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4250" windowHeight="9390"/>
  </bookViews>
  <sheets>
    <sheet name="113年耗能排序" sheetId="9" r:id="rId1"/>
  </sheets>
  <definedNames>
    <definedName name="_xlnm._FilterDatabase" localSheetId="0" hidden="1">'113年耗能排序'!$A$1:$AO$6401</definedName>
  </definedNames>
  <calcPr calcId="145621"/>
</workbook>
</file>

<file path=xl/calcChain.xml><?xml version="1.0" encoding="utf-8"?>
<calcChain xmlns="http://schemas.openxmlformats.org/spreadsheetml/2006/main">
  <c r="U2510" i="9" l="1"/>
  <c r="U2546" i="9"/>
  <c r="U2291" i="9" l="1"/>
  <c r="U2290" i="9"/>
  <c r="U2289" i="9"/>
  <c r="U2288" i="9"/>
  <c r="U2287" i="9"/>
  <c r="U2286" i="9"/>
  <c r="U2285" i="9"/>
  <c r="U2284" i="9"/>
  <c r="U2283" i="9"/>
  <c r="U2282" i="9"/>
  <c r="U2281" i="9"/>
  <c r="U2280" i="9"/>
  <c r="U2279" i="9"/>
  <c r="U2278" i="9"/>
  <c r="U2277" i="9"/>
  <c r="U2276" i="9"/>
  <c r="U2275" i="9"/>
  <c r="U2274" i="9"/>
  <c r="U2273" i="9"/>
  <c r="U2272" i="9"/>
  <c r="U2271" i="9"/>
  <c r="U2270" i="9"/>
  <c r="U2269" i="9"/>
  <c r="U2268" i="9"/>
  <c r="U2267" i="9"/>
  <c r="U2266" i="9"/>
  <c r="U2265" i="9"/>
  <c r="U2264" i="9"/>
  <c r="U2263" i="9"/>
  <c r="U2262" i="9"/>
  <c r="U2261" i="9"/>
  <c r="U2260" i="9"/>
  <c r="U2259" i="9"/>
  <c r="U2258" i="9"/>
  <c r="U2257" i="9"/>
  <c r="U2256" i="9"/>
  <c r="U2255" i="9"/>
  <c r="U2254" i="9"/>
  <c r="U2253" i="9"/>
  <c r="U2252" i="9"/>
  <c r="U2251" i="9"/>
  <c r="U2250" i="9"/>
  <c r="U2249" i="9"/>
  <c r="U2248" i="9"/>
  <c r="U2247" i="9"/>
  <c r="U2246" i="9"/>
  <c r="U2245" i="9"/>
  <c r="U2244" i="9"/>
  <c r="U2243" i="9"/>
  <c r="U2242" i="9"/>
  <c r="U2383" i="9"/>
  <c r="U2382" i="9"/>
  <c r="U2381" i="9"/>
  <c r="U2380" i="9"/>
  <c r="U2379" i="9"/>
  <c r="U2378" i="9"/>
  <c r="U2377" i="9"/>
  <c r="U2376" i="9"/>
  <c r="U2375" i="9"/>
  <c r="U2374" i="9"/>
  <c r="U2373" i="9"/>
  <c r="U2372" i="9"/>
  <c r="U2371" i="9"/>
  <c r="U2370" i="9"/>
  <c r="U2369" i="9"/>
  <c r="U2368" i="9"/>
  <c r="U2367" i="9"/>
  <c r="U2366" i="9"/>
  <c r="U2365" i="9"/>
  <c r="U2364" i="9"/>
  <c r="U2363" i="9"/>
  <c r="U2362" i="9"/>
  <c r="U2361" i="9"/>
  <c r="U2360" i="9"/>
  <c r="U2359" i="9"/>
  <c r="U2358" i="9"/>
  <c r="U2357" i="9"/>
  <c r="U2356" i="9"/>
  <c r="U2355" i="9"/>
  <c r="U2354" i="9"/>
  <c r="U2353" i="9"/>
  <c r="U2352" i="9"/>
  <c r="U2351" i="9"/>
  <c r="U2350" i="9"/>
  <c r="U2349" i="9"/>
  <c r="U2348" i="9"/>
  <c r="U2347" i="9"/>
  <c r="U2346" i="9"/>
  <c r="U2345" i="9"/>
  <c r="U2344" i="9"/>
  <c r="U2343" i="9"/>
  <c r="U2342" i="9"/>
  <c r="U2341" i="9"/>
  <c r="U2340" i="9"/>
  <c r="U2339" i="9"/>
  <c r="U2338" i="9"/>
  <c r="U2337" i="9"/>
  <c r="U2336" i="9"/>
  <c r="U2335" i="9"/>
  <c r="U2334" i="9"/>
  <c r="U2333" i="9"/>
  <c r="U2332" i="9"/>
  <c r="U2331" i="9"/>
  <c r="U2330" i="9"/>
  <c r="U2329" i="9"/>
  <c r="U2328" i="9"/>
  <c r="U2327" i="9"/>
  <c r="U2326" i="9"/>
  <c r="U2325" i="9"/>
  <c r="U2324" i="9"/>
  <c r="U2323" i="9"/>
  <c r="U2322" i="9"/>
  <c r="U2321" i="9"/>
  <c r="U2320" i="9"/>
  <c r="U2319" i="9"/>
  <c r="U2318" i="9"/>
  <c r="U2317" i="9"/>
  <c r="U2316" i="9"/>
  <c r="U2315" i="9"/>
  <c r="U2314" i="9"/>
  <c r="U2313" i="9"/>
  <c r="U2312" i="9"/>
  <c r="U2311" i="9"/>
  <c r="U2310" i="9"/>
  <c r="U2309" i="9"/>
  <c r="U2308" i="9"/>
  <c r="U2307" i="9"/>
  <c r="U2306" i="9"/>
  <c r="U2305" i="9"/>
  <c r="U2304" i="9"/>
  <c r="U2303" i="9"/>
  <c r="U2302" i="9"/>
  <c r="U2301" i="9"/>
  <c r="U2300" i="9"/>
  <c r="U2299" i="9"/>
  <c r="U2298" i="9"/>
  <c r="U2297" i="9"/>
  <c r="U2240" i="9"/>
  <c r="U2239" i="9"/>
  <c r="U2238" i="9"/>
  <c r="U2237" i="9"/>
  <c r="U2236" i="9"/>
  <c r="U2235" i="9"/>
  <c r="U2234" i="9"/>
  <c r="U2233" i="9"/>
  <c r="U2232" i="9"/>
  <c r="U2231" i="9"/>
  <c r="U2230" i="9"/>
  <c r="U2229" i="9"/>
  <c r="U2228" i="9"/>
  <c r="U2227" i="9"/>
  <c r="U2226" i="9"/>
  <c r="U2225" i="9"/>
  <c r="U2224" i="9"/>
  <c r="U2223" i="9"/>
  <c r="U2222" i="9"/>
  <c r="U2221" i="9"/>
  <c r="U2220" i="9"/>
  <c r="U2219" i="9"/>
  <c r="U2218" i="9"/>
  <c r="U2217" i="9"/>
  <c r="U2216" i="9"/>
  <c r="U2215" i="9"/>
  <c r="U2214" i="9"/>
  <c r="U2213" i="9"/>
  <c r="U2212" i="9"/>
  <c r="U2211" i="9"/>
  <c r="U2210" i="9"/>
  <c r="U2209" i="9"/>
  <c r="U2208" i="9"/>
  <c r="U2207" i="9"/>
  <c r="U2206" i="9"/>
  <c r="U2205" i="9"/>
  <c r="U2204" i="9"/>
  <c r="U2203" i="9"/>
  <c r="U2202" i="9"/>
  <c r="U2201" i="9"/>
  <c r="U2200" i="9"/>
  <c r="U2199" i="9"/>
  <c r="U2198" i="9"/>
  <c r="U2197" i="9"/>
  <c r="U2196" i="9"/>
  <c r="U2195" i="9"/>
  <c r="U2194" i="9"/>
  <c r="U2193" i="9"/>
  <c r="U2192" i="9"/>
  <c r="U2191" i="9"/>
  <c r="U2190" i="9"/>
  <c r="U2189" i="9"/>
  <c r="U2188" i="9"/>
  <c r="U2187" i="9"/>
  <c r="U2186" i="9"/>
  <c r="U2185" i="9"/>
  <c r="U2184" i="9"/>
  <c r="U2183" i="9"/>
  <c r="U2182" i="9"/>
  <c r="U2181" i="9"/>
  <c r="U2180" i="9"/>
  <c r="U2179" i="9"/>
  <c r="U2178" i="9"/>
  <c r="U2177" i="9"/>
  <c r="U2176" i="9"/>
  <c r="U2175" i="9"/>
  <c r="U2174" i="9"/>
  <c r="U2173" i="9"/>
  <c r="U2172" i="9"/>
  <c r="U2171" i="9"/>
  <c r="U2170" i="9"/>
  <c r="U2169" i="9"/>
  <c r="U2168" i="9"/>
  <c r="U2167" i="9"/>
  <c r="U2166" i="9"/>
  <c r="U2165" i="9"/>
  <c r="U2164" i="9"/>
  <c r="U2163" i="9"/>
  <c r="U2162" i="9"/>
  <c r="U2161" i="9"/>
  <c r="U2160" i="9"/>
  <c r="U2159" i="9"/>
  <c r="U2158" i="9"/>
  <c r="U2157" i="9"/>
  <c r="U2156" i="9"/>
  <c r="U2155" i="9"/>
  <c r="U2154" i="9"/>
  <c r="U2139" i="9"/>
  <c r="U2140" i="9"/>
  <c r="U2141" i="9"/>
  <c r="U2142" i="9"/>
  <c r="U2384" i="9"/>
  <c r="U2143" i="9"/>
  <c r="U2144" i="9"/>
  <c r="U2145" i="9"/>
  <c r="U2146" i="9"/>
  <c r="U2147" i="9"/>
  <c r="U2148" i="9"/>
  <c r="U2296" i="9"/>
  <c r="U2295" i="9"/>
  <c r="U2294" i="9"/>
  <c r="U2293" i="9"/>
  <c r="U2292" i="9"/>
  <c r="U2153" i="9"/>
  <c r="U2152" i="9"/>
  <c r="U2151" i="9"/>
  <c r="U2150" i="9"/>
  <c r="U2149" i="9"/>
  <c r="U2385" i="9"/>
  <c r="U2241" i="9"/>
  <c r="U5980" i="9"/>
  <c r="W4484" i="9" l="1"/>
  <c r="W4502" i="9"/>
  <c r="W4501" i="9"/>
  <c r="W4500" i="9"/>
  <c r="W4503" i="9"/>
  <c r="W4443" i="9"/>
  <c r="W4454" i="9"/>
  <c r="W4482" i="9"/>
  <c r="W4492" i="9"/>
  <c r="W4439" i="9"/>
  <c r="W4498" i="9"/>
  <c r="W4519" i="9"/>
  <c r="W4434" i="9"/>
  <c r="W4474" i="9"/>
  <c r="W4452" i="9"/>
  <c r="W4426" i="9"/>
  <c r="W4472" i="9"/>
  <c r="W4475" i="9"/>
  <c r="W4467" i="9"/>
  <c r="W4481" i="9"/>
  <c r="W4470" i="9"/>
  <c r="W4493" i="9"/>
  <c r="W4511" i="9"/>
  <c r="W4514" i="9"/>
  <c r="W4525" i="9"/>
  <c r="W4489" i="9"/>
  <c r="W4483" i="9"/>
  <c r="W4510" i="9"/>
  <c r="W4524" i="9"/>
  <c r="W4421" i="9"/>
  <c r="W4433" i="9"/>
  <c r="U3110" i="9" l="1"/>
  <c r="V3110" i="9" s="1"/>
  <c r="U3118" i="9"/>
  <c r="V3118" i="9" s="1"/>
  <c r="W3115" i="9"/>
  <c r="V3115" i="9"/>
  <c r="U3114" i="9"/>
  <c r="V3114" i="9" s="1"/>
  <c r="U3112" i="9"/>
  <c r="V3112" i="9" s="1"/>
  <c r="U3113" i="9"/>
  <c r="V3113" i="9" s="1"/>
  <c r="V3111" i="9"/>
  <c r="U3116" i="9"/>
  <c r="V3116" i="9" s="1"/>
  <c r="U3117" i="9"/>
  <c r="V3117" i="9" s="1"/>
  <c r="W2559" i="9" l="1"/>
  <c r="V2559" i="9"/>
  <c r="W2596" i="9"/>
  <c r="V2596" i="9"/>
  <c r="W2552" i="9"/>
  <c r="V2552" i="9"/>
  <c r="W2595" i="9"/>
  <c r="V2595" i="9"/>
  <c r="W2581" i="9"/>
  <c r="V2581" i="9"/>
  <c r="W2556" i="9"/>
  <c r="V2556" i="9"/>
  <c r="W2562" i="9"/>
  <c r="V2562" i="9"/>
  <c r="W2569" i="9"/>
  <c r="V2569" i="9"/>
  <c r="W2593" i="9"/>
  <c r="V2593" i="9"/>
  <c r="W2586" i="9"/>
  <c r="V2586" i="9"/>
  <c r="W2585" i="9"/>
  <c r="V2585" i="9"/>
  <c r="W2579" i="9"/>
  <c r="V2579" i="9"/>
  <c r="W2594" i="9"/>
  <c r="V2594" i="9"/>
  <c r="W2567" i="9"/>
  <c r="V2567" i="9"/>
  <c r="W2564" i="9"/>
  <c r="V2564" i="9"/>
  <c r="W2558" i="9"/>
  <c r="V2558" i="9"/>
  <c r="W2583" i="9"/>
  <c r="V2583" i="9"/>
  <c r="W2582" i="9"/>
  <c r="V2582" i="9"/>
  <c r="W2589" i="9"/>
  <c r="V2589" i="9"/>
  <c r="W2565" i="9"/>
  <c r="V2565" i="9"/>
  <c r="W2568" i="9"/>
  <c r="V2568" i="9"/>
  <c r="W2566" i="9"/>
  <c r="V2566" i="9"/>
  <c r="W2576" i="9"/>
  <c r="V2576" i="9"/>
  <c r="W2584" i="9"/>
  <c r="V2584" i="9"/>
  <c r="W2575" i="9"/>
  <c r="V2575" i="9"/>
  <c r="W2574" i="9"/>
  <c r="V2574" i="9"/>
  <c r="W2604" i="9"/>
  <c r="V2604" i="9"/>
  <c r="W2588" i="9"/>
  <c r="V2588" i="9"/>
  <c r="W2555" i="9"/>
  <c r="V2555" i="9"/>
  <c r="W2550" i="9"/>
  <c r="V2550" i="9"/>
  <c r="W2563" i="9"/>
  <c r="V2563" i="9"/>
  <c r="W2600" i="9"/>
  <c r="V2600" i="9"/>
  <c r="W2610" i="9"/>
  <c r="V2610" i="9"/>
  <c r="W2573" i="9"/>
  <c r="V2573" i="9"/>
  <c r="W2578" i="9"/>
  <c r="V2578" i="9"/>
  <c r="W2587" i="9"/>
  <c r="V2587" i="9"/>
  <c r="W2553" i="9"/>
  <c r="V2553" i="9"/>
  <c r="W2554" i="9"/>
  <c r="V2554" i="9"/>
  <c r="W2557" i="9"/>
  <c r="V2557" i="9"/>
  <c r="W2577" i="9"/>
  <c r="V2577" i="9"/>
  <c r="W2592" i="9"/>
  <c r="V2592" i="9"/>
  <c r="W2612" i="9"/>
  <c r="V2612" i="9"/>
  <c r="W2611" i="9"/>
  <c r="V2611" i="9"/>
  <c r="W2608" i="9"/>
  <c r="V2608" i="9"/>
  <c r="W2548" i="9"/>
  <c r="V2548" i="9"/>
  <c r="W2572" i="9"/>
  <c r="V2572" i="9"/>
  <c r="W2591" i="9"/>
  <c r="V2591" i="9"/>
  <c r="W2602" i="9"/>
  <c r="V2602" i="9"/>
  <c r="W2599" i="9"/>
  <c r="V2599" i="9"/>
  <c r="W2547" i="9"/>
  <c r="V2547" i="9"/>
  <c r="W2549" i="9"/>
  <c r="W2561" i="9"/>
  <c r="V2561" i="9"/>
  <c r="W2607" i="9"/>
  <c r="V2607" i="9"/>
  <c r="W2609" i="9"/>
  <c r="V2609" i="9"/>
  <c r="W2606" i="9"/>
  <c r="V2606" i="9"/>
  <c r="W2590" i="9"/>
  <c r="V2590" i="9"/>
  <c r="W2601" i="9"/>
  <c r="V2601" i="9"/>
  <c r="W2598" i="9"/>
  <c r="V2598" i="9"/>
  <c r="W2571" i="9"/>
  <c r="V2571" i="9"/>
  <c r="W2570" i="9"/>
  <c r="V2570" i="9"/>
  <c r="W2597" i="9"/>
  <c r="V2597" i="9"/>
  <c r="W2605" i="9"/>
  <c r="V2605" i="9"/>
  <c r="W2580" i="9"/>
  <c r="V2580" i="9"/>
  <c r="W2603" i="9"/>
  <c r="V2603" i="9"/>
  <c r="W2551" i="9"/>
  <c r="V2551" i="9"/>
  <c r="W2560" i="9"/>
  <c r="V2560" i="9"/>
  <c r="AA2577" i="9" l="1"/>
  <c r="AA2610" i="9"/>
  <c r="AA2574" i="9"/>
  <c r="AA2595" i="9"/>
  <c r="AA2585" i="9"/>
  <c r="AA2607" i="9"/>
  <c r="AA2572" i="9"/>
  <c r="AA2557" i="9"/>
  <c r="AA2600" i="9"/>
  <c r="AA2575" i="9"/>
  <c r="AA2582" i="9"/>
  <c r="AA2552" i="9"/>
  <c r="AA2586" i="9"/>
  <c r="AA2560" i="9"/>
  <c r="AA2571" i="9"/>
  <c r="AA2554" i="9"/>
  <c r="AA2584" i="9"/>
  <c r="AA2583" i="9"/>
  <c r="AA2596" i="9"/>
  <c r="AA2593" i="9"/>
  <c r="AA2551" i="9"/>
  <c r="AA2549" i="9"/>
  <c r="AA2576" i="9"/>
  <c r="AA2558" i="9"/>
  <c r="AA2559" i="9"/>
  <c r="AA2598" i="9"/>
  <c r="AA2608" i="9"/>
  <c r="AA2553" i="9"/>
  <c r="AA2550" i="9"/>
  <c r="AA2569" i="9"/>
  <c r="AA2609" i="9"/>
  <c r="AA2603" i="9"/>
  <c r="AA2566" i="9"/>
  <c r="AA2564" i="9"/>
  <c r="AA2601" i="9"/>
  <c r="AA2611" i="9"/>
  <c r="AA2587" i="9"/>
  <c r="AA2562" i="9"/>
  <c r="AA2567" i="9"/>
  <c r="AA2580" i="9"/>
  <c r="AA2590" i="9"/>
  <c r="AA2599" i="9"/>
  <c r="AA2578" i="9"/>
  <c r="AA2568" i="9"/>
  <c r="AA2556" i="9"/>
  <c r="AA2612" i="9"/>
  <c r="AA2588" i="9"/>
  <c r="AA2605" i="9"/>
  <c r="AA2602" i="9"/>
  <c r="AA2565" i="9"/>
  <c r="AA2606" i="9"/>
  <c r="AA2592" i="9"/>
  <c r="AA2573" i="9"/>
  <c r="AA2604" i="9"/>
  <c r="AA2597" i="9"/>
  <c r="AA2589" i="9"/>
  <c r="AA2579" i="9"/>
  <c r="AA2555" i="9"/>
  <c r="AA2594" i="9"/>
  <c r="AA2547" i="9" l="1"/>
  <c r="AA2548" i="9"/>
  <c r="AA2570" i="9"/>
  <c r="AA2581" i="9"/>
  <c r="AA2561" i="9"/>
  <c r="AA2591" i="9"/>
  <c r="AA2563" i="9"/>
  <c r="U1346" i="9"/>
  <c r="U1347" i="9"/>
  <c r="U1350" i="9"/>
  <c r="U1353" i="9"/>
  <c r="U1358" i="9"/>
  <c r="U1359" i="9"/>
  <c r="U1362" i="9"/>
  <c r="U1355" i="9"/>
  <c r="P3811" i="9" l="1"/>
  <c r="P3807" i="9"/>
  <c r="P3808" i="9"/>
  <c r="P3809" i="9"/>
  <c r="P3817" i="9"/>
  <c r="P3816" i="9"/>
  <c r="P3814" i="9"/>
  <c r="P3810" i="9"/>
  <c r="P3812" i="9"/>
  <c r="P3815" i="9"/>
  <c r="P3813" i="9"/>
  <c r="P3803" i="9"/>
  <c r="P3804" i="9"/>
  <c r="P3798" i="9"/>
  <c r="P3780" i="9"/>
  <c r="P3802" i="9"/>
  <c r="P3764" i="9"/>
  <c r="P3753" i="9"/>
  <c r="P3806" i="9"/>
  <c r="P3797" i="9"/>
  <c r="O3783" i="9"/>
  <c r="P3763" i="9"/>
  <c r="P3796" i="9"/>
  <c r="P3791" i="9"/>
  <c r="P3792" i="9"/>
  <c r="P3794" i="9"/>
  <c r="P3736" i="9"/>
  <c r="P3735" i="9"/>
  <c r="P3734" i="9"/>
  <c r="P3771" i="9"/>
  <c r="P3770" i="9"/>
  <c r="P3675" i="9"/>
  <c r="P3697" i="9"/>
  <c r="P3686" i="9"/>
  <c r="P3801" i="9"/>
  <c r="P3762" i="9"/>
  <c r="P3674" i="9"/>
  <c r="P3747" i="9"/>
  <c r="U3733" i="9"/>
  <c r="P3733" i="9"/>
  <c r="U3786" i="9"/>
  <c r="P3786" i="9"/>
  <c r="P3769" i="9"/>
  <c r="P3790" i="9"/>
  <c r="P3778" i="9"/>
  <c r="U3700" i="9"/>
  <c r="P3700" i="9"/>
  <c r="U3741" i="9"/>
  <c r="P3741" i="9"/>
  <c r="U3765" i="9"/>
  <c r="P3765" i="9"/>
  <c r="U3755" i="9"/>
  <c r="P3755" i="9"/>
  <c r="U3799" i="9"/>
  <c r="P3799" i="9"/>
  <c r="U3785" i="9"/>
  <c r="P3785" i="9"/>
  <c r="U3788" i="9"/>
  <c r="P3788" i="9"/>
  <c r="U3683" i="9"/>
  <c r="P3683" i="9"/>
  <c r="U3752" i="9"/>
  <c r="P3752" i="9"/>
  <c r="P3703" i="9"/>
  <c r="P3731" i="9"/>
  <c r="U3793" i="9"/>
  <c r="P3793" i="9"/>
  <c r="U3787" i="9"/>
  <c r="P3787" i="9"/>
  <c r="U3680" i="9"/>
  <c r="P3680" i="9"/>
  <c r="U3756" i="9"/>
  <c r="P3756" i="9"/>
  <c r="P3749" i="9"/>
  <c r="P3784" i="9"/>
  <c r="P3782" i="9"/>
  <c r="P3748" i="9"/>
  <c r="P3739" i="9"/>
  <c r="P3744" i="9"/>
  <c r="P3690" i="9"/>
  <c r="P3707" i="9"/>
  <c r="P3716" i="9"/>
  <c r="P3702" i="9"/>
  <c r="P3692" i="9"/>
  <c r="P3715" i="9"/>
  <c r="P3688" i="9"/>
  <c r="P3699" i="9"/>
  <c r="P3712" i="9"/>
  <c r="P3691" i="9"/>
  <c r="P3711" i="9"/>
  <c r="P3694" i="9"/>
  <c r="P3721" i="9"/>
  <c r="P3704" i="9"/>
  <c r="P3760" i="9"/>
  <c r="P3730" i="9"/>
  <c r="P3759" i="9"/>
  <c r="P3673" i="9"/>
  <c r="P3729" i="9"/>
  <c r="P3724" i="9"/>
  <c r="P3740" i="9"/>
  <c r="P3758" i="9"/>
  <c r="P3738" i="9"/>
  <c r="P3706" i="9"/>
  <c r="P3772" i="9"/>
  <c r="P3723" i="9"/>
  <c r="P3751" i="9"/>
  <c r="P3757" i="9"/>
  <c r="P3774" i="9"/>
  <c r="P3725" i="9"/>
  <c r="P3728" i="9"/>
  <c r="P3727" i="9"/>
  <c r="P3773" i="9"/>
  <c r="P3726" i="9"/>
  <c r="P3805" i="9"/>
  <c r="P3789" i="9"/>
  <c r="P3677" i="9"/>
  <c r="P3679" i="9"/>
  <c r="P3779" i="9"/>
  <c r="P3720" i="9"/>
  <c r="P3685" i="9"/>
  <c r="P3689" i="9"/>
  <c r="P3719" i="9"/>
  <c r="P3714" i="9"/>
  <c r="P3710" i="9"/>
  <c r="P3718" i="9"/>
  <c r="P3709" i="9"/>
  <c r="P3750" i="9"/>
  <c r="P3732" i="9"/>
  <c r="P3676" i="9"/>
  <c r="P3708" i="9"/>
  <c r="P3696" i="9"/>
  <c r="P3717" i="9"/>
  <c r="P3695" i="9"/>
  <c r="P3687" i="9"/>
  <c r="P3672" i="9"/>
  <c r="P3678" i="9"/>
  <c r="P3682" i="9"/>
  <c r="P3768" i="9"/>
  <c r="P3767" i="9"/>
  <c r="P3766" i="9"/>
  <c r="P3746" i="9"/>
  <c r="P3745" i="9"/>
  <c r="P3671" i="9"/>
  <c r="P3743" i="9"/>
  <c r="P3705" i="9"/>
  <c r="P3713" i="9"/>
  <c r="P3781" i="9"/>
  <c r="P3722" i="9"/>
  <c r="P3701" i="9"/>
  <c r="P3742" i="9"/>
  <c r="P3777" i="9"/>
  <c r="P3670" i="9"/>
  <c r="P3684" i="9"/>
  <c r="P3737" i="9"/>
  <c r="P3698" i="9"/>
  <c r="P3681" i="9"/>
  <c r="P3693" i="9"/>
  <c r="P3795" i="9"/>
  <c r="P3776" i="9"/>
  <c r="P3775" i="9"/>
  <c r="P3754" i="9"/>
  <c r="P3800" i="9"/>
  <c r="P3761" i="9"/>
  <c r="P3595" i="9"/>
  <c r="P3661" i="9"/>
  <c r="P3660" i="9"/>
  <c r="P3611" i="9"/>
  <c r="P3584" i="9"/>
  <c r="P3623" i="9"/>
  <c r="P3659" i="9"/>
  <c r="P3658" i="9"/>
  <c r="P3625" i="9"/>
  <c r="P3624" i="9"/>
  <c r="P3621" i="9"/>
  <c r="P3620" i="9"/>
  <c r="P3619" i="9"/>
  <c r="P3618" i="9"/>
  <c r="P3622" i="9"/>
  <c r="P3609" i="9"/>
  <c r="P3655" i="9"/>
  <c r="P3592" i="9"/>
  <c r="P3591" i="9"/>
  <c r="P3653" i="9"/>
  <c r="P3578" i="9"/>
  <c r="P3626" i="9"/>
  <c r="P3664" i="9"/>
  <c r="P3663" i="9"/>
  <c r="P3662" i="9"/>
  <c r="P3582" i="9"/>
  <c r="P3603" i="9"/>
  <c r="P3587" i="9"/>
  <c r="P3617" i="9"/>
  <c r="P3616" i="9"/>
  <c r="P3585" i="9"/>
  <c r="P3602" i="9"/>
  <c r="P3594" i="9"/>
  <c r="P3615" i="9"/>
  <c r="P3614" i="9"/>
  <c r="P3601" i="9"/>
  <c r="P3598" i="9"/>
  <c r="P3593" i="9"/>
  <c r="P3579" i="9"/>
  <c r="P3581" i="9"/>
  <c r="P3613" i="9"/>
  <c r="P3597" i="9"/>
  <c r="P3596" i="9"/>
  <c r="P3599" i="9"/>
  <c r="P3600" i="9"/>
  <c r="P3665" i="9"/>
  <c r="P3612" i="9"/>
  <c r="P3669" i="9"/>
  <c r="P3657" i="9"/>
  <c r="P3610" i="9"/>
  <c r="P3667" i="9"/>
  <c r="P3666" i="9"/>
  <c r="P3652" i="9"/>
  <c r="P3651" i="9"/>
  <c r="P3576" i="9"/>
  <c r="P3650" i="9"/>
  <c r="P3649" i="9"/>
  <c r="P3608" i="9"/>
  <c r="P3575" i="9"/>
  <c r="P3648" i="9"/>
  <c r="P3586" i="9"/>
  <c r="P3647" i="9"/>
  <c r="P3590" i="9"/>
  <c r="P3646" i="9"/>
  <c r="P3645" i="9"/>
  <c r="P3644" i="9"/>
  <c r="P3643" i="9"/>
  <c r="P3642" i="9"/>
  <c r="P3641" i="9"/>
  <c r="P3640" i="9"/>
  <c r="P3639" i="9"/>
  <c r="P3638" i="9"/>
  <c r="P3656" i="9"/>
  <c r="P3605" i="9"/>
  <c r="P3604" i="9"/>
  <c r="P3668" i="9"/>
  <c r="P3654" i="9"/>
  <c r="P3637" i="9"/>
  <c r="P3636" i="9"/>
  <c r="P3635" i="9"/>
  <c r="P3580" i="9"/>
  <c r="P3589" i="9"/>
  <c r="P3634" i="9"/>
  <c r="P3583" i="9"/>
  <c r="P3588" i="9"/>
  <c r="P3633" i="9"/>
  <c r="P3632" i="9"/>
  <c r="P3574" i="9"/>
  <c r="P3631" i="9"/>
  <c r="P3573" i="9"/>
  <c r="P3558" i="9"/>
  <c r="P3577" i="9"/>
  <c r="P3630" i="9"/>
  <c r="P3629" i="9"/>
  <c r="P3607" i="9"/>
  <c r="P3572" i="9"/>
  <c r="P3606" i="9"/>
  <c r="P3628" i="9"/>
  <c r="P3627" i="9"/>
  <c r="P3566" i="9"/>
  <c r="P3571" i="9"/>
  <c r="P3569" i="9"/>
  <c r="P3568" i="9"/>
  <c r="P3564" i="9"/>
  <c r="P3567" i="9"/>
  <c r="P3557" i="9"/>
  <c r="P3559" i="9"/>
  <c r="P3554" i="9"/>
  <c r="P3563" i="9"/>
  <c r="P3561" i="9"/>
  <c r="P3556" i="9"/>
  <c r="P3555" i="9"/>
  <c r="P3570" i="9"/>
  <c r="P3560" i="9"/>
  <c r="P3553" i="9"/>
  <c r="P3562" i="9"/>
  <c r="P3565" i="9"/>
  <c r="P3540" i="9"/>
  <c r="P3538" i="9"/>
  <c r="P3537" i="9"/>
  <c r="P3546" i="9"/>
  <c r="P3548" i="9"/>
  <c r="P3527" i="9"/>
  <c r="P3551" i="9"/>
  <c r="P3542" i="9"/>
  <c r="P3541" i="9"/>
  <c r="P3536" i="9"/>
  <c r="P3519" i="9"/>
  <c r="P3514" i="9"/>
  <c r="P3550" i="9"/>
  <c r="P3544" i="9"/>
  <c r="P3534" i="9"/>
  <c r="P3549" i="9"/>
  <c r="P3533" i="9"/>
  <c r="P3539" i="9"/>
  <c r="P3535" i="9"/>
  <c r="P3547" i="9"/>
  <c r="P3526" i="9"/>
  <c r="P3515" i="9"/>
  <c r="P3524" i="9"/>
  <c r="P3552" i="9"/>
  <c r="P3522" i="9"/>
  <c r="P3532" i="9"/>
  <c r="P3525" i="9"/>
  <c r="P3523" i="9"/>
  <c r="P3545" i="9"/>
  <c r="P3530" i="9"/>
  <c r="P3521" i="9"/>
  <c r="P3518" i="9"/>
  <c r="P3520" i="9"/>
  <c r="P3517" i="9"/>
  <c r="P3516" i="9"/>
  <c r="P3529" i="9"/>
  <c r="P3531" i="9"/>
  <c r="P3528" i="9"/>
  <c r="P3543" i="9"/>
  <c r="P3783" i="9" l="1"/>
  <c r="U3155" i="9" l="1"/>
  <c r="U3152" i="9"/>
  <c r="U3136" i="9"/>
  <c r="U3135" i="9"/>
  <c r="U3143" i="9"/>
  <c r="U3168" i="9"/>
  <c r="U3160" i="9"/>
  <c r="U3162" i="9"/>
  <c r="U3164" i="9"/>
  <c r="U3140" i="9"/>
  <c r="U3156" i="9"/>
  <c r="U3151" i="9"/>
  <c r="U3133" i="9"/>
  <c r="U3131" i="9"/>
  <c r="U3144" i="9"/>
  <c r="U3158" i="9"/>
  <c r="U3139" i="9"/>
  <c r="U3149" i="9"/>
  <c r="U3148" i="9"/>
  <c r="U3173" i="9"/>
  <c r="U3167" i="9"/>
  <c r="U3147" i="9"/>
  <c r="U3146" i="9"/>
  <c r="U3128" i="9"/>
  <c r="U3127" i="9"/>
  <c r="U3126" i="9"/>
  <c r="U3171" i="9"/>
  <c r="U3172" i="9"/>
  <c r="U3166" i="9"/>
  <c r="U3163" i="9"/>
  <c r="U3132" i="9"/>
  <c r="U3138" i="9"/>
  <c r="U3161" i="9"/>
  <c r="U3145" i="9"/>
  <c r="U3159" i="9"/>
  <c r="U3175" i="9"/>
  <c r="U3174" i="9"/>
  <c r="U3150" i="9"/>
  <c r="U3125" i="9"/>
  <c r="U3124" i="9"/>
  <c r="U3123" i="9"/>
  <c r="U3141" i="9"/>
  <c r="U3129" i="9"/>
  <c r="U3137" i="9"/>
  <c r="U3153" i="9"/>
  <c r="U3165" i="9"/>
  <c r="U3170" i="9"/>
  <c r="U3154" i="9"/>
  <c r="O2969" i="9" l="1"/>
  <c r="O2980" i="9"/>
  <c r="O2965" i="9"/>
  <c r="O2929" i="9"/>
  <c r="P2928" i="9"/>
  <c r="O2928" i="9"/>
  <c r="O2934" i="9"/>
  <c r="O2939" i="9"/>
  <c r="I2939" i="9"/>
  <c r="O2931" i="9"/>
  <c r="I2931" i="9"/>
  <c r="O2941" i="9"/>
  <c r="I2941" i="9"/>
  <c r="O2946" i="9"/>
  <c r="I2946" i="9"/>
  <c r="O2945" i="9"/>
  <c r="I2945" i="9"/>
  <c r="O2940" i="9"/>
  <c r="O2962" i="9"/>
  <c r="O2961" i="9"/>
  <c r="O2968" i="9"/>
  <c r="O2932" i="9"/>
  <c r="O2957" i="9"/>
  <c r="O2978" i="9"/>
  <c r="O2944" i="9"/>
  <c r="O2947" i="9"/>
  <c r="O2926" i="9"/>
  <c r="O2951" i="9"/>
  <c r="O2954" i="9"/>
  <c r="O2953" i="9"/>
  <c r="O2925" i="9"/>
  <c r="O2972" i="9"/>
  <c r="O2975" i="9"/>
  <c r="O2974" i="9"/>
  <c r="O2966" i="9"/>
  <c r="O2959" i="9"/>
  <c r="P2942" i="9"/>
  <c r="O2942" i="9"/>
  <c r="O2958" i="9"/>
  <c r="O2922" i="9"/>
  <c r="O2948" i="9"/>
  <c r="O2921" i="9"/>
  <c r="O2971" i="9"/>
  <c r="O2973" i="9"/>
  <c r="O2952" i="9"/>
  <c r="O2955" i="9"/>
  <c r="O2976" i="9"/>
  <c r="O2919" i="9"/>
  <c r="P2741" i="9"/>
  <c r="O2741" i="9"/>
  <c r="P2740" i="9"/>
  <c r="O2740" i="9"/>
  <c r="P2752" i="9"/>
  <c r="O2752" i="9"/>
  <c r="P2739" i="9"/>
  <c r="O2739" i="9"/>
  <c r="P2747" i="9"/>
  <c r="O2747" i="9"/>
  <c r="O2738" i="9"/>
  <c r="O2737" i="9"/>
  <c r="O2736" i="9"/>
  <c r="O2735" i="9"/>
  <c r="P2734" i="9"/>
  <c r="O2734" i="9"/>
  <c r="O2733" i="9"/>
  <c r="U2732" i="9"/>
  <c r="P2732" i="9"/>
  <c r="O2732" i="9"/>
  <c r="U2731" i="9"/>
  <c r="P2731" i="9"/>
  <c r="O2731" i="9"/>
  <c r="U2730" i="9"/>
  <c r="P2730" i="9"/>
  <c r="O2730" i="9"/>
  <c r="U2729" i="9"/>
  <c r="P2729" i="9"/>
  <c r="O2729" i="9"/>
  <c r="U2728" i="9"/>
  <c r="P2728" i="9"/>
  <c r="O2728" i="9"/>
  <c r="U2727" i="9"/>
  <c r="P2727" i="9"/>
  <c r="O2727" i="9"/>
  <c r="U2726" i="9"/>
  <c r="P2726" i="9"/>
  <c r="O2726" i="9"/>
  <c r="U2725" i="9"/>
  <c r="P2725" i="9"/>
  <c r="O2725" i="9"/>
  <c r="W2742" i="9"/>
  <c r="U2742" i="9" s="1"/>
  <c r="O2742" i="9"/>
  <c r="U2723" i="9"/>
  <c r="O2723" i="9"/>
  <c r="O2743" i="9"/>
  <c r="U2750" i="9"/>
  <c r="O2750" i="9"/>
  <c r="P2755" i="9"/>
  <c r="O2755" i="9"/>
  <c r="O2722" i="9"/>
  <c r="U2754" i="9"/>
  <c r="P2754" i="9"/>
  <c r="O2754" i="9"/>
  <c r="U2751" i="9"/>
  <c r="P2751" i="9"/>
  <c r="O2751" i="9"/>
  <c r="U2753" i="9"/>
  <c r="P2753" i="9"/>
  <c r="O2753" i="9"/>
  <c r="U2746" i="9"/>
  <c r="U2745" i="9"/>
  <c r="O2886" i="9"/>
  <c r="P2870" i="9"/>
  <c r="O2870" i="9"/>
  <c r="O2893" i="9"/>
  <c r="O2895" i="9"/>
  <c r="O2892" i="9"/>
  <c r="O2894" i="9"/>
  <c r="O2888" i="9"/>
  <c r="O2891" i="9"/>
  <c r="O2890" i="9"/>
  <c r="O2879" i="9"/>
  <c r="O2908" i="9"/>
  <c r="I2908" i="9"/>
  <c r="P2873" i="9"/>
  <c r="O2873" i="9"/>
  <c r="I2873" i="9"/>
  <c r="O2881" i="9"/>
  <c r="O2916" i="9"/>
  <c r="O2865" i="9"/>
  <c r="O2864" i="9"/>
  <c r="O2863" i="9"/>
  <c r="O2861" i="9"/>
  <c r="O2860" i="9"/>
  <c r="O2877" i="9"/>
  <c r="O2858" i="9"/>
  <c r="O2857" i="9"/>
  <c r="O2917" i="9"/>
  <c r="P2856" i="9"/>
  <c r="P2889" i="9"/>
  <c r="O2889" i="9"/>
  <c r="O2911" i="9"/>
  <c r="O2905" i="9"/>
  <c r="O2900" i="9"/>
  <c r="O2883" i="9"/>
  <c r="P2850" i="9"/>
  <c r="O2850" i="9"/>
  <c r="P2848" i="9"/>
  <c r="O2778" i="9"/>
  <c r="O2776" i="9"/>
  <c r="O2775" i="9"/>
  <c r="O2774" i="9"/>
  <c r="O2773" i="9"/>
  <c r="O2772" i="9"/>
  <c r="O2771" i="9"/>
  <c r="U2843" i="9"/>
  <c r="O2843" i="9"/>
  <c r="O2834" i="9"/>
  <c r="O2845" i="9"/>
  <c r="O2817" i="9"/>
  <c r="O2829" i="9"/>
  <c r="O2813" i="9"/>
  <c r="O2828" i="9"/>
  <c r="O2785" i="9"/>
  <c r="O2844" i="9"/>
  <c r="O2808" i="9"/>
  <c r="O2833" i="9"/>
  <c r="O2825" i="9"/>
  <c r="O2782" i="9"/>
  <c r="O2836" i="9"/>
  <c r="O2797" i="9"/>
  <c r="O2806" i="9"/>
  <c r="O2807" i="9"/>
  <c r="O2812" i="9"/>
  <c r="O2792" i="9"/>
  <c r="O2803" i="9"/>
  <c r="O2802" i="9"/>
  <c r="P2820" i="9"/>
  <c r="O2820" i="9"/>
  <c r="O2763" i="9"/>
  <c r="O2800" i="9"/>
  <c r="O2809" i="9"/>
  <c r="O2805" i="9"/>
  <c r="O2804" i="9"/>
  <c r="O2839" i="9"/>
  <c r="O2826" i="9"/>
  <c r="O2816" i="9"/>
  <c r="O2786" i="9"/>
  <c r="O2787" i="9"/>
  <c r="O2788" i="9"/>
  <c r="O2794" i="9"/>
  <c r="O2784" i="9"/>
  <c r="O2783" i="9"/>
  <c r="O2801" i="9"/>
  <c r="O2761" i="9"/>
  <c r="O2819" i="9"/>
  <c r="O2790" i="9"/>
  <c r="O2811" i="9"/>
  <c r="O2799" i="9"/>
  <c r="O2793" i="9"/>
  <c r="O2815" i="9"/>
  <c r="O2814" i="9"/>
  <c r="O2791" i="9"/>
  <c r="O2795" i="9"/>
  <c r="O2824" i="9"/>
  <c r="O2838" i="9"/>
  <c r="O2823" i="9"/>
  <c r="O2822" i="9"/>
  <c r="O2821" i="9"/>
  <c r="AD6404" i="9" l="1"/>
  <c r="U814" i="9"/>
  <c r="U813" i="9"/>
  <c r="U963" i="9"/>
  <c r="U904" i="9"/>
  <c r="U792" i="9"/>
  <c r="U898" i="9"/>
  <c r="U913" i="9"/>
  <c r="U760" i="9"/>
  <c r="U864" i="9"/>
  <c r="U806" i="9"/>
  <c r="U838" i="9"/>
  <c r="U775" i="9"/>
  <c r="U759" i="9"/>
  <c r="U863" i="9"/>
  <c r="U909" i="9"/>
  <c r="U869" i="9"/>
  <c r="U744" i="9"/>
  <c r="U788" i="9"/>
  <c r="U980" i="9"/>
  <c r="U786" i="9"/>
  <c r="U903" i="9"/>
  <c r="U977" i="9"/>
  <c r="U774" i="9"/>
  <c r="U773" i="9"/>
  <c r="U989" i="9"/>
  <c r="U784" i="9"/>
  <c r="U860" i="9"/>
  <c r="U851" i="9"/>
  <c r="U982" i="9"/>
  <c r="U972" i="9"/>
  <c r="U978" i="9"/>
  <c r="U881" i="9"/>
  <c r="U769" i="9"/>
  <c r="U781" i="9"/>
  <c r="U804" i="9"/>
  <c r="U803" i="9"/>
  <c r="U825" i="9"/>
  <c r="U969" i="9"/>
  <c r="U968" i="9"/>
  <c r="U920" i="9"/>
  <c r="U828" i="9"/>
  <c r="U959" i="9"/>
  <c r="U971" i="9"/>
  <c r="U955" i="9"/>
  <c r="U958" i="9"/>
  <c r="U908" i="9"/>
  <c r="U976" i="9"/>
  <c r="U914" i="9"/>
  <c r="U981" i="9"/>
  <c r="U868" i="9"/>
  <c r="U877" i="9"/>
  <c r="U918" i="9"/>
  <c r="U954" i="9"/>
  <c r="U953" i="9"/>
  <c r="U893" i="9"/>
  <c r="U945" i="9"/>
  <c r="U812" i="9"/>
  <c r="U892" i="9"/>
  <c r="U932" i="9"/>
  <c r="U931" i="9"/>
  <c r="U912" i="9"/>
  <c r="U938" i="9"/>
  <c r="U952" i="9"/>
  <c r="U900" i="9"/>
  <c r="U919" i="9"/>
  <c r="U970" i="9"/>
  <c r="U841" i="9"/>
  <c r="U858" i="9"/>
  <c r="U897" i="9"/>
  <c r="U878" i="9"/>
  <c r="U798" i="9"/>
  <c r="U875" i="9"/>
  <c r="U807" i="9"/>
  <c r="U880" i="9"/>
  <c r="U961" i="9"/>
  <c r="U985" i="9"/>
  <c r="U867" i="9"/>
  <c r="U870" i="9"/>
  <c r="U797" i="9"/>
  <c r="U872" i="9"/>
  <c r="U767" i="9"/>
  <c r="U766" i="9"/>
  <c r="U765" i="9"/>
  <c r="U764" i="9"/>
  <c r="U763" i="9"/>
  <c r="U780" i="9"/>
  <c r="U796" i="9"/>
  <c r="U871" i="9"/>
  <c r="U743" i="9"/>
  <c r="U846" i="9"/>
  <c r="U811" i="9"/>
  <c r="U817" i="9"/>
  <c r="U845" i="9"/>
  <c r="U810" i="9"/>
  <c r="U844" i="9"/>
  <c r="U758" i="9"/>
  <c r="U751" i="9"/>
  <c r="U801" i="9"/>
  <c r="U894" i="9"/>
  <c r="U862" i="9"/>
  <c r="U853" i="9"/>
  <c r="U861" i="9"/>
  <c r="U779" i="9"/>
  <c r="U824" i="9"/>
  <c r="U944" i="9"/>
  <c r="U843" i="9"/>
  <c r="U842" i="9"/>
  <c r="U839" i="9"/>
  <c r="U735" i="9"/>
  <c r="U874" i="9"/>
  <c r="U923" i="9"/>
  <c r="U837" i="9"/>
  <c r="U915" i="9"/>
  <c r="U833" i="9"/>
  <c r="U865" i="9"/>
  <c r="U832" i="9"/>
  <c r="U778" i="9"/>
  <c r="U831" i="9"/>
  <c r="U859" i="9"/>
  <c r="U857" i="9"/>
  <c r="U891" i="9"/>
  <c r="U933" i="9"/>
  <c r="U902" i="9"/>
  <c r="U856" i="9"/>
  <c r="U890" i="9"/>
  <c r="U840" i="9"/>
  <c r="U848" i="9"/>
  <c r="U802" i="9"/>
  <c r="U783" i="9"/>
  <c r="U748" i="9"/>
  <c r="U847" i="9"/>
  <c r="U855" i="9"/>
  <c r="U756" i="9"/>
  <c r="U889" i="9"/>
  <c r="U951" i="9"/>
  <c r="U884" i="9"/>
  <c r="U942" i="9"/>
  <c r="U854" i="9"/>
  <c r="U917" i="9"/>
  <c r="U916" i="9"/>
  <c r="U836" i="9"/>
  <c r="U805" i="9"/>
  <c r="U926" i="9"/>
  <c r="U930" i="9"/>
  <c r="U911" i="9"/>
  <c r="U937" i="9"/>
  <c r="U827" i="9"/>
  <c r="U967" i="9"/>
  <c r="U962" i="9"/>
  <c r="U901" i="9"/>
  <c r="U910" i="9"/>
  <c r="U936" i="9"/>
  <c r="U899" i="9"/>
  <c r="U826" i="9"/>
  <c r="U966" i="9"/>
  <c r="U873" i="9"/>
  <c r="U960" i="9"/>
  <c r="U939" i="9"/>
  <c r="U883" i="9"/>
  <c r="U776" i="9"/>
  <c r="U795" i="9"/>
  <c r="U794" i="9"/>
  <c r="U793" i="9"/>
  <c r="U740" i="9"/>
  <c r="U741" i="9"/>
  <c r="U823" i="9"/>
  <c r="U829" i="9"/>
  <c r="U755" i="9"/>
  <c r="U822" i="9"/>
  <c r="U785" i="9"/>
  <c r="U762" i="9"/>
  <c r="U852" i="9"/>
  <c r="U947" i="9"/>
  <c r="U946" i="9"/>
  <c r="U876" i="9"/>
  <c r="U787" i="9"/>
  <c r="U752" i="9"/>
  <c r="U753" i="9"/>
  <c r="U907" i="9"/>
  <c r="U965" i="9"/>
  <c r="U964" i="9"/>
  <c r="U791" i="9"/>
  <c r="U782" i="9"/>
  <c r="U772" i="9"/>
  <c r="U925" i="9"/>
  <c r="U929" i="9"/>
  <c r="U928" i="9"/>
  <c r="U927" i="9"/>
  <c r="U943" i="9"/>
  <c r="U821" i="9"/>
  <c r="U835" i="9"/>
  <c r="U950" i="9"/>
  <c r="U935" i="9"/>
  <c r="U790" i="9"/>
  <c r="U922" i="9"/>
  <c r="U789" i="9"/>
  <c r="U984" i="9"/>
  <c r="U888" i="9"/>
  <c r="U990" i="9"/>
  <c r="U887" i="9"/>
  <c r="U850" i="9"/>
  <c r="U979" i="9"/>
  <c r="U757" i="9"/>
  <c r="U734" i="9"/>
  <c r="U742" i="9"/>
  <c r="U739" i="9"/>
  <c r="U738" i="9"/>
  <c r="U818" i="9"/>
  <c r="U957" i="9"/>
  <c r="U949" i="9"/>
  <c r="U956" i="9"/>
  <c r="U834" i="9"/>
  <c r="U886" i="9"/>
  <c r="U906" i="9"/>
  <c r="U816" i="9"/>
  <c r="U941" i="9"/>
  <c r="U815" i="9"/>
  <c r="U940" i="9"/>
  <c r="U895" i="9"/>
  <c r="U737" i="9"/>
  <c r="U750" i="9"/>
  <c r="U746" i="9"/>
  <c r="U882" i="9"/>
  <c r="U749" i="9"/>
  <c r="U745" i="9"/>
  <c r="U830" i="9"/>
  <c r="U736" i="9"/>
  <c r="U761" i="9"/>
  <c r="U975" i="9"/>
  <c r="U754" i="9"/>
  <c r="U747" i="9"/>
  <c r="U983" i="9"/>
  <c r="U921" i="9"/>
  <c r="U986" i="9"/>
  <c r="U733" i="9"/>
  <c r="U732" i="9"/>
  <c r="U808" i="9"/>
  <c r="U879" i="9"/>
  <c r="U771" i="9"/>
  <c r="U731" i="9"/>
  <c r="U770" i="9"/>
  <c r="U885" i="9"/>
  <c r="U777" i="9"/>
  <c r="U973" i="9"/>
  <c r="U820" i="9"/>
  <c r="U819" i="9"/>
  <c r="U924" i="9"/>
  <c r="U934" i="9"/>
  <c r="U905" i="9"/>
  <c r="U5402" i="9" l="1"/>
  <c r="AG3959" i="9"/>
  <c r="AG3937" i="9"/>
  <c r="AG3936" i="9"/>
  <c r="AG3935" i="9"/>
  <c r="AG3977" i="9"/>
  <c r="AG3976" i="9"/>
  <c r="AG3972" i="9"/>
  <c r="AG3971" i="9"/>
  <c r="AG3958" i="9"/>
  <c r="AG3970" i="9"/>
  <c r="AG3974" i="9"/>
  <c r="AG3973" i="9"/>
  <c r="AG3954" i="9"/>
  <c r="AG3975" i="9"/>
  <c r="AG3944" i="9"/>
  <c r="AG3953" i="9"/>
  <c r="AG3941" i="9"/>
  <c r="AG3932" i="9"/>
  <c r="AG3929" i="9"/>
  <c r="AG3928" i="9"/>
  <c r="AG3927" i="9"/>
  <c r="AG3926" i="9"/>
  <c r="AG3925" i="9"/>
  <c r="AG3940" i="9"/>
  <c r="AG3942" i="9"/>
  <c r="AG3933" i="9"/>
  <c r="AG3934" i="9"/>
  <c r="AG3945" i="9"/>
  <c r="AG3949" i="9"/>
  <c r="AG3948" i="9"/>
  <c r="AG3947" i="9"/>
  <c r="AG3946" i="9"/>
  <c r="AG3951" i="9"/>
  <c r="AG3950" i="9"/>
  <c r="AG3924" i="9"/>
  <c r="AG3943" i="9"/>
  <c r="AG3964" i="9"/>
  <c r="AG3963" i="9"/>
  <c r="AG3962" i="9"/>
  <c r="AG3961" i="9"/>
  <c r="AG3960" i="9"/>
  <c r="AG3968" i="9"/>
  <c r="AG3967" i="9"/>
  <c r="AG3966" i="9"/>
  <c r="AG3965" i="9"/>
  <c r="AG3957" i="9"/>
  <c r="AG3923" i="9"/>
  <c r="AG3969" i="9"/>
  <c r="AG3956" i="9"/>
  <c r="U2114" i="9"/>
  <c r="U2085" i="9"/>
  <c r="U2138" i="9"/>
  <c r="U2086" i="9"/>
  <c r="U2092" i="9"/>
  <c r="U2091" i="9"/>
  <c r="U2101" i="9"/>
  <c r="U2110" i="9"/>
  <c r="U2109" i="9"/>
  <c r="U2105" i="9"/>
  <c r="U2104" i="9"/>
  <c r="U2095" i="9"/>
  <c r="U2119" i="9"/>
  <c r="U2118" i="9"/>
  <c r="U2117" i="9"/>
  <c r="U2116" i="9"/>
  <c r="U2115" i="9"/>
  <c r="U2125" i="9"/>
  <c r="U2124" i="9"/>
  <c r="U2094" i="9"/>
  <c r="U2093" i="9"/>
  <c r="U2123" i="9"/>
  <c r="U2099" i="9"/>
  <c r="U2097" i="9"/>
  <c r="U2126" i="9"/>
  <c r="U2130" i="9"/>
  <c r="U2131" i="9"/>
  <c r="U2134" i="9"/>
  <c r="U2135" i="9"/>
  <c r="U2132" i="9"/>
  <c r="AE6404" i="9" l="1"/>
</calcChain>
</file>

<file path=xl/comments1.xml><?xml version="1.0" encoding="utf-8"?>
<comments xmlns="http://schemas.openxmlformats.org/spreadsheetml/2006/main">
  <authors>
    <author>Far</author>
  </authors>
  <commentList>
    <comment ref="A3" authorId="0">
      <text>
        <r>
          <rPr>
            <b/>
            <sz val="9"/>
            <color indexed="81"/>
            <rFont val="Tahoma"/>
            <family val="2"/>
          </rPr>
          <t>Far: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<sst xmlns="http://schemas.openxmlformats.org/spreadsheetml/2006/main" count="86234" uniqueCount="9356">
  <si>
    <t>填表人</t>
    <phoneticPr fontId="2" type="noConversion"/>
  </si>
  <si>
    <t>設備資料</t>
    <phoneticPr fontId="2" type="noConversion"/>
  </si>
  <si>
    <t>設備位置</t>
    <phoneticPr fontId="2" type="noConversion"/>
  </si>
  <si>
    <t>電力耗用</t>
    <phoneticPr fontId="2" type="noConversion"/>
  </si>
  <si>
    <t>燃料耗用</t>
    <phoneticPr fontId="2" type="noConversion"/>
  </si>
  <si>
    <t>耗能占比</t>
    <phoneticPr fontId="2" type="noConversion"/>
  </si>
  <si>
    <t>1.原廠規格表抄寫 / 2.上網查詢 / 3.經驗法則推估</t>
    <phoneticPr fontId="2" type="noConversion"/>
  </si>
  <si>
    <t>年耗電量</t>
    <phoneticPr fontId="2" type="noConversion"/>
  </si>
  <si>
    <t>信箱</t>
    <phoneticPr fontId="2" type="noConversion"/>
  </si>
  <si>
    <t>電話</t>
    <phoneticPr fontId="2" type="noConversion"/>
  </si>
  <si>
    <t>廠牌</t>
    <phoneticPr fontId="2" type="noConversion"/>
  </si>
  <si>
    <t>型號</t>
    <phoneticPr fontId="2" type="noConversion"/>
  </si>
  <si>
    <t>出廠年份</t>
    <phoneticPr fontId="2" type="noConversion"/>
  </si>
  <si>
    <t>數量</t>
    <phoneticPr fontId="2" type="noConversion"/>
  </si>
  <si>
    <t>去年增減數量</t>
    <phoneticPr fontId="2" type="noConversion"/>
  </si>
  <si>
    <t>預計明年增減數量</t>
    <phoneticPr fontId="2" type="noConversion"/>
  </si>
  <si>
    <t>空間編號</t>
    <phoneticPr fontId="2" type="noConversion"/>
  </si>
  <si>
    <t>或區域</t>
    <phoneticPr fontId="2" type="noConversion"/>
  </si>
  <si>
    <t>棟別</t>
    <phoneticPr fontId="2" type="noConversion"/>
  </si>
  <si>
    <t>資料來源</t>
    <phoneticPr fontId="2" type="noConversion"/>
  </si>
  <si>
    <t>待機耗能率（%）</t>
  </si>
  <si>
    <t>時數資料來源</t>
    <phoneticPr fontId="2" type="noConversion"/>
  </si>
  <si>
    <t>頻率（Hz）</t>
    <phoneticPr fontId="2" type="noConversion"/>
  </si>
  <si>
    <t>電壓（V）</t>
    <phoneticPr fontId="2" type="noConversion"/>
  </si>
  <si>
    <t>電流（A）</t>
    <phoneticPr fontId="2" type="noConversion"/>
  </si>
  <si>
    <t>G（Ω）</t>
    <phoneticPr fontId="2" type="noConversion"/>
  </si>
  <si>
    <t>原廠規格功率（kW）</t>
    <phoneticPr fontId="2" type="noConversion"/>
  </si>
  <si>
    <t>推估年耗電量（kWh）</t>
    <phoneticPr fontId="2" type="noConversion"/>
  </si>
  <si>
    <t>燃料種類</t>
    <phoneticPr fontId="2" type="noConversion"/>
  </si>
  <si>
    <t>年耗用量</t>
    <phoneticPr fontId="2" type="noConversion"/>
  </si>
  <si>
    <t>耗用量單位</t>
    <phoneticPr fontId="2" type="noConversion"/>
  </si>
  <si>
    <t>kWh / 年</t>
    <phoneticPr fontId="2" type="noConversion"/>
  </si>
  <si>
    <t>%</t>
    <phoneticPr fontId="2" type="noConversion"/>
  </si>
  <si>
    <t>自訂參數推估</t>
  </si>
  <si>
    <t>日立</t>
  </si>
  <si>
    <t>電腦</t>
  </si>
  <si>
    <t>ACER</t>
  </si>
  <si>
    <t>螢幕</t>
  </si>
  <si>
    <t>東亞</t>
  </si>
  <si>
    <t>L</t>
  </si>
  <si>
    <t>東亞</t>
    <phoneticPr fontId="2" type="noConversion"/>
  </si>
  <si>
    <t>N</t>
  </si>
  <si>
    <t>PHILIPS</t>
  </si>
  <si>
    <t>P</t>
  </si>
  <si>
    <t>O</t>
  </si>
  <si>
    <t>M</t>
  </si>
  <si>
    <t>日立</t>
    <phoneticPr fontId="2" type="noConversion"/>
  </si>
  <si>
    <t>分離式冷氣</t>
    <phoneticPr fontId="2" type="noConversion"/>
  </si>
  <si>
    <t>力霸</t>
    <phoneticPr fontId="2" type="noConversion"/>
  </si>
  <si>
    <t>A</t>
    <phoneticPr fontId="2" type="noConversion"/>
  </si>
  <si>
    <t>各棟</t>
  </si>
  <si>
    <t>筆記型電腦</t>
    <phoneticPr fontId="2" type="noConversion"/>
  </si>
  <si>
    <t>HP</t>
    <phoneticPr fontId="2" type="noConversion"/>
  </si>
  <si>
    <t>東元</t>
    <phoneticPr fontId="2" type="noConversion"/>
  </si>
  <si>
    <t>L</t>
    <phoneticPr fontId="2" type="noConversion"/>
  </si>
  <si>
    <t>60HZ</t>
  </si>
  <si>
    <t>N</t>
    <phoneticPr fontId="2" type="noConversion"/>
  </si>
  <si>
    <t>冰箱</t>
    <phoneticPr fontId="2" type="noConversion"/>
  </si>
  <si>
    <t>M</t>
    <phoneticPr fontId="2" type="noConversion"/>
  </si>
  <si>
    <t>P</t>
    <phoneticPr fontId="2" type="noConversion"/>
  </si>
  <si>
    <t>B</t>
    <phoneticPr fontId="2" type="noConversion"/>
  </si>
  <si>
    <t>D</t>
    <phoneticPr fontId="2" type="noConversion"/>
  </si>
  <si>
    <t>電力</t>
    <phoneticPr fontId="2" type="noConversion"/>
  </si>
  <si>
    <t>大同</t>
  </si>
  <si>
    <t>東元</t>
  </si>
  <si>
    <t>帳單</t>
  </si>
  <si>
    <t>分離式冷氣</t>
  </si>
  <si>
    <t>-</t>
  </si>
  <si>
    <t>-</t>
    <phoneticPr fontId="2" type="noConversion"/>
  </si>
  <si>
    <t>熱水器</t>
  </si>
  <si>
    <t>Q</t>
  </si>
  <si>
    <t>人事室</t>
  </si>
  <si>
    <t>T5 14w/4燈具</t>
  </si>
  <si>
    <t>T5 14w/4220V</t>
  </si>
  <si>
    <t>A102</t>
  </si>
  <si>
    <t>A</t>
  </si>
  <si>
    <t>不斷電系統</t>
  </si>
  <si>
    <t>飛瑞</t>
  </si>
  <si>
    <t>UPS</t>
  </si>
  <si>
    <t>電腦主機</t>
  </si>
  <si>
    <t>Asus</t>
  </si>
  <si>
    <t>VM6610</t>
  </si>
  <si>
    <t>影印機</t>
  </si>
  <si>
    <t>Acer</t>
  </si>
  <si>
    <t>M480</t>
  </si>
  <si>
    <t>A105</t>
  </si>
  <si>
    <t>雷射印表機</t>
  </si>
  <si>
    <t>Acer Power FH</t>
  </si>
  <si>
    <t>A104</t>
  </si>
  <si>
    <t>50-60</t>
  </si>
  <si>
    <t>筆記型電腦</t>
  </si>
  <si>
    <t>RAS-22UK (室內機)/ RAC-22UK (室外機)</t>
  </si>
  <si>
    <t>EPSON</t>
  </si>
  <si>
    <t>AcuLaser M800N</t>
  </si>
  <si>
    <t>除濕機</t>
    <phoneticPr fontId="2" type="noConversion"/>
  </si>
  <si>
    <t>Panasonic</t>
    <phoneticPr fontId="2" type="noConversion"/>
  </si>
  <si>
    <t>健管系</t>
  </si>
  <si>
    <t>VM2640G</t>
  </si>
  <si>
    <t>M60600</t>
  </si>
  <si>
    <t>電腦-螢幕</t>
  </si>
  <si>
    <t xml:space="preserve"> AL1916W</t>
  </si>
  <si>
    <t>V193W</t>
  </si>
  <si>
    <t>Lemel</t>
  </si>
  <si>
    <t>T2020C1-Y140807</t>
  </si>
  <si>
    <t>M60701</t>
  </si>
  <si>
    <t>M60702</t>
  </si>
  <si>
    <t>V196HQL</t>
  </si>
  <si>
    <t>冰箱</t>
  </si>
  <si>
    <t>TOMOSADA</t>
  </si>
  <si>
    <t>M60205</t>
  </si>
  <si>
    <t xml:space="preserve">ASUS </t>
  </si>
  <si>
    <t>AS-D670</t>
  </si>
  <si>
    <t>L50104</t>
  </si>
  <si>
    <t>穩壓器</t>
  </si>
  <si>
    <t>M60500</t>
  </si>
  <si>
    <t xml:space="preserve"> SB-330-4</t>
  </si>
  <si>
    <t xml:space="preserve">Aspire M3100 </t>
  </si>
  <si>
    <t>M60804</t>
  </si>
  <si>
    <t>M3100</t>
  </si>
  <si>
    <t>M60102</t>
  </si>
  <si>
    <t xml:space="preserve"> Aspire M3100 </t>
  </si>
  <si>
    <t>M60201</t>
  </si>
  <si>
    <t xml:space="preserve">IBM </t>
  </si>
  <si>
    <t>A50</t>
  </si>
  <si>
    <t>M60301</t>
  </si>
  <si>
    <t>ASUS</t>
  </si>
  <si>
    <t xml:space="preserve"> AS-D850</t>
  </si>
  <si>
    <t>veriton M480</t>
  </si>
  <si>
    <t xml:space="preserve">ACER </t>
  </si>
  <si>
    <t>VM 2640G</t>
  </si>
  <si>
    <t>L50901</t>
  </si>
  <si>
    <t>M60101</t>
  </si>
  <si>
    <t>M60202</t>
  </si>
  <si>
    <t>M60203</t>
  </si>
  <si>
    <t>自己組裝</t>
  </si>
  <si>
    <t>M60302</t>
  </si>
  <si>
    <t>M60802</t>
  </si>
  <si>
    <t>夏普</t>
  </si>
  <si>
    <t>SJ-11TB</t>
  </si>
  <si>
    <t>M60801</t>
  </si>
  <si>
    <t>Acer AL1917</t>
  </si>
  <si>
    <t>喇叭</t>
  </si>
  <si>
    <t>BOSE</t>
  </si>
  <si>
    <t xml:space="preserve"> BOSE 251</t>
  </si>
  <si>
    <t>M60400</t>
  </si>
  <si>
    <t>MM17DG-B</t>
  </si>
  <si>
    <t>聯強</t>
  </si>
  <si>
    <t>i7-3770</t>
  </si>
  <si>
    <t>M60103</t>
  </si>
  <si>
    <t>MS2333</t>
  </si>
  <si>
    <t>電子防潮箱</t>
  </si>
  <si>
    <t>防潮家</t>
  </si>
  <si>
    <t>acer</t>
  </si>
  <si>
    <t>p221w</t>
  </si>
  <si>
    <t>TravelMate 4720</t>
  </si>
  <si>
    <t>HP</t>
  </si>
  <si>
    <t>PRO 3005 MT</t>
  </si>
  <si>
    <t>奇美</t>
  </si>
  <si>
    <t xml:space="preserve"> CMV-937A</t>
  </si>
  <si>
    <t>AL1917</t>
  </si>
  <si>
    <t xml:space="preserve"> AL1917</t>
  </si>
  <si>
    <t xml:space="preserve"> CMV-938A</t>
  </si>
  <si>
    <t>19"  CMV-937A</t>
  </si>
  <si>
    <t xml:space="preserve">Acer </t>
  </si>
  <si>
    <t>V226HQL</t>
  </si>
  <si>
    <t>ViewSonic</t>
  </si>
  <si>
    <t>vx2270S-LED</t>
  </si>
  <si>
    <t>4745G-5452G50</t>
  </si>
  <si>
    <t>M60303</t>
  </si>
  <si>
    <t>Ju Guan</t>
  </si>
  <si>
    <t>JGT190F01EH2A</t>
  </si>
  <si>
    <t>碎紙機</t>
  </si>
  <si>
    <t>信昌</t>
  </si>
  <si>
    <t>C410</t>
  </si>
  <si>
    <t>數位多功能講桌</t>
  </si>
  <si>
    <t>JECTOR</t>
  </si>
  <si>
    <t>SK-125</t>
  </si>
  <si>
    <t>工業級多媒體播放機</t>
  </si>
  <si>
    <t>IDS</t>
  </si>
  <si>
    <t>WEB+</t>
  </si>
  <si>
    <t>單槍投影機</t>
  </si>
  <si>
    <t>EMP 1710</t>
  </si>
  <si>
    <t>水族箱</t>
  </si>
  <si>
    <t>印表機</t>
  </si>
  <si>
    <t>C9200DN</t>
  </si>
  <si>
    <t xml:space="preserve">EPSON </t>
  </si>
  <si>
    <t>M2010DN</t>
  </si>
  <si>
    <t>電風扇</t>
  </si>
  <si>
    <t>sampo</t>
  </si>
  <si>
    <t>sk-FH12T</t>
  </si>
  <si>
    <t>M60804
60801</t>
  </si>
  <si>
    <t>LJ-MFP E72530dn</t>
  </si>
  <si>
    <t xml:space="preserve">HP </t>
  </si>
  <si>
    <t xml:space="preserve"> LJ-CM1312NFI (CC431A) 五合一</t>
  </si>
  <si>
    <t>LaserJet P3005x</t>
  </si>
  <si>
    <t>LJ-9040N</t>
  </si>
  <si>
    <t>電子白板</t>
  </si>
  <si>
    <t>SMART</t>
  </si>
  <si>
    <t>SMART SB680V</t>
  </si>
  <si>
    <t>微波爐</t>
  </si>
  <si>
    <t>TECO</t>
  </si>
  <si>
    <t>YM1700CB</t>
  </si>
  <si>
    <t>N3000</t>
  </si>
  <si>
    <t>超短焦投影機</t>
  </si>
  <si>
    <t>EB-450W</t>
  </si>
  <si>
    <t>NEC</t>
  </si>
  <si>
    <t>V260X</t>
  </si>
  <si>
    <t>NP-PE523XG</t>
  </si>
  <si>
    <t>M50203</t>
  </si>
  <si>
    <t>APC</t>
  </si>
  <si>
    <t>SURT100000XLTW</t>
  </si>
  <si>
    <t>手提電腦</t>
  </si>
  <si>
    <t>UX433F</t>
  </si>
  <si>
    <t>黑白印表機</t>
  </si>
  <si>
    <t>OKI</t>
  </si>
  <si>
    <t>MB480</t>
  </si>
  <si>
    <t>咖啡機</t>
  </si>
  <si>
    <t>villa</t>
  </si>
  <si>
    <t>電動銀幕</t>
  </si>
  <si>
    <t>掃描器</t>
  </si>
  <si>
    <t>國際</t>
  </si>
  <si>
    <t>KV-S5055</t>
  </si>
  <si>
    <t>烘碗機</t>
  </si>
  <si>
    <t>小廚師</t>
  </si>
  <si>
    <t>TF-989A</t>
  </si>
  <si>
    <t>虛擬電子白板</t>
  </si>
  <si>
    <t>捷達</t>
  </si>
  <si>
    <t>FBX1</t>
  </si>
  <si>
    <t>Panasonic</t>
  </si>
  <si>
    <t>NN-ST557</t>
  </si>
  <si>
    <t>血糖機</t>
  </si>
  <si>
    <t>羅氏</t>
  </si>
  <si>
    <t>ACCU-CHEK Go讚</t>
  </si>
  <si>
    <t>心電圖</t>
  </si>
  <si>
    <t>Daily care</t>
  </si>
  <si>
    <t>RMH-4.0</t>
  </si>
  <si>
    <t>耳溫槍</t>
  </si>
  <si>
    <t>百靈</t>
  </si>
  <si>
    <t>IR4520</t>
  </si>
  <si>
    <t>肺功能分析儀</t>
  </si>
  <si>
    <t>品約股份有限公司</t>
  </si>
  <si>
    <t>MIR Spirodoc</t>
  </si>
  <si>
    <t>讀卡機</t>
  </si>
  <si>
    <t>InfoThink</t>
  </si>
  <si>
    <t>IT-100MU</t>
  </si>
  <si>
    <t>全自動身高體重計</t>
  </si>
  <si>
    <t>EZ-CARE</t>
  </si>
  <si>
    <t>HW3050</t>
  </si>
  <si>
    <t>觸控電腦</t>
  </si>
  <si>
    <t>ASUSE</t>
  </si>
  <si>
    <t>ET2221AUTR</t>
  </si>
  <si>
    <t>血氧監測儀</t>
  </si>
  <si>
    <t>ROSSMAX</t>
  </si>
  <si>
    <t>ROSSMAX-210</t>
  </si>
  <si>
    <t>體重計</t>
  </si>
  <si>
    <t>TANITA</t>
  </si>
  <si>
    <t>BC519DB</t>
  </si>
  <si>
    <t>體脂計</t>
  </si>
  <si>
    <t>OMRON</t>
  </si>
  <si>
    <t>HBF 362</t>
  </si>
  <si>
    <t>血糖血壓機</t>
  </si>
  <si>
    <t>福爾</t>
  </si>
  <si>
    <t>TD-3250B</t>
  </si>
  <si>
    <t>健絡健康管理系統</t>
  </si>
  <si>
    <t>神化科技</t>
  </si>
  <si>
    <t>Pulse HealthCare System</t>
  </si>
  <si>
    <t>體組成分析儀</t>
  </si>
  <si>
    <t xml:space="preserve">TANITA </t>
  </si>
  <si>
    <t>BC-420MA</t>
  </si>
  <si>
    <t>血氧濃度計</t>
  </si>
  <si>
    <t>Rossmax</t>
  </si>
  <si>
    <t>SA210</t>
  </si>
  <si>
    <t>泰博</t>
  </si>
  <si>
    <t>TD4272B</t>
  </si>
  <si>
    <t>超音波身高體重計</t>
  </si>
  <si>
    <t xml:space="preserve">松利 </t>
  </si>
  <si>
    <t>HW-210</t>
  </si>
  <si>
    <t>身心能量分析儀</t>
  </si>
  <si>
    <t>Medicore</t>
  </si>
  <si>
    <t>SA-3000P</t>
  </si>
  <si>
    <t>高倍活血顯像檢測儀</t>
  </si>
  <si>
    <t>OLYMPUS</t>
  </si>
  <si>
    <t>CX41</t>
  </si>
  <si>
    <t>電子血壓計</t>
  </si>
  <si>
    <t>OMRON-770A</t>
  </si>
  <si>
    <t>微電腦液晶視力檢查儀</t>
  </si>
  <si>
    <t>SUPER-VIEW</t>
  </si>
  <si>
    <t>KHE-3000</t>
  </si>
  <si>
    <t>隧道式血壓計</t>
  </si>
  <si>
    <t>TERUMO</t>
  </si>
  <si>
    <t>ES-P2000</t>
  </si>
  <si>
    <t>全自動隧道式血壓計</t>
  </si>
  <si>
    <t>歐姆龍</t>
  </si>
  <si>
    <t>HBP-9020</t>
  </si>
  <si>
    <t>健康整合服務系統</t>
  </si>
  <si>
    <t>慧智達科技股份有限公司</t>
  </si>
  <si>
    <t>TPH_01</t>
  </si>
  <si>
    <t>幼保系</t>
  </si>
  <si>
    <t>飲水機</t>
  </si>
  <si>
    <t>東龍</t>
  </si>
  <si>
    <t>TE-636A</t>
  </si>
  <si>
    <t>L609</t>
  </si>
  <si>
    <t>PANASONIC</t>
  </si>
  <si>
    <t>NN-BS1000</t>
  </si>
  <si>
    <t>H118</t>
  </si>
  <si>
    <t>H</t>
  </si>
  <si>
    <t>個人電腦-螢幕</t>
  </si>
  <si>
    <t>V196HQL(AG)</t>
  </si>
  <si>
    <t>L607</t>
  </si>
  <si>
    <t>個人電腦</t>
  </si>
  <si>
    <t>VM2630G</t>
  </si>
  <si>
    <t>電磁爐</t>
  </si>
  <si>
    <t>尚朋堂</t>
  </si>
  <si>
    <t>SR-300T</t>
  </si>
  <si>
    <t>PE523X</t>
  </si>
  <si>
    <t>L605</t>
  </si>
  <si>
    <t>四門式冰箱</t>
  </si>
  <si>
    <t>NEO</t>
  </si>
  <si>
    <t>120*90*200cm</t>
  </si>
  <si>
    <t>P474U</t>
  </si>
  <si>
    <t>L608</t>
  </si>
  <si>
    <t>BSMI33B8GAA</t>
  </si>
  <si>
    <t>L60102</t>
  </si>
  <si>
    <t>L60302</t>
  </si>
  <si>
    <t>L60303</t>
  </si>
  <si>
    <t>L60304</t>
  </si>
  <si>
    <t>L60405</t>
  </si>
  <si>
    <t>L60406</t>
  </si>
  <si>
    <t>L60501</t>
  </si>
  <si>
    <t>V226HQL G</t>
  </si>
  <si>
    <t>L606</t>
  </si>
  <si>
    <t>L614</t>
  </si>
  <si>
    <t>L615</t>
  </si>
  <si>
    <t>TOSHIBA</t>
  </si>
  <si>
    <t>TDP-S25</t>
  </si>
  <si>
    <t>L602</t>
  </si>
  <si>
    <t>EMP-1710</t>
  </si>
  <si>
    <t>TMP259-G2</t>
  </si>
  <si>
    <t>VM480</t>
  </si>
  <si>
    <t>L60101</t>
  </si>
  <si>
    <t>IBM</t>
  </si>
  <si>
    <t>L60404</t>
  </si>
  <si>
    <t>Z5751</t>
  </si>
  <si>
    <t>L610</t>
  </si>
  <si>
    <t>RZ526SLS</t>
  </si>
  <si>
    <t>42"液晶電視</t>
  </si>
  <si>
    <t>42吋平面電視</t>
  </si>
  <si>
    <t>L6F走廊</t>
  </si>
  <si>
    <t>義大利進口全自動研磨咖啡機</t>
  </si>
  <si>
    <t>煒太</t>
  </si>
  <si>
    <t>ESAM-3200.S</t>
  </si>
  <si>
    <t>2016</t>
  </si>
  <si>
    <t>0.135</t>
  </si>
  <si>
    <t>TMP259-M</t>
  </si>
  <si>
    <t>1U雙頻道自動選訊接收機</t>
  </si>
  <si>
    <t>MIPRO</t>
  </si>
  <si>
    <t>ACT-300B</t>
  </si>
  <si>
    <t>SM-1911</t>
  </si>
  <si>
    <t>電動螢幕</t>
  </si>
  <si>
    <t>72"*96"</t>
  </si>
  <si>
    <t>MW504GD</t>
  </si>
  <si>
    <t>傳真機</t>
  </si>
  <si>
    <t>KX-FP207TW</t>
  </si>
  <si>
    <t>超短焦單槍投影機</t>
  </si>
  <si>
    <t>奧圖碼</t>
  </si>
  <si>
    <t>X515ST</t>
  </si>
  <si>
    <t>84"*84"</t>
  </si>
  <si>
    <t>72"*97"</t>
  </si>
  <si>
    <t>72"*98"</t>
  </si>
  <si>
    <t>RESUN</t>
  </si>
  <si>
    <t>C-2215</t>
  </si>
  <si>
    <t>護貝機</t>
  </si>
  <si>
    <t>FRELINE</t>
  </si>
  <si>
    <t>FM3200HC</t>
  </si>
  <si>
    <t>紫外線殺菌燈</t>
  </si>
  <si>
    <t>U.V LIGHT</t>
  </si>
  <si>
    <t>EZ U-130</t>
  </si>
  <si>
    <t>L601</t>
  </si>
  <si>
    <t>A311A312A313</t>
  </si>
  <si>
    <t>冷氣機</t>
  </si>
  <si>
    <t>HITACHI</t>
  </si>
  <si>
    <t>電冰箱</t>
  </si>
  <si>
    <t>HR-B238T</t>
  </si>
  <si>
    <t>個人電腦-主機</t>
  </si>
  <si>
    <t>M640MB</t>
  </si>
  <si>
    <t>50-85</t>
  </si>
  <si>
    <t>VS15701</t>
  </si>
  <si>
    <t>VW6620</t>
  </si>
  <si>
    <t>VM5E1</t>
  </si>
  <si>
    <t>KA240HQ</t>
  </si>
  <si>
    <t>Veriton M2640G</t>
  </si>
  <si>
    <t>GIBSON</t>
  </si>
  <si>
    <t>GST-031GD</t>
  </si>
  <si>
    <t>P3540FA-0091A8265U</t>
  </si>
  <si>
    <t>掃描機</t>
  </si>
  <si>
    <t>GT-1500</t>
  </si>
  <si>
    <t>百吉品</t>
  </si>
  <si>
    <t>Marathon3118</t>
  </si>
  <si>
    <t>崁燈</t>
  </si>
  <si>
    <t>風匠</t>
  </si>
  <si>
    <t>ESPON</t>
  </si>
  <si>
    <t>S403FA-0252C10510U</t>
  </si>
  <si>
    <t>聲寶</t>
  </si>
  <si>
    <t>LY-U6A32L</t>
  </si>
  <si>
    <t>KYOCERA</t>
  </si>
  <si>
    <t>雷射印表機-彩色</t>
  </si>
  <si>
    <t>檢驗分析中心</t>
  </si>
  <si>
    <t>恆溫培養箱</t>
  </si>
  <si>
    <t>FIRSTEK</t>
  </si>
  <si>
    <t>S300R</t>
  </si>
  <si>
    <t>D506</t>
  </si>
  <si>
    <t>D</t>
  </si>
  <si>
    <t>G</t>
  </si>
  <si>
    <t>分離式冷氣機</t>
  </si>
  <si>
    <t>0</t>
  </si>
  <si>
    <t>RAS-71QK</t>
  </si>
  <si>
    <t>D505</t>
  </si>
  <si>
    <t>三洋</t>
  </si>
  <si>
    <t>除濕機</t>
  </si>
  <si>
    <t>–20℃冷凍櫃</t>
  </si>
  <si>
    <t>FRIGIDAIRE</t>
  </si>
  <si>
    <t>FFU-21F5HW</t>
  </si>
  <si>
    <t>N507</t>
  </si>
  <si>
    <t>造鑫</t>
  </si>
  <si>
    <t>烘箱</t>
  </si>
  <si>
    <t>DENG YNG</t>
  </si>
  <si>
    <t>DS45</t>
  </si>
  <si>
    <t>桌上型冷凍離心機</t>
  </si>
  <si>
    <t>公關組</t>
  </si>
  <si>
    <t>抽氣藥品櫃</t>
  </si>
  <si>
    <t>精密天平</t>
  </si>
  <si>
    <t>M840MB</t>
  </si>
  <si>
    <t>R6131</t>
  </si>
  <si>
    <t>VM265</t>
  </si>
  <si>
    <t>A304</t>
  </si>
  <si>
    <t>1對1分離式冷氣機</t>
  </si>
  <si>
    <t>變頻RAS-45VW</t>
  </si>
  <si>
    <t>A303</t>
  </si>
  <si>
    <t>DEI</t>
  </si>
  <si>
    <t>PCR</t>
  </si>
  <si>
    <t>金萬林企業股份有限公司</t>
  </si>
  <si>
    <t>ABI2720</t>
  </si>
  <si>
    <t>V193(AR)W</t>
  </si>
  <si>
    <t>排氣櫃</t>
  </si>
  <si>
    <t>伺服器主機</t>
  </si>
  <si>
    <t>DELL</t>
  </si>
  <si>
    <t>RAS-50QK</t>
  </si>
  <si>
    <t>一對一變頻</t>
  </si>
  <si>
    <t>無菌操作台</t>
  </si>
  <si>
    <t>4℃冰箱</t>
  </si>
  <si>
    <t>LIAN SHEN</t>
  </si>
  <si>
    <t>F-3</t>
  </si>
  <si>
    <t>N606</t>
  </si>
  <si>
    <t>列表機</t>
  </si>
  <si>
    <t>宏碁</t>
  </si>
  <si>
    <t>VM26100</t>
  </si>
  <si>
    <t>-80℃冰箱</t>
  </si>
  <si>
    <t>sharp</t>
  </si>
  <si>
    <t>DW-E13HT-W</t>
  </si>
  <si>
    <t>-30℃冰箱</t>
  </si>
  <si>
    <t>MDF-U537</t>
  </si>
  <si>
    <t>Mdf-U333</t>
  </si>
  <si>
    <t>壁扇</t>
  </si>
  <si>
    <t>日立RAC-71QD1</t>
  </si>
  <si>
    <t>RAS-50QK/RAC-50QK</t>
  </si>
  <si>
    <t>燈管</t>
  </si>
  <si>
    <t>SAMPO</t>
  </si>
  <si>
    <t>收藏家</t>
  </si>
  <si>
    <t>RO淨水器</t>
  </si>
  <si>
    <t>ELGA</t>
  </si>
  <si>
    <t>PURELAB</t>
  </si>
  <si>
    <t>TR-100K</t>
  </si>
  <si>
    <t>有機氣體吸附淨化機</t>
  </si>
  <si>
    <t>寬鴻儀器</t>
  </si>
  <si>
    <t>CF500</t>
  </si>
  <si>
    <t>抽氣櫃</t>
  </si>
  <si>
    <t>X3550 M3/2X XEON</t>
  </si>
  <si>
    <t>4℃雙門冰箱</t>
  </si>
  <si>
    <t>平板電腦</t>
  </si>
  <si>
    <t>APPLE</t>
  </si>
  <si>
    <t>SONY</t>
  </si>
  <si>
    <t>達克</t>
  </si>
  <si>
    <t>電視</t>
  </si>
  <si>
    <t>低溫振盪培養箱</t>
  </si>
  <si>
    <t>試管震盪器</t>
  </si>
  <si>
    <t>VM-2000</t>
  </si>
  <si>
    <t>離心機</t>
  </si>
  <si>
    <t>ULT1386-5D</t>
  </si>
  <si>
    <t>SANYO</t>
  </si>
  <si>
    <t>RS-S2003</t>
  </si>
  <si>
    <t>560B</t>
  </si>
  <si>
    <t>–20℃冰箱</t>
  </si>
  <si>
    <t>COMMERCIAL</t>
  </si>
  <si>
    <t>FFU-21</t>
  </si>
  <si>
    <t>恆溫水浴槽</t>
  </si>
  <si>
    <t>ABI</t>
  </si>
  <si>
    <t>14w*4</t>
  </si>
  <si>
    <t>40w*2</t>
  </si>
  <si>
    <t>防潮箱</t>
  </si>
  <si>
    <t>AD-1292N</t>
  </si>
  <si>
    <t>METTLER TOLEDO</t>
  </si>
  <si>
    <t>M700TA</t>
  </si>
  <si>
    <t>LEMEL</t>
  </si>
  <si>
    <t>OV-150</t>
  </si>
  <si>
    <t>分光光度計</t>
  </si>
  <si>
    <t>N16P7</t>
  </si>
  <si>
    <t>m700TA</t>
  </si>
  <si>
    <t>pro E500 G6</t>
  </si>
  <si>
    <t>50-80</t>
  </si>
  <si>
    <t>VA27EHE</t>
  </si>
  <si>
    <t>v227u</t>
  </si>
  <si>
    <t xml:space="preserve">K242HYL H </t>
  </si>
  <si>
    <t>VM6660G</t>
  </si>
  <si>
    <t>氣相層析儀</t>
  </si>
  <si>
    <t>SUNTEX</t>
  </si>
  <si>
    <t>超音波震盪器</t>
  </si>
  <si>
    <t>Elma</t>
  </si>
  <si>
    <t>Color Laser Jet3800dn</t>
  </si>
  <si>
    <t>安捷倫</t>
  </si>
  <si>
    <t>直立式蒸氣滅菌鍋</t>
  </si>
  <si>
    <t>宏霖儀器有限公司</t>
  </si>
  <si>
    <t>HL-341</t>
  </si>
  <si>
    <t>灰化爐</t>
  </si>
  <si>
    <t>Z300K</t>
  </si>
  <si>
    <t>Yamii_Agent</t>
  </si>
  <si>
    <t>恆溫恆濕試驗機</t>
  </si>
  <si>
    <t>卓銳微電腦防潮箱</t>
  </si>
  <si>
    <t>DRY-100</t>
  </si>
  <si>
    <t>均質機</t>
  </si>
  <si>
    <t>A1566</t>
  </si>
  <si>
    <t>SG403a</t>
  </si>
  <si>
    <t>V193WL</t>
  </si>
  <si>
    <t>V276HLW</t>
  </si>
  <si>
    <t>冷凍乾燥離心機</t>
  </si>
  <si>
    <t>豐記儀器</t>
  </si>
  <si>
    <t>Ecospin 3180C</t>
  </si>
  <si>
    <t>DNA電泳槽</t>
  </si>
  <si>
    <t>Mingel System</t>
  </si>
  <si>
    <t>JURA</t>
  </si>
  <si>
    <t>JW-4N</t>
  </si>
  <si>
    <t>NN-SF550</t>
  </si>
  <si>
    <t>天平</t>
  </si>
  <si>
    <t>U-1900</t>
  </si>
  <si>
    <t>即時核酸定量分析儀</t>
  </si>
  <si>
    <t>StepOnePlus</t>
  </si>
  <si>
    <t>弘宇</t>
  </si>
  <si>
    <t>BT150</t>
  </si>
  <si>
    <t>40w*1</t>
  </si>
  <si>
    <t>Apple</t>
  </si>
  <si>
    <t>桌上冷凍型離心機</t>
  </si>
  <si>
    <t>THERNO/HERAEUS</t>
  </si>
  <si>
    <t>Mutifuge-XIR</t>
  </si>
  <si>
    <t>數位天平</t>
  </si>
  <si>
    <t>VA703b-3</t>
  </si>
  <si>
    <t>EASY 60 H</t>
  </si>
  <si>
    <t>NN-SM332</t>
  </si>
  <si>
    <t>即時定量聚合反應器</t>
  </si>
  <si>
    <t>羅氏醫學</t>
  </si>
  <si>
    <t>LightCycler 2.0</t>
  </si>
  <si>
    <t>FD</t>
  </si>
  <si>
    <t>DNA、RNA自動核酸萃取儀</t>
  </si>
  <si>
    <t>POCKIT</t>
  </si>
  <si>
    <t>乾式加熱器</t>
  </si>
  <si>
    <t>major science</t>
  </si>
  <si>
    <t>MD-02N-110</t>
  </si>
  <si>
    <t>生物安全操作台</t>
  </si>
  <si>
    <t>隱藏式風扇</t>
  </si>
  <si>
    <t>PC-69</t>
  </si>
  <si>
    <t>KDL-60W600B</t>
  </si>
  <si>
    <t>高壓滅菌釜</t>
  </si>
  <si>
    <t>宏霖儀器</t>
  </si>
  <si>
    <t>HL343</t>
  </si>
  <si>
    <t xml:space="preserve">5830TG </t>
  </si>
  <si>
    <t>VX700</t>
  </si>
  <si>
    <t>MM17D</t>
  </si>
  <si>
    <t>X193HQH</t>
  </si>
  <si>
    <t>超音波清洗機</t>
  </si>
  <si>
    <t>ELMA</t>
  </si>
  <si>
    <t>EASY120H</t>
  </si>
  <si>
    <t>原子吸收光譜儀</t>
  </si>
  <si>
    <t>震盪器</t>
  </si>
  <si>
    <t>關防蓋印機</t>
  </si>
  <si>
    <t>LS-600AN</t>
  </si>
  <si>
    <t>抗過敏空氣清淨機</t>
  </si>
  <si>
    <t>愛恩佳</t>
  </si>
  <si>
    <t>AF-150</t>
  </si>
  <si>
    <t xml:space="preserve">Hipachi </t>
  </si>
  <si>
    <t>板式加熱器</t>
  </si>
  <si>
    <t>Barnstead</t>
  </si>
  <si>
    <t>SP131325</t>
  </si>
  <si>
    <t>桌上型大容量冷凍離心機</t>
  </si>
  <si>
    <t>BECKMAN</t>
  </si>
  <si>
    <t>X-30R</t>
  </si>
  <si>
    <t>微量蛋白質、DNA、RNA測定儀</t>
  </si>
  <si>
    <t>NanoVue</t>
  </si>
  <si>
    <t>Digisytem</t>
  </si>
  <si>
    <t>LC離心機</t>
  </si>
  <si>
    <t>LC-Carousel Centrifuge 2.0</t>
  </si>
  <si>
    <t>順裕科技</t>
  </si>
  <si>
    <t>RO118</t>
  </si>
  <si>
    <t>磁石攪拌機</t>
  </si>
  <si>
    <t>Barnstaed</t>
  </si>
  <si>
    <t>eppendorf AG</t>
  </si>
  <si>
    <t>Centerifuge 5415R</t>
  </si>
  <si>
    <t>Lian shen Jw-3N</t>
  </si>
  <si>
    <t>研磨機</t>
  </si>
  <si>
    <t>基龍米克斯</t>
  </si>
  <si>
    <t>TissueLyserⅡ</t>
  </si>
  <si>
    <t>A&amp;D</t>
  </si>
  <si>
    <t>GX-2000</t>
  </si>
  <si>
    <t>G560</t>
  </si>
  <si>
    <t>Pansonic</t>
  </si>
  <si>
    <t>METTLER</t>
  </si>
  <si>
    <t>菌落計數器</t>
  </si>
  <si>
    <t>570</t>
  </si>
  <si>
    <t>鐵胃</t>
  </si>
  <si>
    <t>interscicnce</t>
  </si>
  <si>
    <t>M400</t>
  </si>
  <si>
    <t>E6530</t>
  </si>
  <si>
    <t>Steril GARD Ⅲ</t>
  </si>
  <si>
    <t>SG403A</t>
  </si>
  <si>
    <t>IPAD-2</t>
  </si>
  <si>
    <t>iPad 2</t>
  </si>
  <si>
    <t>電子天平(粗秤)</t>
  </si>
  <si>
    <t>PL6001-E</t>
  </si>
  <si>
    <t>倡宇科技</t>
  </si>
  <si>
    <t>960577</t>
  </si>
  <si>
    <t>FIRSTEK OV-150</t>
  </si>
  <si>
    <t>凱氏氮紅外線加熱分解裝置</t>
  </si>
  <si>
    <t>Speed Dogestion</t>
  </si>
  <si>
    <t>K-436</t>
  </si>
  <si>
    <t>-20℃冷凍櫃</t>
  </si>
  <si>
    <t>精密溫控冷凍冷藏櫃</t>
  </si>
  <si>
    <t>冷凍櫃</t>
  </si>
  <si>
    <t>MDF-U5313</t>
  </si>
  <si>
    <t>控溫控濕藥品保存櫃</t>
  </si>
  <si>
    <t xml:space="preserve"> DRY KING</t>
  </si>
  <si>
    <t>Ney vulcan</t>
  </si>
  <si>
    <t>3-550</t>
  </si>
  <si>
    <t>桌上型排煙櫃</t>
  </si>
  <si>
    <t>971181</t>
  </si>
  <si>
    <t>6尺變頻式排煙櫃</t>
  </si>
  <si>
    <t>971180</t>
  </si>
  <si>
    <t>LED控制面板排煙櫃</t>
  </si>
  <si>
    <t>三雄科技</t>
  </si>
  <si>
    <t>950776</t>
  </si>
  <si>
    <t>高壓液相層析儀</t>
  </si>
  <si>
    <t>益弘儀器</t>
  </si>
  <si>
    <t>L2490</t>
  </si>
  <si>
    <t>可程式溫控高溫爐</t>
  </si>
  <si>
    <t>VULCAN 3-550</t>
  </si>
  <si>
    <t>試管加熱衍生台</t>
  </si>
  <si>
    <t>DB200-2-110</t>
  </si>
  <si>
    <t>華聖生命科學</t>
  </si>
  <si>
    <t>TP-214</t>
  </si>
  <si>
    <t>INSTRUMENT</t>
  </si>
  <si>
    <t>TP-3102</t>
  </si>
  <si>
    <t>Retsch</t>
  </si>
  <si>
    <t>GM200</t>
  </si>
  <si>
    <t>磁石攪拌加熱器</t>
  </si>
  <si>
    <t>微電腦內循環藥品櫃</t>
  </si>
  <si>
    <t>Laser Jet 1160</t>
  </si>
  <si>
    <t>粗纖維分析儀</t>
  </si>
  <si>
    <t>今日儀器</t>
  </si>
  <si>
    <t>FIBERTEC 1020</t>
  </si>
  <si>
    <t>粗脂肪萃取裝置</t>
  </si>
  <si>
    <t>SOXTEC 2055</t>
  </si>
  <si>
    <t>凱氏氮蒸餾裝置</t>
  </si>
  <si>
    <t>K-355</t>
  </si>
  <si>
    <t>6890N</t>
  </si>
  <si>
    <t>膳食纖維分析儀</t>
  </si>
  <si>
    <t>CSF 6</t>
  </si>
  <si>
    <t>PH測定儀</t>
  </si>
  <si>
    <t>上泰儀器</t>
  </si>
  <si>
    <t>SP-701</t>
  </si>
  <si>
    <t>凱氏氮分離裝置</t>
  </si>
  <si>
    <t>K424</t>
  </si>
  <si>
    <t>利泓科技</t>
  </si>
  <si>
    <t>SNES AA</t>
  </si>
  <si>
    <t>F3</t>
  </si>
  <si>
    <t>酸鹼度測定儀</t>
  </si>
  <si>
    <t>SP2500</t>
  </si>
  <si>
    <t>AA石墨爐冷卻循環槽</t>
  </si>
  <si>
    <t>SCF-75-1</t>
  </si>
  <si>
    <t>落地型離心機</t>
  </si>
  <si>
    <t>EBA-21</t>
  </si>
  <si>
    <t>農藥殘留快速檢測儀</t>
  </si>
  <si>
    <t>亞璟科技</t>
  </si>
  <si>
    <t>UVMINI 1240</t>
  </si>
  <si>
    <t>0</t>
    <phoneticPr fontId="2" type="noConversion"/>
  </si>
  <si>
    <t>冷氣機</t>
    <phoneticPr fontId="2" type="noConversion"/>
  </si>
  <si>
    <t>校長室</t>
    <phoneticPr fontId="2" type="noConversion"/>
  </si>
  <si>
    <t>螢幕</t>
    <phoneticPr fontId="2" type="noConversion"/>
  </si>
  <si>
    <t>ASUS</t>
    <phoneticPr fontId="2" type="noConversion"/>
  </si>
  <si>
    <t>B1500CEPE</t>
  </si>
  <si>
    <t>溫熱純水飲水機</t>
  </si>
  <si>
    <t>B</t>
  </si>
  <si>
    <t>Veriton M490</t>
  </si>
  <si>
    <t>Veriton M6610</t>
  </si>
  <si>
    <t>Veriton M6 620G</t>
  </si>
  <si>
    <t>M2611G</t>
  </si>
  <si>
    <t>虛擬攝影棚-影像擷取電腦</t>
  </si>
  <si>
    <t>apple</t>
  </si>
  <si>
    <t>A1502(MF839TA/A)</t>
    <phoneticPr fontId="12" type="noConversion"/>
  </si>
  <si>
    <t>TATUNG</t>
  </si>
  <si>
    <t>學務處</t>
    <phoneticPr fontId="12" type="noConversion"/>
  </si>
  <si>
    <t>B106A</t>
  </si>
  <si>
    <t>B105</t>
  </si>
  <si>
    <t>AL1916W</t>
  </si>
  <si>
    <t>卓銳</t>
  </si>
  <si>
    <t>DRY_100</t>
  </si>
  <si>
    <t>液晶電視機</t>
  </si>
  <si>
    <t>sony</t>
  </si>
  <si>
    <t>KD-49X70000G</t>
  </si>
  <si>
    <t>Q2201</t>
  </si>
  <si>
    <t>DHY-GA14PC-14</t>
  </si>
  <si>
    <t>RAC-110JX</t>
  </si>
  <si>
    <t>生活暨住宿輔導組</t>
  </si>
  <si>
    <t xml:space="preserve">分離式冷氣 </t>
  </si>
  <si>
    <t>Y20100</t>
  </si>
  <si>
    <t>Y</t>
  </si>
  <si>
    <t>RAC-40QK1</t>
  </si>
  <si>
    <t>Y30100</t>
  </si>
  <si>
    <t>寢室電扇</t>
  </si>
  <si>
    <t>東亞、聯宏</t>
  </si>
  <si>
    <t>FAN-16701、LH163</t>
  </si>
  <si>
    <t>Y10100</t>
  </si>
  <si>
    <t>寢室桌燈</t>
  </si>
  <si>
    <t>FL-30D</t>
  </si>
  <si>
    <t>窗型變頻冷氣</t>
  </si>
  <si>
    <t>RA-60W、R410A環保冷媒</t>
  </si>
  <si>
    <t>窗型冷氣</t>
  </si>
  <si>
    <t>洗衣機</t>
  </si>
  <si>
    <t>優必洗 Huebsch</t>
  </si>
  <si>
    <t xml:space="preserve">HWNBX </t>
  </si>
  <si>
    <t>熱水鍋爐</t>
  </si>
  <si>
    <t>暉鼎</t>
  </si>
  <si>
    <t>H-8KM</t>
  </si>
  <si>
    <t>四門大冰箱</t>
  </si>
  <si>
    <t>致誠</t>
  </si>
  <si>
    <t>4045F1</t>
  </si>
  <si>
    <t>冷氣</t>
  </si>
  <si>
    <t>RAS-71QD1</t>
  </si>
  <si>
    <t>Y101</t>
  </si>
  <si>
    <t xml:space="preserve">電話交換機 </t>
  </si>
  <si>
    <t>太業</t>
  </si>
  <si>
    <t>TDS-1200</t>
  </si>
  <si>
    <t>監視器專用主機</t>
  </si>
  <si>
    <t xml:space="preserve"> Y20100</t>
  </si>
  <si>
    <t>RAC-50SD</t>
  </si>
  <si>
    <t>烘乾機</t>
  </si>
  <si>
    <t>HDEBXR</t>
  </si>
  <si>
    <t xml:space="preserve">脫水機 </t>
  </si>
  <si>
    <t>速達</t>
  </si>
  <si>
    <t>S400</t>
  </si>
  <si>
    <t>隱藏式電風扇</t>
  </si>
  <si>
    <t>歌林</t>
  </si>
  <si>
    <t>MM17DG-B(防刮)</t>
  </si>
  <si>
    <t>D-206A</t>
  </si>
  <si>
    <t>FH 含DVD燒錄器</t>
  </si>
  <si>
    <t xml:space="preserve">Q8200 </t>
  </si>
  <si>
    <t>19"LCD</t>
  </si>
  <si>
    <t>富士</t>
  </si>
  <si>
    <t>液晶電視</t>
  </si>
  <si>
    <t>SMT-42KID5</t>
  </si>
  <si>
    <t>AL1716</t>
  </si>
  <si>
    <t>黑白數位影印機</t>
  </si>
  <si>
    <t>LaserJet Managed MFP E72530</t>
  </si>
  <si>
    <t>IC卡儲值機</t>
  </si>
  <si>
    <t>ICR814W</t>
  </si>
  <si>
    <t>分離式冷氣與窗型冷氣-窗型冷氣</t>
  </si>
  <si>
    <t>日立(HITACHI)</t>
  </si>
  <si>
    <t>RA-50NA</t>
  </si>
  <si>
    <t>H7型</t>
  </si>
  <si>
    <t>Acer</t>
    <phoneticPr fontId="2" type="noConversion"/>
  </si>
  <si>
    <t>V196HQL</t>
    <phoneticPr fontId="2" type="noConversion"/>
  </si>
  <si>
    <t>RAC-71QD1</t>
  </si>
  <si>
    <t>L105</t>
  </si>
  <si>
    <t>桌上型電腦</t>
  </si>
  <si>
    <t>小冰箱</t>
  </si>
  <si>
    <t>E72530</t>
  </si>
  <si>
    <t>M308</t>
  </si>
  <si>
    <t>TOSEE</t>
  </si>
  <si>
    <t>46吋</t>
  </si>
  <si>
    <t>音響</t>
  </si>
  <si>
    <t>Sony</t>
  </si>
  <si>
    <t>L111</t>
  </si>
  <si>
    <t>VM490</t>
  </si>
  <si>
    <t>TM4730</t>
  </si>
  <si>
    <t>相機</t>
  </si>
  <si>
    <t>學務處諮輔中心資源教室</t>
  </si>
  <si>
    <t>悅讀書房</t>
  </si>
  <si>
    <t>L106</t>
  </si>
  <si>
    <t>烤箱</t>
  </si>
  <si>
    <t>課輔一</t>
  </si>
  <si>
    <t>M580V-0111A770B</t>
  </si>
  <si>
    <t>震旦</t>
  </si>
  <si>
    <t>AS1500CD</t>
  </si>
  <si>
    <t>N16Q2</t>
  </si>
  <si>
    <t>M580V</t>
  </si>
  <si>
    <t>ME00302C</t>
  </si>
  <si>
    <t>AL1916</t>
  </si>
  <si>
    <t>Veriton M6620G</t>
  </si>
  <si>
    <t>V196WL</t>
  </si>
  <si>
    <t>桌上型電腦-螢幕</t>
  </si>
  <si>
    <t>V226HQL W(AG)</t>
  </si>
  <si>
    <t>V226HQL/AG</t>
  </si>
  <si>
    <t>VM2640</t>
  </si>
  <si>
    <t>Veriton M4650G</t>
  </si>
  <si>
    <t>HP 600G4</t>
  </si>
  <si>
    <t>液晶顯示器</t>
  </si>
  <si>
    <t>HP P223</t>
  </si>
  <si>
    <t>電鍋</t>
  </si>
  <si>
    <t>TAC-06L</t>
  </si>
  <si>
    <t>東亮</t>
  </si>
  <si>
    <t xml:space="preserve">WT-162H </t>
  </si>
  <si>
    <t>V226HQL  G(bd)</t>
  </si>
  <si>
    <t>W510</t>
  </si>
  <si>
    <t>電動輪椅</t>
  </si>
  <si>
    <t>康揚</t>
  </si>
  <si>
    <t>KP-45.5</t>
  </si>
  <si>
    <t>M4660G</t>
  </si>
  <si>
    <t>M6660G</t>
  </si>
  <si>
    <t>V246HYL</t>
  </si>
  <si>
    <t>V3-471G-736B4G11</t>
  </si>
  <si>
    <t>KP-40</t>
  </si>
  <si>
    <t>Epson</t>
  </si>
  <si>
    <t>822H</t>
  </si>
  <si>
    <t>攝影機</t>
  </si>
  <si>
    <t>HDR-GWP88V</t>
  </si>
  <si>
    <t>大廈扇</t>
  </si>
  <si>
    <t>SK-FG82T</t>
  </si>
  <si>
    <t>HDR_PJ675</t>
  </si>
  <si>
    <t>平板電腦(256G)</t>
  </si>
  <si>
    <t>IPAD PRO</t>
  </si>
  <si>
    <t>冠華家電</t>
  </si>
  <si>
    <t>Bi-1698</t>
  </si>
  <si>
    <t>平板電腦(128G)</t>
  </si>
  <si>
    <t>77740</t>
  </si>
  <si>
    <t>SAMSUNG</t>
  </si>
  <si>
    <t>Galaxy Tab A</t>
  </si>
  <si>
    <t>微軟</t>
  </si>
  <si>
    <t>Surface Pro6</t>
  </si>
  <si>
    <t>彩色印表機(傳真用)</t>
  </si>
  <si>
    <t xml:space="preserve"> WF-2650</t>
  </si>
  <si>
    <t>TF103C</t>
  </si>
  <si>
    <t>V193</t>
  </si>
  <si>
    <t>無網管功能之高速乙太網路交換器</t>
  </si>
  <si>
    <t>ATEN</t>
  </si>
  <si>
    <t>KH2516A</t>
  </si>
  <si>
    <t>彩色印表機</t>
  </si>
  <si>
    <t>HP7612</t>
  </si>
  <si>
    <t>單扇自動門</t>
  </si>
  <si>
    <t>勝馳實業有限公司</t>
  </si>
  <si>
    <t>訂製品</t>
  </si>
  <si>
    <t>投影機</t>
  </si>
  <si>
    <t>View Sonic</t>
  </si>
  <si>
    <t>PJD7326</t>
  </si>
  <si>
    <t>單眼相機</t>
  </si>
  <si>
    <t>NIKON</t>
  </si>
  <si>
    <t>D3400</t>
  </si>
  <si>
    <t>HDR-CX450</t>
  </si>
  <si>
    <t>學務處課外活動指導組</t>
  </si>
  <si>
    <t>H11700</t>
  </si>
  <si>
    <t>RAS-63/RAC-63QK1</t>
  </si>
  <si>
    <t>變頻分離式一對一</t>
  </si>
  <si>
    <t>5600Kcal/h</t>
  </si>
  <si>
    <t>RAS-71/RAC-71QK1</t>
  </si>
  <si>
    <t>K</t>
  </si>
  <si>
    <t>行動音響</t>
  </si>
  <si>
    <t>STK</t>
  </si>
  <si>
    <t>RAS-50/RAC-50QK1</t>
  </si>
  <si>
    <t>MA-708</t>
  </si>
  <si>
    <t>RAS-28/RAC-28QK1</t>
  </si>
  <si>
    <t>Aspire E5-572G</t>
  </si>
  <si>
    <t>捷元</t>
  </si>
  <si>
    <t>GNB15H-10G650</t>
  </si>
  <si>
    <t>K571L</t>
  </si>
  <si>
    <t>自製品</t>
  </si>
  <si>
    <t>彩色雷射印表機</t>
  </si>
  <si>
    <t>TMP259-G2-M</t>
  </si>
  <si>
    <t>無線擴音機</t>
  </si>
  <si>
    <t>芳成</t>
  </si>
  <si>
    <t>P259-M</t>
  </si>
  <si>
    <t>繪圖機</t>
  </si>
  <si>
    <t>LB10301</t>
  </si>
  <si>
    <t>音響設備</t>
  </si>
  <si>
    <t>攪拌機</t>
  </si>
  <si>
    <t>添碩</t>
  </si>
  <si>
    <t>LB10401</t>
  </si>
  <si>
    <t>Latitude 3520</t>
  </si>
  <si>
    <t>拉糖機</t>
  </si>
  <si>
    <t>學務處原住民族學生資源中心</t>
  </si>
  <si>
    <t>電腦(含顯示器)</t>
  </si>
  <si>
    <t>Acer Veriton M480 PC. / Q8400 CPU/2G RAM/ 500G HDD/DVD SM /Acer V193W 顯示器</t>
  </si>
  <si>
    <t xml:space="preserve">行動伴唱設備 </t>
  </si>
  <si>
    <t>金嗓</t>
  </si>
  <si>
    <t xml:space="preserve"> CPX-900 GOⅢ </t>
  </si>
  <si>
    <t>Acer VM2640G</t>
  </si>
  <si>
    <t xml:space="preserve">Acer TMP259-G2 </t>
  </si>
  <si>
    <t>AL-C500DN</t>
  </si>
  <si>
    <t>學務處衛保組</t>
  </si>
  <si>
    <t>FX DocuPrint P355 d</t>
  </si>
  <si>
    <t>D10700</t>
  </si>
  <si>
    <t>D10600</t>
  </si>
  <si>
    <t>國際牌</t>
  </si>
  <si>
    <t>TBT14DAXLRAD</t>
  </si>
  <si>
    <t>變頻分離式冷氣</t>
  </si>
  <si>
    <t>RAC-36SD1</t>
  </si>
  <si>
    <t>Core 2 Quad2.5Ghz</t>
  </si>
  <si>
    <t>Q8200</t>
  </si>
  <si>
    <t>19" V193W</t>
  </si>
  <si>
    <t>多功能事務機</t>
  </si>
  <si>
    <t>電動機車</t>
  </si>
  <si>
    <t>空氣清淨機</t>
  </si>
  <si>
    <t>DYSON</t>
  </si>
  <si>
    <t>華碩</t>
  </si>
  <si>
    <t>健康資訊管理系統</t>
  </si>
  <si>
    <t>MSI(微星)</t>
  </si>
  <si>
    <t>高壓消毒滅菌鍋</t>
  </si>
  <si>
    <t>自動體外電擊器</t>
  </si>
  <si>
    <t>日本光電</t>
  </si>
  <si>
    <t>PRH1</t>
  </si>
  <si>
    <t>AED-2101K</t>
  </si>
  <si>
    <t>PRLB2</t>
  </si>
  <si>
    <t>電子血壓血氧監視器</t>
  </si>
  <si>
    <t>Weleh Allsn</t>
  </si>
  <si>
    <t xml:space="preserve">CPU: Inter Dual Core T3200 </t>
  </si>
  <si>
    <t>血壓血氧機</t>
  </si>
  <si>
    <t>旺北科技</t>
  </si>
  <si>
    <t>Deluxe-80</t>
  </si>
  <si>
    <t>製氧機</t>
  </si>
  <si>
    <t>立豹</t>
  </si>
  <si>
    <t>CTA01</t>
  </si>
  <si>
    <t>紫外線消毒檯燈</t>
    <phoneticPr fontId="2" type="noConversion"/>
  </si>
  <si>
    <t>耀宏(YAHO)</t>
    <phoneticPr fontId="2" type="noConversion"/>
  </si>
  <si>
    <t>D10600</t>
    <phoneticPr fontId="2" type="noConversion"/>
  </si>
  <si>
    <t xml:space="preserve">Acer  </t>
  </si>
  <si>
    <t>職涯規劃加油站-防潮箱1000公升</t>
  </si>
  <si>
    <t>D-1336C</t>
  </si>
  <si>
    <t>職涯規劃加油站-攝影機設備組</t>
  </si>
  <si>
    <t xml:space="preserve">Sony </t>
  </si>
  <si>
    <t>NP-FV100 （原廠電池、閃光攝影燈HVL-HFL1(個)SONY VCT-80AV 線控三角架1）</t>
  </si>
  <si>
    <t>防盜系統</t>
  </si>
  <si>
    <t>F6045-1</t>
  </si>
  <si>
    <t>職涯規劃加油站-攝影機</t>
  </si>
  <si>
    <t>HDR-XR 550</t>
  </si>
  <si>
    <t xml:space="preserve">SONY </t>
  </si>
  <si>
    <t xml:space="preserve">SR-220 </t>
  </si>
  <si>
    <t>慶銘</t>
  </si>
  <si>
    <t xml:space="preserve"> D700</t>
  </si>
  <si>
    <t>錄影燈組</t>
  </si>
  <si>
    <t>錄影燈（SONY NP-970電池、SONY充電器 AC-VQ1050D、SONY 太陽燈 HVL-20DW2)</t>
  </si>
  <si>
    <t>HDR-AX2000</t>
  </si>
  <si>
    <t xml:space="preserve"> 13吋筆記型電腦;ASUS F6S Inetl Core 2 Duo T8100 2.1GHz RAM 2GB/160GB HDD WINDOWS</t>
  </si>
  <si>
    <t>PATRON</t>
  </si>
  <si>
    <t>AH-308M</t>
  </si>
  <si>
    <t>職涯規劃加油站-筆記型電腦</t>
  </si>
  <si>
    <t>TM8371</t>
  </si>
  <si>
    <t>TAC-11T</t>
  </si>
  <si>
    <t>妝品系</t>
  </si>
  <si>
    <t>燈管(28w*4)</t>
  </si>
  <si>
    <t>T5</t>
  </si>
  <si>
    <t>L30100</t>
  </si>
  <si>
    <t>紅外光水份測定儀</t>
  </si>
  <si>
    <t>HG53</t>
  </si>
  <si>
    <t>L30101</t>
    <phoneticPr fontId="20" type="noConversion"/>
  </si>
  <si>
    <t>直立式高壓消毒器</t>
  </si>
  <si>
    <t xml:space="preserve">HC-340  </t>
  </si>
  <si>
    <t>恆溫黏度儀</t>
  </si>
  <si>
    <t>全華精密股份有限公司</t>
  </si>
  <si>
    <t>全華精密</t>
  </si>
  <si>
    <t>PANL-60D</t>
  </si>
  <si>
    <t>旋光度計</t>
  </si>
  <si>
    <t>L30101</t>
  </si>
  <si>
    <t>低溫迴轉式振盪培養箱</t>
  </si>
  <si>
    <t>721SR</t>
  </si>
  <si>
    <t>L30102</t>
  </si>
  <si>
    <t>實驗型高壓均質機</t>
  </si>
  <si>
    <t>APV</t>
  </si>
  <si>
    <t>APV-2000</t>
  </si>
  <si>
    <t>熔點測定儀</t>
  </si>
  <si>
    <t>MP-1D</t>
  </si>
  <si>
    <t>超純水製造機</t>
  </si>
  <si>
    <t>CW-35AT A4S 4.2L/hr</t>
  </si>
  <si>
    <t>燈管(40w*2)</t>
  </si>
  <si>
    <t>T8</t>
  </si>
  <si>
    <t>電子天平</t>
  </si>
  <si>
    <t>Precisa</t>
  </si>
  <si>
    <t>PB1502-L</t>
  </si>
  <si>
    <t>無水無氧手套箱</t>
  </si>
  <si>
    <t>MBRAUN</t>
  </si>
  <si>
    <t>UNILab-B</t>
  </si>
  <si>
    <t xml:space="preserve">precisa </t>
  </si>
  <si>
    <t>XS225A</t>
  </si>
  <si>
    <t>紫外光觀察箱</t>
  </si>
  <si>
    <t>#ENF-240C</t>
  </si>
  <si>
    <t>光學顯微鏡</t>
  </si>
  <si>
    <t>精德烘箱</t>
  </si>
  <si>
    <t>Firstek ov-80</t>
  </si>
  <si>
    <t xml:space="preserve">震盪培養機 </t>
  </si>
  <si>
    <t>弘屹科技有限公司</t>
  </si>
  <si>
    <t>S-101</t>
  </si>
  <si>
    <t>泰琪科技股份有限公司</t>
  </si>
  <si>
    <t>迴旋式迴轉式震盪培養箱</t>
  </si>
  <si>
    <t>宏濬儀器</t>
  </si>
  <si>
    <t>Js-530,150 Liter</t>
  </si>
  <si>
    <t>製冰機</t>
  </si>
  <si>
    <t>Scotman</t>
  </si>
  <si>
    <t>F0522</t>
  </si>
  <si>
    <t>數字式粘度計</t>
  </si>
  <si>
    <t>Fungilab  s.a.</t>
  </si>
  <si>
    <t>VISCO BASIC PLUS L</t>
  </si>
  <si>
    <t>Merck Millipore</t>
  </si>
  <si>
    <t>Synergy</t>
  </si>
  <si>
    <t>電化學工作站</t>
  </si>
  <si>
    <t>武漢科思特儀器股份有限公司</t>
  </si>
  <si>
    <t>CS150</t>
  </si>
  <si>
    <t>L30201</t>
  </si>
  <si>
    <t>可攜式多功能皮膚檢測儀</t>
  </si>
  <si>
    <t>Courage+Khazaka Electronic Gmbh</t>
  </si>
  <si>
    <t>MDS 1000</t>
  </si>
  <si>
    <t>多功能皮膚檢測系統</t>
  </si>
  <si>
    <t>MPA 580</t>
  </si>
  <si>
    <t>P2540</t>
  </si>
  <si>
    <t>頭皮毛髮檢測儀</t>
  </si>
  <si>
    <t>Aran Huvis</t>
  </si>
  <si>
    <t>ASW-300</t>
  </si>
  <si>
    <t>L30202</t>
  </si>
  <si>
    <t>三菱</t>
  </si>
  <si>
    <t>GENEPURE</t>
  </si>
  <si>
    <t>L30300</t>
  </si>
  <si>
    <t>L30302</t>
  </si>
  <si>
    <t xml:space="preserve"> AL1917 19"</t>
  </si>
  <si>
    <t>Veriton M2630G</t>
  </si>
  <si>
    <t>L30303</t>
  </si>
  <si>
    <t>9435NX</t>
  </si>
  <si>
    <t>L30400</t>
  </si>
  <si>
    <t>燈管(20w*4)</t>
  </si>
  <si>
    <t>BSM133B8GAA</t>
  </si>
  <si>
    <t>V226HQL W</t>
  </si>
  <si>
    <t>Lenovo</t>
  </si>
  <si>
    <t>相機(單眼)</t>
  </si>
  <si>
    <t>Nikon</t>
  </si>
  <si>
    <t>F90-X</t>
  </si>
  <si>
    <t>專業照相機</t>
  </si>
  <si>
    <t>CANON 1DS MARKSIII</t>
  </si>
  <si>
    <t xml:space="preserve">DCR-SR85 </t>
  </si>
  <si>
    <t>MEAD經絡能量分析儀</t>
  </si>
  <si>
    <t>MEAD</t>
  </si>
  <si>
    <t>數位攝影機</t>
  </si>
  <si>
    <t>數位H265錄影器</t>
  </si>
  <si>
    <t>GVT</t>
  </si>
  <si>
    <t>HK-4200</t>
  </si>
  <si>
    <t>BC2215</t>
  </si>
  <si>
    <t>L30500</t>
  </si>
  <si>
    <t>超低溫直立冷凍櫃</t>
  </si>
  <si>
    <t>Telstar</t>
  </si>
  <si>
    <t>Igloo U445</t>
  </si>
  <si>
    <t>直立式冷凍櫃</t>
  </si>
  <si>
    <t>Frigidiare</t>
  </si>
  <si>
    <t>FFU21M7HW (-20度)</t>
  </si>
  <si>
    <t>冷凍乾燥機</t>
  </si>
  <si>
    <t>EYELA</t>
  </si>
  <si>
    <t>FD-1000</t>
  </si>
  <si>
    <t>垂直式 TW-4N</t>
  </si>
  <si>
    <t>微盤分析儀</t>
  </si>
  <si>
    <t>Sunrise TECAN(U.S.A)</t>
  </si>
  <si>
    <t>高效能液相層析儀</t>
  </si>
  <si>
    <t>Agilent</t>
  </si>
  <si>
    <t>高效能液相層析儀-電腦</t>
  </si>
  <si>
    <t xml:space="preserve">compaq 6000p </t>
  </si>
  <si>
    <t>高效能液相層析儀-螢幕</t>
  </si>
  <si>
    <t>LE 1901W</t>
  </si>
  <si>
    <t>快速紫外光-可見光偵測器</t>
  </si>
  <si>
    <t>SHIMADZU</t>
  </si>
  <si>
    <t xml:space="preserve">SPD-20A  </t>
  </si>
  <si>
    <t>乳化機</t>
  </si>
  <si>
    <t>HSIANGTAI</t>
  </si>
  <si>
    <t>HM-312</t>
  </si>
  <si>
    <t>高速分散機</t>
  </si>
  <si>
    <t>PRIMIX</t>
  </si>
  <si>
    <t>T.K Homo Disper f model</t>
  </si>
  <si>
    <t>高速均質乳化機</t>
  </si>
  <si>
    <t xml:space="preserve">T.K Homo Disper f model </t>
  </si>
  <si>
    <t>高速乳化機</t>
  </si>
  <si>
    <t>T.K Homo mixer MARK II model</t>
  </si>
  <si>
    <t>紫外光分光光譜儀</t>
  </si>
  <si>
    <t>V-630</t>
  </si>
  <si>
    <t>A4SL Plus+Direct-Q3</t>
  </si>
  <si>
    <t>溶劑除氣裝置</t>
  </si>
  <si>
    <t>DG-1310</t>
  </si>
  <si>
    <t>DAYTIME</t>
  </si>
  <si>
    <t>傅立葉紅外光譜儀</t>
  </si>
  <si>
    <t>三津</t>
  </si>
  <si>
    <t>IRAffinity-IS</t>
  </si>
  <si>
    <t>核酸固著儀</t>
  </si>
  <si>
    <t>CL-1000uv cross-linker</t>
  </si>
  <si>
    <t>分液收集器</t>
  </si>
  <si>
    <t>CHF100SA</t>
  </si>
  <si>
    <t>微量離心機</t>
  </si>
  <si>
    <t>Microfuge 18</t>
  </si>
  <si>
    <t>質譜儀</t>
  </si>
  <si>
    <t>Shimadzu</t>
  </si>
  <si>
    <t>GCMS-QP2010Plus</t>
  </si>
  <si>
    <t>質譜儀-輔助幫浦</t>
  </si>
  <si>
    <t>EDWARD3</t>
  </si>
  <si>
    <t>E2m1-5</t>
  </si>
  <si>
    <t>防曬係數分析儀-電腦</t>
  </si>
  <si>
    <t>VOSTRO220</t>
  </si>
  <si>
    <t>防曬係數分析儀-螢幕</t>
  </si>
  <si>
    <t>E2010Hc</t>
  </si>
  <si>
    <t>防曬係數分析儀</t>
  </si>
  <si>
    <t>OPTOMETRICS</t>
  </si>
  <si>
    <t>SPF290</t>
  </si>
  <si>
    <t>二氧化碳培養箱</t>
  </si>
  <si>
    <t>Thermo</t>
  </si>
  <si>
    <t>倒立螢光影像顯微鏡</t>
  </si>
  <si>
    <t xml:space="preserve"> TE-2000U</t>
  </si>
  <si>
    <t>冷卻式數位攝影機</t>
  </si>
  <si>
    <t>DS5MC</t>
  </si>
  <si>
    <t>單眼數位相機</t>
  </si>
  <si>
    <t xml:space="preserve"> D40</t>
  </si>
  <si>
    <t>Sartorius</t>
  </si>
  <si>
    <t>TE214S</t>
  </si>
  <si>
    <t>酸鹼度計</t>
  </si>
  <si>
    <t>SP-2300</t>
  </si>
  <si>
    <t>L30700</t>
  </si>
  <si>
    <t>綜合擴大機</t>
  </si>
  <si>
    <t>ABX</t>
  </si>
  <si>
    <t>GA6801</t>
  </si>
  <si>
    <t>電動布幕</t>
  </si>
  <si>
    <t>CASOS</t>
  </si>
  <si>
    <t>MES-120</t>
  </si>
  <si>
    <t>OptiPlex 5090</t>
  </si>
  <si>
    <t>電腦螢幕</t>
  </si>
  <si>
    <t>VA2210-mh</t>
  </si>
  <si>
    <t xml:space="preserve">E558 </t>
  </si>
  <si>
    <t>SAMPO 聲寶</t>
  </si>
  <si>
    <t xml:space="preserve"> EM-42GT15D</t>
  </si>
  <si>
    <t>L31000</t>
  </si>
  <si>
    <t>PE501X</t>
  </si>
  <si>
    <t>水銀燈(400W)</t>
  </si>
  <si>
    <t>L31100</t>
  </si>
  <si>
    <t>崁燈(27W*1)</t>
  </si>
  <si>
    <t>崁燈(27W*2)</t>
  </si>
  <si>
    <t>順序電源啟動器</t>
  </si>
  <si>
    <t>倍頻器</t>
  </si>
  <si>
    <t>E2422H</t>
  </si>
  <si>
    <t>L31200</t>
  </si>
  <si>
    <t>Acer AL1917(防刮)</t>
  </si>
  <si>
    <t>SC-T5270</t>
  </si>
  <si>
    <t>燈管(20w45)</t>
  </si>
  <si>
    <t>L31300</t>
  </si>
  <si>
    <t>EPSON EPL-6200</t>
  </si>
  <si>
    <t>L31402</t>
  </si>
  <si>
    <t>ASUS S435EA-0099E1165G7 筆電</t>
  </si>
  <si>
    <t>ASUS S435EA</t>
  </si>
  <si>
    <t>L31500</t>
  </si>
  <si>
    <t>燈管(20w*2)</t>
  </si>
  <si>
    <t>NR-C489TV</t>
  </si>
  <si>
    <t>數位式高速均質攪拌機</t>
  </si>
  <si>
    <t>PANL-100D</t>
  </si>
  <si>
    <t>L31600</t>
  </si>
  <si>
    <t xml:space="preserve">SAMPO </t>
  </si>
  <si>
    <t>EM-42GT15D</t>
  </si>
  <si>
    <t>METTLER  TOLEDO</t>
  </si>
  <si>
    <t>ME2002</t>
  </si>
  <si>
    <t>電磁加熱攪拌器</t>
  </si>
  <si>
    <t>IKA</t>
  </si>
  <si>
    <t>C-MAG HS7</t>
  </si>
  <si>
    <t>數位式高速攪拌機</t>
  </si>
  <si>
    <t>chemist</t>
  </si>
  <si>
    <t>禾聯</t>
  </si>
  <si>
    <t>HD-554KS1</t>
  </si>
  <si>
    <t>加熱攪拌器</t>
  </si>
  <si>
    <t>THERMOLYNE  SP131325</t>
  </si>
  <si>
    <t>L31701</t>
  </si>
  <si>
    <t>水流抽氣機</t>
  </si>
  <si>
    <t>移動除煙機</t>
  </si>
  <si>
    <t>L31702</t>
  </si>
  <si>
    <t>L40101</t>
  </si>
  <si>
    <t>L40102</t>
  </si>
  <si>
    <t>L40103</t>
  </si>
  <si>
    <t>L40200</t>
  </si>
  <si>
    <t>主機VM4660G / ITMS維護系統還原系統</t>
  </si>
  <si>
    <t>搖頭染色燈</t>
  </si>
  <si>
    <t>TUNGDOU</t>
  </si>
  <si>
    <t>TD-LMZ3019</t>
  </si>
  <si>
    <t>電腦燈</t>
  </si>
  <si>
    <t>GDT</t>
  </si>
  <si>
    <t>461N BSW</t>
  </si>
  <si>
    <t>煙霧機</t>
  </si>
  <si>
    <t>ANTARI</t>
  </si>
  <si>
    <t>F4</t>
  </si>
  <si>
    <t>86PUH8504</t>
  </si>
  <si>
    <t>導播機</t>
  </si>
  <si>
    <t>DATAVIDEO</t>
  </si>
  <si>
    <t>SE1200MU</t>
  </si>
  <si>
    <t>擴大機</t>
  </si>
  <si>
    <t>UPSOUND</t>
  </si>
  <si>
    <t>KTV-600</t>
  </si>
  <si>
    <t>攝影定燈</t>
  </si>
  <si>
    <t>LINGO</t>
  </si>
  <si>
    <t>DMX512-1200</t>
  </si>
  <si>
    <t>LED PAR燈</t>
  </si>
  <si>
    <t xml:space="preserve">Yada </t>
  </si>
  <si>
    <t>YD-1902B</t>
  </si>
  <si>
    <t>燈光控制器</t>
  </si>
  <si>
    <t>頑馬</t>
  </si>
  <si>
    <t>MA燈光控制器</t>
  </si>
  <si>
    <t>混音器</t>
  </si>
  <si>
    <t>STUDIOMASTER</t>
  </si>
  <si>
    <t>CLUB XS12R</t>
  </si>
  <si>
    <t>喇叭揚聲器</t>
  </si>
  <si>
    <t>TRX-10</t>
  </si>
  <si>
    <t>控制器</t>
  </si>
  <si>
    <t>datavideo</t>
  </si>
  <si>
    <t>RMC-260SE 1200MU</t>
  </si>
  <si>
    <t>P605UL</t>
  </si>
  <si>
    <t>L40300</t>
  </si>
  <si>
    <t>背燈.輔助燈採光</t>
  </si>
  <si>
    <t>副燈.輔助燈.背光採光</t>
  </si>
  <si>
    <t>主燈.副燈.強調燈.頂光採光</t>
  </si>
  <si>
    <t>聚光燈</t>
  </si>
  <si>
    <t>DVD錄放影機</t>
  </si>
  <si>
    <t>廠牌: 規格:250G硬碟/螢幕訊號轉換器/電視全頻放大器/分配器</t>
  </si>
  <si>
    <t>L41100</t>
  </si>
  <si>
    <t>音響傳輸系統</t>
  </si>
  <si>
    <t>廠牌: 規格:含放大器/螢幕訊號轉換器/電視全頻放大器/分配器</t>
  </si>
  <si>
    <t>冷氣空調設備</t>
  </si>
  <si>
    <t>RFD-1207CIS</t>
  </si>
  <si>
    <t>造型軌道燈</t>
  </si>
  <si>
    <t>動境室內裝修工程有限公司</t>
  </si>
  <si>
    <t>MES-150</t>
  </si>
  <si>
    <t>8尺*10尺</t>
  </si>
  <si>
    <t>L41300</t>
  </si>
  <si>
    <t>70-85</t>
  </si>
  <si>
    <t>雷射殺菌保溫箱及紫外線消毒箱</t>
  </si>
  <si>
    <t>KT-1036</t>
  </si>
  <si>
    <t>蒸氣護膚機</t>
  </si>
  <si>
    <t>KT-1000A-1</t>
  </si>
  <si>
    <t>電動升降指油壓床</t>
  </si>
  <si>
    <t>北二行</t>
  </si>
  <si>
    <t>JU-325</t>
  </si>
  <si>
    <t>M30403</t>
  </si>
  <si>
    <t>N50900</t>
  </si>
  <si>
    <t>冷卻循環水槽</t>
  </si>
  <si>
    <t>D-610</t>
  </si>
  <si>
    <t>多用途光度測定儀</t>
  </si>
  <si>
    <t>MP-100</t>
  </si>
  <si>
    <t>旋轉濃縮器</t>
  </si>
  <si>
    <t>N-1000S</t>
  </si>
  <si>
    <t>風扇對流式風箱</t>
  </si>
  <si>
    <t>DO-30</t>
  </si>
  <si>
    <t>真空減壓濃縮機</t>
  </si>
  <si>
    <t>N-1NWB</t>
  </si>
  <si>
    <t>1對1分離式冷氣</t>
  </si>
  <si>
    <t>RAS-25ER</t>
  </si>
  <si>
    <t>N51001</t>
  </si>
  <si>
    <t>排煙櫃</t>
  </si>
  <si>
    <t>式</t>
  </si>
  <si>
    <t>Hitachi</t>
  </si>
  <si>
    <t>CT15RE</t>
  </si>
  <si>
    <t>直立式高壓滅菌鍋</t>
  </si>
  <si>
    <t>YTM</t>
  </si>
  <si>
    <t>B2</t>
  </si>
  <si>
    <t>微量天平</t>
  </si>
  <si>
    <t>HIPOINT</t>
  </si>
  <si>
    <t>3110(含CO2鋼瓶.調節器)</t>
  </si>
  <si>
    <t>FORMA</t>
  </si>
  <si>
    <t>超純水製造系統</t>
  </si>
  <si>
    <t>MILLIPORE</t>
  </si>
  <si>
    <t>三門4度C冰櫃</t>
  </si>
  <si>
    <t>F-1500</t>
  </si>
  <si>
    <t>家用型冰箱</t>
  </si>
  <si>
    <t>NR-B581T</t>
  </si>
  <si>
    <t>BioTek</t>
  </si>
  <si>
    <t>EPOCH</t>
  </si>
  <si>
    <t>D-VIEW</t>
  </si>
  <si>
    <t>BM2320</t>
  </si>
  <si>
    <t>盤式螢光分析儀-螢幕</t>
  </si>
  <si>
    <t>VH192</t>
  </si>
  <si>
    <t>冷凍高速離心機</t>
  </si>
  <si>
    <t>temp-20℃-40℃</t>
  </si>
  <si>
    <t>CORNING</t>
  </si>
  <si>
    <t>真空幫浦</t>
  </si>
  <si>
    <t>Buchi</t>
  </si>
  <si>
    <t>Corning</t>
  </si>
  <si>
    <t>PC-420D</t>
  </si>
  <si>
    <t>ROCKER</t>
  </si>
  <si>
    <t>Soner220H</t>
  </si>
  <si>
    <t>Thermo Heraeus</t>
  </si>
  <si>
    <t>Megafuge 16</t>
  </si>
  <si>
    <t>N51002</t>
  </si>
  <si>
    <t>NB10800</t>
  </si>
  <si>
    <t>鉦豐生化科技有限公司</t>
  </si>
  <si>
    <t>低溫冷藏櫃</t>
  </si>
  <si>
    <t>TA4100</t>
  </si>
  <si>
    <t>永力儀器有限公司</t>
  </si>
  <si>
    <t>ME3002E</t>
  </si>
  <si>
    <t>BX32KH</t>
  </si>
  <si>
    <t xml:space="preserve">逆滲透系統 </t>
  </si>
  <si>
    <t>順裕科技有限公司</t>
  </si>
  <si>
    <t>SY-250</t>
  </si>
  <si>
    <t>皮膚超音波分析儀-電腦</t>
  </si>
  <si>
    <t xml:space="preserve">VM2611G </t>
  </si>
  <si>
    <t>皮膚超音波分析儀-螢幕</t>
  </si>
  <si>
    <t>Frigidaire</t>
  </si>
  <si>
    <t>CHIMEI</t>
  </si>
  <si>
    <t>TL-42LK60</t>
  </si>
  <si>
    <t>CONSORT</t>
  </si>
  <si>
    <t>C3010</t>
  </si>
  <si>
    <t>FD-196A</t>
  </si>
  <si>
    <t>面膜自動充填機</t>
  </si>
  <si>
    <t>日裕新有限公司</t>
  </si>
  <si>
    <t>M2-03</t>
  </si>
  <si>
    <t>Radwag</t>
  </si>
  <si>
    <t>PS 3500.R2</t>
  </si>
  <si>
    <t>PREMA</t>
  </si>
  <si>
    <t>超音波洗淨機</t>
  </si>
  <si>
    <t>PK10-B</t>
  </si>
  <si>
    <t>臉部皮膚分析儀-電腦主機</t>
  </si>
  <si>
    <t>臉部皮膚分析儀-電腦螢幕</t>
  </si>
  <si>
    <t>VS229NR</t>
  </si>
  <si>
    <t>全能皮膚影像分析儀</t>
  </si>
  <si>
    <t>CANFIELD</t>
  </si>
  <si>
    <t>7th Generation Visia VISIA Imaging System</t>
  </si>
  <si>
    <t>多功能皮膚檢測系統-筆記型電腦</t>
  </si>
  <si>
    <t>P1448F</t>
  </si>
  <si>
    <t>全能皮膚影像分析儀-桌上型電腦</t>
  </si>
  <si>
    <t xml:space="preserve">VP247HA-P </t>
  </si>
  <si>
    <t xml:space="preserve"> M640MB</t>
  </si>
  <si>
    <t>Courage+Khazaka</t>
  </si>
  <si>
    <t>CUSTOMETER DUAL MPA 580</t>
  </si>
  <si>
    <t>PRL3</t>
  </si>
  <si>
    <t>Acer</t>
    <phoneticPr fontId="12" type="noConversion"/>
  </si>
  <si>
    <t>食科系</t>
  </si>
  <si>
    <t>RAS-71QK1</t>
  </si>
  <si>
    <t>D404</t>
  </si>
  <si>
    <t>烘培烤爐</t>
  </si>
  <si>
    <t>中部電機</t>
  </si>
  <si>
    <t>K25sc2</t>
  </si>
  <si>
    <t>F</t>
  </si>
  <si>
    <t>冷氣機(窗型)</t>
  </si>
  <si>
    <t>RA-71DG</t>
  </si>
  <si>
    <t>D501</t>
  </si>
  <si>
    <t>電動天平</t>
  </si>
  <si>
    <t>Mettler Toledo</t>
  </si>
  <si>
    <t>MS6001S</t>
  </si>
  <si>
    <t>D201</t>
  </si>
  <si>
    <t>中式麵食檢定設備-雙層電烤箱/蒸氣烤箱</t>
  </si>
  <si>
    <t>K-25</t>
  </si>
  <si>
    <t>F40700</t>
  </si>
  <si>
    <t>太陽能熱水器</t>
  </si>
  <si>
    <t>昶新</t>
  </si>
  <si>
    <t>CSC-5004</t>
  </si>
  <si>
    <t>D206</t>
  </si>
  <si>
    <t>D202</t>
  </si>
  <si>
    <t>熱風循環高溫烘箱</t>
  </si>
  <si>
    <t>RISEN/台製品</t>
  </si>
  <si>
    <t>RHD-603</t>
  </si>
  <si>
    <t>D401</t>
  </si>
  <si>
    <t>D203</t>
  </si>
  <si>
    <t>D406-B</t>
  </si>
  <si>
    <t>食品分析研究室</t>
  </si>
  <si>
    <t>日立3.5</t>
  </si>
  <si>
    <t>RT RA-71DG</t>
  </si>
  <si>
    <t>箱型空調機</t>
  </si>
  <si>
    <t>PW3036C</t>
  </si>
  <si>
    <t>F30200</t>
  </si>
  <si>
    <t>冷藏冰櫃</t>
  </si>
  <si>
    <t>neo-029306</t>
  </si>
  <si>
    <t>F20200</t>
  </si>
  <si>
    <t>定溫循環烘箱</t>
  </si>
  <si>
    <t>YIH DER</t>
  </si>
  <si>
    <t>KD200</t>
  </si>
  <si>
    <t>D504</t>
  </si>
  <si>
    <t>D301</t>
  </si>
  <si>
    <t>冷氣機(分離式)</t>
  </si>
  <si>
    <t>-80度冷凍櫃</t>
  </si>
  <si>
    <t>ULT-1386-3</t>
  </si>
  <si>
    <t>2011</t>
  </si>
  <si>
    <t>D309</t>
  </si>
  <si>
    <t>超低溫冷凍櫃</t>
  </si>
  <si>
    <t>REVCO</t>
  </si>
  <si>
    <t>ULT1386-3-D37</t>
  </si>
  <si>
    <t>REVCO 379公升</t>
  </si>
  <si>
    <t>低溫培養箱</t>
  </si>
  <si>
    <t>INCUBATOR</t>
  </si>
  <si>
    <t>LE-529</t>
  </si>
  <si>
    <t>液晶銀幕</t>
  </si>
  <si>
    <t>RAS-28QK1</t>
  </si>
  <si>
    <t>D405</t>
  </si>
  <si>
    <t>SORVALL</t>
  </si>
  <si>
    <t>PRIMO r</t>
  </si>
  <si>
    <t>無菌箱</t>
  </si>
  <si>
    <t>2HT-24</t>
  </si>
  <si>
    <t>D204</t>
  </si>
  <si>
    <t>抽氣過濾式藥品櫃</t>
  </si>
  <si>
    <t>D104</t>
  </si>
  <si>
    <t>臥式-20冷凍</t>
  </si>
  <si>
    <t>CARAVELL</t>
  </si>
  <si>
    <t>NL411</t>
  </si>
  <si>
    <t>RA-7112B</t>
  </si>
  <si>
    <t>RA-71BQ</t>
  </si>
  <si>
    <t>GE-71NA</t>
  </si>
  <si>
    <t>永力</t>
  </si>
  <si>
    <t>TEP-10LNF   RP-1LN</t>
  </si>
  <si>
    <t>F40500</t>
  </si>
  <si>
    <t>310</t>
  </si>
  <si>
    <t>電光</t>
  </si>
  <si>
    <t>ALEX-D80S</t>
  </si>
  <si>
    <t>F20300</t>
  </si>
  <si>
    <t>大成</t>
  </si>
  <si>
    <t xml:space="preserve">GE </t>
  </si>
  <si>
    <t>TBE14DR</t>
  </si>
  <si>
    <t>熱風循環烘箱</t>
  </si>
  <si>
    <t>Forced Convection</t>
  </si>
  <si>
    <t>DK-500</t>
  </si>
  <si>
    <t>HW-GL23</t>
  </si>
  <si>
    <t>電子天秤</t>
  </si>
  <si>
    <t>二位數 B-2002</t>
  </si>
  <si>
    <t>電子秤(2kg)</t>
  </si>
  <si>
    <t>加熱攪拌機</t>
  </si>
  <si>
    <t>Fargo</t>
  </si>
  <si>
    <t>HMS-102</t>
  </si>
  <si>
    <t>2006</t>
  </si>
  <si>
    <t>插盤式六風風冷式冷藏冰櫃</t>
  </si>
  <si>
    <t>neo029306</t>
  </si>
  <si>
    <t>F30300</t>
  </si>
  <si>
    <t>冷氣機 (窗型 )</t>
  </si>
  <si>
    <t>hitachi</t>
  </si>
  <si>
    <t>YSC</t>
  </si>
  <si>
    <t>Do-45</t>
  </si>
  <si>
    <t>中式麵食檢定設備-熱水鍋爐</t>
  </si>
  <si>
    <t>D503</t>
  </si>
  <si>
    <t>D205</t>
  </si>
  <si>
    <t>立冠</t>
  </si>
  <si>
    <t>300P</t>
  </si>
  <si>
    <t>FIRSTEK SCIENTIFIC</t>
  </si>
  <si>
    <t>CC-1</t>
  </si>
  <si>
    <t>低溫恆溫培養箱</t>
  </si>
  <si>
    <t>Firstek</t>
  </si>
  <si>
    <t>RI-150</t>
  </si>
  <si>
    <t>皇達</t>
  </si>
  <si>
    <t>PW1066C</t>
  </si>
  <si>
    <t>龍泉</t>
  </si>
  <si>
    <t>LC-H60</t>
  </si>
  <si>
    <t>雙門式冷藏櫃</t>
  </si>
  <si>
    <t>DEI-635</t>
  </si>
  <si>
    <t>精密冷藏櫃(2門式)</t>
  </si>
  <si>
    <t>RA-68WK</t>
  </si>
  <si>
    <t>插盤式六門水冷式冷藏冰櫃</t>
  </si>
  <si>
    <t>MDF-U3386S</t>
  </si>
  <si>
    <t>攪拌機/不鏽鋼安全護網</t>
  </si>
  <si>
    <t>許多</t>
  </si>
  <si>
    <t>GF-201</t>
  </si>
  <si>
    <t>KR-MS242</t>
  </si>
  <si>
    <t>電泳槽電源供應器</t>
  </si>
  <si>
    <t>Infinigen</t>
  </si>
  <si>
    <t>IEPS-300</t>
  </si>
  <si>
    <t>D103</t>
  </si>
  <si>
    <t>抽氣幫浦</t>
  </si>
  <si>
    <t>A-3S</t>
  </si>
  <si>
    <t>士邦</t>
  </si>
  <si>
    <t>SP-200A</t>
  </si>
  <si>
    <t>瓦斯自動斷電系統</t>
  </si>
  <si>
    <t>YAZAKI</t>
  </si>
  <si>
    <t>YF-561A</t>
  </si>
  <si>
    <t>F20100</t>
  </si>
  <si>
    <t>4度C冷藏冰櫃</t>
  </si>
  <si>
    <t>PKS-123*82*205</t>
  </si>
  <si>
    <t>筆記型電腦(儀器用)</t>
  </si>
  <si>
    <t>酵素免疫分析儀-電腦</t>
  </si>
  <si>
    <t>emachines</t>
  </si>
  <si>
    <t>V223HQ</t>
  </si>
  <si>
    <t>門禁刷卡系統</t>
  </si>
  <si>
    <t>Top world</t>
  </si>
  <si>
    <t>TW-986</t>
  </si>
  <si>
    <t>酸鹼藥櫃過濾裝置</t>
  </si>
  <si>
    <t>循環風扇</t>
  </si>
  <si>
    <t>panasonic</t>
  </si>
  <si>
    <t>掁盪培養箱</t>
  </si>
  <si>
    <t>TKS/台製</t>
  </si>
  <si>
    <t>OSI 500R</t>
  </si>
  <si>
    <t>烹飪用爐具</t>
  </si>
  <si>
    <t>天然氣</t>
  </si>
  <si>
    <t>UPS不斷電系統</t>
  </si>
  <si>
    <t>彰宏</t>
  </si>
  <si>
    <t>回轉式恆溫振盪培養機</t>
  </si>
  <si>
    <t>LM-570</t>
  </si>
  <si>
    <t>防震型安全藥品保存櫃</t>
  </si>
  <si>
    <t>AQ-200</t>
  </si>
  <si>
    <t>RCO3000T-5-ABC</t>
  </si>
  <si>
    <t>純水製水機</t>
  </si>
  <si>
    <t>Simplicity</t>
  </si>
  <si>
    <t>電子秤(30kg)</t>
  </si>
  <si>
    <t>金鑽</t>
  </si>
  <si>
    <t>數位-40</t>
  </si>
  <si>
    <t>聯統</t>
  </si>
  <si>
    <t>LT-350A</t>
  </si>
  <si>
    <t>-20℃冰箱</t>
  </si>
  <si>
    <t>掛壁分離式冷氣(主機)</t>
  </si>
  <si>
    <t>1對1,6300Kcal/h</t>
  </si>
  <si>
    <t>D10901</t>
  </si>
  <si>
    <t>抽氣式藥器櫃</t>
  </si>
  <si>
    <t>Sense Win</t>
  </si>
  <si>
    <t>1對1氣冷分離式冷氣</t>
  </si>
  <si>
    <t>PB0377BI</t>
  </si>
  <si>
    <t>旭光</t>
  </si>
  <si>
    <t>CSB82-36SFOU</t>
  </si>
  <si>
    <t>F30100</t>
  </si>
  <si>
    <t>蠕動式幫浦</t>
  </si>
  <si>
    <t>TRIS</t>
  </si>
  <si>
    <t xml:space="preserve"> TFRM300</t>
  </si>
  <si>
    <t>D棟控制讀卡機</t>
  </si>
  <si>
    <t>U-1800</t>
  </si>
  <si>
    <t>熱風乾燥機</t>
  </si>
  <si>
    <t>防護網攪拌機</t>
  </si>
  <si>
    <t>TS-201S</t>
  </si>
  <si>
    <t>水冷式冷氣</t>
  </si>
  <si>
    <t>10RT</t>
  </si>
  <si>
    <t>SR-525Q</t>
  </si>
  <si>
    <t>12盤式急速冷凍櫃</t>
  </si>
  <si>
    <t>厚騰</t>
  </si>
  <si>
    <t>GS-40A</t>
  </si>
  <si>
    <t>雙層電烤箱/下置盤架</t>
  </si>
  <si>
    <t>K-25S2</t>
  </si>
  <si>
    <t>掛壁分離式冷氣</t>
  </si>
  <si>
    <t>D10801</t>
  </si>
  <si>
    <t>NR-350-FG</t>
  </si>
  <si>
    <t>低溫冷凍櫃</t>
  </si>
  <si>
    <t>T-GEMA</t>
  </si>
  <si>
    <t>NL-416</t>
  </si>
  <si>
    <t>富及第</t>
  </si>
  <si>
    <t>FRT-4101SGN</t>
  </si>
  <si>
    <t>FM(M460)</t>
  </si>
  <si>
    <t>MR-F30U</t>
  </si>
  <si>
    <t>2010</t>
  </si>
  <si>
    <t>微電腦防潮藥品櫃</t>
  </si>
  <si>
    <t>防潮大師</t>
  </si>
  <si>
    <t>DRY-700SD</t>
  </si>
  <si>
    <t>製冰機+過濾系統</t>
  </si>
  <si>
    <t>BREMA</t>
  </si>
  <si>
    <t>GB902</t>
  </si>
  <si>
    <t>DAEWO</t>
  </si>
  <si>
    <t>D412</t>
  </si>
  <si>
    <t>WHIRLPOOL</t>
  </si>
  <si>
    <t>CO2培養箱</t>
  </si>
  <si>
    <t>PCR溫控循環器</t>
  </si>
  <si>
    <t>色差計</t>
  </si>
  <si>
    <t>Color Flex</t>
  </si>
  <si>
    <t>CD1873</t>
  </si>
  <si>
    <t>冷凝循環機(小)</t>
  </si>
  <si>
    <t>臥式冷凍冰櫃</t>
  </si>
  <si>
    <t>釀酒蒸餾器</t>
  </si>
  <si>
    <t>壓麵機</t>
  </si>
  <si>
    <t>世開</t>
  </si>
  <si>
    <t>SK-102</t>
  </si>
  <si>
    <t>無油真空幫浦</t>
  </si>
  <si>
    <t>WELCH</t>
  </si>
  <si>
    <t>2522B-01</t>
  </si>
  <si>
    <t>高速冷凍離心機</t>
  </si>
  <si>
    <t>R21A</t>
  </si>
  <si>
    <t>TLK - 290S</t>
  </si>
  <si>
    <t>冷凍庫/Freeze</t>
  </si>
  <si>
    <t>斑馬線</t>
  </si>
  <si>
    <t>SH - 14AK</t>
  </si>
  <si>
    <t>ASIC3A1-P2/AS-D360</t>
  </si>
  <si>
    <t>FH(M)460</t>
  </si>
  <si>
    <t>National</t>
  </si>
  <si>
    <t>NR-160NF</t>
  </si>
  <si>
    <t>FID檢測器</t>
  </si>
  <si>
    <t>誠達</t>
  </si>
  <si>
    <t>冰箱(透明玻璃門)</t>
  </si>
  <si>
    <t>AKR</t>
  </si>
  <si>
    <t>CT-500</t>
  </si>
  <si>
    <t>熱水瓶</t>
  </si>
  <si>
    <t>TMO-W503MC</t>
  </si>
  <si>
    <t>2012</t>
  </si>
  <si>
    <t>JIN KON</t>
  </si>
  <si>
    <t>JK-7650</t>
  </si>
  <si>
    <t>直立式殺菌釜</t>
  </si>
  <si>
    <t>掛壁分離式冷氣及電源配置(主機)</t>
  </si>
  <si>
    <t>1對1,3600Kcal/h</t>
  </si>
  <si>
    <t>+1</t>
  </si>
  <si>
    <t>精密電子天平</t>
  </si>
  <si>
    <t>殺菌釜</t>
  </si>
  <si>
    <t>桌面式超音波洗淨機</t>
  </si>
  <si>
    <t>Rockey</t>
  </si>
  <si>
    <t>Soner210H</t>
  </si>
  <si>
    <t>大型攪拌機</t>
  </si>
  <si>
    <t>KUBOTA</t>
  </si>
  <si>
    <t>KS-5200C</t>
  </si>
  <si>
    <t>鉅騰</t>
  </si>
  <si>
    <t>YIC-1000</t>
  </si>
  <si>
    <t>家庭用冰箱</t>
  </si>
  <si>
    <t>RE7222SC</t>
  </si>
  <si>
    <t>固態藥品櫃</t>
  </si>
  <si>
    <t>RD-s60p</t>
  </si>
  <si>
    <t>電熱包(12L)</t>
  </si>
  <si>
    <t>New LAB</t>
  </si>
  <si>
    <t>12L</t>
  </si>
  <si>
    <t>電熱包(5L)</t>
  </si>
  <si>
    <t>5L</t>
  </si>
  <si>
    <t>往復式震盪恆溫水槽</t>
  </si>
  <si>
    <t>TKS</t>
  </si>
  <si>
    <t>SB-301</t>
  </si>
  <si>
    <t>核酸雜交箱</t>
  </si>
  <si>
    <t>雜交反應箱</t>
  </si>
  <si>
    <t>真空冷凍機</t>
  </si>
  <si>
    <t>生物專用分光光度計</t>
  </si>
  <si>
    <t>Termo G10 Bio</t>
  </si>
  <si>
    <t>GENESYS 10 BIO</t>
  </si>
  <si>
    <t>Fume hood</t>
  </si>
  <si>
    <t>JAY-1500</t>
  </si>
  <si>
    <t>iCuit</t>
  </si>
  <si>
    <t>D108</t>
  </si>
  <si>
    <t>60</t>
  </si>
  <si>
    <t>VCM-420</t>
  </si>
  <si>
    <t>6890</t>
  </si>
  <si>
    <t>小型攪拌機</t>
  </si>
  <si>
    <t>水浴震盪加熱器</t>
  </si>
  <si>
    <t xml:space="preserve">FIRSTEK </t>
  </si>
  <si>
    <t>B602D</t>
  </si>
  <si>
    <t>恆溫萃取器</t>
  </si>
  <si>
    <t>元山</t>
  </si>
  <si>
    <t>YS-861DW</t>
  </si>
  <si>
    <t>AS-D670,記憶體512MB DDR533(金士頓)</t>
  </si>
  <si>
    <t>Power FH</t>
  </si>
  <si>
    <t>POWER FH E6300</t>
  </si>
  <si>
    <t>D109</t>
  </si>
  <si>
    <t>酵素免疫分析儀</t>
  </si>
  <si>
    <t>BIO RAD</t>
  </si>
  <si>
    <t>680</t>
  </si>
  <si>
    <t>八門發酵櫃</t>
  </si>
  <si>
    <t>雙層電烤箱/蒸氣烤箱</t>
  </si>
  <si>
    <t>F40600</t>
  </si>
  <si>
    <t>RISEN</t>
  </si>
  <si>
    <t>PHD603</t>
  </si>
  <si>
    <t>國眾</t>
  </si>
  <si>
    <t>P-4 1.5GHz</t>
  </si>
  <si>
    <t>亞芬</t>
  </si>
  <si>
    <t>電影螢幕</t>
  </si>
  <si>
    <t>電子加熱攪拌器</t>
  </si>
  <si>
    <t>尚偉</t>
  </si>
  <si>
    <t>CIMARZC 2</t>
  </si>
  <si>
    <t>德國hermle泛用型冷凍離心機</t>
  </si>
  <si>
    <t>hermle</t>
  </si>
  <si>
    <t>乾燥機</t>
  </si>
  <si>
    <t>PM-99ACL</t>
  </si>
  <si>
    <t>電子秤</t>
  </si>
  <si>
    <t>永田</t>
  </si>
  <si>
    <t>LCS-06</t>
  </si>
  <si>
    <t>可調式吸光偵測器</t>
  </si>
  <si>
    <t>高溫灰化爐</t>
  </si>
  <si>
    <t>Cheng Sang</t>
  </si>
  <si>
    <t>CMF40</t>
  </si>
  <si>
    <t>萬向抽氣罩</t>
  </si>
  <si>
    <t>17 '' ASUS</t>
  </si>
  <si>
    <t>MM17DG-B (防刮)</t>
  </si>
  <si>
    <t>CMTHAX106B-HMTD</t>
  </si>
  <si>
    <t>培養箱</t>
  </si>
  <si>
    <t>WISDOM</t>
  </si>
  <si>
    <t>721</t>
  </si>
  <si>
    <t>F150</t>
  </si>
  <si>
    <t>急速冷凍櫃</t>
  </si>
  <si>
    <t>東昇</t>
  </si>
  <si>
    <t>嘉崧</t>
  </si>
  <si>
    <t>THERMO</t>
  </si>
  <si>
    <t>SP195025</t>
  </si>
  <si>
    <t>NE - R30A</t>
  </si>
  <si>
    <t>排風機</t>
  </si>
  <si>
    <t>正舜興業</t>
  </si>
  <si>
    <t>冷凝循環機(大)</t>
  </si>
  <si>
    <t>Coleda</t>
  </si>
  <si>
    <t>超高速離心機</t>
  </si>
  <si>
    <t>網路集線器</t>
  </si>
  <si>
    <t>8 POT</t>
  </si>
  <si>
    <t>減壓濃縮設備</t>
  </si>
  <si>
    <t>試管掁盪器</t>
  </si>
  <si>
    <t>VOTEX 2</t>
  </si>
  <si>
    <t>低溫震盪培養箱</t>
  </si>
  <si>
    <t>SBH-655L</t>
  </si>
  <si>
    <t>RI檢測器</t>
  </si>
  <si>
    <t>Bischoff  Model:8120</t>
  </si>
  <si>
    <t>恆溫震盪培養箱</t>
  </si>
  <si>
    <t>TAC-15A(SR)</t>
  </si>
  <si>
    <t>KINGMECH</t>
  </si>
  <si>
    <t>FD2-6P</t>
  </si>
  <si>
    <t>微量電子天平(精密天平</t>
  </si>
  <si>
    <t>AND</t>
  </si>
  <si>
    <t>GR-200</t>
  </si>
  <si>
    <t>電子秤(數位天平)</t>
  </si>
  <si>
    <t>Fx3000i</t>
  </si>
  <si>
    <t>DNA轉漬設備</t>
  </si>
  <si>
    <t>迷你垂直電泳槽</t>
  </si>
  <si>
    <t>SCIE-PLAS</t>
  </si>
  <si>
    <t>TV400YK-2DSYS</t>
  </si>
  <si>
    <t>超過濾裝置</t>
  </si>
  <si>
    <t>由邁先生物技術顧問股份有限</t>
  </si>
  <si>
    <t>自行開發</t>
  </si>
  <si>
    <t>水活性測定儀</t>
  </si>
  <si>
    <t>RTD-502</t>
  </si>
  <si>
    <t>Whirlpool</t>
  </si>
  <si>
    <t>AKM-3060M</t>
  </si>
  <si>
    <t>溫控循環器</t>
  </si>
  <si>
    <t>熱循環器</t>
  </si>
  <si>
    <t>AS-D695</t>
  </si>
  <si>
    <t>高溫高壓滅菌鍋</t>
  </si>
  <si>
    <t>TOMIN</t>
  </si>
  <si>
    <t>紅外線水份分析儀</t>
  </si>
  <si>
    <t>K.S</t>
  </si>
  <si>
    <t>台灣YL-1</t>
  </si>
  <si>
    <t>振盪器</t>
  </si>
  <si>
    <t>FDU-1200</t>
  </si>
  <si>
    <t>通風扇</t>
  </si>
  <si>
    <t>垂直循環式無菌操作台</t>
  </si>
  <si>
    <t>亮盛</t>
  </si>
  <si>
    <t>冷卻循環器</t>
  </si>
  <si>
    <t>清靜式排煙櫃</t>
  </si>
  <si>
    <t>迷你磨粉機</t>
  </si>
  <si>
    <t>排煙罩</t>
  </si>
  <si>
    <t>ALSIDENT</t>
  </si>
  <si>
    <t>System75</t>
  </si>
  <si>
    <t>RPk-4AQ5</t>
  </si>
  <si>
    <t>pH測定儀</t>
  </si>
  <si>
    <t>分光比色計</t>
  </si>
  <si>
    <t>U-2800</t>
  </si>
  <si>
    <t>桌上型離心機</t>
  </si>
  <si>
    <t>Beckman 14000rpm</t>
  </si>
  <si>
    <t>顯微鏡</t>
  </si>
  <si>
    <t>NIKON  (SE)</t>
  </si>
  <si>
    <t>紅外線加熱式分解裝置</t>
  </si>
  <si>
    <t>K-435</t>
  </si>
  <si>
    <t>Lancer JET 1100</t>
  </si>
  <si>
    <t>傳真平台式雷射黑白複合機</t>
  </si>
  <si>
    <t xml:space="preserve"> LJ Pro M1536dnf</t>
  </si>
  <si>
    <t>控制系統</t>
  </si>
  <si>
    <t>Biotop</t>
  </si>
  <si>
    <t>BTF-B</t>
  </si>
  <si>
    <t xml:space="preserve">Iwaki </t>
  </si>
  <si>
    <t>PC-351</t>
  </si>
  <si>
    <t>化合物鑑定儀</t>
  </si>
  <si>
    <t xml:space="preserve">Agilent </t>
  </si>
  <si>
    <t>Agilent 5973NETWORK</t>
  </si>
  <si>
    <t>直結型油回轉真空幫浦</t>
  </si>
  <si>
    <t>ULVAC</t>
  </si>
  <si>
    <t>G-100D</t>
  </si>
  <si>
    <t>空壓機</t>
  </si>
  <si>
    <t>Jun Wei</t>
  </si>
  <si>
    <t>JW-4560</t>
  </si>
  <si>
    <t>SP-22H</t>
  </si>
  <si>
    <t>Ks</t>
  </si>
  <si>
    <t>SB302</t>
  </si>
  <si>
    <t>氣體控制器</t>
  </si>
  <si>
    <t>超高速真空低溫萃取濃縮機</t>
  </si>
  <si>
    <t>亞莫士</t>
  </si>
  <si>
    <t>AMOS-GV-800</t>
  </si>
  <si>
    <t>CBH-4</t>
  </si>
  <si>
    <t>友情牌</t>
  </si>
  <si>
    <t>KB-1431</t>
  </si>
  <si>
    <t>THERWO ELECTRON</t>
  </si>
  <si>
    <t>SPE</t>
  </si>
  <si>
    <t>自動式紫外/可見光分光光譜儀</t>
  </si>
  <si>
    <t>U1800</t>
  </si>
  <si>
    <t>對開網式排煙罩/防爆燈</t>
  </si>
  <si>
    <t>Harmony</t>
  </si>
  <si>
    <t>HTS-1003</t>
  </si>
  <si>
    <t>LCSH-12</t>
  </si>
  <si>
    <t>酵素免疫分析儀-螢幕</t>
  </si>
  <si>
    <t>粗脂肪萃取機</t>
  </si>
  <si>
    <t>SR-L07</t>
  </si>
  <si>
    <t>F-25</t>
  </si>
  <si>
    <t>細胞破碎機</t>
  </si>
  <si>
    <t>六門冷凍冰箱</t>
  </si>
  <si>
    <t>國喬有限公司</t>
  </si>
  <si>
    <t>90L</t>
  </si>
  <si>
    <t>多孔式乾浴器</t>
  </si>
  <si>
    <t>Pantech</t>
  </si>
  <si>
    <t>10009</t>
  </si>
  <si>
    <t>2100</t>
  </si>
  <si>
    <t>Yeong Soon</t>
  </si>
  <si>
    <t>不鏽鋼碎肉機</t>
  </si>
  <si>
    <t>江鐵</t>
  </si>
  <si>
    <t>發酵槽體</t>
  </si>
  <si>
    <t>BTF-B150L</t>
  </si>
  <si>
    <t>冷凍離心機</t>
  </si>
  <si>
    <t>Hermle</t>
  </si>
  <si>
    <t>Z326K</t>
  </si>
  <si>
    <t>水流抽氣幫浦</t>
  </si>
  <si>
    <t>NEWLAB</t>
  </si>
  <si>
    <t>AS-3</t>
  </si>
  <si>
    <t>F-4N</t>
  </si>
  <si>
    <t>檯燈</t>
  </si>
  <si>
    <t>3M</t>
  </si>
  <si>
    <t>小型蛋白質電泳槽</t>
  </si>
  <si>
    <t>Mini-PROREAN II Cell</t>
  </si>
  <si>
    <t>D-206C</t>
  </si>
  <si>
    <t>分析管柱溫度控制器</t>
  </si>
  <si>
    <t>Chrom Tech</t>
  </si>
  <si>
    <t>CH-500</t>
  </si>
  <si>
    <t>排煙罩/防爆燈</t>
  </si>
  <si>
    <t>水浴槽</t>
  </si>
  <si>
    <t>BH-130D</t>
  </si>
  <si>
    <t>往復式振盪恆溫水槽</t>
  </si>
  <si>
    <t>DKW-20</t>
  </si>
  <si>
    <t>EURO</t>
  </si>
  <si>
    <t>S-A3000</t>
  </si>
  <si>
    <t>切麵條機</t>
  </si>
  <si>
    <t>SK-101</t>
  </si>
  <si>
    <t>Dynamica</t>
  </si>
  <si>
    <t xml:space="preserve">Velocity 14R </t>
  </si>
  <si>
    <t>觸摸示恆溫循環水槽</t>
  </si>
  <si>
    <t>桌上型攪拌機</t>
  </si>
  <si>
    <t>KitchenAid</t>
  </si>
  <si>
    <t>KSM500</t>
  </si>
  <si>
    <t>CHIMHI</t>
  </si>
  <si>
    <t>超音波洗滌機</t>
  </si>
  <si>
    <t>E30H</t>
  </si>
  <si>
    <t>超純水系統</t>
  </si>
  <si>
    <t>聚合酶鏈反應儀</t>
  </si>
  <si>
    <t>THERMAL</t>
  </si>
  <si>
    <t>2720</t>
  </si>
  <si>
    <t>自動充填設備</t>
  </si>
  <si>
    <t>MAINCA</t>
  </si>
  <si>
    <t>EC-12</t>
  </si>
  <si>
    <t>酵素濃縮器</t>
  </si>
  <si>
    <t>鍋爐</t>
  </si>
  <si>
    <t>潔康</t>
  </si>
  <si>
    <t>CK-500</t>
  </si>
  <si>
    <t>SR-480B</t>
  </si>
  <si>
    <t>迷你型乾燥機</t>
  </si>
  <si>
    <t>香腸充填機</t>
  </si>
  <si>
    <t>減壓濃縮機</t>
  </si>
  <si>
    <t>R-124-E</t>
  </si>
  <si>
    <t>B206</t>
  </si>
  <si>
    <t>電腦銀幕</t>
  </si>
  <si>
    <t>CMVA702</t>
  </si>
  <si>
    <t>捷寶微波爐</t>
  </si>
  <si>
    <t>JMO2000M</t>
  </si>
  <si>
    <t>減壓蒸餾</t>
  </si>
  <si>
    <t>Mettler</t>
  </si>
  <si>
    <t>B502-S</t>
  </si>
  <si>
    <t>Votex II</t>
  </si>
  <si>
    <t>丹麥整形機</t>
  </si>
  <si>
    <t>V-20</t>
  </si>
  <si>
    <t>丹麥壓麵機</t>
  </si>
  <si>
    <t>同源行</t>
  </si>
  <si>
    <t>PAN-SH520</t>
  </si>
  <si>
    <t>微電腦防潮箱</t>
  </si>
  <si>
    <t>麥克風擴音設備</t>
  </si>
  <si>
    <t>超音波洗淨器</t>
  </si>
  <si>
    <t>E 120H</t>
  </si>
  <si>
    <t>微量高速離心機</t>
  </si>
  <si>
    <t>Beckman Coulter</t>
  </si>
  <si>
    <t>Microfuge I8</t>
  </si>
  <si>
    <t>BRANSON</t>
  </si>
  <si>
    <t>3510</t>
  </si>
  <si>
    <t>雷射影印機</t>
  </si>
  <si>
    <t>EPL-6200L</t>
  </si>
  <si>
    <t>-20度C冷藏櫃</t>
  </si>
  <si>
    <t>Frigidare commercial</t>
  </si>
  <si>
    <t>電熱熔點測定器</t>
  </si>
  <si>
    <t>LD</t>
  </si>
  <si>
    <t>美國MEL-TEMP2</t>
  </si>
  <si>
    <t>D-70C</t>
  </si>
  <si>
    <t>液晶螢幕</t>
  </si>
  <si>
    <t>Viewsonic</t>
  </si>
  <si>
    <t>GG4002-S</t>
  </si>
  <si>
    <t>LT1603</t>
  </si>
  <si>
    <t>低溫循環控制器</t>
  </si>
  <si>
    <t>RCB401</t>
  </si>
  <si>
    <t>高效能抽氣櫃</t>
  </si>
  <si>
    <t>Laser Jet 1020</t>
  </si>
  <si>
    <t>HETTUCH</t>
  </si>
  <si>
    <t>MIKRO 120</t>
  </si>
  <si>
    <t>AB204-S</t>
  </si>
  <si>
    <t>油壓充填機</t>
  </si>
  <si>
    <t>water bath</t>
  </si>
  <si>
    <t>BH-130H</t>
  </si>
  <si>
    <t>NE-S300</t>
  </si>
  <si>
    <t>毛細管電泳分析儀紫外光偵測器</t>
  </si>
  <si>
    <t>VS11359</t>
  </si>
  <si>
    <t>分光光譜儀</t>
  </si>
  <si>
    <t>METERTECH</t>
  </si>
  <si>
    <t>SP-830plus</t>
  </si>
  <si>
    <t>電源供應器</t>
  </si>
  <si>
    <t>ADVANCE</t>
  </si>
  <si>
    <t>抽風機</t>
  </si>
  <si>
    <t>富立好</t>
  </si>
  <si>
    <t>發酵箱(八門)</t>
  </si>
  <si>
    <t>高壓均質機</t>
  </si>
  <si>
    <t>喬泓</t>
  </si>
  <si>
    <t>GHJ-9-3</t>
  </si>
  <si>
    <t>影印機(小)</t>
  </si>
  <si>
    <t>等壓蒸餾過濾裝置</t>
  </si>
  <si>
    <t>含獨立溫控電熱包VSA-PYRZX玻璃過濾組</t>
  </si>
  <si>
    <t>肉鬆培炒機</t>
  </si>
  <si>
    <t>佑聯</t>
  </si>
  <si>
    <t>台灣U-LIFE</t>
  </si>
  <si>
    <t>pH  meter</t>
  </si>
  <si>
    <t>電子乾燥櫃</t>
  </si>
  <si>
    <t>LAMINATOR</t>
  </si>
  <si>
    <t>A4  HD-3208</t>
  </si>
  <si>
    <t>Lancer JET 1102w</t>
  </si>
  <si>
    <t>迴轉式震盪器</t>
  </si>
  <si>
    <t>TS-500</t>
  </si>
  <si>
    <t>VM-480</t>
  </si>
  <si>
    <t>酸鹼度計/PH meter</t>
  </si>
  <si>
    <t>S20</t>
  </si>
  <si>
    <t>PH Meter</t>
  </si>
  <si>
    <t>METTLER TOLEDD</t>
  </si>
  <si>
    <t>S20-K</t>
  </si>
  <si>
    <t>粗秤天平</t>
  </si>
  <si>
    <t>DENVER</t>
  </si>
  <si>
    <t>TP214</t>
  </si>
  <si>
    <t>TB-403</t>
  </si>
  <si>
    <t xml:space="preserve"> A8M</t>
  </si>
  <si>
    <t>TM4750</t>
  </si>
  <si>
    <t xml:space="preserve">TOSHIBA </t>
  </si>
  <si>
    <t>2420</t>
  </si>
  <si>
    <t>RE-113R</t>
  </si>
  <si>
    <t>單槍</t>
  </si>
  <si>
    <t>NP510</t>
  </si>
  <si>
    <t>Scientific</t>
  </si>
  <si>
    <t>Sortex-genie2</t>
  </si>
  <si>
    <t>倒置螢光顯微鏡</t>
  </si>
  <si>
    <t>TE2000-s</t>
  </si>
  <si>
    <t>TOYOBO</t>
  </si>
  <si>
    <t>超音波細胞破碎機</t>
  </si>
  <si>
    <t>MISONIX</t>
  </si>
  <si>
    <t>XL-2000</t>
  </si>
  <si>
    <t>試管振盪器</t>
  </si>
  <si>
    <t>VORTEN-GENIE 2</t>
  </si>
  <si>
    <t>震盪恆溫水浴槽</t>
  </si>
  <si>
    <t>SB301</t>
  </si>
  <si>
    <t>影印機(大)</t>
  </si>
  <si>
    <t>凱氏氮分解爐</t>
  </si>
  <si>
    <t>Foss-Tecatorl 瑞典</t>
  </si>
  <si>
    <t>純水製造機</t>
  </si>
  <si>
    <t>雷射印表機A3</t>
  </si>
  <si>
    <t>加熱板</t>
  </si>
  <si>
    <t>磅秤</t>
  </si>
  <si>
    <t>伸運</t>
  </si>
  <si>
    <t>桌上型微量離心機</t>
  </si>
  <si>
    <t>Beckman</t>
  </si>
  <si>
    <t>Microfuge 16</t>
  </si>
  <si>
    <t>蛋白質電泳轉漬暨電源組</t>
  </si>
  <si>
    <t>蛋白質電泳轉漬暨電源組-電源供應器</t>
  </si>
  <si>
    <t>針頭燒斷器</t>
  </si>
  <si>
    <t>VADI</t>
  </si>
  <si>
    <t>VI-3000</t>
  </si>
  <si>
    <t>細切機</t>
  </si>
  <si>
    <t>FC-27D</t>
  </si>
  <si>
    <t>遠心分離脫水機</t>
  </si>
  <si>
    <t>今齊</t>
  </si>
  <si>
    <t>TF-16</t>
  </si>
  <si>
    <t>PB3002-L</t>
  </si>
  <si>
    <t>分液收集器(Fraction collector)</t>
  </si>
  <si>
    <t>GE healthcare</t>
  </si>
  <si>
    <t>Frac-920</t>
  </si>
  <si>
    <t>雙眼顯微鏡</t>
  </si>
  <si>
    <t>E-100</t>
  </si>
  <si>
    <t>EV202</t>
  </si>
  <si>
    <t>Osterizer</t>
  </si>
  <si>
    <t>L006-1T</t>
  </si>
  <si>
    <t>相位差寬螢幕顯微鏡</t>
  </si>
  <si>
    <t>Cubee</t>
  </si>
  <si>
    <t>螢光系統</t>
  </si>
  <si>
    <t>U-RFL-T</t>
  </si>
  <si>
    <t>斜式減壓濃縮機</t>
  </si>
  <si>
    <t>N-1100S</t>
  </si>
  <si>
    <t>電泳供應器</t>
  </si>
  <si>
    <t>加壓沖水機</t>
  </si>
  <si>
    <t>阿諾瓦</t>
  </si>
  <si>
    <t>Blue-clean220</t>
  </si>
  <si>
    <t>超過濾機</t>
  </si>
  <si>
    <t>寸金</t>
  </si>
  <si>
    <t>MP 225K</t>
  </si>
  <si>
    <t>迴轉式振盪器</t>
  </si>
  <si>
    <t>KS</t>
  </si>
  <si>
    <t>OS-701</t>
  </si>
  <si>
    <t>擂潰機</t>
  </si>
  <si>
    <t>蛋白質快速轉漬器</t>
  </si>
  <si>
    <t>V20-SDB</t>
  </si>
  <si>
    <t>pH 計</t>
  </si>
  <si>
    <t>SP2300</t>
  </si>
  <si>
    <t>全自動洗盤機</t>
  </si>
  <si>
    <t>血清生化儀</t>
  </si>
  <si>
    <t>CL-770</t>
  </si>
  <si>
    <t>乳化均質機</t>
  </si>
  <si>
    <t>POLYTRON</t>
  </si>
  <si>
    <t>PT3100</t>
  </si>
  <si>
    <t>封口機</t>
  </si>
  <si>
    <t>ME-300HI</t>
  </si>
  <si>
    <t>組織均質機</t>
  </si>
  <si>
    <t>DC-CHRM</t>
  </si>
  <si>
    <t>黏度計</t>
  </si>
  <si>
    <t>管式蠕動幫浦</t>
  </si>
  <si>
    <t>RP-1000</t>
  </si>
  <si>
    <t>半自動切肉機</t>
  </si>
  <si>
    <t>桌上型酸鹼度計</t>
  </si>
  <si>
    <t>S20K</t>
  </si>
  <si>
    <t>半自動封罐機</t>
  </si>
  <si>
    <t>新益</t>
  </si>
  <si>
    <t>半自動真空封罐機</t>
  </si>
  <si>
    <t>S-C17V</t>
  </si>
  <si>
    <t>雙面油煙罩/濾網/防爆燈</t>
  </si>
  <si>
    <t>抽水馬達</t>
  </si>
  <si>
    <t>大井</t>
  </si>
  <si>
    <t>低溫循環槽</t>
  </si>
  <si>
    <t>BL-710D</t>
  </si>
  <si>
    <t>噴霧乾燥機</t>
  </si>
  <si>
    <t>SD-1000</t>
  </si>
  <si>
    <t>Vortex-G</t>
  </si>
  <si>
    <t>蛋白質紫外光偵測器</t>
  </si>
  <si>
    <t>TELEDYNE ISCO</t>
  </si>
  <si>
    <t>205F20036</t>
  </si>
  <si>
    <t>分光光度儀</t>
  </si>
  <si>
    <t>genesys 100V</t>
  </si>
  <si>
    <t>CE84A</t>
  </si>
  <si>
    <t>pH計</t>
  </si>
  <si>
    <t>雙鷹</t>
  </si>
  <si>
    <t>SE - 300H</t>
  </si>
  <si>
    <t>SE - 200H</t>
  </si>
  <si>
    <t>數位相機</t>
  </si>
  <si>
    <t>蛋白質電泳槽</t>
  </si>
  <si>
    <t>Hoefer</t>
  </si>
  <si>
    <t>SE-250-10A</t>
  </si>
  <si>
    <t>水流式抽氣幫浦</t>
  </si>
  <si>
    <t>ASPIRATOR</t>
  </si>
  <si>
    <t>分光光度機</t>
  </si>
  <si>
    <t>V-193W</t>
  </si>
  <si>
    <t>超音波振盪機</t>
  </si>
  <si>
    <t>EUTEOH</t>
  </si>
  <si>
    <t>PH510</t>
  </si>
  <si>
    <t>旋渦震盪器</t>
  </si>
  <si>
    <t>Si</t>
  </si>
  <si>
    <t>蠕動馬達</t>
  </si>
  <si>
    <t>ATTO</t>
  </si>
  <si>
    <t>SJ-1211H</t>
  </si>
  <si>
    <t>BX43</t>
  </si>
  <si>
    <t>Suntex</t>
  </si>
  <si>
    <t>CC-570</t>
  </si>
  <si>
    <t>打漿機</t>
  </si>
  <si>
    <t>不銹鋼製麵機</t>
  </si>
  <si>
    <t>Novasina</t>
  </si>
  <si>
    <t>ms1-set-aw</t>
  </si>
  <si>
    <t>TECO</t>
    <phoneticPr fontId="2" type="noConversion"/>
  </si>
  <si>
    <t>自訂參數推估</t>
    <phoneticPr fontId="2" type="noConversion"/>
  </si>
  <si>
    <t>主機</t>
  </si>
  <si>
    <t>打卡鐘</t>
  </si>
  <si>
    <t>Canon</t>
  </si>
  <si>
    <t>NE-35M</t>
  </si>
  <si>
    <t>AUSU</t>
  </si>
  <si>
    <t>點鈔機</t>
  </si>
  <si>
    <t>教務處註冊課務組</t>
  </si>
  <si>
    <t>埋入型冷氣機</t>
  </si>
  <si>
    <t>RAD/RAC-80JK</t>
  </si>
  <si>
    <t>B102-B104</t>
  </si>
  <si>
    <t>VERITION M460</t>
  </si>
  <si>
    <t>室內型成績單列印自動收費系統</t>
  </si>
  <si>
    <t>B103</t>
  </si>
  <si>
    <t>MYLC2TA/A</t>
  </si>
  <si>
    <t>B102</t>
  </si>
  <si>
    <t>SR-310B8</t>
  </si>
  <si>
    <t>B104</t>
  </si>
  <si>
    <t>P777402</t>
  </si>
  <si>
    <t>E82540</t>
  </si>
  <si>
    <t>AL1717</t>
  </si>
  <si>
    <t>註冊章植印機</t>
  </si>
  <si>
    <t>JGCARD</t>
  </si>
  <si>
    <t>HT-330A</t>
  </si>
  <si>
    <t>投幣機雷射印表機</t>
  </si>
  <si>
    <t>5200tn</t>
  </si>
  <si>
    <t>AL-M300</t>
  </si>
  <si>
    <t>元三</t>
  </si>
  <si>
    <t>YS-9966RC</t>
  </si>
  <si>
    <t>AL-M400N</t>
  </si>
  <si>
    <t>Z8B</t>
  </si>
  <si>
    <t>Marathon</t>
  </si>
  <si>
    <t>M3118</t>
  </si>
  <si>
    <t>L112</t>
  </si>
  <si>
    <t>L113</t>
  </si>
  <si>
    <t>分離式冷氣(埋入式)</t>
  </si>
  <si>
    <t>S301</t>
  </si>
  <si>
    <t>S</t>
  </si>
  <si>
    <t>VM460</t>
  </si>
  <si>
    <t>VZ229H</t>
  </si>
  <si>
    <t>伊頓飛瑞</t>
  </si>
  <si>
    <t>93ET-30KVA</t>
  </si>
  <si>
    <t>RAS-50QK1</t>
  </si>
  <si>
    <t>S201</t>
  </si>
  <si>
    <t xml:space="preserve">E248WFP </t>
  </si>
  <si>
    <t>50-60±3</t>
  </si>
  <si>
    <t>L102</t>
  </si>
  <si>
    <t>V223W</t>
  </si>
  <si>
    <t>M460</t>
  </si>
  <si>
    <t>L213</t>
  </si>
  <si>
    <t>MM17-DG-B</t>
  </si>
  <si>
    <t>L212</t>
  </si>
  <si>
    <t>網路交換式集線器</t>
  </si>
  <si>
    <t>Extreme</t>
  </si>
  <si>
    <t>210-24P-GE2</t>
  </si>
  <si>
    <t>網路監控攝影機</t>
  </si>
  <si>
    <t>P5</t>
  </si>
  <si>
    <t>數位單眼相機</t>
  </si>
  <si>
    <t>1100D</t>
  </si>
  <si>
    <t>Imac</t>
  </si>
  <si>
    <t>L101</t>
  </si>
  <si>
    <t>真空成形機</t>
  </si>
  <si>
    <t>Vaquform</t>
  </si>
  <si>
    <t>DT2</t>
  </si>
  <si>
    <t>廣播教學系統</t>
  </si>
  <si>
    <t>DBS系統</t>
  </si>
  <si>
    <t>600D</t>
  </si>
  <si>
    <t>RICOH</t>
  </si>
  <si>
    <t>AFICIO MP C5000</t>
  </si>
  <si>
    <t>L202</t>
  </si>
  <si>
    <t>多媒體錄製系統-網路攝影機</t>
  </si>
  <si>
    <t>VX-6000</t>
  </si>
  <si>
    <t>HDR-CX700</t>
  </si>
  <si>
    <t>角度切斷機</t>
  </si>
  <si>
    <t>MAKITA</t>
  </si>
  <si>
    <t>LS0815FL</t>
  </si>
  <si>
    <t>Formech</t>
  </si>
  <si>
    <t>450DT</t>
  </si>
  <si>
    <t>GF2</t>
  </si>
  <si>
    <t>50-120</t>
  </si>
  <si>
    <t>AS-D760</t>
  </si>
  <si>
    <t>L114</t>
  </si>
  <si>
    <t>TM4520</t>
  </si>
  <si>
    <t>玻璃爐</t>
  </si>
  <si>
    <t>啟墩</t>
  </si>
  <si>
    <t>NB109</t>
  </si>
  <si>
    <t>HDR-XR200</t>
  </si>
  <si>
    <t>手壓式燙金機</t>
  </si>
  <si>
    <t>以能</t>
  </si>
  <si>
    <t>以能訂製</t>
  </si>
  <si>
    <t>E4500</t>
  </si>
  <si>
    <t>M261</t>
  </si>
  <si>
    <t>智能雷雕機</t>
  </si>
  <si>
    <t>Makeblock</t>
  </si>
  <si>
    <t>P1030090</t>
  </si>
  <si>
    <t>FALCONEYES</t>
  </si>
  <si>
    <t>800W</t>
  </si>
  <si>
    <t>Aculaser C9300</t>
  </si>
  <si>
    <t>桌上型三軸雕銑機</t>
  </si>
  <si>
    <t>任陽企業</t>
  </si>
  <si>
    <t>BE5070+</t>
  </si>
  <si>
    <t>桌上型旋轉軸雕銑機</t>
  </si>
  <si>
    <t>BC200+</t>
  </si>
  <si>
    <t>HDR-CX560</t>
  </si>
  <si>
    <t>L211</t>
  </si>
  <si>
    <t>LEO</t>
  </si>
  <si>
    <t>3893A466</t>
  </si>
  <si>
    <t>影音播放系統-喇叭</t>
  </si>
  <si>
    <t>MAD-L1</t>
  </si>
  <si>
    <t>X19DCS355</t>
  </si>
  <si>
    <t>3D筆記型電腦</t>
  </si>
  <si>
    <t>G5IJ</t>
  </si>
  <si>
    <t>網路監控系統-網路攝影機</t>
  </si>
  <si>
    <t>MP-EW5002</t>
  </si>
  <si>
    <t>Full HD 高畫質硬碟數位攝影機</t>
  </si>
  <si>
    <t>HDR-XR550</t>
  </si>
  <si>
    <t>影音撥放系統-擴大機</t>
  </si>
  <si>
    <t>BOK</t>
  </si>
  <si>
    <t>KA-5500R</t>
  </si>
  <si>
    <t>4-16Ω</t>
  </si>
  <si>
    <t>EMP-822H</t>
  </si>
  <si>
    <t>PJD6211</t>
  </si>
  <si>
    <t>砂布環帶機</t>
  </si>
  <si>
    <t>9404</t>
  </si>
  <si>
    <t>虛擬音像編輯合成系統-筆記型電腦</t>
  </si>
  <si>
    <t>Lenovo IdeaPAD</t>
  </si>
  <si>
    <t>G40-70</t>
  </si>
  <si>
    <t>虛擬音像編輯合成系統-即時編碼器</t>
  </si>
  <si>
    <t>Blackmagic Design</t>
  </si>
  <si>
    <t>H.264 Pro Revorder</t>
  </si>
  <si>
    <t>低壓皮帶式空氣壓縮機</t>
  </si>
  <si>
    <t>毅泰</t>
  </si>
  <si>
    <t>MLZ-80T</t>
  </si>
  <si>
    <t>單頭刺繡機</t>
  </si>
  <si>
    <t>TAJIMA</t>
  </si>
  <si>
    <t>MDP-S0801C</t>
  </si>
  <si>
    <t>CANON</t>
  </si>
  <si>
    <t>EOS 500D</t>
  </si>
  <si>
    <t>EOS 7D</t>
  </si>
  <si>
    <t>全友</t>
  </si>
  <si>
    <t>SM9800XL</t>
  </si>
  <si>
    <t>攝影燈</t>
  </si>
  <si>
    <t>HVL-10NH</t>
  </si>
  <si>
    <t>CP5140-E54I70A</t>
  </si>
  <si>
    <t>光固化3D列印機</t>
  </si>
  <si>
    <t>DWS</t>
  </si>
  <si>
    <t>XFAB-2500SD</t>
  </si>
  <si>
    <t>平台式圓鋸機</t>
  </si>
  <si>
    <t>2704</t>
  </si>
  <si>
    <t>60D</t>
  </si>
  <si>
    <t>AS4820TG-524G</t>
  </si>
  <si>
    <t>V193HQL</t>
  </si>
  <si>
    <t>拷克機</t>
  </si>
  <si>
    <t>Brother</t>
  </si>
  <si>
    <t>2104D</t>
  </si>
  <si>
    <t>雷射雕刻機</t>
  </si>
  <si>
    <t>台灣三軸科技</t>
  </si>
  <si>
    <t>HS-T12390</t>
  </si>
  <si>
    <t>商用刺繡機</t>
  </si>
  <si>
    <t>PR-1050X</t>
  </si>
  <si>
    <t>書本掃描器</t>
  </si>
  <si>
    <t>精益</t>
  </si>
  <si>
    <t>Plustek OpticBook 4800</t>
  </si>
  <si>
    <t>EOS 450D</t>
  </si>
  <si>
    <t>E7S T75</t>
  </si>
  <si>
    <t>金屬電印機</t>
  </si>
  <si>
    <t>敦華</t>
  </si>
  <si>
    <t>HD-601</t>
  </si>
  <si>
    <t>3D印表機</t>
  </si>
  <si>
    <t>Makerbot</t>
  </si>
  <si>
    <t>Replicator+</t>
  </si>
  <si>
    <t>自動刨木機</t>
  </si>
  <si>
    <t>ACCU HEAD</t>
  </si>
  <si>
    <t>40200H</t>
  </si>
  <si>
    <t>角鑿機</t>
  </si>
  <si>
    <t>SALIDA</t>
  </si>
  <si>
    <t>SL-1600T</t>
  </si>
  <si>
    <t>雙速帶鋸機</t>
  </si>
  <si>
    <t>REXON</t>
  </si>
  <si>
    <t>BS10KA</t>
  </si>
  <si>
    <t>高畫質攝影機</t>
  </si>
  <si>
    <t>Nex VG-20</t>
  </si>
  <si>
    <t>紙模與包裝設計切割機</t>
  </si>
  <si>
    <t>三聯科技</t>
  </si>
  <si>
    <t>FC2250-120VC</t>
  </si>
  <si>
    <t>TL-32S4000T</t>
  </si>
  <si>
    <t>HDR-TD10/S</t>
  </si>
  <si>
    <t>麥克風</t>
  </si>
  <si>
    <t>ECM-HW1</t>
  </si>
  <si>
    <t>數位快印機</t>
  </si>
  <si>
    <t>RISO</t>
  </si>
  <si>
    <t>SF-9350A</t>
  </si>
  <si>
    <t>EOS400D</t>
  </si>
  <si>
    <t>數位直噴機</t>
  </si>
  <si>
    <t>APEL</t>
  </si>
  <si>
    <t>UV-4060</t>
  </si>
  <si>
    <t>V226HQL G(bd)防刮顯示器</t>
  </si>
  <si>
    <t>MacBook Pro</t>
  </si>
  <si>
    <t>A6J</t>
  </si>
  <si>
    <t>A8F</t>
  </si>
  <si>
    <t>W73PT75DD</t>
  </si>
  <si>
    <t>F9J Y56</t>
  </si>
  <si>
    <t>ASIRE 4750G</t>
  </si>
  <si>
    <t>錄放影機</t>
  </si>
  <si>
    <t>INV-F89IN</t>
  </si>
  <si>
    <t>數位網版製版機</t>
  </si>
  <si>
    <t>GOCCOPRO 100</t>
  </si>
  <si>
    <t>SK-130</t>
  </si>
  <si>
    <t>DSR-PD170</t>
  </si>
  <si>
    <t>E-410</t>
  </si>
  <si>
    <t>微型投影機</t>
  </si>
  <si>
    <t>BENQ</t>
  </si>
  <si>
    <t>JOYBEE GP1</t>
  </si>
  <si>
    <t xml:space="preserve">50-60 </t>
  </si>
  <si>
    <t>V223W(AR)</t>
  </si>
  <si>
    <t>3D播映電腦主機</t>
  </si>
  <si>
    <t>百岳</t>
  </si>
  <si>
    <t>冷錶護貝機</t>
  </si>
  <si>
    <t>PHOTO</t>
  </si>
  <si>
    <t>Dr- CM-460</t>
  </si>
  <si>
    <t>網路監控系統-螢幕</t>
  </si>
  <si>
    <t>HANNS-G</t>
  </si>
  <si>
    <t>HG191A</t>
  </si>
  <si>
    <t>E-PM2</t>
  </si>
  <si>
    <t>喇叭及吊架</t>
  </si>
  <si>
    <t>QUEEN</t>
  </si>
  <si>
    <t>MAD-LI</t>
  </si>
  <si>
    <t>X19DS355</t>
  </si>
  <si>
    <t>桌上型3D掃描機</t>
  </si>
  <si>
    <t>Shining</t>
  </si>
  <si>
    <t>EinScan-SE</t>
  </si>
  <si>
    <t>影音播放系統-無線麥克風</t>
  </si>
  <si>
    <t>SEKAKU</t>
  </si>
  <si>
    <t>WR202RT</t>
  </si>
  <si>
    <t>影音播放系統-擴大機</t>
  </si>
  <si>
    <t>L10203</t>
  </si>
  <si>
    <t>無線接收機</t>
  </si>
  <si>
    <t>MR-2829</t>
  </si>
  <si>
    <t>影音播放系統-DVD播放器</t>
  </si>
  <si>
    <t>TD2052VK</t>
  </si>
  <si>
    <t>16CH網路數位錄放影機</t>
  </si>
  <si>
    <t>NVR</t>
  </si>
  <si>
    <t>ZAVIO</t>
  </si>
  <si>
    <t>電腦刺繡縫紉機</t>
  </si>
  <si>
    <t>brother</t>
  </si>
  <si>
    <t>PR-1000e</t>
  </si>
  <si>
    <t>彩色噴墨繪圖機</t>
  </si>
  <si>
    <t>T5270</t>
  </si>
  <si>
    <t>縫紉機</t>
  </si>
  <si>
    <t>BROTHER</t>
  </si>
  <si>
    <t>NX-250</t>
  </si>
  <si>
    <t>金屬印表機</t>
  </si>
  <si>
    <t>METAZE</t>
  </si>
  <si>
    <t>MPX-90</t>
  </si>
  <si>
    <t>影音播放系統-電動螢幕</t>
  </si>
  <si>
    <t>SEIMON</t>
  </si>
  <si>
    <t>727296E</t>
  </si>
  <si>
    <t>EOS 400D</t>
  </si>
  <si>
    <t>FV70</t>
  </si>
  <si>
    <t>無線網路基地台</t>
  </si>
  <si>
    <t>Allied Telesis</t>
  </si>
  <si>
    <t>TQm1402</t>
  </si>
  <si>
    <t>A3護貝機</t>
  </si>
  <si>
    <t>緞帶列印機</t>
  </si>
  <si>
    <t>宏迎科技</t>
  </si>
  <si>
    <t>SBARCO R1</t>
  </si>
  <si>
    <t>6CH混音擴大器</t>
  </si>
  <si>
    <t>書標印表機</t>
  </si>
  <si>
    <t>條碼閱讀機</t>
  </si>
  <si>
    <t>Y45ATTS</t>
  </si>
  <si>
    <t>ACT-600</t>
  </si>
  <si>
    <t>充電式調速刻磨機</t>
  </si>
  <si>
    <t>DREMEL</t>
  </si>
  <si>
    <t>8220-N/30</t>
  </si>
  <si>
    <t>集塵機</t>
  </si>
  <si>
    <t>YT1003</t>
  </si>
  <si>
    <t>冷凍式乾燥機</t>
  </si>
  <si>
    <t>AD-005G</t>
  </si>
  <si>
    <t>CNC雕銑機</t>
  </si>
  <si>
    <t>任陽</t>
  </si>
  <si>
    <t>BE3030</t>
  </si>
  <si>
    <t>虹吸式迷你型噴砂機</t>
  </si>
  <si>
    <t>YT1001</t>
  </si>
  <si>
    <t>伺服割字機</t>
  </si>
  <si>
    <t>SAGA-720 II</t>
  </si>
  <si>
    <t>網路交換器</t>
  </si>
  <si>
    <t>Juniper</t>
  </si>
  <si>
    <t>EX2300-24T</t>
  </si>
  <si>
    <t>ATEM M/E Production Studio 4K</t>
  </si>
  <si>
    <t>虛擬音像編輯合成系統-螢幕</t>
  </si>
  <si>
    <t>247E6QDSD</t>
  </si>
  <si>
    <t>光影合成系統</t>
  </si>
  <si>
    <t>PNT</t>
  </si>
  <si>
    <t>LED-1000</t>
  </si>
  <si>
    <t>DCR-SR87</t>
  </si>
  <si>
    <t>電腦</t>
    <phoneticPr fontId="2" type="noConversion"/>
  </si>
  <si>
    <t>ACER</t>
    <phoneticPr fontId="2" type="noConversion"/>
  </si>
  <si>
    <t>L212</t>
    <phoneticPr fontId="2" type="noConversion"/>
  </si>
  <si>
    <t>國際語言系</t>
    <phoneticPr fontId="12" type="noConversion"/>
  </si>
  <si>
    <t>電腦-主機</t>
  </si>
  <si>
    <t>L508</t>
  </si>
  <si>
    <t>L504</t>
  </si>
  <si>
    <t>網路硬碟</t>
  </si>
  <si>
    <t>Buffalo</t>
  </si>
  <si>
    <t>TS-TXL</t>
  </si>
  <si>
    <t>M306</t>
  </si>
  <si>
    <t>L50401</t>
  </si>
  <si>
    <t>M307</t>
  </si>
  <si>
    <t>TM4530</t>
  </si>
  <si>
    <t>TM4740</t>
  </si>
  <si>
    <t>惠而浦</t>
  </si>
  <si>
    <t>小筆電</t>
  </si>
  <si>
    <t>JTS</t>
  </si>
  <si>
    <t>校務研究辦公室</t>
  </si>
  <si>
    <t>Verition M2640G</t>
  </si>
  <si>
    <t>G40202</t>
  </si>
  <si>
    <t>V276HL W</t>
  </si>
  <si>
    <t>T110F4</t>
  </si>
  <si>
    <t>MS2308</t>
  </si>
  <si>
    <t>N16＠2</t>
  </si>
  <si>
    <t>T2020C1</t>
  </si>
  <si>
    <t>美髮系</t>
  </si>
  <si>
    <t>M405</t>
  </si>
  <si>
    <t>抽屜式電腦溫控燙髮機</t>
  </si>
  <si>
    <t>美蒂牌</t>
  </si>
  <si>
    <t>MD-806</t>
  </si>
  <si>
    <t>埋入式冷氣機</t>
  </si>
  <si>
    <t>R410變頻</t>
  </si>
  <si>
    <t>M406</t>
  </si>
  <si>
    <t>鼎新</t>
  </si>
  <si>
    <t>ASUS AS-D670</t>
  </si>
  <si>
    <t>L20305</t>
  </si>
  <si>
    <t>Acer VM480+Acer V193W(AR)</t>
  </si>
  <si>
    <t>M403</t>
  </si>
  <si>
    <t>愛茉詩AOR</t>
  </si>
  <si>
    <t>NMY-801</t>
  </si>
  <si>
    <t>頭皮紓壓沙發椅</t>
  </si>
  <si>
    <t>寶椅子</t>
  </si>
  <si>
    <t>雙核心個人電腦主機</t>
  </si>
  <si>
    <t>6005</t>
  </si>
  <si>
    <t>Veriton MM610</t>
  </si>
  <si>
    <t>M407</t>
  </si>
  <si>
    <t>M408</t>
  </si>
  <si>
    <t>V226HQL G(bd)</t>
  </si>
  <si>
    <t>主機:VM480  螢幕:V193W(AR)</t>
  </si>
  <si>
    <t>三星</t>
  </si>
  <si>
    <t>HDMI版</t>
  </si>
  <si>
    <t>M30305</t>
  </si>
  <si>
    <t>M30401</t>
  </si>
  <si>
    <t>M30303</t>
  </si>
  <si>
    <t>vm2640g</t>
  </si>
  <si>
    <t>彩雷印表機</t>
  </si>
  <si>
    <t>Kyocera</t>
  </si>
  <si>
    <t>FS-5300DN</t>
  </si>
  <si>
    <t>投影銀幕</t>
  </si>
  <si>
    <t>雷費歐</t>
  </si>
  <si>
    <t xml:space="preserve">Viewsonic </t>
  </si>
  <si>
    <t>PJD6241</t>
  </si>
  <si>
    <t>旋轉式烘乾機</t>
  </si>
  <si>
    <t>TAKARA BELMONT</t>
  </si>
  <si>
    <t>AK228</t>
  </si>
  <si>
    <t>AK-22S</t>
  </si>
  <si>
    <t>EB-X9</t>
  </si>
  <si>
    <t>17"ASUS MM17DG-B(防刮)</t>
  </si>
  <si>
    <t>投影螢幕</t>
  </si>
  <si>
    <t>Super Seimon (雷費歐)</t>
  </si>
  <si>
    <t>TM8471G</t>
  </si>
  <si>
    <t>TMP245-MG</t>
  </si>
  <si>
    <t>TMP246M-MG-548Z</t>
  </si>
  <si>
    <t>無線麥克風組</t>
  </si>
  <si>
    <t>廣大立式光能風巢式烘乾機(大帽)</t>
  </si>
  <si>
    <t>廣大</t>
  </si>
  <si>
    <t>ET-3020B</t>
  </si>
  <si>
    <t>燙髮機</t>
  </si>
  <si>
    <t>華農</t>
  </si>
  <si>
    <t>ANGEL-36 ANG-201-T</t>
  </si>
  <si>
    <t>毛髮挺度測試機</t>
  </si>
  <si>
    <t>廣錸</t>
  </si>
  <si>
    <t>QC-6430-3</t>
  </si>
  <si>
    <t>NB108</t>
  </si>
  <si>
    <t>攜帶式頭皮檢測儀</t>
  </si>
  <si>
    <t>I960</t>
  </si>
  <si>
    <t>拉力測試儀</t>
  </si>
  <si>
    <t>CoMetech</t>
  </si>
  <si>
    <t>QC-538M1-204</t>
  </si>
  <si>
    <t>多功能奈米養護機</t>
  </si>
  <si>
    <t>首席國際髮品</t>
  </si>
  <si>
    <t>Care Master S60</t>
  </si>
  <si>
    <t>KDL-40EX 400</t>
  </si>
  <si>
    <t>Achineo</t>
  </si>
  <si>
    <t>SF4212</t>
  </si>
  <si>
    <t xml:space="preserve">液晶電視 </t>
  </si>
  <si>
    <t>D-145EA</t>
  </si>
  <si>
    <t>韓式手棒燙工具</t>
  </si>
  <si>
    <t>Create WIVV</t>
  </si>
  <si>
    <t>8號、12號、16號、20號</t>
  </si>
  <si>
    <t>M30304</t>
  </si>
  <si>
    <t>高壓氧活髮活膚儀</t>
  </si>
  <si>
    <t>優美樂</t>
  </si>
  <si>
    <t>SB-8188</t>
  </si>
  <si>
    <t>發表秀音響組</t>
  </si>
  <si>
    <t>MICGO</t>
  </si>
  <si>
    <t>MC-323</t>
  </si>
  <si>
    <t>LG</t>
  </si>
  <si>
    <t>RH399H</t>
  </si>
  <si>
    <t>裁縫機</t>
  </si>
  <si>
    <t>勝佳</t>
  </si>
  <si>
    <t>ROSE200</t>
  </si>
  <si>
    <t>NX-250X</t>
  </si>
  <si>
    <t>HDMI版-JA專業檢測台車</t>
  </si>
  <si>
    <t>JULIART</t>
  </si>
  <si>
    <t>頭皮檢測儀</t>
  </si>
  <si>
    <t>JuliArt</t>
  </si>
  <si>
    <t xml:space="preserve"> </t>
  </si>
  <si>
    <t>EPL-N2500</t>
  </si>
  <si>
    <t>SMARTBOARD</t>
  </si>
  <si>
    <t>SB680V</t>
  </si>
  <si>
    <t>球型攝影機</t>
  </si>
  <si>
    <t>FUHO</t>
  </si>
  <si>
    <t>SSDC781D</t>
  </si>
  <si>
    <t>RH-399H</t>
  </si>
  <si>
    <t>S-JAPK02214-1</t>
  </si>
  <si>
    <t>Aria</t>
    <phoneticPr fontId="2" type="noConversion"/>
  </si>
  <si>
    <t>M406</t>
    <phoneticPr fontId="2" type="noConversion"/>
  </si>
  <si>
    <t>HDR-XR-200</t>
  </si>
  <si>
    <t>50-60</t>
    <phoneticPr fontId="2" type="noConversion"/>
  </si>
  <si>
    <t>會計室</t>
  </si>
  <si>
    <t>ACER</t>
    <phoneticPr fontId="12" type="noConversion"/>
  </si>
  <si>
    <t>A212</t>
  </si>
  <si>
    <t>Laser Jet MFP M72630</t>
  </si>
  <si>
    <t>A213</t>
  </si>
  <si>
    <t>2019</t>
  </si>
  <si>
    <t>大同電鍋</t>
  </si>
  <si>
    <t>RE-N820TR</t>
  </si>
  <si>
    <t>安環室</t>
  </si>
  <si>
    <t>A11302</t>
  </si>
  <si>
    <t>電腦主機及螢幕</t>
  </si>
  <si>
    <t>自組</t>
  </si>
  <si>
    <t>電燈</t>
  </si>
  <si>
    <t>威剛</t>
  </si>
  <si>
    <t>T8-LED</t>
  </si>
  <si>
    <t>P5025cdn</t>
  </si>
  <si>
    <t>台灣三洋</t>
  </si>
  <si>
    <t>SR-B97A5</t>
  </si>
  <si>
    <t>立扇</t>
  </si>
  <si>
    <t>XA1447AA</t>
  </si>
  <si>
    <t>輕鋼架循環扇</t>
  </si>
  <si>
    <t>風之扇</t>
  </si>
  <si>
    <t>WSS148AC</t>
  </si>
  <si>
    <t>捕蚊燈</t>
  </si>
  <si>
    <t>ML-DF15S</t>
  </si>
  <si>
    <t>生科系</t>
  </si>
  <si>
    <t>冷光儀的激發光(488nm)/放射光(605nm)濾片</t>
  </si>
  <si>
    <t>BMG</t>
  </si>
  <si>
    <t>490/610NM</t>
  </si>
  <si>
    <t>N42100</t>
  </si>
  <si>
    <t>儀器室防盜門</t>
  </si>
  <si>
    <t>凱登</t>
  </si>
  <si>
    <t>225*180</t>
  </si>
  <si>
    <t>影像接收系統</t>
  </si>
  <si>
    <t>益弘</t>
  </si>
  <si>
    <t>WATEC</t>
  </si>
  <si>
    <t>恆溫振盪培養箱</t>
  </si>
  <si>
    <t>歐旭</t>
  </si>
  <si>
    <t>W45*D50*H60</t>
  </si>
  <si>
    <t>血液分析儀</t>
  </si>
  <si>
    <t>永英</t>
  </si>
  <si>
    <t>FUJIFILM DRI-CHEM</t>
  </si>
  <si>
    <t>L-2130</t>
  </si>
  <si>
    <t>國詮</t>
  </si>
  <si>
    <t>CN6000</t>
  </si>
  <si>
    <t>泛用型冷凍離心機</t>
  </si>
  <si>
    <t>有力</t>
  </si>
  <si>
    <t>Z300KF</t>
  </si>
  <si>
    <t>高速離心機</t>
  </si>
  <si>
    <t>B4I</t>
  </si>
  <si>
    <t>脫氣機</t>
  </si>
  <si>
    <t>日立高科技公司</t>
  </si>
  <si>
    <t>P/N:890-0165</t>
  </si>
  <si>
    <t>螢光偵測器</t>
  </si>
  <si>
    <t>L-2485</t>
  </si>
  <si>
    <t>聚合?連鎖反應器</t>
  </si>
  <si>
    <t>Labnet</t>
  </si>
  <si>
    <t>TC9600</t>
  </si>
  <si>
    <t>核酸雜交儀</t>
  </si>
  <si>
    <t>Labnet International</t>
  </si>
  <si>
    <t>ProBlot12</t>
  </si>
  <si>
    <t>聚合酵素鏈鎖反應儀</t>
  </si>
  <si>
    <t>富聯</t>
  </si>
  <si>
    <t>PX2</t>
  </si>
  <si>
    <t>Chromtech</t>
  </si>
  <si>
    <t>CT5600</t>
  </si>
  <si>
    <t>零下20度低溫冷凍櫃</t>
  </si>
  <si>
    <t>化學冷光分析儀</t>
  </si>
  <si>
    <t>LUMISTAR OPTIMA</t>
  </si>
  <si>
    <t>CCD螢光照像裝置</t>
  </si>
  <si>
    <t>DIAGNOSTIC</t>
  </si>
  <si>
    <t>SPOT Insight 4MP 3-shot</t>
  </si>
  <si>
    <t>超微量分光光度計</t>
  </si>
  <si>
    <t>CLUBIO TECHNOLGY</t>
  </si>
  <si>
    <t>CB-4500</t>
  </si>
  <si>
    <t>UV核酸固定儀</t>
  </si>
  <si>
    <t>Vilber Loumat</t>
  </si>
  <si>
    <t>BLX-254</t>
  </si>
  <si>
    <t>紫外光照相系統</t>
  </si>
  <si>
    <t>CCD</t>
  </si>
  <si>
    <t>化學發光照相系統</t>
  </si>
  <si>
    <t>Hansor</t>
  </si>
  <si>
    <t>LIS02</t>
  </si>
  <si>
    <t>細胞/粒子顯微分析裝置</t>
  </si>
  <si>
    <t>BX51</t>
  </si>
  <si>
    <t>蛋白影像掃描器</t>
  </si>
  <si>
    <t>奇異</t>
  </si>
  <si>
    <t>IMAGESCANNER II</t>
  </si>
  <si>
    <t>全波長盤式分析儀</t>
  </si>
  <si>
    <t>BIOTEK</t>
  </si>
  <si>
    <t>智科系</t>
    <phoneticPr fontId="2" type="noConversion"/>
  </si>
  <si>
    <t>Acer 宏碁</t>
  </si>
  <si>
    <t>J706
J602</t>
  </si>
  <si>
    <t>J</t>
  </si>
  <si>
    <t>vm461</t>
  </si>
  <si>
    <t>J70500</t>
  </si>
  <si>
    <t xml:space="preserve">ASUS AS-D670 </t>
  </si>
  <si>
    <t>一般電腦(含教學廣播)</t>
  </si>
  <si>
    <t>Acer VW 460</t>
  </si>
  <si>
    <t>J70600</t>
  </si>
  <si>
    <t>電子實驗設備</t>
  </si>
  <si>
    <t>茂迪</t>
  </si>
  <si>
    <t>FG-708S、LPS-305、MF-800</t>
  </si>
  <si>
    <t>J50800</t>
  </si>
  <si>
    <t>P206HL</t>
  </si>
  <si>
    <t>Acer AL  1917 19"</t>
  </si>
  <si>
    <t>sanyo</t>
  </si>
  <si>
    <t xml:space="preserve">SAP-C28287A </t>
  </si>
  <si>
    <t>J50203</t>
  </si>
  <si>
    <t>飛統</t>
  </si>
  <si>
    <t>DIY自行組裝</t>
  </si>
  <si>
    <t>K104</t>
  </si>
  <si>
    <t>J50602</t>
  </si>
  <si>
    <t>混合訊號示波器</t>
  </si>
  <si>
    <t>RIGRIGOL</t>
  </si>
  <si>
    <t>DS1022CD</t>
  </si>
  <si>
    <t>一般電腦(含教學廣播)-螢幕</t>
  </si>
  <si>
    <t>自動感應投射燈</t>
  </si>
  <si>
    <t>程暘</t>
  </si>
  <si>
    <t>GS-100 500W</t>
  </si>
  <si>
    <t>J30501</t>
  </si>
  <si>
    <t>元件可程式邏輯閘陣列(FPGA)開發平台</t>
  </si>
  <si>
    <t>ALTERA</t>
  </si>
  <si>
    <t>DE2-70</t>
  </si>
  <si>
    <t>17"S MM17DG-B(防刮)</t>
  </si>
  <si>
    <t>J30402</t>
  </si>
  <si>
    <t>一般電腦(含教學廣播)-電腦</t>
  </si>
  <si>
    <t>M900TA</t>
  </si>
  <si>
    <t>RAS/C-71JR</t>
  </si>
  <si>
    <t>聯強LEMEL商用電腦 -型號 BSMI33B8GAA 主機</t>
  </si>
  <si>
    <t>J70700</t>
  </si>
  <si>
    <t xml:space="preserve">17"ASUS MM17DG-B(防刮) </t>
  </si>
  <si>
    <t>系統操控平台</t>
  </si>
  <si>
    <t>R-632DE+FT-632DMU</t>
  </si>
  <si>
    <t>J80200</t>
  </si>
  <si>
    <t>RAS-71QK/RAC71QK</t>
  </si>
  <si>
    <t>J30401</t>
  </si>
  <si>
    <t>RAS-71QK/RAC71QK1</t>
  </si>
  <si>
    <t>J70400</t>
  </si>
  <si>
    <t>J60200</t>
  </si>
  <si>
    <t>RAD-71JKRAC71JK</t>
  </si>
  <si>
    <t>J30502</t>
  </si>
  <si>
    <t>頭戴式裝置</t>
  </si>
  <si>
    <t>OCULUS</t>
  </si>
  <si>
    <t>oculus rift+ Touch</t>
  </si>
  <si>
    <t>空氣淨化裝置</t>
  </si>
  <si>
    <t>JNC</t>
  </si>
  <si>
    <t>G6S-W-N</t>
  </si>
  <si>
    <t>E103</t>
  </si>
  <si>
    <t>E</t>
  </si>
  <si>
    <t>LPS-305</t>
  </si>
  <si>
    <t>Ace</t>
  </si>
  <si>
    <t>AcerVerition M461vpro</t>
  </si>
  <si>
    <t>ACER VW460</t>
  </si>
  <si>
    <t>高速路由乙太網路交換器</t>
  </si>
  <si>
    <t>CISCO</t>
  </si>
  <si>
    <t>Catalyst 3850-24T-S</t>
  </si>
  <si>
    <t>PW613AA</t>
  </si>
  <si>
    <t>RAS-50QD1/RAC50QD</t>
  </si>
  <si>
    <t>RAS-50QK/RAC50QK1</t>
  </si>
  <si>
    <t>機器視覺平台</t>
  </si>
  <si>
    <t>緯宇</t>
  </si>
  <si>
    <t>J602</t>
  </si>
  <si>
    <t>HITACHI 日立</t>
  </si>
  <si>
    <t>RAS-50QD1/RAC-50QD1</t>
  </si>
  <si>
    <t>J504</t>
  </si>
  <si>
    <t>RAS-40QK/RAC40QK1</t>
  </si>
  <si>
    <t>J50102</t>
  </si>
  <si>
    <t>J50103</t>
  </si>
  <si>
    <t>J50701</t>
  </si>
  <si>
    <t>J50703</t>
  </si>
  <si>
    <t>J50704</t>
  </si>
  <si>
    <t>信號產生器</t>
  </si>
  <si>
    <t>FG-708S</t>
  </si>
  <si>
    <t>桌上型數位電錶</t>
  </si>
  <si>
    <t>MT800</t>
  </si>
  <si>
    <t>VW19</t>
  </si>
  <si>
    <t>SQL資料庫專屬伺服器</t>
  </si>
  <si>
    <t>ACER R720/2GB*1</t>
  </si>
  <si>
    <t>網頁系統開發專屬伺服器</t>
  </si>
  <si>
    <t>Linux專屬伺服器</t>
  </si>
  <si>
    <t>護理站控制台系統</t>
  </si>
  <si>
    <t>Avalue</t>
  </si>
  <si>
    <t>VNS-15W01</t>
  </si>
  <si>
    <t>網路路由器</t>
  </si>
  <si>
    <t xml:space="preserve">Cisco </t>
  </si>
  <si>
    <t>Cisco HWIC-1T=零配件 / Cisco CAB-SS-V35MT=零配件</t>
  </si>
  <si>
    <t>乙太網路交換器</t>
  </si>
  <si>
    <t>Linksys</t>
  </si>
  <si>
    <t>Linksys Cisco SRW224G4 Managed Switch</t>
  </si>
  <si>
    <t>AMD</t>
  </si>
  <si>
    <t>AMD SP2600+</t>
  </si>
  <si>
    <t>J60701</t>
  </si>
  <si>
    <t>機器人教學套件</t>
  </si>
  <si>
    <t>LEGO</t>
  </si>
  <si>
    <t>LEGO 9797</t>
  </si>
  <si>
    <t>嵌入式多媒體教學平台</t>
  </si>
  <si>
    <t>長高</t>
  </si>
  <si>
    <t xml:space="preserve">S3C2440A </t>
  </si>
  <si>
    <t>電腦(38)</t>
  </si>
  <si>
    <t>iMac 21.5</t>
  </si>
  <si>
    <t>Pepper機器人</t>
  </si>
  <si>
    <t>Softabank</t>
  </si>
  <si>
    <t>Pepper</t>
  </si>
  <si>
    <t>DIY電腦</t>
  </si>
  <si>
    <t>ACER AL1917</t>
  </si>
  <si>
    <t>AI研發電腦</t>
  </si>
  <si>
    <t>HP Z440</t>
  </si>
  <si>
    <t>工作站電腦</t>
  </si>
  <si>
    <t>WS880T AI Powe</t>
  </si>
  <si>
    <t>電腦資訊接收站</t>
  </si>
  <si>
    <t>P130 F5</t>
  </si>
  <si>
    <t>IC電路板實作工具-主控器</t>
  </si>
  <si>
    <t>PACE</t>
  </si>
  <si>
    <t>MBT250</t>
  </si>
  <si>
    <t>教學用運動控制平台</t>
  </si>
  <si>
    <t>NI Mitsubishi</t>
  </si>
  <si>
    <t>虛擬實境頭戴式主機</t>
  </si>
  <si>
    <t>J50401</t>
  </si>
  <si>
    <t>飛時多維度安全感測-辨識感知器</t>
  </si>
  <si>
    <t>慧誠</t>
  </si>
  <si>
    <t>ToF-LAN-A11</t>
  </si>
  <si>
    <t>Philips</t>
  </si>
  <si>
    <t>J60704</t>
  </si>
  <si>
    <t>電路雕刻機</t>
  </si>
  <si>
    <t>禾宇</t>
  </si>
  <si>
    <t>EP2006</t>
  </si>
  <si>
    <t>直流電電電源供應器</t>
  </si>
  <si>
    <t>TEKTRONIX</t>
  </si>
  <si>
    <t>CH1及CH1輸出: 0~32V(3A)2組可調、CH3: 30W定功率可調輸出(15V/5A)1組、輸出0~64V(3A)串聯模式(series)正負電源、輸出0~32V(6A)並聯模式(parallel)正負電源</t>
  </si>
  <si>
    <t>直流電電源供應器</t>
  </si>
  <si>
    <t>PSM-3004</t>
  </si>
  <si>
    <t>Acer Veriton 6900Pro</t>
  </si>
  <si>
    <t>服務機器人</t>
  </si>
  <si>
    <t>華康科技</t>
  </si>
  <si>
    <t>Ohmnilabs</t>
  </si>
  <si>
    <t>電腦教室監視系統</t>
  </si>
  <si>
    <t>含數位高感度網路卡.投射燈</t>
  </si>
  <si>
    <t>國眾(P4)</t>
  </si>
  <si>
    <t>J40601</t>
  </si>
  <si>
    <t>AMD Athlon3000+</t>
  </si>
  <si>
    <t>高階工作站</t>
  </si>
  <si>
    <t>IBM Z PRO XEON DC 2.0G</t>
  </si>
  <si>
    <t xml:space="preserve">T4300 </t>
  </si>
  <si>
    <t>J30403</t>
  </si>
  <si>
    <t>個人電腦(含螢幕)-電腦</t>
  </si>
  <si>
    <t>J50204</t>
  </si>
  <si>
    <t>4920G-602</t>
  </si>
  <si>
    <t>ASUS A40J</t>
  </si>
  <si>
    <t xml:space="preserve">Acer VM670 </t>
  </si>
  <si>
    <t>J60706</t>
  </si>
  <si>
    <t>伺服器</t>
  </si>
  <si>
    <t>CPU:Intel Xeon X3440以上、RAM:4G以上、HD:企業級SATA500GB 3顆以上、RAID:支援RAID 0.1.5.10、含DVD燒錄機一台</t>
  </si>
  <si>
    <t>iMac個人電腦</t>
  </si>
  <si>
    <t>J50201</t>
  </si>
  <si>
    <t xml:space="preserve"> 2.9GHZ 雙核心 INTER I7 8G 1600MHZ 記憶體 750GB(5400-RPM)硬碟 INTEL HD4000</t>
  </si>
  <si>
    <t>智慧型手機開發平台</t>
  </si>
  <si>
    <t>VIBO</t>
  </si>
  <si>
    <t>A688</t>
  </si>
  <si>
    <t>EPSON EHTW-650</t>
  </si>
  <si>
    <t>無人植保機</t>
  </si>
  <si>
    <t>樂飛</t>
  </si>
  <si>
    <t>A610SE</t>
  </si>
  <si>
    <t>床邊照護系統-18.5吋AIO觸控電腦</t>
  </si>
  <si>
    <t>APC-18W9</t>
  </si>
  <si>
    <t>高誠</t>
  </si>
  <si>
    <t>ALW20L</t>
  </si>
  <si>
    <t>Genuine</t>
  </si>
  <si>
    <t>Genuine GP888-6GBH-7P</t>
  </si>
  <si>
    <t>HPE</t>
  </si>
  <si>
    <t>ProLiant DL20 Gen10</t>
  </si>
  <si>
    <t>TOSHIBA TDP-T90</t>
  </si>
  <si>
    <t>數位儲存示波器</t>
  </si>
  <si>
    <t>TDS-1012&amp;MEM</t>
  </si>
  <si>
    <t>高速乙太網路交換器</t>
  </si>
  <si>
    <t>Cisco</t>
  </si>
  <si>
    <t>3850 Series Models</t>
  </si>
  <si>
    <t>手持式平板開發設備(43)</t>
  </si>
  <si>
    <t>IPAD</t>
  </si>
  <si>
    <t>多功能工業儀表與電子電路平台</t>
  </si>
  <si>
    <t>NI</t>
  </si>
  <si>
    <t>ELVIS II+</t>
  </si>
  <si>
    <t>J60201</t>
  </si>
  <si>
    <t>智慧型機器人</t>
  </si>
  <si>
    <t>智慧床墊系統-床墊</t>
  </si>
  <si>
    <t>iMsemese-</t>
  </si>
  <si>
    <t>數位儲存示波器(41)</t>
  </si>
  <si>
    <t>TDS1001C-EDU</t>
  </si>
  <si>
    <t>觸控式智慧型手機</t>
  </si>
  <si>
    <t xml:space="preserve">HTC </t>
  </si>
  <si>
    <t>HERO</t>
  </si>
  <si>
    <t>觸控螢幕</t>
  </si>
  <si>
    <t>KSTEK</t>
  </si>
  <si>
    <t>KS4310H-B</t>
  </si>
  <si>
    <t>無人穿越機套裝組</t>
  </si>
  <si>
    <t>Rdata</t>
  </si>
  <si>
    <t>Stinger</t>
  </si>
  <si>
    <t>遙控無人訓練直昇機</t>
  </si>
  <si>
    <t>iHeli-550x</t>
  </si>
  <si>
    <t>手機照護APP-照護手機</t>
  </si>
  <si>
    <t>HTC</t>
  </si>
  <si>
    <t>U20 5G</t>
  </si>
  <si>
    <t>數位式示波器</t>
  </si>
  <si>
    <t>100MHZ</t>
  </si>
  <si>
    <t>TMP259-MG-71SE</t>
  </si>
  <si>
    <t>TM6495</t>
  </si>
  <si>
    <t>FETON</t>
  </si>
  <si>
    <t>IDEAL</t>
  </si>
  <si>
    <t>2465CC</t>
  </si>
  <si>
    <t>J304</t>
  </si>
  <si>
    <t>護理站電子白板系統-電子白板</t>
  </si>
  <si>
    <t>49UM7300PWA</t>
  </si>
  <si>
    <t>智慧型網路交換器</t>
  </si>
  <si>
    <t>DLINK</t>
  </si>
  <si>
    <t>DES-1210-28</t>
  </si>
  <si>
    <t>數位示波器</t>
  </si>
  <si>
    <t>Tektronix</t>
  </si>
  <si>
    <t>DPO2002B</t>
  </si>
  <si>
    <t>HP LaserJet Pro 400 color M451nw A4彩色雷射印表機</t>
  </si>
  <si>
    <t>M451nw</t>
  </si>
  <si>
    <t>J607</t>
  </si>
  <si>
    <t>多功能遙控無人直升機</t>
  </si>
  <si>
    <t>E1 PLUS</t>
  </si>
  <si>
    <t>多功能資料擷取感測系統</t>
  </si>
  <si>
    <t>DAQ-9178</t>
  </si>
  <si>
    <t>飛時多維度安全感測-電腦主機</t>
  </si>
  <si>
    <t>Veriton N4660G</t>
  </si>
  <si>
    <t>床邊照護系統-智慧型電視</t>
  </si>
  <si>
    <t xml:space="preserve">宏展 </t>
  </si>
  <si>
    <t>HJ55TC</t>
  </si>
  <si>
    <t>手持式行動裝置套件</t>
  </si>
  <si>
    <t>HTC Touch Diamond</t>
  </si>
  <si>
    <t>華碩 F5APST2NDD T2390</t>
  </si>
  <si>
    <t>ASUS F84SST83DD</t>
  </si>
  <si>
    <t>T400系列</t>
  </si>
  <si>
    <t>HP TouchSmart TX2-1003AU NB</t>
  </si>
  <si>
    <t>網路儲存伺服器</t>
  </si>
  <si>
    <t>Syonlogy</t>
  </si>
  <si>
    <t>DS1817-PLUS-8G-3Y</t>
  </si>
  <si>
    <t>J506</t>
  </si>
  <si>
    <t>高階智慧型手機(42)</t>
  </si>
  <si>
    <t>Iphone 4s</t>
  </si>
  <si>
    <t>互動式電子白板</t>
  </si>
  <si>
    <t>CHEMI</t>
  </si>
  <si>
    <t>EB-55T18U、DB-1835F3B</t>
  </si>
  <si>
    <t>床邊資訊系統展示組</t>
  </si>
  <si>
    <t>EB-55T18U、A3</t>
  </si>
  <si>
    <t>護理站電子白板系統</t>
  </si>
  <si>
    <t>ASUS 22"</t>
  </si>
  <si>
    <t>ASUS19"</t>
  </si>
  <si>
    <t>電腦螢幕27吋</t>
  </si>
  <si>
    <t>優派</t>
  </si>
  <si>
    <t>VP2780-4K</t>
  </si>
  <si>
    <t>融合式錄放影機</t>
  </si>
  <si>
    <t>JINI</t>
  </si>
  <si>
    <t>JININ 16CH</t>
  </si>
  <si>
    <t>J50601</t>
  </si>
  <si>
    <t>智慧機器人</t>
  </si>
  <si>
    <t>Zenbo</t>
  </si>
  <si>
    <t>microsoft</t>
  </si>
  <si>
    <t>Surface Pro 4</t>
  </si>
  <si>
    <t>初階功能空拍機套裝組</t>
  </si>
  <si>
    <t>DJI</t>
  </si>
  <si>
    <t>Mavic Air2</t>
  </si>
  <si>
    <t>ASUS S200</t>
  </si>
  <si>
    <t>第七層防火牆</t>
  </si>
  <si>
    <t>眾至</t>
  </si>
  <si>
    <t>眾至LB2211</t>
  </si>
  <si>
    <t>工作站電腦-螢幕</t>
  </si>
  <si>
    <t>智慧床墊系統-電腦主機</t>
  </si>
  <si>
    <t>ZYXEL</t>
  </si>
  <si>
    <t>E104</t>
  </si>
  <si>
    <t>混合信號示波器</t>
  </si>
  <si>
    <t xml:space="preserve">Tektronix </t>
  </si>
  <si>
    <t>Tektronix MSO2014、100MHZ/4CH</t>
  </si>
  <si>
    <t>J50206</t>
  </si>
  <si>
    <t>緯宇國際有限公司</t>
  </si>
  <si>
    <t>J603</t>
  </si>
  <si>
    <t xml:space="preserve">工人舍 </t>
  </si>
  <si>
    <t xml:space="preserve"> KIS S41-SR8KP08GTTW</t>
  </si>
  <si>
    <t>高接IP分享器</t>
  </si>
  <si>
    <t>DFL-210</t>
  </si>
  <si>
    <t>TDS-2012</t>
  </si>
  <si>
    <t>近端智慧型主機</t>
  </si>
  <si>
    <t>EELiod</t>
  </si>
  <si>
    <t>XSBase270</t>
  </si>
  <si>
    <t>AI研發電腦-螢幕</t>
  </si>
  <si>
    <t>HP Z22N</t>
  </si>
  <si>
    <t>護理站控制台系統-15.6吋觸控式平板電腦</t>
  </si>
  <si>
    <t>簡報用數位式攝影機</t>
  </si>
  <si>
    <t>LUMENS</t>
  </si>
  <si>
    <t>DC-80A</t>
  </si>
  <si>
    <t>3com</t>
  </si>
  <si>
    <t>3com 54g</t>
  </si>
  <si>
    <t>HP-V3215</t>
  </si>
  <si>
    <t>SONY VGN-TX27TP</t>
  </si>
  <si>
    <t>電腦資訊接收站-螢幕</t>
  </si>
  <si>
    <t>SONY DSC-W100</t>
  </si>
  <si>
    <t>程控感測應用無人訓練飛行機</t>
  </si>
  <si>
    <t>Geoscan</t>
  </si>
  <si>
    <t>Pioneer</t>
  </si>
  <si>
    <t>程控無人飛行訓練機</t>
  </si>
  <si>
    <t>ASST</t>
  </si>
  <si>
    <t>AHB01</t>
  </si>
  <si>
    <t>床邊照護系統-平板</t>
  </si>
  <si>
    <t>Ipad pro</t>
  </si>
  <si>
    <t>交換式集線器</t>
  </si>
  <si>
    <t>DES-1024D</t>
  </si>
  <si>
    <t>高速乙太網路集線器</t>
  </si>
  <si>
    <t xml:space="preserve">CISCO 24port </t>
  </si>
  <si>
    <t>集線器</t>
  </si>
  <si>
    <t>DLINK DGS1008D</t>
  </si>
  <si>
    <t>LaserJet 5000</t>
  </si>
  <si>
    <t>臭氧及紫外光消毒裝置</t>
  </si>
  <si>
    <t>專業級影視拍攝應用無人機</t>
  </si>
  <si>
    <t>inspire2</t>
  </si>
  <si>
    <t>HP-LJ 2200DN</t>
  </si>
  <si>
    <t>HP LJ2300DN</t>
  </si>
  <si>
    <t>HP LJ-2420DN</t>
  </si>
  <si>
    <t>高階功能空拍機套裝組</t>
  </si>
  <si>
    <t>P4M</t>
  </si>
  <si>
    <t>電動醫療床</t>
  </si>
  <si>
    <t>仲鎂</t>
  </si>
  <si>
    <t>JM-2001B</t>
  </si>
  <si>
    <t xml:space="preserve">SONY HDR-SR NP-FH70 </t>
  </si>
  <si>
    <t>HP LaserJet P1505n</t>
  </si>
  <si>
    <t>交換集線器</t>
  </si>
  <si>
    <t>螢幕32吋</t>
  </si>
  <si>
    <t>328M6FJMB</t>
  </si>
  <si>
    <t>Qnap Afobot機器人</t>
  </si>
  <si>
    <t>QNAP</t>
  </si>
  <si>
    <t>Qnap Afobot</t>
  </si>
  <si>
    <t>螢幕27吋</t>
  </si>
  <si>
    <t>VIEWSONIC</t>
  </si>
  <si>
    <t>VX2776-SMDH</t>
  </si>
  <si>
    <t>電腦主機</t>
    <phoneticPr fontId="2" type="noConversion"/>
  </si>
  <si>
    <t>PERSONA</t>
  </si>
  <si>
    <t>2009</t>
  </si>
  <si>
    <t>L704</t>
  </si>
  <si>
    <t>L70603</t>
  </si>
  <si>
    <t>LE1902X</t>
  </si>
  <si>
    <t>醫療健康學院</t>
  </si>
  <si>
    <t>M201</t>
  </si>
  <si>
    <t>網路工作站</t>
  </si>
  <si>
    <t>Intel</t>
  </si>
  <si>
    <t>P-II333 MHZ/512KB.64MB 6.4GB</t>
  </si>
  <si>
    <t>17吋</t>
  </si>
  <si>
    <t>VERITON</t>
  </si>
  <si>
    <t>TR-911SB</t>
  </si>
  <si>
    <t>紫外線烘碗機</t>
  </si>
  <si>
    <t>大家源</t>
  </si>
  <si>
    <t>tyc-532</t>
  </si>
  <si>
    <t>Fomosa</t>
  </si>
  <si>
    <t>23C</t>
  </si>
  <si>
    <t>UIPIN</t>
  </si>
  <si>
    <t>UT-320</t>
  </si>
  <si>
    <t>M201</t>
    <phoneticPr fontId="2" type="noConversion"/>
  </si>
  <si>
    <t>Honeywell</t>
  </si>
  <si>
    <t>HPA720WTW</t>
    <phoneticPr fontId="2" type="noConversion"/>
  </si>
  <si>
    <t>RA-7115BR</t>
  </si>
  <si>
    <t>J20602</t>
  </si>
  <si>
    <t>JK</t>
  </si>
  <si>
    <t>放影機</t>
  </si>
  <si>
    <t>SLV GA-35</t>
  </si>
  <si>
    <t>K105</t>
  </si>
  <si>
    <t>J601</t>
  </si>
  <si>
    <t>P-4</t>
  </si>
  <si>
    <t>J60803</t>
  </si>
  <si>
    <t>K101</t>
  </si>
  <si>
    <t>VA702b</t>
  </si>
  <si>
    <t>RS402DE / FT252D</t>
  </si>
  <si>
    <t>J30801</t>
  </si>
  <si>
    <t xml:space="preserve"> Power FH</t>
  </si>
  <si>
    <t>K102</t>
  </si>
  <si>
    <t>HP Laser Jet</t>
  </si>
  <si>
    <t>J30803</t>
  </si>
  <si>
    <t>EMP-X5</t>
  </si>
  <si>
    <t>J601,K101
K102,K103</t>
  </si>
  <si>
    <t>RIGOL</t>
  </si>
  <si>
    <t>NR-72T</t>
  </si>
  <si>
    <t>J308</t>
  </si>
  <si>
    <t>Tatung</t>
  </si>
  <si>
    <t>TR-72T</t>
  </si>
  <si>
    <t>J608</t>
  </si>
  <si>
    <t>MOTECH</t>
  </si>
  <si>
    <t>FG708S</t>
  </si>
  <si>
    <t>LPS350</t>
  </si>
  <si>
    <t>k102</t>
  </si>
  <si>
    <t>電路雕刻機-電路板雕刻機</t>
  </si>
  <si>
    <t>EVERPRECISION</t>
  </si>
  <si>
    <t>EP2006-H</t>
  </si>
  <si>
    <t>VW461 Q6600</t>
  </si>
  <si>
    <t>J60802</t>
  </si>
  <si>
    <t>VM461</t>
  </si>
  <si>
    <t>DP3030</t>
  </si>
  <si>
    <t>J308./J608</t>
  </si>
  <si>
    <t xml:space="preserve">TM4720 </t>
  </si>
  <si>
    <t xml:space="preserve">AL1917 </t>
  </si>
  <si>
    <t>TravelMate6292</t>
  </si>
  <si>
    <t>YM2601CB</t>
  </si>
  <si>
    <t>K108</t>
  </si>
  <si>
    <t>J30804</t>
  </si>
  <si>
    <t>RAM- 86 JQ</t>
  </si>
  <si>
    <t>J60801</t>
  </si>
  <si>
    <t>教學用PC-電腦</t>
  </si>
  <si>
    <t>K103</t>
  </si>
  <si>
    <t>教學用PC-螢幕</t>
  </si>
  <si>
    <t>1對1變頻分離式冷氣</t>
  </si>
  <si>
    <t>R-410</t>
  </si>
  <si>
    <t>J30804,K106</t>
  </si>
  <si>
    <t>移動式資訊分析平台</t>
  </si>
  <si>
    <t>VGN-TT16TN</t>
  </si>
  <si>
    <t>26W</t>
  </si>
  <si>
    <t>2位數天平</t>
  </si>
  <si>
    <t>EK-300i</t>
  </si>
  <si>
    <t>超音波骨密儀</t>
  </si>
  <si>
    <t>SAHARA</t>
  </si>
  <si>
    <t>一般電腦</t>
  </si>
  <si>
    <t>Veirton M 265</t>
  </si>
  <si>
    <t>RAC-45JW</t>
  </si>
  <si>
    <t>J60101</t>
  </si>
  <si>
    <t>恆溫烘箱</t>
  </si>
  <si>
    <t>DENGYNG</t>
  </si>
  <si>
    <t>DOS45</t>
  </si>
  <si>
    <t>K107</t>
  </si>
  <si>
    <t>高溫高壓滅菌釜</t>
  </si>
  <si>
    <t>TM-327</t>
  </si>
  <si>
    <t>MyCycler</t>
  </si>
  <si>
    <t xml:space="preserve">電泳槽組（含電源供應器） </t>
  </si>
  <si>
    <t>GHE270A</t>
  </si>
  <si>
    <t>桌上型多功能酸鹼度計</t>
  </si>
  <si>
    <t>cyberscan 510</t>
  </si>
  <si>
    <t>DS德彥</t>
  </si>
  <si>
    <t>電泳槽</t>
  </si>
  <si>
    <t>J607,K101,K107*2</t>
  </si>
  <si>
    <t>藥品冷藏櫃</t>
  </si>
  <si>
    <t>CC-2</t>
  </si>
  <si>
    <t>感測實驗裝置</t>
  </si>
  <si>
    <t>中教工業有限公司</t>
  </si>
  <si>
    <t>cj-809</t>
  </si>
  <si>
    <t>藥品冷凍櫃</t>
  </si>
  <si>
    <t>FFU2124</t>
  </si>
  <si>
    <t xml:space="preserve">二氧化碳培養箱 </t>
  </si>
  <si>
    <t>ASTEC</t>
  </si>
  <si>
    <t>SCA-165D</t>
  </si>
  <si>
    <t>DELTA</t>
  </si>
  <si>
    <t>DC400H</t>
  </si>
  <si>
    <t>一般電腦-螢幕</t>
  </si>
  <si>
    <t>V193D</t>
  </si>
  <si>
    <t>#310</t>
  </si>
  <si>
    <t>BM-4000</t>
  </si>
  <si>
    <t>Veriton M480</t>
  </si>
  <si>
    <t>J60805</t>
  </si>
  <si>
    <t>數字型恆溫乾燥機</t>
  </si>
  <si>
    <t>GDB140</t>
  </si>
  <si>
    <t>步態分析儀器</t>
  </si>
  <si>
    <t>Osprey</t>
  </si>
  <si>
    <t>os0046</t>
  </si>
  <si>
    <t>寰宇</t>
  </si>
  <si>
    <t>無</t>
  </si>
  <si>
    <t xml:space="preserve">共軛焦顯微鏡 </t>
  </si>
  <si>
    <t>IX81</t>
  </si>
  <si>
    <t>Asian First B Rrand</t>
  </si>
  <si>
    <t>vp-150</t>
  </si>
  <si>
    <t>Bio Rad</t>
  </si>
  <si>
    <t>Model 680</t>
  </si>
  <si>
    <t>電子式純水製造系統</t>
  </si>
  <si>
    <t>MILIPORE</t>
  </si>
  <si>
    <t>SYNERGY</t>
  </si>
  <si>
    <t>雙門內循環式藥品儲存櫃</t>
  </si>
  <si>
    <t>美技實業科技有限公司</t>
  </si>
  <si>
    <t>倒立式光源顯微鏡系統</t>
  </si>
  <si>
    <t>CKX41/E620</t>
  </si>
  <si>
    <t>高速冷凍微量離心機</t>
  </si>
  <si>
    <t>Centrifuge</t>
  </si>
  <si>
    <t>5415R</t>
  </si>
  <si>
    <t>TM6293</t>
  </si>
  <si>
    <t>Toshiba Portege R830</t>
  </si>
  <si>
    <t>Toshiba</t>
  </si>
  <si>
    <t>Portege R830</t>
  </si>
  <si>
    <t xml:space="preserve">電子分析天平 </t>
  </si>
  <si>
    <t>OHAUS</t>
  </si>
  <si>
    <t>PA214</t>
  </si>
  <si>
    <t xml:space="preserve">電子精密天平 </t>
  </si>
  <si>
    <t>AV812</t>
  </si>
  <si>
    <t>118CA</t>
  </si>
  <si>
    <t>顯示器</t>
  </si>
  <si>
    <t>高解析電泳影像分析系統</t>
  </si>
  <si>
    <t>CLUBIO</t>
  </si>
  <si>
    <t>Gel Catcher 1500</t>
  </si>
  <si>
    <t>細胞組織離心機</t>
  </si>
  <si>
    <t>HERMLE</t>
  </si>
  <si>
    <t>Z206A</t>
  </si>
  <si>
    <t>WPA</t>
  </si>
  <si>
    <t>BiowaveII</t>
  </si>
  <si>
    <t>共軛焦顯微鏡-電腦</t>
  </si>
  <si>
    <t>ThinkCentre</t>
  </si>
  <si>
    <t>顯示器(螢幕)</t>
  </si>
  <si>
    <t>V193W(AR)</t>
  </si>
  <si>
    <t>共軛焦避震桌</t>
  </si>
  <si>
    <t>共軛焦顯微鏡-螢幕</t>
  </si>
  <si>
    <t>VA916</t>
  </si>
  <si>
    <t>P226HQL</t>
  </si>
  <si>
    <t>蠕動幫浦</t>
  </si>
  <si>
    <t>SUCTION UNIT</t>
  </si>
  <si>
    <t>URFL-T</t>
  </si>
  <si>
    <t>HP彩色雷射印表機</t>
  </si>
  <si>
    <t>CLJ CM2320N</t>
  </si>
  <si>
    <t>WM6610</t>
  </si>
  <si>
    <t>工業型之機械手臂</t>
  </si>
  <si>
    <t>WW-0818</t>
  </si>
  <si>
    <t>電路雕刻設備</t>
  </si>
  <si>
    <t>EP-Q</t>
  </si>
  <si>
    <t>超音波空間定位系統-電腦</t>
  </si>
  <si>
    <t>Dell</t>
  </si>
  <si>
    <t>T3500</t>
  </si>
  <si>
    <t>J30805</t>
  </si>
  <si>
    <t>M6610</t>
  </si>
  <si>
    <t>超音波空間定位系統</t>
  </si>
  <si>
    <t>Zebris</t>
  </si>
  <si>
    <t>CMS20M15</t>
  </si>
  <si>
    <t>生物樣品控制偵測系統</t>
  </si>
  <si>
    <t>NanoDrop 2000</t>
  </si>
  <si>
    <t>生物樣品控制偵測系統-電腦</t>
  </si>
  <si>
    <t>ET1861</t>
  </si>
  <si>
    <t>電性安全分析儀</t>
  </si>
  <si>
    <t>FLUKE</t>
  </si>
  <si>
    <t>ESA175</t>
  </si>
  <si>
    <t>電動助行車驅動模組</t>
  </si>
  <si>
    <t>龍熒企業股份有限公司(ComFort)</t>
  </si>
  <si>
    <t>LY-ESB220 HERO1(戰神1號)</t>
  </si>
  <si>
    <t>超音波空間定位系統-螢幕</t>
  </si>
  <si>
    <t>VW270</t>
  </si>
  <si>
    <t>生物樣品控制偵測系統-螢幕</t>
  </si>
  <si>
    <t>viewsonic</t>
  </si>
  <si>
    <t>VA2238</t>
  </si>
  <si>
    <t>雷射事務機</t>
  </si>
  <si>
    <t>AL-CX17NF</t>
  </si>
  <si>
    <t>J60804</t>
  </si>
  <si>
    <t>工業型之機械手臂-電腦</t>
  </si>
  <si>
    <t>組裝電腦</t>
  </si>
  <si>
    <t>工業型之機械手臂-螢幕</t>
  </si>
  <si>
    <t>八合一生理訊號模擬器</t>
  </si>
  <si>
    <t>Prosim 8</t>
  </si>
  <si>
    <t>k104</t>
  </si>
  <si>
    <t>八合一生理訊號模擬器-電腦</t>
  </si>
  <si>
    <t>M6620G</t>
  </si>
  <si>
    <t>連續式電腦自動7段式靜態壓力測試儀</t>
  </si>
  <si>
    <t>SVS13A15GW</t>
  </si>
  <si>
    <t>J30802</t>
  </si>
  <si>
    <t>八合一生理訊號模擬器-螢幕</t>
  </si>
  <si>
    <t>醫學影像處理工作站-主機</t>
  </si>
  <si>
    <t>m2611</t>
  </si>
  <si>
    <t>醫學影像處理工作站-螢幕</t>
  </si>
  <si>
    <t>ProDesk600G1</t>
  </si>
  <si>
    <t>LE2202X</t>
  </si>
  <si>
    <t>PTA-01</t>
  </si>
  <si>
    <t>3D動作分析系統-攝影機</t>
  </si>
  <si>
    <t>STT</t>
  </si>
  <si>
    <t>STT-C03</t>
  </si>
  <si>
    <t>隧道式電子血壓計</t>
  </si>
  <si>
    <t>K106</t>
  </si>
  <si>
    <t>十六軸人型機器人</t>
  </si>
  <si>
    <t>Bioloid</t>
  </si>
  <si>
    <t>Premium</t>
  </si>
  <si>
    <t>立創生醫科技股份有限公司</t>
  </si>
  <si>
    <t>Heart+1</t>
  </si>
  <si>
    <t>Dongbu</t>
  </si>
  <si>
    <t>Hovis Eco+</t>
  </si>
  <si>
    <t>3D動作分析系統</t>
  </si>
  <si>
    <t>CLIMA</t>
  </si>
  <si>
    <t>攜帶式簡易肺功能檢測機</t>
  </si>
  <si>
    <t>CHEST</t>
  </si>
  <si>
    <t>HI-101</t>
  </si>
  <si>
    <t>三合一生理監視器</t>
  </si>
  <si>
    <t>NIHON KOHDEN</t>
  </si>
  <si>
    <t>PVM-2701</t>
  </si>
  <si>
    <t>近紅外光譜儀</t>
  </si>
  <si>
    <t>Artinis Medical</t>
  </si>
  <si>
    <t>PortaMon</t>
  </si>
  <si>
    <t>高功率組織循環測量儀</t>
  </si>
  <si>
    <t>Moor Instruments Ltd</t>
  </si>
  <si>
    <t>moorVMS-LDF1-HP</t>
  </si>
  <si>
    <t>M500-BU401LA-0321C4210U</t>
  </si>
  <si>
    <t>Aspir one 722-c62kk</t>
  </si>
  <si>
    <t>筆記型彩色都卜勒超音波掃描儀</t>
  </si>
  <si>
    <t>terason</t>
  </si>
  <si>
    <t>t3000</t>
  </si>
  <si>
    <t>筆記型彩色都卜勒超音波掃描儀-筆記型電腦</t>
  </si>
  <si>
    <t>多功能無線生理訊號蒐集器</t>
  </si>
  <si>
    <t>威今</t>
  </si>
  <si>
    <t>TD3</t>
  </si>
  <si>
    <t>J60806</t>
  </si>
  <si>
    <t>動作控制平台</t>
  </si>
  <si>
    <t>策立</t>
  </si>
  <si>
    <t>動作控制平台-電腦螢幕</t>
  </si>
  <si>
    <t>線性感光耦合元件(CCD)影像擷取系統</t>
  </si>
  <si>
    <t>陀飛輪</t>
  </si>
  <si>
    <t>自動送料及配送系統</t>
  </si>
  <si>
    <t>基因擴增儀</t>
  </si>
  <si>
    <t>Wealtec</t>
  </si>
  <si>
    <t>SEDI G</t>
  </si>
  <si>
    <t>單槍投影機</t>
    <phoneticPr fontId="2" type="noConversion"/>
  </si>
  <si>
    <t>通識教育中心</t>
  </si>
  <si>
    <t>L7</t>
  </si>
  <si>
    <t>SUZ-KA35NA</t>
  </si>
  <si>
    <t>L701</t>
  </si>
  <si>
    <t>L702</t>
  </si>
  <si>
    <t>Al1917</t>
  </si>
  <si>
    <t>L70202</t>
    <phoneticPr fontId="2" type="noConversion"/>
  </si>
  <si>
    <t>L70206</t>
  </si>
  <si>
    <t>AL-M220DN</t>
    <phoneticPr fontId="2" type="noConversion"/>
  </si>
  <si>
    <t>L703</t>
    <phoneticPr fontId="2" type="noConversion"/>
  </si>
  <si>
    <t>銀髮族健康管理系統-螢幕</t>
  </si>
  <si>
    <t>L703</t>
  </si>
  <si>
    <t>D126A</t>
  </si>
  <si>
    <t>L704</t>
    <phoneticPr fontId="2" type="noConversion"/>
  </si>
  <si>
    <t xml:space="preserve">hp </t>
  </si>
  <si>
    <t>hp</t>
  </si>
  <si>
    <t>Delonghi</t>
  </si>
  <si>
    <t>ESAM3200</t>
  </si>
  <si>
    <t>KC-JH50T-W</t>
  </si>
  <si>
    <t>Kostal</t>
  </si>
  <si>
    <t>ks-3720c</t>
  </si>
  <si>
    <t>NS192W</t>
  </si>
  <si>
    <t>電腦(含螢幕)-螢幕</t>
  </si>
  <si>
    <t>P205Hl</t>
  </si>
  <si>
    <t>SUZ-KA60NA</t>
  </si>
  <si>
    <t>sowa</t>
  </si>
  <si>
    <t>swr-382fc</t>
  </si>
  <si>
    <t>台逹</t>
  </si>
  <si>
    <t>Ges302</t>
  </si>
  <si>
    <t>L70502</t>
  </si>
  <si>
    <t>TMP259-G2-M</t>
    <phoneticPr fontId="2" type="noConversion"/>
  </si>
  <si>
    <t>L706</t>
  </si>
  <si>
    <t>193w</t>
  </si>
  <si>
    <t>MM17DG</t>
    <phoneticPr fontId="2" type="noConversion"/>
  </si>
  <si>
    <t>EPSON</t>
    <phoneticPr fontId="2" type="noConversion"/>
  </si>
  <si>
    <t>L707</t>
  </si>
  <si>
    <t>雙頻無線麥克風</t>
    <phoneticPr fontId="2" type="noConversion"/>
  </si>
  <si>
    <t>HV-233II</t>
    <phoneticPr fontId="2" type="noConversion"/>
  </si>
  <si>
    <t>L707</t>
    <phoneticPr fontId="2" type="noConversion"/>
  </si>
  <si>
    <t>5200L</t>
  </si>
  <si>
    <t>L710</t>
    <phoneticPr fontId="2" type="noConversion"/>
  </si>
  <si>
    <t>PRO3005</t>
  </si>
  <si>
    <t>L710</t>
  </si>
  <si>
    <t>V300X</t>
  </si>
  <si>
    <t>L711</t>
  </si>
  <si>
    <t>L71102</t>
    <phoneticPr fontId="2" type="noConversion"/>
  </si>
  <si>
    <t>L71103</t>
  </si>
  <si>
    <t>E6550</t>
  </si>
  <si>
    <t>L71105</t>
  </si>
  <si>
    <t>L71205</t>
  </si>
  <si>
    <t>老福系</t>
  </si>
  <si>
    <t>平衡與運動能力評估系統</t>
  </si>
  <si>
    <t>TrendHand</t>
  </si>
  <si>
    <t>MSB-001-S1</t>
  </si>
  <si>
    <t>P30100</t>
  </si>
  <si>
    <t>電腦(2.0)</t>
  </si>
  <si>
    <t>電腦Acer 還原系統：泰博</t>
  </si>
  <si>
    <t>VM2640G/還原系統：V6.7.018專業版</t>
  </si>
  <si>
    <t>單槍投影機(2.0)</t>
  </si>
  <si>
    <t>EB-900</t>
  </si>
  <si>
    <t>MW504G</t>
  </si>
  <si>
    <t>老人長期照護系統</t>
  </si>
  <si>
    <t>CaduHealth</t>
  </si>
  <si>
    <t>CH100</t>
  </si>
  <si>
    <t>實物攝影機(2.0)</t>
  </si>
  <si>
    <t>Aver</t>
  </si>
  <si>
    <t>F70HD</t>
  </si>
  <si>
    <t>平衡與運動能力評估系統(攝影機)</t>
  </si>
  <si>
    <t>Microsoft</t>
  </si>
  <si>
    <t>Kinect for Windows v2</t>
  </si>
  <si>
    <t>智慧照護室內智慧定位系統(含液晶螢幕)</t>
  </si>
  <si>
    <t>Honeywld</t>
  </si>
  <si>
    <t>XC-8100</t>
  </si>
  <si>
    <t>自律神經平衡功能檢測儀</t>
  </si>
  <si>
    <t>Medeia</t>
  </si>
  <si>
    <t>QHRV</t>
  </si>
  <si>
    <t>110</t>
  </si>
  <si>
    <t>0.01</t>
  </si>
  <si>
    <t>無線式腦部暨肌肉血氧測量儀</t>
  </si>
  <si>
    <t>Artinis</t>
  </si>
  <si>
    <t>PortaLite</t>
  </si>
  <si>
    <t>肺功能測定分析儀</t>
  </si>
  <si>
    <t>H1-301</t>
  </si>
  <si>
    <t>健康手環</t>
  </si>
  <si>
    <t>CaduWatch</t>
  </si>
  <si>
    <t>CW100</t>
  </si>
  <si>
    <t>智慧衣</t>
  </si>
  <si>
    <t>CaduSuit</t>
  </si>
  <si>
    <t>CS100</t>
  </si>
  <si>
    <t>穿戴式步態與平衡分析系統</t>
    <phoneticPr fontId="2" type="noConversion"/>
  </si>
  <si>
    <t>APDM</t>
  </si>
  <si>
    <t>OPAL</t>
  </si>
  <si>
    <t>TMP215-53G</t>
  </si>
  <si>
    <t>Galaxy Tab A8(SM-X200)</t>
  </si>
  <si>
    <t>可攜式肌力測試與關節活動度計</t>
  </si>
  <si>
    <t>Hoggan</t>
  </si>
  <si>
    <t>Micro FET3</t>
  </si>
  <si>
    <t>攜帶型智慧化健康管理系統</t>
    <phoneticPr fontId="2" type="noConversion"/>
  </si>
  <si>
    <t>NETOWN</t>
    <phoneticPr fontId="2" type="noConversion"/>
  </si>
  <si>
    <t>自行組裝</t>
  </si>
  <si>
    <t>P80101</t>
  </si>
  <si>
    <t>SR-D60G</t>
  </si>
  <si>
    <t>液晶螢幕(監控螢幕)</t>
  </si>
  <si>
    <t>KDL40EX650</t>
  </si>
  <si>
    <t>螢幕(助理)</t>
  </si>
  <si>
    <t>P221W</t>
  </si>
  <si>
    <t>數位多功能影印機(系辦)</t>
  </si>
  <si>
    <t>LaserJet MFP E72530dn</t>
  </si>
  <si>
    <t>電腦(助)</t>
  </si>
  <si>
    <t>K31AD</t>
  </si>
  <si>
    <t>CB-U10101SL</t>
  </si>
  <si>
    <t>個人電腦-螢幕(系辦監控)</t>
  </si>
  <si>
    <t>螢幕(監控)</t>
  </si>
  <si>
    <t>同步攝影播放系統(系辦監控鍵盤)</t>
  </si>
  <si>
    <t>LININ</t>
  </si>
  <si>
    <t>PIH931D</t>
  </si>
  <si>
    <t>TMP259-MG</t>
  </si>
  <si>
    <t>RE-N620TR</t>
  </si>
  <si>
    <t>防潮箱(系)</t>
  </si>
  <si>
    <t>WD-126A</t>
  </si>
  <si>
    <t xml:space="preserve">防潮家 </t>
  </si>
  <si>
    <t>laserJet  Pro MFP M277dw</t>
  </si>
  <si>
    <t>ET-M3170</t>
  </si>
  <si>
    <t>3000ANSI</t>
  </si>
  <si>
    <t>NP-ME310X</t>
  </si>
  <si>
    <t xml:space="preserve">NEC </t>
  </si>
  <si>
    <t>M420*V</t>
  </si>
  <si>
    <t>HDR-PJ440   DV攝影機</t>
  </si>
  <si>
    <t>veritionM2611G</t>
  </si>
  <si>
    <t>單槍投影機(系、樂中)</t>
  </si>
  <si>
    <t>EB-1900</t>
  </si>
  <si>
    <t>P80101/P80304</t>
  </si>
  <si>
    <t>單槍投影機(研究生研討室)</t>
  </si>
  <si>
    <t>P80102</t>
  </si>
  <si>
    <t>視聽設備-擴大機(研)</t>
  </si>
  <si>
    <t>MACHI MA-201</t>
  </si>
  <si>
    <t>大宮</t>
  </si>
  <si>
    <t>單槍投影機(團體)</t>
  </si>
  <si>
    <t>1150</t>
  </si>
  <si>
    <t>P80200</t>
  </si>
  <si>
    <t>老人團體工作式情境牆-喇叭</t>
  </si>
  <si>
    <t>MORTA</t>
  </si>
  <si>
    <t>MA689</t>
  </si>
  <si>
    <t>老人團體工作式情境牆-擴大機</t>
  </si>
  <si>
    <t>MA</t>
  </si>
  <si>
    <t>LILIN</t>
  </si>
  <si>
    <t>SP9368N</t>
  </si>
  <si>
    <t>P80304/P80302/P80200/P80301/P80601/PRP8</t>
  </si>
  <si>
    <t>X1</t>
  </si>
  <si>
    <t>雷射印表機(佳)</t>
  </si>
  <si>
    <t>CF387A</t>
  </si>
  <si>
    <t>P80402</t>
  </si>
  <si>
    <t>電腦(靜)</t>
  </si>
  <si>
    <t>P80403</t>
  </si>
  <si>
    <t>螢幕(靜)</t>
  </si>
  <si>
    <t>vs15449</t>
  </si>
  <si>
    <t>view sonic</t>
  </si>
  <si>
    <t>雷射印表機(靜)</t>
  </si>
  <si>
    <t>CE847A</t>
  </si>
  <si>
    <t>螢幕(玟)</t>
  </si>
  <si>
    <t>P80406</t>
  </si>
  <si>
    <t>雷射印表機(玟)</t>
  </si>
  <si>
    <t>AL-M8000</t>
  </si>
  <si>
    <t>Lemml聯強</t>
  </si>
  <si>
    <t>D-196A</t>
  </si>
  <si>
    <t>單槍投影機(高齡體驗)</t>
  </si>
  <si>
    <t>P80601</t>
  </si>
  <si>
    <t>擴大機(高齡體驗)</t>
  </si>
  <si>
    <t>Plamon</t>
  </si>
  <si>
    <t>KA-968</t>
  </si>
  <si>
    <t>麥克風放大器(高齡體驗)</t>
  </si>
  <si>
    <t>EAGLE</t>
  </si>
  <si>
    <t>EWM-P28</t>
  </si>
  <si>
    <t>爬梯機</t>
  </si>
  <si>
    <t>弘采介護有限公司</t>
  </si>
  <si>
    <t>SA-S</t>
  </si>
  <si>
    <t>美洲豹KP-30T</t>
  </si>
  <si>
    <t>50加侖電熱水器</t>
  </si>
  <si>
    <t>J棟頂樓</t>
  </si>
  <si>
    <t>吹風機</t>
  </si>
  <si>
    <t>JackMorrison</t>
  </si>
  <si>
    <t>JM-2000T</t>
  </si>
  <si>
    <t>J701、J702</t>
  </si>
  <si>
    <t>RAC-71JK</t>
  </si>
  <si>
    <t>動物臨床分析儀</t>
  </si>
  <si>
    <t>Amishield</t>
  </si>
  <si>
    <t>VCA-TC-100</t>
  </si>
  <si>
    <t>N414</t>
  </si>
  <si>
    <t>N41502</t>
  </si>
  <si>
    <t>動物專用血球分析儀</t>
  </si>
  <si>
    <t>diatron</t>
  </si>
  <si>
    <t>Abacus Vet5</t>
  </si>
  <si>
    <t>Aeer</t>
  </si>
  <si>
    <t>N41702</t>
  </si>
  <si>
    <t>生理監視器</t>
  </si>
  <si>
    <t>GE</t>
  </si>
  <si>
    <t>B20i</t>
  </si>
  <si>
    <t>Inspiron 15-3000</t>
  </si>
  <si>
    <t>動物專用氣體麻醉呼吸裝置</t>
  </si>
  <si>
    <t>SOARMED</t>
  </si>
  <si>
    <t>SV-3000</t>
  </si>
  <si>
    <t>動物專用四級雷射治療儀</t>
  </si>
  <si>
    <t>Companion</t>
  </si>
  <si>
    <t>CTX</t>
  </si>
  <si>
    <t>BUCHI</t>
  </si>
  <si>
    <t>K-365</t>
  </si>
  <si>
    <t>電位差自動滴定儀</t>
  </si>
  <si>
    <t>Metrohm</t>
  </si>
  <si>
    <t>Eco</t>
  </si>
  <si>
    <t>生化分析儀</t>
  </si>
  <si>
    <t>IDEXX</t>
  </si>
  <si>
    <t>Catalyst One</t>
  </si>
  <si>
    <t>ELO</t>
  </si>
  <si>
    <t>Procyte Dx</t>
  </si>
  <si>
    <t>電解質與血液氣體分析儀</t>
  </si>
  <si>
    <t>VetStat</t>
  </si>
  <si>
    <t>Z2mini G5</t>
  </si>
  <si>
    <t>免疫功能分析儀-主機</t>
  </si>
  <si>
    <t>語聽系</t>
  </si>
  <si>
    <t>I40303</t>
  </si>
  <si>
    <t>I</t>
  </si>
  <si>
    <t>I30400</t>
  </si>
  <si>
    <t>I40400</t>
  </si>
  <si>
    <t>I40205</t>
  </si>
  <si>
    <t>RAS-28QD/RAC-28QD</t>
  </si>
  <si>
    <t>I40302</t>
  </si>
  <si>
    <t>I40203</t>
  </si>
  <si>
    <t>I40105</t>
  </si>
  <si>
    <t>I40104</t>
  </si>
  <si>
    <t>I40106</t>
  </si>
  <si>
    <t>RAD-28JB/RAC-28JB</t>
  </si>
  <si>
    <t>I40301</t>
  </si>
  <si>
    <t>RAS-28QK/RAC-28QK</t>
  </si>
  <si>
    <t>I40206</t>
  </si>
  <si>
    <t xml:space="preserve"> V226HQL G(bd)</t>
  </si>
  <si>
    <t>I30200</t>
  </si>
  <si>
    <t>I30300</t>
  </si>
  <si>
    <t>I40201</t>
  </si>
  <si>
    <t xml:space="preserve">VM2640G </t>
  </si>
  <si>
    <t>VIVITEK</t>
  </si>
  <si>
    <t>Dx56aab</t>
  </si>
  <si>
    <t>單層單間隔音室</t>
  </si>
  <si>
    <t>啟大</t>
  </si>
  <si>
    <t>Formosa</t>
  </si>
  <si>
    <t>掌上診斷型耳聲傳射分析檢查儀</t>
  </si>
  <si>
    <t>Interacoutics</t>
  </si>
  <si>
    <t>Titan</t>
  </si>
  <si>
    <t>全功能助聽器及實耳測量功能測試儀</t>
  </si>
  <si>
    <t>Audioscan</t>
  </si>
  <si>
    <t>VERIFIT VF-2</t>
  </si>
  <si>
    <t>錄影主機</t>
  </si>
  <si>
    <t>NAV3025</t>
  </si>
  <si>
    <t>50PUH6052</t>
  </si>
  <si>
    <t>AVES</t>
  </si>
  <si>
    <t>Power88</t>
  </si>
  <si>
    <t>溫差刺激氣注器</t>
  </si>
  <si>
    <t>Difra</t>
  </si>
  <si>
    <t>COOLSTAR</t>
  </si>
  <si>
    <t>I40204</t>
  </si>
  <si>
    <t>全功能網路攝影機</t>
  </si>
  <si>
    <t>ASONI</t>
  </si>
  <si>
    <t>CAM6080</t>
  </si>
  <si>
    <t>I40202</t>
  </si>
  <si>
    <t>納管組</t>
  </si>
  <si>
    <t>EB-W52</t>
  </si>
  <si>
    <t>P701-706</t>
  </si>
  <si>
    <t>鑑偽點鈔機</t>
  </si>
  <si>
    <t>上群</t>
  </si>
  <si>
    <t>MH-530</t>
  </si>
  <si>
    <t>A101</t>
  </si>
  <si>
    <t>D692</t>
  </si>
  <si>
    <t>COMPAQ</t>
  </si>
  <si>
    <t>Elite 8300 MT</t>
  </si>
  <si>
    <t>VA703</t>
  </si>
  <si>
    <t>Slimage</t>
  </si>
  <si>
    <t>715A</t>
  </si>
  <si>
    <t>Polyview</t>
  </si>
  <si>
    <t>S17E</t>
  </si>
  <si>
    <t>LJ-P1505n</t>
  </si>
  <si>
    <t>ROTOLY</t>
  </si>
  <si>
    <t>SA3000</t>
  </si>
  <si>
    <t>太業電信科技有限公司</t>
  </si>
  <si>
    <t>LK-1004</t>
  </si>
  <si>
    <t>LJ-1200 Series</t>
  </si>
  <si>
    <t>AL-M400</t>
  </si>
  <si>
    <t>FUJITSU</t>
  </si>
  <si>
    <t>XEROX P255dw</t>
  </si>
  <si>
    <t>T-8 LED燈</t>
  </si>
  <si>
    <t>T8燈具40W*2</t>
    <phoneticPr fontId="2" type="noConversion"/>
  </si>
  <si>
    <t>M700TA</t>
    <phoneticPr fontId="2" type="noConversion"/>
  </si>
  <si>
    <t>D40800</t>
    <phoneticPr fontId="2" type="noConversion"/>
  </si>
  <si>
    <t>D41000</t>
    <phoneticPr fontId="2" type="noConversion"/>
  </si>
  <si>
    <t>L50300</t>
    <phoneticPr fontId="2" type="noConversion"/>
  </si>
  <si>
    <t>M10200</t>
    <phoneticPr fontId="2" type="noConversion"/>
  </si>
  <si>
    <t>M20200</t>
    <phoneticPr fontId="2" type="noConversion"/>
  </si>
  <si>
    <t>M30500</t>
    <phoneticPr fontId="2" type="noConversion"/>
  </si>
  <si>
    <t>M50600</t>
    <phoneticPr fontId="2" type="noConversion"/>
  </si>
  <si>
    <t>N20400</t>
    <phoneticPr fontId="2" type="noConversion"/>
  </si>
  <si>
    <t>N51300</t>
    <phoneticPr fontId="2" type="noConversion"/>
  </si>
  <si>
    <t>N61200</t>
    <phoneticPr fontId="2" type="noConversion"/>
  </si>
  <si>
    <t>NB10200</t>
    <phoneticPr fontId="2" type="noConversion"/>
  </si>
  <si>
    <t>NB10300</t>
    <phoneticPr fontId="2" type="noConversion"/>
  </si>
  <si>
    <t>P50100</t>
    <phoneticPr fontId="2" type="noConversion"/>
  </si>
  <si>
    <t>P70500</t>
    <phoneticPr fontId="2" type="noConversion"/>
  </si>
  <si>
    <t>VP229HEY</t>
    <phoneticPr fontId="2" type="noConversion"/>
  </si>
  <si>
    <t>雷射投影機</t>
    <phoneticPr fontId="2" type="noConversion"/>
  </si>
  <si>
    <t>NEC</t>
    <phoneticPr fontId="2" type="noConversion"/>
  </si>
  <si>
    <t>NP44LP</t>
    <phoneticPr fontId="2" type="noConversion"/>
  </si>
  <si>
    <t>N516</t>
    <phoneticPr fontId="2" type="noConversion"/>
  </si>
  <si>
    <t>B202</t>
  </si>
  <si>
    <t>B203</t>
  </si>
  <si>
    <t>彩色影印機</t>
  </si>
  <si>
    <t>TE-185S</t>
  </si>
  <si>
    <t>A4SERIES</t>
  </si>
  <si>
    <t>VertionM220</t>
  </si>
  <si>
    <t>VeritonM265</t>
  </si>
  <si>
    <t>防潮櫃</t>
  </si>
  <si>
    <t>D-116RA</t>
  </si>
  <si>
    <t>GR-H370T</t>
  </si>
  <si>
    <t>循環扇</t>
  </si>
  <si>
    <t>willie</t>
  </si>
  <si>
    <t>WL-15WV1</t>
  </si>
  <si>
    <t>MW610WA</t>
  </si>
  <si>
    <t>V246HL</t>
  </si>
  <si>
    <t>桌扇</t>
  </si>
  <si>
    <t>華冠</t>
  </si>
  <si>
    <t>BT-807</t>
  </si>
  <si>
    <t>TCY-532</t>
  </si>
  <si>
    <t>R52</t>
  </si>
  <si>
    <t>nec</t>
  </si>
  <si>
    <t>VT-650</t>
  </si>
  <si>
    <t>AL-M200DN</t>
  </si>
  <si>
    <t>圖資處-知識組</t>
  </si>
  <si>
    <t>ES-105E 乙太網路交換器</t>
  </si>
  <si>
    <t>ZyXEL合勤</t>
  </si>
  <si>
    <t>ES-105E</t>
  </si>
  <si>
    <t>TH-65EX550W</t>
  </si>
  <si>
    <t>T5輕鋼架電燈組</t>
  </si>
  <si>
    <t>國產品</t>
  </si>
  <si>
    <t>T5 14W x 4</t>
  </si>
  <si>
    <t>2011-2019</t>
  </si>
  <si>
    <t>T5 14W x 2</t>
  </si>
  <si>
    <t>筒燈</t>
  </si>
  <si>
    <t>省電燈泡23W</t>
  </si>
  <si>
    <t>電競電腦-螢幕</t>
  </si>
  <si>
    <t>XG279Q</t>
  </si>
  <si>
    <t>電競電腦-主機</t>
  </si>
  <si>
    <t>G15CE</t>
  </si>
  <si>
    <t>TH-65JX750W</t>
  </si>
  <si>
    <t>T5(14W*2)</t>
  </si>
  <si>
    <t>T5長燈具28W 4尺</t>
  </si>
  <si>
    <t>T5 28W 4尺</t>
  </si>
  <si>
    <t>T5(14W*4)</t>
  </si>
  <si>
    <t>T5燈具</t>
  </si>
  <si>
    <t>T5 8W 1尺</t>
  </si>
  <si>
    <t>螺旋管燈</t>
  </si>
  <si>
    <t>省電燈泡 螺絲 5W</t>
  </si>
  <si>
    <t>T8燈具</t>
  </si>
  <si>
    <t>T8 30W 3尺</t>
  </si>
  <si>
    <t>水晶燈-鹵素燈</t>
  </si>
  <si>
    <t>崁燈50W</t>
  </si>
  <si>
    <t>T8層板燈</t>
  </si>
  <si>
    <t>T8 40W 4尺</t>
  </si>
  <si>
    <t>省電燈泡E-Q13W</t>
  </si>
  <si>
    <t>T5層板燈</t>
  </si>
  <si>
    <t>上退磁機</t>
  </si>
  <si>
    <t>942型</t>
  </si>
  <si>
    <t>耳機除菌機</t>
  </si>
  <si>
    <t>HUV-C0207</t>
  </si>
  <si>
    <t>M1200</t>
  </si>
  <si>
    <t>VERITON M460</t>
  </si>
  <si>
    <t>VERITON M490</t>
  </si>
  <si>
    <t>3</t>
  </si>
  <si>
    <t>VERITON M480</t>
  </si>
  <si>
    <t>VERITON M2611G</t>
  </si>
  <si>
    <t>TH-32E410W</t>
  </si>
  <si>
    <t>DVD放影機</t>
  </si>
  <si>
    <t>PIONEER</t>
  </si>
  <si>
    <t>DV-120K-K</t>
  </si>
  <si>
    <t>DVP2800/96</t>
  </si>
  <si>
    <t>DVD-S30</t>
  </si>
  <si>
    <t>DV-3052V</t>
  </si>
  <si>
    <t>DVD-S500</t>
  </si>
  <si>
    <t>Blu-ray播放機</t>
  </si>
  <si>
    <t>DNX193H</t>
  </si>
  <si>
    <t>BDP3380/96</t>
  </si>
  <si>
    <t>環繞音響</t>
  </si>
  <si>
    <t>SW-28</t>
  </si>
  <si>
    <t>YAMAHA</t>
  </si>
  <si>
    <t>RX-V363</t>
  </si>
  <si>
    <t>半自動標準型捆包機</t>
  </si>
  <si>
    <t>竣品</t>
  </si>
  <si>
    <t>TPK-SM-G60H-11</t>
  </si>
  <si>
    <t> T5(14W*4)</t>
  </si>
  <si>
    <t>2011-2020</t>
  </si>
  <si>
    <t>RAC45SP</t>
  </si>
  <si>
    <t>G10102</t>
  </si>
  <si>
    <t>KR-228</t>
  </si>
  <si>
    <t>SUN</t>
  </si>
  <si>
    <t>T5120</t>
  </si>
  <si>
    <t>G40601</t>
  </si>
  <si>
    <t>資源整合系統伺服器</t>
  </si>
  <si>
    <t>v240</t>
  </si>
  <si>
    <t>47-63</t>
  </si>
  <si>
    <t>VERITION M480</t>
  </si>
  <si>
    <t>G20104</t>
  </si>
  <si>
    <t>台灣雲端書庫-43吋觸控螢幕(含主機)</t>
  </si>
  <si>
    <t>43-PMT</t>
  </si>
  <si>
    <t>G10103</t>
  </si>
  <si>
    <t>圖資處-系統組</t>
  </si>
  <si>
    <t>HS22</t>
  </si>
  <si>
    <t>主機房</t>
  </si>
  <si>
    <t>ProLiant DL380 G10</t>
  </si>
  <si>
    <t>刀鋒機箱</t>
  </si>
  <si>
    <t>BladeCenter H Chassis</t>
  </si>
  <si>
    <t>Flex System x240</t>
  </si>
  <si>
    <t xml:space="preserve"> ProLiant DL380 G9</t>
  </si>
  <si>
    <t>IBM System x3650 M2</t>
  </si>
  <si>
    <t>IBM System x3650 M3</t>
  </si>
  <si>
    <t>Flex System Enterprise Chassis</t>
  </si>
  <si>
    <t>ProLiant DL380 G5</t>
  </si>
  <si>
    <t>ProLiant DL380 G6</t>
  </si>
  <si>
    <t>HS21</t>
  </si>
  <si>
    <t>ProLiant BL460c G7</t>
  </si>
  <si>
    <t>JS43</t>
  </si>
  <si>
    <t>IBM System x3550 M3</t>
  </si>
  <si>
    <t>儲存設備</t>
  </si>
  <si>
    <t>QSAN</t>
  </si>
  <si>
    <t>XS1212D</t>
  </si>
  <si>
    <t>ec-networker</t>
  </si>
  <si>
    <t xml:space="preserve"> 301fs</t>
  </si>
  <si>
    <t>eserver xSeries 345</t>
  </si>
  <si>
    <t>磁帶機</t>
  </si>
  <si>
    <t>MSL4048</t>
  </si>
  <si>
    <t>IBM Storwize V7000</t>
  </si>
  <si>
    <t>ProLiant DL380 G7</t>
  </si>
  <si>
    <t>ProLiant DL580 G5</t>
  </si>
  <si>
    <t>StorageWorks X1800</t>
  </si>
  <si>
    <t>StorageWorks HSV300</t>
  </si>
  <si>
    <t>ProLiant DL380p Gen8</t>
  </si>
  <si>
    <t>3PAR</t>
  </si>
  <si>
    <t>MSA2040</t>
  </si>
  <si>
    <t>P2000</t>
  </si>
  <si>
    <t>MSA2050</t>
  </si>
  <si>
    <t>C7000</t>
  </si>
  <si>
    <t>Infortrend</t>
  </si>
  <si>
    <t>A12F-G2422</t>
  </si>
  <si>
    <t>BladeCenter E</t>
  </si>
  <si>
    <t>StorageWorks 4400 (EVA4400)</t>
  </si>
  <si>
    <t>IBM System Storage DS4700</t>
  </si>
  <si>
    <t>數位監控系統</t>
  </si>
  <si>
    <t>Benelink</t>
  </si>
  <si>
    <t xml:space="preserve"> DVR</t>
  </si>
  <si>
    <t>IBM System Storage DS3400</t>
  </si>
  <si>
    <t>50-61</t>
  </si>
  <si>
    <t>50-62</t>
  </si>
  <si>
    <t>X3650 M4</t>
  </si>
  <si>
    <t>50-63</t>
  </si>
  <si>
    <t>50-64</t>
  </si>
  <si>
    <t>ASUS SERVER</t>
  </si>
  <si>
    <t>50-65</t>
  </si>
  <si>
    <t>50-66</t>
  </si>
  <si>
    <t>50-67</t>
  </si>
  <si>
    <t>50-68</t>
  </si>
  <si>
    <t>50-69</t>
  </si>
  <si>
    <t>50-70</t>
  </si>
  <si>
    <t>50-71</t>
  </si>
  <si>
    <t>50-72</t>
  </si>
  <si>
    <t>50-73</t>
  </si>
  <si>
    <t>水冷箱型冷氣機</t>
  </si>
  <si>
    <t>TC-8PNX</t>
  </si>
  <si>
    <t>G40500</t>
  </si>
  <si>
    <t>G40302</t>
  </si>
  <si>
    <t>穩壓房</t>
  </si>
  <si>
    <t>TC-10PNXF</t>
  </si>
  <si>
    <t>G4F辦公室</t>
  </si>
  <si>
    <t>G50300</t>
  </si>
  <si>
    <t>電腦教室</t>
  </si>
  <si>
    <t>TC-5PNX</t>
  </si>
  <si>
    <t>G50200</t>
  </si>
  <si>
    <t>RAS-110JX</t>
  </si>
  <si>
    <t>G70100</t>
  </si>
  <si>
    <t>G50100</t>
  </si>
  <si>
    <t>G60300</t>
  </si>
  <si>
    <t>變頻冷氣</t>
  </si>
  <si>
    <t>RAM-12FNS/RPI-140NZ</t>
  </si>
  <si>
    <t>G40301</t>
  </si>
  <si>
    <t>圖資長辦公室、軟體發展組辦公室</t>
    <phoneticPr fontId="12" type="noConversion"/>
  </si>
  <si>
    <t>雷射多功能事務機</t>
  </si>
  <si>
    <t>Veriton M6</t>
  </si>
  <si>
    <t>系統發展組辦公室</t>
    <phoneticPr fontId="12" type="noConversion"/>
  </si>
  <si>
    <t>3C-20000</t>
  </si>
  <si>
    <t>3C3-20000EX</t>
  </si>
  <si>
    <t>N205</t>
  </si>
  <si>
    <t>TC-5LNXF</t>
  </si>
  <si>
    <t>50/60</t>
  </si>
  <si>
    <t>C-6000</t>
  </si>
  <si>
    <t>G277HL</t>
  </si>
  <si>
    <t>台達電</t>
  </si>
  <si>
    <t>UPS154DH</t>
  </si>
  <si>
    <t>G40401</t>
  </si>
  <si>
    <t>TC-8LNX</t>
  </si>
  <si>
    <t>G60200</t>
  </si>
  <si>
    <t>G40100</t>
  </si>
  <si>
    <t>AC4076</t>
  </si>
  <si>
    <t>MICROWAVE/GRILL</t>
  </si>
  <si>
    <t>LaserJet MFP E72525</t>
  </si>
  <si>
    <t>D-60C</t>
  </si>
  <si>
    <t>T2020 C1- Y140807</t>
  </si>
  <si>
    <t>V226HQLW</t>
  </si>
  <si>
    <t>資訊查詢站</t>
  </si>
  <si>
    <t>SL400</t>
  </si>
  <si>
    <t>全校各點</t>
  </si>
  <si>
    <t>EBOX EB1033</t>
  </si>
  <si>
    <t>雲端電腦</t>
  </si>
  <si>
    <t>麗台</t>
  </si>
  <si>
    <t>TERA2321</t>
  </si>
  <si>
    <t>SL410</t>
  </si>
  <si>
    <t>AR5b95</t>
  </si>
  <si>
    <t>防火牆</t>
  </si>
  <si>
    <t>Paloalto</t>
  </si>
  <si>
    <t>PA-3020</t>
  </si>
  <si>
    <t>PA-3220</t>
  </si>
  <si>
    <t>彩色顯示器</t>
  </si>
  <si>
    <t>Samsung</t>
  </si>
  <si>
    <t>DC55E</t>
  </si>
  <si>
    <t>辦公室</t>
  </si>
  <si>
    <t>高速乙太交換器</t>
  </si>
  <si>
    <t>Cisco 2960</t>
  </si>
  <si>
    <t>高速路由器</t>
  </si>
  <si>
    <t>3COM MSR5040</t>
  </si>
  <si>
    <t>Cisco 2960S</t>
  </si>
  <si>
    <t>無線基地台控制器</t>
  </si>
  <si>
    <t>Cisco 5508</t>
  </si>
  <si>
    <t>高速路由交換器</t>
  </si>
  <si>
    <t>HP A7510</t>
  </si>
  <si>
    <t>Cisco 2924</t>
  </si>
  <si>
    <t>L4F~6F</t>
  </si>
  <si>
    <t>Cisco 3750</t>
  </si>
  <si>
    <t>I103</t>
  </si>
  <si>
    <t>Cisco 3560X</t>
  </si>
  <si>
    <t>J407</t>
  </si>
  <si>
    <t>K1F</t>
  </si>
  <si>
    <t xml:space="preserve">Cisco 3560 </t>
  </si>
  <si>
    <t>L2F</t>
  </si>
  <si>
    <t>L2F機房</t>
  </si>
  <si>
    <t>N2F機房</t>
  </si>
  <si>
    <t>A棟會計室</t>
  </si>
  <si>
    <t>E棟護理系辦</t>
  </si>
  <si>
    <t>Cisco 3550</t>
  </si>
  <si>
    <t>Cisco 2960G</t>
  </si>
  <si>
    <t>Cisco 2950</t>
  </si>
  <si>
    <t>D_link</t>
  </si>
  <si>
    <t>D-Link 1024</t>
  </si>
  <si>
    <t>L5F</t>
  </si>
  <si>
    <t>M3F</t>
  </si>
  <si>
    <t>M6F</t>
  </si>
  <si>
    <t>O104</t>
  </si>
  <si>
    <t>光纖儲存交換器</t>
  </si>
  <si>
    <t>Cisco MDS 9124</t>
  </si>
  <si>
    <t>D1F圖書室</t>
  </si>
  <si>
    <t>M2F</t>
  </si>
  <si>
    <t>L2F、L4F</t>
  </si>
  <si>
    <t>HP S5500</t>
  </si>
  <si>
    <t>B棟招生組</t>
  </si>
  <si>
    <t>D棟1F圖書室</t>
  </si>
  <si>
    <t>M2F機房</t>
  </si>
  <si>
    <t>Cisco 4404</t>
  </si>
  <si>
    <t>Cisco 4402</t>
  </si>
  <si>
    <t>Brocade</t>
  </si>
  <si>
    <t>Silkworm 200E Switch</t>
  </si>
  <si>
    <t>創新育成中心</t>
  </si>
  <si>
    <t>弘櫻館</t>
  </si>
  <si>
    <t>自訂參數推估</t>
    <phoneticPr fontId="13" type="noConversion"/>
  </si>
  <si>
    <t>CJ302</t>
  </si>
  <si>
    <t>LB10101</t>
  </si>
  <si>
    <t>義式咖啡機</t>
  </si>
  <si>
    <t>POS出單機</t>
  </si>
  <si>
    <t>影音設備-喇叭</t>
  </si>
  <si>
    <t>LAND</t>
  </si>
  <si>
    <t>K-108</t>
  </si>
  <si>
    <t>影音設備-擴大機</t>
  </si>
  <si>
    <t>美式咖啡機</t>
  </si>
  <si>
    <t>Blendtec</t>
    <phoneticPr fontId="2" type="noConversion"/>
  </si>
  <si>
    <t>2017</t>
    <phoneticPr fontId="2" type="noConversion"/>
  </si>
  <si>
    <t>R752</t>
  </si>
  <si>
    <t>YC1800</t>
  </si>
  <si>
    <t>食物調理機</t>
  </si>
  <si>
    <t>NINST677</t>
  </si>
  <si>
    <t>F101</t>
  </si>
  <si>
    <t>TJ-11000</t>
  </si>
  <si>
    <t>SH-2C</t>
  </si>
  <si>
    <t>36F</t>
  </si>
  <si>
    <t>H400</t>
  </si>
  <si>
    <t>H4000</t>
  </si>
  <si>
    <t>Y400A</t>
  </si>
  <si>
    <t>H6000</t>
  </si>
  <si>
    <t>2016</t>
    <phoneticPr fontId="2" type="noConversion"/>
  </si>
  <si>
    <t>Y401R</t>
  </si>
  <si>
    <t>瑞興</t>
    <phoneticPr fontId="2" type="noConversion"/>
  </si>
  <si>
    <t>C1006MS</t>
  </si>
  <si>
    <t>TJ-306E-N</t>
  </si>
  <si>
    <t>450B</t>
  </si>
  <si>
    <t>TS-803-1</t>
  </si>
  <si>
    <t>桌上型攪拌機</t>
    <phoneticPr fontId="2" type="noConversion"/>
  </si>
  <si>
    <t>2014</t>
    <phoneticPr fontId="2" type="noConversion"/>
  </si>
  <si>
    <t>門市</t>
  </si>
  <si>
    <t>60.0</t>
  </si>
  <si>
    <t>微波爐</t>
    <phoneticPr fontId="2" type="noConversion"/>
  </si>
  <si>
    <t>逃生出口燈</t>
    <phoneticPr fontId="2" type="noConversion"/>
  </si>
  <si>
    <t>內場</t>
  </si>
  <si>
    <t>蛋糕室</t>
  </si>
  <si>
    <t>包裝室</t>
  </si>
  <si>
    <t>男/女 更衣室</t>
  </si>
  <si>
    <t>洗滌區</t>
  </si>
  <si>
    <t>後門</t>
  </si>
  <si>
    <t>材料室</t>
  </si>
  <si>
    <t>環境空氣監測儀</t>
  </si>
  <si>
    <t>推廣營運處營運中心弘磨坊</t>
    <phoneticPr fontId="2" type="noConversion"/>
  </si>
  <si>
    <t>弘磨坊</t>
  </si>
  <si>
    <t>推廣營運處營運中心實習旅館</t>
    <phoneticPr fontId="2" type="noConversion"/>
  </si>
  <si>
    <t>直立式吸塵器</t>
    <phoneticPr fontId="2" type="noConversion"/>
  </si>
  <si>
    <t>SEBO</t>
    <phoneticPr fontId="2" type="noConversion"/>
  </si>
  <si>
    <t>Automatic XP3</t>
    <phoneticPr fontId="2" type="noConversion"/>
  </si>
  <si>
    <t>L50600</t>
    <phoneticPr fontId="13" type="noConversion"/>
  </si>
  <si>
    <t>NV-168VB</t>
    <phoneticPr fontId="2" type="noConversion"/>
  </si>
  <si>
    <t>L50700</t>
    <phoneticPr fontId="13" type="noConversion"/>
  </si>
  <si>
    <t>大廳+走廊</t>
    <phoneticPr fontId="2" type="noConversion"/>
  </si>
  <si>
    <t>大廳+走廊-大</t>
  </si>
  <si>
    <t>大廳+走廊-小</t>
  </si>
  <si>
    <t>大廳+走廊</t>
  </si>
  <si>
    <t>客房-大</t>
  </si>
  <si>
    <t>客房-小</t>
  </si>
  <si>
    <t>客房</t>
  </si>
  <si>
    <t>客房陽台-圓</t>
  </si>
  <si>
    <t>浴室</t>
  </si>
  <si>
    <t>備品室</t>
  </si>
  <si>
    <t>VM2640G</t>
    <phoneticPr fontId="2" type="noConversion"/>
  </si>
  <si>
    <t>研究發展處</t>
  </si>
  <si>
    <t>WLIB85G13C82</t>
  </si>
  <si>
    <t>黑2格</t>
  </si>
  <si>
    <t>二門</t>
  </si>
  <si>
    <t>NN-ST342</t>
  </si>
  <si>
    <t>Cyber</t>
  </si>
  <si>
    <t>CP625HGA</t>
  </si>
  <si>
    <t>SYNNEX</t>
  </si>
  <si>
    <t>PS-285B</t>
  </si>
  <si>
    <t>數位多功能印表機</t>
  </si>
  <si>
    <t>CP1518ni</t>
  </si>
  <si>
    <t>9050</t>
  </si>
  <si>
    <t>揚聲器</t>
  </si>
  <si>
    <t>YDS-670</t>
  </si>
  <si>
    <t>LS-37</t>
  </si>
  <si>
    <t>SAMPO</t>
    <phoneticPr fontId="2" type="noConversion"/>
  </si>
  <si>
    <t>HY-312A</t>
  </si>
  <si>
    <t>聲寶四層紫外線烘碗機</t>
  </si>
  <si>
    <t>KBRF850</t>
  </si>
  <si>
    <t>C-410</t>
  </si>
  <si>
    <t>護理系</t>
  </si>
  <si>
    <t>RAC-22CB</t>
  </si>
  <si>
    <t>B30701</t>
  </si>
  <si>
    <t>B棟</t>
  </si>
  <si>
    <t>分離式冷氣與窗型冷氣-分離式冷氣</t>
  </si>
  <si>
    <t>RAS-40QK / RAC-40QK</t>
  </si>
  <si>
    <t>B30703</t>
  </si>
  <si>
    <t>B30704</t>
  </si>
  <si>
    <t>分離式冷氣(埋入)8.0kw</t>
  </si>
  <si>
    <t>RAD-80/RAC-80JK</t>
  </si>
  <si>
    <t>E101</t>
  </si>
  <si>
    <t>E棟</t>
  </si>
  <si>
    <t>靜脈輸注幫浦</t>
  </si>
  <si>
    <t>TOP</t>
  </si>
  <si>
    <t>120吋電動螢幕</t>
  </si>
  <si>
    <t>VERTEX</t>
  </si>
  <si>
    <t>VW-120W</t>
  </si>
  <si>
    <t>E10201</t>
  </si>
  <si>
    <t>MC422X</t>
  </si>
  <si>
    <t>視聽系統-無線麥克風組</t>
  </si>
  <si>
    <t>Mipro</t>
  </si>
  <si>
    <t>MR-123</t>
  </si>
  <si>
    <t>AUSKA</t>
  </si>
  <si>
    <t>AK-700</t>
  </si>
  <si>
    <t>E10202</t>
  </si>
  <si>
    <t>視聽系統-擴大機</t>
  </si>
  <si>
    <t>Toa</t>
  </si>
  <si>
    <t>GA-1120MK2</t>
  </si>
  <si>
    <t>E化工作車(含觸控螢幕)</t>
  </si>
  <si>
    <t>BriteMED</t>
  </si>
  <si>
    <t>PCART-N1/POC-W22C-ULT3</t>
  </si>
  <si>
    <t>OSCE中心視訊管理系統-電腦</t>
  </si>
  <si>
    <t>捷元 Genuine</t>
  </si>
  <si>
    <t>GP888-5N</t>
  </si>
  <si>
    <t>OSCE中心視訊管理系統-網路集線器</t>
  </si>
  <si>
    <t>GS1100-24</t>
  </si>
  <si>
    <t>OSCE中心視訊管理系統-螢幕</t>
  </si>
  <si>
    <t>OSCE中心視訊管理系統-儲存系統設備</t>
  </si>
  <si>
    <t>FINE</t>
  </si>
  <si>
    <t>NVR-6060R</t>
  </si>
  <si>
    <t>分離式輪椅電動床</t>
  </si>
  <si>
    <t>XPN-S10601TW</t>
  </si>
  <si>
    <t>自立自主電動床</t>
  </si>
  <si>
    <t>PARAMOUNT樂匠Z</t>
  </si>
  <si>
    <t>KQ-7332</t>
  </si>
  <si>
    <t>NX</t>
  </si>
  <si>
    <t>XNVR-1U4B-5G</t>
  </si>
  <si>
    <t>GS2210-8HP</t>
  </si>
  <si>
    <t>高速球型攝影機</t>
  </si>
  <si>
    <t>UOI</t>
  </si>
  <si>
    <t>HCF-PB-P</t>
  </si>
  <si>
    <t>IN-PT1234Z-P</t>
  </si>
  <si>
    <t>視聽系統-完全不斷電系統</t>
  </si>
  <si>
    <t>C-1000RN</t>
  </si>
  <si>
    <t>靜音型空壓機</t>
  </si>
  <si>
    <t>ARL-5.5DMA6</t>
  </si>
  <si>
    <t>復盛</t>
  </si>
  <si>
    <t>DRS-210-39T</t>
  </si>
  <si>
    <t>E105</t>
  </si>
  <si>
    <t>C71JR</t>
  </si>
  <si>
    <t>刷手台</t>
  </si>
  <si>
    <t>J-52</t>
  </si>
  <si>
    <t>CS-350</t>
  </si>
  <si>
    <t>Jector</t>
  </si>
  <si>
    <t>E810A</t>
  </si>
  <si>
    <t>E106</t>
  </si>
  <si>
    <t>針筒式幫浦</t>
  </si>
  <si>
    <t>E107</t>
  </si>
  <si>
    <t>0.4</t>
  </si>
  <si>
    <t>E108</t>
  </si>
  <si>
    <t>904HA</t>
  </si>
  <si>
    <t>E109</t>
  </si>
  <si>
    <t>全方位閱卷系統</t>
  </si>
  <si>
    <t>Kodak</t>
  </si>
  <si>
    <t>i405</t>
  </si>
  <si>
    <t>FS-C5300DN</t>
  </si>
  <si>
    <t>5100</t>
  </si>
  <si>
    <t>4350</t>
  </si>
  <si>
    <t>C4200DN</t>
  </si>
  <si>
    <t>印刷機</t>
  </si>
  <si>
    <t>MASTER</t>
  </si>
  <si>
    <t>5000</t>
  </si>
  <si>
    <t>掃瞄器</t>
  </si>
  <si>
    <t>V10</t>
  </si>
  <si>
    <t>掛壁式噴流循環扇</t>
  </si>
  <si>
    <t>順光</t>
  </si>
  <si>
    <t>SW-300</t>
  </si>
  <si>
    <t>VS12476</t>
  </si>
  <si>
    <t>EMP-1810</t>
  </si>
  <si>
    <t>U5F</t>
  </si>
  <si>
    <t>E5-572G</t>
  </si>
  <si>
    <t>F3T</t>
  </si>
  <si>
    <t>KX-FP106</t>
  </si>
  <si>
    <t>DP-2330</t>
  </si>
  <si>
    <t>Konica</t>
  </si>
  <si>
    <t>bizhub502</t>
  </si>
  <si>
    <t>SR-220</t>
  </si>
  <si>
    <t>隱藏式攝影機</t>
  </si>
  <si>
    <t>BEN-TECH</t>
  </si>
  <si>
    <t>E109、E215、E206</t>
  </si>
  <si>
    <t>RAS-71QK / RAC-71QK</t>
  </si>
  <si>
    <t>E10900</t>
  </si>
  <si>
    <t>E110</t>
  </si>
  <si>
    <t>2604</t>
  </si>
  <si>
    <t>C63JS</t>
  </si>
  <si>
    <t>E11000</t>
  </si>
  <si>
    <t>大圖印表機</t>
  </si>
  <si>
    <t>PRO 9880</t>
  </si>
  <si>
    <t>E201</t>
  </si>
  <si>
    <t>E20101</t>
  </si>
  <si>
    <t>E20102</t>
  </si>
  <si>
    <t>1300</t>
  </si>
  <si>
    <t>E202</t>
  </si>
  <si>
    <t>S71JR</t>
  </si>
  <si>
    <t>RAS-56JP</t>
  </si>
  <si>
    <t>E203</t>
  </si>
  <si>
    <t>日光灯電灯</t>
  </si>
  <si>
    <t>T8(40w*2)</t>
  </si>
  <si>
    <t>T8(40w*1)</t>
  </si>
  <si>
    <t>正舜</t>
  </si>
  <si>
    <t>縉階</t>
  </si>
  <si>
    <t>SA0404-B5510-DTH</t>
  </si>
  <si>
    <t>富特茂</t>
  </si>
  <si>
    <t>1500S</t>
  </si>
  <si>
    <t>MOLD 38-13002</t>
  </si>
  <si>
    <t>AE260</t>
  </si>
  <si>
    <t>廢液貯存櫃</t>
  </si>
  <si>
    <t>汎晨</t>
  </si>
  <si>
    <t>藥品抽氣櫃</t>
  </si>
  <si>
    <t>-20度C六尺臥式冰櫃</t>
  </si>
  <si>
    <t>CARAVELL/NL611</t>
  </si>
  <si>
    <t>E204</t>
  </si>
  <si>
    <t>-20度C直立式冷凍櫃</t>
  </si>
  <si>
    <t>和生</t>
  </si>
  <si>
    <t>EV150N</t>
  </si>
  <si>
    <t>4度C三門冷藏櫃</t>
  </si>
  <si>
    <t>3/4HPO</t>
  </si>
  <si>
    <t>4度C雙門冷藏櫃</t>
  </si>
  <si>
    <t>-86度C冰箱</t>
  </si>
  <si>
    <t>有立</t>
  </si>
  <si>
    <t>SANYO MDF-U53V</t>
  </si>
  <si>
    <t>CO2恆溫37度C培養箱</t>
  </si>
  <si>
    <t>SANYO/MC015AC</t>
  </si>
  <si>
    <t>上皿天平</t>
  </si>
  <si>
    <t>METTER/PB5001-S</t>
  </si>
  <si>
    <t>T5(14w*4)</t>
  </si>
  <si>
    <t>PC-420</t>
  </si>
  <si>
    <t>CORNING/PC420</t>
  </si>
  <si>
    <t>四位數微量天平</t>
  </si>
  <si>
    <t>metter/AB104-S</t>
  </si>
  <si>
    <t>低溫恆溫控制冷凍櫃</t>
  </si>
  <si>
    <t>抽氣式藥櫃</t>
  </si>
  <si>
    <t>大邁</t>
  </si>
  <si>
    <t>1000*450*55mm</t>
  </si>
  <si>
    <t>GAST PAA-V211-EB</t>
  </si>
  <si>
    <t>B206-T2</t>
  </si>
  <si>
    <t>恆溫循環培養箱</t>
  </si>
  <si>
    <t>I-100S</t>
  </si>
  <si>
    <t>YH-405</t>
  </si>
  <si>
    <t>全盟</t>
  </si>
  <si>
    <t>除溼機</t>
  </si>
  <si>
    <t>高溫高壓滅菌器</t>
  </si>
  <si>
    <t>興邁</t>
  </si>
  <si>
    <t>R.O.C/H2-342</t>
  </si>
  <si>
    <t>H2-342</t>
  </si>
  <si>
    <t>旗儀</t>
  </si>
  <si>
    <t>3000流明、解析度XGA 1024*768、含4台吊架及線控設定</t>
  </si>
  <si>
    <t>無菌操作箱</t>
  </si>
  <si>
    <t>JW-3N</t>
  </si>
  <si>
    <t>B2510-DTH</t>
  </si>
  <si>
    <t>超音波振盪器</t>
  </si>
  <si>
    <t>微量電子天平</t>
  </si>
  <si>
    <t>元利</t>
  </si>
  <si>
    <t>ASUSAS-D672,記憶體512MB DDR533(金士頓)</t>
  </si>
  <si>
    <t>蒸餾水製造機</t>
  </si>
  <si>
    <t>螢光電源供應組</t>
  </si>
  <si>
    <t>ASUS MM17DG-B(防刮)</t>
  </si>
  <si>
    <t>氶力</t>
  </si>
  <si>
    <t>攝影系統-電腦</t>
  </si>
  <si>
    <t>攝影系統-螢幕</t>
  </si>
  <si>
    <t>-80℃冷凍櫃</t>
  </si>
  <si>
    <t>REVCO 21863D</t>
  </si>
  <si>
    <t>E205</t>
  </si>
  <si>
    <t>EKG心電圖機</t>
  </si>
  <si>
    <t>大惟</t>
  </si>
  <si>
    <t>FX-2111</t>
  </si>
  <si>
    <t>RAS-28QK / RAC-28QK</t>
  </si>
  <si>
    <t>心電圖記錄儀</t>
  </si>
  <si>
    <t>老鼠測痛熱板</t>
  </si>
  <si>
    <t>太和</t>
  </si>
  <si>
    <t>YLS-6B</t>
  </si>
  <si>
    <t>冷藏櫃</t>
  </si>
  <si>
    <t>板擦機</t>
  </si>
  <si>
    <t>潔麗</t>
  </si>
  <si>
    <t>明湊</t>
  </si>
  <si>
    <t>HI-801</t>
  </si>
  <si>
    <t>動物行為影像監測系統</t>
  </si>
  <si>
    <t>天勝</t>
  </si>
  <si>
    <t>TM-02</t>
  </si>
  <si>
    <t>電子螢幕</t>
  </si>
  <si>
    <t>雙頻生物放大及刺激器</t>
  </si>
  <si>
    <t>國揚</t>
  </si>
  <si>
    <t>C56JP</t>
  </si>
  <si>
    <t>E20601</t>
  </si>
  <si>
    <t>EB1033</t>
  </si>
  <si>
    <t>3D解剖軟體(主機)</t>
  </si>
  <si>
    <t>Z440/E5-1620V3</t>
  </si>
  <si>
    <t>E207</t>
  </si>
  <si>
    <t>55吋電視螢幕</t>
  </si>
  <si>
    <t>TL-55LV700D</t>
  </si>
  <si>
    <t>DIND</t>
  </si>
  <si>
    <t>一般顯微鏡</t>
  </si>
  <si>
    <t>泰裕祥</t>
  </si>
  <si>
    <t>加強型含位相差.Blue Light XS-402</t>
  </si>
  <si>
    <t>日光吸頂電灯</t>
  </si>
  <si>
    <t>T5(14w*3)</t>
  </si>
  <si>
    <t>kolin</t>
  </si>
  <si>
    <t>KJ-801B</t>
  </si>
  <si>
    <t>M01401 WA</t>
  </si>
  <si>
    <t>乾燥箱</t>
  </si>
  <si>
    <t>Ample house</t>
  </si>
  <si>
    <t>被動3D商務投影機</t>
  </si>
  <si>
    <t>EB-W16SK</t>
  </si>
  <si>
    <t>AD-280H</t>
  </si>
  <si>
    <t>實物顯微攝影機</t>
  </si>
  <si>
    <t>博視</t>
  </si>
  <si>
    <t>AV0010/A2 AAV0010-C EP-SL220</t>
  </si>
  <si>
    <t>nikon</t>
  </si>
  <si>
    <t>國祥</t>
  </si>
  <si>
    <t>E100LEDBasic Set (100-120V)</t>
  </si>
  <si>
    <t>CP5525</t>
  </si>
  <si>
    <t>E208</t>
  </si>
  <si>
    <t>CP-X253</t>
  </si>
  <si>
    <t>4730</t>
  </si>
  <si>
    <t>6292</t>
  </si>
  <si>
    <t>PJ580V</t>
  </si>
  <si>
    <t>DCR-SR100</t>
  </si>
  <si>
    <t>RAS-50QK / RAC-50QK</t>
  </si>
  <si>
    <t>E21000</t>
  </si>
  <si>
    <t>1.023</t>
  </si>
  <si>
    <t>E21300</t>
  </si>
  <si>
    <t>E215</t>
  </si>
  <si>
    <t>E21500</t>
  </si>
  <si>
    <t>UHF無線麥克風</t>
  </si>
  <si>
    <t>MIHHR</t>
  </si>
  <si>
    <t>WRR-950</t>
  </si>
  <si>
    <t>E301</t>
  </si>
  <si>
    <t>RAD-71JB/RAC-71JB</t>
  </si>
  <si>
    <t>RAC-63JS</t>
  </si>
  <si>
    <t>TOA</t>
  </si>
  <si>
    <t>HX-5</t>
  </si>
  <si>
    <t>PA500U</t>
  </si>
  <si>
    <t>-20度C冷凍櫃</t>
  </si>
  <si>
    <t>biomedical freezer</t>
  </si>
  <si>
    <t>E303</t>
  </si>
  <si>
    <t>4度C冷藏櫃</t>
  </si>
  <si>
    <t>尚上</t>
  </si>
  <si>
    <t>BiO-3</t>
  </si>
  <si>
    <t>二位數天平</t>
  </si>
  <si>
    <t>PB 30025DR</t>
  </si>
  <si>
    <t>分離式冷氣(壁掛)5.0kw</t>
  </si>
  <si>
    <t>THERMOLYNE/SP46925</t>
  </si>
  <si>
    <t>金威翔</t>
  </si>
  <si>
    <t>(NIKON YS-100)</t>
  </si>
  <si>
    <t>核酸計算儀</t>
  </si>
  <si>
    <t>安法瑪亞</t>
  </si>
  <si>
    <t>ALPHAIMAGER1220</t>
  </si>
  <si>
    <t>核酸蛋白質影像分析儀</t>
  </si>
  <si>
    <t>Phaxmacia Gene Quant</t>
  </si>
  <si>
    <t>協/亮盛</t>
  </si>
  <si>
    <t>JW-6N</t>
  </si>
  <si>
    <t>BRANSON B5510-DTH</t>
  </si>
  <si>
    <t>SM1290</t>
  </si>
  <si>
    <t>EPPENDORF/5415D</t>
  </si>
  <si>
    <t>電子上皿天平</t>
  </si>
  <si>
    <t>OHAUS E-210</t>
  </si>
  <si>
    <t>MSI</t>
  </si>
  <si>
    <t>VIEW SONIC</t>
  </si>
  <si>
    <t>Bio20</t>
  </si>
  <si>
    <t>NIKON E100 Basic Set (100-120V)</t>
  </si>
  <si>
    <t>生物安全櫃</t>
  </si>
  <si>
    <t>順裕</t>
  </si>
  <si>
    <t>AC2-4S9-NS</t>
  </si>
  <si>
    <t>Blue light XS-213</t>
  </si>
  <si>
    <t>金威翔(NIKON YS-100)</t>
  </si>
  <si>
    <t>EYELA SLI-600ND</t>
  </si>
  <si>
    <t>振盪式恆溫水浴槽</t>
  </si>
  <si>
    <t>KAISER NIKON F60.MICRO 60.ZOOMv28-</t>
  </si>
  <si>
    <t>純水系統</t>
  </si>
  <si>
    <t>永力(ELIX3)</t>
  </si>
  <si>
    <t>純水製造系統一台</t>
  </si>
  <si>
    <t>Milli-Q Biocel</t>
  </si>
  <si>
    <t>除濕式顯微鏡放置櫃</t>
  </si>
  <si>
    <t>三群</t>
  </si>
  <si>
    <t>120*75.9*193.6cm</t>
  </si>
  <si>
    <t>高壓蒸氣減菌器</t>
  </si>
  <si>
    <t>Bio-Hazard JW-6N</t>
  </si>
  <si>
    <t>窗型冷氣+T+E664:F664</t>
  </si>
  <si>
    <t>Nikon E100</t>
  </si>
  <si>
    <t>RAD-71JK / RAC-71JK</t>
  </si>
  <si>
    <t>E305</t>
  </si>
  <si>
    <t>半球型攝影機</t>
  </si>
  <si>
    <t>CDN-3VM800</t>
  </si>
  <si>
    <t>E305、306、310</t>
  </si>
  <si>
    <t>E30500</t>
  </si>
  <si>
    <t>E306</t>
  </si>
  <si>
    <t>E30703</t>
  </si>
  <si>
    <t>E30801</t>
  </si>
  <si>
    <t>E30802</t>
  </si>
  <si>
    <t>E309</t>
  </si>
  <si>
    <t>手術台</t>
  </si>
  <si>
    <t>DomeLUX 6200</t>
  </si>
  <si>
    <t>手術燈</t>
  </si>
  <si>
    <t>NOT-5600</t>
  </si>
  <si>
    <t>仲美</t>
  </si>
  <si>
    <t>呼吸器</t>
  </si>
  <si>
    <t>Curative</t>
  </si>
  <si>
    <t>ST30</t>
  </si>
  <si>
    <t>氧氣製造機</t>
  </si>
  <si>
    <t>NIDEK</t>
  </si>
  <si>
    <t>MARK 5</t>
  </si>
  <si>
    <t>儲備型電熱水器</t>
  </si>
  <si>
    <t>鍵順三菱</t>
  </si>
  <si>
    <t>EH-B30</t>
  </si>
  <si>
    <t xml:space="preserve">60.0 </t>
  </si>
  <si>
    <t xml:space="preserve">4.0000 </t>
  </si>
  <si>
    <t>E310</t>
  </si>
  <si>
    <t>平台伺服器</t>
  </si>
  <si>
    <t>RX228</t>
  </si>
  <si>
    <t>GS1100-24E</t>
  </si>
  <si>
    <t>照護模擬嬰兒</t>
  </si>
  <si>
    <t>Realityworks</t>
  </si>
  <si>
    <t>RealCare Baby3</t>
  </si>
  <si>
    <t>E311</t>
  </si>
  <si>
    <t>M2010D</t>
  </si>
  <si>
    <t>RAC-63JB</t>
  </si>
  <si>
    <t>220</t>
  </si>
  <si>
    <t>120吋電動銀幕</t>
  </si>
  <si>
    <t>JUMBO</t>
  </si>
  <si>
    <t>E313</t>
  </si>
  <si>
    <t>加護型磅秤電動床</t>
  </si>
  <si>
    <t>台製</t>
  </si>
  <si>
    <t>RAD/RAC-110JX</t>
  </si>
  <si>
    <t>KR-J48</t>
  </si>
  <si>
    <t>E314</t>
  </si>
  <si>
    <t>電化熱水器</t>
  </si>
  <si>
    <t>HM-S50D</t>
  </si>
  <si>
    <t>HERAN</t>
    <phoneticPr fontId="2" type="noConversion"/>
  </si>
  <si>
    <t>EB101</t>
  </si>
  <si>
    <t>RAS-25PL</t>
  </si>
  <si>
    <t>I501</t>
  </si>
  <si>
    <t>I棟</t>
  </si>
  <si>
    <t>分離式冷氣(壁掛)2.8kw</t>
  </si>
  <si>
    <t>I502</t>
  </si>
  <si>
    <t>分離式冷氣(壁掛)7.2kw</t>
  </si>
  <si>
    <t>窗型冷氣機</t>
  </si>
  <si>
    <t>T8(40w*3)</t>
  </si>
  <si>
    <t>N30101</t>
  </si>
  <si>
    <t>N棟</t>
  </si>
  <si>
    <t>BLOWAY</t>
  </si>
  <si>
    <t>N30102</t>
  </si>
  <si>
    <t>4℃冷藏櫃</t>
  </si>
  <si>
    <t>-86℃超低溫冷凍櫃</t>
  </si>
  <si>
    <t>琦永</t>
  </si>
  <si>
    <t>LASERJET3390</t>
  </si>
  <si>
    <t>WHITE WESTING HOUSE</t>
  </si>
  <si>
    <t>EXPLORER</t>
  </si>
  <si>
    <t>MONOBLOC</t>
  </si>
  <si>
    <t>PB3002-3</t>
  </si>
  <si>
    <t>藥品櫃</t>
  </si>
  <si>
    <t>揚驛</t>
  </si>
  <si>
    <t>1000*600*2100MM</t>
  </si>
  <si>
    <t>GC</t>
  </si>
  <si>
    <t>BRUKER</t>
  </si>
  <si>
    <t>450-GC</t>
  </si>
  <si>
    <t>N30201</t>
  </si>
  <si>
    <t>DAEWOO</t>
  </si>
  <si>
    <t>WJ-20</t>
  </si>
  <si>
    <t>OFFICERJET G85</t>
  </si>
  <si>
    <t>LASERJET 1300</t>
  </si>
  <si>
    <t>冷卻循環機</t>
  </si>
  <si>
    <t>PANCHUM</t>
  </si>
  <si>
    <t>UNIVERSAL 32R</t>
  </si>
  <si>
    <t>GAS-COL</t>
  </si>
  <si>
    <t>含水浴槽 VV2000/V1/WB</t>
  </si>
  <si>
    <t>高速粉碎機</t>
  </si>
  <si>
    <t>RT-08</t>
  </si>
  <si>
    <t>NN-S675</t>
  </si>
  <si>
    <t>微量小型高速離心機</t>
  </si>
  <si>
    <t>Z 200M/H</t>
  </si>
  <si>
    <t>PB3002</t>
  </si>
  <si>
    <t>SPLENDID</t>
  </si>
  <si>
    <t>藥品保存櫃</t>
  </si>
  <si>
    <t>N30202</t>
  </si>
  <si>
    <t>SWITH</t>
  </si>
  <si>
    <t>D-LINK</t>
  </si>
  <si>
    <t>DES-3052</t>
  </si>
  <si>
    <t>P402</t>
  </si>
  <si>
    <t>P棟</t>
  </si>
  <si>
    <t>FUM-623S</t>
  </si>
  <si>
    <t>全功能攝影機</t>
  </si>
  <si>
    <t>注射幫浦</t>
  </si>
  <si>
    <t>HOSPIRA</t>
  </si>
  <si>
    <t>PLUMP XLD 11859</t>
  </si>
  <si>
    <t>US822DPRO</t>
  </si>
  <si>
    <t>TMP246-M</t>
  </si>
  <si>
    <t>PP18L</t>
  </si>
  <si>
    <t>SIGMA-CARE</t>
  </si>
  <si>
    <t>B880-AU</t>
  </si>
  <si>
    <t>電腦教學廣播設備</t>
  </si>
  <si>
    <t>DBS</t>
  </si>
  <si>
    <t>DM-400</t>
  </si>
  <si>
    <t>電擊器</t>
  </si>
  <si>
    <t>ZOLL</t>
  </si>
  <si>
    <t>MAO1824-4105</t>
  </si>
  <si>
    <t>數位模擬假病人</t>
  </si>
  <si>
    <t>LEARDAL</t>
  </si>
  <si>
    <t>SimMan 3G</t>
  </si>
  <si>
    <t>螢幕100吋</t>
  </si>
  <si>
    <t>SUPER-SEIMON</t>
  </si>
  <si>
    <t>擴音廣播主機</t>
  </si>
  <si>
    <t>BOSCH</t>
  </si>
  <si>
    <t>LBB1903</t>
  </si>
  <si>
    <t>P40301</t>
  </si>
  <si>
    <t>可旋轉彩色攝影機</t>
  </si>
  <si>
    <t>SP2128N</t>
  </si>
  <si>
    <t>Aspire S3</t>
  </si>
  <si>
    <t>筆記型操控電腦</t>
  </si>
  <si>
    <t>Macbook Pro</t>
  </si>
  <si>
    <t>廣播系統</t>
  </si>
  <si>
    <t>SHOW</t>
  </si>
  <si>
    <t>SA880M</t>
  </si>
  <si>
    <t>影音設備系統</t>
  </si>
  <si>
    <t>PIH7600</t>
  </si>
  <si>
    <t>數位女性模擬人</t>
  </si>
  <si>
    <t>Gaumard</t>
  </si>
  <si>
    <t>S574.100</t>
  </si>
  <si>
    <t>p40301</t>
  </si>
  <si>
    <t>數位模擬嬰兒</t>
  </si>
  <si>
    <t>CAE Healthcare</t>
  </si>
  <si>
    <t>BabySim</t>
  </si>
  <si>
    <t>數位模擬嬰兒-LCD易經觸控式生理訊號電腦</t>
  </si>
  <si>
    <t>msi</t>
  </si>
  <si>
    <t>Macbook pro</t>
  </si>
  <si>
    <t>P40302</t>
  </si>
  <si>
    <t>VM2630</t>
  </si>
  <si>
    <t>p</t>
  </si>
  <si>
    <t>RA0961</t>
  </si>
  <si>
    <t>6200L</t>
  </si>
  <si>
    <t>E、I棟</t>
  </si>
  <si>
    <t>6200</t>
  </si>
  <si>
    <t>M265</t>
  </si>
  <si>
    <t>power FH</t>
  </si>
  <si>
    <t>M461  Q6600</t>
  </si>
  <si>
    <t>聯強 Lemel</t>
  </si>
  <si>
    <t>AS-D692</t>
  </si>
  <si>
    <t>V246HYL C</t>
  </si>
  <si>
    <t>V193W-A</t>
  </si>
  <si>
    <t>V193WD</t>
  </si>
  <si>
    <t>總務處</t>
  </si>
  <si>
    <t>RAC-63JK</t>
    <phoneticPr fontId="2" type="noConversion"/>
  </si>
  <si>
    <t>A211</t>
  </si>
  <si>
    <t>RAS-50JB/RAD-50JB</t>
  </si>
  <si>
    <t>SR-18HX</t>
  </si>
  <si>
    <t>2008</t>
  </si>
  <si>
    <t>1</t>
  </si>
  <si>
    <t>VM2630G(婉菁)</t>
  </si>
  <si>
    <t>2014</t>
  </si>
  <si>
    <t>0.3</t>
  </si>
  <si>
    <t>VM6630G(淑惠姊)</t>
  </si>
  <si>
    <t>lemel</t>
  </si>
  <si>
    <t>840MB</t>
  </si>
  <si>
    <t>VMSE1</t>
  </si>
  <si>
    <t>2017</t>
  </si>
  <si>
    <t>M840MB</t>
    <phoneticPr fontId="2" type="noConversion"/>
  </si>
  <si>
    <t>紫外線殺茵烘碗機</t>
  </si>
  <si>
    <t>晶工牌</t>
  </si>
  <si>
    <t>EO-9053</t>
  </si>
  <si>
    <t>視訊攝影機</t>
    <phoneticPr fontId="2" type="noConversion"/>
  </si>
  <si>
    <t>Aver</t>
    <phoneticPr fontId="2" type="noConversion"/>
  </si>
  <si>
    <t>CAM340+</t>
    <phoneticPr fontId="2" type="noConversion"/>
  </si>
  <si>
    <t>液晶顯示器</t>
    <phoneticPr fontId="2" type="noConversion"/>
  </si>
  <si>
    <t>HS-32DA5</t>
    <phoneticPr fontId="2" type="noConversion"/>
  </si>
  <si>
    <t>P24v G4(婉菁、小襄)</t>
    <phoneticPr fontId="2" type="noConversion"/>
  </si>
  <si>
    <t>0.1</t>
  </si>
  <si>
    <t>VZ229H(玟穎)</t>
    <phoneticPr fontId="2" type="noConversion"/>
  </si>
  <si>
    <t>VS229</t>
    <phoneticPr fontId="2" type="noConversion"/>
  </si>
  <si>
    <t>SE2219HX</t>
  </si>
  <si>
    <t>VS229</t>
  </si>
  <si>
    <t>110v輕鋼架循環扇</t>
  </si>
  <si>
    <t>WSS-148AC</t>
  </si>
  <si>
    <t>筆電</t>
  </si>
  <si>
    <t>RMN:HSN-Q21C</t>
    <phoneticPr fontId="2" type="noConversion"/>
  </si>
  <si>
    <t>M426fdn</t>
  </si>
  <si>
    <t>M651</t>
    <phoneticPr fontId="2" type="noConversion"/>
  </si>
  <si>
    <t>M2010</t>
  </si>
  <si>
    <t>F-Y22EN</t>
    <phoneticPr fontId="2" type="noConversion"/>
  </si>
  <si>
    <t>公關組</t>
    <phoneticPr fontId="2" type="noConversion"/>
  </si>
  <si>
    <t>RAC-71QD1</t>
    <phoneticPr fontId="12" type="noConversion"/>
  </si>
  <si>
    <t>SAMPO</t>
    <phoneticPr fontId="12" type="noConversion"/>
  </si>
  <si>
    <t>帳單</t>
    <phoneticPr fontId="2" type="noConversion"/>
  </si>
  <si>
    <t>Y10100</t>
    <phoneticPr fontId="2" type="noConversion"/>
  </si>
  <si>
    <t>Verition M2630G</t>
    <phoneticPr fontId="2" type="noConversion"/>
  </si>
  <si>
    <t>RAC-71QD1</t>
    <phoneticPr fontId="2" type="noConversion"/>
  </si>
  <si>
    <t>V193W(AR)</t>
    <phoneticPr fontId="2" type="noConversion"/>
  </si>
  <si>
    <t>RA-71DG</t>
    <phoneticPr fontId="2" type="noConversion"/>
  </si>
  <si>
    <t>RAC-40QK1</t>
    <phoneticPr fontId="2" type="noConversion"/>
  </si>
  <si>
    <t>Thermo</t>
    <phoneticPr fontId="2" type="noConversion"/>
  </si>
  <si>
    <t>空氣清淨機</t>
    <phoneticPr fontId="12" type="noConversion"/>
  </si>
  <si>
    <t>L504</t>
    <phoneticPr fontId="12" type="noConversion"/>
  </si>
  <si>
    <t xml:space="preserve">Panasonic 國際牌 </t>
    <phoneticPr fontId="2" type="noConversion"/>
  </si>
  <si>
    <t>空氣清淨機</t>
    <phoneticPr fontId="2" type="noConversion"/>
  </si>
  <si>
    <t>hp Laser Jet MFP M72630</t>
    <phoneticPr fontId="2" type="noConversion"/>
  </si>
  <si>
    <t>TM4740</t>
    <phoneticPr fontId="2" type="noConversion"/>
  </si>
  <si>
    <t>L70601</t>
    <phoneticPr fontId="2" type="noConversion"/>
  </si>
  <si>
    <t>L70602</t>
    <phoneticPr fontId="2" type="noConversion"/>
  </si>
  <si>
    <t>EB-FH06</t>
    <phoneticPr fontId="2" type="noConversion"/>
  </si>
  <si>
    <t>Hylex</t>
    <phoneticPr fontId="2" type="noConversion"/>
  </si>
  <si>
    <t>L71105</t>
    <phoneticPr fontId="2" type="noConversion"/>
  </si>
  <si>
    <t>HBOT</t>
    <phoneticPr fontId="2" type="noConversion"/>
  </si>
  <si>
    <t>A</t>
    <phoneticPr fontId="2" type="noConversion"/>
  </si>
  <si>
    <t>RAS-63QD1/RAD-63QD1</t>
    <phoneticPr fontId="2" type="noConversion"/>
  </si>
  <si>
    <t>-</t>
    <phoneticPr fontId="2" type="noConversion"/>
  </si>
  <si>
    <t>T8燈具40W*1</t>
    <phoneticPr fontId="2" type="noConversion"/>
  </si>
  <si>
    <t>T8燈具20W*1</t>
    <phoneticPr fontId="2" type="noConversion"/>
  </si>
  <si>
    <t>D40700</t>
    <phoneticPr fontId="2" type="noConversion"/>
  </si>
  <si>
    <t>D40900</t>
    <phoneticPr fontId="2" type="noConversion"/>
  </si>
  <si>
    <t>D41100</t>
    <phoneticPr fontId="2" type="noConversion"/>
  </si>
  <si>
    <t>D50700</t>
    <phoneticPr fontId="2" type="noConversion"/>
  </si>
  <si>
    <t>D50800</t>
    <phoneticPr fontId="2" type="noConversion"/>
  </si>
  <si>
    <t>D50900</t>
    <phoneticPr fontId="2" type="noConversion"/>
  </si>
  <si>
    <t>D51000</t>
    <phoneticPr fontId="2" type="noConversion"/>
  </si>
  <si>
    <t>M10100</t>
    <phoneticPr fontId="2" type="noConversion"/>
  </si>
  <si>
    <t>M</t>
    <phoneticPr fontId="2" type="noConversion"/>
  </si>
  <si>
    <t>M10300</t>
    <phoneticPr fontId="2" type="noConversion"/>
  </si>
  <si>
    <t>M20300</t>
    <phoneticPr fontId="2" type="noConversion"/>
  </si>
  <si>
    <t>M20400</t>
    <phoneticPr fontId="2" type="noConversion"/>
  </si>
  <si>
    <t>M50100</t>
    <phoneticPr fontId="2" type="noConversion"/>
  </si>
  <si>
    <t>M50300</t>
    <phoneticPr fontId="2" type="noConversion"/>
  </si>
  <si>
    <t>M50400</t>
    <phoneticPr fontId="2" type="noConversion"/>
  </si>
  <si>
    <t>M50500</t>
    <phoneticPr fontId="2" type="noConversion"/>
  </si>
  <si>
    <t>M50700</t>
    <phoneticPr fontId="2" type="noConversion"/>
  </si>
  <si>
    <t>M50800</t>
    <phoneticPr fontId="2" type="noConversion"/>
  </si>
  <si>
    <t>N10100</t>
    <phoneticPr fontId="2" type="noConversion"/>
  </si>
  <si>
    <t>N10200</t>
    <phoneticPr fontId="2" type="noConversion"/>
  </si>
  <si>
    <t>N10300</t>
    <phoneticPr fontId="2" type="noConversion"/>
  </si>
  <si>
    <t>N10400</t>
    <phoneticPr fontId="2" type="noConversion"/>
  </si>
  <si>
    <t>N10600</t>
    <phoneticPr fontId="2" type="noConversion"/>
  </si>
  <si>
    <t>N10700</t>
    <phoneticPr fontId="2" type="noConversion"/>
  </si>
  <si>
    <t>N10800</t>
    <phoneticPr fontId="2" type="noConversion"/>
  </si>
  <si>
    <t>N10900</t>
    <phoneticPr fontId="2" type="noConversion"/>
  </si>
  <si>
    <t>N11000</t>
    <phoneticPr fontId="2" type="noConversion"/>
  </si>
  <si>
    <t>N11100</t>
    <phoneticPr fontId="2" type="noConversion"/>
  </si>
  <si>
    <t>N11200</t>
    <phoneticPr fontId="2" type="noConversion"/>
  </si>
  <si>
    <t>N11300</t>
    <phoneticPr fontId="2" type="noConversion"/>
  </si>
  <si>
    <t>N20100</t>
    <phoneticPr fontId="2" type="noConversion"/>
  </si>
  <si>
    <t>N20200</t>
    <phoneticPr fontId="2" type="noConversion"/>
  </si>
  <si>
    <t>N20300</t>
    <phoneticPr fontId="2" type="noConversion"/>
  </si>
  <si>
    <t>N20600</t>
    <phoneticPr fontId="2" type="noConversion"/>
  </si>
  <si>
    <t>N20700</t>
    <phoneticPr fontId="2" type="noConversion"/>
  </si>
  <si>
    <t>N20800</t>
    <phoneticPr fontId="2" type="noConversion"/>
  </si>
  <si>
    <t>N20900</t>
    <phoneticPr fontId="2" type="noConversion"/>
  </si>
  <si>
    <t>N21000</t>
    <phoneticPr fontId="2" type="noConversion"/>
  </si>
  <si>
    <t>N21100</t>
    <phoneticPr fontId="2" type="noConversion"/>
  </si>
  <si>
    <t>N21200</t>
    <phoneticPr fontId="2" type="noConversion"/>
  </si>
  <si>
    <t>N21300</t>
    <phoneticPr fontId="2" type="noConversion"/>
  </si>
  <si>
    <t>N50100</t>
    <phoneticPr fontId="2" type="noConversion"/>
  </si>
  <si>
    <t>N51200</t>
    <phoneticPr fontId="2" type="noConversion"/>
  </si>
  <si>
    <t>N51400</t>
    <phoneticPr fontId="2" type="noConversion"/>
  </si>
  <si>
    <t>N51500</t>
    <phoneticPr fontId="2" type="noConversion"/>
  </si>
  <si>
    <t>N51600</t>
    <phoneticPr fontId="2" type="noConversion"/>
  </si>
  <si>
    <t>N60100</t>
    <phoneticPr fontId="2" type="noConversion"/>
  </si>
  <si>
    <t>N60200</t>
    <phoneticPr fontId="2" type="noConversion"/>
  </si>
  <si>
    <t>N60300</t>
    <phoneticPr fontId="2" type="noConversion"/>
  </si>
  <si>
    <t>N60400</t>
    <phoneticPr fontId="2" type="noConversion"/>
  </si>
  <si>
    <t>N60900</t>
    <phoneticPr fontId="2" type="noConversion"/>
  </si>
  <si>
    <t>N61000</t>
    <phoneticPr fontId="2" type="noConversion"/>
  </si>
  <si>
    <t>N61300</t>
    <phoneticPr fontId="2" type="noConversion"/>
  </si>
  <si>
    <t>N61400</t>
    <phoneticPr fontId="2" type="noConversion"/>
  </si>
  <si>
    <t>N61500</t>
    <phoneticPr fontId="2" type="noConversion"/>
  </si>
  <si>
    <t>N61600</t>
    <phoneticPr fontId="2" type="noConversion"/>
  </si>
  <si>
    <t>NB11400</t>
    <phoneticPr fontId="2" type="noConversion"/>
  </si>
  <si>
    <t>NB11500</t>
    <phoneticPr fontId="2" type="noConversion"/>
  </si>
  <si>
    <t>P50200</t>
    <phoneticPr fontId="2" type="noConversion"/>
  </si>
  <si>
    <t>P50300</t>
    <phoneticPr fontId="2" type="noConversion"/>
  </si>
  <si>
    <t>P50400</t>
    <phoneticPr fontId="2" type="noConversion"/>
  </si>
  <si>
    <t>P50500</t>
    <phoneticPr fontId="2" type="noConversion"/>
  </si>
  <si>
    <t>P50600</t>
    <phoneticPr fontId="2" type="noConversion"/>
  </si>
  <si>
    <t>P60100</t>
    <phoneticPr fontId="2" type="noConversion"/>
  </si>
  <si>
    <t>P60200</t>
    <phoneticPr fontId="2" type="noConversion"/>
  </si>
  <si>
    <t>P60300</t>
    <phoneticPr fontId="2" type="noConversion"/>
  </si>
  <si>
    <t>P60400</t>
    <phoneticPr fontId="2" type="noConversion"/>
  </si>
  <si>
    <t>P60500</t>
    <phoneticPr fontId="2" type="noConversion"/>
  </si>
  <si>
    <t>P60600</t>
    <phoneticPr fontId="2" type="noConversion"/>
  </si>
  <si>
    <t>P70100</t>
    <phoneticPr fontId="2" type="noConversion"/>
  </si>
  <si>
    <t>P70200</t>
    <phoneticPr fontId="2" type="noConversion"/>
  </si>
  <si>
    <t>P70300</t>
    <phoneticPr fontId="2" type="noConversion"/>
  </si>
  <si>
    <t>P70400</t>
    <phoneticPr fontId="2" type="noConversion"/>
  </si>
  <si>
    <t>P70600</t>
    <phoneticPr fontId="2" type="noConversion"/>
  </si>
  <si>
    <t>NP-P605ULG</t>
    <phoneticPr fontId="2" type="noConversion"/>
  </si>
  <si>
    <t>A40101</t>
    <phoneticPr fontId="2" type="noConversion"/>
  </si>
  <si>
    <t>MB10500</t>
    <phoneticPr fontId="2" type="noConversion"/>
  </si>
  <si>
    <t>MB10600</t>
    <phoneticPr fontId="2" type="noConversion"/>
  </si>
  <si>
    <t>N612</t>
    <phoneticPr fontId="2" type="noConversion"/>
  </si>
  <si>
    <t>N613</t>
    <phoneticPr fontId="2" type="noConversion"/>
  </si>
  <si>
    <t>N614</t>
    <phoneticPr fontId="2" type="noConversion"/>
  </si>
  <si>
    <t>N604</t>
    <phoneticPr fontId="2" type="noConversion"/>
  </si>
  <si>
    <t>N615</t>
    <phoneticPr fontId="2" type="noConversion"/>
  </si>
  <si>
    <t>N603</t>
    <phoneticPr fontId="2" type="noConversion"/>
  </si>
  <si>
    <t>N616</t>
    <phoneticPr fontId="2" type="noConversion"/>
  </si>
  <si>
    <t>N602</t>
    <phoneticPr fontId="2" type="noConversion"/>
  </si>
  <si>
    <t>N601</t>
    <phoneticPr fontId="2" type="noConversion"/>
  </si>
  <si>
    <t>N610</t>
    <phoneticPr fontId="2" type="noConversion"/>
  </si>
  <si>
    <t>N609</t>
    <phoneticPr fontId="2" type="noConversion"/>
  </si>
  <si>
    <t>N512</t>
    <phoneticPr fontId="2" type="noConversion"/>
  </si>
  <si>
    <t>N513</t>
    <phoneticPr fontId="2" type="noConversion"/>
  </si>
  <si>
    <t>N514</t>
    <phoneticPr fontId="2" type="noConversion"/>
  </si>
  <si>
    <t>N515</t>
    <phoneticPr fontId="2" type="noConversion"/>
  </si>
  <si>
    <t>N501</t>
    <phoneticPr fontId="2" type="noConversion"/>
  </si>
  <si>
    <t>N206</t>
    <phoneticPr fontId="2" type="noConversion"/>
  </si>
  <si>
    <t>N207</t>
    <phoneticPr fontId="2" type="noConversion"/>
  </si>
  <si>
    <t>N208</t>
    <phoneticPr fontId="2" type="noConversion"/>
  </si>
  <si>
    <t>N209</t>
    <phoneticPr fontId="2" type="noConversion"/>
  </si>
  <si>
    <t>N210</t>
    <phoneticPr fontId="2" type="noConversion"/>
  </si>
  <si>
    <t>N211</t>
    <phoneticPr fontId="2" type="noConversion"/>
  </si>
  <si>
    <t>N204</t>
    <phoneticPr fontId="2" type="noConversion"/>
  </si>
  <si>
    <t>N212</t>
    <phoneticPr fontId="2" type="noConversion"/>
  </si>
  <si>
    <t>N203</t>
    <phoneticPr fontId="2" type="noConversion"/>
  </si>
  <si>
    <t>N202</t>
    <phoneticPr fontId="2" type="noConversion"/>
  </si>
  <si>
    <t>N213</t>
    <phoneticPr fontId="2" type="noConversion"/>
  </si>
  <si>
    <t>N201</t>
    <phoneticPr fontId="2" type="noConversion"/>
  </si>
  <si>
    <t>N104</t>
    <phoneticPr fontId="2" type="noConversion"/>
  </si>
  <si>
    <t>N112</t>
    <phoneticPr fontId="2" type="noConversion"/>
  </si>
  <si>
    <t>N102</t>
    <phoneticPr fontId="2" type="noConversion"/>
  </si>
  <si>
    <t>N101</t>
    <phoneticPr fontId="2" type="noConversion"/>
  </si>
  <si>
    <t>N103</t>
    <phoneticPr fontId="2" type="noConversion"/>
  </si>
  <si>
    <t>N113</t>
    <phoneticPr fontId="2" type="noConversion"/>
  </si>
  <si>
    <t>N111</t>
    <phoneticPr fontId="2" type="noConversion"/>
  </si>
  <si>
    <t>N110</t>
    <phoneticPr fontId="2" type="noConversion"/>
  </si>
  <si>
    <t>N109</t>
    <phoneticPr fontId="2" type="noConversion"/>
  </si>
  <si>
    <t>N108</t>
    <phoneticPr fontId="2" type="noConversion"/>
  </si>
  <si>
    <t>N107</t>
    <phoneticPr fontId="2" type="noConversion"/>
  </si>
  <si>
    <t>N106</t>
    <phoneticPr fontId="2" type="noConversion"/>
  </si>
  <si>
    <t>NB114</t>
    <phoneticPr fontId="2" type="noConversion"/>
  </si>
  <si>
    <t>NB103</t>
    <phoneticPr fontId="2" type="noConversion"/>
  </si>
  <si>
    <t>NB115</t>
    <phoneticPr fontId="2" type="noConversion"/>
  </si>
  <si>
    <t>NB102</t>
    <phoneticPr fontId="2" type="noConversion"/>
  </si>
  <si>
    <t>Panasonic</t>
    <phoneticPr fontId="12" type="noConversion"/>
  </si>
  <si>
    <t>ASUS</t>
    <phoneticPr fontId="12" type="noConversion"/>
  </si>
  <si>
    <t>校務研究辦公室</t>
    <phoneticPr fontId="12" type="noConversion"/>
  </si>
  <si>
    <t>HP</t>
    <phoneticPr fontId="12" type="noConversion"/>
  </si>
  <si>
    <t>3D列印創意智慧教室</t>
    <phoneticPr fontId="12" type="noConversion"/>
  </si>
  <si>
    <t>電動門</t>
    <phoneticPr fontId="2" type="noConversion"/>
  </si>
  <si>
    <t>食物調理機</t>
    <phoneticPr fontId="2" type="noConversion"/>
  </si>
  <si>
    <t>冰溫熱三用全數位飲水機</t>
    <phoneticPr fontId="2" type="noConversion"/>
  </si>
  <si>
    <t>三洋</t>
    <phoneticPr fontId="2" type="noConversion"/>
  </si>
  <si>
    <t>黑白雷射列表機</t>
    <phoneticPr fontId="2" type="noConversion"/>
  </si>
  <si>
    <t>飛利浦</t>
    <phoneticPr fontId="2" type="noConversion"/>
  </si>
  <si>
    <t>緊急照明燈</t>
    <phoneticPr fontId="2" type="noConversion"/>
  </si>
  <si>
    <t>時鐘</t>
    <phoneticPr fontId="2" type="noConversion"/>
  </si>
  <si>
    <t>打卡鐘</t>
    <phoneticPr fontId="2" type="noConversion"/>
  </si>
  <si>
    <t>大門</t>
    <phoneticPr fontId="2" type="noConversion"/>
  </si>
  <si>
    <t>電暖爐</t>
    <phoneticPr fontId="2" type="noConversion"/>
  </si>
  <si>
    <t>嘉儀</t>
    <phoneticPr fontId="2" type="noConversion"/>
  </si>
  <si>
    <t>SF-130XAV(SLIM)</t>
    <phoneticPr fontId="2" type="noConversion"/>
  </si>
  <si>
    <t>氣冷式冰水機</t>
    <phoneticPr fontId="2" type="noConversion"/>
  </si>
  <si>
    <t>LP-CH-2005系列/905</t>
    <phoneticPr fontId="2" type="noConversion"/>
  </si>
  <si>
    <t>彩色雷射事務機</t>
    <phoneticPr fontId="2" type="noConversion"/>
  </si>
  <si>
    <t>Color LaserJet Ent MFP M577f</t>
    <phoneticPr fontId="2" type="noConversion"/>
  </si>
  <si>
    <t>L1908w</t>
    <phoneticPr fontId="2" type="noConversion"/>
  </si>
  <si>
    <t xml:space="preserve">HP </t>
    <phoneticPr fontId="2" type="noConversion"/>
  </si>
  <si>
    <t>智慧科技學院</t>
  </si>
  <si>
    <t>變頻單冷分離式冷氣</t>
  </si>
  <si>
    <t>J60401</t>
  </si>
  <si>
    <t>Z5WAW</t>
  </si>
  <si>
    <t>生技健康創新研究中心</t>
  </si>
  <si>
    <t>全興</t>
  </si>
  <si>
    <t>WL-0500</t>
  </si>
  <si>
    <t>N505</t>
  </si>
  <si>
    <t>FFFU21M1QW</t>
  </si>
  <si>
    <t>Advance Co., Ltd.</t>
  </si>
  <si>
    <t xml:space="preserve">Mupid-2 plus </t>
  </si>
  <si>
    <t>BD-130-2</t>
  </si>
  <si>
    <t>F20</t>
  </si>
  <si>
    <t>Direct-Q3</t>
  </si>
  <si>
    <t>Scotsman</t>
  </si>
  <si>
    <t>AF103A</t>
  </si>
  <si>
    <t>BIO-RAD</t>
  </si>
  <si>
    <t>164-5052</t>
  </si>
  <si>
    <t>170-3940</t>
  </si>
  <si>
    <t>日立冷氣</t>
  </si>
  <si>
    <t>RAD-50JK/RAC-50JK</t>
  </si>
  <si>
    <t>桌上型高速冷凍離心機</t>
  </si>
  <si>
    <t>Heraeus Fresco 21</t>
  </si>
  <si>
    <t>Megafuge 8R</t>
  </si>
  <si>
    <t>R-300E</t>
  </si>
  <si>
    <t>BL-710D-20</t>
  </si>
  <si>
    <t>-20度C冰箱</t>
    <phoneticPr fontId="2" type="noConversion"/>
  </si>
  <si>
    <t>二氧化碳培養箱</t>
    <phoneticPr fontId="2" type="noConversion"/>
  </si>
  <si>
    <t>體育教學中心</t>
  </si>
  <si>
    <t>楊奎碩</t>
  </si>
  <si>
    <t xml:space="preserve">ycs091055@hk.edu.tw </t>
  </si>
  <si>
    <t>7009</t>
  </si>
  <si>
    <t>電腦跑步機</t>
  </si>
  <si>
    <t>JOHNSON</t>
  </si>
  <si>
    <t>T8000</t>
  </si>
  <si>
    <t>O101健身房</t>
  </si>
  <si>
    <t>羽球館照明設備</t>
  </si>
  <si>
    <t>RUUD-ACU499 MH1000W</t>
  </si>
  <si>
    <t>K201</t>
  </si>
  <si>
    <t>SOLE</t>
  </si>
  <si>
    <t>TT8</t>
  </si>
  <si>
    <t>心肺功能電動測步機</t>
  </si>
  <si>
    <t>2000</t>
  </si>
  <si>
    <t>直立式電腦腳踏車</t>
  </si>
  <si>
    <t>電腦階梯機(踏步機)</t>
  </si>
  <si>
    <t>S7000</t>
  </si>
  <si>
    <t>靠背式電腦腳踏車</t>
  </si>
  <si>
    <t>R7000</t>
  </si>
  <si>
    <t>力霸牌</t>
  </si>
  <si>
    <t>K501</t>
  </si>
  <si>
    <t>撞球桌上燈</t>
  </si>
  <si>
    <t>KB101撞球教室</t>
  </si>
  <si>
    <t>STK-SP810CM-SP817CM</t>
  </si>
  <si>
    <t>O202</t>
  </si>
  <si>
    <t>STIC SP810CM-SP817CM</t>
  </si>
  <si>
    <t>O301</t>
  </si>
  <si>
    <t>T8000 PRO</t>
  </si>
  <si>
    <t>SIK 810CM-817CM</t>
  </si>
  <si>
    <t>2007</t>
  </si>
  <si>
    <t>K301</t>
  </si>
  <si>
    <t>環渼節能</t>
  </si>
  <si>
    <t>EHBL-150-32</t>
  </si>
  <si>
    <t>KB101柔道教室</t>
  </si>
  <si>
    <t>Llen Tung</t>
  </si>
  <si>
    <t>橢圓機</t>
  </si>
  <si>
    <t>E95</t>
  </si>
  <si>
    <t>工業用立扇</t>
  </si>
  <si>
    <t>排球館照明設備</t>
  </si>
  <si>
    <t>電扇</t>
  </si>
  <si>
    <t>KB101桌球教室</t>
  </si>
  <si>
    <t>隱藏式風扇(平崁式)</t>
  </si>
  <si>
    <t>Leader Ice Maker</t>
  </si>
  <si>
    <t>LD-50</t>
  </si>
  <si>
    <t>O2F走廊</t>
  </si>
  <si>
    <t>吊扇</t>
  </si>
  <si>
    <t>心肺功能電動測定轉輪</t>
  </si>
  <si>
    <t>圓形燈</t>
  </si>
  <si>
    <t>ST-24-D</t>
  </si>
  <si>
    <t>工業用電扇</t>
  </si>
  <si>
    <t>金牛</t>
  </si>
  <si>
    <t>TH-241</t>
  </si>
  <si>
    <t>Acerpower FH</t>
  </si>
  <si>
    <t>O102-2</t>
  </si>
  <si>
    <t>O102-3</t>
  </si>
  <si>
    <t>O102-4</t>
  </si>
  <si>
    <t>M5000/AS-D762</t>
  </si>
  <si>
    <t>O1F辦公室</t>
  </si>
  <si>
    <t>良將牌</t>
  </si>
  <si>
    <t>功率擴大機</t>
  </si>
  <si>
    <t>QSC RMX850</t>
  </si>
  <si>
    <t>混音機</t>
  </si>
  <si>
    <t>STK VX1204FX</t>
  </si>
  <si>
    <t>HITACHI RX-70、2000流明</t>
  </si>
  <si>
    <t>O201</t>
  </si>
  <si>
    <t>AMADUS</t>
  </si>
  <si>
    <t>O102-5</t>
  </si>
  <si>
    <t>K121司令台下</t>
  </si>
  <si>
    <t>KB101教師休息室</t>
  </si>
  <si>
    <t>GR-S12TPT</t>
  </si>
  <si>
    <t>大冰箱</t>
  </si>
  <si>
    <t>O102-6</t>
  </si>
  <si>
    <t>混音擴大機</t>
  </si>
  <si>
    <t>STK VRMII-SDRV</t>
  </si>
  <si>
    <t>25CM桌扇</t>
  </si>
  <si>
    <t>TL-1059</t>
  </si>
  <si>
    <t>影像錄影器</t>
  </si>
  <si>
    <t>含16迴路，HD250G*2 網路連線</t>
  </si>
  <si>
    <t>工業地扇</t>
  </si>
  <si>
    <t>18"HF-4181</t>
  </si>
  <si>
    <t>40CM立扇</t>
  </si>
  <si>
    <t>TL-168</t>
  </si>
  <si>
    <t>高空作業平台</t>
  </si>
  <si>
    <t>MPL-80AC</t>
  </si>
  <si>
    <t>日象</t>
  </si>
  <si>
    <t>ZOR-506</t>
  </si>
  <si>
    <t>TAC-8H</t>
  </si>
  <si>
    <t>雙頻手題無線錄放擴音器</t>
  </si>
  <si>
    <t>WA-622RC</t>
  </si>
  <si>
    <t>O101、O203</t>
  </si>
  <si>
    <t>30CM桌扇</t>
  </si>
  <si>
    <t>金菱</t>
  </si>
  <si>
    <t>SF-8703</t>
  </si>
  <si>
    <t>O102-1</t>
  </si>
  <si>
    <t>EB-W52 ETT</t>
  </si>
  <si>
    <t>O206辦公室</t>
  </si>
  <si>
    <t>柔道館照明設備</t>
  </si>
  <si>
    <t>eME725</t>
  </si>
  <si>
    <t>TLP-S20</t>
  </si>
  <si>
    <t>O101辦公室抽屜</t>
  </si>
  <si>
    <t>904HG-GTC-WH01</t>
  </si>
  <si>
    <t>15頻等化器</t>
  </si>
  <si>
    <t>STK VQ15N</t>
  </si>
  <si>
    <t>24"工業立扇</t>
  </si>
  <si>
    <t>無線麥克風</t>
  </si>
  <si>
    <t>MIPRO ACT-32</t>
  </si>
  <si>
    <t>KX-FT938TW</t>
  </si>
  <si>
    <t>TM4720</t>
  </si>
  <si>
    <t>吸塵器</t>
  </si>
  <si>
    <t>勳風</t>
  </si>
  <si>
    <t>HF-3227</t>
  </si>
  <si>
    <t>SDR-H280GT</t>
  </si>
  <si>
    <t>冷風扇</t>
  </si>
  <si>
    <t>LT-168</t>
  </si>
  <si>
    <t>DF-16BOST</t>
  </si>
  <si>
    <t>智能健身運動主機</t>
  </si>
  <si>
    <t>任天堂</t>
  </si>
  <si>
    <t>Switch主機藍紅</t>
  </si>
  <si>
    <t>不知</t>
  </si>
  <si>
    <t>15段音頻等化器</t>
  </si>
  <si>
    <t>良將</t>
  </si>
  <si>
    <t>TAC-10</t>
  </si>
  <si>
    <t>HP5550</t>
  </si>
  <si>
    <t>2004</t>
  </si>
  <si>
    <t>金儀</t>
  </si>
  <si>
    <t>M-BH283</t>
  </si>
  <si>
    <t>2013</t>
  </si>
  <si>
    <t>司令台</t>
  </si>
  <si>
    <t>UDEN-TWIN</t>
  </si>
  <si>
    <t>ELK</t>
  </si>
  <si>
    <t>FDR-AX43</t>
  </si>
  <si>
    <t>RZV-1</t>
  </si>
  <si>
    <t>教學發展中心</t>
  </si>
  <si>
    <t>DX83AAB</t>
  </si>
  <si>
    <t>B20601</t>
  </si>
  <si>
    <t>B204</t>
  </si>
  <si>
    <t>B205</t>
  </si>
  <si>
    <t>P205HL</t>
  </si>
  <si>
    <t>B20603</t>
  </si>
  <si>
    <t>V226HQL G</t>
    <phoneticPr fontId="2" type="noConversion"/>
  </si>
  <si>
    <t>咖啡機</t>
    <phoneticPr fontId="2" type="noConversion"/>
  </si>
  <si>
    <t>碎紙機</t>
    <phoneticPr fontId="2" type="noConversion"/>
  </si>
  <si>
    <t>B20700</t>
  </si>
  <si>
    <t>NR-C501XGS-T</t>
  </si>
  <si>
    <t>HD7761</t>
  </si>
  <si>
    <t>VM4610 PC</t>
  </si>
  <si>
    <t>VM6610 PC</t>
  </si>
  <si>
    <t>ME310X</t>
  </si>
  <si>
    <t>DX56AAB</t>
  </si>
  <si>
    <t>HA240Y</t>
  </si>
  <si>
    <t>AOC</t>
  </si>
  <si>
    <t>F71A000226</t>
  </si>
  <si>
    <t>Motion Analysis</t>
  </si>
  <si>
    <t>RAC/S-50CB</t>
  </si>
  <si>
    <t>B30200</t>
  </si>
  <si>
    <t>B30300</t>
  </si>
  <si>
    <t>RAM-83JK / RAD-50JK</t>
  </si>
  <si>
    <t>RAM-83JK / RAD-36JK</t>
  </si>
  <si>
    <t>Casio</t>
  </si>
  <si>
    <t>XJ-UT311WN</t>
  </si>
  <si>
    <t>METRON</t>
  </si>
  <si>
    <t>T8658</t>
  </si>
  <si>
    <t>HS-55JAHDR</t>
  </si>
  <si>
    <t>Akron</t>
  </si>
  <si>
    <t>iiyama</t>
  </si>
  <si>
    <t>T2252MSC</t>
  </si>
  <si>
    <t>65BDL4050D/00</t>
  </si>
  <si>
    <t>Biodex</t>
  </si>
  <si>
    <t>950-430</t>
  </si>
  <si>
    <t>B30500</t>
  </si>
  <si>
    <t>P3375-V</t>
  </si>
  <si>
    <t>RAD-22JK / RAC-22JK</t>
  </si>
  <si>
    <t>OG GIKEN</t>
  </si>
  <si>
    <t>GD-601</t>
  </si>
  <si>
    <t>B30600</t>
  </si>
  <si>
    <t>UP-D898MD</t>
  </si>
  <si>
    <t>JuGuan</t>
  </si>
  <si>
    <t>Samsung Medison</t>
  </si>
  <si>
    <t>Lilin</t>
  </si>
  <si>
    <t>IPS4184E</t>
  </si>
  <si>
    <t>B30700</t>
  </si>
  <si>
    <t>MAC BOOK PRO</t>
  </si>
  <si>
    <t>VG220Q</t>
  </si>
  <si>
    <t>Cosmed</t>
  </si>
  <si>
    <t>Quark C12x</t>
  </si>
  <si>
    <t>Selvas Healthcare</t>
  </si>
  <si>
    <t>ProLiant DL380 Gen10</t>
  </si>
  <si>
    <t>I10101</t>
  </si>
  <si>
    <t>I10102</t>
  </si>
  <si>
    <t>ENRAF</t>
  </si>
  <si>
    <t>Endomed 182</t>
  </si>
  <si>
    <t>US-751</t>
  </si>
  <si>
    <t>Ottobock</t>
  </si>
  <si>
    <t>A3 ankle CPM</t>
  </si>
  <si>
    <t>Furniss(MCKELOR)</t>
  </si>
  <si>
    <t>DC2480</t>
  </si>
  <si>
    <t>EVER PROSPEROUS</t>
  </si>
  <si>
    <t>DYNAPROG 527A</t>
  </si>
  <si>
    <t>ITO</t>
  </si>
  <si>
    <t>US-750</t>
  </si>
  <si>
    <t>UNIX</t>
  </si>
  <si>
    <t>UAM-8500</t>
  </si>
  <si>
    <t>UAM-8100</t>
  </si>
  <si>
    <t>EMS</t>
  </si>
  <si>
    <t>Laser755</t>
  </si>
  <si>
    <t>ENRAF NONIUS</t>
  </si>
  <si>
    <t>Endomed 482</t>
  </si>
  <si>
    <t>US-101L</t>
  </si>
  <si>
    <t>ME-740</t>
  </si>
  <si>
    <t>193W</t>
  </si>
  <si>
    <t>I10202</t>
  </si>
  <si>
    <t>h/p/cosmos</t>
  </si>
  <si>
    <t>pluto</t>
  </si>
  <si>
    <t>Metron</t>
  </si>
  <si>
    <t>AP-170</t>
  </si>
  <si>
    <t>SUNPRO</t>
  </si>
  <si>
    <t>CIR</t>
  </si>
  <si>
    <t>GAITRite</t>
  </si>
  <si>
    <t>I10301</t>
  </si>
  <si>
    <t>MAXELL</t>
  </si>
  <si>
    <t>MC-EW4051</t>
  </si>
  <si>
    <t>I20100</t>
  </si>
  <si>
    <t>RAS-40/RAC-40QK1</t>
  </si>
  <si>
    <t>I20201</t>
  </si>
  <si>
    <t>Muomeetria</t>
  </si>
  <si>
    <t>myotone</t>
  </si>
  <si>
    <t>Noraxon</t>
  </si>
  <si>
    <t>I20202</t>
  </si>
  <si>
    <t>HELEX 525</t>
  </si>
  <si>
    <t>I20203</t>
  </si>
  <si>
    <t>I20204</t>
  </si>
  <si>
    <t>Tekscan</t>
  </si>
  <si>
    <t>F-Scan</t>
  </si>
  <si>
    <t>HDMI1080P</t>
  </si>
  <si>
    <t>I20301</t>
  </si>
  <si>
    <t>I20302</t>
  </si>
  <si>
    <t>I20303</t>
  </si>
  <si>
    <t>3165NGW</t>
  </si>
  <si>
    <t>Canon PowerShot G7X</t>
  </si>
  <si>
    <t>I20304</t>
  </si>
  <si>
    <t>RSK600</t>
  </si>
  <si>
    <t>ZEBRIS</t>
  </si>
  <si>
    <t>FDM</t>
  </si>
  <si>
    <t>I30100</t>
  </si>
  <si>
    <t>IB10100</t>
  </si>
  <si>
    <t>IB10200</t>
  </si>
  <si>
    <t>Carlin's</t>
  </si>
  <si>
    <t>Treadmill 3</t>
  </si>
  <si>
    <t>IB10300</t>
  </si>
  <si>
    <t>IB10500</t>
  </si>
  <si>
    <t>Schein Orthopedic Server KG</t>
  </si>
  <si>
    <t>熱風循環式烘箱</t>
  </si>
  <si>
    <t>HG-3010A</t>
  </si>
  <si>
    <t>SAMMONS PRESTON</t>
  </si>
  <si>
    <t>CA426-110</t>
  </si>
  <si>
    <t>DL-406</t>
  </si>
  <si>
    <t>ETL</t>
  </si>
  <si>
    <t>N30501</t>
  </si>
  <si>
    <t>Eagle hub</t>
  </si>
  <si>
    <t>MotionAnalysis</t>
  </si>
  <si>
    <t>Hawk</t>
  </si>
  <si>
    <t>flatpane</t>
  </si>
  <si>
    <t>Raptor-H</t>
  </si>
  <si>
    <t>OG Wellness</t>
  </si>
  <si>
    <t>EF-260</t>
  </si>
  <si>
    <t>PM-810+</t>
  </si>
  <si>
    <t>環安系</t>
  </si>
  <si>
    <t>J10100</t>
  </si>
  <si>
    <t>CORNING/美國</t>
  </si>
  <si>
    <t>分離式冷氣(埋入)7.2KW</t>
  </si>
  <si>
    <t>淨化型藥櫃</t>
  </si>
  <si>
    <t>紫外線光譜儀</t>
  </si>
  <si>
    <t>分離式冷氣(埋入)5.0KW</t>
  </si>
  <si>
    <t>RAD-50JK/RAC50JK</t>
  </si>
  <si>
    <t>酸鹼度/離子測定儀</t>
  </si>
  <si>
    <t>瓶杯試驗機</t>
  </si>
  <si>
    <t>OR-190</t>
  </si>
  <si>
    <t>小管COD爐</t>
  </si>
  <si>
    <t>COD燃燒爐</t>
  </si>
  <si>
    <t>Gerhardt</t>
  </si>
  <si>
    <t>紫外光 / 可見光分光光度計</t>
  </si>
  <si>
    <t>UNICO</t>
  </si>
  <si>
    <t>濁度計</t>
  </si>
  <si>
    <t>HACH</t>
  </si>
  <si>
    <t>2100N</t>
  </si>
  <si>
    <t>4位數天平</t>
  </si>
  <si>
    <t>SCALTEC</t>
  </si>
  <si>
    <t>溶氧測定計</t>
  </si>
  <si>
    <t>HQ30D</t>
  </si>
  <si>
    <t>紫外分光光度計</t>
  </si>
  <si>
    <t>Channel</t>
  </si>
  <si>
    <t>JT-6P</t>
  </si>
  <si>
    <t>化學需氧量小管加熱爐</t>
  </si>
  <si>
    <t>Rocker</t>
  </si>
  <si>
    <t>CR25</t>
  </si>
  <si>
    <t>紫外光/可見光分光光度計</t>
  </si>
  <si>
    <t>UV2150</t>
  </si>
  <si>
    <t>鼓輪式電動清管機</t>
  </si>
  <si>
    <t>RIDGID</t>
  </si>
  <si>
    <t>K-750</t>
  </si>
  <si>
    <t>廢水喜(厭)氣濾床</t>
  </si>
  <si>
    <t>紫外光分光光度計</t>
  </si>
  <si>
    <t>UV7504PC</t>
  </si>
  <si>
    <t>廢水流體化床</t>
  </si>
  <si>
    <t>EVTECH</t>
  </si>
  <si>
    <t>DH510</t>
  </si>
  <si>
    <t>氨氮分解蒸餾裝置</t>
  </si>
  <si>
    <t>導電度計</t>
  </si>
  <si>
    <t>下水道偵測機器人</t>
  </si>
  <si>
    <t>ZanRobot</t>
  </si>
  <si>
    <t>ZTR-01</t>
  </si>
  <si>
    <t>水處理PLC自動控制模組</t>
  </si>
  <si>
    <t>翔雅訂製品</t>
  </si>
  <si>
    <t>光電比色計</t>
  </si>
  <si>
    <t>氨氮測定裝置</t>
  </si>
  <si>
    <t>桌上型PH計</t>
  </si>
  <si>
    <t>Thermo Scientific/美國</t>
  </si>
  <si>
    <t>Colony cownter570</t>
  </si>
  <si>
    <t>水質參數儀</t>
  </si>
  <si>
    <t>CLEAN L'EAU</t>
  </si>
  <si>
    <t>CON550</t>
  </si>
  <si>
    <t>真空抽氣過濾器</t>
  </si>
  <si>
    <t>分離式冷氣(埋入)11.0KW</t>
  </si>
  <si>
    <t>RAD-110JXR/RAC110JX</t>
  </si>
  <si>
    <t>J10200</t>
  </si>
  <si>
    <t>防潮鐵櫃</t>
  </si>
  <si>
    <t>廣播及通報系統</t>
  </si>
  <si>
    <t>分離式冷氣(埋入)7.20KW</t>
  </si>
  <si>
    <t>J10300</t>
  </si>
  <si>
    <t>桌上型溶氧測定計</t>
  </si>
  <si>
    <t>WTW</t>
  </si>
  <si>
    <t>oxi7310</t>
  </si>
  <si>
    <t>SP-2100</t>
  </si>
  <si>
    <t>桌上型濁度計</t>
  </si>
  <si>
    <t>Cole pamer</t>
  </si>
  <si>
    <t>99512-00</t>
  </si>
  <si>
    <t>箱型冷氣</t>
  </si>
  <si>
    <t>大同冷氣</t>
  </si>
  <si>
    <t>TFP-8LN</t>
  </si>
  <si>
    <t>J10400</t>
  </si>
  <si>
    <t>小流量控器採樣幫浦</t>
  </si>
  <si>
    <t>綜合溫度熱指數測定儀</t>
  </si>
  <si>
    <t>TESTO</t>
  </si>
  <si>
    <t>SKC</t>
  </si>
  <si>
    <t>SKC計數型採樣泵</t>
  </si>
  <si>
    <t>TES-1369B高溫環境熱壓力監視記錄器</t>
  </si>
  <si>
    <t>TES</t>
  </si>
  <si>
    <t>TES-1369B</t>
  </si>
  <si>
    <t>低流量計數型空氣採樣器</t>
  </si>
  <si>
    <t>防潮櫥櫃</t>
  </si>
  <si>
    <t>室內空氣品質感測器</t>
  </si>
  <si>
    <t>TSI</t>
  </si>
  <si>
    <t>空氣採樣器</t>
  </si>
  <si>
    <t>Gilian/Sensidyne(USA)</t>
  </si>
  <si>
    <t>GilAir-5R</t>
  </si>
  <si>
    <t>專業級溫濕度測試儀</t>
  </si>
  <si>
    <t>低流量空氣採樣器</t>
  </si>
  <si>
    <t>Gilian / Sensidyne</t>
  </si>
  <si>
    <t>GilAir-3R / 800485-111</t>
  </si>
  <si>
    <t>顯微鏡外接電視</t>
  </si>
  <si>
    <t>室內空氣品質監測器</t>
  </si>
  <si>
    <t>Quest</t>
  </si>
  <si>
    <t>EVM-7</t>
  </si>
  <si>
    <t>高流量空氣採樣幫浦</t>
  </si>
  <si>
    <t>丙酮加熱器</t>
  </si>
  <si>
    <t>甲醛分析儀</t>
  </si>
  <si>
    <t>cosmos</t>
  </si>
  <si>
    <t>XP-308B</t>
  </si>
  <si>
    <t>分離式冷氣(壁掛)7.2KW</t>
  </si>
  <si>
    <t>J20101</t>
  </si>
  <si>
    <t>J棟控制讀卡機</t>
  </si>
  <si>
    <t>抽氣藥櫃</t>
  </si>
  <si>
    <t>LIAN SHEN ENTERPRISE</t>
  </si>
  <si>
    <t>LG-600</t>
  </si>
  <si>
    <t>J20102</t>
  </si>
  <si>
    <t>ASUS K55VJ-0033C3210M 筆記型電腦</t>
  </si>
  <si>
    <t>K55VJ-0033C3210M</t>
  </si>
  <si>
    <t>連續流臭氧反應槽</t>
  </si>
  <si>
    <t>翔雅</t>
  </si>
  <si>
    <t>氣相臭氧分析儀</t>
  </si>
  <si>
    <t>位相差式解剖顯微計測器</t>
  </si>
  <si>
    <t>臭氧產生器</t>
  </si>
  <si>
    <t>光催化反應槽</t>
  </si>
  <si>
    <t>8吋彩色TFT LCD高解析度螢幕</t>
  </si>
  <si>
    <t>J20201</t>
  </si>
  <si>
    <t>自動高壓滅菌器</t>
  </si>
  <si>
    <t>低溫恆溫振盪培養箱</t>
  </si>
  <si>
    <t>氣相層析儀主機</t>
  </si>
  <si>
    <t>紫外光可見光光譜儀</t>
  </si>
  <si>
    <t>Genesys 10</t>
  </si>
  <si>
    <t>相位差顯微鏡</t>
  </si>
  <si>
    <t>80i</t>
  </si>
  <si>
    <t>數位影像擷取系統-電腦</t>
  </si>
  <si>
    <t>數位影像擷取系統-螢幕</t>
  </si>
  <si>
    <t>火焰離子檢測器</t>
  </si>
  <si>
    <t>低溫冷凝循環水槽</t>
  </si>
  <si>
    <t>溶氧度計</t>
  </si>
  <si>
    <t>COLE PARMER/USA</t>
  </si>
  <si>
    <t>07520-40</t>
  </si>
  <si>
    <t>J20202</t>
  </si>
  <si>
    <t>感應耦合電漿質譜儀</t>
  </si>
  <si>
    <t>Perkin Elmer SCIEX</t>
  </si>
  <si>
    <t>ELANDCR II</t>
  </si>
  <si>
    <t>感應耦合電漿質譜儀-物種分離設備</t>
  </si>
  <si>
    <t>Perkin Elmer</t>
  </si>
  <si>
    <t>Series 200</t>
  </si>
  <si>
    <t>感應耦合電漿質譜儀-彩色噴墨印表機</t>
  </si>
  <si>
    <t>HP Deskject D2560</t>
  </si>
  <si>
    <t>感應耦合電漿質譜儀-電腦</t>
  </si>
  <si>
    <t>OPTIPLEX755</t>
  </si>
  <si>
    <t>感應耦合電漿質譜儀-螢幕</t>
  </si>
  <si>
    <t>J20300</t>
  </si>
  <si>
    <t>低溫迴旋濃縮器</t>
  </si>
  <si>
    <t>CCA-1111</t>
  </si>
  <si>
    <t>FX-3000i</t>
  </si>
  <si>
    <t>Corning 康寧</t>
  </si>
  <si>
    <t>PC-4200</t>
  </si>
  <si>
    <t>天平3位數</t>
  </si>
  <si>
    <t>J20400</t>
  </si>
  <si>
    <t>個人環境偵測器</t>
  </si>
  <si>
    <t>個人環境採樣馬達</t>
  </si>
  <si>
    <t>氮氧化物環境監測分析儀</t>
  </si>
  <si>
    <t>旋風分離器</t>
  </si>
  <si>
    <t>汎晨訂製</t>
  </si>
  <si>
    <t>泛用型空氣採樣器</t>
  </si>
  <si>
    <t>四位數天平</t>
  </si>
  <si>
    <t>抽氣馬達</t>
  </si>
  <si>
    <t>SO2 測定儀</t>
  </si>
  <si>
    <t>臭氧測定器</t>
  </si>
  <si>
    <t>高速懸浮物質採樣器</t>
  </si>
  <si>
    <t>Anderson</t>
  </si>
  <si>
    <t>GA30336</t>
  </si>
  <si>
    <t>氾用型空氣採樣器</t>
  </si>
  <si>
    <t>Drying Oven</t>
  </si>
  <si>
    <t>DO60</t>
  </si>
  <si>
    <t>五位數分析天秤</t>
  </si>
  <si>
    <t>sartourius</t>
  </si>
  <si>
    <t>BP211D</t>
  </si>
  <si>
    <t>個人環境採樣器</t>
  </si>
  <si>
    <t xml:space="preserve">MSP </t>
  </si>
  <si>
    <t>自動式粉塵分析儀</t>
  </si>
  <si>
    <t>Palas</t>
  </si>
  <si>
    <t>Fidas200S</t>
  </si>
  <si>
    <t>R410A</t>
  </si>
  <si>
    <t>J20500</t>
  </si>
  <si>
    <t>GC-2014</t>
  </si>
  <si>
    <t>MERCK</t>
  </si>
  <si>
    <t>Elix Essential 10</t>
  </si>
  <si>
    <t>氣相層析儀-印表機</t>
  </si>
  <si>
    <t>M404DN</t>
  </si>
  <si>
    <t>離子層析儀</t>
  </si>
  <si>
    <t>Waters</t>
  </si>
  <si>
    <t>液相層析儀</t>
  </si>
  <si>
    <t>液相層析儀／光偶極陣列偵測器</t>
  </si>
  <si>
    <t>PDA</t>
  </si>
  <si>
    <t>氣相層析儀(GC)</t>
  </si>
  <si>
    <t>AA用抽氣櫃</t>
  </si>
  <si>
    <t>高效能液相層析儀用自動注射器</t>
  </si>
  <si>
    <t>全自動BET表面分析儀</t>
  </si>
  <si>
    <t>紫外光偵測器</t>
  </si>
  <si>
    <t>電導度計</t>
  </si>
  <si>
    <t>抽氣裝置</t>
  </si>
  <si>
    <t>分析天平</t>
  </si>
  <si>
    <t>Edwards</t>
  </si>
  <si>
    <t>92C-01K</t>
  </si>
  <si>
    <t>減壓濃縮裝置-水流抽氣幫浦</t>
  </si>
  <si>
    <t>減壓濃縮裝置-水浴槽</t>
  </si>
  <si>
    <t>SB-100</t>
  </si>
  <si>
    <t>減壓濃縮裝置</t>
  </si>
  <si>
    <t>N-1000V</t>
  </si>
  <si>
    <t>J20601</t>
  </si>
  <si>
    <t>阡揚科技有限公司</t>
  </si>
  <si>
    <t>數位攪拌馬達</t>
  </si>
  <si>
    <t>臥式冷凍櫃</t>
  </si>
  <si>
    <t>J20701</t>
  </si>
  <si>
    <t>由阡揚科技有限公司建置</t>
  </si>
  <si>
    <t>空氣取樣系統</t>
  </si>
  <si>
    <t>生物操作台</t>
  </si>
  <si>
    <t>生物氣膠單階衝擊採樣組</t>
  </si>
  <si>
    <t>迴轉式振盪培養箱</t>
  </si>
  <si>
    <t>UV偵測器</t>
  </si>
  <si>
    <t>阡揚建置</t>
  </si>
  <si>
    <t>室內空氣品質測定儀</t>
  </si>
  <si>
    <t>高流量採樣幫浦</t>
  </si>
  <si>
    <t>伸運工業有限公司</t>
  </si>
  <si>
    <t>J20702</t>
  </si>
  <si>
    <t>藥品冷藏冰箱</t>
  </si>
  <si>
    <t>分離式冷氣(壁掛)6.3KW</t>
  </si>
  <si>
    <t>RAS-63QK/RAC63QK1</t>
  </si>
  <si>
    <t>總有機碳分析儀</t>
  </si>
  <si>
    <t>J20800</t>
  </si>
  <si>
    <t>感應偶合電漿光譜儀</t>
  </si>
  <si>
    <t>元素分析儀</t>
  </si>
  <si>
    <t>elementar vario</t>
  </si>
  <si>
    <t>ELIII</t>
  </si>
  <si>
    <t>氧氣分析偵測器</t>
  </si>
  <si>
    <t>微毒性分析儀</t>
  </si>
  <si>
    <t>傅立葉轉換紅外線光譜儀</t>
  </si>
  <si>
    <t>雷射粒徑分析儀</t>
  </si>
  <si>
    <t>高效能液相層析儀(HPLC)</t>
  </si>
  <si>
    <t>高效能液相層析儀(HPLC)-UV偵測器</t>
  </si>
  <si>
    <t>L-2400</t>
  </si>
  <si>
    <t>高效能液相層析儀(HPLC)-螢光偵測器</t>
  </si>
  <si>
    <t>攜帶式多環芳香烴及氣膠偵測儀-筆記型電腦</t>
  </si>
  <si>
    <t>高效能液相層析儀(HPLC)-電腦</t>
  </si>
  <si>
    <t>E5500</t>
  </si>
  <si>
    <t>高效能液相層析儀(HPLC)-螢幕</t>
  </si>
  <si>
    <t>GPOWAL</t>
  </si>
  <si>
    <t>總有機碳分析儀-液晶螢幕</t>
  </si>
  <si>
    <t>總有機碳分析儀-電腦</t>
  </si>
  <si>
    <t>精密六位天平</t>
  </si>
  <si>
    <t>彩色噴墨印表機</t>
  </si>
  <si>
    <t>分離式冷氣(埋入)4.0KW</t>
  </si>
  <si>
    <t>RAD-40JK/RAC40JK</t>
  </si>
  <si>
    <t>J30101</t>
  </si>
  <si>
    <t>J30102</t>
  </si>
  <si>
    <t>J30103</t>
  </si>
  <si>
    <t>J30104</t>
  </si>
  <si>
    <t>J30105</t>
  </si>
  <si>
    <t>J30106</t>
  </si>
  <si>
    <t>RAD/C80JK</t>
  </si>
  <si>
    <t>J30200</t>
  </si>
  <si>
    <t>J30301</t>
  </si>
  <si>
    <t>J30302</t>
  </si>
  <si>
    <t>J30303</t>
  </si>
  <si>
    <t>J30304</t>
  </si>
  <si>
    <t>J30305</t>
  </si>
  <si>
    <t>J30306</t>
  </si>
  <si>
    <t>J30307</t>
  </si>
  <si>
    <t>J30701</t>
  </si>
  <si>
    <t xml:space="preserve">華碩商用電腦 </t>
  </si>
  <si>
    <t>BM6350</t>
  </si>
  <si>
    <t>BM6875-I737700050</t>
  </si>
  <si>
    <t>CG8350</t>
  </si>
  <si>
    <t>RAC-45LW</t>
  </si>
  <si>
    <t>J30702</t>
  </si>
  <si>
    <t>VW460</t>
  </si>
  <si>
    <t>J30703</t>
  </si>
  <si>
    <t>J40101</t>
  </si>
  <si>
    <t>即時監測微生物反應槽</t>
  </si>
  <si>
    <t>COV-602</t>
  </si>
  <si>
    <t>折射率檢測器</t>
  </si>
  <si>
    <t>P/N A5160 Smartline RI Detector 2300</t>
  </si>
  <si>
    <t>LC.PUMP</t>
  </si>
  <si>
    <t>LC-10ATVP</t>
  </si>
  <si>
    <t>現場水中氨氮監測器</t>
  </si>
  <si>
    <t>德國UIT牌</t>
  </si>
  <si>
    <t>偵測儀</t>
  </si>
  <si>
    <t>G154N　#210</t>
  </si>
  <si>
    <t>PH電導度計</t>
  </si>
  <si>
    <t>PP-20</t>
  </si>
  <si>
    <t>TS580</t>
  </si>
  <si>
    <t>VOSTRO 220</t>
  </si>
  <si>
    <t>自動收集器(Fraction collector )</t>
  </si>
  <si>
    <t>FC 203</t>
  </si>
  <si>
    <t>生物性耗氧分析儀</t>
  </si>
  <si>
    <t>5300A</t>
  </si>
  <si>
    <t>LMS-1003</t>
  </si>
  <si>
    <t>J40102</t>
  </si>
  <si>
    <t>廢棄通風儲</t>
  </si>
  <si>
    <t>輸水泵</t>
  </si>
  <si>
    <t>恆溫槽</t>
  </si>
  <si>
    <t>水質分析儀</t>
  </si>
  <si>
    <t>空氣幫浦</t>
  </si>
  <si>
    <t>攪拌馬達</t>
  </si>
  <si>
    <t>分批式反應器</t>
  </si>
  <si>
    <t>蠕動泵浦</t>
  </si>
  <si>
    <t>J40201</t>
  </si>
  <si>
    <t>真空濃縮機</t>
  </si>
  <si>
    <t>低溫循環恆溫水槽</t>
  </si>
  <si>
    <t>J40202</t>
  </si>
  <si>
    <t>迴轉式振盪恆溫培養箱</t>
  </si>
  <si>
    <t>CHUNG CHUAN</t>
  </si>
  <si>
    <t>C1L-524</t>
  </si>
  <si>
    <t>J40300</t>
  </si>
  <si>
    <t>J40401</t>
  </si>
  <si>
    <t>清淨式抽氣藥品櫃</t>
  </si>
  <si>
    <t>五位數天平</t>
  </si>
  <si>
    <t>精密微量蠕動馬達</t>
  </si>
  <si>
    <t>定量幫浦用蠕動頭</t>
  </si>
  <si>
    <t>sensION+EC5</t>
  </si>
  <si>
    <t>J40402</t>
  </si>
  <si>
    <t>廢液區抽氣裝置</t>
  </si>
  <si>
    <t>PH計</t>
  </si>
  <si>
    <t>J40501</t>
  </si>
  <si>
    <t>可程式電子式負載</t>
  </si>
  <si>
    <t>YOKOGAWA</t>
  </si>
  <si>
    <t>710110-D-HE</t>
  </si>
  <si>
    <t>電力與能源效率分析儀</t>
  </si>
  <si>
    <t>可程式電源供應器</t>
  </si>
  <si>
    <t>GWINSTEK</t>
  </si>
  <si>
    <t>GPC-3060D</t>
  </si>
  <si>
    <t>可調式電源供應器</t>
  </si>
  <si>
    <t>直流高電流電源供應器</t>
  </si>
  <si>
    <t>直流高電壓電源供應器</t>
  </si>
  <si>
    <t>變壓器參數測試器</t>
  </si>
  <si>
    <t>真空烘箱</t>
  </si>
  <si>
    <t>J40502</t>
  </si>
  <si>
    <t>電動攪拌器</t>
  </si>
  <si>
    <t>RAC/S32JQ</t>
  </si>
  <si>
    <t>六聯式攪拌器</t>
  </si>
  <si>
    <t>水循環真空抽氣設備</t>
  </si>
  <si>
    <t>多功能電子天平</t>
  </si>
  <si>
    <t>J406</t>
  </si>
  <si>
    <t>桌上型冷凍乾燥裝置</t>
  </si>
  <si>
    <t>紫外線殺菌器</t>
  </si>
  <si>
    <t>臭氧接觸反應器</t>
  </si>
  <si>
    <t>實驗室微電腦酸鹼度/離子計</t>
  </si>
  <si>
    <t>DO45</t>
  </si>
  <si>
    <t>5110雙推桿幫浦</t>
  </si>
  <si>
    <t>益弘儀器股份有限公司</t>
  </si>
  <si>
    <t>5440螢光偵測器</t>
  </si>
  <si>
    <t>7725i 手動注射器</t>
  </si>
  <si>
    <t>Chromaster操控與資料處理界面卡</t>
  </si>
  <si>
    <t>Chromaster</t>
  </si>
  <si>
    <t>Chromaster操控與資料處理軟體(授權版)</t>
  </si>
  <si>
    <t>六頻道DEGASSER脫氣裝置</t>
  </si>
  <si>
    <t>四溶媒梯度混合裝置</t>
  </si>
  <si>
    <t>電腦(含20"LCD+印表機)</t>
  </si>
  <si>
    <t>J40602</t>
  </si>
  <si>
    <t>高速均質機</t>
  </si>
  <si>
    <t>德國 ART</t>
  </si>
  <si>
    <t>MICCRA D-1/D-3/PA/D-9/15</t>
  </si>
  <si>
    <t>SAN-C116</t>
  </si>
  <si>
    <t>行星式球磨機</t>
  </si>
  <si>
    <t>東成昌股份有限公司</t>
  </si>
  <si>
    <t>QM-1SP04</t>
  </si>
  <si>
    <t>電化學分析儀</t>
  </si>
  <si>
    <t>J40701</t>
  </si>
  <si>
    <t>加熱器</t>
  </si>
  <si>
    <t>可程式直流電源供應器</t>
  </si>
  <si>
    <t>高速數位式多功能電源供應測量儀</t>
  </si>
  <si>
    <t>紫外線 /  可見光光度計</t>
  </si>
  <si>
    <t>可程式交直流電源供應器</t>
  </si>
  <si>
    <t>Iustrument Technology Research Center</t>
  </si>
  <si>
    <t>C3030</t>
  </si>
  <si>
    <t xml:space="preserve">阻抗分析儀 </t>
  </si>
  <si>
    <t>Stanford Research Systems</t>
  </si>
  <si>
    <t>SR830</t>
  </si>
  <si>
    <t>分離式冷氣(壁掛)5.0KW</t>
  </si>
  <si>
    <t>超音波發振機</t>
  </si>
  <si>
    <t>局部排氣設備</t>
  </si>
  <si>
    <t>實驗室用精密行離子計(含電極)</t>
  </si>
  <si>
    <t>SP-2500</t>
  </si>
  <si>
    <t>多功能紫外光分子反應裝置</t>
  </si>
  <si>
    <t xml:space="preserve">Rayonet </t>
  </si>
  <si>
    <t>RPR-100</t>
  </si>
  <si>
    <t>J40702</t>
  </si>
  <si>
    <t>抽氣式藥品櫃</t>
  </si>
  <si>
    <t>經濟型高溫爐</t>
  </si>
  <si>
    <t>恆溫箱</t>
  </si>
  <si>
    <t>T760DH</t>
  </si>
  <si>
    <t>局部排氣裝置</t>
  </si>
  <si>
    <t>桌上型局部排氣櫃</t>
  </si>
  <si>
    <t>J40801</t>
  </si>
  <si>
    <t>排煙櫃組</t>
  </si>
  <si>
    <t>CO2恆溫培養箱</t>
  </si>
  <si>
    <t>MOC-15AC</t>
  </si>
  <si>
    <t>滅菌釜</t>
  </si>
  <si>
    <t>TM-325</t>
  </si>
  <si>
    <t>桌上型高速離心機</t>
  </si>
  <si>
    <t>Heraeus Multifuge 3S</t>
  </si>
  <si>
    <t>防潮儀器櫃</t>
  </si>
  <si>
    <t>AH-506</t>
  </si>
  <si>
    <t>寶藏閣</t>
  </si>
  <si>
    <t>GH-193</t>
  </si>
  <si>
    <t>天平科學儀器有限公司</t>
  </si>
  <si>
    <t>CRI-45</t>
  </si>
  <si>
    <t>恆溫震盪水浴槽</t>
  </si>
  <si>
    <t>定製品</t>
  </si>
  <si>
    <t>圓軸式土壤混合機</t>
  </si>
  <si>
    <t>PB602-S</t>
  </si>
  <si>
    <t xml:space="preserve">Nikon </t>
  </si>
  <si>
    <t>YS100</t>
  </si>
  <si>
    <t>高強</t>
  </si>
  <si>
    <t>分析天平(四位)</t>
  </si>
  <si>
    <t>SBC 31</t>
  </si>
  <si>
    <t>E100</t>
  </si>
  <si>
    <t>位相差螢光顯微鏡</t>
  </si>
  <si>
    <t>E600</t>
  </si>
  <si>
    <t>E200</t>
  </si>
  <si>
    <t>DNA分析電泳槽</t>
  </si>
  <si>
    <t>DNA凝膠,UV觀測箱</t>
  </si>
  <si>
    <t>M15-15X15CM</t>
  </si>
  <si>
    <t>解剖顯微鏡</t>
  </si>
  <si>
    <t>SMZ 800</t>
  </si>
  <si>
    <t>平流式無菌操作台</t>
  </si>
  <si>
    <t>GBH-4</t>
  </si>
  <si>
    <t>低溫恆溫震盪培養箱</t>
  </si>
  <si>
    <t>華夏代理</t>
  </si>
  <si>
    <t>E-600l</t>
  </si>
  <si>
    <t>J40802</t>
  </si>
  <si>
    <t>Aglient</t>
  </si>
  <si>
    <t>HP-6890 N</t>
  </si>
  <si>
    <t>恆溫水槽</t>
  </si>
  <si>
    <t>玖慧有限公司-JF</t>
  </si>
  <si>
    <t>G-20</t>
  </si>
  <si>
    <t>數位式精密壓力感測器</t>
  </si>
  <si>
    <t>COPAL PZ-30</t>
  </si>
  <si>
    <t>往互式恆溫振盪水浴槽箱</t>
  </si>
  <si>
    <t>J50301</t>
  </si>
  <si>
    <t>J50302</t>
  </si>
  <si>
    <t>雷射印表機(多功能)</t>
  </si>
  <si>
    <t>J50303</t>
  </si>
  <si>
    <t>J50304</t>
  </si>
  <si>
    <t>J50305</t>
  </si>
  <si>
    <t>J50306</t>
  </si>
  <si>
    <t>J50403</t>
  </si>
  <si>
    <t>J50501</t>
  </si>
  <si>
    <t>J50502</t>
  </si>
  <si>
    <t>J50503</t>
  </si>
  <si>
    <t>一對一分離式冷氣機</t>
  </si>
  <si>
    <t>J50504</t>
  </si>
  <si>
    <t>J50505</t>
  </si>
  <si>
    <t>J50506</t>
  </si>
  <si>
    <t>J50507</t>
  </si>
  <si>
    <t>即時式高解像度顯微數位攝影系統</t>
  </si>
  <si>
    <t>明暗視野 / 螢光影像分析定量軟體</t>
  </si>
  <si>
    <t>螢光顯微鏡</t>
  </si>
  <si>
    <t>PM2.5分徑採樣器</t>
  </si>
  <si>
    <t>MODEL</t>
  </si>
  <si>
    <t xml:space="preserve">200 PEM </t>
  </si>
  <si>
    <t>生物顯微鏡</t>
  </si>
  <si>
    <t>J60102</t>
  </si>
  <si>
    <t>RAS/RAC-40FB</t>
  </si>
  <si>
    <t>J60301</t>
  </si>
  <si>
    <t>17吋液晶顯示器</t>
  </si>
  <si>
    <t>J60302</t>
  </si>
  <si>
    <t>單軸低頻加速規與放大器</t>
  </si>
  <si>
    <t>J60303</t>
  </si>
  <si>
    <t>J60304</t>
  </si>
  <si>
    <t>J60402</t>
  </si>
  <si>
    <t>J60500</t>
  </si>
  <si>
    <t>IKA/德國</t>
  </si>
  <si>
    <t>HS-7</t>
  </si>
  <si>
    <t>循環幫浦</t>
  </si>
  <si>
    <t>紫外/可見光分光光譜儀</t>
  </si>
  <si>
    <t>SUS排煙櫃</t>
  </si>
  <si>
    <t>Yellowing by IKA</t>
  </si>
  <si>
    <t>精密型低溫恆溫循環水槽</t>
  </si>
  <si>
    <t>HAAKE</t>
  </si>
  <si>
    <t>P1-C40P</t>
  </si>
  <si>
    <t>低溫恆溫循環水槽</t>
  </si>
  <si>
    <t>Thermo/德國</t>
  </si>
  <si>
    <t>PC200-A40</t>
  </si>
  <si>
    <t>單槽一體式超音波清洗機設備</t>
  </si>
  <si>
    <t>單槽一體式超音波清洗機(50HKZ)</t>
  </si>
  <si>
    <t>單槽一體式超音波清洗機(80HKZ)</t>
  </si>
  <si>
    <t>單槽一體式超音波清洗機</t>
  </si>
  <si>
    <t>L-600</t>
  </si>
  <si>
    <t>磁石加熱攪拌器</t>
  </si>
  <si>
    <t>電動加熱攪拌機</t>
  </si>
  <si>
    <t>Yamato/日本</t>
  </si>
  <si>
    <t>LT-400C</t>
  </si>
  <si>
    <t>微量蠕動幫浦</t>
  </si>
  <si>
    <t>Master Flex/美國</t>
  </si>
  <si>
    <t>77916-10</t>
  </si>
  <si>
    <t>電化學測試系統</t>
  </si>
  <si>
    <t>CEM</t>
  </si>
  <si>
    <t>J60601</t>
  </si>
  <si>
    <t>超純水裝置</t>
  </si>
  <si>
    <t>多功能空氣污染物採樣器</t>
  </si>
  <si>
    <t>蜂巢式套管採樣器</t>
  </si>
  <si>
    <t>精密電子微量天平</t>
  </si>
  <si>
    <t>分樣收集器</t>
  </si>
  <si>
    <t>在線式微粒採樣器</t>
  </si>
  <si>
    <t>乾式流量校正器</t>
  </si>
  <si>
    <t>強制冷卻組</t>
  </si>
  <si>
    <t>採樣入流管</t>
  </si>
  <si>
    <t>過飽和蒸氣發生器</t>
  </si>
  <si>
    <t>抽氣幫浦 Air</t>
  </si>
  <si>
    <t>半揮發有機物收集器</t>
  </si>
  <si>
    <t>Tisch</t>
  </si>
  <si>
    <t>多階粉塵採樣器</t>
  </si>
  <si>
    <t>MSP</t>
  </si>
  <si>
    <t>100-S4</t>
  </si>
  <si>
    <t>氣相層析質譜儀</t>
  </si>
  <si>
    <t>J60602</t>
  </si>
  <si>
    <t>自動進樣器</t>
  </si>
  <si>
    <t>高解析氣相層析質譜儀</t>
  </si>
  <si>
    <t>Agilent Technologies</t>
  </si>
  <si>
    <t>5975C</t>
  </si>
  <si>
    <t>高解析氣相層析質譜儀-自動注射器</t>
  </si>
  <si>
    <t>7683B</t>
  </si>
  <si>
    <t>高解析氣相層析質譜儀-自動注射器樣品盤</t>
  </si>
  <si>
    <t>高解析氣相層析質譜儀-電腦</t>
  </si>
  <si>
    <t>dx2310MT</t>
  </si>
  <si>
    <t>真空除氣裝置</t>
  </si>
  <si>
    <t>液相層析質譜儀</t>
  </si>
  <si>
    <t>自動熱脫附儀</t>
  </si>
  <si>
    <t>感應耦合電漿原子發射光譜儀-自動取樣器</t>
  </si>
  <si>
    <t>PerkinElmer</t>
  </si>
  <si>
    <t>S-10</t>
  </si>
  <si>
    <t>感應耦合電漿原子發射光譜儀-電腦主機</t>
  </si>
  <si>
    <t>D640MB</t>
  </si>
  <si>
    <t>感應耦合電漿原子發射光譜儀-電腦螢幕</t>
  </si>
  <si>
    <t>VS299NR-G</t>
  </si>
  <si>
    <t>氣液相吹捕器</t>
  </si>
  <si>
    <t>感應耦合電漿原子發射光譜儀</t>
  </si>
  <si>
    <t>AVIO 200</t>
  </si>
  <si>
    <t>感應耦合電漿原子發射光譜儀-水循環器</t>
  </si>
  <si>
    <t>UNISS</t>
  </si>
  <si>
    <t>RC8000</t>
  </si>
  <si>
    <t>感應耦合電漿原子發射光譜儀-抽風裝置</t>
  </si>
  <si>
    <t>送液幫浦系統</t>
  </si>
  <si>
    <t>高解析氣相層析質譜儀-螢幕</t>
  </si>
  <si>
    <t>LE1901W</t>
  </si>
  <si>
    <t>高解析氣相層析質譜儀-印表機</t>
  </si>
  <si>
    <t>LJP2014</t>
  </si>
  <si>
    <t>J80300</t>
  </si>
  <si>
    <t>JB10100</t>
  </si>
  <si>
    <t>CHENG SANG</t>
  </si>
  <si>
    <t>CDV-1202H</t>
  </si>
  <si>
    <t>管狀高溫盧</t>
  </si>
  <si>
    <t>龍華企業有限公司</t>
  </si>
  <si>
    <t>粉碎機</t>
  </si>
  <si>
    <t>榮聰</t>
  </si>
  <si>
    <t>RT-12SF</t>
  </si>
  <si>
    <t>垃圾廢氣除臭設備</t>
  </si>
  <si>
    <t>高溫爐</t>
  </si>
  <si>
    <t>碾碎機</t>
  </si>
  <si>
    <t>樹德牌</t>
  </si>
  <si>
    <t>10-06-A2</t>
  </si>
  <si>
    <t>總氯分析儀</t>
  </si>
  <si>
    <t>MITSUBISHI CHEMCAL</t>
  </si>
  <si>
    <t>TOX-100</t>
  </si>
  <si>
    <t>固體破碎機</t>
  </si>
  <si>
    <t>普聯訂製</t>
  </si>
  <si>
    <t>A-200</t>
  </si>
  <si>
    <t>閃火點測定儀</t>
  </si>
  <si>
    <t>無機揮發性旋轉裝置(TCLP)</t>
  </si>
  <si>
    <t>毒性特性溶出程序儀器</t>
  </si>
  <si>
    <t>毒性特性溶出測驗機</t>
  </si>
  <si>
    <t>DJ POWER</t>
  </si>
  <si>
    <t>TCLP-08</t>
  </si>
  <si>
    <t>高扭力電動攪拌機</t>
  </si>
  <si>
    <t>標準篩振盪器</t>
  </si>
  <si>
    <t>SHIN KWANG</t>
  </si>
  <si>
    <t>VIB-RO</t>
  </si>
  <si>
    <t>真空過濾裝置</t>
  </si>
  <si>
    <t>熱卡計</t>
  </si>
  <si>
    <t>多功能水質參數儀</t>
  </si>
  <si>
    <t>Parr Instrument Company</t>
  </si>
  <si>
    <t>1341</t>
  </si>
  <si>
    <t>JB10200</t>
  </si>
  <si>
    <t>LOI排氣櫃</t>
  </si>
  <si>
    <t>極早期預警系統-不斷電電源供應器</t>
  </si>
  <si>
    <t>VESDA</t>
  </si>
  <si>
    <t>VHX-0200</t>
  </si>
  <si>
    <t>煙感度測驗器</t>
  </si>
  <si>
    <t>隱藏式空調機</t>
  </si>
  <si>
    <t>加瓦斯試驗器</t>
  </si>
  <si>
    <t>加煙試驗器</t>
  </si>
  <si>
    <t>加熱試驗器</t>
  </si>
  <si>
    <t>煙感度試驗器</t>
  </si>
  <si>
    <t>JB10300</t>
  </si>
  <si>
    <t>70-150D</t>
  </si>
  <si>
    <t>三相可變電源供應器</t>
  </si>
  <si>
    <t>電腦顯示板</t>
  </si>
  <si>
    <t xml:space="preserve">電動機車電控與馬達驅動裝置 </t>
  </si>
  <si>
    <t>中華汽車</t>
  </si>
  <si>
    <t>e-moving</t>
  </si>
  <si>
    <t xml:space="preserve">數位儲存式示波器 </t>
  </si>
  <si>
    <t>GW Instek</t>
  </si>
  <si>
    <t>GD-1102</t>
  </si>
  <si>
    <t>投影機含機櫃</t>
  </si>
  <si>
    <t>訊號產生器</t>
  </si>
  <si>
    <t>PINTEK</t>
  </si>
  <si>
    <t>FG-102</t>
  </si>
  <si>
    <t>電動腳踏車</t>
  </si>
  <si>
    <t>勝1</t>
  </si>
  <si>
    <t>慢速電動車</t>
  </si>
  <si>
    <t>實驗場所高壓氣體(氫氣)洩漏偵測警報系統</t>
  </si>
  <si>
    <t>QTS-17171X</t>
  </si>
  <si>
    <t>PRJ4</t>
  </si>
  <si>
    <t>排氣（抽風）裝置</t>
  </si>
  <si>
    <t>PRJ7</t>
  </si>
  <si>
    <t>餐旅系</t>
  </si>
  <si>
    <t>電烤箱</t>
  </si>
  <si>
    <t>JS-11</t>
  </si>
  <si>
    <t>L40800</t>
  </si>
  <si>
    <t>水冷式箱型冷氣</t>
  </si>
  <si>
    <t>臥式冷凍冰箱</t>
  </si>
  <si>
    <t>氣冷臥式冷凍櫃</t>
  </si>
  <si>
    <t>自動清洗式油煙罩/新鮮風</t>
  </si>
  <si>
    <t>450*110*60CM</t>
  </si>
  <si>
    <t>L40700</t>
  </si>
  <si>
    <t>L40600</t>
  </si>
  <si>
    <t>紅豆餅機</t>
  </si>
  <si>
    <t>H40B</t>
  </si>
  <si>
    <t>落地型攪拌機</t>
  </si>
  <si>
    <t>通榮牌</t>
  </si>
  <si>
    <t>TJ-201S</t>
  </si>
  <si>
    <t>TW-502DCU</t>
  </si>
  <si>
    <t>L40900</t>
  </si>
  <si>
    <t>氣冷式（1TO2）埋入型冷氣機</t>
  </si>
  <si>
    <t>自動清喜式油煙罩/新鮮風</t>
  </si>
  <si>
    <t>W640/200/H60</t>
  </si>
  <si>
    <t>萬能蒸烤箱</t>
  </si>
  <si>
    <t>1.烹飪能力:10*1/1GN、2.容納1/1GN PAN 10盤、3.正面、背面為不鏽鋼材質，內部為孤型轉角不銹鋼製品、4.電力:220V 3∮ 60HZ、5.燒烤溫度30-300度</t>
  </si>
  <si>
    <t>0.5HP</t>
  </si>
  <si>
    <t>蛋捲機</t>
  </si>
  <si>
    <t>玉米熊</t>
  </si>
  <si>
    <t>LTD-2R-G2B</t>
  </si>
  <si>
    <t>ASUS AS-D670,硬碟加到160G,增購512MB記憶體,硬碟防護系統(網路衛士)</t>
  </si>
  <si>
    <t>L40501</t>
  </si>
  <si>
    <t>西德製六盤萬能蒸烤箱/置台</t>
  </si>
  <si>
    <t>W65/D70/H80/90</t>
  </si>
  <si>
    <t>L41000</t>
  </si>
  <si>
    <t>西德製六盤萬能蒸箱烤箱/置台</t>
  </si>
  <si>
    <t>W90.2/D77.3/H83.2</t>
  </si>
  <si>
    <t>商用電磁爐</t>
  </si>
  <si>
    <t>興龍</t>
  </si>
  <si>
    <t>HIPT-H25B</t>
  </si>
  <si>
    <t>餐具砧板消毒櫃</t>
  </si>
  <si>
    <t>W90/D60/H160</t>
  </si>
  <si>
    <t>尺寸:76*80*163cm 、日產量:560LB</t>
  </si>
  <si>
    <t>200磅製冰機</t>
  </si>
  <si>
    <t>MANITOWOC</t>
  </si>
  <si>
    <t>UDF0240A-161B</t>
  </si>
  <si>
    <t>立式四門上凍下藏冰箱</t>
  </si>
  <si>
    <t>NEOFREEZE</t>
  </si>
  <si>
    <t>NEO-078482</t>
  </si>
  <si>
    <t>L40500</t>
  </si>
  <si>
    <t>Manitowoc</t>
  </si>
  <si>
    <t>UDF-0240W</t>
  </si>
  <si>
    <t>RO系統飲水機</t>
  </si>
  <si>
    <t>解析度標準:XGA1024*768(含)以上輸出亮度:2500ANSI流明(含)以上</t>
  </si>
  <si>
    <t xml:space="preserve">(L409-西餐教室)工作台冷凍冰箱 </t>
  </si>
  <si>
    <t xml:space="preserve">150*70*85/100 </t>
  </si>
  <si>
    <t xml:space="preserve">(L409-西餐教室)工作台冷藏冰箱 </t>
  </si>
  <si>
    <t>多功能蒸烤箱/20盤</t>
  </si>
  <si>
    <t>RATIONAL</t>
  </si>
  <si>
    <t>SCCWE102</t>
  </si>
  <si>
    <t>明火烤箱</t>
  </si>
  <si>
    <t>廚霸王</t>
  </si>
  <si>
    <t>CSA-600</t>
  </si>
  <si>
    <t>工作台冷藏冰箱</t>
  </si>
  <si>
    <t>台灣大昌華嘉</t>
  </si>
  <si>
    <t>LOCAL</t>
  </si>
  <si>
    <t>工作台冷凍冰箱</t>
  </si>
  <si>
    <t>桌上型雙口熱感應爐</t>
  </si>
  <si>
    <t>興龍牌</t>
  </si>
  <si>
    <t>HIPT-H35P2S</t>
  </si>
  <si>
    <t>L41001</t>
  </si>
  <si>
    <t>日製自動感溫消防滅火系統</t>
  </si>
  <si>
    <t>W27/D20.5/H66</t>
  </si>
  <si>
    <t>分離式、壁掛式、冷氣能力10,000Kcal/h、適用電壓220V、配電、配管洗洞、排水工程</t>
  </si>
  <si>
    <t>LB20100</t>
  </si>
  <si>
    <t>低溫烹調機</t>
  </si>
  <si>
    <t>SIRMAN</t>
  </si>
  <si>
    <t>SC-2000X</t>
  </si>
  <si>
    <t xml:space="preserve">E8300CPU/250G HDD/2G RAM/DVD-ROM/NO OS </t>
  </si>
  <si>
    <t>Q8200/2G RAM/500G HDD DVD-RW/讀卡機/NO OS</t>
  </si>
  <si>
    <t>M40401</t>
  </si>
  <si>
    <t>(L408-中餐教室)工作台冷藏冰箱</t>
  </si>
  <si>
    <t>150*70*85/100</t>
  </si>
  <si>
    <t>臥式冷藏沙拉冰箱</t>
  </si>
  <si>
    <t>W150/D70/H85/100</t>
  </si>
  <si>
    <t>力頓</t>
  </si>
  <si>
    <t>LD-300</t>
  </si>
  <si>
    <t>刀具消毒櫃</t>
  </si>
  <si>
    <t>嵊家</t>
  </si>
  <si>
    <t>HBK-1</t>
  </si>
  <si>
    <t>VIEWSONIC 17"</t>
  </si>
  <si>
    <t>臥式工作台冷凍冰箱</t>
  </si>
  <si>
    <t>義大利半自動咖啡機</t>
  </si>
  <si>
    <t>雙孔雙蒸氣、前置兩道濾心+8L軟水管、不銹鋼集渣槽,拉花鋼杯1L,鋼杯0.6L,58mm填壓器等連接安裝工程</t>
  </si>
  <si>
    <t>10公升鍋爐、雙孔雙蒸氣、前置二道濾心、8公升軟水器</t>
  </si>
  <si>
    <t>ASUS P4 P8000-VM</t>
  </si>
  <si>
    <t>HP DC5700 SFF</t>
  </si>
  <si>
    <t>19"</t>
  </si>
  <si>
    <t>LP-CH-915</t>
  </si>
  <si>
    <t>手握麥克風*2、領夾式麥克風、三角立架、輸出功率:低音路:120W rms,高音路:50W rms、可播CD、MP3與CD及SD記憶卡格式</t>
  </si>
  <si>
    <t>L406</t>
  </si>
  <si>
    <t>ViewSonic VA703B</t>
  </si>
  <si>
    <t>L40502</t>
  </si>
  <si>
    <t>1HP</t>
  </si>
  <si>
    <t>循環水箱/控制盤</t>
  </si>
  <si>
    <t>W90/86/H90</t>
  </si>
  <si>
    <t>L409</t>
  </si>
  <si>
    <t>臥式工作台冷藏冰箱</t>
  </si>
  <si>
    <t>微投影裝置、硬碟220G以上、12倍光學、專業原廠攝影機包、原廠鋰電池*2超高容量電池*1及充電器、線控攝影三腳架</t>
  </si>
  <si>
    <t>榨汁機</t>
  </si>
  <si>
    <t>Robot Coupe</t>
  </si>
  <si>
    <t>J80Ultra</t>
  </si>
  <si>
    <t>MSI 微星</t>
  </si>
  <si>
    <t>PRO 24X 10M-206TW</t>
  </si>
  <si>
    <t>併裝式冷藏冰櫃</t>
  </si>
  <si>
    <t>180*360*230CM</t>
  </si>
  <si>
    <t>ASUS VB191S-G</t>
  </si>
  <si>
    <t>RO逆滲透純水設備</t>
  </si>
  <si>
    <t>馬達 HF9050、三道過濾器</t>
  </si>
  <si>
    <t>65吋電視含吊架</t>
  </si>
  <si>
    <t>L408</t>
  </si>
  <si>
    <t>單點銷售觸控主機</t>
  </si>
  <si>
    <t>All in one POS主機、CPU Intel 1.8GHz/1G RAM、15吋LCD、160GB 3.5"HDD SATA、serial,USB*4,PS2 (KB/mouse)、Giga網路埠</t>
  </si>
  <si>
    <t>MB209</t>
  </si>
  <si>
    <t>G603</t>
  </si>
  <si>
    <t>50*160*120mm</t>
  </si>
  <si>
    <t>規格:W420*D420*H840mm、不鏽鋼安全防護蓋及安全微動開關、配件:不鏽鋼攪拌桶,鉤,拌,網、電力220V</t>
  </si>
  <si>
    <t>3KSM5CBTWH</t>
  </si>
  <si>
    <t>42吋 含原視訊系統、音響系統、攝影系統及DVD</t>
  </si>
  <si>
    <t>高壓強力清潔組機</t>
  </si>
  <si>
    <t>高壓沖洗機 一、出水壓力：170BAR 二、水量:15.2L/M 三、馬力4.4KW/6.0HP  強力吹風機 一、馬力：3/4HP 二、電源115V60HZ 三、轉數:2200cfm</t>
  </si>
  <si>
    <t>DVD數位影音光碟機</t>
  </si>
  <si>
    <t>5公升桌上型攪拌機</t>
  </si>
  <si>
    <t>容量:5公升、電壓:110v/60hz/1ph、附攪拌器一組、電力 AC-110V</t>
  </si>
  <si>
    <t>惠而浦Whirlpool</t>
  </si>
  <si>
    <t>WTW7300DW</t>
  </si>
  <si>
    <t>14吋、記憶體 4GB、儲存裝置 500GB、i3-2310M 2.1G、Ci3-2310M CPU</t>
  </si>
  <si>
    <t>快速球型攝影機</t>
  </si>
  <si>
    <t>18倍光學；16倍(含)以上數位放大；解析度470TVL(含)以上</t>
  </si>
  <si>
    <t>EPSON EMP-X5</t>
  </si>
  <si>
    <t>列印速度:A4每分鐘33張、列印解析度:1200dpix1200dpi、內建雙面列印</t>
  </si>
  <si>
    <t>NAGATA LCS-12</t>
  </si>
  <si>
    <t>半自動營業型2孔</t>
  </si>
  <si>
    <t>HP LJ-5200TN</t>
  </si>
  <si>
    <t>咖啡磨豆機</t>
  </si>
  <si>
    <t>900N 、110V、 1/2HP</t>
  </si>
  <si>
    <t>冰淇淋機</t>
  </si>
  <si>
    <t>Taylor</t>
  </si>
  <si>
    <t>104</t>
  </si>
  <si>
    <t>冰沙機</t>
  </si>
  <si>
    <t>Blendtec</t>
  </si>
  <si>
    <t>S885</t>
  </si>
  <si>
    <t>Optoma EP726 XGA</t>
  </si>
  <si>
    <t>M40201</t>
  </si>
  <si>
    <t>附視訊盒及大尺寸高畫質液晶顯示器型式:42型(含)以上 解析度:1366*768(含)以上 對比:1000:1(含)以上</t>
  </si>
  <si>
    <t>TH-49FX700W</t>
  </si>
  <si>
    <t>LB10300</t>
  </si>
  <si>
    <t>液晶投影機</t>
  </si>
  <si>
    <t>TH-55FX600W</t>
  </si>
  <si>
    <t>LB10402</t>
  </si>
  <si>
    <t>L50100</t>
  </si>
  <si>
    <t>1.1000CC以上 2.電壓110V、轉速:30,00rpm(含)以上 3.段速:獨立式計時開關</t>
  </si>
  <si>
    <t>HP LaserJet 2420N</t>
  </si>
  <si>
    <t>HP LJ-1022N</t>
  </si>
  <si>
    <t>手持式攪拌機</t>
  </si>
  <si>
    <t>CMP 250 V.V.</t>
  </si>
  <si>
    <t>M50201</t>
  </si>
  <si>
    <t>1.在塗佈紙上列印D/A1彩色圖像129，約可達4.2分鐘/頁 2.在光面紙上列印D/A1彩色圖像，則約可達7.9分鐘/頁 3.標準記憶體128MB 4.可印A0</t>
  </si>
  <si>
    <t>外接DVD</t>
  </si>
  <si>
    <t>油脂截油池BGI生化油脂分解處理系統</t>
  </si>
  <si>
    <t>台灣藍水有限公司</t>
  </si>
  <si>
    <t>1.可移動式濾網*1:不鏽鋼304  2.可移動式濾網架框*1:不鏽鋼304 3.可移動式濾網提把*1:不鏽鋼304 4.流入口*2:PVC 4” 5.流出口*2:PVC 4” 6.固定式整流板*4:不鏽鋼304 7.槽體補強 8.排放清潔口*2:PVC 9.掃除口*2:PVC 10.油汙池液面自吸平軸抽回收管*1 11.含現場施工 12.更新全自動控制箱烤漆面板 13.藥液注入泵浦:最大流量需1000cc/min 14.定量加藥桶:(1)材質:PP(2)容量:100L 15.定量曝氣機:(1)容量需1000L/時(2)馬力:1HP(3)噪音:62~65db 16.現場僅提供380V電源三相</t>
  </si>
  <si>
    <t>LB304</t>
    <phoneticPr fontId="2" type="noConversion"/>
  </si>
  <si>
    <t>工作台冷凍冰箱</t>
    <phoneticPr fontId="2" type="noConversion"/>
  </si>
  <si>
    <t>台灣大昌華嘉股份有限公司</t>
  </si>
  <si>
    <t>1.台面使用1.0mm不鏽鋼304板製作。 2.箱體外殼使用0.6mm不鏽鋼304板製作。 3.內殼使用0.4mm不鏽鋼304板製作。 4.中間使用 50mm PU 泡棉絕緣。 5.箱內設置四片活動鍍膠層鐵網。 6.壓縮機1/2HP。 7.冷卻方式採用無霜送風式。 8.溫度範圍：1℃ ~5℃。 9.四只櫃腳不鏽鋼304材質，管徑2"，另具調整腳，可調整2cm~3cm。 10.容積：200 L。</t>
  </si>
  <si>
    <t>L409</t>
    <phoneticPr fontId="2" type="noConversion"/>
  </si>
  <si>
    <t>製麵機</t>
  </si>
  <si>
    <t>Imperia</t>
    <phoneticPr fontId="2" type="noConversion"/>
  </si>
  <si>
    <t>1.馬力：1.5HP。 2.筒容量6KG。 3.每小時可生產15-18KG。 4.有4顆輪子可方便移動，及水冷系統。 5.有緊急安全鈕，可停止機器運作。 6.模具包含6mm短型麵、25mm貝殼麵、10mm螺旋麵、16mm蝸牛殼麵，材質為銅模。</t>
  </si>
  <si>
    <t>1.每小時可生產3.6-4.5KG。 2.有10種厚度調整裝置，可製作?度220mm之麵皮。 3.模具包含2mm圓麵模具、2mm及12mm扁麵模具，材質為不鏽鋼304。</t>
  </si>
  <si>
    <t>DELL</t>
    <phoneticPr fontId="2" type="noConversion"/>
  </si>
  <si>
    <t>1.螢幕：15吋以上、15.99吋以下彩色LCD或LED，解析度1920*1080以上。 2.處理器：Intel Mobile Core i7 2.8GHz以上第11代製程，處理器核心數(Cores)4個以上，執行緒8個以上。 3.記憶體：8GB DDR4。 4.獨立顯示晶片：Nvidia。 5.硬碟機：固態硬碟(SSD M.2，Solid State Drive)400GB以上。 6.提供USB介面2個以上，內建HD攝影機。 7.作業系統：WIN10以上64Bit中文專業隨機版合法版權。 8.1個耳機／喇叭／線路輸出，支援內崁式麥克風的耳機。 9.區域網路：提供內建或外接 Ethernet網路介面達10/100/1000Mbps以上。 10.無線網路：Wi-Fi 5（即IEEE 802.11ac）或 Wi-Fi 6 AX201。 11.提供電腦包、滑鼠、鋰離子電池一個。 12.以上規格同等級以上。 13.具中華民國環保標章認證。</t>
  </si>
  <si>
    <t>L404</t>
    <phoneticPr fontId="2" type="noConversion"/>
  </si>
  <si>
    <t>Q</t>
    <phoneticPr fontId="2" type="noConversion"/>
  </si>
  <si>
    <t>無線對講設備系統</t>
  </si>
  <si>
    <t>HOLLYLAND</t>
  </si>
  <si>
    <t>SYSCOM 1000T</t>
  </si>
  <si>
    <t>無線圖傳模組</t>
  </si>
  <si>
    <t>Nimbus</t>
  </si>
  <si>
    <t>WiMi6220T/R</t>
  </si>
  <si>
    <t>FX506I</t>
  </si>
  <si>
    <t>FX516PM</t>
  </si>
  <si>
    <t>電競後勤覆盤分析系統-顯示器模組</t>
  </si>
  <si>
    <t>SPT8631V</t>
  </si>
  <si>
    <t>電競後勤覆盤分析系統</t>
  </si>
  <si>
    <t>YB</t>
  </si>
  <si>
    <t>LA-GDS</t>
  </si>
  <si>
    <t>電競手遊設備</t>
  </si>
  <si>
    <t>ROG Phone5</t>
  </si>
  <si>
    <t>電競後勤覆盤分析系統-系統控制器</t>
  </si>
  <si>
    <t>WT-P003</t>
  </si>
  <si>
    <t>電競後勤覆盤分析系統-影音傳送模組</t>
  </si>
  <si>
    <t>WT-P001</t>
  </si>
  <si>
    <t>電競後勤覆盤分析系統-影音接收模組</t>
  </si>
  <si>
    <t>WT-P002</t>
  </si>
  <si>
    <t>電競後勤覆盤分析系統-直播錄影儲存裝置</t>
  </si>
  <si>
    <t>NS45</t>
  </si>
  <si>
    <t>行動導播機</t>
  </si>
  <si>
    <t>NSCaster</t>
  </si>
  <si>
    <t>M</t>
    <phoneticPr fontId="12" type="noConversion"/>
  </si>
  <si>
    <t>移動式全身動作捕捉系統</t>
  </si>
  <si>
    <t>Noitom</t>
  </si>
  <si>
    <t>Perception Neuron PRO</t>
  </si>
  <si>
    <t>臉部表情動作捕捉系統</t>
  </si>
  <si>
    <t>AXIS3D</t>
  </si>
  <si>
    <t>VR數據手套</t>
  </si>
  <si>
    <t>Manus</t>
  </si>
  <si>
    <t>Prime II</t>
  </si>
  <si>
    <t>IPHONE 12(MGJ53TA/A)</t>
  </si>
  <si>
    <t>iPad Pro(MHQR3TA/A)</t>
  </si>
  <si>
    <t>Macbook Air(MGN63TA/A)</t>
  </si>
  <si>
    <t>行動載具充電車</t>
  </si>
  <si>
    <t>X42i</t>
  </si>
  <si>
    <t>saramonic</t>
  </si>
  <si>
    <t>UwMic9</t>
  </si>
  <si>
    <t>RODE</t>
  </si>
  <si>
    <t>CASTER PRO</t>
  </si>
  <si>
    <t>系招牌</t>
  </si>
  <si>
    <t>皇家廣告企劃代理店</t>
  </si>
  <si>
    <t>顯示卡</t>
  </si>
  <si>
    <t>DUAL-RTX3060-12G</t>
  </si>
  <si>
    <t>全景運動攝影機</t>
  </si>
  <si>
    <t>GOPRO MAX</t>
  </si>
  <si>
    <t>CHDHZ-202-RX</t>
  </si>
  <si>
    <t>全景相機</t>
  </si>
  <si>
    <t>THETA SC2</t>
  </si>
  <si>
    <t>FA-V300</t>
  </si>
  <si>
    <t>感應式讀卡機</t>
  </si>
  <si>
    <t>TOP WORLD</t>
  </si>
  <si>
    <t>Predator Helios 300</t>
  </si>
  <si>
    <t>NITRO 50</t>
  </si>
  <si>
    <t>Aspire TC-1660</t>
  </si>
  <si>
    <t>THETA Z1</t>
  </si>
  <si>
    <t>民生創新學院</t>
  </si>
  <si>
    <t>D40301</t>
    <phoneticPr fontId="2" type="noConversion"/>
  </si>
  <si>
    <t>晶工牌JD3623</t>
  </si>
  <si>
    <t>JD3623</t>
  </si>
  <si>
    <t>聯強 (LEMEL)</t>
  </si>
  <si>
    <t>T2020C1-Y140807 BSMI33B8GAA 序號：A40814-0036</t>
  </si>
  <si>
    <t>D40303</t>
  </si>
  <si>
    <t>D40301</t>
  </si>
  <si>
    <t>lien tung</t>
  </si>
  <si>
    <t>A3  FGK330-6R</t>
  </si>
  <si>
    <t>ME401W</t>
  </si>
  <si>
    <t>影印機</t>
    <phoneticPr fontId="2" type="noConversion"/>
  </si>
  <si>
    <t>HP-LJ MFP M72630</t>
    <phoneticPr fontId="2" type="noConversion"/>
  </si>
  <si>
    <t>RAD-63JK</t>
  </si>
  <si>
    <t>RAD-63JK</t>
    <phoneticPr fontId="2" type="noConversion"/>
  </si>
  <si>
    <t>R4892XM</t>
    <phoneticPr fontId="2" type="noConversion"/>
  </si>
  <si>
    <t>Dell</t>
    <phoneticPr fontId="2" type="noConversion"/>
  </si>
  <si>
    <t>Dell Latitude 3520</t>
    <phoneticPr fontId="2" type="noConversion"/>
  </si>
  <si>
    <t>SHEL LAB</t>
    <phoneticPr fontId="2" type="noConversion"/>
  </si>
  <si>
    <t>2406</t>
  </si>
  <si>
    <t>D305</t>
    <phoneticPr fontId="2" type="noConversion"/>
  </si>
  <si>
    <t>50/60 Hz</t>
    <phoneticPr fontId="2" type="noConversion"/>
  </si>
  <si>
    <t>110-120</t>
  </si>
  <si>
    <t>低速離心機</t>
  </si>
  <si>
    <t>CN-1040</t>
    <phoneticPr fontId="2" type="noConversion"/>
  </si>
  <si>
    <t>50/60</t>
    <phoneticPr fontId="2" type="noConversion"/>
  </si>
  <si>
    <t>倒立式顯微鏡</t>
  </si>
  <si>
    <t>Labomed</t>
  </si>
  <si>
    <t>TCM400</t>
    <phoneticPr fontId="2" type="noConversion"/>
  </si>
  <si>
    <t>110-240</t>
    <phoneticPr fontId="2" type="noConversion"/>
  </si>
  <si>
    <t>顯微鏡照相系統</t>
  </si>
  <si>
    <t>CT-3</t>
    <phoneticPr fontId="2" type="noConversion"/>
  </si>
  <si>
    <t>CFX Connect</t>
    <phoneticPr fontId="2" type="noConversion"/>
  </si>
  <si>
    <t>熱風循環烘箱</t>
    <phoneticPr fontId="2" type="noConversion"/>
  </si>
  <si>
    <t>加熱攪拌器</t>
    <phoneticPr fontId="2" type="noConversion"/>
  </si>
  <si>
    <t>N315</t>
  </si>
  <si>
    <t>微量盤酵素免疫分析儀</t>
  </si>
  <si>
    <t>Frigidaire</t>
    <phoneticPr fontId="2" type="noConversion"/>
  </si>
  <si>
    <t>桌上型離心機</t>
    <phoneticPr fontId="2" type="noConversion"/>
  </si>
  <si>
    <t>Thermo SCIENTIFIC</t>
  </si>
  <si>
    <t>N313</t>
  </si>
  <si>
    <t>MM17DG</t>
  </si>
  <si>
    <t>廚房用大型冷凍機</t>
  </si>
  <si>
    <t>D110</t>
  </si>
  <si>
    <t>D303</t>
  </si>
  <si>
    <t>PC-410</t>
  </si>
  <si>
    <t>N307</t>
  </si>
  <si>
    <t>微波樣品製備系統</t>
  </si>
  <si>
    <t>-20度超低溫冷凍櫃</t>
  </si>
  <si>
    <t>VITLAB</t>
  </si>
  <si>
    <t>pipeo® 1631500</t>
  </si>
  <si>
    <t>Cherng Hnei</t>
  </si>
  <si>
    <t>RB-60</t>
  </si>
  <si>
    <t>Lafil400-BioDolphin system</t>
  </si>
  <si>
    <t>超音波器</t>
  </si>
  <si>
    <t>E0303</t>
  </si>
  <si>
    <t>mercur</t>
  </si>
  <si>
    <t>血球計數器</t>
  </si>
  <si>
    <t>活細胞螢光影像檢測分析系統-倒立顯微鏡</t>
  </si>
  <si>
    <t>微盤冷光光譜儀</t>
  </si>
  <si>
    <t>石墨爐式原子吸收光譜儀</t>
  </si>
  <si>
    <t>LJ-1</t>
  </si>
  <si>
    <t>Z01</t>
  </si>
  <si>
    <t>震盪式水浴鍋</t>
  </si>
  <si>
    <t>JALA0</t>
  </si>
  <si>
    <t>原子螢光汞分析儀</t>
  </si>
  <si>
    <t>感應偶和店將原子發光光譜儀</t>
  </si>
  <si>
    <t>高效率液相層析儀</t>
  </si>
  <si>
    <t>MS2335</t>
  </si>
  <si>
    <t>N303</t>
  </si>
  <si>
    <t>桌上型酸鹼度測定儀</t>
  </si>
  <si>
    <t>垂直循環式無菌無塵操作台</t>
  </si>
  <si>
    <t>倒立顯微鏡</t>
  </si>
  <si>
    <t>-20度C直立式無霜冰箱</t>
  </si>
  <si>
    <t>恆溫加熱水浴器</t>
  </si>
  <si>
    <t>乾浴機</t>
  </si>
  <si>
    <t>微電腦高速冷凍離心機</t>
  </si>
  <si>
    <t>Z323K</t>
  </si>
  <si>
    <t>數位式超音波細胞粉粹機</t>
  </si>
  <si>
    <t>ChromTech</t>
  </si>
  <si>
    <t>UP-100</t>
  </si>
  <si>
    <t>ML204</t>
  </si>
  <si>
    <t>餐飲製備用具組</t>
  </si>
  <si>
    <t>NR-F532T</t>
  </si>
  <si>
    <t>不鏽鋼餐飲器具置物架與儲藏櫃</t>
  </si>
  <si>
    <t>AD-350MH</t>
  </si>
  <si>
    <t>營養系(所)</t>
    <phoneticPr fontId="12" type="noConversion"/>
  </si>
  <si>
    <t>110/220</t>
    <phoneticPr fontId="2" type="noConversion"/>
  </si>
  <si>
    <t>LABOMBO</t>
    <phoneticPr fontId="2" type="noConversion"/>
  </si>
  <si>
    <t>VERITONM6620G</t>
    <phoneticPr fontId="2" type="noConversion"/>
  </si>
  <si>
    <t>高壓滅菌鍋</t>
    <phoneticPr fontId="2" type="noConversion"/>
  </si>
  <si>
    <t>TOMIN</t>
    <phoneticPr fontId="2" type="noConversion"/>
  </si>
  <si>
    <t>TM-329</t>
    <phoneticPr fontId="2" type="noConversion"/>
  </si>
  <si>
    <t>CFX Connect optics module</t>
    <phoneticPr fontId="2" type="noConversion"/>
  </si>
  <si>
    <t>N314</t>
    <phoneticPr fontId="2" type="noConversion"/>
  </si>
  <si>
    <t>電腦+螢幕</t>
    <phoneticPr fontId="2" type="noConversion"/>
  </si>
  <si>
    <t>PRECISION OVEN</t>
    <phoneticPr fontId="2" type="noConversion"/>
  </si>
  <si>
    <t>JB-150</t>
    <phoneticPr fontId="2" type="noConversion"/>
  </si>
  <si>
    <t>無菌操作台</t>
    <phoneticPr fontId="2" type="noConversion"/>
  </si>
  <si>
    <t>微量冷凍高速離心機</t>
    <phoneticPr fontId="2" type="noConversion"/>
  </si>
  <si>
    <t>HITACHI</t>
    <phoneticPr fontId="2" type="noConversion"/>
  </si>
  <si>
    <t>HIMAC CT15RE</t>
    <phoneticPr fontId="2" type="noConversion"/>
  </si>
  <si>
    <t>Mettler Toledo</t>
    <phoneticPr fontId="2" type="noConversion"/>
  </si>
  <si>
    <t>S20K</t>
    <phoneticPr fontId="2" type="noConversion"/>
  </si>
  <si>
    <t>LMS</t>
    <phoneticPr fontId="2" type="noConversion"/>
  </si>
  <si>
    <t>HTS-1003</t>
    <phoneticPr fontId="2" type="noConversion"/>
  </si>
  <si>
    <t>家用冰箱</t>
    <phoneticPr fontId="2" type="noConversion"/>
  </si>
  <si>
    <t>METTLER TOLEDO</t>
    <phoneticPr fontId="2" type="noConversion"/>
  </si>
  <si>
    <t>ML204</t>
    <phoneticPr fontId="2" type="noConversion"/>
  </si>
  <si>
    <t>Multiskan FC</t>
    <phoneticPr fontId="2" type="noConversion"/>
  </si>
  <si>
    <t>50~60</t>
    <phoneticPr fontId="2" type="noConversion"/>
  </si>
  <si>
    <t>FFFU21M1QW</t>
    <phoneticPr fontId="2" type="noConversion"/>
  </si>
  <si>
    <t>高電流電源供應器</t>
    <phoneticPr fontId="2" type="noConversion"/>
  </si>
  <si>
    <t>ELITE</t>
    <phoneticPr fontId="2" type="noConversion"/>
  </si>
  <si>
    <t>200- 1001001</t>
    <phoneticPr fontId="2" type="noConversion"/>
  </si>
  <si>
    <t>超音波震盪器</t>
    <phoneticPr fontId="2" type="noConversion"/>
  </si>
  <si>
    <t>Elma</t>
    <phoneticPr fontId="2" type="noConversion"/>
  </si>
  <si>
    <t>Elmasonic E60 H</t>
    <phoneticPr fontId="2" type="noConversion"/>
  </si>
  <si>
    <t>115-120</t>
    <phoneticPr fontId="2" type="noConversion"/>
  </si>
  <si>
    <t>水浴槽</t>
    <phoneticPr fontId="2" type="noConversion"/>
  </si>
  <si>
    <t>temp conrrol</t>
    <phoneticPr fontId="2" type="noConversion"/>
  </si>
  <si>
    <t>G-20</t>
    <phoneticPr fontId="2" type="noConversion"/>
  </si>
  <si>
    <t>乾浴機</t>
    <phoneticPr fontId="2" type="noConversion"/>
  </si>
  <si>
    <t>ROCKER</t>
    <phoneticPr fontId="2" type="noConversion"/>
  </si>
  <si>
    <t>sahara 310 dry bath</t>
    <phoneticPr fontId="2" type="noConversion"/>
  </si>
  <si>
    <t>cubee mini-centrifuge</t>
    <phoneticPr fontId="2" type="noConversion"/>
  </si>
  <si>
    <t>aqbd</t>
    <phoneticPr fontId="2" type="noConversion"/>
  </si>
  <si>
    <t>100-120V</t>
    <phoneticPr fontId="2" type="noConversion"/>
  </si>
  <si>
    <t>滴定裝置</t>
    <phoneticPr fontId="2" type="noConversion"/>
  </si>
  <si>
    <t>SP131325</t>
    <phoneticPr fontId="2" type="noConversion"/>
  </si>
  <si>
    <t>桌上型震盪器</t>
    <phoneticPr fontId="2" type="noConversion"/>
  </si>
  <si>
    <t>LAB. ROTATOR</t>
    <phoneticPr fontId="2" type="noConversion"/>
  </si>
  <si>
    <t>Dsr-2800p</t>
    <phoneticPr fontId="2" type="noConversion"/>
  </si>
  <si>
    <t>N313</t>
    <phoneticPr fontId="2" type="noConversion"/>
  </si>
  <si>
    <t>V193(AR)W</t>
    <phoneticPr fontId="2" type="noConversion"/>
  </si>
  <si>
    <t>T6570</t>
    <phoneticPr fontId="2" type="noConversion"/>
  </si>
  <si>
    <t>蒸箱</t>
    <phoneticPr fontId="2" type="noConversion"/>
  </si>
  <si>
    <t>晏佐機械</t>
    <phoneticPr fontId="2" type="noConversion"/>
  </si>
  <si>
    <t>D110</t>
    <phoneticPr fontId="2" type="noConversion"/>
  </si>
  <si>
    <t>DAY TIME</t>
    <phoneticPr fontId="2" type="noConversion"/>
  </si>
  <si>
    <t>冰溫熱兩用程控式飲水機</t>
    <phoneticPr fontId="2" type="noConversion"/>
  </si>
  <si>
    <t>LP-CH-2007+RO</t>
    <phoneticPr fontId="2" type="noConversion"/>
  </si>
  <si>
    <t>滅菌電解水設備</t>
    <phoneticPr fontId="2" type="noConversion"/>
  </si>
  <si>
    <t>USE</t>
    <phoneticPr fontId="2" type="noConversion"/>
  </si>
  <si>
    <t>PCS</t>
    <phoneticPr fontId="2" type="noConversion"/>
  </si>
  <si>
    <t>製冰機</t>
    <phoneticPr fontId="2" type="noConversion"/>
  </si>
  <si>
    <t>SCOTSMAN</t>
    <phoneticPr fontId="2" type="noConversion"/>
  </si>
  <si>
    <t>CME656W</t>
    <phoneticPr fontId="2" type="noConversion"/>
  </si>
  <si>
    <t>F301</t>
    <phoneticPr fontId="2" type="noConversion"/>
  </si>
  <si>
    <t>無線麥克風設備</t>
    <phoneticPr fontId="2" type="noConversion"/>
  </si>
  <si>
    <t>HM-W01</t>
    <phoneticPr fontId="2" type="noConversion"/>
  </si>
  <si>
    <t>VM480</t>
    <phoneticPr fontId="2" type="noConversion"/>
  </si>
  <si>
    <t>F401</t>
    <phoneticPr fontId="2" type="noConversion"/>
  </si>
  <si>
    <t>倒立顯微鏡</t>
    <phoneticPr fontId="2" type="noConversion"/>
  </si>
  <si>
    <t>D303</t>
    <phoneticPr fontId="2" type="noConversion"/>
  </si>
  <si>
    <t>cocono</t>
    <phoneticPr fontId="2" type="noConversion"/>
  </si>
  <si>
    <t>N306</t>
    <phoneticPr fontId="2" type="noConversion"/>
  </si>
  <si>
    <t>YIH DER</t>
    <phoneticPr fontId="2" type="noConversion"/>
  </si>
  <si>
    <t>LM-570</t>
    <phoneticPr fontId="2" type="noConversion"/>
  </si>
  <si>
    <t>-20度C直立式冰箱</t>
    <phoneticPr fontId="2" type="noConversion"/>
  </si>
  <si>
    <t>fnigidaine</t>
    <phoneticPr fontId="2" type="noConversion"/>
  </si>
  <si>
    <t>marupin</t>
    <phoneticPr fontId="2" type="noConversion"/>
  </si>
  <si>
    <t>HOSHIZAKI</t>
    <phoneticPr fontId="2" type="noConversion"/>
  </si>
  <si>
    <t>精密天平</t>
    <phoneticPr fontId="2" type="noConversion"/>
  </si>
  <si>
    <t>AB204-S</t>
    <phoneticPr fontId="2" type="noConversion"/>
  </si>
  <si>
    <t>攪拌器</t>
    <phoneticPr fontId="2" type="noConversion"/>
  </si>
  <si>
    <t>LabTEch</t>
    <phoneticPr fontId="2" type="noConversion"/>
  </si>
  <si>
    <t>ILETTICH</t>
    <phoneticPr fontId="2" type="noConversion"/>
  </si>
  <si>
    <t>WERK NY</t>
    <phoneticPr fontId="2" type="noConversion"/>
  </si>
  <si>
    <t>酵素免疫分析測定儀</t>
    <phoneticPr fontId="2" type="noConversion"/>
  </si>
  <si>
    <t>MULTISK AN FC</t>
    <phoneticPr fontId="2" type="noConversion"/>
  </si>
  <si>
    <t>螢光冷光照相系統</t>
    <phoneticPr fontId="2" type="noConversion"/>
  </si>
  <si>
    <t>VILBER LOVRMAT</t>
    <phoneticPr fontId="2" type="noConversion"/>
  </si>
  <si>
    <t>FUSION SOLOS</t>
    <phoneticPr fontId="2" type="noConversion"/>
  </si>
  <si>
    <t>ELITE 200</t>
    <phoneticPr fontId="2" type="noConversion"/>
  </si>
  <si>
    <t>殺菌釜</t>
    <phoneticPr fontId="2" type="noConversion"/>
  </si>
  <si>
    <t>震盪器</t>
    <phoneticPr fontId="2" type="noConversion"/>
  </si>
  <si>
    <t>Scientific Industries</t>
    <phoneticPr fontId="2" type="noConversion"/>
  </si>
  <si>
    <t>LABOMED</t>
    <phoneticPr fontId="2" type="noConversion"/>
  </si>
  <si>
    <t>推估耗能</t>
    <phoneticPr fontId="2" type="noConversion"/>
  </si>
  <si>
    <t>設備運轉時數（hr）</t>
    <phoneticPr fontId="2" type="noConversion"/>
  </si>
  <si>
    <t>部門</t>
    <phoneticPr fontId="2" type="noConversion"/>
  </si>
  <si>
    <t>電力</t>
  </si>
  <si>
    <t>A201</t>
    <phoneticPr fontId="22" type="noConversion"/>
  </si>
  <si>
    <t>0</t>
    <phoneticPr fontId="22" type="noConversion"/>
  </si>
  <si>
    <t>G406</t>
    <phoneticPr fontId="22" type="noConversion"/>
  </si>
  <si>
    <t>RAD-63JK</t>
    <phoneticPr fontId="22" type="noConversion"/>
  </si>
  <si>
    <t>冷氣機</t>
    <phoneticPr fontId="22" type="noConversion"/>
  </si>
  <si>
    <t>日立</t>
    <phoneticPr fontId="22" type="noConversion"/>
  </si>
  <si>
    <t>A202</t>
    <phoneticPr fontId="22" type="noConversion"/>
  </si>
  <si>
    <t>su06</t>
    <phoneticPr fontId="12" type="noConversion"/>
  </si>
  <si>
    <t>燈管</t>
    <phoneticPr fontId="22" type="noConversion"/>
  </si>
  <si>
    <t>東亞</t>
    <phoneticPr fontId="22" type="noConversion"/>
  </si>
  <si>
    <t>VM2640G</t>
    <phoneticPr fontId="22" type="noConversion"/>
  </si>
  <si>
    <t>APPLE</t>
    <phoneticPr fontId="22" type="noConversion"/>
  </si>
  <si>
    <t>iMca-MNDY2TA/A</t>
    <phoneticPr fontId="22" type="noConversion"/>
  </si>
  <si>
    <t>A</t>
    <phoneticPr fontId="22" type="noConversion"/>
  </si>
  <si>
    <t>VM6620</t>
    <phoneticPr fontId="22" type="noConversion"/>
  </si>
  <si>
    <t>螢幕</t>
    <phoneticPr fontId="22" type="noConversion"/>
  </si>
  <si>
    <t>ASUS</t>
    <phoneticPr fontId="22" type="noConversion"/>
  </si>
  <si>
    <t>V223W(AR)</t>
    <phoneticPr fontId="22" type="noConversion"/>
  </si>
  <si>
    <t>V246HYL</t>
    <phoneticPr fontId="22" type="noConversion"/>
  </si>
  <si>
    <t>V226HQL G(bd)</t>
    <phoneticPr fontId="22" type="noConversion"/>
  </si>
  <si>
    <t>賀眾牌</t>
    <phoneticPr fontId="22" type="noConversion"/>
  </si>
  <si>
    <t>UR-672BW-1</t>
    <phoneticPr fontId="22" type="noConversion"/>
  </si>
  <si>
    <t>VN248NA</t>
    <phoneticPr fontId="22" type="noConversion"/>
  </si>
  <si>
    <t>P24VG</t>
    <phoneticPr fontId="22" type="noConversion"/>
  </si>
  <si>
    <t>A207</t>
    <phoneticPr fontId="22" type="noConversion"/>
  </si>
  <si>
    <t>顯示器</t>
    <phoneticPr fontId="22" type="noConversion"/>
  </si>
  <si>
    <t>ED273</t>
    <phoneticPr fontId="22" type="noConversion"/>
  </si>
  <si>
    <t>RAD-81JK</t>
    <phoneticPr fontId="22" type="noConversion"/>
  </si>
  <si>
    <t>A205</t>
    <phoneticPr fontId="22" type="noConversion"/>
  </si>
  <si>
    <t>5600*001/h-2</t>
    <phoneticPr fontId="12" type="noConversion"/>
  </si>
  <si>
    <t>SANLUX</t>
    <phoneticPr fontId="2" type="noConversion"/>
  </si>
  <si>
    <t>女生宿舍</t>
    <phoneticPr fontId="2" type="noConversion"/>
  </si>
  <si>
    <t>生住組辦公室</t>
    <phoneticPr fontId="2" type="noConversion"/>
  </si>
  <si>
    <t>自動開門機</t>
  </si>
  <si>
    <t>KTH</t>
  </si>
  <si>
    <t>SW-2</t>
  </si>
  <si>
    <t>宿舍G-PON及網路佈線</t>
  </si>
  <si>
    <t>自規品</t>
  </si>
  <si>
    <t>宿舍GPON備援網路</t>
  </si>
  <si>
    <t>菁智科技</t>
  </si>
  <si>
    <t>Q棟學生宿舍機電工程Ⅰ- 程控殺菌飲水機</t>
  </si>
  <si>
    <t>NE-1853</t>
  </si>
  <si>
    <t>變頻多聯冷暖式主機</t>
  </si>
  <si>
    <t>RAM-280FSD</t>
  </si>
  <si>
    <t>變頻埋入式室內機</t>
  </si>
  <si>
    <t>RPI-90CT</t>
  </si>
  <si>
    <t>日立氣冷式冰水主機室外機/70KW</t>
  </si>
  <si>
    <t>RCU-N201A</t>
  </si>
  <si>
    <t>日立埋入型冰水送風機室內機</t>
  </si>
  <si>
    <t>RF-1407CIPS</t>
  </si>
  <si>
    <t>空間空調主機</t>
  </si>
  <si>
    <t>RAD-110NJX</t>
  </si>
  <si>
    <t>RAD-90NJX</t>
  </si>
  <si>
    <t>全自動厭氧菌培養系統</t>
    <phoneticPr fontId="20" type="noConversion"/>
  </si>
  <si>
    <t>Thermo  Forma  1025</t>
    <phoneticPr fontId="20" type="noConversion"/>
  </si>
  <si>
    <t>表面張力計</t>
    <phoneticPr fontId="20" type="noConversion"/>
  </si>
  <si>
    <t>SITA</t>
  </si>
  <si>
    <t>Pro line t15</t>
  </si>
  <si>
    <t>低溫恆溫循環水槽</t>
    <phoneticPr fontId="20" type="noConversion"/>
  </si>
  <si>
    <t>B401-L</t>
  </si>
  <si>
    <t>L30601</t>
    <phoneticPr fontId="20" type="noConversion"/>
  </si>
  <si>
    <t>L30602</t>
    <phoneticPr fontId="20" type="noConversion"/>
  </si>
  <si>
    <t>-</t>
    <phoneticPr fontId="20" type="noConversion"/>
  </si>
  <si>
    <t>單眼數位相機</t>
    <phoneticPr fontId="20" type="noConversion"/>
  </si>
  <si>
    <t>電子式伺服馬達穩壓器</t>
    <phoneticPr fontId="20" type="noConversion"/>
  </si>
  <si>
    <t>飛碟</t>
  </si>
  <si>
    <t>AVR-1E5KM</t>
  </si>
  <si>
    <t>快速球型網路攝影機</t>
    <phoneticPr fontId="20" type="noConversion"/>
  </si>
  <si>
    <t>FHCF-E530</t>
  </si>
  <si>
    <t>L</t>
    <phoneticPr fontId="20" type="noConversion"/>
  </si>
  <si>
    <t>網路錄影主機</t>
    <phoneticPr fontId="20" type="noConversion"/>
  </si>
  <si>
    <t>TWG</t>
  </si>
  <si>
    <t>5004A</t>
  </si>
  <si>
    <t>擴大機</t>
    <phoneticPr fontId="20" type="noConversion"/>
  </si>
  <si>
    <t>雷射投影機</t>
    <phoneticPr fontId="20" type="noConversion"/>
  </si>
  <si>
    <t>NEC</t>
    <phoneticPr fontId="20" type="noConversion"/>
  </si>
  <si>
    <t>P605UL</t>
    <phoneticPr fontId="20" type="noConversion"/>
  </si>
  <si>
    <t>喇叭</t>
    <phoneticPr fontId="20" type="noConversion"/>
  </si>
  <si>
    <t>MACHI</t>
  </si>
  <si>
    <t>MK-803</t>
  </si>
  <si>
    <t>無線麥克風</t>
    <phoneticPr fontId="20" type="noConversion"/>
  </si>
  <si>
    <t>ACT-2402</t>
  </si>
  <si>
    <t>N51001</t>
    <phoneticPr fontId="20" type="noConversion"/>
  </si>
  <si>
    <t>N</t>
    <phoneticPr fontId="20" type="noConversion"/>
  </si>
  <si>
    <t>分離式冷氣</t>
    <phoneticPr fontId="20" type="noConversion"/>
  </si>
  <si>
    <t>RAC-28SP、RAS-28YSP</t>
  </si>
  <si>
    <t>公秉</t>
  </si>
  <si>
    <t>叫號機</t>
    <phoneticPr fontId="2" type="noConversion"/>
  </si>
  <si>
    <t>磅秤(電池)</t>
    <phoneticPr fontId="2" type="noConversion"/>
  </si>
  <si>
    <t>電烤箱</t>
    <phoneticPr fontId="2" type="noConversion"/>
  </si>
  <si>
    <t>山多力</t>
    <phoneticPr fontId="2" type="noConversion"/>
  </si>
  <si>
    <t>SL-DV606</t>
    <phoneticPr fontId="2" type="noConversion"/>
  </si>
  <si>
    <t>計時器(電池)</t>
    <phoneticPr fontId="2" type="noConversion"/>
  </si>
  <si>
    <t>時鐘(電池)</t>
    <phoneticPr fontId="2" type="noConversion"/>
  </si>
  <si>
    <t>熱水機</t>
    <phoneticPr fontId="2" type="noConversion"/>
  </si>
  <si>
    <t>偉志牌</t>
    <phoneticPr fontId="2" type="noConversion"/>
  </si>
  <si>
    <t>GE-40ABW</t>
    <phoneticPr fontId="2" type="noConversion"/>
  </si>
  <si>
    <t>空調節能循環扁扇</t>
    <phoneticPr fontId="2" type="noConversion"/>
  </si>
  <si>
    <t>風之扁</t>
    <phoneticPr fontId="2" type="noConversion"/>
  </si>
  <si>
    <t>WSS-148AC</t>
    <phoneticPr fontId="2" type="noConversion"/>
  </si>
  <si>
    <t>迷你VCD音響組合</t>
    <phoneticPr fontId="2" type="noConversion"/>
  </si>
  <si>
    <t>AIWA</t>
    <phoneticPr fontId="2" type="noConversion"/>
  </si>
  <si>
    <t>NSX-RV15</t>
    <phoneticPr fontId="2" type="noConversion"/>
  </si>
  <si>
    <t>吊燈</t>
    <phoneticPr fontId="2" type="noConversion"/>
  </si>
  <si>
    <t>4.3尺掀蓋冰櫃</t>
  </si>
  <si>
    <t>RS –CF430</t>
    <phoneticPr fontId="2" type="noConversion"/>
  </si>
  <si>
    <t>TASKI</t>
    <phoneticPr fontId="2" type="noConversion"/>
  </si>
  <si>
    <t>熱水瓶</t>
    <phoneticPr fontId="2" type="noConversion"/>
  </si>
  <si>
    <t>印象</t>
    <phoneticPr fontId="2" type="noConversion"/>
  </si>
  <si>
    <t>CD-EPK22</t>
    <phoneticPr fontId="2" type="noConversion"/>
  </si>
  <si>
    <t>電動煮水壺</t>
    <phoneticPr fontId="2" type="noConversion"/>
  </si>
  <si>
    <t>jk-26W</t>
    <phoneticPr fontId="2" type="noConversion"/>
  </si>
  <si>
    <t>備品室 2台備用</t>
    <phoneticPr fontId="2" type="noConversion"/>
  </si>
  <si>
    <t>洗衣機</t>
    <phoneticPr fontId="2" type="noConversion"/>
  </si>
  <si>
    <t>備品室</t>
    <phoneticPr fontId="2" type="noConversion"/>
  </si>
  <si>
    <t>臥式冷藏冰箱</t>
    <phoneticPr fontId="2" type="noConversion"/>
  </si>
  <si>
    <t>小冰箱</t>
    <phoneticPr fontId="2" type="noConversion"/>
  </si>
  <si>
    <t>SR-50R</t>
    <phoneticPr fontId="2" type="noConversion"/>
  </si>
  <si>
    <t>R503.504.505.506.507.509.510</t>
    <phoneticPr fontId="2" type="noConversion"/>
  </si>
  <si>
    <t>40公升全靜音無風扇無壓縮機冰箱</t>
    <phoneticPr fontId="2" type="noConversion"/>
  </si>
  <si>
    <t>HOMESUN</t>
    <phoneticPr fontId="2" type="noConversion"/>
  </si>
  <si>
    <t>BCH-40</t>
    <phoneticPr fontId="2" type="noConversion"/>
  </si>
  <si>
    <t>R501.502</t>
    <phoneticPr fontId="2" type="noConversion"/>
  </si>
  <si>
    <t>全靜音無風扇無壓縮機冰箱</t>
    <phoneticPr fontId="2" type="noConversion"/>
  </si>
  <si>
    <t>BENQ</t>
    <phoneticPr fontId="2" type="noConversion"/>
  </si>
  <si>
    <t>熨斗</t>
    <phoneticPr fontId="2" type="noConversion"/>
  </si>
  <si>
    <t>Dst3010</t>
    <phoneticPr fontId="2" type="noConversion"/>
  </si>
  <si>
    <t>acer</t>
    <phoneticPr fontId="2" type="noConversion"/>
  </si>
  <si>
    <t>伺服器主機</t>
    <phoneticPr fontId="2" type="noConversion"/>
  </si>
  <si>
    <t>AL1917C</t>
    <phoneticPr fontId="2" type="noConversion"/>
  </si>
  <si>
    <t>立燈</t>
    <phoneticPr fontId="2" type="noConversion"/>
  </si>
  <si>
    <t>小檯燈</t>
    <phoneticPr fontId="2" type="noConversion"/>
  </si>
  <si>
    <t>HOBO</t>
    <phoneticPr fontId="2" type="noConversion"/>
  </si>
  <si>
    <t>UB3000</t>
    <phoneticPr fontId="2" type="noConversion"/>
  </si>
  <si>
    <t>吹風機</t>
    <phoneticPr fontId="2" type="noConversion"/>
  </si>
  <si>
    <t>達新家電</t>
    <phoneticPr fontId="2" type="noConversion"/>
  </si>
  <si>
    <t>TS-1299</t>
    <phoneticPr fontId="2" type="noConversion"/>
  </si>
  <si>
    <t>大風量負離子吹風機</t>
    <phoneticPr fontId="2" type="noConversion"/>
  </si>
  <si>
    <t>壁燈</t>
    <phoneticPr fontId="2" type="noConversion"/>
  </si>
  <si>
    <t>歐司朗</t>
    <phoneticPr fontId="2" type="noConversion"/>
  </si>
  <si>
    <t>燈</t>
    <phoneticPr fontId="2" type="noConversion"/>
  </si>
  <si>
    <t>抽風機</t>
    <phoneticPr fontId="2" type="noConversion"/>
  </si>
  <si>
    <t>機上盒</t>
    <phoneticPr fontId="2" type="noConversion"/>
  </si>
  <si>
    <t>12間房+大廳</t>
    <phoneticPr fontId="2" type="noConversion"/>
  </si>
  <si>
    <t>DELONGHI迪朗奇</t>
    <phoneticPr fontId="2" type="noConversion"/>
  </si>
  <si>
    <t>ESAM3200</t>
    <phoneticPr fontId="2" type="noConversion"/>
  </si>
  <si>
    <t>北方</t>
    <phoneticPr fontId="2" type="noConversion"/>
  </si>
  <si>
    <t>力霸牌</t>
    <phoneticPr fontId="2" type="noConversion"/>
  </si>
  <si>
    <t>文化設計系</t>
    <phoneticPr fontId="12" type="noConversion"/>
  </si>
  <si>
    <t>監看螢幕</t>
  </si>
  <si>
    <t>LMD-9020</t>
  </si>
  <si>
    <t>L201</t>
  </si>
  <si>
    <t>L201-1</t>
  </si>
  <si>
    <t>S301</t>
    <phoneticPr fontId="2" type="noConversion"/>
  </si>
  <si>
    <t>LEMEL</t>
    <phoneticPr fontId="2" type="noConversion"/>
  </si>
  <si>
    <t>Veriton M265</t>
    <phoneticPr fontId="2" type="noConversion"/>
  </si>
  <si>
    <t>Veriton</t>
    <phoneticPr fontId="2" type="noConversion"/>
  </si>
  <si>
    <t>Maxell</t>
    <phoneticPr fontId="2" type="noConversion"/>
  </si>
  <si>
    <t>L113</t>
    <phoneticPr fontId="2" type="noConversion"/>
  </si>
  <si>
    <t>L20302</t>
  </si>
  <si>
    <t>L102</t>
    <phoneticPr fontId="2" type="noConversion"/>
  </si>
  <si>
    <t>含混音擴大機*2、音箱一對、TOA崁頂喇叭*4
喇叭吊架含施工一式</t>
  </si>
  <si>
    <t>LM-20V13</t>
  </si>
  <si>
    <t>3D電腦播映系統</t>
  </si>
  <si>
    <t>Winchin System Corporation</t>
  </si>
  <si>
    <t>Stereoscopic Player Cinema License</t>
  </si>
  <si>
    <t>衛星小耳朵</t>
  </si>
  <si>
    <t>Ponsonic</t>
  </si>
  <si>
    <t>LTU-MHD600</t>
  </si>
  <si>
    <t>出圖機</t>
  </si>
  <si>
    <t>DesignJet 500 PLUS</t>
  </si>
  <si>
    <t>3P75ANFB</t>
  </si>
  <si>
    <t>TEJI</t>
  </si>
  <si>
    <t>LF-300</t>
  </si>
  <si>
    <t>L403</t>
    <phoneticPr fontId="2" type="noConversion"/>
  </si>
  <si>
    <t>5</t>
  </si>
  <si>
    <t>百吉品</t>
    <phoneticPr fontId="2" type="noConversion"/>
  </si>
  <si>
    <t>M3118</t>
    <phoneticPr fontId="2" type="noConversion"/>
  </si>
  <si>
    <t>M403</t>
    <phoneticPr fontId="12" type="noConversion"/>
  </si>
  <si>
    <t>1.5</t>
  </si>
  <si>
    <t>ACT-727</t>
  </si>
  <si>
    <t>ACT-525</t>
    <phoneticPr fontId="12" type="noConversion"/>
  </si>
  <si>
    <t>M408</t>
    <phoneticPr fontId="12" type="noConversion"/>
  </si>
  <si>
    <t>M406</t>
    <phoneticPr fontId="12" type="noConversion"/>
  </si>
  <si>
    <t>2.4</t>
  </si>
  <si>
    <t>0.05</t>
  </si>
  <si>
    <t>頭皮育毛檢視儀</t>
  </si>
  <si>
    <t>沉默是金</t>
  </si>
  <si>
    <t>66</t>
  </si>
  <si>
    <t>美科</t>
    <phoneticPr fontId="2" type="noConversion"/>
  </si>
  <si>
    <t>平板</t>
    <phoneticPr fontId="2" type="noConversion"/>
  </si>
  <si>
    <t>M405</t>
    <phoneticPr fontId="2" type="noConversion"/>
  </si>
  <si>
    <t>溫控吹風機</t>
    <phoneticPr fontId="2" type="noConversion"/>
  </si>
  <si>
    <t>磁能燙髮機</t>
    <phoneticPr fontId="2" type="noConversion"/>
  </si>
  <si>
    <t>ASUKA</t>
    <phoneticPr fontId="2" type="noConversion"/>
  </si>
  <si>
    <t>H901</t>
    <phoneticPr fontId="2" type="noConversion"/>
  </si>
  <si>
    <t>高智慧陶瓷三叉溫控燙髮造型棒</t>
    <phoneticPr fontId="2" type="noConversion"/>
  </si>
  <si>
    <t>18、22cm</t>
    <phoneticPr fontId="2" type="noConversion"/>
  </si>
  <si>
    <t>M407</t>
    <phoneticPr fontId="12" type="noConversion"/>
  </si>
  <si>
    <t>三目顯微鏡</t>
    <phoneticPr fontId="12" type="noConversion"/>
  </si>
  <si>
    <t>koppace</t>
    <phoneticPr fontId="12" type="noConversion"/>
  </si>
  <si>
    <t>頭髮分析系統</t>
    <phoneticPr fontId="12" type="noConversion"/>
  </si>
  <si>
    <t>BOMTECH</t>
    <phoneticPr fontId="12" type="noConversion"/>
  </si>
  <si>
    <t>頭髮精量分析儀</t>
    <phoneticPr fontId="12" type="noConversion"/>
  </si>
  <si>
    <t>DERMO</t>
    <phoneticPr fontId="12" type="noConversion"/>
  </si>
  <si>
    <t>落地型機櫃</t>
    <phoneticPr fontId="12" type="noConversion"/>
  </si>
  <si>
    <t>MESHWORK </t>
    <phoneticPr fontId="12" type="noConversion"/>
  </si>
  <si>
    <t>MESHWORKMSR2170A</t>
    <phoneticPr fontId="12" type="noConversion"/>
  </si>
  <si>
    <t>數位音頻處理器</t>
    <phoneticPr fontId="12" type="noConversion"/>
  </si>
  <si>
    <t>STUDIOMASTER</t>
    <phoneticPr fontId="12" type="noConversion"/>
  </si>
  <si>
    <t>AC48</t>
    <phoneticPr fontId="12" type="noConversion"/>
  </si>
  <si>
    <t>VS-2004</t>
  </si>
  <si>
    <t>TRX10</t>
  </si>
  <si>
    <t>M406、M407</t>
    <phoneticPr fontId="12" type="noConversion"/>
  </si>
  <si>
    <t>CLUBXS10+</t>
    <phoneticPr fontId="12" type="noConversion"/>
  </si>
  <si>
    <t>護髮機</t>
    <phoneticPr fontId="12" type="noConversion"/>
  </si>
  <si>
    <t>典億電機有限公司</t>
    <phoneticPr fontId="12" type="noConversion"/>
  </si>
  <si>
    <t>KD-3906</t>
    <phoneticPr fontId="12" type="noConversion"/>
  </si>
  <si>
    <t>L70102</t>
    <phoneticPr fontId="2" type="noConversion"/>
  </si>
  <si>
    <t>Veriton M2630G</t>
    <phoneticPr fontId="2" type="noConversion"/>
  </si>
  <si>
    <t>L70104</t>
    <phoneticPr fontId="2" type="noConversion"/>
  </si>
  <si>
    <t>E78330</t>
    <phoneticPr fontId="2" type="noConversion"/>
  </si>
  <si>
    <t>E72630</t>
    <phoneticPr fontId="2" type="noConversion"/>
  </si>
  <si>
    <t>EB-E01</t>
    <phoneticPr fontId="2" type="noConversion"/>
  </si>
  <si>
    <t>M2611</t>
    <phoneticPr fontId="2" type="noConversion"/>
  </si>
  <si>
    <t>L712</t>
    <phoneticPr fontId="2" type="noConversion"/>
  </si>
  <si>
    <t>G10101</t>
  </si>
  <si>
    <t>RAC-53A</t>
    <phoneticPr fontId="2" type="noConversion"/>
  </si>
  <si>
    <t>TC-8PNXF</t>
    <phoneticPr fontId="2" type="noConversion"/>
  </si>
  <si>
    <t>65PFH5250</t>
    <phoneticPr fontId="2" type="noConversion"/>
  </si>
  <si>
    <t>條碼機</t>
  </si>
  <si>
    <t>GODEX</t>
  </si>
  <si>
    <t>G530-UES</t>
  </si>
  <si>
    <t>監視系統主機</t>
  </si>
  <si>
    <t>AMBER</t>
  </si>
  <si>
    <t>AMN-95864-R-4KS2</t>
  </si>
  <si>
    <t>監視系統-供電交換器</t>
  </si>
  <si>
    <t>上退感應機</t>
  </si>
  <si>
    <t>955型</t>
  </si>
  <si>
    <t>自動門</t>
  </si>
  <si>
    <t>勤習</t>
  </si>
  <si>
    <t>圖書殺菌機</t>
  </si>
  <si>
    <t>永大</t>
  </si>
  <si>
    <t>HC-501UV</t>
  </si>
  <si>
    <t>MARUS</t>
  </si>
  <si>
    <t xml:space="preserve"> MLT-20</t>
  </si>
  <si>
    <t>吊隱式除濕機</t>
    <phoneticPr fontId="2" type="noConversion"/>
  </si>
  <si>
    <t>RDI-360DX</t>
    <phoneticPr fontId="2" type="noConversion"/>
  </si>
  <si>
    <t>QB109</t>
    <phoneticPr fontId="2" type="noConversion"/>
  </si>
  <si>
    <t>Shuttle</t>
  </si>
  <si>
    <t>M40</t>
  </si>
  <si>
    <t>Galaxy Tab A T590</t>
  </si>
  <si>
    <t>Galaxy Tab S3 T820</t>
  </si>
  <si>
    <t>iPad 32G WIFI</t>
  </si>
  <si>
    <t>UNIMAT</t>
  </si>
  <si>
    <t>PS-02</t>
  </si>
  <si>
    <t>海報機</t>
  </si>
  <si>
    <t>Z6</t>
  </si>
  <si>
    <t>紙模式切割機</t>
  </si>
  <si>
    <t>Graphtec</t>
  </si>
  <si>
    <t>CE-6000-1200</t>
  </si>
  <si>
    <t>專業級攝影機</t>
  </si>
  <si>
    <t>FDR-AXP35</t>
  </si>
  <si>
    <t>專業攝影機</t>
  </si>
  <si>
    <t>EPSON</t>
    <phoneticPr fontId="12" type="noConversion"/>
  </si>
  <si>
    <t>NP600</t>
  </si>
  <si>
    <t>單槍投影機(專業教室)</t>
  </si>
  <si>
    <t>Aspire V3</t>
  </si>
  <si>
    <t>X550JX-0093J4200H</t>
  </si>
  <si>
    <t>Aspire E 15E5-572G-70PB</t>
  </si>
  <si>
    <t>p259-m</t>
  </si>
  <si>
    <t>P1440UA-0031A8250U</t>
  </si>
  <si>
    <t>虛擬攝影棚-螢幕</t>
  </si>
  <si>
    <t>KA190HQ</t>
  </si>
  <si>
    <t>雷射切割機</t>
  </si>
  <si>
    <t>dDot Ray</t>
  </si>
  <si>
    <t>Pro 6040 100W離現版</t>
  </si>
  <si>
    <t>電子防潮櫃</t>
  </si>
  <si>
    <t>AXH-700</t>
  </si>
  <si>
    <t>CBSMI 33B8GAA</t>
  </si>
  <si>
    <t>VS6670G</t>
  </si>
  <si>
    <t>銑床工具機</t>
  </si>
  <si>
    <t>UML-006</t>
  </si>
  <si>
    <t>*</t>
  </si>
  <si>
    <t>膠圈膠裝兩用機</t>
  </si>
  <si>
    <t>磨床工具機</t>
  </si>
  <si>
    <t>USD-003</t>
  </si>
  <si>
    <t>鋸床工具機</t>
  </si>
  <si>
    <t>UJS-001</t>
  </si>
  <si>
    <t>錄影機</t>
  </si>
  <si>
    <t>雙核心筆記型電腦</t>
  </si>
  <si>
    <t>TM6495-2524G50</t>
  </si>
  <si>
    <t>D700</t>
  </si>
  <si>
    <t>HDR-PJ540</t>
  </si>
  <si>
    <t>FDR-AX100</t>
  </si>
  <si>
    <t xml:space="preserve">攝影機 </t>
  </si>
  <si>
    <t>HDR-XR150</t>
  </si>
  <si>
    <t>鑽床工具機</t>
  </si>
  <si>
    <t>UDR-002</t>
  </si>
  <si>
    <t>GAGGIA</t>
  </si>
  <si>
    <t>Syncrony logic HG0191</t>
  </si>
  <si>
    <t>名象家電</t>
  </si>
  <si>
    <t>TT-908</t>
  </si>
  <si>
    <t>RE-1001M</t>
  </si>
  <si>
    <t>皇家牌</t>
  </si>
  <si>
    <t>150X</t>
  </si>
  <si>
    <t>PowerShot S100</t>
  </si>
  <si>
    <t>DSC-T900</t>
  </si>
  <si>
    <t>MARK LIN</t>
  </si>
  <si>
    <t>NS10-W</t>
  </si>
  <si>
    <t>數位單眼相機及鏡頭</t>
  </si>
  <si>
    <t>EOS 50D Kit</t>
  </si>
  <si>
    <t>變焦鏡組數位相機</t>
  </si>
  <si>
    <t>Panasonic GF6+GX 14-42mm</t>
  </si>
  <si>
    <t>TravelMate P214-53</t>
  </si>
  <si>
    <t>遠端儲存設備</t>
  </si>
  <si>
    <t>TS-464-4G</t>
  </si>
  <si>
    <t>TMP215-53G-71MV</t>
  </si>
  <si>
    <t>EF-12</t>
  </si>
  <si>
    <t>Aircast</t>
  </si>
  <si>
    <t>C3541C</t>
  </si>
  <si>
    <t>BAPS</t>
  </si>
  <si>
    <t>C-6400-0</t>
  </si>
  <si>
    <t>STABILIZER</t>
  </si>
  <si>
    <t>MINI MITTER</t>
  </si>
  <si>
    <t>P30300</t>
  </si>
  <si>
    <t>LD-835</t>
  </si>
  <si>
    <t>I20404</t>
  </si>
  <si>
    <t>SonoSite</t>
  </si>
  <si>
    <t>180 plus</t>
  </si>
  <si>
    <t>Nonin</t>
  </si>
  <si>
    <t>UP-897MD</t>
  </si>
  <si>
    <t>GT42MMX</t>
  </si>
  <si>
    <t>F30S</t>
  </si>
  <si>
    <t>:LORAN</t>
  </si>
  <si>
    <t>Medical Graphics Corp.</t>
  </si>
  <si>
    <t>VO2000</t>
  </si>
  <si>
    <t>Moor</t>
  </si>
  <si>
    <t>MooVMS-LDF1-HP</t>
  </si>
  <si>
    <t>REDCORD</t>
  </si>
  <si>
    <t>I20402</t>
  </si>
  <si>
    <t>TMP245</t>
  </si>
  <si>
    <t>Delsys</t>
  </si>
  <si>
    <t>Trigno</t>
  </si>
  <si>
    <t>Lemel BSMI33B8GAA</t>
  </si>
  <si>
    <t>DELSYS</t>
  </si>
  <si>
    <t>mini sensor</t>
  </si>
  <si>
    <t>FDM-SX</t>
  </si>
  <si>
    <t>Myo Video Pro</t>
  </si>
  <si>
    <t>138-Pro</t>
  </si>
  <si>
    <t>Ergoline</t>
  </si>
  <si>
    <t>Ergoselect 200 Type:K</t>
  </si>
  <si>
    <t>AMSTIM 583</t>
  </si>
  <si>
    <t>EDAN</t>
  </si>
  <si>
    <t>SE-1010</t>
  </si>
  <si>
    <t>noraxon</t>
  </si>
  <si>
    <t>myomotion</t>
  </si>
  <si>
    <t>Ulitium</t>
  </si>
  <si>
    <t>I20403</t>
  </si>
  <si>
    <t>ZMI</t>
  </si>
  <si>
    <t>ZSH-ZP</t>
  </si>
  <si>
    <t>NORAXON</t>
  </si>
  <si>
    <t>Ultium</t>
  </si>
  <si>
    <t>I10400</t>
  </si>
  <si>
    <t>I20401</t>
  </si>
  <si>
    <t>CAPRON</t>
  </si>
  <si>
    <t>SIGMA EVOLUTION - PLATFORM</t>
  </si>
  <si>
    <t>BODYGREEN</t>
  </si>
  <si>
    <t>BW760B</t>
  </si>
  <si>
    <t>LPG</t>
  </si>
  <si>
    <t>HUBER 360MD</t>
  </si>
  <si>
    <t>TMG</t>
  </si>
  <si>
    <t>TMG100</t>
  </si>
  <si>
    <t>65PUH6003</t>
  </si>
  <si>
    <t>Balori</t>
  </si>
  <si>
    <t>JC</t>
  </si>
  <si>
    <t>ES-02JH</t>
  </si>
  <si>
    <t>FDM-T</t>
  </si>
  <si>
    <t>SIGMA XL</t>
  </si>
  <si>
    <t>950-440</t>
  </si>
  <si>
    <t>Capron</t>
  </si>
  <si>
    <t>ACCUNIQ BC720</t>
  </si>
  <si>
    <t>VS207DF</t>
  </si>
  <si>
    <t>AXIS</t>
  </si>
  <si>
    <t>UP-880</t>
  </si>
  <si>
    <t>Avbody G15B-10-6U</t>
  </si>
  <si>
    <t>221V8A/96</t>
  </si>
  <si>
    <t>DAESUNG</t>
  </si>
  <si>
    <t>DL2002B</t>
  </si>
  <si>
    <t>DJO</t>
  </si>
  <si>
    <t>2762cc (Intelect Advance Combo)</t>
  </si>
  <si>
    <t>N19H5</t>
  </si>
  <si>
    <t>CHUO</t>
  </si>
  <si>
    <t>HM-2SC-A</t>
  </si>
  <si>
    <t>KONZESYS</t>
  </si>
  <si>
    <t>KZ-VRC</t>
  </si>
  <si>
    <t>YEONG HO</t>
  </si>
  <si>
    <t>BS-8120</t>
  </si>
  <si>
    <t>KUBILA</t>
  </si>
  <si>
    <t>HD-20HU</t>
  </si>
  <si>
    <t>P604X</t>
  </si>
  <si>
    <t>氣冷式箱型冷氣</t>
    <phoneticPr fontId="2" type="noConversion"/>
  </si>
  <si>
    <t>室內機:PFCU-K290S2+室外機:PACU-K290S2</t>
    <phoneticPr fontId="2" type="noConversion"/>
  </si>
  <si>
    <t>桌上型封口機</t>
  </si>
  <si>
    <t>益芳</t>
    <phoneticPr fontId="2" type="noConversion"/>
  </si>
  <si>
    <t>ET-999SN</t>
    <phoneticPr fontId="2" type="noConversion"/>
  </si>
  <si>
    <t>LB10401</t>
    <phoneticPr fontId="2" type="noConversion"/>
  </si>
  <si>
    <t>燒烤爐</t>
  </si>
  <si>
    <t>專鑫出品</t>
    <phoneticPr fontId="2" type="noConversion"/>
  </si>
  <si>
    <t>JS-8</t>
    <phoneticPr fontId="2" type="noConversion"/>
  </si>
  <si>
    <t>L408</t>
    <phoneticPr fontId="2" type="noConversion"/>
  </si>
  <si>
    <t>慢磨機</t>
    <phoneticPr fontId="2" type="noConversion"/>
  </si>
  <si>
    <t>Robot Coupe</t>
    <phoneticPr fontId="2" type="noConversion"/>
  </si>
  <si>
    <t>Blixer 3</t>
    <phoneticPr fontId="2" type="noConversion"/>
  </si>
  <si>
    <t>乳化攪拌機</t>
    <phoneticPr fontId="2" type="noConversion"/>
  </si>
  <si>
    <t>1.轉速：3000 rpm 2.容量：3.7公升 3.含304不鏽鋼細鋸齒刀 4.不需加液體可將食材切碎、混合攪拌、均質乳化、研磨粉碎。</t>
    <phoneticPr fontId="2" type="noConversion"/>
  </si>
  <si>
    <t>IM-95M-1</t>
    <phoneticPr fontId="2" type="noConversion"/>
  </si>
  <si>
    <t>Dynasty</t>
    <phoneticPr fontId="2" type="noConversion"/>
  </si>
  <si>
    <t>HL-11007A</t>
    <phoneticPr fontId="2" type="noConversion"/>
  </si>
  <si>
    <t>經典575</t>
    <phoneticPr fontId="2" type="noConversion"/>
  </si>
  <si>
    <t>PRO8300MT</t>
  </si>
  <si>
    <t>L70604</t>
  </si>
  <si>
    <t>電腦主機</t>
    <phoneticPr fontId="12" type="noConversion"/>
  </si>
  <si>
    <t>產學鏈結中心</t>
    <phoneticPr fontId="2" type="noConversion"/>
  </si>
  <si>
    <t xml:space="preserve">E500 G9 </t>
    <phoneticPr fontId="2" type="noConversion"/>
  </si>
  <si>
    <t>廣告機</t>
    <phoneticPr fontId="2" type="noConversion"/>
  </si>
  <si>
    <t>Farbar</t>
    <phoneticPr fontId="2" type="noConversion"/>
  </si>
  <si>
    <t>FS002</t>
    <phoneticPr fontId="2" type="noConversion"/>
  </si>
  <si>
    <t>FX507ZV4</t>
  </si>
  <si>
    <t>顯示器</t>
    <phoneticPr fontId="2" type="noConversion"/>
  </si>
  <si>
    <t>Panasonic國際牌</t>
  </si>
  <si>
    <t>TH-55MX800W</t>
  </si>
  <si>
    <t>VA27DQY</t>
  </si>
  <si>
    <t>總務處事務暨營繕組</t>
  </si>
  <si>
    <t>L棟空調冰水機</t>
  </si>
  <si>
    <t>堃霖</t>
  </si>
  <si>
    <t>KLTW-150S-2</t>
  </si>
  <si>
    <t>LB003</t>
  </si>
  <si>
    <t>GB101</t>
  </si>
  <si>
    <t>N棟VRV空調主機</t>
  </si>
  <si>
    <t>N棟頂樓</t>
  </si>
  <si>
    <t>PQ3008SSD</t>
  </si>
  <si>
    <t>RXY-46M</t>
  </si>
  <si>
    <t>H棟空調冰水機</t>
  </si>
  <si>
    <t>RCU-1201WS</t>
  </si>
  <si>
    <t>H101</t>
  </si>
  <si>
    <t>電梯</t>
  </si>
  <si>
    <t>Y95-15*8/8</t>
  </si>
  <si>
    <t>76E/2657/60</t>
  </si>
  <si>
    <t>地下水抽水泵</t>
  </si>
  <si>
    <t>50HP4P沉水泵</t>
  </si>
  <si>
    <t>地下水蓄水塔</t>
  </si>
  <si>
    <t>鴻茂</t>
  </si>
  <si>
    <t>HMW-218M3</t>
  </si>
  <si>
    <t>L棟頂樓</t>
  </si>
  <si>
    <t>力霸</t>
  </si>
  <si>
    <t>LP-CH-2005</t>
  </si>
  <si>
    <t>公共區域</t>
  </si>
  <si>
    <t>220V</t>
  </si>
  <si>
    <t>大樓送水泵</t>
  </si>
  <si>
    <t>15HP4P陸上型</t>
  </si>
  <si>
    <t>各棟大樓</t>
  </si>
  <si>
    <t>NPX-15*9/9</t>
  </si>
  <si>
    <t>G/J</t>
  </si>
  <si>
    <t>G/2</t>
  </si>
  <si>
    <t>10HP4P陸上型</t>
  </si>
  <si>
    <t>RXY-40M</t>
  </si>
  <si>
    <t>RXY-38M</t>
  </si>
  <si>
    <t>76E/5450/8</t>
  </si>
  <si>
    <t>76E/1045/6</t>
  </si>
  <si>
    <t>76E/40032/3</t>
  </si>
  <si>
    <t>自來水供水泵</t>
  </si>
  <si>
    <t>20HP4P沉水泵</t>
  </si>
  <si>
    <t>自來水蓄水塔</t>
  </si>
  <si>
    <t>RXY-32M</t>
  </si>
  <si>
    <t>RXY-36M</t>
  </si>
  <si>
    <t>熱泵循環泵</t>
  </si>
  <si>
    <t>BB300/1106</t>
  </si>
  <si>
    <t>日光燈28W</t>
  </si>
  <si>
    <t>億光</t>
  </si>
  <si>
    <t>T8 LED 20W</t>
  </si>
  <si>
    <t>LB3</t>
  </si>
  <si>
    <t>停車場</t>
  </si>
  <si>
    <t>日光燈40W</t>
  </si>
  <si>
    <t>NB2</t>
  </si>
  <si>
    <t>RXY-22M</t>
  </si>
  <si>
    <t>油壓電梯</t>
  </si>
  <si>
    <t>速進</t>
  </si>
  <si>
    <t>SJ100KG</t>
  </si>
  <si>
    <t>動物房</t>
  </si>
  <si>
    <t>RXY-20M</t>
  </si>
  <si>
    <t>B86-15*6/6</t>
  </si>
  <si>
    <t>NPX-15*8/8</t>
  </si>
  <si>
    <t>通力</t>
  </si>
  <si>
    <t>RXY-14M</t>
  </si>
  <si>
    <t>崁燈26W</t>
  </si>
  <si>
    <t>PLC-26102H</t>
  </si>
  <si>
    <t>N棟廁所</t>
  </si>
  <si>
    <t>A112/A113</t>
  </si>
  <si>
    <t>日光燈 T5 14W*4</t>
  </si>
  <si>
    <t>FVS-H14441EB</t>
  </si>
  <si>
    <t>J棟走廊</t>
  </si>
  <si>
    <t>崁入式日光燈20W*4燈</t>
  </si>
  <si>
    <t>FVS-H2441XTEB</t>
  </si>
  <si>
    <t>L棟廁所</t>
  </si>
  <si>
    <t>RAS-71QK/RAC-71QK (3頓)</t>
  </si>
  <si>
    <t>FBH145/126S</t>
  </si>
  <si>
    <t>M棟廁所</t>
  </si>
  <si>
    <t>崁入式日光燈40W*1燈</t>
  </si>
  <si>
    <t>FS-41441H</t>
  </si>
  <si>
    <t>FVS-H4141A</t>
  </si>
  <si>
    <t>G棟廁所</t>
  </si>
  <si>
    <t>FVS-H14441EB-2</t>
  </si>
  <si>
    <t>P棟廁所</t>
  </si>
  <si>
    <t>日光燈 T5 28W*1</t>
  </si>
  <si>
    <t>J棟廁所</t>
  </si>
  <si>
    <t>D棟廁所</t>
  </si>
  <si>
    <t>F棟廁所</t>
  </si>
  <si>
    <t>立銓</t>
  </si>
  <si>
    <t>油壓式</t>
  </si>
  <si>
    <t>新立</t>
  </si>
  <si>
    <t>P9-CC045-3F/3S</t>
  </si>
  <si>
    <t>P9-C03-2F/2S</t>
  </si>
  <si>
    <t xml:space="preserve">4*T8 LED燈具 36W </t>
  </si>
  <si>
    <t>舞光</t>
  </si>
  <si>
    <t>TBS192</t>
  </si>
  <si>
    <t>B棟廁所</t>
  </si>
  <si>
    <t>E棟廁所</t>
  </si>
  <si>
    <t>崁燈 EFS-23WX1</t>
  </si>
  <si>
    <t>FIG-E27D150</t>
  </si>
  <si>
    <t>H棟廁所</t>
  </si>
  <si>
    <t>G棟走廊</t>
  </si>
  <si>
    <t xml:space="preserve">AL1917C </t>
  </si>
  <si>
    <t>2呎山形燈座單燈10W</t>
  </si>
  <si>
    <t>SM901C</t>
  </si>
  <si>
    <t>I棟走廊</t>
  </si>
  <si>
    <t>O棟廁所</t>
  </si>
  <si>
    <t>2尺*2 21WLED 吸頂燈</t>
  </si>
  <si>
    <t xml:space="preserve">SM901 </t>
  </si>
  <si>
    <t>B棟走廊</t>
  </si>
  <si>
    <t>T5/14W*4燈</t>
  </si>
  <si>
    <t xml:space="preserve">FVSH14445TDEA(電子式) </t>
  </si>
  <si>
    <t>100-240V</t>
  </si>
  <si>
    <t>FVS-H4142A</t>
  </si>
  <si>
    <t>K棟廁所</t>
  </si>
  <si>
    <t>4尺*22W LED 吸頂燈</t>
  </si>
  <si>
    <t>4呎山形燈座單燈</t>
  </si>
  <si>
    <t>I棟廁所</t>
  </si>
  <si>
    <t>O棟走廊</t>
  </si>
  <si>
    <t>T8/20W*4燈</t>
  </si>
  <si>
    <t>MD-75643</t>
  </si>
  <si>
    <t>100-241V</t>
  </si>
  <si>
    <t>D棟走廊</t>
  </si>
  <si>
    <t>A棟廁所</t>
  </si>
  <si>
    <t>日光燈 T8 40W*3</t>
  </si>
  <si>
    <t>FS-41443</t>
  </si>
  <si>
    <t>E棟走廊</t>
  </si>
  <si>
    <t>WL-9</t>
  </si>
  <si>
    <t>燈泡23W</t>
  </si>
  <si>
    <t>23W半螺旋</t>
  </si>
  <si>
    <t>吸頂燈22W/6500K</t>
  </si>
  <si>
    <t>恒祥</t>
  </si>
  <si>
    <t>T5/28W*1燈吸頂</t>
  </si>
  <si>
    <t>A112</t>
  </si>
  <si>
    <t xml:space="preserve"> 32W 2呎 4燈</t>
  </si>
  <si>
    <t>TBS195</t>
  </si>
  <si>
    <t>A113</t>
  </si>
  <si>
    <t>100-242V</t>
  </si>
  <si>
    <t>4呎山形燈座 雙燈T5 28W</t>
  </si>
  <si>
    <t>日光燈 T5 28W*2吸頂</t>
  </si>
  <si>
    <t>A棟走廊</t>
  </si>
  <si>
    <t>日光燈 T8 20W*1吸頂</t>
  </si>
  <si>
    <t>F棟走廊</t>
  </si>
  <si>
    <t>小鮮綠RL145SW</t>
  </si>
  <si>
    <t>T8LED9W*1燈吸頂</t>
  </si>
  <si>
    <t>T8LED22W*2燈吸頂</t>
  </si>
  <si>
    <t>4呎山形燈座 單燈T5 28W</t>
  </si>
  <si>
    <t>日光燈 T5 28W*1吸頂</t>
  </si>
  <si>
    <t>D棟發電機用柴油</t>
  </si>
  <si>
    <t>燃料油</t>
  </si>
  <si>
    <t>現場量測</t>
  </si>
  <si>
    <t>G棟1發電機用柴油</t>
  </si>
  <si>
    <t>G棟2發電機用柴油</t>
  </si>
  <si>
    <t>stamford</t>
  </si>
  <si>
    <t>HC-1444</t>
  </si>
  <si>
    <t>後山發電機用柴油</t>
  </si>
  <si>
    <t>J棟發電機用柴油</t>
  </si>
  <si>
    <t>TPU-500</t>
  </si>
  <si>
    <t>I棟發電機用柴油</t>
  </si>
  <si>
    <t>M棟發電機用柴油</t>
  </si>
  <si>
    <t>TEG-200S</t>
  </si>
  <si>
    <t>H棟發電機用柴油</t>
  </si>
  <si>
    <t>E棟發電機用柴油</t>
  </si>
  <si>
    <t>EK-ATEQ</t>
  </si>
  <si>
    <t>L棟發電機用柴油</t>
  </si>
  <si>
    <t>N棟發電機用柴油</t>
  </si>
  <si>
    <t>TPU-623</t>
  </si>
  <si>
    <t>O棟發電機用柴油</t>
  </si>
  <si>
    <t>P棟發電機用柴油</t>
  </si>
  <si>
    <t>川儀速達</t>
  </si>
  <si>
    <t>CFZ-D</t>
  </si>
  <si>
    <t>Q棟發電機用柴油</t>
  </si>
  <si>
    <t>471-WD</t>
  </si>
  <si>
    <t>小巴用柴油</t>
  </si>
  <si>
    <t>5580-WB</t>
  </si>
  <si>
    <t>貨車用柴油</t>
  </si>
  <si>
    <t>8365-PS</t>
  </si>
  <si>
    <t>AHJ-5090</t>
  </si>
  <si>
    <t>RCA-3565</t>
  </si>
  <si>
    <t>RAS-63QK1/RAC-63QK1</t>
  </si>
  <si>
    <t>高壓鈉燈</t>
  </si>
  <si>
    <t>燈泡型LED燈</t>
  </si>
  <si>
    <t>LED燈</t>
  </si>
  <si>
    <t>燈泡型 LED燈</t>
  </si>
  <si>
    <t>平板型 LED燈</t>
  </si>
  <si>
    <t>燈管型 LED燈</t>
  </si>
  <si>
    <t>給水污水系統</t>
  </si>
  <si>
    <t>鶴見</t>
  </si>
  <si>
    <t>QB2</t>
  </si>
  <si>
    <t>無障礙電梯</t>
  </si>
  <si>
    <t>富士通</t>
  </si>
  <si>
    <t>RF1</t>
  </si>
  <si>
    <t>客梯</t>
  </si>
  <si>
    <t>2F~6F</t>
  </si>
  <si>
    <t>調節泵浦</t>
  </si>
  <si>
    <t>河見</t>
  </si>
  <si>
    <t>FN-22U</t>
  </si>
  <si>
    <t>鼓風機</t>
  </si>
  <si>
    <t>富資</t>
  </si>
  <si>
    <t>TSC-80</t>
  </si>
  <si>
    <t>TSC-50</t>
  </si>
  <si>
    <t>怡心</t>
  </si>
  <si>
    <t>ES-626H</t>
  </si>
  <si>
    <t>6樓房間</t>
  </si>
  <si>
    <t>除油煙機</t>
  </si>
  <si>
    <t>櫻花</t>
  </si>
  <si>
    <t>DR3592AL</t>
  </si>
  <si>
    <t>R605</t>
  </si>
  <si>
    <t>IH感應爐</t>
  </si>
  <si>
    <t>EG2320GB</t>
  </si>
  <si>
    <t>EG2120GB</t>
  </si>
  <si>
    <t>6房間</t>
    <phoneticPr fontId="2" type="noConversion"/>
  </si>
  <si>
    <t>-80度C冷凍櫃</t>
  </si>
  <si>
    <t>MacBook Air 筆記型電腦</t>
  </si>
  <si>
    <t>Macbook Air</t>
  </si>
  <si>
    <t>SR-B25D</t>
  </si>
  <si>
    <t>多元物聯網化學混凝、膠凝偵測及控制設備</t>
  </si>
  <si>
    <t>低流量定流率採樣泵</t>
  </si>
  <si>
    <t>Gilian</t>
  </si>
  <si>
    <t>LFS-113 DC</t>
  </si>
  <si>
    <t>單門玻璃展示冰箱</t>
  </si>
  <si>
    <t>單槍投影機（專業教室）</t>
  </si>
  <si>
    <t>FX507ZC4</t>
  </si>
  <si>
    <t>微波消化系統</t>
  </si>
  <si>
    <t>MARS(S/N：MY2576)</t>
  </si>
  <si>
    <t>SCOTSMAN</t>
  </si>
  <si>
    <t>MF36W</t>
  </si>
  <si>
    <t>安耐斯公司</t>
  </si>
  <si>
    <t>JP3003D</t>
  </si>
  <si>
    <t>AIBO鈞嵐</t>
  </si>
  <si>
    <t>4U540A4U</t>
  </si>
  <si>
    <t>VA24EHEY</t>
  </si>
  <si>
    <t>固緯公司</t>
  </si>
  <si>
    <t>GDS-1102B</t>
  </si>
  <si>
    <t>CMV 745A 17"LCD</t>
  </si>
  <si>
    <t>Printer 17</t>
  </si>
  <si>
    <t>acer 19"</t>
  </si>
  <si>
    <t>儲能型逆變器-混合併網型</t>
  </si>
  <si>
    <t>OPTI-SOLAR</t>
  </si>
  <si>
    <t>SP 4000 Premium</t>
  </si>
  <si>
    <t>儲能型逆變器-混合獨立型</t>
  </si>
  <si>
    <t>SP3000 Initial-M</t>
  </si>
  <si>
    <t>儲能電池組</t>
  </si>
  <si>
    <t>長園科技</t>
  </si>
  <si>
    <t>GREEN RUN</t>
  </si>
  <si>
    <t>ThermpFisher</t>
  </si>
  <si>
    <t>P80101</t>
    <phoneticPr fontId="2" type="noConversion"/>
  </si>
  <si>
    <t>電腦(工、佳)</t>
    <phoneticPr fontId="2" type="noConversion"/>
  </si>
  <si>
    <t>P80101/P08402</t>
    <phoneticPr fontId="2" type="noConversion"/>
  </si>
  <si>
    <t>螢幕(工、佳)</t>
    <phoneticPr fontId="2" type="noConversion"/>
  </si>
  <si>
    <t>電腦(系)</t>
    <phoneticPr fontId="2" type="noConversion"/>
  </si>
  <si>
    <t>電腦-螢幕(系)</t>
    <phoneticPr fontId="2" type="noConversion"/>
  </si>
  <si>
    <t>螢幕(靜)</t>
    <phoneticPr fontId="2" type="noConversion"/>
  </si>
  <si>
    <t>P80403</t>
    <phoneticPr fontId="2" type="noConversion"/>
  </si>
  <si>
    <t>個人電腦(靜)</t>
    <phoneticPr fontId="2" type="noConversion"/>
  </si>
  <si>
    <t>設備儲存防潮櫃</t>
    <phoneticPr fontId="2" type="noConversion"/>
  </si>
  <si>
    <t>電動踏板升降治療床</t>
  </si>
  <si>
    <t>Seers</t>
  </si>
  <si>
    <t>ST3569</t>
  </si>
  <si>
    <t>P80304</t>
  </si>
  <si>
    <t>互動訓練盤組</t>
  </si>
  <si>
    <t>大昌電子</t>
  </si>
  <si>
    <t>Oplate2</t>
  </si>
  <si>
    <t>智慧遊戲互動墊</t>
  </si>
  <si>
    <t>SEDA G-Tech</t>
  </si>
  <si>
    <t>WhizToys</t>
  </si>
  <si>
    <t>紫外線消殺裝置</t>
  </si>
  <si>
    <t>BA-U222015U1000MZ</t>
  </si>
  <si>
    <t>筆記型電腦(姵)</t>
    <phoneticPr fontId="2" type="noConversion"/>
  </si>
  <si>
    <t>N22Q3</t>
    <phoneticPr fontId="2" type="noConversion"/>
  </si>
  <si>
    <t>P80505</t>
    <phoneticPr fontId="2" type="noConversion"/>
  </si>
  <si>
    <t>印表機(姵)</t>
    <phoneticPr fontId="2" type="noConversion"/>
  </si>
  <si>
    <t>canon</t>
    <phoneticPr fontId="2" type="noConversion"/>
  </si>
  <si>
    <t>G2002</t>
    <phoneticPr fontId="2" type="noConversion"/>
  </si>
  <si>
    <t>筆記型電腦(玟)</t>
    <phoneticPr fontId="2" type="noConversion"/>
  </si>
  <si>
    <t>N21Q3</t>
    <phoneticPr fontId="2" type="noConversion"/>
  </si>
  <si>
    <t>桌電(玟)</t>
    <phoneticPr fontId="2" type="noConversion"/>
  </si>
  <si>
    <t>D22E2</t>
    <phoneticPr fontId="2" type="noConversion"/>
  </si>
  <si>
    <t>動物保健學士學位學程</t>
  </si>
  <si>
    <t>大巴用柴油</t>
    <phoneticPr fontId="2" type="noConversion"/>
  </si>
  <si>
    <t>G棟空調冰水機</t>
    <phoneticPr fontId="2" type="noConversion"/>
  </si>
  <si>
    <t>總計</t>
    <phoneticPr fontId="2" type="noConversion"/>
  </si>
  <si>
    <t>kWh / 年</t>
  </si>
  <si>
    <t>單一單日100kwh</t>
    <phoneticPr fontId="2" type="noConversion"/>
  </si>
  <si>
    <t>永續發展辦公室</t>
  </si>
  <si>
    <t>招生策略中心、選才專案辧公室</t>
  </si>
  <si>
    <t>外語中心</t>
  </si>
  <si>
    <t>物理治療系</t>
  </si>
  <si>
    <t>多遊系</t>
  </si>
  <si>
    <t>學務處諮商輔導中心</t>
  </si>
  <si>
    <t>職涯中心</t>
    <phoneticPr fontId="12" type="noConversion"/>
  </si>
  <si>
    <t>伊萊克斯</t>
    <phoneticPr fontId="12" type="noConversion"/>
  </si>
  <si>
    <t>NB110</t>
    <phoneticPr fontId="12" type="noConversion"/>
  </si>
  <si>
    <t>N</t>
    <phoneticPr fontId="12" type="noConversion"/>
  </si>
  <si>
    <t>NN-ST34H</t>
    <phoneticPr fontId="12" type="noConversion"/>
  </si>
  <si>
    <t>多媒體資料庫</t>
  </si>
  <si>
    <t>107</t>
  </si>
  <si>
    <t>自行參數推估</t>
  </si>
  <si>
    <t>WS690</t>
  </si>
  <si>
    <t>109</t>
  </si>
  <si>
    <t>TK-350</t>
  </si>
  <si>
    <t>電競電腦</t>
  </si>
  <si>
    <t>G35CZ</t>
  </si>
  <si>
    <t>PO5-615S</t>
  </si>
  <si>
    <t>VG271P</t>
  </si>
  <si>
    <t>VG279Q</t>
  </si>
  <si>
    <t>監視系統</t>
  </si>
  <si>
    <t>Dahua</t>
  </si>
  <si>
    <t>主機：DH-XVR5104HS-X1 
攝影機：DH-HAC-HFW1230SN</t>
  </si>
  <si>
    <t>A-360</t>
  </si>
  <si>
    <t>DAC-70HD/SD影像格式轉換器</t>
  </si>
  <si>
    <t>Datavideo</t>
  </si>
  <si>
    <t>DAC-70</t>
  </si>
  <si>
    <t>111</t>
  </si>
  <si>
    <t>EB102</t>
  </si>
  <si>
    <t>e-Sports教學研究中心無障礙設備</t>
  </si>
  <si>
    <t>羅布森</t>
  </si>
  <si>
    <t>Lobsang-C01</t>
  </si>
  <si>
    <t>74</t>
  </si>
  <si>
    <t>e-Sports教學研究中心對戰室電腦</t>
  </si>
  <si>
    <t>Predator Orion 500 主機 、VG271顯示器</t>
  </si>
  <si>
    <t>108</t>
  </si>
  <si>
    <t>e-Sports教學研究中心對戰室電腦-螢幕</t>
  </si>
  <si>
    <t>VG271</t>
  </si>
  <si>
    <t>LED屏幕系統</t>
  </si>
  <si>
    <t>OPTOTECH</t>
  </si>
  <si>
    <t>RAC/RAS-71JB</t>
  </si>
  <si>
    <t>空調主機暨週邊管路設備改善工程</t>
  </si>
  <si>
    <t>30RT</t>
  </si>
  <si>
    <t>100</t>
  </si>
  <si>
    <t>音響系統</t>
  </si>
  <si>
    <t>Soundcraft</t>
  </si>
  <si>
    <t>Si Impact</t>
  </si>
  <si>
    <t>音響系統-10吋後區喇叭</t>
  </si>
  <si>
    <t xml:space="preserve">Nova </t>
  </si>
  <si>
    <t xml:space="preserve">VS 10i </t>
  </si>
  <si>
    <t>音響系統-12吋主喇叭</t>
  </si>
  <si>
    <t>Nova</t>
  </si>
  <si>
    <t>VS 12</t>
  </si>
  <si>
    <t>音響系統-12吋舞台監聽喇叭</t>
  </si>
  <si>
    <t xml:space="preserve">VS 12M </t>
  </si>
  <si>
    <t>音響系統-無線麥克風(含天線)</t>
  </si>
  <si>
    <t xml:space="preserve">ACT-74 / ACT-72 </t>
  </si>
  <si>
    <t>音響系統-監聽喇叭</t>
  </si>
  <si>
    <t>JBL</t>
  </si>
  <si>
    <t xml:space="preserve">Control 2P </t>
  </si>
  <si>
    <t>音響系統-數位擴大機</t>
  </si>
  <si>
    <t>Crown</t>
  </si>
  <si>
    <t xml:space="preserve">XTi1002 </t>
  </si>
  <si>
    <t>通訊系統-網路配置</t>
  </si>
  <si>
    <t xml:space="preserve">AsiaWire </t>
  </si>
  <si>
    <t>視訊系統</t>
  </si>
  <si>
    <t>ATEM 2M / EPanel</t>
  </si>
  <si>
    <t>視訊系統-HDMI畫面分享器</t>
  </si>
  <si>
    <t>ATEM</t>
  </si>
  <si>
    <t>184A</t>
  </si>
  <si>
    <t>視訊系統-HDMI to SDI轉換器</t>
  </si>
  <si>
    <t>Decimator</t>
  </si>
  <si>
    <t>MD-HX</t>
  </si>
  <si>
    <t>視訊系統-LED屏幕</t>
  </si>
  <si>
    <t>視訊系統-POV選手攝影機</t>
  </si>
  <si>
    <t>Marshall</t>
  </si>
  <si>
    <t>CV502</t>
  </si>
  <si>
    <t>視訊系統-專業15吋螢幕</t>
  </si>
  <si>
    <t>SmartView 4K</t>
  </si>
  <si>
    <t>視訊系統-播導電腦</t>
  </si>
  <si>
    <t>MIT</t>
  </si>
  <si>
    <t>視訊系統-播導機</t>
  </si>
  <si>
    <t>ATEM 4 M/E</t>
  </si>
  <si>
    <t>視訊系統-螢幕</t>
  </si>
  <si>
    <t>KG241</t>
  </si>
  <si>
    <t>視訊系統-錄影機</t>
  </si>
  <si>
    <t>Blackmagic Design HyperDeck Studio</t>
  </si>
  <si>
    <t>12G</t>
  </si>
  <si>
    <t>視訊系統-攝影機</t>
  </si>
  <si>
    <t>PXW-Z190</t>
  </si>
  <si>
    <t>視訊系統-顯示器管理系統</t>
  </si>
  <si>
    <t>VIA Multimedia Player</t>
  </si>
  <si>
    <t>1311</t>
  </si>
  <si>
    <t>輔助燈</t>
  </si>
  <si>
    <t>095</t>
  </si>
  <si>
    <t>Blackmagic</t>
  </si>
  <si>
    <t>ATEM 2 M/E Constellation HD</t>
  </si>
  <si>
    <t>燈光系統-LED 聚光燈</t>
  </si>
  <si>
    <t xml:space="preserve">HowFun </t>
  </si>
  <si>
    <t xml:space="preserve">L300F-T </t>
  </si>
  <si>
    <t>燈光系統-LED電腦搖頭燈</t>
  </si>
  <si>
    <t>HowFun</t>
  </si>
  <si>
    <t xml:space="preserve">L300SX </t>
  </si>
  <si>
    <t>燈光系統-LED觀眾燈</t>
  </si>
  <si>
    <t xml:space="preserve">ACME </t>
  </si>
  <si>
    <t xml:space="preserve">LED-BL4 </t>
  </si>
  <si>
    <t>燈光系統-燈光控制器</t>
  </si>
  <si>
    <t>燈光系統-燈光設備</t>
  </si>
  <si>
    <t>手遊電競選手訓練中心裝潢工程-分離式冷氣</t>
  </si>
  <si>
    <t>RAS-71YSK/ RAC-71SK1</t>
  </si>
  <si>
    <t>G60101</t>
  </si>
  <si>
    <t>手遊影像接收擷取模組</t>
  </si>
  <si>
    <t>Wavesplitter</t>
  </si>
  <si>
    <t>WST-PIP002</t>
  </si>
  <si>
    <t>手遊戰術鏡像同步模組</t>
  </si>
  <si>
    <t>箱型冷氣機</t>
  </si>
  <si>
    <t>106</t>
  </si>
  <si>
    <t>NR-B139T-R</t>
  </si>
  <si>
    <t>G60102</t>
  </si>
  <si>
    <t>室內機：RAS71QK1、室外機：RAC71QK1</t>
  </si>
  <si>
    <t>東菱</t>
  </si>
  <si>
    <t>DL-KF4266</t>
  </si>
  <si>
    <t>ASUS ROG</t>
  </si>
  <si>
    <t>G21CX-0011C97KGXT</t>
  </si>
  <si>
    <t>電腦-電競曲面螢幕</t>
  </si>
  <si>
    <t>XG27VQ</t>
  </si>
  <si>
    <t>電競桌</t>
  </si>
  <si>
    <t>曜越</t>
  </si>
  <si>
    <t>GGD-LBS-BKEIRX-01</t>
  </si>
  <si>
    <t>網路設備</t>
  </si>
  <si>
    <t>WS-C9300-24T-A</t>
  </si>
  <si>
    <t>前後台有線對講系統</t>
  </si>
  <si>
    <t>詳如規範表</t>
  </si>
  <si>
    <t>H201</t>
  </si>
  <si>
    <t>音響設備-15吋監聽喇叭</t>
  </si>
  <si>
    <t>音響設備-功率擴大機</t>
  </si>
  <si>
    <t>音響設備-多媒體播放機</t>
  </si>
  <si>
    <t>音響設備-雙10吋中高音喇叭</t>
  </si>
  <si>
    <t>音響設備-雙15吋低音喇叭</t>
  </si>
  <si>
    <t>舞台捲揚機</t>
  </si>
  <si>
    <t>DUKE</t>
  </si>
  <si>
    <t>DU-212</t>
  </si>
  <si>
    <t>燈光設備</t>
  </si>
  <si>
    <t>燈光設備-二頭觀眾燈</t>
  </si>
  <si>
    <t>燈光設備-固定式LED帕燈</t>
  </si>
  <si>
    <t>燈光設備-訊號隔離器</t>
  </si>
  <si>
    <t>燈光設備-搖頭式LED帕燈</t>
  </si>
  <si>
    <t>燈光設備-搖頭式電腦燈</t>
  </si>
  <si>
    <t>燈光設備-雙口網路轉換器</t>
  </si>
  <si>
    <t>VR眼鏡</t>
  </si>
  <si>
    <t>VIVE</t>
  </si>
  <si>
    <t>Flow</t>
  </si>
  <si>
    <t>MB101</t>
  </si>
  <si>
    <t>VR頭戴式裝置</t>
  </si>
  <si>
    <t>Focus 3</t>
  </si>
  <si>
    <t>Oculus(Meta)</t>
  </si>
  <si>
    <t>Quest 2</t>
  </si>
  <si>
    <t>VR頭戴顯示器</t>
  </si>
  <si>
    <t>Pro 2</t>
  </si>
  <si>
    <t>Acer Verition M480 PC/ Q8400CPU/2GB RAM</t>
  </si>
  <si>
    <t>098</t>
  </si>
  <si>
    <t>ASUS 華碩</t>
  </si>
  <si>
    <t>X560UD</t>
  </si>
  <si>
    <t>XG27WQ</t>
  </si>
  <si>
    <t>096</t>
  </si>
  <si>
    <t>MB104</t>
  </si>
  <si>
    <t>CMV 947A</t>
  </si>
  <si>
    <t>101</t>
  </si>
  <si>
    <t>資訊系統開發工作站</t>
  </si>
  <si>
    <t>Acer Verition M490</t>
  </si>
  <si>
    <t xml:space="preserve">LEMEL </t>
  </si>
  <si>
    <t>103</t>
  </si>
  <si>
    <t>水冷主機設備</t>
  </si>
  <si>
    <t>英棒有限公司</t>
  </si>
  <si>
    <t>MB107</t>
  </si>
  <si>
    <t>開發設備(筆記型電腦)</t>
  </si>
  <si>
    <t>G533Z</t>
  </si>
  <si>
    <t>醫護中心實習教學環境-嵌入式平面喇叭</t>
  </si>
  <si>
    <t>097</t>
  </si>
  <si>
    <t>醫護中心實習教學環境-無線麥克風接收主機</t>
  </si>
  <si>
    <t>醫護中心實習教學環境-擴大機</t>
  </si>
  <si>
    <t>門禁系統</t>
  </si>
  <si>
    <t>092</t>
  </si>
  <si>
    <t>MB108</t>
  </si>
  <si>
    <t>CP-EW300</t>
  </si>
  <si>
    <t>MB201</t>
  </si>
  <si>
    <t>VM670+VGA</t>
  </si>
  <si>
    <t>主燈</t>
  </si>
  <si>
    <t>Falcon Eyes</t>
  </si>
  <si>
    <t>RX-18TD</t>
  </si>
  <si>
    <t>MB204</t>
  </si>
  <si>
    <t xml:space="preserve">Panasonic </t>
  </si>
  <si>
    <t>PT-LB75U</t>
  </si>
  <si>
    <t>MB205</t>
  </si>
  <si>
    <t>099</t>
  </si>
  <si>
    <t>Application伺服器</t>
  </si>
  <si>
    <t xml:space="preserve">Altos T350 F2 </t>
  </si>
  <si>
    <t>MB207</t>
  </si>
  <si>
    <t>Database 伺服器</t>
  </si>
  <si>
    <t>Altos T350 F2</t>
  </si>
  <si>
    <t>AT110 F1</t>
  </si>
  <si>
    <t>8000 kcal/hr 變頻</t>
  </si>
  <si>
    <t>系統開發維護工作站-螢幕</t>
  </si>
  <si>
    <t>高階資料庫管理系統</t>
  </si>
  <si>
    <t>高階網站伺服器</t>
  </si>
  <si>
    <t>硬碟伺服器</t>
  </si>
  <si>
    <t>圖書全文檢索伺服器</t>
  </si>
  <si>
    <t>Lenovo TS350(70DJ)直立式伺服器</t>
  </si>
  <si>
    <t>105</t>
  </si>
  <si>
    <t>銀髮族健康管理系統-硬體(工作站)</t>
  </si>
  <si>
    <t>銀髮族健康管理系統-硬體(工作站)-螢幕</t>
  </si>
  <si>
    <t>CMV947A</t>
  </si>
  <si>
    <t>銀髮族健康管理系統-硬體(伺服器)</t>
  </si>
  <si>
    <t>x3650 M2</t>
  </si>
  <si>
    <t>數位平台開發模組-伺服器</t>
  </si>
  <si>
    <t>機櫃-螢幕</t>
  </si>
  <si>
    <t>SUNBOX</t>
  </si>
  <si>
    <t>KVM-6508</t>
  </si>
  <si>
    <t>應用伺服器/資料庫伺服器</t>
  </si>
  <si>
    <t>X3400</t>
  </si>
  <si>
    <t>多點觸控螢幕</t>
  </si>
  <si>
    <t>盛源精密</t>
  </si>
  <si>
    <t>65PMT</t>
  </si>
  <si>
    <t>MB208</t>
  </si>
  <si>
    <t>教學擴音設備</t>
  </si>
  <si>
    <t>KARA SOUND</t>
  </si>
  <si>
    <t>KW-168</t>
  </si>
  <si>
    <t>路由器</t>
  </si>
  <si>
    <t>094</t>
  </si>
  <si>
    <t>D867</t>
  </si>
  <si>
    <t>Verition M263G</t>
  </si>
  <si>
    <t>教室廣播系統</t>
  </si>
  <si>
    <t>MCC</t>
  </si>
  <si>
    <t>698T、394TP、201V</t>
  </si>
  <si>
    <t>MB211</t>
  </si>
  <si>
    <t>vivitek</t>
  </si>
  <si>
    <t>Veriton M2610</t>
  </si>
  <si>
    <t>P80404</t>
  </si>
  <si>
    <t>L207</t>
  </si>
  <si>
    <t>L208</t>
  </si>
  <si>
    <t>NR-B409TV</t>
  </si>
  <si>
    <t>L204</t>
  </si>
  <si>
    <t>VM2611G</t>
  </si>
  <si>
    <t>RICON</t>
  </si>
  <si>
    <t>MP C6004</t>
  </si>
  <si>
    <t>F-Y20JH</t>
  </si>
  <si>
    <t>F-Y22EN</t>
  </si>
  <si>
    <t>A103</t>
  </si>
  <si>
    <t>加濕空氣清淨機</t>
  </si>
  <si>
    <t>F-ZXMP35W</t>
  </si>
  <si>
    <t>筆記型電腦</t>
    <phoneticPr fontId="2" type="noConversion"/>
  </si>
  <si>
    <t>B1508CB</t>
    <phoneticPr fontId="2" type="noConversion"/>
  </si>
  <si>
    <t>APPALE</t>
    <phoneticPr fontId="2" type="noConversion"/>
  </si>
  <si>
    <t>Air5</t>
    <phoneticPr fontId="2" type="noConversion"/>
  </si>
  <si>
    <t>全身式體組成分析儀</t>
    <phoneticPr fontId="2" type="noConversion"/>
  </si>
  <si>
    <t>TANITA</t>
    <phoneticPr fontId="2" type="noConversion"/>
  </si>
  <si>
    <t>DC-430MA</t>
    <phoneticPr fontId="2" type="noConversion"/>
  </si>
  <si>
    <t>M60500</t>
    <phoneticPr fontId="2" type="noConversion"/>
  </si>
  <si>
    <t>6.25-50</t>
  </si>
  <si>
    <t>100-240</t>
  </si>
  <si>
    <t>0.6-0.4</t>
  </si>
  <si>
    <t>N508</t>
  </si>
  <si>
    <t>T8 20w/2燈具</t>
  </si>
  <si>
    <t>T8 20w/4220V</t>
  </si>
  <si>
    <t>T5 14w/2燈具</t>
  </si>
  <si>
    <t>T5 14w/2220V</t>
  </si>
  <si>
    <t>N605</t>
  </si>
  <si>
    <t>T8 20w/3燈具</t>
  </si>
  <si>
    <t>T8 20w/3220V</t>
  </si>
  <si>
    <t>MDF-U33V</t>
  </si>
  <si>
    <t>多用途精密烘箱</t>
  </si>
  <si>
    <t>今日儀器/MEMMERT</t>
  </si>
  <si>
    <t>UF75</t>
  </si>
  <si>
    <t>秘書處行政管理室</t>
    <phoneticPr fontId="22" type="noConversion"/>
  </si>
  <si>
    <t>A206</t>
    <phoneticPr fontId="22" type="noConversion"/>
  </si>
  <si>
    <t>RAD-40JK</t>
    <phoneticPr fontId="22" type="noConversion"/>
  </si>
  <si>
    <t>A203</t>
    <phoneticPr fontId="22" type="noConversion"/>
  </si>
  <si>
    <t>電腦</t>
    <phoneticPr fontId="22" type="noConversion"/>
  </si>
  <si>
    <t>A204</t>
    <phoneticPr fontId="22" type="noConversion"/>
  </si>
  <si>
    <t>14w*4</t>
    <phoneticPr fontId="22" type="noConversion"/>
  </si>
  <si>
    <t>-</t>
    <phoneticPr fontId="22" type="noConversion"/>
  </si>
  <si>
    <t>19"</t>
    <phoneticPr fontId="22" type="noConversion"/>
  </si>
  <si>
    <t>V193W</t>
    <phoneticPr fontId="22" type="noConversion"/>
  </si>
  <si>
    <t>V246HYL C</t>
    <phoneticPr fontId="22" type="noConversion"/>
  </si>
  <si>
    <t>ACER</t>
    <phoneticPr fontId="22" type="noConversion"/>
  </si>
  <si>
    <t>VA27EHE</t>
    <phoneticPr fontId="22" type="noConversion"/>
  </si>
  <si>
    <t>秘書處稽核組</t>
    <phoneticPr fontId="22" type="noConversion"/>
  </si>
  <si>
    <t>2017</t>
    <phoneticPr fontId="22" type="noConversion"/>
  </si>
  <si>
    <t>2020</t>
    <phoneticPr fontId="22" type="noConversion"/>
  </si>
  <si>
    <t>A304</t>
    <phoneticPr fontId="22" type="noConversion"/>
  </si>
  <si>
    <t>A303</t>
    <phoneticPr fontId="22" type="noConversion"/>
  </si>
  <si>
    <t>B1500CEPE</t>
    <phoneticPr fontId="22" type="noConversion"/>
  </si>
  <si>
    <t>2022</t>
    <phoneticPr fontId="22" type="noConversion"/>
  </si>
  <si>
    <t>校長室</t>
    <phoneticPr fontId="22" type="noConversion"/>
  </si>
  <si>
    <t>VS278H</t>
    <phoneticPr fontId="2" type="noConversion"/>
  </si>
  <si>
    <t>Q111</t>
    <phoneticPr fontId="2" type="noConversion"/>
  </si>
  <si>
    <t>B108</t>
    <phoneticPr fontId="12" type="noConversion"/>
  </si>
  <si>
    <t>EB-2065</t>
    <phoneticPr fontId="12" type="noConversion"/>
  </si>
  <si>
    <t>P214-53</t>
    <phoneticPr fontId="12" type="noConversion"/>
  </si>
  <si>
    <t>單門冰箱</t>
    <phoneticPr fontId="12" type="noConversion"/>
  </si>
  <si>
    <t>SR-C125B1</t>
    <phoneticPr fontId="12" type="noConversion"/>
  </si>
  <si>
    <t>B</t>
    <phoneticPr fontId="12" type="noConversion"/>
  </si>
  <si>
    <t>微波爐</t>
    <phoneticPr fontId="12" type="noConversion"/>
  </si>
  <si>
    <t>RE-N825TM</t>
    <phoneticPr fontId="12" type="noConversion"/>
  </si>
  <si>
    <t>B107</t>
    <phoneticPr fontId="2" type="noConversion"/>
  </si>
  <si>
    <t>女生宿舍</t>
    <phoneticPr fontId="2" type="noConversion"/>
  </si>
  <si>
    <t>電力</t>
    <phoneticPr fontId="2" type="noConversion"/>
  </si>
  <si>
    <t>Y10100</t>
    <phoneticPr fontId="2" type="noConversion"/>
  </si>
  <si>
    <t>帳單</t>
    <phoneticPr fontId="2" type="noConversion"/>
  </si>
  <si>
    <t>天然氣</t>
    <phoneticPr fontId="2" type="noConversion"/>
  </si>
  <si>
    <t>Y20100</t>
    <phoneticPr fontId="2" type="noConversion"/>
  </si>
  <si>
    <t>Y</t>
    <phoneticPr fontId="2" type="noConversion"/>
  </si>
  <si>
    <t>熱水鍋爐</t>
    <phoneticPr fontId="2" type="noConversion"/>
  </si>
  <si>
    <t>莊鼎</t>
    <phoneticPr fontId="2" type="noConversion"/>
  </si>
  <si>
    <t>宿舍室外北邊</t>
    <phoneticPr fontId="2" type="noConversion"/>
  </si>
  <si>
    <t xml:space="preserve">hydrojet </t>
    <phoneticPr fontId="2" type="noConversion"/>
  </si>
  <si>
    <t>QR1</t>
    <phoneticPr fontId="2" type="noConversion"/>
  </si>
  <si>
    <t>Q棟頂樓</t>
    <phoneticPr fontId="2" type="noConversion"/>
  </si>
  <si>
    <t>Q</t>
    <phoneticPr fontId="2" type="noConversion"/>
  </si>
  <si>
    <t>日立</t>
    <phoneticPr fontId="2" type="noConversion"/>
  </si>
  <si>
    <t>Q棟學生宿舍</t>
    <phoneticPr fontId="2" type="noConversion"/>
  </si>
  <si>
    <t>菁智科技</t>
    <phoneticPr fontId="2" type="noConversion"/>
  </si>
  <si>
    <t>Q1F</t>
    <phoneticPr fontId="2" type="noConversion"/>
  </si>
  <si>
    <t>學務處校安室</t>
    <phoneticPr fontId="2" type="noConversion"/>
  </si>
  <si>
    <t>筆記型電腦</t>
    <phoneticPr fontId="12" type="noConversion"/>
  </si>
  <si>
    <t>ACER</t>
    <phoneticPr fontId="12" type="noConversion"/>
  </si>
  <si>
    <t>TMP259-MG</t>
    <phoneticPr fontId="12" type="noConversion"/>
  </si>
  <si>
    <t>VERITON  M6 620G</t>
    <phoneticPr fontId="12" type="noConversion"/>
  </si>
  <si>
    <t>M2611G</t>
    <phoneticPr fontId="12" type="noConversion"/>
  </si>
  <si>
    <t>Q2201</t>
    <phoneticPr fontId="12" type="noConversion"/>
  </si>
  <si>
    <t>Q</t>
    <phoneticPr fontId="12" type="noConversion"/>
  </si>
  <si>
    <t>LEMEL</t>
    <phoneticPr fontId="12" type="noConversion"/>
  </si>
  <si>
    <t>BSMI33B8GAA</t>
    <phoneticPr fontId="12" type="noConversion"/>
  </si>
  <si>
    <t>VERITON  M2630G</t>
    <phoneticPr fontId="12" type="noConversion"/>
  </si>
  <si>
    <t>VM2640G</t>
    <phoneticPr fontId="12" type="noConversion"/>
  </si>
  <si>
    <t>B106A</t>
    <phoneticPr fontId="12" type="noConversion"/>
  </si>
  <si>
    <t>V193W</t>
    <phoneticPr fontId="12" type="noConversion"/>
  </si>
  <si>
    <t>B107</t>
    <phoneticPr fontId="12" type="noConversion"/>
  </si>
  <si>
    <t>SONY</t>
    <phoneticPr fontId="12" type="noConversion"/>
  </si>
  <si>
    <t>RAS-63SD</t>
    <phoneticPr fontId="12" type="noConversion"/>
  </si>
  <si>
    <t>多媒體液晶顯示器</t>
    <phoneticPr fontId="12" type="noConversion"/>
  </si>
  <si>
    <t>SYNCO</t>
    <phoneticPr fontId="12" type="noConversion"/>
  </si>
  <si>
    <t>LT-43TA28A</t>
    <phoneticPr fontId="12" type="noConversion"/>
  </si>
  <si>
    <t>冰箱</t>
    <phoneticPr fontId="2" type="noConversion"/>
  </si>
  <si>
    <t>LG</t>
    <phoneticPr fontId="13" type="noConversion"/>
  </si>
  <si>
    <t>GN-L397SV</t>
    <phoneticPr fontId="13" type="noConversion"/>
  </si>
  <si>
    <t>B</t>
    <phoneticPr fontId="2" type="noConversion"/>
  </si>
  <si>
    <t>電鍋</t>
    <phoneticPr fontId="2" type="noConversion"/>
  </si>
  <si>
    <t>SAMPO</t>
    <phoneticPr fontId="2" type="noConversion"/>
  </si>
  <si>
    <t>KH-RF11-A</t>
    <phoneticPr fontId="2" type="noConversion"/>
  </si>
  <si>
    <t>烤箱</t>
    <phoneticPr fontId="2" type="noConversion"/>
  </si>
  <si>
    <t>KOLIN</t>
    <phoneticPr fontId="2" type="noConversion"/>
  </si>
  <si>
    <t>KBO-LN201</t>
    <phoneticPr fontId="2" type="noConversion"/>
  </si>
  <si>
    <t>微波爐</t>
    <phoneticPr fontId="2" type="noConversion"/>
  </si>
  <si>
    <t>RE-N328TR</t>
    <phoneticPr fontId="2" type="noConversion"/>
  </si>
  <si>
    <t>雷射印表機</t>
    <phoneticPr fontId="2" type="noConversion"/>
  </si>
  <si>
    <t>國際牌</t>
    <phoneticPr fontId="2" type="noConversion"/>
  </si>
  <si>
    <t>AL-C300DN</t>
    <phoneticPr fontId="2" type="noConversion"/>
  </si>
  <si>
    <t>D10700</t>
    <phoneticPr fontId="2" type="noConversion"/>
  </si>
  <si>
    <t>D</t>
    <phoneticPr fontId="2" type="noConversion"/>
  </si>
  <si>
    <t>國際派</t>
    <phoneticPr fontId="2" type="noConversion"/>
  </si>
  <si>
    <t>NR-B659TV-S</t>
    <phoneticPr fontId="2" type="noConversion"/>
  </si>
  <si>
    <t xml:space="preserve">0 </t>
  </si>
  <si>
    <t>D10500</t>
  </si>
  <si>
    <t>WF-2651</t>
    <phoneticPr fontId="2" type="noConversion"/>
  </si>
  <si>
    <t>D-145E</t>
  </si>
  <si>
    <t>健康體位管理系統</t>
    <phoneticPr fontId="2" type="noConversion"/>
  </si>
  <si>
    <t>華碩</t>
    <phoneticPr fontId="2" type="noConversion"/>
  </si>
  <si>
    <t>MINI PC SYSTEM VC65-C54TYATA</t>
    <phoneticPr fontId="2" type="noConversion"/>
  </si>
  <si>
    <t>MSI-AE92</t>
    <phoneticPr fontId="23" type="noConversion"/>
  </si>
  <si>
    <t>E230t 23 型 IPS</t>
    <phoneticPr fontId="2" type="noConversion"/>
  </si>
  <si>
    <t>A702</t>
  </si>
  <si>
    <t>0.20~0.75</t>
  </si>
  <si>
    <t>Pavilion x360</t>
    <phoneticPr fontId="2" type="noConversion"/>
  </si>
  <si>
    <t>DVD放映機</t>
  </si>
  <si>
    <t>I20400</t>
  </si>
  <si>
    <t>開飲機</t>
  </si>
  <si>
    <t>TLR-75S</t>
  </si>
  <si>
    <t>日本光電</t>
    <phoneticPr fontId="2" type="noConversion"/>
  </si>
  <si>
    <t xml:space="preserve">AED-2100K </t>
    <phoneticPr fontId="2" type="noConversion"/>
  </si>
  <si>
    <t>H</t>
    <phoneticPr fontId="2" type="noConversion"/>
  </si>
  <si>
    <t>PRG1</t>
    <phoneticPr fontId="2" type="noConversion"/>
  </si>
  <si>
    <t>G</t>
    <phoneticPr fontId="2" type="noConversion"/>
  </si>
  <si>
    <t>高精度防疫體溫快速檢測系統</t>
    <phoneticPr fontId="2" type="noConversion"/>
  </si>
  <si>
    <t>CHCT P384GS1</t>
    <phoneticPr fontId="2" type="noConversion"/>
  </si>
  <si>
    <t>CHCT IRM_P384GS</t>
    <phoneticPr fontId="2" type="noConversion"/>
  </si>
  <si>
    <t>YH109-1</t>
    <phoneticPr fontId="2" type="noConversion"/>
  </si>
  <si>
    <t>隧道式血壓計</t>
    <phoneticPr fontId="2" type="noConversion"/>
  </si>
  <si>
    <t>歐姆龍</t>
    <phoneticPr fontId="2" type="noConversion"/>
  </si>
  <si>
    <t>HBP-9020</t>
    <phoneticPr fontId="2" type="noConversion"/>
  </si>
  <si>
    <t>空氣清淨機</t>
    <phoneticPr fontId="2" type="noConversion"/>
  </si>
  <si>
    <t>DYSON</t>
    <phoneticPr fontId="2" type="noConversion"/>
  </si>
  <si>
    <t>TP06</t>
    <phoneticPr fontId="2" type="noConversion"/>
  </si>
  <si>
    <t>147.84</t>
  </si>
  <si>
    <t>HP06</t>
    <phoneticPr fontId="2" type="noConversion"/>
  </si>
  <si>
    <t>73.92</t>
  </si>
  <si>
    <t>移動式血壓計</t>
    <phoneticPr fontId="2" type="noConversion"/>
  </si>
  <si>
    <t>愛安德</t>
    <phoneticPr fontId="2" type="noConversion"/>
  </si>
  <si>
    <t>D1600</t>
    <phoneticPr fontId="2" type="noConversion"/>
  </si>
  <si>
    <t>自動身高體重計</t>
  </si>
  <si>
    <t>舒保牌</t>
    <phoneticPr fontId="2" type="noConversion"/>
  </si>
  <si>
    <t>HW3070</t>
    <phoneticPr fontId="2" type="noConversion"/>
  </si>
  <si>
    <t>HY</t>
  </si>
  <si>
    <t>HY-230S</t>
  </si>
  <si>
    <t>微型電動二輪車</t>
  </si>
  <si>
    <t>可愛馬</t>
  </si>
  <si>
    <t>CHT-034</t>
  </si>
  <si>
    <t>RAS-50/RAC-50QK1</t>
    <phoneticPr fontId="2" type="noConversion"/>
  </si>
  <si>
    <t>Deluxe-100</t>
  </si>
  <si>
    <t>2023</t>
    <phoneticPr fontId="2" type="noConversion"/>
  </si>
  <si>
    <t>1</t>
    <phoneticPr fontId="2" type="noConversion"/>
  </si>
  <si>
    <t>商用微波爐</t>
  </si>
  <si>
    <t>2018</t>
    <phoneticPr fontId="2" type="noConversion"/>
  </si>
  <si>
    <t>P10101</t>
    <phoneticPr fontId="2" type="noConversion"/>
  </si>
  <si>
    <t>組合式冷凍庫一台</t>
  </si>
  <si>
    <t>**</t>
    <phoneticPr fontId="2" type="noConversion"/>
  </si>
  <si>
    <t>2009</t>
    <phoneticPr fontId="2" type="noConversion"/>
  </si>
  <si>
    <t>組合式冷藏庫一台</t>
  </si>
  <si>
    <t>(P棟2樓)廚房排風設備</t>
    <phoneticPr fontId="2" type="noConversion"/>
  </si>
  <si>
    <t>自訂型</t>
  </si>
  <si>
    <t>2015</t>
    <phoneticPr fontId="2" type="noConversion"/>
  </si>
  <si>
    <t>透浦式風車</t>
    <phoneticPr fontId="2" type="noConversion"/>
  </si>
  <si>
    <t>訂製</t>
  </si>
  <si>
    <t>雙開電動門(待餐區)</t>
    <phoneticPr fontId="2" type="noConversion"/>
  </si>
  <si>
    <t>雙開電動門(拉門更改)</t>
  </si>
  <si>
    <t>燈箱</t>
  </si>
  <si>
    <t>映新</t>
  </si>
  <si>
    <t>戶外專用多功能彈片燈箱</t>
  </si>
  <si>
    <t>PRP1</t>
  </si>
  <si>
    <t>節能扇</t>
  </si>
  <si>
    <t>F6-045</t>
  </si>
  <si>
    <t>桌上型電腦螢幕</t>
  </si>
  <si>
    <t>TR-100S</t>
  </si>
  <si>
    <t>數位影像錄影器-8迴路DVR</t>
  </si>
  <si>
    <t>GTV</t>
  </si>
  <si>
    <t>GTV-16</t>
  </si>
  <si>
    <t>ARTISAN</t>
  </si>
  <si>
    <t>MW2002</t>
  </si>
  <si>
    <t>AURORA</t>
  </si>
  <si>
    <t>DAV-TZ510</t>
  </si>
  <si>
    <t>抒壓椅</t>
  </si>
  <si>
    <t>TC-677</t>
  </si>
  <si>
    <t>V223</t>
  </si>
  <si>
    <t>DSC-W300</t>
  </si>
  <si>
    <t>DSC-W270</t>
  </si>
  <si>
    <t>DMC-FS25</t>
  </si>
  <si>
    <t>TAC-06R</t>
  </si>
  <si>
    <t>450G8</t>
  </si>
  <si>
    <t>KP-45.6</t>
  </si>
  <si>
    <t>TravelMate P-214-53</t>
  </si>
  <si>
    <t>SR-C09</t>
  </si>
  <si>
    <t>Veriton M4715g</t>
  </si>
  <si>
    <t>Pure A9</t>
    <phoneticPr fontId="12" type="noConversion"/>
  </si>
  <si>
    <t>自訂參數推估</t>
    <phoneticPr fontId="12" type="noConversion"/>
  </si>
  <si>
    <t>數位式直流無碳刷乳化均質機</t>
    <phoneticPr fontId="20" type="noConversion"/>
  </si>
  <si>
    <t>冰箱</t>
    <phoneticPr fontId="20" type="noConversion"/>
  </si>
  <si>
    <t>L30102</t>
    <phoneticPr fontId="20" type="noConversion"/>
  </si>
  <si>
    <t>四尺生物安全操作台</t>
    <phoneticPr fontId="20" type="noConversion"/>
  </si>
  <si>
    <t>桌上型恆溫恆濕試驗機</t>
    <phoneticPr fontId="20" type="noConversion"/>
  </si>
  <si>
    <t>HRMB -80</t>
    <phoneticPr fontId="20" type="noConversion"/>
  </si>
  <si>
    <t>錐板式流變儀</t>
    <phoneticPr fontId="20" type="noConversion"/>
  </si>
  <si>
    <t>BROOKFIELD</t>
  </si>
  <si>
    <t>DVNXRVC</t>
  </si>
  <si>
    <t>50-60</t>
    <phoneticPr fontId="20" type="noConversion"/>
  </si>
  <si>
    <t>螢幕</t>
    <phoneticPr fontId="20" type="noConversion"/>
  </si>
  <si>
    <t>AL1917 19"</t>
    <phoneticPr fontId="20" type="noConversion"/>
  </si>
  <si>
    <t>BSMI33B8GAA</t>
    <phoneticPr fontId="20" type="noConversion"/>
  </si>
  <si>
    <t xml:space="preserve"> VM2640G</t>
    <phoneticPr fontId="20" type="noConversion"/>
  </si>
  <si>
    <t>Veriton M2630G</t>
    <phoneticPr fontId="20" type="noConversion"/>
  </si>
  <si>
    <t>V226HQL W</t>
    <phoneticPr fontId="20" type="noConversion"/>
  </si>
  <si>
    <t>震盪恆溫水槽</t>
    <phoneticPr fontId="20" type="noConversion"/>
  </si>
  <si>
    <t xml:space="preserve">TKS  </t>
    <phoneticPr fontId="20" type="noConversion"/>
  </si>
  <si>
    <t>BT-150</t>
  </si>
  <si>
    <t>高溫烘箱</t>
    <phoneticPr fontId="20" type="noConversion"/>
  </si>
  <si>
    <t>DENGYNG</t>
    <phoneticPr fontId="20" type="noConversion"/>
  </si>
  <si>
    <t>DO-60</t>
    <phoneticPr fontId="20" type="noConversion"/>
  </si>
  <si>
    <t>雙門冷藏櫃</t>
    <phoneticPr fontId="20" type="noConversion"/>
  </si>
  <si>
    <t>雙門冷凍櫃</t>
    <phoneticPr fontId="20" type="noConversion"/>
  </si>
  <si>
    <t>TKSCC-2</t>
  </si>
  <si>
    <t>恆溫恆濕機</t>
    <phoneticPr fontId="20" type="noConversion"/>
  </si>
  <si>
    <t>FIRSTEK</t>
    <phoneticPr fontId="20" type="noConversion"/>
  </si>
  <si>
    <t>BTH80/-20</t>
    <phoneticPr fontId="20" type="noConversion"/>
  </si>
  <si>
    <t>泡沫分析儀</t>
    <phoneticPr fontId="20" type="noConversion"/>
  </si>
  <si>
    <t>Foam Tester</t>
  </si>
  <si>
    <t>PE523X</t>
    <phoneticPr fontId="20" type="noConversion"/>
  </si>
  <si>
    <t>V196HQL(AG)</t>
    <phoneticPr fontId="20" type="noConversion"/>
  </si>
  <si>
    <t>單槍投影機</t>
    <phoneticPr fontId="20" type="noConversion"/>
  </si>
  <si>
    <t>禾聯</t>
    <phoneticPr fontId="20" type="noConversion"/>
  </si>
  <si>
    <t>冷卻循環水槽</t>
    <phoneticPr fontId="20" type="noConversion"/>
  </si>
  <si>
    <t>排煙櫃</t>
    <phoneticPr fontId="20" type="noConversion"/>
  </si>
  <si>
    <t>桌上型冷凍為量高速離心機</t>
    <phoneticPr fontId="20" type="noConversion"/>
  </si>
  <si>
    <t>微量天平</t>
    <phoneticPr fontId="20" type="noConversion"/>
  </si>
  <si>
    <t>Precisa XS225A/-SCS</t>
    <phoneticPr fontId="20" type="noConversion"/>
  </si>
  <si>
    <t>無菌操作台</t>
    <phoneticPr fontId="20" type="noConversion"/>
  </si>
  <si>
    <t>微電腦水匣式二氧化碳培氧箱</t>
    <phoneticPr fontId="20" type="noConversion"/>
  </si>
  <si>
    <t>二氧化碳培養箱</t>
    <phoneticPr fontId="20" type="noConversion"/>
  </si>
  <si>
    <t>研究型倒立顯微鏡</t>
    <phoneticPr fontId="20" type="noConversion"/>
  </si>
  <si>
    <t>ZQRS6005Y</t>
    <phoneticPr fontId="20" type="noConversion"/>
  </si>
  <si>
    <t>PCR</t>
    <phoneticPr fontId="20" type="noConversion"/>
  </si>
  <si>
    <t>Perkin Elmer 2700</t>
    <phoneticPr fontId="20" type="noConversion"/>
  </si>
  <si>
    <t>分光光度計</t>
    <phoneticPr fontId="20" type="noConversion"/>
  </si>
  <si>
    <t>數位凝膠分析系統主機</t>
    <phoneticPr fontId="20" type="noConversion"/>
  </si>
  <si>
    <t>盤式螢光分析儀-電腦</t>
    <phoneticPr fontId="20" type="noConversion"/>
  </si>
  <si>
    <t>電磁加熱攪拌器</t>
    <phoneticPr fontId="20" type="noConversion"/>
  </si>
  <si>
    <t>超音波震盪器</t>
    <phoneticPr fontId="20" type="noConversion"/>
  </si>
  <si>
    <t>離心機</t>
    <phoneticPr fontId="20" type="noConversion"/>
  </si>
  <si>
    <t>酸鹼度計</t>
    <phoneticPr fontId="20" type="noConversion"/>
  </si>
  <si>
    <t>冷氣空調設備</t>
    <phoneticPr fontId="20" type="noConversion"/>
  </si>
  <si>
    <t>NB10800</t>
    <phoneticPr fontId="20" type="noConversion"/>
  </si>
  <si>
    <t>超音波洗淨機</t>
    <phoneticPr fontId="20" type="noConversion"/>
  </si>
  <si>
    <t>L30601</t>
  </si>
  <si>
    <t>PRL4</t>
    <phoneticPr fontId="20" type="noConversion"/>
  </si>
  <si>
    <t>F30100</t>
    <phoneticPr fontId="2" type="noConversion"/>
  </si>
  <si>
    <t>分離式冷氣機</t>
    <phoneticPr fontId="2" type="noConversion"/>
  </si>
  <si>
    <t>RAS-71QK1、RAS-28QK1</t>
    <phoneticPr fontId="2" type="noConversion"/>
  </si>
  <si>
    <t>RAC28JK</t>
    <phoneticPr fontId="2" type="noConversion"/>
  </si>
  <si>
    <t>RAC63JK</t>
    <phoneticPr fontId="2" type="noConversion"/>
  </si>
  <si>
    <t>phcbi</t>
    <phoneticPr fontId="2" type="noConversion"/>
  </si>
  <si>
    <t>MDF-U33V</t>
    <phoneticPr fontId="2" type="noConversion"/>
  </si>
  <si>
    <t>-</t>
    <phoneticPr fontId="2" type="noConversion"/>
  </si>
  <si>
    <t>八門發酵箱</t>
  </si>
  <si>
    <t>HT-16E</t>
    <phoneticPr fontId="2" type="noConversion"/>
  </si>
  <si>
    <t>F20200</t>
    <phoneticPr fontId="2" type="noConversion"/>
  </si>
  <si>
    <t>電力</t>
    <phoneticPr fontId="2" type="noConversion"/>
  </si>
  <si>
    <t>F30300</t>
    <phoneticPr fontId="2" type="noConversion"/>
  </si>
  <si>
    <t>SPAR</t>
  </si>
  <si>
    <t>Sumsung</t>
    <phoneticPr fontId="2" type="noConversion"/>
  </si>
  <si>
    <t>713N</t>
    <phoneticPr fontId="2" type="noConversion"/>
  </si>
  <si>
    <t>D203</t>
    <phoneticPr fontId="2" type="noConversion"/>
  </si>
  <si>
    <t>F40500</t>
    <phoneticPr fontId="2" type="noConversion"/>
  </si>
  <si>
    <t>Thermo</t>
    <phoneticPr fontId="2" type="noConversion"/>
  </si>
  <si>
    <t>sp88857100</t>
    <phoneticPr fontId="2" type="noConversion"/>
  </si>
  <si>
    <t>D202</t>
    <phoneticPr fontId="2" type="noConversion"/>
  </si>
  <si>
    <t>快烘瓦斯乾衣機</t>
    <phoneticPr fontId="2" type="noConversion"/>
  </si>
  <si>
    <t>WGD5000DW</t>
    <phoneticPr fontId="2" type="noConversion"/>
  </si>
  <si>
    <t>麵粉攪拌機</t>
  </si>
  <si>
    <t>SHARP</t>
    <phoneticPr fontId="2" type="noConversion"/>
  </si>
  <si>
    <t>F40500</t>
    <phoneticPr fontId="2" type="noConversion"/>
  </si>
  <si>
    <t>Rephile</t>
    <phoneticPr fontId="2" type="noConversion"/>
  </si>
  <si>
    <t>rs2200quv</t>
    <phoneticPr fontId="2" type="noConversion"/>
  </si>
  <si>
    <t>SANYO</t>
    <phoneticPr fontId="2" type="noConversion"/>
  </si>
  <si>
    <t>防潮家</t>
    <phoneticPr fontId="2" type="noConversion"/>
  </si>
  <si>
    <t>A25-1600</t>
    <phoneticPr fontId="2" type="noConversion"/>
  </si>
  <si>
    <t>超純水系統</t>
    <phoneticPr fontId="2" type="noConversion"/>
  </si>
  <si>
    <t>PURIST</t>
    <phoneticPr fontId="2" type="noConversion"/>
  </si>
  <si>
    <t>GB6682-2008</t>
    <phoneticPr fontId="2" type="noConversion"/>
  </si>
  <si>
    <t>電力</t>
    <phoneticPr fontId="2" type="noConversion"/>
  </si>
  <si>
    <t>-</t>
    <phoneticPr fontId="2" type="noConversion"/>
  </si>
  <si>
    <t>烘箱</t>
    <phoneticPr fontId="2" type="noConversion"/>
  </si>
  <si>
    <t>RISEN</t>
    <phoneticPr fontId="2" type="noConversion"/>
  </si>
  <si>
    <t>RHD603</t>
    <phoneticPr fontId="2" type="noConversion"/>
  </si>
  <si>
    <t>D</t>
    <phoneticPr fontId="2" type="noConversion"/>
  </si>
  <si>
    <t>分光光譜儀</t>
    <phoneticPr fontId="2" type="noConversion"/>
  </si>
  <si>
    <t>METERTECH</t>
    <phoneticPr fontId="2" type="noConversion"/>
  </si>
  <si>
    <t>SP-830plus</t>
    <phoneticPr fontId="2" type="noConversion"/>
  </si>
  <si>
    <t>D205</t>
    <phoneticPr fontId="2" type="noConversion"/>
  </si>
  <si>
    <t>冷氣</t>
    <phoneticPr fontId="2" type="noConversion"/>
  </si>
  <si>
    <t>TECO</t>
    <phoneticPr fontId="2" type="noConversion"/>
  </si>
  <si>
    <t>PA1051BDC</t>
    <phoneticPr fontId="2" type="noConversion"/>
  </si>
  <si>
    <t>F20300</t>
    <phoneticPr fontId="2" type="noConversion"/>
  </si>
  <si>
    <t>F</t>
    <phoneticPr fontId="2" type="noConversion"/>
  </si>
  <si>
    <t>自訂參數推估</t>
    <phoneticPr fontId="2" type="noConversion"/>
  </si>
  <si>
    <t>快速混合攪拌造粒機</t>
    <phoneticPr fontId="2" type="noConversion"/>
  </si>
  <si>
    <t>元成</t>
    <phoneticPr fontId="2" type="noConversion"/>
  </si>
  <si>
    <t>SS-41</t>
    <phoneticPr fontId="2" type="noConversion"/>
  </si>
  <si>
    <t>冷凍乾燥機</t>
    <phoneticPr fontId="2" type="noConversion"/>
  </si>
  <si>
    <t>金鳴</t>
    <phoneticPr fontId="2" type="noConversion"/>
  </si>
  <si>
    <t>FD20L-7S</t>
    <phoneticPr fontId="2" type="noConversion"/>
  </si>
  <si>
    <t>噴霧乾燥機</t>
    <phoneticPr fontId="2" type="noConversion"/>
  </si>
  <si>
    <t>INORA</t>
    <phoneticPr fontId="2" type="noConversion"/>
  </si>
  <si>
    <t>YS-SE-1</t>
    <phoneticPr fontId="2" type="noConversion"/>
  </si>
  <si>
    <t>螺旋擠壓造粒機</t>
    <phoneticPr fontId="2" type="noConversion"/>
  </si>
  <si>
    <t>YS-SD-2</t>
    <phoneticPr fontId="2" type="noConversion"/>
  </si>
  <si>
    <t>雙層蒸氣式豆餡機</t>
    <phoneticPr fontId="2" type="noConversion"/>
  </si>
  <si>
    <t>添碩</t>
    <phoneticPr fontId="2" type="noConversion"/>
  </si>
  <si>
    <t>TS-216S</t>
    <phoneticPr fontId="2" type="noConversion"/>
  </si>
  <si>
    <t>F20100</t>
    <phoneticPr fontId="2" type="noConversion"/>
  </si>
  <si>
    <t>二重鍋</t>
    <phoneticPr fontId="2" type="noConversion"/>
  </si>
  <si>
    <t>傑崧</t>
    <phoneticPr fontId="2" type="noConversion"/>
  </si>
  <si>
    <t>TA-150</t>
    <phoneticPr fontId="2" type="noConversion"/>
  </si>
  <si>
    <t>實驗型殺菌釜</t>
    <phoneticPr fontId="2" type="noConversion"/>
  </si>
  <si>
    <t>EW-600</t>
    <phoneticPr fontId="2" type="noConversion"/>
  </si>
  <si>
    <t>均質機</t>
    <phoneticPr fontId="2" type="noConversion"/>
  </si>
  <si>
    <t>富騁</t>
    <phoneticPr fontId="2" type="noConversion"/>
  </si>
  <si>
    <t>訂製品</t>
    <phoneticPr fontId="2" type="noConversion"/>
  </si>
  <si>
    <t>冰淇淋機製程設備</t>
    <phoneticPr fontId="2" type="noConversion"/>
  </si>
  <si>
    <t>電烤爐</t>
    <phoneticPr fontId="2" type="noConversion"/>
  </si>
  <si>
    <t>新麥</t>
    <phoneticPr fontId="2" type="noConversion"/>
  </si>
  <si>
    <t>SKP-633T</t>
    <phoneticPr fontId="2" type="noConversion"/>
  </si>
  <si>
    <t>六門冷藏冰箱</t>
    <phoneticPr fontId="2" type="noConversion"/>
  </si>
  <si>
    <t>許多</t>
    <phoneticPr fontId="2" type="noConversion"/>
  </si>
  <si>
    <t>F30100</t>
    <phoneticPr fontId="2" type="noConversion"/>
  </si>
  <si>
    <t>六門冷凍冰箱</t>
    <phoneticPr fontId="2" type="noConversion"/>
  </si>
  <si>
    <t>上凍下藏冰箱</t>
    <phoneticPr fontId="2" type="noConversion"/>
  </si>
  <si>
    <t>發酵箱</t>
    <phoneticPr fontId="2" type="noConversion"/>
  </si>
  <si>
    <t>皇達</t>
    <phoneticPr fontId="2" type="noConversion"/>
  </si>
  <si>
    <t>拉糖機</t>
    <phoneticPr fontId="2" type="noConversion"/>
  </si>
  <si>
    <t>嘉崧</t>
    <phoneticPr fontId="2" type="noConversion"/>
  </si>
  <si>
    <t>四門立式冷凍插盤冰箱</t>
    <phoneticPr fontId="2" type="noConversion"/>
  </si>
  <si>
    <t>四門立式冷藏插盤冰箱</t>
    <phoneticPr fontId="2" type="noConversion"/>
  </si>
  <si>
    <t>二門立式冷藏插盤冰箱</t>
    <phoneticPr fontId="2" type="noConversion"/>
  </si>
  <si>
    <t>二門立式冷凍插盤冰箱</t>
    <phoneticPr fontId="2" type="noConversion"/>
  </si>
  <si>
    <t>丹麥機</t>
    <phoneticPr fontId="2" type="noConversion"/>
  </si>
  <si>
    <t>祥緯</t>
    <phoneticPr fontId="2" type="noConversion"/>
  </si>
  <si>
    <t>SV-T520</t>
    <phoneticPr fontId="2" type="noConversion"/>
  </si>
  <si>
    <t>喇叭</t>
    <phoneticPr fontId="2" type="noConversion"/>
  </si>
  <si>
    <t>MACHI</t>
    <phoneticPr fontId="2" type="noConversion"/>
  </si>
  <si>
    <t>MR-355PRO</t>
    <phoneticPr fontId="2" type="noConversion"/>
  </si>
  <si>
    <t>擴大機</t>
    <phoneticPr fontId="2" type="noConversion"/>
  </si>
  <si>
    <t>LEKO</t>
    <phoneticPr fontId="2" type="noConversion"/>
  </si>
  <si>
    <t>AB-1010</t>
    <phoneticPr fontId="2" type="noConversion"/>
  </si>
  <si>
    <t>專業教室視聽設備-球型攝影機</t>
    <phoneticPr fontId="2" type="noConversion"/>
  </si>
  <si>
    <t>LILIN</t>
    <phoneticPr fontId="2" type="noConversion"/>
  </si>
  <si>
    <t>IPS4184E</t>
    <phoneticPr fontId="2" type="noConversion"/>
  </si>
  <si>
    <t>F40600</t>
    <phoneticPr fontId="2" type="noConversion"/>
  </si>
  <si>
    <t>專業教室視聽設備-液晶電視</t>
    <phoneticPr fontId="2" type="noConversion"/>
  </si>
  <si>
    <t>奇美</t>
    <phoneticPr fontId="2" type="noConversion"/>
  </si>
  <si>
    <t>TL-42A200</t>
    <phoneticPr fontId="2" type="noConversion"/>
  </si>
  <si>
    <t>F40700</t>
    <phoneticPr fontId="2" type="noConversion"/>
  </si>
  <si>
    <t>丹麥整形機</t>
    <phoneticPr fontId="2" type="noConversion"/>
  </si>
  <si>
    <t>正大</t>
    <phoneticPr fontId="2" type="noConversion"/>
  </si>
  <si>
    <t>RSF-520B</t>
    <phoneticPr fontId="2" type="noConversion"/>
  </si>
  <si>
    <t>展示玻璃冰箱</t>
    <phoneticPr fontId="2" type="noConversion"/>
  </si>
  <si>
    <t>國喬</t>
    <phoneticPr fontId="2" type="noConversion"/>
  </si>
  <si>
    <t>58L</t>
    <phoneticPr fontId="2" type="noConversion"/>
  </si>
  <si>
    <t>F30300</t>
    <phoneticPr fontId="2" type="noConversion"/>
  </si>
  <si>
    <t>高低溫震盪培養箱</t>
    <phoneticPr fontId="2" type="noConversion"/>
  </si>
  <si>
    <t>垂直式循環室無菌無塵操作台</t>
    <phoneticPr fontId="2" type="noConversion"/>
  </si>
  <si>
    <t>果汁機</t>
    <phoneticPr fontId="2" type="noConversion"/>
  </si>
  <si>
    <t>supermum</t>
    <phoneticPr fontId="2" type="noConversion"/>
  </si>
  <si>
    <t>vk-888</t>
    <phoneticPr fontId="2" type="noConversion"/>
  </si>
  <si>
    <t>BIANCO DIPURO</t>
    <phoneticPr fontId="2" type="noConversion"/>
  </si>
  <si>
    <t>DC6711</t>
    <phoneticPr fontId="2" type="noConversion"/>
  </si>
  <si>
    <t>超音波17L萃取設備</t>
    <phoneticPr fontId="2" type="noConversion"/>
  </si>
  <si>
    <t>台超</t>
    <phoneticPr fontId="2" type="noConversion"/>
  </si>
  <si>
    <t>ES-600ND</t>
    <phoneticPr fontId="2" type="noConversion"/>
  </si>
  <si>
    <t>D401</t>
    <phoneticPr fontId="2" type="noConversion"/>
  </si>
  <si>
    <t>冷凍冰櫃</t>
    <phoneticPr fontId="2" type="noConversion"/>
  </si>
  <si>
    <t>Heran</t>
    <phoneticPr fontId="2" type="noConversion"/>
  </si>
  <si>
    <t>HFZ-B2451</t>
    <phoneticPr fontId="2" type="noConversion"/>
  </si>
  <si>
    <t>1、3</t>
    <phoneticPr fontId="2" type="noConversion"/>
  </si>
  <si>
    <t>HFZ-B3861F</t>
    <phoneticPr fontId="2" type="noConversion"/>
  </si>
  <si>
    <t>B1508CB</t>
    <phoneticPr fontId="23" type="noConversion"/>
  </si>
  <si>
    <t>遠紅外線滾桶式烤箱</t>
    <phoneticPr fontId="2" type="noConversion"/>
  </si>
  <si>
    <t>輝綠</t>
    <phoneticPr fontId="2" type="noConversion"/>
  </si>
  <si>
    <t>NTM-610</t>
    <phoneticPr fontId="2" type="noConversion"/>
  </si>
  <si>
    <t>可可豆破殼風選機</t>
    <phoneticPr fontId="2" type="noConversion"/>
  </si>
  <si>
    <t>NCM-102</t>
    <phoneticPr fontId="2" type="noConversion"/>
  </si>
  <si>
    <t>精油萃取機</t>
    <phoneticPr fontId="2" type="noConversion"/>
  </si>
  <si>
    <t>金瑛發</t>
  </si>
  <si>
    <t>三門冷藏展示冰櫃</t>
    <phoneticPr fontId="2" type="noConversion"/>
  </si>
  <si>
    <t>瑞興</t>
  </si>
  <si>
    <t>RS-S2009</t>
  </si>
  <si>
    <t>二門冷藏展示冰櫃</t>
    <phoneticPr fontId="2" type="noConversion"/>
  </si>
  <si>
    <t>國喬</t>
  </si>
  <si>
    <t>F20200</t>
    <phoneticPr fontId="2" type="noConversion"/>
  </si>
  <si>
    <t>不銹鋼堅果磨醬機</t>
    <phoneticPr fontId="2" type="noConversion"/>
  </si>
  <si>
    <t>NBM-200</t>
    <phoneticPr fontId="2" type="noConversion"/>
  </si>
  <si>
    <t>巧克力精磨機</t>
    <phoneticPr fontId="2" type="noConversion"/>
  </si>
  <si>
    <t>NCM-502</t>
    <phoneticPr fontId="2" type="noConversion"/>
  </si>
  <si>
    <t>M900MDR</t>
  </si>
  <si>
    <t>PA278QEV</t>
  </si>
  <si>
    <t>日光燈管</t>
  </si>
  <si>
    <t>T8 40W x4</t>
  </si>
  <si>
    <t>SK-FA10</t>
  </si>
  <si>
    <t>推廣營運處</t>
    <phoneticPr fontId="2" type="noConversion"/>
  </si>
  <si>
    <t>Acer</t>
    <phoneticPr fontId="2" type="noConversion"/>
  </si>
  <si>
    <t>Veriton M2640G</t>
    <phoneticPr fontId="2" type="noConversion"/>
  </si>
  <si>
    <t>Q112</t>
    <phoneticPr fontId="2" type="noConversion"/>
  </si>
  <si>
    <t>Q</t>
    <phoneticPr fontId="2" type="noConversion"/>
  </si>
  <si>
    <t>EPSON</t>
    <phoneticPr fontId="2" type="noConversion"/>
  </si>
  <si>
    <t>AL-C500</t>
    <phoneticPr fontId="2" type="noConversion"/>
  </si>
  <si>
    <t>ACER</t>
    <phoneticPr fontId="2" type="noConversion"/>
  </si>
  <si>
    <t>K242HQL</t>
    <phoneticPr fontId="2" type="noConversion"/>
  </si>
  <si>
    <t>推廣營運處推廣教育中心</t>
    <phoneticPr fontId="2" type="noConversion"/>
  </si>
  <si>
    <t>Veriton M4630G</t>
    <phoneticPr fontId="2" type="noConversion"/>
  </si>
  <si>
    <t>2012</t>
    <phoneticPr fontId="2" type="noConversion"/>
  </si>
  <si>
    <t>D18E1</t>
    <phoneticPr fontId="2" type="noConversion"/>
  </si>
  <si>
    <t>M4660</t>
    <phoneticPr fontId="2" type="noConversion"/>
  </si>
  <si>
    <t> J-POWER</t>
    <phoneticPr fontId="2" type="noConversion"/>
  </si>
  <si>
    <t>AGIM</t>
    <phoneticPr fontId="2" type="noConversion"/>
  </si>
  <si>
    <t>聲寶</t>
    <phoneticPr fontId="2" type="noConversion"/>
  </si>
  <si>
    <t>RFNB-41K</t>
    <phoneticPr fontId="2" type="noConversion"/>
  </si>
  <si>
    <t>Canon</t>
    <phoneticPr fontId="2" type="noConversion"/>
  </si>
  <si>
    <t>F192500</t>
    <phoneticPr fontId="2" type="noConversion"/>
  </si>
  <si>
    <t>Q112</t>
    <phoneticPr fontId="2" type="noConversion"/>
  </si>
  <si>
    <t>Q</t>
    <phoneticPr fontId="2" type="noConversion"/>
  </si>
  <si>
    <t>電力</t>
    <phoneticPr fontId="2" type="noConversion"/>
  </si>
  <si>
    <t>推廣營運處推廣教育中心</t>
    <phoneticPr fontId="2" type="noConversion"/>
  </si>
  <si>
    <t>KYOCERA</t>
    <phoneticPr fontId="2" type="noConversion"/>
  </si>
  <si>
    <t>ECOSYS P2235dn</t>
    <phoneticPr fontId="2" type="noConversion"/>
  </si>
  <si>
    <t>EPSON</t>
    <phoneticPr fontId="2" type="noConversion"/>
  </si>
  <si>
    <t>C2800</t>
    <phoneticPr fontId="2" type="noConversion"/>
  </si>
  <si>
    <t>印表機</t>
    <phoneticPr fontId="2" type="noConversion"/>
  </si>
  <si>
    <t>Brother</t>
    <phoneticPr fontId="2" type="noConversion"/>
  </si>
  <si>
    <t>MFC-L2715DW</t>
    <phoneticPr fontId="2" type="noConversion"/>
  </si>
  <si>
    <t>-</t>
    <phoneticPr fontId="2" type="noConversion"/>
  </si>
  <si>
    <t>Q112</t>
    <phoneticPr fontId="2" type="noConversion"/>
  </si>
  <si>
    <t>Q</t>
    <phoneticPr fontId="2" type="noConversion"/>
  </si>
  <si>
    <t>電力</t>
    <phoneticPr fontId="2" type="noConversion"/>
  </si>
  <si>
    <t>推廣營運處推廣教育中心</t>
    <phoneticPr fontId="2" type="noConversion"/>
  </si>
  <si>
    <t>NEC</t>
    <phoneticPr fontId="2" type="noConversion"/>
  </si>
  <si>
    <t>迪朗奇</t>
    <phoneticPr fontId="2" type="noConversion"/>
  </si>
  <si>
    <t>幸福型 ESAM 4000</t>
    <phoneticPr fontId="2" type="noConversion"/>
  </si>
  <si>
    <t>空氣清淨機</t>
    <phoneticPr fontId="12" type="noConversion"/>
  </si>
  <si>
    <t>HITACHI</t>
    <phoneticPr fontId="2" type="noConversion"/>
  </si>
  <si>
    <t>UDP-K110</t>
    <phoneticPr fontId="2" type="noConversion"/>
  </si>
  <si>
    <t>尚朋堂</t>
    <phoneticPr fontId="2" type="noConversion"/>
  </si>
  <si>
    <t>SD-4595</t>
    <phoneticPr fontId="2" type="noConversion"/>
  </si>
  <si>
    <t>日立</t>
    <phoneticPr fontId="2" type="noConversion"/>
  </si>
  <si>
    <t>HTO-CF50T</t>
    <phoneticPr fontId="2" type="noConversion"/>
  </si>
  <si>
    <t>SAMPO</t>
    <phoneticPr fontId="2" type="noConversion"/>
  </si>
  <si>
    <t>RE-N620TR</t>
    <phoneticPr fontId="2" type="noConversion"/>
  </si>
  <si>
    <t>歐風</t>
    <phoneticPr fontId="2" type="noConversion"/>
  </si>
  <si>
    <t>ROTOLY-AU180</t>
    <phoneticPr fontId="2" type="noConversion"/>
  </si>
  <si>
    <t>大同</t>
    <phoneticPr fontId="2" type="noConversion"/>
  </si>
  <si>
    <t>TAC10</t>
    <phoneticPr fontId="2" type="noConversion"/>
  </si>
  <si>
    <t>View Sonic</t>
    <phoneticPr fontId="2" type="noConversion"/>
  </si>
  <si>
    <t>VA2205-H22</t>
    <phoneticPr fontId="2" type="noConversion"/>
  </si>
  <si>
    <t>Acer</t>
    <phoneticPr fontId="2" type="noConversion"/>
  </si>
  <si>
    <t>V226HQL</t>
    <phoneticPr fontId="2" type="noConversion"/>
  </si>
  <si>
    <t>CHIMEI</t>
    <phoneticPr fontId="2" type="noConversion"/>
  </si>
  <si>
    <t>95NA</t>
    <phoneticPr fontId="2" type="noConversion"/>
  </si>
  <si>
    <t>V193W</t>
    <phoneticPr fontId="2" type="noConversion"/>
  </si>
  <si>
    <t>ASUS</t>
    <phoneticPr fontId="2" type="noConversion"/>
  </si>
  <si>
    <t>Hanns.G</t>
    <phoneticPr fontId="2" type="noConversion"/>
  </si>
  <si>
    <t>AUSU</t>
    <phoneticPr fontId="2" type="noConversion"/>
  </si>
  <si>
    <t>ACER</t>
    <phoneticPr fontId="2" type="noConversion"/>
  </si>
  <si>
    <t>K242HQL</t>
    <phoneticPr fontId="2" type="noConversion"/>
  </si>
  <si>
    <t>EURO888</t>
    <phoneticPr fontId="2" type="noConversion"/>
  </si>
  <si>
    <t>飲水機</t>
    <phoneticPr fontId="2" type="noConversion"/>
  </si>
  <si>
    <t>力霸牌</t>
    <phoneticPr fontId="2" type="noConversion"/>
  </si>
  <si>
    <t>LP-CH-915</t>
    <phoneticPr fontId="2" type="noConversion"/>
  </si>
  <si>
    <t>烘碗機</t>
    <phoneticPr fontId="2" type="noConversion"/>
  </si>
  <si>
    <t>Rinnai</t>
    <phoneticPr fontId="2" type="noConversion"/>
  </si>
  <si>
    <t>冷氣</t>
    <phoneticPr fontId="2" type="noConversion"/>
  </si>
  <si>
    <t>螢幕</t>
    <phoneticPr fontId="2" type="noConversion"/>
  </si>
  <si>
    <t>NB115</t>
    <phoneticPr fontId="2" type="noConversion"/>
  </si>
  <si>
    <t>N</t>
    <phoneticPr fontId="2" type="noConversion"/>
  </si>
  <si>
    <t>NB102</t>
    <phoneticPr fontId="2" type="noConversion"/>
  </si>
  <si>
    <t>NB103</t>
    <phoneticPr fontId="2" type="noConversion"/>
  </si>
  <si>
    <t>主機</t>
    <phoneticPr fontId="2" type="noConversion"/>
  </si>
  <si>
    <t>LEMEL</t>
    <phoneticPr fontId="2" type="noConversion"/>
  </si>
  <si>
    <t>自訂參數推估</t>
    <phoneticPr fontId="2" type="noConversion"/>
  </si>
  <si>
    <t>數位講桌</t>
    <phoneticPr fontId="2" type="noConversion"/>
  </si>
  <si>
    <t>NB115、NB102、NB103</t>
    <phoneticPr fontId="2" type="noConversion"/>
  </si>
  <si>
    <t>壁扇</t>
    <phoneticPr fontId="2" type="noConversion"/>
  </si>
  <si>
    <t>伍田</t>
    <phoneticPr fontId="2" type="noConversion"/>
  </si>
  <si>
    <t>斑馬線</t>
    <phoneticPr fontId="2" type="noConversion"/>
  </si>
  <si>
    <t>百事通</t>
    <phoneticPr fontId="2" type="noConversion"/>
  </si>
  <si>
    <t>推廣營運處、推廣教育中心、教保中心、合作展業中心</t>
    <phoneticPr fontId="2" type="noConversion"/>
  </si>
  <si>
    <t>辦公室吊燈</t>
    <phoneticPr fontId="2" type="noConversion"/>
  </si>
  <si>
    <t>軌道投射燈</t>
    <phoneticPr fontId="2" type="noConversion"/>
  </si>
  <si>
    <t>LED吸頂桶燈</t>
    <phoneticPr fontId="2" type="noConversion"/>
  </si>
  <si>
    <t>LED平板燈</t>
    <phoneticPr fontId="2" type="noConversion"/>
  </si>
  <si>
    <t>TS LED層板燈</t>
    <phoneticPr fontId="2" type="noConversion"/>
  </si>
  <si>
    <t>推廣營運處教保中心</t>
    <phoneticPr fontId="2" type="noConversion"/>
  </si>
  <si>
    <t>電腦主機</t>
    <phoneticPr fontId="2" type="noConversion"/>
  </si>
  <si>
    <t>VM2630G</t>
    <phoneticPr fontId="2" type="noConversion"/>
  </si>
  <si>
    <t>Veriton M2611G</t>
    <phoneticPr fontId="2" type="noConversion"/>
  </si>
  <si>
    <t>Veriton M490</t>
    <phoneticPr fontId="2" type="noConversion"/>
  </si>
  <si>
    <t>Lemel</t>
    <phoneticPr fontId="2" type="noConversion"/>
  </si>
  <si>
    <t>T2020C1-Y140807</t>
    <phoneticPr fontId="2" type="noConversion"/>
  </si>
  <si>
    <t>液晶顯示器</t>
    <phoneticPr fontId="2" type="noConversion"/>
  </si>
  <si>
    <t>V196WL</t>
    <phoneticPr fontId="2" type="noConversion"/>
  </si>
  <si>
    <t>推廣營運處合作展業中心</t>
    <phoneticPr fontId="2" type="noConversion"/>
  </si>
  <si>
    <t>H610M-HDV</t>
    <phoneticPr fontId="2" type="noConversion"/>
  </si>
  <si>
    <t xml:space="preserve">i5-14400F </t>
    <phoneticPr fontId="2" type="noConversion"/>
  </si>
  <si>
    <t>2024</t>
    <phoneticPr fontId="2" type="noConversion"/>
  </si>
  <si>
    <t>VX3276</t>
    <phoneticPr fontId="2" type="noConversion"/>
  </si>
  <si>
    <t>印表機</t>
    <phoneticPr fontId="2" type="noConversion"/>
  </si>
  <si>
    <t>KYOCERA</t>
    <phoneticPr fontId="2" type="noConversion"/>
  </si>
  <si>
    <t>ECOSYS P5020cdn</t>
    <phoneticPr fontId="2" type="noConversion"/>
  </si>
  <si>
    <t>EPSON</t>
    <phoneticPr fontId="2" type="noConversion"/>
  </si>
  <si>
    <t>M300DN</t>
    <phoneticPr fontId="2" type="noConversion"/>
  </si>
  <si>
    <t>M700TA</t>
    <phoneticPr fontId="2" type="noConversion"/>
  </si>
  <si>
    <t>VP229HE</t>
    <phoneticPr fontId="2" type="noConversion"/>
  </si>
  <si>
    <t>筆記型電腦</t>
    <phoneticPr fontId="2" type="noConversion"/>
  </si>
  <si>
    <t>Aspire V5-591G</t>
    <phoneticPr fontId="2" type="noConversion"/>
  </si>
  <si>
    <t>推廣營運處營運中心弘櫻館</t>
    <phoneticPr fontId="2" type="noConversion"/>
  </si>
  <si>
    <t>燈 -A區(含包廂)</t>
    <phoneticPr fontId="13" type="noConversion"/>
  </si>
  <si>
    <t>0</t>
    <phoneticPr fontId="2" type="noConversion"/>
  </si>
  <si>
    <t>LB10101</t>
    <phoneticPr fontId="2" type="noConversion"/>
  </si>
  <si>
    <t>L</t>
    <phoneticPr fontId="2" type="noConversion"/>
  </si>
  <si>
    <t>自訂參數推估</t>
    <phoneticPr fontId="13" type="noConversion"/>
  </si>
  <si>
    <t>燈 -B區(含包廂)</t>
    <phoneticPr fontId="13" type="noConversion"/>
  </si>
  <si>
    <t>燈 -走廊</t>
    <phoneticPr fontId="13" type="noConversion"/>
  </si>
  <si>
    <t>製冰機</t>
    <phoneticPr fontId="13" type="noConversion"/>
  </si>
  <si>
    <t>老日光</t>
    <phoneticPr fontId="2" type="noConversion"/>
  </si>
  <si>
    <t>MV606</t>
    <phoneticPr fontId="2" type="noConversion"/>
  </si>
  <si>
    <t>自訂參數推估</t>
    <phoneticPr fontId="13" type="noConversion"/>
  </si>
  <si>
    <t>自訂參數推估</t>
    <phoneticPr fontId="2" type="noConversion"/>
  </si>
  <si>
    <t>電力</t>
    <phoneticPr fontId="2" type="noConversion"/>
  </si>
  <si>
    <t>推廣營運處營運中心弘櫻館</t>
    <phoneticPr fontId="2" type="noConversion"/>
  </si>
  <si>
    <t>燈 -備餐室</t>
    <phoneticPr fontId="13" type="noConversion"/>
  </si>
  <si>
    <t>0</t>
    <phoneticPr fontId="2" type="noConversion"/>
  </si>
  <si>
    <t>LB10101</t>
    <phoneticPr fontId="2" type="noConversion"/>
  </si>
  <si>
    <t>L</t>
    <phoneticPr fontId="2" type="noConversion"/>
  </si>
  <si>
    <t>嵌頂式喇叭</t>
    <phoneticPr fontId="13" type="noConversion"/>
  </si>
  <si>
    <t>輝陽</t>
    <phoneticPr fontId="2" type="noConversion"/>
  </si>
  <si>
    <t>PCT664R</t>
    <phoneticPr fontId="2" type="noConversion"/>
  </si>
  <si>
    <t>保溫座</t>
    <phoneticPr fontId="2" type="noConversion"/>
  </si>
  <si>
    <t>CAFERINA</t>
    <phoneticPr fontId="2" type="noConversion"/>
  </si>
  <si>
    <t>保溫電湯爐</t>
    <phoneticPr fontId="2" type="noConversion"/>
  </si>
  <si>
    <t>城昌</t>
    <phoneticPr fontId="2" type="noConversion"/>
  </si>
  <si>
    <t>F140</t>
    <phoneticPr fontId="2" type="noConversion"/>
  </si>
  <si>
    <t>久寶</t>
    <phoneticPr fontId="2" type="noConversion"/>
  </si>
  <si>
    <t>YC001</t>
    <phoneticPr fontId="2" type="noConversion"/>
  </si>
  <si>
    <t>恆溫酒櫃</t>
    <phoneticPr fontId="2" type="noConversion"/>
  </si>
  <si>
    <t>中租</t>
    <phoneticPr fontId="2" type="noConversion"/>
  </si>
  <si>
    <t>WY280F</t>
    <phoneticPr fontId="2" type="noConversion"/>
  </si>
  <si>
    <t>天鎏科技</t>
    <phoneticPr fontId="2" type="noConversion"/>
  </si>
  <si>
    <t>PRPS80160</t>
    <phoneticPr fontId="2" type="noConversion"/>
  </si>
  <si>
    <t>V196HQL</t>
    <phoneticPr fontId="2" type="noConversion"/>
  </si>
  <si>
    <t>TOA</t>
    <phoneticPr fontId="2" type="noConversion"/>
  </si>
  <si>
    <t>A-1500</t>
    <phoneticPr fontId="2" type="noConversion"/>
  </si>
  <si>
    <t>個人電腦</t>
    <phoneticPr fontId="2" type="noConversion"/>
  </si>
  <si>
    <t>Veritn M480</t>
    <phoneticPr fontId="2" type="noConversion"/>
  </si>
  <si>
    <t>POS主機</t>
    <phoneticPr fontId="2" type="noConversion"/>
  </si>
  <si>
    <t>TLPOS</t>
    <phoneticPr fontId="2" type="noConversion"/>
  </si>
  <si>
    <t>NO9-03199</t>
    <phoneticPr fontId="2" type="noConversion"/>
  </si>
  <si>
    <t>富冠</t>
    <phoneticPr fontId="2" type="noConversion"/>
  </si>
  <si>
    <t>MTC2-021</t>
    <phoneticPr fontId="2" type="noConversion"/>
  </si>
  <si>
    <t>觸控POS系統設備</t>
    <phoneticPr fontId="13" type="noConversion"/>
  </si>
  <si>
    <t>天鎏科技企業有限公司</t>
    <phoneticPr fontId="2" type="noConversion"/>
  </si>
  <si>
    <t>P4規格,80HDD,512MB,15吋觸控螢幕客顯刷卡槽選配，含錢櫃、應用軟體、列印伺服器、顧客顯示器</t>
    <phoneticPr fontId="2" type="noConversion"/>
  </si>
  <si>
    <t>雷射印表機</t>
    <phoneticPr fontId="2" type="noConversion"/>
  </si>
  <si>
    <t>HP惠普</t>
    <phoneticPr fontId="2" type="noConversion"/>
  </si>
  <si>
    <t>CE875A</t>
    <phoneticPr fontId="2" type="noConversion"/>
  </si>
  <si>
    <t>無線電話</t>
    <phoneticPr fontId="2" type="noConversion"/>
  </si>
  <si>
    <t>國際牌</t>
    <phoneticPr fontId="2" type="noConversion"/>
  </si>
  <si>
    <t>KX-TGE612</t>
    <phoneticPr fontId="2" type="noConversion"/>
  </si>
  <si>
    <t>電動門</t>
    <phoneticPr fontId="2" type="noConversion"/>
  </si>
  <si>
    <t>太立</t>
    <phoneticPr fontId="2" type="noConversion"/>
  </si>
  <si>
    <t>熱感式印表機</t>
    <phoneticPr fontId="2" type="noConversion"/>
  </si>
  <si>
    <t>TM-T88V</t>
    <phoneticPr fontId="2" type="noConversion"/>
  </si>
  <si>
    <t>2018</t>
    <phoneticPr fontId="2" type="noConversion"/>
  </si>
  <si>
    <t>保溫燈</t>
    <phoneticPr fontId="2" type="noConversion"/>
  </si>
  <si>
    <t>日立冷氣分離式室內機</t>
    <phoneticPr fontId="2" type="noConversion"/>
  </si>
  <si>
    <t>RAS-45BD</t>
    <phoneticPr fontId="2" type="noConversion"/>
  </si>
  <si>
    <t>日立冷氣分離式室內機</t>
    <phoneticPr fontId="2" type="noConversion"/>
  </si>
  <si>
    <t>日立</t>
    <phoneticPr fontId="2" type="noConversion"/>
  </si>
  <si>
    <t>RAS-64SE</t>
    <phoneticPr fontId="2" type="noConversion"/>
  </si>
  <si>
    <t>自訂參數推估</t>
    <phoneticPr fontId="13" type="noConversion"/>
  </si>
  <si>
    <t>自訂參數推估</t>
    <phoneticPr fontId="2" type="noConversion"/>
  </si>
  <si>
    <t>推廣營運處營運中心弘櫻館</t>
    <phoneticPr fontId="2" type="noConversion"/>
  </si>
  <si>
    <t>印表機</t>
    <phoneticPr fontId="2" type="noConversion"/>
  </si>
  <si>
    <t>AL-M3100N</t>
    <phoneticPr fontId="2" type="noConversion"/>
  </si>
  <si>
    <t>數位影音光碟機</t>
    <phoneticPr fontId="2" type="noConversion"/>
  </si>
  <si>
    <t>SAMOP</t>
    <phoneticPr fontId="2" type="noConversion"/>
  </si>
  <si>
    <t>DV-TU223B</t>
    <phoneticPr fontId="2" type="noConversion"/>
  </si>
  <si>
    <t>LB10101</t>
    <phoneticPr fontId="2" type="noConversion"/>
  </si>
  <si>
    <t>L</t>
    <phoneticPr fontId="2" type="noConversion"/>
  </si>
  <si>
    <t>i8無線對講機</t>
    <phoneticPr fontId="2" type="noConversion"/>
  </si>
  <si>
    <t>hora</t>
    <phoneticPr fontId="2" type="noConversion"/>
  </si>
  <si>
    <t>cl-220</t>
    <phoneticPr fontId="2" type="noConversion"/>
  </si>
  <si>
    <t>磨豆機</t>
    <phoneticPr fontId="2" type="noConversion"/>
  </si>
  <si>
    <t>飛馬牌</t>
    <phoneticPr fontId="2" type="noConversion"/>
  </si>
  <si>
    <t>2017</t>
    <phoneticPr fontId="2" type="noConversion"/>
  </si>
  <si>
    <t>四門立式冷凍冰箱</t>
    <phoneticPr fontId="2" type="noConversion"/>
  </si>
  <si>
    <t>生機調理機</t>
    <phoneticPr fontId="2" type="noConversion"/>
  </si>
  <si>
    <t>VITA-MIX</t>
    <phoneticPr fontId="2" type="noConversion"/>
  </si>
  <si>
    <t>VMOIOIC</t>
    <phoneticPr fontId="2" type="noConversion"/>
  </si>
  <si>
    <t>冰溫熱三用全數位飲水機</t>
    <phoneticPr fontId="2" type="noConversion"/>
  </si>
  <si>
    <t>力霸</t>
    <phoneticPr fontId="2" type="noConversion"/>
  </si>
  <si>
    <t>LP-CH-705</t>
    <phoneticPr fontId="2" type="noConversion"/>
  </si>
  <si>
    <t>全自動開水機</t>
    <phoneticPr fontId="2" type="noConversion"/>
  </si>
  <si>
    <t>雙門玻璃冷藏冰箱</t>
    <phoneticPr fontId="2" type="noConversion"/>
  </si>
  <si>
    <t>yic</t>
    <phoneticPr fontId="2" type="noConversion"/>
  </si>
  <si>
    <t>四門立式冷藏冰箱</t>
    <phoneticPr fontId="2" type="noConversion"/>
  </si>
  <si>
    <t>半自助美式咖啡機</t>
    <phoneticPr fontId="2" type="noConversion"/>
  </si>
  <si>
    <t>BRAVILOR BONAMA</t>
    <phoneticPr fontId="2" type="noConversion"/>
  </si>
  <si>
    <t>NOVO</t>
    <phoneticPr fontId="2" type="noConversion"/>
  </si>
  <si>
    <t>弘櫻館</t>
    <phoneticPr fontId="2" type="noConversion"/>
  </si>
  <si>
    <t>LAND</t>
    <phoneticPr fontId="2" type="noConversion"/>
  </si>
  <si>
    <t>K-108</t>
    <phoneticPr fontId="2" type="noConversion"/>
  </si>
  <si>
    <t>弘櫻館/弘茶館</t>
    <phoneticPr fontId="2" type="noConversion"/>
  </si>
  <si>
    <t>悠遊卡機</t>
    <phoneticPr fontId="13" type="noConversion"/>
  </si>
  <si>
    <t>悠遊卡</t>
    <phoneticPr fontId="2" type="noConversion"/>
  </si>
  <si>
    <t>2019</t>
    <phoneticPr fontId="2" type="noConversion"/>
  </si>
  <si>
    <t>POS主機</t>
    <phoneticPr fontId="2" type="noConversion"/>
  </si>
  <si>
    <t>飛捷</t>
    <phoneticPr fontId="2" type="noConversion"/>
  </si>
  <si>
    <t>485D</t>
    <phoneticPr fontId="2" type="noConversion"/>
  </si>
  <si>
    <t>LB10101</t>
    <phoneticPr fontId="13" type="noConversion"/>
  </si>
  <si>
    <t>化妝室引導燈</t>
    <phoneticPr fontId="2" type="noConversion"/>
  </si>
  <si>
    <t>逃生出口燈</t>
    <phoneticPr fontId="2" type="noConversion"/>
  </si>
  <si>
    <t>0</t>
    <phoneticPr fontId="2" type="noConversion"/>
  </si>
  <si>
    <t>弘櫻館/弘茶館</t>
    <phoneticPr fontId="2" type="noConversion"/>
  </si>
  <si>
    <t>自訂參數推估</t>
    <phoneticPr fontId="13" type="noConversion"/>
  </si>
  <si>
    <t>自訂參數推估</t>
    <phoneticPr fontId="2" type="noConversion"/>
  </si>
  <si>
    <t>推廣營運處營運中心弘櫻館</t>
    <phoneticPr fontId="2" type="noConversion"/>
  </si>
  <si>
    <t>電磁爐</t>
    <phoneticPr fontId="2" type="noConversion"/>
  </si>
  <si>
    <t>尚朋堂</t>
    <phoneticPr fontId="2" type="noConversion"/>
  </si>
  <si>
    <t>SR-1825</t>
    <phoneticPr fontId="2" type="noConversion"/>
  </si>
  <si>
    <t>弘茶館</t>
    <phoneticPr fontId="2" type="noConversion"/>
  </si>
  <si>
    <t>冰沙機</t>
    <phoneticPr fontId="2" type="noConversion"/>
  </si>
  <si>
    <t>小太陽</t>
    <phoneticPr fontId="2" type="noConversion"/>
  </si>
  <si>
    <t>TM-767</t>
    <phoneticPr fontId="13" type="noConversion"/>
  </si>
  <si>
    <t>義式咖啡機</t>
    <phoneticPr fontId="2" type="noConversion"/>
  </si>
  <si>
    <t>BRUGNETTL</t>
    <phoneticPr fontId="2" type="noConversion"/>
  </si>
  <si>
    <t>弘茶館</t>
    <phoneticPr fontId="2" type="noConversion"/>
  </si>
  <si>
    <t>L</t>
    <phoneticPr fontId="2" type="noConversion"/>
  </si>
  <si>
    <t>蛋糕展示冰箱</t>
    <phoneticPr fontId="2" type="noConversion"/>
  </si>
  <si>
    <t>KINCO</t>
    <phoneticPr fontId="2" type="noConversion"/>
  </si>
  <si>
    <t>A991535</t>
    <phoneticPr fontId="2" type="noConversion"/>
  </si>
  <si>
    <t>可麗餅鬆餅機</t>
    <phoneticPr fontId="2" type="noConversion"/>
  </si>
  <si>
    <t>862</t>
    <phoneticPr fontId="13" type="noConversion"/>
  </si>
  <si>
    <t>吐司機</t>
    <phoneticPr fontId="2" type="noConversion"/>
  </si>
  <si>
    <t>EUPA</t>
    <phoneticPr fontId="2" type="noConversion"/>
  </si>
  <si>
    <t>TSK-P213</t>
    <phoneticPr fontId="2" type="noConversion"/>
  </si>
  <si>
    <t>LB10101</t>
    <phoneticPr fontId="2" type="noConversion"/>
  </si>
  <si>
    <t>磨豆機</t>
    <phoneticPr fontId="2" type="noConversion"/>
  </si>
  <si>
    <t>無煙煎烤機</t>
    <phoneticPr fontId="2" type="noConversion"/>
  </si>
  <si>
    <t>華毅金機械有限公司</t>
    <phoneticPr fontId="2" type="noConversion"/>
  </si>
  <si>
    <t>750型號</t>
    <phoneticPr fontId="2" type="noConversion"/>
  </si>
  <si>
    <t>LB10101</t>
    <phoneticPr fontId="13" type="noConversion"/>
  </si>
  <si>
    <t>取餐呼叫器</t>
    <phoneticPr fontId="2" type="noConversion"/>
  </si>
  <si>
    <t>GOLDAPOLCO</t>
    <phoneticPr fontId="2" type="noConversion"/>
  </si>
  <si>
    <t>TE-505NA</t>
    <phoneticPr fontId="2" type="noConversion"/>
  </si>
  <si>
    <t>燈 -茶館(含包廂)</t>
    <phoneticPr fontId="2" type="noConversion"/>
  </si>
  <si>
    <t>0</t>
    <phoneticPr fontId="2" type="noConversion"/>
  </si>
  <si>
    <t>0</t>
    <phoneticPr fontId="13" type="noConversion"/>
  </si>
  <si>
    <t>開水機</t>
    <phoneticPr fontId="2" type="noConversion"/>
  </si>
  <si>
    <t>普德</t>
    <phoneticPr fontId="2" type="noConversion"/>
  </si>
  <si>
    <t>電烤箱</t>
    <phoneticPr fontId="2" type="noConversion"/>
  </si>
  <si>
    <t>山多利</t>
    <phoneticPr fontId="2" type="noConversion"/>
  </si>
  <si>
    <t>SL-OV606A</t>
    <phoneticPr fontId="2" type="noConversion"/>
  </si>
  <si>
    <t>Power氣泡水機</t>
    <phoneticPr fontId="2" type="noConversion"/>
  </si>
  <si>
    <t>sodastream</t>
    <phoneticPr fontId="2" type="noConversion"/>
  </si>
  <si>
    <t>冷氣廂型機</t>
    <phoneticPr fontId="2" type="noConversion"/>
  </si>
  <si>
    <t>日立</t>
    <phoneticPr fontId="2" type="noConversion"/>
  </si>
  <si>
    <t>RPS-NP51AB</t>
    <phoneticPr fontId="13" type="noConversion"/>
  </si>
  <si>
    <t>工作檯冷藏冰箱</t>
    <phoneticPr fontId="2" type="noConversion"/>
  </si>
  <si>
    <t>LIEAMYIH</t>
    <phoneticPr fontId="2" type="noConversion"/>
  </si>
  <si>
    <t>分離式冷氣</t>
    <phoneticPr fontId="2" type="noConversion"/>
  </si>
  <si>
    <t>大同</t>
    <phoneticPr fontId="2" type="noConversion"/>
  </si>
  <si>
    <t>送菜電梯</t>
    <phoneticPr fontId="2" type="noConversion"/>
  </si>
  <si>
    <t>台灣新力電梯</t>
    <phoneticPr fontId="2" type="noConversion"/>
  </si>
  <si>
    <t>320</t>
    <phoneticPr fontId="13" type="noConversion"/>
  </si>
  <si>
    <t>空氣門</t>
    <phoneticPr fontId="2" type="noConversion"/>
  </si>
  <si>
    <t>TECO</t>
    <phoneticPr fontId="2" type="noConversion"/>
  </si>
  <si>
    <t>PN1341JA</t>
    <phoneticPr fontId="13" type="noConversion"/>
  </si>
  <si>
    <t>保溫櫥櫃工作檯</t>
    <phoneticPr fontId="2" type="noConversion"/>
  </si>
  <si>
    <t>雙層電烤箱</t>
    <phoneticPr fontId="2" type="noConversion"/>
  </si>
  <si>
    <t>臥式冷藏冰箱</t>
    <phoneticPr fontId="2" type="noConversion"/>
  </si>
  <si>
    <t>城昌</t>
    <phoneticPr fontId="2" type="noConversion"/>
  </si>
  <si>
    <t>餐具鉆板消毒櫃</t>
    <phoneticPr fontId="2" type="noConversion"/>
  </si>
  <si>
    <t>食物調理機</t>
    <phoneticPr fontId="2" type="noConversion"/>
  </si>
  <si>
    <t>攪拌機</t>
    <phoneticPr fontId="2" type="noConversion"/>
  </si>
  <si>
    <t>四門立式冷藏冰箱</t>
    <phoneticPr fontId="2" type="noConversion"/>
  </si>
  <si>
    <t>六門立式冷藏冰箱</t>
    <phoneticPr fontId="2" type="noConversion"/>
  </si>
  <si>
    <t>工作臺冷藏冰箱</t>
    <phoneticPr fontId="2" type="noConversion"/>
  </si>
  <si>
    <t>四門立式冷凍冰箱</t>
    <phoneticPr fontId="2" type="noConversion"/>
  </si>
  <si>
    <t>工作臺冷凍冰箱</t>
    <phoneticPr fontId="2" type="noConversion"/>
  </si>
  <si>
    <t>弘櫻館</t>
    <phoneticPr fontId="2" type="noConversion"/>
  </si>
  <si>
    <t>湯保溫鍋</t>
    <phoneticPr fontId="2" type="noConversion"/>
  </si>
  <si>
    <t>雙門冷藏櫃</t>
    <phoneticPr fontId="2" type="noConversion"/>
  </si>
  <si>
    <t>TZENLIANN</t>
    <phoneticPr fontId="2" type="noConversion"/>
  </si>
  <si>
    <t>三洋乾衣機</t>
    <phoneticPr fontId="2" type="noConversion"/>
  </si>
  <si>
    <t>三洋</t>
    <phoneticPr fontId="2" type="noConversion"/>
  </si>
  <si>
    <t>SD-56U</t>
    <phoneticPr fontId="13" type="noConversion"/>
  </si>
  <si>
    <t>三洋單槽洗衣機</t>
    <phoneticPr fontId="2" type="noConversion"/>
  </si>
  <si>
    <t>SW-15UF</t>
    <phoneticPr fontId="2" type="noConversion"/>
  </si>
  <si>
    <t>電力蒸品機</t>
    <phoneticPr fontId="2" type="noConversion"/>
  </si>
  <si>
    <t>黑白傳真複合機</t>
    <phoneticPr fontId="2" type="noConversion"/>
  </si>
  <si>
    <t>EPSON ACULASER MX14NF</t>
    <phoneticPr fontId="2" type="noConversion"/>
  </si>
  <si>
    <t>美製洗碗機</t>
    <phoneticPr fontId="2" type="noConversion"/>
  </si>
  <si>
    <t>弘綮</t>
    <phoneticPr fontId="2" type="noConversion"/>
  </si>
  <si>
    <t>蒸烤箱</t>
    <phoneticPr fontId="2" type="noConversion"/>
  </si>
  <si>
    <t>rational</t>
    <phoneticPr fontId="2" type="noConversion"/>
  </si>
  <si>
    <t>0</t>
    <phoneticPr fontId="13" type="noConversion"/>
  </si>
  <si>
    <t>燈 T5(28W*5)-點心區</t>
    <phoneticPr fontId="2" type="noConversion"/>
  </si>
  <si>
    <t>燈 T5(28W*5)-前處理區</t>
    <phoneticPr fontId="2" type="noConversion"/>
  </si>
  <si>
    <t>燈 T5(28W*4)-西餐區</t>
    <phoneticPr fontId="2" type="noConversion"/>
  </si>
  <si>
    <t>燈 T5(28W*3)-中餐區</t>
    <phoneticPr fontId="2" type="noConversion"/>
  </si>
  <si>
    <t>燈 T5(28W*3)-員工休息區</t>
    <phoneticPr fontId="2" type="noConversion"/>
  </si>
  <si>
    <t>燈 T5(28W*3)-庫房</t>
    <phoneticPr fontId="2" type="noConversion"/>
  </si>
  <si>
    <t>燈 T5(28W*3)</t>
    <phoneticPr fontId="2" type="noConversion"/>
  </si>
  <si>
    <t>油煙罩防爆燈</t>
    <phoneticPr fontId="2" type="noConversion"/>
  </si>
  <si>
    <t>掀背式冷凍冰箱</t>
    <phoneticPr fontId="2" type="noConversion"/>
  </si>
  <si>
    <t>微波爐</t>
    <phoneticPr fontId="2" type="noConversion"/>
  </si>
  <si>
    <t>國際</t>
    <phoneticPr fontId="2" type="noConversion"/>
  </si>
  <si>
    <t>烹飪用爐具-中式爐</t>
    <phoneticPr fontId="2" type="noConversion"/>
  </si>
  <si>
    <t>天然氣</t>
    <phoneticPr fontId="2" type="noConversion"/>
  </si>
  <si>
    <t>西式四口爐灶-帳單合併計算</t>
    <phoneticPr fontId="2" type="noConversion"/>
  </si>
  <si>
    <t>訂製品</t>
    <phoneticPr fontId="2" type="noConversion"/>
  </si>
  <si>
    <t>無</t>
    <phoneticPr fontId="2" type="noConversion"/>
  </si>
  <si>
    <t>威技除濕機</t>
    <phoneticPr fontId="2" type="noConversion"/>
  </si>
  <si>
    <t>威技</t>
    <phoneticPr fontId="2" type="noConversion"/>
  </si>
  <si>
    <t>WDH-1025A</t>
    <phoneticPr fontId="2" type="noConversion"/>
  </si>
  <si>
    <t>西式六口爐灶-帳單合併計算</t>
    <phoneticPr fontId="2" type="noConversion"/>
  </si>
  <si>
    <t>推廣營運處營運中心紅師父</t>
    <phoneticPr fontId="2" type="noConversion"/>
  </si>
  <si>
    <t>電熱水器</t>
    <phoneticPr fontId="2" type="noConversion"/>
  </si>
  <si>
    <t>芳成</t>
    <phoneticPr fontId="2" type="noConversion"/>
  </si>
  <si>
    <t>MII120183SF39-833</t>
    <phoneticPr fontId="2" type="noConversion"/>
  </si>
  <si>
    <t>內場</t>
    <phoneticPr fontId="2" type="noConversion"/>
  </si>
  <si>
    <t>F</t>
    <phoneticPr fontId="2" type="noConversion"/>
  </si>
  <si>
    <t>隧道爐</t>
    <phoneticPr fontId="2" type="noConversion"/>
  </si>
  <si>
    <t>通榮</t>
    <phoneticPr fontId="2" type="noConversion"/>
  </si>
  <si>
    <t>冰溫熱三用全數位飲水機</t>
    <phoneticPr fontId="2" type="noConversion"/>
  </si>
  <si>
    <t>大霸牌</t>
    <phoneticPr fontId="2" type="noConversion"/>
  </si>
  <si>
    <t>LP-CH-805</t>
    <phoneticPr fontId="2" type="noConversion"/>
  </si>
  <si>
    <t>日立分離式變頻冷氣</t>
    <phoneticPr fontId="2" type="noConversion"/>
  </si>
  <si>
    <t>良峰</t>
    <phoneticPr fontId="2" type="noConversion"/>
  </si>
  <si>
    <t>RXO-712C</t>
    <phoneticPr fontId="2" type="noConversion"/>
  </si>
  <si>
    <t>RXO-852C</t>
    <phoneticPr fontId="2" type="noConversion"/>
  </si>
  <si>
    <t>AM-QF20</t>
    <phoneticPr fontId="2" type="noConversion"/>
  </si>
  <si>
    <t>冷氣機</t>
    <phoneticPr fontId="2" type="noConversion"/>
  </si>
  <si>
    <t>RAS-280QK1/RAC-280QK1</t>
    <phoneticPr fontId="2" type="noConversion"/>
  </si>
  <si>
    <t>休息室</t>
    <phoneticPr fontId="2" type="noConversion"/>
  </si>
  <si>
    <t>RAS71JR</t>
    <phoneticPr fontId="2" type="noConversion"/>
  </si>
  <si>
    <t>100.11</t>
    <phoneticPr fontId="2" type="noConversion"/>
  </si>
  <si>
    <t>RAS50FB</t>
    <phoneticPr fontId="2" type="noConversion"/>
  </si>
  <si>
    <t>103.10</t>
    <phoneticPr fontId="2" type="noConversion"/>
  </si>
  <si>
    <t>抽風馬達</t>
    <phoneticPr fontId="2" type="noConversion"/>
  </si>
  <si>
    <t>新鮮風馬達</t>
    <phoneticPr fontId="2" type="noConversion"/>
  </si>
  <si>
    <t>四尺空氣門</t>
    <phoneticPr fontId="2" type="noConversion"/>
  </si>
  <si>
    <t>發酵箱</t>
    <phoneticPr fontId="2" type="noConversion"/>
  </si>
  <si>
    <t>雙門冷藏發酵箱</t>
    <phoneticPr fontId="2" type="noConversion"/>
  </si>
  <si>
    <t>4尺立式雙門玻璃冰櫃</t>
    <phoneticPr fontId="2" type="noConversion"/>
  </si>
  <si>
    <t>4尺立式不鏽鋼四門冰櫃</t>
    <phoneticPr fontId="2" type="noConversion"/>
  </si>
  <si>
    <t>4尺不鏽鋼雙門冰櫃</t>
    <phoneticPr fontId="2" type="noConversion"/>
  </si>
  <si>
    <t>6尺不鏽鋼六門冰櫃</t>
    <phoneticPr fontId="2" type="noConversion"/>
  </si>
  <si>
    <t>6尺全凍插盤冰箱</t>
    <phoneticPr fontId="2" type="noConversion"/>
  </si>
  <si>
    <t>chan chia</t>
    <phoneticPr fontId="2" type="noConversion"/>
  </si>
  <si>
    <t>CO-1202</t>
    <phoneticPr fontId="2" type="noConversion"/>
  </si>
  <si>
    <t>2016</t>
    <phoneticPr fontId="2" type="noConversion"/>
  </si>
  <si>
    <t>4尺丹麥冰箱</t>
    <phoneticPr fontId="2" type="noConversion"/>
  </si>
  <si>
    <t>瑞興</t>
    <phoneticPr fontId="2" type="noConversion"/>
  </si>
  <si>
    <t>RS-DF330</t>
    <phoneticPr fontId="2" type="noConversion"/>
  </si>
  <si>
    <t>全藏麵糰庫</t>
    <phoneticPr fontId="2" type="noConversion"/>
  </si>
  <si>
    <t>RS-R1005R</t>
    <phoneticPr fontId="2" type="noConversion"/>
  </si>
  <si>
    <t>2018/08</t>
    <phoneticPr fontId="2" type="noConversion"/>
  </si>
  <si>
    <t>蛋糕櫃</t>
    <phoneticPr fontId="2" type="noConversion"/>
  </si>
  <si>
    <t>三層六盤電爐</t>
    <phoneticPr fontId="2" type="noConversion"/>
  </si>
  <si>
    <t>SM-603TC+2S</t>
    <phoneticPr fontId="2" type="noConversion"/>
  </si>
  <si>
    <t>丹麥壓面機</t>
    <phoneticPr fontId="2" type="noConversion"/>
  </si>
  <si>
    <t>土司整型機</t>
    <phoneticPr fontId="2" type="noConversion"/>
  </si>
  <si>
    <t>電動分塊機</t>
    <phoneticPr fontId="2" type="noConversion"/>
  </si>
  <si>
    <t>新麥</t>
    <phoneticPr fontId="2" type="noConversion"/>
  </si>
  <si>
    <t>SM636</t>
    <phoneticPr fontId="2" type="noConversion"/>
  </si>
  <si>
    <t>2010/09</t>
    <phoneticPr fontId="2" type="noConversion"/>
  </si>
  <si>
    <t>F</t>
    <phoneticPr fontId="2" type="noConversion"/>
  </si>
  <si>
    <t>SM302切片機</t>
    <phoneticPr fontId="2" type="noConversion"/>
  </si>
  <si>
    <t>SM302</t>
    <phoneticPr fontId="2" type="noConversion"/>
  </si>
  <si>
    <t>桌上型攪拌機</t>
    <phoneticPr fontId="2" type="noConversion"/>
  </si>
  <si>
    <t>Kitchen Aid</t>
    <phoneticPr fontId="2" type="noConversion"/>
  </si>
  <si>
    <t>SPAR</t>
    <phoneticPr fontId="2" type="noConversion"/>
  </si>
  <si>
    <t>2014/09</t>
    <phoneticPr fontId="2" type="noConversion"/>
  </si>
  <si>
    <t>SINMAG</t>
    <phoneticPr fontId="2" type="noConversion"/>
  </si>
  <si>
    <t> SM-201</t>
    <phoneticPr fontId="2" type="noConversion"/>
  </si>
  <si>
    <t>2011.3</t>
    <phoneticPr fontId="2" type="noConversion"/>
  </si>
  <si>
    <t>Spar</t>
    <phoneticPr fontId="2" type="noConversion"/>
  </si>
  <si>
    <t>A80HI-E (大)</t>
    <phoneticPr fontId="2" type="noConversion"/>
  </si>
  <si>
    <t>2014.08</t>
    <phoneticPr fontId="2" type="noConversion"/>
  </si>
  <si>
    <t>30HA-J (中)</t>
    <phoneticPr fontId="2" type="noConversion"/>
  </si>
  <si>
    <t>200A-J (小)</t>
    <phoneticPr fontId="2" type="noConversion"/>
  </si>
  <si>
    <t>2014</t>
    <phoneticPr fontId="2" type="noConversion"/>
  </si>
  <si>
    <t>印表機</t>
    <phoneticPr fontId="2" type="noConversion"/>
  </si>
  <si>
    <t>HP</t>
    <phoneticPr fontId="2" type="noConversion"/>
  </si>
  <si>
    <t>HP P1505n</t>
    <phoneticPr fontId="2" type="noConversion"/>
  </si>
  <si>
    <t>黑白雷射列表機</t>
    <phoneticPr fontId="2" type="noConversion"/>
  </si>
  <si>
    <t>AL-M220DN</t>
    <phoneticPr fontId="2" type="noConversion"/>
  </si>
  <si>
    <t>螢幕</t>
    <phoneticPr fontId="2" type="noConversion"/>
  </si>
  <si>
    <t>ACER KA220HQ</t>
    <phoneticPr fontId="2" type="noConversion"/>
  </si>
  <si>
    <t>電腦主機</t>
    <phoneticPr fontId="2" type="noConversion"/>
  </si>
  <si>
    <t>監視器主機</t>
    <phoneticPr fontId="2" type="noConversion"/>
  </si>
  <si>
    <t>0</t>
    <phoneticPr fontId="2" type="noConversion"/>
  </si>
  <si>
    <t>F1018LS</t>
    <phoneticPr fontId="2" type="noConversion"/>
  </si>
  <si>
    <t>F</t>
    <phoneticPr fontId="2" type="noConversion"/>
  </si>
  <si>
    <t>自訂參數推估</t>
    <phoneticPr fontId="13" type="noConversion"/>
  </si>
  <si>
    <t>自訂參數推估</t>
    <phoneticPr fontId="2" type="noConversion"/>
  </si>
  <si>
    <t>電力</t>
    <phoneticPr fontId="2" type="noConversion"/>
  </si>
  <si>
    <t>推廣營運處營運中心紅師父</t>
    <phoneticPr fontId="2" type="noConversion"/>
  </si>
  <si>
    <t>擴大機</t>
    <phoneticPr fontId="2" type="noConversion"/>
  </si>
  <si>
    <t>Zhile</t>
    <phoneticPr fontId="2" type="noConversion"/>
  </si>
  <si>
    <t>ZL-282</t>
    <phoneticPr fontId="2" type="noConversion"/>
  </si>
  <si>
    <t>電子磅秤</t>
    <phoneticPr fontId="2" type="noConversion"/>
  </si>
  <si>
    <t>LCS-12</t>
    <phoneticPr fontId="2" type="noConversion"/>
  </si>
  <si>
    <t>永田牌</t>
    <phoneticPr fontId="2" type="noConversion"/>
  </si>
  <si>
    <t>多功能果菜料理機</t>
    <phoneticPr fontId="2" type="noConversion"/>
  </si>
  <si>
    <t>萊特/王電</t>
    <phoneticPr fontId="2" type="noConversion"/>
  </si>
  <si>
    <t>WT-9308</t>
    <phoneticPr fontId="2" type="noConversion"/>
  </si>
  <si>
    <t>電磁爐</t>
    <phoneticPr fontId="2" type="noConversion"/>
  </si>
  <si>
    <t>飛利浦</t>
    <phoneticPr fontId="2" type="noConversion"/>
  </si>
  <si>
    <t>HD4989</t>
    <phoneticPr fontId="2" type="noConversion"/>
  </si>
  <si>
    <t>微波爐</t>
    <phoneticPr fontId="2" type="noConversion"/>
  </si>
  <si>
    <t>WHIRLPOOL</t>
    <phoneticPr fontId="2" type="noConversion"/>
  </si>
  <si>
    <t>AKM3060M</t>
    <phoneticPr fontId="2" type="noConversion"/>
  </si>
  <si>
    <t>霜淇淋機-雙槽三孔落地式</t>
    <phoneticPr fontId="2" type="noConversion"/>
  </si>
  <si>
    <t>富聘</t>
    <phoneticPr fontId="2" type="noConversion"/>
  </si>
  <si>
    <t>FA-SI-SA</t>
    <phoneticPr fontId="2" type="noConversion"/>
  </si>
  <si>
    <t>2016</t>
    <phoneticPr fontId="2" type="noConversion"/>
  </si>
  <si>
    <t>緊急照明燈</t>
    <phoneticPr fontId="2" type="noConversion"/>
  </si>
  <si>
    <t>東亞</t>
    <phoneticPr fontId="2" type="noConversion"/>
  </si>
  <si>
    <t>逃生出口燈</t>
    <phoneticPr fontId="2" type="noConversion"/>
  </si>
  <si>
    <t>東亞</t>
    <phoneticPr fontId="2" type="noConversion"/>
  </si>
  <si>
    <t>燈  -門市</t>
    <phoneticPr fontId="2" type="noConversion"/>
  </si>
  <si>
    <t>2018</t>
    <phoneticPr fontId="2" type="noConversion"/>
  </si>
  <si>
    <t>燈  -內場</t>
    <phoneticPr fontId="2" type="noConversion"/>
  </si>
  <si>
    <t>燈  -蛋糕室</t>
    <phoneticPr fontId="2" type="noConversion"/>
  </si>
  <si>
    <t>燈  -包裝室</t>
    <phoneticPr fontId="2" type="noConversion"/>
  </si>
  <si>
    <t>燈  -男/女 更衣室</t>
    <phoneticPr fontId="2" type="noConversion"/>
  </si>
  <si>
    <t>燈  -洗滌區</t>
    <phoneticPr fontId="2" type="noConversion"/>
  </si>
  <si>
    <t>燈  -後門</t>
    <phoneticPr fontId="2" type="noConversion"/>
  </si>
  <si>
    <t>燈  -材料室</t>
    <phoneticPr fontId="2" type="noConversion"/>
  </si>
  <si>
    <t>時鐘</t>
    <phoneticPr fontId="2" type="noConversion"/>
  </si>
  <si>
    <t>打卡鐘</t>
    <phoneticPr fontId="2" type="noConversion"/>
  </si>
  <si>
    <t>悠遊卡機</t>
    <phoneticPr fontId="2" type="noConversion"/>
  </si>
  <si>
    <t>悠遊卡</t>
    <phoneticPr fontId="2" type="noConversion"/>
  </si>
  <si>
    <t>2019</t>
    <phoneticPr fontId="2" type="noConversion"/>
  </si>
  <si>
    <t>POS主機</t>
    <phoneticPr fontId="2" type="noConversion"/>
  </si>
  <si>
    <t>飛捷</t>
    <phoneticPr fontId="2" type="noConversion"/>
  </si>
  <si>
    <t>485D</t>
    <phoneticPr fontId="2" type="noConversion"/>
  </si>
  <si>
    <t>熱感式印表機</t>
    <phoneticPr fontId="2" type="noConversion"/>
  </si>
  <si>
    <t>TM-88IV</t>
    <phoneticPr fontId="2" type="noConversion"/>
  </si>
  <si>
    <t>JNC</t>
    <phoneticPr fontId="2" type="noConversion"/>
  </si>
  <si>
    <t>IAQS</t>
    <phoneticPr fontId="2" type="noConversion"/>
  </si>
  <si>
    <t>2022</t>
    <phoneticPr fontId="2" type="noConversion"/>
  </si>
  <si>
    <t>場內</t>
    <phoneticPr fontId="2" type="noConversion"/>
  </si>
  <si>
    <t>包裝室</t>
    <phoneticPr fontId="2" type="noConversion"/>
  </si>
  <si>
    <t>門市</t>
    <phoneticPr fontId="2" type="noConversion"/>
  </si>
  <si>
    <t>推廣營運處營運中心弘磨坊</t>
    <phoneticPr fontId="2" type="noConversion"/>
  </si>
  <si>
    <t>靜電機(油煙處理機)</t>
    <phoneticPr fontId="13" type="noConversion"/>
  </si>
  <si>
    <t>金進億有限公司</t>
    <phoneticPr fontId="2" type="noConversion"/>
  </si>
  <si>
    <t>2000型</t>
    <phoneticPr fontId="13" type="noConversion"/>
  </si>
  <si>
    <t>LB20100</t>
    <phoneticPr fontId="13" type="noConversion"/>
  </si>
  <si>
    <t>推廣營運處營運中心弘磨坊</t>
    <phoneticPr fontId="2" type="noConversion"/>
  </si>
  <si>
    <t>冰砂機</t>
    <phoneticPr fontId="13" type="noConversion"/>
  </si>
  <si>
    <t>大昌瑞台</t>
    <phoneticPr fontId="13" type="noConversion"/>
  </si>
  <si>
    <t>封口機</t>
    <phoneticPr fontId="13" type="noConversion"/>
  </si>
  <si>
    <t>團昱</t>
    <phoneticPr fontId="13" type="noConversion"/>
  </si>
  <si>
    <t>E好封</t>
    <phoneticPr fontId="13" type="noConversion"/>
  </si>
  <si>
    <t>5尺冷藏工作台冰箱</t>
    <phoneticPr fontId="13" type="noConversion"/>
  </si>
  <si>
    <t>德群有限公司</t>
    <phoneticPr fontId="13" type="noConversion"/>
  </si>
  <si>
    <t xml:space="preserve">150*70*85/100 </t>
    <phoneticPr fontId="13" type="noConversion"/>
  </si>
  <si>
    <t>5尺冷凍工作台冰箱</t>
    <phoneticPr fontId="2" type="noConversion"/>
  </si>
  <si>
    <t>瑞興</t>
    <phoneticPr fontId="2" type="noConversion"/>
  </si>
  <si>
    <t>RS-815A</t>
    <phoneticPr fontId="2" type="noConversion"/>
  </si>
  <si>
    <t>5尺冷藏工作台冰箱</t>
    <phoneticPr fontId="13" type="noConversion"/>
  </si>
  <si>
    <t>瑞興</t>
    <phoneticPr fontId="2" type="noConversion"/>
  </si>
  <si>
    <t>RS-T1005C</t>
    <phoneticPr fontId="2" type="noConversion"/>
  </si>
  <si>
    <t>LB20100</t>
    <phoneticPr fontId="13" type="noConversion"/>
  </si>
  <si>
    <t>推廣營運處營運中心弘磨坊</t>
    <phoneticPr fontId="2" type="noConversion"/>
  </si>
  <si>
    <t>冷凍工作台冰箱</t>
    <phoneticPr fontId="2" type="noConversion"/>
  </si>
  <si>
    <t>HOSHIZAKI</t>
    <phoneticPr fontId="2" type="noConversion"/>
  </si>
  <si>
    <t>FT-158MA-T</t>
    <phoneticPr fontId="2" type="noConversion"/>
  </si>
  <si>
    <t>觸控POS系統設備</t>
    <phoneticPr fontId="13" type="noConversion"/>
  </si>
  <si>
    <t>天鎏科技企業有限公司</t>
    <phoneticPr fontId="13" type="noConversion"/>
  </si>
  <si>
    <t>P4規格,80HDD,512MB,15吋觸控螢幕客顯刷卡槽選配，含錢櫃、應用軟體、列印伺服器、顧客顯示器</t>
    <phoneticPr fontId="13" type="noConversion"/>
  </si>
  <si>
    <t>LB20100</t>
    <phoneticPr fontId="13" type="noConversion"/>
  </si>
  <si>
    <t>電磁爐</t>
    <phoneticPr fontId="2" type="noConversion"/>
  </si>
  <si>
    <t>興龍牌</t>
    <phoneticPr fontId="2" type="noConversion"/>
  </si>
  <si>
    <t>HIPT-H28B</t>
    <phoneticPr fontId="2" type="noConversion"/>
  </si>
  <si>
    <t>果汁機</t>
    <phoneticPr fontId="2" type="noConversion"/>
  </si>
  <si>
    <t>Blendtec</t>
    <phoneticPr fontId="2" type="noConversion"/>
  </si>
  <si>
    <t>Classic570</t>
    <phoneticPr fontId="2" type="noConversion"/>
  </si>
  <si>
    <t>燈 (圓形)</t>
    <phoneticPr fontId="2" type="noConversion"/>
  </si>
  <si>
    <t>油炸鍋</t>
    <phoneticPr fontId="2" type="noConversion"/>
  </si>
  <si>
    <t>寶鼎牌</t>
    <phoneticPr fontId="2" type="noConversion"/>
  </si>
  <si>
    <t>K352BR</t>
    <phoneticPr fontId="2" type="noConversion"/>
  </si>
  <si>
    <t>電鍋</t>
    <phoneticPr fontId="2" type="noConversion"/>
  </si>
  <si>
    <t>大同電鍋</t>
    <phoneticPr fontId="2" type="noConversion"/>
  </si>
  <si>
    <t>TAC-15C-D</t>
    <phoneticPr fontId="2" type="noConversion"/>
  </si>
  <si>
    <t>蒸汽加熱器</t>
    <phoneticPr fontId="2" type="noConversion"/>
  </si>
  <si>
    <t>FRESER</t>
    <phoneticPr fontId="2" type="noConversion"/>
  </si>
  <si>
    <t>SW-611-S</t>
    <phoneticPr fontId="2" type="noConversion"/>
  </si>
  <si>
    <t>悠遊卡機</t>
    <phoneticPr fontId="13" type="noConversion"/>
  </si>
  <si>
    <t>悠遊卡</t>
    <phoneticPr fontId="13" type="noConversion"/>
  </si>
  <si>
    <t>條碼列印機</t>
    <phoneticPr fontId="2" type="noConversion"/>
  </si>
  <si>
    <t>ZEBRA</t>
    <phoneticPr fontId="2" type="noConversion"/>
  </si>
  <si>
    <t>GK88T</t>
    <phoneticPr fontId="2" type="noConversion"/>
  </si>
  <si>
    <t>雷射列表機</t>
    <phoneticPr fontId="2" type="noConversion"/>
  </si>
  <si>
    <t>BOISB-0207-00</t>
    <phoneticPr fontId="2" type="noConversion"/>
  </si>
  <si>
    <t>冷氣</t>
    <phoneticPr fontId="2" type="noConversion"/>
  </si>
  <si>
    <t>東元</t>
    <phoneticPr fontId="2" type="noConversion"/>
  </si>
  <si>
    <t>PA-0480</t>
    <phoneticPr fontId="2" type="noConversion"/>
  </si>
  <si>
    <t>保溫箱</t>
    <phoneticPr fontId="2" type="noConversion"/>
  </si>
  <si>
    <t>泰鼎</t>
    <phoneticPr fontId="2" type="noConversion"/>
  </si>
  <si>
    <t>BRR-2X2</t>
    <phoneticPr fontId="2" type="noConversion"/>
  </si>
  <si>
    <t>義大利進口FMAO15醃漬機</t>
    <phoneticPr fontId="2" type="noConversion"/>
  </si>
  <si>
    <t>Quality</t>
    <phoneticPr fontId="2" type="noConversion"/>
  </si>
  <si>
    <t>QMM-4</t>
    <phoneticPr fontId="2" type="noConversion"/>
  </si>
  <si>
    <t>製冰機</t>
    <phoneticPr fontId="2" type="noConversion"/>
  </si>
  <si>
    <t>Manitowoc</t>
    <phoneticPr fontId="2" type="noConversion"/>
  </si>
  <si>
    <t>ID-0606w</t>
    <phoneticPr fontId="2" type="noConversion"/>
  </si>
  <si>
    <t>長燈管</t>
    <phoneticPr fontId="2" type="noConversion"/>
  </si>
  <si>
    <t>0</t>
    <phoneticPr fontId="2" type="noConversion"/>
  </si>
  <si>
    <t>L</t>
    <phoneticPr fontId="2" type="noConversion"/>
  </si>
  <si>
    <t>L50700</t>
    <phoneticPr fontId="13" type="noConversion"/>
  </si>
  <si>
    <t>R501.504.508.509.510.512</t>
    <phoneticPr fontId="2" type="noConversion"/>
  </si>
  <si>
    <t>Dellware</t>
    <phoneticPr fontId="2" type="noConversion"/>
  </si>
  <si>
    <t>R508.511.512</t>
    <phoneticPr fontId="2" type="noConversion"/>
  </si>
  <si>
    <t>推廣營運處營運中心實習旅館</t>
    <phoneticPr fontId="2" type="noConversion"/>
  </si>
  <si>
    <t>電視搖控器</t>
    <phoneticPr fontId="2" type="noConversion"/>
  </si>
  <si>
    <t>L50600</t>
    <phoneticPr fontId="13" type="noConversion"/>
  </si>
  <si>
    <t>32"液晶電視機</t>
    <phoneticPr fontId="2" type="noConversion"/>
  </si>
  <si>
    <t>三洋</t>
    <phoneticPr fontId="2" type="noConversion"/>
  </si>
  <si>
    <t>SMT-32LC5</t>
    <phoneticPr fontId="2" type="noConversion"/>
  </si>
  <si>
    <t>R501.503.504.509.511</t>
    <phoneticPr fontId="2" type="noConversion"/>
  </si>
  <si>
    <t>42"液晶電視機</t>
    <phoneticPr fontId="2" type="noConversion"/>
  </si>
  <si>
    <t>SMT-42HV7</t>
    <phoneticPr fontId="2" type="noConversion"/>
  </si>
  <si>
    <t>R512</t>
    <phoneticPr fontId="2" type="noConversion"/>
  </si>
  <si>
    <t>52吋液晶電視</t>
    <phoneticPr fontId="2" type="noConversion"/>
  </si>
  <si>
    <t>SONY</t>
    <phoneticPr fontId="2" type="noConversion"/>
  </si>
  <si>
    <t>KDL-52Z5500</t>
    <phoneticPr fontId="2" type="noConversion"/>
  </si>
  <si>
    <t>大廳</t>
    <phoneticPr fontId="2" type="noConversion"/>
  </si>
  <si>
    <t>電視機</t>
    <phoneticPr fontId="2" type="noConversion"/>
  </si>
  <si>
    <t>BENQ</t>
    <phoneticPr fontId="2" type="noConversion"/>
  </si>
  <si>
    <t>43CF500</t>
    <phoneticPr fontId="2" type="noConversion"/>
  </si>
  <si>
    <t>R505.506.507.508</t>
    <phoneticPr fontId="2" type="noConversion"/>
  </si>
  <si>
    <t>備品室 2台備用</t>
    <phoneticPr fontId="2" type="noConversion"/>
  </si>
  <si>
    <t>音響-放大器</t>
    <phoneticPr fontId="2" type="noConversion"/>
  </si>
  <si>
    <t>A-1500</t>
    <phoneticPr fontId="2" type="noConversion"/>
  </si>
  <si>
    <t>無線電話機</t>
    <phoneticPr fontId="2" type="noConversion"/>
  </si>
  <si>
    <t xml:space="preserve">Panasonic </t>
    <phoneticPr fontId="2" type="noConversion"/>
  </si>
  <si>
    <t>KX-TG6712</t>
    <phoneticPr fontId="2" type="noConversion"/>
  </si>
  <si>
    <t>五樓旅館廣播音響組</t>
    <phoneticPr fontId="2" type="noConversion"/>
  </si>
  <si>
    <t>美國富及第B式除濕機</t>
    <phoneticPr fontId="2" type="noConversion"/>
  </si>
  <si>
    <t>FDH-2431Y</t>
    <phoneticPr fontId="2" type="noConversion"/>
  </si>
  <si>
    <t>數位網路監視整合系統</t>
    <phoneticPr fontId="2" type="noConversion"/>
  </si>
  <si>
    <t>電腦</t>
    <phoneticPr fontId="2" type="noConversion"/>
  </si>
  <si>
    <t>asus</t>
    <phoneticPr fontId="2" type="noConversion"/>
  </si>
  <si>
    <t>AS-D670/AS-D692</t>
    <phoneticPr fontId="2" type="noConversion"/>
  </si>
  <si>
    <t xml:space="preserve">HP ProLiant ML10 </t>
    <phoneticPr fontId="2" type="noConversion"/>
  </si>
  <si>
    <t>電腦主機</t>
    <phoneticPr fontId="2" type="noConversion"/>
  </si>
  <si>
    <t>acer</t>
    <phoneticPr fontId="2" type="noConversion"/>
  </si>
  <si>
    <t>AP-FH E63201QH20</t>
    <phoneticPr fontId="2" type="noConversion"/>
  </si>
  <si>
    <t>AcerPower series</t>
    <phoneticPr fontId="2" type="noConversion"/>
  </si>
  <si>
    <t>VM2640G主機</t>
    <phoneticPr fontId="2" type="noConversion"/>
  </si>
  <si>
    <t>DELL</t>
    <phoneticPr fontId="2" type="noConversion"/>
  </si>
  <si>
    <t>T130</t>
    <phoneticPr fontId="2" type="noConversion"/>
  </si>
  <si>
    <t>櫃檯</t>
    <phoneticPr fontId="2" type="noConversion"/>
  </si>
  <si>
    <t>L</t>
    <phoneticPr fontId="2" type="noConversion"/>
  </si>
  <si>
    <t>螢幕</t>
    <phoneticPr fontId="2" type="noConversion"/>
  </si>
  <si>
    <t>auas</t>
    <phoneticPr fontId="2" type="noConversion"/>
  </si>
  <si>
    <t>HP</t>
    <phoneticPr fontId="2" type="noConversion"/>
  </si>
  <si>
    <t>TESOM DENKI CO.LTD.</t>
    <phoneticPr fontId="2" type="noConversion"/>
  </si>
  <si>
    <t>TID292TW</t>
    <phoneticPr fontId="2" type="noConversion"/>
  </si>
  <si>
    <t>大廳+走廊</t>
    <phoneticPr fontId="2" type="noConversion"/>
  </si>
  <si>
    <t>床頭燈</t>
    <phoneticPr fontId="2" type="noConversion"/>
  </si>
  <si>
    <t>推廣營運處營運中心實習旅館</t>
    <phoneticPr fontId="2" type="noConversion"/>
  </si>
  <si>
    <t>燈</t>
    <phoneticPr fontId="2" type="noConversion"/>
  </si>
  <si>
    <t>L50700</t>
    <phoneticPr fontId="13" type="noConversion"/>
  </si>
  <si>
    <t>RCU-N201A</t>
    <phoneticPr fontId="2" type="noConversion"/>
  </si>
  <si>
    <t>L7 頂樓</t>
    <phoneticPr fontId="13" type="noConversion"/>
  </si>
  <si>
    <t>教務處註冊課務組</t>
    <phoneticPr fontId="12" type="noConversion"/>
  </si>
  <si>
    <t>G707</t>
  </si>
  <si>
    <t>教務處綜合業務組</t>
    <phoneticPr fontId="2" type="noConversion"/>
  </si>
  <si>
    <t>教務處</t>
    <phoneticPr fontId="2" type="noConversion"/>
  </si>
  <si>
    <t>AL1917</t>
    <phoneticPr fontId="2" type="noConversion"/>
  </si>
  <si>
    <t>電腦-主機</t>
    <phoneticPr fontId="12" type="noConversion"/>
  </si>
  <si>
    <t>M480</t>
    <phoneticPr fontId="12" type="noConversion"/>
  </si>
  <si>
    <t>網路硬碟</t>
    <phoneticPr fontId="12" type="noConversion"/>
  </si>
  <si>
    <t>TS-TXL</t>
    <phoneticPr fontId="12" type="noConversion"/>
  </si>
  <si>
    <t>-</t>
    <phoneticPr fontId="12" type="noConversion"/>
  </si>
  <si>
    <t>T5 14w/4燈具</t>
    <phoneticPr fontId="12" type="noConversion"/>
  </si>
  <si>
    <t>T5 14w/4220V</t>
    <phoneticPr fontId="12" type="noConversion"/>
  </si>
  <si>
    <t>影印機</t>
    <phoneticPr fontId="12" type="noConversion"/>
  </si>
  <si>
    <t>DP-8045</t>
    <phoneticPr fontId="12" type="noConversion"/>
  </si>
  <si>
    <t>電腦螢幕</t>
    <phoneticPr fontId="12" type="noConversion"/>
  </si>
  <si>
    <t>CMV-745A</t>
    <phoneticPr fontId="12" type="noConversion"/>
  </si>
  <si>
    <t>防潮箱</t>
    <phoneticPr fontId="12" type="noConversion"/>
  </si>
  <si>
    <t>D-206BA</t>
    <phoneticPr fontId="12" type="noConversion"/>
  </si>
  <si>
    <t>電腦-螢幕</t>
    <phoneticPr fontId="12" type="noConversion"/>
  </si>
  <si>
    <t>投影機</t>
    <phoneticPr fontId="12" type="noConversion"/>
  </si>
  <si>
    <t>EB-1860</t>
    <phoneticPr fontId="12" type="noConversion"/>
  </si>
  <si>
    <t>VeritonM480</t>
    <phoneticPr fontId="12" type="noConversion"/>
  </si>
  <si>
    <t>822H</t>
    <phoneticPr fontId="12" type="noConversion"/>
  </si>
  <si>
    <t>數位影像錄影器</t>
    <phoneticPr fontId="12" type="noConversion"/>
  </si>
  <si>
    <t>CTV</t>
    <phoneticPr fontId="12" type="noConversion"/>
  </si>
  <si>
    <t>16迴路</t>
    <phoneticPr fontId="12" type="noConversion"/>
  </si>
  <si>
    <t>多功能複合機</t>
    <phoneticPr fontId="12" type="noConversion"/>
  </si>
  <si>
    <t>MFC-L8600 CDW</t>
    <phoneticPr fontId="12" type="noConversion"/>
  </si>
  <si>
    <t>冰箱</t>
    <phoneticPr fontId="12" type="noConversion"/>
  </si>
  <si>
    <t>歌林</t>
    <phoneticPr fontId="12" type="noConversion"/>
  </si>
  <si>
    <t>KR-H216</t>
    <phoneticPr fontId="12" type="noConversion"/>
  </si>
  <si>
    <t>TM4530</t>
    <phoneticPr fontId="12" type="noConversion"/>
  </si>
  <si>
    <t>TM4740</t>
    <phoneticPr fontId="12" type="noConversion"/>
  </si>
  <si>
    <t>HP 520</t>
    <phoneticPr fontId="12" type="noConversion"/>
  </si>
  <si>
    <t>TM4730</t>
    <phoneticPr fontId="12" type="noConversion"/>
  </si>
  <si>
    <t>彩色雷射印表機</t>
    <phoneticPr fontId="12" type="noConversion"/>
  </si>
  <si>
    <t>C9200DN</t>
    <phoneticPr fontId="12" type="noConversion"/>
  </si>
  <si>
    <t>壁扇</t>
    <phoneticPr fontId="12" type="noConversion"/>
  </si>
  <si>
    <t>東亮</t>
    <phoneticPr fontId="12" type="noConversion"/>
  </si>
  <si>
    <t>S-1485H</t>
    <phoneticPr fontId="12" type="noConversion"/>
  </si>
  <si>
    <t>惠而浦</t>
    <phoneticPr fontId="12" type="noConversion"/>
  </si>
  <si>
    <t>WMWM200W</t>
    <phoneticPr fontId="12" type="noConversion"/>
  </si>
  <si>
    <t>小筆電</t>
    <phoneticPr fontId="12" type="noConversion"/>
  </si>
  <si>
    <t>Aspire one Pro 531</t>
    <phoneticPr fontId="12" type="noConversion"/>
  </si>
  <si>
    <t>碎紙機</t>
    <phoneticPr fontId="12" type="noConversion"/>
  </si>
  <si>
    <t>電腦-喇叭</t>
    <phoneticPr fontId="12" type="noConversion"/>
  </si>
  <si>
    <t>YDS-216</t>
    <phoneticPr fontId="12" type="noConversion"/>
  </si>
  <si>
    <t>單槍投影機</t>
    <phoneticPr fontId="12" type="noConversion"/>
  </si>
  <si>
    <t>CP-X317W</t>
    <phoneticPr fontId="12" type="noConversion"/>
  </si>
  <si>
    <t>數位相機</t>
    <phoneticPr fontId="12" type="noConversion"/>
  </si>
  <si>
    <t xml:space="preserve"> Powershot SX30 IS</t>
    <phoneticPr fontId="12" type="noConversion"/>
  </si>
  <si>
    <t>攝影機</t>
    <phoneticPr fontId="12" type="noConversion"/>
  </si>
  <si>
    <t xml:space="preserve">GZ-HM650 </t>
    <phoneticPr fontId="12" type="noConversion"/>
  </si>
  <si>
    <t>UHF雙頰接收主機</t>
    <phoneticPr fontId="12" type="noConversion"/>
  </si>
  <si>
    <t xml:space="preserve"> US-852D</t>
    <phoneticPr fontId="12" type="noConversion"/>
  </si>
  <si>
    <t>電力</t>
    <phoneticPr fontId="2" type="noConversion"/>
  </si>
  <si>
    <t>電燈</t>
    <phoneticPr fontId="12" type="noConversion"/>
  </si>
  <si>
    <t>筆記型電腦</t>
    <phoneticPr fontId="12" type="noConversion"/>
  </si>
  <si>
    <t>N16Q2</t>
    <phoneticPr fontId="12" type="noConversion"/>
  </si>
  <si>
    <t>Veriton M2611G</t>
  </si>
  <si>
    <t>V196WL</t>
    <phoneticPr fontId="12" type="noConversion"/>
  </si>
  <si>
    <t>ASUS</t>
    <phoneticPr fontId="12" type="noConversion"/>
  </si>
  <si>
    <t>VP229HE</t>
    <phoneticPr fontId="12" type="noConversion"/>
  </si>
  <si>
    <t>KA-270</t>
  </si>
  <si>
    <t>RAS-71HQK</t>
  </si>
  <si>
    <t>R1303W</t>
  </si>
  <si>
    <t>AU300</t>
  </si>
  <si>
    <t>音箱</t>
    <phoneticPr fontId="12" type="noConversion"/>
  </si>
  <si>
    <t>PHILIPS</t>
    <phoneticPr fontId="12" type="noConversion"/>
  </si>
  <si>
    <t>MCM103/96</t>
    <phoneticPr fontId="12" type="noConversion"/>
  </si>
  <si>
    <t>TAC-11KSD</t>
  </si>
  <si>
    <t>中央</t>
  </si>
  <si>
    <t>KZS-1845CaP</t>
  </si>
  <si>
    <t>ExpertCenter</t>
    <phoneticPr fontId="12" type="noConversion"/>
  </si>
  <si>
    <t>服務學習組</t>
  </si>
  <si>
    <t>行為記錄系統</t>
  </si>
  <si>
    <t>JETEC</t>
  </si>
  <si>
    <t>FLTA01</t>
  </si>
  <si>
    <t>L70602</t>
  </si>
  <si>
    <t>通識中心人文精神教育發展組</t>
  </si>
  <si>
    <t>L70502</t>
    <phoneticPr fontId="2" type="noConversion"/>
  </si>
  <si>
    <t>HP</t>
    <phoneticPr fontId="2" type="noConversion"/>
  </si>
  <si>
    <t>ProBook440</t>
  </si>
  <si>
    <t>TMP216-51G-5461</t>
  </si>
  <si>
    <t>醫材系</t>
  </si>
  <si>
    <t>核酸PCR增殖儀</t>
  </si>
  <si>
    <t>無線訊號整合擷取分析系統</t>
  </si>
  <si>
    <t>Rephile</t>
  </si>
  <si>
    <t>PURISTUV</t>
  </si>
  <si>
    <t>電泳照膠影像系統</t>
  </si>
  <si>
    <t>TOPBIO</t>
  </si>
  <si>
    <t>DGIS-11C</t>
  </si>
  <si>
    <t>顯微細胞成像系統</t>
  </si>
  <si>
    <t>OPTIMA</t>
  </si>
  <si>
    <t>XCAM 1080PHB</t>
  </si>
  <si>
    <t>智慧居家系統開發平台</t>
  </si>
  <si>
    <t>岑名</t>
  </si>
  <si>
    <t>KTM-666-RPI</t>
  </si>
  <si>
    <t>智慧型物聯網技術開發平台</t>
  </si>
  <si>
    <t>CM-Wifi</t>
  </si>
  <si>
    <t>光譜解析套件</t>
  </si>
  <si>
    <t>Ocean Optics</t>
  </si>
  <si>
    <t>CUV-FL-2000-LL</t>
  </si>
  <si>
    <t>K101、102、103、104</t>
  </si>
  <si>
    <t>超音波骨質密度測量儀</t>
  </si>
  <si>
    <t>OSTEOSYS</t>
  </si>
  <si>
    <t>SONOST-3000</t>
  </si>
  <si>
    <t>VM4660G</t>
  </si>
  <si>
    <t>智慧型可程式嵌入式介面開發模組</t>
  </si>
  <si>
    <t>myRIO-1900</t>
  </si>
  <si>
    <t>RAS-50QK1/RAC-50QK1</t>
  </si>
  <si>
    <t>微量分光光度計</t>
  </si>
  <si>
    <t>iMark</t>
  </si>
  <si>
    <t>高性能工程材料3D列印系統</t>
  </si>
  <si>
    <t>MakerBot</t>
  </si>
  <si>
    <t>Maker BotMethodX</t>
  </si>
  <si>
    <t>無線機電感測器</t>
  </si>
  <si>
    <t>Trigno Avantisensor</t>
  </si>
  <si>
    <t>無線肌電感應器</t>
  </si>
  <si>
    <t>Trigno Avanti sensor</t>
  </si>
  <si>
    <t>3D彩色掃描儀</t>
  </si>
  <si>
    <t>Creaform</t>
  </si>
  <si>
    <t>ACADEM</t>
  </si>
  <si>
    <t>無線5G生理監視器系統</t>
  </si>
  <si>
    <t>BROADSIMS</t>
  </si>
  <si>
    <t>PDK-MD</t>
  </si>
  <si>
    <t>多點觸控數位解剖桌</t>
  </si>
  <si>
    <t>台灣骨王</t>
  </si>
  <si>
    <t>TBK 43 LT</t>
  </si>
  <si>
    <t>J508</t>
  </si>
  <si>
    <t>IOT-4.0-K</t>
  </si>
  <si>
    <t>嵌入式教學發展設備</t>
  </si>
  <si>
    <t>無線通訊基地台</t>
  </si>
  <si>
    <t>Aruba</t>
  </si>
  <si>
    <t>515</t>
  </si>
  <si>
    <t>乙太網路供電交換機</t>
  </si>
  <si>
    <t>Aruba 6100 24G CL4 4SFP+ Switch</t>
  </si>
  <si>
    <t>醫材加工機</t>
  </si>
  <si>
    <t>Roland</t>
  </si>
  <si>
    <t>MDX-50</t>
  </si>
  <si>
    <t>醫療物資無人機運送地面基地站</t>
  </si>
  <si>
    <t>弘驥</t>
  </si>
  <si>
    <t>電路板雕刻設備</t>
  </si>
  <si>
    <t>Eeverprecision</t>
  </si>
  <si>
    <t>EP-42AUTO</t>
  </si>
  <si>
    <t>2023</t>
  </si>
  <si>
    <t>微電腦多功化學量測器</t>
  </si>
  <si>
    <t>JENCO</t>
  </si>
  <si>
    <t>3011M</t>
  </si>
  <si>
    <t>B1508CB</t>
  </si>
  <si>
    <t>DigiLens</t>
  </si>
  <si>
    <t>DMX 980-1</t>
  </si>
  <si>
    <t>SWINSTEK</t>
  </si>
  <si>
    <t>GDS-172B</t>
  </si>
  <si>
    <t>肌少檢測儀</t>
  </si>
  <si>
    <t>Netown</t>
  </si>
  <si>
    <t>HBOT</t>
  </si>
  <si>
    <t>鼾譜睡眠呼吸記錄器</t>
  </si>
  <si>
    <t>ResMed</t>
  </si>
  <si>
    <t>ApneaLink Air</t>
  </si>
  <si>
    <t>AI人工智慧教育訓練整合平台</t>
  </si>
  <si>
    <t>PlayRobot</t>
  </si>
  <si>
    <t>STA0231</t>
  </si>
  <si>
    <t>主機：M700ME 
螢幕：VA24EHEY</t>
  </si>
  <si>
    <t>VZ580</t>
    <phoneticPr fontId="12" type="noConversion"/>
  </si>
  <si>
    <t>M454dn</t>
    <phoneticPr fontId="12" type="noConversion"/>
  </si>
  <si>
    <t>Pansonic</t>
    <phoneticPr fontId="12" type="noConversion"/>
  </si>
  <si>
    <t>圖資處</t>
    <phoneticPr fontId="12" type="noConversion"/>
  </si>
  <si>
    <t>HP惠普</t>
    <phoneticPr fontId="12" type="noConversion"/>
  </si>
  <si>
    <t>LaserJet Pro M148DW</t>
    <phoneticPr fontId="12" type="noConversion"/>
  </si>
  <si>
    <t>APPLE</t>
    <phoneticPr fontId="12" type="noConversion"/>
  </si>
  <si>
    <t>iMac 27 Core i5-3.4G</t>
    <phoneticPr fontId="12" type="noConversion"/>
  </si>
  <si>
    <t>辦公室、會議室</t>
    <phoneticPr fontId="2" type="noConversion"/>
  </si>
  <si>
    <t>彩色雷射印表機</t>
    <phoneticPr fontId="2" type="noConversion"/>
  </si>
  <si>
    <t>M555dn</t>
    <phoneticPr fontId="12" type="noConversion"/>
  </si>
  <si>
    <t>圖資長辦公室、軟體發展組辦公室</t>
    <phoneticPr fontId="2" type="noConversion"/>
  </si>
  <si>
    <t>110.0</t>
    <phoneticPr fontId="2" type="noConversion"/>
  </si>
  <si>
    <t>3.25</t>
    <phoneticPr fontId="2" type="noConversion"/>
  </si>
  <si>
    <t>0.3</t>
    <phoneticPr fontId="2" type="noConversion"/>
  </si>
  <si>
    <t>彩色液晶平面顯示器</t>
    <phoneticPr fontId="2" type="noConversion"/>
  </si>
  <si>
    <t>GL2580-T</t>
    <phoneticPr fontId="2" type="noConversion"/>
  </si>
  <si>
    <t>Philips 飛利浦</t>
    <phoneticPr fontId="2" type="noConversion"/>
  </si>
  <si>
    <t>FX505DD</t>
    <phoneticPr fontId="12" type="noConversion"/>
  </si>
  <si>
    <t>M900MD</t>
    <phoneticPr fontId="12" type="noConversion"/>
  </si>
  <si>
    <t>G40100</t>
    <phoneticPr fontId="2" type="noConversion"/>
  </si>
  <si>
    <t>G40202</t>
    <phoneticPr fontId="2" type="noConversion"/>
  </si>
  <si>
    <t>自由上機教室</t>
    <phoneticPr fontId="2" type="noConversion"/>
  </si>
  <si>
    <t>遠距教學教室</t>
    <phoneticPr fontId="2" type="noConversion"/>
  </si>
  <si>
    <t>110</t>
    <phoneticPr fontId="2" type="noConversion"/>
  </si>
  <si>
    <t>G401、G10101、O104、護理系辦、L1F學輔中心</t>
    <phoneticPr fontId="2" type="noConversion"/>
  </si>
  <si>
    <t>電力</t>
    <phoneticPr fontId="2" type="noConversion"/>
  </si>
  <si>
    <t>校務研究辦公室</t>
    <phoneticPr fontId="12" type="noConversion"/>
  </si>
  <si>
    <t>圖資長辦公室、軟體發展組辦公室</t>
    <phoneticPr fontId="12" type="noConversion"/>
  </si>
  <si>
    <t>WAN端交換器</t>
    <phoneticPr fontId="12" type="noConversion"/>
  </si>
  <si>
    <t>Cisco C9300</t>
    <phoneticPr fontId="12" type="noConversion"/>
  </si>
  <si>
    <t>主幹網路交換器</t>
    <phoneticPr fontId="12" type="noConversion"/>
  </si>
  <si>
    <t>C6807-XL</t>
    <phoneticPr fontId="12" type="noConversion"/>
  </si>
  <si>
    <t>網路流量管理系統</t>
    <phoneticPr fontId="2" type="noConversion"/>
  </si>
  <si>
    <t>GSI</t>
    <phoneticPr fontId="2" type="noConversion"/>
  </si>
  <si>
    <t>SGE-6023A</t>
    <phoneticPr fontId="2" type="noConversion"/>
  </si>
  <si>
    <t>G40601</t>
    <phoneticPr fontId="2" type="noConversion"/>
  </si>
  <si>
    <t>主機房</t>
    <phoneticPr fontId="2" type="noConversion"/>
  </si>
  <si>
    <t>G</t>
    <phoneticPr fontId="2" type="noConversion"/>
  </si>
  <si>
    <t>光纖網路交換器</t>
    <phoneticPr fontId="21" type="noConversion"/>
  </si>
  <si>
    <t>5710</t>
    <phoneticPr fontId="12" type="noConversion"/>
  </si>
  <si>
    <t>圖資處-系統組</t>
    <phoneticPr fontId="12" type="noConversion"/>
  </si>
  <si>
    <t>電力</t>
    <phoneticPr fontId="2" type="noConversion"/>
  </si>
  <si>
    <t>伺服器</t>
    <phoneticPr fontId="12" type="noConversion"/>
  </si>
  <si>
    <t>國產品</t>
    <phoneticPr fontId="12" type="noConversion"/>
  </si>
  <si>
    <t>UPS 監控SERVER</t>
    <phoneticPr fontId="12" type="noConversion"/>
  </si>
  <si>
    <t>HP</t>
    <phoneticPr fontId="12" type="noConversion"/>
  </si>
  <si>
    <t xml:space="preserve"> DL380 GEN10</t>
    <phoneticPr fontId="12" type="noConversion"/>
  </si>
  <si>
    <t>IBM</t>
    <phoneticPr fontId="12" type="noConversion"/>
  </si>
  <si>
    <t>X3650</t>
    <phoneticPr fontId="12" type="noConversion"/>
  </si>
  <si>
    <t>ASUS</t>
    <phoneticPr fontId="21" type="noConversion"/>
  </si>
  <si>
    <t>server</t>
    <phoneticPr fontId="12" type="noConversion"/>
  </si>
  <si>
    <t>個人電腦</t>
    <phoneticPr fontId="21" type="noConversion"/>
  </si>
  <si>
    <t>DIY PC</t>
    <phoneticPr fontId="21" type="noConversion"/>
  </si>
  <si>
    <t>路由器NAT</t>
    <phoneticPr fontId="21" type="noConversion"/>
  </si>
  <si>
    <t>居易</t>
    <phoneticPr fontId="12" type="noConversion"/>
  </si>
  <si>
    <t>DrayTek</t>
    <phoneticPr fontId="12" type="noConversion"/>
  </si>
  <si>
    <t>磁碟陣列</t>
    <phoneticPr fontId="21" type="noConversion"/>
  </si>
  <si>
    <t>array</t>
    <phoneticPr fontId="12" type="noConversion"/>
  </si>
  <si>
    <t>群輝</t>
    <phoneticPr fontId="21" type="noConversion"/>
  </si>
  <si>
    <t>Synology</t>
    <phoneticPr fontId="12" type="noConversion"/>
  </si>
  <si>
    <t>網路交換器</t>
    <phoneticPr fontId="21" type="noConversion"/>
  </si>
  <si>
    <t>D-LINK</t>
    <phoneticPr fontId="12" type="noConversion"/>
  </si>
  <si>
    <t>辦公室、會議室</t>
    <phoneticPr fontId="2" type="noConversion"/>
  </si>
  <si>
    <t>電腦主機</t>
    <phoneticPr fontId="12" type="noConversion"/>
  </si>
  <si>
    <t>ASUS</t>
    <phoneticPr fontId="12" type="noConversion"/>
  </si>
  <si>
    <t>M900MD</t>
    <phoneticPr fontId="12" type="noConversion"/>
  </si>
  <si>
    <t>BENQ</t>
    <phoneticPr fontId="2" type="noConversion"/>
  </si>
  <si>
    <t>G10106</t>
    <phoneticPr fontId="12" type="noConversion"/>
  </si>
  <si>
    <t>校史暨創辦人紀念室</t>
    <phoneticPr fontId="2" type="noConversion"/>
  </si>
  <si>
    <t>Philips 飛利浦</t>
    <phoneticPr fontId="2" type="noConversion"/>
  </si>
  <si>
    <t>65PFH5250</t>
    <phoneticPr fontId="2" type="noConversion"/>
  </si>
  <si>
    <t>擴大機</t>
    <phoneticPr fontId="2" type="noConversion"/>
  </si>
  <si>
    <t>Machi</t>
    <phoneticPr fontId="2" type="noConversion"/>
  </si>
  <si>
    <t>K-3</t>
    <phoneticPr fontId="2" type="noConversion"/>
  </si>
  <si>
    <t>G10106</t>
    <phoneticPr fontId="2" type="noConversion"/>
  </si>
  <si>
    <t>G</t>
    <phoneticPr fontId="2" type="noConversion"/>
  </si>
  <si>
    <t>G20100</t>
    <phoneticPr fontId="12" type="noConversion"/>
  </si>
  <si>
    <t>享學空間</t>
    <phoneticPr fontId="2" type="noConversion"/>
  </si>
  <si>
    <t>LED平板燈</t>
    <phoneticPr fontId="12" type="noConversion"/>
  </si>
  <si>
    <t>LED吸頂筒燈</t>
    <phoneticPr fontId="12" type="noConversion"/>
  </si>
  <si>
    <t>3000K</t>
    <phoneticPr fontId="12" type="noConversion"/>
  </si>
  <si>
    <t>LED崁燈(廁所燈)</t>
    <phoneticPr fontId="12" type="noConversion"/>
  </si>
  <si>
    <t>14W x1</t>
    <phoneticPr fontId="12" type="noConversion"/>
  </si>
  <si>
    <t>日光燈管(廁所燈)</t>
    <phoneticPr fontId="12" type="noConversion"/>
  </si>
  <si>
    <t>T8 40W x4</t>
    <phoneticPr fontId="12" type="noConversion"/>
  </si>
  <si>
    <t>圖資處-知識組</t>
    <phoneticPr fontId="12" type="noConversion"/>
  </si>
  <si>
    <t>可調角度下照崁燈</t>
    <phoneticPr fontId="12" type="noConversion"/>
  </si>
  <si>
    <t>4000K</t>
    <phoneticPr fontId="12" type="noConversion"/>
  </si>
  <si>
    <t>軌道投射燈</t>
    <phoneticPr fontId="12" type="noConversion"/>
  </si>
  <si>
    <t>LED電燈泡</t>
    <phoneticPr fontId="12" type="noConversion"/>
  </si>
  <si>
    <t>聲寶</t>
    <phoneticPr fontId="2" type="noConversion"/>
  </si>
  <si>
    <t>G20100</t>
    <phoneticPr fontId="2" type="noConversion"/>
  </si>
  <si>
    <t>造型吊燈</t>
    <phoneticPr fontId="12" type="noConversion"/>
  </si>
  <si>
    <t>造型壁燈</t>
    <phoneticPr fontId="12" type="noConversion"/>
  </si>
  <si>
    <t>雲端電腦</t>
    <phoneticPr fontId="12" type="noConversion"/>
  </si>
  <si>
    <t>麗台</t>
    <phoneticPr fontId="12" type="noConversion"/>
  </si>
  <si>
    <t>TERA2321</t>
    <phoneticPr fontId="12" type="noConversion"/>
  </si>
  <si>
    <t>G20103</t>
    <phoneticPr fontId="12" type="noConversion"/>
  </si>
  <si>
    <t>學習討論室（＋）</t>
    <phoneticPr fontId="2" type="noConversion"/>
  </si>
  <si>
    <t>G20108</t>
    <phoneticPr fontId="12" type="noConversion"/>
  </si>
  <si>
    <t>電競室</t>
    <phoneticPr fontId="2" type="noConversion"/>
  </si>
  <si>
    <t>液晶電視</t>
    <phoneticPr fontId="12" type="noConversion"/>
  </si>
  <si>
    <t>G20109</t>
    <phoneticPr fontId="12" type="noConversion"/>
  </si>
  <si>
    <t>G20110</t>
    <phoneticPr fontId="12" type="noConversion"/>
  </si>
  <si>
    <t>G20111</t>
    <phoneticPr fontId="12" type="noConversion"/>
  </si>
  <si>
    <t>LED輕鋼架電燈組</t>
    <phoneticPr fontId="12" type="noConversion"/>
  </si>
  <si>
    <t>舞光</t>
    <phoneticPr fontId="12" type="noConversion"/>
  </si>
  <si>
    <t>LED-T87D-ESR1</t>
    <phoneticPr fontId="12" type="noConversion"/>
  </si>
  <si>
    <t>2023-2024</t>
    <phoneticPr fontId="2" type="noConversion"/>
  </si>
  <si>
    <t>G20200</t>
    <phoneticPr fontId="12" type="noConversion"/>
  </si>
  <si>
    <t>視聽室</t>
    <phoneticPr fontId="2" type="noConversion"/>
  </si>
  <si>
    <t>T5輕鋼架電燈組</t>
    <phoneticPr fontId="12" type="noConversion"/>
  </si>
  <si>
    <t>T5(14W*4)</t>
    <phoneticPr fontId="12" type="noConversion"/>
  </si>
  <si>
    <t>2019-2024</t>
    <phoneticPr fontId="2" type="noConversion"/>
  </si>
  <si>
    <t>視聽室</t>
    <phoneticPr fontId="12" type="noConversion"/>
  </si>
  <si>
    <t>T5(14W*2)</t>
    <phoneticPr fontId="12" type="noConversion"/>
  </si>
  <si>
    <t>工作室</t>
    <phoneticPr fontId="12" type="noConversion"/>
  </si>
  <si>
    <t>T8層板燈</t>
    <phoneticPr fontId="12" type="noConversion"/>
  </si>
  <si>
    <t>G20201</t>
    <phoneticPr fontId="12" type="noConversion"/>
  </si>
  <si>
    <t>多媒體控管系統伺服器</t>
    <phoneticPr fontId="12" type="noConversion"/>
  </si>
  <si>
    <t>ML10 V2</t>
    <phoneticPr fontId="12" type="noConversion"/>
  </si>
  <si>
    <t>253V7L</t>
    <phoneticPr fontId="12" type="noConversion"/>
  </si>
  <si>
    <t>G277HL</t>
    <phoneticPr fontId="12" type="noConversion"/>
  </si>
  <si>
    <t>G20202</t>
    <phoneticPr fontId="12" type="noConversion"/>
  </si>
  <si>
    <t>50-60</t>
    <phoneticPr fontId="12" type="noConversion"/>
  </si>
  <si>
    <t>BDP-180</t>
    <phoneticPr fontId="12" type="noConversion"/>
  </si>
  <si>
    <t>G20203</t>
    <phoneticPr fontId="12" type="noConversion"/>
  </si>
  <si>
    <t>DVD放影機</t>
    <phoneticPr fontId="12" type="noConversion"/>
  </si>
  <si>
    <t>G20204</t>
    <phoneticPr fontId="12" type="noConversion"/>
  </si>
  <si>
    <t>G20205</t>
    <phoneticPr fontId="12" type="noConversion"/>
  </si>
  <si>
    <t>工作室</t>
    <phoneticPr fontId="2" type="noConversion"/>
  </si>
  <si>
    <t>流通暨參考服務台</t>
    <phoneticPr fontId="2" type="noConversion"/>
  </si>
  <si>
    <t>自動感應式照明燈</t>
  </si>
  <si>
    <t>睿明</t>
  </si>
  <si>
    <t>LED12W</t>
  </si>
  <si>
    <t>1</t>
    <phoneticPr fontId="2" type="noConversion"/>
  </si>
  <si>
    <t>軌道投射燈</t>
  </si>
  <si>
    <t>兆亮</t>
  </si>
  <si>
    <t>CNF-32594</t>
  </si>
  <si>
    <t>日立</t>
    <phoneticPr fontId="2" type="noConversion"/>
  </si>
  <si>
    <t>RD-18FJ</t>
    <phoneticPr fontId="2" type="noConversion"/>
  </si>
  <si>
    <t>Panasonic</t>
    <phoneticPr fontId="12" type="noConversion"/>
  </si>
  <si>
    <t>11L F-Y22EN</t>
    <phoneticPr fontId="2" type="noConversion"/>
  </si>
  <si>
    <t>G10101</t>
    <phoneticPr fontId="2" type="noConversion"/>
  </si>
  <si>
    <t>G10101</t>
    <phoneticPr fontId="12" type="noConversion"/>
  </si>
  <si>
    <t>110.0</t>
  </si>
  <si>
    <t>Lemel</t>
    <phoneticPr fontId="2" type="noConversion"/>
  </si>
  <si>
    <t>-</t>
    <phoneticPr fontId="2" type="noConversion"/>
  </si>
  <si>
    <t>V276HLW</t>
    <phoneticPr fontId="2" type="noConversion"/>
  </si>
  <si>
    <t>253V7L</t>
  </si>
  <si>
    <t>BenQ</t>
  </si>
  <si>
    <t>GL2580-T</t>
  </si>
  <si>
    <t>2018-2019</t>
    <phoneticPr fontId="2" type="noConversion"/>
  </si>
  <si>
    <t>PA-8000M JMTOJT-815B</t>
  </si>
  <si>
    <t>LED-2441R2+9GL</t>
  </si>
  <si>
    <t>燈管</t>
    <phoneticPr fontId="12" type="noConversion"/>
  </si>
  <si>
    <t>G10101-G30200</t>
    <phoneticPr fontId="12" type="noConversion"/>
  </si>
  <si>
    <t>流通暨參考服務台-外文書庫</t>
    <phoneticPr fontId="2" type="noConversion"/>
  </si>
  <si>
    <t xml:space="preserve"> LED 20W</t>
    <phoneticPr fontId="12" type="noConversion"/>
  </si>
  <si>
    <t>G30100-G30200</t>
    <phoneticPr fontId="12" type="noConversion"/>
  </si>
  <si>
    <t>中文書庫-外文書庫</t>
    <phoneticPr fontId="2" type="noConversion"/>
  </si>
  <si>
    <t>崁燈</t>
    <phoneticPr fontId="12" type="noConversion"/>
  </si>
  <si>
    <t xml:space="preserve"> LED 14W</t>
    <phoneticPr fontId="12" type="noConversion"/>
  </si>
  <si>
    <t xml:space="preserve"> LED 30W</t>
    <phoneticPr fontId="12" type="noConversion"/>
  </si>
  <si>
    <t>G30200</t>
    <phoneticPr fontId="12" type="noConversion"/>
  </si>
  <si>
    <t>外文書庫</t>
    <phoneticPr fontId="2" type="noConversion"/>
  </si>
  <si>
    <t>TH-65JX750W</t>
    <phoneticPr fontId="12" type="noConversion"/>
  </si>
  <si>
    <t>G30201</t>
    <phoneticPr fontId="12" type="noConversion"/>
  </si>
  <si>
    <t>G</t>
    <phoneticPr fontId="12" type="noConversion"/>
  </si>
  <si>
    <t>G30202</t>
    <phoneticPr fontId="12" type="noConversion"/>
  </si>
  <si>
    <t>G30203</t>
    <phoneticPr fontId="12" type="noConversion"/>
  </si>
  <si>
    <t>22L過熱水蒸氣烘烤微波爐</t>
    <phoneticPr fontId="12" type="noConversion"/>
  </si>
  <si>
    <t>HITACHI</t>
    <phoneticPr fontId="12" type="noConversion"/>
  </si>
  <si>
    <t>MROVS700T</t>
    <phoneticPr fontId="12" type="noConversion"/>
  </si>
  <si>
    <t>氣炸烤箱</t>
    <phoneticPr fontId="12" type="noConversion"/>
  </si>
  <si>
    <t xml:space="preserve">AIR FRYER </t>
    <phoneticPr fontId="12" type="noConversion"/>
  </si>
  <si>
    <t>AF13L</t>
    <phoneticPr fontId="12" type="noConversion"/>
  </si>
  <si>
    <t>紫外線殺菌烘碗機</t>
    <phoneticPr fontId="12" type="noConversion"/>
  </si>
  <si>
    <t>名象</t>
    <phoneticPr fontId="12" type="noConversion"/>
  </si>
  <si>
    <t>TT-889</t>
    <phoneticPr fontId="12" type="noConversion"/>
  </si>
  <si>
    <t>電力</t>
    <phoneticPr fontId="2" type="noConversion"/>
  </si>
  <si>
    <t>辦公室、會議室</t>
    <phoneticPr fontId="2" type="noConversion"/>
  </si>
  <si>
    <t>圖資處-知識組</t>
    <phoneticPr fontId="2" type="noConversion"/>
  </si>
  <si>
    <t>電腦主機</t>
    <phoneticPr fontId="12" type="noConversion"/>
  </si>
  <si>
    <t>ASUS</t>
    <phoneticPr fontId="12" type="noConversion"/>
  </si>
  <si>
    <t>M900MD</t>
    <phoneticPr fontId="12" type="noConversion"/>
  </si>
  <si>
    <t>閱讀航空城</t>
    <phoneticPr fontId="2" type="noConversion"/>
  </si>
  <si>
    <t>學習討論室（－）</t>
    <phoneticPr fontId="2" type="noConversion"/>
  </si>
  <si>
    <t>圖資處-軟體組</t>
    <phoneticPr fontId="2" type="noConversion"/>
  </si>
  <si>
    <t>多媒體主機-螢幕</t>
  </si>
  <si>
    <t>22QD</t>
  </si>
  <si>
    <t>圖資長辦公室、軟體發展組辦公室</t>
  </si>
  <si>
    <t>2000</t>
    <phoneticPr fontId="2" type="noConversion"/>
  </si>
  <si>
    <t>筆記型電腦</t>
    <phoneticPr fontId="2" type="noConversion"/>
  </si>
  <si>
    <t>FX505DD-0081B3550H</t>
  </si>
  <si>
    <t>TMX514-51-729W</t>
  </si>
  <si>
    <t>50-60</t>
    <phoneticPr fontId="2" type="noConversion"/>
  </si>
  <si>
    <t>0.3</t>
    <phoneticPr fontId="2" type="noConversion"/>
  </si>
  <si>
    <t>B1508C</t>
  </si>
  <si>
    <t>4</t>
    <phoneticPr fontId="2" type="noConversion"/>
  </si>
  <si>
    <t>電腦</t>
    <phoneticPr fontId="2" type="noConversion"/>
  </si>
  <si>
    <t>2</t>
    <phoneticPr fontId="2" type="noConversion"/>
  </si>
  <si>
    <t>6000</t>
    <phoneticPr fontId="2" type="noConversion"/>
  </si>
  <si>
    <t>50/60</t>
    <phoneticPr fontId="2" type="noConversion"/>
  </si>
  <si>
    <t>110</t>
    <phoneticPr fontId="2" type="noConversion"/>
  </si>
  <si>
    <t>3.25</t>
    <phoneticPr fontId="2" type="noConversion"/>
  </si>
  <si>
    <t>55/75</t>
    <phoneticPr fontId="2" type="noConversion"/>
  </si>
  <si>
    <t>0.56</t>
    <phoneticPr fontId="2" type="noConversion"/>
  </si>
  <si>
    <t>0.0165</t>
    <phoneticPr fontId="2" type="noConversion"/>
  </si>
  <si>
    <t>4000</t>
    <phoneticPr fontId="2" type="noConversion"/>
  </si>
  <si>
    <t>螢幕</t>
    <phoneticPr fontId="2" type="noConversion"/>
  </si>
  <si>
    <t>5</t>
    <phoneticPr fontId="2" type="noConversion"/>
  </si>
  <si>
    <t>10000</t>
    <phoneticPr fontId="2" type="noConversion"/>
  </si>
  <si>
    <t>眼振分析儀</t>
  </si>
  <si>
    <t>Ecleris SRL</t>
  </si>
  <si>
    <t>VNG Plus</t>
  </si>
  <si>
    <t>I50203</t>
  </si>
  <si>
    <t>診斷型聽力檢查儀</t>
  </si>
  <si>
    <t>Interacoustic A/S</t>
  </si>
  <si>
    <t>AD528</t>
  </si>
  <si>
    <t>聽力篩檢儀</t>
  </si>
  <si>
    <t>MAICO</t>
  </si>
  <si>
    <t>MA-25</t>
  </si>
  <si>
    <t>聽力檢查儀</t>
  </si>
  <si>
    <t>MA1</t>
  </si>
  <si>
    <t>桌上型數位調頻發射器</t>
  </si>
  <si>
    <t>Phonak</t>
  </si>
  <si>
    <t>Roger Select</t>
  </si>
  <si>
    <t>I50204</t>
  </si>
  <si>
    <t>LED14W崁燈</t>
    <phoneticPr fontId="2" type="noConversion"/>
  </si>
  <si>
    <t>飛利浦</t>
    <phoneticPr fontId="2" type="noConversion"/>
  </si>
  <si>
    <t>DN030 6500K</t>
    <phoneticPr fontId="2" type="noConversion"/>
  </si>
  <si>
    <t>A31101</t>
    <phoneticPr fontId="2" type="noConversion"/>
  </si>
  <si>
    <t>A31101</t>
    <phoneticPr fontId="2" type="noConversion"/>
  </si>
  <si>
    <t>崁燈</t>
    <phoneticPr fontId="2" type="noConversion"/>
  </si>
  <si>
    <t>燈管</t>
    <phoneticPr fontId="2" type="noConversion"/>
  </si>
  <si>
    <t>個人電腦-螢幕</t>
    <phoneticPr fontId="2" type="noConversion"/>
  </si>
  <si>
    <t>V276HLW</t>
    <phoneticPr fontId="2" type="noConversion"/>
  </si>
  <si>
    <t>50-60</t>
    <phoneticPr fontId="2" type="noConversion"/>
  </si>
  <si>
    <t>個人電腦-主機</t>
    <phoneticPr fontId="2" type="noConversion"/>
  </si>
  <si>
    <t>M900MD</t>
    <phoneticPr fontId="2" type="noConversion"/>
  </si>
  <si>
    <t>M900MD</t>
    <phoneticPr fontId="2" type="noConversion"/>
  </si>
  <si>
    <t>冷氣機</t>
    <phoneticPr fontId="2" type="noConversion"/>
  </si>
  <si>
    <t>LED平板燈</t>
    <phoneticPr fontId="2" type="noConversion"/>
  </si>
  <si>
    <t>34D RC048 6500K</t>
    <phoneticPr fontId="2" type="noConversion"/>
  </si>
  <si>
    <t>A312</t>
    <phoneticPr fontId="2" type="noConversion"/>
  </si>
  <si>
    <t>電力</t>
    <phoneticPr fontId="2" type="noConversion"/>
  </si>
  <si>
    <t>風匠</t>
    <phoneticPr fontId="2" type="noConversion"/>
  </si>
  <si>
    <t>ASUS</t>
    <phoneticPr fontId="2" type="noConversion"/>
  </si>
  <si>
    <t>PA278QVY</t>
    <phoneticPr fontId="2" type="noConversion"/>
  </si>
  <si>
    <t>M900MC</t>
    <phoneticPr fontId="2" type="noConversion"/>
  </si>
  <si>
    <t>APPLE</t>
    <phoneticPr fontId="2" type="noConversion"/>
  </si>
  <si>
    <t>A1502(MF839TA/A)</t>
    <phoneticPr fontId="2" type="noConversion"/>
  </si>
  <si>
    <t>筆記型電腦</t>
    <phoneticPr fontId="2" type="noConversion"/>
  </si>
  <si>
    <t>B1408C</t>
    <phoneticPr fontId="2" type="noConversion"/>
  </si>
  <si>
    <t>Color LaserJet Managed MFP E78330</t>
    <phoneticPr fontId="2" type="noConversion"/>
  </si>
  <si>
    <t>A31302</t>
    <phoneticPr fontId="2" type="noConversion"/>
  </si>
  <si>
    <t>國際電競產業中心</t>
  </si>
  <si>
    <t>碎紙機</t>
    <phoneticPr fontId="20" type="noConversion"/>
  </si>
  <si>
    <t>Fellowes</t>
  </si>
  <si>
    <t>P1100</t>
  </si>
  <si>
    <t>M40202</t>
  </si>
  <si>
    <t>kwh</t>
    <phoneticPr fontId="20" type="noConversion"/>
  </si>
  <si>
    <t>Aser</t>
  </si>
  <si>
    <t>M5520cdn</t>
  </si>
  <si>
    <t>財源滾滾球</t>
  </si>
  <si>
    <t>Wichemi</t>
  </si>
  <si>
    <t>ves2760</t>
  </si>
  <si>
    <t>FA506IC</t>
  </si>
  <si>
    <t>Q32V3</t>
  </si>
  <si>
    <t>MIT</t>
    <phoneticPr fontId="20" type="noConversion"/>
  </si>
  <si>
    <t>自行組裝</t>
    <phoneticPr fontId="20" type="noConversion"/>
  </si>
  <si>
    <t>投影機</t>
    <phoneticPr fontId="20" type="noConversion"/>
  </si>
  <si>
    <t>Hitachi</t>
    <phoneticPr fontId="20" type="noConversion"/>
  </si>
  <si>
    <t>CP-EW300</t>
    <phoneticPr fontId="20" type="noConversion"/>
  </si>
  <si>
    <t>G60102</t>
    <phoneticPr fontId="20" type="noConversion"/>
  </si>
  <si>
    <t>G</t>
    <phoneticPr fontId="20" type="noConversion"/>
  </si>
  <si>
    <t>RAC/S71QK1</t>
    <phoneticPr fontId="20" type="noConversion"/>
  </si>
  <si>
    <t>RAS-71YSK/ RAC-71SK1</t>
    <phoneticPr fontId="20" type="noConversion"/>
  </si>
  <si>
    <t>影音同步分配器</t>
    <phoneticPr fontId="20" type="noConversion"/>
  </si>
  <si>
    <t>無線圖傳</t>
    <phoneticPr fontId="20" type="noConversion"/>
  </si>
  <si>
    <t>無線網路基地台</t>
    <phoneticPr fontId="20" type="noConversion"/>
  </si>
  <si>
    <t>ASUS</t>
    <phoneticPr fontId="20" type="noConversion"/>
  </si>
  <si>
    <t>RT-AX82U</t>
    <phoneticPr fontId="20" type="noConversion"/>
  </si>
  <si>
    <t>EB102</t>
    <phoneticPr fontId="20" type="noConversion"/>
  </si>
  <si>
    <t>E</t>
    <phoneticPr fontId="20" type="noConversion"/>
  </si>
  <si>
    <t>筆電</t>
    <phoneticPr fontId="20" type="noConversion"/>
  </si>
  <si>
    <t>G533ZM</t>
    <phoneticPr fontId="20" type="noConversion"/>
  </si>
  <si>
    <t>補光燈</t>
    <phoneticPr fontId="20" type="noConversion"/>
  </si>
  <si>
    <t>Falconeyes</t>
    <phoneticPr fontId="20" type="noConversion"/>
  </si>
  <si>
    <t>RX-15TD</t>
    <phoneticPr fontId="20" type="noConversion"/>
  </si>
  <si>
    <t>落地式空調主機</t>
    <phoneticPr fontId="20" type="noConversion"/>
  </si>
  <si>
    <t>分離式冷氣機</t>
    <phoneticPr fontId="20" type="noConversion"/>
  </si>
  <si>
    <t>RAC/RAS-71JB</t>
    <phoneticPr fontId="20" type="noConversion"/>
  </si>
  <si>
    <t>對戰室電腦</t>
    <phoneticPr fontId="20" type="noConversion"/>
  </si>
  <si>
    <t>acer</t>
    <phoneticPr fontId="20" type="noConversion"/>
  </si>
  <si>
    <t>對戰室電腦螢幕</t>
    <phoneticPr fontId="20" type="noConversion"/>
  </si>
  <si>
    <t>製播電腦螢幕</t>
    <phoneticPr fontId="20" type="noConversion"/>
  </si>
  <si>
    <t>4頭LED觀眾燈</t>
    <phoneticPr fontId="20" type="noConversion"/>
  </si>
  <si>
    <t>通訊系統-網路配置</t>
    <phoneticPr fontId="20" type="noConversion"/>
  </si>
  <si>
    <t>視訊控盤</t>
    <phoneticPr fontId="20" type="noConversion"/>
  </si>
  <si>
    <t>監視螢幕(15")</t>
    <phoneticPr fontId="20" type="noConversion"/>
  </si>
  <si>
    <t>製播系統主機</t>
    <phoneticPr fontId="20" type="noConversion"/>
  </si>
  <si>
    <t>錄影機(Sata, 2.5")</t>
    <phoneticPr fontId="20" type="noConversion"/>
  </si>
  <si>
    <t>視訊控制器</t>
    <phoneticPr fontId="20" type="noConversion"/>
  </si>
  <si>
    <t>音箱擴大機</t>
    <phoneticPr fontId="20" type="noConversion"/>
  </si>
  <si>
    <t>視訊編碼轉換器</t>
    <phoneticPr fontId="20" type="noConversion"/>
  </si>
  <si>
    <t>LED 聚光燈</t>
    <phoneticPr fontId="20" type="noConversion"/>
  </si>
  <si>
    <t>LED電腦搖頭燈</t>
    <phoneticPr fontId="20" type="noConversion"/>
  </si>
  <si>
    <t>燈光控盤</t>
    <phoneticPr fontId="20" type="noConversion"/>
  </si>
  <si>
    <t>監聽喇叭</t>
    <phoneticPr fontId="20" type="noConversion"/>
  </si>
  <si>
    <t>對戰室POV攝影機</t>
    <phoneticPr fontId="20" type="noConversion"/>
  </si>
  <si>
    <t>無線麥克風接收器</t>
    <phoneticPr fontId="20" type="noConversion"/>
  </si>
  <si>
    <t>製播電腦主機</t>
    <phoneticPr fontId="20" type="noConversion"/>
  </si>
  <si>
    <t>後區喇叭(10")</t>
    <phoneticPr fontId="20" type="noConversion"/>
  </si>
  <si>
    <t>Nova visio</t>
    <phoneticPr fontId="20" type="noConversion"/>
  </si>
  <si>
    <t>前區喇叭(12")</t>
    <phoneticPr fontId="20" type="noConversion"/>
  </si>
  <si>
    <t>監聽喇叭(12")</t>
    <phoneticPr fontId="20" type="noConversion"/>
  </si>
  <si>
    <t>LED屏幕(4x2.25)</t>
    <phoneticPr fontId="20" type="noConversion"/>
  </si>
  <si>
    <t>LED屏幕(2.16x2.24)</t>
    <phoneticPr fontId="20" type="noConversion"/>
  </si>
  <si>
    <t>LED屏幕主機</t>
    <phoneticPr fontId="20" type="noConversion"/>
  </si>
  <si>
    <t>攝影機</t>
    <phoneticPr fontId="20" type="noConversion"/>
  </si>
  <si>
    <t>音訊控盤</t>
    <phoneticPr fontId="20" type="noConversion"/>
  </si>
  <si>
    <t>LED屏幕控制主機</t>
    <phoneticPr fontId="20" type="noConversion"/>
  </si>
  <si>
    <t>無線通訊系統</t>
    <phoneticPr fontId="20" type="noConversion"/>
  </si>
  <si>
    <t>無障礙設備</t>
    <phoneticPr fontId="20" type="noConversion"/>
  </si>
  <si>
    <t>Lobsang-C01</t>
    <phoneticPr fontId="20" type="noConversion"/>
  </si>
  <si>
    <t xml:space="preserve">4度C冰箱 </t>
  </si>
  <si>
    <t>-20度C冰箱</t>
  </si>
  <si>
    <t>小型電泳槽</t>
  </si>
  <si>
    <t>雙槽式數位乾浴器</t>
  </si>
  <si>
    <t>整合式超純水系統</t>
  </si>
  <si>
    <t>碎冰機</t>
  </si>
  <si>
    <t xml:space="preserve">迴轉式數位顯示震盪器 </t>
  </si>
  <si>
    <t>電泳設備-高電流電源供應器</t>
  </si>
  <si>
    <t>電泳設備-半乾式轉漬器</t>
  </si>
  <si>
    <t>桌上型多功能高速冷凍離心機</t>
  </si>
  <si>
    <t>高階倒立螢光觀察系統-電腦</t>
  </si>
  <si>
    <t>數位低溫循環水槽</t>
  </si>
  <si>
    <t>KHAW-010S</t>
  </si>
  <si>
    <t>NB112</t>
  </si>
  <si>
    <t>AHU/3000CMH</t>
  </si>
  <si>
    <t>AEHF</t>
  </si>
  <si>
    <t>OX-7.5</t>
  </si>
  <si>
    <t>AD-010</t>
  </si>
  <si>
    <t>S1430021</t>
  </si>
  <si>
    <t>MG-GC-95D</t>
  </si>
  <si>
    <t>DOMINO</t>
  </si>
  <si>
    <t>TD-200G</t>
  </si>
  <si>
    <t>Aspire Vero</t>
  </si>
  <si>
    <t>2022</t>
  </si>
  <si>
    <t xml:space="preserve">NB111(HKU-IIC5)                                         </t>
  </si>
  <si>
    <t>HM-302</t>
  </si>
  <si>
    <t>2020</t>
  </si>
  <si>
    <t>nova</t>
  </si>
  <si>
    <t>s300</t>
  </si>
  <si>
    <t>NB113(HKU-IIC11)</t>
  </si>
  <si>
    <t>FIFISH</t>
  </si>
  <si>
    <t>FIFISH V6s</t>
  </si>
  <si>
    <t>NB113(HKU-IIC10)</t>
  </si>
  <si>
    <t>FIFISH V6</t>
  </si>
  <si>
    <t>4A</t>
  </si>
  <si>
    <t xml:space="preserve"> P2418HZM</t>
  </si>
  <si>
    <t>NB111(HKU-IIC8)</t>
  </si>
  <si>
    <t>25UM57-P</t>
  </si>
  <si>
    <t>E43-700</t>
  </si>
  <si>
    <t>LaserJet Pro M12w </t>
  </si>
  <si>
    <t>LaserJet Professional P1606dn</t>
  </si>
  <si>
    <t>NC-R600</t>
  </si>
  <si>
    <t>Synology</t>
  </si>
  <si>
    <t>R1001S</t>
  </si>
  <si>
    <t>FC-801C</t>
  </si>
  <si>
    <t>S2722DC</t>
  </si>
  <si>
    <t>AIR6 Plus</t>
  </si>
  <si>
    <t>KX-TG6812</t>
  </si>
  <si>
    <t>IPAD MINI6</t>
  </si>
  <si>
    <t>Google</t>
  </si>
  <si>
    <t>Pixel 7 pro</t>
  </si>
  <si>
    <t>7890B GC/FID</t>
  </si>
  <si>
    <t>J605</t>
  </si>
  <si>
    <t>XS105DU</t>
  </si>
  <si>
    <t>Dionex Aquion
170421187</t>
  </si>
  <si>
    <t>Thermo LPG-3400SD
8149443</t>
  </si>
  <si>
    <t>Agilent 8890B/5977B</t>
  </si>
  <si>
    <t>Thermo Fisher TRACE 1300 GC-FID</t>
  </si>
  <si>
    <t>Thermo Aquamate 8000</t>
  </si>
  <si>
    <t>Thermo Orion Star™A214 pH / ISE</t>
  </si>
  <si>
    <t>Agilent 5110 VDV ICP-OES Spectrometery</t>
  </si>
  <si>
    <t>Thermo Fisher TRACE 1600 GC-FID</t>
  </si>
  <si>
    <t>Thermo VC-S01-A-02 VC-P20-A-01 VC-A13-A-02 VC-C10-A-03 VC-D40-A-01</t>
  </si>
  <si>
    <t>MELING</t>
  </si>
  <si>
    <t>DW-HL398S</t>
  </si>
  <si>
    <t>NB111(HKU-IIC6)</t>
  </si>
  <si>
    <t>AZOTECH</t>
  </si>
  <si>
    <t>E450</t>
  </si>
  <si>
    <t>Violectric</t>
  </si>
  <si>
    <t>HPA V281(Final edition)</t>
  </si>
  <si>
    <t>NB111(HKU-IIC1)</t>
  </si>
  <si>
    <t>Sennheiser</t>
  </si>
  <si>
    <t>HD800S</t>
  </si>
  <si>
    <t>N405</t>
  </si>
  <si>
    <t>RWD</t>
  </si>
  <si>
    <t>D181</t>
  </si>
  <si>
    <t>good power</t>
  </si>
  <si>
    <t>GP-500</t>
  </si>
  <si>
    <t>2TS-1030</t>
  </si>
  <si>
    <t>Rocker300</t>
  </si>
  <si>
    <t>167300-11</t>
  </si>
  <si>
    <t>HPA5150WTWV1</t>
  </si>
  <si>
    <t>Hsinch-JF</t>
  </si>
  <si>
    <t>pantech international</t>
  </si>
  <si>
    <t xml:space="preserve"> spire mixer 5100</t>
  </si>
  <si>
    <t>ECLIPSE TS100</t>
  </si>
  <si>
    <t>XYFXJ066</t>
  </si>
  <si>
    <t>ATX-124R</t>
  </si>
  <si>
    <t>pH meter</t>
  </si>
  <si>
    <t>AB23PH</t>
  </si>
  <si>
    <t>E-G31HS07C</t>
  </si>
  <si>
    <t>Vortex-Genie 2</t>
  </si>
  <si>
    <t>G-560</t>
  </si>
  <si>
    <t>Major Science</t>
  </si>
  <si>
    <t>MP-310</t>
  </si>
  <si>
    <t>ufo 2100</t>
  </si>
  <si>
    <t>DAY TIME</t>
  </si>
  <si>
    <t>DT-611</t>
  </si>
  <si>
    <t>FFU21F5HW</t>
  </si>
  <si>
    <t>Thermo Scientific /</t>
  </si>
  <si>
    <t>TSX60086D</t>
  </si>
  <si>
    <t>YTAM-5GGA</t>
  </si>
  <si>
    <t>JOANLAB</t>
  </si>
  <si>
    <t xml:space="preserve"> MC-4K</t>
  </si>
  <si>
    <t>DIGITAL ROTATOR</t>
  </si>
  <si>
    <t>DSR-2800D-N</t>
  </si>
  <si>
    <t>CFX connect  Real-Time System</t>
  </si>
  <si>
    <t>Bio-rad</t>
  </si>
  <si>
    <t>788BR05357</t>
  </si>
  <si>
    <t>LE190/W</t>
  </si>
  <si>
    <t>EL-01</t>
  </si>
  <si>
    <t>GenPure</t>
  </si>
  <si>
    <t>OSR201-01(02)</t>
  </si>
  <si>
    <t>digisystemlab</t>
  </si>
  <si>
    <t xml:space="preserve">ThermoFisher </t>
  </si>
  <si>
    <t>Sorvall ST8FR</t>
  </si>
  <si>
    <t>HAG-150</t>
  </si>
  <si>
    <t xml:space="preserve"> D-70C</t>
  </si>
  <si>
    <t xml:space="preserve"> rb102-12n series</t>
  </si>
  <si>
    <t>27B2HM2/96</t>
  </si>
  <si>
    <t>DCP-1610W</t>
  </si>
  <si>
    <t>HERAN</t>
  </si>
  <si>
    <t>HMO-20G1T</t>
  </si>
  <si>
    <t>R130-S</t>
  </si>
  <si>
    <t>Teco</t>
  </si>
  <si>
    <t>XYFMP-2805FH</t>
  </si>
  <si>
    <t>EB-X05</t>
  </si>
  <si>
    <t>A31102</t>
    <phoneticPr fontId="2" type="noConversion"/>
  </si>
  <si>
    <t>A313</t>
    <phoneticPr fontId="2" type="noConversion"/>
  </si>
  <si>
    <t>電燈</t>
    <phoneticPr fontId="2" type="noConversion"/>
  </si>
  <si>
    <t>飛利浦</t>
  </si>
  <si>
    <t>34D RC048</t>
  </si>
  <si>
    <t>TR-105SS</t>
  </si>
  <si>
    <t>DN030 6500K</t>
  </si>
  <si>
    <t>9</t>
    <phoneticPr fontId="2" type="noConversion"/>
  </si>
  <si>
    <t>Q111</t>
  </si>
  <si>
    <t>SR-B25G</t>
  </si>
  <si>
    <t>EP2231</t>
  </si>
  <si>
    <t>M42625dn</t>
  </si>
  <si>
    <t>萬能蒸烤箱</t>
    <phoneticPr fontId="2" type="noConversion"/>
  </si>
  <si>
    <t>RATIONAL</t>
    <phoneticPr fontId="2" type="noConversion"/>
  </si>
  <si>
    <t>iCombi Pro</t>
    <phoneticPr fontId="2" type="noConversion"/>
  </si>
  <si>
    <t>L407</t>
    <phoneticPr fontId="2" type="noConversion"/>
  </si>
  <si>
    <t>NE-1853</t>
    <phoneticPr fontId="2" type="noConversion"/>
  </si>
  <si>
    <t>E658</t>
    <phoneticPr fontId="2" type="noConversion"/>
  </si>
  <si>
    <t>L406</t>
    <phoneticPr fontId="2" type="noConversion"/>
  </si>
  <si>
    <t>L</t>
    <phoneticPr fontId="2" type="noConversion"/>
  </si>
  <si>
    <t>110V</t>
    <phoneticPr fontId="2" type="noConversion"/>
  </si>
  <si>
    <t>電力</t>
    <phoneticPr fontId="2" type="noConversion"/>
  </si>
  <si>
    <t>筆記型電腦</t>
    <phoneticPr fontId="2" type="noConversion"/>
  </si>
  <si>
    <t>ASUS</t>
    <phoneticPr fontId="2" type="noConversion"/>
  </si>
  <si>
    <t>B1058CV</t>
    <phoneticPr fontId="2" type="noConversion"/>
  </si>
  <si>
    <t>L404</t>
    <phoneticPr fontId="2" type="noConversion"/>
  </si>
  <si>
    <t>喇叭</t>
    <phoneticPr fontId="2" type="noConversion"/>
  </si>
  <si>
    <t>Machi</t>
    <phoneticPr fontId="2" type="noConversion"/>
  </si>
  <si>
    <t>MK-803</t>
    <phoneticPr fontId="2" type="noConversion"/>
  </si>
  <si>
    <t>L408</t>
    <phoneticPr fontId="2" type="noConversion"/>
  </si>
  <si>
    <t>L</t>
    <phoneticPr fontId="2" type="noConversion"/>
  </si>
  <si>
    <t>電力</t>
    <phoneticPr fontId="2" type="noConversion"/>
  </si>
  <si>
    <t>桌上型飲水機</t>
    <phoneticPr fontId="2" type="noConversion"/>
  </si>
  <si>
    <t>LEPA</t>
    <phoneticPr fontId="2" type="noConversion"/>
  </si>
  <si>
    <t>LP-CH-2018</t>
    <phoneticPr fontId="2" type="noConversion"/>
  </si>
  <si>
    <t>LB10401</t>
    <phoneticPr fontId="2" type="noConversion"/>
  </si>
  <si>
    <t>全自動咖啡機</t>
    <phoneticPr fontId="2" type="noConversion"/>
  </si>
  <si>
    <t>Delinghi</t>
    <phoneticPr fontId="2" type="noConversion"/>
  </si>
  <si>
    <t>ECAM22.110.SB</t>
    <phoneticPr fontId="2" type="noConversion"/>
  </si>
  <si>
    <t>RAD-71JB+RAC-71</t>
    <phoneticPr fontId="2" type="noConversion"/>
  </si>
  <si>
    <t>RAD-36JB+RAC-36</t>
    <phoneticPr fontId="2" type="noConversion"/>
  </si>
  <si>
    <t>MC361</t>
    <phoneticPr fontId="2" type="noConversion"/>
  </si>
  <si>
    <t>HP LaserJet Managed MFP E78330</t>
    <phoneticPr fontId="2" type="noConversion"/>
  </si>
  <si>
    <t>V226HQL</t>
    <phoneticPr fontId="2" type="noConversion"/>
  </si>
  <si>
    <t>電力</t>
    <phoneticPr fontId="2" type="noConversion"/>
  </si>
  <si>
    <t>KR-H216</t>
    <phoneticPr fontId="2" type="noConversion"/>
  </si>
  <si>
    <t>TL-55W760</t>
    <phoneticPr fontId="2" type="noConversion"/>
  </si>
  <si>
    <t>斜臥式健身車</t>
  </si>
  <si>
    <t>MATRIX</t>
  </si>
  <si>
    <t>R30</t>
  </si>
  <si>
    <t>O201教室</t>
  </si>
  <si>
    <t>運動空拍機</t>
  </si>
  <si>
    <t>Autel Robotics</t>
  </si>
  <si>
    <t>EVO II PR0 6k</t>
  </si>
  <si>
    <t>身體組成分析儀</t>
  </si>
  <si>
    <t xml:space="preserve">InBody </t>
  </si>
  <si>
    <t>270</t>
  </si>
  <si>
    <t>PSOUND</t>
  </si>
  <si>
    <t>O201視聽教室</t>
  </si>
  <si>
    <t>ACT-312</t>
  </si>
  <si>
    <t>多功能電子計時器</t>
  </si>
  <si>
    <t>CONTI</t>
  </si>
  <si>
    <t>A3810</t>
  </si>
  <si>
    <t>O301內室籃球場</t>
  </si>
  <si>
    <t>跆拳道電子護具</t>
  </si>
  <si>
    <t xml:space="preserve">Daedo  </t>
  </si>
  <si>
    <t xml:space="preserve"> GEN2</t>
  </si>
  <si>
    <t>O101</t>
  </si>
  <si>
    <t>跆拳道護胸發射器</t>
  </si>
  <si>
    <t>跆拳道電子接收器</t>
  </si>
  <si>
    <t>跆拳道頭盔發射器</t>
  </si>
  <si>
    <t>電動跑步機</t>
  </si>
  <si>
    <t xml:space="preserve">健身樓梯機 </t>
  </si>
  <si>
    <t>C-ES-LED</t>
  </si>
  <si>
    <t>全身和諧律動機</t>
  </si>
  <si>
    <t>BodyGreen</t>
  </si>
  <si>
    <t>F1B</t>
  </si>
  <si>
    <t>N313</t>
    <phoneticPr fontId="12" type="noConversion"/>
  </si>
  <si>
    <t>D</t>
    <phoneticPr fontId="12" type="noConversion"/>
  </si>
  <si>
    <t>F</t>
    <phoneticPr fontId="12" type="noConversion"/>
  </si>
  <si>
    <t>主機</t>
    <phoneticPr fontId="12" type="noConversion"/>
  </si>
  <si>
    <t>N307</t>
    <phoneticPr fontId="12" type="noConversion"/>
  </si>
  <si>
    <t>UL-TRAPURE(TYPE1)</t>
  </si>
  <si>
    <t>RO-純水機</t>
  </si>
  <si>
    <t>歐力普</t>
  </si>
  <si>
    <t>ONLY-Pure</t>
  </si>
  <si>
    <t>Fujl Xerox</t>
  </si>
  <si>
    <t>Docuprint p115w</t>
  </si>
  <si>
    <t>1907FPI</t>
  </si>
  <si>
    <t>U2412Mb</t>
  </si>
  <si>
    <t>準系統電腦(Barebone)</t>
  </si>
  <si>
    <t>Barebone</t>
  </si>
  <si>
    <t>Ms-Bo83</t>
  </si>
  <si>
    <t>CMID30</t>
  </si>
  <si>
    <t xml:space="preserve"> Tecan Austria GmbH absorbance reader</t>
  </si>
  <si>
    <t xml:space="preserve"> Tecan</t>
  </si>
  <si>
    <t xml:space="preserve">Lenovo </t>
  </si>
  <si>
    <t>La1900WA</t>
  </si>
  <si>
    <t xml:space="preserve">Thermo </t>
  </si>
  <si>
    <t>Heraeus Fresco17</t>
  </si>
  <si>
    <t>熱陰極螢光桌上檯燈</t>
  </si>
  <si>
    <t>Jt520</t>
  </si>
  <si>
    <t>MP-300V</t>
  </si>
  <si>
    <t>單槽乾浴加熱器</t>
  </si>
  <si>
    <t>BOEKEL</t>
  </si>
  <si>
    <t>Veterinary Monitor</t>
  </si>
  <si>
    <t>CONTEC</t>
  </si>
  <si>
    <t>CMS8000VEY</t>
  </si>
  <si>
    <t>Stirrer/hot plate</t>
  </si>
  <si>
    <t>UltraBASIC</t>
  </si>
  <si>
    <t>UV Light BOX</t>
  </si>
  <si>
    <t xml:space="preserve"> Bioolympics</t>
  </si>
  <si>
    <t>UV-2020-2</t>
  </si>
  <si>
    <t>Micro-Centrifuage</t>
  </si>
  <si>
    <t>pc-200</t>
  </si>
  <si>
    <t>JA-72</t>
  </si>
  <si>
    <t>蛇燈</t>
  </si>
  <si>
    <t>翻拍機</t>
  </si>
  <si>
    <t>免排氣淨化安全藥品櫃</t>
  </si>
  <si>
    <t>AC-1200</t>
  </si>
  <si>
    <t>cherng huei</t>
  </si>
  <si>
    <t>SANYO-DC inrerter</t>
  </si>
  <si>
    <t>Hipoint</t>
  </si>
  <si>
    <t>直立式冷凍櫃(-20)</t>
  </si>
  <si>
    <t>超低溫冷凍櫃(-80)</t>
  </si>
  <si>
    <t>EBAC</t>
  </si>
  <si>
    <t>UD-90L</t>
  </si>
  <si>
    <t>落地型高速冷凍離心機</t>
  </si>
  <si>
    <t>KUBOTA3740</t>
  </si>
  <si>
    <t>EXCEL</t>
  </si>
  <si>
    <t>BH-1200</t>
  </si>
  <si>
    <t>多用途試管振盪器</t>
  </si>
  <si>
    <t>GENIE</t>
  </si>
  <si>
    <t>無菌無塵操作台</t>
  </si>
  <si>
    <t>Tsao Hsin</t>
  </si>
  <si>
    <t>Tsao Hsin VLC Series VLC-3 </t>
  </si>
  <si>
    <t>SHEL</t>
  </si>
  <si>
    <t>LAB-CO2 incubator</t>
  </si>
  <si>
    <t xml:space="preserve">Hamlet </t>
  </si>
  <si>
    <t>Pipet Aid</t>
  </si>
  <si>
    <t>LAB water</t>
  </si>
  <si>
    <t>國際餐旅學院</t>
    <phoneticPr fontId="2" type="noConversion"/>
  </si>
  <si>
    <t>電腦-主機</t>
    <phoneticPr fontId="2" type="noConversion"/>
  </si>
  <si>
    <t>M40201</t>
    <phoneticPr fontId="2" type="noConversion"/>
  </si>
  <si>
    <t>電腦-螢幕</t>
    <phoneticPr fontId="2" type="noConversion"/>
  </si>
  <si>
    <t>VP229HE</t>
  </si>
  <si>
    <t>國際餐旅學院</t>
  </si>
  <si>
    <t>GL2450</t>
    <phoneticPr fontId="2" type="noConversion"/>
  </si>
  <si>
    <t>kolin</t>
    <phoneticPr fontId="2" type="noConversion"/>
  </si>
  <si>
    <t>EB-W52</t>
    <phoneticPr fontId="2" type="noConversion"/>
  </si>
  <si>
    <t>PANASONIC</t>
    <phoneticPr fontId="2" type="noConversion"/>
  </si>
  <si>
    <t>NN-S215</t>
    <phoneticPr fontId="2" type="noConversion"/>
  </si>
  <si>
    <t>B棟教學大樓整修工程-分離式冷氣</t>
  </si>
  <si>
    <t>充電推車</t>
  </si>
  <si>
    <t>微軟 Surface Pro 4 Core i5</t>
  </si>
  <si>
    <t>多功能工具機組</t>
  </si>
  <si>
    <t>EPSON EMP S4 1800</t>
  </si>
  <si>
    <t>NXBoard</t>
  </si>
  <si>
    <t>Verition P10 F5 主機 V226HQL Wbi 顯示器</t>
  </si>
  <si>
    <t>HERAN-12ABO 10</t>
  </si>
  <si>
    <t>血流阻斷訓練儀</t>
  </si>
  <si>
    <t>Delfi</t>
  </si>
  <si>
    <t>PTS</t>
  </si>
  <si>
    <t>重心動搖計</t>
  </si>
  <si>
    <t>950-460</t>
  </si>
  <si>
    <t>TravelMate P4 14. N22Q24</t>
  </si>
  <si>
    <t>跌倒風險評估儀</t>
  </si>
  <si>
    <t>LongGood</t>
  </si>
  <si>
    <t>GaitBEST</t>
  </si>
  <si>
    <t>主機M900MD + 螢幕VA24EHEY</t>
  </si>
  <si>
    <t>L209</t>
  </si>
  <si>
    <t>MA2120</t>
  </si>
  <si>
    <t>互動控制盒</t>
  </si>
  <si>
    <t>AVer</t>
  </si>
  <si>
    <t>CB-310</t>
  </si>
  <si>
    <t>ProLiant DL380 Gen10 Plus</t>
  </si>
  <si>
    <t>矩陣處理器</t>
  </si>
  <si>
    <t>PSTEK</t>
  </si>
  <si>
    <t>APO-0404TW-HT</t>
  </si>
  <si>
    <t>迷你電腦</t>
  </si>
  <si>
    <t>VN4640G</t>
  </si>
  <si>
    <t>追蹤攝影機</t>
  </si>
  <si>
    <t>PTC310HWV2</t>
  </si>
  <si>
    <t>TL-55M200</t>
  </si>
  <si>
    <t>HD-55DFC</t>
  </si>
  <si>
    <t>L205</t>
  </si>
  <si>
    <t>MA2030a</t>
  </si>
  <si>
    <t>VXS5</t>
  </si>
  <si>
    <t>ACT-5812A</t>
  </si>
  <si>
    <t>P8060DN</t>
  </si>
  <si>
    <t>雷射投影機</t>
  </si>
  <si>
    <t>EB-L630U</t>
  </si>
  <si>
    <t>REDLEAF</t>
  </si>
  <si>
    <t>EW-200W</t>
  </si>
  <si>
    <t>電源時序控制器</t>
  </si>
  <si>
    <t>STANDER</t>
  </si>
  <si>
    <t>S108A</t>
  </si>
  <si>
    <t>元山</t>
    <phoneticPr fontId="2" type="noConversion"/>
  </si>
  <si>
    <t>YS-826DW</t>
    <phoneticPr fontId="2" type="noConversion"/>
  </si>
  <si>
    <t>D40302</t>
    <phoneticPr fontId="2" type="noConversion"/>
  </si>
  <si>
    <t>錄像攝影暨使用感應設備(電腦)(系辦監控)</t>
  </si>
  <si>
    <t>3</t>
    <phoneticPr fontId="2" type="noConversion"/>
  </si>
  <si>
    <t>PT-VZ580T</t>
    <phoneticPr fontId="2" type="noConversion"/>
  </si>
  <si>
    <t>B1508CV</t>
    <phoneticPr fontId="2" type="noConversion"/>
  </si>
  <si>
    <t>生物回饋記錄分析系統</t>
    <phoneticPr fontId="2" type="noConversion"/>
  </si>
  <si>
    <t>BIOPAC</t>
    <phoneticPr fontId="2" type="noConversion"/>
  </si>
  <si>
    <t>MP46</t>
    <phoneticPr fontId="2" type="noConversion"/>
  </si>
  <si>
    <t>G棟空調冰水機</t>
  </si>
  <si>
    <t>堃霖</t>
    <phoneticPr fontId="2" type="noConversion"/>
  </si>
  <si>
    <t>RXY-48M</t>
  </si>
  <si>
    <t>RXY-44M</t>
  </si>
  <si>
    <t>多媒體互動室Ι</t>
    <phoneticPr fontId="2" type="noConversion"/>
  </si>
  <si>
    <t>多媒體互動室ΙΙ</t>
    <phoneticPr fontId="2" type="noConversion"/>
  </si>
  <si>
    <t>多媒體互動室ΙΙΙ</t>
    <phoneticPr fontId="2" type="noConversion"/>
  </si>
  <si>
    <t>小團體欣賞室Ι</t>
    <phoneticPr fontId="2" type="noConversion"/>
  </si>
  <si>
    <t>小團體欣賞室ΙΙ</t>
    <phoneticPr fontId="2" type="noConversion"/>
  </si>
  <si>
    <t>多媒體欣賞室ΙΙΙ</t>
    <phoneticPr fontId="2" type="noConversion"/>
  </si>
  <si>
    <t>多媒體欣賞室ΙV</t>
    <phoneticPr fontId="2" type="noConversion"/>
  </si>
  <si>
    <t>討論室Ι</t>
    <phoneticPr fontId="2" type="noConversion"/>
  </si>
  <si>
    <t>討論室ΙΙ</t>
    <phoneticPr fontId="2" type="noConversion"/>
  </si>
  <si>
    <t>討論室ΙΙΙ</t>
    <phoneticPr fontId="2" type="noConversion"/>
  </si>
  <si>
    <t>氣冷式冰水主機</t>
  </si>
  <si>
    <t>空調箱</t>
  </si>
  <si>
    <t>力菱</t>
  </si>
  <si>
    <t>冰水泵</t>
  </si>
  <si>
    <t>復信</t>
  </si>
  <si>
    <t>宙生</t>
  </si>
  <si>
    <t>LED燈具</t>
  </si>
  <si>
    <t>口罩機</t>
  </si>
  <si>
    <t>高橋</t>
  </si>
  <si>
    <t>包裝機</t>
  </si>
  <si>
    <t>創新育成中心進駐廠商(齊妍國際有限公司)</t>
  </si>
  <si>
    <t>筆記電腦</t>
  </si>
  <si>
    <t>桌上型電腦
(含螢幕)</t>
  </si>
  <si>
    <t>創新育成中心進駐廠商(佳聯酵素生物科技有限公司)</t>
  </si>
  <si>
    <t>創新育成中心進駐廠商(泓洋科技顧問有限公司)</t>
  </si>
  <si>
    <t>水下無人機V6s</t>
  </si>
  <si>
    <t>水下無人機V6</t>
  </si>
  <si>
    <t>無人機</t>
  </si>
  <si>
    <t>工作站</t>
  </si>
  <si>
    <t>Synology DS218play設備 Realtek RTD1296 SoC-7.2TB(序號2070Q8N449602)</t>
  </si>
  <si>
    <t>FILUX 飛力士</t>
  </si>
  <si>
    <t>光觸媒空氣清淨機</t>
  </si>
  <si>
    <t>YFLife圓方</t>
  </si>
  <si>
    <t>數位電話</t>
  </si>
  <si>
    <t>Synology DS923-PLUSNAS設備 
4BAY組合-搭Seagate4TB硬碟
ST4000VN006</t>
  </si>
  <si>
    <t>X1403ZA(i5-12500H)
記憶體40GB(8G+32G)
硬碟1TB</t>
  </si>
  <si>
    <t>手機</t>
  </si>
  <si>
    <t>創新育成中心進駐廠商(上穩科技有限公司)</t>
  </si>
  <si>
    <t>Agilent 7890B氣相層析儀(含7693A Autoinjector/7693 Tray/PC/Printer)</t>
  </si>
  <si>
    <t>Mettler Toledo XS105DU 分析天平(含PC/砝碼)</t>
  </si>
  <si>
    <t>梅特勒托利多</t>
  </si>
  <si>
    <t>IC02離子層析儀</t>
  </si>
  <si>
    <t>賽默飛世爾</t>
  </si>
  <si>
    <t>HPLC01液相層析儀</t>
  </si>
  <si>
    <t>Agilent 8890B/5977B氣相層析質譜儀(含7693A Autoinjector/7693 Tray/PC/Printer)</t>
  </si>
  <si>
    <t>Thermo Fisher TRACE 1300 GC-FID(含Autoinjector/ Tray/PC/Printer)</t>
  </si>
  <si>
    <t>IC03離子層析儀</t>
  </si>
  <si>
    <t>分光光度計 Thermo Aquamate 8000</t>
  </si>
  <si>
    <t>離子濃度測定儀 Thermo Orion Star™A214 pH / ISE+CN電極</t>
  </si>
  <si>
    <t>Agilent 5110 VDV ICP-OES Spectrometery(含SPS4自動進樣系統/PC/Printer)</t>
  </si>
  <si>
    <t>桌上型電腦(含螢幕)</t>
  </si>
  <si>
    <t>桌上型電話</t>
  </si>
  <si>
    <t>Thermo Fisher TRACE 1600 GC-FID(含Autoinjector/ Tray/PC/Printer)</t>
  </si>
  <si>
    <t>Vanquish™ Flex UHPLC液相層析儀</t>
  </si>
  <si>
    <t>創新育成中心進駐廠商(禮晏生物科技股份有限公司)</t>
  </si>
  <si>
    <t>負80℃超低溫冷凍冰箱</t>
  </si>
  <si>
    <t>負20℃低溫冷凍冰箱</t>
  </si>
  <si>
    <t>4℃低溫冷藏冰箱</t>
  </si>
  <si>
    <t>訊號擴大機</t>
  </si>
  <si>
    <t>耳機系統</t>
  </si>
  <si>
    <t>創新育成中心進駐廠商(新賀斯國際有限公司)</t>
  </si>
  <si>
    <t>細胞培養箱</t>
  </si>
  <si>
    <t>CO2 自動交換系統</t>
  </si>
  <si>
    <t>4呎無菌操作台</t>
  </si>
  <si>
    <t>喬智生技有限公司</t>
  </si>
  <si>
    <t>無油式真空幫浦</t>
  </si>
  <si>
    <t>水浴鍋</t>
  </si>
  <si>
    <t>桌上型平面震盪器</t>
  </si>
  <si>
    <t>迷你離心機</t>
  </si>
  <si>
    <t>汎泰儀器</t>
  </si>
  <si>
    <t>4度C雙門展示櫃冰箱</t>
  </si>
  <si>
    <t>-80度C冰箱</t>
  </si>
  <si>
    <t>電壓穩壓器</t>
  </si>
  <si>
    <t>亞泰(YEATAY)</t>
  </si>
  <si>
    <t>迷你離心機 (mini centrifuge)</t>
  </si>
  <si>
    <t>平面振盪器</t>
  </si>
  <si>
    <t>螢幕滑鼠鍵盤</t>
  </si>
  <si>
    <t>恆溫乾浴器</t>
  </si>
  <si>
    <t>小型-迴旋振盪器</t>
  </si>
  <si>
    <t>桌上型平面震盪器 (Vortex Mixer)</t>
  </si>
  <si>
    <t>落地式多功能冷凍離心機</t>
  </si>
  <si>
    <t>化學抽氣操作台</t>
  </si>
  <si>
    <t>川富(Fume hood)</t>
  </si>
  <si>
    <t xml:space="preserve">72公升電子防潮箱 </t>
  </si>
  <si>
    <t>轉盤式微波爐</t>
  </si>
  <si>
    <t>家用冰箱</t>
  </si>
  <si>
    <t>東元冰箱</t>
  </si>
  <si>
    <t>冷暖移動式空調</t>
  </si>
  <si>
    <t>低能量錠砷鋁雷射</t>
  </si>
  <si>
    <t>短波治療器</t>
  </si>
  <si>
    <t>超音波治療器</t>
  </si>
  <si>
    <t>低頻肌肉電刺激器</t>
  </si>
  <si>
    <t>干擾治療器</t>
  </si>
  <si>
    <t>雙輸出微波透熱治療器</t>
  </si>
  <si>
    <t>功能性電刺激器</t>
  </si>
  <si>
    <t>石腊箱</t>
  </si>
  <si>
    <t>四肢血液循環器</t>
  </si>
  <si>
    <t>抽痰機</t>
  </si>
  <si>
    <t>電腦化滑輪重量訓練儀</t>
  </si>
  <si>
    <t>多頻道肌電圖儀</t>
  </si>
  <si>
    <t>平衡力板</t>
  </si>
  <si>
    <t>紫外線治療儀</t>
  </si>
  <si>
    <t>熱敷箱</t>
  </si>
  <si>
    <t>中頻向量干擾器</t>
  </si>
  <si>
    <t>雙頻超音波治療器</t>
  </si>
  <si>
    <t>低週波電刺激器</t>
  </si>
  <si>
    <t>三D血壓偵測機</t>
  </si>
  <si>
    <t>血氧濃度測試機</t>
  </si>
  <si>
    <t>DVD影音光碟機</t>
  </si>
  <si>
    <t>肺功能分析儀組</t>
  </si>
  <si>
    <t>多功能電刺激治療器</t>
  </si>
  <si>
    <t>超音波治療儀</t>
  </si>
  <si>
    <t>低頻電刺激器</t>
  </si>
  <si>
    <t>生物電位放大模組</t>
  </si>
  <si>
    <t>攜帶式超音波治療器</t>
  </si>
  <si>
    <t>攜帶式中頻干擾治療器</t>
  </si>
  <si>
    <t>可攜式四肢循環促進器</t>
  </si>
  <si>
    <t>電動石膏鋸</t>
  </si>
  <si>
    <t>同步控制器</t>
  </si>
  <si>
    <t>人體動作影像監控設備</t>
  </si>
  <si>
    <t>血氧血壓偵測儀</t>
  </si>
  <si>
    <t>心電圖放大器</t>
  </si>
  <si>
    <t>中頻干擾波</t>
  </si>
  <si>
    <t>四肢循環促進器</t>
  </si>
  <si>
    <t>磁場治療儀</t>
  </si>
  <si>
    <t>多頻道銀椎點低週波電刺激器</t>
  </si>
  <si>
    <t>多功能電刺激器</t>
  </si>
  <si>
    <t>雷射治療儀</t>
  </si>
  <si>
    <t>肌電圖生理迴饋儀</t>
  </si>
  <si>
    <t>肢體局部栓塞體描記診察系統</t>
  </si>
  <si>
    <t>無線心電圖偵測器</t>
  </si>
  <si>
    <t>地面反作用力量測板</t>
  </si>
  <si>
    <t>地面反作用力量測版</t>
  </si>
  <si>
    <t>帕巴斯治療床</t>
  </si>
  <si>
    <t>平衡訓練分析儀</t>
  </si>
  <si>
    <t>兒童發展評估工具組</t>
  </si>
  <si>
    <t>兒童肺功能評估儀</t>
  </si>
  <si>
    <t>桌上型研磨機</t>
  </si>
  <si>
    <t>高溫型加熱槍</t>
  </si>
  <si>
    <t>吸塵機</t>
  </si>
  <si>
    <t>冰敷器</t>
  </si>
  <si>
    <t>足部本體感覺訓練器</t>
  </si>
  <si>
    <t>低頻電刺激儀</t>
  </si>
  <si>
    <t>核心肌肉穩定訓練儀</t>
  </si>
  <si>
    <t>身體活動能量消耗偵測儀</t>
  </si>
  <si>
    <t>加熱箱</t>
  </si>
  <si>
    <t>由百方儀器有線公司建置</t>
  </si>
  <si>
    <t>足底壓力評估儀</t>
  </si>
  <si>
    <t>攜帶式電腦</t>
  </si>
  <si>
    <t>攜帶式全功能彩色超音波</t>
  </si>
  <si>
    <t>踝關節被動運動訓練器</t>
  </si>
  <si>
    <t>膝關節被動運動訓練器</t>
  </si>
  <si>
    <t>心跳血氧血壓監視器</t>
  </si>
  <si>
    <t>可攜式鞋內墊壓力量測系統</t>
  </si>
  <si>
    <t>發光式紅外線高速攝影</t>
  </si>
  <si>
    <t>攝影機鏡頭</t>
  </si>
  <si>
    <t>即時影像資料擷取系統</t>
  </si>
  <si>
    <t>超音波探頭-影像列印器</t>
  </si>
  <si>
    <t>動作捕捉資料收集器-螢幕</t>
  </si>
  <si>
    <t>動作引導及記錄系統-螢幕</t>
  </si>
  <si>
    <t>互動觸控講桌</t>
  </si>
  <si>
    <t>創源</t>
  </si>
  <si>
    <t>19吋觸控式LCD螢幕</t>
  </si>
  <si>
    <t>紅外線熱像測溫儀</t>
  </si>
  <si>
    <t>步態分析系統(含軟體)</t>
  </si>
  <si>
    <t>肌力暨角度量測儀(含軟體)</t>
  </si>
  <si>
    <t>固定式運動心肺評估系統</t>
  </si>
  <si>
    <t>功能性電刺激儀</t>
  </si>
  <si>
    <t>固定式運動心肺評估系統-筆記型電腦</t>
  </si>
  <si>
    <t>高功率軟組織血流監測設備</t>
  </si>
  <si>
    <t>足部矯具製作烤箱</t>
  </si>
  <si>
    <t>偉勝</t>
  </si>
  <si>
    <t>知動訓練系統</t>
  </si>
  <si>
    <t>功能性迴饋刺激肌力訓練儀</t>
  </si>
  <si>
    <t>可調瓦數式腳踏車</t>
  </si>
  <si>
    <t>生理電位擷取系統</t>
  </si>
  <si>
    <t>生理電位擷取系統-無線肌電內建加速規感應器</t>
  </si>
  <si>
    <t>肌張力測量儀</t>
  </si>
  <si>
    <t>HDR-PJ440 DV攝影機</t>
  </si>
  <si>
    <t>黏彈資料整合及分析系統-S型負重感應器</t>
  </si>
  <si>
    <t>黏彈資料整合及分析系統-無線迷你訊號感應器</t>
  </si>
  <si>
    <t>攜帶式中頻治療器</t>
  </si>
  <si>
    <t>聯興</t>
  </si>
  <si>
    <t>攜帶型超音波治療器</t>
  </si>
  <si>
    <t>可攜式步態測量系統</t>
  </si>
  <si>
    <t>長臂砂輪機</t>
  </si>
  <si>
    <t>紅外線高速攝影機資料轉換介面</t>
  </si>
  <si>
    <t>網路攝影機</t>
  </si>
  <si>
    <t>SNC-VM601(消耗電能6W)</t>
  </si>
  <si>
    <t>EM-55R15D(消耗電能130W)</t>
  </si>
  <si>
    <t>ACT-600(消耗電能3V 140MA)</t>
  </si>
  <si>
    <t>二聲道自動混音器</t>
  </si>
  <si>
    <t>鐵三角</t>
  </si>
  <si>
    <t>AT-HMX70(消耗電能350MA)</t>
  </si>
  <si>
    <t>靜電型電容式麥克風</t>
  </si>
  <si>
    <t>ES945W(消耗電能2MA)</t>
  </si>
  <si>
    <t>SNC-WR630(消耗電能25W)</t>
  </si>
  <si>
    <t>合勤</t>
  </si>
  <si>
    <t>GS2200-8HP(消耗電量230W)</t>
  </si>
  <si>
    <t>研華</t>
  </si>
  <si>
    <t>PVS-610(消耗電量450W)</t>
  </si>
  <si>
    <t>A3 專業型閱卷分析系統-電腦</t>
  </si>
  <si>
    <t>A3 專業型閱卷分析系統-螢幕</t>
  </si>
  <si>
    <t>A3 專業型閱卷分析系統-掃描器</t>
  </si>
  <si>
    <t>身體重量分佈檢測系統</t>
  </si>
  <si>
    <t>肌肉表現量測系統</t>
  </si>
  <si>
    <t>兒童跑步機</t>
  </si>
  <si>
    <t>肌肉表現量測系統-攝影機組</t>
  </si>
  <si>
    <t>能量代謝評量系統-心肺復健用腳踏車</t>
  </si>
  <si>
    <t>跑步機</t>
  </si>
  <si>
    <t>四頻道中頻向量干擾治療器</t>
  </si>
  <si>
    <t>無線運動心電圖機</t>
  </si>
  <si>
    <t>VM2640G　</t>
  </si>
  <si>
    <t>V226HQLＧ(bd)</t>
  </si>
  <si>
    <t>慣性動作感應器</t>
  </si>
  <si>
    <t>生理訊號即時回饋儀</t>
  </si>
  <si>
    <t>Noraxon/美國</t>
  </si>
  <si>
    <t>肌力康復治療器</t>
  </si>
  <si>
    <t>生理訊號即時回饋儀-無線肌電圖感測器</t>
  </si>
  <si>
    <t>分離式冷氣(壁掛)6.3kw</t>
  </si>
  <si>
    <t>分離式冷氣(壁掛)4.0kw</t>
  </si>
  <si>
    <t>攜帶型超音波治療器</t>
  </si>
  <si>
    <t>日本ITO</t>
  </si>
  <si>
    <t>鞋墊製作輔助分析儀</t>
  </si>
  <si>
    <t>垂直全身律動機</t>
  </si>
  <si>
    <t>動態神經肌肉康復評估暨訓練系統</t>
  </si>
  <si>
    <t>肌肉表現評估儀</t>
  </si>
  <si>
    <t>協調訓練分析力板</t>
  </si>
  <si>
    <t>三片式電動病床</t>
  </si>
  <si>
    <t>步態動作分析儀</t>
  </si>
  <si>
    <t>動靜態步態分析力板</t>
  </si>
  <si>
    <t>平衡測試訓練儀</t>
  </si>
  <si>
    <t>鞋墊材料加溫真空成型機</t>
  </si>
  <si>
    <t>軟組織傷害評估系統-螢幕</t>
  </si>
  <si>
    <t>零件料號:MI96-01425A</t>
  </si>
  <si>
    <t>軟組織傷害評估系統-10.1觸控面板</t>
  </si>
  <si>
    <t>零件料號:MI96-01427A</t>
  </si>
  <si>
    <t>軟組織傷害評估系統-超音波印表機</t>
  </si>
  <si>
    <t>震波治療儀</t>
  </si>
  <si>
    <t>可取</t>
  </si>
  <si>
    <t>平衡測試訓練儀-震動感應裝置</t>
  </si>
  <si>
    <t>心肺功能評估系統-12導程運動心電圖</t>
  </si>
  <si>
    <t>心肺功能評估系統-螢幕</t>
  </si>
  <si>
    <t>虛擬實境步態訓練系統-觸控顯示器</t>
  </si>
  <si>
    <t>虛擬實境步態訓練系統-虛擬實境顯示器</t>
  </si>
  <si>
    <t>虛擬實境步態訓練系統-投影機</t>
  </si>
  <si>
    <t>IPAD AIR 2019(第三代)</t>
  </si>
  <si>
    <t>數位醫療教學教室錄影音廣播設備-固定式網路攝影機</t>
  </si>
  <si>
    <t>數位醫療教學教室錄影音廣播設備-廣播擴大器</t>
  </si>
  <si>
    <t>數位醫療教學教室派題時程系統-電腦</t>
  </si>
  <si>
    <t>數位醫療教學教室派題時程系統-螢幕</t>
  </si>
  <si>
    <t>無線模組通用版及電腦</t>
  </si>
  <si>
    <t>氣壓式六氣囊肢體循環器</t>
  </si>
  <si>
    <t>氣壓式四氣囊肢體循環器</t>
  </si>
  <si>
    <t>肢體循環機</t>
  </si>
  <si>
    <t>多功能電刺激治療儀</t>
  </si>
  <si>
    <t>多功能電刺激合併超音波治療儀</t>
  </si>
  <si>
    <t>即時資料擷取系統</t>
  </si>
  <si>
    <t>中頻向量干擾治療儀</t>
  </si>
  <si>
    <t>微波治療器</t>
  </si>
  <si>
    <t>網路球型攝影機</t>
  </si>
  <si>
    <t>控制主機</t>
  </si>
  <si>
    <t>磁場治療器</t>
  </si>
  <si>
    <t>多媒體控制盒</t>
  </si>
  <si>
    <t>會議攝影機</t>
  </si>
  <si>
    <t>飛力士</t>
  </si>
  <si>
    <t>即時資料擷取系統</t>
  </si>
  <si>
    <t>KLFW-120DV-1GBC2</t>
    <phoneticPr fontId="2" type="noConversion"/>
  </si>
  <si>
    <t>堃霖</t>
    <phoneticPr fontId="2" type="noConversion"/>
  </si>
  <si>
    <t>RCU-1502W</t>
    <phoneticPr fontId="2" type="noConversion"/>
  </si>
  <si>
    <t>KLTW-150S-1DBG</t>
    <phoneticPr fontId="2" type="noConversion"/>
  </si>
  <si>
    <t>奧的斯</t>
    <phoneticPr fontId="2" type="noConversion"/>
  </si>
  <si>
    <t>電梯</t>
    <phoneticPr fontId="2" type="noConversion"/>
  </si>
  <si>
    <t>-</t>
    <phoneticPr fontId="2" type="noConversion"/>
  </si>
  <si>
    <t>Gen2-100k-9s*90m</t>
    <phoneticPr fontId="2" type="noConversion"/>
  </si>
  <si>
    <t>自來水蓄水塔</t>
    <phoneticPr fontId="2" type="noConversion"/>
  </si>
  <si>
    <t>設備名稱</t>
    <phoneticPr fontId="2" type="noConversion"/>
  </si>
  <si>
    <t>智科系</t>
    <phoneticPr fontId="12" type="noConversion"/>
  </si>
  <si>
    <t>FT-752DRC</t>
  </si>
  <si>
    <t>SA-R6302</t>
  </si>
  <si>
    <t>6.1
(9.2)</t>
  </si>
  <si>
    <t>廠商資料</t>
  </si>
  <si>
    <t>R-752DE+FT-752DRC含配電</t>
  </si>
  <si>
    <t>J70100</t>
  </si>
  <si>
    <t xml:space="preserve">收藏家 </t>
  </si>
  <si>
    <t>AX-126</t>
  </si>
  <si>
    <t>HP Core 2 Dual 1.8</t>
  </si>
  <si>
    <t>J30401</t>
    <phoneticPr fontId="2" type="noConversion"/>
  </si>
  <si>
    <t>J50601</t>
    <phoneticPr fontId="2" type="noConversion"/>
  </si>
  <si>
    <t>智科系</t>
    <phoneticPr fontId="12" type="noConversion"/>
  </si>
  <si>
    <t>J30402</t>
    <phoneticPr fontId="2" type="noConversion"/>
  </si>
  <si>
    <t>J50105</t>
    <phoneticPr fontId="2" type="noConversion"/>
  </si>
  <si>
    <t>J30401</t>
    <phoneticPr fontId="2" type="noConversion"/>
  </si>
  <si>
    <t>J50203</t>
    <phoneticPr fontId="2" type="noConversion"/>
  </si>
  <si>
    <t>教學廣播系統</t>
  </si>
  <si>
    <t>COMWEB</t>
  </si>
  <si>
    <t>MCC-394TP</t>
  </si>
  <si>
    <t>J70500</t>
    <phoneticPr fontId="2" type="noConversion"/>
  </si>
  <si>
    <t>智科系</t>
    <phoneticPr fontId="12" type="noConversion"/>
  </si>
  <si>
    <t>J70600</t>
    <phoneticPr fontId="2" type="noConversion"/>
  </si>
  <si>
    <t>J70700</t>
    <phoneticPr fontId="2" type="noConversion"/>
  </si>
  <si>
    <t>J50800</t>
    <phoneticPr fontId="2" type="noConversion"/>
  </si>
  <si>
    <t>J60200</t>
    <phoneticPr fontId="2" type="noConversion"/>
  </si>
  <si>
    <t>J50401</t>
    <phoneticPr fontId="2" type="noConversion"/>
  </si>
  <si>
    <t>J30402</t>
    <phoneticPr fontId="2" type="noConversion"/>
  </si>
  <si>
    <t>J50202</t>
    <phoneticPr fontId="2" type="noConversion"/>
  </si>
  <si>
    <t>J70400</t>
    <phoneticPr fontId="2" type="noConversion"/>
  </si>
  <si>
    <t>J506</t>
    <phoneticPr fontId="2" type="noConversion"/>
  </si>
  <si>
    <t>J80200</t>
    <phoneticPr fontId="2" type="noConversion"/>
  </si>
  <si>
    <t>J50702</t>
    <phoneticPr fontId="2" type="noConversion"/>
  </si>
  <si>
    <t>J50104</t>
    <phoneticPr fontId="2" type="noConversion"/>
  </si>
  <si>
    <t>J50105</t>
    <phoneticPr fontId="2" type="noConversion"/>
  </si>
  <si>
    <t>J30602</t>
    <phoneticPr fontId="2" type="noConversion"/>
  </si>
  <si>
    <t>J</t>
    <phoneticPr fontId="2" type="noConversion"/>
  </si>
  <si>
    <t>RD-280FS</t>
  </si>
  <si>
    <t>H104</t>
  </si>
  <si>
    <t>i5-2400 3.1G / 4G RAM / 500G HDD / DVD SM / 讀卡機</t>
  </si>
  <si>
    <t>日立水冷式箱型機15RT (含水塔、        )</t>
  </si>
  <si>
    <t>最高解析度1440*900、對比10000:1、19吋</t>
  </si>
  <si>
    <t>H10400
H10500
H10600
H10901
H10500
H11400</t>
  </si>
  <si>
    <t>1對1變頻分離式、RAS/C-56LN,5600Kcal/h</t>
  </si>
  <si>
    <t>H11600</t>
  </si>
  <si>
    <t>K121</t>
  </si>
  <si>
    <t>冷藏冷凍櫃</t>
  </si>
  <si>
    <t>萬國</t>
  </si>
  <si>
    <t>四門冷藏冷凍櫃</t>
  </si>
  <si>
    <t>1對1變頻分離式，9000Kcal/h,R410A環保冷媒</t>
  </si>
  <si>
    <t>H10600</t>
  </si>
  <si>
    <t>H10100</t>
  </si>
  <si>
    <t>6300Kcal/h、尺寸:寬880mm*高790mm*深315mm</t>
  </si>
  <si>
    <t>H102</t>
  </si>
  <si>
    <t xml:space="preserve">1.輸出功率100W 2.隱藏式麥克風收納 3.支援USB及CD光碟 </t>
  </si>
  <si>
    <t>H10400</t>
  </si>
  <si>
    <t>日立1對1變頻分離式、4500kcal/h、R410A環保冷媒</t>
  </si>
  <si>
    <t>電腦(含顯示器)-螢幕</t>
  </si>
  <si>
    <t>19" 寬螢幕、最高解析度1440*900、對比 10000:1</t>
  </si>
  <si>
    <t>L10500</t>
  </si>
  <si>
    <t>Core i5 3.1GHz、記憶體4G RAM/500G HDD</t>
  </si>
  <si>
    <t>25公升</t>
  </si>
  <si>
    <t>H11500</t>
  </si>
  <si>
    <t>戶外移動式音響組</t>
  </si>
  <si>
    <t>STK-VX1443FDR、STK-VS15、STK-SPM122 BBE-482、BBEEQA231 MIPRO-ACT-100A、機櫃、喇叭立架</t>
  </si>
  <si>
    <t>支援USB及CD音樂播放、具隱藏式麥克風收納、含2支手握無限麥克風MIPRO-MA705</t>
  </si>
  <si>
    <t>廣告機</t>
  </si>
  <si>
    <t>H10902</t>
  </si>
  <si>
    <t>電子看板</t>
  </si>
  <si>
    <t>新潮</t>
  </si>
  <si>
    <t>42吋電子看板</t>
  </si>
  <si>
    <t>H10200</t>
  </si>
  <si>
    <t>新潮科技</t>
  </si>
  <si>
    <t>55吋直立觸控廣告機</t>
  </si>
  <si>
    <t>電子佈告欄</t>
  </si>
  <si>
    <t>喬光</t>
  </si>
  <si>
    <t>PRN2</t>
  </si>
  <si>
    <t>MA-707</t>
  </si>
  <si>
    <t>音響-擴大機</t>
  </si>
  <si>
    <t>ASUKA A-600</t>
  </si>
  <si>
    <t>H111</t>
  </si>
  <si>
    <t>社團空間改造-擴大機</t>
  </si>
  <si>
    <t>YD-555</t>
  </si>
  <si>
    <t>輸出功率150W*2、頻率響應20Hz-15KHz</t>
  </si>
  <si>
    <t>H106</t>
  </si>
  <si>
    <t>Q9400 CPU/500G HDD/2G RAM / DVD SM / NO OS</t>
  </si>
  <si>
    <t>HP CLJ-CP3505</t>
  </si>
  <si>
    <t>CLJ-CP3505</t>
  </si>
  <si>
    <t xml:space="preserve">Kyocera </t>
  </si>
  <si>
    <t>FS-C5150DN</t>
  </si>
  <si>
    <t>SENRUN</t>
  </si>
  <si>
    <t>MA-707(含CD、USB、TP、雙手) MS-70 SC-70</t>
  </si>
  <si>
    <t>烘培烤箱</t>
  </si>
  <si>
    <t>1.溫度範圍：5℃~250℃、2.具超高溫保護裝置、3.雙層雙盤、4.烘培適用烤盤約46*66CM</t>
  </si>
  <si>
    <t>H11800</t>
  </si>
  <si>
    <t xml:space="preserve">1.A4規格 2.品質1200*1200dpi 3.網路雙面列印 </t>
  </si>
  <si>
    <t>含HP 256M RAM</t>
  </si>
  <si>
    <t>全自動研磨咖啡機</t>
  </si>
  <si>
    <t>Saeco</t>
  </si>
  <si>
    <t xml:space="preserve">1.陶瓷磨豆刀片 2.不銹鋼鍋爐 3.幫浦15bar(含)以上 </t>
  </si>
  <si>
    <t>行動音響擴大機</t>
  </si>
  <si>
    <t>SGC</t>
  </si>
  <si>
    <t xml:space="preserve">1.650W以上 2.壓縮比20:1 3.3組4pin speakon </t>
  </si>
  <si>
    <t>卡拉OK專用擴大機、充電式無線麥克風、美華點歌機</t>
  </si>
  <si>
    <t>混音控制器</t>
  </si>
  <si>
    <t>NUMORK</t>
  </si>
  <si>
    <t>NS7II</t>
  </si>
  <si>
    <t>O122</t>
  </si>
  <si>
    <t>混音器鍵盤</t>
  </si>
  <si>
    <t>KORG</t>
  </si>
  <si>
    <t>KROSS 61</t>
  </si>
  <si>
    <t>14.1"/T6570G 250G HDD 2G RAM/NO OS/</t>
  </si>
  <si>
    <t>社團空間改造-單槍投影機</t>
  </si>
  <si>
    <t>流明度3500、解析度XGA 1024*768</t>
  </si>
  <si>
    <t>Maxell</t>
  </si>
  <si>
    <t>MP-WU5603T</t>
  </si>
  <si>
    <t>D20700</t>
  </si>
  <si>
    <t>BMB</t>
  </si>
  <si>
    <t>CSN-300</t>
  </si>
  <si>
    <t>O42400</t>
  </si>
  <si>
    <t xml:space="preserve"> 3/4馬力 56*50*82CM</t>
  </si>
  <si>
    <t>TS-108</t>
  </si>
  <si>
    <t>刨冰機</t>
  </si>
  <si>
    <t>元揚企業有限公司</t>
  </si>
  <si>
    <t>SCS35</t>
  </si>
  <si>
    <t>吉他音箱</t>
  </si>
  <si>
    <t>Laney</t>
  </si>
  <si>
    <t>LX120RT</t>
  </si>
  <si>
    <t>O22400</t>
  </si>
  <si>
    <t>GB10103</t>
  </si>
  <si>
    <t xml:space="preserve">嘉崧企業有限
公司
</t>
  </si>
  <si>
    <t>嘉崧企業有限 公司</t>
  </si>
  <si>
    <t>O321</t>
  </si>
  <si>
    <t>J20800</t>
    <phoneticPr fontId="2" type="noConversion"/>
  </si>
  <si>
    <t>SUS排煙櫃</t>
    <phoneticPr fontId="2" type="noConversion"/>
  </si>
  <si>
    <t>J40601</t>
    <phoneticPr fontId="2" type="noConversion"/>
  </si>
  <si>
    <t>J10100</t>
    <phoneticPr fontId="2" type="noConversion"/>
  </si>
  <si>
    <t>J40801</t>
    <phoneticPr fontId="2" type="noConversion"/>
  </si>
  <si>
    <t>J10200</t>
    <phoneticPr fontId="2" type="noConversion"/>
  </si>
  <si>
    <t>J40201</t>
    <phoneticPr fontId="2" type="noConversion"/>
  </si>
  <si>
    <t>J40701</t>
    <phoneticPr fontId="2" type="noConversion"/>
  </si>
  <si>
    <t>電力</t>
    <phoneticPr fontId="2" type="noConversion"/>
  </si>
  <si>
    <t>J20500</t>
    <phoneticPr fontId="2" type="noConversion"/>
  </si>
  <si>
    <t>J40702</t>
    <phoneticPr fontId="2" type="noConversion"/>
  </si>
  <si>
    <t>電力</t>
    <phoneticPr fontId="2" type="noConversion"/>
  </si>
  <si>
    <t>JB10300</t>
    <phoneticPr fontId="2" type="noConversion"/>
  </si>
  <si>
    <t>J30703</t>
    <phoneticPr fontId="2" type="noConversion"/>
  </si>
  <si>
    <t>JB10100</t>
    <phoneticPr fontId="2" type="noConversion"/>
  </si>
  <si>
    <t>J40402</t>
    <phoneticPr fontId="2" type="noConversion"/>
  </si>
  <si>
    <t>J20500</t>
    <phoneticPr fontId="2" type="noConversion"/>
  </si>
  <si>
    <t>J20300</t>
    <phoneticPr fontId="2" type="noConversion"/>
  </si>
  <si>
    <t>VA702b</t>
    <phoneticPr fontId="2" type="noConversion"/>
  </si>
  <si>
    <t>ASUS MM17DG-B(防刮)</t>
    <phoneticPr fontId="2" type="noConversion"/>
  </si>
  <si>
    <t>Aquion</t>
    <phoneticPr fontId="2" type="noConversion"/>
  </si>
  <si>
    <t>J60602</t>
    <phoneticPr fontId="2" type="noConversion"/>
  </si>
  <si>
    <t>電力</t>
    <phoneticPr fontId="2" type="noConversion"/>
  </si>
  <si>
    <t>Dionex ICS-1000</t>
    <phoneticPr fontId="2" type="noConversion"/>
  </si>
  <si>
    <t>HP</t>
    <phoneticPr fontId="2" type="noConversion"/>
  </si>
  <si>
    <t>ProTower 400G9 MT</t>
    <phoneticPr fontId="2" type="noConversion"/>
  </si>
  <si>
    <t>J20800</t>
    <phoneticPr fontId="2" type="noConversion"/>
  </si>
  <si>
    <t>智慧型電池測試系統</t>
    <phoneticPr fontId="2" type="noConversion"/>
  </si>
  <si>
    <t>七泰電子股份有限公司</t>
    <phoneticPr fontId="2" type="noConversion"/>
  </si>
  <si>
    <t>CTEC801-4BABN5</t>
    <phoneticPr fontId="2" type="noConversion"/>
  </si>
  <si>
    <t>JB10200</t>
    <phoneticPr fontId="2" type="noConversion"/>
  </si>
  <si>
    <t>電力</t>
    <phoneticPr fontId="2" type="noConversion"/>
  </si>
  <si>
    <t>B30702</t>
  </si>
  <si>
    <t>VM2630G</t>
    <phoneticPr fontId="2" type="noConversion"/>
  </si>
  <si>
    <t>無線麥克風組</t>
    <phoneticPr fontId="2" type="noConversion"/>
  </si>
  <si>
    <t>MIPRO</t>
    <phoneticPr fontId="2" type="noConversion"/>
  </si>
  <si>
    <t>ACT-100B</t>
    <phoneticPr fontId="2" type="noConversion"/>
  </si>
  <si>
    <t>擴大機</t>
    <phoneticPr fontId="2" type="noConversion"/>
  </si>
  <si>
    <t>AUSKA</t>
    <phoneticPr fontId="2" type="noConversion"/>
  </si>
  <si>
    <t>AK700</t>
    <phoneticPr fontId="2" type="noConversion"/>
  </si>
  <si>
    <t>電動投影布幕</t>
    <phoneticPr fontId="2" type="noConversion"/>
  </si>
  <si>
    <t>E305、306、310</t>
    <phoneticPr fontId="2" type="noConversion"/>
  </si>
  <si>
    <t>電力</t>
    <phoneticPr fontId="2" type="noConversion"/>
  </si>
  <si>
    <t>高速球型攝影機</t>
    <phoneticPr fontId="2" type="noConversion"/>
  </si>
  <si>
    <t>icatch</t>
    <phoneticPr fontId="2" type="noConversion"/>
  </si>
  <si>
    <t>IN-PT1234Z-P</t>
    <phoneticPr fontId="2" type="noConversion"/>
  </si>
  <si>
    <t>電力</t>
    <phoneticPr fontId="2" type="noConversion"/>
  </si>
  <si>
    <t>網路球型攝影機</t>
    <phoneticPr fontId="2" type="noConversion"/>
  </si>
  <si>
    <t>UOI</t>
    <phoneticPr fontId="2" type="noConversion"/>
  </si>
  <si>
    <t>HCF-PB-P</t>
    <phoneticPr fontId="2" type="noConversion"/>
  </si>
  <si>
    <t>床邊照護系統-電腦專用懸臂</t>
    <phoneticPr fontId="2" type="noConversion"/>
  </si>
  <si>
    <t>OSCE中心視訊管理系統-電子鐘</t>
    <phoneticPr fontId="2" type="noConversion"/>
  </si>
  <si>
    <t>視聽系統-廣播系統主機</t>
    <phoneticPr fontId="2" type="noConversion"/>
  </si>
  <si>
    <t>Toa</t>
    <phoneticPr fontId="2" type="noConversion"/>
  </si>
  <si>
    <t>A-1512</t>
    <phoneticPr fontId="2" type="noConversion"/>
  </si>
  <si>
    <t>視聽系統-螢幕</t>
    <phoneticPr fontId="2" type="noConversion"/>
  </si>
  <si>
    <t>ENVISION</t>
    <phoneticPr fontId="2" type="noConversion"/>
  </si>
  <si>
    <t>P2471HL</t>
    <phoneticPr fontId="2" type="noConversion"/>
  </si>
  <si>
    <t>氣冷式冰水機</t>
    <phoneticPr fontId="2" type="noConversion"/>
  </si>
  <si>
    <t>TRANE</t>
    <phoneticPr fontId="2" type="noConversion"/>
  </si>
  <si>
    <t>迴油式真空旁泵浦</t>
    <phoneticPr fontId="2" type="noConversion"/>
  </si>
  <si>
    <t>浚豪</t>
    <phoneticPr fontId="2" type="noConversion"/>
  </si>
  <si>
    <t>OSCE中心視訊管理系統-伺服器</t>
    <phoneticPr fontId="2" type="noConversion"/>
  </si>
  <si>
    <t>捷元</t>
    <phoneticPr fontId="2" type="noConversion"/>
  </si>
  <si>
    <t>真空機</t>
    <phoneticPr fontId="2" type="noConversion"/>
  </si>
  <si>
    <t>竣幃</t>
    <phoneticPr fontId="13" type="noConversion"/>
  </si>
  <si>
    <t>JW-9088L</t>
    <phoneticPr fontId="2" type="noConversion"/>
  </si>
  <si>
    <t>R410A</t>
    <phoneticPr fontId="2" type="noConversion"/>
  </si>
  <si>
    <t>伺服器</t>
    <phoneticPr fontId="2" type="noConversion"/>
  </si>
  <si>
    <t>HPE</t>
    <phoneticPr fontId="2" type="noConversion"/>
  </si>
  <si>
    <t>ProLiant DL20 Gen10</t>
    <phoneticPr fontId="2" type="noConversion"/>
  </si>
  <si>
    <t>E103</t>
    <phoneticPr fontId="2" type="noConversion"/>
  </si>
  <si>
    <t>E</t>
    <phoneticPr fontId="2" type="noConversion"/>
  </si>
  <si>
    <t>床邊照護系統-18.5吋AIO觸控電腦</t>
    <phoneticPr fontId="2" type="noConversion"/>
  </si>
  <si>
    <t>Avalue</t>
    <phoneticPr fontId="2" type="noConversion"/>
  </si>
  <si>
    <t>APC-18W9</t>
    <phoneticPr fontId="2" type="noConversion"/>
  </si>
  <si>
    <t>床邊照護系統-智慧型電視</t>
    <phoneticPr fontId="2" type="noConversion"/>
  </si>
  <si>
    <t xml:space="preserve">宏展 </t>
    <phoneticPr fontId="2" type="noConversion"/>
  </si>
  <si>
    <t>HJ55TC</t>
    <phoneticPr fontId="2" type="noConversion"/>
  </si>
  <si>
    <t>飛時多維度安全感測-電腦主機</t>
    <phoneticPr fontId="2" type="noConversion"/>
  </si>
  <si>
    <t>ACER</t>
    <phoneticPr fontId="2" type="noConversion"/>
  </si>
  <si>
    <t>Veriton N4660G</t>
    <phoneticPr fontId="2" type="noConversion"/>
  </si>
  <si>
    <t>飛時多維度安全感測-辨識感知器</t>
    <phoneticPr fontId="2" type="noConversion"/>
  </si>
  <si>
    <t>慧誠</t>
    <phoneticPr fontId="2" type="noConversion"/>
  </si>
  <si>
    <t>ToF-LAN-A11</t>
    <phoneticPr fontId="2" type="noConversion"/>
  </si>
  <si>
    <t>智慧床墊系統-電腦主機</t>
    <phoneticPr fontId="2" type="noConversion"/>
  </si>
  <si>
    <t>靜音型空壓機</t>
    <phoneticPr fontId="2" type="noConversion"/>
  </si>
  <si>
    <t>護理站控制台系統</t>
    <phoneticPr fontId="2" type="noConversion"/>
  </si>
  <si>
    <t>VNS-15W01</t>
    <phoneticPr fontId="2" type="noConversion"/>
  </si>
  <si>
    <t>護理站控制台系統-15.6吋觸控式平板電腦</t>
    <phoneticPr fontId="2" type="noConversion"/>
  </si>
  <si>
    <t>液晶電視</t>
    <phoneticPr fontId="2" type="noConversion"/>
  </si>
  <si>
    <t>SONY</t>
    <phoneticPr fontId="2" type="noConversion"/>
  </si>
  <si>
    <t>KDL-40V5500/B</t>
    <phoneticPr fontId="2" type="noConversion"/>
  </si>
  <si>
    <t>筆記型電腦</t>
    <phoneticPr fontId="2" type="noConversion"/>
  </si>
  <si>
    <t>TM8471</t>
    <phoneticPr fontId="2" type="noConversion"/>
  </si>
  <si>
    <t>32路網路型錄影主機-路由器</t>
    <phoneticPr fontId="2" type="noConversion"/>
  </si>
  <si>
    <t>EdgeRouter</t>
    <phoneticPr fontId="2" type="noConversion"/>
  </si>
  <si>
    <t>ER-6P</t>
    <phoneticPr fontId="2" type="noConversion"/>
  </si>
  <si>
    <t>32路網路型錄影主機-不斷電系統</t>
    <phoneticPr fontId="2" type="noConversion"/>
  </si>
  <si>
    <t>飛碟</t>
    <phoneticPr fontId="2" type="noConversion"/>
  </si>
  <si>
    <t>FT-1010U</t>
    <phoneticPr fontId="2" type="noConversion"/>
  </si>
  <si>
    <t>32路網路型錄影主機-交換器</t>
    <phoneticPr fontId="2" type="noConversion"/>
  </si>
  <si>
    <t>EDIMAX</t>
    <phoneticPr fontId="2" type="noConversion"/>
  </si>
  <si>
    <t>GS-5484PLC</t>
    <phoneticPr fontId="2" type="noConversion"/>
  </si>
  <si>
    <t>32路網路型錄影主機</t>
    <phoneticPr fontId="2" type="noConversion"/>
  </si>
  <si>
    <t>TWG</t>
    <phoneticPr fontId="2" type="noConversion"/>
  </si>
  <si>
    <t>PB-5032AR6</t>
    <phoneticPr fontId="2" type="noConversion"/>
  </si>
  <si>
    <t>電腦螢幕</t>
    <phoneticPr fontId="2" type="noConversion"/>
  </si>
  <si>
    <t>V193W(AR)</t>
    <phoneticPr fontId="2" type="noConversion"/>
  </si>
  <si>
    <t>PB-506-SQ2M</t>
    <phoneticPr fontId="2" type="noConversion"/>
  </si>
  <si>
    <t>派題主機</t>
    <phoneticPr fontId="2" type="noConversion"/>
  </si>
  <si>
    <t>捷元 Genuine</t>
    <phoneticPr fontId="2" type="noConversion"/>
  </si>
  <si>
    <t>AvbogyG15B-1T</t>
    <phoneticPr fontId="2" type="noConversion"/>
  </si>
  <si>
    <t>護理站電子白板系統-電子白板</t>
    <phoneticPr fontId="2" type="noConversion"/>
  </si>
  <si>
    <t>LG</t>
    <phoneticPr fontId="2" type="noConversion"/>
  </si>
  <si>
    <t>49UM7300PWA</t>
    <phoneticPr fontId="2" type="noConversion"/>
  </si>
  <si>
    <t>雙核心電腦主機</t>
  </si>
  <si>
    <t>HP</t>
    <phoneticPr fontId="2" type="noConversion"/>
  </si>
  <si>
    <t>PRO3005MT</t>
    <phoneticPr fontId="2" type="noConversion"/>
  </si>
  <si>
    <t>單槍投影機</t>
    <phoneticPr fontId="2" type="noConversion"/>
  </si>
  <si>
    <t>NEC</t>
    <phoneticPr fontId="2" type="noConversion"/>
  </si>
  <si>
    <t>PE523X</t>
    <phoneticPr fontId="2" type="noConversion"/>
  </si>
  <si>
    <t>19吋觸控式LCD螢幕</t>
    <phoneticPr fontId="2" type="noConversion"/>
  </si>
  <si>
    <t>JuGuan</t>
    <phoneticPr fontId="2" type="noConversion"/>
  </si>
  <si>
    <t>JGT190F01EH2A</t>
    <phoneticPr fontId="2" type="noConversion"/>
  </si>
  <si>
    <t>RAD-81NJP/RAC-81JP</t>
    <phoneticPr fontId="2" type="noConversion"/>
  </si>
  <si>
    <t>E104</t>
    <phoneticPr fontId="2" type="noConversion"/>
  </si>
  <si>
    <t>仲美</t>
    <phoneticPr fontId="2" type="noConversion"/>
  </si>
  <si>
    <t>TSB-80</t>
    <phoneticPr fontId="2" type="noConversion"/>
  </si>
  <si>
    <t>0.05</t>
    <phoneticPr fontId="2" type="noConversion"/>
  </si>
  <si>
    <t>電動床</t>
    <phoneticPr fontId="2" type="noConversion"/>
  </si>
  <si>
    <t>倍愛</t>
    <phoneticPr fontId="2" type="noConversion"/>
  </si>
  <si>
    <t>BL-BHR6</t>
    <phoneticPr fontId="2" type="noConversion"/>
  </si>
  <si>
    <t>MC401X</t>
    <phoneticPr fontId="2" type="noConversion"/>
  </si>
  <si>
    <t>E108</t>
    <phoneticPr fontId="2" type="noConversion"/>
  </si>
  <si>
    <t>手機照護APP-照護手機</t>
    <phoneticPr fontId="2" type="noConversion"/>
  </si>
  <si>
    <t>HTC</t>
    <phoneticPr fontId="2" type="noConversion"/>
  </si>
  <si>
    <t>U20 5G</t>
    <phoneticPr fontId="2" type="noConversion"/>
  </si>
  <si>
    <t>E109</t>
    <phoneticPr fontId="2" type="noConversion"/>
  </si>
  <si>
    <t>床邊照護系統-平板</t>
    <phoneticPr fontId="2" type="noConversion"/>
  </si>
  <si>
    <t>APPLE</t>
    <phoneticPr fontId="2" type="noConversion"/>
  </si>
  <si>
    <t>Ipad pro</t>
    <phoneticPr fontId="2" type="noConversion"/>
  </si>
  <si>
    <t>護理學院</t>
  </si>
  <si>
    <t>E20602</t>
    <phoneticPr fontId="2" type="noConversion"/>
  </si>
  <si>
    <t>喇叭</t>
    <phoneticPr fontId="2" type="noConversion"/>
  </si>
  <si>
    <t>E302</t>
    <phoneticPr fontId="2" type="noConversion"/>
  </si>
  <si>
    <t>E203</t>
    <phoneticPr fontId="2" type="noConversion"/>
  </si>
  <si>
    <t>護理系</t>
    <phoneticPr fontId="2" type="noConversion"/>
  </si>
  <si>
    <t>E305</t>
    <phoneticPr fontId="2" type="noConversion"/>
  </si>
  <si>
    <t>護理科</t>
    <phoneticPr fontId="2" type="noConversion"/>
  </si>
  <si>
    <t>日立</t>
    <phoneticPr fontId="2" type="noConversion"/>
  </si>
  <si>
    <t>E30701</t>
    <phoneticPr fontId="2" type="noConversion"/>
  </si>
  <si>
    <t>E309</t>
    <phoneticPr fontId="2" type="noConversion"/>
  </si>
  <si>
    <t>微波爐</t>
    <phoneticPr fontId="2" type="noConversion"/>
  </si>
  <si>
    <t>Chimei</t>
    <phoneticPr fontId="2" type="noConversion"/>
  </si>
  <si>
    <t>E311</t>
    <phoneticPr fontId="2" type="noConversion"/>
  </si>
  <si>
    <t>E312</t>
    <phoneticPr fontId="2" type="noConversion"/>
  </si>
  <si>
    <t>RAS-110YSP/RAC-110SP</t>
    <phoneticPr fontId="2" type="noConversion"/>
  </si>
  <si>
    <t>數位多功能講桌</t>
    <phoneticPr fontId="2" type="noConversion"/>
  </si>
  <si>
    <t>JECTOR</t>
    <phoneticPr fontId="2" type="noConversion"/>
  </si>
  <si>
    <t>2.3</t>
    <phoneticPr fontId="2" type="noConversion"/>
  </si>
  <si>
    <t>電腦</t>
    <phoneticPr fontId="2" type="noConversion"/>
  </si>
  <si>
    <t>E313</t>
    <phoneticPr fontId="2" type="noConversion"/>
  </si>
  <si>
    <t>血壓血氧監視器</t>
    <phoneticPr fontId="2" type="noConversion"/>
  </si>
  <si>
    <t xml:space="preserve">BISTO </t>
    <phoneticPr fontId="2" type="noConversion"/>
  </si>
  <si>
    <t>BT-720</t>
    <phoneticPr fontId="2" type="noConversion"/>
  </si>
  <si>
    <t>紫外線滅菌機S-50型</t>
    <phoneticPr fontId="2" type="noConversion"/>
  </si>
  <si>
    <t>S-50</t>
    <phoneticPr fontId="2" type="noConversion"/>
  </si>
  <si>
    <t>HERAN烘衣機</t>
    <phoneticPr fontId="2" type="noConversion"/>
  </si>
  <si>
    <t>HERAN</t>
    <phoneticPr fontId="2" type="noConversion"/>
  </si>
  <si>
    <t>HDM-0781</t>
    <phoneticPr fontId="2" type="noConversion"/>
  </si>
  <si>
    <t>E315</t>
    <phoneticPr fontId="2" type="noConversion"/>
  </si>
  <si>
    <t>E316</t>
    <phoneticPr fontId="2" type="noConversion"/>
  </si>
  <si>
    <t>訂製品</t>
    <phoneticPr fontId="2" type="noConversion"/>
  </si>
  <si>
    <t>電子溫控封口機</t>
    <phoneticPr fontId="2" type="noConversion"/>
  </si>
  <si>
    <t>E106</t>
    <phoneticPr fontId="2" type="noConversion"/>
  </si>
  <si>
    <t>ICU</t>
    <phoneticPr fontId="2" type="noConversion"/>
  </si>
  <si>
    <t>PLUM360</t>
    <phoneticPr fontId="2" type="noConversion"/>
  </si>
  <si>
    <t>熱影像人臉辨識體溫感測儀</t>
    <phoneticPr fontId="2" type="noConversion"/>
  </si>
  <si>
    <t>Facesec</t>
    <phoneticPr fontId="2" type="noConversion"/>
  </si>
  <si>
    <t>BRD-WS-BD3</t>
  </si>
  <si>
    <t>電動病床</t>
    <phoneticPr fontId="2" type="noConversion"/>
  </si>
  <si>
    <t>長庚醫學科技</t>
  </si>
  <si>
    <t>一般型-安康系列</t>
  </si>
  <si>
    <t>床邊照護系統</t>
    <phoneticPr fontId="2" type="noConversion"/>
  </si>
  <si>
    <t>Medi-View-185</t>
  </si>
  <si>
    <t>安勤</t>
  </si>
  <si>
    <t>FX-100</t>
  </si>
  <si>
    <t>E306</t>
    <phoneticPr fontId="2" type="noConversion"/>
  </si>
  <si>
    <t>E310</t>
    <phoneticPr fontId="2" type="noConversion"/>
  </si>
  <si>
    <t>TOA</t>
    <phoneticPr fontId="2" type="noConversion"/>
  </si>
  <si>
    <t>視聽系統-無線麥克風組</t>
    <phoneticPr fontId="2" type="noConversion"/>
  </si>
  <si>
    <t>PANASONIC</t>
    <phoneticPr fontId="2" type="noConversion"/>
  </si>
  <si>
    <t>PT-VZ580T</t>
  </si>
  <si>
    <t>CASOS</t>
    <phoneticPr fontId="2" type="noConversion"/>
  </si>
  <si>
    <t>MES-120</t>
    <phoneticPr fontId="2" type="noConversion"/>
  </si>
  <si>
    <t>ASUS</t>
    <phoneticPr fontId="2" type="noConversion"/>
  </si>
  <si>
    <t>M700MD</t>
  </si>
  <si>
    <t>E101</t>
    <phoneticPr fontId="2" type="noConversion"/>
  </si>
  <si>
    <t xml:space="preserve">MIPRO </t>
  </si>
  <si>
    <t>ACT-100B</t>
  </si>
  <si>
    <t xml:space="preserve">ACER </t>
    <phoneticPr fontId="2" type="noConversion"/>
  </si>
  <si>
    <t xml:space="preserve"> Veriton M2630G</t>
  </si>
  <si>
    <t>尚偉</t>
    <phoneticPr fontId="2" type="noConversion"/>
  </si>
  <si>
    <t>順裕</t>
    <phoneticPr fontId="2" type="noConversion"/>
  </si>
  <si>
    <t>國祥</t>
    <phoneticPr fontId="2" type="noConversion"/>
  </si>
  <si>
    <t>金威翔</t>
    <phoneticPr fontId="2" type="noConversion"/>
  </si>
  <si>
    <t>Nikon</t>
    <phoneticPr fontId="2" type="noConversion"/>
  </si>
  <si>
    <t>泰裕祥</t>
    <phoneticPr fontId="2" type="noConversion"/>
  </si>
  <si>
    <t>永力</t>
    <phoneticPr fontId="2" type="noConversion"/>
  </si>
  <si>
    <t>全盟</t>
    <phoneticPr fontId="2" type="noConversion"/>
  </si>
  <si>
    <t>三群</t>
    <phoneticPr fontId="2" type="noConversion"/>
  </si>
  <si>
    <t>研究發展處-研發組、產學組</t>
    <phoneticPr fontId="2" type="noConversion"/>
  </si>
  <si>
    <t>研究發展處-處本部、研發組</t>
    <phoneticPr fontId="2" type="noConversion"/>
  </si>
  <si>
    <t>N棟分離式冷氣</t>
    <phoneticPr fontId="2" type="noConversion"/>
  </si>
  <si>
    <t>FDC250VSAT-W</t>
    <phoneticPr fontId="2" type="noConversion"/>
  </si>
  <si>
    <t>FDC450KXZE2TX</t>
    <phoneticPr fontId="2" type="noConversion"/>
  </si>
  <si>
    <t>N</t>
    <phoneticPr fontId="2" type="noConversion"/>
  </si>
  <si>
    <t>60</t>
    <phoneticPr fontId="2" type="noConversion"/>
  </si>
  <si>
    <t> 60</t>
  </si>
  <si>
    <t>50~60Hz</t>
  </si>
  <si>
    <t>RFL-8038</t>
  </si>
  <si>
    <t>國際事務處</t>
    <phoneticPr fontId="12" type="noConversion"/>
  </si>
  <si>
    <t>冷氣</t>
    <phoneticPr fontId="12" type="noConversion"/>
  </si>
  <si>
    <t>L104、L107、L108、L109、L110</t>
    <phoneticPr fontId="12" type="noConversion"/>
  </si>
  <si>
    <t>L</t>
    <phoneticPr fontId="12" type="noConversion"/>
  </si>
  <si>
    <t>平板燈</t>
    <phoneticPr fontId="12" type="noConversion"/>
  </si>
  <si>
    <t>VA249</t>
    <phoneticPr fontId="12" type="noConversion"/>
  </si>
  <si>
    <t>L104</t>
    <phoneticPr fontId="12" type="noConversion"/>
  </si>
  <si>
    <t>M640MB</t>
    <phoneticPr fontId="12" type="noConversion"/>
  </si>
  <si>
    <t>L104、L107</t>
    <phoneticPr fontId="12" type="noConversion"/>
  </si>
  <si>
    <t>D840MA</t>
    <phoneticPr fontId="12" type="noConversion"/>
  </si>
  <si>
    <t>L107</t>
    <phoneticPr fontId="12" type="noConversion"/>
  </si>
  <si>
    <t>M454dw</t>
    <phoneticPr fontId="12" type="noConversion"/>
  </si>
  <si>
    <t>M452dn</t>
    <phoneticPr fontId="12" type="noConversion"/>
  </si>
  <si>
    <t>雷射印表機-黑白</t>
    <phoneticPr fontId="12" type="noConversion"/>
  </si>
  <si>
    <t>M72630</t>
    <phoneticPr fontId="12" type="noConversion"/>
  </si>
  <si>
    <t>V196HQL</t>
    <phoneticPr fontId="12" type="noConversion"/>
  </si>
  <si>
    <t>100-240</t>
    <phoneticPr fontId="12" type="noConversion"/>
  </si>
  <si>
    <t>P3540FA-0091A8265U</t>
    <phoneticPr fontId="12" type="noConversion"/>
  </si>
  <si>
    <t>UX5304V</t>
  </si>
  <si>
    <t>個人電腦-主機</t>
    <phoneticPr fontId="12" type="noConversion"/>
  </si>
  <si>
    <t>M900MD</t>
  </si>
  <si>
    <t>NEC</t>
    <phoneticPr fontId="12" type="noConversion"/>
  </si>
  <si>
    <t>P474U</t>
    <phoneticPr fontId="12" type="noConversion"/>
  </si>
  <si>
    <t>L108、L109、L110</t>
    <phoneticPr fontId="12" type="noConversion"/>
  </si>
  <si>
    <t>電動螢幕</t>
    <phoneticPr fontId="12" type="noConversion"/>
  </si>
  <si>
    <t>CASOS</t>
    <phoneticPr fontId="12" type="noConversion"/>
  </si>
  <si>
    <t>AT-120</t>
    <phoneticPr fontId="12" type="noConversion"/>
  </si>
  <si>
    <t>教室電腦-主機</t>
    <phoneticPr fontId="12" type="noConversion"/>
  </si>
  <si>
    <t>M700MD</t>
    <phoneticPr fontId="12" type="noConversion"/>
  </si>
  <si>
    <t>L108、L109</t>
    <phoneticPr fontId="12" type="noConversion"/>
  </si>
  <si>
    <t>教室電腦-螢幕</t>
    <phoneticPr fontId="12" type="noConversion"/>
  </si>
  <si>
    <t>VA24EHEY</t>
    <phoneticPr fontId="12" type="noConversion"/>
  </si>
  <si>
    <t>2023</t>
    <phoneticPr fontId="12" type="noConversion"/>
  </si>
  <si>
    <t>喇叭</t>
    <phoneticPr fontId="12" type="noConversion"/>
  </si>
  <si>
    <t>Machi</t>
    <phoneticPr fontId="12" type="noConversion"/>
  </si>
  <si>
    <t>MK-803</t>
    <phoneticPr fontId="12" type="noConversion"/>
  </si>
  <si>
    <t>L108、L109、L111</t>
  </si>
  <si>
    <t>擴大機</t>
    <phoneticPr fontId="12" type="noConversion"/>
  </si>
  <si>
    <t>UPSOUND</t>
    <phoneticPr fontId="12" type="noConversion"/>
  </si>
  <si>
    <t>KTV-600</t>
    <phoneticPr fontId="12" type="noConversion"/>
  </si>
  <si>
    <t>L108、L109、L112</t>
  </si>
  <si>
    <t>無線麥克風</t>
    <phoneticPr fontId="12" type="noConversion"/>
  </si>
  <si>
    <t>MIPRO</t>
    <phoneticPr fontId="12" type="noConversion"/>
  </si>
  <si>
    <t>ACT-312</t>
    <phoneticPr fontId="12" type="noConversion"/>
  </si>
  <si>
    <t>L108、L109、L113</t>
  </si>
  <si>
    <t>宿舍熱泵(停用)</t>
    <phoneticPr fontId="2" type="noConversion"/>
  </si>
  <si>
    <t>50HZ</t>
    <phoneticPr fontId="2" type="noConversion"/>
  </si>
  <si>
    <t>待機時數（hr）</t>
    <phoneticPr fontId="2" type="noConversion"/>
  </si>
  <si>
    <t>動物保健系</t>
    <phoneticPr fontId="2" type="noConversion"/>
  </si>
  <si>
    <t>N41402</t>
    <phoneticPr fontId="2" type="noConversion"/>
  </si>
  <si>
    <t>N508</t>
    <phoneticPr fontId="2" type="noConversion"/>
  </si>
  <si>
    <t>全自動血液分析儀</t>
    <phoneticPr fontId="2" type="noConversion"/>
  </si>
  <si>
    <t>離心機</t>
    <phoneticPr fontId="2" type="noConversion"/>
  </si>
  <si>
    <t>IDEXX</t>
    <phoneticPr fontId="2" type="noConversion"/>
  </si>
  <si>
    <t>Eppendorf Minispin</t>
    <phoneticPr fontId="2" type="noConversion"/>
  </si>
  <si>
    <t>N414</t>
    <phoneticPr fontId="2" type="noConversion"/>
  </si>
  <si>
    <t>尿液分析儀</t>
    <phoneticPr fontId="2" type="noConversion"/>
  </si>
  <si>
    <t>Vetlab UA</t>
    <phoneticPr fontId="2" type="noConversion"/>
  </si>
  <si>
    <t>手術燈</t>
    <phoneticPr fontId="2" type="noConversion"/>
  </si>
  <si>
    <t>ACOMED</t>
    <phoneticPr fontId="2" type="noConversion"/>
  </si>
  <si>
    <t>U6-S</t>
    <phoneticPr fontId="2" type="noConversion"/>
  </si>
  <si>
    <t>免疫功能分析儀</t>
    <phoneticPr fontId="2" type="noConversion"/>
  </si>
  <si>
    <t>N421</t>
    <phoneticPr fontId="2" type="noConversion"/>
  </si>
  <si>
    <t>超音波掃描儀</t>
    <phoneticPr fontId="2" type="noConversion"/>
  </si>
  <si>
    <t>LU700M-vet</t>
    <phoneticPr fontId="2" type="noConversion"/>
  </si>
  <si>
    <t>正立螢光顯微鏡</t>
    <phoneticPr fontId="2" type="noConversion"/>
  </si>
  <si>
    <t>NIKON</t>
    <phoneticPr fontId="2" type="noConversion"/>
  </si>
  <si>
    <t>NI-U</t>
    <phoneticPr fontId="2" type="noConversion"/>
  </si>
  <si>
    <t>全自動免疫糞便血紅素定量分析儀</t>
    <phoneticPr fontId="2" type="noConversion"/>
  </si>
  <si>
    <t>EIKEN</t>
    <phoneticPr fontId="2" type="noConversion"/>
  </si>
  <si>
    <t>OC-SENSOR IO</t>
    <phoneticPr fontId="2" type="noConversion"/>
  </si>
  <si>
    <t>800G9 TWR</t>
    <phoneticPr fontId="2" type="noConversion"/>
  </si>
  <si>
    <t>M27fw</t>
    <phoneticPr fontId="2" type="noConversion"/>
  </si>
  <si>
    <t>10</t>
    <phoneticPr fontId="2" type="noConversion"/>
  </si>
  <si>
    <t>實際操作時數（每台年平均）</t>
    <phoneticPr fontId="2" type="noConversion"/>
  </si>
  <si>
    <t>填表人</t>
    <phoneticPr fontId="2" type="noConversion"/>
  </si>
  <si>
    <t>電風扇</t>
    <phoneticPr fontId="2" type="noConversion"/>
  </si>
  <si>
    <t>電力</t>
    <phoneticPr fontId="2" type="noConversion"/>
  </si>
  <si>
    <t>噴霧乾燥機</t>
    <phoneticPr fontId="2" type="noConversion"/>
  </si>
  <si>
    <t>SUNTEX</t>
    <phoneticPr fontId="2" type="noConversion"/>
  </si>
  <si>
    <t>TA-010</t>
    <phoneticPr fontId="2" type="noConversion"/>
  </si>
  <si>
    <t>N412</t>
    <phoneticPr fontId="2" type="noConversion"/>
  </si>
  <si>
    <t>動物用都普勒血壓計</t>
    <phoneticPr fontId="2" type="noConversion"/>
  </si>
  <si>
    <t>PARKS</t>
    <phoneticPr fontId="2" type="noConversion"/>
  </si>
  <si>
    <t>811-BL</t>
    <phoneticPr fontId="2" type="noConversion"/>
  </si>
  <si>
    <t>動物用X光模擬機</t>
    <phoneticPr fontId="2" type="noConversion"/>
  </si>
  <si>
    <t>JOB</t>
    <phoneticPr fontId="2" type="noConversion"/>
  </si>
  <si>
    <t>120HF</t>
    <phoneticPr fontId="2" type="noConversion"/>
  </si>
  <si>
    <t>VM2640+V276HL W</t>
    <phoneticPr fontId="2" type="noConversion"/>
  </si>
  <si>
    <t>Blackmagic Design</t>
    <phoneticPr fontId="2" type="noConversion"/>
  </si>
  <si>
    <t>虛擬音像編輯合成系統-伺服器</t>
    <phoneticPr fontId="2" type="noConversion"/>
  </si>
  <si>
    <r>
      <t>Powerpac</t>
    </r>
    <r>
      <rPr>
        <vertAlign val="superscript"/>
        <sz val="12"/>
        <rFont val="細明體"/>
        <family val="3"/>
        <charset val="136"/>
      </rPr>
      <t>TM</t>
    </r>
    <r>
      <rPr>
        <sz val="12"/>
        <rFont val="細明體"/>
        <family val="3"/>
        <charset val="136"/>
      </rPr>
      <t xml:space="preserve"> Basic </t>
    </r>
  </si>
  <si>
    <r>
      <t>CO</t>
    </r>
    <r>
      <rPr>
        <vertAlign val="subscript"/>
        <sz val="12"/>
        <rFont val="細明體"/>
        <family val="3"/>
        <charset val="136"/>
      </rPr>
      <t>2</t>
    </r>
    <r>
      <rPr>
        <sz val="12"/>
        <rFont val="細明體"/>
        <family val="3"/>
        <charset val="136"/>
      </rPr>
      <t>培養箱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</si>
</sst>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43" formatCode="_-* #,##0.00_-;\-* #,##0.00_-;_-* &quot;-&quot;??_-;_-@_-"/>
    <numFmt numFmtId="176" formatCode="0.000_);[Red]\(0.000\)"/>
    <numFmt numFmtId="177" formatCode="0.0_);[Red]\(0.0\)"/>
    <numFmt numFmtId="178" formatCode="0_);[Red]\(0\)"/>
    <numFmt numFmtId="179" formatCode="0.0000_);[Red]\(0.0000\)"/>
    <numFmt numFmtId="180" formatCode="0_ "/>
    <numFmt numFmtId="181" formatCode="0.00_);[Red]\(0.00\)"/>
    <numFmt numFmtId="182" formatCode="0&quot; &quot;;[Red]&quot;(&quot;0&quot;)&quot;"/>
    <numFmt numFmtId="183" formatCode="0&quot; &quot;"/>
    <numFmt numFmtId="184" formatCode="0.0&quot; &quot;"/>
    <numFmt numFmtId="185" formatCode="0.000&quot; &quot;"/>
    <numFmt numFmtId="186" formatCode="0.0000&quot; &quot;"/>
    <numFmt numFmtId="187" formatCode="0.0_ "/>
    <numFmt numFmtId="188" formatCode="0.000_ "/>
    <numFmt numFmtId="189" formatCode="0.0000_ "/>
    <numFmt numFmtId="190" formatCode="[$NT$-404]#,##0.00;[Red]&quot;-&quot;[$NT$-404]#,##0.00"/>
    <numFmt numFmtId="191" formatCode="0.0&quot; &quot;;[Red]&quot;(&quot;0.0&quot;)&quot;"/>
    <numFmt numFmtId="192" formatCode="#,##0.00_);[Red]\(#,##0.00\)"/>
    <numFmt numFmtId="193" formatCode="0.00&quot; &quot;"/>
    <numFmt numFmtId="194" formatCode="0.0000&quot; &quot;;[Red]&quot;(&quot;0.0000&quot;)&quot;"/>
    <numFmt numFmtId="195" formatCode="#,##0.0_);[Red]\(#,##0.0\)"/>
    <numFmt numFmtId="196" formatCode="0.000&quot; &quot;;[Red]&quot;(&quot;0.000&quot;)&quot;"/>
    <numFmt numFmtId="197" formatCode="0.00_ "/>
    <numFmt numFmtId="198" formatCode="0.0"/>
    <numFmt numFmtId="199" formatCode="0.0000"/>
    <numFmt numFmtId="200" formatCode="0.000"/>
    <numFmt numFmtId="201" formatCode="#,##0_);[Red]\(#,##0\)"/>
    <numFmt numFmtId="202" formatCode="#,##0.0000_);[Red]\(#,##0.0000\)"/>
  </numFmts>
  <fonts count="37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u/>
      <sz val="9.6"/>
      <color theme="10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12"/>
      <color theme="1"/>
      <name val="新細明體"/>
      <family val="2"/>
      <scheme val="minor"/>
    </font>
    <font>
      <sz val="12"/>
      <color rgb="FF000000"/>
      <name val="PMingLiu"/>
      <family val="1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新細明體1"/>
      <family val="1"/>
      <charset val="136"/>
    </font>
    <font>
      <sz val="9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000000"/>
      <name val="新細明體1"/>
      <family val="1"/>
      <charset val="136"/>
    </font>
    <font>
      <u/>
      <sz val="12"/>
      <color rgb="FF0563C1"/>
      <name val="新細明體1"/>
      <family val="2"/>
      <charset val="136"/>
    </font>
    <font>
      <b/>
      <i/>
      <sz val="16"/>
      <color rgb="FF000000"/>
      <name val="新細明體1"/>
      <family val="1"/>
      <charset val="136"/>
    </font>
    <font>
      <b/>
      <i/>
      <u/>
      <sz val="12"/>
      <color rgb="FF000000"/>
      <name val="新細明體1"/>
      <family val="1"/>
      <charset val="136"/>
    </font>
    <font>
      <sz val="12"/>
      <color rgb="FF000000"/>
      <name val="新細明體1"/>
      <family val="2"/>
      <charset val="136"/>
    </font>
    <font>
      <sz val="9"/>
      <name val="新細明體1"/>
      <charset val="136"/>
    </font>
    <font>
      <sz val="9"/>
      <name val="Times New Roman"/>
      <family val="2"/>
      <charset val="136"/>
    </font>
    <font>
      <sz val="9"/>
      <name val="新細明體"/>
      <family val="2"/>
      <charset val="136"/>
    </font>
    <font>
      <sz val="9"/>
      <name val="新細明體"/>
      <family val="3"/>
      <charset val="136"/>
      <scheme val="minor"/>
    </font>
    <font>
      <u/>
      <sz val="12"/>
      <color theme="10"/>
      <name val="新細明體1"/>
      <family val="1"/>
      <charset val="136"/>
    </font>
    <font>
      <sz val="12"/>
      <name val="細明體"/>
      <family val="3"/>
      <charset val="136"/>
    </font>
    <font>
      <b/>
      <sz val="12"/>
      <name val="細明體"/>
      <family val="3"/>
      <charset val="136"/>
    </font>
    <font>
      <sz val="12"/>
      <color rgb="FFFF0000"/>
      <name val="細明體"/>
      <family val="3"/>
      <charset val="136"/>
    </font>
    <font>
      <u/>
      <sz val="12"/>
      <name val="細明體"/>
      <family val="3"/>
      <charset val="136"/>
    </font>
    <font>
      <strike/>
      <sz val="12"/>
      <name val="細明體"/>
      <family val="3"/>
      <charset val="136"/>
    </font>
    <font>
      <strike/>
      <u/>
      <sz val="12"/>
      <name val="細明體"/>
      <family val="3"/>
      <charset val="136"/>
    </font>
    <font>
      <sz val="12"/>
      <color rgb="FF000000"/>
      <name val="細明體"/>
      <family val="3"/>
      <charset val="136"/>
    </font>
    <font>
      <u/>
      <sz val="12"/>
      <color theme="10"/>
      <name val="細明體"/>
      <family val="3"/>
      <charset val="136"/>
    </font>
    <font>
      <sz val="12"/>
      <color theme="1"/>
      <name val="細明體"/>
      <family val="3"/>
      <charset val="136"/>
    </font>
    <font>
      <vertAlign val="superscript"/>
      <sz val="12"/>
      <name val="細明體"/>
      <family val="3"/>
      <charset val="136"/>
    </font>
    <font>
      <vertAlign val="subscript"/>
      <sz val="12"/>
      <name val="細明體"/>
      <family val="3"/>
      <charset val="136"/>
    </font>
    <font>
      <strike/>
      <sz val="12"/>
      <color rgb="FFFF0000"/>
      <name val="細明體"/>
      <family val="3"/>
      <charset val="136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2CC"/>
        <bgColor rgb="FFFFF2CC"/>
      </patternFill>
    </fill>
    <fill>
      <patternFill patternType="solid">
        <fgColor rgb="FFDAE3F3"/>
        <bgColor rgb="FFDAE3F3"/>
      </patternFill>
    </fill>
    <fill>
      <patternFill patternType="solid">
        <fgColor rgb="FFE2F0D9"/>
        <bgColor rgb="FFE2F0D9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00B0F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rgb="FFDAE3F3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E2F0D9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theme="9" tint="0.59999389629810485"/>
        <bgColor rgb="FF000000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rgb="FFE2EFDA"/>
      </patternFill>
    </fill>
    <fill>
      <patternFill patternType="solid">
        <fgColor theme="8" tint="0.59999389629810485"/>
        <bgColor rgb="FFD9E1F2"/>
      </patternFill>
    </fill>
    <fill>
      <patternFill patternType="solid">
        <fgColor theme="8" tint="0.59999389629810485"/>
        <bgColor rgb="FFDEEBF7"/>
      </patternFill>
    </fill>
    <fill>
      <patternFill patternType="solid">
        <fgColor theme="8" tint="0.59999389629810485"/>
        <bgColor rgb="FFD6DCE4"/>
      </patternFill>
    </fill>
    <fill>
      <patternFill patternType="solid">
        <fgColor theme="8" tint="0.59999389629810485"/>
        <bgColor rgb="FFDDEBF7"/>
      </patternFill>
    </fill>
    <fill>
      <patternFill patternType="solid">
        <fgColor theme="7" tint="0.79998168889431442"/>
        <bgColor rgb="FFFFF2CC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2" tint="-9.9978637043366805E-2"/>
        <bgColor rgb="FFD6DCE5"/>
      </patternFill>
    </fill>
    <fill>
      <patternFill patternType="solid">
        <fgColor theme="2" tint="-9.9978637043366805E-2"/>
        <bgColor rgb="FFFFFF00"/>
      </patternFill>
    </fill>
    <fill>
      <patternFill patternType="solid">
        <fgColor theme="2" tint="-9.9978637043366805E-2"/>
        <bgColor rgb="FFD6DCE4"/>
      </patternFill>
    </fill>
    <fill>
      <patternFill patternType="solid">
        <fgColor theme="2" tint="-9.9978637043366805E-2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5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center"/>
    </xf>
    <xf numFmtId="0" fontId="3" fillId="0" borderId="0"/>
    <xf numFmtId="0" fontId="6" fillId="0" borderId="0" applyNumberFormat="0" applyFill="0" applyBorder="0" applyAlignment="0" applyProtection="0"/>
    <xf numFmtId="0" fontId="7" fillId="0" borderId="0">
      <alignment vertical="center"/>
    </xf>
    <xf numFmtId="0" fontId="8" fillId="0" borderId="0"/>
    <xf numFmtId="0" fontId="9" fillId="0" borderId="0"/>
    <xf numFmtId="43" fontId="7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9" fontId="3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0">
      <alignment horizontal="center" vertical="center"/>
    </xf>
    <xf numFmtId="0" fontId="17" fillId="0" borderId="0">
      <alignment horizontal="center" vertical="center" textRotation="90"/>
    </xf>
    <xf numFmtId="0" fontId="18" fillId="0" borderId="0">
      <alignment vertical="center"/>
    </xf>
    <xf numFmtId="190" fontId="18" fillId="0" borderId="0">
      <alignment vertical="center"/>
    </xf>
    <xf numFmtId="0" fontId="14" fillId="0" borderId="0">
      <alignment vertical="center"/>
    </xf>
    <xf numFmtId="0" fontId="19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</cellStyleXfs>
  <cellXfs count="512">
    <xf numFmtId="0" fontId="0" fillId="0" borderId="0" xfId="0">
      <alignment vertical="center"/>
    </xf>
    <xf numFmtId="49" fontId="26" fillId="0" borderId="0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 wrapText="1"/>
    </xf>
    <xf numFmtId="49" fontId="26" fillId="7" borderId="1" xfId="0" applyNumberFormat="1" applyFont="1" applyFill="1" applyBorder="1" applyAlignment="1">
      <alignment horizontal="center" vertical="center" wrapText="1"/>
    </xf>
    <xf numFmtId="49" fontId="26" fillId="23" borderId="1" xfId="0" applyNumberFormat="1" applyFont="1" applyFill="1" applyBorder="1" applyAlignment="1">
      <alignment horizontal="center" vertical="center" wrapText="1"/>
    </xf>
    <xf numFmtId="49" fontId="26" fillId="5" borderId="1" xfId="0" applyNumberFormat="1" applyFont="1" applyFill="1" applyBorder="1" applyAlignment="1">
      <alignment horizontal="center" vertical="center" wrapText="1"/>
    </xf>
    <xf numFmtId="177" fontId="26" fillId="23" borderId="1" xfId="0" applyNumberFormat="1" applyFont="1" applyFill="1" applyBorder="1" applyAlignment="1">
      <alignment horizontal="center" vertical="center" wrapText="1"/>
    </xf>
    <xf numFmtId="201" fontId="26" fillId="21" borderId="1" xfId="0" applyNumberFormat="1" applyFont="1" applyFill="1" applyBorder="1" applyAlignment="1">
      <alignment horizontal="center" vertical="center" wrapText="1"/>
    </xf>
    <xf numFmtId="49" fontId="26" fillId="21" borderId="1" xfId="0" applyNumberFormat="1" applyFont="1" applyFill="1" applyBorder="1" applyAlignment="1">
      <alignment horizontal="center" vertical="center" wrapText="1"/>
    </xf>
    <xf numFmtId="195" fontId="26" fillId="8" borderId="1" xfId="0" applyNumberFormat="1" applyFont="1" applyFill="1" applyBorder="1" applyAlignment="1">
      <alignment horizontal="center" vertical="center" wrapText="1"/>
    </xf>
    <xf numFmtId="195" fontId="26" fillId="8" borderId="1" xfId="0" applyNumberFormat="1" applyFont="1" applyFill="1" applyBorder="1" applyAlignment="1">
      <alignment horizontal="center" vertical="center"/>
    </xf>
    <xf numFmtId="0" fontId="25" fillId="0" borderId="0" xfId="0" applyFont="1">
      <alignment vertical="center"/>
    </xf>
    <xf numFmtId="49" fontId="25" fillId="0" borderId="1" xfId="0" applyNumberFormat="1" applyFont="1" applyFill="1" applyBorder="1" applyAlignment="1">
      <alignment horizontal="center" vertical="center"/>
    </xf>
    <xf numFmtId="49" fontId="25" fillId="2" borderId="1" xfId="0" applyNumberFormat="1" applyFont="1" applyFill="1" applyBorder="1" applyAlignment="1">
      <alignment horizontal="center" vertical="center"/>
    </xf>
    <xf numFmtId="49" fontId="25" fillId="7" borderId="1" xfId="0" applyNumberFormat="1" applyFont="1" applyFill="1" applyBorder="1" applyAlignment="1">
      <alignment horizontal="center" vertical="center"/>
    </xf>
    <xf numFmtId="178" fontId="25" fillId="7" borderId="1" xfId="0" applyNumberFormat="1" applyFont="1" applyFill="1" applyBorder="1" applyAlignment="1">
      <alignment horizontal="center" vertical="center"/>
    </xf>
    <xf numFmtId="49" fontId="25" fillId="23" borderId="1" xfId="0" applyNumberFormat="1" applyFont="1" applyFill="1" applyBorder="1" applyAlignment="1">
      <alignment horizontal="center" vertical="center"/>
    </xf>
    <xf numFmtId="177" fontId="25" fillId="5" borderId="1" xfId="0" applyNumberFormat="1" applyFont="1" applyFill="1" applyBorder="1" applyAlignment="1">
      <alignment horizontal="center" vertical="center"/>
    </xf>
    <xf numFmtId="49" fontId="25" fillId="5" borderId="1" xfId="0" applyNumberFormat="1" applyFont="1" applyFill="1" applyBorder="1" applyAlignment="1">
      <alignment horizontal="center" vertical="center"/>
    </xf>
    <xf numFmtId="177" fontId="25" fillId="23" borderId="1" xfId="0" applyNumberFormat="1" applyFont="1" applyFill="1" applyBorder="1" applyAlignment="1">
      <alignment horizontal="center" vertical="center"/>
    </xf>
    <xf numFmtId="179" fontId="25" fillId="23" borderId="1" xfId="0" applyNumberFormat="1" applyFont="1" applyFill="1" applyBorder="1" applyAlignment="1">
      <alignment horizontal="center" vertical="center"/>
    </xf>
    <xf numFmtId="201" fontId="25" fillId="21" borderId="1" xfId="0" applyNumberFormat="1" applyFont="1" applyFill="1" applyBorder="1" applyAlignment="1">
      <alignment horizontal="center" vertical="center" shrinkToFit="1"/>
    </xf>
    <xf numFmtId="49" fontId="25" fillId="21" borderId="1" xfId="0" applyNumberFormat="1" applyFont="1" applyFill="1" applyBorder="1" applyAlignment="1">
      <alignment horizontal="center" vertical="center"/>
    </xf>
    <xf numFmtId="178" fontId="25" fillId="7" borderId="1" xfId="1" applyNumberFormat="1" applyFont="1" applyFill="1" applyBorder="1" applyAlignment="1">
      <alignment horizontal="center" vertical="center" shrinkToFit="1"/>
    </xf>
    <xf numFmtId="177" fontId="25" fillId="7" borderId="1" xfId="0" applyNumberFormat="1" applyFont="1" applyFill="1" applyBorder="1" applyAlignment="1">
      <alignment horizontal="center" vertical="center"/>
    </xf>
    <xf numFmtId="195" fontId="27" fillId="8" borderId="1" xfId="0" applyNumberFormat="1" applyFont="1" applyFill="1" applyBorder="1" applyAlignment="1">
      <alignment horizontal="center" vertical="center"/>
    </xf>
    <xf numFmtId="202" fontId="27" fillId="8" borderId="1" xfId="0" applyNumberFormat="1" applyFont="1" applyFill="1" applyBorder="1" applyAlignment="1">
      <alignment horizontal="center" vertical="center"/>
    </xf>
    <xf numFmtId="192" fontId="27" fillId="8" borderId="1" xfId="0" applyNumberFormat="1" applyFont="1" applyFill="1" applyBorder="1" applyAlignment="1">
      <alignment horizontal="center" vertical="center"/>
    </xf>
    <xf numFmtId="0" fontId="25" fillId="0" borderId="0" xfId="0" applyFont="1" applyBorder="1">
      <alignment vertical="center"/>
    </xf>
    <xf numFmtId="49" fontId="25" fillId="0" borderId="0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 shrinkToFit="1"/>
    </xf>
    <xf numFmtId="0" fontId="25" fillId="0" borderId="2" xfId="0" applyFont="1" applyBorder="1">
      <alignment vertical="center"/>
    </xf>
    <xf numFmtId="0" fontId="25" fillId="0" borderId="1" xfId="0" applyFont="1" applyBorder="1">
      <alignment vertical="center"/>
    </xf>
    <xf numFmtId="49" fontId="25" fillId="0" borderId="2" xfId="0" applyNumberFormat="1" applyFont="1" applyFill="1" applyBorder="1" applyAlignment="1">
      <alignment horizontal="center" vertical="center"/>
    </xf>
    <xf numFmtId="49" fontId="25" fillId="19" borderId="0" xfId="0" applyNumberFormat="1" applyFont="1" applyFill="1" applyBorder="1" applyAlignment="1">
      <alignment horizontal="center" vertical="center"/>
    </xf>
    <xf numFmtId="49" fontId="25" fillId="7" borderId="1" xfId="0" applyNumberFormat="1" applyFont="1" applyFill="1" applyBorder="1" applyAlignment="1">
      <alignment vertical="center"/>
    </xf>
    <xf numFmtId="0" fontId="25" fillId="23" borderId="1" xfId="0" applyFont="1" applyFill="1" applyBorder="1">
      <alignment vertical="center"/>
    </xf>
    <xf numFmtId="0" fontId="25" fillId="7" borderId="1" xfId="0" applyFont="1" applyFill="1" applyBorder="1">
      <alignment vertical="center"/>
    </xf>
    <xf numFmtId="0" fontId="25" fillId="21" borderId="1" xfId="0" applyFont="1" applyFill="1" applyBorder="1">
      <alignment vertical="center"/>
    </xf>
    <xf numFmtId="0" fontId="25" fillId="8" borderId="0" xfId="0" applyFont="1" applyFill="1" applyBorder="1">
      <alignment vertical="center"/>
    </xf>
    <xf numFmtId="0" fontId="25" fillId="0" borderId="0" xfId="0" applyFont="1" applyFill="1" applyBorder="1">
      <alignment vertical="center"/>
    </xf>
    <xf numFmtId="49" fontId="25" fillId="2" borderId="1" xfId="0" applyNumberFormat="1" applyFont="1" applyFill="1" applyBorder="1" applyAlignment="1">
      <alignment horizontal="center" vertical="center" wrapText="1"/>
    </xf>
    <xf numFmtId="49" fontId="25" fillId="7" borderId="1" xfId="0" applyNumberFormat="1" applyFont="1" applyFill="1" applyBorder="1" applyAlignment="1">
      <alignment horizontal="center" vertical="center" wrapText="1"/>
    </xf>
    <xf numFmtId="178" fontId="25" fillId="7" borderId="1" xfId="0" applyNumberFormat="1" applyFont="1" applyFill="1" applyBorder="1" applyAlignment="1">
      <alignment horizontal="center" vertical="center" wrapText="1"/>
    </xf>
    <xf numFmtId="49" fontId="25" fillId="23" borderId="1" xfId="0" applyNumberFormat="1" applyFont="1" applyFill="1" applyBorder="1" applyAlignment="1">
      <alignment horizontal="center" vertical="center" wrapText="1"/>
    </xf>
    <xf numFmtId="177" fontId="25" fillId="5" borderId="1" xfId="0" applyNumberFormat="1" applyFont="1" applyFill="1" applyBorder="1" applyAlignment="1">
      <alignment horizontal="center" vertical="center" wrapText="1"/>
    </xf>
    <xf numFmtId="49" fontId="25" fillId="5" borderId="1" xfId="0" applyNumberFormat="1" applyFont="1" applyFill="1" applyBorder="1" applyAlignment="1">
      <alignment horizontal="center" vertical="center" wrapText="1"/>
    </xf>
    <xf numFmtId="177" fontId="25" fillId="23" borderId="1" xfId="0" applyNumberFormat="1" applyFont="1" applyFill="1" applyBorder="1" applyAlignment="1">
      <alignment horizontal="center" vertical="center" wrapText="1"/>
    </xf>
    <xf numFmtId="179" fontId="25" fillId="23" borderId="1" xfId="0" applyNumberFormat="1" applyFont="1" applyFill="1" applyBorder="1" applyAlignment="1">
      <alignment horizontal="center" vertical="center" wrapText="1"/>
    </xf>
    <xf numFmtId="49" fontId="25" fillId="21" borderId="1" xfId="0" applyNumberFormat="1" applyFont="1" applyFill="1" applyBorder="1" applyAlignment="1">
      <alignment horizontal="center" vertical="center" wrapText="1"/>
    </xf>
    <xf numFmtId="49" fontId="25" fillId="0" borderId="0" xfId="0" applyNumberFormat="1" applyFont="1" applyFill="1" applyBorder="1" applyAlignment="1">
      <alignment horizontal="center" vertical="center" wrapText="1"/>
    </xf>
    <xf numFmtId="183" fontId="25" fillId="7" borderId="1" xfId="15" applyNumberFormat="1" applyFont="1" applyFill="1" applyBorder="1" applyAlignment="1">
      <alignment horizontal="center" vertical="center" wrapText="1" shrinkToFit="1"/>
    </xf>
    <xf numFmtId="49" fontId="29" fillId="0" borderId="1" xfId="0" applyNumberFormat="1" applyFont="1" applyFill="1" applyBorder="1" applyAlignment="1">
      <alignment horizontal="center" vertical="center" wrapText="1"/>
    </xf>
    <xf numFmtId="49" fontId="29" fillId="2" borderId="1" xfId="0" applyNumberFormat="1" applyFont="1" applyFill="1" applyBorder="1" applyAlignment="1">
      <alignment horizontal="center" vertical="center" wrapText="1"/>
    </xf>
    <xf numFmtId="49" fontId="29" fillId="7" borderId="1" xfId="0" applyNumberFormat="1" applyFont="1" applyFill="1" applyBorder="1" applyAlignment="1">
      <alignment horizontal="center" vertical="center" wrapText="1"/>
    </xf>
    <xf numFmtId="178" fontId="29" fillId="7" borderId="1" xfId="0" applyNumberFormat="1" applyFont="1" applyFill="1" applyBorder="1" applyAlignment="1">
      <alignment horizontal="center" vertical="center" wrapText="1"/>
    </xf>
    <xf numFmtId="49" fontId="29" fillId="23" borderId="1" xfId="0" applyNumberFormat="1" applyFont="1" applyFill="1" applyBorder="1" applyAlignment="1">
      <alignment horizontal="center" vertical="center" wrapText="1"/>
    </xf>
    <xf numFmtId="177" fontId="29" fillId="5" borderId="1" xfId="0" applyNumberFormat="1" applyFont="1" applyFill="1" applyBorder="1" applyAlignment="1">
      <alignment horizontal="center" vertical="center" wrapText="1"/>
    </xf>
    <xf numFmtId="49" fontId="29" fillId="5" borderId="1" xfId="0" applyNumberFormat="1" applyFont="1" applyFill="1" applyBorder="1" applyAlignment="1">
      <alignment horizontal="center" vertical="center" wrapText="1"/>
    </xf>
    <xf numFmtId="177" fontId="29" fillId="23" borderId="1" xfId="0" applyNumberFormat="1" applyFont="1" applyFill="1" applyBorder="1" applyAlignment="1">
      <alignment horizontal="center" vertical="center" wrapText="1"/>
    </xf>
    <xf numFmtId="179" fontId="29" fillId="23" borderId="1" xfId="0" applyNumberFormat="1" applyFont="1" applyFill="1" applyBorder="1" applyAlignment="1">
      <alignment horizontal="center" vertical="center" wrapText="1"/>
    </xf>
    <xf numFmtId="49" fontId="29" fillId="21" borderId="1" xfId="0" applyNumberFormat="1" applyFont="1" applyFill="1" applyBorder="1" applyAlignment="1">
      <alignment horizontal="center" vertical="center" wrapText="1"/>
    </xf>
    <xf numFmtId="178" fontId="29" fillId="7" borderId="1" xfId="1" applyNumberFormat="1" applyFont="1" applyFill="1" applyBorder="1" applyAlignment="1">
      <alignment horizontal="center" vertical="center" shrinkToFit="1"/>
    </xf>
    <xf numFmtId="177" fontId="29" fillId="7" borderId="1" xfId="0" applyNumberFormat="1" applyFont="1" applyFill="1" applyBorder="1" applyAlignment="1">
      <alignment horizontal="center" vertical="center"/>
    </xf>
    <xf numFmtId="49" fontId="29" fillId="7" borderId="1" xfId="0" applyNumberFormat="1" applyFont="1" applyFill="1" applyBorder="1" applyAlignment="1">
      <alignment horizontal="center" vertical="center"/>
    </xf>
    <xf numFmtId="49" fontId="29" fillId="0" borderId="0" xfId="0" applyNumberFormat="1" applyFont="1" applyFill="1" applyBorder="1" applyAlignment="1">
      <alignment horizontal="center" vertical="center" wrapText="1"/>
    </xf>
    <xf numFmtId="49" fontId="25" fillId="0" borderId="1" xfId="15" applyNumberFormat="1" applyFont="1" applyFill="1" applyBorder="1" applyAlignment="1">
      <alignment horizontal="center" vertical="center" shrinkToFit="1"/>
    </xf>
    <xf numFmtId="0" fontId="25" fillId="0" borderId="1" xfId="15" applyFont="1" applyFill="1" applyBorder="1" applyAlignment="1">
      <alignment horizontal="center" vertical="center" shrinkToFit="1"/>
    </xf>
    <xf numFmtId="49" fontId="25" fillId="34" borderId="1" xfId="15" applyNumberFormat="1" applyFont="1" applyFill="1" applyBorder="1" applyAlignment="1">
      <alignment horizontal="center" vertical="center" shrinkToFit="1"/>
    </xf>
    <xf numFmtId="182" fontId="25" fillId="34" borderId="1" xfId="15" applyNumberFormat="1" applyFont="1" applyFill="1" applyBorder="1" applyAlignment="1">
      <alignment horizontal="center" vertical="center" shrinkToFit="1"/>
    </xf>
    <xf numFmtId="183" fontId="25" fillId="34" borderId="1" xfId="15" applyNumberFormat="1" applyFont="1" applyFill="1" applyBorder="1" applyAlignment="1">
      <alignment horizontal="center" vertical="center" shrinkToFit="1"/>
    </xf>
    <xf numFmtId="49" fontId="25" fillId="29" borderId="1" xfId="15" applyNumberFormat="1" applyFont="1" applyFill="1" applyBorder="1" applyAlignment="1">
      <alignment horizontal="center" vertical="center" shrinkToFit="1"/>
    </xf>
    <xf numFmtId="0" fontId="25" fillId="29" borderId="1" xfId="15" applyFont="1" applyFill="1" applyBorder="1" applyAlignment="1">
      <alignment horizontal="center" vertical="center" shrinkToFit="1"/>
    </xf>
    <xf numFmtId="49" fontId="25" fillId="20" borderId="1" xfId="15" applyNumberFormat="1" applyFont="1" applyFill="1" applyBorder="1" applyAlignment="1">
      <alignment horizontal="center" vertical="center" shrinkToFit="1"/>
    </xf>
    <xf numFmtId="184" fontId="25" fillId="32" borderId="1" xfId="15" applyNumberFormat="1" applyFont="1" applyFill="1" applyBorder="1" applyAlignment="1">
      <alignment horizontal="center" vertical="center" shrinkToFit="1"/>
    </xf>
    <xf numFmtId="49" fontId="25" fillId="32" borderId="1" xfId="15" applyNumberFormat="1" applyFont="1" applyFill="1" applyBorder="1" applyAlignment="1">
      <alignment horizontal="center" vertical="center" shrinkToFit="1"/>
    </xf>
    <xf numFmtId="183" fontId="25" fillId="20" borderId="1" xfId="15" applyNumberFormat="1" applyFont="1" applyFill="1" applyBorder="1" applyAlignment="1">
      <alignment horizontal="center" vertical="center" shrinkToFit="1"/>
    </xf>
    <xf numFmtId="185" fontId="25" fillId="20" borderId="1" xfId="15" applyNumberFormat="1" applyFont="1" applyFill="1" applyBorder="1" applyAlignment="1">
      <alignment horizontal="center" vertical="center" shrinkToFit="1"/>
    </xf>
    <xf numFmtId="49" fontId="25" fillId="22" borderId="1" xfId="21" applyNumberFormat="1" applyFont="1" applyFill="1" applyBorder="1" applyAlignment="1">
      <alignment horizontal="center" vertical="center" shrinkToFit="1"/>
    </xf>
    <xf numFmtId="182" fontId="25" fillId="34" borderId="1" xfId="21" applyNumberFormat="1" applyFont="1" applyFill="1" applyBorder="1" applyAlignment="1">
      <alignment horizontal="center" vertical="center" shrinkToFit="1"/>
    </xf>
    <xf numFmtId="183" fontId="25" fillId="32" borderId="1" xfId="15" applyNumberFormat="1" applyFont="1" applyFill="1" applyBorder="1" applyAlignment="1">
      <alignment horizontal="center" vertical="center" shrinkToFit="1"/>
    </xf>
    <xf numFmtId="49" fontId="25" fillId="29" borderId="1" xfId="21" applyNumberFormat="1" applyFont="1" applyFill="1" applyBorder="1" applyAlignment="1">
      <alignment horizontal="center" vertical="center" shrinkToFit="1"/>
    </xf>
    <xf numFmtId="49" fontId="25" fillId="13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Border="1" applyAlignment="1">
      <alignment horizontal="center" vertical="center"/>
    </xf>
    <xf numFmtId="195" fontId="25" fillId="8" borderId="1" xfId="0" applyNumberFormat="1" applyFont="1" applyFill="1" applyBorder="1" applyAlignment="1">
      <alignment horizontal="center" vertical="center"/>
    </xf>
    <xf numFmtId="177" fontId="25" fillId="33" borderId="1" xfId="0" applyNumberFormat="1" applyFont="1" applyFill="1" applyBorder="1" applyAlignment="1">
      <alignment horizontal="center" vertical="center" shrinkToFit="1"/>
    </xf>
    <xf numFmtId="178" fontId="25" fillId="7" borderId="1" xfId="21" applyNumberFormat="1" applyFont="1" applyFill="1" applyBorder="1" applyAlignment="1">
      <alignment horizontal="center" vertical="center" shrinkToFit="1"/>
    </xf>
    <xf numFmtId="201" fontId="25" fillId="7" borderId="1" xfId="0" applyNumberFormat="1" applyFont="1" applyFill="1" applyBorder="1" applyAlignment="1">
      <alignment horizontal="center" vertical="center"/>
    </xf>
    <xf numFmtId="49" fontId="25" fillId="0" borderId="0" xfId="0" applyNumberFormat="1" applyFont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49" fontId="25" fillId="34" borderId="1" xfId="0" applyNumberFormat="1" applyFont="1" applyFill="1" applyBorder="1" applyAlignment="1">
      <alignment horizontal="center" vertical="center" shrinkToFit="1"/>
    </xf>
    <xf numFmtId="182" fontId="25" fillId="34" borderId="1" xfId="0" applyNumberFormat="1" applyFont="1" applyFill="1" applyBorder="1" applyAlignment="1">
      <alignment horizontal="center" vertical="center" shrinkToFit="1"/>
    </xf>
    <xf numFmtId="183" fontId="25" fillId="34" borderId="1" xfId="0" applyNumberFormat="1" applyFont="1" applyFill="1" applyBorder="1" applyAlignment="1">
      <alignment horizontal="center" vertical="center" shrinkToFit="1"/>
    </xf>
    <xf numFmtId="49" fontId="25" fillId="29" borderId="1" xfId="0" applyNumberFormat="1" applyFont="1" applyFill="1" applyBorder="1" applyAlignment="1">
      <alignment horizontal="center" vertical="center" shrinkToFit="1"/>
    </xf>
    <xf numFmtId="184" fontId="25" fillId="32" borderId="1" xfId="0" applyNumberFormat="1" applyFont="1" applyFill="1" applyBorder="1" applyAlignment="1">
      <alignment horizontal="center" vertical="center" shrinkToFit="1"/>
    </xf>
    <xf numFmtId="49" fontId="25" fillId="32" borderId="1" xfId="0" applyNumberFormat="1" applyFont="1" applyFill="1" applyBorder="1" applyAlignment="1">
      <alignment horizontal="center" vertical="center" shrinkToFit="1"/>
    </xf>
    <xf numFmtId="183" fontId="25" fillId="20" borderId="1" xfId="0" applyNumberFormat="1" applyFont="1" applyFill="1" applyBorder="1" applyAlignment="1">
      <alignment horizontal="center" vertical="center" shrinkToFit="1"/>
    </xf>
    <xf numFmtId="185" fontId="25" fillId="20" borderId="1" xfId="0" applyNumberFormat="1" applyFont="1" applyFill="1" applyBorder="1" applyAlignment="1">
      <alignment horizontal="center" vertical="center" shrinkToFit="1"/>
    </xf>
    <xf numFmtId="0" fontId="25" fillId="29" borderId="1" xfId="0" applyFont="1" applyFill="1" applyBorder="1" applyAlignment="1">
      <alignment horizontal="center" vertical="center" shrinkToFit="1"/>
    </xf>
    <xf numFmtId="49" fontId="25" fillId="20" borderId="1" xfId="0" applyNumberFormat="1" applyFont="1" applyFill="1" applyBorder="1" applyAlignment="1">
      <alignment horizontal="center" vertical="center" shrinkToFit="1"/>
    </xf>
    <xf numFmtId="183" fontId="25" fillId="32" borderId="1" xfId="0" applyNumberFormat="1" applyFont="1" applyFill="1" applyBorder="1" applyAlignment="1">
      <alignment horizontal="center" vertical="center" shrinkToFit="1"/>
    </xf>
    <xf numFmtId="184" fontId="25" fillId="20" borderId="1" xfId="0" applyNumberFormat="1" applyFont="1" applyFill="1" applyBorder="1" applyAlignment="1">
      <alignment horizontal="center" vertical="center" shrinkToFit="1"/>
    </xf>
    <xf numFmtId="182" fontId="25" fillId="22" borderId="1" xfId="21" applyNumberFormat="1" applyFont="1" applyFill="1" applyBorder="1" applyAlignment="1">
      <alignment horizontal="center" vertical="center" shrinkToFit="1"/>
    </xf>
    <xf numFmtId="182" fontId="25" fillId="29" borderId="1" xfId="0" applyNumberFormat="1" applyFont="1" applyFill="1" applyBorder="1" applyAlignment="1">
      <alignment horizontal="center" vertical="center" shrinkToFit="1"/>
    </xf>
    <xf numFmtId="49" fontId="25" fillId="0" borderId="1" xfId="0" applyNumberFormat="1" applyFont="1" applyBorder="1" applyAlignment="1">
      <alignment horizontal="center" vertical="center" wrapText="1"/>
    </xf>
    <xf numFmtId="176" fontId="25" fillId="23" borderId="1" xfId="0" applyNumberFormat="1" applyFont="1" applyFill="1" applyBorder="1" applyAlignment="1">
      <alignment horizontal="center" vertical="center"/>
    </xf>
    <xf numFmtId="0" fontId="25" fillId="23" borderId="1" xfId="0" applyFont="1" applyFill="1" applyBorder="1" applyAlignment="1">
      <alignment horizontal="center" vertical="center"/>
    </xf>
    <xf numFmtId="0" fontId="25" fillId="5" borderId="1" xfId="0" applyFont="1" applyFill="1" applyBorder="1" applyAlignment="1">
      <alignment horizontal="center" vertical="center"/>
    </xf>
    <xf numFmtId="0" fontId="25" fillId="23" borderId="1" xfId="0" applyFont="1" applyFill="1" applyBorder="1" applyAlignment="1">
      <alignment horizontal="center" vertical="center" wrapText="1"/>
    </xf>
    <xf numFmtId="49" fontId="25" fillId="0" borderId="0" xfId="0" applyNumberFormat="1" applyFont="1" applyBorder="1" applyAlignment="1">
      <alignment horizontal="center" vertical="center"/>
    </xf>
    <xf numFmtId="49" fontId="28" fillId="0" borderId="1" xfId="3" applyNumberFormat="1" applyFont="1" applyFill="1" applyBorder="1" applyAlignment="1">
      <alignment horizontal="center" vertical="center" shrinkToFit="1"/>
    </xf>
    <xf numFmtId="0" fontId="25" fillId="0" borderId="1" xfId="0" applyNumberFormat="1" applyFont="1" applyFill="1" applyBorder="1" applyAlignment="1">
      <alignment horizontal="center" vertical="center" shrinkToFit="1"/>
    </xf>
    <xf numFmtId="0" fontId="25" fillId="34" borderId="1" xfId="0" applyNumberFormat="1" applyFont="1" applyFill="1" applyBorder="1" applyAlignment="1">
      <alignment horizontal="center" vertical="center" shrinkToFit="1"/>
    </xf>
    <xf numFmtId="49" fontId="25" fillId="0" borderId="1" xfId="15" applyNumberFormat="1" applyFont="1" applyBorder="1" applyAlignment="1">
      <alignment horizontal="center" vertical="center"/>
    </xf>
    <xf numFmtId="49" fontId="25" fillId="2" borderId="1" xfId="15" applyNumberFormat="1" applyFont="1" applyFill="1" applyBorder="1" applyAlignment="1">
      <alignment horizontal="center" vertical="center"/>
    </xf>
    <xf numFmtId="49" fontId="28" fillId="2" borderId="1" xfId="5" applyNumberFormat="1" applyFont="1" applyFill="1" applyBorder="1" applyAlignment="1">
      <alignment horizontal="center" vertical="center"/>
    </xf>
    <xf numFmtId="49" fontId="25" fillId="7" borderId="1" xfId="15" applyNumberFormat="1" applyFont="1" applyFill="1" applyBorder="1" applyAlignment="1">
      <alignment horizontal="center" vertical="center"/>
    </xf>
    <xf numFmtId="178" fontId="25" fillId="7" borderId="1" xfId="15" applyNumberFormat="1" applyFont="1" applyFill="1" applyBorder="1" applyAlignment="1">
      <alignment horizontal="center" vertical="center"/>
    </xf>
    <xf numFmtId="49" fontId="25" fillId="23" borderId="1" xfId="15" applyNumberFormat="1" applyFont="1" applyFill="1" applyBorder="1" applyAlignment="1">
      <alignment horizontal="center" vertical="center"/>
    </xf>
    <xf numFmtId="177" fontId="25" fillId="5" borderId="1" xfId="15" applyNumberFormat="1" applyFont="1" applyFill="1" applyBorder="1" applyAlignment="1">
      <alignment horizontal="center" vertical="center"/>
    </xf>
    <xf numFmtId="49" fontId="25" fillId="5" borderId="1" xfId="15" applyNumberFormat="1" applyFont="1" applyFill="1" applyBorder="1" applyAlignment="1">
      <alignment horizontal="center" vertical="center"/>
    </xf>
    <xf numFmtId="177" fontId="25" fillId="23" borderId="1" xfId="15" applyNumberFormat="1" applyFont="1" applyFill="1" applyBorder="1" applyAlignment="1">
      <alignment horizontal="center" vertical="center"/>
    </xf>
    <xf numFmtId="179" fontId="25" fillId="23" borderId="1" xfId="15" applyNumberFormat="1" applyFont="1" applyFill="1" applyBorder="1" applyAlignment="1">
      <alignment horizontal="center" vertical="center"/>
    </xf>
    <xf numFmtId="49" fontId="25" fillId="21" borderId="1" xfId="15" applyNumberFormat="1" applyFont="1" applyFill="1" applyBorder="1" applyAlignment="1">
      <alignment horizontal="center" vertical="center"/>
    </xf>
    <xf numFmtId="177" fontId="25" fillId="7" borderId="1" xfId="15" applyNumberFormat="1" applyFont="1" applyFill="1" applyBorder="1" applyAlignment="1">
      <alignment horizontal="center" vertical="center"/>
    </xf>
    <xf numFmtId="49" fontId="25" fillId="0" borderId="0" xfId="15" applyNumberFormat="1" applyFont="1" applyBorder="1" applyAlignment="1">
      <alignment horizontal="center" vertical="center"/>
    </xf>
    <xf numFmtId="49" fontId="29" fillId="23" borderId="1" xfId="15" applyNumberFormat="1" applyFont="1" applyFill="1" applyBorder="1" applyAlignment="1">
      <alignment horizontal="center" vertical="center"/>
    </xf>
    <xf numFmtId="186" fontId="25" fillId="20" borderId="1" xfId="15" applyNumberFormat="1" applyFont="1" applyFill="1" applyBorder="1" applyAlignment="1">
      <alignment horizontal="center" vertical="center" shrinkToFit="1"/>
    </xf>
    <xf numFmtId="0" fontId="25" fillId="0" borderId="0" xfId="15" applyFont="1" applyBorder="1">
      <alignment vertical="center"/>
    </xf>
    <xf numFmtId="49" fontId="25" fillId="0" borderId="0" xfId="15" applyNumberFormat="1" applyFont="1" applyAlignment="1">
      <alignment horizontal="center" vertical="center"/>
    </xf>
    <xf numFmtId="0" fontId="25" fillId="5" borderId="1" xfId="0" applyFont="1" applyFill="1" applyBorder="1">
      <alignment vertical="center"/>
    </xf>
    <xf numFmtId="0" fontId="25" fillId="0" borderId="1" xfId="0" applyFont="1" applyBorder="1" applyAlignment="1">
      <alignment vertical="center"/>
    </xf>
    <xf numFmtId="49" fontId="25" fillId="7" borderId="1" xfId="0" applyNumberFormat="1" applyFont="1" applyFill="1" applyBorder="1" applyAlignment="1">
      <alignment horizontal="left" vertical="center"/>
    </xf>
    <xf numFmtId="49" fontId="25" fillId="5" borderId="1" xfId="0" applyNumberFormat="1" applyFont="1" applyFill="1" applyBorder="1" applyAlignment="1">
      <alignment horizontal="left" vertical="center"/>
    </xf>
    <xf numFmtId="49" fontId="25" fillId="23" borderId="1" xfId="0" applyNumberFormat="1" applyFont="1" applyFill="1" applyBorder="1" applyAlignment="1">
      <alignment horizontal="left" vertical="center"/>
    </xf>
    <xf numFmtId="197" fontId="25" fillId="23" borderId="1" xfId="0" applyNumberFormat="1" applyFont="1" applyFill="1" applyBorder="1" applyAlignment="1">
      <alignment horizontal="left" vertical="center"/>
    </xf>
    <xf numFmtId="177" fontId="25" fillId="23" borderId="1" xfId="0" applyNumberFormat="1" applyFont="1" applyFill="1" applyBorder="1" applyAlignment="1">
      <alignment horizontal="left" vertical="center"/>
    </xf>
    <xf numFmtId="49" fontId="25" fillId="22" borderId="1" xfId="21" applyNumberFormat="1" applyFont="1" applyFill="1" applyBorder="1" applyAlignment="1">
      <alignment horizontal="center" vertical="center"/>
    </xf>
    <xf numFmtId="182" fontId="25" fillId="34" borderId="1" xfId="21" applyNumberFormat="1" applyFont="1" applyFill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25" fillId="0" borderId="2" xfId="0" applyFont="1" applyBorder="1" applyAlignment="1">
      <alignment vertical="center"/>
    </xf>
    <xf numFmtId="49" fontId="25" fillId="0" borderId="1" xfId="0" applyNumberFormat="1" applyFont="1" applyFill="1" applyBorder="1" applyAlignment="1">
      <alignment horizontal="left" vertical="center"/>
    </xf>
    <xf numFmtId="49" fontId="25" fillId="0" borderId="2" xfId="0" applyNumberFormat="1" applyFont="1" applyBorder="1" applyAlignment="1">
      <alignment horizontal="center" vertical="center"/>
    </xf>
    <xf numFmtId="49" fontId="29" fillId="0" borderId="1" xfId="0" applyNumberFormat="1" applyFont="1" applyBorder="1" applyAlignment="1">
      <alignment horizontal="center" vertical="center"/>
    </xf>
    <xf numFmtId="49" fontId="29" fillId="0" borderId="2" xfId="0" applyNumberFormat="1" applyFont="1" applyBorder="1" applyAlignment="1">
      <alignment horizontal="center" vertical="center"/>
    </xf>
    <xf numFmtId="186" fontId="25" fillId="20" borderId="1" xfId="0" applyNumberFormat="1" applyFont="1" applyFill="1" applyBorder="1" applyAlignment="1">
      <alignment horizontal="center" vertical="center" shrinkToFit="1"/>
    </xf>
    <xf numFmtId="49" fontId="29" fillId="0" borderId="1" xfId="0" applyNumberFormat="1" applyFont="1" applyFill="1" applyBorder="1" applyAlignment="1">
      <alignment horizontal="center" vertical="center"/>
    </xf>
    <xf numFmtId="49" fontId="29" fillId="0" borderId="2" xfId="0" applyNumberFormat="1" applyFont="1" applyFill="1" applyBorder="1" applyAlignment="1">
      <alignment horizontal="center" vertical="center"/>
    </xf>
    <xf numFmtId="0" fontId="25" fillId="29" borderId="1" xfId="22" applyFont="1" applyFill="1" applyBorder="1" applyAlignment="1">
      <alignment horizontal="center" vertical="center" shrinkToFit="1"/>
    </xf>
    <xf numFmtId="49" fontId="29" fillId="2" borderId="1" xfId="0" applyNumberFormat="1" applyFont="1" applyFill="1" applyBorder="1" applyAlignment="1">
      <alignment horizontal="center" vertical="center"/>
    </xf>
    <xf numFmtId="178" fontId="29" fillId="7" borderId="1" xfId="0" applyNumberFormat="1" applyFont="1" applyFill="1" applyBorder="1" applyAlignment="1">
      <alignment horizontal="center" vertical="center"/>
    </xf>
    <xf numFmtId="49" fontId="29" fillId="23" borderId="1" xfId="0" applyNumberFormat="1" applyFont="1" applyFill="1" applyBorder="1" applyAlignment="1">
      <alignment horizontal="center" vertical="center"/>
    </xf>
    <xf numFmtId="177" fontId="29" fillId="5" borderId="1" xfId="0" applyNumberFormat="1" applyFont="1" applyFill="1" applyBorder="1" applyAlignment="1">
      <alignment horizontal="center" vertical="center"/>
    </xf>
    <xf numFmtId="49" fontId="29" fillId="5" borderId="1" xfId="0" applyNumberFormat="1" applyFont="1" applyFill="1" applyBorder="1" applyAlignment="1">
      <alignment horizontal="center" vertical="center"/>
    </xf>
    <xf numFmtId="177" fontId="29" fillId="23" borderId="1" xfId="0" applyNumberFormat="1" applyFont="1" applyFill="1" applyBorder="1" applyAlignment="1">
      <alignment horizontal="center" vertical="center"/>
    </xf>
    <xf numFmtId="179" fontId="29" fillId="23" borderId="1" xfId="0" applyNumberFormat="1" applyFont="1" applyFill="1" applyBorder="1" applyAlignment="1">
      <alignment horizontal="center" vertical="center"/>
    </xf>
    <xf numFmtId="49" fontId="29" fillId="21" borderId="1" xfId="0" applyNumberFormat="1" applyFont="1" applyFill="1" applyBorder="1" applyAlignment="1">
      <alignment horizontal="center" vertical="center"/>
    </xf>
    <xf numFmtId="49" fontId="25" fillId="2" borderId="2" xfId="0" applyNumberFormat="1" applyFont="1" applyFill="1" applyBorder="1" applyAlignment="1">
      <alignment horizontal="center" vertical="center"/>
    </xf>
    <xf numFmtId="49" fontId="25" fillId="15" borderId="1" xfId="0" applyNumberFormat="1" applyFont="1" applyFill="1" applyBorder="1" applyAlignment="1">
      <alignment horizontal="center" vertical="center"/>
    </xf>
    <xf numFmtId="49" fontId="25" fillId="15" borderId="2" xfId="0" applyNumberFormat="1" applyFont="1" applyFill="1" applyBorder="1" applyAlignment="1">
      <alignment horizontal="center" vertical="center"/>
    </xf>
    <xf numFmtId="0" fontId="25" fillId="0" borderId="0" xfId="0" applyFont="1" applyAlignment="1"/>
    <xf numFmtId="176" fontId="25" fillId="21" borderId="1" xfId="0" applyNumberFormat="1" applyFont="1" applyFill="1" applyBorder="1" applyAlignment="1">
      <alignment horizontal="center" vertical="center"/>
    </xf>
    <xf numFmtId="49" fontId="25" fillId="2" borderId="0" xfId="0" applyNumberFormat="1" applyFont="1" applyFill="1" applyBorder="1" applyAlignment="1">
      <alignment horizontal="center" vertical="center"/>
    </xf>
    <xf numFmtId="196" fontId="25" fillId="22" borderId="1" xfId="0" applyNumberFormat="1" applyFont="1" applyFill="1" applyBorder="1" applyAlignment="1">
      <alignment horizontal="center" vertical="center" shrinkToFit="1"/>
    </xf>
    <xf numFmtId="49" fontId="25" fillId="37" borderId="1" xfId="0" applyNumberFormat="1" applyFont="1" applyFill="1" applyBorder="1" applyAlignment="1">
      <alignment horizontal="center" vertical="center" shrinkToFit="1"/>
    </xf>
    <xf numFmtId="49" fontId="25" fillId="24" borderId="1" xfId="0" applyNumberFormat="1" applyFont="1" applyFill="1" applyBorder="1" applyAlignment="1">
      <alignment horizontal="center" vertical="center" shrinkToFit="1"/>
    </xf>
    <xf numFmtId="49" fontId="25" fillId="23" borderId="1" xfId="0" applyNumberFormat="1" applyFont="1" applyFill="1" applyBorder="1" applyAlignment="1">
      <alignment horizontal="center" vertical="center" shrinkToFit="1"/>
    </xf>
    <xf numFmtId="177" fontId="25" fillId="5" borderId="1" xfId="0" applyNumberFormat="1" applyFont="1" applyFill="1" applyBorder="1" applyAlignment="1">
      <alignment horizontal="center" vertical="center" shrinkToFit="1"/>
    </xf>
    <xf numFmtId="49" fontId="25" fillId="5" borderId="1" xfId="0" applyNumberFormat="1" applyFont="1" applyFill="1" applyBorder="1" applyAlignment="1">
      <alignment horizontal="center" vertical="center" shrinkToFit="1"/>
    </xf>
    <xf numFmtId="177" fontId="25" fillId="23" borderId="1" xfId="0" applyNumberFormat="1" applyFont="1" applyFill="1" applyBorder="1" applyAlignment="1">
      <alignment horizontal="center" vertical="center" shrinkToFit="1"/>
    </xf>
    <xf numFmtId="179" fontId="25" fillId="23" borderId="1" xfId="0" applyNumberFormat="1" applyFont="1" applyFill="1" applyBorder="1" applyAlignment="1">
      <alignment horizontal="center" vertical="center" shrinkToFit="1"/>
    </xf>
    <xf numFmtId="49" fontId="25" fillId="21" borderId="1" xfId="0" applyNumberFormat="1" applyFont="1" applyFill="1" applyBorder="1" applyAlignment="1">
      <alignment horizontal="center" vertical="center" shrinkToFit="1"/>
    </xf>
    <xf numFmtId="49" fontId="25" fillId="7" borderId="1" xfId="0" applyNumberFormat="1" applyFont="1" applyFill="1" applyBorder="1" applyAlignment="1">
      <alignment horizontal="center" vertical="center" shrinkToFit="1"/>
    </xf>
    <xf numFmtId="177" fontId="25" fillId="7" borderId="1" xfId="0" applyNumberFormat="1" applyFont="1" applyFill="1" applyBorder="1" applyAlignment="1">
      <alignment horizontal="center" vertical="center" shrinkToFit="1"/>
    </xf>
    <xf numFmtId="177" fontId="25" fillId="24" borderId="1" xfId="0" applyNumberFormat="1" applyFont="1" applyFill="1" applyBorder="1" applyAlignment="1">
      <alignment horizontal="center" vertical="center" shrinkToFit="1"/>
    </xf>
    <xf numFmtId="178" fontId="25" fillId="37" borderId="1" xfId="0" applyNumberFormat="1" applyFont="1" applyFill="1" applyBorder="1" applyAlignment="1">
      <alignment horizontal="center" vertical="center"/>
    </xf>
    <xf numFmtId="49" fontId="25" fillId="24" borderId="1" xfId="0" applyNumberFormat="1" applyFont="1" applyFill="1" applyBorder="1" applyAlignment="1">
      <alignment horizontal="center" vertical="center"/>
    </xf>
    <xf numFmtId="177" fontId="25" fillId="33" borderId="1" xfId="0" applyNumberFormat="1" applyFont="1" applyFill="1" applyBorder="1" applyAlignment="1">
      <alignment horizontal="center" vertical="center"/>
    </xf>
    <xf numFmtId="49" fontId="25" fillId="33" borderId="1" xfId="0" applyNumberFormat="1" applyFont="1" applyFill="1" applyBorder="1" applyAlignment="1">
      <alignment horizontal="center" vertical="center"/>
    </xf>
    <xf numFmtId="177" fontId="25" fillId="24" borderId="1" xfId="0" applyNumberFormat="1" applyFont="1" applyFill="1" applyBorder="1" applyAlignment="1">
      <alignment horizontal="center" vertical="center"/>
    </xf>
    <xf numFmtId="179" fontId="25" fillId="24" borderId="1" xfId="0" applyNumberFormat="1" applyFont="1" applyFill="1" applyBorder="1" applyAlignment="1">
      <alignment horizontal="center" vertical="center"/>
    </xf>
    <xf numFmtId="49" fontId="25" fillId="25" borderId="1" xfId="0" applyNumberFormat="1" applyFont="1" applyFill="1" applyBorder="1" applyAlignment="1">
      <alignment horizontal="center" vertical="center"/>
    </xf>
    <xf numFmtId="49" fontId="25" fillId="37" borderId="1" xfId="0" applyNumberFormat="1" applyFont="1" applyFill="1" applyBorder="1" applyAlignment="1">
      <alignment horizontal="center" vertical="center"/>
    </xf>
    <xf numFmtId="49" fontId="25" fillId="33" borderId="1" xfId="0" applyNumberFormat="1" applyFont="1" applyFill="1" applyBorder="1" applyAlignment="1">
      <alignment horizontal="center" vertical="center" shrinkToFit="1"/>
    </xf>
    <xf numFmtId="179" fontId="25" fillId="24" borderId="1" xfId="0" applyNumberFormat="1" applyFont="1" applyFill="1" applyBorder="1" applyAlignment="1">
      <alignment horizontal="center" vertical="center" shrinkToFit="1"/>
    </xf>
    <xf numFmtId="49" fontId="25" fillId="25" borderId="1" xfId="0" applyNumberFormat="1" applyFont="1" applyFill="1" applyBorder="1" applyAlignment="1">
      <alignment horizontal="center" vertical="center" shrinkToFit="1"/>
    </xf>
    <xf numFmtId="177" fontId="25" fillId="37" borderId="1" xfId="0" applyNumberFormat="1" applyFont="1" applyFill="1" applyBorder="1" applyAlignment="1">
      <alignment horizontal="center" vertical="center" shrinkToFit="1"/>
    </xf>
    <xf numFmtId="49" fontId="25" fillId="14" borderId="1" xfId="0" applyNumberFormat="1" applyFont="1" applyFill="1" applyBorder="1" applyAlignment="1">
      <alignment horizontal="center" vertical="center" shrinkToFit="1"/>
    </xf>
    <xf numFmtId="178" fontId="25" fillId="37" borderId="1" xfId="0" applyNumberFormat="1" applyFont="1" applyFill="1" applyBorder="1" applyAlignment="1">
      <alignment horizontal="center" vertical="center" shrinkToFit="1"/>
    </xf>
    <xf numFmtId="49" fontId="25" fillId="2" borderId="1" xfId="0" applyNumberFormat="1" applyFont="1" applyFill="1" applyBorder="1" applyAlignment="1">
      <alignment horizontal="center" vertical="center" shrinkToFit="1"/>
    </xf>
    <xf numFmtId="49" fontId="25" fillId="2" borderId="1" xfId="6" applyNumberFormat="1" applyFont="1" applyFill="1" applyBorder="1" applyAlignment="1">
      <alignment horizontal="center" vertical="center" shrinkToFit="1"/>
    </xf>
    <xf numFmtId="49" fontId="25" fillId="34" borderId="1" xfId="6" applyNumberFormat="1" applyFont="1" applyFill="1" applyBorder="1" applyAlignment="1">
      <alignment horizontal="center" vertical="center" shrinkToFit="1"/>
    </xf>
    <xf numFmtId="182" fontId="25" fillId="34" borderId="1" xfId="6" applyNumberFormat="1" applyFont="1" applyFill="1" applyBorder="1" applyAlignment="1">
      <alignment horizontal="center" vertical="center" shrinkToFit="1"/>
    </xf>
    <xf numFmtId="183" fontId="25" fillId="34" borderId="1" xfId="6" applyNumberFormat="1" applyFont="1" applyFill="1" applyBorder="1" applyAlignment="1">
      <alignment horizontal="center" vertical="center" shrinkToFit="1"/>
    </xf>
    <xf numFmtId="49" fontId="25" fillId="29" borderId="1" xfId="6" applyNumberFormat="1" applyFont="1" applyFill="1" applyBorder="1" applyAlignment="1">
      <alignment horizontal="center" vertical="center" shrinkToFit="1"/>
    </xf>
    <xf numFmtId="184" fontId="25" fillId="32" borderId="1" xfId="6" applyNumberFormat="1" applyFont="1" applyFill="1" applyBorder="1" applyAlignment="1">
      <alignment horizontal="center" vertical="center" shrinkToFit="1"/>
    </xf>
    <xf numFmtId="49" fontId="25" fillId="32" borderId="1" xfId="6" applyNumberFormat="1" applyFont="1" applyFill="1" applyBorder="1" applyAlignment="1">
      <alignment horizontal="center" vertical="center" shrinkToFit="1"/>
    </xf>
    <xf numFmtId="183" fontId="25" fillId="20" borderId="1" xfId="6" applyNumberFormat="1" applyFont="1" applyFill="1" applyBorder="1" applyAlignment="1">
      <alignment horizontal="center" vertical="center" shrinkToFit="1"/>
    </xf>
    <xf numFmtId="193" fontId="25" fillId="20" borderId="1" xfId="6" applyNumberFormat="1" applyFont="1" applyFill="1" applyBorder="1" applyAlignment="1">
      <alignment horizontal="center" vertical="center" shrinkToFit="1"/>
    </xf>
    <xf numFmtId="185" fontId="25" fillId="20" borderId="1" xfId="6" applyNumberFormat="1" applyFont="1" applyFill="1" applyBorder="1" applyAlignment="1">
      <alignment horizontal="center" vertical="center" shrinkToFit="1"/>
    </xf>
    <xf numFmtId="0" fontId="25" fillId="29" borderId="1" xfId="6" applyFont="1" applyFill="1" applyBorder="1" applyAlignment="1">
      <alignment horizontal="center" vertical="center" shrinkToFit="1"/>
    </xf>
    <xf numFmtId="49" fontId="25" fillId="0" borderId="1" xfId="0" applyNumberFormat="1" applyFont="1" applyBorder="1" applyAlignment="1">
      <alignment horizontal="center" vertical="center" shrinkToFit="1"/>
    </xf>
    <xf numFmtId="49" fontId="25" fillId="22" borderId="1" xfId="1" applyNumberFormat="1" applyFont="1" applyFill="1" applyBorder="1" applyAlignment="1">
      <alignment horizontal="center" vertical="center" shrinkToFit="1"/>
    </xf>
    <xf numFmtId="182" fontId="25" fillId="34" borderId="1" xfId="1" applyNumberFormat="1" applyFont="1" applyFill="1" applyBorder="1" applyAlignment="1">
      <alignment horizontal="center" vertical="center" shrinkToFit="1"/>
    </xf>
    <xf numFmtId="183" fontId="25" fillId="35" borderId="1" xfId="0" applyNumberFormat="1" applyFont="1" applyFill="1" applyBorder="1" applyAlignment="1">
      <alignment horizontal="center" vertical="center" shrinkToFit="1"/>
    </xf>
    <xf numFmtId="49" fontId="25" fillId="36" borderId="1" xfId="0" applyNumberFormat="1" applyFont="1" applyFill="1" applyBorder="1" applyAlignment="1">
      <alignment horizontal="center" vertical="center" shrinkToFit="1"/>
    </xf>
    <xf numFmtId="183" fontId="25" fillId="36" borderId="1" xfId="0" applyNumberFormat="1" applyFont="1" applyFill="1" applyBorder="1" applyAlignment="1">
      <alignment horizontal="center" vertical="center" shrinkToFit="1"/>
    </xf>
    <xf numFmtId="49" fontId="25" fillId="30" borderId="1" xfId="0" applyNumberFormat="1" applyFont="1" applyFill="1" applyBorder="1" applyAlignment="1">
      <alignment horizontal="center" vertical="center" shrinkToFit="1"/>
    </xf>
    <xf numFmtId="182" fontId="25" fillId="22" borderId="1" xfId="1" applyNumberFormat="1" applyFont="1" applyFill="1" applyBorder="1" applyAlignment="1">
      <alignment horizontal="center" vertical="center" shrinkToFit="1"/>
    </xf>
    <xf numFmtId="182" fontId="25" fillId="30" borderId="1" xfId="0" applyNumberFormat="1" applyFont="1" applyFill="1" applyBorder="1" applyAlignment="1">
      <alignment horizontal="center" vertical="center" shrinkToFit="1"/>
    </xf>
    <xf numFmtId="49" fontId="25" fillId="29" borderId="1" xfId="1" applyNumberFormat="1" applyFont="1" applyFill="1" applyBorder="1" applyAlignment="1">
      <alignment horizontal="center" vertical="center" shrinkToFit="1"/>
    </xf>
    <xf numFmtId="49" fontId="25" fillId="34" borderId="1" xfId="2" applyNumberFormat="1" applyFont="1" applyFill="1" applyBorder="1" applyAlignment="1">
      <alignment horizontal="center" vertical="center" shrinkToFit="1"/>
    </xf>
    <xf numFmtId="183" fontId="25" fillId="34" borderId="1" xfId="2" applyNumberFormat="1" applyFont="1" applyFill="1" applyBorder="1" applyAlignment="1">
      <alignment horizontal="center" vertical="center" shrinkToFit="1"/>
    </xf>
    <xf numFmtId="0" fontId="25" fillId="29" borderId="1" xfId="2" applyFont="1" applyFill="1" applyBorder="1" applyAlignment="1">
      <alignment horizontal="center" vertical="center" shrinkToFit="1"/>
    </xf>
    <xf numFmtId="49" fontId="25" fillId="29" borderId="1" xfId="2" applyNumberFormat="1" applyFont="1" applyFill="1" applyBorder="1" applyAlignment="1">
      <alignment horizontal="center" vertical="center" shrinkToFit="1"/>
    </xf>
    <xf numFmtId="184" fontId="25" fillId="32" borderId="1" xfId="2" applyNumberFormat="1" applyFont="1" applyFill="1" applyBorder="1" applyAlignment="1">
      <alignment horizontal="center" vertical="center" shrinkToFit="1"/>
    </xf>
    <xf numFmtId="49" fontId="25" fillId="32" borderId="1" xfId="2" applyNumberFormat="1" applyFont="1" applyFill="1" applyBorder="1" applyAlignment="1">
      <alignment horizontal="center" vertical="center" shrinkToFit="1"/>
    </xf>
    <xf numFmtId="183" fontId="25" fillId="20" borderId="1" xfId="2" applyNumberFormat="1" applyFont="1" applyFill="1" applyBorder="1" applyAlignment="1">
      <alignment horizontal="center" vertical="center" shrinkToFit="1"/>
    </xf>
    <xf numFmtId="185" fontId="25" fillId="20" borderId="1" xfId="2" applyNumberFormat="1" applyFont="1" applyFill="1" applyBorder="1" applyAlignment="1">
      <alignment horizontal="center" vertical="center" shrinkToFit="1"/>
    </xf>
    <xf numFmtId="49" fontId="31" fillId="0" borderId="1" xfId="0" applyNumberFormat="1" applyFont="1" applyFill="1" applyBorder="1" applyAlignment="1">
      <alignment horizontal="center" vertical="center" shrinkToFit="1"/>
    </xf>
    <xf numFmtId="49" fontId="32" fillId="0" borderId="1" xfId="24" applyNumberFormat="1" applyFont="1" applyFill="1" applyBorder="1" applyAlignment="1">
      <alignment horizontal="center" vertical="center" shrinkToFit="1"/>
    </xf>
    <xf numFmtId="49" fontId="33" fillId="7" borderId="1" xfId="0" applyNumberFormat="1" applyFont="1" applyFill="1" applyBorder="1" applyAlignment="1">
      <alignment horizontal="center" vertical="center"/>
    </xf>
    <xf numFmtId="178" fontId="33" fillId="7" borderId="1" xfId="0" applyNumberFormat="1" applyFont="1" applyFill="1" applyBorder="1" applyAlignment="1">
      <alignment horizontal="center" vertical="center"/>
    </xf>
    <xf numFmtId="49" fontId="33" fillId="23" borderId="1" xfId="0" applyNumberFormat="1" applyFont="1" applyFill="1" applyBorder="1" applyAlignment="1">
      <alignment horizontal="center" vertical="center"/>
    </xf>
    <xf numFmtId="177" fontId="33" fillId="5" borderId="1" xfId="0" applyNumberFormat="1" applyFont="1" applyFill="1" applyBorder="1" applyAlignment="1">
      <alignment horizontal="center" vertical="center"/>
    </xf>
    <xf numFmtId="49" fontId="33" fillId="5" borderId="1" xfId="0" applyNumberFormat="1" applyFont="1" applyFill="1" applyBorder="1" applyAlignment="1">
      <alignment horizontal="center" vertical="center"/>
    </xf>
    <xf numFmtId="177" fontId="33" fillId="23" borderId="1" xfId="0" applyNumberFormat="1" applyFont="1" applyFill="1" applyBorder="1" applyAlignment="1">
      <alignment horizontal="center" vertical="center"/>
    </xf>
    <xf numFmtId="179" fontId="33" fillId="23" borderId="1" xfId="0" applyNumberFormat="1" applyFont="1" applyFill="1" applyBorder="1" applyAlignment="1">
      <alignment horizontal="center" vertical="center"/>
    </xf>
    <xf numFmtId="49" fontId="33" fillId="21" borderId="1" xfId="0" applyNumberFormat="1" applyFont="1" applyFill="1" applyBorder="1" applyAlignment="1">
      <alignment horizontal="center" vertical="center"/>
    </xf>
    <xf numFmtId="177" fontId="33" fillId="7" borderId="1" xfId="0" applyNumberFormat="1" applyFont="1" applyFill="1" applyBorder="1" applyAlignment="1">
      <alignment horizontal="center" vertical="center"/>
    </xf>
    <xf numFmtId="0" fontId="33" fillId="0" borderId="0" xfId="0" applyFont="1">
      <alignment vertical="center"/>
    </xf>
    <xf numFmtId="0" fontId="33" fillId="0" borderId="0" xfId="0" applyFont="1" applyBorder="1">
      <alignment vertical="center"/>
    </xf>
    <xf numFmtId="193" fontId="25" fillId="20" borderId="1" xfId="0" applyNumberFormat="1" applyFont="1" applyFill="1" applyBorder="1" applyAlignment="1">
      <alignment horizontal="center" vertical="center" shrinkToFit="1"/>
    </xf>
    <xf numFmtId="193" fontId="25" fillId="20" borderId="1" xfId="2" applyNumberFormat="1" applyFont="1" applyFill="1" applyBorder="1" applyAlignment="1">
      <alignment horizontal="center" vertical="center" shrinkToFit="1"/>
    </xf>
    <xf numFmtId="49" fontId="25" fillId="29" borderId="1" xfId="0" applyNumberFormat="1" applyFont="1" applyFill="1" applyBorder="1" applyAlignment="1">
      <alignment horizontal="center" vertical="center" wrapText="1"/>
    </xf>
    <xf numFmtId="49" fontId="25" fillId="32" borderId="1" xfId="0" applyNumberFormat="1" applyFont="1" applyFill="1" applyBorder="1" applyAlignment="1">
      <alignment horizontal="center" vertical="center" wrapText="1"/>
    </xf>
    <xf numFmtId="49" fontId="25" fillId="20" borderId="1" xfId="0" applyNumberFormat="1" applyFont="1" applyFill="1" applyBorder="1" applyAlignment="1">
      <alignment horizontal="center" vertical="center" wrapText="1"/>
    </xf>
    <xf numFmtId="49" fontId="25" fillId="22" borderId="1" xfId="0" applyNumberFormat="1" applyFont="1" applyFill="1" applyBorder="1" applyAlignment="1">
      <alignment horizontal="center" vertical="center" wrapText="1"/>
    </xf>
    <xf numFmtId="49" fontId="25" fillId="34" borderId="1" xfId="0" applyNumberFormat="1" applyFont="1" applyFill="1" applyBorder="1" applyAlignment="1">
      <alignment horizontal="center" vertical="center" wrapText="1"/>
    </xf>
    <xf numFmtId="49" fontId="25" fillId="34" borderId="1" xfId="22" applyNumberFormat="1" applyFont="1" applyFill="1" applyBorder="1" applyAlignment="1">
      <alignment horizontal="center" vertical="center" shrinkToFit="1"/>
    </xf>
    <xf numFmtId="49" fontId="25" fillId="23" borderId="1" xfId="1" applyNumberFormat="1" applyFont="1" applyFill="1" applyBorder="1" applyAlignment="1">
      <alignment horizontal="center" vertical="center" shrinkToFit="1"/>
    </xf>
    <xf numFmtId="49" fontId="25" fillId="7" borderId="1" xfId="1" applyNumberFormat="1" applyFont="1" applyFill="1" applyBorder="1" applyAlignment="1">
      <alignment horizontal="center" vertical="center"/>
    </xf>
    <xf numFmtId="49" fontId="25" fillId="7" borderId="1" xfId="1" applyNumberFormat="1" applyFont="1" applyFill="1" applyBorder="1" applyAlignment="1">
      <alignment horizontal="left" vertical="center"/>
    </xf>
    <xf numFmtId="180" fontId="25" fillId="7" borderId="1" xfId="1" applyNumberFormat="1" applyFont="1" applyFill="1" applyBorder="1" applyAlignment="1">
      <alignment horizontal="center" vertical="center"/>
    </xf>
    <xf numFmtId="180" fontId="25" fillId="23" borderId="1" xfId="0" applyNumberFormat="1" applyFont="1" applyFill="1" applyBorder="1" applyAlignment="1">
      <alignment horizontal="center" vertical="center"/>
    </xf>
    <xf numFmtId="180" fontId="25" fillId="23" borderId="1" xfId="1" applyNumberFormat="1" applyFont="1" applyFill="1" applyBorder="1" applyAlignment="1">
      <alignment horizontal="center" vertical="center"/>
    </xf>
    <xf numFmtId="188" fontId="25" fillId="23" borderId="1" xfId="1" applyNumberFormat="1" applyFont="1" applyFill="1" applyBorder="1" applyAlignment="1">
      <alignment horizontal="center" vertical="center"/>
    </xf>
    <xf numFmtId="49" fontId="25" fillId="21" borderId="1" xfId="1" applyNumberFormat="1" applyFont="1" applyFill="1" applyBorder="1" applyAlignment="1">
      <alignment horizontal="center" vertical="center"/>
    </xf>
    <xf numFmtId="178" fontId="25" fillId="7" borderId="1" xfId="1" applyNumberFormat="1" applyFont="1" applyFill="1" applyBorder="1" applyAlignment="1">
      <alignment horizontal="center" vertical="center"/>
    </xf>
    <xf numFmtId="201" fontId="25" fillId="7" borderId="1" xfId="1" applyNumberFormat="1" applyFont="1" applyFill="1" applyBorder="1" applyAlignment="1">
      <alignment horizontal="center" vertical="center"/>
    </xf>
    <xf numFmtId="49" fontId="25" fillId="0" borderId="1" xfId="1" applyNumberFormat="1" applyFont="1" applyFill="1" applyBorder="1" applyAlignment="1">
      <alignment horizontal="center" vertical="center"/>
    </xf>
    <xf numFmtId="49" fontId="25" fillId="23" borderId="1" xfId="1" applyNumberFormat="1" applyFont="1" applyFill="1" applyBorder="1" applyAlignment="1">
      <alignment horizontal="center" vertical="center"/>
    </xf>
    <xf numFmtId="0" fontId="25" fillId="23" borderId="1" xfId="1" applyFont="1" applyFill="1" applyBorder="1" applyAlignment="1">
      <alignment horizontal="center" vertical="center"/>
    </xf>
    <xf numFmtId="187" fontId="25" fillId="5" borderId="1" xfId="1" applyNumberFormat="1" applyFont="1" applyFill="1" applyBorder="1" applyAlignment="1">
      <alignment horizontal="center" vertical="center"/>
    </xf>
    <xf numFmtId="49" fontId="25" fillId="5" borderId="1" xfId="1" applyNumberFormat="1" applyFont="1" applyFill="1" applyBorder="1" applyAlignment="1">
      <alignment horizontal="left" vertical="center"/>
    </xf>
    <xf numFmtId="0" fontId="25" fillId="23" borderId="1" xfId="1" applyFont="1" applyFill="1" applyBorder="1" applyAlignment="1">
      <alignment horizontal="left" vertical="center"/>
    </xf>
    <xf numFmtId="49" fontId="25" fillId="5" borderId="1" xfId="1" applyNumberFormat="1" applyFont="1" applyFill="1" applyBorder="1" applyAlignment="1">
      <alignment horizontal="center" vertical="center"/>
    </xf>
    <xf numFmtId="49" fontId="25" fillId="23" borderId="1" xfId="0" applyNumberFormat="1" applyFont="1" applyFill="1" applyBorder="1" applyAlignment="1">
      <alignment horizontal="left" vertical="center" wrapText="1"/>
    </xf>
    <xf numFmtId="0" fontId="25" fillId="29" borderId="1" xfId="0" applyNumberFormat="1" applyFont="1" applyFill="1" applyBorder="1" applyAlignment="1">
      <alignment horizontal="center" vertical="center" shrinkToFit="1"/>
    </xf>
    <xf numFmtId="0" fontId="25" fillId="32" borderId="1" xfId="0" applyNumberFormat="1" applyFont="1" applyFill="1" applyBorder="1" applyAlignment="1">
      <alignment horizontal="center" vertical="center" shrinkToFit="1"/>
    </xf>
    <xf numFmtId="0" fontId="25" fillId="20" borderId="1" xfId="0" applyNumberFormat="1" applyFont="1" applyFill="1" applyBorder="1" applyAlignment="1">
      <alignment horizontal="center" vertical="center" shrinkToFit="1"/>
    </xf>
    <xf numFmtId="0" fontId="25" fillId="22" borderId="1" xfId="21" applyNumberFormat="1" applyFont="1" applyFill="1" applyBorder="1" applyAlignment="1">
      <alignment horizontal="center" vertical="center" shrinkToFit="1"/>
    </xf>
    <xf numFmtId="0" fontId="25" fillId="34" borderId="1" xfId="21" applyNumberFormat="1" applyFont="1" applyFill="1" applyBorder="1" applyAlignment="1">
      <alignment horizontal="center" vertical="center" shrinkToFit="1"/>
    </xf>
    <xf numFmtId="0" fontId="25" fillId="0" borderId="1" xfId="21" applyNumberFormat="1" applyFont="1" applyFill="1" applyBorder="1" applyAlignment="1">
      <alignment horizontal="center" vertical="center" shrinkToFit="1"/>
    </xf>
    <xf numFmtId="0" fontId="25" fillId="0" borderId="1" xfId="0" applyNumberFormat="1" applyFont="1" applyBorder="1" applyAlignment="1">
      <alignment horizontal="center" vertical="center"/>
    </xf>
    <xf numFmtId="0" fontId="25" fillId="34" borderId="1" xfId="22" applyNumberFormat="1" applyFont="1" applyFill="1" applyBorder="1" applyAlignment="1">
      <alignment horizontal="center" vertical="center" shrinkToFit="1"/>
    </xf>
    <xf numFmtId="0" fontId="28" fillId="0" borderId="1" xfId="16" applyNumberFormat="1" applyFont="1" applyFill="1" applyBorder="1" applyAlignment="1" applyProtection="1">
      <alignment horizontal="center" vertical="center" shrinkToFit="1"/>
    </xf>
    <xf numFmtId="0" fontId="25" fillId="0" borderId="1" xfId="22" applyNumberFormat="1" applyFont="1" applyFill="1" applyBorder="1" applyAlignment="1">
      <alignment horizontal="center" vertical="center" shrinkToFit="1"/>
    </xf>
    <xf numFmtId="0" fontId="25" fillId="29" borderId="1" xfId="22" applyNumberFormat="1" applyFont="1" applyFill="1" applyBorder="1" applyAlignment="1">
      <alignment horizontal="center" vertical="center" shrinkToFit="1"/>
    </xf>
    <xf numFmtId="0" fontId="25" fillId="32" borderId="1" xfId="22" applyNumberFormat="1" applyFont="1" applyFill="1" applyBorder="1" applyAlignment="1">
      <alignment horizontal="center" vertical="center" shrinkToFit="1"/>
    </xf>
    <xf numFmtId="0" fontId="25" fillId="20" borderId="1" xfId="22" applyNumberFormat="1" applyFont="1" applyFill="1" applyBorder="1" applyAlignment="1">
      <alignment horizontal="center" vertical="center" shrinkToFit="1"/>
    </xf>
    <xf numFmtId="49" fontId="25" fillId="0" borderId="0" xfId="0" applyNumberFormat="1" applyFont="1" applyFill="1" applyAlignment="1">
      <alignment horizontal="center" vertical="center"/>
    </xf>
    <xf numFmtId="0" fontId="25" fillId="29" borderId="1" xfId="21" applyNumberFormat="1" applyFont="1" applyFill="1" applyBorder="1" applyAlignment="1">
      <alignment horizontal="center" vertical="center" shrinkToFit="1"/>
    </xf>
    <xf numFmtId="49" fontId="25" fillId="13" borderId="1" xfId="0" applyNumberFormat="1" applyFont="1" applyFill="1" applyBorder="1" applyAlignment="1">
      <alignment vertical="center"/>
    </xf>
    <xf numFmtId="49" fontId="25" fillId="0" borderId="1" xfId="0" applyNumberFormat="1" applyFont="1" applyFill="1" applyBorder="1" applyAlignment="1">
      <alignment vertical="center"/>
    </xf>
    <xf numFmtId="0" fontId="25" fillId="7" borderId="1" xfId="0" applyNumberFormat="1" applyFont="1" applyFill="1" applyBorder="1" applyAlignment="1">
      <alignment horizontal="center" vertical="center"/>
    </xf>
    <xf numFmtId="49" fontId="25" fillId="0" borderId="1" xfId="15" applyNumberFormat="1" applyFont="1" applyFill="1" applyBorder="1" applyAlignment="1">
      <alignment horizontal="center" vertical="center"/>
    </xf>
    <xf numFmtId="49" fontId="25" fillId="0" borderId="0" xfId="15" applyNumberFormat="1" applyFont="1" applyFill="1" applyBorder="1" applyAlignment="1">
      <alignment horizontal="center" vertical="center"/>
    </xf>
    <xf numFmtId="195" fontId="25" fillId="23" borderId="1" xfId="15" applyNumberFormat="1" applyFont="1" applyFill="1" applyBorder="1" applyAlignment="1">
      <alignment horizontal="center" vertical="center"/>
    </xf>
    <xf numFmtId="183" fontId="25" fillId="34" borderId="1" xfId="22" applyNumberFormat="1" applyFont="1" applyFill="1" applyBorder="1" applyAlignment="1">
      <alignment horizontal="center" vertical="center" shrinkToFit="1"/>
    </xf>
    <xf numFmtId="185" fontId="25" fillId="20" borderId="1" xfId="22" applyNumberFormat="1" applyFont="1" applyFill="1" applyBorder="1" applyAlignment="1">
      <alignment horizontal="center" vertical="center" shrinkToFit="1"/>
    </xf>
    <xf numFmtId="195" fontId="25" fillId="20" borderId="1" xfId="15" applyNumberFormat="1" applyFont="1" applyFill="1" applyBorder="1" applyAlignment="1">
      <alignment horizontal="center" vertical="center" shrinkToFit="1"/>
    </xf>
    <xf numFmtId="49" fontId="25" fillId="2" borderId="1" xfId="15" applyNumberFormat="1" applyFont="1" applyFill="1" applyBorder="1" applyAlignment="1">
      <alignment horizontal="center" vertical="center" wrapText="1"/>
    </xf>
    <xf numFmtId="49" fontId="25" fillId="7" borderId="1" xfId="15" applyNumberFormat="1" applyFont="1" applyFill="1" applyBorder="1" applyAlignment="1">
      <alignment horizontal="center" vertical="center" wrapText="1"/>
    </xf>
    <xf numFmtId="0" fontId="25" fillId="7" borderId="1" xfId="15" applyFont="1" applyFill="1" applyBorder="1" applyAlignment="1">
      <alignment horizontal="center" vertical="center" wrapText="1"/>
    </xf>
    <xf numFmtId="0" fontId="25" fillId="7" borderId="1" xfId="15" applyFont="1" applyFill="1" applyBorder="1" applyAlignment="1">
      <alignment horizontal="center" vertical="center"/>
    </xf>
    <xf numFmtId="49" fontId="25" fillId="23" borderId="1" xfId="15" applyNumberFormat="1" applyFont="1" applyFill="1" applyBorder="1" applyAlignment="1">
      <alignment horizontal="center" vertical="center" wrapText="1"/>
    </xf>
    <xf numFmtId="0" fontId="25" fillId="23" borderId="1" xfId="15" applyFont="1" applyFill="1" applyBorder="1" applyAlignment="1">
      <alignment horizontal="center" vertical="center"/>
    </xf>
    <xf numFmtId="0" fontId="25" fillId="5" borderId="1" xfId="15" applyFont="1" applyFill="1" applyBorder="1" applyAlignment="1">
      <alignment horizontal="center" vertical="center"/>
    </xf>
    <xf numFmtId="0" fontId="25" fillId="0" borderId="1" xfId="15" applyFont="1" applyBorder="1" applyAlignment="1">
      <alignment horizontal="center" vertical="center"/>
    </xf>
    <xf numFmtId="0" fontId="25" fillId="21" borderId="1" xfId="15" applyFont="1" applyFill="1" applyBorder="1" applyAlignment="1">
      <alignment horizontal="center" vertical="center"/>
    </xf>
    <xf numFmtId="0" fontId="25" fillId="0" borderId="1" xfId="15" applyFont="1" applyBorder="1" applyAlignment="1">
      <alignment horizontal="center" vertical="center" wrapText="1"/>
    </xf>
    <xf numFmtId="0" fontId="25" fillId="7" borderId="1" xfId="15" applyNumberFormat="1" applyFont="1" applyFill="1" applyBorder="1" applyAlignment="1">
      <alignment horizontal="center" vertical="center"/>
    </xf>
    <xf numFmtId="198" fontId="25" fillId="5" borderId="1" xfId="15" applyNumberFormat="1" applyFont="1" applyFill="1" applyBorder="1" applyAlignment="1">
      <alignment horizontal="center" vertical="center"/>
    </xf>
    <xf numFmtId="198" fontId="25" fillId="23" borderId="1" xfId="15" applyNumberFormat="1" applyFont="1" applyFill="1" applyBorder="1" applyAlignment="1">
      <alignment horizontal="center" vertical="center"/>
    </xf>
    <xf numFmtId="200" fontId="25" fillId="23" borderId="1" xfId="15" applyNumberFormat="1" applyFont="1" applyFill="1" applyBorder="1" applyAlignment="1">
      <alignment horizontal="center" vertical="center"/>
    </xf>
    <xf numFmtId="49" fontId="25" fillId="0" borderId="2" xfId="15" applyNumberFormat="1" applyFont="1" applyFill="1" applyBorder="1" applyAlignment="1">
      <alignment horizontal="center" vertical="center"/>
    </xf>
    <xf numFmtId="0" fontId="25" fillId="0" borderId="0" xfId="15" applyFont="1">
      <alignment vertical="center"/>
    </xf>
    <xf numFmtId="2" fontId="25" fillId="23" borderId="1" xfId="15" applyNumberFormat="1" applyFont="1" applyFill="1" applyBorder="1" applyAlignment="1">
      <alignment horizontal="center" vertical="center"/>
    </xf>
    <xf numFmtId="1" fontId="25" fillId="23" borderId="1" xfId="15" applyNumberFormat="1" applyFont="1" applyFill="1" applyBorder="1" applyAlignment="1">
      <alignment horizontal="center" vertical="center"/>
    </xf>
    <xf numFmtId="178" fontId="25" fillId="23" borderId="1" xfId="15" applyNumberFormat="1" applyFont="1" applyFill="1" applyBorder="1" applyAlignment="1">
      <alignment horizontal="center" vertical="center"/>
    </xf>
    <xf numFmtId="181" fontId="25" fillId="23" borderId="1" xfId="15" applyNumberFormat="1" applyFont="1" applyFill="1" applyBorder="1" applyAlignment="1">
      <alignment horizontal="center" vertical="center"/>
    </xf>
    <xf numFmtId="49" fontId="25" fillId="0" borderId="1" xfId="15" applyNumberFormat="1" applyFont="1" applyFill="1" applyBorder="1" applyAlignment="1">
      <alignment horizontal="center" vertical="center" wrapText="1"/>
    </xf>
    <xf numFmtId="0" fontId="25" fillId="7" borderId="1" xfId="15" applyNumberFormat="1" applyFont="1" applyFill="1" applyBorder="1" applyAlignment="1">
      <alignment horizontal="center" vertical="center" wrapText="1"/>
    </xf>
    <xf numFmtId="0" fontId="25" fillId="5" borderId="1" xfId="15" applyNumberFormat="1" applyFont="1" applyFill="1" applyBorder="1" applyAlignment="1">
      <alignment horizontal="center" vertical="center"/>
    </xf>
    <xf numFmtId="0" fontId="25" fillId="20" borderId="1" xfId="15" applyNumberFormat="1" applyFont="1" applyFill="1" applyBorder="1" applyAlignment="1">
      <alignment horizontal="center" vertical="center" shrinkToFit="1"/>
    </xf>
    <xf numFmtId="0" fontId="25" fillId="23" borderId="1" xfId="15" applyNumberFormat="1" applyFont="1" applyFill="1" applyBorder="1" applyAlignment="1">
      <alignment horizontal="center" vertical="center"/>
    </xf>
    <xf numFmtId="0" fontId="25" fillId="21" borderId="1" xfId="15" applyNumberFormat="1" applyFont="1" applyFill="1" applyBorder="1" applyAlignment="1">
      <alignment horizontal="center" vertical="center"/>
    </xf>
    <xf numFmtId="183" fontId="25" fillId="34" borderId="1" xfId="0" applyNumberFormat="1" applyFont="1" applyFill="1" applyBorder="1" applyAlignment="1">
      <alignment horizontal="center" vertical="center" wrapText="1" shrinkToFit="1"/>
    </xf>
    <xf numFmtId="0" fontId="25" fillId="0" borderId="0" xfId="0" applyFont="1" applyAlignment="1">
      <alignment vertical="center" wrapText="1"/>
    </xf>
    <xf numFmtId="188" fontId="25" fillId="23" borderId="1" xfId="0" applyNumberFormat="1" applyFont="1" applyFill="1" applyBorder="1" applyAlignment="1">
      <alignment horizontal="center" vertical="center"/>
    </xf>
    <xf numFmtId="187" fontId="25" fillId="5" borderId="1" xfId="0" applyNumberFormat="1" applyFont="1" applyFill="1" applyBorder="1" applyAlignment="1">
      <alignment horizontal="center" vertical="center"/>
    </xf>
    <xf numFmtId="49" fontId="25" fillId="23" borderId="1" xfId="21" applyNumberFormat="1" applyFont="1" applyFill="1" applyBorder="1" applyAlignment="1">
      <alignment horizontal="center" vertical="center"/>
    </xf>
    <xf numFmtId="180" fontId="25" fillId="23" borderId="1" xfId="21" applyNumberFormat="1" applyFont="1" applyFill="1" applyBorder="1" applyAlignment="1">
      <alignment horizontal="center" vertical="center"/>
    </xf>
    <xf numFmtId="188" fontId="25" fillId="23" borderId="1" xfId="21" applyNumberFormat="1" applyFont="1" applyFill="1" applyBorder="1" applyAlignment="1">
      <alignment horizontal="center" vertical="center"/>
    </xf>
    <xf numFmtId="0" fontId="25" fillId="0" borderId="0" xfId="0" applyFont="1" applyBorder="1" applyAlignment="1">
      <alignment vertical="center" wrapText="1"/>
    </xf>
    <xf numFmtId="0" fontId="25" fillId="23" borderId="1" xfId="21" applyFont="1" applyFill="1" applyBorder="1" applyAlignment="1">
      <alignment horizontal="center" vertical="center"/>
    </xf>
    <xf numFmtId="178" fontId="25" fillId="7" borderId="1" xfId="21" applyNumberFormat="1" applyFont="1" applyFill="1" applyBorder="1" applyAlignment="1">
      <alignment horizontal="center" vertical="center"/>
    </xf>
    <xf numFmtId="49" fontId="25" fillId="34" borderId="1" xfId="22" applyNumberFormat="1" applyFont="1" applyFill="1" applyBorder="1" applyAlignment="1">
      <alignment horizontal="center" vertical="center" wrapText="1" shrinkToFit="1"/>
    </xf>
    <xf numFmtId="182" fontId="25" fillId="34" borderId="1" xfId="0" applyNumberFormat="1" applyFont="1" applyFill="1" applyBorder="1" applyAlignment="1">
      <alignment horizontal="center" vertical="center" wrapText="1" shrinkToFit="1"/>
    </xf>
    <xf numFmtId="183" fontId="25" fillId="34" borderId="1" xfId="22" applyNumberFormat="1" applyFont="1" applyFill="1" applyBorder="1" applyAlignment="1">
      <alignment horizontal="center" vertical="center" wrapText="1" shrinkToFit="1"/>
    </xf>
    <xf numFmtId="49" fontId="25" fillId="34" borderId="1" xfId="0" applyNumberFormat="1" applyFont="1" applyFill="1" applyBorder="1" applyAlignment="1">
      <alignment horizontal="center" vertical="center" wrapText="1" shrinkToFit="1"/>
    </xf>
    <xf numFmtId="187" fontId="25" fillId="23" borderId="1" xfId="0" applyNumberFormat="1" applyFont="1" applyFill="1" applyBorder="1" applyAlignment="1">
      <alignment horizontal="center" vertical="center"/>
    </xf>
    <xf numFmtId="49" fontId="25" fillId="0" borderId="1" xfId="22" applyNumberFormat="1" applyFont="1" applyFill="1" applyBorder="1" applyAlignment="1">
      <alignment horizontal="center" vertical="center" shrinkToFit="1"/>
    </xf>
    <xf numFmtId="49" fontId="25" fillId="29" borderId="1" xfId="22" applyNumberFormat="1" applyFont="1" applyFill="1" applyBorder="1" applyAlignment="1">
      <alignment horizontal="center" vertical="center" shrinkToFit="1"/>
    </xf>
    <xf numFmtId="184" fontId="25" fillId="32" borderId="1" xfId="22" applyNumberFormat="1" applyFont="1" applyFill="1" applyBorder="1" applyAlignment="1">
      <alignment horizontal="center" vertical="center" shrinkToFit="1"/>
    </xf>
    <xf numFmtId="49" fontId="25" fillId="32" borderId="1" xfId="22" applyNumberFormat="1" applyFont="1" applyFill="1" applyBorder="1" applyAlignment="1">
      <alignment horizontal="center" vertical="center" shrinkToFit="1"/>
    </xf>
    <xf numFmtId="183" fontId="25" fillId="20" borderId="1" xfId="22" applyNumberFormat="1" applyFont="1" applyFill="1" applyBorder="1" applyAlignment="1">
      <alignment horizontal="center" vertical="center" shrinkToFit="1"/>
    </xf>
    <xf numFmtId="49" fontId="25" fillId="0" borderId="1" xfId="21" applyNumberFormat="1" applyFont="1" applyFill="1" applyBorder="1" applyAlignment="1">
      <alignment horizontal="center" vertical="center" shrinkToFit="1"/>
    </xf>
    <xf numFmtId="49" fontId="25" fillId="4" borderId="1" xfId="0" applyNumberFormat="1" applyFont="1" applyFill="1" applyBorder="1" applyAlignment="1">
      <alignment horizontal="center" vertical="center"/>
    </xf>
    <xf numFmtId="177" fontId="25" fillId="6" borderId="1" xfId="0" applyNumberFormat="1" applyFont="1" applyFill="1" applyBorder="1" applyAlignment="1">
      <alignment horizontal="center" vertical="center"/>
    </xf>
    <xf numFmtId="179" fontId="25" fillId="6" borderId="1" xfId="0" applyNumberFormat="1" applyFont="1" applyFill="1" applyBorder="1" applyAlignment="1">
      <alignment horizontal="center" vertical="center"/>
    </xf>
    <xf numFmtId="176" fontId="25" fillId="9" borderId="1" xfId="0" applyNumberFormat="1" applyFont="1" applyFill="1" applyBorder="1" applyAlignment="1">
      <alignment horizontal="center" vertical="center" shrinkToFit="1"/>
    </xf>
    <xf numFmtId="49" fontId="25" fillId="9" borderId="1" xfId="0" applyNumberFormat="1" applyFont="1" applyFill="1" applyBorder="1" applyAlignment="1">
      <alignment horizontal="center" vertical="center"/>
    </xf>
    <xf numFmtId="178" fontId="25" fillId="3" borderId="1" xfId="1" applyNumberFormat="1" applyFont="1" applyFill="1" applyBorder="1" applyAlignment="1">
      <alignment horizontal="center" vertical="center" shrinkToFit="1"/>
    </xf>
    <xf numFmtId="177" fontId="25" fillId="3" borderId="1" xfId="0" applyNumberFormat="1" applyFont="1" applyFill="1" applyBorder="1" applyAlignment="1">
      <alignment horizontal="center" vertical="center"/>
    </xf>
    <xf numFmtId="49" fontId="25" fillId="3" borderId="1" xfId="0" applyNumberFormat="1" applyFont="1" applyFill="1" applyBorder="1" applyAlignment="1">
      <alignment horizontal="center" vertical="center"/>
    </xf>
    <xf numFmtId="192" fontId="25" fillId="8" borderId="1" xfId="0" applyNumberFormat="1" applyFont="1" applyFill="1" applyBorder="1" applyAlignment="1">
      <alignment horizontal="center" vertical="center"/>
    </xf>
    <xf numFmtId="176" fontId="25" fillId="8" borderId="1" xfId="0" applyNumberFormat="1" applyFont="1" applyFill="1" applyBorder="1" applyAlignment="1">
      <alignment horizontal="center" vertical="center" shrinkToFit="1"/>
    </xf>
    <xf numFmtId="178" fontId="25" fillId="3" borderId="1" xfId="0" applyNumberFormat="1" applyFont="1" applyFill="1" applyBorder="1" applyAlignment="1">
      <alignment horizontal="center" vertical="center"/>
    </xf>
    <xf numFmtId="49" fontId="25" fillId="2" borderId="1" xfId="0" applyNumberFormat="1" applyFont="1" applyFill="1" applyBorder="1" applyAlignment="1">
      <alignment horizontal="left" vertical="center"/>
    </xf>
    <xf numFmtId="0" fontId="25" fillId="7" borderId="1" xfId="0" applyFont="1" applyFill="1" applyBorder="1" applyAlignment="1">
      <alignment horizontal="center" vertical="center"/>
    </xf>
    <xf numFmtId="184" fontId="25" fillId="10" borderId="1" xfId="0" applyNumberFormat="1" applyFont="1" applyFill="1" applyBorder="1" applyAlignment="1">
      <alignment horizontal="center" vertical="center" shrinkToFit="1"/>
    </xf>
    <xf numFmtId="49" fontId="25" fillId="10" borderId="1" xfId="0" applyNumberFormat="1" applyFont="1" applyFill="1" applyBorder="1" applyAlignment="1">
      <alignment horizontal="center" vertical="center" shrinkToFit="1"/>
    </xf>
    <xf numFmtId="183" fontId="25" fillId="11" borderId="1" xfId="0" applyNumberFormat="1" applyFont="1" applyFill="1" applyBorder="1" applyAlignment="1">
      <alignment horizontal="center" vertical="center" shrinkToFit="1"/>
    </xf>
    <xf numFmtId="185" fontId="25" fillId="11" borderId="1" xfId="0" applyNumberFormat="1" applyFont="1" applyFill="1" applyBorder="1" applyAlignment="1">
      <alignment horizontal="center" vertical="center" shrinkToFit="1"/>
    </xf>
    <xf numFmtId="49" fontId="25" fillId="12" borderId="1" xfId="21" applyNumberFormat="1" applyFont="1" applyFill="1" applyBorder="1" applyAlignment="1">
      <alignment horizontal="center" vertical="center" shrinkToFit="1"/>
    </xf>
    <xf numFmtId="176" fontId="25" fillId="8" borderId="1" xfId="0" applyNumberFormat="1" applyFont="1" applyFill="1" applyBorder="1" applyAlignment="1">
      <alignment horizontal="center" vertical="center"/>
    </xf>
    <xf numFmtId="0" fontId="25" fillId="29" borderId="1" xfId="0" applyFont="1" applyFill="1" applyBorder="1" applyAlignment="1">
      <alignment horizontal="center" vertical="center"/>
    </xf>
    <xf numFmtId="0" fontId="25" fillId="29" borderId="1" xfId="0" applyFont="1" applyFill="1" applyBorder="1" applyAlignment="1">
      <alignment horizontal="left" vertical="center"/>
    </xf>
    <xf numFmtId="0" fontId="25" fillId="32" borderId="1" xfId="0" applyFont="1" applyFill="1" applyBorder="1" applyAlignment="1">
      <alignment horizontal="left" vertical="center"/>
    </xf>
    <xf numFmtId="0" fontId="25" fillId="20" borderId="1" xfId="0" applyFont="1" applyFill="1" applyBorder="1" applyAlignment="1">
      <alignment horizontal="center" vertical="center"/>
    </xf>
    <xf numFmtId="0" fontId="25" fillId="22" borderId="1" xfId="0" applyFont="1" applyFill="1" applyBorder="1" applyAlignment="1">
      <alignment horizontal="center" vertical="center"/>
    </xf>
    <xf numFmtId="0" fontId="25" fillId="34" borderId="1" xfId="0" applyFont="1" applyFill="1" applyBorder="1" applyAlignment="1">
      <alignment horizontal="center" vertical="center"/>
    </xf>
    <xf numFmtId="177" fontId="25" fillId="5" borderId="1" xfId="0" applyNumberFormat="1" applyFont="1" applyFill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181" fontId="25" fillId="23" borderId="1" xfId="0" applyNumberFormat="1" applyFont="1" applyFill="1" applyBorder="1" applyAlignment="1">
      <alignment horizontal="center" vertical="center"/>
    </xf>
    <xf numFmtId="49" fontId="25" fillId="7" borderId="1" xfId="21" applyNumberFormat="1" applyFont="1" applyFill="1" applyBorder="1" applyAlignment="1">
      <alignment horizontal="center" vertical="center" shrinkToFit="1"/>
    </xf>
    <xf numFmtId="49" fontId="25" fillId="36" borderId="1" xfId="0" applyNumberFormat="1" applyFont="1" applyFill="1" applyBorder="1" applyAlignment="1">
      <alignment horizontal="center" vertical="center"/>
    </xf>
    <xf numFmtId="182" fontId="25" fillId="36" borderId="1" xfId="0" applyNumberFormat="1" applyFont="1" applyFill="1" applyBorder="1" applyAlignment="1">
      <alignment horizontal="center" vertical="center"/>
    </xf>
    <xf numFmtId="49" fontId="25" fillId="31" borderId="1" xfId="0" applyNumberFormat="1" applyFont="1" applyFill="1" applyBorder="1" applyAlignment="1">
      <alignment horizontal="center" vertical="center"/>
    </xf>
    <xf numFmtId="191" fontId="25" fillId="32" borderId="1" xfId="0" applyNumberFormat="1" applyFont="1" applyFill="1" applyBorder="1" applyAlignment="1">
      <alignment horizontal="center" vertical="center"/>
    </xf>
    <xf numFmtId="49" fontId="25" fillId="32" borderId="1" xfId="0" applyNumberFormat="1" applyFont="1" applyFill="1" applyBorder="1" applyAlignment="1">
      <alignment horizontal="center" vertical="center"/>
    </xf>
    <xf numFmtId="191" fontId="25" fillId="28" borderId="1" xfId="0" applyNumberFormat="1" applyFont="1" applyFill="1" applyBorder="1" applyAlignment="1">
      <alignment horizontal="center" vertical="center"/>
    </xf>
    <xf numFmtId="194" fontId="25" fillId="28" borderId="1" xfId="0" applyNumberFormat="1" applyFont="1" applyFill="1" applyBorder="1" applyAlignment="1">
      <alignment horizontal="center" vertical="center"/>
    </xf>
    <xf numFmtId="49" fontId="25" fillId="27" borderId="1" xfId="0" applyNumberFormat="1" applyFont="1" applyFill="1" applyBorder="1" applyAlignment="1">
      <alignment horizontal="center" vertical="center"/>
    </xf>
    <xf numFmtId="191" fontId="25" fillId="36" borderId="1" xfId="0" applyNumberFormat="1" applyFont="1" applyFill="1" applyBorder="1" applyAlignment="1">
      <alignment horizontal="center" vertical="center"/>
    </xf>
    <xf numFmtId="49" fontId="25" fillId="36" borderId="1" xfId="0" applyNumberFormat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shrinkToFit="1"/>
    </xf>
    <xf numFmtId="184" fontId="25" fillId="20" borderId="1" xfId="22" applyNumberFormat="1" applyFont="1" applyFill="1" applyBorder="1" applyAlignment="1">
      <alignment horizontal="center" vertical="center" shrinkToFit="1"/>
    </xf>
    <xf numFmtId="186" fontId="25" fillId="20" borderId="1" xfId="22" applyNumberFormat="1" applyFont="1" applyFill="1" applyBorder="1" applyAlignment="1">
      <alignment horizontal="center" vertical="center" shrinkToFit="1"/>
    </xf>
    <xf numFmtId="178" fontId="25" fillId="7" borderId="1" xfId="0" applyNumberFormat="1" applyFont="1" applyFill="1" applyBorder="1" applyAlignment="1">
      <alignment horizontal="center" vertical="center" shrinkToFit="1"/>
    </xf>
    <xf numFmtId="180" fontId="25" fillId="7" borderId="1" xfId="0" applyNumberFormat="1" applyFont="1" applyFill="1" applyBorder="1" applyAlignment="1">
      <alignment horizontal="center" vertical="center" shrinkToFit="1"/>
    </xf>
    <xf numFmtId="0" fontId="25" fillId="23" borderId="1" xfId="0" applyFont="1" applyFill="1" applyBorder="1" applyAlignment="1">
      <alignment horizontal="center" vertical="center" shrinkToFit="1"/>
    </xf>
    <xf numFmtId="187" fontId="33" fillId="5" borderId="1" xfId="0" applyNumberFormat="1" applyFont="1" applyFill="1" applyBorder="1" applyAlignment="1">
      <alignment horizontal="center" vertical="center" shrinkToFit="1"/>
    </xf>
    <xf numFmtId="180" fontId="33" fillId="23" borderId="1" xfId="0" applyNumberFormat="1" applyFont="1" applyFill="1" applyBorder="1" applyAlignment="1">
      <alignment horizontal="center" vertical="center" shrinkToFit="1"/>
    </xf>
    <xf numFmtId="188" fontId="33" fillId="23" borderId="1" xfId="0" applyNumberFormat="1" applyFont="1" applyFill="1" applyBorder="1" applyAlignment="1">
      <alignment horizontal="center" vertical="center" shrinkToFit="1"/>
    </xf>
    <xf numFmtId="180" fontId="25" fillId="21" borderId="1" xfId="0" applyNumberFormat="1" applyFont="1" applyFill="1" applyBorder="1" applyAlignment="1">
      <alignment horizontal="center" vertical="center" shrinkToFit="1"/>
    </xf>
    <xf numFmtId="188" fontId="25" fillId="7" borderId="1" xfId="0" applyNumberFormat="1" applyFont="1" applyFill="1" applyBorder="1" applyAlignment="1">
      <alignment horizontal="center" vertical="center" shrinkToFit="1"/>
    </xf>
    <xf numFmtId="176" fontId="25" fillId="7" borderId="1" xfId="0" applyNumberFormat="1" applyFont="1" applyFill="1" applyBorder="1" applyAlignment="1">
      <alignment horizontal="center" vertical="center" shrinkToFit="1"/>
    </xf>
    <xf numFmtId="176" fontId="25" fillId="8" borderId="0" xfId="0" applyNumberFormat="1" applyFont="1" applyFill="1" applyBorder="1" applyAlignment="1">
      <alignment horizontal="center" vertical="center"/>
    </xf>
    <xf numFmtId="176" fontId="25" fillId="8" borderId="0" xfId="0" applyNumberFormat="1" applyFont="1" applyFill="1" applyBorder="1" applyAlignment="1">
      <alignment horizontal="center" vertical="center" shrinkToFit="1"/>
    </xf>
    <xf numFmtId="49" fontId="25" fillId="0" borderId="1" xfId="1" applyNumberFormat="1" applyFont="1" applyFill="1" applyBorder="1" applyAlignment="1">
      <alignment horizontal="center" vertical="center" shrinkToFit="1"/>
    </xf>
    <xf numFmtId="0" fontId="25" fillId="0" borderId="1" xfId="1" applyFont="1" applyFill="1" applyBorder="1" applyAlignment="1">
      <alignment horizontal="center" vertical="center" shrinkToFit="1"/>
    </xf>
    <xf numFmtId="189" fontId="33" fillId="23" borderId="1" xfId="0" applyNumberFormat="1" applyFont="1" applyFill="1" applyBorder="1" applyAlignment="1">
      <alignment horizontal="center" vertical="center" shrinkToFit="1"/>
    </xf>
    <xf numFmtId="189" fontId="25" fillId="7" borderId="1" xfId="0" applyNumberFormat="1" applyFont="1" applyFill="1" applyBorder="1" applyAlignment="1">
      <alignment horizontal="center" vertical="center" shrinkToFit="1"/>
    </xf>
    <xf numFmtId="188" fontId="33" fillId="23" borderId="1" xfId="1" applyNumberFormat="1" applyFont="1" applyFill="1" applyBorder="1" applyAlignment="1">
      <alignment horizontal="center" vertical="center" shrinkToFit="1"/>
    </xf>
    <xf numFmtId="188" fontId="25" fillId="7" borderId="1" xfId="1" applyNumberFormat="1" applyFont="1" applyFill="1" applyBorder="1" applyAlignment="1">
      <alignment horizontal="center" vertical="center" shrinkToFit="1"/>
    </xf>
    <xf numFmtId="178" fontId="25" fillId="5" borderId="1" xfId="0" applyNumberFormat="1" applyFont="1" applyFill="1" applyBorder="1" applyAlignment="1">
      <alignment horizontal="center" vertical="center" shrinkToFit="1"/>
    </xf>
    <xf numFmtId="49" fontId="25" fillId="0" borderId="1" xfId="2" applyNumberFormat="1" applyFont="1" applyFill="1" applyBorder="1" applyAlignment="1">
      <alignment horizontal="center" vertical="center" shrinkToFit="1"/>
    </xf>
    <xf numFmtId="0" fontId="25" fillId="0" borderId="1" xfId="2" applyFont="1" applyFill="1" applyBorder="1" applyAlignment="1">
      <alignment horizontal="center" vertical="center" shrinkToFit="1"/>
    </xf>
    <xf numFmtId="49" fontId="25" fillId="7" borderId="1" xfId="2" applyNumberFormat="1" applyFont="1" applyFill="1" applyBorder="1" applyAlignment="1">
      <alignment horizontal="center" vertical="center" shrinkToFit="1"/>
    </xf>
    <xf numFmtId="180" fontId="25" fillId="7" borderId="1" xfId="2" applyNumberFormat="1" applyFont="1" applyFill="1" applyBorder="1" applyAlignment="1">
      <alignment horizontal="center" vertical="center" shrinkToFit="1"/>
    </xf>
    <xf numFmtId="0" fontId="25" fillId="23" borderId="1" xfId="2" applyFont="1" applyFill="1" applyBorder="1" applyAlignment="1">
      <alignment horizontal="center" vertical="center" shrinkToFit="1"/>
    </xf>
    <xf numFmtId="49" fontId="25" fillId="23" borderId="1" xfId="2" applyNumberFormat="1" applyFont="1" applyFill="1" applyBorder="1" applyAlignment="1">
      <alignment horizontal="center" vertical="center" shrinkToFit="1"/>
    </xf>
    <xf numFmtId="187" fontId="33" fillId="5" borderId="1" xfId="2" applyNumberFormat="1" applyFont="1" applyFill="1" applyBorder="1" applyAlignment="1">
      <alignment horizontal="center" vertical="center" shrinkToFit="1"/>
    </xf>
    <xf numFmtId="178" fontId="25" fillId="5" borderId="1" xfId="2" applyNumberFormat="1" applyFont="1" applyFill="1" applyBorder="1" applyAlignment="1">
      <alignment horizontal="center" vertical="center" shrinkToFit="1"/>
    </xf>
    <xf numFmtId="180" fontId="33" fillId="23" borderId="1" xfId="2" applyNumberFormat="1" applyFont="1" applyFill="1" applyBorder="1" applyAlignment="1">
      <alignment horizontal="center" vertical="center" shrinkToFit="1"/>
    </xf>
    <xf numFmtId="188" fontId="33" fillId="23" borderId="1" xfId="2" applyNumberFormat="1" applyFont="1" applyFill="1" applyBorder="1" applyAlignment="1">
      <alignment horizontal="center" vertical="center" shrinkToFit="1"/>
    </xf>
    <xf numFmtId="180" fontId="25" fillId="21" borderId="1" xfId="2" applyNumberFormat="1" applyFont="1" applyFill="1" applyBorder="1" applyAlignment="1">
      <alignment horizontal="center" vertical="center" shrinkToFit="1"/>
    </xf>
    <xf numFmtId="188" fontId="25" fillId="7" borderId="1" xfId="2" applyNumberFormat="1" applyFont="1" applyFill="1" applyBorder="1" applyAlignment="1">
      <alignment horizontal="center" vertical="center" shrinkToFit="1"/>
    </xf>
    <xf numFmtId="187" fontId="33" fillId="23" borderId="1" xfId="0" applyNumberFormat="1" applyFont="1" applyFill="1" applyBorder="1" applyAlignment="1">
      <alignment horizontal="center" vertical="center" shrinkToFit="1"/>
    </xf>
    <xf numFmtId="187" fontId="25" fillId="7" borderId="1" xfId="0" applyNumberFormat="1" applyFont="1" applyFill="1" applyBorder="1" applyAlignment="1">
      <alignment horizontal="center" vertical="center" shrinkToFit="1"/>
    </xf>
    <xf numFmtId="0" fontId="25" fillId="0" borderId="1" xfId="0" applyFont="1" applyFill="1" applyBorder="1" applyAlignment="1">
      <alignment horizontal="center" vertical="center" shrinkToFit="1"/>
    </xf>
    <xf numFmtId="178" fontId="25" fillId="23" borderId="1" xfId="0" applyNumberFormat="1" applyFont="1" applyFill="1" applyBorder="1" applyAlignment="1">
      <alignment horizontal="center" vertical="center" shrinkToFit="1"/>
    </xf>
    <xf numFmtId="49" fontId="25" fillId="7" borderId="1" xfId="1" applyNumberFormat="1" applyFont="1" applyFill="1" applyBorder="1" applyAlignment="1">
      <alignment horizontal="center" vertical="center" shrinkToFit="1"/>
    </xf>
    <xf numFmtId="180" fontId="25" fillId="7" borderId="1" xfId="1" applyNumberFormat="1" applyFont="1" applyFill="1" applyBorder="1" applyAlignment="1">
      <alignment horizontal="center" vertical="center" shrinkToFit="1"/>
    </xf>
    <xf numFmtId="187" fontId="33" fillId="5" borderId="1" xfId="1" applyNumberFormat="1" applyFont="1" applyFill="1" applyBorder="1" applyAlignment="1">
      <alignment horizontal="center" vertical="center" shrinkToFit="1"/>
    </xf>
    <xf numFmtId="178" fontId="25" fillId="5" borderId="1" xfId="1" applyNumberFormat="1" applyFont="1" applyFill="1" applyBorder="1" applyAlignment="1">
      <alignment horizontal="center" vertical="center" shrinkToFit="1"/>
    </xf>
    <xf numFmtId="180" fontId="33" fillId="23" borderId="1" xfId="1" applyNumberFormat="1" applyFont="1" applyFill="1" applyBorder="1" applyAlignment="1">
      <alignment horizontal="center" vertical="center" shrinkToFit="1"/>
    </xf>
    <xf numFmtId="180" fontId="25" fillId="21" borderId="1" xfId="1" applyNumberFormat="1" applyFont="1" applyFill="1" applyBorder="1" applyAlignment="1">
      <alignment horizontal="center" vertical="center" shrinkToFit="1"/>
    </xf>
    <xf numFmtId="0" fontId="25" fillId="23" borderId="1" xfId="1" applyFont="1" applyFill="1" applyBorder="1" applyAlignment="1">
      <alignment horizontal="center" vertical="center" shrinkToFit="1"/>
    </xf>
    <xf numFmtId="180" fontId="25" fillId="23" borderId="1" xfId="0" applyNumberFormat="1" applyFont="1" applyFill="1" applyBorder="1" applyAlignment="1">
      <alignment horizontal="center" vertical="center" shrinkToFit="1"/>
    </xf>
    <xf numFmtId="49" fontId="25" fillId="40" borderId="1" xfId="0" applyNumberFormat="1" applyFont="1" applyFill="1" applyBorder="1" applyAlignment="1">
      <alignment horizontal="center" vertical="center"/>
    </xf>
    <xf numFmtId="178" fontId="25" fillId="40" borderId="1" xfId="0" applyNumberFormat="1" applyFont="1" applyFill="1" applyBorder="1" applyAlignment="1">
      <alignment horizontal="center" vertical="center"/>
    </xf>
    <xf numFmtId="177" fontId="25" fillId="40" borderId="1" xfId="0" applyNumberFormat="1" applyFont="1" applyFill="1" applyBorder="1" applyAlignment="1">
      <alignment horizontal="center" vertical="center"/>
    </xf>
    <xf numFmtId="179" fontId="25" fillId="40" borderId="1" xfId="0" applyNumberFormat="1" applyFont="1" applyFill="1" applyBorder="1" applyAlignment="1">
      <alignment horizontal="center" vertical="center"/>
    </xf>
    <xf numFmtId="201" fontId="25" fillId="40" borderId="1" xfId="0" applyNumberFormat="1" applyFont="1" applyFill="1" applyBorder="1" applyAlignment="1">
      <alignment horizontal="center" vertical="center" shrinkToFit="1"/>
    </xf>
    <xf numFmtId="195" fontId="27" fillId="40" borderId="1" xfId="0" applyNumberFormat="1" applyFont="1" applyFill="1" applyBorder="1" applyAlignment="1">
      <alignment horizontal="center" vertical="center"/>
    </xf>
    <xf numFmtId="202" fontId="27" fillId="40" borderId="1" xfId="0" applyNumberFormat="1" applyFont="1" applyFill="1" applyBorder="1" applyAlignment="1">
      <alignment horizontal="center" vertical="center"/>
    </xf>
    <xf numFmtId="192" fontId="27" fillId="40" borderId="1" xfId="0" applyNumberFormat="1" applyFont="1" applyFill="1" applyBorder="1" applyAlignment="1">
      <alignment horizontal="center" vertical="center"/>
    </xf>
    <xf numFmtId="49" fontId="25" fillId="40" borderId="0" xfId="0" applyNumberFormat="1" applyFont="1" applyFill="1" applyBorder="1" applyAlignment="1">
      <alignment horizontal="center" vertical="center"/>
    </xf>
    <xf numFmtId="0" fontId="25" fillId="40" borderId="0" xfId="0" applyFont="1" applyFill="1">
      <alignment vertical="center"/>
    </xf>
    <xf numFmtId="180" fontId="25" fillId="7" borderId="1" xfId="0" applyNumberFormat="1" applyFont="1" applyFill="1" applyBorder="1" applyAlignment="1">
      <alignment horizontal="center" vertical="center"/>
    </xf>
    <xf numFmtId="49" fontId="25" fillId="26" borderId="0" xfId="0" applyNumberFormat="1" applyFont="1" applyFill="1" applyBorder="1" applyAlignment="1">
      <alignment horizontal="center" vertical="center"/>
    </xf>
    <xf numFmtId="0" fontId="29" fillId="0" borderId="0" xfId="0" applyFont="1" applyBorder="1">
      <alignment vertical="center"/>
    </xf>
    <xf numFmtId="49" fontId="25" fillId="8" borderId="1" xfId="0" applyNumberFormat="1" applyFont="1" applyFill="1" applyBorder="1" applyAlignment="1">
      <alignment horizontal="center" vertical="center"/>
    </xf>
    <xf numFmtId="49" fontId="25" fillId="19" borderId="1" xfId="0" applyNumberFormat="1" applyFont="1" applyFill="1" applyBorder="1" applyAlignment="1">
      <alignment horizontal="center" vertical="center"/>
    </xf>
    <xf numFmtId="176" fontId="25" fillId="21" borderId="1" xfId="0" applyNumberFormat="1" applyFont="1" applyFill="1" applyBorder="1" applyAlignment="1">
      <alignment horizontal="center" vertical="center" shrinkToFit="1"/>
    </xf>
    <xf numFmtId="0" fontId="25" fillId="17" borderId="0" xfId="0" applyFont="1" applyFill="1">
      <alignment vertical="center"/>
    </xf>
    <xf numFmtId="178" fontId="25" fillId="7" borderId="1" xfId="0" quotePrefix="1" applyNumberFormat="1" applyFont="1" applyFill="1" applyBorder="1" applyAlignment="1">
      <alignment horizontal="center" vertical="center"/>
    </xf>
    <xf numFmtId="178" fontId="25" fillId="7" borderId="1" xfId="21" quotePrefix="1" applyNumberFormat="1" applyFont="1" applyFill="1" applyBorder="1" applyAlignment="1">
      <alignment horizontal="center" vertical="center" shrinkToFit="1"/>
    </xf>
    <xf numFmtId="0" fontId="25" fillId="2" borderId="0" xfId="0" applyFont="1" applyFill="1">
      <alignment vertical="center"/>
    </xf>
    <xf numFmtId="49" fontId="29" fillId="0" borderId="1" xfId="0" applyNumberFormat="1" applyFont="1" applyFill="1" applyBorder="1" applyAlignment="1">
      <alignment horizontal="center" vertical="center" shrinkToFit="1"/>
    </xf>
    <xf numFmtId="49" fontId="29" fillId="0" borderId="0" xfId="0" applyNumberFormat="1" applyFont="1" applyFill="1" applyBorder="1" applyAlignment="1">
      <alignment horizontal="center" vertical="center"/>
    </xf>
    <xf numFmtId="0" fontId="29" fillId="0" borderId="0" xfId="0" applyFont="1">
      <alignment vertical="center"/>
    </xf>
    <xf numFmtId="49" fontId="25" fillId="8" borderId="1" xfId="0" applyNumberFormat="1" applyFont="1" applyFill="1" applyBorder="1" applyAlignment="1">
      <alignment horizontal="center" vertical="center" shrinkToFit="1"/>
    </xf>
    <xf numFmtId="49" fontId="25" fillId="8" borderId="0" xfId="0" applyNumberFormat="1" applyFont="1" applyFill="1" applyBorder="1" applyAlignment="1">
      <alignment horizontal="center" vertical="center"/>
    </xf>
    <xf numFmtId="0" fontId="25" fillId="8" borderId="0" xfId="0" applyFont="1" applyFill="1">
      <alignment vertical="center"/>
    </xf>
    <xf numFmtId="0" fontId="25" fillId="0" borderId="1" xfId="0" applyFont="1" applyBorder="1" applyAlignment="1">
      <alignment vertical="center" shrinkToFit="1"/>
    </xf>
    <xf numFmtId="0" fontId="25" fillId="8" borderId="1" xfId="0" applyFont="1" applyFill="1" applyBorder="1" applyAlignment="1">
      <alignment vertical="center" shrinkToFit="1"/>
    </xf>
    <xf numFmtId="0" fontId="29" fillId="0" borderId="1" xfId="0" applyFont="1" applyBorder="1" applyAlignment="1">
      <alignment vertical="center" shrinkToFit="1"/>
    </xf>
    <xf numFmtId="0" fontId="25" fillId="0" borderId="0" xfId="0" applyFont="1" applyAlignment="1">
      <alignment vertical="center" shrinkToFit="1"/>
    </xf>
    <xf numFmtId="49" fontId="25" fillId="16" borderId="1" xfId="0" applyNumberFormat="1" applyFont="1" applyFill="1" applyBorder="1" applyAlignment="1">
      <alignment horizontal="center" vertical="center"/>
    </xf>
    <xf numFmtId="0" fontId="25" fillId="2" borderId="1" xfId="0" applyFont="1" applyFill="1" applyBorder="1">
      <alignment vertical="center"/>
    </xf>
    <xf numFmtId="3" fontId="25" fillId="7" borderId="1" xfId="0" applyNumberFormat="1" applyFont="1" applyFill="1" applyBorder="1">
      <alignment vertical="center"/>
    </xf>
    <xf numFmtId="0" fontId="25" fillId="0" borderId="1" xfId="0" applyNumberFormat="1" applyFont="1" applyFill="1" applyBorder="1" applyAlignment="1">
      <alignment horizontal="center" vertical="center"/>
    </xf>
    <xf numFmtId="201" fontId="29" fillId="21" borderId="1" xfId="0" applyNumberFormat="1" applyFont="1" applyFill="1" applyBorder="1" applyAlignment="1">
      <alignment horizontal="center" vertical="center" shrinkToFit="1"/>
    </xf>
    <xf numFmtId="195" fontId="36" fillId="8" borderId="1" xfId="0" applyNumberFormat="1" applyFont="1" applyFill="1" applyBorder="1" applyAlignment="1">
      <alignment horizontal="center" vertical="center"/>
    </xf>
    <xf numFmtId="192" fontId="36" fillId="8" borderId="1" xfId="0" applyNumberFormat="1" applyFont="1" applyFill="1" applyBorder="1" applyAlignment="1">
      <alignment horizontal="center" vertical="center"/>
    </xf>
    <xf numFmtId="49" fontId="29" fillId="0" borderId="0" xfId="0" applyNumberFormat="1" applyFont="1" applyFill="1" applyBorder="1" applyAlignment="1">
      <alignment horizontal="center" vertical="center" shrinkToFit="1"/>
    </xf>
    <xf numFmtId="0" fontId="29" fillId="0" borderId="0" xfId="0" applyFont="1" applyBorder="1" applyAlignment="1">
      <alignment vertical="center" shrinkToFit="1"/>
    </xf>
    <xf numFmtId="0" fontId="25" fillId="0" borderId="0" xfId="0" applyFont="1" applyBorder="1" applyAlignment="1">
      <alignment vertical="center" shrinkToFit="1"/>
    </xf>
    <xf numFmtId="195" fontId="33" fillId="8" borderId="1" xfId="0" applyNumberFormat="1" applyFont="1" applyFill="1" applyBorder="1" applyAlignment="1">
      <alignment horizontal="center" vertical="center"/>
    </xf>
    <xf numFmtId="49" fontId="25" fillId="0" borderId="0" xfId="0" applyNumberFormat="1" applyFont="1" applyFill="1" applyBorder="1" applyAlignment="1">
      <alignment horizontal="center" vertical="center" shrinkToFit="1"/>
    </xf>
    <xf numFmtId="49" fontId="25" fillId="16" borderId="0" xfId="0" applyNumberFormat="1" applyFont="1" applyFill="1" applyBorder="1" applyAlignment="1">
      <alignment horizontal="center" vertical="center"/>
    </xf>
    <xf numFmtId="177" fontId="25" fillId="8" borderId="1" xfId="0" applyNumberFormat="1" applyFont="1" applyFill="1" applyBorder="1" applyAlignment="1">
      <alignment horizontal="center" vertical="center"/>
    </xf>
    <xf numFmtId="0" fontId="25" fillId="8" borderId="0" xfId="0" applyFont="1" applyFill="1" applyBorder="1" applyAlignment="1">
      <alignment vertical="center" shrinkToFit="1"/>
    </xf>
    <xf numFmtId="49" fontId="25" fillId="8" borderId="0" xfId="0" applyNumberFormat="1" applyFont="1" applyFill="1" applyBorder="1" applyAlignment="1">
      <alignment horizontal="center" vertical="center" shrinkToFit="1"/>
    </xf>
    <xf numFmtId="201" fontId="25" fillId="7" borderId="1" xfId="1" applyNumberFormat="1" applyFont="1" applyFill="1" applyBorder="1" applyAlignment="1">
      <alignment horizontal="center" vertical="center" shrinkToFit="1"/>
    </xf>
    <xf numFmtId="49" fontId="25" fillId="40" borderId="0" xfId="0" applyNumberFormat="1" applyFont="1" applyFill="1" applyBorder="1" applyAlignment="1">
      <alignment horizontal="center" vertical="center" shrinkToFit="1"/>
    </xf>
    <xf numFmtId="0" fontId="25" fillId="40" borderId="0" xfId="0" applyFont="1" applyFill="1" applyBorder="1" applyAlignment="1">
      <alignment vertical="center" shrinkToFit="1"/>
    </xf>
    <xf numFmtId="198" fontId="25" fillId="5" borderId="1" xfId="0" applyNumberFormat="1" applyFont="1" applyFill="1" applyBorder="1" applyAlignment="1">
      <alignment horizontal="center" vertical="center"/>
    </xf>
    <xf numFmtId="198" fontId="25" fillId="23" borderId="1" xfId="0" applyNumberFormat="1" applyFont="1" applyFill="1" applyBorder="1" applyAlignment="1">
      <alignment horizontal="center" vertical="center"/>
    </xf>
    <xf numFmtId="199" fontId="25" fillId="23" borderId="1" xfId="0" applyNumberFormat="1" applyFont="1" applyFill="1" applyBorder="1" applyAlignment="1">
      <alignment horizontal="center" vertical="center"/>
    </xf>
    <xf numFmtId="0" fontId="25" fillId="21" borderId="1" xfId="0" applyFont="1" applyFill="1" applyBorder="1" applyAlignment="1">
      <alignment horizontal="center" vertical="center"/>
    </xf>
    <xf numFmtId="187" fontId="25" fillId="23" borderId="1" xfId="1" applyNumberFormat="1" applyFont="1" applyFill="1" applyBorder="1" applyAlignment="1">
      <alignment horizontal="center" vertical="center"/>
    </xf>
    <xf numFmtId="49" fontId="25" fillId="3" borderId="0" xfId="0" applyNumberFormat="1" applyFont="1" applyFill="1" applyBorder="1" applyAlignment="1">
      <alignment horizontal="center" vertical="center"/>
    </xf>
    <xf numFmtId="178" fontId="25" fillId="3" borderId="0" xfId="0" applyNumberFormat="1" applyFont="1" applyFill="1" applyBorder="1" applyAlignment="1">
      <alignment horizontal="center" vertical="center"/>
    </xf>
    <xf numFmtId="49" fontId="25" fillId="4" borderId="0" xfId="0" applyNumberFormat="1" applyFont="1" applyFill="1" applyBorder="1" applyAlignment="1">
      <alignment horizontal="center" vertical="center"/>
    </xf>
    <xf numFmtId="49" fontId="28" fillId="2" borderId="0" xfId="5" applyNumberFormat="1" applyFont="1" applyFill="1" applyBorder="1" applyAlignment="1">
      <alignment horizontal="center" vertical="center"/>
    </xf>
    <xf numFmtId="49" fontId="25" fillId="38" borderId="1" xfId="0" applyNumberFormat="1" applyFont="1" applyFill="1" applyBorder="1" applyAlignment="1">
      <alignment horizontal="center" vertical="center"/>
    </xf>
    <xf numFmtId="178" fontId="25" fillId="38" borderId="1" xfId="0" applyNumberFormat="1" applyFont="1" applyFill="1" applyBorder="1" applyAlignment="1">
      <alignment horizontal="center" vertical="center"/>
    </xf>
    <xf numFmtId="49" fontId="25" fillId="39" borderId="1" xfId="0" applyNumberFormat="1" applyFont="1" applyFill="1" applyBorder="1" applyAlignment="1">
      <alignment horizontal="center" vertical="center"/>
    </xf>
    <xf numFmtId="177" fontId="25" fillId="17" borderId="1" xfId="0" applyNumberFormat="1" applyFont="1" applyFill="1" applyBorder="1" applyAlignment="1">
      <alignment horizontal="center" vertical="center"/>
    </xf>
    <xf numFmtId="49" fontId="25" fillId="17" borderId="1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7" borderId="0" xfId="0" applyFont="1" applyFill="1">
      <alignment vertical="center"/>
    </xf>
    <xf numFmtId="0" fontId="25" fillId="7" borderId="0" xfId="0" applyFont="1" applyFill="1" applyAlignment="1">
      <alignment horizontal="center" vertical="center"/>
    </xf>
    <xf numFmtId="0" fontId="25" fillId="23" borderId="0" xfId="0" applyFont="1" applyFill="1">
      <alignment vertical="center"/>
    </xf>
    <xf numFmtId="0" fontId="25" fillId="5" borderId="0" xfId="0" applyFont="1" applyFill="1">
      <alignment vertical="center"/>
    </xf>
    <xf numFmtId="201" fontId="25" fillId="21" borderId="0" xfId="0" applyNumberFormat="1" applyFont="1" applyFill="1">
      <alignment vertical="center"/>
    </xf>
    <xf numFmtId="0" fontId="25" fillId="21" borderId="0" xfId="0" applyFont="1" applyFill="1">
      <alignment vertical="center"/>
    </xf>
    <xf numFmtId="49" fontId="27" fillId="7" borderId="1" xfId="0" applyNumberFormat="1" applyFont="1" applyFill="1" applyBorder="1" applyAlignment="1">
      <alignment horizontal="center" vertical="center"/>
    </xf>
    <xf numFmtId="195" fontId="27" fillId="5" borderId="1" xfId="0" applyNumberFormat="1" applyFont="1" applyFill="1" applyBorder="1" applyAlignment="1">
      <alignment horizontal="center" vertical="center"/>
    </xf>
    <xf numFmtId="195" fontId="27" fillId="18" borderId="1" xfId="0" applyNumberFormat="1" applyFont="1" applyFill="1" applyBorder="1" applyAlignment="1">
      <alignment horizontal="center" vertical="center"/>
    </xf>
    <xf numFmtId="195" fontId="25" fillId="8" borderId="0" xfId="0" applyNumberFormat="1" applyFont="1" applyFill="1">
      <alignment vertical="center"/>
    </xf>
    <xf numFmtId="49" fontId="28" fillId="2" borderId="1" xfId="3" applyNumberFormat="1" applyFont="1" applyFill="1" applyBorder="1" applyAlignment="1">
      <alignment horizontal="center" vertical="center" shrinkToFit="1"/>
    </xf>
    <xf numFmtId="49" fontId="30" fillId="2" borderId="1" xfId="3" applyNumberFormat="1" applyFont="1" applyFill="1" applyBorder="1" applyAlignment="1">
      <alignment horizontal="center" vertical="center" shrinkToFit="1"/>
    </xf>
    <xf numFmtId="49" fontId="25" fillId="13" borderId="1" xfId="0" applyNumberFormat="1" applyFont="1" applyFill="1" applyBorder="1" applyAlignment="1">
      <alignment horizontal="center" vertical="center" shrinkToFit="1"/>
    </xf>
    <xf numFmtId="49" fontId="28" fillId="0" borderId="1" xfId="3" applyNumberFormat="1" applyFont="1" applyBorder="1" applyAlignment="1">
      <alignment horizontal="center" vertical="center" shrinkToFit="1"/>
    </xf>
    <xf numFmtId="49" fontId="25" fillId="2" borderId="1" xfId="3" applyNumberFormat="1" applyFont="1" applyFill="1" applyBorder="1" applyAlignment="1">
      <alignment horizontal="center" vertical="center" shrinkToFit="1"/>
    </xf>
    <xf numFmtId="49" fontId="28" fillId="2" borderId="1" xfId="5" applyNumberFormat="1" applyFont="1" applyFill="1" applyBorder="1" applyAlignment="1">
      <alignment horizontal="center" vertical="center" shrinkToFit="1"/>
    </xf>
    <xf numFmtId="49" fontId="29" fillId="2" borderId="1" xfId="0" applyNumberFormat="1" applyFont="1" applyFill="1" applyBorder="1" applyAlignment="1">
      <alignment horizontal="center" vertical="center" shrinkToFit="1"/>
    </xf>
    <xf numFmtId="0" fontId="28" fillId="0" borderId="1" xfId="3" applyFont="1" applyBorder="1" applyAlignment="1">
      <alignment horizontal="center" vertical="center" shrinkToFit="1"/>
    </xf>
    <xf numFmtId="0" fontId="25" fillId="0" borderId="1" xfId="0" applyNumberFormat="1" applyFont="1" applyBorder="1" applyAlignment="1">
      <alignment horizontal="center" vertical="center" shrinkToFit="1"/>
    </xf>
    <xf numFmtId="49" fontId="28" fillId="13" borderId="1" xfId="3" applyNumberFormat="1" applyFont="1" applyFill="1" applyBorder="1" applyAlignment="1">
      <alignment horizontal="center" vertical="center" shrinkToFit="1"/>
    </xf>
    <xf numFmtId="49" fontId="28" fillId="2" borderId="1" xfId="24" applyNumberFormat="1" applyFont="1" applyFill="1" applyBorder="1" applyAlignment="1">
      <alignment horizontal="center" vertical="center" shrinkToFit="1"/>
    </xf>
    <xf numFmtId="49" fontId="28" fillId="40" borderId="1" xfId="3" applyNumberFormat="1" applyFont="1" applyFill="1" applyBorder="1" applyAlignment="1">
      <alignment horizontal="center" vertical="center" shrinkToFit="1"/>
    </xf>
    <xf numFmtId="49" fontId="28" fillId="8" borderId="1" xfId="3" applyNumberFormat="1" applyFont="1" applyFill="1" applyBorder="1" applyAlignment="1">
      <alignment horizontal="center" vertical="center" shrinkToFit="1"/>
    </xf>
    <xf numFmtId="49" fontId="25" fillId="19" borderId="1" xfId="0" applyNumberFormat="1" applyFont="1" applyFill="1" applyBorder="1" applyAlignment="1">
      <alignment horizontal="center" vertical="center" shrinkToFit="1"/>
    </xf>
    <xf numFmtId="0" fontId="25" fillId="2" borderId="1" xfId="0" applyFont="1" applyFill="1" applyBorder="1" applyAlignment="1">
      <alignment horizontal="center" vertical="center" shrinkToFit="1"/>
    </xf>
    <xf numFmtId="49" fontId="30" fillId="0" borderId="1" xfId="3" applyNumberFormat="1" applyFont="1" applyFill="1" applyBorder="1" applyAlignment="1">
      <alignment horizontal="center" vertical="center" shrinkToFit="1"/>
    </xf>
    <xf numFmtId="0" fontId="25" fillId="0" borderId="0" xfId="0" applyFont="1" applyAlignment="1">
      <alignment horizontal="center" vertical="center" shrinkToFit="1"/>
    </xf>
    <xf numFmtId="195" fontId="26" fillId="8" borderId="1" xfId="0" applyNumberFormat="1" applyFont="1" applyFill="1" applyBorder="1" applyAlignment="1">
      <alignment horizontal="center" vertical="center"/>
    </xf>
    <xf numFmtId="195" fontId="26" fillId="8" borderId="1" xfId="0" applyNumberFormat="1" applyFont="1" applyFill="1" applyBorder="1" applyAlignment="1">
      <alignment horizontal="center" vertical="center" wrapText="1"/>
    </xf>
    <xf numFmtId="49" fontId="26" fillId="7" borderId="1" xfId="0" applyNumberFormat="1" applyFont="1" applyFill="1" applyBorder="1" applyAlignment="1">
      <alignment horizontal="center" vertical="center"/>
    </xf>
    <xf numFmtId="49" fontId="26" fillId="23" borderId="1" xfId="0" applyNumberFormat="1" applyFont="1" applyFill="1" applyBorder="1" applyAlignment="1">
      <alignment horizontal="center" vertical="center"/>
    </xf>
    <xf numFmtId="49" fontId="26" fillId="21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/>
    </xf>
    <xf numFmtId="49" fontId="26" fillId="5" borderId="1" xfId="0" applyNumberFormat="1" applyFont="1" applyFill="1" applyBorder="1" applyAlignment="1">
      <alignment horizontal="center" vertical="center"/>
    </xf>
    <xf numFmtId="49" fontId="26" fillId="6" borderId="1" xfId="0" applyNumberFormat="1" applyFont="1" applyFill="1" applyBorder="1" applyAlignment="1">
      <alignment horizontal="center" vertical="center"/>
    </xf>
  </cellXfs>
  <cellStyles count="25">
    <cellStyle name="Excel Built-in Hyperlink" xfId="16"/>
    <cellStyle name="Heading" xfId="17"/>
    <cellStyle name="Heading1" xfId="18"/>
    <cellStyle name="Result" xfId="19"/>
    <cellStyle name="Result2" xfId="20"/>
    <cellStyle name="一般" xfId="0" builtinId="0"/>
    <cellStyle name="一般 2" xfId="1"/>
    <cellStyle name="一般 2 2" xfId="2"/>
    <cellStyle name="一般 2 2 2" xfId="12"/>
    <cellStyle name="一般 2 2 3" xfId="22"/>
    <cellStyle name="一般 2 3" xfId="21"/>
    <cellStyle name="一般 3" xfId="6"/>
    <cellStyle name="一般 4" xfId="8"/>
    <cellStyle name="一般 5" xfId="9"/>
    <cellStyle name="一般 5 2" xfId="13"/>
    <cellStyle name="一般 6" xfId="10"/>
    <cellStyle name="一般 7" xfId="15"/>
    <cellStyle name="千分位 2" xfId="11"/>
    <cellStyle name="千分位 2 2" xfId="23"/>
    <cellStyle name="百分比 2" xfId="14"/>
    <cellStyle name="超連結" xfId="3" builtinId="8"/>
    <cellStyle name="超連結 2" xfId="5"/>
    <cellStyle name="超連結 3" xfId="7"/>
    <cellStyle name="超連結 4" xfId="4"/>
    <cellStyle name="超連結 5" xfId="24"/>
  </cellStyles>
  <dxfs count="0"/>
  <tableStyles count="0" defaultTableStyle="TableStyleMedium2" defaultPivotStyle="PivotStyleLight16"/>
  <colors>
    <mruColors>
      <color rgb="FFCC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29</xdr:col>
      <xdr:colOff>323850</xdr:colOff>
      <xdr:row>6406</xdr:row>
      <xdr:rowOff>28575</xdr:rowOff>
    </xdr:from>
    <xdr:ext cx="1627200" cy="637560"/>
    <xdr:pic>
      <xdr:nvPicPr>
        <xdr:cNvPr id="11" name="圖片 1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0640675" y="1913972550"/>
          <a:ext cx="1627200" cy="63756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ym09@hk.edu.tw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FA6404"/>
  <sheetViews>
    <sheetView tabSelected="1" zoomScale="75" zoomScaleNormal="75" workbookViewId="0">
      <pane xSplit="1" topLeftCell="B1" activePane="topRight" state="frozen"/>
      <selection pane="topRight" activeCell="AI15" sqref="AI15"/>
    </sheetView>
  </sheetViews>
  <sheetFormatPr defaultRowHeight="16.5"/>
  <cols>
    <col min="1" max="1" width="15.25" style="476" customWidth="1"/>
    <col min="2" max="2" width="15.5" style="11" customWidth="1"/>
    <col min="3" max="3" width="10.625" style="503" customWidth="1"/>
    <col min="4" max="4" width="10.625" style="11" customWidth="1"/>
    <col min="5" max="5" width="19" style="477" customWidth="1"/>
    <col min="6" max="6" width="10.625" style="477" customWidth="1"/>
    <col min="7" max="7" width="19.5" style="477" customWidth="1"/>
    <col min="8" max="8" width="10.625" style="478" customWidth="1"/>
    <col min="9" max="11" width="10.625" style="477" customWidth="1"/>
    <col min="12" max="14" width="10.625" style="479" customWidth="1"/>
    <col min="15" max="17" width="10.625" style="480" customWidth="1"/>
    <col min="18" max="18" width="14.625" style="480" customWidth="1"/>
    <col min="19" max="22" width="10.625" style="479" customWidth="1"/>
    <col min="23" max="23" width="14.875" style="479" customWidth="1"/>
    <col min="24" max="24" width="10.625" style="481" customWidth="1"/>
    <col min="25" max="25" width="14.125" style="482" customWidth="1"/>
    <col min="26" max="29" width="10.625" style="477" customWidth="1"/>
    <col min="30" max="30" width="14.25" style="486" customWidth="1"/>
    <col min="31" max="31" width="11.25" style="438" customWidth="1"/>
    <col min="32" max="32" width="11.625" style="438" customWidth="1"/>
    <col min="33" max="33" width="10.625" style="11" bestFit="1" customWidth="1"/>
    <col min="34" max="36" width="9" style="11"/>
    <col min="37" max="40" width="9.25" style="11" bestFit="1" customWidth="1"/>
    <col min="41" max="43" width="9" style="11"/>
    <col min="44" max="46" width="9.25" style="11" bestFit="1" customWidth="1"/>
    <col min="47" max="47" width="9" style="11"/>
    <col min="48" max="52" width="9.25" style="11" bestFit="1" customWidth="1"/>
    <col min="53" max="68" width="9" style="11"/>
    <col min="69" max="72" width="9.25" style="11" bestFit="1" customWidth="1"/>
    <col min="73" max="75" width="9" style="11"/>
    <col min="76" max="78" width="9.25" style="11" bestFit="1" customWidth="1"/>
    <col min="79" max="79" width="9" style="11"/>
    <col min="80" max="84" width="9.25" style="11" bestFit="1" customWidth="1"/>
    <col min="85" max="100" width="9" style="11"/>
    <col min="101" max="104" width="9.25" style="11" bestFit="1" customWidth="1"/>
    <col min="105" max="107" width="9" style="11"/>
    <col min="108" max="110" width="9.25" style="11" bestFit="1" customWidth="1"/>
    <col min="111" max="111" width="9" style="11"/>
    <col min="112" max="116" width="9.25" style="11" bestFit="1" customWidth="1"/>
    <col min="117" max="132" width="9" style="11"/>
    <col min="133" max="136" width="9.25" style="11" bestFit="1" customWidth="1"/>
    <col min="137" max="139" width="9" style="11"/>
    <col min="140" max="142" width="9.25" style="11" bestFit="1" customWidth="1"/>
    <col min="143" max="143" width="9" style="11"/>
    <col min="144" max="148" width="9.25" style="11" bestFit="1" customWidth="1"/>
    <col min="149" max="164" width="9" style="11"/>
    <col min="165" max="168" width="9.25" style="11" bestFit="1" customWidth="1"/>
    <col min="169" max="171" width="9" style="11"/>
    <col min="172" max="174" width="9.25" style="11" bestFit="1" customWidth="1"/>
    <col min="175" max="175" width="9" style="11"/>
    <col min="176" max="180" width="9.25" style="11" bestFit="1" customWidth="1"/>
    <col min="181" max="196" width="9" style="11"/>
    <col min="197" max="200" width="9.25" style="11" bestFit="1" customWidth="1"/>
    <col min="201" max="203" width="9" style="11"/>
    <col min="204" max="206" width="9.25" style="11" bestFit="1" customWidth="1"/>
    <col min="207" max="207" width="9" style="11"/>
    <col min="208" max="212" width="9.25" style="11" bestFit="1" customWidth="1"/>
    <col min="213" max="228" width="9" style="11"/>
    <col min="229" max="232" width="9.25" style="11" bestFit="1" customWidth="1"/>
    <col min="233" max="235" width="9" style="11"/>
    <col min="236" max="238" width="9.25" style="11" bestFit="1" customWidth="1"/>
    <col min="239" max="239" width="9" style="11"/>
    <col min="240" max="244" width="9.25" style="11" bestFit="1" customWidth="1"/>
    <col min="245" max="16384" width="9" style="11"/>
  </cols>
  <sheetData>
    <row r="1" spans="1:41" s="1" customFormat="1" ht="27" customHeight="1">
      <c r="A1" s="509" t="s">
        <v>9338</v>
      </c>
      <c r="B1" s="509"/>
      <c r="C1" s="509"/>
      <c r="D1" s="509"/>
      <c r="E1" s="506" t="s">
        <v>1</v>
      </c>
      <c r="F1" s="506"/>
      <c r="G1" s="506"/>
      <c r="H1" s="506"/>
      <c r="I1" s="506"/>
      <c r="J1" s="506"/>
      <c r="K1" s="506"/>
      <c r="L1" s="507" t="s">
        <v>2</v>
      </c>
      <c r="M1" s="507"/>
      <c r="N1" s="507"/>
      <c r="O1" s="510" t="s">
        <v>9337</v>
      </c>
      <c r="P1" s="510"/>
      <c r="Q1" s="510"/>
      <c r="R1" s="510"/>
      <c r="S1" s="511" t="s">
        <v>3</v>
      </c>
      <c r="T1" s="511"/>
      <c r="U1" s="511"/>
      <c r="V1" s="511"/>
      <c r="W1" s="511"/>
      <c r="X1" s="506"/>
      <c r="Y1" s="506"/>
      <c r="Z1" s="506" t="s">
        <v>4</v>
      </c>
      <c r="AA1" s="506"/>
      <c r="AB1" s="506"/>
      <c r="AC1" s="506"/>
      <c r="AD1" s="504" t="s">
        <v>5835</v>
      </c>
      <c r="AE1" s="504" t="s">
        <v>5</v>
      </c>
      <c r="AF1" s="505" t="s">
        <v>6552</v>
      </c>
    </row>
    <row r="2" spans="1:41" s="1" customFormat="1" ht="40.5" customHeight="1">
      <c r="A2" s="509"/>
      <c r="B2" s="509"/>
      <c r="C2" s="509"/>
      <c r="D2" s="509"/>
      <c r="E2" s="506"/>
      <c r="F2" s="506"/>
      <c r="G2" s="506"/>
      <c r="H2" s="506"/>
      <c r="I2" s="506"/>
      <c r="J2" s="506"/>
      <c r="K2" s="506"/>
      <c r="L2" s="507"/>
      <c r="M2" s="507"/>
      <c r="N2" s="507"/>
      <c r="O2" s="510"/>
      <c r="P2" s="510"/>
      <c r="Q2" s="510"/>
      <c r="R2" s="510"/>
      <c r="S2" s="507" t="s">
        <v>6</v>
      </c>
      <c r="T2" s="507"/>
      <c r="U2" s="507"/>
      <c r="V2" s="507"/>
      <c r="W2" s="507"/>
      <c r="X2" s="508" t="s">
        <v>7</v>
      </c>
      <c r="Y2" s="508"/>
      <c r="Z2" s="506"/>
      <c r="AA2" s="506"/>
      <c r="AB2" s="506"/>
      <c r="AC2" s="506"/>
      <c r="AD2" s="504"/>
      <c r="AE2" s="504"/>
      <c r="AF2" s="505"/>
    </row>
    <row r="3" spans="1:41" ht="42.75" customHeight="1">
      <c r="A3" s="2" t="s">
        <v>5837</v>
      </c>
      <c r="B3" s="2" t="s">
        <v>0</v>
      </c>
      <c r="C3" s="30" t="s">
        <v>8</v>
      </c>
      <c r="D3" s="2" t="s">
        <v>9</v>
      </c>
      <c r="E3" s="3" t="s">
        <v>8907</v>
      </c>
      <c r="F3" s="3" t="s">
        <v>10</v>
      </c>
      <c r="G3" s="3" t="s">
        <v>11</v>
      </c>
      <c r="H3" s="3" t="s">
        <v>12</v>
      </c>
      <c r="I3" s="3" t="s">
        <v>13</v>
      </c>
      <c r="J3" s="3" t="s">
        <v>14</v>
      </c>
      <c r="K3" s="3" t="s">
        <v>15</v>
      </c>
      <c r="L3" s="4" t="s">
        <v>16</v>
      </c>
      <c r="M3" s="4" t="s">
        <v>17</v>
      </c>
      <c r="N3" s="4" t="s">
        <v>18</v>
      </c>
      <c r="O3" s="5" t="s">
        <v>5836</v>
      </c>
      <c r="P3" s="5" t="s">
        <v>9310</v>
      </c>
      <c r="Q3" s="5" t="s">
        <v>20</v>
      </c>
      <c r="R3" s="5" t="s">
        <v>21</v>
      </c>
      <c r="S3" s="4" t="s">
        <v>22</v>
      </c>
      <c r="T3" s="4" t="s">
        <v>23</v>
      </c>
      <c r="U3" s="4" t="s">
        <v>24</v>
      </c>
      <c r="V3" s="6" t="s">
        <v>25</v>
      </c>
      <c r="W3" s="4" t="s">
        <v>26</v>
      </c>
      <c r="X3" s="7" t="s">
        <v>27</v>
      </c>
      <c r="Y3" s="8" t="s">
        <v>19</v>
      </c>
      <c r="Z3" s="3" t="s">
        <v>28</v>
      </c>
      <c r="AA3" s="3" t="s">
        <v>29</v>
      </c>
      <c r="AB3" s="3" t="s">
        <v>30</v>
      </c>
      <c r="AC3" s="3" t="s">
        <v>19</v>
      </c>
      <c r="AD3" s="9" t="s">
        <v>31</v>
      </c>
      <c r="AE3" s="10" t="s">
        <v>32</v>
      </c>
      <c r="AF3" s="10" t="s">
        <v>6551</v>
      </c>
      <c r="AG3" s="1"/>
      <c r="AH3" s="1"/>
      <c r="AI3" s="1"/>
      <c r="AJ3" s="1"/>
      <c r="AK3" s="1"/>
      <c r="AL3" s="1"/>
      <c r="AM3" s="1"/>
      <c r="AN3" s="1"/>
      <c r="AO3" s="1"/>
    </row>
    <row r="4" spans="1:41" s="1" customFormat="1" ht="23.25" customHeight="1">
      <c r="A4" s="12" t="s">
        <v>71</v>
      </c>
      <c r="B4" s="13"/>
      <c r="C4" s="189"/>
      <c r="D4" s="12"/>
      <c r="E4" s="14" t="s">
        <v>6803</v>
      </c>
      <c r="F4" s="14" t="s">
        <v>228</v>
      </c>
      <c r="G4" s="14" t="s">
        <v>6804</v>
      </c>
      <c r="H4" s="15">
        <v>2018</v>
      </c>
      <c r="I4" s="15">
        <v>1</v>
      </c>
      <c r="J4" s="15">
        <v>0</v>
      </c>
      <c r="K4" s="15">
        <v>0</v>
      </c>
      <c r="L4" s="16" t="s">
        <v>74</v>
      </c>
      <c r="M4" s="16"/>
      <c r="N4" s="16" t="s">
        <v>75</v>
      </c>
      <c r="O4" s="17">
        <v>648</v>
      </c>
      <c r="P4" s="17">
        <v>0</v>
      </c>
      <c r="Q4" s="17">
        <v>0</v>
      </c>
      <c r="R4" s="18" t="s">
        <v>33</v>
      </c>
      <c r="S4" s="19">
        <v>60</v>
      </c>
      <c r="T4" s="19">
        <v>110</v>
      </c>
      <c r="U4" s="19">
        <v>3.15</v>
      </c>
      <c r="V4" s="19">
        <v>0</v>
      </c>
      <c r="W4" s="20">
        <v>4.1000000000000002E-2</v>
      </c>
      <c r="X4" s="21">
        <v>26.568000000000001</v>
      </c>
      <c r="Y4" s="22" t="s">
        <v>33</v>
      </c>
      <c r="Z4" s="23" t="s">
        <v>5838</v>
      </c>
      <c r="AA4" s="24">
        <v>0</v>
      </c>
      <c r="AB4" s="14" t="s">
        <v>689</v>
      </c>
      <c r="AC4" s="14" t="s">
        <v>689</v>
      </c>
      <c r="AD4" s="25"/>
      <c r="AE4" s="26"/>
      <c r="AF4" s="27"/>
      <c r="AG4" s="28"/>
      <c r="AH4" s="28"/>
      <c r="AI4" s="28"/>
      <c r="AJ4" s="28"/>
      <c r="AK4" s="28"/>
      <c r="AL4" s="28"/>
      <c r="AM4" s="28"/>
      <c r="AN4" s="28"/>
      <c r="AO4" s="28"/>
    </row>
    <row r="5" spans="1:41" s="29" customFormat="1">
      <c r="A5" s="12" t="s">
        <v>71</v>
      </c>
      <c r="B5" s="13"/>
      <c r="C5" s="189"/>
      <c r="D5" s="12"/>
      <c r="E5" s="14" t="s">
        <v>86</v>
      </c>
      <c r="F5" s="14" t="s">
        <v>92</v>
      </c>
      <c r="G5" s="14" t="s">
        <v>93</v>
      </c>
      <c r="H5" s="15">
        <v>2012</v>
      </c>
      <c r="I5" s="15">
        <v>1</v>
      </c>
      <c r="J5" s="15">
        <v>0</v>
      </c>
      <c r="K5" s="15">
        <v>0</v>
      </c>
      <c r="L5" s="16" t="s">
        <v>85</v>
      </c>
      <c r="M5" s="16"/>
      <c r="N5" s="16" t="s">
        <v>75</v>
      </c>
      <c r="O5" s="17">
        <v>27</v>
      </c>
      <c r="P5" s="17">
        <v>0</v>
      </c>
      <c r="Q5" s="17">
        <v>0</v>
      </c>
      <c r="R5" s="18" t="s">
        <v>33</v>
      </c>
      <c r="S5" s="19">
        <v>60</v>
      </c>
      <c r="T5" s="19">
        <v>110</v>
      </c>
      <c r="U5" s="19">
        <v>12.5</v>
      </c>
      <c r="V5" s="19">
        <v>0</v>
      </c>
      <c r="W5" s="20">
        <v>1.375</v>
      </c>
      <c r="X5" s="21">
        <v>37.125</v>
      </c>
      <c r="Y5" s="22" t="s">
        <v>33</v>
      </c>
      <c r="Z5" s="23" t="s">
        <v>5838</v>
      </c>
      <c r="AA5" s="24">
        <v>0</v>
      </c>
      <c r="AB5" s="14" t="s">
        <v>689</v>
      </c>
      <c r="AC5" s="14" t="s">
        <v>689</v>
      </c>
      <c r="AD5" s="25"/>
      <c r="AE5" s="26"/>
      <c r="AF5" s="27"/>
      <c r="AG5" s="28"/>
      <c r="AH5" s="28"/>
      <c r="AI5" s="28"/>
      <c r="AJ5" s="28"/>
      <c r="AK5" s="28"/>
      <c r="AL5" s="28"/>
      <c r="AM5" s="28"/>
      <c r="AN5" s="28"/>
      <c r="AO5" s="28"/>
    </row>
    <row r="6" spans="1:41" s="29" customFormat="1">
      <c r="A6" s="12" t="s">
        <v>71</v>
      </c>
      <c r="B6" s="13"/>
      <c r="C6" s="189"/>
      <c r="D6" s="12"/>
      <c r="E6" s="14" t="s">
        <v>66</v>
      </c>
      <c r="F6" s="14" t="s">
        <v>34</v>
      </c>
      <c r="G6" s="14" t="s">
        <v>91</v>
      </c>
      <c r="H6" s="15">
        <v>2009</v>
      </c>
      <c r="I6" s="15">
        <v>1</v>
      </c>
      <c r="J6" s="15">
        <v>0</v>
      </c>
      <c r="K6" s="15">
        <v>0</v>
      </c>
      <c r="L6" s="16" t="s">
        <v>85</v>
      </c>
      <c r="M6" s="16"/>
      <c r="N6" s="16" t="s">
        <v>75</v>
      </c>
      <c r="O6" s="17">
        <v>106</v>
      </c>
      <c r="P6" s="17">
        <v>0</v>
      </c>
      <c r="Q6" s="17">
        <v>0</v>
      </c>
      <c r="R6" s="18" t="s">
        <v>33</v>
      </c>
      <c r="S6" s="19">
        <v>60</v>
      </c>
      <c r="T6" s="19">
        <v>220</v>
      </c>
      <c r="U6" s="19">
        <v>2.76</v>
      </c>
      <c r="V6" s="19">
        <v>0</v>
      </c>
      <c r="W6" s="20">
        <v>0.60719999999999996</v>
      </c>
      <c r="X6" s="21">
        <v>64.363199999999992</v>
      </c>
      <c r="Y6" s="22" t="s">
        <v>33</v>
      </c>
      <c r="Z6" s="23" t="s">
        <v>5838</v>
      </c>
      <c r="AA6" s="24">
        <v>0</v>
      </c>
      <c r="AB6" s="14" t="s">
        <v>689</v>
      </c>
      <c r="AC6" s="14" t="s">
        <v>689</v>
      </c>
      <c r="AD6" s="25"/>
      <c r="AE6" s="26"/>
      <c r="AF6" s="27"/>
      <c r="AG6" s="28"/>
      <c r="AH6" s="28"/>
      <c r="AI6" s="28"/>
      <c r="AJ6" s="28"/>
      <c r="AK6" s="28"/>
      <c r="AL6" s="28"/>
      <c r="AM6" s="28"/>
      <c r="AN6" s="28"/>
      <c r="AO6" s="28"/>
    </row>
    <row r="7" spans="1:41" s="29" customFormat="1">
      <c r="A7" s="12" t="s">
        <v>71</v>
      </c>
      <c r="B7" s="13"/>
      <c r="C7" s="189"/>
      <c r="D7" s="12"/>
      <c r="E7" s="14" t="s">
        <v>418</v>
      </c>
      <c r="F7" s="14" t="s">
        <v>228</v>
      </c>
      <c r="G7" s="14" t="s">
        <v>6800</v>
      </c>
      <c r="H7" s="15">
        <v>2021</v>
      </c>
      <c r="I7" s="15">
        <v>1</v>
      </c>
      <c r="J7" s="15">
        <v>0</v>
      </c>
      <c r="K7" s="15">
        <v>0</v>
      </c>
      <c r="L7" s="16" t="s">
        <v>74</v>
      </c>
      <c r="M7" s="16"/>
      <c r="N7" s="16" t="s">
        <v>75</v>
      </c>
      <c r="O7" s="17">
        <v>648</v>
      </c>
      <c r="P7" s="17">
        <v>0</v>
      </c>
      <c r="Q7" s="17">
        <v>0</v>
      </c>
      <c r="R7" s="18" t="s">
        <v>33</v>
      </c>
      <c r="S7" s="19">
        <v>60</v>
      </c>
      <c r="T7" s="19">
        <v>110</v>
      </c>
      <c r="U7" s="19">
        <v>1.4</v>
      </c>
      <c r="V7" s="19">
        <v>0</v>
      </c>
      <c r="W7" s="20">
        <v>0.14099999999999999</v>
      </c>
      <c r="X7" s="21">
        <v>91.367999999999995</v>
      </c>
      <c r="Y7" s="22" t="s">
        <v>33</v>
      </c>
      <c r="Z7" s="23" t="s">
        <v>5838</v>
      </c>
      <c r="AA7" s="24">
        <v>0</v>
      </c>
      <c r="AB7" s="14" t="s">
        <v>689</v>
      </c>
      <c r="AC7" s="14" t="s">
        <v>689</v>
      </c>
      <c r="AD7" s="25"/>
      <c r="AE7" s="26"/>
      <c r="AF7" s="27"/>
      <c r="AG7" s="28"/>
      <c r="AH7" s="28"/>
      <c r="AI7" s="28"/>
      <c r="AJ7" s="28"/>
      <c r="AK7" s="28"/>
      <c r="AL7" s="28"/>
      <c r="AM7" s="28"/>
      <c r="AN7" s="28"/>
      <c r="AO7" s="28"/>
    </row>
    <row r="8" spans="1:41" s="29" customFormat="1">
      <c r="A8" s="12" t="s">
        <v>71</v>
      </c>
      <c r="B8" s="13"/>
      <c r="C8" s="189"/>
      <c r="D8" s="12"/>
      <c r="E8" s="14" t="s">
        <v>418</v>
      </c>
      <c r="F8" s="14" t="s">
        <v>228</v>
      </c>
      <c r="G8" s="14" t="s">
        <v>6801</v>
      </c>
      <c r="H8" s="15">
        <v>2021</v>
      </c>
      <c r="I8" s="15">
        <v>1</v>
      </c>
      <c r="J8" s="15">
        <v>0</v>
      </c>
      <c r="K8" s="15">
        <v>0</v>
      </c>
      <c r="L8" s="16" t="s">
        <v>6802</v>
      </c>
      <c r="M8" s="16"/>
      <c r="N8" s="16" t="s">
        <v>75</v>
      </c>
      <c r="O8" s="17">
        <v>648</v>
      </c>
      <c r="P8" s="17">
        <v>0</v>
      </c>
      <c r="Q8" s="17">
        <v>0</v>
      </c>
      <c r="R8" s="18" t="s">
        <v>33</v>
      </c>
      <c r="S8" s="19">
        <v>60</v>
      </c>
      <c r="T8" s="19">
        <v>110</v>
      </c>
      <c r="U8" s="19">
        <v>1.8</v>
      </c>
      <c r="V8" s="19">
        <v>0</v>
      </c>
      <c r="W8" s="20">
        <v>0.185</v>
      </c>
      <c r="X8" s="21">
        <v>119.88</v>
      </c>
      <c r="Y8" s="22" t="s">
        <v>33</v>
      </c>
      <c r="Z8" s="23" t="s">
        <v>5838</v>
      </c>
      <c r="AA8" s="24">
        <v>0</v>
      </c>
      <c r="AB8" s="14" t="s">
        <v>689</v>
      </c>
      <c r="AC8" s="14" t="s">
        <v>689</v>
      </c>
      <c r="AD8" s="25"/>
      <c r="AE8" s="26"/>
      <c r="AF8" s="27"/>
      <c r="AG8" s="28"/>
      <c r="AH8" s="28"/>
      <c r="AI8" s="28"/>
      <c r="AJ8" s="28"/>
      <c r="AK8" s="28"/>
      <c r="AL8" s="28"/>
      <c r="AM8" s="28"/>
      <c r="AN8" s="28"/>
      <c r="AO8" s="28"/>
    </row>
    <row r="9" spans="1:41" s="29" customFormat="1">
      <c r="A9" s="12" t="s">
        <v>71</v>
      </c>
      <c r="B9" s="13"/>
      <c r="C9" s="189"/>
      <c r="D9" s="12"/>
      <c r="E9" s="14" t="s">
        <v>72</v>
      </c>
      <c r="F9" s="14" t="s">
        <v>38</v>
      </c>
      <c r="G9" s="14" t="s">
        <v>73</v>
      </c>
      <c r="H9" s="15">
        <v>2009</v>
      </c>
      <c r="I9" s="15">
        <v>10</v>
      </c>
      <c r="J9" s="15">
        <v>0</v>
      </c>
      <c r="K9" s="15">
        <v>0</v>
      </c>
      <c r="L9" s="16" t="s">
        <v>3449</v>
      </c>
      <c r="M9" s="16"/>
      <c r="N9" s="16" t="s">
        <v>75</v>
      </c>
      <c r="O9" s="17">
        <v>2304</v>
      </c>
      <c r="P9" s="17">
        <v>0</v>
      </c>
      <c r="Q9" s="17">
        <v>0</v>
      </c>
      <c r="R9" s="18" t="s">
        <v>33</v>
      </c>
      <c r="S9" s="19">
        <v>60</v>
      </c>
      <c r="T9" s="19">
        <v>220</v>
      </c>
      <c r="U9" s="19">
        <v>0.25454545454545452</v>
      </c>
      <c r="V9" s="19">
        <v>0</v>
      </c>
      <c r="W9" s="20">
        <v>5.6000000000000001E-2</v>
      </c>
      <c r="X9" s="21">
        <v>1290.24</v>
      </c>
      <c r="Y9" s="22" t="s">
        <v>33</v>
      </c>
      <c r="Z9" s="23" t="s">
        <v>5838</v>
      </c>
      <c r="AA9" s="24">
        <v>0</v>
      </c>
      <c r="AB9" s="14" t="s">
        <v>689</v>
      </c>
      <c r="AC9" s="14" t="s">
        <v>689</v>
      </c>
      <c r="AD9" s="25"/>
      <c r="AE9" s="26"/>
      <c r="AF9" s="27"/>
    </row>
    <row r="10" spans="1:41" s="29" customFormat="1">
      <c r="A10" s="12" t="s">
        <v>71</v>
      </c>
      <c r="B10" s="13"/>
      <c r="C10" s="189"/>
      <c r="D10" s="12"/>
      <c r="E10" s="14" t="s">
        <v>72</v>
      </c>
      <c r="F10" s="14" t="s">
        <v>38</v>
      </c>
      <c r="G10" s="14" t="s">
        <v>73</v>
      </c>
      <c r="H10" s="15">
        <v>2009</v>
      </c>
      <c r="I10" s="15">
        <v>8</v>
      </c>
      <c r="J10" s="15">
        <v>0</v>
      </c>
      <c r="K10" s="15">
        <v>0</v>
      </c>
      <c r="L10" s="16" t="s">
        <v>74</v>
      </c>
      <c r="M10" s="16"/>
      <c r="N10" s="16" t="s">
        <v>75</v>
      </c>
      <c r="O10" s="17">
        <v>2304</v>
      </c>
      <c r="P10" s="17">
        <v>0</v>
      </c>
      <c r="Q10" s="17">
        <v>0</v>
      </c>
      <c r="R10" s="18" t="s">
        <v>33</v>
      </c>
      <c r="S10" s="19">
        <v>60</v>
      </c>
      <c r="T10" s="19">
        <v>220</v>
      </c>
      <c r="U10" s="19">
        <v>0.25454545454545452</v>
      </c>
      <c r="V10" s="19">
        <v>0</v>
      </c>
      <c r="W10" s="20">
        <v>5.6000000000000001E-2</v>
      </c>
      <c r="X10" s="21">
        <v>1032.192</v>
      </c>
      <c r="Y10" s="22" t="s">
        <v>33</v>
      </c>
      <c r="Z10" s="23" t="s">
        <v>5838</v>
      </c>
      <c r="AA10" s="24">
        <v>0</v>
      </c>
      <c r="AB10" s="14" t="s">
        <v>689</v>
      </c>
      <c r="AC10" s="14" t="s">
        <v>689</v>
      </c>
      <c r="AD10" s="25"/>
      <c r="AE10" s="26"/>
      <c r="AF10" s="27"/>
    </row>
    <row r="11" spans="1:41" s="29" customFormat="1">
      <c r="A11" s="12" t="s">
        <v>71</v>
      </c>
      <c r="B11" s="13"/>
      <c r="C11" s="189"/>
      <c r="D11" s="12"/>
      <c r="E11" s="14" t="s">
        <v>79</v>
      </c>
      <c r="F11" s="14" t="s">
        <v>83</v>
      </c>
      <c r="G11" s="14" t="s">
        <v>87</v>
      </c>
      <c r="H11" s="15">
        <v>2007</v>
      </c>
      <c r="I11" s="15">
        <v>1</v>
      </c>
      <c r="J11" s="15">
        <v>0</v>
      </c>
      <c r="K11" s="15">
        <v>0</v>
      </c>
      <c r="L11" s="16" t="s">
        <v>3449</v>
      </c>
      <c r="M11" s="16"/>
      <c r="N11" s="16" t="s">
        <v>75</v>
      </c>
      <c r="O11" s="17">
        <v>648</v>
      </c>
      <c r="P11" s="17">
        <v>0</v>
      </c>
      <c r="Q11" s="17">
        <v>0</v>
      </c>
      <c r="R11" s="18" t="s">
        <v>33</v>
      </c>
      <c r="S11" s="19">
        <v>60</v>
      </c>
      <c r="T11" s="19">
        <v>110</v>
      </c>
      <c r="U11" s="19">
        <v>2.7272727272727271</v>
      </c>
      <c r="V11" s="19">
        <v>0</v>
      </c>
      <c r="W11" s="20">
        <v>0.3</v>
      </c>
      <c r="X11" s="21">
        <v>194.4</v>
      </c>
      <c r="Y11" s="22" t="s">
        <v>33</v>
      </c>
      <c r="Z11" s="23" t="s">
        <v>5838</v>
      </c>
      <c r="AA11" s="24">
        <v>0</v>
      </c>
      <c r="AB11" s="14" t="s">
        <v>689</v>
      </c>
      <c r="AC11" s="14" t="s">
        <v>689</v>
      </c>
      <c r="AD11" s="25"/>
      <c r="AE11" s="26"/>
      <c r="AF11" s="27"/>
    </row>
    <row r="12" spans="1:41" s="29" customFormat="1">
      <c r="A12" s="12" t="s">
        <v>71</v>
      </c>
      <c r="B12" s="13"/>
      <c r="C12" s="189"/>
      <c r="D12" s="12"/>
      <c r="E12" s="14" t="s">
        <v>79</v>
      </c>
      <c r="F12" s="14" t="s">
        <v>146</v>
      </c>
      <c r="G12" s="14" t="s">
        <v>321</v>
      </c>
      <c r="H12" s="15">
        <v>2014</v>
      </c>
      <c r="I12" s="15">
        <v>1</v>
      </c>
      <c r="J12" s="15">
        <v>0</v>
      </c>
      <c r="K12" s="15">
        <v>0</v>
      </c>
      <c r="L12" s="16" t="s">
        <v>3449</v>
      </c>
      <c r="M12" s="16"/>
      <c r="N12" s="16" t="s">
        <v>75</v>
      </c>
      <c r="O12" s="17">
        <v>648</v>
      </c>
      <c r="P12" s="17">
        <v>0</v>
      </c>
      <c r="Q12" s="17">
        <v>0</v>
      </c>
      <c r="R12" s="18" t="s">
        <v>33</v>
      </c>
      <c r="S12" s="19">
        <v>60</v>
      </c>
      <c r="T12" s="19">
        <v>100</v>
      </c>
      <c r="U12" s="19">
        <v>7</v>
      </c>
      <c r="V12" s="19">
        <v>0</v>
      </c>
      <c r="W12" s="20">
        <v>0.3</v>
      </c>
      <c r="X12" s="21">
        <v>194.4</v>
      </c>
      <c r="Y12" s="22" t="s">
        <v>33</v>
      </c>
      <c r="Z12" s="23" t="s">
        <v>5838</v>
      </c>
      <c r="AA12" s="24">
        <v>0</v>
      </c>
      <c r="AB12" s="14" t="s">
        <v>689</v>
      </c>
      <c r="AC12" s="14" t="s">
        <v>689</v>
      </c>
      <c r="AD12" s="25"/>
      <c r="AE12" s="26"/>
      <c r="AF12" s="27"/>
    </row>
    <row r="13" spans="1:41" s="29" customFormat="1">
      <c r="A13" s="12" t="s">
        <v>71</v>
      </c>
      <c r="B13" s="13"/>
      <c r="C13" s="189"/>
      <c r="D13" s="12"/>
      <c r="E13" s="14" t="s">
        <v>79</v>
      </c>
      <c r="F13" s="14" t="s">
        <v>83</v>
      </c>
      <c r="G13" s="14" t="s">
        <v>97</v>
      </c>
      <c r="H13" s="15">
        <v>2016</v>
      </c>
      <c r="I13" s="15">
        <v>3</v>
      </c>
      <c r="J13" s="15">
        <v>0</v>
      </c>
      <c r="K13" s="15">
        <v>0</v>
      </c>
      <c r="L13" s="16" t="s">
        <v>3449</v>
      </c>
      <c r="M13" s="16"/>
      <c r="N13" s="16" t="s">
        <v>75</v>
      </c>
      <c r="O13" s="17">
        <v>648</v>
      </c>
      <c r="P13" s="17">
        <v>0</v>
      </c>
      <c r="Q13" s="17">
        <v>0</v>
      </c>
      <c r="R13" s="18" t="s">
        <v>33</v>
      </c>
      <c r="S13" s="19">
        <v>60</v>
      </c>
      <c r="T13" s="19">
        <v>100</v>
      </c>
      <c r="U13" s="19">
        <v>7</v>
      </c>
      <c r="V13" s="19">
        <v>0</v>
      </c>
      <c r="W13" s="20">
        <v>0.3</v>
      </c>
      <c r="X13" s="21">
        <v>583.20000000000005</v>
      </c>
      <c r="Y13" s="22" t="s">
        <v>33</v>
      </c>
      <c r="Z13" s="23" t="s">
        <v>5838</v>
      </c>
      <c r="AA13" s="24">
        <v>0</v>
      </c>
      <c r="AB13" s="14" t="s">
        <v>689</v>
      </c>
      <c r="AC13" s="14" t="s">
        <v>689</v>
      </c>
      <c r="AD13" s="25"/>
      <c r="AE13" s="26"/>
      <c r="AF13" s="27"/>
    </row>
    <row r="14" spans="1:41" s="29" customFormat="1">
      <c r="A14" s="12" t="s">
        <v>71</v>
      </c>
      <c r="B14" s="13"/>
      <c r="C14" s="189"/>
      <c r="D14" s="12"/>
      <c r="E14" s="14" t="s">
        <v>79</v>
      </c>
      <c r="F14" s="14" t="s">
        <v>83</v>
      </c>
      <c r="G14" s="14" t="s">
        <v>6797</v>
      </c>
      <c r="H14" s="15">
        <v>2013</v>
      </c>
      <c r="I14" s="15">
        <v>1</v>
      </c>
      <c r="J14" s="15">
        <v>0</v>
      </c>
      <c r="K14" s="15">
        <v>0</v>
      </c>
      <c r="L14" s="16" t="s">
        <v>74</v>
      </c>
      <c r="M14" s="16"/>
      <c r="N14" s="16" t="s">
        <v>75</v>
      </c>
      <c r="O14" s="17">
        <v>648</v>
      </c>
      <c r="P14" s="17">
        <v>0</v>
      </c>
      <c r="Q14" s="17">
        <v>0</v>
      </c>
      <c r="R14" s="18" t="s">
        <v>33</v>
      </c>
      <c r="S14" s="19">
        <v>60</v>
      </c>
      <c r="T14" s="19">
        <v>100</v>
      </c>
      <c r="U14" s="19">
        <v>7</v>
      </c>
      <c r="V14" s="19">
        <v>0</v>
      </c>
      <c r="W14" s="20">
        <v>0.3</v>
      </c>
      <c r="X14" s="21">
        <v>194.4</v>
      </c>
      <c r="Y14" s="22" t="s">
        <v>33</v>
      </c>
      <c r="Z14" s="23" t="s">
        <v>5838</v>
      </c>
      <c r="AA14" s="24">
        <v>0</v>
      </c>
      <c r="AB14" s="14" t="s">
        <v>689</v>
      </c>
      <c r="AC14" s="14" t="s">
        <v>689</v>
      </c>
      <c r="AD14" s="25"/>
      <c r="AE14" s="26"/>
      <c r="AF14" s="27"/>
    </row>
    <row r="15" spans="1:41" s="29" customFormat="1">
      <c r="A15" s="12" t="s">
        <v>71</v>
      </c>
      <c r="B15" s="13"/>
      <c r="C15" s="189"/>
      <c r="D15" s="12"/>
      <c r="E15" s="14" t="s">
        <v>79</v>
      </c>
      <c r="F15" s="14" t="s">
        <v>83</v>
      </c>
      <c r="G15" s="14" t="s">
        <v>97</v>
      </c>
      <c r="H15" s="15">
        <v>2016</v>
      </c>
      <c r="I15" s="15">
        <v>2</v>
      </c>
      <c r="J15" s="15">
        <v>0</v>
      </c>
      <c r="K15" s="15">
        <v>0</v>
      </c>
      <c r="L15" s="16" t="s">
        <v>74</v>
      </c>
      <c r="M15" s="16"/>
      <c r="N15" s="16" t="s">
        <v>75</v>
      </c>
      <c r="O15" s="17">
        <v>648</v>
      </c>
      <c r="P15" s="17">
        <v>0</v>
      </c>
      <c r="Q15" s="17">
        <v>0</v>
      </c>
      <c r="R15" s="18" t="s">
        <v>33</v>
      </c>
      <c r="S15" s="19">
        <v>60</v>
      </c>
      <c r="T15" s="19">
        <v>100</v>
      </c>
      <c r="U15" s="19">
        <v>7</v>
      </c>
      <c r="V15" s="19">
        <v>0</v>
      </c>
      <c r="W15" s="20">
        <v>0.3</v>
      </c>
      <c r="X15" s="21">
        <v>388.8</v>
      </c>
      <c r="Y15" s="22" t="s">
        <v>33</v>
      </c>
      <c r="Z15" s="23" t="s">
        <v>5838</v>
      </c>
      <c r="AA15" s="24">
        <v>0</v>
      </c>
      <c r="AB15" s="14" t="s">
        <v>689</v>
      </c>
      <c r="AC15" s="14" t="s">
        <v>689</v>
      </c>
      <c r="AD15" s="25"/>
      <c r="AE15" s="26"/>
      <c r="AF15" s="27"/>
    </row>
    <row r="16" spans="1:41" s="29" customFormat="1">
      <c r="A16" s="12" t="s">
        <v>71</v>
      </c>
      <c r="B16" s="13"/>
      <c r="C16" s="189"/>
      <c r="D16" s="12"/>
      <c r="E16" s="14" t="s">
        <v>79</v>
      </c>
      <c r="F16" s="14" t="s">
        <v>83</v>
      </c>
      <c r="G16" s="14" t="s">
        <v>97</v>
      </c>
      <c r="H16" s="15">
        <v>2016</v>
      </c>
      <c r="I16" s="15">
        <v>1</v>
      </c>
      <c r="J16" s="15">
        <v>0</v>
      </c>
      <c r="K16" s="15">
        <v>0</v>
      </c>
      <c r="L16" s="16" t="s">
        <v>88</v>
      </c>
      <c r="M16" s="16"/>
      <c r="N16" s="16" t="s">
        <v>75</v>
      </c>
      <c r="O16" s="17">
        <v>648</v>
      </c>
      <c r="P16" s="17">
        <v>0</v>
      </c>
      <c r="Q16" s="17">
        <v>0</v>
      </c>
      <c r="R16" s="18" t="s">
        <v>33</v>
      </c>
      <c r="S16" s="19">
        <v>60</v>
      </c>
      <c r="T16" s="19">
        <v>100</v>
      </c>
      <c r="U16" s="19">
        <v>7</v>
      </c>
      <c r="V16" s="19">
        <v>0</v>
      </c>
      <c r="W16" s="20">
        <v>0.3</v>
      </c>
      <c r="X16" s="21">
        <v>194.4</v>
      </c>
      <c r="Y16" s="22" t="s">
        <v>33</v>
      </c>
      <c r="Z16" s="23" t="s">
        <v>5838</v>
      </c>
      <c r="AA16" s="24">
        <v>0</v>
      </c>
      <c r="AB16" s="14" t="s">
        <v>689</v>
      </c>
      <c r="AC16" s="14" t="s">
        <v>689</v>
      </c>
      <c r="AD16" s="25"/>
      <c r="AE16" s="26"/>
      <c r="AF16" s="27"/>
    </row>
    <row r="17" spans="1:41" s="28" customFormat="1">
      <c r="A17" s="12" t="s">
        <v>71</v>
      </c>
      <c r="B17" s="13"/>
      <c r="C17" s="189"/>
      <c r="D17" s="12"/>
      <c r="E17" s="14" t="s">
        <v>76</v>
      </c>
      <c r="F17" s="14" t="s">
        <v>77</v>
      </c>
      <c r="G17" s="14" t="s">
        <v>78</v>
      </c>
      <c r="H17" s="15">
        <v>2012</v>
      </c>
      <c r="I17" s="15">
        <v>3</v>
      </c>
      <c r="J17" s="15">
        <v>0</v>
      </c>
      <c r="K17" s="15">
        <v>0</v>
      </c>
      <c r="L17" s="16" t="s">
        <v>3449</v>
      </c>
      <c r="M17" s="16"/>
      <c r="N17" s="16" t="s">
        <v>75</v>
      </c>
      <c r="O17" s="17">
        <v>8760</v>
      </c>
      <c r="P17" s="17">
        <v>0</v>
      </c>
      <c r="Q17" s="17">
        <v>0</v>
      </c>
      <c r="R17" s="18" t="s">
        <v>33</v>
      </c>
      <c r="S17" s="19">
        <v>60</v>
      </c>
      <c r="T17" s="19">
        <v>110</v>
      </c>
      <c r="U17" s="19">
        <v>0.27272727272727271</v>
      </c>
      <c r="V17" s="19">
        <v>0</v>
      </c>
      <c r="W17" s="20">
        <v>0.03</v>
      </c>
      <c r="X17" s="21">
        <v>788.40000000000009</v>
      </c>
      <c r="Y17" s="22" t="s">
        <v>33</v>
      </c>
      <c r="Z17" s="23" t="s">
        <v>5838</v>
      </c>
      <c r="AA17" s="24">
        <v>0</v>
      </c>
      <c r="AB17" s="14" t="s">
        <v>689</v>
      </c>
      <c r="AC17" s="14" t="s">
        <v>689</v>
      </c>
      <c r="AD17" s="25"/>
      <c r="AE17" s="26"/>
      <c r="AF17" s="27"/>
      <c r="AG17" s="29"/>
      <c r="AH17" s="29"/>
      <c r="AI17" s="29"/>
      <c r="AJ17" s="29"/>
      <c r="AK17" s="29"/>
      <c r="AL17" s="29"/>
      <c r="AM17" s="29"/>
      <c r="AN17" s="29"/>
      <c r="AO17" s="29"/>
    </row>
    <row r="18" spans="1:41" s="28" customFormat="1">
      <c r="A18" s="12" t="s">
        <v>71</v>
      </c>
      <c r="B18" s="13"/>
      <c r="C18" s="189"/>
      <c r="D18" s="12"/>
      <c r="E18" s="14" t="s">
        <v>76</v>
      </c>
      <c r="F18" s="14" t="s">
        <v>77</v>
      </c>
      <c r="G18" s="14" t="s">
        <v>78</v>
      </c>
      <c r="H18" s="15">
        <v>2012</v>
      </c>
      <c r="I18" s="15">
        <v>3</v>
      </c>
      <c r="J18" s="15">
        <v>0</v>
      </c>
      <c r="K18" s="15">
        <v>0</v>
      </c>
      <c r="L18" s="16" t="s">
        <v>74</v>
      </c>
      <c r="M18" s="16"/>
      <c r="N18" s="16" t="s">
        <v>75</v>
      </c>
      <c r="O18" s="17">
        <v>8760</v>
      </c>
      <c r="P18" s="17">
        <v>0</v>
      </c>
      <c r="Q18" s="17">
        <v>0</v>
      </c>
      <c r="R18" s="18" t="s">
        <v>33</v>
      </c>
      <c r="S18" s="19">
        <v>60</v>
      </c>
      <c r="T18" s="19">
        <v>110</v>
      </c>
      <c r="U18" s="19">
        <v>0.27272727272727271</v>
      </c>
      <c r="V18" s="19">
        <v>0</v>
      </c>
      <c r="W18" s="20">
        <v>0.03</v>
      </c>
      <c r="X18" s="21">
        <v>788.40000000000009</v>
      </c>
      <c r="Y18" s="22" t="s">
        <v>33</v>
      </c>
      <c r="Z18" s="23" t="s">
        <v>5838</v>
      </c>
      <c r="AA18" s="24">
        <v>0</v>
      </c>
      <c r="AB18" s="14" t="s">
        <v>689</v>
      </c>
      <c r="AC18" s="14" t="s">
        <v>689</v>
      </c>
      <c r="AD18" s="25"/>
      <c r="AE18" s="26"/>
      <c r="AF18" s="27"/>
      <c r="AG18" s="29"/>
      <c r="AH18" s="29"/>
      <c r="AI18" s="29"/>
      <c r="AJ18" s="29"/>
      <c r="AK18" s="29"/>
      <c r="AL18" s="29"/>
      <c r="AM18" s="29"/>
      <c r="AN18" s="29"/>
      <c r="AO18" s="29"/>
    </row>
    <row r="19" spans="1:41" s="28" customFormat="1">
      <c r="A19" s="12" t="s">
        <v>71</v>
      </c>
      <c r="B19" s="13"/>
      <c r="C19" s="189"/>
      <c r="D19" s="12"/>
      <c r="E19" s="14" t="s">
        <v>79</v>
      </c>
      <c r="F19" s="14" t="s">
        <v>80</v>
      </c>
      <c r="G19" s="14" t="s">
        <v>81</v>
      </c>
      <c r="H19" s="15">
        <v>2011</v>
      </c>
      <c r="I19" s="15">
        <v>1</v>
      </c>
      <c r="J19" s="15">
        <v>0</v>
      </c>
      <c r="K19" s="15">
        <v>0</v>
      </c>
      <c r="L19" s="16" t="s">
        <v>74</v>
      </c>
      <c r="M19" s="16"/>
      <c r="N19" s="16" t="s">
        <v>75</v>
      </c>
      <c r="O19" s="17">
        <v>648</v>
      </c>
      <c r="P19" s="17">
        <v>0</v>
      </c>
      <c r="Q19" s="17">
        <v>0</v>
      </c>
      <c r="R19" s="18" t="s">
        <v>33</v>
      </c>
      <c r="S19" s="19">
        <v>60</v>
      </c>
      <c r="T19" s="19">
        <v>110</v>
      </c>
      <c r="U19" s="19">
        <v>4</v>
      </c>
      <c r="V19" s="19">
        <v>0</v>
      </c>
      <c r="W19" s="20">
        <v>0.44</v>
      </c>
      <c r="X19" s="21">
        <v>285.12</v>
      </c>
      <c r="Y19" s="22" t="s">
        <v>33</v>
      </c>
      <c r="Z19" s="23" t="s">
        <v>5838</v>
      </c>
      <c r="AA19" s="24">
        <v>0</v>
      </c>
      <c r="AB19" s="14" t="s">
        <v>689</v>
      </c>
      <c r="AC19" s="14" t="s">
        <v>689</v>
      </c>
      <c r="AD19" s="25"/>
      <c r="AE19" s="26"/>
      <c r="AF19" s="27"/>
      <c r="AG19" s="29"/>
      <c r="AH19" s="29"/>
      <c r="AI19" s="29"/>
      <c r="AJ19" s="29"/>
      <c r="AK19" s="29"/>
      <c r="AL19" s="29"/>
      <c r="AM19" s="29"/>
      <c r="AN19" s="29"/>
      <c r="AO19" s="29"/>
    </row>
    <row r="20" spans="1:41" s="28" customFormat="1">
      <c r="A20" s="12" t="s">
        <v>71</v>
      </c>
      <c r="B20" s="13"/>
      <c r="C20" s="189"/>
      <c r="D20" s="12"/>
      <c r="E20" s="14" t="s">
        <v>82</v>
      </c>
      <c r="F20" s="14" t="s">
        <v>6798</v>
      </c>
      <c r="G20" s="14" t="s">
        <v>6799</v>
      </c>
      <c r="H20" s="15">
        <v>2012</v>
      </c>
      <c r="I20" s="15">
        <v>1</v>
      </c>
      <c r="J20" s="15">
        <v>0</v>
      </c>
      <c r="K20" s="15">
        <v>0</v>
      </c>
      <c r="L20" s="16" t="s">
        <v>74</v>
      </c>
      <c r="M20" s="16"/>
      <c r="N20" s="16" t="s">
        <v>75</v>
      </c>
      <c r="O20" s="17">
        <v>648</v>
      </c>
      <c r="P20" s="17">
        <v>0</v>
      </c>
      <c r="Q20" s="17">
        <v>0</v>
      </c>
      <c r="R20" s="18" t="s">
        <v>33</v>
      </c>
      <c r="S20" s="19">
        <v>60</v>
      </c>
      <c r="T20" s="19">
        <v>110</v>
      </c>
      <c r="U20" s="19">
        <v>0</v>
      </c>
      <c r="V20" s="19">
        <v>0</v>
      </c>
      <c r="W20" s="20">
        <v>1.5840000000000001</v>
      </c>
      <c r="X20" s="21">
        <v>1026.432</v>
      </c>
      <c r="Y20" s="22" t="s">
        <v>33</v>
      </c>
      <c r="Z20" s="23" t="s">
        <v>5838</v>
      </c>
      <c r="AA20" s="24">
        <v>0</v>
      </c>
      <c r="AB20" s="14" t="s">
        <v>689</v>
      </c>
      <c r="AC20" s="14" t="s">
        <v>689</v>
      </c>
      <c r="AD20" s="25"/>
      <c r="AE20" s="26"/>
      <c r="AF20" s="27"/>
      <c r="AG20" s="29"/>
      <c r="AH20" s="29"/>
      <c r="AI20" s="29"/>
      <c r="AJ20" s="29"/>
      <c r="AK20" s="29"/>
      <c r="AL20" s="29"/>
      <c r="AM20" s="29"/>
      <c r="AN20" s="29"/>
      <c r="AO20" s="29"/>
    </row>
    <row r="21" spans="1:41" s="28" customFormat="1">
      <c r="A21" s="12" t="s">
        <v>428</v>
      </c>
      <c r="B21" s="13"/>
      <c r="C21" s="487"/>
      <c r="D21" s="12"/>
      <c r="E21" s="14" t="s">
        <v>90</v>
      </c>
      <c r="F21" s="14" t="s">
        <v>36</v>
      </c>
      <c r="G21" s="14" t="s">
        <v>572</v>
      </c>
      <c r="H21" s="15">
        <v>2010</v>
      </c>
      <c r="I21" s="15">
        <v>1</v>
      </c>
      <c r="J21" s="15">
        <v>0</v>
      </c>
      <c r="K21" s="15">
        <v>0</v>
      </c>
      <c r="L21" s="16" t="s">
        <v>437</v>
      </c>
      <c r="M21" s="16"/>
      <c r="N21" s="16" t="s">
        <v>75</v>
      </c>
      <c r="O21" s="17">
        <v>2628</v>
      </c>
      <c r="P21" s="17">
        <v>0</v>
      </c>
      <c r="Q21" s="17">
        <v>0</v>
      </c>
      <c r="R21" s="18" t="s">
        <v>33</v>
      </c>
      <c r="S21" s="19">
        <v>0</v>
      </c>
      <c r="T21" s="19">
        <v>110</v>
      </c>
      <c r="U21" s="19">
        <v>0.22727272727272727</v>
      </c>
      <c r="V21" s="19">
        <v>0</v>
      </c>
      <c r="W21" s="20">
        <v>2.5000000000000001E-2</v>
      </c>
      <c r="X21" s="21">
        <v>65.7</v>
      </c>
      <c r="Y21" s="22" t="s">
        <v>33</v>
      </c>
      <c r="Z21" s="23" t="s">
        <v>62</v>
      </c>
      <c r="AA21" s="24">
        <v>0</v>
      </c>
      <c r="AB21" s="14" t="s">
        <v>689</v>
      </c>
      <c r="AC21" s="14" t="s">
        <v>689</v>
      </c>
      <c r="AD21" s="25"/>
      <c r="AE21" s="26"/>
      <c r="AF21" s="27"/>
      <c r="AG21" s="29"/>
      <c r="AH21" s="29"/>
      <c r="AI21" s="29"/>
      <c r="AJ21" s="29"/>
      <c r="AK21" s="29"/>
      <c r="AL21" s="29"/>
      <c r="AM21" s="29"/>
      <c r="AN21" s="29"/>
      <c r="AO21" s="29"/>
    </row>
    <row r="22" spans="1:41">
      <c r="A22" s="12" t="s">
        <v>428</v>
      </c>
      <c r="B22" s="13"/>
      <c r="C22" s="487"/>
      <c r="D22" s="12"/>
      <c r="E22" s="14" t="s">
        <v>150</v>
      </c>
      <c r="F22" s="14" t="s">
        <v>467</v>
      </c>
      <c r="G22" s="14" t="s">
        <v>567</v>
      </c>
      <c r="H22" s="15">
        <v>2017</v>
      </c>
      <c r="I22" s="15">
        <v>1</v>
      </c>
      <c r="J22" s="15">
        <v>0</v>
      </c>
      <c r="K22" s="15">
        <v>0</v>
      </c>
      <c r="L22" s="16" t="s">
        <v>6850</v>
      </c>
      <c r="M22" s="16"/>
      <c r="N22" s="16" t="s">
        <v>5596</v>
      </c>
      <c r="O22" s="17">
        <v>2628</v>
      </c>
      <c r="P22" s="17">
        <v>6132</v>
      </c>
      <c r="Q22" s="17">
        <v>5</v>
      </c>
      <c r="R22" s="18" t="s">
        <v>33</v>
      </c>
      <c r="S22" s="19">
        <v>0</v>
      </c>
      <c r="T22" s="19">
        <v>110</v>
      </c>
      <c r="U22" s="19">
        <v>0.22727272727272727</v>
      </c>
      <c r="V22" s="19">
        <v>0</v>
      </c>
      <c r="W22" s="20">
        <v>2.5000000000000001E-2</v>
      </c>
      <c r="X22" s="21">
        <v>73.365000000000009</v>
      </c>
      <c r="Y22" s="22" t="s">
        <v>33</v>
      </c>
      <c r="Z22" s="23" t="s">
        <v>62</v>
      </c>
      <c r="AA22" s="24">
        <v>0</v>
      </c>
      <c r="AB22" s="14" t="s">
        <v>689</v>
      </c>
      <c r="AC22" s="14" t="s">
        <v>689</v>
      </c>
      <c r="AD22" s="25"/>
      <c r="AE22" s="26"/>
      <c r="AF22" s="27"/>
      <c r="AG22" s="29"/>
      <c r="AH22" s="29"/>
      <c r="AI22" s="29"/>
      <c r="AJ22" s="29"/>
      <c r="AK22" s="29"/>
      <c r="AL22" s="29"/>
      <c r="AM22" s="29"/>
      <c r="AN22" s="29"/>
      <c r="AO22" s="29"/>
    </row>
    <row r="23" spans="1:41">
      <c r="A23" s="12" t="s">
        <v>428</v>
      </c>
      <c r="B23" s="13"/>
      <c r="C23" s="487"/>
      <c r="D23" s="12"/>
      <c r="E23" s="14" t="s">
        <v>482</v>
      </c>
      <c r="F23" s="14" t="s">
        <v>480</v>
      </c>
      <c r="G23" s="14" t="s">
        <v>568</v>
      </c>
      <c r="H23" s="15">
        <v>2015</v>
      </c>
      <c r="I23" s="15">
        <v>1</v>
      </c>
      <c r="J23" s="15">
        <v>0</v>
      </c>
      <c r="K23" s="15">
        <v>0</v>
      </c>
      <c r="L23" s="16" t="s">
        <v>6850</v>
      </c>
      <c r="M23" s="16"/>
      <c r="N23" s="16" t="s">
        <v>5596</v>
      </c>
      <c r="O23" s="17">
        <v>2628</v>
      </c>
      <c r="P23" s="17">
        <v>6132</v>
      </c>
      <c r="Q23" s="17">
        <v>5</v>
      </c>
      <c r="R23" s="18" t="s">
        <v>33</v>
      </c>
      <c r="S23" s="19">
        <v>0</v>
      </c>
      <c r="T23" s="19">
        <v>110</v>
      </c>
      <c r="U23" s="19">
        <v>0.22727272727272727</v>
      </c>
      <c r="V23" s="19">
        <v>0</v>
      </c>
      <c r="W23" s="20">
        <v>2.5000000000000001E-2</v>
      </c>
      <c r="X23" s="21">
        <v>73.365000000000009</v>
      </c>
      <c r="Y23" s="22" t="s">
        <v>33</v>
      </c>
      <c r="Z23" s="23" t="s">
        <v>62</v>
      </c>
      <c r="AA23" s="24">
        <v>0</v>
      </c>
      <c r="AB23" s="14" t="s">
        <v>689</v>
      </c>
      <c r="AC23" s="14" t="s">
        <v>689</v>
      </c>
      <c r="AD23" s="25"/>
      <c r="AE23" s="26"/>
      <c r="AF23" s="27"/>
      <c r="AG23" s="29"/>
      <c r="AH23" s="29"/>
      <c r="AI23" s="29"/>
      <c r="AJ23" s="29"/>
      <c r="AK23" s="29"/>
      <c r="AL23" s="29"/>
      <c r="AM23" s="29"/>
      <c r="AN23" s="29"/>
      <c r="AO23" s="29"/>
    </row>
    <row r="24" spans="1:41">
      <c r="A24" s="12" t="s">
        <v>4335</v>
      </c>
      <c r="B24" s="13"/>
      <c r="C24" s="487"/>
      <c r="D24" s="12"/>
      <c r="E24" s="14" t="s">
        <v>462</v>
      </c>
      <c r="F24" s="14" t="s">
        <v>67</v>
      </c>
      <c r="G24" s="14" t="s">
        <v>67</v>
      </c>
      <c r="H24" s="15">
        <v>2003</v>
      </c>
      <c r="I24" s="15">
        <v>3</v>
      </c>
      <c r="J24" s="15">
        <v>0</v>
      </c>
      <c r="K24" s="15">
        <v>0</v>
      </c>
      <c r="L24" s="16" t="s">
        <v>437</v>
      </c>
      <c r="M24" s="16"/>
      <c r="N24" s="16" t="s">
        <v>75</v>
      </c>
      <c r="O24" s="17">
        <v>1344</v>
      </c>
      <c r="P24" s="17">
        <v>0</v>
      </c>
      <c r="Q24" s="17">
        <v>0</v>
      </c>
      <c r="R24" s="18" t="s">
        <v>33</v>
      </c>
      <c r="S24" s="19">
        <v>60</v>
      </c>
      <c r="T24" s="19">
        <v>110</v>
      </c>
      <c r="U24" s="19">
        <v>0.5</v>
      </c>
      <c r="V24" s="19">
        <v>0</v>
      </c>
      <c r="W24" s="20">
        <v>5.5E-2</v>
      </c>
      <c r="X24" s="21">
        <v>221.76</v>
      </c>
      <c r="Y24" s="22" t="s">
        <v>33</v>
      </c>
      <c r="Z24" s="23" t="s">
        <v>62</v>
      </c>
      <c r="AA24" s="24">
        <v>0</v>
      </c>
      <c r="AB24" s="14" t="s">
        <v>689</v>
      </c>
      <c r="AC24" s="14" t="s">
        <v>689</v>
      </c>
      <c r="AD24" s="25"/>
      <c r="AE24" s="26"/>
      <c r="AF24" s="27"/>
      <c r="AG24" s="29"/>
      <c r="AH24" s="29"/>
      <c r="AI24" s="29"/>
      <c r="AJ24" s="29"/>
      <c r="AK24" s="29"/>
      <c r="AL24" s="29"/>
      <c r="AM24" s="29"/>
      <c r="AN24" s="29"/>
      <c r="AO24" s="29"/>
    </row>
    <row r="25" spans="1:41">
      <c r="A25" s="12" t="s">
        <v>4335</v>
      </c>
      <c r="B25" s="13"/>
      <c r="C25" s="487"/>
      <c r="D25" s="12"/>
      <c r="E25" s="14" t="s">
        <v>566</v>
      </c>
      <c r="F25" s="14" t="s">
        <v>67</v>
      </c>
      <c r="G25" s="14" t="s">
        <v>67</v>
      </c>
      <c r="H25" s="15">
        <v>2009</v>
      </c>
      <c r="I25" s="15">
        <v>2</v>
      </c>
      <c r="J25" s="15">
        <v>0</v>
      </c>
      <c r="K25" s="15">
        <v>0</v>
      </c>
      <c r="L25" s="16" t="s">
        <v>437</v>
      </c>
      <c r="M25" s="16"/>
      <c r="N25" s="16" t="s">
        <v>75</v>
      </c>
      <c r="O25" s="17">
        <v>1344</v>
      </c>
      <c r="P25" s="17">
        <v>0</v>
      </c>
      <c r="Q25" s="17">
        <v>0</v>
      </c>
      <c r="R25" s="18" t="s">
        <v>33</v>
      </c>
      <c r="S25" s="19">
        <v>60</v>
      </c>
      <c r="T25" s="19">
        <v>110</v>
      </c>
      <c r="U25" s="19">
        <v>0.5</v>
      </c>
      <c r="V25" s="19">
        <v>0</v>
      </c>
      <c r="W25" s="20">
        <v>5.5E-2</v>
      </c>
      <c r="X25" s="21">
        <v>147.84</v>
      </c>
      <c r="Y25" s="22" t="s">
        <v>33</v>
      </c>
      <c r="Z25" s="23" t="s">
        <v>62</v>
      </c>
      <c r="AA25" s="24">
        <v>0</v>
      </c>
      <c r="AB25" s="14" t="s">
        <v>689</v>
      </c>
      <c r="AC25" s="14" t="s">
        <v>689</v>
      </c>
      <c r="AD25" s="25"/>
      <c r="AE25" s="26"/>
      <c r="AF25" s="27"/>
      <c r="AG25" s="29"/>
      <c r="AH25" s="29"/>
      <c r="AI25" s="29"/>
      <c r="AJ25" s="29"/>
      <c r="AK25" s="29"/>
      <c r="AL25" s="29"/>
      <c r="AM25" s="29"/>
      <c r="AN25" s="29"/>
      <c r="AO25" s="29"/>
    </row>
    <row r="26" spans="1:41">
      <c r="A26" s="12" t="s">
        <v>428</v>
      </c>
      <c r="B26" s="13"/>
      <c r="C26" s="487"/>
      <c r="D26" s="12"/>
      <c r="E26" s="14" t="s">
        <v>37</v>
      </c>
      <c r="F26" s="14" t="s">
        <v>152</v>
      </c>
      <c r="G26" s="14" t="s">
        <v>101</v>
      </c>
      <c r="H26" s="15">
        <v>2013</v>
      </c>
      <c r="I26" s="15">
        <v>1</v>
      </c>
      <c r="J26" s="15">
        <v>0</v>
      </c>
      <c r="K26" s="15">
        <v>0</v>
      </c>
      <c r="L26" s="16" t="s">
        <v>6850</v>
      </c>
      <c r="M26" s="16"/>
      <c r="N26" s="16" t="s">
        <v>5596</v>
      </c>
      <c r="O26" s="17">
        <v>2628</v>
      </c>
      <c r="P26" s="17">
        <v>6132</v>
      </c>
      <c r="Q26" s="17">
        <v>5</v>
      </c>
      <c r="R26" s="18" t="s">
        <v>33</v>
      </c>
      <c r="S26" s="19">
        <v>0</v>
      </c>
      <c r="T26" s="19">
        <v>110</v>
      </c>
      <c r="U26" s="19">
        <v>2.0454545454545454</v>
      </c>
      <c r="V26" s="19">
        <v>0</v>
      </c>
      <c r="W26" s="20">
        <v>0.22500000000000001</v>
      </c>
      <c r="X26" s="21">
        <v>660.28500000000008</v>
      </c>
      <c r="Y26" s="22" t="s">
        <v>33</v>
      </c>
      <c r="Z26" s="23" t="s">
        <v>62</v>
      </c>
      <c r="AA26" s="24">
        <v>0</v>
      </c>
      <c r="AB26" s="14" t="s">
        <v>689</v>
      </c>
      <c r="AC26" s="14" t="s">
        <v>689</v>
      </c>
      <c r="AD26" s="25"/>
      <c r="AE26" s="26"/>
      <c r="AF26" s="27"/>
      <c r="AG26" s="29"/>
      <c r="AH26" s="29"/>
      <c r="AI26" s="29"/>
      <c r="AJ26" s="29"/>
      <c r="AK26" s="29"/>
      <c r="AL26" s="29"/>
      <c r="AM26" s="29"/>
      <c r="AN26" s="29"/>
      <c r="AO26" s="29"/>
    </row>
    <row r="27" spans="1:41">
      <c r="A27" s="12" t="s">
        <v>428</v>
      </c>
      <c r="B27" s="13"/>
      <c r="C27" s="487"/>
      <c r="D27" s="12"/>
      <c r="E27" s="14" t="s">
        <v>37</v>
      </c>
      <c r="F27" s="14" t="s">
        <v>125</v>
      </c>
      <c r="G27" s="14" t="s">
        <v>510</v>
      </c>
      <c r="H27" s="15">
        <v>2021</v>
      </c>
      <c r="I27" s="15">
        <v>1</v>
      </c>
      <c r="J27" s="15">
        <v>0</v>
      </c>
      <c r="K27" s="15">
        <v>0</v>
      </c>
      <c r="L27" s="16" t="s">
        <v>6850</v>
      </c>
      <c r="M27" s="16"/>
      <c r="N27" s="16" t="s">
        <v>5596</v>
      </c>
      <c r="O27" s="17">
        <v>2628</v>
      </c>
      <c r="P27" s="17">
        <v>6132</v>
      </c>
      <c r="Q27" s="17">
        <v>5</v>
      </c>
      <c r="R27" s="18" t="s">
        <v>33</v>
      </c>
      <c r="S27" s="19">
        <v>0</v>
      </c>
      <c r="T27" s="19">
        <v>110</v>
      </c>
      <c r="U27" s="19">
        <v>2.0454545454545454</v>
      </c>
      <c r="V27" s="19">
        <v>0</v>
      </c>
      <c r="W27" s="20">
        <v>0.22500000000000001</v>
      </c>
      <c r="X27" s="21">
        <v>660.28500000000008</v>
      </c>
      <c r="Y27" s="22" t="s">
        <v>33</v>
      </c>
      <c r="Z27" s="23" t="s">
        <v>62</v>
      </c>
      <c r="AA27" s="24">
        <v>0</v>
      </c>
      <c r="AB27" s="14" t="s">
        <v>689</v>
      </c>
      <c r="AC27" s="14" t="s">
        <v>689</v>
      </c>
      <c r="AD27" s="25"/>
      <c r="AE27" s="26"/>
      <c r="AF27" s="27"/>
      <c r="AG27" s="29"/>
      <c r="AH27" s="29"/>
      <c r="AI27" s="29"/>
      <c r="AJ27" s="29"/>
      <c r="AK27" s="29"/>
      <c r="AL27" s="29"/>
      <c r="AM27" s="29"/>
      <c r="AN27" s="29"/>
      <c r="AO27" s="29"/>
    </row>
    <row r="28" spans="1:41">
      <c r="A28" s="12" t="s">
        <v>428</v>
      </c>
      <c r="B28" s="13"/>
      <c r="C28" s="487"/>
      <c r="D28" s="12"/>
      <c r="E28" s="14" t="s">
        <v>37</v>
      </c>
      <c r="F28" s="14" t="s">
        <v>125</v>
      </c>
      <c r="G28" s="14" t="s">
        <v>511</v>
      </c>
      <c r="H28" s="15">
        <v>2021</v>
      </c>
      <c r="I28" s="15">
        <v>1</v>
      </c>
      <c r="J28" s="15">
        <v>0</v>
      </c>
      <c r="K28" s="15">
        <v>0</v>
      </c>
      <c r="L28" s="16" t="s">
        <v>6850</v>
      </c>
      <c r="M28" s="16"/>
      <c r="N28" s="16" t="s">
        <v>5596</v>
      </c>
      <c r="O28" s="17">
        <v>2628</v>
      </c>
      <c r="P28" s="17">
        <v>6132</v>
      </c>
      <c r="Q28" s="17">
        <v>5</v>
      </c>
      <c r="R28" s="18" t="s">
        <v>33</v>
      </c>
      <c r="S28" s="19">
        <v>0</v>
      </c>
      <c r="T28" s="19">
        <v>110</v>
      </c>
      <c r="U28" s="19">
        <v>2.0454545454545454</v>
      </c>
      <c r="V28" s="19">
        <v>0</v>
      </c>
      <c r="W28" s="20">
        <v>0.22500000000000001</v>
      </c>
      <c r="X28" s="21">
        <v>660.28500000000008</v>
      </c>
      <c r="Y28" s="22" t="s">
        <v>33</v>
      </c>
      <c r="Z28" s="23" t="s">
        <v>62</v>
      </c>
      <c r="AA28" s="24">
        <v>0</v>
      </c>
      <c r="AB28" s="14" t="s">
        <v>689</v>
      </c>
      <c r="AC28" s="14" t="s">
        <v>689</v>
      </c>
      <c r="AD28" s="25"/>
      <c r="AE28" s="26"/>
      <c r="AF28" s="27"/>
      <c r="AG28" s="29"/>
      <c r="AH28" s="29"/>
      <c r="AI28" s="29"/>
      <c r="AJ28" s="29"/>
      <c r="AK28" s="29"/>
      <c r="AL28" s="29"/>
      <c r="AM28" s="29"/>
      <c r="AN28" s="29"/>
      <c r="AO28" s="29"/>
    </row>
    <row r="29" spans="1:41">
      <c r="A29" s="12" t="s">
        <v>428</v>
      </c>
      <c r="B29" s="13"/>
      <c r="C29" s="487"/>
      <c r="D29" s="12"/>
      <c r="E29" s="14" t="s">
        <v>79</v>
      </c>
      <c r="F29" s="14" t="s">
        <v>152</v>
      </c>
      <c r="G29" s="14" t="s">
        <v>9351</v>
      </c>
      <c r="H29" s="15">
        <v>2018</v>
      </c>
      <c r="I29" s="15">
        <v>1</v>
      </c>
      <c r="J29" s="15">
        <v>0</v>
      </c>
      <c r="K29" s="15">
        <v>0</v>
      </c>
      <c r="L29" s="16" t="s">
        <v>6850</v>
      </c>
      <c r="M29" s="16"/>
      <c r="N29" s="16" t="s">
        <v>5596</v>
      </c>
      <c r="O29" s="17">
        <v>2628</v>
      </c>
      <c r="P29" s="17">
        <v>6132</v>
      </c>
      <c r="Q29" s="17">
        <v>5</v>
      </c>
      <c r="R29" s="18" t="s">
        <v>33</v>
      </c>
      <c r="S29" s="19">
        <v>0</v>
      </c>
      <c r="T29" s="19">
        <v>110</v>
      </c>
      <c r="U29" s="19">
        <v>2.2727272727272729</v>
      </c>
      <c r="V29" s="19">
        <v>0</v>
      </c>
      <c r="W29" s="20">
        <v>0.25</v>
      </c>
      <c r="X29" s="21">
        <v>733.65</v>
      </c>
      <c r="Y29" s="22" t="s">
        <v>33</v>
      </c>
      <c r="Z29" s="23" t="s">
        <v>62</v>
      </c>
      <c r="AA29" s="24">
        <v>0</v>
      </c>
      <c r="AB29" s="14" t="s">
        <v>689</v>
      </c>
      <c r="AC29" s="14" t="s">
        <v>689</v>
      </c>
      <c r="AD29" s="25"/>
      <c r="AE29" s="26"/>
      <c r="AF29" s="27"/>
      <c r="AG29" s="29"/>
      <c r="AH29" s="29"/>
      <c r="AI29" s="29"/>
      <c r="AJ29" s="29"/>
      <c r="AK29" s="29"/>
      <c r="AL29" s="29"/>
      <c r="AM29" s="29"/>
      <c r="AN29" s="29"/>
      <c r="AO29" s="29"/>
    </row>
    <row r="30" spans="1:41">
      <c r="A30" s="12" t="s">
        <v>428</v>
      </c>
      <c r="B30" s="13"/>
      <c r="C30" s="487"/>
      <c r="D30" s="12"/>
      <c r="E30" s="14" t="s">
        <v>90</v>
      </c>
      <c r="F30" s="14" t="s">
        <v>152</v>
      </c>
      <c r="G30" s="14" t="s">
        <v>505</v>
      </c>
      <c r="H30" s="15">
        <v>2018</v>
      </c>
      <c r="I30" s="15">
        <v>1</v>
      </c>
      <c r="J30" s="15">
        <v>0</v>
      </c>
      <c r="K30" s="15">
        <v>0</v>
      </c>
      <c r="L30" s="16" t="s">
        <v>6850</v>
      </c>
      <c r="M30" s="16"/>
      <c r="N30" s="16" t="s">
        <v>5596</v>
      </c>
      <c r="O30" s="17">
        <v>2628</v>
      </c>
      <c r="P30" s="17">
        <v>6132</v>
      </c>
      <c r="Q30" s="17">
        <v>5</v>
      </c>
      <c r="R30" s="18" t="s">
        <v>33</v>
      </c>
      <c r="S30" s="19">
        <v>0</v>
      </c>
      <c r="T30" s="19">
        <v>110</v>
      </c>
      <c r="U30" s="19">
        <v>2.2727272727272729</v>
      </c>
      <c r="V30" s="19">
        <v>0</v>
      </c>
      <c r="W30" s="20">
        <v>0.25</v>
      </c>
      <c r="X30" s="21">
        <v>733.65</v>
      </c>
      <c r="Y30" s="22" t="s">
        <v>33</v>
      </c>
      <c r="Z30" s="23" t="s">
        <v>62</v>
      </c>
      <c r="AA30" s="24">
        <v>0</v>
      </c>
      <c r="AB30" s="14" t="s">
        <v>689</v>
      </c>
      <c r="AC30" s="14" t="s">
        <v>689</v>
      </c>
      <c r="AD30" s="25"/>
      <c r="AE30" s="26"/>
      <c r="AF30" s="27"/>
      <c r="AG30" s="29"/>
      <c r="AH30" s="29"/>
      <c r="AI30" s="29"/>
      <c r="AJ30" s="29"/>
      <c r="AK30" s="29"/>
      <c r="AL30" s="29"/>
      <c r="AM30" s="29"/>
      <c r="AN30" s="29"/>
      <c r="AO30" s="29"/>
    </row>
    <row r="31" spans="1:41">
      <c r="A31" s="12" t="s">
        <v>428</v>
      </c>
      <c r="B31" s="13"/>
      <c r="C31" s="487"/>
      <c r="D31" s="12"/>
      <c r="E31" s="14" t="s">
        <v>79</v>
      </c>
      <c r="F31" s="14" t="s">
        <v>125</v>
      </c>
      <c r="G31" s="14" t="s">
        <v>506</v>
      </c>
      <c r="H31" s="15">
        <v>2021</v>
      </c>
      <c r="I31" s="15">
        <v>1</v>
      </c>
      <c r="J31" s="15">
        <v>0</v>
      </c>
      <c r="K31" s="15">
        <v>0</v>
      </c>
      <c r="L31" s="16" t="s">
        <v>6850</v>
      </c>
      <c r="M31" s="16"/>
      <c r="N31" s="16" t="s">
        <v>5596</v>
      </c>
      <c r="O31" s="17">
        <v>2628</v>
      </c>
      <c r="P31" s="17">
        <v>6132</v>
      </c>
      <c r="Q31" s="17">
        <v>5</v>
      </c>
      <c r="R31" s="18" t="s">
        <v>33</v>
      </c>
      <c r="S31" s="19">
        <v>0</v>
      </c>
      <c r="T31" s="19">
        <v>110</v>
      </c>
      <c r="U31" s="19">
        <v>2.2727272727272729</v>
      </c>
      <c r="V31" s="19">
        <v>0</v>
      </c>
      <c r="W31" s="20">
        <v>0.25</v>
      </c>
      <c r="X31" s="21">
        <v>733.65</v>
      </c>
      <c r="Y31" s="22" t="s">
        <v>33</v>
      </c>
      <c r="Z31" s="23" t="s">
        <v>62</v>
      </c>
      <c r="AA31" s="24">
        <v>0</v>
      </c>
      <c r="AB31" s="14" t="s">
        <v>689</v>
      </c>
      <c r="AC31" s="14" t="s">
        <v>689</v>
      </c>
      <c r="AD31" s="25"/>
      <c r="AE31" s="26"/>
      <c r="AF31" s="27"/>
      <c r="AG31" s="29"/>
      <c r="AH31" s="29"/>
      <c r="AI31" s="29"/>
      <c r="AJ31" s="29"/>
      <c r="AK31" s="29"/>
      <c r="AL31" s="29"/>
      <c r="AM31" s="29"/>
      <c r="AN31" s="29"/>
      <c r="AO31" s="29"/>
    </row>
    <row r="32" spans="1:41">
      <c r="A32" s="12" t="s">
        <v>428</v>
      </c>
      <c r="B32" s="13"/>
      <c r="C32" s="487"/>
      <c r="D32" s="12"/>
      <c r="E32" s="14" t="s">
        <v>79</v>
      </c>
      <c r="F32" s="14" t="s">
        <v>125</v>
      </c>
      <c r="G32" s="14" t="s">
        <v>507</v>
      </c>
      <c r="H32" s="15">
        <v>2021</v>
      </c>
      <c r="I32" s="15">
        <v>1</v>
      </c>
      <c r="J32" s="15">
        <v>0</v>
      </c>
      <c r="K32" s="15">
        <v>0</v>
      </c>
      <c r="L32" s="16" t="s">
        <v>6850</v>
      </c>
      <c r="M32" s="16"/>
      <c r="N32" s="16" t="s">
        <v>5596</v>
      </c>
      <c r="O32" s="17">
        <v>2628</v>
      </c>
      <c r="P32" s="17">
        <v>6132</v>
      </c>
      <c r="Q32" s="17">
        <v>5</v>
      </c>
      <c r="R32" s="18" t="s">
        <v>33</v>
      </c>
      <c r="S32" s="19">
        <v>0</v>
      </c>
      <c r="T32" s="19">
        <v>110</v>
      </c>
      <c r="U32" s="19">
        <v>2.2727272727272729</v>
      </c>
      <c r="V32" s="19">
        <v>0</v>
      </c>
      <c r="W32" s="20">
        <v>0.25</v>
      </c>
      <c r="X32" s="21">
        <v>733.65</v>
      </c>
      <c r="Y32" s="22" t="s">
        <v>33</v>
      </c>
      <c r="Z32" s="23" t="s">
        <v>62</v>
      </c>
      <c r="AA32" s="24">
        <v>0</v>
      </c>
      <c r="AB32" s="14" t="s">
        <v>689</v>
      </c>
      <c r="AC32" s="14" t="s">
        <v>689</v>
      </c>
      <c r="AD32" s="25"/>
      <c r="AE32" s="26"/>
      <c r="AF32" s="27"/>
      <c r="AG32" s="29"/>
      <c r="AH32" s="29"/>
      <c r="AI32" s="29"/>
      <c r="AJ32" s="29"/>
      <c r="AK32" s="29"/>
      <c r="AL32" s="29"/>
      <c r="AM32" s="29"/>
      <c r="AN32" s="29"/>
      <c r="AO32" s="29"/>
    </row>
    <row r="33" spans="1:41">
      <c r="A33" s="12" t="s">
        <v>4335</v>
      </c>
      <c r="B33" s="13"/>
      <c r="C33" s="487"/>
      <c r="D33" s="12"/>
      <c r="E33" s="14" t="s">
        <v>413</v>
      </c>
      <c r="F33" s="14" t="s">
        <v>34</v>
      </c>
      <c r="G33" s="14" t="s">
        <v>464</v>
      </c>
      <c r="H33" s="15">
        <v>2016</v>
      </c>
      <c r="I33" s="15">
        <v>1</v>
      </c>
      <c r="J33" s="15">
        <v>0</v>
      </c>
      <c r="K33" s="15">
        <v>0</v>
      </c>
      <c r="L33" s="16" t="s">
        <v>437</v>
      </c>
      <c r="M33" s="16"/>
      <c r="N33" s="16" t="s">
        <v>75</v>
      </c>
      <c r="O33" s="17">
        <v>1344</v>
      </c>
      <c r="P33" s="17">
        <v>0</v>
      </c>
      <c r="Q33" s="17">
        <v>0</v>
      </c>
      <c r="R33" s="18" t="s">
        <v>33</v>
      </c>
      <c r="S33" s="19">
        <v>60</v>
      </c>
      <c r="T33" s="19">
        <v>220</v>
      </c>
      <c r="U33" s="19">
        <v>5.9045454545454543</v>
      </c>
      <c r="V33" s="19">
        <v>0</v>
      </c>
      <c r="W33" s="20">
        <v>1.2989999999999999</v>
      </c>
      <c r="X33" s="21">
        <v>1745.856</v>
      </c>
      <c r="Y33" s="22" t="s">
        <v>33</v>
      </c>
      <c r="Z33" s="23" t="s">
        <v>62</v>
      </c>
      <c r="AA33" s="24">
        <v>0</v>
      </c>
      <c r="AB33" s="14" t="s">
        <v>689</v>
      </c>
      <c r="AC33" s="14" t="s">
        <v>689</v>
      </c>
      <c r="AD33" s="25"/>
      <c r="AE33" s="26"/>
      <c r="AF33" s="27"/>
      <c r="AG33" s="29"/>
      <c r="AH33" s="29"/>
      <c r="AI33" s="29"/>
      <c r="AJ33" s="29"/>
      <c r="AK33" s="29"/>
      <c r="AL33" s="29"/>
      <c r="AM33" s="29"/>
      <c r="AN33" s="29"/>
      <c r="AO33" s="29"/>
    </row>
    <row r="34" spans="1:41">
      <c r="A34" s="12" t="s">
        <v>4335</v>
      </c>
      <c r="B34" s="13"/>
      <c r="C34" s="487"/>
      <c r="D34" s="12"/>
      <c r="E34" s="14" t="s">
        <v>435</v>
      </c>
      <c r="F34" s="14" t="s">
        <v>34</v>
      </c>
      <c r="G34" s="14" t="s">
        <v>436</v>
      </c>
      <c r="H34" s="15">
        <v>2009</v>
      </c>
      <c r="I34" s="15">
        <v>1</v>
      </c>
      <c r="J34" s="15">
        <v>0</v>
      </c>
      <c r="K34" s="15">
        <v>0</v>
      </c>
      <c r="L34" s="16" t="s">
        <v>437</v>
      </c>
      <c r="M34" s="16"/>
      <c r="N34" s="16" t="s">
        <v>75</v>
      </c>
      <c r="O34" s="17">
        <v>1344</v>
      </c>
      <c r="P34" s="17">
        <v>0</v>
      </c>
      <c r="Q34" s="17">
        <v>0</v>
      </c>
      <c r="R34" s="18" t="s">
        <v>33</v>
      </c>
      <c r="S34" s="19">
        <v>60</v>
      </c>
      <c r="T34" s="19">
        <v>220</v>
      </c>
      <c r="U34" s="19">
        <v>10.727272727272727</v>
      </c>
      <c r="V34" s="19">
        <v>0</v>
      </c>
      <c r="W34" s="20">
        <v>2.36</v>
      </c>
      <c r="X34" s="21">
        <v>3171.8399999999997</v>
      </c>
      <c r="Y34" s="22" t="s">
        <v>33</v>
      </c>
      <c r="Z34" s="23" t="s">
        <v>62</v>
      </c>
      <c r="AA34" s="24">
        <v>0</v>
      </c>
      <c r="AB34" s="14" t="s">
        <v>689</v>
      </c>
      <c r="AC34" s="14" t="s">
        <v>689</v>
      </c>
      <c r="AD34" s="25"/>
      <c r="AE34" s="26"/>
      <c r="AF34" s="27"/>
      <c r="AG34" s="29"/>
      <c r="AH34" s="29"/>
      <c r="AI34" s="29"/>
      <c r="AJ34" s="29"/>
      <c r="AK34" s="29"/>
      <c r="AL34" s="29"/>
      <c r="AM34" s="29"/>
      <c r="AN34" s="29"/>
      <c r="AO34" s="29"/>
    </row>
    <row r="35" spans="1:41">
      <c r="A35" s="30" t="s">
        <v>5987</v>
      </c>
      <c r="B35" s="30"/>
      <c r="C35" s="30"/>
      <c r="D35" s="30"/>
      <c r="E35" s="14" t="s">
        <v>828</v>
      </c>
      <c r="F35" s="14" t="s">
        <v>480</v>
      </c>
      <c r="G35" s="14" t="s">
        <v>2345</v>
      </c>
      <c r="H35" s="15">
        <v>2010</v>
      </c>
      <c r="I35" s="15">
        <v>1</v>
      </c>
      <c r="J35" s="15">
        <v>0</v>
      </c>
      <c r="K35" s="15">
        <v>0</v>
      </c>
      <c r="L35" s="16" t="s">
        <v>2085</v>
      </c>
      <c r="M35" s="16"/>
      <c r="N35" s="16" t="s">
        <v>39</v>
      </c>
      <c r="O35" s="17">
        <v>2</v>
      </c>
      <c r="P35" s="17">
        <v>0</v>
      </c>
      <c r="Q35" s="17">
        <v>0</v>
      </c>
      <c r="R35" s="18" t="s">
        <v>33</v>
      </c>
      <c r="S35" s="19" t="s">
        <v>89</v>
      </c>
      <c r="T35" s="19">
        <v>110</v>
      </c>
      <c r="U35" s="19">
        <v>2.2727272727272728E-2</v>
      </c>
      <c r="V35" s="19">
        <v>0</v>
      </c>
      <c r="W35" s="20">
        <v>2.5000000000000001E-3</v>
      </c>
      <c r="X35" s="21">
        <v>5.0000000000000001E-3</v>
      </c>
      <c r="Y35" s="22" t="s">
        <v>33</v>
      </c>
      <c r="Z35" s="14" t="s">
        <v>5838</v>
      </c>
      <c r="AA35" s="24">
        <v>0</v>
      </c>
      <c r="AB35" s="14" t="s">
        <v>689</v>
      </c>
      <c r="AC35" s="14" t="s">
        <v>689</v>
      </c>
      <c r="AD35" s="25"/>
      <c r="AE35" s="26"/>
      <c r="AF35" s="27"/>
    </row>
    <row r="36" spans="1:41">
      <c r="A36" s="30" t="s">
        <v>5987</v>
      </c>
      <c r="B36" s="30"/>
      <c r="C36" s="30"/>
      <c r="D36" s="30"/>
      <c r="E36" s="14" t="s">
        <v>9353</v>
      </c>
      <c r="F36" s="14" t="s">
        <v>9352</v>
      </c>
      <c r="G36" s="14" t="s">
        <v>2339</v>
      </c>
      <c r="H36" s="15">
        <v>2015</v>
      </c>
      <c r="I36" s="15">
        <v>1</v>
      </c>
      <c r="J36" s="15">
        <v>0</v>
      </c>
      <c r="K36" s="15">
        <v>0</v>
      </c>
      <c r="L36" s="16" t="s">
        <v>2097</v>
      </c>
      <c r="M36" s="16"/>
      <c r="N36" s="16" t="s">
        <v>39</v>
      </c>
      <c r="O36" s="17">
        <v>144</v>
      </c>
      <c r="P36" s="17">
        <v>0</v>
      </c>
      <c r="Q36" s="17">
        <v>0</v>
      </c>
      <c r="R36" s="18" t="s">
        <v>33</v>
      </c>
      <c r="S36" s="19" t="s">
        <v>89</v>
      </c>
      <c r="T36" s="19">
        <v>110</v>
      </c>
      <c r="U36" s="19">
        <v>9.0909090909090905E-3</v>
      </c>
      <c r="V36" s="19">
        <v>0</v>
      </c>
      <c r="W36" s="20">
        <v>1E-3</v>
      </c>
      <c r="X36" s="21">
        <v>0.14400000000000002</v>
      </c>
      <c r="Y36" s="22" t="s">
        <v>33</v>
      </c>
      <c r="Z36" s="14" t="s">
        <v>5838</v>
      </c>
      <c r="AA36" s="24">
        <v>0</v>
      </c>
      <c r="AB36" s="14" t="s">
        <v>689</v>
      </c>
      <c r="AC36" s="14" t="s">
        <v>689</v>
      </c>
      <c r="AD36" s="25"/>
      <c r="AE36" s="26"/>
      <c r="AF36" s="27"/>
    </row>
    <row r="37" spans="1:41">
      <c r="A37" s="30" t="s">
        <v>5987</v>
      </c>
      <c r="B37" s="30"/>
      <c r="C37" s="30"/>
      <c r="D37" s="30"/>
      <c r="E37" s="14" t="s">
        <v>2340</v>
      </c>
      <c r="F37" s="14" t="s">
        <v>42</v>
      </c>
      <c r="G37" s="14" t="s">
        <v>2341</v>
      </c>
      <c r="H37" s="15">
        <v>2015</v>
      </c>
      <c r="I37" s="15">
        <v>1</v>
      </c>
      <c r="J37" s="15">
        <v>0</v>
      </c>
      <c r="K37" s="15">
        <v>0</v>
      </c>
      <c r="L37" s="16" t="s">
        <v>5997</v>
      </c>
      <c r="M37" s="16"/>
      <c r="N37" s="16" t="s">
        <v>39</v>
      </c>
      <c r="O37" s="17">
        <v>144</v>
      </c>
      <c r="P37" s="17">
        <v>0</v>
      </c>
      <c r="Q37" s="17">
        <v>0</v>
      </c>
      <c r="R37" s="18" t="s">
        <v>33</v>
      </c>
      <c r="S37" s="19" t="s">
        <v>89</v>
      </c>
      <c r="T37" s="19">
        <v>110</v>
      </c>
      <c r="U37" s="19">
        <v>9.0909090909090905E-3</v>
      </c>
      <c r="V37" s="19">
        <v>0</v>
      </c>
      <c r="W37" s="20">
        <v>1E-3</v>
      </c>
      <c r="X37" s="21">
        <v>0.14400000000000002</v>
      </c>
      <c r="Y37" s="22" t="s">
        <v>33</v>
      </c>
      <c r="Z37" s="14" t="s">
        <v>5838</v>
      </c>
      <c r="AA37" s="24">
        <v>0</v>
      </c>
      <c r="AB37" s="14" t="s">
        <v>689</v>
      </c>
      <c r="AC37" s="14" t="s">
        <v>689</v>
      </c>
      <c r="AD37" s="25"/>
      <c r="AE37" s="26"/>
      <c r="AF37" s="27"/>
    </row>
    <row r="38" spans="1:41">
      <c r="A38" s="30" t="s">
        <v>5987</v>
      </c>
      <c r="B38" s="30"/>
      <c r="C38" s="30"/>
      <c r="D38" s="30"/>
      <c r="E38" s="14" t="s">
        <v>2342</v>
      </c>
      <c r="F38" s="14" t="s">
        <v>2343</v>
      </c>
      <c r="G38" s="14" t="s">
        <v>2344</v>
      </c>
      <c r="H38" s="15">
        <v>2015</v>
      </c>
      <c r="I38" s="15">
        <v>1</v>
      </c>
      <c r="J38" s="15">
        <v>0</v>
      </c>
      <c r="K38" s="15">
        <v>0</v>
      </c>
      <c r="L38" s="16" t="s">
        <v>2097</v>
      </c>
      <c r="M38" s="16"/>
      <c r="N38" s="16" t="s">
        <v>39</v>
      </c>
      <c r="O38" s="17">
        <v>144</v>
      </c>
      <c r="P38" s="17">
        <v>0</v>
      </c>
      <c r="Q38" s="17">
        <v>0</v>
      </c>
      <c r="R38" s="18" t="s">
        <v>33</v>
      </c>
      <c r="S38" s="19" t="s">
        <v>89</v>
      </c>
      <c r="T38" s="19">
        <v>110</v>
      </c>
      <c r="U38" s="19">
        <v>9.0909090909090905E-3</v>
      </c>
      <c r="V38" s="19">
        <v>0</v>
      </c>
      <c r="W38" s="20">
        <v>1E-3</v>
      </c>
      <c r="X38" s="21">
        <v>0.14400000000000002</v>
      </c>
      <c r="Y38" s="22" t="s">
        <v>33</v>
      </c>
      <c r="Z38" s="14" t="s">
        <v>5838</v>
      </c>
      <c r="AA38" s="24">
        <v>0</v>
      </c>
      <c r="AB38" s="14" t="s">
        <v>689</v>
      </c>
      <c r="AC38" s="14" t="s">
        <v>689</v>
      </c>
      <c r="AD38" s="25"/>
      <c r="AE38" s="26"/>
      <c r="AF38" s="27"/>
    </row>
    <row r="39" spans="1:41">
      <c r="A39" s="30" t="s">
        <v>5987</v>
      </c>
      <c r="B39" s="30"/>
      <c r="C39" s="30"/>
      <c r="D39" s="30"/>
      <c r="E39" s="14" t="s">
        <v>2336</v>
      </c>
      <c r="F39" s="14" t="s">
        <v>2337</v>
      </c>
      <c r="G39" s="14" t="s">
        <v>2338</v>
      </c>
      <c r="H39" s="15">
        <v>2018</v>
      </c>
      <c r="I39" s="15">
        <v>1</v>
      </c>
      <c r="J39" s="15">
        <v>0</v>
      </c>
      <c r="K39" s="15">
        <v>0</v>
      </c>
      <c r="L39" s="16" t="s">
        <v>2120</v>
      </c>
      <c r="M39" s="16"/>
      <c r="N39" s="16" t="s">
        <v>39</v>
      </c>
      <c r="O39" s="17">
        <v>8</v>
      </c>
      <c r="P39" s="17">
        <v>0</v>
      </c>
      <c r="Q39" s="17">
        <v>0</v>
      </c>
      <c r="R39" s="18" t="s">
        <v>33</v>
      </c>
      <c r="S39" s="19">
        <v>60</v>
      </c>
      <c r="T39" s="19">
        <v>110</v>
      </c>
      <c r="U39" s="19">
        <v>0.5</v>
      </c>
      <c r="V39" s="19">
        <v>0</v>
      </c>
      <c r="W39" s="20">
        <v>5.5E-2</v>
      </c>
      <c r="X39" s="21">
        <v>0.44</v>
      </c>
      <c r="Y39" s="22" t="s">
        <v>33</v>
      </c>
      <c r="Z39" s="14" t="s">
        <v>5838</v>
      </c>
      <c r="AA39" s="24">
        <v>0</v>
      </c>
      <c r="AB39" s="14" t="s">
        <v>689</v>
      </c>
      <c r="AC39" s="14" t="s">
        <v>689</v>
      </c>
      <c r="AD39" s="25"/>
      <c r="AE39" s="26"/>
      <c r="AF39" s="27"/>
    </row>
    <row r="40" spans="1:41">
      <c r="A40" s="30" t="s">
        <v>5987</v>
      </c>
      <c r="B40" s="30"/>
      <c r="C40" s="30"/>
      <c r="D40" s="30"/>
      <c r="E40" s="14" t="s">
        <v>2334</v>
      </c>
      <c r="F40" s="14" t="s">
        <v>2207</v>
      </c>
      <c r="G40" s="14" t="s">
        <v>2335</v>
      </c>
      <c r="H40" s="15">
        <v>2020</v>
      </c>
      <c r="I40" s="15">
        <v>1</v>
      </c>
      <c r="J40" s="15">
        <v>0</v>
      </c>
      <c r="K40" s="15">
        <v>0</v>
      </c>
      <c r="L40" s="16" t="s">
        <v>2286</v>
      </c>
      <c r="M40" s="16"/>
      <c r="N40" s="16" t="s">
        <v>39</v>
      </c>
      <c r="O40" s="17">
        <v>8</v>
      </c>
      <c r="P40" s="17">
        <v>0</v>
      </c>
      <c r="Q40" s="17">
        <v>0</v>
      </c>
      <c r="R40" s="18" t="s">
        <v>33</v>
      </c>
      <c r="S40" s="19">
        <v>60</v>
      </c>
      <c r="T40" s="19">
        <v>110</v>
      </c>
      <c r="U40" s="19">
        <v>0.90909090909090906</v>
      </c>
      <c r="V40" s="19">
        <v>0</v>
      </c>
      <c r="W40" s="20">
        <v>0.1</v>
      </c>
      <c r="X40" s="21">
        <v>0.8</v>
      </c>
      <c r="Y40" s="22" t="s">
        <v>33</v>
      </c>
      <c r="Z40" s="14" t="s">
        <v>5838</v>
      </c>
      <c r="AA40" s="24">
        <v>0</v>
      </c>
      <c r="AB40" s="14" t="s">
        <v>689</v>
      </c>
      <c r="AC40" s="14" t="s">
        <v>689</v>
      </c>
      <c r="AD40" s="25"/>
      <c r="AE40" s="26"/>
      <c r="AF40" s="27"/>
    </row>
    <row r="41" spans="1:41">
      <c r="A41" s="30" t="s">
        <v>5987</v>
      </c>
      <c r="B41" s="30"/>
      <c r="C41" s="30"/>
      <c r="D41" s="30"/>
      <c r="E41" s="14" t="s">
        <v>2332</v>
      </c>
      <c r="F41" s="14" t="s">
        <v>2182</v>
      </c>
      <c r="G41" s="14" t="s">
        <v>2333</v>
      </c>
      <c r="H41" s="15">
        <v>2020</v>
      </c>
      <c r="I41" s="15">
        <v>1</v>
      </c>
      <c r="J41" s="15">
        <v>0</v>
      </c>
      <c r="K41" s="15">
        <v>0</v>
      </c>
      <c r="L41" s="16" t="s">
        <v>2136</v>
      </c>
      <c r="M41" s="16"/>
      <c r="N41" s="16" t="s">
        <v>41</v>
      </c>
      <c r="O41" s="17">
        <v>8</v>
      </c>
      <c r="P41" s="17">
        <v>0</v>
      </c>
      <c r="Q41" s="17">
        <v>0</v>
      </c>
      <c r="R41" s="18" t="s">
        <v>33</v>
      </c>
      <c r="S41" s="19">
        <v>60</v>
      </c>
      <c r="T41" s="19">
        <v>220</v>
      </c>
      <c r="U41" s="19">
        <v>0.68181818181818177</v>
      </c>
      <c r="V41" s="19">
        <v>0</v>
      </c>
      <c r="W41" s="20">
        <v>0.15</v>
      </c>
      <c r="X41" s="21">
        <v>1.2</v>
      </c>
      <c r="Y41" s="22" t="s">
        <v>33</v>
      </c>
      <c r="Z41" s="14" t="s">
        <v>5838</v>
      </c>
      <c r="AA41" s="24">
        <v>0</v>
      </c>
      <c r="AB41" s="14" t="s">
        <v>689</v>
      </c>
      <c r="AC41" s="14" t="s">
        <v>689</v>
      </c>
      <c r="AD41" s="25"/>
      <c r="AE41" s="26"/>
      <c r="AF41" s="27"/>
      <c r="AG41" s="28"/>
      <c r="AH41" s="28"/>
    </row>
    <row r="42" spans="1:41">
      <c r="A42" s="30" t="s">
        <v>5987</v>
      </c>
      <c r="B42" s="30"/>
      <c r="C42" s="30"/>
      <c r="D42" s="30"/>
      <c r="E42" s="14" t="s">
        <v>2325</v>
      </c>
      <c r="F42" s="14" t="s">
        <v>2182</v>
      </c>
      <c r="G42" s="14" t="s">
        <v>2326</v>
      </c>
      <c r="H42" s="15">
        <v>2020</v>
      </c>
      <c r="I42" s="15">
        <v>1</v>
      </c>
      <c r="J42" s="15">
        <v>0</v>
      </c>
      <c r="K42" s="15">
        <v>0</v>
      </c>
      <c r="L42" s="16" t="s">
        <v>2136</v>
      </c>
      <c r="M42" s="16"/>
      <c r="N42" s="16" t="s">
        <v>41</v>
      </c>
      <c r="O42" s="17">
        <v>8</v>
      </c>
      <c r="P42" s="17">
        <v>0</v>
      </c>
      <c r="Q42" s="17">
        <v>0</v>
      </c>
      <c r="R42" s="18" t="s">
        <v>33</v>
      </c>
      <c r="S42" s="19">
        <v>60</v>
      </c>
      <c r="T42" s="19">
        <v>220</v>
      </c>
      <c r="U42" s="19">
        <v>0.90909090909090906</v>
      </c>
      <c r="V42" s="19">
        <v>0</v>
      </c>
      <c r="W42" s="20">
        <v>0.2</v>
      </c>
      <c r="X42" s="21">
        <v>1.6</v>
      </c>
      <c r="Y42" s="22" t="s">
        <v>33</v>
      </c>
      <c r="Z42" s="14" t="s">
        <v>5838</v>
      </c>
      <c r="AA42" s="24">
        <v>0</v>
      </c>
      <c r="AB42" s="14" t="s">
        <v>689</v>
      </c>
      <c r="AC42" s="14" t="s">
        <v>689</v>
      </c>
      <c r="AD42" s="25"/>
      <c r="AE42" s="26"/>
      <c r="AF42" s="27"/>
    </row>
    <row r="43" spans="1:41">
      <c r="A43" s="30" t="s">
        <v>5987</v>
      </c>
      <c r="B43" s="30"/>
      <c r="C43" s="30"/>
      <c r="D43" s="30"/>
      <c r="E43" s="14" t="s">
        <v>2327</v>
      </c>
      <c r="F43" s="14" t="s">
        <v>2182</v>
      </c>
      <c r="G43" s="14" t="s">
        <v>2328</v>
      </c>
      <c r="H43" s="15">
        <v>2020</v>
      </c>
      <c r="I43" s="15">
        <v>1</v>
      </c>
      <c r="J43" s="15">
        <v>0</v>
      </c>
      <c r="K43" s="15">
        <v>0</v>
      </c>
      <c r="L43" s="16" t="s">
        <v>2136</v>
      </c>
      <c r="M43" s="16"/>
      <c r="N43" s="16" t="s">
        <v>41</v>
      </c>
      <c r="O43" s="17">
        <v>8</v>
      </c>
      <c r="P43" s="17">
        <v>0</v>
      </c>
      <c r="Q43" s="17">
        <v>0</v>
      </c>
      <c r="R43" s="18" t="s">
        <v>33</v>
      </c>
      <c r="S43" s="19">
        <v>60</v>
      </c>
      <c r="T43" s="19">
        <v>220</v>
      </c>
      <c r="U43" s="19">
        <v>0.90909090909090906</v>
      </c>
      <c r="V43" s="19">
        <v>0</v>
      </c>
      <c r="W43" s="20">
        <v>0.2</v>
      </c>
      <c r="X43" s="21">
        <v>1.6</v>
      </c>
      <c r="Y43" s="22" t="s">
        <v>33</v>
      </c>
      <c r="Z43" s="14" t="s">
        <v>5838</v>
      </c>
      <c r="AA43" s="24">
        <v>0</v>
      </c>
      <c r="AB43" s="14" t="s">
        <v>689</v>
      </c>
      <c r="AC43" s="14" t="s">
        <v>689</v>
      </c>
      <c r="AD43" s="25"/>
      <c r="AE43" s="26"/>
      <c r="AF43" s="27"/>
    </row>
    <row r="44" spans="1:41">
      <c r="A44" s="30" t="s">
        <v>5987</v>
      </c>
      <c r="B44" s="30"/>
      <c r="C44" s="30"/>
      <c r="D44" s="30"/>
      <c r="E44" s="14" t="s">
        <v>2329</v>
      </c>
      <c r="F44" s="14" t="s">
        <v>2330</v>
      </c>
      <c r="G44" s="14" t="s">
        <v>2331</v>
      </c>
      <c r="H44" s="15">
        <v>2020</v>
      </c>
      <c r="I44" s="15">
        <v>1</v>
      </c>
      <c r="J44" s="15">
        <v>0</v>
      </c>
      <c r="K44" s="15">
        <v>0</v>
      </c>
      <c r="L44" s="16" t="s">
        <v>2286</v>
      </c>
      <c r="M44" s="16"/>
      <c r="N44" s="16" t="s">
        <v>39</v>
      </c>
      <c r="O44" s="17">
        <v>8</v>
      </c>
      <c r="P44" s="17">
        <v>0</v>
      </c>
      <c r="Q44" s="17">
        <v>0</v>
      </c>
      <c r="R44" s="18" t="s">
        <v>33</v>
      </c>
      <c r="S44" s="19">
        <v>60</v>
      </c>
      <c r="T44" s="19">
        <v>110</v>
      </c>
      <c r="U44" s="19">
        <v>1.8181818181818181</v>
      </c>
      <c r="V44" s="19">
        <v>0</v>
      </c>
      <c r="W44" s="20">
        <v>0.2</v>
      </c>
      <c r="X44" s="21">
        <v>1.6</v>
      </c>
      <c r="Y44" s="22" t="s">
        <v>33</v>
      </c>
      <c r="Z44" s="14" t="s">
        <v>5838</v>
      </c>
      <c r="AA44" s="24">
        <v>0</v>
      </c>
      <c r="AB44" s="14" t="s">
        <v>689</v>
      </c>
      <c r="AC44" s="14" t="s">
        <v>689</v>
      </c>
      <c r="AD44" s="25"/>
      <c r="AE44" s="26"/>
      <c r="AF44" s="27"/>
    </row>
    <row r="45" spans="1:41">
      <c r="A45" s="30" t="s">
        <v>5987</v>
      </c>
      <c r="B45" s="30"/>
      <c r="C45" s="30"/>
      <c r="D45" s="30"/>
      <c r="E45" s="14" t="s">
        <v>99</v>
      </c>
      <c r="F45" s="14" t="s">
        <v>83</v>
      </c>
      <c r="G45" s="14" t="s">
        <v>2265</v>
      </c>
      <c r="H45" s="15">
        <v>2009</v>
      </c>
      <c r="I45" s="15">
        <v>4</v>
      </c>
      <c r="J45" s="15">
        <v>0</v>
      </c>
      <c r="K45" s="15">
        <v>0</v>
      </c>
      <c r="L45" s="16" t="s">
        <v>2085</v>
      </c>
      <c r="M45" s="16"/>
      <c r="N45" s="16" t="s">
        <v>39</v>
      </c>
      <c r="O45" s="17">
        <v>100</v>
      </c>
      <c r="P45" s="17">
        <v>0</v>
      </c>
      <c r="Q45" s="17">
        <v>0</v>
      </c>
      <c r="R45" s="18" t="s">
        <v>33</v>
      </c>
      <c r="S45" s="19" t="s">
        <v>89</v>
      </c>
      <c r="T45" s="19">
        <v>110</v>
      </c>
      <c r="U45" s="19">
        <v>0.15590909090909089</v>
      </c>
      <c r="V45" s="19">
        <v>0</v>
      </c>
      <c r="W45" s="20">
        <v>1.7149999999999999E-2</v>
      </c>
      <c r="X45" s="21">
        <v>6.8599999999999994</v>
      </c>
      <c r="Y45" s="22" t="s">
        <v>33</v>
      </c>
      <c r="Z45" s="14" t="s">
        <v>5838</v>
      </c>
      <c r="AA45" s="24">
        <v>0</v>
      </c>
      <c r="AB45" s="14" t="s">
        <v>689</v>
      </c>
      <c r="AC45" s="14" t="s">
        <v>689</v>
      </c>
      <c r="AD45" s="25"/>
      <c r="AE45" s="26"/>
      <c r="AF45" s="27"/>
    </row>
    <row r="46" spans="1:41">
      <c r="A46" s="30" t="s">
        <v>5987</v>
      </c>
      <c r="B46" s="30"/>
      <c r="C46" s="30"/>
      <c r="D46" s="30"/>
      <c r="E46" s="14" t="s">
        <v>2310</v>
      </c>
      <c r="F46" s="14" t="s">
        <v>2311</v>
      </c>
      <c r="G46" s="14" t="s">
        <v>2312</v>
      </c>
      <c r="H46" s="15">
        <v>2020</v>
      </c>
      <c r="I46" s="15">
        <v>2</v>
      </c>
      <c r="J46" s="15">
        <v>0</v>
      </c>
      <c r="K46" s="15">
        <v>0</v>
      </c>
      <c r="L46" s="16" t="s">
        <v>2094</v>
      </c>
      <c r="M46" s="16"/>
      <c r="N46" s="16" t="s">
        <v>2088</v>
      </c>
      <c r="O46" s="17">
        <v>144</v>
      </c>
      <c r="P46" s="17">
        <v>0</v>
      </c>
      <c r="Q46" s="17">
        <v>0</v>
      </c>
      <c r="R46" s="18" t="s">
        <v>33</v>
      </c>
      <c r="S46" s="19">
        <v>60</v>
      </c>
      <c r="T46" s="19">
        <v>110</v>
      </c>
      <c r="U46" s="19">
        <v>0.10909090909090909</v>
      </c>
      <c r="V46" s="19">
        <v>0</v>
      </c>
      <c r="W46" s="20">
        <v>1.2E-2</v>
      </c>
      <c r="X46" s="21">
        <v>3.456</v>
      </c>
      <c r="Y46" s="22" t="s">
        <v>33</v>
      </c>
      <c r="Z46" s="14" t="s">
        <v>5838</v>
      </c>
      <c r="AA46" s="24">
        <v>0</v>
      </c>
      <c r="AB46" s="14" t="s">
        <v>689</v>
      </c>
      <c r="AC46" s="14" t="s">
        <v>689</v>
      </c>
      <c r="AD46" s="25"/>
      <c r="AE46" s="26"/>
      <c r="AF46" s="27"/>
    </row>
    <row r="47" spans="1:41">
      <c r="A47" s="30" t="s">
        <v>5987</v>
      </c>
      <c r="B47" s="30"/>
      <c r="C47" s="30"/>
      <c r="D47" s="30"/>
      <c r="E47" s="14" t="s">
        <v>2310</v>
      </c>
      <c r="F47" s="14" t="s">
        <v>2311</v>
      </c>
      <c r="G47" s="14" t="s">
        <v>2312</v>
      </c>
      <c r="H47" s="15">
        <v>2020</v>
      </c>
      <c r="I47" s="15">
        <v>2</v>
      </c>
      <c r="J47" s="15">
        <v>0</v>
      </c>
      <c r="K47" s="15">
        <v>0</v>
      </c>
      <c r="L47" s="16" t="s">
        <v>2087</v>
      </c>
      <c r="M47" s="16"/>
      <c r="N47" s="16" t="s">
        <v>2088</v>
      </c>
      <c r="O47" s="17">
        <v>144</v>
      </c>
      <c r="P47" s="17">
        <v>0</v>
      </c>
      <c r="Q47" s="17">
        <v>0</v>
      </c>
      <c r="R47" s="18" t="s">
        <v>33</v>
      </c>
      <c r="S47" s="19">
        <v>60</v>
      </c>
      <c r="T47" s="19">
        <v>110</v>
      </c>
      <c r="U47" s="19">
        <v>0.10909090909090909</v>
      </c>
      <c r="V47" s="19">
        <v>0</v>
      </c>
      <c r="W47" s="20">
        <v>1.2E-2</v>
      </c>
      <c r="X47" s="21">
        <v>3.456</v>
      </c>
      <c r="Y47" s="22" t="s">
        <v>33</v>
      </c>
      <c r="Z47" s="14" t="s">
        <v>5838</v>
      </c>
      <c r="AA47" s="24">
        <v>0</v>
      </c>
      <c r="AB47" s="14" t="s">
        <v>689</v>
      </c>
      <c r="AC47" s="14" t="s">
        <v>689</v>
      </c>
      <c r="AD47" s="25"/>
      <c r="AE47" s="26"/>
      <c r="AF47" s="27"/>
    </row>
    <row r="48" spans="1:41">
      <c r="A48" s="30" t="s">
        <v>5987</v>
      </c>
      <c r="B48" s="30"/>
      <c r="C48" s="30"/>
      <c r="D48" s="30"/>
      <c r="E48" s="14" t="s">
        <v>2322</v>
      </c>
      <c r="F48" s="14" t="s">
        <v>2323</v>
      </c>
      <c r="G48" s="14" t="s">
        <v>2324</v>
      </c>
      <c r="H48" s="15">
        <v>2021</v>
      </c>
      <c r="I48" s="15">
        <v>1</v>
      </c>
      <c r="J48" s="15">
        <v>0</v>
      </c>
      <c r="K48" s="15">
        <v>0</v>
      </c>
      <c r="L48" s="16" t="s">
        <v>6013</v>
      </c>
      <c r="M48" s="16"/>
      <c r="N48" s="16" t="s">
        <v>39</v>
      </c>
      <c r="O48" s="17">
        <v>144</v>
      </c>
      <c r="P48" s="17">
        <v>0</v>
      </c>
      <c r="Q48" s="17">
        <v>0</v>
      </c>
      <c r="R48" s="18" t="s">
        <v>33</v>
      </c>
      <c r="S48" s="19">
        <v>60</v>
      </c>
      <c r="T48" s="19">
        <v>110</v>
      </c>
      <c r="U48" s="19">
        <v>0</v>
      </c>
      <c r="V48" s="19">
        <v>0</v>
      </c>
      <c r="W48" s="20">
        <v>1.2E-2</v>
      </c>
      <c r="X48" s="21">
        <v>1.728</v>
      </c>
      <c r="Y48" s="22" t="s">
        <v>33</v>
      </c>
      <c r="Z48" s="14" t="s">
        <v>5838</v>
      </c>
      <c r="AA48" s="24">
        <v>0</v>
      </c>
      <c r="AB48" s="14" t="s">
        <v>689</v>
      </c>
      <c r="AC48" s="14" t="s">
        <v>689</v>
      </c>
      <c r="AD48" s="25"/>
      <c r="AE48" s="26"/>
      <c r="AF48" s="27"/>
    </row>
    <row r="49" spans="1:41">
      <c r="A49" s="30" t="s">
        <v>5987</v>
      </c>
      <c r="B49" s="30"/>
      <c r="C49" s="30"/>
      <c r="D49" s="30"/>
      <c r="E49" s="14" t="s">
        <v>828</v>
      </c>
      <c r="F49" s="14" t="s">
        <v>480</v>
      </c>
      <c r="G49" s="14" t="s">
        <v>2309</v>
      </c>
      <c r="H49" s="15">
        <v>2011</v>
      </c>
      <c r="I49" s="15">
        <v>2</v>
      </c>
      <c r="J49" s="15">
        <v>0</v>
      </c>
      <c r="K49" s="15">
        <v>0</v>
      </c>
      <c r="L49" s="16" t="s">
        <v>2085</v>
      </c>
      <c r="M49" s="16"/>
      <c r="N49" s="16" t="s">
        <v>39</v>
      </c>
      <c r="O49" s="17">
        <v>144</v>
      </c>
      <c r="P49" s="17">
        <v>0</v>
      </c>
      <c r="Q49" s="17">
        <v>0</v>
      </c>
      <c r="R49" s="18" t="s">
        <v>33</v>
      </c>
      <c r="S49" s="19" t="s">
        <v>89</v>
      </c>
      <c r="T49" s="19">
        <v>110</v>
      </c>
      <c r="U49" s="19">
        <v>0.12727272727272726</v>
      </c>
      <c r="V49" s="19">
        <v>0</v>
      </c>
      <c r="W49" s="20">
        <v>1.4E-2</v>
      </c>
      <c r="X49" s="21">
        <v>4.032</v>
      </c>
      <c r="Y49" s="22" t="s">
        <v>33</v>
      </c>
      <c r="Z49" s="14" t="s">
        <v>5838</v>
      </c>
      <c r="AA49" s="24">
        <v>0</v>
      </c>
      <c r="AB49" s="14" t="s">
        <v>689</v>
      </c>
      <c r="AC49" s="14" t="s">
        <v>689</v>
      </c>
      <c r="AD49" s="25"/>
      <c r="AE49" s="26"/>
      <c r="AF49" s="27"/>
    </row>
    <row r="50" spans="1:41">
      <c r="A50" s="30" t="s">
        <v>5987</v>
      </c>
      <c r="B50" s="30"/>
      <c r="C50" s="30"/>
      <c r="D50" s="30"/>
      <c r="E50" s="14" t="s">
        <v>2231</v>
      </c>
      <c r="F50" s="14" t="s">
        <v>480</v>
      </c>
      <c r="G50" s="14" t="s">
        <v>2232</v>
      </c>
      <c r="H50" s="15">
        <v>2012</v>
      </c>
      <c r="I50" s="15">
        <v>2</v>
      </c>
      <c r="J50" s="15">
        <v>0</v>
      </c>
      <c r="K50" s="15">
        <v>0</v>
      </c>
      <c r="L50" s="16" t="s">
        <v>2085</v>
      </c>
      <c r="M50" s="16"/>
      <c r="N50" s="16" t="s">
        <v>39</v>
      </c>
      <c r="O50" s="17">
        <v>855</v>
      </c>
      <c r="P50" s="17">
        <v>7905</v>
      </c>
      <c r="Q50" s="17">
        <v>5</v>
      </c>
      <c r="R50" s="18" t="s">
        <v>33</v>
      </c>
      <c r="S50" s="19" t="s">
        <v>89</v>
      </c>
      <c r="T50" s="19">
        <v>110</v>
      </c>
      <c r="U50" s="19">
        <v>0.04</v>
      </c>
      <c r="V50" s="19">
        <v>0</v>
      </c>
      <c r="W50" s="20">
        <v>4.4000000000000003E-3</v>
      </c>
      <c r="X50" s="21">
        <v>5.5011000000000001</v>
      </c>
      <c r="Y50" s="22" t="s">
        <v>33</v>
      </c>
      <c r="Z50" s="14" t="s">
        <v>5838</v>
      </c>
      <c r="AA50" s="24">
        <v>0</v>
      </c>
      <c r="AB50" s="14" t="s">
        <v>689</v>
      </c>
      <c r="AC50" s="14" t="s">
        <v>689</v>
      </c>
      <c r="AD50" s="25"/>
      <c r="AE50" s="26"/>
      <c r="AF50" s="27"/>
    </row>
    <row r="51" spans="1:41">
      <c r="A51" s="30" t="s">
        <v>5987</v>
      </c>
      <c r="B51" s="30"/>
      <c r="C51" s="30"/>
      <c r="D51" s="30"/>
      <c r="E51" s="14" t="s">
        <v>2027</v>
      </c>
      <c r="F51" s="14" t="s">
        <v>281</v>
      </c>
      <c r="G51" s="14" t="s">
        <v>2274</v>
      </c>
      <c r="H51" s="15">
        <v>2012</v>
      </c>
      <c r="I51" s="15">
        <v>2</v>
      </c>
      <c r="J51" s="15">
        <v>0</v>
      </c>
      <c r="K51" s="15">
        <v>0</v>
      </c>
      <c r="L51" s="16" t="s">
        <v>2085</v>
      </c>
      <c r="M51" s="16"/>
      <c r="N51" s="16" t="s">
        <v>39</v>
      </c>
      <c r="O51" s="17">
        <v>144</v>
      </c>
      <c r="P51" s="17">
        <v>0</v>
      </c>
      <c r="Q51" s="17">
        <v>0</v>
      </c>
      <c r="R51" s="18" t="s">
        <v>33</v>
      </c>
      <c r="S51" s="19">
        <v>60</v>
      </c>
      <c r="T51" s="19">
        <v>120</v>
      </c>
      <c r="U51" s="19">
        <v>0.16666666666666666</v>
      </c>
      <c r="V51" s="19">
        <v>0</v>
      </c>
      <c r="W51" s="20">
        <v>0.02</v>
      </c>
      <c r="X51" s="21">
        <v>5.76</v>
      </c>
      <c r="Y51" s="22" t="s">
        <v>33</v>
      </c>
      <c r="Z51" s="14" t="s">
        <v>5838</v>
      </c>
      <c r="AA51" s="24">
        <v>0</v>
      </c>
      <c r="AB51" s="14" t="s">
        <v>689</v>
      </c>
      <c r="AC51" s="14" t="s">
        <v>689</v>
      </c>
      <c r="AD51" s="25"/>
      <c r="AE51" s="26"/>
      <c r="AF51" s="27"/>
    </row>
    <row r="52" spans="1:41">
      <c r="A52" s="30" t="s">
        <v>5987</v>
      </c>
      <c r="B52" s="30"/>
      <c r="C52" s="30"/>
      <c r="D52" s="30"/>
      <c r="E52" s="14" t="s">
        <v>2275</v>
      </c>
      <c r="F52" s="14" t="s">
        <v>2276</v>
      </c>
      <c r="G52" s="14" t="s">
        <v>67</v>
      </c>
      <c r="H52" s="15">
        <v>2002</v>
      </c>
      <c r="I52" s="15">
        <v>2</v>
      </c>
      <c r="J52" s="15">
        <v>0</v>
      </c>
      <c r="K52" s="15">
        <v>0</v>
      </c>
      <c r="L52" s="16" t="s">
        <v>2102</v>
      </c>
      <c r="M52" s="16"/>
      <c r="N52" s="16" t="s">
        <v>39</v>
      </c>
      <c r="O52" s="17">
        <v>144</v>
      </c>
      <c r="P52" s="17">
        <v>0</v>
      </c>
      <c r="Q52" s="17">
        <v>0</v>
      </c>
      <c r="R52" s="18" t="s">
        <v>33</v>
      </c>
      <c r="S52" s="19">
        <v>60</v>
      </c>
      <c r="T52" s="19">
        <v>110</v>
      </c>
      <c r="U52" s="19">
        <v>0.18181818181818182</v>
      </c>
      <c r="V52" s="19">
        <v>0</v>
      </c>
      <c r="W52" s="20">
        <v>0.02</v>
      </c>
      <c r="X52" s="21">
        <v>5.76</v>
      </c>
      <c r="Y52" s="22" t="s">
        <v>33</v>
      </c>
      <c r="Z52" s="14" t="s">
        <v>5838</v>
      </c>
      <c r="AA52" s="24">
        <v>0</v>
      </c>
      <c r="AB52" s="14" t="s">
        <v>689</v>
      </c>
      <c r="AC52" s="14" t="s">
        <v>689</v>
      </c>
      <c r="AD52" s="25"/>
      <c r="AE52" s="26"/>
      <c r="AF52" s="27"/>
    </row>
    <row r="53" spans="1:41">
      <c r="A53" s="30" t="s">
        <v>5987</v>
      </c>
      <c r="B53" s="30"/>
      <c r="C53" s="30"/>
      <c r="D53" s="30"/>
      <c r="E53" s="14" t="s">
        <v>2158</v>
      </c>
      <c r="F53" s="14" t="s">
        <v>2277</v>
      </c>
      <c r="G53" s="14" t="s">
        <v>2278</v>
      </c>
      <c r="H53" s="15">
        <v>2009</v>
      </c>
      <c r="I53" s="15">
        <v>2</v>
      </c>
      <c r="J53" s="15">
        <v>0</v>
      </c>
      <c r="K53" s="15">
        <v>0</v>
      </c>
      <c r="L53" s="16" t="s">
        <v>2097</v>
      </c>
      <c r="M53" s="16"/>
      <c r="N53" s="16" t="s">
        <v>39</v>
      </c>
      <c r="O53" s="17">
        <v>144</v>
      </c>
      <c r="P53" s="17">
        <v>0</v>
      </c>
      <c r="Q53" s="17">
        <v>0</v>
      </c>
      <c r="R53" s="18" t="s">
        <v>33</v>
      </c>
      <c r="S53" s="19">
        <v>60</v>
      </c>
      <c r="T53" s="19">
        <v>110</v>
      </c>
      <c r="U53" s="19">
        <v>0.18181818181818182</v>
      </c>
      <c r="V53" s="19">
        <v>0</v>
      </c>
      <c r="W53" s="20">
        <v>0.02</v>
      </c>
      <c r="X53" s="21">
        <v>5.76</v>
      </c>
      <c r="Y53" s="22" t="s">
        <v>33</v>
      </c>
      <c r="Z53" s="14" t="s">
        <v>5838</v>
      </c>
      <c r="AA53" s="24">
        <v>0</v>
      </c>
      <c r="AB53" s="14" t="s">
        <v>689</v>
      </c>
      <c r="AC53" s="14" t="s">
        <v>689</v>
      </c>
      <c r="AD53" s="25"/>
      <c r="AE53" s="26"/>
      <c r="AF53" s="27"/>
    </row>
    <row r="54" spans="1:41">
      <c r="A54" s="30" t="s">
        <v>5987</v>
      </c>
      <c r="B54" s="30"/>
      <c r="C54" s="30"/>
      <c r="D54" s="30"/>
      <c r="E54" s="14" t="s">
        <v>2313</v>
      </c>
      <c r="F54" s="14" t="s">
        <v>6011</v>
      </c>
      <c r="G54" s="14" t="s">
        <v>6012</v>
      </c>
      <c r="H54" s="15">
        <v>2016</v>
      </c>
      <c r="I54" s="15">
        <v>1</v>
      </c>
      <c r="J54" s="15">
        <v>0</v>
      </c>
      <c r="K54" s="15">
        <v>0</v>
      </c>
      <c r="L54" s="16" t="s">
        <v>2085</v>
      </c>
      <c r="M54" s="16"/>
      <c r="N54" s="16" t="s">
        <v>39</v>
      </c>
      <c r="O54" s="17">
        <v>144</v>
      </c>
      <c r="P54" s="17">
        <v>0</v>
      </c>
      <c r="Q54" s="17">
        <v>0</v>
      </c>
      <c r="R54" s="18" t="s">
        <v>33</v>
      </c>
      <c r="S54" s="19">
        <v>60</v>
      </c>
      <c r="T54" s="19">
        <v>110</v>
      </c>
      <c r="U54" s="19">
        <v>0.18181818181818182</v>
      </c>
      <c r="V54" s="19">
        <v>0</v>
      </c>
      <c r="W54" s="20">
        <v>0.02</v>
      </c>
      <c r="X54" s="21">
        <v>2.88</v>
      </c>
      <c r="Y54" s="22" t="s">
        <v>33</v>
      </c>
      <c r="Z54" s="14" t="s">
        <v>5838</v>
      </c>
      <c r="AA54" s="24">
        <v>0</v>
      </c>
      <c r="AB54" s="14" t="s">
        <v>689</v>
      </c>
      <c r="AC54" s="14" t="s">
        <v>689</v>
      </c>
      <c r="AD54" s="25"/>
      <c r="AE54" s="26"/>
      <c r="AF54" s="27"/>
    </row>
    <row r="55" spans="1:41">
      <c r="A55" s="30" t="s">
        <v>5987</v>
      </c>
      <c r="B55" s="30"/>
      <c r="C55" s="30"/>
      <c r="D55" s="30"/>
      <c r="E55" s="14" t="s">
        <v>2314</v>
      </c>
      <c r="F55" s="14" t="s">
        <v>2315</v>
      </c>
      <c r="G55" s="14" t="s">
        <v>2316</v>
      </c>
      <c r="H55" s="15">
        <v>2017</v>
      </c>
      <c r="I55" s="15">
        <v>1</v>
      </c>
      <c r="J55" s="15">
        <v>0</v>
      </c>
      <c r="K55" s="15">
        <v>0</v>
      </c>
      <c r="L55" s="16" t="s">
        <v>2097</v>
      </c>
      <c r="M55" s="16"/>
      <c r="N55" s="16" t="s">
        <v>39</v>
      </c>
      <c r="O55" s="17">
        <v>144</v>
      </c>
      <c r="P55" s="17">
        <v>0</v>
      </c>
      <c r="Q55" s="17">
        <v>0</v>
      </c>
      <c r="R55" s="18" t="s">
        <v>33</v>
      </c>
      <c r="S55" s="19">
        <v>60</v>
      </c>
      <c r="T55" s="19">
        <v>110</v>
      </c>
      <c r="U55" s="19">
        <v>0.18181818181818182</v>
      </c>
      <c r="V55" s="19">
        <v>0</v>
      </c>
      <c r="W55" s="20">
        <v>0.02</v>
      </c>
      <c r="X55" s="21">
        <v>2.88</v>
      </c>
      <c r="Y55" s="22" t="s">
        <v>33</v>
      </c>
      <c r="Z55" s="14" t="s">
        <v>5838</v>
      </c>
      <c r="AA55" s="24">
        <v>0</v>
      </c>
      <c r="AB55" s="14" t="s">
        <v>689</v>
      </c>
      <c r="AC55" s="14" t="s">
        <v>689</v>
      </c>
      <c r="AD55" s="25"/>
      <c r="AE55" s="26"/>
      <c r="AF55" s="27"/>
    </row>
    <row r="56" spans="1:41">
      <c r="A56" s="30" t="s">
        <v>5987</v>
      </c>
      <c r="B56" s="30"/>
      <c r="C56" s="30"/>
      <c r="D56" s="30"/>
      <c r="E56" s="14" t="s">
        <v>2317</v>
      </c>
      <c r="F56" s="14" t="s">
        <v>67</v>
      </c>
      <c r="G56" s="14" t="s">
        <v>67</v>
      </c>
      <c r="H56" s="15">
        <v>2000</v>
      </c>
      <c r="I56" s="15">
        <v>1</v>
      </c>
      <c r="J56" s="15">
        <v>0</v>
      </c>
      <c r="K56" s="15">
        <v>0</v>
      </c>
      <c r="L56" s="16" t="s">
        <v>2102</v>
      </c>
      <c r="M56" s="16"/>
      <c r="N56" s="16" t="s">
        <v>39</v>
      </c>
      <c r="O56" s="17">
        <v>144</v>
      </c>
      <c r="P56" s="17">
        <v>0</v>
      </c>
      <c r="Q56" s="17">
        <v>0</v>
      </c>
      <c r="R56" s="18" t="s">
        <v>33</v>
      </c>
      <c r="S56" s="19">
        <v>60</v>
      </c>
      <c r="T56" s="19">
        <v>110</v>
      </c>
      <c r="U56" s="19">
        <v>0.18181818181818182</v>
      </c>
      <c r="V56" s="19">
        <v>0</v>
      </c>
      <c r="W56" s="20">
        <v>0.02</v>
      </c>
      <c r="X56" s="21">
        <v>2.88</v>
      </c>
      <c r="Y56" s="22" t="s">
        <v>33</v>
      </c>
      <c r="Z56" s="14" t="s">
        <v>5838</v>
      </c>
      <c r="AA56" s="24">
        <v>0</v>
      </c>
      <c r="AB56" s="14" t="s">
        <v>689</v>
      </c>
      <c r="AC56" s="14" t="s">
        <v>689</v>
      </c>
      <c r="AD56" s="25"/>
      <c r="AE56" s="26"/>
      <c r="AF56" s="27"/>
    </row>
    <row r="57" spans="1:41">
      <c r="A57" s="30" t="s">
        <v>5987</v>
      </c>
      <c r="B57" s="30"/>
      <c r="C57" s="30"/>
      <c r="D57" s="30"/>
      <c r="E57" s="14" t="s">
        <v>2318</v>
      </c>
      <c r="F57" s="14" t="s">
        <v>67</v>
      </c>
      <c r="G57" s="14" t="s">
        <v>67</v>
      </c>
      <c r="H57" s="15">
        <v>2003</v>
      </c>
      <c r="I57" s="15">
        <v>1</v>
      </c>
      <c r="J57" s="15">
        <v>0</v>
      </c>
      <c r="K57" s="15">
        <v>0</v>
      </c>
      <c r="L57" s="16" t="s">
        <v>2102</v>
      </c>
      <c r="M57" s="16"/>
      <c r="N57" s="16" t="s">
        <v>39</v>
      </c>
      <c r="O57" s="17">
        <v>144</v>
      </c>
      <c r="P57" s="17">
        <v>0</v>
      </c>
      <c r="Q57" s="17">
        <v>0</v>
      </c>
      <c r="R57" s="18" t="s">
        <v>33</v>
      </c>
      <c r="S57" s="19">
        <v>60</v>
      </c>
      <c r="T57" s="19">
        <v>110</v>
      </c>
      <c r="U57" s="19">
        <v>0.18181818181818182</v>
      </c>
      <c r="V57" s="19">
        <v>0</v>
      </c>
      <c r="W57" s="20">
        <v>0.02</v>
      </c>
      <c r="X57" s="21">
        <v>2.88</v>
      </c>
      <c r="Y57" s="22" t="s">
        <v>33</v>
      </c>
      <c r="Z57" s="14" t="s">
        <v>5838</v>
      </c>
      <c r="AA57" s="24">
        <v>0</v>
      </c>
      <c r="AB57" s="14" t="s">
        <v>689</v>
      </c>
      <c r="AC57" s="14" t="s">
        <v>689</v>
      </c>
      <c r="AD57" s="25"/>
      <c r="AE57" s="26"/>
      <c r="AF57" s="27"/>
    </row>
    <row r="58" spans="1:41">
      <c r="A58" s="30" t="s">
        <v>5987</v>
      </c>
      <c r="B58" s="30"/>
      <c r="C58" s="30"/>
      <c r="D58" s="30"/>
      <c r="E58" s="14" t="s">
        <v>2319</v>
      </c>
      <c r="F58" s="14" t="s">
        <v>67</v>
      </c>
      <c r="G58" s="14" t="s">
        <v>67</v>
      </c>
      <c r="H58" s="15">
        <v>2003</v>
      </c>
      <c r="I58" s="15">
        <v>1</v>
      </c>
      <c r="J58" s="15">
        <v>0</v>
      </c>
      <c r="K58" s="15">
        <v>0</v>
      </c>
      <c r="L58" s="16" t="s">
        <v>2102</v>
      </c>
      <c r="M58" s="16"/>
      <c r="N58" s="16" t="s">
        <v>39</v>
      </c>
      <c r="O58" s="17">
        <v>144</v>
      </c>
      <c r="P58" s="17">
        <v>0</v>
      </c>
      <c r="Q58" s="17">
        <v>0</v>
      </c>
      <c r="R58" s="18" t="s">
        <v>33</v>
      </c>
      <c r="S58" s="19">
        <v>60</v>
      </c>
      <c r="T58" s="19">
        <v>110</v>
      </c>
      <c r="U58" s="19">
        <v>0.18181818181818182</v>
      </c>
      <c r="V58" s="19">
        <v>0</v>
      </c>
      <c r="W58" s="20">
        <v>0.02</v>
      </c>
      <c r="X58" s="21">
        <v>2.88</v>
      </c>
      <c r="Y58" s="22" t="s">
        <v>33</v>
      </c>
      <c r="Z58" s="14" t="s">
        <v>5838</v>
      </c>
      <c r="AA58" s="24">
        <v>0</v>
      </c>
      <c r="AB58" s="14" t="s">
        <v>689</v>
      </c>
      <c r="AC58" s="14" t="s">
        <v>689</v>
      </c>
      <c r="AD58" s="25"/>
      <c r="AE58" s="26"/>
      <c r="AF58" s="27"/>
    </row>
    <row r="59" spans="1:41">
      <c r="A59" s="30" t="s">
        <v>5987</v>
      </c>
      <c r="B59" s="30"/>
      <c r="C59" s="30"/>
      <c r="D59" s="30"/>
      <c r="E59" s="14" t="s">
        <v>2289</v>
      </c>
      <c r="F59" s="14" t="s">
        <v>200</v>
      </c>
      <c r="G59" s="14" t="s">
        <v>2320</v>
      </c>
      <c r="H59" s="15">
        <v>2009</v>
      </c>
      <c r="I59" s="15">
        <v>1</v>
      </c>
      <c r="J59" s="15">
        <v>0</v>
      </c>
      <c r="K59" s="15">
        <v>0</v>
      </c>
      <c r="L59" s="16" t="s">
        <v>2111</v>
      </c>
      <c r="M59" s="16"/>
      <c r="N59" s="16" t="s">
        <v>39</v>
      </c>
      <c r="O59" s="17">
        <v>144</v>
      </c>
      <c r="P59" s="17">
        <v>0</v>
      </c>
      <c r="Q59" s="17">
        <v>0</v>
      </c>
      <c r="R59" s="18" t="s">
        <v>33</v>
      </c>
      <c r="S59" s="19">
        <v>60</v>
      </c>
      <c r="T59" s="19">
        <v>110</v>
      </c>
      <c r="U59" s="19">
        <v>0.18181818181818182</v>
      </c>
      <c r="V59" s="19">
        <v>0</v>
      </c>
      <c r="W59" s="20">
        <v>0.02</v>
      </c>
      <c r="X59" s="21">
        <v>2.88</v>
      </c>
      <c r="Y59" s="22" t="s">
        <v>33</v>
      </c>
      <c r="Z59" s="14" t="s">
        <v>5838</v>
      </c>
      <c r="AA59" s="24">
        <v>0</v>
      </c>
      <c r="AB59" s="14" t="s">
        <v>689</v>
      </c>
      <c r="AC59" s="14" t="s">
        <v>689</v>
      </c>
      <c r="AD59" s="25"/>
      <c r="AE59" s="26"/>
      <c r="AF59" s="27"/>
    </row>
    <row r="60" spans="1:41">
      <c r="A60" s="30" t="s">
        <v>5987</v>
      </c>
      <c r="B60" s="30"/>
      <c r="C60" s="30"/>
      <c r="D60" s="30"/>
      <c r="E60" s="14" t="s">
        <v>2282</v>
      </c>
      <c r="F60" s="14" t="s">
        <v>355</v>
      </c>
      <c r="G60" s="14" t="s">
        <v>2321</v>
      </c>
      <c r="H60" s="15">
        <v>2015</v>
      </c>
      <c r="I60" s="15">
        <v>1</v>
      </c>
      <c r="J60" s="15">
        <v>0</v>
      </c>
      <c r="K60" s="15">
        <v>0</v>
      </c>
      <c r="L60" s="16" t="s">
        <v>2111</v>
      </c>
      <c r="M60" s="16"/>
      <c r="N60" s="16" t="s">
        <v>39</v>
      </c>
      <c r="O60" s="17">
        <v>144</v>
      </c>
      <c r="P60" s="17">
        <v>0</v>
      </c>
      <c r="Q60" s="17">
        <v>0</v>
      </c>
      <c r="R60" s="18" t="s">
        <v>33</v>
      </c>
      <c r="S60" s="19">
        <v>60</v>
      </c>
      <c r="T60" s="19">
        <v>110</v>
      </c>
      <c r="U60" s="19">
        <v>0.18181818181818182</v>
      </c>
      <c r="V60" s="19">
        <v>0</v>
      </c>
      <c r="W60" s="20">
        <v>0.02</v>
      </c>
      <c r="X60" s="21">
        <v>2.88</v>
      </c>
      <c r="Y60" s="22" t="s">
        <v>33</v>
      </c>
      <c r="Z60" s="14" t="s">
        <v>5838</v>
      </c>
      <c r="AA60" s="24">
        <v>0</v>
      </c>
      <c r="AB60" s="14" t="s">
        <v>689</v>
      </c>
      <c r="AC60" s="14" t="s">
        <v>689</v>
      </c>
      <c r="AD60" s="25"/>
      <c r="AE60" s="26"/>
      <c r="AF60" s="27"/>
    </row>
    <row r="61" spans="1:41">
      <c r="A61" s="30" t="s">
        <v>5987</v>
      </c>
      <c r="B61" s="30"/>
      <c r="C61" s="30"/>
      <c r="D61" s="30"/>
      <c r="E61" s="14" t="s">
        <v>2027</v>
      </c>
      <c r="F61" s="14" t="s">
        <v>2187</v>
      </c>
      <c r="G61" s="14" t="s">
        <v>2214</v>
      </c>
      <c r="H61" s="15">
        <v>2008</v>
      </c>
      <c r="I61" s="15">
        <v>2</v>
      </c>
      <c r="J61" s="15">
        <v>0</v>
      </c>
      <c r="K61" s="15">
        <v>0</v>
      </c>
      <c r="L61" s="16" t="s">
        <v>2085</v>
      </c>
      <c r="M61" s="16"/>
      <c r="N61" s="16" t="s">
        <v>39</v>
      </c>
      <c r="O61" s="17">
        <v>144</v>
      </c>
      <c r="P61" s="17">
        <v>6132</v>
      </c>
      <c r="Q61" s="17">
        <v>5</v>
      </c>
      <c r="R61" s="18" t="s">
        <v>33</v>
      </c>
      <c r="S61" s="19" t="s">
        <v>89</v>
      </c>
      <c r="T61" s="19">
        <v>110</v>
      </c>
      <c r="U61" s="19">
        <v>0.15272727272727274</v>
      </c>
      <c r="V61" s="19">
        <v>0</v>
      </c>
      <c r="W61" s="20">
        <v>1.6799999999999999E-2</v>
      </c>
      <c r="X61" s="21">
        <v>7.5700799999999999</v>
      </c>
      <c r="Y61" s="22" t="s">
        <v>33</v>
      </c>
      <c r="Z61" s="14" t="s">
        <v>5838</v>
      </c>
      <c r="AA61" s="24">
        <v>0</v>
      </c>
      <c r="AB61" s="14" t="s">
        <v>689</v>
      </c>
      <c r="AC61" s="14" t="s">
        <v>689</v>
      </c>
      <c r="AD61" s="25"/>
      <c r="AE61" s="26"/>
      <c r="AF61" s="27"/>
    </row>
    <row r="62" spans="1:41">
      <c r="A62" s="30" t="s">
        <v>5987</v>
      </c>
      <c r="B62" s="30"/>
      <c r="C62" s="30"/>
      <c r="D62" s="30"/>
      <c r="E62" s="14" t="s">
        <v>2027</v>
      </c>
      <c r="F62" s="14" t="s">
        <v>2187</v>
      </c>
      <c r="G62" s="14" t="s">
        <v>2308</v>
      </c>
      <c r="H62" s="15">
        <v>2007</v>
      </c>
      <c r="I62" s="15">
        <v>1</v>
      </c>
      <c r="J62" s="15">
        <v>0</v>
      </c>
      <c r="K62" s="15">
        <v>0</v>
      </c>
      <c r="L62" s="16" t="s">
        <v>2085</v>
      </c>
      <c r="M62" s="16"/>
      <c r="N62" s="16" t="s">
        <v>39</v>
      </c>
      <c r="O62" s="17">
        <v>855</v>
      </c>
      <c r="P62" s="17">
        <v>0</v>
      </c>
      <c r="Q62" s="17">
        <v>0</v>
      </c>
      <c r="R62" s="18" t="s">
        <v>33</v>
      </c>
      <c r="S62" s="19" t="s">
        <v>89</v>
      </c>
      <c r="T62" s="19">
        <v>110</v>
      </c>
      <c r="U62" s="19">
        <v>4.818181818181818E-2</v>
      </c>
      <c r="V62" s="19">
        <v>0</v>
      </c>
      <c r="W62" s="20">
        <v>5.3E-3</v>
      </c>
      <c r="X62" s="21">
        <v>4.5315000000000003</v>
      </c>
      <c r="Y62" s="22" t="s">
        <v>33</v>
      </c>
      <c r="Z62" s="14" t="s">
        <v>5838</v>
      </c>
      <c r="AA62" s="24">
        <v>0</v>
      </c>
      <c r="AB62" s="14" t="s">
        <v>689</v>
      </c>
      <c r="AC62" s="14" t="s">
        <v>689</v>
      </c>
      <c r="AD62" s="25"/>
      <c r="AE62" s="26"/>
      <c r="AF62" s="27"/>
      <c r="AG62" s="28"/>
      <c r="AH62" s="28"/>
      <c r="AI62" s="28"/>
      <c r="AJ62" s="28"/>
      <c r="AK62" s="28"/>
      <c r="AL62" s="28"/>
      <c r="AM62" s="28"/>
      <c r="AN62" s="28"/>
      <c r="AO62" s="28"/>
    </row>
    <row r="63" spans="1:41">
      <c r="A63" s="30" t="s">
        <v>5987</v>
      </c>
      <c r="B63" s="30"/>
      <c r="C63" s="30"/>
      <c r="D63" s="30"/>
      <c r="E63" s="14" t="s">
        <v>2238</v>
      </c>
      <c r="F63" s="14" t="s">
        <v>480</v>
      </c>
      <c r="G63" s="14" t="s">
        <v>2239</v>
      </c>
      <c r="H63" s="15">
        <v>2009</v>
      </c>
      <c r="I63" s="15">
        <v>2</v>
      </c>
      <c r="J63" s="15">
        <v>0</v>
      </c>
      <c r="K63" s="15">
        <v>0</v>
      </c>
      <c r="L63" s="16" t="s">
        <v>2085</v>
      </c>
      <c r="M63" s="16"/>
      <c r="N63" s="16" t="s">
        <v>39</v>
      </c>
      <c r="O63" s="17">
        <v>24</v>
      </c>
      <c r="P63" s="17">
        <v>0</v>
      </c>
      <c r="Q63" s="17">
        <v>0</v>
      </c>
      <c r="R63" s="18" t="s">
        <v>33</v>
      </c>
      <c r="S63" s="19">
        <v>60</v>
      </c>
      <c r="T63" s="19">
        <v>110</v>
      </c>
      <c r="U63" s="19">
        <v>1.8181818181818181</v>
      </c>
      <c r="V63" s="19">
        <v>0</v>
      </c>
      <c r="W63" s="20">
        <v>0.2</v>
      </c>
      <c r="X63" s="21">
        <v>9.6000000000000014</v>
      </c>
      <c r="Y63" s="22" t="s">
        <v>33</v>
      </c>
      <c r="Z63" s="14" t="s">
        <v>5838</v>
      </c>
      <c r="AA63" s="24">
        <v>0</v>
      </c>
      <c r="AB63" s="14" t="s">
        <v>689</v>
      </c>
      <c r="AC63" s="14" t="s">
        <v>689</v>
      </c>
      <c r="AD63" s="25"/>
      <c r="AE63" s="26"/>
      <c r="AF63" s="27"/>
      <c r="AG63" s="28"/>
      <c r="AH63" s="28"/>
      <c r="AI63" s="28"/>
      <c r="AJ63" s="28"/>
      <c r="AK63" s="28"/>
      <c r="AL63" s="28"/>
      <c r="AM63" s="28"/>
      <c r="AN63" s="28"/>
      <c r="AO63" s="28"/>
    </row>
    <row r="64" spans="1:41">
      <c r="A64" s="30" t="s">
        <v>5987</v>
      </c>
      <c r="B64" s="30"/>
      <c r="C64" s="30"/>
      <c r="D64" s="30"/>
      <c r="E64" s="14" t="s">
        <v>218</v>
      </c>
      <c r="F64" s="14" t="s">
        <v>67</v>
      </c>
      <c r="G64" s="14" t="s">
        <v>67</v>
      </c>
      <c r="H64" s="15">
        <v>2000</v>
      </c>
      <c r="I64" s="15">
        <v>1</v>
      </c>
      <c r="J64" s="15">
        <v>0</v>
      </c>
      <c r="K64" s="15">
        <v>0</v>
      </c>
      <c r="L64" s="16" t="s">
        <v>2102</v>
      </c>
      <c r="M64" s="16"/>
      <c r="N64" s="16" t="s">
        <v>39</v>
      </c>
      <c r="O64" s="17">
        <v>24</v>
      </c>
      <c r="P64" s="17">
        <v>0</v>
      </c>
      <c r="Q64" s="17">
        <v>0</v>
      </c>
      <c r="R64" s="18" t="s">
        <v>33</v>
      </c>
      <c r="S64" s="19">
        <v>60</v>
      </c>
      <c r="T64" s="19">
        <v>110</v>
      </c>
      <c r="U64" s="19">
        <v>1.8181818181818181</v>
      </c>
      <c r="V64" s="19">
        <v>0</v>
      </c>
      <c r="W64" s="20">
        <v>0.2</v>
      </c>
      <c r="X64" s="21">
        <v>4.8000000000000007</v>
      </c>
      <c r="Y64" s="22" t="s">
        <v>33</v>
      </c>
      <c r="Z64" s="14" t="s">
        <v>5838</v>
      </c>
      <c r="AA64" s="24">
        <v>0</v>
      </c>
      <c r="AB64" s="14" t="s">
        <v>689</v>
      </c>
      <c r="AC64" s="14" t="s">
        <v>689</v>
      </c>
      <c r="AD64" s="25"/>
      <c r="AE64" s="26"/>
      <c r="AF64" s="27"/>
      <c r="AG64" s="28"/>
      <c r="AH64" s="28"/>
      <c r="AI64" s="28"/>
      <c r="AJ64" s="28"/>
      <c r="AK64" s="28"/>
      <c r="AL64" s="28"/>
      <c r="AM64" s="28"/>
      <c r="AN64" s="28"/>
      <c r="AO64" s="28"/>
    </row>
    <row r="65" spans="1:41">
      <c r="A65" s="30" t="s">
        <v>5987</v>
      </c>
      <c r="B65" s="30"/>
      <c r="C65" s="30"/>
      <c r="D65" s="30"/>
      <c r="E65" s="14" t="s">
        <v>1888</v>
      </c>
      <c r="F65" s="14" t="s">
        <v>67</v>
      </c>
      <c r="G65" s="14" t="s">
        <v>6010</v>
      </c>
      <c r="H65" s="15">
        <v>2007</v>
      </c>
      <c r="I65" s="15">
        <v>1</v>
      </c>
      <c r="J65" s="15">
        <v>0</v>
      </c>
      <c r="K65" s="15">
        <v>0</v>
      </c>
      <c r="L65" s="16" t="s">
        <v>2084</v>
      </c>
      <c r="M65" s="16"/>
      <c r="N65" s="16" t="s">
        <v>39</v>
      </c>
      <c r="O65" s="17">
        <v>24</v>
      </c>
      <c r="P65" s="17">
        <v>0</v>
      </c>
      <c r="Q65" s="17">
        <v>0</v>
      </c>
      <c r="R65" s="18" t="s">
        <v>33</v>
      </c>
      <c r="S65" s="19">
        <v>60</v>
      </c>
      <c r="T65" s="19">
        <v>110</v>
      </c>
      <c r="U65" s="19">
        <v>1.8181818181818181</v>
      </c>
      <c r="V65" s="19">
        <v>0</v>
      </c>
      <c r="W65" s="20">
        <v>0.2</v>
      </c>
      <c r="X65" s="21">
        <v>4.8000000000000007</v>
      </c>
      <c r="Y65" s="22" t="s">
        <v>33</v>
      </c>
      <c r="Z65" s="14" t="s">
        <v>5838</v>
      </c>
      <c r="AA65" s="24">
        <v>0</v>
      </c>
      <c r="AB65" s="14" t="s">
        <v>689</v>
      </c>
      <c r="AC65" s="14" t="s">
        <v>689</v>
      </c>
      <c r="AD65" s="25"/>
      <c r="AE65" s="26"/>
      <c r="AF65" s="27"/>
      <c r="AG65" s="28"/>
      <c r="AH65" s="28"/>
      <c r="AI65" s="28"/>
      <c r="AJ65" s="28"/>
      <c r="AK65" s="28"/>
      <c r="AL65" s="28"/>
      <c r="AM65" s="28"/>
      <c r="AN65" s="28"/>
      <c r="AO65" s="28"/>
    </row>
    <row r="66" spans="1:41">
      <c r="A66" s="30" t="s">
        <v>5987</v>
      </c>
      <c r="B66" s="30"/>
      <c r="C66" s="30"/>
      <c r="D66" s="30"/>
      <c r="E66" s="14" t="s">
        <v>2305</v>
      </c>
      <c r="F66" s="14" t="s">
        <v>2306</v>
      </c>
      <c r="G66" s="14" t="s">
        <v>2307</v>
      </c>
      <c r="H66" s="15">
        <v>2009</v>
      </c>
      <c r="I66" s="15">
        <v>1</v>
      </c>
      <c r="J66" s="15">
        <v>0</v>
      </c>
      <c r="K66" s="15">
        <v>0</v>
      </c>
      <c r="L66" s="16" t="s">
        <v>2111</v>
      </c>
      <c r="M66" s="16"/>
      <c r="N66" s="16" t="s">
        <v>39</v>
      </c>
      <c r="O66" s="17">
        <v>24</v>
      </c>
      <c r="P66" s="17">
        <v>0</v>
      </c>
      <c r="Q66" s="17">
        <v>0</v>
      </c>
      <c r="R66" s="18" t="s">
        <v>33</v>
      </c>
      <c r="S66" s="19">
        <v>60</v>
      </c>
      <c r="T66" s="19">
        <v>110</v>
      </c>
      <c r="U66" s="19">
        <v>1.8181818181818181</v>
      </c>
      <c r="V66" s="19">
        <v>0</v>
      </c>
      <c r="W66" s="20">
        <v>0.2</v>
      </c>
      <c r="X66" s="21">
        <v>4.8000000000000007</v>
      </c>
      <c r="Y66" s="22" t="s">
        <v>33</v>
      </c>
      <c r="Z66" s="14" t="s">
        <v>5838</v>
      </c>
      <c r="AA66" s="24">
        <v>0</v>
      </c>
      <c r="AB66" s="14" t="s">
        <v>689</v>
      </c>
      <c r="AC66" s="14" t="s">
        <v>689</v>
      </c>
      <c r="AD66" s="25"/>
      <c r="AE66" s="26"/>
      <c r="AF66" s="27"/>
      <c r="AG66" s="28"/>
      <c r="AH66" s="28"/>
      <c r="AI66" s="28"/>
      <c r="AJ66" s="28"/>
      <c r="AK66" s="28"/>
      <c r="AL66" s="28"/>
      <c r="AM66" s="28"/>
      <c r="AN66" s="28"/>
      <c r="AO66" s="28"/>
    </row>
    <row r="67" spans="1:41">
      <c r="A67" s="30" t="s">
        <v>5987</v>
      </c>
      <c r="B67" s="30"/>
      <c r="C67" s="30"/>
      <c r="D67" s="30"/>
      <c r="E67" s="14" t="s">
        <v>2231</v>
      </c>
      <c r="F67" s="14" t="s">
        <v>480</v>
      </c>
      <c r="G67" s="14" t="s">
        <v>2237</v>
      </c>
      <c r="H67" s="15">
        <v>2011</v>
      </c>
      <c r="I67" s="15">
        <v>2</v>
      </c>
      <c r="J67" s="15">
        <v>0</v>
      </c>
      <c r="K67" s="15">
        <v>0</v>
      </c>
      <c r="L67" s="16" t="s">
        <v>2085</v>
      </c>
      <c r="M67" s="16"/>
      <c r="N67" s="16" t="s">
        <v>39</v>
      </c>
      <c r="O67" s="17">
        <v>855</v>
      </c>
      <c r="P67" s="17">
        <v>0</v>
      </c>
      <c r="Q67" s="17">
        <v>0</v>
      </c>
      <c r="R67" s="18" t="s">
        <v>33</v>
      </c>
      <c r="S67" s="19" t="s">
        <v>89</v>
      </c>
      <c r="T67" s="19">
        <v>110</v>
      </c>
      <c r="U67" s="19">
        <v>5.2727272727272727E-2</v>
      </c>
      <c r="V67" s="19">
        <v>0</v>
      </c>
      <c r="W67" s="20">
        <v>5.7999999999999996E-3</v>
      </c>
      <c r="X67" s="21">
        <v>9.9179999999999993</v>
      </c>
      <c r="Y67" s="22" t="s">
        <v>33</v>
      </c>
      <c r="Z67" s="14" t="s">
        <v>5838</v>
      </c>
      <c r="AA67" s="24">
        <v>0</v>
      </c>
      <c r="AB67" s="14" t="s">
        <v>689</v>
      </c>
      <c r="AC67" s="14" t="s">
        <v>689</v>
      </c>
      <c r="AD67" s="25"/>
      <c r="AE67" s="26"/>
      <c r="AF67" s="27"/>
      <c r="AG67" s="28"/>
      <c r="AH67" s="28"/>
      <c r="AI67" s="28"/>
      <c r="AJ67" s="28"/>
      <c r="AK67" s="28"/>
      <c r="AL67" s="28"/>
      <c r="AM67" s="28"/>
      <c r="AN67" s="28"/>
      <c r="AO67" s="28"/>
    </row>
    <row r="68" spans="1:41">
      <c r="A68" s="30" t="s">
        <v>5987</v>
      </c>
      <c r="B68" s="30"/>
      <c r="C68" s="30"/>
      <c r="D68" s="30"/>
      <c r="E68" s="14" t="s">
        <v>763</v>
      </c>
      <c r="F68" s="14" t="s">
        <v>1309</v>
      </c>
      <c r="G68" s="14" t="s">
        <v>2236</v>
      </c>
      <c r="H68" s="15">
        <v>2009</v>
      </c>
      <c r="I68" s="15">
        <v>2</v>
      </c>
      <c r="J68" s="15">
        <v>0</v>
      </c>
      <c r="K68" s="15">
        <v>0</v>
      </c>
      <c r="L68" s="16" t="s">
        <v>5999</v>
      </c>
      <c r="M68" s="16"/>
      <c r="N68" s="16" t="s">
        <v>39</v>
      </c>
      <c r="O68" s="17">
        <v>24</v>
      </c>
      <c r="P68" s="17">
        <v>0</v>
      </c>
      <c r="Q68" s="17">
        <v>0</v>
      </c>
      <c r="R68" s="18" t="s">
        <v>33</v>
      </c>
      <c r="S68" s="19" t="s">
        <v>89</v>
      </c>
      <c r="T68" s="19">
        <v>110</v>
      </c>
      <c r="U68" s="19">
        <v>2</v>
      </c>
      <c r="V68" s="19">
        <v>0</v>
      </c>
      <c r="W68" s="20">
        <v>0.22</v>
      </c>
      <c r="X68" s="21">
        <v>10.56</v>
      </c>
      <c r="Y68" s="22" t="s">
        <v>33</v>
      </c>
      <c r="Z68" s="14" t="s">
        <v>5838</v>
      </c>
      <c r="AA68" s="24">
        <v>0</v>
      </c>
      <c r="AB68" s="14" t="s">
        <v>689</v>
      </c>
      <c r="AC68" s="14" t="s">
        <v>689</v>
      </c>
      <c r="AD68" s="25"/>
      <c r="AE68" s="26"/>
      <c r="AF68" s="27"/>
      <c r="AG68" s="28"/>
      <c r="AH68" s="28"/>
      <c r="AI68" s="28"/>
      <c r="AJ68" s="28"/>
      <c r="AK68" s="28"/>
      <c r="AL68" s="28"/>
      <c r="AM68" s="28"/>
      <c r="AN68" s="28"/>
      <c r="AO68" s="28"/>
    </row>
    <row r="69" spans="1:41">
      <c r="A69" s="30" t="s">
        <v>5987</v>
      </c>
      <c r="B69" s="30"/>
      <c r="C69" s="30"/>
      <c r="D69" s="30"/>
      <c r="E69" s="14" t="s">
        <v>6008</v>
      </c>
      <c r="F69" s="14" t="s">
        <v>155</v>
      </c>
      <c r="G69" s="14" t="s">
        <v>6009</v>
      </c>
      <c r="H69" s="15">
        <v>2006</v>
      </c>
      <c r="I69" s="15">
        <v>1</v>
      </c>
      <c r="J69" s="15">
        <v>0</v>
      </c>
      <c r="K69" s="15">
        <v>0</v>
      </c>
      <c r="L69" s="16" t="s">
        <v>2097</v>
      </c>
      <c r="M69" s="16"/>
      <c r="N69" s="16" t="s">
        <v>39</v>
      </c>
      <c r="O69" s="17">
        <v>24</v>
      </c>
      <c r="P69" s="17">
        <v>0</v>
      </c>
      <c r="Q69" s="17">
        <v>0</v>
      </c>
      <c r="R69" s="18" t="s">
        <v>33</v>
      </c>
      <c r="S69" s="19" t="s">
        <v>89</v>
      </c>
      <c r="T69" s="19">
        <v>110</v>
      </c>
      <c r="U69" s="19">
        <v>2</v>
      </c>
      <c r="V69" s="19">
        <v>0</v>
      </c>
      <c r="W69" s="20">
        <v>0.22</v>
      </c>
      <c r="X69" s="21">
        <v>5.28</v>
      </c>
      <c r="Y69" s="22" t="s">
        <v>33</v>
      </c>
      <c r="Z69" s="14" t="s">
        <v>5838</v>
      </c>
      <c r="AA69" s="24">
        <v>0</v>
      </c>
      <c r="AB69" s="14" t="s">
        <v>689</v>
      </c>
      <c r="AC69" s="14" t="s">
        <v>689</v>
      </c>
      <c r="AD69" s="25"/>
      <c r="AE69" s="26"/>
      <c r="AF69" s="27"/>
      <c r="AG69" s="28"/>
      <c r="AH69" s="28"/>
      <c r="AI69" s="28"/>
      <c r="AJ69" s="28"/>
      <c r="AK69" s="28"/>
      <c r="AL69" s="28"/>
      <c r="AM69" s="28"/>
      <c r="AN69" s="28"/>
      <c r="AO69" s="28"/>
    </row>
    <row r="70" spans="1:41">
      <c r="A70" s="30" t="s">
        <v>5987</v>
      </c>
      <c r="B70" s="30"/>
      <c r="C70" s="30"/>
      <c r="D70" s="30"/>
      <c r="E70" s="14" t="s">
        <v>2297</v>
      </c>
      <c r="F70" s="14" t="s">
        <v>400</v>
      </c>
      <c r="G70" s="14" t="s">
        <v>2298</v>
      </c>
      <c r="H70" s="15">
        <v>2017</v>
      </c>
      <c r="I70" s="15">
        <v>1</v>
      </c>
      <c r="J70" s="15">
        <v>0</v>
      </c>
      <c r="K70" s="15">
        <v>0</v>
      </c>
      <c r="L70" s="16" t="s">
        <v>2097</v>
      </c>
      <c r="M70" s="16"/>
      <c r="N70" s="16" t="s">
        <v>39</v>
      </c>
      <c r="O70" s="17">
        <v>24</v>
      </c>
      <c r="P70" s="17">
        <v>0</v>
      </c>
      <c r="Q70" s="17">
        <v>0</v>
      </c>
      <c r="R70" s="18" t="s">
        <v>33</v>
      </c>
      <c r="S70" s="19">
        <v>60</v>
      </c>
      <c r="T70" s="19">
        <v>110</v>
      </c>
      <c r="U70" s="19">
        <v>2</v>
      </c>
      <c r="V70" s="19">
        <v>0</v>
      </c>
      <c r="W70" s="20">
        <v>0.22</v>
      </c>
      <c r="X70" s="21">
        <v>5.28</v>
      </c>
      <c r="Y70" s="22" t="s">
        <v>33</v>
      </c>
      <c r="Z70" s="14" t="s">
        <v>5838</v>
      </c>
      <c r="AA70" s="24">
        <v>0</v>
      </c>
      <c r="AB70" s="14" t="s">
        <v>689</v>
      </c>
      <c r="AC70" s="14" t="s">
        <v>689</v>
      </c>
      <c r="AD70" s="25"/>
      <c r="AE70" s="26"/>
      <c r="AF70" s="27"/>
      <c r="AG70" s="28"/>
      <c r="AH70" s="28"/>
      <c r="AI70" s="28"/>
      <c r="AJ70" s="28"/>
      <c r="AK70" s="28"/>
      <c r="AL70" s="28"/>
      <c r="AM70" s="28"/>
      <c r="AN70" s="28"/>
      <c r="AO70" s="28"/>
    </row>
    <row r="71" spans="1:41">
      <c r="A71" s="30" t="s">
        <v>5987</v>
      </c>
      <c r="B71" s="30"/>
      <c r="C71" s="30"/>
      <c r="D71" s="30"/>
      <c r="E71" s="14" t="s">
        <v>2299</v>
      </c>
      <c r="F71" s="14" t="s">
        <v>2300</v>
      </c>
      <c r="G71" s="14" t="s">
        <v>2301</v>
      </c>
      <c r="H71" s="15">
        <v>2017</v>
      </c>
      <c r="I71" s="15">
        <v>1</v>
      </c>
      <c r="J71" s="15">
        <v>0</v>
      </c>
      <c r="K71" s="15">
        <v>0</v>
      </c>
      <c r="L71" s="16" t="s">
        <v>2097</v>
      </c>
      <c r="M71" s="16"/>
      <c r="N71" s="16" t="s">
        <v>39</v>
      </c>
      <c r="O71" s="17">
        <v>24</v>
      </c>
      <c r="P71" s="17">
        <v>0</v>
      </c>
      <c r="Q71" s="17">
        <v>0</v>
      </c>
      <c r="R71" s="18" t="s">
        <v>33</v>
      </c>
      <c r="S71" s="19">
        <v>60</v>
      </c>
      <c r="T71" s="19">
        <v>110</v>
      </c>
      <c r="U71" s="19">
        <v>2</v>
      </c>
      <c r="V71" s="19">
        <v>0</v>
      </c>
      <c r="W71" s="20">
        <v>0.22</v>
      </c>
      <c r="X71" s="21">
        <v>5.28</v>
      </c>
      <c r="Y71" s="22" t="s">
        <v>33</v>
      </c>
      <c r="Z71" s="14" t="s">
        <v>5838</v>
      </c>
      <c r="AA71" s="24">
        <v>0</v>
      </c>
      <c r="AB71" s="14" t="s">
        <v>689</v>
      </c>
      <c r="AC71" s="14" t="s">
        <v>689</v>
      </c>
      <c r="AD71" s="25"/>
      <c r="AE71" s="26"/>
      <c r="AF71" s="27"/>
      <c r="AG71" s="28"/>
      <c r="AH71" s="28"/>
      <c r="AI71" s="28"/>
      <c r="AJ71" s="28"/>
      <c r="AK71" s="28"/>
      <c r="AL71" s="28"/>
      <c r="AM71" s="28"/>
      <c r="AN71" s="28"/>
      <c r="AO71" s="28"/>
    </row>
    <row r="72" spans="1:41">
      <c r="A72" s="30" t="s">
        <v>5987</v>
      </c>
      <c r="B72" s="30"/>
      <c r="C72" s="30"/>
      <c r="D72" s="30"/>
      <c r="E72" s="14" t="s">
        <v>2302</v>
      </c>
      <c r="F72" s="14" t="s">
        <v>2303</v>
      </c>
      <c r="G72" s="14" t="s">
        <v>2304</v>
      </c>
      <c r="H72" s="15">
        <v>2017</v>
      </c>
      <c r="I72" s="15">
        <v>1</v>
      </c>
      <c r="J72" s="15">
        <v>0</v>
      </c>
      <c r="K72" s="15">
        <v>0</v>
      </c>
      <c r="L72" s="16" t="s">
        <v>2097</v>
      </c>
      <c r="M72" s="16"/>
      <c r="N72" s="16" t="s">
        <v>39</v>
      </c>
      <c r="O72" s="17">
        <v>24</v>
      </c>
      <c r="P72" s="17">
        <v>0</v>
      </c>
      <c r="Q72" s="17">
        <v>0</v>
      </c>
      <c r="R72" s="18" t="s">
        <v>33</v>
      </c>
      <c r="S72" s="19">
        <v>60</v>
      </c>
      <c r="T72" s="19">
        <v>110</v>
      </c>
      <c r="U72" s="19">
        <v>2</v>
      </c>
      <c r="V72" s="19">
        <v>0</v>
      </c>
      <c r="W72" s="20">
        <v>0.22</v>
      </c>
      <c r="X72" s="21">
        <v>5.28</v>
      </c>
      <c r="Y72" s="22" t="s">
        <v>33</v>
      </c>
      <c r="Z72" s="14" t="s">
        <v>5838</v>
      </c>
      <c r="AA72" s="24">
        <v>0</v>
      </c>
      <c r="AB72" s="14" t="s">
        <v>689</v>
      </c>
      <c r="AC72" s="14" t="s">
        <v>689</v>
      </c>
      <c r="AD72" s="25"/>
      <c r="AE72" s="26"/>
      <c r="AF72" s="27"/>
      <c r="AG72" s="28"/>
      <c r="AH72" s="28"/>
      <c r="AI72" s="28"/>
      <c r="AJ72" s="28"/>
      <c r="AK72" s="28"/>
      <c r="AL72" s="28"/>
      <c r="AM72" s="28"/>
      <c r="AN72" s="28"/>
      <c r="AO72" s="28"/>
    </row>
    <row r="73" spans="1:41">
      <c r="A73" s="30" t="s">
        <v>5987</v>
      </c>
      <c r="B73" s="30"/>
      <c r="C73" s="30"/>
      <c r="D73" s="30"/>
      <c r="E73" s="14" t="s">
        <v>6005</v>
      </c>
      <c r="F73" s="14" t="s">
        <v>6006</v>
      </c>
      <c r="G73" s="14" t="s">
        <v>6007</v>
      </c>
      <c r="H73" s="15">
        <v>2010</v>
      </c>
      <c r="I73" s="15">
        <v>1</v>
      </c>
      <c r="J73" s="15">
        <v>0</v>
      </c>
      <c r="K73" s="15">
        <v>0</v>
      </c>
      <c r="L73" s="16" t="s">
        <v>2097</v>
      </c>
      <c r="M73" s="16"/>
      <c r="N73" s="16" t="s">
        <v>39</v>
      </c>
      <c r="O73" s="17">
        <v>276</v>
      </c>
      <c r="P73" s="17">
        <v>0</v>
      </c>
      <c r="Q73" s="17">
        <v>0</v>
      </c>
      <c r="R73" s="18" t="s">
        <v>33</v>
      </c>
      <c r="S73" s="19" t="s">
        <v>89</v>
      </c>
      <c r="T73" s="19">
        <v>110</v>
      </c>
      <c r="U73" s="19">
        <v>0.18181818181818182</v>
      </c>
      <c r="V73" s="19">
        <v>0</v>
      </c>
      <c r="W73" s="20">
        <v>0.02</v>
      </c>
      <c r="X73" s="21">
        <v>5.5200000000000005</v>
      </c>
      <c r="Y73" s="22" t="s">
        <v>33</v>
      </c>
      <c r="Z73" s="14" t="s">
        <v>5838</v>
      </c>
      <c r="AA73" s="24">
        <v>0</v>
      </c>
      <c r="AB73" s="14" t="s">
        <v>689</v>
      </c>
      <c r="AC73" s="14" t="s">
        <v>689</v>
      </c>
      <c r="AD73" s="25"/>
      <c r="AE73" s="26"/>
      <c r="AF73" s="27"/>
      <c r="AG73" s="28"/>
      <c r="AH73" s="28"/>
      <c r="AI73" s="28"/>
      <c r="AJ73" s="28"/>
      <c r="AK73" s="28"/>
      <c r="AL73" s="28"/>
      <c r="AM73" s="28"/>
      <c r="AN73" s="28"/>
      <c r="AO73" s="28"/>
    </row>
    <row r="74" spans="1:41">
      <c r="A74" s="30" t="s">
        <v>5987</v>
      </c>
      <c r="B74" s="30"/>
      <c r="C74" s="30"/>
      <c r="D74" s="30"/>
      <c r="E74" s="14" t="s">
        <v>828</v>
      </c>
      <c r="F74" s="14" t="s">
        <v>480</v>
      </c>
      <c r="G74" s="14" t="s">
        <v>829</v>
      </c>
      <c r="H74" s="15">
        <v>2012</v>
      </c>
      <c r="I74" s="15">
        <v>1</v>
      </c>
      <c r="J74" s="15">
        <v>0</v>
      </c>
      <c r="K74" s="15">
        <v>0</v>
      </c>
      <c r="L74" s="16" t="s">
        <v>2085</v>
      </c>
      <c r="M74" s="16"/>
      <c r="N74" s="16" t="s">
        <v>39</v>
      </c>
      <c r="O74" s="17">
        <v>276</v>
      </c>
      <c r="P74" s="17">
        <v>0</v>
      </c>
      <c r="Q74" s="17">
        <v>0</v>
      </c>
      <c r="R74" s="18" t="s">
        <v>33</v>
      </c>
      <c r="S74" s="19" t="s">
        <v>89</v>
      </c>
      <c r="T74" s="19">
        <v>110</v>
      </c>
      <c r="U74" s="19">
        <v>0.18181818181818182</v>
      </c>
      <c r="V74" s="19">
        <v>0</v>
      </c>
      <c r="W74" s="20">
        <v>0.02</v>
      </c>
      <c r="X74" s="21">
        <v>5.5200000000000005</v>
      </c>
      <c r="Y74" s="22" t="s">
        <v>33</v>
      </c>
      <c r="Z74" s="14" t="s">
        <v>5838</v>
      </c>
      <c r="AA74" s="24">
        <v>0</v>
      </c>
      <c r="AB74" s="14" t="s">
        <v>689</v>
      </c>
      <c r="AC74" s="14" t="s">
        <v>689</v>
      </c>
      <c r="AD74" s="25"/>
      <c r="AE74" s="26"/>
      <c r="AF74" s="27"/>
      <c r="AG74" s="28"/>
      <c r="AH74" s="28"/>
      <c r="AI74" s="28"/>
      <c r="AJ74" s="28"/>
      <c r="AK74" s="28"/>
      <c r="AL74" s="28"/>
      <c r="AM74" s="28"/>
      <c r="AN74" s="28"/>
      <c r="AO74" s="28"/>
    </row>
    <row r="75" spans="1:41">
      <c r="A75" s="30" t="s">
        <v>5987</v>
      </c>
      <c r="B75" s="30"/>
      <c r="C75" s="30"/>
      <c r="D75" s="30"/>
      <c r="E75" s="14" t="s">
        <v>2282</v>
      </c>
      <c r="F75" s="14" t="s">
        <v>2283</v>
      </c>
      <c r="G75" s="14" t="s">
        <v>2284</v>
      </c>
      <c r="H75" s="15">
        <v>2009</v>
      </c>
      <c r="I75" s="15">
        <v>1</v>
      </c>
      <c r="J75" s="15">
        <v>0</v>
      </c>
      <c r="K75" s="15">
        <v>0</v>
      </c>
      <c r="L75" s="16" t="s">
        <v>2097</v>
      </c>
      <c r="M75" s="16"/>
      <c r="N75" s="16" t="s">
        <v>39</v>
      </c>
      <c r="O75" s="17">
        <v>276</v>
      </c>
      <c r="P75" s="17">
        <v>0</v>
      </c>
      <c r="Q75" s="17">
        <v>0</v>
      </c>
      <c r="R75" s="18" t="s">
        <v>33</v>
      </c>
      <c r="S75" s="19">
        <v>60</v>
      </c>
      <c r="T75" s="19">
        <v>110</v>
      </c>
      <c r="U75" s="19">
        <v>0.18181818181818182</v>
      </c>
      <c r="V75" s="19">
        <v>0</v>
      </c>
      <c r="W75" s="20">
        <v>0.02</v>
      </c>
      <c r="X75" s="21">
        <v>5.5200000000000005</v>
      </c>
      <c r="Y75" s="22" t="s">
        <v>33</v>
      </c>
      <c r="Z75" s="14" t="s">
        <v>5838</v>
      </c>
      <c r="AA75" s="24">
        <v>0</v>
      </c>
      <c r="AB75" s="14" t="s">
        <v>689</v>
      </c>
      <c r="AC75" s="14" t="s">
        <v>689</v>
      </c>
      <c r="AD75" s="25"/>
      <c r="AE75" s="26"/>
      <c r="AF75" s="27"/>
      <c r="AG75" s="28"/>
      <c r="AH75" s="28"/>
      <c r="AI75" s="28"/>
      <c r="AJ75" s="28"/>
      <c r="AK75" s="28"/>
      <c r="AL75" s="28"/>
      <c r="AM75" s="28"/>
      <c r="AN75" s="28"/>
      <c r="AO75" s="28"/>
    </row>
    <row r="76" spans="1:41">
      <c r="A76" s="30" t="s">
        <v>5987</v>
      </c>
      <c r="B76" s="30"/>
      <c r="C76" s="30"/>
      <c r="D76" s="30"/>
      <c r="E76" s="14" t="s">
        <v>2285</v>
      </c>
      <c r="F76" s="14" t="s">
        <v>2168</v>
      </c>
      <c r="G76" s="14" t="s">
        <v>2169</v>
      </c>
      <c r="H76" s="15">
        <v>2009</v>
      </c>
      <c r="I76" s="15">
        <v>1</v>
      </c>
      <c r="J76" s="15">
        <v>0</v>
      </c>
      <c r="K76" s="15">
        <v>0</v>
      </c>
      <c r="L76" s="16" t="s">
        <v>2097</v>
      </c>
      <c r="M76" s="16"/>
      <c r="N76" s="16" t="s">
        <v>39</v>
      </c>
      <c r="O76" s="17">
        <v>276</v>
      </c>
      <c r="P76" s="17">
        <v>0</v>
      </c>
      <c r="Q76" s="17">
        <v>0</v>
      </c>
      <c r="R76" s="18" t="s">
        <v>33</v>
      </c>
      <c r="S76" s="19">
        <v>60</v>
      </c>
      <c r="T76" s="19">
        <v>110</v>
      </c>
      <c r="U76" s="19">
        <v>0.18181818181818182</v>
      </c>
      <c r="V76" s="19">
        <v>0</v>
      </c>
      <c r="W76" s="20">
        <v>0.02</v>
      </c>
      <c r="X76" s="21">
        <v>5.5200000000000005</v>
      </c>
      <c r="Y76" s="22" t="s">
        <v>33</v>
      </c>
      <c r="Z76" s="14" t="s">
        <v>5838</v>
      </c>
      <c r="AA76" s="24">
        <v>0</v>
      </c>
      <c r="AB76" s="14" t="s">
        <v>689</v>
      </c>
      <c r="AC76" s="14" t="s">
        <v>689</v>
      </c>
      <c r="AD76" s="25"/>
      <c r="AE76" s="26"/>
      <c r="AF76" s="27"/>
      <c r="AG76" s="28"/>
      <c r="AH76" s="28"/>
      <c r="AI76" s="28"/>
      <c r="AJ76" s="28"/>
      <c r="AK76" s="28"/>
      <c r="AL76" s="28"/>
      <c r="AM76" s="28"/>
      <c r="AN76" s="28"/>
      <c r="AO76" s="28"/>
    </row>
    <row r="77" spans="1:41">
      <c r="A77" s="30" t="s">
        <v>5987</v>
      </c>
      <c r="B77" s="30"/>
      <c r="C77" s="30"/>
      <c r="D77" s="30"/>
      <c r="E77" s="14" t="s">
        <v>2287</v>
      </c>
      <c r="F77" s="14" t="s">
        <v>355</v>
      </c>
      <c r="G77" s="14" t="s">
        <v>2288</v>
      </c>
      <c r="H77" s="15">
        <v>2000</v>
      </c>
      <c r="I77" s="15">
        <v>1</v>
      </c>
      <c r="J77" s="15">
        <v>0</v>
      </c>
      <c r="K77" s="15">
        <v>0</v>
      </c>
      <c r="L77" s="16" t="s">
        <v>2102</v>
      </c>
      <c r="M77" s="16"/>
      <c r="N77" s="16" t="s">
        <v>39</v>
      </c>
      <c r="O77" s="17">
        <v>276</v>
      </c>
      <c r="P77" s="17">
        <v>0</v>
      </c>
      <c r="Q77" s="17">
        <v>0</v>
      </c>
      <c r="R77" s="18" t="s">
        <v>33</v>
      </c>
      <c r="S77" s="19">
        <v>60</v>
      </c>
      <c r="T77" s="19">
        <v>110</v>
      </c>
      <c r="U77" s="19">
        <v>0.18181818181818182</v>
      </c>
      <c r="V77" s="19">
        <v>0</v>
      </c>
      <c r="W77" s="20">
        <v>0.02</v>
      </c>
      <c r="X77" s="21">
        <v>5.5200000000000005</v>
      </c>
      <c r="Y77" s="22" t="s">
        <v>33</v>
      </c>
      <c r="Z77" s="14" t="s">
        <v>5838</v>
      </c>
      <c r="AA77" s="24">
        <v>0</v>
      </c>
      <c r="AB77" s="14" t="s">
        <v>689</v>
      </c>
      <c r="AC77" s="14" t="s">
        <v>689</v>
      </c>
      <c r="AD77" s="25"/>
      <c r="AE77" s="26"/>
      <c r="AF77" s="27"/>
      <c r="AG77" s="28"/>
      <c r="AH77" s="28"/>
      <c r="AI77" s="28"/>
      <c r="AJ77" s="28"/>
      <c r="AK77" s="28"/>
      <c r="AL77" s="28"/>
      <c r="AM77" s="28"/>
      <c r="AN77" s="28"/>
      <c r="AO77" s="28"/>
    </row>
    <row r="78" spans="1:41">
      <c r="A78" s="30" t="s">
        <v>5987</v>
      </c>
      <c r="B78" s="30"/>
      <c r="C78" s="30"/>
      <c r="D78" s="30"/>
      <c r="E78" s="14" t="s">
        <v>2289</v>
      </c>
      <c r="F78" s="14" t="s">
        <v>200</v>
      </c>
      <c r="G78" s="14" t="s">
        <v>2290</v>
      </c>
      <c r="H78" s="15">
        <v>2009</v>
      </c>
      <c r="I78" s="15">
        <v>1</v>
      </c>
      <c r="J78" s="15">
        <v>0</v>
      </c>
      <c r="K78" s="15">
        <v>0</v>
      </c>
      <c r="L78" s="16" t="s">
        <v>2097</v>
      </c>
      <c r="M78" s="16"/>
      <c r="N78" s="16" t="s">
        <v>39</v>
      </c>
      <c r="O78" s="17">
        <v>276</v>
      </c>
      <c r="P78" s="17">
        <v>0</v>
      </c>
      <c r="Q78" s="17">
        <v>0</v>
      </c>
      <c r="R78" s="18" t="s">
        <v>33</v>
      </c>
      <c r="S78" s="19">
        <v>60</v>
      </c>
      <c r="T78" s="19">
        <v>110</v>
      </c>
      <c r="U78" s="19">
        <v>0.18181818181818182</v>
      </c>
      <c r="V78" s="19">
        <v>0</v>
      </c>
      <c r="W78" s="20">
        <v>0.02</v>
      </c>
      <c r="X78" s="21">
        <v>5.5200000000000005</v>
      </c>
      <c r="Y78" s="22" t="s">
        <v>33</v>
      </c>
      <c r="Z78" s="14" t="s">
        <v>5838</v>
      </c>
      <c r="AA78" s="24">
        <v>0</v>
      </c>
      <c r="AB78" s="14" t="s">
        <v>689</v>
      </c>
      <c r="AC78" s="14" t="s">
        <v>689</v>
      </c>
      <c r="AD78" s="25"/>
      <c r="AE78" s="26"/>
      <c r="AF78" s="27"/>
      <c r="AG78" s="28"/>
      <c r="AH78" s="28"/>
      <c r="AI78" s="28"/>
      <c r="AJ78" s="28"/>
      <c r="AK78" s="28"/>
      <c r="AL78" s="28"/>
      <c r="AM78" s="28"/>
      <c r="AN78" s="28"/>
      <c r="AO78" s="28"/>
    </row>
    <row r="79" spans="1:41">
      <c r="A79" s="30" t="s">
        <v>5987</v>
      </c>
      <c r="B79" s="30"/>
      <c r="C79" s="30"/>
      <c r="D79" s="30"/>
      <c r="E79" s="14" t="s">
        <v>2291</v>
      </c>
      <c r="F79" s="14" t="s">
        <v>2292</v>
      </c>
      <c r="G79" s="14" t="s">
        <v>2293</v>
      </c>
      <c r="H79" s="15">
        <v>2017</v>
      </c>
      <c r="I79" s="15">
        <v>1</v>
      </c>
      <c r="J79" s="15">
        <v>0</v>
      </c>
      <c r="K79" s="15">
        <v>0</v>
      </c>
      <c r="L79" s="16" t="s">
        <v>2085</v>
      </c>
      <c r="M79" s="16"/>
      <c r="N79" s="16" t="s">
        <v>39</v>
      </c>
      <c r="O79" s="17">
        <v>276</v>
      </c>
      <c r="P79" s="17">
        <v>0</v>
      </c>
      <c r="Q79" s="17">
        <v>0</v>
      </c>
      <c r="R79" s="18" t="s">
        <v>33</v>
      </c>
      <c r="S79" s="19">
        <v>60</v>
      </c>
      <c r="T79" s="19">
        <v>110</v>
      </c>
      <c r="U79" s="19">
        <v>0.18181818181818182</v>
      </c>
      <c r="V79" s="19">
        <v>0</v>
      </c>
      <c r="W79" s="20">
        <v>0.02</v>
      </c>
      <c r="X79" s="21">
        <v>5.5200000000000005</v>
      </c>
      <c r="Y79" s="22" t="s">
        <v>33</v>
      </c>
      <c r="Z79" s="14" t="s">
        <v>5838</v>
      </c>
      <c r="AA79" s="24">
        <v>0</v>
      </c>
      <c r="AB79" s="14" t="s">
        <v>689</v>
      </c>
      <c r="AC79" s="14" t="s">
        <v>689</v>
      </c>
      <c r="AD79" s="25"/>
      <c r="AE79" s="26"/>
      <c r="AF79" s="27"/>
      <c r="AG79" s="28"/>
      <c r="AH79" s="28"/>
      <c r="AI79" s="28"/>
      <c r="AJ79" s="28"/>
      <c r="AK79" s="28"/>
      <c r="AL79" s="28"/>
      <c r="AM79" s="28"/>
      <c r="AN79" s="28"/>
      <c r="AO79" s="28"/>
    </row>
    <row r="80" spans="1:41">
      <c r="A80" s="30" t="s">
        <v>5987</v>
      </c>
      <c r="B80" s="30"/>
      <c r="C80" s="30"/>
      <c r="D80" s="30"/>
      <c r="E80" s="14" t="s">
        <v>2294</v>
      </c>
      <c r="F80" s="14" t="s">
        <v>2295</v>
      </c>
      <c r="G80" s="14" t="s">
        <v>2296</v>
      </c>
      <c r="H80" s="15">
        <v>2015</v>
      </c>
      <c r="I80" s="15">
        <v>1</v>
      </c>
      <c r="J80" s="15">
        <v>1</v>
      </c>
      <c r="K80" s="15">
        <v>1</v>
      </c>
      <c r="L80" s="16" t="s">
        <v>2097</v>
      </c>
      <c r="M80" s="16"/>
      <c r="N80" s="16" t="s">
        <v>39</v>
      </c>
      <c r="O80" s="17">
        <v>24</v>
      </c>
      <c r="P80" s="17">
        <v>0</v>
      </c>
      <c r="Q80" s="17">
        <v>0</v>
      </c>
      <c r="R80" s="18" t="s">
        <v>33</v>
      </c>
      <c r="S80" s="19" t="s">
        <v>89</v>
      </c>
      <c r="T80" s="19">
        <v>120</v>
      </c>
      <c r="U80" s="19">
        <v>1.9166666666666667</v>
      </c>
      <c r="V80" s="19">
        <v>0</v>
      </c>
      <c r="W80" s="20">
        <v>0.23</v>
      </c>
      <c r="X80" s="21">
        <v>5.5200000000000005</v>
      </c>
      <c r="Y80" s="22" t="s">
        <v>33</v>
      </c>
      <c r="Z80" s="14" t="s">
        <v>5838</v>
      </c>
      <c r="AA80" s="24">
        <v>0</v>
      </c>
      <c r="AB80" s="14" t="s">
        <v>689</v>
      </c>
      <c r="AC80" s="14" t="s">
        <v>689</v>
      </c>
      <c r="AD80" s="25"/>
      <c r="AE80" s="26"/>
      <c r="AF80" s="27"/>
      <c r="AG80" s="28"/>
      <c r="AH80" s="28"/>
      <c r="AI80" s="28"/>
      <c r="AJ80" s="28"/>
      <c r="AK80" s="28"/>
      <c r="AL80" s="28"/>
      <c r="AM80" s="28"/>
      <c r="AN80" s="28"/>
      <c r="AO80" s="28"/>
    </row>
    <row r="81" spans="1:41">
      <c r="A81" s="30" t="s">
        <v>5987</v>
      </c>
      <c r="B81" s="30"/>
      <c r="C81" s="30"/>
      <c r="D81" s="30"/>
      <c r="E81" s="14" t="s">
        <v>2279</v>
      </c>
      <c r="F81" s="14" t="s">
        <v>2280</v>
      </c>
      <c r="G81" s="14" t="s">
        <v>2281</v>
      </c>
      <c r="H81" s="15">
        <v>2021</v>
      </c>
      <c r="I81" s="15">
        <v>1</v>
      </c>
      <c r="J81" s="15">
        <v>0</v>
      </c>
      <c r="K81" s="15">
        <v>0</v>
      </c>
      <c r="L81" s="16" t="s">
        <v>6013</v>
      </c>
      <c r="M81" s="16"/>
      <c r="N81" s="16" t="s">
        <v>39</v>
      </c>
      <c r="O81" s="17">
        <v>144</v>
      </c>
      <c r="P81" s="17">
        <v>0</v>
      </c>
      <c r="Q81" s="17">
        <v>0</v>
      </c>
      <c r="R81" s="18" t="s">
        <v>33</v>
      </c>
      <c r="S81" s="19">
        <v>60</v>
      </c>
      <c r="T81" s="19">
        <v>110</v>
      </c>
      <c r="U81" s="19">
        <v>3.33</v>
      </c>
      <c r="V81" s="19">
        <v>0</v>
      </c>
      <c r="W81" s="20">
        <v>0.04</v>
      </c>
      <c r="X81" s="21">
        <v>5.76</v>
      </c>
      <c r="Y81" s="22" t="s">
        <v>33</v>
      </c>
      <c r="Z81" s="14" t="s">
        <v>5838</v>
      </c>
      <c r="AA81" s="24">
        <v>0</v>
      </c>
      <c r="AB81" s="14" t="s">
        <v>689</v>
      </c>
      <c r="AC81" s="14" t="s">
        <v>689</v>
      </c>
      <c r="AD81" s="25"/>
      <c r="AE81" s="26"/>
      <c r="AF81" s="27"/>
      <c r="AG81" s="28"/>
      <c r="AH81" s="28"/>
      <c r="AI81" s="28"/>
      <c r="AJ81" s="28"/>
      <c r="AK81" s="28"/>
      <c r="AL81" s="28"/>
      <c r="AM81" s="28"/>
      <c r="AN81" s="28"/>
      <c r="AO81" s="28"/>
    </row>
    <row r="82" spans="1:41">
      <c r="A82" s="30" t="s">
        <v>5987</v>
      </c>
      <c r="B82" s="30"/>
      <c r="C82" s="30"/>
      <c r="D82" s="30"/>
      <c r="E82" s="14" t="s">
        <v>35</v>
      </c>
      <c r="F82" s="14" t="s">
        <v>125</v>
      </c>
      <c r="G82" s="14" t="s">
        <v>2194</v>
      </c>
      <c r="H82" s="15">
        <v>2009</v>
      </c>
      <c r="I82" s="15">
        <v>4</v>
      </c>
      <c r="J82" s="15">
        <v>0</v>
      </c>
      <c r="K82" s="15">
        <v>0</v>
      </c>
      <c r="L82" s="16" t="s">
        <v>2085</v>
      </c>
      <c r="M82" s="16"/>
      <c r="N82" s="16" t="s">
        <v>39</v>
      </c>
      <c r="O82" s="17">
        <v>24</v>
      </c>
      <c r="P82" s="17">
        <v>0</v>
      </c>
      <c r="Q82" s="17">
        <v>0</v>
      </c>
      <c r="R82" s="18" t="s">
        <v>33</v>
      </c>
      <c r="S82" s="19" t="s">
        <v>89</v>
      </c>
      <c r="T82" s="19">
        <v>110</v>
      </c>
      <c r="U82" s="19">
        <v>2.2727272727272729</v>
      </c>
      <c r="V82" s="19">
        <v>0</v>
      </c>
      <c r="W82" s="20">
        <v>0.25</v>
      </c>
      <c r="X82" s="21">
        <v>24</v>
      </c>
      <c r="Y82" s="22" t="s">
        <v>33</v>
      </c>
      <c r="Z82" s="14" t="s">
        <v>5838</v>
      </c>
      <c r="AA82" s="24">
        <v>0</v>
      </c>
      <c r="AB82" s="14" t="s">
        <v>689</v>
      </c>
      <c r="AC82" s="14" t="s">
        <v>689</v>
      </c>
      <c r="AD82" s="25"/>
      <c r="AE82" s="26"/>
      <c r="AF82" s="27"/>
      <c r="AG82" s="28"/>
      <c r="AH82" s="28"/>
      <c r="AI82" s="28"/>
      <c r="AJ82" s="28"/>
      <c r="AK82" s="28"/>
      <c r="AL82" s="28"/>
      <c r="AM82" s="28"/>
      <c r="AN82" s="28"/>
      <c r="AO82" s="28"/>
    </row>
    <row r="83" spans="1:41">
      <c r="A83" s="30" t="s">
        <v>5987</v>
      </c>
      <c r="B83" s="30"/>
      <c r="C83" s="30"/>
      <c r="D83" s="30"/>
      <c r="E83" s="14" t="s">
        <v>3063</v>
      </c>
      <c r="F83" s="14" t="s">
        <v>466</v>
      </c>
      <c r="G83" s="14" t="s">
        <v>6001</v>
      </c>
      <c r="H83" s="15">
        <v>2008</v>
      </c>
      <c r="I83" s="15">
        <v>1</v>
      </c>
      <c r="J83" s="15">
        <v>0</v>
      </c>
      <c r="K83" s="15">
        <v>0</v>
      </c>
      <c r="L83" s="16" t="s">
        <v>2097</v>
      </c>
      <c r="M83" s="16"/>
      <c r="N83" s="16" t="s">
        <v>39</v>
      </c>
      <c r="O83" s="17">
        <v>24</v>
      </c>
      <c r="P83" s="17">
        <v>0</v>
      </c>
      <c r="Q83" s="17">
        <v>0</v>
      </c>
      <c r="R83" s="18" t="s">
        <v>33</v>
      </c>
      <c r="S83" s="19" t="s">
        <v>3645</v>
      </c>
      <c r="T83" s="19">
        <v>110</v>
      </c>
      <c r="U83" s="19">
        <v>2.2727272727272729</v>
      </c>
      <c r="V83" s="19">
        <v>0</v>
      </c>
      <c r="W83" s="20">
        <v>0.25</v>
      </c>
      <c r="X83" s="21">
        <v>6</v>
      </c>
      <c r="Y83" s="22" t="s">
        <v>33</v>
      </c>
      <c r="Z83" s="14" t="s">
        <v>5838</v>
      </c>
      <c r="AA83" s="24">
        <v>0</v>
      </c>
      <c r="AB83" s="14" t="s">
        <v>689</v>
      </c>
      <c r="AC83" s="14" t="s">
        <v>689</v>
      </c>
      <c r="AD83" s="25"/>
      <c r="AE83" s="26"/>
      <c r="AF83" s="27"/>
      <c r="AG83" s="28"/>
      <c r="AH83" s="28"/>
      <c r="AI83" s="28"/>
      <c r="AJ83" s="28"/>
      <c r="AK83" s="28"/>
      <c r="AL83" s="28"/>
      <c r="AM83" s="28"/>
      <c r="AN83" s="28"/>
      <c r="AO83" s="28"/>
    </row>
    <row r="84" spans="1:41">
      <c r="A84" s="30" t="s">
        <v>5987</v>
      </c>
      <c r="B84" s="30"/>
      <c r="C84" s="30"/>
      <c r="D84" s="30"/>
      <c r="E84" s="14" t="s">
        <v>2266</v>
      </c>
      <c r="F84" s="14" t="s">
        <v>2267</v>
      </c>
      <c r="G84" s="14" t="s">
        <v>854</v>
      </c>
      <c r="H84" s="15">
        <v>2010</v>
      </c>
      <c r="I84" s="15">
        <v>1</v>
      </c>
      <c r="J84" s="15">
        <v>0</v>
      </c>
      <c r="K84" s="15">
        <v>0</v>
      </c>
      <c r="L84" s="16" t="s">
        <v>2085</v>
      </c>
      <c r="M84" s="16"/>
      <c r="N84" s="16" t="s">
        <v>39</v>
      </c>
      <c r="O84" s="17">
        <v>24</v>
      </c>
      <c r="P84" s="17">
        <v>0</v>
      </c>
      <c r="Q84" s="17">
        <v>0</v>
      </c>
      <c r="R84" s="18" t="s">
        <v>33</v>
      </c>
      <c r="S84" s="19" t="s">
        <v>89</v>
      </c>
      <c r="T84" s="19">
        <v>110</v>
      </c>
      <c r="U84" s="19">
        <v>2.2727272727272729</v>
      </c>
      <c r="V84" s="19">
        <v>0</v>
      </c>
      <c r="W84" s="20">
        <v>0.25</v>
      </c>
      <c r="X84" s="21">
        <v>6</v>
      </c>
      <c r="Y84" s="22" t="s">
        <v>33</v>
      </c>
      <c r="Z84" s="14" t="s">
        <v>5838</v>
      </c>
      <c r="AA84" s="24">
        <v>0</v>
      </c>
      <c r="AB84" s="14" t="s">
        <v>689</v>
      </c>
      <c r="AC84" s="14" t="s">
        <v>689</v>
      </c>
      <c r="AD84" s="25"/>
      <c r="AE84" s="26"/>
      <c r="AF84" s="27"/>
      <c r="AG84" s="28"/>
      <c r="AH84" s="28"/>
      <c r="AI84" s="28"/>
      <c r="AJ84" s="28"/>
      <c r="AK84" s="28"/>
      <c r="AL84" s="28"/>
      <c r="AM84" s="28"/>
      <c r="AN84" s="28"/>
      <c r="AO84" s="28"/>
    </row>
    <row r="85" spans="1:41">
      <c r="A85" s="30" t="s">
        <v>5987</v>
      </c>
      <c r="B85" s="30"/>
      <c r="C85" s="30"/>
      <c r="D85" s="30"/>
      <c r="E85" s="14" t="s">
        <v>2268</v>
      </c>
      <c r="F85" s="14" t="s">
        <v>2269</v>
      </c>
      <c r="G85" s="14" t="s">
        <v>2270</v>
      </c>
      <c r="H85" s="15">
        <v>2017</v>
      </c>
      <c r="I85" s="15">
        <v>1</v>
      </c>
      <c r="J85" s="15">
        <v>0</v>
      </c>
      <c r="K85" s="15">
        <v>0</v>
      </c>
      <c r="L85" s="16" t="s">
        <v>2097</v>
      </c>
      <c r="M85" s="16"/>
      <c r="N85" s="16" t="s">
        <v>39</v>
      </c>
      <c r="O85" s="17">
        <v>24</v>
      </c>
      <c r="P85" s="17">
        <v>0</v>
      </c>
      <c r="Q85" s="17">
        <v>0</v>
      </c>
      <c r="R85" s="18" t="s">
        <v>33</v>
      </c>
      <c r="S85" s="19">
        <v>60</v>
      </c>
      <c r="T85" s="19">
        <v>110</v>
      </c>
      <c r="U85" s="19">
        <v>2.2727272727272729</v>
      </c>
      <c r="V85" s="19">
        <v>0</v>
      </c>
      <c r="W85" s="20">
        <v>0.25</v>
      </c>
      <c r="X85" s="21">
        <v>6</v>
      </c>
      <c r="Y85" s="22" t="s">
        <v>33</v>
      </c>
      <c r="Z85" s="14" t="s">
        <v>5838</v>
      </c>
      <c r="AA85" s="24">
        <v>0</v>
      </c>
      <c r="AB85" s="14" t="s">
        <v>689</v>
      </c>
      <c r="AC85" s="14" t="s">
        <v>689</v>
      </c>
      <c r="AD85" s="25"/>
      <c r="AE85" s="26"/>
      <c r="AF85" s="27"/>
      <c r="AG85" s="28"/>
      <c r="AH85" s="28"/>
      <c r="AI85" s="28"/>
      <c r="AJ85" s="28"/>
      <c r="AK85" s="28"/>
      <c r="AL85" s="28"/>
      <c r="AM85" s="28"/>
      <c r="AN85" s="28"/>
      <c r="AO85" s="28"/>
    </row>
    <row r="86" spans="1:41">
      <c r="A86" s="30" t="s">
        <v>5987</v>
      </c>
      <c r="B86" s="30"/>
      <c r="C86" s="30"/>
      <c r="D86" s="30"/>
      <c r="E86" s="14" t="s">
        <v>2271</v>
      </c>
      <c r="F86" s="14" t="s">
        <v>2272</v>
      </c>
      <c r="G86" s="14" t="s">
        <v>2273</v>
      </c>
      <c r="H86" s="15">
        <v>2009</v>
      </c>
      <c r="I86" s="15">
        <v>1</v>
      </c>
      <c r="J86" s="15">
        <v>0</v>
      </c>
      <c r="K86" s="15">
        <v>0</v>
      </c>
      <c r="L86" s="16" t="s">
        <v>2085</v>
      </c>
      <c r="M86" s="16"/>
      <c r="N86" s="16" t="s">
        <v>39</v>
      </c>
      <c r="O86" s="17">
        <v>24</v>
      </c>
      <c r="P86" s="17">
        <v>0</v>
      </c>
      <c r="Q86" s="17">
        <v>0</v>
      </c>
      <c r="R86" s="18" t="s">
        <v>33</v>
      </c>
      <c r="S86" s="19">
        <v>60</v>
      </c>
      <c r="T86" s="19">
        <v>110</v>
      </c>
      <c r="U86" s="19">
        <v>2.2727272727272729</v>
      </c>
      <c r="V86" s="19">
        <v>0</v>
      </c>
      <c r="W86" s="20">
        <v>0.25</v>
      </c>
      <c r="X86" s="21">
        <v>6</v>
      </c>
      <c r="Y86" s="22" t="s">
        <v>33</v>
      </c>
      <c r="Z86" s="14" t="s">
        <v>5838</v>
      </c>
      <c r="AA86" s="24">
        <v>0</v>
      </c>
      <c r="AB86" s="14" t="s">
        <v>689</v>
      </c>
      <c r="AC86" s="14" t="s">
        <v>689</v>
      </c>
      <c r="AD86" s="25"/>
      <c r="AE86" s="26"/>
      <c r="AF86" s="27"/>
      <c r="AG86" s="28"/>
      <c r="AH86" s="28"/>
      <c r="AI86" s="28"/>
      <c r="AJ86" s="28"/>
      <c r="AK86" s="28"/>
      <c r="AL86" s="28"/>
      <c r="AM86" s="28"/>
      <c r="AN86" s="28"/>
      <c r="AO86" s="28"/>
    </row>
    <row r="87" spans="1:41">
      <c r="A87" s="30" t="s">
        <v>5987</v>
      </c>
      <c r="B87" s="30"/>
      <c r="C87" s="30"/>
      <c r="D87" s="30"/>
      <c r="E87" s="14" t="s">
        <v>37</v>
      </c>
      <c r="F87" s="14" t="s">
        <v>36</v>
      </c>
      <c r="G87" s="14" t="s">
        <v>801</v>
      </c>
      <c r="H87" s="15">
        <v>2007</v>
      </c>
      <c r="I87" s="15">
        <v>1</v>
      </c>
      <c r="J87" s="15">
        <v>0</v>
      </c>
      <c r="K87" s="15">
        <v>0</v>
      </c>
      <c r="L87" s="16" t="s">
        <v>2085</v>
      </c>
      <c r="M87" s="16"/>
      <c r="N87" s="16" t="s">
        <v>39</v>
      </c>
      <c r="O87" s="17">
        <v>24</v>
      </c>
      <c r="P87" s="17">
        <v>0</v>
      </c>
      <c r="Q87" s="17">
        <v>0</v>
      </c>
      <c r="R87" s="18" t="s">
        <v>33</v>
      </c>
      <c r="S87" s="19">
        <v>60</v>
      </c>
      <c r="T87" s="19">
        <v>110</v>
      </c>
      <c r="U87" s="19">
        <v>2.2727272727272729</v>
      </c>
      <c r="V87" s="19">
        <v>0</v>
      </c>
      <c r="W87" s="20">
        <v>0.25</v>
      </c>
      <c r="X87" s="21">
        <v>6</v>
      </c>
      <c r="Y87" s="22" t="s">
        <v>33</v>
      </c>
      <c r="Z87" s="14" t="s">
        <v>5838</v>
      </c>
      <c r="AA87" s="24">
        <v>0</v>
      </c>
      <c r="AB87" s="14" t="s">
        <v>689</v>
      </c>
      <c r="AC87" s="14" t="s">
        <v>689</v>
      </c>
      <c r="AD87" s="25"/>
      <c r="AE87" s="26"/>
      <c r="AF87" s="27"/>
      <c r="AG87" s="28"/>
      <c r="AH87" s="28"/>
      <c r="AI87" s="28"/>
      <c r="AJ87" s="28"/>
      <c r="AK87" s="28"/>
      <c r="AL87" s="28"/>
      <c r="AM87" s="28"/>
      <c r="AN87" s="28"/>
      <c r="AO87" s="28"/>
    </row>
    <row r="88" spans="1:41">
      <c r="A88" s="30" t="s">
        <v>5987</v>
      </c>
      <c r="B88" s="30"/>
      <c r="C88" s="30"/>
      <c r="D88" s="30"/>
      <c r="E88" s="14" t="s">
        <v>37</v>
      </c>
      <c r="F88" s="14" t="s">
        <v>36</v>
      </c>
      <c r="G88" s="14" t="s">
        <v>159</v>
      </c>
      <c r="H88" s="15">
        <v>2008</v>
      </c>
      <c r="I88" s="15">
        <v>1</v>
      </c>
      <c r="J88" s="15">
        <v>0</v>
      </c>
      <c r="K88" s="15">
        <v>0</v>
      </c>
      <c r="L88" s="16" t="s">
        <v>2085</v>
      </c>
      <c r="M88" s="16"/>
      <c r="N88" s="16" t="s">
        <v>39</v>
      </c>
      <c r="O88" s="17">
        <v>24</v>
      </c>
      <c r="P88" s="17">
        <v>0</v>
      </c>
      <c r="Q88" s="17">
        <v>0</v>
      </c>
      <c r="R88" s="18" t="s">
        <v>33</v>
      </c>
      <c r="S88" s="19">
        <v>60</v>
      </c>
      <c r="T88" s="19">
        <v>110</v>
      </c>
      <c r="U88" s="19">
        <v>2.2727272727272729</v>
      </c>
      <c r="V88" s="19">
        <v>0</v>
      </c>
      <c r="W88" s="20">
        <v>0.25</v>
      </c>
      <c r="X88" s="21">
        <v>6</v>
      </c>
      <c r="Y88" s="22" t="s">
        <v>33</v>
      </c>
      <c r="Z88" s="14" t="s">
        <v>5838</v>
      </c>
      <c r="AA88" s="24">
        <v>0</v>
      </c>
      <c r="AB88" s="14" t="s">
        <v>689</v>
      </c>
      <c r="AC88" s="14" t="s">
        <v>689</v>
      </c>
      <c r="AD88" s="25"/>
      <c r="AE88" s="26"/>
      <c r="AF88" s="27"/>
      <c r="AG88" s="28"/>
      <c r="AH88" s="28"/>
      <c r="AI88" s="28"/>
      <c r="AJ88" s="28"/>
      <c r="AK88" s="28"/>
      <c r="AL88" s="28"/>
      <c r="AM88" s="28"/>
      <c r="AN88" s="28"/>
      <c r="AO88" s="28"/>
    </row>
    <row r="89" spans="1:41">
      <c r="A89" s="30" t="s">
        <v>5987</v>
      </c>
      <c r="B89" s="30"/>
      <c r="C89" s="30"/>
      <c r="D89" s="30"/>
      <c r="E89" s="14" t="s">
        <v>6002</v>
      </c>
      <c r="F89" s="14" t="s">
        <v>6003</v>
      </c>
      <c r="G89" s="14" t="s">
        <v>6004</v>
      </c>
      <c r="H89" s="15">
        <v>2010</v>
      </c>
      <c r="I89" s="15">
        <v>1</v>
      </c>
      <c r="J89" s="15">
        <v>0</v>
      </c>
      <c r="K89" s="15">
        <v>0</v>
      </c>
      <c r="L89" s="16" t="s">
        <v>2097</v>
      </c>
      <c r="M89" s="16"/>
      <c r="N89" s="16" t="s">
        <v>39</v>
      </c>
      <c r="O89" s="17">
        <v>24</v>
      </c>
      <c r="P89" s="17">
        <v>0</v>
      </c>
      <c r="Q89" s="17">
        <v>0</v>
      </c>
      <c r="R89" s="18" t="s">
        <v>33</v>
      </c>
      <c r="S89" s="19">
        <v>60</v>
      </c>
      <c r="T89" s="19">
        <v>110</v>
      </c>
      <c r="U89" s="19">
        <v>2.2727272727272729</v>
      </c>
      <c r="V89" s="19">
        <v>0</v>
      </c>
      <c r="W89" s="20">
        <v>0.25</v>
      </c>
      <c r="X89" s="21">
        <v>6</v>
      </c>
      <c r="Y89" s="22" t="s">
        <v>33</v>
      </c>
      <c r="Z89" s="14" t="s">
        <v>5838</v>
      </c>
      <c r="AA89" s="24">
        <v>0</v>
      </c>
      <c r="AB89" s="14" t="s">
        <v>689</v>
      </c>
      <c r="AC89" s="14" t="s">
        <v>689</v>
      </c>
      <c r="AD89" s="25"/>
      <c r="AE89" s="26"/>
      <c r="AF89" s="27"/>
      <c r="AG89" s="28"/>
      <c r="AH89" s="28"/>
      <c r="AI89" s="28"/>
      <c r="AJ89" s="28"/>
      <c r="AK89" s="28"/>
      <c r="AL89" s="28"/>
      <c r="AM89" s="28"/>
      <c r="AN89" s="28"/>
      <c r="AO89" s="28"/>
    </row>
    <row r="90" spans="1:41">
      <c r="A90" s="30" t="s">
        <v>5987</v>
      </c>
      <c r="B90" s="30"/>
      <c r="C90" s="30"/>
      <c r="D90" s="30"/>
      <c r="E90" s="14" t="s">
        <v>79</v>
      </c>
      <c r="F90" s="14" t="s">
        <v>36</v>
      </c>
      <c r="G90" s="14" t="s">
        <v>2141</v>
      </c>
      <c r="H90" s="15">
        <v>2007</v>
      </c>
      <c r="I90" s="15">
        <v>1</v>
      </c>
      <c r="J90" s="15">
        <v>0</v>
      </c>
      <c r="K90" s="15">
        <v>0</v>
      </c>
      <c r="L90" s="16" t="s">
        <v>2085</v>
      </c>
      <c r="M90" s="16"/>
      <c r="N90" s="16" t="s">
        <v>39</v>
      </c>
      <c r="O90" s="17">
        <v>24</v>
      </c>
      <c r="P90" s="17">
        <v>0</v>
      </c>
      <c r="Q90" s="17">
        <v>0</v>
      </c>
      <c r="R90" s="18" t="s">
        <v>33</v>
      </c>
      <c r="S90" s="19">
        <v>60</v>
      </c>
      <c r="T90" s="19">
        <v>110</v>
      </c>
      <c r="U90" s="19">
        <v>2.2727272727272729</v>
      </c>
      <c r="V90" s="19">
        <v>0</v>
      </c>
      <c r="W90" s="20">
        <v>0.25</v>
      </c>
      <c r="X90" s="21">
        <v>6</v>
      </c>
      <c r="Y90" s="22" t="s">
        <v>33</v>
      </c>
      <c r="Z90" s="14" t="s">
        <v>5838</v>
      </c>
      <c r="AA90" s="24">
        <v>0</v>
      </c>
      <c r="AB90" s="14" t="s">
        <v>689</v>
      </c>
      <c r="AC90" s="14" t="s">
        <v>689</v>
      </c>
      <c r="AD90" s="25"/>
      <c r="AE90" s="26"/>
      <c r="AF90" s="27"/>
      <c r="AG90" s="28"/>
      <c r="AH90" s="28"/>
      <c r="AI90" s="28"/>
      <c r="AJ90" s="28"/>
      <c r="AK90" s="28"/>
      <c r="AL90" s="28"/>
      <c r="AM90" s="28"/>
      <c r="AN90" s="28"/>
      <c r="AO90" s="28"/>
    </row>
    <row r="91" spans="1:41">
      <c r="A91" s="30" t="s">
        <v>5987</v>
      </c>
      <c r="B91" s="30"/>
      <c r="C91" s="30"/>
      <c r="D91" s="30"/>
      <c r="E91" s="14" t="s">
        <v>79</v>
      </c>
      <c r="F91" s="14" t="s">
        <v>36</v>
      </c>
      <c r="G91" s="14" t="s">
        <v>5994</v>
      </c>
      <c r="H91" s="15">
        <v>2010</v>
      </c>
      <c r="I91" s="15">
        <v>1</v>
      </c>
      <c r="J91" s="15">
        <v>0</v>
      </c>
      <c r="K91" s="15">
        <v>0</v>
      </c>
      <c r="L91" s="16" t="s">
        <v>5990</v>
      </c>
      <c r="M91" s="16"/>
      <c r="N91" s="16" t="s">
        <v>39</v>
      </c>
      <c r="O91" s="17">
        <v>24</v>
      </c>
      <c r="P91" s="17">
        <v>0</v>
      </c>
      <c r="Q91" s="17">
        <v>0</v>
      </c>
      <c r="R91" s="18" t="s">
        <v>33</v>
      </c>
      <c r="S91" s="19">
        <v>60</v>
      </c>
      <c r="T91" s="19">
        <v>110</v>
      </c>
      <c r="U91" s="19">
        <v>2.2727272727272729</v>
      </c>
      <c r="V91" s="19">
        <v>0</v>
      </c>
      <c r="W91" s="20">
        <v>0.25</v>
      </c>
      <c r="X91" s="21">
        <v>6</v>
      </c>
      <c r="Y91" s="22" t="s">
        <v>33</v>
      </c>
      <c r="Z91" s="14" t="s">
        <v>5838</v>
      </c>
      <c r="AA91" s="24">
        <v>0</v>
      </c>
      <c r="AB91" s="14" t="s">
        <v>689</v>
      </c>
      <c r="AC91" s="14" t="s">
        <v>689</v>
      </c>
      <c r="AD91" s="25"/>
      <c r="AE91" s="26"/>
      <c r="AF91" s="27"/>
      <c r="AG91" s="28"/>
      <c r="AH91" s="28"/>
      <c r="AI91" s="28"/>
      <c r="AJ91" s="28"/>
      <c r="AK91" s="28"/>
      <c r="AL91" s="28"/>
      <c r="AM91" s="28"/>
      <c r="AN91" s="28"/>
      <c r="AO91" s="28"/>
    </row>
    <row r="92" spans="1:41">
      <c r="A92" s="30" t="s">
        <v>5987</v>
      </c>
      <c r="B92" s="30"/>
      <c r="C92" s="30"/>
      <c r="D92" s="30"/>
      <c r="E92" s="14" t="s">
        <v>2219</v>
      </c>
      <c r="F92" s="14" t="s">
        <v>2220</v>
      </c>
      <c r="G92" s="14" t="s">
        <v>2221</v>
      </c>
      <c r="H92" s="15">
        <v>2017</v>
      </c>
      <c r="I92" s="15">
        <v>2</v>
      </c>
      <c r="J92" s="15">
        <v>0</v>
      </c>
      <c r="K92" s="15">
        <v>0</v>
      </c>
      <c r="L92" s="16" t="s">
        <v>5999</v>
      </c>
      <c r="M92" s="16"/>
      <c r="N92" s="16" t="s">
        <v>39</v>
      </c>
      <c r="O92" s="17">
        <v>144</v>
      </c>
      <c r="P92" s="17">
        <v>0</v>
      </c>
      <c r="Q92" s="17">
        <v>0</v>
      </c>
      <c r="R92" s="18" t="s">
        <v>33</v>
      </c>
      <c r="S92" s="19">
        <v>60</v>
      </c>
      <c r="T92" s="19">
        <v>110</v>
      </c>
      <c r="U92" s="19">
        <v>0.40909090909090912</v>
      </c>
      <c r="V92" s="19">
        <v>0</v>
      </c>
      <c r="W92" s="20">
        <v>4.4999999999999998E-2</v>
      </c>
      <c r="X92" s="21">
        <v>12.959999999999999</v>
      </c>
      <c r="Y92" s="22" t="s">
        <v>33</v>
      </c>
      <c r="Z92" s="14" t="s">
        <v>5838</v>
      </c>
      <c r="AA92" s="24">
        <v>0</v>
      </c>
      <c r="AB92" s="14" t="s">
        <v>689</v>
      </c>
      <c r="AC92" s="14" t="s">
        <v>689</v>
      </c>
      <c r="AD92" s="25"/>
      <c r="AE92" s="26"/>
      <c r="AF92" s="27"/>
      <c r="AG92" s="28"/>
      <c r="AH92" s="28"/>
      <c r="AI92" s="28"/>
      <c r="AJ92" s="28"/>
      <c r="AK92" s="28"/>
      <c r="AL92" s="28"/>
      <c r="AM92" s="28"/>
      <c r="AN92" s="28"/>
      <c r="AO92" s="28"/>
    </row>
    <row r="93" spans="1:41">
      <c r="A93" s="30" t="s">
        <v>5987</v>
      </c>
      <c r="B93" s="30"/>
      <c r="C93" s="30"/>
      <c r="D93" s="30"/>
      <c r="E93" s="14" t="s">
        <v>2261</v>
      </c>
      <c r="F93" s="14" t="s">
        <v>2262</v>
      </c>
      <c r="G93" s="14" t="s">
        <v>2263</v>
      </c>
      <c r="H93" s="15">
        <v>2010</v>
      </c>
      <c r="I93" s="15">
        <v>1</v>
      </c>
      <c r="J93" s="15">
        <v>0</v>
      </c>
      <c r="K93" s="15">
        <v>0</v>
      </c>
      <c r="L93" s="16" t="s">
        <v>2085</v>
      </c>
      <c r="M93" s="16"/>
      <c r="N93" s="16" t="s">
        <v>39</v>
      </c>
      <c r="O93" s="17">
        <v>276</v>
      </c>
      <c r="P93" s="17">
        <v>0</v>
      </c>
      <c r="Q93" s="17">
        <v>0</v>
      </c>
      <c r="R93" s="18" t="s">
        <v>33</v>
      </c>
      <c r="S93" s="19" t="s">
        <v>2264</v>
      </c>
      <c r="T93" s="19">
        <v>110</v>
      </c>
      <c r="U93" s="19">
        <v>0.22727272727272727</v>
      </c>
      <c r="V93" s="19">
        <v>0</v>
      </c>
      <c r="W93" s="20">
        <v>2.5000000000000001E-2</v>
      </c>
      <c r="X93" s="21">
        <v>6.9</v>
      </c>
      <c r="Y93" s="22" t="s">
        <v>33</v>
      </c>
      <c r="Z93" s="14" t="s">
        <v>5838</v>
      </c>
      <c r="AA93" s="24">
        <v>0</v>
      </c>
      <c r="AB93" s="14" t="s">
        <v>689</v>
      </c>
      <c r="AC93" s="14" t="s">
        <v>689</v>
      </c>
      <c r="AD93" s="25"/>
      <c r="AE93" s="26"/>
      <c r="AF93" s="27"/>
      <c r="AG93" s="28"/>
      <c r="AH93" s="28"/>
      <c r="AI93" s="28"/>
      <c r="AJ93" s="28"/>
      <c r="AK93" s="28"/>
      <c r="AL93" s="28"/>
      <c r="AM93" s="28"/>
      <c r="AN93" s="28"/>
      <c r="AO93" s="28"/>
    </row>
    <row r="94" spans="1:41">
      <c r="A94" s="30" t="s">
        <v>5987</v>
      </c>
      <c r="B94" s="30"/>
      <c r="C94" s="30"/>
      <c r="D94" s="30"/>
      <c r="E94" s="14" t="s">
        <v>1121</v>
      </c>
      <c r="F94" s="14" t="s">
        <v>281</v>
      </c>
      <c r="G94" s="14" t="s">
        <v>2260</v>
      </c>
      <c r="H94" s="15">
        <v>2008</v>
      </c>
      <c r="I94" s="15">
        <v>1</v>
      </c>
      <c r="J94" s="15">
        <v>0</v>
      </c>
      <c r="K94" s="15">
        <v>0</v>
      </c>
      <c r="L94" s="16" t="s">
        <v>2085</v>
      </c>
      <c r="M94" s="16"/>
      <c r="N94" s="16" t="s">
        <v>39</v>
      </c>
      <c r="O94" s="17">
        <v>855</v>
      </c>
      <c r="P94" s="17">
        <v>0</v>
      </c>
      <c r="Q94" s="17">
        <v>0</v>
      </c>
      <c r="R94" s="18" t="s">
        <v>33</v>
      </c>
      <c r="S94" s="19" t="s">
        <v>89</v>
      </c>
      <c r="T94" s="19">
        <v>110</v>
      </c>
      <c r="U94" s="19">
        <v>7.5272727272727269E-2</v>
      </c>
      <c r="V94" s="19">
        <v>0</v>
      </c>
      <c r="W94" s="20">
        <v>8.2799999999999992E-3</v>
      </c>
      <c r="X94" s="21">
        <v>7.0793999999999997</v>
      </c>
      <c r="Y94" s="22" t="s">
        <v>33</v>
      </c>
      <c r="Z94" s="14" t="s">
        <v>5838</v>
      </c>
      <c r="AA94" s="24">
        <v>0</v>
      </c>
      <c r="AB94" s="14" t="s">
        <v>689</v>
      </c>
      <c r="AC94" s="14" t="s">
        <v>689</v>
      </c>
      <c r="AD94" s="25"/>
      <c r="AE94" s="26"/>
      <c r="AF94" s="27"/>
      <c r="AG94" s="28"/>
      <c r="AH94" s="28"/>
      <c r="AI94" s="28"/>
      <c r="AJ94" s="28"/>
      <c r="AK94" s="28"/>
      <c r="AL94" s="28"/>
      <c r="AM94" s="28"/>
      <c r="AN94" s="28"/>
      <c r="AO94" s="28"/>
    </row>
    <row r="95" spans="1:41">
      <c r="A95" s="30" t="s">
        <v>5987</v>
      </c>
      <c r="B95" s="30"/>
      <c r="C95" s="30"/>
      <c r="D95" s="30"/>
      <c r="E95" s="14" t="s">
        <v>828</v>
      </c>
      <c r="F95" s="14" t="s">
        <v>480</v>
      </c>
      <c r="G95" s="14" t="s">
        <v>2259</v>
      </c>
      <c r="H95" s="15">
        <v>2007</v>
      </c>
      <c r="I95" s="15">
        <v>1</v>
      </c>
      <c r="J95" s="15">
        <v>0</v>
      </c>
      <c r="K95" s="15">
        <v>0</v>
      </c>
      <c r="L95" s="16" t="s">
        <v>2085</v>
      </c>
      <c r="M95" s="16"/>
      <c r="N95" s="16" t="s">
        <v>39</v>
      </c>
      <c r="O95" s="17">
        <v>855</v>
      </c>
      <c r="P95" s="17">
        <v>7905</v>
      </c>
      <c r="Q95" s="17">
        <v>5</v>
      </c>
      <c r="R95" s="18" t="s">
        <v>33</v>
      </c>
      <c r="S95" s="19">
        <v>60</v>
      </c>
      <c r="T95" s="19">
        <v>110</v>
      </c>
      <c r="U95" s="19">
        <v>5.1818181818181819E-2</v>
      </c>
      <c r="V95" s="19">
        <v>0</v>
      </c>
      <c r="W95" s="20">
        <v>5.7000000000000002E-3</v>
      </c>
      <c r="X95" s="21">
        <v>7.1264250000000002</v>
      </c>
      <c r="Y95" s="22" t="s">
        <v>33</v>
      </c>
      <c r="Z95" s="14" t="s">
        <v>5838</v>
      </c>
      <c r="AA95" s="24">
        <v>0</v>
      </c>
      <c r="AB95" s="14" t="s">
        <v>689</v>
      </c>
      <c r="AC95" s="14" t="s">
        <v>689</v>
      </c>
      <c r="AD95" s="25"/>
      <c r="AE95" s="26"/>
      <c r="AF95" s="27"/>
      <c r="AG95" s="28"/>
      <c r="AH95" s="28"/>
      <c r="AI95" s="28"/>
      <c r="AJ95" s="28"/>
      <c r="AK95" s="28"/>
      <c r="AL95" s="28"/>
      <c r="AM95" s="28"/>
      <c r="AN95" s="28"/>
      <c r="AO95" s="28"/>
    </row>
    <row r="96" spans="1:41">
      <c r="A96" s="30" t="s">
        <v>5987</v>
      </c>
      <c r="B96" s="30"/>
      <c r="C96" s="30"/>
      <c r="D96" s="30"/>
      <c r="E96" s="14" t="s">
        <v>174</v>
      </c>
      <c r="F96" s="14" t="s">
        <v>226</v>
      </c>
      <c r="G96" s="14" t="s">
        <v>2258</v>
      </c>
      <c r="H96" s="15">
        <v>2017</v>
      </c>
      <c r="I96" s="15">
        <v>1</v>
      </c>
      <c r="J96" s="15">
        <v>0</v>
      </c>
      <c r="K96" s="15">
        <v>0</v>
      </c>
      <c r="L96" s="16" t="s">
        <v>2097</v>
      </c>
      <c r="M96" s="16"/>
      <c r="N96" s="16" t="s">
        <v>39</v>
      </c>
      <c r="O96" s="17">
        <v>24</v>
      </c>
      <c r="P96" s="17">
        <v>0</v>
      </c>
      <c r="Q96" s="17">
        <v>0</v>
      </c>
      <c r="R96" s="18" t="s">
        <v>33</v>
      </c>
      <c r="S96" s="19">
        <v>60</v>
      </c>
      <c r="T96" s="19">
        <v>110</v>
      </c>
      <c r="U96" s="19">
        <v>2.7272727272727271</v>
      </c>
      <c r="V96" s="19">
        <v>0</v>
      </c>
      <c r="W96" s="20">
        <v>0.3</v>
      </c>
      <c r="X96" s="21">
        <v>7.1999999999999993</v>
      </c>
      <c r="Y96" s="22" t="s">
        <v>33</v>
      </c>
      <c r="Z96" s="14" t="s">
        <v>5838</v>
      </c>
      <c r="AA96" s="24">
        <v>0</v>
      </c>
      <c r="AB96" s="14" t="s">
        <v>689</v>
      </c>
      <c r="AC96" s="14" t="s">
        <v>689</v>
      </c>
      <c r="AD96" s="25"/>
      <c r="AE96" s="26"/>
      <c r="AF96" s="27"/>
      <c r="AG96" s="28"/>
      <c r="AH96" s="28"/>
      <c r="AI96" s="28"/>
      <c r="AJ96" s="28"/>
      <c r="AK96" s="28"/>
      <c r="AL96" s="28"/>
      <c r="AM96" s="28"/>
      <c r="AN96" s="28"/>
      <c r="AO96" s="28"/>
    </row>
    <row r="97" spans="1:41">
      <c r="A97" s="30" t="s">
        <v>5987</v>
      </c>
      <c r="B97" s="30"/>
      <c r="C97" s="30"/>
      <c r="D97" s="30"/>
      <c r="E97" s="14" t="s">
        <v>90</v>
      </c>
      <c r="F97" s="14" t="s">
        <v>36</v>
      </c>
      <c r="G97" s="14" t="s">
        <v>1920</v>
      </c>
      <c r="H97" s="15">
        <v>2008</v>
      </c>
      <c r="I97" s="15">
        <v>3</v>
      </c>
      <c r="J97" s="15">
        <v>0</v>
      </c>
      <c r="K97" s="15">
        <v>0</v>
      </c>
      <c r="L97" s="16" t="s">
        <v>2085</v>
      </c>
      <c r="M97" s="16"/>
      <c r="N97" s="16" t="s">
        <v>39</v>
      </c>
      <c r="O97" s="17">
        <v>144</v>
      </c>
      <c r="P97" s="17">
        <v>0</v>
      </c>
      <c r="Q97" s="17">
        <v>0</v>
      </c>
      <c r="R97" s="18" t="s">
        <v>33</v>
      </c>
      <c r="S97" s="19">
        <v>60</v>
      </c>
      <c r="T97" s="19">
        <v>110</v>
      </c>
      <c r="U97" s="19">
        <v>0.45454545454545453</v>
      </c>
      <c r="V97" s="19">
        <v>0</v>
      </c>
      <c r="W97" s="20">
        <v>0.05</v>
      </c>
      <c r="X97" s="21">
        <v>21.6</v>
      </c>
      <c r="Y97" s="22" t="s">
        <v>33</v>
      </c>
      <c r="Z97" s="14" t="s">
        <v>5838</v>
      </c>
      <c r="AA97" s="24">
        <v>0</v>
      </c>
      <c r="AB97" s="14" t="s">
        <v>689</v>
      </c>
      <c r="AC97" s="14" t="s">
        <v>689</v>
      </c>
      <c r="AD97" s="25"/>
      <c r="AE97" s="26"/>
      <c r="AF97" s="27"/>
      <c r="AG97" s="28"/>
      <c r="AH97" s="28"/>
      <c r="AI97" s="28"/>
      <c r="AJ97" s="28"/>
      <c r="AK97" s="28"/>
      <c r="AL97" s="28"/>
      <c r="AM97" s="28"/>
      <c r="AN97" s="28"/>
      <c r="AO97" s="28"/>
    </row>
    <row r="98" spans="1:41">
      <c r="A98" s="30" t="s">
        <v>5987</v>
      </c>
      <c r="B98" s="30"/>
      <c r="C98" s="30"/>
      <c r="D98" s="30"/>
      <c r="E98" s="14" t="s">
        <v>90</v>
      </c>
      <c r="F98" s="14" t="s">
        <v>36</v>
      </c>
      <c r="G98" s="14" t="s">
        <v>788</v>
      </c>
      <c r="H98" s="15">
        <v>2009</v>
      </c>
      <c r="I98" s="15">
        <v>3</v>
      </c>
      <c r="J98" s="15">
        <v>0</v>
      </c>
      <c r="K98" s="15">
        <v>0</v>
      </c>
      <c r="L98" s="16" t="s">
        <v>2085</v>
      </c>
      <c r="M98" s="16"/>
      <c r="N98" s="16" t="s">
        <v>39</v>
      </c>
      <c r="O98" s="17">
        <v>144</v>
      </c>
      <c r="P98" s="17">
        <v>0</v>
      </c>
      <c r="Q98" s="17">
        <v>0</v>
      </c>
      <c r="R98" s="18" t="s">
        <v>33</v>
      </c>
      <c r="S98" s="19">
        <v>60</v>
      </c>
      <c r="T98" s="19">
        <v>110</v>
      </c>
      <c r="U98" s="19">
        <v>0.45454545454545453</v>
      </c>
      <c r="V98" s="19">
        <v>0</v>
      </c>
      <c r="W98" s="20">
        <v>0.05</v>
      </c>
      <c r="X98" s="21">
        <v>21.6</v>
      </c>
      <c r="Y98" s="22" t="s">
        <v>33</v>
      </c>
      <c r="Z98" s="14" t="s">
        <v>5838</v>
      </c>
      <c r="AA98" s="24">
        <v>0</v>
      </c>
      <c r="AB98" s="14" t="s">
        <v>689</v>
      </c>
      <c r="AC98" s="14" t="s">
        <v>689</v>
      </c>
      <c r="AD98" s="25"/>
      <c r="AE98" s="26"/>
      <c r="AF98" s="27"/>
      <c r="AG98" s="28"/>
      <c r="AH98" s="28"/>
      <c r="AI98" s="28"/>
      <c r="AJ98" s="28"/>
      <c r="AK98" s="28"/>
      <c r="AL98" s="28"/>
      <c r="AM98" s="28"/>
      <c r="AN98" s="28"/>
      <c r="AO98" s="28"/>
    </row>
    <row r="99" spans="1:41">
      <c r="A99" s="30" t="s">
        <v>5987</v>
      </c>
      <c r="B99" s="30"/>
      <c r="C99" s="30"/>
      <c r="D99" s="30"/>
      <c r="E99" s="14" t="s">
        <v>90</v>
      </c>
      <c r="F99" s="14" t="s">
        <v>36</v>
      </c>
      <c r="G99" s="14" t="s">
        <v>2201</v>
      </c>
      <c r="H99" s="15">
        <v>2010</v>
      </c>
      <c r="I99" s="15">
        <v>3</v>
      </c>
      <c r="J99" s="15">
        <v>0</v>
      </c>
      <c r="K99" s="15">
        <v>0</v>
      </c>
      <c r="L99" s="16" t="s">
        <v>2085</v>
      </c>
      <c r="M99" s="16"/>
      <c r="N99" s="16" t="s">
        <v>39</v>
      </c>
      <c r="O99" s="17">
        <v>144</v>
      </c>
      <c r="P99" s="17">
        <v>0</v>
      </c>
      <c r="Q99" s="17">
        <v>0</v>
      </c>
      <c r="R99" s="18" t="s">
        <v>33</v>
      </c>
      <c r="S99" s="19">
        <v>60</v>
      </c>
      <c r="T99" s="19">
        <v>110</v>
      </c>
      <c r="U99" s="19">
        <v>0.45454545454545453</v>
      </c>
      <c r="V99" s="19">
        <v>0</v>
      </c>
      <c r="W99" s="20">
        <v>0.05</v>
      </c>
      <c r="X99" s="21">
        <v>21.6</v>
      </c>
      <c r="Y99" s="22" t="s">
        <v>33</v>
      </c>
      <c r="Z99" s="14" t="s">
        <v>5838</v>
      </c>
      <c r="AA99" s="24">
        <v>0</v>
      </c>
      <c r="AB99" s="14" t="s">
        <v>689</v>
      </c>
      <c r="AC99" s="14" t="s">
        <v>689</v>
      </c>
      <c r="AD99" s="25"/>
      <c r="AE99" s="26"/>
      <c r="AF99" s="27"/>
      <c r="AG99" s="28"/>
      <c r="AH99" s="28"/>
      <c r="AI99" s="28"/>
      <c r="AJ99" s="28"/>
      <c r="AK99" s="28"/>
      <c r="AL99" s="28"/>
      <c r="AM99" s="28"/>
      <c r="AN99" s="28"/>
      <c r="AO99" s="28"/>
    </row>
    <row r="100" spans="1:41">
      <c r="A100" s="30" t="s">
        <v>5987</v>
      </c>
      <c r="B100" s="30"/>
      <c r="C100" s="30"/>
      <c r="D100" s="30"/>
      <c r="E100" s="14" t="s">
        <v>90</v>
      </c>
      <c r="F100" s="14" t="s">
        <v>125</v>
      </c>
      <c r="G100" s="14" t="s">
        <v>2215</v>
      </c>
      <c r="H100" s="15">
        <v>2007</v>
      </c>
      <c r="I100" s="15">
        <v>2</v>
      </c>
      <c r="J100" s="15">
        <v>0</v>
      </c>
      <c r="K100" s="15">
        <v>0</v>
      </c>
      <c r="L100" s="16" t="s">
        <v>2085</v>
      </c>
      <c r="M100" s="16"/>
      <c r="N100" s="16" t="s">
        <v>39</v>
      </c>
      <c r="O100" s="17">
        <v>144</v>
      </c>
      <c r="P100" s="17">
        <v>0</v>
      </c>
      <c r="Q100" s="17">
        <v>0</v>
      </c>
      <c r="R100" s="18" t="s">
        <v>33</v>
      </c>
      <c r="S100" s="19">
        <v>60</v>
      </c>
      <c r="T100" s="19">
        <v>110</v>
      </c>
      <c r="U100" s="19">
        <v>0.45454545454545453</v>
      </c>
      <c r="V100" s="19">
        <v>0</v>
      </c>
      <c r="W100" s="20">
        <v>0.05</v>
      </c>
      <c r="X100" s="21">
        <v>14.4</v>
      </c>
      <c r="Y100" s="22" t="s">
        <v>33</v>
      </c>
      <c r="Z100" s="14" t="s">
        <v>5838</v>
      </c>
      <c r="AA100" s="24">
        <v>0</v>
      </c>
      <c r="AB100" s="14" t="s">
        <v>689</v>
      </c>
      <c r="AC100" s="14" t="s">
        <v>689</v>
      </c>
      <c r="AD100" s="25"/>
      <c r="AE100" s="26"/>
      <c r="AF100" s="27"/>
      <c r="AG100" s="28"/>
      <c r="AH100" s="28"/>
      <c r="AI100" s="28"/>
      <c r="AJ100" s="28"/>
      <c r="AK100" s="28"/>
      <c r="AL100" s="28"/>
      <c r="AM100" s="28"/>
      <c r="AN100" s="28"/>
      <c r="AO100" s="28"/>
    </row>
    <row r="101" spans="1:41">
      <c r="A101" s="30" t="s">
        <v>5987</v>
      </c>
      <c r="B101" s="30"/>
      <c r="C101" s="30"/>
      <c r="D101" s="30"/>
      <c r="E101" s="14" t="s">
        <v>90</v>
      </c>
      <c r="F101" s="14" t="s">
        <v>479</v>
      </c>
      <c r="G101" s="14" t="s">
        <v>2248</v>
      </c>
      <c r="H101" s="15">
        <v>2012</v>
      </c>
      <c r="I101" s="15">
        <v>1</v>
      </c>
      <c r="J101" s="15">
        <v>0</v>
      </c>
      <c r="K101" s="15">
        <v>0</v>
      </c>
      <c r="L101" s="16" t="s">
        <v>2085</v>
      </c>
      <c r="M101" s="16"/>
      <c r="N101" s="16" t="s">
        <v>39</v>
      </c>
      <c r="O101" s="17">
        <v>144</v>
      </c>
      <c r="P101" s="17">
        <v>0</v>
      </c>
      <c r="Q101" s="17">
        <v>0</v>
      </c>
      <c r="R101" s="18" t="s">
        <v>33</v>
      </c>
      <c r="S101" s="19" t="s">
        <v>89</v>
      </c>
      <c r="T101" s="19">
        <v>110</v>
      </c>
      <c r="U101" s="19">
        <v>0.45454545454545453</v>
      </c>
      <c r="V101" s="19">
        <v>0</v>
      </c>
      <c r="W101" s="20">
        <v>0.05</v>
      </c>
      <c r="X101" s="21">
        <v>7.2</v>
      </c>
      <c r="Y101" s="22" t="s">
        <v>33</v>
      </c>
      <c r="Z101" s="14" t="s">
        <v>5838</v>
      </c>
      <c r="AA101" s="24">
        <v>0</v>
      </c>
      <c r="AB101" s="14" t="s">
        <v>689</v>
      </c>
      <c r="AC101" s="14" t="s">
        <v>689</v>
      </c>
      <c r="AD101" s="25"/>
      <c r="AE101" s="26"/>
      <c r="AF101" s="27"/>
      <c r="AG101" s="28"/>
      <c r="AH101" s="28"/>
      <c r="AI101" s="28"/>
      <c r="AJ101" s="28"/>
      <c r="AK101" s="28"/>
      <c r="AL101" s="28"/>
      <c r="AM101" s="28"/>
      <c r="AN101" s="28"/>
      <c r="AO101" s="28"/>
    </row>
    <row r="102" spans="1:41">
      <c r="A102" s="30" t="s">
        <v>5987</v>
      </c>
      <c r="B102" s="30"/>
      <c r="C102" s="30"/>
      <c r="D102" s="30"/>
      <c r="E102" s="14" t="s">
        <v>90</v>
      </c>
      <c r="F102" s="14" t="s">
        <v>125</v>
      </c>
      <c r="G102" s="14" t="s">
        <v>2249</v>
      </c>
      <c r="H102" s="15">
        <v>2006</v>
      </c>
      <c r="I102" s="15">
        <v>1</v>
      </c>
      <c r="J102" s="15">
        <v>0</v>
      </c>
      <c r="K102" s="15">
        <v>0</v>
      </c>
      <c r="L102" s="16" t="s">
        <v>2085</v>
      </c>
      <c r="M102" s="16"/>
      <c r="N102" s="16" t="s">
        <v>39</v>
      </c>
      <c r="O102" s="17">
        <v>144</v>
      </c>
      <c r="P102" s="17">
        <v>0</v>
      </c>
      <c r="Q102" s="17">
        <v>0</v>
      </c>
      <c r="R102" s="18" t="s">
        <v>33</v>
      </c>
      <c r="S102" s="19" t="s">
        <v>89</v>
      </c>
      <c r="T102" s="19">
        <v>110</v>
      </c>
      <c r="U102" s="19">
        <v>0.45454545454545453</v>
      </c>
      <c r="V102" s="19">
        <v>0</v>
      </c>
      <c r="W102" s="20">
        <v>0.05</v>
      </c>
      <c r="X102" s="21">
        <v>7.2</v>
      </c>
      <c r="Y102" s="22" t="s">
        <v>33</v>
      </c>
      <c r="Z102" s="14" t="s">
        <v>5838</v>
      </c>
      <c r="AA102" s="24">
        <v>0</v>
      </c>
      <c r="AB102" s="14" t="s">
        <v>689</v>
      </c>
      <c r="AC102" s="14" t="s">
        <v>689</v>
      </c>
      <c r="AD102" s="25"/>
      <c r="AE102" s="26"/>
      <c r="AF102" s="27"/>
      <c r="AG102" s="28"/>
      <c r="AH102" s="28"/>
      <c r="AI102" s="28"/>
      <c r="AJ102" s="28"/>
      <c r="AK102" s="28"/>
      <c r="AL102" s="28"/>
      <c r="AM102" s="28"/>
      <c r="AN102" s="28"/>
      <c r="AO102" s="28"/>
    </row>
    <row r="103" spans="1:41">
      <c r="A103" s="30" t="s">
        <v>5987</v>
      </c>
      <c r="B103" s="30"/>
      <c r="C103" s="30"/>
      <c r="D103" s="30"/>
      <c r="E103" s="14" t="s">
        <v>90</v>
      </c>
      <c r="F103" s="14" t="s">
        <v>125</v>
      </c>
      <c r="G103" s="14" t="s">
        <v>2250</v>
      </c>
      <c r="H103" s="15">
        <v>2006</v>
      </c>
      <c r="I103" s="15">
        <v>1</v>
      </c>
      <c r="J103" s="15">
        <v>0</v>
      </c>
      <c r="K103" s="15">
        <v>0</v>
      </c>
      <c r="L103" s="16" t="s">
        <v>2085</v>
      </c>
      <c r="M103" s="16"/>
      <c r="N103" s="16" t="s">
        <v>39</v>
      </c>
      <c r="O103" s="17">
        <v>144</v>
      </c>
      <c r="P103" s="17">
        <v>0</v>
      </c>
      <c r="Q103" s="17">
        <v>0</v>
      </c>
      <c r="R103" s="18" t="s">
        <v>33</v>
      </c>
      <c r="S103" s="19" t="s">
        <v>89</v>
      </c>
      <c r="T103" s="19">
        <v>110</v>
      </c>
      <c r="U103" s="19">
        <v>0.45454545454545453</v>
      </c>
      <c r="V103" s="19">
        <v>0</v>
      </c>
      <c r="W103" s="20">
        <v>0.05</v>
      </c>
      <c r="X103" s="21">
        <v>7.2</v>
      </c>
      <c r="Y103" s="22" t="s">
        <v>33</v>
      </c>
      <c r="Z103" s="14" t="s">
        <v>5838</v>
      </c>
      <c r="AA103" s="24">
        <v>0</v>
      </c>
      <c r="AB103" s="14" t="s">
        <v>689</v>
      </c>
      <c r="AC103" s="14" t="s">
        <v>689</v>
      </c>
      <c r="AD103" s="25"/>
      <c r="AE103" s="26"/>
      <c r="AF103" s="27"/>
      <c r="AG103" s="28"/>
      <c r="AH103" s="28"/>
      <c r="AI103" s="28"/>
      <c r="AJ103" s="28"/>
      <c r="AK103" s="28"/>
      <c r="AL103" s="28"/>
      <c r="AM103" s="28"/>
      <c r="AN103" s="28"/>
      <c r="AO103" s="28"/>
    </row>
    <row r="104" spans="1:41">
      <c r="A104" s="30" t="s">
        <v>5987</v>
      </c>
      <c r="B104" s="30"/>
      <c r="C104" s="30"/>
      <c r="D104" s="30"/>
      <c r="E104" s="14" t="s">
        <v>90</v>
      </c>
      <c r="F104" s="14" t="s">
        <v>125</v>
      </c>
      <c r="G104" s="14" t="s">
        <v>2251</v>
      </c>
      <c r="H104" s="15">
        <v>2007</v>
      </c>
      <c r="I104" s="15">
        <v>1</v>
      </c>
      <c r="J104" s="15">
        <v>0</v>
      </c>
      <c r="K104" s="15">
        <v>0</v>
      </c>
      <c r="L104" s="16" t="s">
        <v>2085</v>
      </c>
      <c r="M104" s="16"/>
      <c r="N104" s="16" t="s">
        <v>39</v>
      </c>
      <c r="O104" s="17">
        <v>144</v>
      </c>
      <c r="P104" s="17">
        <v>0</v>
      </c>
      <c r="Q104" s="17">
        <v>0</v>
      </c>
      <c r="R104" s="18" t="s">
        <v>33</v>
      </c>
      <c r="S104" s="19">
        <v>60</v>
      </c>
      <c r="T104" s="19">
        <v>110</v>
      </c>
      <c r="U104" s="19">
        <v>0.45454545454545453</v>
      </c>
      <c r="V104" s="19">
        <v>0</v>
      </c>
      <c r="W104" s="20">
        <v>0.05</v>
      </c>
      <c r="X104" s="21">
        <v>7.2</v>
      </c>
      <c r="Y104" s="22" t="s">
        <v>33</v>
      </c>
      <c r="Z104" s="14" t="s">
        <v>5838</v>
      </c>
      <c r="AA104" s="24">
        <v>0</v>
      </c>
      <c r="AB104" s="14" t="s">
        <v>689</v>
      </c>
      <c r="AC104" s="14" t="s">
        <v>689</v>
      </c>
      <c r="AD104" s="25"/>
      <c r="AE104" s="26"/>
      <c r="AF104" s="27"/>
      <c r="AG104" s="28"/>
      <c r="AH104" s="28"/>
      <c r="AI104" s="28"/>
      <c r="AJ104" s="28"/>
      <c r="AK104" s="28"/>
      <c r="AL104" s="28"/>
      <c r="AM104" s="28"/>
      <c r="AN104" s="28"/>
      <c r="AO104" s="28"/>
    </row>
    <row r="105" spans="1:41">
      <c r="A105" s="30" t="s">
        <v>5987</v>
      </c>
      <c r="B105" s="30"/>
      <c r="C105" s="30"/>
      <c r="D105" s="30"/>
      <c r="E105" s="14" t="s">
        <v>90</v>
      </c>
      <c r="F105" s="14" t="s">
        <v>125</v>
      </c>
      <c r="G105" s="14" t="s">
        <v>2252</v>
      </c>
      <c r="H105" s="15">
        <v>2007</v>
      </c>
      <c r="I105" s="15">
        <v>1</v>
      </c>
      <c r="J105" s="15">
        <v>0</v>
      </c>
      <c r="K105" s="15">
        <v>0</v>
      </c>
      <c r="L105" s="16" t="s">
        <v>2085</v>
      </c>
      <c r="M105" s="16"/>
      <c r="N105" s="16" t="s">
        <v>39</v>
      </c>
      <c r="O105" s="17">
        <v>144</v>
      </c>
      <c r="P105" s="17">
        <v>0</v>
      </c>
      <c r="Q105" s="17">
        <v>0</v>
      </c>
      <c r="R105" s="18" t="s">
        <v>33</v>
      </c>
      <c r="S105" s="19">
        <v>60</v>
      </c>
      <c r="T105" s="19">
        <v>110</v>
      </c>
      <c r="U105" s="19">
        <v>0.45454545454545453</v>
      </c>
      <c r="V105" s="19">
        <v>0</v>
      </c>
      <c r="W105" s="20">
        <v>0.05</v>
      </c>
      <c r="X105" s="21">
        <v>7.2</v>
      </c>
      <c r="Y105" s="22" t="s">
        <v>33</v>
      </c>
      <c r="Z105" s="14" t="s">
        <v>5838</v>
      </c>
      <c r="AA105" s="24">
        <v>0</v>
      </c>
      <c r="AB105" s="14" t="s">
        <v>689</v>
      </c>
      <c r="AC105" s="14" t="s">
        <v>689</v>
      </c>
      <c r="AD105" s="25"/>
      <c r="AE105" s="26"/>
      <c r="AF105" s="27"/>
      <c r="AG105" s="28"/>
      <c r="AH105" s="28"/>
      <c r="AI105" s="28"/>
      <c r="AJ105" s="28"/>
      <c r="AK105" s="28"/>
      <c r="AL105" s="28"/>
      <c r="AM105" s="28"/>
      <c r="AN105" s="28"/>
      <c r="AO105" s="28"/>
    </row>
    <row r="106" spans="1:41">
      <c r="A106" s="30" t="s">
        <v>5987</v>
      </c>
      <c r="B106" s="30"/>
      <c r="C106" s="30"/>
      <c r="D106" s="30"/>
      <c r="E106" s="14" t="s">
        <v>90</v>
      </c>
      <c r="F106" s="14" t="s">
        <v>36</v>
      </c>
      <c r="G106" s="14" t="s">
        <v>2201</v>
      </c>
      <c r="H106" s="15">
        <v>2010</v>
      </c>
      <c r="I106" s="15">
        <v>1</v>
      </c>
      <c r="J106" s="15">
        <v>0</v>
      </c>
      <c r="K106" s="15">
        <v>0</v>
      </c>
      <c r="L106" s="16" t="s">
        <v>2085</v>
      </c>
      <c r="M106" s="16"/>
      <c r="N106" s="16" t="s">
        <v>39</v>
      </c>
      <c r="O106" s="17">
        <v>144</v>
      </c>
      <c r="P106" s="17">
        <v>0</v>
      </c>
      <c r="Q106" s="17">
        <v>0</v>
      </c>
      <c r="R106" s="18" t="s">
        <v>33</v>
      </c>
      <c r="S106" s="19">
        <v>60</v>
      </c>
      <c r="T106" s="19">
        <v>110</v>
      </c>
      <c r="U106" s="19">
        <v>0.45454545454545453</v>
      </c>
      <c r="V106" s="19">
        <v>0</v>
      </c>
      <c r="W106" s="20">
        <v>0.05</v>
      </c>
      <c r="X106" s="21">
        <v>7.2</v>
      </c>
      <c r="Y106" s="22" t="s">
        <v>33</v>
      </c>
      <c r="Z106" s="14" t="s">
        <v>5838</v>
      </c>
      <c r="AA106" s="24">
        <v>0</v>
      </c>
      <c r="AB106" s="14" t="s">
        <v>689</v>
      </c>
      <c r="AC106" s="14" t="s">
        <v>689</v>
      </c>
      <c r="AD106" s="25"/>
      <c r="AE106" s="26"/>
      <c r="AF106" s="27"/>
      <c r="AG106" s="28"/>
      <c r="AH106" s="28"/>
      <c r="AI106" s="28"/>
      <c r="AJ106" s="28"/>
      <c r="AK106" s="28"/>
      <c r="AL106" s="28"/>
      <c r="AM106" s="28"/>
      <c r="AN106" s="28"/>
      <c r="AO106" s="28"/>
    </row>
    <row r="107" spans="1:41">
      <c r="A107" s="30" t="s">
        <v>5987</v>
      </c>
      <c r="B107" s="30"/>
      <c r="C107" s="30"/>
      <c r="D107" s="30"/>
      <c r="E107" s="14" t="s">
        <v>90</v>
      </c>
      <c r="F107" s="14" t="s">
        <v>36</v>
      </c>
      <c r="G107" s="14" t="s">
        <v>2253</v>
      </c>
      <c r="H107" s="15">
        <v>2010</v>
      </c>
      <c r="I107" s="15">
        <v>1</v>
      </c>
      <c r="J107" s="15">
        <v>0</v>
      </c>
      <c r="K107" s="15">
        <v>0</v>
      </c>
      <c r="L107" s="16" t="s">
        <v>2085</v>
      </c>
      <c r="M107" s="16"/>
      <c r="N107" s="16" t="s">
        <v>39</v>
      </c>
      <c r="O107" s="17">
        <v>144</v>
      </c>
      <c r="P107" s="17">
        <v>0</v>
      </c>
      <c r="Q107" s="17">
        <v>0</v>
      </c>
      <c r="R107" s="18" t="s">
        <v>33</v>
      </c>
      <c r="S107" s="19">
        <v>60</v>
      </c>
      <c r="T107" s="19">
        <v>110</v>
      </c>
      <c r="U107" s="19">
        <v>0.45454545454545453</v>
      </c>
      <c r="V107" s="19">
        <v>0</v>
      </c>
      <c r="W107" s="20">
        <v>0.05</v>
      </c>
      <c r="X107" s="21">
        <v>7.2</v>
      </c>
      <c r="Y107" s="22" t="s">
        <v>33</v>
      </c>
      <c r="Z107" s="14" t="s">
        <v>5838</v>
      </c>
      <c r="AA107" s="24">
        <v>0</v>
      </c>
      <c r="AB107" s="14" t="s">
        <v>689</v>
      </c>
      <c r="AC107" s="14" t="s">
        <v>689</v>
      </c>
      <c r="AD107" s="25"/>
      <c r="AE107" s="26"/>
      <c r="AF107" s="27"/>
      <c r="AG107" s="28"/>
      <c r="AH107" s="28"/>
      <c r="AI107" s="28"/>
      <c r="AJ107" s="28"/>
      <c r="AK107" s="28"/>
      <c r="AL107" s="28"/>
      <c r="AM107" s="28"/>
      <c r="AN107" s="28"/>
      <c r="AO107" s="28"/>
    </row>
    <row r="108" spans="1:41">
      <c r="A108" s="30" t="s">
        <v>5987</v>
      </c>
      <c r="B108" s="30"/>
      <c r="C108" s="30"/>
      <c r="D108" s="30"/>
      <c r="E108" s="14" t="s">
        <v>2254</v>
      </c>
      <c r="F108" s="14" t="s">
        <v>611</v>
      </c>
      <c r="G108" s="14" t="s">
        <v>2255</v>
      </c>
      <c r="H108" s="15">
        <v>2000</v>
      </c>
      <c r="I108" s="15">
        <v>1</v>
      </c>
      <c r="J108" s="15">
        <v>0</v>
      </c>
      <c r="K108" s="15">
        <v>0</v>
      </c>
      <c r="L108" s="16" t="s">
        <v>2102</v>
      </c>
      <c r="M108" s="16"/>
      <c r="N108" s="16" t="s">
        <v>39</v>
      </c>
      <c r="O108" s="17">
        <v>144</v>
      </c>
      <c r="P108" s="17">
        <v>0</v>
      </c>
      <c r="Q108" s="17">
        <v>0</v>
      </c>
      <c r="R108" s="18" t="s">
        <v>33</v>
      </c>
      <c r="S108" s="19">
        <v>60</v>
      </c>
      <c r="T108" s="19">
        <v>110</v>
      </c>
      <c r="U108" s="19">
        <v>0.45454545454545453</v>
      </c>
      <c r="V108" s="19">
        <v>0</v>
      </c>
      <c r="W108" s="20">
        <v>0.05</v>
      </c>
      <c r="X108" s="21">
        <v>7.2</v>
      </c>
      <c r="Y108" s="22" t="s">
        <v>33</v>
      </c>
      <c r="Z108" s="14" t="s">
        <v>5838</v>
      </c>
      <c r="AA108" s="24">
        <v>0</v>
      </c>
      <c r="AB108" s="14" t="s">
        <v>689</v>
      </c>
      <c r="AC108" s="14" t="s">
        <v>689</v>
      </c>
      <c r="AD108" s="25"/>
      <c r="AE108" s="26"/>
      <c r="AF108" s="27"/>
      <c r="AG108" s="28"/>
      <c r="AH108" s="28"/>
      <c r="AI108" s="28"/>
      <c r="AJ108" s="28"/>
      <c r="AK108" s="28"/>
      <c r="AL108" s="28"/>
      <c r="AM108" s="28"/>
      <c r="AN108" s="28"/>
      <c r="AO108" s="28"/>
    </row>
    <row r="109" spans="1:41">
      <c r="A109" s="30" t="s">
        <v>5987</v>
      </c>
      <c r="B109" s="30"/>
      <c r="C109" s="30"/>
      <c r="D109" s="30"/>
      <c r="E109" s="14" t="s">
        <v>2256</v>
      </c>
      <c r="F109" s="14" t="s">
        <v>2241</v>
      </c>
      <c r="G109" s="14" t="s">
        <v>2257</v>
      </c>
      <c r="H109" s="15">
        <v>2018</v>
      </c>
      <c r="I109" s="15">
        <v>1</v>
      </c>
      <c r="J109" s="15">
        <v>0</v>
      </c>
      <c r="K109" s="15">
        <v>0</v>
      </c>
      <c r="L109" s="16" t="s">
        <v>2097</v>
      </c>
      <c r="M109" s="16"/>
      <c r="N109" s="16" t="s">
        <v>39</v>
      </c>
      <c r="O109" s="17">
        <v>36</v>
      </c>
      <c r="P109" s="17">
        <v>0</v>
      </c>
      <c r="Q109" s="17">
        <v>0</v>
      </c>
      <c r="R109" s="18" t="s">
        <v>33</v>
      </c>
      <c r="S109" s="19" t="s">
        <v>89</v>
      </c>
      <c r="T109" s="19">
        <v>110</v>
      </c>
      <c r="U109" s="19">
        <v>1.8181818181818181</v>
      </c>
      <c r="V109" s="19">
        <v>0</v>
      </c>
      <c r="W109" s="20">
        <v>0.2</v>
      </c>
      <c r="X109" s="21">
        <v>7.2</v>
      </c>
      <c r="Y109" s="22" t="s">
        <v>33</v>
      </c>
      <c r="Z109" s="14" t="s">
        <v>5838</v>
      </c>
      <c r="AA109" s="24">
        <v>0</v>
      </c>
      <c r="AB109" s="14" t="s">
        <v>689</v>
      </c>
      <c r="AC109" s="14" t="s">
        <v>689</v>
      </c>
      <c r="AD109" s="25"/>
      <c r="AE109" s="26"/>
      <c r="AF109" s="27"/>
      <c r="AG109" s="28"/>
      <c r="AH109" s="28"/>
      <c r="AI109" s="28"/>
      <c r="AJ109" s="28"/>
      <c r="AK109" s="28"/>
      <c r="AL109" s="28"/>
      <c r="AM109" s="28"/>
      <c r="AN109" s="28"/>
      <c r="AO109" s="28"/>
    </row>
    <row r="110" spans="1:41">
      <c r="A110" s="30" t="s">
        <v>5987</v>
      </c>
      <c r="B110" s="30"/>
      <c r="C110" s="30"/>
      <c r="D110" s="30"/>
      <c r="E110" s="14" t="s">
        <v>37</v>
      </c>
      <c r="F110" s="14" t="s">
        <v>36</v>
      </c>
      <c r="G110" s="14" t="s">
        <v>2247</v>
      </c>
      <c r="H110" s="15">
        <v>2017</v>
      </c>
      <c r="I110" s="15">
        <v>1</v>
      </c>
      <c r="J110" s="15">
        <v>0</v>
      </c>
      <c r="K110" s="15">
        <v>0</v>
      </c>
      <c r="L110" s="16" t="s">
        <v>2100</v>
      </c>
      <c r="M110" s="16"/>
      <c r="N110" s="16" t="s">
        <v>39</v>
      </c>
      <c r="O110" s="17">
        <v>300</v>
      </c>
      <c r="P110" s="17">
        <v>0</v>
      </c>
      <c r="Q110" s="17">
        <v>0</v>
      </c>
      <c r="R110" s="18" t="s">
        <v>33</v>
      </c>
      <c r="S110" s="19" t="s">
        <v>89</v>
      </c>
      <c r="T110" s="19">
        <v>110</v>
      </c>
      <c r="U110" s="19">
        <v>0.22727272727272727</v>
      </c>
      <c r="V110" s="19">
        <v>0</v>
      </c>
      <c r="W110" s="20">
        <v>2.5000000000000001E-2</v>
      </c>
      <c r="X110" s="21">
        <v>7.5</v>
      </c>
      <c r="Y110" s="22" t="s">
        <v>33</v>
      </c>
      <c r="Z110" s="14" t="s">
        <v>5838</v>
      </c>
      <c r="AA110" s="24">
        <v>0</v>
      </c>
      <c r="AB110" s="14" t="s">
        <v>689</v>
      </c>
      <c r="AC110" s="14" t="s">
        <v>689</v>
      </c>
      <c r="AD110" s="25"/>
      <c r="AE110" s="26"/>
      <c r="AF110" s="27"/>
      <c r="AG110" s="28"/>
      <c r="AH110" s="28"/>
      <c r="AI110" s="28"/>
      <c r="AJ110" s="28"/>
      <c r="AK110" s="28"/>
      <c r="AL110" s="28"/>
      <c r="AM110" s="28"/>
      <c r="AN110" s="28"/>
      <c r="AO110" s="28"/>
    </row>
    <row r="111" spans="1:41">
      <c r="A111" s="30" t="s">
        <v>5987</v>
      </c>
      <c r="B111" s="30"/>
      <c r="C111" s="30"/>
      <c r="D111" s="30"/>
      <c r="E111" s="14" t="s">
        <v>828</v>
      </c>
      <c r="F111" s="14" t="s">
        <v>480</v>
      </c>
      <c r="G111" s="14" t="s">
        <v>2154</v>
      </c>
      <c r="H111" s="15">
        <v>2011</v>
      </c>
      <c r="I111" s="15">
        <v>3</v>
      </c>
      <c r="J111" s="15">
        <v>0</v>
      </c>
      <c r="K111" s="15">
        <v>0</v>
      </c>
      <c r="L111" s="16" t="s">
        <v>2085</v>
      </c>
      <c r="M111" s="16"/>
      <c r="N111" s="16" t="s">
        <v>39</v>
      </c>
      <c r="O111" s="17">
        <v>855</v>
      </c>
      <c r="P111" s="17">
        <v>7905</v>
      </c>
      <c r="Q111" s="17">
        <v>5</v>
      </c>
      <c r="R111" s="18" t="s">
        <v>33</v>
      </c>
      <c r="S111" s="19" t="s">
        <v>89</v>
      </c>
      <c r="T111" s="19">
        <v>110</v>
      </c>
      <c r="U111" s="19">
        <v>0.16363636363636364</v>
      </c>
      <c r="V111" s="19">
        <v>0</v>
      </c>
      <c r="W111" s="20">
        <v>1.7999999999999999E-2</v>
      </c>
      <c r="X111" s="21">
        <v>22.5045</v>
      </c>
      <c r="Y111" s="22" t="s">
        <v>33</v>
      </c>
      <c r="Z111" s="14" t="s">
        <v>5838</v>
      </c>
      <c r="AA111" s="24">
        <v>0</v>
      </c>
      <c r="AB111" s="14" t="s">
        <v>689</v>
      </c>
      <c r="AC111" s="14" t="s">
        <v>689</v>
      </c>
      <c r="AD111" s="25"/>
      <c r="AE111" s="26"/>
      <c r="AF111" s="27"/>
      <c r="AG111" s="28"/>
      <c r="AH111" s="28"/>
      <c r="AI111" s="28"/>
      <c r="AJ111" s="28"/>
      <c r="AK111" s="28"/>
      <c r="AL111" s="28"/>
      <c r="AM111" s="28"/>
      <c r="AN111" s="28"/>
      <c r="AO111" s="28"/>
    </row>
    <row r="112" spans="1:41">
      <c r="A112" s="30" t="s">
        <v>5987</v>
      </c>
      <c r="B112" s="30"/>
      <c r="C112" s="30"/>
      <c r="D112" s="30"/>
      <c r="E112" s="14" t="s">
        <v>2244</v>
      </c>
      <c r="F112" s="14" t="s">
        <v>2245</v>
      </c>
      <c r="G112" s="14" t="s">
        <v>2246</v>
      </c>
      <c r="H112" s="15">
        <v>2017</v>
      </c>
      <c r="I112" s="15">
        <v>1</v>
      </c>
      <c r="J112" s="15">
        <v>0</v>
      </c>
      <c r="K112" s="15">
        <v>0</v>
      </c>
      <c r="L112" s="16" t="s">
        <v>2097</v>
      </c>
      <c r="M112" s="16"/>
      <c r="N112" s="16" t="s">
        <v>39</v>
      </c>
      <c r="O112" s="17">
        <v>20</v>
      </c>
      <c r="P112" s="17">
        <v>0</v>
      </c>
      <c r="Q112" s="17">
        <v>0</v>
      </c>
      <c r="R112" s="18" t="s">
        <v>33</v>
      </c>
      <c r="S112" s="19" t="s">
        <v>89</v>
      </c>
      <c r="T112" s="19">
        <v>110</v>
      </c>
      <c r="U112" s="19">
        <v>3.5454545454545454</v>
      </c>
      <c r="V112" s="19">
        <v>0</v>
      </c>
      <c r="W112" s="20">
        <v>0.39</v>
      </c>
      <c r="X112" s="21">
        <v>7.8000000000000007</v>
      </c>
      <c r="Y112" s="22" t="s">
        <v>33</v>
      </c>
      <c r="Z112" s="14" t="s">
        <v>5838</v>
      </c>
      <c r="AA112" s="24">
        <v>0</v>
      </c>
      <c r="AB112" s="14" t="s">
        <v>689</v>
      </c>
      <c r="AC112" s="14" t="s">
        <v>689</v>
      </c>
      <c r="AD112" s="25"/>
      <c r="AE112" s="26"/>
      <c r="AF112" s="27"/>
      <c r="AG112" s="28"/>
      <c r="AH112" s="28"/>
      <c r="AI112" s="28"/>
      <c r="AJ112" s="28"/>
      <c r="AK112" s="28"/>
      <c r="AL112" s="28"/>
      <c r="AM112" s="28"/>
      <c r="AN112" s="28"/>
      <c r="AO112" s="28"/>
    </row>
    <row r="113" spans="1:41">
      <c r="A113" s="30" t="s">
        <v>5987</v>
      </c>
      <c r="B113" s="30"/>
      <c r="C113" s="30"/>
      <c r="D113" s="30"/>
      <c r="E113" s="14" t="s">
        <v>784</v>
      </c>
      <c r="F113" s="14" t="s">
        <v>67</v>
      </c>
      <c r="G113" s="14" t="s">
        <v>6000</v>
      </c>
      <c r="H113" s="15">
        <v>2006</v>
      </c>
      <c r="I113" s="15">
        <v>1</v>
      </c>
      <c r="J113" s="15">
        <v>0</v>
      </c>
      <c r="K113" s="15">
        <v>0</v>
      </c>
      <c r="L113" s="16" t="s">
        <v>2085</v>
      </c>
      <c r="M113" s="16"/>
      <c r="N113" s="16" t="s">
        <v>39</v>
      </c>
      <c r="O113" s="17">
        <v>160</v>
      </c>
      <c r="P113" s="17">
        <v>0</v>
      </c>
      <c r="Q113" s="17">
        <v>0</v>
      </c>
      <c r="R113" s="18" t="s">
        <v>33</v>
      </c>
      <c r="S113" s="19">
        <v>60</v>
      </c>
      <c r="T113" s="19">
        <v>110</v>
      </c>
      <c r="U113" s="19">
        <v>0.45454545454545453</v>
      </c>
      <c r="V113" s="19">
        <v>0</v>
      </c>
      <c r="W113" s="20">
        <v>0.05</v>
      </c>
      <c r="X113" s="21">
        <v>8</v>
      </c>
      <c r="Y113" s="22" t="s">
        <v>33</v>
      </c>
      <c r="Z113" s="14" t="s">
        <v>5838</v>
      </c>
      <c r="AA113" s="24">
        <v>0</v>
      </c>
      <c r="AB113" s="14" t="s">
        <v>689</v>
      </c>
      <c r="AC113" s="14" t="s">
        <v>689</v>
      </c>
      <c r="AD113" s="25"/>
      <c r="AE113" s="26"/>
      <c r="AF113" s="27"/>
      <c r="AG113" s="28"/>
      <c r="AH113" s="28"/>
      <c r="AI113" s="28"/>
      <c r="AJ113" s="28"/>
      <c r="AK113" s="28"/>
      <c r="AL113" s="28"/>
      <c r="AM113" s="28"/>
      <c r="AN113" s="28"/>
      <c r="AO113" s="28"/>
    </row>
    <row r="114" spans="1:41">
      <c r="A114" s="30" t="s">
        <v>5987</v>
      </c>
      <c r="B114" s="30"/>
      <c r="C114" s="30"/>
      <c r="D114" s="30"/>
      <c r="E114" s="14" t="s">
        <v>2027</v>
      </c>
      <c r="F114" s="14" t="s">
        <v>2187</v>
      </c>
      <c r="G114" s="14" t="s">
        <v>2243</v>
      </c>
      <c r="H114" s="15">
        <v>2006</v>
      </c>
      <c r="I114" s="15">
        <v>1</v>
      </c>
      <c r="J114" s="15">
        <v>0</v>
      </c>
      <c r="K114" s="15">
        <v>0</v>
      </c>
      <c r="L114" s="16" t="s">
        <v>2085</v>
      </c>
      <c r="M114" s="16"/>
      <c r="N114" s="16" t="s">
        <v>39</v>
      </c>
      <c r="O114" s="17">
        <v>855</v>
      </c>
      <c r="P114" s="17">
        <v>0</v>
      </c>
      <c r="Q114" s="17">
        <v>0</v>
      </c>
      <c r="R114" s="18" t="s">
        <v>33</v>
      </c>
      <c r="S114" s="19" t="s">
        <v>89</v>
      </c>
      <c r="T114" s="19">
        <v>110</v>
      </c>
      <c r="U114" s="19">
        <v>9.0909090909090912E-2</v>
      </c>
      <c r="V114" s="19">
        <v>0</v>
      </c>
      <c r="W114" s="20">
        <v>0.01</v>
      </c>
      <c r="X114" s="21">
        <v>8.5500000000000007</v>
      </c>
      <c r="Y114" s="22" t="s">
        <v>33</v>
      </c>
      <c r="Z114" s="14" t="s">
        <v>5838</v>
      </c>
      <c r="AA114" s="24">
        <v>0</v>
      </c>
      <c r="AB114" s="14" t="s">
        <v>689</v>
      </c>
      <c r="AC114" s="14" t="s">
        <v>689</v>
      </c>
      <c r="AD114" s="25"/>
      <c r="AE114" s="26"/>
      <c r="AF114" s="27"/>
      <c r="AG114" s="28"/>
      <c r="AH114" s="28"/>
      <c r="AI114" s="28"/>
      <c r="AJ114" s="28"/>
      <c r="AK114" s="28"/>
      <c r="AL114" s="28"/>
      <c r="AM114" s="28"/>
      <c r="AN114" s="28"/>
      <c r="AO114" s="28"/>
    </row>
    <row r="115" spans="1:41">
      <c r="A115" s="30" t="s">
        <v>5987</v>
      </c>
      <c r="B115" s="30"/>
      <c r="C115" s="30"/>
      <c r="D115" s="30"/>
      <c r="E115" s="14" t="s">
        <v>2240</v>
      </c>
      <c r="F115" s="14" t="s">
        <v>2241</v>
      </c>
      <c r="G115" s="14" t="s">
        <v>2242</v>
      </c>
      <c r="H115" s="15">
        <v>2018</v>
      </c>
      <c r="I115" s="15">
        <v>1</v>
      </c>
      <c r="J115" s="15">
        <v>0</v>
      </c>
      <c r="K115" s="15">
        <v>0</v>
      </c>
      <c r="L115" s="16" t="s">
        <v>2097</v>
      </c>
      <c r="M115" s="16"/>
      <c r="N115" s="16" t="s">
        <v>39</v>
      </c>
      <c r="O115" s="17">
        <v>30</v>
      </c>
      <c r="P115" s="17">
        <v>0</v>
      </c>
      <c r="Q115" s="17">
        <v>0</v>
      </c>
      <c r="R115" s="18" t="s">
        <v>33</v>
      </c>
      <c r="S115" s="19" t="s">
        <v>89</v>
      </c>
      <c r="T115" s="19">
        <v>110</v>
      </c>
      <c r="U115" s="19">
        <v>2.8636363636363638</v>
      </c>
      <c r="V115" s="19">
        <v>0</v>
      </c>
      <c r="W115" s="20">
        <v>0.315</v>
      </c>
      <c r="X115" s="21">
        <v>9.4499999999999993</v>
      </c>
      <c r="Y115" s="22" t="s">
        <v>33</v>
      </c>
      <c r="Z115" s="14" t="s">
        <v>5838</v>
      </c>
      <c r="AA115" s="24">
        <v>0</v>
      </c>
      <c r="AB115" s="14" t="s">
        <v>689</v>
      </c>
      <c r="AC115" s="14" t="s">
        <v>689</v>
      </c>
      <c r="AD115" s="25"/>
      <c r="AE115" s="26"/>
      <c r="AF115" s="27"/>
      <c r="AG115" s="28"/>
      <c r="AH115" s="28"/>
      <c r="AI115" s="28"/>
      <c r="AJ115" s="28"/>
      <c r="AK115" s="28"/>
      <c r="AL115" s="28"/>
      <c r="AM115" s="28"/>
      <c r="AN115" s="28"/>
      <c r="AO115" s="28"/>
    </row>
    <row r="116" spans="1:41">
      <c r="A116" s="30" t="s">
        <v>5987</v>
      </c>
      <c r="B116" s="30"/>
      <c r="C116" s="30"/>
      <c r="D116" s="30"/>
      <c r="E116" s="14" t="s">
        <v>35</v>
      </c>
      <c r="F116" s="14" t="s">
        <v>479</v>
      </c>
      <c r="G116" s="14" t="s">
        <v>2110</v>
      </c>
      <c r="H116" s="15">
        <v>2018</v>
      </c>
      <c r="I116" s="15">
        <v>1</v>
      </c>
      <c r="J116" s="15">
        <v>0</v>
      </c>
      <c r="K116" s="15">
        <v>0</v>
      </c>
      <c r="L116" s="16" t="s">
        <v>2084</v>
      </c>
      <c r="M116" s="16"/>
      <c r="N116" s="16" t="s">
        <v>39</v>
      </c>
      <c r="O116" s="17">
        <v>40</v>
      </c>
      <c r="P116" s="17">
        <v>0</v>
      </c>
      <c r="Q116" s="17">
        <v>0</v>
      </c>
      <c r="R116" s="18" t="s">
        <v>33</v>
      </c>
      <c r="S116" s="19" t="s">
        <v>89</v>
      </c>
      <c r="T116" s="19">
        <v>110</v>
      </c>
      <c r="U116" s="19">
        <v>2.2727272727272729</v>
      </c>
      <c r="V116" s="19">
        <v>0</v>
      </c>
      <c r="W116" s="20">
        <v>0.25</v>
      </c>
      <c r="X116" s="21">
        <v>10</v>
      </c>
      <c r="Y116" s="22" t="s">
        <v>33</v>
      </c>
      <c r="Z116" s="14" t="s">
        <v>5838</v>
      </c>
      <c r="AA116" s="24">
        <v>0</v>
      </c>
      <c r="AB116" s="14" t="s">
        <v>689</v>
      </c>
      <c r="AC116" s="14" t="s">
        <v>689</v>
      </c>
      <c r="AD116" s="25"/>
      <c r="AE116" s="26"/>
      <c r="AF116" s="27"/>
      <c r="AG116" s="28"/>
      <c r="AH116" s="28"/>
      <c r="AI116" s="28"/>
      <c r="AJ116" s="28"/>
      <c r="AK116" s="28"/>
      <c r="AL116" s="28"/>
      <c r="AM116" s="28"/>
      <c r="AN116" s="28"/>
      <c r="AO116" s="28"/>
    </row>
    <row r="117" spans="1:41">
      <c r="A117" s="30" t="s">
        <v>5987</v>
      </c>
      <c r="B117" s="30"/>
      <c r="C117" s="30"/>
      <c r="D117" s="30"/>
      <c r="E117" s="14" t="s">
        <v>2233</v>
      </c>
      <c r="F117" s="14" t="s">
        <v>2234</v>
      </c>
      <c r="G117" s="14" t="s">
        <v>2235</v>
      </c>
      <c r="H117" s="15">
        <v>2015</v>
      </c>
      <c r="I117" s="15">
        <v>1</v>
      </c>
      <c r="J117" s="15">
        <v>0</v>
      </c>
      <c r="K117" s="15">
        <v>0</v>
      </c>
      <c r="L117" s="16" t="s">
        <v>2097</v>
      </c>
      <c r="M117" s="16"/>
      <c r="N117" s="16" t="s">
        <v>39</v>
      </c>
      <c r="O117" s="17">
        <v>90</v>
      </c>
      <c r="P117" s="17">
        <v>0</v>
      </c>
      <c r="Q117" s="17">
        <v>0</v>
      </c>
      <c r="R117" s="18" t="s">
        <v>33</v>
      </c>
      <c r="S117" s="19" t="s">
        <v>89</v>
      </c>
      <c r="T117" s="19">
        <v>220</v>
      </c>
      <c r="U117" s="19">
        <v>0.54545454545454541</v>
      </c>
      <c r="V117" s="19">
        <v>0</v>
      </c>
      <c r="W117" s="20">
        <v>0.12</v>
      </c>
      <c r="X117" s="21">
        <v>10.799999999999999</v>
      </c>
      <c r="Y117" s="22" t="s">
        <v>33</v>
      </c>
      <c r="Z117" s="14" t="s">
        <v>5838</v>
      </c>
      <c r="AA117" s="24">
        <v>0</v>
      </c>
      <c r="AB117" s="14" t="s">
        <v>689</v>
      </c>
      <c r="AC117" s="14" t="s">
        <v>689</v>
      </c>
      <c r="AD117" s="25"/>
      <c r="AE117" s="26"/>
      <c r="AF117" s="27"/>
      <c r="AG117" s="28"/>
      <c r="AH117" s="28"/>
      <c r="AI117" s="28"/>
      <c r="AJ117" s="28"/>
      <c r="AK117" s="28"/>
      <c r="AL117" s="28"/>
      <c r="AM117" s="28"/>
      <c r="AN117" s="28"/>
      <c r="AO117" s="28"/>
    </row>
    <row r="118" spans="1:41">
      <c r="A118" s="30" t="s">
        <v>5987</v>
      </c>
      <c r="B118" s="30"/>
      <c r="C118" s="30"/>
      <c r="D118" s="30"/>
      <c r="E118" s="14" t="s">
        <v>869</v>
      </c>
      <c r="F118" s="14" t="s">
        <v>355</v>
      </c>
      <c r="G118" s="14" t="s">
        <v>872</v>
      </c>
      <c r="H118" s="15">
        <v>2018</v>
      </c>
      <c r="I118" s="15">
        <v>1</v>
      </c>
      <c r="J118" s="15">
        <v>0</v>
      </c>
      <c r="K118" s="15">
        <v>0</v>
      </c>
      <c r="L118" s="16" t="s">
        <v>2085</v>
      </c>
      <c r="M118" s="16"/>
      <c r="N118" s="16" t="s">
        <v>39</v>
      </c>
      <c r="O118" s="17">
        <v>50</v>
      </c>
      <c r="P118" s="17">
        <v>0</v>
      </c>
      <c r="Q118" s="17">
        <v>0</v>
      </c>
      <c r="R118" s="18" t="s">
        <v>33</v>
      </c>
      <c r="S118" s="19" t="s">
        <v>89</v>
      </c>
      <c r="T118" s="19">
        <v>110</v>
      </c>
      <c r="U118" s="19">
        <v>2</v>
      </c>
      <c r="V118" s="19">
        <v>0</v>
      </c>
      <c r="W118" s="20">
        <v>0.22</v>
      </c>
      <c r="X118" s="21">
        <v>11</v>
      </c>
      <c r="Y118" s="22" t="s">
        <v>33</v>
      </c>
      <c r="Z118" s="14" t="s">
        <v>5838</v>
      </c>
      <c r="AA118" s="24">
        <v>0</v>
      </c>
      <c r="AB118" s="14" t="s">
        <v>689</v>
      </c>
      <c r="AC118" s="14" t="s">
        <v>689</v>
      </c>
      <c r="AD118" s="25"/>
      <c r="AE118" s="26"/>
      <c r="AF118" s="27"/>
      <c r="AG118" s="28"/>
      <c r="AH118" s="28"/>
      <c r="AI118" s="28"/>
      <c r="AJ118" s="28"/>
      <c r="AK118" s="28"/>
      <c r="AL118" s="28"/>
      <c r="AM118" s="28"/>
      <c r="AN118" s="28"/>
      <c r="AO118" s="28"/>
    </row>
    <row r="119" spans="1:41">
      <c r="A119" s="30" t="s">
        <v>5987</v>
      </c>
      <c r="B119" s="30"/>
      <c r="C119" s="30"/>
      <c r="D119" s="30"/>
      <c r="E119" s="14" t="s">
        <v>1121</v>
      </c>
      <c r="F119" s="14" t="s">
        <v>2054</v>
      </c>
      <c r="G119" s="14" t="s">
        <v>2200</v>
      </c>
      <c r="H119" s="15">
        <v>2011</v>
      </c>
      <c r="I119" s="15">
        <v>2</v>
      </c>
      <c r="J119" s="15">
        <v>0</v>
      </c>
      <c r="K119" s="15">
        <v>0</v>
      </c>
      <c r="L119" s="16" t="s">
        <v>2085</v>
      </c>
      <c r="M119" s="16"/>
      <c r="N119" s="16" t="s">
        <v>39</v>
      </c>
      <c r="O119" s="17">
        <v>855</v>
      </c>
      <c r="P119" s="17">
        <v>0</v>
      </c>
      <c r="Q119" s="17">
        <v>0</v>
      </c>
      <c r="R119" s="18" t="s">
        <v>33</v>
      </c>
      <c r="S119" s="19" t="s">
        <v>89</v>
      </c>
      <c r="T119" s="19">
        <v>110</v>
      </c>
      <c r="U119" s="19">
        <v>0.11818181818181818</v>
      </c>
      <c r="V119" s="19">
        <v>0</v>
      </c>
      <c r="W119" s="20">
        <v>1.2999999999999999E-2</v>
      </c>
      <c r="X119" s="21">
        <v>22.23</v>
      </c>
      <c r="Y119" s="22" t="s">
        <v>33</v>
      </c>
      <c r="Z119" s="14" t="s">
        <v>5838</v>
      </c>
      <c r="AA119" s="24">
        <v>0</v>
      </c>
      <c r="AB119" s="14" t="s">
        <v>689</v>
      </c>
      <c r="AC119" s="14" t="s">
        <v>689</v>
      </c>
      <c r="AD119" s="25"/>
      <c r="AE119" s="26"/>
      <c r="AF119" s="27"/>
      <c r="AG119" s="28"/>
      <c r="AH119" s="28"/>
      <c r="AI119" s="28"/>
      <c r="AJ119" s="28"/>
      <c r="AK119" s="28"/>
      <c r="AL119" s="28"/>
      <c r="AM119" s="28"/>
      <c r="AN119" s="28"/>
      <c r="AO119" s="28"/>
    </row>
    <row r="120" spans="1:41">
      <c r="A120" s="30" t="s">
        <v>5987</v>
      </c>
      <c r="B120" s="30"/>
      <c r="C120" s="30"/>
      <c r="D120" s="30"/>
      <c r="E120" s="14" t="s">
        <v>2222</v>
      </c>
      <c r="F120" s="14" t="s">
        <v>2223</v>
      </c>
      <c r="G120" s="14" t="s">
        <v>2224</v>
      </c>
      <c r="H120" s="15">
        <v>2018</v>
      </c>
      <c r="I120" s="15">
        <v>1</v>
      </c>
      <c r="J120" s="15">
        <v>0</v>
      </c>
      <c r="K120" s="15">
        <v>0</v>
      </c>
      <c r="L120" s="16" t="s">
        <v>2155</v>
      </c>
      <c r="M120" s="16"/>
      <c r="N120" s="16" t="s">
        <v>39</v>
      </c>
      <c r="O120" s="17">
        <v>30</v>
      </c>
      <c r="P120" s="17">
        <v>0</v>
      </c>
      <c r="Q120" s="17">
        <v>0</v>
      </c>
      <c r="R120" s="18" t="s">
        <v>33</v>
      </c>
      <c r="S120" s="19" t="s">
        <v>89</v>
      </c>
      <c r="T120" s="19">
        <v>110</v>
      </c>
      <c r="U120" s="19">
        <v>3.4090909090909092</v>
      </c>
      <c r="V120" s="19">
        <v>0</v>
      </c>
      <c r="W120" s="20">
        <v>0.375</v>
      </c>
      <c r="X120" s="21">
        <v>11.25</v>
      </c>
      <c r="Y120" s="22" t="s">
        <v>33</v>
      </c>
      <c r="Z120" s="14" t="s">
        <v>5838</v>
      </c>
      <c r="AA120" s="24">
        <v>0</v>
      </c>
      <c r="AB120" s="14" t="s">
        <v>689</v>
      </c>
      <c r="AC120" s="14" t="s">
        <v>689</v>
      </c>
      <c r="AD120" s="25"/>
      <c r="AE120" s="26"/>
      <c r="AF120" s="27"/>
      <c r="AG120" s="28"/>
      <c r="AH120" s="28"/>
      <c r="AI120" s="28"/>
      <c r="AJ120" s="28"/>
      <c r="AK120" s="28"/>
      <c r="AL120" s="28"/>
      <c r="AM120" s="28"/>
      <c r="AN120" s="28"/>
      <c r="AO120" s="28"/>
    </row>
    <row r="121" spans="1:41">
      <c r="A121" s="30" t="s">
        <v>5987</v>
      </c>
      <c r="B121" s="30"/>
      <c r="C121" s="30"/>
      <c r="D121" s="30"/>
      <c r="E121" s="14" t="s">
        <v>2225</v>
      </c>
      <c r="F121" s="14" t="s">
        <v>2226</v>
      </c>
      <c r="G121" s="14" t="s">
        <v>2227</v>
      </c>
      <c r="H121" s="15">
        <v>2018</v>
      </c>
      <c r="I121" s="15">
        <v>1</v>
      </c>
      <c r="J121" s="15">
        <v>0</v>
      </c>
      <c r="K121" s="15">
        <v>0</v>
      </c>
      <c r="L121" s="16" t="s">
        <v>2155</v>
      </c>
      <c r="M121" s="16"/>
      <c r="N121" s="16" t="s">
        <v>39</v>
      </c>
      <c r="O121" s="17">
        <v>30</v>
      </c>
      <c r="P121" s="17">
        <v>0</v>
      </c>
      <c r="Q121" s="17">
        <v>0</v>
      </c>
      <c r="R121" s="18" t="s">
        <v>33</v>
      </c>
      <c r="S121" s="19" t="s">
        <v>89</v>
      </c>
      <c r="T121" s="19">
        <v>110</v>
      </c>
      <c r="U121" s="19">
        <v>3.4090909090909092</v>
      </c>
      <c r="V121" s="19">
        <v>0</v>
      </c>
      <c r="W121" s="20">
        <v>0.375</v>
      </c>
      <c r="X121" s="21">
        <v>11.25</v>
      </c>
      <c r="Y121" s="22" t="s">
        <v>33</v>
      </c>
      <c r="Z121" s="14" t="s">
        <v>5838</v>
      </c>
      <c r="AA121" s="24">
        <v>0</v>
      </c>
      <c r="AB121" s="14" t="s">
        <v>689</v>
      </c>
      <c r="AC121" s="14" t="s">
        <v>689</v>
      </c>
      <c r="AD121" s="25"/>
      <c r="AE121" s="26"/>
      <c r="AF121" s="27"/>
      <c r="AG121" s="28"/>
      <c r="AH121" s="28"/>
      <c r="AI121" s="28"/>
      <c r="AJ121" s="28"/>
      <c r="AK121" s="28"/>
      <c r="AL121" s="28"/>
      <c r="AM121" s="28"/>
      <c r="AN121" s="28"/>
      <c r="AO121" s="28"/>
    </row>
    <row r="122" spans="1:41">
      <c r="A122" s="30" t="s">
        <v>5987</v>
      </c>
      <c r="B122" s="30"/>
      <c r="C122" s="30"/>
      <c r="D122" s="30"/>
      <c r="E122" s="14" t="s">
        <v>2228</v>
      </c>
      <c r="F122" s="14" t="s">
        <v>2229</v>
      </c>
      <c r="G122" s="14" t="s">
        <v>2230</v>
      </c>
      <c r="H122" s="15">
        <v>2018</v>
      </c>
      <c r="I122" s="15">
        <v>1</v>
      </c>
      <c r="J122" s="15">
        <v>0</v>
      </c>
      <c r="K122" s="15">
        <v>0</v>
      </c>
      <c r="L122" s="16" t="s">
        <v>2155</v>
      </c>
      <c r="M122" s="16"/>
      <c r="N122" s="16" t="s">
        <v>39</v>
      </c>
      <c r="O122" s="17">
        <v>30</v>
      </c>
      <c r="P122" s="17">
        <v>0</v>
      </c>
      <c r="Q122" s="17">
        <v>0</v>
      </c>
      <c r="R122" s="18" t="s">
        <v>33</v>
      </c>
      <c r="S122" s="19" t="s">
        <v>89</v>
      </c>
      <c r="T122" s="19">
        <v>110</v>
      </c>
      <c r="U122" s="19">
        <v>3.4090909090909092</v>
      </c>
      <c r="V122" s="19">
        <v>0</v>
      </c>
      <c r="W122" s="20">
        <v>0.375</v>
      </c>
      <c r="X122" s="21">
        <v>11.25</v>
      </c>
      <c r="Y122" s="22" t="s">
        <v>33</v>
      </c>
      <c r="Z122" s="14" t="s">
        <v>5838</v>
      </c>
      <c r="AA122" s="24">
        <v>0</v>
      </c>
      <c r="AB122" s="14" t="s">
        <v>689</v>
      </c>
      <c r="AC122" s="14" t="s">
        <v>689</v>
      </c>
      <c r="AD122" s="25"/>
      <c r="AE122" s="26"/>
      <c r="AF122" s="27"/>
      <c r="AG122" s="28"/>
      <c r="AH122" s="28"/>
      <c r="AI122" s="28"/>
      <c r="AJ122" s="28"/>
      <c r="AK122" s="28"/>
      <c r="AL122" s="28"/>
      <c r="AM122" s="28"/>
      <c r="AN122" s="28"/>
      <c r="AO122" s="28"/>
    </row>
    <row r="123" spans="1:41">
      <c r="A123" s="30" t="s">
        <v>5987</v>
      </c>
      <c r="B123" s="30"/>
      <c r="C123" s="30"/>
      <c r="D123" s="30"/>
      <c r="E123" s="14" t="s">
        <v>2165</v>
      </c>
      <c r="F123" s="14" t="s">
        <v>480</v>
      </c>
      <c r="G123" s="14" t="s">
        <v>2166</v>
      </c>
      <c r="H123" s="15">
        <v>2010</v>
      </c>
      <c r="I123" s="15">
        <v>2</v>
      </c>
      <c r="J123" s="15">
        <v>0</v>
      </c>
      <c r="K123" s="15">
        <v>0</v>
      </c>
      <c r="L123" s="16" t="s">
        <v>2085</v>
      </c>
      <c r="M123" s="16"/>
      <c r="N123" s="16" t="s">
        <v>39</v>
      </c>
      <c r="O123" s="17">
        <v>855</v>
      </c>
      <c r="P123" s="17">
        <v>7905</v>
      </c>
      <c r="Q123" s="17">
        <v>5</v>
      </c>
      <c r="R123" s="18" t="s">
        <v>33</v>
      </c>
      <c r="S123" s="19" t="s">
        <v>89</v>
      </c>
      <c r="T123" s="19">
        <v>110</v>
      </c>
      <c r="U123" s="19">
        <v>0.16363636363636364</v>
      </c>
      <c r="V123" s="19">
        <v>0</v>
      </c>
      <c r="W123" s="20">
        <v>1.7999999999999999E-2</v>
      </c>
      <c r="X123" s="21">
        <v>22.5045</v>
      </c>
      <c r="Y123" s="22" t="s">
        <v>33</v>
      </c>
      <c r="Z123" s="14" t="s">
        <v>5838</v>
      </c>
      <c r="AA123" s="24">
        <v>0</v>
      </c>
      <c r="AB123" s="14" t="s">
        <v>689</v>
      </c>
      <c r="AC123" s="14" t="s">
        <v>689</v>
      </c>
      <c r="AD123" s="25"/>
      <c r="AE123" s="26"/>
      <c r="AF123" s="27"/>
      <c r="AG123" s="28"/>
      <c r="AH123" s="28"/>
      <c r="AI123" s="28"/>
      <c r="AJ123" s="28"/>
      <c r="AK123" s="28"/>
      <c r="AL123" s="28"/>
      <c r="AM123" s="28"/>
      <c r="AN123" s="28"/>
      <c r="AO123" s="28"/>
    </row>
    <row r="124" spans="1:41">
      <c r="A124" s="30" t="s">
        <v>5987</v>
      </c>
      <c r="B124" s="30"/>
      <c r="C124" s="30"/>
      <c r="D124" s="30"/>
      <c r="E124" s="14" t="s">
        <v>2192</v>
      </c>
      <c r="F124" s="14" t="s">
        <v>480</v>
      </c>
      <c r="G124" s="14" t="s">
        <v>2193</v>
      </c>
      <c r="H124" s="15">
        <v>2009</v>
      </c>
      <c r="I124" s="15">
        <v>2</v>
      </c>
      <c r="J124" s="15">
        <v>0</v>
      </c>
      <c r="K124" s="15">
        <v>0</v>
      </c>
      <c r="L124" s="16" t="s">
        <v>2097</v>
      </c>
      <c r="M124" s="16"/>
      <c r="N124" s="16" t="s">
        <v>39</v>
      </c>
      <c r="O124" s="17">
        <v>24</v>
      </c>
      <c r="P124" s="17">
        <v>0</v>
      </c>
      <c r="Q124" s="17">
        <v>0</v>
      </c>
      <c r="R124" s="18" t="s">
        <v>33</v>
      </c>
      <c r="S124" s="19" t="s">
        <v>89</v>
      </c>
      <c r="T124" s="19">
        <v>110</v>
      </c>
      <c r="U124" s="19">
        <v>4.5454545454545459</v>
      </c>
      <c r="V124" s="19">
        <v>0</v>
      </c>
      <c r="W124" s="20">
        <v>0.5</v>
      </c>
      <c r="X124" s="21">
        <v>24</v>
      </c>
      <c r="Y124" s="22" t="s">
        <v>33</v>
      </c>
      <c r="Z124" s="14" t="s">
        <v>5838</v>
      </c>
      <c r="AA124" s="24">
        <v>0</v>
      </c>
      <c r="AB124" s="14" t="s">
        <v>689</v>
      </c>
      <c r="AC124" s="14" t="s">
        <v>689</v>
      </c>
      <c r="AD124" s="25"/>
      <c r="AE124" s="26"/>
      <c r="AF124" s="27"/>
      <c r="AG124" s="28"/>
      <c r="AH124" s="28"/>
      <c r="AI124" s="28"/>
      <c r="AJ124" s="28"/>
      <c r="AK124" s="28"/>
      <c r="AL124" s="28"/>
      <c r="AM124" s="28"/>
      <c r="AN124" s="28"/>
      <c r="AO124" s="28"/>
    </row>
    <row r="125" spans="1:41">
      <c r="A125" s="30" t="s">
        <v>5987</v>
      </c>
      <c r="B125" s="30"/>
      <c r="C125" s="30"/>
      <c r="D125" s="30"/>
      <c r="E125" s="14" t="s">
        <v>2216</v>
      </c>
      <c r="F125" s="14" t="s">
        <v>2217</v>
      </c>
      <c r="G125" s="14" t="s">
        <v>2218</v>
      </c>
      <c r="H125" s="15">
        <v>2021</v>
      </c>
      <c r="I125" s="15">
        <v>1</v>
      </c>
      <c r="J125" s="15">
        <v>0</v>
      </c>
      <c r="K125" s="15">
        <v>0</v>
      </c>
      <c r="L125" s="16" t="s">
        <v>6013</v>
      </c>
      <c r="M125" s="16"/>
      <c r="N125" s="16" t="s">
        <v>39</v>
      </c>
      <c r="O125" s="17">
        <v>144</v>
      </c>
      <c r="P125" s="17">
        <v>0</v>
      </c>
      <c r="Q125" s="17">
        <v>0</v>
      </c>
      <c r="R125" s="18" t="s">
        <v>33</v>
      </c>
      <c r="S125" s="19">
        <v>60</v>
      </c>
      <c r="T125" s="19">
        <v>30</v>
      </c>
      <c r="U125" s="19">
        <v>0</v>
      </c>
      <c r="V125" s="19">
        <v>0</v>
      </c>
      <c r="W125" s="20">
        <v>0.1</v>
      </c>
      <c r="X125" s="21">
        <v>14.4</v>
      </c>
      <c r="Y125" s="22" t="s">
        <v>33</v>
      </c>
      <c r="Z125" s="14" t="s">
        <v>5838</v>
      </c>
      <c r="AA125" s="24">
        <v>0</v>
      </c>
      <c r="AB125" s="14" t="s">
        <v>689</v>
      </c>
      <c r="AC125" s="14" t="s">
        <v>689</v>
      </c>
      <c r="AD125" s="25"/>
      <c r="AE125" s="26"/>
      <c r="AF125" s="27"/>
    </row>
    <row r="126" spans="1:41">
      <c r="A126" s="30" t="s">
        <v>5987</v>
      </c>
      <c r="B126" s="30"/>
      <c r="C126" s="30"/>
      <c r="D126" s="30"/>
      <c r="E126" s="14" t="s">
        <v>2211</v>
      </c>
      <c r="F126" s="14" t="s">
        <v>2212</v>
      </c>
      <c r="G126" s="14" t="s">
        <v>2213</v>
      </c>
      <c r="H126" s="15">
        <v>2017</v>
      </c>
      <c r="I126" s="15">
        <v>1</v>
      </c>
      <c r="J126" s="15">
        <v>0</v>
      </c>
      <c r="K126" s="15">
        <v>0</v>
      </c>
      <c r="L126" s="16" t="s">
        <v>2102</v>
      </c>
      <c r="M126" s="16"/>
      <c r="N126" s="16" t="s">
        <v>39</v>
      </c>
      <c r="O126" s="17">
        <v>855</v>
      </c>
      <c r="P126" s="17">
        <v>0</v>
      </c>
      <c r="Q126" s="17">
        <v>0</v>
      </c>
      <c r="R126" s="18" t="s">
        <v>33</v>
      </c>
      <c r="S126" s="19" t="s">
        <v>89</v>
      </c>
      <c r="T126" s="19">
        <v>110</v>
      </c>
      <c r="U126" s="19">
        <v>0.16363636363636364</v>
      </c>
      <c r="V126" s="19">
        <v>0</v>
      </c>
      <c r="W126" s="20">
        <v>1.7999999999999999E-2</v>
      </c>
      <c r="X126" s="21">
        <v>15.389999999999999</v>
      </c>
      <c r="Y126" s="22" t="s">
        <v>33</v>
      </c>
      <c r="Z126" s="14" t="s">
        <v>5838</v>
      </c>
      <c r="AA126" s="24">
        <v>0</v>
      </c>
      <c r="AB126" s="14" t="s">
        <v>689</v>
      </c>
      <c r="AC126" s="14" t="s">
        <v>689</v>
      </c>
      <c r="AD126" s="25"/>
      <c r="AE126" s="26"/>
      <c r="AF126" s="27"/>
    </row>
    <row r="127" spans="1:41">
      <c r="A127" s="30" t="s">
        <v>5987</v>
      </c>
      <c r="B127" s="30"/>
      <c r="C127" s="30"/>
      <c r="D127" s="30"/>
      <c r="E127" s="14" t="s">
        <v>2209</v>
      </c>
      <c r="F127" s="14" t="s">
        <v>2204</v>
      </c>
      <c r="G127" s="14" t="s">
        <v>2210</v>
      </c>
      <c r="H127" s="15">
        <v>2021</v>
      </c>
      <c r="I127" s="15">
        <v>1</v>
      </c>
      <c r="J127" s="15">
        <v>0</v>
      </c>
      <c r="K127" s="15">
        <v>0</v>
      </c>
      <c r="L127" s="16" t="s">
        <v>6013</v>
      </c>
      <c r="M127" s="16"/>
      <c r="N127" s="16" t="s">
        <v>39</v>
      </c>
      <c r="O127" s="17">
        <v>144</v>
      </c>
      <c r="P127" s="17">
        <v>0</v>
      </c>
      <c r="Q127" s="17">
        <v>0</v>
      </c>
      <c r="R127" s="18" t="s">
        <v>33</v>
      </c>
      <c r="S127" s="19">
        <v>60</v>
      </c>
      <c r="T127" s="19">
        <v>110</v>
      </c>
      <c r="U127" s="19">
        <v>0</v>
      </c>
      <c r="V127" s="19">
        <v>0</v>
      </c>
      <c r="W127" s="20">
        <v>0.11600000000000001</v>
      </c>
      <c r="X127" s="21">
        <v>16.704000000000001</v>
      </c>
      <c r="Y127" s="22" t="s">
        <v>33</v>
      </c>
      <c r="Z127" s="14" t="s">
        <v>5838</v>
      </c>
      <c r="AA127" s="24">
        <v>0</v>
      </c>
      <c r="AB127" s="14" t="s">
        <v>689</v>
      </c>
      <c r="AC127" s="14" t="s">
        <v>689</v>
      </c>
      <c r="AD127" s="25"/>
      <c r="AE127" s="26"/>
      <c r="AF127" s="27"/>
    </row>
    <row r="128" spans="1:41">
      <c r="A128" s="30" t="s">
        <v>5987</v>
      </c>
      <c r="B128" s="30"/>
      <c r="C128" s="30"/>
      <c r="D128" s="30"/>
      <c r="E128" s="14" t="s">
        <v>2203</v>
      </c>
      <c r="F128" s="14" t="s">
        <v>2204</v>
      </c>
      <c r="G128" s="14" t="s">
        <v>2205</v>
      </c>
      <c r="H128" s="15">
        <v>2018</v>
      </c>
      <c r="I128" s="15">
        <v>1</v>
      </c>
      <c r="J128" s="15">
        <v>0</v>
      </c>
      <c r="K128" s="15">
        <v>0</v>
      </c>
      <c r="L128" s="16" t="s">
        <v>2097</v>
      </c>
      <c r="M128" s="16"/>
      <c r="N128" s="16" t="s">
        <v>39</v>
      </c>
      <c r="O128" s="17">
        <v>144</v>
      </c>
      <c r="P128" s="17">
        <v>0</v>
      </c>
      <c r="Q128" s="17">
        <v>0</v>
      </c>
      <c r="R128" s="18" t="s">
        <v>33</v>
      </c>
      <c r="S128" s="19" t="s">
        <v>89</v>
      </c>
      <c r="T128" s="19">
        <v>110</v>
      </c>
      <c r="U128" s="19">
        <v>1.1363636363636365</v>
      </c>
      <c r="V128" s="19">
        <v>0</v>
      </c>
      <c r="W128" s="20">
        <v>0.125</v>
      </c>
      <c r="X128" s="21">
        <v>18</v>
      </c>
      <c r="Y128" s="22" t="s">
        <v>33</v>
      </c>
      <c r="Z128" s="14" t="s">
        <v>5838</v>
      </c>
      <c r="AA128" s="24">
        <v>0</v>
      </c>
      <c r="AB128" s="14" t="s">
        <v>689</v>
      </c>
      <c r="AC128" s="14" t="s">
        <v>689</v>
      </c>
      <c r="AD128" s="25"/>
      <c r="AE128" s="26"/>
      <c r="AF128" s="27"/>
    </row>
    <row r="129" spans="1:41">
      <c r="A129" s="30" t="s">
        <v>5987</v>
      </c>
      <c r="B129" s="30"/>
      <c r="C129" s="30"/>
      <c r="D129" s="30"/>
      <c r="E129" s="14" t="s">
        <v>2206</v>
      </c>
      <c r="F129" s="14" t="s">
        <v>2207</v>
      </c>
      <c r="G129" s="14" t="s">
        <v>2208</v>
      </c>
      <c r="H129" s="15">
        <v>2015</v>
      </c>
      <c r="I129" s="15">
        <v>1</v>
      </c>
      <c r="J129" s="15">
        <v>0</v>
      </c>
      <c r="K129" s="15">
        <v>0</v>
      </c>
      <c r="L129" s="16" t="s">
        <v>2097</v>
      </c>
      <c r="M129" s="16"/>
      <c r="N129" s="16" t="s">
        <v>39</v>
      </c>
      <c r="O129" s="17">
        <v>180</v>
      </c>
      <c r="P129" s="17">
        <v>0</v>
      </c>
      <c r="Q129" s="17">
        <v>0</v>
      </c>
      <c r="R129" s="18" t="s">
        <v>33</v>
      </c>
      <c r="S129" s="19" t="s">
        <v>89</v>
      </c>
      <c r="T129" s="19">
        <v>220</v>
      </c>
      <c r="U129" s="19">
        <v>0.45454545454545453</v>
      </c>
      <c r="V129" s="19">
        <v>0</v>
      </c>
      <c r="W129" s="20">
        <v>0.1</v>
      </c>
      <c r="X129" s="21">
        <v>18</v>
      </c>
      <c r="Y129" s="22" t="s">
        <v>33</v>
      </c>
      <c r="Z129" s="14" t="s">
        <v>5838</v>
      </c>
      <c r="AA129" s="24">
        <v>0</v>
      </c>
      <c r="AB129" s="14" t="s">
        <v>689</v>
      </c>
      <c r="AC129" s="14" t="s">
        <v>689</v>
      </c>
      <c r="AD129" s="25"/>
      <c r="AE129" s="26"/>
      <c r="AF129" s="27"/>
    </row>
    <row r="130" spans="1:41">
      <c r="A130" s="30" t="s">
        <v>5987</v>
      </c>
      <c r="B130" s="30"/>
      <c r="C130" s="30"/>
      <c r="D130" s="30"/>
      <c r="E130" s="14" t="s">
        <v>35</v>
      </c>
      <c r="F130" s="14" t="s">
        <v>36</v>
      </c>
      <c r="G130" s="14" t="s">
        <v>81</v>
      </c>
      <c r="H130" s="15">
        <v>2011</v>
      </c>
      <c r="I130" s="15">
        <v>1</v>
      </c>
      <c r="J130" s="15">
        <v>0</v>
      </c>
      <c r="K130" s="15">
        <v>0</v>
      </c>
      <c r="L130" s="16" t="s">
        <v>5998</v>
      </c>
      <c r="M130" s="16"/>
      <c r="N130" s="16" t="s">
        <v>39</v>
      </c>
      <c r="O130" s="17">
        <v>720</v>
      </c>
      <c r="P130" s="17">
        <v>0</v>
      </c>
      <c r="Q130" s="17">
        <v>0</v>
      </c>
      <c r="R130" s="18" t="s">
        <v>33</v>
      </c>
      <c r="S130" s="19" t="s">
        <v>89</v>
      </c>
      <c r="T130" s="19">
        <v>110</v>
      </c>
      <c r="U130" s="19">
        <v>2.8</v>
      </c>
      <c r="V130" s="19">
        <v>0</v>
      </c>
      <c r="W130" s="20">
        <v>2.5000000000000001E-2</v>
      </c>
      <c r="X130" s="21">
        <v>18</v>
      </c>
      <c r="Y130" s="22" t="s">
        <v>33</v>
      </c>
      <c r="Z130" s="14" t="s">
        <v>5838</v>
      </c>
      <c r="AA130" s="24">
        <v>0</v>
      </c>
      <c r="AB130" s="14" t="s">
        <v>689</v>
      </c>
      <c r="AC130" s="14" t="s">
        <v>689</v>
      </c>
      <c r="AD130" s="25"/>
      <c r="AE130" s="26"/>
      <c r="AF130" s="27"/>
    </row>
    <row r="131" spans="1:41">
      <c r="A131" s="30" t="s">
        <v>5987</v>
      </c>
      <c r="B131" s="30"/>
      <c r="C131" s="30"/>
      <c r="D131" s="30"/>
      <c r="E131" s="14" t="s">
        <v>2027</v>
      </c>
      <c r="F131" s="14" t="s">
        <v>228</v>
      </c>
      <c r="G131" s="14" t="s">
        <v>2129</v>
      </c>
      <c r="H131" s="15">
        <v>2011</v>
      </c>
      <c r="I131" s="15">
        <v>3</v>
      </c>
      <c r="J131" s="15">
        <v>0</v>
      </c>
      <c r="K131" s="15">
        <v>0</v>
      </c>
      <c r="L131" s="16" t="s">
        <v>2085</v>
      </c>
      <c r="M131" s="16"/>
      <c r="N131" s="16" t="s">
        <v>39</v>
      </c>
      <c r="O131" s="17">
        <v>855</v>
      </c>
      <c r="P131" s="17">
        <v>7905</v>
      </c>
      <c r="Q131" s="17">
        <v>5</v>
      </c>
      <c r="R131" s="18" t="s">
        <v>33</v>
      </c>
      <c r="S131" s="19" t="s">
        <v>89</v>
      </c>
      <c r="T131" s="19">
        <v>110</v>
      </c>
      <c r="U131" s="19">
        <v>0.43636363636363634</v>
      </c>
      <c r="V131" s="19">
        <v>0</v>
      </c>
      <c r="W131" s="20">
        <v>4.8000000000000001E-2</v>
      </c>
      <c r="X131" s="21">
        <v>60.012</v>
      </c>
      <c r="Y131" s="22" t="s">
        <v>33</v>
      </c>
      <c r="Z131" s="14" t="s">
        <v>5838</v>
      </c>
      <c r="AA131" s="24">
        <v>0</v>
      </c>
      <c r="AB131" s="14" t="s">
        <v>689</v>
      </c>
      <c r="AC131" s="14" t="s">
        <v>689</v>
      </c>
      <c r="AD131" s="25"/>
      <c r="AE131" s="26"/>
      <c r="AF131" s="27"/>
      <c r="AG131" s="28"/>
      <c r="AH131" s="28"/>
      <c r="AI131" s="28"/>
      <c r="AJ131" s="28"/>
      <c r="AK131" s="28"/>
      <c r="AL131" s="28"/>
      <c r="AM131" s="28"/>
      <c r="AN131" s="28"/>
      <c r="AO131" s="28"/>
    </row>
    <row r="132" spans="1:41">
      <c r="A132" s="30" t="s">
        <v>5987</v>
      </c>
      <c r="B132" s="30"/>
      <c r="C132" s="30"/>
      <c r="D132" s="30"/>
      <c r="E132" s="14" t="s">
        <v>99</v>
      </c>
      <c r="F132" s="14" t="s">
        <v>83</v>
      </c>
      <c r="G132" s="14" t="s">
        <v>2202</v>
      </c>
      <c r="H132" s="15">
        <v>2012</v>
      </c>
      <c r="I132" s="15">
        <v>1</v>
      </c>
      <c r="J132" s="15">
        <v>0</v>
      </c>
      <c r="K132" s="15">
        <v>0</v>
      </c>
      <c r="L132" s="16" t="s">
        <v>2132</v>
      </c>
      <c r="M132" s="16"/>
      <c r="N132" s="16" t="s">
        <v>39</v>
      </c>
      <c r="O132" s="17">
        <v>1220</v>
      </c>
      <c r="P132" s="17">
        <v>0</v>
      </c>
      <c r="Q132" s="17">
        <v>0</v>
      </c>
      <c r="R132" s="18" t="s">
        <v>33</v>
      </c>
      <c r="S132" s="19" t="s">
        <v>89</v>
      </c>
      <c r="T132" s="19">
        <v>110</v>
      </c>
      <c r="U132" s="19">
        <v>0.15590909090909089</v>
      </c>
      <c r="V132" s="19">
        <v>0</v>
      </c>
      <c r="W132" s="20">
        <v>1.7149999999999999E-2</v>
      </c>
      <c r="X132" s="21">
        <v>20.922999999999998</v>
      </c>
      <c r="Y132" s="22" t="s">
        <v>33</v>
      </c>
      <c r="Z132" s="14" t="s">
        <v>5838</v>
      </c>
      <c r="AA132" s="24">
        <v>0</v>
      </c>
      <c r="AB132" s="14" t="s">
        <v>689</v>
      </c>
      <c r="AC132" s="14" t="s">
        <v>689</v>
      </c>
      <c r="AD132" s="25"/>
      <c r="AE132" s="26"/>
      <c r="AF132" s="27"/>
      <c r="AG132" s="28"/>
      <c r="AH132" s="28"/>
      <c r="AI132" s="28"/>
      <c r="AJ132" s="28"/>
      <c r="AK132" s="28"/>
      <c r="AL132" s="28"/>
      <c r="AM132" s="28"/>
      <c r="AN132" s="28"/>
      <c r="AO132" s="28"/>
    </row>
    <row r="133" spans="1:41">
      <c r="A133" s="30" t="s">
        <v>5987</v>
      </c>
      <c r="B133" s="30"/>
      <c r="C133" s="30"/>
      <c r="D133" s="30"/>
      <c r="E133" s="14" t="s">
        <v>2163</v>
      </c>
      <c r="F133" s="14" t="s">
        <v>480</v>
      </c>
      <c r="G133" s="14" t="s">
        <v>2107</v>
      </c>
      <c r="H133" s="15">
        <v>2009</v>
      </c>
      <c r="I133" s="15">
        <v>1</v>
      </c>
      <c r="J133" s="15">
        <v>0</v>
      </c>
      <c r="K133" s="15">
        <v>0</v>
      </c>
      <c r="L133" s="16" t="s">
        <v>2100</v>
      </c>
      <c r="M133" s="16"/>
      <c r="N133" s="16" t="s">
        <v>39</v>
      </c>
      <c r="O133" s="17">
        <v>3600</v>
      </c>
      <c r="P133" s="17">
        <v>0</v>
      </c>
      <c r="Q133" s="17">
        <v>0</v>
      </c>
      <c r="R133" s="18" t="s">
        <v>33</v>
      </c>
      <c r="S133" s="19" t="s">
        <v>89</v>
      </c>
      <c r="T133" s="19">
        <v>110</v>
      </c>
      <c r="U133" s="19">
        <v>5.6363636363636366E-2</v>
      </c>
      <c r="V133" s="19">
        <v>0</v>
      </c>
      <c r="W133" s="20">
        <v>6.1999999999999998E-3</v>
      </c>
      <c r="X133" s="21">
        <v>22.32</v>
      </c>
      <c r="Y133" s="22" t="s">
        <v>33</v>
      </c>
      <c r="Z133" s="14" t="s">
        <v>5838</v>
      </c>
      <c r="AA133" s="24">
        <v>0</v>
      </c>
      <c r="AB133" s="14" t="s">
        <v>689</v>
      </c>
      <c r="AC133" s="14" t="s">
        <v>689</v>
      </c>
      <c r="AD133" s="25"/>
      <c r="AE133" s="26"/>
      <c r="AF133" s="27"/>
      <c r="AG133" s="28"/>
      <c r="AH133" s="28"/>
      <c r="AI133" s="28"/>
      <c r="AJ133" s="28"/>
      <c r="AK133" s="28"/>
      <c r="AL133" s="28"/>
      <c r="AM133" s="28"/>
      <c r="AN133" s="28"/>
      <c r="AO133" s="28"/>
    </row>
    <row r="134" spans="1:41">
      <c r="A134" s="30" t="s">
        <v>5987</v>
      </c>
      <c r="B134" s="30"/>
      <c r="C134" s="30"/>
      <c r="D134" s="30"/>
      <c r="E134" s="14" t="s">
        <v>2198</v>
      </c>
      <c r="F134" s="14" t="s">
        <v>2125</v>
      </c>
      <c r="G134" s="14" t="s">
        <v>2199</v>
      </c>
      <c r="H134" s="15">
        <v>2017</v>
      </c>
      <c r="I134" s="15">
        <v>1</v>
      </c>
      <c r="J134" s="15">
        <v>0</v>
      </c>
      <c r="K134" s="15">
        <v>0</v>
      </c>
      <c r="L134" s="16" t="s">
        <v>2155</v>
      </c>
      <c r="M134" s="16"/>
      <c r="N134" s="16" t="s">
        <v>39</v>
      </c>
      <c r="O134" s="17">
        <v>30</v>
      </c>
      <c r="P134" s="17">
        <v>0</v>
      </c>
      <c r="Q134" s="17">
        <v>0</v>
      </c>
      <c r="R134" s="18" t="s">
        <v>33</v>
      </c>
      <c r="S134" s="19" t="s">
        <v>89</v>
      </c>
      <c r="T134" s="19">
        <v>110</v>
      </c>
      <c r="U134" s="19">
        <v>6.8181818181818183</v>
      </c>
      <c r="V134" s="19">
        <v>0</v>
      </c>
      <c r="W134" s="20">
        <v>0.75</v>
      </c>
      <c r="X134" s="21">
        <v>22.5</v>
      </c>
      <c r="Y134" s="22" t="s">
        <v>33</v>
      </c>
      <c r="Z134" s="14" t="s">
        <v>5838</v>
      </c>
      <c r="AA134" s="24">
        <v>0</v>
      </c>
      <c r="AB134" s="14" t="s">
        <v>689</v>
      </c>
      <c r="AC134" s="14" t="s">
        <v>689</v>
      </c>
      <c r="AD134" s="25"/>
      <c r="AE134" s="26"/>
      <c r="AF134" s="27"/>
      <c r="AG134" s="28"/>
      <c r="AH134" s="28"/>
      <c r="AI134" s="28"/>
      <c r="AJ134" s="28"/>
      <c r="AK134" s="28"/>
      <c r="AL134" s="28"/>
      <c r="AM134" s="28"/>
      <c r="AN134" s="28"/>
      <c r="AO134" s="28"/>
    </row>
    <row r="135" spans="1:41">
      <c r="A135" s="30" t="s">
        <v>5987</v>
      </c>
      <c r="B135" s="30"/>
      <c r="C135" s="30"/>
      <c r="D135" s="30"/>
      <c r="E135" s="14" t="s">
        <v>2195</v>
      </c>
      <c r="F135" s="14" t="s">
        <v>2196</v>
      </c>
      <c r="G135" s="14" t="s">
        <v>2197</v>
      </c>
      <c r="H135" s="15">
        <v>2021</v>
      </c>
      <c r="I135" s="15">
        <v>1</v>
      </c>
      <c r="J135" s="15">
        <v>0</v>
      </c>
      <c r="K135" s="15">
        <v>0</v>
      </c>
      <c r="L135" s="16" t="s">
        <v>6013</v>
      </c>
      <c r="M135" s="16"/>
      <c r="N135" s="16" t="s">
        <v>39</v>
      </c>
      <c r="O135" s="17">
        <v>144</v>
      </c>
      <c r="P135" s="17">
        <v>0</v>
      </c>
      <c r="Q135" s="17">
        <v>0</v>
      </c>
      <c r="R135" s="18" t="s">
        <v>33</v>
      </c>
      <c r="S135" s="19">
        <v>60</v>
      </c>
      <c r="T135" s="19">
        <v>100</v>
      </c>
      <c r="U135" s="19">
        <v>3.33</v>
      </c>
      <c r="V135" s="19">
        <v>0</v>
      </c>
      <c r="W135" s="20">
        <v>0.16</v>
      </c>
      <c r="X135" s="21">
        <v>23.04</v>
      </c>
      <c r="Y135" s="22" t="s">
        <v>33</v>
      </c>
      <c r="Z135" s="14" t="s">
        <v>5838</v>
      </c>
      <c r="AA135" s="24">
        <v>0</v>
      </c>
      <c r="AB135" s="14" t="s">
        <v>689</v>
      </c>
      <c r="AC135" s="14" t="s">
        <v>689</v>
      </c>
      <c r="AD135" s="25"/>
      <c r="AE135" s="26"/>
      <c r="AF135" s="27"/>
      <c r="AG135" s="28"/>
      <c r="AH135" s="28"/>
      <c r="AI135" s="28"/>
      <c r="AJ135" s="28"/>
      <c r="AK135" s="28"/>
      <c r="AL135" s="28"/>
      <c r="AM135" s="28"/>
      <c r="AN135" s="28"/>
      <c r="AO135" s="28"/>
    </row>
    <row r="136" spans="1:41">
      <c r="A136" s="30" t="s">
        <v>5987</v>
      </c>
      <c r="B136" s="30"/>
      <c r="C136" s="30"/>
      <c r="D136" s="30"/>
      <c r="E136" s="14" t="s">
        <v>35</v>
      </c>
      <c r="F136" s="14" t="s">
        <v>83</v>
      </c>
      <c r="G136" s="14" t="s">
        <v>106</v>
      </c>
      <c r="H136" s="15">
        <v>2012</v>
      </c>
      <c r="I136" s="15">
        <v>1</v>
      </c>
      <c r="J136" s="15">
        <v>0</v>
      </c>
      <c r="K136" s="15">
        <v>0</v>
      </c>
      <c r="L136" s="16" t="s">
        <v>2085</v>
      </c>
      <c r="M136" s="16"/>
      <c r="N136" s="16" t="s">
        <v>39</v>
      </c>
      <c r="O136" s="17">
        <v>120</v>
      </c>
      <c r="P136" s="17">
        <v>0</v>
      </c>
      <c r="Q136" s="17">
        <v>0</v>
      </c>
      <c r="R136" s="18" t="s">
        <v>33</v>
      </c>
      <c r="S136" s="19" t="s">
        <v>89</v>
      </c>
      <c r="T136" s="19">
        <v>110</v>
      </c>
      <c r="U136" s="19">
        <v>1.8181818181818181</v>
      </c>
      <c r="V136" s="19">
        <v>0</v>
      </c>
      <c r="W136" s="20">
        <v>0.2</v>
      </c>
      <c r="X136" s="21">
        <v>24</v>
      </c>
      <c r="Y136" s="22" t="s">
        <v>33</v>
      </c>
      <c r="Z136" s="14" t="s">
        <v>5838</v>
      </c>
      <c r="AA136" s="24">
        <v>0</v>
      </c>
      <c r="AB136" s="14" t="s">
        <v>689</v>
      </c>
      <c r="AC136" s="14" t="s">
        <v>689</v>
      </c>
      <c r="AD136" s="25"/>
      <c r="AE136" s="26"/>
      <c r="AF136" s="27"/>
    </row>
    <row r="137" spans="1:41">
      <c r="A137" s="30" t="s">
        <v>5987</v>
      </c>
      <c r="B137" s="30"/>
      <c r="C137" s="30"/>
      <c r="D137" s="30"/>
      <c r="E137" s="14" t="s">
        <v>219</v>
      </c>
      <c r="F137" s="14" t="s">
        <v>2190</v>
      </c>
      <c r="G137" s="14" t="s">
        <v>2191</v>
      </c>
      <c r="H137" s="15">
        <v>2009</v>
      </c>
      <c r="I137" s="15">
        <v>1</v>
      </c>
      <c r="J137" s="15">
        <v>0</v>
      </c>
      <c r="K137" s="15">
        <v>0</v>
      </c>
      <c r="L137" s="16" t="s">
        <v>2348</v>
      </c>
      <c r="M137" s="16"/>
      <c r="N137" s="16" t="s">
        <v>39</v>
      </c>
      <c r="O137" s="17">
        <v>24</v>
      </c>
      <c r="P137" s="17">
        <v>0</v>
      </c>
      <c r="Q137" s="17">
        <v>0</v>
      </c>
      <c r="R137" s="18" t="s">
        <v>33</v>
      </c>
      <c r="S137" s="19" t="s">
        <v>89</v>
      </c>
      <c r="T137" s="19">
        <v>110</v>
      </c>
      <c r="U137" s="19">
        <v>9.0909090909090917</v>
      </c>
      <c r="V137" s="19">
        <v>0</v>
      </c>
      <c r="W137" s="20">
        <v>1</v>
      </c>
      <c r="X137" s="21">
        <v>24</v>
      </c>
      <c r="Y137" s="22" t="s">
        <v>33</v>
      </c>
      <c r="Z137" s="14" t="s">
        <v>5838</v>
      </c>
      <c r="AA137" s="24">
        <v>0</v>
      </c>
      <c r="AB137" s="14" t="s">
        <v>689</v>
      </c>
      <c r="AC137" s="14" t="s">
        <v>689</v>
      </c>
      <c r="AD137" s="25"/>
      <c r="AE137" s="26"/>
      <c r="AF137" s="27"/>
    </row>
    <row r="138" spans="1:41">
      <c r="A138" s="30" t="s">
        <v>5987</v>
      </c>
      <c r="B138" s="30"/>
      <c r="C138" s="30"/>
      <c r="D138" s="30"/>
      <c r="E138" s="14" t="s">
        <v>79</v>
      </c>
      <c r="F138" s="14" t="s">
        <v>36</v>
      </c>
      <c r="G138" s="14" t="s">
        <v>2141</v>
      </c>
      <c r="H138" s="15">
        <v>2007</v>
      </c>
      <c r="I138" s="15">
        <v>1</v>
      </c>
      <c r="J138" s="15">
        <v>0</v>
      </c>
      <c r="K138" s="15">
        <v>0</v>
      </c>
      <c r="L138" s="16" t="s">
        <v>2085</v>
      </c>
      <c r="M138" s="16"/>
      <c r="N138" s="16" t="s">
        <v>39</v>
      </c>
      <c r="O138" s="17">
        <v>120</v>
      </c>
      <c r="P138" s="17">
        <v>0</v>
      </c>
      <c r="Q138" s="17">
        <v>0</v>
      </c>
      <c r="R138" s="18" t="s">
        <v>33</v>
      </c>
      <c r="S138" s="19">
        <v>60</v>
      </c>
      <c r="T138" s="19">
        <v>110</v>
      </c>
      <c r="U138" s="19">
        <v>1.8181818181818181</v>
      </c>
      <c r="V138" s="19">
        <v>0</v>
      </c>
      <c r="W138" s="20">
        <v>0.2</v>
      </c>
      <c r="X138" s="21">
        <v>24</v>
      </c>
      <c r="Y138" s="22" t="s">
        <v>33</v>
      </c>
      <c r="Z138" s="14" t="s">
        <v>5838</v>
      </c>
      <c r="AA138" s="24">
        <v>0</v>
      </c>
      <c r="AB138" s="14" t="s">
        <v>689</v>
      </c>
      <c r="AC138" s="14" t="s">
        <v>689</v>
      </c>
      <c r="AD138" s="25"/>
      <c r="AE138" s="26"/>
      <c r="AF138" s="27"/>
    </row>
    <row r="139" spans="1:41">
      <c r="A139" s="30" t="s">
        <v>5987</v>
      </c>
      <c r="B139" s="30"/>
      <c r="C139" s="30"/>
      <c r="D139" s="30"/>
      <c r="E139" s="14" t="s">
        <v>2027</v>
      </c>
      <c r="F139" s="14" t="s">
        <v>2187</v>
      </c>
      <c r="G139" s="14" t="s">
        <v>2189</v>
      </c>
      <c r="H139" s="15">
        <v>2010</v>
      </c>
      <c r="I139" s="15">
        <v>1</v>
      </c>
      <c r="J139" s="15">
        <v>0</v>
      </c>
      <c r="K139" s="15">
        <v>0</v>
      </c>
      <c r="L139" s="16" t="s">
        <v>2085</v>
      </c>
      <c r="M139" s="16"/>
      <c r="N139" s="16" t="s">
        <v>39</v>
      </c>
      <c r="O139" s="17">
        <v>855</v>
      </c>
      <c r="P139" s="17">
        <v>0</v>
      </c>
      <c r="Q139" s="17">
        <v>0</v>
      </c>
      <c r="R139" s="18" t="s">
        <v>33</v>
      </c>
      <c r="S139" s="19" t="s">
        <v>89</v>
      </c>
      <c r="T139" s="19">
        <v>110</v>
      </c>
      <c r="U139" s="19">
        <v>0.26181818181818184</v>
      </c>
      <c r="V139" s="19">
        <v>0</v>
      </c>
      <c r="W139" s="20">
        <v>2.8799999999999999E-2</v>
      </c>
      <c r="X139" s="21">
        <v>24.623999999999999</v>
      </c>
      <c r="Y139" s="22" t="s">
        <v>33</v>
      </c>
      <c r="Z139" s="14" t="s">
        <v>5838</v>
      </c>
      <c r="AA139" s="24">
        <v>0</v>
      </c>
      <c r="AB139" s="14" t="s">
        <v>689</v>
      </c>
      <c r="AC139" s="14" t="s">
        <v>689</v>
      </c>
      <c r="AD139" s="25"/>
      <c r="AE139" s="26"/>
      <c r="AF139" s="27"/>
    </row>
    <row r="140" spans="1:41">
      <c r="A140" s="30" t="s">
        <v>5987</v>
      </c>
      <c r="B140" s="30"/>
      <c r="C140" s="30"/>
      <c r="D140" s="30"/>
      <c r="E140" s="14" t="s">
        <v>2027</v>
      </c>
      <c r="F140" s="14" t="s">
        <v>2187</v>
      </c>
      <c r="G140" s="14" t="s">
        <v>2188</v>
      </c>
      <c r="H140" s="15">
        <v>2009</v>
      </c>
      <c r="I140" s="15">
        <v>1</v>
      </c>
      <c r="J140" s="15">
        <v>0</v>
      </c>
      <c r="K140" s="15">
        <v>0</v>
      </c>
      <c r="L140" s="16" t="s">
        <v>2085</v>
      </c>
      <c r="M140" s="16"/>
      <c r="N140" s="16" t="s">
        <v>39</v>
      </c>
      <c r="O140" s="17">
        <v>855</v>
      </c>
      <c r="P140" s="17">
        <v>0</v>
      </c>
      <c r="Q140" s="17">
        <v>0</v>
      </c>
      <c r="R140" s="18" t="s">
        <v>33</v>
      </c>
      <c r="S140" s="19" t="s">
        <v>89</v>
      </c>
      <c r="T140" s="19">
        <v>110</v>
      </c>
      <c r="U140" s="19">
        <v>0.26836363636363636</v>
      </c>
      <c r="V140" s="19">
        <v>0</v>
      </c>
      <c r="W140" s="20">
        <v>2.9520000000000001E-2</v>
      </c>
      <c r="X140" s="21">
        <v>25.239599999999999</v>
      </c>
      <c r="Y140" s="22" t="s">
        <v>33</v>
      </c>
      <c r="Z140" s="14" t="s">
        <v>5838</v>
      </c>
      <c r="AA140" s="24">
        <v>0</v>
      </c>
      <c r="AB140" s="14" t="s">
        <v>689</v>
      </c>
      <c r="AC140" s="14" t="s">
        <v>689</v>
      </c>
      <c r="AD140" s="25"/>
      <c r="AE140" s="26"/>
      <c r="AF140" s="27"/>
    </row>
    <row r="141" spans="1:41">
      <c r="A141" s="30" t="s">
        <v>5987</v>
      </c>
      <c r="B141" s="30"/>
      <c r="C141" s="30"/>
      <c r="D141" s="30"/>
      <c r="E141" s="14" t="s">
        <v>2027</v>
      </c>
      <c r="F141" s="14" t="s">
        <v>2187</v>
      </c>
      <c r="G141" s="14" t="s">
        <v>2188</v>
      </c>
      <c r="H141" s="15">
        <v>2010</v>
      </c>
      <c r="I141" s="15">
        <v>1</v>
      </c>
      <c r="J141" s="15">
        <v>0</v>
      </c>
      <c r="K141" s="15">
        <v>0</v>
      </c>
      <c r="L141" s="16" t="s">
        <v>2085</v>
      </c>
      <c r="M141" s="16"/>
      <c r="N141" s="16" t="s">
        <v>39</v>
      </c>
      <c r="O141" s="17">
        <v>855</v>
      </c>
      <c r="P141" s="17">
        <v>0</v>
      </c>
      <c r="Q141" s="17">
        <v>0</v>
      </c>
      <c r="R141" s="18" t="s">
        <v>33</v>
      </c>
      <c r="S141" s="19" t="s">
        <v>89</v>
      </c>
      <c r="T141" s="19">
        <v>110</v>
      </c>
      <c r="U141" s="19">
        <v>0.26836363636363636</v>
      </c>
      <c r="V141" s="19">
        <v>0</v>
      </c>
      <c r="W141" s="20">
        <v>2.9520000000000001E-2</v>
      </c>
      <c r="X141" s="21">
        <v>25.239599999999999</v>
      </c>
      <c r="Y141" s="22" t="s">
        <v>33</v>
      </c>
      <c r="Z141" s="14" t="s">
        <v>5838</v>
      </c>
      <c r="AA141" s="24">
        <v>0</v>
      </c>
      <c r="AB141" s="14" t="s">
        <v>689</v>
      </c>
      <c r="AC141" s="14" t="s">
        <v>689</v>
      </c>
      <c r="AD141" s="25"/>
      <c r="AE141" s="26"/>
      <c r="AF141" s="27"/>
    </row>
    <row r="142" spans="1:41">
      <c r="A142" s="30" t="s">
        <v>5987</v>
      </c>
      <c r="B142" s="30"/>
      <c r="C142" s="30"/>
      <c r="D142" s="30"/>
      <c r="E142" s="14" t="s">
        <v>2184</v>
      </c>
      <c r="F142" s="14" t="s">
        <v>2185</v>
      </c>
      <c r="G142" s="14" t="s">
        <v>2186</v>
      </c>
      <c r="H142" s="15">
        <v>2021</v>
      </c>
      <c r="I142" s="15">
        <v>1</v>
      </c>
      <c r="J142" s="15">
        <v>0</v>
      </c>
      <c r="K142" s="15">
        <v>0</v>
      </c>
      <c r="L142" s="16" t="s">
        <v>6013</v>
      </c>
      <c r="M142" s="16"/>
      <c r="N142" s="16" t="s">
        <v>39</v>
      </c>
      <c r="O142" s="17">
        <v>144</v>
      </c>
      <c r="P142" s="17">
        <v>0</v>
      </c>
      <c r="Q142" s="17">
        <v>0</v>
      </c>
      <c r="R142" s="18" t="s">
        <v>33</v>
      </c>
      <c r="S142" s="19">
        <v>60</v>
      </c>
      <c r="T142" s="19">
        <v>120</v>
      </c>
      <c r="U142" s="19">
        <v>3.8</v>
      </c>
      <c r="V142" s="19">
        <v>0</v>
      </c>
      <c r="W142" s="20">
        <v>0.18</v>
      </c>
      <c r="X142" s="21">
        <v>25.919999999999998</v>
      </c>
      <c r="Y142" s="22" t="s">
        <v>33</v>
      </c>
      <c r="Z142" s="14" t="s">
        <v>5838</v>
      </c>
      <c r="AA142" s="24">
        <v>0</v>
      </c>
      <c r="AB142" s="14" t="s">
        <v>689</v>
      </c>
      <c r="AC142" s="14" t="s">
        <v>689</v>
      </c>
      <c r="AD142" s="25"/>
      <c r="AE142" s="26"/>
      <c r="AF142" s="27"/>
    </row>
    <row r="143" spans="1:41">
      <c r="A143" s="30" t="s">
        <v>5987</v>
      </c>
      <c r="B143" s="30"/>
      <c r="C143" s="30"/>
      <c r="D143" s="30"/>
      <c r="E143" s="14" t="s">
        <v>2181</v>
      </c>
      <c r="F143" s="14" t="s">
        <v>2182</v>
      </c>
      <c r="G143" s="14" t="s">
        <v>2183</v>
      </c>
      <c r="H143" s="15">
        <v>2020</v>
      </c>
      <c r="I143" s="15">
        <v>1</v>
      </c>
      <c r="J143" s="15">
        <v>0</v>
      </c>
      <c r="K143" s="15">
        <v>0</v>
      </c>
      <c r="L143" s="16" t="s">
        <v>2136</v>
      </c>
      <c r="M143" s="16"/>
      <c r="N143" s="16" t="s">
        <v>41</v>
      </c>
      <c r="O143" s="17">
        <v>8</v>
      </c>
      <c r="P143" s="17">
        <v>0</v>
      </c>
      <c r="Q143" s="17">
        <v>0</v>
      </c>
      <c r="R143" s="18" t="s">
        <v>33</v>
      </c>
      <c r="S143" s="19">
        <v>60</v>
      </c>
      <c r="T143" s="19">
        <v>220</v>
      </c>
      <c r="U143" s="19">
        <v>15</v>
      </c>
      <c r="V143" s="19">
        <v>0</v>
      </c>
      <c r="W143" s="20">
        <v>3.3</v>
      </c>
      <c r="X143" s="21">
        <v>26.4</v>
      </c>
      <c r="Y143" s="22" t="s">
        <v>33</v>
      </c>
      <c r="Z143" s="14" t="s">
        <v>5838</v>
      </c>
      <c r="AA143" s="24">
        <v>0</v>
      </c>
      <c r="AB143" s="14" t="s">
        <v>689</v>
      </c>
      <c r="AC143" s="14" t="s">
        <v>689</v>
      </c>
      <c r="AD143" s="25"/>
      <c r="AE143" s="26"/>
      <c r="AF143" s="27"/>
    </row>
    <row r="144" spans="1:41">
      <c r="A144" s="30" t="s">
        <v>5987</v>
      </c>
      <c r="B144" s="30"/>
      <c r="C144" s="30"/>
      <c r="D144" s="30"/>
      <c r="E144" s="14" t="s">
        <v>141</v>
      </c>
      <c r="F144" s="14" t="s">
        <v>2156</v>
      </c>
      <c r="G144" s="14" t="s">
        <v>2157</v>
      </c>
      <c r="H144" s="15" t="s">
        <v>67</v>
      </c>
      <c r="I144" s="15">
        <v>2</v>
      </c>
      <c r="J144" s="15">
        <v>0</v>
      </c>
      <c r="K144" s="15">
        <v>0</v>
      </c>
      <c r="L144" s="16" t="s">
        <v>2097</v>
      </c>
      <c r="M144" s="16"/>
      <c r="N144" s="16" t="s">
        <v>39</v>
      </c>
      <c r="O144" s="17">
        <v>144</v>
      </c>
      <c r="P144" s="17">
        <v>0</v>
      </c>
      <c r="Q144" s="17">
        <v>0</v>
      </c>
      <c r="R144" s="18" t="s">
        <v>33</v>
      </c>
      <c r="S144" s="19">
        <v>60</v>
      </c>
      <c r="T144" s="19">
        <v>110</v>
      </c>
      <c r="U144" s="19">
        <v>1.8181818181818181</v>
      </c>
      <c r="V144" s="19">
        <v>0</v>
      </c>
      <c r="W144" s="20">
        <v>0.2</v>
      </c>
      <c r="X144" s="21">
        <v>57.6</v>
      </c>
      <c r="Y144" s="22" t="s">
        <v>33</v>
      </c>
      <c r="Z144" s="14" t="s">
        <v>5838</v>
      </c>
      <c r="AA144" s="24">
        <v>0</v>
      </c>
      <c r="AB144" s="14" t="s">
        <v>689</v>
      </c>
      <c r="AC144" s="14" t="s">
        <v>689</v>
      </c>
      <c r="AD144" s="25"/>
      <c r="AE144" s="26"/>
      <c r="AF144" s="27"/>
    </row>
    <row r="145" spans="1:147" s="12" customFormat="1">
      <c r="A145" s="30" t="s">
        <v>5987</v>
      </c>
      <c r="B145" s="30"/>
      <c r="C145" s="30"/>
      <c r="D145" s="30"/>
      <c r="E145" s="14" t="s">
        <v>2158</v>
      </c>
      <c r="F145" s="14" t="s">
        <v>2159</v>
      </c>
      <c r="G145" s="14" t="s">
        <v>2160</v>
      </c>
      <c r="H145" s="15">
        <v>2009</v>
      </c>
      <c r="I145" s="15">
        <v>2</v>
      </c>
      <c r="J145" s="15">
        <v>0</v>
      </c>
      <c r="K145" s="15">
        <v>0</v>
      </c>
      <c r="L145" s="16" t="s">
        <v>2111</v>
      </c>
      <c r="M145" s="16"/>
      <c r="N145" s="16" t="s">
        <v>39</v>
      </c>
      <c r="O145" s="17">
        <v>144</v>
      </c>
      <c r="P145" s="17">
        <v>0</v>
      </c>
      <c r="Q145" s="17">
        <v>0</v>
      </c>
      <c r="R145" s="18" t="s">
        <v>33</v>
      </c>
      <c r="S145" s="19" t="s">
        <v>89</v>
      </c>
      <c r="T145" s="19">
        <v>110</v>
      </c>
      <c r="U145" s="19">
        <v>1.8181818181818181</v>
      </c>
      <c r="V145" s="19">
        <v>0</v>
      </c>
      <c r="W145" s="20">
        <v>0.2</v>
      </c>
      <c r="X145" s="21">
        <v>57.6</v>
      </c>
      <c r="Y145" s="22" t="s">
        <v>33</v>
      </c>
      <c r="Z145" s="14" t="s">
        <v>5838</v>
      </c>
      <c r="AA145" s="24">
        <v>0</v>
      </c>
      <c r="AB145" s="14" t="s">
        <v>689</v>
      </c>
      <c r="AC145" s="14" t="s">
        <v>689</v>
      </c>
      <c r="AD145" s="25"/>
      <c r="AE145" s="26"/>
      <c r="AF145" s="27"/>
      <c r="AG145" s="31"/>
      <c r="AH145" s="32"/>
      <c r="AI145" s="32"/>
      <c r="AJ145" s="32"/>
      <c r="AK145" s="32"/>
      <c r="AL145" s="32"/>
      <c r="AM145" s="32"/>
      <c r="AN145" s="32"/>
      <c r="AO145" s="32"/>
      <c r="EQ145" s="33"/>
    </row>
    <row r="146" spans="1:147" s="12" customFormat="1">
      <c r="A146" s="30" t="s">
        <v>5987</v>
      </c>
      <c r="B146" s="30"/>
      <c r="C146" s="30"/>
      <c r="D146" s="30"/>
      <c r="E146" s="14" t="s">
        <v>2175</v>
      </c>
      <c r="F146" s="14" t="s">
        <v>2176</v>
      </c>
      <c r="G146" s="14" t="s">
        <v>2177</v>
      </c>
      <c r="H146" s="15">
        <v>2015</v>
      </c>
      <c r="I146" s="15">
        <v>1</v>
      </c>
      <c r="J146" s="15">
        <v>0</v>
      </c>
      <c r="K146" s="15">
        <v>0</v>
      </c>
      <c r="L146" s="16" t="s">
        <v>5997</v>
      </c>
      <c r="M146" s="16"/>
      <c r="N146" s="16" t="s">
        <v>39</v>
      </c>
      <c r="O146" s="17">
        <v>120</v>
      </c>
      <c r="P146" s="17">
        <v>0</v>
      </c>
      <c r="Q146" s="17">
        <v>0</v>
      </c>
      <c r="R146" s="18" t="s">
        <v>33</v>
      </c>
      <c r="S146" s="19" t="s">
        <v>89</v>
      </c>
      <c r="T146" s="19">
        <v>110</v>
      </c>
      <c r="U146" s="19">
        <v>2.2727272727272729</v>
      </c>
      <c r="V146" s="19">
        <v>0</v>
      </c>
      <c r="W146" s="20">
        <v>0.25</v>
      </c>
      <c r="X146" s="21">
        <v>30</v>
      </c>
      <c r="Y146" s="22" t="s">
        <v>33</v>
      </c>
      <c r="Z146" s="14" t="s">
        <v>5838</v>
      </c>
      <c r="AA146" s="24">
        <v>0</v>
      </c>
      <c r="AB146" s="14" t="s">
        <v>689</v>
      </c>
      <c r="AC146" s="14" t="s">
        <v>689</v>
      </c>
      <c r="AD146" s="25"/>
      <c r="AE146" s="26"/>
      <c r="AF146" s="27"/>
      <c r="AG146" s="31"/>
      <c r="AH146" s="32"/>
      <c r="AI146" s="32"/>
      <c r="AJ146" s="32"/>
      <c r="AK146" s="32"/>
      <c r="AL146" s="32"/>
      <c r="AM146" s="32"/>
      <c r="AN146" s="32"/>
      <c r="AO146" s="32"/>
      <c r="EQ146" s="33"/>
    </row>
    <row r="147" spans="1:147" s="12" customFormat="1">
      <c r="A147" s="30" t="s">
        <v>5987</v>
      </c>
      <c r="B147" s="30"/>
      <c r="C147" s="30"/>
      <c r="D147" s="30"/>
      <c r="E147" s="14" t="s">
        <v>2178</v>
      </c>
      <c r="F147" s="14" t="s">
        <v>2179</v>
      </c>
      <c r="G147" s="14" t="s">
        <v>2180</v>
      </c>
      <c r="H147" s="15">
        <v>2015</v>
      </c>
      <c r="I147" s="15">
        <v>1</v>
      </c>
      <c r="J147" s="15">
        <v>0</v>
      </c>
      <c r="K147" s="15">
        <v>0</v>
      </c>
      <c r="L147" s="16" t="s">
        <v>2097</v>
      </c>
      <c r="M147" s="16"/>
      <c r="N147" s="16" t="s">
        <v>39</v>
      </c>
      <c r="O147" s="17">
        <v>120</v>
      </c>
      <c r="P147" s="17">
        <v>0</v>
      </c>
      <c r="Q147" s="17">
        <v>0</v>
      </c>
      <c r="R147" s="18" t="s">
        <v>33</v>
      </c>
      <c r="S147" s="19" t="s">
        <v>89</v>
      </c>
      <c r="T147" s="19">
        <v>110</v>
      </c>
      <c r="U147" s="19">
        <v>2.2727272727272729</v>
      </c>
      <c r="V147" s="19">
        <v>0</v>
      </c>
      <c r="W147" s="20">
        <v>0.25</v>
      </c>
      <c r="X147" s="21">
        <v>30</v>
      </c>
      <c r="Y147" s="22" t="s">
        <v>33</v>
      </c>
      <c r="Z147" s="14" t="s">
        <v>5838</v>
      </c>
      <c r="AA147" s="24">
        <v>0</v>
      </c>
      <c r="AB147" s="14" t="s">
        <v>689</v>
      </c>
      <c r="AC147" s="14" t="s">
        <v>689</v>
      </c>
      <c r="AD147" s="25"/>
      <c r="AE147" s="26"/>
      <c r="AF147" s="27"/>
      <c r="AG147" s="31"/>
      <c r="AH147" s="32"/>
      <c r="AI147" s="32"/>
      <c r="AJ147" s="32"/>
      <c r="AK147" s="32"/>
      <c r="AL147" s="32"/>
      <c r="AM147" s="32"/>
      <c r="AN147" s="32"/>
      <c r="AO147" s="32"/>
      <c r="EQ147" s="33"/>
    </row>
    <row r="148" spans="1:147" s="12" customFormat="1">
      <c r="A148" s="30" t="s">
        <v>5987</v>
      </c>
      <c r="B148" s="30"/>
      <c r="C148" s="30"/>
      <c r="D148" s="30"/>
      <c r="E148" s="14" t="s">
        <v>2173</v>
      </c>
      <c r="F148" s="14" t="s">
        <v>2125</v>
      </c>
      <c r="G148" s="14" t="s">
        <v>2174</v>
      </c>
      <c r="H148" s="15">
        <v>2018</v>
      </c>
      <c r="I148" s="15">
        <v>1</v>
      </c>
      <c r="J148" s="15">
        <v>0</v>
      </c>
      <c r="K148" s="15">
        <v>0</v>
      </c>
      <c r="L148" s="16" t="s">
        <v>2155</v>
      </c>
      <c r="M148" s="16"/>
      <c r="N148" s="16" t="s">
        <v>39</v>
      </c>
      <c r="O148" s="17">
        <v>30</v>
      </c>
      <c r="P148" s="17">
        <v>0</v>
      </c>
      <c r="Q148" s="17">
        <v>0</v>
      </c>
      <c r="R148" s="18" t="s">
        <v>33</v>
      </c>
      <c r="S148" s="19" t="s">
        <v>89</v>
      </c>
      <c r="T148" s="19">
        <v>110</v>
      </c>
      <c r="U148" s="19">
        <v>9.1818181818181817</v>
      </c>
      <c r="V148" s="19">
        <v>0</v>
      </c>
      <c r="W148" s="20">
        <v>1.01</v>
      </c>
      <c r="X148" s="21">
        <v>30.3</v>
      </c>
      <c r="Y148" s="22" t="s">
        <v>33</v>
      </c>
      <c r="Z148" s="14" t="s">
        <v>5838</v>
      </c>
      <c r="AA148" s="24">
        <v>0</v>
      </c>
      <c r="AB148" s="14" t="s">
        <v>689</v>
      </c>
      <c r="AC148" s="14" t="s">
        <v>689</v>
      </c>
      <c r="AD148" s="25"/>
      <c r="AE148" s="26"/>
      <c r="AF148" s="27"/>
      <c r="AG148" s="31"/>
      <c r="AH148" s="32"/>
      <c r="AI148" s="32"/>
      <c r="AJ148" s="32"/>
      <c r="AK148" s="32"/>
      <c r="AL148" s="32"/>
      <c r="AM148" s="32"/>
      <c r="AN148" s="32"/>
      <c r="AO148" s="32"/>
      <c r="EQ148" s="33"/>
    </row>
    <row r="149" spans="1:147" s="12" customFormat="1">
      <c r="A149" s="30" t="s">
        <v>5987</v>
      </c>
      <c r="B149" s="30"/>
      <c r="C149" s="30"/>
      <c r="D149" s="30"/>
      <c r="E149" s="14" t="s">
        <v>99</v>
      </c>
      <c r="F149" s="14" t="s">
        <v>125</v>
      </c>
      <c r="G149" s="14" t="s">
        <v>2090</v>
      </c>
      <c r="H149" s="15">
        <v>2019</v>
      </c>
      <c r="I149" s="15">
        <v>57</v>
      </c>
      <c r="J149" s="15">
        <v>0</v>
      </c>
      <c r="K149" s="15">
        <v>0</v>
      </c>
      <c r="L149" s="16" t="s">
        <v>2084</v>
      </c>
      <c r="M149" s="16"/>
      <c r="N149" s="16" t="s">
        <v>39</v>
      </c>
      <c r="O149" s="17">
        <v>2112</v>
      </c>
      <c r="P149" s="17">
        <v>0</v>
      </c>
      <c r="Q149" s="17">
        <v>0</v>
      </c>
      <c r="R149" s="18" t="s">
        <v>33</v>
      </c>
      <c r="S149" s="19" t="s">
        <v>89</v>
      </c>
      <c r="T149" s="19">
        <v>110</v>
      </c>
      <c r="U149" s="19">
        <v>0.14545454545454545</v>
      </c>
      <c r="V149" s="19">
        <v>0</v>
      </c>
      <c r="W149" s="20">
        <v>1.6E-2</v>
      </c>
      <c r="X149" s="21">
        <v>1926.144</v>
      </c>
      <c r="Y149" s="22" t="s">
        <v>33</v>
      </c>
      <c r="Z149" s="14" t="s">
        <v>5838</v>
      </c>
      <c r="AA149" s="24">
        <v>0</v>
      </c>
      <c r="AB149" s="14" t="s">
        <v>689</v>
      </c>
      <c r="AC149" s="14" t="s">
        <v>689</v>
      </c>
      <c r="AD149" s="25"/>
      <c r="AE149" s="26"/>
      <c r="AF149" s="27"/>
      <c r="AG149" s="31"/>
      <c r="AH149" s="32"/>
      <c r="AI149" s="32"/>
      <c r="AJ149" s="32"/>
      <c r="AK149" s="32"/>
      <c r="AL149" s="32"/>
      <c r="AM149" s="32"/>
      <c r="AN149" s="32"/>
      <c r="AO149" s="32"/>
      <c r="EQ149" s="33"/>
    </row>
    <row r="150" spans="1:147" s="12" customFormat="1">
      <c r="A150" s="30" t="s">
        <v>5987</v>
      </c>
      <c r="B150" s="30"/>
      <c r="C150" s="30"/>
      <c r="D150" s="30"/>
      <c r="E150" s="14" t="s">
        <v>180</v>
      </c>
      <c r="F150" s="14" t="s">
        <v>1869</v>
      </c>
      <c r="G150" s="14" t="s">
        <v>2172</v>
      </c>
      <c r="H150" s="15">
        <v>2010</v>
      </c>
      <c r="I150" s="15">
        <v>1</v>
      </c>
      <c r="J150" s="15">
        <v>0</v>
      </c>
      <c r="K150" s="15">
        <v>0</v>
      </c>
      <c r="L150" s="16" t="s">
        <v>2085</v>
      </c>
      <c r="M150" s="16"/>
      <c r="N150" s="16" t="s">
        <v>39</v>
      </c>
      <c r="O150" s="17">
        <v>144</v>
      </c>
      <c r="P150" s="17">
        <v>0</v>
      </c>
      <c r="Q150" s="17">
        <v>0</v>
      </c>
      <c r="R150" s="18" t="s">
        <v>33</v>
      </c>
      <c r="S150" s="19" t="s">
        <v>89</v>
      </c>
      <c r="T150" s="19">
        <v>110</v>
      </c>
      <c r="U150" s="19">
        <v>2.1363636363636362</v>
      </c>
      <c r="V150" s="19">
        <v>0</v>
      </c>
      <c r="W150" s="20">
        <v>0.23499999999999999</v>
      </c>
      <c r="X150" s="21">
        <v>33.839999999999996</v>
      </c>
      <c r="Y150" s="22" t="s">
        <v>33</v>
      </c>
      <c r="Z150" s="14" t="s">
        <v>5838</v>
      </c>
      <c r="AA150" s="24">
        <v>0</v>
      </c>
      <c r="AB150" s="14" t="s">
        <v>689</v>
      </c>
      <c r="AC150" s="14" t="s">
        <v>689</v>
      </c>
      <c r="AD150" s="25"/>
      <c r="AE150" s="26"/>
      <c r="AF150" s="27"/>
      <c r="AG150" s="31"/>
      <c r="AH150" s="32"/>
      <c r="AI150" s="32"/>
      <c r="AJ150" s="32"/>
      <c r="AK150" s="32"/>
      <c r="AL150" s="32"/>
      <c r="AM150" s="32"/>
      <c r="AN150" s="32"/>
      <c r="AO150" s="32"/>
      <c r="EQ150" s="33"/>
    </row>
    <row r="151" spans="1:147" s="12" customFormat="1">
      <c r="A151" s="30" t="s">
        <v>5987</v>
      </c>
      <c r="B151" s="30"/>
      <c r="C151" s="30"/>
      <c r="D151" s="30"/>
      <c r="E151" s="14" t="s">
        <v>1199</v>
      </c>
      <c r="F151" s="14" t="s">
        <v>67</v>
      </c>
      <c r="G151" s="14" t="s">
        <v>67</v>
      </c>
      <c r="H151" s="15">
        <v>2018</v>
      </c>
      <c r="I151" s="15">
        <v>1</v>
      </c>
      <c r="J151" s="15">
        <v>0</v>
      </c>
      <c r="K151" s="15">
        <v>0</v>
      </c>
      <c r="L151" s="16" t="s">
        <v>2087</v>
      </c>
      <c r="M151" s="16"/>
      <c r="N151" s="16" t="s">
        <v>2088</v>
      </c>
      <c r="O151" s="17">
        <v>144</v>
      </c>
      <c r="P151" s="17">
        <v>0</v>
      </c>
      <c r="Q151" s="17">
        <v>0</v>
      </c>
      <c r="R151" s="18" t="s">
        <v>33</v>
      </c>
      <c r="S151" s="19" t="s">
        <v>89</v>
      </c>
      <c r="T151" s="19">
        <v>110</v>
      </c>
      <c r="U151" s="19">
        <v>2.1818181818181817</v>
      </c>
      <c r="V151" s="19">
        <v>0</v>
      </c>
      <c r="W151" s="20">
        <v>0.24</v>
      </c>
      <c r="X151" s="21">
        <v>34.56</v>
      </c>
      <c r="Y151" s="22" t="s">
        <v>33</v>
      </c>
      <c r="Z151" s="14" t="s">
        <v>5838</v>
      </c>
      <c r="AA151" s="24">
        <v>0</v>
      </c>
      <c r="AB151" s="14" t="s">
        <v>689</v>
      </c>
      <c r="AC151" s="14" t="s">
        <v>689</v>
      </c>
      <c r="AD151" s="25"/>
      <c r="AE151" s="26"/>
      <c r="AF151" s="27"/>
      <c r="AG151" s="31"/>
      <c r="AH151" s="32"/>
      <c r="AI151" s="32"/>
      <c r="AJ151" s="32"/>
      <c r="AK151" s="32"/>
      <c r="AL151" s="32"/>
      <c r="AM151" s="32"/>
      <c r="AN151" s="32"/>
      <c r="AO151" s="32"/>
      <c r="EQ151" s="33"/>
    </row>
    <row r="152" spans="1:147" s="12" customFormat="1">
      <c r="A152" s="30" t="s">
        <v>5987</v>
      </c>
      <c r="B152" s="30"/>
      <c r="C152" s="30"/>
      <c r="D152" s="30"/>
      <c r="E152" s="14" t="s">
        <v>180</v>
      </c>
      <c r="F152" s="14" t="s">
        <v>92</v>
      </c>
      <c r="G152" s="14" t="s">
        <v>2171</v>
      </c>
      <c r="H152" s="15">
        <v>2009</v>
      </c>
      <c r="I152" s="15">
        <v>1</v>
      </c>
      <c r="J152" s="15">
        <v>0</v>
      </c>
      <c r="K152" s="15">
        <v>0</v>
      </c>
      <c r="L152" s="16" t="s">
        <v>2102</v>
      </c>
      <c r="M152" s="16"/>
      <c r="N152" s="16" t="s">
        <v>39</v>
      </c>
      <c r="O152" s="17">
        <v>144</v>
      </c>
      <c r="P152" s="17">
        <v>0</v>
      </c>
      <c r="Q152" s="17">
        <v>0</v>
      </c>
      <c r="R152" s="18" t="s">
        <v>33</v>
      </c>
      <c r="S152" s="19">
        <v>60</v>
      </c>
      <c r="T152" s="19">
        <v>110</v>
      </c>
      <c r="U152" s="19">
        <v>2.2181818181818183</v>
      </c>
      <c r="V152" s="19">
        <v>0</v>
      </c>
      <c r="W152" s="20">
        <v>0.24399999999999999</v>
      </c>
      <c r="X152" s="21">
        <v>35.135999999999996</v>
      </c>
      <c r="Y152" s="22" t="s">
        <v>33</v>
      </c>
      <c r="Z152" s="14" t="s">
        <v>5838</v>
      </c>
      <c r="AA152" s="24">
        <v>0</v>
      </c>
      <c r="AB152" s="14" t="s">
        <v>689</v>
      </c>
      <c r="AC152" s="14" t="s">
        <v>689</v>
      </c>
      <c r="AD152" s="25"/>
      <c r="AE152" s="26"/>
      <c r="AF152" s="27"/>
      <c r="AG152" s="31"/>
      <c r="AH152" s="32"/>
      <c r="AI152" s="32"/>
      <c r="AJ152" s="32"/>
      <c r="AK152" s="32"/>
      <c r="AL152" s="32"/>
      <c r="AM152" s="32"/>
      <c r="AN152" s="32"/>
      <c r="AO152" s="32"/>
      <c r="EQ152" s="33"/>
    </row>
    <row r="153" spans="1:147" s="12" customFormat="1">
      <c r="A153" s="30" t="s">
        <v>5987</v>
      </c>
      <c r="B153" s="30"/>
      <c r="C153" s="30"/>
      <c r="D153" s="30"/>
      <c r="E153" s="14" t="s">
        <v>2108</v>
      </c>
      <c r="F153" s="14" t="s">
        <v>2054</v>
      </c>
      <c r="G153" s="14" t="s">
        <v>2117</v>
      </c>
      <c r="H153" s="15">
        <v>2011</v>
      </c>
      <c r="I153" s="15">
        <v>6</v>
      </c>
      <c r="J153" s="15">
        <v>0</v>
      </c>
      <c r="K153" s="15">
        <v>0</v>
      </c>
      <c r="L153" s="16" t="s">
        <v>2085</v>
      </c>
      <c r="M153" s="16"/>
      <c r="N153" s="16" t="s">
        <v>39</v>
      </c>
      <c r="O153" s="17">
        <v>144</v>
      </c>
      <c r="P153" s="17">
        <v>0</v>
      </c>
      <c r="Q153" s="17">
        <v>0</v>
      </c>
      <c r="R153" s="18" t="s">
        <v>33</v>
      </c>
      <c r="S153" s="19" t="s">
        <v>89</v>
      </c>
      <c r="T153" s="19">
        <v>110</v>
      </c>
      <c r="U153" s="19">
        <v>2.4436363636363638</v>
      </c>
      <c r="V153" s="19">
        <v>0</v>
      </c>
      <c r="W153" s="20">
        <v>0.26879999999999998</v>
      </c>
      <c r="X153" s="21">
        <v>232.2432</v>
      </c>
      <c r="Y153" s="22" t="s">
        <v>33</v>
      </c>
      <c r="Z153" s="14" t="s">
        <v>5838</v>
      </c>
      <c r="AA153" s="24">
        <v>0</v>
      </c>
      <c r="AB153" s="14" t="s">
        <v>689</v>
      </c>
      <c r="AC153" s="14" t="s">
        <v>689</v>
      </c>
      <c r="AD153" s="25"/>
      <c r="AE153" s="26"/>
      <c r="AF153" s="27"/>
      <c r="AG153" s="31"/>
      <c r="AH153" s="32"/>
      <c r="AI153" s="32"/>
      <c r="AJ153" s="32"/>
      <c r="AK153" s="32"/>
      <c r="AL153" s="32"/>
      <c r="AM153" s="32"/>
      <c r="AN153" s="32"/>
      <c r="AO153" s="32"/>
      <c r="EQ153" s="33"/>
    </row>
    <row r="154" spans="1:147" s="12" customFormat="1">
      <c r="A154" s="30" t="s">
        <v>5987</v>
      </c>
      <c r="B154" s="30"/>
      <c r="C154" s="30"/>
      <c r="D154" s="30"/>
      <c r="E154" s="14" t="s">
        <v>2167</v>
      </c>
      <c r="F154" s="14" t="s">
        <v>2168</v>
      </c>
      <c r="G154" s="14" t="s">
        <v>2169</v>
      </c>
      <c r="H154" s="15">
        <v>2009</v>
      </c>
      <c r="I154" s="15">
        <v>1</v>
      </c>
      <c r="J154" s="15">
        <v>0</v>
      </c>
      <c r="K154" s="15">
        <v>0</v>
      </c>
      <c r="L154" s="16" t="s">
        <v>2111</v>
      </c>
      <c r="M154" s="16"/>
      <c r="N154" s="16" t="s">
        <v>39</v>
      </c>
      <c r="O154" s="17">
        <v>144</v>
      </c>
      <c r="P154" s="17">
        <v>0</v>
      </c>
      <c r="Q154" s="17">
        <v>0</v>
      </c>
      <c r="R154" s="18" t="s">
        <v>33</v>
      </c>
      <c r="S154" s="19">
        <v>60</v>
      </c>
      <c r="T154" s="19">
        <v>110</v>
      </c>
      <c r="U154" s="19">
        <v>2.4545454545454546</v>
      </c>
      <c r="V154" s="19" t="s">
        <v>2170</v>
      </c>
      <c r="W154" s="20">
        <v>0.27</v>
      </c>
      <c r="X154" s="21">
        <v>38.880000000000003</v>
      </c>
      <c r="Y154" s="22" t="s">
        <v>33</v>
      </c>
      <c r="Z154" s="14" t="s">
        <v>5838</v>
      </c>
      <c r="AA154" s="24">
        <v>0</v>
      </c>
      <c r="AB154" s="14" t="s">
        <v>689</v>
      </c>
      <c r="AC154" s="14" t="s">
        <v>689</v>
      </c>
      <c r="AD154" s="25"/>
      <c r="AE154" s="26"/>
      <c r="AF154" s="27"/>
      <c r="AG154" s="31"/>
      <c r="AH154" s="32"/>
      <c r="AI154" s="32"/>
      <c r="AJ154" s="32"/>
      <c r="AK154" s="32"/>
      <c r="AL154" s="32"/>
      <c r="AM154" s="32"/>
      <c r="AN154" s="32"/>
      <c r="AO154" s="32"/>
      <c r="EQ154" s="33"/>
    </row>
    <row r="155" spans="1:147" s="12" customFormat="1">
      <c r="A155" s="30" t="s">
        <v>5987</v>
      </c>
      <c r="B155" s="30"/>
      <c r="C155" s="30"/>
      <c r="D155" s="30"/>
      <c r="E155" s="14" t="s">
        <v>4679</v>
      </c>
      <c r="F155" s="14" t="s">
        <v>6015</v>
      </c>
      <c r="G155" s="14" t="s">
        <v>6016</v>
      </c>
      <c r="H155" s="15">
        <v>2021</v>
      </c>
      <c r="I155" s="15">
        <v>1</v>
      </c>
      <c r="J155" s="15">
        <v>0</v>
      </c>
      <c r="K155" s="15">
        <v>0</v>
      </c>
      <c r="L155" s="16" t="s">
        <v>5997</v>
      </c>
      <c r="M155" s="16"/>
      <c r="N155" s="16" t="s">
        <v>54</v>
      </c>
      <c r="O155" s="17">
        <v>90</v>
      </c>
      <c r="P155" s="17">
        <v>0</v>
      </c>
      <c r="Q155" s="17">
        <v>0</v>
      </c>
      <c r="R155" s="18" t="s">
        <v>33</v>
      </c>
      <c r="S155" s="19">
        <v>60</v>
      </c>
      <c r="T155" s="19">
        <v>110</v>
      </c>
      <c r="U155" s="19">
        <v>6</v>
      </c>
      <c r="V155" s="19">
        <v>0</v>
      </c>
      <c r="W155" s="20">
        <v>0.5</v>
      </c>
      <c r="X155" s="21">
        <v>45</v>
      </c>
      <c r="Y155" s="22" t="s">
        <v>33</v>
      </c>
      <c r="Z155" s="14" t="s">
        <v>5838</v>
      </c>
      <c r="AA155" s="24">
        <v>0</v>
      </c>
      <c r="AB155" s="14" t="s">
        <v>689</v>
      </c>
      <c r="AC155" s="14" t="s">
        <v>689</v>
      </c>
      <c r="AD155" s="25"/>
      <c r="AE155" s="26"/>
      <c r="AF155" s="27"/>
      <c r="AG155" s="31"/>
      <c r="AH155" s="32"/>
      <c r="AI155" s="32"/>
      <c r="AJ155" s="32"/>
      <c r="AK155" s="32"/>
      <c r="AL155" s="32"/>
      <c r="AM155" s="32"/>
      <c r="AN155" s="32"/>
      <c r="AO155" s="32"/>
      <c r="EQ155" s="33"/>
    </row>
    <row r="156" spans="1:147" s="12" customFormat="1">
      <c r="A156" s="30" t="s">
        <v>5987</v>
      </c>
      <c r="B156" s="30"/>
      <c r="C156" s="30"/>
      <c r="D156" s="30"/>
      <c r="E156" s="14" t="s">
        <v>79</v>
      </c>
      <c r="F156" s="14" t="s">
        <v>36</v>
      </c>
      <c r="G156" s="14" t="s">
        <v>5995</v>
      </c>
      <c r="H156" s="15">
        <v>2010</v>
      </c>
      <c r="I156" s="15">
        <v>1</v>
      </c>
      <c r="J156" s="15">
        <v>0</v>
      </c>
      <c r="K156" s="15">
        <v>0</v>
      </c>
      <c r="L156" s="16" t="s">
        <v>5991</v>
      </c>
      <c r="M156" s="16"/>
      <c r="N156" s="16" t="s">
        <v>39</v>
      </c>
      <c r="O156" s="17">
        <v>120</v>
      </c>
      <c r="P156" s="17">
        <v>0</v>
      </c>
      <c r="Q156" s="17">
        <v>0</v>
      </c>
      <c r="R156" s="18" t="s">
        <v>33</v>
      </c>
      <c r="S156" s="19">
        <v>60</v>
      </c>
      <c r="T156" s="19">
        <v>110</v>
      </c>
      <c r="U156" s="19">
        <v>3.4727272727272727</v>
      </c>
      <c r="V156" s="19">
        <v>0</v>
      </c>
      <c r="W156" s="20">
        <v>0.38200000000000001</v>
      </c>
      <c r="X156" s="21">
        <v>45.84</v>
      </c>
      <c r="Y156" s="22" t="s">
        <v>33</v>
      </c>
      <c r="Z156" s="14" t="s">
        <v>5838</v>
      </c>
      <c r="AA156" s="24">
        <v>0</v>
      </c>
      <c r="AB156" s="14" t="s">
        <v>689</v>
      </c>
      <c r="AC156" s="14" t="s">
        <v>689</v>
      </c>
      <c r="AD156" s="25"/>
      <c r="AE156" s="26"/>
      <c r="AF156" s="27"/>
      <c r="AG156" s="31"/>
      <c r="AH156" s="32"/>
      <c r="AI156" s="32"/>
      <c r="AJ156" s="32"/>
      <c r="AK156" s="32"/>
      <c r="AL156" s="32"/>
      <c r="AM156" s="32"/>
      <c r="AN156" s="32"/>
      <c r="AO156" s="32"/>
      <c r="EQ156" s="33"/>
    </row>
    <row r="157" spans="1:147" s="12" customFormat="1">
      <c r="A157" s="30" t="s">
        <v>5987</v>
      </c>
      <c r="B157" s="30"/>
      <c r="C157" s="30"/>
      <c r="D157" s="30"/>
      <c r="E157" s="14" t="s">
        <v>180</v>
      </c>
      <c r="F157" s="14" t="s">
        <v>5996</v>
      </c>
      <c r="G157" s="14" t="s">
        <v>2164</v>
      </c>
      <c r="H157" s="15">
        <v>2021</v>
      </c>
      <c r="I157" s="15">
        <v>1</v>
      </c>
      <c r="J157" s="15">
        <v>0</v>
      </c>
      <c r="K157" s="15">
        <v>0</v>
      </c>
      <c r="L157" s="16" t="s">
        <v>2100</v>
      </c>
      <c r="M157" s="16"/>
      <c r="N157" s="16" t="s">
        <v>39</v>
      </c>
      <c r="O157" s="17">
        <v>144</v>
      </c>
      <c r="P157" s="17">
        <v>0</v>
      </c>
      <c r="Q157" s="17">
        <v>0</v>
      </c>
      <c r="R157" s="18" t="s">
        <v>33</v>
      </c>
      <c r="S157" s="19" t="s">
        <v>89</v>
      </c>
      <c r="T157" s="19">
        <v>110</v>
      </c>
      <c r="U157" s="19">
        <v>2.1363636363636362</v>
      </c>
      <c r="V157" s="19">
        <v>0</v>
      </c>
      <c r="W157" s="20">
        <v>0.36</v>
      </c>
      <c r="X157" s="21">
        <v>51.839999999999996</v>
      </c>
      <c r="Y157" s="22" t="s">
        <v>33</v>
      </c>
      <c r="Z157" s="14" t="s">
        <v>5838</v>
      </c>
      <c r="AA157" s="24">
        <v>0</v>
      </c>
      <c r="AB157" s="14" t="s">
        <v>689</v>
      </c>
      <c r="AC157" s="14" t="s">
        <v>689</v>
      </c>
      <c r="AD157" s="25"/>
      <c r="AE157" s="26"/>
      <c r="AF157" s="27"/>
      <c r="AG157" s="31"/>
      <c r="AH157" s="32"/>
      <c r="AI157" s="32"/>
      <c r="AJ157" s="32"/>
      <c r="AK157" s="32"/>
      <c r="AL157" s="32"/>
      <c r="AM157" s="32"/>
      <c r="AN157" s="32"/>
      <c r="AO157" s="32"/>
      <c r="EQ157" s="33"/>
    </row>
    <row r="158" spans="1:147" s="12" customFormat="1">
      <c r="A158" s="30" t="s">
        <v>5987</v>
      </c>
      <c r="B158" s="30"/>
      <c r="C158" s="30"/>
      <c r="D158" s="30"/>
      <c r="E158" s="14" t="s">
        <v>828</v>
      </c>
      <c r="F158" s="14" t="s">
        <v>480</v>
      </c>
      <c r="G158" s="14" t="s">
        <v>2123</v>
      </c>
      <c r="H158" s="15">
        <v>2010</v>
      </c>
      <c r="I158" s="15">
        <v>2</v>
      </c>
      <c r="J158" s="15">
        <v>0</v>
      </c>
      <c r="K158" s="15">
        <v>0</v>
      </c>
      <c r="L158" s="16" t="s">
        <v>2085</v>
      </c>
      <c r="M158" s="16"/>
      <c r="N158" s="16" t="s">
        <v>39</v>
      </c>
      <c r="O158" s="17">
        <v>855</v>
      </c>
      <c r="P158" s="17">
        <v>7905</v>
      </c>
      <c r="Q158" s="17">
        <v>5</v>
      </c>
      <c r="R158" s="18" t="s">
        <v>33</v>
      </c>
      <c r="S158" s="19" t="s">
        <v>89</v>
      </c>
      <c r="T158" s="19">
        <v>110</v>
      </c>
      <c r="U158" s="19">
        <v>0.76363636363636367</v>
      </c>
      <c r="V158" s="19">
        <v>0</v>
      </c>
      <c r="W158" s="20">
        <v>8.4000000000000005E-2</v>
      </c>
      <c r="X158" s="21">
        <v>105.02100000000002</v>
      </c>
      <c r="Y158" s="22" t="s">
        <v>33</v>
      </c>
      <c r="Z158" s="14" t="s">
        <v>5838</v>
      </c>
      <c r="AA158" s="24">
        <v>0</v>
      </c>
      <c r="AB158" s="14" t="s">
        <v>689</v>
      </c>
      <c r="AC158" s="14" t="s">
        <v>689</v>
      </c>
      <c r="AD158" s="25"/>
      <c r="AE158" s="26"/>
      <c r="AF158" s="27"/>
      <c r="AG158" s="31"/>
      <c r="AH158" s="32"/>
      <c r="AI158" s="32"/>
      <c r="AJ158" s="32"/>
      <c r="AK158" s="32"/>
      <c r="AL158" s="32"/>
      <c r="AM158" s="32"/>
      <c r="AN158" s="32"/>
      <c r="AO158" s="32"/>
      <c r="EQ158" s="33"/>
    </row>
    <row r="159" spans="1:147" s="12" customFormat="1">
      <c r="A159" s="30" t="s">
        <v>5987</v>
      </c>
      <c r="B159" s="30"/>
      <c r="C159" s="30"/>
      <c r="D159" s="30"/>
      <c r="E159" s="14" t="s">
        <v>2163</v>
      </c>
      <c r="F159" s="14" t="s">
        <v>480</v>
      </c>
      <c r="G159" s="14" t="s">
        <v>2107</v>
      </c>
      <c r="H159" s="15">
        <v>2009</v>
      </c>
      <c r="I159" s="15">
        <v>1</v>
      </c>
      <c r="J159" s="15">
        <v>0</v>
      </c>
      <c r="K159" s="15">
        <v>0</v>
      </c>
      <c r="L159" s="16" t="s">
        <v>2111</v>
      </c>
      <c r="M159" s="16"/>
      <c r="N159" s="16" t="s">
        <v>39</v>
      </c>
      <c r="O159" s="17">
        <v>8760</v>
      </c>
      <c r="P159" s="17">
        <v>0</v>
      </c>
      <c r="Q159" s="17">
        <v>0</v>
      </c>
      <c r="R159" s="18" t="s">
        <v>33</v>
      </c>
      <c r="S159" s="19" t="s">
        <v>89</v>
      </c>
      <c r="T159" s="19">
        <v>110</v>
      </c>
      <c r="U159" s="19">
        <v>5.6363636363636366E-2</v>
      </c>
      <c r="V159" s="19">
        <v>0</v>
      </c>
      <c r="W159" s="20">
        <v>6.1999999999999998E-3</v>
      </c>
      <c r="X159" s="21">
        <v>54.311999999999998</v>
      </c>
      <c r="Y159" s="22" t="s">
        <v>33</v>
      </c>
      <c r="Z159" s="14" t="s">
        <v>5838</v>
      </c>
      <c r="AA159" s="24">
        <v>0</v>
      </c>
      <c r="AB159" s="14" t="s">
        <v>689</v>
      </c>
      <c r="AC159" s="14" t="s">
        <v>689</v>
      </c>
      <c r="AD159" s="25"/>
      <c r="AE159" s="26"/>
      <c r="AF159" s="27"/>
      <c r="AG159" s="31"/>
      <c r="AH159" s="32"/>
      <c r="AI159" s="32"/>
      <c r="AJ159" s="32"/>
      <c r="AK159" s="32"/>
      <c r="AL159" s="32"/>
      <c r="AM159" s="32"/>
      <c r="AN159" s="32"/>
      <c r="AO159" s="32"/>
      <c r="EQ159" s="33"/>
    </row>
    <row r="160" spans="1:147" s="12" customFormat="1">
      <c r="A160" s="30" t="s">
        <v>5987</v>
      </c>
      <c r="B160" s="30"/>
      <c r="C160" s="30"/>
      <c r="D160" s="30"/>
      <c r="E160" s="14" t="s">
        <v>2163</v>
      </c>
      <c r="F160" s="14" t="s">
        <v>480</v>
      </c>
      <c r="G160" s="14" t="s">
        <v>2107</v>
      </c>
      <c r="H160" s="15">
        <v>2009</v>
      </c>
      <c r="I160" s="15">
        <v>1</v>
      </c>
      <c r="J160" s="15">
        <v>0</v>
      </c>
      <c r="K160" s="15">
        <v>0</v>
      </c>
      <c r="L160" s="16" t="s">
        <v>2097</v>
      </c>
      <c r="M160" s="16"/>
      <c r="N160" s="16" t="s">
        <v>39</v>
      </c>
      <c r="O160" s="17">
        <v>8760</v>
      </c>
      <c r="P160" s="17">
        <v>0</v>
      </c>
      <c r="Q160" s="17">
        <v>0</v>
      </c>
      <c r="R160" s="18" t="s">
        <v>33</v>
      </c>
      <c r="S160" s="19" t="s">
        <v>89</v>
      </c>
      <c r="T160" s="19">
        <v>110</v>
      </c>
      <c r="U160" s="19">
        <v>5.6363636363636366E-2</v>
      </c>
      <c r="V160" s="19">
        <v>0</v>
      </c>
      <c r="W160" s="20">
        <v>6.1999999999999998E-3</v>
      </c>
      <c r="X160" s="21">
        <v>54.311999999999998</v>
      </c>
      <c r="Y160" s="22" t="s">
        <v>33</v>
      </c>
      <c r="Z160" s="14" t="s">
        <v>5838</v>
      </c>
      <c r="AA160" s="24">
        <v>0</v>
      </c>
      <c r="AB160" s="14" t="s">
        <v>689</v>
      </c>
      <c r="AC160" s="14" t="s">
        <v>689</v>
      </c>
      <c r="AD160" s="25"/>
      <c r="AE160" s="26"/>
      <c r="AF160" s="27"/>
      <c r="AG160" s="31"/>
      <c r="AH160" s="32"/>
      <c r="AI160" s="32"/>
      <c r="AJ160" s="32"/>
      <c r="AK160" s="32"/>
      <c r="AL160" s="32"/>
      <c r="AM160" s="32"/>
      <c r="AN160" s="32"/>
      <c r="AO160" s="32"/>
      <c r="EQ160" s="33"/>
    </row>
    <row r="161" spans="1:147" s="12" customFormat="1">
      <c r="A161" s="30" t="s">
        <v>5987</v>
      </c>
      <c r="B161" s="30"/>
      <c r="C161" s="30"/>
      <c r="D161" s="30"/>
      <c r="E161" s="14" t="s">
        <v>2106</v>
      </c>
      <c r="F161" s="14" t="s">
        <v>480</v>
      </c>
      <c r="G161" s="14" t="s">
        <v>2107</v>
      </c>
      <c r="H161" s="15">
        <v>2010</v>
      </c>
      <c r="I161" s="15">
        <v>1</v>
      </c>
      <c r="J161" s="15">
        <v>0</v>
      </c>
      <c r="K161" s="15">
        <v>0</v>
      </c>
      <c r="L161" s="16" t="s">
        <v>2097</v>
      </c>
      <c r="M161" s="16"/>
      <c r="N161" s="16" t="s">
        <v>39</v>
      </c>
      <c r="O161" s="17">
        <v>8760</v>
      </c>
      <c r="P161" s="17">
        <v>0</v>
      </c>
      <c r="Q161" s="17">
        <v>0</v>
      </c>
      <c r="R161" s="18" t="s">
        <v>33</v>
      </c>
      <c r="S161" s="19" t="s">
        <v>89</v>
      </c>
      <c r="T161" s="19">
        <v>110</v>
      </c>
      <c r="U161" s="19">
        <v>5.6363636363636366E-2</v>
      </c>
      <c r="V161" s="19">
        <v>0</v>
      </c>
      <c r="W161" s="20">
        <v>6.1999999999999998E-3</v>
      </c>
      <c r="X161" s="21">
        <v>54.311999999999998</v>
      </c>
      <c r="Y161" s="22" t="s">
        <v>33</v>
      </c>
      <c r="Z161" s="14" t="s">
        <v>5838</v>
      </c>
      <c r="AA161" s="24">
        <v>0</v>
      </c>
      <c r="AB161" s="14" t="s">
        <v>689</v>
      </c>
      <c r="AC161" s="14" t="s">
        <v>689</v>
      </c>
      <c r="AD161" s="25"/>
      <c r="AE161" s="26"/>
      <c r="AF161" s="27"/>
      <c r="AG161" s="31"/>
      <c r="AH161" s="32"/>
      <c r="AI161" s="32"/>
      <c r="AJ161" s="32"/>
      <c r="AK161" s="32"/>
      <c r="AL161" s="32"/>
      <c r="AM161" s="32"/>
      <c r="AN161" s="32"/>
      <c r="AO161" s="32"/>
      <c r="EQ161" s="33"/>
    </row>
    <row r="162" spans="1:147" s="12" customFormat="1">
      <c r="A162" s="30" t="s">
        <v>5987</v>
      </c>
      <c r="B162" s="30"/>
      <c r="C162" s="30"/>
      <c r="D162" s="30"/>
      <c r="E162" s="14" t="s">
        <v>2163</v>
      </c>
      <c r="F162" s="14" t="s">
        <v>480</v>
      </c>
      <c r="G162" s="14" t="s">
        <v>2107</v>
      </c>
      <c r="H162" s="15">
        <v>2009</v>
      </c>
      <c r="I162" s="15">
        <v>1</v>
      </c>
      <c r="J162" s="15">
        <v>0</v>
      </c>
      <c r="K162" s="15">
        <v>0</v>
      </c>
      <c r="L162" s="16" t="s">
        <v>2084</v>
      </c>
      <c r="M162" s="16"/>
      <c r="N162" s="16" t="s">
        <v>39</v>
      </c>
      <c r="O162" s="17">
        <v>8760</v>
      </c>
      <c r="P162" s="17">
        <v>0</v>
      </c>
      <c r="Q162" s="17">
        <v>0</v>
      </c>
      <c r="R162" s="18" t="s">
        <v>33</v>
      </c>
      <c r="S162" s="19" t="s">
        <v>89</v>
      </c>
      <c r="T162" s="19">
        <v>110</v>
      </c>
      <c r="U162" s="19">
        <v>5.6363636363636366E-2</v>
      </c>
      <c r="V162" s="19">
        <v>0</v>
      </c>
      <c r="W162" s="20">
        <v>6.1999999999999998E-3</v>
      </c>
      <c r="X162" s="21">
        <v>54.311999999999998</v>
      </c>
      <c r="Y162" s="22" t="s">
        <v>33</v>
      </c>
      <c r="Z162" s="14" t="s">
        <v>5838</v>
      </c>
      <c r="AA162" s="24">
        <v>0</v>
      </c>
      <c r="AB162" s="14" t="s">
        <v>689</v>
      </c>
      <c r="AC162" s="14" t="s">
        <v>689</v>
      </c>
      <c r="AD162" s="25"/>
      <c r="AE162" s="26"/>
      <c r="AF162" s="27"/>
      <c r="AG162" s="31"/>
      <c r="AH162" s="32"/>
      <c r="AI162" s="32"/>
      <c r="AJ162" s="32"/>
      <c r="AK162" s="32"/>
      <c r="AL162" s="32"/>
      <c r="AM162" s="32"/>
      <c r="AN162" s="32"/>
      <c r="AO162" s="32"/>
      <c r="EQ162" s="33"/>
    </row>
    <row r="163" spans="1:147" s="12" customFormat="1">
      <c r="A163" s="30" t="s">
        <v>5987</v>
      </c>
      <c r="B163" s="30"/>
      <c r="C163" s="30"/>
      <c r="D163" s="30"/>
      <c r="E163" s="14" t="s">
        <v>2163</v>
      </c>
      <c r="F163" s="14" t="s">
        <v>480</v>
      </c>
      <c r="G163" s="14" t="s">
        <v>2107</v>
      </c>
      <c r="H163" s="15">
        <v>2009</v>
      </c>
      <c r="I163" s="15">
        <v>1</v>
      </c>
      <c r="J163" s="15">
        <v>0</v>
      </c>
      <c r="K163" s="15">
        <v>0</v>
      </c>
      <c r="L163" s="16" t="s">
        <v>2085</v>
      </c>
      <c r="M163" s="16"/>
      <c r="N163" s="16" t="s">
        <v>39</v>
      </c>
      <c r="O163" s="17">
        <v>8760</v>
      </c>
      <c r="P163" s="17">
        <v>0</v>
      </c>
      <c r="Q163" s="17">
        <v>0</v>
      </c>
      <c r="R163" s="18" t="s">
        <v>33</v>
      </c>
      <c r="S163" s="19" t="s">
        <v>89</v>
      </c>
      <c r="T163" s="19">
        <v>110</v>
      </c>
      <c r="U163" s="19">
        <v>5.6363636363636366E-2</v>
      </c>
      <c r="V163" s="19">
        <v>0</v>
      </c>
      <c r="W163" s="20">
        <v>6.1999999999999998E-3</v>
      </c>
      <c r="X163" s="21">
        <v>54.311999999999998</v>
      </c>
      <c r="Y163" s="22" t="s">
        <v>33</v>
      </c>
      <c r="Z163" s="14" t="s">
        <v>5838</v>
      </c>
      <c r="AA163" s="24">
        <v>0</v>
      </c>
      <c r="AB163" s="14" t="s">
        <v>689</v>
      </c>
      <c r="AC163" s="14" t="s">
        <v>689</v>
      </c>
      <c r="AD163" s="25"/>
      <c r="AE163" s="26"/>
      <c r="AF163" s="27"/>
      <c r="AG163" s="31"/>
      <c r="AH163" s="32"/>
      <c r="AI163" s="32"/>
      <c r="AJ163" s="32"/>
      <c r="AK163" s="32"/>
      <c r="AL163" s="32"/>
      <c r="AM163" s="32"/>
      <c r="AN163" s="32"/>
      <c r="AO163" s="32"/>
      <c r="EQ163" s="33"/>
    </row>
    <row r="164" spans="1:147" s="12" customFormat="1">
      <c r="A164" s="30" t="s">
        <v>5987</v>
      </c>
      <c r="B164" s="30"/>
      <c r="C164" s="30"/>
      <c r="D164" s="30"/>
      <c r="E164" s="14" t="s">
        <v>180</v>
      </c>
      <c r="F164" s="14" t="s">
        <v>92</v>
      </c>
      <c r="G164" s="14" t="s">
        <v>827</v>
      </c>
      <c r="H164" s="15">
        <v>2009</v>
      </c>
      <c r="I164" s="15">
        <v>1</v>
      </c>
      <c r="J164" s="15">
        <v>0</v>
      </c>
      <c r="K164" s="15">
        <v>0</v>
      </c>
      <c r="L164" s="16" t="s">
        <v>2111</v>
      </c>
      <c r="M164" s="16"/>
      <c r="N164" s="16" t="s">
        <v>39</v>
      </c>
      <c r="O164" s="17">
        <v>276</v>
      </c>
      <c r="P164" s="17">
        <v>0</v>
      </c>
      <c r="Q164" s="17">
        <v>0</v>
      </c>
      <c r="R164" s="18" t="s">
        <v>33</v>
      </c>
      <c r="S164" s="19">
        <v>60</v>
      </c>
      <c r="T164" s="19">
        <v>110</v>
      </c>
      <c r="U164" s="19">
        <v>1.8181818181818181</v>
      </c>
      <c r="V164" s="19">
        <v>0</v>
      </c>
      <c r="W164" s="20">
        <v>0.2</v>
      </c>
      <c r="X164" s="21">
        <v>55.2</v>
      </c>
      <c r="Y164" s="22" t="s">
        <v>33</v>
      </c>
      <c r="Z164" s="14" t="s">
        <v>5838</v>
      </c>
      <c r="AA164" s="24">
        <v>0</v>
      </c>
      <c r="AB164" s="14" t="s">
        <v>689</v>
      </c>
      <c r="AC164" s="14" t="s">
        <v>689</v>
      </c>
      <c r="AD164" s="25"/>
      <c r="AE164" s="26"/>
      <c r="AF164" s="27"/>
      <c r="AG164" s="31"/>
      <c r="AH164" s="32"/>
      <c r="AI164" s="32"/>
      <c r="AJ164" s="32"/>
      <c r="AK164" s="32"/>
      <c r="AL164" s="32"/>
      <c r="AM164" s="32"/>
      <c r="AN164" s="32"/>
      <c r="AO164" s="32"/>
      <c r="EQ164" s="33"/>
    </row>
    <row r="165" spans="1:147" s="12" customFormat="1">
      <c r="A165" s="30" t="s">
        <v>5987</v>
      </c>
      <c r="B165" s="30"/>
      <c r="C165" s="30"/>
      <c r="D165" s="30"/>
      <c r="E165" s="14" t="s">
        <v>2161</v>
      </c>
      <c r="F165" s="14" t="s">
        <v>125</v>
      </c>
      <c r="G165" s="14" t="s">
        <v>2162</v>
      </c>
      <c r="H165" s="15">
        <v>2010</v>
      </c>
      <c r="I165" s="15">
        <v>1</v>
      </c>
      <c r="J165" s="15">
        <v>0</v>
      </c>
      <c r="K165" s="15">
        <v>0</v>
      </c>
      <c r="L165" s="16" t="s">
        <v>2085</v>
      </c>
      <c r="M165" s="16"/>
      <c r="N165" s="16" t="s">
        <v>39</v>
      </c>
      <c r="O165" s="17">
        <v>144</v>
      </c>
      <c r="P165" s="17">
        <v>0</v>
      </c>
      <c r="Q165" s="17">
        <v>0</v>
      </c>
      <c r="R165" s="18" t="s">
        <v>33</v>
      </c>
      <c r="S165" s="19" t="s">
        <v>89</v>
      </c>
      <c r="T165" s="19">
        <v>110</v>
      </c>
      <c r="U165" s="19">
        <v>3.4909090909090907</v>
      </c>
      <c r="V165" s="19">
        <v>0</v>
      </c>
      <c r="W165" s="20">
        <v>0.38400000000000001</v>
      </c>
      <c r="X165" s="21">
        <v>55.295999999999999</v>
      </c>
      <c r="Y165" s="22" t="s">
        <v>33</v>
      </c>
      <c r="Z165" s="14" t="s">
        <v>5838</v>
      </c>
      <c r="AA165" s="24">
        <v>0</v>
      </c>
      <c r="AB165" s="14" t="s">
        <v>689</v>
      </c>
      <c r="AC165" s="14" t="s">
        <v>689</v>
      </c>
      <c r="AD165" s="25"/>
      <c r="AE165" s="26"/>
      <c r="AF165" s="27"/>
      <c r="AG165" s="31"/>
      <c r="AH165" s="32"/>
      <c r="AI165" s="32"/>
      <c r="AJ165" s="32"/>
      <c r="AK165" s="32"/>
      <c r="AL165" s="32"/>
      <c r="AM165" s="32"/>
      <c r="AN165" s="32"/>
      <c r="AO165" s="32"/>
      <c r="EQ165" s="33"/>
    </row>
    <row r="166" spans="1:147" s="12" customFormat="1">
      <c r="A166" s="30" t="s">
        <v>5987</v>
      </c>
      <c r="B166" s="30"/>
      <c r="C166" s="30"/>
      <c r="D166" s="30"/>
      <c r="E166" s="14" t="s">
        <v>180</v>
      </c>
      <c r="F166" s="14" t="s">
        <v>205</v>
      </c>
      <c r="G166" s="14" t="s">
        <v>314</v>
      </c>
      <c r="H166" s="15">
        <v>2018</v>
      </c>
      <c r="I166" s="15">
        <v>1</v>
      </c>
      <c r="J166" s="15">
        <v>0</v>
      </c>
      <c r="K166" s="15">
        <v>0</v>
      </c>
      <c r="L166" s="16" t="s">
        <v>2155</v>
      </c>
      <c r="M166" s="16"/>
      <c r="N166" s="16" t="s">
        <v>39</v>
      </c>
      <c r="O166" s="17">
        <v>144</v>
      </c>
      <c r="P166" s="17">
        <v>0</v>
      </c>
      <c r="Q166" s="17">
        <v>0</v>
      </c>
      <c r="R166" s="18" t="s">
        <v>33</v>
      </c>
      <c r="S166" s="19" t="s">
        <v>89</v>
      </c>
      <c r="T166" s="19">
        <v>110</v>
      </c>
      <c r="U166" s="19">
        <v>3.7272727272727271</v>
      </c>
      <c r="V166" s="19">
        <v>0</v>
      </c>
      <c r="W166" s="20">
        <v>0.41</v>
      </c>
      <c r="X166" s="21">
        <v>59.04</v>
      </c>
      <c r="Y166" s="22" t="s">
        <v>33</v>
      </c>
      <c r="Z166" s="14" t="s">
        <v>5838</v>
      </c>
      <c r="AA166" s="24">
        <v>0</v>
      </c>
      <c r="AB166" s="14" t="s">
        <v>689</v>
      </c>
      <c r="AC166" s="14" t="s">
        <v>689</v>
      </c>
      <c r="AD166" s="25"/>
      <c r="AE166" s="26"/>
      <c r="AF166" s="27"/>
      <c r="AG166" s="31"/>
      <c r="AH166" s="32"/>
      <c r="AI166" s="32"/>
      <c r="AJ166" s="32"/>
      <c r="AK166" s="32"/>
      <c r="AL166" s="32"/>
      <c r="AM166" s="32"/>
      <c r="AN166" s="32"/>
      <c r="AO166" s="32"/>
      <c r="EQ166" s="33"/>
    </row>
    <row r="167" spans="1:147" s="12" customFormat="1">
      <c r="A167" s="30" t="s">
        <v>5987</v>
      </c>
      <c r="B167" s="30"/>
      <c r="C167" s="30"/>
      <c r="D167" s="30"/>
      <c r="E167" s="14" t="s">
        <v>180</v>
      </c>
      <c r="F167" s="14" t="s">
        <v>205</v>
      </c>
      <c r="G167" s="14" t="s">
        <v>314</v>
      </c>
      <c r="H167" s="15">
        <v>2018</v>
      </c>
      <c r="I167" s="15">
        <v>2</v>
      </c>
      <c r="J167" s="15">
        <v>0</v>
      </c>
      <c r="K167" s="15">
        <v>0</v>
      </c>
      <c r="L167" s="16" t="s">
        <v>2094</v>
      </c>
      <c r="M167" s="16"/>
      <c r="N167" s="16" t="s">
        <v>2088</v>
      </c>
      <c r="O167" s="17">
        <v>144</v>
      </c>
      <c r="P167" s="17">
        <v>0</v>
      </c>
      <c r="Q167" s="17">
        <v>0</v>
      </c>
      <c r="R167" s="18" t="s">
        <v>33</v>
      </c>
      <c r="S167" s="19" t="s">
        <v>89</v>
      </c>
      <c r="T167" s="19">
        <v>110</v>
      </c>
      <c r="U167" s="19">
        <v>3.7272727272727271</v>
      </c>
      <c r="V167" s="19">
        <v>0</v>
      </c>
      <c r="W167" s="20">
        <v>0.41</v>
      </c>
      <c r="X167" s="21">
        <v>118.08</v>
      </c>
      <c r="Y167" s="22" t="s">
        <v>33</v>
      </c>
      <c r="Z167" s="14" t="s">
        <v>5838</v>
      </c>
      <c r="AA167" s="24">
        <v>0</v>
      </c>
      <c r="AB167" s="14" t="s">
        <v>689</v>
      </c>
      <c r="AC167" s="14" t="s">
        <v>689</v>
      </c>
      <c r="AD167" s="25"/>
      <c r="AE167" s="26"/>
      <c r="AF167" s="27"/>
      <c r="AG167" s="31"/>
      <c r="AH167" s="32"/>
      <c r="AI167" s="32"/>
      <c r="AJ167" s="32"/>
      <c r="AK167" s="32"/>
      <c r="AL167" s="32"/>
      <c r="AM167" s="32"/>
      <c r="AN167" s="32"/>
      <c r="AO167" s="32"/>
      <c r="EQ167" s="33"/>
    </row>
    <row r="168" spans="1:147" s="12" customFormat="1">
      <c r="A168" s="30" t="s">
        <v>5987</v>
      </c>
      <c r="B168" s="30"/>
      <c r="C168" s="30"/>
      <c r="D168" s="30"/>
      <c r="E168" s="14" t="s">
        <v>180</v>
      </c>
      <c r="F168" s="14" t="s">
        <v>205</v>
      </c>
      <c r="G168" s="14" t="s">
        <v>314</v>
      </c>
      <c r="H168" s="15">
        <v>2018</v>
      </c>
      <c r="I168" s="15">
        <v>1</v>
      </c>
      <c r="J168" s="15">
        <v>0</v>
      </c>
      <c r="K168" s="15">
        <v>0</v>
      </c>
      <c r="L168" s="16" t="s">
        <v>2087</v>
      </c>
      <c r="M168" s="16"/>
      <c r="N168" s="16" t="s">
        <v>2088</v>
      </c>
      <c r="O168" s="17">
        <v>144</v>
      </c>
      <c r="P168" s="17">
        <v>0</v>
      </c>
      <c r="Q168" s="17">
        <v>0</v>
      </c>
      <c r="R168" s="18" t="s">
        <v>33</v>
      </c>
      <c r="S168" s="19" t="s">
        <v>89</v>
      </c>
      <c r="T168" s="19">
        <v>110</v>
      </c>
      <c r="U168" s="19">
        <v>3.7272727272727271</v>
      </c>
      <c r="V168" s="19">
        <v>0</v>
      </c>
      <c r="W168" s="20">
        <v>0.41</v>
      </c>
      <c r="X168" s="21">
        <v>59.04</v>
      </c>
      <c r="Y168" s="22" t="s">
        <v>33</v>
      </c>
      <c r="Z168" s="14" t="s">
        <v>5838</v>
      </c>
      <c r="AA168" s="24">
        <v>0</v>
      </c>
      <c r="AB168" s="14" t="s">
        <v>689</v>
      </c>
      <c r="AC168" s="14" t="s">
        <v>689</v>
      </c>
      <c r="AD168" s="25"/>
      <c r="AE168" s="26"/>
      <c r="AF168" s="27"/>
      <c r="AG168" s="31"/>
      <c r="AH168" s="32"/>
      <c r="AI168" s="32"/>
      <c r="AJ168" s="32"/>
      <c r="AK168" s="32"/>
      <c r="AL168" s="32"/>
      <c r="AM168" s="32"/>
      <c r="AN168" s="32"/>
      <c r="AO168" s="32"/>
      <c r="EQ168" s="33"/>
    </row>
    <row r="169" spans="1:147" s="12" customFormat="1">
      <c r="A169" s="30" t="s">
        <v>5987</v>
      </c>
      <c r="B169" s="30"/>
      <c r="C169" s="30"/>
      <c r="D169" s="30"/>
      <c r="E169" s="14" t="s">
        <v>2108</v>
      </c>
      <c r="F169" s="14" t="s">
        <v>2054</v>
      </c>
      <c r="G169" s="14" t="s">
        <v>2109</v>
      </c>
      <c r="H169" s="15">
        <v>2012</v>
      </c>
      <c r="I169" s="15">
        <v>2</v>
      </c>
      <c r="J169" s="15">
        <v>0</v>
      </c>
      <c r="K169" s="15">
        <v>0</v>
      </c>
      <c r="L169" s="16" t="s">
        <v>2085</v>
      </c>
      <c r="M169" s="16"/>
      <c r="N169" s="16" t="s">
        <v>39</v>
      </c>
      <c r="O169" s="17">
        <v>144</v>
      </c>
      <c r="P169" s="17">
        <v>0</v>
      </c>
      <c r="Q169" s="17">
        <v>0</v>
      </c>
      <c r="R169" s="18" t="s">
        <v>33</v>
      </c>
      <c r="S169" s="19" t="s">
        <v>89</v>
      </c>
      <c r="T169" s="19">
        <v>110</v>
      </c>
      <c r="U169" s="19">
        <v>4.3636363636363633</v>
      </c>
      <c r="V169" s="19" t="s">
        <v>2130</v>
      </c>
      <c r="W169" s="20">
        <v>0.48</v>
      </c>
      <c r="X169" s="21">
        <v>138.24</v>
      </c>
      <c r="Y169" s="22" t="s">
        <v>33</v>
      </c>
      <c r="Z169" s="14" t="s">
        <v>5838</v>
      </c>
      <c r="AA169" s="24">
        <v>0</v>
      </c>
      <c r="AB169" s="14" t="s">
        <v>689</v>
      </c>
      <c r="AC169" s="14" t="s">
        <v>689</v>
      </c>
      <c r="AD169" s="25"/>
      <c r="AE169" s="26"/>
      <c r="AF169" s="27"/>
      <c r="AG169" s="31"/>
      <c r="AH169" s="32"/>
      <c r="AI169" s="32"/>
      <c r="AJ169" s="32"/>
      <c r="AK169" s="32"/>
      <c r="AL169" s="32"/>
      <c r="AM169" s="32"/>
      <c r="AN169" s="32"/>
      <c r="AO169" s="32"/>
      <c r="EQ169" s="33"/>
    </row>
    <row r="170" spans="1:147" s="12" customFormat="1">
      <c r="A170" s="30" t="s">
        <v>5987</v>
      </c>
      <c r="B170" s="30"/>
      <c r="C170" s="30"/>
      <c r="D170" s="30"/>
      <c r="E170" s="14" t="s">
        <v>2121</v>
      </c>
      <c r="F170" s="14" t="s">
        <v>841</v>
      </c>
      <c r="G170" s="14" t="s">
        <v>2122</v>
      </c>
      <c r="H170" s="15">
        <v>2008</v>
      </c>
      <c r="I170" s="15">
        <v>3</v>
      </c>
      <c r="J170" s="15">
        <v>0</v>
      </c>
      <c r="K170" s="15">
        <v>0</v>
      </c>
      <c r="L170" s="16" t="s">
        <v>2085</v>
      </c>
      <c r="M170" s="16"/>
      <c r="N170" s="16" t="s">
        <v>39</v>
      </c>
      <c r="O170" s="17">
        <v>288</v>
      </c>
      <c r="P170" s="17">
        <v>0</v>
      </c>
      <c r="Q170" s="17">
        <v>0</v>
      </c>
      <c r="R170" s="18" t="s">
        <v>33</v>
      </c>
      <c r="S170" s="19">
        <v>60</v>
      </c>
      <c r="T170" s="19">
        <v>110</v>
      </c>
      <c r="U170" s="19">
        <v>2.2181818181818183</v>
      </c>
      <c r="V170" s="19">
        <v>0</v>
      </c>
      <c r="W170" s="20">
        <v>0.24399999999999999</v>
      </c>
      <c r="X170" s="21">
        <v>210.81599999999997</v>
      </c>
      <c r="Y170" s="22" t="s">
        <v>33</v>
      </c>
      <c r="Z170" s="14" t="s">
        <v>5838</v>
      </c>
      <c r="AA170" s="24">
        <v>0</v>
      </c>
      <c r="AB170" s="14" t="s">
        <v>689</v>
      </c>
      <c r="AC170" s="14" t="s">
        <v>689</v>
      </c>
      <c r="AD170" s="25"/>
      <c r="AE170" s="26"/>
      <c r="AF170" s="27"/>
      <c r="AG170" s="31"/>
      <c r="AH170" s="32"/>
      <c r="AI170" s="32"/>
      <c r="AJ170" s="32"/>
      <c r="AK170" s="32"/>
      <c r="AL170" s="32"/>
      <c r="AM170" s="32"/>
      <c r="AN170" s="32"/>
      <c r="AO170" s="32"/>
      <c r="EQ170" s="33"/>
    </row>
    <row r="171" spans="1:147" s="12" customFormat="1">
      <c r="A171" s="30" t="s">
        <v>5987</v>
      </c>
      <c r="B171" s="30"/>
      <c r="C171" s="30"/>
      <c r="D171" s="30"/>
      <c r="E171" s="14" t="s">
        <v>1224</v>
      </c>
      <c r="F171" s="14" t="s">
        <v>2146</v>
      </c>
      <c r="G171" s="14" t="s">
        <v>2147</v>
      </c>
      <c r="H171" s="15">
        <v>2007</v>
      </c>
      <c r="I171" s="15">
        <v>1</v>
      </c>
      <c r="J171" s="15">
        <v>0</v>
      </c>
      <c r="K171" s="15">
        <v>0</v>
      </c>
      <c r="L171" s="16" t="s">
        <v>2097</v>
      </c>
      <c r="M171" s="16"/>
      <c r="N171" s="16" t="s">
        <v>39</v>
      </c>
      <c r="O171" s="17">
        <v>144</v>
      </c>
      <c r="P171" s="17">
        <v>0</v>
      </c>
      <c r="Q171" s="17">
        <v>0</v>
      </c>
      <c r="R171" s="18" t="s">
        <v>33</v>
      </c>
      <c r="S171" s="19">
        <v>50</v>
      </c>
      <c r="T171" s="19">
        <v>220</v>
      </c>
      <c r="U171" s="19">
        <v>2.2727272727272729</v>
      </c>
      <c r="V171" s="19">
        <v>0</v>
      </c>
      <c r="W171" s="20">
        <v>0.5</v>
      </c>
      <c r="X171" s="21">
        <v>72</v>
      </c>
      <c r="Y171" s="22" t="s">
        <v>33</v>
      </c>
      <c r="Z171" s="14" t="s">
        <v>5838</v>
      </c>
      <c r="AA171" s="24">
        <v>0</v>
      </c>
      <c r="AB171" s="14" t="s">
        <v>689</v>
      </c>
      <c r="AC171" s="14" t="s">
        <v>689</v>
      </c>
      <c r="AD171" s="25"/>
      <c r="AE171" s="26"/>
      <c r="AF171" s="27"/>
      <c r="AG171" s="31"/>
      <c r="AH171" s="32"/>
      <c r="AI171" s="32"/>
      <c r="AJ171" s="32"/>
      <c r="AK171" s="32"/>
      <c r="AL171" s="32"/>
      <c r="AM171" s="32"/>
      <c r="AN171" s="32"/>
      <c r="AO171" s="32"/>
      <c r="EQ171" s="33"/>
    </row>
    <row r="172" spans="1:147" s="12" customFormat="1">
      <c r="A172" s="30" t="s">
        <v>5987</v>
      </c>
      <c r="B172" s="30"/>
      <c r="C172" s="30"/>
      <c r="D172" s="30"/>
      <c r="E172" s="14" t="s">
        <v>879</v>
      </c>
      <c r="F172" s="14" t="s">
        <v>92</v>
      </c>
      <c r="G172" s="14" t="s">
        <v>2148</v>
      </c>
      <c r="H172" s="15">
        <v>2018</v>
      </c>
      <c r="I172" s="15">
        <v>1</v>
      </c>
      <c r="J172" s="15">
        <v>0</v>
      </c>
      <c r="K172" s="15">
        <v>0</v>
      </c>
      <c r="L172" s="16" t="s">
        <v>2085</v>
      </c>
      <c r="M172" s="16"/>
      <c r="N172" s="16" t="s">
        <v>39</v>
      </c>
      <c r="O172" s="17">
        <v>144</v>
      </c>
      <c r="P172" s="17">
        <v>0</v>
      </c>
      <c r="Q172" s="17">
        <v>0</v>
      </c>
      <c r="R172" s="18" t="s">
        <v>33</v>
      </c>
      <c r="S172" s="19">
        <v>60</v>
      </c>
      <c r="T172" s="19">
        <v>110</v>
      </c>
      <c r="U172" s="19">
        <v>4.5454545454545459</v>
      </c>
      <c r="V172" s="19">
        <v>0</v>
      </c>
      <c r="W172" s="20">
        <v>0.5</v>
      </c>
      <c r="X172" s="21">
        <v>72</v>
      </c>
      <c r="Y172" s="22" t="s">
        <v>33</v>
      </c>
      <c r="Z172" s="14" t="s">
        <v>5838</v>
      </c>
      <c r="AA172" s="24">
        <v>0</v>
      </c>
      <c r="AB172" s="14" t="s">
        <v>689</v>
      </c>
      <c r="AC172" s="14" t="s">
        <v>689</v>
      </c>
      <c r="AD172" s="25"/>
      <c r="AE172" s="26"/>
      <c r="AF172" s="27"/>
      <c r="AG172" s="31"/>
      <c r="AH172" s="32"/>
      <c r="AI172" s="32"/>
      <c r="AJ172" s="32"/>
      <c r="AK172" s="32"/>
      <c r="AL172" s="32"/>
      <c r="AM172" s="32"/>
      <c r="AN172" s="32"/>
      <c r="AO172" s="32"/>
      <c r="EQ172" s="33"/>
    </row>
    <row r="173" spans="1:147" s="12" customFormat="1">
      <c r="A173" s="30" t="s">
        <v>5987</v>
      </c>
      <c r="B173" s="30"/>
      <c r="C173" s="30"/>
      <c r="D173" s="30"/>
      <c r="E173" s="14" t="s">
        <v>2149</v>
      </c>
      <c r="F173" s="14" t="s">
        <v>2150</v>
      </c>
      <c r="G173" s="14" t="s">
        <v>2151</v>
      </c>
      <c r="H173" s="15">
        <v>2021</v>
      </c>
      <c r="I173" s="15">
        <v>1</v>
      </c>
      <c r="J173" s="15">
        <v>0</v>
      </c>
      <c r="K173" s="15">
        <v>0</v>
      </c>
      <c r="L173" s="16" t="s">
        <v>6013</v>
      </c>
      <c r="M173" s="16"/>
      <c r="N173" s="16" t="s">
        <v>54</v>
      </c>
      <c r="O173" s="17">
        <v>144</v>
      </c>
      <c r="P173" s="17">
        <v>0</v>
      </c>
      <c r="Q173" s="17">
        <v>0</v>
      </c>
      <c r="R173" s="18" t="s">
        <v>33</v>
      </c>
      <c r="S173" s="19">
        <v>60</v>
      </c>
      <c r="T173" s="19">
        <v>110</v>
      </c>
      <c r="U173" s="19">
        <v>4.8</v>
      </c>
      <c r="V173" s="19">
        <v>0</v>
      </c>
      <c r="W173" s="20">
        <v>0.5</v>
      </c>
      <c r="X173" s="21">
        <v>72</v>
      </c>
      <c r="Y173" s="22" t="s">
        <v>33</v>
      </c>
      <c r="Z173" s="14" t="s">
        <v>5838</v>
      </c>
      <c r="AA173" s="24">
        <v>0</v>
      </c>
      <c r="AB173" s="14" t="s">
        <v>689</v>
      </c>
      <c r="AC173" s="14" t="s">
        <v>689</v>
      </c>
      <c r="AD173" s="25"/>
      <c r="AE173" s="26"/>
      <c r="AF173" s="27"/>
      <c r="AG173" s="31"/>
      <c r="AH173" s="32"/>
      <c r="AI173" s="32"/>
      <c r="AJ173" s="32"/>
      <c r="AK173" s="32"/>
      <c r="AL173" s="32"/>
      <c r="AM173" s="32"/>
      <c r="AN173" s="32"/>
      <c r="AO173" s="32"/>
      <c r="EQ173" s="33"/>
    </row>
    <row r="174" spans="1:147" s="12" customFormat="1">
      <c r="A174" s="30" t="s">
        <v>5987</v>
      </c>
      <c r="B174" s="30"/>
      <c r="C174" s="30"/>
      <c r="D174" s="30"/>
      <c r="E174" s="14" t="s">
        <v>2152</v>
      </c>
      <c r="F174" s="14" t="s">
        <v>2150</v>
      </c>
      <c r="G174" s="14" t="s">
        <v>2153</v>
      </c>
      <c r="H174" s="15">
        <v>2021</v>
      </c>
      <c r="I174" s="15">
        <v>1</v>
      </c>
      <c r="J174" s="15">
        <v>0</v>
      </c>
      <c r="K174" s="15">
        <v>0</v>
      </c>
      <c r="L174" s="16" t="s">
        <v>6013</v>
      </c>
      <c r="M174" s="16"/>
      <c r="N174" s="16" t="s">
        <v>54</v>
      </c>
      <c r="O174" s="17">
        <v>144</v>
      </c>
      <c r="P174" s="17">
        <v>0</v>
      </c>
      <c r="Q174" s="17">
        <v>0</v>
      </c>
      <c r="R174" s="18" t="s">
        <v>33</v>
      </c>
      <c r="S174" s="19">
        <v>60</v>
      </c>
      <c r="T174" s="19">
        <v>110</v>
      </c>
      <c r="U174" s="19">
        <v>4.8</v>
      </c>
      <c r="V174" s="19">
        <v>0</v>
      </c>
      <c r="W174" s="20">
        <v>0.5</v>
      </c>
      <c r="X174" s="21">
        <v>72</v>
      </c>
      <c r="Y174" s="22" t="s">
        <v>33</v>
      </c>
      <c r="Z174" s="14" t="s">
        <v>5838</v>
      </c>
      <c r="AA174" s="24">
        <v>0</v>
      </c>
      <c r="AB174" s="14" t="s">
        <v>689</v>
      </c>
      <c r="AC174" s="14" t="s">
        <v>689</v>
      </c>
      <c r="AD174" s="25"/>
      <c r="AE174" s="26"/>
      <c r="AF174" s="27"/>
      <c r="AG174" s="31"/>
      <c r="AH174" s="32"/>
      <c r="AI174" s="32"/>
      <c r="AJ174" s="32"/>
      <c r="AK174" s="32"/>
      <c r="AL174" s="32"/>
      <c r="AM174" s="32"/>
      <c r="AN174" s="32"/>
      <c r="AO174" s="32"/>
      <c r="EQ174" s="33"/>
    </row>
    <row r="175" spans="1:147" s="12" customFormat="1">
      <c r="A175" s="30" t="s">
        <v>5987</v>
      </c>
      <c r="B175" s="30"/>
      <c r="C175" s="30"/>
      <c r="D175" s="30"/>
      <c r="E175" s="14" t="s">
        <v>2143</v>
      </c>
      <c r="F175" s="14" t="s">
        <v>2144</v>
      </c>
      <c r="G175" s="14" t="s">
        <v>2145</v>
      </c>
      <c r="H175" s="15">
        <v>2021</v>
      </c>
      <c r="I175" s="15">
        <v>1</v>
      </c>
      <c r="J175" s="15">
        <v>0</v>
      </c>
      <c r="K175" s="15">
        <v>0</v>
      </c>
      <c r="L175" s="16" t="s">
        <v>6013</v>
      </c>
      <c r="M175" s="16"/>
      <c r="N175" s="16" t="s">
        <v>39</v>
      </c>
      <c r="O175" s="17">
        <v>144</v>
      </c>
      <c r="P175" s="17">
        <v>0</v>
      </c>
      <c r="Q175" s="17">
        <v>0</v>
      </c>
      <c r="R175" s="18" t="s">
        <v>33</v>
      </c>
      <c r="S175" s="19">
        <v>60</v>
      </c>
      <c r="T175" s="19">
        <v>110</v>
      </c>
      <c r="U175" s="19">
        <v>0</v>
      </c>
      <c r="V175" s="19">
        <v>0</v>
      </c>
      <c r="W175" s="20">
        <v>0.6</v>
      </c>
      <c r="X175" s="21">
        <v>86.399999999999991</v>
      </c>
      <c r="Y175" s="22" t="s">
        <v>33</v>
      </c>
      <c r="Z175" s="14" t="s">
        <v>5838</v>
      </c>
      <c r="AA175" s="24">
        <v>0</v>
      </c>
      <c r="AB175" s="14" t="s">
        <v>689</v>
      </c>
      <c r="AC175" s="14" t="s">
        <v>689</v>
      </c>
      <c r="AD175" s="25"/>
      <c r="AE175" s="26"/>
      <c r="AF175" s="27"/>
      <c r="AG175" s="31"/>
      <c r="AH175" s="32"/>
      <c r="AI175" s="32"/>
      <c r="AJ175" s="32"/>
      <c r="AK175" s="32"/>
      <c r="AL175" s="32"/>
      <c r="AM175" s="32"/>
      <c r="AN175" s="32"/>
      <c r="AO175" s="32"/>
      <c r="EQ175" s="33"/>
    </row>
    <row r="176" spans="1:147" s="12" customFormat="1">
      <c r="A176" s="30" t="s">
        <v>5987</v>
      </c>
      <c r="B176" s="30"/>
      <c r="C176" s="30"/>
      <c r="D176" s="30"/>
      <c r="E176" s="14" t="s">
        <v>35</v>
      </c>
      <c r="F176" s="14" t="s">
        <v>125</v>
      </c>
      <c r="G176" s="14" t="s">
        <v>431</v>
      </c>
      <c r="H176" s="15">
        <v>2019</v>
      </c>
      <c r="I176" s="15">
        <v>57</v>
      </c>
      <c r="J176" s="15">
        <v>0</v>
      </c>
      <c r="K176" s="15">
        <v>0</v>
      </c>
      <c r="L176" s="16" t="s">
        <v>2084</v>
      </c>
      <c r="M176" s="16"/>
      <c r="N176" s="16" t="s">
        <v>39</v>
      </c>
      <c r="O176" s="17">
        <v>276</v>
      </c>
      <c r="P176" s="17">
        <v>0</v>
      </c>
      <c r="Q176" s="17">
        <v>0</v>
      </c>
      <c r="R176" s="18" t="s">
        <v>33</v>
      </c>
      <c r="S176" s="19">
        <v>60</v>
      </c>
      <c r="T176" s="19">
        <v>110</v>
      </c>
      <c r="U176" s="19">
        <v>3</v>
      </c>
      <c r="V176" s="19">
        <v>8</v>
      </c>
      <c r="W176" s="20">
        <v>0.33</v>
      </c>
      <c r="X176" s="21">
        <v>5191.5599999999995</v>
      </c>
      <c r="Y176" s="22" t="s">
        <v>33</v>
      </c>
      <c r="Z176" s="14" t="s">
        <v>5838</v>
      </c>
      <c r="AA176" s="24">
        <v>0</v>
      </c>
      <c r="AB176" s="14" t="s">
        <v>689</v>
      </c>
      <c r="AC176" s="14" t="s">
        <v>689</v>
      </c>
      <c r="AD176" s="25"/>
      <c r="AE176" s="26"/>
      <c r="AF176" s="27"/>
      <c r="AG176" s="31"/>
      <c r="AH176" s="32"/>
      <c r="AI176" s="32"/>
      <c r="AJ176" s="32"/>
      <c r="AK176" s="32"/>
      <c r="AL176" s="32"/>
      <c r="AM176" s="32"/>
      <c r="AN176" s="32"/>
      <c r="AO176" s="32"/>
      <c r="EQ176" s="33"/>
    </row>
    <row r="177" spans="1:147" s="12" customFormat="1">
      <c r="A177" s="30" t="s">
        <v>5987</v>
      </c>
      <c r="B177" s="30"/>
      <c r="C177" s="30"/>
      <c r="D177" s="30"/>
      <c r="E177" s="14" t="s">
        <v>35</v>
      </c>
      <c r="F177" s="14" t="s">
        <v>36</v>
      </c>
      <c r="G177" s="14" t="s">
        <v>2089</v>
      </c>
      <c r="H177" s="15">
        <v>2008</v>
      </c>
      <c r="I177" s="15">
        <v>2</v>
      </c>
      <c r="J177" s="15">
        <v>0</v>
      </c>
      <c r="K177" s="15">
        <v>0</v>
      </c>
      <c r="L177" s="16" t="s">
        <v>2085</v>
      </c>
      <c r="M177" s="16"/>
      <c r="N177" s="16" t="s">
        <v>39</v>
      </c>
      <c r="O177" s="17">
        <v>276</v>
      </c>
      <c r="P177" s="17">
        <v>0</v>
      </c>
      <c r="Q177" s="17">
        <v>0</v>
      </c>
      <c r="R177" s="18" t="s">
        <v>33</v>
      </c>
      <c r="S177" s="19">
        <v>60</v>
      </c>
      <c r="T177" s="19">
        <v>110</v>
      </c>
      <c r="U177" s="19">
        <v>3</v>
      </c>
      <c r="V177" s="19">
        <v>0</v>
      </c>
      <c r="W177" s="20">
        <v>0.33</v>
      </c>
      <c r="X177" s="21">
        <v>182.16</v>
      </c>
      <c r="Y177" s="22" t="s">
        <v>33</v>
      </c>
      <c r="Z177" s="14" t="s">
        <v>5838</v>
      </c>
      <c r="AA177" s="24">
        <v>0</v>
      </c>
      <c r="AB177" s="14" t="s">
        <v>689</v>
      </c>
      <c r="AC177" s="14" t="s">
        <v>689</v>
      </c>
      <c r="AD177" s="25"/>
      <c r="AE177" s="26"/>
      <c r="AF177" s="27"/>
      <c r="AG177" s="31"/>
      <c r="AH177" s="32"/>
      <c r="AI177" s="32"/>
      <c r="AJ177" s="32"/>
      <c r="AK177" s="32"/>
      <c r="AL177" s="32"/>
      <c r="AM177" s="32"/>
      <c r="AN177" s="32"/>
      <c r="AO177" s="32"/>
      <c r="EQ177" s="33"/>
    </row>
    <row r="178" spans="1:147" s="12" customFormat="1">
      <c r="A178" s="30" t="s">
        <v>5987</v>
      </c>
      <c r="B178" s="30"/>
      <c r="C178" s="30"/>
      <c r="D178" s="30"/>
      <c r="E178" s="14" t="s">
        <v>79</v>
      </c>
      <c r="F178" s="14" t="s">
        <v>36</v>
      </c>
      <c r="G178" s="14" t="s">
        <v>2141</v>
      </c>
      <c r="H178" s="15">
        <v>2007</v>
      </c>
      <c r="I178" s="15">
        <v>1</v>
      </c>
      <c r="J178" s="15">
        <v>0</v>
      </c>
      <c r="K178" s="15">
        <v>0</v>
      </c>
      <c r="L178" s="16" t="s">
        <v>2085</v>
      </c>
      <c r="M178" s="16"/>
      <c r="N178" s="16" t="s">
        <v>39</v>
      </c>
      <c r="O178" s="17">
        <v>276</v>
      </c>
      <c r="P178" s="17">
        <v>0</v>
      </c>
      <c r="Q178" s="17">
        <v>0</v>
      </c>
      <c r="R178" s="18" t="s">
        <v>33</v>
      </c>
      <c r="S178" s="19">
        <v>60</v>
      </c>
      <c r="T178" s="19">
        <v>110</v>
      </c>
      <c r="U178" s="19">
        <v>3</v>
      </c>
      <c r="V178" s="19">
        <v>0</v>
      </c>
      <c r="W178" s="20">
        <v>0.33</v>
      </c>
      <c r="X178" s="21">
        <v>91.08</v>
      </c>
      <c r="Y178" s="22" t="s">
        <v>33</v>
      </c>
      <c r="Z178" s="14" t="s">
        <v>5838</v>
      </c>
      <c r="AA178" s="24">
        <v>0</v>
      </c>
      <c r="AB178" s="14" t="s">
        <v>689</v>
      </c>
      <c r="AC178" s="14" t="s">
        <v>689</v>
      </c>
      <c r="AD178" s="25"/>
      <c r="AE178" s="26"/>
      <c r="AF178" s="27"/>
      <c r="AG178" s="31"/>
      <c r="AH178" s="32"/>
      <c r="AI178" s="32"/>
      <c r="AJ178" s="32"/>
      <c r="AK178" s="32"/>
      <c r="AL178" s="32"/>
      <c r="AM178" s="32"/>
      <c r="AN178" s="32"/>
      <c r="AO178" s="32"/>
      <c r="EQ178" s="33"/>
    </row>
    <row r="179" spans="1:147" s="12" customFormat="1">
      <c r="A179" s="30" t="s">
        <v>5987</v>
      </c>
      <c r="B179" s="30"/>
      <c r="C179" s="30"/>
      <c r="D179" s="30"/>
      <c r="E179" s="14" t="s">
        <v>35</v>
      </c>
      <c r="F179" s="14" t="s">
        <v>36</v>
      </c>
      <c r="G179" s="14" t="s">
        <v>2142</v>
      </c>
      <c r="H179" s="15">
        <v>2007</v>
      </c>
      <c r="I179" s="15">
        <v>1</v>
      </c>
      <c r="J179" s="15">
        <v>0</v>
      </c>
      <c r="K179" s="15">
        <v>0</v>
      </c>
      <c r="L179" s="16" t="s">
        <v>2085</v>
      </c>
      <c r="M179" s="16"/>
      <c r="N179" s="16" t="s">
        <v>39</v>
      </c>
      <c r="O179" s="17">
        <v>276</v>
      </c>
      <c r="P179" s="17">
        <v>0</v>
      </c>
      <c r="Q179" s="17">
        <v>0</v>
      </c>
      <c r="R179" s="18" t="s">
        <v>33</v>
      </c>
      <c r="S179" s="19">
        <v>60</v>
      </c>
      <c r="T179" s="19">
        <v>110</v>
      </c>
      <c r="U179" s="19">
        <v>3</v>
      </c>
      <c r="V179" s="19">
        <v>0</v>
      </c>
      <c r="W179" s="20">
        <v>0.33</v>
      </c>
      <c r="X179" s="21">
        <v>91.08</v>
      </c>
      <c r="Y179" s="22" t="s">
        <v>33</v>
      </c>
      <c r="Z179" s="14" t="s">
        <v>5838</v>
      </c>
      <c r="AA179" s="24">
        <v>0</v>
      </c>
      <c r="AB179" s="14" t="s">
        <v>689</v>
      </c>
      <c r="AC179" s="14" t="s">
        <v>689</v>
      </c>
      <c r="AD179" s="25"/>
      <c r="AE179" s="26"/>
      <c r="AF179" s="27"/>
      <c r="AG179" s="31"/>
      <c r="AH179" s="32"/>
      <c r="AI179" s="32"/>
      <c r="AJ179" s="32"/>
      <c r="AK179" s="32"/>
      <c r="AL179" s="32"/>
      <c r="AM179" s="32"/>
      <c r="AN179" s="32"/>
      <c r="AO179" s="32"/>
      <c r="EQ179" s="33"/>
    </row>
    <row r="180" spans="1:147" s="12" customFormat="1">
      <c r="A180" s="30" t="s">
        <v>5987</v>
      </c>
      <c r="B180" s="30"/>
      <c r="C180" s="30"/>
      <c r="D180" s="30"/>
      <c r="E180" s="14" t="s">
        <v>79</v>
      </c>
      <c r="F180" s="14" t="s">
        <v>5993</v>
      </c>
      <c r="G180" s="14"/>
      <c r="H180" s="15">
        <v>2014</v>
      </c>
      <c r="I180" s="15">
        <v>1</v>
      </c>
      <c r="J180" s="15">
        <v>0</v>
      </c>
      <c r="K180" s="15">
        <v>0</v>
      </c>
      <c r="L180" s="16" t="s">
        <v>2132</v>
      </c>
      <c r="M180" s="16"/>
      <c r="N180" s="16" t="s">
        <v>39</v>
      </c>
      <c r="O180" s="17">
        <v>276</v>
      </c>
      <c r="P180" s="17">
        <v>0</v>
      </c>
      <c r="Q180" s="17">
        <v>0</v>
      </c>
      <c r="R180" s="18" t="s">
        <v>33</v>
      </c>
      <c r="S180" s="19">
        <v>60</v>
      </c>
      <c r="T180" s="19">
        <v>110</v>
      </c>
      <c r="U180" s="19">
        <v>3</v>
      </c>
      <c r="V180" s="19">
        <v>0</v>
      </c>
      <c r="W180" s="20">
        <v>0.33</v>
      </c>
      <c r="X180" s="21">
        <v>91.08</v>
      </c>
      <c r="Y180" s="22" t="s">
        <v>33</v>
      </c>
      <c r="Z180" s="14" t="s">
        <v>5838</v>
      </c>
      <c r="AA180" s="24">
        <v>0</v>
      </c>
      <c r="AB180" s="14" t="s">
        <v>689</v>
      </c>
      <c r="AC180" s="14" t="s">
        <v>689</v>
      </c>
      <c r="AD180" s="25"/>
      <c r="AE180" s="26"/>
      <c r="AF180" s="27"/>
      <c r="AG180" s="31"/>
      <c r="AH180" s="32"/>
      <c r="AI180" s="32"/>
      <c r="AJ180" s="32"/>
      <c r="AK180" s="32"/>
      <c r="AL180" s="32"/>
      <c r="AM180" s="32"/>
      <c r="AN180" s="32"/>
      <c r="AO180" s="32"/>
      <c r="EQ180" s="33"/>
    </row>
    <row r="181" spans="1:147" s="12" customFormat="1">
      <c r="A181" s="30" t="s">
        <v>5987</v>
      </c>
      <c r="B181" s="30"/>
      <c r="C181" s="30"/>
      <c r="D181" s="30"/>
      <c r="E181" s="14" t="s">
        <v>79</v>
      </c>
      <c r="F181" s="14" t="s">
        <v>36</v>
      </c>
      <c r="G181" s="14" t="s">
        <v>5994</v>
      </c>
      <c r="H181" s="15">
        <v>2010</v>
      </c>
      <c r="I181" s="15">
        <v>1</v>
      </c>
      <c r="J181" s="15">
        <v>0</v>
      </c>
      <c r="K181" s="15">
        <v>0</v>
      </c>
      <c r="L181" s="16" t="s">
        <v>5990</v>
      </c>
      <c r="M181" s="16"/>
      <c r="N181" s="16" t="s">
        <v>39</v>
      </c>
      <c r="O181" s="17">
        <v>276</v>
      </c>
      <c r="P181" s="17">
        <v>0</v>
      </c>
      <c r="Q181" s="17">
        <v>0</v>
      </c>
      <c r="R181" s="18" t="s">
        <v>33</v>
      </c>
      <c r="S181" s="19">
        <v>60</v>
      </c>
      <c r="T181" s="19">
        <v>110</v>
      </c>
      <c r="U181" s="19">
        <v>3</v>
      </c>
      <c r="V181" s="19">
        <v>0</v>
      </c>
      <c r="W181" s="20">
        <v>0.33</v>
      </c>
      <c r="X181" s="21">
        <v>91.08</v>
      </c>
      <c r="Y181" s="22" t="s">
        <v>33</v>
      </c>
      <c r="Z181" s="14" t="s">
        <v>5838</v>
      </c>
      <c r="AA181" s="24">
        <v>0</v>
      </c>
      <c r="AB181" s="14" t="s">
        <v>689</v>
      </c>
      <c r="AC181" s="14" t="s">
        <v>689</v>
      </c>
      <c r="AD181" s="25"/>
      <c r="AE181" s="26"/>
      <c r="AF181" s="27"/>
      <c r="AG181" s="31"/>
      <c r="AH181" s="32"/>
      <c r="AI181" s="32"/>
      <c r="AJ181" s="32"/>
      <c r="AK181" s="32"/>
      <c r="AL181" s="32"/>
      <c r="AM181" s="32"/>
      <c r="AN181" s="32"/>
      <c r="AO181" s="32"/>
      <c r="EQ181" s="33"/>
    </row>
    <row r="182" spans="1:147" s="12" customFormat="1">
      <c r="A182" s="30" t="s">
        <v>5987</v>
      </c>
      <c r="B182" s="30"/>
      <c r="C182" s="30"/>
      <c r="D182" s="30"/>
      <c r="E182" s="14" t="s">
        <v>79</v>
      </c>
      <c r="F182" s="14" t="s">
        <v>36</v>
      </c>
      <c r="G182" s="14" t="s">
        <v>5994</v>
      </c>
      <c r="H182" s="15">
        <v>2010</v>
      </c>
      <c r="I182" s="15">
        <v>1</v>
      </c>
      <c r="J182" s="15">
        <v>0</v>
      </c>
      <c r="K182" s="15">
        <v>0</v>
      </c>
      <c r="L182" s="16" t="s">
        <v>5990</v>
      </c>
      <c r="M182" s="16"/>
      <c r="N182" s="16" t="s">
        <v>39</v>
      </c>
      <c r="O182" s="17">
        <v>276</v>
      </c>
      <c r="P182" s="17">
        <v>0</v>
      </c>
      <c r="Q182" s="17">
        <v>0</v>
      </c>
      <c r="R182" s="18" t="s">
        <v>33</v>
      </c>
      <c r="S182" s="19">
        <v>60</v>
      </c>
      <c r="T182" s="19">
        <v>110</v>
      </c>
      <c r="U182" s="19">
        <v>3</v>
      </c>
      <c r="V182" s="19">
        <v>0</v>
      </c>
      <c r="W182" s="20">
        <v>0.33</v>
      </c>
      <c r="X182" s="21">
        <v>91.08</v>
      </c>
      <c r="Y182" s="22" t="s">
        <v>33</v>
      </c>
      <c r="Z182" s="14" t="s">
        <v>5838</v>
      </c>
      <c r="AA182" s="24">
        <v>0</v>
      </c>
      <c r="AB182" s="14" t="s">
        <v>689</v>
      </c>
      <c r="AC182" s="14" t="s">
        <v>689</v>
      </c>
      <c r="AD182" s="25"/>
      <c r="AE182" s="26"/>
      <c r="AF182" s="27"/>
      <c r="AG182" s="31"/>
      <c r="AH182" s="32"/>
      <c r="AI182" s="32"/>
      <c r="AJ182" s="32"/>
      <c r="AK182" s="32"/>
      <c r="AL182" s="32"/>
      <c r="AM182" s="32"/>
      <c r="AN182" s="32"/>
      <c r="AO182" s="32"/>
      <c r="EQ182" s="33"/>
    </row>
    <row r="183" spans="1:147" s="12" customFormat="1">
      <c r="A183" s="30" t="s">
        <v>5987</v>
      </c>
      <c r="B183" s="30"/>
      <c r="C183" s="30"/>
      <c r="D183" s="30"/>
      <c r="E183" s="14" t="s">
        <v>79</v>
      </c>
      <c r="F183" s="14" t="s">
        <v>36</v>
      </c>
      <c r="G183" s="14" t="s">
        <v>5994</v>
      </c>
      <c r="H183" s="15">
        <v>2010</v>
      </c>
      <c r="I183" s="15">
        <v>1</v>
      </c>
      <c r="J183" s="15">
        <v>0</v>
      </c>
      <c r="K183" s="15">
        <v>0</v>
      </c>
      <c r="L183" s="16" t="s">
        <v>5990</v>
      </c>
      <c r="M183" s="16"/>
      <c r="N183" s="16" t="s">
        <v>39</v>
      </c>
      <c r="O183" s="17">
        <v>276</v>
      </c>
      <c r="P183" s="17">
        <v>0</v>
      </c>
      <c r="Q183" s="17">
        <v>0</v>
      </c>
      <c r="R183" s="18" t="s">
        <v>33</v>
      </c>
      <c r="S183" s="19">
        <v>60</v>
      </c>
      <c r="T183" s="19">
        <v>110</v>
      </c>
      <c r="U183" s="19">
        <v>3</v>
      </c>
      <c r="V183" s="19">
        <v>0</v>
      </c>
      <c r="W183" s="20">
        <v>0.33</v>
      </c>
      <c r="X183" s="21">
        <v>91.08</v>
      </c>
      <c r="Y183" s="22" t="s">
        <v>33</v>
      </c>
      <c r="Z183" s="14" t="s">
        <v>5838</v>
      </c>
      <c r="AA183" s="24">
        <v>0</v>
      </c>
      <c r="AB183" s="14" t="s">
        <v>689</v>
      </c>
      <c r="AC183" s="14" t="s">
        <v>689</v>
      </c>
      <c r="AD183" s="25"/>
      <c r="AE183" s="26"/>
      <c r="AF183" s="27"/>
      <c r="AG183" s="31"/>
      <c r="AH183" s="32"/>
      <c r="AI183" s="32"/>
      <c r="AJ183" s="32"/>
      <c r="AK183" s="32"/>
      <c r="AL183" s="32"/>
      <c r="AM183" s="32"/>
      <c r="AN183" s="32"/>
      <c r="AO183" s="32"/>
      <c r="EQ183" s="33"/>
    </row>
    <row r="184" spans="1:147" s="12" customFormat="1">
      <c r="A184" s="30" t="s">
        <v>5987</v>
      </c>
      <c r="B184" s="30"/>
      <c r="C184" s="30"/>
      <c r="D184" s="30"/>
      <c r="E184" s="14" t="s">
        <v>2138</v>
      </c>
      <c r="F184" s="14" t="s">
        <v>2139</v>
      </c>
      <c r="G184" s="14" t="s">
        <v>2140</v>
      </c>
      <c r="H184" s="15">
        <v>2018</v>
      </c>
      <c r="I184" s="15">
        <v>1</v>
      </c>
      <c r="J184" s="15">
        <v>0</v>
      </c>
      <c r="K184" s="15">
        <v>0</v>
      </c>
      <c r="L184" s="16" t="s">
        <v>2097</v>
      </c>
      <c r="M184" s="16"/>
      <c r="N184" s="16" t="s">
        <v>39</v>
      </c>
      <c r="O184" s="17">
        <v>144</v>
      </c>
      <c r="P184" s="17">
        <v>0</v>
      </c>
      <c r="Q184" s="17">
        <v>0</v>
      </c>
      <c r="R184" s="18" t="s">
        <v>33</v>
      </c>
      <c r="S184" s="19" t="s">
        <v>89</v>
      </c>
      <c r="T184" s="19">
        <v>110</v>
      </c>
      <c r="U184" s="19">
        <v>6.3636363636363633</v>
      </c>
      <c r="V184" s="19">
        <v>0</v>
      </c>
      <c r="W184" s="20">
        <v>0.7</v>
      </c>
      <c r="X184" s="21">
        <v>100.8</v>
      </c>
      <c r="Y184" s="22" t="s">
        <v>33</v>
      </c>
      <c r="Z184" s="14" t="s">
        <v>5838</v>
      </c>
      <c r="AA184" s="24">
        <v>0</v>
      </c>
      <c r="AB184" s="14" t="s">
        <v>689</v>
      </c>
      <c r="AC184" s="14" t="s">
        <v>689</v>
      </c>
      <c r="AD184" s="25"/>
      <c r="AE184" s="26"/>
      <c r="AF184" s="27"/>
      <c r="AG184" s="31"/>
      <c r="AH184" s="32"/>
      <c r="AI184" s="32"/>
      <c r="AJ184" s="32"/>
      <c r="AK184" s="32"/>
      <c r="AL184" s="32"/>
      <c r="AM184" s="32"/>
      <c r="AN184" s="32"/>
      <c r="AO184" s="32"/>
      <c r="EQ184" s="33"/>
    </row>
    <row r="185" spans="1:147" s="12" customFormat="1">
      <c r="A185" s="30" t="s">
        <v>5987</v>
      </c>
      <c r="B185" s="30"/>
      <c r="C185" s="30"/>
      <c r="D185" s="30"/>
      <c r="E185" s="14" t="s">
        <v>828</v>
      </c>
      <c r="F185" s="14" t="s">
        <v>480</v>
      </c>
      <c r="G185" s="14" t="s">
        <v>2137</v>
      </c>
      <c r="H185" s="15">
        <v>2010</v>
      </c>
      <c r="I185" s="15">
        <v>1</v>
      </c>
      <c r="J185" s="15">
        <v>0</v>
      </c>
      <c r="K185" s="15">
        <v>0</v>
      </c>
      <c r="L185" s="16" t="s">
        <v>2085</v>
      </c>
      <c r="M185" s="16"/>
      <c r="N185" s="16" t="s">
        <v>39</v>
      </c>
      <c r="O185" s="17">
        <v>855</v>
      </c>
      <c r="P185" s="17">
        <v>7905</v>
      </c>
      <c r="Q185" s="17">
        <v>5</v>
      </c>
      <c r="R185" s="18" t="s">
        <v>33</v>
      </c>
      <c r="S185" s="19" t="s">
        <v>89</v>
      </c>
      <c r="T185" s="19">
        <v>110</v>
      </c>
      <c r="U185" s="19">
        <v>0.76363636363636367</v>
      </c>
      <c r="V185" s="19">
        <v>0</v>
      </c>
      <c r="W185" s="20">
        <v>8.4000000000000005E-2</v>
      </c>
      <c r="X185" s="21">
        <v>105.02100000000002</v>
      </c>
      <c r="Y185" s="22" t="s">
        <v>33</v>
      </c>
      <c r="Z185" s="14" t="s">
        <v>5838</v>
      </c>
      <c r="AA185" s="24">
        <v>0</v>
      </c>
      <c r="AB185" s="14" t="s">
        <v>689</v>
      </c>
      <c r="AC185" s="14" t="s">
        <v>689</v>
      </c>
      <c r="AD185" s="25"/>
      <c r="AE185" s="26"/>
      <c r="AF185" s="27"/>
      <c r="AG185" s="31"/>
      <c r="AH185" s="32"/>
      <c r="AI185" s="32"/>
      <c r="AJ185" s="32"/>
      <c r="AK185" s="32"/>
      <c r="AL185" s="32"/>
      <c r="AM185" s="32"/>
      <c r="AN185" s="32"/>
      <c r="AO185" s="32"/>
      <c r="EQ185" s="33"/>
    </row>
    <row r="186" spans="1:147" s="12" customFormat="1">
      <c r="A186" s="30" t="s">
        <v>5987</v>
      </c>
      <c r="B186" s="30"/>
      <c r="C186" s="30"/>
      <c r="D186" s="30"/>
      <c r="E186" s="14" t="s">
        <v>2134</v>
      </c>
      <c r="F186" s="14" t="s">
        <v>2135</v>
      </c>
      <c r="G186" s="14" t="s">
        <v>854</v>
      </c>
      <c r="H186" s="15">
        <v>2020</v>
      </c>
      <c r="I186" s="15">
        <v>1</v>
      </c>
      <c r="J186" s="15">
        <v>0</v>
      </c>
      <c r="K186" s="15">
        <v>0</v>
      </c>
      <c r="L186" s="16" t="s">
        <v>2136</v>
      </c>
      <c r="M186" s="16"/>
      <c r="N186" s="16" t="s">
        <v>41</v>
      </c>
      <c r="O186" s="17">
        <v>8</v>
      </c>
      <c r="P186" s="17">
        <v>0</v>
      </c>
      <c r="Q186" s="17">
        <v>0</v>
      </c>
      <c r="R186" s="18" t="s">
        <v>33</v>
      </c>
      <c r="S186" s="19">
        <v>60</v>
      </c>
      <c r="T186" s="19">
        <v>220</v>
      </c>
      <c r="U186" s="19">
        <v>68.181818181818187</v>
      </c>
      <c r="V186" s="19">
        <v>0</v>
      </c>
      <c r="W186" s="20">
        <v>15</v>
      </c>
      <c r="X186" s="21">
        <v>120</v>
      </c>
      <c r="Y186" s="22" t="s">
        <v>33</v>
      </c>
      <c r="Z186" s="14" t="s">
        <v>5838</v>
      </c>
      <c r="AA186" s="24">
        <v>0</v>
      </c>
      <c r="AB186" s="14" t="s">
        <v>689</v>
      </c>
      <c r="AC186" s="14" t="s">
        <v>689</v>
      </c>
      <c r="AD186" s="25"/>
      <c r="AE186" s="26"/>
      <c r="AF186" s="27"/>
      <c r="AG186" s="31"/>
      <c r="AH186" s="32"/>
      <c r="AI186" s="32"/>
      <c r="AJ186" s="32"/>
      <c r="AK186" s="32"/>
      <c r="AL186" s="32"/>
      <c r="AM186" s="32"/>
      <c r="AN186" s="32"/>
      <c r="AO186" s="32"/>
      <c r="EQ186" s="33"/>
    </row>
    <row r="187" spans="1:147" s="12" customFormat="1">
      <c r="A187" s="30" t="s">
        <v>5987</v>
      </c>
      <c r="B187" s="30"/>
      <c r="C187" s="30"/>
      <c r="D187" s="30"/>
      <c r="E187" s="14" t="s">
        <v>90</v>
      </c>
      <c r="F187" s="14" t="s">
        <v>36</v>
      </c>
      <c r="G187" s="14" t="s">
        <v>2133</v>
      </c>
      <c r="H187" s="15">
        <v>2008</v>
      </c>
      <c r="I187" s="15">
        <v>1</v>
      </c>
      <c r="J187" s="15">
        <v>0</v>
      </c>
      <c r="K187" s="15">
        <v>0</v>
      </c>
      <c r="L187" s="16" t="s">
        <v>2085</v>
      </c>
      <c r="M187" s="16"/>
      <c r="N187" s="16" t="s">
        <v>39</v>
      </c>
      <c r="O187" s="17">
        <v>171</v>
      </c>
      <c r="P187" s="17">
        <v>8589</v>
      </c>
      <c r="Q187" s="17">
        <v>5</v>
      </c>
      <c r="R187" s="18" t="s">
        <v>33</v>
      </c>
      <c r="S187" s="19" t="s">
        <v>89</v>
      </c>
      <c r="T187" s="19">
        <v>110</v>
      </c>
      <c r="U187" s="19">
        <v>2</v>
      </c>
      <c r="V187" s="19">
        <v>0</v>
      </c>
      <c r="W187" s="20">
        <v>0.22</v>
      </c>
      <c r="X187" s="21">
        <v>132.09899999999999</v>
      </c>
      <c r="Y187" s="22" t="s">
        <v>33</v>
      </c>
      <c r="Z187" s="14" t="s">
        <v>5838</v>
      </c>
      <c r="AA187" s="24">
        <v>0</v>
      </c>
      <c r="AB187" s="14" t="s">
        <v>689</v>
      </c>
      <c r="AC187" s="14" t="s">
        <v>689</v>
      </c>
      <c r="AD187" s="25"/>
      <c r="AE187" s="26"/>
      <c r="AF187" s="27"/>
      <c r="AG187" s="31"/>
      <c r="AH187" s="32"/>
      <c r="AI187" s="32"/>
      <c r="AJ187" s="32"/>
      <c r="AK187" s="32"/>
      <c r="AL187" s="32"/>
      <c r="AM187" s="32"/>
      <c r="AN187" s="32"/>
      <c r="AO187" s="32"/>
      <c r="EQ187" s="33"/>
    </row>
    <row r="188" spans="1:147" s="12" customFormat="1">
      <c r="A188" s="30" t="s">
        <v>5987</v>
      </c>
      <c r="B188" s="30"/>
      <c r="C188" s="30"/>
      <c r="D188" s="30"/>
      <c r="E188" s="14" t="s">
        <v>35</v>
      </c>
      <c r="F188" s="14" t="s">
        <v>125</v>
      </c>
      <c r="G188" s="14" t="s">
        <v>2131</v>
      </c>
      <c r="H188" s="15">
        <v>2006</v>
      </c>
      <c r="I188" s="15">
        <v>1</v>
      </c>
      <c r="J188" s="15">
        <v>0</v>
      </c>
      <c r="K188" s="15">
        <v>0</v>
      </c>
      <c r="L188" s="16" t="s">
        <v>2132</v>
      </c>
      <c r="M188" s="16"/>
      <c r="N188" s="16" t="s">
        <v>39</v>
      </c>
      <c r="O188" s="17">
        <v>276</v>
      </c>
      <c r="P188" s="17">
        <v>0</v>
      </c>
      <c r="Q188" s="17">
        <v>0</v>
      </c>
      <c r="R188" s="18" t="s">
        <v>33</v>
      </c>
      <c r="S188" s="19">
        <v>60</v>
      </c>
      <c r="T188" s="19">
        <v>110</v>
      </c>
      <c r="U188" s="19">
        <v>4.5454545454545459</v>
      </c>
      <c r="V188" s="19">
        <v>0</v>
      </c>
      <c r="W188" s="20">
        <v>0.5</v>
      </c>
      <c r="X188" s="21">
        <v>138</v>
      </c>
      <c r="Y188" s="22" t="s">
        <v>33</v>
      </c>
      <c r="Z188" s="14" t="s">
        <v>5838</v>
      </c>
      <c r="AA188" s="24">
        <v>0</v>
      </c>
      <c r="AB188" s="14" t="s">
        <v>689</v>
      </c>
      <c r="AC188" s="14" t="s">
        <v>689</v>
      </c>
      <c r="AD188" s="25"/>
      <c r="AE188" s="26"/>
      <c r="AF188" s="27"/>
      <c r="AG188" s="31"/>
      <c r="AH188" s="32"/>
      <c r="AI188" s="32"/>
      <c r="AJ188" s="32"/>
      <c r="AK188" s="32"/>
      <c r="AL188" s="32"/>
      <c r="AM188" s="32"/>
      <c r="AN188" s="32"/>
      <c r="AO188" s="32"/>
      <c r="EQ188" s="33"/>
    </row>
    <row r="189" spans="1:147" s="12" customFormat="1">
      <c r="A189" s="30" t="s">
        <v>5987</v>
      </c>
      <c r="B189" s="30"/>
      <c r="C189" s="30"/>
      <c r="D189" s="30"/>
      <c r="E189" s="14" t="s">
        <v>2112</v>
      </c>
      <c r="F189" s="14" t="s">
        <v>2127</v>
      </c>
      <c r="G189" s="14" t="s">
        <v>2128</v>
      </c>
      <c r="H189" s="15">
        <v>2021</v>
      </c>
      <c r="I189" s="15">
        <v>1</v>
      </c>
      <c r="J189" s="15">
        <v>0</v>
      </c>
      <c r="K189" s="15">
        <v>0</v>
      </c>
      <c r="L189" s="16" t="s">
        <v>6013</v>
      </c>
      <c r="M189" s="16"/>
      <c r="N189" s="16" t="s">
        <v>39</v>
      </c>
      <c r="O189" s="17">
        <v>144</v>
      </c>
      <c r="P189" s="17">
        <v>0</v>
      </c>
      <c r="Q189" s="17">
        <v>0</v>
      </c>
      <c r="R189" s="18" t="s">
        <v>33</v>
      </c>
      <c r="S189" s="19">
        <v>60</v>
      </c>
      <c r="T189" s="19">
        <v>220</v>
      </c>
      <c r="U189" s="19">
        <v>13</v>
      </c>
      <c r="V189" s="19">
        <v>0</v>
      </c>
      <c r="W189" s="20">
        <v>1.32</v>
      </c>
      <c r="X189" s="21">
        <v>190.08</v>
      </c>
      <c r="Y189" s="22" t="s">
        <v>33</v>
      </c>
      <c r="Z189" s="14" t="s">
        <v>5838</v>
      </c>
      <c r="AA189" s="24">
        <v>0</v>
      </c>
      <c r="AB189" s="14" t="s">
        <v>689</v>
      </c>
      <c r="AC189" s="14" t="s">
        <v>689</v>
      </c>
      <c r="AD189" s="25"/>
      <c r="AE189" s="26"/>
      <c r="AF189" s="27"/>
      <c r="AG189" s="31"/>
      <c r="AH189" s="32"/>
      <c r="AI189" s="32"/>
      <c r="AJ189" s="32"/>
      <c r="AK189" s="32"/>
      <c r="AL189" s="32"/>
      <c r="AM189" s="32"/>
      <c r="AN189" s="32"/>
      <c r="AO189" s="32"/>
      <c r="EQ189" s="33"/>
    </row>
    <row r="190" spans="1:147" s="12" customFormat="1">
      <c r="A190" s="30" t="s">
        <v>5987</v>
      </c>
      <c r="B190" s="30"/>
      <c r="C190" s="30"/>
      <c r="D190" s="30"/>
      <c r="E190" s="14" t="s">
        <v>2124</v>
      </c>
      <c r="F190" s="14" t="s">
        <v>2125</v>
      </c>
      <c r="G190" s="14" t="s">
        <v>2126</v>
      </c>
      <c r="H190" s="15">
        <v>2019</v>
      </c>
      <c r="I190" s="15">
        <v>1</v>
      </c>
      <c r="J190" s="15">
        <v>0</v>
      </c>
      <c r="K190" s="15">
        <v>0</v>
      </c>
      <c r="L190" s="16" t="s">
        <v>5992</v>
      </c>
      <c r="M190" s="16"/>
      <c r="N190" s="16" t="s">
        <v>39</v>
      </c>
      <c r="O190" s="17">
        <v>144</v>
      </c>
      <c r="P190" s="17">
        <v>0</v>
      </c>
      <c r="Q190" s="17">
        <v>0</v>
      </c>
      <c r="R190" s="18" t="s">
        <v>33</v>
      </c>
      <c r="S190" s="19" t="s">
        <v>89</v>
      </c>
      <c r="T190" s="19">
        <v>110</v>
      </c>
      <c r="U190" s="19">
        <v>12.727272727272727</v>
      </c>
      <c r="V190" s="19">
        <v>0</v>
      </c>
      <c r="W190" s="20">
        <v>1.4</v>
      </c>
      <c r="X190" s="21">
        <v>201.6</v>
      </c>
      <c r="Y190" s="22" t="s">
        <v>33</v>
      </c>
      <c r="Z190" s="14" t="s">
        <v>5838</v>
      </c>
      <c r="AA190" s="24">
        <v>0</v>
      </c>
      <c r="AB190" s="14" t="s">
        <v>689</v>
      </c>
      <c r="AC190" s="14" t="s">
        <v>689</v>
      </c>
      <c r="AD190" s="25"/>
      <c r="AE190" s="26"/>
      <c r="AF190" s="27"/>
      <c r="AG190" s="31"/>
      <c r="AH190" s="32"/>
      <c r="AI190" s="32"/>
      <c r="AJ190" s="32"/>
      <c r="AK190" s="32"/>
      <c r="AL190" s="32"/>
      <c r="AM190" s="32"/>
      <c r="AN190" s="32"/>
      <c r="AO190" s="32"/>
      <c r="EQ190" s="33"/>
    </row>
    <row r="191" spans="1:147" s="12" customFormat="1">
      <c r="A191" s="30" t="s">
        <v>5987</v>
      </c>
      <c r="B191" s="30"/>
      <c r="C191" s="30"/>
      <c r="D191" s="30"/>
      <c r="E191" s="14" t="s">
        <v>2106</v>
      </c>
      <c r="F191" s="14" t="s">
        <v>480</v>
      </c>
      <c r="G191" s="14" t="s">
        <v>2107</v>
      </c>
      <c r="H191" s="15">
        <v>2010</v>
      </c>
      <c r="I191" s="15">
        <v>2</v>
      </c>
      <c r="J191" s="15">
        <v>0</v>
      </c>
      <c r="K191" s="15">
        <v>0</v>
      </c>
      <c r="L191" s="16" t="s">
        <v>2100</v>
      </c>
      <c r="M191" s="16"/>
      <c r="N191" s="16" t="s">
        <v>39</v>
      </c>
      <c r="O191" s="17">
        <v>8760</v>
      </c>
      <c r="P191" s="17">
        <v>0</v>
      </c>
      <c r="Q191" s="17">
        <v>0</v>
      </c>
      <c r="R191" s="18" t="s">
        <v>33</v>
      </c>
      <c r="S191" s="19" t="s">
        <v>89</v>
      </c>
      <c r="T191" s="19">
        <v>110</v>
      </c>
      <c r="U191" s="19">
        <v>0.22727272727272727</v>
      </c>
      <c r="V191" s="19">
        <v>0</v>
      </c>
      <c r="W191" s="20">
        <v>2.5000000000000001E-2</v>
      </c>
      <c r="X191" s="21">
        <v>438</v>
      </c>
      <c r="Y191" s="22" t="s">
        <v>33</v>
      </c>
      <c r="Z191" s="14" t="s">
        <v>5838</v>
      </c>
      <c r="AA191" s="24">
        <v>0</v>
      </c>
      <c r="AB191" s="14" t="s">
        <v>689</v>
      </c>
      <c r="AC191" s="14" t="s">
        <v>689</v>
      </c>
      <c r="AD191" s="25"/>
      <c r="AE191" s="26"/>
      <c r="AF191" s="27"/>
      <c r="AG191" s="31"/>
      <c r="AH191" s="32"/>
      <c r="AI191" s="32"/>
      <c r="AJ191" s="32"/>
      <c r="AK191" s="32"/>
      <c r="AL191" s="32"/>
      <c r="AM191" s="32"/>
      <c r="AN191" s="32"/>
      <c r="AO191" s="32"/>
      <c r="EQ191" s="33"/>
    </row>
    <row r="192" spans="1:147" s="12" customFormat="1">
      <c r="A192" s="30" t="s">
        <v>5987</v>
      </c>
      <c r="B192" s="30"/>
      <c r="C192" s="30"/>
      <c r="D192" s="30"/>
      <c r="E192" s="14" t="s">
        <v>82</v>
      </c>
      <c r="F192" s="14" t="s">
        <v>2118</v>
      </c>
      <c r="G192" s="14" t="s">
        <v>2119</v>
      </c>
      <c r="H192" s="15" t="s">
        <v>67</v>
      </c>
      <c r="I192" s="15">
        <v>1</v>
      </c>
      <c r="J192" s="15">
        <v>0</v>
      </c>
      <c r="K192" s="15">
        <v>0</v>
      </c>
      <c r="L192" s="16" t="s">
        <v>2085</v>
      </c>
      <c r="M192" s="16"/>
      <c r="N192" s="16" t="s">
        <v>39</v>
      </c>
      <c r="O192" s="17">
        <v>144</v>
      </c>
      <c r="P192" s="17">
        <v>0</v>
      </c>
      <c r="Q192" s="17">
        <v>0</v>
      </c>
      <c r="R192" s="18" t="s">
        <v>33</v>
      </c>
      <c r="S192" s="19" t="s">
        <v>89</v>
      </c>
      <c r="T192" s="19">
        <v>220</v>
      </c>
      <c r="U192" s="19">
        <v>7.2727272727272725</v>
      </c>
      <c r="V192" s="19">
        <v>0</v>
      </c>
      <c r="W192" s="20">
        <v>1.6</v>
      </c>
      <c r="X192" s="21">
        <v>230.4</v>
      </c>
      <c r="Y192" s="22" t="s">
        <v>33</v>
      </c>
      <c r="Z192" s="14" t="s">
        <v>5838</v>
      </c>
      <c r="AA192" s="24">
        <v>0</v>
      </c>
      <c r="AB192" s="14" t="s">
        <v>689</v>
      </c>
      <c r="AC192" s="14" t="s">
        <v>689</v>
      </c>
      <c r="AD192" s="25"/>
      <c r="AE192" s="26"/>
      <c r="AF192" s="27"/>
      <c r="AG192" s="31"/>
      <c r="AH192" s="32"/>
      <c r="AI192" s="32"/>
      <c r="AJ192" s="32"/>
      <c r="AK192" s="32"/>
      <c r="AL192" s="32"/>
      <c r="AM192" s="32"/>
      <c r="AN192" s="32"/>
      <c r="AO192" s="32"/>
      <c r="EQ192" s="33"/>
    </row>
    <row r="193" spans="1:400" s="12" customFormat="1">
      <c r="A193" s="30" t="s">
        <v>5987</v>
      </c>
      <c r="B193" s="30"/>
      <c r="C193" s="30"/>
      <c r="D193" s="30"/>
      <c r="E193" s="14" t="s">
        <v>86</v>
      </c>
      <c r="F193" s="14" t="s">
        <v>155</v>
      </c>
      <c r="G193" s="14" t="s">
        <v>3919</v>
      </c>
      <c r="H193" s="15">
        <v>1999</v>
      </c>
      <c r="I193" s="15">
        <v>1</v>
      </c>
      <c r="J193" s="15">
        <v>0</v>
      </c>
      <c r="K193" s="15">
        <v>0</v>
      </c>
      <c r="L193" s="16" t="s">
        <v>2120</v>
      </c>
      <c r="M193" s="16"/>
      <c r="N193" s="16" t="s">
        <v>39</v>
      </c>
      <c r="O193" s="17">
        <v>288</v>
      </c>
      <c r="P193" s="17">
        <v>0</v>
      </c>
      <c r="Q193" s="17">
        <v>0</v>
      </c>
      <c r="R193" s="18" t="s">
        <v>33</v>
      </c>
      <c r="S193" s="19" t="s">
        <v>89</v>
      </c>
      <c r="T193" s="19">
        <v>110</v>
      </c>
      <c r="U193" s="19">
        <v>7.2727272727272725</v>
      </c>
      <c r="V193" s="19">
        <v>0</v>
      </c>
      <c r="W193" s="20">
        <v>0.8</v>
      </c>
      <c r="X193" s="21">
        <v>230.4</v>
      </c>
      <c r="Y193" s="22" t="s">
        <v>33</v>
      </c>
      <c r="Z193" s="14" t="s">
        <v>5838</v>
      </c>
      <c r="AA193" s="24">
        <v>0</v>
      </c>
      <c r="AB193" s="14" t="s">
        <v>689</v>
      </c>
      <c r="AC193" s="14" t="s">
        <v>689</v>
      </c>
      <c r="AD193" s="25"/>
      <c r="AE193" s="26"/>
      <c r="AF193" s="27"/>
      <c r="AG193" s="31"/>
      <c r="AH193" s="32"/>
      <c r="AI193" s="32"/>
      <c r="AJ193" s="32"/>
      <c r="AK193" s="32"/>
      <c r="AL193" s="32"/>
      <c r="AM193" s="32"/>
      <c r="AN193" s="32"/>
      <c r="AO193" s="32"/>
      <c r="EQ193" s="33"/>
    </row>
    <row r="194" spans="1:400" s="12" customFormat="1">
      <c r="A194" s="30" t="s">
        <v>5987</v>
      </c>
      <c r="B194" s="30"/>
      <c r="C194" s="30"/>
      <c r="D194" s="30"/>
      <c r="E194" s="14" t="s">
        <v>35</v>
      </c>
      <c r="F194" s="14" t="s">
        <v>146</v>
      </c>
      <c r="G194" s="14" t="s">
        <v>321</v>
      </c>
      <c r="H194" s="15">
        <v>2012</v>
      </c>
      <c r="I194" s="15">
        <v>1</v>
      </c>
      <c r="J194" s="15">
        <v>0</v>
      </c>
      <c r="K194" s="15">
        <v>0</v>
      </c>
      <c r="L194" s="16" t="s">
        <v>2085</v>
      </c>
      <c r="M194" s="16"/>
      <c r="N194" s="16" t="s">
        <v>39</v>
      </c>
      <c r="O194" s="17">
        <v>1220</v>
      </c>
      <c r="P194" s="17">
        <v>0</v>
      </c>
      <c r="Q194" s="17">
        <v>0</v>
      </c>
      <c r="R194" s="18" t="s">
        <v>33</v>
      </c>
      <c r="S194" s="19" t="s">
        <v>89</v>
      </c>
      <c r="T194" s="19">
        <v>110</v>
      </c>
      <c r="U194" s="19">
        <v>1.8181818181818181</v>
      </c>
      <c r="V194" s="19">
        <v>0</v>
      </c>
      <c r="W194" s="20">
        <v>0.2</v>
      </c>
      <c r="X194" s="21">
        <v>244</v>
      </c>
      <c r="Y194" s="22" t="s">
        <v>33</v>
      </c>
      <c r="Z194" s="14" t="s">
        <v>5838</v>
      </c>
      <c r="AA194" s="24">
        <v>0</v>
      </c>
      <c r="AB194" s="14" t="s">
        <v>689</v>
      </c>
      <c r="AC194" s="14" t="s">
        <v>689</v>
      </c>
      <c r="AD194" s="25"/>
      <c r="AE194" s="26"/>
      <c r="AF194" s="27"/>
      <c r="AG194" s="31"/>
      <c r="AH194" s="32"/>
      <c r="AI194" s="32"/>
      <c r="AJ194" s="32"/>
      <c r="AK194" s="32"/>
      <c r="AL194" s="32"/>
      <c r="AM194" s="32"/>
      <c r="AN194" s="32"/>
      <c r="AO194" s="32"/>
      <c r="EQ194" s="33"/>
    </row>
    <row r="195" spans="1:400" s="12" customFormat="1">
      <c r="A195" s="30" t="s">
        <v>5987</v>
      </c>
      <c r="B195" s="30"/>
      <c r="C195" s="30"/>
      <c r="D195" s="30"/>
      <c r="E195" s="14" t="s">
        <v>66</v>
      </c>
      <c r="F195" s="14" t="s">
        <v>34</v>
      </c>
      <c r="G195" s="14" t="s">
        <v>2093</v>
      </c>
      <c r="H195" s="15">
        <v>2018</v>
      </c>
      <c r="I195" s="15">
        <v>3</v>
      </c>
      <c r="J195" s="15">
        <v>0</v>
      </c>
      <c r="K195" s="15">
        <v>0</v>
      </c>
      <c r="L195" s="16" t="s">
        <v>2094</v>
      </c>
      <c r="M195" s="16"/>
      <c r="N195" s="16" t="s">
        <v>2088</v>
      </c>
      <c r="O195" s="17">
        <v>300</v>
      </c>
      <c r="P195" s="17">
        <v>0</v>
      </c>
      <c r="Q195" s="17">
        <v>0</v>
      </c>
      <c r="R195" s="18" t="s">
        <v>33</v>
      </c>
      <c r="S195" s="19" t="s">
        <v>89</v>
      </c>
      <c r="T195" s="19">
        <v>220</v>
      </c>
      <c r="U195" s="19">
        <v>3.8772727272727274</v>
      </c>
      <c r="V195" s="19">
        <v>0</v>
      </c>
      <c r="W195" s="20">
        <v>0.85299999999999998</v>
      </c>
      <c r="X195" s="21">
        <v>767.7</v>
      </c>
      <c r="Y195" s="22" t="s">
        <v>33</v>
      </c>
      <c r="Z195" s="14" t="s">
        <v>5838</v>
      </c>
      <c r="AA195" s="24">
        <v>0</v>
      </c>
      <c r="AB195" s="14" t="s">
        <v>689</v>
      </c>
      <c r="AC195" s="14" t="s">
        <v>689</v>
      </c>
      <c r="AD195" s="25"/>
      <c r="AE195" s="26"/>
      <c r="AF195" s="27"/>
      <c r="AG195" s="31"/>
      <c r="AH195" s="32"/>
      <c r="AI195" s="32"/>
      <c r="AJ195" s="32"/>
      <c r="AK195" s="32"/>
      <c r="AL195" s="32"/>
      <c r="AM195" s="32"/>
      <c r="AN195" s="32"/>
      <c r="AO195" s="32"/>
      <c r="EQ195" s="33"/>
    </row>
    <row r="196" spans="1:400" s="12" customFormat="1">
      <c r="A196" s="30" t="s">
        <v>5987</v>
      </c>
      <c r="B196" s="30"/>
      <c r="C196" s="30"/>
      <c r="D196" s="30"/>
      <c r="E196" s="14" t="s">
        <v>2115</v>
      </c>
      <c r="F196" s="14" t="s">
        <v>67</v>
      </c>
      <c r="G196" s="14" t="s">
        <v>2116</v>
      </c>
      <c r="H196" s="15">
        <v>2007</v>
      </c>
      <c r="I196" s="15">
        <v>1</v>
      </c>
      <c r="J196" s="15">
        <v>0</v>
      </c>
      <c r="K196" s="15">
        <v>0</v>
      </c>
      <c r="L196" s="16" t="s">
        <v>2084</v>
      </c>
      <c r="M196" s="16"/>
      <c r="N196" s="16" t="s">
        <v>39</v>
      </c>
      <c r="O196" s="17">
        <v>1260</v>
      </c>
      <c r="P196" s="17">
        <v>180</v>
      </c>
      <c r="Q196" s="17">
        <v>5</v>
      </c>
      <c r="R196" s="18" t="s">
        <v>33</v>
      </c>
      <c r="S196" s="19">
        <v>60</v>
      </c>
      <c r="T196" s="19">
        <v>110</v>
      </c>
      <c r="U196" s="19">
        <v>2.2727272727272729</v>
      </c>
      <c r="V196" s="19">
        <v>0</v>
      </c>
      <c r="W196" s="20">
        <v>0.25</v>
      </c>
      <c r="X196" s="21">
        <v>317.25</v>
      </c>
      <c r="Y196" s="22" t="s">
        <v>33</v>
      </c>
      <c r="Z196" s="14" t="s">
        <v>5838</v>
      </c>
      <c r="AA196" s="24">
        <v>0</v>
      </c>
      <c r="AB196" s="14" t="s">
        <v>689</v>
      </c>
      <c r="AC196" s="14" t="s">
        <v>689</v>
      </c>
      <c r="AD196" s="25"/>
      <c r="AE196" s="26"/>
      <c r="AF196" s="27"/>
      <c r="AG196" s="31"/>
      <c r="AH196" s="32"/>
      <c r="AI196" s="32"/>
      <c r="AJ196" s="32"/>
      <c r="AK196" s="32"/>
      <c r="AL196" s="32"/>
      <c r="AM196" s="32"/>
      <c r="AN196" s="32"/>
      <c r="AO196" s="32"/>
      <c r="EQ196" s="33"/>
    </row>
    <row r="197" spans="1:400" s="12" customFormat="1">
      <c r="A197" s="30" t="s">
        <v>5987</v>
      </c>
      <c r="B197" s="30"/>
      <c r="C197" s="30"/>
      <c r="D197" s="30"/>
      <c r="E197" s="14" t="s">
        <v>2112</v>
      </c>
      <c r="F197" s="14" t="s">
        <v>2113</v>
      </c>
      <c r="G197" s="14" t="s">
        <v>2114</v>
      </c>
      <c r="H197" s="15">
        <v>2021</v>
      </c>
      <c r="I197" s="15">
        <v>1</v>
      </c>
      <c r="J197" s="15">
        <v>0</v>
      </c>
      <c r="K197" s="15">
        <v>0</v>
      </c>
      <c r="L197" s="16" t="s">
        <v>6013</v>
      </c>
      <c r="M197" s="16"/>
      <c r="N197" s="16" t="s">
        <v>39</v>
      </c>
      <c r="O197" s="17">
        <v>144</v>
      </c>
      <c r="P197" s="17">
        <v>0</v>
      </c>
      <c r="Q197" s="17">
        <v>0</v>
      </c>
      <c r="R197" s="18" t="s">
        <v>33</v>
      </c>
      <c r="S197" s="19">
        <v>60</v>
      </c>
      <c r="T197" s="19">
        <v>220</v>
      </c>
      <c r="U197" s="19">
        <v>13</v>
      </c>
      <c r="V197" s="19">
        <v>0</v>
      </c>
      <c r="W197" s="20">
        <v>2.36</v>
      </c>
      <c r="X197" s="21">
        <v>339.84</v>
      </c>
      <c r="Y197" s="22" t="s">
        <v>33</v>
      </c>
      <c r="Z197" s="14" t="s">
        <v>5838</v>
      </c>
      <c r="AA197" s="24">
        <v>0</v>
      </c>
      <c r="AB197" s="14" t="s">
        <v>689</v>
      </c>
      <c r="AC197" s="14" t="s">
        <v>689</v>
      </c>
      <c r="AD197" s="25"/>
      <c r="AE197" s="26"/>
      <c r="AF197" s="27"/>
      <c r="AG197" s="31"/>
      <c r="AH197" s="32"/>
      <c r="AI197" s="32"/>
      <c r="AJ197" s="32"/>
      <c r="AK197" s="32"/>
      <c r="AL197" s="32"/>
      <c r="AM197" s="32"/>
      <c r="AN197" s="32"/>
      <c r="AO197" s="32"/>
      <c r="EQ197" s="33"/>
    </row>
    <row r="198" spans="1:400" s="12" customFormat="1">
      <c r="A198" s="30" t="s">
        <v>5987</v>
      </c>
      <c r="B198" s="30"/>
      <c r="C198" s="30"/>
      <c r="D198" s="30"/>
      <c r="E198" s="14" t="s">
        <v>35</v>
      </c>
      <c r="F198" s="14" t="s">
        <v>479</v>
      </c>
      <c r="G198" s="14" t="s">
        <v>2110</v>
      </c>
      <c r="H198" s="15">
        <v>2018</v>
      </c>
      <c r="I198" s="15">
        <v>1</v>
      </c>
      <c r="J198" s="15">
        <v>0</v>
      </c>
      <c r="K198" s="15">
        <v>0</v>
      </c>
      <c r="L198" s="16" t="s">
        <v>2111</v>
      </c>
      <c r="M198" s="16"/>
      <c r="N198" s="16" t="s">
        <v>39</v>
      </c>
      <c r="O198" s="17">
        <v>1220</v>
      </c>
      <c r="P198" s="17">
        <v>0</v>
      </c>
      <c r="Q198" s="17">
        <v>0</v>
      </c>
      <c r="R198" s="18" t="s">
        <v>33</v>
      </c>
      <c r="S198" s="19" t="s">
        <v>89</v>
      </c>
      <c r="T198" s="19">
        <v>110</v>
      </c>
      <c r="U198" s="19">
        <v>2.7272727272727271</v>
      </c>
      <c r="V198" s="19">
        <v>0</v>
      </c>
      <c r="W198" s="20">
        <v>0.3</v>
      </c>
      <c r="X198" s="21">
        <v>366</v>
      </c>
      <c r="Y198" s="22" t="s">
        <v>33</v>
      </c>
      <c r="Z198" s="14" t="s">
        <v>5838</v>
      </c>
      <c r="AA198" s="24">
        <v>0</v>
      </c>
      <c r="AB198" s="14" t="s">
        <v>689</v>
      </c>
      <c r="AC198" s="14" t="s">
        <v>689</v>
      </c>
      <c r="AD198" s="25"/>
      <c r="AE198" s="26"/>
      <c r="AF198" s="27"/>
      <c r="AG198" s="31"/>
      <c r="AH198" s="32"/>
      <c r="AI198" s="32"/>
      <c r="AJ198" s="32"/>
      <c r="AK198" s="32"/>
      <c r="AL198" s="32"/>
      <c r="AM198" s="32"/>
      <c r="AN198" s="32"/>
      <c r="AO198" s="32"/>
      <c r="EQ198" s="33"/>
    </row>
    <row r="199" spans="1:400" s="12" customFormat="1">
      <c r="A199" s="30" t="s">
        <v>5987</v>
      </c>
      <c r="B199" s="30"/>
      <c r="C199" s="30"/>
      <c r="D199" s="30"/>
      <c r="E199" s="14" t="s">
        <v>2108</v>
      </c>
      <c r="F199" s="14" t="s">
        <v>2054</v>
      </c>
      <c r="G199" s="14" t="s">
        <v>2109</v>
      </c>
      <c r="H199" s="15">
        <v>2012</v>
      </c>
      <c r="I199" s="15">
        <v>1</v>
      </c>
      <c r="J199" s="15">
        <v>0</v>
      </c>
      <c r="K199" s="15">
        <v>0</v>
      </c>
      <c r="L199" s="16" t="s">
        <v>2085</v>
      </c>
      <c r="M199" s="16"/>
      <c r="N199" s="16" t="s">
        <v>39</v>
      </c>
      <c r="O199" s="17">
        <v>855</v>
      </c>
      <c r="P199" s="17">
        <v>0</v>
      </c>
      <c r="Q199" s="17">
        <v>0</v>
      </c>
      <c r="R199" s="18" t="s">
        <v>33</v>
      </c>
      <c r="S199" s="19" t="s">
        <v>89</v>
      </c>
      <c r="T199" s="19">
        <v>110</v>
      </c>
      <c r="U199" s="19">
        <v>4.3636363636363633</v>
      </c>
      <c r="V199" s="19">
        <v>0</v>
      </c>
      <c r="W199" s="20">
        <v>0.48</v>
      </c>
      <c r="X199" s="21">
        <v>410.4</v>
      </c>
      <c r="Y199" s="22" t="s">
        <v>33</v>
      </c>
      <c r="Z199" s="14" t="s">
        <v>5838</v>
      </c>
      <c r="AA199" s="24">
        <v>0</v>
      </c>
      <c r="AB199" s="14" t="s">
        <v>689</v>
      </c>
      <c r="AC199" s="14" t="s">
        <v>689</v>
      </c>
      <c r="AD199" s="25"/>
      <c r="AE199" s="26"/>
      <c r="AF199" s="27"/>
      <c r="AG199" s="31"/>
      <c r="AH199" s="32"/>
      <c r="AI199" s="32"/>
      <c r="AJ199" s="32"/>
      <c r="AK199" s="32"/>
      <c r="AL199" s="32"/>
      <c r="AM199" s="32"/>
      <c r="AN199" s="32"/>
      <c r="AO199" s="32"/>
      <c r="EQ199" s="33"/>
    </row>
    <row r="200" spans="1:400" s="12" customFormat="1">
      <c r="A200" s="30" t="s">
        <v>5987</v>
      </c>
      <c r="B200" s="30"/>
      <c r="C200" s="30"/>
      <c r="D200" s="30"/>
      <c r="E200" s="14" t="s">
        <v>2103</v>
      </c>
      <c r="F200" s="14" t="s">
        <v>2104</v>
      </c>
      <c r="G200" s="14" t="s">
        <v>2105</v>
      </c>
      <c r="H200" s="15">
        <v>2018</v>
      </c>
      <c r="I200" s="15">
        <v>1</v>
      </c>
      <c r="J200" s="15">
        <v>0</v>
      </c>
      <c r="K200" s="15">
        <v>0</v>
      </c>
      <c r="L200" s="16" t="s">
        <v>2087</v>
      </c>
      <c r="M200" s="16"/>
      <c r="N200" s="16" t="s">
        <v>2088</v>
      </c>
      <c r="O200" s="17">
        <v>8760</v>
      </c>
      <c r="P200" s="17">
        <v>0</v>
      </c>
      <c r="Q200" s="17">
        <v>0</v>
      </c>
      <c r="R200" s="18" t="s">
        <v>33</v>
      </c>
      <c r="S200" s="19" t="s">
        <v>89</v>
      </c>
      <c r="T200" s="19">
        <v>110</v>
      </c>
      <c r="U200" s="19">
        <v>0.52727272727272723</v>
      </c>
      <c r="V200" s="19">
        <v>0</v>
      </c>
      <c r="W200" s="20">
        <v>5.8000000000000003E-2</v>
      </c>
      <c r="X200" s="21">
        <v>508.08000000000004</v>
      </c>
      <c r="Y200" s="22" t="s">
        <v>33</v>
      </c>
      <c r="Z200" s="14" t="s">
        <v>5838</v>
      </c>
      <c r="AA200" s="24">
        <v>0</v>
      </c>
      <c r="AB200" s="14" t="s">
        <v>689</v>
      </c>
      <c r="AC200" s="14" t="s">
        <v>689</v>
      </c>
      <c r="AD200" s="25"/>
      <c r="AE200" s="26"/>
      <c r="AF200" s="27"/>
      <c r="AG200" s="31"/>
      <c r="AH200" s="32"/>
      <c r="AI200" s="32"/>
      <c r="AJ200" s="32"/>
      <c r="AK200" s="32"/>
      <c r="AL200" s="32"/>
      <c r="AM200" s="32"/>
      <c r="AN200" s="32"/>
      <c r="AO200" s="32"/>
      <c r="EQ200" s="33"/>
    </row>
    <row r="201" spans="1:400" s="12" customFormat="1">
      <c r="A201" s="30" t="s">
        <v>5987</v>
      </c>
      <c r="B201" s="30"/>
      <c r="C201" s="30"/>
      <c r="D201" s="30"/>
      <c r="E201" s="14" t="s">
        <v>35</v>
      </c>
      <c r="F201" s="14" t="s">
        <v>36</v>
      </c>
      <c r="G201" s="14" t="s">
        <v>2099</v>
      </c>
      <c r="H201" s="15">
        <v>2008</v>
      </c>
      <c r="I201" s="15">
        <v>1</v>
      </c>
      <c r="J201" s="15">
        <v>0</v>
      </c>
      <c r="K201" s="15">
        <v>0</v>
      </c>
      <c r="L201" s="16" t="s">
        <v>2085</v>
      </c>
      <c r="M201" s="16"/>
      <c r="N201" s="16" t="s">
        <v>39</v>
      </c>
      <c r="O201" s="17">
        <v>2112</v>
      </c>
      <c r="P201" s="17">
        <v>0</v>
      </c>
      <c r="Q201" s="17">
        <v>0</v>
      </c>
      <c r="R201" s="18" t="s">
        <v>33</v>
      </c>
      <c r="S201" s="19">
        <v>60</v>
      </c>
      <c r="T201" s="19">
        <v>110</v>
      </c>
      <c r="U201" s="19">
        <v>2.2727272727272729</v>
      </c>
      <c r="V201" s="19">
        <v>0</v>
      </c>
      <c r="W201" s="20">
        <v>0.25</v>
      </c>
      <c r="X201" s="21">
        <v>528</v>
      </c>
      <c r="Y201" s="22" t="s">
        <v>33</v>
      </c>
      <c r="Z201" s="14" t="s">
        <v>5838</v>
      </c>
      <c r="AA201" s="24">
        <v>0</v>
      </c>
      <c r="AB201" s="14" t="s">
        <v>689</v>
      </c>
      <c r="AC201" s="14" t="s">
        <v>689</v>
      </c>
      <c r="AD201" s="25"/>
      <c r="AE201" s="26"/>
      <c r="AF201" s="27"/>
      <c r="AG201" s="31"/>
      <c r="AH201" s="32"/>
      <c r="AI201" s="32"/>
      <c r="AJ201" s="32"/>
      <c r="AK201" s="32"/>
      <c r="AL201" s="32"/>
      <c r="AM201" s="32"/>
      <c r="AN201" s="32"/>
      <c r="AO201" s="32"/>
      <c r="EQ201" s="33"/>
    </row>
    <row r="202" spans="1:400" s="12" customFormat="1">
      <c r="A202" s="30" t="s">
        <v>5987</v>
      </c>
      <c r="B202" s="30"/>
      <c r="C202" s="30"/>
      <c r="D202" s="30"/>
      <c r="E202" s="14" t="s">
        <v>35</v>
      </c>
      <c r="F202" s="14" t="s">
        <v>36</v>
      </c>
      <c r="G202" s="14" t="s">
        <v>97</v>
      </c>
      <c r="H202" s="15">
        <v>2017</v>
      </c>
      <c r="I202" s="15">
        <v>1</v>
      </c>
      <c r="J202" s="15">
        <v>0</v>
      </c>
      <c r="K202" s="15">
        <v>0</v>
      </c>
      <c r="L202" s="16" t="s">
        <v>2100</v>
      </c>
      <c r="M202" s="16"/>
      <c r="N202" s="16" t="s">
        <v>39</v>
      </c>
      <c r="O202" s="17">
        <v>2112</v>
      </c>
      <c r="P202" s="17">
        <v>0</v>
      </c>
      <c r="Q202" s="17">
        <v>0</v>
      </c>
      <c r="R202" s="18" t="s">
        <v>33</v>
      </c>
      <c r="S202" s="19" t="s">
        <v>89</v>
      </c>
      <c r="T202" s="19">
        <v>110</v>
      </c>
      <c r="U202" s="19">
        <v>2.2727272727272729</v>
      </c>
      <c r="V202" s="19">
        <v>0</v>
      </c>
      <c r="W202" s="20">
        <v>0.25</v>
      </c>
      <c r="X202" s="21">
        <v>528</v>
      </c>
      <c r="Y202" s="22" t="s">
        <v>33</v>
      </c>
      <c r="Z202" s="14" t="s">
        <v>5838</v>
      </c>
      <c r="AA202" s="24">
        <v>0</v>
      </c>
      <c r="AB202" s="14" t="s">
        <v>689</v>
      </c>
      <c r="AC202" s="14" t="s">
        <v>689</v>
      </c>
      <c r="AD202" s="25"/>
      <c r="AE202" s="26"/>
      <c r="AF202" s="27"/>
      <c r="AG202" s="31"/>
      <c r="AH202" s="32"/>
      <c r="AI202" s="32"/>
      <c r="AJ202" s="32"/>
      <c r="AK202" s="32"/>
      <c r="AL202" s="32"/>
      <c r="AM202" s="32"/>
      <c r="AN202" s="32"/>
      <c r="AO202" s="32"/>
      <c r="EQ202" s="33"/>
    </row>
    <row r="203" spans="1:400" s="12" customFormat="1">
      <c r="A203" s="30" t="s">
        <v>5987</v>
      </c>
      <c r="B203" s="30"/>
      <c r="C203" s="30"/>
      <c r="D203" s="30"/>
      <c r="E203" s="14" t="s">
        <v>37</v>
      </c>
      <c r="F203" s="14" t="s">
        <v>36</v>
      </c>
      <c r="G203" s="14" t="s">
        <v>7805</v>
      </c>
      <c r="H203" s="15">
        <v>2010</v>
      </c>
      <c r="I203" s="15">
        <v>1</v>
      </c>
      <c r="J203" s="15">
        <v>0</v>
      </c>
      <c r="K203" s="15">
        <v>0</v>
      </c>
      <c r="L203" s="16" t="s">
        <v>5990</v>
      </c>
      <c r="M203" s="16"/>
      <c r="N203" s="16" t="s">
        <v>39</v>
      </c>
      <c r="O203" s="17">
        <v>2112</v>
      </c>
      <c r="P203" s="17">
        <v>0</v>
      </c>
      <c r="Q203" s="17">
        <v>0</v>
      </c>
      <c r="R203" s="18" t="s">
        <v>33</v>
      </c>
      <c r="S203" s="19">
        <v>50</v>
      </c>
      <c r="T203" s="19">
        <v>110</v>
      </c>
      <c r="U203" s="19">
        <v>2.2727272727272729</v>
      </c>
      <c r="V203" s="19">
        <v>0</v>
      </c>
      <c r="W203" s="20">
        <v>0.25</v>
      </c>
      <c r="X203" s="21">
        <v>528</v>
      </c>
      <c r="Y203" s="22" t="s">
        <v>33</v>
      </c>
      <c r="Z203" s="14" t="s">
        <v>5838</v>
      </c>
      <c r="AA203" s="24">
        <v>0</v>
      </c>
      <c r="AB203" s="14" t="s">
        <v>689</v>
      </c>
      <c r="AC203" s="14" t="s">
        <v>689</v>
      </c>
      <c r="AD203" s="25"/>
      <c r="AE203" s="26"/>
      <c r="AF203" s="27"/>
      <c r="AG203" s="31"/>
      <c r="AH203" s="32"/>
      <c r="AI203" s="32"/>
      <c r="AJ203" s="32"/>
      <c r="AK203" s="32"/>
      <c r="AL203" s="32"/>
      <c r="AM203" s="32"/>
      <c r="AN203" s="32"/>
      <c r="AO203" s="32"/>
      <c r="EQ203" s="33"/>
    </row>
    <row r="204" spans="1:400" s="12" customFormat="1" ht="15.75" customHeight="1">
      <c r="A204" s="30" t="s">
        <v>5987</v>
      </c>
      <c r="B204" s="30"/>
      <c r="C204" s="30"/>
      <c r="D204" s="30"/>
      <c r="E204" s="14" t="s">
        <v>37</v>
      </c>
      <c r="F204" s="14" t="s">
        <v>36</v>
      </c>
      <c r="G204" s="14" t="s">
        <v>159</v>
      </c>
      <c r="H204" s="15">
        <v>2010</v>
      </c>
      <c r="I204" s="15">
        <v>1</v>
      </c>
      <c r="J204" s="15">
        <v>0</v>
      </c>
      <c r="K204" s="15">
        <v>0</v>
      </c>
      <c r="L204" s="16" t="s">
        <v>5990</v>
      </c>
      <c r="M204" s="16"/>
      <c r="N204" s="16" t="s">
        <v>39</v>
      </c>
      <c r="O204" s="17">
        <v>2112</v>
      </c>
      <c r="P204" s="17">
        <v>0</v>
      </c>
      <c r="Q204" s="17">
        <v>0</v>
      </c>
      <c r="R204" s="18" t="s">
        <v>33</v>
      </c>
      <c r="S204" s="19">
        <v>50</v>
      </c>
      <c r="T204" s="19">
        <v>110</v>
      </c>
      <c r="U204" s="19">
        <v>2.2727272727272729</v>
      </c>
      <c r="V204" s="19">
        <v>0</v>
      </c>
      <c r="W204" s="20">
        <v>0.25</v>
      </c>
      <c r="X204" s="21">
        <v>528</v>
      </c>
      <c r="Y204" s="22" t="s">
        <v>33</v>
      </c>
      <c r="Z204" s="14" t="s">
        <v>5838</v>
      </c>
      <c r="AA204" s="24">
        <v>0</v>
      </c>
      <c r="AB204" s="14" t="s">
        <v>689</v>
      </c>
      <c r="AC204" s="14" t="s">
        <v>689</v>
      </c>
      <c r="AD204" s="25"/>
      <c r="AE204" s="26"/>
      <c r="AF204" s="27"/>
      <c r="AG204" s="31"/>
      <c r="AH204" s="32"/>
      <c r="AI204" s="32"/>
      <c r="AJ204" s="32"/>
      <c r="AK204" s="32"/>
      <c r="AL204" s="32"/>
      <c r="AM204" s="32"/>
      <c r="AN204" s="32"/>
      <c r="AO204" s="32"/>
      <c r="EQ204" s="33"/>
    </row>
    <row r="205" spans="1:400" s="34" customFormat="1">
      <c r="A205" s="30" t="s">
        <v>5987</v>
      </c>
      <c r="B205" s="30"/>
      <c r="C205" s="30"/>
      <c r="D205" s="30"/>
      <c r="E205" s="14" t="s">
        <v>37</v>
      </c>
      <c r="F205" s="14" t="s">
        <v>36</v>
      </c>
      <c r="G205" s="14" t="s">
        <v>159</v>
      </c>
      <c r="H205" s="15">
        <v>2010</v>
      </c>
      <c r="I205" s="15">
        <v>1</v>
      </c>
      <c r="J205" s="15">
        <v>0</v>
      </c>
      <c r="K205" s="15">
        <v>0</v>
      </c>
      <c r="L205" s="16" t="s">
        <v>5990</v>
      </c>
      <c r="M205" s="16"/>
      <c r="N205" s="16" t="s">
        <v>39</v>
      </c>
      <c r="O205" s="17">
        <v>2112</v>
      </c>
      <c r="P205" s="17">
        <v>0</v>
      </c>
      <c r="Q205" s="17">
        <v>0</v>
      </c>
      <c r="R205" s="18" t="s">
        <v>33</v>
      </c>
      <c r="S205" s="19">
        <v>50</v>
      </c>
      <c r="T205" s="19">
        <v>110</v>
      </c>
      <c r="U205" s="19">
        <v>2.2727272727272729</v>
      </c>
      <c r="V205" s="19">
        <v>0</v>
      </c>
      <c r="W205" s="20">
        <v>0.25</v>
      </c>
      <c r="X205" s="21">
        <v>528</v>
      </c>
      <c r="Y205" s="22" t="s">
        <v>33</v>
      </c>
      <c r="Z205" s="14" t="s">
        <v>5838</v>
      </c>
      <c r="AA205" s="24">
        <v>0</v>
      </c>
      <c r="AB205" s="14" t="s">
        <v>689</v>
      </c>
      <c r="AC205" s="14" t="s">
        <v>689</v>
      </c>
      <c r="AD205" s="25"/>
      <c r="AE205" s="26"/>
      <c r="AF205" s="27"/>
      <c r="AG205" s="28"/>
      <c r="AH205" s="28"/>
      <c r="AI205" s="28"/>
      <c r="AJ205" s="28"/>
      <c r="AK205" s="28"/>
      <c r="AL205" s="28"/>
      <c r="AM205" s="28"/>
      <c r="AN205" s="28"/>
      <c r="AO205" s="28"/>
    </row>
    <row r="206" spans="1:400">
      <c r="A206" s="30" t="s">
        <v>5987</v>
      </c>
      <c r="B206" s="30"/>
      <c r="C206" s="30"/>
      <c r="D206" s="30"/>
      <c r="E206" s="14" t="s">
        <v>37</v>
      </c>
      <c r="F206" s="14" t="s">
        <v>36</v>
      </c>
      <c r="G206" s="14" t="s">
        <v>159</v>
      </c>
      <c r="H206" s="15">
        <v>2010</v>
      </c>
      <c r="I206" s="15">
        <v>1</v>
      </c>
      <c r="J206" s="15">
        <v>0</v>
      </c>
      <c r="K206" s="15">
        <v>0</v>
      </c>
      <c r="L206" s="16" t="s">
        <v>5990</v>
      </c>
      <c r="M206" s="16"/>
      <c r="N206" s="16" t="s">
        <v>39</v>
      </c>
      <c r="O206" s="17">
        <v>2112</v>
      </c>
      <c r="P206" s="17">
        <v>0</v>
      </c>
      <c r="Q206" s="17">
        <v>0</v>
      </c>
      <c r="R206" s="18" t="s">
        <v>33</v>
      </c>
      <c r="S206" s="19">
        <v>50</v>
      </c>
      <c r="T206" s="19">
        <v>110</v>
      </c>
      <c r="U206" s="19">
        <v>2.2727272727272729</v>
      </c>
      <c r="V206" s="19">
        <v>0</v>
      </c>
      <c r="W206" s="20">
        <v>0.25</v>
      </c>
      <c r="X206" s="21">
        <v>528</v>
      </c>
      <c r="Y206" s="22" t="s">
        <v>33</v>
      </c>
      <c r="Z206" s="14" t="s">
        <v>5838</v>
      </c>
      <c r="AA206" s="24">
        <v>0</v>
      </c>
      <c r="AB206" s="14" t="s">
        <v>689</v>
      </c>
      <c r="AC206" s="14" t="s">
        <v>689</v>
      </c>
      <c r="AD206" s="25"/>
      <c r="AE206" s="26"/>
      <c r="AF206" s="27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AV206" s="28"/>
      <c r="AW206" s="28"/>
      <c r="AX206" s="28"/>
      <c r="AY206" s="28"/>
      <c r="AZ206" s="28"/>
      <c r="BA206" s="28"/>
      <c r="BB206" s="28"/>
      <c r="BC206" s="28"/>
      <c r="BD206" s="28"/>
      <c r="BE206" s="28"/>
      <c r="BF206" s="28"/>
      <c r="BG206" s="28"/>
      <c r="BH206" s="28"/>
      <c r="BI206" s="28"/>
      <c r="BJ206" s="28"/>
      <c r="BK206" s="28"/>
      <c r="BL206" s="28"/>
      <c r="BM206" s="28"/>
      <c r="BN206" s="28"/>
      <c r="BO206" s="28"/>
      <c r="BP206" s="28"/>
      <c r="BQ206" s="28"/>
      <c r="BR206" s="28"/>
      <c r="BS206" s="28"/>
      <c r="BT206" s="28"/>
      <c r="BU206" s="28"/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  <c r="DM206" s="28"/>
      <c r="DN206" s="28"/>
      <c r="DO206" s="28"/>
      <c r="DP206" s="28"/>
      <c r="DQ206" s="28"/>
      <c r="DR206" s="28"/>
      <c r="DS206" s="28"/>
      <c r="DT206" s="28"/>
      <c r="DU206" s="28"/>
      <c r="DV206" s="28"/>
      <c r="DW206" s="28"/>
      <c r="DX206" s="28"/>
      <c r="DY206" s="28"/>
      <c r="DZ206" s="28"/>
      <c r="EA206" s="28"/>
      <c r="EB206" s="28"/>
      <c r="EC206" s="28"/>
      <c r="ED206" s="28"/>
      <c r="EE206" s="28"/>
      <c r="EF206" s="28"/>
      <c r="EG206" s="28"/>
      <c r="EH206" s="28"/>
      <c r="EI206" s="28"/>
      <c r="EJ206" s="28"/>
      <c r="EK206" s="28"/>
      <c r="EL206" s="28"/>
      <c r="EM206" s="28"/>
      <c r="EN206" s="28"/>
      <c r="EO206" s="28"/>
      <c r="EP206" s="28"/>
      <c r="EQ206" s="28"/>
      <c r="ER206" s="28"/>
      <c r="ES206" s="28"/>
      <c r="ET206" s="28"/>
      <c r="EU206" s="28"/>
      <c r="EV206" s="28"/>
      <c r="EW206" s="28"/>
      <c r="EX206" s="28"/>
      <c r="EY206" s="28"/>
      <c r="EZ206" s="28"/>
      <c r="FA206" s="28"/>
      <c r="FB206" s="28"/>
      <c r="FC206" s="28"/>
      <c r="FD206" s="28"/>
      <c r="FE206" s="28"/>
      <c r="FF206" s="28"/>
      <c r="FG206" s="28"/>
      <c r="FH206" s="28"/>
      <c r="FI206" s="28"/>
      <c r="FJ206" s="28"/>
      <c r="FK206" s="28"/>
      <c r="FL206" s="28"/>
      <c r="FM206" s="28"/>
      <c r="FN206" s="28"/>
      <c r="FO206" s="28"/>
      <c r="FP206" s="28"/>
      <c r="FQ206" s="28"/>
      <c r="FR206" s="28"/>
      <c r="FS206" s="28"/>
      <c r="FT206" s="28"/>
      <c r="FU206" s="28"/>
      <c r="FV206" s="28"/>
      <c r="FW206" s="28"/>
      <c r="FX206" s="28"/>
      <c r="FY206" s="28"/>
      <c r="FZ206" s="28"/>
      <c r="GA206" s="28"/>
      <c r="GB206" s="28"/>
      <c r="GC206" s="28"/>
      <c r="GD206" s="28"/>
      <c r="GE206" s="28"/>
      <c r="GF206" s="28"/>
      <c r="GG206" s="28"/>
      <c r="GH206" s="28"/>
      <c r="GI206" s="28"/>
      <c r="GJ206" s="28"/>
      <c r="GK206" s="28"/>
      <c r="GL206" s="28"/>
      <c r="GM206" s="28"/>
      <c r="GN206" s="28"/>
      <c r="GO206" s="28"/>
      <c r="GP206" s="28"/>
      <c r="GQ206" s="28"/>
      <c r="GR206" s="28"/>
      <c r="GS206" s="28"/>
      <c r="GT206" s="28"/>
      <c r="GU206" s="28"/>
      <c r="GV206" s="28"/>
      <c r="GW206" s="28"/>
      <c r="GX206" s="28"/>
      <c r="GY206" s="28"/>
      <c r="GZ206" s="28"/>
      <c r="HA206" s="28"/>
      <c r="HB206" s="28"/>
      <c r="HC206" s="28"/>
      <c r="HD206" s="28"/>
      <c r="HE206" s="28"/>
      <c r="HF206" s="28"/>
      <c r="HG206" s="28"/>
      <c r="HH206" s="28"/>
      <c r="HI206" s="28"/>
      <c r="HJ206" s="28"/>
      <c r="HK206" s="28"/>
      <c r="HL206" s="28"/>
      <c r="HM206" s="28"/>
      <c r="HN206" s="28"/>
      <c r="HO206" s="28"/>
      <c r="HP206" s="28"/>
      <c r="HQ206" s="28"/>
      <c r="HR206" s="28"/>
      <c r="HS206" s="28"/>
      <c r="HT206" s="28"/>
      <c r="HU206" s="28"/>
      <c r="HV206" s="28"/>
      <c r="HW206" s="28"/>
      <c r="HX206" s="28"/>
      <c r="HY206" s="28"/>
      <c r="HZ206" s="28"/>
      <c r="IA206" s="28"/>
      <c r="IB206" s="28"/>
      <c r="IC206" s="28"/>
      <c r="ID206" s="28"/>
      <c r="IE206" s="28"/>
      <c r="IF206" s="28"/>
      <c r="IG206" s="28"/>
      <c r="IH206" s="28"/>
      <c r="II206" s="28"/>
      <c r="IJ206" s="28"/>
      <c r="IK206" s="28"/>
      <c r="IL206" s="28"/>
      <c r="IM206" s="28"/>
      <c r="IN206" s="28"/>
      <c r="IO206" s="28"/>
      <c r="IP206" s="28"/>
      <c r="IQ206" s="28"/>
      <c r="IR206" s="28"/>
      <c r="IS206" s="28"/>
      <c r="IT206" s="28"/>
      <c r="IU206" s="28"/>
      <c r="IV206" s="28"/>
      <c r="IW206" s="28"/>
      <c r="IX206" s="28"/>
      <c r="IY206" s="28"/>
      <c r="IZ206" s="28"/>
      <c r="JA206" s="28"/>
      <c r="JB206" s="28"/>
      <c r="JC206" s="28"/>
      <c r="JD206" s="28"/>
      <c r="JE206" s="28"/>
      <c r="JF206" s="28"/>
      <c r="JG206" s="28"/>
      <c r="JH206" s="28"/>
      <c r="JI206" s="28"/>
      <c r="JJ206" s="28"/>
      <c r="JK206" s="28"/>
      <c r="JL206" s="28"/>
      <c r="JM206" s="28"/>
      <c r="JN206" s="28"/>
      <c r="JO206" s="28"/>
      <c r="JP206" s="28"/>
      <c r="JQ206" s="28"/>
      <c r="JR206" s="28"/>
      <c r="JS206" s="28"/>
      <c r="JT206" s="28"/>
      <c r="JU206" s="28"/>
      <c r="JV206" s="28"/>
      <c r="JW206" s="28"/>
      <c r="JX206" s="28"/>
      <c r="JY206" s="28"/>
      <c r="JZ206" s="28"/>
      <c r="KA206" s="28"/>
      <c r="KB206" s="28"/>
      <c r="KC206" s="28"/>
      <c r="KD206" s="28"/>
      <c r="KE206" s="28"/>
      <c r="KF206" s="28"/>
      <c r="KG206" s="28"/>
      <c r="KH206" s="28"/>
      <c r="KI206" s="28"/>
      <c r="KJ206" s="28"/>
      <c r="KK206" s="28"/>
      <c r="KL206" s="28"/>
      <c r="KM206" s="28"/>
      <c r="KN206" s="28"/>
      <c r="KO206" s="28"/>
      <c r="KP206" s="28"/>
      <c r="KQ206" s="28"/>
      <c r="KR206" s="28"/>
      <c r="KS206" s="28"/>
      <c r="KT206" s="28"/>
      <c r="KU206" s="28"/>
      <c r="KV206" s="28"/>
      <c r="KW206" s="28"/>
      <c r="KX206" s="28"/>
      <c r="KY206" s="28"/>
      <c r="KZ206" s="28"/>
      <c r="LA206" s="28"/>
      <c r="LB206" s="28"/>
      <c r="LC206" s="28"/>
      <c r="LD206" s="28"/>
      <c r="LE206" s="28"/>
      <c r="LF206" s="28"/>
      <c r="LG206" s="28"/>
      <c r="LH206" s="28"/>
      <c r="LI206" s="28"/>
      <c r="LJ206" s="28"/>
      <c r="LK206" s="28"/>
      <c r="LL206" s="28"/>
      <c r="LM206" s="28"/>
      <c r="LN206" s="28"/>
      <c r="LO206" s="28"/>
      <c r="LP206" s="28"/>
      <c r="LQ206" s="28"/>
      <c r="LR206" s="28"/>
      <c r="LS206" s="28"/>
      <c r="LT206" s="28"/>
      <c r="LU206" s="28"/>
      <c r="LV206" s="28"/>
      <c r="LW206" s="28"/>
      <c r="LX206" s="28"/>
      <c r="LY206" s="28"/>
      <c r="LZ206" s="28"/>
      <c r="MA206" s="28"/>
      <c r="MB206" s="28"/>
      <c r="MC206" s="28"/>
      <c r="MD206" s="28"/>
      <c r="ME206" s="28"/>
      <c r="MF206" s="28"/>
      <c r="MG206" s="28"/>
      <c r="MH206" s="28"/>
      <c r="MI206" s="28"/>
      <c r="MJ206" s="28"/>
      <c r="MK206" s="28"/>
      <c r="ML206" s="28"/>
      <c r="MM206" s="28"/>
      <c r="MN206" s="28"/>
      <c r="MO206" s="28"/>
      <c r="MP206" s="28"/>
      <c r="MQ206" s="28"/>
      <c r="MR206" s="28"/>
      <c r="MS206" s="28"/>
      <c r="MT206" s="28"/>
      <c r="MU206" s="28"/>
      <c r="MV206" s="28"/>
      <c r="MW206" s="28"/>
      <c r="MX206" s="28"/>
      <c r="MY206" s="28"/>
      <c r="MZ206" s="28"/>
      <c r="NA206" s="28"/>
      <c r="NB206" s="28"/>
      <c r="NC206" s="28"/>
      <c r="ND206" s="28"/>
      <c r="NE206" s="28"/>
      <c r="NF206" s="28"/>
      <c r="NG206" s="28"/>
      <c r="NH206" s="28"/>
      <c r="NI206" s="28"/>
      <c r="NJ206" s="28"/>
      <c r="NK206" s="28"/>
      <c r="NL206" s="28"/>
      <c r="NM206" s="28"/>
      <c r="NN206" s="28"/>
      <c r="NO206" s="28"/>
      <c r="NP206" s="28"/>
      <c r="NQ206" s="28"/>
      <c r="NR206" s="28"/>
      <c r="NS206" s="28"/>
      <c r="NT206" s="28"/>
      <c r="NU206" s="28"/>
      <c r="NV206" s="28"/>
      <c r="NW206" s="28"/>
      <c r="NX206" s="28"/>
      <c r="NY206" s="28"/>
      <c r="NZ206" s="28"/>
      <c r="OA206" s="28"/>
      <c r="OB206" s="28"/>
      <c r="OC206" s="28"/>
      <c r="OD206" s="28"/>
      <c r="OE206" s="28"/>
      <c r="OF206" s="28"/>
      <c r="OG206" s="28"/>
      <c r="OH206" s="28"/>
      <c r="OI206" s="28"/>
      <c r="OJ206" s="28"/>
    </row>
    <row r="207" spans="1:400">
      <c r="A207" s="30" t="s">
        <v>5987</v>
      </c>
      <c r="B207" s="30"/>
      <c r="C207" s="30"/>
      <c r="D207" s="30"/>
      <c r="E207" s="14" t="s">
        <v>37</v>
      </c>
      <c r="F207" s="14" t="s">
        <v>36</v>
      </c>
      <c r="G207" s="14" t="s">
        <v>159</v>
      </c>
      <c r="H207" s="15">
        <v>2010</v>
      </c>
      <c r="I207" s="15">
        <v>1</v>
      </c>
      <c r="J207" s="15">
        <v>0</v>
      </c>
      <c r="K207" s="15">
        <v>0</v>
      </c>
      <c r="L207" s="16" t="s">
        <v>5991</v>
      </c>
      <c r="M207" s="16"/>
      <c r="N207" s="16" t="s">
        <v>39</v>
      </c>
      <c r="O207" s="17">
        <v>2112</v>
      </c>
      <c r="P207" s="17">
        <v>0</v>
      </c>
      <c r="Q207" s="17">
        <v>0</v>
      </c>
      <c r="R207" s="18" t="s">
        <v>33</v>
      </c>
      <c r="S207" s="19">
        <v>50</v>
      </c>
      <c r="T207" s="19">
        <v>110</v>
      </c>
      <c r="U207" s="19">
        <v>2.2727272727272729</v>
      </c>
      <c r="V207" s="19">
        <v>0</v>
      </c>
      <c r="W207" s="20">
        <v>0.25</v>
      </c>
      <c r="X207" s="21">
        <v>528</v>
      </c>
      <c r="Y207" s="22" t="s">
        <v>33</v>
      </c>
      <c r="Z207" s="14" t="s">
        <v>5838</v>
      </c>
      <c r="AA207" s="24">
        <v>0</v>
      </c>
      <c r="AB207" s="14" t="s">
        <v>689</v>
      </c>
      <c r="AC207" s="14" t="s">
        <v>689</v>
      </c>
      <c r="AD207" s="25"/>
      <c r="AE207" s="26"/>
      <c r="AF207" s="27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AV207" s="28"/>
      <c r="AW207" s="28"/>
      <c r="AX207" s="28"/>
      <c r="AY207" s="28"/>
      <c r="AZ207" s="28"/>
      <c r="BA207" s="28"/>
      <c r="BB207" s="28"/>
      <c r="BC207" s="28"/>
      <c r="BD207" s="28"/>
      <c r="BE207" s="28"/>
      <c r="BF207" s="28"/>
      <c r="BG207" s="28"/>
      <c r="BH207" s="28"/>
      <c r="BI207" s="28"/>
      <c r="BJ207" s="28"/>
      <c r="BK207" s="28"/>
      <c r="BL207" s="28"/>
      <c r="BM207" s="28"/>
      <c r="BN207" s="28"/>
      <c r="BO207" s="28"/>
      <c r="BP207" s="28"/>
      <c r="BQ207" s="28"/>
      <c r="BR207" s="28"/>
      <c r="BS207" s="28"/>
      <c r="BT207" s="28"/>
      <c r="BU207" s="28"/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  <c r="DM207" s="28"/>
      <c r="DN207" s="28"/>
      <c r="DO207" s="28"/>
      <c r="DP207" s="28"/>
      <c r="DQ207" s="28"/>
      <c r="DR207" s="28"/>
      <c r="DS207" s="28"/>
      <c r="DT207" s="28"/>
      <c r="DU207" s="28"/>
      <c r="DV207" s="28"/>
      <c r="DW207" s="28"/>
      <c r="DX207" s="28"/>
      <c r="DY207" s="28"/>
      <c r="DZ207" s="28"/>
      <c r="EA207" s="28"/>
      <c r="EB207" s="28"/>
      <c r="EC207" s="28"/>
      <c r="ED207" s="28"/>
      <c r="EE207" s="28"/>
      <c r="EF207" s="28"/>
      <c r="EG207" s="28"/>
      <c r="EH207" s="28"/>
      <c r="EI207" s="28"/>
      <c r="EJ207" s="28"/>
      <c r="EK207" s="28"/>
      <c r="EL207" s="28"/>
      <c r="EM207" s="28"/>
      <c r="EN207" s="28"/>
      <c r="EO207" s="28"/>
      <c r="EP207" s="28"/>
      <c r="EQ207" s="28"/>
      <c r="ER207" s="28"/>
      <c r="ES207" s="28"/>
      <c r="ET207" s="28"/>
      <c r="EU207" s="28"/>
      <c r="EV207" s="28"/>
      <c r="EW207" s="28"/>
      <c r="EX207" s="28"/>
      <c r="EY207" s="28"/>
      <c r="EZ207" s="28"/>
      <c r="FA207" s="28"/>
      <c r="FB207" s="28"/>
      <c r="FC207" s="28"/>
      <c r="FD207" s="28"/>
      <c r="FE207" s="28"/>
      <c r="FF207" s="28"/>
      <c r="FG207" s="28"/>
      <c r="FH207" s="28"/>
      <c r="FI207" s="28"/>
      <c r="FJ207" s="28"/>
      <c r="FK207" s="28"/>
      <c r="FL207" s="28"/>
      <c r="FM207" s="28"/>
      <c r="FN207" s="28"/>
      <c r="FO207" s="28"/>
      <c r="FP207" s="28"/>
      <c r="FQ207" s="28"/>
      <c r="FR207" s="28"/>
      <c r="FS207" s="28"/>
      <c r="FT207" s="28"/>
      <c r="FU207" s="28"/>
      <c r="FV207" s="28"/>
      <c r="FW207" s="28"/>
      <c r="FX207" s="28"/>
      <c r="FY207" s="28"/>
      <c r="FZ207" s="28"/>
      <c r="GA207" s="28"/>
      <c r="GB207" s="28"/>
      <c r="GC207" s="28"/>
      <c r="GD207" s="28"/>
      <c r="GE207" s="28"/>
      <c r="GF207" s="28"/>
      <c r="GG207" s="28"/>
      <c r="GH207" s="28"/>
      <c r="GI207" s="28"/>
      <c r="GJ207" s="28"/>
      <c r="GK207" s="28"/>
      <c r="GL207" s="28"/>
      <c r="GM207" s="28"/>
      <c r="GN207" s="28"/>
      <c r="GO207" s="28"/>
      <c r="GP207" s="28"/>
      <c r="GQ207" s="28"/>
      <c r="GR207" s="28"/>
      <c r="GS207" s="28"/>
      <c r="GT207" s="28"/>
      <c r="GU207" s="28"/>
      <c r="GV207" s="28"/>
      <c r="GW207" s="28"/>
      <c r="GX207" s="28"/>
      <c r="GY207" s="28"/>
      <c r="GZ207" s="28"/>
      <c r="HA207" s="28"/>
      <c r="HB207" s="28"/>
      <c r="HC207" s="28"/>
      <c r="HD207" s="28"/>
      <c r="HE207" s="28"/>
      <c r="HF207" s="28"/>
      <c r="HG207" s="28"/>
      <c r="HH207" s="28"/>
      <c r="HI207" s="28"/>
      <c r="HJ207" s="28"/>
      <c r="HK207" s="28"/>
      <c r="HL207" s="28"/>
      <c r="HM207" s="28"/>
      <c r="HN207" s="28"/>
      <c r="HO207" s="28"/>
      <c r="HP207" s="28"/>
      <c r="HQ207" s="28"/>
      <c r="HR207" s="28"/>
      <c r="HS207" s="28"/>
      <c r="HT207" s="28"/>
      <c r="HU207" s="28"/>
      <c r="HV207" s="28"/>
      <c r="HW207" s="28"/>
      <c r="HX207" s="28"/>
      <c r="HY207" s="28"/>
      <c r="HZ207" s="28"/>
      <c r="IA207" s="28"/>
      <c r="IB207" s="28"/>
      <c r="IC207" s="28"/>
      <c r="ID207" s="28"/>
      <c r="IE207" s="28"/>
      <c r="IF207" s="28"/>
      <c r="IG207" s="28"/>
      <c r="IH207" s="28"/>
      <c r="II207" s="28"/>
      <c r="IJ207" s="28"/>
      <c r="IK207" s="28"/>
      <c r="IL207" s="28"/>
      <c r="IM207" s="28"/>
      <c r="IN207" s="28"/>
      <c r="IO207" s="28"/>
      <c r="IP207" s="28"/>
      <c r="IQ207" s="28"/>
      <c r="IR207" s="28"/>
      <c r="IS207" s="28"/>
      <c r="IT207" s="28"/>
      <c r="IU207" s="28"/>
      <c r="IV207" s="28"/>
      <c r="IW207" s="28"/>
      <c r="IX207" s="28"/>
      <c r="IY207" s="28"/>
      <c r="IZ207" s="28"/>
      <c r="JA207" s="28"/>
      <c r="JB207" s="28"/>
      <c r="JC207" s="28"/>
      <c r="JD207" s="28"/>
      <c r="JE207" s="28"/>
      <c r="JF207" s="28"/>
      <c r="JG207" s="28"/>
      <c r="JH207" s="28"/>
      <c r="JI207" s="28"/>
      <c r="JJ207" s="28"/>
      <c r="JK207" s="28"/>
      <c r="JL207" s="28"/>
      <c r="JM207" s="28"/>
      <c r="JN207" s="28"/>
      <c r="JO207" s="28"/>
      <c r="JP207" s="28"/>
      <c r="JQ207" s="28"/>
      <c r="JR207" s="28"/>
      <c r="JS207" s="28"/>
      <c r="JT207" s="28"/>
      <c r="JU207" s="28"/>
      <c r="JV207" s="28"/>
      <c r="JW207" s="28"/>
      <c r="JX207" s="28"/>
      <c r="JY207" s="28"/>
      <c r="JZ207" s="28"/>
      <c r="KA207" s="28"/>
      <c r="KB207" s="28"/>
      <c r="KC207" s="28"/>
      <c r="KD207" s="28"/>
      <c r="KE207" s="28"/>
      <c r="KF207" s="28"/>
      <c r="KG207" s="28"/>
      <c r="KH207" s="28"/>
      <c r="KI207" s="28"/>
      <c r="KJ207" s="28"/>
      <c r="KK207" s="28"/>
      <c r="KL207" s="28"/>
      <c r="KM207" s="28"/>
      <c r="KN207" s="28"/>
      <c r="KO207" s="28"/>
      <c r="KP207" s="28"/>
      <c r="KQ207" s="28"/>
      <c r="KR207" s="28"/>
      <c r="KS207" s="28"/>
      <c r="KT207" s="28"/>
      <c r="KU207" s="28"/>
      <c r="KV207" s="28"/>
      <c r="KW207" s="28"/>
      <c r="KX207" s="28"/>
      <c r="KY207" s="28"/>
      <c r="KZ207" s="28"/>
      <c r="LA207" s="28"/>
      <c r="LB207" s="28"/>
      <c r="LC207" s="28"/>
      <c r="LD207" s="28"/>
      <c r="LE207" s="28"/>
      <c r="LF207" s="28"/>
      <c r="LG207" s="28"/>
      <c r="LH207" s="28"/>
      <c r="LI207" s="28"/>
      <c r="LJ207" s="28"/>
      <c r="LK207" s="28"/>
      <c r="LL207" s="28"/>
      <c r="LM207" s="28"/>
      <c r="LN207" s="28"/>
      <c r="LO207" s="28"/>
      <c r="LP207" s="28"/>
      <c r="LQ207" s="28"/>
      <c r="LR207" s="28"/>
      <c r="LS207" s="28"/>
      <c r="LT207" s="28"/>
      <c r="LU207" s="28"/>
      <c r="LV207" s="28"/>
      <c r="LW207" s="28"/>
      <c r="LX207" s="28"/>
      <c r="LY207" s="28"/>
      <c r="LZ207" s="28"/>
      <c r="MA207" s="28"/>
      <c r="MB207" s="28"/>
      <c r="MC207" s="28"/>
      <c r="MD207" s="28"/>
      <c r="ME207" s="28"/>
      <c r="MF207" s="28"/>
      <c r="MG207" s="28"/>
      <c r="MH207" s="28"/>
      <c r="MI207" s="28"/>
      <c r="MJ207" s="28"/>
      <c r="MK207" s="28"/>
      <c r="ML207" s="28"/>
      <c r="MM207" s="28"/>
      <c r="MN207" s="28"/>
      <c r="MO207" s="28"/>
      <c r="MP207" s="28"/>
      <c r="MQ207" s="28"/>
      <c r="MR207" s="28"/>
      <c r="MS207" s="28"/>
      <c r="MT207" s="28"/>
      <c r="MU207" s="28"/>
      <c r="MV207" s="28"/>
      <c r="MW207" s="28"/>
      <c r="MX207" s="28"/>
      <c r="MY207" s="28"/>
      <c r="MZ207" s="28"/>
      <c r="NA207" s="28"/>
      <c r="NB207" s="28"/>
      <c r="NC207" s="28"/>
      <c r="ND207" s="28"/>
      <c r="NE207" s="28"/>
      <c r="NF207" s="28"/>
      <c r="NG207" s="28"/>
      <c r="NH207" s="28"/>
      <c r="NI207" s="28"/>
      <c r="NJ207" s="28"/>
      <c r="NK207" s="28"/>
      <c r="NL207" s="28"/>
      <c r="NM207" s="28"/>
      <c r="NN207" s="28"/>
      <c r="NO207" s="28"/>
      <c r="NP207" s="28"/>
      <c r="NQ207" s="28"/>
      <c r="NR207" s="28"/>
      <c r="NS207" s="28"/>
      <c r="NT207" s="28"/>
      <c r="NU207" s="28"/>
      <c r="NV207" s="28"/>
      <c r="NW207" s="28"/>
      <c r="NX207" s="28"/>
      <c r="NY207" s="28"/>
      <c r="NZ207" s="28"/>
      <c r="OA207" s="28"/>
      <c r="OB207" s="28"/>
      <c r="OC207" s="28"/>
      <c r="OD207" s="28"/>
      <c r="OE207" s="28"/>
      <c r="OF207" s="28"/>
      <c r="OG207" s="28"/>
      <c r="OH207" s="28"/>
      <c r="OI207" s="28"/>
      <c r="OJ207" s="28"/>
    </row>
    <row r="208" spans="1:400">
      <c r="A208" s="30" t="s">
        <v>5987</v>
      </c>
      <c r="B208" s="30"/>
      <c r="C208" s="30"/>
      <c r="D208" s="30"/>
      <c r="E208" s="14" t="s">
        <v>37</v>
      </c>
      <c r="F208" s="14" t="s">
        <v>125</v>
      </c>
      <c r="G208" s="14" t="s">
        <v>2101</v>
      </c>
      <c r="H208" s="15">
        <v>2006</v>
      </c>
      <c r="I208" s="15">
        <v>1</v>
      </c>
      <c r="J208" s="15">
        <v>0</v>
      </c>
      <c r="K208" s="15">
        <v>0</v>
      </c>
      <c r="L208" s="16" t="s">
        <v>2102</v>
      </c>
      <c r="M208" s="16"/>
      <c r="N208" s="16" t="s">
        <v>39</v>
      </c>
      <c r="O208" s="17">
        <v>2112</v>
      </c>
      <c r="P208" s="17">
        <v>0</v>
      </c>
      <c r="Q208" s="17">
        <v>0</v>
      </c>
      <c r="R208" s="18" t="s">
        <v>33</v>
      </c>
      <c r="S208" s="19">
        <v>50</v>
      </c>
      <c r="T208" s="19">
        <v>110</v>
      </c>
      <c r="U208" s="19">
        <v>2.2727272727272729</v>
      </c>
      <c r="V208" s="19">
        <v>0</v>
      </c>
      <c r="W208" s="20">
        <v>0.25</v>
      </c>
      <c r="X208" s="21">
        <v>528</v>
      </c>
      <c r="Y208" s="22" t="s">
        <v>33</v>
      </c>
      <c r="Z208" s="14" t="s">
        <v>5838</v>
      </c>
      <c r="AA208" s="24">
        <v>0</v>
      </c>
      <c r="AB208" s="14" t="s">
        <v>689</v>
      </c>
      <c r="AC208" s="14" t="s">
        <v>689</v>
      </c>
      <c r="AD208" s="25"/>
      <c r="AE208" s="26"/>
      <c r="AF208" s="27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AV208" s="28"/>
      <c r="AW208" s="28"/>
      <c r="AX208" s="28"/>
      <c r="AY208" s="28"/>
      <c r="AZ208" s="28"/>
      <c r="BA208" s="28"/>
      <c r="BB208" s="28"/>
      <c r="BC208" s="28"/>
      <c r="BD208" s="28"/>
      <c r="BE208" s="28"/>
      <c r="BF208" s="28"/>
      <c r="BG208" s="28"/>
      <c r="BH208" s="28"/>
      <c r="BI208" s="28"/>
      <c r="BJ208" s="28"/>
      <c r="BK208" s="28"/>
      <c r="BL208" s="28"/>
      <c r="BM208" s="28"/>
      <c r="BN208" s="28"/>
      <c r="BO208" s="28"/>
      <c r="BP208" s="28"/>
      <c r="BQ208" s="28"/>
      <c r="BR208" s="28"/>
      <c r="BS208" s="28"/>
      <c r="BT208" s="28"/>
      <c r="BU208" s="28"/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  <c r="DM208" s="28"/>
      <c r="DN208" s="28"/>
      <c r="DO208" s="28"/>
      <c r="DP208" s="28"/>
      <c r="DQ208" s="28"/>
      <c r="DR208" s="28"/>
      <c r="DS208" s="28"/>
      <c r="DT208" s="28"/>
      <c r="DU208" s="28"/>
      <c r="DV208" s="28"/>
      <c r="DW208" s="28"/>
      <c r="DX208" s="28"/>
      <c r="DY208" s="28"/>
      <c r="DZ208" s="28"/>
      <c r="EA208" s="28"/>
      <c r="EB208" s="28"/>
      <c r="EC208" s="28"/>
      <c r="ED208" s="28"/>
      <c r="EE208" s="28"/>
      <c r="EF208" s="28"/>
      <c r="EG208" s="28"/>
      <c r="EH208" s="28"/>
      <c r="EI208" s="28"/>
      <c r="EJ208" s="28"/>
      <c r="EK208" s="28"/>
      <c r="EL208" s="28"/>
      <c r="EM208" s="28"/>
      <c r="EN208" s="28"/>
      <c r="EO208" s="28"/>
      <c r="EP208" s="28"/>
      <c r="EQ208" s="28"/>
      <c r="ER208" s="28"/>
      <c r="ES208" s="28"/>
      <c r="ET208" s="28"/>
      <c r="EU208" s="28"/>
      <c r="EV208" s="28"/>
      <c r="EW208" s="28"/>
      <c r="EX208" s="28"/>
      <c r="EY208" s="28"/>
      <c r="EZ208" s="28"/>
      <c r="FA208" s="28"/>
      <c r="FB208" s="28"/>
      <c r="FC208" s="28"/>
      <c r="FD208" s="28"/>
      <c r="FE208" s="28"/>
      <c r="FF208" s="28"/>
      <c r="FG208" s="28"/>
      <c r="FH208" s="28"/>
      <c r="FI208" s="28"/>
      <c r="FJ208" s="28"/>
      <c r="FK208" s="28"/>
      <c r="FL208" s="28"/>
      <c r="FM208" s="28"/>
      <c r="FN208" s="28"/>
      <c r="FO208" s="28"/>
      <c r="FP208" s="28"/>
      <c r="FQ208" s="28"/>
      <c r="FR208" s="28"/>
      <c r="FS208" s="28"/>
      <c r="FT208" s="28"/>
      <c r="FU208" s="28"/>
      <c r="FV208" s="28"/>
      <c r="FW208" s="28"/>
      <c r="FX208" s="28"/>
      <c r="FY208" s="28"/>
      <c r="FZ208" s="28"/>
      <c r="GA208" s="28"/>
      <c r="GB208" s="28"/>
      <c r="GC208" s="28"/>
      <c r="GD208" s="28"/>
      <c r="GE208" s="28"/>
      <c r="GF208" s="28"/>
      <c r="GG208" s="28"/>
      <c r="GH208" s="28"/>
      <c r="GI208" s="28"/>
      <c r="GJ208" s="28"/>
      <c r="GK208" s="28"/>
      <c r="GL208" s="28"/>
      <c r="GM208" s="28"/>
      <c r="GN208" s="28"/>
      <c r="GO208" s="28"/>
      <c r="GP208" s="28"/>
      <c r="GQ208" s="28"/>
      <c r="GR208" s="28"/>
      <c r="GS208" s="28"/>
      <c r="GT208" s="28"/>
      <c r="GU208" s="28"/>
      <c r="GV208" s="28"/>
      <c r="GW208" s="28"/>
      <c r="GX208" s="28"/>
      <c r="GY208" s="28"/>
      <c r="GZ208" s="28"/>
      <c r="HA208" s="28"/>
      <c r="HB208" s="28"/>
      <c r="HC208" s="28"/>
      <c r="HD208" s="28"/>
      <c r="HE208" s="28"/>
      <c r="HF208" s="28"/>
      <c r="HG208" s="28"/>
      <c r="HH208" s="28"/>
      <c r="HI208" s="28"/>
      <c r="HJ208" s="28"/>
      <c r="HK208" s="28"/>
      <c r="HL208" s="28"/>
      <c r="HM208" s="28"/>
      <c r="HN208" s="28"/>
      <c r="HO208" s="28"/>
      <c r="HP208" s="28"/>
      <c r="HQ208" s="28"/>
      <c r="HR208" s="28"/>
      <c r="HS208" s="28"/>
      <c r="HT208" s="28"/>
      <c r="HU208" s="28"/>
      <c r="HV208" s="28"/>
      <c r="HW208" s="28"/>
      <c r="HX208" s="28"/>
      <c r="HY208" s="28"/>
      <c r="HZ208" s="28"/>
      <c r="IA208" s="28"/>
      <c r="IB208" s="28"/>
      <c r="IC208" s="28"/>
      <c r="ID208" s="28"/>
      <c r="IE208" s="28"/>
      <c r="IF208" s="28"/>
      <c r="IG208" s="28"/>
      <c r="IH208" s="28"/>
      <c r="II208" s="28"/>
      <c r="IJ208" s="28"/>
      <c r="IK208" s="28"/>
      <c r="IL208" s="28"/>
      <c r="IM208" s="28"/>
      <c r="IN208" s="28"/>
      <c r="IO208" s="28"/>
      <c r="IP208" s="28"/>
      <c r="IQ208" s="28"/>
      <c r="IR208" s="28"/>
      <c r="IS208" s="28"/>
      <c r="IT208" s="28"/>
      <c r="IU208" s="28"/>
      <c r="IV208" s="28"/>
      <c r="IW208" s="28"/>
      <c r="IX208" s="28"/>
      <c r="IY208" s="28"/>
      <c r="IZ208" s="28"/>
      <c r="JA208" s="28"/>
      <c r="JB208" s="28"/>
      <c r="JC208" s="28"/>
      <c r="JD208" s="28"/>
      <c r="JE208" s="28"/>
      <c r="JF208" s="28"/>
      <c r="JG208" s="28"/>
      <c r="JH208" s="28"/>
      <c r="JI208" s="28"/>
      <c r="JJ208" s="28"/>
      <c r="JK208" s="28"/>
      <c r="JL208" s="28"/>
      <c r="JM208" s="28"/>
      <c r="JN208" s="28"/>
      <c r="JO208" s="28"/>
      <c r="JP208" s="28"/>
      <c r="JQ208" s="28"/>
      <c r="JR208" s="28"/>
      <c r="JS208" s="28"/>
      <c r="JT208" s="28"/>
      <c r="JU208" s="28"/>
      <c r="JV208" s="28"/>
      <c r="JW208" s="28"/>
      <c r="JX208" s="28"/>
      <c r="JY208" s="28"/>
      <c r="JZ208" s="28"/>
      <c r="KA208" s="28"/>
      <c r="KB208" s="28"/>
      <c r="KC208" s="28"/>
      <c r="KD208" s="28"/>
      <c r="KE208" s="28"/>
      <c r="KF208" s="28"/>
      <c r="KG208" s="28"/>
      <c r="KH208" s="28"/>
      <c r="KI208" s="28"/>
      <c r="KJ208" s="28"/>
      <c r="KK208" s="28"/>
      <c r="KL208" s="28"/>
      <c r="KM208" s="28"/>
      <c r="KN208" s="28"/>
      <c r="KO208" s="28"/>
      <c r="KP208" s="28"/>
      <c r="KQ208" s="28"/>
      <c r="KR208" s="28"/>
      <c r="KS208" s="28"/>
      <c r="KT208" s="28"/>
      <c r="KU208" s="28"/>
      <c r="KV208" s="28"/>
      <c r="KW208" s="28"/>
      <c r="KX208" s="28"/>
      <c r="KY208" s="28"/>
      <c r="KZ208" s="28"/>
      <c r="LA208" s="28"/>
      <c r="LB208" s="28"/>
      <c r="LC208" s="28"/>
      <c r="LD208" s="28"/>
      <c r="LE208" s="28"/>
      <c r="LF208" s="28"/>
      <c r="LG208" s="28"/>
      <c r="LH208" s="28"/>
      <c r="LI208" s="28"/>
      <c r="LJ208" s="28"/>
      <c r="LK208" s="28"/>
      <c r="LL208" s="28"/>
      <c r="LM208" s="28"/>
      <c r="LN208" s="28"/>
      <c r="LO208" s="28"/>
      <c r="LP208" s="28"/>
      <c r="LQ208" s="28"/>
      <c r="LR208" s="28"/>
      <c r="LS208" s="28"/>
      <c r="LT208" s="28"/>
      <c r="LU208" s="28"/>
      <c r="LV208" s="28"/>
      <c r="LW208" s="28"/>
      <c r="LX208" s="28"/>
      <c r="LY208" s="28"/>
      <c r="LZ208" s="28"/>
      <c r="MA208" s="28"/>
      <c r="MB208" s="28"/>
      <c r="MC208" s="28"/>
      <c r="MD208" s="28"/>
      <c r="ME208" s="28"/>
      <c r="MF208" s="28"/>
      <c r="MG208" s="28"/>
      <c r="MH208" s="28"/>
      <c r="MI208" s="28"/>
      <c r="MJ208" s="28"/>
      <c r="MK208" s="28"/>
      <c r="ML208" s="28"/>
      <c r="MM208" s="28"/>
      <c r="MN208" s="28"/>
      <c r="MO208" s="28"/>
      <c r="MP208" s="28"/>
      <c r="MQ208" s="28"/>
      <c r="MR208" s="28"/>
      <c r="MS208" s="28"/>
      <c r="MT208" s="28"/>
      <c r="MU208" s="28"/>
      <c r="MV208" s="28"/>
      <c r="MW208" s="28"/>
      <c r="MX208" s="28"/>
      <c r="MY208" s="28"/>
      <c r="MZ208" s="28"/>
      <c r="NA208" s="28"/>
      <c r="NB208" s="28"/>
      <c r="NC208" s="28"/>
      <c r="ND208" s="28"/>
      <c r="NE208" s="28"/>
      <c r="NF208" s="28"/>
      <c r="NG208" s="28"/>
      <c r="NH208" s="28"/>
      <c r="NI208" s="28"/>
      <c r="NJ208" s="28"/>
      <c r="NK208" s="28"/>
      <c r="NL208" s="28"/>
      <c r="NM208" s="28"/>
      <c r="NN208" s="28"/>
      <c r="NO208" s="28"/>
      <c r="NP208" s="28"/>
      <c r="NQ208" s="28"/>
      <c r="NR208" s="28"/>
      <c r="NS208" s="28"/>
      <c r="NT208" s="28"/>
      <c r="NU208" s="28"/>
      <c r="NV208" s="28"/>
      <c r="NW208" s="28"/>
      <c r="NX208" s="28"/>
      <c r="NY208" s="28"/>
      <c r="NZ208" s="28"/>
      <c r="OA208" s="28"/>
      <c r="OB208" s="28"/>
      <c r="OC208" s="28"/>
      <c r="OD208" s="28"/>
      <c r="OE208" s="28"/>
      <c r="OF208" s="28"/>
      <c r="OG208" s="28"/>
      <c r="OH208" s="28"/>
      <c r="OI208" s="28"/>
      <c r="OJ208" s="28"/>
    </row>
    <row r="209" spans="1:400">
      <c r="A209" s="30" t="s">
        <v>5987</v>
      </c>
      <c r="B209" s="30"/>
      <c r="C209" s="30"/>
      <c r="D209" s="30"/>
      <c r="E209" s="14" t="s">
        <v>37</v>
      </c>
      <c r="F209" s="14" t="s">
        <v>36</v>
      </c>
      <c r="G209" s="14" t="s">
        <v>159</v>
      </c>
      <c r="H209" s="15">
        <v>2007</v>
      </c>
      <c r="I209" s="15">
        <v>2</v>
      </c>
      <c r="J209" s="15">
        <v>0</v>
      </c>
      <c r="K209" s="15">
        <v>0</v>
      </c>
      <c r="L209" s="16" t="s">
        <v>2085</v>
      </c>
      <c r="M209" s="16"/>
      <c r="N209" s="16" t="s">
        <v>39</v>
      </c>
      <c r="O209" s="17">
        <v>2628</v>
      </c>
      <c r="P209" s="17">
        <v>0</v>
      </c>
      <c r="Q209" s="17">
        <v>0</v>
      </c>
      <c r="R209" s="18" t="s">
        <v>33</v>
      </c>
      <c r="S209" s="19">
        <v>50</v>
      </c>
      <c r="T209" s="19">
        <v>110</v>
      </c>
      <c r="U209" s="19">
        <v>2.2727272727272729</v>
      </c>
      <c r="V209" s="19">
        <v>0</v>
      </c>
      <c r="W209" s="20">
        <v>0.25</v>
      </c>
      <c r="X209" s="21">
        <v>1314</v>
      </c>
      <c r="Y209" s="22" t="s">
        <v>33</v>
      </c>
      <c r="Z209" s="14" t="s">
        <v>5838</v>
      </c>
      <c r="AA209" s="24">
        <v>0</v>
      </c>
      <c r="AB209" s="14" t="s">
        <v>689</v>
      </c>
      <c r="AC209" s="14" t="s">
        <v>689</v>
      </c>
      <c r="AD209" s="25"/>
      <c r="AE209" s="26"/>
      <c r="AF209" s="27"/>
      <c r="AP209" s="28"/>
      <c r="AQ209" s="28"/>
      <c r="AR209" s="28"/>
      <c r="AS209" s="28"/>
      <c r="AT209" s="28"/>
      <c r="AU209" s="28"/>
      <c r="AV209" s="28"/>
      <c r="AW209" s="28"/>
      <c r="AX209" s="28"/>
      <c r="AY209" s="28"/>
      <c r="AZ209" s="28"/>
      <c r="BA209" s="28"/>
      <c r="BB209" s="28"/>
      <c r="BC209" s="28"/>
      <c r="BD209" s="28"/>
      <c r="BE209" s="28"/>
      <c r="BF209" s="28"/>
      <c r="BG209" s="28"/>
      <c r="BH209" s="28"/>
      <c r="BI209" s="28"/>
      <c r="BJ209" s="28"/>
      <c r="BK209" s="28"/>
      <c r="BL209" s="28"/>
      <c r="BM209" s="28"/>
      <c r="BN209" s="28"/>
      <c r="BO209" s="28"/>
      <c r="BP209" s="28"/>
      <c r="BQ209" s="28"/>
      <c r="BR209" s="28"/>
      <c r="BS209" s="28"/>
      <c r="BT209" s="28"/>
      <c r="BU209" s="28"/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  <c r="DM209" s="28"/>
      <c r="DN209" s="28"/>
      <c r="DO209" s="28"/>
      <c r="DP209" s="28"/>
      <c r="DQ209" s="28"/>
      <c r="DR209" s="28"/>
      <c r="DS209" s="28"/>
      <c r="DT209" s="28"/>
      <c r="DU209" s="28"/>
      <c r="DV209" s="28"/>
      <c r="DW209" s="28"/>
      <c r="DX209" s="28"/>
      <c r="DY209" s="28"/>
      <c r="DZ209" s="28"/>
      <c r="EA209" s="28"/>
      <c r="EB209" s="28"/>
      <c r="EC209" s="28"/>
      <c r="ED209" s="28"/>
      <c r="EE209" s="28"/>
      <c r="EF209" s="28"/>
      <c r="EG209" s="28"/>
      <c r="EH209" s="28"/>
      <c r="EI209" s="28"/>
      <c r="EJ209" s="28"/>
      <c r="EK209" s="28"/>
      <c r="EL209" s="28"/>
      <c r="EM209" s="28"/>
      <c r="EN209" s="28"/>
      <c r="EO209" s="28"/>
      <c r="EP209" s="28"/>
      <c r="EQ209" s="28"/>
      <c r="ER209" s="28"/>
      <c r="ES209" s="28"/>
      <c r="ET209" s="28"/>
      <c r="EU209" s="28"/>
      <c r="EV209" s="28"/>
      <c r="EW209" s="28"/>
      <c r="EX209" s="28"/>
      <c r="EY209" s="28"/>
      <c r="EZ209" s="28"/>
      <c r="FA209" s="28"/>
      <c r="FB209" s="28"/>
      <c r="FC209" s="28"/>
      <c r="FD209" s="28"/>
      <c r="FE209" s="28"/>
      <c r="FF209" s="28"/>
      <c r="FG209" s="28"/>
      <c r="FH209" s="28"/>
      <c r="FI209" s="28"/>
      <c r="FJ209" s="28"/>
      <c r="FK209" s="28"/>
      <c r="FL209" s="28"/>
      <c r="FM209" s="28"/>
      <c r="FN209" s="28"/>
      <c r="FO209" s="28"/>
      <c r="FP209" s="28"/>
      <c r="FQ209" s="28"/>
      <c r="FR209" s="28"/>
      <c r="FS209" s="28"/>
      <c r="FT209" s="28"/>
      <c r="FU209" s="28"/>
      <c r="FV209" s="28"/>
      <c r="FW209" s="28"/>
      <c r="FX209" s="28"/>
      <c r="FY209" s="28"/>
      <c r="FZ209" s="28"/>
      <c r="GA209" s="28"/>
      <c r="GB209" s="28"/>
      <c r="GC209" s="28"/>
      <c r="GD209" s="28"/>
      <c r="GE209" s="28"/>
      <c r="GF209" s="28"/>
      <c r="GG209" s="28"/>
      <c r="GH209" s="28"/>
      <c r="GI209" s="28"/>
      <c r="GJ209" s="28"/>
      <c r="GK209" s="28"/>
      <c r="GL209" s="28"/>
      <c r="GM209" s="28"/>
      <c r="GN209" s="28"/>
      <c r="GO209" s="28"/>
      <c r="GP209" s="28"/>
      <c r="GQ209" s="28"/>
      <c r="GR209" s="28"/>
      <c r="GS209" s="28"/>
      <c r="GT209" s="28"/>
      <c r="GU209" s="28"/>
      <c r="GV209" s="28"/>
      <c r="GW209" s="28"/>
      <c r="GX209" s="28"/>
      <c r="GY209" s="28"/>
      <c r="GZ209" s="28"/>
      <c r="HA209" s="28"/>
      <c r="HB209" s="28"/>
      <c r="HC209" s="28"/>
      <c r="HD209" s="28"/>
      <c r="HE209" s="28"/>
      <c r="HF209" s="28"/>
      <c r="HG209" s="28"/>
      <c r="HH209" s="28"/>
      <c r="HI209" s="28"/>
      <c r="HJ209" s="28"/>
      <c r="HK209" s="28"/>
      <c r="HL209" s="28"/>
      <c r="HM209" s="28"/>
      <c r="HN209" s="28"/>
      <c r="HO209" s="28"/>
      <c r="HP209" s="28"/>
      <c r="HQ209" s="28"/>
      <c r="HR209" s="28"/>
      <c r="HS209" s="28"/>
      <c r="HT209" s="28"/>
      <c r="HU209" s="28"/>
      <c r="HV209" s="28"/>
      <c r="HW209" s="28"/>
      <c r="HX209" s="28"/>
      <c r="HY209" s="28"/>
      <c r="HZ209" s="28"/>
      <c r="IA209" s="28"/>
      <c r="IB209" s="28"/>
      <c r="IC209" s="28"/>
      <c r="ID209" s="28"/>
      <c r="IE209" s="28"/>
      <c r="IF209" s="28"/>
      <c r="IG209" s="28"/>
      <c r="IH209" s="28"/>
      <c r="II209" s="28"/>
      <c r="IJ209" s="28"/>
      <c r="IK209" s="28"/>
      <c r="IL209" s="28"/>
      <c r="IM209" s="28"/>
      <c r="IN209" s="28"/>
      <c r="IO209" s="28"/>
      <c r="IP209" s="28"/>
      <c r="IQ209" s="28"/>
      <c r="IR209" s="28"/>
      <c r="IS209" s="28"/>
      <c r="IT209" s="28"/>
      <c r="IU209" s="28"/>
      <c r="IV209" s="28"/>
      <c r="IW209" s="28"/>
      <c r="IX209" s="28"/>
      <c r="IY209" s="28"/>
      <c r="IZ209" s="28"/>
      <c r="JA209" s="28"/>
      <c r="JB209" s="28"/>
      <c r="JC209" s="28"/>
      <c r="JD209" s="28"/>
      <c r="JE209" s="28"/>
      <c r="JF209" s="28"/>
      <c r="JG209" s="28"/>
      <c r="JH209" s="28"/>
      <c r="JI209" s="28"/>
      <c r="JJ209" s="28"/>
      <c r="JK209" s="28"/>
      <c r="JL209" s="28"/>
      <c r="JM209" s="28"/>
      <c r="JN209" s="28"/>
      <c r="JO209" s="28"/>
      <c r="JP209" s="28"/>
      <c r="JQ209" s="28"/>
      <c r="JR209" s="28"/>
      <c r="JS209" s="28"/>
      <c r="JT209" s="28"/>
      <c r="JU209" s="28"/>
      <c r="JV209" s="28"/>
      <c r="JW209" s="28"/>
      <c r="JX209" s="28"/>
      <c r="JY209" s="28"/>
      <c r="JZ209" s="28"/>
      <c r="KA209" s="28"/>
      <c r="KB209" s="28"/>
      <c r="KC209" s="28"/>
      <c r="KD209" s="28"/>
      <c r="KE209" s="28"/>
      <c r="KF209" s="28"/>
      <c r="KG209" s="28"/>
      <c r="KH209" s="28"/>
      <c r="KI209" s="28"/>
      <c r="KJ209" s="28"/>
      <c r="KK209" s="28"/>
      <c r="KL209" s="28"/>
      <c r="KM209" s="28"/>
      <c r="KN209" s="28"/>
      <c r="KO209" s="28"/>
      <c r="KP209" s="28"/>
      <c r="KQ209" s="28"/>
      <c r="KR209" s="28"/>
      <c r="KS209" s="28"/>
      <c r="KT209" s="28"/>
      <c r="KU209" s="28"/>
      <c r="KV209" s="28"/>
      <c r="KW209" s="28"/>
      <c r="KX209" s="28"/>
      <c r="KY209" s="28"/>
      <c r="KZ209" s="28"/>
      <c r="LA209" s="28"/>
      <c r="LB209" s="28"/>
      <c r="LC209" s="28"/>
      <c r="LD209" s="28"/>
      <c r="LE209" s="28"/>
      <c r="LF209" s="28"/>
      <c r="LG209" s="28"/>
      <c r="LH209" s="28"/>
      <c r="LI209" s="28"/>
      <c r="LJ209" s="28"/>
      <c r="LK209" s="28"/>
      <c r="LL209" s="28"/>
      <c r="LM209" s="28"/>
      <c r="LN209" s="28"/>
      <c r="LO209" s="28"/>
      <c r="LP209" s="28"/>
      <c r="LQ209" s="28"/>
      <c r="LR209" s="28"/>
      <c r="LS209" s="28"/>
      <c r="LT209" s="28"/>
      <c r="LU209" s="28"/>
      <c r="LV209" s="28"/>
      <c r="LW209" s="28"/>
      <c r="LX209" s="28"/>
      <c r="LY209" s="28"/>
      <c r="LZ209" s="28"/>
      <c r="MA209" s="28"/>
      <c r="MB209" s="28"/>
      <c r="MC209" s="28"/>
      <c r="MD209" s="28"/>
      <c r="ME209" s="28"/>
      <c r="MF209" s="28"/>
      <c r="MG209" s="28"/>
      <c r="MH209" s="28"/>
      <c r="MI209" s="28"/>
      <c r="MJ209" s="28"/>
      <c r="MK209" s="28"/>
      <c r="ML209" s="28"/>
      <c r="MM209" s="28"/>
      <c r="MN209" s="28"/>
      <c r="MO209" s="28"/>
      <c r="MP209" s="28"/>
      <c r="MQ209" s="28"/>
      <c r="MR209" s="28"/>
      <c r="MS209" s="28"/>
      <c r="MT209" s="28"/>
      <c r="MU209" s="28"/>
      <c r="MV209" s="28"/>
      <c r="MW209" s="28"/>
      <c r="MX209" s="28"/>
      <c r="MY209" s="28"/>
      <c r="MZ209" s="28"/>
      <c r="NA209" s="28"/>
      <c r="NB209" s="28"/>
      <c r="NC209" s="28"/>
      <c r="ND209" s="28"/>
      <c r="NE209" s="28"/>
      <c r="NF209" s="28"/>
      <c r="NG209" s="28"/>
      <c r="NH209" s="28"/>
      <c r="NI209" s="28"/>
      <c r="NJ209" s="28"/>
      <c r="NK209" s="28"/>
      <c r="NL209" s="28"/>
      <c r="NM209" s="28"/>
      <c r="NN209" s="28"/>
      <c r="NO209" s="28"/>
      <c r="NP209" s="28"/>
      <c r="NQ209" s="28"/>
      <c r="NR209" s="28"/>
      <c r="NS209" s="28"/>
      <c r="NT209" s="28"/>
      <c r="NU209" s="28"/>
      <c r="NV209" s="28"/>
      <c r="NW209" s="28"/>
      <c r="NX209" s="28"/>
      <c r="NY209" s="28"/>
      <c r="NZ209" s="28"/>
      <c r="OA209" s="28"/>
      <c r="OB209" s="28"/>
      <c r="OC209" s="28"/>
      <c r="OD209" s="28"/>
      <c r="OE209" s="28"/>
      <c r="OF209" s="28"/>
      <c r="OG209" s="28"/>
      <c r="OH209" s="28"/>
      <c r="OI209" s="28"/>
      <c r="OJ209" s="28"/>
    </row>
    <row r="210" spans="1:400">
      <c r="A210" s="30" t="s">
        <v>5987</v>
      </c>
      <c r="B210" s="30"/>
      <c r="C210" s="30"/>
      <c r="D210" s="30"/>
      <c r="E210" s="14" t="s">
        <v>5988</v>
      </c>
      <c r="F210" s="14" t="s">
        <v>480</v>
      </c>
      <c r="G210" s="14" t="s">
        <v>5989</v>
      </c>
      <c r="H210" s="15">
        <v>2009</v>
      </c>
      <c r="I210" s="15">
        <v>2</v>
      </c>
      <c r="J210" s="15">
        <v>0</v>
      </c>
      <c r="K210" s="15">
        <v>0</v>
      </c>
      <c r="L210" s="16" t="s">
        <v>2097</v>
      </c>
      <c r="M210" s="16"/>
      <c r="N210" s="16" t="s">
        <v>39</v>
      </c>
      <c r="O210" s="17">
        <v>2628</v>
      </c>
      <c r="P210" s="17">
        <v>0</v>
      </c>
      <c r="Q210" s="17">
        <v>0</v>
      </c>
      <c r="R210" s="18" t="s">
        <v>33</v>
      </c>
      <c r="S210" s="19" t="s">
        <v>89</v>
      </c>
      <c r="T210" s="19">
        <v>110</v>
      </c>
      <c r="U210" s="19">
        <v>2.2727272727272729</v>
      </c>
      <c r="V210" s="19">
        <v>0</v>
      </c>
      <c r="W210" s="20">
        <v>0.25</v>
      </c>
      <c r="X210" s="21">
        <v>1314</v>
      </c>
      <c r="Y210" s="22" t="s">
        <v>33</v>
      </c>
      <c r="Z210" s="14" t="s">
        <v>5838</v>
      </c>
      <c r="AA210" s="24">
        <v>0</v>
      </c>
      <c r="AB210" s="14" t="s">
        <v>689</v>
      </c>
      <c r="AC210" s="14" t="s">
        <v>689</v>
      </c>
      <c r="AD210" s="25"/>
      <c r="AE210" s="26"/>
      <c r="AF210" s="27"/>
      <c r="AP210" s="28"/>
      <c r="AQ210" s="28"/>
      <c r="AR210" s="28"/>
      <c r="AS210" s="28"/>
      <c r="AT210" s="28"/>
      <c r="AU210" s="28"/>
      <c r="AV210" s="28"/>
      <c r="AW210" s="28"/>
      <c r="AX210" s="28"/>
      <c r="AY210" s="28"/>
      <c r="AZ210" s="28"/>
      <c r="BA210" s="28"/>
      <c r="BB210" s="28"/>
      <c r="BC210" s="28"/>
      <c r="BD210" s="28"/>
      <c r="BE210" s="28"/>
      <c r="BF210" s="28"/>
      <c r="BG210" s="28"/>
      <c r="BH210" s="28"/>
      <c r="BI210" s="28"/>
      <c r="BJ210" s="28"/>
      <c r="BK210" s="28"/>
      <c r="BL210" s="28"/>
      <c r="BM210" s="28"/>
      <c r="BN210" s="28"/>
      <c r="BO210" s="28"/>
      <c r="BP210" s="28"/>
      <c r="BQ210" s="28"/>
      <c r="BR210" s="28"/>
      <c r="BS210" s="28"/>
      <c r="BT210" s="28"/>
      <c r="BU210" s="28"/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  <c r="DM210" s="28"/>
      <c r="DN210" s="28"/>
      <c r="DO210" s="28"/>
      <c r="DP210" s="28"/>
      <c r="DQ210" s="28"/>
      <c r="DR210" s="28"/>
      <c r="DS210" s="28"/>
      <c r="DT210" s="28"/>
      <c r="DU210" s="28"/>
      <c r="DV210" s="28"/>
      <c r="DW210" s="28"/>
      <c r="DX210" s="28"/>
      <c r="DY210" s="28"/>
      <c r="DZ210" s="28"/>
      <c r="EA210" s="28"/>
      <c r="EB210" s="28"/>
      <c r="EC210" s="28"/>
      <c r="ED210" s="28"/>
      <c r="EE210" s="28"/>
      <c r="EF210" s="28"/>
      <c r="EG210" s="28"/>
      <c r="EH210" s="28"/>
      <c r="EI210" s="28"/>
      <c r="EJ210" s="28"/>
      <c r="EK210" s="28"/>
      <c r="EL210" s="28"/>
      <c r="EM210" s="28"/>
      <c r="EN210" s="28"/>
      <c r="EO210" s="28"/>
      <c r="EP210" s="28"/>
      <c r="EQ210" s="28"/>
      <c r="ER210" s="28"/>
      <c r="ES210" s="28"/>
      <c r="ET210" s="28"/>
      <c r="EU210" s="28"/>
      <c r="EV210" s="28"/>
      <c r="EW210" s="28"/>
      <c r="EX210" s="28"/>
      <c r="EY210" s="28"/>
      <c r="EZ210" s="28"/>
      <c r="FA210" s="28"/>
      <c r="FB210" s="28"/>
      <c r="FC210" s="28"/>
      <c r="FD210" s="28"/>
      <c r="FE210" s="28"/>
      <c r="FF210" s="28"/>
      <c r="FG210" s="28"/>
      <c r="FH210" s="28"/>
      <c r="FI210" s="28"/>
      <c r="FJ210" s="28"/>
      <c r="FK210" s="28"/>
      <c r="FL210" s="28"/>
      <c r="FM210" s="28"/>
      <c r="FN210" s="28"/>
      <c r="FO210" s="28"/>
      <c r="FP210" s="28"/>
      <c r="FQ210" s="28"/>
      <c r="FR210" s="28"/>
      <c r="FS210" s="28"/>
      <c r="FT210" s="28"/>
      <c r="FU210" s="28"/>
      <c r="FV210" s="28"/>
      <c r="FW210" s="28"/>
      <c r="FX210" s="28"/>
      <c r="FY210" s="28"/>
      <c r="FZ210" s="28"/>
      <c r="GA210" s="28"/>
      <c r="GB210" s="28"/>
      <c r="GC210" s="28"/>
      <c r="GD210" s="28"/>
      <c r="GE210" s="28"/>
      <c r="GF210" s="28"/>
      <c r="GG210" s="28"/>
      <c r="GH210" s="28"/>
      <c r="GI210" s="28"/>
      <c r="GJ210" s="28"/>
      <c r="GK210" s="28"/>
      <c r="GL210" s="28"/>
      <c r="GM210" s="28"/>
      <c r="GN210" s="28"/>
      <c r="GO210" s="28"/>
      <c r="GP210" s="28"/>
      <c r="GQ210" s="28"/>
      <c r="GR210" s="28"/>
      <c r="GS210" s="28"/>
      <c r="GT210" s="28"/>
      <c r="GU210" s="28"/>
      <c r="GV210" s="28"/>
      <c r="GW210" s="28"/>
      <c r="GX210" s="28"/>
      <c r="GY210" s="28"/>
      <c r="GZ210" s="28"/>
      <c r="HA210" s="28"/>
      <c r="HB210" s="28"/>
      <c r="HC210" s="28"/>
      <c r="HD210" s="28"/>
      <c r="HE210" s="28"/>
      <c r="HF210" s="28"/>
      <c r="HG210" s="28"/>
      <c r="HH210" s="28"/>
      <c r="HI210" s="28"/>
      <c r="HJ210" s="28"/>
      <c r="HK210" s="28"/>
      <c r="HL210" s="28"/>
      <c r="HM210" s="28"/>
      <c r="HN210" s="28"/>
      <c r="HO210" s="28"/>
      <c r="HP210" s="28"/>
      <c r="HQ210" s="28"/>
      <c r="HR210" s="28"/>
      <c r="HS210" s="28"/>
      <c r="HT210" s="28"/>
      <c r="HU210" s="28"/>
      <c r="HV210" s="28"/>
      <c r="HW210" s="28"/>
      <c r="HX210" s="28"/>
      <c r="HY210" s="28"/>
      <c r="HZ210" s="28"/>
      <c r="IA210" s="28"/>
      <c r="IB210" s="28"/>
      <c r="IC210" s="28"/>
      <c r="ID210" s="28"/>
      <c r="IE210" s="28"/>
      <c r="IF210" s="28"/>
      <c r="IG210" s="28"/>
      <c r="IH210" s="28"/>
      <c r="II210" s="28"/>
      <c r="IJ210" s="28"/>
      <c r="IK210" s="28"/>
      <c r="IL210" s="28"/>
      <c r="IM210" s="28"/>
      <c r="IN210" s="28"/>
      <c r="IO210" s="28"/>
      <c r="IP210" s="28"/>
      <c r="IQ210" s="28"/>
      <c r="IR210" s="28"/>
      <c r="IS210" s="28"/>
      <c r="IT210" s="28"/>
      <c r="IU210" s="28"/>
      <c r="IV210" s="28"/>
      <c r="IW210" s="28"/>
      <c r="IX210" s="28"/>
      <c r="IY210" s="28"/>
      <c r="IZ210" s="28"/>
      <c r="JA210" s="28"/>
      <c r="JB210" s="28"/>
      <c r="JC210" s="28"/>
      <c r="JD210" s="28"/>
      <c r="JE210" s="28"/>
      <c r="JF210" s="28"/>
      <c r="JG210" s="28"/>
      <c r="JH210" s="28"/>
      <c r="JI210" s="28"/>
      <c r="JJ210" s="28"/>
      <c r="JK210" s="28"/>
      <c r="JL210" s="28"/>
      <c r="JM210" s="28"/>
      <c r="JN210" s="28"/>
      <c r="JO210" s="28"/>
      <c r="JP210" s="28"/>
      <c r="JQ210" s="28"/>
      <c r="JR210" s="28"/>
      <c r="JS210" s="28"/>
      <c r="JT210" s="28"/>
      <c r="JU210" s="28"/>
      <c r="JV210" s="28"/>
      <c r="JW210" s="28"/>
      <c r="JX210" s="28"/>
      <c r="JY210" s="28"/>
      <c r="JZ210" s="28"/>
      <c r="KA210" s="28"/>
      <c r="KB210" s="28"/>
      <c r="KC210" s="28"/>
      <c r="KD210" s="28"/>
      <c r="KE210" s="28"/>
      <c r="KF210" s="28"/>
      <c r="KG210" s="28"/>
      <c r="KH210" s="28"/>
      <c r="KI210" s="28"/>
      <c r="KJ210" s="28"/>
      <c r="KK210" s="28"/>
      <c r="KL210" s="28"/>
      <c r="KM210" s="28"/>
      <c r="KN210" s="28"/>
      <c r="KO210" s="28"/>
      <c r="KP210" s="28"/>
      <c r="KQ210" s="28"/>
      <c r="KR210" s="28"/>
      <c r="KS210" s="28"/>
      <c r="KT210" s="28"/>
      <c r="KU210" s="28"/>
      <c r="KV210" s="28"/>
      <c r="KW210" s="28"/>
      <c r="KX210" s="28"/>
      <c r="KY210" s="28"/>
      <c r="KZ210" s="28"/>
      <c r="LA210" s="28"/>
      <c r="LB210" s="28"/>
      <c r="LC210" s="28"/>
      <c r="LD210" s="28"/>
      <c r="LE210" s="28"/>
      <c r="LF210" s="28"/>
      <c r="LG210" s="28"/>
      <c r="LH210" s="28"/>
      <c r="LI210" s="28"/>
      <c r="LJ210" s="28"/>
      <c r="LK210" s="28"/>
      <c r="LL210" s="28"/>
      <c r="LM210" s="28"/>
      <c r="LN210" s="28"/>
      <c r="LO210" s="28"/>
      <c r="LP210" s="28"/>
      <c r="LQ210" s="28"/>
      <c r="LR210" s="28"/>
      <c r="LS210" s="28"/>
      <c r="LT210" s="28"/>
      <c r="LU210" s="28"/>
      <c r="LV210" s="28"/>
      <c r="LW210" s="28"/>
      <c r="LX210" s="28"/>
      <c r="LY210" s="28"/>
      <c r="LZ210" s="28"/>
      <c r="MA210" s="28"/>
      <c r="MB210" s="28"/>
      <c r="MC210" s="28"/>
      <c r="MD210" s="28"/>
      <c r="ME210" s="28"/>
      <c r="MF210" s="28"/>
      <c r="MG210" s="28"/>
      <c r="MH210" s="28"/>
      <c r="MI210" s="28"/>
      <c r="MJ210" s="28"/>
      <c r="MK210" s="28"/>
      <c r="ML210" s="28"/>
      <c r="MM210" s="28"/>
      <c r="MN210" s="28"/>
      <c r="MO210" s="28"/>
      <c r="MP210" s="28"/>
      <c r="MQ210" s="28"/>
      <c r="MR210" s="28"/>
      <c r="MS210" s="28"/>
      <c r="MT210" s="28"/>
      <c r="MU210" s="28"/>
      <c r="MV210" s="28"/>
      <c r="MW210" s="28"/>
      <c r="MX210" s="28"/>
      <c r="MY210" s="28"/>
      <c r="MZ210" s="28"/>
      <c r="NA210" s="28"/>
      <c r="NB210" s="28"/>
      <c r="NC210" s="28"/>
      <c r="ND210" s="28"/>
      <c r="NE210" s="28"/>
      <c r="NF210" s="28"/>
      <c r="NG210" s="28"/>
      <c r="NH210" s="28"/>
      <c r="NI210" s="28"/>
      <c r="NJ210" s="28"/>
      <c r="NK210" s="28"/>
      <c r="NL210" s="28"/>
      <c r="NM210" s="28"/>
      <c r="NN210" s="28"/>
      <c r="NO210" s="28"/>
      <c r="NP210" s="28"/>
      <c r="NQ210" s="28"/>
      <c r="NR210" s="28"/>
      <c r="NS210" s="28"/>
      <c r="NT210" s="28"/>
      <c r="NU210" s="28"/>
      <c r="NV210" s="28"/>
      <c r="NW210" s="28"/>
      <c r="NX210" s="28"/>
      <c r="NY210" s="28"/>
      <c r="NZ210" s="28"/>
      <c r="OA210" s="28"/>
      <c r="OB210" s="28"/>
      <c r="OC210" s="28"/>
      <c r="OD210" s="28"/>
      <c r="OE210" s="28"/>
      <c r="OF210" s="28"/>
      <c r="OG210" s="28"/>
      <c r="OH210" s="28"/>
      <c r="OI210" s="28"/>
      <c r="OJ210" s="28"/>
    </row>
    <row r="211" spans="1:400">
      <c r="A211" s="30" t="s">
        <v>5987</v>
      </c>
      <c r="B211" s="30"/>
      <c r="C211" s="30"/>
      <c r="D211" s="30"/>
      <c r="E211" s="14" t="s">
        <v>37</v>
      </c>
      <c r="F211" s="14" t="s">
        <v>36</v>
      </c>
      <c r="G211" s="14" t="s">
        <v>159</v>
      </c>
      <c r="H211" s="15">
        <v>2008</v>
      </c>
      <c r="I211" s="15">
        <v>2</v>
      </c>
      <c r="J211" s="15">
        <v>0</v>
      </c>
      <c r="K211" s="15">
        <v>0</v>
      </c>
      <c r="L211" s="16" t="s">
        <v>2085</v>
      </c>
      <c r="M211" s="16"/>
      <c r="N211" s="16" t="s">
        <v>39</v>
      </c>
      <c r="O211" s="17">
        <v>2628</v>
      </c>
      <c r="P211" s="17">
        <v>0</v>
      </c>
      <c r="Q211" s="17">
        <v>0</v>
      </c>
      <c r="R211" s="18" t="s">
        <v>33</v>
      </c>
      <c r="S211" s="19">
        <v>60</v>
      </c>
      <c r="T211" s="19">
        <v>110</v>
      </c>
      <c r="U211" s="19">
        <v>2.2727272727272729</v>
      </c>
      <c r="V211" s="19">
        <v>0</v>
      </c>
      <c r="W211" s="20">
        <v>0.25</v>
      </c>
      <c r="X211" s="21">
        <v>1314</v>
      </c>
      <c r="Y211" s="22" t="s">
        <v>33</v>
      </c>
      <c r="Z211" s="14" t="s">
        <v>5838</v>
      </c>
      <c r="AA211" s="24">
        <v>0</v>
      </c>
      <c r="AB211" s="14" t="s">
        <v>689</v>
      </c>
      <c r="AC211" s="14" t="s">
        <v>689</v>
      </c>
      <c r="AD211" s="25"/>
      <c r="AE211" s="26"/>
      <c r="AF211" s="27"/>
      <c r="AP211" s="28"/>
      <c r="AQ211" s="28"/>
      <c r="AR211" s="28"/>
      <c r="AS211" s="28"/>
      <c r="AT211" s="28"/>
      <c r="AU211" s="28"/>
      <c r="AV211" s="28"/>
      <c r="AW211" s="28"/>
      <c r="AX211" s="28"/>
      <c r="AY211" s="28"/>
      <c r="AZ211" s="28"/>
      <c r="BA211" s="28"/>
      <c r="BB211" s="28"/>
      <c r="BC211" s="28"/>
      <c r="BD211" s="28"/>
      <c r="BE211" s="28"/>
      <c r="BF211" s="28"/>
      <c r="BG211" s="28"/>
      <c r="BH211" s="28"/>
      <c r="BI211" s="28"/>
      <c r="BJ211" s="28"/>
      <c r="BK211" s="28"/>
      <c r="BL211" s="28"/>
      <c r="BM211" s="28"/>
      <c r="BN211" s="28"/>
      <c r="BO211" s="28"/>
      <c r="BP211" s="28"/>
      <c r="BQ211" s="28"/>
      <c r="BR211" s="28"/>
      <c r="BS211" s="28"/>
      <c r="BT211" s="28"/>
      <c r="BU211" s="28"/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  <c r="DM211" s="28"/>
      <c r="DN211" s="28"/>
      <c r="DO211" s="28"/>
      <c r="DP211" s="28"/>
      <c r="DQ211" s="28"/>
      <c r="DR211" s="28"/>
      <c r="DS211" s="28"/>
      <c r="DT211" s="28"/>
      <c r="DU211" s="28"/>
      <c r="DV211" s="28"/>
      <c r="DW211" s="28"/>
      <c r="DX211" s="28"/>
      <c r="DY211" s="28"/>
      <c r="DZ211" s="28"/>
      <c r="EA211" s="28"/>
      <c r="EB211" s="28"/>
      <c r="EC211" s="28"/>
      <c r="ED211" s="28"/>
      <c r="EE211" s="28"/>
      <c r="EF211" s="28"/>
      <c r="EG211" s="28"/>
      <c r="EH211" s="28"/>
      <c r="EI211" s="28"/>
      <c r="EJ211" s="28"/>
      <c r="EK211" s="28"/>
      <c r="EL211" s="28"/>
      <c r="EM211" s="28"/>
      <c r="EN211" s="28"/>
      <c r="EO211" s="28"/>
      <c r="EP211" s="28"/>
      <c r="EQ211" s="28"/>
      <c r="ER211" s="28"/>
      <c r="ES211" s="28"/>
      <c r="ET211" s="28"/>
      <c r="EU211" s="28"/>
      <c r="EV211" s="28"/>
      <c r="EW211" s="28"/>
      <c r="EX211" s="28"/>
      <c r="EY211" s="28"/>
      <c r="EZ211" s="28"/>
      <c r="FA211" s="28"/>
      <c r="FB211" s="28"/>
      <c r="FC211" s="28"/>
      <c r="FD211" s="28"/>
      <c r="FE211" s="28"/>
      <c r="FF211" s="28"/>
      <c r="FG211" s="28"/>
      <c r="FH211" s="28"/>
      <c r="FI211" s="28"/>
      <c r="FJ211" s="28"/>
      <c r="FK211" s="28"/>
      <c r="FL211" s="28"/>
      <c r="FM211" s="28"/>
      <c r="FN211" s="28"/>
      <c r="FO211" s="28"/>
      <c r="FP211" s="28"/>
      <c r="FQ211" s="28"/>
      <c r="FR211" s="28"/>
      <c r="FS211" s="28"/>
      <c r="FT211" s="28"/>
      <c r="FU211" s="28"/>
      <c r="FV211" s="28"/>
      <c r="FW211" s="28"/>
      <c r="FX211" s="28"/>
      <c r="FY211" s="28"/>
      <c r="FZ211" s="28"/>
      <c r="GA211" s="28"/>
      <c r="GB211" s="28"/>
      <c r="GC211" s="28"/>
      <c r="GD211" s="28"/>
      <c r="GE211" s="28"/>
      <c r="GF211" s="28"/>
      <c r="GG211" s="28"/>
      <c r="GH211" s="28"/>
      <c r="GI211" s="28"/>
      <c r="GJ211" s="28"/>
      <c r="GK211" s="28"/>
      <c r="GL211" s="28"/>
      <c r="GM211" s="28"/>
      <c r="GN211" s="28"/>
      <c r="GO211" s="28"/>
      <c r="GP211" s="28"/>
      <c r="GQ211" s="28"/>
      <c r="GR211" s="28"/>
      <c r="GS211" s="28"/>
      <c r="GT211" s="28"/>
      <c r="GU211" s="28"/>
      <c r="GV211" s="28"/>
      <c r="GW211" s="28"/>
      <c r="GX211" s="28"/>
      <c r="GY211" s="28"/>
      <c r="GZ211" s="28"/>
      <c r="HA211" s="28"/>
      <c r="HB211" s="28"/>
      <c r="HC211" s="28"/>
      <c r="HD211" s="28"/>
      <c r="HE211" s="28"/>
      <c r="HF211" s="28"/>
      <c r="HG211" s="28"/>
      <c r="HH211" s="28"/>
      <c r="HI211" s="28"/>
      <c r="HJ211" s="28"/>
      <c r="HK211" s="28"/>
      <c r="HL211" s="28"/>
      <c r="HM211" s="28"/>
      <c r="HN211" s="28"/>
      <c r="HO211" s="28"/>
      <c r="HP211" s="28"/>
      <c r="HQ211" s="28"/>
      <c r="HR211" s="28"/>
      <c r="HS211" s="28"/>
      <c r="HT211" s="28"/>
      <c r="HU211" s="28"/>
      <c r="HV211" s="28"/>
      <c r="HW211" s="28"/>
      <c r="HX211" s="28"/>
      <c r="HY211" s="28"/>
      <c r="HZ211" s="28"/>
      <c r="IA211" s="28"/>
      <c r="IB211" s="28"/>
      <c r="IC211" s="28"/>
      <c r="ID211" s="28"/>
      <c r="IE211" s="28"/>
      <c r="IF211" s="28"/>
      <c r="IG211" s="28"/>
      <c r="IH211" s="28"/>
      <c r="II211" s="28"/>
      <c r="IJ211" s="28"/>
      <c r="IK211" s="28"/>
      <c r="IL211" s="28"/>
      <c r="IM211" s="28"/>
      <c r="IN211" s="28"/>
      <c r="IO211" s="28"/>
      <c r="IP211" s="28"/>
      <c r="IQ211" s="28"/>
      <c r="IR211" s="28"/>
      <c r="IS211" s="28"/>
      <c r="IT211" s="28"/>
      <c r="IU211" s="28"/>
      <c r="IV211" s="28"/>
      <c r="IW211" s="28"/>
      <c r="IX211" s="28"/>
      <c r="IY211" s="28"/>
      <c r="IZ211" s="28"/>
      <c r="JA211" s="28"/>
      <c r="JB211" s="28"/>
      <c r="JC211" s="28"/>
      <c r="JD211" s="28"/>
      <c r="JE211" s="28"/>
      <c r="JF211" s="28"/>
      <c r="JG211" s="28"/>
      <c r="JH211" s="28"/>
      <c r="JI211" s="28"/>
      <c r="JJ211" s="28"/>
      <c r="JK211" s="28"/>
      <c r="JL211" s="28"/>
      <c r="JM211" s="28"/>
      <c r="JN211" s="28"/>
      <c r="JO211" s="28"/>
      <c r="JP211" s="28"/>
      <c r="JQ211" s="28"/>
      <c r="JR211" s="28"/>
      <c r="JS211" s="28"/>
      <c r="JT211" s="28"/>
      <c r="JU211" s="28"/>
      <c r="JV211" s="28"/>
      <c r="JW211" s="28"/>
      <c r="JX211" s="28"/>
      <c r="JY211" s="28"/>
      <c r="JZ211" s="28"/>
      <c r="KA211" s="28"/>
      <c r="KB211" s="28"/>
      <c r="KC211" s="28"/>
      <c r="KD211" s="28"/>
      <c r="KE211" s="28"/>
      <c r="KF211" s="28"/>
      <c r="KG211" s="28"/>
      <c r="KH211" s="28"/>
      <c r="KI211" s="28"/>
      <c r="KJ211" s="28"/>
      <c r="KK211" s="28"/>
      <c r="KL211" s="28"/>
      <c r="KM211" s="28"/>
      <c r="KN211" s="28"/>
      <c r="KO211" s="28"/>
      <c r="KP211" s="28"/>
      <c r="KQ211" s="28"/>
      <c r="KR211" s="28"/>
      <c r="KS211" s="28"/>
      <c r="KT211" s="28"/>
      <c r="KU211" s="28"/>
      <c r="KV211" s="28"/>
      <c r="KW211" s="28"/>
      <c r="KX211" s="28"/>
      <c r="KY211" s="28"/>
      <c r="KZ211" s="28"/>
      <c r="LA211" s="28"/>
      <c r="LB211" s="28"/>
      <c r="LC211" s="28"/>
      <c r="LD211" s="28"/>
      <c r="LE211" s="28"/>
      <c r="LF211" s="28"/>
      <c r="LG211" s="28"/>
      <c r="LH211" s="28"/>
      <c r="LI211" s="28"/>
      <c r="LJ211" s="28"/>
      <c r="LK211" s="28"/>
      <c r="LL211" s="28"/>
      <c r="LM211" s="28"/>
      <c r="LN211" s="28"/>
      <c r="LO211" s="28"/>
      <c r="LP211" s="28"/>
      <c r="LQ211" s="28"/>
      <c r="LR211" s="28"/>
      <c r="LS211" s="28"/>
      <c r="LT211" s="28"/>
      <c r="LU211" s="28"/>
      <c r="LV211" s="28"/>
      <c r="LW211" s="28"/>
      <c r="LX211" s="28"/>
      <c r="LY211" s="28"/>
      <c r="LZ211" s="28"/>
      <c r="MA211" s="28"/>
      <c r="MB211" s="28"/>
      <c r="MC211" s="28"/>
      <c r="MD211" s="28"/>
      <c r="ME211" s="28"/>
      <c r="MF211" s="28"/>
      <c r="MG211" s="28"/>
      <c r="MH211" s="28"/>
      <c r="MI211" s="28"/>
      <c r="MJ211" s="28"/>
      <c r="MK211" s="28"/>
      <c r="ML211" s="28"/>
      <c r="MM211" s="28"/>
      <c r="MN211" s="28"/>
      <c r="MO211" s="28"/>
      <c r="MP211" s="28"/>
      <c r="MQ211" s="28"/>
      <c r="MR211" s="28"/>
      <c r="MS211" s="28"/>
      <c r="MT211" s="28"/>
      <c r="MU211" s="28"/>
      <c r="MV211" s="28"/>
      <c r="MW211" s="28"/>
      <c r="MX211" s="28"/>
      <c r="MY211" s="28"/>
      <c r="MZ211" s="28"/>
      <c r="NA211" s="28"/>
      <c r="NB211" s="28"/>
      <c r="NC211" s="28"/>
      <c r="ND211" s="28"/>
      <c r="NE211" s="28"/>
      <c r="NF211" s="28"/>
      <c r="NG211" s="28"/>
      <c r="NH211" s="28"/>
      <c r="NI211" s="28"/>
      <c r="NJ211" s="28"/>
      <c r="NK211" s="28"/>
      <c r="NL211" s="28"/>
      <c r="NM211" s="28"/>
      <c r="NN211" s="28"/>
      <c r="NO211" s="28"/>
      <c r="NP211" s="28"/>
      <c r="NQ211" s="28"/>
      <c r="NR211" s="28"/>
      <c r="NS211" s="28"/>
      <c r="NT211" s="28"/>
      <c r="NU211" s="28"/>
      <c r="NV211" s="28"/>
      <c r="NW211" s="28"/>
      <c r="NX211" s="28"/>
      <c r="NY211" s="28"/>
      <c r="NZ211" s="28"/>
      <c r="OA211" s="28"/>
      <c r="OB211" s="28"/>
      <c r="OC211" s="28"/>
      <c r="OD211" s="28"/>
      <c r="OE211" s="28"/>
      <c r="OF211" s="28"/>
      <c r="OG211" s="28"/>
      <c r="OH211" s="28"/>
      <c r="OI211" s="28"/>
      <c r="OJ211" s="28"/>
    </row>
    <row r="212" spans="1:400">
      <c r="A212" s="30" t="s">
        <v>5987</v>
      </c>
      <c r="B212" s="30"/>
      <c r="C212" s="30"/>
      <c r="D212" s="30"/>
      <c r="E212" s="14" t="s">
        <v>2086</v>
      </c>
      <c r="F212" s="14" t="s">
        <v>34</v>
      </c>
      <c r="G212" s="14" t="s">
        <v>67</v>
      </c>
      <c r="H212" s="15">
        <v>2018</v>
      </c>
      <c r="I212" s="15">
        <v>4</v>
      </c>
      <c r="J212" s="15">
        <v>0</v>
      </c>
      <c r="K212" s="15">
        <v>0</v>
      </c>
      <c r="L212" s="16" t="s">
        <v>2087</v>
      </c>
      <c r="M212" s="16"/>
      <c r="N212" s="16" t="s">
        <v>2088</v>
      </c>
      <c r="O212" s="17">
        <v>300</v>
      </c>
      <c r="P212" s="17">
        <v>0</v>
      </c>
      <c r="Q212" s="17">
        <v>0</v>
      </c>
      <c r="R212" s="18" t="s">
        <v>33</v>
      </c>
      <c r="S212" s="19" t="s">
        <v>89</v>
      </c>
      <c r="T212" s="19">
        <v>220</v>
      </c>
      <c r="U212" s="19">
        <v>10.954545454545455</v>
      </c>
      <c r="V212" s="19">
        <v>0</v>
      </c>
      <c r="W212" s="20">
        <v>2.41</v>
      </c>
      <c r="X212" s="21">
        <v>2892</v>
      </c>
      <c r="Y212" s="22" t="s">
        <v>33</v>
      </c>
      <c r="Z212" s="14" t="s">
        <v>5838</v>
      </c>
      <c r="AA212" s="24">
        <v>0</v>
      </c>
      <c r="AB212" s="14" t="s">
        <v>689</v>
      </c>
      <c r="AC212" s="14" t="s">
        <v>689</v>
      </c>
      <c r="AD212" s="25"/>
      <c r="AE212" s="26"/>
      <c r="AF212" s="27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AV212" s="28"/>
      <c r="AW212" s="28"/>
      <c r="AX212" s="28"/>
      <c r="AY212" s="28"/>
      <c r="AZ212" s="28"/>
      <c r="BA212" s="28"/>
      <c r="BB212" s="28"/>
      <c r="BC212" s="28"/>
      <c r="BD212" s="28"/>
      <c r="BE212" s="28"/>
      <c r="BF212" s="28"/>
      <c r="BG212" s="28"/>
      <c r="BH212" s="28"/>
      <c r="BI212" s="28"/>
      <c r="BJ212" s="28"/>
      <c r="BK212" s="28"/>
      <c r="BL212" s="28"/>
      <c r="BM212" s="28"/>
      <c r="BN212" s="28"/>
      <c r="BO212" s="28"/>
      <c r="BP212" s="28"/>
      <c r="BQ212" s="28"/>
      <c r="BR212" s="28"/>
      <c r="BS212" s="28"/>
      <c r="BT212" s="28"/>
      <c r="BU212" s="28"/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  <c r="DM212" s="28"/>
      <c r="DN212" s="28"/>
      <c r="DO212" s="28"/>
      <c r="DP212" s="28"/>
      <c r="DQ212" s="28"/>
      <c r="DR212" s="28"/>
      <c r="DS212" s="28"/>
      <c r="DT212" s="28"/>
      <c r="DU212" s="28"/>
      <c r="DV212" s="28"/>
      <c r="DW212" s="28"/>
      <c r="DX212" s="28"/>
      <c r="DY212" s="28"/>
      <c r="DZ212" s="28"/>
      <c r="EA212" s="28"/>
      <c r="EB212" s="28"/>
      <c r="EC212" s="28"/>
      <c r="ED212" s="28"/>
      <c r="EE212" s="28"/>
      <c r="EF212" s="28"/>
      <c r="EG212" s="28"/>
      <c r="EH212" s="28"/>
      <c r="EI212" s="28"/>
      <c r="EJ212" s="28"/>
      <c r="EK212" s="28"/>
      <c r="EL212" s="28"/>
      <c r="EM212" s="28"/>
      <c r="EN212" s="28"/>
      <c r="EO212" s="28"/>
      <c r="EP212" s="28"/>
      <c r="EQ212" s="28"/>
      <c r="ER212" s="28"/>
      <c r="ES212" s="28"/>
      <c r="ET212" s="28"/>
      <c r="EU212" s="28"/>
      <c r="EV212" s="28"/>
      <c r="EW212" s="28"/>
      <c r="EX212" s="28"/>
      <c r="EY212" s="28"/>
      <c r="EZ212" s="28"/>
      <c r="FA212" s="28"/>
      <c r="FB212" s="28"/>
      <c r="FC212" s="28"/>
      <c r="FD212" s="28"/>
      <c r="FE212" s="28"/>
      <c r="FF212" s="28"/>
      <c r="FG212" s="28"/>
      <c r="FH212" s="28"/>
      <c r="FI212" s="28"/>
      <c r="FJ212" s="28"/>
      <c r="FK212" s="28"/>
      <c r="FL212" s="28"/>
      <c r="FM212" s="28"/>
      <c r="FN212" s="28"/>
      <c r="FO212" s="28"/>
      <c r="FP212" s="28"/>
      <c r="FQ212" s="28"/>
      <c r="FR212" s="28"/>
      <c r="FS212" s="28"/>
      <c r="FT212" s="28"/>
      <c r="FU212" s="28"/>
      <c r="FV212" s="28"/>
      <c r="FW212" s="28"/>
      <c r="FX212" s="28"/>
      <c r="FY212" s="28"/>
      <c r="FZ212" s="28"/>
      <c r="GA212" s="28"/>
      <c r="GB212" s="28"/>
      <c r="GC212" s="28"/>
      <c r="GD212" s="28"/>
      <c r="GE212" s="28"/>
      <c r="GF212" s="28"/>
      <c r="GG212" s="28"/>
      <c r="GH212" s="28"/>
      <c r="GI212" s="28"/>
      <c r="GJ212" s="28"/>
      <c r="GK212" s="28"/>
      <c r="GL212" s="28"/>
      <c r="GM212" s="28"/>
      <c r="GN212" s="28"/>
      <c r="GO212" s="28"/>
      <c r="GP212" s="28"/>
      <c r="GQ212" s="28"/>
      <c r="GR212" s="28"/>
      <c r="GS212" s="28"/>
      <c r="GT212" s="28"/>
      <c r="GU212" s="28"/>
      <c r="GV212" s="28"/>
      <c r="GW212" s="28"/>
      <c r="GX212" s="28"/>
      <c r="GY212" s="28"/>
      <c r="GZ212" s="28"/>
      <c r="HA212" s="28"/>
      <c r="HB212" s="28"/>
      <c r="HC212" s="28"/>
      <c r="HD212" s="28"/>
      <c r="HE212" s="28"/>
      <c r="HF212" s="28"/>
      <c r="HG212" s="28"/>
      <c r="HH212" s="28"/>
      <c r="HI212" s="28"/>
      <c r="HJ212" s="28"/>
      <c r="HK212" s="28"/>
      <c r="HL212" s="28"/>
      <c r="HM212" s="28"/>
      <c r="HN212" s="28"/>
      <c r="HO212" s="28"/>
      <c r="HP212" s="28"/>
      <c r="HQ212" s="28"/>
      <c r="HR212" s="28"/>
      <c r="HS212" s="28"/>
      <c r="HT212" s="28"/>
      <c r="HU212" s="28"/>
      <c r="HV212" s="28"/>
      <c r="HW212" s="28"/>
      <c r="HX212" s="28"/>
      <c r="HY212" s="28"/>
      <c r="HZ212" s="28"/>
      <c r="IA212" s="28"/>
      <c r="IB212" s="28"/>
      <c r="IC212" s="28"/>
      <c r="ID212" s="28"/>
      <c r="IE212" s="28"/>
      <c r="IF212" s="28"/>
      <c r="IG212" s="28"/>
      <c r="IH212" s="28"/>
      <c r="II212" s="28"/>
      <c r="IJ212" s="28"/>
      <c r="IK212" s="28"/>
      <c r="IL212" s="28"/>
      <c r="IM212" s="28"/>
      <c r="IN212" s="28"/>
      <c r="IO212" s="28"/>
      <c r="IP212" s="28"/>
      <c r="IQ212" s="28"/>
      <c r="IR212" s="28"/>
      <c r="IS212" s="28"/>
      <c r="IT212" s="28"/>
      <c r="IU212" s="28"/>
      <c r="IV212" s="28"/>
      <c r="IW212" s="28"/>
      <c r="IX212" s="28"/>
      <c r="IY212" s="28"/>
      <c r="IZ212" s="28"/>
      <c r="JA212" s="28"/>
      <c r="JB212" s="28"/>
      <c r="JC212" s="28"/>
      <c r="JD212" s="28"/>
      <c r="JE212" s="28"/>
      <c r="JF212" s="28"/>
      <c r="JG212" s="28"/>
      <c r="JH212" s="28"/>
      <c r="JI212" s="28"/>
      <c r="JJ212" s="28"/>
      <c r="JK212" s="28"/>
      <c r="JL212" s="28"/>
      <c r="JM212" s="28"/>
      <c r="JN212" s="28"/>
      <c r="JO212" s="28"/>
      <c r="JP212" s="28"/>
      <c r="JQ212" s="28"/>
      <c r="JR212" s="28"/>
      <c r="JS212" s="28"/>
      <c r="JT212" s="28"/>
      <c r="JU212" s="28"/>
      <c r="JV212" s="28"/>
      <c r="JW212" s="28"/>
      <c r="JX212" s="28"/>
      <c r="JY212" s="28"/>
      <c r="JZ212" s="28"/>
      <c r="KA212" s="28"/>
      <c r="KB212" s="28"/>
      <c r="KC212" s="28"/>
      <c r="KD212" s="28"/>
      <c r="KE212" s="28"/>
      <c r="KF212" s="28"/>
      <c r="KG212" s="28"/>
      <c r="KH212" s="28"/>
      <c r="KI212" s="28"/>
      <c r="KJ212" s="28"/>
      <c r="KK212" s="28"/>
      <c r="KL212" s="28"/>
      <c r="KM212" s="28"/>
      <c r="KN212" s="28"/>
      <c r="KO212" s="28"/>
      <c r="KP212" s="28"/>
      <c r="KQ212" s="28"/>
      <c r="KR212" s="28"/>
      <c r="KS212" s="28"/>
      <c r="KT212" s="28"/>
      <c r="KU212" s="28"/>
      <c r="KV212" s="28"/>
      <c r="KW212" s="28"/>
      <c r="KX212" s="28"/>
      <c r="KY212" s="28"/>
      <c r="KZ212" s="28"/>
      <c r="LA212" s="28"/>
      <c r="LB212" s="28"/>
      <c r="LC212" s="28"/>
      <c r="LD212" s="28"/>
      <c r="LE212" s="28"/>
      <c r="LF212" s="28"/>
      <c r="LG212" s="28"/>
      <c r="LH212" s="28"/>
      <c r="LI212" s="28"/>
      <c r="LJ212" s="28"/>
      <c r="LK212" s="28"/>
      <c r="LL212" s="28"/>
      <c r="LM212" s="28"/>
      <c r="LN212" s="28"/>
      <c r="LO212" s="28"/>
      <c r="LP212" s="28"/>
      <c r="LQ212" s="28"/>
      <c r="LR212" s="28"/>
      <c r="LS212" s="28"/>
      <c r="LT212" s="28"/>
      <c r="LU212" s="28"/>
      <c r="LV212" s="28"/>
      <c r="LW212" s="28"/>
      <c r="LX212" s="28"/>
      <c r="LY212" s="28"/>
      <c r="LZ212" s="28"/>
      <c r="MA212" s="28"/>
      <c r="MB212" s="28"/>
      <c r="MC212" s="28"/>
      <c r="MD212" s="28"/>
      <c r="ME212" s="28"/>
      <c r="MF212" s="28"/>
      <c r="MG212" s="28"/>
      <c r="MH212" s="28"/>
      <c r="MI212" s="28"/>
      <c r="MJ212" s="28"/>
      <c r="MK212" s="28"/>
      <c r="ML212" s="28"/>
      <c r="MM212" s="28"/>
      <c r="MN212" s="28"/>
      <c r="MO212" s="28"/>
      <c r="MP212" s="28"/>
      <c r="MQ212" s="28"/>
      <c r="MR212" s="28"/>
      <c r="MS212" s="28"/>
      <c r="MT212" s="28"/>
      <c r="MU212" s="28"/>
      <c r="MV212" s="28"/>
      <c r="MW212" s="28"/>
      <c r="MX212" s="28"/>
      <c r="MY212" s="28"/>
      <c r="MZ212" s="28"/>
      <c r="NA212" s="28"/>
      <c r="NB212" s="28"/>
      <c r="NC212" s="28"/>
      <c r="ND212" s="28"/>
      <c r="NE212" s="28"/>
      <c r="NF212" s="28"/>
      <c r="NG212" s="28"/>
      <c r="NH212" s="28"/>
      <c r="NI212" s="28"/>
      <c r="NJ212" s="28"/>
      <c r="NK212" s="28"/>
      <c r="NL212" s="28"/>
      <c r="NM212" s="28"/>
      <c r="NN212" s="28"/>
      <c r="NO212" s="28"/>
      <c r="NP212" s="28"/>
      <c r="NQ212" s="28"/>
      <c r="NR212" s="28"/>
      <c r="NS212" s="28"/>
      <c r="NT212" s="28"/>
      <c r="NU212" s="28"/>
      <c r="NV212" s="28"/>
      <c r="NW212" s="28"/>
      <c r="NX212" s="28"/>
      <c r="NY212" s="28"/>
      <c r="NZ212" s="28"/>
      <c r="OA212" s="28"/>
      <c r="OB212" s="28"/>
      <c r="OC212" s="28"/>
      <c r="OD212" s="28"/>
      <c r="OE212" s="28"/>
      <c r="OF212" s="28"/>
      <c r="OG212" s="28"/>
      <c r="OH212" s="28"/>
      <c r="OI212" s="28"/>
      <c r="OJ212" s="28"/>
    </row>
    <row r="213" spans="1:400">
      <c r="A213" s="30" t="s">
        <v>5987</v>
      </c>
      <c r="B213" s="30"/>
      <c r="C213" s="30"/>
      <c r="D213" s="30"/>
      <c r="E213" s="14" t="s">
        <v>37</v>
      </c>
      <c r="F213" s="14" t="s">
        <v>445</v>
      </c>
      <c r="G213" s="14" t="s">
        <v>2095</v>
      </c>
      <c r="H213" s="15">
        <v>2008</v>
      </c>
      <c r="I213" s="15">
        <v>1</v>
      </c>
      <c r="J213" s="15">
        <v>0</v>
      </c>
      <c r="K213" s="15">
        <v>0</v>
      </c>
      <c r="L213" s="16" t="s">
        <v>2097</v>
      </c>
      <c r="M213" s="16"/>
      <c r="N213" s="16" t="s">
        <v>39</v>
      </c>
      <c r="O213" s="17">
        <v>2112</v>
      </c>
      <c r="P213" s="17">
        <v>0</v>
      </c>
      <c r="Q213" s="17">
        <v>0</v>
      </c>
      <c r="R213" s="18" t="s">
        <v>33</v>
      </c>
      <c r="S213" s="19" t="s">
        <v>2096</v>
      </c>
      <c r="T213" s="19">
        <v>110</v>
      </c>
      <c r="U213" s="19">
        <v>3.2727272727272729</v>
      </c>
      <c r="V213" s="19">
        <v>0</v>
      </c>
      <c r="W213" s="20">
        <v>0.36</v>
      </c>
      <c r="X213" s="21">
        <v>760.31999999999994</v>
      </c>
      <c r="Y213" s="22" t="s">
        <v>33</v>
      </c>
      <c r="Z213" s="14" t="s">
        <v>5838</v>
      </c>
      <c r="AA213" s="24">
        <v>0</v>
      </c>
      <c r="AB213" s="14" t="s">
        <v>689</v>
      </c>
      <c r="AC213" s="14" t="s">
        <v>689</v>
      </c>
      <c r="AD213" s="25"/>
      <c r="AE213" s="26"/>
      <c r="AF213" s="27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AV213" s="28"/>
      <c r="AW213" s="28"/>
      <c r="AX213" s="28"/>
      <c r="AY213" s="28"/>
      <c r="AZ213" s="28"/>
      <c r="BA213" s="28"/>
      <c r="BB213" s="28"/>
      <c r="BC213" s="28"/>
      <c r="BD213" s="28"/>
      <c r="BE213" s="28"/>
      <c r="BF213" s="28"/>
      <c r="BG213" s="28"/>
      <c r="BH213" s="28"/>
      <c r="BI213" s="28"/>
      <c r="BJ213" s="28"/>
      <c r="BK213" s="28"/>
      <c r="BL213" s="28"/>
      <c r="BM213" s="28"/>
      <c r="BN213" s="28"/>
      <c r="BO213" s="28"/>
      <c r="BP213" s="28"/>
      <c r="BQ213" s="28"/>
      <c r="BR213" s="28"/>
      <c r="BS213" s="28"/>
      <c r="BT213" s="28"/>
      <c r="BU213" s="28"/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  <c r="DM213" s="28"/>
      <c r="DN213" s="28"/>
      <c r="DO213" s="28"/>
      <c r="DP213" s="28"/>
      <c r="DQ213" s="28"/>
      <c r="DR213" s="28"/>
      <c r="DS213" s="28"/>
      <c r="DT213" s="28"/>
      <c r="DU213" s="28"/>
      <c r="DV213" s="28"/>
      <c r="DW213" s="28"/>
      <c r="DX213" s="28"/>
      <c r="DY213" s="28"/>
      <c r="DZ213" s="28"/>
      <c r="EA213" s="28"/>
      <c r="EB213" s="28"/>
      <c r="EC213" s="28"/>
      <c r="ED213" s="28"/>
      <c r="EE213" s="28"/>
      <c r="EF213" s="28"/>
      <c r="EG213" s="28"/>
      <c r="EH213" s="28"/>
      <c r="EI213" s="28"/>
      <c r="EJ213" s="28"/>
      <c r="EK213" s="28"/>
      <c r="EL213" s="28"/>
      <c r="EM213" s="28"/>
      <c r="EN213" s="28"/>
      <c r="EO213" s="28"/>
      <c r="EP213" s="28"/>
      <c r="EQ213" s="28"/>
      <c r="ER213" s="28"/>
      <c r="ES213" s="28"/>
      <c r="ET213" s="28"/>
      <c r="EU213" s="28"/>
      <c r="EV213" s="28"/>
      <c r="EW213" s="28"/>
      <c r="EX213" s="28"/>
      <c r="EY213" s="28"/>
      <c r="EZ213" s="28"/>
      <c r="FA213" s="28"/>
      <c r="FB213" s="28"/>
      <c r="FC213" s="28"/>
      <c r="FD213" s="28"/>
      <c r="FE213" s="28"/>
      <c r="FF213" s="28"/>
      <c r="FG213" s="28"/>
      <c r="FH213" s="28"/>
      <c r="FI213" s="28"/>
      <c r="FJ213" s="28"/>
      <c r="FK213" s="28"/>
      <c r="FL213" s="28"/>
      <c r="FM213" s="28"/>
      <c r="FN213" s="28"/>
      <c r="FO213" s="28"/>
      <c r="FP213" s="28"/>
      <c r="FQ213" s="28"/>
      <c r="FR213" s="28"/>
      <c r="FS213" s="28"/>
      <c r="FT213" s="28"/>
      <c r="FU213" s="28"/>
      <c r="FV213" s="28"/>
      <c r="FW213" s="28"/>
      <c r="FX213" s="28"/>
      <c r="FY213" s="28"/>
      <c r="FZ213" s="28"/>
      <c r="GA213" s="28"/>
      <c r="GB213" s="28"/>
      <c r="GC213" s="28"/>
      <c r="GD213" s="28"/>
      <c r="GE213" s="28"/>
      <c r="GF213" s="28"/>
      <c r="GG213" s="28"/>
      <c r="GH213" s="28"/>
      <c r="GI213" s="28"/>
      <c r="GJ213" s="28"/>
      <c r="GK213" s="28"/>
      <c r="GL213" s="28"/>
      <c r="GM213" s="28"/>
      <c r="GN213" s="28"/>
      <c r="GO213" s="28"/>
      <c r="GP213" s="28"/>
      <c r="GQ213" s="28"/>
      <c r="GR213" s="28"/>
      <c r="GS213" s="28"/>
      <c r="GT213" s="28"/>
      <c r="GU213" s="28"/>
      <c r="GV213" s="28"/>
      <c r="GW213" s="28"/>
      <c r="GX213" s="28"/>
      <c r="GY213" s="28"/>
      <c r="GZ213" s="28"/>
      <c r="HA213" s="28"/>
      <c r="HB213" s="28"/>
      <c r="HC213" s="28"/>
      <c r="HD213" s="28"/>
      <c r="HE213" s="28"/>
      <c r="HF213" s="28"/>
      <c r="HG213" s="28"/>
      <c r="HH213" s="28"/>
      <c r="HI213" s="28"/>
      <c r="HJ213" s="28"/>
      <c r="HK213" s="28"/>
      <c r="HL213" s="28"/>
      <c r="HM213" s="28"/>
      <c r="HN213" s="28"/>
      <c r="HO213" s="28"/>
      <c r="HP213" s="28"/>
      <c r="HQ213" s="28"/>
      <c r="HR213" s="28"/>
      <c r="HS213" s="28"/>
      <c r="HT213" s="28"/>
      <c r="HU213" s="28"/>
      <c r="HV213" s="28"/>
      <c r="HW213" s="28"/>
      <c r="HX213" s="28"/>
      <c r="HY213" s="28"/>
      <c r="HZ213" s="28"/>
      <c r="IA213" s="28"/>
      <c r="IB213" s="28"/>
      <c r="IC213" s="28"/>
      <c r="ID213" s="28"/>
      <c r="IE213" s="28"/>
      <c r="IF213" s="28"/>
      <c r="IG213" s="28"/>
      <c r="IH213" s="28"/>
      <c r="II213" s="28"/>
      <c r="IJ213" s="28"/>
      <c r="IK213" s="28"/>
      <c r="IL213" s="28"/>
      <c r="IM213" s="28"/>
      <c r="IN213" s="28"/>
      <c r="IO213" s="28"/>
      <c r="IP213" s="28"/>
      <c r="IQ213" s="28"/>
      <c r="IR213" s="28"/>
      <c r="IS213" s="28"/>
      <c r="IT213" s="28"/>
      <c r="IU213" s="28"/>
      <c r="IV213" s="28"/>
      <c r="IW213" s="28"/>
      <c r="IX213" s="28"/>
      <c r="IY213" s="28"/>
      <c r="IZ213" s="28"/>
      <c r="JA213" s="28"/>
      <c r="JB213" s="28"/>
      <c r="JC213" s="28"/>
      <c r="JD213" s="28"/>
      <c r="JE213" s="28"/>
      <c r="JF213" s="28"/>
      <c r="JG213" s="28"/>
      <c r="JH213" s="28"/>
      <c r="JI213" s="28"/>
      <c r="JJ213" s="28"/>
      <c r="JK213" s="28"/>
      <c r="JL213" s="28"/>
      <c r="JM213" s="28"/>
      <c r="JN213" s="28"/>
      <c r="JO213" s="28"/>
      <c r="JP213" s="28"/>
      <c r="JQ213" s="28"/>
      <c r="JR213" s="28"/>
      <c r="JS213" s="28"/>
      <c r="JT213" s="28"/>
      <c r="JU213" s="28"/>
      <c r="JV213" s="28"/>
      <c r="JW213" s="28"/>
      <c r="JX213" s="28"/>
      <c r="JY213" s="28"/>
      <c r="JZ213" s="28"/>
      <c r="KA213" s="28"/>
      <c r="KB213" s="28"/>
      <c r="KC213" s="28"/>
      <c r="KD213" s="28"/>
      <c r="KE213" s="28"/>
      <c r="KF213" s="28"/>
      <c r="KG213" s="28"/>
      <c r="KH213" s="28"/>
      <c r="KI213" s="28"/>
      <c r="KJ213" s="28"/>
      <c r="KK213" s="28"/>
      <c r="KL213" s="28"/>
      <c r="KM213" s="28"/>
      <c r="KN213" s="28"/>
      <c r="KO213" s="28"/>
      <c r="KP213" s="28"/>
      <c r="KQ213" s="28"/>
      <c r="KR213" s="28"/>
      <c r="KS213" s="28"/>
      <c r="KT213" s="28"/>
      <c r="KU213" s="28"/>
      <c r="KV213" s="28"/>
      <c r="KW213" s="28"/>
      <c r="KX213" s="28"/>
      <c r="KY213" s="28"/>
      <c r="KZ213" s="28"/>
      <c r="LA213" s="28"/>
      <c r="LB213" s="28"/>
      <c r="LC213" s="28"/>
      <c r="LD213" s="28"/>
      <c r="LE213" s="28"/>
      <c r="LF213" s="28"/>
      <c r="LG213" s="28"/>
      <c r="LH213" s="28"/>
      <c r="LI213" s="28"/>
      <c r="LJ213" s="28"/>
      <c r="LK213" s="28"/>
      <c r="LL213" s="28"/>
      <c r="LM213" s="28"/>
      <c r="LN213" s="28"/>
      <c r="LO213" s="28"/>
      <c r="LP213" s="28"/>
      <c r="LQ213" s="28"/>
      <c r="LR213" s="28"/>
      <c r="LS213" s="28"/>
      <c r="LT213" s="28"/>
      <c r="LU213" s="28"/>
      <c r="LV213" s="28"/>
      <c r="LW213" s="28"/>
      <c r="LX213" s="28"/>
      <c r="LY213" s="28"/>
      <c r="LZ213" s="28"/>
      <c r="MA213" s="28"/>
      <c r="MB213" s="28"/>
      <c r="MC213" s="28"/>
      <c r="MD213" s="28"/>
      <c r="ME213" s="28"/>
      <c r="MF213" s="28"/>
      <c r="MG213" s="28"/>
      <c r="MH213" s="28"/>
      <c r="MI213" s="28"/>
      <c r="MJ213" s="28"/>
      <c r="MK213" s="28"/>
      <c r="ML213" s="28"/>
      <c r="MM213" s="28"/>
      <c r="MN213" s="28"/>
      <c r="MO213" s="28"/>
      <c r="MP213" s="28"/>
      <c r="MQ213" s="28"/>
      <c r="MR213" s="28"/>
      <c r="MS213" s="28"/>
      <c r="MT213" s="28"/>
      <c r="MU213" s="28"/>
      <c r="MV213" s="28"/>
      <c r="MW213" s="28"/>
      <c r="MX213" s="28"/>
      <c r="MY213" s="28"/>
      <c r="MZ213" s="28"/>
      <c r="NA213" s="28"/>
      <c r="NB213" s="28"/>
      <c r="NC213" s="28"/>
      <c r="ND213" s="28"/>
      <c r="NE213" s="28"/>
      <c r="NF213" s="28"/>
      <c r="NG213" s="28"/>
      <c r="NH213" s="28"/>
      <c r="NI213" s="28"/>
      <c r="NJ213" s="28"/>
      <c r="NK213" s="28"/>
      <c r="NL213" s="28"/>
      <c r="NM213" s="28"/>
      <c r="NN213" s="28"/>
      <c r="NO213" s="28"/>
      <c r="NP213" s="28"/>
      <c r="NQ213" s="28"/>
      <c r="NR213" s="28"/>
      <c r="NS213" s="28"/>
      <c r="NT213" s="28"/>
      <c r="NU213" s="28"/>
      <c r="NV213" s="28"/>
      <c r="NW213" s="28"/>
      <c r="NX213" s="28"/>
      <c r="NY213" s="28"/>
      <c r="NZ213" s="28"/>
      <c r="OA213" s="28"/>
      <c r="OB213" s="28"/>
      <c r="OC213" s="28"/>
      <c r="OD213" s="28"/>
      <c r="OE213" s="28"/>
      <c r="OF213" s="28"/>
      <c r="OG213" s="28"/>
      <c r="OH213" s="28"/>
      <c r="OI213" s="28"/>
      <c r="OJ213" s="28"/>
    </row>
    <row r="214" spans="1:400">
      <c r="A214" s="30" t="s">
        <v>5987</v>
      </c>
      <c r="B214" s="30"/>
      <c r="C214" s="30"/>
      <c r="D214" s="30"/>
      <c r="E214" s="14" t="s">
        <v>37</v>
      </c>
      <c r="F214" s="14" t="s">
        <v>36</v>
      </c>
      <c r="G214" s="14" t="s">
        <v>159</v>
      </c>
      <c r="H214" s="15">
        <v>2008</v>
      </c>
      <c r="I214" s="15">
        <v>1</v>
      </c>
      <c r="J214" s="15">
        <v>0</v>
      </c>
      <c r="K214" s="15">
        <v>0</v>
      </c>
      <c r="L214" s="16" t="s">
        <v>2097</v>
      </c>
      <c r="M214" s="16"/>
      <c r="N214" s="16" t="s">
        <v>39</v>
      </c>
      <c r="O214" s="17">
        <v>2112</v>
      </c>
      <c r="P214" s="17">
        <v>0</v>
      </c>
      <c r="Q214" s="17">
        <v>0</v>
      </c>
      <c r="R214" s="18" t="s">
        <v>33</v>
      </c>
      <c r="S214" s="19" t="s">
        <v>89</v>
      </c>
      <c r="T214" s="19">
        <v>110</v>
      </c>
      <c r="U214" s="19">
        <v>3.2727272727272729</v>
      </c>
      <c r="V214" s="19">
        <v>0</v>
      </c>
      <c r="W214" s="20">
        <v>0.36</v>
      </c>
      <c r="X214" s="21">
        <v>760.31999999999994</v>
      </c>
      <c r="Y214" s="22" t="s">
        <v>33</v>
      </c>
      <c r="Z214" s="14" t="s">
        <v>5838</v>
      </c>
      <c r="AA214" s="24">
        <v>0</v>
      </c>
      <c r="AB214" s="14" t="s">
        <v>689</v>
      </c>
      <c r="AC214" s="14" t="s">
        <v>689</v>
      </c>
      <c r="AD214" s="25"/>
      <c r="AE214" s="26"/>
      <c r="AF214" s="27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AV214" s="28"/>
      <c r="AW214" s="28"/>
      <c r="AX214" s="28"/>
      <c r="AY214" s="28"/>
      <c r="AZ214" s="28"/>
      <c r="BA214" s="28"/>
      <c r="BB214" s="28"/>
      <c r="BC214" s="28"/>
      <c r="BD214" s="28"/>
      <c r="BE214" s="28"/>
      <c r="BF214" s="28"/>
      <c r="BG214" s="28"/>
      <c r="BH214" s="28"/>
      <c r="BI214" s="28"/>
      <c r="BJ214" s="28"/>
      <c r="BK214" s="28"/>
      <c r="BL214" s="28"/>
      <c r="BM214" s="28"/>
      <c r="BN214" s="28"/>
      <c r="BO214" s="28"/>
      <c r="BP214" s="28"/>
      <c r="BQ214" s="28"/>
      <c r="BR214" s="28"/>
      <c r="BS214" s="28"/>
      <c r="BT214" s="28"/>
      <c r="BU214" s="28"/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  <c r="DM214" s="28"/>
      <c r="DN214" s="28"/>
      <c r="DO214" s="28"/>
      <c r="DP214" s="28"/>
      <c r="DQ214" s="28"/>
      <c r="DR214" s="28"/>
      <c r="DS214" s="28"/>
      <c r="DT214" s="28"/>
      <c r="DU214" s="28"/>
      <c r="DV214" s="28"/>
      <c r="DW214" s="28"/>
      <c r="DX214" s="28"/>
      <c r="DY214" s="28"/>
      <c r="DZ214" s="28"/>
      <c r="EA214" s="28"/>
      <c r="EB214" s="28"/>
      <c r="EC214" s="28"/>
      <c r="ED214" s="28"/>
      <c r="EE214" s="28"/>
      <c r="EF214" s="28"/>
      <c r="EG214" s="28"/>
      <c r="EH214" s="28"/>
      <c r="EI214" s="28"/>
      <c r="EJ214" s="28"/>
      <c r="EK214" s="28"/>
      <c r="EL214" s="28"/>
      <c r="EM214" s="28"/>
      <c r="EN214" s="28"/>
      <c r="EO214" s="28"/>
      <c r="EP214" s="28"/>
      <c r="EQ214" s="28"/>
      <c r="ER214" s="28"/>
      <c r="ES214" s="28"/>
      <c r="ET214" s="28"/>
      <c r="EU214" s="28"/>
      <c r="EV214" s="28"/>
      <c r="EW214" s="28"/>
      <c r="EX214" s="28"/>
      <c r="EY214" s="28"/>
      <c r="EZ214" s="28"/>
      <c r="FA214" s="28"/>
      <c r="FB214" s="28"/>
      <c r="FC214" s="28"/>
      <c r="FD214" s="28"/>
      <c r="FE214" s="28"/>
      <c r="FF214" s="28"/>
      <c r="FG214" s="28"/>
      <c r="FH214" s="28"/>
      <c r="FI214" s="28"/>
      <c r="FJ214" s="28"/>
      <c r="FK214" s="28"/>
      <c r="FL214" s="28"/>
      <c r="FM214" s="28"/>
      <c r="FN214" s="28"/>
      <c r="FO214" s="28"/>
      <c r="FP214" s="28"/>
      <c r="FQ214" s="28"/>
      <c r="FR214" s="28"/>
      <c r="FS214" s="28"/>
      <c r="FT214" s="28"/>
      <c r="FU214" s="28"/>
      <c r="FV214" s="28"/>
      <c r="FW214" s="28"/>
      <c r="FX214" s="28"/>
      <c r="FY214" s="28"/>
      <c r="FZ214" s="28"/>
      <c r="GA214" s="28"/>
      <c r="GB214" s="28"/>
      <c r="GC214" s="28"/>
      <c r="GD214" s="28"/>
      <c r="GE214" s="28"/>
      <c r="GF214" s="28"/>
      <c r="GG214" s="28"/>
      <c r="GH214" s="28"/>
      <c r="GI214" s="28"/>
      <c r="GJ214" s="28"/>
      <c r="GK214" s="28"/>
      <c r="GL214" s="28"/>
      <c r="GM214" s="28"/>
      <c r="GN214" s="28"/>
      <c r="GO214" s="28"/>
      <c r="GP214" s="28"/>
      <c r="GQ214" s="28"/>
      <c r="GR214" s="28"/>
      <c r="GS214" s="28"/>
      <c r="GT214" s="28"/>
      <c r="GU214" s="28"/>
      <c r="GV214" s="28"/>
      <c r="GW214" s="28"/>
      <c r="GX214" s="28"/>
      <c r="GY214" s="28"/>
      <c r="GZ214" s="28"/>
      <c r="HA214" s="28"/>
      <c r="HB214" s="28"/>
      <c r="HC214" s="28"/>
      <c r="HD214" s="28"/>
      <c r="HE214" s="28"/>
      <c r="HF214" s="28"/>
      <c r="HG214" s="28"/>
      <c r="HH214" s="28"/>
      <c r="HI214" s="28"/>
      <c r="HJ214" s="28"/>
      <c r="HK214" s="28"/>
      <c r="HL214" s="28"/>
      <c r="HM214" s="28"/>
      <c r="HN214" s="28"/>
      <c r="HO214" s="28"/>
      <c r="HP214" s="28"/>
      <c r="HQ214" s="28"/>
      <c r="HR214" s="28"/>
      <c r="HS214" s="28"/>
      <c r="HT214" s="28"/>
      <c r="HU214" s="28"/>
      <c r="HV214" s="28"/>
      <c r="HW214" s="28"/>
      <c r="HX214" s="28"/>
      <c r="HY214" s="28"/>
      <c r="HZ214" s="28"/>
      <c r="IA214" s="28"/>
      <c r="IB214" s="28"/>
      <c r="IC214" s="28"/>
      <c r="ID214" s="28"/>
      <c r="IE214" s="28"/>
      <c r="IF214" s="28"/>
      <c r="IG214" s="28"/>
      <c r="IH214" s="28"/>
      <c r="II214" s="28"/>
      <c r="IJ214" s="28"/>
      <c r="IK214" s="28"/>
      <c r="IL214" s="28"/>
      <c r="IM214" s="28"/>
      <c r="IN214" s="28"/>
      <c r="IO214" s="28"/>
      <c r="IP214" s="28"/>
      <c r="IQ214" s="28"/>
      <c r="IR214" s="28"/>
      <c r="IS214" s="28"/>
      <c r="IT214" s="28"/>
      <c r="IU214" s="28"/>
      <c r="IV214" s="28"/>
      <c r="IW214" s="28"/>
      <c r="IX214" s="28"/>
      <c r="IY214" s="28"/>
      <c r="IZ214" s="28"/>
      <c r="JA214" s="28"/>
      <c r="JB214" s="28"/>
      <c r="JC214" s="28"/>
      <c r="JD214" s="28"/>
      <c r="JE214" s="28"/>
      <c r="JF214" s="28"/>
      <c r="JG214" s="28"/>
      <c r="JH214" s="28"/>
      <c r="JI214" s="28"/>
      <c r="JJ214" s="28"/>
      <c r="JK214" s="28"/>
      <c r="JL214" s="28"/>
      <c r="JM214" s="28"/>
      <c r="JN214" s="28"/>
      <c r="JO214" s="28"/>
      <c r="JP214" s="28"/>
      <c r="JQ214" s="28"/>
      <c r="JR214" s="28"/>
      <c r="JS214" s="28"/>
      <c r="JT214" s="28"/>
      <c r="JU214" s="28"/>
      <c r="JV214" s="28"/>
      <c r="JW214" s="28"/>
      <c r="JX214" s="28"/>
      <c r="JY214" s="28"/>
      <c r="JZ214" s="28"/>
      <c r="KA214" s="28"/>
      <c r="KB214" s="28"/>
      <c r="KC214" s="28"/>
      <c r="KD214" s="28"/>
      <c r="KE214" s="28"/>
      <c r="KF214" s="28"/>
      <c r="KG214" s="28"/>
      <c r="KH214" s="28"/>
      <c r="KI214" s="28"/>
      <c r="KJ214" s="28"/>
      <c r="KK214" s="28"/>
      <c r="KL214" s="28"/>
      <c r="KM214" s="28"/>
      <c r="KN214" s="28"/>
      <c r="KO214" s="28"/>
      <c r="KP214" s="28"/>
      <c r="KQ214" s="28"/>
      <c r="KR214" s="28"/>
      <c r="KS214" s="28"/>
      <c r="KT214" s="28"/>
      <c r="KU214" s="28"/>
      <c r="KV214" s="28"/>
      <c r="KW214" s="28"/>
      <c r="KX214" s="28"/>
      <c r="KY214" s="28"/>
      <c r="KZ214" s="28"/>
      <c r="LA214" s="28"/>
      <c r="LB214" s="28"/>
      <c r="LC214" s="28"/>
      <c r="LD214" s="28"/>
      <c r="LE214" s="28"/>
      <c r="LF214" s="28"/>
      <c r="LG214" s="28"/>
      <c r="LH214" s="28"/>
      <c r="LI214" s="28"/>
      <c r="LJ214" s="28"/>
      <c r="LK214" s="28"/>
      <c r="LL214" s="28"/>
      <c r="LM214" s="28"/>
      <c r="LN214" s="28"/>
      <c r="LO214" s="28"/>
      <c r="LP214" s="28"/>
      <c r="LQ214" s="28"/>
      <c r="LR214" s="28"/>
      <c r="LS214" s="28"/>
      <c r="LT214" s="28"/>
      <c r="LU214" s="28"/>
      <c r="LV214" s="28"/>
      <c r="LW214" s="28"/>
      <c r="LX214" s="28"/>
      <c r="LY214" s="28"/>
      <c r="LZ214" s="28"/>
      <c r="MA214" s="28"/>
      <c r="MB214" s="28"/>
      <c r="MC214" s="28"/>
      <c r="MD214" s="28"/>
      <c r="ME214" s="28"/>
      <c r="MF214" s="28"/>
      <c r="MG214" s="28"/>
      <c r="MH214" s="28"/>
      <c r="MI214" s="28"/>
      <c r="MJ214" s="28"/>
      <c r="MK214" s="28"/>
      <c r="ML214" s="28"/>
      <c r="MM214" s="28"/>
      <c r="MN214" s="28"/>
      <c r="MO214" s="28"/>
      <c r="MP214" s="28"/>
      <c r="MQ214" s="28"/>
      <c r="MR214" s="28"/>
      <c r="MS214" s="28"/>
      <c r="MT214" s="28"/>
      <c r="MU214" s="28"/>
      <c r="MV214" s="28"/>
      <c r="MW214" s="28"/>
      <c r="MX214" s="28"/>
      <c r="MY214" s="28"/>
      <c r="MZ214" s="28"/>
      <c r="NA214" s="28"/>
      <c r="NB214" s="28"/>
      <c r="NC214" s="28"/>
      <c r="ND214" s="28"/>
      <c r="NE214" s="28"/>
      <c r="NF214" s="28"/>
      <c r="NG214" s="28"/>
      <c r="NH214" s="28"/>
      <c r="NI214" s="28"/>
      <c r="NJ214" s="28"/>
      <c r="NK214" s="28"/>
      <c r="NL214" s="28"/>
      <c r="NM214" s="28"/>
      <c r="NN214" s="28"/>
      <c r="NO214" s="28"/>
      <c r="NP214" s="28"/>
      <c r="NQ214" s="28"/>
      <c r="NR214" s="28"/>
      <c r="NS214" s="28"/>
      <c r="NT214" s="28"/>
      <c r="NU214" s="28"/>
      <c r="NV214" s="28"/>
      <c r="NW214" s="28"/>
      <c r="NX214" s="28"/>
      <c r="NY214" s="28"/>
      <c r="NZ214" s="28"/>
      <c r="OA214" s="28"/>
      <c r="OB214" s="28"/>
      <c r="OC214" s="28"/>
      <c r="OD214" s="28"/>
      <c r="OE214" s="28"/>
      <c r="OF214" s="28"/>
      <c r="OG214" s="28"/>
      <c r="OH214" s="28"/>
      <c r="OI214" s="28"/>
      <c r="OJ214" s="28"/>
    </row>
    <row r="215" spans="1:400">
      <c r="A215" s="30" t="s">
        <v>5987</v>
      </c>
      <c r="B215" s="30"/>
      <c r="C215" s="30"/>
      <c r="D215" s="30"/>
      <c r="E215" s="14" t="s">
        <v>99</v>
      </c>
      <c r="F215" s="14" t="s">
        <v>36</v>
      </c>
      <c r="G215" s="14" t="s">
        <v>159</v>
      </c>
      <c r="H215" s="15">
        <v>2008</v>
      </c>
      <c r="I215" s="15">
        <v>1</v>
      </c>
      <c r="J215" s="15">
        <v>0</v>
      </c>
      <c r="K215" s="15">
        <v>0</v>
      </c>
      <c r="L215" s="16" t="s">
        <v>2097</v>
      </c>
      <c r="M215" s="16"/>
      <c r="N215" s="16" t="s">
        <v>39</v>
      </c>
      <c r="O215" s="17">
        <v>2112</v>
      </c>
      <c r="P215" s="17">
        <v>0</v>
      </c>
      <c r="Q215" s="17">
        <v>0</v>
      </c>
      <c r="R215" s="18" t="s">
        <v>33</v>
      </c>
      <c r="S215" s="19" t="s">
        <v>89</v>
      </c>
      <c r="T215" s="19">
        <v>110</v>
      </c>
      <c r="U215" s="19">
        <v>3.2727272727272729</v>
      </c>
      <c r="V215" s="19">
        <v>0</v>
      </c>
      <c r="W215" s="20">
        <v>0.36</v>
      </c>
      <c r="X215" s="21">
        <v>760.31999999999994</v>
      </c>
      <c r="Y215" s="22" t="s">
        <v>33</v>
      </c>
      <c r="Z215" s="14" t="s">
        <v>5838</v>
      </c>
      <c r="AA215" s="24">
        <v>0</v>
      </c>
      <c r="AB215" s="14" t="s">
        <v>689</v>
      </c>
      <c r="AC215" s="14" t="s">
        <v>689</v>
      </c>
      <c r="AD215" s="25"/>
      <c r="AE215" s="26"/>
      <c r="AF215" s="27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AV215" s="28"/>
      <c r="AW215" s="28"/>
      <c r="AX215" s="28"/>
      <c r="AY215" s="28"/>
      <c r="AZ215" s="28"/>
      <c r="BA215" s="28"/>
      <c r="BB215" s="28"/>
      <c r="BC215" s="28"/>
      <c r="BD215" s="28"/>
      <c r="BE215" s="28"/>
      <c r="BF215" s="28"/>
      <c r="BG215" s="28"/>
      <c r="BH215" s="28"/>
      <c r="BI215" s="28"/>
      <c r="BJ215" s="28"/>
      <c r="BK215" s="28"/>
      <c r="BL215" s="28"/>
      <c r="BM215" s="28"/>
      <c r="BN215" s="28"/>
      <c r="BO215" s="28"/>
      <c r="BP215" s="28"/>
      <c r="BQ215" s="28"/>
      <c r="BR215" s="28"/>
      <c r="BS215" s="28"/>
      <c r="BT215" s="28"/>
      <c r="BU215" s="28"/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  <c r="DM215" s="28"/>
      <c r="DN215" s="28"/>
      <c r="DO215" s="28"/>
      <c r="DP215" s="28"/>
      <c r="DQ215" s="28"/>
      <c r="DR215" s="28"/>
      <c r="DS215" s="28"/>
      <c r="DT215" s="28"/>
      <c r="DU215" s="28"/>
      <c r="DV215" s="28"/>
      <c r="DW215" s="28"/>
      <c r="DX215" s="28"/>
      <c r="DY215" s="28"/>
      <c r="DZ215" s="28"/>
      <c r="EA215" s="28"/>
      <c r="EB215" s="28"/>
      <c r="EC215" s="28"/>
      <c r="ED215" s="28"/>
      <c r="EE215" s="28"/>
      <c r="EF215" s="28"/>
      <c r="EG215" s="28"/>
      <c r="EH215" s="28"/>
      <c r="EI215" s="28"/>
      <c r="EJ215" s="28"/>
      <c r="EK215" s="28"/>
      <c r="EL215" s="28"/>
      <c r="EM215" s="28"/>
      <c r="EN215" s="28"/>
      <c r="EO215" s="28"/>
      <c r="EP215" s="28"/>
      <c r="EQ215" s="28"/>
      <c r="ER215" s="28"/>
      <c r="ES215" s="28"/>
      <c r="ET215" s="28"/>
      <c r="EU215" s="28"/>
      <c r="EV215" s="28"/>
      <c r="EW215" s="28"/>
      <c r="EX215" s="28"/>
      <c r="EY215" s="28"/>
      <c r="EZ215" s="28"/>
      <c r="FA215" s="28"/>
      <c r="FB215" s="28"/>
      <c r="FC215" s="28"/>
      <c r="FD215" s="28"/>
      <c r="FE215" s="28"/>
      <c r="FF215" s="28"/>
      <c r="FG215" s="28"/>
      <c r="FH215" s="28"/>
      <c r="FI215" s="28"/>
      <c r="FJ215" s="28"/>
      <c r="FK215" s="28"/>
      <c r="FL215" s="28"/>
      <c r="FM215" s="28"/>
      <c r="FN215" s="28"/>
      <c r="FO215" s="28"/>
      <c r="FP215" s="28"/>
      <c r="FQ215" s="28"/>
      <c r="FR215" s="28"/>
      <c r="FS215" s="28"/>
      <c r="FT215" s="28"/>
      <c r="FU215" s="28"/>
      <c r="FV215" s="28"/>
      <c r="FW215" s="28"/>
      <c r="FX215" s="28"/>
      <c r="FY215" s="28"/>
      <c r="FZ215" s="28"/>
      <c r="GA215" s="28"/>
      <c r="GB215" s="28"/>
      <c r="GC215" s="28"/>
      <c r="GD215" s="28"/>
      <c r="GE215" s="28"/>
      <c r="GF215" s="28"/>
      <c r="GG215" s="28"/>
      <c r="GH215" s="28"/>
      <c r="GI215" s="28"/>
      <c r="GJ215" s="28"/>
      <c r="GK215" s="28"/>
      <c r="GL215" s="28"/>
      <c r="GM215" s="28"/>
      <c r="GN215" s="28"/>
      <c r="GO215" s="28"/>
      <c r="GP215" s="28"/>
      <c r="GQ215" s="28"/>
      <c r="GR215" s="28"/>
      <c r="GS215" s="28"/>
      <c r="GT215" s="28"/>
      <c r="GU215" s="28"/>
      <c r="GV215" s="28"/>
      <c r="GW215" s="28"/>
      <c r="GX215" s="28"/>
      <c r="GY215" s="28"/>
      <c r="GZ215" s="28"/>
      <c r="HA215" s="28"/>
      <c r="HB215" s="28"/>
      <c r="HC215" s="28"/>
      <c r="HD215" s="28"/>
      <c r="HE215" s="28"/>
      <c r="HF215" s="28"/>
      <c r="HG215" s="28"/>
      <c r="HH215" s="28"/>
      <c r="HI215" s="28"/>
      <c r="HJ215" s="28"/>
      <c r="HK215" s="28"/>
      <c r="HL215" s="28"/>
      <c r="HM215" s="28"/>
      <c r="HN215" s="28"/>
      <c r="HO215" s="28"/>
      <c r="HP215" s="28"/>
      <c r="HQ215" s="28"/>
      <c r="HR215" s="28"/>
      <c r="HS215" s="28"/>
      <c r="HT215" s="28"/>
      <c r="HU215" s="28"/>
      <c r="HV215" s="28"/>
      <c r="HW215" s="28"/>
      <c r="HX215" s="28"/>
      <c r="HY215" s="28"/>
      <c r="HZ215" s="28"/>
      <c r="IA215" s="28"/>
      <c r="IB215" s="28"/>
      <c r="IC215" s="28"/>
      <c r="ID215" s="28"/>
      <c r="IE215" s="28"/>
      <c r="IF215" s="28"/>
      <c r="IG215" s="28"/>
      <c r="IH215" s="28"/>
      <c r="II215" s="28"/>
      <c r="IJ215" s="28"/>
      <c r="IK215" s="28"/>
      <c r="IL215" s="28"/>
      <c r="IM215" s="28"/>
      <c r="IN215" s="28"/>
      <c r="IO215" s="28"/>
      <c r="IP215" s="28"/>
      <c r="IQ215" s="28"/>
      <c r="IR215" s="28"/>
      <c r="IS215" s="28"/>
      <c r="IT215" s="28"/>
      <c r="IU215" s="28"/>
      <c r="IV215" s="28"/>
      <c r="IW215" s="28"/>
      <c r="IX215" s="28"/>
      <c r="IY215" s="28"/>
      <c r="IZ215" s="28"/>
      <c r="JA215" s="28"/>
      <c r="JB215" s="28"/>
      <c r="JC215" s="28"/>
      <c r="JD215" s="28"/>
      <c r="JE215" s="28"/>
      <c r="JF215" s="28"/>
      <c r="JG215" s="28"/>
      <c r="JH215" s="28"/>
      <c r="JI215" s="28"/>
      <c r="JJ215" s="28"/>
      <c r="JK215" s="28"/>
      <c r="JL215" s="28"/>
      <c r="JM215" s="28"/>
      <c r="JN215" s="28"/>
      <c r="JO215" s="28"/>
      <c r="JP215" s="28"/>
      <c r="JQ215" s="28"/>
      <c r="JR215" s="28"/>
      <c r="JS215" s="28"/>
      <c r="JT215" s="28"/>
      <c r="JU215" s="28"/>
      <c r="JV215" s="28"/>
      <c r="JW215" s="28"/>
      <c r="JX215" s="28"/>
      <c r="JY215" s="28"/>
      <c r="JZ215" s="28"/>
      <c r="KA215" s="28"/>
      <c r="KB215" s="28"/>
      <c r="KC215" s="28"/>
      <c r="KD215" s="28"/>
      <c r="KE215" s="28"/>
      <c r="KF215" s="28"/>
      <c r="KG215" s="28"/>
      <c r="KH215" s="28"/>
      <c r="KI215" s="28"/>
      <c r="KJ215" s="28"/>
      <c r="KK215" s="28"/>
      <c r="KL215" s="28"/>
      <c r="KM215" s="28"/>
      <c r="KN215" s="28"/>
      <c r="KO215" s="28"/>
      <c r="KP215" s="28"/>
      <c r="KQ215" s="28"/>
      <c r="KR215" s="28"/>
      <c r="KS215" s="28"/>
      <c r="KT215" s="28"/>
      <c r="KU215" s="28"/>
      <c r="KV215" s="28"/>
      <c r="KW215" s="28"/>
      <c r="KX215" s="28"/>
      <c r="KY215" s="28"/>
      <c r="KZ215" s="28"/>
      <c r="LA215" s="28"/>
      <c r="LB215" s="28"/>
      <c r="LC215" s="28"/>
      <c r="LD215" s="28"/>
      <c r="LE215" s="28"/>
      <c r="LF215" s="28"/>
      <c r="LG215" s="28"/>
      <c r="LH215" s="28"/>
      <c r="LI215" s="28"/>
      <c r="LJ215" s="28"/>
      <c r="LK215" s="28"/>
      <c r="LL215" s="28"/>
      <c r="LM215" s="28"/>
      <c r="LN215" s="28"/>
      <c r="LO215" s="28"/>
      <c r="LP215" s="28"/>
      <c r="LQ215" s="28"/>
      <c r="LR215" s="28"/>
      <c r="LS215" s="28"/>
      <c r="LT215" s="28"/>
      <c r="LU215" s="28"/>
      <c r="LV215" s="28"/>
      <c r="LW215" s="28"/>
      <c r="LX215" s="28"/>
      <c r="LY215" s="28"/>
      <c r="LZ215" s="28"/>
      <c r="MA215" s="28"/>
      <c r="MB215" s="28"/>
      <c r="MC215" s="28"/>
      <c r="MD215" s="28"/>
      <c r="ME215" s="28"/>
      <c r="MF215" s="28"/>
      <c r="MG215" s="28"/>
      <c r="MH215" s="28"/>
      <c r="MI215" s="28"/>
      <c r="MJ215" s="28"/>
      <c r="MK215" s="28"/>
      <c r="ML215" s="28"/>
      <c r="MM215" s="28"/>
      <c r="MN215" s="28"/>
      <c r="MO215" s="28"/>
      <c r="MP215" s="28"/>
      <c r="MQ215" s="28"/>
      <c r="MR215" s="28"/>
      <c r="MS215" s="28"/>
      <c r="MT215" s="28"/>
      <c r="MU215" s="28"/>
      <c r="MV215" s="28"/>
      <c r="MW215" s="28"/>
      <c r="MX215" s="28"/>
      <c r="MY215" s="28"/>
      <c r="MZ215" s="28"/>
      <c r="NA215" s="28"/>
      <c r="NB215" s="28"/>
      <c r="NC215" s="28"/>
      <c r="ND215" s="28"/>
      <c r="NE215" s="28"/>
      <c r="NF215" s="28"/>
      <c r="NG215" s="28"/>
      <c r="NH215" s="28"/>
      <c r="NI215" s="28"/>
      <c r="NJ215" s="28"/>
      <c r="NK215" s="28"/>
      <c r="NL215" s="28"/>
      <c r="NM215" s="28"/>
      <c r="NN215" s="28"/>
      <c r="NO215" s="28"/>
      <c r="NP215" s="28"/>
      <c r="NQ215" s="28"/>
      <c r="NR215" s="28"/>
      <c r="NS215" s="28"/>
      <c r="NT215" s="28"/>
      <c r="NU215" s="28"/>
      <c r="NV215" s="28"/>
      <c r="NW215" s="28"/>
      <c r="NX215" s="28"/>
      <c r="NY215" s="28"/>
      <c r="NZ215" s="28"/>
      <c r="OA215" s="28"/>
      <c r="OB215" s="28"/>
      <c r="OC215" s="28"/>
      <c r="OD215" s="28"/>
      <c r="OE215" s="28"/>
      <c r="OF215" s="28"/>
      <c r="OG215" s="28"/>
      <c r="OH215" s="28"/>
      <c r="OI215" s="28"/>
      <c r="OJ215" s="28"/>
    </row>
    <row r="216" spans="1:400">
      <c r="A216" s="30" t="s">
        <v>5987</v>
      </c>
      <c r="B216" s="30"/>
      <c r="C216" s="30"/>
      <c r="D216" s="30"/>
      <c r="E216" s="14" t="s">
        <v>99</v>
      </c>
      <c r="F216" s="14" t="s">
        <v>36</v>
      </c>
      <c r="G216" s="14" t="s">
        <v>2098</v>
      </c>
      <c r="H216" s="15">
        <v>2010</v>
      </c>
      <c r="I216" s="15">
        <v>1</v>
      </c>
      <c r="J216" s="15">
        <v>0</v>
      </c>
      <c r="K216" s="15">
        <v>0</v>
      </c>
      <c r="L216" s="16" t="s">
        <v>2097</v>
      </c>
      <c r="M216" s="16"/>
      <c r="N216" s="16" t="s">
        <v>39</v>
      </c>
      <c r="O216" s="17">
        <v>2112</v>
      </c>
      <c r="P216" s="17">
        <v>0</v>
      </c>
      <c r="Q216" s="17">
        <v>0</v>
      </c>
      <c r="R216" s="18" t="s">
        <v>33</v>
      </c>
      <c r="S216" s="19" t="s">
        <v>89</v>
      </c>
      <c r="T216" s="19">
        <v>110</v>
      </c>
      <c r="U216" s="19">
        <v>3.2727272727272729</v>
      </c>
      <c r="V216" s="19">
        <v>0</v>
      </c>
      <c r="W216" s="20">
        <v>0.36</v>
      </c>
      <c r="X216" s="21">
        <v>760.31999999999994</v>
      </c>
      <c r="Y216" s="22" t="s">
        <v>33</v>
      </c>
      <c r="Z216" s="14" t="s">
        <v>5838</v>
      </c>
      <c r="AA216" s="24">
        <v>0</v>
      </c>
      <c r="AB216" s="14" t="s">
        <v>689</v>
      </c>
      <c r="AC216" s="14" t="s">
        <v>689</v>
      </c>
      <c r="AD216" s="25"/>
      <c r="AE216" s="26"/>
      <c r="AF216" s="27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AV216" s="28"/>
      <c r="AW216" s="28"/>
      <c r="AX216" s="28"/>
      <c r="AY216" s="28"/>
      <c r="AZ216" s="28"/>
      <c r="BA216" s="28"/>
      <c r="BB216" s="28"/>
      <c r="BC216" s="28"/>
      <c r="BD216" s="28"/>
      <c r="BE216" s="28"/>
      <c r="BF216" s="28"/>
      <c r="BG216" s="28"/>
      <c r="BH216" s="28"/>
      <c r="BI216" s="28"/>
      <c r="BJ216" s="28"/>
      <c r="BK216" s="28"/>
      <c r="BL216" s="28"/>
      <c r="BM216" s="28"/>
      <c r="BN216" s="28"/>
      <c r="BO216" s="28"/>
      <c r="BP216" s="28"/>
      <c r="BQ216" s="28"/>
      <c r="BR216" s="28"/>
      <c r="BS216" s="28"/>
      <c r="BT216" s="28"/>
      <c r="BU216" s="28"/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  <c r="DM216" s="28"/>
      <c r="DN216" s="28"/>
      <c r="DO216" s="28"/>
      <c r="DP216" s="28"/>
      <c r="DQ216" s="28"/>
      <c r="DR216" s="28"/>
      <c r="DS216" s="28"/>
      <c r="DT216" s="28"/>
      <c r="DU216" s="28"/>
      <c r="DV216" s="28"/>
      <c r="DW216" s="28"/>
      <c r="DX216" s="28"/>
      <c r="DY216" s="28"/>
      <c r="DZ216" s="28"/>
      <c r="EA216" s="28"/>
      <c r="EB216" s="28"/>
      <c r="EC216" s="28"/>
      <c r="ED216" s="28"/>
      <c r="EE216" s="28"/>
      <c r="EF216" s="28"/>
      <c r="EG216" s="28"/>
      <c r="EH216" s="28"/>
      <c r="EI216" s="28"/>
      <c r="EJ216" s="28"/>
      <c r="EK216" s="28"/>
      <c r="EL216" s="28"/>
      <c r="EM216" s="28"/>
      <c r="EN216" s="28"/>
      <c r="EO216" s="28"/>
      <c r="EP216" s="28"/>
      <c r="EQ216" s="28"/>
      <c r="ER216" s="28"/>
      <c r="ES216" s="28"/>
      <c r="ET216" s="28"/>
      <c r="EU216" s="28"/>
      <c r="EV216" s="28"/>
      <c r="EW216" s="28"/>
      <c r="EX216" s="28"/>
      <c r="EY216" s="28"/>
      <c r="EZ216" s="28"/>
      <c r="FA216" s="28"/>
      <c r="FB216" s="28"/>
      <c r="FC216" s="28"/>
      <c r="FD216" s="28"/>
      <c r="FE216" s="28"/>
      <c r="FF216" s="28"/>
      <c r="FG216" s="28"/>
      <c r="FH216" s="28"/>
      <c r="FI216" s="28"/>
      <c r="FJ216" s="28"/>
      <c r="FK216" s="28"/>
      <c r="FL216" s="28"/>
      <c r="FM216" s="28"/>
      <c r="FN216" s="28"/>
      <c r="FO216" s="28"/>
      <c r="FP216" s="28"/>
      <c r="FQ216" s="28"/>
      <c r="FR216" s="28"/>
      <c r="FS216" s="28"/>
      <c r="FT216" s="28"/>
      <c r="FU216" s="28"/>
      <c r="FV216" s="28"/>
      <c r="FW216" s="28"/>
      <c r="FX216" s="28"/>
      <c r="FY216" s="28"/>
      <c r="FZ216" s="28"/>
      <c r="GA216" s="28"/>
      <c r="GB216" s="28"/>
      <c r="GC216" s="28"/>
      <c r="GD216" s="28"/>
      <c r="GE216" s="28"/>
      <c r="GF216" s="28"/>
      <c r="GG216" s="28"/>
      <c r="GH216" s="28"/>
      <c r="GI216" s="28"/>
      <c r="GJ216" s="28"/>
      <c r="GK216" s="28"/>
      <c r="GL216" s="28"/>
      <c r="GM216" s="28"/>
      <c r="GN216" s="28"/>
      <c r="GO216" s="28"/>
      <c r="GP216" s="28"/>
      <c r="GQ216" s="28"/>
      <c r="GR216" s="28"/>
      <c r="GS216" s="28"/>
      <c r="GT216" s="28"/>
      <c r="GU216" s="28"/>
      <c r="GV216" s="28"/>
      <c r="GW216" s="28"/>
      <c r="GX216" s="28"/>
      <c r="GY216" s="28"/>
      <c r="GZ216" s="28"/>
      <c r="HA216" s="28"/>
      <c r="HB216" s="28"/>
      <c r="HC216" s="28"/>
      <c r="HD216" s="28"/>
      <c r="HE216" s="28"/>
      <c r="HF216" s="28"/>
      <c r="HG216" s="28"/>
      <c r="HH216" s="28"/>
      <c r="HI216" s="28"/>
      <c r="HJ216" s="28"/>
      <c r="HK216" s="28"/>
      <c r="HL216" s="28"/>
      <c r="HM216" s="28"/>
      <c r="HN216" s="28"/>
      <c r="HO216" s="28"/>
      <c r="HP216" s="28"/>
      <c r="HQ216" s="28"/>
      <c r="HR216" s="28"/>
      <c r="HS216" s="28"/>
      <c r="HT216" s="28"/>
      <c r="HU216" s="28"/>
      <c r="HV216" s="28"/>
      <c r="HW216" s="28"/>
      <c r="HX216" s="28"/>
      <c r="HY216" s="28"/>
      <c r="HZ216" s="28"/>
      <c r="IA216" s="28"/>
      <c r="IB216" s="28"/>
      <c r="IC216" s="28"/>
      <c r="ID216" s="28"/>
      <c r="IE216" s="28"/>
      <c r="IF216" s="28"/>
      <c r="IG216" s="28"/>
      <c r="IH216" s="28"/>
      <c r="II216" s="28"/>
      <c r="IJ216" s="28"/>
      <c r="IK216" s="28"/>
      <c r="IL216" s="28"/>
      <c r="IM216" s="28"/>
      <c r="IN216" s="28"/>
      <c r="IO216" s="28"/>
      <c r="IP216" s="28"/>
      <c r="IQ216" s="28"/>
      <c r="IR216" s="28"/>
      <c r="IS216" s="28"/>
      <c r="IT216" s="28"/>
      <c r="IU216" s="28"/>
      <c r="IV216" s="28"/>
      <c r="IW216" s="28"/>
      <c r="IX216" s="28"/>
      <c r="IY216" s="28"/>
      <c r="IZ216" s="28"/>
      <c r="JA216" s="28"/>
      <c r="JB216" s="28"/>
      <c r="JC216" s="28"/>
      <c r="JD216" s="28"/>
      <c r="JE216" s="28"/>
      <c r="JF216" s="28"/>
      <c r="JG216" s="28"/>
      <c r="JH216" s="28"/>
      <c r="JI216" s="28"/>
      <c r="JJ216" s="28"/>
      <c r="JK216" s="28"/>
      <c r="JL216" s="28"/>
      <c r="JM216" s="28"/>
      <c r="JN216" s="28"/>
      <c r="JO216" s="28"/>
      <c r="JP216" s="28"/>
      <c r="JQ216" s="28"/>
      <c r="JR216" s="28"/>
      <c r="JS216" s="28"/>
      <c r="JT216" s="28"/>
      <c r="JU216" s="28"/>
      <c r="JV216" s="28"/>
      <c r="JW216" s="28"/>
      <c r="JX216" s="28"/>
      <c r="JY216" s="28"/>
      <c r="JZ216" s="28"/>
      <c r="KA216" s="28"/>
      <c r="KB216" s="28"/>
      <c r="KC216" s="28"/>
      <c r="KD216" s="28"/>
      <c r="KE216" s="28"/>
      <c r="KF216" s="28"/>
      <c r="KG216" s="28"/>
      <c r="KH216" s="28"/>
      <c r="KI216" s="28"/>
      <c r="KJ216" s="28"/>
      <c r="KK216" s="28"/>
      <c r="KL216" s="28"/>
      <c r="KM216" s="28"/>
      <c r="KN216" s="28"/>
      <c r="KO216" s="28"/>
      <c r="KP216" s="28"/>
      <c r="KQ216" s="28"/>
      <c r="KR216" s="28"/>
      <c r="KS216" s="28"/>
      <c r="KT216" s="28"/>
      <c r="KU216" s="28"/>
      <c r="KV216" s="28"/>
      <c r="KW216" s="28"/>
      <c r="KX216" s="28"/>
      <c r="KY216" s="28"/>
      <c r="KZ216" s="28"/>
      <c r="LA216" s="28"/>
      <c r="LB216" s="28"/>
      <c r="LC216" s="28"/>
      <c r="LD216" s="28"/>
      <c r="LE216" s="28"/>
      <c r="LF216" s="28"/>
      <c r="LG216" s="28"/>
      <c r="LH216" s="28"/>
      <c r="LI216" s="28"/>
      <c r="LJ216" s="28"/>
      <c r="LK216" s="28"/>
      <c r="LL216" s="28"/>
      <c r="LM216" s="28"/>
      <c r="LN216" s="28"/>
      <c r="LO216" s="28"/>
      <c r="LP216" s="28"/>
      <c r="LQ216" s="28"/>
      <c r="LR216" s="28"/>
      <c r="LS216" s="28"/>
      <c r="LT216" s="28"/>
      <c r="LU216" s="28"/>
      <c r="LV216" s="28"/>
      <c r="LW216" s="28"/>
      <c r="LX216" s="28"/>
      <c r="LY216" s="28"/>
      <c r="LZ216" s="28"/>
      <c r="MA216" s="28"/>
      <c r="MB216" s="28"/>
      <c r="MC216" s="28"/>
      <c r="MD216" s="28"/>
      <c r="ME216" s="28"/>
      <c r="MF216" s="28"/>
      <c r="MG216" s="28"/>
      <c r="MH216" s="28"/>
      <c r="MI216" s="28"/>
      <c r="MJ216" s="28"/>
      <c r="MK216" s="28"/>
      <c r="ML216" s="28"/>
      <c r="MM216" s="28"/>
      <c r="MN216" s="28"/>
      <c r="MO216" s="28"/>
      <c r="MP216" s="28"/>
      <c r="MQ216" s="28"/>
      <c r="MR216" s="28"/>
      <c r="MS216" s="28"/>
      <c r="MT216" s="28"/>
      <c r="MU216" s="28"/>
      <c r="MV216" s="28"/>
      <c r="MW216" s="28"/>
      <c r="MX216" s="28"/>
      <c r="MY216" s="28"/>
      <c r="MZ216" s="28"/>
      <c r="NA216" s="28"/>
      <c r="NB216" s="28"/>
      <c r="NC216" s="28"/>
      <c r="ND216" s="28"/>
      <c r="NE216" s="28"/>
      <c r="NF216" s="28"/>
      <c r="NG216" s="28"/>
      <c r="NH216" s="28"/>
      <c r="NI216" s="28"/>
      <c r="NJ216" s="28"/>
      <c r="NK216" s="28"/>
      <c r="NL216" s="28"/>
      <c r="NM216" s="28"/>
      <c r="NN216" s="28"/>
      <c r="NO216" s="28"/>
      <c r="NP216" s="28"/>
      <c r="NQ216" s="28"/>
      <c r="NR216" s="28"/>
      <c r="NS216" s="28"/>
      <c r="NT216" s="28"/>
      <c r="NU216" s="28"/>
      <c r="NV216" s="28"/>
      <c r="NW216" s="28"/>
      <c r="NX216" s="28"/>
      <c r="NY216" s="28"/>
      <c r="NZ216" s="28"/>
      <c r="OA216" s="28"/>
      <c r="OB216" s="28"/>
      <c r="OC216" s="28"/>
      <c r="OD216" s="28"/>
      <c r="OE216" s="28"/>
      <c r="OF216" s="28"/>
      <c r="OG216" s="28"/>
      <c r="OH216" s="28"/>
      <c r="OI216" s="28"/>
      <c r="OJ216" s="28"/>
    </row>
    <row r="217" spans="1:400">
      <c r="A217" s="30" t="s">
        <v>5987</v>
      </c>
      <c r="B217" s="30"/>
      <c r="C217" s="30"/>
      <c r="D217" s="30"/>
      <c r="E217" s="14" t="s">
        <v>35</v>
      </c>
      <c r="F217" s="14" t="s">
        <v>36</v>
      </c>
      <c r="G217" s="14" t="s">
        <v>2089</v>
      </c>
      <c r="H217" s="15">
        <v>2008</v>
      </c>
      <c r="I217" s="15">
        <v>2</v>
      </c>
      <c r="J217" s="15">
        <v>0</v>
      </c>
      <c r="K217" s="15">
        <v>0</v>
      </c>
      <c r="L217" s="16" t="s">
        <v>2097</v>
      </c>
      <c r="M217" s="16"/>
      <c r="N217" s="16" t="s">
        <v>39</v>
      </c>
      <c r="O217" s="17">
        <v>1440</v>
      </c>
      <c r="P217" s="17">
        <v>0</v>
      </c>
      <c r="Q217" s="17">
        <v>0</v>
      </c>
      <c r="R217" s="18" t="s">
        <v>33</v>
      </c>
      <c r="S217" s="19" t="s">
        <v>89</v>
      </c>
      <c r="T217" s="19">
        <v>110</v>
      </c>
      <c r="U217" s="19">
        <v>6.3</v>
      </c>
      <c r="V217" s="19">
        <v>0</v>
      </c>
      <c r="W217" s="20">
        <v>0.69299999999999995</v>
      </c>
      <c r="X217" s="21">
        <v>1995.84</v>
      </c>
      <c r="Y217" s="22" t="s">
        <v>33</v>
      </c>
      <c r="Z217" s="14" t="s">
        <v>5838</v>
      </c>
      <c r="AA217" s="24">
        <v>0</v>
      </c>
      <c r="AB217" s="14" t="s">
        <v>689</v>
      </c>
      <c r="AC217" s="14" t="s">
        <v>689</v>
      </c>
      <c r="AD217" s="25"/>
      <c r="AE217" s="26"/>
      <c r="AF217" s="27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AV217" s="28"/>
      <c r="AW217" s="28"/>
      <c r="AX217" s="28"/>
      <c r="AY217" s="28"/>
      <c r="AZ217" s="28"/>
      <c r="BA217" s="28"/>
      <c r="BB217" s="28"/>
      <c r="BC217" s="28"/>
      <c r="BD217" s="28"/>
      <c r="BE217" s="28"/>
      <c r="BF217" s="28"/>
      <c r="BG217" s="28"/>
      <c r="BH217" s="28"/>
      <c r="BI217" s="28"/>
      <c r="BJ217" s="28"/>
      <c r="BK217" s="28"/>
      <c r="BL217" s="28"/>
      <c r="BM217" s="28"/>
      <c r="BN217" s="28"/>
      <c r="BO217" s="28"/>
      <c r="BP217" s="28"/>
      <c r="BQ217" s="28"/>
      <c r="BR217" s="28"/>
      <c r="BS217" s="28"/>
      <c r="BT217" s="28"/>
      <c r="BU217" s="28"/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  <c r="DM217" s="28"/>
      <c r="DN217" s="28"/>
      <c r="DO217" s="28"/>
      <c r="DP217" s="28"/>
      <c r="DQ217" s="28"/>
      <c r="DR217" s="28"/>
      <c r="DS217" s="28"/>
      <c r="DT217" s="28"/>
      <c r="DU217" s="28"/>
      <c r="DV217" s="28"/>
      <c r="DW217" s="28"/>
      <c r="DX217" s="28"/>
      <c r="DY217" s="28"/>
      <c r="DZ217" s="28"/>
      <c r="EA217" s="28"/>
      <c r="EB217" s="28"/>
      <c r="EC217" s="28"/>
      <c r="ED217" s="28"/>
      <c r="EE217" s="28"/>
      <c r="EF217" s="28"/>
      <c r="EG217" s="28"/>
      <c r="EH217" s="28"/>
      <c r="EI217" s="28"/>
      <c r="EJ217" s="28"/>
      <c r="EK217" s="28"/>
      <c r="EL217" s="28"/>
      <c r="EM217" s="28"/>
      <c r="EN217" s="28"/>
      <c r="EO217" s="28"/>
      <c r="EP217" s="28"/>
      <c r="EQ217" s="28"/>
      <c r="ER217" s="28"/>
      <c r="ES217" s="28"/>
      <c r="ET217" s="28"/>
      <c r="EU217" s="28"/>
      <c r="EV217" s="28"/>
      <c r="EW217" s="28"/>
      <c r="EX217" s="28"/>
      <c r="EY217" s="28"/>
      <c r="EZ217" s="28"/>
      <c r="FA217" s="28"/>
      <c r="FB217" s="28"/>
      <c r="FC217" s="28"/>
      <c r="FD217" s="28"/>
      <c r="FE217" s="28"/>
      <c r="FF217" s="28"/>
      <c r="FG217" s="28"/>
      <c r="FH217" s="28"/>
      <c r="FI217" s="28"/>
      <c r="FJ217" s="28"/>
      <c r="FK217" s="28"/>
      <c r="FL217" s="28"/>
      <c r="FM217" s="28"/>
      <c r="FN217" s="28"/>
      <c r="FO217" s="28"/>
      <c r="FP217" s="28"/>
      <c r="FQ217" s="28"/>
      <c r="FR217" s="28"/>
      <c r="FS217" s="28"/>
      <c r="FT217" s="28"/>
      <c r="FU217" s="28"/>
      <c r="FV217" s="28"/>
      <c r="FW217" s="28"/>
      <c r="FX217" s="28"/>
      <c r="FY217" s="28"/>
      <c r="FZ217" s="28"/>
      <c r="GA217" s="28"/>
      <c r="GB217" s="28"/>
      <c r="GC217" s="28"/>
      <c r="GD217" s="28"/>
      <c r="GE217" s="28"/>
      <c r="GF217" s="28"/>
      <c r="GG217" s="28"/>
      <c r="GH217" s="28"/>
      <c r="GI217" s="28"/>
      <c r="GJ217" s="28"/>
      <c r="GK217" s="28"/>
      <c r="GL217" s="28"/>
      <c r="GM217" s="28"/>
      <c r="GN217" s="28"/>
      <c r="GO217" s="28"/>
      <c r="GP217" s="28"/>
      <c r="GQ217" s="28"/>
      <c r="GR217" s="28"/>
      <c r="GS217" s="28"/>
      <c r="GT217" s="28"/>
      <c r="GU217" s="28"/>
      <c r="GV217" s="28"/>
      <c r="GW217" s="28"/>
      <c r="GX217" s="28"/>
      <c r="GY217" s="28"/>
      <c r="GZ217" s="28"/>
      <c r="HA217" s="28"/>
      <c r="HB217" s="28"/>
      <c r="HC217" s="28"/>
      <c r="HD217" s="28"/>
      <c r="HE217" s="28"/>
      <c r="HF217" s="28"/>
      <c r="HG217" s="28"/>
      <c r="HH217" s="28"/>
      <c r="HI217" s="28"/>
      <c r="HJ217" s="28"/>
      <c r="HK217" s="28"/>
      <c r="HL217" s="28"/>
      <c r="HM217" s="28"/>
      <c r="HN217" s="28"/>
      <c r="HO217" s="28"/>
      <c r="HP217" s="28"/>
      <c r="HQ217" s="28"/>
      <c r="HR217" s="28"/>
      <c r="HS217" s="28"/>
      <c r="HT217" s="28"/>
      <c r="HU217" s="28"/>
      <c r="HV217" s="28"/>
      <c r="HW217" s="28"/>
      <c r="HX217" s="28"/>
      <c r="HY217" s="28"/>
      <c r="HZ217" s="28"/>
      <c r="IA217" s="28"/>
      <c r="IB217" s="28"/>
      <c r="IC217" s="28"/>
      <c r="ID217" s="28"/>
      <c r="IE217" s="28"/>
      <c r="IF217" s="28"/>
      <c r="IG217" s="28"/>
      <c r="IH217" s="28"/>
      <c r="II217" s="28"/>
      <c r="IJ217" s="28"/>
      <c r="IK217" s="28"/>
      <c r="IL217" s="28"/>
      <c r="IM217" s="28"/>
      <c r="IN217" s="28"/>
      <c r="IO217" s="28"/>
      <c r="IP217" s="28"/>
      <c r="IQ217" s="28"/>
      <c r="IR217" s="28"/>
      <c r="IS217" s="28"/>
      <c r="IT217" s="28"/>
      <c r="IU217" s="28"/>
      <c r="IV217" s="28"/>
      <c r="IW217" s="28"/>
      <c r="IX217" s="28"/>
      <c r="IY217" s="28"/>
      <c r="IZ217" s="28"/>
      <c r="JA217" s="28"/>
      <c r="JB217" s="28"/>
      <c r="JC217" s="28"/>
      <c r="JD217" s="28"/>
      <c r="JE217" s="28"/>
      <c r="JF217" s="28"/>
      <c r="JG217" s="28"/>
      <c r="JH217" s="28"/>
      <c r="JI217" s="28"/>
      <c r="JJ217" s="28"/>
      <c r="JK217" s="28"/>
      <c r="JL217" s="28"/>
      <c r="JM217" s="28"/>
      <c r="JN217" s="28"/>
      <c r="JO217" s="28"/>
      <c r="JP217" s="28"/>
      <c r="JQ217" s="28"/>
      <c r="JR217" s="28"/>
      <c r="JS217" s="28"/>
      <c r="JT217" s="28"/>
      <c r="JU217" s="28"/>
      <c r="JV217" s="28"/>
      <c r="JW217" s="28"/>
      <c r="JX217" s="28"/>
      <c r="JY217" s="28"/>
      <c r="JZ217" s="28"/>
      <c r="KA217" s="28"/>
      <c r="KB217" s="28"/>
      <c r="KC217" s="28"/>
      <c r="KD217" s="28"/>
      <c r="KE217" s="28"/>
      <c r="KF217" s="28"/>
      <c r="KG217" s="28"/>
      <c r="KH217" s="28"/>
      <c r="KI217" s="28"/>
      <c r="KJ217" s="28"/>
      <c r="KK217" s="28"/>
      <c r="KL217" s="28"/>
      <c r="KM217" s="28"/>
      <c r="KN217" s="28"/>
      <c r="KO217" s="28"/>
      <c r="KP217" s="28"/>
      <c r="KQ217" s="28"/>
      <c r="KR217" s="28"/>
      <c r="KS217" s="28"/>
      <c r="KT217" s="28"/>
      <c r="KU217" s="28"/>
      <c r="KV217" s="28"/>
      <c r="KW217" s="28"/>
      <c r="KX217" s="28"/>
      <c r="KY217" s="28"/>
      <c r="KZ217" s="28"/>
      <c r="LA217" s="28"/>
      <c r="LB217" s="28"/>
      <c r="LC217" s="28"/>
      <c r="LD217" s="28"/>
      <c r="LE217" s="28"/>
      <c r="LF217" s="28"/>
      <c r="LG217" s="28"/>
      <c r="LH217" s="28"/>
      <c r="LI217" s="28"/>
      <c r="LJ217" s="28"/>
      <c r="LK217" s="28"/>
      <c r="LL217" s="28"/>
      <c r="LM217" s="28"/>
      <c r="LN217" s="28"/>
      <c r="LO217" s="28"/>
      <c r="LP217" s="28"/>
      <c r="LQ217" s="28"/>
      <c r="LR217" s="28"/>
      <c r="LS217" s="28"/>
      <c r="LT217" s="28"/>
      <c r="LU217" s="28"/>
      <c r="LV217" s="28"/>
      <c r="LW217" s="28"/>
      <c r="LX217" s="28"/>
      <c r="LY217" s="28"/>
      <c r="LZ217" s="28"/>
      <c r="MA217" s="28"/>
      <c r="MB217" s="28"/>
      <c r="MC217" s="28"/>
      <c r="MD217" s="28"/>
      <c r="ME217" s="28"/>
      <c r="MF217" s="28"/>
      <c r="MG217" s="28"/>
      <c r="MH217" s="28"/>
      <c r="MI217" s="28"/>
      <c r="MJ217" s="28"/>
      <c r="MK217" s="28"/>
      <c r="ML217" s="28"/>
      <c r="MM217" s="28"/>
      <c r="MN217" s="28"/>
      <c r="MO217" s="28"/>
      <c r="MP217" s="28"/>
      <c r="MQ217" s="28"/>
      <c r="MR217" s="28"/>
      <c r="MS217" s="28"/>
      <c r="MT217" s="28"/>
      <c r="MU217" s="28"/>
      <c r="MV217" s="28"/>
      <c r="MW217" s="28"/>
      <c r="MX217" s="28"/>
      <c r="MY217" s="28"/>
      <c r="MZ217" s="28"/>
      <c r="NA217" s="28"/>
      <c r="NB217" s="28"/>
      <c r="NC217" s="28"/>
      <c r="ND217" s="28"/>
      <c r="NE217" s="28"/>
      <c r="NF217" s="28"/>
      <c r="NG217" s="28"/>
      <c r="NH217" s="28"/>
      <c r="NI217" s="28"/>
      <c r="NJ217" s="28"/>
      <c r="NK217" s="28"/>
      <c r="NL217" s="28"/>
      <c r="NM217" s="28"/>
      <c r="NN217" s="28"/>
      <c r="NO217" s="28"/>
      <c r="NP217" s="28"/>
      <c r="NQ217" s="28"/>
      <c r="NR217" s="28"/>
      <c r="NS217" s="28"/>
      <c r="NT217" s="28"/>
      <c r="NU217" s="28"/>
      <c r="NV217" s="28"/>
      <c r="NW217" s="28"/>
      <c r="NX217" s="28"/>
      <c r="NY217" s="28"/>
      <c r="NZ217" s="28"/>
      <c r="OA217" s="28"/>
      <c r="OB217" s="28"/>
      <c r="OC217" s="28"/>
      <c r="OD217" s="28"/>
      <c r="OE217" s="28"/>
      <c r="OF217" s="28"/>
      <c r="OG217" s="28"/>
      <c r="OH217" s="28"/>
      <c r="OI217" s="28"/>
      <c r="OJ217" s="28"/>
    </row>
    <row r="218" spans="1:400">
      <c r="A218" s="30" t="s">
        <v>5987</v>
      </c>
      <c r="B218" s="30"/>
      <c r="C218" s="30"/>
      <c r="D218" s="30"/>
      <c r="E218" s="14" t="s">
        <v>35</v>
      </c>
      <c r="F218" s="14" t="s">
        <v>36</v>
      </c>
      <c r="G218" s="14" t="s">
        <v>787</v>
      </c>
      <c r="H218" s="15">
        <v>2010</v>
      </c>
      <c r="I218" s="15">
        <v>3</v>
      </c>
      <c r="J218" s="15">
        <v>0</v>
      </c>
      <c r="K218" s="15">
        <v>0</v>
      </c>
      <c r="L218" s="16" t="s">
        <v>2085</v>
      </c>
      <c r="M218" s="16"/>
      <c r="N218" s="16" t="s">
        <v>39</v>
      </c>
      <c r="O218" s="17">
        <v>1440</v>
      </c>
      <c r="P218" s="17">
        <v>0</v>
      </c>
      <c r="Q218" s="17">
        <v>0</v>
      </c>
      <c r="R218" s="18" t="s">
        <v>33</v>
      </c>
      <c r="S218" s="19" t="s">
        <v>89</v>
      </c>
      <c r="T218" s="19">
        <v>110</v>
      </c>
      <c r="U218" s="19">
        <v>7.6363636363636367</v>
      </c>
      <c r="V218" s="19">
        <v>0</v>
      </c>
      <c r="W218" s="20">
        <v>0.84</v>
      </c>
      <c r="X218" s="21">
        <v>3628.7999999999997</v>
      </c>
      <c r="Y218" s="22" t="s">
        <v>33</v>
      </c>
      <c r="Z218" s="14" t="s">
        <v>5838</v>
      </c>
      <c r="AA218" s="24">
        <v>0</v>
      </c>
      <c r="AB218" s="14" t="s">
        <v>689</v>
      </c>
      <c r="AC218" s="14" t="s">
        <v>689</v>
      </c>
      <c r="AD218" s="25"/>
      <c r="AE218" s="26"/>
      <c r="AF218" s="27"/>
      <c r="AP218" s="28"/>
      <c r="AQ218" s="28"/>
      <c r="AR218" s="28"/>
      <c r="AS218" s="28"/>
      <c r="AT218" s="28"/>
      <c r="AU218" s="28"/>
      <c r="AV218" s="28"/>
      <c r="AW218" s="28"/>
      <c r="AX218" s="28"/>
      <c r="AY218" s="28"/>
      <c r="AZ218" s="28"/>
      <c r="BA218" s="28"/>
      <c r="BB218" s="28"/>
      <c r="BC218" s="28"/>
      <c r="BD218" s="28"/>
      <c r="BE218" s="28"/>
      <c r="BF218" s="28"/>
      <c r="BG218" s="28"/>
      <c r="BH218" s="28"/>
      <c r="BI218" s="28"/>
      <c r="BJ218" s="28"/>
      <c r="BK218" s="28"/>
      <c r="BL218" s="28"/>
      <c r="BM218" s="28"/>
      <c r="BN218" s="28"/>
      <c r="BO218" s="28"/>
      <c r="BP218" s="28"/>
      <c r="BQ218" s="28"/>
      <c r="BR218" s="28"/>
      <c r="BS218" s="28"/>
      <c r="BT218" s="28"/>
      <c r="BU218" s="28"/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  <c r="DM218" s="28"/>
      <c r="DN218" s="28"/>
      <c r="DO218" s="28"/>
      <c r="DP218" s="28"/>
      <c r="DQ218" s="28"/>
      <c r="DR218" s="28"/>
      <c r="DS218" s="28"/>
      <c r="DT218" s="28"/>
      <c r="DU218" s="28"/>
      <c r="DV218" s="28"/>
      <c r="DW218" s="28"/>
      <c r="DX218" s="28"/>
      <c r="DY218" s="28"/>
      <c r="DZ218" s="28"/>
      <c r="EA218" s="28"/>
      <c r="EB218" s="28"/>
      <c r="EC218" s="28"/>
      <c r="ED218" s="28"/>
      <c r="EE218" s="28"/>
      <c r="EF218" s="28"/>
      <c r="EG218" s="28"/>
      <c r="EH218" s="28"/>
      <c r="EI218" s="28"/>
      <c r="EJ218" s="28"/>
      <c r="EK218" s="28"/>
      <c r="EL218" s="28"/>
      <c r="EM218" s="28"/>
      <c r="EN218" s="28"/>
      <c r="EO218" s="28"/>
      <c r="EP218" s="28"/>
      <c r="EQ218" s="28"/>
      <c r="ER218" s="28"/>
      <c r="ES218" s="28"/>
      <c r="ET218" s="28"/>
      <c r="EU218" s="28"/>
      <c r="EV218" s="28"/>
      <c r="EW218" s="28"/>
      <c r="EX218" s="28"/>
      <c r="EY218" s="28"/>
      <c r="EZ218" s="28"/>
      <c r="FA218" s="28"/>
      <c r="FB218" s="28"/>
      <c r="FC218" s="28"/>
      <c r="FD218" s="28"/>
      <c r="FE218" s="28"/>
      <c r="FF218" s="28"/>
      <c r="FG218" s="28"/>
      <c r="FH218" s="28"/>
      <c r="FI218" s="28"/>
      <c r="FJ218" s="28"/>
      <c r="FK218" s="28"/>
      <c r="FL218" s="28"/>
      <c r="FM218" s="28"/>
      <c r="FN218" s="28"/>
      <c r="FO218" s="28"/>
      <c r="FP218" s="28"/>
      <c r="FQ218" s="28"/>
      <c r="FR218" s="28"/>
      <c r="FS218" s="28"/>
      <c r="FT218" s="28"/>
      <c r="FU218" s="28"/>
      <c r="FV218" s="28"/>
      <c r="FW218" s="28"/>
      <c r="FX218" s="28"/>
      <c r="FY218" s="28"/>
      <c r="FZ218" s="28"/>
      <c r="GA218" s="28"/>
      <c r="GB218" s="28"/>
      <c r="GC218" s="28"/>
      <c r="GD218" s="28"/>
      <c r="GE218" s="28"/>
      <c r="GF218" s="28"/>
      <c r="GG218" s="28"/>
      <c r="GH218" s="28"/>
      <c r="GI218" s="28"/>
      <c r="GJ218" s="28"/>
      <c r="GK218" s="28"/>
      <c r="GL218" s="28"/>
      <c r="GM218" s="28"/>
      <c r="GN218" s="28"/>
      <c r="GO218" s="28"/>
      <c r="GP218" s="28"/>
      <c r="GQ218" s="28"/>
      <c r="GR218" s="28"/>
      <c r="GS218" s="28"/>
      <c r="GT218" s="28"/>
      <c r="GU218" s="28"/>
      <c r="GV218" s="28"/>
      <c r="GW218" s="28"/>
      <c r="GX218" s="28"/>
      <c r="GY218" s="28"/>
      <c r="GZ218" s="28"/>
      <c r="HA218" s="28"/>
      <c r="HB218" s="28"/>
      <c r="HC218" s="28"/>
      <c r="HD218" s="28"/>
      <c r="HE218" s="28"/>
      <c r="HF218" s="28"/>
      <c r="HG218" s="28"/>
      <c r="HH218" s="28"/>
      <c r="HI218" s="28"/>
      <c r="HJ218" s="28"/>
      <c r="HK218" s="28"/>
      <c r="HL218" s="28"/>
      <c r="HM218" s="28"/>
      <c r="HN218" s="28"/>
      <c r="HO218" s="28"/>
      <c r="HP218" s="28"/>
      <c r="HQ218" s="28"/>
      <c r="HR218" s="28"/>
      <c r="HS218" s="28"/>
      <c r="HT218" s="28"/>
      <c r="HU218" s="28"/>
      <c r="HV218" s="28"/>
      <c r="HW218" s="28"/>
      <c r="HX218" s="28"/>
      <c r="HY218" s="28"/>
      <c r="HZ218" s="28"/>
      <c r="IA218" s="28"/>
      <c r="IB218" s="28"/>
      <c r="IC218" s="28"/>
      <c r="ID218" s="28"/>
      <c r="IE218" s="28"/>
      <c r="IF218" s="28"/>
      <c r="IG218" s="28"/>
      <c r="IH218" s="28"/>
      <c r="II218" s="28"/>
      <c r="IJ218" s="28"/>
      <c r="IK218" s="28"/>
      <c r="IL218" s="28"/>
      <c r="IM218" s="28"/>
      <c r="IN218" s="28"/>
      <c r="IO218" s="28"/>
      <c r="IP218" s="28"/>
      <c r="IQ218" s="28"/>
      <c r="IR218" s="28"/>
      <c r="IS218" s="28"/>
      <c r="IT218" s="28"/>
      <c r="IU218" s="28"/>
      <c r="IV218" s="28"/>
      <c r="IW218" s="28"/>
      <c r="IX218" s="28"/>
      <c r="IY218" s="28"/>
      <c r="IZ218" s="28"/>
      <c r="JA218" s="28"/>
      <c r="JB218" s="28"/>
      <c r="JC218" s="28"/>
      <c r="JD218" s="28"/>
      <c r="JE218" s="28"/>
      <c r="JF218" s="28"/>
      <c r="JG218" s="28"/>
      <c r="JH218" s="28"/>
      <c r="JI218" s="28"/>
      <c r="JJ218" s="28"/>
      <c r="JK218" s="28"/>
      <c r="JL218" s="28"/>
      <c r="JM218" s="28"/>
      <c r="JN218" s="28"/>
      <c r="JO218" s="28"/>
      <c r="JP218" s="28"/>
      <c r="JQ218" s="28"/>
      <c r="JR218" s="28"/>
      <c r="JS218" s="28"/>
      <c r="JT218" s="28"/>
      <c r="JU218" s="28"/>
      <c r="JV218" s="28"/>
      <c r="JW218" s="28"/>
      <c r="JX218" s="28"/>
      <c r="JY218" s="28"/>
      <c r="JZ218" s="28"/>
      <c r="KA218" s="28"/>
      <c r="KB218" s="28"/>
      <c r="KC218" s="28"/>
      <c r="KD218" s="28"/>
      <c r="KE218" s="28"/>
      <c r="KF218" s="28"/>
      <c r="KG218" s="28"/>
      <c r="KH218" s="28"/>
      <c r="KI218" s="28"/>
      <c r="KJ218" s="28"/>
      <c r="KK218" s="28"/>
      <c r="KL218" s="28"/>
      <c r="KM218" s="28"/>
      <c r="KN218" s="28"/>
      <c r="KO218" s="28"/>
      <c r="KP218" s="28"/>
      <c r="KQ218" s="28"/>
      <c r="KR218" s="28"/>
      <c r="KS218" s="28"/>
      <c r="KT218" s="28"/>
      <c r="KU218" s="28"/>
      <c r="KV218" s="28"/>
      <c r="KW218" s="28"/>
      <c r="KX218" s="28"/>
      <c r="KY218" s="28"/>
      <c r="KZ218" s="28"/>
      <c r="LA218" s="28"/>
      <c r="LB218" s="28"/>
      <c r="LC218" s="28"/>
      <c r="LD218" s="28"/>
      <c r="LE218" s="28"/>
      <c r="LF218" s="28"/>
      <c r="LG218" s="28"/>
      <c r="LH218" s="28"/>
      <c r="LI218" s="28"/>
      <c r="LJ218" s="28"/>
      <c r="LK218" s="28"/>
      <c r="LL218" s="28"/>
      <c r="LM218" s="28"/>
      <c r="LN218" s="28"/>
      <c r="LO218" s="28"/>
      <c r="LP218" s="28"/>
      <c r="LQ218" s="28"/>
      <c r="LR218" s="28"/>
      <c r="LS218" s="28"/>
      <c r="LT218" s="28"/>
      <c r="LU218" s="28"/>
      <c r="LV218" s="28"/>
      <c r="LW218" s="28"/>
      <c r="LX218" s="28"/>
      <c r="LY218" s="28"/>
      <c r="LZ218" s="28"/>
      <c r="MA218" s="28"/>
      <c r="MB218" s="28"/>
      <c r="MC218" s="28"/>
      <c r="MD218" s="28"/>
      <c r="ME218" s="28"/>
      <c r="MF218" s="28"/>
      <c r="MG218" s="28"/>
      <c r="MH218" s="28"/>
      <c r="MI218" s="28"/>
      <c r="MJ218" s="28"/>
      <c r="MK218" s="28"/>
      <c r="ML218" s="28"/>
      <c r="MM218" s="28"/>
      <c r="MN218" s="28"/>
      <c r="MO218" s="28"/>
      <c r="MP218" s="28"/>
      <c r="MQ218" s="28"/>
      <c r="MR218" s="28"/>
      <c r="MS218" s="28"/>
      <c r="MT218" s="28"/>
      <c r="MU218" s="28"/>
      <c r="MV218" s="28"/>
      <c r="MW218" s="28"/>
      <c r="MX218" s="28"/>
      <c r="MY218" s="28"/>
      <c r="MZ218" s="28"/>
      <c r="NA218" s="28"/>
      <c r="NB218" s="28"/>
      <c r="NC218" s="28"/>
      <c r="ND218" s="28"/>
      <c r="NE218" s="28"/>
      <c r="NF218" s="28"/>
      <c r="NG218" s="28"/>
      <c r="NH218" s="28"/>
      <c r="NI218" s="28"/>
      <c r="NJ218" s="28"/>
      <c r="NK218" s="28"/>
      <c r="NL218" s="28"/>
      <c r="NM218" s="28"/>
      <c r="NN218" s="28"/>
      <c r="NO218" s="28"/>
      <c r="NP218" s="28"/>
      <c r="NQ218" s="28"/>
      <c r="NR218" s="28"/>
      <c r="NS218" s="28"/>
      <c r="NT218" s="28"/>
      <c r="NU218" s="28"/>
      <c r="NV218" s="28"/>
      <c r="NW218" s="28"/>
      <c r="NX218" s="28"/>
      <c r="NY218" s="28"/>
      <c r="NZ218" s="28"/>
      <c r="OA218" s="28"/>
      <c r="OB218" s="28"/>
      <c r="OC218" s="28"/>
      <c r="OD218" s="28"/>
      <c r="OE218" s="28"/>
      <c r="OF218" s="28"/>
      <c r="OG218" s="28"/>
      <c r="OH218" s="28"/>
      <c r="OI218" s="28"/>
      <c r="OJ218" s="28"/>
    </row>
    <row r="219" spans="1:400">
      <c r="A219" s="30" t="s">
        <v>5987</v>
      </c>
      <c r="B219" s="30"/>
      <c r="C219" s="30"/>
      <c r="D219" s="30"/>
      <c r="E219" s="14" t="s">
        <v>79</v>
      </c>
      <c r="F219" s="14" t="s">
        <v>36</v>
      </c>
      <c r="G219" s="14" t="s">
        <v>1630</v>
      </c>
      <c r="H219" s="15">
        <v>2007</v>
      </c>
      <c r="I219" s="15">
        <v>2</v>
      </c>
      <c r="J219" s="15">
        <v>0</v>
      </c>
      <c r="K219" s="15">
        <v>0</v>
      </c>
      <c r="L219" s="16" t="s">
        <v>2085</v>
      </c>
      <c r="M219" s="16"/>
      <c r="N219" s="16" t="s">
        <v>39</v>
      </c>
      <c r="O219" s="17">
        <v>2628</v>
      </c>
      <c r="P219" s="17">
        <v>0</v>
      </c>
      <c r="Q219" s="17">
        <v>0</v>
      </c>
      <c r="R219" s="18" t="s">
        <v>33</v>
      </c>
      <c r="S219" s="19">
        <v>50</v>
      </c>
      <c r="T219" s="19">
        <v>120</v>
      </c>
      <c r="U219" s="19">
        <v>6</v>
      </c>
      <c r="V219" s="19">
        <v>20</v>
      </c>
      <c r="W219" s="20">
        <v>0.72</v>
      </c>
      <c r="X219" s="21">
        <v>3784.3199999999997</v>
      </c>
      <c r="Y219" s="22" t="s">
        <v>33</v>
      </c>
      <c r="Z219" s="14" t="s">
        <v>5838</v>
      </c>
      <c r="AA219" s="24">
        <v>0</v>
      </c>
      <c r="AB219" s="14" t="s">
        <v>689</v>
      </c>
      <c r="AC219" s="14" t="s">
        <v>689</v>
      </c>
      <c r="AD219" s="25"/>
      <c r="AE219" s="26"/>
      <c r="AF219" s="27"/>
      <c r="AG219" s="28"/>
      <c r="AH219" s="28"/>
      <c r="AP219" s="28"/>
      <c r="AQ219" s="28"/>
      <c r="AR219" s="28"/>
      <c r="AS219" s="28"/>
      <c r="AT219" s="28"/>
      <c r="AU219" s="28"/>
      <c r="AV219" s="28"/>
      <c r="AW219" s="28"/>
      <c r="AX219" s="28"/>
      <c r="AY219" s="28"/>
      <c r="AZ219" s="28"/>
      <c r="BA219" s="28"/>
      <c r="BB219" s="28"/>
      <c r="BC219" s="28"/>
      <c r="BD219" s="28"/>
      <c r="BE219" s="28"/>
      <c r="BF219" s="28"/>
      <c r="BG219" s="28"/>
      <c r="BH219" s="28"/>
      <c r="BI219" s="28"/>
      <c r="BJ219" s="28"/>
      <c r="BK219" s="28"/>
      <c r="BL219" s="28"/>
      <c r="BM219" s="28"/>
      <c r="BN219" s="28"/>
      <c r="BO219" s="28"/>
      <c r="BP219" s="28"/>
      <c r="BQ219" s="28"/>
      <c r="BR219" s="28"/>
      <c r="BS219" s="28"/>
      <c r="BT219" s="28"/>
      <c r="BU219" s="28"/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  <c r="DM219" s="28"/>
      <c r="DN219" s="28"/>
      <c r="DO219" s="28"/>
      <c r="DP219" s="28"/>
      <c r="DQ219" s="28"/>
      <c r="DR219" s="28"/>
      <c r="DS219" s="28"/>
      <c r="DT219" s="28"/>
      <c r="DU219" s="28"/>
      <c r="DV219" s="28"/>
      <c r="DW219" s="28"/>
      <c r="DX219" s="28"/>
      <c r="DY219" s="28"/>
      <c r="DZ219" s="28"/>
      <c r="EA219" s="28"/>
      <c r="EB219" s="28"/>
      <c r="EC219" s="28"/>
      <c r="ED219" s="28"/>
      <c r="EE219" s="28"/>
      <c r="EF219" s="28"/>
      <c r="EG219" s="28"/>
      <c r="EH219" s="28"/>
      <c r="EI219" s="28"/>
      <c r="EJ219" s="28"/>
      <c r="EK219" s="28"/>
      <c r="EL219" s="28"/>
      <c r="EM219" s="28"/>
      <c r="EN219" s="28"/>
      <c r="EO219" s="28"/>
      <c r="EP219" s="28"/>
      <c r="EQ219" s="28"/>
      <c r="ER219" s="28"/>
      <c r="ES219" s="28"/>
      <c r="ET219" s="28"/>
      <c r="EU219" s="28"/>
      <c r="EV219" s="28"/>
      <c r="EW219" s="28"/>
      <c r="EX219" s="28"/>
      <c r="EY219" s="28"/>
      <c r="EZ219" s="28"/>
      <c r="FA219" s="28"/>
      <c r="FB219" s="28"/>
      <c r="FC219" s="28"/>
      <c r="FD219" s="28"/>
      <c r="FE219" s="28"/>
      <c r="FF219" s="28"/>
      <c r="FG219" s="28"/>
      <c r="FH219" s="28"/>
      <c r="FI219" s="28"/>
      <c r="FJ219" s="28"/>
      <c r="FK219" s="28"/>
      <c r="FL219" s="28"/>
      <c r="FM219" s="28"/>
      <c r="FN219" s="28"/>
      <c r="FO219" s="28"/>
      <c r="FP219" s="28"/>
      <c r="FQ219" s="28"/>
      <c r="FR219" s="28"/>
      <c r="FS219" s="28"/>
      <c r="FT219" s="28"/>
      <c r="FU219" s="28"/>
      <c r="FV219" s="28"/>
      <c r="FW219" s="28"/>
      <c r="FX219" s="28"/>
      <c r="FY219" s="28"/>
      <c r="FZ219" s="28"/>
      <c r="GA219" s="28"/>
      <c r="GB219" s="28"/>
      <c r="GC219" s="28"/>
      <c r="GD219" s="28"/>
      <c r="GE219" s="28"/>
      <c r="GF219" s="28"/>
      <c r="GG219" s="28"/>
      <c r="GH219" s="28"/>
      <c r="GI219" s="28"/>
      <c r="GJ219" s="28"/>
      <c r="GK219" s="28"/>
      <c r="GL219" s="28"/>
      <c r="GM219" s="28"/>
      <c r="GN219" s="28"/>
      <c r="GO219" s="28"/>
      <c r="GP219" s="28"/>
      <c r="GQ219" s="28"/>
      <c r="GR219" s="28"/>
      <c r="GS219" s="28"/>
      <c r="GT219" s="28"/>
      <c r="GU219" s="28"/>
      <c r="GV219" s="28"/>
      <c r="GW219" s="28"/>
      <c r="GX219" s="28"/>
      <c r="GY219" s="28"/>
      <c r="GZ219" s="28"/>
      <c r="HA219" s="28"/>
      <c r="HB219" s="28"/>
      <c r="HC219" s="28"/>
      <c r="HD219" s="28"/>
      <c r="HE219" s="28"/>
      <c r="HF219" s="28"/>
      <c r="HG219" s="28"/>
      <c r="HH219" s="28"/>
      <c r="HI219" s="28"/>
      <c r="HJ219" s="28"/>
      <c r="HK219" s="28"/>
      <c r="HL219" s="28"/>
      <c r="HM219" s="28"/>
      <c r="HN219" s="28"/>
      <c r="HO219" s="28"/>
      <c r="HP219" s="28"/>
      <c r="HQ219" s="28"/>
      <c r="HR219" s="28"/>
      <c r="HS219" s="28"/>
      <c r="HT219" s="28"/>
      <c r="HU219" s="28"/>
      <c r="HV219" s="28"/>
      <c r="HW219" s="28"/>
      <c r="HX219" s="28"/>
      <c r="HY219" s="28"/>
      <c r="HZ219" s="28"/>
      <c r="IA219" s="28"/>
      <c r="IB219" s="28"/>
      <c r="IC219" s="28"/>
      <c r="ID219" s="28"/>
      <c r="IE219" s="28"/>
      <c r="IF219" s="28"/>
      <c r="IG219" s="28"/>
      <c r="IH219" s="28"/>
      <c r="II219" s="28"/>
      <c r="IJ219" s="28"/>
      <c r="IK219" s="28"/>
      <c r="IL219" s="28"/>
      <c r="IM219" s="28"/>
      <c r="IN219" s="28"/>
      <c r="IO219" s="28"/>
      <c r="IP219" s="28"/>
      <c r="IQ219" s="28"/>
      <c r="IR219" s="28"/>
      <c r="IS219" s="28"/>
      <c r="IT219" s="28"/>
      <c r="IU219" s="28"/>
      <c r="IV219" s="28"/>
      <c r="IW219" s="28"/>
      <c r="IX219" s="28"/>
      <c r="IY219" s="28"/>
      <c r="IZ219" s="28"/>
      <c r="JA219" s="28"/>
      <c r="JB219" s="28"/>
      <c r="JC219" s="28"/>
      <c r="JD219" s="28"/>
      <c r="JE219" s="28"/>
      <c r="JF219" s="28"/>
      <c r="JG219" s="28"/>
      <c r="JH219" s="28"/>
      <c r="JI219" s="28"/>
      <c r="JJ219" s="28"/>
      <c r="JK219" s="28"/>
      <c r="JL219" s="28"/>
      <c r="JM219" s="28"/>
      <c r="JN219" s="28"/>
      <c r="JO219" s="28"/>
      <c r="JP219" s="28"/>
      <c r="JQ219" s="28"/>
      <c r="JR219" s="28"/>
      <c r="JS219" s="28"/>
      <c r="JT219" s="28"/>
      <c r="JU219" s="28"/>
      <c r="JV219" s="28"/>
      <c r="JW219" s="28"/>
      <c r="JX219" s="28"/>
      <c r="JY219" s="28"/>
      <c r="JZ219" s="28"/>
      <c r="KA219" s="28"/>
      <c r="KB219" s="28"/>
      <c r="KC219" s="28"/>
      <c r="KD219" s="28"/>
      <c r="KE219" s="28"/>
      <c r="KF219" s="28"/>
      <c r="KG219" s="28"/>
      <c r="KH219" s="28"/>
      <c r="KI219" s="28"/>
      <c r="KJ219" s="28"/>
      <c r="KK219" s="28"/>
      <c r="KL219" s="28"/>
      <c r="KM219" s="28"/>
      <c r="KN219" s="28"/>
      <c r="KO219" s="28"/>
      <c r="KP219" s="28"/>
      <c r="KQ219" s="28"/>
      <c r="KR219" s="28"/>
      <c r="KS219" s="28"/>
      <c r="KT219" s="28"/>
      <c r="KU219" s="28"/>
      <c r="KV219" s="28"/>
      <c r="KW219" s="28"/>
      <c r="KX219" s="28"/>
      <c r="KY219" s="28"/>
      <c r="KZ219" s="28"/>
      <c r="LA219" s="28"/>
      <c r="LB219" s="28"/>
      <c r="LC219" s="28"/>
      <c r="LD219" s="28"/>
      <c r="LE219" s="28"/>
      <c r="LF219" s="28"/>
      <c r="LG219" s="28"/>
      <c r="LH219" s="28"/>
      <c r="LI219" s="28"/>
      <c r="LJ219" s="28"/>
      <c r="LK219" s="28"/>
      <c r="LL219" s="28"/>
      <c r="LM219" s="28"/>
      <c r="LN219" s="28"/>
      <c r="LO219" s="28"/>
      <c r="LP219" s="28"/>
      <c r="LQ219" s="28"/>
      <c r="LR219" s="28"/>
      <c r="LS219" s="28"/>
      <c r="LT219" s="28"/>
      <c r="LU219" s="28"/>
      <c r="LV219" s="28"/>
      <c r="LW219" s="28"/>
      <c r="LX219" s="28"/>
      <c r="LY219" s="28"/>
      <c r="LZ219" s="28"/>
      <c r="MA219" s="28"/>
      <c r="MB219" s="28"/>
      <c r="MC219" s="28"/>
      <c r="MD219" s="28"/>
      <c r="ME219" s="28"/>
      <c r="MF219" s="28"/>
      <c r="MG219" s="28"/>
      <c r="MH219" s="28"/>
      <c r="MI219" s="28"/>
      <c r="MJ219" s="28"/>
      <c r="MK219" s="28"/>
      <c r="ML219" s="28"/>
      <c r="MM219" s="28"/>
      <c r="MN219" s="28"/>
      <c r="MO219" s="28"/>
      <c r="MP219" s="28"/>
      <c r="MQ219" s="28"/>
      <c r="MR219" s="28"/>
      <c r="MS219" s="28"/>
      <c r="MT219" s="28"/>
      <c r="MU219" s="28"/>
      <c r="MV219" s="28"/>
      <c r="MW219" s="28"/>
      <c r="MX219" s="28"/>
      <c r="MY219" s="28"/>
      <c r="MZ219" s="28"/>
      <c r="NA219" s="28"/>
      <c r="NB219" s="28"/>
      <c r="NC219" s="28"/>
      <c r="ND219" s="28"/>
      <c r="NE219" s="28"/>
      <c r="NF219" s="28"/>
      <c r="NG219" s="28"/>
      <c r="NH219" s="28"/>
      <c r="NI219" s="28"/>
      <c r="NJ219" s="28"/>
      <c r="NK219" s="28"/>
      <c r="NL219" s="28"/>
      <c r="NM219" s="28"/>
      <c r="NN219" s="28"/>
      <c r="NO219" s="28"/>
      <c r="NP219" s="28"/>
      <c r="NQ219" s="28"/>
      <c r="NR219" s="28"/>
      <c r="NS219" s="28"/>
      <c r="NT219" s="28"/>
      <c r="NU219" s="28"/>
      <c r="NV219" s="28"/>
      <c r="NW219" s="28"/>
      <c r="NX219" s="28"/>
      <c r="NY219" s="28"/>
      <c r="NZ219" s="28"/>
      <c r="OA219" s="28"/>
      <c r="OB219" s="28"/>
      <c r="OC219" s="28"/>
      <c r="OD219" s="28"/>
      <c r="OE219" s="28"/>
      <c r="OF219" s="28"/>
      <c r="OG219" s="28"/>
      <c r="OH219" s="28"/>
      <c r="OI219" s="28"/>
      <c r="OJ219" s="28"/>
    </row>
    <row r="220" spans="1:400">
      <c r="A220" s="13" t="s">
        <v>6555</v>
      </c>
      <c r="B220" s="13"/>
      <c r="C220" s="189"/>
      <c r="D220" s="13"/>
      <c r="E220" s="35" t="s">
        <v>2353</v>
      </c>
      <c r="F220" s="14" t="s">
        <v>2354</v>
      </c>
      <c r="G220" s="14" t="s">
        <v>2355</v>
      </c>
      <c r="H220" s="15" t="s">
        <v>67</v>
      </c>
      <c r="I220" s="15">
        <v>1</v>
      </c>
      <c r="J220" s="15">
        <v>0</v>
      </c>
      <c r="K220" s="15">
        <v>0</v>
      </c>
      <c r="L220" s="16" t="s">
        <v>6794</v>
      </c>
      <c r="M220" s="36"/>
      <c r="N220" s="16" t="s">
        <v>39</v>
      </c>
      <c r="O220" s="17">
        <v>0</v>
      </c>
      <c r="P220" s="17">
        <v>0</v>
      </c>
      <c r="Q220" s="17">
        <v>0</v>
      </c>
      <c r="R220" s="18" t="s">
        <v>33</v>
      </c>
      <c r="S220" s="19">
        <v>60</v>
      </c>
      <c r="T220" s="19">
        <v>110</v>
      </c>
      <c r="U220" s="19">
        <v>2.2727272727272729</v>
      </c>
      <c r="V220" s="19">
        <v>0</v>
      </c>
      <c r="W220" s="20">
        <v>0.25</v>
      </c>
      <c r="X220" s="21">
        <v>0</v>
      </c>
      <c r="Y220" s="22" t="s">
        <v>33</v>
      </c>
      <c r="Z220" s="14" t="s">
        <v>5838</v>
      </c>
      <c r="AA220" s="37"/>
      <c r="AB220" s="37"/>
      <c r="AC220" s="37"/>
      <c r="AD220" s="25"/>
      <c r="AE220" s="26"/>
      <c r="AF220" s="27"/>
      <c r="AP220" s="28"/>
      <c r="AQ220" s="28"/>
      <c r="AR220" s="28"/>
      <c r="AS220" s="28"/>
      <c r="AT220" s="28"/>
      <c r="AU220" s="28"/>
      <c r="AV220" s="28"/>
      <c r="AW220" s="28"/>
      <c r="AX220" s="28"/>
      <c r="AY220" s="28"/>
      <c r="AZ220" s="28"/>
      <c r="BA220" s="28"/>
      <c r="BB220" s="28"/>
      <c r="BC220" s="28"/>
      <c r="BD220" s="28"/>
      <c r="BE220" s="28"/>
      <c r="BF220" s="28"/>
      <c r="BG220" s="28"/>
      <c r="BH220" s="28"/>
      <c r="BI220" s="28"/>
      <c r="BJ220" s="28"/>
      <c r="BK220" s="28"/>
      <c r="BL220" s="28"/>
      <c r="BM220" s="28"/>
      <c r="BN220" s="28"/>
      <c r="BO220" s="28"/>
      <c r="BP220" s="28"/>
      <c r="BQ220" s="28"/>
      <c r="BR220" s="28"/>
      <c r="BS220" s="28"/>
      <c r="BT220" s="28"/>
      <c r="BU220" s="28"/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  <c r="DM220" s="28"/>
      <c r="DN220" s="28"/>
      <c r="DO220" s="28"/>
      <c r="DP220" s="28"/>
      <c r="DQ220" s="28"/>
      <c r="DR220" s="28"/>
      <c r="DS220" s="28"/>
      <c r="DT220" s="28"/>
      <c r="DU220" s="28"/>
      <c r="DV220" s="28"/>
      <c r="DW220" s="28"/>
      <c r="DX220" s="28"/>
      <c r="DY220" s="28"/>
      <c r="DZ220" s="28"/>
      <c r="EA220" s="28"/>
      <c r="EB220" s="28"/>
      <c r="EC220" s="28"/>
      <c r="ED220" s="28"/>
      <c r="EE220" s="28"/>
      <c r="EF220" s="28"/>
      <c r="EG220" s="28"/>
      <c r="EH220" s="28"/>
      <c r="EI220" s="28"/>
      <c r="EJ220" s="28"/>
      <c r="EK220" s="28"/>
      <c r="EL220" s="28"/>
      <c r="EM220" s="28"/>
      <c r="EN220" s="28"/>
      <c r="EO220" s="28"/>
      <c r="EP220" s="28"/>
      <c r="EQ220" s="28"/>
      <c r="ER220" s="28"/>
      <c r="ES220" s="28"/>
      <c r="ET220" s="28"/>
      <c r="EU220" s="28"/>
      <c r="EV220" s="28"/>
      <c r="EW220" s="28"/>
      <c r="EX220" s="28"/>
      <c r="EY220" s="28"/>
      <c r="EZ220" s="28"/>
      <c r="FA220" s="28"/>
      <c r="FB220" s="28"/>
      <c r="FC220" s="28"/>
      <c r="FD220" s="28"/>
      <c r="FE220" s="28"/>
      <c r="FF220" s="28"/>
      <c r="FG220" s="28"/>
      <c r="FH220" s="28"/>
      <c r="FI220" s="28"/>
      <c r="FJ220" s="28"/>
      <c r="FK220" s="28"/>
      <c r="FL220" s="28"/>
      <c r="FM220" s="28"/>
      <c r="FN220" s="28"/>
      <c r="FO220" s="28"/>
      <c r="FP220" s="28"/>
      <c r="FQ220" s="28"/>
      <c r="FR220" s="28"/>
      <c r="FS220" s="28"/>
      <c r="FT220" s="28"/>
      <c r="FU220" s="28"/>
      <c r="FV220" s="28"/>
      <c r="FW220" s="28"/>
      <c r="FX220" s="28"/>
      <c r="FY220" s="28"/>
      <c r="FZ220" s="28"/>
      <c r="GA220" s="28"/>
      <c r="GB220" s="28"/>
      <c r="GC220" s="28"/>
      <c r="GD220" s="28"/>
      <c r="GE220" s="28"/>
      <c r="GF220" s="28"/>
      <c r="GG220" s="28"/>
      <c r="GH220" s="28"/>
      <c r="GI220" s="28"/>
      <c r="GJ220" s="28"/>
      <c r="GK220" s="28"/>
      <c r="GL220" s="28"/>
      <c r="GM220" s="28"/>
      <c r="GN220" s="28"/>
      <c r="GO220" s="28"/>
      <c r="GP220" s="28"/>
      <c r="GQ220" s="28"/>
      <c r="GR220" s="28"/>
      <c r="GS220" s="28"/>
      <c r="GT220" s="28"/>
      <c r="GU220" s="28"/>
      <c r="GV220" s="28"/>
      <c r="GW220" s="28"/>
      <c r="GX220" s="28"/>
      <c r="GY220" s="28"/>
      <c r="GZ220" s="28"/>
      <c r="HA220" s="28"/>
      <c r="HB220" s="28"/>
      <c r="HC220" s="28"/>
      <c r="HD220" s="28"/>
      <c r="HE220" s="28"/>
      <c r="HF220" s="28"/>
      <c r="HG220" s="28"/>
      <c r="HH220" s="28"/>
      <c r="HI220" s="28"/>
      <c r="HJ220" s="28"/>
      <c r="HK220" s="28"/>
      <c r="HL220" s="28"/>
      <c r="HM220" s="28"/>
      <c r="HN220" s="28"/>
      <c r="HO220" s="28"/>
      <c r="HP220" s="28"/>
      <c r="HQ220" s="28"/>
      <c r="HR220" s="28"/>
      <c r="HS220" s="28"/>
      <c r="HT220" s="28"/>
      <c r="HU220" s="28"/>
      <c r="HV220" s="28"/>
      <c r="HW220" s="28"/>
      <c r="HX220" s="28"/>
      <c r="HY220" s="28"/>
      <c r="HZ220" s="28"/>
      <c r="IA220" s="28"/>
      <c r="IB220" s="28"/>
      <c r="IC220" s="28"/>
      <c r="ID220" s="28"/>
      <c r="IE220" s="28"/>
      <c r="IF220" s="28"/>
      <c r="IG220" s="28"/>
      <c r="IH220" s="28"/>
      <c r="II220" s="28"/>
      <c r="IJ220" s="28"/>
      <c r="IK220" s="28"/>
      <c r="IL220" s="28"/>
      <c r="IM220" s="28"/>
      <c r="IN220" s="28"/>
      <c r="IO220" s="28"/>
      <c r="IP220" s="28"/>
      <c r="IQ220" s="28"/>
      <c r="IR220" s="28"/>
      <c r="IS220" s="28"/>
      <c r="IT220" s="28"/>
      <c r="IU220" s="28"/>
      <c r="IV220" s="28"/>
      <c r="IW220" s="28"/>
      <c r="IX220" s="28"/>
      <c r="IY220" s="28"/>
      <c r="IZ220" s="28"/>
      <c r="JA220" s="28"/>
      <c r="JB220" s="28"/>
      <c r="JC220" s="28"/>
      <c r="JD220" s="28"/>
      <c r="JE220" s="28"/>
      <c r="JF220" s="28"/>
      <c r="JG220" s="28"/>
      <c r="JH220" s="28"/>
      <c r="JI220" s="28"/>
      <c r="JJ220" s="28"/>
      <c r="JK220" s="28"/>
      <c r="JL220" s="28"/>
      <c r="JM220" s="28"/>
      <c r="JN220" s="28"/>
      <c r="JO220" s="28"/>
      <c r="JP220" s="28"/>
      <c r="JQ220" s="28"/>
      <c r="JR220" s="28"/>
      <c r="JS220" s="28"/>
      <c r="JT220" s="28"/>
      <c r="JU220" s="28"/>
      <c r="JV220" s="28"/>
      <c r="JW220" s="28"/>
      <c r="JX220" s="28"/>
      <c r="JY220" s="28"/>
      <c r="JZ220" s="28"/>
      <c r="KA220" s="28"/>
      <c r="KB220" s="28"/>
      <c r="KC220" s="28"/>
      <c r="KD220" s="28"/>
      <c r="KE220" s="28"/>
      <c r="KF220" s="28"/>
      <c r="KG220" s="28"/>
      <c r="KH220" s="28"/>
      <c r="KI220" s="28"/>
      <c r="KJ220" s="28"/>
      <c r="KK220" s="28"/>
      <c r="KL220" s="28"/>
      <c r="KM220" s="28"/>
      <c r="KN220" s="28"/>
      <c r="KO220" s="28"/>
      <c r="KP220" s="28"/>
      <c r="KQ220" s="28"/>
      <c r="KR220" s="28"/>
      <c r="KS220" s="28"/>
      <c r="KT220" s="28"/>
      <c r="KU220" s="28"/>
      <c r="KV220" s="28"/>
      <c r="KW220" s="28"/>
      <c r="KX220" s="28"/>
      <c r="KY220" s="28"/>
      <c r="KZ220" s="28"/>
      <c r="LA220" s="28"/>
      <c r="LB220" s="28"/>
      <c r="LC220" s="28"/>
      <c r="LD220" s="28"/>
      <c r="LE220" s="28"/>
      <c r="LF220" s="28"/>
      <c r="LG220" s="28"/>
      <c r="LH220" s="28"/>
      <c r="LI220" s="28"/>
      <c r="LJ220" s="28"/>
      <c r="LK220" s="28"/>
      <c r="LL220" s="28"/>
      <c r="LM220" s="28"/>
      <c r="LN220" s="28"/>
      <c r="LO220" s="28"/>
      <c r="LP220" s="28"/>
      <c r="LQ220" s="28"/>
      <c r="LR220" s="28"/>
      <c r="LS220" s="28"/>
      <c r="LT220" s="28"/>
      <c r="LU220" s="28"/>
      <c r="LV220" s="28"/>
      <c r="LW220" s="28"/>
      <c r="LX220" s="28"/>
      <c r="LY220" s="28"/>
      <c r="LZ220" s="28"/>
      <c r="MA220" s="28"/>
      <c r="MB220" s="28"/>
      <c r="MC220" s="28"/>
      <c r="MD220" s="28"/>
      <c r="ME220" s="28"/>
      <c r="MF220" s="28"/>
      <c r="MG220" s="28"/>
      <c r="MH220" s="28"/>
      <c r="MI220" s="28"/>
      <c r="MJ220" s="28"/>
      <c r="MK220" s="28"/>
      <c r="ML220" s="28"/>
      <c r="MM220" s="28"/>
      <c r="MN220" s="28"/>
      <c r="MO220" s="28"/>
      <c r="MP220" s="28"/>
      <c r="MQ220" s="28"/>
      <c r="MR220" s="28"/>
      <c r="MS220" s="28"/>
      <c r="MT220" s="28"/>
      <c r="MU220" s="28"/>
      <c r="MV220" s="28"/>
      <c r="MW220" s="28"/>
      <c r="MX220" s="28"/>
      <c r="MY220" s="28"/>
      <c r="MZ220" s="28"/>
      <c r="NA220" s="28"/>
      <c r="NB220" s="28"/>
      <c r="NC220" s="28"/>
      <c r="ND220" s="28"/>
      <c r="NE220" s="28"/>
      <c r="NF220" s="28"/>
      <c r="NG220" s="28"/>
      <c r="NH220" s="28"/>
      <c r="NI220" s="28"/>
      <c r="NJ220" s="28"/>
      <c r="NK220" s="28"/>
      <c r="NL220" s="28"/>
      <c r="NM220" s="28"/>
      <c r="NN220" s="28"/>
      <c r="NO220" s="28"/>
      <c r="NP220" s="28"/>
      <c r="NQ220" s="28"/>
      <c r="NR220" s="28"/>
      <c r="NS220" s="28"/>
      <c r="NT220" s="28"/>
      <c r="NU220" s="28"/>
      <c r="NV220" s="28"/>
      <c r="NW220" s="28"/>
      <c r="NX220" s="28"/>
      <c r="NY220" s="28"/>
      <c r="NZ220" s="28"/>
      <c r="OA220" s="28"/>
      <c r="OB220" s="28"/>
      <c r="OC220" s="28"/>
      <c r="OD220" s="28"/>
      <c r="OE220" s="28"/>
      <c r="OF220" s="28"/>
      <c r="OG220" s="28"/>
      <c r="OH220" s="28"/>
      <c r="OI220" s="28"/>
      <c r="OJ220" s="28"/>
    </row>
    <row r="221" spans="1:400">
      <c r="A221" s="13" t="s">
        <v>6555</v>
      </c>
      <c r="B221" s="13"/>
      <c r="C221" s="189"/>
      <c r="D221" s="13"/>
      <c r="E221" s="35" t="s">
        <v>1050</v>
      </c>
      <c r="F221" s="14" t="s">
        <v>480</v>
      </c>
      <c r="G221" s="14" t="s">
        <v>861</v>
      </c>
      <c r="H221" s="15">
        <v>2019</v>
      </c>
      <c r="I221" s="15">
        <v>1</v>
      </c>
      <c r="J221" s="15">
        <v>0</v>
      </c>
      <c r="K221" s="15">
        <v>0</v>
      </c>
      <c r="L221" s="16" t="s">
        <v>8590</v>
      </c>
      <c r="M221" s="36"/>
      <c r="N221" s="16" t="s">
        <v>39</v>
      </c>
      <c r="O221" s="17">
        <v>2</v>
      </c>
      <c r="P221" s="17">
        <v>0</v>
      </c>
      <c r="Q221" s="17">
        <v>0</v>
      </c>
      <c r="R221" s="18" t="s">
        <v>33</v>
      </c>
      <c r="S221" s="36"/>
      <c r="T221" s="36"/>
      <c r="U221" s="36"/>
      <c r="V221" s="36"/>
      <c r="W221" s="36"/>
      <c r="X221" s="21">
        <v>0</v>
      </c>
      <c r="Y221" s="22" t="s">
        <v>33</v>
      </c>
      <c r="Z221" s="14" t="s">
        <v>5838</v>
      </c>
      <c r="AA221" s="37"/>
      <c r="AB221" s="37"/>
      <c r="AC221" s="37"/>
      <c r="AD221" s="25"/>
      <c r="AE221" s="26"/>
      <c r="AF221" s="27"/>
      <c r="AP221" s="28"/>
      <c r="AQ221" s="28"/>
      <c r="AR221" s="28"/>
      <c r="AS221" s="28"/>
      <c r="AT221" s="28"/>
      <c r="AU221" s="28"/>
      <c r="AV221" s="28"/>
      <c r="AW221" s="28"/>
      <c r="AX221" s="28"/>
      <c r="AY221" s="28"/>
      <c r="AZ221" s="28"/>
      <c r="BA221" s="28"/>
      <c r="BB221" s="28"/>
      <c r="BC221" s="28"/>
      <c r="BD221" s="28"/>
      <c r="BE221" s="28"/>
      <c r="BF221" s="28"/>
      <c r="BG221" s="28"/>
      <c r="BH221" s="28"/>
      <c r="BI221" s="28"/>
      <c r="BJ221" s="28"/>
      <c r="BK221" s="28"/>
      <c r="BL221" s="28"/>
      <c r="BM221" s="28"/>
      <c r="BN221" s="28"/>
      <c r="BO221" s="28"/>
      <c r="BP221" s="28"/>
      <c r="BQ221" s="28"/>
      <c r="BR221" s="28"/>
      <c r="BS221" s="28"/>
      <c r="BT221" s="28"/>
      <c r="BU221" s="28"/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  <c r="DM221" s="28"/>
      <c r="DN221" s="28"/>
      <c r="DO221" s="28"/>
      <c r="DP221" s="28"/>
      <c r="DQ221" s="28"/>
      <c r="DR221" s="28"/>
      <c r="DS221" s="28"/>
      <c r="DT221" s="28"/>
      <c r="DU221" s="28"/>
      <c r="DV221" s="28"/>
      <c r="DW221" s="28"/>
      <c r="DX221" s="28"/>
      <c r="DY221" s="28"/>
      <c r="DZ221" s="28"/>
      <c r="EA221" s="28"/>
      <c r="EB221" s="28"/>
      <c r="EC221" s="28"/>
      <c r="ED221" s="28"/>
      <c r="EE221" s="28"/>
      <c r="EF221" s="28"/>
      <c r="EG221" s="28"/>
      <c r="EH221" s="28"/>
      <c r="EI221" s="28"/>
      <c r="EJ221" s="28"/>
      <c r="EK221" s="28"/>
      <c r="EL221" s="28"/>
      <c r="EM221" s="28"/>
      <c r="EN221" s="28"/>
      <c r="EO221" s="28"/>
      <c r="EP221" s="28"/>
      <c r="EQ221" s="28"/>
      <c r="ER221" s="28"/>
      <c r="ES221" s="28"/>
      <c r="ET221" s="28"/>
      <c r="EU221" s="28"/>
      <c r="EV221" s="28"/>
      <c r="EW221" s="28"/>
      <c r="EX221" s="28"/>
      <c r="EY221" s="28"/>
      <c r="EZ221" s="28"/>
      <c r="FA221" s="28"/>
      <c r="FB221" s="28"/>
      <c r="FC221" s="28"/>
      <c r="FD221" s="28"/>
      <c r="FE221" s="28"/>
      <c r="FF221" s="28"/>
      <c r="FG221" s="28"/>
      <c r="FH221" s="28"/>
      <c r="FI221" s="28"/>
      <c r="FJ221" s="28"/>
      <c r="FK221" s="28"/>
      <c r="FL221" s="28"/>
      <c r="FM221" s="28"/>
      <c r="FN221" s="28"/>
      <c r="FO221" s="28"/>
      <c r="FP221" s="28"/>
      <c r="FQ221" s="28"/>
      <c r="FR221" s="28"/>
      <c r="FS221" s="28"/>
      <c r="FT221" s="28"/>
      <c r="FU221" s="28"/>
      <c r="FV221" s="28"/>
      <c r="FW221" s="28"/>
      <c r="FX221" s="28"/>
      <c r="FY221" s="28"/>
      <c r="FZ221" s="28"/>
      <c r="GA221" s="28"/>
      <c r="GB221" s="28"/>
      <c r="GC221" s="28"/>
      <c r="GD221" s="28"/>
      <c r="GE221" s="28"/>
      <c r="GF221" s="28"/>
      <c r="GG221" s="28"/>
      <c r="GH221" s="28"/>
      <c r="GI221" s="28"/>
      <c r="GJ221" s="28"/>
      <c r="GK221" s="28"/>
      <c r="GL221" s="28"/>
      <c r="GM221" s="28"/>
      <c r="GN221" s="28"/>
      <c r="GO221" s="28"/>
      <c r="GP221" s="28"/>
      <c r="GQ221" s="28"/>
      <c r="GR221" s="28"/>
      <c r="GS221" s="28"/>
      <c r="GT221" s="28"/>
      <c r="GU221" s="28"/>
      <c r="GV221" s="28"/>
      <c r="GW221" s="28"/>
      <c r="GX221" s="28"/>
      <c r="GY221" s="28"/>
      <c r="GZ221" s="28"/>
      <c r="HA221" s="28"/>
      <c r="HB221" s="28"/>
      <c r="HC221" s="28"/>
      <c r="HD221" s="28"/>
      <c r="HE221" s="28"/>
      <c r="HF221" s="28"/>
      <c r="HG221" s="28"/>
      <c r="HH221" s="28"/>
      <c r="HI221" s="28"/>
      <c r="HJ221" s="28"/>
      <c r="HK221" s="28"/>
      <c r="HL221" s="28"/>
      <c r="HM221" s="28"/>
      <c r="HN221" s="28"/>
      <c r="HO221" s="28"/>
      <c r="HP221" s="28"/>
      <c r="HQ221" s="28"/>
      <c r="HR221" s="28"/>
      <c r="HS221" s="28"/>
      <c r="HT221" s="28"/>
      <c r="HU221" s="28"/>
      <c r="HV221" s="28"/>
      <c r="HW221" s="28"/>
      <c r="HX221" s="28"/>
      <c r="HY221" s="28"/>
      <c r="HZ221" s="28"/>
      <c r="IA221" s="28"/>
      <c r="IB221" s="28"/>
      <c r="IC221" s="28"/>
      <c r="ID221" s="28"/>
      <c r="IE221" s="28"/>
      <c r="IF221" s="28"/>
      <c r="IG221" s="28"/>
      <c r="IH221" s="28"/>
      <c r="II221" s="28"/>
      <c r="IJ221" s="28"/>
      <c r="IK221" s="28"/>
      <c r="IL221" s="28"/>
      <c r="IM221" s="28"/>
      <c r="IN221" s="28"/>
      <c r="IO221" s="28"/>
      <c r="IP221" s="28"/>
      <c r="IQ221" s="28"/>
      <c r="IR221" s="28"/>
      <c r="IS221" s="28"/>
      <c r="IT221" s="28"/>
      <c r="IU221" s="28"/>
      <c r="IV221" s="28"/>
      <c r="IW221" s="28"/>
      <c r="IX221" s="28"/>
      <c r="IY221" s="28"/>
      <c r="IZ221" s="28"/>
      <c r="JA221" s="28"/>
      <c r="JB221" s="28"/>
      <c r="JC221" s="28"/>
      <c r="JD221" s="28"/>
      <c r="JE221" s="28"/>
      <c r="JF221" s="28"/>
      <c r="JG221" s="28"/>
      <c r="JH221" s="28"/>
      <c r="JI221" s="28"/>
      <c r="JJ221" s="28"/>
      <c r="JK221" s="28"/>
      <c r="JL221" s="28"/>
      <c r="JM221" s="28"/>
      <c r="JN221" s="28"/>
      <c r="JO221" s="28"/>
      <c r="JP221" s="28"/>
      <c r="JQ221" s="28"/>
      <c r="JR221" s="28"/>
      <c r="JS221" s="28"/>
      <c r="JT221" s="28"/>
      <c r="JU221" s="28"/>
      <c r="JV221" s="28"/>
      <c r="JW221" s="28"/>
      <c r="JX221" s="28"/>
      <c r="JY221" s="28"/>
      <c r="JZ221" s="28"/>
      <c r="KA221" s="28"/>
      <c r="KB221" s="28"/>
      <c r="KC221" s="28"/>
      <c r="KD221" s="28"/>
      <c r="KE221" s="28"/>
      <c r="KF221" s="28"/>
      <c r="KG221" s="28"/>
      <c r="KH221" s="28"/>
      <c r="KI221" s="28"/>
      <c r="KJ221" s="28"/>
      <c r="KK221" s="28"/>
      <c r="KL221" s="28"/>
      <c r="KM221" s="28"/>
      <c r="KN221" s="28"/>
      <c r="KO221" s="28"/>
      <c r="KP221" s="28"/>
      <c r="KQ221" s="28"/>
      <c r="KR221" s="28"/>
      <c r="KS221" s="28"/>
      <c r="KT221" s="28"/>
      <c r="KU221" s="28"/>
      <c r="KV221" s="28"/>
      <c r="KW221" s="28"/>
      <c r="KX221" s="28"/>
      <c r="KY221" s="28"/>
      <c r="KZ221" s="28"/>
      <c r="LA221" s="28"/>
      <c r="LB221" s="28"/>
      <c r="LC221" s="28"/>
      <c r="LD221" s="28"/>
      <c r="LE221" s="28"/>
      <c r="LF221" s="28"/>
      <c r="LG221" s="28"/>
      <c r="LH221" s="28"/>
      <c r="LI221" s="28"/>
      <c r="LJ221" s="28"/>
      <c r="LK221" s="28"/>
      <c r="LL221" s="28"/>
      <c r="LM221" s="28"/>
      <c r="LN221" s="28"/>
      <c r="LO221" s="28"/>
      <c r="LP221" s="28"/>
      <c r="LQ221" s="28"/>
      <c r="LR221" s="28"/>
      <c r="LS221" s="28"/>
      <c r="LT221" s="28"/>
      <c r="LU221" s="28"/>
      <c r="LV221" s="28"/>
      <c r="LW221" s="28"/>
      <c r="LX221" s="28"/>
      <c r="LY221" s="28"/>
      <c r="LZ221" s="28"/>
      <c r="MA221" s="28"/>
      <c r="MB221" s="28"/>
      <c r="MC221" s="28"/>
      <c r="MD221" s="28"/>
      <c r="ME221" s="28"/>
      <c r="MF221" s="28"/>
      <c r="MG221" s="28"/>
      <c r="MH221" s="28"/>
      <c r="MI221" s="28"/>
      <c r="MJ221" s="28"/>
      <c r="MK221" s="28"/>
      <c r="ML221" s="28"/>
      <c r="MM221" s="28"/>
      <c r="MN221" s="28"/>
      <c r="MO221" s="28"/>
      <c r="MP221" s="28"/>
      <c r="MQ221" s="28"/>
      <c r="MR221" s="28"/>
      <c r="MS221" s="28"/>
      <c r="MT221" s="28"/>
      <c r="MU221" s="28"/>
      <c r="MV221" s="28"/>
      <c r="MW221" s="28"/>
      <c r="MX221" s="28"/>
      <c r="MY221" s="28"/>
      <c r="MZ221" s="28"/>
      <c r="NA221" s="28"/>
      <c r="NB221" s="28"/>
      <c r="NC221" s="28"/>
      <c r="ND221" s="28"/>
      <c r="NE221" s="28"/>
      <c r="NF221" s="28"/>
      <c r="NG221" s="28"/>
      <c r="NH221" s="28"/>
      <c r="NI221" s="28"/>
      <c r="NJ221" s="28"/>
      <c r="NK221" s="28"/>
      <c r="NL221" s="28"/>
      <c r="NM221" s="28"/>
      <c r="NN221" s="28"/>
      <c r="NO221" s="28"/>
      <c r="NP221" s="28"/>
      <c r="NQ221" s="28"/>
      <c r="NR221" s="28"/>
      <c r="NS221" s="28"/>
      <c r="NT221" s="28"/>
      <c r="NU221" s="28"/>
      <c r="NV221" s="28"/>
      <c r="NW221" s="28"/>
      <c r="NX221" s="28"/>
      <c r="NY221" s="28"/>
      <c r="NZ221" s="28"/>
      <c r="OA221" s="28"/>
      <c r="OB221" s="28"/>
      <c r="OC221" s="28"/>
      <c r="OD221" s="28"/>
      <c r="OE221" s="28"/>
      <c r="OF221" s="28"/>
      <c r="OG221" s="28"/>
      <c r="OH221" s="28"/>
      <c r="OI221" s="28"/>
      <c r="OJ221" s="28"/>
    </row>
    <row r="222" spans="1:400">
      <c r="A222" s="13" t="s">
        <v>6555</v>
      </c>
      <c r="B222" s="13"/>
      <c r="C222" s="189"/>
      <c r="D222" s="13"/>
      <c r="E222" s="35" t="s">
        <v>1199</v>
      </c>
      <c r="F222" s="14" t="s">
        <v>3568</v>
      </c>
      <c r="G222" s="14" t="s">
        <v>8591</v>
      </c>
      <c r="H222" s="15">
        <v>2023</v>
      </c>
      <c r="I222" s="15">
        <v>1</v>
      </c>
      <c r="J222" s="15">
        <v>0</v>
      </c>
      <c r="K222" s="15">
        <v>0</v>
      </c>
      <c r="L222" s="16" t="s">
        <v>8590</v>
      </c>
      <c r="M222" s="36"/>
      <c r="N222" s="16" t="s">
        <v>39</v>
      </c>
      <c r="O222" s="17">
        <v>2</v>
      </c>
      <c r="P222" s="17">
        <v>0</v>
      </c>
      <c r="Q222" s="17">
        <v>0</v>
      </c>
      <c r="R222" s="18" t="s">
        <v>33</v>
      </c>
      <c r="S222" s="36"/>
      <c r="T222" s="36"/>
      <c r="U222" s="36"/>
      <c r="V222" s="36"/>
      <c r="W222" s="36"/>
      <c r="X222" s="21">
        <v>0</v>
      </c>
      <c r="Y222" s="22" t="s">
        <v>33</v>
      </c>
      <c r="Z222" s="14" t="s">
        <v>5838</v>
      </c>
      <c r="AA222" s="37"/>
      <c r="AB222" s="37"/>
      <c r="AC222" s="37"/>
      <c r="AD222" s="25"/>
      <c r="AE222" s="26"/>
      <c r="AF222" s="27"/>
      <c r="AP222" s="28"/>
      <c r="AQ222" s="28"/>
      <c r="AR222" s="28"/>
      <c r="AS222" s="28"/>
      <c r="AT222" s="28"/>
      <c r="AU222" s="28"/>
      <c r="AV222" s="28"/>
      <c r="AW222" s="28"/>
      <c r="AX222" s="28"/>
      <c r="AY222" s="28"/>
      <c r="AZ222" s="28"/>
      <c r="BA222" s="28"/>
      <c r="BB222" s="28"/>
      <c r="BC222" s="28"/>
      <c r="BD222" s="28"/>
      <c r="BE222" s="28"/>
      <c r="BF222" s="28"/>
      <c r="BG222" s="28"/>
      <c r="BH222" s="28"/>
      <c r="BI222" s="28"/>
      <c r="BJ222" s="28"/>
      <c r="BK222" s="28"/>
      <c r="BL222" s="28"/>
      <c r="BM222" s="28"/>
      <c r="BN222" s="28"/>
      <c r="BO222" s="28"/>
      <c r="BP222" s="28"/>
      <c r="BQ222" s="28"/>
      <c r="BR222" s="28"/>
      <c r="BS222" s="28"/>
      <c r="BT222" s="28"/>
      <c r="BU222" s="28"/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  <c r="DM222" s="28"/>
      <c r="DN222" s="28"/>
      <c r="DO222" s="28"/>
      <c r="DP222" s="28"/>
      <c r="DQ222" s="28"/>
      <c r="DR222" s="28"/>
      <c r="DS222" s="28"/>
      <c r="DT222" s="28"/>
      <c r="DU222" s="28"/>
      <c r="DV222" s="28"/>
      <c r="DW222" s="28"/>
      <c r="DX222" s="28"/>
      <c r="DY222" s="28"/>
      <c r="DZ222" s="28"/>
      <c r="EA222" s="28"/>
      <c r="EB222" s="28"/>
      <c r="EC222" s="28"/>
      <c r="ED222" s="28"/>
      <c r="EE222" s="28"/>
      <c r="EF222" s="28"/>
      <c r="EG222" s="28"/>
      <c r="EH222" s="28"/>
      <c r="EI222" s="28"/>
      <c r="EJ222" s="28"/>
      <c r="EK222" s="28"/>
      <c r="EL222" s="28"/>
      <c r="EM222" s="28"/>
      <c r="EN222" s="28"/>
      <c r="EO222" s="28"/>
      <c r="EP222" s="28"/>
      <c r="EQ222" s="28"/>
      <c r="ER222" s="28"/>
      <c r="ES222" s="28"/>
      <c r="ET222" s="28"/>
      <c r="EU222" s="28"/>
      <c r="EV222" s="28"/>
      <c r="EW222" s="28"/>
      <c r="EX222" s="28"/>
      <c r="EY222" s="28"/>
      <c r="EZ222" s="28"/>
      <c r="FA222" s="28"/>
      <c r="FB222" s="28"/>
      <c r="FC222" s="28"/>
      <c r="FD222" s="28"/>
      <c r="FE222" s="28"/>
      <c r="FF222" s="28"/>
      <c r="FG222" s="28"/>
      <c r="FH222" s="28"/>
      <c r="FI222" s="28"/>
      <c r="FJ222" s="28"/>
      <c r="FK222" s="28"/>
      <c r="FL222" s="28"/>
      <c r="FM222" s="28"/>
      <c r="FN222" s="28"/>
      <c r="FO222" s="28"/>
      <c r="FP222" s="28"/>
      <c r="FQ222" s="28"/>
      <c r="FR222" s="28"/>
      <c r="FS222" s="28"/>
      <c r="FT222" s="28"/>
      <c r="FU222" s="28"/>
      <c r="FV222" s="28"/>
      <c r="FW222" s="28"/>
      <c r="FX222" s="28"/>
      <c r="FY222" s="28"/>
      <c r="FZ222" s="28"/>
      <c r="GA222" s="28"/>
      <c r="GB222" s="28"/>
      <c r="GC222" s="28"/>
      <c r="GD222" s="28"/>
      <c r="GE222" s="28"/>
      <c r="GF222" s="28"/>
      <c r="GG222" s="28"/>
      <c r="GH222" s="28"/>
      <c r="GI222" s="28"/>
      <c r="GJ222" s="28"/>
      <c r="GK222" s="28"/>
      <c r="GL222" s="28"/>
      <c r="GM222" s="28"/>
      <c r="GN222" s="28"/>
      <c r="GO222" s="28"/>
      <c r="GP222" s="28"/>
      <c r="GQ222" s="28"/>
      <c r="GR222" s="28"/>
      <c r="GS222" s="28"/>
      <c r="GT222" s="28"/>
      <c r="GU222" s="28"/>
      <c r="GV222" s="28"/>
      <c r="GW222" s="28"/>
      <c r="GX222" s="28"/>
      <c r="GY222" s="28"/>
      <c r="GZ222" s="28"/>
      <c r="HA222" s="28"/>
      <c r="HB222" s="28"/>
      <c r="HC222" s="28"/>
      <c r="HD222" s="28"/>
      <c r="HE222" s="28"/>
      <c r="HF222" s="28"/>
      <c r="HG222" s="28"/>
      <c r="HH222" s="28"/>
      <c r="HI222" s="28"/>
      <c r="HJ222" s="28"/>
      <c r="HK222" s="28"/>
      <c r="HL222" s="28"/>
      <c r="HM222" s="28"/>
      <c r="HN222" s="28"/>
      <c r="HO222" s="28"/>
      <c r="HP222" s="28"/>
      <c r="HQ222" s="28"/>
      <c r="HR222" s="28"/>
      <c r="HS222" s="28"/>
      <c r="HT222" s="28"/>
      <c r="HU222" s="28"/>
      <c r="HV222" s="28"/>
      <c r="HW222" s="28"/>
      <c r="HX222" s="28"/>
      <c r="HY222" s="28"/>
      <c r="HZ222" s="28"/>
      <c r="IA222" s="28"/>
      <c r="IB222" s="28"/>
      <c r="IC222" s="28"/>
      <c r="ID222" s="28"/>
      <c r="IE222" s="28"/>
      <c r="IF222" s="28"/>
      <c r="IG222" s="28"/>
      <c r="IH222" s="28"/>
      <c r="II222" s="28"/>
      <c r="IJ222" s="28"/>
      <c r="IK222" s="28"/>
      <c r="IL222" s="28"/>
      <c r="IM222" s="28"/>
      <c r="IN222" s="28"/>
      <c r="IO222" s="28"/>
      <c r="IP222" s="28"/>
      <c r="IQ222" s="28"/>
      <c r="IR222" s="28"/>
      <c r="IS222" s="28"/>
      <c r="IT222" s="28"/>
      <c r="IU222" s="28"/>
      <c r="IV222" s="28"/>
      <c r="IW222" s="28"/>
      <c r="IX222" s="28"/>
      <c r="IY222" s="28"/>
      <c r="IZ222" s="28"/>
      <c r="JA222" s="28"/>
      <c r="JB222" s="28"/>
      <c r="JC222" s="28"/>
      <c r="JD222" s="28"/>
      <c r="JE222" s="28"/>
      <c r="JF222" s="28"/>
      <c r="JG222" s="28"/>
      <c r="JH222" s="28"/>
      <c r="JI222" s="28"/>
      <c r="JJ222" s="28"/>
      <c r="JK222" s="28"/>
      <c r="JL222" s="28"/>
      <c r="JM222" s="28"/>
      <c r="JN222" s="28"/>
      <c r="JO222" s="28"/>
      <c r="JP222" s="28"/>
      <c r="JQ222" s="28"/>
      <c r="JR222" s="28"/>
      <c r="JS222" s="28"/>
      <c r="JT222" s="28"/>
      <c r="JU222" s="28"/>
      <c r="JV222" s="28"/>
      <c r="JW222" s="28"/>
      <c r="JX222" s="28"/>
      <c r="JY222" s="28"/>
      <c r="JZ222" s="28"/>
      <c r="KA222" s="28"/>
      <c r="KB222" s="28"/>
      <c r="KC222" s="28"/>
      <c r="KD222" s="28"/>
      <c r="KE222" s="28"/>
      <c r="KF222" s="28"/>
      <c r="KG222" s="28"/>
      <c r="KH222" s="28"/>
      <c r="KI222" s="28"/>
      <c r="KJ222" s="28"/>
      <c r="KK222" s="28"/>
      <c r="KL222" s="28"/>
      <c r="KM222" s="28"/>
      <c r="KN222" s="28"/>
      <c r="KO222" s="28"/>
      <c r="KP222" s="28"/>
      <c r="KQ222" s="28"/>
      <c r="KR222" s="28"/>
      <c r="KS222" s="28"/>
      <c r="KT222" s="28"/>
      <c r="KU222" s="28"/>
      <c r="KV222" s="28"/>
      <c r="KW222" s="28"/>
      <c r="KX222" s="28"/>
      <c r="KY222" s="28"/>
      <c r="KZ222" s="28"/>
      <c r="LA222" s="28"/>
      <c r="LB222" s="28"/>
      <c r="LC222" s="28"/>
      <c r="LD222" s="28"/>
      <c r="LE222" s="28"/>
      <c r="LF222" s="28"/>
      <c r="LG222" s="28"/>
      <c r="LH222" s="28"/>
      <c r="LI222" s="28"/>
      <c r="LJ222" s="28"/>
      <c r="LK222" s="28"/>
      <c r="LL222" s="28"/>
      <c r="LM222" s="28"/>
      <c r="LN222" s="28"/>
      <c r="LO222" s="28"/>
      <c r="LP222" s="28"/>
      <c r="LQ222" s="28"/>
      <c r="LR222" s="28"/>
      <c r="LS222" s="28"/>
      <c r="LT222" s="28"/>
      <c r="LU222" s="28"/>
      <c r="LV222" s="28"/>
      <c r="LW222" s="28"/>
      <c r="LX222" s="28"/>
      <c r="LY222" s="28"/>
      <c r="LZ222" s="28"/>
      <c r="MA222" s="28"/>
      <c r="MB222" s="28"/>
      <c r="MC222" s="28"/>
      <c r="MD222" s="28"/>
      <c r="ME222" s="28"/>
      <c r="MF222" s="28"/>
      <c r="MG222" s="28"/>
      <c r="MH222" s="28"/>
      <c r="MI222" s="28"/>
      <c r="MJ222" s="28"/>
      <c r="MK222" s="28"/>
      <c r="ML222" s="28"/>
      <c r="MM222" s="28"/>
      <c r="MN222" s="28"/>
      <c r="MO222" s="28"/>
      <c r="MP222" s="28"/>
      <c r="MQ222" s="28"/>
      <c r="MR222" s="28"/>
      <c r="MS222" s="28"/>
      <c r="MT222" s="28"/>
      <c r="MU222" s="28"/>
      <c r="MV222" s="28"/>
      <c r="MW222" s="28"/>
      <c r="MX222" s="28"/>
      <c r="MY222" s="28"/>
      <c r="MZ222" s="28"/>
      <c r="NA222" s="28"/>
      <c r="NB222" s="28"/>
      <c r="NC222" s="28"/>
      <c r="ND222" s="28"/>
      <c r="NE222" s="28"/>
      <c r="NF222" s="28"/>
      <c r="NG222" s="28"/>
      <c r="NH222" s="28"/>
      <c r="NI222" s="28"/>
      <c r="NJ222" s="28"/>
      <c r="NK222" s="28"/>
      <c r="NL222" s="28"/>
      <c r="NM222" s="28"/>
      <c r="NN222" s="28"/>
      <c r="NO222" s="28"/>
      <c r="NP222" s="28"/>
      <c r="NQ222" s="28"/>
      <c r="NR222" s="28"/>
      <c r="NS222" s="28"/>
      <c r="NT222" s="28"/>
      <c r="NU222" s="28"/>
      <c r="NV222" s="28"/>
      <c r="NW222" s="28"/>
      <c r="NX222" s="28"/>
      <c r="NY222" s="28"/>
      <c r="NZ222" s="28"/>
      <c r="OA222" s="28"/>
      <c r="OB222" s="28"/>
      <c r="OC222" s="28"/>
      <c r="OD222" s="28"/>
      <c r="OE222" s="28"/>
      <c r="OF222" s="28"/>
      <c r="OG222" s="28"/>
      <c r="OH222" s="28"/>
      <c r="OI222" s="28"/>
      <c r="OJ222" s="28"/>
    </row>
    <row r="223" spans="1:400">
      <c r="A223" s="13" t="s">
        <v>6555</v>
      </c>
      <c r="B223" s="13"/>
      <c r="C223" s="189"/>
      <c r="D223" s="13"/>
      <c r="E223" s="35" t="s">
        <v>8592</v>
      </c>
      <c r="F223" s="14" t="s">
        <v>8593</v>
      </c>
      <c r="G223" s="14" t="s">
        <v>8594</v>
      </c>
      <c r="H223" s="15">
        <v>2023</v>
      </c>
      <c r="I223" s="15">
        <v>1</v>
      </c>
      <c r="J223" s="15">
        <v>0</v>
      </c>
      <c r="K223" s="15">
        <v>0</v>
      </c>
      <c r="L223" s="16" t="s">
        <v>8590</v>
      </c>
      <c r="M223" s="16"/>
      <c r="N223" s="16" t="s">
        <v>39</v>
      </c>
      <c r="O223" s="17">
        <v>0</v>
      </c>
      <c r="P223" s="17">
        <v>0</v>
      </c>
      <c r="Q223" s="17">
        <v>0</v>
      </c>
      <c r="R223" s="18" t="s">
        <v>33</v>
      </c>
      <c r="S223" s="19"/>
      <c r="T223" s="19"/>
      <c r="U223" s="19"/>
      <c r="V223" s="19"/>
      <c r="W223" s="20"/>
      <c r="X223" s="21">
        <v>0</v>
      </c>
      <c r="Y223" s="22" t="s">
        <v>33</v>
      </c>
      <c r="Z223" s="14" t="s">
        <v>5838</v>
      </c>
      <c r="AA223" s="24"/>
      <c r="AB223" s="14"/>
      <c r="AC223" s="14"/>
      <c r="AD223" s="25"/>
      <c r="AE223" s="26"/>
      <c r="AF223" s="27"/>
      <c r="AG223" s="29"/>
      <c r="AH223" s="29"/>
      <c r="AI223" s="29"/>
      <c r="AJ223" s="29"/>
      <c r="AK223" s="29"/>
      <c r="AL223" s="29"/>
      <c r="AM223" s="29"/>
      <c r="AN223" s="29"/>
      <c r="AO223" s="29"/>
      <c r="AP223" s="28"/>
      <c r="AQ223" s="28"/>
      <c r="AR223" s="28"/>
      <c r="AS223" s="28"/>
      <c r="AT223" s="28"/>
      <c r="AU223" s="28"/>
      <c r="AV223" s="28"/>
      <c r="AW223" s="28"/>
      <c r="AX223" s="28"/>
      <c r="AY223" s="28"/>
      <c r="AZ223" s="28"/>
      <c r="BA223" s="28"/>
      <c r="BB223" s="28"/>
      <c r="BC223" s="28"/>
      <c r="BD223" s="28"/>
      <c r="BE223" s="28"/>
      <c r="BF223" s="28"/>
      <c r="BG223" s="28"/>
      <c r="BH223" s="28"/>
      <c r="BI223" s="28"/>
      <c r="BJ223" s="28"/>
      <c r="BK223" s="28"/>
      <c r="BL223" s="28"/>
      <c r="BM223" s="28"/>
      <c r="BN223" s="28"/>
      <c r="BO223" s="28"/>
      <c r="BP223" s="28"/>
      <c r="BQ223" s="28"/>
      <c r="BR223" s="28"/>
      <c r="BS223" s="28"/>
      <c r="BT223" s="28"/>
      <c r="BU223" s="28"/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  <c r="DM223" s="28"/>
      <c r="DN223" s="28"/>
      <c r="DO223" s="28"/>
      <c r="DP223" s="28"/>
      <c r="DQ223" s="28"/>
      <c r="DR223" s="28"/>
      <c r="DS223" s="28"/>
      <c r="DT223" s="28"/>
      <c r="DU223" s="28"/>
      <c r="DV223" s="28"/>
      <c r="DW223" s="28"/>
      <c r="DX223" s="28"/>
      <c r="DY223" s="28"/>
      <c r="DZ223" s="28"/>
      <c r="EA223" s="28"/>
      <c r="EB223" s="28"/>
      <c r="EC223" s="28"/>
      <c r="ED223" s="28"/>
      <c r="EE223" s="28"/>
      <c r="EF223" s="28"/>
      <c r="EG223" s="28"/>
      <c r="EH223" s="28"/>
      <c r="EI223" s="28"/>
      <c r="EJ223" s="28"/>
      <c r="EK223" s="28"/>
      <c r="EL223" s="28"/>
      <c r="EM223" s="28"/>
      <c r="EN223" s="28"/>
      <c r="EO223" s="28"/>
      <c r="EP223" s="28"/>
      <c r="EQ223" s="28"/>
      <c r="ER223" s="28"/>
      <c r="ES223" s="28"/>
      <c r="ET223" s="28"/>
      <c r="EU223" s="28"/>
      <c r="EV223" s="28"/>
      <c r="EW223" s="28"/>
      <c r="EX223" s="28"/>
      <c r="EY223" s="28"/>
      <c r="EZ223" s="28"/>
      <c r="FA223" s="28"/>
      <c r="FB223" s="28"/>
      <c r="FC223" s="28"/>
      <c r="FD223" s="28"/>
      <c r="FE223" s="28"/>
      <c r="FF223" s="28"/>
      <c r="FG223" s="28"/>
      <c r="FH223" s="28"/>
      <c r="FI223" s="28"/>
      <c r="FJ223" s="28"/>
      <c r="FK223" s="28"/>
      <c r="FL223" s="28"/>
      <c r="FM223" s="28"/>
      <c r="FN223" s="28"/>
      <c r="FO223" s="28"/>
      <c r="FP223" s="28"/>
      <c r="FQ223" s="28"/>
      <c r="FR223" s="28"/>
      <c r="FS223" s="28"/>
      <c r="FT223" s="28"/>
      <c r="FU223" s="28"/>
      <c r="FV223" s="28"/>
      <c r="FW223" s="28"/>
      <c r="FX223" s="28"/>
      <c r="FY223" s="28"/>
      <c r="FZ223" s="28"/>
      <c r="GA223" s="28"/>
      <c r="GB223" s="28"/>
      <c r="GC223" s="28"/>
      <c r="GD223" s="28"/>
      <c r="GE223" s="28"/>
      <c r="GF223" s="28"/>
      <c r="GG223" s="28"/>
      <c r="GH223" s="28"/>
      <c r="GI223" s="28"/>
      <c r="GJ223" s="28"/>
      <c r="GK223" s="28"/>
      <c r="GL223" s="28"/>
      <c r="GM223" s="28"/>
      <c r="GN223" s="28"/>
      <c r="GO223" s="28"/>
      <c r="GP223" s="28"/>
      <c r="GQ223" s="28"/>
      <c r="GR223" s="28"/>
      <c r="GS223" s="28"/>
      <c r="GT223" s="28"/>
      <c r="GU223" s="28"/>
      <c r="GV223" s="28"/>
      <c r="GW223" s="28"/>
      <c r="GX223" s="28"/>
      <c r="GY223" s="28"/>
      <c r="GZ223" s="28"/>
      <c r="HA223" s="28"/>
      <c r="HB223" s="28"/>
      <c r="HC223" s="28"/>
      <c r="HD223" s="28"/>
      <c r="HE223" s="28"/>
      <c r="HF223" s="28"/>
      <c r="HG223" s="28"/>
      <c r="HH223" s="28"/>
      <c r="HI223" s="28"/>
      <c r="HJ223" s="28"/>
      <c r="HK223" s="28"/>
      <c r="HL223" s="28"/>
      <c r="HM223" s="28"/>
      <c r="HN223" s="28"/>
      <c r="HO223" s="28"/>
      <c r="HP223" s="28"/>
      <c r="HQ223" s="28"/>
      <c r="HR223" s="28"/>
      <c r="HS223" s="28"/>
      <c r="HT223" s="28"/>
      <c r="HU223" s="28"/>
      <c r="HV223" s="28"/>
      <c r="HW223" s="28"/>
      <c r="HX223" s="28"/>
      <c r="HY223" s="28"/>
      <c r="HZ223" s="28"/>
      <c r="IA223" s="28"/>
      <c r="IB223" s="28"/>
      <c r="IC223" s="28"/>
      <c r="ID223" s="28"/>
      <c r="IE223" s="28"/>
      <c r="IF223" s="28"/>
      <c r="IG223" s="28"/>
      <c r="IH223" s="28"/>
      <c r="II223" s="28"/>
      <c r="IJ223" s="28"/>
      <c r="IK223" s="28"/>
      <c r="IL223" s="28"/>
      <c r="IM223" s="28"/>
      <c r="IN223" s="28"/>
      <c r="IO223" s="28"/>
      <c r="IP223" s="28"/>
      <c r="IQ223" s="28"/>
      <c r="IR223" s="28"/>
      <c r="IS223" s="28"/>
      <c r="IT223" s="28"/>
      <c r="IU223" s="28"/>
      <c r="IV223" s="28"/>
      <c r="IW223" s="28"/>
      <c r="IX223" s="28"/>
      <c r="IY223" s="28"/>
      <c r="IZ223" s="28"/>
      <c r="JA223" s="28"/>
      <c r="JB223" s="28"/>
      <c r="JC223" s="28"/>
      <c r="JD223" s="28"/>
      <c r="JE223" s="28"/>
      <c r="JF223" s="28"/>
      <c r="JG223" s="28"/>
      <c r="JH223" s="28"/>
      <c r="JI223" s="28"/>
      <c r="JJ223" s="28"/>
      <c r="JK223" s="28"/>
      <c r="JL223" s="28"/>
      <c r="JM223" s="28"/>
      <c r="JN223" s="28"/>
      <c r="JO223" s="28"/>
      <c r="JP223" s="28"/>
      <c r="JQ223" s="28"/>
      <c r="JR223" s="28"/>
      <c r="JS223" s="28"/>
      <c r="JT223" s="28"/>
      <c r="JU223" s="28"/>
      <c r="JV223" s="28"/>
      <c r="JW223" s="28"/>
      <c r="JX223" s="28"/>
      <c r="JY223" s="28"/>
      <c r="JZ223" s="28"/>
      <c r="KA223" s="28"/>
      <c r="KB223" s="28"/>
      <c r="KC223" s="28"/>
      <c r="KD223" s="28"/>
      <c r="KE223" s="28"/>
      <c r="KF223" s="28"/>
      <c r="KG223" s="28"/>
      <c r="KH223" s="28"/>
      <c r="KI223" s="28"/>
      <c r="KJ223" s="28"/>
      <c r="KK223" s="28"/>
      <c r="KL223" s="28"/>
      <c r="KM223" s="28"/>
      <c r="KN223" s="28"/>
      <c r="KO223" s="28"/>
      <c r="KP223" s="28"/>
      <c r="KQ223" s="28"/>
      <c r="KR223" s="28"/>
      <c r="KS223" s="28"/>
      <c r="KT223" s="28"/>
      <c r="KU223" s="28"/>
      <c r="KV223" s="28"/>
      <c r="KW223" s="28"/>
      <c r="KX223" s="28"/>
      <c r="KY223" s="28"/>
      <c r="KZ223" s="28"/>
      <c r="LA223" s="28"/>
      <c r="LB223" s="28"/>
      <c r="LC223" s="28"/>
      <c r="LD223" s="28"/>
      <c r="LE223" s="28"/>
      <c r="LF223" s="28"/>
      <c r="LG223" s="28"/>
      <c r="LH223" s="28"/>
      <c r="LI223" s="28"/>
      <c r="LJ223" s="28"/>
      <c r="LK223" s="28"/>
      <c r="LL223" s="28"/>
      <c r="LM223" s="28"/>
      <c r="LN223" s="28"/>
      <c r="LO223" s="28"/>
      <c r="LP223" s="28"/>
      <c r="LQ223" s="28"/>
      <c r="LR223" s="28"/>
      <c r="LS223" s="28"/>
      <c r="LT223" s="28"/>
      <c r="LU223" s="28"/>
      <c r="LV223" s="28"/>
      <c r="LW223" s="28"/>
      <c r="LX223" s="28"/>
      <c r="LY223" s="28"/>
      <c r="LZ223" s="28"/>
      <c r="MA223" s="28"/>
      <c r="MB223" s="28"/>
      <c r="MC223" s="28"/>
      <c r="MD223" s="28"/>
      <c r="ME223" s="28"/>
      <c r="MF223" s="28"/>
      <c r="MG223" s="28"/>
      <c r="MH223" s="28"/>
      <c r="MI223" s="28"/>
      <c r="MJ223" s="28"/>
      <c r="MK223" s="28"/>
      <c r="ML223" s="28"/>
      <c r="MM223" s="28"/>
      <c r="MN223" s="28"/>
      <c r="MO223" s="28"/>
      <c r="MP223" s="28"/>
      <c r="MQ223" s="28"/>
      <c r="MR223" s="28"/>
      <c r="MS223" s="28"/>
      <c r="MT223" s="28"/>
      <c r="MU223" s="28"/>
      <c r="MV223" s="28"/>
      <c r="MW223" s="28"/>
      <c r="MX223" s="28"/>
      <c r="MY223" s="28"/>
      <c r="MZ223" s="28"/>
      <c r="NA223" s="28"/>
      <c r="NB223" s="28"/>
      <c r="NC223" s="28"/>
      <c r="ND223" s="28"/>
      <c r="NE223" s="28"/>
      <c r="NF223" s="28"/>
      <c r="NG223" s="28"/>
      <c r="NH223" s="28"/>
      <c r="NI223" s="28"/>
      <c r="NJ223" s="28"/>
      <c r="NK223" s="28"/>
      <c r="NL223" s="28"/>
      <c r="NM223" s="28"/>
      <c r="NN223" s="28"/>
      <c r="NO223" s="28"/>
      <c r="NP223" s="28"/>
      <c r="NQ223" s="28"/>
      <c r="NR223" s="28"/>
      <c r="NS223" s="28"/>
      <c r="NT223" s="28"/>
      <c r="NU223" s="28"/>
      <c r="NV223" s="28"/>
      <c r="NW223" s="28"/>
      <c r="NX223" s="28"/>
      <c r="NY223" s="28"/>
      <c r="NZ223" s="28"/>
      <c r="OA223" s="28"/>
      <c r="OB223" s="28"/>
      <c r="OC223" s="28"/>
      <c r="OD223" s="28"/>
      <c r="OE223" s="28"/>
      <c r="OF223" s="28"/>
      <c r="OG223" s="28"/>
      <c r="OH223" s="28"/>
      <c r="OI223" s="28"/>
      <c r="OJ223" s="28"/>
    </row>
    <row r="224" spans="1:400">
      <c r="A224" s="13" t="s">
        <v>6555</v>
      </c>
      <c r="B224" s="13"/>
      <c r="C224" s="189"/>
      <c r="D224" s="13"/>
      <c r="E224" s="35" t="s">
        <v>2728</v>
      </c>
      <c r="F224" s="14" t="s">
        <v>2746</v>
      </c>
      <c r="G224" s="14" t="s">
        <v>8595</v>
      </c>
      <c r="H224" s="15">
        <v>2023</v>
      </c>
      <c r="I224" s="15">
        <v>1</v>
      </c>
      <c r="J224" s="15">
        <v>0</v>
      </c>
      <c r="K224" s="15">
        <v>0</v>
      </c>
      <c r="L224" s="16" t="s">
        <v>3580</v>
      </c>
      <c r="M224" s="36"/>
      <c r="N224" s="16" t="s">
        <v>412</v>
      </c>
      <c r="O224" s="17">
        <v>0</v>
      </c>
      <c r="P224" s="17">
        <v>0</v>
      </c>
      <c r="Q224" s="17">
        <v>0</v>
      </c>
      <c r="R224" s="18" t="s">
        <v>33</v>
      </c>
      <c r="S224" s="36"/>
      <c r="T224" s="36"/>
      <c r="U224" s="36"/>
      <c r="V224" s="36"/>
      <c r="W224" s="36"/>
      <c r="X224" s="21">
        <v>0</v>
      </c>
      <c r="Y224" s="22" t="s">
        <v>33</v>
      </c>
      <c r="Z224" s="14" t="s">
        <v>5838</v>
      </c>
      <c r="AA224" s="37"/>
      <c r="AB224" s="37"/>
      <c r="AC224" s="37"/>
      <c r="AD224" s="25"/>
      <c r="AE224" s="26"/>
      <c r="AF224" s="27"/>
      <c r="AP224" s="28"/>
      <c r="AQ224" s="28"/>
      <c r="AR224" s="28"/>
      <c r="AS224" s="28"/>
      <c r="AT224" s="28"/>
      <c r="AU224" s="28"/>
      <c r="AV224" s="28"/>
      <c r="AW224" s="28"/>
      <c r="AX224" s="28"/>
      <c r="AY224" s="28"/>
      <c r="AZ224" s="28"/>
      <c r="BA224" s="28"/>
      <c r="BB224" s="28"/>
      <c r="BC224" s="28"/>
      <c r="BD224" s="28"/>
      <c r="BE224" s="28"/>
      <c r="BF224" s="28"/>
      <c r="BG224" s="28"/>
      <c r="BH224" s="28"/>
      <c r="BI224" s="28"/>
      <c r="BJ224" s="28"/>
      <c r="BK224" s="28"/>
      <c r="BL224" s="28"/>
      <c r="BM224" s="28"/>
      <c r="BN224" s="28"/>
      <c r="BO224" s="28"/>
      <c r="BP224" s="28"/>
      <c r="BQ224" s="28"/>
      <c r="BR224" s="28"/>
      <c r="BS224" s="28"/>
      <c r="BT224" s="28"/>
      <c r="BU224" s="28"/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  <c r="DM224" s="28"/>
      <c r="DN224" s="28"/>
      <c r="DO224" s="28"/>
      <c r="DP224" s="28"/>
      <c r="DQ224" s="28"/>
      <c r="DR224" s="28"/>
      <c r="DS224" s="28"/>
      <c r="DT224" s="28"/>
      <c r="DU224" s="28"/>
      <c r="DV224" s="28"/>
      <c r="DW224" s="28"/>
      <c r="DX224" s="28"/>
      <c r="DY224" s="28"/>
      <c r="DZ224" s="28"/>
      <c r="EA224" s="28"/>
      <c r="EB224" s="28"/>
      <c r="EC224" s="28"/>
      <c r="ED224" s="28"/>
      <c r="EE224" s="28"/>
      <c r="EF224" s="28"/>
      <c r="EG224" s="28"/>
      <c r="EH224" s="28"/>
      <c r="EI224" s="28"/>
      <c r="EJ224" s="28"/>
      <c r="EK224" s="28"/>
      <c r="EL224" s="28"/>
      <c r="EM224" s="28"/>
      <c r="EN224" s="28"/>
      <c r="EO224" s="28"/>
      <c r="EP224" s="28"/>
      <c r="EQ224" s="28"/>
      <c r="ER224" s="28"/>
      <c r="ES224" s="28"/>
      <c r="ET224" s="28"/>
      <c r="EU224" s="28"/>
      <c r="EV224" s="28"/>
      <c r="EW224" s="28"/>
      <c r="EX224" s="28"/>
      <c r="EY224" s="28"/>
      <c r="EZ224" s="28"/>
      <c r="FA224" s="28"/>
      <c r="FB224" s="28"/>
      <c r="FC224" s="28"/>
      <c r="FD224" s="28"/>
      <c r="FE224" s="28"/>
      <c r="FF224" s="28"/>
      <c r="FG224" s="28"/>
      <c r="FH224" s="28"/>
      <c r="FI224" s="28"/>
      <c r="FJ224" s="28"/>
      <c r="FK224" s="28"/>
      <c r="FL224" s="28"/>
      <c r="FM224" s="28"/>
      <c r="FN224" s="28"/>
      <c r="FO224" s="28"/>
      <c r="FP224" s="28"/>
      <c r="FQ224" s="28"/>
      <c r="FR224" s="28"/>
      <c r="FS224" s="28"/>
      <c r="FT224" s="28"/>
      <c r="FU224" s="28"/>
      <c r="FV224" s="28"/>
      <c r="FW224" s="28"/>
      <c r="FX224" s="28"/>
      <c r="FY224" s="28"/>
      <c r="FZ224" s="28"/>
      <c r="GA224" s="28"/>
      <c r="GB224" s="28"/>
      <c r="GC224" s="28"/>
      <c r="GD224" s="28"/>
      <c r="GE224" s="28"/>
      <c r="GF224" s="28"/>
      <c r="GG224" s="28"/>
      <c r="GH224" s="28"/>
      <c r="GI224" s="28"/>
      <c r="GJ224" s="28"/>
      <c r="GK224" s="28"/>
      <c r="GL224" s="28"/>
      <c r="GM224" s="28"/>
      <c r="GN224" s="28"/>
      <c r="GO224" s="28"/>
      <c r="GP224" s="28"/>
      <c r="GQ224" s="28"/>
      <c r="GR224" s="28"/>
      <c r="GS224" s="28"/>
      <c r="GT224" s="28"/>
      <c r="GU224" s="28"/>
      <c r="GV224" s="28"/>
      <c r="GW224" s="28"/>
      <c r="GX224" s="28"/>
      <c r="GY224" s="28"/>
      <c r="GZ224" s="28"/>
      <c r="HA224" s="28"/>
      <c r="HB224" s="28"/>
      <c r="HC224" s="28"/>
      <c r="HD224" s="28"/>
      <c r="HE224" s="28"/>
      <c r="HF224" s="28"/>
      <c r="HG224" s="28"/>
      <c r="HH224" s="28"/>
      <c r="HI224" s="28"/>
      <c r="HJ224" s="28"/>
      <c r="HK224" s="28"/>
      <c r="HL224" s="28"/>
      <c r="HM224" s="28"/>
      <c r="HN224" s="28"/>
      <c r="HO224" s="28"/>
      <c r="HP224" s="28"/>
      <c r="HQ224" s="28"/>
      <c r="HR224" s="28"/>
      <c r="HS224" s="28"/>
      <c r="HT224" s="28"/>
      <c r="HU224" s="28"/>
      <c r="HV224" s="28"/>
      <c r="HW224" s="28"/>
      <c r="HX224" s="28"/>
      <c r="HY224" s="28"/>
      <c r="HZ224" s="28"/>
      <c r="IA224" s="28"/>
      <c r="IB224" s="28"/>
      <c r="IC224" s="28"/>
      <c r="ID224" s="28"/>
      <c r="IE224" s="28"/>
      <c r="IF224" s="28"/>
      <c r="IG224" s="28"/>
      <c r="IH224" s="28"/>
      <c r="II224" s="28"/>
      <c r="IJ224" s="28"/>
      <c r="IK224" s="28"/>
      <c r="IL224" s="28"/>
      <c r="IM224" s="28"/>
      <c r="IN224" s="28"/>
      <c r="IO224" s="28"/>
      <c r="IP224" s="28"/>
      <c r="IQ224" s="28"/>
      <c r="IR224" s="28"/>
      <c r="IS224" s="28"/>
      <c r="IT224" s="28"/>
      <c r="IU224" s="28"/>
      <c r="IV224" s="28"/>
      <c r="IW224" s="28"/>
      <c r="IX224" s="28"/>
      <c r="IY224" s="28"/>
      <c r="IZ224" s="28"/>
      <c r="JA224" s="28"/>
      <c r="JB224" s="28"/>
      <c r="JC224" s="28"/>
      <c r="JD224" s="28"/>
      <c r="JE224" s="28"/>
      <c r="JF224" s="28"/>
      <c r="JG224" s="28"/>
      <c r="JH224" s="28"/>
      <c r="JI224" s="28"/>
      <c r="JJ224" s="28"/>
      <c r="JK224" s="28"/>
      <c r="JL224" s="28"/>
      <c r="JM224" s="28"/>
      <c r="JN224" s="28"/>
      <c r="JO224" s="28"/>
      <c r="JP224" s="28"/>
      <c r="JQ224" s="28"/>
      <c r="JR224" s="28"/>
      <c r="JS224" s="28"/>
      <c r="JT224" s="28"/>
      <c r="JU224" s="28"/>
      <c r="JV224" s="28"/>
      <c r="JW224" s="28"/>
      <c r="JX224" s="28"/>
      <c r="JY224" s="28"/>
      <c r="JZ224" s="28"/>
      <c r="KA224" s="28"/>
      <c r="KB224" s="28"/>
      <c r="KC224" s="28"/>
      <c r="KD224" s="28"/>
      <c r="KE224" s="28"/>
      <c r="KF224" s="28"/>
      <c r="KG224" s="28"/>
      <c r="KH224" s="28"/>
      <c r="KI224" s="28"/>
      <c r="KJ224" s="28"/>
      <c r="KK224" s="28"/>
      <c r="KL224" s="28"/>
      <c r="KM224" s="28"/>
      <c r="KN224" s="28"/>
      <c r="KO224" s="28"/>
      <c r="KP224" s="28"/>
      <c r="KQ224" s="28"/>
      <c r="KR224" s="28"/>
      <c r="KS224" s="28"/>
      <c r="KT224" s="28"/>
      <c r="KU224" s="28"/>
      <c r="KV224" s="28"/>
      <c r="KW224" s="28"/>
      <c r="KX224" s="28"/>
      <c r="KY224" s="28"/>
      <c r="KZ224" s="28"/>
      <c r="LA224" s="28"/>
      <c r="LB224" s="28"/>
      <c r="LC224" s="28"/>
      <c r="LD224" s="28"/>
      <c r="LE224" s="28"/>
      <c r="LF224" s="28"/>
      <c r="LG224" s="28"/>
      <c r="LH224" s="28"/>
      <c r="LI224" s="28"/>
      <c r="LJ224" s="28"/>
      <c r="LK224" s="28"/>
      <c r="LL224" s="28"/>
      <c r="LM224" s="28"/>
      <c r="LN224" s="28"/>
      <c r="LO224" s="28"/>
      <c r="LP224" s="28"/>
      <c r="LQ224" s="28"/>
      <c r="LR224" s="28"/>
      <c r="LS224" s="28"/>
      <c r="LT224" s="28"/>
      <c r="LU224" s="28"/>
      <c r="LV224" s="28"/>
      <c r="LW224" s="28"/>
      <c r="LX224" s="28"/>
      <c r="LY224" s="28"/>
      <c r="LZ224" s="28"/>
      <c r="MA224" s="28"/>
      <c r="MB224" s="28"/>
      <c r="MC224" s="28"/>
      <c r="MD224" s="28"/>
      <c r="ME224" s="28"/>
      <c r="MF224" s="28"/>
      <c r="MG224" s="28"/>
      <c r="MH224" s="28"/>
      <c r="MI224" s="28"/>
      <c r="MJ224" s="28"/>
      <c r="MK224" s="28"/>
      <c r="ML224" s="28"/>
      <c r="MM224" s="28"/>
      <c r="MN224" s="28"/>
      <c r="MO224" s="28"/>
      <c r="MP224" s="28"/>
      <c r="MQ224" s="28"/>
      <c r="MR224" s="28"/>
      <c r="MS224" s="28"/>
      <c r="MT224" s="28"/>
      <c r="MU224" s="28"/>
      <c r="MV224" s="28"/>
      <c r="MW224" s="28"/>
      <c r="MX224" s="28"/>
      <c r="MY224" s="28"/>
      <c r="MZ224" s="28"/>
      <c r="NA224" s="28"/>
      <c r="NB224" s="28"/>
      <c r="NC224" s="28"/>
      <c r="ND224" s="28"/>
      <c r="NE224" s="28"/>
      <c r="NF224" s="28"/>
      <c r="NG224" s="28"/>
      <c r="NH224" s="28"/>
      <c r="NI224" s="28"/>
      <c r="NJ224" s="28"/>
      <c r="NK224" s="28"/>
      <c r="NL224" s="28"/>
      <c r="NM224" s="28"/>
      <c r="NN224" s="28"/>
      <c r="NO224" s="28"/>
      <c r="NP224" s="28"/>
      <c r="NQ224" s="28"/>
      <c r="NR224" s="28"/>
      <c r="NS224" s="28"/>
      <c r="NT224" s="28"/>
      <c r="NU224" s="28"/>
      <c r="NV224" s="28"/>
      <c r="NW224" s="28"/>
      <c r="NX224" s="28"/>
      <c r="NY224" s="28"/>
      <c r="NZ224" s="28"/>
      <c r="OA224" s="28"/>
      <c r="OB224" s="28"/>
      <c r="OC224" s="28"/>
      <c r="OD224" s="28"/>
      <c r="OE224" s="28"/>
      <c r="OF224" s="28"/>
      <c r="OG224" s="28"/>
      <c r="OH224" s="28"/>
      <c r="OI224" s="28"/>
      <c r="OJ224" s="28"/>
    </row>
    <row r="225" spans="1:400">
      <c r="A225" s="13" t="s">
        <v>6555</v>
      </c>
      <c r="B225" s="13"/>
      <c r="C225" s="189"/>
      <c r="D225" s="13"/>
      <c r="E225" s="35" t="s">
        <v>8596</v>
      </c>
      <c r="F225" s="14" t="s">
        <v>8597</v>
      </c>
      <c r="G225" s="14" t="s">
        <v>8598</v>
      </c>
      <c r="H225" s="15">
        <v>2023</v>
      </c>
      <c r="I225" s="15">
        <v>1</v>
      </c>
      <c r="J225" s="15">
        <v>0</v>
      </c>
      <c r="K225" s="15">
        <v>0</v>
      </c>
      <c r="L225" s="16" t="s">
        <v>8590</v>
      </c>
      <c r="M225" s="36"/>
      <c r="N225" s="16" t="s">
        <v>39</v>
      </c>
      <c r="O225" s="17">
        <v>2</v>
      </c>
      <c r="P225" s="17">
        <v>0</v>
      </c>
      <c r="Q225" s="17">
        <v>0</v>
      </c>
      <c r="R225" s="18" t="s">
        <v>33</v>
      </c>
      <c r="S225" s="36"/>
      <c r="T225" s="36"/>
      <c r="U225" s="36"/>
      <c r="V225" s="36"/>
      <c r="W225" s="36"/>
      <c r="X225" s="21">
        <v>0</v>
      </c>
      <c r="Y225" s="22" t="s">
        <v>33</v>
      </c>
      <c r="Z225" s="14" t="s">
        <v>5838</v>
      </c>
      <c r="AA225" s="37"/>
      <c r="AB225" s="37"/>
      <c r="AC225" s="37"/>
      <c r="AD225" s="25"/>
      <c r="AE225" s="26"/>
      <c r="AF225" s="27"/>
      <c r="AP225" s="28"/>
      <c r="AQ225" s="28"/>
      <c r="AR225" s="28"/>
      <c r="AS225" s="28"/>
      <c r="AT225" s="28"/>
      <c r="AU225" s="28"/>
      <c r="AV225" s="28"/>
      <c r="AW225" s="28"/>
      <c r="AX225" s="28"/>
      <c r="AY225" s="28"/>
      <c r="AZ225" s="28"/>
      <c r="BA225" s="28"/>
      <c r="BB225" s="28"/>
      <c r="BC225" s="28"/>
      <c r="BD225" s="28"/>
      <c r="BE225" s="28"/>
      <c r="BF225" s="28"/>
      <c r="BG225" s="28"/>
      <c r="BH225" s="28"/>
      <c r="BI225" s="28"/>
      <c r="BJ225" s="28"/>
      <c r="BK225" s="28"/>
      <c r="BL225" s="28"/>
      <c r="BM225" s="28"/>
      <c r="BN225" s="28"/>
      <c r="BO225" s="28"/>
      <c r="BP225" s="28"/>
      <c r="BQ225" s="28"/>
      <c r="BR225" s="28"/>
      <c r="BS225" s="28"/>
      <c r="BT225" s="28"/>
      <c r="BU225" s="28"/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  <c r="DM225" s="28"/>
      <c r="DN225" s="28"/>
      <c r="DO225" s="28"/>
      <c r="DP225" s="28"/>
      <c r="DQ225" s="28"/>
      <c r="DR225" s="28"/>
      <c r="DS225" s="28"/>
      <c r="DT225" s="28"/>
      <c r="DU225" s="28"/>
      <c r="DV225" s="28"/>
      <c r="DW225" s="28"/>
      <c r="DX225" s="28"/>
      <c r="DY225" s="28"/>
      <c r="DZ225" s="28"/>
      <c r="EA225" s="28"/>
      <c r="EB225" s="28"/>
      <c r="EC225" s="28"/>
      <c r="ED225" s="28"/>
      <c r="EE225" s="28"/>
      <c r="EF225" s="28"/>
      <c r="EG225" s="28"/>
      <c r="EH225" s="28"/>
      <c r="EI225" s="28"/>
      <c r="EJ225" s="28"/>
      <c r="EK225" s="28"/>
      <c r="EL225" s="28"/>
      <c r="EM225" s="28"/>
      <c r="EN225" s="28"/>
      <c r="EO225" s="28"/>
      <c r="EP225" s="28"/>
      <c r="EQ225" s="28"/>
      <c r="ER225" s="28"/>
      <c r="ES225" s="28"/>
      <c r="ET225" s="28"/>
      <c r="EU225" s="28"/>
      <c r="EV225" s="28"/>
      <c r="EW225" s="28"/>
      <c r="EX225" s="28"/>
      <c r="EY225" s="28"/>
      <c r="EZ225" s="28"/>
      <c r="FA225" s="28"/>
      <c r="FB225" s="28"/>
      <c r="FC225" s="28"/>
      <c r="FD225" s="28"/>
      <c r="FE225" s="28"/>
      <c r="FF225" s="28"/>
      <c r="FG225" s="28"/>
      <c r="FH225" s="28"/>
      <c r="FI225" s="28"/>
      <c r="FJ225" s="28"/>
      <c r="FK225" s="28"/>
      <c r="FL225" s="28"/>
      <c r="FM225" s="28"/>
      <c r="FN225" s="28"/>
      <c r="FO225" s="28"/>
      <c r="FP225" s="28"/>
      <c r="FQ225" s="28"/>
      <c r="FR225" s="28"/>
      <c r="FS225" s="28"/>
      <c r="FT225" s="28"/>
      <c r="FU225" s="28"/>
      <c r="FV225" s="28"/>
      <c r="FW225" s="28"/>
      <c r="FX225" s="28"/>
      <c r="FY225" s="28"/>
      <c r="FZ225" s="28"/>
      <c r="GA225" s="28"/>
      <c r="GB225" s="28"/>
      <c r="GC225" s="28"/>
      <c r="GD225" s="28"/>
      <c r="GE225" s="28"/>
      <c r="GF225" s="28"/>
      <c r="GG225" s="28"/>
      <c r="GH225" s="28"/>
      <c r="GI225" s="28"/>
      <c r="GJ225" s="28"/>
      <c r="GK225" s="28"/>
      <c r="GL225" s="28"/>
      <c r="GM225" s="28"/>
      <c r="GN225" s="28"/>
      <c r="GO225" s="28"/>
      <c r="GP225" s="28"/>
      <c r="GQ225" s="28"/>
      <c r="GR225" s="28"/>
      <c r="GS225" s="28"/>
      <c r="GT225" s="28"/>
      <c r="GU225" s="28"/>
      <c r="GV225" s="28"/>
      <c r="GW225" s="28"/>
      <c r="GX225" s="28"/>
      <c r="GY225" s="28"/>
      <c r="GZ225" s="28"/>
      <c r="HA225" s="28"/>
      <c r="HB225" s="28"/>
      <c r="HC225" s="28"/>
      <c r="HD225" s="28"/>
      <c r="HE225" s="28"/>
      <c r="HF225" s="28"/>
      <c r="HG225" s="28"/>
      <c r="HH225" s="28"/>
      <c r="HI225" s="28"/>
      <c r="HJ225" s="28"/>
      <c r="HK225" s="28"/>
      <c r="HL225" s="28"/>
      <c r="HM225" s="28"/>
      <c r="HN225" s="28"/>
      <c r="HO225" s="28"/>
      <c r="HP225" s="28"/>
      <c r="HQ225" s="28"/>
      <c r="HR225" s="28"/>
      <c r="HS225" s="28"/>
      <c r="HT225" s="28"/>
      <c r="HU225" s="28"/>
      <c r="HV225" s="28"/>
      <c r="HW225" s="28"/>
      <c r="HX225" s="28"/>
      <c r="HY225" s="28"/>
      <c r="HZ225" s="28"/>
      <c r="IA225" s="28"/>
      <c r="IB225" s="28"/>
      <c r="IC225" s="28"/>
      <c r="ID225" s="28"/>
      <c r="IE225" s="28"/>
      <c r="IF225" s="28"/>
      <c r="IG225" s="28"/>
      <c r="IH225" s="28"/>
      <c r="II225" s="28"/>
      <c r="IJ225" s="28"/>
      <c r="IK225" s="28"/>
      <c r="IL225" s="28"/>
      <c r="IM225" s="28"/>
      <c r="IN225" s="28"/>
      <c r="IO225" s="28"/>
      <c r="IP225" s="28"/>
      <c r="IQ225" s="28"/>
      <c r="IR225" s="28"/>
      <c r="IS225" s="28"/>
      <c r="IT225" s="28"/>
      <c r="IU225" s="28"/>
      <c r="IV225" s="28"/>
      <c r="IW225" s="28"/>
      <c r="IX225" s="28"/>
      <c r="IY225" s="28"/>
      <c r="IZ225" s="28"/>
      <c r="JA225" s="28"/>
      <c r="JB225" s="28"/>
      <c r="JC225" s="28"/>
      <c r="JD225" s="28"/>
      <c r="JE225" s="28"/>
      <c r="JF225" s="28"/>
      <c r="JG225" s="28"/>
      <c r="JH225" s="28"/>
      <c r="JI225" s="28"/>
      <c r="JJ225" s="28"/>
      <c r="JK225" s="28"/>
      <c r="JL225" s="28"/>
      <c r="JM225" s="28"/>
      <c r="JN225" s="28"/>
      <c r="JO225" s="28"/>
      <c r="JP225" s="28"/>
      <c r="JQ225" s="28"/>
      <c r="JR225" s="28"/>
      <c r="JS225" s="28"/>
      <c r="JT225" s="28"/>
      <c r="JU225" s="28"/>
      <c r="JV225" s="28"/>
      <c r="JW225" s="28"/>
      <c r="JX225" s="28"/>
      <c r="JY225" s="28"/>
      <c r="JZ225" s="28"/>
      <c r="KA225" s="28"/>
      <c r="KB225" s="28"/>
      <c r="KC225" s="28"/>
      <c r="KD225" s="28"/>
      <c r="KE225" s="28"/>
      <c r="KF225" s="28"/>
      <c r="KG225" s="28"/>
      <c r="KH225" s="28"/>
      <c r="KI225" s="28"/>
      <c r="KJ225" s="28"/>
      <c r="KK225" s="28"/>
      <c r="KL225" s="28"/>
      <c r="KM225" s="28"/>
      <c r="KN225" s="28"/>
      <c r="KO225" s="28"/>
      <c r="KP225" s="28"/>
      <c r="KQ225" s="28"/>
      <c r="KR225" s="28"/>
      <c r="KS225" s="28"/>
      <c r="KT225" s="28"/>
      <c r="KU225" s="28"/>
      <c r="KV225" s="28"/>
      <c r="KW225" s="28"/>
      <c r="KX225" s="28"/>
      <c r="KY225" s="28"/>
      <c r="KZ225" s="28"/>
      <c r="LA225" s="28"/>
      <c r="LB225" s="28"/>
      <c r="LC225" s="28"/>
      <c r="LD225" s="28"/>
      <c r="LE225" s="28"/>
      <c r="LF225" s="28"/>
      <c r="LG225" s="28"/>
      <c r="LH225" s="28"/>
      <c r="LI225" s="28"/>
      <c r="LJ225" s="28"/>
      <c r="LK225" s="28"/>
      <c r="LL225" s="28"/>
      <c r="LM225" s="28"/>
      <c r="LN225" s="28"/>
      <c r="LO225" s="28"/>
      <c r="LP225" s="28"/>
      <c r="LQ225" s="28"/>
      <c r="LR225" s="28"/>
      <c r="LS225" s="28"/>
      <c r="LT225" s="28"/>
      <c r="LU225" s="28"/>
      <c r="LV225" s="28"/>
      <c r="LW225" s="28"/>
      <c r="LX225" s="28"/>
      <c r="LY225" s="28"/>
      <c r="LZ225" s="28"/>
      <c r="MA225" s="28"/>
      <c r="MB225" s="28"/>
      <c r="MC225" s="28"/>
      <c r="MD225" s="28"/>
      <c r="ME225" s="28"/>
      <c r="MF225" s="28"/>
      <c r="MG225" s="28"/>
      <c r="MH225" s="28"/>
      <c r="MI225" s="28"/>
      <c r="MJ225" s="28"/>
      <c r="MK225" s="28"/>
      <c r="ML225" s="28"/>
      <c r="MM225" s="28"/>
      <c r="MN225" s="28"/>
      <c r="MO225" s="28"/>
      <c r="MP225" s="28"/>
      <c r="MQ225" s="28"/>
      <c r="MR225" s="28"/>
      <c r="MS225" s="28"/>
      <c r="MT225" s="28"/>
      <c r="MU225" s="28"/>
      <c r="MV225" s="28"/>
      <c r="MW225" s="28"/>
      <c r="MX225" s="28"/>
      <c r="MY225" s="28"/>
      <c r="MZ225" s="28"/>
      <c r="NA225" s="28"/>
      <c r="NB225" s="28"/>
      <c r="NC225" s="28"/>
      <c r="ND225" s="28"/>
      <c r="NE225" s="28"/>
      <c r="NF225" s="28"/>
      <c r="NG225" s="28"/>
      <c r="NH225" s="28"/>
      <c r="NI225" s="28"/>
      <c r="NJ225" s="28"/>
      <c r="NK225" s="28"/>
      <c r="NL225" s="28"/>
      <c r="NM225" s="28"/>
      <c r="NN225" s="28"/>
      <c r="NO225" s="28"/>
      <c r="NP225" s="28"/>
      <c r="NQ225" s="28"/>
      <c r="NR225" s="28"/>
      <c r="NS225" s="28"/>
      <c r="NT225" s="28"/>
      <c r="NU225" s="28"/>
      <c r="NV225" s="28"/>
      <c r="NW225" s="28"/>
      <c r="NX225" s="28"/>
      <c r="NY225" s="28"/>
      <c r="NZ225" s="28"/>
      <c r="OA225" s="28"/>
      <c r="OB225" s="28"/>
      <c r="OC225" s="28"/>
      <c r="OD225" s="28"/>
      <c r="OE225" s="28"/>
      <c r="OF225" s="28"/>
      <c r="OG225" s="28"/>
      <c r="OH225" s="28"/>
      <c r="OI225" s="28"/>
      <c r="OJ225" s="28"/>
    </row>
    <row r="226" spans="1:400">
      <c r="A226" s="13" t="s">
        <v>6555</v>
      </c>
      <c r="B226" s="13"/>
      <c r="C226" s="189"/>
      <c r="D226" s="13"/>
      <c r="E226" s="35" t="s">
        <v>8599</v>
      </c>
      <c r="F226" s="14" t="s">
        <v>36</v>
      </c>
      <c r="G226" s="14" t="s">
        <v>8600</v>
      </c>
      <c r="H226" s="15">
        <v>2018</v>
      </c>
      <c r="I226" s="15">
        <v>1</v>
      </c>
      <c r="J226" s="15">
        <v>0</v>
      </c>
      <c r="K226" s="15">
        <v>0</v>
      </c>
      <c r="L226" s="16" t="s">
        <v>6796</v>
      </c>
      <c r="M226" s="36"/>
      <c r="N226" s="16" t="s">
        <v>39</v>
      </c>
      <c r="O226" s="17">
        <v>0</v>
      </c>
      <c r="P226" s="17">
        <v>0</v>
      </c>
      <c r="Q226" s="17">
        <v>0</v>
      </c>
      <c r="R226" s="18" t="s">
        <v>33</v>
      </c>
      <c r="S226" s="19">
        <v>60</v>
      </c>
      <c r="T226" s="19">
        <v>110</v>
      </c>
      <c r="U226" s="19">
        <v>6</v>
      </c>
      <c r="V226" s="19">
        <v>0</v>
      </c>
      <c r="W226" s="20">
        <v>0.66</v>
      </c>
      <c r="X226" s="21">
        <v>0</v>
      </c>
      <c r="Y226" s="22" t="s">
        <v>33</v>
      </c>
      <c r="Z226" s="14" t="s">
        <v>5838</v>
      </c>
      <c r="AA226" s="37"/>
      <c r="AB226" s="37"/>
      <c r="AC226" s="37"/>
      <c r="AD226" s="25"/>
      <c r="AE226" s="26"/>
      <c r="AF226" s="27"/>
      <c r="AP226" s="28"/>
      <c r="AQ226" s="28"/>
      <c r="AR226" s="28"/>
      <c r="AS226" s="28"/>
      <c r="AT226" s="28"/>
      <c r="AU226" s="28"/>
      <c r="AV226" s="28"/>
      <c r="AW226" s="28"/>
      <c r="AX226" s="28"/>
      <c r="AY226" s="28"/>
      <c r="AZ226" s="28"/>
      <c r="BA226" s="28"/>
      <c r="BB226" s="28"/>
      <c r="BC226" s="28"/>
      <c r="BD226" s="28"/>
      <c r="BE226" s="28"/>
      <c r="BF226" s="28"/>
      <c r="BG226" s="28"/>
      <c r="BH226" s="28"/>
      <c r="BI226" s="28"/>
      <c r="BJ226" s="28"/>
      <c r="BK226" s="28"/>
      <c r="BL226" s="28"/>
      <c r="BM226" s="28"/>
      <c r="BN226" s="28"/>
      <c r="BO226" s="28"/>
      <c r="BP226" s="28"/>
      <c r="BQ226" s="28"/>
      <c r="BR226" s="28"/>
      <c r="BS226" s="28"/>
      <c r="BT226" s="28"/>
      <c r="BU226" s="28"/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  <c r="DM226" s="28"/>
      <c r="DN226" s="28"/>
      <c r="DO226" s="28"/>
      <c r="DP226" s="28"/>
      <c r="DQ226" s="28"/>
      <c r="DR226" s="28"/>
      <c r="DS226" s="28"/>
      <c r="DT226" s="28"/>
      <c r="DU226" s="28"/>
      <c r="DV226" s="28"/>
      <c r="DW226" s="28"/>
      <c r="DX226" s="28"/>
      <c r="DY226" s="28"/>
      <c r="DZ226" s="28"/>
      <c r="EA226" s="28"/>
      <c r="EB226" s="28"/>
      <c r="EC226" s="28"/>
      <c r="ED226" s="28"/>
      <c r="EE226" s="28"/>
      <c r="EF226" s="28"/>
      <c r="EG226" s="28"/>
      <c r="EH226" s="28"/>
      <c r="EI226" s="28"/>
      <c r="EJ226" s="28"/>
      <c r="EK226" s="28"/>
      <c r="EL226" s="28"/>
      <c r="EM226" s="28"/>
      <c r="EN226" s="28"/>
      <c r="EO226" s="28"/>
      <c r="EP226" s="28"/>
      <c r="EQ226" s="28"/>
      <c r="ER226" s="28"/>
      <c r="ES226" s="28"/>
      <c r="ET226" s="28"/>
      <c r="EU226" s="28"/>
      <c r="EV226" s="28"/>
      <c r="EW226" s="28"/>
      <c r="EX226" s="28"/>
      <c r="EY226" s="28"/>
      <c r="EZ226" s="28"/>
      <c r="FA226" s="28"/>
      <c r="FB226" s="28"/>
      <c r="FC226" s="28"/>
      <c r="FD226" s="28"/>
      <c r="FE226" s="28"/>
      <c r="FF226" s="28"/>
      <c r="FG226" s="28"/>
      <c r="FH226" s="28"/>
      <c r="FI226" s="28"/>
      <c r="FJ226" s="28"/>
      <c r="FK226" s="28"/>
      <c r="FL226" s="28"/>
      <c r="FM226" s="28"/>
      <c r="FN226" s="28"/>
      <c r="FO226" s="28"/>
      <c r="FP226" s="28"/>
      <c r="FQ226" s="28"/>
      <c r="FR226" s="28"/>
      <c r="FS226" s="28"/>
      <c r="FT226" s="28"/>
      <c r="FU226" s="28"/>
      <c r="FV226" s="28"/>
      <c r="FW226" s="28"/>
      <c r="FX226" s="28"/>
      <c r="FY226" s="28"/>
      <c r="FZ226" s="28"/>
      <c r="GA226" s="28"/>
      <c r="GB226" s="28"/>
      <c r="GC226" s="28"/>
      <c r="GD226" s="28"/>
      <c r="GE226" s="28"/>
      <c r="GF226" s="28"/>
      <c r="GG226" s="28"/>
      <c r="GH226" s="28"/>
      <c r="GI226" s="28"/>
      <c r="GJ226" s="28"/>
      <c r="GK226" s="28"/>
      <c r="GL226" s="28"/>
      <c r="GM226" s="28"/>
      <c r="GN226" s="28"/>
      <c r="GO226" s="28"/>
      <c r="GP226" s="28"/>
      <c r="GQ226" s="28"/>
      <c r="GR226" s="28"/>
      <c r="GS226" s="28"/>
      <c r="GT226" s="28"/>
      <c r="GU226" s="28"/>
      <c r="GV226" s="28"/>
      <c r="GW226" s="28"/>
      <c r="GX226" s="28"/>
      <c r="GY226" s="28"/>
      <c r="GZ226" s="28"/>
      <c r="HA226" s="28"/>
      <c r="HB226" s="28"/>
      <c r="HC226" s="28"/>
      <c r="HD226" s="28"/>
      <c r="HE226" s="28"/>
      <c r="HF226" s="28"/>
      <c r="HG226" s="28"/>
      <c r="HH226" s="28"/>
      <c r="HI226" s="28"/>
      <c r="HJ226" s="28"/>
      <c r="HK226" s="28"/>
      <c r="HL226" s="28"/>
      <c r="HM226" s="28"/>
      <c r="HN226" s="28"/>
      <c r="HO226" s="28"/>
      <c r="HP226" s="28"/>
      <c r="HQ226" s="28"/>
      <c r="HR226" s="28"/>
      <c r="HS226" s="28"/>
      <c r="HT226" s="28"/>
      <c r="HU226" s="28"/>
      <c r="HV226" s="28"/>
      <c r="HW226" s="28"/>
      <c r="HX226" s="28"/>
      <c r="HY226" s="28"/>
      <c r="HZ226" s="28"/>
      <c r="IA226" s="28"/>
      <c r="IB226" s="28"/>
      <c r="IC226" s="28"/>
      <c r="ID226" s="28"/>
      <c r="IE226" s="28"/>
      <c r="IF226" s="28"/>
      <c r="IG226" s="28"/>
      <c r="IH226" s="28"/>
      <c r="II226" s="28"/>
      <c r="IJ226" s="28"/>
      <c r="IK226" s="28"/>
      <c r="IL226" s="28"/>
      <c r="IM226" s="28"/>
      <c r="IN226" s="28"/>
      <c r="IO226" s="28"/>
      <c r="IP226" s="28"/>
      <c r="IQ226" s="28"/>
      <c r="IR226" s="28"/>
      <c r="IS226" s="28"/>
      <c r="IT226" s="28"/>
      <c r="IU226" s="28"/>
      <c r="IV226" s="28"/>
      <c r="IW226" s="28"/>
      <c r="IX226" s="28"/>
      <c r="IY226" s="28"/>
      <c r="IZ226" s="28"/>
      <c r="JA226" s="28"/>
      <c r="JB226" s="28"/>
      <c r="JC226" s="28"/>
      <c r="JD226" s="28"/>
      <c r="JE226" s="28"/>
      <c r="JF226" s="28"/>
      <c r="JG226" s="28"/>
      <c r="JH226" s="28"/>
      <c r="JI226" s="28"/>
      <c r="JJ226" s="28"/>
      <c r="JK226" s="28"/>
      <c r="JL226" s="28"/>
      <c r="JM226" s="28"/>
      <c r="JN226" s="28"/>
      <c r="JO226" s="28"/>
      <c r="JP226" s="28"/>
      <c r="JQ226" s="28"/>
      <c r="JR226" s="28"/>
      <c r="JS226" s="28"/>
      <c r="JT226" s="28"/>
      <c r="JU226" s="28"/>
      <c r="JV226" s="28"/>
      <c r="JW226" s="28"/>
      <c r="JX226" s="28"/>
      <c r="JY226" s="28"/>
      <c r="JZ226" s="28"/>
      <c r="KA226" s="28"/>
      <c r="KB226" s="28"/>
      <c r="KC226" s="28"/>
      <c r="KD226" s="28"/>
      <c r="KE226" s="28"/>
      <c r="KF226" s="28"/>
      <c r="KG226" s="28"/>
      <c r="KH226" s="28"/>
      <c r="KI226" s="28"/>
      <c r="KJ226" s="28"/>
      <c r="KK226" s="28"/>
      <c r="KL226" s="28"/>
      <c r="KM226" s="28"/>
      <c r="KN226" s="28"/>
      <c r="KO226" s="28"/>
      <c r="KP226" s="28"/>
      <c r="KQ226" s="28"/>
      <c r="KR226" s="28"/>
      <c r="KS226" s="28"/>
      <c r="KT226" s="28"/>
      <c r="KU226" s="28"/>
      <c r="KV226" s="28"/>
      <c r="KW226" s="28"/>
      <c r="KX226" s="28"/>
      <c r="KY226" s="28"/>
      <c r="KZ226" s="28"/>
      <c r="LA226" s="28"/>
      <c r="LB226" s="28"/>
      <c r="LC226" s="28"/>
      <c r="LD226" s="28"/>
      <c r="LE226" s="28"/>
      <c r="LF226" s="28"/>
      <c r="LG226" s="28"/>
      <c r="LH226" s="28"/>
      <c r="LI226" s="28"/>
      <c r="LJ226" s="28"/>
      <c r="LK226" s="28"/>
      <c r="LL226" s="28"/>
      <c r="LM226" s="28"/>
      <c r="LN226" s="28"/>
      <c r="LO226" s="28"/>
      <c r="LP226" s="28"/>
      <c r="LQ226" s="28"/>
      <c r="LR226" s="28"/>
      <c r="LS226" s="28"/>
      <c r="LT226" s="28"/>
      <c r="LU226" s="28"/>
      <c r="LV226" s="28"/>
      <c r="LW226" s="28"/>
      <c r="LX226" s="28"/>
      <c r="LY226" s="28"/>
      <c r="LZ226" s="28"/>
      <c r="MA226" s="28"/>
      <c r="MB226" s="28"/>
      <c r="MC226" s="28"/>
      <c r="MD226" s="28"/>
      <c r="ME226" s="28"/>
      <c r="MF226" s="28"/>
      <c r="MG226" s="28"/>
      <c r="MH226" s="28"/>
      <c r="MI226" s="28"/>
      <c r="MJ226" s="28"/>
      <c r="MK226" s="28"/>
      <c r="ML226" s="28"/>
      <c r="MM226" s="28"/>
      <c r="MN226" s="28"/>
      <c r="MO226" s="28"/>
      <c r="MP226" s="28"/>
      <c r="MQ226" s="28"/>
      <c r="MR226" s="28"/>
      <c r="MS226" s="28"/>
      <c r="MT226" s="28"/>
      <c r="MU226" s="28"/>
      <c r="MV226" s="28"/>
      <c r="MW226" s="28"/>
      <c r="MX226" s="28"/>
      <c r="MY226" s="28"/>
      <c r="MZ226" s="28"/>
      <c r="NA226" s="28"/>
      <c r="NB226" s="28"/>
      <c r="NC226" s="28"/>
      <c r="ND226" s="28"/>
      <c r="NE226" s="28"/>
      <c r="NF226" s="28"/>
      <c r="NG226" s="28"/>
      <c r="NH226" s="28"/>
      <c r="NI226" s="28"/>
      <c r="NJ226" s="28"/>
      <c r="NK226" s="28"/>
      <c r="NL226" s="28"/>
      <c r="NM226" s="28"/>
      <c r="NN226" s="28"/>
      <c r="NO226" s="28"/>
      <c r="NP226" s="28"/>
      <c r="NQ226" s="28"/>
      <c r="NR226" s="28"/>
      <c r="NS226" s="28"/>
      <c r="NT226" s="28"/>
      <c r="NU226" s="28"/>
      <c r="NV226" s="28"/>
      <c r="NW226" s="28"/>
      <c r="NX226" s="28"/>
      <c r="NY226" s="28"/>
      <c r="NZ226" s="28"/>
      <c r="OA226" s="28"/>
      <c r="OB226" s="28"/>
      <c r="OC226" s="28"/>
      <c r="OD226" s="28"/>
      <c r="OE226" s="28"/>
      <c r="OF226" s="28"/>
      <c r="OG226" s="28"/>
      <c r="OH226" s="28"/>
      <c r="OI226" s="28"/>
      <c r="OJ226" s="28"/>
    </row>
    <row r="227" spans="1:400">
      <c r="A227" s="13" t="s">
        <v>6555</v>
      </c>
      <c r="B227" s="13"/>
      <c r="C227" s="189"/>
      <c r="D227" s="13"/>
      <c r="E227" s="35" t="s">
        <v>8601</v>
      </c>
      <c r="F227" s="14" t="s">
        <v>8593</v>
      </c>
      <c r="G227" s="14" t="s">
        <v>8602</v>
      </c>
      <c r="H227" s="15">
        <v>2023</v>
      </c>
      <c r="I227" s="15">
        <v>1</v>
      </c>
      <c r="J227" s="15">
        <v>0</v>
      </c>
      <c r="K227" s="15">
        <v>0</v>
      </c>
      <c r="L227" s="16" t="s">
        <v>8590</v>
      </c>
      <c r="M227" s="36"/>
      <c r="N227" s="16" t="s">
        <v>39</v>
      </c>
      <c r="O227" s="17">
        <v>2</v>
      </c>
      <c r="P227" s="17">
        <v>0</v>
      </c>
      <c r="Q227" s="17">
        <v>0</v>
      </c>
      <c r="R227" s="18" t="s">
        <v>33</v>
      </c>
      <c r="S227" s="36"/>
      <c r="T227" s="36"/>
      <c r="U227" s="36"/>
      <c r="V227" s="36"/>
      <c r="W227" s="36"/>
      <c r="X227" s="21">
        <v>0</v>
      </c>
      <c r="Y227" s="22" t="s">
        <v>33</v>
      </c>
      <c r="Z227" s="14" t="s">
        <v>5838</v>
      </c>
      <c r="AA227" s="37"/>
      <c r="AB227" s="37"/>
      <c r="AC227" s="37"/>
      <c r="AD227" s="25"/>
      <c r="AE227" s="26"/>
      <c r="AF227" s="27"/>
      <c r="AP227" s="28"/>
      <c r="AQ227" s="28"/>
      <c r="AR227" s="28"/>
      <c r="AS227" s="28"/>
      <c r="AT227" s="28"/>
      <c r="AU227" s="28"/>
      <c r="AV227" s="28"/>
      <c r="AW227" s="28"/>
      <c r="AX227" s="28"/>
      <c r="AY227" s="28"/>
      <c r="AZ227" s="28"/>
      <c r="BA227" s="28"/>
      <c r="BB227" s="28"/>
      <c r="BC227" s="28"/>
      <c r="BD227" s="28"/>
      <c r="BE227" s="28"/>
      <c r="BF227" s="28"/>
      <c r="BG227" s="28"/>
      <c r="BH227" s="28"/>
      <c r="BI227" s="28"/>
      <c r="BJ227" s="28"/>
      <c r="BK227" s="28"/>
      <c r="BL227" s="28"/>
      <c r="BM227" s="28"/>
      <c r="BN227" s="28"/>
      <c r="BO227" s="28"/>
      <c r="BP227" s="28"/>
      <c r="BQ227" s="28"/>
      <c r="BR227" s="28"/>
      <c r="BS227" s="28"/>
      <c r="BT227" s="28"/>
      <c r="BU227" s="28"/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  <c r="DM227" s="28"/>
      <c r="DN227" s="28"/>
      <c r="DO227" s="28"/>
      <c r="DP227" s="28"/>
      <c r="DQ227" s="28"/>
      <c r="DR227" s="28"/>
      <c r="DS227" s="28"/>
      <c r="DT227" s="28"/>
      <c r="DU227" s="28"/>
      <c r="DV227" s="28"/>
      <c r="DW227" s="28"/>
      <c r="DX227" s="28"/>
      <c r="DY227" s="28"/>
      <c r="DZ227" s="28"/>
      <c r="EA227" s="28"/>
      <c r="EB227" s="28"/>
      <c r="EC227" s="28"/>
      <c r="ED227" s="28"/>
      <c r="EE227" s="28"/>
      <c r="EF227" s="28"/>
      <c r="EG227" s="28"/>
      <c r="EH227" s="28"/>
      <c r="EI227" s="28"/>
      <c r="EJ227" s="28"/>
      <c r="EK227" s="28"/>
      <c r="EL227" s="28"/>
      <c r="EM227" s="28"/>
      <c r="EN227" s="28"/>
      <c r="EO227" s="28"/>
      <c r="EP227" s="28"/>
      <c r="EQ227" s="28"/>
      <c r="ER227" s="28"/>
      <c r="ES227" s="28"/>
      <c r="ET227" s="28"/>
      <c r="EU227" s="28"/>
      <c r="EV227" s="28"/>
      <c r="EW227" s="28"/>
      <c r="EX227" s="28"/>
      <c r="EY227" s="28"/>
      <c r="EZ227" s="28"/>
      <c r="FA227" s="28"/>
      <c r="FB227" s="28"/>
      <c r="FC227" s="28"/>
      <c r="FD227" s="28"/>
      <c r="FE227" s="28"/>
      <c r="FF227" s="28"/>
      <c r="FG227" s="28"/>
      <c r="FH227" s="28"/>
      <c r="FI227" s="28"/>
      <c r="FJ227" s="28"/>
      <c r="FK227" s="28"/>
      <c r="FL227" s="28"/>
      <c r="FM227" s="28"/>
      <c r="FN227" s="28"/>
      <c r="FO227" s="28"/>
      <c r="FP227" s="28"/>
      <c r="FQ227" s="28"/>
      <c r="FR227" s="28"/>
      <c r="FS227" s="28"/>
      <c r="FT227" s="28"/>
      <c r="FU227" s="28"/>
      <c r="FV227" s="28"/>
      <c r="FW227" s="28"/>
      <c r="FX227" s="28"/>
      <c r="FY227" s="28"/>
      <c r="FZ227" s="28"/>
      <c r="GA227" s="28"/>
      <c r="GB227" s="28"/>
      <c r="GC227" s="28"/>
      <c r="GD227" s="28"/>
      <c r="GE227" s="28"/>
      <c r="GF227" s="28"/>
      <c r="GG227" s="28"/>
      <c r="GH227" s="28"/>
      <c r="GI227" s="28"/>
      <c r="GJ227" s="28"/>
      <c r="GK227" s="28"/>
      <c r="GL227" s="28"/>
      <c r="GM227" s="28"/>
      <c r="GN227" s="28"/>
      <c r="GO227" s="28"/>
      <c r="GP227" s="28"/>
      <c r="GQ227" s="28"/>
      <c r="GR227" s="28"/>
      <c r="GS227" s="28"/>
      <c r="GT227" s="28"/>
      <c r="GU227" s="28"/>
      <c r="GV227" s="28"/>
      <c r="GW227" s="28"/>
      <c r="GX227" s="28"/>
      <c r="GY227" s="28"/>
      <c r="GZ227" s="28"/>
      <c r="HA227" s="28"/>
      <c r="HB227" s="28"/>
      <c r="HC227" s="28"/>
      <c r="HD227" s="28"/>
      <c r="HE227" s="28"/>
      <c r="HF227" s="28"/>
      <c r="HG227" s="28"/>
      <c r="HH227" s="28"/>
      <c r="HI227" s="28"/>
      <c r="HJ227" s="28"/>
      <c r="HK227" s="28"/>
      <c r="HL227" s="28"/>
      <c r="HM227" s="28"/>
      <c r="HN227" s="28"/>
      <c r="HO227" s="28"/>
      <c r="HP227" s="28"/>
      <c r="HQ227" s="28"/>
      <c r="HR227" s="28"/>
      <c r="HS227" s="28"/>
      <c r="HT227" s="28"/>
      <c r="HU227" s="28"/>
      <c r="HV227" s="28"/>
      <c r="HW227" s="28"/>
      <c r="HX227" s="28"/>
      <c r="HY227" s="28"/>
      <c r="HZ227" s="28"/>
      <c r="IA227" s="28"/>
      <c r="IB227" s="28"/>
      <c r="IC227" s="28"/>
      <c r="ID227" s="28"/>
      <c r="IE227" s="28"/>
      <c r="IF227" s="28"/>
      <c r="IG227" s="28"/>
      <c r="IH227" s="28"/>
      <c r="II227" s="28"/>
      <c r="IJ227" s="28"/>
      <c r="IK227" s="28"/>
      <c r="IL227" s="28"/>
      <c r="IM227" s="28"/>
      <c r="IN227" s="28"/>
      <c r="IO227" s="28"/>
      <c r="IP227" s="28"/>
      <c r="IQ227" s="28"/>
      <c r="IR227" s="28"/>
      <c r="IS227" s="28"/>
      <c r="IT227" s="28"/>
      <c r="IU227" s="28"/>
      <c r="IV227" s="28"/>
      <c r="IW227" s="28"/>
      <c r="IX227" s="28"/>
      <c r="IY227" s="28"/>
      <c r="IZ227" s="28"/>
      <c r="JA227" s="28"/>
      <c r="JB227" s="28"/>
      <c r="JC227" s="28"/>
      <c r="JD227" s="28"/>
      <c r="JE227" s="28"/>
      <c r="JF227" s="28"/>
      <c r="JG227" s="28"/>
      <c r="JH227" s="28"/>
      <c r="JI227" s="28"/>
      <c r="JJ227" s="28"/>
      <c r="JK227" s="28"/>
      <c r="JL227" s="28"/>
      <c r="JM227" s="28"/>
      <c r="JN227" s="28"/>
      <c r="JO227" s="28"/>
      <c r="JP227" s="28"/>
      <c r="JQ227" s="28"/>
      <c r="JR227" s="28"/>
      <c r="JS227" s="28"/>
      <c r="JT227" s="28"/>
      <c r="JU227" s="28"/>
      <c r="JV227" s="28"/>
      <c r="JW227" s="28"/>
      <c r="JX227" s="28"/>
      <c r="JY227" s="28"/>
      <c r="JZ227" s="28"/>
      <c r="KA227" s="28"/>
      <c r="KB227" s="28"/>
      <c r="KC227" s="28"/>
      <c r="KD227" s="28"/>
      <c r="KE227" s="28"/>
      <c r="KF227" s="28"/>
      <c r="KG227" s="28"/>
      <c r="KH227" s="28"/>
      <c r="KI227" s="28"/>
      <c r="KJ227" s="28"/>
      <c r="KK227" s="28"/>
      <c r="KL227" s="28"/>
      <c r="KM227" s="28"/>
      <c r="KN227" s="28"/>
      <c r="KO227" s="28"/>
      <c r="KP227" s="28"/>
      <c r="KQ227" s="28"/>
      <c r="KR227" s="28"/>
      <c r="KS227" s="28"/>
      <c r="KT227" s="28"/>
      <c r="KU227" s="28"/>
      <c r="KV227" s="28"/>
      <c r="KW227" s="28"/>
      <c r="KX227" s="28"/>
      <c r="KY227" s="28"/>
      <c r="KZ227" s="28"/>
      <c r="LA227" s="28"/>
      <c r="LB227" s="28"/>
      <c r="LC227" s="28"/>
      <c r="LD227" s="28"/>
      <c r="LE227" s="28"/>
      <c r="LF227" s="28"/>
      <c r="LG227" s="28"/>
      <c r="LH227" s="28"/>
      <c r="LI227" s="28"/>
      <c r="LJ227" s="28"/>
      <c r="LK227" s="28"/>
      <c r="LL227" s="28"/>
      <c r="LM227" s="28"/>
      <c r="LN227" s="28"/>
      <c r="LO227" s="28"/>
      <c r="LP227" s="28"/>
      <c r="LQ227" s="28"/>
      <c r="LR227" s="28"/>
      <c r="LS227" s="28"/>
      <c r="LT227" s="28"/>
      <c r="LU227" s="28"/>
      <c r="LV227" s="28"/>
      <c r="LW227" s="28"/>
      <c r="LX227" s="28"/>
      <c r="LY227" s="28"/>
      <c r="LZ227" s="28"/>
      <c r="MA227" s="28"/>
      <c r="MB227" s="28"/>
      <c r="MC227" s="28"/>
      <c r="MD227" s="28"/>
      <c r="ME227" s="28"/>
      <c r="MF227" s="28"/>
      <c r="MG227" s="28"/>
      <c r="MH227" s="28"/>
      <c r="MI227" s="28"/>
      <c r="MJ227" s="28"/>
      <c r="MK227" s="28"/>
      <c r="ML227" s="28"/>
      <c r="MM227" s="28"/>
      <c r="MN227" s="28"/>
      <c r="MO227" s="28"/>
      <c r="MP227" s="28"/>
      <c r="MQ227" s="28"/>
      <c r="MR227" s="28"/>
      <c r="MS227" s="28"/>
      <c r="MT227" s="28"/>
      <c r="MU227" s="28"/>
      <c r="MV227" s="28"/>
      <c r="MW227" s="28"/>
      <c r="MX227" s="28"/>
      <c r="MY227" s="28"/>
      <c r="MZ227" s="28"/>
      <c r="NA227" s="28"/>
      <c r="NB227" s="28"/>
      <c r="NC227" s="28"/>
      <c r="ND227" s="28"/>
      <c r="NE227" s="28"/>
      <c r="NF227" s="28"/>
      <c r="NG227" s="28"/>
      <c r="NH227" s="28"/>
      <c r="NI227" s="28"/>
      <c r="NJ227" s="28"/>
      <c r="NK227" s="28"/>
      <c r="NL227" s="28"/>
      <c r="NM227" s="28"/>
      <c r="NN227" s="28"/>
      <c r="NO227" s="28"/>
      <c r="NP227" s="28"/>
      <c r="NQ227" s="28"/>
      <c r="NR227" s="28"/>
      <c r="NS227" s="28"/>
      <c r="NT227" s="28"/>
      <c r="NU227" s="28"/>
      <c r="NV227" s="28"/>
      <c r="NW227" s="28"/>
      <c r="NX227" s="28"/>
      <c r="NY227" s="28"/>
      <c r="NZ227" s="28"/>
      <c r="OA227" s="28"/>
      <c r="OB227" s="28"/>
      <c r="OC227" s="28"/>
      <c r="OD227" s="28"/>
      <c r="OE227" s="28"/>
      <c r="OF227" s="28"/>
      <c r="OG227" s="28"/>
      <c r="OH227" s="28"/>
      <c r="OI227" s="28"/>
      <c r="OJ227" s="28"/>
    </row>
    <row r="228" spans="1:400">
      <c r="A228" s="13" t="s">
        <v>6555</v>
      </c>
      <c r="B228" s="13"/>
      <c r="C228" s="189"/>
      <c r="D228" s="13"/>
      <c r="E228" s="35" t="s">
        <v>810</v>
      </c>
      <c r="F228" s="14" t="s">
        <v>1309</v>
      </c>
      <c r="G228" s="14" t="s">
        <v>8603</v>
      </c>
      <c r="H228" s="15">
        <v>2018</v>
      </c>
      <c r="I228" s="15">
        <v>1</v>
      </c>
      <c r="J228" s="15">
        <v>0</v>
      </c>
      <c r="K228" s="15">
        <v>0</v>
      </c>
      <c r="L228" s="16" t="s">
        <v>6796</v>
      </c>
      <c r="M228" s="36"/>
      <c r="N228" s="16" t="s">
        <v>39</v>
      </c>
      <c r="O228" s="17">
        <v>0</v>
      </c>
      <c r="P228" s="17">
        <v>0</v>
      </c>
      <c r="Q228" s="17">
        <v>0</v>
      </c>
      <c r="R228" s="18" t="s">
        <v>33</v>
      </c>
      <c r="S228" s="19">
        <v>60</v>
      </c>
      <c r="T228" s="19">
        <v>110</v>
      </c>
      <c r="U228" s="19">
        <v>6</v>
      </c>
      <c r="V228" s="19">
        <v>0</v>
      </c>
      <c r="W228" s="20">
        <v>0.66</v>
      </c>
      <c r="X228" s="21">
        <v>0</v>
      </c>
      <c r="Y228" s="22" t="s">
        <v>33</v>
      </c>
      <c r="Z228" s="14" t="s">
        <v>5838</v>
      </c>
      <c r="AA228" s="37"/>
      <c r="AB228" s="37"/>
      <c r="AC228" s="37"/>
      <c r="AD228" s="25"/>
      <c r="AE228" s="26"/>
      <c r="AF228" s="27"/>
      <c r="AP228" s="28"/>
      <c r="AQ228" s="28"/>
      <c r="AR228" s="28"/>
      <c r="AS228" s="28"/>
      <c r="AT228" s="28"/>
      <c r="AU228" s="28"/>
      <c r="AV228" s="28"/>
      <c r="AW228" s="28"/>
      <c r="AX228" s="28"/>
      <c r="AY228" s="28"/>
      <c r="AZ228" s="28"/>
      <c r="BA228" s="28"/>
      <c r="BB228" s="28"/>
      <c r="BC228" s="28"/>
      <c r="BD228" s="28"/>
      <c r="BE228" s="28"/>
      <c r="BF228" s="28"/>
      <c r="BG228" s="28"/>
      <c r="BH228" s="28"/>
      <c r="BI228" s="28"/>
      <c r="BJ228" s="28"/>
      <c r="BK228" s="28"/>
      <c r="BL228" s="28"/>
      <c r="BM228" s="28"/>
      <c r="BN228" s="28"/>
      <c r="BO228" s="28"/>
      <c r="BP228" s="28"/>
      <c r="BQ228" s="28"/>
      <c r="BR228" s="28"/>
      <c r="BS228" s="28"/>
      <c r="BT228" s="28"/>
      <c r="BU228" s="28"/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  <c r="DM228" s="28"/>
      <c r="DN228" s="28"/>
      <c r="DO228" s="28"/>
      <c r="DP228" s="28"/>
      <c r="DQ228" s="28"/>
      <c r="DR228" s="28"/>
      <c r="DS228" s="28"/>
      <c r="DT228" s="28"/>
      <c r="DU228" s="28"/>
      <c r="DV228" s="28"/>
      <c r="DW228" s="28"/>
      <c r="DX228" s="28"/>
      <c r="DY228" s="28"/>
      <c r="DZ228" s="28"/>
      <c r="EA228" s="28"/>
      <c r="EB228" s="28"/>
      <c r="EC228" s="28"/>
      <c r="ED228" s="28"/>
      <c r="EE228" s="28"/>
      <c r="EF228" s="28"/>
      <c r="EG228" s="28"/>
      <c r="EH228" s="28"/>
      <c r="EI228" s="28"/>
      <c r="EJ228" s="28"/>
      <c r="EK228" s="28"/>
      <c r="EL228" s="28"/>
      <c r="EM228" s="28"/>
      <c r="EN228" s="28"/>
      <c r="EO228" s="28"/>
      <c r="EP228" s="28"/>
      <c r="EQ228" s="28"/>
      <c r="ER228" s="28"/>
      <c r="ES228" s="28"/>
      <c r="ET228" s="28"/>
      <c r="EU228" s="28"/>
      <c r="EV228" s="28"/>
      <c r="EW228" s="28"/>
      <c r="EX228" s="28"/>
      <c r="EY228" s="28"/>
      <c r="EZ228" s="28"/>
      <c r="FA228" s="28"/>
      <c r="FB228" s="28"/>
      <c r="FC228" s="28"/>
      <c r="FD228" s="28"/>
      <c r="FE228" s="28"/>
      <c r="FF228" s="28"/>
      <c r="FG228" s="28"/>
      <c r="FH228" s="28"/>
      <c r="FI228" s="28"/>
      <c r="FJ228" s="28"/>
      <c r="FK228" s="28"/>
      <c r="FL228" s="28"/>
      <c r="FM228" s="28"/>
      <c r="FN228" s="28"/>
      <c r="FO228" s="28"/>
      <c r="FP228" s="28"/>
      <c r="FQ228" s="28"/>
      <c r="FR228" s="28"/>
      <c r="FS228" s="28"/>
      <c r="FT228" s="28"/>
      <c r="FU228" s="28"/>
      <c r="FV228" s="28"/>
      <c r="FW228" s="28"/>
      <c r="FX228" s="28"/>
      <c r="FY228" s="28"/>
      <c r="FZ228" s="28"/>
      <c r="GA228" s="28"/>
      <c r="GB228" s="28"/>
      <c r="GC228" s="28"/>
      <c r="GD228" s="28"/>
      <c r="GE228" s="28"/>
      <c r="GF228" s="28"/>
      <c r="GG228" s="28"/>
      <c r="GH228" s="28"/>
      <c r="GI228" s="28"/>
      <c r="GJ228" s="28"/>
      <c r="GK228" s="28"/>
      <c r="GL228" s="28"/>
      <c r="GM228" s="28"/>
      <c r="GN228" s="28"/>
      <c r="GO228" s="28"/>
      <c r="GP228" s="28"/>
      <c r="GQ228" s="28"/>
      <c r="GR228" s="28"/>
      <c r="GS228" s="28"/>
      <c r="GT228" s="28"/>
      <c r="GU228" s="28"/>
      <c r="GV228" s="28"/>
      <c r="GW228" s="28"/>
      <c r="GX228" s="28"/>
      <c r="GY228" s="28"/>
      <c r="GZ228" s="28"/>
      <c r="HA228" s="28"/>
      <c r="HB228" s="28"/>
      <c r="HC228" s="28"/>
      <c r="HD228" s="28"/>
      <c r="HE228" s="28"/>
      <c r="HF228" s="28"/>
      <c r="HG228" s="28"/>
      <c r="HH228" s="28"/>
      <c r="HI228" s="28"/>
      <c r="HJ228" s="28"/>
      <c r="HK228" s="28"/>
      <c r="HL228" s="28"/>
      <c r="HM228" s="28"/>
      <c r="HN228" s="28"/>
      <c r="HO228" s="28"/>
      <c r="HP228" s="28"/>
      <c r="HQ228" s="28"/>
      <c r="HR228" s="28"/>
      <c r="HS228" s="28"/>
      <c r="HT228" s="28"/>
      <c r="HU228" s="28"/>
      <c r="HV228" s="28"/>
      <c r="HW228" s="28"/>
      <c r="HX228" s="28"/>
      <c r="HY228" s="28"/>
      <c r="HZ228" s="28"/>
      <c r="IA228" s="28"/>
      <c r="IB228" s="28"/>
      <c r="IC228" s="28"/>
      <c r="ID228" s="28"/>
      <c r="IE228" s="28"/>
      <c r="IF228" s="28"/>
      <c r="IG228" s="28"/>
      <c r="IH228" s="28"/>
      <c r="II228" s="28"/>
      <c r="IJ228" s="28"/>
      <c r="IK228" s="28"/>
      <c r="IL228" s="28"/>
      <c r="IM228" s="28"/>
      <c r="IN228" s="28"/>
      <c r="IO228" s="28"/>
      <c r="IP228" s="28"/>
      <c r="IQ228" s="28"/>
      <c r="IR228" s="28"/>
      <c r="IS228" s="28"/>
      <c r="IT228" s="28"/>
      <c r="IU228" s="28"/>
      <c r="IV228" s="28"/>
      <c r="IW228" s="28"/>
      <c r="IX228" s="28"/>
      <c r="IY228" s="28"/>
      <c r="IZ228" s="28"/>
      <c r="JA228" s="28"/>
      <c r="JB228" s="28"/>
      <c r="JC228" s="28"/>
      <c r="JD228" s="28"/>
      <c r="JE228" s="28"/>
      <c r="JF228" s="28"/>
      <c r="JG228" s="28"/>
      <c r="JH228" s="28"/>
      <c r="JI228" s="28"/>
      <c r="JJ228" s="28"/>
      <c r="JK228" s="28"/>
      <c r="JL228" s="28"/>
      <c r="JM228" s="28"/>
      <c r="JN228" s="28"/>
      <c r="JO228" s="28"/>
      <c r="JP228" s="28"/>
      <c r="JQ228" s="28"/>
      <c r="JR228" s="28"/>
      <c r="JS228" s="28"/>
      <c r="JT228" s="28"/>
      <c r="JU228" s="28"/>
      <c r="JV228" s="28"/>
      <c r="JW228" s="28"/>
      <c r="JX228" s="28"/>
      <c r="JY228" s="28"/>
      <c r="JZ228" s="28"/>
      <c r="KA228" s="28"/>
      <c r="KB228" s="28"/>
      <c r="KC228" s="28"/>
      <c r="KD228" s="28"/>
      <c r="KE228" s="28"/>
      <c r="KF228" s="28"/>
      <c r="KG228" s="28"/>
      <c r="KH228" s="28"/>
      <c r="KI228" s="28"/>
      <c r="KJ228" s="28"/>
      <c r="KK228" s="28"/>
      <c r="KL228" s="28"/>
      <c r="KM228" s="28"/>
      <c r="KN228" s="28"/>
      <c r="KO228" s="28"/>
      <c r="KP228" s="28"/>
      <c r="KQ228" s="28"/>
      <c r="KR228" s="28"/>
      <c r="KS228" s="28"/>
      <c r="KT228" s="28"/>
      <c r="KU228" s="28"/>
      <c r="KV228" s="28"/>
      <c r="KW228" s="28"/>
      <c r="KX228" s="28"/>
      <c r="KY228" s="28"/>
      <c r="KZ228" s="28"/>
      <c r="LA228" s="28"/>
      <c r="LB228" s="28"/>
      <c r="LC228" s="28"/>
      <c r="LD228" s="28"/>
      <c r="LE228" s="28"/>
      <c r="LF228" s="28"/>
      <c r="LG228" s="28"/>
      <c r="LH228" s="28"/>
      <c r="LI228" s="28"/>
      <c r="LJ228" s="28"/>
      <c r="LK228" s="28"/>
      <c r="LL228" s="28"/>
      <c r="LM228" s="28"/>
      <c r="LN228" s="28"/>
      <c r="LO228" s="28"/>
      <c r="LP228" s="28"/>
      <c r="LQ228" s="28"/>
      <c r="LR228" s="28"/>
      <c r="LS228" s="28"/>
      <c r="LT228" s="28"/>
      <c r="LU228" s="28"/>
      <c r="LV228" s="28"/>
      <c r="LW228" s="28"/>
      <c r="LX228" s="28"/>
      <c r="LY228" s="28"/>
      <c r="LZ228" s="28"/>
      <c r="MA228" s="28"/>
      <c r="MB228" s="28"/>
      <c r="MC228" s="28"/>
      <c r="MD228" s="28"/>
      <c r="ME228" s="28"/>
      <c r="MF228" s="28"/>
      <c r="MG228" s="28"/>
      <c r="MH228" s="28"/>
      <c r="MI228" s="28"/>
      <c r="MJ228" s="28"/>
      <c r="MK228" s="28"/>
      <c r="ML228" s="28"/>
      <c r="MM228" s="28"/>
      <c r="MN228" s="28"/>
      <c r="MO228" s="28"/>
      <c r="MP228" s="28"/>
      <c r="MQ228" s="28"/>
      <c r="MR228" s="28"/>
      <c r="MS228" s="28"/>
      <c r="MT228" s="28"/>
      <c r="MU228" s="28"/>
      <c r="MV228" s="28"/>
      <c r="MW228" s="28"/>
      <c r="MX228" s="28"/>
      <c r="MY228" s="28"/>
      <c r="MZ228" s="28"/>
      <c r="NA228" s="28"/>
      <c r="NB228" s="28"/>
      <c r="NC228" s="28"/>
      <c r="ND228" s="28"/>
      <c r="NE228" s="28"/>
      <c r="NF228" s="28"/>
      <c r="NG228" s="28"/>
      <c r="NH228" s="28"/>
      <c r="NI228" s="28"/>
      <c r="NJ228" s="28"/>
      <c r="NK228" s="28"/>
      <c r="NL228" s="28"/>
      <c r="NM228" s="28"/>
      <c r="NN228" s="28"/>
      <c r="NO228" s="28"/>
      <c r="NP228" s="28"/>
      <c r="NQ228" s="28"/>
      <c r="NR228" s="28"/>
      <c r="NS228" s="28"/>
      <c r="NT228" s="28"/>
      <c r="NU228" s="28"/>
      <c r="NV228" s="28"/>
      <c r="NW228" s="28"/>
      <c r="NX228" s="28"/>
      <c r="NY228" s="28"/>
      <c r="NZ228" s="28"/>
      <c r="OA228" s="28"/>
      <c r="OB228" s="28"/>
      <c r="OC228" s="28"/>
      <c r="OD228" s="28"/>
      <c r="OE228" s="28"/>
      <c r="OF228" s="28"/>
      <c r="OG228" s="28"/>
      <c r="OH228" s="28"/>
      <c r="OI228" s="28"/>
      <c r="OJ228" s="28"/>
    </row>
    <row r="229" spans="1:400">
      <c r="A229" s="13" t="s">
        <v>6555</v>
      </c>
      <c r="B229" s="13"/>
      <c r="C229" s="189"/>
      <c r="D229" s="13"/>
      <c r="E229" s="35" t="s">
        <v>810</v>
      </c>
      <c r="F229" s="14" t="s">
        <v>8414</v>
      </c>
      <c r="G229" s="14" t="s">
        <v>8604</v>
      </c>
      <c r="H229" s="15">
        <v>2019</v>
      </c>
      <c r="I229" s="15">
        <v>1</v>
      </c>
      <c r="J229" s="15">
        <v>0</v>
      </c>
      <c r="K229" s="15">
        <v>0</v>
      </c>
      <c r="L229" s="16" t="s">
        <v>8605</v>
      </c>
      <c r="M229" s="36"/>
      <c r="N229" s="16" t="s">
        <v>39</v>
      </c>
      <c r="O229" s="17">
        <v>0</v>
      </c>
      <c r="P229" s="17">
        <v>0</v>
      </c>
      <c r="Q229" s="17">
        <v>0</v>
      </c>
      <c r="R229" s="18" t="s">
        <v>33</v>
      </c>
      <c r="S229" s="19">
        <v>60</v>
      </c>
      <c r="T229" s="19">
        <v>110</v>
      </c>
      <c r="U229" s="19">
        <v>6</v>
      </c>
      <c r="V229" s="19">
        <v>0</v>
      </c>
      <c r="W229" s="20">
        <v>0.66</v>
      </c>
      <c r="X229" s="21">
        <v>0</v>
      </c>
      <c r="Y229" s="22" t="s">
        <v>33</v>
      </c>
      <c r="Z229" s="14" t="s">
        <v>5838</v>
      </c>
      <c r="AA229" s="37"/>
      <c r="AB229" s="37"/>
      <c r="AC229" s="37"/>
      <c r="AD229" s="25"/>
      <c r="AE229" s="26"/>
      <c r="AF229" s="27"/>
      <c r="AP229" s="28"/>
      <c r="AQ229" s="28"/>
      <c r="AR229" s="28"/>
      <c r="AS229" s="28"/>
      <c r="AT229" s="28"/>
      <c r="AU229" s="28"/>
      <c r="AV229" s="28"/>
      <c r="AW229" s="28"/>
      <c r="AX229" s="28"/>
      <c r="AY229" s="28"/>
      <c r="AZ229" s="28"/>
      <c r="BA229" s="28"/>
      <c r="BB229" s="28"/>
      <c r="BC229" s="28"/>
      <c r="BD229" s="28"/>
      <c r="BE229" s="28"/>
      <c r="BF229" s="28"/>
      <c r="BG229" s="28"/>
      <c r="BH229" s="28"/>
      <c r="BI229" s="28"/>
      <c r="BJ229" s="28"/>
      <c r="BK229" s="28"/>
      <c r="BL229" s="28"/>
      <c r="BM229" s="28"/>
      <c r="BN229" s="28"/>
      <c r="BO229" s="28"/>
      <c r="BP229" s="28"/>
      <c r="BQ229" s="28"/>
      <c r="BR229" s="28"/>
      <c r="BS229" s="28"/>
      <c r="BT229" s="28"/>
      <c r="BU229" s="28"/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  <c r="DM229" s="28"/>
      <c r="DN229" s="28"/>
      <c r="DO229" s="28"/>
      <c r="DP229" s="28"/>
      <c r="DQ229" s="28"/>
      <c r="DR229" s="28"/>
      <c r="DS229" s="28"/>
      <c r="DT229" s="28"/>
      <c r="DU229" s="28"/>
      <c r="DV229" s="28"/>
      <c r="DW229" s="28"/>
      <c r="DX229" s="28"/>
      <c r="DY229" s="28"/>
      <c r="DZ229" s="28"/>
      <c r="EA229" s="28"/>
      <c r="EB229" s="28"/>
      <c r="EC229" s="28"/>
      <c r="ED229" s="28"/>
      <c r="EE229" s="28"/>
      <c r="EF229" s="28"/>
      <c r="EG229" s="28"/>
      <c r="EH229" s="28"/>
      <c r="EI229" s="28"/>
      <c r="EJ229" s="28"/>
      <c r="EK229" s="28"/>
      <c r="EL229" s="28"/>
      <c r="EM229" s="28"/>
      <c r="EN229" s="28"/>
      <c r="EO229" s="28"/>
      <c r="EP229" s="28"/>
      <c r="EQ229" s="28"/>
      <c r="ER229" s="28"/>
      <c r="ES229" s="28"/>
      <c r="ET229" s="28"/>
      <c r="EU229" s="28"/>
      <c r="EV229" s="28"/>
      <c r="EW229" s="28"/>
      <c r="EX229" s="28"/>
      <c r="EY229" s="28"/>
      <c r="EZ229" s="28"/>
      <c r="FA229" s="28"/>
      <c r="FB229" s="28"/>
      <c r="FC229" s="28"/>
      <c r="FD229" s="28"/>
      <c r="FE229" s="28"/>
      <c r="FF229" s="28"/>
      <c r="FG229" s="28"/>
      <c r="FH229" s="28"/>
      <c r="FI229" s="28"/>
      <c r="FJ229" s="28"/>
      <c r="FK229" s="28"/>
      <c r="FL229" s="28"/>
      <c r="FM229" s="28"/>
      <c r="FN229" s="28"/>
      <c r="FO229" s="28"/>
      <c r="FP229" s="28"/>
      <c r="FQ229" s="28"/>
      <c r="FR229" s="28"/>
      <c r="FS229" s="28"/>
      <c r="FT229" s="28"/>
      <c r="FU229" s="28"/>
      <c r="FV229" s="28"/>
      <c r="FW229" s="28"/>
      <c r="FX229" s="28"/>
      <c r="FY229" s="28"/>
      <c r="FZ229" s="28"/>
      <c r="GA229" s="28"/>
      <c r="GB229" s="28"/>
      <c r="GC229" s="28"/>
      <c r="GD229" s="28"/>
      <c r="GE229" s="28"/>
      <c r="GF229" s="28"/>
      <c r="GG229" s="28"/>
      <c r="GH229" s="28"/>
      <c r="GI229" s="28"/>
      <c r="GJ229" s="28"/>
      <c r="GK229" s="28"/>
      <c r="GL229" s="28"/>
      <c r="GM229" s="28"/>
      <c r="GN229" s="28"/>
      <c r="GO229" s="28"/>
      <c r="GP229" s="28"/>
      <c r="GQ229" s="28"/>
      <c r="GR229" s="28"/>
      <c r="GS229" s="28"/>
      <c r="GT229" s="28"/>
      <c r="GU229" s="28"/>
      <c r="GV229" s="28"/>
      <c r="GW229" s="28"/>
      <c r="GX229" s="28"/>
      <c r="GY229" s="28"/>
      <c r="GZ229" s="28"/>
      <c r="HA229" s="28"/>
      <c r="HB229" s="28"/>
      <c r="HC229" s="28"/>
      <c r="HD229" s="28"/>
      <c r="HE229" s="28"/>
      <c r="HF229" s="28"/>
      <c r="HG229" s="28"/>
      <c r="HH229" s="28"/>
      <c r="HI229" s="28"/>
      <c r="HJ229" s="28"/>
      <c r="HK229" s="28"/>
      <c r="HL229" s="28"/>
      <c r="HM229" s="28"/>
      <c r="HN229" s="28"/>
      <c r="HO229" s="28"/>
      <c r="HP229" s="28"/>
      <c r="HQ229" s="28"/>
      <c r="HR229" s="28"/>
      <c r="HS229" s="28"/>
      <c r="HT229" s="28"/>
      <c r="HU229" s="28"/>
      <c r="HV229" s="28"/>
      <c r="HW229" s="28"/>
      <c r="HX229" s="28"/>
      <c r="HY229" s="28"/>
      <c r="HZ229" s="28"/>
      <c r="IA229" s="28"/>
      <c r="IB229" s="28"/>
      <c r="IC229" s="28"/>
      <c r="ID229" s="28"/>
      <c r="IE229" s="28"/>
      <c r="IF229" s="28"/>
      <c r="IG229" s="28"/>
      <c r="IH229" s="28"/>
      <c r="II229" s="28"/>
      <c r="IJ229" s="28"/>
      <c r="IK229" s="28"/>
      <c r="IL229" s="28"/>
      <c r="IM229" s="28"/>
      <c r="IN229" s="28"/>
      <c r="IO229" s="28"/>
      <c r="IP229" s="28"/>
      <c r="IQ229" s="28"/>
      <c r="IR229" s="28"/>
      <c r="IS229" s="28"/>
      <c r="IT229" s="28"/>
      <c r="IU229" s="28"/>
      <c r="IV229" s="28"/>
      <c r="IW229" s="28"/>
      <c r="IX229" s="28"/>
      <c r="IY229" s="28"/>
      <c r="IZ229" s="28"/>
      <c r="JA229" s="28"/>
      <c r="JB229" s="28"/>
      <c r="JC229" s="28"/>
      <c r="JD229" s="28"/>
      <c r="JE229" s="28"/>
      <c r="JF229" s="28"/>
      <c r="JG229" s="28"/>
      <c r="JH229" s="28"/>
      <c r="JI229" s="28"/>
      <c r="JJ229" s="28"/>
      <c r="JK229" s="28"/>
      <c r="JL229" s="28"/>
      <c r="JM229" s="28"/>
      <c r="JN229" s="28"/>
      <c r="JO229" s="28"/>
      <c r="JP229" s="28"/>
      <c r="JQ229" s="28"/>
      <c r="JR229" s="28"/>
      <c r="JS229" s="28"/>
      <c r="JT229" s="28"/>
      <c r="JU229" s="28"/>
      <c r="JV229" s="28"/>
      <c r="JW229" s="28"/>
      <c r="JX229" s="28"/>
      <c r="JY229" s="28"/>
      <c r="JZ229" s="28"/>
      <c r="KA229" s="28"/>
      <c r="KB229" s="28"/>
      <c r="KC229" s="28"/>
      <c r="KD229" s="28"/>
      <c r="KE229" s="28"/>
      <c r="KF229" s="28"/>
      <c r="KG229" s="28"/>
      <c r="KH229" s="28"/>
      <c r="KI229" s="28"/>
      <c r="KJ229" s="28"/>
      <c r="KK229" s="28"/>
      <c r="KL229" s="28"/>
      <c r="KM229" s="28"/>
      <c r="KN229" s="28"/>
      <c r="KO229" s="28"/>
      <c r="KP229" s="28"/>
      <c r="KQ229" s="28"/>
      <c r="KR229" s="28"/>
      <c r="KS229" s="28"/>
      <c r="KT229" s="28"/>
      <c r="KU229" s="28"/>
      <c r="KV229" s="28"/>
      <c r="KW229" s="28"/>
      <c r="KX229" s="28"/>
      <c r="KY229" s="28"/>
      <c r="KZ229" s="28"/>
      <c r="LA229" s="28"/>
      <c r="LB229" s="28"/>
      <c r="LC229" s="28"/>
      <c r="LD229" s="28"/>
      <c r="LE229" s="28"/>
      <c r="LF229" s="28"/>
      <c r="LG229" s="28"/>
      <c r="LH229" s="28"/>
      <c r="LI229" s="28"/>
      <c r="LJ229" s="28"/>
      <c r="LK229" s="28"/>
      <c r="LL229" s="28"/>
      <c r="LM229" s="28"/>
      <c r="LN229" s="28"/>
      <c r="LO229" s="28"/>
      <c r="LP229" s="28"/>
      <c r="LQ229" s="28"/>
      <c r="LR229" s="28"/>
      <c r="LS229" s="28"/>
      <c r="LT229" s="28"/>
      <c r="LU229" s="28"/>
      <c r="LV229" s="28"/>
      <c r="LW229" s="28"/>
      <c r="LX229" s="28"/>
      <c r="LY229" s="28"/>
      <c r="LZ229" s="28"/>
      <c r="MA229" s="28"/>
      <c r="MB229" s="28"/>
      <c r="MC229" s="28"/>
      <c r="MD229" s="28"/>
      <c r="ME229" s="28"/>
      <c r="MF229" s="28"/>
      <c r="MG229" s="28"/>
      <c r="MH229" s="28"/>
      <c r="MI229" s="28"/>
      <c r="MJ229" s="28"/>
      <c r="MK229" s="28"/>
      <c r="ML229" s="28"/>
      <c r="MM229" s="28"/>
      <c r="MN229" s="28"/>
      <c r="MO229" s="28"/>
      <c r="MP229" s="28"/>
      <c r="MQ229" s="28"/>
      <c r="MR229" s="28"/>
      <c r="MS229" s="28"/>
      <c r="MT229" s="28"/>
      <c r="MU229" s="28"/>
      <c r="MV229" s="28"/>
      <c r="MW229" s="28"/>
      <c r="MX229" s="28"/>
      <c r="MY229" s="28"/>
      <c r="MZ229" s="28"/>
      <c r="NA229" s="28"/>
      <c r="NB229" s="28"/>
      <c r="NC229" s="28"/>
      <c r="ND229" s="28"/>
      <c r="NE229" s="28"/>
      <c r="NF229" s="28"/>
      <c r="NG229" s="28"/>
      <c r="NH229" s="28"/>
      <c r="NI229" s="28"/>
      <c r="NJ229" s="28"/>
      <c r="NK229" s="28"/>
      <c r="NL229" s="28"/>
      <c r="NM229" s="28"/>
      <c r="NN229" s="28"/>
      <c r="NO229" s="28"/>
      <c r="NP229" s="28"/>
      <c r="NQ229" s="28"/>
      <c r="NR229" s="28"/>
      <c r="NS229" s="28"/>
      <c r="NT229" s="28"/>
      <c r="NU229" s="28"/>
      <c r="NV229" s="28"/>
      <c r="NW229" s="28"/>
      <c r="NX229" s="28"/>
      <c r="NY229" s="28"/>
      <c r="NZ229" s="28"/>
      <c r="OA229" s="28"/>
      <c r="OB229" s="28"/>
      <c r="OC229" s="28"/>
      <c r="OD229" s="28"/>
      <c r="OE229" s="28"/>
      <c r="OF229" s="28"/>
      <c r="OG229" s="28"/>
      <c r="OH229" s="28"/>
      <c r="OI229" s="28"/>
      <c r="OJ229" s="28"/>
    </row>
    <row r="230" spans="1:400">
      <c r="A230" s="13" t="s">
        <v>6555</v>
      </c>
      <c r="B230" s="13"/>
      <c r="C230" s="189"/>
      <c r="D230" s="13"/>
      <c r="E230" s="35" t="s">
        <v>4610</v>
      </c>
      <c r="F230" s="14" t="s">
        <v>3568</v>
      </c>
      <c r="G230" s="14" t="s">
        <v>8606</v>
      </c>
      <c r="H230" s="15">
        <v>2023</v>
      </c>
      <c r="I230" s="15">
        <v>1</v>
      </c>
      <c r="J230" s="15">
        <v>0</v>
      </c>
      <c r="K230" s="15">
        <v>0</v>
      </c>
      <c r="L230" s="16" t="s">
        <v>6794</v>
      </c>
      <c r="M230" s="36"/>
      <c r="N230" s="16" t="s">
        <v>39</v>
      </c>
      <c r="O230" s="17">
        <v>2</v>
      </c>
      <c r="P230" s="17">
        <v>0</v>
      </c>
      <c r="Q230" s="17">
        <v>0</v>
      </c>
      <c r="R230" s="18" t="s">
        <v>33</v>
      </c>
      <c r="S230" s="36"/>
      <c r="T230" s="36"/>
      <c r="U230" s="36"/>
      <c r="V230" s="36"/>
      <c r="W230" s="36"/>
      <c r="X230" s="21">
        <v>0</v>
      </c>
      <c r="Y230" s="22" t="s">
        <v>33</v>
      </c>
      <c r="Z230" s="14" t="s">
        <v>5838</v>
      </c>
      <c r="AA230" s="37"/>
      <c r="AB230" s="37"/>
      <c r="AC230" s="37"/>
      <c r="AD230" s="25"/>
      <c r="AE230" s="26"/>
      <c r="AF230" s="27"/>
      <c r="AP230" s="28"/>
      <c r="AQ230" s="28"/>
      <c r="AR230" s="28"/>
      <c r="AS230" s="28"/>
      <c r="AT230" s="28"/>
      <c r="AU230" s="28"/>
      <c r="AV230" s="28"/>
      <c r="AW230" s="28"/>
      <c r="AX230" s="28"/>
      <c r="AY230" s="28"/>
      <c r="AZ230" s="28"/>
      <c r="BA230" s="28"/>
      <c r="BB230" s="28"/>
      <c r="BC230" s="28"/>
      <c r="BD230" s="28"/>
      <c r="BE230" s="28"/>
      <c r="BF230" s="28"/>
      <c r="BG230" s="28"/>
      <c r="BH230" s="28"/>
      <c r="BI230" s="28"/>
      <c r="BJ230" s="28"/>
      <c r="BK230" s="28"/>
      <c r="BL230" s="28"/>
      <c r="BM230" s="28"/>
      <c r="BN230" s="28"/>
      <c r="BO230" s="28"/>
      <c r="BP230" s="28"/>
      <c r="BQ230" s="28"/>
      <c r="BR230" s="28"/>
      <c r="BS230" s="28"/>
      <c r="BT230" s="28"/>
      <c r="BU230" s="28"/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  <c r="DM230" s="28"/>
      <c r="DN230" s="28"/>
      <c r="DO230" s="28"/>
      <c r="DP230" s="28"/>
      <c r="DQ230" s="28"/>
      <c r="DR230" s="28"/>
      <c r="DS230" s="28"/>
      <c r="DT230" s="28"/>
      <c r="DU230" s="28"/>
      <c r="DV230" s="28"/>
      <c r="DW230" s="28"/>
      <c r="DX230" s="28"/>
      <c r="DY230" s="28"/>
      <c r="DZ230" s="28"/>
      <c r="EA230" s="28"/>
      <c r="EB230" s="28"/>
      <c r="EC230" s="28"/>
      <c r="ED230" s="28"/>
      <c r="EE230" s="28"/>
      <c r="EF230" s="28"/>
      <c r="EG230" s="28"/>
      <c r="EH230" s="28"/>
      <c r="EI230" s="28"/>
      <c r="EJ230" s="28"/>
      <c r="EK230" s="28"/>
      <c r="EL230" s="28"/>
      <c r="EM230" s="28"/>
      <c r="EN230" s="28"/>
      <c r="EO230" s="28"/>
      <c r="EP230" s="28"/>
      <c r="EQ230" s="28"/>
      <c r="ER230" s="28"/>
      <c r="ES230" s="28"/>
      <c r="ET230" s="28"/>
      <c r="EU230" s="28"/>
      <c r="EV230" s="28"/>
      <c r="EW230" s="28"/>
      <c r="EX230" s="28"/>
      <c r="EY230" s="28"/>
      <c r="EZ230" s="28"/>
      <c r="FA230" s="28"/>
      <c r="FB230" s="28"/>
      <c r="FC230" s="28"/>
      <c r="FD230" s="28"/>
      <c r="FE230" s="28"/>
      <c r="FF230" s="28"/>
      <c r="FG230" s="28"/>
      <c r="FH230" s="28"/>
      <c r="FI230" s="28"/>
      <c r="FJ230" s="28"/>
      <c r="FK230" s="28"/>
      <c r="FL230" s="28"/>
      <c r="FM230" s="28"/>
      <c r="FN230" s="28"/>
      <c r="FO230" s="28"/>
      <c r="FP230" s="28"/>
      <c r="FQ230" s="28"/>
      <c r="FR230" s="28"/>
      <c r="FS230" s="28"/>
      <c r="FT230" s="28"/>
      <c r="FU230" s="28"/>
      <c r="FV230" s="28"/>
      <c r="FW230" s="28"/>
      <c r="FX230" s="28"/>
      <c r="FY230" s="28"/>
      <c r="FZ230" s="28"/>
      <c r="GA230" s="28"/>
      <c r="GB230" s="28"/>
      <c r="GC230" s="28"/>
      <c r="GD230" s="28"/>
      <c r="GE230" s="28"/>
      <c r="GF230" s="28"/>
      <c r="GG230" s="28"/>
      <c r="GH230" s="28"/>
      <c r="GI230" s="28"/>
      <c r="GJ230" s="28"/>
      <c r="GK230" s="28"/>
      <c r="GL230" s="28"/>
      <c r="GM230" s="28"/>
      <c r="GN230" s="28"/>
      <c r="GO230" s="28"/>
      <c r="GP230" s="28"/>
      <c r="GQ230" s="28"/>
      <c r="GR230" s="28"/>
      <c r="GS230" s="28"/>
      <c r="GT230" s="28"/>
      <c r="GU230" s="28"/>
      <c r="GV230" s="28"/>
      <c r="GW230" s="28"/>
      <c r="GX230" s="28"/>
      <c r="GY230" s="28"/>
      <c r="GZ230" s="28"/>
      <c r="HA230" s="28"/>
      <c r="HB230" s="28"/>
      <c r="HC230" s="28"/>
      <c r="HD230" s="28"/>
      <c r="HE230" s="28"/>
      <c r="HF230" s="28"/>
      <c r="HG230" s="28"/>
      <c r="HH230" s="28"/>
      <c r="HI230" s="28"/>
      <c r="HJ230" s="28"/>
      <c r="HK230" s="28"/>
      <c r="HL230" s="28"/>
      <c r="HM230" s="28"/>
      <c r="HN230" s="28"/>
      <c r="HO230" s="28"/>
      <c r="HP230" s="28"/>
      <c r="HQ230" s="28"/>
      <c r="HR230" s="28"/>
      <c r="HS230" s="28"/>
      <c r="HT230" s="28"/>
      <c r="HU230" s="28"/>
      <c r="HV230" s="28"/>
      <c r="HW230" s="28"/>
      <c r="HX230" s="28"/>
      <c r="HY230" s="28"/>
      <c r="HZ230" s="28"/>
      <c r="IA230" s="28"/>
      <c r="IB230" s="28"/>
      <c r="IC230" s="28"/>
      <c r="ID230" s="28"/>
      <c r="IE230" s="28"/>
      <c r="IF230" s="28"/>
      <c r="IG230" s="28"/>
      <c r="IH230" s="28"/>
      <c r="II230" s="28"/>
      <c r="IJ230" s="28"/>
      <c r="IK230" s="28"/>
      <c r="IL230" s="28"/>
      <c r="IM230" s="28"/>
      <c r="IN230" s="28"/>
      <c r="IO230" s="28"/>
      <c r="IP230" s="28"/>
      <c r="IQ230" s="28"/>
      <c r="IR230" s="28"/>
      <c r="IS230" s="28"/>
      <c r="IT230" s="28"/>
      <c r="IU230" s="28"/>
      <c r="IV230" s="28"/>
      <c r="IW230" s="28"/>
      <c r="IX230" s="28"/>
      <c r="IY230" s="28"/>
      <c r="IZ230" s="28"/>
      <c r="JA230" s="28"/>
      <c r="JB230" s="28"/>
      <c r="JC230" s="28"/>
      <c r="JD230" s="28"/>
      <c r="JE230" s="28"/>
      <c r="JF230" s="28"/>
      <c r="JG230" s="28"/>
      <c r="JH230" s="28"/>
      <c r="JI230" s="28"/>
      <c r="JJ230" s="28"/>
      <c r="JK230" s="28"/>
      <c r="JL230" s="28"/>
      <c r="JM230" s="28"/>
      <c r="JN230" s="28"/>
      <c r="JO230" s="28"/>
      <c r="JP230" s="28"/>
      <c r="JQ230" s="28"/>
      <c r="JR230" s="28"/>
      <c r="JS230" s="28"/>
      <c r="JT230" s="28"/>
      <c r="JU230" s="28"/>
      <c r="JV230" s="28"/>
      <c r="JW230" s="28"/>
      <c r="JX230" s="28"/>
      <c r="JY230" s="28"/>
      <c r="JZ230" s="28"/>
      <c r="KA230" s="28"/>
      <c r="KB230" s="28"/>
      <c r="KC230" s="28"/>
      <c r="KD230" s="28"/>
      <c r="KE230" s="28"/>
      <c r="KF230" s="28"/>
      <c r="KG230" s="28"/>
      <c r="KH230" s="28"/>
      <c r="KI230" s="28"/>
      <c r="KJ230" s="28"/>
      <c r="KK230" s="28"/>
      <c r="KL230" s="28"/>
      <c r="KM230" s="28"/>
      <c r="KN230" s="28"/>
      <c r="KO230" s="28"/>
      <c r="KP230" s="28"/>
      <c r="KQ230" s="28"/>
      <c r="KR230" s="28"/>
      <c r="KS230" s="28"/>
      <c r="KT230" s="28"/>
      <c r="KU230" s="28"/>
      <c r="KV230" s="28"/>
      <c r="KW230" s="28"/>
      <c r="KX230" s="28"/>
      <c r="KY230" s="28"/>
      <c r="KZ230" s="28"/>
      <c r="LA230" s="28"/>
      <c r="LB230" s="28"/>
      <c r="LC230" s="28"/>
      <c r="LD230" s="28"/>
      <c r="LE230" s="28"/>
      <c r="LF230" s="28"/>
      <c r="LG230" s="28"/>
      <c r="LH230" s="28"/>
      <c r="LI230" s="28"/>
      <c r="LJ230" s="28"/>
      <c r="LK230" s="28"/>
      <c r="LL230" s="28"/>
      <c r="LM230" s="28"/>
      <c r="LN230" s="28"/>
      <c r="LO230" s="28"/>
      <c r="LP230" s="28"/>
      <c r="LQ230" s="28"/>
      <c r="LR230" s="28"/>
      <c r="LS230" s="28"/>
      <c r="LT230" s="28"/>
      <c r="LU230" s="28"/>
      <c r="LV230" s="28"/>
      <c r="LW230" s="28"/>
      <c r="LX230" s="28"/>
      <c r="LY230" s="28"/>
      <c r="LZ230" s="28"/>
      <c r="MA230" s="28"/>
      <c r="MB230" s="28"/>
      <c r="MC230" s="28"/>
      <c r="MD230" s="28"/>
      <c r="ME230" s="28"/>
      <c r="MF230" s="28"/>
      <c r="MG230" s="28"/>
      <c r="MH230" s="28"/>
      <c r="MI230" s="28"/>
      <c r="MJ230" s="28"/>
      <c r="MK230" s="28"/>
      <c r="ML230" s="28"/>
      <c r="MM230" s="28"/>
      <c r="MN230" s="28"/>
      <c r="MO230" s="28"/>
      <c r="MP230" s="28"/>
      <c r="MQ230" s="28"/>
      <c r="MR230" s="28"/>
      <c r="MS230" s="28"/>
      <c r="MT230" s="28"/>
      <c r="MU230" s="28"/>
      <c r="MV230" s="28"/>
      <c r="MW230" s="28"/>
      <c r="MX230" s="28"/>
      <c r="MY230" s="28"/>
      <c r="MZ230" s="28"/>
      <c r="NA230" s="28"/>
      <c r="NB230" s="28"/>
      <c r="NC230" s="28"/>
      <c r="ND230" s="28"/>
      <c r="NE230" s="28"/>
      <c r="NF230" s="28"/>
      <c r="NG230" s="28"/>
      <c r="NH230" s="28"/>
      <c r="NI230" s="28"/>
      <c r="NJ230" s="28"/>
      <c r="NK230" s="28"/>
      <c r="NL230" s="28"/>
      <c r="NM230" s="28"/>
      <c r="NN230" s="28"/>
      <c r="NO230" s="28"/>
      <c r="NP230" s="28"/>
      <c r="NQ230" s="28"/>
      <c r="NR230" s="28"/>
      <c r="NS230" s="28"/>
      <c r="NT230" s="28"/>
      <c r="NU230" s="28"/>
      <c r="NV230" s="28"/>
      <c r="NW230" s="28"/>
      <c r="NX230" s="28"/>
      <c r="NY230" s="28"/>
      <c r="NZ230" s="28"/>
      <c r="OA230" s="28"/>
      <c r="OB230" s="28"/>
      <c r="OC230" s="28"/>
      <c r="OD230" s="28"/>
      <c r="OE230" s="28"/>
      <c r="OF230" s="28"/>
      <c r="OG230" s="28"/>
      <c r="OH230" s="28"/>
      <c r="OI230" s="28"/>
      <c r="OJ230" s="28"/>
    </row>
    <row r="231" spans="1:400">
      <c r="A231" s="13" t="s">
        <v>6555</v>
      </c>
      <c r="B231" s="13"/>
      <c r="C231" s="189"/>
      <c r="D231" s="13"/>
      <c r="E231" s="35" t="s">
        <v>141</v>
      </c>
      <c r="F231" s="14" t="s">
        <v>3568</v>
      </c>
      <c r="G231" s="14" t="s">
        <v>8607</v>
      </c>
      <c r="H231" s="15">
        <v>2023</v>
      </c>
      <c r="I231" s="15">
        <v>3</v>
      </c>
      <c r="J231" s="15">
        <v>0</v>
      </c>
      <c r="K231" s="15">
        <v>0</v>
      </c>
      <c r="L231" s="16" t="s">
        <v>8590</v>
      </c>
      <c r="M231" s="36"/>
      <c r="N231" s="16" t="s">
        <v>39</v>
      </c>
      <c r="O231" s="17">
        <v>2</v>
      </c>
      <c r="P231" s="17">
        <v>0</v>
      </c>
      <c r="Q231" s="17">
        <v>0</v>
      </c>
      <c r="R231" s="18" t="s">
        <v>33</v>
      </c>
      <c r="S231" s="36"/>
      <c r="T231" s="36"/>
      <c r="U231" s="36"/>
      <c r="V231" s="36"/>
      <c r="W231" s="36"/>
      <c r="X231" s="21">
        <v>0</v>
      </c>
      <c r="Y231" s="22" t="s">
        <v>33</v>
      </c>
      <c r="Z231" s="14" t="s">
        <v>5838</v>
      </c>
      <c r="AA231" s="37"/>
      <c r="AB231" s="37"/>
      <c r="AC231" s="37"/>
      <c r="AD231" s="25"/>
      <c r="AE231" s="26"/>
      <c r="AF231" s="27"/>
      <c r="AP231" s="28"/>
      <c r="AQ231" s="28"/>
      <c r="AR231" s="28"/>
      <c r="AS231" s="28"/>
      <c r="AT231" s="28"/>
      <c r="AU231" s="28"/>
      <c r="AV231" s="28"/>
      <c r="AW231" s="28"/>
      <c r="AX231" s="28"/>
      <c r="AY231" s="28"/>
      <c r="AZ231" s="28"/>
      <c r="BA231" s="28"/>
      <c r="BB231" s="28"/>
      <c r="BC231" s="28"/>
      <c r="BD231" s="28"/>
      <c r="BE231" s="28"/>
      <c r="BF231" s="28"/>
      <c r="BG231" s="28"/>
      <c r="BH231" s="28"/>
      <c r="BI231" s="28"/>
      <c r="BJ231" s="28"/>
      <c r="BK231" s="28"/>
      <c r="BL231" s="28"/>
      <c r="BM231" s="28"/>
      <c r="BN231" s="28"/>
      <c r="BO231" s="28"/>
      <c r="BP231" s="28"/>
      <c r="BQ231" s="28"/>
      <c r="BR231" s="28"/>
      <c r="BS231" s="28"/>
      <c r="BT231" s="28"/>
      <c r="BU231" s="28"/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  <c r="DM231" s="28"/>
      <c r="DN231" s="28"/>
      <c r="DO231" s="28"/>
      <c r="DP231" s="28"/>
      <c r="DQ231" s="28"/>
      <c r="DR231" s="28"/>
      <c r="DS231" s="28"/>
      <c r="DT231" s="28"/>
      <c r="DU231" s="28"/>
      <c r="DV231" s="28"/>
      <c r="DW231" s="28"/>
      <c r="DX231" s="28"/>
      <c r="DY231" s="28"/>
      <c r="DZ231" s="28"/>
      <c r="EA231" s="28"/>
      <c r="EB231" s="28"/>
      <c r="EC231" s="28"/>
      <c r="ED231" s="28"/>
      <c r="EE231" s="28"/>
      <c r="EF231" s="28"/>
      <c r="EG231" s="28"/>
      <c r="EH231" s="28"/>
      <c r="EI231" s="28"/>
      <c r="EJ231" s="28"/>
      <c r="EK231" s="28"/>
      <c r="EL231" s="28"/>
      <c r="EM231" s="28"/>
      <c r="EN231" s="28"/>
      <c r="EO231" s="28"/>
      <c r="EP231" s="28"/>
      <c r="EQ231" s="28"/>
      <c r="ER231" s="28"/>
      <c r="ES231" s="28"/>
      <c r="ET231" s="28"/>
      <c r="EU231" s="28"/>
      <c r="EV231" s="28"/>
      <c r="EW231" s="28"/>
      <c r="EX231" s="28"/>
      <c r="EY231" s="28"/>
      <c r="EZ231" s="28"/>
      <c r="FA231" s="28"/>
      <c r="FB231" s="28"/>
      <c r="FC231" s="28"/>
      <c r="FD231" s="28"/>
      <c r="FE231" s="28"/>
      <c r="FF231" s="28"/>
      <c r="FG231" s="28"/>
      <c r="FH231" s="28"/>
      <c r="FI231" s="28"/>
      <c r="FJ231" s="28"/>
      <c r="FK231" s="28"/>
      <c r="FL231" s="28"/>
      <c r="FM231" s="28"/>
      <c r="FN231" s="28"/>
      <c r="FO231" s="28"/>
      <c r="FP231" s="28"/>
      <c r="FQ231" s="28"/>
      <c r="FR231" s="28"/>
      <c r="FS231" s="28"/>
      <c r="FT231" s="28"/>
      <c r="FU231" s="28"/>
      <c r="FV231" s="28"/>
      <c r="FW231" s="28"/>
      <c r="FX231" s="28"/>
      <c r="FY231" s="28"/>
      <c r="FZ231" s="28"/>
      <c r="GA231" s="28"/>
      <c r="GB231" s="28"/>
      <c r="GC231" s="28"/>
      <c r="GD231" s="28"/>
      <c r="GE231" s="28"/>
      <c r="GF231" s="28"/>
      <c r="GG231" s="28"/>
      <c r="GH231" s="28"/>
      <c r="GI231" s="28"/>
      <c r="GJ231" s="28"/>
      <c r="GK231" s="28"/>
      <c r="GL231" s="28"/>
      <c r="GM231" s="28"/>
      <c r="GN231" s="28"/>
      <c r="GO231" s="28"/>
      <c r="GP231" s="28"/>
      <c r="GQ231" s="28"/>
      <c r="GR231" s="28"/>
      <c r="GS231" s="28"/>
      <c r="GT231" s="28"/>
      <c r="GU231" s="28"/>
      <c r="GV231" s="28"/>
      <c r="GW231" s="28"/>
      <c r="GX231" s="28"/>
      <c r="GY231" s="28"/>
      <c r="GZ231" s="28"/>
      <c r="HA231" s="28"/>
      <c r="HB231" s="28"/>
      <c r="HC231" s="28"/>
      <c r="HD231" s="28"/>
      <c r="HE231" s="28"/>
      <c r="HF231" s="28"/>
      <c r="HG231" s="28"/>
      <c r="HH231" s="28"/>
      <c r="HI231" s="28"/>
      <c r="HJ231" s="28"/>
      <c r="HK231" s="28"/>
      <c r="HL231" s="28"/>
      <c r="HM231" s="28"/>
      <c r="HN231" s="28"/>
      <c r="HO231" s="28"/>
      <c r="HP231" s="28"/>
      <c r="HQ231" s="28"/>
      <c r="HR231" s="28"/>
      <c r="HS231" s="28"/>
      <c r="HT231" s="28"/>
      <c r="HU231" s="28"/>
      <c r="HV231" s="28"/>
      <c r="HW231" s="28"/>
      <c r="HX231" s="28"/>
      <c r="HY231" s="28"/>
      <c r="HZ231" s="28"/>
      <c r="IA231" s="28"/>
      <c r="IB231" s="28"/>
      <c r="IC231" s="28"/>
      <c r="ID231" s="28"/>
      <c r="IE231" s="28"/>
      <c r="IF231" s="28"/>
      <c r="IG231" s="28"/>
      <c r="IH231" s="28"/>
      <c r="II231" s="28"/>
      <c r="IJ231" s="28"/>
      <c r="IK231" s="28"/>
      <c r="IL231" s="28"/>
      <c r="IM231" s="28"/>
      <c r="IN231" s="28"/>
      <c r="IO231" s="28"/>
      <c r="IP231" s="28"/>
      <c r="IQ231" s="28"/>
      <c r="IR231" s="28"/>
      <c r="IS231" s="28"/>
      <c r="IT231" s="28"/>
      <c r="IU231" s="28"/>
      <c r="IV231" s="28"/>
      <c r="IW231" s="28"/>
      <c r="IX231" s="28"/>
      <c r="IY231" s="28"/>
      <c r="IZ231" s="28"/>
      <c r="JA231" s="28"/>
      <c r="JB231" s="28"/>
      <c r="JC231" s="28"/>
      <c r="JD231" s="28"/>
      <c r="JE231" s="28"/>
      <c r="JF231" s="28"/>
      <c r="JG231" s="28"/>
      <c r="JH231" s="28"/>
      <c r="JI231" s="28"/>
      <c r="JJ231" s="28"/>
      <c r="JK231" s="28"/>
      <c r="JL231" s="28"/>
      <c r="JM231" s="28"/>
      <c r="JN231" s="28"/>
      <c r="JO231" s="28"/>
      <c r="JP231" s="28"/>
      <c r="JQ231" s="28"/>
      <c r="JR231" s="28"/>
      <c r="JS231" s="28"/>
      <c r="JT231" s="28"/>
      <c r="JU231" s="28"/>
      <c r="JV231" s="28"/>
      <c r="JW231" s="28"/>
      <c r="JX231" s="28"/>
      <c r="JY231" s="28"/>
      <c r="JZ231" s="28"/>
      <c r="KA231" s="28"/>
      <c r="KB231" s="28"/>
      <c r="KC231" s="28"/>
      <c r="KD231" s="28"/>
      <c r="KE231" s="28"/>
      <c r="KF231" s="28"/>
      <c r="KG231" s="28"/>
      <c r="KH231" s="28"/>
      <c r="KI231" s="28"/>
      <c r="KJ231" s="28"/>
      <c r="KK231" s="28"/>
      <c r="KL231" s="28"/>
      <c r="KM231" s="28"/>
      <c r="KN231" s="28"/>
      <c r="KO231" s="28"/>
      <c r="KP231" s="28"/>
      <c r="KQ231" s="28"/>
      <c r="KR231" s="28"/>
      <c r="KS231" s="28"/>
      <c r="KT231" s="28"/>
      <c r="KU231" s="28"/>
      <c r="KV231" s="28"/>
      <c r="KW231" s="28"/>
      <c r="KX231" s="28"/>
      <c r="KY231" s="28"/>
      <c r="KZ231" s="28"/>
      <c r="LA231" s="28"/>
      <c r="LB231" s="28"/>
      <c r="LC231" s="28"/>
      <c r="LD231" s="28"/>
      <c r="LE231" s="28"/>
      <c r="LF231" s="28"/>
      <c r="LG231" s="28"/>
      <c r="LH231" s="28"/>
      <c r="LI231" s="28"/>
      <c r="LJ231" s="28"/>
      <c r="LK231" s="28"/>
      <c r="LL231" s="28"/>
      <c r="LM231" s="28"/>
      <c r="LN231" s="28"/>
      <c r="LO231" s="28"/>
      <c r="LP231" s="28"/>
      <c r="LQ231" s="28"/>
      <c r="LR231" s="28"/>
      <c r="LS231" s="28"/>
      <c r="LT231" s="28"/>
      <c r="LU231" s="28"/>
      <c r="LV231" s="28"/>
      <c r="LW231" s="28"/>
      <c r="LX231" s="28"/>
      <c r="LY231" s="28"/>
      <c r="LZ231" s="28"/>
      <c r="MA231" s="28"/>
      <c r="MB231" s="28"/>
      <c r="MC231" s="28"/>
      <c r="MD231" s="28"/>
      <c r="ME231" s="28"/>
      <c r="MF231" s="28"/>
      <c r="MG231" s="28"/>
      <c r="MH231" s="28"/>
      <c r="MI231" s="28"/>
      <c r="MJ231" s="28"/>
      <c r="MK231" s="28"/>
      <c r="ML231" s="28"/>
      <c r="MM231" s="28"/>
      <c r="MN231" s="28"/>
      <c r="MO231" s="28"/>
      <c r="MP231" s="28"/>
      <c r="MQ231" s="28"/>
      <c r="MR231" s="28"/>
      <c r="MS231" s="28"/>
      <c r="MT231" s="28"/>
      <c r="MU231" s="28"/>
      <c r="MV231" s="28"/>
      <c r="MW231" s="28"/>
      <c r="MX231" s="28"/>
      <c r="MY231" s="28"/>
      <c r="MZ231" s="28"/>
      <c r="NA231" s="28"/>
      <c r="NB231" s="28"/>
      <c r="NC231" s="28"/>
      <c r="ND231" s="28"/>
      <c r="NE231" s="28"/>
      <c r="NF231" s="28"/>
      <c r="NG231" s="28"/>
      <c r="NH231" s="28"/>
      <c r="NI231" s="28"/>
      <c r="NJ231" s="28"/>
      <c r="NK231" s="28"/>
      <c r="NL231" s="28"/>
      <c r="NM231" s="28"/>
      <c r="NN231" s="28"/>
      <c r="NO231" s="28"/>
      <c r="NP231" s="28"/>
      <c r="NQ231" s="28"/>
      <c r="NR231" s="28"/>
      <c r="NS231" s="28"/>
      <c r="NT231" s="28"/>
      <c r="NU231" s="28"/>
      <c r="NV231" s="28"/>
      <c r="NW231" s="28"/>
      <c r="NX231" s="28"/>
      <c r="NY231" s="28"/>
      <c r="NZ231" s="28"/>
      <c r="OA231" s="28"/>
      <c r="OB231" s="28"/>
      <c r="OC231" s="28"/>
      <c r="OD231" s="28"/>
      <c r="OE231" s="28"/>
      <c r="OF231" s="28"/>
      <c r="OG231" s="28"/>
      <c r="OH231" s="28"/>
      <c r="OI231" s="28"/>
      <c r="OJ231" s="28"/>
    </row>
    <row r="232" spans="1:400">
      <c r="A232" s="13" t="s">
        <v>6555</v>
      </c>
      <c r="B232" s="13"/>
      <c r="C232" s="189"/>
      <c r="D232" s="13"/>
      <c r="E232" s="35" t="s">
        <v>180</v>
      </c>
      <c r="F232" s="14" t="s">
        <v>205</v>
      </c>
      <c r="G232" s="14" t="s">
        <v>319</v>
      </c>
      <c r="H232" s="15">
        <v>2024</v>
      </c>
      <c r="I232" s="15">
        <v>1</v>
      </c>
      <c r="J232" s="15">
        <v>0</v>
      </c>
      <c r="K232" s="15">
        <v>0</v>
      </c>
      <c r="L232" s="16" t="s">
        <v>6794</v>
      </c>
      <c r="M232" s="36"/>
      <c r="N232" s="16" t="s">
        <v>39</v>
      </c>
      <c r="O232" s="17">
        <v>2</v>
      </c>
      <c r="P232" s="17">
        <v>0</v>
      </c>
      <c r="Q232" s="17">
        <v>0</v>
      </c>
      <c r="R232" s="18" t="s">
        <v>33</v>
      </c>
      <c r="S232" s="36"/>
      <c r="T232" s="36"/>
      <c r="U232" s="36"/>
      <c r="V232" s="36"/>
      <c r="W232" s="36"/>
      <c r="X232" s="21">
        <v>0</v>
      </c>
      <c r="Y232" s="22" t="s">
        <v>33</v>
      </c>
      <c r="Z232" s="14" t="s">
        <v>5838</v>
      </c>
      <c r="AA232" s="37"/>
      <c r="AB232" s="37"/>
      <c r="AC232" s="37"/>
      <c r="AD232" s="25"/>
      <c r="AE232" s="26"/>
      <c r="AF232" s="27"/>
      <c r="AP232" s="28"/>
      <c r="AQ232" s="28"/>
      <c r="AR232" s="28"/>
      <c r="AS232" s="28"/>
      <c r="AT232" s="28"/>
      <c r="AU232" s="28"/>
      <c r="AV232" s="28"/>
      <c r="AW232" s="28"/>
      <c r="AX232" s="28"/>
      <c r="AY232" s="28"/>
      <c r="AZ232" s="28"/>
      <c r="BA232" s="28"/>
      <c r="BB232" s="28"/>
      <c r="BC232" s="28"/>
      <c r="BD232" s="28"/>
      <c r="BE232" s="28"/>
      <c r="BF232" s="28"/>
      <c r="BG232" s="28"/>
      <c r="BH232" s="28"/>
      <c r="BI232" s="28"/>
      <c r="BJ232" s="28"/>
      <c r="BK232" s="28"/>
      <c r="BL232" s="28"/>
      <c r="BM232" s="28"/>
      <c r="BN232" s="28"/>
      <c r="BO232" s="28"/>
      <c r="BP232" s="28"/>
      <c r="BQ232" s="28"/>
      <c r="BR232" s="28"/>
      <c r="BS232" s="28"/>
      <c r="BT232" s="28"/>
      <c r="BU232" s="28"/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  <c r="DM232" s="28"/>
      <c r="DN232" s="28"/>
      <c r="DO232" s="28"/>
      <c r="DP232" s="28"/>
      <c r="DQ232" s="28"/>
      <c r="DR232" s="28"/>
      <c r="DS232" s="28"/>
      <c r="DT232" s="28"/>
      <c r="DU232" s="28"/>
      <c r="DV232" s="28"/>
      <c r="DW232" s="28"/>
      <c r="DX232" s="28"/>
      <c r="DY232" s="28"/>
      <c r="DZ232" s="28"/>
      <c r="EA232" s="28"/>
      <c r="EB232" s="28"/>
      <c r="EC232" s="28"/>
      <c r="ED232" s="28"/>
      <c r="EE232" s="28"/>
      <c r="EF232" s="28"/>
      <c r="EG232" s="28"/>
      <c r="EH232" s="28"/>
      <c r="EI232" s="28"/>
      <c r="EJ232" s="28"/>
      <c r="EK232" s="28"/>
      <c r="EL232" s="28"/>
      <c r="EM232" s="28"/>
      <c r="EN232" s="28"/>
      <c r="EO232" s="28"/>
      <c r="EP232" s="28"/>
      <c r="EQ232" s="28"/>
      <c r="ER232" s="28"/>
      <c r="ES232" s="28"/>
      <c r="ET232" s="28"/>
      <c r="EU232" s="28"/>
      <c r="EV232" s="28"/>
      <c r="EW232" s="28"/>
      <c r="EX232" s="28"/>
      <c r="EY232" s="28"/>
      <c r="EZ232" s="28"/>
      <c r="FA232" s="28"/>
      <c r="FB232" s="28"/>
      <c r="FC232" s="28"/>
      <c r="FD232" s="28"/>
      <c r="FE232" s="28"/>
      <c r="FF232" s="28"/>
      <c r="FG232" s="28"/>
      <c r="FH232" s="28"/>
      <c r="FI232" s="28"/>
      <c r="FJ232" s="28"/>
      <c r="FK232" s="28"/>
      <c r="FL232" s="28"/>
      <c r="FM232" s="28"/>
      <c r="FN232" s="28"/>
      <c r="FO232" s="28"/>
      <c r="FP232" s="28"/>
      <c r="FQ232" s="28"/>
      <c r="FR232" s="28"/>
      <c r="FS232" s="28"/>
      <c r="FT232" s="28"/>
      <c r="FU232" s="28"/>
      <c r="FV232" s="28"/>
      <c r="FW232" s="28"/>
      <c r="FX232" s="28"/>
      <c r="FY232" s="28"/>
      <c r="FZ232" s="28"/>
      <c r="GA232" s="28"/>
      <c r="GB232" s="28"/>
      <c r="GC232" s="28"/>
      <c r="GD232" s="28"/>
      <c r="GE232" s="28"/>
      <c r="GF232" s="28"/>
      <c r="GG232" s="28"/>
      <c r="GH232" s="28"/>
      <c r="GI232" s="28"/>
      <c r="GJ232" s="28"/>
      <c r="GK232" s="28"/>
      <c r="GL232" s="28"/>
      <c r="GM232" s="28"/>
      <c r="GN232" s="28"/>
      <c r="GO232" s="28"/>
      <c r="GP232" s="28"/>
      <c r="GQ232" s="28"/>
      <c r="GR232" s="28"/>
      <c r="GS232" s="28"/>
      <c r="GT232" s="28"/>
      <c r="GU232" s="28"/>
      <c r="GV232" s="28"/>
      <c r="GW232" s="28"/>
      <c r="GX232" s="28"/>
      <c r="GY232" s="28"/>
      <c r="GZ232" s="28"/>
      <c r="HA232" s="28"/>
      <c r="HB232" s="28"/>
      <c r="HC232" s="28"/>
      <c r="HD232" s="28"/>
      <c r="HE232" s="28"/>
      <c r="HF232" s="28"/>
      <c r="HG232" s="28"/>
      <c r="HH232" s="28"/>
      <c r="HI232" s="28"/>
      <c r="HJ232" s="28"/>
      <c r="HK232" s="28"/>
      <c r="HL232" s="28"/>
      <c r="HM232" s="28"/>
      <c r="HN232" s="28"/>
      <c r="HO232" s="28"/>
      <c r="HP232" s="28"/>
      <c r="HQ232" s="28"/>
      <c r="HR232" s="28"/>
      <c r="HS232" s="28"/>
      <c r="HT232" s="28"/>
      <c r="HU232" s="28"/>
      <c r="HV232" s="28"/>
      <c r="HW232" s="28"/>
      <c r="HX232" s="28"/>
      <c r="HY232" s="28"/>
      <c r="HZ232" s="28"/>
      <c r="IA232" s="28"/>
      <c r="IB232" s="28"/>
      <c r="IC232" s="28"/>
      <c r="ID232" s="28"/>
      <c r="IE232" s="28"/>
      <c r="IF232" s="28"/>
      <c r="IG232" s="28"/>
      <c r="IH232" s="28"/>
      <c r="II232" s="28"/>
      <c r="IJ232" s="28"/>
      <c r="IK232" s="28"/>
      <c r="IL232" s="28"/>
      <c r="IM232" s="28"/>
      <c r="IN232" s="28"/>
      <c r="IO232" s="28"/>
      <c r="IP232" s="28"/>
      <c r="IQ232" s="28"/>
      <c r="IR232" s="28"/>
      <c r="IS232" s="28"/>
      <c r="IT232" s="28"/>
      <c r="IU232" s="28"/>
      <c r="IV232" s="28"/>
      <c r="IW232" s="28"/>
      <c r="IX232" s="28"/>
      <c r="IY232" s="28"/>
      <c r="IZ232" s="28"/>
      <c r="JA232" s="28"/>
      <c r="JB232" s="28"/>
      <c r="JC232" s="28"/>
      <c r="JD232" s="28"/>
      <c r="JE232" s="28"/>
      <c r="JF232" s="28"/>
      <c r="JG232" s="28"/>
      <c r="JH232" s="28"/>
      <c r="JI232" s="28"/>
      <c r="JJ232" s="28"/>
      <c r="JK232" s="28"/>
      <c r="JL232" s="28"/>
      <c r="JM232" s="28"/>
      <c r="JN232" s="28"/>
      <c r="JO232" s="28"/>
      <c r="JP232" s="28"/>
      <c r="JQ232" s="28"/>
      <c r="JR232" s="28"/>
      <c r="JS232" s="28"/>
      <c r="JT232" s="28"/>
      <c r="JU232" s="28"/>
      <c r="JV232" s="28"/>
      <c r="JW232" s="28"/>
      <c r="JX232" s="28"/>
      <c r="JY232" s="28"/>
      <c r="JZ232" s="28"/>
      <c r="KA232" s="28"/>
      <c r="KB232" s="28"/>
      <c r="KC232" s="28"/>
      <c r="KD232" s="28"/>
      <c r="KE232" s="28"/>
      <c r="KF232" s="28"/>
      <c r="KG232" s="28"/>
      <c r="KH232" s="28"/>
      <c r="KI232" s="28"/>
      <c r="KJ232" s="28"/>
      <c r="KK232" s="28"/>
      <c r="KL232" s="28"/>
      <c r="KM232" s="28"/>
      <c r="KN232" s="28"/>
      <c r="KO232" s="28"/>
      <c r="KP232" s="28"/>
      <c r="KQ232" s="28"/>
      <c r="KR232" s="28"/>
      <c r="KS232" s="28"/>
      <c r="KT232" s="28"/>
      <c r="KU232" s="28"/>
      <c r="KV232" s="28"/>
      <c r="KW232" s="28"/>
      <c r="KX232" s="28"/>
      <c r="KY232" s="28"/>
      <c r="KZ232" s="28"/>
      <c r="LA232" s="28"/>
      <c r="LB232" s="28"/>
      <c r="LC232" s="28"/>
      <c r="LD232" s="28"/>
      <c r="LE232" s="28"/>
      <c r="LF232" s="28"/>
      <c r="LG232" s="28"/>
      <c r="LH232" s="28"/>
      <c r="LI232" s="28"/>
      <c r="LJ232" s="28"/>
      <c r="LK232" s="28"/>
      <c r="LL232" s="28"/>
      <c r="LM232" s="28"/>
      <c r="LN232" s="28"/>
      <c r="LO232" s="28"/>
      <c r="LP232" s="28"/>
      <c r="LQ232" s="28"/>
      <c r="LR232" s="28"/>
      <c r="LS232" s="28"/>
      <c r="LT232" s="28"/>
      <c r="LU232" s="28"/>
      <c r="LV232" s="28"/>
      <c r="LW232" s="28"/>
      <c r="LX232" s="28"/>
      <c r="LY232" s="28"/>
      <c r="LZ232" s="28"/>
      <c r="MA232" s="28"/>
      <c r="MB232" s="28"/>
      <c r="MC232" s="28"/>
      <c r="MD232" s="28"/>
      <c r="ME232" s="28"/>
      <c r="MF232" s="28"/>
      <c r="MG232" s="28"/>
      <c r="MH232" s="28"/>
      <c r="MI232" s="28"/>
      <c r="MJ232" s="28"/>
      <c r="MK232" s="28"/>
      <c r="ML232" s="28"/>
      <c r="MM232" s="28"/>
      <c r="MN232" s="28"/>
      <c r="MO232" s="28"/>
      <c r="MP232" s="28"/>
      <c r="MQ232" s="28"/>
      <c r="MR232" s="28"/>
      <c r="MS232" s="28"/>
      <c r="MT232" s="28"/>
      <c r="MU232" s="28"/>
      <c r="MV232" s="28"/>
      <c r="MW232" s="28"/>
      <c r="MX232" s="28"/>
      <c r="MY232" s="28"/>
      <c r="MZ232" s="28"/>
      <c r="NA232" s="28"/>
      <c r="NB232" s="28"/>
      <c r="NC232" s="28"/>
      <c r="ND232" s="28"/>
      <c r="NE232" s="28"/>
      <c r="NF232" s="28"/>
      <c r="NG232" s="28"/>
      <c r="NH232" s="28"/>
      <c r="NI232" s="28"/>
      <c r="NJ232" s="28"/>
      <c r="NK232" s="28"/>
      <c r="NL232" s="28"/>
      <c r="NM232" s="28"/>
      <c r="NN232" s="28"/>
      <c r="NO232" s="28"/>
      <c r="NP232" s="28"/>
      <c r="NQ232" s="28"/>
      <c r="NR232" s="28"/>
      <c r="NS232" s="28"/>
      <c r="NT232" s="28"/>
      <c r="NU232" s="28"/>
      <c r="NV232" s="28"/>
      <c r="NW232" s="28"/>
      <c r="NX232" s="28"/>
      <c r="NY232" s="28"/>
      <c r="NZ232" s="28"/>
      <c r="OA232" s="28"/>
      <c r="OB232" s="28"/>
      <c r="OC232" s="28"/>
      <c r="OD232" s="28"/>
      <c r="OE232" s="28"/>
      <c r="OF232" s="28"/>
      <c r="OG232" s="28"/>
      <c r="OH232" s="28"/>
      <c r="OI232" s="28"/>
      <c r="OJ232" s="28"/>
    </row>
    <row r="233" spans="1:400">
      <c r="A233" s="13" t="s">
        <v>6555</v>
      </c>
      <c r="B233" s="13"/>
      <c r="C233" s="189"/>
      <c r="D233" s="13"/>
      <c r="E233" s="35" t="s">
        <v>4642</v>
      </c>
      <c r="F233" s="14" t="s">
        <v>355</v>
      </c>
      <c r="G233" s="14" t="s">
        <v>8608</v>
      </c>
      <c r="H233" s="15">
        <v>2023</v>
      </c>
      <c r="I233" s="15">
        <v>2</v>
      </c>
      <c r="J233" s="15">
        <v>0</v>
      </c>
      <c r="K233" s="15">
        <v>0</v>
      </c>
      <c r="L233" s="16" t="s">
        <v>8590</v>
      </c>
      <c r="M233" s="36"/>
      <c r="N233" s="16" t="s">
        <v>39</v>
      </c>
      <c r="O233" s="17">
        <v>2</v>
      </c>
      <c r="P233" s="17">
        <v>0</v>
      </c>
      <c r="Q233" s="17">
        <v>0</v>
      </c>
      <c r="R233" s="18" t="s">
        <v>33</v>
      </c>
      <c r="S233" s="36"/>
      <c r="T233" s="36"/>
      <c r="U233" s="36"/>
      <c r="V233" s="36"/>
      <c r="W233" s="36"/>
      <c r="X233" s="21">
        <v>0</v>
      </c>
      <c r="Y233" s="22" t="s">
        <v>33</v>
      </c>
      <c r="Z233" s="14" t="s">
        <v>5838</v>
      </c>
      <c r="AA233" s="37"/>
      <c r="AB233" s="37"/>
      <c r="AC233" s="37"/>
      <c r="AD233" s="25"/>
      <c r="AE233" s="26"/>
      <c r="AF233" s="27"/>
      <c r="AP233" s="28"/>
      <c r="AQ233" s="28"/>
      <c r="AR233" s="28"/>
      <c r="AS233" s="28"/>
      <c r="AT233" s="28"/>
      <c r="AU233" s="28"/>
      <c r="AV233" s="28"/>
      <c r="AW233" s="28"/>
      <c r="AX233" s="28"/>
      <c r="AY233" s="28"/>
      <c r="AZ233" s="28"/>
      <c r="BA233" s="28"/>
      <c r="BB233" s="28"/>
      <c r="BC233" s="28"/>
      <c r="BD233" s="28"/>
      <c r="BE233" s="28"/>
      <c r="BF233" s="28"/>
      <c r="BG233" s="28"/>
      <c r="BH233" s="28"/>
      <c r="BI233" s="28"/>
      <c r="BJ233" s="28"/>
      <c r="BK233" s="28"/>
      <c r="BL233" s="28"/>
      <c r="BM233" s="28"/>
      <c r="BN233" s="28"/>
      <c r="BO233" s="28"/>
      <c r="BP233" s="28"/>
      <c r="BQ233" s="28"/>
      <c r="BR233" s="28"/>
      <c r="BS233" s="28"/>
      <c r="BT233" s="28"/>
      <c r="BU233" s="28"/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  <c r="DM233" s="28"/>
      <c r="DN233" s="28"/>
      <c r="DO233" s="28"/>
      <c r="DP233" s="28"/>
      <c r="DQ233" s="28"/>
      <c r="DR233" s="28"/>
      <c r="DS233" s="28"/>
      <c r="DT233" s="28"/>
      <c r="DU233" s="28"/>
      <c r="DV233" s="28"/>
      <c r="DW233" s="28"/>
      <c r="DX233" s="28"/>
      <c r="DY233" s="28"/>
      <c r="DZ233" s="28"/>
      <c r="EA233" s="28"/>
      <c r="EB233" s="28"/>
      <c r="EC233" s="28"/>
      <c r="ED233" s="28"/>
      <c r="EE233" s="28"/>
      <c r="EF233" s="28"/>
      <c r="EG233" s="28"/>
      <c r="EH233" s="28"/>
      <c r="EI233" s="28"/>
      <c r="EJ233" s="28"/>
      <c r="EK233" s="28"/>
      <c r="EL233" s="28"/>
      <c r="EM233" s="28"/>
      <c r="EN233" s="28"/>
      <c r="EO233" s="28"/>
      <c r="EP233" s="28"/>
      <c r="EQ233" s="28"/>
      <c r="ER233" s="28"/>
      <c r="ES233" s="28"/>
      <c r="ET233" s="28"/>
      <c r="EU233" s="28"/>
      <c r="EV233" s="28"/>
      <c r="EW233" s="28"/>
      <c r="EX233" s="28"/>
      <c r="EY233" s="28"/>
      <c r="EZ233" s="28"/>
      <c r="FA233" s="28"/>
      <c r="FB233" s="28"/>
      <c r="FC233" s="28"/>
      <c r="FD233" s="28"/>
      <c r="FE233" s="28"/>
      <c r="FF233" s="28"/>
      <c r="FG233" s="28"/>
      <c r="FH233" s="28"/>
      <c r="FI233" s="28"/>
      <c r="FJ233" s="28"/>
      <c r="FK233" s="28"/>
      <c r="FL233" s="28"/>
      <c r="FM233" s="28"/>
      <c r="FN233" s="28"/>
      <c r="FO233" s="28"/>
      <c r="FP233" s="28"/>
      <c r="FQ233" s="28"/>
      <c r="FR233" s="28"/>
      <c r="FS233" s="28"/>
      <c r="FT233" s="28"/>
      <c r="FU233" s="28"/>
      <c r="FV233" s="28"/>
      <c r="FW233" s="28"/>
      <c r="FX233" s="28"/>
      <c r="FY233" s="28"/>
      <c r="FZ233" s="28"/>
      <c r="GA233" s="28"/>
      <c r="GB233" s="28"/>
      <c r="GC233" s="28"/>
      <c r="GD233" s="28"/>
      <c r="GE233" s="28"/>
      <c r="GF233" s="28"/>
      <c r="GG233" s="28"/>
      <c r="GH233" s="28"/>
      <c r="GI233" s="28"/>
      <c r="GJ233" s="28"/>
      <c r="GK233" s="28"/>
      <c r="GL233" s="28"/>
      <c r="GM233" s="28"/>
      <c r="GN233" s="28"/>
      <c r="GO233" s="28"/>
      <c r="GP233" s="28"/>
      <c r="GQ233" s="28"/>
      <c r="GR233" s="28"/>
      <c r="GS233" s="28"/>
      <c r="GT233" s="28"/>
      <c r="GU233" s="28"/>
      <c r="GV233" s="28"/>
      <c r="GW233" s="28"/>
      <c r="GX233" s="28"/>
      <c r="GY233" s="28"/>
      <c r="GZ233" s="28"/>
      <c r="HA233" s="28"/>
      <c r="HB233" s="28"/>
      <c r="HC233" s="28"/>
      <c r="HD233" s="28"/>
      <c r="HE233" s="28"/>
      <c r="HF233" s="28"/>
      <c r="HG233" s="28"/>
      <c r="HH233" s="28"/>
      <c r="HI233" s="28"/>
      <c r="HJ233" s="28"/>
      <c r="HK233" s="28"/>
      <c r="HL233" s="28"/>
      <c r="HM233" s="28"/>
      <c r="HN233" s="28"/>
      <c r="HO233" s="28"/>
      <c r="HP233" s="28"/>
      <c r="HQ233" s="28"/>
      <c r="HR233" s="28"/>
      <c r="HS233" s="28"/>
      <c r="HT233" s="28"/>
      <c r="HU233" s="28"/>
      <c r="HV233" s="28"/>
      <c r="HW233" s="28"/>
      <c r="HX233" s="28"/>
      <c r="HY233" s="28"/>
      <c r="HZ233" s="28"/>
      <c r="IA233" s="28"/>
      <c r="IB233" s="28"/>
      <c r="IC233" s="28"/>
      <c r="ID233" s="28"/>
      <c r="IE233" s="28"/>
      <c r="IF233" s="28"/>
      <c r="IG233" s="28"/>
      <c r="IH233" s="28"/>
      <c r="II233" s="28"/>
      <c r="IJ233" s="28"/>
      <c r="IK233" s="28"/>
      <c r="IL233" s="28"/>
      <c r="IM233" s="28"/>
      <c r="IN233" s="28"/>
      <c r="IO233" s="28"/>
      <c r="IP233" s="28"/>
      <c r="IQ233" s="28"/>
      <c r="IR233" s="28"/>
      <c r="IS233" s="28"/>
      <c r="IT233" s="28"/>
      <c r="IU233" s="28"/>
      <c r="IV233" s="28"/>
      <c r="IW233" s="28"/>
      <c r="IX233" s="28"/>
      <c r="IY233" s="28"/>
      <c r="IZ233" s="28"/>
      <c r="JA233" s="28"/>
      <c r="JB233" s="28"/>
      <c r="JC233" s="28"/>
      <c r="JD233" s="28"/>
      <c r="JE233" s="28"/>
      <c r="JF233" s="28"/>
      <c r="JG233" s="28"/>
      <c r="JH233" s="28"/>
      <c r="JI233" s="28"/>
      <c r="JJ233" s="28"/>
      <c r="JK233" s="28"/>
      <c r="JL233" s="28"/>
      <c r="JM233" s="28"/>
      <c r="JN233" s="28"/>
      <c r="JO233" s="28"/>
      <c r="JP233" s="28"/>
      <c r="JQ233" s="28"/>
      <c r="JR233" s="28"/>
      <c r="JS233" s="28"/>
      <c r="JT233" s="28"/>
      <c r="JU233" s="28"/>
      <c r="JV233" s="28"/>
      <c r="JW233" s="28"/>
      <c r="JX233" s="28"/>
      <c r="JY233" s="28"/>
      <c r="JZ233" s="28"/>
      <c r="KA233" s="28"/>
      <c r="KB233" s="28"/>
      <c r="KC233" s="28"/>
      <c r="KD233" s="28"/>
      <c r="KE233" s="28"/>
      <c r="KF233" s="28"/>
      <c r="KG233" s="28"/>
      <c r="KH233" s="28"/>
      <c r="KI233" s="28"/>
      <c r="KJ233" s="28"/>
      <c r="KK233" s="28"/>
      <c r="KL233" s="28"/>
      <c r="KM233" s="28"/>
      <c r="KN233" s="28"/>
      <c r="KO233" s="28"/>
      <c r="KP233" s="28"/>
      <c r="KQ233" s="28"/>
      <c r="KR233" s="28"/>
      <c r="KS233" s="28"/>
      <c r="KT233" s="28"/>
      <c r="KU233" s="28"/>
      <c r="KV233" s="28"/>
      <c r="KW233" s="28"/>
      <c r="KX233" s="28"/>
      <c r="KY233" s="28"/>
      <c r="KZ233" s="28"/>
      <c r="LA233" s="28"/>
      <c r="LB233" s="28"/>
      <c r="LC233" s="28"/>
      <c r="LD233" s="28"/>
      <c r="LE233" s="28"/>
      <c r="LF233" s="28"/>
      <c r="LG233" s="28"/>
      <c r="LH233" s="28"/>
      <c r="LI233" s="28"/>
      <c r="LJ233" s="28"/>
      <c r="LK233" s="28"/>
      <c r="LL233" s="28"/>
      <c r="LM233" s="28"/>
      <c r="LN233" s="28"/>
      <c r="LO233" s="28"/>
      <c r="LP233" s="28"/>
      <c r="LQ233" s="28"/>
      <c r="LR233" s="28"/>
      <c r="LS233" s="28"/>
      <c r="LT233" s="28"/>
      <c r="LU233" s="28"/>
      <c r="LV233" s="28"/>
      <c r="LW233" s="28"/>
      <c r="LX233" s="28"/>
      <c r="LY233" s="28"/>
      <c r="LZ233" s="28"/>
      <c r="MA233" s="28"/>
      <c r="MB233" s="28"/>
      <c r="MC233" s="28"/>
      <c r="MD233" s="28"/>
      <c r="ME233" s="28"/>
      <c r="MF233" s="28"/>
      <c r="MG233" s="28"/>
      <c r="MH233" s="28"/>
      <c r="MI233" s="28"/>
      <c r="MJ233" s="28"/>
      <c r="MK233" s="28"/>
      <c r="ML233" s="28"/>
      <c r="MM233" s="28"/>
      <c r="MN233" s="28"/>
      <c r="MO233" s="28"/>
      <c r="MP233" s="28"/>
      <c r="MQ233" s="28"/>
      <c r="MR233" s="28"/>
      <c r="MS233" s="28"/>
      <c r="MT233" s="28"/>
      <c r="MU233" s="28"/>
      <c r="MV233" s="28"/>
      <c r="MW233" s="28"/>
      <c r="MX233" s="28"/>
      <c r="MY233" s="28"/>
      <c r="MZ233" s="28"/>
      <c r="NA233" s="28"/>
      <c r="NB233" s="28"/>
      <c r="NC233" s="28"/>
      <c r="ND233" s="28"/>
      <c r="NE233" s="28"/>
      <c r="NF233" s="28"/>
      <c r="NG233" s="28"/>
      <c r="NH233" s="28"/>
      <c r="NI233" s="28"/>
      <c r="NJ233" s="28"/>
      <c r="NK233" s="28"/>
      <c r="NL233" s="28"/>
      <c r="NM233" s="28"/>
      <c r="NN233" s="28"/>
      <c r="NO233" s="28"/>
      <c r="NP233" s="28"/>
      <c r="NQ233" s="28"/>
      <c r="NR233" s="28"/>
      <c r="NS233" s="28"/>
      <c r="NT233" s="28"/>
      <c r="NU233" s="28"/>
      <c r="NV233" s="28"/>
      <c r="NW233" s="28"/>
      <c r="NX233" s="28"/>
      <c r="NY233" s="28"/>
      <c r="NZ233" s="28"/>
      <c r="OA233" s="28"/>
      <c r="OB233" s="28"/>
      <c r="OC233" s="28"/>
      <c r="OD233" s="28"/>
      <c r="OE233" s="28"/>
      <c r="OF233" s="28"/>
      <c r="OG233" s="28"/>
      <c r="OH233" s="28"/>
      <c r="OI233" s="28"/>
      <c r="OJ233" s="28"/>
    </row>
    <row r="234" spans="1:400">
      <c r="A234" s="13" t="s">
        <v>6555</v>
      </c>
      <c r="B234" s="13"/>
      <c r="C234" s="189"/>
      <c r="D234" s="13"/>
      <c r="E234" s="35" t="s">
        <v>1131</v>
      </c>
      <c r="F234" s="14" t="s">
        <v>8612</v>
      </c>
      <c r="G234" s="14" t="s">
        <v>8613</v>
      </c>
      <c r="H234" s="15">
        <v>2023</v>
      </c>
      <c r="I234" s="15">
        <v>1</v>
      </c>
      <c r="J234" s="15">
        <v>0</v>
      </c>
      <c r="K234" s="15">
        <v>0</v>
      </c>
      <c r="L234" s="16" t="s">
        <v>8590</v>
      </c>
      <c r="M234" s="36"/>
      <c r="N234" s="16" t="s">
        <v>39</v>
      </c>
      <c r="O234" s="17">
        <v>2</v>
      </c>
      <c r="P234" s="17">
        <v>0</v>
      </c>
      <c r="Q234" s="17">
        <v>0</v>
      </c>
      <c r="R234" s="18" t="s">
        <v>33</v>
      </c>
      <c r="S234" s="36"/>
      <c r="T234" s="36"/>
      <c r="U234" s="36"/>
      <c r="V234" s="36"/>
      <c r="W234" s="36"/>
      <c r="X234" s="21">
        <v>0</v>
      </c>
      <c r="Y234" s="22" t="s">
        <v>33</v>
      </c>
      <c r="Z234" s="14" t="s">
        <v>5838</v>
      </c>
      <c r="AA234" s="37"/>
      <c r="AB234" s="37"/>
      <c r="AC234" s="37"/>
      <c r="AD234" s="25"/>
      <c r="AE234" s="26"/>
      <c r="AF234" s="27"/>
      <c r="AP234" s="28"/>
      <c r="AQ234" s="28"/>
      <c r="AR234" s="28"/>
      <c r="AS234" s="28"/>
      <c r="AT234" s="28"/>
      <c r="AU234" s="28"/>
      <c r="AV234" s="28"/>
      <c r="AW234" s="28"/>
      <c r="AX234" s="28"/>
      <c r="AY234" s="28"/>
      <c r="AZ234" s="28"/>
      <c r="BA234" s="28"/>
      <c r="BB234" s="28"/>
      <c r="BC234" s="28"/>
      <c r="BD234" s="28"/>
      <c r="BE234" s="28"/>
      <c r="BF234" s="28"/>
      <c r="BG234" s="28"/>
      <c r="BH234" s="28"/>
      <c r="BI234" s="28"/>
      <c r="BJ234" s="28"/>
      <c r="BK234" s="28"/>
      <c r="BL234" s="28"/>
      <c r="BM234" s="28"/>
      <c r="BN234" s="28"/>
      <c r="BO234" s="28"/>
      <c r="BP234" s="28"/>
      <c r="BQ234" s="28"/>
      <c r="BR234" s="28"/>
      <c r="BS234" s="28"/>
      <c r="BT234" s="28"/>
      <c r="BU234" s="28"/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  <c r="DM234" s="28"/>
      <c r="DN234" s="28"/>
      <c r="DO234" s="28"/>
      <c r="DP234" s="28"/>
      <c r="DQ234" s="28"/>
      <c r="DR234" s="28"/>
      <c r="DS234" s="28"/>
      <c r="DT234" s="28"/>
      <c r="DU234" s="28"/>
      <c r="DV234" s="28"/>
      <c r="DW234" s="28"/>
      <c r="DX234" s="28"/>
      <c r="DY234" s="28"/>
      <c r="DZ234" s="28"/>
      <c r="EA234" s="28"/>
      <c r="EB234" s="28"/>
      <c r="EC234" s="28"/>
      <c r="ED234" s="28"/>
      <c r="EE234" s="28"/>
      <c r="EF234" s="28"/>
      <c r="EG234" s="28"/>
      <c r="EH234" s="28"/>
      <c r="EI234" s="28"/>
      <c r="EJ234" s="28"/>
      <c r="EK234" s="28"/>
      <c r="EL234" s="28"/>
      <c r="EM234" s="28"/>
      <c r="EN234" s="28"/>
      <c r="EO234" s="28"/>
      <c r="EP234" s="28"/>
      <c r="EQ234" s="28"/>
      <c r="ER234" s="28"/>
      <c r="ES234" s="28"/>
      <c r="ET234" s="28"/>
      <c r="EU234" s="28"/>
      <c r="EV234" s="28"/>
      <c r="EW234" s="28"/>
      <c r="EX234" s="28"/>
      <c r="EY234" s="28"/>
      <c r="EZ234" s="28"/>
      <c r="FA234" s="28"/>
      <c r="FB234" s="28"/>
      <c r="FC234" s="28"/>
      <c r="FD234" s="28"/>
      <c r="FE234" s="28"/>
      <c r="FF234" s="28"/>
      <c r="FG234" s="28"/>
      <c r="FH234" s="28"/>
      <c r="FI234" s="28"/>
      <c r="FJ234" s="28"/>
      <c r="FK234" s="28"/>
      <c r="FL234" s="28"/>
      <c r="FM234" s="28"/>
      <c r="FN234" s="28"/>
      <c r="FO234" s="28"/>
      <c r="FP234" s="28"/>
      <c r="FQ234" s="28"/>
      <c r="FR234" s="28"/>
      <c r="FS234" s="28"/>
      <c r="FT234" s="28"/>
      <c r="FU234" s="28"/>
      <c r="FV234" s="28"/>
      <c r="FW234" s="28"/>
      <c r="FX234" s="28"/>
      <c r="FY234" s="28"/>
      <c r="FZ234" s="28"/>
      <c r="GA234" s="28"/>
      <c r="GB234" s="28"/>
      <c r="GC234" s="28"/>
      <c r="GD234" s="28"/>
      <c r="GE234" s="28"/>
      <c r="GF234" s="28"/>
      <c r="GG234" s="28"/>
      <c r="GH234" s="28"/>
      <c r="GI234" s="28"/>
      <c r="GJ234" s="28"/>
      <c r="GK234" s="28"/>
      <c r="GL234" s="28"/>
      <c r="GM234" s="28"/>
      <c r="GN234" s="28"/>
      <c r="GO234" s="28"/>
      <c r="GP234" s="28"/>
      <c r="GQ234" s="28"/>
      <c r="GR234" s="28"/>
      <c r="GS234" s="28"/>
      <c r="GT234" s="28"/>
      <c r="GU234" s="28"/>
      <c r="GV234" s="28"/>
      <c r="GW234" s="28"/>
      <c r="GX234" s="28"/>
      <c r="GY234" s="28"/>
      <c r="GZ234" s="28"/>
      <c r="HA234" s="28"/>
      <c r="HB234" s="28"/>
      <c r="HC234" s="28"/>
      <c r="HD234" s="28"/>
      <c r="HE234" s="28"/>
      <c r="HF234" s="28"/>
      <c r="HG234" s="28"/>
      <c r="HH234" s="28"/>
      <c r="HI234" s="28"/>
      <c r="HJ234" s="28"/>
      <c r="HK234" s="28"/>
      <c r="HL234" s="28"/>
      <c r="HM234" s="28"/>
      <c r="HN234" s="28"/>
      <c r="HO234" s="28"/>
      <c r="HP234" s="28"/>
      <c r="HQ234" s="28"/>
      <c r="HR234" s="28"/>
      <c r="HS234" s="28"/>
      <c r="HT234" s="28"/>
      <c r="HU234" s="28"/>
      <c r="HV234" s="28"/>
      <c r="HW234" s="28"/>
      <c r="HX234" s="28"/>
      <c r="HY234" s="28"/>
      <c r="HZ234" s="28"/>
      <c r="IA234" s="28"/>
      <c r="IB234" s="28"/>
      <c r="IC234" s="28"/>
      <c r="ID234" s="28"/>
      <c r="IE234" s="28"/>
      <c r="IF234" s="28"/>
      <c r="IG234" s="28"/>
      <c r="IH234" s="28"/>
      <c r="II234" s="28"/>
      <c r="IJ234" s="28"/>
      <c r="IK234" s="28"/>
      <c r="IL234" s="28"/>
      <c r="IM234" s="28"/>
      <c r="IN234" s="28"/>
      <c r="IO234" s="28"/>
      <c r="IP234" s="28"/>
      <c r="IQ234" s="28"/>
      <c r="IR234" s="28"/>
      <c r="IS234" s="28"/>
      <c r="IT234" s="28"/>
      <c r="IU234" s="28"/>
      <c r="IV234" s="28"/>
      <c r="IW234" s="28"/>
      <c r="IX234" s="28"/>
      <c r="IY234" s="28"/>
      <c r="IZ234" s="28"/>
      <c r="JA234" s="28"/>
      <c r="JB234" s="28"/>
      <c r="JC234" s="28"/>
      <c r="JD234" s="28"/>
      <c r="JE234" s="28"/>
      <c r="JF234" s="28"/>
      <c r="JG234" s="28"/>
      <c r="JH234" s="28"/>
      <c r="JI234" s="28"/>
      <c r="JJ234" s="28"/>
      <c r="JK234" s="28"/>
      <c r="JL234" s="28"/>
      <c r="JM234" s="28"/>
      <c r="JN234" s="28"/>
      <c r="JO234" s="28"/>
      <c r="JP234" s="28"/>
      <c r="JQ234" s="28"/>
      <c r="JR234" s="28"/>
      <c r="JS234" s="28"/>
      <c r="JT234" s="28"/>
      <c r="JU234" s="28"/>
      <c r="JV234" s="28"/>
      <c r="JW234" s="28"/>
      <c r="JX234" s="28"/>
      <c r="JY234" s="28"/>
      <c r="JZ234" s="28"/>
      <c r="KA234" s="28"/>
      <c r="KB234" s="28"/>
      <c r="KC234" s="28"/>
      <c r="KD234" s="28"/>
      <c r="KE234" s="28"/>
      <c r="KF234" s="28"/>
      <c r="KG234" s="28"/>
      <c r="KH234" s="28"/>
      <c r="KI234" s="28"/>
      <c r="KJ234" s="28"/>
      <c r="KK234" s="28"/>
      <c r="KL234" s="28"/>
      <c r="KM234" s="28"/>
      <c r="KN234" s="28"/>
      <c r="KO234" s="28"/>
      <c r="KP234" s="28"/>
      <c r="KQ234" s="28"/>
      <c r="KR234" s="28"/>
      <c r="KS234" s="28"/>
      <c r="KT234" s="28"/>
      <c r="KU234" s="28"/>
      <c r="KV234" s="28"/>
      <c r="KW234" s="28"/>
      <c r="KX234" s="28"/>
      <c r="KY234" s="28"/>
      <c r="KZ234" s="28"/>
      <c r="LA234" s="28"/>
      <c r="LB234" s="28"/>
      <c r="LC234" s="28"/>
      <c r="LD234" s="28"/>
      <c r="LE234" s="28"/>
      <c r="LF234" s="28"/>
      <c r="LG234" s="28"/>
      <c r="LH234" s="28"/>
      <c r="LI234" s="28"/>
      <c r="LJ234" s="28"/>
      <c r="LK234" s="28"/>
      <c r="LL234" s="28"/>
      <c r="LM234" s="28"/>
      <c r="LN234" s="28"/>
      <c r="LO234" s="28"/>
      <c r="LP234" s="28"/>
      <c r="LQ234" s="28"/>
      <c r="LR234" s="28"/>
      <c r="LS234" s="28"/>
      <c r="LT234" s="28"/>
      <c r="LU234" s="28"/>
      <c r="LV234" s="28"/>
      <c r="LW234" s="28"/>
      <c r="LX234" s="28"/>
      <c r="LY234" s="28"/>
      <c r="LZ234" s="28"/>
      <c r="MA234" s="28"/>
      <c r="MB234" s="28"/>
      <c r="MC234" s="28"/>
      <c r="MD234" s="28"/>
      <c r="ME234" s="28"/>
      <c r="MF234" s="28"/>
      <c r="MG234" s="28"/>
      <c r="MH234" s="28"/>
      <c r="MI234" s="28"/>
      <c r="MJ234" s="28"/>
      <c r="MK234" s="28"/>
      <c r="ML234" s="28"/>
      <c r="MM234" s="28"/>
      <c r="MN234" s="28"/>
      <c r="MO234" s="28"/>
      <c r="MP234" s="28"/>
      <c r="MQ234" s="28"/>
      <c r="MR234" s="28"/>
      <c r="MS234" s="28"/>
      <c r="MT234" s="28"/>
      <c r="MU234" s="28"/>
      <c r="MV234" s="28"/>
      <c r="MW234" s="28"/>
      <c r="MX234" s="28"/>
      <c r="MY234" s="28"/>
      <c r="MZ234" s="28"/>
      <c r="NA234" s="28"/>
      <c r="NB234" s="28"/>
      <c r="NC234" s="28"/>
      <c r="ND234" s="28"/>
      <c r="NE234" s="28"/>
      <c r="NF234" s="28"/>
      <c r="NG234" s="28"/>
      <c r="NH234" s="28"/>
      <c r="NI234" s="28"/>
      <c r="NJ234" s="28"/>
      <c r="NK234" s="28"/>
      <c r="NL234" s="28"/>
      <c r="NM234" s="28"/>
      <c r="NN234" s="28"/>
      <c r="NO234" s="28"/>
      <c r="NP234" s="28"/>
      <c r="NQ234" s="28"/>
      <c r="NR234" s="28"/>
      <c r="NS234" s="28"/>
      <c r="NT234" s="28"/>
      <c r="NU234" s="28"/>
      <c r="NV234" s="28"/>
      <c r="NW234" s="28"/>
      <c r="NX234" s="28"/>
      <c r="NY234" s="28"/>
      <c r="NZ234" s="28"/>
      <c r="OA234" s="28"/>
      <c r="OB234" s="28"/>
      <c r="OC234" s="28"/>
      <c r="OD234" s="28"/>
      <c r="OE234" s="28"/>
      <c r="OF234" s="28"/>
      <c r="OG234" s="28"/>
      <c r="OH234" s="28"/>
      <c r="OI234" s="28"/>
      <c r="OJ234" s="28"/>
    </row>
    <row r="235" spans="1:400">
      <c r="A235" s="13" t="s">
        <v>6555</v>
      </c>
      <c r="B235" s="13"/>
      <c r="C235" s="189"/>
      <c r="D235" s="13"/>
      <c r="E235" s="35" t="s">
        <v>8614</v>
      </c>
      <c r="F235" s="14" t="s">
        <v>8615</v>
      </c>
      <c r="G235" s="14" t="s">
        <v>8616</v>
      </c>
      <c r="H235" s="15">
        <v>2023</v>
      </c>
      <c r="I235" s="15">
        <v>1</v>
      </c>
      <c r="J235" s="15">
        <v>0</v>
      </c>
      <c r="K235" s="15">
        <v>0</v>
      </c>
      <c r="L235" s="16" t="s">
        <v>8590</v>
      </c>
      <c r="M235" s="36"/>
      <c r="N235" s="16" t="s">
        <v>39</v>
      </c>
      <c r="O235" s="17">
        <v>0</v>
      </c>
      <c r="P235" s="17">
        <v>0</v>
      </c>
      <c r="Q235" s="17">
        <v>0</v>
      </c>
      <c r="R235" s="18" t="s">
        <v>33</v>
      </c>
      <c r="S235" s="19">
        <v>60</v>
      </c>
      <c r="T235" s="19">
        <v>110</v>
      </c>
      <c r="U235" s="19">
        <v>6</v>
      </c>
      <c r="V235" s="19">
        <v>0</v>
      </c>
      <c r="W235" s="20">
        <v>0.66</v>
      </c>
      <c r="X235" s="21">
        <v>0</v>
      </c>
      <c r="Y235" s="22" t="s">
        <v>33</v>
      </c>
      <c r="Z235" s="14" t="s">
        <v>5838</v>
      </c>
      <c r="AA235" s="37"/>
      <c r="AB235" s="37"/>
      <c r="AC235" s="37"/>
      <c r="AD235" s="25"/>
      <c r="AE235" s="26"/>
      <c r="AF235" s="27"/>
      <c r="AP235" s="28"/>
      <c r="AQ235" s="28"/>
      <c r="AR235" s="28"/>
      <c r="AS235" s="28"/>
      <c r="AT235" s="28"/>
      <c r="AU235" s="28"/>
      <c r="AV235" s="28"/>
      <c r="AW235" s="28"/>
      <c r="AX235" s="28"/>
      <c r="AY235" s="28"/>
      <c r="AZ235" s="28"/>
      <c r="BA235" s="28"/>
      <c r="BB235" s="28"/>
      <c r="BC235" s="28"/>
      <c r="BD235" s="28"/>
      <c r="BE235" s="28"/>
      <c r="BF235" s="28"/>
      <c r="BG235" s="28"/>
      <c r="BH235" s="28"/>
      <c r="BI235" s="28"/>
      <c r="BJ235" s="28"/>
      <c r="BK235" s="28"/>
      <c r="BL235" s="28"/>
      <c r="BM235" s="28"/>
      <c r="BN235" s="28"/>
      <c r="BO235" s="28"/>
      <c r="BP235" s="28"/>
      <c r="BQ235" s="28"/>
      <c r="BR235" s="28"/>
      <c r="BS235" s="28"/>
      <c r="BT235" s="28"/>
      <c r="BU235" s="28"/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  <c r="DM235" s="28"/>
      <c r="DN235" s="28"/>
      <c r="DO235" s="28"/>
      <c r="DP235" s="28"/>
      <c r="DQ235" s="28"/>
      <c r="DR235" s="28"/>
      <c r="DS235" s="28"/>
      <c r="DT235" s="28"/>
      <c r="DU235" s="28"/>
      <c r="DV235" s="28"/>
      <c r="DW235" s="28"/>
      <c r="DX235" s="28"/>
      <c r="DY235" s="28"/>
      <c r="DZ235" s="28"/>
      <c r="EA235" s="28"/>
      <c r="EB235" s="28"/>
      <c r="EC235" s="28"/>
      <c r="ED235" s="28"/>
      <c r="EE235" s="28"/>
      <c r="EF235" s="28"/>
      <c r="EG235" s="28"/>
      <c r="EH235" s="28"/>
      <c r="EI235" s="28"/>
      <c r="EJ235" s="28"/>
      <c r="EK235" s="28"/>
      <c r="EL235" s="28"/>
      <c r="EM235" s="28"/>
      <c r="EN235" s="28"/>
      <c r="EO235" s="28"/>
      <c r="EP235" s="28"/>
      <c r="EQ235" s="28"/>
      <c r="ER235" s="28"/>
      <c r="ES235" s="28"/>
      <c r="ET235" s="28"/>
      <c r="EU235" s="28"/>
      <c r="EV235" s="28"/>
      <c r="EW235" s="28"/>
      <c r="EX235" s="28"/>
      <c r="EY235" s="28"/>
      <c r="EZ235" s="28"/>
      <c r="FA235" s="28"/>
      <c r="FB235" s="28"/>
      <c r="FC235" s="28"/>
      <c r="FD235" s="28"/>
      <c r="FE235" s="28"/>
      <c r="FF235" s="28"/>
      <c r="FG235" s="28"/>
      <c r="FH235" s="28"/>
      <c r="FI235" s="28"/>
      <c r="FJ235" s="28"/>
      <c r="FK235" s="28"/>
      <c r="FL235" s="28"/>
      <c r="FM235" s="28"/>
      <c r="FN235" s="28"/>
      <c r="FO235" s="28"/>
      <c r="FP235" s="28"/>
      <c r="FQ235" s="28"/>
      <c r="FR235" s="28"/>
      <c r="FS235" s="28"/>
      <c r="FT235" s="28"/>
      <c r="FU235" s="28"/>
      <c r="FV235" s="28"/>
      <c r="FW235" s="28"/>
      <c r="FX235" s="28"/>
      <c r="FY235" s="28"/>
      <c r="FZ235" s="28"/>
      <c r="GA235" s="28"/>
      <c r="GB235" s="28"/>
      <c r="GC235" s="28"/>
      <c r="GD235" s="28"/>
      <c r="GE235" s="28"/>
      <c r="GF235" s="28"/>
      <c r="GG235" s="28"/>
      <c r="GH235" s="28"/>
      <c r="GI235" s="28"/>
      <c r="GJ235" s="28"/>
      <c r="GK235" s="28"/>
      <c r="GL235" s="28"/>
      <c r="GM235" s="28"/>
      <c r="GN235" s="28"/>
      <c r="GO235" s="28"/>
      <c r="GP235" s="28"/>
      <c r="GQ235" s="28"/>
      <c r="GR235" s="28"/>
      <c r="GS235" s="28"/>
      <c r="GT235" s="28"/>
      <c r="GU235" s="28"/>
      <c r="GV235" s="28"/>
      <c r="GW235" s="28"/>
      <c r="GX235" s="28"/>
      <c r="GY235" s="28"/>
      <c r="GZ235" s="28"/>
      <c r="HA235" s="28"/>
      <c r="HB235" s="28"/>
      <c r="HC235" s="28"/>
      <c r="HD235" s="28"/>
      <c r="HE235" s="28"/>
      <c r="HF235" s="28"/>
      <c r="HG235" s="28"/>
      <c r="HH235" s="28"/>
      <c r="HI235" s="28"/>
      <c r="HJ235" s="28"/>
      <c r="HK235" s="28"/>
      <c r="HL235" s="28"/>
      <c r="HM235" s="28"/>
      <c r="HN235" s="28"/>
      <c r="HO235" s="28"/>
      <c r="HP235" s="28"/>
      <c r="HQ235" s="28"/>
      <c r="HR235" s="28"/>
      <c r="HS235" s="28"/>
      <c r="HT235" s="28"/>
      <c r="HU235" s="28"/>
      <c r="HV235" s="28"/>
      <c r="HW235" s="28"/>
      <c r="HX235" s="28"/>
      <c r="HY235" s="28"/>
      <c r="HZ235" s="28"/>
      <c r="IA235" s="28"/>
      <c r="IB235" s="28"/>
      <c r="IC235" s="28"/>
      <c r="ID235" s="28"/>
      <c r="IE235" s="28"/>
      <c r="IF235" s="28"/>
      <c r="IG235" s="28"/>
      <c r="IH235" s="28"/>
      <c r="II235" s="28"/>
      <c r="IJ235" s="28"/>
      <c r="IK235" s="28"/>
      <c r="IL235" s="28"/>
      <c r="IM235" s="28"/>
      <c r="IN235" s="28"/>
      <c r="IO235" s="28"/>
      <c r="IP235" s="28"/>
      <c r="IQ235" s="28"/>
      <c r="IR235" s="28"/>
      <c r="IS235" s="28"/>
      <c r="IT235" s="28"/>
      <c r="IU235" s="28"/>
      <c r="IV235" s="28"/>
      <c r="IW235" s="28"/>
      <c r="IX235" s="28"/>
      <c r="IY235" s="28"/>
      <c r="IZ235" s="28"/>
      <c r="JA235" s="28"/>
      <c r="JB235" s="28"/>
      <c r="JC235" s="28"/>
      <c r="JD235" s="28"/>
      <c r="JE235" s="28"/>
      <c r="JF235" s="28"/>
      <c r="JG235" s="28"/>
      <c r="JH235" s="28"/>
      <c r="JI235" s="28"/>
      <c r="JJ235" s="28"/>
      <c r="JK235" s="28"/>
      <c r="JL235" s="28"/>
      <c r="JM235" s="28"/>
      <c r="JN235" s="28"/>
      <c r="JO235" s="28"/>
      <c r="JP235" s="28"/>
      <c r="JQ235" s="28"/>
      <c r="JR235" s="28"/>
      <c r="JS235" s="28"/>
      <c r="JT235" s="28"/>
      <c r="JU235" s="28"/>
      <c r="JV235" s="28"/>
      <c r="JW235" s="28"/>
      <c r="JX235" s="28"/>
      <c r="JY235" s="28"/>
      <c r="JZ235" s="28"/>
      <c r="KA235" s="28"/>
      <c r="KB235" s="28"/>
      <c r="KC235" s="28"/>
      <c r="KD235" s="28"/>
      <c r="KE235" s="28"/>
      <c r="KF235" s="28"/>
      <c r="KG235" s="28"/>
      <c r="KH235" s="28"/>
      <c r="KI235" s="28"/>
      <c r="KJ235" s="28"/>
      <c r="KK235" s="28"/>
      <c r="KL235" s="28"/>
      <c r="KM235" s="28"/>
      <c r="KN235" s="28"/>
      <c r="KO235" s="28"/>
      <c r="KP235" s="28"/>
      <c r="KQ235" s="28"/>
      <c r="KR235" s="28"/>
      <c r="KS235" s="28"/>
      <c r="KT235" s="28"/>
      <c r="KU235" s="28"/>
      <c r="KV235" s="28"/>
      <c r="KW235" s="28"/>
      <c r="KX235" s="28"/>
      <c r="KY235" s="28"/>
      <c r="KZ235" s="28"/>
      <c r="LA235" s="28"/>
      <c r="LB235" s="28"/>
      <c r="LC235" s="28"/>
      <c r="LD235" s="28"/>
      <c r="LE235" s="28"/>
      <c r="LF235" s="28"/>
      <c r="LG235" s="28"/>
      <c r="LH235" s="28"/>
      <c r="LI235" s="28"/>
      <c r="LJ235" s="28"/>
      <c r="LK235" s="28"/>
      <c r="LL235" s="28"/>
      <c r="LM235" s="28"/>
      <c r="LN235" s="28"/>
      <c r="LO235" s="28"/>
      <c r="LP235" s="28"/>
      <c r="LQ235" s="28"/>
      <c r="LR235" s="28"/>
      <c r="LS235" s="28"/>
      <c r="LT235" s="28"/>
      <c r="LU235" s="28"/>
      <c r="LV235" s="28"/>
      <c r="LW235" s="28"/>
      <c r="LX235" s="28"/>
      <c r="LY235" s="28"/>
      <c r="LZ235" s="28"/>
      <c r="MA235" s="28"/>
      <c r="MB235" s="28"/>
      <c r="MC235" s="28"/>
      <c r="MD235" s="28"/>
      <c r="ME235" s="28"/>
      <c r="MF235" s="28"/>
      <c r="MG235" s="28"/>
      <c r="MH235" s="28"/>
      <c r="MI235" s="28"/>
      <c r="MJ235" s="28"/>
      <c r="MK235" s="28"/>
      <c r="ML235" s="28"/>
      <c r="MM235" s="28"/>
      <c r="MN235" s="28"/>
      <c r="MO235" s="28"/>
      <c r="MP235" s="28"/>
      <c r="MQ235" s="28"/>
      <c r="MR235" s="28"/>
      <c r="MS235" s="28"/>
      <c r="MT235" s="28"/>
      <c r="MU235" s="28"/>
      <c r="MV235" s="28"/>
      <c r="MW235" s="28"/>
      <c r="MX235" s="28"/>
      <c r="MY235" s="28"/>
      <c r="MZ235" s="28"/>
      <c r="NA235" s="28"/>
      <c r="NB235" s="28"/>
      <c r="NC235" s="28"/>
      <c r="ND235" s="28"/>
      <c r="NE235" s="28"/>
      <c r="NF235" s="28"/>
      <c r="NG235" s="28"/>
      <c r="NH235" s="28"/>
      <c r="NI235" s="28"/>
      <c r="NJ235" s="28"/>
      <c r="NK235" s="28"/>
      <c r="NL235" s="28"/>
      <c r="NM235" s="28"/>
      <c r="NN235" s="28"/>
      <c r="NO235" s="28"/>
      <c r="NP235" s="28"/>
      <c r="NQ235" s="28"/>
      <c r="NR235" s="28"/>
      <c r="NS235" s="28"/>
      <c r="NT235" s="28"/>
      <c r="NU235" s="28"/>
      <c r="NV235" s="28"/>
      <c r="NW235" s="28"/>
      <c r="NX235" s="28"/>
      <c r="NY235" s="28"/>
      <c r="NZ235" s="28"/>
      <c r="OA235" s="28"/>
      <c r="OB235" s="28"/>
      <c r="OC235" s="28"/>
      <c r="OD235" s="28"/>
      <c r="OE235" s="28"/>
      <c r="OF235" s="28"/>
      <c r="OG235" s="28"/>
      <c r="OH235" s="28"/>
      <c r="OI235" s="28"/>
      <c r="OJ235" s="28"/>
    </row>
    <row r="236" spans="1:400">
      <c r="A236" s="13" t="s">
        <v>6555</v>
      </c>
      <c r="B236" s="13"/>
      <c r="C236" s="189"/>
      <c r="D236" s="13"/>
      <c r="E236" s="35" t="s">
        <v>107</v>
      </c>
      <c r="F236" s="14" t="s">
        <v>228</v>
      </c>
      <c r="G236" s="14" t="s">
        <v>6795</v>
      </c>
      <c r="H236" s="15">
        <v>2004</v>
      </c>
      <c r="I236" s="15">
        <v>1</v>
      </c>
      <c r="J236" s="15">
        <v>0</v>
      </c>
      <c r="K236" s="15">
        <v>0</v>
      </c>
      <c r="L236" s="16" t="s">
        <v>6793</v>
      </c>
      <c r="M236" s="16"/>
      <c r="N236" s="16" t="s">
        <v>39</v>
      </c>
      <c r="O236" s="17">
        <v>1</v>
      </c>
      <c r="P236" s="17"/>
      <c r="Q236" s="17">
        <v>0</v>
      </c>
      <c r="R236" s="18" t="s">
        <v>33</v>
      </c>
      <c r="S236" s="19">
        <v>60</v>
      </c>
      <c r="T236" s="19">
        <v>110</v>
      </c>
      <c r="U236" s="19">
        <v>1.5</v>
      </c>
      <c r="V236" s="19">
        <v>0</v>
      </c>
      <c r="W236" s="20">
        <v>0.16500000000000001</v>
      </c>
      <c r="X236" s="21">
        <v>0.16500000000000001</v>
      </c>
      <c r="Y236" s="22" t="s">
        <v>33</v>
      </c>
      <c r="Z236" s="14" t="s">
        <v>5838</v>
      </c>
      <c r="AA236" s="24"/>
      <c r="AB236" s="14"/>
      <c r="AC236" s="14"/>
      <c r="AD236" s="25"/>
      <c r="AE236" s="26"/>
      <c r="AF236" s="27"/>
      <c r="AG236" s="29"/>
      <c r="AH236" s="29"/>
      <c r="AI236" s="29"/>
      <c r="AJ236" s="29"/>
      <c r="AK236" s="29"/>
      <c r="AL236" s="29"/>
      <c r="AM236" s="29"/>
      <c r="AN236" s="29"/>
      <c r="AO236" s="29"/>
      <c r="AP236" s="28"/>
      <c r="AQ236" s="28"/>
      <c r="AR236" s="28"/>
      <c r="AS236" s="28"/>
      <c r="AT236" s="28"/>
      <c r="AU236" s="28"/>
      <c r="AV236" s="28"/>
      <c r="AW236" s="28"/>
      <c r="AX236" s="28"/>
      <c r="AY236" s="28"/>
      <c r="AZ236" s="28"/>
      <c r="BA236" s="28"/>
      <c r="BB236" s="28"/>
      <c r="BC236" s="28"/>
      <c r="BD236" s="28"/>
      <c r="BE236" s="28"/>
      <c r="BF236" s="28"/>
      <c r="BG236" s="28"/>
      <c r="BH236" s="28"/>
      <c r="BI236" s="28"/>
      <c r="BJ236" s="28"/>
      <c r="BK236" s="28"/>
      <c r="BL236" s="28"/>
      <c r="BM236" s="28"/>
      <c r="BN236" s="28"/>
      <c r="BO236" s="28"/>
      <c r="BP236" s="28"/>
      <c r="BQ236" s="28"/>
      <c r="BR236" s="28"/>
      <c r="BS236" s="28"/>
      <c r="BT236" s="28"/>
      <c r="BU236" s="28"/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  <c r="DM236" s="28"/>
      <c r="DN236" s="28"/>
      <c r="DO236" s="28"/>
      <c r="DP236" s="28"/>
      <c r="DQ236" s="28"/>
      <c r="DR236" s="28"/>
      <c r="DS236" s="28"/>
      <c r="DT236" s="28"/>
      <c r="DU236" s="28"/>
      <c r="DV236" s="28"/>
      <c r="DW236" s="28"/>
      <c r="DX236" s="28"/>
      <c r="DY236" s="28"/>
      <c r="DZ236" s="28"/>
      <c r="EA236" s="28"/>
      <c r="EB236" s="28"/>
      <c r="EC236" s="28"/>
      <c r="ED236" s="28"/>
      <c r="EE236" s="28"/>
      <c r="EF236" s="28"/>
      <c r="EG236" s="28"/>
      <c r="EH236" s="28"/>
      <c r="EI236" s="28"/>
      <c r="EJ236" s="28"/>
      <c r="EK236" s="28"/>
      <c r="EL236" s="28"/>
      <c r="EM236" s="28"/>
      <c r="EN236" s="28"/>
      <c r="EO236" s="28"/>
      <c r="EP236" s="28"/>
      <c r="EQ236" s="28"/>
      <c r="ER236" s="28"/>
      <c r="ES236" s="28"/>
      <c r="ET236" s="28"/>
      <c r="EU236" s="28"/>
      <c r="EV236" s="28"/>
      <c r="EW236" s="28"/>
      <c r="EX236" s="28"/>
      <c r="EY236" s="28"/>
      <c r="EZ236" s="28"/>
      <c r="FA236" s="28"/>
      <c r="FB236" s="28"/>
      <c r="FC236" s="28"/>
      <c r="FD236" s="28"/>
      <c r="FE236" s="28"/>
      <c r="FF236" s="28"/>
      <c r="FG236" s="28"/>
      <c r="FH236" s="28"/>
      <c r="FI236" s="28"/>
      <c r="FJ236" s="28"/>
      <c r="FK236" s="28"/>
      <c r="FL236" s="28"/>
      <c r="FM236" s="28"/>
      <c r="FN236" s="28"/>
      <c r="FO236" s="28"/>
      <c r="FP236" s="28"/>
      <c r="FQ236" s="28"/>
      <c r="FR236" s="28"/>
      <c r="FS236" s="28"/>
      <c r="FT236" s="28"/>
      <c r="FU236" s="28"/>
      <c r="FV236" s="28"/>
      <c r="FW236" s="28"/>
      <c r="FX236" s="28"/>
      <c r="FY236" s="28"/>
      <c r="FZ236" s="28"/>
      <c r="GA236" s="28"/>
      <c r="GB236" s="28"/>
      <c r="GC236" s="28"/>
      <c r="GD236" s="28"/>
      <c r="GE236" s="28"/>
      <c r="GF236" s="28"/>
      <c r="GG236" s="28"/>
      <c r="GH236" s="28"/>
      <c r="GI236" s="28"/>
      <c r="GJ236" s="28"/>
      <c r="GK236" s="28"/>
      <c r="GL236" s="28"/>
      <c r="GM236" s="28"/>
      <c r="GN236" s="28"/>
      <c r="GO236" s="28"/>
      <c r="GP236" s="28"/>
      <c r="GQ236" s="28"/>
      <c r="GR236" s="28"/>
      <c r="GS236" s="28"/>
      <c r="GT236" s="28"/>
      <c r="GU236" s="28"/>
      <c r="GV236" s="28"/>
      <c r="GW236" s="28"/>
      <c r="GX236" s="28"/>
      <c r="GY236" s="28"/>
      <c r="GZ236" s="28"/>
      <c r="HA236" s="28"/>
      <c r="HB236" s="28"/>
      <c r="HC236" s="28"/>
      <c r="HD236" s="28"/>
      <c r="HE236" s="28"/>
      <c r="HF236" s="28"/>
      <c r="HG236" s="28"/>
      <c r="HH236" s="28"/>
      <c r="HI236" s="28"/>
      <c r="HJ236" s="28"/>
      <c r="HK236" s="28"/>
      <c r="HL236" s="28"/>
      <c r="HM236" s="28"/>
      <c r="HN236" s="28"/>
      <c r="HO236" s="28"/>
      <c r="HP236" s="28"/>
      <c r="HQ236" s="28"/>
      <c r="HR236" s="28"/>
      <c r="HS236" s="28"/>
      <c r="HT236" s="28"/>
      <c r="HU236" s="28"/>
      <c r="HV236" s="28"/>
      <c r="HW236" s="28"/>
      <c r="HX236" s="28"/>
      <c r="HY236" s="28"/>
      <c r="HZ236" s="28"/>
      <c r="IA236" s="28"/>
      <c r="IB236" s="28"/>
      <c r="IC236" s="28"/>
      <c r="ID236" s="28"/>
      <c r="IE236" s="28"/>
      <c r="IF236" s="28"/>
      <c r="IG236" s="28"/>
      <c r="IH236" s="28"/>
      <c r="II236" s="28"/>
      <c r="IJ236" s="28"/>
      <c r="IK236" s="28"/>
      <c r="IL236" s="28"/>
      <c r="IM236" s="28"/>
      <c r="IN236" s="28"/>
      <c r="IO236" s="28"/>
      <c r="IP236" s="28"/>
      <c r="IQ236" s="28"/>
      <c r="IR236" s="28"/>
      <c r="IS236" s="28"/>
      <c r="IT236" s="28"/>
      <c r="IU236" s="28"/>
      <c r="IV236" s="28"/>
      <c r="IW236" s="28"/>
      <c r="IX236" s="28"/>
      <c r="IY236" s="28"/>
      <c r="IZ236" s="28"/>
      <c r="JA236" s="28"/>
      <c r="JB236" s="28"/>
      <c r="JC236" s="28"/>
      <c r="JD236" s="28"/>
      <c r="JE236" s="28"/>
      <c r="JF236" s="28"/>
      <c r="JG236" s="28"/>
      <c r="JH236" s="28"/>
      <c r="JI236" s="28"/>
      <c r="JJ236" s="28"/>
      <c r="JK236" s="28"/>
      <c r="JL236" s="28"/>
      <c r="JM236" s="28"/>
      <c r="JN236" s="28"/>
      <c r="JO236" s="28"/>
      <c r="JP236" s="28"/>
      <c r="JQ236" s="28"/>
      <c r="JR236" s="28"/>
      <c r="JS236" s="28"/>
      <c r="JT236" s="28"/>
      <c r="JU236" s="28"/>
      <c r="JV236" s="28"/>
      <c r="JW236" s="28"/>
      <c r="JX236" s="28"/>
      <c r="JY236" s="28"/>
      <c r="JZ236" s="28"/>
      <c r="KA236" s="28"/>
      <c r="KB236" s="28"/>
      <c r="KC236" s="28"/>
      <c r="KD236" s="28"/>
      <c r="KE236" s="28"/>
      <c r="KF236" s="28"/>
      <c r="KG236" s="28"/>
      <c r="KH236" s="28"/>
      <c r="KI236" s="28"/>
      <c r="KJ236" s="28"/>
      <c r="KK236" s="28"/>
      <c r="KL236" s="28"/>
      <c r="KM236" s="28"/>
      <c r="KN236" s="28"/>
      <c r="KO236" s="28"/>
      <c r="KP236" s="28"/>
      <c r="KQ236" s="28"/>
      <c r="KR236" s="28"/>
      <c r="KS236" s="28"/>
      <c r="KT236" s="28"/>
      <c r="KU236" s="28"/>
      <c r="KV236" s="28"/>
      <c r="KW236" s="28"/>
      <c r="KX236" s="28"/>
      <c r="KY236" s="28"/>
      <c r="KZ236" s="28"/>
      <c r="LA236" s="28"/>
      <c r="LB236" s="28"/>
      <c r="LC236" s="28"/>
      <c r="LD236" s="28"/>
      <c r="LE236" s="28"/>
      <c r="LF236" s="28"/>
      <c r="LG236" s="28"/>
      <c r="LH236" s="28"/>
      <c r="LI236" s="28"/>
      <c r="LJ236" s="28"/>
      <c r="LK236" s="28"/>
      <c r="LL236" s="28"/>
      <c r="LM236" s="28"/>
      <c r="LN236" s="28"/>
      <c r="LO236" s="28"/>
      <c r="LP236" s="28"/>
      <c r="LQ236" s="28"/>
      <c r="LR236" s="28"/>
      <c r="LS236" s="28"/>
      <c r="LT236" s="28"/>
      <c r="LU236" s="28"/>
      <c r="LV236" s="28"/>
      <c r="LW236" s="28"/>
      <c r="LX236" s="28"/>
      <c r="LY236" s="28"/>
      <c r="LZ236" s="28"/>
      <c r="MA236" s="28"/>
      <c r="MB236" s="28"/>
      <c r="MC236" s="28"/>
      <c r="MD236" s="28"/>
      <c r="ME236" s="28"/>
      <c r="MF236" s="28"/>
      <c r="MG236" s="28"/>
      <c r="MH236" s="28"/>
      <c r="MI236" s="28"/>
      <c r="MJ236" s="28"/>
      <c r="MK236" s="28"/>
      <c r="ML236" s="28"/>
      <c r="MM236" s="28"/>
      <c r="MN236" s="28"/>
      <c r="MO236" s="28"/>
      <c r="MP236" s="28"/>
      <c r="MQ236" s="28"/>
      <c r="MR236" s="28"/>
      <c r="MS236" s="28"/>
      <c r="MT236" s="28"/>
      <c r="MU236" s="28"/>
      <c r="MV236" s="28"/>
      <c r="MW236" s="28"/>
      <c r="MX236" s="28"/>
      <c r="MY236" s="28"/>
      <c r="MZ236" s="28"/>
      <c r="NA236" s="28"/>
      <c r="NB236" s="28"/>
      <c r="NC236" s="28"/>
      <c r="ND236" s="28"/>
      <c r="NE236" s="28"/>
      <c r="NF236" s="28"/>
      <c r="NG236" s="28"/>
      <c r="NH236" s="28"/>
      <c r="NI236" s="28"/>
      <c r="NJ236" s="28"/>
      <c r="NK236" s="28"/>
      <c r="NL236" s="28"/>
      <c r="NM236" s="28"/>
      <c r="NN236" s="28"/>
      <c r="NO236" s="28"/>
      <c r="NP236" s="28"/>
      <c r="NQ236" s="28"/>
      <c r="NR236" s="28"/>
      <c r="NS236" s="28"/>
      <c r="NT236" s="28"/>
      <c r="NU236" s="28"/>
      <c r="NV236" s="28"/>
      <c r="NW236" s="28"/>
      <c r="NX236" s="28"/>
      <c r="NY236" s="28"/>
      <c r="NZ236" s="28"/>
      <c r="OA236" s="28"/>
      <c r="OB236" s="28"/>
      <c r="OC236" s="28"/>
      <c r="OD236" s="28"/>
      <c r="OE236" s="28"/>
      <c r="OF236" s="28"/>
      <c r="OG236" s="28"/>
      <c r="OH236" s="28"/>
      <c r="OI236" s="28"/>
      <c r="OJ236" s="28"/>
    </row>
    <row r="237" spans="1:400">
      <c r="A237" s="13" t="s">
        <v>6555</v>
      </c>
      <c r="B237" s="13"/>
      <c r="C237" s="189"/>
      <c r="D237" s="13"/>
      <c r="E237" s="35" t="s">
        <v>86</v>
      </c>
      <c r="F237" s="14" t="s">
        <v>404</v>
      </c>
      <c r="G237" s="14" t="s">
        <v>8609</v>
      </c>
      <c r="H237" s="15">
        <v>2017</v>
      </c>
      <c r="I237" s="15">
        <v>1</v>
      </c>
      <c r="J237" s="15">
        <v>0</v>
      </c>
      <c r="K237" s="15">
        <v>0</v>
      </c>
      <c r="L237" s="16" t="s">
        <v>6793</v>
      </c>
      <c r="M237" s="36"/>
      <c r="N237" s="16" t="s">
        <v>39</v>
      </c>
      <c r="O237" s="17">
        <v>1</v>
      </c>
      <c r="P237" s="17"/>
      <c r="Q237" s="17">
        <v>0</v>
      </c>
      <c r="R237" s="18" t="s">
        <v>33</v>
      </c>
      <c r="S237" s="19">
        <v>60</v>
      </c>
      <c r="T237" s="19">
        <v>110</v>
      </c>
      <c r="U237" s="19">
        <v>1.5</v>
      </c>
      <c r="V237" s="19">
        <v>0</v>
      </c>
      <c r="W237" s="20">
        <v>0.16500000000000001</v>
      </c>
      <c r="X237" s="21">
        <v>0.16500000000000001</v>
      </c>
      <c r="Y237" s="38"/>
      <c r="Z237" s="37"/>
      <c r="AA237" s="37"/>
      <c r="AB237" s="37"/>
      <c r="AC237" s="37"/>
      <c r="AD237" s="25"/>
      <c r="AE237" s="26"/>
      <c r="AF237" s="27"/>
      <c r="AP237" s="28"/>
      <c r="AQ237" s="28"/>
      <c r="AR237" s="28"/>
      <c r="AS237" s="28"/>
      <c r="AT237" s="28"/>
      <c r="AU237" s="28"/>
      <c r="AV237" s="28"/>
      <c r="AW237" s="28"/>
      <c r="AX237" s="28"/>
      <c r="AY237" s="28"/>
      <c r="AZ237" s="28"/>
      <c r="BA237" s="28"/>
      <c r="BB237" s="28"/>
      <c r="BC237" s="28"/>
      <c r="BD237" s="28"/>
      <c r="BE237" s="28"/>
      <c r="BF237" s="28"/>
      <c r="BG237" s="28"/>
      <c r="BH237" s="28"/>
      <c r="BI237" s="28"/>
      <c r="BJ237" s="28"/>
      <c r="BK237" s="28"/>
      <c r="BL237" s="28"/>
      <c r="BM237" s="28"/>
      <c r="BN237" s="28"/>
      <c r="BO237" s="28"/>
      <c r="BP237" s="28"/>
      <c r="BQ237" s="28"/>
      <c r="BR237" s="28"/>
      <c r="BS237" s="28"/>
      <c r="BT237" s="28"/>
      <c r="BU237" s="28"/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  <c r="DM237" s="28"/>
      <c r="DN237" s="28"/>
      <c r="DO237" s="28"/>
      <c r="DP237" s="28"/>
      <c r="DQ237" s="28"/>
      <c r="DR237" s="28"/>
      <c r="DS237" s="28"/>
      <c r="DT237" s="28"/>
      <c r="DU237" s="28"/>
      <c r="DV237" s="28"/>
      <c r="DW237" s="28"/>
      <c r="DX237" s="28"/>
      <c r="DY237" s="28"/>
      <c r="DZ237" s="28"/>
      <c r="EA237" s="28"/>
      <c r="EB237" s="28"/>
      <c r="EC237" s="28"/>
      <c r="ED237" s="28"/>
      <c r="EE237" s="28"/>
      <c r="EF237" s="28"/>
      <c r="EG237" s="28"/>
      <c r="EH237" s="28"/>
      <c r="EI237" s="28"/>
      <c r="EJ237" s="28"/>
      <c r="EK237" s="28"/>
      <c r="EL237" s="28"/>
      <c r="EM237" s="28"/>
      <c r="EN237" s="28"/>
      <c r="EO237" s="28"/>
      <c r="EP237" s="28"/>
      <c r="EQ237" s="28"/>
      <c r="ER237" s="28"/>
      <c r="ES237" s="28"/>
      <c r="ET237" s="28"/>
      <c r="EU237" s="28"/>
      <c r="EV237" s="28"/>
      <c r="EW237" s="28"/>
      <c r="EX237" s="28"/>
      <c r="EY237" s="28"/>
      <c r="EZ237" s="28"/>
      <c r="FA237" s="28"/>
      <c r="FB237" s="28"/>
      <c r="FC237" s="28"/>
      <c r="FD237" s="28"/>
      <c r="FE237" s="28"/>
      <c r="FF237" s="28"/>
      <c r="FG237" s="28"/>
      <c r="FH237" s="28"/>
      <c r="FI237" s="28"/>
      <c r="FJ237" s="28"/>
      <c r="FK237" s="28"/>
      <c r="FL237" s="28"/>
      <c r="FM237" s="28"/>
      <c r="FN237" s="28"/>
      <c r="FO237" s="28"/>
      <c r="FP237" s="28"/>
      <c r="FQ237" s="28"/>
      <c r="FR237" s="28"/>
      <c r="FS237" s="28"/>
      <c r="FT237" s="28"/>
      <c r="FU237" s="28"/>
      <c r="FV237" s="28"/>
      <c r="FW237" s="28"/>
      <c r="FX237" s="28"/>
      <c r="FY237" s="28"/>
      <c r="FZ237" s="28"/>
      <c r="GA237" s="28"/>
      <c r="GB237" s="28"/>
      <c r="GC237" s="28"/>
      <c r="GD237" s="28"/>
      <c r="GE237" s="28"/>
      <c r="GF237" s="28"/>
      <c r="GG237" s="28"/>
      <c r="GH237" s="28"/>
      <c r="GI237" s="28"/>
      <c r="GJ237" s="28"/>
      <c r="GK237" s="28"/>
      <c r="GL237" s="28"/>
      <c r="GM237" s="28"/>
      <c r="GN237" s="28"/>
      <c r="GO237" s="28"/>
      <c r="GP237" s="28"/>
      <c r="GQ237" s="28"/>
      <c r="GR237" s="28"/>
      <c r="GS237" s="28"/>
      <c r="GT237" s="28"/>
      <c r="GU237" s="28"/>
      <c r="GV237" s="28"/>
      <c r="GW237" s="28"/>
      <c r="GX237" s="28"/>
      <c r="GY237" s="28"/>
      <c r="GZ237" s="28"/>
      <c r="HA237" s="28"/>
      <c r="HB237" s="28"/>
      <c r="HC237" s="28"/>
      <c r="HD237" s="28"/>
      <c r="HE237" s="28"/>
      <c r="HF237" s="28"/>
      <c r="HG237" s="28"/>
      <c r="HH237" s="28"/>
      <c r="HI237" s="28"/>
      <c r="HJ237" s="28"/>
      <c r="HK237" s="28"/>
      <c r="HL237" s="28"/>
      <c r="HM237" s="28"/>
      <c r="HN237" s="28"/>
      <c r="HO237" s="28"/>
      <c r="HP237" s="28"/>
      <c r="HQ237" s="28"/>
      <c r="HR237" s="28"/>
      <c r="HS237" s="28"/>
      <c r="HT237" s="28"/>
      <c r="HU237" s="28"/>
      <c r="HV237" s="28"/>
      <c r="HW237" s="28"/>
      <c r="HX237" s="28"/>
      <c r="HY237" s="28"/>
      <c r="HZ237" s="28"/>
      <c r="IA237" s="28"/>
      <c r="IB237" s="28"/>
      <c r="IC237" s="28"/>
      <c r="ID237" s="28"/>
      <c r="IE237" s="28"/>
      <c r="IF237" s="28"/>
      <c r="IG237" s="28"/>
      <c r="IH237" s="28"/>
      <c r="II237" s="28"/>
      <c r="IJ237" s="28"/>
      <c r="IK237" s="28"/>
      <c r="IL237" s="28"/>
      <c r="IM237" s="28"/>
      <c r="IN237" s="28"/>
      <c r="IO237" s="28"/>
      <c r="IP237" s="28"/>
      <c r="IQ237" s="28"/>
      <c r="IR237" s="28"/>
      <c r="IS237" s="28"/>
      <c r="IT237" s="28"/>
      <c r="IU237" s="28"/>
      <c r="IV237" s="28"/>
      <c r="IW237" s="28"/>
      <c r="IX237" s="28"/>
      <c r="IY237" s="28"/>
      <c r="IZ237" s="28"/>
      <c r="JA237" s="28"/>
      <c r="JB237" s="28"/>
      <c r="JC237" s="28"/>
      <c r="JD237" s="28"/>
      <c r="JE237" s="28"/>
      <c r="JF237" s="28"/>
      <c r="JG237" s="28"/>
      <c r="JH237" s="28"/>
      <c r="JI237" s="28"/>
      <c r="JJ237" s="28"/>
      <c r="JK237" s="28"/>
      <c r="JL237" s="28"/>
      <c r="JM237" s="28"/>
      <c r="JN237" s="28"/>
      <c r="JO237" s="28"/>
      <c r="JP237" s="28"/>
      <c r="JQ237" s="28"/>
      <c r="JR237" s="28"/>
      <c r="JS237" s="28"/>
      <c r="JT237" s="28"/>
      <c r="JU237" s="28"/>
      <c r="JV237" s="28"/>
      <c r="JW237" s="28"/>
      <c r="JX237" s="28"/>
      <c r="JY237" s="28"/>
      <c r="JZ237" s="28"/>
      <c r="KA237" s="28"/>
      <c r="KB237" s="28"/>
      <c r="KC237" s="28"/>
      <c r="KD237" s="28"/>
      <c r="KE237" s="28"/>
      <c r="KF237" s="28"/>
      <c r="KG237" s="28"/>
      <c r="KH237" s="28"/>
      <c r="KI237" s="28"/>
      <c r="KJ237" s="28"/>
      <c r="KK237" s="28"/>
      <c r="KL237" s="28"/>
      <c r="KM237" s="28"/>
      <c r="KN237" s="28"/>
      <c r="KO237" s="28"/>
      <c r="KP237" s="28"/>
      <c r="KQ237" s="28"/>
      <c r="KR237" s="28"/>
      <c r="KS237" s="28"/>
      <c r="KT237" s="28"/>
      <c r="KU237" s="28"/>
      <c r="KV237" s="28"/>
      <c r="KW237" s="28"/>
      <c r="KX237" s="28"/>
      <c r="KY237" s="28"/>
      <c r="KZ237" s="28"/>
      <c r="LA237" s="28"/>
      <c r="LB237" s="28"/>
      <c r="LC237" s="28"/>
      <c r="LD237" s="28"/>
      <c r="LE237" s="28"/>
      <c r="LF237" s="28"/>
      <c r="LG237" s="28"/>
      <c r="LH237" s="28"/>
      <c r="LI237" s="28"/>
      <c r="LJ237" s="28"/>
      <c r="LK237" s="28"/>
      <c r="LL237" s="28"/>
      <c r="LM237" s="28"/>
      <c r="LN237" s="28"/>
      <c r="LO237" s="28"/>
      <c r="LP237" s="28"/>
      <c r="LQ237" s="28"/>
      <c r="LR237" s="28"/>
      <c r="LS237" s="28"/>
      <c r="LT237" s="28"/>
      <c r="LU237" s="28"/>
      <c r="LV237" s="28"/>
      <c r="LW237" s="28"/>
      <c r="LX237" s="28"/>
      <c r="LY237" s="28"/>
      <c r="LZ237" s="28"/>
      <c r="MA237" s="28"/>
      <c r="MB237" s="28"/>
      <c r="MC237" s="28"/>
      <c r="MD237" s="28"/>
      <c r="ME237" s="28"/>
      <c r="MF237" s="28"/>
      <c r="MG237" s="28"/>
      <c r="MH237" s="28"/>
      <c r="MI237" s="28"/>
      <c r="MJ237" s="28"/>
      <c r="MK237" s="28"/>
      <c r="ML237" s="28"/>
      <c r="MM237" s="28"/>
      <c r="MN237" s="28"/>
      <c r="MO237" s="28"/>
      <c r="MP237" s="28"/>
      <c r="MQ237" s="28"/>
      <c r="MR237" s="28"/>
      <c r="MS237" s="28"/>
      <c r="MT237" s="28"/>
      <c r="MU237" s="28"/>
      <c r="MV237" s="28"/>
      <c r="MW237" s="28"/>
      <c r="MX237" s="28"/>
      <c r="MY237" s="28"/>
      <c r="MZ237" s="28"/>
      <c r="NA237" s="28"/>
      <c r="NB237" s="28"/>
      <c r="NC237" s="28"/>
      <c r="ND237" s="28"/>
      <c r="NE237" s="28"/>
      <c r="NF237" s="28"/>
      <c r="NG237" s="28"/>
      <c r="NH237" s="28"/>
      <c r="NI237" s="28"/>
      <c r="NJ237" s="28"/>
      <c r="NK237" s="28"/>
      <c r="NL237" s="28"/>
      <c r="NM237" s="28"/>
      <c r="NN237" s="28"/>
      <c r="NO237" s="28"/>
      <c r="NP237" s="28"/>
      <c r="NQ237" s="28"/>
      <c r="NR237" s="28"/>
      <c r="NS237" s="28"/>
      <c r="NT237" s="28"/>
      <c r="NU237" s="28"/>
      <c r="NV237" s="28"/>
      <c r="NW237" s="28"/>
      <c r="NX237" s="28"/>
      <c r="NY237" s="28"/>
      <c r="NZ237" s="28"/>
      <c r="OA237" s="28"/>
      <c r="OB237" s="28"/>
      <c r="OC237" s="28"/>
      <c r="OD237" s="28"/>
      <c r="OE237" s="28"/>
      <c r="OF237" s="28"/>
      <c r="OG237" s="28"/>
      <c r="OH237" s="28"/>
      <c r="OI237" s="28"/>
      <c r="OJ237" s="28"/>
    </row>
    <row r="238" spans="1:400">
      <c r="A238" s="13" t="s">
        <v>6555</v>
      </c>
      <c r="B238" s="13"/>
      <c r="C238" s="189"/>
      <c r="D238" s="13"/>
      <c r="E238" s="35" t="s">
        <v>90</v>
      </c>
      <c r="F238" s="14" t="s">
        <v>125</v>
      </c>
      <c r="G238" s="14" t="s">
        <v>7950</v>
      </c>
      <c r="H238" s="15">
        <v>2023</v>
      </c>
      <c r="I238" s="15">
        <v>5</v>
      </c>
      <c r="J238" s="15">
        <v>0</v>
      </c>
      <c r="K238" s="15">
        <v>0</v>
      </c>
      <c r="L238" s="16" t="s">
        <v>8605</v>
      </c>
      <c r="M238" s="36"/>
      <c r="N238" s="16" t="s">
        <v>39</v>
      </c>
      <c r="O238" s="17">
        <v>800</v>
      </c>
      <c r="P238" s="17">
        <v>0</v>
      </c>
      <c r="Q238" s="17">
        <v>0</v>
      </c>
      <c r="R238" s="18" t="s">
        <v>33</v>
      </c>
      <c r="S238" s="19">
        <v>60</v>
      </c>
      <c r="T238" s="19">
        <v>110</v>
      </c>
      <c r="U238" s="19">
        <v>1.5</v>
      </c>
      <c r="V238" s="19">
        <v>0</v>
      </c>
      <c r="W238" s="20">
        <v>0.16500000000000001</v>
      </c>
      <c r="X238" s="21">
        <v>660</v>
      </c>
      <c r="Y238" s="38"/>
      <c r="Z238" s="37"/>
      <c r="AA238" s="37"/>
      <c r="AB238" s="37"/>
      <c r="AC238" s="37"/>
      <c r="AD238" s="25"/>
      <c r="AE238" s="26"/>
      <c r="AF238" s="27"/>
      <c r="AP238" s="28"/>
      <c r="AQ238" s="28"/>
      <c r="AR238" s="28"/>
      <c r="AS238" s="28"/>
      <c r="AT238" s="28"/>
      <c r="AU238" s="28"/>
      <c r="AV238" s="28"/>
      <c r="AW238" s="28"/>
      <c r="AX238" s="28"/>
      <c r="AY238" s="28"/>
      <c r="AZ238" s="28"/>
      <c r="BA238" s="28"/>
      <c r="BB238" s="28"/>
      <c r="BC238" s="28"/>
      <c r="BD238" s="28"/>
      <c r="BE238" s="28"/>
      <c r="BF238" s="28"/>
      <c r="BG238" s="28"/>
      <c r="BH238" s="28"/>
      <c r="BI238" s="28"/>
      <c r="BJ238" s="28"/>
      <c r="BK238" s="28"/>
      <c r="BL238" s="28"/>
      <c r="BM238" s="28"/>
      <c r="BN238" s="28"/>
      <c r="BO238" s="28"/>
      <c r="BP238" s="28"/>
      <c r="BQ238" s="28"/>
      <c r="BR238" s="28"/>
      <c r="BS238" s="28"/>
      <c r="BT238" s="28"/>
      <c r="BU238" s="28"/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  <c r="DM238" s="28"/>
      <c r="DN238" s="28"/>
      <c r="DO238" s="28"/>
      <c r="DP238" s="28"/>
      <c r="DQ238" s="28"/>
      <c r="DR238" s="28"/>
      <c r="DS238" s="28"/>
      <c r="DT238" s="28"/>
      <c r="DU238" s="28"/>
      <c r="DV238" s="28"/>
      <c r="DW238" s="28"/>
      <c r="DX238" s="28"/>
      <c r="DY238" s="28"/>
      <c r="DZ238" s="28"/>
      <c r="EA238" s="28"/>
      <c r="EB238" s="28"/>
      <c r="EC238" s="28"/>
      <c r="ED238" s="28"/>
      <c r="EE238" s="28"/>
      <c r="EF238" s="28"/>
      <c r="EG238" s="28"/>
      <c r="EH238" s="28"/>
      <c r="EI238" s="28"/>
      <c r="EJ238" s="28"/>
      <c r="EK238" s="28"/>
      <c r="EL238" s="28"/>
      <c r="EM238" s="28"/>
      <c r="EN238" s="28"/>
      <c r="EO238" s="28"/>
      <c r="EP238" s="28"/>
      <c r="EQ238" s="28"/>
      <c r="ER238" s="28"/>
      <c r="ES238" s="28"/>
      <c r="ET238" s="28"/>
      <c r="EU238" s="28"/>
      <c r="EV238" s="28"/>
      <c r="EW238" s="28"/>
      <c r="EX238" s="28"/>
      <c r="EY238" s="28"/>
      <c r="EZ238" s="28"/>
      <c r="FA238" s="28"/>
      <c r="FB238" s="28"/>
      <c r="FC238" s="28"/>
      <c r="FD238" s="28"/>
      <c r="FE238" s="28"/>
      <c r="FF238" s="28"/>
      <c r="FG238" s="28"/>
      <c r="FH238" s="28"/>
      <c r="FI238" s="28"/>
      <c r="FJ238" s="28"/>
      <c r="FK238" s="28"/>
      <c r="FL238" s="28"/>
      <c r="FM238" s="28"/>
      <c r="FN238" s="28"/>
      <c r="FO238" s="28"/>
      <c r="FP238" s="28"/>
      <c r="FQ238" s="28"/>
      <c r="FR238" s="28"/>
      <c r="FS238" s="28"/>
      <c r="FT238" s="28"/>
      <c r="FU238" s="28"/>
      <c r="FV238" s="28"/>
      <c r="FW238" s="28"/>
      <c r="FX238" s="28"/>
      <c r="FY238" s="28"/>
      <c r="FZ238" s="28"/>
      <c r="GA238" s="28"/>
      <c r="GB238" s="28"/>
      <c r="GC238" s="28"/>
      <c r="GD238" s="28"/>
      <c r="GE238" s="28"/>
      <c r="GF238" s="28"/>
      <c r="GG238" s="28"/>
      <c r="GH238" s="28"/>
      <c r="GI238" s="28"/>
      <c r="GJ238" s="28"/>
      <c r="GK238" s="28"/>
      <c r="GL238" s="28"/>
      <c r="GM238" s="28"/>
      <c r="GN238" s="28"/>
      <c r="GO238" s="28"/>
      <c r="GP238" s="28"/>
      <c r="GQ238" s="28"/>
      <c r="GR238" s="28"/>
      <c r="GS238" s="28"/>
      <c r="GT238" s="28"/>
      <c r="GU238" s="28"/>
      <c r="GV238" s="28"/>
      <c r="GW238" s="28"/>
      <c r="GX238" s="28"/>
      <c r="GY238" s="28"/>
      <c r="GZ238" s="28"/>
      <c r="HA238" s="28"/>
      <c r="HB238" s="28"/>
      <c r="HC238" s="28"/>
      <c r="HD238" s="28"/>
      <c r="HE238" s="28"/>
      <c r="HF238" s="28"/>
      <c r="HG238" s="28"/>
      <c r="HH238" s="28"/>
      <c r="HI238" s="28"/>
      <c r="HJ238" s="28"/>
      <c r="HK238" s="28"/>
      <c r="HL238" s="28"/>
      <c r="HM238" s="28"/>
      <c r="HN238" s="28"/>
      <c r="HO238" s="28"/>
      <c r="HP238" s="28"/>
      <c r="HQ238" s="28"/>
      <c r="HR238" s="28"/>
      <c r="HS238" s="28"/>
      <c r="HT238" s="28"/>
      <c r="HU238" s="28"/>
      <c r="HV238" s="28"/>
      <c r="HW238" s="28"/>
      <c r="HX238" s="28"/>
      <c r="HY238" s="28"/>
      <c r="HZ238" s="28"/>
      <c r="IA238" s="28"/>
      <c r="IB238" s="28"/>
      <c r="IC238" s="28"/>
      <c r="ID238" s="28"/>
      <c r="IE238" s="28"/>
      <c r="IF238" s="28"/>
      <c r="IG238" s="28"/>
      <c r="IH238" s="28"/>
      <c r="II238" s="28"/>
      <c r="IJ238" s="28"/>
      <c r="IK238" s="28"/>
      <c r="IL238" s="28"/>
      <c r="IM238" s="28"/>
      <c r="IN238" s="28"/>
      <c r="IO238" s="28"/>
      <c r="IP238" s="28"/>
      <c r="IQ238" s="28"/>
      <c r="IR238" s="28"/>
      <c r="IS238" s="28"/>
      <c r="IT238" s="28"/>
      <c r="IU238" s="28"/>
      <c r="IV238" s="28"/>
      <c r="IW238" s="28"/>
      <c r="IX238" s="28"/>
      <c r="IY238" s="28"/>
      <c r="IZ238" s="28"/>
      <c r="JA238" s="28"/>
      <c r="JB238" s="28"/>
      <c r="JC238" s="28"/>
      <c r="JD238" s="28"/>
      <c r="JE238" s="28"/>
      <c r="JF238" s="28"/>
      <c r="JG238" s="28"/>
      <c r="JH238" s="28"/>
      <c r="JI238" s="28"/>
      <c r="JJ238" s="28"/>
      <c r="JK238" s="28"/>
      <c r="JL238" s="28"/>
      <c r="JM238" s="28"/>
      <c r="JN238" s="28"/>
      <c r="JO238" s="28"/>
      <c r="JP238" s="28"/>
      <c r="JQ238" s="28"/>
      <c r="JR238" s="28"/>
      <c r="JS238" s="28"/>
      <c r="JT238" s="28"/>
      <c r="JU238" s="28"/>
      <c r="JV238" s="28"/>
      <c r="JW238" s="28"/>
      <c r="JX238" s="28"/>
      <c r="JY238" s="28"/>
      <c r="JZ238" s="28"/>
      <c r="KA238" s="28"/>
      <c r="KB238" s="28"/>
      <c r="KC238" s="28"/>
      <c r="KD238" s="28"/>
      <c r="KE238" s="28"/>
      <c r="KF238" s="28"/>
      <c r="KG238" s="28"/>
      <c r="KH238" s="28"/>
      <c r="KI238" s="28"/>
      <c r="KJ238" s="28"/>
      <c r="KK238" s="28"/>
      <c r="KL238" s="28"/>
      <c r="KM238" s="28"/>
      <c r="KN238" s="28"/>
      <c r="KO238" s="28"/>
      <c r="KP238" s="28"/>
      <c r="KQ238" s="28"/>
      <c r="KR238" s="28"/>
      <c r="KS238" s="28"/>
      <c r="KT238" s="28"/>
      <c r="KU238" s="28"/>
      <c r="KV238" s="28"/>
      <c r="KW238" s="28"/>
      <c r="KX238" s="28"/>
      <c r="KY238" s="28"/>
      <c r="KZ238" s="28"/>
      <c r="LA238" s="28"/>
      <c r="LB238" s="28"/>
      <c r="LC238" s="28"/>
      <c r="LD238" s="28"/>
      <c r="LE238" s="28"/>
      <c r="LF238" s="28"/>
      <c r="LG238" s="28"/>
      <c r="LH238" s="28"/>
      <c r="LI238" s="28"/>
      <c r="LJ238" s="28"/>
      <c r="LK238" s="28"/>
      <c r="LL238" s="28"/>
      <c r="LM238" s="28"/>
      <c r="LN238" s="28"/>
      <c r="LO238" s="28"/>
      <c r="LP238" s="28"/>
      <c r="LQ238" s="28"/>
      <c r="LR238" s="28"/>
      <c r="LS238" s="28"/>
      <c r="LT238" s="28"/>
      <c r="LU238" s="28"/>
      <c r="LV238" s="28"/>
      <c r="LW238" s="28"/>
      <c r="LX238" s="28"/>
      <c r="LY238" s="28"/>
      <c r="LZ238" s="28"/>
      <c r="MA238" s="28"/>
      <c r="MB238" s="28"/>
      <c r="MC238" s="28"/>
      <c r="MD238" s="28"/>
      <c r="ME238" s="28"/>
      <c r="MF238" s="28"/>
      <c r="MG238" s="28"/>
      <c r="MH238" s="28"/>
      <c r="MI238" s="28"/>
      <c r="MJ238" s="28"/>
      <c r="MK238" s="28"/>
      <c r="ML238" s="28"/>
      <c r="MM238" s="28"/>
      <c r="MN238" s="28"/>
      <c r="MO238" s="28"/>
      <c r="MP238" s="28"/>
      <c r="MQ238" s="28"/>
      <c r="MR238" s="28"/>
      <c r="MS238" s="28"/>
      <c r="MT238" s="28"/>
      <c r="MU238" s="28"/>
      <c r="MV238" s="28"/>
      <c r="MW238" s="28"/>
      <c r="MX238" s="28"/>
      <c r="MY238" s="28"/>
      <c r="MZ238" s="28"/>
      <c r="NA238" s="28"/>
      <c r="NB238" s="28"/>
      <c r="NC238" s="28"/>
      <c r="ND238" s="28"/>
      <c r="NE238" s="28"/>
      <c r="NF238" s="28"/>
      <c r="NG238" s="28"/>
      <c r="NH238" s="28"/>
      <c r="NI238" s="28"/>
      <c r="NJ238" s="28"/>
      <c r="NK238" s="28"/>
      <c r="NL238" s="28"/>
      <c r="NM238" s="28"/>
      <c r="NN238" s="28"/>
      <c r="NO238" s="28"/>
      <c r="NP238" s="28"/>
      <c r="NQ238" s="28"/>
      <c r="NR238" s="28"/>
      <c r="NS238" s="28"/>
      <c r="NT238" s="28"/>
      <c r="NU238" s="28"/>
      <c r="NV238" s="28"/>
      <c r="NW238" s="28"/>
      <c r="NX238" s="28"/>
      <c r="NY238" s="28"/>
      <c r="NZ238" s="28"/>
      <c r="OA238" s="28"/>
      <c r="OB238" s="28"/>
      <c r="OC238" s="28"/>
      <c r="OD238" s="28"/>
      <c r="OE238" s="28"/>
      <c r="OF238" s="28"/>
      <c r="OG238" s="28"/>
      <c r="OH238" s="28"/>
      <c r="OI238" s="28"/>
      <c r="OJ238" s="28"/>
    </row>
    <row r="239" spans="1:400">
      <c r="A239" s="13" t="s">
        <v>6555</v>
      </c>
      <c r="B239" s="13"/>
      <c r="C239" s="189"/>
      <c r="D239" s="13"/>
      <c r="E239" s="35" t="s">
        <v>35</v>
      </c>
      <c r="F239" s="14" t="s">
        <v>36</v>
      </c>
      <c r="G239" s="14" t="s">
        <v>97</v>
      </c>
      <c r="H239" s="15">
        <v>2018</v>
      </c>
      <c r="I239" s="15">
        <v>10</v>
      </c>
      <c r="J239" s="15">
        <v>0</v>
      </c>
      <c r="K239" s="15">
        <v>0</v>
      </c>
      <c r="L239" s="16" t="s">
        <v>6796</v>
      </c>
      <c r="M239" s="36"/>
      <c r="N239" s="16" t="s">
        <v>39</v>
      </c>
      <c r="O239" s="17">
        <v>800</v>
      </c>
      <c r="P239" s="17">
        <v>0</v>
      </c>
      <c r="Q239" s="17">
        <v>0</v>
      </c>
      <c r="R239" s="18" t="s">
        <v>33</v>
      </c>
      <c r="S239" s="19">
        <v>60</v>
      </c>
      <c r="T239" s="19">
        <v>110</v>
      </c>
      <c r="U239" s="19">
        <v>6</v>
      </c>
      <c r="V239" s="19">
        <v>0</v>
      </c>
      <c r="W239" s="20">
        <v>0.66</v>
      </c>
      <c r="X239" s="21">
        <v>5280</v>
      </c>
      <c r="Y239" s="38"/>
      <c r="Z239" s="37"/>
      <c r="AA239" s="37"/>
      <c r="AB239" s="37"/>
      <c r="AC239" s="37"/>
      <c r="AD239" s="25"/>
      <c r="AE239" s="26"/>
      <c r="AF239" s="27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AV239" s="28"/>
      <c r="AW239" s="28"/>
      <c r="AX239" s="28"/>
      <c r="AY239" s="28"/>
      <c r="AZ239" s="28"/>
      <c r="BA239" s="28"/>
      <c r="BB239" s="28"/>
      <c r="BC239" s="28"/>
      <c r="BD239" s="28"/>
      <c r="BE239" s="28"/>
      <c r="BF239" s="28"/>
      <c r="BG239" s="28"/>
      <c r="BH239" s="28"/>
      <c r="BI239" s="28"/>
      <c r="BJ239" s="28"/>
      <c r="BK239" s="28"/>
      <c r="BL239" s="28"/>
      <c r="BM239" s="28"/>
      <c r="BN239" s="28"/>
      <c r="BO239" s="28"/>
      <c r="BP239" s="28"/>
      <c r="BQ239" s="28"/>
      <c r="BR239" s="28"/>
      <c r="BS239" s="28"/>
      <c r="BT239" s="28"/>
      <c r="BU239" s="28"/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  <c r="DM239" s="28"/>
      <c r="DN239" s="28"/>
      <c r="DO239" s="28"/>
      <c r="DP239" s="28"/>
      <c r="DQ239" s="28"/>
      <c r="DR239" s="28"/>
      <c r="DS239" s="28"/>
      <c r="DT239" s="28"/>
      <c r="DU239" s="28"/>
      <c r="DV239" s="28"/>
      <c r="DW239" s="28"/>
      <c r="DX239" s="28"/>
      <c r="DY239" s="28"/>
      <c r="DZ239" s="28"/>
      <c r="EA239" s="28"/>
      <c r="EB239" s="28"/>
      <c r="EC239" s="28"/>
      <c r="ED239" s="28"/>
      <c r="EE239" s="28"/>
      <c r="EF239" s="28"/>
      <c r="EG239" s="28"/>
      <c r="EH239" s="28"/>
      <c r="EI239" s="28"/>
      <c r="EJ239" s="28"/>
      <c r="EK239" s="28"/>
      <c r="EL239" s="28"/>
      <c r="EM239" s="28"/>
      <c r="EN239" s="28"/>
      <c r="EO239" s="28"/>
      <c r="EP239" s="28"/>
      <c r="EQ239" s="28"/>
      <c r="ER239" s="28"/>
      <c r="ES239" s="28"/>
      <c r="ET239" s="28"/>
      <c r="EU239" s="28"/>
      <c r="EV239" s="28"/>
      <c r="EW239" s="28"/>
      <c r="EX239" s="28"/>
      <c r="EY239" s="28"/>
      <c r="EZ239" s="28"/>
      <c r="FA239" s="28"/>
      <c r="FB239" s="28"/>
      <c r="FC239" s="28"/>
      <c r="FD239" s="28"/>
      <c r="FE239" s="28"/>
      <c r="FF239" s="28"/>
      <c r="FG239" s="28"/>
      <c r="FH239" s="28"/>
      <c r="FI239" s="28"/>
      <c r="FJ239" s="28"/>
      <c r="FK239" s="28"/>
      <c r="FL239" s="28"/>
      <c r="FM239" s="28"/>
      <c r="FN239" s="28"/>
      <c r="FO239" s="28"/>
      <c r="FP239" s="28"/>
      <c r="FQ239" s="28"/>
      <c r="FR239" s="28"/>
      <c r="FS239" s="28"/>
      <c r="FT239" s="28"/>
      <c r="FU239" s="28"/>
      <c r="FV239" s="28"/>
      <c r="FW239" s="28"/>
      <c r="FX239" s="28"/>
      <c r="FY239" s="28"/>
      <c r="FZ239" s="28"/>
      <c r="GA239" s="28"/>
      <c r="GB239" s="28"/>
      <c r="GC239" s="28"/>
      <c r="GD239" s="28"/>
      <c r="GE239" s="28"/>
      <c r="GF239" s="28"/>
      <c r="GG239" s="28"/>
      <c r="GH239" s="28"/>
      <c r="GI239" s="28"/>
      <c r="GJ239" s="28"/>
      <c r="GK239" s="28"/>
      <c r="GL239" s="28"/>
      <c r="GM239" s="28"/>
      <c r="GN239" s="28"/>
      <c r="GO239" s="28"/>
      <c r="GP239" s="28"/>
      <c r="GQ239" s="28"/>
      <c r="GR239" s="28"/>
      <c r="GS239" s="28"/>
      <c r="GT239" s="28"/>
      <c r="GU239" s="28"/>
      <c r="GV239" s="28"/>
      <c r="GW239" s="28"/>
      <c r="GX239" s="28"/>
      <c r="GY239" s="28"/>
      <c r="GZ239" s="28"/>
      <c r="HA239" s="28"/>
      <c r="HB239" s="28"/>
      <c r="HC239" s="28"/>
      <c r="HD239" s="28"/>
      <c r="HE239" s="28"/>
      <c r="HF239" s="28"/>
      <c r="HG239" s="28"/>
      <c r="HH239" s="28"/>
      <c r="HI239" s="28"/>
      <c r="HJ239" s="28"/>
      <c r="HK239" s="28"/>
      <c r="HL239" s="28"/>
      <c r="HM239" s="28"/>
      <c r="HN239" s="28"/>
      <c r="HO239" s="28"/>
      <c r="HP239" s="28"/>
      <c r="HQ239" s="28"/>
      <c r="HR239" s="28"/>
      <c r="HS239" s="28"/>
      <c r="HT239" s="28"/>
      <c r="HU239" s="28"/>
      <c r="HV239" s="28"/>
      <c r="HW239" s="28"/>
      <c r="HX239" s="28"/>
      <c r="HY239" s="28"/>
      <c r="HZ239" s="28"/>
      <c r="IA239" s="28"/>
      <c r="IB239" s="28"/>
      <c r="IC239" s="28"/>
      <c r="ID239" s="28"/>
      <c r="IE239" s="28"/>
      <c r="IF239" s="28"/>
      <c r="IG239" s="28"/>
      <c r="IH239" s="28"/>
      <c r="II239" s="28"/>
      <c r="IJ239" s="28"/>
      <c r="IK239" s="28"/>
      <c r="IL239" s="28"/>
      <c r="IM239" s="28"/>
      <c r="IN239" s="28"/>
      <c r="IO239" s="28"/>
      <c r="IP239" s="28"/>
      <c r="IQ239" s="28"/>
      <c r="IR239" s="28"/>
      <c r="IS239" s="28"/>
      <c r="IT239" s="28"/>
      <c r="IU239" s="28"/>
      <c r="IV239" s="28"/>
      <c r="IW239" s="28"/>
      <c r="IX239" s="28"/>
      <c r="IY239" s="28"/>
      <c r="IZ239" s="28"/>
      <c r="JA239" s="28"/>
      <c r="JB239" s="28"/>
      <c r="JC239" s="28"/>
      <c r="JD239" s="28"/>
      <c r="JE239" s="28"/>
      <c r="JF239" s="28"/>
      <c r="JG239" s="28"/>
      <c r="JH239" s="28"/>
      <c r="JI239" s="28"/>
      <c r="JJ239" s="28"/>
      <c r="JK239" s="28"/>
      <c r="JL239" s="28"/>
      <c r="JM239" s="28"/>
      <c r="JN239" s="28"/>
      <c r="JO239" s="28"/>
      <c r="JP239" s="28"/>
      <c r="JQ239" s="28"/>
      <c r="JR239" s="28"/>
      <c r="JS239" s="28"/>
      <c r="JT239" s="28"/>
      <c r="JU239" s="28"/>
      <c r="JV239" s="28"/>
      <c r="JW239" s="28"/>
      <c r="JX239" s="28"/>
      <c r="JY239" s="28"/>
      <c r="JZ239" s="28"/>
      <c r="KA239" s="28"/>
      <c r="KB239" s="28"/>
      <c r="KC239" s="28"/>
      <c r="KD239" s="28"/>
      <c r="KE239" s="28"/>
      <c r="KF239" s="28"/>
      <c r="KG239" s="28"/>
      <c r="KH239" s="28"/>
      <c r="KI239" s="28"/>
      <c r="KJ239" s="28"/>
      <c r="KK239" s="28"/>
      <c r="KL239" s="28"/>
      <c r="KM239" s="28"/>
      <c r="KN239" s="28"/>
      <c r="KO239" s="28"/>
      <c r="KP239" s="28"/>
      <c r="KQ239" s="28"/>
      <c r="KR239" s="28"/>
      <c r="KS239" s="28"/>
      <c r="KT239" s="28"/>
      <c r="KU239" s="28"/>
      <c r="KV239" s="28"/>
      <c r="KW239" s="28"/>
      <c r="KX239" s="28"/>
      <c r="KY239" s="28"/>
      <c r="KZ239" s="28"/>
      <c r="LA239" s="28"/>
      <c r="LB239" s="28"/>
      <c r="LC239" s="28"/>
      <c r="LD239" s="28"/>
      <c r="LE239" s="28"/>
      <c r="LF239" s="28"/>
      <c r="LG239" s="28"/>
      <c r="LH239" s="28"/>
      <c r="LI239" s="28"/>
      <c r="LJ239" s="28"/>
      <c r="LK239" s="28"/>
      <c r="LL239" s="28"/>
      <c r="LM239" s="28"/>
      <c r="LN239" s="28"/>
      <c r="LO239" s="28"/>
      <c r="LP239" s="28"/>
      <c r="LQ239" s="28"/>
      <c r="LR239" s="28"/>
      <c r="LS239" s="28"/>
      <c r="LT239" s="28"/>
      <c r="LU239" s="28"/>
      <c r="LV239" s="28"/>
      <c r="LW239" s="28"/>
      <c r="LX239" s="28"/>
      <c r="LY239" s="28"/>
      <c r="LZ239" s="28"/>
      <c r="MA239" s="28"/>
      <c r="MB239" s="28"/>
      <c r="MC239" s="28"/>
      <c r="MD239" s="28"/>
      <c r="ME239" s="28"/>
      <c r="MF239" s="28"/>
      <c r="MG239" s="28"/>
      <c r="MH239" s="28"/>
      <c r="MI239" s="28"/>
      <c r="MJ239" s="28"/>
      <c r="MK239" s="28"/>
      <c r="ML239" s="28"/>
      <c r="MM239" s="28"/>
      <c r="MN239" s="28"/>
      <c r="MO239" s="28"/>
      <c r="MP239" s="28"/>
      <c r="MQ239" s="28"/>
      <c r="MR239" s="28"/>
      <c r="MS239" s="28"/>
      <c r="MT239" s="28"/>
      <c r="MU239" s="28"/>
      <c r="MV239" s="28"/>
      <c r="MW239" s="28"/>
      <c r="MX239" s="28"/>
      <c r="MY239" s="28"/>
      <c r="MZ239" s="28"/>
      <c r="NA239" s="28"/>
      <c r="NB239" s="28"/>
      <c r="NC239" s="28"/>
      <c r="ND239" s="28"/>
      <c r="NE239" s="28"/>
      <c r="NF239" s="28"/>
      <c r="NG239" s="28"/>
      <c r="NH239" s="28"/>
      <c r="NI239" s="28"/>
      <c r="NJ239" s="28"/>
      <c r="NK239" s="28"/>
      <c r="NL239" s="28"/>
      <c r="NM239" s="28"/>
      <c r="NN239" s="28"/>
      <c r="NO239" s="28"/>
      <c r="NP239" s="28"/>
      <c r="NQ239" s="28"/>
      <c r="NR239" s="28"/>
      <c r="NS239" s="28"/>
      <c r="NT239" s="28"/>
      <c r="NU239" s="28"/>
      <c r="NV239" s="28"/>
      <c r="NW239" s="28"/>
      <c r="NX239" s="28"/>
      <c r="NY239" s="28"/>
      <c r="NZ239" s="28"/>
      <c r="OA239" s="28"/>
      <c r="OB239" s="28"/>
      <c r="OC239" s="28"/>
      <c r="OD239" s="28"/>
      <c r="OE239" s="28"/>
      <c r="OF239" s="28"/>
      <c r="OG239" s="28"/>
      <c r="OH239" s="28"/>
      <c r="OI239" s="28"/>
      <c r="OJ239" s="28"/>
    </row>
    <row r="240" spans="1:400">
      <c r="A240" s="13" t="s">
        <v>6555</v>
      </c>
      <c r="B240" s="13"/>
      <c r="C240" s="189"/>
      <c r="D240" s="13"/>
      <c r="E240" s="35" t="s">
        <v>35</v>
      </c>
      <c r="F240" s="14" t="s">
        <v>125</v>
      </c>
      <c r="G240" s="14" t="s">
        <v>8589</v>
      </c>
      <c r="H240" s="15">
        <v>2023</v>
      </c>
      <c r="I240" s="15">
        <v>66</v>
      </c>
      <c r="J240" s="15">
        <v>0</v>
      </c>
      <c r="K240" s="15">
        <v>0</v>
      </c>
      <c r="L240" s="16" t="s">
        <v>6794</v>
      </c>
      <c r="M240" s="36"/>
      <c r="N240" s="16" t="s">
        <v>39</v>
      </c>
      <c r="O240" s="17">
        <v>800</v>
      </c>
      <c r="P240" s="17">
        <v>0</v>
      </c>
      <c r="Q240" s="17">
        <v>0</v>
      </c>
      <c r="R240" s="18" t="s">
        <v>33</v>
      </c>
      <c r="S240" s="19">
        <v>60</v>
      </c>
      <c r="T240" s="19">
        <v>110</v>
      </c>
      <c r="U240" s="19">
        <v>6</v>
      </c>
      <c r="V240" s="19">
        <v>0</v>
      </c>
      <c r="W240" s="20">
        <v>0.66</v>
      </c>
      <c r="X240" s="21">
        <v>34848</v>
      </c>
      <c r="Y240" s="38"/>
      <c r="Z240" s="37"/>
      <c r="AA240" s="37"/>
      <c r="AB240" s="37"/>
      <c r="AC240" s="37"/>
      <c r="AD240" s="25"/>
      <c r="AE240" s="26"/>
      <c r="AF240" s="27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AV240" s="28"/>
      <c r="AW240" s="28"/>
      <c r="AX240" s="28"/>
      <c r="AY240" s="28"/>
      <c r="AZ240" s="28"/>
      <c r="BA240" s="28"/>
      <c r="BB240" s="28"/>
      <c r="BC240" s="28"/>
      <c r="BD240" s="28"/>
      <c r="BE240" s="28"/>
      <c r="BF240" s="28"/>
      <c r="BG240" s="28"/>
      <c r="BH240" s="28"/>
      <c r="BI240" s="28"/>
      <c r="BJ240" s="28"/>
      <c r="BK240" s="28"/>
      <c r="BL240" s="28"/>
      <c r="BM240" s="28"/>
      <c r="BN240" s="28"/>
      <c r="BO240" s="28"/>
      <c r="BP240" s="28"/>
      <c r="BQ240" s="28"/>
      <c r="BR240" s="28"/>
      <c r="BS240" s="28"/>
      <c r="BT240" s="28"/>
      <c r="BU240" s="28"/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  <c r="DM240" s="28"/>
      <c r="DN240" s="28"/>
      <c r="DO240" s="28"/>
      <c r="DP240" s="28"/>
      <c r="DQ240" s="28"/>
      <c r="DR240" s="28"/>
      <c r="DS240" s="28"/>
      <c r="DT240" s="28"/>
      <c r="DU240" s="28"/>
      <c r="DV240" s="28"/>
      <c r="DW240" s="28"/>
      <c r="DX240" s="28"/>
      <c r="DY240" s="28"/>
      <c r="DZ240" s="28"/>
      <c r="EA240" s="28"/>
      <c r="EB240" s="28"/>
      <c r="EC240" s="28"/>
      <c r="ED240" s="28"/>
      <c r="EE240" s="28"/>
      <c r="EF240" s="28"/>
      <c r="EG240" s="28"/>
      <c r="EH240" s="28"/>
      <c r="EI240" s="28"/>
      <c r="EJ240" s="28"/>
      <c r="EK240" s="28"/>
      <c r="EL240" s="28"/>
      <c r="EM240" s="28"/>
      <c r="EN240" s="28"/>
      <c r="EO240" s="28"/>
      <c r="EP240" s="28"/>
      <c r="EQ240" s="28"/>
      <c r="ER240" s="28"/>
      <c r="ES240" s="28"/>
      <c r="ET240" s="28"/>
      <c r="EU240" s="28"/>
      <c r="EV240" s="28"/>
      <c r="EW240" s="28"/>
      <c r="EX240" s="28"/>
      <c r="EY240" s="28"/>
      <c r="EZ240" s="28"/>
      <c r="FA240" s="28"/>
      <c r="FB240" s="28"/>
      <c r="FC240" s="28"/>
      <c r="FD240" s="28"/>
      <c r="FE240" s="28"/>
      <c r="FF240" s="28"/>
      <c r="FG240" s="28"/>
      <c r="FH240" s="28"/>
      <c r="FI240" s="28"/>
      <c r="FJ240" s="28"/>
      <c r="FK240" s="28"/>
      <c r="FL240" s="28"/>
      <c r="FM240" s="28"/>
      <c r="FN240" s="28"/>
      <c r="FO240" s="28"/>
      <c r="FP240" s="28"/>
      <c r="FQ240" s="28"/>
      <c r="FR240" s="28"/>
      <c r="FS240" s="28"/>
      <c r="FT240" s="28"/>
      <c r="FU240" s="28"/>
      <c r="FV240" s="28"/>
      <c r="FW240" s="28"/>
      <c r="FX240" s="28"/>
      <c r="FY240" s="28"/>
      <c r="FZ240" s="28"/>
      <c r="GA240" s="28"/>
      <c r="GB240" s="28"/>
      <c r="GC240" s="28"/>
      <c r="GD240" s="28"/>
      <c r="GE240" s="28"/>
      <c r="GF240" s="28"/>
      <c r="GG240" s="28"/>
      <c r="GH240" s="28"/>
      <c r="GI240" s="28"/>
      <c r="GJ240" s="28"/>
      <c r="GK240" s="28"/>
      <c r="GL240" s="28"/>
      <c r="GM240" s="28"/>
      <c r="GN240" s="28"/>
      <c r="GO240" s="28"/>
      <c r="GP240" s="28"/>
      <c r="GQ240" s="28"/>
      <c r="GR240" s="28"/>
      <c r="GS240" s="28"/>
      <c r="GT240" s="28"/>
      <c r="GU240" s="28"/>
      <c r="GV240" s="28"/>
      <c r="GW240" s="28"/>
      <c r="GX240" s="28"/>
      <c r="GY240" s="28"/>
      <c r="GZ240" s="28"/>
      <c r="HA240" s="28"/>
      <c r="HB240" s="28"/>
      <c r="HC240" s="28"/>
      <c r="HD240" s="28"/>
      <c r="HE240" s="28"/>
      <c r="HF240" s="28"/>
      <c r="HG240" s="28"/>
      <c r="HH240" s="28"/>
      <c r="HI240" s="28"/>
      <c r="HJ240" s="28"/>
      <c r="HK240" s="28"/>
      <c r="HL240" s="28"/>
      <c r="HM240" s="28"/>
      <c r="HN240" s="28"/>
      <c r="HO240" s="28"/>
      <c r="HP240" s="28"/>
      <c r="HQ240" s="28"/>
      <c r="HR240" s="28"/>
      <c r="HS240" s="28"/>
      <c r="HT240" s="28"/>
      <c r="HU240" s="28"/>
      <c r="HV240" s="28"/>
      <c r="HW240" s="28"/>
      <c r="HX240" s="28"/>
      <c r="HY240" s="28"/>
      <c r="HZ240" s="28"/>
      <c r="IA240" s="28"/>
      <c r="IB240" s="28"/>
      <c r="IC240" s="28"/>
      <c r="ID240" s="28"/>
      <c r="IE240" s="28"/>
      <c r="IF240" s="28"/>
      <c r="IG240" s="28"/>
      <c r="IH240" s="28"/>
      <c r="II240" s="28"/>
      <c r="IJ240" s="28"/>
      <c r="IK240" s="28"/>
      <c r="IL240" s="28"/>
      <c r="IM240" s="28"/>
      <c r="IN240" s="28"/>
      <c r="IO240" s="28"/>
      <c r="IP240" s="28"/>
      <c r="IQ240" s="28"/>
      <c r="IR240" s="28"/>
      <c r="IS240" s="28"/>
      <c r="IT240" s="28"/>
      <c r="IU240" s="28"/>
      <c r="IV240" s="28"/>
      <c r="IW240" s="28"/>
      <c r="IX240" s="28"/>
      <c r="IY240" s="28"/>
      <c r="IZ240" s="28"/>
      <c r="JA240" s="28"/>
      <c r="JB240" s="28"/>
      <c r="JC240" s="28"/>
      <c r="JD240" s="28"/>
      <c r="JE240" s="28"/>
      <c r="JF240" s="28"/>
      <c r="JG240" s="28"/>
      <c r="JH240" s="28"/>
      <c r="JI240" s="28"/>
      <c r="JJ240" s="28"/>
      <c r="JK240" s="28"/>
      <c r="JL240" s="28"/>
      <c r="JM240" s="28"/>
      <c r="JN240" s="28"/>
      <c r="JO240" s="28"/>
      <c r="JP240" s="28"/>
      <c r="JQ240" s="28"/>
      <c r="JR240" s="28"/>
      <c r="JS240" s="28"/>
      <c r="JT240" s="28"/>
      <c r="JU240" s="28"/>
      <c r="JV240" s="28"/>
      <c r="JW240" s="28"/>
      <c r="JX240" s="28"/>
      <c r="JY240" s="28"/>
      <c r="JZ240" s="28"/>
      <c r="KA240" s="28"/>
      <c r="KB240" s="28"/>
      <c r="KC240" s="28"/>
      <c r="KD240" s="28"/>
      <c r="KE240" s="28"/>
      <c r="KF240" s="28"/>
      <c r="KG240" s="28"/>
      <c r="KH240" s="28"/>
      <c r="KI240" s="28"/>
      <c r="KJ240" s="28"/>
      <c r="KK240" s="28"/>
      <c r="KL240" s="28"/>
      <c r="KM240" s="28"/>
      <c r="KN240" s="28"/>
      <c r="KO240" s="28"/>
      <c r="KP240" s="28"/>
      <c r="KQ240" s="28"/>
      <c r="KR240" s="28"/>
      <c r="KS240" s="28"/>
      <c r="KT240" s="28"/>
      <c r="KU240" s="28"/>
      <c r="KV240" s="28"/>
      <c r="KW240" s="28"/>
      <c r="KX240" s="28"/>
      <c r="KY240" s="28"/>
      <c r="KZ240" s="28"/>
      <c r="LA240" s="28"/>
      <c r="LB240" s="28"/>
      <c r="LC240" s="28"/>
      <c r="LD240" s="28"/>
      <c r="LE240" s="28"/>
      <c r="LF240" s="28"/>
      <c r="LG240" s="28"/>
      <c r="LH240" s="28"/>
      <c r="LI240" s="28"/>
      <c r="LJ240" s="28"/>
      <c r="LK240" s="28"/>
      <c r="LL240" s="28"/>
      <c r="LM240" s="28"/>
      <c r="LN240" s="28"/>
      <c r="LO240" s="28"/>
      <c r="LP240" s="28"/>
      <c r="LQ240" s="28"/>
      <c r="LR240" s="28"/>
      <c r="LS240" s="28"/>
      <c r="LT240" s="28"/>
      <c r="LU240" s="28"/>
      <c r="LV240" s="28"/>
      <c r="LW240" s="28"/>
      <c r="LX240" s="28"/>
      <c r="LY240" s="28"/>
      <c r="LZ240" s="28"/>
      <c r="MA240" s="28"/>
      <c r="MB240" s="28"/>
      <c r="MC240" s="28"/>
      <c r="MD240" s="28"/>
      <c r="ME240" s="28"/>
      <c r="MF240" s="28"/>
      <c r="MG240" s="28"/>
      <c r="MH240" s="28"/>
      <c r="MI240" s="28"/>
      <c r="MJ240" s="28"/>
      <c r="MK240" s="28"/>
      <c r="ML240" s="28"/>
      <c r="MM240" s="28"/>
      <c r="MN240" s="28"/>
      <c r="MO240" s="28"/>
      <c r="MP240" s="28"/>
      <c r="MQ240" s="28"/>
      <c r="MR240" s="28"/>
      <c r="MS240" s="28"/>
      <c r="MT240" s="28"/>
      <c r="MU240" s="28"/>
      <c r="MV240" s="28"/>
      <c r="MW240" s="28"/>
      <c r="MX240" s="28"/>
      <c r="MY240" s="28"/>
      <c r="MZ240" s="28"/>
      <c r="NA240" s="28"/>
      <c r="NB240" s="28"/>
      <c r="NC240" s="28"/>
      <c r="ND240" s="28"/>
      <c r="NE240" s="28"/>
      <c r="NF240" s="28"/>
      <c r="NG240" s="28"/>
      <c r="NH240" s="28"/>
      <c r="NI240" s="28"/>
      <c r="NJ240" s="28"/>
      <c r="NK240" s="28"/>
      <c r="NL240" s="28"/>
      <c r="NM240" s="28"/>
      <c r="NN240" s="28"/>
      <c r="NO240" s="28"/>
      <c r="NP240" s="28"/>
      <c r="NQ240" s="28"/>
      <c r="NR240" s="28"/>
      <c r="NS240" s="28"/>
      <c r="NT240" s="28"/>
      <c r="NU240" s="28"/>
      <c r="NV240" s="28"/>
      <c r="NW240" s="28"/>
      <c r="NX240" s="28"/>
      <c r="NY240" s="28"/>
      <c r="NZ240" s="28"/>
      <c r="OA240" s="28"/>
      <c r="OB240" s="28"/>
      <c r="OC240" s="28"/>
      <c r="OD240" s="28"/>
      <c r="OE240" s="28"/>
      <c r="OF240" s="28"/>
      <c r="OG240" s="28"/>
      <c r="OH240" s="28"/>
      <c r="OI240" s="28"/>
      <c r="OJ240" s="28"/>
    </row>
    <row r="241" spans="1:400">
      <c r="A241" s="13" t="s">
        <v>6555</v>
      </c>
      <c r="B241" s="13"/>
      <c r="C241" s="189"/>
      <c r="D241" s="13"/>
      <c r="E241" s="35" t="s">
        <v>99</v>
      </c>
      <c r="F241" s="14" t="s">
        <v>36</v>
      </c>
      <c r="G241" s="14" t="s">
        <v>329</v>
      </c>
      <c r="H241" s="15">
        <v>2018</v>
      </c>
      <c r="I241" s="15">
        <v>10</v>
      </c>
      <c r="J241" s="15">
        <v>0</v>
      </c>
      <c r="K241" s="15">
        <v>0</v>
      </c>
      <c r="L241" s="16" t="s">
        <v>6796</v>
      </c>
      <c r="M241" s="36"/>
      <c r="N241" s="16" t="s">
        <v>39</v>
      </c>
      <c r="O241" s="17">
        <v>800</v>
      </c>
      <c r="P241" s="17">
        <v>0</v>
      </c>
      <c r="Q241" s="17">
        <v>0</v>
      </c>
      <c r="R241" s="18" t="s">
        <v>33</v>
      </c>
      <c r="S241" s="19">
        <v>60</v>
      </c>
      <c r="T241" s="19">
        <v>110</v>
      </c>
      <c r="U241" s="19">
        <v>6</v>
      </c>
      <c r="V241" s="19">
        <v>0</v>
      </c>
      <c r="W241" s="20">
        <v>0.66</v>
      </c>
      <c r="X241" s="21">
        <v>5280</v>
      </c>
      <c r="Y241" s="38"/>
      <c r="Z241" s="37"/>
      <c r="AA241" s="37"/>
      <c r="AB241" s="37"/>
      <c r="AC241" s="37"/>
      <c r="AD241" s="25"/>
      <c r="AE241" s="26"/>
      <c r="AF241" s="27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AV241" s="28"/>
      <c r="AW241" s="28"/>
      <c r="AX241" s="28"/>
      <c r="AY241" s="28"/>
      <c r="AZ241" s="28"/>
      <c r="BA241" s="28"/>
      <c r="BB241" s="28"/>
      <c r="BC241" s="28"/>
      <c r="BD241" s="28"/>
      <c r="BE241" s="28"/>
      <c r="BF241" s="28"/>
      <c r="BG241" s="28"/>
      <c r="BH241" s="28"/>
      <c r="BI241" s="28"/>
      <c r="BJ241" s="28"/>
      <c r="BK241" s="28"/>
      <c r="BL241" s="28"/>
      <c r="BM241" s="28"/>
      <c r="BN241" s="28"/>
      <c r="BO241" s="28"/>
      <c r="BP241" s="28"/>
      <c r="BQ241" s="28"/>
      <c r="BR241" s="28"/>
      <c r="BS241" s="28"/>
      <c r="BT241" s="28"/>
      <c r="BU241" s="28"/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  <c r="DM241" s="28"/>
      <c r="DN241" s="28"/>
      <c r="DO241" s="28"/>
      <c r="DP241" s="28"/>
      <c r="DQ241" s="28"/>
      <c r="DR241" s="28"/>
      <c r="DS241" s="28"/>
      <c r="DT241" s="28"/>
      <c r="DU241" s="28"/>
      <c r="DV241" s="28"/>
      <c r="DW241" s="28"/>
      <c r="DX241" s="28"/>
      <c r="DY241" s="28"/>
      <c r="DZ241" s="28"/>
      <c r="EA241" s="28"/>
      <c r="EB241" s="28"/>
      <c r="EC241" s="28"/>
      <c r="ED241" s="28"/>
      <c r="EE241" s="28"/>
      <c r="EF241" s="28"/>
      <c r="EG241" s="28"/>
      <c r="EH241" s="28"/>
      <c r="EI241" s="28"/>
      <c r="EJ241" s="28"/>
      <c r="EK241" s="28"/>
      <c r="EL241" s="28"/>
      <c r="EM241" s="28"/>
      <c r="EN241" s="28"/>
      <c r="EO241" s="28"/>
      <c r="EP241" s="28"/>
      <c r="EQ241" s="28"/>
      <c r="ER241" s="28"/>
      <c r="ES241" s="28"/>
      <c r="ET241" s="28"/>
      <c r="EU241" s="28"/>
      <c r="EV241" s="28"/>
      <c r="EW241" s="28"/>
      <c r="EX241" s="28"/>
      <c r="EY241" s="28"/>
      <c r="EZ241" s="28"/>
      <c r="FA241" s="28"/>
      <c r="FB241" s="28"/>
      <c r="FC241" s="28"/>
      <c r="FD241" s="28"/>
      <c r="FE241" s="28"/>
      <c r="FF241" s="28"/>
      <c r="FG241" s="28"/>
      <c r="FH241" s="28"/>
      <c r="FI241" s="28"/>
      <c r="FJ241" s="28"/>
      <c r="FK241" s="28"/>
      <c r="FL241" s="28"/>
      <c r="FM241" s="28"/>
      <c r="FN241" s="28"/>
      <c r="FO241" s="28"/>
      <c r="FP241" s="28"/>
      <c r="FQ241" s="28"/>
      <c r="FR241" s="28"/>
      <c r="FS241" s="28"/>
      <c r="FT241" s="28"/>
      <c r="FU241" s="28"/>
      <c r="FV241" s="28"/>
      <c r="FW241" s="28"/>
      <c r="FX241" s="28"/>
      <c r="FY241" s="28"/>
      <c r="FZ241" s="28"/>
      <c r="GA241" s="28"/>
      <c r="GB241" s="28"/>
      <c r="GC241" s="28"/>
      <c r="GD241" s="28"/>
      <c r="GE241" s="28"/>
      <c r="GF241" s="28"/>
      <c r="GG241" s="28"/>
      <c r="GH241" s="28"/>
      <c r="GI241" s="28"/>
      <c r="GJ241" s="28"/>
      <c r="GK241" s="28"/>
      <c r="GL241" s="28"/>
      <c r="GM241" s="28"/>
      <c r="GN241" s="28"/>
      <c r="GO241" s="28"/>
      <c r="GP241" s="28"/>
      <c r="GQ241" s="28"/>
      <c r="GR241" s="28"/>
      <c r="GS241" s="28"/>
      <c r="GT241" s="28"/>
      <c r="GU241" s="28"/>
      <c r="GV241" s="28"/>
      <c r="GW241" s="28"/>
      <c r="GX241" s="28"/>
      <c r="GY241" s="28"/>
      <c r="GZ241" s="28"/>
      <c r="HA241" s="28"/>
      <c r="HB241" s="28"/>
      <c r="HC241" s="28"/>
      <c r="HD241" s="28"/>
      <c r="HE241" s="28"/>
      <c r="HF241" s="28"/>
      <c r="HG241" s="28"/>
      <c r="HH241" s="28"/>
      <c r="HI241" s="28"/>
      <c r="HJ241" s="28"/>
      <c r="HK241" s="28"/>
      <c r="HL241" s="28"/>
      <c r="HM241" s="28"/>
      <c r="HN241" s="28"/>
      <c r="HO241" s="28"/>
      <c r="HP241" s="28"/>
      <c r="HQ241" s="28"/>
      <c r="HR241" s="28"/>
      <c r="HS241" s="28"/>
      <c r="HT241" s="28"/>
      <c r="HU241" s="28"/>
      <c r="HV241" s="28"/>
      <c r="HW241" s="28"/>
      <c r="HX241" s="28"/>
      <c r="HY241" s="28"/>
      <c r="HZ241" s="28"/>
      <c r="IA241" s="28"/>
      <c r="IB241" s="28"/>
      <c r="IC241" s="28"/>
      <c r="ID241" s="28"/>
      <c r="IE241" s="28"/>
      <c r="IF241" s="28"/>
      <c r="IG241" s="28"/>
      <c r="IH241" s="28"/>
      <c r="II241" s="28"/>
      <c r="IJ241" s="28"/>
      <c r="IK241" s="28"/>
      <c r="IL241" s="28"/>
      <c r="IM241" s="28"/>
      <c r="IN241" s="28"/>
      <c r="IO241" s="28"/>
      <c r="IP241" s="28"/>
      <c r="IQ241" s="28"/>
      <c r="IR241" s="28"/>
      <c r="IS241" s="28"/>
      <c r="IT241" s="28"/>
      <c r="IU241" s="28"/>
      <c r="IV241" s="28"/>
      <c r="IW241" s="28"/>
      <c r="IX241" s="28"/>
      <c r="IY241" s="28"/>
      <c r="IZ241" s="28"/>
      <c r="JA241" s="28"/>
      <c r="JB241" s="28"/>
      <c r="JC241" s="28"/>
      <c r="JD241" s="28"/>
      <c r="JE241" s="28"/>
      <c r="JF241" s="28"/>
      <c r="JG241" s="28"/>
      <c r="JH241" s="28"/>
      <c r="JI241" s="28"/>
      <c r="JJ241" s="28"/>
      <c r="JK241" s="28"/>
      <c r="JL241" s="28"/>
      <c r="JM241" s="28"/>
      <c r="JN241" s="28"/>
      <c r="JO241" s="28"/>
      <c r="JP241" s="28"/>
      <c r="JQ241" s="28"/>
      <c r="JR241" s="28"/>
      <c r="JS241" s="28"/>
      <c r="JT241" s="28"/>
      <c r="JU241" s="28"/>
      <c r="JV241" s="28"/>
      <c r="JW241" s="28"/>
      <c r="JX241" s="28"/>
      <c r="JY241" s="28"/>
      <c r="JZ241" s="28"/>
      <c r="KA241" s="28"/>
      <c r="KB241" s="28"/>
      <c r="KC241" s="28"/>
      <c r="KD241" s="28"/>
      <c r="KE241" s="28"/>
      <c r="KF241" s="28"/>
      <c r="KG241" s="28"/>
      <c r="KH241" s="28"/>
      <c r="KI241" s="28"/>
      <c r="KJ241" s="28"/>
      <c r="KK241" s="28"/>
      <c r="KL241" s="28"/>
      <c r="KM241" s="28"/>
      <c r="KN241" s="28"/>
      <c r="KO241" s="28"/>
      <c r="KP241" s="28"/>
      <c r="KQ241" s="28"/>
      <c r="KR241" s="28"/>
      <c r="KS241" s="28"/>
      <c r="KT241" s="28"/>
      <c r="KU241" s="28"/>
      <c r="KV241" s="28"/>
      <c r="KW241" s="28"/>
      <c r="KX241" s="28"/>
      <c r="KY241" s="28"/>
      <c r="KZ241" s="28"/>
      <c r="LA241" s="28"/>
      <c r="LB241" s="28"/>
      <c r="LC241" s="28"/>
      <c r="LD241" s="28"/>
      <c r="LE241" s="28"/>
      <c r="LF241" s="28"/>
      <c r="LG241" s="28"/>
      <c r="LH241" s="28"/>
      <c r="LI241" s="28"/>
      <c r="LJ241" s="28"/>
      <c r="LK241" s="28"/>
      <c r="LL241" s="28"/>
      <c r="LM241" s="28"/>
      <c r="LN241" s="28"/>
      <c r="LO241" s="28"/>
      <c r="LP241" s="28"/>
      <c r="LQ241" s="28"/>
      <c r="LR241" s="28"/>
      <c r="LS241" s="28"/>
      <c r="LT241" s="28"/>
      <c r="LU241" s="28"/>
      <c r="LV241" s="28"/>
      <c r="LW241" s="28"/>
      <c r="LX241" s="28"/>
      <c r="LY241" s="28"/>
      <c r="LZ241" s="28"/>
      <c r="MA241" s="28"/>
      <c r="MB241" s="28"/>
      <c r="MC241" s="28"/>
      <c r="MD241" s="28"/>
      <c r="ME241" s="28"/>
      <c r="MF241" s="28"/>
      <c r="MG241" s="28"/>
      <c r="MH241" s="28"/>
      <c r="MI241" s="28"/>
      <c r="MJ241" s="28"/>
      <c r="MK241" s="28"/>
      <c r="ML241" s="28"/>
      <c r="MM241" s="28"/>
      <c r="MN241" s="28"/>
      <c r="MO241" s="28"/>
      <c r="MP241" s="28"/>
      <c r="MQ241" s="28"/>
      <c r="MR241" s="28"/>
      <c r="MS241" s="28"/>
      <c r="MT241" s="28"/>
      <c r="MU241" s="28"/>
      <c r="MV241" s="28"/>
      <c r="MW241" s="28"/>
      <c r="MX241" s="28"/>
      <c r="MY241" s="28"/>
      <c r="MZ241" s="28"/>
      <c r="NA241" s="28"/>
      <c r="NB241" s="28"/>
      <c r="NC241" s="28"/>
      <c r="ND241" s="28"/>
      <c r="NE241" s="28"/>
      <c r="NF241" s="28"/>
      <c r="NG241" s="28"/>
      <c r="NH241" s="28"/>
      <c r="NI241" s="28"/>
      <c r="NJ241" s="28"/>
      <c r="NK241" s="28"/>
      <c r="NL241" s="28"/>
      <c r="NM241" s="28"/>
      <c r="NN241" s="28"/>
      <c r="NO241" s="28"/>
      <c r="NP241" s="28"/>
      <c r="NQ241" s="28"/>
      <c r="NR241" s="28"/>
      <c r="NS241" s="28"/>
      <c r="NT241" s="28"/>
      <c r="NU241" s="28"/>
      <c r="NV241" s="28"/>
      <c r="NW241" s="28"/>
      <c r="NX241" s="28"/>
      <c r="NY241" s="28"/>
      <c r="NZ241" s="28"/>
      <c r="OA241" s="28"/>
      <c r="OB241" s="28"/>
      <c r="OC241" s="28"/>
      <c r="OD241" s="28"/>
      <c r="OE241" s="28"/>
      <c r="OF241" s="28"/>
      <c r="OG241" s="28"/>
      <c r="OH241" s="28"/>
      <c r="OI241" s="28"/>
      <c r="OJ241" s="28"/>
    </row>
    <row r="242" spans="1:400">
      <c r="A242" s="13" t="s">
        <v>6555</v>
      </c>
      <c r="B242" s="13"/>
      <c r="C242" s="189"/>
      <c r="D242" s="13"/>
      <c r="E242" s="35" t="s">
        <v>8610</v>
      </c>
      <c r="F242" s="14" t="s">
        <v>92</v>
      </c>
      <c r="G242" s="14" t="s">
        <v>8611</v>
      </c>
      <c r="H242" s="15">
        <v>2023</v>
      </c>
      <c r="I242" s="15">
        <v>1</v>
      </c>
      <c r="J242" s="15">
        <v>0</v>
      </c>
      <c r="K242" s="15">
        <v>0</v>
      </c>
      <c r="L242" s="16" t="s">
        <v>8590</v>
      </c>
      <c r="M242" s="36"/>
      <c r="N242" s="16" t="s">
        <v>39</v>
      </c>
      <c r="O242" s="17">
        <v>800</v>
      </c>
      <c r="P242" s="17">
        <v>640</v>
      </c>
      <c r="Q242" s="17">
        <v>5</v>
      </c>
      <c r="R242" s="18" t="s">
        <v>33</v>
      </c>
      <c r="S242" s="19">
        <v>60</v>
      </c>
      <c r="T242" s="19">
        <v>110</v>
      </c>
      <c r="U242" s="19">
        <v>13.181818181818182</v>
      </c>
      <c r="V242" s="19">
        <v>0</v>
      </c>
      <c r="W242" s="20">
        <v>1.45</v>
      </c>
      <c r="X242" s="21">
        <v>1206.4000000000001</v>
      </c>
      <c r="Y242" s="38"/>
      <c r="Z242" s="37"/>
      <c r="AA242" s="37"/>
      <c r="AB242" s="37"/>
      <c r="AC242" s="37"/>
      <c r="AD242" s="25"/>
      <c r="AE242" s="26"/>
      <c r="AF242" s="27"/>
      <c r="AP242" s="28"/>
      <c r="AQ242" s="28"/>
      <c r="AR242" s="28"/>
      <c r="AS242" s="28"/>
      <c r="AT242" s="28"/>
      <c r="AU242" s="28"/>
      <c r="AV242" s="28"/>
      <c r="AW242" s="28"/>
      <c r="AX242" s="28"/>
      <c r="AY242" s="28"/>
      <c r="AZ242" s="28"/>
      <c r="BA242" s="28"/>
      <c r="BB242" s="28"/>
      <c r="BC242" s="28"/>
      <c r="BD242" s="28"/>
      <c r="BE242" s="28"/>
      <c r="BF242" s="28"/>
      <c r="BG242" s="28"/>
      <c r="BH242" s="28"/>
      <c r="BI242" s="28"/>
      <c r="BJ242" s="28"/>
      <c r="BK242" s="28"/>
      <c r="BL242" s="28"/>
      <c r="BM242" s="28"/>
      <c r="BN242" s="28"/>
      <c r="BO242" s="28"/>
      <c r="BP242" s="28"/>
      <c r="BQ242" s="28"/>
      <c r="BR242" s="28"/>
      <c r="BS242" s="28"/>
      <c r="BT242" s="28"/>
      <c r="BU242" s="28"/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  <c r="DM242" s="28"/>
      <c r="DN242" s="28"/>
      <c r="DO242" s="28"/>
      <c r="DP242" s="28"/>
      <c r="DQ242" s="28"/>
      <c r="DR242" s="28"/>
      <c r="DS242" s="28"/>
      <c r="DT242" s="28"/>
      <c r="DU242" s="28"/>
      <c r="DV242" s="28"/>
      <c r="DW242" s="28"/>
      <c r="DX242" s="28"/>
      <c r="DY242" s="28"/>
      <c r="DZ242" s="28"/>
      <c r="EA242" s="28"/>
      <c r="EB242" s="28"/>
      <c r="EC242" s="28"/>
      <c r="ED242" s="28"/>
      <c r="EE242" s="28"/>
      <c r="EF242" s="28"/>
      <c r="EG242" s="28"/>
      <c r="EH242" s="28"/>
      <c r="EI242" s="28"/>
      <c r="EJ242" s="28"/>
      <c r="EK242" s="28"/>
      <c r="EL242" s="28"/>
      <c r="EM242" s="28"/>
      <c r="EN242" s="28"/>
      <c r="EO242" s="28"/>
      <c r="EP242" s="28"/>
      <c r="EQ242" s="28"/>
      <c r="ER242" s="28"/>
      <c r="ES242" s="28"/>
      <c r="ET242" s="28"/>
      <c r="EU242" s="28"/>
      <c r="EV242" s="28"/>
      <c r="EW242" s="28"/>
      <c r="EX242" s="28"/>
      <c r="EY242" s="28"/>
      <c r="EZ242" s="28"/>
      <c r="FA242" s="28"/>
      <c r="FB242" s="28"/>
      <c r="FC242" s="28"/>
      <c r="FD242" s="28"/>
      <c r="FE242" s="28"/>
      <c r="FF242" s="28"/>
      <c r="FG242" s="28"/>
      <c r="FH242" s="28"/>
      <c r="FI242" s="28"/>
      <c r="FJ242" s="28"/>
      <c r="FK242" s="28"/>
      <c r="FL242" s="28"/>
      <c r="FM242" s="28"/>
      <c r="FN242" s="28"/>
      <c r="FO242" s="28"/>
      <c r="FP242" s="28"/>
      <c r="FQ242" s="28"/>
      <c r="FR242" s="28"/>
      <c r="FS242" s="28"/>
      <c r="FT242" s="28"/>
      <c r="FU242" s="28"/>
      <c r="FV242" s="28"/>
      <c r="FW242" s="28"/>
      <c r="FX242" s="28"/>
      <c r="FY242" s="28"/>
      <c r="FZ242" s="28"/>
      <c r="GA242" s="28"/>
      <c r="GB242" s="28"/>
      <c r="GC242" s="28"/>
      <c r="GD242" s="28"/>
      <c r="GE242" s="28"/>
      <c r="GF242" s="28"/>
      <c r="GG242" s="28"/>
      <c r="GH242" s="28"/>
      <c r="GI242" s="28"/>
      <c r="GJ242" s="28"/>
      <c r="GK242" s="28"/>
      <c r="GL242" s="28"/>
      <c r="GM242" s="28"/>
      <c r="GN242" s="28"/>
      <c r="GO242" s="28"/>
      <c r="GP242" s="28"/>
      <c r="GQ242" s="28"/>
      <c r="GR242" s="28"/>
      <c r="GS242" s="28"/>
      <c r="GT242" s="28"/>
      <c r="GU242" s="28"/>
      <c r="GV242" s="28"/>
      <c r="GW242" s="28"/>
      <c r="GX242" s="28"/>
      <c r="GY242" s="28"/>
      <c r="GZ242" s="28"/>
      <c r="HA242" s="28"/>
      <c r="HB242" s="28"/>
      <c r="HC242" s="28"/>
      <c r="HD242" s="28"/>
      <c r="HE242" s="28"/>
      <c r="HF242" s="28"/>
      <c r="HG242" s="28"/>
      <c r="HH242" s="28"/>
      <c r="HI242" s="28"/>
      <c r="HJ242" s="28"/>
      <c r="HK242" s="28"/>
      <c r="HL242" s="28"/>
      <c r="HM242" s="28"/>
      <c r="HN242" s="28"/>
      <c r="HO242" s="28"/>
      <c r="HP242" s="28"/>
      <c r="HQ242" s="28"/>
      <c r="HR242" s="28"/>
      <c r="HS242" s="28"/>
      <c r="HT242" s="28"/>
      <c r="HU242" s="28"/>
      <c r="HV242" s="28"/>
      <c r="HW242" s="28"/>
      <c r="HX242" s="28"/>
      <c r="HY242" s="28"/>
      <c r="HZ242" s="28"/>
      <c r="IA242" s="28"/>
      <c r="IB242" s="28"/>
      <c r="IC242" s="28"/>
      <c r="ID242" s="28"/>
      <c r="IE242" s="28"/>
      <c r="IF242" s="28"/>
      <c r="IG242" s="28"/>
      <c r="IH242" s="28"/>
      <c r="II242" s="28"/>
      <c r="IJ242" s="28"/>
      <c r="IK242" s="28"/>
      <c r="IL242" s="28"/>
      <c r="IM242" s="28"/>
      <c r="IN242" s="28"/>
      <c r="IO242" s="28"/>
      <c r="IP242" s="28"/>
      <c r="IQ242" s="28"/>
      <c r="IR242" s="28"/>
      <c r="IS242" s="28"/>
      <c r="IT242" s="28"/>
      <c r="IU242" s="28"/>
      <c r="IV242" s="28"/>
      <c r="IW242" s="28"/>
      <c r="IX242" s="28"/>
      <c r="IY242" s="28"/>
      <c r="IZ242" s="28"/>
      <c r="JA242" s="28"/>
      <c r="JB242" s="28"/>
      <c r="JC242" s="28"/>
      <c r="JD242" s="28"/>
      <c r="JE242" s="28"/>
      <c r="JF242" s="28"/>
      <c r="JG242" s="28"/>
      <c r="JH242" s="28"/>
      <c r="JI242" s="28"/>
      <c r="JJ242" s="28"/>
      <c r="JK242" s="28"/>
      <c r="JL242" s="28"/>
      <c r="JM242" s="28"/>
      <c r="JN242" s="28"/>
      <c r="JO242" s="28"/>
      <c r="JP242" s="28"/>
      <c r="JQ242" s="28"/>
      <c r="JR242" s="28"/>
      <c r="JS242" s="28"/>
      <c r="JT242" s="28"/>
      <c r="JU242" s="28"/>
      <c r="JV242" s="28"/>
      <c r="JW242" s="28"/>
      <c r="JX242" s="28"/>
      <c r="JY242" s="28"/>
      <c r="JZ242" s="28"/>
      <c r="KA242" s="28"/>
      <c r="KB242" s="28"/>
      <c r="KC242" s="28"/>
      <c r="KD242" s="28"/>
      <c r="KE242" s="28"/>
      <c r="KF242" s="28"/>
      <c r="KG242" s="28"/>
      <c r="KH242" s="28"/>
      <c r="KI242" s="28"/>
      <c r="KJ242" s="28"/>
      <c r="KK242" s="28"/>
      <c r="KL242" s="28"/>
      <c r="KM242" s="28"/>
      <c r="KN242" s="28"/>
      <c r="KO242" s="28"/>
      <c r="KP242" s="28"/>
      <c r="KQ242" s="28"/>
      <c r="KR242" s="28"/>
      <c r="KS242" s="28"/>
      <c r="KT242" s="28"/>
      <c r="KU242" s="28"/>
      <c r="KV242" s="28"/>
      <c r="KW242" s="28"/>
      <c r="KX242" s="28"/>
      <c r="KY242" s="28"/>
      <c r="KZ242" s="28"/>
      <c r="LA242" s="28"/>
      <c r="LB242" s="28"/>
      <c r="LC242" s="28"/>
      <c r="LD242" s="28"/>
      <c r="LE242" s="28"/>
      <c r="LF242" s="28"/>
      <c r="LG242" s="28"/>
      <c r="LH242" s="28"/>
      <c r="LI242" s="28"/>
      <c r="LJ242" s="28"/>
      <c r="LK242" s="28"/>
      <c r="LL242" s="28"/>
      <c r="LM242" s="28"/>
      <c r="LN242" s="28"/>
      <c r="LO242" s="28"/>
      <c r="LP242" s="28"/>
      <c r="LQ242" s="28"/>
      <c r="LR242" s="28"/>
      <c r="LS242" s="28"/>
      <c r="LT242" s="28"/>
      <c r="LU242" s="28"/>
      <c r="LV242" s="28"/>
      <c r="LW242" s="28"/>
      <c r="LX242" s="28"/>
      <c r="LY242" s="28"/>
      <c r="LZ242" s="28"/>
      <c r="MA242" s="28"/>
      <c r="MB242" s="28"/>
      <c r="MC242" s="28"/>
      <c r="MD242" s="28"/>
      <c r="ME242" s="28"/>
      <c r="MF242" s="28"/>
      <c r="MG242" s="28"/>
      <c r="MH242" s="28"/>
      <c r="MI242" s="28"/>
      <c r="MJ242" s="28"/>
      <c r="MK242" s="28"/>
      <c r="ML242" s="28"/>
      <c r="MM242" s="28"/>
      <c r="MN242" s="28"/>
      <c r="MO242" s="28"/>
      <c r="MP242" s="28"/>
      <c r="MQ242" s="28"/>
      <c r="MR242" s="28"/>
      <c r="MS242" s="28"/>
      <c r="MT242" s="28"/>
      <c r="MU242" s="28"/>
      <c r="MV242" s="28"/>
      <c r="MW242" s="28"/>
      <c r="MX242" s="28"/>
      <c r="MY242" s="28"/>
      <c r="MZ242" s="28"/>
      <c r="NA242" s="28"/>
      <c r="NB242" s="28"/>
      <c r="NC242" s="28"/>
      <c r="ND242" s="28"/>
      <c r="NE242" s="28"/>
      <c r="NF242" s="28"/>
      <c r="NG242" s="28"/>
      <c r="NH242" s="28"/>
      <c r="NI242" s="28"/>
      <c r="NJ242" s="28"/>
      <c r="NK242" s="28"/>
      <c r="NL242" s="28"/>
      <c r="NM242" s="28"/>
      <c r="NN242" s="28"/>
      <c r="NO242" s="28"/>
      <c r="NP242" s="28"/>
      <c r="NQ242" s="28"/>
      <c r="NR242" s="28"/>
      <c r="NS242" s="28"/>
      <c r="NT242" s="28"/>
      <c r="NU242" s="28"/>
      <c r="NV242" s="28"/>
      <c r="NW242" s="28"/>
      <c r="NX242" s="28"/>
      <c r="NY242" s="28"/>
      <c r="NZ242" s="28"/>
      <c r="OA242" s="28"/>
      <c r="OB242" s="28"/>
      <c r="OC242" s="28"/>
      <c r="OD242" s="28"/>
      <c r="OE242" s="28"/>
      <c r="OF242" s="28"/>
      <c r="OG242" s="28"/>
      <c r="OH242" s="28"/>
      <c r="OI242" s="28"/>
      <c r="OJ242" s="28"/>
    </row>
    <row r="243" spans="1:400">
      <c r="A243" s="12" t="s">
        <v>297</v>
      </c>
      <c r="B243" s="13"/>
      <c r="C243" s="189"/>
      <c r="D243" s="12"/>
      <c r="E243" s="14" t="s">
        <v>374</v>
      </c>
      <c r="F243" s="14" t="s">
        <v>375</v>
      </c>
      <c r="G243" s="14" t="s">
        <v>376</v>
      </c>
      <c r="H243" s="15">
        <v>2021</v>
      </c>
      <c r="I243" s="15">
        <v>1</v>
      </c>
      <c r="J243" s="15">
        <v>0</v>
      </c>
      <c r="K243" s="15">
        <v>0</v>
      </c>
      <c r="L243" s="16" t="s">
        <v>377</v>
      </c>
      <c r="M243" s="16"/>
      <c r="N243" s="16" t="s">
        <v>39</v>
      </c>
      <c r="O243" s="17">
        <v>1</v>
      </c>
      <c r="P243" s="17">
        <v>0</v>
      </c>
      <c r="Q243" s="17">
        <v>0</v>
      </c>
      <c r="R243" s="18" t="s">
        <v>33</v>
      </c>
      <c r="S243" s="19">
        <v>60</v>
      </c>
      <c r="T243" s="19">
        <v>110</v>
      </c>
      <c r="U243" s="19">
        <v>0.21818181818181817</v>
      </c>
      <c r="V243" s="19">
        <v>0</v>
      </c>
      <c r="W243" s="20">
        <v>2.4E-2</v>
      </c>
      <c r="X243" s="21">
        <v>2.4E-2</v>
      </c>
      <c r="Y243" s="22" t="s">
        <v>33</v>
      </c>
      <c r="Z243" s="14" t="s">
        <v>5838</v>
      </c>
      <c r="AA243" s="24" t="s">
        <v>67</v>
      </c>
      <c r="AB243" s="14" t="s">
        <v>67</v>
      </c>
      <c r="AC243" s="14" t="s">
        <v>67</v>
      </c>
      <c r="AD243" s="25"/>
      <c r="AE243" s="26"/>
      <c r="AF243" s="27"/>
      <c r="AG243" s="29"/>
      <c r="AH243" s="29"/>
      <c r="AI243" s="29"/>
      <c r="AJ243" s="29"/>
      <c r="AK243" s="29"/>
      <c r="AL243" s="29"/>
      <c r="AM243" s="29"/>
      <c r="AN243" s="29"/>
      <c r="AO243" s="29"/>
      <c r="AP243" s="28"/>
      <c r="AQ243" s="28"/>
      <c r="AR243" s="28"/>
      <c r="AS243" s="28"/>
      <c r="AT243" s="28"/>
      <c r="AU243" s="28"/>
      <c r="AV243" s="28"/>
      <c r="AW243" s="28"/>
      <c r="AX243" s="28"/>
      <c r="AY243" s="28"/>
      <c r="AZ243" s="28"/>
      <c r="BA243" s="28"/>
      <c r="BB243" s="28"/>
      <c r="BC243" s="28"/>
      <c r="BD243" s="28"/>
      <c r="BE243" s="28"/>
      <c r="BF243" s="28"/>
      <c r="BG243" s="28"/>
      <c r="BH243" s="28"/>
      <c r="BI243" s="28"/>
      <c r="BJ243" s="28"/>
      <c r="BK243" s="28"/>
      <c r="BL243" s="28"/>
      <c r="BM243" s="28"/>
      <c r="BN243" s="28"/>
      <c r="BO243" s="28"/>
      <c r="BP243" s="28"/>
      <c r="BQ243" s="28"/>
      <c r="BR243" s="28"/>
      <c r="BS243" s="28"/>
      <c r="BT243" s="28"/>
      <c r="BU243" s="28"/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  <c r="DM243" s="28"/>
      <c r="DN243" s="28"/>
      <c r="DO243" s="28"/>
      <c r="DP243" s="28"/>
      <c r="DQ243" s="28"/>
      <c r="DR243" s="28"/>
      <c r="DS243" s="28"/>
      <c r="DT243" s="28"/>
      <c r="DU243" s="28"/>
      <c r="DV243" s="28"/>
      <c r="DW243" s="28"/>
      <c r="DX243" s="28"/>
      <c r="DY243" s="28"/>
      <c r="DZ243" s="28"/>
      <c r="EA243" s="28"/>
      <c r="EB243" s="28"/>
      <c r="EC243" s="28"/>
      <c r="ED243" s="28"/>
      <c r="EE243" s="28"/>
      <c r="EF243" s="28"/>
      <c r="EG243" s="28"/>
      <c r="EH243" s="28"/>
      <c r="EI243" s="28"/>
      <c r="EJ243" s="28"/>
      <c r="EK243" s="28"/>
      <c r="EL243" s="28"/>
      <c r="EM243" s="28"/>
      <c r="EN243" s="28"/>
      <c r="EO243" s="28"/>
      <c r="EP243" s="28"/>
      <c r="EQ243" s="28"/>
      <c r="ER243" s="28"/>
      <c r="ES243" s="28"/>
      <c r="ET243" s="28"/>
      <c r="EU243" s="28"/>
      <c r="EV243" s="28"/>
      <c r="EW243" s="28"/>
      <c r="EX243" s="28"/>
      <c r="EY243" s="28"/>
      <c r="EZ243" s="28"/>
      <c r="FA243" s="28"/>
      <c r="FB243" s="28"/>
      <c r="FC243" s="28"/>
      <c r="FD243" s="28"/>
      <c r="FE243" s="28"/>
      <c r="FF243" s="28"/>
      <c r="FG243" s="28"/>
      <c r="FH243" s="28"/>
      <c r="FI243" s="28"/>
      <c r="FJ243" s="28"/>
      <c r="FK243" s="28"/>
      <c r="FL243" s="28"/>
      <c r="FM243" s="28"/>
      <c r="FN243" s="28"/>
      <c r="FO243" s="28"/>
      <c r="FP243" s="28"/>
      <c r="FQ243" s="28"/>
      <c r="FR243" s="28"/>
      <c r="FS243" s="28"/>
      <c r="FT243" s="28"/>
      <c r="FU243" s="28"/>
      <c r="FV243" s="28"/>
      <c r="FW243" s="28"/>
      <c r="FX243" s="28"/>
      <c r="FY243" s="28"/>
      <c r="FZ243" s="28"/>
      <c r="GA243" s="28"/>
      <c r="GB243" s="28"/>
      <c r="GC243" s="28"/>
      <c r="GD243" s="28"/>
      <c r="GE243" s="28"/>
      <c r="GF243" s="28"/>
      <c r="GG243" s="28"/>
      <c r="GH243" s="28"/>
      <c r="GI243" s="28"/>
      <c r="GJ243" s="28"/>
      <c r="GK243" s="28"/>
      <c r="GL243" s="28"/>
      <c r="GM243" s="28"/>
      <c r="GN243" s="28"/>
      <c r="GO243" s="28"/>
      <c r="GP243" s="28"/>
      <c r="GQ243" s="28"/>
      <c r="GR243" s="28"/>
      <c r="GS243" s="28"/>
      <c r="GT243" s="28"/>
      <c r="GU243" s="28"/>
      <c r="GV243" s="28"/>
      <c r="GW243" s="28"/>
      <c r="GX243" s="28"/>
      <c r="GY243" s="28"/>
      <c r="GZ243" s="28"/>
      <c r="HA243" s="28"/>
      <c r="HB243" s="28"/>
      <c r="HC243" s="28"/>
      <c r="HD243" s="28"/>
      <c r="HE243" s="28"/>
      <c r="HF243" s="28"/>
      <c r="HG243" s="28"/>
      <c r="HH243" s="28"/>
      <c r="HI243" s="28"/>
      <c r="HJ243" s="28"/>
      <c r="HK243" s="28"/>
      <c r="HL243" s="28"/>
      <c r="HM243" s="28"/>
      <c r="HN243" s="28"/>
      <c r="HO243" s="28"/>
      <c r="HP243" s="28"/>
      <c r="HQ243" s="28"/>
      <c r="HR243" s="28"/>
      <c r="HS243" s="28"/>
      <c r="HT243" s="28"/>
      <c r="HU243" s="28"/>
      <c r="HV243" s="28"/>
      <c r="HW243" s="28"/>
      <c r="HX243" s="28"/>
      <c r="HY243" s="28"/>
      <c r="HZ243" s="28"/>
      <c r="IA243" s="28"/>
      <c r="IB243" s="28"/>
      <c r="IC243" s="28"/>
      <c r="ID243" s="28"/>
      <c r="IE243" s="28"/>
      <c r="IF243" s="28"/>
      <c r="IG243" s="28"/>
      <c r="IH243" s="28"/>
      <c r="II243" s="28"/>
      <c r="IJ243" s="28"/>
      <c r="IK243" s="28"/>
      <c r="IL243" s="28"/>
      <c r="IM243" s="28"/>
      <c r="IN243" s="28"/>
      <c r="IO243" s="28"/>
      <c r="IP243" s="28"/>
      <c r="IQ243" s="28"/>
      <c r="IR243" s="28"/>
      <c r="IS243" s="28"/>
      <c r="IT243" s="28"/>
      <c r="IU243" s="28"/>
      <c r="IV243" s="28"/>
      <c r="IW243" s="28"/>
      <c r="IX243" s="28"/>
      <c r="IY243" s="28"/>
      <c r="IZ243" s="28"/>
      <c r="JA243" s="28"/>
      <c r="JB243" s="28"/>
      <c r="JC243" s="28"/>
      <c r="JD243" s="28"/>
      <c r="JE243" s="28"/>
      <c r="JF243" s="28"/>
      <c r="JG243" s="28"/>
      <c r="JH243" s="28"/>
      <c r="JI243" s="28"/>
      <c r="JJ243" s="28"/>
      <c r="JK243" s="28"/>
      <c r="JL243" s="28"/>
      <c r="JM243" s="28"/>
      <c r="JN243" s="28"/>
      <c r="JO243" s="28"/>
      <c r="JP243" s="28"/>
      <c r="JQ243" s="28"/>
      <c r="JR243" s="28"/>
      <c r="JS243" s="28"/>
      <c r="JT243" s="28"/>
      <c r="JU243" s="28"/>
      <c r="JV243" s="28"/>
      <c r="JW243" s="28"/>
      <c r="JX243" s="28"/>
      <c r="JY243" s="28"/>
      <c r="JZ243" s="28"/>
      <c r="KA243" s="28"/>
      <c r="KB243" s="28"/>
      <c r="KC243" s="28"/>
      <c r="KD243" s="28"/>
      <c r="KE243" s="28"/>
      <c r="KF243" s="28"/>
      <c r="KG243" s="28"/>
      <c r="KH243" s="28"/>
      <c r="KI243" s="28"/>
      <c r="KJ243" s="28"/>
      <c r="KK243" s="28"/>
      <c r="KL243" s="28"/>
      <c r="KM243" s="28"/>
      <c r="KN243" s="28"/>
      <c r="KO243" s="28"/>
      <c r="KP243" s="28"/>
      <c r="KQ243" s="28"/>
      <c r="KR243" s="28"/>
      <c r="KS243" s="28"/>
      <c r="KT243" s="28"/>
      <c r="KU243" s="28"/>
      <c r="KV243" s="28"/>
      <c r="KW243" s="28"/>
      <c r="KX243" s="28"/>
      <c r="KY243" s="28"/>
      <c r="KZ243" s="28"/>
      <c r="LA243" s="28"/>
      <c r="LB243" s="28"/>
      <c r="LC243" s="28"/>
      <c r="LD243" s="28"/>
      <c r="LE243" s="28"/>
      <c r="LF243" s="28"/>
      <c r="LG243" s="28"/>
      <c r="LH243" s="28"/>
      <c r="LI243" s="28"/>
      <c r="LJ243" s="28"/>
      <c r="LK243" s="28"/>
      <c r="LL243" s="28"/>
      <c r="LM243" s="28"/>
      <c r="LN243" s="28"/>
      <c r="LO243" s="28"/>
      <c r="LP243" s="28"/>
      <c r="LQ243" s="28"/>
      <c r="LR243" s="28"/>
      <c r="LS243" s="28"/>
      <c r="LT243" s="28"/>
      <c r="LU243" s="28"/>
      <c r="LV243" s="28"/>
      <c r="LW243" s="28"/>
      <c r="LX243" s="28"/>
      <c r="LY243" s="28"/>
      <c r="LZ243" s="28"/>
      <c r="MA243" s="28"/>
      <c r="MB243" s="28"/>
      <c r="MC243" s="28"/>
      <c r="MD243" s="28"/>
      <c r="ME243" s="28"/>
      <c r="MF243" s="28"/>
      <c r="MG243" s="28"/>
      <c r="MH243" s="28"/>
      <c r="MI243" s="28"/>
      <c r="MJ243" s="28"/>
      <c r="MK243" s="28"/>
      <c r="ML243" s="28"/>
      <c r="MM243" s="28"/>
      <c r="MN243" s="28"/>
      <c r="MO243" s="28"/>
      <c r="MP243" s="28"/>
      <c r="MQ243" s="28"/>
      <c r="MR243" s="28"/>
      <c r="MS243" s="28"/>
      <c r="MT243" s="28"/>
      <c r="MU243" s="28"/>
      <c r="MV243" s="28"/>
      <c r="MW243" s="28"/>
      <c r="MX243" s="28"/>
      <c r="MY243" s="28"/>
      <c r="MZ243" s="28"/>
      <c r="NA243" s="28"/>
      <c r="NB243" s="28"/>
      <c r="NC243" s="28"/>
      <c r="ND243" s="28"/>
      <c r="NE243" s="28"/>
      <c r="NF243" s="28"/>
      <c r="NG243" s="28"/>
      <c r="NH243" s="28"/>
      <c r="NI243" s="28"/>
      <c r="NJ243" s="28"/>
      <c r="NK243" s="28"/>
      <c r="NL243" s="28"/>
      <c r="NM243" s="28"/>
      <c r="NN243" s="28"/>
      <c r="NO243" s="28"/>
      <c r="NP243" s="28"/>
      <c r="NQ243" s="28"/>
      <c r="NR243" s="28"/>
      <c r="NS243" s="28"/>
      <c r="NT243" s="28"/>
      <c r="NU243" s="28"/>
      <c r="NV243" s="28"/>
      <c r="NW243" s="28"/>
      <c r="NX243" s="28"/>
      <c r="NY243" s="28"/>
      <c r="NZ243" s="28"/>
      <c r="OA243" s="28"/>
      <c r="OB243" s="28"/>
      <c r="OC243" s="28"/>
      <c r="OD243" s="28"/>
      <c r="OE243" s="28"/>
      <c r="OF243" s="28"/>
      <c r="OG243" s="28"/>
      <c r="OH243" s="28"/>
      <c r="OI243" s="28"/>
      <c r="OJ243" s="28"/>
    </row>
    <row r="244" spans="1:400">
      <c r="A244" s="12" t="s">
        <v>297</v>
      </c>
      <c r="B244" s="13"/>
      <c r="C244" s="189"/>
      <c r="D244" s="12"/>
      <c r="E244" s="14" t="s">
        <v>371</v>
      </c>
      <c r="F244" s="14" t="s">
        <v>372</v>
      </c>
      <c r="G244" s="14" t="s">
        <v>373</v>
      </c>
      <c r="H244" s="15">
        <v>2011</v>
      </c>
      <c r="I244" s="15">
        <v>1</v>
      </c>
      <c r="J244" s="15">
        <v>0</v>
      </c>
      <c r="K244" s="15">
        <v>0</v>
      </c>
      <c r="L244" s="16" t="s">
        <v>301</v>
      </c>
      <c r="M244" s="16"/>
      <c r="N244" s="16" t="s">
        <v>39</v>
      </c>
      <c r="O244" s="17">
        <v>20</v>
      </c>
      <c r="P244" s="17">
        <v>0</v>
      </c>
      <c r="Q244" s="17">
        <v>0</v>
      </c>
      <c r="R244" s="18" t="s">
        <v>33</v>
      </c>
      <c r="S244" s="19">
        <v>60</v>
      </c>
      <c r="T244" s="19">
        <v>110</v>
      </c>
      <c r="U244" s="19">
        <v>3.2727272727272729</v>
      </c>
      <c r="V244" s="19">
        <v>0</v>
      </c>
      <c r="W244" s="20">
        <v>0.36</v>
      </c>
      <c r="X244" s="21">
        <v>7.1999999999999993</v>
      </c>
      <c r="Y244" s="22" t="s">
        <v>33</v>
      </c>
      <c r="Z244" s="14" t="s">
        <v>5838</v>
      </c>
      <c r="AA244" s="24" t="s">
        <v>67</v>
      </c>
      <c r="AB244" s="14" t="s">
        <v>67</v>
      </c>
      <c r="AC244" s="14" t="s">
        <v>67</v>
      </c>
      <c r="AD244" s="25"/>
      <c r="AE244" s="26"/>
      <c r="AF244" s="27"/>
      <c r="AG244" s="29"/>
      <c r="AH244" s="29"/>
      <c r="AI244" s="29"/>
      <c r="AJ244" s="29"/>
      <c r="AK244" s="29"/>
      <c r="AL244" s="29"/>
      <c r="AM244" s="29"/>
      <c r="AN244" s="29"/>
      <c r="AO244" s="29"/>
      <c r="AP244" s="28"/>
      <c r="AQ244" s="28"/>
      <c r="AR244" s="28"/>
      <c r="AS244" s="28"/>
      <c r="AT244" s="28"/>
      <c r="AU244" s="28"/>
      <c r="AV244" s="28"/>
      <c r="AW244" s="28"/>
      <c r="AX244" s="28"/>
      <c r="AY244" s="28"/>
      <c r="AZ244" s="28"/>
      <c r="BA244" s="28"/>
      <c r="BB244" s="28"/>
      <c r="BC244" s="28"/>
      <c r="BD244" s="28"/>
      <c r="BE244" s="28"/>
      <c r="BF244" s="28"/>
      <c r="BG244" s="28"/>
      <c r="BH244" s="28"/>
      <c r="BI244" s="28"/>
      <c r="BJ244" s="28"/>
      <c r="BK244" s="28"/>
      <c r="BL244" s="28"/>
      <c r="BM244" s="28"/>
      <c r="BN244" s="28"/>
      <c r="BO244" s="28"/>
      <c r="BP244" s="28"/>
      <c r="BQ244" s="28"/>
      <c r="BR244" s="28"/>
      <c r="BS244" s="28"/>
      <c r="BT244" s="28"/>
      <c r="BU244" s="28"/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  <c r="DM244" s="28"/>
      <c r="DN244" s="28"/>
      <c r="DO244" s="28"/>
      <c r="DP244" s="28"/>
      <c r="DQ244" s="28"/>
      <c r="DR244" s="28"/>
      <c r="DS244" s="28"/>
      <c r="DT244" s="28"/>
      <c r="DU244" s="28"/>
      <c r="DV244" s="28"/>
      <c r="DW244" s="28"/>
      <c r="DX244" s="28"/>
      <c r="DY244" s="28"/>
      <c r="DZ244" s="28"/>
      <c r="EA244" s="28"/>
      <c r="EB244" s="28"/>
      <c r="EC244" s="28"/>
      <c r="ED244" s="28"/>
      <c r="EE244" s="28"/>
      <c r="EF244" s="28"/>
      <c r="EG244" s="28"/>
      <c r="EH244" s="28"/>
      <c r="EI244" s="28"/>
      <c r="EJ244" s="28"/>
      <c r="EK244" s="28"/>
      <c r="EL244" s="28"/>
      <c r="EM244" s="28"/>
      <c r="EN244" s="28"/>
      <c r="EO244" s="28"/>
      <c r="EP244" s="28"/>
      <c r="EQ244" s="28"/>
      <c r="ER244" s="28"/>
      <c r="ES244" s="28"/>
      <c r="ET244" s="28"/>
      <c r="EU244" s="28"/>
      <c r="EV244" s="28"/>
      <c r="EW244" s="28"/>
      <c r="EX244" s="28"/>
      <c r="EY244" s="28"/>
      <c r="EZ244" s="28"/>
      <c r="FA244" s="28"/>
      <c r="FB244" s="28"/>
      <c r="FC244" s="28"/>
      <c r="FD244" s="28"/>
      <c r="FE244" s="28"/>
      <c r="FF244" s="28"/>
      <c r="FG244" s="28"/>
      <c r="FH244" s="28"/>
      <c r="FI244" s="28"/>
      <c r="FJ244" s="28"/>
      <c r="FK244" s="28"/>
      <c r="FL244" s="28"/>
      <c r="FM244" s="28"/>
      <c r="FN244" s="28"/>
      <c r="FO244" s="28"/>
      <c r="FP244" s="28"/>
      <c r="FQ244" s="28"/>
      <c r="FR244" s="28"/>
      <c r="FS244" s="28"/>
      <c r="FT244" s="28"/>
      <c r="FU244" s="28"/>
      <c r="FV244" s="28"/>
      <c r="FW244" s="28"/>
      <c r="FX244" s="28"/>
      <c r="FY244" s="28"/>
      <c r="FZ244" s="28"/>
      <c r="GA244" s="28"/>
      <c r="GB244" s="28"/>
      <c r="GC244" s="28"/>
      <c r="GD244" s="28"/>
      <c r="GE244" s="28"/>
      <c r="GF244" s="28"/>
      <c r="GG244" s="28"/>
      <c r="GH244" s="28"/>
      <c r="GI244" s="28"/>
      <c r="GJ244" s="28"/>
      <c r="GK244" s="28"/>
      <c r="GL244" s="28"/>
      <c r="GM244" s="28"/>
      <c r="GN244" s="28"/>
      <c r="GO244" s="28"/>
      <c r="GP244" s="28"/>
      <c r="GQ244" s="28"/>
      <c r="GR244" s="28"/>
      <c r="GS244" s="28"/>
      <c r="GT244" s="28"/>
      <c r="GU244" s="28"/>
      <c r="GV244" s="28"/>
      <c r="GW244" s="28"/>
      <c r="GX244" s="28"/>
      <c r="GY244" s="28"/>
      <c r="GZ244" s="28"/>
      <c r="HA244" s="28"/>
      <c r="HB244" s="28"/>
      <c r="HC244" s="28"/>
      <c r="HD244" s="28"/>
      <c r="HE244" s="28"/>
      <c r="HF244" s="28"/>
      <c r="HG244" s="28"/>
      <c r="HH244" s="28"/>
      <c r="HI244" s="28"/>
      <c r="HJ244" s="28"/>
      <c r="HK244" s="28"/>
      <c r="HL244" s="28"/>
      <c r="HM244" s="28"/>
      <c r="HN244" s="28"/>
      <c r="HO244" s="28"/>
      <c r="HP244" s="28"/>
      <c r="HQ244" s="28"/>
      <c r="HR244" s="28"/>
      <c r="HS244" s="28"/>
      <c r="HT244" s="28"/>
      <c r="HU244" s="28"/>
      <c r="HV244" s="28"/>
      <c r="HW244" s="28"/>
      <c r="HX244" s="28"/>
      <c r="HY244" s="28"/>
      <c r="HZ244" s="28"/>
      <c r="IA244" s="28"/>
      <c r="IB244" s="28"/>
      <c r="IC244" s="28"/>
      <c r="ID244" s="28"/>
      <c r="IE244" s="28"/>
      <c r="IF244" s="28"/>
      <c r="IG244" s="28"/>
      <c r="IH244" s="28"/>
      <c r="II244" s="28"/>
      <c r="IJ244" s="28"/>
      <c r="IK244" s="28"/>
      <c r="IL244" s="28"/>
      <c r="IM244" s="28"/>
      <c r="IN244" s="28"/>
      <c r="IO244" s="28"/>
      <c r="IP244" s="28"/>
      <c r="IQ244" s="28"/>
      <c r="IR244" s="28"/>
      <c r="IS244" s="28"/>
      <c r="IT244" s="28"/>
      <c r="IU244" s="28"/>
      <c r="IV244" s="28"/>
      <c r="IW244" s="28"/>
      <c r="IX244" s="28"/>
      <c r="IY244" s="28"/>
      <c r="IZ244" s="28"/>
      <c r="JA244" s="28"/>
      <c r="JB244" s="28"/>
      <c r="JC244" s="28"/>
      <c r="JD244" s="28"/>
      <c r="JE244" s="28"/>
      <c r="JF244" s="28"/>
      <c r="JG244" s="28"/>
      <c r="JH244" s="28"/>
      <c r="JI244" s="28"/>
      <c r="JJ244" s="28"/>
      <c r="JK244" s="28"/>
      <c r="JL244" s="28"/>
      <c r="JM244" s="28"/>
      <c r="JN244" s="28"/>
      <c r="JO244" s="28"/>
      <c r="JP244" s="28"/>
      <c r="JQ244" s="28"/>
      <c r="JR244" s="28"/>
      <c r="JS244" s="28"/>
      <c r="JT244" s="28"/>
      <c r="JU244" s="28"/>
      <c r="JV244" s="28"/>
      <c r="JW244" s="28"/>
      <c r="JX244" s="28"/>
      <c r="JY244" s="28"/>
      <c r="JZ244" s="28"/>
      <c r="KA244" s="28"/>
      <c r="KB244" s="28"/>
      <c r="KC244" s="28"/>
      <c r="KD244" s="28"/>
      <c r="KE244" s="28"/>
      <c r="KF244" s="28"/>
      <c r="KG244" s="28"/>
      <c r="KH244" s="28"/>
      <c r="KI244" s="28"/>
      <c r="KJ244" s="28"/>
      <c r="KK244" s="28"/>
      <c r="KL244" s="28"/>
      <c r="KM244" s="28"/>
      <c r="KN244" s="28"/>
      <c r="KO244" s="28"/>
      <c r="KP244" s="28"/>
      <c r="KQ244" s="28"/>
      <c r="KR244" s="28"/>
      <c r="KS244" s="28"/>
      <c r="KT244" s="28"/>
      <c r="KU244" s="28"/>
      <c r="KV244" s="28"/>
      <c r="KW244" s="28"/>
      <c r="KX244" s="28"/>
      <c r="KY244" s="28"/>
      <c r="KZ244" s="28"/>
      <c r="LA244" s="28"/>
      <c r="LB244" s="28"/>
      <c r="LC244" s="28"/>
      <c r="LD244" s="28"/>
      <c r="LE244" s="28"/>
      <c r="LF244" s="28"/>
      <c r="LG244" s="28"/>
      <c r="LH244" s="28"/>
      <c r="LI244" s="28"/>
      <c r="LJ244" s="28"/>
      <c r="LK244" s="28"/>
      <c r="LL244" s="28"/>
      <c r="LM244" s="28"/>
      <c r="LN244" s="28"/>
      <c r="LO244" s="28"/>
      <c r="LP244" s="28"/>
      <c r="LQ244" s="28"/>
      <c r="LR244" s="28"/>
      <c r="LS244" s="28"/>
      <c r="LT244" s="28"/>
      <c r="LU244" s="28"/>
      <c r="LV244" s="28"/>
      <c r="LW244" s="28"/>
      <c r="LX244" s="28"/>
      <c r="LY244" s="28"/>
      <c r="LZ244" s="28"/>
      <c r="MA244" s="28"/>
      <c r="MB244" s="28"/>
      <c r="MC244" s="28"/>
      <c r="MD244" s="28"/>
      <c r="ME244" s="28"/>
      <c r="MF244" s="28"/>
      <c r="MG244" s="28"/>
      <c r="MH244" s="28"/>
      <c r="MI244" s="28"/>
      <c r="MJ244" s="28"/>
      <c r="MK244" s="28"/>
      <c r="ML244" s="28"/>
      <c r="MM244" s="28"/>
      <c r="MN244" s="28"/>
      <c r="MO244" s="28"/>
      <c r="MP244" s="28"/>
      <c r="MQ244" s="28"/>
      <c r="MR244" s="28"/>
      <c r="MS244" s="28"/>
      <c r="MT244" s="28"/>
      <c r="MU244" s="28"/>
      <c r="MV244" s="28"/>
      <c r="MW244" s="28"/>
      <c r="MX244" s="28"/>
      <c r="MY244" s="28"/>
      <c r="MZ244" s="28"/>
      <c r="NA244" s="28"/>
      <c r="NB244" s="28"/>
      <c r="NC244" s="28"/>
      <c r="ND244" s="28"/>
      <c r="NE244" s="28"/>
      <c r="NF244" s="28"/>
      <c r="NG244" s="28"/>
      <c r="NH244" s="28"/>
      <c r="NI244" s="28"/>
      <c r="NJ244" s="28"/>
      <c r="NK244" s="28"/>
      <c r="NL244" s="28"/>
      <c r="NM244" s="28"/>
      <c r="NN244" s="28"/>
      <c r="NO244" s="28"/>
      <c r="NP244" s="28"/>
      <c r="NQ244" s="28"/>
      <c r="NR244" s="28"/>
      <c r="NS244" s="28"/>
      <c r="NT244" s="28"/>
      <c r="NU244" s="28"/>
      <c r="NV244" s="28"/>
      <c r="NW244" s="28"/>
      <c r="NX244" s="28"/>
      <c r="NY244" s="28"/>
      <c r="NZ244" s="28"/>
      <c r="OA244" s="28"/>
      <c r="OB244" s="28"/>
      <c r="OC244" s="28"/>
      <c r="OD244" s="28"/>
      <c r="OE244" s="28"/>
      <c r="OF244" s="28"/>
      <c r="OG244" s="28"/>
      <c r="OH244" s="28"/>
      <c r="OI244" s="28"/>
      <c r="OJ244" s="28"/>
    </row>
    <row r="245" spans="1:400">
      <c r="A245" s="12" t="s">
        <v>297</v>
      </c>
      <c r="B245" s="13"/>
      <c r="C245" s="189"/>
      <c r="D245" s="12"/>
      <c r="E245" s="14" t="s">
        <v>171</v>
      </c>
      <c r="F245" s="14" t="s">
        <v>369</v>
      </c>
      <c r="G245" s="14" t="s">
        <v>370</v>
      </c>
      <c r="H245" s="15">
        <v>2005</v>
      </c>
      <c r="I245" s="15">
        <v>1</v>
      </c>
      <c r="J245" s="15">
        <v>0</v>
      </c>
      <c r="K245" s="15">
        <v>0</v>
      </c>
      <c r="L245" s="16" t="s">
        <v>301</v>
      </c>
      <c r="M245" s="16"/>
      <c r="N245" s="16" t="s">
        <v>39</v>
      </c>
      <c r="O245" s="17">
        <v>80</v>
      </c>
      <c r="P245" s="17">
        <v>0</v>
      </c>
      <c r="Q245" s="17">
        <v>0</v>
      </c>
      <c r="R245" s="18" t="s">
        <v>33</v>
      </c>
      <c r="S245" s="19">
        <v>60</v>
      </c>
      <c r="T245" s="19">
        <v>110</v>
      </c>
      <c r="U245" s="19">
        <v>1.0454545454545454</v>
      </c>
      <c r="V245" s="19">
        <v>0</v>
      </c>
      <c r="W245" s="20">
        <v>0.115</v>
      </c>
      <c r="X245" s="21">
        <v>9.2000000000000011</v>
      </c>
      <c r="Y245" s="22" t="s">
        <v>33</v>
      </c>
      <c r="Z245" s="14" t="s">
        <v>5838</v>
      </c>
      <c r="AA245" s="24" t="s">
        <v>67</v>
      </c>
      <c r="AB245" s="14" t="s">
        <v>67</v>
      </c>
      <c r="AC245" s="14" t="s">
        <v>67</v>
      </c>
      <c r="AD245" s="25"/>
      <c r="AE245" s="26"/>
      <c r="AF245" s="27"/>
      <c r="AG245" s="29"/>
      <c r="AH245" s="29"/>
      <c r="AI245" s="29"/>
      <c r="AJ245" s="29"/>
      <c r="AK245" s="29"/>
      <c r="AL245" s="29"/>
      <c r="AM245" s="29"/>
      <c r="AN245" s="29"/>
      <c r="AO245" s="29"/>
      <c r="AP245" s="28"/>
      <c r="AQ245" s="28"/>
      <c r="AR245" s="28"/>
      <c r="AS245" s="28"/>
      <c r="AT245" s="28"/>
      <c r="AU245" s="28"/>
      <c r="AV245" s="28"/>
      <c r="AW245" s="28"/>
      <c r="AX245" s="28"/>
      <c r="AY245" s="28"/>
      <c r="AZ245" s="28"/>
      <c r="BA245" s="28"/>
      <c r="BB245" s="28"/>
      <c r="BC245" s="28"/>
      <c r="BD245" s="28"/>
      <c r="BE245" s="28"/>
      <c r="BF245" s="28"/>
      <c r="BG245" s="28"/>
      <c r="BH245" s="28"/>
      <c r="BI245" s="28"/>
      <c r="BJ245" s="28"/>
      <c r="BK245" s="28"/>
      <c r="BL245" s="28"/>
      <c r="BM245" s="28"/>
      <c r="BN245" s="28"/>
      <c r="BO245" s="28"/>
      <c r="BP245" s="28"/>
      <c r="BQ245" s="28"/>
      <c r="BR245" s="28"/>
      <c r="BS245" s="28"/>
      <c r="BT245" s="28"/>
      <c r="BU245" s="28"/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  <c r="DM245" s="28"/>
      <c r="DN245" s="28"/>
      <c r="DO245" s="28"/>
      <c r="DP245" s="28"/>
      <c r="DQ245" s="28"/>
      <c r="DR245" s="28"/>
      <c r="DS245" s="28"/>
      <c r="DT245" s="28"/>
      <c r="DU245" s="28"/>
      <c r="DV245" s="28"/>
      <c r="DW245" s="28"/>
      <c r="DX245" s="28"/>
      <c r="DY245" s="28"/>
      <c r="DZ245" s="28"/>
      <c r="EA245" s="28"/>
      <c r="EB245" s="28"/>
      <c r="EC245" s="28"/>
      <c r="ED245" s="28"/>
      <c r="EE245" s="28"/>
      <c r="EF245" s="28"/>
      <c r="EG245" s="28"/>
      <c r="EH245" s="28"/>
      <c r="EI245" s="28"/>
      <c r="EJ245" s="28"/>
      <c r="EK245" s="28"/>
      <c r="EL245" s="28"/>
      <c r="EM245" s="28"/>
      <c r="EN245" s="28"/>
      <c r="EO245" s="28"/>
      <c r="EP245" s="28"/>
      <c r="EQ245" s="28"/>
      <c r="ER245" s="28"/>
      <c r="ES245" s="28"/>
      <c r="ET245" s="28"/>
      <c r="EU245" s="28"/>
      <c r="EV245" s="28"/>
      <c r="EW245" s="28"/>
      <c r="EX245" s="28"/>
      <c r="EY245" s="28"/>
      <c r="EZ245" s="28"/>
      <c r="FA245" s="28"/>
      <c r="FB245" s="28"/>
      <c r="FC245" s="28"/>
      <c r="FD245" s="28"/>
      <c r="FE245" s="28"/>
      <c r="FF245" s="28"/>
      <c r="FG245" s="28"/>
      <c r="FH245" s="28"/>
      <c r="FI245" s="28"/>
      <c r="FJ245" s="28"/>
      <c r="FK245" s="28"/>
      <c r="FL245" s="28"/>
      <c r="FM245" s="28"/>
      <c r="FN245" s="28"/>
      <c r="FO245" s="28"/>
      <c r="FP245" s="28"/>
      <c r="FQ245" s="28"/>
      <c r="FR245" s="28"/>
      <c r="FS245" s="28"/>
      <c r="FT245" s="28"/>
      <c r="FU245" s="28"/>
      <c r="FV245" s="28"/>
      <c r="FW245" s="28"/>
      <c r="FX245" s="28"/>
      <c r="FY245" s="28"/>
      <c r="FZ245" s="28"/>
      <c r="GA245" s="28"/>
      <c r="GB245" s="28"/>
      <c r="GC245" s="28"/>
      <c r="GD245" s="28"/>
      <c r="GE245" s="28"/>
      <c r="GF245" s="28"/>
      <c r="GG245" s="28"/>
      <c r="GH245" s="28"/>
      <c r="GI245" s="28"/>
      <c r="GJ245" s="28"/>
      <c r="GK245" s="28"/>
      <c r="GL245" s="28"/>
      <c r="GM245" s="28"/>
      <c r="GN245" s="28"/>
      <c r="GO245" s="28"/>
      <c r="GP245" s="28"/>
      <c r="GQ245" s="28"/>
      <c r="GR245" s="28"/>
      <c r="GS245" s="28"/>
      <c r="GT245" s="28"/>
      <c r="GU245" s="28"/>
      <c r="GV245" s="28"/>
      <c r="GW245" s="28"/>
      <c r="GX245" s="28"/>
      <c r="GY245" s="28"/>
      <c r="GZ245" s="28"/>
      <c r="HA245" s="28"/>
      <c r="HB245" s="28"/>
      <c r="HC245" s="28"/>
      <c r="HD245" s="28"/>
      <c r="HE245" s="28"/>
      <c r="HF245" s="28"/>
      <c r="HG245" s="28"/>
      <c r="HH245" s="28"/>
      <c r="HI245" s="28"/>
      <c r="HJ245" s="28"/>
      <c r="HK245" s="28"/>
      <c r="HL245" s="28"/>
      <c r="HM245" s="28"/>
      <c r="HN245" s="28"/>
      <c r="HO245" s="28"/>
      <c r="HP245" s="28"/>
      <c r="HQ245" s="28"/>
      <c r="HR245" s="28"/>
      <c r="HS245" s="28"/>
      <c r="HT245" s="28"/>
      <c r="HU245" s="28"/>
      <c r="HV245" s="28"/>
      <c r="HW245" s="28"/>
      <c r="HX245" s="28"/>
      <c r="HY245" s="28"/>
      <c r="HZ245" s="28"/>
      <c r="IA245" s="28"/>
      <c r="IB245" s="28"/>
      <c r="IC245" s="28"/>
      <c r="ID245" s="28"/>
      <c r="IE245" s="28"/>
      <c r="IF245" s="28"/>
      <c r="IG245" s="28"/>
      <c r="IH245" s="28"/>
      <c r="II245" s="28"/>
      <c r="IJ245" s="28"/>
      <c r="IK245" s="28"/>
      <c r="IL245" s="28"/>
      <c r="IM245" s="28"/>
      <c r="IN245" s="28"/>
      <c r="IO245" s="28"/>
      <c r="IP245" s="28"/>
      <c r="IQ245" s="28"/>
      <c r="IR245" s="28"/>
      <c r="IS245" s="28"/>
      <c r="IT245" s="28"/>
      <c r="IU245" s="28"/>
      <c r="IV245" s="28"/>
      <c r="IW245" s="28"/>
      <c r="IX245" s="28"/>
      <c r="IY245" s="28"/>
      <c r="IZ245" s="28"/>
      <c r="JA245" s="28"/>
      <c r="JB245" s="28"/>
      <c r="JC245" s="28"/>
      <c r="JD245" s="28"/>
      <c r="JE245" s="28"/>
      <c r="JF245" s="28"/>
      <c r="JG245" s="28"/>
      <c r="JH245" s="28"/>
      <c r="JI245" s="28"/>
      <c r="JJ245" s="28"/>
      <c r="JK245" s="28"/>
      <c r="JL245" s="28"/>
      <c r="JM245" s="28"/>
      <c r="JN245" s="28"/>
      <c r="JO245" s="28"/>
      <c r="JP245" s="28"/>
      <c r="JQ245" s="28"/>
      <c r="JR245" s="28"/>
      <c r="JS245" s="28"/>
      <c r="JT245" s="28"/>
      <c r="JU245" s="28"/>
      <c r="JV245" s="28"/>
      <c r="JW245" s="28"/>
      <c r="JX245" s="28"/>
      <c r="JY245" s="28"/>
      <c r="JZ245" s="28"/>
      <c r="KA245" s="28"/>
      <c r="KB245" s="28"/>
      <c r="KC245" s="28"/>
      <c r="KD245" s="28"/>
      <c r="KE245" s="28"/>
      <c r="KF245" s="28"/>
      <c r="KG245" s="28"/>
      <c r="KH245" s="28"/>
      <c r="KI245" s="28"/>
      <c r="KJ245" s="28"/>
      <c r="KK245" s="28"/>
      <c r="KL245" s="28"/>
      <c r="KM245" s="28"/>
      <c r="KN245" s="28"/>
      <c r="KO245" s="28"/>
      <c r="KP245" s="28"/>
      <c r="KQ245" s="28"/>
      <c r="KR245" s="28"/>
      <c r="KS245" s="28"/>
      <c r="KT245" s="28"/>
      <c r="KU245" s="28"/>
      <c r="KV245" s="28"/>
      <c r="KW245" s="28"/>
      <c r="KX245" s="28"/>
      <c r="KY245" s="28"/>
      <c r="KZ245" s="28"/>
      <c r="LA245" s="28"/>
      <c r="LB245" s="28"/>
      <c r="LC245" s="28"/>
      <c r="LD245" s="28"/>
      <c r="LE245" s="28"/>
      <c r="LF245" s="28"/>
      <c r="LG245" s="28"/>
      <c r="LH245" s="28"/>
      <c r="LI245" s="28"/>
      <c r="LJ245" s="28"/>
      <c r="LK245" s="28"/>
      <c r="LL245" s="28"/>
      <c r="LM245" s="28"/>
      <c r="LN245" s="28"/>
      <c r="LO245" s="28"/>
      <c r="LP245" s="28"/>
      <c r="LQ245" s="28"/>
      <c r="LR245" s="28"/>
      <c r="LS245" s="28"/>
      <c r="LT245" s="28"/>
      <c r="LU245" s="28"/>
      <c r="LV245" s="28"/>
      <c r="LW245" s="28"/>
      <c r="LX245" s="28"/>
      <c r="LY245" s="28"/>
      <c r="LZ245" s="28"/>
      <c r="MA245" s="28"/>
      <c r="MB245" s="28"/>
      <c r="MC245" s="28"/>
      <c r="MD245" s="28"/>
      <c r="ME245" s="28"/>
      <c r="MF245" s="28"/>
      <c r="MG245" s="28"/>
      <c r="MH245" s="28"/>
      <c r="MI245" s="28"/>
      <c r="MJ245" s="28"/>
      <c r="MK245" s="28"/>
      <c r="ML245" s="28"/>
      <c r="MM245" s="28"/>
      <c r="MN245" s="28"/>
      <c r="MO245" s="28"/>
      <c r="MP245" s="28"/>
      <c r="MQ245" s="28"/>
      <c r="MR245" s="28"/>
      <c r="MS245" s="28"/>
      <c r="MT245" s="28"/>
      <c r="MU245" s="28"/>
      <c r="MV245" s="28"/>
      <c r="MW245" s="28"/>
      <c r="MX245" s="28"/>
      <c r="MY245" s="28"/>
      <c r="MZ245" s="28"/>
      <c r="NA245" s="28"/>
      <c r="NB245" s="28"/>
      <c r="NC245" s="28"/>
      <c r="ND245" s="28"/>
      <c r="NE245" s="28"/>
      <c r="NF245" s="28"/>
      <c r="NG245" s="28"/>
      <c r="NH245" s="28"/>
      <c r="NI245" s="28"/>
      <c r="NJ245" s="28"/>
      <c r="NK245" s="28"/>
      <c r="NL245" s="28"/>
      <c r="NM245" s="28"/>
      <c r="NN245" s="28"/>
      <c r="NO245" s="28"/>
      <c r="NP245" s="28"/>
      <c r="NQ245" s="28"/>
      <c r="NR245" s="28"/>
      <c r="NS245" s="28"/>
      <c r="NT245" s="28"/>
      <c r="NU245" s="28"/>
      <c r="NV245" s="28"/>
      <c r="NW245" s="28"/>
      <c r="NX245" s="28"/>
      <c r="NY245" s="28"/>
      <c r="NZ245" s="28"/>
      <c r="OA245" s="28"/>
      <c r="OB245" s="28"/>
      <c r="OC245" s="28"/>
      <c r="OD245" s="28"/>
      <c r="OE245" s="28"/>
      <c r="OF245" s="28"/>
      <c r="OG245" s="28"/>
      <c r="OH245" s="28"/>
      <c r="OI245" s="28"/>
      <c r="OJ245" s="28"/>
    </row>
    <row r="246" spans="1:400">
      <c r="A246" s="12" t="s">
        <v>297</v>
      </c>
      <c r="B246" s="13"/>
      <c r="C246" s="189"/>
      <c r="D246" s="12"/>
      <c r="E246" s="14" t="s">
        <v>354</v>
      </c>
      <c r="F246" s="14" t="s">
        <v>355</v>
      </c>
      <c r="G246" s="14" t="s">
        <v>356</v>
      </c>
      <c r="H246" s="15">
        <v>2015</v>
      </c>
      <c r="I246" s="15">
        <v>1</v>
      </c>
      <c r="J246" s="15">
        <v>0</v>
      </c>
      <c r="K246" s="15">
        <v>0</v>
      </c>
      <c r="L246" s="16" t="s">
        <v>331</v>
      </c>
      <c r="M246" s="16"/>
      <c r="N246" s="16" t="s">
        <v>39</v>
      </c>
      <c r="O246" s="17">
        <v>480</v>
      </c>
      <c r="P246" s="17">
        <v>0</v>
      </c>
      <c r="Q246" s="17">
        <v>0</v>
      </c>
      <c r="R246" s="18" t="s">
        <v>33</v>
      </c>
      <c r="S246" s="19">
        <v>60</v>
      </c>
      <c r="T246" s="19">
        <v>110</v>
      </c>
      <c r="U246" s="19">
        <v>0.5</v>
      </c>
      <c r="V246" s="19">
        <v>0</v>
      </c>
      <c r="W246" s="20">
        <v>5.5E-2</v>
      </c>
      <c r="X246" s="21">
        <v>26.4</v>
      </c>
      <c r="Y246" s="22" t="s">
        <v>33</v>
      </c>
      <c r="Z246" s="14" t="s">
        <v>5838</v>
      </c>
      <c r="AA246" s="24" t="s">
        <v>67</v>
      </c>
      <c r="AB246" s="14" t="s">
        <v>67</v>
      </c>
      <c r="AC246" s="14" t="s">
        <v>67</v>
      </c>
      <c r="AD246" s="25"/>
      <c r="AE246" s="26"/>
      <c r="AF246" s="27"/>
      <c r="AG246" s="29"/>
      <c r="AH246" s="29"/>
      <c r="AI246" s="29"/>
      <c r="AJ246" s="29"/>
      <c r="AK246" s="29"/>
      <c r="AL246" s="29"/>
      <c r="AM246" s="29"/>
      <c r="AN246" s="29"/>
      <c r="AO246" s="29"/>
      <c r="AP246" s="28"/>
      <c r="AQ246" s="28"/>
      <c r="AR246" s="28"/>
      <c r="AS246" s="28"/>
      <c r="AT246" s="28"/>
      <c r="AU246" s="28"/>
      <c r="AV246" s="28"/>
      <c r="AW246" s="28"/>
      <c r="AX246" s="28"/>
      <c r="AY246" s="28"/>
      <c r="AZ246" s="28"/>
      <c r="BA246" s="28"/>
      <c r="BB246" s="28"/>
      <c r="BC246" s="28"/>
      <c r="BD246" s="28"/>
      <c r="BE246" s="28"/>
      <c r="BF246" s="28"/>
      <c r="BG246" s="28"/>
      <c r="BH246" s="28"/>
      <c r="BI246" s="28"/>
      <c r="BJ246" s="28"/>
      <c r="BK246" s="28"/>
      <c r="BL246" s="28"/>
      <c r="BM246" s="28"/>
      <c r="BN246" s="28"/>
      <c r="BO246" s="28"/>
      <c r="BP246" s="28"/>
      <c r="BQ246" s="28"/>
      <c r="BR246" s="28"/>
      <c r="BS246" s="28"/>
      <c r="BT246" s="28"/>
      <c r="BU246" s="28"/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  <c r="DM246" s="28"/>
      <c r="DN246" s="28"/>
      <c r="DO246" s="28"/>
      <c r="DP246" s="28"/>
      <c r="DQ246" s="28"/>
      <c r="DR246" s="28"/>
      <c r="DS246" s="28"/>
      <c r="DT246" s="28"/>
      <c r="DU246" s="28"/>
      <c r="DV246" s="28"/>
      <c r="DW246" s="28"/>
      <c r="DX246" s="28"/>
      <c r="DY246" s="28"/>
      <c r="DZ246" s="28"/>
      <c r="EA246" s="28"/>
      <c r="EB246" s="28"/>
      <c r="EC246" s="28"/>
      <c r="ED246" s="28"/>
      <c r="EE246" s="28"/>
      <c r="EF246" s="28"/>
      <c r="EG246" s="28"/>
      <c r="EH246" s="28"/>
      <c r="EI246" s="28"/>
      <c r="EJ246" s="28"/>
      <c r="EK246" s="28"/>
      <c r="EL246" s="28"/>
      <c r="EM246" s="28"/>
      <c r="EN246" s="28"/>
      <c r="EO246" s="28"/>
      <c r="EP246" s="28"/>
      <c r="EQ246" s="28"/>
      <c r="ER246" s="28"/>
      <c r="ES246" s="28"/>
      <c r="ET246" s="28"/>
      <c r="EU246" s="28"/>
      <c r="EV246" s="28"/>
      <c r="EW246" s="28"/>
      <c r="EX246" s="28"/>
      <c r="EY246" s="28"/>
      <c r="EZ246" s="28"/>
      <c r="FA246" s="28"/>
      <c r="FB246" s="28"/>
      <c r="FC246" s="28"/>
      <c r="FD246" s="28"/>
      <c r="FE246" s="28"/>
      <c r="FF246" s="28"/>
      <c r="FG246" s="28"/>
      <c r="FH246" s="28"/>
      <c r="FI246" s="28"/>
      <c r="FJ246" s="28"/>
      <c r="FK246" s="28"/>
      <c r="FL246" s="28"/>
      <c r="FM246" s="28"/>
      <c r="FN246" s="28"/>
      <c r="FO246" s="28"/>
      <c r="FP246" s="28"/>
      <c r="FQ246" s="28"/>
      <c r="FR246" s="28"/>
      <c r="FS246" s="28"/>
      <c r="FT246" s="28"/>
      <c r="FU246" s="28"/>
      <c r="FV246" s="28"/>
      <c r="FW246" s="28"/>
      <c r="FX246" s="28"/>
      <c r="FY246" s="28"/>
      <c r="FZ246" s="28"/>
      <c r="GA246" s="28"/>
      <c r="GB246" s="28"/>
      <c r="GC246" s="28"/>
      <c r="GD246" s="28"/>
      <c r="GE246" s="28"/>
      <c r="GF246" s="28"/>
      <c r="GG246" s="28"/>
      <c r="GH246" s="28"/>
      <c r="GI246" s="28"/>
      <c r="GJ246" s="28"/>
      <c r="GK246" s="28"/>
      <c r="GL246" s="28"/>
      <c r="GM246" s="28"/>
      <c r="GN246" s="28"/>
      <c r="GO246" s="28"/>
      <c r="GP246" s="28"/>
      <c r="GQ246" s="28"/>
      <c r="GR246" s="28"/>
      <c r="GS246" s="28"/>
      <c r="GT246" s="28"/>
      <c r="GU246" s="28"/>
      <c r="GV246" s="28"/>
      <c r="GW246" s="28"/>
      <c r="GX246" s="28"/>
      <c r="GY246" s="28"/>
      <c r="GZ246" s="28"/>
      <c r="HA246" s="28"/>
      <c r="HB246" s="28"/>
      <c r="HC246" s="28"/>
      <c r="HD246" s="28"/>
      <c r="HE246" s="28"/>
      <c r="HF246" s="28"/>
      <c r="HG246" s="28"/>
      <c r="HH246" s="28"/>
      <c r="HI246" s="28"/>
      <c r="HJ246" s="28"/>
      <c r="HK246" s="28"/>
      <c r="HL246" s="28"/>
      <c r="HM246" s="28"/>
      <c r="HN246" s="28"/>
      <c r="HO246" s="28"/>
      <c r="HP246" s="28"/>
      <c r="HQ246" s="28"/>
      <c r="HR246" s="28"/>
      <c r="HS246" s="28"/>
      <c r="HT246" s="28"/>
      <c r="HU246" s="28"/>
      <c r="HV246" s="28"/>
      <c r="HW246" s="28"/>
      <c r="HX246" s="28"/>
      <c r="HY246" s="28"/>
      <c r="HZ246" s="28"/>
      <c r="IA246" s="28"/>
      <c r="IB246" s="28"/>
      <c r="IC246" s="28"/>
      <c r="ID246" s="28"/>
      <c r="IE246" s="28"/>
      <c r="IF246" s="28"/>
      <c r="IG246" s="28"/>
      <c r="IH246" s="28"/>
      <c r="II246" s="28"/>
      <c r="IJ246" s="28"/>
      <c r="IK246" s="28"/>
      <c r="IL246" s="28"/>
      <c r="IM246" s="28"/>
      <c r="IN246" s="28"/>
      <c r="IO246" s="28"/>
      <c r="IP246" s="28"/>
      <c r="IQ246" s="28"/>
      <c r="IR246" s="28"/>
      <c r="IS246" s="28"/>
      <c r="IT246" s="28"/>
      <c r="IU246" s="28"/>
      <c r="IV246" s="28"/>
      <c r="IW246" s="28"/>
      <c r="IX246" s="28"/>
      <c r="IY246" s="28"/>
      <c r="IZ246" s="28"/>
      <c r="JA246" s="28"/>
      <c r="JB246" s="28"/>
      <c r="JC246" s="28"/>
      <c r="JD246" s="28"/>
      <c r="JE246" s="28"/>
      <c r="JF246" s="28"/>
      <c r="JG246" s="28"/>
      <c r="JH246" s="28"/>
      <c r="JI246" s="28"/>
      <c r="JJ246" s="28"/>
      <c r="JK246" s="28"/>
      <c r="JL246" s="28"/>
      <c r="JM246" s="28"/>
      <c r="JN246" s="28"/>
      <c r="JO246" s="28"/>
      <c r="JP246" s="28"/>
      <c r="JQ246" s="28"/>
      <c r="JR246" s="28"/>
      <c r="JS246" s="28"/>
      <c r="JT246" s="28"/>
      <c r="JU246" s="28"/>
      <c r="JV246" s="28"/>
      <c r="JW246" s="28"/>
      <c r="JX246" s="28"/>
      <c r="JY246" s="28"/>
      <c r="JZ246" s="28"/>
      <c r="KA246" s="28"/>
      <c r="KB246" s="28"/>
      <c r="KC246" s="28"/>
      <c r="KD246" s="28"/>
      <c r="KE246" s="28"/>
      <c r="KF246" s="28"/>
      <c r="KG246" s="28"/>
      <c r="KH246" s="28"/>
      <c r="KI246" s="28"/>
      <c r="KJ246" s="28"/>
      <c r="KK246" s="28"/>
      <c r="KL246" s="28"/>
      <c r="KM246" s="28"/>
      <c r="KN246" s="28"/>
      <c r="KO246" s="28"/>
      <c r="KP246" s="28"/>
      <c r="KQ246" s="28"/>
      <c r="KR246" s="28"/>
      <c r="KS246" s="28"/>
      <c r="KT246" s="28"/>
      <c r="KU246" s="28"/>
      <c r="KV246" s="28"/>
      <c r="KW246" s="28"/>
      <c r="KX246" s="28"/>
      <c r="KY246" s="28"/>
      <c r="KZ246" s="28"/>
      <c r="LA246" s="28"/>
      <c r="LB246" s="28"/>
      <c r="LC246" s="28"/>
      <c r="LD246" s="28"/>
      <c r="LE246" s="28"/>
      <c r="LF246" s="28"/>
      <c r="LG246" s="28"/>
      <c r="LH246" s="28"/>
      <c r="LI246" s="28"/>
      <c r="LJ246" s="28"/>
      <c r="LK246" s="28"/>
      <c r="LL246" s="28"/>
      <c r="LM246" s="28"/>
      <c r="LN246" s="28"/>
      <c r="LO246" s="28"/>
      <c r="LP246" s="28"/>
      <c r="LQ246" s="28"/>
      <c r="LR246" s="28"/>
      <c r="LS246" s="28"/>
      <c r="LT246" s="28"/>
      <c r="LU246" s="28"/>
      <c r="LV246" s="28"/>
      <c r="LW246" s="28"/>
      <c r="LX246" s="28"/>
      <c r="LY246" s="28"/>
      <c r="LZ246" s="28"/>
      <c r="MA246" s="28"/>
      <c r="MB246" s="28"/>
      <c r="MC246" s="28"/>
      <c r="MD246" s="28"/>
      <c r="ME246" s="28"/>
      <c r="MF246" s="28"/>
      <c r="MG246" s="28"/>
      <c r="MH246" s="28"/>
      <c r="MI246" s="28"/>
      <c r="MJ246" s="28"/>
      <c r="MK246" s="28"/>
      <c r="ML246" s="28"/>
      <c r="MM246" s="28"/>
      <c r="MN246" s="28"/>
      <c r="MO246" s="28"/>
      <c r="MP246" s="28"/>
      <c r="MQ246" s="28"/>
      <c r="MR246" s="28"/>
      <c r="MS246" s="28"/>
      <c r="MT246" s="28"/>
      <c r="MU246" s="28"/>
      <c r="MV246" s="28"/>
      <c r="MW246" s="28"/>
      <c r="MX246" s="28"/>
      <c r="MY246" s="28"/>
      <c r="MZ246" s="28"/>
      <c r="NA246" s="28"/>
      <c r="NB246" s="28"/>
      <c r="NC246" s="28"/>
      <c r="ND246" s="28"/>
      <c r="NE246" s="28"/>
      <c r="NF246" s="28"/>
      <c r="NG246" s="28"/>
      <c r="NH246" s="28"/>
      <c r="NI246" s="28"/>
      <c r="NJ246" s="28"/>
      <c r="NK246" s="28"/>
      <c r="NL246" s="28"/>
      <c r="NM246" s="28"/>
      <c r="NN246" s="28"/>
      <c r="NO246" s="28"/>
      <c r="NP246" s="28"/>
      <c r="NQ246" s="28"/>
      <c r="NR246" s="28"/>
      <c r="NS246" s="28"/>
      <c r="NT246" s="28"/>
      <c r="NU246" s="28"/>
      <c r="NV246" s="28"/>
      <c r="NW246" s="28"/>
      <c r="NX246" s="28"/>
      <c r="NY246" s="28"/>
      <c r="NZ246" s="28"/>
      <c r="OA246" s="28"/>
      <c r="OB246" s="28"/>
      <c r="OC246" s="28"/>
      <c r="OD246" s="28"/>
      <c r="OE246" s="28"/>
      <c r="OF246" s="28"/>
      <c r="OG246" s="28"/>
      <c r="OH246" s="28"/>
      <c r="OI246" s="28"/>
      <c r="OJ246" s="28"/>
    </row>
    <row r="247" spans="1:400">
      <c r="A247" s="12" t="s">
        <v>297</v>
      </c>
      <c r="B247" s="13"/>
      <c r="C247" s="189"/>
      <c r="D247" s="12"/>
      <c r="E247" s="14" t="s">
        <v>358</v>
      </c>
      <c r="F247" s="14" t="s">
        <v>67</v>
      </c>
      <c r="G247" s="14" t="s">
        <v>359</v>
      </c>
      <c r="H247" s="15">
        <v>2003</v>
      </c>
      <c r="I247" s="15">
        <v>2</v>
      </c>
      <c r="J247" s="15">
        <v>0</v>
      </c>
      <c r="K247" s="15">
        <v>0</v>
      </c>
      <c r="L247" s="16" t="s">
        <v>320</v>
      </c>
      <c r="M247" s="16"/>
      <c r="N247" s="16" t="s">
        <v>39</v>
      </c>
      <c r="O247" s="17">
        <v>1670</v>
      </c>
      <c r="P247" s="17">
        <v>0</v>
      </c>
      <c r="Q247" s="17">
        <v>0</v>
      </c>
      <c r="R247" s="18" t="s">
        <v>33</v>
      </c>
      <c r="S247" s="19">
        <v>60</v>
      </c>
      <c r="T247" s="19">
        <v>110</v>
      </c>
      <c r="U247" s="19">
        <v>0.22727272727272727</v>
      </c>
      <c r="V247" s="19">
        <v>0</v>
      </c>
      <c r="W247" s="20">
        <v>2.5000000000000001E-2</v>
      </c>
      <c r="X247" s="21">
        <v>83.5</v>
      </c>
      <c r="Y247" s="22" t="s">
        <v>33</v>
      </c>
      <c r="Z247" s="14" t="s">
        <v>5838</v>
      </c>
      <c r="AA247" s="24" t="s">
        <v>67</v>
      </c>
      <c r="AB247" s="14" t="s">
        <v>67</v>
      </c>
      <c r="AC247" s="14" t="s">
        <v>67</v>
      </c>
      <c r="AD247" s="25"/>
      <c r="AE247" s="26"/>
      <c r="AF247" s="27"/>
      <c r="AG247" s="29"/>
      <c r="AH247" s="29"/>
      <c r="AI247" s="29"/>
      <c r="AJ247" s="29"/>
      <c r="AK247" s="29"/>
      <c r="AL247" s="29"/>
      <c r="AM247" s="29"/>
      <c r="AN247" s="29"/>
      <c r="AO247" s="29"/>
      <c r="AP247" s="28"/>
      <c r="AQ247" s="28"/>
      <c r="AR247" s="28"/>
      <c r="AS247" s="28"/>
      <c r="AT247" s="28"/>
      <c r="AU247" s="28"/>
      <c r="AV247" s="28"/>
      <c r="AW247" s="28"/>
      <c r="AX247" s="28"/>
      <c r="AY247" s="28"/>
      <c r="AZ247" s="28"/>
      <c r="BA247" s="28"/>
      <c r="BB247" s="28"/>
      <c r="BC247" s="28"/>
      <c r="BD247" s="28"/>
      <c r="BE247" s="28"/>
      <c r="BF247" s="28"/>
      <c r="BG247" s="28"/>
      <c r="BH247" s="28"/>
      <c r="BI247" s="28"/>
      <c r="BJ247" s="28"/>
      <c r="BK247" s="28"/>
      <c r="BL247" s="28"/>
      <c r="BM247" s="28"/>
      <c r="BN247" s="28"/>
      <c r="BO247" s="28"/>
      <c r="BP247" s="28"/>
      <c r="BQ247" s="28"/>
      <c r="BR247" s="28"/>
      <c r="BS247" s="28"/>
      <c r="BT247" s="28"/>
      <c r="BU247" s="28"/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  <c r="DM247" s="28"/>
      <c r="DN247" s="28"/>
      <c r="DO247" s="28"/>
      <c r="DP247" s="28"/>
      <c r="DQ247" s="28"/>
      <c r="DR247" s="28"/>
      <c r="DS247" s="28"/>
      <c r="DT247" s="28"/>
      <c r="DU247" s="28"/>
      <c r="DV247" s="28"/>
      <c r="DW247" s="28"/>
      <c r="DX247" s="28"/>
      <c r="DY247" s="28"/>
      <c r="DZ247" s="28"/>
      <c r="EA247" s="28"/>
      <c r="EB247" s="28"/>
      <c r="EC247" s="28"/>
      <c r="ED247" s="28"/>
      <c r="EE247" s="28"/>
      <c r="EF247" s="28"/>
      <c r="EG247" s="28"/>
      <c r="EH247" s="28"/>
      <c r="EI247" s="28"/>
      <c r="EJ247" s="28"/>
      <c r="EK247" s="28"/>
      <c r="EL247" s="28"/>
      <c r="EM247" s="28"/>
      <c r="EN247" s="28"/>
      <c r="EO247" s="28"/>
      <c r="EP247" s="28"/>
      <c r="EQ247" s="28"/>
      <c r="ER247" s="28"/>
      <c r="ES247" s="28"/>
      <c r="ET247" s="28"/>
      <c r="EU247" s="28"/>
      <c r="EV247" s="28"/>
      <c r="EW247" s="28"/>
      <c r="EX247" s="28"/>
      <c r="EY247" s="28"/>
      <c r="EZ247" s="28"/>
      <c r="FA247" s="28"/>
      <c r="FB247" s="28"/>
      <c r="FC247" s="28"/>
      <c r="FD247" s="28"/>
      <c r="FE247" s="28"/>
      <c r="FF247" s="28"/>
      <c r="FG247" s="28"/>
      <c r="FH247" s="28"/>
      <c r="FI247" s="28"/>
      <c r="FJ247" s="28"/>
      <c r="FK247" s="28"/>
      <c r="FL247" s="28"/>
      <c r="FM247" s="28"/>
      <c r="FN247" s="28"/>
      <c r="FO247" s="28"/>
      <c r="FP247" s="28"/>
      <c r="FQ247" s="28"/>
      <c r="FR247" s="28"/>
      <c r="FS247" s="28"/>
      <c r="FT247" s="28"/>
      <c r="FU247" s="28"/>
      <c r="FV247" s="28"/>
      <c r="FW247" s="28"/>
      <c r="FX247" s="28"/>
      <c r="FY247" s="28"/>
      <c r="FZ247" s="28"/>
      <c r="GA247" s="28"/>
      <c r="GB247" s="28"/>
      <c r="GC247" s="28"/>
      <c r="GD247" s="28"/>
      <c r="GE247" s="28"/>
      <c r="GF247" s="28"/>
      <c r="GG247" s="28"/>
      <c r="GH247" s="28"/>
      <c r="GI247" s="28"/>
      <c r="GJ247" s="28"/>
      <c r="GK247" s="28"/>
      <c r="GL247" s="28"/>
      <c r="GM247" s="28"/>
      <c r="GN247" s="28"/>
      <c r="GO247" s="28"/>
      <c r="GP247" s="28"/>
      <c r="GQ247" s="28"/>
      <c r="GR247" s="28"/>
      <c r="GS247" s="28"/>
      <c r="GT247" s="28"/>
      <c r="GU247" s="28"/>
      <c r="GV247" s="28"/>
      <c r="GW247" s="28"/>
      <c r="GX247" s="28"/>
      <c r="GY247" s="28"/>
      <c r="GZ247" s="28"/>
      <c r="HA247" s="28"/>
      <c r="HB247" s="28"/>
      <c r="HC247" s="28"/>
      <c r="HD247" s="28"/>
      <c r="HE247" s="28"/>
      <c r="HF247" s="28"/>
      <c r="HG247" s="28"/>
      <c r="HH247" s="28"/>
      <c r="HI247" s="28"/>
      <c r="HJ247" s="28"/>
      <c r="HK247" s="28"/>
      <c r="HL247" s="28"/>
      <c r="HM247" s="28"/>
      <c r="HN247" s="28"/>
      <c r="HO247" s="28"/>
      <c r="HP247" s="28"/>
      <c r="HQ247" s="28"/>
      <c r="HR247" s="28"/>
      <c r="HS247" s="28"/>
      <c r="HT247" s="28"/>
      <c r="HU247" s="28"/>
      <c r="HV247" s="28"/>
      <c r="HW247" s="28"/>
      <c r="HX247" s="28"/>
      <c r="HY247" s="28"/>
      <c r="HZ247" s="28"/>
      <c r="IA247" s="28"/>
      <c r="IB247" s="28"/>
      <c r="IC247" s="28"/>
      <c r="ID247" s="28"/>
      <c r="IE247" s="28"/>
      <c r="IF247" s="28"/>
      <c r="IG247" s="28"/>
      <c r="IH247" s="28"/>
      <c r="II247" s="28"/>
      <c r="IJ247" s="28"/>
      <c r="IK247" s="28"/>
      <c r="IL247" s="28"/>
      <c r="IM247" s="28"/>
      <c r="IN247" s="28"/>
      <c r="IO247" s="28"/>
      <c r="IP247" s="28"/>
      <c r="IQ247" s="28"/>
      <c r="IR247" s="28"/>
      <c r="IS247" s="28"/>
      <c r="IT247" s="28"/>
      <c r="IU247" s="28"/>
      <c r="IV247" s="28"/>
      <c r="IW247" s="28"/>
      <c r="IX247" s="28"/>
      <c r="IY247" s="28"/>
      <c r="IZ247" s="28"/>
      <c r="JA247" s="28"/>
      <c r="JB247" s="28"/>
      <c r="JC247" s="28"/>
      <c r="JD247" s="28"/>
      <c r="JE247" s="28"/>
      <c r="JF247" s="28"/>
      <c r="JG247" s="28"/>
      <c r="JH247" s="28"/>
      <c r="JI247" s="28"/>
      <c r="JJ247" s="28"/>
      <c r="JK247" s="28"/>
      <c r="JL247" s="28"/>
      <c r="JM247" s="28"/>
      <c r="JN247" s="28"/>
      <c r="JO247" s="28"/>
      <c r="JP247" s="28"/>
      <c r="JQ247" s="28"/>
      <c r="JR247" s="28"/>
      <c r="JS247" s="28"/>
      <c r="JT247" s="28"/>
      <c r="JU247" s="28"/>
      <c r="JV247" s="28"/>
      <c r="JW247" s="28"/>
      <c r="JX247" s="28"/>
      <c r="JY247" s="28"/>
      <c r="JZ247" s="28"/>
      <c r="KA247" s="28"/>
      <c r="KB247" s="28"/>
      <c r="KC247" s="28"/>
      <c r="KD247" s="28"/>
      <c r="KE247" s="28"/>
      <c r="KF247" s="28"/>
      <c r="KG247" s="28"/>
      <c r="KH247" s="28"/>
      <c r="KI247" s="28"/>
      <c r="KJ247" s="28"/>
      <c r="KK247" s="28"/>
      <c r="KL247" s="28"/>
      <c r="KM247" s="28"/>
      <c r="KN247" s="28"/>
      <c r="KO247" s="28"/>
      <c r="KP247" s="28"/>
      <c r="KQ247" s="28"/>
      <c r="KR247" s="28"/>
      <c r="KS247" s="28"/>
      <c r="KT247" s="28"/>
      <c r="KU247" s="28"/>
      <c r="KV247" s="28"/>
      <c r="KW247" s="28"/>
      <c r="KX247" s="28"/>
      <c r="KY247" s="28"/>
      <c r="KZ247" s="28"/>
      <c r="LA247" s="28"/>
      <c r="LB247" s="28"/>
      <c r="LC247" s="28"/>
      <c r="LD247" s="28"/>
      <c r="LE247" s="28"/>
      <c r="LF247" s="28"/>
      <c r="LG247" s="28"/>
      <c r="LH247" s="28"/>
      <c r="LI247" s="28"/>
      <c r="LJ247" s="28"/>
      <c r="LK247" s="28"/>
      <c r="LL247" s="28"/>
      <c r="LM247" s="28"/>
      <c r="LN247" s="28"/>
      <c r="LO247" s="28"/>
      <c r="LP247" s="28"/>
      <c r="LQ247" s="28"/>
      <c r="LR247" s="28"/>
      <c r="LS247" s="28"/>
      <c r="LT247" s="28"/>
      <c r="LU247" s="28"/>
      <c r="LV247" s="28"/>
      <c r="LW247" s="28"/>
      <c r="LX247" s="28"/>
      <c r="LY247" s="28"/>
      <c r="LZ247" s="28"/>
      <c r="MA247" s="28"/>
      <c r="MB247" s="28"/>
      <c r="MC247" s="28"/>
      <c r="MD247" s="28"/>
      <c r="ME247" s="28"/>
      <c r="MF247" s="28"/>
      <c r="MG247" s="28"/>
      <c r="MH247" s="28"/>
      <c r="MI247" s="28"/>
      <c r="MJ247" s="28"/>
      <c r="MK247" s="28"/>
      <c r="ML247" s="28"/>
      <c r="MM247" s="28"/>
      <c r="MN247" s="28"/>
      <c r="MO247" s="28"/>
      <c r="MP247" s="28"/>
      <c r="MQ247" s="28"/>
      <c r="MR247" s="28"/>
      <c r="MS247" s="28"/>
      <c r="MT247" s="28"/>
      <c r="MU247" s="28"/>
      <c r="MV247" s="28"/>
      <c r="MW247" s="28"/>
      <c r="MX247" s="28"/>
      <c r="MY247" s="28"/>
      <c r="MZ247" s="28"/>
      <c r="NA247" s="28"/>
      <c r="NB247" s="28"/>
      <c r="NC247" s="28"/>
      <c r="ND247" s="28"/>
      <c r="NE247" s="28"/>
      <c r="NF247" s="28"/>
      <c r="NG247" s="28"/>
      <c r="NH247" s="28"/>
      <c r="NI247" s="28"/>
      <c r="NJ247" s="28"/>
      <c r="NK247" s="28"/>
      <c r="NL247" s="28"/>
      <c r="NM247" s="28"/>
      <c r="NN247" s="28"/>
      <c r="NO247" s="28"/>
      <c r="NP247" s="28"/>
      <c r="NQ247" s="28"/>
      <c r="NR247" s="28"/>
      <c r="NS247" s="28"/>
      <c r="NT247" s="28"/>
      <c r="NU247" s="28"/>
      <c r="NV247" s="28"/>
      <c r="NW247" s="28"/>
      <c r="NX247" s="28"/>
      <c r="NY247" s="28"/>
      <c r="NZ247" s="28"/>
      <c r="OA247" s="28"/>
      <c r="OB247" s="28"/>
      <c r="OC247" s="28"/>
      <c r="OD247" s="28"/>
      <c r="OE247" s="28"/>
      <c r="OF247" s="28"/>
      <c r="OG247" s="28"/>
      <c r="OH247" s="28"/>
      <c r="OI247" s="28"/>
      <c r="OJ247" s="28"/>
    </row>
    <row r="248" spans="1:400">
      <c r="A248" s="12" t="s">
        <v>297</v>
      </c>
      <c r="B248" s="13"/>
      <c r="C248" s="189"/>
      <c r="D248" s="12"/>
      <c r="E248" s="14" t="s">
        <v>358</v>
      </c>
      <c r="F248" s="14" t="s">
        <v>67</v>
      </c>
      <c r="G248" s="14" t="s">
        <v>67</v>
      </c>
      <c r="H248" s="15">
        <v>2003</v>
      </c>
      <c r="I248" s="15">
        <v>1</v>
      </c>
      <c r="J248" s="15">
        <v>0</v>
      </c>
      <c r="K248" s="15">
        <v>0</v>
      </c>
      <c r="L248" s="16" t="s">
        <v>335</v>
      </c>
      <c r="M248" s="16"/>
      <c r="N248" s="16" t="s">
        <v>39</v>
      </c>
      <c r="O248" s="17">
        <v>1670</v>
      </c>
      <c r="P248" s="17">
        <v>0</v>
      </c>
      <c r="Q248" s="17">
        <v>0</v>
      </c>
      <c r="R248" s="18" t="s">
        <v>33</v>
      </c>
      <c r="S248" s="19">
        <v>60</v>
      </c>
      <c r="T248" s="19">
        <v>110</v>
      </c>
      <c r="U248" s="19">
        <v>0.22727272727272727</v>
      </c>
      <c r="V248" s="19">
        <v>0</v>
      </c>
      <c r="W248" s="20">
        <v>2.5000000000000001E-2</v>
      </c>
      <c r="X248" s="21">
        <v>41.75</v>
      </c>
      <c r="Y248" s="22" t="s">
        <v>33</v>
      </c>
      <c r="Z248" s="14" t="s">
        <v>5838</v>
      </c>
      <c r="AA248" s="24" t="s">
        <v>67</v>
      </c>
      <c r="AB248" s="14" t="s">
        <v>67</v>
      </c>
      <c r="AC248" s="14" t="s">
        <v>67</v>
      </c>
      <c r="AD248" s="25"/>
      <c r="AE248" s="26"/>
      <c r="AF248" s="27"/>
      <c r="AG248" s="29"/>
      <c r="AH248" s="29"/>
      <c r="AI248" s="29"/>
      <c r="AJ248" s="29"/>
      <c r="AK248" s="29"/>
      <c r="AL248" s="29"/>
      <c r="AM248" s="29"/>
      <c r="AN248" s="29"/>
      <c r="AO248" s="29"/>
      <c r="AP248" s="28"/>
      <c r="AQ248" s="28"/>
      <c r="AR248" s="28"/>
      <c r="AS248" s="28"/>
      <c r="AT248" s="28"/>
      <c r="AU248" s="28"/>
      <c r="AV248" s="28"/>
      <c r="AW248" s="28"/>
      <c r="AX248" s="28"/>
      <c r="AY248" s="28"/>
      <c r="AZ248" s="28"/>
      <c r="BA248" s="28"/>
      <c r="BB248" s="28"/>
      <c r="BC248" s="28"/>
      <c r="BD248" s="28"/>
      <c r="BE248" s="28"/>
      <c r="BF248" s="28"/>
      <c r="BG248" s="28"/>
      <c r="BH248" s="28"/>
      <c r="BI248" s="28"/>
      <c r="BJ248" s="28"/>
      <c r="BK248" s="28"/>
      <c r="BL248" s="28"/>
      <c r="BM248" s="28"/>
      <c r="BN248" s="28"/>
      <c r="BO248" s="28"/>
      <c r="BP248" s="28"/>
      <c r="BQ248" s="28"/>
      <c r="BR248" s="28"/>
      <c r="BS248" s="28"/>
      <c r="BT248" s="28"/>
      <c r="BU248" s="28"/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  <c r="DM248" s="28"/>
      <c r="DN248" s="28"/>
      <c r="DO248" s="28"/>
      <c r="DP248" s="28"/>
      <c r="DQ248" s="28"/>
      <c r="DR248" s="28"/>
      <c r="DS248" s="28"/>
      <c r="DT248" s="28"/>
      <c r="DU248" s="28"/>
      <c r="DV248" s="28"/>
      <c r="DW248" s="28"/>
      <c r="DX248" s="28"/>
      <c r="DY248" s="28"/>
      <c r="DZ248" s="28"/>
      <c r="EA248" s="28"/>
      <c r="EB248" s="28"/>
      <c r="EC248" s="28"/>
      <c r="ED248" s="28"/>
      <c r="EE248" s="28"/>
      <c r="EF248" s="28"/>
      <c r="EG248" s="28"/>
      <c r="EH248" s="28"/>
      <c r="EI248" s="28"/>
      <c r="EJ248" s="28"/>
      <c r="EK248" s="28"/>
      <c r="EL248" s="28"/>
      <c r="EM248" s="28"/>
      <c r="EN248" s="28"/>
      <c r="EO248" s="28"/>
      <c r="EP248" s="28"/>
      <c r="EQ248" s="28"/>
      <c r="ER248" s="28"/>
      <c r="ES248" s="28"/>
      <c r="ET248" s="28"/>
      <c r="EU248" s="28"/>
      <c r="EV248" s="28"/>
      <c r="EW248" s="28"/>
      <c r="EX248" s="28"/>
      <c r="EY248" s="28"/>
      <c r="EZ248" s="28"/>
      <c r="FA248" s="28"/>
      <c r="FB248" s="28"/>
      <c r="FC248" s="28"/>
      <c r="FD248" s="28"/>
      <c r="FE248" s="28"/>
      <c r="FF248" s="28"/>
      <c r="FG248" s="28"/>
      <c r="FH248" s="28"/>
      <c r="FI248" s="28"/>
      <c r="FJ248" s="28"/>
      <c r="FK248" s="28"/>
      <c r="FL248" s="28"/>
      <c r="FM248" s="28"/>
      <c r="FN248" s="28"/>
      <c r="FO248" s="28"/>
      <c r="FP248" s="28"/>
      <c r="FQ248" s="28"/>
      <c r="FR248" s="28"/>
      <c r="FS248" s="28"/>
      <c r="FT248" s="28"/>
      <c r="FU248" s="28"/>
      <c r="FV248" s="28"/>
      <c r="FW248" s="28"/>
      <c r="FX248" s="28"/>
      <c r="FY248" s="28"/>
      <c r="FZ248" s="28"/>
      <c r="GA248" s="28"/>
      <c r="GB248" s="28"/>
      <c r="GC248" s="28"/>
      <c r="GD248" s="28"/>
      <c r="GE248" s="28"/>
      <c r="GF248" s="28"/>
      <c r="GG248" s="28"/>
      <c r="GH248" s="28"/>
      <c r="GI248" s="28"/>
      <c r="GJ248" s="28"/>
      <c r="GK248" s="28"/>
      <c r="GL248" s="28"/>
      <c r="GM248" s="28"/>
      <c r="GN248" s="28"/>
      <c r="GO248" s="28"/>
      <c r="GP248" s="28"/>
      <c r="GQ248" s="28"/>
      <c r="GR248" s="28"/>
      <c r="GS248" s="28"/>
      <c r="GT248" s="28"/>
      <c r="GU248" s="28"/>
      <c r="GV248" s="28"/>
      <c r="GW248" s="28"/>
      <c r="GX248" s="28"/>
      <c r="GY248" s="28"/>
      <c r="GZ248" s="28"/>
      <c r="HA248" s="28"/>
      <c r="HB248" s="28"/>
      <c r="HC248" s="28"/>
      <c r="HD248" s="28"/>
      <c r="HE248" s="28"/>
      <c r="HF248" s="28"/>
      <c r="HG248" s="28"/>
      <c r="HH248" s="28"/>
      <c r="HI248" s="28"/>
      <c r="HJ248" s="28"/>
      <c r="HK248" s="28"/>
      <c r="HL248" s="28"/>
      <c r="HM248" s="28"/>
      <c r="HN248" s="28"/>
      <c r="HO248" s="28"/>
      <c r="HP248" s="28"/>
      <c r="HQ248" s="28"/>
      <c r="HR248" s="28"/>
      <c r="HS248" s="28"/>
      <c r="HT248" s="28"/>
      <c r="HU248" s="28"/>
      <c r="HV248" s="28"/>
      <c r="HW248" s="28"/>
      <c r="HX248" s="28"/>
      <c r="HY248" s="28"/>
      <c r="HZ248" s="28"/>
      <c r="IA248" s="28"/>
      <c r="IB248" s="28"/>
      <c r="IC248" s="28"/>
      <c r="ID248" s="28"/>
      <c r="IE248" s="28"/>
      <c r="IF248" s="28"/>
      <c r="IG248" s="28"/>
      <c r="IH248" s="28"/>
      <c r="II248" s="28"/>
      <c r="IJ248" s="28"/>
      <c r="IK248" s="28"/>
      <c r="IL248" s="28"/>
      <c r="IM248" s="28"/>
      <c r="IN248" s="28"/>
      <c r="IO248" s="28"/>
      <c r="IP248" s="28"/>
      <c r="IQ248" s="28"/>
      <c r="IR248" s="28"/>
      <c r="IS248" s="28"/>
      <c r="IT248" s="28"/>
      <c r="IU248" s="28"/>
      <c r="IV248" s="28"/>
      <c r="IW248" s="28"/>
      <c r="IX248" s="28"/>
      <c r="IY248" s="28"/>
      <c r="IZ248" s="28"/>
      <c r="JA248" s="28"/>
      <c r="JB248" s="28"/>
      <c r="JC248" s="28"/>
      <c r="JD248" s="28"/>
      <c r="JE248" s="28"/>
      <c r="JF248" s="28"/>
      <c r="JG248" s="28"/>
      <c r="JH248" s="28"/>
      <c r="JI248" s="28"/>
      <c r="JJ248" s="28"/>
      <c r="JK248" s="28"/>
      <c r="JL248" s="28"/>
      <c r="JM248" s="28"/>
      <c r="JN248" s="28"/>
      <c r="JO248" s="28"/>
      <c r="JP248" s="28"/>
      <c r="JQ248" s="28"/>
      <c r="JR248" s="28"/>
      <c r="JS248" s="28"/>
      <c r="JT248" s="28"/>
      <c r="JU248" s="28"/>
      <c r="JV248" s="28"/>
      <c r="JW248" s="28"/>
      <c r="JX248" s="28"/>
      <c r="JY248" s="28"/>
      <c r="JZ248" s="28"/>
      <c r="KA248" s="28"/>
      <c r="KB248" s="28"/>
      <c r="KC248" s="28"/>
      <c r="KD248" s="28"/>
      <c r="KE248" s="28"/>
      <c r="KF248" s="28"/>
      <c r="KG248" s="28"/>
      <c r="KH248" s="28"/>
      <c r="KI248" s="28"/>
      <c r="KJ248" s="28"/>
      <c r="KK248" s="28"/>
      <c r="KL248" s="28"/>
      <c r="KM248" s="28"/>
      <c r="KN248" s="28"/>
      <c r="KO248" s="28"/>
      <c r="KP248" s="28"/>
      <c r="KQ248" s="28"/>
      <c r="KR248" s="28"/>
      <c r="KS248" s="28"/>
      <c r="KT248" s="28"/>
      <c r="KU248" s="28"/>
      <c r="KV248" s="28"/>
      <c r="KW248" s="28"/>
      <c r="KX248" s="28"/>
      <c r="KY248" s="28"/>
      <c r="KZ248" s="28"/>
      <c r="LA248" s="28"/>
      <c r="LB248" s="28"/>
      <c r="LC248" s="28"/>
      <c r="LD248" s="28"/>
      <c r="LE248" s="28"/>
      <c r="LF248" s="28"/>
      <c r="LG248" s="28"/>
      <c r="LH248" s="28"/>
      <c r="LI248" s="28"/>
      <c r="LJ248" s="28"/>
      <c r="LK248" s="28"/>
      <c r="LL248" s="28"/>
      <c r="LM248" s="28"/>
      <c r="LN248" s="28"/>
      <c r="LO248" s="28"/>
      <c r="LP248" s="28"/>
      <c r="LQ248" s="28"/>
      <c r="LR248" s="28"/>
      <c r="LS248" s="28"/>
      <c r="LT248" s="28"/>
      <c r="LU248" s="28"/>
      <c r="LV248" s="28"/>
      <c r="LW248" s="28"/>
      <c r="LX248" s="28"/>
      <c r="LY248" s="28"/>
      <c r="LZ248" s="28"/>
      <c r="MA248" s="28"/>
      <c r="MB248" s="28"/>
      <c r="MC248" s="28"/>
      <c r="MD248" s="28"/>
      <c r="ME248" s="28"/>
      <c r="MF248" s="28"/>
      <c r="MG248" s="28"/>
      <c r="MH248" s="28"/>
      <c r="MI248" s="28"/>
      <c r="MJ248" s="28"/>
      <c r="MK248" s="28"/>
      <c r="ML248" s="28"/>
      <c r="MM248" s="28"/>
      <c r="MN248" s="28"/>
      <c r="MO248" s="28"/>
      <c r="MP248" s="28"/>
      <c r="MQ248" s="28"/>
      <c r="MR248" s="28"/>
      <c r="MS248" s="28"/>
      <c r="MT248" s="28"/>
      <c r="MU248" s="28"/>
      <c r="MV248" s="28"/>
      <c r="MW248" s="28"/>
      <c r="MX248" s="28"/>
      <c r="MY248" s="28"/>
      <c r="MZ248" s="28"/>
      <c r="NA248" s="28"/>
      <c r="NB248" s="28"/>
      <c r="NC248" s="28"/>
      <c r="ND248" s="28"/>
      <c r="NE248" s="28"/>
      <c r="NF248" s="28"/>
      <c r="NG248" s="28"/>
      <c r="NH248" s="28"/>
      <c r="NI248" s="28"/>
      <c r="NJ248" s="28"/>
      <c r="NK248" s="28"/>
      <c r="NL248" s="28"/>
      <c r="NM248" s="28"/>
      <c r="NN248" s="28"/>
      <c r="NO248" s="28"/>
      <c r="NP248" s="28"/>
      <c r="NQ248" s="28"/>
      <c r="NR248" s="28"/>
      <c r="NS248" s="28"/>
      <c r="NT248" s="28"/>
      <c r="NU248" s="28"/>
      <c r="NV248" s="28"/>
      <c r="NW248" s="28"/>
      <c r="NX248" s="28"/>
      <c r="NY248" s="28"/>
      <c r="NZ248" s="28"/>
      <c r="OA248" s="28"/>
      <c r="OB248" s="28"/>
      <c r="OC248" s="28"/>
      <c r="OD248" s="28"/>
      <c r="OE248" s="28"/>
      <c r="OF248" s="28"/>
      <c r="OG248" s="28"/>
      <c r="OH248" s="28"/>
      <c r="OI248" s="28"/>
      <c r="OJ248" s="28"/>
    </row>
    <row r="249" spans="1:400">
      <c r="A249" s="12" t="s">
        <v>297</v>
      </c>
      <c r="B249" s="13"/>
      <c r="C249" s="189"/>
      <c r="D249" s="12"/>
      <c r="E249" s="14" t="s">
        <v>358</v>
      </c>
      <c r="F249" s="14" t="s">
        <v>67</v>
      </c>
      <c r="G249" s="14" t="s">
        <v>366</v>
      </c>
      <c r="H249" s="15">
        <v>2001</v>
      </c>
      <c r="I249" s="15">
        <v>1</v>
      </c>
      <c r="J249" s="15">
        <v>0</v>
      </c>
      <c r="K249" s="15">
        <v>0</v>
      </c>
      <c r="L249" s="16" t="s">
        <v>330</v>
      </c>
      <c r="M249" s="16"/>
      <c r="N249" s="16" t="s">
        <v>39</v>
      </c>
      <c r="O249" s="17">
        <v>1670</v>
      </c>
      <c r="P249" s="17">
        <v>0</v>
      </c>
      <c r="Q249" s="17">
        <v>0</v>
      </c>
      <c r="R249" s="18" t="s">
        <v>33</v>
      </c>
      <c r="S249" s="19">
        <v>60</v>
      </c>
      <c r="T249" s="19">
        <v>110</v>
      </c>
      <c r="U249" s="19">
        <v>0.22727272727272727</v>
      </c>
      <c r="V249" s="19">
        <v>0</v>
      </c>
      <c r="W249" s="20">
        <v>2.5000000000000001E-2</v>
      </c>
      <c r="X249" s="21">
        <v>41.75</v>
      </c>
      <c r="Y249" s="22" t="s">
        <v>33</v>
      </c>
      <c r="Z249" s="14" t="s">
        <v>5838</v>
      </c>
      <c r="AA249" s="24" t="s">
        <v>67</v>
      </c>
      <c r="AB249" s="14" t="s">
        <v>67</v>
      </c>
      <c r="AC249" s="14" t="s">
        <v>67</v>
      </c>
      <c r="AD249" s="25"/>
      <c r="AE249" s="26"/>
      <c r="AF249" s="27"/>
      <c r="AG249" s="29"/>
      <c r="AH249" s="29"/>
      <c r="AI249" s="29"/>
      <c r="AJ249" s="29"/>
      <c r="AK249" s="29"/>
      <c r="AL249" s="29"/>
      <c r="AM249" s="29"/>
      <c r="AN249" s="29"/>
      <c r="AO249" s="29"/>
      <c r="AP249" s="28"/>
      <c r="AQ249" s="28"/>
      <c r="AR249" s="28"/>
      <c r="AS249" s="28"/>
      <c r="AT249" s="28"/>
      <c r="AU249" s="28"/>
      <c r="AV249" s="28"/>
      <c r="AW249" s="28"/>
      <c r="AX249" s="28"/>
      <c r="AY249" s="28"/>
      <c r="AZ249" s="28"/>
      <c r="BA249" s="28"/>
      <c r="BB249" s="28"/>
      <c r="BC249" s="28"/>
      <c r="BD249" s="28"/>
      <c r="BE249" s="28"/>
      <c r="BF249" s="28"/>
      <c r="BG249" s="28"/>
      <c r="BH249" s="28"/>
      <c r="BI249" s="28"/>
      <c r="BJ249" s="28"/>
      <c r="BK249" s="28"/>
      <c r="BL249" s="28"/>
      <c r="BM249" s="28"/>
      <c r="BN249" s="28"/>
      <c r="BO249" s="28"/>
      <c r="BP249" s="28"/>
      <c r="BQ249" s="28"/>
      <c r="BR249" s="28"/>
      <c r="BS249" s="28"/>
      <c r="BT249" s="28"/>
      <c r="BU249" s="28"/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  <c r="DM249" s="28"/>
      <c r="DN249" s="28"/>
      <c r="DO249" s="28"/>
      <c r="DP249" s="28"/>
      <c r="DQ249" s="28"/>
      <c r="DR249" s="28"/>
      <c r="DS249" s="28"/>
      <c r="DT249" s="28"/>
      <c r="DU249" s="28"/>
      <c r="DV249" s="28"/>
      <c r="DW249" s="28"/>
      <c r="DX249" s="28"/>
      <c r="DY249" s="28"/>
      <c r="DZ249" s="28"/>
      <c r="EA249" s="28"/>
      <c r="EB249" s="28"/>
      <c r="EC249" s="28"/>
      <c r="ED249" s="28"/>
      <c r="EE249" s="28"/>
      <c r="EF249" s="28"/>
      <c r="EG249" s="28"/>
      <c r="EH249" s="28"/>
      <c r="EI249" s="28"/>
      <c r="EJ249" s="28"/>
      <c r="EK249" s="28"/>
      <c r="EL249" s="28"/>
      <c r="EM249" s="28"/>
      <c r="EN249" s="28"/>
      <c r="EO249" s="28"/>
      <c r="EP249" s="28"/>
      <c r="EQ249" s="28"/>
      <c r="ER249" s="28"/>
      <c r="ES249" s="28"/>
      <c r="ET249" s="28"/>
      <c r="EU249" s="28"/>
      <c r="EV249" s="28"/>
      <c r="EW249" s="28"/>
      <c r="EX249" s="28"/>
      <c r="EY249" s="28"/>
      <c r="EZ249" s="28"/>
      <c r="FA249" s="28"/>
      <c r="FB249" s="28"/>
      <c r="FC249" s="28"/>
      <c r="FD249" s="28"/>
      <c r="FE249" s="28"/>
      <c r="FF249" s="28"/>
      <c r="FG249" s="28"/>
      <c r="FH249" s="28"/>
      <c r="FI249" s="28"/>
      <c r="FJ249" s="28"/>
      <c r="FK249" s="28"/>
      <c r="FL249" s="28"/>
      <c r="FM249" s="28"/>
      <c r="FN249" s="28"/>
      <c r="FO249" s="28"/>
      <c r="FP249" s="28"/>
      <c r="FQ249" s="28"/>
      <c r="FR249" s="28"/>
      <c r="FS249" s="28"/>
      <c r="FT249" s="28"/>
      <c r="FU249" s="28"/>
      <c r="FV249" s="28"/>
      <c r="FW249" s="28"/>
      <c r="FX249" s="28"/>
      <c r="FY249" s="28"/>
      <c r="FZ249" s="28"/>
      <c r="GA249" s="28"/>
      <c r="GB249" s="28"/>
      <c r="GC249" s="28"/>
      <c r="GD249" s="28"/>
      <c r="GE249" s="28"/>
      <c r="GF249" s="28"/>
      <c r="GG249" s="28"/>
      <c r="GH249" s="28"/>
      <c r="GI249" s="28"/>
      <c r="GJ249" s="28"/>
      <c r="GK249" s="28"/>
      <c r="GL249" s="28"/>
      <c r="GM249" s="28"/>
      <c r="GN249" s="28"/>
      <c r="GO249" s="28"/>
      <c r="GP249" s="28"/>
      <c r="GQ249" s="28"/>
      <c r="GR249" s="28"/>
      <c r="GS249" s="28"/>
      <c r="GT249" s="28"/>
      <c r="GU249" s="28"/>
      <c r="GV249" s="28"/>
      <c r="GW249" s="28"/>
      <c r="GX249" s="28"/>
      <c r="GY249" s="28"/>
      <c r="GZ249" s="28"/>
      <c r="HA249" s="28"/>
      <c r="HB249" s="28"/>
      <c r="HC249" s="28"/>
      <c r="HD249" s="28"/>
      <c r="HE249" s="28"/>
      <c r="HF249" s="28"/>
      <c r="HG249" s="28"/>
      <c r="HH249" s="28"/>
      <c r="HI249" s="28"/>
      <c r="HJ249" s="28"/>
      <c r="HK249" s="28"/>
      <c r="HL249" s="28"/>
      <c r="HM249" s="28"/>
      <c r="HN249" s="28"/>
      <c r="HO249" s="28"/>
      <c r="HP249" s="28"/>
      <c r="HQ249" s="28"/>
      <c r="HR249" s="28"/>
      <c r="HS249" s="28"/>
      <c r="HT249" s="28"/>
      <c r="HU249" s="28"/>
      <c r="HV249" s="28"/>
      <c r="HW249" s="28"/>
      <c r="HX249" s="28"/>
      <c r="HY249" s="28"/>
      <c r="HZ249" s="28"/>
      <c r="IA249" s="28"/>
      <c r="IB249" s="28"/>
      <c r="IC249" s="28"/>
      <c r="ID249" s="28"/>
      <c r="IE249" s="28"/>
      <c r="IF249" s="28"/>
      <c r="IG249" s="28"/>
      <c r="IH249" s="28"/>
      <c r="II249" s="28"/>
      <c r="IJ249" s="28"/>
      <c r="IK249" s="28"/>
      <c r="IL249" s="28"/>
      <c r="IM249" s="28"/>
      <c r="IN249" s="28"/>
      <c r="IO249" s="28"/>
      <c r="IP249" s="28"/>
      <c r="IQ249" s="28"/>
      <c r="IR249" s="28"/>
      <c r="IS249" s="28"/>
      <c r="IT249" s="28"/>
      <c r="IU249" s="28"/>
      <c r="IV249" s="28"/>
      <c r="IW249" s="28"/>
      <c r="IX249" s="28"/>
      <c r="IY249" s="28"/>
      <c r="IZ249" s="28"/>
      <c r="JA249" s="28"/>
      <c r="JB249" s="28"/>
      <c r="JC249" s="28"/>
      <c r="JD249" s="28"/>
      <c r="JE249" s="28"/>
      <c r="JF249" s="28"/>
      <c r="JG249" s="28"/>
      <c r="JH249" s="28"/>
      <c r="JI249" s="28"/>
      <c r="JJ249" s="28"/>
      <c r="JK249" s="28"/>
      <c r="JL249" s="28"/>
      <c r="JM249" s="28"/>
      <c r="JN249" s="28"/>
      <c r="JO249" s="28"/>
      <c r="JP249" s="28"/>
      <c r="JQ249" s="28"/>
      <c r="JR249" s="28"/>
      <c r="JS249" s="28"/>
      <c r="JT249" s="28"/>
      <c r="JU249" s="28"/>
      <c r="JV249" s="28"/>
      <c r="JW249" s="28"/>
      <c r="JX249" s="28"/>
      <c r="JY249" s="28"/>
      <c r="JZ249" s="28"/>
      <c r="KA249" s="28"/>
      <c r="KB249" s="28"/>
      <c r="KC249" s="28"/>
      <c r="KD249" s="28"/>
      <c r="KE249" s="28"/>
      <c r="KF249" s="28"/>
      <c r="KG249" s="28"/>
      <c r="KH249" s="28"/>
      <c r="KI249" s="28"/>
      <c r="KJ249" s="28"/>
      <c r="KK249" s="28"/>
      <c r="KL249" s="28"/>
      <c r="KM249" s="28"/>
      <c r="KN249" s="28"/>
      <c r="KO249" s="28"/>
      <c r="KP249" s="28"/>
      <c r="KQ249" s="28"/>
      <c r="KR249" s="28"/>
      <c r="KS249" s="28"/>
      <c r="KT249" s="28"/>
      <c r="KU249" s="28"/>
      <c r="KV249" s="28"/>
      <c r="KW249" s="28"/>
      <c r="KX249" s="28"/>
      <c r="KY249" s="28"/>
      <c r="KZ249" s="28"/>
      <c r="LA249" s="28"/>
      <c r="LB249" s="28"/>
      <c r="LC249" s="28"/>
      <c r="LD249" s="28"/>
      <c r="LE249" s="28"/>
      <c r="LF249" s="28"/>
      <c r="LG249" s="28"/>
      <c r="LH249" s="28"/>
      <c r="LI249" s="28"/>
      <c r="LJ249" s="28"/>
      <c r="LK249" s="28"/>
      <c r="LL249" s="28"/>
      <c r="LM249" s="28"/>
      <c r="LN249" s="28"/>
      <c r="LO249" s="28"/>
      <c r="LP249" s="28"/>
      <c r="LQ249" s="28"/>
      <c r="LR249" s="28"/>
      <c r="LS249" s="28"/>
      <c r="LT249" s="28"/>
      <c r="LU249" s="28"/>
      <c r="LV249" s="28"/>
      <c r="LW249" s="28"/>
      <c r="LX249" s="28"/>
      <c r="LY249" s="28"/>
      <c r="LZ249" s="28"/>
      <c r="MA249" s="28"/>
      <c r="MB249" s="28"/>
      <c r="MC249" s="28"/>
      <c r="MD249" s="28"/>
      <c r="ME249" s="28"/>
      <c r="MF249" s="28"/>
      <c r="MG249" s="28"/>
      <c r="MH249" s="28"/>
      <c r="MI249" s="28"/>
      <c r="MJ249" s="28"/>
      <c r="MK249" s="28"/>
      <c r="ML249" s="28"/>
      <c r="MM249" s="28"/>
      <c r="MN249" s="28"/>
      <c r="MO249" s="28"/>
      <c r="MP249" s="28"/>
      <c r="MQ249" s="28"/>
      <c r="MR249" s="28"/>
      <c r="MS249" s="28"/>
      <c r="MT249" s="28"/>
      <c r="MU249" s="28"/>
      <c r="MV249" s="28"/>
      <c r="MW249" s="28"/>
      <c r="MX249" s="28"/>
      <c r="MY249" s="28"/>
      <c r="MZ249" s="28"/>
      <c r="NA249" s="28"/>
      <c r="NB249" s="28"/>
      <c r="NC249" s="28"/>
      <c r="ND249" s="28"/>
      <c r="NE249" s="28"/>
      <c r="NF249" s="28"/>
      <c r="NG249" s="28"/>
      <c r="NH249" s="28"/>
      <c r="NI249" s="28"/>
      <c r="NJ249" s="28"/>
      <c r="NK249" s="28"/>
      <c r="NL249" s="28"/>
      <c r="NM249" s="28"/>
      <c r="NN249" s="28"/>
      <c r="NO249" s="28"/>
      <c r="NP249" s="28"/>
      <c r="NQ249" s="28"/>
      <c r="NR249" s="28"/>
      <c r="NS249" s="28"/>
      <c r="NT249" s="28"/>
      <c r="NU249" s="28"/>
      <c r="NV249" s="28"/>
      <c r="NW249" s="28"/>
      <c r="NX249" s="28"/>
      <c r="NY249" s="28"/>
      <c r="NZ249" s="28"/>
      <c r="OA249" s="28"/>
      <c r="OB249" s="28"/>
      <c r="OC249" s="28"/>
      <c r="OD249" s="28"/>
      <c r="OE249" s="28"/>
      <c r="OF249" s="28"/>
      <c r="OG249" s="28"/>
      <c r="OH249" s="28"/>
      <c r="OI249" s="28"/>
      <c r="OJ249" s="28"/>
    </row>
    <row r="250" spans="1:400">
      <c r="A250" s="12" t="s">
        <v>297</v>
      </c>
      <c r="B250" s="13"/>
      <c r="C250" s="189"/>
      <c r="D250" s="12"/>
      <c r="E250" s="14" t="s">
        <v>358</v>
      </c>
      <c r="F250" s="14" t="s">
        <v>67</v>
      </c>
      <c r="G250" s="14" t="s">
        <v>367</v>
      </c>
      <c r="H250" s="15">
        <v>2008</v>
      </c>
      <c r="I250" s="15">
        <v>1</v>
      </c>
      <c r="J250" s="15">
        <v>0</v>
      </c>
      <c r="K250" s="15">
        <v>0</v>
      </c>
      <c r="L250" s="16" t="s">
        <v>331</v>
      </c>
      <c r="M250" s="16"/>
      <c r="N250" s="16" t="s">
        <v>39</v>
      </c>
      <c r="O250" s="17">
        <v>1670</v>
      </c>
      <c r="P250" s="17">
        <v>0</v>
      </c>
      <c r="Q250" s="17">
        <v>0</v>
      </c>
      <c r="R250" s="18" t="s">
        <v>33</v>
      </c>
      <c r="S250" s="19">
        <v>60</v>
      </c>
      <c r="T250" s="19">
        <v>110</v>
      </c>
      <c r="U250" s="19">
        <v>0.22727272727272727</v>
      </c>
      <c r="V250" s="19">
        <v>0</v>
      </c>
      <c r="W250" s="20">
        <v>2.5000000000000001E-2</v>
      </c>
      <c r="X250" s="21">
        <v>41.75</v>
      </c>
      <c r="Y250" s="22" t="s">
        <v>33</v>
      </c>
      <c r="Z250" s="14" t="s">
        <v>5838</v>
      </c>
      <c r="AA250" s="24" t="s">
        <v>67</v>
      </c>
      <c r="AB250" s="14" t="s">
        <v>67</v>
      </c>
      <c r="AC250" s="14" t="s">
        <v>67</v>
      </c>
      <c r="AD250" s="25"/>
      <c r="AE250" s="26"/>
      <c r="AF250" s="27"/>
      <c r="AG250" s="29"/>
      <c r="AH250" s="29"/>
      <c r="AI250" s="29"/>
      <c r="AJ250" s="29"/>
      <c r="AK250" s="29"/>
      <c r="AL250" s="29"/>
      <c r="AM250" s="29"/>
      <c r="AN250" s="29"/>
      <c r="AO250" s="29"/>
      <c r="AP250" s="28"/>
      <c r="AQ250" s="28"/>
      <c r="AR250" s="28"/>
      <c r="AS250" s="28"/>
      <c r="AT250" s="28"/>
      <c r="AU250" s="28"/>
      <c r="AV250" s="28"/>
      <c r="AW250" s="28"/>
      <c r="AX250" s="28"/>
      <c r="AY250" s="28"/>
      <c r="AZ250" s="28"/>
      <c r="BA250" s="28"/>
      <c r="BB250" s="28"/>
      <c r="BC250" s="28"/>
      <c r="BD250" s="28"/>
      <c r="BE250" s="28"/>
      <c r="BF250" s="28"/>
      <c r="BG250" s="28"/>
      <c r="BH250" s="28"/>
      <c r="BI250" s="28"/>
      <c r="BJ250" s="28"/>
      <c r="BK250" s="28"/>
      <c r="BL250" s="28"/>
      <c r="BM250" s="28"/>
      <c r="BN250" s="28"/>
      <c r="BO250" s="28"/>
      <c r="BP250" s="28"/>
      <c r="BQ250" s="28"/>
      <c r="BR250" s="28"/>
      <c r="BS250" s="28"/>
      <c r="BT250" s="28"/>
      <c r="BU250" s="28"/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  <c r="DM250" s="28"/>
      <c r="DN250" s="28"/>
      <c r="DO250" s="28"/>
      <c r="DP250" s="28"/>
      <c r="DQ250" s="28"/>
      <c r="DR250" s="28"/>
      <c r="DS250" s="28"/>
      <c r="DT250" s="28"/>
      <c r="DU250" s="28"/>
      <c r="DV250" s="28"/>
      <c r="DW250" s="28"/>
      <c r="DX250" s="28"/>
      <c r="DY250" s="28"/>
      <c r="DZ250" s="28"/>
      <c r="EA250" s="28"/>
      <c r="EB250" s="28"/>
      <c r="EC250" s="28"/>
      <c r="ED250" s="28"/>
      <c r="EE250" s="28"/>
      <c r="EF250" s="28"/>
      <c r="EG250" s="28"/>
      <c r="EH250" s="28"/>
      <c r="EI250" s="28"/>
      <c r="EJ250" s="28"/>
      <c r="EK250" s="28"/>
      <c r="EL250" s="28"/>
      <c r="EM250" s="28"/>
      <c r="EN250" s="28"/>
      <c r="EO250" s="28"/>
      <c r="EP250" s="28"/>
      <c r="EQ250" s="28"/>
      <c r="ER250" s="28"/>
      <c r="ES250" s="28"/>
      <c r="ET250" s="28"/>
      <c r="EU250" s="28"/>
      <c r="EV250" s="28"/>
      <c r="EW250" s="28"/>
      <c r="EX250" s="28"/>
      <c r="EY250" s="28"/>
      <c r="EZ250" s="28"/>
      <c r="FA250" s="28"/>
      <c r="FB250" s="28"/>
      <c r="FC250" s="28"/>
      <c r="FD250" s="28"/>
      <c r="FE250" s="28"/>
      <c r="FF250" s="28"/>
      <c r="FG250" s="28"/>
      <c r="FH250" s="28"/>
      <c r="FI250" s="28"/>
      <c r="FJ250" s="28"/>
      <c r="FK250" s="28"/>
      <c r="FL250" s="28"/>
      <c r="FM250" s="28"/>
      <c r="FN250" s="28"/>
      <c r="FO250" s="28"/>
      <c r="FP250" s="28"/>
      <c r="FQ250" s="28"/>
      <c r="FR250" s="28"/>
      <c r="FS250" s="28"/>
      <c r="FT250" s="28"/>
      <c r="FU250" s="28"/>
      <c r="FV250" s="28"/>
      <c r="FW250" s="28"/>
      <c r="FX250" s="28"/>
      <c r="FY250" s="28"/>
      <c r="FZ250" s="28"/>
      <c r="GA250" s="28"/>
      <c r="GB250" s="28"/>
      <c r="GC250" s="28"/>
      <c r="GD250" s="28"/>
      <c r="GE250" s="28"/>
      <c r="GF250" s="28"/>
      <c r="GG250" s="28"/>
      <c r="GH250" s="28"/>
      <c r="GI250" s="28"/>
      <c r="GJ250" s="28"/>
      <c r="GK250" s="28"/>
      <c r="GL250" s="28"/>
      <c r="GM250" s="28"/>
      <c r="GN250" s="28"/>
      <c r="GO250" s="28"/>
      <c r="GP250" s="28"/>
      <c r="GQ250" s="28"/>
      <c r="GR250" s="28"/>
      <c r="GS250" s="28"/>
      <c r="GT250" s="28"/>
      <c r="GU250" s="28"/>
      <c r="GV250" s="28"/>
      <c r="GW250" s="28"/>
      <c r="GX250" s="28"/>
      <c r="GY250" s="28"/>
      <c r="GZ250" s="28"/>
      <c r="HA250" s="28"/>
      <c r="HB250" s="28"/>
      <c r="HC250" s="28"/>
      <c r="HD250" s="28"/>
      <c r="HE250" s="28"/>
      <c r="HF250" s="28"/>
      <c r="HG250" s="28"/>
      <c r="HH250" s="28"/>
      <c r="HI250" s="28"/>
      <c r="HJ250" s="28"/>
      <c r="HK250" s="28"/>
      <c r="HL250" s="28"/>
      <c r="HM250" s="28"/>
      <c r="HN250" s="28"/>
      <c r="HO250" s="28"/>
      <c r="HP250" s="28"/>
      <c r="HQ250" s="28"/>
      <c r="HR250" s="28"/>
      <c r="HS250" s="28"/>
      <c r="HT250" s="28"/>
      <c r="HU250" s="28"/>
      <c r="HV250" s="28"/>
      <c r="HW250" s="28"/>
      <c r="HX250" s="28"/>
      <c r="HY250" s="28"/>
      <c r="HZ250" s="28"/>
      <c r="IA250" s="28"/>
      <c r="IB250" s="28"/>
      <c r="IC250" s="28"/>
      <c r="ID250" s="28"/>
      <c r="IE250" s="28"/>
      <c r="IF250" s="28"/>
      <c r="IG250" s="28"/>
      <c r="IH250" s="28"/>
      <c r="II250" s="28"/>
      <c r="IJ250" s="28"/>
      <c r="IK250" s="28"/>
      <c r="IL250" s="28"/>
      <c r="IM250" s="28"/>
      <c r="IN250" s="28"/>
      <c r="IO250" s="28"/>
      <c r="IP250" s="28"/>
      <c r="IQ250" s="28"/>
      <c r="IR250" s="28"/>
      <c r="IS250" s="28"/>
      <c r="IT250" s="28"/>
      <c r="IU250" s="28"/>
      <c r="IV250" s="28"/>
      <c r="IW250" s="28"/>
      <c r="IX250" s="28"/>
      <c r="IY250" s="28"/>
      <c r="IZ250" s="28"/>
      <c r="JA250" s="28"/>
      <c r="JB250" s="28"/>
      <c r="JC250" s="28"/>
      <c r="JD250" s="28"/>
      <c r="JE250" s="28"/>
      <c r="JF250" s="28"/>
      <c r="JG250" s="28"/>
      <c r="JH250" s="28"/>
      <c r="JI250" s="28"/>
      <c r="JJ250" s="28"/>
      <c r="JK250" s="28"/>
      <c r="JL250" s="28"/>
      <c r="JM250" s="28"/>
      <c r="JN250" s="28"/>
      <c r="JO250" s="28"/>
      <c r="JP250" s="28"/>
      <c r="JQ250" s="28"/>
      <c r="JR250" s="28"/>
      <c r="JS250" s="28"/>
      <c r="JT250" s="28"/>
      <c r="JU250" s="28"/>
      <c r="JV250" s="28"/>
      <c r="JW250" s="28"/>
      <c r="JX250" s="28"/>
      <c r="JY250" s="28"/>
      <c r="JZ250" s="28"/>
      <c r="KA250" s="28"/>
      <c r="KB250" s="28"/>
      <c r="KC250" s="28"/>
      <c r="KD250" s="28"/>
      <c r="KE250" s="28"/>
      <c r="KF250" s="28"/>
      <c r="KG250" s="28"/>
      <c r="KH250" s="28"/>
      <c r="KI250" s="28"/>
      <c r="KJ250" s="28"/>
      <c r="KK250" s="28"/>
      <c r="KL250" s="28"/>
      <c r="KM250" s="28"/>
      <c r="KN250" s="28"/>
      <c r="KO250" s="28"/>
      <c r="KP250" s="28"/>
      <c r="KQ250" s="28"/>
      <c r="KR250" s="28"/>
      <c r="KS250" s="28"/>
      <c r="KT250" s="28"/>
      <c r="KU250" s="28"/>
      <c r="KV250" s="28"/>
      <c r="KW250" s="28"/>
      <c r="KX250" s="28"/>
      <c r="KY250" s="28"/>
      <c r="KZ250" s="28"/>
      <c r="LA250" s="28"/>
      <c r="LB250" s="28"/>
      <c r="LC250" s="28"/>
      <c r="LD250" s="28"/>
      <c r="LE250" s="28"/>
      <c r="LF250" s="28"/>
      <c r="LG250" s="28"/>
      <c r="LH250" s="28"/>
      <c r="LI250" s="28"/>
      <c r="LJ250" s="28"/>
      <c r="LK250" s="28"/>
      <c r="LL250" s="28"/>
      <c r="LM250" s="28"/>
      <c r="LN250" s="28"/>
      <c r="LO250" s="28"/>
      <c r="LP250" s="28"/>
      <c r="LQ250" s="28"/>
      <c r="LR250" s="28"/>
      <c r="LS250" s="28"/>
      <c r="LT250" s="28"/>
      <c r="LU250" s="28"/>
      <c r="LV250" s="28"/>
      <c r="LW250" s="28"/>
      <c r="LX250" s="28"/>
      <c r="LY250" s="28"/>
      <c r="LZ250" s="28"/>
      <c r="MA250" s="28"/>
      <c r="MB250" s="28"/>
      <c r="MC250" s="28"/>
      <c r="MD250" s="28"/>
      <c r="ME250" s="28"/>
      <c r="MF250" s="28"/>
      <c r="MG250" s="28"/>
      <c r="MH250" s="28"/>
      <c r="MI250" s="28"/>
      <c r="MJ250" s="28"/>
      <c r="MK250" s="28"/>
      <c r="ML250" s="28"/>
      <c r="MM250" s="28"/>
      <c r="MN250" s="28"/>
      <c r="MO250" s="28"/>
      <c r="MP250" s="28"/>
      <c r="MQ250" s="28"/>
      <c r="MR250" s="28"/>
      <c r="MS250" s="28"/>
      <c r="MT250" s="28"/>
      <c r="MU250" s="28"/>
      <c r="MV250" s="28"/>
      <c r="MW250" s="28"/>
      <c r="MX250" s="28"/>
      <c r="MY250" s="28"/>
      <c r="MZ250" s="28"/>
      <c r="NA250" s="28"/>
      <c r="NB250" s="28"/>
      <c r="NC250" s="28"/>
      <c r="ND250" s="28"/>
      <c r="NE250" s="28"/>
      <c r="NF250" s="28"/>
      <c r="NG250" s="28"/>
      <c r="NH250" s="28"/>
      <c r="NI250" s="28"/>
      <c r="NJ250" s="28"/>
      <c r="NK250" s="28"/>
      <c r="NL250" s="28"/>
      <c r="NM250" s="28"/>
      <c r="NN250" s="28"/>
      <c r="NO250" s="28"/>
      <c r="NP250" s="28"/>
      <c r="NQ250" s="28"/>
      <c r="NR250" s="28"/>
      <c r="NS250" s="28"/>
      <c r="NT250" s="28"/>
      <c r="NU250" s="28"/>
      <c r="NV250" s="28"/>
      <c r="NW250" s="28"/>
      <c r="NX250" s="28"/>
      <c r="NY250" s="28"/>
      <c r="NZ250" s="28"/>
      <c r="OA250" s="28"/>
      <c r="OB250" s="28"/>
      <c r="OC250" s="28"/>
      <c r="OD250" s="28"/>
      <c r="OE250" s="28"/>
      <c r="OF250" s="28"/>
      <c r="OG250" s="28"/>
      <c r="OH250" s="28"/>
      <c r="OI250" s="28"/>
      <c r="OJ250" s="28"/>
    </row>
    <row r="251" spans="1:400">
      <c r="A251" s="12" t="s">
        <v>297</v>
      </c>
      <c r="B251" s="13"/>
      <c r="C251" s="189"/>
      <c r="D251" s="12"/>
      <c r="E251" s="14" t="s">
        <v>358</v>
      </c>
      <c r="F251" s="14" t="s">
        <v>67</v>
      </c>
      <c r="G251" s="14" t="s">
        <v>368</v>
      </c>
      <c r="H251" s="15">
        <v>2010</v>
      </c>
      <c r="I251" s="15">
        <v>1</v>
      </c>
      <c r="J251" s="15">
        <v>0</v>
      </c>
      <c r="K251" s="15">
        <v>0</v>
      </c>
      <c r="L251" s="16" t="s">
        <v>332</v>
      </c>
      <c r="M251" s="16"/>
      <c r="N251" s="16" t="s">
        <v>39</v>
      </c>
      <c r="O251" s="17">
        <v>1670</v>
      </c>
      <c r="P251" s="17">
        <v>0</v>
      </c>
      <c r="Q251" s="17">
        <v>0</v>
      </c>
      <c r="R251" s="18" t="s">
        <v>33</v>
      </c>
      <c r="S251" s="19">
        <v>60</v>
      </c>
      <c r="T251" s="19">
        <v>110</v>
      </c>
      <c r="U251" s="19">
        <v>0.22727272727272727</v>
      </c>
      <c r="V251" s="19">
        <v>0</v>
      </c>
      <c r="W251" s="20">
        <v>2.5000000000000001E-2</v>
      </c>
      <c r="X251" s="21">
        <v>41.75</v>
      </c>
      <c r="Y251" s="22" t="s">
        <v>33</v>
      </c>
      <c r="Z251" s="14" t="s">
        <v>5838</v>
      </c>
      <c r="AA251" s="24" t="s">
        <v>67</v>
      </c>
      <c r="AB251" s="14" t="s">
        <v>67</v>
      </c>
      <c r="AC251" s="14" t="s">
        <v>67</v>
      </c>
      <c r="AD251" s="25"/>
      <c r="AE251" s="26"/>
      <c r="AF251" s="27"/>
      <c r="AG251" s="29"/>
      <c r="AH251" s="29"/>
      <c r="AI251" s="29"/>
      <c r="AJ251" s="29"/>
      <c r="AK251" s="29"/>
      <c r="AL251" s="29"/>
      <c r="AM251" s="29"/>
      <c r="AN251" s="29"/>
      <c r="AO251" s="29"/>
      <c r="AP251" s="28"/>
      <c r="AQ251" s="28"/>
      <c r="AR251" s="28"/>
      <c r="AS251" s="28"/>
      <c r="AT251" s="28"/>
      <c r="AU251" s="28"/>
      <c r="AV251" s="28"/>
      <c r="AW251" s="28"/>
      <c r="AX251" s="28"/>
      <c r="AY251" s="28"/>
      <c r="AZ251" s="28"/>
      <c r="BA251" s="28"/>
      <c r="BB251" s="28"/>
      <c r="BC251" s="28"/>
      <c r="BD251" s="28"/>
      <c r="BE251" s="28"/>
      <c r="BF251" s="28"/>
      <c r="BG251" s="28"/>
      <c r="BH251" s="28"/>
      <c r="BI251" s="28"/>
      <c r="BJ251" s="28"/>
      <c r="BK251" s="28"/>
      <c r="BL251" s="28"/>
      <c r="BM251" s="28"/>
      <c r="BN251" s="28"/>
      <c r="BO251" s="28"/>
      <c r="BP251" s="28"/>
      <c r="BQ251" s="28"/>
      <c r="BR251" s="28"/>
      <c r="BS251" s="28"/>
      <c r="BT251" s="28"/>
      <c r="BU251" s="28"/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  <c r="DM251" s="28"/>
      <c r="DN251" s="28"/>
      <c r="DO251" s="28"/>
      <c r="DP251" s="28"/>
      <c r="DQ251" s="28"/>
      <c r="DR251" s="28"/>
      <c r="DS251" s="28"/>
      <c r="DT251" s="28"/>
      <c r="DU251" s="28"/>
      <c r="DV251" s="28"/>
      <c r="DW251" s="28"/>
      <c r="DX251" s="28"/>
      <c r="DY251" s="28"/>
      <c r="DZ251" s="28"/>
      <c r="EA251" s="28"/>
      <c r="EB251" s="28"/>
      <c r="EC251" s="28"/>
      <c r="ED251" s="28"/>
      <c r="EE251" s="28"/>
      <c r="EF251" s="28"/>
      <c r="EG251" s="28"/>
      <c r="EH251" s="28"/>
      <c r="EI251" s="28"/>
      <c r="EJ251" s="28"/>
      <c r="EK251" s="28"/>
      <c r="EL251" s="28"/>
      <c r="EM251" s="28"/>
      <c r="EN251" s="28"/>
      <c r="EO251" s="28"/>
      <c r="EP251" s="28"/>
      <c r="EQ251" s="28"/>
      <c r="ER251" s="28"/>
      <c r="ES251" s="28"/>
      <c r="ET251" s="28"/>
      <c r="EU251" s="28"/>
      <c r="EV251" s="28"/>
      <c r="EW251" s="28"/>
      <c r="EX251" s="28"/>
      <c r="EY251" s="28"/>
      <c r="EZ251" s="28"/>
      <c r="FA251" s="28"/>
      <c r="FB251" s="28"/>
      <c r="FC251" s="28"/>
      <c r="FD251" s="28"/>
      <c r="FE251" s="28"/>
      <c r="FF251" s="28"/>
      <c r="FG251" s="28"/>
      <c r="FH251" s="28"/>
      <c r="FI251" s="28"/>
      <c r="FJ251" s="28"/>
      <c r="FK251" s="28"/>
      <c r="FL251" s="28"/>
      <c r="FM251" s="28"/>
      <c r="FN251" s="28"/>
      <c r="FO251" s="28"/>
      <c r="FP251" s="28"/>
      <c r="FQ251" s="28"/>
      <c r="FR251" s="28"/>
      <c r="FS251" s="28"/>
      <c r="FT251" s="28"/>
      <c r="FU251" s="28"/>
      <c r="FV251" s="28"/>
      <c r="FW251" s="28"/>
      <c r="FX251" s="28"/>
      <c r="FY251" s="28"/>
      <c r="FZ251" s="28"/>
      <c r="GA251" s="28"/>
      <c r="GB251" s="28"/>
      <c r="GC251" s="28"/>
      <c r="GD251" s="28"/>
      <c r="GE251" s="28"/>
      <c r="GF251" s="28"/>
      <c r="GG251" s="28"/>
      <c r="GH251" s="28"/>
      <c r="GI251" s="28"/>
      <c r="GJ251" s="28"/>
      <c r="GK251" s="28"/>
      <c r="GL251" s="28"/>
      <c r="GM251" s="28"/>
      <c r="GN251" s="28"/>
      <c r="GO251" s="28"/>
      <c r="GP251" s="28"/>
      <c r="GQ251" s="28"/>
      <c r="GR251" s="28"/>
      <c r="GS251" s="28"/>
      <c r="GT251" s="28"/>
      <c r="GU251" s="28"/>
      <c r="GV251" s="28"/>
      <c r="GW251" s="28"/>
      <c r="GX251" s="28"/>
      <c r="GY251" s="28"/>
      <c r="GZ251" s="28"/>
      <c r="HA251" s="28"/>
      <c r="HB251" s="28"/>
      <c r="HC251" s="28"/>
      <c r="HD251" s="28"/>
      <c r="HE251" s="28"/>
      <c r="HF251" s="28"/>
      <c r="HG251" s="28"/>
      <c r="HH251" s="28"/>
      <c r="HI251" s="28"/>
      <c r="HJ251" s="28"/>
      <c r="HK251" s="28"/>
      <c r="HL251" s="28"/>
      <c r="HM251" s="28"/>
      <c r="HN251" s="28"/>
      <c r="HO251" s="28"/>
      <c r="HP251" s="28"/>
      <c r="HQ251" s="28"/>
      <c r="HR251" s="28"/>
      <c r="HS251" s="28"/>
      <c r="HT251" s="28"/>
      <c r="HU251" s="28"/>
      <c r="HV251" s="28"/>
      <c r="HW251" s="28"/>
      <c r="HX251" s="28"/>
      <c r="HY251" s="28"/>
      <c r="HZ251" s="28"/>
      <c r="IA251" s="28"/>
      <c r="IB251" s="28"/>
      <c r="IC251" s="28"/>
      <c r="ID251" s="28"/>
      <c r="IE251" s="28"/>
      <c r="IF251" s="28"/>
      <c r="IG251" s="28"/>
      <c r="IH251" s="28"/>
      <c r="II251" s="28"/>
      <c r="IJ251" s="28"/>
      <c r="IK251" s="28"/>
      <c r="IL251" s="28"/>
      <c r="IM251" s="28"/>
      <c r="IN251" s="28"/>
      <c r="IO251" s="28"/>
      <c r="IP251" s="28"/>
      <c r="IQ251" s="28"/>
      <c r="IR251" s="28"/>
      <c r="IS251" s="28"/>
      <c r="IT251" s="28"/>
      <c r="IU251" s="28"/>
      <c r="IV251" s="28"/>
      <c r="IW251" s="28"/>
      <c r="IX251" s="28"/>
      <c r="IY251" s="28"/>
      <c r="IZ251" s="28"/>
      <c r="JA251" s="28"/>
      <c r="JB251" s="28"/>
      <c r="JC251" s="28"/>
      <c r="JD251" s="28"/>
      <c r="JE251" s="28"/>
      <c r="JF251" s="28"/>
      <c r="JG251" s="28"/>
      <c r="JH251" s="28"/>
      <c r="JI251" s="28"/>
      <c r="JJ251" s="28"/>
      <c r="JK251" s="28"/>
      <c r="JL251" s="28"/>
      <c r="JM251" s="28"/>
      <c r="JN251" s="28"/>
      <c r="JO251" s="28"/>
      <c r="JP251" s="28"/>
      <c r="JQ251" s="28"/>
      <c r="JR251" s="28"/>
      <c r="JS251" s="28"/>
      <c r="JT251" s="28"/>
      <c r="JU251" s="28"/>
      <c r="JV251" s="28"/>
      <c r="JW251" s="28"/>
      <c r="JX251" s="28"/>
      <c r="JY251" s="28"/>
      <c r="JZ251" s="28"/>
      <c r="KA251" s="28"/>
      <c r="KB251" s="28"/>
      <c r="KC251" s="28"/>
      <c r="KD251" s="28"/>
      <c r="KE251" s="28"/>
      <c r="KF251" s="28"/>
      <c r="KG251" s="28"/>
      <c r="KH251" s="28"/>
      <c r="KI251" s="28"/>
      <c r="KJ251" s="28"/>
      <c r="KK251" s="28"/>
      <c r="KL251" s="28"/>
      <c r="KM251" s="28"/>
      <c r="KN251" s="28"/>
      <c r="KO251" s="28"/>
      <c r="KP251" s="28"/>
      <c r="KQ251" s="28"/>
      <c r="KR251" s="28"/>
      <c r="KS251" s="28"/>
      <c r="KT251" s="28"/>
      <c r="KU251" s="28"/>
      <c r="KV251" s="28"/>
      <c r="KW251" s="28"/>
      <c r="KX251" s="28"/>
      <c r="KY251" s="28"/>
      <c r="KZ251" s="28"/>
      <c r="LA251" s="28"/>
      <c r="LB251" s="28"/>
      <c r="LC251" s="28"/>
      <c r="LD251" s="28"/>
      <c r="LE251" s="28"/>
      <c r="LF251" s="28"/>
      <c r="LG251" s="28"/>
      <c r="LH251" s="28"/>
      <c r="LI251" s="28"/>
      <c r="LJ251" s="28"/>
      <c r="LK251" s="28"/>
      <c r="LL251" s="28"/>
      <c r="LM251" s="28"/>
      <c r="LN251" s="28"/>
      <c r="LO251" s="28"/>
      <c r="LP251" s="28"/>
      <c r="LQ251" s="28"/>
      <c r="LR251" s="28"/>
      <c r="LS251" s="28"/>
      <c r="LT251" s="28"/>
      <c r="LU251" s="28"/>
      <c r="LV251" s="28"/>
      <c r="LW251" s="28"/>
      <c r="LX251" s="28"/>
      <c r="LY251" s="28"/>
      <c r="LZ251" s="28"/>
      <c r="MA251" s="28"/>
      <c r="MB251" s="28"/>
      <c r="MC251" s="28"/>
      <c r="MD251" s="28"/>
      <c r="ME251" s="28"/>
      <c r="MF251" s="28"/>
      <c r="MG251" s="28"/>
      <c r="MH251" s="28"/>
      <c r="MI251" s="28"/>
      <c r="MJ251" s="28"/>
      <c r="MK251" s="28"/>
      <c r="ML251" s="28"/>
      <c r="MM251" s="28"/>
      <c r="MN251" s="28"/>
      <c r="MO251" s="28"/>
      <c r="MP251" s="28"/>
      <c r="MQ251" s="28"/>
      <c r="MR251" s="28"/>
      <c r="MS251" s="28"/>
      <c r="MT251" s="28"/>
      <c r="MU251" s="28"/>
      <c r="MV251" s="28"/>
      <c r="MW251" s="28"/>
      <c r="MX251" s="28"/>
      <c r="MY251" s="28"/>
      <c r="MZ251" s="28"/>
      <c r="NA251" s="28"/>
      <c r="NB251" s="28"/>
      <c r="NC251" s="28"/>
      <c r="ND251" s="28"/>
      <c r="NE251" s="28"/>
      <c r="NF251" s="28"/>
      <c r="NG251" s="28"/>
      <c r="NH251" s="28"/>
      <c r="NI251" s="28"/>
      <c r="NJ251" s="28"/>
      <c r="NK251" s="28"/>
      <c r="NL251" s="28"/>
      <c r="NM251" s="28"/>
      <c r="NN251" s="28"/>
      <c r="NO251" s="28"/>
      <c r="NP251" s="28"/>
      <c r="NQ251" s="28"/>
      <c r="NR251" s="28"/>
      <c r="NS251" s="28"/>
      <c r="NT251" s="28"/>
      <c r="NU251" s="28"/>
      <c r="NV251" s="28"/>
      <c r="NW251" s="28"/>
      <c r="NX251" s="28"/>
      <c r="NY251" s="28"/>
      <c r="NZ251" s="28"/>
      <c r="OA251" s="28"/>
      <c r="OB251" s="28"/>
      <c r="OC251" s="28"/>
      <c r="OD251" s="28"/>
      <c r="OE251" s="28"/>
      <c r="OF251" s="28"/>
      <c r="OG251" s="28"/>
      <c r="OH251" s="28"/>
      <c r="OI251" s="28"/>
      <c r="OJ251" s="28"/>
    </row>
    <row r="252" spans="1:400">
      <c r="A252" s="12" t="s">
        <v>297</v>
      </c>
      <c r="B252" s="13"/>
      <c r="C252" s="189"/>
      <c r="D252" s="12"/>
      <c r="E252" s="14" t="s">
        <v>90</v>
      </c>
      <c r="F252" s="14" t="s">
        <v>125</v>
      </c>
      <c r="G252" s="14" t="s">
        <v>360</v>
      </c>
      <c r="H252" s="15">
        <v>2019</v>
      </c>
      <c r="I252" s="15">
        <v>1</v>
      </c>
      <c r="J252" s="15">
        <v>0</v>
      </c>
      <c r="K252" s="15">
        <v>0</v>
      </c>
      <c r="L252" s="16" t="s">
        <v>304</v>
      </c>
      <c r="M252" s="16"/>
      <c r="N252" s="16" t="s">
        <v>305</v>
      </c>
      <c r="O252" s="17">
        <v>183</v>
      </c>
      <c r="P252" s="17">
        <v>0</v>
      </c>
      <c r="Q252" s="17">
        <v>0</v>
      </c>
      <c r="R252" s="18" t="s">
        <v>33</v>
      </c>
      <c r="S252" s="19">
        <v>60</v>
      </c>
      <c r="T252" s="19">
        <v>110</v>
      </c>
      <c r="U252" s="19">
        <v>2.7272727272727271</v>
      </c>
      <c r="V252" s="19">
        <v>0</v>
      </c>
      <c r="W252" s="20">
        <v>0.3</v>
      </c>
      <c r="X252" s="21">
        <v>54.9</v>
      </c>
      <c r="Y252" s="22" t="s">
        <v>33</v>
      </c>
      <c r="Z252" s="14" t="s">
        <v>5838</v>
      </c>
      <c r="AA252" s="24" t="s">
        <v>67</v>
      </c>
      <c r="AB252" s="14" t="s">
        <v>67</v>
      </c>
      <c r="AC252" s="14" t="s">
        <v>67</v>
      </c>
      <c r="AD252" s="25"/>
      <c r="AE252" s="26"/>
      <c r="AF252" s="27"/>
      <c r="AG252" s="29"/>
      <c r="AH252" s="29"/>
      <c r="AI252" s="29"/>
      <c r="AJ252" s="29"/>
      <c r="AK252" s="29"/>
      <c r="AL252" s="29"/>
      <c r="AM252" s="29"/>
      <c r="AN252" s="29"/>
      <c r="AO252" s="29"/>
      <c r="AP252" s="28"/>
      <c r="AQ252" s="28"/>
      <c r="AR252" s="28"/>
      <c r="AS252" s="28"/>
      <c r="AT252" s="28"/>
      <c r="AU252" s="28"/>
      <c r="AV252" s="28"/>
      <c r="AW252" s="28"/>
      <c r="AX252" s="28"/>
      <c r="AY252" s="28"/>
      <c r="AZ252" s="28"/>
      <c r="BA252" s="28"/>
      <c r="BB252" s="28"/>
      <c r="BC252" s="28"/>
      <c r="BD252" s="28"/>
      <c r="BE252" s="28"/>
      <c r="BF252" s="28"/>
      <c r="BG252" s="28"/>
      <c r="BH252" s="28"/>
      <c r="BI252" s="28"/>
      <c r="BJ252" s="28"/>
      <c r="BK252" s="28"/>
      <c r="BL252" s="28"/>
      <c r="BM252" s="28"/>
      <c r="BN252" s="28"/>
      <c r="BO252" s="28"/>
      <c r="BP252" s="28"/>
      <c r="BQ252" s="28"/>
      <c r="BR252" s="28"/>
      <c r="BS252" s="28"/>
      <c r="BT252" s="28"/>
      <c r="BU252" s="28"/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  <c r="DM252" s="28"/>
      <c r="DN252" s="28"/>
      <c r="DO252" s="28"/>
      <c r="DP252" s="28"/>
      <c r="DQ252" s="28"/>
      <c r="DR252" s="28"/>
      <c r="DS252" s="28"/>
      <c r="DT252" s="28"/>
      <c r="DU252" s="28"/>
      <c r="DV252" s="28"/>
      <c r="DW252" s="28"/>
      <c r="DX252" s="28"/>
      <c r="DY252" s="28"/>
      <c r="DZ252" s="28"/>
      <c r="EA252" s="28"/>
      <c r="EB252" s="28"/>
      <c r="EC252" s="28"/>
      <c r="ED252" s="28"/>
      <c r="EE252" s="28"/>
      <c r="EF252" s="28"/>
      <c r="EG252" s="28"/>
      <c r="EH252" s="28"/>
      <c r="EI252" s="28"/>
      <c r="EJ252" s="28"/>
      <c r="EK252" s="28"/>
      <c r="EL252" s="28"/>
      <c r="EM252" s="28"/>
      <c r="EN252" s="28"/>
      <c r="EO252" s="28"/>
      <c r="EP252" s="28"/>
      <c r="EQ252" s="28"/>
      <c r="ER252" s="28"/>
      <c r="ES252" s="28"/>
      <c r="ET252" s="28"/>
      <c r="EU252" s="28"/>
      <c r="EV252" s="28"/>
      <c r="EW252" s="28"/>
      <c r="EX252" s="28"/>
      <c r="EY252" s="28"/>
      <c r="EZ252" s="28"/>
      <c r="FA252" s="28"/>
      <c r="FB252" s="28"/>
      <c r="FC252" s="28"/>
      <c r="FD252" s="28"/>
      <c r="FE252" s="28"/>
      <c r="FF252" s="28"/>
      <c r="FG252" s="28"/>
      <c r="FH252" s="28"/>
      <c r="FI252" s="28"/>
      <c r="FJ252" s="28"/>
      <c r="FK252" s="28"/>
      <c r="FL252" s="28"/>
      <c r="FM252" s="28"/>
      <c r="FN252" s="28"/>
      <c r="FO252" s="28"/>
      <c r="FP252" s="28"/>
      <c r="FQ252" s="28"/>
      <c r="FR252" s="28"/>
      <c r="FS252" s="28"/>
      <c r="FT252" s="28"/>
      <c r="FU252" s="28"/>
      <c r="FV252" s="28"/>
      <c r="FW252" s="28"/>
      <c r="FX252" s="28"/>
      <c r="FY252" s="28"/>
      <c r="FZ252" s="28"/>
      <c r="GA252" s="28"/>
      <c r="GB252" s="28"/>
      <c r="GC252" s="28"/>
      <c r="GD252" s="28"/>
      <c r="GE252" s="28"/>
      <c r="GF252" s="28"/>
      <c r="GG252" s="28"/>
      <c r="GH252" s="28"/>
      <c r="GI252" s="28"/>
      <c r="GJ252" s="28"/>
      <c r="GK252" s="28"/>
      <c r="GL252" s="28"/>
      <c r="GM252" s="28"/>
      <c r="GN252" s="28"/>
      <c r="GO252" s="28"/>
      <c r="GP252" s="28"/>
      <c r="GQ252" s="28"/>
      <c r="GR252" s="28"/>
      <c r="GS252" s="28"/>
      <c r="GT252" s="28"/>
      <c r="GU252" s="28"/>
      <c r="GV252" s="28"/>
      <c r="GW252" s="28"/>
      <c r="GX252" s="28"/>
      <c r="GY252" s="28"/>
      <c r="GZ252" s="28"/>
      <c r="HA252" s="28"/>
      <c r="HB252" s="28"/>
      <c r="HC252" s="28"/>
      <c r="HD252" s="28"/>
      <c r="HE252" s="28"/>
      <c r="HF252" s="28"/>
      <c r="HG252" s="28"/>
      <c r="HH252" s="28"/>
      <c r="HI252" s="28"/>
      <c r="HJ252" s="28"/>
      <c r="HK252" s="28"/>
      <c r="HL252" s="28"/>
      <c r="HM252" s="28"/>
      <c r="HN252" s="28"/>
      <c r="HO252" s="28"/>
      <c r="HP252" s="28"/>
      <c r="HQ252" s="28"/>
      <c r="HR252" s="28"/>
      <c r="HS252" s="28"/>
      <c r="HT252" s="28"/>
      <c r="HU252" s="28"/>
      <c r="HV252" s="28"/>
      <c r="HW252" s="28"/>
      <c r="HX252" s="28"/>
      <c r="HY252" s="28"/>
      <c r="HZ252" s="28"/>
      <c r="IA252" s="28"/>
      <c r="IB252" s="28"/>
      <c r="IC252" s="28"/>
      <c r="ID252" s="28"/>
      <c r="IE252" s="28"/>
      <c r="IF252" s="28"/>
      <c r="IG252" s="28"/>
      <c r="IH252" s="28"/>
      <c r="II252" s="28"/>
      <c r="IJ252" s="28"/>
      <c r="IK252" s="28"/>
      <c r="IL252" s="28"/>
      <c r="IM252" s="28"/>
      <c r="IN252" s="28"/>
      <c r="IO252" s="28"/>
      <c r="IP252" s="28"/>
      <c r="IQ252" s="28"/>
      <c r="IR252" s="28"/>
      <c r="IS252" s="28"/>
      <c r="IT252" s="28"/>
      <c r="IU252" s="28"/>
      <c r="IV252" s="28"/>
      <c r="IW252" s="28"/>
      <c r="IX252" s="28"/>
      <c r="IY252" s="28"/>
      <c r="IZ252" s="28"/>
      <c r="JA252" s="28"/>
      <c r="JB252" s="28"/>
      <c r="JC252" s="28"/>
      <c r="JD252" s="28"/>
      <c r="JE252" s="28"/>
      <c r="JF252" s="28"/>
      <c r="JG252" s="28"/>
      <c r="JH252" s="28"/>
      <c r="JI252" s="28"/>
      <c r="JJ252" s="28"/>
      <c r="JK252" s="28"/>
      <c r="JL252" s="28"/>
      <c r="JM252" s="28"/>
      <c r="JN252" s="28"/>
      <c r="JO252" s="28"/>
      <c r="JP252" s="28"/>
      <c r="JQ252" s="28"/>
      <c r="JR252" s="28"/>
      <c r="JS252" s="28"/>
      <c r="JT252" s="28"/>
      <c r="JU252" s="28"/>
      <c r="JV252" s="28"/>
      <c r="JW252" s="28"/>
      <c r="JX252" s="28"/>
      <c r="JY252" s="28"/>
      <c r="JZ252" s="28"/>
      <c r="KA252" s="28"/>
      <c r="KB252" s="28"/>
      <c r="KC252" s="28"/>
      <c r="KD252" s="28"/>
      <c r="KE252" s="28"/>
      <c r="KF252" s="28"/>
      <c r="KG252" s="28"/>
      <c r="KH252" s="28"/>
      <c r="KI252" s="28"/>
      <c r="KJ252" s="28"/>
      <c r="KK252" s="28"/>
      <c r="KL252" s="28"/>
      <c r="KM252" s="28"/>
      <c r="KN252" s="28"/>
      <c r="KO252" s="28"/>
      <c r="KP252" s="28"/>
      <c r="KQ252" s="28"/>
      <c r="KR252" s="28"/>
      <c r="KS252" s="28"/>
      <c r="KT252" s="28"/>
      <c r="KU252" s="28"/>
      <c r="KV252" s="28"/>
      <c r="KW252" s="28"/>
      <c r="KX252" s="28"/>
      <c r="KY252" s="28"/>
      <c r="KZ252" s="28"/>
      <c r="LA252" s="28"/>
      <c r="LB252" s="28"/>
      <c r="LC252" s="28"/>
      <c r="LD252" s="28"/>
      <c r="LE252" s="28"/>
      <c r="LF252" s="28"/>
      <c r="LG252" s="28"/>
      <c r="LH252" s="28"/>
      <c r="LI252" s="28"/>
      <c r="LJ252" s="28"/>
      <c r="LK252" s="28"/>
      <c r="LL252" s="28"/>
      <c r="LM252" s="28"/>
      <c r="LN252" s="28"/>
      <c r="LO252" s="28"/>
      <c r="LP252" s="28"/>
      <c r="LQ252" s="28"/>
      <c r="LR252" s="28"/>
      <c r="LS252" s="28"/>
      <c r="LT252" s="28"/>
      <c r="LU252" s="28"/>
      <c r="LV252" s="28"/>
      <c r="LW252" s="28"/>
      <c r="LX252" s="28"/>
      <c r="LY252" s="28"/>
      <c r="LZ252" s="28"/>
      <c r="MA252" s="28"/>
      <c r="MB252" s="28"/>
      <c r="MC252" s="28"/>
      <c r="MD252" s="28"/>
      <c r="ME252" s="28"/>
      <c r="MF252" s="28"/>
      <c r="MG252" s="28"/>
      <c r="MH252" s="28"/>
      <c r="MI252" s="28"/>
      <c r="MJ252" s="28"/>
      <c r="MK252" s="28"/>
      <c r="ML252" s="28"/>
      <c r="MM252" s="28"/>
      <c r="MN252" s="28"/>
      <c r="MO252" s="28"/>
      <c r="MP252" s="28"/>
      <c r="MQ252" s="28"/>
      <c r="MR252" s="28"/>
      <c r="MS252" s="28"/>
      <c r="MT252" s="28"/>
      <c r="MU252" s="28"/>
      <c r="MV252" s="28"/>
      <c r="MW252" s="28"/>
      <c r="MX252" s="28"/>
      <c r="MY252" s="28"/>
      <c r="MZ252" s="28"/>
      <c r="NA252" s="28"/>
      <c r="NB252" s="28"/>
      <c r="NC252" s="28"/>
      <c r="ND252" s="28"/>
      <c r="NE252" s="28"/>
      <c r="NF252" s="28"/>
      <c r="NG252" s="28"/>
      <c r="NH252" s="28"/>
      <c r="NI252" s="28"/>
      <c r="NJ252" s="28"/>
      <c r="NK252" s="28"/>
      <c r="NL252" s="28"/>
      <c r="NM252" s="28"/>
      <c r="NN252" s="28"/>
      <c r="NO252" s="28"/>
      <c r="NP252" s="28"/>
      <c r="NQ252" s="28"/>
      <c r="NR252" s="28"/>
      <c r="NS252" s="28"/>
      <c r="NT252" s="28"/>
      <c r="NU252" s="28"/>
      <c r="NV252" s="28"/>
      <c r="NW252" s="28"/>
      <c r="NX252" s="28"/>
      <c r="NY252" s="28"/>
      <c r="NZ252" s="28"/>
      <c r="OA252" s="28"/>
      <c r="OB252" s="28"/>
      <c r="OC252" s="28"/>
      <c r="OD252" s="28"/>
      <c r="OE252" s="28"/>
      <c r="OF252" s="28"/>
      <c r="OG252" s="28"/>
      <c r="OH252" s="28"/>
      <c r="OI252" s="28"/>
      <c r="OJ252" s="28"/>
    </row>
    <row r="253" spans="1:400">
      <c r="A253" s="12" t="s">
        <v>297</v>
      </c>
      <c r="B253" s="13"/>
      <c r="C253" s="189"/>
      <c r="D253" s="12"/>
      <c r="E253" s="14" t="s">
        <v>363</v>
      </c>
      <c r="F253" s="14" t="s">
        <v>364</v>
      </c>
      <c r="G253" s="14" t="s">
        <v>365</v>
      </c>
      <c r="H253" s="15">
        <v>2019</v>
      </c>
      <c r="I253" s="15">
        <v>1</v>
      </c>
      <c r="J253" s="15">
        <v>0</v>
      </c>
      <c r="K253" s="15">
        <v>0</v>
      </c>
      <c r="L253" s="16" t="s">
        <v>304</v>
      </c>
      <c r="M253" s="16"/>
      <c r="N253" s="16" t="s">
        <v>305</v>
      </c>
      <c r="O253" s="17">
        <v>183</v>
      </c>
      <c r="P253" s="17">
        <v>0</v>
      </c>
      <c r="Q253" s="17">
        <v>0</v>
      </c>
      <c r="R253" s="18" t="s">
        <v>33</v>
      </c>
      <c r="S253" s="19">
        <v>60</v>
      </c>
      <c r="T253" s="19">
        <v>110</v>
      </c>
      <c r="U253" s="19">
        <v>3</v>
      </c>
      <c r="V253" s="19">
        <v>0</v>
      </c>
      <c r="W253" s="20">
        <v>0.33</v>
      </c>
      <c r="X253" s="21">
        <v>60.39</v>
      </c>
      <c r="Y253" s="22" t="s">
        <v>33</v>
      </c>
      <c r="Z253" s="14" t="s">
        <v>5838</v>
      </c>
      <c r="AA253" s="24" t="s">
        <v>67</v>
      </c>
      <c r="AB253" s="14" t="s">
        <v>67</v>
      </c>
      <c r="AC253" s="14" t="s">
        <v>67</v>
      </c>
      <c r="AD253" s="25"/>
      <c r="AE253" s="26"/>
      <c r="AF253" s="27"/>
      <c r="AG253" s="29"/>
      <c r="AH253" s="29"/>
      <c r="AI253" s="29"/>
      <c r="AJ253" s="29"/>
      <c r="AK253" s="29"/>
      <c r="AL253" s="29"/>
      <c r="AM253" s="29"/>
      <c r="AN253" s="29"/>
      <c r="AO253" s="29"/>
      <c r="AP253" s="28"/>
      <c r="AQ253" s="28"/>
      <c r="AR253" s="28"/>
      <c r="AS253" s="28"/>
      <c r="AT253" s="28"/>
      <c r="AU253" s="28"/>
      <c r="AV253" s="28"/>
      <c r="AW253" s="28"/>
      <c r="AX253" s="28"/>
      <c r="AY253" s="28"/>
      <c r="AZ253" s="28"/>
      <c r="BA253" s="28"/>
      <c r="BB253" s="28"/>
      <c r="BC253" s="28"/>
      <c r="BD253" s="28"/>
      <c r="BE253" s="28"/>
      <c r="BF253" s="28"/>
      <c r="BG253" s="28"/>
      <c r="BH253" s="28"/>
      <c r="BI253" s="28"/>
      <c r="BJ253" s="28"/>
      <c r="BK253" s="28"/>
      <c r="BL253" s="28"/>
      <c r="BM253" s="28"/>
      <c r="BN253" s="28"/>
      <c r="BO253" s="28"/>
      <c r="BP253" s="28"/>
      <c r="BQ253" s="28"/>
      <c r="BR253" s="28"/>
      <c r="BS253" s="28"/>
      <c r="BT253" s="28"/>
      <c r="BU253" s="28"/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  <c r="DM253" s="28"/>
      <c r="DN253" s="28"/>
      <c r="DO253" s="28"/>
      <c r="DP253" s="28"/>
      <c r="DQ253" s="28"/>
      <c r="DR253" s="28"/>
      <c r="DS253" s="28"/>
      <c r="DT253" s="28"/>
      <c r="DU253" s="28"/>
      <c r="DV253" s="28"/>
      <c r="DW253" s="28"/>
      <c r="DX253" s="28"/>
      <c r="DY253" s="28"/>
      <c r="DZ253" s="28"/>
      <c r="EA253" s="28"/>
      <c r="EB253" s="28"/>
      <c r="EC253" s="28"/>
      <c r="ED253" s="28"/>
      <c r="EE253" s="28"/>
      <c r="EF253" s="28"/>
      <c r="EG253" s="28"/>
      <c r="EH253" s="28"/>
      <c r="EI253" s="28"/>
      <c r="EJ253" s="28"/>
      <c r="EK253" s="28"/>
      <c r="EL253" s="28"/>
      <c r="EM253" s="28"/>
      <c r="EN253" s="28"/>
      <c r="EO253" s="28"/>
      <c r="EP253" s="28"/>
      <c r="EQ253" s="28"/>
      <c r="ER253" s="28"/>
      <c r="ES253" s="28"/>
      <c r="ET253" s="28"/>
      <c r="EU253" s="28"/>
      <c r="EV253" s="28"/>
      <c r="EW253" s="28"/>
      <c r="EX253" s="28"/>
      <c r="EY253" s="28"/>
      <c r="EZ253" s="28"/>
      <c r="FA253" s="28"/>
      <c r="FB253" s="28"/>
      <c r="FC253" s="28"/>
      <c r="FD253" s="28"/>
      <c r="FE253" s="28"/>
      <c r="FF253" s="28"/>
      <c r="FG253" s="28"/>
      <c r="FH253" s="28"/>
      <c r="FI253" s="28"/>
      <c r="FJ253" s="28"/>
      <c r="FK253" s="28"/>
      <c r="FL253" s="28"/>
      <c r="FM253" s="28"/>
      <c r="FN253" s="28"/>
      <c r="FO253" s="28"/>
      <c r="FP253" s="28"/>
      <c r="FQ253" s="28"/>
      <c r="FR253" s="28"/>
      <c r="FS253" s="28"/>
      <c r="FT253" s="28"/>
      <c r="FU253" s="28"/>
      <c r="FV253" s="28"/>
      <c r="FW253" s="28"/>
      <c r="FX253" s="28"/>
      <c r="FY253" s="28"/>
      <c r="FZ253" s="28"/>
      <c r="GA253" s="28"/>
      <c r="GB253" s="28"/>
      <c r="GC253" s="28"/>
      <c r="GD253" s="28"/>
      <c r="GE253" s="28"/>
      <c r="GF253" s="28"/>
      <c r="GG253" s="28"/>
      <c r="GH253" s="28"/>
      <c r="GI253" s="28"/>
      <c r="GJ253" s="28"/>
      <c r="GK253" s="28"/>
      <c r="GL253" s="28"/>
      <c r="GM253" s="28"/>
      <c r="GN253" s="28"/>
      <c r="GO253" s="28"/>
      <c r="GP253" s="28"/>
      <c r="GQ253" s="28"/>
      <c r="GR253" s="28"/>
      <c r="GS253" s="28"/>
      <c r="GT253" s="28"/>
      <c r="GU253" s="28"/>
      <c r="GV253" s="28"/>
      <c r="GW253" s="28"/>
      <c r="GX253" s="28"/>
      <c r="GY253" s="28"/>
      <c r="GZ253" s="28"/>
      <c r="HA253" s="28"/>
      <c r="HB253" s="28"/>
      <c r="HC253" s="28"/>
      <c r="HD253" s="28"/>
      <c r="HE253" s="28"/>
      <c r="HF253" s="28"/>
      <c r="HG253" s="28"/>
      <c r="HH253" s="28"/>
      <c r="HI253" s="28"/>
      <c r="HJ253" s="28"/>
      <c r="HK253" s="28"/>
      <c r="HL253" s="28"/>
      <c r="HM253" s="28"/>
      <c r="HN253" s="28"/>
      <c r="HO253" s="28"/>
      <c r="HP253" s="28"/>
      <c r="HQ253" s="28"/>
      <c r="HR253" s="28"/>
      <c r="HS253" s="28"/>
      <c r="HT253" s="28"/>
      <c r="HU253" s="28"/>
      <c r="HV253" s="28"/>
      <c r="HW253" s="28"/>
      <c r="HX253" s="28"/>
      <c r="HY253" s="28"/>
      <c r="HZ253" s="28"/>
      <c r="IA253" s="28"/>
      <c r="IB253" s="28"/>
      <c r="IC253" s="28"/>
      <c r="ID253" s="28"/>
      <c r="IE253" s="28"/>
      <c r="IF253" s="28"/>
      <c r="IG253" s="28"/>
      <c r="IH253" s="28"/>
      <c r="II253" s="28"/>
      <c r="IJ253" s="28"/>
      <c r="IK253" s="28"/>
      <c r="IL253" s="28"/>
      <c r="IM253" s="28"/>
      <c r="IN253" s="28"/>
      <c r="IO253" s="28"/>
      <c r="IP253" s="28"/>
      <c r="IQ253" s="28"/>
      <c r="IR253" s="28"/>
      <c r="IS253" s="28"/>
      <c r="IT253" s="28"/>
      <c r="IU253" s="28"/>
      <c r="IV253" s="28"/>
      <c r="IW253" s="28"/>
      <c r="IX253" s="28"/>
      <c r="IY253" s="28"/>
      <c r="IZ253" s="28"/>
      <c r="JA253" s="28"/>
      <c r="JB253" s="28"/>
      <c r="JC253" s="28"/>
      <c r="JD253" s="28"/>
      <c r="JE253" s="28"/>
      <c r="JF253" s="28"/>
      <c r="JG253" s="28"/>
      <c r="JH253" s="28"/>
      <c r="JI253" s="28"/>
      <c r="JJ253" s="28"/>
      <c r="JK253" s="28"/>
      <c r="JL253" s="28"/>
      <c r="JM253" s="28"/>
      <c r="JN253" s="28"/>
      <c r="JO253" s="28"/>
      <c r="JP253" s="28"/>
      <c r="JQ253" s="28"/>
      <c r="JR253" s="28"/>
      <c r="JS253" s="28"/>
      <c r="JT253" s="28"/>
      <c r="JU253" s="28"/>
      <c r="JV253" s="28"/>
      <c r="JW253" s="28"/>
      <c r="JX253" s="28"/>
      <c r="JY253" s="28"/>
      <c r="JZ253" s="28"/>
      <c r="KA253" s="28"/>
      <c r="KB253" s="28"/>
      <c r="KC253" s="28"/>
      <c r="KD253" s="28"/>
      <c r="KE253" s="28"/>
      <c r="KF253" s="28"/>
      <c r="KG253" s="28"/>
      <c r="KH253" s="28"/>
      <c r="KI253" s="28"/>
      <c r="KJ253" s="28"/>
      <c r="KK253" s="28"/>
      <c r="KL253" s="28"/>
      <c r="KM253" s="28"/>
      <c r="KN253" s="28"/>
      <c r="KO253" s="28"/>
      <c r="KP253" s="28"/>
      <c r="KQ253" s="28"/>
      <c r="KR253" s="28"/>
      <c r="KS253" s="28"/>
      <c r="KT253" s="28"/>
      <c r="KU253" s="28"/>
      <c r="KV253" s="28"/>
      <c r="KW253" s="28"/>
      <c r="KX253" s="28"/>
      <c r="KY253" s="28"/>
      <c r="KZ253" s="28"/>
      <c r="LA253" s="28"/>
      <c r="LB253" s="28"/>
      <c r="LC253" s="28"/>
      <c r="LD253" s="28"/>
      <c r="LE253" s="28"/>
      <c r="LF253" s="28"/>
      <c r="LG253" s="28"/>
      <c r="LH253" s="28"/>
      <c r="LI253" s="28"/>
      <c r="LJ253" s="28"/>
      <c r="LK253" s="28"/>
      <c r="LL253" s="28"/>
      <c r="LM253" s="28"/>
      <c r="LN253" s="28"/>
      <c r="LO253" s="28"/>
      <c r="LP253" s="28"/>
      <c r="LQ253" s="28"/>
      <c r="LR253" s="28"/>
      <c r="LS253" s="28"/>
      <c r="LT253" s="28"/>
      <c r="LU253" s="28"/>
      <c r="LV253" s="28"/>
      <c r="LW253" s="28"/>
      <c r="LX253" s="28"/>
      <c r="LY253" s="28"/>
      <c r="LZ253" s="28"/>
      <c r="MA253" s="28"/>
      <c r="MB253" s="28"/>
      <c r="MC253" s="28"/>
      <c r="MD253" s="28"/>
      <c r="ME253" s="28"/>
      <c r="MF253" s="28"/>
      <c r="MG253" s="28"/>
      <c r="MH253" s="28"/>
      <c r="MI253" s="28"/>
      <c r="MJ253" s="28"/>
      <c r="MK253" s="28"/>
      <c r="ML253" s="28"/>
      <c r="MM253" s="28"/>
      <c r="MN253" s="28"/>
      <c r="MO253" s="28"/>
      <c r="MP253" s="28"/>
      <c r="MQ253" s="28"/>
      <c r="MR253" s="28"/>
      <c r="MS253" s="28"/>
      <c r="MT253" s="28"/>
      <c r="MU253" s="28"/>
      <c r="MV253" s="28"/>
      <c r="MW253" s="28"/>
      <c r="MX253" s="28"/>
      <c r="MY253" s="28"/>
      <c r="MZ253" s="28"/>
      <c r="NA253" s="28"/>
      <c r="NB253" s="28"/>
      <c r="NC253" s="28"/>
      <c r="ND253" s="28"/>
      <c r="NE253" s="28"/>
      <c r="NF253" s="28"/>
      <c r="NG253" s="28"/>
      <c r="NH253" s="28"/>
      <c r="NI253" s="28"/>
      <c r="NJ253" s="28"/>
      <c r="NK253" s="28"/>
      <c r="NL253" s="28"/>
      <c r="NM253" s="28"/>
      <c r="NN253" s="28"/>
      <c r="NO253" s="28"/>
      <c r="NP253" s="28"/>
      <c r="NQ253" s="28"/>
      <c r="NR253" s="28"/>
      <c r="NS253" s="28"/>
      <c r="NT253" s="28"/>
      <c r="NU253" s="28"/>
      <c r="NV253" s="28"/>
      <c r="NW253" s="28"/>
      <c r="NX253" s="28"/>
      <c r="NY253" s="28"/>
      <c r="NZ253" s="28"/>
      <c r="OA253" s="28"/>
      <c r="OB253" s="28"/>
      <c r="OC253" s="28"/>
      <c r="OD253" s="28"/>
      <c r="OE253" s="28"/>
      <c r="OF253" s="28"/>
      <c r="OG253" s="28"/>
      <c r="OH253" s="28"/>
      <c r="OI253" s="28"/>
      <c r="OJ253" s="28"/>
    </row>
    <row r="254" spans="1:400">
      <c r="A254" s="12" t="s">
        <v>297</v>
      </c>
      <c r="B254" s="13"/>
      <c r="C254" s="189"/>
      <c r="D254" s="12"/>
      <c r="E254" s="14" t="s">
        <v>361</v>
      </c>
      <c r="F254" s="14" t="s">
        <v>302</v>
      </c>
      <c r="G254" s="14" t="s">
        <v>362</v>
      </c>
      <c r="H254" s="15">
        <v>2012</v>
      </c>
      <c r="I254" s="15">
        <v>1</v>
      </c>
      <c r="J254" s="15">
        <v>0</v>
      </c>
      <c r="K254" s="15">
        <v>0</v>
      </c>
      <c r="L254" s="16" t="s">
        <v>301</v>
      </c>
      <c r="M254" s="16"/>
      <c r="N254" s="16" t="s">
        <v>39</v>
      </c>
      <c r="O254" s="17">
        <v>0.66666666666666663</v>
      </c>
      <c r="P254" s="17">
        <v>8759.3333333333339</v>
      </c>
      <c r="Q254" s="17">
        <v>5</v>
      </c>
      <c r="R254" s="18" t="s">
        <v>33</v>
      </c>
      <c r="S254" s="19">
        <v>60</v>
      </c>
      <c r="T254" s="19">
        <v>110</v>
      </c>
      <c r="U254" s="19">
        <v>1.4545454545454546</v>
      </c>
      <c r="V254" s="19">
        <v>0</v>
      </c>
      <c r="W254" s="20">
        <v>0.16</v>
      </c>
      <c r="X254" s="21">
        <v>70.181333333333356</v>
      </c>
      <c r="Y254" s="22" t="s">
        <v>33</v>
      </c>
      <c r="Z254" s="14" t="s">
        <v>5838</v>
      </c>
      <c r="AA254" s="24" t="s">
        <v>67</v>
      </c>
      <c r="AB254" s="14" t="s">
        <v>67</v>
      </c>
      <c r="AC254" s="14" t="s">
        <v>67</v>
      </c>
      <c r="AD254" s="25"/>
      <c r="AE254" s="26"/>
      <c r="AF254" s="27"/>
      <c r="AG254" s="29"/>
      <c r="AH254" s="29"/>
      <c r="AI254" s="29"/>
      <c r="AJ254" s="29"/>
      <c r="AK254" s="29"/>
      <c r="AL254" s="29"/>
      <c r="AM254" s="29"/>
      <c r="AN254" s="29"/>
      <c r="AO254" s="29"/>
      <c r="AP254" s="28"/>
      <c r="AQ254" s="28"/>
      <c r="AR254" s="28"/>
      <c r="AS254" s="28"/>
      <c r="AT254" s="28"/>
      <c r="AU254" s="28"/>
      <c r="AV254" s="28"/>
      <c r="AW254" s="28"/>
      <c r="AX254" s="28"/>
      <c r="AY254" s="28"/>
      <c r="AZ254" s="28"/>
      <c r="BA254" s="28"/>
      <c r="BB254" s="28"/>
      <c r="BC254" s="28"/>
      <c r="BD254" s="28"/>
      <c r="BE254" s="28"/>
      <c r="BF254" s="28"/>
      <c r="BG254" s="28"/>
      <c r="BH254" s="28"/>
      <c r="BI254" s="28"/>
      <c r="BJ254" s="28"/>
      <c r="BK254" s="28"/>
      <c r="BL254" s="28"/>
      <c r="BM254" s="28"/>
      <c r="BN254" s="28"/>
      <c r="BO254" s="28"/>
      <c r="BP254" s="28"/>
      <c r="BQ254" s="28"/>
      <c r="BR254" s="28"/>
      <c r="BS254" s="28"/>
      <c r="BT254" s="28"/>
      <c r="BU254" s="28"/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  <c r="DM254" s="28"/>
      <c r="DN254" s="28"/>
      <c r="DO254" s="28"/>
      <c r="DP254" s="28"/>
      <c r="DQ254" s="28"/>
      <c r="DR254" s="28"/>
      <c r="DS254" s="28"/>
      <c r="DT254" s="28"/>
      <c r="DU254" s="28"/>
      <c r="DV254" s="28"/>
      <c r="DW254" s="28"/>
      <c r="DX254" s="28"/>
      <c r="DY254" s="28"/>
      <c r="DZ254" s="28"/>
      <c r="EA254" s="28"/>
      <c r="EB254" s="28"/>
      <c r="EC254" s="28"/>
      <c r="ED254" s="28"/>
      <c r="EE254" s="28"/>
      <c r="EF254" s="28"/>
      <c r="EG254" s="28"/>
      <c r="EH254" s="28"/>
      <c r="EI254" s="28"/>
      <c r="EJ254" s="28"/>
      <c r="EK254" s="28"/>
      <c r="EL254" s="28"/>
      <c r="EM254" s="28"/>
      <c r="EN254" s="28"/>
      <c r="EO254" s="28"/>
      <c r="EP254" s="28"/>
      <c r="EQ254" s="28"/>
      <c r="ER254" s="28"/>
      <c r="ES254" s="28"/>
      <c r="ET254" s="28"/>
      <c r="EU254" s="28"/>
      <c r="EV254" s="28"/>
      <c r="EW254" s="28"/>
      <c r="EX254" s="28"/>
      <c r="EY254" s="28"/>
      <c r="EZ254" s="28"/>
      <c r="FA254" s="28"/>
      <c r="FB254" s="28"/>
      <c r="FC254" s="28"/>
      <c r="FD254" s="28"/>
      <c r="FE254" s="28"/>
      <c r="FF254" s="28"/>
      <c r="FG254" s="28"/>
      <c r="FH254" s="28"/>
      <c r="FI254" s="28"/>
      <c r="FJ254" s="28"/>
      <c r="FK254" s="28"/>
      <c r="FL254" s="28"/>
      <c r="FM254" s="28"/>
      <c r="FN254" s="28"/>
      <c r="FO254" s="28"/>
      <c r="FP254" s="28"/>
      <c r="FQ254" s="28"/>
      <c r="FR254" s="28"/>
      <c r="FS254" s="28"/>
      <c r="FT254" s="28"/>
      <c r="FU254" s="28"/>
      <c r="FV254" s="28"/>
      <c r="FW254" s="28"/>
      <c r="FX254" s="28"/>
      <c r="FY254" s="28"/>
      <c r="FZ254" s="28"/>
      <c r="GA254" s="28"/>
      <c r="GB254" s="28"/>
      <c r="GC254" s="28"/>
      <c r="GD254" s="28"/>
      <c r="GE254" s="28"/>
      <c r="GF254" s="28"/>
      <c r="GG254" s="28"/>
      <c r="GH254" s="28"/>
      <c r="GI254" s="28"/>
      <c r="GJ254" s="28"/>
      <c r="GK254" s="28"/>
      <c r="GL254" s="28"/>
      <c r="GM254" s="28"/>
      <c r="GN254" s="28"/>
      <c r="GO254" s="28"/>
      <c r="GP254" s="28"/>
      <c r="GQ254" s="28"/>
      <c r="GR254" s="28"/>
      <c r="GS254" s="28"/>
      <c r="GT254" s="28"/>
      <c r="GU254" s="28"/>
      <c r="GV254" s="28"/>
      <c r="GW254" s="28"/>
      <c r="GX254" s="28"/>
      <c r="GY254" s="28"/>
      <c r="GZ254" s="28"/>
      <c r="HA254" s="28"/>
      <c r="HB254" s="28"/>
      <c r="HC254" s="28"/>
      <c r="HD254" s="28"/>
      <c r="HE254" s="28"/>
      <c r="HF254" s="28"/>
      <c r="HG254" s="28"/>
      <c r="HH254" s="28"/>
      <c r="HI254" s="28"/>
      <c r="HJ254" s="28"/>
      <c r="HK254" s="28"/>
      <c r="HL254" s="28"/>
      <c r="HM254" s="28"/>
      <c r="HN254" s="28"/>
      <c r="HO254" s="28"/>
      <c r="HP254" s="28"/>
      <c r="HQ254" s="28"/>
      <c r="HR254" s="28"/>
      <c r="HS254" s="28"/>
      <c r="HT254" s="28"/>
      <c r="HU254" s="28"/>
      <c r="HV254" s="28"/>
      <c r="HW254" s="28"/>
      <c r="HX254" s="28"/>
      <c r="HY254" s="28"/>
      <c r="HZ254" s="28"/>
      <c r="IA254" s="28"/>
      <c r="IB254" s="28"/>
      <c r="IC254" s="28"/>
      <c r="ID254" s="28"/>
      <c r="IE254" s="28"/>
      <c r="IF254" s="28"/>
      <c r="IG254" s="28"/>
      <c r="IH254" s="28"/>
      <c r="II254" s="28"/>
      <c r="IJ254" s="28"/>
      <c r="IK254" s="28"/>
      <c r="IL254" s="28"/>
      <c r="IM254" s="28"/>
      <c r="IN254" s="28"/>
      <c r="IO254" s="28"/>
      <c r="IP254" s="28"/>
      <c r="IQ254" s="28"/>
      <c r="IR254" s="28"/>
      <c r="IS254" s="28"/>
      <c r="IT254" s="28"/>
      <c r="IU254" s="28"/>
      <c r="IV254" s="28"/>
      <c r="IW254" s="28"/>
      <c r="IX254" s="28"/>
      <c r="IY254" s="28"/>
      <c r="IZ254" s="28"/>
      <c r="JA254" s="28"/>
      <c r="JB254" s="28"/>
      <c r="JC254" s="28"/>
      <c r="JD254" s="28"/>
      <c r="JE254" s="28"/>
      <c r="JF254" s="28"/>
      <c r="JG254" s="28"/>
      <c r="JH254" s="28"/>
      <c r="JI254" s="28"/>
      <c r="JJ254" s="28"/>
      <c r="JK254" s="28"/>
      <c r="JL254" s="28"/>
      <c r="JM254" s="28"/>
      <c r="JN254" s="28"/>
      <c r="JO254" s="28"/>
      <c r="JP254" s="28"/>
      <c r="JQ254" s="28"/>
      <c r="JR254" s="28"/>
      <c r="JS254" s="28"/>
      <c r="JT254" s="28"/>
      <c r="JU254" s="28"/>
      <c r="JV254" s="28"/>
      <c r="JW254" s="28"/>
      <c r="JX254" s="28"/>
      <c r="JY254" s="28"/>
      <c r="JZ254" s="28"/>
      <c r="KA254" s="28"/>
      <c r="KB254" s="28"/>
      <c r="KC254" s="28"/>
      <c r="KD254" s="28"/>
      <c r="KE254" s="28"/>
      <c r="KF254" s="28"/>
      <c r="KG254" s="28"/>
      <c r="KH254" s="28"/>
      <c r="KI254" s="28"/>
      <c r="KJ254" s="28"/>
      <c r="KK254" s="28"/>
      <c r="KL254" s="28"/>
      <c r="KM254" s="28"/>
      <c r="KN254" s="28"/>
      <c r="KO254" s="28"/>
      <c r="KP254" s="28"/>
      <c r="KQ254" s="28"/>
      <c r="KR254" s="28"/>
      <c r="KS254" s="28"/>
      <c r="KT254" s="28"/>
      <c r="KU254" s="28"/>
      <c r="KV254" s="28"/>
      <c r="KW254" s="28"/>
      <c r="KX254" s="28"/>
      <c r="KY254" s="28"/>
      <c r="KZ254" s="28"/>
      <c r="LA254" s="28"/>
      <c r="LB254" s="28"/>
      <c r="LC254" s="28"/>
      <c r="LD254" s="28"/>
      <c r="LE254" s="28"/>
      <c r="LF254" s="28"/>
      <c r="LG254" s="28"/>
      <c r="LH254" s="28"/>
      <c r="LI254" s="28"/>
      <c r="LJ254" s="28"/>
      <c r="LK254" s="28"/>
      <c r="LL254" s="28"/>
      <c r="LM254" s="28"/>
      <c r="LN254" s="28"/>
      <c r="LO254" s="28"/>
      <c r="LP254" s="28"/>
      <c r="LQ254" s="28"/>
      <c r="LR254" s="28"/>
      <c r="LS254" s="28"/>
      <c r="LT254" s="28"/>
      <c r="LU254" s="28"/>
      <c r="LV254" s="28"/>
      <c r="LW254" s="28"/>
      <c r="LX254" s="28"/>
      <c r="LY254" s="28"/>
      <c r="LZ254" s="28"/>
      <c r="MA254" s="28"/>
      <c r="MB254" s="28"/>
      <c r="MC254" s="28"/>
      <c r="MD254" s="28"/>
      <c r="ME254" s="28"/>
      <c r="MF254" s="28"/>
      <c r="MG254" s="28"/>
      <c r="MH254" s="28"/>
      <c r="MI254" s="28"/>
      <c r="MJ254" s="28"/>
      <c r="MK254" s="28"/>
      <c r="ML254" s="28"/>
      <c r="MM254" s="28"/>
      <c r="MN254" s="28"/>
      <c r="MO254" s="28"/>
      <c r="MP254" s="28"/>
      <c r="MQ254" s="28"/>
      <c r="MR254" s="28"/>
      <c r="MS254" s="28"/>
      <c r="MT254" s="28"/>
      <c r="MU254" s="28"/>
      <c r="MV254" s="28"/>
      <c r="MW254" s="28"/>
      <c r="MX254" s="28"/>
      <c r="MY254" s="28"/>
      <c r="MZ254" s="28"/>
      <c r="NA254" s="28"/>
      <c r="NB254" s="28"/>
      <c r="NC254" s="28"/>
      <c r="ND254" s="28"/>
      <c r="NE254" s="28"/>
      <c r="NF254" s="28"/>
      <c r="NG254" s="28"/>
      <c r="NH254" s="28"/>
      <c r="NI254" s="28"/>
      <c r="NJ254" s="28"/>
      <c r="NK254" s="28"/>
      <c r="NL254" s="28"/>
      <c r="NM254" s="28"/>
      <c r="NN254" s="28"/>
      <c r="NO254" s="28"/>
      <c r="NP254" s="28"/>
      <c r="NQ254" s="28"/>
      <c r="NR254" s="28"/>
      <c r="NS254" s="28"/>
      <c r="NT254" s="28"/>
      <c r="NU254" s="28"/>
      <c r="NV254" s="28"/>
      <c r="NW254" s="28"/>
      <c r="NX254" s="28"/>
      <c r="NY254" s="28"/>
      <c r="NZ254" s="28"/>
      <c r="OA254" s="28"/>
      <c r="OB254" s="28"/>
      <c r="OC254" s="28"/>
      <c r="OD254" s="28"/>
      <c r="OE254" s="28"/>
      <c r="OF254" s="28"/>
      <c r="OG254" s="28"/>
      <c r="OH254" s="28"/>
      <c r="OI254" s="28"/>
      <c r="OJ254" s="28"/>
    </row>
    <row r="255" spans="1:400">
      <c r="A255" s="12" t="s">
        <v>297</v>
      </c>
      <c r="B255" s="13"/>
      <c r="C255" s="189"/>
      <c r="D255" s="12"/>
      <c r="E255" s="14" t="s">
        <v>90</v>
      </c>
      <c r="F255" s="14" t="s">
        <v>36</v>
      </c>
      <c r="G255" s="14" t="s">
        <v>337</v>
      </c>
      <c r="H255" s="15">
        <v>2018</v>
      </c>
      <c r="I255" s="15">
        <v>5</v>
      </c>
      <c r="J255" s="15">
        <v>0</v>
      </c>
      <c r="K255" s="15">
        <v>0</v>
      </c>
      <c r="L255" s="16" t="s">
        <v>301</v>
      </c>
      <c r="M255" s="16"/>
      <c r="N255" s="16" t="s">
        <v>39</v>
      </c>
      <c r="O255" s="17">
        <v>1211</v>
      </c>
      <c r="P255" s="17">
        <v>0</v>
      </c>
      <c r="Q255" s="17">
        <v>0</v>
      </c>
      <c r="R255" s="18" t="s">
        <v>33</v>
      </c>
      <c r="S255" s="19">
        <v>60</v>
      </c>
      <c r="T255" s="19">
        <v>110</v>
      </c>
      <c r="U255" s="19">
        <v>0.59090909090909094</v>
      </c>
      <c r="V255" s="19">
        <v>0</v>
      </c>
      <c r="W255" s="20">
        <v>6.5000000000000002E-2</v>
      </c>
      <c r="X255" s="21">
        <v>393.57500000000005</v>
      </c>
      <c r="Y255" s="22" t="s">
        <v>33</v>
      </c>
      <c r="Z255" s="14" t="s">
        <v>5838</v>
      </c>
      <c r="AA255" s="24" t="s">
        <v>67</v>
      </c>
      <c r="AB255" s="14" t="s">
        <v>67</v>
      </c>
      <c r="AC255" s="14" t="s">
        <v>67</v>
      </c>
      <c r="AD255" s="25"/>
      <c r="AE255" s="26"/>
      <c r="AF255" s="27"/>
      <c r="AG255" s="29"/>
      <c r="AH255" s="29"/>
      <c r="AI255" s="29"/>
      <c r="AJ255" s="29"/>
      <c r="AK255" s="29"/>
      <c r="AL255" s="29"/>
      <c r="AM255" s="29"/>
      <c r="AN255" s="29"/>
      <c r="AO255" s="29"/>
      <c r="AP255" s="28"/>
      <c r="AQ255" s="28"/>
      <c r="AR255" s="28"/>
      <c r="AS255" s="28"/>
      <c r="AT255" s="28"/>
      <c r="AU255" s="28"/>
      <c r="AV255" s="28"/>
      <c r="AW255" s="28"/>
      <c r="AX255" s="28"/>
      <c r="AY255" s="28"/>
      <c r="AZ255" s="28"/>
      <c r="BA255" s="28"/>
      <c r="BB255" s="28"/>
      <c r="BC255" s="28"/>
      <c r="BD255" s="28"/>
      <c r="BE255" s="28"/>
      <c r="BF255" s="28"/>
      <c r="BG255" s="28"/>
      <c r="BH255" s="28"/>
      <c r="BI255" s="28"/>
      <c r="BJ255" s="28"/>
      <c r="BK255" s="28"/>
      <c r="BL255" s="28"/>
      <c r="BM255" s="28"/>
      <c r="BN255" s="28"/>
      <c r="BO255" s="28"/>
      <c r="BP255" s="28"/>
      <c r="BQ255" s="28"/>
      <c r="BR255" s="28"/>
      <c r="BS255" s="28"/>
      <c r="BT255" s="28"/>
      <c r="BU255" s="28"/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  <c r="DM255" s="28"/>
      <c r="DN255" s="28"/>
      <c r="DO255" s="28"/>
      <c r="DP255" s="28"/>
      <c r="DQ255" s="28"/>
      <c r="DR255" s="28"/>
      <c r="DS255" s="28"/>
      <c r="DT255" s="28"/>
      <c r="DU255" s="28"/>
      <c r="DV255" s="28"/>
      <c r="DW255" s="28"/>
      <c r="DX255" s="28"/>
      <c r="DY255" s="28"/>
      <c r="DZ255" s="28"/>
      <c r="EA255" s="28"/>
      <c r="EB255" s="28"/>
      <c r="EC255" s="28"/>
      <c r="ED255" s="28"/>
      <c r="EE255" s="28"/>
      <c r="EF255" s="28"/>
      <c r="EG255" s="28"/>
      <c r="EH255" s="28"/>
      <c r="EI255" s="28"/>
      <c r="EJ255" s="28"/>
      <c r="EK255" s="28"/>
      <c r="EL255" s="28"/>
      <c r="EM255" s="28"/>
      <c r="EN255" s="28"/>
      <c r="EO255" s="28"/>
      <c r="EP255" s="28"/>
      <c r="EQ255" s="28"/>
      <c r="ER255" s="28"/>
      <c r="ES255" s="28"/>
      <c r="ET255" s="28"/>
      <c r="EU255" s="28"/>
      <c r="EV255" s="28"/>
      <c r="EW255" s="28"/>
      <c r="EX255" s="28"/>
      <c r="EY255" s="39"/>
      <c r="EZ255" s="39"/>
      <c r="FA255" s="39"/>
      <c r="FB255" s="39"/>
      <c r="FC255" s="39"/>
      <c r="FD255" s="39"/>
      <c r="FE255" s="39"/>
      <c r="FF255" s="39"/>
      <c r="FG255" s="39"/>
      <c r="FH255" s="39"/>
      <c r="FI255" s="39"/>
      <c r="FJ255" s="39"/>
      <c r="FK255" s="39"/>
      <c r="FL255" s="39"/>
      <c r="FM255" s="39"/>
      <c r="FN255" s="39"/>
      <c r="FO255" s="39"/>
      <c r="FP255" s="39"/>
      <c r="FQ255" s="39"/>
      <c r="FR255" s="39"/>
      <c r="FS255" s="39"/>
      <c r="FT255" s="39"/>
      <c r="FU255" s="39"/>
      <c r="FV255" s="39"/>
      <c r="FW255" s="39"/>
      <c r="FX255" s="39"/>
      <c r="FY255" s="39"/>
      <c r="FZ255" s="39"/>
      <c r="GA255" s="39"/>
      <c r="GB255" s="39"/>
      <c r="GC255" s="39"/>
      <c r="GD255" s="39"/>
      <c r="GE255" s="39"/>
      <c r="GF255" s="39"/>
      <c r="GG255" s="39"/>
      <c r="GH255" s="39"/>
      <c r="GI255" s="39"/>
      <c r="GJ255" s="39"/>
      <c r="GK255" s="39"/>
      <c r="GL255" s="39"/>
      <c r="GM255" s="39"/>
      <c r="GN255" s="39"/>
      <c r="GO255" s="39"/>
      <c r="GP255" s="39"/>
      <c r="GQ255" s="39"/>
      <c r="GR255" s="39"/>
      <c r="GS255" s="39"/>
      <c r="GT255" s="39"/>
      <c r="GU255" s="39"/>
      <c r="GV255" s="39"/>
      <c r="GW255" s="39"/>
      <c r="GX255" s="39"/>
      <c r="GY255" s="39"/>
      <c r="GZ255" s="39"/>
      <c r="HA255" s="39"/>
      <c r="HB255" s="39"/>
      <c r="HC255" s="39"/>
      <c r="HD255" s="39"/>
      <c r="HE255" s="39"/>
      <c r="HF255" s="39"/>
      <c r="HG255" s="39"/>
      <c r="HH255" s="39"/>
      <c r="HI255" s="39"/>
      <c r="HJ255" s="39"/>
      <c r="HK255" s="39"/>
      <c r="HL255" s="39"/>
      <c r="HM255" s="39"/>
      <c r="HN255" s="39"/>
      <c r="HO255" s="39"/>
      <c r="HP255" s="39"/>
      <c r="HQ255" s="39"/>
      <c r="HR255" s="39"/>
      <c r="HS255" s="39"/>
      <c r="HT255" s="39"/>
      <c r="HU255" s="39"/>
      <c r="HV255" s="39"/>
      <c r="HW255" s="39"/>
      <c r="HX255" s="39"/>
      <c r="HY255" s="39"/>
      <c r="HZ255" s="39"/>
      <c r="IA255" s="39"/>
      <c r="IB255" s="39"/>
      <c r="IC255" s="39"/>
      <c r="ID255" s="39"/>
      <c r="IE255" s="39"/>
      <c r="IF255" s="39"/>
      <c r="IG255" s="39"/>
      <c r="IH255" s="39"/>
      <c r="II255" s="39"/>
      <c r="IJ255" s="39"/>
      <c r="IK255" s="39"/>
      <c r="IL255" s="39"/>
      <c r="IM255" s="39"/>
      <c r="IN255" s="39"/>
      <c r="IO255" s="39"/>
      <c r="IP255" s="39"/>
      <c r="IQ255" s="39"/>
      <c r="IR255" s="39"/>
      <c r="IS255" s="39"/>
      <c r="IT255" s="39"/>
      <c r="IU255" s="39"/>
      <c r="IV255" s="39"/>
      <c r="IW255" s="39"/>
      <c r="IX255" s="39"/>
      <c r="IY255" s="39"/>
      <c r="IZ255" s="39"/>
      <c r="JA255" s="39"/>
      <c r="JB255" s="39"/>
      <c r="JC255" s="39"/>
      <c r="JD255" s="39"/>
      <c r="JE255" s="39"/>
      <c r="JF255" s="39"/>
      <c r="JG255" s="39"/>
      <c r="JH255" s="39"/>
      <c r="JI255" s="39"/>
      <c r="JJ255" s="39"/>
      <c r="JK255" s="39"/>
      <c r="JL255" s="39"/>
      <c r="JM255" s="39"/>
      <c r="JN255" s="39"/>
      <c r="JO255" s="39"/>
      <c r="JP255" s="39"/>
      <c r="JQ255" s="39"/>
      <c r="JR255" s="39"/>
      <c r="JS255" s="39"/>
      <c r="JT255" s="39"/>
      <c r="JU255" s="39"/>
      <c r="JV255" s="39"/>
      <c r="JW255" s="39"/>
      <c r="JX255" s="39"/>
      <c r="JY255" s="39"/>
      <c r="JZ255" s="39"/>
      <c r="KA255" s="39"/>
      <c r="KB255" s="39"/>
      <c r="KC255" s="39"/>
      <c r="KD255" s="39"/>
      <c r="KE255" s="39"/>
      <c r="KF255" s="39"/>
      <c r="KG255" s="39"/>
      <c r="KH255" s="39"/>
      <c r="KI255" s="39"/>
      <c r="KJ255" s="39"/>
      <c r="KK255" s="39"/>
      <c r="KL255" s="39"/>
      <c r="KM255" s="39"/>
      <c r="KN255" s="39"/>
      <c r="KO255" s="39"/>
      <c r="KP255" s="39"/>
      <c r="KQ255" s="39"/>
      <c r="KR255" s="39"/>
      <c r="KS255" s="39"/>
      <c r="KT255" s="39"/>
      <c r="KU255" s="39"/>
      <c r="KV255" s="39"/>
      <c r="KW255" s="39"/>
      <c r="KX255" s="39"/>
      <c r="KY255" s="39"/>
      <c r="KZ255" s="39"/>
      <c r="LA255" s="39"/>
      <c r="LB255" s="39"/>
      <c r="LC255" s="39"/>
      <c r="LD255" s="39"/>
      <c r="LE255" s="39"/>
      <c r="LF255" s="39"/>
      <c r="LG255" s="39"/>
      <c r="LH255" s="39"/>
      <c r="LI255" s="39"/>
      <c r="LJ255" s="39"/>
      <c r="LK255" s="39"/>
      <c r="LL255" s="39"/>
      <c r="LM255" s="39"/>
      <c r="LN255" s="39"/>
      <c r="LO255" s="39"/>
      <c r="LP255" s="39"/>
      <c r="LQ255" s="39"/>
      <c r="LR255" s="39"/>
      <c r="LS255" s="39"/>
      <c r="LT255" s="39"/>
      <c r="LU255" s="39"/>
      <c r="LV255" s="39"/>
      <c r="LW255" s="39"/>
      <c r="LX255" s="39"/>
      <c r="LY255" s="39"/>
      <c r="LZ255" s="39"/>
      <c r="MA255" s="39"/>
      <c r="MB255" s="39"/>
      <c r="MC255" s="39"/>
      <c r="MD255" s="39"/>
      <c r="ME255" s="39"/>
      <c r="MF255" s="39"/>
      <c r="MG255" s="39"/>
      <c r="MH255" s="39"/>
      <c r="MI255" s="39"/>
      <c r="MJ255" s="39"/>
      <c r="MK255" s="39"/>
      <c r="ML255" s="39"/>
      <c r="MM255" s="39"/>
      <c r="MN255" s="39"/>
      <c r="MO255" s="39"/>
      <c r="MP255" s="39"/>
      <c r="MQ255" s="39"/>
      <c r="MR255" s="39"/>
      <c r="MS255" s="39"/>
      <c r="MT255" s="39"/>
      <c r="MU255" s="39"/>
      <c r="MV255" s="39"/>
      <c r="MW255" s="39"/>
      <c r="MX255" s="39"/>
      <c r="MY255" s="39"/>
      <c r="MZ255" s="39"/>
      <c r="NA255" s="39"/>
      <c r="NB255" s="39"/>
      <c r="NC255" s="39"/>
      <c r="ND255" s="39"/>
      <c r="NE255" s="39"/>
      <c r="NF255" s="39"/>
      <c r="NG255" s="39"/>
      <c r="NH255" s="39"/>
      <c r="NI255" s="39"/>
      <c r="NJ255" s="39"/>
      <c r="NK255" s="39"/>
      <c r="NL255" s="39"/>
      <c r="NM255" s="39"/>
      <c r="NN255" s="39"/>
      <c r="NO255" s="39"/>
      <c r="NP255" s="39"/>
      <c r="NQ255" s="39"/>
      <c r="NR255" s="39"/>
      <c r="NS255" s="39"/>
      <c r="NT255" s="39"/>
      <c r="NU255" s="39"/>
      <c r="NV255" s="39"/>
      <c r="NW255" s="39"/>
      <c r="NX255" s="39"/>
      <c r="NY255" s="39"/>
      <c r="NZ255" s="39"/>
      <c r="OA255" s="39"/>
      <c r="OB255" s="39"/>
      <c r="OC255" s="39"/>
      <c r="OD255" s="39"/>
      <c r="OE255" s="39"/>
      <c r="OF255" s="39"/>
      <c r="OG255" s="39"/>
      <c r="OH255" s="39"/>
      <c r="OI255" s="39"/>
      <c r="OJ255" s="39"/>
    </row>
    <row r="256" spans="1:400">
      <c r="A256" s="12" t="s">
        <v>297</v>
      </c>
      <c r="B256" s="13"/>
      <c r="C256" s="189"/>
      <c r="D256" s="12"/>
      <c r="E256" s="14" t="s">
        <v>90</v>
      </c>
      <c r="F256" s="14" t="s">
        <v>83</v>
      </c>
      <c r="G256" s="14" t="s">
        <v>353</v>
      </c>
      <c r="H256" s="15">
        <v>2018</v>
      </c>
      <c r="I256" s="15">
        <v>3</v>
      </c>
      <c r="J256" s="15">
        <v>0</v>
      </c>
      <c r="K256" s="15">
        <v>0</v>
      </c>
      <c r="L256" s="16" t="s">
        <v>301</v>
      </c>
      <c r="M256" s="16"/>
      <c r="N256" s="16" t="s">
        <v>39</v>
      </c>
      <c r="O256" s="17">
        <v>1211</v>
      </c>
      <c r="P256" s="17">
        <v>0</v>
      </c>
      <c r="Q256" s="17">
        <v>0</v>
      </c>
      <c r="R256" s="18" t="s">
        <v>33</v>
      </c>
      <c r="S256" s="19">
        <v>60</v>
      </c>
      <c r="T256" s="19">
        <v>110</v>
      </c>
      <c r="U256" s="19">
        <v>0.59090909090909094</v>
      </c>
      <c r="V256" s="19">
        <v>0</v>
      </c>
      <c r="W256" s="20">
        <v>6.5000000000000002E-2</v>
      </c>
      <c r="X256" s="21">
        <v>236.14500000000001</v>
      </c>
      <c r="Y256" s="22" t="s">
        <v>33</v>
      </c>
      <c r="Z256" s="14" t="s">
        <v>5838</v>
      </c>
      <c r="AA256" s="24" t="s">
        <v>67</v>
      </c>
      <c r="AB256" s="14" t="s">
        <v>67</v>
      </c>
      <c r="AC256" s="14" t="s">
        <v>67</v>
      </c>
      <c r="AD256" s="25"/>
      <c r="AE256" s="26"/>
      <c r="AF256" s="27"/>
      <c r="AG256" s="29"/>
      <c r="AH256" s="29"/>
      <c r="AI256" s="29"/>
      <c r="AJ256" s="29"/>
      <c r="AK256" s="29"/>
      <c r="AL256" s="29"/>
      <c r="AM256" s="29"/>
      <c r="AN256" s="29"/>
      <c r="AO256" s="29"/>
      <c r="AP256" s="28"/>
      <c r="AQ256" s="28"/>
      <c r="AR256" s="28"/>
      <c r="AS256" s="28"/>
      <c r="AT256" s="28"/>
      <c r="AU256" s="28"/>
      <c r="AV256" s="28"/>
      <c r="AW256" s="28"/>
      <c r="AX256" s="28"/>
      <c r="AY256" s="28"/>
      <c r="AZ256" s="28"/>
      <c r="BA256" s="28"/>
      <c r="BB256" s="28"/>
      <c r="BC256" s="28"/>
      <c r="BD256" s="28"/>
      <c r="BE256" s="28"/>
      <c r="BF256" s="28"/>
      <c r="BG256" s="28"/>
      <c r="BH256" s="28"/>
      <c r="BI256" s="28"/>
      <c r="BJ256" s="28"/>
      <c r="BK256" s="28"/>
      <c r="BL256" s="28"/>
      <c r="BM256" s="28"/>
      <c r="BN256" s="28"/>
      <c r="BO256" s="28"/>
      <c r="BP256" s="28"/>
      <c r="BQ256" s="28"/>
      <c r="BR256" s="28"/>
      <c r="BS256" s="28"/>
      <c r="BT256" s="28"/>
      <c r="BU256" s="28"/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  <c r="DM256" s="28"/>
      <c r="DN256" s="28"/>
      <c r="DO256" s="28"/>
      <c r="DP256" s="28"/>
      <c r="DQ256" s="28"/>
      <c r="DR256" s="28"/>
      <c r="DS256" s="28"/>
      <c r="DT256" s="28"/>
      <c r="DU256" s="28"/>
      <c r="DV256" s="28"/>
      <c r="DW256" s="28"/>
      <c r="DX256" s="28"/>
      <c r="DY256" s="28"/>
      <c r="DZ256" s="28"/>
      <c r="EA256" s="28"/>
      <c r="EB256" s="28"/>
      <c r="EC256" s="28"/>
      <c r="ED256" s="28"/>
      <c r="EE256" s="28"/>
      <c r="EF256" s="28"/>
      <c r="EG256" s="28"/>
      <c r="EH256" s="28"/>
      <c r="EI256" s="28"/>
      <c r="EJ256" s="28"/>
      <c r="EK256" s="28"/>
      <c r="EL256" s="28"/>
      <c r="EM256" s="28"/>
      <c r="EN256" s="28"/>
      <c r="EO256" s="28"/>
      <c r="EP256" s="28"/>
      <c r="EQ256" s="28"/>
      <c r="ER256" s="28"/>
      <c r="ES256" s="28"/>
      <c r="ET256" s="28"/>
      <c r="EU256" s="28"/>
      <c r="EV256" s="28"/>
      <c r="EW256" s="28"/>
      <c r="EX256" s="28"/>
      <c r="EY256" s="28"/>
      <c r="EZ256" s="28"/>
      <c r="FA256" s="28"/>
      <c r="FB256" s="28"/>
      <c r="FC256" s="28"/>
      <c r="FD256" s="28"/>
      <c r="FE256" s="28"/>
      <c r="FF256" s="28"/>
      <c r="FG256" s="28"/>
      <c r="FH256" s="28"/>
      <c r="FI256" s="28"/>
      <c r="FJ256" s="28"/>
      <c r="FK256" s="28"/>
      <c r="FL256" s="28"/>
      <c r="FM256" s="28"/>
      <c r="FN256" s="28"/>
      <c r="FO256" s="28"/>
      <c r="FP256" s="28"/>
      <c r="FQ256" s="28"/>
      <c r="FR256" s="28"/>
      <c r="FS256" s="28"/>
      <c r="FT256" s="28"/>
      <c r="FU256" s="28"/>
      <c r="FV256" s="28"/>
      <c r="FW256" s="28"/>
      <c r="FX256" s="28"/>
      <c r="FY256" s="28"/>
      <c r="FZ256" s="28"/>
      <c r="GA256" s="28"/>
      <c r="GB256" s="28"/>
      <c r="GC256" s="28"/>
      <c r="GD256" s="28"/>
      <c r="GE256" s="28"/>
      <c r="GF256" s="28"/>
      <c r="GG256" s="28"/>
      <c r="GH256" s="28"/>
      <c r="GI256" s="28"/>
      <c r="GJ256" s="28"/>
      <c r="GK256" s="28"/>
      <c r="GL256" s="28"/>
      <c r="GM256" s="28"/>
      <c r="GN256" s="28"/>
      <c r="GO256" s="28"/>
      <c r="GP256" s="28"/>
      <c r="GQ256" s="28"/>
      <c r="GR256" s="28"/>
      <c r="GS256" s="28"/>
      <c r="GT256" s="28"/>
      <c r="GU256" s="28"/>
      <c r="GV256" s="28"/>
      <c r="GW256" s="28"/>
      <c r="GX256" s="28"/>
      <c r="GY256" s="28"/>
      <c r="GZ256" s="28"/>
      <c r="HA256" s="28"/>
      <c r="HB256" s="28"/>
      <c r="HC256" s="28"/>
      <c r="HD256" s="28"/>
      <c r="HE256" s="28"/>
      <c r="HF256" s="28"/>
      <c r="HG256" s="28"/>
      <c r="HH256" s="28"/>
      <c r="HI256" s="28"/>
      <c r="HJ256" s="28"/>
      <c r="HK256" s="28"/>
      <c r="HL256" s="28"/>
      <c r="HM256" s="28"/>
      <c r="HN256" s="28"/>
      <c r="HO256" s="28"/>
      <c r="HP256" s="28"/>
      <c r="HQ256" s="28"/>
      <c r="HR256" s="28"/>
      <c r="HS256" s="28"/>
      <c r="HT256" s="28"/>
      <c r="HU256" s="28"/>
      <c r="HV256" s="28"/>
      <c r="HW256" s="28"/>
      <c r="HX256" s="28"/>
      <c r="HY256" s="28"/>
      <c r="HZ256" s="28"/>
      <c r="IA256" s="28"/>
      <c r="IB256" s="28"/>
      <c r="IC256" s="28"/>
      <c r="ID256" s="28"/>
      <c r="IE256" s="28"/>
      <c r="IF256" s="28"/>
      <c r="IG256" s="28"/>
      <c r="IH256" s="28"/>
      <c r="II256" s="28"/>
      <c r="IJ256" s="28"/>
      <c r="IK256" s="28"/>
      <c r="IL256" s="28"/>
      <c r="IM256" s="28"/>
      <c r="IN256" s="28"/>
      <c r="IO256" s="28"/>
      <c r="IP256" s="28"/>
      <c r="IQ256" s="28"/>
      <c r="IR256" s="28"/>
      <c r="IS256" s="28"/>
      <c r="IT256" s="28"/>
      <c r="IU256" s="28"/>
      <c r="IV256" s="28"/>
      <c r="IW256" s="28"/>
      <c r="IX256" s="28"/>
      <c r="IY256" s="28"/>
      <c r="IZ256" s="28"/>
      <c r="JA256" s="28"/>
      <c r="JB256" s="28"/>
      <c r="JC256" s="28"/>
      <c r="JD256" s="28"/>
      <c r="JE256" s="28"/>
      <c r="JF256" s="28"/>
      <c r="JG256" s="28"/>
      <c r="JH256" s="28"/>
      <c r="JI256" s="28"/>
      <c r="JJ256" s="28"/>
      <c r="JK256" s="28"/>
      <c r="JL256" s="28"/>
      <c r="JM256" s="28"/>
      <c r="JN256" s="28"/>
      <c r="JO256" s="28"/>
      <c r="JP256" s="28"/>
      <c r="JQ256" s="28"/>
      <c r="JR256" s="28"/>
      <c r="JS256" s="28"/>
      <c r="JT256" s="28"/>
      <c r="JU256" s="28"/>
      <c r="JV256" s="28"/>
      <c r="JW256" s="28"/>
      <c r="JX256" s="28"/>
      <c r="JY256" s="28"/>
      <c r="JZ256" s="28"/>
      <c r="KA256" s="28"/>
      <c r="KB256" s="28"/>
      <c r="KC256" s="28"/>
      <c r="KD256" s="28"/>
      <c r="KE256" s="28"/>
      <c r="KF256" s="28"/>
      <c r="KG256" s="28"/>
      <c r="KH256" s="28"/>
      <c r="KI256" s="28"/>
      <c r="KJ256" s="28"/>
      <c r="KK256" s="28"/>
      <c r="KL256" s="28"/>
      <c r="KM256" s="28"/>
      <c r="KN256" s="28"/>
      <c r="KO256" s="28"/>
      <c r="KP256" s="28"/>
      <c r="KQ256" s="28"/>
      <c r="KR256" s="28"/>
      <c r="KS256" s="28"/>
      <c r="KT256" s="28"/>
      <c r="KU256" s="28"/>
      <c r="KV256" s="28"/>
      <c r="KW256" s="28"/>
      <c r="KX256" s="28"/>
      <c r="KY256" s="28"/>
      <c r="KZ256" s="28"/>
      <c r="LA256" s="28"/>
      <c r="LB256" s="28"/>
      <c r="LC256" s="28"/>
      <c r="LD256" s="28"/>
      <c r="LE256" s="28"/>
      <c r="LF256" s="28"/>
      <c r="LG256" s="28"/>
      <c r="LH256" s="28"/>
      <c r="LI256" s="28"/>
      <c r="LJ256" s="28"/>
      <c r="LK256" s="28"/>
      <c r="LL256" s="28"/>
      <c r="LM256" s="28"/>
      <c r="LN256" s="28"/>
      <c r="LO256" s="28"/>
      <c r="LP256" s="28"/>
      <c r="LQ256" s="28"/>
      <c r="LR256" s="28"/>
      <c r="LS256" s="28"/>
      <c r="LT256" s="28"/>
      <c r="LU256" s="28"/>
      <c r="LV256" s="28"/>
      <c r="LW256" s="28"/>
      <c r="LX256" s="28"/>
      <c r="LY256" s="28"/>
      <c r="LZ256" s="28"/>
      <c r="MA256" s="28"/>
      <c r="MB256" s="28"/>
      <c r="MC256" s="28"/>
      <c r="MD256" s="28"/>
      <c r="ME256" s="28"/>
      <c r="MF256" s="28"/>
      <c r="MG256" s="28"/>
      <c r="MH256" s="28"/>
      <c r="MI256" s="28"/>
      <c r="MJ256" s="28"/>
      <c r="MK256" s="28"/>
      <c r="ML256" s="28"/>
      <c r="MM256" s="28"/>
      <c r="MN256" s="28"/>
      <c r="MO256" s="28"/>
      <c r="MP256" s="28"/>
      <c r="MQ256" s="28"/>
      <c r="MR256" s="28"/>
      <c r="MS256" s="28"/>
      <c r="MT256" s="28"/>
      <c r="MU256" s="28"/>
      <c r="MV256" s="28"/>
      <c r="MW256" s="28"/>
      <c r="MX256" s="28"/>
      <c r="MY256" s="28"/>
      <c r="MZ256" s="28"/>
      <c r="NA256" s="28"/>
      <c r="NB256" s="28"/>
      <c r="NC256" s="28"/>
      <c r="ND256" s="28"/>
      <c r="NE256" s="28"/>
      <c r="NF256" s="28"/>
      <c r="NG256" s="28"/>
      <c r="NH256" s="28"/>
      <c r="NI256" s="28"/>
      <c r="NJ256" s="28"/>
      <c r="NK256" s="28"/>
      <c r="NL256" s="28"/>
      <c r="NM256" s="28"/>
      <c r="NN256" s="28"/>
      <c r="NO256" s="28"/>
      <c r="NP256" s="28"/>
      <c r="NQ256" s="28"/>
      <c r="NR256" s="28"/>
      <c r="NS256" s="28"/>
      <c r="NT256" s="28"/>
      <c r="NU256" s="28"/>
      <c r="NV256" s="28"/>
      <c r="NW256" s="28"/>
      <c r="NX256" s="28"/>
      <c r="NY256" s="28"/>
      <c r="NZ256" s="28"/>
      <c r="OA256" s="28"/>
      <c r="OB256" s="28"/>
      <c r="OC256" s="28"/>
      <c r="OD256" s="28"/>
      <c r="OE256" s="28"/>
      <c r="OF256" s="28"/>
      <c r="OG256" s="28"/>
      <c r="OH256" s="28"/>
      <c r="OI256" s="28"/>
      <c r="OJ256" s="28"/>
    </row>
    <row r="257" spans="1:400">
      <c r="A257" s="12" t="s">
        <v>297</v>
      </c>
      <c r="B257" s="13"/>
      <c r="C257" s="189"/>
      <c r="D257" s="12"/>
      <c r="E257" s="14" t="s">
        <v>90</v>
      </c>
      <c r="F257" s="14" t="s">
        <v>125</v>
      </c>
      <c r="G257" s="14" t="s">
        <v>360</v>
      </c>
      <c r="H257" s="15">
        <v>2019</v>
      </c>
      <c r="I257" s="15">
        <v>1</v>
      </c>
      <c r="J257" s="15">
        <v>0</v>
      </c>
      <c r="K257" s="15">
        <v>0</v>
      </c>
      <c r="L257" s="16" t="s">
        <v>301</v>
      </c>
      <c r="M257" s="16"/>
      <c r="N257" s="16" t="s">
        <v>39</v>
      </c>
      <c r="O257" s="17">
        <v>1211</v>
      </c>
      <c r="P257" s="17">
        <v>0</v>
      </c>
      <c r="Q257" s="17">
        <v>0</v>
      </c>
      <c r="R257" s="18" t="s">
        <v>33</v>
      </c>
      <c r="S257" s="19">
        <v>60</v>
      </c>
      <c r="T257" s="19">
        <v>110</v>
      </c>
      <c r="U257" s="19">
        <v>0.59090909090909094</v>
      </c>
      <c r="V257" s="19">
        <v>0</v>
      </c>
      <c r="W257" s="20">
        <v>6.5000000000000002E-2</v>
      </c>
      <c r="X257" s="21">
        <v>78.715000000000003</v>
      </c>
      <c r="Y257" s="22" t="s">
        <v>33</v>
      </c>
      <c r="Z257" s="14" t="s">
        <v>5838</v>
      </c>
      <c r="AA257" s="24" t="s">
        <v>67</v>
      </c>
      <c r="AB257" s="14" t="s">
        <v>67</v>
      </c>
      <c r="AC257" s="14" t="s">
        <v>67</v>
      </c>
      <c r="AD257" s="25"/>
      <c r="AE257" s="26"/>
      <c r="AF257" s="27"/>
      <c r="AG257" s="29"/>
      <c r="AH257" s="29"/>
      <c r="AI257" s="29"/>
      <c r="AJ257" s="29"/>
      <c r="AK257" s="29"/>
      <c r="AL257" s="29"/>
      <c r="AM257" s="29"/>
      <c r="AN257" s="29"/>
      <c r="AO257" s="29"/>
      <c r="AP257" s="28"/>
      <c r="AQ257" s="28"/>
      <c r="AR257" s="28"/>
      <c r="AS257" s="28"/>
      <c r="AT257" s="28"/>
      <c r="AU257" s="28"/>
      <c r="AV257" s="28"/>
      <c r="AW257" s="28"/>
      <c r="AX257" s="28"/>
      <c r="AY257" s="28"/>
      <c r="AZ257" s="28"/>
      <c r="BA257" s="28"/>
      <c r="BB257" s="28"/>
      <c r="BC257" s="28"/>
      <c r="BD257" s="28"/>
      <c r="BE257" s="28"/>
      <c r="BF257" s="28"/>
      <c r="BG257" s="28"/>
      <c r="BH257" s="28"/>
      <c r="BI257" s="28"/>
      <c r="BJ257" s="28"/>
      <c r="BK257" s="28"/>
      <c r="BL257" s="28"/>
      <c r="BM257" s="28"/>
      <c r="BN257" s="28"/>
      <c r="BO257" s="28"/>
      <c r="BP257" s="28"/>
      <c r="BQ257" s="28"/>
      <c r="BR257" s="28"/>
      <c r="BS257" s="28"/>
      <c r="BT257" s="28"/>
      <c r="BU257" s="28"/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  <c r="DM257" s="28"/>
      <c r="DN257" s="28"/>
      <c r="DO257" s="28"/>
      <c r="DP257" s="28"/>
      <c r="DQ257" s="28"/>
      <c r="DR257" s="28"/>
      <c r="DS257" s="28"/>
      <c r="DT257" s="28"/>
      <c r="DU257" s="28"/>
      <c r="DV257" s="28"/>
      <c r="DW257" s="28"/>
      <c r="DX257" s="28"/>
      <c r="DY257" s="28"/>
      <c r="DZ257" s="28"/>
      <c r="EA257" s="28"/>
      <c r="EB257" s="28"/>
      <c r="EC257" s="28"/>
      <c r="ED257" s="28"/>
      <c r="EE257" s="28"/>
      <c r="EF257" s="28"/>
      <c r="EG257" s="28"/>
      <c r="EH257" s="28"/>
      <c r="EI257" s="28"/>
      <c r="EJ257" s="28"/>
      <c r="EK257" s="28"/>
      <c r="EL257" s="28"/>
      <c r="EM257" s="28"/>
      <c r="EN257" s="28"/>
      <c r="EO257" s="28"/>
      <c r="EP257" s="28"/>
      <c r="EQ257" s="28"/>
      <c r="ER257" s="28"/>
      <c r="ES257" s="28"/>
      <c r="ET257" s="28"/>
      <c r="EU257" s="28"/>
      <c r="EV257" s="28"/>
      <c r="EW257" s="28"/>
      <c r="EX257" s="28"/>
      <c r="EY257" s="28"/>
      <c r="EZ257" s="28"/>
      <c r="FA257" s="28"/>
      <c r="FB257" s="28"/>
      <c r="FC257" s="28"/>
      <c r="FD257" s="28"/>
      <c r="FE257" s="28"/>
      <c r="FF257" s="28"/>
      <c r="FG257" s="28"/>
      <c r="FH257" s="28"/>
      <c r="FI257" s="28"/>
      <c r="FJ257" s="28"/>
      <c r="FK257" s="28"/>
      <c r="FL257" s="28"/>
      <c r="FM257" s="28"/>
      <c r="FN257" s="28"/>
      <c r="FO257" s="28"/>
      <c r="FP257" s="28"/>
      <c r="FQ257" s="28"/>
      <c r="FR257" s="28"/>
      <c r="FS257" s="28"/>
      <c r="FT257" s="28"/>
      <c r="FU257" s="28"/>
      <c r="FV257" s="28"/>
      <c r="FW257" s="28"/>
      <c r="FX257" s="28"/>
      <c r="FY257" s="28"/>
      <c r="FZ257" s="28"/>
      <c r="GA257" s="28"/>
      <c r="GB257" s="28"/>
      <c r="GC257" s="28"/>
      <c r="GD257" s="28"/>
      <c r="GE257" s="28"/>
      <c r="GF257" s="28"/>
      <c r="GG257" s="28"/>
      <c r="GH257" s="28"/>
      <c r="GI257" s="28"/>
      <c r="GJ257" s="28"/>
      <c r="GK257" s="28"/>
      <c r="GL257" s="28"/>
      <c r="GM257" s="28"/>
      <c r="GN257" s="28"/>
      <c r="GO257" s="28"/>
      <c r="GP257" s="28"/>
      <c r="GQ257" s="28"/>
      <c r="GR257" s="28"/>
      <c r="GS257" s="28"/>
      <c r="GT257" s="28"/>
      <c r="GU257" s="28"/>
      <c r="GV257" s="28"/>
      <c r="GW257" s="28"/>
      <c r="GX257" s="28"/>
      <c r="GY257" s="28"/>
      <c r="GZ257" s="28"/>
      <c r="HA257" s="28"/>
      <c r="HB257" s="28"/>
      <c r="HC257" s="28"/>
      <c r="HD257" s="28"/>
      <c r="HE257" s="28"/>
      <c r="HF257" s="28"/>
      <c r="HG257" s="28"/>
      <c r="HH257" s="28"/>
      <c r="HI257" s="28"/>
      <c r="HJ257" s="28"/>
      <c r="HK257" s="28"/>
      <c r="HL257" s="28"/>
      <c r="HM257" s="28"/>
      <c r="HN257" s="28"/>
      <c r="HO257" s="28"/>
      <c r="HP257" s="28"/>
      <c r="HQ257" s="28"/>
      <c r="HR257" s="28"/>
      <c r="HS257" s="28"/>
      <c r="HT257" s="28"/>
      <c r="HU257" s="28"/>
      <c r="HV257" s="28"/>
      <c r="HW257" s="28"/>
      <c r="HX257" s="28"/>
      <c r="HY257" s="28"/>
      <c r="HZ257" s="28"/>
      <c r="IA257" s="28"/>
      <c r="IB257" s="28"/>
      <c r="IC257" s="28"/>
      <c r="ID257" s="28"/>
      <c r="IE257" s="28"/>
      <c r="IF257" s="28"/>
      <c r="IG257" s="28"/>
      <c r="IH257" s="28"/>
      <c r="II257" s="28"/>
      <c r="IJ257" s="28"/>
      <c r="IK257" s="28"/>
      <c r="IL257" s="28"/>
      <c r="IM257" s="28"/>
      <c r="IN257" s="28"/>
      <c r="IO257" s="28"/>
      <c r="IP257" s="28"/>
      <c r="IQ257" s="28"/>
      <c r="IR257" s="28"/>
      <c r="IS257" s="28"/>
      <c r="IT257" s="28"/>
      <c r="IU257" s="28"/>
      <c r="IV257" s="28"/>
      <c r="IW257" s="28"/>
      <c r="IX257" s="28"/>
      <c r="IY257" s="28"/>
      <c r="IZ257" s="28"/>
      <c r="JA257" s="28"/>
      <c r="JB257" s="28"/>
      <c r="JC257" s="28"/>
      <c r="JD257" s="28"/>
      <c r="JE257" s="28"/>
      <c r="JF257" s="28"/>
      <c r="JG257" s="28"/>
      <c r="JH257" s="28"/>
      <c r="JI257" s="28"/>
      <c r="JJ257" s="28"/>
      <c r="JK257" s="28"/>
      <c r="JL257" s="28"/>
      <c r="JM257" s="28"/>
      <c r="JN257" s="28"/>
      <c r="JO257" s="28"/>
      <c r="JP257" s="28"/>
      <c r="JQ257" s="28"/>
      <c r="JR257" s="28"/>
      <c r="JS257" s="28"/>
      <c r="JT257" s="28"/>
      <c r="JU257" s="28"/>
      <c r="JV257" s="28"/>
      <c r="JW257" s="28"/>
      <c r="JX257" s="28"/>
      <c r="JY257" s="28"/>
      <c r="JZ257" s="28"/>
      <c r="KA257" s="28"/>
      <c r="KB257" s="28"/>
      <c r="KC257" s="28"/>
      <c r="KD257" s="28"/>
      <c r="KE257" s="28"/>
      <c r="KF257" s="28"/>
      <c r="KG257" s="28"/>
      <c r="KH257" s="28"/>
      <c r="KI257" s="28"/>
      <c r="KJ257" s="28"/>
      <c r="KK257" s="28"/>
      <c r="KL257" s="28"/>
      <c r="KM257" s="28"/>
      <c r="KN257" s="28"/>
      <c r="KO257" s="28"/>
      <c r="KP257" s="28"/>
      <c r="KQ257" s="28"/>
      <c r="KR257" s="28"/>
      <c r="KS257" s="28"/>
      <c r="KT257" s="28"/>
      <c r="KU257" s="28"/>
      <c r="KV257" s="28"/>
      <c r="KW257" s="28"/>
      <c r="KX257" s="28"/>
      <c r="KY257" s="28"/>
      <c r="KZ257" s="28"/>
      <c r="LA257" s="28"/>
      <c r="LB257" s="28"/>
      <c r="LC257" s="28"/>
      <c r="LD257" s="28"/>
      <c r="LE257" s="28"/>
      <c r="LF257" s="28"/>
      <c r="LG257" s="28"/>
      <c r="LH257" s="28"/>
      <c r="LI257" s="28"/>
      <c r="LJ257" s="28"/>
      <c r="LK257" s="28"/>
      <c r="LL257" s="28"/>
      <c r="LM257" s="28"/>
      <c r="LN257" s="28"/>
      <c r="LO257" s="28"/>
      <c r="LP257" s="28"/>
      <c r="LQ257" s="28"/>
      <c r="LR257" s="28"/>
      <c r="LS257" s="28"/>
      <c r="LT257" s="28"/>
      <c r="LU257" s="28"/>
      <c r="LV257" s="28"/>
      <c r="LW257" s="28"/>
      <c r="LX257" s="28"/>
      <c r="LY257" s="28"/>
      <c r="LZ257" s="28"/>
      <c r="MA257" s="28"/>
      <c r="MB257" s="28"/>
      <c r="MC257" s="28"/>
      <c r="MD257" s="28"/>
      <c r="ME257" s="28"/>
      <c r="MF257" s="28"/>
      <c r="MG257" s="28"/>
      <c r="MH257" s="28"/>
      <c r="MI257" s="28"/>
      <c r="MJ257" s="28"/>
      <c r="MK257" s="28"/>
      <c r="ML257" s="28"/>
      <c r="MM257" s="28"/>
      <c r="MN257" s="28"/>
      <c r="MO257" s="28"/>
      <c r="MP257" s="28"/>
      <c r="MQ257" s="28"/>
      <c r="MR257" s="28"/>
      <c r="MS257" s="28"/>
      <c r="MT257" s="28"/>
      <c r="MU257" s="28"/>
      <c r="MV257" s="28"/>
      <c r="MW257" s="28"/>
      <c r="MX257" s="28"/>
      <c r="MY257" s="28"/>
      <c r="MZ257" s="28"/>
      <c r="NA257" s="28"/>
      <c r="NB257" s="28"/>
      <c r="NC257" s="28"/>
      <c r="ND257" s="28"/>
      <c r="NE257" s="28"/>
      <c r="NF257" s="28"/>
      <c r="NG257" s="28"/>
      <c r="NH257" s="28"/>
      <c r="NI257" s="28"/>
      <c r="NJ257" s="28"/>
      <c r="NK257" s="28"/>
      <c r="NL257" s="28"/>
      <c r="NM257" s="28"/>
      <c r="NN257" s="28"/>
      <c r="NO257" s="28"/>
      <c r="NP257" s="28"/>
      <c r="NQ257" s="28"/>
      <c r="NR257" s="28"/>
      <c r="NS257" s="28"/>
      <c r="NT257" s="28"/>
      <c r="NU257" s="28"/>
      <c r="NV257" s="28"/>
      <c r="NW257" s="28"/>
      <c r="NX257" s="28"/>
      <c r="NY257" s="28"/>
      <c r="NZ257" s="28"/>
      <c r="OA257" s="28"/>
      <c r="OB257" s="28"/>
      <c r="OC257" s="28"/>
      <c r="OD257" s="28"/>
      <c r="OE257" s="28"/>
      <c r="OF257" s="28"/>
      <c r="OG257" s="28"/>
      <c r="OH257" s="28"/>
      <c r="OI257" s="28"/>
      <c r="OJ257" s="28"/>
    </row>
    <row r="258" spans="1:400">
      <c r="A258" s="12" t="s">
        <v>297</v>
      </c>
      <c r="B258" s="13"/>
      <c r="C258" s="189"/>
      <c r="D258" s="12"/>
      <c r="E258" s="14" t="s">
        <v>199</v>
      </c>
      <c r="F258" s="14" t="s">
        <v>312</v>
      </c>
      <c r="G258" s="14" t="s">
        <v>357</v>
      </c>
      <c r="H258" s="15">
        <v>2002</v>
      </c>
      <c r="I258" s="15">
        <v>1</v>
      </c>
      <c r="J258" s="15">
        <v>0</v>
      </c>
      <c r="K258" s="15">
        <v>0</v>
      </c>
      <c r="L258" s="16" t="s">
        <v>301</v>
      </c>
      <c r="M258" s="16"/>
      <c r="N258" s="16" t="s">
        <v>39</v>
      </c>
      <c r="O258" s="17">
        <v>80</v>
      </c>
      <c r="P258" s="17">
        <v>0</v>
      </c>
      <c r="Q258" s="17">
        <v>0</v>
      </c>
      <c r="R258" s="18" t="s">
        <v>33</v>
      </c>
      <c r="S258" s="19">
        <v>60</v>
      </c>
      <c r="T258" s="19">
        <v>110</v>
      </c>
      <c r="U258" s="19">
        <v>10.909090909090908</v>
      </c>
      <c r="V258" s="19">
        <v>0</v>
      </c>
      <c r="W258" s="20">
        <v>1.2</v>
      </c>
      <c r="X258" s="21">
        <v>96</v>
      </c>
      <c r="Y258" s="22" t="s">
        <v>33</v>
      </c>
      <c r="Z258" s="14" t="s">
        <v>5838</v>
      </c>
      <c r="AA258" s="24" t="s">
        <v>67</v>
      </c>
      <c r="AB258" s="14" t="s">
        <v>67</v>
      </c>
      <c r="AC258" s="14" t="s">
        <v>67</v>
      </c>
      <c r="AD258" s="25"/>
      <c r="AE258" s="26"/>
      <c r="AF258" s="27"/>
      <c r="AG258" s="29"/>
      <c r="AH258" s="29"/>
      <c r="AI258" s="29"/>
      <c r="AJ258" s="29"/>
      <c r="AK258" s="29"/>
      <c r="AL258" s="29"/>
      <c r="AM258" s="29"/>
      <c r="AN258" s="29"/>
      <c r="AO258" s="29"/>
      <c r="AP258" s="28"/>
      <c r="AQ258" s="28"/>
      <c r="AR258" s="28"/>
      <c r="AS258" s="28"/>
      <c r="AT258" s="28"/>
      <c r="AU258" s="28"/>
      <c r="AV258" s="28"/>
      <c r="AW258" s="28"/>
      <c r="AX258" s="28"/>
      <c r="AY258" s="28"/>
      <c r="AZ258" s="28"/>
      <c r="BA258" s="28"/>
      <c r="BB258" s="28"/>
      <c r="BC258" s="28"/>
      <c r="BD258" s="28"/>
      <c r="BE258" s="28"/>
      <c r="BF258" s="28"/>
      <c r="BG258" s="28"/>
      <c r="BH258" s="28"/>
      <c r="BI258" s="28"/>
      <c r="BJ258" s="28"/>
      <c r="BK258" s="28"/>
      <c r="BL258" s="28"/>
      <c r="BM258" s="28"/>
      <c r="BN258" s="28"/>
      <c r="BO258" s="28"/>
      <c r="BP258" s="28"/>
      <c r="BQ258" s="28"/>
      <c r="BR258" s="28"/>
      <c r="BS258" s="28"/>
      <c r="BT258" s="28"/>
      <c r="BU258" s="28"/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  <c r="DM258" s="28"/>
      <c r="DN258" s="28"/>
      <c r="DO258" s="28"/>
      <c r="DP258" s="28"/>
      <c r="DQ258" s="28"/>
      <c r="DR258" s="28"/>
      <c r="DS258" s="28"/>
      <c r="DT258" s="28"/>
      <c r="DU258" s="28"/>
      <c r="DV258" s="28"/>
      <c r="DW258" s="28"/>
      <c r="DX258" s="28"/>
      <c r="DY258" s="28"/>
      <c r="DZ258" s="28"/>
      <c r="EA258" s="28"/>
      <c r="EB258" s="28"/>
      <c r="EC258" s="28"/>
      <c r="ED258" s="28"/>
      <c r="EE258" s="28"/>
      <c r="EF258" s="28"/>
      <c r="EG258" s="28"/>
      <c r="EH258" s="28"/>
      <c r="EI258" s="28"/>
      <c r="EJ258" s="28"/>
      <c r="EK258" s="28"/>
      <c r="EL258" s="28"/>
      <c r="EM258" s="28"/>
      <c r="EN258" s="28"/>
      <c r="EO258" s="28"/>
      <c r="EP258" s="28"/>
      <c r="EQ258" s="28"/>
      <c r="ER258" s="28"/>
      <c r="ES258" s="28"/>
      <c r="ET258" s="28"/>
      <c r="EU258" s="28"/>
      <c r="EV258" s="28"/>
      <c r="EW258" s="28"/>
      <c r="EX258" s="28"/>
      <c r="EY258" s="28"/>
      <c r="EZ258" s="28"/>
      <c r="FA258" s="28"/>
      <c r="FB258" s="28"/>
      <c r="FC258" s="28"/>
      <c r="FD258" s="28"/>
      <c r="FE258" s="28"/>
      <c r="FF258" s="28"/>
      <c r="FG258" s="28"/>
      <c r="FH258" s="28"/>
      <c r="FI258" s="28"/>
      <c r="FJ258" s="28"/>
      <c r="FK258" s="28"/>
      <c r="FL258" s="28"/>
      <c r="FM258" s="28"/>
      <c r="FN258" s="28"/>
      <c r="FO258" s="28"/>
      <c r="FP258" s="28"/>
      <c r="FQ258" s="28"/>
      <c r="FR258" s="28"/>
      <c r="FS258" s="28"/>
      <c r="FT258" s="28"/>
      <c r="FU258" s="28"/>
      <c r="FV258" s="28"/>
      <c r="FW258" s="28"/>
      <c r="FX258" s="28"/>
      <c r="FY258" s="28"/>
      <c r="FZ258" s="28"/>
      <c r="GA258" s="28"/>
      <c r="GB258" s="28"/>
      <c r="GC258" s="28"/>
      <c r="GD258" s="28"/>
      <c r="GE258" s="28"/>
      <c r="GF258" s="28"/>
      <c r="GG258" s="28"/>
      <c r="GH258" s="28"/>
      <c r="GI258" s="28"/>
      <c r="GJ258" s="28"/>
      <c r="GK258" s="28"/>
      <c r="GL258" s="28"/>
      <c r="GM258" s="28"/>
      <c r="GN258" s="28"/>
      <c r="GO258" s="28"/>
      <c r="GP258" s="28"/>
      <c r="GQ258" s="28"/>
      <c r="GR258" s="28"/>
      <c r="GS258" s="28"/>
      <c r="GT258" s="28"/>
      <c r="GU258" s="28"/>
      <c r="GV258" s="28"/>
      <c r="GW258" s="28"/>
      <c r="GX258" s="28"/>
      <c r="GY258" s="28"/>
      <c r="GZ258" s="28"/>
      <c r="HA258" s="28"/>
      <c r="HB258" s="28"/>
      <c r="HC258" s="28"/>
      <c r="HD258" s="28"/>
      <c r="HE258" s="28"/>
      <c r="HF258" s="28"/>
      <c r="HG258" s="28"/>
      <c r="HH258" s="28"/>
      <c r="HI258" s="28"/>
      <c r="HJ258" s="28"/>
      <c r="HK258" s="28"/>
      <c r="HL258" s="28"/>
      <c r="HM258" s="28"/>
      <c r="HN258" s="28"/>
      <c r="HO258" s="28"/>
      <c r="HP258" s="28"/>
      <c r="HQ258" s="28"/>
      <c r="HR258" s="28"/>
      <c r="HS258" s="28"/>
      <c r="HT258" s="28"/>
      <c r="HU258" s="28"/>
      <c r="HV258" s="28"/>
      <c r="HW258" s="28"/>
      <c r="HX258" s="28"/>
      <c r="HY258" s="28"/>
      <c r="HZ258" s="28"/>
      <c r="IA258" s="28"/>
      <c r="IB258" s="28"/>
      <c r="IC258" s="28"/>
      <c r="ID258" s="28"/>
      <c r="IE258" s="28"/>
      <c r="IF258" s="28"/>
      <c r="IG258" s="28"/>
      <c r="IH258" s="28"/>
      <c r="II258" s="28"/>
      <c r="IJ258" s="28"/>
      <c r="IK258" s="28"/>
      <c r="IL258" s="28"/>
      <c r="IM258" s="28"/>
      <c r="IN258" s="28"/>
      <c r="IO258" s="28"/>
      <c r="IP258" s="28"/>
      <c r="IQ258" s="28"/>
      <c r="IR258" s="28"/>
      <c r="IS258" s="28"/>
      <c r="IT258" s="28"/>
      <c r="IU258" s="28"/>
      <c r="IV258" s="28"/>
      <c r="IW258" s="28"/>
      <c r="IX258" s="28"/>
      <c r="IY258" s="28"/>
      <c r="IZ258" s="28"/>
      <c r="JA258" s="28"/>
      <c r="JB258" s="28"/>
      <c r="JC258" s="28"/>
      <c r="JD258" s="28"/>
      <c r="JE258" s="28"/>
      <c r="JF258" s="28"/>
      <c r="JG258" s="28"/>
      <c r="JH258" s="28"/>
      <c r="JI258" s="28"/>
      <c r="JJ258" s="28"/>
      <c r="JK258" s="28"/>
      <c r="JL258" s="28"/>
      <c r="JM258" s="28"/>
      <c r="JN258" s="28"/>
      <c r="JO258" s="28"/>
      <c r="JP258" s="28"/>
      <c r="JQ258" s="28"/>
      <c r="JR258" s="28"/>
      <c r="JS258" s="28"/>
      <c r="JT258" s="28"/>
      <c r="JU258" s="28"/>
      <c r="JV258" s="28"/>
      <c r="JW258" s="28"/>
      <c r="JX258" s="28"/>
      <c r="JY258" s="28"/>
      <c r="JZ258" s="28"/>
      <c r="KA258" s="28"/>
      <c r="KB258" s="28"/>
      <c r="KC258" s="28"/>
      <c r="KD258" s="28"/>
      <c r="KE258" s="28"/>
      <c r="KF258" s="28"/>
      <c r="KG258" s="28"/>
      <c r="KH258" s="28"/>
      <c r="KI258" s="28"/>
      <c r="KJ258" s="28"/>
      <c r="KK258" s="28"/>
      <c r="KL258" s="28"/>
      <c r="KM258" s="28"/>
      <c r="KN258" s="28"/>
      <c r="KO258" s="28"/>
      <c r="KP258" s="28"/>
      <c r="KQ258" s="28"/>
      <c r="KR258" s="28"/>
      <c r="KS258" s="28"/>
      <c r="KT258" s="28"/>
      <c r="KU258" s="28"/>
      <c r="KV258" s="28"/>
      <c r="KW258" s="28"/>
      <c r="KX258" s="28"/>
      <c r="KY258" s="28"/>
      <c r="KZ258" s="28"/>
      <c r="LA258" s="28"/>
      <c r="LB258" s="28"/>
      <c r="LC258" s="28"/>
      <c r="LD258" s="28"/>
      <c r="LE258" s="28"/>
      <c r="LF258" s="28"/>
      <c r="LG258" s="28"/>
      <c r="LH258" s="28"/>
      <c r="LI258" s="28"/>
      <c r="LJ258" s="28"/>
      <c r="LK258" s="28"/>
      <c r="LL258" s="28"/>
      <c r="LM258" s="28"/>
      <c r="LN258" s="28"/>
      <c r="LO258" s="28"/>
      <c r="LP258" s="28"/>
      <c r="LQ258" s="28"/>
      <c r="LR258" s="28"/>
      <c r="LS258" s="28"/>
      <c r="LT258" s="28"/>
      <c r="LU258" s="28"/>
      <c r="LV258" s="28"/>
      <c r="LW258" s="28"/>
      <c r="LX258" s="28"/>
      <c r="LY258" s="28"/>
      <c r="LZ258" s="28"/>
      <c r="MA258" s="28"/>
      <c r="MB258" s="28"/>
      <c r="MC258" s="28"/>
      <c r="MD258" s="28"/>
      <c r="ME258" s="28"/>
      <c r="MF258" s="28"/>
      <c r="MG258" s="28"/>
      <c r="MH258" s="28"/>
      <c r="MI258" s="28"/>
      <c r="MJ258" s="28"/>
      <c r="MK258" s="28"/>
      <c r="ML258" s="28"/>
      <c r="MM258" s="28"/>
      <c r="MN258" s="28"/>
      <c r="MO258" s="28"/>
      <c r="MP258" s="28"/>
      <c r="MQ258" s="28"/>
      <c r="MR258" s="28"/>
      <c r="MS258" s="28"/>
      <c r="MT258" s="28"/>
      <c r="MU258" s="28"/>
      <c r="MV258" s="28"/>
      <c r="MW258" s="28"/>
      <c r="MX258" s="28"/>
      <c r="MY258" s="28"/>
      <c r="MZ258" s="28"/>
      <c r="NA258" s="28"/>
      <c r="NB258" s="28"/>
      <c r="NC258" s="28"/>
      <c r="ND258" s="28"/>
      <c r="NE258" s="28"/>
      <c r="NF258" s="28"/>
      <c r="NG258" s="28"/>
      <c r="NH258" s="28"/>
      <c r="NI258" s="28"/>
      <c r="NJ258" s="28"/>
      <c r="NK258" s="28"/>
      <c r="NL258" s="28"/>
      <c r="NM258" s="28"/>
      <c r="NN258" s="28"/>
      <c r="NO258" s="28"/>
      <c r="NP258" s="28"/>
      <c r="NQ258" s="28"/>
      <c r="NR258" s="28"/>
      <c r="NS258" s="28"/>
      <c r="NT258" s="28"/>
      <c r="NU258" s="28"/>
      <c r="NV258" s="28"/>
      <c r="NW258" s="28"/>
      <c r="NX258" s="28"/>
      <c r="NY258" s="28"/>
      <c r="NZ258" s="28"/>
      <c r="OA258" s="28"/>
      <c r="OB258" s="28"/>
      <c r="OC258" s="28"/>
      <c r="OD258" s="28"/>
      <c r="OE258" s="28"/>
      <c r="OF258" s="28"/>
      <c r="OG258" s="28"/>
      <c r="OH258" s="28"/>
      <c r="OI258" s="28"/>
      <c r="OJ258" s="28"/>
    </row>
    <row r="259" spans="1:400">
      <c r="A259" s="12" t="s">
        <v>297</v>
      </c>
      <c r="B259" s="13"/>
      <c r="C259" s="189"/>
      <c r="D259" s="12"/>
      <c r="E259" s="14" t="s">
        <v>354</v>
      </c>
      <c r="F259" s="14" t="s">
        <v>355</v>
      </c>
      <c r="G259" s="14" t="s">
        <v>356</v>
      </c>
      <c r="H259" s="15">
        <v>2015</v>
      </c>
      <c r="I259" s="15">
        <v>1</v>
      </c>
      <c r="J259" s="15">
        <v>0</v>
      </c>
      <c r="K259" s="15">
        <v>0</v>
      </c>
      <c r="L259" s="16" t="s">
        <v>320</v>
      </c>
      <c r="M259" s="16"/>
      <c r="N259" s="16" t="s">
        <v>39</v>
      </c>
      <c r="O259" s="17">
        <v>1824</v>
      </c>
      <c r="P259" s="17">
        <v>0</v>
      </c>
      <c r="Q259" s="17">
        <v>0</v>
      </c>
      <c r="R259" s="18" t="s">
        <v>33</v>
      </c>
      <c r="S259" s="19">
        <v>60</v>
      </c>
      <c r="T259" s="19">
        <v>110</v>
      </c>
      <c r="U259" s="19">
        <v>0.5</v>
      </c>
      <c r="V259" s="19">
        <v>0</v>
      </c>
      <c r="W259" s="20">
        <v>5.5E-2</v>
      </c>
      <c r="X259" s="21">
        <v>100.32000000000001</v>
      </c>
      <c r="Y259" s="22" t="s">
        <v>33</v>
      </c>
      <c r="Z259" s="14" t="s">
        <v>5838</v>
      </c>
      <c r="AA259" s="24" t="s">
        <v>67</v>
      </c>
      <c r="AB259" s="14" t="s">
        <v>67</v>
      </c>
      <c r="AC259" s="14" t="s">
        <v>67</v>
      </c>
      <c r="AD259" s="25"/>
      <c r="AE259" s="26"/>
      <c r="AF259" s="27"/>
      <c r="AG259" s="29"/>
      <c r="AH259" s="29"/>
      <c r="AI259" s="29"/>
      <c r="AJ259" s="29"/>
      <c r="AK259" s="29"/>
      <c r="AL259" s="29"/>
      <c r="AM259" s="29"/>
      <c r="AN259" s="29"/>
      <c r="AO259" s="29"/>
      <c r="AP259" s="28"/>
      <c r="AQ259" s="28"/>
      <c r="AR259" s="28"/>
      <c r="AS259" s="28"/>
      <c r="AT259" s="28"/>
      <c r="AU259" s="28"/>
      <c r="AV259" s="28"/>
      <c r="AW259" s="28"/>
      <c r="AX259" s="28"/>
      <c r="AY259" s="28"/>
      <c r="AZ259" s="28"/>
      <c r="BA259" s="28"/>
      <c r="BB259" s="28"/>
      <c r="BC259" s="28"/>
      <c r="BD259" s="28"/>
      <c r="BE259" s="28"/>
      <c r="BF259" s="28"/>
      <c r="BG259" s="28"/>
      <c r="BH259" s="28"/>
      <c r="BI259" s="28"/>
      <c r="BJ259" s="28"/>
      <c r="BK259" s="28"/>
      <c r="BL259" s="28"/>
      <c r="BM259" s="28"/>
      <c r="BN259" s="28"/>
      <c r="BO259" s="28"/>
      <c r="BP259" s="28"/>
      <c r="BQ259" s="28"/>
      <c r="BR259" s="28"/>
      <c r="BS259" s="28"/>
      <c r="BT259" s="28"/>
      <c r="BU259" s="28"/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  <c r="DM259" s="28"/>
      <c r="DN259" s="28"/>
      <c r="DO259" s="28"/>
      <c r="DP259" s="28"/>
      <c r="DQ259" s="28"/>
      <c r="DR259" s="28"/>
      <c r="DS259" s="28"/>
      <c r="DT259" s="28"/>
      <c r="DU259" s="28"/>
      <c r="DV259" s="28"/>
      <c r="DW259" s="28"/>
      <c r="DX259" s="28"/>
      <c r="DY259" s="28"/>
      <c r="DZ259" s="28"/>
      <c r="EA259" s="28"/>
      <c r="EB259" s="28"/>
      <c r="EC259" s="28"/>
      <c r="ED259" s="28"/>
      <c r="EE259" s="28"/>
      <c r="EF259" s="28"/>
      <c r="EG259" s="28"/>
      <c r="EH259" s="28"/>
      <c r="EI259" s="28"/>
      <c r="EJ259" s="28"/>
      <c r="EK259" s="28"/>
      <c r="EL259" s="28"/>
      <c r="EM259" s="28"/>
      <c r="EN259" s="28"/>
      <c r="EO259" s="28"/>
      <c r="EP259" s="28"/>
      <c r="EQ259" s="28"/>
      <c r="ER259" s="28"/>
      <c r="ES259" s="28"/>
      <c r="ET259" s="28"/>
      <c r="EU259" s="28"/>
      <c r="EV259" s="28"/>
      <c r="EW259" s="28"/>
      <c r="EX259" s="28"/>
      <c r="EY259" s="28"/>
      <c r="EZ259" s="28"/>
      <c r="FA259" s="28"/>
      <c r="FB259" s="28"/>
      <c r="FC259" s="28"/>
      <c r="FD259" s="28"/>
      <c r="FE259" s="28"/>
      <c r="FF259" s="28"/>
      <c r="FG259" s="28"/>
      <c r="FH259" s="28"/>
      <c r="FI259" s="28"/>
      <c r="FJ259" s="28"/>
      <c r="FK259" s="28"/>
      <c r="FL259" s="28"/>
      <c r="FM259" s="28"/>
      <c r="FN259" s="28"/>
      <c r="FO259" s="28"/>
      <c r="FP259" s="28"/>
      <c r="FQ259" s="28"/>
      <c r="FR259" s="28"/>
      <c r="FS259" s="28"/>
      <c r="FT259" s="28"/>
      <c r="FU259" s="28"/>
      <c r="FV259" s="28"/>
      <c r="FW259" s="28"/>
      <c r="FX259" s="28"/>
      <c r="FY259" s="28"/>
      <c r="FZ259" s="28"/>
      <c r="GA259" s="28"/>
      <c r="GB259" s="28"/>
      <c r="GC259" s="28"/>
      <c r="GD259" s="28"/>
      <c r="GE259" s="28"/>
      <c r="GF259" s="28"/>
      <c r="GG259" s="28"/>
      <c r="GH259" s="28"/>
      <c r="GI259" s="28"/>
      <c r="GJ259" s="28"/>
      <c r="GK259" s="28"/>
      <c r="GL259" s="28"/>
      <c r="GM259" s="28"/>
      <c r="GN259" s="28"/>
      <c r="GO259" s="28"/>
      <c r="GP259" s="28"/>
      <c r="GQ259" s="28"/>
      <c r="GR259" s="28"/>
      <c r="GS259" s="28"/>
      <c r="GT259" s="28"/>
      <c r="GU259" s="28"/>
      <c r="GV259" s="28"/>
      <c r="GW259" s="28"/>
      <c r="GX259" s="28"/>
      <c r="GY259" s="28"/>
      <c r="GZ259" s="28"/>
      <c r="HA259" s="28"/>
      <c r="HB259" s="28"/>
      <c r="HC259" s="28"/>
      <c r="HD259" s="28"/>
      <c r="HE259" s="28"/>
      <c r="HF259" s="28"/>
      <c r="HG259" s="28"/>
      <c r="HH259" s="28"/>
      <c r="HI259" s="28"/>
      <c r="HJ259" s="28"/>
      <c r="HK259" s="28"/>
      <c r="HL259" s="28"/>
      <c r="HM259" s="28"/>
      <c r="HN259" s="28"/>
      <c r="HO259" s="28"/>
      <c r="HP259" s="28"/>
      <c r="HQ259" s="28"/>
      <c r="HR259" s="28"/>
      <c r="HS259" s="28"/>
      <c r="HT259" s="28"/>
      <c r="HU259" s="28"/>
      <c r="HV259" s="28"/>
      <c r="HW259" s="28"/>
      <c r="HX259" s="28"/>
      <c r="HY259" s="28"/>
      <c r="HZ259" s="28"/>
      <c r="IA259" s="28"/>
      <c r="IB259" s="28"/>
      <c r="IC259" s="28"/>
      <c r="ID259" s="28"/>
      <c r="IE259" s="28"/>
      <c r="IF259" s="28"/>
      <c r="IG259" s="28"/>
      <c r="IH259" s="28"/>
      <c r="II259" s="28"/>
      <c r="IJ259" s="28"/>
      <c r="IK259" s="28"/>
      <c r="IL259" s="28"/>
      <c r="IM259" s="28"/>
      <c r="IN259" s="28"/>
      <c r="IO259" s="28"/>
      <c r="IP259" s="28"/>
      <c r="IQ259" s="28"/>
      <c r="IR259" s="28"/>
      <c r="IS259" s="28"/>
      <c r="IT259" s="28"/>
      <c r="IU259" s="28"/>
      <c r="IV259" s="28"/>
      <c r="IW259" s="28"/>
      <c r="IX259" s="28"/>
      <c r="IY259" s="28"/>
      <c r="IZ259" s="28"/>
      <c r="JA259" s="28"/>
      <c r="JB259" s="28"/>
      <c r="JC259" s="28"/>
      <c r="JD259" s="28"/>
      <c r="JE259" s="28"/>
      <c r="JF259" s="28"/>
      <c r="JG259" s="28"/>
      <c r="JH259" s="28"/>
      <c r="JI259" s="28"/>
      <c r="JJ259" s="28"/>
      <c r="JK259" s="28"/>
      <c r="JL259" s="28"/>
      <c r="JM259" s="28"/>
      <c r="JN259" s="28"/>
      <c r="JO259" s="28"/>
      <c r="JP259" s="28"/>
      <c r="JQ259" s="28"/>
      <c r="JR259" s="28"/>
      <c r="JS259" s="28"/>
      <c r="JT259" s="28"/>
      <c r="JU259" s="28"/>
      <c r="JV259" s="28"/>
      <c r="JW259" s="28"/>
      <c r="JX259" s="28"/>
      <c r="JY259" s="28"/>
      <c r="JZ259" s="28"/>
      <c r="KA259" s="28"/>
      <c r="KB259" s="28"/>
      <c r="KC259" s="28"/>
      <c r="KD259" s="28"/>
      <c r="KE259" s="28"/>
      <c r="KF259" s="28"/>
      <c r="KG259" s="28"/>
      <c r="KH259" s="28"/>
      <c r="KI259" s="28"/>
      <c r="KJ259" s="28"/>
      <c r="KK259" s="28"/>
      <c r="KL259" s="28"/>
      <c r="KM259" s="28"/>
      <c r="KN259" s="28"/>
      <c r="KO259" s="28"/>
      <c r="KP259" s="28"/>
      <c r="KQ259" s="28"/>
      <c r="KR259" s="28"/>
      <c r="KS259" s="28"/>
      <c r="KT259" s="28"/>
      <c r="KU259" s="28"/>
      <c r="KV259" s="28"/>
      <c r="KW259" s="28"/>
      <c r="KX259" s="28"/>
      <c r="KY259" s="28"/>
      <c r="KZ259" s="28"/>
      <c r="LA259" s="28"/>
      <c r="LB259" s="28"/>
      <c r="LC259" s="28"/>
      <c r="LD259" s="28"/>
      <c r="LE259" s="28"/>
      <c r="LF259" s="28"/>
      <c r="LG259" s="28"/>
      <c r="LH259" s="28"/>
      <c r="LI259" s="28"/>
      <c r="LJ259" s="28"/>
      <c r="LK259" s="28"/>
      <c r="LL259" s="28"/>
      <c r="LM259" s="28"/>
      <c r="LN259" s="28"/>
      <c r="LO259" s="28"/>
      <c r="LP259" s="28"/>
      <c r="LQ259" s="28"/>
      <c r="LR259" s="28"/>
      <c r="LS259" s="28"/>
      <c r="LT259" s="28"/>
      <c r="LU259" s="28"/>
      <c r="LV259" s="28"/>
      <c r="LW259" s="28"/>
      <c r="LX259" s="28"/>
      <c r="LY259" s="28"/>
      <c r="LZ259" s="28"/>
      <c r="MA259" s="28"/>
      <c r="MB259" s="28"/>
      <c r="MC259" s="28"/>
      <c r="MD259" s="28"/>
      <c r="ME259" s="28"/>
      <c r="MF259" s="28"/>
      <c r="MG259" s="28"/>
      <c r="MH259" s="28"/>
      <c r="MI259" s="28"/>
      <c r="MJ259" s="28"/>
      <c r="MK259" s="28"/>
      <c r="ML259" s="28"/>
      <c r="MM259" s="28"/>
      <c r="MN259" s="28"/>
      <c r="MO259" s="28"/>
      <c r="MP259" s="28"/>
      <c r="MQ259" s="28"/>
      <c r="MR259" s="28"/>
      <c r="MS259" s="28"/>
      <c r="MT259" s="28"/>
      <c r="MU259" s="28"/>
      <c r="MV259" s="28"/>
      <c r="MW259" s="28"/>
      <c r="MX259" s="28"/>
      <c r="MY259" s="28"/>
      <c r="MZ259" s="28"/>
      <c r="NA259" s="28"/>
      <c r="NB259" s="28"/>
      <c r="NC259" s="28"/>
      <c r="ND259" s="28"/>
      <c r="NE259" s="28"/>
      <c r="NF259" s="28"/>
      <c r="NG259" s="28"/>
      <c r="NH259" s="28"/>
      <c r="NI259" s="28"/>
      <c r="NJ259" s="28"/>
      <c r="NK259" s="28"/>
      <c r="NL259" s="28"/>
      <c r="NM259" s="28"/>
      <c r="NN259" s="28"/>
      <c r="NO259" s="28"/>
      <c r="NP259" s="28"/>
      <c r="NQ259" s="28"/>
      <c r="NR259" s="28"/>
      <c r="NS259" s="28"/>
      <c r="NT259" s="28"/>
      <c r="NU259" s="28"/>
      <c r="NV259" s="28"/>
      <c r="NW259" s="28"/>
      <c r="NX259" s="28"/>
      <c r="NY259" s="28"/>
      <c r="NZ259" s="28"/>
      <c r="OA259" s="28"/>
      <c r="OB259" s="28"/>
      <c r="OC259" s="28"/>
      <c r="OD259" s="28"/>
      <c r="OE259" s="28"/>
      <c r="OF259" s="28"/>
      <c r="OG259" s="28"/>
      <c r="OH259" s="28"/>
      <c r="OI259" s="28"/>
      <c r="OJ259" s="28"/>
    </row>
    <row r="260" spans="1:400">
      <c r="A260" s="12" t="s">
        <v>297</v>
      </c>
      <c r="B260" s="13"/>
      <c r="C260" s="189"/>
      <c r="D260" s="12"/>
      <c r="E260" s="14" t="s">
        <v>72</v>
      </c>
      <c r="F260" s="14" t="s">
        <v>38</v>
      </c>
      <c r="G260" s="14" t="s">
        <v>73</v>
      </c>
      <c r="H260" s="15">
        <v>2009</v>
      </c>
      <c r="I260" s="15">
        <v>60</v>
      </c>
      <c r="J260" s="15">
        <v>0</v>
      </c>
      <c r="K260" s="15">
        <v>0</v>
      </c>
      <c r="L260" s="16"/>
      <c r="M260" s="16"/>
      <c r="N260" s="16" t="s">
        <v>39</v>
      </c>
      <c r="O260" s="17">
        <v>2304</v>
      </c>
      <c r="P260" s="17">
        <v>0</v>
      </c>
      <c r="Q260" s="17">
        <v>0</v>
      </c>
      <c r="R260" s="18" t="s">
        <v>33</v>
      </c>
      <c r="S260" s="19">
        <v>60</v>
      </c>
      <c r="T260" s="19">
        <v>220</v>
      </c>
      <c r="U260" s="19">
        <v>0.25454545454545452</v>
      </c>
      <c r="V260" s="19">
        <v>0</v>
      </c>
      <c r="W260" s="20">
        <v>5.6000000000000001E-2</v>
      </c>
      <c r="X260" s="21">
        <v>7741.4400000000005</v>
      </c>
      <c r="Y260" s="22" t="s">
        <v>33</v>
      </c>
      <c r="Z260" s="14" t="s">
        <v>5838</v>
      </c>
      <c r="AA260" s="24" t="s">
        <v>67</v>
      </c>
      <c r="AB260" s="14" t="s">
        <v>67</v>
      </c>
      <c r="AC260" s="14" t="s">
        <v>67</v>
      </c>
      <c r="AD260" s="25"/>
      <c r="AE260" s="26"/>
      <c r="AF260" s="27"/>
      <c r="AG260" s="29"/>
      <c r="AH260" s="29"/>
      <c r="AI260" s="29"/>
      <c r="AJ260" s="29"/>
      <c r="AK260" s="29"/>
      <c r="AL260" s="29"/>
      <c r="AM260" s="29"/>
      <c r="AN260" s="29"/>
      <c r="AO260" s="29"/>
      <c r="AP260" s="28"/>
      <c r="AQ260" s="28"/>
      <c r="AR260" s="28"/>
      <c r="AS260" s="28"/>
      <c r="AT260" s="28"/>
      <c r="AU260" s="28"/>
      <c r="AV260" s="28"/>
      <c r="AW260" s="28"/>
      <c r="AX260" s="28"/>
      <c r="AY260" s="28"/>
      <c r="AZ260" s="28"/>
      <c r="BA260" s="28"/>
      <c r="BB260" s="28"/>
      <c r="BC260" s="28"/>
      <c r="BD260" s="28"/>
      <c r="BE260" s="28"/>
      <c r="BF260" s="28"/>
      <c r="BG260" s="28"/>
      <c r="BH260" s="28"/>
      <c r="BI260" s="28"/>
      <c r="BJ260" s="28"/>
      <c r="BK260" s="28"/>
      <c r="BL260" s="28"/>
      <c r="BM260" s="28"/>
      <c r="BN260" s="28"/>
      <c r="BO260" s="28"/>
      <c r="BP260" s="28"/>
      <c r="BQ260" s="28"/>
      <c r="BR260" s="28"/>
      <c r="BS260" s="28"/>
      <c r="BT260" s="28"/>
      <c r="BU260" s="28"/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  <c r="DM260" s="28"/>
      <c r="DN260" s="28"/>
      <c r="DO260" s="28"/>
      <c r="DP260" s="28"/>
      <c r="DQ260" s="28"/>
      <c r="DR260" s="28"/>
      <c r="DS260" s="28"/>
      <c r="DT260" s="28"/>
      <c r="DU260" s="28"/>
      <c r="DV260" s="28"/>
      <c r="DW260" s="28"/>
      <c r="DX260" s="28"/>
      <c r="DY260" s="28"/>
      <c r="DZ260" s="28"/>
      <c r="EA260" s="28"/>
      <c r="EB260" s="28"/>
      <c r="EC260" s="28"/>
      <c r="ED260" s="28"/>
      <c r="EE260" s="28"/>
      <c r="EF260" s="28"/>
      <c r="EG260" s="28"/>
      <c r="EH260" s="28"/>
      <c r="EI260" s="28"/>
      <c r="EJ260" s="28"/>
      <c r="EK260" s="28"/>
      <c r="EL260" s="28"/>
      <c r="EM260" s="28"/>
      <c r="EN260" s="28"/>
      <c r="EO260" s="28"/>
      <c r="EP260" s="28"/>
      <c r="EQ260" s="28"/>
      <c r="ER260" s="28"/>
      <c r="ES260" s="28"/>
      <c r="ET260" s="28"/>
      <c r="EU260" s="28"/>
      <c r="EV260" s="28"/>
      <c r="EW260" s="28"/>
      <c r="EX260" s="28"/>
      <c r="EY260" s="28"/>
      <c r="EZ260" s="28"/>
      <c r="FA260" s="28"/>
      <c r="FB260" s="28"/>
      <c r="FC260" s="28"/>
      <c r="FD260" s="28"/>
      <c r="FE260" s="28"/>
      <c r="FF260" s="28"/>
      <c r="FG260" s="28"/>
      <c r="FH260" s="28"/>
      <c r="FI260" s="28"/>
      <c r="FJ260" s="28"/>
      <c r="FK260" s="28"/>
      <c r="FL260" s="28"/>
      <c r="FM260" s="28"/>
      <c r="FN260" s="28"/>
      <c r="FO260" s="28"/>
      <c r="FP260" s="28"/>
      <c r="FQ260" s="28"/>
      <c r="FR260" s="28"/>
      <c r="FS260" s="28"/>
      <c r="FT260" s="28"/>
      <c r="FU260" s="28"/>
      <c r="FV260" s="28"/>
      <c r="FW260" s="28"/>
      <c r="FX260" s="28"/>
      <c r="FY260" s="28"/>
      <c r="FZ260" s="28"/>
      <c r="GA260" s="28"/>
      <c r="GB260" s="28"/>
      <c r="GC260" s="28"/>
      <c r="GD260" s="28"/>
      <c r="GE260" s="28"/>
      <c r="GF260" s="28"/>
      <c r="GG260" s="28"/>
      <c r="GH260" s="28"/>
      <c r="GI260" s="28"/>
      <c r="GJ260" s="28"/>
      <c r="GK260" s="28"/>
      <c r="GL260" s="28"/>
      <c r="GM260" s="28"/>
      <c r="GN260" s="28"/>
      <c r="GO260" s="28"/>
      <c r="GP260" s="28"/>
      <c r="GQ260" s="28"/>
      <c r="GR260" s="28"/>
      <c r="GS260" s="28"/>
      <c r="GT260" s="28"/>
      <c r="GU260" s="28"/>
      <c r="GV260" s="28"/>
      <c r="GW260" s="28"/>
      <c r="GX260" s="28"/>
      <c r="GY260" s="28"/>
      <c r="GZ260" s="28"/>
      <c r="HA260" s="28"/>
      <c r="HB260" s="28"/>
      <c r="HC260" s="28"/>
      <c r="HD260" s="28"/>
      <c r="HE260" s="28"/>
      <c r="HF260" s="28"/>
      <c r="HG260" s="28"/>
      <c r="HH260" s="28"/>
      <c r="HI260" s="28"/>
      <c r="HJ260" s="28"/>
      <c r="HK260" s="28"/>
      <c r="HL260" s="28"/>
      <c r="HM260" s="28"/>
      <c r="HN260" s="28"/>
      <c r="HO260" s="28"/>
      <c r="HP260" s="28"/>
      <c r="HQ260" s="28"/>
      <c r="HR260" s="28"/>
      <c r="HS260" s="28"/>
      <c r="HT260" s="28"/>
      <c r="HU260" s="28"/>
      <c r="HV260" s="28"/>
      <c r="HW260" s="28"/>
      <c r="HX260" s="28"/>
      <c r="HY260" s="28"/>
      <c r="HZ260" s="28"/>
      <c r="IA260" s="28"/>
      <c r="IB260" s="28"/>
      <c r="IC260" s="28"/>
      <c r="ID260" s="28"/>
      <c r="IE260" s="28"/>
      <c r="IF260" s="28"/>
      <c r="IG260" s="28"/>
      <c r="IH260" s="28"/>
      <c r="II260" s="28"/>
      <c r="IJ260" s="28"/>
      <c r="IK260" s="28"/>
      <c r="IL260" s="28"/>
      <c r="IM260" s="28"/>
      <c r="IN260" s="28"/>
      <c r="IO260" s="28"/>
      <c r="IP260" s="28"/>
      <c r="IQ260" s="28"/>
      <c r="IR260" s="28"/>
      <c r="IS260" s="28"/>
      <c r="IT260" s="28"/>
      <c r="IU260" s="28"/>
      <c r="IV260" s="28"/>
      <c r="IW260" s="28"/>
      <c r="IX260" s="28"/>
      <c r="IY260" s="28"/>
      <c r="IZ260" s="28"/>
      <c r="JA260" s="28"/>
      <c r="JB260" s="28"/>
      <c r="JC260" s="28"/>
      <c r="JD260" s="28"/>
      <c r="JE260" s="28"/>
      <c r="JF260" s="28"/>
      <c r="JG260" s="28"/>
      <c r="JH260" s="28"/>
      <c r="JI260" s="28"/>
      <c r="JJ260" s="28"/>
      <c r="JK260" s="28"/>
      <c r="JL260" s="28"/>
      <c r="JM260" s="28"/>
      <c r="JN260" s="28"/>
      <c r="JO260" s="28"/>
      <c r="JP260" s="28"/>
      <c r="JQ260" s="28"/>
      <c r="JR260" s="28"/>
      <c r="JS260" s="28"/>
      <c r="JT260" s="28"/>
      <c r="JU260" s="28"/>
      <c r="JV260" s="28"/>
      <c r="JW260" s="28"/>
      <c r="JX260" s="28"/>
      <c r="JY260" s="28"/>
      <c r="JZ260" s="28"/>
      <c r="KA260" s="28"/>
      <c r="KB260" s="28"/>
      <c r="KC260" s="28"/>
      <c r="KD260" s="28"/>
      <c r="KE260" s="28"/>
      <c r="KF260" s="28"/>
      <c r="KG260" s="28"/>
      <c r="KH260" s="28"/>
      <c r="KI260" s="28"/>
      <c r="KJ260" s="28"/>
      <c r="KK260" s="28"/>
      <c r="KL260" s="28"/>
      <c r="KM260" s="28"/>
      <c r="KN260" s="28"/>
      <c r="KO260" s="28"/>
      <c r="KP260" s="28"/>
      <c r="KQ260" s="28"/>
      <c r="KR260" s="28"/>
      <c r="KS260" s="28"/>
      <c r="KT260" s="28"/>
      <c r="KU260" s="28"/>
      <c r="KV260" s="28"/>
      <c r="KW260" s="28"/>
      <c r="KX260" s="28"/>
      <c r="KY260" s="28"/>
      <c r="KZ260" s="28"/>
      <c r="LA260" s="28"/>
      <c r="LB260" s="28"/>
      <c r="LC260" s="28"/>
      <c r="LD260" s="28"/>
      <c r="LE260" s="28"/>
      <c r="LF260" s="28"/>
      <c r="LG260" s="28"/>
      <c r="LH260" s="28"/>
      <c r="LI260" s="28"/>
      <c r="LJ260" s="28"/>
      <c r="LK260" s="28"/>
      <c r="LL260" s="28"/>
      <c r="LM260" s="28"/>
      <c r="LN260" s="28"/>
      <c r="LO260" s="28"/>
      <c r="LP260" s="28"/>
      <c r="LQ260" s="28"/>
      <c r="LR260" s="28"/>
      <c r="LS260" s="28"/>
      <c r="LT260" s="28"/>
      <c r="LU260" s="28"/>
      <c r="LV260" s="28"/>
      <c r="LW260" s="28"/>
      <c r="LX260" s="28"/>
      <c r="LY260" s="28"/>
      <c r="LZ260" s="28"/>
      <c r="MA260" s="28"/>
      <c r="MB260" s="28"/>
      <c r="MC260" s="28"/>
      <c r="MD260" s="28"/>
      <c r="ME260" s="28"/>
      <c r="MF260" s="28"/>
      <c r="MG260" s="28"/>
      <c r="MH260" s="28"/>
      <c r="MI260" s="28"/>
      <c r="MJ260" s="28"/>
      <c r="MK260" s="28"/>
      <c r="ML260" s="28"/>
      <c r="MM260" s="28"/>
      <c r="MN260" s="28"/>
      <c r="MO260" s="28"/>
      <c r="MP260" s="28"/>
      <c r="MQ260" s="28"/>
      <c r="MR260" s="28"/>
      <c r="MS260" s="28"/>
      <c r="MT260" s="28"/>
      <c r="MU260" s="28"/>
      <c r="MV260" s="28"/>
      <c r="MW260" s="28"/>
      <c r="MX260" s="28"/>
      <c r="MY260" s="28"/>
      <c r="MZ260" s="28"/>
      <c r="NA260" s="28"/>
      <c r="NB260" s="28"/>
      <c r="NC260" s="28"/>
      <c r="ND260" s="28"/>
      <c r="NE260" s="28"/>
      <c r="NF260" s="28"/>
      <c r="NG260" s="28"/>
      <c r="NH260" s="28"/>
      <c r="NI260" s="28"/>
      <c r="NJ260" s="28"/>
      <c r="NK260" s="28"/>
      <c r="NL260" s="28"/>
      <c r="NM260" s="28"/>
      <c r="NN260" s="28"/>
      <c r="NO260" s="28"/>
      <c r="NP260" s="28"/>
      <c r="NQ260" s="28"/>
      <c r="NR260" s="28"/>
      <c r="NS260" s="28"/>
      <c r="NT260" s="28"/>
      <c r="NU260" s="28"/>
      <c r="NV260" s="28"/>
      <c r="NW260" s="28"/>
      <c r="NX260" s="28"/>
      <c r="NY260" s="28"/>
      <c r="NZ260" s="28"/>
      <c r="OA260" s="28"/>
      <c r="OB260" s="28"/>
      <c r="OC260" s="28"/>
      <c r="OD260" s="28"/>
      <c r="OE260" s="28"/>
      <c r="OF260" s="28"/>
      <c r="OG260" s="28"/>
      <c r="OH260" s="28"/>
      <c r="OI260" s="28"/>
      <c r="OJ260" s="28"/>
    </row>
    <row r="261" spans="1:400">
      <c r="A261" s="12" t="s">
        <v>297</v>
      </c>
      <c r="B261" s="13"/>
      <c r="C261" s="189"/>
      <c r="D261" s="12"/>
      <c r="E261" s="14" t="s">
        <v>348</v>
      </c>
      <c r="F261" s="14" t="s">
        <v>349</v>
      </c>
      <c r="G261" s="14" t="s">
        <v>350</v>
      </c>
      <c r="H261" s="15" t="s">
        <v>351</v>
      </c>
      <c r="I261" s="15">
        <v>1</v>
      </c>
      <c r="J261" s="15">
        <v>0</v>
      </c>
      <c r="K261" s="15">
        <v>0</v>
      </c>
      <c r="L261" s="16" t="s">
        <v>301</v>
      </c>
      <c r="M261" s="16"/>
      <c r="N261" s="16" t="s">
        <v>39</v>
      </c>
      <c r="O261" s="17">
        <v>1920</v>
      </c>
      <c r="P261" s="17">
        <v>0</v>
      </c>
      <c r="Q261" s="17">
        <v>0</v>
      </c>
      <c r="R261" s="18" t="s">
        <v>33</v>
      </c>
      <c r="S261" s="19">
        <v>60</v>
      </c>
      <c r="T261" s="19">
        <v>110</v>
      </c>
      <c r="U261" s="19">
        <v>1.2272727272727273</v>
      </c>
      <c r="V261" s="19">
        <v>0</v>
      </c>
      <c r="W261" s="20" t="s">
        <v>352</v>
      </c>
      <c r="X261" s="21">
        <v>259.20000000000005</v>
      </c>
      <c r="Y261" s="22" t="s">
        <v>33</v>
      </c>
      <c r="Z261" s="14" t="s">
        <v>5838</v>
      </c>
      <c r="AA261" s="24" t="s">
        <v>67</v>
      </c>
      <c r="AB261" s="14" t="s">
        <v>67</v>
      </c>
      <c r="AC261" s="14" t="s">
        <v>67</v>
      </c>
      <c r="AD261" s="25"/>
      <c r="AE261" s="26"/>
      <c r="AF261" s="27"/>
      <c r="AG261" s="29"/>
      <c r="AH261" s="29"/>
      <c r="AI261" s="29"/>
      <c r="AJ261" s="29"/>
      <c r="AK261" s="29"/>
      <c r="AL261" s="29"/>
      <c r="AM261" s="29"/>
      <c r="AN261" s="29"/>
      <c r="AO261" s="29"/>
      <c r="AP261" s="28"/>
      <c r="AQ261" s="28"/>
      <c r="AR261" s="28"/>
      <c r="AS261" s="28"/>
      <c r="AT261" s="28"/>
      <c r="AU261" s="28"/>
      <c r="AV261" s="28"/>
      <c r="AW261" s="28"/>
      <c r="AX261" s="28"/>
      <c r="AY261" s="28"/>
      <c r="AZ261" s="28"/>
      <c r="BA261" s="28"/>
      <c r="BB261" s="28"/>
      <c r="BC261" s="28"/>
      <c r="BD261" s="28"/>
      <c r="BE261" s="28"/>
      <c r="BF261" s="28"/>
      <c r="BG261" s="28"/>
      <c r="BH261" s="28"/>
      <c r="BI261" s="28"/>
      <c r="BJ261" s="28"/>
      <c r="BK261" s="28"/>
      <c r="BL261" s="28"/>
      <c r="BM261" s="28"/>
      <c r="BN261" s="28"/>
      <c r="BO261" s="28"/>
      <c r="BP261" s="28"/>
      <c r="BQ261" s="28"/>
      <c r="BR261" s="28"/>
      <c r="BS261" s="28"/>
      <c r="BT261" s="28"/>
      <c r="BU261" s="28"/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  <c r="DM261" s="28"/>
      <c r="DN261" s="28"/>
      <c r="DO261" s="28"/>
      <c r="DP261" s="28"/>
      <c r="DQ261" s="28"/>
      <c r="DR261" s="28"/>
      <c r="DS261" s="28"/>
      <c r="DT261" s="28"/>
      <c r="DU261" s="28"/>
      <c r="DV261" s="28"/>
      <c r="DW261" s="28"/>
      <c r="DX261" s="28"/>
      <c r="DY261" s="28"/>
      <c r="DZ261" s="28"/>
      <c r="EA261" s="28"/>
      <c r="EB261" s="28"/>
      <c r="EC261" s="28"/>
      <c r="ED261" s="28"/>
      <c r="EE261" s="28"/>
      <c r="EF261" s="28"/>
      <c r="EG261" s="28"/>
      <c r="EH261" s="28"/>
      <c r="EI261" s="28"/>
      <c r="EJ261" s="28"/>
      <c r="EK261" s="28"/>
      <c r="EL261" s="28"/>
      <c r="EM261" s="28"/>
      <c r="EN261" s="28"/>
      <c r="EO261" s="28"/>
      <c r="EP261" s="28"/>
      <c r="EQ261" s="28"/>
      <c r="ER261" s="28"/>
      <c r="ES261" s="28"/>
      <c r="ET261" s="28"/>
      <c r="EU261" s="28"/>
      <c r="EV261" s="28"/>
      <c r="EW261" s="28"/>
      <c r="EX261" s="28"/>
      <c r="EY261" s="28"/>
      <c r="EZ261" s="28"/>
      <c r="FA261" s="28"/>
      <c r="FB261" s="28"/>
      <c r="FC261" s="28"/>
      <c r="FD261" s="28"/>
      <c r="FE261" s="28"/>
      <c r="FF261" s="28"/>
      <c r="FG261" s="28"/>
      <c r="FH261" s="28"/>
      <c r="FI261" s="28"/>
      <c r="FJ261" s="28"/>
      <c r="FK261" s="28"/>
      <c r="FL261" s="28"/>
      <c r="FM261" s="28"/>
      <c r="FN261" s="28"/>
      <c r="FO261" s="28"/>
      <c r="FP261" s="28"/>
      <c r="FQ261" s="28"/>
      <c r="FR261" s="28"/>
      <c r="FS261" s="28"/>
      <c r="FT261" s="28"/>
      <c r="FU261" s="28"/>
      <c r="FV261" s="28"/>
      <c r="FW261" s="28"/>
      <c r="FX261" s="28"/>
      <c r="FY261" s="28"/>
      <c r="FZ261" s="28"/>
      <c r="GA261" s="28"/>
      <c r="GB261" s="28"/>
      <c r="GC261" s="28"/>
      <c r="GD261" s="28"/>
      <c r="GE261" s="28"/>
      <c r="GF261" s="28"/>
      <c r="GG261" s="28"/>
      <c r="GH261" s="28"/>
      <c r="GI261" s="28"/>
      <c r="GJ261" s="28"/>
      <c r="GK261" s="28"/>
      <c r="GL261" s="28"/>
      <c r="GM261" s="28"/>
      <c r="GN261" s="28"/>
      <c r="GO261" s="28"/>
      <c r="GP261" s="28"/>
      <c r="GQ261" s="28"/>
      <c r="GR261" s="28"/>
      <c r="GS261" s="28"/>
      <c r="GT261" s="28"/>
      <c r="GU261" s="28"/>
      <c r="GV261" s="28"/>
      <c r="GW261" s="28"/>
      <c r="GX261" s="28"/>
      <c r="GY261" s="28"/>
      <c r="GZ261" s="28"/>
      <c r="HA261" s="28"/>
      <c r="HB261" s="28"/>
      <c r="HC261" s="28"/>
      <c r="HD261" s="28"/>
      <c r="HE261" s="28"/>
      <c r="HF261" s="28"/>
      <c r="HG261" s="28"/>
      <c r="HH261" s="28"/>
      <c r="HI261" s="28"/>
      <c r="HJ261" s="28"/>
      <c r="HK261" s="28"/>
      <c r="HL261" s="28"/>
      <c r="HM261" s="28"/>
      <c r="HN261" s="28"/>
      <c r="HO261" s="28"/>
      <c r="HP261" s="28"/>
      <c r="HQ261" s="28"/>
      <c r="HR261" s="28"/>
      <c r="HS261" s="28"/>
      <c r="HT261" s="28"/>
      <c r="HU261" s="28"/>
      <c r="HV261" s="28"/>
      <c r="HW261" s="28"/>
      <c r="HX261" s="28"/>
      <c r="HY261" s="28"/>
      <c r="HZ261" s="28"/>
      <c r="IA261" s="28"/>
      <c r="IB261" s="28"/>
      <c r="IC261" s="28"/>
      <c r="ID261" s="28"/>
      <c r="IE261" s="28"/>
      <c r="IF261" s="28"/>
      <c r="IG261" s="28"/>
      <c r="IH261" s="28"/>
      <c r="II261" s="28"/>
      <c r="IJ261" s="28"/>
      <c r="IK261" s="28"/>
      <c r="IL261" s="28"/>
      <c r="IM261" s="28"/>
      <c r="IN261" s="28"/>
      <c r="IO261" s="28"/>
      <c r="IP261" s="28"/>
      <c r="IQ261" s="28"/>
      <c r="IR261" s="28"/>
      <c r="IS261" s="28"/>
      <c r="IT261" s="28"/>
      <c r="IU261" s="28"/>
      <c r="IV261" s="28"/>
      <c r="IW261" s="28"/>
      <c r="IX261" s="28"/>
      <c r="IY261" s="28"/>
      <c r="IZ261" s="28"/>
      <c r="JA261" s="28"/>
      <c r="JB261" s="28"/>
      <c r="JC261" s="28"/>
      <c r="JD261" s="28"/>
      <c r="JE261" s="28"/>
      <c r="JF261" s="28"/>
      <c r="JG261" s="28"/>
      <c r="JH261" s="28"/>
      <c r="JI261" s="28"/>
      <c r="JJ261" s="28"/>
      <c r="JK261" s="28"/>
      <c r="JL261" s="28"/>
      <c r="JM261" s="28"/>
      <c r="JN261" s="28"/>
      <c r="JO261" s="28"/>
      <c r="JP261" s="28"/>
      <c r="JQ261" s="28"/>
      <c r="JR261" s="28"/>
      <c r="JS261" s="28"/>
      <c r="JT261" s="28"/>
      <c r="JU261" s="28"/>
      <c r="JV261" s="28"/>
      <c r="JW261" s="28"/>
      <c r="JX261" s="28"/>
      <c r="JY261" s="28"/>
      <c r="JZ261" s="28"/>
      <c r="KA261" s="28"/>
      <c r="KB261" s="28"/>
      <c r="KC261" s="28"/>
      <c r="KD261" s="28"/>
      <c r="KE261" s="28"/>
      <c r="KF261" s="28"/>
      <c r="KG261" s="28"/>
      <c r="KH261" s="28"/>
      <c r="KI261" s="28"/>
      <c r="KJ261" s="28"/>
      <c r="KK261" s="28"/>
      <c r="KL261" s="28"/>
      <c r="KM261" s="28"/>
      <c r="KN261" s="28"/>
      <c r="KO261" s="28"/>
      <c r="KP261" s="28"/>
      <c r="KQ261" s="28"/>
      <c r="KR261" s="28"/>
      <c r="KS261" s="28"/>
      <c r="KT261" s="28"/>
      <c r="KU261" s="28"/>
      <c r="KV261" s="28"/>
      <c r="KW261" s="28"/>
      <c r="KX261" s="28"/>
      <c r="KY261" s="28"/>
      <c r="KZ261" s="28"/>
      <c r="LA261" s="28"/>
      <c r="LB261" s="28"/>
      <c r="LC261" s="28"/>
      <c r="LD261" s="28"/>
      <c r="LE261" s="28"/>
      <c r="LF261" s="28"/>
      <c r="LG261" s="28"/>
      <c r="LH261" s="28"/>
      <c r="LI261" s="28"/>
      <c r="LJ261" s="28"/>
      <c r="LK261" s="28"/>
      <c r="LL261" s="28"/>
      <c r="LM261" s="28"/>
      <c r="LN261" s="28"/>
      <c r="LO261" s="28"/>
      <c r="LP261" s="28"/>
      <c r="LQ261" s="28"/>
      <c r="LR261" s="28"/>
      <c r="LS261" s="28"/>
      <c r="LT261" s="28"/>
      <c r="LU261" s="28"/>
      <c r="LV261" s="28"/>
      <c r="LW261" s="28"/>
      <c r="LX261" s="28"/>
      <c r="LY261" s="28"/>
      <c r="LZ261" s="28"/>
      <c r="MA261" s="28"/>
      <c r="MB261" s="28"/>
      <c r="MC261" s="28"/>
      <c r="MD261" s="28"/>
      <c r="ME261" s="28"/>
      <c r="MF261" s="28"/>
      <c r="MG261" s="28"/>
      <c r="MH261" s="28"/>
      <c r="MI261" s="28"/>
      <c r="MJ261" s="28"/>
      <c r="MK261" s="28"/>
      <c r="ML261" s="28"/>
      <c r="MM261" s="28"/>
      <c r="MN261" s="28"/>
      <c r="MO261" s="28"/>
      <c r="MP261" s="28"/>
      <c r="MQ261" s="28"/>
      <c r="MR261" s="28"/>
      <c r="MS261" s="28"/>
      <c r="MT261" s="28"/>
      <c r="MU261" s="28"/>
      <c r="MV261" s="28"/>
      <c r="MW261" s="28"/>
      <c r="MX261" s="28"/>
      <c r="MY261" s="28"/>
      <c r="MZ261" s="28"/>
      <c r="NA261" s="28"/>
      <c r="NB261" s="28"/>
      <c r="NC261" s="28"/>
      <c r="ND261" s="28"/>
      <c r="NE261" s="28"/>
      <c r="NF261" s="28"/>
      <c r="NG261" s="28"/>
      <c r="NH261" s="28"/>
      <c r="NI261" s="28"/>
      <c r="NJ261" s="28"/>
      <c r="NK261" s="28"/>
      <c r="NL261" s="28"/>
      <c r="NM261" s="28"/>
      <c r="NN261" s="28"/>
      <c r="NO261" s="28"/>
      <c r="NP261" s="28"/>
      <c r="NQ261" s="28"/>
      <c r="NR261" s="28"/>
      <c r="NS261" s="28"/>
      <c r="NT261" s="28"/>
      <c r="NU261" s="28"/>
      <c r="NV261" s="28"/>
      <c r="NW261" s="28"/>
      <c r="NX261" s="28"/>
      <c r="NY261" s="28"/>
      <c r="NZ261" s="28"/>
      <c r="OA261" s="28"/>
      <c r="OB261" s="28"/>
      <c r="OC261" s="28"/>
      <c r="OD261" s="28"/>
      <c r="OE261" s="28"/>
      <c r="OF261" s="28"/>
      <c r="OG261" s="28"/>
      <c r="OH261" s="28"/>
      <c r="OI261" s="28"/>
      <c r="OJ261" s="28"/>
    </row>
    <row r="262" spans="1:400">
      <c r="A262" s="12" t="s">
        <v>297</v>
      </c>
      <c r="B262" s="13"/>
      <c r="C262" s="189"/>
      <c r="D262" s="12"/>
      <c r="E262" s="14" t="s">
        <v>345</v>
      </c>
      <c r="F262" s="14" t="s">
        <v>157</v>
      </c>
      <c r="G262" s="14" t="s">
        <v>346</v>
      </c>
      <c r="H262" s="15">
        <v>2009</v>
      </c>
      <c r="I262" s="15">
        <v>1</v>
      </c>
      <c r="J262" s="15">
        <v>0</v>
      </c>
      <c r="K262" s="15">
        <v>0</v>
      </c>
      <c r="L262" s="16" t="s">
        <v>347</v>
      </c>
      <c r="M262" s="16"/>
      <c r="N262" s="16" t="s">
        <v>39</v>
      </c>
      <c r="O262" s="17">
        <v>1670</v>
      </c>
      <c r="P262" s="17">
        <v>0</v>
      </c>
      <c r="Q262" s="17">
        <v>0</v>
      </c>
      <c r="R262" s="18" t="s">
        <v>33</v>
      </c>
      <c r="S262" s="19">
        <v>60</v>
      </c>
      <c r="T262" s="19">
        <v>110</v>
      </c>
      <c r="U262" s="19">
        <v>1.4545454545454546</v>
      </c>
      <c r="V262" s="19">
        <v>0</v>
      </c>
      <c r="W262" s="20">
        <v>0.16</v>
      </c>
      <c r="X262" s="21">
        <v>267.2</v>
      </c>
      <c r="Y262" s="22" t="s">
        <v>33</v>
      </c>
      <c r="Z262" s="14" t="s">
        <v>5838</v>
      </c>
      <c r="AA262" s="24" t="s">
        <v>67</v>
      </c>
      <c r="AB262" s="14" t="s">
        <v>67</v>
      </c>
      <c r="AC262" s="14" t="s">
        <v>67</v>
      </c>
      <c r="AD262" s="25"/>
      <c r="AE262" s="26"/>
      <c r="AF262" s="27"/>
      <c r="AG262" s="29"/>
      <c r="AH262" s="29"/>
      <c r="AI262" s="29"/>
      <c r="AJ262" s="29"/>
      <c r="AK262" s="29"/>
      <c r="AL262" s="29"/>
      <c r="AM262" s="29"/>
      <c r="AN262" s="29"/>
      <c r="AO262" s="29"/>
      <c r="AP262" s="28"/>
      <c r="AQ262" s="28"/>
      <c r="AR262" s="28"/>
      <c r="AS262" s="28"/>
      <c r="AT262" s="28"/>
      <c r="AU262" s="28"/>
      <c r="AV262" s="28"/>
      <c r="AW262" s="28"/>
      <c r="AX262" s="28"/>
      <c r="AY262" s="28"/>
      <c r="AZ262" s="28"/>
      <c r="BA262" s="28"/>
      <c r="BB262" s="28"/>
      <c r="BC262" s="28"/>
      <c r="BD262" s="28"/>
      <c r="BE262" s="28"/>
      <c r="BF262" s="28"/>
      <c r="BG262" s="28"/>
      <c r="BH262" s="28"/>
      <c r="BI262" s="28"/>
      <c r="BJ262" s="28"/>
      <c r="BK262" s="28"/>
      <c r="BL262" s="28"/>
      <c r="BM262" s="28"/>
      <c r="BN262" s="28"/>
      <c r="BO262" s="28"/>
      <c r="BP262" s="28"/>
      <c r="BQ262" s="28"/>
      <c r="BR262" s="28"/>
      <c r="BS262" s="28"/>
      <c r="BT262" s="28"/>
      <c r="BU262" s="28"/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  <c r="DM262" s="28"/>
      <c r="DN262" s="28"/>
      <c r="DO262" s="28"/>
      <c r="DP262" s="28"/>
      <c r="DQ262" s="28"/>
      <c r="DR262" s="28"/>
      <c r="DS262" s="28"/>
      <c r="DT262" s="28"/>
      <c r="DU262" s="28"/>
      <c r="DV262" s="28"/>
      <c r="DW262" s="28"/>
      <c r="DX262" s="28"/>
      <c r="DY262" s="28"/>
      <c r="DZ262" s="28"/>
      <c r="EA262" s="28"/>
      <c r="EB262" s="28"/>
      <c r="EC262" s="28"/>
      <c r="ED262" s="28"/>
      <c r="EE262" s="28"/>
      <c r="EF262" s="28"/>
      <c r="EG262" s="28"/>
      <c r="EH262" s="28"/>
      <c r="EI262" s="28"/>
      <c r="EJ262" s="28"/>
      <c r="EK262" s="28"/>
      <c r="EL262" s="28"/>
      <c r="EM262" s="28"/>
      <c r="EN262" s="28"/>
      <c r="EO262" s="28"/>
      <c r="EP262" s="28"/>
      <c r="EQ262" s="28"/>
      <c r="ER262" s="28"/>
      <c r="ES262" s="28"/>
      <c r="ET262" s="28"/>
      <c r="EU262" s="28"/>
      <c r="EV262" s="28"/>
      <c r="EW262" s="28"/>
      <c r="EX262" s="28"/>
      <c r="EY262" s="28"/>
      <c r="EZ262" s="28"/>
      <c r="FA262" s="28"/>
      <c r="FB262" s="28"/>
      <c r="FC262" s="28"/>
      <c r="FD262" s="28"/>
      <c r="FE262" s="28"/>
      <c r="FF262" s="28"/>
      <c r="FG262" s="28"/>
      <c r="FH262" s="28"/>
      <c r="FI262" s="28"/>
      <c r="FJ262" s="28"/>
      <c r="FK262" s="28"/>
      <c r="FL262" s="28"/>
      <c r="FM262" s="28"/>
      <c r="FN262" s="28"/>
      <c r="FO262" s="28"/>
      <c r="FP262" s="28"/>
      <c r="FQ262" s="28"/>
      <c r="FR262" s="28"/>
      <c r="FS262" s="28"/>
      <c r="FT262" s="28"/>
      <c r="FU262" s="28"/>
      <c r="FV262" s="28"/>
      <c r="FW262" s="28"/>
      <c r="FX262" s="28"/>
      <c r="FY262" s="28"/>
      <c r="FZ262" s="28"/>
      <c r="GA262" s="28"/>
      <c r="GB262" s="28"/>
      <c r="GC262" s="28"/>
      <c r="GD262" s="28"/>
      <c r="GE262" s="28"/>
      <c r="GF262" s="28"/>
      <c r="GG262" s="28"/>
      <c r="GH262" s="28"/>
      <c r="GI262" s="28"/>
      <c r="GJ262" s="28"/>
      <c r="GK262" s="28"/>
      <c r="GL262" s="28"/>
      <c r="GM262" s="28"/>
      <c r="GN262" s="28"/>
      <c r="GO262" s="28"/>
      <c r="GP262" s="28"/>
      <c r="GQ262" s="28"/>
      <c r="GR262" s="28"/>
      <c r="GS262" s="28"/>
      <c r="GT262" s="28"/>
      <c r="GU262" s="28"/>
      <c r="GV262" s="28"/>
      <c r="GW262" s="28"/>
      <c r="GX262" s="28"/>
      <c r="GY262" s="28"/>
      <c r="GZ262" s="28"/>
      <c r="HA262" s="28"/>
      <c r="HB262" s="28"/>
      <c r="HC262" s="28"/>
      <c r="HD262" s="28"/>
      <c r="HE262" s="28"/>
      <c r="HF262" s="28"/>
      <c r="HG262" s="28"/>
      <c r="HH262" s="28"/>
      <c r="HI262" s="28"/>
      <c r="HJ262" s="28"/>
      <c r="HK262" s="28"/>
      <c r="HL262" s="28"/>
      <c r="HM262" s="28"/>
      <c r="HN262" s="28"/>
      <c r="HO262" s="28"/>
      <c r="HP262" s="28"/>
      <c r="HQ262" s="28"/>
      <c r="HR262" s="28"/>
      <c r="HS262" s="28"/>
      <c r="HT262" s="28"/>
      <c r="HU262" s="28"/>
      <c r="HV262" s="28"/>
      <c r="HW262" s="28"/>
      <c r="HX262" s="28"/>
      <c r="HY262" s="28"/>
      <c r="HZ262" s="28"/>
      <c r="IA262" s="28"/>
      <c r="IB262" s="28"/>
      <c r="IC262" s="28"/>
      <c r="ID262" s="28"/>
      <c r="IE262" s="28"/>
      <c r="IF262" s="28"/>
      <c r="IG262" s="28"/>
      <c r="IH262" s="28"/>
      <c r="II262" s="28"/>
      <c r="IJ262" s="28"/>
      <c r="IK262" s="28"/>
      <c r="IL262" s="28"/>
      <c r="IM262" s="28"/>
      <c r="IN262" s="28"/>
      <c r="IO262" s="28"/>
      <c r="IP262" s="28"/>
      <c r="IQ262" s="28"/>
      <c r="IR262" s="28"/>
      <c r="IS262" s="28"/>
      <c r="IT262" s="28"/>
      <c r="IU262" s="28"/>
      <c r="IV262" s="28"/>
      <c r="IW262" s="28"/>
      <c r="IX262" s="28"/>
      <c r="IY262" s="28"/>
      <c r="IZ262" s="28"/>
      <c r="JA262" s="28"/>
      <c r="JB262" s="28"/>
      <c r="JC262" s="28"/>
      <c r="JD262" s="28"/>
      <c r="JE262" s="28"/>
      <c r="JF262" s="28"/>
      <c r="JG262" s="28"/>
      <c r="JH262" s="28"/>
      <c r="JI262" s="28"/>
      <c r="JJ262" s="28"/>
      <c r="JK262" s="28"/>
      <c r="JL262" s="28"/>
      <c r="JM262" s="28"/>
      <c r="JN262" s="28"/>
      <c r="JO262" s="28"/>
      <c r="JP262" s="28"/>
      <c r="JQ262" s="28"/>
      <c r="JR262" s="28"/>
      <c r="JS262" s="28"/>
      <c r="JT262" s="28"/>
      <c r="JU262" s="28"/>
      <c r="JV262" s="28"/>
      <c r="JW262" s="28"/>
      <c r="JX262" s="28"/>
      <c r="JY262" s="28"/>
      <c r="JZ262" s="28"/>
      <c r="KA262" s="28"/>
      <c r="KB262" s="28"/>
      <c r="KC262" s="28"/>
      <c r="KD262" s="28"/>
      <c r="KE262" s="28"/>
      <c r="KF262" s="28"/>
      <c r="KG262" s="28"/>
      <c r="KH262" s="28"/>
      <c r="KI262" s="28"/>
      <c r="KJ262" s="28"/>
      <c r="KK262" s="28"/>
      <c r="KL262" s="28"/>
      <c r="KM262" s="28"/>
      <c r="KN262" s="28"/>
      <c r="KO262" s="28"/>
      <c r="KP262" s="28"/>
      <c r="KQ262" s="28"/>
      <c r="KR262" s="28"/>
      <c r="KS262" s="28"/>
      <c r="KT262" s="28"/>
      <c r="KU262" s="28"/>
      <c r="KV262" s="28"/>
      <c r="KW262" s="28"/>
      <c r="KX262" s="28"/>
      <c r="KY262" s="28"/>
      <c r="KZ262" s="28"/>
      <c r="LA262" s="28"/>
      <c r="LB262" s="28"/>
      <c r="LC262" s="28"/>
      <c r="LD262" s="28"/>
      <c r="LE262" s="28"/>
      <c r="LF262" s="28"/>
      <c r="LG262" s="28"/>
      <c r="LH262" s="28"/>
      <c r="LI262" s="28"/>
      <c r="LJ262" s="28"/>
      <c r="LK262" s="28"/>
      <c r="LL262" s="28"/>
      <c r="LM262" s="28"/>
      <c r="LN262" s="28"/>
      <c r="LO262" s="28"/>
      <c r="LP262" s="28"/>
      <c r="LQ262" s="28"/>
      <c r="LR262" s="28"/>
      <c r="LS262" s="28"/>
      <c r="LT262" s="28"/>
      <c r="LU262" s="28"/>
      <c r="LV262" s="28"/>
      <c r="LW262" s="28"/>
      <c r="LX262" s="28"/>
      <c r="LY262" s="28"/>
      <c r="LZ262" s="28"/>
      <c r="MA262" s="28"/>
      <c r="MB262" s="28"/>
      <c r="MC262" s="28"/>
      <c r="MD262" s="28"/>
      <c r="ME262" s="28"/>
      <c r="MF262" s="28"/>
      <c r="MG262" s="28"/>
      <c r="MH262" s="28"/>
      <c r="MI262" s="28"/>
      <c r="MJ262" s="28"/>
      <c r="MK262" s="28"/>
      <c r="ML262" s="28"/>
      <c r="MM262" s="28"/>
      <c r="MN262" s="28"/>
      <c r="MO262" s="28"/>
      <c r="MP262" s="28"/>
      <c r="MQ262" s="28"/>
      <c r="MR262" s="28"/>
      <c r="MS262" s="28"/>
      <c r="MT262" s="28"/>
      <c r="MU262" s="28"/>
      <c r="MV262" s="28"/>
      <c r="MW262" s="28"/>
      <c r="MX262" s="28"/>
      <c r="MY262" s="28"/>
      <c r="MZ262" s="28"/>
      <c r="NA262" s="28"/>
      <c r="NB262" s="28"/>
      <c r="NC262" s="28"/>
      <c r="ND262" s="28"/>
      <c r="NE262" s="28"/>
      <c r="NF262" s="28"/>
      <c r="NG262" s="28"/>
      <c r="NH262" s="28"/>
      <c r="NI262" s="28"/>
      <c r="NJ262" s="28"/>
      <c r="NK262" s="28"/>
      <c r="NL262" s="28"/>
      <c r="NM262" s="28"/>
      <c r="NN262" s="28"/>
      <c r="NO262" s="28"/>
      <c r="NP262" s="28"/>
      <c r="NQ262" s="28"/>
      <c r="NR262" s="28"/>
      <c r="NS262" s="28"/>
      <c r="NT262" s="28"/>
      <c r="NU262" s="28"/>
      <c r="NV262" s="28"/>
      <c r="NW262" s="28"/>
      <c r="NX262" s="28"/>
      <c r="NY262" s="28"/>
      <c r="NZ262" s="28"/>
      <c r="OA262" s="28"/>
      <c r="OB262" s="28"/>
      <c r="OC262" s="28"/>
      <c r="OD262" s="28"/>
      <c r="OE262" s="28"/>
      <c r="OF262" s="28"/>
      <c r="OG262" s="28"/>
      <c r="OH262" s="28"/>
      <c r="OI262" s="28"/>
      <c r="OJ262" s="28"/>
    </row>
    <row r="263" spans="1:400">
      <c r="A263" s="12" t="s">
        <v>297</v>
      </c>
      <c r="B263" s="13"/>
      <c r="C263" s="189"/>
      <c r="D263" s="12"/>
      <c r="E263" s="14" t="s">
        <v>309</v>
      </c>
      <c r="F263" s="14" t="s">
        <v>36</v>
      </c>
      <c r="G263" s="14" t="s">
        <v>97</v>
      </c>
      <c r="H263" s="15">
        <v>2018</v>
      </c>
      <c r="I263" s="15">
        <v>1</v>
      </c>
      <c r="J263" s="15">
        <v>0</v>
      </c>
      <c r="K263" s="15">
        <v>0</v>
      </c>
      <c r="L263" s="16" t="s">
        <v>330</v>
      </c>
      <c r="M263" s="16"/>
      <c r="N263" s="16" t="s">
        <v>39</v>
      </c>
      <c r="O263" s="17">
        <v>1670</v>
      </c>
      <c r="P263" s="17">
        <v>0</v>
      </c>
      <c r="Q263" s="17">
        <v>0</v>
      </c>
      <c r="R263" s="18" t="s">
        <v>33</v>
      </c>
      <c r="S263" s="19">
        <v>60</v>
      </c>
      <c r="T263" s="19">
        <v>110</v>
      </c>
      <c r="U263" s="19">
        <v>1.8181818181818181</v>
      </c>
      <c r="V263" s="19">
        <v>0</v>
      </c>
      <c r="W263" s="20">
        <v>0.2</v>
      </c>
      <c r="X263" s="21">
        <v>334</v>
      </c>
      <c r="Y263" s="22" t="s">
        <v>33</v>
      </c>
      <c r="Z263" s="14" t="s">
        <v>5838</v>
      </c>
      <c r="AA263" s="24" t="s">
        <v>67</v>
      </c>
      <c r="AB263" s="14" t="s">
        <v>67</v>
      </c>
      <c r="AC263" s="14" t="s">
        <v>67</v>
      </c>
      <c r="AD263" s="25"/>
      <c r="AE263" s="26"/>
      <c r="AF263" s="27"/>
      <c r="AG263" s="29"/>
      <c r="AH263" s="29"/>
      <c r="AI263" s="29"/>
      <c r="AJ263" s="29"/>
      <c r="AK263" s="29"/>
      <c r="AL263" s="29"/>
      <c r="AM263" s="29"/>
      <c r="AN263" s="29"/>
      <c r="AO263" s="29"/>
      <c r="AP263" s="28"/>
      <c r="AQ263" s="28"/>
      <c r="AR263" s="28"/>
      <c r="AS263" s="28"/>
      <c r="AT263" s="28"/>
      <c r="AU263" s="28"/>
      <c r="AV263" s="28"/>
      <c r="AW263" s="28"/>
      <c r="AX263" s="28"/>
      <c r="AY263" s="28"/>
      <c r="AZ263" s="28"/>
      <c r="BA263" s="28"/>
      <c r="BB263" s="28"/>
      <c r="BC263" s="28"/>
      <c r="BD263" s="28"/>
      <c r="BE263" s="28"/>
      <c r="BF263" s="28"/>
      <c r="BG263" s="28"/>
      <c r="BH263" s="28"/>
      <c r="BI263" s="28"/>
      <c r="BJ263" s="28"/>
      <c r="BK263" s="28"/>
      <c r="BL263" s="28"/>
      <c r="BM263" s="28"/>
      <c r="BN263" s="28"/>
      <c r="BO263" s="28"/>
      <c r="BP263" s="28"/>
      <c r="BQ263" s="28"/>
      <c r="BR263" s="28"/>
      <c r="BS263" s="28"/>
      <c r="BT263" s="28"/>
      <c r="BU263" s="28"/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  <c r="DM263" s="28"/>
      <c r="DN263" s="28"/>
      <c r="DO263" s="28"/>
      <c r="DP263" s="28"/>
      <c r="DQ263" s="28"/>
      <c r="DR263" s="28"/>
      <c r="DS263" s="28"/>
      <c r="DT263" s="28"/>
      <c r="DU263" s="28"/>
      <c r="DV263" s="28"/>
      <c r="DW263" s="28"/>
      <c r="DX263" s="28"/>
      <c r="DY263" s="28"/>
      <c r="DZ263" s="28"/>
      <c r="EA263" s="28"/>
      <c r="EB263" s="28"/>
      <c r="EC263" s="28"/>
      <c r="ED263" s="28"/>
      <c r="EE263" s="28"/>
      <c r="EF263" s="28"/>
      <c r="EG263" s="28"/>
      <c r="EH263" s="28"/>
      <c r="EI263" s="28"/>
      <c r="EJ263" s="28"/>
      <c r="EK263" s="28"/>
      <c r="EL263" s="28"/>
      <c r="EM263" s="28"/>
      <c r="EN263" s="28"/>
      <c r="EO263" s="28"/>
      <c r="EP263" s="28"/>
      <c r="EQ263" s="28"/>
      <c r="ER263" s="28"/>
      <c r="ES263" s="28"/>
      <c r="ET263" s="28"/>
      <c r="EU263" s="28"/>
      <c r="EV263" s="28"/>
      <c r="EW263" s="28"/>
      <c r="EX263" s="28"/>
      <c r="EY263" s="28"/>
      <c r="EZ263" s="28"/>
      <c r="FA263" s="28"/>
      <c r="FB263" s="28"/>
      <c r="FC263" s="28"/>
      <c r="FD263" s="28"/>
      <c r="FE263" s="28"/>
      <c r="FF263" s="28"/>
      <c r="FG263" s="28"/>
      <c r="FH263" s="28"/>
      <c r="FI263" s="28"/>
      <c r="FJ263" s="28"/>
      <c r="FK263" s="28"/>
      <c r="FL263" s="28"/>
      <c r="FM263" s="28"/>
      <c r="FN263" s="28"/>
      <c r="FO263" s="28"/>
      <c r="FP263" s="28"/>
      <c r="FQ263" s="28"/>
      <c r="FR263" s="28"/>
      <c r="FS263" s="28"/>
      <c r="FT263" s="28"/>
      <c r="FU263" s="28"/>
      <c r="FV263" s="28"/>
      <c r="FW263" s="28"/>
      <c r="FX263" s="28"/>
      <c r="FY263" s="28"/>
      <c r="FZ263" s="28"/>
      <c r="GA263" s="28"/>
      <c r="GB263" s="28"/>
      <c r="GC263" s="28"/>
      <c r="GD263" s="28"/>
      <c r="GE263" s="28"/>
      <c r="GF263" s="28"/>
      <c r="GG263" s="28"/>
      <c r="GH263" s="28"/>
      <c r="GI263" s="28"/>
      <c r="GJ263" s="28"/>
      <c r="GK263" s="28"/>
      <c r="GL263" s="28"/>
      <c r="GM263" s="28"/>
      <c r="GN263" s="28"/>
      <c r="GO263" s="28"/>
      <c r="GP263" s="28"/>
      <c r="GQ263" s="28"/>
      <c r="GR263" s="28"/>
      <c r="GS263" s="28"/>
      <c r="GT263" s="28"/>
      <c r="GU263" s="28"/>
      <c r="GV263" s="28"/>
      <c r="GW263" s="28"/>
      <c r="GX263" s="28"/>
      <c r="GY263" s="28"/>
      <c r="GZ263" s="28"/>
      <c r="HA263" s="28"/>
      <c r="HB263" s="28"/>
      <c r="HC263" s="28"/>
      <c r="HD263" s="28"/>
      <c r="HE263" s="28"/>
      <c r="HF263" s="28"/>
      <c r="HG263" s="28"/>
      <c r="HH263" s="28"/>
      <c r="HI263" s="28"/>
      <c r="HJ263" s="28"/>
      <c r="HK263" s="28"/>
      <c r="HL263" s="28"/>
      <c r="HM263" s="28"/>
      <c r="HN263" s="28"/>
      <c r="HO263" s="28"/>
      <c r="HP263" s="28"/>
      <c r="HQ263" s="28"/>
      <c r="HR263" s="28"/>
      <c r="HS263" s="28"/>
      <c r="HT263" s="28"/>
      <c r="HU263" s="28"/>
      <c r="HV263" s="28"/>
      <c r="HW263" s="28"/>
      <c r="HX263" s="28"/>
      <c r="HY263" s="28"/>
      <c r="HZ263" s="28"/>
      <c r="IA263" s="28"/>
      <c r="IB263" s="28"/>
      <c r="IC263" s="28"/>
      <c r="ID263" s="28"/>
      <c r="IE263" s="28"/>
      <c r="IF263" s="28"/>
      <c r="IG263" s="28"/>
      <c r="IH263" s="28"/>
      <c r="II263" s="28"/>
      <c r="IJ263" s="28"/>
      <c r="IK263" s="28"/>
      <c r="IL263" s="28"/>
      <c r="IM263" s="28"/>
      <c r="IN263" s="28"/>
      <c r="IO263" s="28"/>
      <c r="IP263" s="28"/>
      <c r="IQ263" s="28"/>
      <c r="IR263" s="28"/>
      <c r="IS263" s="28"/>
      <c r="IT263" s="28"/>
      <c r="IU263" s="28"/>
      <c r="IV263" s="28"/>
      <c r="IW263" s="28"/>
      <c r="IX263" s="28"/>
      <c r="IY263" s="28"/>
      <c r="IZ263" s="28"/>
      <c r="JA263" s="28"/>
      <c r="JB263" s="28"/>
      <c r="JC263" s="28"/>
      <c r="JD263" s="28"/>
      <c r="JE263" s="28"/>
      <c r="JF263" s="28"/>
      <c r="JG263" s="28"/>
      <c r="JH263" s="28"/>
      <c r="JI263" s="28"/>
      <c r="JJ263" s="28"/>
      <c r="JK263" s="28"/>
      <c r="JL263" s="28"/>
      <c r="JM263" s="28"/>
      <c r="JN263" s="28"/>
      <c r="JO263" s="28"/>
      <c r="JP263" s="28"/>
      <c r="JQ263" s="28"/>
      <c r="JR263" s="28"/>
      <c r="JS263" s="28"/>
      <c r="JT263" s="28"/>
      <c r="JU263" s="28"/>
      <c r="JV263" s="28"/>
      <c r="JW263" s="28"/>
      <c r="JX263" s="28"/>
      <c r="JY263" s="28"/>
      <c r="JZ263" s="28"/>
      <c r="KA263" s="28"/>
      <c r="KB263" s="28"/>
      <c r="KC263" s="28"/>
      <c r="KD263" s="28"/>
      <c r="KE263" s="28"/>
      <c r="KF263" s="28"/>
      <c r="KG263" s="28"/>
      <c r="KH263" s="28"/>
      <c r="KI263" s="28"/>
      <c r="KJ263" s="28"/>
      <c r="KK263" s="28"/>
      <c r="KL263" s="28"/>
      <c r="KM263" s="28"/>
      <c r="KN263" s="28"/>
      <c r="KO263" s="28"/>
      <c r="KP263" s="28"/>
      <c r="KQ263" s="28"/>
      <c r="KR263" s="28"/>
      <c r="KS263" s="28"/>
      <c r="KT263" s="28"/>
      <c r="KU263" s="28"/>
      <c r="KV263" s="28"/>
      <c r="KW263" s="28"/>
      <c r="KX263" s="28"/>
      <c r="KY263" s="28"/>
      <c r="KZ263" s="28"/>
      <c r="LA263" s="28"/>
      <c r="LB263" s="28"/>
      <c r="LC263" s="28"/>
      <c r="LD263" s="28"/>
      <c r="LE263" s="28"/>
      <c r="LF263" s="28"/>
      <c r="LG263" s="28"/>
      <c r="LH263" s="28"/>
      <c r="LI263" s="28"/>
      <c r="LJ263" s="28"/>
      <c r="LK263" s="28"/>
      <c r="LL263" s="28"/>
      <c r="LM263" s="28"/>
      <c r="LN263" s="28"/>
      <c r="LO263" s="28"/>
      <c r="LP263" s="28"/>
      <c r="LQ263" s="28"/>
      <c r="LR263" s="28"/>
      <c r="LS263" s="28"/>
      <c r="LT263" s="28"/>
      <c r="LU263" s="28"/>
      <c r="LV263" s="28"/>
      <c r="LW263" s="28"/>
      <c r="LX263" s="28"/>
      <c r="LY263" s="28"/>
      <c r="LZ263" s="28"/>
      <c r="MA263" s="28"/>
      <c r="MB263" s="28"/>
      <c r="MC263" s="28"/>
      <c r="MD263" s="28"/>
      <c r="ME263" s="28"/>
      <c r="MF263" s="28"/>
      <c r="MG263" s="28"/>
      <c r="MH263" s="28"/>
      <c r="MI263" s="28"/>
      <c r="MJ263" s="28"/>
      <c r="MK263" s="28"/>
      <c r="ML263" s="28"/>
      <c r="MM263" s="28"/>
      <c r="MN263" s="28"/>
      <c r="MO263" s="28"/>
      <c r="MP263" s="28"/>
      <c r="MQ263" s="28"/>
      <c r="MR263" s="28"/>
      <c r="MS263" s="28"/>
      <c r="MT263" s="28"/>
      <c r="MU263" s="28"/>
      <c r="MV263" s="28"/>
      <c r="MW263" s="28"/>
      <c r="MX263" s="28"/>
      <c r="MY263" s="28"/>
      <c r="MZ263" s="28"/>
      <c r="NA263" s="28"/>
      <c r="NB263" s="28"/>
      <c r="NC263" s="28"/>
      <c r="ND263" s="28"/>
      <c r="NE263" s="28"/>
      <c r="NF263" s="28"/>
      <c r="NG263" s="28"/>
      <c r="NH263" s="28"/>
      <c r="NI263" s="28"/>
      <c r="NJ263" s="28"/>
      <c r="NK263" s="28"/>
      <c r="NL263" s="28"/>
      <c r="NM263" s="28"/>
      <c r="NN263" s="28"/>
      <c r="NO263" s="28"/>
      <c r="NP263" s="28"/>
      <c r="NQ263" s="28"/>
      <c r="NR263" s="28"/>
      <c r="NS263" s="28"/>
      <c r="NT263" s="28"/>
      <c r="NU263" s="28"/>
      <c r="NV263" s="28"/>
      <c r="NW263" s="28"/>
      <c r="NX263" s="28"/>
      <c r="NY263" s="28"/>
      <c r="NZ263" s="28"/>
      <c r="OA263" s="28"/>
      <c r="OB263" s="28"/>
      <c r="OC263" s="28"/>
      <c r="OD263" s="28"/>
      <c r="OE263" s="28"/>
      <c r="OF263" s="28"/>
      <c r="OG263" s="28"/>
      <c r="OH263" s="28"/>
      <c r="OI263" s="28"/>
      <c r="OJ263" s="28"/>
    </row>
    <row r="264" spans="1:400">
      <c r="A264" s="12" t="s">
        <v>297</v>
      </c>
      <c r="B264" s="13"/>
      <c r="C264" s="189"/>
      <c r="D264" s="12"/>
      <c r="E264" s="14" t="s">
        <v>309</v>
      </c>
      <c r="F264" s="14" t="s">
        <v>36</v>
      </c>
      <c r="G264" s="14" t="s">
        <v>97</v>
      </c>
      <c r="H264" s="15">
        <v>2018</v>
      </c>
      <c r="I264" s="15">
        <v>1</v>
      </c>
      <c r="J264" s="15">
        <v>0</v>
      </c>
      <c r="K264" s="15">
        <v>0</v>
      </c>
      <c r="L264" s="16" t="s">
        <v>320</v>
      </c>
      <c r="M264" s="16"/>
      <c r="N264" s="16" t="s">
        <v>39</v>
      </c>
      <c r="O264" s="17">
        <v>1670</v>
      </c>
      <c r="P264" s="17">
        <v>0</v>
      </c>
      <c r="Q264" s="17">
        <v>0</v>
      </c>
      <c r="R264" s="18" t="s">
        <v>33</v>
      </c>
      <c r="S264" s="19">
        <v>60</v>
      </c>
      <c r="T264" s="19">
        <v>110</v>
      </c>
      <c r="U264" s="19">
        <v>1.8181818181818181</v>
      </c>
      <c r="V264" s="19">
        <v>0</v>
      </c>
      <c r="W264" s="20">
        <v>0.2</v>
      </c>
      <c r="X264" s="21">
        <v>334</v>
      </c>
      <c r="Y264" s="22" t="s">
        <v>33</v>
      </c>
      <c r="Z264" s="14" t="s">
        <v>5838</v>
      </c>
      <c r="AA264" s="24" t="s">
        <v>67</v>
      </c>
      <c r="AB264" s="14" t="s">
        <v>67</v>
      </c>
      <c r="AC264" s="14" t="s">
        <v>67</v>
      </c>
      <c r="AD264" s="25"/>
      <c r="AE264" s="26"/>
      <c r="AF264" s="27"/>
      <c r="AG264" s="29"/>
      <c r="AH264" s="29"/>
      <c r="AI264" s="29"/>
      <c r="AJ264" s="29"/>
      <c r="AK264" s="29"/>
      <c r="AL264" s="29"/>
      <c r="AM264" s="29"/>
      <c r="AN264" s="29"/>
      <c r="AO264" s="29"/>
      <c r="AP264" s="28"/>
      <c r="AQ264" s="28"/>
      <c r="AR264" s="28"/>
      <c r="AS264" s="28"/>
      <c r="AT264" s="28"/>
      <c r="AU264" s="28"/>
      <c r="AV264" s="28"/>
      <c r="AW264" s="28"/>
      <c r="AX264" s="28"/>
      <c r="AY264" s="28"/>
      <c r="AZ264" s="28"/>
      <c r="BA264" s="28"/>
      <c r="BB264" s="28"/>
      <c r="BC264" s="28"/>
      <c r="BD264" s="28"/>
      <c r="BE264" s="28"/>
      <c r="BF264" s="28"/>
      <c r="BG264" s="28"/>
      <c r="BH264" s="28"/>
      <c r="BI264" s="28"/>
      <c r="BJ264" s="28"/>
      <c r="BK264" s="28"/>
      <c r="BL264" s="28"/>
      <c r="BM264" s="28"/>
      <c r="BN264" s="28"/>
      <c r="BO264" s="28"/>
      <c r="BP264" s="28"/>
      <c r="BQ264" s="28"/>
      <c r="BR264" s="28"/>
      <c r="BS264" s="28"/>
      <c r="BT264" s="28"/>
      <c r="BU264" s="28"/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  <c r="DM264" s="28"/>
      <c r="DN264" s="28"/>
      <c r="DO264" s="28"/>
      <c r="DP264" s="28"/>
      <c r="DQ264" s="28"/>
      <c r="DR264" s="28"/>
      <c r="DS264" s="28"/>
      <c r="DT264" s="28"/>
      <c r="DU264" s="28"/>
      <c r="DV264" s="28"/>
      <c r="DW264" s="28"/>
      <c r="DX264" s="28"/>
      <c r="DY264" s="28"/>
      <c r="DZ264" s="28"/>
      <c r="EA264" s="28"/>
      <c r="EB264" s="28"/>
      <c r="EC264" s="28"/>
      <c r="ED264" s="28"/>
      <c r="EE264" s="28"/>
      <c r="EF264" s="28"/>
      <c r="EG264" s="28"/>
      <c r="EH264" s="28"/>
      <c r="EI264" s="28"/>
      <c r="EJ264" s="28"/>
      <c r="EK264" s="28"/>
      <c r="EL264" s="28"/>
      <c r="EM264" s="28"/>
      <c r="EN264" s="28"/>
      <c r="EO264" s="28"/>
      <c r="EP264" s="28"/>
      <c r="EQ264" s="28"/>
      <c r="ER264" s="28"/>
      <c r="ES264" s="28"/>
      <c r="ET264" s="28"/>
      <c r="EU264" s="28"/>
      <c r="EV264" s="28"/>
      <c r="EW264" s="28"/>
      <c r="EX264" s="28"/>
      <c r="EY264" s="28"/>
      <c r="EZ264" s="28"/>
      <c r="FA264" s="28"/>
      <c r="FB264" s="28"/>
      <c r="FC264" s="28"/>
      <c r="FD264" s="28"/>
      <c r="FE264" s="28"/>
      <c r="FF264" s="28"/>
      <c r="FG264" s="28"/>
      <c r="FH264" s="28"/>
      <c r="FI264" s="28"/>
      <c r="FJ264" s="28"/>
      <c r="FK264" s="28"/>
      <c r="FL264" s="28"/>
      <c r="FM264" s="28"/>
      <c r="FN264" s="28"/>
      <c r="FO264" s="28"/>
      <c r="FP264" s="28"/>
      <c r="FQ264" s="28"/>
      <c r="FR264" s="28"/>
      <c r="FS264" s="28"/>
      <c r="FT264" s="28"/>
      <c r="FU264" s="28"/>
      <c r="FV264" s="28"/>
      <c r="FW264" s="28"/>
      <c r="FX264" s="28"/>
      <c r="FY264" s="28"/>
      <c r="FZ264" s="28"/>
      <c r="GA264" s="28"/>
      <c r="GB264" s="28"/>
      <c r="GC264" s="28"/>
      <c r="GD264" s="28"/>
      <c r="GE264" s="28"/>
      <c r="GF264" s="28"/>
      <c r="GG264" s="28"/>
      <c r="GH264" s="28"/>
      <c r="GI264" s="28"/>
      <c r="GJ264" s="28"/>
      <c r="GK264" s="28"/>
      <c r="GL264" s="28"/>
      <c r="GM264" s="28"/>
      <c r="GN264" s="28"/>
      <c r="GO264" s="28"/>
      <c r="GP264" s="28"/>
      <c r="GQ264" s="28"/>
      <c r="GR264" s="28"/>
      <c r="GS264" s="28"/>
      <c r="GT264" s="28"/>
      <c r="GU264" s="28"/>
      <c r="GV264" s="28"/>
      <c r="GW264" s="28"/>
      <c r="GX264" s="28"/>
      <c r="GY264" s="28"/>
      <c r="GZ264" s="28"/>
      <c r="HA264" s="28"/>
      <c r="HB264" s="28"/>
      <c r="HC264" s="28"/>
      <c r="HD264" s="28"/>
      <c r="HE264" s="28"/>
      <c r="HF264" s="28"/>
      <c r="HG264" s="28"/>
      <c r="HH264" s="28"/>
      <c r="HI264" s="28"/>
      <c r="HJ264" s="28"/>
      <c r="HK264" s="28"/>
      <c r="HL264" s="28"/>
      <c r="HM264" s="28"/>
      <c r="HN264" s="28"/>
      <c r="HO264" s="28"/>
      <c r="HP264" s="28"/>
      <c r="HQ264" s="28"/>
      <c r="HR264" s="28"/>
      <c r="HS264" s="28"/>
      <c r="HT264" s="28"/>
      <c r="HU264" s="28"/>
      <c r="HV264" s="28"/>
      <c r="HW264" s="28"/>
      <c r="HX264" s="28"/>
      <c r="HY264" s="28"/>
      <c r="HZ264" s="28"/>
      <c r="IA264" s="28"/>
      <c r="IB264" s="28"/>
      <c r="IC264" s="28"/>
      <c r="ID264" s="28"/>
      <c r="IE264" s="28"/>
      <c r="IF264" s="28"/>
      <c r="IG264" s="28"/>
      <c r="IH264" s="28"/>
      <c r="II264" s="28"/>
      <c r="IJ264" s="28"/>
      <c r="IK264" s="28"/>
      <c r="IL264" s="28"/>
      <c r="IM264" s="28"/>
      <c r="IN264" s="28"/>
      <c r="IO264" s="28"/>
      <c r="IP264" s="28"/>
      <c r="IQ264" s="28"/>
      <c r="IR264" s="28"/>
      <c r="IS264" s="28"/>
      <c r="IT264" s="28"/>
      <c r="IU264" s="28"/>
      <c r="IV264" s="28"/>
      <c r="IW264" s="28"/>
      <c r="IX264" s="28"/>
      <c r="IY264" s="28"/>
      <c r="IZ264" s="28"/>
      <c r="JA264" s="28"/>
      <c r="JB264" s="28"/>
      <c r="JC264" s="28"/>
      <c r="JD264" s="28"/>
      <c r="JE264" s="28"/>
      <c r="JF264" s="28"/>
      <c r="JG264" s="28"/>
      <c r="JH264" s="28"/>
      <c r="JI264" s="28"/>
      <c r="JJ264" s="28"/>
      <c r="JK264" s="28"/>
      <c r="JL264" s="28"/>
      <c r="JM264" s="28"/>
      <c r="JN264" s="28"/>
      <c r="JO264" s="28"/>
      <c r="JP264" s="28"/>
      <c r="JQ264" s="28"/>
      <c r="JR264" s="28"/>
      <c r="JS264" s="28"/>
      <c r="JT264" s="28"/>
      <c r="JU264" s="28"/>
      <c r="JV264" s="28"/>
      <c r="JW264" s="28"/>
      <c r="JX264" s="28"/>
      <c r="JY264" s="28"/>
      <c r="JZ264" s="28"/>
      <c r="KA264" s="28"/>
      <c r="KB264" s="28"/>
      <c r="KC264" s="28"/>
      <c r="KD264" s="28"/>
      <c r="KE264" s="28"/>
      <c r="KF264" s="28"/>
      <c r="KG264" s="28"/>
      <c r="KH264" s="28"/>
      <c r="KI264" s="28"/>
      <c r="KJ264" s="28"/>
      <c r="KK264" s="28"/>
      <c r="KL264" s="28"/>
      <c r="KM264" s="28"/>
      <c r="KN264" s="28"/>
      <c r="KO264" s="28"/>
      <c r="KP264" s="28"/>
      <c r="KQ264" s="28"/>
      <c r="KR264" s="28"/>
      <c r="KS264" s="28"/>
      <c r="KT264" s="28"/>
      <c r="KU264" s="28"/>
      <c r="KV264" s="28"/>
      <c r="KW264" s="28"/>
      <c r="KX264" s="28"/>
      <c r="KY264" s="28"/>
      <c r="KZ264" s="28"/>
      <c r="LA264" s="28"/>
      <c r="LB264" s="28"/>
      <c r="LC264" s="28"/>
      <c r="LD264" s="28"/>
      <c r="LE264" s="28"/>
      <c r="LF264" s="28"/>
      <c r="LG264" s="28"/>
      <c r="LH264" s="28"/>
      <c r="LI264" s="28"/>
      <c r="LJ264" s="28"/>
      <c r="LK264" s="28"/>
      <c r="LL264" s="28"/>
      <c r="LM264" s="28"/>
      <c r="LN264" s="28"/>
      <c r="LO264" s="28"/>
      <c r="LP264" s="28"/>
      <c r="LQ264" s="28"/>
      <c r="LR264" s="28"/>
      <c r="LS264" s="28"/>
      <c r="LT264" s="28"/>
      <c r="LU264" s="28"/>
      <c r="LV264" s="28"/>
      <c r="LW264" s="28"/>
      <c r="LX264" s="28"/>
      <c r="LY264" s="28"/>
      <c r="LZ264" s="28"/>
      <c r="MA264" s="28"/>
      <c r="MB264" s="28"/>
      <c r="MC264" s="28"/>
      <c r="MD264" s="28"/>
      <c r="ME264" s="28"/>
      <c r="MF264" s="28"/>
      <c r="MG264" s="28"/>
      <c r="MH264" s="28"/>
      <c r="MI264" s="28"/>
      <c r="MJ264" s="28"/>
      <c r="MK264" s="28"/>
      <c r="ML264" s="28"/>
      <c r="MM264" s="28"/>
      <c r="MN264" s="28"/>
      <c r="MO264" s="28"/>
      <c r="MP264" s="28"/>
      <c r="MQ264" s="28"/>
      <c r="MR264" s="28"/>
      <c r="MS264" s="28"/>
      <c r="MT264" s="28"/>
      <c r="MU264" s="28"/>
      <c r="MV264" s="28"/>
      <c r="MW264" s="28"/>
      <c r="MX264" s="28"/>
      <c r="MY264" s="28"/>
      <c r="MZ264" s="28"/>
      <c r="NA264" s="28"/>
      <c r="NB264" s="28"/>
      <c r="NC264" s="28"/>
      <c r="ND264" s="28"/>
      <c r="NE264" s="28"/>
      <c r="NF264" s="28"/>
      <c r="NG264" s="28"/>
      <c r="NH264" s="28"/>
      <c r="NI264" s="28"/>
      <c r="NJ264" s="28"/>
      <c r="NK264" s="28"/>
      <c r="NL264" s="28"/>
      <c r="NM264" s="28"/>
      <c r="NN264" s="28"/>
      <c r="NO264" s="28"/>
      <c r="NP264" s="28"/>
      <c r="NQ264" s="28"/>
      <c r="NR264" s="28"/>
      <c r="NS264" s="28"/>
      <c r="NT264" s="28"/>
      <c r="NU264" s="28"/>
      <c r="NV264" s="28"/>
      <c r="NW264" s="28"/>
      <c r="NX264" s="28"/>
      <c r="NY264" s="28"/>
      <c r="NZ264" s="28"/>
      <c r="OA264" s="28"/>
      <c r="OB264" s="28"/>
      <c r="OC264" s="28"/>
      <c r="OD264" s="28"/>
      <c r="OE264" s="28"/>
      <c r="OF264" s="28"/>
      <c r="OG264" s="28"/>
      <c r="OH264" s="28"/>
      <c r="OI264" s="28"/>
      <c r="OJ264" s="28"/>
    </row>
    <row r="265" spans="1:400">
      <c r="A265" s="12" t="s">
        <v>297</v>
      </c>
      <c r="B265" s="13"/>
      <c r="C265" s="189"/>
      <c r="D265" s="12"/>
      <c r="E265" s="14" t="s">
        <v>309</v>
      </c>
      <c r="F265" s="14" t="s">
        <v>36</v>
      </c>
      <c r="G265" s="14" t="s">
        <v>97</v>
      </c>
      <c r="H265" s="15">
        <v>2018</v>
      </c>
      <c r="I265" s="15">
        <v>1</v>
      </c>
      <c r="J265" s="15">
        <v>0</v>
      </c>
      <c r="K265" s="15">
        <v>0</v>
      </c>
      <c r="L265" s="16" t="s">
        <v>331</v>
      </c>
      <c r="M265" s="16"/>
      <c r="N265" s="16" t="s">
        <v>39</v>
      </c>
      <c r="O265" s="17">
        <v>1670</v>
      </c>
      <c r="P265" s="17">
        <v>0</v>
      </c>
      <c r="Q265" s="17">
        <v>0</v>
      </c>
      <c r="R265" s="18" t="s">
        <v>33</v>
      </c>
      <c r="S265" s="19">
        <v>60</v>
      </c>
      <c r="T265" s="19">
        <v>110</v>
      </c>
      <c r="U265" s="19">
        <v>1.8181818181818181</v>
      </c>
      <c r="V265" s="19">
        <v>0</v>
      </c>
      <c r="W265" s="20">
        <v>0.2</v>
      </c>
      <c r="X265" s="21">
        <v>334</v>
      </c>
      <c r="Y265" s="22" t="s">
        <v>33</v>
      </c>
      <c r="Z265" s="14" t="s">
        <v>5838</v>
      </c>
      <c r="AA265" s="24" t="s">
        <v>67</v>
      </c>
      <c r="AB265" s="14" t="s">
        <v>67</v>
      </c>
      <c r="AC265" s="14" t="s">
        <v>67</v>
      </c>
      <c r="AD265" s="25"/>
      <c r="AE265" s="26"/>
      <c r="AF265" s="27"/>
      <c r="AG265" s="29"/>
      <c r="AH265" s="29"/>
      <c r="AI265" s="29"/>
      <c r="AJ265" s="29"/>
      <c r="AK265" s="29"/>
      <c r="AL265" s="29"/>
      <c r="AM265" s="29"/>
      <c r="AN265" s="29"/>
      <c r="AO265" s="29"/>
      <c r="AP265" s="28"/>
      <c r="AQ265" s="28"/>
      <c r="AR265" s="28"/>
      <c r="AS265" s="28"/>
      <c r="AT265" s="28"/>
      <c r="AU265" s="28"/>
      <c r="AV265" s="28"/>
      <c r="AW265" s="28"/>
      <c r="AX265" s="28"/>
      <c r="AY265" s="28"/>
      <c r="AZ265" s="28"/>
      <c r="BA265" s="28"/>
      <c r="BB265" s="28"/>
      <c r="BC265" s="28"/>
      <c r="BD265" s="28"/>
      <c r="BE265" s="28"/>
      <c r="BF265" s="28"/>
      <c r="BG265" s="28"/>
      <c r="BH265" s="28"/>
      <c r="BI265" s="28"/>
      <c r="BJ265" s="28"/>
      <c r="BK265" s="28"/>
      <c r="BL265" s="28"/>
      <c r="BM265" s="28"/>
      <c r="BN265" s="28"/>
      <c r="BO265" s="28"/>
      <c r="BP265" s="28"/>
      <c r="BQ265" s="28"/>
      <c r="BR265" s="28"/>
      <c r="BS265" s="28"/>
      <c r="BT265" s="28"/>
      <c r="BU265" s="28"/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  <c r="DM265" s="28"/>
      <c r="DN265" s="28"/>
      <c r="DO265" s="28"/>
      <c r="DP265" s="28"/>
      <c r="DQ265" s="28"/>
      <c r="DR265" s="28"/>
      <c r="DS265" s="28"/>
      <c r="DT265" s="28"/>
      <c r="DU265" s="28"/>
      <c r="DV265" s="28"/>
      <c r="DW265" s="28"/>
      <c r="DX265" s="28"/>
      <c r="DY265" s="28"/>
      <c r="DZ265" s="28"/>
      <c r="EA265" s="28"/>
      <c r="EB265" s="28"/>
      <c r="EC265" s="28"/>
      <c r="ED265" s="28"/>
      <c r="EE265" s="28"/>
      <c r="EF265" s="28"/>
      <c r="EG265" s="28"/>
      <c r="EH265" s="28"/>
      <c r="EI265" s="28"/>
      <c r="EJ265" s="28"/>
      <c r="EK265" s="28"/>
      <c r="EL265" s="28"/>
      <c r="EM265" s="28"/>
      <c r="EN265" s="28"/>
      <c r="EO265" s="28"/>
      <c r="EP265" s="28"/>
      <c r="EQ265" s="28"/>
      <c r="ER265" s="28"/>
      <c r="ES265" s="28"/>
      <c r="ET265" s="28"/>
      <c r="EU265" s="28"/>
      <c r="EV265" s="28"/>
      <c r="EW265" s="28"/>
      <c r="EX265" s="28"/>
      <c r="EY265" s="28"/>
      <c r="EZ265" s="28"/>
      <c r="FA265" s="28"/>
      <c r="FB265" s="28"/>
      <c r="FC265" s="28"/>
      <c r="FD265" s="28"/>
      <c r="FE265" s="28"/>
      <c r="FF265" s="28"/>
      <c r="FG265" s="28"/>
      <c r="FH265" s="28"/>
      <c r="FI265" s="28"/>
      <c r="FJ265" s="28"/>
      <c r="FK265" s="28"/>
      <c r="FL265" s="28"/>
      <c r="FM265" s="28"/>
      <c r="FN265" s="28"/>
      <c r="FO265" s="28"/>
      <c r="FP265" s="28"/>
      <c r="FQ265" s="28"/>
      <c r="FR265" s="28"/>
      <c r="FS265" s="28"/>
      <c r="FT265" s="28"/>
      <c r="FU265" s="28"/>
      <c r="FV265" s="28"/>
      <c r="FW265" s="28"/>
      <c r="FX265" s="28"/>
      <c r="FY265" s="28"/>
      <c r="FZ265" s="28"/>
      <c r="GA265" s="28"/>
      <c r="GB265" s="28"/>
      <c r="GC265" s="28"/>
      <c r="GD265" s="28"/>
      <c r="GE265" s="28"/>
      <c r="GF265" s="28"/>
      <c r="GG265" s="28"/>
      <c r="GH265" s="28"/>
      <c r="GI265" s="28"/>
      <c r="GJ265" s="28"/>
      <c r="GK265" s="28"/>
      <c r="GL265" s="28"/>
      <c r="GM265" s="28"/>
      <c r="GN265" s="28"/>
      <c r="GO265" s="28"/>
      <c r="GP265" s="28"/>
      <c r="GQ265" s="28"/>
      <c r="GR265" s="28"/>
      <c r="GS265" s="28"/>
      <c r="GT265" s="28"/>
      <c r="GU265" s="28"/>
      <c r="GV265" s="28"/>
      <c r="GW265" s="28"/>
      <c r="GX265" s="28"/>
      <c r="GY265" s="28"/>
      <c r="GZ265" s="28"/>
      <c r="HA265" s="28"/>
      <c r="HB265" s="28"/>
      <c r="HC265" s="28"/>
      <c r="HD265" s="28"/>
      <c r="HE265" s="28"/>
      <c r="HF265" s="28"/>
      <c r="HG265" s="28"/>
      <c r="HH265" s="28"/>
      <c r="HI265" s="28"/>
      <c r="HJ265" s="28"/>
      <c r="HK265" s="28"/>
      <c r="HL265" s="28"/>
      <c r="HM265" s="28"/>
      <c r="HN265" s="28"/>
      <c r="HO265" s="28"/>
      <c r="HP265" s="28"/>
      <c r="HQ265" s="28"/>
      <c r="HR265" s="28"/>
      <c r="HS265" s="28"/>
      <c r="HT265" s="28"/>
      <c r="HU265" s="28"/>
      <c r="HV265" s="28"/>
      <c r="HW265" s="28"/>
      <c r="HX265" s="28"/>
      <c r="HY265" s="28"/>
      <c r="HZ265" s="28"/>
      <c r="IA265" s="28"/>
      <c r="IB265" s="28"/>
      <c r="IC265" s="28"/>
      <c r="ID265" s="28"/>
      <c r="IE265" s="28"/>
      <c r="IF265" s="28"/>
      <c r="IG265" s="28"/>
      <c r="IH265" s="28"/>
      <c r="II265" s="28"/>
      <c r="IJ265" s="28"/>
      <c r="IK265" s="28"/>
      <c r="IL265" s="28"/>
      <c r="IM265" s="28"/>
      <c r="IN265" s="28"/>
      <c r="IO265" s="28"/>
      <c r="IP265" s="28"/>
      <c r="IQ265" s="28"/>
      <c r="IR265" s="28"/>
      <c r="IS265" s="28"/>
      <c r="IT265" s="28"/>
      <c r="IU265" s="28"/>
      <c r="IV265" s="28"/>
      <c r="IW265" s="28"/>
      <c r="IX265" s="28"/>
      <c r="IY265" s="28"/>
      <c r="IZ265" s="28"/>
      <c r="JA265" s="28"/>
      <c r="JB265" s="28"/>
      <c r="JC265" s="28"/>
      <c r="JD265" s="28"/>
      <c r="JE265" s="28"/>
      <c r="JF265" s="28"/>
      <c r="JG265" s="28"/>
      <c r="JH265" s="28"/>
      <c r="JI265" s="28"/>
      <c r="JJ265" s="28"/>
      <c r="JK265" s="28"/>
      <c r="JL265" s="28"/>
      <c r="JM265" s="28"/>
      <c r="JN265" s="28"/>
      <c r="JO265" s="28"/>
      <c r="JP265" s="28"/>
      <c r="JQ265" s="28"/>
      <c r="JR265" s="28"/>
      <c r="JS265" s="28"/>
      <c r="JT265" s="28"/>
      <c r="JU265" s="28"/>
      <c r="JV265" s="28"/>
      <c r="JW265" s="28"/>
      <c r="JX265" s="28"/>
      <c r="JY265" s="28"/>
      <c r="JZ265" s="28"/>
      <c r="KA265" s="28"/>
      <c r="KB265" s="28"/>
      <c r="KC265" s="28"/>
      <c r="KD265" s="28"/>
      <c r="KE265" s="28"/>
      <c r="KF265" s="28"/>
      <c r="KG265" s="28"/>
      <c r="KH265" s="28"/>
      <c r="KI265" s="28"/>
      <c r="KJ265" s="28"/>
      <c r="KK265" s="28"/>
      <c r="KL265" s="28"/>
      <c r="KM265" s="28"/>
      <c r="KN265" s="28"/>
      <c r="KO265" s="28"/>
      <c r="KP265" s="28"/>
      <c r="KQ265" s="28"/>
      <c r="KR265" s="28"/>
      <c r="KS265" s="28"/>
      <c r="KT265" s="28"/>
      <c r="KU265" s="28"/>
      <c r="KV265" s="28"/>
      <c r="KW265" s="28"/>
      <c r="KX265" s="28"/>
      <c r="KY265" s="28"/>
      <c r="KZ265" s="28"/>
      <c r="LA265" s="28"/>
      <c r="LB265" s="28"/>
      <c r="LC265" s="28"/>
      <c r="LD265" s="28"/>
      <c r="LE265" s="28"/>
      <c r="LF265" s="28"/>
      <c r="LG265" s="28"/>
      <c r="LH265" s="28"/>
      <c r="LI265" s="28"/>
      <c r="LJ265" s="28"/>
      <c r="LK265" s="28"/>
      <c r="LL265" s="28"/>
      <c r="LM265" s="28"/>
      <c r="LN265" s="28"/>
      <c r="LO265" s="28"/>
      <c r="LP265" s="28"/>
      <c r="LQ265" s="28"/>
      <c r="LR265" s="28"/>
      <c r="LS265" s="28"/>
      <c r="LT265" s="28"/>
      <c r="LU265" s="28"/>
      <c r="LV265" s="28"/>
      <c r="LW265" s="28"/>
      <c r="LX265" s="28"/>
      <c r="LY265" s="28"/>
      <c r="LZ265" s="28"/>
      <c r="MA265" s="28"/>
      <c r="MB265" s="28"/>
      <c r="MC265" s="28"/>
      <c r="MD265" s="28"/>
      <c r="ME265" s="28"/>
      <c r="MF265" s="28"/>
      <c r="MG265" s="28"/>
      <c r="MH265" s="28"/>
      <c r="MI265" s="28"/>
      <c r="MJ265" s="28"/>
      <c r="MK265" s="28"/>
      <c r="ML265" s="28"/>
      <c r="MM265" s="28"/>
      <c r="MN265" s="28"/>
      <c r="MO265" s="28"/>
      <c r="MP265" s="28"/>
      <c r="MQ265" s="28"/>
      <c r="MR265" s="28"/>
      <c r="MS265" s="28"/>
      <c r="MT265" s="28"/>
      <c r="MU265" s="28"/>
      <c r="MV265" s="28"/>
      <c r="MW265" s="28"/>
      <c r="MX265" s="28"/>
      <c r="MY265" s="28"/>
      <c r="MZ265" s="28"/>
      <c r="NA265" s="28"/>
      <c r="NB265" s="28"/>
      <c r="NC265" s="28"/>
      <c r="ND265" s="28"/>
      <c r="NE265" s="28"/>
      <c r="NF265" s="28"/>
      <c r="NG265" s="28"/>
      <c r="NH265" s="28"/>
      <c r="NI265" s="28"/>
      <c r="NJ265" s="28"/>
      <c r="NK265" s="28"/>
      <c r="NL265" s="28"/>
      <c r="NM265" s="28"/>
      <c r="NN265" s="28"/>
      <c r="NO265" s="28"/>
      <c r="NP265" s="28"/>
      <c r="NQ265" s="28"/>
      <c r="NR265" s="28"/>
      <c r="NS265" s="28"/>
      <c r="NT265" s="28"/>
      <c r="NU265" s="28"/>
      <c r="NV265" s="28"/>
      <c r="NW265" s="28"/>
      <c r="NX265" s="28"/>
      <c r="NY265" s="28"/>
      <c r="NZ265" s="28"/>
      <c r="OA265" s="28"/>
      <c r="OB265" s="28"/>
      <c r="OC265" s="28"/>
      <c r="OD265" s="28"/>
      <c r="OE265" s="28"/>
      <c r="OF265" s="28"/>
      <c r="OG265" s="28"/>
      <c r="OH265" s="28"/>
      <c r="OI265" s="28"/>
      <c r="OJ265" s="28"/>
    </row>
    <row r="266" spans="1:400">
      <c r="A266" s="12" t="s">
        <v>297</v>
      </c>
      <c r="B266" s="13"/>
      <c r="C266" s="189"/>
      <c r="D266" s="12"/>
      <c r="E266" s="14" t="s">
        <v>309</v>
      </c>
      <c r="F266" s="14" t="s">
        <v>36</v>
      </c>
      <c r="G266" s="14" t="s">
        <v>97</v>
      </c>
      <c r="H266" s="15">
        <v>2018</v>
      </c>
      <c r="I266" s="15">
        <v>1</v>
      </c>
      <c r="J266" s="15">
        <v>0</v>
      </c>
      <c r="K266" s="15">
        <v>0</v>
      </c>
      <c r="L266" s="16" t="s">
        <v>332</v>
      </c>
      <c r="M266" s="16"/>
      <c r="N266" s="16" t="s">
        <v>39</v>
      </c>
      <c r="O266" s="17">
        <v>1670</v>
      </c>
      <c r="P266" s="17">
        <v>0</v>
      </c>
      <c r="Q266" s="17">
        <v>0</v>
      </c>
      <c r="R266" s="18" t="s">
        <v>33</v>
      </c>
      <c r="S266" s="19">
        <v>60</v>
      </c>
      <c r="T266" s="19">
        <v>110</v>
      </c>
      <c r="U266" s="19">
        <v>1.8181818181818181</v>
      </c>
      <c r="V266" s="19">
        <v>0</v>
      </c>
      <c r="W266" s="20">
        <v>0.2</v>
      </c>
      <c r="X266" s="21">
        <v>334</v>
      </c>
      <c r="Y266" s="22" t="s">
        <v>33</v>
      </c>
      <c r="Z266" s="14" t="s">
        <v>5838</v>
      </c>
      <c r="AA266" s="24" t="s">
        <v>67</v>
      </c>
      <c r="AB266" s="14" t="s">
        <v>67</v>
      </c>
      <c r="AC266" s="14" t="s">
        <v>67</v>
      </c>
      <c r="AD266" s="25"/>
      <c r="AE266" s="26"/>
      <c r="AF266" s="27"/>
      <c r="AG266" s="29"/>
      <c r="AH266" s="29"/>
      <c r="AI266" s="29"/>
      <c r="AJ266" s="29"/>
      <c r="AK266" s="29"/>
      <c r="AL266" s="29"/>
      <c r="AM266" s="29"/>
      <c r="AN266" s="29"/>
      <c r="AO266" s="29"/>
      <c r="AP266" s="28"/>
      <c r="AQ266" s="28"/>
      <c r="AR266" s="28"/>
      <c r="AS266" s="28"/>
      <c r="AT266" s="28"/>
      <c r="AU266" s="28"/>
      <c r="AV266" s="28"/>
      <c r="AW266" s="28"/>
      <c r="AX266" s="28"/>
      <c r="AY266" s="28"/>
      <c r="AZ266" s="28"/>
      <c r="BA266" s="28"/>
      <c r="BB266" s="28"/>
      <c r="BC266" s="28"/>
      <c r="BD266" s="28"/>
      <c r="BE266" s="28"/>
      <c r="BF266" s="28"/>
      <c r="BG266" s="28"/>
      <c r="BH266" s="28"/>
      <c r="BI266" s="28"/>
      <c r="BJ266" s="28"/>
      <c r="BK266" s="28"/>
      <c r="BL266" s="28"/>
      <c r="BM266" s="28"/>
      <c r="BN266" s="28"/>
      <c r="BO266" s="28"/>
      <c r="BP266" s="28"/>
      <c r="BQ266" s="28"/>
      <c r="BR266" s="28"/>
      <c r="BS266" s="28"/>
      <c r="BT266" s="28"/>
      <c r="BU266" s="28"/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  <c r="DM266" s="28"/>
      <c r="DN266" s="28"/>
      <c r="DO266" s="28"/>
      <c r="DP266" s="28"/>
      <c r="DQ266" s="28"/>
      <c r="DR266" s="28"/>
      <c r="DS266" s="28"/>
      <c r="DT266" s="28"/>
      <c r="DU266" s="28"/>
      <c r="DV266" s="28"/>
      <c r="DW266" s="28"/>
      <c r="DX266" s="28"/>
      <c r="DY266" s="28"/>
      <c r="DZ266" s="28"/>
      <c r="EA266" s="28"/>
      <c r="EB266" s="28"/>
      <c r="EC266" s="28"/>
      <c r="ED266" s="28"/>
      <c r="EE266" s="28"/>
      <c r="EF266" s="28"/>
      <c r="EG266" s="28"/>
      <c r="EH266" s="28"/>
      <c r="EI266" s="28"/>
      <c r="EJ266" s="28"/>
      <c r="EK266" s="28"/>
      <c r="EL266" s="28"/>
      <c r="EM266" s="28"/>
      <c r="EN266" s="28"/>
      <c r="EO266" s="28"/>
      <c r="EP266" s="28"/>
      <c r="EQ266" s="28"/>
      <c r="ER266" s="28"/>
      <c r="ES266" s="28"/>
      <c r="ET266" s="28"/>
      <c r="EU266" s="28"/>
      <c r="EV266" s="28"/>
      <c r="EW266" s="28"/>
      <c r="EX266" s="28"/>
      <c r="EY266" s="28"/>
      <c r="EZ266" s="28"/>
      <c r="FA266" s="28"/>
      <c r="FB266" s="28"/>
      <c r="FC266" s="28"/>
      <c r="FD266" s="28"/>
      <c r="FE266" s="28"/>
      <c r="FF266" s="28"/>
      <c r="FG266" s="28"/>
      <c r="FH266" s="28"/>
      <c r="FI266" s="28"/>
      <c r="FJ266" s="28"/>
      <c r="FK266" s="28"/>
      <c r="FL266" s="28"/>
      <c r="FM266" s="28"/>
      <c r="FN266" s="28"/>
      <c r="FO266" s="28"/>
      <c r="FP266" s="28"/>
      <c r="FQ266" s="28"/>
      <c r="FR266" s="28"/>
      <c r="FS266" s="28"/>
      <c r="FT266" s="28"/>
      <c r="FU266" s="28"/>
      <c r="FV266" s="28"/>
      <c r="FW266" s="28"/>
      <c r="FX266" s="28"/>
      <c r="FY266" s="28"/>
      <c r="FZ266" s="28"/>
      <c r="GA266" s="28"/>
      <c r="GB266" s="28"/>
      <c r="GC266" s="28"/>
      <c r="GD266" s="28"/>
      <c r="GE266" s="28"/>
      <c r="GF266" s="28"/>
      <c r="GG266" s="28"/>
      <c r="GH266" s="28"/>
      <c r="GI266" s="28"/>
      <c r="GJ266" s="28"/>
      <c r="GK266" s="28"/>
      <c r="GL266" s="28"/>
      <c r="GM266" s="28"/>
      <c r="GN266" s="28"/>
      <c r="GO266" s="28"/>
      <c r="GP266" s="28"/>
      <c r="GQ266" s="28"/>
      <c r="GR266" s="28"/>
      <c r="GS266" s="28"/>
      <c r="GT266" s="28"/>
      <c r="GU266" s="28"/>
      <c r="GV266" s="28"/>
      <c r="GW266" s="28"/>
      <c r="GX266" s="28"/>
      <c r="GY266" s="28"/>
      <c r="GZ266" s="28"/>
      <c r="HA266" s="28"/>
      <c r="HB266" s="28"/>
      <c r="HC266" s="28"/>
      <c r="HD266" s="28"/>
      <c r="HE266" s="28"/>
      <c r="HF266" s="28"/>
      <c r="HG266" s="28"/>
      <c r="HH266" s="28"/>
      <c r="HI266" s="28"/>
      <c r="HJ266" s="28"/>
      <c r="HK266" s="28"/>
      <c r="HL266" s="28"/>
      <c r="HM266" s="28"/>
      <c r="HN266" s="28"/>
      <c r="HO266" s="28"/>
      <c r="HP266" s="28"/>
      <c r="HQ266" s="28"/>
      <c r="HR266" s="28"/>
      <c r="HS266" s="28"/>
      <c r="HT266" s="28"/>
      <c r="HU266" s="28"/>
      <c r="HV266" s="28"/>
      <c r="HW266" s="28"/>
      <c r="HX266" s="28"/>
      <c r="HY266" s="28"/>
      <c r="HZ266" s="28"/>
      <c r="IA266" s="28"/>
      <c r="IB266" s="28"/>
      <c r="IC266" s="28"/>
      <c r="ID266" s="28"/>
      <c r="IE266" s="28"/>
      <c r="IF266" s="28"/>
      <c r="IG266" s="28"/>
      <c r="IH266" s="28"/>
      <c r="II266" s="28"/>
      <c r="IJ266" s="28"/>
      <c r="IK266" s="28"/>
      <c r="IL266" s="28"/>
      <c r="IM266" s="28"/>
      <c r="IN266" s="28"/>
      <c r="IO266" s="28"/>
      <c r="IP266" s="28"/>
      <c r="IQ266" s="28"/>
      <c r="IR266" s="28"/>
      <c r="IS266" s="28"/>
      <c r="IT266" s="28"/>
      <c r="IU266" s="28"/>
      <c r="IV266" s="28"/>
      <c r="IW266" s="28"/>
      <c r="IX266" s="28"/>
      <c r="IY266" s="28"/>
      <c r="IZ266" s="28"/>
      <c r="JA266" s="28"/>
      <c r="JB266" s="28"/>
      <c r="JC266" s="28"/>
      <c r="JD266" s="28"/>
      <c r="JE266" s="28"/>
      <c r="JF266" s="28"/>
      <c r="JG266" s="28"/>
      <c r="JH266" s="28"/>
      <c r="JI266" s="28"/>
      <c r="JJ266" s="28"/>
      <c r="JK266" s="28"/>
      <c r="JL266" s="28"/>
      <c r="JM266" s="28"/>
      <c r="JN266" s="28"/>
      <c r="JO266" s="28"/>
      <c r="JP266" s="28"/>
      <c r="JQ266" s="28"/>
      <c r="JR266" s="28"/>
      <c r="JS266" s="28"/>
      <c r="JT266" s="28"/>
      <c r="JU266" s="28"/>
      <c r="JV266" s="28"/>
      <c r="JW266" s="28"/>
      <c r="JX266" s="28"/>
      <c r="JY266" s="28"/>
      <c r="JZ266" s="28"/>
      <c r="KA266" s="28"/>
      <c r="KB266" s="28"/>
      <c r="KC266" s="28"/>
      <c r="KD266" s="28"/>
      <c r="KE266" s="28"/>
      <c r="KF266" s="28"/>
      <c r="KG266" s="28"/>
      <c r="KH266" s="28"/>
      <c r="KI266" s="28"/>
      <c r="KJ266" s="28"/>
      <c r="KK266" s="28"/>
      <c r="KL266" s="28"/>
      <c r="KM266" s="28"/>
      <c r="KN266" s="28"/>
      <c r="KO266" s="28"/>
      <c r="KP266" s="28"/>
      <c r="KQ266" s="28"/>
      <c r="KR266" s="28"/>
      <c r="KS266" s="28"/>
      <c r="KT266" s="28"/>
      <c r="KU266" s="28"/>
      <c r="KV266" s="28"/>
      <c r="KW266" s="28"/>
      <c r="KX266" s="28"/>
      <c r="KY266" s="28"/>
      <c r="KZ266" s="28"/>
      <c r="LA266" s="28"/>
      <c r="LB266" s="28"/>
      <c r="LC266" s="28"/>
      <c r="LD266" s="28"/>
      <c r="LE266" s="28"/>
      <c r="LF266" s="28"/>
      <c r="LG266" s="28"/>
      <c r="LH266" s="28"/>
      <c r="LI266" s="28"/>
      <c r="LJ266" s="28"/>
      <c r="LK266" s="28"/>
      <c r="LL266" s="28"/>
      <c r="LM266" s="28"/>
      <c r="LN266" s="28"/>
      <c r="LO266" s="28"/>
      <c r="LP266" s="28"/>
      <c r="LQ266" s="28"/>
      <c r="LR266" s="28"/>
      <c r="LS266" s="28"/>
      <c r="LT266" s="28"/>
      <c r="LU266" s="28"/>
      <c r="LV266" s="28"/>
      <c r="LW266" s="28"/>
      <c r="LX266" s="28"/>
      <c r="LY266" s="28"/>
      <c r="LZ266" s="28"/>
      <c r="MA266" s="28"/>
      <c r="MB266" s="28"/>
      <c r="MC266" s="28"/>
      <c r="MD266" s="28"/>
      <c r="ME266" s="28"/>
      <c r="MF266" s="28"/>
      <c r="MG266" s="28"/>
      <c r="MH266" s="28"/>
      <c r="MI266" s="28"/>
      <c r="MJ266" s="28"/>
      <c r="MK266" s="28"/>
      <c r="ML266" s="28"/>
      <c r="MM266" s="28"/>
      <c r="MN266" s="28"/>
      <c r="MO266" s="28"/>
      <c r="MP266" s="28"/>
      <c r="MQ266" s="28"/>
      <c r="MR266" s="28"/>
      <c r="MS266" s="28"/>
      <c r="MT266" s="28"/>
      <c r="MU266" s="28"/>
      <c r="MV266" s="28"/>
      <c r="MW266" s="28"/>
      <c r="MX266" s="28"/>
      <c r="MY266" s="28"/>
      <c r="MZ266" s="28"/>
      <c r="NA266" s="28"/>
      <c r="NB266" s="28"/>
      <c r="NC266" s="28"/>
      <c r="ND266" s="28"/>
      <c r="NE266" s="28"/>
      <c r="NF266" s="28"/>
      <c r="NG266" s="28"/>
      <c r="NH266" s="28"/>
      <c r="NI266" s="28"/>
      <c r="NJ266" s="28"/>
      <c r="NK266" s="28"/>
      <c r="NL266" s="28"/>
      <c r="NM266" s="28"/>
      <c r="NN266" s="28"/>
      <c r="NO266" s="28"/>
      <c r="NP266" s="28"/>
      <c r="NQ266" s="28"/>
      <c r="NR266" s="28"/>
      <c r="NS266" s="28"/>
      <c r="NT266" s="28"/>
      <c r="NU266" s="28"/>
      <c r="NV266" s="28"/>
      <c r="NW266" s="28"/>
      <c r="NX266" s="28"/>
      <c r="NY266" s="28"/>
      <c r="NZ266" s="28"/>
      <c r="OA266" s="28"/>
      <c r="OB266" s="28"/>
      <c r="OC266" s="28"/>
      <c r="OD266" s="28"/>
      <c r="OE266" s="28"/>
      <c r="OF266" s="28"/>
      <c r="OG266" s="28"/>
      <c r="OH266" s="28"/>
      <c r="OI266" s="28"/>
      <c r="OJ266" s="28"/>
    </row>
    <row r="267" spans="1:400">
      <c r="A267" s="12" t="s">
        <v>297</v>
      </c>
      <c r="B267" s="13"/>
      <c r="C267" s="189"/>
      <c r="D267" s="12"/>
      <c r="E267" s="14" t="s">
        <v>107</v>
      </c>
      <c r="F267" s="14" t="s">
        <v>34</v>
      </c>
      <c r="G267" s="14" t="s">
        <v>344</v>
      </c>
      <c r="H267" s="15">
        <v>2008</v>
      </c>
      <c r="I267" s="15">
        <v>1</v>
      </c>
      <c r="J267" s="15">
        <v>0</v>
      </c>
      <c r="K267" s="15">
        <v>0</v>
      </c>
      <c r="L267" s="16" t="s">
        <v>343</v>
      </c>
      <c r="M267" s="16"/>
      <c r="N267" s="16" t="s">
        <v>39</v>
      </c>
      <c r="O267" s="17">
        <v>2628</v>
      </c>
      <c r="P267" s="17">
        <v>6132</v>
      </c>
      <c r="Q267" s="17">
        <v>5</v>
      </c>
      <c r="R267" s="18" t="s">
        <v>33</v>
      </c>
      <c r="S267" s="19">
        <v>60</v>
      </c>
      <c r="T267" s="19">
        <v>110</v>
      </c>
      <c r="U267" s="19">
        <v>1.1818181818181819</v>
      </c>
      <c r="V267" s="19">
        <v>0</v>
      </c>
      <c r="W267" s="20">
        <v>0.13</v>
      </c>
      <c r="X267" s="21">
        <v>381.49799999999999</v>
      </c>
      <c r="Y267" s="22" t="s">
        <v>33</v>
      </c>
      <c r="Z267" s="14" t="s">
        <v>5838</v>
      </c>
      <c r="AA267" s="24" t="s">
        <v>67</v>
      </c>
      <c r="AB267" s="14" t="s">
        <v>67</v>
      </c>
      <c r="AC267" s="14" t="s">
        <v>67</v>
      </c>
      <c r="AD267" s="25"/>
      <c r="AE267" s="26"/>
      <c r="AF267" s="27"/>
      <c r="AG267" s="29"/>
      <c r="AH267" s="29"/>
      <c r="AI267" s="29"/>
      <c r="AJ267" s="29"/>
      <c r="AK267" s="29"/>
      <c r="AL267" s="29"/>
      <c r="AM267" s="29"/>
      <c r="AN267" s="29"/>
      <c r="AO267" s="29"/>
      <c r="AP267" s="28"/>
      <c r="AQ267" s="28"/>
      <c r="AR267" s="28"/>
      <c r="AS267" s="28"/>
      <c r="AT267" s="28"/>
      <c r="AU267" s="28"/>
      <c r="AV267" s="28"/>
      <c r="AW267" s="28"/>
      <c r="AX267" s="28"/>
      <c r="AY267" s="28"/>
      <c r="AZ267" s="28"/>
      <c r="BA267" s="28"/>
      <c r="BB267" s="28"/>
      <c r="BC267" s="28"/>
      <c r="BD267" s="28"/>
      <c r="BE267" s="28"/>
      <c r="BF267" s="28"/>
      <c r="BG267" s="28"/>
      <c r="BH267" s="28"/>
      <c r="BI267" s="28"/>
      <c r="BJ267" s="28"/>
      <c r="BK267" s="28"/>
      <c r="BL267" s="28"/>
      <c r="BM267" s="28"/>
      <c r="BN267" s="28"/>
      <c r="BO267" s="28"/>
      <c r="BP267" s="28"/>
      <c r="BQ267" s="28"/>
      <c r="BR267" s="28"/>
      <c r="BS267" s="28"/>
      <c r="BT267" s="28"/>
      <c r="BU267" s="28"/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  <c r="DM267" s="28"/>
      <c r="DN267" s="28"/>
      <c r="DO267" s="28"/>
      <c r="DP267" s="28"/>
      <c r="DQ267" s="28"/>
      <c r="DR267" s="28"/>
      <c r="DS267" s="28"/>
      <c r="DT267" s="28"/>
      <c r="DU267" s="28"/>
      <c r="DV267" s="28"/>
      <c r="DW267" s="28"/>
      <c r="DX267" s="28"/>
      <c r="DY267" s="28"/>
      <c r="DZ267" s="28"/>
      <c r="EA267" s="28"/>
      <c r="EB267" s="28"/>
      <c r="EC267" s="28"/>
      <c r="ED267" s="28"/>
      <c r="EE267" s="28"/>
      <c r="EF267" s="28"/>
      <c r="EG267" s="28"/>
      <c r="EH267" s="28"/>
      <c r="EI267" s="28"/>
      <c r="EJ267" s="28"/>
      <c r="EK267" s="28"/>
      <c r="EL267" s="28"/>
      <c r="EM267" s="28"/>
      <c r="EN267" s="28"/>
      <c r="EO267" s="28"/>
      <c r="EP267" s="28"/>
      <c r="EQ267" s="28"/>
      <c r="ER267" s="28"/>
      <c r="ES267" s="28"/>
      <c r="ET267" s="28"/>
      <c r="EU267" s="28"/>
      <c r="EV267" s="28"/>
      <c r="EW267" s="28"/>
      <c r="EX267" s="28"/>
      <c r="EY267" s="28"/>
      <c r="EZ267" s="28"/>
      <c r="FA267" s="28"/>
      <c r="FB267" s="28"/>
      <c r="FC267" s="28"/>
      <c r="FD267" s="28"/>
      <c r="FE267" s="28"/>
      <c r="FF267" s="28"/>
      <c r="FG267" s="28"/>
      <c r="FH267" s="28"/>
      <c r="FI267" s="28"/>
      <c r="FJ267" s="28"/>
      <c r="FK267" s="28"/>
      <c r="FL267" s="28"/>
      <c r="FM267" s="28"/>
      <c r="FN267" s="28"/>
      <c r="FO267" s="28"/>
      <c r="FP267" s="28"/>
      <c r="FQ267" s="28"/>
      <c r="FR267" s="28"/>
      <c r="FS267" s="28"/>
      <c r="FT267" s="28"/>
      <c r="FU267" s="28"/>
      <c r="FV267" s="28"/>
      <c r="FW267" s="28"/>
      <c r="FX267" s="28"/>
      <c r="FY267" s="28"/>
      <c r="FZ267" s="28"/>
      <c r="GA267" s="28"/>
      <c r="GB267" s="28"/>
      <c r="GC267" s="28"/>
      <c r="GD267" s="28"/>
      <c r="GE267" s="28"/>
      <c r="GF267" s="28"/>
      <c r="GG267" s="28"/>
      <c r="GH267" s="28"/>
      <c r="GI267" s="28"/>
      <c r="GJ267" s="28"/>
      <c r="GK267" s="28"/>
      <c r="GL267" s="28"/>
      <c r="GM267" s="28"/>
      <c r="GN267" s="28"/>
      <c r="GO267" s="28"/>
      <c r="GP267" s="28"/>
      <c r="GQ267" s="28"/>
      <c r="GR267" s="28"/>
      <c r="GS267" s="28"/>
      <c r="GT267" s="28"/>
      <c r="GU267" s="28"/>
      <c r="GV267" s="28"/>
      <c r="GW267" s="28"/>
      <c r="GX267" s="28"/>
      <c r="GY267" s="28"/>
      <c r="GZ267" s="28"/>
      <c r="HA267" s="28"/>
      <c r="HB267" s="28"/>
      <c r="HC267" s="28"/>
      <c r="HD267" s="28"/>
      <c r="HE267" s="28"/>
      <c r="HF267" s="28"/>
      <c r="HG267" s="28"/>
      <c r="HH267" s="28"/>
      <c r="HI267" s="28"/>
      <c r="HJ267" s="28"/>
      <c r="HK267" s="28"/>
      <c r="HL267" s="28"/>
      <c r="HM267" s="28"/>
      <c r="HN267" s="28"/>
      <c r="HO267" s="28"/>
      <c r="HP267" s="28"/>
      <c r="HQ267" s="28"/>
      <c r="HR267" s="28"/>
      <c r="HS267" s="28"/>
      <c r="HT267" s="28"/>
      <c r="HU267" s="28"/>
      <c r="HV267" s="28"/>
      <c r="HW267" s="28"/>
      <c r="HX267" s="28"/>
      <c r="HY267" s="28"/>
      <c r="HZ267" s="28"/>
      <c r="IA267" s="28"/>
      <c r="IB267" s="28"/>
      <c r="IC267" s="28"/>
      <c r="ID267" s="28"/>
      <c r="IE267" s="28"/>
      <c r="IF267" s="28"/>
      <c r="IG267" s="28"/>
      <c r="IH267" s="28"/>
      <c r="II267" s="28"/>
      <c r="IJ267" s="28"/>
      <c r="IK267" s="28"/>
      <c r="IL267" s="28"/>
      <c r="IM267" s="28"/>
      <c r="IN267" s="28"/>
      <c r="IO267" s="28"/>
      <c r="IP267" s="28"/>
      <c r="IQ267" s="28"/>
      <c r="IR267" s="28"/>
      <c r="IS267" s="28"/>
      <c r="IT267" s="28"/>
      <c r="IU267" s="28"/>
      <c r="IV267" s="28"/>
      <c r="IW267" s="28"/>
      <c r="IX267" s="28"/>
      <c r="IY267" s="28"/>
      <c r="IZ267" s="28"/>
      <c r="JA267" s="28"/>
      <c r="JB267" s="28"/>
      <c r="JC267" s="28"/>
      <c r="JD267" s="28"/>
      <c r="JE267" s="28"/>
      <c r="JF267" s="28"/>
      <c r="JG267" s="28"/>
      <c r="JH267" s="28"/>
      <c r="JI267" s="28"/>
      <c r="JJ267" s="28"/>
      <c r="JK267" s="28"/>
      <c r="JL267" s="28"/>
      <c r="JM267" s="28"/>
      <c r="JN267" s="28"/>
      <c r="JO267" s="28"/>
      <c r="JP267" s="28"/>
      <c r="JQ267" s="28"/>
      <c r="JR267" s="28"/>
      <c r="JS267" s="28"/>
      <c r="JT267" s="28"/>
      <c r="JU267" s="28"/>
      <c r="JV267" s="28"/>
      <c r="JW267" s="28"/>
      <c r="JX267" s="28"/>
      <c r="JY267" s="28"/>
      <c r="JZ267" s="28"/>
      <c r="KA267" s="28"/>
      <c r="KB267" s="28"/>
      <c r="KC267" s="28"/>
      <c r="KD267" s="28"/>
      <c r="KE267" s="28"/>
      <c r="KF267" s="28"/>
      <c r="KG267" s="28"/>
      <c r="KH267" s="28"/>
      <c r="KI267" s="28"/>
      <c r="KJ267" s="28"/>
      <c r="KK267" s="28"/>
      <c r="KL267" s="28"/>
      <c r="KM267" s="28"/>
      <c r="KN267" s="28"/>
      <c r="KO267" s="28"/>
      <c r="KP267" s="28"/>
      <c r="KQ267" s="28"/>
      <c r="KR267" s="28"/>
      <c r="KS267" s="28"/>
      <c r="KT267" s="28"/>
      <c r="KU267" s="28"/>
      <c r="KV267" s="28"/>
      <c r="KW267" s="28"/>
      <c r="KX267" s="28"/>
      <c r="KY267" s="28"/>
      <c r="KZ267" s="28"/>
      <c r="LA267" s="28"/>
      <c r="LB267" s="28"/>
      <c r="LC267" s="28"/>
      <c r="LD267" s="28"/>
      <c r="LE267" s="28"/>
      <c r="LF267" s="28"/>
      <c r="LG267" s="28"/>
      <c r="LH267" s="28"/>
      <c r="LI267" s="28"/>
      <c r="LJ267" s="28"/>
      <c r="LK267" s="28"/>
      <c r="LL267" s="28"/>
      <c r="LM267" s="28"/>
      <c r="LN267" s="28"/>
      <c r="LO267" s="28"/>
      <c r="LP267" s="28"/>
      <c r="LQ267" s="28"/>
      <c r="LR267" s="28"/>
      <c r="LS267" s="28"/>
      <c r="LT267" s="28"/>
      <c r="LU267" s="28"/>
      <c r="LV267" s="28"/>
      <c r="LW267" s="28"/>
      <c r="LX267" s="28"/>
      <c r="LY267" s="28"/>
      <c r="LZ267" s="28"/>
      <c r="MA267" s="28"/>
      <c r="MB267" s="28"/>
      <c r="MC267" s="28"/>
      <c r="MD267" s="28"/>
      <c r="ME267" s="28"/>
      <c r="MF267" s="28"/>
      <c r="MG267" s="28"/>
      <c r="MH267" s="28"/>
      <c r="MI267" s="28"/>
      <c r="MJ267" s="28"/>
      <c r="MK267" s="28"/>
      <c r="ML267" s="28"/>
      <c r="MM267" s="28"/>
      <c r="MN267" s="28"/>
      <c r="MO267" s="28"/>
      <c r="MP267" s="28"/>
      <c r="MQ267" s="28"/>
      <c r="MR267" s="28"/>
      <c r="MS267" s="28"/>
      <c r="MT267" s="28"/>
      <c r="MU267" s="28"/>
      <c r="MV267" s="28"/>
      <c r="MW267" s="28"/>
      <c r="MX267" s="28"/>
      <c r="MY267" s="28"/>
      <c r="MZ267" s="28"/>
      <c r="NA267" s="28"/>
      <c r="NB267" s="28"/>
      <c r="NC267" s="28"/>
      <c r="ND267" s="28"/>
      <c r="NE267" s="28"/>
      <c r="NF267" s="28"/>
      <c r="NG267" s="28"/>
      <c r="NH267" s="28"/>
      <c r="NI267" s="28"/>
      <c r="NJ267" s="28"/>
      <c r="NK267" s="28"/>
      <c r="NL267" s="28"/>
      <c r="NM267" s="28"/>
      <c r="NN267" s="28"/>
      <c r="NO267" s="28"/>
      <c r="NP267" s="28"/>
      <c r="NQ267" s="28"/>
      <c r="NR267" s="28"/>
      <c r="NS267" s="28"/>
      <c r="NT267" s="28"/>
      <c r="NU267" s="28"/>
      <c r="NV267" s="28"/>
      <c r="NW267" s="28"/>
      <c r="NX267" s="28"/>
      <c r="NY267" s="28"/>
      <c r="NZ267" s="28"/>
      <c r="OA267" s="28"/>
      <c r="OB267" s="28"/>
      <c r="OC267" s="28"/>
      <c r="OD267" s="28"/>
      <c r="OE267" s="28"/>
      <c r="OF267" s="28"/>
      <c r="OG267" s="28"/>
      <c r="OH267" s="28"/>
      <c r="OI267" s="28"/>
      <c r="OJ267" s="28"/>
    </row>
    <row r="268" spans="1:400">
      <c r="A268" s="12" t="s">
        <v>297</v>
      </c>
      <c r="B268" s="13"/>
      <c r="C268" s="189"/>
      <c r="D268" s="12"/>
      <c r="E268" s="14" t="s">
        <v>309</v>
      </c>
      <c r="F268" s="14" t="s">
        <v>102</v>
      </c>
      <c r="G268" s="14" t="s">
        <v>321</v>
      </c>
      <c r="H268" s="15">
        <v>2015</v>
      </c>
      <c r="I268" s="15">
        <v>2</v>
      </c>
      <c r="J268" s="15">
        <v>0</v>
      </c>
      <c r="K268" s="15">
        <v>0</v>
      </c>
      <c r="L268" s="16" t="s">
        <v>308</v>
      </c>
      <c r="M268" s="16"/>
      <c r="N268" s="16" t="s">
        <v>39</v>
      </c>
      <c r="O268" s="17">
        <v>1920</v>
      </c>
      <c r="P268" s="17">
        <v>0</v>
      </c>
      <c r="Q268" s="17">
        <v>0</v>
      </c>
      <c r="R268" s="18" t="s">
        <v>33</v>
      </c>
      <c r="S268" s="19">
        <v>60</v>
      </c>
      <c r="T268" s="19">
        <v>110</v>
      </c>
      <c r="U268" s="19">
        <v>1.8181818181818181</v>
      </c>
      <c r="V268" s="19">
        <v>0</v>
      </c>
      <c r="W268" s="20">
        <v>0.2</v>
      </c>
      <c r="X268" s="21">
        <v>768</v>
      </c>
      <c r="Y268" s="22" t="s">
        <v>33</v>
      </c>
      <c r="Z268" s="14" t="s">
        <v>5838</v>
      </c>
      <c r="AA268" s="24" t="s">
        <v>67</v>
      </c>
      <c r="AB268" s="14" t="s">
        <v>67</v>
      </c>
      <c r="AC268" s="14" t="s">
        <v>67</v>
      </c>
      <c r="AD268" s="25"/>
      <c r="AE268" s="26"/>
      <c r="AF268" s="27"/>
      <c r="AG268" s="29"/>
      <c r="AH268" s="29"/>
      <c r="AI268" s="29"/>
      <c r="AJ268" s="29"/>
      <c r="AK268" s="29"/>
      <c r="AL268" s="29"/>
      <c r="AM268" s="29"/>
      <c r="AN268" s="29"/>
      <c r="AO268" s="29"/>
      <c r="AP268" s="28"/>
      <c r="AQ268" s="28"/>
      <c r="AR268" s="28"/>
      <c r="AS268" s="28"/>
      <c r="AT268" s="28"/>
      <c r="AU268" s="28"/>
      <c r="AV268" s="28"/>
      <c r="AW268" s="28"/>
      <c r="AX268" s="28"/>
      <c r="AY268" s="28"/>
      <c r="AZ268" s="28"/>
      <c r="BA268" s="28"/>
      <c r="BB268" s="28"/>
      <c r="BC268" s="28"/>
      <c r="BD268" s="28"/>
      <c r="BE268" s="28"/>
      <c r="BF268" s="28"/>
      <c r="BG268" s="28"/>
      <c r="BH268" s="28"/>
      <c r="BI268" s="28"/>
      <c r="BJ268" s="28"/>
      <c r="BK268" s="28"/>
      <c r="BL268" s="28"/>
      <c r="BM268" s="28"/>
      <c r="BN268" s="28"/>
      <c r="BO268" s="28"/>
      <c r="BP268" s="28"/>
      <c r="BQ268" s="28"/>
      <c r="BR268" s="28"/>
      <c r="BS268" s="28"/>
      <c r="BT268" s="28"/>
      <c r="BU268" s="28"/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  <c r="DM268" s="28"/>
      <c r="DN268" s="28"/>
      <c r="DO268" s="28"/>
      <c r="DP268" s="28"/>
      <c r="DQ268" s="28"/>
      <c r="DR268" s="28"/>
      <c r="DS268" s="28"/>
      <c r="DT268" s="28"/>
      <c r="DU268" s="28"/>
      <c r="DV268" s="28"/>
      <c r="DW268" s="28"/>
      <c r="DX268" s="28"/>
      <c r="DY268" s="28"/>
      <c r="DZ268" s="28"/>
      <c r="EA268" s="28"/>
      <c r="EB268" s="28"/>
      <c r="EC268" s="28"/>
      <c r="ED268" s="28"/>
      <c r="EE268" s="28"/>
      <c r="EF268" s="28"/>
      <c r="EG268" s="28"/>
      <c r="EH268" s="28"/>
      <c r="EI268" s="28"/>
      <c r="EJ268" s="28"/>
      <c r="EK268" s="28"/>
      <c r="EL268" s="28"/>
      <c r="EM268" s="28"/>
      <c r="EN268" s="28"/>
      <c r="EO268" s="28"/>
      <c r="EP268" s="28"/>
      <c r="EQ268" s="28"/>
      <c r="ER268" s="28"/>
      <c r="ES268" s="28"/>
      <c r="ET268" s="28"/>
      <c r="EU268" s="28"/>
      <c r="EV268" s="28"/>
      <c r="EW268" s="28"/>
      <c r="EX268" s="28"/>
      <c r="EY268" s="28"/>
      <c r="EZ268" s="28"/>
      <c r="FA268" s="28"/>
      <c r="FB268" s="28"/>
      <c r="FC268" s="28"/>
      <c r="FD268" s="28"/>
      <c r="FE268" s="28"/>
      <c r="FF268" s="28"/>
      <c r="FG268" s="28"/>
      <c r="FH268" s="28"/>
      <c r="FI268" s="28"/>
      <c r="FJ268" s="28"/>
      <c r="FK268" s="28"/>
      <c r="FL268" s="28"/>
      <c r="FM268" s="28"/>
      <c r="FN268" s="28"/>
      <c r="FO268" s="28"/>
      <c r="FP268" s="28"/>
      <c r="FQ268" s="28"/>
      <c r="FR268" s="28"/>
      <c r="FS268" s="28"/>
      <c r="FT268" s="28"/>
      <c r="FU268" s="28"/>
      <c r="FV268" s="28"/>
      <c r="FW268" s="28"/>
      <c r="FX268" s="28"/>
      <c r="FY268" s="28"/>
      <c r="FZ268" s="28"/>
      <c r="GA268" s="28"/>
      <c r="GB268" s="28"/>
      <c r="GC268" s="28"/>
      <c r="GD268" s="28"/>
      <c r="GE268" s="28"/>
      <c r="GF268" s="28"/>
      <c r="GG268" s="28"/>
      <c r="GH268" s="28"/>
      <c r="GI268" s="28"/>
      <c r="GJ268" s="28"/>
      <c r="GK268" s="28"/>
      <c r="GL268" s="28"/>
      <c r="GM268" s="28"/>
      <c r="GN268" s="28"/>
      <c r="GO268" s="28"/>
      <c r="GP268" s="28"/>
      <c r="GQ268" s="28"/>
      <c r="GR268" s="28"/>
      <c r="GS268" s="28"/>
      <c r="GT268" s="28"/>
      <c r="GU268" s="28"/>
      <c r="GV268" s="28"/>
      <c r="GW268" s="28"/>
      <c r="GX268" s="28"/>
      <c r="GY268" s="28"/>
      <c r="GZ268" s="28"/>
      <c r="HA268" s="28"/>
      <c r="HB268" s="28"/>
      <c r="HC268" s="28"/>
      <c r="HD268" s="28"/>
      <c r="HE268" s="28"/>
      <c r="HF268" s="28"/>
      <c r="HG268" s="28"/>
      <c r="HH268" s="28"/>
      <c r="HI268" s="28"/>
      <c r="HJ268" s="28"/>
      <c r="HK268" s="28"/>
      <c r="HL268" s="28"/>
      <c r="HM268" s="28"/>
      <c r="HN268" s="28"/>
      <c r="HO268" s="28"/>
      <c r="HP268" s="28"/>
      <c r="HQ268" s="28"/>
      <c r="HR268" s="28"/>
      <c r="HS268" s="28"/>
      <c r="HT268" s="28"/>
      <c r="HU268" s="28"/>
      <c r="HV268" s="28"/>
      <c r="HW268" s="28"/>
      <c r="HX268" s="28"/>
      <c r="HY268" s="28"/>
      <c r="HZ268" s="28"/>
      <c r="IA268" s="28"/>
      <c r="IB268" s="28"/>
      <c r="IC268" s="28"/>
      <c r="ID268" s="28"/>
      <c r="IE268" s="28"/>
      <c r="IF268" s="28"/>
      <c r="IG268" s="28"/>
      <c r="IH268" s="28"/>
      <c r="II268" s="28"/>
      <c r="IJ268" s="28"/>
      <c r="IK268" s="28"/>
      <c r="IL268" s="28"/>
      <c r="IM268" s="28"/>
      <c r="IN268" s="28"/>
      <c r="IO268" s="28"/>
      <c r="IP268" s="28"/>
      <c r="IQ268" s="28"/>
      <c r="IR268" s="28"/>
      <c r="IS268" s="28"/>
      <c r="IT268" s="28"/>
      <c r="IU268" s="28"/>
      <c r="IV268" s="28"/>
      <c r="IW268" s="28"/>
      <c r="IX268" s="28"/>
      <c r="IY268" s="28"/>
      <c r="IZ268" s="28"/>
      <c r="JA268" s="28"/>
      <c r="JB268" s="28"/>
      <c r="JC268" s="28"/>
      <c r="JD268" s="28"/>
      <c r="JE268" s="28"/>
      <c r="JF268" s="28"/>
      <c r="JG268" s="28"/>
      <c r="JH268" s="28"/>
      <c r="JI268" s="28"/>
      <c r="JJ268" s="28"/>
      <c r="JK268" s="28"/>
      <c r="JL268" s="28"/>
      <c r="JM268" s="28"/>
      <c r="JN268" s="28"/>
      <c r="JO268" s="28"/>
      <c r="JP268" s="28"/>
      <c r="JQ268" s="28"/>
      <c r="JR268" s="28"/>
      <c r="JS268" s="28"/>
      <c r="JT268" s="28"/>
      <c r="JU268" s="28"/>
      <c r="JV268" s="28"/>
      <c r="JW268" s="28"/>
      <c r="JX268" s="28"/>
      <c r="JY268" s="28"/>
      <c r="JZ268" s="28"/>
      <c r="KA268" s="28"/>
      <c r="KB268" s="28"/>
      <c r="KC268" s="28"/>
      <c r="KD268" s="28"/>
      <c r="KE268" s="28"/>
      <c r="KF268" s="28"/>
      <c r="KG268" s="28"/>
      <c r="KH268" s="28"/>
      <c r="KI268" s="28"/>
      <c r="KJ268" s="28"/>
      <c r="KK268" s="28"/>
      <c r="KL268" s="28"/>
      <c r="KM268" s="28"/>
      <c r="KN268" s="28"/>
      <c r="KO268" s="28"/>
      <c r="KP268" s="28"/>
      <c r="KQ268" s="28"/>
      <c r="KR268" s="28"/>
      <c r="KS268" s="28"/>
      <c r="KT268" s="28"/>
      <c r="KU268" s="28"/>
      <c r="KV268" s="28"/>
      <c r="KW268" s="28"/>
      <c r="KX268" s="28"/>
      <c r="KY268" s="28"/>
      <c r="KZ268" s="28"/>
      <c r="LA268" s="28"/>
      <c r="LB268" s="28"/>
      <c r="LC268" s="28"/>
      <c r="LD268" s="28"/>
      <c r="LE268" s="28"/>
      <c r="LF268" s="28"/>
      <c r="LG268" s="28"/>
      <c r="LH268" s="28"/>
      <c r="LI268" s="28"/>
      <c r="LJ268" s="28"/>
      <c r="LK268" s="28"/>
      <c r="LL268" s="28"/>
      <c r="LM268" s="28"/>
      <c r="LN268" s="28"/>
      <c r="LO268" s="28"/>
      <c r="LP268" s="28"/>
      <c r="LQ268" s="28"/>
      <c r="LR268" s="28"/>
      <c r="LS268" s="28"/>
      <c r="LT268" s="28"/>
      <c r="LU268" s="28"/>
      <c r="LV268" s="28"/>
      <c r="LW268" s="28"/>
      <c r="LX268" s="28"/>
      <c r="LY268" s="28"/>
      <c r="LZ268" s="28"/>
      <c r="MA268" s="28"/>
      <c r="MB268" s="28"/>
      <c r="MC268" s="28"/>
      <c r="MD268" s="28"/>
      <c r="ME268" s="28"/>
      <c r="MF268" s="28"/>
      <c r="MG268" s="28"/>
      <c r="MH268" s="28"/>
      <c r="MI268" s="28"/>
      <c r="MJ268" s="28"/>
      <c r="MK268" s="28"/>
      <c r="ML268" s="28"/>
      <c r="MM268" s="28"/>
      <c r="MN268" s="28"/>
      <c r="MO268" s="28"/>
      <c r="MP268" s="28"/>
      <c r="MQ268" s="28"/>
      <c r="MR268" s="28"/>
      <c r="MS268" s="28"/>
      <c r="MT268" s="28"/>
      <c r="MU268" s="28"/>
      <c r="MV268" s="28"/>
      <c r="MW268" s="28"/>
      <c r="MX268" s="28"/>
      <c r="MY268" s="28"/>
      <c r="MZ268" s="28"/>
      <c r="NA268" s="28"/>
      <c r="NB268" s="28"/>
      <c r="NC268" s="28"/>
      <c r="ND268" s="28"/>
      <c r="NE268" s="28"/>
      <c r="NF268" s="28"/>
      <c r="NG268" s="28"/>
      <c r="NH268" s="28"/>
      <c r="NI268" s="28"/>
      <c r="NJ268" s="28"/>
      <c r="NK268" s="28"/>
      <c r="NL268" s="28"/>
      <c r="NM268" s="28"/>
      <c r="NN268" s="28"/>
      <c r="NO268" s="28"/>
      <c r="NP268" s="28"/>
      <c r="NQ268" s="28"/>
      <c r="NR268" s="28"/>
      <c r="NS268" s="28"/>
      <c r="NT268" s="28"/>
      <c r="NU268" s="28"/>
      <c r="NV268" s="28"/>
      <c r="NW268" s="28"/>
      <c r="NX268" s="28"/>
      <c r="NY268" s="28"/>
      <c r="NZ268" s="28"/>
      <c r="OA268" s="28"/>
      <c r="OB268" s="28"/>
      <c r="OC268" s="28"/>
      <c r="OD268" s="28"/>
      <c r="OE268" s="28"/>
      <c r="OF268" s="28"/>
      <c r="OG268" s="28"/>
      <c r="OH268" s="28"/>
      <c r="OI268" s="28"/>
      <c r="OJ268" s="28"/>
    </row>
    <row r="269" spans="1:400">
      <c r="A269" s="12" t="s">
        <v>297</v>
      </c>
      <c r="B269" s="13"/>
      <c r="C269" s="189"/>
      <c r="D269" s="12"/>
      <c r="E269" s="14" t="s">
        <v>309</v>
      </c>
      <c r="F269" s="14" t="s">
        <v>36</v>
      </c>
      <c r="G269" s="14" t="s">
        <v>338</v>
      </c>
      <c r="H269" s="15">
        <v>2010</v>
      </c>
      <c r="I269" s="15">
        <v>1</v>
      </c>
      <c r="J269" s="15">
        <v>0</v>
      </c>
      <c r="K269" s="15">
        <v>0</v>
      </c>
      <c r="L269" s="16" t="s">
        <v>339</v>
      </c>
      <c r="M269" s="16"/>
      <c r="N269" s="16" t="s">
        <v>39</v>
      </c>
      <c r="O269" s="17">
        <v>1920</v>
      </c>
      <c r="P269" s="17">
        <v>0</v>
      </c>
      <c r="Q269" s="17">
        <v>0</v>
      </c>
      <c r="R269" s="18" t="s">
        <v>33</v>
      </c>
      <c r="S269" s="19">
        <v>60</v>
      </c>
      <c r="T269" s="19">
        <v>110</v>
      </c>
      <c r="U269" s="19">
        <v>1.8181818181818181</v>
      </c>
      <c r="V269" s="19">
        <v>0</v>
      </c>
      <c r="W269" s="20">
        <v>0.2</v>
      </c>
      <c r="X269" s="21">
        <v>384</v>
      </c>
      <c r="Y269" s="22" t="s">
        <v>33</v>
      </c>
      <c r="Z269" s="14" t="s">
        <v>5838</v>
      </c>
      <c r="AA269" s="24" t="s">
        <v>67</v>
      </c>
      <c r="AB269" s="14" t="s">
        <v>67</v>
      </c>
      <c r="AC269" s="14" t="s">
        <v>67</v>
      </c>
      <c r="AD269" s="25"/>
      <c r="AE269" s="26"/>
      <c r="AF269" s="27"/>
      <c r="AG269" s="29"/>
      <c r="AH269" s="29"/>
      <c r="AI269" s="29"/>
      <c r="AJ269" s="29"/>
      <c r="AK269" s="29"/>
      <c r="AL269" s="29"/>
      <c r="AM269" s="29"/>
      <c r="AN269" s="29"/>
      <c r="AO269" s="29"/>
      <c r="AP269" s="28"/>
      <c r="AQ269" s="28"/>
      <c r="AR269" s="28"/>
      <c r="AS269" s="28"/>
      <c r="AT269" s="28"/>
      <c r="AU269" s="28"/>
      <c r="AV269" s="28"/>
      <c r="AW269" s="28"/>
      <c r="AX269" s="28"/>
      <c r="AY269" s="28"/>
      <c r="AZ269" s="28"/>
      <c r="BA269" s="28"/>
      <c r="BB269" s="28"/>
      <c r="BC269" s="28"/>
      <c r="BD269" s="28"/>
      <c r="BE269" s="28"/>
      <c r="BF269" s="28"/>
      <c r="BG269" s="28"/>
      <c r="BH269" s="28"/>
      <c r="BI269" s="28"/>
      <c r="BJ269" s="28"/>
      <c r="BK269" s="28"/>
      <c r="BL269" s="28"/>
      <c r="BM269" s="28"/>
      <c r="BN269" s="28"/>
      <c r="BO269" s="28"/>
      <c r="BP269" s="28"/>
      <c r="BQ269" s="28"/>
      <c r="BR269" s="28"/>
      <c r="BS269" s="28"/>
      <c r="BT269" s="28"/>
      <c r="BU269" s="28"/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  <c r="DM269" s="28"/>
      <c r="DN269" s="28"/>
      <c r="DO269" s="28"/>
      <c r="DP269" s="28"/>
      <c r="DQ269" s="28"/>
      <c r="DR269" s="28"/>
      <c r="DS269" s="28"/>
      <c r="DT269" s="28"/>
      <c r="DU269" s="28"/>
      <c r="DV269" s="28"/>
      <c r="DW269" s="28"/>
      <c r="DX269" s="28"/>
      <c r="DY269" s="28"/>
      <c r="DZ269" s="28"/>
      <c r="EA269" s="28"/>
      <c r="EB269" s="28"/>
      <c r="EC269" s="28"/>
      <c r="ED269" s="28"/>
      <c r="EE269" s="28"/>
      <c r="EF269" s="28"/>
      <c r="EG269" s="28"/>
      <c r="EH269" s="28"/>
      <c r="EI269" s="28"/>
      <c r="EJ269" s="28"/>
      <c r="EK269" s="28"/>
      <c r="EL269" s="28"/>
      <c r="EM269" s="28"/>
      <c r="EN269" s="28"/>
      <c r="EO269" s="28"/>
      <c r="EP269" s="28"/>
      <c r="EQ269" s="28"/>
      <c r="ER269" s="28"/>
      <c r="ES269" s="28"/>
      <c r="ET269" s="28"/>
      <c r="EU269" s="28"/>
      <c r="EV269" s="28"/>
      <c r="EW269" s="28"/>
      <c r="EX269" s="28"/>
      <c r="EY269" s="28"/>
      <c r="EZ269" s="28"/>
      <c r="FA269" s="28"/>
      <c r="FB269" s="28"/>
      <c r="FC269" s="28"/>
      <c r="FD269" s="28"/>
      <c r="FE269" s="28"/>
      <c r="FF269" s="28"/>
      <c r="FG269" s="28"/>
      <c r="FH269" s="28"/>
      <c r="FI269" s="28"/>
      <c r="FJ269" s="28"/>
      <c r="FK269" s="28"/>
      <c r="FL269" s="28"/>
      <c r="FM269" s="28"/>
      <c r="FN269" s="28"/>
      <c r="FO269" s="28"/>
      <c r="FP269" s="28"/>
      <c r="FQ269" s="28"/>
      <c r="FR269" s="28"/>
      <c r="FS269" s="28"/>
      <c r="FT269" s="28"/>
      <c r="FU269" s="28"/>
      <c r="FV269" s="28"/>
      <c r="FW269" s="28"/>
      <c r="FX269" s="28"/>
      <c r="FY269" s="28"/>
      <c r="FZ269" s="28"/>
      <c r="GA269" s="28"/>
      <c r="GB269" s="28"/>
      <c r="GC269" s="28"/>
      <c r="GD269" s="28"/>
      <c r="GE269" s="28"/>
      <c r="GF269" s="28"/>
      <c r="GG269" s="28"/>
      <c r="GH269" s="28"/>
      <c r="GI269" s="28"/>
      <c r="GJ269" s="28"/>
      <c r="GK269" s="28"/>
      <c r="GL269" s="28"/>
      <c r="GM269" s="28"/>
      <c r="GN269" s="28"/>
      <c r="GO269" s="28"/>
      <c r="GP269" s="28"/>
      <c r="GQ269" s="28"/>
      <c r="GR269" s="28"/>
      <c r="GS269" s="28"/>
      <c r="GT269" s="28"/>
      <c r="GU269" s="28"/>
      <c r="GV269" s="28"/>
      <c r="GW269" s="28"/>
      <c r="GX269" s="28"/>
      <c r="GY269" s="28"/>
      <c r="GZ269" s="28"/>
      <c r="HA269" s="28"/>
      <c r="HB269" s="28"/>
      <c r="HC269" s="28"/>
      <c r="HD269" s="28"/>
      <c r="HE269" s="28"/>
      <c r="HF269" s="28"/>
      <c r="HG269" s="28"/>
      <c r="HH269" s="28"/>
      <c r="HI269" s="28"/>
      <c r="HJ269" s="28"/>
      <c r="HK269" s="28"/>
      <c r="HL269" s="28"/>
      <c r="HM269" s="28"/>
      <c r="HN269" s="28"/>
      <c r="HO269" s="28"/>
      <c r="HP269" s="28"/>
      <c r="HQ269" s="28"/>
      <c r="HR269" s="28"/>
      <c r="HS269" s="28"/>
      <c r="HT269" s="28"/>
      <c r="HU269" s="28"/>
      <c r="HV269" s="28"/>
      <c r="HW269" s="28"/>
      <c r="HX269" s="28"/>
      <c r="HY269" s="28"/>
      <c r="HZ269" s="28"/>
      <c r="IA269" s="28"/>
      <c r="IB269" s="28"/>
      <c r="IC269" s="28"/>
      <c r="ID269" s="28"/>
      <c r="IE269" s="28"/>
      <c r="IF269" s="28"/>
      <c r="IG269" s="28"/>
      <c r="IH269" s="28"/>
      <c r="II269" s="28"/>
      <c r="IJ269" s="28"/>
      <c r="IK269" s="28"/>
      <c r="IL269" s="28"/>
      <c r="IM269" s="28"/>
      <c r="IN269" s="28"/>
      <c r="IO269" s="28"/>
      <c r="IP269" s="28"/>
      <c r="IQ269" s="28"/>
      <c r="IR269" s="28"/>
      <c r="IS269" s="28"/>
      <c r="IT269" s="28"/>
      <c r="IU269" s="28"/>
      <c r="IV269" s="28"/>
      <c r="IW269" s="28"/>
      <c r="IX269" s="28"/>
      <c r="IY269" s="28"/>
      <c r="IZ269" s="28"/>
      <c r="JA269" s="28"/>
      <c r="JB269" s="28"/>
      <c r="JC269" s="28"/>
      <c r="JD269" s="28"/>
      <c r="JE269" s="28"/>
      <c r="JF269" s="28"/>
      <c r="JG269" s="28"/>
      <c r="JH269" s="28"/>
      <c r="JI269" s="28"/>
      <c r="JJ269" s="28"/>
      <c r="JK269" s="28"/>
      <c r="JL269" s="28"/>
      <c r="JM269" s="28"/>
      <c r="JN269" s="28"/>
      <c r="JO269" s="28"/>
      <c r="JP269" s="28"/>
      <c r="JQ269" s="28"/>
      <c r="JR269" s="28"/>
      <c r="JS269" s="28"/>
      <c r="JT269" s="28"/>
      <c r="JU269" s="28"/>
      <c r="JV269" s="28"/>
      <c r="JW269" s="28"/>
      <c r="JX269" s="28"/>
      <c r="JY269" s="28"/>
      <c r="JZ269" s="28"/>
      <c r="KA269" s="28"/>
      <c r="KB269" s="28"/>
      <c r="KC269" s="28"/>
      <c r="KD269" s="28"/>
      <c r="KE269" s="28"/>
      <c r="KF269" s="28"/>
      <c r="KG269" s="28"/>
      <c r="KH269" s="28"/>
      <c r="KI269" s="28"/>
      <c r="KJ269" s="28"/>
      <c r="KK269" s="28"/>
      <c r="KL269" s="28"/>
      <c r="KM269" s="28"/>
      <c r="KN269" s="28"/>
      <c r="KO269" s="28"/>
      <c r="KP269" s="28"/>
      <c r="KQ269" s="28"/>
      <c r="KR269" s="28"/>
      <c r="KS269" s="28"/>
      <c r="KT269" s="28"/>
      <c r="KU269" s="28"/>
      <c r="KV269" s="28"/>
      <c r="KW269" s="28"/>
      <c r="KX269" s="28"/>
      <c r="KY269" s="28"/>
      <c r="KZ269" s="28"/>
      <c r="LA269" s="28"/>
      <c r="LB269" s="28"/>
      <c r="LC269" s="28"/>
      <c r="LD269" s="28"/>
      <c r="LE269" s="28"/>
      <c r="LF269" s="28"/>
      <c r="LG269" s="28"/>
      <c r="LH269" s="28"/>
      <c r="LI269" s="28"/>
      <c r="LJ269" s="28"/>
      <c r="LK269" s="28"/>
      <c r="LL269" s="28"/>
      <c r="LM269" s="28"/>
      <c r="LN269" s="28"/>
      <c r="LO269" s="28"/>
      <c r="LP269" s="28"/>
      <c r="LQ269" s="28"/>
      <c r="LR269" s="28"/>
      <c r="LS269" s="28"/>
      <c r="LT269" s="28"/>
      <c r="LU269" s="28"/>
      <c r="LV269" s="28"/>
      <c r="LW269" s="28"/>
      <c r="LX269" s="28"/>
      <c r="LY269" s="28"/>
      <c r="LZ269" s="28"/>
      <c r="MA269" s="28"/>
      <c r="MB269" s="28"/>
      <c r="MC269" s="28"/>
      <c r="MD269" s="28"/>
      <c r="ME269" s="28"/>
      <c r="MF269" s="28"/>
      <c r="MG269" s="28"/>
      <c r="MH269" s="28"/>
      <c r="MI269" s="28"/>
      <c r="MJ269" s="28"/>
      <c r="MK269" s="28"/>
      <c r="ML269" s="28"/>
      <c r="MM269" s="28"/>
      <c r="MN269" s="28"/>
      <c r="MO269" s="28"/>
      <c r="MP269" s="28"/>
      <c r="MQ269" s="28"/>
      <c r="MR269" s="28"/>
      <c r="MS269" s="28"/>
      <c r="MT269" s="28"/>
      <c r="MU269" s="28"/>
      <c r="MV269" s="28"/>
      <c r="MW269" s="28"/>
      <c r="MX269" s="28"/>
      <c r="MY269" s="28"/>
      <c r="MZ269" s="28"/>
      <c r="NA269" s="28"/>
      <c r="NB269" s="28"/>
      <c r="NC269" s="28"/>
      <c r="ND269" s="28"/>
      <c r="NE269" s="28"/>
      <c r="NF269" s="28"/>
      <c r="NG269" s="28"/>
      <c r="NH269" s="28"/>
      <c r="NI269" s="28"/>
      <c r="NJ269" s="28"/>
      <c r="NK269" s="28"/>
      <c r="NL269" s="28"/>
      <c r="NM269" s="28"/>
      <c r="NN269" s="28"/>
      <c r="NO269" s="28"/>
      <c r="NP269" s="28"/>
      <c r="NQ269" s="28"/>
      <c r="NR269" s="28"/>
      <c r="NS269" s="28"/>
      <c r="NT269" s="28"/>
      <c r="NU269" s="28"/>
      <c r="NV269" s="28"/>
      <c r="NW269" s="28"/>
      <c r="NX269" s="28"/>
      <c r="NY269" s="28"/>
      <c r="NZ269" s="28"/>
      <c r="OA269" s="28"/>
      <c r="OB269" s="28"/>
      <c r="OC269" s="28"/>
      <c r="OD269" s="28"/>
      <c r="OE269" s="28"/>
      <c r="OF269" s="28"/>
      <c r="OG269" s="28"/>
      <c r="OH269" s="28"/>
      <c r="OI269" s="28"/>
      <c r="OJ269" s="28"/>
    </row>
    <row r="270" spans="1:400">
      <c r="A270" s="12" t="s">
        <v>297</v>
      </c>
      <c r="B270" s="13"/>
      <c r="C270" s="189"/>
      <c r="D270" s="12"/>
      <c r="E270" s="14" t="s">
        <v>309</v>
      </c>
      <c r="F270" s="14" t="s">
        <v>36</v>
      </c>
      <c r="G270" s="14" t="s">
        <v>338</v>
      </c>
      <c r="H270" s="15">
        <v>2010</v>
      </c>
      <c r="I270" s="15">
        <v>1</v>
      </c>
      <c r="J270" s="15">
        <v>0</v>
      </c>
      <c r="K270" s="15">
        <v>0</v>
      </c>
      <c r="L270" s="16" t="s">
        <v>322</v>
      </c>
      <c r="M270" s="16"/>
      <c r="N270" s="16" t="s">
        <v>39</v>
      </c>
      <c r="O270" s="17">
        <v>1920</v>
      </c>
      <c r="P270" s="17">
        <v>0</v>
      </c>
      <c r="Q270" s="17">
        <v>0</v>
      </c>
      <c r="R270" s="18" t="s">
        <v>33</v>
      </c>
      <c r="S270" s="19">
        <v>60</v>
      </c>
      <c r="T270" s="19">
        <v>110</v>
      </c>
      <c r="U270" s="19">
        <v>1.8181818181818181</v>
      </c>
      <c r="V270" s="19">
        <v>0</v>
      </c>
      <c r="W270" s="20">
        <v>0.2</v>
      </c>
      <c r="X270" s="21">
        <v>384</v>
      </c>
      <c r="Y270" s="22" t="s">
        <v>33</v>
      </c>
      <c r="Z270" s="14" t="s">
        <v>5838</v>
      </c>
      <c r="AA270" s="24" t="s">
        <v>67</v>
      </c>
      <c r="AB270" s="14" t="s">
        <v>67</v>
      </c>
      <c r="AC270" s="14" t="s">
        <v>67</v>
      </c>
      <c r="AD270" s="25"/>
      <c r="AE270" s="26"/>
      <c r="AF270" s="27"/>
      <c r="AG270" s="29"/>
      <c r="AH270" s="29"/>
      <c r="AI270" s="29"/>
      <c r="AJ270" s="29"/>
      <c r="AK270" s="29"/>
      <c r="AL270" s="29"/>
      <c r="AM270" s="29"/>
      <c r="AN270" s="29"/>
      <c r="AO270" s="29"/>
      <c r="AP270" s="28"/>
      <c r="AQ270" s="28"/>
      <c r="AR270" s="28"/>
      <c r="AS270" s="28"/>
      <c r="AT270" s="28"/>
      <c r="AU270" s="28"/>
      <c r="AV270" s="28"/>
      <c r="AW270" s="28"/>
      <c r="AX270" s="28"/>
      <c r="AY270" s="28"/>
      <c r="AZ270" s="28"/>
      <c r="BA270" s="28"/>
      <c r="BB270" s="28"/>
      <c r="BC270" s="28"/>
      <c r="BD270" s="28"/>
      <c r="BE270" s="28"/>
      <c r="BF270" s="28"/>
      <c r="BG270" s="28"/>
      <c r="BH270" s="28"/>
      <c r="BI270" s="28"/>
      <c r="BJ270" s="28"/>
      <c r="BK270" s="28"/>
      <c r="BL270" s="28"/>
      <c r="BM270" s="28"/>
      <c r="BN270" s="28"/>
      <c r="BO270" s="28"/>
      <c r="BP270" s="28"/>
      <c r="BQ270" s="28"/>
      <c r="BR270" s="28"/>
      <c r="BS270" s="28"/>
      <c r="BT270" s="28"/>
      <c r="BU270" s="28"/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  <c r="DM270" s="28"/>
      <c r="DN270" s="28"/>
      <c r="DO270" s="28"/>
      <c r="DP270" s="28"/>
      <c r="DQ270" s="28"/>
      <c r="DR270" s="28"/>
      <c r="DS270" s="28"/>
      <c r="DT270" s="28"/>
      <c r="DU270" s="28"/>
      <c r="DV270" s="28"/>
      <c r="DW270" s="28"/>
      <c r="DX270" s="28"/>
      <c r="DY270" s="28"/>
      <c r="DZ270" s="28"/>
      <c r="EA270" s="28"/>
      <c r="EB270" s="28"/>
      <c r="EC270" s="28"/>
      <c r="ED270" s="28"/>
      <c r="EE270" s="28"/>
      <c r="EF270" s="28"/>
      <c r="EG270" s="28"/>
      <c r="EH270" s="28"/>
      <c r="EI270" s="28"/>
      <c r="EJ270" s="28"/>
      <c r="EK270" s="28"/>
      <c r="EL270" s="28"/>
      <c r="EM270" s="28"/>
      <c r="EN270" s="28"/>
      <c r="EO270" s="28"/>
      <c r="EP270" s="28"/>
      <c r="EQ270" s="28"/>
      <c r="ER270" s="28"/>
      <c r="ES270" s="28"/>
      <c r="ET270" s="28"/>
      <c r="EU270" s="28"/>
      <c r="EV270" s="28"/>
      <c r="EW270" s="28"/>
      <c r="EX270" s="28"/>
      <c r="EY270" s="28"/>
      <c r="EZ270" s="28"/>
      <c r="FA270" s="28"/>
      <c r="FB270" s="28"/>
      <c r="FC270" s="28"/>
      <c r="FD270" s="28"/>
      <c r="FE270" s="28"/>
      <c r="FF270" s="28"/>
      <c r="FG270" s="28"/>
      <c r="FH270" s="28"/>
      <c r="FI270" s="28"/>
      <c r="FJ270" s="28"/>
      <c r="FK270" s="28"/>
      <c r="FL270" s="28"/>
      <c r="FM270" s="28"/>
      <c r="FN270" s="28"/>
      <c r="FO270" s="28"/>
      <c r="FP270" s="28"/>
      <c r="FQ270" s="28"/>
      <c r="FR270" s="28"/>
      <c r="FS270" s="28"/>
      <c r="FT270" s="28"/>
      <c r="FU270" s="28"/>
      <c r="FV270" s="28"/>
      <c r="FW270" s="28"/>
      <c r="FX270" s="28"/>
      <c r="FY270" s="28"/>
      <c r="FZ270" s="28"/>
      <c r="GA270" s="28"/>
      <c r="GB270" s="28"/>
      <c r="GC270" s="28"/>
      <c r="GD270" s="28"/>
      <c r="GE270" s="28"/>
      <c r="GF270" s="28"/>
      <c r="GG270" s="28"/>
      <c r="GH270" s="28"/>
      <c r="GI270" s="28"/>
      <c r="GJ270" s="28"/>
      <c r="GK270" s="28"/>
      <c r="GL270" s="28"/>
      <c r="GM270" s="28"/>
      <c r="GN270" s="28"/>
      <c r="GO270" s="28"/>
      <c r="GP270" s="28"/>
      <c r="GQ270" s="28"/>
      <c r="GR270" s="28"/>
      <c r="GS270" s="28"/>
      <c r="GT270" s="28"/>
      <c r="GU270" s="28"/>
      <c r="GV270" s="28"/>
      <c r="GW270" s="28"/>
      <c r="GX270" s="28"/>
      <c r="GY270" s="28"/>
      <c r="GZ270" s="28"/>
      <c r="HA270" s="28"/>
      <c r="HB270" s="28"/>
      <c r="HC270" s="28"/>
      <c r="HD270" s="28"/>
      <c r="HE270" s="28"/>
      <c r="HF270" s="28"/>
      <c r="HG270" s="28"/>
      <c r="HH270" s="28"/>
      <c r="HI270" s="28"/>
      <c r="HJ270" s="28"/>
      <c r="HK270" s="28"/>
      <c r="HL270" s="28"/>
      <c r="HM270" s="28"/>
      <c r="HN270" s="28"/>
      <c r="HO270" s="28"/>
      <c r="HP270" s="28"/>
      <c r="HQ270" s="28"/>
      <c r="HR270" s="28"/>
      <c r="HS270" s="28"/>
      <c r="HT270" s="28"/>
      <c r="HU270" s="28"/>
      <c r="HV270" s="28"/>
      <c r="HW270" s="28"/>
      <c r="HX270" s="28"/>
      <c r="HY270" s="28"/>
      <c r="HZ270" s="28"/>
      <c r="IA270" s="28"/>
      <c r="IB270" s="28"/>
      <c r="IC270" s="28"/>
      <c r="ID270" s="28"/>
      <c r="IE270" s="28"/>
      <c r="IF270" s="28"/>
      <c r="IG270" s="28"/>
      <c r="IH270" s="28"/>
      <c r="II270" s="28"/>
      <c r="IJ270" s="28"/>
      <c r="IK270" s="28"/>
      <c r="IL270" s="28"/>
      <c r="IM270" s="28"/>
      <c r="IN270" s="28"/>
      <c r="IO270" s="28"/>
      <c r="IP270" s="28"/>
      <c r="IQ270" s="28"/>
      <c r="IR270" s="28"/>
      <c r="IS270" s="28"/>
      <c r="IT270" s="28"/>
      <c r="IU270" s="28"/>
      <c r="IV270" s="28"/>
      <c r="IW270" s="28"/>
      <c r="IX270" s="28"/>
      <c r="IY270" s="28"/>
      <c r="IZ270" s="28"/>
      <c r="JA270" s="28"/>
      <c r="JB270" s="28"/>
      <c r="JC270" s="28"/>
      <c r="JD270" s="28"/>
      <c r="JE270" s="28"/>
      <c r="JF270" s="28"/>
      <c r="JG270" s="28"/>
      <c r="JH270" s="28"/>
      <c r="JI270" s="28"/>
      <c r="JJ270" s="28"/>
      <c r="JK270" s="28"/>
      <c r="JL270" s="28"/>
      <c r="JM270" s="28"/>
      <c r="JN270" s="28"/>
      <c r="JO270" s="28"/>
      <c r="JP270" s="28"/>
      <c r="JQ270" s="28"/>
      <c r="JR270" s="28"/>
      <c r="JS270" s="28"/>
      <c r="JT270" s="28"/>
      <c r="JU270" s="28"/>
      <c r="JV270" s="28"/>
      <c r="JW270" s="28"/>
      <c r="JX270" s="28"/>
      <c r="JY270" s="28"/>
      <c r="JZ270" s="28"/>
      <c r="KA270" s="28"/>
      <c r="KB270" s="28"/>
      <c r="KC270" s="28"/>
      <c r="KD270" s="28"/>
      <c r="KE270" s="28"/>
      <c r="KF270" s="28"/>
      <c r="KG270" s="28"/>
      <c r="KH270" s="28"/>
      <c r="KI270" s="28"/>
      <c r="KJ270" s="28"/>
      <c r="KK270" s="28"/>
      <c r="KL270" s="28"/>
      <c r="KM270" s="28"/>
      <c r="KN270" s="28"/>
      <c r="KO270" s="28"/>
      <c r="KP270" s="28"/>
      <c r="KQ270" s="28"/>
      <c r="KR270" s="28"/>
      <c r="KS270" s="28"/>
      <c r="KT270" s="28"/>
      <c r="KU270" s="28"/>
      <c r="KV270" s="28"/>
      <c r="KW270" s="28"/>
      <c r="KX270" s="28"/>
      <c r="KY270" s="28"/>
      <c r="KZ270" s="28"/>
      <c r="LA270" s="28"/>
      <c r="LB270" s="28"/>
      <c r="LC270" s="28"/>
      <c r="LD270" s="28"/>
      <c r="LE270" s="28"/>
      <c r="LF270" s="28"/>
      <c r="LG270" s="28"/>
      <c r="LH270" s="28"/>
      <c r="LI270" s="28"/>
      <c r="LJ270" s="28"/>
      <c r="LK270" s="28"/>
      <c r="LL270" s="28"/>
      <c r="LM270" s="28"/>
      <c r="LN270" s="28"/>
      <c r="LO270" s="28"/>
      <c r="LP270" s="28"/>
      <c r="LQ270" s="28"/>
      <c r="LR270" s="28"/>
      <c r="LS270" s="28"/>
      <c r="LT270" s="28"/>
      <c r="LU270" s="28"/>
      <c r="LV270" s="28"/>
      <c r="LW270" s="28"/>
      <c r="LX270" s="28"/>
      <c r="LY270" s="28"/>
      <c r="LZ270" s="28"/>
      <c r="MA270" s="28"/>
      <c r="MB270" s="28"/>
      <c r="MC270" s="28"/>
      <c r="MD270" s="28"/>
      <c r="ME270" s="28"/>
      <c r="MF270" s="28"/>
      <c r="MG270" s="28"/>
      <c r="MH270" s="28"/>
      <c r="MI270" s="28"/>
      <c r="MJ270" s="28"/>
      <c r="MK270" s="28"/>
      <c r="ML270" s="28"/>
      <c r="MM270" s="28"/>
      <c r="MN270" s="28"/>
      <c r="MO270" s="28"/>
      <c r="MP270" s="28"/>
      <c r="MQ270" s="28"/>
      <c r="MR270" s="28"/>
      <c r="MS270" s="28"/>
      <c r="MT270" s="28"/>
      <c r="MU270" s="28"/>
      <c r="MV270" s="28"/>
      <c r="MW270" s="28"/>
      <c r="MX270" s="28"/>
      <c r="MY270" s="28"/>
      <c r="MZ270" s="28"/>
      <c r="NA270" s="28"/>
      <c r="NB270" s="28"/>
      <c r="NC270" s="28"/>
      <c r="ND270" s="28"/>
      <c r="NE270" s="28"/>
      <c r="NF270" s="28"/>
      <c r="NG270" s="28"/>
      <c r="NH270" s="28"/>
      <c r="NI270" s="28"/>
      <c r="NJ270" s="28"/>
      <c r="NK270" s="28"/>
      <c r="NL270" s="28"/>
      <c r="NM270" s="28"/>
      <c r="NN270" s="28"/>
      <c r="NO270" s="28"/>
      <c r="NP270" s="28"/>
      <c r="NQ270" s="28"/>
      <c r="NR270" s="28"/>
      <c r="NS270" s="28"/>
      <c r="NT270" s="28"/>
      <c r="NU270" s="28"/>
      <c r="NV270" s="28"/>
      <c r="NW270" s="28"/>
      <c r="NX270" s="28"/>
      <c r="NY270" s="28"/>
      <c r="NZ270" s="28"/>
      <c r="OA270" s="28"/>
      <c r="OB270" s="28"/>
      <c r="OC270" s="28"/>
      <c r="OD270" s="28"/>
      <c r="OE270" s="28"/>
      <c r="OF270" s="28"/>
      <c r="OG270" s="28"/>
      <c r="OH270" s="28"/>
      <c r="OI270" s="28"/>
      <c r="OJ270" s="28"/>
    </row>
    <row r="271" spans="1:400">
      <c r="A271" s="12" t="s">
        <v>297</v>
      </c>
      <c r="B271" s="13"/>
      <c r="C271" s="189"/>
      <c r="D271" s="12"/>
      <c r="E271" s="14" t="s">
        <v>309</v>
      </c>
      <c r="F271" s="14" t="s">
        <v>36</v>
      </c>
      <c r="G271" s="14" t="s">
        <v>338</v>
      </c>
      <c r="H271" s="15">
        <v>2013</v>
      </c>
      <c r="I271" s="15">
        <v>1</v>
      </c>
      <c r="J271" s="15">
        <v>0</v>
      </c>
      <c r="K271" s="15">
        <v>0</v>
      </c>
      <c r="L271" s="16" t="s">
        <v>323</v>
      </c>
      <c r="M271" s="16"/>
      <c r="N271" s="16" t="s">
        <v>39</v>
      </c>
      <c r="O271" s="17">
        <v>1920</v>
      </c>
      <c r="P271" s="17">
        <v>0</v>
      </c>
      <c r="Q271" s="17">
        <v>0</v>
      </c>
      <c r="R271" s="18" t="s">
        <v>33</v>
      </c>
      <c r="S271" s="19">
        <v>60</v>
      </c>
      <c r="T271" s="19">
        <v>110</v>
      </c>
      <c r="U271" s="19">
        <v>1.8181818181818181</v>
      </c>
      <c r="V271" s="19">
        <v>0</v>
      </c>
      <c r="W271" s="20">
        <v>0.2</v>
      </c>
      <c r="X271" s="21">
        <v>384</v>
      </c>
      <c r="Y271" s="22" t="s">
        <v>33</v>
      </c>
      <c r="Z271" s="14" t="s">
        <v>5838</v>
      </c>
      <c r="AA271" s="24" t="s">
        <v>67</v>
      </c>
      <c r="AB271" s="14" t="s">
        <v>67</v>
      </c>
      <c r="AC271" s="14" t="s">
        <v>67</v>
      </c>
      <c r="AD271" s="25"/>
      <c r="AE271" s="26"/>
      <c r="AF271" s="27"/>
      <c r="AG271" s="29"/>
      <c r="AH271" s="29"/>
      <c r="AI271" s="29"/>
      <c r="AJ271" s="29"/>
      <c r="AK271" s="29"/>
      <c r="AL271" s="29"/>
      <c r="AM271" s="29"/>
      <c r="AN271" s="29"/>
      <c r="AO271" s="29"/>
      <c r="AP271" s="28"/>
      <c r="AQ271" s="28"/>
      <c r="AR271" s="28"/>
      <c r="AS271" s="28"/>
      <c r="AT271" s="28"/>
      <c r="AU271" s="28"/>
      <c r="AV271" s="28"/>
      <c r="AW271" s="28"/>
      <c r="AX271" s="28"/>
      <c r="AY271" s="28"/>
      <c r="AZ271" s="28"/>
      <c r="BA271" s="28"/>
      <c r="BB271" s="28"/>
      <c r="BC271" s="28"/>
      <c r="BD271" s="28"/>
      <c r="BE271" s="28"/>
      <c r="BF271" s="28"/>
      <c r="BG271" s="28"/>
      <c r="BH271" s="28"/>
      <c r="BI271" s="28"/>
      <c r="BJ271" s="28"/>
      <c r="BK271" s="28"/>
      <c r="BL271" s="28"/>
      <c r="BM271" s="28"/>
      <c r="BN271" s="28"/>
      <c r="BO271" s="28"/>
      <c r="BP271" s="28"/>
      <c r="BQ271" s="28"/>
      <c r="BR271" s="28"/>
      <c r="BS271" s="28"/>
      <c r="BT271" s="28"/>
      <c r="BU271" s="28"/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  <c r="DM271" s="28"/>
      <c r="DN271" s="28"/>
      <c r="DO271" s="28"/>
      <c r="DP271" s="28"/>
      <c r="DQ271" s="28"/>
      <c r="DR271" s="28"/>
      <c r="DS271" s="28"/>
      <c r="DT271" s="28"/>
      <c r="DU271" s="28"/>
      <c r="DV271" s="28"/>
      <c r="DW271" s="28"/>
      <c r="DX271" s="28"/>
      <c r="DY271" s="28"/>
      <c r="DZ271" s="28"/>
      <c r="EA271" s="28"/>
      <c r="EB271" s="28"/>
      <c r="EC271" s="28"/>
      <c r="ED271" s="28"/>
      <c r="EE271" s="28"/>
      <c r="EF271" s="28"/>
      <c r="EG271" s="28"/>
      <c r="EH271" s="28"/>
      <c r="EI271" s="28"/>
      <c r="EJ271" s="28"/>
      <c r="EK271" s="28"/>
      <c r="EL271" s="28"/>
      <c r="EM271" s="28"/>
      <c r="EN271" s="28"/>
      <c r="EO271" s="28"/>
      <c r="EP271" s="28"/>
      <c r="EQ271" s="28"/>
      <c r="ER271" s="28"/>
      <c r="ES271" s="28"/>
      <c r="ET271" s="28"/>
      <c r="EU271" s="28"/>
      <c r="EV271" s="28"/>
      <c r="EW271" s="28"/>
      <c r="EX271" s="28"/>
      <c r="EY271" s="28"/>
      <c r="EZ271" s="28"/>
      <c r="FA271" s="28"/>
      <c r="FB271" s="28"/>
      <c r="FC271" s="28"/>
      <c r="FD271" s="28"/>
      <c r="FE271" s="28"/>
      <c r="FF271" s="28"/>
      <c r="FG271" s="28"/>
      <c r="FH271" s="28"/>
      <c r="FI271" s="28"/>
      <c r="FJ271" s="28"/>
      <c r="FK271" s="28"/>
      <c r="FL271" s="28"/>
      <c r="FM271" s="28"/>
      <c r="FN271" s="28"/>
      <c r="FO271" s="28"/>
      <c r="FP271" s="28"/>
      <c r="FQ271" s="28"/>
      <c r="FR271" s="28"/>
      <c r="FS271" s="28"/>
      <c r="FT271" s="28"/>
      <c r="FU271" s="28"/>
      <c r="FV271" s="28"/>
      <c r="FW271" s="28"/>
      <c r="FX271" s="28"/>
      <c r="FY271" s="28"/>
      <c r="FZ271" s="28"/>
      <c r="GA271" s="28"/>
      <c r="GB271" s="28"/>
      <c r="GC271" s="28"/>
      <c r="GD271" s="28"/>
      <c r="GE271" s="28"/>
      <c r="GF271" s="28"/>
      <c r="GG271" s="28"/>
      <c r="GH271" s="28"/>
      <c r="GI271" s="28"/>
      <c r="GJ271" s="28"/>
      <c r="GK271" s="28"/>
      <c r="GL271" s="28"/>
      <c r="GM271" s="28"/>
      <c r="GN271" s="28"/>
      <c r="GO271" s="28"/>
      <c r="GP271" s="28"/>
      <c r="GQ271" s="28"/>
      <c r="GR271" s="28"/>
      <c r="GS271" s="28"/>
      <c r="GT271" s="28"/>
      <c r="GU271" s="28"/>
      <c r="GV271" s="28"/>
      <c r="GW271" s="28"/>
      <c r="GX271" s="28"/>
      <c r="GY271" s="28"/>
      <c r="GZ271" s="28"/>
      <c r="HA271" s="28"/>
      <c r="HB271" s="28"/>
      <c r="HC271" s="28"/>
      <c r="HD271" s="28"/>
      <c r="HE271" s="28"/>
      <c r="HF271" s="28"/>
      <c r="HG271" s="28"/>
      <c r="HH271" s="28"/>
      <c r="HI271" s="28"/>
      <c r="HJ271" s="28"/>
      <c r="HK271" s="28"/>
      <c r="HL271" s="28"/>
      <c r="HM271" s="28"/>
      <c r="HN271" s="28"/>
      <c r="HO271" s="28"/>
      <c r="HP271" s="28"/>
      <c r="HQ271" s="28"/>
      <c r="HR271" s="28"/>
      <c r="HS271" s="28"/>
      <c r="HT271" s="28"/>
      <c r="HU271" s="28"/>
      <c r="HV271" s="28"/>
      <c r="HW271" s="28"/>
      <c r="HX271" s="28"/>
      <c r="HY271" s="28"/>
      <c r="HZ271" s="28"/>
      <c r="IA271" s="28"/>
      <c r="IB271" s="28"/>
      <c r="IC271" s="28"/>
      <c r="ID271" s="28"/>
      <c r="IE271" s="28"/>
      <c r="IF271" s="28"/>
      <c r="IG271" s="28"/>
      <c r="IH271" s="28"/>
      <c r="II271" s="28"/>
      <c r="IJ271" s="28"/>
      <c r="IK271" s="28"/>
      <c r="IL271" s="28"/>
      <c r="IM271" s="28"/>
      <c r="IN271" s="28"/>
      <c r="IO271" s="28"/>
      <c r="IP271" s="28"/>
      <c r="IQ271" s="28"/>
      <c r="IR271" s="28"/>
      <c r="IS271" s="28"/>
      <c r="IT271" s="28"/>
      <c r="IU271" s="28"/>
      <c r="IV271" s="28"/>
      <c r="IW271" s="28"/>
      <c r="IX271" s="28"/>
      <c r="IY271" s="28"/>
      <c r="IZ271" s="28"/>
      <c r="JA271" s="28"/>
      <c r="JB271" s="28"/>
      <c r="JC271" s="28"/>
      <c r="JD271" s="28"/>
      <c r="JE271" s="28"/>
      <c r="JF271" s="28"/>
      <c r="JG271" s="28"/>
      <c r="JH271" s="28"/>
      <c r="JI271" s="28"/>
      <c r="JJ271" s="28"/>
      <c r="JK271" s="28"/>
      <c r="JL271" s="28"/>
      <c r="JM271" s="28"/>
      <c r="JN271" s="28"/>
      <c r="JO271" s="28"/>
      <c r="JP271" s="28"/>
      <c r="JQ271" s="28"/>
      <c r="JR271" s="28"/>
      <c r="JS271" s="28"/>
      <c r="JT271" s="28"/>
      <c r="JU271" s="28"/>
      <c r="JV271" s="28"/>
      <c r="JW271" s="28"/>
      <c r="JX271" s="28"/>
      <c r="JY271" s="28"/>
      <c r="JZ271" s="28"/>
      <c r="KA271" s="28"/>
      <c r="KB271" s="28"/>
      <c r="KC271" s="28"/>
      <c r="KD271" s="28"/>
      <c r="KE271" s="28"/>
      <c r="KF271" s="28"/>
      <c r="KG271" s="28"/>
      <c r="KH271" s="28"/>
      <c r="KI271" s="28"/>
      <c r="KJ271" s="28"/>
      <c r="KK271" s="28"/>
      <c r="KL271" s="28"/>
      <c r="KM271" s="28"/>
      <c r="KN271" s="28"/>
      <c r="KO271" s="28"/>
      <c r="KP271" s="28"/>
      <c r="KQ271" s="28"/>
      <c r="KR271" s="28"/>
      <c r="KS271" s="28"/>
      <c r="KT271" s="28"/>
      <c r="KU271" s="28"/>
      <c r="KV271" s="28"/>
      <c r="KW271" s="28"/>
      <c r="KX271" s="28"/>
      <c r="KY271" s="28"/>
      <c r="KZ271" s="28"/>
      <c r="LA271" s="28"/>
      <c r="LB271" s="28"/>
      <c r="LC271" s="28"/>
      <c r="LD271" s="28"/>
      <c r="LE271" s="28"/>
      <c r="LF271" s="28"/>
      <c r="LG271" s="28"/>
      <c r="LH271" s="28"/>
      <c r="LI271" s="28"/>
      <c r="LJ271" s="28"/>
      <c r="LK271" s="28"/>
      <c r="LL271" s="28"/>
      <c r="LM271" s="28"/>
      <c r="LN271" s="28"/>
      <c r="LO271" s="28"/>
      <c r="LP271" s="28"/>
      <c r="LQ271" s="28"/>
      <c r="LR271" s="28"/>
      <c r="LS271" s="28"/>
      <c r="LT271" s="28"/>
      <c r="LU271" s="28"/>
      <c r="LV271" s="28"/>
      <c r="LW271" s="28"/>
      <c r="LX271" s="28"/>
      <c r="LY271" s="28"/>
      <c r="LZ271" s="28"/>
      <c r="MA271" s="28"/>
      <c r="MB271" s="28"/>
      <c r="MC271" s="28"/>
      <c r="MD271" s="28"/>
      <c r="ME271" s="28"/>
      <c r="MF271" s="28"/>
      <c r="MG271" s="28"/>
      <c r="MH271" s="28"/>
      <c r="MI271" s="28"/>
      <c r="MJ271" s="28"/>
      <c r="MK271" s="28"/>
      <c r="ML271" s="28"/>
      <c r="MM271" s="28"/>
      <c r="MN271" s="28"/>
      <c r="MO271" s="28"/>
      <c r="MP271" s="28"/>
      <c r="MQ271" s="28"/>
      <c r="MR271" s="28"/>
      <c r="MS271" s="28"/>
      <c r="MT271" s="28"/>
      <c r="MU271" s="28"/>
      <c r="MV271" s="28"/>
      <c r="MW271" s="28"/>
      <c r="MX271" s="28"/>
      <c r="MY271" s="28"/>
      <c r="MZ271" s="28"/>
      <c r="NA271" s="28"/>
      <c r="NB271" s="28"/>
      <c r="NC271" s="28"/>
      <c r="ND271" s="28"/>
      <c r="NE271" s="28"/>
      <c r="NF271" s="28"/>
      <c r="NG271" s="28"/>
      <c r="NH271" s="28"/>
      <c r="NI271" s="28"/>
      <c r="NJ271" s="28"/>
      <c r="NK271" s="28"/>
      <c r="NL271" s="28"/>
      <c r="NM271" s="28"/>
      <c r="NN271" s="28"/>
      <c r="NO271" s="28"/>
      <c r="NP271" s="28"/>
      <c r="NQ271" s="28"/>
      <c r="NR271" s="28"/>
      <c r="NS271" s="28"/>
      <c r="NT271" s="28"/>
      <c r="NU271" s="28"/>
      <c r="NV271" s="28"/>
      <c r="NW271" s="28"/>
      <c r="NX271" s="28"/>
      <c r="NY271" s="28"/>
      <c r="NZ271" s="28"/>
      <c r="OA271" s="28"/>
      <c r="OB271" s="28"/>
      <c r="OC271" s="28"/>
      <c r="OD271" s="28"/>
      <c r="OE271" s="28"/>
      <c r="OF271" s="28"/>
      <c r="OG271" s="28"/>
      <c r="OH271" s="28"/>
      <c r="OI271" s="28"/>
      <c r="OJ271" s="28"/>
    </row>
    <row r="272" spans="1:400">
      <c r="A272" s="13" t="s">
        <v>297</v>
      </c>
      <c r="B272" s="13"/>
      <c r="C272" s="189"/>
      <c r="D272" s="12"/>
      <c r="E272" s="14" t="s">
        <v>309</v>
      </c>
      <c r="F272" s="14" t="s">
        <v>36</v>
      </c>
      <c r="G272" s="14" t="s">
        <v>338</v>
      </c>
      <c r="H272" s="15">
        <v>2014</v>
      </c>
      <c r="I272" s="15">
        <v>1</v>
      </c>
      <c r="J272" s="15">
        <v>0</v>
      </c>
      <c r="K272" s="15">
        <v>0</v>
      </c>
      <c r="L272" s="16" t="s">
        <v>324</v>
      </c>
      <c r="M272" s="16"/>
      <c r="N272" s="16" t="s">
        <v>39</v>
      </c>
      <c r="O272" s="17">
        <v>1920</v>
      </c>
      <c r="P272" s="17">
        <v>0</v>
      </c>
      <c r="Q272" s="17">
        <v>0</v>
      </c>
      <c r="R272" s="18" t="s">
        <v>33</v>
      </c>
      <c r="S272" s="19">
        <v>60</v>
      </c>
      <c r="T272" s="19">
        <v>110</v>
      </c>
      <c r="U272" s="19">
        <v>1.8181818181818181</v>
      </c>
      <c r="V272" s="19">
        <v>0</v>
      </c>
      <c r="W272" s="20">
        <v>0.2</v>
      </c>
      <c r="X272" s="21">
        <v>384</v>
      </c>
      <c r="Y272" s="22" t="s">
        <v>33</v>
      </c>
      <c r="Z272" s="14" t="s">
        <v>5838</v>
      </c>
      <c r="AA272" s="24" t="s">
        <v>67</v>
      </c>
      <c r="AB272" s="14" t="s">
        <v>67</v>
      </c>
      <c r="AC272" s="14" t="s">
        <v>67</v>
      </c>
      <c r="AD272" s="25"/>
      <c r="AE272" s="26"/>
      <c r="AF272" s="27"/>
      <c r="AG272" s="29"/>
      <c r="AH272" s="29"/>
      <c r="AI272" s="29"/>
      <c r="AJ272" s="29"/>
      <c r="AK272" s="29"/>
      <c r="AL272" s="29"/>
      <c r="AM272" s="29"/>
      <c r="AN272" s="29"/>
      <c r="AO272" s="29"/>
      <c r="AP272" s="28"/>
      <c r="AQ272" s="28"/>
      <c r="AR272" s="28"/>
      <c r="AS272" s="28"/>
      <c r="AT272" s="28"/>
      <c r="AU272" s="28"/>
      <c r="AV272" s="28"/>
      <c r="AW272" s="28"/>
      <c r="AX272" s="28"/>
      <c r="AY272" s="28"/>
      <c r="AZ272" s="28"/>
      <c r="BA272" s="28"/>
      <c r="BB272" s="28"/>
      <c r="BC272" s="28"/>
      <c r="BD272" s="28"/>
      <c r="BE272" s="28"/>
      <c r="BF272" s="28"/>
      <c r="BG272" s="28"/>
      <c r="BH272" s="28"/>
      <c r="BI272" s="28"/>
      <c r="BJ272" s="28"/>
      <c r="BK272" s="28"/>
      <c r="BL272" s="28"/>
      <c r="BM272" s="28"/>
      <c r="BN272" s="28"/>
      <c r="BO272" s="28"/>
      <c r="BP272" s="28"/>
      <c r="BQ272" s="28"/>
      <c r="BR272" s="28"/>
      <c r="BS272" s="28"/>
      <c r="BT272" s="28"/>
      <c r="BU272" s="28"/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  <c r="DM272" s="28"/>
      <c r="DN272" s="28"/>
      <c r="DO272" s="28"/>
      <c r="DP272" s="28"/>
      <c r="DQ272" s="28"/>
      <c r="DR272" s="28"/>
      <c r="DS272" s="28"/>
      <c r="DT272" s="28"/>
      <c r="DU272" s="28"/>
      <c r="DV272" s="28"/>
      <c r="DW272" s="28"/>
      <c r="DX272" s="28"/>
      <c r="DY272" s="28"/>
      <c r="DZ272" s="28"/>
      <c r="EA272" s="28"/>
      <c r="EB272" s="28"/>
      <c r="EC272" s="28"/>
      <c r="ED272" s="28"/>
      <c r="EE272" s="28"/>
      <c r="EF272" s="28"/>
      <c r="EG272" s="28"/>
      <c r="EH272" s="28"/>
      <c r="EI272" s="28"/>
      <c r="EJ272" s="28"/>
      <c r="EK272" s="28"/>
      <c r="EL272" s="28"/>
      <c r="EM272" s="28"/>
      <c r="EN272" s="28"/>
      <c r="EO272" s="28"/>
      <c r="EP272" s="28"/>
      <c r="EQ272" s="28"/>
      <c r="ER272" s="28"/>
      <c r="ES272" s="28"/>
      <c r="ET272" s="28"/>
      <c r="EU272" s="28"/>
      <c r="EV272" s="28"/>
      <c r="EW272" s="28"/>
      <c r="EX272" s="28"/>
      <c r="EY272" s="28"/>
      <c r="EZ272" s="28"/>
      <c r="FA272" s="28"/>
      <c r="FB272" s="28"/>
      <c r="FC272" s="28"/>
      <c r="FD272" s="28"/>
      <c r="FE272" s="28"/>
      <c r="FF272" s="28"/>
      <c r="FG272" s="28"/>
      <c r="FH272" s="28"/>
      <c r="FI272" s="28"/>
      <c r="FJ272" s="28"/>
      <c r="FK272" s="28"/>
      <c r="FL272" s="28"/>
      <c r="FM272" s="28"/>
      <c r="FN272" s="28"/>
      <c r="FO272" s="28"/>
      <c r="FP272" s="28"/>
      <c r="FQ272" s="28"/>
      <c r="FR272" s="28"/>
      <c r="FS272" s="28"/>
      <c r="FT272" s="28"/>
      <c r="FU272" s="28"/>
      <c r="FV272" s="28"/>
      <c r="FW272" s="28"/>
      <c r="FX272" s="28"/>
      <c r="FY272" s="28"/>
      <c r="FZ272" s="28"/>
      <c r="GA272" s="28"/>
      <c r="GB272" s="28"/>
      <c r="GC272" s="28"/>
      <c r="GD272" s="28"/>
      <c r="GE272" s="28"/>
      <c r="GF272" s="28"/>
      <c r="GG272" s="28"/>
      <c r="GH272" s="28"/>
      <c r="GI272" s="28"/>
      <c r="GJ272" s="28"/>
      <c r="GK272" s="28"/>
      <c r="GL272" s="28"/>
      <c r="GM272" s="28"/>
      <c r="GN272" s="28"/>
      <c r="GO272" s="28"/>
      <c r="GP272" s="28"/>
      <c r="GQ272" s="28"/>
      <c r="GR272" s="28"/>
      <c r="GS272" s="28"/>
      <c r="GT272" s="28"/>
      <c r="GU272" s="28"/>
      <c r="GV272" s="28"/>
      <c r="GW272" s="28"/>
      <c r="GX272" s="28"/>
      <c r="GY272" s="28"/>
      <c r="GZ272" s="28"/>
      <c r="HA272" s="28"/>
      <c r="HB272" s="28"/>
      <c r="HC272" s="28"/>
      <c r="HD272" s="28"/>
      <c r="HE272" s="28"/>
      <c r="HF272" s="28"/>
      <c r="HG272" s="28"/>
      <c r="HH272" s="28"/>
      <c r="HI272" s="28"/>
      <c r="HJ272" s="28"/>
      <c r="HK272" s="28"/>
      <c r="HL272" s="28"/>
      <c r="HM272" s="28"/>
      <c r="HN272" s="28"/>
      <c r="HO272" s="28"/>
      <c r="HP272" s="28"/>
      <c r="HQ272" s="28"/>
      <c r="HR272" s="28"/>
      <c r="HS272" s="28"/>
      <c r="HT272" s="28"/>
      <c r="HU272" s="28"/>
      <c r="HV272" s="28"/>
      <c r="HW272" s="28"/>
      <c r="HX272" s="28"/>
      <c r="HY272" s="28"/>
      <c r="HZ272" s="28"/>
      <c r="IA272" s="28"/>
      <c r="IB272" s="28"/>
      <c r="IC272" s="28"/>
      <c r="ID272" s="28"/>
      <c r="IE272" s="28"/>
      <c r="IF272" s="28"/>
      <c r="IG272" s="28"/>
      <c r="IH272" s="28"/>
      <c r="II272" s="28"/>
      <c r="IJ272" s="28"/>
      <c r="IK272" s="28"/>
      <c r="IL272" s="28"/>
      <c r="IM272" s="28"/>
      <c r="IN272" s="28"/>
      <c r="IO272" s="28"/>
      <c r="IP272" s="28"/>
      <c r="IQ272" s="28"/>
      <c r="IR272" s="28"/>
      <c r="IS272" s="28"/>
      <c r="IT272" s="28"/>
      <c r="IU272" s="28"/>
      <c r="IV272" s="28"/>
      <c r="IW272" s="28"/>
      <c r="IX272" s="28"/>
      <c r="IY272" s="28"/>
      <c r="IZ272" s="28"/>
      <c r="JA272" s="28"/>
      <c r="JB272" s="28"/>
      <c r="JC272" s="28"/>
      <c r="JD272" s="28"/>
      <c r="JE272" s="28"/>
      <c r="JF272" s="28"/>
      <c r="JG272" s="28"/>
      <c r="JH272" s="28"/>
      <c r="JI272" s="28"/>
      <c r="JJ272" s="28"/>
      <c r="JK272" s="28"/>
      <c r="JL272" s="28"/>
      <c r="JM272" s="28"/>
      <c r="JN272" s="28"/>
      <c r="JO272" s="28"/>
      <c r="JP272" s="28"/>
      <c r="JQ272" s="28"/>
      <c r="JR272" s="28"/>
      <c r="JS272" s="28"/>
      <c r="JT272" s="28"/>
      <c r="JU272" s="28"/>
      <c r="JV272" s="28"/>
      <c r="JW272" s="28"/>
      <c r="JX272" s="28"/>
      <c r="JY272" s="28"/>
      <c r="JZ272" s="28"/>
      <c r="KA272" s="28"/>
      <c r="KB272" s="28"/>
      <c r="KC272" s="28"/>
      <c r="KD272" s="28"/>
      <c r="KE272" s="28"/>
      <c r="KF272" s="28"/>
      <c r="KG272" s="28"/>
      <c r="KH272" s="28"/>
      <c r="KI272" s="28"/>
      <c r="KJ272" s="28"/>
      <c r="KK272" s="28"/>
      <c r="KL272" s="28"/>
      <c r="KM272" s="28"/>
      <c r="KN272" s="28"/>
      <c r="KO272" s="28"/>
      <c r="KP272" s="28"/>
      <c r="KQ272" s="28"/>
      <c r="KR272" s="28"/>
      <c r="KS272" s="28"/>
      <c r="KT272" s="28"/>
      <c r="KU272" s="28"/>
      <c r="KV272" s="28"/>
      <c r="KW272" s="28"/>
      <c r="KX272" s="28"/>
      <c r="KY272" s="28"/>
      <c r="KZ272" s="28"/>
      <c r="LA272" s="28"/>
      <c r="LB272" s="28"/>
      <c r="LC272" s="28"/>
      <c r="LD272" s="28"/>
      <c r="LE272" s="28"/>
      <c r="LF272" s="28"/>
      <c r="LG272" s="28"/>
      <c r="LH272" s="28"/>
      <c r="LI272" s="28"/>
      <c r="LJ272" s="28"/>
      <c r="LK272" s="28"/>
      <c r="LL272" s="28"/>
      <c r="LM272" s="28"/>
      <c r="LN272" s="28"/>
      <c r="LO272" s="28"/>
      <c r="LP272" s="28"/>
      <c r="LQ272" s="28"/>
      <c r="LR272" s="28"/>
      <c r="LS272" s="28"/>
      <c r="LT272" s="28"/>
      <c r="LU272" s="28"/>
      <c r="LV272" s="28"/>
      <c r="LW272" s="28"/>
      <c r="LX272" s="28"/>
      <c r="LY272" s="28"/>
      <c r="LZ272" s="28"/>
      <c r="MA272" s="28"/>
      <c r="MB272" s="28"/>
      <c r="MC272" s="28"/>
      <c r="MD272" s="28"/>
      <c r="ME272" s="28"/>
      <c r="MF272" s="28"/>
      <c r="MG272" s="28"/>
      <c r="MH272" s="28"/>
      <c r="MI272" s="28"/>
      <c r="MJ272" s="28"/>
      <c r="MK272" s="28"/>
      <c r="ML272" s="28"/>
      <c r="MM272" s="28"/>
      <c r="MN272" s="28"/>
      <c r="MO272" s="28"/>
      <c r="MP272" s="28"/>
      <c r="MQ272" s="28"/>
      <c r="MR272" s="28"/>
      <c r="MS272" s="28"/>
      <c r="MT272" s="28"/>
      <c r="MU272" s="28"/>
      <c r="MV272" s="28"/>
      <c r="MW272" s="28"/>
      <c r="MX272" s="28"/>
      <c r="MY272" s="28"/>
      <c r="MZ272" s="28"/>
      <c r="NA272" s="28"/>
      <c r="NB272" s="28"/>
      <c r="NC272" s="28"/>
      <c r="ND272" s="28"/>
      <c r="NE272" s="28"/>
      <c r="NF272" s="28"/>
      <c r="NG272" s="28"/>
      <c r="NH272" s="28"/>
      <c r="NI272" s="28"/>
      <c r="NJ272" s="28"/>
      <c r="NK272" s="28"/>
      <c r="NL272" s="28"/>
      <c r="NM272" s="28"/>
      <c r="NN272" s="28"/>
      <c r="NO272" s="28"/>
      <c r="NP272" s="28"/>
      <c r="NQ272" s="28"/>
      <c r="NR272" s="28"/>
      <c r="NS272" s="28"/>
      <c r="NT272" s="28"/>
      <c r="NU272" s="28"/>
      <c r="NV272" s="28"/>
      <c r="NW272" s="28"/>
      <c r="NX272" s="28"/>
      <c r="NY272" s="28"/>
      <c r="NZ272" s="28"/>
      <c r="OA272" s="28"/>
      <c r="OB272" s="28"/>
      <c r="OC272" s="28"/>
      <c r="OD272" s="28"/>
      <c r="OE272" s="28"/>
      <c r="OF272" s="28"/>
      <c r="OG272" s="28"/>
      <c r="OH272" s="28"/>
      <c r="OI272" s="28"/>
      <c r="OJ272" s="28"/>
    </row>
    <row r="273" spans="1:400">
      <c r="A273" s="12" t="s">
        <v>297</v>
      </c>
      <c r="B273" s="13"/>
      <c r="C273" s="189"/>
      <c r="D273" s="12"/>
      <c r="E273" s="14" t="s">
        <v>309</v>
      </c>
      <c r="F273" s="14" t="s">
        <v>340</v>
      </c>
      <c r="G273" s="14" t="s">
        <v>67</v>
      </c>
      <c r="H273" s="15">
        <v>2011</v>
      </c>
      <c r="I273" s="15">
        <v>1</v>
      </c>
      <c r="J273" s="15">
        <v>0</v>
      </c>
      <c r="K273" s="15">
        <v>0</v>
      </c>
      <c r="L273" s="16" t="s">
        <v>325</v>
      </c>
      <c r="M273" s="16"/>
      <c r="N273" s="16" t="s">
        <v>39</v>
      </c>
      <c r="O273" s="17">
        <v>1920</v>
      </c>
      <c r="P273" s="17">
        <v>0</v>
      </c>
      <c r="Q273" s="17">
        <v>0</v>
      </c>
      <c r="R273" s="18" t="s">
        <v>33</v>
      </c>
      <c r="S273" s="19">
        <v>60</v>
      </c>
      <c r="T273" s="19">
        <v>110</v>
      </c>
      <c r="U273" s="19">
        <v>1.8181818181818181</v>
      </c>
      <c r="V273" s="19">
        <v>0</v>
      </c>
      <c r="W273" s="20">
        <v>0.2</v>
      </c>
      <c r="X273" s="21">
        <v>384</v>
      </c>
      <c r="Y273" s="22" t="s">
        <v>33</v>
      </c>
      <c r="Z273" s="14" t="s">
        <v>5838</v>
      </c>
      <c r="AA273" s="24" t="s">
        <v>67</v>
      </c>
      <c r="AB273" s="14" t="s">
        <v>67</v>
      </c>
      <c r="AC273" s="14" t="s">
        <v>67</v>
      </c>
      <c r="AD273" s="25"/>
      <c r="AE273" s="26"/>
      <c r="AF273" s="27"/>
      <c r="AG273" s="29"/>
      <c r="AH273" s="29"/>
      <c r="AI273" s="29"/>
      <c r="AJ273" s="29"/>
      <c r="AK273" s="29"/>
      <c r="AL273" s="29"/>
      <c r="AM273" s="29"/>
      <c r="AN273" s="29"/>
      <c r="AO273" s="29"/>
      <c r="AP273" s="28"/>
      <c r="AQ273" s="28"/>
      <c r="AR273" s="28"/>
      <c r="AS273" s="28"/>
      <c r="AT273" s="28"/>
      <c r="AU273" s="28"/>
      <c r="AV273" s="28"/>
      <c r="AW273" s="28"/>
      <c r="AX273" s="28"/>
      <c r="AY273" s="28"/>
      <c r="AZ273" s="28"/>
      <c r="BA273" s="28"/>
      <c r="BB273" s="28"/>
      <c r="BC273" s="28"/>
      <c r="BD273" s="28"/>
      <c r="BE273" s="28"/>
      <c r="BF273" s="28"/>
      <c r="BG273" s="28"/>
      <c r="BH273" s="28"/>
      <c r="BI273" s="28"/>
      <c r="BJ273" s="28"/>
      <c r="BK273" s="28"/>
      <c r="BL273" s="28"/>
      <c r="BM273" s="28"/>
      <c r="BN273" s="28"/>
      <c r="BO273" s="28"/>
      <c r="BP273" s="28"/>
      <c r="BQ273" s="28"/>
      <c r="BR273" s="28"/>
      <c r="BS273" s="28"/>
      <c r="BT273" s="28"/>
      <c r="BU273" s="28"/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  <c r="DM273" s="28"/>
      <c r="DN273" s="28"/>
      <c r="DO273" s="28"/>
      <c r="DP273" s="28"/>
      <c r="DQ273" s="28"/>
      <c r="DR273" s="28"/>
      <c r="DS273" s="28"/>
      <c r="DT273" s="28"/>
      <c r="DU273" s="28"/>
      <c r="DV273" s="28"/>
      <c r="DW273" s="28"/>
      <c r="DX273" s="28"/>
      <c r="DY273" s="28"/>
      <c r="DZ273" s="28"/>
      <c r="EA273" s="28"/>
      <c r="EB273" s="28"/>
      <c r="EC273" s="28"/>
      <c r="ED273" s="28"/>
      <c r="EE273" s="28"/>
      <c r="EF273" s="28"/>
      <c r="EG273" s="28"/>
      <c r="EH273" s="28"/>
      <c r="EI273" s="28"/>
      <c r="EJ273" s="28"/>
      <c r="EK273" s="28"/>
      <c r="EL273" s="28"/>
      <c r="EM273" s="28"/>
      <c r="EN273" s="28"/>
      <c r="EO273" s="28"/>
      <c r="EP273" s="28"/>
      <c r="EQ273" s="28"/>
      <c r="ER273" s="28"/>
      <c r="ES273" s="28"/>
      <c r="ET273" s="28"/>
      <c r="EU273" s="28"/>
      <c r="EV273" s="28"/>
      <c r="EW273" s="28"/>
      <c r="EX273" s="28"/>
      <c r="EY273" s="28"/>
      <c r="EZ273" s="28"/>
      <c r="FA273" s="28"/>
      <c r="FB273" s="28"/>
      <c r="FC273" s="28"/>
      <c r="FD273" s="28"/>
      <c r="FE273" s="28"/>
      <c r="FF273" s="28"/>
      <c r="FG273" s="28"/>
      <c r="FH273" s="28"/>
      <c r="FI273" s="28"/>
      <c r="FJ273" s="28"/>
      <c r="FK273" s="28"/>
      <c r="FL273" s="28"/>
      <c r="FM273" s="28"/>
      <c r="FN273" s="28"/>
      <c r="FO273" s="28"/>
      <c r="FP273" s="28"/>
      <c r="FQ273" s="28"/>
      <c r="FR273" s="28"/>
      <c r="FS273" s="28"/>
      <c r="FT273" s="28"/>
      <c r="FU273" s="28"/>
      <c r="FV273" s="28"/>
      <c r="FW273" s="28"/>
      <c r="FX273" s="28"/>
      <c r="FY273" s="28"/>
      <c r="FZ273" s="28"/>
      <c r="GA273" s="28"/>
      <c r="GB273" s="28"/>
      <c r="GC273" s="28"/>
      <c r="GD273" s="28"/>
      <c r="GE273" s="28"/>
      <c r="GF273" s="28"/>
      <c r="GG273" s="28"/>
      <c r="GH273" s="28"/>
      <c r="GI273" s="28"/>
      <c r="GJ273" s="28"/>
      <c r="GK273" s="28"/>
      <c r="GL273" s="28"/>
      <c r="GM273" s="28"/>
      <c r="GN273" s="28"/>
      <c r="GO273" s="28"/>
      <c r="GP273" s="28"/>
      <c r="GQ273" s="28"/>
      <c r="GR273" s="28"/>
      <c r="GS273" s="28"/>
      <c r="GT273" s="28"/>
      <c r="GU273" s="28"/>
      <c r="GV273" s="28"/>
      <c r="GW273" s="28"/>
      <c r="GX273" s="28"/>
      <c r="GY273" s="28"/>
      <c r="GZ273" s="28"/>
      <c r="HA273" s="28"/>
      <c r="HB273" s="28"/>
      <c r="HC273" s="28"/>
      <c r="HD273" s="28"/>
      <c r="HE273" s="28"/>
      <c r="HF273" s="28"/>
      <c r="HG273" s="28"/>
      <c r="HH273" s="28"/>
      <c r="HI273" s="28"/>
      <c r="HJ273" s="28"/>
      <c r="HK273" s="28"/>
      <c r="HL273" s="28"/>
      <c r="HM273" s="28"/>
      <c r="HN273" s="28"/>
      <c r="HO273" s="28"/>
      <c r="HP273" s="28"/>
      <c r="HQ273" s="28"/>
      <c r="HR273" s="28"/>
      <c r="HS273" s="28"/>
      <c r="HT273" s="28"/>
      <c r="HU273" s="28"/>
      <c r="HV273" s="28"/>
      <c r="HW273" s="28"/>
      <c r="HX273" s="28"/>
      <c r="HY273" s="28"/>
      <c r="HZ273" s="28"/>
      <c r="IA273" s="28"/>
      <c r="IB273" s="28"/>
      <c r="IC273" s="28"/>
      <c r="ID273" s="28"/>
      <c r="IE273" s="28"/>
      <c r="IF273" s="28"/>
      <c r="IG273" s="28"/>
      <c r="IH273" s="28"/>
      <c r="II273" s="28"/>
      <c r="IJ273" s="28"/>
      <c r="IK273" s="28"/>
      <c r="IL273" s="28"/>
      <c r="IM273" s="28"/>
      <c r="IN273" s="28"/>
      <c r="IO273" s="28"/>
      <c r="IP273" s="28"/>
      <c r="IQ273" s="28"/>
      <c r="IR273" s="28"/>
      <c r="IS273" s="28"/>
      <c r="IT273" s="28"/>
      <c r="IU273" s="28"/>
      <c r="IV273" s="28"/>
      <c r="IW273" s="28"/>
      <c r="IX273" s="28"/>
      <c r="IY273" s="28"/>
      <c r="IZ273" s="28"/>
      <c r="JA273" s="28"/>
      <c r="JB273" s="28"/>
      <c r="JC273" s="28"/>
      <c r="JD273" s="28"/>
      <c r="JE273" s="28"/>
      <c r="JF273" s="28"/>
      <c r="JG273" s="28"/>
      <c r="JH273" s="28"/>
      <c r="JI273" s="28"/>
      <c r="JJ273" s="28"/>
      <c r="JK273" s="28"/>
      <c r="JL273" s="28"/>
      <c r="JM273" s="28"/>
      <c r="JN273" s="28"/>
      <c r="JO273" s="28"/>
      <c r="JP273" s="28"/>
      <c r="JQ273" s="28"/>
      <c r="JR273" s="28"/>
      <c r="JS273" s="28"/>
      <c r="JT273" s="28"/>
      <c r="JU273" s="28"/>
      <c r="JV273" s="28"/>
      <c r="JW273" s="28"/>
      <c r="JX273" s="28"/>
      <c r="JY273" s="28"/>
      <c r="JZ273" s="28"/>
      <c r="KA273" s="28"/>
      <c r="KB273" s="28"/>
      <c r="KC273" s="28"/>
      <c r="KD273" s="28"/>
      <c r="KE273" s="28"/>
      <c r="KF273" s="28"/>
      <c r="KG273" s="28"/>
      <c r="KH273" s="28"/>
      <c r="KI273" s="28"/>
      <c r="KJ273" s="28"/>
      <c r="KK273" s="28"/>
      <c r="KL273" s="28"/>
      <c r="KM273" s="28"/>
      <c r="KN273" s="28"/>
      <c r="KO273" s="28"/>
      <c r="KP273" s="28"/>
      <c r="KQ273" s="28"/>
      <c r="KR273" s="28"/>
      <c r="KS273" s="28"/>
      <c r="KT273" s="28"/>
      <c r="KU273" s="28"/>
      <c r="KV273" s="28"/>
      <c r="KW273" s="28"/>
      <c r="KX273" s="28"/>
      <c r="KY273" s="28"/>
      <c r="KZ273" s="28"/>
      <c r="LA273" s="28"/>
      <c r="LB273" s="28"/>
      <c r="LC273" s="28"/>
      <c r="LD273" s="28"/>
      <c r="LE273" s="28"/>
      <c r="LF273" s="28"/>
      <c r="LG273" s="28"/>
      <c r="LH273" s="28"/>
      <c r="LI273" s="28"/>
      <c r="LJ273" s="28"/>
      <c r="LK273" s="28"/>
      <c r="LL273" s="28"/>
      <c r="LM273" s="28"/>
      <c r="LN273" s="28"/>
      <c r="LO273" s="28"/>
      <c r="LP273" s="28"/>
      <c r="LQ273" s="28"/>
      <c r="LR273" s="28"/>
      <c r="LS273" s="28"/>
      <c r="LT273" s="28"/>
      <c r="LU273" s="28"/>
      <c r="LV273" s="28"/>
      <c r="LW273" s="28"/>
      <c r="LX273" s="28"/>
      <c r="LY273" s="28"/>
      <c r="LZ273" s="28"/>
      <c r="MA273" s="28"/>
      <c r="MB273" s="28"/>
      <c r="MC273" s="28"/>
      <c r="MD273" s="28"/>
      <c r="ME273" s="28"/>
      <c r="MF273" s="28"/>
      <c r="MG273" s="28"/>
      <c r="MH273" s="28"/>
      <c r="MI273" s="28"/>
      <c r="MJ273" s="28"/>
      <c r="MK273" s="28"/>
      <c r="ML273" s="28"/>
      <c r="MM273" s="28"/>
      <c r="MN273" s="28"/>
      <c r="MO273" s="28"/>
      <c r="MP273" s="28"/>
      <c r="MQ273" s="28"/>
      <c r="MR273" s="28"/>
      <c r="MS273" s="28"/>
      <c r="MT273" s="28"/>
      <c r="MU273" s="28"/>
      <c r="MV273" s="28"/>
      <c r="MW273" s="28"/>
      <c r="MX273" s="28"/>
      <c r="MY273" s="28"/>
      <c r="MZ273" s="28"/>
      <c r="NA273" s="28"/>
      <c r="NB273" s="28"/>
      <c r="NC273" s="28"/>
      <c r="ND273" s="28"/>
      <c r="NE273" s="28"/>
      <c r="NF273" s="28"/>
      <c r="NG273" s="28"/>
      <c r="NH273" s="28"/>
      <c r="NI273" s="28"/>
      <c r="NJ273" s="28"/>
      <c r="NK273" s="28"/>
      <c r="NL273" s="28"/>
      <c r="NM273" s="28"/>
      <c r="NN273" s="28"/>
      <c r="NO273" s="28"/>
      <c r="NP273" s="28"/>
      <c r="NQ273" s="28"/>
      <c r="NR273" s="28"/>
      <c r="NS273" s="28"/>
      <c r="NT273" s="28"/>
      <c r="NU273" s="28"/>
      <c r="NV273" s="28"/>
      <c r="NW273" s="28"/>
      <c r="NX273" s="28"/>
      <c r="NY273" s="28"/>
      <c r="NZ273" s="28"/>
      <c r="OA273" s="28"/>
      <c r="OB273" s="28"/>
      <c r="OC273" s="28"/>
      <c r="OD273" s="28"/>
      <c r="OE273" s="28"/>
      <c r="OF273" s="28"/>
      <c r="OG273" s="28"/>
      <c r="OH273" s="28"/>
      <c r="OI273" s="28"/>
      <c r="OJ273" s="28"/>
    </row>
    <row r="274" spans="1:400">
      <c r="A274" s="12" t="s">
        <v>297</v>
      </c>
      <c r="B274" s="13"/>
      <c r="C274" s="189"/>
      <c r="D274" s="12"/>
      <c r="E274" s="14" t="s">
        <v>309</v>
      </c>
      <c r="F274" s="14" t="s">
        <v>340</v>
      </c>
      <c r="G274" s="14" t="s">
        <v>67</v>
      </c>
      <c r="H274" s="15">
        <v>2014</v>
      </c>
      <c r="I274" s="15">
        <v>1</v>
      </c>
      <c r="J274" s="15">
        <v>0</v>
      </c>
      <c r="K274" s="15">
        <v>0</v>
      </c>
      <c r="L274" s="16" t="s">
        <v>341</v>
      </c>
      <c r="M274" s="16"/>
      <c r="N274" s="16" t="s">
        <v>39</v>
      </c>
      <c r="O274" s="17">
        <v>1920</v>
      </c>
      <c r="P274" s="17">
        <v>0</v>
      </c>
      <c r="Q274" s="17">
        <v>0</v>
      </c>
      <c r="R274" s="18" t="s">
        <v>33</v>
      </c>
      <c r="S274" s="19">
        <v>60</v>
      </c>
      <c r="T274" s="19">
        <v>110</v>
      </c>
      <c r="U274" s="19">
        <v>1.8181818181818181</v>
      </c>
      <c r="V274" s="19">
        <v>0</v>
      </c>
      <c r="W274" s="20">
        <v>0.2</v>
      </c>
      <c r="X274" s="21">
        <v>384</v>
      </c>
      <c r="Y274" s="22" t="s">
        <v>33</v>
      </c>
      <c r="Z274" s="14" t="s">
        <v>5838</v>
      </c>
      <c r="AA274" s="24" t="s">
        <v>67</v>
      </c>
      <c r="AB274" s="14" t="s">
        <v>67</v>
      </c>
      <c r="AC274" s="14" t="s">
        <v>67</v>
      </c>
      <c r="AD274" s="25"/>
      <c r="AE274" s="26"/>
      <c r="AF274" s="27"/>
      <c r="AG274" s="29"/>
      <c r="AH274" s="29"/>
      <c r="AI274" s="29"/>
      <c r="AJ274" s="29"/>
      <c r="AK274" s="29"/>
      <c r="AL274" s="29"/>
      <c r="AM274" s="29"/>
      <c r="AN274" s="29"/>
      <c r="AO274" s="29"/>
      <c r="AP274" s="28"/>
      <c r="AQ274" s="28"/>
      <c r="AR274" s="28"/>
      <c r="AS274" s="28"/>
      <c r="AT274" s="28"/>
      <c r="AU274" s="28"/>
      <c r="AV274" s="28"/>
      <c r="AW274" s="28"/>
      <c r="AX274" s="28"/>
      <c r="AY274" s="28"/>
      <c r="AZ274" s="28"/>
      <c r="BA274" s="28"/>
      <c r="BB274" s="28"/>
      <c r="BC274" s="28"/>
      <c r="BD274" s="28"/>
      <c r="BE274" s="28"/>
      <c r="BF274" s="28"/>
      <c r="BG274" s="28"/>
      <c r="BH274" s="28"/>
      <c r="BI274" s="28"/>
      <c r="BJ274" s="28"/>
      <c r="BK274" s="28"/>
      <c r="BL274" s="28"/>
      <c r="BM274" s="28"/>
      <c r="BN274" s="28"/>
      <c r="BO274" s="28"/>
      <c r="BP274" s="28"/>
      <c r="BQ274" s="28"/>
      <c r="BR274" s="28"/>
      <c r="BS274" s="28"/>
      <c r="BT274" s="28"/>
      <c r="BU274" s="28"/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  <c r="DM274" s="28"/>
      <c r="DN274" s="28"/>
      <c r="DO274" s="28"/>
      <c r="DP274" s="28"/>
      <c r="DQ274" s="28"/>
      <c r="DR274" s="28"/>
      <c r="DS274" s="28"/>
      <c r="DT274" s="28"/>
      <c r="DU274" s="28"/>
      <c r="DV274" s="28"/>
      <c r="DW274" s="28"/>
      <c r="DX274" s="28"/>
      <c r="DY274" s="28"/>
      <c r="DZ274" s="28"/>
      <c r="EA274" s="28"/>
      <c r="EB274" s="28"/>
      <c r="EC274" s="28"/>
      <c r="ED274" s="28"/>
      <c r="EE274" s="28"/>
      <c r="EF274" s="28"/>
      <c r="EG274" s="28"/>
      <c r="EH274" s="28"/>
      <c r="EI274" s="28"/>
      <c r="EJ274" s="28"/>
      <c r="EK274" s="28"/>
      <c r="EL274" s="28"/>
      <c r="EM274" s="28"/>
      <c r="EN274" s="28"/>
      <c r="EO274" s="28"/>
      <c r="EP274" s="28"/>
      <c r="EQ274" s="28"/>
      <c r="ER274" s="28"/>
      <c r="ES274" s="28"/>
      <c r="ET274" s="28"/>
      <c r="EU274" s="28"/>
      <c r="EV274" s="28"/>
      <c r="EW274" s="28"/>
      <c r="EX274" s="28"/>
      <c r="EY274" s="28"/>
      <c r="EZ274" s="28"/>
      <c r="FA274" s="28"/>
      <c r="FB274" s="28"/>
      <c r="FC274" s="28"/>
      <c r="FD274" s="28"/>
      <c r="FE274" s="28"/>
      <c r="FF274" s="28"/>
      <c r="FG274" s="28"/>
      <c r="FH274" s="28"/>
      <c r="FI274" s="28"/>
      <c r="FJ274" s="28"/>
      <c r="FK274" s="28"/>
      <c r="FL274" s="28"/>
      <c r="FM274" s="28"/>
      <c r="FN274" s="28"/>
      <c r="FO274" s="28"/>
      <c r="FP274" s="28"/>
      <c r="FQ274" s="28"/>
      <c r="FR274" s="28"/>
      <c r="FS274" s="28"/>
      <c r="FT274" s="28"/>
      <c r="FU274" s="28"/>
      <c r="FV274" s="28"/>
      <c r="FW274" s="28"/>
      <c r="FX274" s="28"/>
      <c r="FY274" s="28"/>
      <c r="FZ274" s="28"/>
      <c r="GA274" s="28"/>
      <c r="GB274" s="28"/>
      <c r="GC274" s="28"/>
      <c r="GD274" s="28"/>
      <c r="GE274" s="28"/>
      <c r="GF274" s="28"/>
      <c r="GG274" s="28"/>
      <c r="GH274" s="28"/>
      <c r="GI274" s="28"/>
      <c r="GJ274" s="28"/>
      <c r="GK274" s="28"/>
      <c r="GL274" s="28"/>
      <c r="GM274" s="28"/>
      <c r="GN274" s="28"/>
      <c r="GO274" s="28"/>
      <c r="GP274" s="28"/>
      <c r="GQ274" s="28"/>
      <c r="GR274" s="28"/>
      <c r="GS274" s="28"/>
      <c r="GT274" s="28"/>
      <c r="GU274" s="28"/>
      <c r="GV274" s="28"/>
      <c r="GW274" s="28"/>
      <c r="GX274" s="28"/>
      <c r="GY274" s="28"/>
      <c r="GZ274" s="28"/>
      <c r="HA274" s="28"/>
      <c r="HB274" s="28"/>
      <c r="HC274" s="28"/>
      <c r="HD274" s="28"/>
      <c r="HE274" s="28"/>
      <c r="HF274" s="28"/>
      <c r="HG274" s="28"/>
      <c r="HH274" s="28"/>
      <c r="HI274" s="28"/>
      <c r="HJ274" s="28"/>
      <c r="HK274" s="28"/>
      <c r="HL274" s="28"/>
      <c r="HM274" s="28"/>
      <c r="HN274" s="28"/>
      <c r="HO274" s="28"/>
      <c r="HP274" s="28"/>
      <c r="HQ274" s="28"/>
      <c r="HR274" s="28"/>
      <c r="HS274" s="28"/>
      <c r="HT274" s="28"/>
      <c r="HU274" s="28"/>
      <c r="HV274" s="28"/>
      <c r="HW274" s="28"/>
      <c r="HX274" s="28"/>
      <c r="HY274" s="28"/>
      <c r="HZ274" s="28"/>
      <c r="IA274" s="28"/>
      <c r="IB274" s="28"/>
      <c r="IC274" s="28"/>
      <c r="ID274" s="28"/>
      <c r="IE274" s="28"/>
      <c r="IF274" s="28"/>
      <c r="IG274" s="28"/>
      <c r="IH274" s="28"/>
      <c r="II274" s="28"/>
      <c r="IJ274" s="28"/>
      <c r="IK274" s="28"/>
      <c r="IL274" s="28"/>
      <c r="IM274" s="28"/>
      <c r="IN274" s="28"/>
      <c r="IO274" s="28"/>
      <c r="IP274" s="28"/>
      <c r="IQ274" s="28"/>
      <c r="IR274" s="28"/>
      <c r="IS274" s="28"/>
      <c r="IT274" s="28"/>
      <c r="IU274" s="28"/>
      <c r="IV274" s="28"/>
      <c r="IW274" s="28"/>
      <c r="IX274" s="28"/>
      <c r="IY274" s="28"/>
      <c r="IZ274" s="28"/>
      <c r="JA274" s="28"/>
      <c r="JB274" s="28"/>
      <c r="JC274" s="28"/>
      <c r="JD274" s="28"/>
      <c r="JE274" s="28"/>
      <c r="JF274" s="28"/>
      <c r="JG274" s="28"/>
      <c r="JH274" s="28"/>
      <c r="JI274" s="28"/>
      <c r="JJ274" s="28"/>
      <c r="JK274" s="28"/>
      <c r="JL274" s="28"/>
      <c r="JM274" s="28"/>
      <c r="JN274" s="28"/>
      <c r="JO274" s="28"/>
      <c r="JP274" s="28"/>
      <c r="JQ274" s="28"/>
      <c r="JR274" s="28"/>
      <c r="JS274" s="28"/>
      <c r="JT274" s="28"/>
      <c r="JU274" s="28"/>
      <c r="JV274" s="28"/>
      <c r="JW274" s="28"/>
      <c r="JX274" s="28"/>
      <c r="JY274" s="28"/>
      <c r="JZ274" s="28"/>
      <c r="KA274" s="28"/>
      <c r="KB274" s="28"/>
      <c r="KC274" s="28"/>
      <c r="KD274" s="28"/>
      <c r="KE274" s="28"/>
      <c r="KF274" s="28"/>
      <c r="KG274" s="28"/>
      <c r="KH274" s="28"/>
      <c r="KI274" s="28"/>
      <c r="KJ274" s="28"/>
      <c r="KK274" s="28"/>
      <c r="KL274" s="28"/>
      <c r="KM274" s="28"/>
      <c r="KN274" s="28"/>
      <c r="KO274" s="28"/>
      <c r="KP274" s="28"/>
      <c r="KQ274" s="28"/>
      <c r="KR274" s="28"/>
      <c r="KS274" s="28"/>
      <c r="KT274" s="28"/>
      <c r="KU274" s="28"/>
      <c r="KV274" s="28"/>
      <c r="KW274" s="28"/>
      <c r="KX274" s="28"/>
      <c r="KY274" s="28"/>
      <c r="KZ274" s="28"/>
      <c r="LA274" s="28"/>
      <c r="LB274" s="28"/>
      <c r="LC274" s="28"/>
      <c r="LD274" s="28"/>
      <c r="LE274" s="28"/>
      <c r="LF274" s="28"/>
      <c r="LG274" s="28"/>
      <c r="LH274" s="28"/>
      <c r="LI274" s="28"/>
      <c r="LJ274" s="28"/>
      <c r="LK274" s="28"/>
      <c r="LL274" s="28"/>
      <c r="LM274" s="28"/>
      <c r="LN274" s="28"/>
      <c r="LO274" s="28"/>
      <c r="LP274" s="28"/>
      <c r="LQ274" s="28"/>
      <c r="LR274" s="28"/>
      <c r="LS274" s="28"/>
      <c r="LT274" s="28"/>
      <c r="LU274" s="28"/>
      <c r="LV274" s="28"/>
      <c r="LW274" s="28"/>
      <c r="LX274" s="28"/>
      <c r="LY274" s="28"/>
      <c r="LZ274" s="28"/>
      <c r="MA274" s="28"/>
      <c r="MB274" s="28"/>
      <c r="MC274" s="28"/>
      <c r="MD274" s="28"/>
      <c r="ME274" s="28"/>
      <c r="MF274" s="28"/>
      <c r="MG274" s="28"/>
      <c r="MH274" s="28"/>
      <c r="MI274" s="28"/>
      <c r="MJ274" s="28"/>
      <c r="MK274" s="28"/>
      <c r="ML274" s="28"/>
      <c r="MM274" s="28"/>
      <c r="MN274" s="28"/>
      <c r="MO274" s="28"/>
      <c r="MP274" s="28"/>
      <c r="MQ274" s="28"/>
      <c r="MR274" s="28"/>
      <c r="MS274" s="28"/>
      <c r="MT274" s="28"/>
      <c r="MU274" s="28"/>
      <c r="MV274" s="28"/>
      <c r="MW274" s="28"/>
      <c r="MX274" s="28"/>
      <c r="MY274" s="28"/>
      <c r="MZ274" s="28"/>
      <c r="NA274" s="28"/>
      <c r="NB274" s="28"/>
      <c r="NC274" s="28"/>
      <c r="ND274" s="28"/>
      <c r="NE274" s="28"/>
      <c r="NF274" s="28"/>
      <c r="NG274" s="28"/>
      <c r="NH274" s="28"/>
      <c r="NI274" s="28"/>
      <c r="NJ274" s="28"/>
      <c r="NK274" s="28"/>
      <c r="NL274" s="28"/>
      <c r="NM274" s="28"/>
      <c r="NN274" s="28"/>
      <c r="NO274" s="28"/>
      <c r="NP274" s="28"/>
      <c r="NQ274" s="28"/>
      <c r="NR274" s="28"/>
      <c r="NS274" s="28"/>
      <c r="NT274" s="28"/>
      <c r="NU274" s="28"/>
      <c r="NV274" s="28"/>
      <c r="NW274" s="28"/>
      <c r="NX274" s="28"/>
      <c r="NY274" s="28"/>
      <c r="NZ274" s="28"/>
      <c r="OA274" s="28"/>
      <c r="OB274" s="28"/>
      <c r="OC274" s="28"/>
      <c r="OD274" s="28"/>
      <c r="OE274" s="28"/>
      <c r="OF274" s="28"/>
      <c r="OG274" s="28"/>
      <c r="OH274" s="28"/>
      <c r="OI274" s="28"/>
      <c r="OJ274" s="28"/>
    </row>
    <row r="275" spans="1:400">
      <c r="A275" s="12" t="s">
        <v>297</v>
      </c>
      <c r="B275" s="13"/>
      <c r="C275" s="189"/>
      <c r="D275" s="12"/>
      <c r="E275" s="14" t="s">
        <v>309</v>
      </c>
      <c r="F275" s="14" t="s">
        <v>36</v>
      </c>
      <c r="G275" s="14" t="s">
        <v>338</v>
      </c>
      <c r="H275" s="15">
        <v>2010</v>
      </c>
      <c r="I275" s="15">
        <v>1</v>
      </c>
      <c r="J275" s="15">
        <v>0</v>
      </c>
      <c r="K275" s="15">
        <v>0</v>
      </c>
      <c r="L275" s="16" t="s">
        <v>326</v>
      </c>
      <c r="M275" s="16"/>
      <c r="N275" s="16" t="s">
        <v>39</v>
      </c>
      <c r="O275" s="17">
        <v>1920</v>
      </c>
      <c r="P275" s="17">
        <v>0</v>
      </c>
      <c r="Q275" s="17">
        <v>0</v>
      </c>
      <c r="R275" s="18" t="s">
        <v>33</v>
      </c>
      <c r="S275" s="19">
        <v>60</v>
      </c>
      <c r="T275" s="19">
        <v>110</v>
      </c>
      <c r="U275" s="19">
        <v>1.8181818181818181</v>
      </c>
      <c r="V275" s="19">
        <v>0</v>
      </c>
      <c r="W275" s="20">
        <v>0.2</v>
      </c>
      <c r="X275" s="21">
        <v>384</v>
      </c>
      <c r="Y275" s="22" t="s">
        <v>33</v>
      </c>
      <c r="Z275" s="14" t="s">
        <v>5838</v>
      </c>
      <c r="AA275" s="24" t="s">
        <v>67</v>
      </c>
      <c r="AB275" s="14" t="s">
        <v>67</v>
      </c>
      <c r="AC275" s="14" t="s">
        <v>67</v>
      </c>
      <c r="AD275" s="25"/>
      <c r="AE275" s="26"/>
      <c r="AF275" s="27"/>
      <c r="AG275" s="29"/>
      <c r="AH275" s="29"/>
      <c r="AI275" s="29"/>
      <c r="AJ275" s="29"/>
      <c r="AK275" s="29"/>
      <c r="AL275" s="29"/>
      <c r="AM275" s="29"/>
      <c r="AN275" s="29"/>
      <c r="AO275" s="29"/>
      <c r="AP275" s="28"/>
      <c r="AQ275" s="28"/>
      <c r="AR275" s="28"/>
      <c r="AS275" s="28"/>
      <c r="AT275" s="28"/>
      <c r="AU275" s="28"/>
      <c r="AV275" s="28"/>
      <c r="AW275" s="28"/>
      <c r="AX275" s="28"/>
      <c r="AY275" s="28"/>
      <c r="AZ275" s="28"/>
      <c r="BA275" s="28"/>
      <c r="BB275" s="28"/>
      <c r="BC275" s="28"/>
      <c r="BD275" s="28"/>
      <c r="BE275" s="28"/>
      <c r="BF275" s="28"/>
      <c r="BG275" s="28"/>
      <c r="BH275" s="28"/>
      <c r="BI275" s="28"/>
      <c r="BJ275" s="28"/>
      <c r="BK275" s="28"/>
      <c r="BL275" s="28"/>
      <c r="BM275" s="28"/>
      <c r="BN275" s="28"/>
      <c r="BO275" s="28"/>
      <c r="BP275" s="28"/>
      <c r="BQ275" s="28"/>
      <c r="BR275" s="28"/>
      <c r="BS275" s="28"/>
      <c r="BT275" s="28"/>
      <c r="BU275" s="28"/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  <c r="DM275" s="28"/>
      <c r="DN275" s="28"/>
      <c r="DO275" s="28"/>
      <c r="DP275" s="28"/>
      <c r="DQ275" s="28"/>
      <c r="DR275" s="28"/>
      <c r="DS275" s="28"/>
      <c r="DT275" s="28"/>
      <c r="DU275" s="28"/>
      <c r="DV275" s="28"/>
      <c r="DW275" s="28"/>
      <c r="DX275" s="28"/>
      <c r="DY275" s="28"/>
      <c r="DZ275" s="28"/>
      <c r="EA275" s="28"/>
      <c r="EB275" s="28"/>
      <c r="EC275" s="28"/>
      <c r="ED275" s="28"/>
      <c r="EE275" s="28"/>
      <c r="EF275" s="28"/>
      <c r="EG275" s="28"/>
      <c r="EH275" s="28"/>
      <c r="EI275" s="28"/>
      <c r="EJ275" s="28"/>
      <c r="EK275" s="28"/>
      <c r="EL275" s="28"/>
      <c r="EM275" s="28"/>
      <c r="EN275" s="28"/>
      <c r="EO275" s="28"/>
      <c r="EP275" s="28"/>
      <c r="EQ275" s="28"/>
      <c r="ER275" s="28"/>
      <c r="ES275" s="28"/>
      <c r="ET275" s="28"/>
      <c r="EU275" s="28"/>
      <c r="EV275" s="28"/>
      <c r="EW275" s="28"/>
      <c r="EX275" s="28"/>
      <c r="EY275" s="28"/>
      <c r="EZ275" s="28"/>
      <c r="FA275" s="28"/>
      <c r="FB275" s="28"/>
      <c r="FC275" s="28"/>
      <c r="FD275" s="28"/>
      <c r="FE275" s="28"/>
      <c r="FF275" s="28"/>
      <c r="FG275" s="28"/>
      <c r="FH275" s="28"/>
      <c r="FI275" s="28"/>
      <c r="FJ275" s="28"/>
      <c r="FK275" s="28"/>
      <c r="FL275" s="28"/>
      <c r="FM275" s="28"/>
      <c r="FN275" s="28"/>
      <c r="FO275" s="28"/>
      <c r="FP275" s="28"/>
      <c r="FQ275" s="28"/>
      <c r="FR275" s="28"/>
      <c r="FS275" s="28"/>
      <c r="FT275" s="28"/>
      <c r="FU275" s="28"/>
      <c r="FV275" s="28"/>
      <c r="FW275" s="28"/>
      <c r="FX275" s="28"/>
      <c r="FY275" s="28"/>
      <c r="FZ275" s="28"/>
      <c r="GA275" s="28"/>
      <c r="GB275" s="28"/>
      <c r="GC275" s="28"/>
      <c r="GD275" s="28"/>
      <c r="GE275" s="28"/>
      <c r="GF275" s="28"/>
      <c r="GG275" s="28"/>
      <c r="GH275" s="28"/>
      <c r="GI275" s="28"/>
      <c r="GJ275" s="28"/>
      <c r="GK275" s="28"/>
      <c r="GL275" s="28"/>
      <c r="GM275" s="28"/>
      <c r="GN275" s="28"/>
      <c r="GO275" s="28"/>
      <c r="GP275" s="28"/>
      <c r="GQ275" s="28"/>
      <c r="GR275" s="28"/>
      <c r="GS275" s="28"/>
      <c r="GT275" s="28"/>
      <c r="GU275" s="28"/>
      <c r="GV275" s="28"/>
      <c r="GW275" s="28"/>
      <c r="GX275" s="28"/>
      <c r="GY275" s="28"/>
      <c r="GZ275" s="28"/>
      <c r="HA275" s="28"/>
      <c r="HB275" s="28"/>
      <c r="HC275" s="28"/>
      <c r="HD275" s="28"/>
      <c r="HE275" s="28"/>
      <c r="HF275" s="28"/>
      <c r="HG275" s="28"/>
      <c r="HH275" s="28"/>
      <c r="HI275" s="28"/>
      <c r="HJ275" s="28"/>
      <c r="HK275" s="28"/>
      <c r="HL275" s="28"/>
      <c r="HM275" s="28"/>
      <c r="HN275" s="28"/>
      <c r="HO275" s="28"/>
      <c r="HP275" s="28"/>
      <c r="HQ275" s="28"/>
      <c r="HR275" s="28"/>
      <c r="HS275" s="28"/>
      <c r="HT275" s="28"/>
      <c r="HU275" s="28"/>
      <c r="HV275" s="28"/>
      <c r="HW275" s="28"/>
      <c r="HX275" s="28"/>
      <c r="HY275" s="28"/>
      <c r="HZ275" s="28"/>
      <c r="IA275" s="28"/>
      <c r="IB275" s="28"/>
      <c r="IC275" s="28"/>
      <c r="ID275" s="28"/>
      <c r="IE275" s="28"/>
      <c r="IF275" s="28"/>
      <c r="IG275" s="28"/>
      <c r="IH275" s="28"/>
      <c r="II275" s="28"/>
      <c r="IJ275" s="28"/>
      <c r="IK275" s="28"/>
      <c r="IL275" s="28"/>
      <c r="IM275" s="28"/>
      <c r="IN275" s="28"/>
      <c r="IO275" s="28"/>
      <c r="IP275" s="28"/>
      <c r="IQ275" s="28"/>
      <c r="IR275" s="28"/>
      <c r="IS275" s="28"/>
      <c r="IT275" s="28"/>
      <c r="IU275" s="28"/>
      <c r="IV275" s="28"/>
      <c r="IW275" s="28"/>
      <c r="IX275" s="28"/>
      <c r="IY275" s="28"/>
      <c r="IZ275" s="28"/>
      <c r="JA275" s="28"/>
      <c r="JB275" s="28"/>
      <c r="JC275" s="28"/>
      <c r="JD275" s="28"/>
      <c r="JE275" s="28"/>
      <c r="JF275" s="28"/>
      <c r="JG275" s="28"/>
      <c r="JH275" s="28"/>
      <c r="JI275" s="28"/>
      <c r="JJ275" s="28"/>
      <c r="JK275" s="28"/>
      <c r="JL275" s="28"/>
      <c r="JM275" s="28"/>
      <c r="JN275" s="28"/>
      <c r="JO275" s="28"/>
      <c r="JP275" s="28"/>
      <c r="JQ275" s="28"/>
      <c r="JR275" s="28"/>
      <c r="JS275" s="28"/>
      <c r="JT275" s="28"/>
      <c r="JU275" s="28"/>
      <c r="JV275" s="28"/>
      <c r="JW275" s="28"/>
      <c r="JX275" s="28"/>
      <c r="JY275" s="28"/>
      <c r="JZ275" s="28"/>
      <c r="KA275" s="28"/>
      <c r="KB275" s="28"/>
      <c r="KC275" s="28"/>
      <c r="KD275" s="28"/>
      <c r="KE275" s="28"/>
      <c r="KF275" s="28"/>
      <c r="KG275" s="28"/>
      <c r="KH275" s="28"/>
      <c r="KI275" s="28"/>
      <c r="KJ275" s="28"/>
      <c r="KK275" s="28"/>
      <c r="KL275" s="28"/>
      <c r="KM275" s="28"/>
      <c r="KN275" s="28"/>
      <c r="KO275" s="28"/>
      <c r="KP275" s="28"/>
      <c r="KQ275" s="28"/>
      <c r="KR275" s="28"/>
      <c r="KS275" s="28"/>
      <c r="KT275" s="28"/>
      <c r="KU275" s="28"/>
      <c r="KV275" s="28"/>
      <c r="KW275" s="28"/>
      <c r="KX275" s="28"/>
      <c r="KY275" s="28"/>
      <c r="KZ275" s="28"/>
      <c r="LA275" s="28"/>
      <c r="LB275" s="28"/>
      <c r="LC275" s="28"/>
      <c r="LD275" s="28"/>
      <c r="LE275" s="28"/>
      <c r="LF275" s="28"/>
      <c r="LG275" s="28"/>
      <c r="LH275" s="28"/>
      <c r="LI275" s="28"/>
      <c r="LJ275" s="28"/>
      <c r="LK275" s="28"/>
      <c r="LL275" s="28"/>
      <c r="LM275" s="28"/>
      <c r="LN275" s="28"/>
      <c r="LO275" s="28"/>
      <c r="LP275" s="28"/>
      <c r="LQ275" s="28"/>
      <c r="LR275" s="28"/>
      <c r="LS275" s="28"/>
      <c r="LT275" s="28"/>
      <c r="LU275" s="28"/>
      <c r="LV275" s="28"/>
      <c r="LW275" s="28"/>
      <c r="LX275" s="28"/>
      <c r="LY275" s="28"/>
      <c r="LZ275" s="28"/>
      <c r="MA275" s="28"/>
      <c r="MB275" s="28"/>
      <c r="MC275" s="28"/>
      <c r="MD275" s="28"/>
      <c r="ME275" s="28"/>
      <c r="MF275" s="28"/>
      <c r="MG275" s="28"/>
      <c r="MH275" s="28"/>
      <c r="MI275" s="28"/>
      <c r="MJ275" s="28"/>
      <c r="MK275" s="28"/>
      <c r="ML275" s="28"/>
      <c r="MM275" s="28"/>
      <c r="MN275" s="28"/>
      <c r="MO275" s="28"/>
      <c r="MP275" s="28"/>
      <c r="MQ275" s="28"/>
      <c r="MR275" s="28"/>
      <c r="MS275" s="28"/>
      <c r="MT275" s="28"/>
      <c r="MU275" s="28"/>
      <c r="MV275" s="28"/>
      <c r="MW275" s="28"/>
      <c r="MX275" s="28"/>
      <c r="MY275" s="28"/>
      <c r="MZ275" s="28"/>
      <c r="NA275" s="28"/>
      <c r="NB275" s="28"/>
      <c r="NC275" s="28"/>
      <c r="ND275" s="28"/>
      <c r="NE275" s="28"/>
      <c r="NF275" s="28"/>
      <c r="NG275" s="28"/>
      <c r="NH275" s="28"/>
      <c r="NI275" s="28"/>
      <c r="NJ275" s="28"/>
      <c r="NK275" s="28"/>
      <c r="NL275" s="28"/>
      <c r="NM275" s="28"/>
      <c r="NN275" s="28"/>
      <c r="NO275" s="28"/>
      <c r="NP275" s="28"/>
      <c r="NQ275" s="28"/>
      <c r="NR275" s="28"/>
      <c r="NS275" s="28"/>
      <c r="NT275" s="28"/>
      <c r="NU275" s="28"/>
      <c r="NV275" s="28"/>
      <c r="NW275" s="28"/>
      <c r="NX275" s="28"/>
      <c r="NY275" s="28"/>
      <c r="NZ275" s="28"/>
      <c r="OA275" s="28"/>
      <c r="OB275" s="28"/>
      <c r="OC275" s="28"/>
      <c r="OD275" s="28"/>
      <c r="OE275" s="28"/>
      <c r="OF275" s="28"/>
      <c r="OG275" s="28"/>
      <c r="OH275" s="28"/>
      <c r="OI275" s="28"/>
      <c r="OJ275" s="28"/>
    </row>
    <row r="276" spans="1:400">
      <c r="A276" s="12" t="s">
        <v>297</v>
      </c>
      <c r="B276" s="13"/>
      <c r="C276" s="189"/>
      <c r="D276" s="12"/>
      <c r="E276" s="14" t="s">
        <v>309</v>
      </c>
      <c r="F276" s="14" t="s">
        <v>36</v>
      </c>
      <c r="G276" s="14" t="s">
        <v>338</v>
      </c>
      <c r="H276" s="15">
        <v>2014</v>
      </c>
      <c r="I276" s="15">
        <v>1</v>
      </c>
      <c r="J276" s="15">
        <v>0</v>
      </c>
      <c r="K276" s="15">
        <v>0</v>
      </c>
      <c r="L276" s="16" t="s">
        <v>327</v>
      </c>
      <c r="M276" s="16"/>
      <c r="N276" s="16" t="s">
        <v>39</v>
      </c>
      <c r="O276" s="17">
        <v>1920</v>
      </c>
      <c r="P276" s="17">
        <v>0</v>
      </c>
      <c r="Q276" s="17">
        <v>0</v>
      </c>
      <c r="R276" s="18" t="s">
        <v>33</v>
      </c>
      <c r="S276" s="19">
        <v>60</v>
      </c>
      <c r="T276" s="19">
        <v>110</v>
      </c>
      <c r="U276" s="19">
        <v>1.8181818181818181</v>
      </c>
      <c r="V276" s="19">
        <v>0</v>
      </c>
      <c r="W276" s="20">
        <v>0.2</v>
      </c>
      <c r="X276" s="21">
        <v>384</v>
      </c>
      <c r="Y276" s="22" t="s">
        <v>33</v>
      </c>
      <c r="Z276" s="14" t="s">
        <v>5838</v>
      </c>
      <c r="AA276" s="24" t="s">
        <v>67</v>
      </c>
      <c r="AB276" s="14" t="s">
        <v>67</v>
      </c>
      <c r="AC276" s="14" t="s">
        <v>67</v>
      </c>
      <c r="AD276" s="25"/>
      <c r="AE276" s="26"/>
      <c r="AF276" s="27"/>
      <c r="AG276" s="29"/>
      <c r="AH276" s="29"/>
      <c r="AI276" s="29"/>
      <c r="AJ276" s="29"/>
      <c r="AK276" s="29"/>
      <c r="AL276" s="29"/>
      <c r="AM276" s="29"/>
      <c r="AN276" s="29"/>
      <c r="AO276" s="29"/>
      <c r="AP276" s="28"/>
      <c r="AQ276" s="28"/>
      <c r="AR276" s="28"/>
      <c r="AS276" s="28"/>
      <c r="AT276" s="28"/>
      <c r="AU276" s="28"/>
      <c r="AV276" s="28"/>
      <c r="AW276" s="28"/>
      <c r="AX276" s="28"/>
      <c r="AY276" s="28"/>
      <c r="AZ276" s="28"/>
      <c r="BA276" s="28"/>
      <c r="BB276" s="28"/>
      <c r="BC276" s="28"/>
      <c r="BD276" s="28"/>
      <c r="BE276" s="28"/>
      <c r="BF276" s="28"/>
      <c r="BG276" s="28"/>
      <c r="BH276" s="28"/>
      <c r="BI276" s="28"/>
      <c r="BJ276" s="28"/>
      <c r="BK276" s="28"/>
      <c r="BL276" s="28"/>
      <c r="BM276" s="28"/>
      <c r="BN276" s="28"/>
      <c r="BO276" s="28"/>
      <c r="BP276" s="28"/>
      <c r="BQ276" s="28"/>
      <c r="BR276" s="28"/>
      <c r="BS276" s="28"/>
      <c r="BT276" s="28"/>
      <c r="BU276" s="28"/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  <c r="DM276" s="28"/>
      <c r="DN276" s="28"/>
      <c r="DO276" s="28"/>
      <c r="DP276" s="28"/>
      <c r="DQ276" s="28"/>
      <c r="DR276" s="28"/>
      <c r="DS276" s="28"/>
      <c r="DT276" s="28"/>
      <c r="DU276" s="28"/>
      <c r="DV276" s="28"/>
      <c r="DW276" s="28"/>
      <c r="DX276" s="28"/>
      <c r="DY276" s="28"/>
      <c r="DZ276" s="28"/>
      <c r="EA276" s="28"/>
      <c r="EB276" s="28"/>
      <c r="EC276" s="28"/>
      <c r="ED276" s="28"/>
      <c r="EE276" s="28"/>
      <c r="EF276" s="28"/>
      <c r="EG276" s="28"/>
      <c r="EH276" s="28"/>
      <c r="EI276" s="28"/>
      <c r="EJ276" s="28"/>
      <c r="EK276" s="28"/>
      <c r="EL276" s="28"/>
      <c r="EM276" s="28"/>
      <c r="EN276" s="28"/>
      <c r="EO276" s="28"/>
      <c r="EP276" s="28"/>
      <c r="EQ276" s="28"/>
      <c r="ER276" s="28"/>
      <c r="ES276" s="28"/>
      <c r="ET276" s="28"/>
      <c r="EU276" s="28"/>
      <c r="EV276" s="28"/>
      <c r="EW276" s="28"/>
      <c r="EX276" s="28"/>
      <c r="EY276" s="28"/>
      <c r="EZ276" s="28"/>
      <c r="FA276" s="28"/>
      <c r="FB276" s="28"/>
      <c r="FC276" s="28"/>
      <c r="FD276" s="28"/>
      <c r="FE276" s="28"/>
      <c r="FF276" s="28"/>
      <c r="FG276" s="28"/>
      <c r="FH276" s="28"/>
      <c r="FI276" s="28"/>
      <c r="FJ276" s="28"/>
      <c r="FK276" s="28"/>
      <c r="FL276" s="28"/>
      <c r="FM276" s="28"/>
      <c r="FN276" s="28"/>
      <c r="FO276" s="28"/>
      <c r="FP276" s="28"/>
      <c r="FQ276" s="28"/>
      <c r="FR276" s="28"/>
      <c r="FS276" s="28"/>
      <c r="FT276" s="28"/>
      <c r="FU276" s="28"/>
      <c r="FV276" s="28"/>
      <c r="FW276" s="28"/>
      <c r="FX276" s="28"/>
      <c r="FY276" s="28"/>
      <c r="FZ276" s="28"/>
      <c r="GA276" s="28"/>
      <c r="GB276" s="28"/>
      <c r="GC276" s="28"/>
      <c r="GD276" s="28"/>
      <c r="GE276" s="28"/>
      <c r="GF276" s="28"/>
      <c r="GG276" s="28"/>
      <c r="GH276" s="28"/>
      <c r="GI276" s="28"/>
      <c r="GJ276" s="28"/>
      <c r="GK276" s="28"/>
      <c r="GL276" s="28"/>
      <c r="GM276" s="28"/>
      <c r="GN276" s="28"/>
      <c r="GO276" s="28"/>
      <c r="GP276" s="28"/>
      <c r="GQ276" s="28"/>
      <c r="GR276" s="28"/>
      <c r="GS276" s="28"/>
      <c r="GT276" s="28"/>
      <c r="GU276" s="28"/>
      <c r="GV276" s="28"/>
      <c r="GW276" s="28"/>
      <c r="GX276" s="28"/>
      <c r="GY276" s="28"/>
      <c r="GZ276" s="28"/>
      <c r="HA276" s="28"/>
      <c r="HB276" s="28"/>
      <c r="HC276" s="28"/>
      <c r="HD276" s="28"/>
      <c r="HE276" s="28"/>
      <c r="HF276" s="28"/>
      <c r="HG276" s="28"/>
      <c r="HH276" s="28"/>
      <c r="HI276" s="28"/>
      <c r="HJ276" s="28"/>
      <c r="HK276" s="28"/>
      <c r="HL276" s="28"/>
      <c r="HM276" s="28"/>
      <c r="HN276" s="28"/>
      <c r="HO276" s="28"/>
      <c r="HP276" s="28"/>
      <c r="HQ276" s="28"/>
      <c r="HR276" s="28"/>
      <c r="HS276" s="28"/>
      <c r="HT276" s="28"/>
      <c r="HU276" s="28"/>
      <c r="HV276" s="28"/>
      <c r="HW276" s="28"/>
      <c r="HX276" s="28"/>
      <c r="HY276" s="28"/>
      <c r="HZ276" s="28"/>
      <c r="IA276" s="28"/>
      <c r="IB276" s="28"/>
      <c r="IC276" s="28"/>
      <c r="ID276" s="28"/>
      <c r="IE276" s="28"/>
      <c r="IF276" s="28"/>
      <c r="IG276" s="28"/>
      <c r="IH276" s="28"/>
      <c r="II276" s="28"/>
      <c r="IJ276" s="28"/>
      <c r="IK276" s="28"/>
      <c r="IL276" s="28"/>
      <c r="IM276" s="28"/>
      <c r="IN276" s="28"/>
      <c r="IO276" s="28"/>
      <c r="IP276" s="28"/>
      <c r="IQ276" s="28"/>
      <c r="IR276" s="28"/>
      <c r="IS276" s="28"/>
      <c r="IT276" s="28"/>
      <c r="IU276" s="28"/>
      <c r="IV276" s="28"/>
      <c r="IW276" s="28"/>
      <c r="IX276" s="28"/>
      <c r="IY276" s="28"/>
      <c r="IZ276" s="28"/>
      <c r="JA276" s="28"/>
      <c r="JB276" s="28"/>
      <c r="JC276" s="28"/>
      <c r="JD276" s="28"/>
      <c r="JE276" s="28"/>
      <c r="JF276" s="28"/>
      <c r="JG276" s="28"/>
      <c r="JH276" s="28"/>
      <c r="JI276" s="28"/>
      <c r="JJ276" s="28"/>
      <c r="JK276" s="28"/>
      <c r="JL276" s="28"/>
      <c r="JM276" s="28"/>
      <c r="JN276" s="28"/>
      <c r="JO276" s="28"/>
      <c r="JP276" s="28"/>
      <c r="JQ276" s="28"/>
      <c r="JR276" s="28"/>
      <c r="JS276" s="28"/>
      <c r="JT276" s="28"/>
      <c r="JU276" s="28"/>
      <c r="JV276" s="28"/>
      <c r="JW276" s="28"/>
      <c r="JX276" s="28"/>
      <c r="JY276" s="28"/>
      <c r="JZ276" s="28"/>
      <c r="KA276" s="28"/>
      <c r="KB276" s="28"/>
      <c r="KC276" s="28"/>
      <c r="KD276" s="28"/>
      <c r="KE276" s="28"/>
      <c r="KF276" s="28"/>
      <c r="KG276" s="28"/>
      <c r="KH276" s="28"/>
      <c r="KI276" s="28"/>
      <c r="KJ276" s="28"/>
      <c r="KK276" s="28"/>
      <c r="KL276" s="28"/>
      <c r="KM276" s="28"/>
      <c r="KN276" s="28"/>
      <c r="KO276" s="28"/>
      <c r="KP276" s="28"/>
      <c r="KQ276" s="28"/>
      <c r="KR276" s="28"/>
      <c r="KS276" s="28"/>
      <c r="KT276" s="28"/>
      <c r="KU276" s="28"/>
      <c r="KV276" s="28"/>
      <c r="KW276" s="28"/>
      <c r="KX276" s="28"/>
      <c r="KY276" s="28"/>
      <c r="KZ276" s="28"/>
      <c r="LA276" s="28"/>
      <c r="LB276" s="28"/>
      <c r="LC276" s="28"/>
      <c r="LD276" s="28"/>
      <c r="LE276" s="28"/>
      <c r="LF276" s="28"/>
      <c r="LG276" s="28"/>
      <c r="LH276" s="28"/>
      <c r="LI276" s="28"/>
      <c r="LJ276" s="28"/>
      <c r="LK276" s="28"/>
      <c r="LL276" s="28"/>
      <c r="LM276" s="28"/>
      <c r="LN276" s="28"/>
      <c r="LO276" s="28"/>
      <c r="LP276" s="28"/>
      <c r="LQ276" s="28"/>
      <c r="LR276" s="28"/>
      <c r="LS276" s="28"/>
      <c r="LT276" s="28"/>
      <c r="LU276" s="28"/>
      <c r="LV276" s="28"/>
      <c r="LW276" s="28"/>
      <c r="LX276" s="28"/>
      <c r="LY276" s="28"/>
      <c r="LZ276" s="28"/>
      <c r="MA276" s="28"/>
      <c r="MB276" s="28"/>
      <c r="MC276" s="28"/>
      <c r="MD276" s="28"/>
      <c r="ME276" s="28"/>
      <c r="MF276" s="28"/>
      <c r="MG276" s="28"/>
      <c r="MH276" s="28"/>
      <c r="MI276" s="28"/>
      <c r="MJ276" s="28"/>
      <c r="MK276" s="28"/>
      <c r="ML276" s="28"/>
      <c r="MM276" s="28"/>
      <c r="MN276" s="28"/>
      <c r="MO276" s="28"/>
      <c r="MP276" s="28"/>
      <c r="MQ276" s="28"/>
      <c r="MR276" s="28"/>
      <c r="MS276" s="28"/>
      <c r="MT276" s="28"/>
      <c r="MU276" s="28"/>
      <c r="MV276" s="28"/>
      <c r="MW276" s="28"/>
      <c r="MX276" s="28"/>
      <c r="MY276" s="28"/>
      <c r="MZ276" s="28"/>
      <c r="NA276" s="28"/>
      <c r="NB276" s="28"/>
      <c r="NC276" s="28"/>
      <c r="ND276" s="28"/>
      <c r="NE276" s="28"/>
      <c r="NF276" s="28"/>
      <c r="NG276" s="28"/>
      <c r="NH276" s="28"/>
      <c r="NI276" s="28"/>
      <c r="NJ276" s="28"/>
      <c r="NK276" s="28"/>
      <c r="NL276" s="28"/>
      <c r="NM276" s="28"/>
      <c r="NN276" s="28"/>
      <c r="NO276" s="28"/>
      <c r="NP276" s="28"/>
      <c r="NQ276" s="28"/>
      <c r="NR276" s="28"/>
      <c r="NS276" s="28"/>
      <c r="NT276" s="28"/>
      <c r="NU276" s="28"/>
      <c r="NV276" s="28"/>
      <c r="NW276" s="28"/>
      <c r="NX276" s="28"/>
      <c r="NY276" s="28"/>
      <c r="NZ276" s="28"/>
      <c r="OA276" s="28"/>
      <c r="OB276" s="28"/>
      <c r="OC276" s="28"/>
      <c r="OD276" s="28"/>
      <c r="OE276" s="28"/>
      <c r="OF276" s="28"/>
      <c r="OG276" s="28"/>
      <c r="OH276" s="28"/>
      <c r="OI276" s="28"/>
      <c r="OJ276" s="28"/>
    </row>
    <row r="277" spans="1:400">
      <c r="A277" s="12" t="s">
        <v>297</v>
      </c>
      <c r="B277" s="13"/>
      <c r="C277" s="189"/>
      <c r="D277" s="12"/>
      <c r="E277" s="14" t="s">
        <v>309</v>
      </c>
      <c r="F277" s="14" t="s">
        <v>36</v>
      </c>
      <c r="G277" s="14" t="s">
        <v>321</v>
      </c>
      <c r="H277" s="15">
        <v>2015</v>
      </c>
      <c r="I277" s="15">
        <v>1</v>
      </c>
      <c r="J277" s="15">
        <v>0</v>
      </c>
      <c r="K277" s="15">
        <v>0</v>
      </c>
      <c r="L277" s="16" t="s">
        <v>328</v>
      </c>
      <c r="M277" s="16"/>
      <c r="N277" s="16" t="s">
        <v>39</v>
      </c>
      <c r="O277" s="17">
        <v>1920</v>
      </c>
      <c r="P277" s="17">
        <v>0</v>
      </c>
      <c r="Q277" s="17">
        <v>0</v>
      </c>
      <c r="R277" s="18" t="s">
        <v>33</v>
      </c>
      <c r="S277" s="19">
        <v>60</v>
      </c>
      <c r="T277" s="19">
        <v>110</v>
      </c>
      <c r="U277" s="19">
        <v>1.8181818181818181</v>
      </c>
      <c r="V277" s="19">
        <v>0</v>
      </c>
      <c r="W277" s="20">
        <v>0.2</v>
      </c>
      <c r="X277" s="21">
        <v>384</v>
      </c>
      <c r="Y277" s="22" t="s">
        <v>33</v>
      </c>
      <c r="Z277" s="14" t="s">
        <v>5838</v>
      </c>
      <c r="AA277" s="24" t="s">
        <v>67</v>
      </c>
      <c r="AB277" s="14" t="s">
        <v>67</v>
      </c>
      <c r="AC277" s="14" t="s">
        <v>67</v>
      </c>
      <c r="AD277" s="25"/>
      <c r="AE277" s="26"/>
      <c r="AF277" s="27"/>
      <c r="AG277" s="29"/>
      <c r="AH277" s="29"/>
      <c r="AI277" s="29"/>
      <c r="AJ277" s="29"/>
      <c r="AK277" s="29"/>
      <c r="AL277" s="29"/>
      <c r="AM277" s="29"/>
      <c r="AN277" s="29"/>
      <c r="AO277" s="29"/>
      <c r="AP277" s="28"/>
      <c r="AQ277" s="28"/>
      <c r="AR277" s="28"/>
      <c r="AS277" s="28"/>
      <c r="AT277" s="28"/>
      <c r="AU277" s="28"/>
      <c r="AV277" s="28"/>
      <c r="AW277" s="28"/>
      <c r="AX277" s="28"/>
      <c r="AY277" s="28"/>
      <c r="AZ277" s="28"/>
      <c r="BA277" s="28"/>
      <c r="BB277" s="28"/>
      <c r="BC277" s="28"/>
      <c r="BD277" s="28"/>
      <c r="BE277" s="28"/>
      <c r="BF277" s="28"/>
      <c r="BG277" s="28"/>
      <c r="BH277" s="28"/>
      <c r="BI277" s="28"/>
      <c r="BJ277" s="28"/>
      <c r="BK277" s="28"/>
      <c r="BL277" s="28"/>
      <c r="BM277" s="28"/>
      <c r="BN277" s="28"/>
      <c r="BO277" s="28"/>
      <c r="BP277" s="28"/>
      <c r="BQ277" s="28"/>
      <c r="BR277" s="28"/>
      <c r="BS277" s="28"/>
      <c r="BT277" s="28"/>
      <c r="BU277" s="28"/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  <c r="DM277" s="28"/>
      <c r="DN277" s="28"/>
      <c r="DO277" s="28"/>
      <c r="DP277" s="28"/>
      <c r="DQ277" s="28"/>
      <c r="DR277" s="28"/>
      <c r="DS277" s="28"/>
      <c r="DT277" s="28"/>
      <c r="DU277" s="28"/>
      <c r="DV277" s="28"/>
      <c r="DW277" s="28"/>
      <c r="DX277" s="28"/>
      <c r="DY277" s="28"/>
      <c r="DZ277" s="28"/>
      <c r="EA277" s="28"/>
      <c r="EB277" s="28"/>
      <c r="EC277" s="28"/>
      <c r="ED277" s="28"/>
      <c r="EE277" s="28"/>
      <c r="EF277" s="28"/>
      <c r="EG277" s="28"/>
      <c r="EH277" s="28"/>
      <c r="EI277" s="28"/>
      <c r="EJ277" s="28"/>
      <c r="EK277" s="28"/>
      <c r="EL277" s="28"/>
      <c r="EM277" s="28"/>
      <c r="EN277" s="28"/>
      <c r="EO277" s="28"/>
      <c r="EP277" s="28"/>
      <c r="EQ277" s="28"/>
      <c r="ER277" s="28"/>
      <c r="ES277" s="28"/>
      <c r="ET277" s="28"/>
      <c r="EU277" s="28"/>
      <c r="EV277" s="28"/>
      <c r="EW277" s="28"/>
      <c r="EX277" s="28"/>
      <c r="EY277" s="28"/>
      <c r="EZ277" s="28"/>
      <c r="FA277" s="28"/>
      <c r="FB277" s="28"/>
      <c r="FC277" s="28"/>
      <c r="FD277" s="28"/>
      <c r="FE277" s="28"/>
      <c r="FF277" s="28"/>
      <c r="FG277" s="28"/>
      <c r="FH277" s="28"/>
      <c r="FI277" s="28"/>
      <c r="FJ277" s="28"/>
      <c r="FK277" s="28"/>
      <c r="FL277" s="28"/>
      <c r="FM277" s="28"/>
      <c r="FN277" s="28"/>
      <c r="FO277" s="28"/>
      <c r="FP277" s="28"/>
      <c r="FQ277" s="28"/>
      <c r="FR277" s="28"/>
      <c r="FS277" s="28"/>
      <c r="FT277" s="28"/>
      <c r="FU277" s="28"/>
      <c r="FV277" s="28"/>
      <c r="FW277" s="28"/>
      <c r="FX277" s="28"/>
      <c r="FY277" s="28"/>
      <c r="FZ277" s="28"/>
      <c r="GA277" s="28"/>
      <c r="GB277" s="28"/>
      <c r="GC277" s="28"/>
      <c r="GD277" s="28"/>
      <c r="GE277" s="28"/>
      <c r="GF277" s="28"/>
      <c r="GG277" s="28"/>
      <c r="GH277" s="28"/>
      <c r="GI277" s="28"/>
      <c r="GJ277" s="28"/>
      <c r="GK277" s="28"/>
      <c r="GL277" s="28"/>
      <c r="GM277" s="28"/>
      <c r="GN277" s="28"/>
      <c r="GO277" s="28"/>
      <c r="GP277" s="28"/>
      <c r="GQ277" s="28"/>
      <c r="GR277" s="28"/>
      <c r="GS277" s="28"/>
      <c r="GT277" s="28"/>
      <c r="GU277" s="28"/>
      <c r="GV277" s="28"/>
      <c r="GW277" s="28"/>
      <c r="GX277" s="28"/>
      <c r="GY277" s="28"/>
      <c r="GZ277" s="28"/>
      <c r="HA277" s="28"/>
      <c r="HB277" s="28"/>
      <c r="HC277" s="28"/>
      <c r="HD277" s="28"/>
      <c r="HE277" s="28"/>
      <c r="HF277" s="28"/>
      <c r="HG277" s="28"/>
      <c r="HH277" s="28"/>
      <c r="HI277" s="28"/>
      <c r="HJ277" s="28"/>
      <c r="HK277" s="28"/>
      <c r="HL277" s="28"/>
      <c r="HM277" s="28"/>
      <c r="HN277" s="28"/>
      <c r="HO277" s="28"/>
      <c r="HP277" s="28"/>
      <c r="HQ277" s="28"/>
      <c r="HR277" s="28"/>
      <c r="HS277" s="28"/>
      <c r="HT277" s="28"/>
      <c r="HU277" s="28"/>
      <c r="HV277" s="28"/>
      <c r="HW277" s="28"/>
      <c r="HX277" s="28"/>
      <c r="HY277" s="28"/>
      <c r="HZ277" s="28"/>
      <c r="IA277" s="28"/>
      <c r="IB277" s="28"/>
      <c r="IC277" s="28"/>
      <c r="ID277" s="28"/>
      <c r="IE277" s="28"/>
      <c r="IF277" s="28"/>
      <c r="IG277" s="28"/>
      <c r="IH277" s="28"/>
      <c r="II277" s="28"/>
      <c r="IJ277" s="28"/>
      <c r="IK277" s="28"/>
      <c r="IL277" s="28"/>
      <c r="IM277" s="28"/>
      <c r="IN277" s="28"/>
      <c r="IO277" s="28"/>
      <c r="IP277" s="28"/>
      <c r="IQ277" s="28"/>
      <c r="IR277" s="28"/>
      <c r="IS277" s="28"/>
      <c r="IT277" s="28"/>
      <c r="IU277" s="28"/>
      <c r="IV277" s="28"/>
      <c r="IW277" s="28"/>
      <c r="IX277" s="28"/>
      <c r="IY277" s="28"/>
      <c r="IZ277" s="28"/>
      <c r="JA277" s="28"/>
      <c r="JB277" s="28"/>
      <c r="JC277" s="28"/>
      <c r="JD277" s="28"/>
      <c r="JE277" s="28"/>
      <c r="JF277" s="28"/>
      <c r="JG277" s="28"/>
      <c r="JH277" s="28"/>
      <c r="JI277" s="28"/>
      <c r="JJ277" s="28"/>
      <c r="JK277" s="28"/>
      <c r="JL277" s="28"/>
      <c r="JM277" s="28"/>
      <c r="JN277" s="28"/>
      <c r="JO277" s="28"/>
      <c r="JP277" s="28"/>
      <c r="JQ277" s="28"/>
      <c r="JR277" s="28"/>
      <c r="JS277" s="28"/>
      <c r="JT277" s="28"/>
      <c r="JU277" s="28"/>
      <c r="JV277" s="28"/>
      <c r="JW277" s="28"/>
      <c r="JX277" s="28"/>
      <c r="JY277" s="28"/>
      <c r="JZ277" s="28"/>
      <c r="KA277" s="28"/>
      <c r="KB277" s="28"/>
      <c r="KC277" s="28"/>
      <c r="KD277" s="28"/>
      <c r="KE277" s="28"/>
      <c r="KF277" s="28"/>
      <c r="KG277" s="28"/>
      <c r="KH277" s="28"/>
      <c r="KI277" s="28"/>
      <c r="KJ277" s="28"/>
      <c r="KK277" s="28"/>
      <c r="KL277" s="28"/>
      <c r="KM277" s="28"/>
      <c r="KN277" s="28"/>
      <c r="KO277" s="28"/>
      <c r="KP277" s="28"/>
      <c r="KQ277" s="28"/>
      <c r="KR277" s="28"/>
      <c r="KS277" s="28"/>
      <c r="KT277" s="28"/>
      <c r="KU277" s="28"/>
      <c r="KV277" s="28"/>
      <c r="KW277" s="28"/>
      <c r="KX277" s="28"/>
      <c r="KY277" s="28"/>
      <c r="KZ277" s="28"/>
      <c r="LA277" s="28"/>
      <c r="LB277" s="28"/>
      <c r="LC277" s="28"/>
      <c r="LD277" s="28"/>
      <c r="LE277" s="28"/>
      <c r="LF277" s="28"/>
      <c r="LG277" s="28"/>
      <c r="LH277" s="28"/>
      <c r="LI277" s="28"/>
      <c r="LJ277" s="28"/>
      <c r="LK277" s="28"/>
      <c r="LL277" s="28"/>
      <c r="LM277" s="28"/>
      <c r="LN277" s="28"/>
      <c r="LO277" s="28"/>
      <c r="LP277" s="28"/>
      <c r="LQ277" s="28"/>
      <c r="LR277" s="28"/>
      <c r="LS277" s="28"/>
      <c r="LT277" s="28"/>
      <c r="LU277" s="28"/>
      <c r="LV277" s="28"/>
      <c r="LW277" s="28"/>
      <c r="LX277" s="28"/>
      <c r="LY277" s="28"/>
      <c r="LZ277" s="28"/>
      <c r="MA277" s="28"/>
      <c r="MB277" s="28"/>
      <c r="MC277" s="28"/>
      <c r="MD277" s="28"/>
      <c r="ME277" s="28"/>
      <c r="MF277" s="28"/>
      <c r="MG277" s="28"/>
      <c r="MH277" s="28"/>
      <c r="MI277" s="28"/>
      <c r="MJ277" s="28"/>
      <c r="MK277" s="28"/>
      <c r="ML277" s="28"/>
      <c r="MM277" s="28"/>
      <c r="MN277" s="28"/>
      <c r="MO277" s="28"/>
      <c r="MP277" s="28"/>
      <c r="MQ277" s="28"/>
      <c r="MR277" s="28"/>
      <c r="MS277" s="28"/>
      <c r="MT277" s="28"/>
      <c r="MU277" s="28"/>
      <c r="MV277" s="28"/>
      <c r="MW277" s="28"/>
      <c r="MX277" s="28"/>
      <c r="MY277" s="28"/>
      <c r="MZ277" s="28"/>
      <c r="NA277" s="28"/>
      <c r="NB277" s="28"/>
      <c r="NC277" s="28"/>
      <c r="ND277" s="28"/>
      <c r="NE277" s="28"/>
      <c r="NF277" s="28"/>
      <c r="NG277" s="28"/>
      <c r="NH277" s="28"/>
      <c r="NI277" s="28"/>
      <c r="NJ277" s="28"/>
      <c r="NK277" s="28"/>
      <c r="NL277" s="28"/>
      <c r="NM277" s="28"/>
      <c r="NN277" s="28"/>
      <c r="NO277" s="28"/>
      <c r="NP277" s="28"/>
      <c r="NQ277" s="28"/>
      <c r="NR277" s="28"/>
      <c r="NS277" s="28"/>
      <c r="NT277" s="28"/>
      <c r="NU277" s="28"/>
      <c r="NV277" s="28"/>
      <c r="NW277" s="28"/>
      <c r="NX277" s="28"/>
      <c r="NY277" s="28"/>
      <c r="NZ277" s="28"/>
      <c r="OA277" s="28"/>
      <c r="OB277" s="28"/>
      <c r="OC277" s="28"/>
      <c r="OD277" s="28"/>
      <c r="OE277" s="28"/>
      <c r="OF277" s="28"/>
      <c r="OG277" s="28"/>
      <c r="OH277" s="28"/>
      <c r="OI277" s="28"/>
      <c r="OJ277" s="28"/>
    </row>
    <row r="278" spans="1:400">
      <c r="A278" s="12" t="s">
        <v>297</v>
      </c>
      <c r="B278" s="13"/>
      <c r="C278" s="189"/>
      <c r="D278" s="12"/>
      <c r="E278" s="14" t="s">
        <v>309</v>
      </c>
      <c r="F278" s="14" t="s">
        <v>36</v>
      </c>
      <c r="G278" s="14" t="s">
        <v>342</v>
      </c>
      <c r="H278" s="15">
        <v>2011</v>
      </c>
      <c r="I278" s="15">
        <v>1</v>
      </c>
      <c r="J278" s="15">
        <v>0</v>
      </c>
      <c r="K278" s="15">
        <v>0</v>
      </c>
      <c r="L278" s="16" t="s">
        <v>343</v>
      </c>
      <c r="M278" s="16"/>
      <c r="N278" s="16" t="s">
        <v>39</v>
      </c>
      <c r="O278" s="17">
        <v>1920</v>
      </c>
      <c r="P278" s="17">
        <v>0</v>
      </c>
      <c r="Q278" s="17">
        <v>0</v>
      </c>
      <c r="R278" s="18" t="s">
        <v>33</v>
      </c>
      <c r="S278" s="19">
        <v>60</v>
      </c>
      <c r="T278" s="19">
        <v>110</v>
      </c>
      <c r="U278" s="19">
        <v>1.8181818181818181</v>
      </c>
      <c r="V278" s="19">
        <v>0</v>
      </c>
      <c r="W278" s="20">
        <v>0.2</v>
      </c>
      <c r="X278" s="21">
        <v>384</v>
      </c>
      <c r="Y278" s="22" t="s">
        <v>33</v>
      </c>
      <c r="Z278" s="14" t="s">
        <v>5838</v>
      </c>
      <c r="AA278" s="24" t="s">
        <v>67</v>
      </c>
      <c r="AB278" s="14" t="s">
        <v>67</v>
      </c>
      <c r="AC278" s="14" t="s">
        <v>67</v>
      </c>
      <c r="AD278" s="25"/>
      <c r="AE278" s="26"/>
      <c r="AF278" s="27"/>
      <c r="AG278" s="29"/>
      <c r="AH278" s="29"/>
      <c r="AI278" s="29"/>
      <c r="AJ278" s="29"/>
      <c r="AK278" s="29"/>
      <c r="AL278" s="29"/>
      <c r="AM278" s="29"/>
      <c r="AN278" s="29"/>
      <c r="AO278" s="29"/>
      <c r="AP278" s="28"/>
      <c r="AQ278" s="28"/>
      <c r="AR278" s="28"/>
      <c r="AS278" s="28"/>
      <c r="AT278" s="28"/>
      <c r="AU278" s="28"/>
      <c r="AV278" s="28"/>
      <c r="AW278" s="28"/>
      <c r="AX278" s="28"/>
      <c r="AY278" s="28"/>
      <c r="AZ278" s="28"/>
      <c r="BA278" s="28"/>
      <c r="BB278" s="28"/>
      <c r="BC278" s="28"/>
      <c r="BD278" s="28"/>
      <c r="BE278" s="28"/>
      <c r="BF278" s="28"/>
      <c r="BG278" s="28"/>
      <c r="BH278" s="28"/>
      <c r="BI278" s="28"/>
      <c r="BJ278" s="28"/>
      <c r="BK278" s="28"/>
      <c r="BL278" s="28"/>
      <c r="BM278" s="28"/>
      <c r="BN278" s="28"/>
      <c r="BO278" s="28"/>
      <c r="BP278" s="28"/>
      <c r="BQ278" s="28"/>
      <c r="BR278" s="28"/>
      <c r="BS278" s="28"/>
      <c r="BT278" s="28"/>
      <c r="BU278" s="28"/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  <c r="DM278" s="28"/>
      <c r="DN278" s="28"/>
      <c r="DO278" s="28"/>
      <c r="DP278" s="28"/>
      <c r="DQ278" s="28"/>
      <c r="DR278" s="28"/>
      <c r="DS278" s="28"/>
      <c r="DT278" s="28"/>
      <c r="DU278" s="28"/>
      <c r="DV278" s="28"/>
      <c r="DW278" s="28"/>
      <c r="DX278" s="28"/>
      <c r="DY278" s="28"/>
      <c r="DZ278" s="28"/>
      <c r="EA278" s="28"/>
      <c r="EB278" s="28"/>
      <c r="EC278" s="28"/>
      <c r="ED278" s="28"/>
      <c r="EE278" s="28"/>
      <c r="EF278" s="28"/>
      <c r="EG278" s="28"/>
      <c r="EH278" s="28"/>
      <c r="EI278" s="28"/>
      <c r="EJ278" s="28"/>
      <c r="EK278" s="28"/>
      <c r="EL278" s="28"/>
      <c r="EM278" s="28"/>
      <c r="EN278" s="28"/>
      <c r="EO278" s="28"/>
      <c r="EP278" s="28"/>
      <c r="EQ278" s="28"/>
      <c r="ER278" s="28"/>
      <c r="ES278" s="28"/>
      <c r="ET278" s="28"/>
      <c r="EU278" s="28"/>
      <c r="EV278" s="28"/>
      <c r="EW278" s="28"/>
      <c r="EX278" s="28"/>
      <c r="EY278" s="28"/>
      <c r="EZ278" s="28"/>
      <c r="FA278" s="28"/>
      <c r="FB278" s="28"/>
      <c r="FC278" s="28"/>
      <c r="FD278" s="28"/>
      <c r="FE278" s="28"/>
      <c r="FF278" s="28"/>
      <c r="FG278" s="28"/>
      <c r="FH278" s="28"/>
      <c r="FI278" s="28"/>
      <c r="FJ278" s="28"/>
      <c r="FK278" s="28"/>
      <c r="FL278" s="28"/>
      <c r="FM278" s="28"/>
      <c r="FN278" s="28"/>
      <c r="FO278" s="28"/>
      <c r="FP278" s="28"/>
      <c r="FQ278" s="28"/>
      <c r="FR278" s="28"/>
      <c r="FS278" s="28"/>
      <c r="FT278" s="28"/>
      <c r="FU278" s="28"/>
      <c r="FV278" s="28"/>
      <c r="FW278" s="28"/>
      <c r="FX278" s="28"/>
      <c r="FY278" s="28"/>
      <c r="FZ278" s="28"/>
      <c r="GA278" s="28"/>
      <c r="GB278" s="28"/>
      <c r="GC278" s="28"/>
      <c r="GD278" s="28"/>
      <c r="GE278" s="28"/>
      <c r="GF278" s="28"/>
      <c r="GG278" s="28"/>
      <c r="GH278" s="28"/>
      <c r="GI278" s="28"/>
      <c r="GJ278" s="28"/>
      <c r="GK278" s="28"/>
      <c r="GL278" s="28"/>
      <c r="GM278" s="28"/>
      <c r="GN278" s="28"/>
      <c r="GO278" s="28"/>
      <c r="GP278" s="28"/>
      <c r="GQ278" s="28"/>
      <c r="GR278" s="28"/>
      <c r="GS278" s="28"/>
      <c r="GT278" s="28"/>
      <c r="GU278" s="28"/>
      <c r="GV278" s="28"/>
      <c r="GW278" s="28"/>
      <c r="GX278" s="28"/>
      <c r="GY278" s="28"/>
      <c r="GZ278" s="28"/>
      <c r="HA278" s="28"/>
      <c r="HB278" s="28"/>
      <c r="HC278" s="28"/>
      <c r="HD278" s="28"/>
      <c r="HE278" s="28"/>
      <c r="HF278" s="28"/>
      <c r="HG278" s="28"/>
      <c r="HH278" s="28"/>
      <c r="HI278" s="28"/>
      <c r="HJ278" s="28"/>
      <c r="HK278" s="28"/>
      <c r="HL278" s="28"/>
      <c r="HM278" s="28"/>
      <c r="HN278" s="28"/>
      <c r="HO278" s="28"/>
      <c r="HP278" s="28"/>
      <c r="HQ278" s="28"/>
      <c r="HR278" s="28"/>
      <c r="HS278" s="28"/>
      <c r="HT278" s="28"/>
      <c r="HU278" s="28"/>
      <c r="HV278" s="28"/>
      <c r="HW278" s="28"/>
      <c r="HX278" s="28"/>
      <c r="HY278" s="28"/>
      <c r="HZ278" s="28"/>
      <c r="IA278" s="28"/>
      <c r="IB278" s="28"/>
      <c r="IC278" s="28"/>
      <c r="ID278" s="28"/>
      <c r="IE278" s="28"/>
      <c r="IF278" s="28"/>
      <c r="IG278" s="28"/>
      <c r="IH278" s="28"/>
      <c r="II278" s="28"/>
      <c r="IJ278" s="28"/>
      <c r="IK278" s="28"/>
      <c r="IL278" s="28"/>
      <c r="IM278" s="28"/>
      <c r="IN278" s="28"/>
      <c r="IO278" s="28"/>
      <c r="IP278" s="28"/>
      <c r="IQ278" s="28"/>
      <c r="IR278" s="28"/>
      <c r="IS278" s="28"/>
      <c r="IT278" s="28"/>
      <c r="IU278" s="28"/>
      <c r="IV278" s="28"/>
      <c r="IW278" s="28"/>
      <c r="IX278" s="28"/>
      <c r="IY278" s="28"/>
      <c r="IZ278" s="28"/>
      <c r="JA278" s="28"/>
      <c r="JB278" s="28"/>
      <c r="JC278" s="28"/>
      <c r="JD278" s="28"/>
      <c r="JE278" s="28"/>
      <c r="JF278" s="28"/>
      <c r="JG278" s="28"/>
      <c r="JH278" s="28"/>
      <c r="JI278" s="28"/>
      <c r="JJ278" s="28"/>
      <c r="JK278" s="28"/>
      <c r="JL278" s="28"/>
      <c r="JM278" s="28"/>
      <c r="JN278" s="28"/>
      <c r="JO278" s="28"/>
      <c r="JP278" s="28"/>
      <c r="JQ278" s="28"/>
      <c r="JR278" s="28"/>
      <c r="JS278" s="28"/>
      <c r="JT278" s="28"/>
      <c r="JU278" s="28"/>
      <c r="JV278" s="28"/>
      <c r="JW278" s="28"/>
      <c r="JX278" s="28"/>
      <c r="JY278" s="28"/>
      <c r="JZ278" s="28"/>
      <c r="KA278" s="28"/>
      <c r="KB278" s="28"/>
      <c r="KC278" s="28"/>
      <c r="KD278" s="28"/>
      <c r="KE278" s="28"/>
      <c r="KF278" s="28"/>
      <c r="KG278" s="28"/>
      <c r="KH278" s="28"/>
      <c r="KI278" s="28"/>
      <c r="KJ278" s="28"/>
      <c r="KK278" s="28"/>
      <c r="KL278" s="28"/>
      <c r="KM278" s="28"/>
      <c r="KN278" s="28"/>
      <c r="KO278" s="28"/>
      <c r="KP278" s="28"/>
      <c r="KQ278" s="28"/>
      <c r="KR278" s="28"/>
      <c r="KS278" s="28"/>
      <c r="KT278" s="28"/>
      <c r="KU278" s="28"/>
      <c r="KV278" s="28"/>
      <c r="KW278" s="28"/>
      <c r="KX278" s="28"/>
      <c r="KY278" s="28"/>
      <c r="KZ278" s="28"/>
      <c r="LA278" s="28"/>
      <c r="LB278" s="28"/>
      <c r="LC278" s="28"/>
      <c r="LD278" s="28"/>
      <c r="LE278" s="28"/>
      <c r="LF278" s="28"/>
      <c r="LG278" s="28"/>
      <c r="LH278" s="28"/>
      <c r="LI278" s="28"/>
      <c r="LJ278" s="28"/>
      <c r="LK278" s="28"/>
      <c r="LL278" s="28"/>
      <c r="LM278" s="28"/>
      <c r="LN278" s="28"/>
      <c r="LO278" s="28"/>
      <c r="LP278" s="28"/>
      <c r="LQ278" s="28"/>
      <c r="LR278" s="28"/>
      <c r="LS278" s="28"/>
      <c r="LT278" s="28"/>
      <c r="LU278" s="28"/>
      <c r="LV278" s="28"/>
      <c r="LW278" s="28"/>
      <c r="LX278" s="28"/>
      <c r="LY278" s="28"/>
      <c r="LZ278" s="28"/>
      <c r="MA278" s="28"/>
      <c r="MB278" s="28"/>
      <c r="MC278" s="28"/>
      <c r="MD278" s="28"/>
      <c r="ME278" s="28"/>
      <c r="MF278" s="28"/>
      <c r="MG278" s="28"/>
      <c r="MH278" s="28"/>
      <c r="MI278" s="28"/>
      <c r="MJ278" s="28"/>
      <c r="MK278" s="28"/>
      <c r="ML278" s="28"/>
      <c r="MM278" s="28"/>
      <c r="MN278" s="28"/>
      <c r="MO278" s="28"/>
      <c r="MP278" s="28"/>
      <c r="MQ278" s="28"/>
      <c r="MR278" s="28"/>
      <c r="MS278" s="28"/>
      <c r="MT278" s="28"/>
      <c r="MU278" s="28"/>
      <c r="MV278" s="28"/>
      <c r="MW278" s="28"/>
      <c r="MX278" s="28"/>
      <c r="MY278" s="28"/>
      <c r="MZ278" s="28"/>
      <c r="NA278" s="28"/>
      <c r="NB278" s="28"/>
      <c r="NC278" s="28"/>
      <c r="ND278" s="28"/>
      <c r="NE278" s="28"/>
      <c r="NF278" s="28"/>
      <c r="NG278" s="28"/>
      <c r="NH278" s="28"/>
      <c r="NI278" s="28"/>
      <c r="NJ278" s="28"/>
      <c r="NK278" s="28"/>
      <c r="NL278" s="28"/>
      <c r="NM278" s="28"/>
      <c r="NN278" s="28"/>
      <c r="NO278" s="28"/>
      <c r="NP278" s="28"/>
      <c r="NQ278" s="28"/>
      <c r="NR278" s="28"/>
      <c r="NS278" s="28"/>
      <c r="NT278" s="28"/>
      <c r="NU278" s="28"/>
      <c r="NV278" s="28"/>
      <c r="NW278" s="28"/>
      <c r="NX278" s="28"/>
      <c r="NY278" s="28"/>
      <c r="NZ278" s="28"/>
      <c r="OA278" s="28"/>
      <c r="OB278" s="28"/>
      <c r="OC278" s="28"/>
      <c r="OD278" s="28"/>
      <c r="OE278" s="28"/>
      <c r="OF278" s="28"/>
      <c r="OG278" s="28"/>
      <c r="OH278" s="28"/>
      <c r="OI278" s="28"/>
      <c r="OJ278" s="28"/>
    </row>
    <row r="279" spans="1:400">
      <c r="A279" s="12" t="s">
        <v>297</v>
      </c>
      <c r="B279" s="13"/>
      <c r="C279" s="189"/>
      <c r="D279" s="12"/>
      <c r="E279" s="14" t="s">
        <v>180</v>
      </c>
      <c r="F279" s="14" t="s">
        <v>205</v>
      </c>
      <c r="G279" s="14" t="s">
        <v>319</v>
      </c>
      <c r="H279" s="15">
        <v>2021</v>
      </c>
      <c r="I279" s="15">
        <v>2</v>
      </c>
      <c r="J279" s="15">
        <v>0</v>
      </c>
      <c r="K279" s="15">
        <v>0</v>
      </c>
      <c r="L279" s="16" t="s">
        <v>320</v>
      </c>
      <c r="M279" s="16"/>
      <c r="N279" s="16" t="s">
        <v>39</v>
      </c>
      <c r="O279" s="17">
        <v>1670</v>
      </c>
      <c r="P279" s="17">
        <v>0</v>
      </c>
      <c r="Q279" s="17">
        <v>0</v>
      </c>
      <c r="R279" s="18" t="s">
        <v>33</v>
      </c>
      <c r="S279" s="19">
        <v>60</v>
      </c>
      <c r="T279" s="19">
        <v>110</v>
      </c>
      <c r="U279" s="19">
        <v>2.2181818181818183</v>
      </c>
      <c r="V279" s="19">
        <v>0</v>
      </c>
      <c r="W279" s="20">
        <v>0.24399999999999999</v>
      </c>
      <c r="X279" s="21">
        <v>814.96</v>
      </c>
      <c r="Y279" s="22" t="s">
        <v>33</v>
      </c>
      <c r="Z279" s="14" t="s">
        <v>5838</v>
      </c>
      <c r="AA279" s="24" t="s">
        <v>67</v>
      </c>
      <c r="AB279" s="14" t="s">
        <v>67</v>
      </c>
      <c r="AC279" s="14" t="s">
        <v>67</v>
      </c>
      <c r="AD279" s="25"/>
      <c r="AE279" s="26"/>
      <c r="AF279" s="27"/>
      <c r="AG279" s="29"/>
      <c r="AH279" s="29"/>
      <c r="AI279" s="29"/>
      <c r="AJ279" s="29"/>
      <c r="AK279" s="29"/>
      <c r="AL279" s="29"/>
      <c r="AM279" s="29"/>
      <c r="AN279" s="29"/>
      <c r="AO279" s="29"/>
      <c r="AP279" s="28"/>
      <c r="AQ279" s="28"/>
      <c r="AR279" s="28"/>
      <c r="AS279" s="28"/>
      <c r="AT279" s="28"/>
      <c r="AU279" s="28"/>
      <c r="AV279" s="28"/>
      <c r="AW279" s="28"/>
      <c r="AX279" s="28"/>
      <c r="AY279" s="28"/>
      <c r="AZ279" s="28"/>
      <c r="BA279" s="28"/>
      <c r="BB279" s="28"/>
      <c r="BC279" s="28"/>
      <c r="BD279" s="28"/>
      <c r="BE279" s="28"/>
      <c r="BF279" s="28"/>
      <c r="BG279" s="28"/>
      <c r="BH279" s="28"/>
      <c r="BI279" s="28"/>
      <c r="BJ279" s="28"/>
      <c r="BK279" s="28"/>
      <c r="BL279" s="28"/>
      <c r="BM279" s="28"/>
      <c r="BN279" s="28"/>
      <c r="BO279" s="28"/>
      <c r="BP279" s="28"/>
      <c r="BQ279" s="28"/>
      <c r="BR279" s="28"/>
      <c r="BS279" s="28"/>
      <c r="BT279" s="28"/>
      <c r="BU279" s="28"/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  <c r="DM279" s="28"/>
      <c r="DN279" s="28"/>
      <c r="DO279" s="28"/>
      <c r="DP279" s="28"/>
      <c r="DQ279" s="28"/>
      <c r="DR279" s="28"/>
      <c r="DS279" s="28"/>
      <c r="DT279" s="28"/>
      <c r="DU279" s="28"/>
      <c r="DV279" s="28"/>
      <c r="DW279" s="28"/>
      <c r="DX279" s="28"/>
      <c r="DY279" s="28"/>
      <c r="DZ279" s="28"/>
      <c r="EA279" s="28"/>
      <c r="EB279" s="28"/>
      <c r="EC279" s="28"/>
      <c r="ED279" s="28"/>
      <c r="EE279" s="28"/>
      <c r="EF279" s="28"/>
      <c r="EG279" s="28"/>
      <c r="EH279" s="28"/>
      <c r="EI279" s="28"/>
      <c r="EJ279" s="28"/>
      <c r="EK279" s="28"/>
      <c r="EL279" s="28"/>
      <c r="EM279" s="28"/>
      <c r="EN279" s="28"/>
      <c r="EO279" s="28"/>
      <c r="EP279" s="28"/>
      <c r="EQ279" s="28"/>
      <c r="ER279" s="28"/>
      <c r="ES279" s="28"/>
      <c r="ET279" s="28"/>
      <c r="EU279" s="28"/>
      <c r="EV279" s="28"/>
      <c r="EW279" s="28"/>
      <c r="EX279" s="28"/>
      <c r="EY279" s="28"/>
      <c r="EZ279" s="28"/>
      <c r="FA279" s="28"/>
      <c r="FB279" s="28"/>
      <c r="FC279" s="28"/>
      <c r="FD279" s="28"/>
      <c r="FE279" s="28"/>
      <c r="FF279" s="28"/>
      <c r="FG279" s="28"/>
      <c r="FH279" s="28"/>
      <c r="FI279" s="28"/>
      <c r="FJ279" s="28"/>
      <c r="FK279" s="28"/>
      <c r="FL279" s="28"/>
      <c r="FM279" s="28"/>
      <c r="FN279" s="28"/>
      <c r="FO279" s="28"/>
      <c r="FP279" s="28"/>
      <c r="FQ279" s="28"/>
      <c r="FR279" s="28"/>
      <c r="FS279" s="28"/>
      <c r="FT279" s="28"/>
      <c r="FU279" s="28"/>
      <c r="FV279" s="28"/>
      <c r="FW279" s="39"/>
      <c r="FX279" s="39"/>
      <c r="FY279" s="39"/>
      <c r="FZ279" s="39"/>
      <c r="GA279" s="39"/>
      <c r="GB279" s="39"/>
      <c r="GC279" s="39"/>
      <c r="GD279" s="39"/>
      <c r="GE279" s="39"/>
      <c r="GF279" s="39"/>
      <c r="GG279" s="39"/>
      <c r="GH279" s="39"/>
      <c r="GI279" s="39"/>
      <c r="GJ279" s="39"/>
      <c r="GK279" s="39"/>
      <c r="GL279" s="39"/>
      <c r="GM279" s="39"/>
      <c r="GN279" s="39"/>
      <c r="GO279" s="39"/>
      <c r="GP279" s="39"/>
      <c r="GQ279" s="39"/>
      <c r="GR279" s="39"/>
      <c r="GS279" s="39"/>
      <c r="GT279" s="39"/>
      <c r="GU279" s="39"/>
      <c r="GV279" s="39"/>
      <c r="GW279" s="39"/>
      <c r="GX279" s="39"/>
      <c r="GY279" s="39"/>
      <c r="GZ279" s="39"/>
      <c r="HA279" s="39"/>
      <c r="HB279" s="39"/>
      <c r="HC279" s="39"/>
      <c r="HD279" s="39"/>
      <c r="HE279" s="39"/>
      <c r="HF279" s="39"/>
      <c r="HG279" s="39"/>
      <c r="HH279" s="39"/>
      <c r="HI279" s="39"/>
      <c r="HJ279" s="39"/>
      <c r="HK279" s="39"/>
      <c r="HL279" s="39"/>
      <c r="HM279" s="39"/>
      <c r="HN279" s="39"/>
      <c r="HO279" s="39"/>
      <c r="HP279" s="39"/>
      <c r="HQ279" s="39"/>
      <c r="HR279" s="39"/>
      <c r="HS279" s="39"/>
      <c r="HT279" s="39"/>
      <c r="HU279" s="39"/>
      <c r="HV279" s="39"/>
      <c r="HW279" s="39"/>
      <c r="HX279" s="39"/>
      <c r="HY279" s="39"/>
      <c r="HZ279" s="39"/>
      <c r="IA279" s="39"/>
      <c r="IB279" s="39"/>
      <c r="IC279" s="39"/>
      <c r="ID279" s="39"/>
      <c r="IE279" s="39"/>
      <c r="IF279" s="39"/>
      <c r="IG279" s="39"/>
      <c r="IH279" s="39"/>
      <c r="II279" s="39"/>
      <c r="IJ279" s="39"/>
      <c r="IK279" s="39"/>
      <c r="IL279" s="39"/>
      <c r="IM279" s="39"/>
      <c r="IN279" s="39"/>
      <c r="IO279" s="39"/>
      <c r="IP279" s="39"/>
      <c r="IQ279" s="39"/>
      <c r="IR279" s="39"/>
      <c r="IS279" s="39"/>
      <c r="IT279" s="39"/>
      <c r="IU279" s="39"/>
      <c r="IV279" s="39"/>
      <c r="IW279" s="39"/>
      <c r="IX279" s="39"/>
      <c r="IY279" s="39"/>
      <c r="IZ279" s="39"/>
      <c r="JA279" s="39"/>
      <c r="JB279" s="39"/>
      <c r="JC279" s="39"/>
      <c r="JD279" s="39"/>
      <c r="JE279" s="39"/>
      <c r="JF279" s="39"/>
      <c r="JG279" s="39"/>
      <c r="JH279" s="39"/>
      <c r="JI279" s="39"/>
      <c r="JJ279" s="39"/>
      <c r="JK279" s="39"/>
      <c r="JL279" s="39"/>
      <c r="JM279" s="39"/>
      <c r="JN279" s="39"/>
      <c r="JO279" s="39"/>
      <c r="JP279" s="39"/>
      <c r="JQ279" s="39"/>
      <c r="JR279" s="39"/>
      <c r="JS279" s="39"/>
      <c r="JT279" s="39"/>
      <c r="JU279" s="39"/>
      <c r="JV279" s="39"/>
      <c r="JW279" s="39"/>
      <c r="JX279" s="39"/>
      <c r="JY279" s="39"/>
      <c r="JZ279" s="39"/>
      <c r="KA279" s="39"/>
      <c r="KB279" s="39"/>
      <c r="KC279" s="39"/>
      <c r="KD279" s="39"/>
      <c r="KE279" s="39"/>
      <c r="KF279" s="39"/>
      <c r="KG279" s="39"/>
      <c r="KH279" s="39"/>
      <c r="KI279" s="39"/>
      <c r="KJ279" s="39"/>
      <c r="KK279" s="39"/>
      <c r="KL279" s="39"/>
      <c r="KM279" s="39"/>
      <c r="KN279" s="39"/>
      <c r="KO279" s="39"/>
      <c r="KP279" s="39"/>
      <c r="KQ279" s="39"/>
      <c r="KR279" s="39"/>
      <c r="KS279" s="39"/>
      <c r="KT279" s="39"/>
      <c r="KU279" s="39"/>
      <c r="KV279" s="39"/>
      <c r="KW279" s="39"/>
      <c r="KX279" s="39"/>
      <c r="KY279" s="39"/>
      <c r="KZ279" s="39"/>
      <c r="LA279" s="39"/>
      <c r="LB279" s="39"/>
      <c r="LC279" s="39"/>
      <c r="LD279" s="39"/>
      <c r="LE279" s="39"/>
      <c r="LF279" s="39"/>
      <c r="LG279" s="39"/>
      <c r="LH279" s="39"/>
      <c r="LI279" s="39"/>
      <c r="LJ279" s="39"/>
      <c r="LK279" s="39"/>
      <c r="LL279" s="39"/>
      <c r="LM279" s="39"/>
      <c r="LN279" s="39"/>
      <c r="LO279" s="39"/>
      <c r="LP279" s="39"/>
      <c r="LQ279" s="39"/>
      <c r="LR279" s="39"/>
      <c r="LS279" s="39"/>
      <c r="LT279" s="39"/>
      <c r="LU279" s="39"/>
      <c r="LV279" s="39"/>
      <c r="LW279" s="39"/>
      <c r="LX279" s="39"/>
      <c r="LY279" s="39"/>
      <c r="LZ279" s="39"/>
      <c r="MA279" s="39"/>
      <c r="MB279" s="39"/>
      <c r="MC279" s="39"/>
      <c r="MD279" s="39"/>
      <c r="ME279" s="39"/>
      <c r="MF279" s="39"/>
      <c r="MG279" s="39"/>
      <c r="MH279" s="39"/>
      <c r="MI279" s="39"/>
      <c r="MJ279" s="39"/>
      <c r="MK279" s="39"/>
      <c r="ML279" s="39"/>
      <c r="MM279" s="39"/>
      <c r="MN279" s="39"/>
      <c r="MO279" s="39"/>
      <c r="MP279" s="39"/>
      <c r="MQ279" s="39"/>
      <c r="MR279" s="39"/>
      <c r="MS279" s="39"/>
      <c r="MT279" s="39"/>
      <c r="MU279" s="39"/>
      <c r="MV279" s="39"/>
      <c r="MW279" s="39"/>
      <c r="MX279" s="39"/>
      <c r="MY279" s="39"/>
      <c r="MZ279" s="39"/>
      <c r="NA279" s="39"/>
      <c r="NB279" s="39"/>
      <c r="NC279" s="39"/>
      <c r="ND279" s="39"/>
      <c r="NE279" s="39"/>
      <c r="NF279" s="39"/>
      <c r="NG279" s="39"/>
      <c r="NH279" s="39"/>
      <c r="NI279" s="39"/>
      <c r="NJ279" s="39"/>
      <c r="NK279" s="39"/>
      <c r="NL279" s="39"/>
      <c r="NM279" s="39"/>
      <c r="NN279" s="39"/>
      <c r="NO279" s="39"/>
      <c r="NP279" s="39"/>
      <c r="NQ279" s="39"/>
      <c r="NR279" s="39"/>
      <c r="NS279" s="39"/>
      <c r="NT279" s="39"/>
      <c r="NU279" s="39"/>
      <c r="NV279" s="39"/>
      <c r="NW279" s="39"/>
      <c r="NX279" s="39"/>
      <c r="NY279" s="39"/>
      <c r="NZ279" s="39"/>
      <c r="OA279" s="39"/>
      <c r="OB279" s="39"/>
      <c r="OC279" s="39"/>
      <c r="OD279" s="39"/>
      <c r="OE279" s="39"/>
      <c r="OF279" s="39"/>
      <c r="OG279" s="39"/>
      <c r="OH279" s="39"/>
      <c r="OI279" s="39"/>
      <c r="OJ279" s="39"/>
    </row>
    <row r="280" spans="1:400">
      <c r="A280" s="12" t="s">
        <v>297</v>
      </c>
      <c r="B280" s="13"/>
      <c r="C280" s="189"/>
      <c r="D280" s="12"/>
      <c r="E280" s="14" t="s">
        <v>180</v>
      </c>
      <c r="F280" s="14" t="s">
        <v>333</v>
      </c>
      <c r="G280" s="14" t="s">
        <v>334</v>
      </c>
      <c r="H280" s="15">
        <v>2005</v>
      </c>
      <c r="I280" s="15">
        <v>1</v>
      </c>
      <c r="J280" s="15">
        <v>0</v>
      </c>
      <c r="K280" s="15">
        <v>0</v>
      </c>
      <c r="L280" s="16" t="s">
        <v>335</v>
      </c>
      <c r="M280" s="16"/>
      <c r="N280" s="16" t="s">
        <v>39</v>
      </c>
      <c r="O280" s="17">
        <v>1670</v>
      </c>
      <c r="P280" s="17">
        <v>0</v>
      </c>
      <c r="Q280" s="17">
        <v>0</v>
      </c>
      <c r="R280" s="18" t="s">
        <v>33</v>
      </c>
      <c r="S280" s="19">
        <v>60</v>
      </c>
      <c r="T280" s="19">
        <v>110</v>
      </c>
      <c r="U280" s="19">
        <v>2.2181818181818183</v>
      </c>
      <c r="V280" s="19">
        <v>0</v>
      </c>
      <c r="W280" s="20">
        <v>0.24399999999999999</v>
      </c>
      <c r="X280" s="21">
        <v>407.48</v>
      </c>
      <c r="Y280" s="22" t="s">
        <v>33</v>
      </c>
      <c r="Z280" s="14" t="s">
        <v>5838</v>
      </c>
      <c r="AA280" s="24" t="s">
        <v>67</v>
      </c>
      <c r="AB280" s="14" t="s">
        <v>67</v>
      </c>
      <c r="AC280" s="14" t="s">
        <v>67</v>
      </c>
      <c r="AD280" s="25"/>
      <c r="AE280" s="26"/>
      <c r="AF280" s="27"/>
      <c r="AG280" s="29"/>
      <c r="AH280" s="29"/>
      <c r="AI280" s="29"/>
      <c r="AJ280" s="29"/>
      <c r="AK280" s="29"/>
      <c r="AL280" s="29"/>
      <c r="AM280" s="29"/>
      <c r="AN280" s="29"/>
      <c r="AO280" s="29"/>
      <c r="AP280" s="28"/>
      <c r="AQ280" s="28"/>
      <c r="AR280" s="28"/>
      <c r="AS280" s="28"/>
      <c r="AT280" s="28"/>
      <c r="AU280" s="28"/>
      <c r="AV280" s="28"/>
      <c r="AW280" s="28"/>
      <c r="AX280" s="28"/>
      <c r="AY280" s="28"/>
      <c r="AZ280" s="28"/>
      <c r="BA280" s="28"/>
      <c r="BB280" s="28"/>
      <c r="BC280" s="28"/>
      <c r="BD280" s="28"/>
      <c r="BE280" s="28"/>
      <c r="BF280" s="28"/>
      <c r="BG280" s="28"/>
      <c r="BH280" s="28"/>
      <c r="BI280" s="28"/>
      <c r="BJ280" s="28"/>
      <c r="BK280" s="28"/>
      <c r="BL280" s="28"/>
      <c r="BM280" s="28"/>
      <c r="BN280" s="28"/>
      <c r="BO280" s="28"/>
      <c r="BP280" s="28"/>
      <c r="BQ280" s="28"/>
      <c r="BR280" s="28"/>
      <c r="BS280" s="28"/>
      <c r="BT280" s="28"/>
      <c r="BU280" s="28"/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  <c r="DM280" s="28"/>
      <c r="DN280" s="28"/>
      <c r="DO280" s="28"/>
      <c r="DP280" s="28"/>
      <c r="DQ280" s="28"/>
      <c r="DR280" s="28"/>
      <c r="DS280" s="28"/>
      <c r="DT280" s="28"/>
      <c r="DU280" s="28"/>
      <c r="DV280" s="28"/>
      <c r="DW280" s="28"/>
      <c r="DX280" s="28"/>
      <c r="DY280" s="28"/>
      <c r="DZ280" s="28"/>
      <c r="EA280" s="28"/>
      <c r="EB280" s="28"/>
      <c r="EC280" s="28"/>
      <c r="ED280" s="28"/>
      <c r="EE280" s="28"/>
      <c r="EF280" s="28"/>
      <c r="EG280" s="28"/>
      <c r="EH280" s="28"/>
      <c r="EI280" s="28"/>
      <c r="EJ280" s="28"/>
      <c r="EK280" s="28"/>
      <c r="EL280" s="28"/>
      <c r="EM280" s="28"/>
      <c r="EN280" s="28"/>
      <c r="EO280" s="28"/>
      <c r="EP280" s="28"/>
      <c r="EQ280" s="28"/>
      <c r="ER280" s="28"/>
      <c r="ES280" s="28"/>
      <c r="ET280" s="28"/>
      <c r="EU280" s="28"/>
      <c r="EV280" s="28"/>
      <c r="EW280" s="28"/>
      <c r="EX280" s="28"/>
      <c r="EY280" s="28"/>
      <c r="EZ280" s="28"/>
      <c r="FA280" s="28"/>
      <c r="FB280" s="28"/>
      <c r="FC280" s="28"/>
      <c r="FD280" s="28"/>
      <c r="FE280" s="28"/>
      <c r="FF280" s="28"/>
      <c r="FG280" s="28"/>
      <c r="FH280" s="28"/>
      <c r="FI280" s="28"/>
      <c r="FJ280" s="28"/>
      <c r="FK280" s="28"/>
      <c r="FL280" s="28"/>
      <c r="FM280" s="28"/>
      <c r="FN280" s="28"/>
      <c r="FO280" s="28"/>
      <c r="FP280" s="28"/>
      <c r="FQ280" s="28"/>
      <c r="FR280" s="28"/>
      <c r="FS280" s="28"/>
      <c r="FT280" s="28"/>
      <c r="FU280" s="28"/>
      <c r="FV280" s="28"/>
      <c r="FW280" s="28"/>
      <c r="FX280" s="28"/>
      <c r="FY280" s="28"/>
      <c r="FZ280" s="28"/>
      <c r="GA280" s="28"/>
      <c r="GB280" s="28"/>
      <c r="GC280" s="28"/>
      <c r="GD280" s="28"/>
      <c r="GE280" s="28"/>
      <c r="GF280" s="28"/>
      <c r="GG280" s="28"/>
      <c r="GH280" s="28"/>
      <c r="GI280" s="28"/>
      <c r="GJ280" s="28"/>
      <c r="GK280" s="28"/>
      <c r="GL280" s="28"/>
      <c r="GM280" s="28"/>
      <c r="GN280" s="28"/>
      <c r="GO280" s="28"/>
      <c r="GP280" s="28"/>
      <c r="GQ280" s="28"/>
      <c r="GR280" s="28"/>
      <c r="GS280" s="28"/>
      <c r="GT280" s="28"/>
      <c r="GU280" s="28"/>
      <c r="GV280" s="28"/>
      <c r="GW280" s="28"/>
      <c r="GX280" s="28"/>
      <c r="GY280" s="28"/>
      <c r="GZ280" s="28"/>
      <c r="HA280" s="28"/>
      <c r="HB280" s="28"/>
      <c r="HC280" s="28"/>
      <c r="HD280" s="28"/>
      <c r="HE280" s="28"/>
      <c r="HF280" s="28"/>
      <c r="HG280" s="28"/>
      <c r="HH280" s="28"/>
      <c r="HI280" s="28"/>
      <c r="HJ280" s="28"/>
      <c r="HK280" s="28"/>
      <c r="HL280" s="28"/>
      <c r="HM280" s="28"/>
      <c r="HN280" s="28"/>
      <c r="HO280" s="28"/>
      <c r="HP280" s="28"/>
      <c r="HQ280" s="28"/>
      <c r="HR280" s="28"/>
      <c r="HS280" s="28"/>
      <c r="HT280" s="28"/>
      <c r="HU280" s="28"/>
      <c r="HV280" s="28"/>
      <c r="HW280" s="28"/>
      <c r="HX280" s="28"/>
      <c r="HY280" s="28"/>
      <c r="HZ280" s="28"/>
      <c r="IA280" s="28"/>
      <c r="IB280" s="28"/>
      <c r="IC280" s="28"/>
      <c r="ID280" s="28"/>
      <c r="IE280" s="28"/>
      <c r="IF280" s="28"/>
      <c r="IG280" s="28"/>
      <c r="IH280" s="28"/>
      <c r="II280" s="28"/>
      <c r="IJ280" s="28"/>
      <c r="IK280" s="28"/>
      <c r="IL280" s="28"/>
      <c r="IM280" s="28"/>
      <c r="IN280" s="28"/>
      <c r="IO280" s="28"/>
      <c r="IP280" s="28"/>
      <c r="IQ280" s="28"/>
      <c r="IR280" s="28"/>
      <c r="IS280" s="28"/>
      <c r="IT280" s="28"/>
      <c r="IU280" s="28"/>
      <c r="IV280" s="28"/>
      <c r="IW280" s="28"/>
      <c r="IX280" s="28"/>
      <c r="IY280" s="28"/>
      <c r="IZ280" s="28"/>
      <c r="JA280" s="28"/>
      <c r="JB280" s="28"/>
      <c r="JC280" s="28"/>
      <c r="JD280" s="28"/>
      <c r="JE280" s="28"/>
      <c r="JF280" s="28"/>
      <c r="JG280" s="28"/>
      <c r="JH280" s="28"/>
      <c r="JI280" s="28"/>
      <c r="JJ280" s="28"/>
      <c r="JK280" s="28"/>
      <c r="JL280" s="28"/>
      <c r="JM280" s="28"/>
      <c r="JN280" s="28"/>
      <c r="JO280" s="28"/>
      <c r="JP280" s="28"/>
      <c r="JQ280" s="28"/>
      <c r="JR280" s="28"/>
      <c r="JS280" s="28"/>
      <c r="JT280" s="28"/>
      <c r="JU280" s="28"/>
      <c r="JV280" s="28"/>
      <c r="JW280" s="28"/>
      <c r="JX280" s="28"/>
      <c r="JY280" s="28"/>
      <c r="JZ280" s="28"/>
      <c r="KA280" s="28"/>
      <c r="KB280" s="28"/>
      <c r="KC280" s="28"/>
      <c r="KD280" s="28"/>
      <c r="KE280" s="28"/>
      <c r="KF280" s="28"/>
      <c r="KG280" s="28"/>
      <c r="KH280" s="28"/>
      <c r="KI280" s="28"/>
      <c r="KJ280" s="28"/>
      <c r="KK280" s="28"/>
      <c r="KL280" s="28"/>
      <c r="KM280" s="28"/>
      <c r="KN280" s="28"/>
      <c r="KO280" s="28"/>
      <c r="KP280" s="28"/>
      <c r="KQ280" s="28"/>
      <c r="KR280" s="28"/>
      <c r="KS280" s="28"/>
      <c r="KT280" s="28"/>
      <c r="KU280" s="28"/>
      <c r="KV280" s="28"/>
      <c r="KW280" s="28"/>
      <c r="KX280" s="28"/>
      <c r="KY280" s="28"/>
      <c r="KZ280" s="28"/>
      <c r="LA280" s="28"/>
      <c r="LB280" s="28"/>
      <c r="LC280" s="28"/>
      <c r="LD280" s="28"/>
      <c r="LE280" s="28"/>
      <c r="LF280" s="28"/>
      <c r="LG280" s="28"/>
      <c r="LH280" s="28"/>
      <c r="LI280" s="28"/>
      <c r="LJ280" s="28"/>
      <c r="LK280" s="28"/>
      <c r="LL280" s="28"/>
      <c r="LM280" s="28"/>
      <c r="LN280" s="28"/>
      <c r="LO280" s="28"/>
      <c r="LP280" s="28"/>
      <c r="LQ280" s="28"/>
      <c r="LR280" s="28"/>
      <c r="LS280" s="28"/>
      <c r="LT280" s="28"/>
      <c r="LU280" s="28"/>
      <c r="LV280" s="28"/>
      <c r="LW280" s="28"/>
      <c r="LX280" s="28"/>
      <c r="LY280" s="28"/>
      <c r="LZ280" s="28"/>
      <c r="MA280" s="28"/>
      <c r="MB280" s="28"/>
      <c r="MC280" s="28"/>
      <c r="MD280" s="28"/>
      <c r="ME280" s="28"/>
      <c r="MF280" s="28"/>
      <c r="MG280" s="28"/>
      <c r="MH280" s="28"/>
      <c r="MI280" s="28"/>
      <c r="MJ280" s="28"/>
      <c r="MK280" s="28"/>
      <c r="ML280" s="28"/>
      <c r="MM280" s="28"/>
      <c r="MN280" s="28"/>
      <c r="MO280" s="28"/>
      <c r="MP280" s="28"/>
      <c r="MQ280" s="28"/>
      <c r="MR280" s="28"/>
      <c r="MS280" s="28"/>
      <c r="MT280" s="28"/>
      <c r="MU280" s="28"/>
      <c r="MV280" s="28"/>
      <c r="MW280" s="28"/>
      <c r="MX280" s="28"/>
      <c r="MY280" s="28"/>
      <c r="MZ280" s="28"/>
      <c r="NA280" s="28"/>
      <c r="NB280" s="28"/>
      <c r="NC280" s="28"/>
      <c r="ND280" s="28"/>
      <c r="NE280" s="28"/>
      <c r="NF280" s="28"/>
      <c r="NG280" s="28"/>
      <c r="NH280" s="28"/>
      <c r="NI280" s="28"/>
      <c r="NJ280" s="28"/>
      <c r="NK280" s="28"/>
      <c r="NL280" s="28"/>
      <c r="NM280" s="28"/>
      <c r="NN280" s="28"/>
      <c r="NO280" s="28"/>
      <c r="NP280" s="28"/>
      <c r="NQ280" s="28"/>
      <c r="NR280" s="28"/>
      <c r="NS280" s="28"/>
      <c r="NT280" s="28"/>
      <c r="NU280" s="28"/>
      <c r="NV280" s="28"/>
      <c r="NW280" s="28"/>
      <c r="NX280" s="28"/>
      <c r="NY280" s="28"/>
      <c r="NZ280" s="28"/>
      <c r="OA280" s="28"/>
      <c r="OB280" s="28"/>
      <c r="OC280" s="28"/>
      <c r="OD280" s="28"/>
      <c r="OE280" s="28"/>
      <c r="OF280" s="28"/>
      <c r="OG280" s="28"/>
      <c r="OH280" s="28"/>
      <c r="OI280" s="28"/>
      <c r="OJ280" s="28"/>
    </row>
    <row r="281" spans="1:400">
      <c r="A281" s="12" t="s">
        <v>297</v>
      </c>
      <c r="B281" s="13"/>
      <c r="C281" s="189"/>
      <c r="D281" s="12"/>
      <c r="E281" s="14" t="s">
        <v>180</v>
      </c>
      <c r="F281" s="14" t="s">
        <v>205</v>
      </c>
      <c r="G281" s="14" t="s">
        <v>319</v>
      </c>
      <c r="H281" s="15">
        <v>2021</v>
      </c>
      <c r="I281" s="15">
        <v>1</v>
      </c>
      <c r="J281" s="15">
        <v>0</v>
      </c>
      <c r="K281" s="15">
        <v>0</v>
      </c>
      <c r="L281" s="16" t="s">
        <v>330</v>
      </c>
      <c r="M281" s="16"/>
      <c r="N281" s="16" t="s">
        <v>39</v>
      </c>
      <c r="O281" s="17">
        <v>1670</v>
      </c>
      <c r="P281" s="17">
        <v>0</v>
      </c>
      <c r="Q281" s="17">
        <v>0</v>
      </c>
      <c r="R281" s="18" t="s">
        <v>33</v>
      </c>
      <c r="S281" s="19">
        <v>60</v>
      </c>
      <c r="T281" s="19">
        <v>110</v>
      </c>
      <c r="U281" s="19">
        <v>2.2181818181818183</v>
      </c>
      <c r="V281" s="19">
        <v>0</v>
      </c>
      <c r="W281" s="20">
        <v>0.24399999999999999</v>
      </c>
      <c r="X281" s="21">
        <v>407.48</v>
      </c>
      <c r="Y281" s="22" t="s">
        <v>33</v>
      </c>
      <c r="Z281" s="14" t="s">
        <v>5838</v>
      </c>
      <c r="AA281" s="24" t="s">
        <v>67</v>
      </c>
      <c r="AB281" s="14" t="s">
        <v>67</v>
      </c>
      <c r="AC281" s="14" t="s">
        <v>67</v>
      </c>
      <c r="AD281" s="25"/>
      <c r="AE281" s="26"/>
      <c r="AF281" s="27"/>
      <c r="AG281" s="29"/>
      <c r="AH281" s="29"/>
      <c r="AI281" s="29"/>
      <c r="AJ281" s="29"/>
      <c r="AK281" s="29"/>
      <c r="AL281" s="29"/>
      <c r="AM281" s="29"/>
      <c r="AN281" s="29"/>
      <c r="AO281" s="29"/>
      <c r="AP281" s="28"/>
      <c r="AQ281" s="28"/>
      <c r="AR281" s="28"/>
      <c r="AS281" s="28"/>
      <c r="AT281" s="28"/>
      <c r="AU281" s="28"/>
      <c r="AV281" s="28"/>
      <c r="AW281" s="28"/>
      <c r="AX281" s="28"/>
      <c r="AY281" s="28"/>
      <c r="AZ281" s="28"/>
      <c r="BA281" s="28"/>
      <c r="BB281" s="28"/>
      <c r="BC281" s="28"/>
      <c r="BD281" s="28"/>
      <c r="BE281" s="28"/>
      <c r="BF281" s="28"/>
      <c r="BG281" s="28"/>
      <c r="BH281" s="28"/>
      <c r="BI281" s="28"/>
      <c r="BJ281" s="28"/>
      <c r="BK281" s="28"/>
      <c r="BL281" s="28"/>
      <c r="BM281" s="28"/>
      <c r="BN281" s="28"/>
      <c r="BO281" s="28"/>
      <c r="BP281" s="28"/>
      <c r="BQ281" s="28"/>
      <c r="BR281" s="28"/>
      <c r="BS281" s="28"/>
      <c r="BT281" s="28"/>
      <c r="BU281" s="28"/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  <c r="DM281" s="28"/>
      <c r="DN281" s="28"/>
      <c r="DO281" s="28"/>
      <c r="DP281" s="28"/>
      <c r="DQ281" s="28"/>
      <c r="DR281" s="28"/>
      <c r="DS281" s="28"/>
      <c r="DT281" s="28"/>
      <c r="DU281" s="28"/>
      <c r="DV281" s="28"/>
      <c r="DW281" s="28"/>
      <c r="DX281" s="28"/>
      <c r="DY281" s="28"/>
      <c r="DZ281" s="28"/>
      <c r="EA281" s="28"/>
      <c r="EB281" s="28"/>
      <c r="EC281" s="28"/>
      <c r="ED281" s="28"/>
      <c r="EE281" s="28"/>
      <c r="EF281" s="28"/>
      <c r="EG281" s="28"/>
      <c r="EH281" s="28"/>
      <c r="EI281" s="28"/>
      <c r="EJ281" s="28"/>
      <c r="EK281" s="28"/>
      <c r="EL281" s="28"/>
      <c r="EM281" s="28"/>
      <c r="EN281" s="28"/>
      <c r="EO281" s="28"/>
      <c r="EP281" s="28"/>
      <c r="EQ281" s="28"/>
      <c r="ER281" s="28"/>
      <c r="ES281" s="28"/>
      <c r="ET281" s="28"/>
      <c r="EU281" s="28"/>
      <c r="EV281" s="28"/>
      <c r="EW281" s="28"/>
      <c r="EX281" s="28"/>
      <c r="EY281" s="28"/>
      <c r="EZ281" s="28"/>
      <c r="FA281" s="28"/>
      <c r="FB281" s="28"/>
      <c r="FC281" s="28"/>
      <c r="FD281" s="28"/>
      <c r="FE281" s="28"/>
      <c r="FF281" s="28"/>
      <c r="FG281" s="28"/>
      <c r="FH281" s="28"/>
      <c r="FI281" s="28"/>
      <c r="FJ281" s="28"/>
      <c r="FK281" s="28"/>
      <c r="FL281" s="28"/>
      <c r="FM281" s="28"/>
      <c r="FN281" s="28"/>
      <c r="FO281" s="28"/>
      <c r="FP281" s="28"/>
      <c r="FQ281" s="28"/>
      <c r="FR281" s="28"/>
      <c r="FS281" s="28"/>
      <c r="FT281" s="28"/>
      <c r="FU281" s="28"/>
      <c r="FV281" s="28"/>
      <c r="FW281" s="28"/>
      <c r="FX281" s="28"/>
      <c r="FY281" s="28"/>
      <c r="FZ281" s="28"/>
      <c r="GA281" s="28"/>
      <c r="GB281" s="28"/>
      <c r="GC281" s="28"/>
      <c r="GD281" s="28"/>
      <c r="GE281" s="28"/>
      <c r="GF281" s="28"/>
      <c r="GG281" s="28"/>
      <c r="GH281" s="28"/>
      <c r="GI281" s="28"/>
      <c r="GJ281" s="28"/>
      <c r="GK281" s="28"/>
      <c r="GL281" s="28"/>
      <c r="GM281" s="28"/>
      <c r="GN281" s="28"/>
      <c r="GO281" s="28"/>
      <c r="GP281" s="28"/>
      <c r="GQ281" s="28"/>
      <c r="GR281" s="28"/>
      <c r="GS281" s="28"/>
      <c r="GT281" s="28"/>
      <c r="GU281" s="28"/>
      <c r="GV281" s="28"/>
      <c r="GW281" s="28"/>
      <c r="GX281" s="28"/>
      <c r="GY281" s="28"/>
      <c r="GZ281" s="28"/>
      <c r="HA281" s="28"/>
      <c r="HB281" s="28"/>
      <c r="HC281" s="28"/>
      <c r="HD281" s="28"/>
      <c r="HE281" s="28"/>
      <c r="HF281" s="28"/>
      <c r="HG281" s="28"/>
      <c r="HH281" s="28"/>
      <c r="HI281" s="28"/>
      <c r="HJ281" s="28"/>
      <c r="HK281" s="28"/>
      <c r="HL281" s="28"/>
      <c r="HM281" s="28"/>
      <c r="HN281" s="28"/>
      <c r="HO281" s="28"/>
      <c r="HP281" s="28"/>
      <c r="HQ281" s="28"/>
      <c r="HR281" s="28"/>
      <c r="HS281" s="28"/>
      <c r="HT281" s="28"/>
      <c r="HU281" s="28"/>
      <c r="HV281" s="28"/>
      <c r="HW281" s="28"/>
      <c r="HX281" s="28"/>
      <c r="HY281" s="28"/>
      <c r="HZ281" s="28"/>
      <c r="IA281" s="28"/>
      <c r="IB281" s="28"/>
      <c r="IC281" s="28"/>
      <c r="ID281" s="28"/>
      <c r="IE281" s="28"/>
      <c r="IF281" s="28"/>
      <c r="IG281" s="28"/>
      <c r="IH281" s="28"/>
      <c r="II281" s="28"/>
      <c r="IJ281" s="28"/>
      <c r="IK281" s="28"/>
      <c r="IL281" s="28"/>
      <c r="IM281" s="28"/>
      <c r="IN281" s="28"/>
      <c r="IO281" s="28"/>
      <c r="IP281" s="28"/>
      <c r="IQ281" s="28"/>
      <c r="IR281" s="28"/>
      <c r="IS281" s="28"/>
      <c r="IT281" s="28"/>
      <c r="IU281" s="28"/>
      <c r="IV281" s="28"/>
      <c r="IW281" s="28"/>
      <c r="IX281" s="28"/>
      <c r="IY281" s="28"/>
      <c r="IZ281" s="28"/>
      <c r="JA281" s="28"/>
      <c r="JB281" s="28"/>
      <c r="JC281" s="28"/>
      <c r="JD281" s="28"/>
      <c r="JE281" s="28"/>
      <c r="JF281" s="28"/>
      <c r="JG281" s="28"/>
      <c r="JH281" s="28"/>
      <c r="JI281" s="28"/>
      <c r="JJ281" s="28"/>
      <c r="JK281" s="28"/>
      <c r="JL281" s="28"/>
      <c r="JM281" s="28"/>
      <c r="JN281" s="28"/>
      <c r="JO281" s="28"/>
      <c r="JP281" s="28"/>
      <c r="JQ281" s="28"/>
      <c r="JR281" s="28"/>
      <c r="JS281" s="28"/>
      <c r="JT281" s="28"/>
      <c r="JU281" s="28"/>
      <c r="JV281" s="28"/>
      <c r="JW281" s="28"/>
      <c r="JX281" s="28"/>
      <c r="JY281" s="28"/>
      <c r="JZ281" s="28"/>
      <c r="KA281" s="28"/>
      <c r="KB281" s="28"/>
      <c r="KC281" s="28"/>
      <c r="KD281" s="28"/>
      <c r="KE281" s="28"/>
      <c r="KF281" s="28"/>
      <c r="KG281" s="28"/>
      <c r="KH281" s="28"/>
      <c r="KI281" s="28"/>
      <c r="KJ281" s="28"/>
      <c r="KK281" s="28"/>
      <c r="KL281" s="28"/>
      <c r="KM281" s="28"/>
      <c r="KN281" s="28"/>
      <c r="KO281" s="28"/>
      <c r="KP281" s="28"/>
      <c r="KQ281" s="28"/>
      <c r="KR281" s="28"/>
      <c r="KS281" s="28"/>
      <c r="KT281" s="28"/>
      <c r="KU281" s="28"/>
      <c r="KV281" s="28"/>
      <c r="KW281" s="28"/>
      <c r="KX281" s="28"/>
      <c r="KY281" s="28"/>
      <c r="KZ281" s="28"/>
      <c r="LA281" s="28"/>
      <c r="LB281" s="28"/>
      <c r="LC281" s="28"/>
      <c r="LD281" s="28"/>
      <c r="LE281" s="28"/>
      <c r="LF281" s="28"/>
      <c r="LG281" s="28"/>
      <c r="LH281" s="28"/>
      <c r="LI281" s="28"/>
      <c r="LJ281" s="28"/>
      <c r="LK281" s="28"/>
      <c r="LL281" s="28"/>
      <c r="LM281" s="28"/>
      <c r="LN281" s="28"/>
      <c r="LO281" s="28"/>
      <c r="LP281" s="28"/>
      <c r="LQ281" s="28"/>
      <c r="LR281" s="28"/>
      <c r="LS281" s="28"/>
      <c r="LT281" s="28"/>
      <c r="LU281" s="28"/>
      <c r="LV281" s="28"/>
      <c r="LW281" s="28"/>
      <c r="LX281" s="28"/>
      <c r="LY281" s="28"/>
      <c r="LZ281" s="28"/>
      <c r="MA281" s="28"/>
      <c r="MB281" s="28"/>
      <c r="MC281" s="28"/>
      <c r="MD281" s="28"/>
      <c r="ME281" s="28"/>
      <c r="MF281" s="28"/>
      <c r="MG281" s="28"/>
      <c r="MH281" s="28"/>
      <c r="MI281" s="28"/>
      <c r="MJ281" s="28"/>
      <c r="MK281" s="28"/>
      <c r="ML281" s="28"/>
      <c r="MM281" s="28"/>
      <c r="MN281" s="28"/>
      <c r="MO281" s="28"/>
      <c r="MP281" s="28"/>
      <c r="MQ281" s="28"/>
      <c r="MR281" s="28"/>
      <c r="MS281" s="28"/>
      <c r="MT281" s="28"/>
      <c r="MU281" s="28"/>
      <c r="MV281" s="28"/>
      <c r="MW281" s="28"/>
      <c r="MX281" s="28"/>
      <c r="MY281" s="28"/>
      <c r="MZ281" s="28"/>
      <c r="NA281" s="28"/>
      <c r="NB281" s="28"/>
      <c r="NC281" s="28"/>
      <c r="ND281" s="28"/>
      <c r="NE281" s="28"/>
      <c r="NF281" s="28"/>
      <c r="NG281" s="28"/>
      <c r="NH281" s="28"/>
      <c r="NI281" s="28"/>
      <c r="NJ281" s="28"/>
      <c r="NK281" s="28"/>
      <c r="NL281" s="28"/>
      <c r="NM281" s="28"/>
      <c r="NN281" s="28"/>
      <c r="NO281" s="28"/>
      <c r="NP281" s="28"/>
      <c r="NQ281" s="28"/>
      <c r="NR281" s="28"/>
      <c r="NS281" s="28"/>
      <c r="NT281" s="28"/>
      <c r="NU281" s="28"/>
      <c r="NV281" s="28"/>
      <c r="NW281" s="28"/>
      <c r="NX281" s="28"/>
      <c r="NY281" s="28"/>
      <c r="NZ281" s="28"/>
      <c r="OA281" s="28"/>
      <c r="OB281" s="28"/>
      <c r="OC281" s="28"/>
      <c r="OD281" s="28"/>
      <c r="OE281" s="28"/>
      <c r="OF281" s="28"/>
      <c r="OG281" s="28"/>
      <c r="OH281" s="28"/>
      <c r="OI281" s="28"/>
      <c r="OJ281" s="28"/>
    </row>
    <row r="282" spans="1:400">
      <c r="A282" s="12" t="s">
        <v>297</v>
      </c>
      <c r="B282" s="13"/>
      <c r="C282" s="189"/>
      <c r="D282" s="12"/>
      <c r="E282" s="14" t="s">
        <v>180</v>
      </c>
      <c r="F282" s="14" t="s">
        <v>92</v>
      </c>
      <c r="G282" s="14" t="s">
        <v>336</v>
      </c>
      <c r="H282" s="15">
        <v>2011</v>
      </c>
      <c r="I282" s="15">
        <v>1</v>
      </c>
      <c r="J282" s="15">
        <v>0</v>
      </c>
      <c r="K282" s="15">
        <v>0</v>
      </c>
      <c r="L282" s="16" t="s">
        <v>331</v>
      </c>
      <c r="M282" s="16"/>
      <c r="N282" s="16" t="s">
        <v>39</v>
      </c>
      <c r="O282" s="17">
        <v>1670</v>
      </c>
      <c r="P282" s="17">
        <v>0</v>
      </c>
      <c r="Q282" s="17">
        <v>0</v>
      </c>
      <c r="R282" s="18" t="s">
        <v>33</v>
      </c>
      <c r="S282" s="19">
        <v>60</v>
      </c>
      <c r="T282" s="19">
        <v>110</v>
      </c>
      <c r="U282" s="19">
        <v>2.2181818181818183</v>
      </c>
      <c r="V282" s="19">
        <v>0</v>
      </c>
      <c r="W282" s="20">
        <v>0.24399999999999999</v>
      </c>
      <c r="X282" s="21">
        <v>407.48</v>
      </c>
      <c r="Y282" s="22" t="s">
        <v>33</v>
      </c>
      <c r="Z282" s="14" t="s">
        <v>5838</v>
      </c>
      <c r="AA282" s="24" t="s">
        <v>67</v>
      </c>
      <c r="AB282" s="14" t="s">
        <v>67</v>
      </c>
      <c r="AC282" s="14" t="s">
        <v>67</v>
      </c>
      <c r="AD282" s="25"/>
      <c r="AE282" s="26"/>
      <c r="AF282" s="27"/>
      <c r="AG282" s="29"/>
      <c r="AH282" s="29"/>
      <c r="AI282" s="29"/>
      <c r="AJ282" s="29"/>
      <c r="AK282" s="29"/>
      <c r="AL282" s="29"/>
      <c r="AM282" s="29"/>
      <c r="AN282" s="29"/>
      <c r="AO282" s="29"/>
      <c r="AP282" s="28"/>
      <c r="AQ282" s="28"/>
      <c r="AR282" s="28"/>
      <c r="AS282" s="28"/>
      <c r="AT282" s="28"/>
      <c r="AU282" s="28"/>
      <c r="AV282" s="28"/>
      <c r="AW282" s="28"/>
      <c r="AX282" s="28"/>
      <c r="AY282" s="28"/>
      <c r="AZ282" s="28"/>
      <c r="BA282" s="28"/>
      <c r="BB282" s="28"/>
      <c r="BC282" s="28"/>
      <c r="BD282" s="28"/>
      <c r="BE282" s="28"/>
      <c r="BF282" s="28"/>
      <c r="BG282" s="28"/>
      <c r="BH282" s="28"/>
      <c r="BI282" s="28"/>
      <c r="BJ282" s="28"/>
      <c r="BK282" s="28"/>
      <c r="BL282" s="28"/>
      <c r="BM282" s="28"/>
      <c r="BN282" s="28"/>
      <c r="BO282" s="28"/>
      <c r="BP282" s="28"/>
      <c r="BQ282" s="28"/>
      <c r="BR282" s="28"/>
      <c r="BS282" s="28"/>
      <c r="BT282" s="28"/>
      <c r="BU282" s="28"/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  <c r="DM282" s="28"/>
      <c r="DN282" s="28"/>
      <c r="DO282" s="28"/>
      <c r="DP282" s="28"/>
      <c r="DQ282" s="28"/>
      <c r="DR282" s="28"/>
      <c r="DS282" s="28"/>
      <c r="DT282" s="28"/>
      <c r="DU282" s="28"/>
      <c r="DV282" s="28"/>
      <c r="DW282" s="28"/>
      <c r="DX282" s="28"/>
      <c r="DY282" s="28"/>
      <c r="DZ282" s="28"/>
      <c r="EA282" s="28"/>
      <c r="EB282" s="28"/>
      <c r="EC282" s="28"/>
      <c r="ED282" s="28"/>
      <c r="EE282" s="28"/>
      <c r="EF282" s="28"/>
      <c r="EG282" s="28"/>
      <c r="EH282" s="28"/>
      <c r="EI282" s="28"/>
      <c r="EJ282" s="28"/>
      <c r="EK282" s="28"/>
      <c r="EL282" s="28"/>
      <c r="EM282" s="28"/>
      <c r="EN282" s="28"/>
      <c r="EO282" s="28"/>
      <c r="EP282" s="28"/>
      <c r="EQ282" s="28"/>
      <c r="ER282" s="28"/>
      <c r="ES282" s="28"/>
      <c r="ET282" s="28"/>
      <c r="EU282" s="28"/>
      <c r="EV282" s="28"/>
      <c r="EW282" s="28"/>
      <c r="EX282" s="28"/>
      <c r="EY282" s="28"/>
      <c r="EZ282" s="28"/>
      <c r="FA282" s="28"/>
      <c r="FB282" s="28"/>
      <c r="FC282" s="28"/>
      <c r="FD282" s="28"/>
      <c r="FE282" s="28"/>
      <c r="FF282" s="28"/>
      <c r="FG282" s="28"/>
      <c r="FH282" s="28"/>
      <c r="FI282" s="28"/>
      <c r="FJ282" s="28"/>
      <c r="FK282" s="28"/>
      <c r="FL282" s="28"/>
      <c r="FM282" s="28"/>
      <c r="FN282" s="28"/>
      <c r="FO282" s="28"/>
      <c r="FP282" s="28"/>
      <c r="FQ282" s="28"/>
      <c r="FR282" s="28"/>
      <c r="FS282" s="28"/>
      <c r="FT282" s="28"/>
      <c r="FU282" s="28"/>
      <c r="FV282" s="28"/>
      <c r="FW282" s="28"/>
      <c r="FX282" s="28"/>
      <c r="FY282" s="28"/>
      <c r="FZ282" s="28"/>
      <c r="GA282" s="28"/>
      <c r="GB282" s="28"/>
      <c r="GC282" s="28"/>
      <c r="GD282" s="28"/>
      <c r="GE282" s="28"/>
      <c r="GF282" s="28"/>
      <c r="GG282" s="28"/>
      <c r="GH282" s="28"/>
      <c r="GI282" s="28"/>
      <c r="GJ282" s="28"/>
      <c r="GK282" s="28"/>
      <c r="GL282" s="28"/>
      <c r="GM282" s="28"/>
      <c r="GN282" s="28"/>
      <c r="GO282" s="28"/>
      <c r="GP282" s="28"/>
      <c r="GQ282" s="28"/>
      <c r="GR282" s="28"/>
      <c r="GS282" s="28"/>
      <c r="GT282" s="28"/>
      <c r="GU282" s="28"/>
      <c r="GV282" s="28"/>
      <c r="GW282" s="28"/>
      <c r="GX282" s="28"/>
      <c r="GY282" s="28"/>
      <c r="GZ282" s="28"/>
      <c r="HA282" s="28"/>
      <c r="HB282" s="28"/>
      <c r="HC282" s="28"/>
      <c r="HD282" s="28"/>
      <c r="HE282" s="28"/>
      <c r="HF282" s="28"/>
      <c r="HG282" s="28"/>
      <c r="HH282" s="28"/>
      <c r="HI282" s="28"/>
      <c r="HJ282" s="28"/>
      <c r="HK282" s="28"/>
      <c r="HL282" s="28"/>
      <c r="HM282" s="28"/>
      <c r="HN282" s="28"/>
      <c r="HO282" s="28"/>
      <c r="HP282" s="28"/>
      <c r="HQ282" s="28"/>
      <c r="HR282" s="28"/>
      <c r="HS282" s="28"/>
      <c r="HT282" s="28"/>
      <c r="HU282" s="28"/>
      <c r="HV282" s="28"/>
      <c r="HW282" s="28"/>
      <c r="HX282" s="28"/>
      <c r="HY282" s="28"/>
      <c r="HZ282" s="28"/>
      <c r="IA282" s="28"/>
      <c r="IB282" s="28"/>
      <c r="IC282" s="28"/>
      <c r="ID282" s="28"/>
      <c r="IE282" s="28"/>
      <c r="IF282" s="28"/>
      <c r="IG282" s="28"/>
      <c r="IH282" s="28"/>
      <c r="II282" s="28"/>
      <c r="IJ282" s="28"/>
      <c r="IK282" s="28"/>
      <c r="IL282" s="28"/>
      <c r="IM282" s="28"/>
      <c r="IN282" s="28"/>
      <c r="IO282" s="28"/>
      <c r="IP282" s="28"/>
      <c r="IQ282" s="28"/>
      <c r="IR282" s="28"/>
      <c r="IS282" s="28"/>
      <c r="IT282" s="28"/>
      <c r="IU282" s="28"/>
      <c r="IV282" s="28"/>
      <c r="IW282" s="28"/>
      <c r="IX282" s="28"/>
      <c r="IY282" s="28"/>
      <c r="IZ282" s="28"/>
      <c r="JA282" s="28"/>
      <c r="JB282" s="28"/>
      <c r="JC282" s="28"/>
      <c r="JD282" s="28"/>
      <c r="JE282" s="28"/>
      <c r="JF282" s="28"/>
      <c r="JG282" s="28"/>
      <c r="JH282" s="28"/>
      <c r="JI282" s="28"/>
      <c r="JJ282" s="28"/>
      <c r="JK282" s="28"/>
      <c r="JL282" s="28"/>
      <c r="JM282" s="28"/>
      <c r="JN282" s="28"/>
      <c r="JO282" s="28"/>
      <c r="JP282" s="28"/>
      <c r="JQ282" s="28"/>
      <c r="JR282" s="28"/>
      <c r="JS282" s="28"/>
      <c r="JT282" s="28"/>
      <c r="JU282" s="28"/>
      <c r="JV282" s="28"/>
      <c r="JW282" s="28"/>
      <c r="JX282" s="28"/>
      <c r="JY282" s="28"/>
      <c r="JZ282" s="28"/>
      <c r="KA282" s="28"/>
      <c r="KB282" s="28"/>
      <c r="KC282" s="28"/>
      <c r="KD282" s="28"/>
      <c r="KE282" s="28"/>
      <c r="KF282" s="28"/>
      <c r="KG282" s="28"/>
      <c r="KH282" s="28"/>
      <c r="KI282" s="28"/>
      <c r="KJ282" s="28"/>
      <c r="KK282" s="28"/>
      <c r="KL282" s="28"/>
      <c r="KM282" s="28"/>
      <c r="KN282" s="28"/>
      <c r="KO282" s="28"/>
      <c r="KP282" s="28"/>
      <c r="KQ282" s="28"/>
      <c r="KR282" s="28"/>
      <c r="KS282" s="28"/>
      <c r="KT282" s="28"/>
      <c r="KU282" s="28"/>
      <c r="KV282" s="28"/>
      <c r="KW282" s="28"/>
      <c r="KX282" s="28"/>
      <c r="KY282" s="28"/>
      <c r="KZ282" s="28"/>
      <c r="LA282" s="28"/>
      <c r="LB282" s="28"/>
      <c r="LC282" s="28"/>
      <c r="LD282" s="28"/>
      <c r="LE282" s="28"/>
      <c r="LF282" s="28"/>
      <c r="LG282" s="28"/>
      <c r="LH282" s="28"/>
      <c r="LI282" s="28"/>
      <c r="LJ282" s="28"/>
      <c r="LK282" s="28"/>
      <c r="LL282" s="28"/>
      <c r="LM282" s="28"/>
      <c r="LN282" s="28"/>
      <c r="LO282" s="28"/>
      <c r="LP282" s="28"/>
      <c r="LQ282" s="28"/>
      <c r="LR282" s="28"/>
      <c r="LS282" s="28"/>
      <c r="LT282" s="28"/>
      <c r="LU282" s="28"/>
      <c r="LV282" s="28"/>
      <c r="LW282" s="28"/>
      <c r="LX282" s="28"/>
      <c r="LY282" s="28"/>
      <c r="LZ282" s="28"/>
      <c r="MA282" s="28"/>
      <c r="MB282" s="28"/>
      <c r="MC282" s="28"/>
      <c r="MD282" s="28"/>
      <c r="ME282" s="28"/>
      <c r="MF282" s="28"/>
      <c r="MG282" s="28"/>
      <c r="MH282" s="28"/>
      <c r="MI282" s="28"/>
      <c r="MJ282" s="28"/>
      <c r="MK282" s="28"/>
      <c r="ML282" s="28"/>
      <c r="MM282" s="28"/>
      <c r="MN282" s="28"/>
      <c r="MO282" s="28"/>
      <c r="MP282" s="28"/>
      <c r="MQ282" s="28"/>
      <c r="MR282" s="28"/>
      <c r="MS282" s="28"/>
      <c r="MT282" s="28"/>
      <c r="MU282" s="28"/>
      <c r="MV282" s="28"/>
      <c r="MW282" s="28"/>
      <c r="MX282" s="28"/>
      <c r="MY282" s="28"/>
      <c r="MZ282" s="28"/>
      <c r="NA282" s="28"/>
      <c r="NB282" s="28"/>
      <c r="NC282" s="28"/>
      <c r="ND282" s="28"/>
      <c r="NE282" s="28"/>
      <c r="NF282" s="28"/>
      <c r="NG282" s="28"/>
      <c r="NH282" s="28"/>
      <c r="NI282" s="28"/>
      <c r="NJ282" s="28"/>
      <c r="NK282" s="28"/>
      <c r="NL282" s="28"/>
      <c r="NM282" s="28"/>
      <c r="NN282" s="28"/>
      <c r="NO282" s="28"/>
      <c r="NP282" s="28"/>
      <c r="NQ282" s="28"/>
      <c r="NR282" s="28"/>
      <c r="NS282" s="28"/>
      <c r="NT282" s="28"/>
      <c r="NU282" s="28"/>
      <c r="NV282" s="28"/>
      <c r="NW282" s="28"/>
      <c r="NX282" s="28"/>
      <c r="NY282" s="28"/>
      <c r="NZ282" s="28"/>
      <c r="OA282" s="28"/>
      <c r="OB282" s="28"/>
      <c r="OC282" s="28"/>
      <c r="OD282" s="28"/>
      <c r="OE282" s="28"/>
      <c r="OF282" s="28"/>
      <c r="OG282" s="28"/>
      <c r="OH282" s="28"/>
      <c r="OI282" s="28"/>
      <c r="OJ282" s="28"/>
    </row>
    <row r="283" spans="1:400">
      <c r="A283" s="12" t="s">
        <v>297</v>
      </c>
      <c r="B283" s="13"/>
      <c r="C283" s="189"/>
      <c r="D283" s="12"/>
      <c r="E283" s="14" t="s">
        <v>180</v>
      </c>
      <c r="F283" s="14" t="s">
        <v>205</v>
      </c>
      <c r="G283" s="14" t="s">
        <v>319</v>
      </c>
      <c r="H283" s="15">
        <v>2021</v>
      </c>
      <c r="I283" s="15">
        <v>1</v>
      </c>
      <c r="J283" s="15">
        <v>0</v>
      </c>
      <c r="K283" s="15">
        <v>0</v>
      </c>
      <c r="L283" s="16" t="s">
        <v>332</v>
      </c>
      <c r="M283" s="16"/>
      <c r="N283" s="16" t="s">
        <v>39</v>
      </c>
      <c r="O283" s="17">
        <v>1670</v>
      </c>
      <c r="P283" s="17">
        <v>0</v>
      </c>
      <c r="Q283" s="17">
        <v>0</v>
      </c>
      <c r="R283" s="18" t="s">
        <v>33</v>
      </c>
      <c r="S283" s="19">
        <v>60</v>
      </c>
      <c r="T283" s="19">
        <v>110</v>
      </c>
      <c r="U283" s="19">
        <v>2.2181818181818183</v>
      </c>
      <c r="V283" s="19">
        <v>0</v>
      </c>
      <c r="W283" s="20">
        <v>0.24399999999999999</v>
      </c>
      <c r="X283" s="21">
        <v>407.48</v>
      </c>
      <c r="Y283" s="22" t="s">
        <v>33</v>
      </c>
      <c r="Z283" s="14" t="s">
        <v>5838</v>
      </c>
      <c r="AA283" s="24" t="s">
        <v>67</v>
      </c>
      <c r="AB283" s="14" t="s">
        <v>67</v>
      </c>
      <c r="AC283" s="14" t="s">
        <v>67</v>
      </c>
      <c r="AD283" s="25"/>
      <c r="AE283" s="26"/>
      <c r="AF283" s="27"/>
      <c r="AG283" s="29"/>
      <c r="AH283" s="29"/>
      <c r="AI283" s="29"/>
      <c r="AJ283" s="29"/>
      <c r="AK283" s="29"/>
      <c r="AL283" s="29"/>
      <c r="AM283" s="29"/>
      <c r="AN283" s="29"/>
      <c r="AO283" s="29"/>
      <c r="AP283" s="28"/>
      <c r="AQ283" s="28"/>
      <c r="AR283" s="28"/>
      <c r="AS283" s="28"/>
      <c r="AT283" s="28"/>
      <c r="AU283" s="28"/>
      <c r="AV283" s="28"/>
      <c r="AW283" s="28"/>
      <c r="AX283" s="28"/>
      <c r="AY283" s="28"/>
      <c r="AZ283" s="28"/>
      <c r="BA283" s="28"/>
      <c r="BB283" s="28"/>
      <c r="BC283" s="28"/>
      <c r="BD283" s="28"/>
      <c r="BE283" s="28"/>
      <c r="BF283" s="28"/>
      <c r="BG283" s="28"/>
      <c r="BH283" s="28"/>
      <c r="BI283" s="28"/>
      <c r="BJ283" s="28"/>
      <c r="BK283" s="28"/>
      <c r="BL283" s="28"/>
      <c r="BM283" s="28"/>
      <c r="BN283" s="28"/>
      <c r="BO283" s="28"/>
      <c r="BP283" s="28"/>
      <c r="BQ283" s="28"/>
      <c r="BR283" s="28"/>
      <c r="BS283" s="28"/>
      <c r="BT283" s="28"/>
      <c r="BU283" s="28"/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  <c r="DM283" s="28"/>
      <c r="DN283" s="28"/>
      <c r="DO283" s="28"/>
      <c r="DP283" s="28"/>
      <c r="DQ283" s="28"/>
      <c r="DR283" s="28"/>
      <c r="DS283" s="28"/>
      <c r="DT283" s="28"/>
      <c r="DU283" s="28"/>
      <c r="DV283" s="28"/>
      <c r="DW283" s="28"/>
      <c r="DX283" s="28"/>
      <c r="DY283" s="28"/>
      <c r="DZ283" s="28"/>
      <c r="EA283" s="28"/>
      <c r="EB283" s="28"/>
      <c r="EC283" s="28"/>
      <c r="ED283" s="28"/>
      <c r="EE283" s="28"/>
      <c r="EF283" s="28"/>
      <c r="EG283" s="28"/>
      <c r="EH283" s="28"/>
      <c r="EI283" s="28"/>
      <c r="EJ283" s="28"/>
      <c r="EK283" s="28"/>
      <c r="EL283" s="28"/>
      <c r="EM283" s="28"/>
      <c r="EN283" s="28"/>
      <c r="EO283" s="28"/>
      <c r="EP283" s="28"/>
      <c r="EQ283" s="28"/>
      <c r="ER283" s="28"/>
      <c r="ES283" s="28"/>
      <c r="ET283" s="28"/>
      <c r="EU283" s="28"/>
      <c r="EV283" s="28"/>
      <c r="EW283" s="28"/>
      <c r="EX283" s="28"/>
      <c r="EY283" s="28"/>
      <c r="EZ283" s="28"/>
      <c r="FA283" s="28"/>
      <c r="FB283" s="28"/>
      <c r="FC283" s="28"/>
      <c r="FD283" s="28"/>
      <c r="FE283" s="28"/>
      <c r="FF283" s="28"/>
      <c r="FG283" s="28"/>
      <c r="FH283" s="28"/>
      <c r="FI283" s="28"/>
      <c r="FJ283" s="28"/>
      <c r="FK283" s="28"/>
      <c r="FL283" s="28"/>
      <c r="FM283" s="28"/>
      <c r="FN283" s="28"/>
      <c r="FO283" s="28"/>
      <c r="FP283" s="28"/>
      <c r="FQ283" s="28"/>
      <c r="FR283" s="28"/>
      <c r="FS283" s="28"/>
      <c r="FT283" s="28"/>
      <c r="FU283" s="28"/>
      <c r="FV283" s="28"/>
      <c r="FW283" s="28"/>
      <c r="FX283" s="28"/>
      <c r="FY283" s="28"/>
      <c r="FZ283" s="28"/>
      <c r="GA283" s="28"/>
      <c r="GB283" s="28"/>
      <c r="GC283" s="28"/>
      <c r="GD283" s="28"/>
      <c r="GE283" s="28"/>
      <c r="GF283" s="28"/>
      <c r="GG283" s="28"/>
      <c r="GH283" s="28"/>
      <c r="GI283" s="28"/>
      <c r="GJ283" s="28"/>
      <c r="GK283" s="28"/>
      <c r="GL283" s="28"/>
      <c r="GM283" s="28"/>
      <c r="GN283" s="28"/>
      <c r="GO283" s="28"/>
      <c r="GP283" s="28"/>
      <c r="GQ283" s="28"/>
      <c r="GR283" s="28"/>
      <c r="GS283" s="28"/>
      <c r="GT283" s="28"/>
      <c r="GU283" s="28"/>
      <c r="GV283" s="28"/>
      <c r="GW283" s="28"/>
      <c r="GX283" s="28"/>
      <c r="GY283" s="28"/>
      <c r="GZ283" s="28"/>
      <c r="HA283" s="28"/>
      <c r="HB283" s="28"/>
      <c r="HC283" s="28"/>
      <c r="HD283" s="28"/>
      <c r="HE283" s="28"/>
      <c r="HF283" s="28"/>
      <c r="HG283" s="28"/>
      <c r="HH283" s="28"/>
      <c r="HI283" s="28"/>
      <c r="HJ283" s="28"/>
      <c r="HK283" s="28"/>
      <c r="HL283" s="28"/>
      <c r="HM283" s="28"/>
      <c r="HN283" s="28"/>
      <c r="HO283" s="28"/>
      <c r="HP283" s="28"/>
      <c r="HQ283" s="28"/>
      <c r="HR283" s="28"/>
      <c r="HS283" s="28"/>
      <c r="HT283" s="28"/>
      <c r="HU283" s="28"/>
      <c r="HV283" s="28"/>
      <c r="HW283" s="28"/>
      <c r="HX283" s="28"/>
      <c r="HY283" s="28"/>
      <c r="HZ283" s="28"/>
      <c r="IA283" s="28"/>
      <c r="IB283" s="28"/>
      <c r="IC283" s="28"/>
      <c r="ID283" s="28"/>
      <c r="IE283" s="28"/>
      <c r="IF283" s="28"/>
      <c r="IG283" s="28"/>
      <c r="IH283" s="28"/>
      <c r="II283" s="28"/>
      <c r="IJ283" s="28"/>
      <c r="IK283" s="28"/>
      <c r="IL283" s="28"/>
      <c r="IM283" s="28"/>
      <c r="IN283" s="28"/>
      <c r="IO283" s="28"/>
      <c r="IP283" s="28"/>
      <c r="IQ283" s="28"/>
      <c r="IR283" s="28"/>
      <c r="IS283" s="28"/>
      <c r="IT283" s="28"/>
      <c r="IU283" s="28"/>
      <c r="IV283" s="28"/>
      <c r="IW283" s="28"/>
      <c r="IX283" s="28"/>
      <c r="IY283" s="28"/>
      <c r="IZ283" s="28"/>
      <c r="JA283" s="28"/>
      <c r="JB283" s="28"/>
      <c r="JC283" s="28"/>
      <c r="JD283" s="28"/>
      <c r="JE283" s="28"/>
      <c r="JF283" s="28"/>
      <c r="JG283" s="28"/>
      <c r="JH283" s="28"/>
      <c r="JI283" s="28"/>
      <c r="JJ283" s="28"/>
      <c r="JK283" s="28"/>
      <c r="JL283" s="28"/>
      <c r="JM283" s="28"/>
      <c r="JN283" s="28"/>
      <c r="JO283" s="28"/>
      <c r="JP283" s="28"/>
      <c r="JQ283" s="28"/>
      <c r="JR283" s="28"/>
      <c r="JS283" s="28"/>
      <c r="JT283" s="28"/>
      <c r="JU283" s="28"/>
      <c r="JV283" s="28"/>
      <c r="JW283" s="28"/>
      <c r="JX283" s="28"/>
      <c r="JY283" s="28"/>
      <c r="JZ283" s="28"/>
      <c r="KA283" s="28"/>
      <c r="KB283" s="28"/>
      <c r="KC283" s="28"/>
      <c r="KD283" s="28"/>
      <c r="KE283" s="28"/>
      <c r="KF283" s="28"/>
      <c r="KG283" s="28"/>
      <c r="KH283" s="28"/>
      <c r="KI283" s="28"/>
      <c r="KJ283" s="28"/>
      <c r="KK283" s="28"/>
      <c r="KL283" s="28"/>
      <c r="KM283" s="28"/>
      <c r="KN283" s="28"/>
      <c r="KO283" s="28"/>
      <c r="KP283" s="28"/>
      <c r="KQ283" s="28"/>
      <c r="KR283" s="28"/>
      <c r="KS283" s="28"/>
      <c r="KT283" s="28"/>
      <c r="KU283" s="28"/>
      <c r="KV283" s="28"/>
      <c r="KW283" s="28"/>
      <c r="KX283" s="28"/>
      <c r="KY283" s="28"/>
      <c r="KZ283" s="28"/>
      <c r="LA283" s="28"/>
      <c r="LB283" s="28"/>
      <c r="LC283" s="28"/>
      <c r="LD283" s="28"/>
      <c r="LE283" s="28"/>
      <c r="LF283" s="28"/>
      <c r="LG283" s="28"/>
      <c r="LH283" s="28"/>
      <c r="LI283" s="28"/>
      <c r="LJ283" s="28"/>
      <c r="LK283" s="28"/>
      <c r="LL283" s="28"/>
      <c r="LM283" s="28"/>
      <c r="LN283" s="28"/>
      <c r="LO283" s="28"/>
      <c r="LP283" s="28"/>
      <c r="LQ283" s="28"/>
      <c r="LR283" s="28"/>
      <c r="LS283" s="28"/>
      <c r="LT283" s="28"/>
      <c r="LU283" s="28"/>
      <c r="LV283" s="28"/>
      <c r="LW283" s="28"/>
      <c r="LX283" s="28"/>
      <c r="LY283" s="28"/>
      <c r="LZ283" s="28"/>
      <c r="MA283" s="28"/>
      <c r="MB283" s="28"/>
      <c r="MC283" s="28"/>
      <c r="MD283" s="28"/>
      <c r="ME283" s="28"/>
      <c r="MF283" s="28"/>
      <c r="MG283" s="28"/>
      <c r="MH283" s="28"/>
      <c r="MI283" s="28"/>
      <c r="MJ283" s="28"/>
      <c r="MK283" s="28"/>
      <c r="ML283" s="28"/>
      <c r="MM283" s="28"/>
      <c r="MN283" s="28"/>
      <c r="MO283" s="28"/>
      <c r="MP283" s="28"/>
      <c r="MQ283" s="28"/>
      <c r="MR283" s="28"/>
      <c r="MS283" s="28"/>
      <c r="MT283" s="28"/>
      <c r="MU283" s="28"/>
      <c r="MV283" s="28"/>
      <c r="MW283" s="28"/>
      <c r="MX283" s="28"/>
      <c r="MY283" s="28"/>
      <c r="MZ283" s="28"/>
      <c r="NA283" s="28"/>
      <c r="NB283" s="28"/>
      <c r="NC283" s="28"/>
      <c r="ND283" s="28"/>
      <c r="NE283" s="28"/>
      <c r="NF283" s="28"/>
      <c r="NG283" s="28"/>
      <c r="NH283" s="28"/>
      <c r="NI283" s="28"/>
      <c r="NJ283" s="28"/>
      <c r="NK283" s="28"/>
      <c r="NL283" s="28"/>
      <c r="NM283" s="28"/>
      <c r="NN283" s="28"/>
      <c r="NO283" s="28"/>
      <c r="NP283" s="28"/>
      <c r="NQ283" s="28"/>
      <c r="NR283" s="28"/>
      <c r="NS283" s="28"/>
      <c r="NT283" s="28"/>
      <c r="NU283" s="28"/>
      <c r="NV283" s="28"/>
      <c r="NW283" s="28"/>
      <c r="NX283" s="28"/>
      <c r="NY283" s="28"/>
      <c r="NZ283" s="28"/>
      <c r="OA283" s="28"/>
      <c r="OB283" s="28"/>
      <c r="OC283" s="28"/>
      <c r="OD283" s="28"/>
      <c r="OE283" s="28"/>
      <c r="OF283" s="28"/>
      <c r="OG283" s="28"/>
      <c r="OH283" s="28"/>
      <c r="OI283" s="28"/>
      <c r="OJ283" s="28"/>
    </row>
    <row r="284" spans="1:400">
      <c r="A284" s="12" t="s">
        <v>297</v>
      </c>
      <c r="B284" s="13"/>
      <c r="C284" s="189"/>
      <c r="D284" s="12"/>
      <c r="E284" s="14" t="s">
        <v>306</v>
      </c>
      <c r="F284" s="14" t="s">
        <v>36</v>
      </c>
      <c r="G284" s="14" t="s">
        <v>329</v>
      </c>
      <c r="H284" s="15">
        <v>2018</v>
      </c>
      <c r="I284" s="15">
        <v>1</v>
      </c>
      <c r="J284" s="15">
        <v>0</v>
      </c>
      <c r="K284" s="15">
        <v>0</v>
      </c>
      <c r="L284" s="16" t="s">
        <v>330</v>
      </c>
      <c r="M284" s="16"/>
      <c r="N284" s="16" t="s">
        <v>39</v>
      </c>
      <c r="O284" s="17">
        <v>1670</v>
      </c>
      <c r="P284" s="17">
        <v>0</v>
      </c>
      <c r="Q284" s="17">
        <v>0</v>
      </c>
      <c r="R284" s="18" t="s">
        <v>33</v>
      </c>
      <c r="S284" s="19">
        <v>60</v>
      </c>
      <c r="T284" s="19">
        <v>110</v>
      </c>
      <c r="U284" s="19">
        <v>2.2727272727272729</v>
      </c>
      <c r="V284" s="19">
        <v>0</v>
      </c>
      <c r="W284" s="20">
        <v>0.25</v>
      </c>
      <c r="X284" s="21">
        <v>417.5</v>
      </c>
      <c r="Y284" s="22" t="s">
        <v>33</v>
      </c>
      <c r="Z284" s="14" t="s">
        <v>5838</v>
      </c>
      <c r="AA284" s="24" t="s">
        <v>67</v>
      </c>
      <c r="AB284" s="14" t="s">
        <v>67</v>
      </c>
      <c r="AC284" s="14" t="s">
        <v>67</v>
      </c>
      <c r="AD284" s="25"/>
      <c r="AE284" s="26"/>
      <c r="AF284" s="27"/>
      <c r="AG284" s="29"/>
      <c r="AH284" s="29"/>
      <c r="AI284" s="29"/>
      <c r="AJ284" s="29"/>
      <c r="AK284" s="29"/>
      <c r="AL284" s="29"/>
      <c r="AM284" s="29"/>
      <c r="AN284" s="29"/>
      <c r="AO284" s="29"/>
      <c r="AP284" s="28"/>
      <c r="AQ284" s="28"/>
      <c r="AR284" s="28"/>
      <c r="AS284" s="28"/>
      <c r="AT284" s="28"/>
      <c r="AU284" s="28"/>
      <c r="AV284" s="28"/>
      <c r="AW284" s="28"/>
      <c r="AX284" s="28"/>
      <c r="AY284" s="28"/>
      <c r="AZ284" s="28"/>
      <c r="BA284" s="28"/>
      <c r="BB284" s="28"/>
      <c r="BC284" s="28"/>
      <c r="BD284" s="28"/>
      <c r="BE284" s="28"/>
      <c r="BF284" s="28"/>
      <c r="BG284" s="28"/>
      <c r="BH284" s="28"/>
      <c r="BI284" s="28"/>
      <c r="BJ284" s="28"/>
      <c r="BK284" s="28"/>
      <c r="BL284" s="28"/>
      <c r="BM284" s="28"/>
      <c r="BN284" s="28"/>
      <c r="BO284" s="28"/>
      <c r="BP284" s="28"/>
      <c r="BQ284" s="28"/>
      <c r="BR284" s="28"/>
      <c r="BS284" s="28"/>
      <c r="BT284" s="28"/>
      <c r="BU284" s="28"/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  <c r="DM284" s="28"/>
      <c r="DN284" s="28"/>
      <c r="DO284" s="28"/>
      <c r="DP284" s="28"/>
      <c r="DQ284" s="28"/>
      <c r="DR284" s="28"/>
      <c r="DS284" s="28"/>
      <c r="DT284" s="28"/>
      <c r="DU284" s="28"/>
      <c r="DV284" s="28"/>
      <c r="DW284" s="28"/>
      <c r="DX284" s="28"/>
      <c r="DY284" s="28"/>
      <c r="DZ284" s="28"/>
      <c r="EA284" s="28"/>
      <c r="EB284" s="28"/>
      <c r="EC284" s="28"/>
      <c r="ED284" s="28"/>
      <c r="EE284" s="28"/>
      <c r="EF284" s="28"/>
      <c r="EG284" s="28"/>
      <c r="EH284" s="28"/>
      <c r="EI284" s="28"/>
      <c r="EJ284" s="28"/>
      <c r="EK284" s="28"/>
      <c r="EL284" s="28"/>
      <c r="EM284" s="28"/>
      <c r="EN284" s="28"/>
      <c r="EO284" s="28"/>
      <c r="EP284" s="28"/>
      <c r="EQ284" s="28"/>
      <c r="ER284" s="28"/>
      <c r="ES284" s="28"/>
      <c r="ET284" s="28"/>
      <c r="EU284" s="28"/>
      <c r="EV284" s="28"/>
      <c r="EW284" s="28"/>
      <c r="EX284" s="28"/>
      <c r="EY284" s="28"/>
      <c r="EZ284" s="28"/>
      <c r="FA284" s="28"/>
      <c r="FB284" s="28"/>
      <c r="FC284" s="28"/>
      <c r="FD284" s="28"/>
      <c r="FE284" s="28"/>
      <c r="FF284" s="28"/>
      <c r="FG284" s="28"/>
      <c r="FH284" s="28"/>
      <c r="FI284" s="28"/>
      <c r="FJ284" s="28"/>
      <c r="FK284" s="28"/>
      <c r="FL284" s="28"/>
      <c r="FM284" s="28"/>
      <c r="FN284" s="28"/>
      <c r="FO284" s="28"/>
      <c r="FP284" s="28"/>
      <c r="FQ284" s="28"/>
      <c r="FR284" s="28"/>
      <c r="FS284" s="28"/>
      <c r="FT284" s="28"/>
      <c r="FU284" s="28"/>
      <c r="FV284" s="28"/>
      <c r="FW284" s="28"/>
      <c r="FX284" s="28"/>
      <c r="FY284" s="28"/>
      <c r="FZ284" s="28"/>
      <c r="GA284" s="28"/>
      <c r="GB284" s="28"/>
      <c r="GC284" s="28"/>
      <c r="GD284" s="28"/>
      <c r="GE284" s="28"/>
      <c r="GF284" s="28"/>
      <c r="GG284" s="28"/>
      <c r="GH284" s="28"/>
      <c r="GI284" s="28"/>
      <c r="GJ284" s="28"/>
      <c r="GK284" s="28"/>
      <c r="GL284" s="28"/>
      <c r="GM284" s="28"/>
      <c r="GN284" s="28"/>
      <c r="GO284" s="28"/>
      <c r="GP284" s="28"/>
      <c r="GQ284" s="28"/>
      <c r="GR284" s="28"/>
      <c r="GS284" s="28"/>
      <c r="GT284" s="28"/>
      <c r="GU284" s="28"/>
      <c r="GV284" s="28"/>
      <c r="GW284" s="28"/>
      <c r="GX284" s="28"/>
      <c r="GY284" s="28"/>
      <c r="GZ284" s="28"/>
      <c r="HA284" s="28"/>
      <c r="HB284" s="28"/>
      <c r="HC284" s="28"/>
      <c r="HD284" s="28"/>
      <c r="HE284" s="28"/>
      <c r="HF284" s="28"/>
      <c r="HG284" s="28"/>
      <c r="HH284" s="28"/>
      <c r="HI284" s="28"/>
      <c r="HJ284" s="28"/>
      <c r="HK284" s="28"/>
      <c r="HL284" s="28"/>
      <c r="HM284" s="28"/>
      <c r="HN284" s="28"/>
      <c r="HO284" s="28"/>
      <c r="HP284" s="28"/>
      <c r="HQ284" s="28"/>
      <c r="HR284" s="28"/>
      <c r="HS284" s="28"/>
      <c r="HT284" s="28"/>
      <c r="HU284" s="28"/>
      <c r="HV284" s="28"/>
      <c r="HW284" s="28"/>
      <c r="HX284" s="28"/>
      <c r="HY284" s="28"/>
      <c r="HZ284" s="28"/>
      <c r="IA284" s="28"/>
      <c r="IB284" s="28"/>
      <c r="IC284" s="28"/>
      <c r="ID284" s="28"/>
      <c r="IE284" s="28"/>
      <c r="IF284" s="28"/>
      <c r="IG284" s="28"/>
      <c r="IH284" s="28"/>
      <c r="II284" s="28"/>
      <c r="IJ284" s="28"/>
      <c r="IK284" s="28"/>
      <c r="IL284" s="28"/>
      <c r="IM284" s="28"/>
      <c r="IN284" s="28"/>
      <c r="IO284" s="28"/>
      <c r="IP284" s="28"/>
      <c r="IQ284" s="28"/>
      <c r="IR284" s="28"/>
      <c r="IS284" s="28"/>
      <c r="IT284" s="28"/>
      <c r="IU284" s="28"/>
      <c r="IV284" s="28"/>
      <c r="IW284" s="28"/>
      <c r="IX284" s="28"/>
      <c r="IY284" s="28"/>
      <c r="IZ284" s="28"/>
      <c r="JA284" s="28"/>
      <c r="JB284" s="28"/>
      <c r="JC284" s="28"/>
      <c r="JD284" s="28"/>
      <c r="JE284" s="28"/>
      <c r="JF284" s="28"/>
      <c r="JG284" s="28"/>
      <c r="JH284" s="28"/>
      <c r="JI284" s="28"/>
      <c r="JJ284" s="28"/>
      <c r="JK284" s="28"/>
      <c r="JL284" s="28"/>
      <c r="JM284" s="28"/>
      <c r="JN284" s="28"/>
      <c r="JO284" s="28"/>
      <c r="JP284" s="28"/>
      <c r="JQ284" s="28"/>
      <c r="JR284" s="28"/>
      <c r="JS284" s="28"/>
      <c r="JT284" s="28"/>
      <c r="JU284" s="28"/>
      <c r="JV284" s="28"/>
      <c r="JW284" s="28"/>
      <c r="JX284" s="28"/>
      <c r="JY284" s="28"/>
      <c r="JZ284" s="28"/>
      <c r="KA284" s="28"/>
      <c r="KB284" s="28"/>
      <c r="KC284" s="28"/>
      <c r="KD284" s="28"/>
      <c r="KE284" s="28"/>
      <c r="KF284" s="28"/>
      <c r="KG284" s="28"/>
      <c r="KH284" s="28"/>
      <c r="KI284" s="28"/>
      <c r="KJ284" s="28"/>
      <c r="KK284" s="28"/>
      <c r="KL284" s="28"/>
      <c r="KM284" s="28"/>
      <c r="KN284" s="28"/>
      <c r="KO284" s="28"/>
      <c r="KP284" s="28"/>
      <c r="KQ284" s="28"/>
      <c r="KR284" s="28"/>
      <c r="KS284" s="28"/>
      <c r="KT284" s="28"/>
      <c r="KU284" s="28"/>
      <c r="KV284" s="28"/>
      <c r="KW284" s="28"/>
      <c r="KX284" s="28"/>
      <c r="KY284" s="28"/>
      <c r="KZ284" s="28"/>
      <c r="LA284" s="28"/>
      <c r="LB284" s="28"/>
      <c r="LC284" s="28"/>
      <c r="LD284" s="28"/>
      <c r="LE284" s="28"/>
      <c r="LF284" s="28"/>
      <c r="LG284" s="28"/>
      <c r="LH284" s="28"/>
      <c r="LI284" s="28"/>
      <c r="LJ284" s="28"/>
      <c r="LK284" s="28"/>
      <c r="LL284" s="28"/>
      <c r="LM284" s="28"/>
      <c r="LN284" s="28"/>
      <c r="LO284" s="28"/>
      <c r="LP284" s="28"/>
      <c r="LQ284" s="28"/>
      <c r="LR284" s="28"/>
      <c r="LS284" s="28"/>
      <c r="LT284" s="28"/>
      <c r="LU284" s="28"/>
      <c r="LV284" s="28"/>
      <c r="LW284" s="28"/>
      <c r="LX284" s="28"/>
      <c r="LY284" s="28"/>
      <c r="LZ284" s="28"/>
      <c r="MA284" s="28"/>
      <c r="MB284" s="28"/>
      <c r="MC284" s="28"/>
      <c r="MD284" s="28"/>
      <c r="ME284" s="28"/>
      <c r="MF284" s="28"/>
      <c r="MG284" s="28"/>
      <c r="MH284" s="28"/>
      <c r="MI284" s="28"/>
      <c r="MJ284" s="28"/>
      <c r="MK284" s="28"/>
      <c r="ML284" s="28"/>
      <c r="MM284" s="28"/>
      <c r="MN284" s="28"/>
      <c r="MO284" s="28"/>
      <c r="MP284" s="28"/>
      <c r="MQ284" s="28"/>
      <c r="MR284" s="28"/>
      <c r="MS284" s="28"/>
      <c r="MT284" s="28"/>
      <c r="MU284" s="28"/>
      <c r="MV284" s="28"/>
      <c r="MW284" s="28"/>
      <c r="MX284" s="28"/>
      <c r="MY284" s="28"/>
      <c r="MZ284" s="28"/>
      <c r="NA284" s="28"/>
      <c r="NB284" s="28"/>
      <c r="NC284" s="28"/>
      <c r="ND284" s="28"/>
      <c r="NE284" s="28"/>
      <c r="NF284" s="28"/>
      <c r="NG284" s="28"/>
      <c r="NH284" s="28"/>
      <c r="NI284" s="28"/>
      <c r="NJ284" s="28"/>
      <c r="NK284" s="28"/>
      <c r="NL284" s="28"/>
      <c r="NM284" s="28"/>
      <c r="NN284" s="28"/>
      <c r="NO284" s="28"/>
      <c r="NP284" s="28"/>
      <c r="NQ284" s="28"/>
      <c r="NR284" s="28"/>
      <c r="NS284" s="28"/>
      <c r="NT284" s="28"/>
      <c r="NU284" s="28"/>
      <c r="NV284" s="28"/>
      <c r="NW284" s="28"/>
      <c r="NX284" s="28"/>
      <c r="NY284" s="28"/>
      <c r="NZ284" s="28"/>
      <c r="OA284" s="28"/>
      <c r="OB284" s="28"/>
      <c r="OC284" s="28"/>
      <c r="OD284" s="28"/>
      <c r="OE284" s="28"/>
      <c r="OF284" s="28"/>
      <c r="OG284" s="28"/>
      <c r="OH284" s="28"/>
      <c r="OI284" s="28"/>
      <c r="OJ284" s="28"/>
    </row>
    <row r="285" spans="1:400">
      <c r="A285" s="12" t="s">
        <v>297</v>
      </c>
      <c r="B285" s="13"/>
      <c r="C285" s="189"/>
      <c r="D285" s="12"/>
      <c r="E285" s="14" t="s">
        <v>306</v>
      </c>
      <c r="F285" s="14" t="s">
        <v>36</v>
      </c>
      <c r="G285" s="14" t="s">
        <v>329</v>
      </c>
      <c r="H285" s="15">
        <v>2018</v>
      </c>
      <c r="I285" s="15">
        <v>1</v>
      </c>
      <c r="J285" s="15">
        <v>0</v>
      </c>
      <c r="K285" s="15">
        <v>0</v>
      </c>
      <c r="L285" s="16" t="s">
        <v>331</v>
      </c>
      <c r="M285" s="16"/>
      <c r="N285" s="16" t="s">
        <v>39</v>
      </c>
      <c r="O285" s="17">
        <v>1670</v>
      </c>
      <c r="P285" s="17">
        <v>0</v>
      </c>
      <c r="Q285" s="17">
        <v>0</v>
      </c>
      <c r="R285" s="18" t="s">
        <v>33</v>
      </c>
      <c r="S285" s="19">
        <v>60</v>
      </c>
      <c r="T285" s="19">
        <v>110</v>
      </c>
      <c r="U285" s="19">
        <v>2.2727272727272729</v>
      </c>
      <c r="V285" s="19">
        <v>0</v>
      </c>
      <c r="W285" s="20">
        <v>0.25</v>
      </c>
      <c r="X285" s="21">
        <v>417.5</v>
      </c>
      <c r="Y285" s="22" t="s">
        <v>33</v>
      </c>
      <c r="Z285" s="14" t="s">
        <v>5838</v>
      </c>
      <c r="AA285" s="24" t="s">
        <v>67</v>
      </c>
      <c r="AB285" s="14" t="s">
        <v>67</v>
      </c>
      <c r="AC285" s="14" t="s">
        <v>67</v>
      </c>
      <c r="AD285" s="25"/>
      <c r="AE285" s="26"/>
      <c r="AF285" s="27"/>
      <c r="AG285" s="29"/>
      <c r="AH285" s="29"/>
      <c r="AI285" s="29"/>
      <c r="AJ285" s="29"/>
      <c r="AK285" s="29"/>
      <c r="AL285" s="29"/>
      <c r="AM285" s="29"/>
      <c r="AN285" s="29"/>
      <c r="AO285" s="29"/>
      <c r="AP285" s="40"/>
      <c r="AQ285" s="40"/>
      <c r="AR285" s="40"/>
      <c r="AS285" s="40"/>
      <c r="AT285" s="40"/>
      <c r="AU285" s="40"/>
      <c r="AV285" s="40"/>
      <c r="AW285" s="40"/>
      <c r="AX285" s="40"/>
      <c r="AY285" s="40"/>
      <c r="AZ285" s="40"/>
      <c r="BA285" s="40"/>
      <c r="BB285" s="40"/>
      <c r="BC285" s="40"/>
      <c r="BD285" s="40"/>
      <c r="BE285" s="40"/>
      <c r="BF285" s="40"/>
      <c r="BG285" s="40"/>
      <c r="BH285" s="40"/>
      <c r="BI285" s="40"/>
      <c r="BJ285" s="40"/>
      <c r="BK285" s="40"/>
      <c r="BL285" s="40"/>
      <c r="BM285" s="40"/>
      <c r="BN285" s="40"/>
      <c r="BO285" s="40"/>
      <c r="BP285" s="40"/>
      <c r="BQ285" s="40"/>
      <c r="BR285" s="40"/>
      <c r="BS285" s="40"/>
      <c r="BT285" s="40"/>
      <c r="BU285" s="40"/>
      <c r="BV285" s="40"/>
      <c r="BW285" s="40"/>
      <c r="BX285" s="40"/>
      <c r="BY285" s="40"/>
      <c r="BZ285" s="40"/>
      <c r="CA285" s="40"/>
      <c r="CB285" s="40"/>
      <c r="CC285" s="40"/>
      <c r="CD285" s="40"/>
      <c r="CE285" s="40"/>
      <c r="CF285" s="40"/>
      <c r="CG285" s="40"/>
      <c r="CH285" s="40"/>
      <c r="CI285" s="40"/>
      <c r="CJ285" s="40"/>
      <c r="CK285" s="40"/>
      <c r="CL285" s="40"/>
      <c r="CM285" s="40"/>
      <c r="CN285" s="40"/>
      <c r="CO285" s="40"/>
      <c r="CP285" s="40"/>
      <c r="CQ285" s="40"/>
      <c r="CR285" s="40"/>
      <c r="CS285" s="40"/>
      <c r="CT285" s="40"/>
      <c r="CU285" s="40"/>
      <c r="CV285" s="40"/>
      <c r="CW285" s="40"/>
      <c r="CX285" s="40"/>
      <c r="CY285" s="40"/>
      <c r="CZ285" s="40"/>
      <c r="DA285" s="40"/>
      <c r="DB285" s="40"/>
      <c r="DC285" s="40"/>
      <c r="DD285" s="40"/>
      <c r="DE285" s="40"/>
      <c r="DF285" s="40"/>
      <c r="DG285" s="40"/>
      <c r="DH285" s="40"/>
      <c r="DI285" s="40"/>
      <c r="DJ285" s="40"/>
      <c r="DK285" s="40"/>
      <c r="DL285" s="40"/>
      <c r="DM285" s="40"/>
      <c r="DN285" s="40"/>
      <c r="DO285" s="40"/>
      <c r="DP285" s="40"/>
      <c r="DQ285" s="40"/>
      <c r="DR285" s="40"/>
      <c r="DS285" s="40"/>
      <c r="DT285" s="40"/>
      <c r="DU285" s="40"/>
      <c r="DV285" s="40"/>
      <c r="DW285" s="40"/>
      <c r="DX285" s="40"/>
      <c r="DY285" s="40"/>
      <c r="DZ285" s="40"/>
      <c r="EA285" s="40"/>
      <c r="EB285" s="40"/>
      <c r="EC285" s="40"/>
      <c r="ED285" s="40"/>
      <c r="EE285" s="40"/>
      <c r="EF285" s="40"/>
      <c r="EG285" s="40"/>
      <c r="EH285" s="40"/>
      <c r="EI285" s="40"/>
      <c r="EJ285" s="40"/>
      <c r="EK285" s="40"/>
      <c r="EL285" s="40"/>
      <c r="EM285" s="40"/>
      <c r="EN285" s="40"/>
      <c r="EO285" s="40"/>
      <c r="EP285" s="40"/>
      <c r="EQ285" s="40"/>
      <c r="ER285" s="40"/>
      <c r="ES285" s="40"/>
      <c r="ET285" s="40"/>
      <c r="EU285" s="40"/>
      <c r="EV285" s="40"/>
      <c r="EW285" s="40"/>
      <c r="EX285" s="40"/>
      <c r="EY285" s="40"/>
      <c r="EZ285" s="40"/>
      <c r="FA285" s="40"/>
      <c r="FB285" s="40"/>
      <c r="FC285" s="40"/>
      <c r="FD285" s="40"/>
      <c r="FE285" s="40"/>
      <c r="FF285" s="40"/>
      <c r="FG285" s="40"/>
      <c r="FH285" s="40"/>
      <c r="FI285" s="40"/>
      <c r="FJ285" s="40"/>
      <c r="FK285" s="40"/>
      <c r="FL285" s="40"/>
      <c r="FM285" s="40"/>
      <c r="FN285" s="40"/>
      <c r="FO285" s="40"/>
      <c r="FP285" s="40"/>
      <c r="FQ285" s="40"/>
      <c r="FR285" s="40"/>
      <c r="FS285" s="40"/>
      <c r="FT285" s="40"/>
      <c r="FU285" s="40"/>
      <c r="FV285" s="40"/>
      <c r="FW285" s="40"/>
      <c r="FX285" s="40"/>
      <c r="FY285" s="40"/>
      <c r="FZ285" s="40"/>
      <c r="GA285" s="40"/>
      <c r="GB285" s="40"/>
      <c r="GC285" s="40"/>
      <c r="GD285" s="40"/>
      <c r="GE285" s="40"/>
      <c r="GF285" s="40"/>
      <c r="GG285" s="40"/>
      <c r="GH285" s="40"/>
      <c r="GI285" s="40"/>
      <c r="GJ285" s="40"/>
      <c r="GK285" s="40"/>
      <c r="GL285" s="40"/>
      <c r="GM285" s="40"/>
      <c r="GN285" s="40"/>
      <c r="GO285" s="40"/>
      <c r="GP285" s="40"/>
      <c r="GQ285" s="40"/>
      <c r="GR285" s="40"/>
      <c r="GS285" s="40"/>
      <c r="GT285" s="40"/>
      <c r="GU285" s="40"/>
      <c r="GV285" s="40"/>
      <c r="GW285" s="40"/>
      <c r="GX285" s="40"/>
      <c r="GY285" s="40"/>
      <c r="GZ285" s="40"/>
      <c r="HA285" s="40"/>
      <c r="HB285" s="40"/>
      <c r="HC285" s="40"/>
      <c r="HD285" s="40"/>
      <c r="HE285" s="40"/>
      <c r="HF285" s="40"/>
      <c r="HG285" s="40"/>
      <c r="HH285" s="40"/>
      <c r="HI285" s="40"/>
      <c r="HJ285" s="40"/>
      <c r="HK285" s="40"/>
      <c r="HL285" s="40"/>
      <c r="HM285" s="40"/>
      <c r="HN285" s="40"/>
      <c r="HO285" s="40"/>
      <c r="HP285" s="40"/>
      <c r="HQ285" s="40"/>
      <c r="HR285" s="40"/>
      <c r="HS285" s="40"/>
      <c r="HT285" s="40"/>
      <c r="HU285" s="40"/>
      <c r="HV285" s="40"/>
      <c r="HW285" s="40"/>
      <c r="HX285" s="40"/>
      <c r="HY285" s="40"/>
      <c r="HZ285" s="40"/>
      <c r="IA285" s="40"/>
      <c r="IB285" s="40"/>
      <c r="IC285" s="40"/>
      <c r="ID285" s="40"/>
      <c r="IE285" s="40"/>
      <c r="IF285" s="40"/>
      <c r="IG285" s="40"/>
      <c r="IH285" s="40"/>
      <c r="II285" s="40"/>
      <c r="IJ285" s="40"/>
      <c r="IK285" s="40"/>
      <c r="IL285" s="40"/>
      <c r="IM285" s="40"/>
      <c r="IN285" s="40"/>
      <c r="IO285" s="40"/>
      <c r="IP285" s="40"/>
      <c r="IQ285" s="40"/>
      <c r="IR285" s="40"/>
      <c r="IS285" s="40"/>
      <c r="IT285" s="40"/>
      <c r="IU285" s="40"/>
      <c r="IV285" s="40"/>
      <c r="IW285" s="40"/>
      <c r="IX285" s="40"/>
      <c r="IY285" s="40"/>
      <c r="IZ285" s="40"/>
      <c r="JA285" s="40"/>
      <c r="JB285" s="40"/>
      <c r="JC285" s="40"/>
      <c r="JD285" s="40"/>
      <c r="JE285" s="40"/>
      <c r="JF285" s="40"/>
      <c r="JG285" s="40"/>
      <c r="JH285" s="40"/>
      <c r="JI285" s="40"/>
      <c r="JJ285" s="40"/>
      <c r="JK285" s="40"/>
      <c r="JL285" s="40"/>
      <c r="JM285" s="40"/>
      <c r="JN285" s="40"/>
      <c r="JO285" s="40"/>
      <c r="JP285" s="40"/>
      <c r="JQ285" s="40"/>
      <c r="JR285" s="40"/>
      <c r="JS285" s="40"/>
      <c r="JT285" s="40"/>
      <c r="JU285" s="40"/>
      <c r="JV285" s="40"/>
      <c r="JW285" s="40"/>
      <c r="JX285" s="40"/>
      <c r="JY285" s="40"/>
      <c r="JZ285" s="40"/>
      <c r="KA285" s="40"/>
      <c r="KB285" s="40"/>
      <c r="KC285" s="40"/>
      <c r="KD285" s="40"/>
      <c r="KE285" s="40"/>
      <c r="KF285" s="40"/>
      <c r="KG285" s="40"/>
      <c r="KH285" s="40"/>
      <c r="KI285" s="40"/>
      <c r="KJ285" s="40"/>
      <c r="KK285" s="40"/>
      <c r="KL285" s="40"/>
      <c r="KM285" s="40"/>
      <c r="KN285" s="40"/>
      <c r="KO285" s="40"/>
      <c r="KP285" s="40"/>
      <c r="KQ285" s="40"/>
      <c r="KR285" s="40"/>
      <c r="KS285" s="40"/>
      <c r="KT285" s="40"/>
      <c r="KU285" s="40"/>
      <c r="KV285" s="40"/>
      <c r="KW285" s="40"/>
      <c r="KX285" s="40"/>
      <c r="KY285" s="40"/>
      <c r="KZ285" s="40"/>
      <c r="LA285" s="40"/>
      <c r="LB285" s="40"/>
      <c r="LC285" s="40"/>
      <c r="LD285" s="40"/>
      <c r="LE285" s="40"/>
      <c r="LF285" s="40"/>
      <c r="LG285" s="40"/>
      <c r="LH285" s="40"/>
      <c r="LI285" s="40"/>
      <c r="LJ285" s="40"/>
      <c r="LK285" s="40"/>
      <c r="LL285" s="40"/>
      <c r="LM285" s="40"/>
      <c r="LN285" s="40"/>
      <c r="LO285" s="40"/>
      <c r="LP285" s="40"/>
      <c r="LQ285" s="40"/>
      <c r="LR285" s="40"/>
      <c r="LS285" s="40"/>
      <c r="LT285" s="40"/>
      <c r="LU285" s="40"/>
      <c r="LV285" s="40"/>
      <c r="LW285" s="40"/>
      <c r="LX285" s="40"/>
      <c r="LY285" s="40"/>
      <c r="LZ285" s="40"/>
      <c r="MA285" s="40"/>
      <c r="MB285" s="40"/>
      <c r="MC285" s="40"/>
      <c r="MD285" s="40"/>
      <c r="ME285" s="40"/>
      <c r="MF285" s="40"/>
      <c r="MG285" s="40"/>
      <c r="MH285" s="40"/>
      <c r="MI285" s="40"/>
      <c r="MJ285" s="40"/>
      <c r="MK285" s="40"/>
      <c r="ML285" s="40"/>
      <c r="MM285" s="40"/>
      <c r="MN285" s="40"/>
      <c r="MO285" s="40"/>
      <c r="MP285" s="40"/>
      <c r="MQ285" s="40"/>
      <c r="MR285" s="40"/>
      <c r="MS285" s="40"/>
      <c r="MT285" s="40"/>
      <c r="MU285" s="40"/>
      <c r="MV285" s="40"/>
      <c r="MW285" s="40"/>
      <c r="MX285" s="40"/>
      <c r="MY285" s="40"/>
      <c r="MZ285" s="40"/>
      <c r="NA285" s="40"/>
      <c r="NB285" s="40"/>
      <c r="NC285" s="40"/>
      <c r="ND285" s="40"/>
      <c r="NE285" s="40"/>
      <c r="NF285" s="40"/>
      <c r="NG285" s="40"/>
      <c r="NH285" s="40"/>
      <c r="NI285" s="40"/>
      <c r="NJ285" s="40"/>
      <c r="NK285" s="40"/>
      <c r="NL285" s="40"/>
      <c r="NM285" s="40"/>
      <c r="NN285" s="40"/>
      <c r="NO285" s="40"/>
      <c r="NP285" s="40"/>
      <c r="NQ285" s="40"/>
      <c r="NR285" s="40"/>
      <c r="NS285" s="40"/>
      <c r="NT285" s="40"/>
      <c r="NU285" s="40"/>
      <c r="NV285" s="40"/>
      <c r="NW285" s="40"/>
      <c r="NX285" s="40"/>
      <c r="NY285" s="40"/>
      <c r="NZ285" s="40"/>
      <c r="OA285" s="40"/>
      <c r="OB285" s="40"/>
      <c r="OC285" s="40"/>
      <c r="OD285" s="40"/>
      <c r="OE285" s="40"/>
      <c r="OF285" s="40"/>
      <c r="OG285" s="40"/>
      <c r="OH285" s="40"/>
      <c r="OI285" s="40"/>
      <c r="OJ285" s="40"/>
    </row>
    <row r="286" spans="1:400">
      <c r="A286" s="12" t="s">
        <v>297</v>
      </c>
      <c r="B286" s="13"/>
      <c r="C286" s="189"/>
      <c r="D286" s="12"/>
      <c r="E286" s="14" t="s">
        <v>306</v>
      </c>
      <c r="F286" s="14" t="s">
        <v>36</v>
      </c>
      <c r="G286" s="14" t="s">
        <v>329</v>
      </c>
      <c r="H286" s="15">
        <v>2018</v>
      </c>
      <c r="I286" s="15">
        <v>1</v>
      </c>
      <c r="J286" s="15">
        <v>0</v>
      </c>
      <c r="K286" s="15">
        <v>0</v>
      </c>
      <c r="L286" s="16" t="s">
        <v>332</v>
      </c>
      <c r="M286" s="16"/>
      <c r="N286" s="16" t="s">
        <v>39</v>
      </c>
      <c r="O286" s="17">
        <v>1670</v>
      </c>
      <c r="P286" s="17">
        <v>0</v>
      </c>
      <c r="Q286" s="17">
        <v>0</v>
      </c>
      <c r="R286" s="18" t="s">
        <v>33</v>
      </c>
      <c r="S286" s="19">
        <v>60</v>
      </c>
      <c r="T286" s="19">
        <v>110</v>
      </c>
      <c r="U286" s="19">
        <v>2.2727272727272729</v>
      </c>
      <c r="V286" s="19">
        <v>0</v>
      </c>
      <c r="W286" s="20">
        <v>0.25</v>
      </c>
      <c r="X286" s="21">
        <v>417.5</v>
      </c>
      <c r="Y286" s="22" t="s">
        <v>33</v>
      </c>
      <c r="Z286" s="14" t="s">
        <v>5838</v>
      </c>
      <c r="AA286" s="24" t="s">
        <v>67</v>
      </c>
      <c r="AB286" s="14" t="s">
        <v>67</v>
      </c>
      <c r="AC286" s="14" t="s">
        <v>67</v>
      </c>
      <c r="AD286" s="25"/>
      <c r="AE286" s="26"/>
      <c r="AF286" s="27"/>
      <c r="AG286" s="29"/>
      <c r="AH286" s="29"/>
      <c r="AI286" s="29"/>
      <c r="AJ286" s="29"/>
      <c r="AK286" s="29"/>
      <c r="AL286" s="29"/>
      <c r="AM286" s="29"/>
      <c r="AN286" s="29"/>
      <c r="AO286" s="29"/>
      <c r="AP286" s="28"/>
      <c r="AQ286" s="28"/>
      <c r="AR286" s="28"/>
      <c r="AS286" s="28"/>
      <c r="AT286" s="28"/>
      <c r="AU286" s="28"/>
      <c r="AV286" s="28"/>
      <c r="AW286" s="28"/>
      <c r="AX286" s="28"/>
      <c r="AY286" s="28"/>
      <c r="AZ286" s="28"/>
      <c r="BA286" s="28"/>
      <c r="BB286" s="28"/>
      <c r="BC286" s="28"/>
      <c r="BD286" s="28"/>
      <c r="BE286" s="28"/>
      <c r="BF286" s="28"/>
      <c r="BG286" s="28"/>
      <c r="BH286" s="28"/>
      <c r="BI286" s="28"/>
      <c r="BJ286" s="28"/>
      <c r="BK286" s="28"/>
      <c r="BL286" s="28"/>
      <c r="BM286" s="28"/>
      <c r="BN286" s="28"/>
      <c r="BO286" s="28"/>
      <c r="BP286" s="28"/>
      <c r="BQ286" s="28"/>
      <c r="BR286" s="28"/>
      <c r="BS286" s="28"/>
      <c r="BT286" s="28"/>
      <c r="BU286" s="28"/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  <c r="DM286" s="28"/>
      <c r="DN286" s="28"/>
      <c r="DO286" s="28"/>
      <c r="DP286" s="28"/>
      <c r="DQ286" s="28"/>
      <c r="DR286" s="28"/>
      <c r="DS286" s="28"/>
      <c r="DT286" s="28"/>
      <c r="DU286" s="28"/>
      <c r="DV286" s="28"/>
      <c r="DW286" s="28"/>
      <c r="DX286" s="28"/>
      <c r="DY286" s="28"/>
      <c r="DZ286" s="28"/>
      <c r="EA286" s="28"/>
      <c r="EB286" s="28"/>
      <c r="EC286" s="28"/>
      <c r="ED286" s="28"/>
      <c r="EE286" s="28"/>
      <c r="EF286" s="28"/>
      <c r="EG286" s="28"/>
      <c r="EH286" s="28"/>
      <c r="EI286" s="28"/>
      <c r="EJ286" s="28"/>
      <c r="EK286" s="28"/>
      <c r="EL286" s="28"/>
      <c r="EM286" s="28"/>
      <c r="EN286" s="28"/>
      <c r="EO286" s="28"/>
      <c r="EP286" s="28"/>
      <c r="EQ286" s="28"/>
      <c r="ER286" s="28"/>
      <c r="ES286" s="28"/>
      <c r="ET286" s="28"/>
      <c r="EU286" s="28"/>
      <c r="EV286" s="28"/>
      <c r="EW286" s="28"/>
      <c r="EX286" s="28"/>
      <c r="EY286" s="28"/>
      <c r="EZ286" s="28"/>
      <c r="FA286" s="28"/>
      <c r="FB286" s="28"/>
      <c r="FC286" s="28"/>
      <c r="FD286" s="28"/>
      <c r="FE286" s="28"/>
      <c r="FF286" s="28"/>
      <c r="FG286" s="28"/>
      <c r="FH286" s="28"/>
      <c r="FI286" s="28"/>
      <c r="FJ286" s="28"/>
      <c r="FK286" s="28"/>
      <c r="FL286" s="28"/>
      <c r="FM286" s="28"/>
      <c r="FN286" s="28"/>
      <c r="FO286" s="28"/>
      <c r="FP286" s="28"/>
      <c r="FQ286" s="28"/>
      <c r="FR286" s="28"/>
      <c r="FS286" s="28"/>
      <c r="FT286" s="28"/>
      <c r="FU286" s="28"/>
      <c r="FV286" s="28"/>
      <c r="FW286" s="28"/>
      <c r="FX286" s="28"/>
      <c r="FY286" s="28"/>
      <c r="FZ286" s="28"/>
      <c r="GA286" s="28"/>
      <c r="GB286" s="28"/>
      <c r="GC286" s="28"/>
      <c r="GD286" s="28"/>
      <c r="GE286" s="28"/>
      <c r="GF286" s="28"/>
      <c r="GG286" s="28"/>
      <c r="GH286" s="28"/>
      <c r="GI286" s="28"/>
      <c r="GJ286" s="28"/>
      <c r="GK286" s="28"/>
      <c r="GL286" s="28"/>
      <c r="GM286" s="28"/>
      <c r="GN286" s="28"/>
      <c r="GO286" s="28"/>
      <c r="GP286" s="28"/>
      <c r="GQ286" s="28"/>
      <c r="GR286" s="28"/>
      <c r="GS286" s="28"/>
      <c r="GT286" s="28"/>
      <c r="GU286" s="28"/>
      <c r="GV286" s="28"/>
      <c r="GW286" s="28"/>
      <c r="GX286" s="28"/>
      <c r="GY286" s="28"/>
      <c r="GZ286" s="28"/>
      <c r="HA286" s="28"/>
      <c r="HB286" s="28"/>
      <c r="HC286" s="28"/>
      <c r="HD286" s="28"/>
      <c r="HE286" s="28"/>
      <c r="HF286" s="28"/>
      <c r="HG286" s="28"/>
      <c r="HH286" s="28"/>
      <c r="HI286" s="28"/>
      <c r="HJ286" s="28"/>
      <c r="HK286" s="28"/>
      <c r="HL286" s="28"/>
      <c r="HM286" s="28"/>
      <c r="HN286" s="28"/>
      <c r="HO286" s="28"/>
      <c r="HP286" s="28"/>
      <c r="HQ286" s="28"/>
      <c r="HR286" s="28"/>
      <c r="HS286" s="28"/>
      <c r="HT286" s="28"/>
      <c r="HU286" s="28"/>
      <c r="HV286" s="28"/>
      <c r="HW286" s="28"/>
      <c r="HX286" s="28"/>
      <c r="HY286" s="28"/>
      <c r="HZ286" s="28"/>
      <c r="IA286" s="28"/>
      <c r="IB286" s="28"/>
      <c r="IC286" s="28"/>
      <c r="ID286" s="28"/>
      <c r="IE286" s="28"/>
      <c r="IF286" s="28"/>
      <c r="IG286" s="28"/>
      <c r="IH286" s="28"/>
      <c r="II286" s="28"/>
      <c r="IJ286" s="28"/>
      <c r="IK286" s="28"/>
      <c r="IL286" s="28"/>
      <c r="IM286" s="28"/>
      <c r="IN286" s="28"/>
      <c r="IO286" s="28"/>
      <c r="IP286" s="28"/>
      <c r="IQ286" s="28"/>
      <c r="IR286" s="28"/>
      <c r="IS286" s="28"/>
      <c r="IT286" s="28"/>
      <c r="IU286" s="28"/>
      <c r="IV286" s="28"/>
      <c r="IW286" s="28"/>
      <c r="IX286" s="28"/>
      <c r="IY286" s="28"/>
      <c r="IZ286" s="28"/>
      <c r="JA286" s="28"/>
      <c r="JB286" s="28"/>
      <c r="JC286" s="28"/>
      <c r="JD286" s="28"/>
      <c r="JE286" s="28"/>
      <c r="JF286" s="28"/>
      <c r="JG286" s="28"/>
      <c r="JH286" s="28"/>
      <c r="JI286" s="28"/>
      <c r="JJ286" s="28"/>
      <c r="JK286" s="28"/>
      <c r="JL286" s="28"/>
      <c r="JM286" s="28"/>
      <c r="JN286" s="28"/>
      <c r="JO286" s="28"/>
      <c r="JP286" s="28"/>
      <c r="JQ286" s="28"/>
      <c r="JR286" s="28"/>
      <c r="JS286" s="28"/>
      <c r="JT286" s="28"/>
      <c r="JU286" s="28"/>
      <c r="JV286" s="28"/>
      <c r="JW286" s="28"/>
      <c r="JX286" s="28"/>
      <c r="JY286" s="28"/>
      <c r="JZ286" s="28"/>
      <c r="KA286" s="28"/>
      <c r="KB286" s="28"/>
      <c r="KC286" s="28"/>
      <c r="KD286" s="28"/>
      <c r="KE286" s="28"/>
      <c r="KF286" s="28"/>
      <c r="KG286" s="28"/>
      <c r="KH286" s="28"/>
      <c r="KI286" s="28"/>
      <c r="KJ286" s="28"/>
      <c r="KK286" s="28"/>
      <c r="KL286" s="28"/>
      <c r="KM286" s="28"/>
      <c r="KN286" s="28"/>
      <c r="KO286" s="28"/>
      <c r="KP286" s="28"/>
      <c r="KQ286" s="28"/>
      <c r="KR286" s="28"/>
      <c r="KS286" s="28"/>
      <c r="KT286" s="28"/>
      <c r="KU286" s="28"/>
      <c r="KV286" s="28"/>
      <c r="KW286" s="28"/>
      <c r="KX286" s="28"/>
      <c r="KY286" s="28"/>
      <c r="KZ286" s="28"/>
      <c r="LA286" s="28"/>
      <c r="LB286" s="28"/>
      <c r="LC286" s="28"/>
      <c r="LD286" s="28"/>
      <c r="LE286" s="28"/>
      <c r="LF286" s="28"/>
      <c r="LG286" s="28"/>
      <c r="LH286" s="28"/>
      <c r="LI286" s="28"/>
      <c r="LJ286" s="28"/>
      <c r="LK286" s="28"/>
      <c r="LL286" s="28"/>
      <c r="LM286" s="28"/>
      <c r="LN286" s="28"/>
      <c r="LO286" s="28"/>
      <c r="LP286" s="28"/>
      <c r="LQ286" s="28"/>
      <c r="LR286" s="28"/>
      <c r="LS286" s="28"/>
      <c r="LT286" s="28"/>
      <c r="LU286" s="28"/>
      <c r="LV286" s="28"/>
      <c r="LW286" s="28"/>
      <c r="LX286" s="28"/>
      <c r="LY286" s="28"/>
      <c r="LZ286" s="28"/>
      <c r="MA286" s="28"/>
      <c r="MB286" s="28"/>
      <c r="MC286" s="28"/>
      <c r="MD286" s="28"/>
      <c r="ME286" s="28"/>
      <c r="MF286" s="28"/>
      <c r="MG286" s="28"/>
      <c r="MH286" s="28"/>
      <c r="MI286" s="28"/>
      <c r="MJ286" s="28"/>
      <c r="MK286" s="28"/>
      <c r="ML286" s="28"/>
      <c r="MM286" s="28"/>
      <c r="MN286" s="28"/>
      <c r="MO286" s="28"/>
      <c r="MP286" s="28"/>
      <c r="MQ286" s="28"/>
      <c r="MR286" s="28"/>
      <c r="MS286" s="28"/>
      <c r="MT286" s="28"/>
      <c r="MU286" s="28"/>
      <c r="MV286" s="28"/>
      <c r="MW286" s="28"/>
      <c r="MX286" s="28"/>
      <c r="MY286" s="28"/>
      <c r="MZ286" s="28"/>
      <c r="NA286" s="28"/>
      <c r="NB286" s="28"/>
      <c r="NC286" s="28"/>
      <c r="ND286" s="28"/>
      <c r="NE286" s="28"/>
      <c r="NF286" s="28"/>
      <c r="NG286" s="28"/>
      <c r="NH286" s="28"/>
      <c r="NI286" s="28"/>
      <c r="NJ286" s="28"/>
      <c r="NK286" s="28"/>
      <c r="NL286" s="28"/>
      <c r="NM286" s="28"/>
      <c r="NN286" s="28"/>
      <c r="NO286" s="28"/>
      <c r="NP286" s="28"/>
      <c r="NQ286" s="28"/>
      <c r="NR286" s="28"/>
      <c r="NS286" s="28"/>
      <c r="NT286" s="28"/>
      <c r="NU286" s="28"/>
      <c r="NV286" s="28"/>
      <c r="NW286" s="28"/>
      <c r="NX286" s="28"/>
      <c r="NY286" s="28"/>
      <c r="NZ286" s="28"/>
      <c r="OA286" s="28"/>
      <c r="OB286" s="28"/>
      <c r="OC286" s="28"/>
      <c r="OD286" s="28"/>
      <c r="OE286" s="28"/>
      <c r="OF286" s="28"/>
      <c r="OG286" s="28"/>
      <c r="OH286" s="28"/>
      <c r="OI286" s="28"/>
      <c r="OJ286" s="28"/>
    </row>
    <row r="287" spans="1:400">
      <c r="A287" s="12" t="s">
        <v>297</v>
      </c>
      <c r="B287" s="13"/>
      <c r="C287" s="189"/>
      <c r="D287" s="12"/>
      <c r="E287" s="14" t="s">
        <v>306</v>
      </c>
      <c r="F287" s="14" t="s">
        <v>36</v>
      </c>
      <c r="G287" s="14" t="s">
        <v>101</v>
      </c>
      <c r="H287" s="15">
        <v>2009</v>
      </c>
      <c r="I287" s="15">
        <v>3</v>
      </c>
      <c r="J287" s="15">
        <v>0</v>
      </c>
      <c r="K287" s="15">
        <v>0</v>
      </c>
      <c r="L287" s="16" t="s">
        <v>308</v>
      </c>
      <c r="M287" s="16"/>
      <c r="N287" s="16" t="s">
        <v>39</v>
      </c>
      <c r="O287" s="17">
        <v>1920</v>
      </c>
      <c r="P287" s="17">
        <v>0</v>
      </c>
      <c r="Q287" s="17">
        <v>0</v>
      </c>
      <c r="R287" s="18" t="s">
        <v>33</v>
      </c>
      <c r="S287" s="19">
        <v>50</v>
      </c>
      <c r="T287" s="19">
        <v>110</v>
      </c>
      <c r="U287" s="19">
        <v>2.2727272727272729</v>
      </c>
      <c r="V287" s="19">
        <v>0</v>
      </c>
      <c r="W287" s="20">
        <v>0.25</v>
      </c>
      <c r="X287" s="21">
        <v>1440</v>
      </c>
      <c r="Y287" s="22" t="s">
        <v>33</v>
      </c>
      <c r="Z287" s="14" t="s">
        <v>5838</v>
      </c>
      <c r="AA287" s="24" t="s">
        <v>67</v>
      </c>
      <c r="AB287" s="14" t="s">
        <v>67</v>
      </c>
      <c r="AC287" s="14" t="s">
        <v>67</v>
      </c>
      <c r="AD287" s="25"/>
      <c r="AE287" s="26"/>
      <c r="AF287" s="27"/>
      <c r="AG287" s="29"/>
      <c r="AH287" s="29"/>
      <c r="AI287" s="29"/>
      <c r="AJ287" s="29"/>
      <c r="AK287" s="29"/>
      <c r="AL287" s="29"/>
      <c r="AM287" s="29"/>
      <c r="AN287" s="29"/>
      <c r="AO287" s="29"/>
      <c r="AP287" s="28"/>
      <c r="AQ287" s="28"/>
      <c r="AR287" s="28"/>
      <c r="AS287" s="28"/>
      <c r="AT287" s="28"/>
      <c r="AU287" s="28"/>
      <c r="AV287" s="28"/>
      <c r="AW287" s="28"/>
      <c r="AX287" s="28"/>
      <c r="AY287" s="28"/>
      <c r="AZ287" s="28"/>
      <c r="BA287" s="28"/>
      <c r="BB287" s="28"/>
      <c r="BC287" s="28"/>
      <c r="BD287" s="28"/>
      <c r="BE287" s="28"/>
      <c r="BF287" s="28"/>
      <c r="BG287" s="28"/>
      <c r="BH287" s="28"/>
      <c r="BI287" s="28"/>
      <c r="BJ287" s="28"/>
      <c r="BK287" s="28"/>
      <c r="BL287" s="28"/>
      <c r="BM287" s="28"/>
      <c r="BN287" s="28"/>
      <c r="BO287" s="28"/>
      <c r="BP287" s="28"/>
      <c r="BQ287" s="28"/>
      <c r="BR287" s="28"/>
      <c r="BS287" s="28"/>
      <c r="BT287" s="28"/>
      <c r="BU287" s="28"/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  <c r="DM287" s="28"/>
      <c r="DN287" s="28"/>
      <c r="DO287" s="28"/>
      <c r="DP287" s="28"/>
      <c r="DQ287" s="28"/>
      <c r="DR287" s="28"/>
      <c r="DS287" s="28"/>
      <c r="DT287" s="28"/>
      <c r="DU287" s="28"/>
      <c r="DV287" s="28"/>
      <c r="DW287" s="28"/>
      <c r="DX287" s="28"/>
      <c r="DY287" s="28"/>
      <c r="DZ287" s="28"/>
      <c r="EA287" s="28"/>
      <c r="EB287" s="28"/>
      <c r="EC287" s="28"/>
      <c r="ED287" s="28"/>
      <c r="EE287" s="28"/>
      <c r="EF287" s="28"/>
      <c r="EG287" s="28"/>
      <c r="EH287" s="28"/>
      <c r="EI287" s="28"/>
      <c r="EJ287" s="28"/>
      <c r="EK287" s="28"/>
      <c r="EL287" s="28"/>
      <c r="EM287" s="28"/>
      <c r="EN287" s="28"/>
      <c r="EO287" s="28"/>
      <c r="EP287" s="28"/>
      <c r="EQ287" s="28"/>
      <c r="ER287" s="28"/>
      <c r="ES287" s="28"/>
      <c r="ET287" s="28"/>
      <c r="EU287" s="28"/>
      <c r="EV287" s="28"/>
      <c r="EW287" s="28"/>
      <c r="EX287" s="28"/>
      <c r="EY287" s="28"/>
      <c r="EZ287" s="28"/>
      <c r="FA287" s="28"/>
      <c r="FB287" s="28"/>
      <c r="FC287" s="28"/>
      <c r="FD287" s="28"/>
      <c r="FE287" s="28"/>
      <c r="FF287" s="28"/>
      <c r="FG287" s="28"/>
      <c r="FH287" s="28"/>
      <c r="FI287" s="28"/>
      <c r="FJ287" s="28"/>
      <c r="FK287" s="28"/>
      <c r="FL287" s="28"/>
      <c r="FM287" s="28"/>
      <c r="FN287" s="28"/>
      <c r="FO287" s="28"/>
      <c r="FP287" s="28"/>
      <c r="FQ287" s="28"/>
      <c r="FR287" s="28"/>
      <c r="FS287" s="28"/>
      <c r="FT287" s="28"/>
      <c r="FU287" s="28"/>
      <c r="FV287" s="28"/>
      <c r="FW287" s="28"/>
      <c r="FX287" s="28"/>
      <c r="FY287" s="28"/>
      <c r="FZ287" s="28"/>
      <c r="GA287" s="28"/>
      <c r="GB287" s="28"/>
      <c r="GC287" s="28"/>
      <c r="GD287" s="28"/>
      <c r="GE287" s="28"/>
      <c r="GF287" s="28"/>
      <c r="GG287" s="28"/>
      <c r="GH287" s="28"/>
      <c r="GI287" s="28"/>
      <c r="GJ287" s="28"/>
      <c r="GK287" s="28"/>
      <c r="GL287" s="28"/>
      <c r="GM287" s="28"/>
      <c r="GN287" s="28"/>
      <c r="GO287" s="28"/>
      <c r="GP287" s="28"/>
      <c r="GQ287" s="28"/>
      <c r="GR287" s="28"/>
      <c r="GS287" s="28"/>
      <c r="GT287" s="28"/>
      <c r="GU287" s="28"/>
      <c r="GV287" s="28"/>
      <c r="GW287" s="28"/>
      <c r="GX287" s="28"/>
      <c r="GY287" s="28"/>
      <c r="GZ287" s="28"/>
      <c r="HA287" s="28"/>
      <c r="HB287" s="28"/>
      <c r="HC287" s="28"/>
      <c r="HD287" s="28"/>
      <c r="HE287" s="28"/>
      <c r="HF287" s="28"/>
      <c r="HG287" s="28"/>
      <c r="HH287" s="28"/>
      <c r="HI287" s="28"/>
      <c r="HJ287" s="28"/>
      <c r="HK287" s="28"/>
      <c r="HL287" s="28"/>
      <c r="HM287" s="28"/>
      <c r="HN287" s="28"/>
      <c r="HO287" s="28"/>
      <c r="HP287" s="28"/>
      <c r="HQ287" s="28"/>
      <c r="HR287" s="28"/>
      <c r="HS287" s="28"/>
      <c r="HT287" s="28"/>
      <c r="HU287" s="28"/>
      <c r="HV287" s="28"/>
      <c r="HW287" s="28"/>
      <c r="HX287" s="28"/>
      <c r="HY287" s="28"/>
      <c r="HZ287" s="28"/>
      <c r="IA287" s="28"/>
      <c r="IB287" s="28"/>
      <c r="IC287" s="28"/>
      <c r="ID287" s="28"/>
      <c r="IE287" s="28"/>
      <c r="IF287" s="28"/>
      <c r="IG287" s="28"/>
      <c r="IH287" s="28"/>
      <c r="II287" s="28"/>
      <c r="IJ287" s="28"/>
      <c r="IK287" s="28"/>
      <c r="IL287" s="28"/>
      <c r="IM287" s="28"/>
      <c r="IN287" s="28"/>
      <c r="IO287" s="28"/>
      <c r="IP287" s="28"/>
      <c r="IQ287" s="28"/>
      <c r="IR287" s="28"/>
      <c r="IS287" s="28"/>
      <c r="IT287" s="28"/>
      <c r="IU287" s="28"/>
      <c r="IV287" s="28"/>
      <c r="IW287" s="28"/>
      <c r="IX287" s="28"/>
      <c r="IY287" s="28"/>
      <c r="IZ287" s="28"/>
      <c r="JA287" s="28"/>
      <c r="JB287" s="28"/>
      <c r="JC287" s="28"/>
      <c r="JD287" s="28"/>
      <c r="JE287" s="28"/>
      <c r="JF287" s="28"/>
      <c r="JG287" s="28"/>
      <c r="JH287" s="28"/>
      <c r="JI287" s="28"/>
      <c r="JJ287" s="28"/>
      <c r="JK287" s="28"/>
      <c r="JL287" s="28"/>
      <c r="JM287" s="28"/>
      <c r="JN287" s="28"/>
      <c r="JO287" s="28"/>
      <c r="JP287" s="28"/>
      <c r="JQ287" s="28"/>
      <c r="JR287" s="28"/>
      <c r="JS287" s="28"/>
      <c r="JT287" s="28"/>
      <c r="JU287" s="28"/>
      <c r="JV287" s="28"/>
      <c r="JW287" s="28"/>
      <c r="JX287" s="28"/>
      <c r="JY287" s="28"/>
      <c r="JZ287" s="28"/>
      <c r="KA287" s="28"/>
      <c r="KB287" s="28"/>
      <c r="KC287" s="28"/>
      <c r="KD287" s="28"/>
      <c r="KE287" s="28"/>
      <c r="KF287" s="28"/>
      <c r="KG287" s="28"/>
      <c r="KH287" s="28"/>
      <c r="KI287" s="28"/>
      <c r="KJ287" s="28"/>
      <c r="KK287" s="28"/>
      <c r="KL287" s="28"/>
      <c r="KM287" s="28"/>
      <c r="KN287" s="28"/>
      <c r="KO287" s="28"/>
      <c r="KP287" s="28"/>
      <c r="KQ287" s="28"/>
      <c r="KR287" s="28"/>
      <c r="KS287" s="28"/>
      <c r="KT287" s="28"/>
      <c r="KU287" s="28"/>
      <c r="KV287" s="28"/>
      <c r="KW287" s="28"/>
      <c r="KX287" s="28"/>
      <c r="KY287" s="28"/>
      <c r="KZ287" s="28"/>
      <c r="LA287" s="28"/>
      <c r="LB287" s="28"/>
      <c r="LC287" s="28"/>
      <c r="LD287" s="28"/>
      <c r="LE287" s="28"/>
      <c r="LF287" s="28"/>
      <c r="LG287" s="28"/>
      <c r="LH287" s="28"/>
      <c r="LI287" s="28"/>
      <c r="LJ287" s="28"/>
      <c r="LK287" s="28"/>
      <c r="LL287" s="28"/>
      <c r="LM287" s="28"/>
      <c r="LN287" s="28"/>
      <c r="LO287" s="28"/>
      <c r="LP287" s="28"/>
      <c r="LQ287" s="28"/>
      <c r="LR287" s="28"/>
      <c r="LS287" s="28"/>
      <c r="LT287" s="28"/>
      <c r="LU287" s="28"/>
      <c r="LV287" s="28"/>
      <c r="LW287" s="28"/>
      <c r="LX287" s="28"/>
      <c r="LY287" s="28"/>
      <c r="LZ287" s="28"/>
      <c r="MA287" s="28"/>
      <c r="MB287" s="28"/>
      <c r="MC287" s="28"/>
      <c r="MD287" s="28"/>
      <c r="ME287" s="28"/>
      <c r="MF287" s="28"/>
      <c r="MG287" s="28"/>
      <c r="MH287" s="28"/>
      <c r="MI287" s="28"/>
      <c r="MJ287" s="28"/>
      <c r="MK287" s="28"/>
      <c r="ML287" s="28"/>
      <c r="MM287" s="28"/>
      <c r="MN287" s="28"/>
      <c r="MO287" s="28"/>
      <c r="MP287" s="28"/>
      <c r="MQ287" s="28"/>
      <c r="MR287" s="28"/>
      <c r="MS287" s="28"/>
      <c r="MT287" s="28"/>
      <c r="MU287" s="28"/>
      <c r="MV287" s="28"/>
      <c r="MW287" s="28"/>
      <c r="MX287" s="28"/>
      <c r="MY287" s="28"/>
      <c r="MZ287" s="28"/>
      <c r="NA287" s="28"/>
      <c r="NB287" s="28"/>
      <c r="NC287" s="28"/>
      <c r="ND287" s="28"/>
      <c r="NE287" s="28"/>
      <c r="NF287" s="28"/>
      <c r="NG287" s="28"/>
      <c r="NH287" s="28"/>
      <c r="NI287" s="28"/>
      <c r="NJ287" s="28"/>
      <c r="NK287" s="28"/>
      <c r="NL287" s="28"/>
      <c r="NM287" s="28"/>
      <c r="NN287" s="28"/>
      <c r="NO287" s="28"/>
      <c r="NP287" s="28"/>
      <c r="NQ287" s="28"/>
      <c r="NR287" s="28"/>
      <c r="NS287" s="28"/>
      <c r="NT287" s="28"/>
      <c r="NU287" s="28"/>
      <c r="NV287" s="28"/>
      <c r="NW287" s="28"/>
      <c r="NX287" s="28"/>
      <c r="NY287" s="28"/>
      <c r="NZ287" s="28"/>
      <c r="OA287" s="28"/>
      <c r="OB287" s="28"/>
      <c r="OC287" s="28"/>
      <c r="OD287" s="28"/>
      <c r="OE287" s="28"/>
      <c r="OF287" s="28"/>
      <c r="OG287" s="28"/>
      <c r="OH287" s="28"/>
      <c r="OI287" s="28"/>
      <c r="OJ287" s="28"/>
    </row>
    <row r="288" spans="1:400">
      <c r="A288" s="12" t="s">
        <v>297</v>
      </c>
      <c r="B288" s="13"/>
      <c r="C288" s="189"/>
      <c r="D288" s="12"/>
      <c r="E288" s="14" t="s">
        <v>306</v>
      </c>
      <c r="F288" s="14" t="s">
        <v>36</v>
      </c>
      <c r="G288" s="14" t="s">
        <v>101</v>
      </c>
      <c r="H288" s="15">
        <v>2010</v>
      </c>
      <c r="I288" s="15">
        <v>1</v>
      </c>
      <c r="J288" s="15">
        <v>0</v>
      </c>
      <c r="K288" s="15">
        <v>0</v>
      </c>
      <c r="L288" s="16" t="s">
        <v>322</v>
      </c>
      <c r="M288" s="16"/>
      <c r="N288" s="16" t="s">
        <v>39</v>
      </c>
      <c r="O288" s="17">
        <v>1920</v>
      </c>
      <c r="P288" s="17">
        <v>0</v>
      </c>
      <c r="Q288" s="17">
        <v>0</v>
      </c>
      <c r="R288" s="18" t="s">
        <v>33</v>
      </c>
      <c r="S288" s="19">
        <v>60</v>
      </c>
      <c r="T288" s="19">
        <v>110</v>
      </c>
      <c r="U288" s="19">
        <v>2.2727272727272729</v>
      </c>
      <c r="V288" s="19">
        <v>0</v>
      </c>
      <c r="W288" s="20">
        <v>0.25</v>
      </c>
      <c r="X288" s="21">
        <v>480</v>
      </c>
      <c r="Y288" s="22" t="s">
        <v>33</v>
      </c>
      <c r="Z288" s="14" t="s">
        <v>5838</v>
      </c>
      <c r="AA288" s="24" t="s">
        <v>67</v>
      </c>
      <c r="AB288" s="14" t="s">
        <v>67</v>
      </c>
      <c r="AC288" s="14" t="s">
        <v>67</v>
      </c>
      <c r="AD288" s="25"/>
      <c r="AE288" s="26"/>
      <c r="AF288" s="27"/>
      <c r="AG288" s="29"/>
      <c r="AH288" s="29"/>
      <c r="AI288" s="29"/>
      <c r="AJ288" s="29"/>
      <c r="AK288" s="29"/>
      <c r="AL288" s="29"/>
      <c r="AM288" s="29"/>
      <c r="AN288" s="29"/>
      <c r="AO288" s="29"/>
      <c r="AP288" s="28"/>
      <c r="AQ288" s="28"/>
      <c r="AR288" s="28"/>
      <c r="AS288" s="28"/>
      <c r="AT288" s="28"/>
      <c r="AU288" s="28"/>
      <c r="AV288" s="28"/>
      <c r="AW288" s="28"/>
      <c r="AX288" s="28"/>
      <c r="AY288" s="28"/>
      <c r="AZ288" s="28"/>
      <c r="BA288" s="28"/>
      <c r="BB288" s="28"/>
      <c r="BC288" s="28"/>
      <c r="BD288" s="28"/>
      <c r="BE288" s="28"/>
      <c r="BF288" s="28"/>
      <c r="BG288" s="28"/>
      <c r="BH288" s="28"/>
      <c r="BI288" s="28"/>
      <c r="BJ288" s="28"/>
      <c r="BK288" s="28"/>
      <c r="BL288" s="28"/>
      <c r="BM288" s="28"/>
      <c r="BN288" s="28"/>
      <c r="BO288" s="28"/>
      <c r="BP288" s="28"/>
      <c r="BQ288" s="28"/>
      <c r="BR288" s="28"/>
      <c r="BS288" s="28"/>
      <c r="BT288" s="28"/>
      <c r="BU288" s="28"/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  <c r="DM288" s="28"/>
      <c r="DN288" s="28"/>
      <c r="DO288" s="28"/>
      <c r="DP288" s="28"/>
      <c r="DQ288" s="28"/>
      <c r="DR288" s="28"/>
      <c r="DS288" s="28"/>
      <c r="DT288" s="28"/>
      <c r="DU288" s="28"/>
      <c r="DV288" s="28"/>
      <c r="DW288" s="28"/>
      <c r="DX288" s="28"/>
      <c r="DY288" s="28"/>
      <c r="DZ288" s="28"/>
      <c r="EA288" s="28"/>
      <c r="EB288" s="28"/>
      <c r="EC288" s="28"/>
      <c r="ED288" s="28"/>
      <c r="EE288" s="28"/>
      <c r="EF288" s="28"/>
      <c r="EG288" s="28"/>
      <c r="EH288" s="28"/>
      <c r="EI288" s="28"/>
      <c r="EJ288" s="28"/>
      <c r="EK288" s="28"/>
      <c r="EL288" s="28"/>
      <c r="EM288" s="28"/>
      <c r="EN288" s="28"/>
      <c r="EO288" s="28"/>
      <c r="EP288" s="28"/>
      <c r="EQ288" s="28"/>
      <c r="ER288" s="28"/>
      <c r="ES288" s="28"/>
      <c r="ET288" s="28"/>
      <c r="EU288" s="28"/>
      <c r="EV288" s="28"/>
      <c r="EW288" s="28"/>
      <c r="EX288" s="28"/>
      <c r="EY288" s="28"/>
      <c r="EZ288" s="28"/>
      <c r="FA288" s="28"/>
      <c r="FB288" s="28"/>
      <c r="FC288" s="28"/>
      <c r="FD288" s="28"/>
      <c r="FE288" s="28"/>
      <c r="FF288" s="28"/>
      <c r="FG288" s="28"/>
      <c r="FH288" s="28"/>
      <c r="FI288" s="28"/>
      <c r="FJ288" s="28"/>
      <c r="FK288" s="28"/>
      <c r="FL288" s="28"/>
      <c r="FM288" s="28"/>
      <c r="FN288" s="28"/>
      <c r="FO288" s="28"/>
      <c r="FP288" s="28"/>
      <c r="FQ288" s="28"/>
      <c r="FR288" s="28"/>
      <c r="FS288" s="28"/>
      <c r="FT288" s="28"/>
      <c r="FU288" s="28"/>
      <c r="FV288" s="28"/>
      <c r="FW288" s="28"/>
      <c r="FX288" s="28"/>
      <c r="FY288" s="28"/>
      <c r="FZ288" s="28"/>
      <c r="GA288" s="28"/>
      <c r="GB288" s="28"/>
      <c r="GC288" s="28"/>
      <c r="GD288" s="28"/>
      <c r="GE288" s="28"/>
      <c r="GF288" s="28"/>
      <c r="GG288" s="28"/>
      <c r="GH288" s="28"/>
      <c r="GI288" s="28"/>
      <c r="GJ288" s="28"/>
      <c r="GK288" s="28"/>
      <c r="GL288" s="28"/>
      <c r="GM288" s="28"/>
      <c r="GN288" s="28"/>
      <c r="GO288" s="28"/>
      <c r="GP288" s="28"/>
      <c r="GQ288" s="28"/>
      <c r="GR288" s="28"/>
      <c r="GS288" s="28"/>
      <c r="GT288" s="28"/>
      <c r="GU288" s="28"/>
      <c r="GV288" s="28"/>
      <c r="GW288" s="28"/>
      <c r="GX288" s="28"/>
      <c r="GY288" s="28"/>
      <c r="GZ288" s="28"/>
      <c r="HA288" s="28"/>
      <c r="HB288" s="28"/>
      <c r="HC288" s="28"/>
      <c r="HD288" s="28"/>
      <c r="HE288" s="28"/>
      <c r="HF288" s="28"/>
      <c r="HG288" s="28"/>
      <c r="HH288" s="28"/>
      <c r="HI288" s="28"/>
      <c r="HJ288" s="28"/>
      <c r="HK288" s="28"/>
      <c r="HL288" s="28"/>
      <c r="HM288" s="28"/>
      <c r="HN288" s="28"/>
      <c r="HO288" s="28"/>
      <c r="HP288" s="28"/>
      <c r="HQ288" s="28"/>
      <c r="HR288" s="28"/>
      <c r="HS288" s="28"/>
      <c r="HT288" s="28"/>
      <c r="HU288" s="28"/>
      <c r="HV288" s="28"/>
      <c r="HW288" s="28"/>
      <c r="HX288" s="28"/>
      <c r="HY288" s="28"/>
      <c r="HZ288" s="28"/>
      <c r="IA288" s="28"/>
      <c r="IB288" s="28"/>
      <c r="IC288" s="28"/>
      <c r="ID288" s="28"/>
      <c r="IE288" s="28"/>
      <c r="IF288" s="28"/>
      <c r="IG288" s="28"/>
      <c r="IH288" s="28"/>
      <c r="II288" s="28"/>
      <c r="IJ288" s="28"/>
      <c r="IK288" s="28"/>
      <c r="IL288" s="28"/>
      <c r="IM288" s="28"/>
      <c r="IN288" s="28"/>
      <c r="IO288" s="28"/>
      <c r="IP288" s="28"/>
      <c r="IQ288" s="28"/>
      <c r="IR288" s="28"/>
      <c r="IS288" s="28"/>
      <c r="IT288" s="28"/>
      <c r="IU288" s="28"/>
      <c r="IV288" s="28"/>
      <c r="IW288" s="28"/>
      <c r="IX288" s="28"/>
      <c r="IY288" s="28"/>
      <c r="IZ288" s="28"/>
      <c r="JA288" s="28"/>
      <c r="JB288" s="28"/>
      <c r="JC288" s="28"/>
      <c r="JD288" s="28"/>
      <c r="JE288" s="28"/>
      <c r="JF288" s="28"/>
      <c r="JG288" s="28"/>
      <c r="JH288" s="28"/>
      <c r="JI288" s="28"/>
      <c r="JJ288" s="28"/>
      <c r="JK288" s="28"/>
      <c r="JL288" s="28"/>
      <c r="JM288" s="28"/>
      <c r="JN288" s="28"/>
      <c r="JO288" s="28"/>
      <c r="JP288" s="28"/>
      <c r="JQ288" s="28"/>
      <c r="JR288" s="28"/>
      <c r="JS288" s="28"/>
      <c r="JT288" s="28"/>
      <c r="JU288" s="28"/>
      <c r="JV288" s="28"/>
      <c r="JW288" s="28"/>
      <c r="JX288" s="28"/>
      <c r="JY288" s="28"/>
      <c r="JZ288" s="28"/>
      <c r="KA288" s="28"/>
      <c r="KB288" s="28"/>
      <c r="KC288" s="28"/>
      <c r="KD288" s="28"/>
      <c r="KE288" s="28"/>
      <c r="KF288" s="28"/>
      <c r="KG288" s="28"/>
      <c r="KH288" s="28"/>
      <c r="KI288" s="28"/>
      <c r="KJ288" s="28"/>
      <c r="KK288" s="28"/>
      <c r="KL288" s="28"/>
      <c r="KM288" s="28"/>
      <c r="KN288" s="28"/>
      <c r="KO288" s="28"/>
      <c r="KP288" s="28"/>
      <c r="KQ288" s="28"/>
      <c r="KR288" s="28"/>
      <c r="KS288" s="28"/>
      <c r="KT288" s="28"/>
      <c r="KU288" s="28"/>
      <c r="KV288" s="28"/>
      <c r="KW288" s="28"/>
      <c r="KX288" s="28"/>
      <c r="KY288" s="28"/>
      <c r="KZ288" s="28"/>
      <c r="LA288" s="28"/>
      <c r="LB288" s="28"/>
      <c r="LC288" s="28"/>
      <c r="LD288" s="28"/>
      <c r="LE288" s="28"/>
      <c r="LF288" s="28"/>
      <c r="LG288" s="28"/>
      <c r="LH288" s="28"/>
      <c r="LI288" s="28"/>
      <c r="LJ288" s="28"/>
      <c r="LK288" s="28"/>
      <c r="LL288" s="28"/>
      <c r="LM288" s="28"/>
      <c r="LN288" s="28"/>
      <c r="LO288" s="28"/>
      <c r="LP288" s="28"/>
      <c r="LQ288" s="28"/>
      <c r="LR288" s="28"/>
      <c r="LS288" s="28"/>
      <c r="LT288" s="28"/>
      <c r="LU288" s="28"/>
      <c r="LV288" s="28"/>
      <c r="LW288" s="28"/>
      <c r="LX288" s="28"/>
      <c r="LY288" s="28"/>
      <c r="LZ288" s="28"/>
      <c r="MA288" s="28"/>
      <c r="MB288" s="28"/>
      <c r="MC288" s="28"/>
      <c r="MD288" s="28"/>
      <c r="ME288" s="28"/>
      <c r="MF288" s="28"/>
      <c r="MG288" s="28"/>
      <c r="MH288" s="28"/>
      <c r="MI288" s="28"/>
      <c r="MJ288" s="28"/>
      <c r="MK288" s="28"/>
      <c r="ML288" s="28"/>
      <c r="MM288" s="28"/>
      <c r="MN288" s="28"/>
      <c r="MO288" s="28"/>
      <c r="MP288" s="28"/>
      <c r="MQ288" s="28"/>
      <c r="MR288" s="28"/>
      <c r="MS288" s="28"/>
      <c r="MT288" s="28"/>
      <c r="MU288" s="28"/>
      <c r="MV288" s="28"/>
      <c r="MW288" s="28"/>
      <c r="MX288" s="28"/>
      <c r="MY288" s="28"/>
      <c r="MZ288" s="28"/>
      <c r="NA288" s="28"/>
      <c r="NB288" s="28"/>
      <c r="NC288" s="28"/>
      <c r="ND288" s="28"/>
      <c r="NE288" s="28"/>
      <c r="NF288" s="28"/>
      <c r="NG288" s="28"/>
      <c r="NH288" s="28"/>
      <c r="NI288" s="28"/>
      <c r="NJ288" s="28"/>
      <c r="NK288" s="28"/>
      <c r="NL288" s="28"/>
      <c r="NM288" s="28"/>
      <c r="NN288" s="28"/>
      <c r="NO288" s="28"/>
      <c r="NP288" s="28"/>
      <c r="NQ288" s="28"/>
      <c r="NR288" s="28"/>
      <c r="NS288" s="28"/>
      <c r="NT288" s="28"/>
      <c r="NU288" s="28"/>
      <c r="NV288" s="28"/>
      <c r="NW288" s="28"/>
      <c r="NX288" s="28"/>
      <c r="NY288" s="28"/>
      <c r="NZ288" s="28"/>
      <c r="OA288" s="28"/>
      <c r="OB288" s="28"/>
      <c r="OC288" s="28"/>
      <c r="OD288" s="28"/>
      <c r="OE288" s="28"/>
      <c r="OF288" s="28"/>
      <c r="OG288" s="28"/>
      <c r="OH288" s="28"/>
      <c r="OI288" s="28"/>
      <c r="OJ288" s="28"/>
    </row>
    <row r="289" spans="1:400">
      <c r="A289" s="12" t="s">
        <v>297</v>
      </c>
      <c r="B289" s="13"/>
      <c r="C289" s="189"/>
      <c r="D289" s="12"/>
      <c r="E289" s="14" t="s">
        <v>306</v>
      </c>
      <c r="F289" s="14" t="s">
        <v>36</v>
      </c>
      <c r="G289" s="14" t="s">
        <v>101</v>
      </c>
      <c r="H289" s="15">
        <v>2008</v>
      </c>
      <c r="I289" s="15">
        <v>1</v>
      </c>
      <c r="J289" s="15">
        <v>0</v>
      </c>
      <c r="K289" s="15">
        <v>0</v>
      </c>
      <c r="L289" s="16" t="s">
        <v>323</v>
      </c>
      <c r="M289" s="16"/>
      <c r="N289" s="16" t="s">
        <v>39</v>
      </c>
      <c r="O289" s="17">
        <v>1920</v>
      </c>
      <c r="P289" s="17">
        <v>0</v>
      </c>
      <c r="Q289" s="17">
        <v>0</v>
      </c>
      <c r="R289" s="18" t="s">
        <v>33</v>
      </c>
      <c r="S289" s="19">
        <v>60</v>
      </c>
      <c r="T289" s="19">
        <v>110</v>
      </c>
      <c r="U289" s="19">
        <v>2.2727272727272729</v>
      </c>
      <c r="V289" s="19">
        <v>0</v>
      </c>
      <c r="W289" s="20">
        <v>0.25</v>
      </c>
      <c r="X289" s="21">
        <v>480</v>
      </c>
      <c r="Y289" s="22" t="s">
        <v>33</v>
      </c>
      <c r="Z289" s="14" t="s">
        <v>5838</v>
      </c>
      <c r="AA289" s="24" t="s">
        <v>67</v>
      </c>
      <c r="AB289" s="14" t="s">
        <v>67</v>
      </c>
      <c r="AC289" s="14" t="s">
        <v>67</v>
      </c>
      <c r="AD289" s="25"/>
      <c r="AE289" s="26"/>
      <c r="AF289" s="27"/>
      <c r="AG289" s="29"/>
      <c r="AH289" s="29"/>
      <c r="AI289" s="29"/>
      <c r="AJ289" s="29"/>
      <c r="AK289" s="29"/>
      <c r="AL289" s="29"/>
      <c r="AM289" s="29"/>
      <c r="AN289" s="29"/>
      <c r="AO289" s="29"/>
      <c r="AP289" s="28"/>
      <c r="AQ289" s="28"/>
      <c r="AR289" s="28"/>
      <c r="AS289" s="28"/>
      <c r="AT289" s="28"/>
      <c r="AU289" s="28"/>
      <c r="AV289" s="28"/>
      <c r="AW289" s="28"/>
      <c r="AX289" s="28"/>
      <c r="AY289" s="28"/>
      <c r="AZ289" s="28"/>
      <c r="BA289" s="28"/>
      <c r="BB289" s="28"/>
      <c r="BC289" s="28"/>
      <c r="BD289" s="28"/>
      <c r="BE289" s="28"/>
      <c r="BF289" s="28"/>
      <c r="BG289" s="28"/>
      <c r="BH289" s="28"/>
      <c r="BI289" s="28"/>
      <c r="BJ289" s="28"/>
      <c r="BK289" s="28"/>
      <c r="BL289" s="28"/>
      <c r="BM289" s="28"/>
      <c r="BN289" s="28"/>
      <c r="BO289" s="28"/>
      <c r="BP289" s="28"/>
      <c r="BQ289" s="28"/>
      <c r="BR289" s="28"/>
      <c r="BS289" s="28"/>
      <c r="BT289" s="28"/>
      <c r="BU289" s="28"/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  <c r="DM289" s="28"/>
      <c r="DN289" s="28"/>
      <c r="DO289" s="28"/>
      <c r="DP289" s="28"/>
      <c r="DQ289" s="28"/>
      <c r="DR289" s="28"/>
      <c r="DS289" s="28"/>
      <c r="DT289" s="28"/>
      <c r="DU289" s="28"/>
      <c r="DV289" s="28"/>
      <c r="DW289" s="28"/>
      <c r="DX289" s="28"/>
      <c r="DY289" s="28"/>
      <c r="DZ289" s="28"/>
      <c r="EA289" s="28"/>
      <c r="EB289" s="28"/>
      <c r="EC289" s="28"/>
      <c r="ED289" s="28"/>
      <c r="EE289" s="28"/>
      <c r="EF289" s="28"/>
      <c r="EG289" s="28"/>
      <c r="EH289" s="28"/>
      <c r="EI289" s="28"/>
      <c r="EJ289" s="28"/>
      <c r="EK289" s="28"/>
      <c r="EL289" s="28"/>
      <c r="EM289" s="28"/>
      <c r="EN289" s="28"/>
      <c r="EO289" s="28"/>
      <c r="EP289" s="28"/>
      <c r="EQ289" s="28"/>
      <c r="ER289" s="28"/>
      <c r="ES289" s="28"/>
      <c r="ET289" s="28"/>
      <c r="EU289" s="28"/>
      <c r="EV289" s="28"/>
      <c r="EW289" s="28"/>
      <c r="EX289" s="28"/>
      <c r="EY289" s="28"/>
      <c r="EZ289" s="28"/>
      <c r="FA289" s="28"/>
      <c r="FB289" s="28"/>
      <c r="FC289" s="28"/>
      <c r="FD289" s="28"/>
      <c r="FE289" s="28"/>
      <c r="FF289" s="28"/>
      <c r="FG289" s="28"/>
      <c r="FH289" s="28"/>
      <c r="FI289" s="28"/>
      <c r="FJ289" s="28"/>
      <c r="FK289" s="28"/>
      <c r="FL289" s="28"/>
      <c r="FM289" s="28"/>
      <c r="FN289" s="28"/>
      <c r="FO289" s="28"/>
      <c r="FP289" s="28"/>
      <c r="FQ289" s="28"/>
      <c r="FR289" s="28"/>
      <c r="FS289" s="28"/>
      <c r="FT289" s="28"/>
      <c r="FU289" s="28"/>
      <c r="FV289" s="28"/>
      <c r="FW289" s="28"/>
      <c r="FX289" s="28"/>
      <c r="FY289" s="28"/>
      <c r="FZ289" s="28"/>
      <c r="GA289" s="28"/>
      <c r="GB289" s="28"/>
      <c r="GC289" s="28"/>
      <c r="GD289" s="28"/>
      <c r="GE289" s="28"/>
      <c r="GF289" s="28"/>
      <c r="GG289" s="28"/>
      <c r="GH289" s="28"/>
      <c r="GI289" s="28"/>
      <c r="GJ289" s="28"/>
      <c r="GK289" s="28"/>
      <c r="GL289" s="28"/>
      <c r="GM289" s="28"/>
      <c r="GN289" s="28"/>
      <c r="GO289" s="28"/>
      <c r="GP289" s="28"/>
      <c r="GQ289" s="28"/>
      <c r="GR289" s="28"/>
      <c r="GS289" s="28"/>
      <c r="GT289" s="28"/>
      <c r="GU289" s="28"/>
      <c r="GV289" s="28"/>
      <c r="GW289" s="28"/>
      <c r="GX289" s="28"/>
      <c r="GY289" s="28"/>
      <c r="GZ289" s="28"/>
      <c r="HA289" s="28"/>
      <c r="HB289" s="28"/>
      <c r="HC289" s="28"/>
      <c r="HD289" s="28"/>
      <c r="HE289" s="28"/>
      <c r="HF289" s="28"/>
      <c r="HG289" s="28"/>
      <c r="HH289" s="28"/>
      <c r="HI289" s="28"/>
      <c r="HJ289" s="28"/>
      <c r="HK289" s="28"/>
      <c r="HL289" s="28"/>
      <c r="HM289" s="28"/>
      <c r="HN289" s="28"/>
      <c r="HO289" s="28"/>
      <c r="HP289" s="28"/>
      <c r="HQ289" s="28"/>
      <c r="HR289" s="28"/>
      <c r="HS289" s="28"/>
      <c r="HT289" s="28"/>
      <c r="HU289" s="28"/>
      <c r="HV289" s="28"/>
      <c r="HW289" s="28"/>
      <c r="HX289" s="28"/>
      <c r="HY289" s="28"/>
      <c r="HZ289" s="28"/>
      <c r="IA289" s="28"/>
      <c r="IB289" s="28"/>
      <c r="IC289" s="28"/>
      <c r="ID289" s="28"/>
      <c r="IE289" s="28"/>
      <c r="IF289" s="28"/>
      <c r="IG289" s="28"/>
      <c r="IH289" s="28"/>
      <c r="II289" s="28"/>
      <c r="IJ289" s="28"/>
      <c r="IK289" s="28"/>
      <c r="IL289" s="28"/>
      <c r="IM289" s="28"/>
      <c r="IN289" s="28"/>
      <c r="IO289" s="28"/>
      <c r="IP289" s="28"/>
      <c r="IQ289" s="28"/>
      <c r="IR289" s="28"/>
      <c r="IS289" s="28"/>
      <c r="IT289" s="28"/>
      <c r="IU289" s="28"/>
      <c r="IV289" s="28"/>
      <c r="IW289" s="28"/>
      <c r="IX289" s="28"/>
      <c r="IY289" s="28"/>
      <c r="IZ289" s="28"/>
      <c r="JA289" s="28"/>
      <c r="JB289" s="28"/>
      <c r="JC289" s="28"/>
      <c r="JD289" s="28"/>
      <c r="JE289" s="28"/>
      <c r="JF289" s="28"/>
      <c r="JG289" s="28"/>
      <c r="JH289" s="28"/>
      <c r="JI289" s="28"/>
      <c r="JJ289" s="28"/>
      <c r="JK289" s="28"/>
      <c r="JL289" s="28"/>
      <c r="JM289" s="28"/>
      <c r="JN289" s="28"/>
      <c r="JO289" s="28"/>
      <c r="JP289" s="28"/>
      <c r="JQ289" s="28"/>
      <c r="JR289" s="28"/>
      <c r="JS289" s="28"/>
      <c r="JT289" s="28"/>
      <c r="JU289" s="28"/>
      <c r="JV289" s="28"/>
      <c r="JW289" s="28"/>
      <c r="JX289" s="28"/>
      <c r="JY289" s="28"/>
      <c r="JZ289" s="28"/>
      <c r="KA289" s="28"/>
      <c r="KB289" s="28"/>
      <c r="KC289" s="28"/>
      <c r="KD289" s="28"/>
      <c r="KE289" s="28"/>
      <c r="KF289" s="28"/>
      <c r="KG289" s="28"/>
      <c r="KH289" s="28"/>
      <c r="KI289" s="28"/>
      <c r="KJ289" s="28"/>
      <c r="KK289" s="28"/>
      <c r="KL289" s="28"/>
      <c r="KM289" s="28"/>
      <c r="KN289" s="28"/>
      <c r="KO289" s="28"/>
      <c r="KP289" s="28"/>
      <c r="KQ289" s="28"/>
      <c r="KR289" s="28"/>
      <c r="KS289" s="28"/>
      <c r="KT289" s="28"/>
      <c r="KU289" s="28"/>
      <c r="KV289" s="28"/>
      <c r="KW289" s="28"/>
      <c r="KX289" s="28"/>
      <c r="KY289" s="28"/>
      <c r="KZ289" s="28"/>
      <c r="LA289" s="28"/>
      <c r="LB289" s="28"/>
      <c r="LC289" s="28"/>
      <c r="LD289" s="28"/>
      <c r="LE289" s="28"/>
      <c r="LF289" s="28"/>
      <c r="LG289" s="28"/>
      <c r="LH289" s="28"/>
      <c r="LI289" s="28"/>
      <c r="LJ289" s="28"/>
      <c r="LK289" s="28"/>
      <c r="LL289" s="28"/>
      <c r="LM289" s="28"/>
      <c r="LN289" s="28"/>
      <c r="LO289" s="28"/>
      <c r="LP289" s="28"/>
      <c r="LQ289" s="28"/>
      <c r="LR289" s="28"/>
      <c r="LS289" s="28"/>
      <c r="LT289" s="28"/>
      <c r="LU289" s="28"/>
      <c r="LV289" s="28"/>
      <c r="LW289" s="28"/>
      <c r="LX289" s="28"/>
      <c r="LY289" s="28"/>
      <c r="LZ289" s="28"/>
      <c r="MA289" s="28"/>
      <c r="MB289" s="28"/>
      <c r="MC289" s="28"/>
      <c r="MD289" s="28"/>
      <c r="ME289" s="28"/>
      <c r="MF289" s="28"/>
      <c r="MG289" s="28"/>
      <c r="MH289" s="28"/>
      <c r="MI289" s="28"/>
      <c r="MJ289" s="28"/>
      <c r="MK289" s="28"/>
      <c r="ML289" s="28"/>
      <c r="MM289" s="28"/>
      <c r="MN289" s="28"/>
      <c r="MO289" s="28"/>
      <c r="MP289" s="28"/>
      <c r="MQ289" s="28"/>
      <c r="MR289" s="28"/>
      <c r="MS289" s="28"/>
      <c r="MT289" s="28"/>
      <c r="MU289" s="28"/>
      <c r="MV289" s="28"/>
      <c r="MW289" s="28"/>
      <c r="MX289" s="28"/>
      <c r="MY289" s="28"/>
      <c r="MZ289" s="28"/>
      <c r="NA289" s="28"/>
      <c r="NB289" s="28"/>
      <c r="NC289" s="28"/>
      <c r="ND289" s="28"/>
      <c r="NE289" s="28"/>
      <c r="NF289" s="28"/>
      <c r="NG289" s="28"/>
      <c r="NH289" s="28"/>
      <c r="NI289" s="28"/>
      <c r="NJ289" s="28"/>
      <c r="NK289" s="28"/>
      <c r="NL289" s="28"/>
      <c r="NM289" s="28"/>
      <c r="NN289" s="28"/>
      <c r="NO289" s="28"/>
      <c r="NP289" s="28"/>
      <c r="NQ289" s="28"/>
      <c r="NR289" s="28"/>
      <c r="NS289" s="28"/>
      <c r="NT289" s="28"/>
      <c r="NU289" s="28"/>
      <c r="NV289" s="28"/>
      <c r="NW289" s="28"/>
      <c r="NX289" s="28"/>
      <c r="NY289" s="28"/>
      <c r="NZ289" s="28"/>
      <c r="OA289" s="28"/>
      <c r="OB289" s="28"/>
      <c r="OC289" s="28"/>
      <c r="OD289" s="28"/>
      <c r="OE289" s="28"/>
      <c r="OF289" s="28"/>
      <c r="OG289" s="28"/>
      <c r="OH289" s="28"/>
      <c r="OI289" s="28"/>
      <c r="OJ289" s="28"/>
    </row>
    <row r="290" spans="1:400">
      <c r="A290" s="12" t="s">
        <v>297</v>
      </c>
      <c r="B290" s="13"/>
      <c r="C290" s="189"/>
      <c r="D290" s="12"/>
      <c r="E290" s="14" t="s">
        <v>306</v>
      </c>
      <c r="F290" s="14" t="s">
        <v>36</v>
      </c>
      <c r="G290" s="14" t="s">
        <v>101</v>
      </c>
      <c r="H290" s="15">
        <v>2010</v>
      </c>
      <c r="I290" s="15">
        <v>1</v>
      </c>
      <c r="J290" s="15">
        <v>0</v>
      </c>
      <c r="K290" s="15">
        <v>0</v>
      </c>
      <c r="L290" s="16" t="s">
        <v>324</v>
      </c>
      <c r="M290" s="16"/>
      <c r="N290" s="16" t="s">
        <v>39</v>
      </c>
      <c r="O290" s="17">
        <v>1920</v>
      </c>
      <c r="P290" s="17">
        <v>0</v>
      </c>
      <c r="Q290" s="17">
        <v>0</v>
      </c>
      <c r="R290" s="18" t="s">
        <v>33</v>
      </c>
      <c r="S290" s="19">
        <v>60</v>
      </c>
      <c r="T290" s="19">
        <v>110</v>
      </c>
      <c r="U290" s="19">
        <v>2.2727272727272729</v>
      </c>
      <c r="V290" s="19">
        <v>0</v>
      </c>
      <c r="W290" s="20">
        <v>0.25</v>
      </c>
      <c r="X290" s="21">
        <v>480</v>
      </c>
      <c r="Y290" s="22" t="s">
        <v>33</v>
      </c>
      <c r="Z290" s="14" t="s">
        <v>5838</v>
      </c>
      <c r="AA290" s="24" t="s">
        <v>67</v>
      </c>
      <c r="AB290" s="14" t="s">
        <v>67</v>
      </c>
      <c r="AC290" s="14" t="s">
        <v>67</v>
      </c>
      <c r="AD290" s="25"/>
      <c r="AE290" s="26"/>
      <c r="AF290" s="27"/>
      <c r="AG290" s="29"/>
      <c r="AH290" s="29"/>
      <c r="AI290" s="29"/>
      <c r="AJ290" s="29"/>
      <c r="AK290" s="29"/>
      <c r="AL290" s="29"/>
      <c r="AM290" s="29"/>
      <c r="AN290" s="29"/>
      <c r="AO290" s="29"/>
      <c r="AP290" s="39"/>
      <c r="AQ290" s="39"/>
      <c r="AR290" s="39"/>
      <c r="AS290" s="39"/>
      <c r="AT290" s="39"/>
      <c r="AU290" s="39"/>
      <c r="AV290" s="39"/>
      <c r="AW290" s="39"/>
      <c r="AX290" s="39"/>
      <c r="AY290" s="39"/>
      <c r="AZ290" s="39"/>
      <c r="BA290" s="39"/>
      <c r="BB290" s="39"/>
      <c r="BC290" s="39"/>
      <c r="BD290" s="39"/>
      <c r="BE290" s="39"/>
      <c r="BF290" s="39"/>
      <c r="BG290" s="39"/>
      <c r="BH290" s="39"/>
      <c r="BI290" s="39"/>
      <c r="BJ290" s="39"/>
      <c r="BK290" s="39"/>
      <c r="BL290" s="39"/>
      <c r="BM290" s="39"/>
      <c r="BN290" s="39"/>
      <c r="BO290" s="39"/>
      <c r="BP290" s="39"/>
      <c r="BQ290" s="39"/>
      <c r="BR290" s="39"/>
      <c r="BS290" s="39"/>
      <c r="BT290" s="39"/>
      <c r="BU290" s="39"/>
      <c r="BV290" s="39"/>
      <c r="BW290" s="39"/>
      <c r="BX290" s="39"/>
      <c r="BY290" s="39"/>
      <c r="BZ290" s="39"/>
      <c r="CA290" s="39"/>
      <c r="CB290" s="39"/>
      <c r="CC290" s="39"/>
      <c r="CD290" s="39"/>
      <c r="CE290" s="39"/>
      <c r="CF290" s="39"/>
      <c r="CG290" s="39"/>
      <c r="CH290" s="39"/>
      <c r="CI290" s="39"/>
      <c r="CJ290" s="39"/>
      <c r="CK290" s="39"/>
      <c r="CL290" s="39"/>
      <c r="CM290" s="39"/>
      <c r="CN290" s="39"/>
      <c r="CO290" s="39"/>
      <c r="CP290" s="39"/>
      <c r="CQ290" s="39"/>
      <c r="CR290" s="39"/>
      <c r="CS290" s="39"/>
      <c r="CT290" s="39"/>
      <c r="CU290" s="39"/>
      <c r="CV290" s="39"/>
      <c r="CW290" s="39"/>
      <c r="CX290" s="39"/>
      <c r="CY290" s="39"/>
      <c r="CZ290" s="39"/>
      <c r="DA290" s="39"/>
      <c r="DB290" s="39"/>
      <c r="DC290" s="39"/>
      <c r="DD290" s="39"/>
      <c r="DE290" s="39"/>
      <c r="DF290" s="39"/>
      <c r="DG290" s="39"/>
      <c r="DH290" s="39"/>
      <c r="DI290" s="39"/>
      <c r="DJ290" s="39"/>
      <c r="DK290" s="39"/>
      <c r="DL290" s="39"/>
      <c r="DM290" s="39"/>
      <c r="DN290" s="39"/>
      <c r="DO290" s="39"/>
      <c r="DP290" s="39"/>
      <c r="DQ290" s="39"/>
      <c r="DR290" s="39"/>
      <c r="DS290" s="39"/>
      <c r="DT290" s="39"/>
      <c r="DU290" s="39"/>
      <c r="DV290" s="39"/>
      <c r="DW290" s="39"/>
      <c r="DX290" s="39"/>
      <c r="DY290" s="39"/>
      <c r="DZ290" s="39"/>
      <c r="EA290" s="39"/>
      <c r="EB290" s="39"/>
      <c r="EC290" s="39"/>
      <c r="ED290" s="39"/>
      <c r="EE290" s="39"/>
      <c r="EF290" s="39"/>
      <c r="EG290" s="39"/>
      <c r="EH290" s="39"/>
      <c r="EI290" s="39"/>
      <c r="EJ290" s="39"/>
      <c r="EK290" s="39"/>
      <c r="EL290" s="39"/>
      <c r="EM290" s="39"/>
      <c r="EN290" s="39"/>
      <c r="EO290" s="39"/>
      <c r="EP290" s="39"/>
      <c r="EQ290" s="39"/>
      <c r="ER290" s="39"/>
      <c r="ES290" s="39"/>
      <c r="ET290" s="39"/>
      <c r="EU290" s="39"/>
      <c r="EV290" s="39"/>
      <c r="EW290" s="39"/>
      <c r="EX290" s="39"/>
      <c r="EY290" s="39"/>
      <c r="EZ290" s="39"/>
      <c r="FA290" s="39"/>
      <c r="FB290" s="39"/>
      <c r="FC290" s="39"/>
      <c r="FD290" s="39"/>
      <c r="FE290" s="39"/>
      <c r="FF290" s="39"/>
      <c r="FG290" s="39"/>
      <c r="FH290" s="39"/>
      <c r="FI290" s="39"/>
      <c r="FJ290" s="39"/>
      <c r="FK290" s="39"/>
      <c r="FL290" s="39"/>
      <c r="FM290" s="39"/>
      <c r="FN290" s="39"/>
      <c r="FO290" s="39"/>
      <c r="FP290" s="39"/>
      <c r="FQ290" s="39"/>
      <c r="FR290" s="39"/>
      <c r="FS290" s="39"/>
      <c r="FT290" s="39"/>
      <c r="FU290" s="39"/>
      <c r="FV290" s="39"/>
      <c r="FW290" s="39"/>
      <c r="FX290" s="39"/>
      <c r="FY290" s="39"/>
      <c r="FZ290" s="39"/>
      <c r="GA290" s="39"/>
      <c r="GB290" s="39"/>
      <c r="GC290" s="39"/>
      <c r="GD290" s="39"/>
      <c r="GE290" s="39"/>
      <c r="GF290" s="39"/>
      <c r="GG290" s="39"/>
      <c r="GH290" s="39"/>
      <c r="GI290" s="39"/>
      <c r="GJ290" s="39"/>
      <c r="GK290" s="39"/>
      <c r="GL290" s="39"/>
      <c r="GM290" s="39"/>
      <c r="GN290" s="39"/>
      <c r="GO290" s="39"/>
      <c r="GP290" s="39"/>
      <c r="GQ290" s="39"/>
      <c r="GR290" s="39"/>
      <c r="GS290" s="39"/>
      <c r="GT290" s="39"/>
      <c r="GU290" s="39"/>
      <c r="GV290" s="39"/>
      <c r="GW290" s="39"/>
      <c r="GX290" s="39"/>
      <c r="GY290" s="39"/>
      <c r="GZ290" s="39"/>
      <c r="HA290" s="39"/>
      <c r="HB290" s="39"/>
      <c r="HC290" s="39"/>
      <c r="HD290" s="39"/>
      <c r="HE290" s="39"/>
      <c r="HF290" s="39"/>
      <c r="HG290" s="39"/>
      <c r="HH290" s="39"/>
      <c r="HI290" s="39"/>
      <c r="HJ290" s="39"/>
      <c r="HK290" s="39"/>
      <c r="HL290" s="39"/>
      <c r="HM290" s="39"/>
      <c r="HN290" s="39"/>
      <c r="HO290" s="39"/>
      <c r="HP290" s="39"/>
      <c r="HQ290" s="39"/>
      <c r="HR290" s="39"/>
      <c r="HS290" s="39"/>
      <c r="HT290" s="39"/>
      <c r="HU290" s="39"/>
      <c r="HV290" s="39"/>
      <c r="HW290" s="39"/>
      <c r="HX290" s="39"/>
      <c r="HY290" s="39"/>
      <c r="HZ290" s="39"/>
      <c r="IA290" s="39"/>
      <c r="IB290" s="39"/>
      <c r="IC290" s="39"/>
      <c r="ID290" s="39"/>
      <c r="IE290" s="39"/>
      <c r="IF290" s="39"/>
      <c r="IG290" s="39"/>
      <c r="IH290" s="39"/>
      <c r="II290" s="39"/>
      <c r="IJ290" s="39"/>
      <c r="IK290" s="39"/>
      <c r="IL290" s="39"/>
      <c r="IM290" s="39"/>
      <c r="IN290" s="39"/>
      <c r="IO290" s="39"/>
      <c r="IP290" s="39"/>
      <c r="IQ290" s="39"/>
      <c r="IR290" s="39"/>
      <c r="IS290" s="39"/>
      <c r="IT290" s="39"/>
      <c r="IU290" s="39"/>
      <c r="IV290" s="39"/>
      <c r="IW290" s="39"/>
      <c r="IX290" s="39"/>
      <c r="IY290" s="39"/>
      <c r="IZ290" s="39"/>
      <c r="JA290" s="39"/>
      <c r="JB290" s="39"/>
      <c r="JC290" s="39"/>
      <c r="JD290" s="39"/>
      <c r="JE290" s="39"/>
      <c r="JF290" s="39"/>
      <c r="JG290" s="39"/>
      <c r="JH290" s="39"/>
      <c r="JI290" s="39"/>
      <c r="JJ290" s="39"/>
      <c r="JK290" s="39"/>
      <c r="JL290" s="39"/>
      <c r="JM290" s="39"/>
      <c r="JN290" s="39"/>
      <c r="JO290" s="39"/>
      <c r="JP290" s="39"/>
      <c r="JQ290" s="39"/>
      <c r="JR290" s="39"/>
      <c r="JS290" s="39"/>
      <c r="JT290" s="39"/>
      <c r="JU290" s="39"/>
      <c r="JV290" s="39"/>
      <c r="JW290" s="39"/>
      <c r="JX290" s="39"/>
      <c r="JY290" s="39"/>
      <c r="JZ290" s="39"/>
      <c r="KA290" s="39"/>
      <c r="KB290" s="39"/>
      <c r="KC290" s="39"/>
      <c r="KD290" s="39"/>
      <c r="KE290" s="39"/>
      <c r="KF290" s="39"/>
      <c r="KG290" s="39"/>
      <c r="KH290" s="39"/>
      <c r="KI290" s="39"/>
      <c r="KJ290" s="39"/>
      <c r="KK290" s="39"/>
      <c r="KL290" s="39"/>
      <c r="KM290" s="39"/>
      <c r="KN290" s="39"/>
      <c r="KO290" s="39"/>
      <c r="KP290" s="39"/>
      <c r="KQ290" s="39"/>
      <c r="KR290" s="39"/>
      <c r="KS290" s="39"/>
      <c r="KT290" s="39"/>
      <c r="KU290" s="39"/>
      <c r="KV290" s="39"/>
      <c r="KW290" s="39"/>
      <c r="KX290" s="39"/>
      <c r="KY290" s="39"/>
      <c r="KZ290" s="39"/>
      <c r="LA290" s="39"/>
      <c r="LB290" s="39"/>
      <c r="LC290" s="39"/>
      <c r="LD290" s="39"/>
      <c r="LE290" s="39"/>
      <c r="LF290" s="39"/>
      <c r="LG290" s="39"/>
      <c r="LH290" s="39"/>
      <c r="LI290" s="39"/>
      <c r="LJ290" s="39"/>
      <c r="LK290" s="39"/>
      <c r="LL290" s="39"/>
      <c r="LM290" s="39"/>
      <c r="LN290" s="39"/>
      <c r="LO290" s="39"/>
      <c r="LP290" s="39"/>
      <c r="LQ290" s="39"/>
      <c r="LR290" s="39"/>
      <c r="LS290" s="39"/>
      <c r="LT290" s="39"/>
      <c r="LU290" s="39"/>
      <c r="LV290" s="39"/>
      <c r="LW290" s="39"/>
      <c r="LX290" s="39"/>
      <c r="LY290" s="39"/>
      <c r="LZ290" s="39"/>
      <c r="MA290" s="39"/>
      <c r="MB290" s="39"/>
      <c r="MC290" s="39"/>
      <c r="MD290" s="39"/>
      <c r="ME290" s="39"/>
      <c r="MF290" s="39"/>
      <c r="MG290" s="39"/>
      <c r="MH290" s="39"/>
      <c r="MI290" s="39"/>
      <c r="MJ290" s="39"/>
      <c r="MK290" s="39"/>
      <c r="ML290" s="39"/>
      <c r="MM290" s="39"/>
      <c r="MN290" s="39"/>
      <c r="MO290" s="39"/>
      <c r="MP290" s="39"/>
      <c r="MQ290" s="39"/>
      <c r="MR290" s="39"/>
      <c r="MS290" s="39"/>
      <c r="MT290" s="39"/>
      <c r="MU290" s="39"/>
      <c r="MV290" s="39"/>
      <c r="MW290" s="39"/>
      <c r="MX290" s="39"/>
      <c r="MY290" s="39"/>
      <c r="MZ290" s="39"/>
      <c r="NA290" s="39"/>
      <c r="NB290" s="39"/>
      <c r="NC290" s="39"/>
      <c r="ND290" s="39"/>
      <c r="NE290" s="39"/>
      <c r="NF290" s="39"/>
      <c r="NG290" s="39"/>
      <c r="NH290" s="39"/>
      <c r="NI290" s="39"/>
      <c r="NJ290" s="39"/>
      <c r="NK290" s="39"/>
      <c r="NL290" s="39"/>
      <c r="NM290" s="39"/>
      <c r="NN290" s="39"/>
      <c r="NO290" s="39"/>
      <c r="NP290" s="39"/>
      <c r="NQ290" s="39"/>
      <c r="NR290" s="39"/>
      <c r="NS290" s="39"/>
      <c r="NT290" s="39"/>
      <c r="NU290" s="39"/>
      <c r="NV290" s="39"/>
      <c r="NW290" s="39"/>
      <c r="NX290" s="39"/>
      <c r="NY290" s="39"/>
      <c r="NZ290" s="39"/>
      <c r="OA290" s="39"/>
      <c r="OB290" s="39"/>
      <c r="OC290" s="39"/>
      <c r="OD290" s="39"/>
      <c r="OE290" s="39"/>
      <c r="OF290" s="39"/>
      <c r="OG290" s="39"/>
      <c r="OH290" s="39"/>
      <c r="OI290" s="39"/>
      <c r="OJ290" s="39"/>
    </row>
    <row r="291" spans="1:400">
      <c r="A291" s="12" t="s">
        <v>297</v>
      </c>
      <c r="B291" s="13"/>
      <c r="C291" s="189"/>
      <c r="D291" s="12"/>
      <c r="E291" s="14" t="s">
        <v>306</v>
      </c>
      <c r="F291" s="14" t="s">
        <v>36</v>
      </c>
      <c r="G291" s="14" t="s">
        <v>101</v>
      </c>
      <c r="H291" s="15">
        <v>2010</v>
      </c>
      <c r="I291" s="15">
        <v>1</v>
      </c>
      <c r="J291" s="15">
        <v>0</v>
      </c>
      <c r="K291" s="15">
        <v>0</v>
      </c>
      <c r="L291" s="16" t="s">
        <v>325</v>
      </c>
      <c r="M291" s="16"/>
      <c r="N291" s="16" t="s">
        <v>39</v>
      </c>
      <c r="O291" s="17">
        <v>1920</v>
      </c>
      <c r="P291" s="17">
        <v>0</v>
      </c>
      <c r="Q291" s="17">
        <v>0</v>
      </c>
      <c r="R291" s="18" t="s">
        <v>33</v>
      </c>
      <c r="S291" s="19">
        <v>60</v>
      </c>
      <c r="T291" s="19">
        <v>110</v>
      </c>
      <c r="U291" s="19">
        <v>2.2727272727272729</v>
      </c>
      <c r="V291" s="19">
        <v>0</v>
      </c>
      <c r="W291" s="20">
        <v>0.25</v>
      </c>
      <c r="X291" s="21">
        <v>480</v>
      </c>
      <c r="Y291" s="22" t="s">
        <v>33</v>
      </c>
      <c r="Z291" s="14" t="s">
        <v>5838</v>
      </c>
      <c r="AA291" s="24" t="s">
        <v>67</v>
      </c>
      <c r="AB291" s="14" t="s">
        <v>67</v>
      </c>
      <c r="AC291" s="14" t="s">
        <v>67</v>
      </c>
      <c r="AD291" s="25"/>
      <c r="AE291" s="26"/>
      <c r="AF291" s="27"/>
      <c r="AG291" s="29"/>
      <c r="AH291" s="29"/>
      <c r="AI291" s="29"/>
      <c r="AJ291" s="29"/>
      <c r="AK291" s="29"/>
      <c r="AL291" s="29"/>
      <c r="AM291" s="29"/>
      <c r="AN291" s="29"/>
      <c r="AO291" s="29"/>
      <c r="AP291" s="28"/>
      <c r="AQ291" s="28"/>
      <c r="AR291" s="28"/>
      <c r="AS291" s="28"/>
      <c r="AT291" s="28"/>
      <c r="AU291" s="28"/>
      <c r="AV291" s="28"/>
      <c r="AW291" s="28"/>
      <c r="AX291" s="28"/>
      <c r="AY291" s="28"/>
      <c r="AZ291" s="28"/>
      <c r="BA291" s="28"/>
      <c r="BB291" s="28"/>
      <c r="BC291" s="28"/>
      <c r="BD291" s="28"/>
      <c r="BE291" s="28"/>
      <c r="BF291" s="28"/>
      <c r="BG291" s="28"/>
      <c r="BH291" s="28"/>
      <c r="BI291" s="28"/>
      <c r="BJ291" s="28"/>
      <c r="BK291" s="28"/>
      <c r="BL291" s="28"/>
      <c r="BM291" s="28"/>
      <c r="BN291" s="28"/>
      <c r="BO291" s="28"/>
      <c r="BP291" s="28"/>
      <c r="BQ291" s="28"/>
      <c r="BR291" s="28"/>
      <c r="BS291" s="28"/>
      <c r="BT291" s="28"/>
      <c r="BU291" s="28"/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  <c r="DM291" s="28"/>
      <c r="DN291" s="28"/>
      <c r="DO291" s="28"/>
      <c r="DP291" s="28"/>
      <c r="DQ291" s="28"/>
      <c r="DR291" s="28"/>
      <c r="DS291" s="28"/>
      <c r="DT291" s="28"/>
      <c r="DU291" s="28"/>
      <c r="DV291" s="28"/>
      <c r="DW291" s="28"/>
      <c r="DX291" s="28"/>
      <c r="DY291" s="28"/>
      <c r="DZ291" s="28"/>
      <c r="EA291" s="28"/>
      <c r="EB291" s="28"/>
      <c r="EC291" s="28"/>
      <c r="ED291" s="28"/>
      <c r="EE291" s="28"/>
      <c r="EF291" s="28"/>
      <c r="EG291" s="28"/>
      <c r="EH291" s="28"/>
      <c r="EI291" s="28"/>
      <c r="EJ291" s="28"/>
      <c r="EK291" s="28"/>
      <c r="EL291" s="28"/>
      <c r="EM291" s="28"/>
      <c r="EN291" s="28"/>
      <c r="EO291" s="28"/>
      <c r="EP291" s="28"/>
      <c r="EQ291" s="28"/>
      <c r="ER291" s="28"/>
      <c r="ES291" s="28"/>
      <c r="ET291" s="28"/>
      <c r="EU291" s="28"/>
      <c r="EV291" s="28"/>
      <c r="EW291" s="28"/>
      <c r="EX291" s="28"/>
      <c r="EY291" s="28"/>
      <c r="EZ291" s="28"/>
      <c r="FA291" s="28"/>
      <c r="FB291" s="28"/>
      <c r="FC291" s="28"/>
      <c r="FD291" s="28"/>
      <c r="FE291" s="28"/>
      <c r="FF291" s="28"/>
      <c r="FG291" s="28"/>
      <c r="FH291" s="28"/>
      <c r="FI291" s="28"/>
      <c r="FJ291" s="28"/>
      <c r="FK291" s="28"/>
      <c r="FL291" s="28"/>
      <c r="FM291" s="28"/>
      <c r="FN291" s="28"/>
      <c r="FO291" s="28"/>
      <c r="FP291" s="28"/>
      <c r="FQ291" s="28"/>
      <c r="FR291" s="28"/>
      <c r="FS291" s="28"/>
      <c r="FT291" s="28"/>
      <c r="FU291" s="28"/>
      <c r="FV291" s="28"/>
      <c r="FW291" s="28"/>
      <c r="FX291" s="28"/>
      <c r="FY291" s="28"/>
      <c r="FZ291" s="28"/>
      <c r="GA291" s="28"/>
      <c r="GB291" s="28"/>
      <c r="GC291" s="28"/>
      <c r="GD291" s="28"/>
      <c r="GE291" s="28"/>
      <c r="GF291" s="28"/>
      <c r="GG291" s="28"/>
      <c r="GH291" s="28"/>
      <c r="GI291" s="28"/>
      <c r="GJ291" s="28"/>
      <c r="GK291" s="28"/>
      <c r="GL291" s="28"/>
      <c r="GM291" s="28"/>
      <c r="GN291" s="28"/>
      <c r="GO291" s="28"/>
      <c r="GP291" s="28"/>
      <c r="GQ291" s="28"/>
      <c r="GR291" s="28"/>
      <c r="GS291" s="28"/>
      <c r="GT291" s="28"/>
      <c r="GU291" s="28"/>
      <c r="GV291" s="28"/>
      <c r="GW291" s="28"/>
      <c r="GX291" s="28"/>
      <c r="GY291" s="28"/>
      <c r="GZ291" s="28"/>
      <c r="HA291" s="28"/>
      <c r="HB291" s="28"/>
      <c r="HC291" s="28"/>
      <c r="HD291" s="28"/>
      <c r="HE291" s="28"/>
      <c r="HF291" s="28"/>
      <c r="HG291" s="28"/>
      <c r="HH291" s="28"/>
      <c r="HI291" s="28"/>
      <c r="HJ291" s="28"/>
      <c r="HK291" s="28"/>
      <c r="HL291" s="28"/>
      <c r="HM291" s="28"/>
      <c r="HN291" s="28"/>
      <c r="HO291" s="28"/>
      <c r="HP291" s="28"/>
      <c r="HQ291" s="28"/>
      <c r="HR291" s="28"/>
      <c r="HS291" s="28"/>
      <c r="HT291" s="28"/>
      <c r="HU291" s="28"/>
      <c r="HV291" s="28"/>
      <c r="HW291" s="28"/>
      <c r="HX291" s="28"/>
      <c r="HY291" s="28"/>
      <c r="HZ291" s="28"/>
      <c r="IA291" s="28"/>
      <c r="IB291" s="28"/>
      <c r="IC291" s="28"/>
      <c r="ID291" s="28"/>
      <c r="IE291" s="28"/>
      <c r="IF291" s="28"/>
      <c r="IG291" s="28"/>
      <c r="IH291" s="28"/>
      <c r="II291" s="28"/>
      <c r="IJ291" s="28"/>
      <c r="IK291" s="28"/>
      <c r="IL291" s="28"/>
      <c r="IM291" s="28"/>
      <c r="IN291" s="28"/>
      <c r="IO291" s="28"/>
      <c r="IP291" s="28"/>
      <c r="IQ291" s="28"/>
      <c r="IR291" s="28"/>
      <c r="IS291" s="28"/>
      <c r="IT291" s="28"/>
      <c r="IU291" s="28"/>
      <c r="IV291" s="28"/>
      <c r="IW291" s="28"/>
      <c r="IX291" s="28"/>
      <c r="IY291" s="28"/>
      <c r="IZ291" s="28"/>
      <c r="JA291" s="28"/>
      <c r="JB291" s="28"/>
      <c r="JC291" s="28"/>
      <c r="JD291" s="28"/>
      <c r="JE291" s="28"/>
      <c r="JF291" s="28"/>
      <c r="JG291" s="28"/>
      <c r="JH291" s="28"/>
      <c r="JI291" s="28"/>
      <c r="JJ291" s="28"/>
      <c r="JK291" s="28"/>
      <c r="JL291" s="28"/>
      <c r="JM291" s="28"/>
      <c r="JN291" s="28"/>
      <c r="JO291" s="28"/>
      <c r="JP291" s="28"/>
      <c r="JQ291" s="28"/>
      <c r="JR291" s="28"/>
      <c r="JS291" s="28"/>
      <c r="JT291" s="28"/>
      <c r="JU291" s="28"/>
      <c r="JV291" s="28"/>
      <c r="JW291" s="28"/>
      <c r="JX291" s="28"/>
      <c r="JY291" s="28"/>
      <c r="JZ291" s="28"/>
      <c r="KA291" s="28"/>
      <c r="KB291" s="28"/>
      <c r="KC291" s="28"/>
      <c r="KD291" s="28"/>
      <c r="KE291" s="28"/>
      <c r="KF291" s="28"/>
      <c r="KG291" s="28"/>
      <c r="KH291" s="28"/>
      <c r="KI291" s="28"/>
      <c r="KJ291" s="28"/>
      <c r="KK291" s="28"/>
      <c r="KL291" s="28"/>
      <c r="KM291" s="28"/>
      <c r="KN291" s="28"/>
      <c r="KO291" s="28"/>
      <c r="KP291" s="28"/>
      <c r="KQ291" s="28"/>
      <c r="KR291" s="28"/>
      <c r="KS291" s="28"/>
      <c r="KT291" s="28"/>
      <c r="KU291" s="28"/>
      <c r="KV291" s="28"/>
      <c r="KW291" s="28"/>
      <c r="KX291" s="28"/>
      <c r="KY291" s="28"/>
      <c r="KZ291" s="28"/>
      <c r="LA291" s="28"/>
      <c r="LB291" s="28"/>
      <c r="LC291" s="28"/>
      <c r="LD291" s="28"/>
      <c r="LE291" s="28"/>
      <c r="LF291" s="28"/>
      <c r="LG291" s="28"/>
      <c r="LH291" s="28"/>
      <c r="LI291" s="28"/>
      <c r="LJ291" s="28"/>
      <c r="LK291" s="28"/>
      <c r="LL291" s="28"/>
      <c r="LM291" s="28"/>
      <c r="LN291" s="28"/>
      <c r="LO291" s="28"/>
      <c r="LP291" s="28"/>
      <c r="LQ291" s="28"/>
      <c r="LR291" s="28"/>
      <c r="LS291" s="28"/>
      <c r="LT291" s="28"/>
      <c r="LU291" s="28"/>
      <c r="LV291" s="28"/>
      <c r="LW291" s="28"/>
      <c r="LX291" s="28"/>
      <c r="LY291" s="28"/>
      <c r="LZ291" s="28"/>
      <c r="MA291" s="28"/>
      <c r="MB291" s="28"/>
      <c r="MC291" s="28"/>
      <c r="MD291" s="28"/>
      <c r="ME291" s="28"/>
      <c r="MF291" s="28"/>
      <c r="MG291" s="28"/>
      <c r="MH291" s="28"/>
      <c r="MI291" s="28"/>
      <c r="MJ291" s="28"/>
      <c r="MK291" s="28"/>
      <c r="ML291" s="28"/>
      <c r="MM291" s="28"/>
      <c r="MN291" s="28"/>
      <c r="MO291" s="28"/>
      <c r="MP291" s="28"/>
      <c r="MQ291" s="28"/>
      <c r="MR291" s="28"/>
      <c r="MS291" s="28"/>
      <c r="MT291" s="28"/>
      <c r="MU291" s="28"/>
      <c r="MV291" s="28"/>
      <c r="MW291" s="28"/>
      <c r="MX291" s="28"/>
      <c r="MY291" s="28"/>
      <c r="MZ291" s="28"/>
      <c r="NA291" s="28"/>
      <c r="NB291" s="28"/>
      <c r="NC291" s="28"/>
      <c r="ND291" s="28"/>
      <c r="NE291" s="28"/>
      <c r="NF291" s="28"/>
      <c r="NG291" s="28"/>
      <c r="NH291" s="28"/>
      <c r="NI291" s="28"/>
      <c r="NJ291" s="28"/>
      <c r="NK291" s="28"/>
      <c r="NL291" s="28"/>
      <c r="NM291" s="28"/>
      <c r="NN291" s="28"/>
      <c r="NO291" s="28"/>
      <c r="NP291" s="28"/>
      <c r="NQ291" s="28"/>
      <c r="NR291" s="28"/>
      <c r="NS291" s="28"/>
      <c r="NT291" s="28"/>
      <c r="NU291" s="28"/>
      <c r="NV291" s="28"/>
      <c r="NW291" s="28"/>
      <c r="NX291" s="28"/>
      <c r="NY291" s="28"/>
      <c r="NZ291" s="28"/>
      <c r="OA291" s="28"/>
      <c r="OB291" s="28"/>
      <c r="OC291" s="28"/>
      <c r="OD291" s="28"/>
      <c r="OE291" s="28"/>
      <c r="OF291" s="28"/>
      <c r="OG291" s="28"/>
      <c r="OH291" s="28"/>
      <c r="OI291" s="28"/>
      <c r="OJ291" s="28"/>
    </row>
    <row r="292" spans="1:400">
      <c r="A292" s="12" t="s">
        <v>297</v>
      </c>
      <c r="B292" s="13"/>
      <c r="C292" s="189"/>
      <c r="D292" s="12"/>
      <c r="E292" s="14" t="s">
        <v>306</v>
      </c>
      <c r="F292" s="14" t="s">
        <v>36</v>
      </c>
      <c r="G292" s="14" t="s">
        <v>101</v>
      </c>
      <c r="H292" s="15">
        <v>2013</v>
      </c>
      <c r="I292" s="15">
        <v>1</v>
      </c>
      <c r="J292" s="15">
        <v>0</v>
      </c>
      <c r="K292" s="15">
        <v>0</v>
      </c>
      <c r="L292" s="16" t="s">
        <v>326</v>
      </c>
      <c r="M292" s="16"/>
      <c r="N292" s="16" t="s">
        <v>39</v>
      </c>
      <c r="O292" s="17">
        <v>1920</v>
      </c>
      <c r="P292" s="17">
        <v>0</v>
      </c>
      <c r="Q292" s="17">
        <v>0</v>
      </c>
      <c r="R292" s="18" t="s">
        <v>33</v>
      </c>
      <c r="S292" s="19">
        <v>60</v>
      </c>
      <c r="T292" s="19">
        <v>110</v>
      </c>
      <c r="U292" s="19">
        <v>2.2727272727272729</v>
      </c>
      <c r="V292" s="19">
        <v>0</v>
      </c>
      <c r="W292" s="20">
        <v>0.25</v>
      </c>
      <c r="X292" s="21">
        <v>480</v>
      </c>
      <c r="Y292" s="22" t="s">
        <v>33</v>
      </c>
      <c r="Z292" s="14" t="s">
        <v>5838</v>
      </c>
      <c r="AA292" s="24" t="s">
        <v>67</v>
      </c>
      <c r="AB292" s="14" t="s">
        <v>67</v>
      </c>
      <c r="AC292" s="14" t="s">
        <v>67</v>
      </c>
      <c r="AD292" s="25"/>
      <c r="AE292" s="26"/>
      <c r="AF292" s="27"/>
      <c r="AG292" s="29"/>
      <c r="AH292" s="29"/>
      <c r="AI292" s="29"/>
      <c r="AJ292" s="29"/>
      <c r="AK292" s="29"/>
      <c r="AL292" s="29"/>
      <c r="AM292" s="29"/>
      <c r="AN292" s="29"/>
      <c r="AO292" s="29"/>
      <c r="AP292" s="28"/>
      <c r="AQ292" s="28"/>
      <c r="AR292" s="28"/>
      <c r="AS292" s="28"/>
      <c r="AT292" s="28"/>
      <c r="AU292" s="28"/>
      <c r="AV292" s="28"/>
      <c r="AW292" s="28"/>
      <c r="AX292" s="28"/>
      <c r="AY292" s="28"/>
      <c r="AZ292" s="28"/>
      <c r="BA292" s="28"/>
      <c r="BB292" s="28"/>
      <c r="BC292" s="28"/>
      <c r="BD292" s="28"/>
      <c r="BE292" s="28"/>
      <c r="BF292" s="28"/>
      <c r="BG292" s="28"/>
      <c r="BH292" s="28"/>
      <c r="BI292" s="28"/>
      <c r="BJ292" s="28"/>
      <c r="BK292" s="28"/>
      <c r="BL292" s="28"/>
      <c r="BM292" s="28"/>
      <c r="BN292" s="28"/>
      <c r="BO292" s="28"/>
      <c r="BP292" s="28"/>
      <c r="BQ292" s="28"/>
      <c r="BR292" s="28"/>
      <c r="BS292" s="28"/>
      <c r="BT292" s="28"/>
      <c r="BU292" s="28"/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  <c r="DM292" s="28"/>
      <c r="DN292" s="28"/>
      <c r="DO292" s="28"/>
      <c r="DP292" s="28"/>
      <c r="DQ292" s="28"/>
      <c r="DR292" s="28"/>
      <c r="DS292" s="28"/>
      <c r="DT292" s="28"/>
      <c r="DU292" s="28"/>
      <c r="DV292" s="28"/>
      <c r="DW292" s="28"/>
      <c r="DX292" s="28"/>
      <c r="DY292" s="28"/>
      <c r="DZ292" s="28"/>
      <c r="EA292" s="28"/>
      <c r="EB292" s="28"/>
      <c r="EC292" s="28"/>
      <c r="ED292" s="28"/>
      <c r="EE292" s="28"/>
      <c r="EF292" s="28"/>
      <c r="EG292" s="28"/>
      <c r="EH292" s="28"/>
      <c r="EI292" s="28"/>
      <c r="EJ292" s="28"/>
      <c r="EK292" s="28"/>
      <c r="EL292" s="28"/>
      <c r="EM292" s="28"/>
      <c r="EN292" s="28"/>
      <c r="EO292" s="28"/>
      <c r="EP292" s="28"/>
      <c r="EQ292" s="28"/>
      <c r="ER292" s="28"/>
      <c r="ES292" s="28"/>
      <c r="ET292" s="28"/>
      <c r="EU292" s="28"/>
      <c r="EV292" s="28"/>
      <c r="EW292" s="28"/>
      <c r="EX292" s="28"/>
      <c r="EY292" s="28"/>
      <c r="EZ292" s="28"/>
      <c r="FA292" s="28"/>
      <c r="FB292" s="28"/>
      <c r="FC292" s="28"/>
      <c r="FD292" s="28"/>
      <c r="FE292" s="28"/>
      <c r="FF292" s="28"/>
      <c r="FG292" s="28"/>
      <c r="FH292" s="28"/>
      <c r="FI292" s="28"/>
      <c r="FJ292" s="28"/>
      <c r="FK292" s="28"/>
      <c r="FL292" s="28"/>
      <c r="FM292" s="28"/>
      <c r="FN292" s="28"/>
      <c r="FO292" s="28"/>
      <c r="FP292" s="28"/>
      <c r="FQ292" s="28"/>
      <c r="FR292" s="28"/>
      <c r="FS292" s="28"/>
      <c r="FT292" s="28"/>
      <c r="FU292" s="28"/>
      <c r="FV292" s="28"/>
      <c r="FW292" s="28"/>
      <c r="FX292" s="28"/>
      <c r="FY292" s="28"/>
      <c r="FZ292" s="28"/>
      <c r="GA292" s="28"/>
      <c r="GB292" s="28"/>
      <c r="GC292" s="28"/>
      <c r="GD292" s="28"/>
      <c r="GE292" s="28"/>
      <c r="GF292" s="28"/>
      <c r="GG292" s="28"/>
      <c r="GH292" s="28"/>
      <c r="GI292" s="28"/>
      <c r="GJ292" s="28"/>
      <c r="GK292" s="28"/>
      <c r="GL292" s="28"/>
      <c r="GM292" s="28"/>
      <c r="GN292" s="28"/>
      <c r="GO292" s="28"/>
      <c r="GP292" s="28"/>
      <c r="GQ292" s="28"/>
      <c r="GR292" s="28"/>
      <c r="GS292" s="28"/>
      <c r="GT292" s="28"/>
      <c r="GU292" s="28"/>
      <c r="GV292" s="28"/>
      <c r="GW292" s="28"/>
      <c r="GX292" s="28"/>
      <c r="GY292" s="28"/>
      <c r="GZ292" s="28"/>
      <c r="HA292" s="28"/>
      <c r="HB292" s="28"/>
      <c r="HC292" s="28"/>
      <c r="HD292" s="28"/>
      <c r="HE292" s="28"/>
      <c r="HF292" s="28"/>
      <c r="HG292" s="28"/>
      <c r="HH292" s="28"/>
      <c r="HI292" s="28"/>
      <c r="HJ292" s="28"/>
      <c r="HK292" s="28"/>
      <c r="HL292" s="28"/>
      <c r="HM292" s="28"/>
      <c r="HN292" s="28"/>
      <c r="HO292" s="28"/>
      <c r="HP292" s="28"/>
      <c r="HQ292" s="28"/>
      <c r="HR292" s="28"/>
      <c r="HS292" s="28"/>
      <c r="HT292" s="28"/>
      <c r="HU292" s="28"/>
      <c r="HV292" s="28"/>
      <c r="HW292" s="28"/>
      <c r="HX292" s="28"/>
      <c r="HY292" s="28"/>
      <c r="HZ292" s="28"/>
      <c r="IA292" s="28"/>
      <c r="IB292" s="28"/>
      <c r="IC292" s="28"/>
      <c r="ID292" s="28"/>
      <c r="IE292" s="28"/>
      <c r="IF292" s="28"/>
      <c r="IG292" s="28"/>
      <c r="IH292" s="28"/>
      <c r="II292" s="28"/>
      <c r="IJ292" s="28"/>
      <c r="IK292" s="28"/>
      <c r="IL292" s="28"/>
      <c r="IM292" s="28"/>
      <c r="IN292" s="28"/>
      <c r="IO292" s="28"/>
      <c r="IP292" s="28"/>
      <c r="IQ292" s="28"/>
      <c r="IR292" s="28"/>
      <c r="IS292" s="28"/>
      <c r="IT292" s="28"/>
      <c r="IU292" s="28"/>
      <c r="IV292" s="28"/>
      <c r="IW292" s="28"/>
      <c r="IX292" s="28"/>
      <c r="IY292" s="28"/>
      <c r="IZ292" s="28"/>
      <c r="JA292" s="28"/>
      <c r="JB292" s="28"/>
      <c r="JC292" s="28"/>
      <c r="JD292" s="28"/>
      <c r="JE292" s="28"/>
      <c r="JF292" s="28"/>
      <c r="JG292" s="28"/>
      <c r="JH292" s="28"/>
      <c r="JI292" s="28"/>
      <c r="JJ292" s="28"/>
      <c r="JK292" s="28"/>
      <c r="JL292" s="28"/>
      <c r="JM292" s="28"/>
      <c r="JN292" s="28"/>
      <c r="JO292" s="28"/>
      <c r="JP292" s="28"/>
      <c r="JQ292" s="28"/>
      <c r="JR292" s="28"/>
      <c r="JS292" s="28"/>
      <c r="JT292" s="28"/>
      <c r="JU292" s="28"/>
      <c r="JV292" s="28"/>
      <c r="JW292" s="28"/>
      <c r="JX292" s="28"/>
      <c r="JY292" s="28"/>
      <c r="JZ292" s="28"/>
      <c r="KA292" s="28"/>
      <c r="KB292" s="28"/>
      <c r="KC292" s="28"/>
      <c r="KD292" s="28"/>
      <c r="KE292" s="28"/>
      <c r="KF292" s="28"/>
      <c r="KG292" s="28"/>
      <c r="KH292" s="28"/>
      <c r="KI292" s="28"/>
      <c r="KJ292" s="28"/>
      <c r="KK292" s="28"/>
      <c r="KL292" s="28"/>
      <c r="KM292" s="28"/>
      <c r="KN292" s="28"/>
      <c r="KO292" s="28"/>
      <c r="KP292" s="28"/>
      <c r="KQ292" s="28"/>
      <c r="KR292" s="28"/>
      <c r="KS292" s="28"/>
      <c r="KT292" s="28"/>
      <c r="KU292" s="28"/>
      <c r="KV292" s="28"/>
      <c r="KW292" s="28"/>
      <c r="KX292" s="28"/>
      <c r="KY292" s="28"/>
      <c r="KZ292" s="28"/>
      <c r="LA292" s="28"/>
      <c r="LB292" s="28"/>
      <c r="LC292" s="28"/>
      <c r="LD292" s="28"/>
      <c r="LE292" s="28"/>
      <c r="LF292" s="28"/>
      <c r="LG292" s="28"/>
      <c r="LH292" s="28"/>
      <c r="LI292" s="28"/>
      <c r="LJ292" s="28"/>
      <c r="LK292" s="28"/>
      <c r="LL292" s="28"/>
      <c r="LM292" s="28"/>
      <c r="LN292" s="28"/>
      <c r="LO292" s="28"/>
      <c r="LP292" s="28"/>
      <c r="LQ292" s="28"/>
      <c r="LR292" s="28"/>
      <c r="LS292" s="28"/>
      <c r="LT292" s="28"/>
      <c r="LU292" s="28"/>
      <c r="LV292" s="28"/>
      <c r="LW292" s="28"/>
      <c r="LX292" s="28"/>
      <c r="LY292" s="28"/>
      <c r="LZ292" s="28"/>
      <c r="MA292" s="28"/>
      <c r="MB292" s="28"/>
      <c r="MC292" s="28"/>
      <c r="MD292" s="28"/>
      <c r="ME292" s="28"/>
      <c r="MF292" s="28"/>
      <c r="MG292" s="28"/>
      <c r="MH292" s="28"/>
      <c r="MI292" s="28"/>
      <c r="MJ292" s="28"/>
      <c r="MK292" s="28"/>
      <c r="ML292" s="28"/>
      <c r="MM292" s="28"/>
      <c r="MN292" s="28"/>
      <c r="MO292" s="28"/>
      <c r="MP292" s="28"/>
      <c r="MQ292" s="28"/>
      <c r="MR292" s="28"/>
      <c r="MS292" s="28"/>
      <c r="MT292" s="28"/>
      <c r="MU292" s="28"/>
      <c r="MV292" s="28"/>
      <c r="MW292" s="28"/>
      <c r="MX292" s="28"/>
      <c r="MY292" s="28"/>
      <c r="MZ292" s="28"/>
      <c r="NA292" s="28"/>
      <c r="NB292" s="28"/>
      <c r="NC292" s="28"/>
      <c r="ND292" s="28"/>
      <c r="NE292" s="28"/>
      <c r="NF292" s="28"/>
      <c r="NG292" s="28"/>
      <c r="NH292" s="28"/>
      <c r="NI292" s="28"/>
      <c r="NJ292" s="28"/>
      <c r="NK292" s="28"/>
      <c r="NL292" s="28"/>
      <c r="NM292" s="28"/>
      <c r="NN292" s="28"/>
      <c r="NO292" s="28"/>
      <c r="NP292" s="28"/>
      <c r="NQ292" s="28"/>
      <c r="NR292" s="28"/>
      <c r="NS292" s="28"/>
      <c r="NT292" s="28"/>
      <c r="NU292" s="28"/>
      <c r="NV292" s="28"/>
      <c r="NW292" s="28"/>
      <c r="NX292" s="28"/>
      <c r="NY292" s="28"/>
      <c r="NZ292" s="28"/>
      <c r="OA292" s="28"/>
      <c r="OB292" s="28"/>
      <c r="OC292" s="28"/>
      <c r="OD292" s="28"/>
      <c r="OE292" s="28"/>
      <c r="OF292" s="28"/>
      <c r="OG292" s="28"/>
      <c r="OH292" s="28"/>
      <c r="OI292" s="28"/>
      <c r="OJ292" s="28"/>
    </row>
    <row r="293" spans="1:400">
      <c r="A293" s="12" t="s">
        <v>297</v>
      </c>
      <c r="B293" s="13"/>
      <c r="C293" s="189"/>
      <c r="D293" s="12"/>
      <c r="E293" s="14" t="s">
        <v>306</v>
      </c>
      <c r="F293" s="14" t="s">
        <v>36</v>
      </c>
      <c r="G293" s="14" t="s">
        <v>101</v>
      </c>
      <c r="H293" s="15">
        <v>2010</v>
      </c>
      <c r="I293" s="15">
        <v>1</v>
      </c>
      <c r="J293" s="15">
        <v>0</v>
      </c>
      <c r="K293" s="15">
        <v>0</v>
      </c>
      <c r="L293" s="16" t="s">
        <v>327</v>
      </c>
      <c r="M293" s="16"/>
      <c r="N293" s="16" t="s">
        <v>39</v>
      </c>
      <c r="O293" s="17">
        <v>1920</v>
      </c>
      <c r="P293" s="17">
        <v>0</v>
      </c>
      <c r="Q293" s="17">
        <v>0</v>
      </c>
      <c r="R293" s="18" t="s">
        <v>33</v>
      </c>
      <c r="S293" s="19">
        <v>60</v>
      </c>
      <c r="T293" s="19">
        <v>110</v>
      </c>
      <c r="U293" s="19">
        <v>2.2727272727272729</v>
      </c>
      <c r="V293" s="19">
        <v>0</v>
      </c>
      <c r="W293" s="20">
        <v>0.25</v>
      </c>
      <c r="X293" s="21">
        <v>480</v>
      </c>
      <c r="Y293" s="22" t="s">
        <v>33</v>
      </c>
      <c r="Z293" s="14" t="s">
        <v>5838</v>
      </c>
      <c r="AA293" s="24" t="s">
        <v>67</v>
      </c>
      <c r="AB293" s="14" t="s">
        <v>67</v>
      </c>
      <c r="AC293" s="14" t="s">
        <v>67</v>
      </c>
      <c r="AD293" s="25"/>
      <c r="AE293" s="26"/>
      <c r="AF293" s="27"/>
      <c r="AG293" s="29"/>
      <c r="AH293" s="29"/>
      <c r="AI293" s="29"/>
      <c r="AJ293" s="29"/>
      <c r="AK293" s="29"/>
      <c r="AL293" s="29"/>
      <c r="AM293" s="29"/>
      <c r="AN293" s="29"/>
      <c r="AO293" s="29"/>
      <c r="AP293" s="28"/>
      <c r="AQ293" s="28"/>
      <c r="AR293" s="28"/>
      <c r="AS293" s="28"/>
      <c r="AT293" s="28"/>
      <c r="AU293" s="28"/>
      <c r="AV293" s="28"/>
      <c r="AW293" s="28"/>
      <c r="AX293" s="28"/>
      <c r="AY293" s="28"/>
      <c r="AZ293" s="28"/>
      <c r="BA293" s="28"/>
      <c r="BB293" s="28"/>
      <c r="BC293" s="28"/>
      <c r="BD293" s="28"/>
      <c r="BE293" s="28"/>
      <c r="BF293" s="28"/>
      <c r="BG293" s="28"/>
      <c r="BH293" s="28"/>
      <c r="BI293" s="28"/>
      <c r="BJ293" s="28"/>
      <c r="BK293" s="28"/>
      <c r="BL293" s="28"/>
      <c r="BM293" s="28"/>
      <c r="BN293" s="28"/>
      <c r="BO293" s="28"/>
      <c r="BP293" s="28"/>
      <c r="BQ293" s="28"/>
      <c r="BR293" s="28"/>
      <c r="BS293" s="28"/>
      <c r="BT293" s="28"/>
      <c r="BU293" s="28"/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  <c r="DM293" s="28"/>
      <c r="DN293" s="28"/>
      <c r="DO293" s="28"/>
      <c r="DP293" s="28"/>
      <c r="DQ293" s="28"/>
      <c r="DR293" s="28"/>
      <c r="DS293" s="28"/>
      <c r="DT293" s="28"/>
      <c r="DU293" s="28"/>
      <c r="DV293" s="28"/>
      <c r="DW293" s="28"/>
      <c r="DX293" s="28"/>
      <c r="DY293" s="28"/>
      <c r="DZ293" s="28"/>
      <c r="EA293" s="28"/>
      <c r="EB293" s="28"/>
      <c r="EC293" s="28"/>
      <c r="ED293" s="28"/>
      <c r="EE293" s="28"/>
      <c r="EF293" s="28"/>
      <c r="EG293" s="28"/>
      <c r="EH293" s="28"/>
      <c r="EI293" s="28"/>
      <c r="EJ293" s="28"/>
      <c r="EK293" s="28"/>
      <c r="EL293" s="28"/>
      <c r="EM293" s="28"/>
      <c r="EN293" s="28"/>
      <c r="EO293" s="28"/>
      <c r="EP293" s="28"/>
      <c r="EQ293" s="28"/>
      <c r="ER293" s="28"/>
      <c r="ES293" s="28"/>
      <c r="ET293" s="28"/>
      <c r="EU293" s="28"/>
      <c r="EV293" s="28"/>
      <c r="EW293" s="28"/>
      <c r="EX293" s="28"/>
      <c r="EY293" s="28"/>
      <c r="EZ293" s="28"/>
      <c r="FA293" s="28"/>
      <c r="FB293" s="28"/>
      <c r="FC293" s="28"/>
      <c r="FD293" s="28"/>
      <c r="FE293" s="28"/>
      <c r="FF293" s="28"/>
      <c r="FG293" s="28"/>
      <c r="FH293" s="28"/>
      <c r="FI293" s="28"/>
      <c r="FJ293" s="28"/>
      <c r="FK293" s="28"/>
      <c r="FL293" s="28"/>
      <c r="FM293" s="28"/>
      <c r="FN293" s="28"/>
      <c r="FO293" s="28"/>
      <c r="FP293" s="28"/>
      <c r="FQ293" s="28"/>
      <c r="FR293" s="28"/>
      <c r="FS293" s="28"/>
      <c r="FT293" s="28"/>
      <c r="FU293" s="28"/>
      <c r="FV293" s="28"/>
      <c r="FW293" s="28"/>
      <c r="FX293" s="28"/>
      <c r="FY293" s="28"/>
      <c r="FZ293" s="28"/>
      <c r="GA293" s="28"/>
      <c r="GB293" s="28"/>
      <c r="GC293" s="28"/>
      <c r="GD293" s="28"/>
      <c r="GE293" s="28"/>
      <c r="GF293" s="28"/>
      <c r="GG293" s="28"/>
      <c r="GH293" s="28"/>
      <c r="GI293" s="28"/>
      <c r="GJ293" s="28"/>
      <c r="GK293" s="28"/>
      <c r="GL293" s="28"/>
      <c r="GM293" s="28"/>
      <c r="GN293" s="28"/>
      <c r="GO293" s="28"/>
      <c r="GP293" s="28"/>
      <c r="GQ293" s="28"/>
      <c r="GR293" s="28"/>
      <c r="GS293" s="28"/>
      <c r="GT293" s="28"/>
      <c r="GU293" s="28"/>
      <c r="GV293" s="28"/>
      <c r="GW293" s="28"/>
      <c r="GX293" s="28"/>
      <c r="GY293" s="28"/>
      <c r="GZ293" s="28"/>
      <c r="HA293" s="28"/>
      <c r="HB293" s="28"/>
      <c r="HC293" s="28"/>
      <c r="HD293" s="28"/>
      <c r="HE293" s="28"/>
      <c r="HF293" s="28"/>
      <c r="HG293" s="28"/>
      <c r="HH293" s="28"/>
      <c r="HI293" s="28"/>
      <c r="HJ293" s="28"/>
      <c r="HK293" s="28"/>
      <c r="HL293" s="28"/>
      <c r="HM293" s="28"/>
      <c r="HN293" s="28"/>
      <c r="HO293" s="28"/>
      <c r="HP293" s="28"/>
      <c r="HQ293" s="28"/>
      <c r="HR293" s="28"/>
      <c r="HS293" s="28"/>
      <c r="HT293" s="28"/>
      <c r="HU293" s="28"/>
      <c r="HV293" s="28"/>
      <c r="HW293" s="28"/>
      <c r="HX293" s="28"/>
      <c r="HY293" s="28"/>
      <c r="HZ293" s="28"/>
      <c r="IA293" s="28"/>
      <c r="IB293" s="28"/>
      <c r="IC293" s="28"/>
      <c r="ID293" s="28"/>
      <c r="IE293" s="28"/>
      <c r="IF293" s="28"/>
      <c r="IG293" s="28"/>
      <c r="IH293" s="28"/>
      <c r="II293" s="28"/>
      <c r="IJ293" s="28"/>
      <c r="IK293" s="28"/>
      <c r="IL293" s="28"/>
      <c r="IM293" s="28"/>
      <c r="IN293" s="28"/>
      <c r="IO293" s="28"/>
      <c r="IP293" s="28"/>
      <c r="IQ293" s="28"/>
      <c r="IR293" s="28"/>
      <c r="IS293" s="28"/>
      <c r="IT293" s="28"/>
      <c r="IU293" s="28"/>
      <c r="IV293" s="28"/>
      <c r="IW293" s="28"/>
      <c r="IX293" s="28"/>
      <c r="IY293" s="28"/>
      <c r="IZ293" s="28"/>
      <c r="JA293" s="28"/>
      <c r="JB293" s="28"/>
      <c r="JC293" s="28"/>
      <c r="JD293" s="28"/>
      <c r="JE293" s="28"/>
      <c r="JF293" s="28"/>
      <c r="JG293" s="28"/>
      <c r="JH293" s="28"/>
      <c r="JI293" s="28"/>
      <c r="JJ293" s="28"/>
      <c r="JK293" s="28"/>
      <c r="JL293" s="28"/>
      <c r="JM293" s="28"/>
      <c r="JN293" s="28"/>
      <c r="JO293" s="28"/>
      <c r="JP293" s="28"/>
      <c r="JQ293" s="28"/>
      <c r="JR293" s="28"/>
      <c r="JS293" s="28"/>
      <c r="JT293" s="28"/>
      <c r="JU293" s="28"/>
      <c r="JV293" s="28"/>
      <c r="JW293" s="28"/>
      <c r="JX293" s="28"/>
      <c r="JY293" s="28"/>
      <c r="JZ293" s="28"/>
      <c r="KA293" s="28"/>
      <c r="KB293" s="28"/>
      <c r="KC293" s="28"/>
      <c r="KD293" s="28"/>
      <c r="KE293" s="28"/>
      <c r="KF293" s="28"/>
      <c r="KG293" s="28"/>
      <c r="KH293" s="28"/>
      <c r="KI293" s="28"/>
      <c r="KJ293" s="28"/>
      <c r="KK293" s="28"/>
      <c r="KL293" s="28"/>
      <c r="KM293" s="28"/>
      <c r="KN293" s="28"/>
      <c r="KO293" s="28"/>
      <c r="KP293" s="28"/>
      <c r="KQ293" s="28"/>
      <c r="KR293" s="28"/>
      <c r="KS293" s="28"/>
      <c r="KT293" s="28"/>
      <c r="KU293" s="28"/>
      <c r="KV293" s="28"/>
      <c r="KW293" s="28"/>
      <c r="KX293" s="28"/>
      <c r="KY293" s="28"/>
      <c r="KZ293" s="28"/>
      <c r="LA293" s="28"/>
      <c r="LB293" s="28"/>
      <c r="LC293" s="28"/>
      <c r="LD293" s="28"/>
      <c r="LE293" s="28"/>
      <c r="LF293" s="28"/>
      <c r="LG293" s="28"/>
      <c r="LH293" s="28"/>
      <c r="LI293" s="28"/>
      <c r="LJ293" s="28"/>
      <c r="LK293" s="28"/>
      <c r="LL293" s="28"/>
      <c r="LM293" s="28"/>
      <c r="LN293" s="28"/>
      <c r="LO293" s="28"/>
      <c r="LP293" s="28"/>
      <c r="LQ293" s="28"/>
      <c r="LR293" s="28"/>
      <c r="LS293" s="28"/>
      <c r="LT293" s="28"/>
      <c r="LU293" s="28"/>
      <c r="LV293" s="28"/>
      <c r="LW293" s="28"/>
      <c r="LX293" s="28"/>
      <c r="LY293" s="28"/>
      <c r="LZ293" s="28"/>
      <c r="MA293" s="28"/>
      <c r="MB293" s="28"/>
      <c r="MC293" s="28"/>
      <c r="MD293" s="28"/>
      <c r="ME293" s="28"/>
      <c r="MF293" s="28"/>
      <c r="MG293" s="28"/>
      <c r="MH293" s="28"/>
      <c r="MI293" s="28"/>
      <c r="MJ293" s="28"/>
      <c r="MK293" s="28"/>
      <c r="ML293" s="28"/>
      <c r="MM293" s="28"/>
      <c r="MN293" s="28"/>
      <c r="MO293" s="28"/>
      <c r="MP293" s="28"/>
      <c r="MQ293" s="28"/>
      <c r="MR293" s="28"/>
      <c r="MS293" s="28"/>
      <c r="MT293" s="28"/>
      <c r="MU293" s="28"/>
      <c r="MV293" s="28"/>
      <c r="MW293" s="28"/>
      <c r="MX293" s="28"/>
      <c r="MY293" s="28"/>
      <c r="MZ293" s="28"/>
      <c r="NA293" s="28"/>
      <c r="NB293" s="28"/>
      <c r="NC293" s="28"/>
      <c r="ND293" s="28"/>
      <c r="NE293" s="28"/>
      <c r="NF293" s="28"/>
      <c r="NG293" s="28"/>
      <c r="NH293" s="28"/>
      <c r="NI293" s="28"/>
      <c r="NJ293" s="28"/>
      <c r="NK293" s="28"/>
      <c r="NL293" s="28"/>
      <c r="NM293" s="28"/>
      <c r="NN293" s="28"/>
      <c r="NO293" s="28"/>
      <c r="NP293" s="28"/>
      <c r="NQ293" s="28"/>
      <c r="NR293" s="28"/>
      <c r="NS293" s="28"/>
      <c r="NT293" s="28"/>
      <c r="NU293" s="28"/>
      <c r="NV293" s="28"/>
      <c r="NW293" s="28"/>
      <c r="NX293" s="28"/>
      <c r="NY293" s="28"/>
      <c r="NZ293" s="28"/>
      <c r="OA293" s="28"/>
      <c r="OB293" s="28"/>
      <c r="OC293" s="28"/>
      <c r="OD293" s="28"/>
      <c r="OE293" s="28"/>
      <c r="OF293" s="28"/>
      <c r="OG293" s="28"/>
      <c r="OH293" s="28"/>
      <c r="OI293" s="28"/>
      <c r="OJ293" s="28"/>
    </row>
    <row r="294" spans="1:400">
      <c r="A294" s="12" t="s">
        <v>297</v>
      </c>
      <c r="B294" s="13"/>
      <c r="C294" s="189"/>
      <c r="D294" s="12"/>
      <c r="E294" s="14" t="s">
        <v>306</v>
      </c>
      <c r="F294" s="14" t="s">
        <v>36</v>
      </c>
      <c r="G294" s="14" t="s">
        <v>164</v>
      </c>
      <c r="H294" s="15">
        <v>2015</v>
      </c>
      <c r="I294" s="15">
        <v>1</v>
      </c>
      <c r="J294" s="15">
        <v>0</v>
      </c>
      <c r="K294" s="15">
        <v>0</v>
      </c>
      <c r="L294" s="16" t="s">
        <v>328</v>
      </c>
      <c r="M294" s="16"/>
      <c r="N294" s="16" t="s">
        <v>39</v>
      </c>
      <c r="O294" s="17">
        <v>1920</v>
      </c>
      <c r="P294" s="17">
        <v>0</v>
      </c>
      <c r="Q294" s="17">
        <v>0</v>
      </c>
      <c r="R294" s="18" t="s">
        <v>33</v>
      </c>
      <c r="S294" s="19">
        <v>60</v>
      </c>
      <c r="T294" s="19">
        <v>110</v>
      </c>
      <c r="U294" s="19">
        <v>2.2727272727272729</v>
      </c>
      <c r="V294" s="19">
        <v>0</v>
      </c>
      <c r="W294" s="20">
        <v>0.25</v>
      </c>
      <c r="X294" s="21">
        <v>480</v>
      </c>
      <c r="Y294" s="22" t="s">
        <v>33</v>
      </c>
      <c r="Z294" s="14" t="s">
        <v>5838</v>
      </c>
      <c r="AA294" s="24" t="s">
        <v>67</v>
      </c>
      <c r="AB294" s="14" t="s">
        <v>67</v>
      </c>
      <c r="AC294" s="14" t="s">
        <v>67</v>
      </c>
      <c r="AD294" s="25"/>
      <c r="AE294" s="26"/>
      <c r="AF294" s="27"/>
      <c r="AG294" s="29"/>
      <c r="AH294" s="29"/>
      <c r="AI294" s="29"/>
      <c r="AJ294" s="29"/>
      <c r="AK294" s="29"/>
      <c r="AL294" s="29"/>
      <c r="AM294" s="29"/>
      <c r="AN294" s="29"/>
      <c r="AO294" s="29"/>
      <c r="AP294" s="28"/>
      <c r="AQ294" s="28"/>
      <c r="AR294" s="28"/>
      <c r="AS294" s="28"/>
      <c r="AT294" s="28"/>
      <c r="AU294" s="28"/>
      <c r="AV294" s="28"/>
      <c r="AW294" s="28"/>
      <c r="AX294" s="28"/>
      <c r="AY294" s="28"/>
      <c r="AZ294" s="28"/>
      <c r="BA294" s="28"/>
      <c r="BB294" s="28"/>
      <c r="BC294" s="28"/>
      <c r="BD294" s="28"/>
      <c r="BE294" s="28"/>
      <c r="BF294" s="28"/>
      <c r="BG294" s="28"/>
      <c r="BH294" s="28"/>
      <c r="BI294" s="28"/>
      <c r="BJ294" s="28"/>
      <c r="BK294" s="28"/>
      <c r="BL294" s="28"/>
      <c r="BM294" s="28"/>
      <c r="BN294" s="28"/>
      <c r="BO294" s="28"/>
      <c r="BP294" s="28"/>
      <c r="BQ294" s="28"/>
      <c r="BR294" s="28"/>
      <c r="BS294" s="28"/>
      <c r="BT294" s="28"/>
      <c r="BU294" s="28"/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  <c r="DM294" s="28"/>
      <c r="DN294" s="28"/>
      <c r="DO294" s="28"/>
      <c r="DP294" s="28"/>
      <c r="DQ294" s="28"/>
      <c r="DR294" s="28"/>
      <c r="DS294" s="28"/>
      <c r="DT294" s="28"/>
      <c r="DU294" s="28"/>
      <c r="DV294" s="28"/>
      <c r="DW294" s="28"/>
      <c r="DX294" s="28"/>
      <c r="DY294" s="28"/>
      <c r="DZ294" s="28"/>
      <c r="EA294" s="28"/>
      <c r="EB294" s="28"/>
      <c r="EC294" s="28"/>
      <c r="ED294" s="28"/>
      <c r="EE294" s="28"/>
      <c r="EF294" s="28"/>
      <c r="EG294" s="28"/>
      <c r="EH294" s="28"/>
      <c r="EI294" s="28"/>
      <c r="EJ294" s="28"/>
      <c r="EK294" s="28"/>
      <c r="EL294" s="28"/>
      <c r="EM294" s="28"/>
      <c r="EN294" s="28"/>
      <c r="EO294" s="28"/>
      <c r="EP294" s="28"/>
      <c r="EQ294" s="28"/>
      <c r="ER294" s="28"/>
      <c r="ES294" s="28"/>
      <c r="ET294" s="28"/>
      <c r="EU294" s="28"/>
      <c r="EV294" s="28"/>
      <c r="EW294" s="28"/>
      <c r="EX294" s="28"/>
      <c r="EY294" s="28"/>
      <c r="EZ294" s="28"/>
      <c r="FA294" s="28"/>
      <c r="FB294" s="28"/>
      <c r="FC294" s="28"/>
      <c r="FD294" s="28"/>
      <c r="FE294" s="28"/>
      <c r="FF294" s="28"/>
      <c r="FG294" s="28"/>
      <c r="FH294" s="28"/>
      <c r="FI294" s="28"/>
      <c r="FJ294" s="28"/>
      <c r="FK294" s="28"/>
      <c r="FL294" s="28"/>
      <c r="FM294" s="28"/>
      <c r="FN294" s="28"/>
      <c r="FO294" s="28"/>
      <c r="FP294" s="28"/>
      <c r="FQ294" s="28"/>
      <c r="FR294" s="28"/>
      <c r="FS294" s="28"/>
      <c r="FT294" s="28"/>
      <c r="FU294" s="28"/>
      <c r="FV294" s="28"/>
      <c r="FW294" s="28"/>
      <c r="FX294" s="28"/>
      <c r="FY294" s="28"/>
      <c r="FZ294" s="28"/>
      <c r="GA294" s="28"/>
      <c r="GB294" s="28"/>
      <c r="GC294" s="28"/>
      <c r="GD294" s="28"/>
      <c r="GE294" s="28"/>
      <c r="GF294" s="28"/>
      <c r="GG294" s="28"/>
      <c r="GH294" s="28"/>
      <c r="GI294" s="28"/>
      <c r="GJ294" s="28"/>
      <c r="GK294" s="28"/>
      <c r="GL294" s="28"/>
      <c r="GM294" s="28"/>
      <c r="GN294" s="28"/>
      <c r="GO294" s="28"/>
      <c r="GP294" s="28"/>
      <c r="GQ294" s="28"/>
      <c r="GR294" s="28"/>
      <c r="GS294" s="28"/>
      <c r="GT294" s="28"/>
      <c r="GU294" s="28"/>
      <c r="GV294" s="28"/>
      <c r="GW294" s="28"/>
      <c r="GX294" s="28"/>
      <c r="GY294" s="28"/>
      <c r="GZ294" s="28"/>
      <c r="HA294" s="28"/>
      <c r="HB294" s="28"/>
      <c r="HC294" s="28"/>
      <c r="HD294" s="28"/>
      <c r="HE294" s="28"/>
      <c r="HF294" s="28"/>
      <c r="HG294" s="28"/>
      <c r="HH294" s="28"/>
      <c r="HI294" s="28"/>
      <c r="HJ294" s="28"/>
      <c r="HK294" s="28"/>
      <c r="HL294" s="28"/>
      <c r="HM294" s="28"/>
      <c r="HN294" s="28"/>
      <c r="HO294" s="28"/>
      <c r="HP294" s="28"/>
      <c r="HQ294" s="28"/>
      <c r="HR294" s="28"/>
      <c r="HS294" s="28"/>
      <c r="HT294" s="28"/>
      <c r="HU294" s="28"/>
      <c r="HV294" s="28"/>
      <c r="HW294" s="28"/>
      <c r="HX294" s="28"/>
      <c r="HY294" s="28"/>
      <c r="HZ294" s="28"/>
      <c r="IA294" s="28"/>
      <c r="IB294" s="28"/>
      <c r="IC294" s="28"/>
      <c r="ID294" s="28"/>
      <c r="IE294" s="28"/>
      <c r="IF294" s="28"/>
      <c r="IG294" s="28"/>
      <c r="IH294" s="28"/>
      <c r="II294" s="28"/>
      <c r="IJ294" s="28"/>
      <c r="IK294" s="28"/>
      <c r="IL294" s="28"/>
      <c r="IM294" s="28"/>
      <c r="IN294" s="28"/>
      <c r="IO294" s="28"/>
      <c r="IP294" s="28"/>
      <c r="IQ294" s="28"/>
      <c r="IR294" s="28"/>
      <c r="IS294" s="28"/>
      <c r="IT294" s="28"/>
      <c r="IU294" s="28"/>
      <c r="IV294" s="28"/>
      <c r="IW294" s="28"/>
      <c r="IX294" s="28"/>
      <c r="IY294" s="28"/>
      <c r="IZ294" s="28"/>
      <c r="JA294" s="28"/>
      <c r="JB294" s="28"/>
      <c r="JC294" s="28"/>
      <c r="JD294" s="28"/>
      <c r="JE294" s="28"/>
      <c r="JF294" s="28"/>
      <c r="JG294" s="28"/>
      <c r="JH294" s="28"/>
      <c r="JI294" s="28"/>
      <c r="JJ294" s="28"/>
      <c r="JK294" s="28"/>
      <c r="JL294" s="28"/>
      <c r="JM294" s="28"/>
      <c r="JN294" s="28"/>
      <c r="JO294" s="28"/>
      <c r="JP294" s="28"/>
      <c r="JQ294" s="28"/>
      <c r="JR294" s="28"/>
      <c r="JS294" s="28"/>
      <c r="JT294" s="28"/>
      <c r="JU294" s="28"/>
      <c r="JV294" s="28"/>
      <c r="JW294" s="28"/>
      <c r="JX294" s="28"/>
      <c r="JY294" s="28"/>
      <c r="JZ294" s="28"/>
      <c r="KA294" s="28"/>
      <c r="KB294" s="28"/>
      <c r="KC294" s="28"/>
      <c r="KD294" s="28"/>
      <c r="KE294" s="28"/>
      <c r="KF294" s="28"/>
      <c r="KG294" s="28"/>
      <c r="KH294" s="28"/>
      <c r="KI294" s="28"/>
      <c r="KJ294" s="28"/>
      <c r="KK294" s="28"/>
      <c r="KL294" s="28"/>
      <c r="KM294" s="28"/>
      <c r="KN294" s="28"/>
      <c r="KO294" s="28"/>
      <c r="KP294" s="28"/>
      <c r="KQ294" s="28"/>
      <c r="KR294" s="28"/>
      <c r="KS294" s="28"/>
      <c r="KT294" s="28"/>
      <c r="KU294" s="28"/>
      <c r="KV294" s="28"/>
      <c r="KW294" s="28"/>
      <c r="KX294" s="28"/>
      <c r="KY294" s="28"/>
      <c r="KZ294" s="28"/>
      <c r="LA294" s="28"/>
      <c r="LB294" s="28"/>
      <c r="LC294" s="28"/>
      <c r="LD294" s="28"/>
      <c r="LE294" s="28"/>
      <c r="LF294" s="28"/>
      <c r="LG294" s="28"/>
      <c r="LH294" s="28"/>
      <c r="LI294" s="28"/>
      <c r="LJ294" s="28"/>
      <c r="LK294" s="28"/>
      <c r="LL294" s="28"/>
      <c r="LM294" s="28"/>
      <c r="LN294" s="28"/>
      <c r="LO294" s="28"/>
      <c r="LP294" s="28"/>
      <c r="LQ294" s="28"/>
      <c r="LR294" s="28"/>
      <c r="LS294" s="28"/>
      <c r="LT294" s="28"/>
      <c r="LU294" s="28"/>
      <c r="LV294" s="28"/>
      <c r="LW294" s="28"/>
      <c r="LX294" s="28"/>
      <c r="LY294" s="28"/>
      <c r="LZ294" s="28"/>
      <c r="MA294" s="28"/>
      <c r="MB294" s="28"/>
      <c r="MC294" s="28"/>
      <c r="MD294" s="28"/>
      <c r="ME294" s="28"/>
      <c r="MF294" s="28"/>
      <c r="MG294" s="28"/>
      <c r="MH294" s="28"/>
      <c r="MI294" s="28"/>
      <c r="MJ294" s="28"/>
      <c r="MK294" s="28"/>
      <c r="ML294" s="28"/>
      <c r="MM294" s="28"/>
      <c r="MN294" s="28"/>
      <c r="MO294" s="28"/>
      <c r="MP294" s="28"/>
      <c r="MQ294" s="28"/>
      <c r="MR294" s="28"/>
      <c r="MS294" s="28"/>
      <c r="MT294" s="28"/>
      <c r="MU294" s="28"/>
      <c r="MV294" s="28"/>
      <c r="MW294" s="28"/>
      <c r="MX294" s="28"/>
      <c r="MY294" s="28"/>
      <c r="MZ294" s="28"/>
      <c r="NA294" s="28"/>
      <c r="NB294" s="28"/>
      <c r="NC294" s="28"/>
      <c r="ND294" s="28"/>
      <c r="NE294" s="28"/>
      <c r="NF294" s="28"/>
      <c r="NG294" s="28"/>
      <c r="NH294" s="28"/>
      <c r="NI294" s="28"/>
      <c r="NJ294" s="28"/>
      <c r="NK294" s="28"/>
      <c r="NL294" s="28"/>
      <c r="NM294" s="28"/>
      <c r="NN294" s="28"/>
      <c r="NO294" s="28"/>
      <c r="NP294" s="28"/>
      <c r="NQ294" s="28"/>
      <c r="NR294" s="28"/>
      <c r="NS294" s="28"/>
      <c r="NT294" s="28"/>
      <c r="NU294" s="28"/>
      <c r="NV294" s="28"/>
      <c r="NW294" s="28"/>
      <c r="NX294" s="28"/>
      <c r="NY294" s="28"/>
      <c r="NZ294" s="28"/>
      <c r="OA294" s="28"/>
      <c r="OB294" s="28"/>
      <c r="OC294" s="28"/>
      <c r="OD294" s="28"/>
      <c r="OE294" s="28"/>
      <c r="OF294" s="28"/>
      <c r="OG294" s="28"/>
      <c r="OH294" s="28"/>
      <c r="OI294" s="28"/>
      <c r="OJ294" s="28"/>
    </row>
    <row r="295" spans="1:400">
      <c r="A295" s="12" t="s">
        <v>297</v>
      </c>
      <c r="B295" s="13"/>
      <c r="C295" s="189"/>
      <c r="D295" s="12"/>
      <c r="E295" s="14" t="s">
        <v>180</v>
      </c>
      <c r="F295" s="14" t="s">
        <v>205</v>
      </c>
      <c r="G295" s="14" t="s">
        <v>314</v>
      </c>
      <c r="H295" s="15">
        <v>2019</v>
      </c>
      <c r="I295" s="15">
        <v>2</v>
      </c>
      <c r="J295" s="15">
        <v>0</v>
      </c>
      <c r="K295" s="15">
        <v>0</v>
      </c>
      <c r="L295" s="16" t="s">
        <v>304</v>
      </c>
      <c r="M295" s="16"/>
      <c r="N295" s="16" t="s">
        <v>305</v>
      </c>
      <c r="O295" s="17">
        <v>1920</v>
      </c>
      <c r="P295" s="17">
        <v>0</v>
      </c>
      <c r="Q295" s="17">
        <v>0</v>
      </c>
      <c r="R295" s="18" t="s">
        <v>33</v>
      </c>
      <c r="S295" s="19">
        <v>60</v>
      </c>
      <c r="T295" s="19">
        <v>110</v>
      </c>
      <c r="U295" s="19">
        <v>3</v>
      </c>
      <c r="V295" s="19">
        <v>0</v>
      </c>
      <c r="W295" s="20">
        <v>0.33</v>
      </c>
      <c r="X295" s="21">
        <v>1267.2</v>
      </c>
      <c r="Y295" s="22" t="s">
        <v>33</v>
      </c>
      <c r="Z295" s="14" t="s">
        <v>5838</v>
      </c>
      <c r="AA295" s="24" t="s">
        <v>67</v>
      </c>
      <c r="AB295" s="14" t="s">
        <v>67</v>
      </c>
      <c r="AC295" s="14" t="s">
        <v>67</v>
      </c>
      <c r="AD295" s="25"/>
      <c r="AE295" s="26"/>
      <c r="AF295" s="27"/>
      <c r="AG295" s="29"/>
      <c r="AH295" s="29"/>
      <c r="AI295" s="29"/>
      <c r="AJ295" s="29"/>
      <c r="AK295" s="29"/>
      <c r="AL295" s="29"/>
      <c r="AM295" s="29"/>
      <c r="AN295" s="29"/>
      <c r="AO295" s="29"/>
      <c r="AP295" s="28"/>
      <c r="AQ295" s="28"/>
      <c r="AR295" s="28"/>
      <c r="AS295" s="28"/>
      <c r="AT295" s="28"/>
      <c r="AU295" s="28"/>
      <c r="AV295" s="28"/>
      <c r="AW295" s="28"/>
      <c r="AX295" s="28"/>
      <c r="AY295" s="28"/>
      <c r="AZ295" s="28"/>
      <c r="BA295" s="28"/>
      <c r="BB295" s="28"/>
      <c r="BC295" s="28"/>
      <c r="BD295" s="28"/>
      <c r="BE295" s="28"/>
      <c r="BF295" s="28"/>
      <c r="BG295" s="28"/>
      <c r="BH295" s="28"/>
      <c r="BI295" s="28"/>
      <c r="BJ295" s="28"/>
      <c r="BK295" s="28"/>
      <c r="BL295" s="28"/>
      <c r="BM295" s="28"/>
      <c r="BN295" s="28"/>
      <c r="BO295" s="28"/>
      <c r="BP295" s="28"/>
      <c r="BQ295" s="28"/>
      <c r="BR295" s="28"/>
      <c r="BS295" s="28"/>
      <c r="BT295" s="28"/>
      <c r="BU295" s="28"/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  <c r="DM295" s="28"/>
      <c r="DN295" s="28"/>
      <c r="DO295" s="28"/>
      <c r="DP295" s="28"/>
      <c r="DQ295" s="28"/>
      <c r="DR295" s="28"/>
      <c r="DS295" s="28"/>
      <c r="DT295" s="28"/>
      <c r="DU295" s="28"/>
      <c r="DV295" s="28"/>
      <c r="DW295" s="28"/>
      <c r="DX295" s="28"/>
      <c r="DY295" s="28"/>
      <c r="DZ295" s="28"/>
      <c r="EA295" s="28"/>
      <c r="EB295" s="28"/>
      <c r="EC295" s="28"/>
      <c r="ED295" s="28"/>
      <c r="EE295" s="28"/>
      <c r="EF295" s="28"/>
      <c r="EG295" s="28"/>
      <c r="EH295" s="28"/>
      <c r="EI295" s="28"/>
      <c r="EJ295" s="28"/>
      <c r="EK295" s="28"/>
      <c r="EL295" s="28"/>
      <c r="EM295" s="28"/>
      <c r="EN295" s="28"/>
      <c r="EO295" s="28"/>
      <c r="EP295" s="28"/>
      <c r="EQ295" s="28"/>
      <c r="ER295" s="28"/>
      <c r="ES295" s="28"/>
      <c r="ET295" s="28"/>
      <c r="EU295" s="28"/>
      <c r="EV295" s="28"/>
      <c r="EW295" s="28"/>
      <c r="EX295" s="28"/>
      <c r="EY295" s="28"/>
      <c r="EZ295" s="28"/>
      <c r="FA295" s="28"/>
      <c r="FB295" s="28"/>
      <c r="FC295" s="28"/>
      <c r="FD295" s="28"/>
      <c r="FE295" s="28"/>
      <c r="FF295" s="28"/>
      <c r="FG295" s="28"/>
      <c r="FH295" s="28"/>
      <c r="FI295" s="28"/>
      <c r="FJ295" s="28"/>
      <c r="FK295" s="28"/>
      <c r="FL295" s="28"/>
      <c r="FM295" s="28"/>
      <c r="FN295" s="28"/>
      <c r="FO295" s="28"/>
      <c r="FP295" s="28"/>
      <c r="FQ295" s="28"/>
      <c r="FR295" s="28"/>
      <c r="FS295" s="28"/>
      <c r="FT295" s="28"/>
      <c r="FU295" s="28"/>
      <c r="FV295" s="28"/>
      <c r="FW295" s="28"/>
      <c r="FX295" s="28"/>
      <c r="FY295" s="28"/>
      <c r="FZ295" s="28"/>
      <c r="GA295" s="28"/>
      <c r="GB295" s="28"/>
      <c r="GC295" s="28"/>
      <c r="GD295" s="28"/>
      <c r="GE295" s="28"/>
      <c r="GF295" s="28"/>
      <c r="GG295" s="28"/>
      <c r="GH295" s="28"/>
      <c r="GI295" s="28"/>
      <c r="GJ295" s="28"/>
      <c r="GK295" s="28"/>
      <c r="GL295" s="28"/>
      <c r="GM295" s="28"/>
      <c r="GN295" s="28"/>
      <c r="GO295" s="28"/>
      <c r="GP295" s="28"/>
      <c r="GQ295" s="28"/>
      <c r="GR295" s="28"/>
      <c r="GS295" s="28"/>
      <c r="GT295" s="28"/>
      <c r="GU295" s="28"/>
      <c r="GV295" s="28"/>
      <c r="GW295" s="28"/>
      <c r="GX295" s="28"/>
      <c r="GY295" s="28"/>
      <c r="GZ295" s="28"/>
      <c r="HA295" s="28"/>
      <c r="HB295" s="28"/>
      <c r="HC295" s="28"/>
      <c r="HD295" s="28"/>
      <c r="HE295" s="28"/>
      <c r="HF295" s="28"/>
      <c r="HG295" s="28"/>
      <c r="HH295" s="28"/>
      <c r="HI295" s="28"/>
      <c r="HJ295" s="28"/>
      <c r="HK295" s="28"/>
      <c r="HL295" s="28"/>
      <c r="HM295" s="28"/>
      <c r="HN295" s="28"/>
      <c r="HO295" s="28"/>
      <c r="HP295" s="28"/>
      <c r="HQ295" s="28"/>
      <c r="HR295" s="28"/>
      <c r="HS295" s="28"/>
      <c r="HT295" s="28"/>
      <c r="HU295" s="28"/>
      <c r="HV295" s="28"/>
      <c r="HW295" s="28"/>
      <c r="HX295" s="28"/>
      <c r="HY295" s="28"/>
      <c r="HZ295" s="28"/>
      <c r="IA295" s="28"/>
      <c r="IB295" s="28"/>
      <c r="IC295" s="28"/>
      <c r="ID295" s="28"/>
      <c r="IE295" s="28"/>
      <c r="IF295" s="28"/>
      <c r="IG295" s="28"/>
      <c r="IH295" s="28"/>
      <c r="II295" s="28"/>
      <c r="IJ295" s="28"/>
      <c r="IK295" s="28"/>
      <c r="IL295" s="28"/>
      <c r="IM295" s="28"/>
      <c r="IN295" s="28"/>
      <c r="IO295" s="28"/>
      <c r="IP295" s="28"/>
      <c r="IQ295" s="28"/>
      <c r="IR295" s="28"/>
      <c r="IS295" s="28"/>
      <c r="IT295" s="28"/>
      <c r="IU295" s="28"/>
      <c r="IV295" s="28"/>
      <c r="IW295" s="28"/>
      <c r="IX295" s="28"/>
      <c r="IY295" s="28"/>
      <c r="IZ295" s="28"/>
      <c r="JA295" s="28"/>
      <c r="JB295" s="28"/>
      <c r="JC295" s="28"/>
      <c r="JD295" s="28"/>
      <c r="JE295" s="28"/>
      <c r="JF295" s="28"/>
      <c r="JG295" s="28"/>
      <c r="JH295" s="28"/>
      <c r="JI295" s="28"/>
      <c r="JJ295" s="28"/>
      <c r="JK295" s="28"/>
      <c r="JL295" s="28"/>
      <c r="JM295" s="28"/>
      <c r="JN295" s="28"/>
      <c r="JO295" s="28"/>
      <c r="JP295" s="28"/>
      <c r="JQ295" s="28"/>
      <c r="JR295" s="28"/>
      <c r="JS295" s="28"/>
      <c r="JT295" s="28"/>
      <c r="JU295" s="28"/>
      <c r="JV295" s="28"/>
      <c r="JW295" s="28"/>
      <c r="JX295" s="28"/>
      <c r="JY295" s="28"/>
      <c r="JZ295" s="28"/>
      <c r="KA295" s="28"/>
      <c r="KB295" s="28"/>
      <c r="KC295" s="28"/>
      <c r="KD295" s="28"/>
      <c r="KE295" s="28"/>
      <c r="KF295" s="28"/>
      <c r="KG295" s="28"/>
      <c r="KH295" s="28"/>
      <c r="KI295" s="28"/>
      <c r="KJ295" s="28"/>
      <c r="KK295" s="28"/>
      <c r="KL295" s="28"/>
      <c r="KM295" s="28"/>
      <c r="KN295" s="28"/>
      <c r="KO295" s="28"/>
      <c r="KP295" s="28"/>
      <c r="KQ295" s="28"/>
      <c r="KR295" s="28"/>
      <c r="KS295" s="28"/>
      <c r="KT295" s="28"/>
      <c r="KU295" s="28"/>
      <c r="KV295" s="28"/>
      <c r="KW295" s="28"/>
      <c r="KX295" s="28"/>
      <c r="KY295" s="28"/>
      <c r="KZ295" s="28"/>
      <c r="LA295" s="28"/>
      <c r="LB295" s="28"/>
      <c r="LC295" s="28"/>
      <c r="LD295" s="28"/>
      <c r="LE295" s="28"/>
      <c r="LF295" s="28"/>
      <c r="LG295" s="28"/>
      <c r="LH295" s="28"/>
      <c r="LI295" s="28"/>
      <c r="LJ295" s="28"/>
      <c r="LK295" s="28"/>
      <c r="LL295" s="28"/>
      <c r="LM295" s="28"/>
      <c r="LN295" s="28"/>
      <c r="LO295" s="28"/>
      <c r="LP295" s="28"/>
      <c r="LQ295" s="28"/>
      <c r="LR295" s="28"/>
      <c r="LS295" s="28"/>
      <c r="LT295" s="28"/>
      <c r="LU295" s="28"/>
      <c r="LV295" s="28"/>
      <c r="LW295" s="28"/>
      <c r="LX295" s="28"/>
      <c r="LY295" s="28"/>
      <c r="LZ295" s="28"/>
      <c r="MA295" s="28"/>
      <c r="MB295" s="28"/>
      <c r="MC295" s="28"/>
      <c r="MD295" s="28"/>
      <c r="ME295" s="28"/>
      <c r="MF295" s="28"/>
      <c r="MG295" s="28"/>
      <c r="MH295" s="28"/>
      <c r="MI295" s="28"/>
      <c r="MJ295" s="28"/>
      <c r="MK295" s="28"/>
      <c r="ML295" s="28"/>
      <c r="MM295" s="28"/>
      <c r="MN295" s="28"/>
      <c r="MO295" s="28"/>
      <c r="MP295" s="28"/>
      <c r="MQ295" s="28"/>
      <c r="MR295" s="28"/>
      <c r="MS295" s="28"/>
      <c r="MT295" s="28"/>
      <c r="MU295" s="28"/>
      <c r="MV295" s="28"/>
      <c r="MW295" s="28"/>
      <c r="MX295" s="28"/>
      <c r="MY295" s="28"/>
      <c r="MZ295" s="28"/>
      <c r="NA295" s="28"/>
      <c r="NB295" s="28"/>
      <c r="NC295" s="28"/>
      <c r="ND295" s="28"/>
      <c r="NE295" s="28"/>
      <c r="NF295" s="28"/>
      <c r="NG295" s="28"/>
      <c r="NH295" s="28"/>
      <c r="NI295" s="28"/>
      <c r="NJ295" s="28"/>
      <c r="NK295" s="28"/>
      <c r="NL295" s="28"/>
      <c r="NM295" s="28"/>
      <c r="NN295" s="28"/>
      <c r="NO295" s="28"/>
      <c r="NP295" s="28"/>
      <c r="NQ295" s="28"/>
      <c r="NR295" s="28"/>
      <c r="NS295" s="28"/>
      <c r="NT295" s="28"/>
      <c r="NU295" s="28"/>
      <c r="NV295" s="28"/>
      <c r="NW295" s="28"/>
      <c r="NX295" s="28"/>
      <c r="NY295" s="28"/>
      <c r="NZ295" s="28"/>
      <c r="OA295" s="28"/>
      <c r="OB295" s="28"/>
      <c r="OC295" s="28"/>
      <c r="OD295" s="28"/>
      <c r="OE295" s="28"/>
      <c r="OF295" s="28"/>
      <c r="OG295" s="28"/>
      <c r="OH295" s="28"/>
      <c r="OI295" s="28"/>
      <c r="OJ295" s="28"/>
    </row>
    <row r="296" spans="1:400">
      <c r="A296" s="12" t="s">
        <v>297</v>
      </c>
      <c r="B296" s="13"/>
      <c r="C296" s="189"/>
      <c r="D296" s="12"/>
      <c r="E296" s="14" t="s">
        <v>180</v>
      </c>
      <c r="F296" s="14" t="s">
        <v>205</v>
      </c>
      <c r="G296" s="14" t="s">
        <v>314</v>
      </c>
      <c r="H296" s="15">
        <v>2019</v>
      </c>
      <c r="I296" s="15">
        <v>2</v>
      </c>
      <c r="J296" s="15">
        <v>0</v>
      </c>
      <c r="K296" s="15">
        <v>0</v>
      </c>
      <c r="L296" s="16" t="s">
        <v>315</v>
      </c>
      <c r="M296" s="16"/>
      <c r="N296" s="16" t="s">
        <v>39</v>
      </c>
      <c r="O296" s="17">
        <v>1920</v>
      </c>
      <c r="P296" s="17">
        <v>0</v>
      </c>
      <c r="Q296" s="17">
        <v>0</v>
      </c>
      <c r="R296" s="18" t="s">
        <v>33</v>
      </c>
      <c r="S296" s="19">
        <v>60</v>
      </c>
      <c r="T296" s="19">
        <v>110</v>
      </c>
      <c r="U296" s="19">
        <v>3</v>
      </c>
      <c r="V296" s="19">
        <v>0</v>
      </c>
      <c r="W296" s="20">
        <v>0.33</v>
      </c>
      <c r="X296" s="21">
        <v>1267.2</v>
      </c>
      <c r="Y296" s="22" t="s">
        <v>33</v>
      </c>
      <c r="Z296" s="14" t="s">
        <v>5838</v>
      </c>
      <c r="AA296" s="24" t="s">
        <v>67</v>
      </c>
      <c r="AB296" s="14" t="s">
        <v>67</v>
      </c>
      <c r="AC296" s="14" t="s">
        <v>67</v>
      </c>
      <c r="AD296" s="25"/>
      <c r="AE296" s="26"/>
      <c r="AF296" s="27"/>
      <c r="AG296" s="29"/>
      <c r="AH296" s="29"/>
      <c r="AI296" s="29"/>
      <c r="AJ296" s="29"/>
      <c r="AK296" s="29"/>
      <c r="AL296" s="29"/>
      <c r="AM296" s="29"/>
      <c r="AN296" s="29"/>
      <c r="AO296" s="29"/>
      <c r="AP296" s="28"/>
      <c r="AQ296" s="28"/>
      <c r="AR296" s="28"/>
      <c r="AS296" s="28"/>
      <c r="AT296" s="28"/>
      <c r="AU296" s="28"/>
      <c r="AV296" s="28"/>
      <c r="AW296" s="28"/>
      <c r="AX296" s="28"/>
      <c r="AY296" s="28"/>
      <c r="AZ296" s="28"/>
      <c r="BA296" s="28"/>
      <c r="BB296" s="28"/>
      <c r="BC296" s="28"/>
      <c r="BD296" s="28"/>
      <c r="BE296" s="28"/>
      <c r="BF296" s="28"/>
      <c r="BG296" s="28"/>
      <c r="BH296" s="28"/>
      <c r="BI296" s="28"/>
      <c r="BJ296" s="28"/>
      <c r="BK296" s="28"/>
      <c r="BL296" s="28"/>
      <c r="BM296" s="28"/>
      <c r="BN296" s="28"/>
      <c r="BO296" s="28"/>
      <c r="BP296" s="28"/>
      <c r="BQ296" s="28"/>
      <c r="BR296" s="28"/>
      <c r="BS296" s="28"/>
      <c r="BT296" s="28"/>
      <c r="BU296" s="28"/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  <c r="DM296" s="28"/>
      <c r="DN296" s="28"/>
      <c r="DO296" s="28"/>
      <c r="DP296" s="28"/>
      <c r="DQ296" s="28"/>
      <c r="DR296" s="28"/>
      <c r="DS296" s="28"/>
      <c r="DT296" s="28"/>
      <c r="DU296" s="28"/>
      <c r="DV296" s="28"/>
      <c r="DW296" s="28"/>
      <c r="DX296" s="28"/>
      <c r="DY296" s="28"/>
      <c r="DZ296" s="28"/>
      <c r="EA296" s="28"/>
      <c r="EB296" s="28"/>
      <c r="EC296" s="28"/>
      <c r="ED296" s="28"/>
      <c r="EE296" s="28"/>
      <c r="EF296" s="28"/>
      <c r="EG296" s="28"/>
      <c r="EH296" s="28"/>
      <c r="EI296" s="28"/>
      <c r="EJ296" s="28"/>
      <c r="EK296" s="28"/>
      <c r="EL296" s="28"/>
      <c r="EM296" s="28"/>
      <c r="EN296" s="28"/>
      <c r="EO296" s="28"/>
      <c r="EP296" s="28"/>
      <c r="EQ296" s="28"/>
      <c r="ER296" s="28"/>
      <c r="ES296" s="28"/>
      <c r="ET296" s="28"/>
      <c r="EU296" s="28"/>
      <c r="EV296" s="28"/>
      <c r="EW296" s="28"/>
      <c r="EX296" s="28"/>
      <c r="EY296" s="28"/>
      <c r="EZ296" s="28"/>
      <c r="FA296" s="28"/>
      <c r="FB296" s="28"/>
      <c r="FC296" s="28"/>
      <c r="FD296" s="28"/>
      <c r="FE296" s="28"/>
      <c r="FF296" s="28"/>
      <c r="FG296" s="28"/>
      <c r="FH296" s="28"/>
      <c r="FI296" s="28"/>
      <c r="FJ296" s="28"/>
      <c r="FK296" s="28"/>
      <c r="FL296" s="28"/>
      <c r="FM296" s="28"/>
      <c r="FN296" s="28"/>
      <c r="FO296" s="28"/>
      <c r="FP296" s="28"/>
      <c r="FQ296" s="28"/>
      <c r="FR296" s="28"/>
      <c r="FS296" s="28"/>
      <c r="FT296" s="28"/>
      <c r="FU296" s="28"/>
      <c r="FV296" s="28"/>
      <c r="FW296" s="28"/>
      <c r="FX296" s="28"/>
      <c r="FY296" s="28"/>
      <c r="FZ296" s="28"/>
      <c r="GA296" s="28"/>
      <c r="GB296" s="28"/>
      <c r="GC296" s="28"/>
      <c r="GD296" s="28"/>
      <c r="GE296" s="28"/>
      <c r="GF296" s="28"/>
      <c r="GG296" s="28"/>
      <c r="GH296" s="28"/>
      <c r="GI296" s="28"/>
      <c r="GJ296" s="28"/>
      <c r="GK296" s="28"/>
      <c r="GL296" s="28"/>
      <c r="GM296" s="28"/>
      <c r="GN296" s="28"/>
      <c r="GO296" s="28"/>
      <c r="GP296" s="28"/>
      <c r="GQ296" s="28"/>
      <c r="GR296" s="28"/>
      <c r="GS296" s="28"/>
      <c r="GT296" s="28"/>
      <c r="GU296" s="28"/>
      <c r="GV296" s="28"/>
      <c r="GW296" s="28"/>
      <c r="GX296" s="28"/>
      <c r="GY296" s="28"/>
      <c r="GZ296" s="28"/>
      <c r="HA296" s="28"/>
      <c r="HB296" s="28"/>
      <c r="HC296" s="28"/>
      <c r="HD296" s="28"/>
      <c r="HE296" s="28"/>
      <c r="HF296" s="28"/>
      <c r="HG296" s="28"/>
      <c r="HH296" s="28"/>
      <c r="HI296" s="28"/>
      <c r="HJ296" s="28"/>
      <c r="HK296" s="28"/>
      <c r="HL296" s="28"/>
      <c r="HM296" s="28"/>
      <c r="HN296" s="28"/>
      <c r="HO296" s="28"/>
      <c r="HP296" s="28"/>
      <c r="HQ296" s="28"/>
      <c r="HR296" s="28"/>
      <c r="HS296" s="28"/>
      <c r="HT296" s="28"/>
      <c r="HU296" s="28"/>
      <c r="HV296" s="28"/>
      <c r="HW296" s="28"/>
      <c r="HX296" s="28"/>
      <c r="HY296" s="28"/>
      <c r="HZ296" s="28"/>
      <c r="IA296" s="28"/>
      <c r="IB296" s="28"/>
      <c r="IC296" s="28"/>
      <c r="ID296" s="28"/>
      <c r="IE296" s="28"/>
      <c r="IF296" s="28"/>
      <c r="IG296" s="28"/>
      <c r="IH296" s="28"/>
      <c r="II296" s="28"/>
      <c r="IJ296" s="28"/>
      <c r="IK296" s="28"/>
      <c r="IL296" s="28"/>
      <c r="IM296" s="28"/>
      <c r="IN296" s="28"/>
      <c r="IO296" s="28"/>
      <c r="IP296" s="28"/>
      <c r="IQ296" s="28"/>
      <c r="IR296" s="28"/>
      <c r="IS296" s="28"/>
      <c r="IT296" s="28"/>
      <c r="IU296" s="28"/>
      <c r="IV296" s="28"/>
      <c r="IW296" s="28"/>
      <c r="IX296" s="28"/>
      <c r="IY296" s="28"/>
      <c r="IZ296" s="28"/>
      <c r="JA296" s="28"/>
      <c r="JB296" s="28"/>
      <c r="JC296" s="28"/>
      <c r="JD296" s="28"/>
      <c r="JE296" s="28"/>
      <c r="JF296" s="28"/>
      <c r="JG296" s="28"/>
      <c r="JH296" s="28"/>
      <c r="JI296" s="28"/>
      <c r="JJ296" s="28"/>
      <c r="JK296" s="28"/>
      <c r="JL296" s="28"/>
      <c r="JM296" s="28"/>
      <c r="JN296" s="28"/>
      <c r="JO296" s="28"/>
      <c r="JP296" s="28"/>
      <c r="JQ296" s="28"/>
      <c r="JR296" s="28"/>
      <c r="JS296" s="28"/>
      <c r="JT296" s="28"/>
      <c r="JU296" s="28"/>
      <c r="JV296" s="28"/>
      <c r="JW296" s="28"/>
      <c r="JX296" s="28"/>
      <c r="JY296" s="28"/>
      <c r="JZ296" s="28"/>
      <c r="KA296" s="28"/>
      <c r="KB296" s="28"/>
      <c r="KC296" s="28"/>
      <c r="KD296" s="28"/>
      <c r="KE296" s="28"/>
      <c r="KF296" s="28"/>
      <c r="KG296" s="28"/>
      <c r="KH296" s="28"/>
      <c r="KI296" s="28"/>
      <c r="KJ296" s="28"/>
      <c r="KK296" s="28"/>
      <c r="KL296" s="28"/>
      <c r="KM296" s="28"/>
      <c r="KN296" s="28"/>
      <c r="KO296" s="28"/>
      <c r="KP296" s="28"/>
      <c r="KQ296" s="28"/>
      <c r="KR296" s="28"/>
      <c r="KS296" s="28"/>
      <c r="KT296" s="28"/>
      <c r="KU296" s="28"/>
      <c r="KV296" s="28"/>
      <c r="KW296" s="28"/>
      <c r="KX296" s="28"/>
      <c r="KY296" s="28"/>
      <c r="KZ296" s="28"/>
      <c r="LA296" s="28"/>
      <c r="LB296" s="28"/>
      <c r="LC296" s="28"/>
      <c r="LD296" s="28"/>
      <c r="LE296" s="28"/>
      <c r="LF296" s="28"/>
      <c r="LG296" s="28"/>
      <c r="LH296" s="28"/>
      <c r="LI296" s="28"/>
      <c r="LJ296" s="28"/>
      <c r="LK296" s="28"/>
      <c r="LL296" s="28"/>
      <c r="LM296" s="28"/>
      <c r="LN296" s="28"/>
      <c r="LO296" s="28"/>
      <c r="LP296" s="28"/>
      <c r="LQ296" s="28"/>
      <c r="LR296" s="28"/>
      <c r="LS296" s="28"/>
      <c r="LT296" s="28"/>
      <c r="LU296" s="28"/>
      <c r="LV296" s="28"/>
      <c r="LW296" s="28"/>
      <c r="LX296" s="28"/>
      <c r="LY296" s="28"/>
      <c r="LZ296" s="28"/>
      <c r="MA296" s="28"/>
      <c r="MB296" s="28"/>
      <c r="MC296" s="28"/>
      <c r="MD296" s="28"/>
      <c r="ME296" s="28"/>
      <c r="MF296" s="28"/>
      <c r="MG296" s="28"/>
      <c r="MH296" s="28"/>
      <c r="MI296" s="28"/>
      <c r="MJ296" s="28"/>
      <c r="MK296" s="28"/>
      <c r="ML296" s="28"/>
      <c r="MM296" s="28"/>
      <c r="MN296" s="28"/>
      <c r="MO296" s="28"/>
      <c r="MP296" s="28"/>
      <c r="MQ296" s="28"/>
      <c r="MR296" s="28"/>
      <c r="MS296" s="28"/>
      <c r="MT296" s="28"/>
      <c r="MU296" s="28"/>
      <c r="MV296" s="28"/>
      <c r="MW296" s="28"/>
      <c r="MX296" s="28"/>
      <c r="MY296" s="28"/>
      <c r="MZ296" s="28"/>
      <c r="NA296" s="28"/>
      <c r="NB296" s="28"/>
      <c r="NC296" s="28"/>
      <c r="ND296" s="28"/>
      <c r="NE296" s="28"/>
      <c r="NF296" s="28"/>
      <c r="NG296" s="28"/>
      <c r="NH296" s="28"/>
      <c r="NI296" s="28"/>
      <c r="NJ296" s="28"/>
      <c r="NK296" s="28"/>
      <c r="NL296" s="28"/>
      <c r="NM296" s="28"/>
      <c r="NN296" s="28"/>
      <c r="NO296" s="28"/>
      <c r="NP296" s="28"/>
      <c r="NQ296" s="28"/>
      <c r="NR296" s="28"/>
      <c r="NS296" s="28"/>
      <c r="NT296" s="28"/>
      <c r="NU296" s="28"/>
      <c r="NV296" s="28"/>
      <c r="NW296" s="28"/>
      <c r="NX296" s="28"/>
      <c r="NY296" s="28"/>
      <c r="NZ296" s="28"/>
      <c r="OA296" s="28"/>
      <c r="OB296" s="28"/>
      <c r="OC296" s="28"/>
      <c r="OD296" s="28"/>
      <c r="OE296" s="28"/>
      <c r="OF296" s="28"/>
      <c r="OG296" s="28"/>
      <c r="OH296" s="28"/>
      <c r="OI296" s="28"/>
      <c r="OJ296" s="28"/>
    </row>
    <row r="297" spans="1:400">
      <c r="A297" s="12" t="s">
        <v>297</v>
      </c>
      <c r="B297" s="13"/>
      <c r="C297" s="189"/>
      <c r="D297" s="12"/>
      <c r="E297" s="14" t="s">
        <v>199</v>
      </c>
      <c r="F297" s="14" t="s">
        <v>302</v>
      </c>
      <c r="G297" s="14" t="s">
        <v>303</v>
      </c>
      <c r="H297" s="15">
        <v>2019</v>
      </c>
      <c r="I297" s="15">
        <v>3</v>
      </c>
      <c r="J297" s="15">
        <v>0</v>
      </c>
      <c r="K297" s="15">
        <v>0</v>
      </c>
      <c r="L297" s="16" t="s">
        <v>304</v>
      </c>
      <c r="M297" s="16"/>
      <c r="N297" s="16" t="s">
        <v>305</v>
      </c>
      <c r="O297" s="17">
        <v>480</v>
      </c>
      <c r="P297" s="17">
        <v>0</v>
      </c>
      <c r="Q297" s="17">
        <v>0</v>
      </c>
      <c r="R297" s="18" t="s">
        <v>33</v>
      </c>
      <c r="S297" s="19">
        <v>60</v>
      </c>
      <c r="T297" s="19">
        <v>220</v>
      </c>
      <c r="U297" s="19">
        <v>6.1363636363636367</v>
      </c>
      <c r="V297" s="19">
        <v>0</v>
      </c>
      <c r="W297" s="20">
        <v>1.35</v>
      </c>
      <c r="X297" s="21">
        <v>1944</v>
      </c>
      <c r="Y297" s="22" t="s">
        <v>33</v>
      </c>
      <c r="Z297" s="14" t="s">
        <v>5838</v>
      </c>
      <c r="AA297" s="24" t="s">
        <v>67</v>
      </c>
      <c r="AB297" s="14" t="s">
        <v>67</v>
      </c>
      <c r="AC297" s="14" t="s">
        <v>67</v>
      </c>
      <c r="AD297" s="25"/>
      <c r="AE297" s="26"/>
      <c r="AF297" s="27"/>
      <c r="AG297" s="29"/>
      <c r="AH297" s="29"/>
      <c r="AI297" s="29"/>
      <c r="AJ297" s="29"/>
      <c r="AK297" s="29"/>
      <c r="AL297" s="29"/>
      <c r="AM297" s="29"/>
      <c r="AN297" s="29"/>
      <c r="AO297" s="29"/>
      <c r="AP297" s="28"/>
      <c r="AQ297" s="28"/>
      <c r="AR297" s="28"/>
      <c r="AS297" s="28"/>
      <c r="AT297" s="28"/>
      <c r="AU297" s="28"/>
      <c r="AV297" s="28"/>
      <c r="AW297" s="28"/>
      <c r="AX297" s="28"/>
      <c r="AY297" s="28"/>
      <c r="AZ297" s="28"/>
      <c r="BA297" s="28"/>
      <c r="BB297" s="28"/>
      <c r="BC297" s="28"/>
      <c r="BD297" s="28"/>
      <c r="BE297" s="28"/>
      <c r="BF297" s="28"/>
      <c r="BG297" s="28"/>
      <c r="BH297" s="28"/>
      <c r="BI297" s="28"/>
      <c r="BJ297" s="28"/>
      <c r="BK297" s="28"/>
      <c r="BL297" s="28"/>
      <c r="BM297" s="28"/>
      <c r="BN297" s="28"/>
      <c r="BO297" s="28"/>
      <c r="BP297" s="28"/>
      <c r="BQ297" s="28"/>
      <c r="BR297" s="28"/>
      <c r="BS297" s="28"/>
      <c r="BT297" s="28"/>
      <c r="BU297" s="28"/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  <c r="DM297" s="28"/>
      <c r="DN297" s="28"/>
      <c r="DO297" s="28"/>
      <c r="DP297" s="28"/>
      <c r="DQ297" s="28"/>
      <c r="DR297" s="28"/>
      <c r="DS297" s="28"/>
      <c r="DT297" s="28"/>
      <c r="DU297" s="28"/>
      <c r="DV297" s="28"/>
      <c r="DW297" s="28"/>
      <c r="DX297" s="28"/>
      <c r="DY297" s="28"/>
      <c r="DZ297" s="28"/>
      <c r="EA297" s="28"/>
      <c r="EB297" s="28"/>
      <c r="EC297" s="28"/>
      <c r="ED297" s="28"/>
      <c r="EE297" s="28"/>
      <c r="EF297" s="28"/>
      <c r="EG297" s="28"/>
      <c r="EH297" s="28"/>
      <c r="EI297" s="28"/>
      <c r="EJ297" s="28"/>
      <c r="EK297" s="28"/>
      <c r="EL297" s="28"/>
      <c r="EM297" s="28"/>
      <c r="EN297" s="28"/>
      <c r="EO297" s="28"/>
      <c r="EP297" s="28"/>
      <c r="EQ297" s="28"/>
      <c r="ER297" s="28"/>
      <c r="ES297" s="28"/>
      <c r="ET297" s="28"/>
      <c r="EU297" s="28"/>
      <c r="EV297" s="28"/>
      <c r="EW297" s="28"/>
      <c r="EX297" s="28"/>
      <c r="EY297" s="28"/>
      <c r="EZ297" s="28"/>
      <c r="FA297" s="28"/>
      <c r="FB297" s="28"/>
      <c r="FC297" s="28"/>
      <c r="FD297" s="28"/>
      <c r="FE297" s="28"/>
      <c r="FF297" s="28"/>
      <c r="FG297" s="28"/>
      <c r="FH297" s="28"/>
      <c r="FI297" s="28"/>
      <c r="FJ297" s="28"/>
      <c r="FK297" s="28"/>
      <c r="FL297" s="28"/>
      <c r="FM297" s="28"/>
      <c r="FN297" s="28"/>
      <c r="FO297" s="28"/>
      <c r="FP297" s="28"/>
      <c r="FQ297" s="28"/>
      <c r="FR297" s="28"/>
      <c r="FS297" s="28"/>
      <c r="FT297" s="28"/>
      <c r="FU297" s="28"/>
      <c r="FV297" s="28"/>
      <c r="FW297" s="28"/>
      <c r="FX297" s="28"/>
      <c r="FY297" s="28"/>
      <c r="FZ297" s="28"/>
      <c r="GA297" s="28"/>
      <c r="GB297" s="28"/>
      <c r="GC297" s="28"/>
      <c r="GD297" s="28"/>
      <c r="GE297" s="28"/>
      <c r="GF297" s="28"/>
      <c r="GG297" s="28"/>
      <c r="GH297" s="28"/>
      <c r="GI297" s="28"/>
      <c r="GJ297" s="28"/>
      <c r="GK297" s="28"/>
      <c r="GL297" s="28"/>
      <c r="GM297" s="28"/>
      <c r="GN297" s="28"/>
      <c r="GO297" s="28"/>
      <c r="GP297" s="28"/>
      <c r="GQ297" s="28"/>
      <c r="GR297" s="28"/>
      <c r="GS297" s="28"/>
      <c r="GT297" s="28"/>
      <c r="GU297" s="28"/>
      <c r="GV297" s="28"/>
      <c r="GW297" s="28"/>
      <c r="GX297" s="28"/>
      <c r="GY297" s="28"/>
      <c r="GZ297" s="28"/>
      <c r="HA297" s="28"/>
      <c r="HB297" s="28"/>
      <c r="HC297" s="28"/>
      <c r="HD297" s="28"/>
      <c r="HE297" s="28"/>
      <c r="HF297" s="28"/>
      <c r="HG297" s="28"/>
      <c r="HH297" s="28"/>
      <c r="HI297" s="28"/>
      <c r="HJ297" s="28"/>
      <c r="HK297" s="28"/>
      <c r="HL297" s="28"/>
      <c r="HM297" s="28"/>
      <c r="HN297" s="28"/>
      <c r="HO297" s="28"/>
      <c r="HP297" s="28"/>
      <c r="HQ297" s="28"/>
      <c r="HR297" s="28"/>
      <c r="HS297" s="28"/>
      <c r="HT297" s="28"/>
      <c r="HU297" s="28"/>
      <c r="HV297" s="28"/>
      <c r="HW297" s="28"/>
      <c r="HX297" s="28"/>
      <c r="HY297" s="28"/>
      <c r="HZ297" s="28"/>
      <c r="IA297" s="28"/>
      <c r="IB297" s="28"/>
      <c r="IC297" s="28"/>
      <c r="ID297" s="28"/>
      <c r="IE297" s="28"/>
      <c r="IF297" s="28"/>
      <c r="IG297" s="28"/>
      <c r="IH297" s="28"/>
      <c r="II297" s="28"/>
      <c r="IJ297" s="28"/>
      <c r="IK297" s="28"/>
      <c r="IL297" s="28"/>
      <c r="IM297" s="28"/>
      <c r="IN297" s="28"/>
      <c r="IO297" s="28"/>
      <c r="IP297" s="28"/>
      <c r="IQ297" s="28"/>
      <c r="IR297" s="28"/>
      <c r="IS297" s="28"/>
      <c r="IT297" s="28"/>
      <c r="IU297" s="28"/>
      <c r="IV297" s="28"/>
      <c r="IW297" s="28"/>
      <c r="IX297" s="28"/>
      <c r="IY297" s="28"/>
      <c r="IZ297" s="28"/>
      <c r="JA297" s="28"/>
      <c r="JB297" s="28"/>
      <c r="JC297" s="28"/>
      <c r="JD297" s="28"/>
      <c r="JE297" s="28"/>
      <c r="JF297" s="28"/>
      <c r="JG297" s="28"/>
      <c r="JH297" s="28"/>
      <c r="JI297" s="28"/>
      <c r="JJ297" s="28"/>
      <c r="JK297" s="28"/>
      <c r="JL297" s="28"/>
      <c r="JM297" s="28"/>
      <c r="JN297" s="28"/>
      <c r="JO297" s="28"/>
      <c r="JP297" s="28"/>
      <c r="JQ297" s="28"/>
      <c r="JR297" s="28"/>
      <c r="JS297" s="28"/>
      <c r="JT297" s="28"/>
      <c r="JU297" s="28"/>
      <c r="JV297" s="28"/>
      <c r="JW297" s="28"/>
      <c r="JX297" s="28"/>
      <c r="JY297" s="28"/>
      <c r="JZ297" s="28"/>
      <c r="KA297" s="28"/>
      <c r="KB297" s="28"/>
      <c r="KC297" s="28"/>
      <c r="KD297" s="28"/>
      <c r="KE297" s="28"/>
      <c r="KF297" s="28"/>
      <c r="KG297" s="28"/>
      <c r="KH297" s="28"/>
      <c r="KI297" s="28"/>
      <c r="KJ297" s="28"/>
      <c r="KK297" s="28"/>
      <c r="KL297" s="28"/>
      <c r="KM297" s="28"/>
      <c r="KN297" s="28"/>
      <c r="KO297" s="28"/>
      <c r="KP297" s="28"/>
      <c r="KQ297" s="28"/>
      <c r="KR297" s="28"/>
      <c r="KS297" s="28"/>
      <c r="KT297" s="28"/>
      <c r="KU297" s="28"/>
      <c r="KV297" s="28"/>
      <c r="KW297" s="28"/>
      <c r="KX297" s="28"/>
      <c r="KY297" s="28"/>
      <c r="KZ297" s="28"/>
      <c r="LA297" s="28"/>
      <c r="LB297" s="28"/>
      <c r="LC297" s="28"/>
      <c r="LD297" s="28"/>
      <c r="LE297" s="28"/>
      <c r="LF297" s="28"/>
      <c r="LG297" s="28"/>
      <c r="LH297" s="28"/>
      <c r="LI297" s="28"/>
      <c r="LJ297" s="28"/>
      <c r="LK297" s="28"/>
      <c r="LL297" s="28"/>
      <c r="LM297" s="28"/>
      <c r="LN297" s="28"/>
      <c r="LO297" s="28"/>
      <c r="LP297" s="28"/>
      <c r="LQ297" s="28"/>
      <c r="LR297" s="28"/>
      <c r="LS297" s="28"/>
      <c r="LT297" s="28"/>
      <c r="LU297" s="28"/>
      <c r="LV297" s="28"/>
      <c r="LW297" s="28"/>
      <c r="LX297" s="28"/>
      <c r="LY297" s="28"/>
      <c r="LZ297" s="28"/>
      <c r="MA297" s="28"/>
      <c r="MB297" s="28"/>
      <c r="MC297" s="28"/>
      <c r="MD297" s="28"/>
      <c r="ME297" s="28"/>
      <c r="MF297" s="28"/>
      <c r="MG297" s="28"/>
      <c r="MH297" s="28"/>
      <c r="MI297" s="28"/>
      <c r="MJ297" s="28"/>
      <c r="MK297" s="28"/>
      <c r="ML297" s="28"/>
      <c r="MM297" s="28"/>
      <c r="MN297" s="28"/>
      <c r="MO297" s="28"/>
      <c r="MP297" s="28"/>
      <c r="MQ297" s="28"/>
      <c r="MR297" s="28"/>
      <c r="MS297" s="28"/>
      <c r="MT297" s="28"/>
      <c r="MU297" s="28"/>
      <c r="MV297" s="28"/>
      <c r="MW297" s="28"/>
      <c r="MX297" s="28"/>
      <c r="MY297" s="28"/>
      <c r="MZ297" s="28"/>
      <c r="NA297" s="28"/>
      <c r="NB297" s="28"/>
      <c r="NC297" s="28"/>
      <c r="ND297" s="28"/>
      <c r="NE297" s="28"/>
      <c r="NF297" s="28"/>
      <c r="NG297" s="28"/>
      <c r="NH297" s="28"/>
      <c r="NI297" s="28"/>
      <c r="NJ297" s="28"/>
      <c r="NK297" s="28"/>
      <c r="NL297" s="28"/>
      <c r="NM297" s="28"/>
      <c r="NN297" s="28"/>
      <c r="NO297" s="28"/>
      <c r="NP297" s="28"/>
      <c r="NQ297" s="28"/>
      <c r="NR297" s="28"/>
      <c r="NS297" s="28"/>
      <c r="NT297" s="28"/>
      <c r="NU297" s="28"/>
      <c r="NV297" s="28"/>
      <c r="NW297" s="28"/>
      <c r="NX297" s="28"/>
      <c r="NY297" s="28"/>
      <c r="NZ297" s="28"/>
      <c r="OA297" s="28"/>
      <c r="OB297" s="28"/>
      <c r="OC297" s="28"/>
      <c r="OD297" s="28"/>
      <c r="OE297" s="28"/>
      <c r="OF297" s="28"/>
      <c r="OG297" s="28"/>
      <c r="OH297" s="28"/>
      <c r="OI297" s="28"/>
      <c r="OJ297" s="28"/>
    </row>
    <row r="298" spans="1:400">
      <c r="A298" s="12" t="s">
        <v>297</v>
      </c>
      <c r="B298" s="13"/>
      <c r="C298" s="189"/>
      <c r="D298" s="12"/>
      <c r="E298" s="14" t="s">
        <v>309</v>
      </c>
      <c r="F298" s="14" t="s">
        <v>36</v>
      </c>
      <c r="G298" s="14" t="s">
        <v>310</v>
      </c>
      <c r="H298" s="15">
        <v>2015</v>
      </c>
      <c r="I298" s="15">
        <v>2</v>
      </c>
      <c r="J298" s="15">
        <v>0</v>
      </c>
      <c r="K298" s="15">
        <v>0</v>
      </c>
      <c r="L298" s="16" t="s">
        <v>301</v>
      </c>
      <c r="M298" s="16"/>
      <c r="N298" s="16" t="s">
        <v>39</v>
      </c>
      <c r="O298" s="17">
        <v>3480</v>
      </c>
      <c r="P298" s="17">
        <v>0</v>
      </c>
      <c r="Q298" s="17">
        <v>0</v>
      </c>
      <c r="R298" s="18" t="s">
        <v>33</v>
      </c>
      <c r="S298" s="19">
        <v>60</v>
      </c>
      <c r="T298" s="19">
        <v>110</v>
      </c>
      <c r="U298" s="19">
        <v>1.8181818181818181</v>
      </c>
      <c r="V298" s="19">
        <v>0</v>
      </c>
      <c r="W298" s="20">
        <v>0.2</v>
      </c>
      <c r="X298" s="21">
        <v>1392</v>
      </c>
      <c r="Y298" s="22" t="s">
        <v>33</v>
      </c>
      <c r="Z298" s="14" t="s">
        <v>5838</v>
      </c>
      <c r="AA298" s="24" t="s">
        <v>67</v>
      </c>
      <c r="AB298" s="14" t="s">
        <v>67</v>
      </c>
      <c r="AC298" s="14" t="s">
        <v>67</v>
      </c>
      <c r="AD298" s="25"/>
      <c r="AE298" s="26"/>
      <c r="AF298" s="27"/>
      <c r="AG298" s="29"/>
      <c r="AH298" s="29"/>
      <c r="AI298" s="29"/>
      <c r="AJ298" s="29"/>
      <c r="AK298" s="29"/>
      <c r="AL298" s="29"/>
      <c r="AM298" s="29"/>
      <c r="AN298" s="29"/>
      <c r="AO298" s="29"/>
      <c r="AP298" s="28"/>
      <c r="AQ298" s="28"/>
      <c r="AR298" s="28"/>
      <c r="AS298" s="28"/>
      <c r="AT298" s="28"/>
      <c r="AU298" s="28"/>
      <c r="AV298" s="28"/>
      <c r="AW298" s="28"/>
      <c r="AX298" s="28"/>
      <c r="AY298" s="28"/>
      <c r="AZ298" s="28"/>
      <c r="BA298" s="28"/>
      <c r="BB298" s="28"/>
      <c r="BC298" s="28"/>
      <c r="BD298" s="28"/>
      <c r="BE298" s="28"/>
      <c r="BF298" s="28"/>
      <c r="BG298" s="28"/>
      <c r="BH298" s="28"/>
      <c r="BI298" s="28"/>
      <c r="BJ298" s="28"/>
      <c r="BK298" s="28"/>
      <c r="BL298" s="28"/>
      <c r="BM298" s="28"/>
      <c r="BN298" s="28"/>
      <c r="BO298" s="28"/>
      <c r="BP298" s="28"/>
      <c r="BQ298" s="28"/>
      <c r="BR298" s="28"/>
      <c r="BS298" s="28"/>
      <c r="BT298" s="28"/>
      <c r="BU298" s="28"/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  <c r="DM298" s="28"/>
      <c r="DN298" s="28"/>
      <c r="DO298" s="28"/>
      <c r="DP298" s="28"/>
      <c r="DQ298" s="28"/>
      <c r="DR298" s="28"/>
      <c r="DS298" s="28"/>
      <c r="DT298" s="28"/>
      <c r="DU298" s="28"/>
      <c r="DV298" s="28"/>
      <c r="DW298" s="28"/>
      <c r="DX298" s="28"/>
      <c r="DY298" s="28"/>
      <c r="DZ298" s="28"/>
      <c r="EA298" s="28"/>
      <c r="EB298" s="28"/>
      <c r="EC298" s="28"/>
      <c r="ED298" s="28"/>
      <c r="EE298" s="28"/>
      <c r="EF298" s="28"/>
      <c r="EG298" s="28"/>
      <c r="EH298" s="28"/>
      <c r="EI298" s="28"/>
      <c r="EJ298" s="28"/>
      <c r="EK298" s="28"/>
      <c r="EL298" s="28"/>
      <c r="EM298" s="28"/>
      <c r="EN298" s="28"/>
      <c r="EO298" s="28"/>
      <c r="EP298" s="28"/>
      <c r="EQ298" s="28"/>
      <c r="ER298" s="28"/>
      <c r="ES298" s="28"/>
      <c r="ET298" s="28"/>
      <c r="EU298" s="28"/>
      <c r="EV298" s="28"/>
      <c r="EW298" s="28"/>
      <c r="EX298" s="28"/>
      <c r="EY298" s="28"/>
      <c r="EZ298" s="28"/>
      <c r="FA298" s="28"/>
      <c r="FB298" s="28"/>
      <c r="FC298" s="28"/>
      <c r="FD298" s="28"/>
      <c r="FE298" s="28"/>
      <c r="FF298" s="28"/>
      <c r="FG298" s="28"/>
      <c r="FH298" s="28"/>
      <c r="FI298" s="28"/>
      <c r="FJ298" s="28"/>
      <c r="FK298" s="28"/>
      <c r="FL298" s="28"/>
      <c r="FM298" s="28"/>
      <c r="FN298" s="28"/>
      <c r="FO298" s="28"/>
      <c r="FP298" s="28"/>
      <c r="FQ298" s="28"/>
      <c r="FR298" s="28"/>
      <c r="FS298" s="28"/>
      <c r="FT298" s="28"/>
      <c r="FU298" s="28"/>
      <c r="FV298" s="28"/>
      <c r="FW298" s="28"/>
      <c r="FX298" s="28"/>
      <c r="FY298" s="28"/>
      <c r="FZ298" s="28"/>
      <c r="GA298" s="28"/>
      <c r="GB298" s="28"/>
      <c r="GC298" s="28"/>
      <c r="GD298" s="28"/>
      <c r="GE298" s="28"/>
      <c r="GF298" s="28"/>
      <c r="GG298" s="28"/>
      <c r="GH298" s="28"/>
      <c r="GI298" s="28"/>
      <c r="GJ298" s="28"/>
      <c r="GK298" s="28"/>
      <c r="GL298" s="28"/>
      <c r="GM298" s="28"/>
      <c r="GN298" s="28"/>
      <c r="GO298" s="28"/>
      <c r="GP298" s="28"/>
      <c r="GQ298" s="28"/>
      <c r="GR298" s="28"/>
      <c r="GS298" s="28"/>
      <c r="GT298" s="28"/>
      <c r="GU298" s="28"/>
      <c r="GV298" s="28"/>
      <c r="GW298" s="28"/>
      <c r="GX298" s="28"/>
      <c r="GY298" s="28"/>
      <c r="GZ298" s="28"/>
      <c r="HA298" s="28"/>
      <c r="HB298" s="28"/>
      <c r="HC298" s="28"/>
      <c r="HD298" s="28"/>
      <c r="HE298" s="28"/>
      <c r="HF298" s="28"/>
      <c r="HG298" s="28"/>
      <c r="HH298" s="28"/>
      <c r="HI298" s="28"/>
      <c r="HJ298" s="28"/>
      <c r="HK298" s="28"/>
      <c r="HL298" s="28"/>
      <c r="HM298" s="28"/>
      <c r="HN298" s="28"/>
      <c r="HO298" s="28"/>
      <c r="HP298" s="28"/>
      <c r="HQ298" s="28"/>
      <c r="HR298" s="28"/>
      <c r="HS298" s="28"/>
      <c r="HT298" s="28"/>
      <c r="HU298" s="28"/>
      <c r="HV298" s="28"/>
      <c r="HW298" s="28"/>
      <c r="HX298" s="28"/>
      <c r="HY298" s="28"/>
      <c r="HZ298" s="28"/>
      <c r="IA298" s="28"/>
      <c r="IB298" s="28"/>
      <c r="IC298" s="28"/>
      <c r="ID298" s="28"/>
      <c r="IE298" s="28"/>
      <c r="IF298" s="28"/>
      <c r="IG298" s="28"/>
      <c r="IH298" s="28"/>
      <c r="II298" s="28"/>
      <c r="IJ298" s="28"/>
      <c r="IK298" s="28"/>
      <c r="IL298" s="28"/>
      <c r="IM298" s="28"/>
      <c r="IN298" s="28"/>
      <c r="IO298" s="28"/>
      <c r="IP298" s="28"/>
      <c r="IQ298" s="28"/>
      <c r="IR298" s="28"/>
      <c r="IS298" s="28"/>
      <c r="IT298" s="28"/>
      <c r="IU298" s="28"/>
      <c r="IV298" s="28"/>
      <c r="IW298" s="28"/>
      <c r="IX298" s="28"/>
      <c r="IY298" s="28"/>
      <c r="IZ298" s="28"/>
      <c r="JA298" s="28"/>
      <c r="JB298" s="28"/>
      <c r="JC298" s="28"/>
      <c r="JD298" s="28"/>
      <c r="JE298" s="28"/>
      <c r="JF298" s="28"/>
      <c r="JG298" s="28"/>
      <c r="JH298" s="28"/>
      <c r="JI298" s="28"/>
      <c r="JJ298" s="28"/>
      <c r="JK298" s="28"/>
      <c r="JL298" s="28"/>
      <c r="JM298" s="28"/>
      <c r="JN298" s="28"/>
      <c r="JO298" s="28"/>
      <c r="JP298" s="28"/>
      <c r="JQ298" s="28"/>
      <c r="JR298" s="28"/>
      <c r="JS298" s="28"/>
      <c r="JT298" s="28"/>
      <c r="JU298" s="28"/>
      <c r="JV298" s="28"/>
      <c r="JW298" s="28"/>
      <c r="JX298" s="28"/>
      <c r="JY298" s="28"/>
      <c r="JZ298" s="28"/>
      <c r="KA298" s="28"/>
      <c r="KB298" s="28"/>
      <c r="KC298" s="28"/>
      <c r="KD298" s="28"/>
      <c r="KE298" s="28"/>
      <c r="KF298" s="28"/>
      <c r="KG298" s="28"/>
      <c r="KH298" s="28"/>
      <c r="KI298" s="28"/>
      <c r="KJ298" s="28"/>
      <c r="KK298" s="28"/>
      <c r="KL298" s="28"/>
      <c r="KM298" s="28"/>
      <c r="KN298" s="28"/>
      <c r="KO298" s="28"/>
      <c r="KP298" s="28"/>
      <c r="KQ298" s="28"/>
      <c r="KR298" s="28"/>
      <c r="KS298" s="28"/>
      <c r="KT298" s="28"/>
      <c r="KU298" s="28"/>
      <c r="KV298" s="28"/>
      <c r="KW298" s="28"/>
      <c r="KX298" s="28"/>
      <c r="KY298" s="28"/>
      <c r="KZ298" s="28"/>
      <c r="LA298" s="28"/>
      <c r="LB298" s="28"/>
      <c r="LC298" s="28"/>
      <c r="LD298" s="28"/>
      <c r="LE298" s="28"/>
      <c r="LF298" s="28"/>
      <c r="LG298" s="28"/>
      <c r="LH298" s="28"/>
      <c r="LI298" s="28"/>
      <c r="LJ298" s="28"/>
      <c r="LK298" s="28"/>
      <c r="LL298" s="28"/>
      <c r="LM298" s="28"/>
      <c r="LN298" s="28"/>
      <c r="LO298" s="28"/>
      <c r="LP298" s="28"/>
      <c r="LQ298" s="28"/>
      <c r="LR298" s="28"/>
      <c r="LS298" s="28"/>
      <c r="LT298" s="28"/>
      <c r="LU298" s="28"/>
      <c r="LV298" s="28"/>
      <c r="LW298" s="28"/>
      <c r="LX298" s="28"/>
      <c r="LY298" s="28"/>
      <c r="LZ298" s="28"/>
      <c r="MA298" s="28"/>
      <c r="MB298" s="28"/>
      <c r="MC298" s="28"/>
      <c r="MD298" s="28"/>
      <c r="ME298" s="28"/>
      <c r="MF298" s="28"/>
      <c r="MG298" s="28"/>
      <c r="MH298" s="28"/>
      <c r="MI298" s="28"/>
      <c r="MJ298" s="28"/>
      <c r="MK298" s="28"/>
      <c r="ML298" s="28"/>
      <c r="MM298" s="28"/>
      <c r="MN298" s="28"/>
      <c r="MO298" s="28"/>
      <c r="MP298" s="28"/>
      <c r="MQ298" s="28"/>
      <c r="MR298" s="28"/>
      <c r="MS298" s="28"/>
      <c r="MT298" s="28"/>
      <c r="MU298" s="28"/>
      <c r="MV298" s="28"/>
      <c r="MW298" s="28"/>
      <c r="MX298" s="28"/>
      <c r="MY298" s="28"/>
      <c r="MZ298" s="28"/>
      <c r="NA298" s="28"/>
      <c r="NB298" s="28"/>
      <c r="NC298" s="28"/>
      <c r="ND298" s="28"/>
      <c r="NE298" s="28"/>
      <c r="NF298" s="28"/>
      <c r="NG298" s="28"/>
      <c r="NH298" s="28"/>
      <c r="NI298" s="28"/>
      <c r="NJ298" s="28"/>
      <c r="NK298" s="28"/>
      <c r="NL298" s="28"/>
      <c r="NM298" s="28"/>
      <c r="NN298" s="28"/>
      <c r="NO298" s="28"/>
      <c r="NP298" s="28"/>
      <c r="NQ298" s="28"/>
      <c r="NR298" s="28"/>
      <c r="NS298" s="28"/>
      <c r="NT298" s="28"/>
      <c r="NU298" s="28"/>
      <c r="NV298" s="28"/>
      <c r="NW298" s="28"/>
      <c r="NX298" s="28"/>
      <c r="NY298" s="28"/>
      <c r="NZ298" s="28"/>
      <c r="OA298" s="28"/>
      <c r="OB298" s="28"/>
      <c r="OC298" s="28"/>
      <c r="OD298" s="28"/>
      <c r="OE298" s="28"/>
      <c r="OF298" s="28"/>
      <c r="OG298" s="28"/>
      <c r="OH298" s="28"/>
      <c r="OI298" s="28"/>
      <c r="OJ298" s="28"/>
    </row>
    <row r="299" spans="1:400">
      <c r="A299" s="12" t="s">
        <v>297</v>
      </c>
      <c r="B299" s="13"/>
      <c r="C299" s="189"/>
      <c r="D299" s="12"/>
      <c r="E299" s="14" t="s">
        <v>306</v>
      </c>
      <c r="F299" s="14" t="s">
        <v>83</v>
      </c>
      <c r="G299" s="14" t="s">
        <v>307</v>
      </c>
      <c r="H299" s="15">
        <v>2015</v>
      </c>
      <c r="I299" s="15">
        <v>2</v>
      </c>
      <c r="J299" s="15">
        <v>0</v>
      </c>
      <c r="K299" s="15">
        <v>0</v>
      </c>
      <c r="L299" s="16" t="s">
        <v>301</v>
      </c>
      <c r="M299" s="16"/>
      <c r="N299" s="16" t="s">
        <v>39</v>
      </c>
      <c r="O299" s="17">
        <v>3480</v>
      </c>
      <c r="P299" s="17">
        <v>0</v>
      </c>
      <c r="Q299" s="17">
        <v>0</v>
      </c>
      <c r="R299" s="18" t="s">
        <v>33</v>
      </c>
      <c r="S299" s="19">
        <v>60</v>
      </c>
      <c r="T299" s="19">
        <v>110</v>
      </c>
      <c r="U299" s="19">
        <v>2.2727272727272729</v>
      </c>
      <c r="V299" s="19">
        <v>0</v>
      </c>
      <c r="W299" s="20">
        <v>0.25</v>
      </c>
      <c r="X299" s="21">
        <v>1740</v>
      </c>
      <c r="Y299" s="22" t="s">
        <v>33</v>
      </c>
      <c r="Z299" s="14" t="s">
        <v>5838</v>
      </c>
      <c r="AA299" s="24" t="s">
        <v>67</v>
      </c>
      <c r="AB299" s="14" t="s">
        <v>67</v>
      </c>
      <c r="AC299" s="14" t="s">
        <v>67</v>
      </c>
      <c r="AD299" s="25"/>
      <c r="AE299" s="26"/>
      <c r="AF299" s="27"/>
      <c r="AG299" s="29"/>
      <c r="AH299" s="29"/>
      <c r="AI299" s="29"/>
      <c r="AJ299" s="29"/>
      <c r="AK299" s="29"/>
      <c r="AL299" s="29"/>
      <c r="AM299" s="29"/>
      <c r="AN299" s="29"/>
      <c r="AO299" s="29"/>
      <c r="AP299" s="28"/>
      <c r="AQ299" s="28"/>
      <c r="AR299" s="28"/>
      <c r="AS299" s="28"/>
      <c r="AT299" s="28"/>
      <c r="AU299" s="28"/>
      <c r="AV299" s="28"/>
      <c r="AW299" s="28"/>
      <c r="AX299" s="28"/>
      <c r="AY299" s="28"/>
      <c r="AZ299" s="28"/>
      <c r="BA299" s="28"/>
      <c r="BB299" s="28"/>
      <c r="BC299" s="28"/>
      <c r="BD299" s="28"/>
      <c r="BE299" s="28"/>
      <c r="BF299" s="28"/>
      <c r="BG299" s="28"/>
      <c r="BH299" s="28"/>
      <c r="BI299" s="28"/>
      <c r="BJ299" s="28"/>
      <c r="BK299" s="28"/>
      <c r="BL299" s="28"/>
      <c r="BM299" s="28"/>
      <c r="BN299" s="28"/>
      <c r="BO299" s="28"/>
      <c r="BP299" s="28"/>
      <c r="BQ299" s="28"/>
      <c r="BR299" s="28"/>
      <c r="BS299" s="28"/>
      <c r="BT299" s="28"/>
      <c r="BU299" s="28"/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  <c r="DM299" s="28"/>
      <c r="DN299" s="28"/>
      <c r="DO299" s="28"/>
      <c r="DP299" s="28"/>
      <c r="DQ299" s="28"/>
      <c r="DR299" s="28"/>
      <c r="DS299" s="28"/>
      <c r="DT299" s="28"/>
      <c r="DU299" s="28"/>
      <c r="DV299" s="28"/>
      <c r="DW299" s="28"/>
      <c r="DX299" s="28"/>
      <c r="DY299" s="28"/>
      <c r="DZ299" s="28"/>
      <c r="EA299" s="28"/>
      <c r="EB299" s="28"/>
      <c r="EC299" s="28"/>
      <c r="ED299" s="28"/>
      <c r="EE299" s="28"/>
      <c r="EF299" s="28"/>
      <c r="EG299" s="28"/>
      <c r="EH299" s="28"/>
      <c r="EI299" s="28"/>
      <c r="EJ299" s="28"/>
      <c r="EK299" s="28"/>
      <c r="EL299" s="28"/>
      <c r="EM299" s="28"/>
      <c r="EN299" s="28"/>
      <c r="EO299" s="28"/>
      <c r="EP299" s="28"/>
      <c r="EQ299" s="28"/>
      <c r="ER299" s="28"/>
      <c r="ES299" s="28"/>
      <c r="ET299" s="28"/>
      <c r="EU299" s="28"/>
      <c r="EV299" s="28"/>
      <c r="EW299" s="28"/>
      <c r="EX299" s="28"/>
      <c r="EY299" s="28"/>
      <c r="EZ299" s="28"/>
      <c r="FA299" s="28"/>
      <c r="FB299" s="28"/>
      <c r="FC299" s="28"/>
      <c r="FD299" s="28"/>
      <c r="FE299" s="28"/>
      <c r="FF299" s="28"/>
      <c r="FG299" s="28"/>
      <c r="FH299" s="28"/>
      <c r="FI299" s="28"/>
      <c r="FJ299" s="28"/>
      <c r="FK299" s="28"/>
      <c r="FL299" s="28"/>
      <c r="FM299" s="28"/>
      <c r="FN299" s="28"/>
      <c r="FO299" s="28"/>
      <c r="FP299" s="28"/>
      <c r="FQ299" s="28"/>
      <c r="FR299" s="28"/>
      <c r="FS299" s="28"/>
      <c r="FT299" s="28"/>
      <c r="FU299" s="28"/>
      <c r="FV299" s="28"/>
      <c r="FW299" s="28"/>
      <c r="FX299" s="28"/>
      <c r="FY299" s="28"/>
      <c r="FZ299" s="28"/>
      <c r="GA299" s="28"/>
      <c r="GB299" s="28"/>
      <c r="GC299" s="28"/>
      <c r="GD299" s="28"/>
      <c r="GE299" s="28"/>
      <c r="GF299" s="28"/>
      <c r="GG299" s="28"/>
      <c r="GH299" s="28"/>
      <c r="GI299" s="28"/>
      <c r="GJ299" s="28"/>
      <c r="GK299" s="28"/>
      <c r="GL299" s="28"/>
      <c r="GM299" s="28"/>
      <c r="GN299" s="28"/>
      <c r="GO299" s="28"/>
      <c r="GP299" s="28"/>
      <c r="GQ299" s="28"/>
      <c r="GR299" s="28"/>
      <c r="GS299" s="28"/>
      <c r="GT299" s="28"/>
      <c r="GU299" s="28"/>
      <c r="GV299" s="28"/>
      <c r="GW299" s="28"/>
      <c r="GX299" s="28"/>
      <c r="GY299" s="28"/>
      <c r="GZ299" s="28"/>
      <c r="HA299" s="28"/>
      <c r="HB299" s="28"/>
      <c r="HC299" s="28"/>
      <c r="HD299" s="28"/>
      <c r="HE299" s="28"/>
      <c r="HF299" s="28"/>
      <c r="HG299" s="28"/>
      <c r="HH299" s="28"/>
      <c r="HI299" s="28"/>
      <c r="HJ299" s="28"/>
      <c r="HK299" s="28"/>
      <c r="HL299" s="28"/>
      <c r="HM299" s="28"/>
      <c r="HN299" s="28"/>
      <c r="HO299" s="28"/>
      <c r="HP299" s="28"/>
      <c r="HQ299" s="28"/>
      <c r="HR299" s="28"/>
      <c r="HS299" s="28"/>
      <c r="HT299" s="28"/>
      <c r="HU299" s="28"/>
      <c r="HV299" s="28"/>
      <c r="HW299" s="28"/>
      <c r="HX299" s="28"/>
      <c r="HY299" s="28"/>
      <c r="HZ299" s="28"/>
      <c r="IA299" s="28"/>
      <c r="IB299" s="28"/>
      <c r="IC299" s="28"/>
      <c r="ID299" s="28"/>
      <c r="IE299" s="28"/>
      <c r="IF299" s="28"/>
      <c r="IG299" s="28"/>
      <c r="IH299" s="28"/>
      <c r="II299" s="28"/>
      <c r="IJ299" s="28"/>
      <c r="IK299" s="28"/>
      <c r="IL299" s="28"/>
      <c r="IM299" s="28"/>
      <c r="IN299" s="28"/>
      <c r="IO299" s="28"/>
      <c r="IP299" s="28"/>
      <c r="IQ299" s="28"/>
      <c r="IR299" s="28"/>
      <c r="IS299" s="28"/>
      <c r="IT299" s="28"/>
      <c r="IU299" s="28"/>
      <c r="IV299" s="28"/>
      <c r="IW299" s="28"/>
      <c r="IX299" s="28"/>
      <c r="IY299" s="28"/>
      <c r="IZ299" s="28"/>
      <c r="JA299" s="28"/>
      <c r="JB299" s="28"/>
      <c r="JC299" s="28"/>
      <c r="JD299" s="28"/>
      <c r="JE299" s="28"/>
      <c r="JF299" s="28"/>
      <c r="JG299" s="28"/>
      <c r="JH299" s="28"/>
      <c r="JI299" s="28"/>
      <c r="JJ299" s="28"/>
      <c r="JK299" s="28"/>
      <c r="JL299" s="28"/>
      <c r="JM299" s="28"/>
      <c r="JN299" s="28"/>
      <c r="JO299" s="28"/>
      <c r="JP299" s="28"/>
      <c r="JQ299" s="28"/>
      <c r="JR299" s="28"/>
      <c r="JS299" s="28"/>
      <c r="JT299" s="28"/>
      <c r="JU299" s="28"/>
      <c r="JV299" s="28"/>
      <c r="JW299" s="28"/>
      <c r="JX299" s="28"/>
      <c r="JY299" s="28"/>
      <c r="JZ299" s="28"/>
      <c r="KA299" s="28"/>
      <c r="KB299" s="28"/>
      <c r="KC299" s="28"/>
      <c r="KD299" s="28"/>
      <c r="KE299" s="28"/>
      <c r="KF299" s="28"/>
      <c r="KG299" s="28"/>
      <c r="KH299" s="28"/>
      <c r="KI299" s="28"/>
      <c r="KJ299" s="28"/>
      <c r="KK299" s="28"/>
      <c r="KL299" s="28"/>
      <c r="KM299" s="28"/>
      <c r="KN299" s="28"/>
      <c r="KO299" s="28"/>
      <c r="KP299" s="28"/>
      <c r="KQ299" s="28"/>
      <c r="KR299" s="28"/>
      <c r="KS299" s="28"/>
      <c r="KT299" s="28"/>
      <c r="KU299" s="28"/>
      <c r="KV299" s="28"/>
      <c r="KW299" s="28"/>
      <c r="KX299" s="28"/>
      <c r="KY299" s="28"/>
      <c r="KZ299" s="28"/>
      <c r="LA299" s="28"/>
      <c r="LB299" s="28"/>
      <c r="LC299" s="28"/>
      <c r="LD299" s="28"/>
      <c r="LE299" s="28"/>
      <c r="LF299" s="28"/>
      <c r="LG299" s="28"/>
      <c r="LH299" s="28"/>
      <c r="LI299" s="28"/>
      <c r="LJ299" s="28"/>
      <c r="LK299" s="28"/>
      <c r="LL299" s="28"/>
      <c r="LM299" s="28"/>
      <c r="LN299" s="28"/>
      <c r="LO299" s="28"/>
      <c r="LP299" s="28"/>
      <c r="LQ299" s="28"/>
      <c r="LR299" s="28"/>
      <c r="LS299" s="28"/>
      <c r="LT299" s="28"/>
      <c r="LU299" s="28"/>
      <c r="LV299" s="28"/>
      <c r="LW299" s="28"/>
      <c r="LX299" s="28"/>
      <c r="LY299" s="28"/>
      <c r="LZ299" s="28"/>
      <c r="MA299" s="28"/>
      <c r="MB299" s="28"/>
      <c r="MC299" s="28"/>
      <c r="MD299" s="28"/>
      <c r="ME299" s="28"/>
      <c r="MF299" s="28"/>
      <c r="MG299" s="28"/>
      <c r="MH299" s="28"/>
      <c r="MI299" s="28"/>
      <c r="MJ299" s="28"/>
      <c r="MK299" s="28"/>
      <c r="ML299" s="28"/>
      <c r="MM299" s="28"/>
      <c r="MN299" s="28"/>
      <c r="MO299" s="28"/>
      <c r="MP299" s="28"/>
      <c r="MQ299" s="28"/>
      <c r="MR299" s="28"/>
      <c r="MS299" s="28"/>
      <c r="MT299" s="28"/>
      <c r="MU299" s="28"/>
      <c r="MV299" s="28"/>
      <c r="MW299" s="28"/>
      <c r="MX299" s="28"/>
      <c r="MY299" s="28"/>
      <c r="MZ299" s="28"/>
      <c r="NA299" s="28"/>
      <c r="NB299" s="28"/>
      <c r="NC299" s="28"/>
      <c r="ND299" s="28"/>
      <c r="NE299" s="28"/>
      <c r="NF299" s="28"/>
      <c r="NG299" s="28"/>
      <c r="NH299" s="28"/>
      <c r="NI299" s="28"/>
      <c r="NJ299" s="28"/>
      <c r="NK299" s="28"/>
      <c r="NL299" s="28"/>
      <c r="NM299" s="28"/>
      <c r="NN299" s="28"/>
      <c r="NO299" s="28"/>
      <c r="NP299" s="28"/>
      <c r="NQ299" s="28"/>
      <c r="NR299" s="28"/>
      <c r="NS299" s="28"/>
      <c r="NT299" s="28"/>
      <c r="NU299" s="28"/>
      <c r="NV299" s="28"/>
      <c r="NW299" s="28"/>
      <c r="NX299" s="28"/>
      <c r="NY299" s="28"/>
      <c r="NZ299" s="28"/>
      <c r="OA299" s="28"/>
      <c r="OB299" s="28"/>
      <c r="OC299" s="28"/>
      <c r="OD299" s="28"/>
      <c r="OE299" s="28"/>
      <c r="OF299" s="28"/>
      <c r="OG299" s="28"/>
      <c r="OH299" s="28"/>
      <c r="OI299" s="28"/>
      <c r="OJ299" s="28"/>
    </row>
    <row r="300" spans="1:400">
      <c r="A300" s="12" t="s">
        <v>297</v>
      </c>
      <c r="B300" s="13"/>
      <c r="C300" s="189"/>
      <c r="D300" s="12"/>
      <c r="E300" s="14" t="s">
        <v>316</v>
      </c>
      <c r="F300" s="14" t="s">
        <v>317</v>
      </c>
      <c r="G300" s="14" t="s">
        <v>318</v>
      </c>
      <c r="H300" s="15">
        <v>2019</v>
      </c>
      <c r="I300" s="15">
        <v>1</v>
      </c>
      <c r="J300" s="15">
        <v>0</v>
      </c>
      <c r="K300" s="15">
        <v>0</v>
      </c>
      <c r="L300" s="16" t="s">
        <v>304</v>
      </c>
      <c r="M300" s="16"/>
      <c r="N300" s="16" t="s">
        <v>305</v>
      </c>
      <c r="O300" s="17">
        <v>2628</v>
      </c>
      <c r="P300" s="17">
        <v>6132</v>
      </c>
      <c r="Q300" s="17">
        <v>5</v>
      </c>
      <c r="R300" s="18" t="s">
        <v>33</v>
      </c>
      <c r="S300" s="19">
        <v>60</v>
      </c>
      <c r="T300" s="19">
        <v>220</v>
      </c>
      <c r="U300" s="19">
        <v>1.8181818181818181</v>
      </c>
      <c r="V300" s="19">
        <v>0</v>
      </c>
      <c r="W300" s="20">
        <v>0.4</v>
      </c>
      <c r="X300" s="21">
        <v>1173.8400000000001</v>
      </c>
      <c r="Y300" s="22" t="s">
        <v>33</v>
      </c>
      <c r="Z300" s="14" t="s">
        <v>5838</v>
      </c>
      <c r="AA300" s="24" t="s">
        <v>67</v>
      </c>
      <c r="AB300" s="14" t="s">
        <v>67</v>
      </c>
      <c r="AC300" s="14" t="s">
        <v>67</v>
      </c>
      <c r="AD300" s="25"/>
      <c r="AE300" s="26"/>
      <c r="AF300" s="27"/>
      <c r="AG300" s="29"/>
      <c r="AH300" s="29"/>
      <c r="AI300" s="29"/>
      <c r="AJ300" s="29"/>
      <c r="AK300" s="29"/>
      <c r="AL300" s="29"/>
      <c r="AM300" s="29"/>
      <c r="AN300" s="29"/>
      <c r="AO300" s="29"/>
      <c r="AP300" s="28"/>
      <c r="AQ300" s="28"/>
      <c r="AR300" s="28"/>
      <c r="AS300" s="28"/>
      <c r="AT300" s="28"/>
      <c r="AU300" s="28"/>
      <c r="AV300" s="28"/>
      <c r="AW300" s="28"/>
      <c r="AX300" s="28"/>
      <c r="AY300" s="28"/>
      <c r="AZ300" s="28"/>
      <c r="BA300" s="28"/>
      <c r="BB300" s="28"/>
      <c r="BC300" s="28"/>
      <c r="BD300" s="28"/>
      <c r="BE300" s="28"/>
      <c r="BF300" s="28"/>
      <c r="BG300" s="28"/>
      <c r="BH300" s="28"/>
      <c r="BI300" s="28"/>
      <c r="BJ300" s="28"/>
      <c r="BK300" s="28"/>
      <c r="BL300" s="28"/>
      <c r="BM300" s="28"/>
      <c r="BN300" s="28"/>
      <c r="BO300" s="28"/>
      <c r="BP300" s="28"/>
      <c r="BQ300" s="28"/>
      <c r="BR300" s="28"/>
      <c r="BS300" s="28"/>
      <c r="BT300" s="28"/>
      <c r="BU300" s="28"/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  <c r="DM300" s="28"/>
      <c r="DN300" s="28"/>
      <c r="DO300" s="28"/>
      <c r="DP300" s="28"/>
      <c r="DQ300" s="28"/>
      <c r="DR300" s="28"/>
      <c r="DS300" s="28"/>
      <c r="DT300" s="28"/>
      <c r="DU300" s="28"/>
      <c r="DV300" s="28"/>
      <c r="DW300" s="28"/>
      <c r="DX300" s="28"/>
      <c r="DY300" s="28"/>
      <c r="DZ300" s="28"/>
      <c r="EA300" s="28"/>
      <c r="EB300" s="28"/>
      <c r="EC300" s="28"/>
      <c r="ED300" s="28"/>
      <c r="EE300" s="28"/>
      <c r="EF300" s="28"/>
      <c r="EG300" s="28"/>
      <c r="EH300" s="28"/>
      <c r="EI300" s="28"/>
      <c r="EJ300" s="28"/>
      <c r="EK300" s="28"/>
      <c r="EL300" s="28"/>
      <c r="EM300" s="28"/>
      <c r="EN300" s="28"/>
      <c r="EO300" s="28"/>
      <c r="EP300" s="28"/>
      <c r="EQ300" s="28"/>
      <c r="ER300" s="28"/>
      <c r="ES300" s="28"/>
      <c r="ET300" s="28"/>
      <c r="EU300" s="28"/>
      <c r="EV300" s="28"/>
      <c r="EW300" s="28"/>
      <c r="EX300" s="28"/>
      <c r="EY300" s="28"/>
      <c r="EZ300" s="28"/>
      <c r="FA300" s="28"/>
      <c r="FB300" s="28"/>
      <c r="FC300" s="28"/>
      <c r="FD300" s="28"/>
      <c r="FE300" s="28"/>
      <c r="FF300" s="28"/>
      <c r="FG300" s="28"/>
      <c r="FH300" s="28"/>
      <c r="FI300" s="28"/>
      <c r="FJ300" s="28"/>
      <c r="FK300" s="28"/>
      <c r="FL300" s="28"/>
      <c r="FM300" s="28"/>
      <c r="FN300" s="28"/>
      <c r="FO300" s="28"/>
      <c r="FP300" s="28"/>
      <c r="FQ300" s="28"/>
      <c r="FR300" s="28"/>
      <c r="FS300" s="28"/>
      <c r="FT300" s="28"/>
      <c r="FU300" s="28"/>
      <c r="FV300" s="28"/>
      <c r="FW300" s="28"/>
      <c r="FX300" s="28"/>
      <c r="FY300" s="28"/>
      <c r="FZ300" s="28"/>
      <c r="GA300" s="28"/>
      <c r="GB300" s="28"/>
      <c r="GC300" s="28"/>
      <c r="GD300" s="28"/>
      <c r="GE300" s="28"/>
      <c r="GF300" s="28"/>
      <c r="GG300" s="28"/>
      <c r="GH300" s="28"/>
      <c r="GI300" s="28"/>
      <c r="GJ300" s="28"/>
      <c r="GK300" s="28"/>
      <c r="GL300" s="28"/>
      <c r="GM300" s="28"/>
      <c r="GN300" s="28"/>
      <c r="GO300" s="28"/>
      <c r="GP300" s="28"/>
      <c r="GQ300" s="28"/>
      <c r="GR300" s="28"/>
      <c r="GS300" s="28"/>
      <c r="GT300" s="28"/>
      <c r="GU300" s="28"/>
      <c r="GV300" s="28"/>
      <c r="GW300" s="28"/>
      <c r="GX300" s="28"/>
      <c r="GY300" s="28"/>
      <c r="GZ300" s="28"/>
      <c r="HA300" s="28"/>
      <c r="HB300" s="28"/>
      <c r="HC300" s="28"/>
      <c r="HD300" s="28"/>
      <c r="HE300" s="28"/>
      <c r="HF300" s="28"/>
      <c r="HG300" s="28"/>
      <c r="HH300" s="28"/>
      <c r="HI300" s="28"/>
      <c r="HJ300" s="28"/>
      <c r="HK300" s="28"/>
      <c r="HL300" s="28"/>
      <c r="HM300" s="28"/>
      <c r="HN300" s="28"/>
      <c r="HO300" s="28"/>
      <c r="HP300" s="28"/>
      <c r="HQ300" s="28"/>
      <c r="HR300" s="28"/>
      <c r="HS300" s="28"/>
      <c r="HT300" s="28"/>
      <c r="HU300" s="28"/>
      <c r="HV300" s="28"/>
      <c r="HW300" s="28"/>
      <c r="HX300" s="28"/>
      <c r="HY300" s="28"/>
      <c r="HZ300" s="28"/>
      <c r="IA300" s="28"/>
      <c r="IB300" s="28"/>
      <c r="IC300" s="28"/>
      <c r="ID300" s="28"/>
      <c r="IE300" s="28"/>
      <c r="IF300" s="28"/>
      <c r="IG300" s="28"/>
      <c r="IH300" s="28"/>
      <c r="II300" s="28"/>
      <c r="IJ300" s="28"/>
      <c r="IK300" s="28"/>
      <c r="IL300" s="28"/>
      <c r="IM300" s="28"/>
      <c r="IN300" s="28"/>
      <c r="IO300" s="28"/>
      <c r="IP300" s="28"/>
      <c r="IQ300" s="28"/>
      <c r="IR300" s="28"/>
      <c r="IS300" s="28"/>
      <c r="IT300" s="28"/>
      <c r="IU300" s="28"/>
      <c r="IV300" s="28"/>
      <c r="IW300" s="28"/>
      <c r="IX300" s="28"/>
      <c r="IY300" s="28"/>
      <c r="IZ300" s="28"/>
      <c r="JA300" s="28"/>
      <c r="JB300" s="28"/>
      <c r="JC300" s="28"/>
      <c r="JD300" s="28"/>
      <c r="JE300" s="28"/>
      <c r="JF300" s="28"/>
      <c r="JG300" s="28"/>
      <c r="JH300" s="28"/>
      <c r="JI300" s="28"/>
      <c r="JJ300" s="28"/>
      <c r="JK300" s="28"/>
      <c r="JL300" s="28"/>
      <c r="JM300" s="28"/>
      <c r="JN300" s="28"/>
      <c r="JO300" s="28"/>
      <c r="JP300" s="28"/>
      <c r="JQ300" s="28"/>
      <c r="JR300" s="28"/>
      <c r="JS300" s="28"/>
      <c r="JT300" s="28"/>
      <c r="JU300" s="28"/>
      <c r="JV300" s="28"/>
      <c r="JW300" s="28"/>
      <c r="JX300" s="28"/>
      <c r="JY300" s="28"/>
      <c r="JZ300" s="28"/>
      <c r="KA300" s="28"/>
      <c r="KB300" s="28"/>
      <c r="KC300" s="28"/>
      <c r="KD300" s="28"/>
      <c r="KE300" s="28"/>
      <c r="KF300" s="28"/>
      <c r="KG300" s="28"/>
      <c r="KH300" s="28"/>
      <c r="KI300" s="28"/>
      <c r="KJ300" s="28"/>
      <c r="KK300" s="28"/>
      <c r="KL300" s="28"/>
      <c r="KM300" s="28"/>
      <c r="KN300" s="28"/>
      <c r="KO300" s="28"/>
      <c r="KP300" s="28"/>
      <c r="KQ300" s="28"/>
      <c r="KR300" s="28"/>
      <c r="KS300" s="28"/>
      <c r="KT300" s="28"/>
      <c r="KU300" s="28"/>
      <c r="KV300" s="28"/>
      <c r="KW300" s="28"/>
      <c r="KX300" s="28"/>
      <c r="KY300" s="28"/>
      <c r="KZ300" s="28"/>
      <c r="LA300" s="28"/>
      <c r="LB300" s="28"/>
      <c r="LC300" s="28"/>
      <c r="LD300" s="28"/>
      <c r="LE300" s="28"/>
      <c r="LF300" s="28"/>
      <c r="LG300" s="28"/>
      <c r="LH300" s="28"/>
      <c r="LI300" s="28"/>
      <c r="LJ300" s="28"/>
      <c r="LK300" s="28"/>
      <c r="LL300" s="28"/>
      <c r="LM300" s="28"/>
      <c r="LN300" s="28"/>
      <c r="LO300" s="28"/>
      <c r="LP300" s="28"/>
      <c r="LQ300" s="28"/>
      <c r="LR300" s="28"/>
      <c r="LS300" s="28"/>
      <c r="LT300" s="28"/>
      <c r="LU300" s="28"/>
      <c r="LV300" s="28"/>
      <c r="LW300" s="28"/>
      <c r="LX300" s="28"/>
      <c r="LY300" s="28"/>
      <c r="LZ300" s="28"/>
      <c r="MA300" s="28"/>
      <c r="MB300" s="28"/>
      <c r="MC300" s="28"/>
      <c r="MD300" s="28"/>
      <c r="ME300" s="28"/>
      <c r="MF300" s="28"/>
      <c r="MG300" s="28"/>
      <c r="MH300" s="28"/>
      <c r="MI300" s="28"/>
      <c r="MJ300" s="28"/>
      <c r="MK300" s="28"/>
      <c r="ML300" s="28"/>
      <c r="MM300" s="28"/>
      <c r="MN300" s="28"/>
      <c r="MO300" s="28"/>
      <c r="MP300" s="28"/>
      <c r="MQ300" s="28"/>
      <c r="MR300" s="28"/>
      <c r="MS300" s="28"/>
      <c r="MT300" s="28"/>
      <c r="MU300" s="28"/>
      <c r="MV300" s="28"/>
      <c r="MW300" s="28"/>
      <c r="MX300" s="28"/>
      <c r="MY300" s="28"/>
      <c r="MZ300" s="28"/>
      <c r="NA300" s="28"/>
      <c r="NB300" s="28"/>
      <c r="NC300" s="28"/>
      <c r="ND300" s="28"/>
      <c r="NE300" s="28"/>
      <c r="NF300" s="28"/>
      <c r="NG300" s="28"/>
      <c r="NH300" s="28"/>
      <c r="NI300" s="28"/>
      <c r="NJ300" s="28"/>
      <c r="NK300" s="28"/>
      <c r="NL300" s="28"/>
      <c r="NM300" s="28"/>
      <c r="NN300" s="28"/>
      <c r="NO300" s="28"/>
      <c r="NP300" s="28"/>
      <c r="NQ300" s="28"/>
      <c r="NR300" s="28"/>
      <c r="NS300" s="28"/>
      <c r="NT300" s="28"/>
      <c r="NU300" s="28"/>
      <c r="NV300" s="28"/>
      <c r="NW300" s="28"/>
      <c r="NX300" s="28"/>
      <c r="NY300" s="28"/>
      <c r="NZ300" s="28"/>
      <c r="OA300" s="28"/>
      <c r="OB300" s="28"/>
      <c r="OC300" s="28"/>
      <c r="OD300" s="28"/>
      <c r="OE300" s="28"/>
      <c r="OF300" s="28"/>
      <c r="OG300" s="28"/>
      <c r="OH300" s="28"/>
      <c r="OI300" s="28"/>
      <c r="OJ300" s="28"/>
    </row>
    <row r="301" spans="1:400">
      <c r="A301" s="12" t="s">
        <v>297</v>
      </c>
      <c r="B301" s="13"/>
      <c r="C301" s="189"/>
      <c r="D301" s="12"/>
      <c r="E301" s="14" t="s">
        <v>311</v>
      </c>
      <c r="F301" s="14" t="s">
        <v>312</v>
      </c>
      <c r="G301" s="14" t="s">
        <v>313</v>
      </c>
      <c r="H301" s="15">
        <v>2019</v>
      </c>
      <c r="I301" s="15">
        <v>1</v>
      </c>
      <c r="J301" s="15">
        <v>0</v>
      </c>
      <c r="K301" s="15">
        <v>0</v>
      </c>
      <c r="L301" s="16" t="s">
        <v>304</v>
      </c>
      <c r="M301" s="16"/>
      <c r="N301" s="16" t="s">
        <v>305</v>
      </c>
      <c r="O301" s="17">
        <v>480</v>
      </c>
      <c r="P301" s="17">
        <v>0</v>
      </c>
      <c r="Q301" s="17">
        <v>0</v>
      </c>
      <c r="R301" s="18" t="s">
        <v>33</v>
      </c>
      <c r="S301" s="19">
        <v>60</v>
      </c>
      <c r="T301" s="19">
        <v>220</v>
      </c>
      <c r="U301" s="19">
        <v>12.727272727272727</v>
      </c>
      <c r="V301" s="19">
        <v>0</v>
      </c>
      <c r="W301" s="20">
        <v>2.8</v>
      </c>
      <c r="X301" s="21">
        <v>1344</v>
      </c>
      <c r="Y301" s="22" t="s">
        <v>33</v>
      </c>
      <c r="Z301" s="14" t="s">
        <v>5838</v>
      </c>
      <c r="AA301" s="24" t="s">
        <v>67</v>
      </c>
      <c r="AB301" s="14" t="s">
        <v>67</v>
      </c>
      <c r="AC301" s="14" t="s">
        <v>67</v>
      </c>
      <c r="AD301" s="25"/>
      <c r="AE301" s="26"/>
      <c r="AF301" s="27"/>
      <c r="AG301" s="29"/>
      <c r="AH301" s="29"/>
      <c r="AI301" s="29"/>
      <c r="AJ301" s="29"/>
      <c r="AK301" s="29"/>
      <c r="AL301" s="29"/>
      <c r="AM301" s="29"/>
      <c r="AN301" s="29"/>
      <c r="AO301" s="29"/>
      <c r="AP301" s="28"/>
      <c r="AQ301" s="28"/>
      <c r="AR301" s="28"/>
      <c r="AS301" s="28"/>
      <c r="AT301" s="28"/>
      <c r="AU301" s="28"/>
      <c r="AV301" s="28"/>
      <c r="AW301" s="28"/>
      <c r="AX301" s="28"/>
      <c r="AY301" s="28"/>
      <c r="AZ301" s="28"/>
      <c r="BA301" s="28"/>
      <c r="BB301" s="28"/>
      <c r="BC301" s="28"/>
      <c r="BD301" s="28"/>
      <c r="BE301" s="28"/>
      <c r="BF301" s="28"/>
      <c r="BG301" s="28"/>
      <c r="BH301" s="28"/>
      <c r="BI301" s="28"/>
      <c r="BJ301" s="28"/>
      <c r="BK301" s="28"/>
      <c r="BL301" s="28"/>
      <c r="BM301" s="28"/>
      <c r="BN301" s="28"/>
      <c r="BO301" s="28"/>
      <c r="BP301" s="28"/>
      <c r="BQ301" s="28"/>
      <c r="BR301" s="28"/>
      <c r="BS301" s="28"/>
      <c r="BT301" s="28"/>
      <c r="BU301" s="28"/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  <c r="DM301" s="28"/>
      <c r="DN301" s="28"/>
      <c r="DO301" s="28"/>
      <c r="DP301" s="28"/>
      <c r="DQ301" s="28"/>
      <c r="DR301" s="28"/>
      <c r="DS301" s="28"/>
      <c r="DT301" s="28"/>
      <c r="DU301" s="28"/>
      <c r="DV301" s="28"/>
      <c r="DW301" s="28"/>
      <c r="DX301" s="28"/>
      <c r="DY301" s="28"/>
      <c r="DZ301" s="28"/>
      <c r="EA301" s="28"/>
      <c r="EB301" s="28"/>
      <c r="EC301" s="28"/>
      <c r="ED301" s="28"/>
      <c r="EE301" s="28"/>
      <c r="EF301" s="28"/>
      <c r="EG301" s="28"/>
      <c r="EH301" s="28"/>
      <c r="EI301" s="28"/>
      <c r="EJ301" s="28"/>
      <c r="EK301" s="28"/>
      <c r="EL301" s="28"/>
      <c r="EM301" s="28"/>
      <c r="EN301" s="28"/>
      <c r="EO301" s="28"/>
      <c r="EP301" s="28"/>
      <c r="EQ301" s="28"/>
      <c r="ER301" s="28"/>
      <c r="ES301" s="28"/>
      <c r="ET301" s="28"/>
      <c r="EU301" s="28"/>
      <c r="EV301" s="28"/>
      <c r="EW301" s="28"/>
      <c r="EX301" s="28"/>
      <c r="EY301" s="28"/>
      <c r="EZ301" s="28"/>
      <c r="FA301" s="28"/>
      <c r="FB301" s="28"/>
      <c r="FC301" s="28"/>
      <c r="FD301" s="28"/>
      <c r="FE301" s="28"/>
      <c r="FF301" s="28"/>
      <c r="FG301" s="28"/>
      <c r="FH301" s="28"/>
      <c r="FI301" s="28"/>
      <c r="FJ301" s="28"/>
      <c r="FK301" s="28"/>
      <c r="FL301" s="28"/>
      <c r="FM301" s="28"/>
      <c r="FN301" s="28"/>
      <c r="FO301" s="28"/>
      <c r="FP301" s="28"/>
      <c r="FQ301" s="28"/>
      <c r="FR301" s="28"/>
      <c r="FS301" s="28"/>
      <c r="FT301" s="28"/>
      <c r="FU301" s="28"/>
      <c r="FV301" s="28"/>
      <c r="FW301" s="28"/>
      <c r="FX301" s="28"/>
      <c r="FY301" s="28"/>
      <c r="FZ301" s="28"/>
      <c r="GA301" s="28"/>
      <c r="GB301" s="28"/>
      <c r="GC301" s="28"/>
      <c r="GD301" s="28"/>
      <c r="GE301" s="28"/>
      <c r="GF301" s="28"/>
      <c r="GG301" s="28"/>
      <c r="GH301" s="28"/>
      <c r="GI301" s="28"/>
      <c r="GJ301" s="28"/>
      <c r="GK301" s="28"/>
      <c r="GL301" s="28"/>
      <c r="GM301" s="28"/>
      <c r="GN301" s="28"/>
      <c r="GO301" s="28"/>
      <c r="GP301" s="28"/>
      <c r="GQ301" s="28"/>
      <c r="GR301" s="28"/>
      <c r="GS301" s="28"/>
      <c r="GT301" s="28"/>
      <c r="GU301" s="28"/>
      <c r="GV301" s="28"/>
      <c r="GW301" s="28"/>
      <c r="GX301" s="28"/>
      <c r="GY301" s="28"/>
      <c r="GZ301" s="28"/>
      <c r="HA301" s="28"/>
      <c r="HB301" s="28"/>
      <c r="HC301" s="28"/>
      <c r="HD301" s="28"/>
      <c r="HE301" s="28"/>
      <c r="HF301" s="28"/>
      <c r="HG301" s="28"/>
      <c r="HH301" s="28"/>
      <c r="HI301" s="28"/>
      <c r="HJ301" s="28"/>
      <c r="HK301" s="28"/>
      <c r="HL301" s="28"/>
      <c r="HM301" s="28"/>
      <c r="HN301" s="28"/>
      <c r="HO301" s="28"/>
      <c r="HP301" s="28"/>
      <c r="HQ301" s="28"/>
      <c r="HR301" s="28"/>
      <c r="HS301" s="28"/>
      <c r="HT301" s="28"/>
      <c r="HU301" s="28"/>
      <c r="HV301" s="28"/>
      <c r="HW301" s="28"/>
      <c r="HX301" s="28"/>
      <c r="HY301" s="28"/>
      <c r="HZ301" s="28"/>
      <c r="IA301" s="28"/>
      <c r="IB301" s="28"/>
      <c r="IC301" s="28"/>
      <c r="ID301" s="28"/>
      <c r="IE301" s="28"/>
      <c r="IF301" s="28"/>
      <c r="IG301" s="28"/>
      <c r="IH301" s="28"/>
      <c r="II301" s="28"/>
      <c r="IJ301" s="28"/>
      <c r="IK301" s="28"/>
      <c r="IL301" s="28"/>
      <c r="IM301" s="28"/>
      <c r="IN301" s="28"/>
      <c r="IO301" s="28"/>
      <c r="IP301" s="28"/>
      <c r="IQ301" s="28"/>
      <c r="IR301" s="28"/>
      <c r="IS301" s="28"/>
      <c r="IT301" s="28"/>
      <c r="IU301" s="28"/>
      <c r="IV301" s="28"/>
      <c r="IW301" s="28"/>
      <c r="IX301" s="28"/>
      <c r="IY301" s="28"/>
      <c r="IZ301" s="28"/>
      <c r="JA301" s="28"/>
      <c r="JB301" s="28"/>
      <c r="JC301" s="28"/>
      <c r="JD301" s="28"/>
      <c r="JE301" s="28"/>
      <c r="JF301" s="28"/>
      <c r="JG301" s="28"/>
      <c r="JH301" s="28"/>
      <c r="JI301" s="28"/>
      <c r="JJ301" s="28"/>
      <c r="JK301" s="28"/>
      <c r="JL301" s="28"/>
      <c r="JM301" s="28"/>
      <c r="JN301" s="28"/>
      <c r="JO301" s="28"/>
      <c r="JP301" s="28"/>
      <c r="JQ301" s="28"/>
      <c r="JR301" s="28"/>
      <c r="JS301" s="28"/>
      <c r="JT301" s="28"/>
      <c r="JU301" s="28"/>
      <c r="JV301" s="28"/>
      <c r="JW301" s="28"/>
      <c r="JX301" s="28"/>
      <c r="JY301" s="28"/>
      <c r="JZ301" s="28"/>
      <c r="KA301" s="28"/>
      <c r="KB301" s="28"/>
      <c r="KC301" s="28"/>
      <c r="KD301" s="28"/>
      <c r="KE301" s="28"/>
      <c r="KF301" s="28"/>
      <c r="KG301" s="28"/>
      <c r="KH301" s="28"/>
      <c r="KI301" s="28"/>
      <c r="KJ301" s="28"/>
      <c r="KK301" s="28"/>
      <c r="KL301" s="28"/>
      <c r="KM301" s="28"/>
      <c r="KN301" s="28"/>
      <c r="KO301" s="28"/>
      <c r="KP301" s="28"/>
      <c r="KQ301" s="28"/>
      <c r="KR301" s="28"/>
      <c r="KS301" s="28"/>
      <c r="KT301" s="28"/>
      <c r="KU301" s="28"/>
      <c r="KV301" s="28"/>
      <c r="KW301" s="28"/>
      <c r="KX301" s="28"/>
      <c r="KY301" s="28"/>
      <c r="KZ301" s="28"/>
      <c r="LA301" s="28"/>
      <c r="LB301" s="28"/>
      <c r="LC301" s="28"/>
      <c r="LD301" s="28"/>
      <c r="LE301" s="28"/>
      <c r="LF301" s="28"/>
      <c r="LG301" s="28"/>
      <c r="LH301" s="28"/>
      <c r="LI301" s="28"/>
      <c r="LJ301" s="28"/>
      <c r="LK301" s="28"/>
      <c r="LL301" s="28"/>
      <c r="LM301" s="28"/>
      <c r="LN301" s="28"/>
      <c r="LO301" s="28"/>
      <c r="LP301" s="28"/>
      <c r="LQ301" s="28"/>
      <c r="LR301" s="28"/>
      <c r="LS301" s="28"/>
      <c r="LT301" s="28"/>
      <c r="LU301" s="28"/>
      <c r="LV301" s="28"/>
      <c r="LW301" s="28"/>
      <c r="LX301" s="28"/>
      <c r="LY301" s="28"/>
      <c r="LZ301" s="28"/>
      <c r="MA301" s="28"/>
      <c r="MB301" s="28"/>
      <c r="MC301" s="28"/>
      <c r="MD301" s="28"/>
      <c r="ME301" s="28"/>
      <c r="MF301" s="28"/>
      <c r="MG301" s="28"/>
      <c r="MH301" s="28"/>
      <c r="MI301" s="28"/>
      <c r="MJ301" s="28"/>
      <c r="MK301" s="28"/>
      <c r="ML301" s="28"/>
      <c r="MM301" s="28"/>
      <c r="MN301" s="28"/>
      <c r="MO301" s="28"/>
      <c r="MP301" s="28"/>
      <c r="MQ301" s="28"/>
      <c r="MR301" s="28"/>
      <c r="MS301" s="28"/>
      <c r="MT301" s="28"/>
      <c r="MU301" s="28"/>
      <c r="MV301" s="28"/>
      <c r="MW301" s="28"/>
      <c r="MX301" s="28"/>
      <c r="MY301" s="28"/>
      <c r="MZ301" s="28"/>
      <c r="NA301" s="28"/>
      <c r="NB301" s="28"/>
      <c r="NC301" s="28"/>
      <c r="ND301" s="28"/>
      <c r="NE301" s="28"/>
      <c r="NF301" s="28"/>
      <c r="NG301" s="28"/>
      <c r="NH301" s="28"/>
      <c r="NI301" s="28"/>
      <c r="NJ301" s="28"/>
      <c r="NK301" s="28"/>
      <c r="NL301" s="28"/>
      <c r="NM301" s="28"/>
      <c r="NN301" s="28"/>
      <c r="NO301" s="28"/>
      <c r="NP301" s="28"/>
      <c r="NQ301" s="28"/>
      <c r="NR301" s="28"/>
      <c r="NS301" s="28"/>
      <c r="NT301" s="28"/>
      <c r="NU301" s="28"/>
      <c r="NV301" s="28"/>
      <c r="NW301" s="28"/>
      <c r="NX301" s="28"/>
      <c r="NY301" s="28"/>
      <c r="NZ301" s="28"/>
      <c r="OA301" s="28"/>
      <c r="OB301" s="28"/>
      <c r="OC301" s="28"/>
      <c r="OD301" s="28"/>
      <c r="OE301" s="28"/>
      <c r="OF301" s="28"/>
      <c r="OG301" s="28"/>
      <c r="OH301" s="28"/>
      <c r="OI301" s="28"/>
      <c r="OJ301" s="28"/>
    </row>
    <row r="302" spans="1:400" ht="16.5" customHeight="1">
      <c r="A302" s="12" t="s">
        <v>297</v>
      </c>
      <c r="B302" s="13"/>
      <c r="C302" s="189"/>
      <c r="D302" s="12"/>
      <c r="E302" s="14" t="s">
        <v>298</v>
      </c>
      <c r="F302" s="14" t="s">
        <v>299</v>
      </c>
      <c r="G302" s="14" t="s">
        <v>300</v>
      </c>
      <c r="H302" s="15">
        <v>2009</v>
      </c>
      <c r="I302" s="15">
        <v>1</v>
      </c>
      <c r="J302" s="15">
        <v>0</v>
      </c>
      <c r="K302" s="15">
        <v>0</v>
      </c>
      <c r="L302" s="16" t="s">
        <v>301</v>
      </c>
      <c r="M302" s="16"/>
      <c r="N302" s="16" t="s">
        <v>39</v>
      </c>
      <c r="O302" s="17">
        <v>2628</v>
      </c>
      <c r="P302" s="17">
        <v>6132</v>
      </c>
      <c r="Q302" s="17">
        <v>5</v>
      </c>
      <c r="R302" s="18" t="s">
        <v>33</v>
      </c>
      <c r="S302" s="19">
        <v>60</v>
      </c>
      <c r="T302" s="19">
        <v>110</v>
      </c>
      <c r="U302" s="19">
        <v>6.4090909090909092</v>
      </c>
      <c r="V302" s="19">
        <v>0</v>
      </c>
      <c r="W302" s="20">
        <v>0.70499999999999996</v>
      </c>
      <c r="X302" s="21">
        <v>2068.8929999999996</v>
      </c>
      <c r="Y302" s="22" t="s">
        <v>33</v>
      </c>
      <c r="Z302" s="14" t="s">
        <v>5838</v>
      </c>
      <c r="AA302" s="24" t="s">
        <v>67</v>
      </c>
      <c r="AB302" s="14" t="s">
        <v>67</v>
      </c>
      <c r="AC302" s="14" t="s">
        <v>67</v>
      </c>
      <c r="AD302" s="25"/>
      <c r="AE302" s="26"/>
      <c r="AF302" s="27"/>
      <c r="AG302" s="29"/>
      <c r="AH302" s="29"/>
      <c r="AI302" s="29"/>
      <c r="AJ302" s="29"/>
      <c r="AK302" s="29"/>
      <c r="AL302" s="29"/>
      <c r="AM302" s="29"/>
      <c r="AN302" s="29"/>
      <c r="AO302" s="29"/>
      <c r="AP302" s="28"/>
      <c r="AQ302" s="28"/>
      <c r="AR302" s="28"/>
      <c r="AS302" s="28"/>
      <c r="AT302" s="28"/>
      <c r="AU302" s="28"/>
      <c r="AV302" s="28"/>
      <c r="AW302" s="28"/>
      <c r="AX302" s="28"/>
      <c r="AY302" s="28"/>
      <c r="AZ302" s="28"/>
      <c r="BA302" s="28"/>
      <c r="BB302" s="28"/>
      <c r="BC302" s="28"/>
      <c r="BD302" s="28"/>
      <c r="BE302" s="28"/>
      <c r="BF302" s="28"/>
      <c r="BG302" s="28"/>
      <c r="BH302" s="28"/>
      <c r="BI302" s="28"/>
      <c r="BJ302" s="28"/>
      <c r="BK302" s="28"/>
      <c r="BL302" s="28"/>
      <c r="BM302" s="28"/>
      <c r="BN302" s="28"/>
      <c r="BO302" s="28"/>
      <c r="BP302" s="28"/>
      <c r="BQ302" s="28"/>
      <c r="BR302" s="28"/>
      <c r="BS302" s="28"/>
      <c r="BT302" s="28"/>
      <c r="BU302" s="28"/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  <c r="DM302" s="28"/>
      <c r="DN302" s="28"/>
      <c r="DO302" s="28"/>
      <c r="DP302" s="28"/>
      <c r="DQ302" s="28"/>
      <c r="DR302" s="28"/>
      <c r="DS302" s="28"/>
      <c r="DT302" s="28"/>
      <c r="DU302" s="28"/>
      <c r="DV302" s="28"/>
      <c r="DW302" s="28"/>
      <c r="DX302" s="28"/>
      <c r="DY302" s="28"/>
      <c r="DZ302" s="28"/>
      <c r="EA302" s="28"/>
      <c r="EB302" s="28"/>
      <c r="EC302" s="28"/>
      <c r="ED302" s="28"/>
      <c r="EE302" s="28"/>
      <c r="EF302" s="28"/>
      <c r="EG302" s="28"/>
      <c r="EH302" s="28"/>
      <c r="EI302" s="28"/>
      <c r="EJ302" s="28"/>
      <c r="EK302" s="28"/>
      <c r="EL302" s="28"/>
      <c r="EM302" s="28"/>
      <c r="EN302" s="28"/>
      <c r="EO302" s="28"/>
      <c r="EP302" s="28"/>
      <c r="EQ302" s="28"/>
      <c r="ER302" s="28"/>
      <c r="ES302" s="28"/>
      <c r="ET302" s="28"/>
      <c r="EU302" s="28"/>
      <c r="EV302" s="28"/>
      <c r="EW302" s="28"/>
      <c r="EX302" s="28"/>
      <c r="EY302" s="28"/>
      <c r="EZ302" s="28"/>
      <c r="FA302" s="28"/>
      <c r="FB302" s="28"/>
      <c r="FC302" s="28"/>
      <c r="FD302" s="28"/>
      <c r="FE302" s="28"/>
      <c r="FF302" s="28"/>
      <c r="FG302" s="28"/>
      <c r="FH302" s="28"/>
      <c r="FI302" s="28"/>
      <c r="FJ302" s="28"/>
      <c r="FK302" s="28"/>
      <c r="FL302" s="28"/>
      <c r="FM302" s="28"/>
      <c r="FN302" s="28"/>
      <c r="FO302" s="28"/>
      <c r="FP302" s="28"/>
      <c r="FQ302" s="28"/>
      <c r="FR302" s="28"/>
      <c r="FS302" s="28"/>
      <c r="FT302" s="28"/>
      <c r="FU302" s="28"/>
      <c r="FV302" s="28"/>
      <c r="FW302" s="28"/>
      <c r="FX302" s="28"/>
      <c r="FY302" s="28"/>
      <c r="FZ302" s="28"/>
      <c r="GA302" s="28"/>
      <c r="GB302" s="28"/>
      <c r="GC302" s="28"/>
      <c r="GD302" s="28"/>
      <c r="GE302" s="28"/>
      <c r="GF302" s="28"/>
      <c r="GG302" s="28"/>
      <c r="GH302" s="28"/>
      <c r="GI302" s="28"/>
      <c r="GJ302" s="28"/>
      <c r="GK302" s="28"/>
      <c r="GL302" s="28"/>
      <c r="GM302" s="28"/>
      <c r="GN302" s="28"/>
      <c r="GO302" s="28"/>
      <c r="GP302" s="28"/>
      <c r="GQ302" s="28"/>
      <c r="GR302" s="28"/>
      <c r="GS302" s="28"/>
      <c r="GT302" s="28"/>
      <c r="GU302" s="28"/>
      <c r="GV302" s="28"/>
      <c r="GW302" s="28"/>
      <c r="GX302" s="28"/>
      <c r="GY302" s="28"/>
      <c r="GZ302" s="28"/>
      <c r="HA302" s="28"/>
      <c r="HB302" s="28"/>
      <c r="HC302" s="28"/>
      <c r="HD302" s="28"/>
      <c r="HE302" s="28"/>
      <c r="HF302" s="28"/>
      <c r="HG302" s="28"/>
      <c r="HH302" s="28"/>
      <c r="HI302" s="28"/>
      <c r="HJ302" s="28"/>
      <c r="HK302" s="28"/>
      <c r="HL302" s="28"/>
      <c r="HM302" s="28"/>
      <c r="HN302" s="28"/>
      <c r="HO302" s="28"/>
      <c r="HP302" s="28"/>
      <c r="HQ302" s="28"/>
      <c r="HR302" s="28"/>
      <c r="HS302" s="28"/>
      <c r="HT302" s="28"/>
      <c r="HU302" s="28"/>
      <c r="HV302" s="28"/>
      <c r="HW302" s="28"/>
      <c r="HX302" s="28"/>
      <c r="HY302" s="28"/>
      <c r="HZ302" s="28"/>
      <c r="IA302" s="28"/>
      <c r="IB302" s="28"/>
      <c r="IC302" s="28"/>
      <c r="ID302" s="28"/>
      <c r="IE302" s="28"/>
      <c r="IF302" s="28"/>
      <c r="IG302" s="28"/>
      <c r="IH302" s="28"/>
      <c r="II302" s="28"/>
      <c r="IJ302" s="28"/>
      <c r="IK302" s="28"/>
      <c r="IL302" s="28"/>
      <c r="IM302" s="28"/>
      <c r="IN302" s="28"/>
      <c r="IO302" s="28"/>
      <c r="IP302" s="28"/>
      <c r="IQ302" s="28"/>
      <c r="IR302" s="28"/>
      <c r="IS302" s="28"/>
      <c r="IT302" s="28"/>
      <c r="IU302" s="28"/>
      <c r="IV302" s="28"/>
      <c r="IW302" s="28"/>
      <c r="IX302" s="28"/>
      <c r="IY302" s="28"/>
      <c r="IZ302" s="28"/>
      <c r="JA302" s="28"/>
      <c r="JB302" s="28"/>
      <c r="JC302" s="28"/>
      <c r="JD302" s="28"/>
      <c r="JE302" s="28"/>
      <c r="JF302" s="28"/>
      <c r="JG302" s="28"/>
      <c r="JH302" s="28"/>
      <c r="JI302" s="28"/>
      <c r="JJ302" s="28"/>
      <c r="JK302" s="28"/>
      <c r="JL302" s="28"/>
      <c r="JM302" s="28"/>
      <c r="JN302" s="28"/>
      <c r="JO302" s="28"/>
      <c r="JP302" s="28"/>
      <c r="JQ302" s="28"/>
      <c r="JR302" s="28"/>
      <c r="JS302" s="28"/>
      <c r="JT302" s="28"/>
      <c r="JU302" s="28"/>
      <c r="JV302" s="28"/>
      <c r="JW302" s="28"/>
      <c r="JX302" s="28"/>
      <c r="JY302" s="28"/>
      <c r="JZ302" s="28"/>
      <c r="KA302" s="28"/>
      <c r="KB302" s="28"/>
      <c r="KC302" s="28"/>
      <c r="KD302" s="28"/>
      <c r="KE302" s="28"/>
      <c r="KF302" s="28"/>
      <c r="KG302" s="28"/>
      <c r="KH302" s="28"/>
      <c r="KI302" s="28"/>
      <c r="KJ302" s="28"/>
      <c r="KK302" s="28"/>
      <c r="KL302" s="28"/>
      <c r="KM302" s="28"/>
      <c r="KN302" s="28"/>
      <c r="KO302" s="28"/>
      <c r="KP302" s="28"/>
      <c r="KQ302" s="28"/>
      <c r="KR302" s="28"/>
      <c r="KS302" s="28"/>
      <c r="KT302" s="28"/>
      <c r="KU302" s="28"/>
      <c r="KV302" s="28"/>
      <c r="KW302" s="28"/>
      <c r="KX302" s="28"/>
      <c r="KY302" s="28"/>
      <c r="KZ302" s="28"/>
      <c r="LA302" s="28"/>
      <c r="LB302" s="28"/>
      <c r="LC302" s="28"/>
      <c r="LD302" s="28"/>
      <c r="LE302" s="28"/>
      <c r="LF302" s="28"/>
      <c r="LG302" s="28"/>
      <c r="LH302" s="28"/>
      <c r="LI302" s="28"/>
      <c r="LJ302" s="28"/>
      <c r="LK302" s="28"/>
      <c r="LL302" s="28"/>
      <c r="LM302" s="28"/>
      <c r="LN302" s="28"/>
      <c r="LO302" s="28"/>
      <c r="LP302" s="28"/>
      <c r="LQ302" s="28"/>
      <c r="LR302" s="28"/>
      <c r="LS302" s="28"/>
      <c r="LT302" s="28"/>
      <c r="LU302" s="28"/>
      <c r="LV302" s="28"/>
      <c r="LW302" s="28"/>
      <c r="LX302" s="28"/>
      <c r="LY302" s="28"/>
      <c r="LZ302" s="28"/>
      <c r="MA302" s="28"/>
      <c r="MB302" s="28"/>
      <c r="MC302" s="28"/>
      <c r="MD302" s="28"/>
      <c r="ME302" s="28"/>
      <c r="MF302" s="28"/>
      <c r="MG302" s="28"/>
      <c r="MH302" s="28"/>
      <c r="MI302" s="28"/>
      <c r="MJ302" s="28"/>
      <c r="MK302" s="28"/>
      <c r="ML302" s="28"/>
      <c r="MM302" s="28"/>
      <c r="MN302" s="28"/>
      <c r="MO302" s="28"/>
      <c r="MP302" s="28"/>
      <c r="MQ302" s="28"/>
      <c r="MR302" s="28"/>
      <c r="MS302" s="28"/>
      <c r="MT302" s="28"/>
      <c r="MU302" s="28"/>
      <c r="MV302" s="28"/>
      <c r="MW302" s="28"/>
      <c r="MX302" s="28"/>
      <c r="MY302" s="28"/>
      <c r="MZ302" s="28"/>
      <c r="NA302" s="28"/>
      <c r="NB302" s="28"/>
      <c r="NC302" s="28"/>
      <c r="ND302" s="28"/>
      <c r="NE302" s="28"/>
      <c r="NF302" s="28"/>
      <c r="NG302" s="28"/>
      <c r="NH302" s="28"/>
      <c r="NI302" s="28"/>
      <c r="NJ302" s="28"/>
      <c r="NK302" s="28"/>
      <c r="NL302" s="28"/>
      <c r="NM302" s="28"/>
      <c r="NN302" s="28"/>
      <c r="NO302" s="28"/>
      <c r="NP302" s="28"/>
      <c r="NQ302" s="28"/>
      <c r="NR302" s="28"/>
      <c r="NS302" s="28"/>
      <c r="NT302" s="28"/>
      <c r="NU302" s="28"/>
      <c r="NV302" s="28"/>
      <c r="NW302" s="28"/>
      <c r="NX302" s="28"/>
      <c r="NY302" s="28"/>
      <c r="NZ302" s="28"/>
      <c r="OA302" s="28"/>
      <c r="OB302" s="28"/>
      <c r="OC302" s="28"/>
      <c r="OD302" s="28"/>
      <c r="OE302" s="28"/>
      <c r="OF302" s="28"/>
      <c r="OG302" s="28"/>
      <c r="OH302" s="28"/>
      <c r="OI302" s="28"/>
      <c r="OJ302" s="28"/>
    </row>
    <row r="303" spans="1:400" ht="16.5" customHeight="1">
      <c r="A303" s="2" t="s">
        <v>5656</v>
      </c>
      <c r="B303" s="41"/>
      <c r="C303" s="487"/>
      <c r="D303" s="2"/>
      <c r="E303" s="42" t="s">
        <v>90</v>
      </c>
      <c r="F303" s="42" t="s">
        <v>36</v>
      </c>
      <c r="G303" s="42" t="s">
        <v>4512</v>
      </c>
      <c r="H303" s="43">
        <v>2016</v>
      </c>
      <c r="I303" s="43">
        <v>1</v>
      </c>
      <c r="J303" s="43">
        <v>0</v>
      </c>
      <c r="K303" s="43">
        <v>1</v>
      </c>
      <c r="L303" s="44" t="s">
        <v>5657</v>
      </c>
      <c r="M303" s="44"/>
      <c r="N303" s="44" t="s">
        <v>411</v>
      </c>
      <c r="O303" s="45">
        <v>46</v>
      </c>
      <c r="P303" s="45">
        <v>0</v>
      </c>
      <c r="Q303" s="45">
        <v>0</v>
      </c>
      <c r="R303" s="46" t="s">
        <v>33</v>
      </c>
      <c r="S303" s="47" t="s">
        <v>89</v>
      </c>
      <c r="T303" s="47">
        <v>110</v>
      </c>
      <c r="U303" s="47">
        <v>0.59090909090909094</v>
      </c>
      <c r="V303" s="47">
        <v>0</v>
      </c>
      <c r="W303" s="48">
        <v>6.5000000000000002E-2</v>
      </c>
      <c r="X303" s="21">
        <v>2.99</v>
      </c>
      <c r="Y303" s="49" t="s">
        <v>33</v>
      </c>
      <c r="Z303" s="23" t="s">
        <v>62</v>
      </c>
      <c r="AA303" s="24"/>
      <c r="AB303" s="14"/>
      <c r="AC303" s="14"/>
      <c r="AD303" s="25"/>
      <c r="AE303" s="26"/>
      <c r="AF303" s="27"/>
      <c r="AG303" s="50"/>
      <c r="AH303" s="50"/>
      <c r="AI303" s="50"/>
      <c r="AJ303" s="50"/>
      <c r="AK303" s="50"/>
      <c r="AL303" s="50"/>
      <c r="AM303" s="50"/>
      <c r="AN303" s="50"/>
      <c r="AO303" s="50"/>
      <c r="AP303" s="28"/>
      <c r="AQ303" s="28"/>
      <c r="AR303" s="28"/>
      <c r="AS303" s="28"/>
      <c r="AT303" s="28"/>
      <c r="AU303" s="28"/>
      <c r="AV303" s="28"/>
      <c r="AW303" s="28"/>
      <c r="AX303" s="28"/>
      <c r="AY303" s="28"/>
      <c r="AZ303" s="28"/>
      <c r="BA303" s="28"/>
      <c r="BB303" s="28"/>
      <c r="BC303" s="28"/>
      <c r="BD303" s="28"/>
      <c r="BE303" s="28"/>
      <c r="BF303" s="28"/>
      <c r="BG303" s="28"/>
      <c r="BH303" s="28"/>
      <c r="BI303" s="28"/>
      <c r="BJ303" s="28"/>
      <c r="BK303" s="28"/>
      <c r="BL303" s="28"/>
      <c r="BM303" s="28"/>
      <c r="BN303" s="28"/>
      <c r="BO303" s="28"/>
      <c r="BP303" s="28"/>
      <c r="BQ303" s="28"/>
      <c r="BR303" s="28"/>
      <c r="BS303" s="28"/>
      <c r="BT303" s="28"/>
      <c r="BU303" s="28"/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  <c r="DM303" s="28"/>
      <c r="DN303" s="28"/>
      <c r="DO303" s="28"/>
      <c r="DP303" s="28"/>
      <c r="DQ303" s="28"/>
      <c r="DR303" s="28"/>
      <c r="DS303" s="28"/>
      <c r="DT303" s="28"/>
      <c r="DU303" s="28"/>
      <c r="DV303" s="28"/>
      <c r="DW303" s="28"/>
      <c r="DX303" s="28"/>
      <c r="DY303" s="28"/>
      <c r="DZ303" s="28"/>
      <c r="EA303" s="28"/>
      <c r="EB303" s="28"/>
      <c r="EC303" s="28"/>
      <c r="ED303" s="28"/>
      <c r="EE303" s="28"/>
      <c r="EF303" s="28"/>
      <c r="EG303" s="28"/>
      <c r="EH303" s="28"/>
      <c r="EI303" s="28"/>
      <c r="EJ303" s="28"/>
      <c r="EK303" s="28"/>
      <c r="EL303" s="28"/>
      <c r="EM303" s="28"/>
      <c r="EN303" s="28"/>
      <c r="EO303" s="28"/>
      <c r="EP303" s="28"/>
      <c r="EQ303" s="28"/>
      <c r="ER303" s="28"/>
      <c r="ES303" s="28"/>
      <c r="ET303" s="28"/>
      <c r="EU303" s="28"/>
      <c r="EV303" s="28"/>
      <c r="EW303" s="28"/>
      <c r="EX303" s="28"/>
      <c r="EY303" s="28"/>
      <c r="EZ303" s="28"/>
      <c r="FA303" s="28"/>
      <c r="FB303" s="28"/>
      <c r="FC303" s="28"/>
      <c r="FD303" s="28"/>
      <c r="FE303" s="28"/>
      <c r="FF303" s="28"/>
      <c r="FG303" s="28"/>
      <c r="FH303" s="28"/>
      <c r="FI303" s="28"/>
      <c r="FJ303" s="28"/>
      <c r="FK303" s="28"/>
      <c r="FL303" s="28"/>
      <c r="FM303" s="28"/>
      <c r="FN303" s="28"/>
      <c r="FO303" s="28"/>
      <c r="FP303" s="28"/>
      <c r="FQ303" s="28"/>
      <c r="FR303" s="28"/>
      <c r="FS303" s="28"/>
      <c r="FT303" s="28"/>
      <c r="FU303" s="28"/>
      <c r="FV303" s="28"/>
      <c r="FW303" s="28"/>
      <c r="FX303" s="28"/>
      <c r="FY303" s="28"/>
      <c r="FZ303" s="28"/>
      <c r="GA303" s="28"/>
      <c r="GB303" s="28"/>
      <c r="GC303" s="28"/>
      <c r="GD303" s="28"/>
      <c r="GE303" s="28"/>
      <c r="GF303" s="28"/>
      <c r="GG303" s="28"/>
      <c r="GH303" s="28"/>
      <c r="GI303" s="28"/>
      <c r="GJ303" s="28"/>
      <c r="GK303" s="28"/>
      <c r="GL303" s="28"/>
      <c r="GM303" s="28"/>
      <c r="GN303" s="28"/>
      <c r="GO303" s="28"/>
      <c r="GP303" s="28"/>
      <c r="GQ303" s="28"/>
      <c r="GR303" s="28"/>
      <c r="GS303" s="28"/>
      <c r="GT303" s="28"/>
      <c r="GU303" s="28"/>
      <c r="GV303" s="28"/>
      <c r="GW303" s="28"/>
      <c r="GX303" s="28"/>
      <c r="GY303" s="28"/>
      <c r="GZ303" s="28"/>
      <c r="HA303" s="28"/>
      <c r="HB303" s="28"/>
      <c r="HC303" s="28"/>
      <c r="HD303" s="28"/>
      <c r="HE303" s="28"/>
      <c r="HF303" s="28"/>
      <c r="HG303" s="28"/>
      <c r="HH303" s="28"/>
      <c r="HI303" s="28"/>
      <c r="HJ303" s="28"/>
      <c r="HK303" s="28"/>
      <c r="HL303" s="28"/>
      <c r="HM303" s="28"/>
      <c r="HN303" s="28"/>
      <c r="HO303" s="28"/>
      <c r="HP303" s="28"/>
      <c r="HQ303" s="28"/>
      <c r="HR303" s="28"/>
      <c r="HS303" s="28"/>
      <c r="HT303" s="28"/>
      <c r="HU303" s="28"/>
      <c r="HV303" s="28"/>
      <c r="HW303" s="28"/>
      <c r="HX303" s="28"/>
      <c r="HY303" s="28"/>
      <c r="HZ303" s="28"/>
      <c r="IA303" s="28"/>
      <c r="IB303" s="28"/>
      <c r="IC303" s="28"/>
      <c r="ID303" s="28"/>
      <c r="IE303" s="28"/>
      <c r="IF303" s="28"/>
      <c r="IG303" s="28"/>
      <c r="IH303" s="28"/>
      <c r="II303" s="28"/>
      <c r="IJ303" s="28"/>
      <c r="IK303" s="28"/>
      <c r="IL303" s="28"/>
      <c r="IM303" s="28"/>
      <c r="IN303" s="28"/>
      <c r="IO303" s="28"/>
      <c r="IP303" s="28"/>
      <c r="IQ303" s="28"/>
      <c r="IR303" s="28"/>
      <c r="IS303" s="28"/>
      <c r="IT303" s="28"/>
      <c r="IU303" s="28"/>
      <c r="IV303" s="28"/>
      <c r="IW303" s="28"/>
      <c r="IX303" s="28"/>
      <c r="IY303" s="28"/>
      <c r="IZ303" s="28"/>
      <c r="JA303" s="28"/>
      <c r="JB303" s="28"/>
      <c r="JC303" s="28"/>
      <c r="JD303" s="28"/>
      <c r="JE303" s="28"/>
      <c r="JF303" s="28"/>
      <c r="JG303" s="28"/>
      <c r="JH303" s="28"/>
      <c r="JI303" s="28"/>
      <c r="JJ303" s="28"/>
      <c r="JK303" s="28"/>
      <c r="JL303" s="28"/>
      <c r="JM303" s="28"/>
      <c r="JN303" s="28"/>
      <c r="JO303" s="28"/>
      <c r="JP303" s="28"/>
      <c r="JQ303" s="28"/>
      <c r="JR303" s="28"/>
      <c r="JS303" s="28"/>
      <c r="JT303" s="28"/>
      <c r="JU303" s="28"/>
      <c r="JV303" s="28"/>
      <c r="JW303" s="28"/>
      <c r="JX303" s="28"/>
      <c r="JY303" s="28"/>
      <c r="JZ303" s="28"/>
      <c r="KA303" s="28"/>
      <c r="KB303" s="28"/>
      <c r="KC303" s="28"/>
      <c r="KD303" s="28"/>
      <c r="KE303" s="28"/>
      <c r="KF303" s="28"/>
      <c r="KG303" s="28"/>
      <c r="KH303" s="28"/>
      <c r="KI303" s="28"/>
      <c r="KJ303" s="28"/>
      <c r="KK303" s="28"/>
      <c r="KL303" s="28"/>
      <c r="KM303" s="28"/>
      <c r="KN303" s="28"/>
      <c r="KO303" s="28"/>
      <c r="KP303" s="28"/>
      <c r="KQ303" s="28"/>
      <c r="KR303" s="28"/>
      <c r="KS303" s="28"/>
      <c r="KT303" s="28"/>
      <c r="KU303" s="28"/>
      <c r="KV303" s="28"/>
      <c r="KW303" s="28"/>
      <c r="KX303" s="28"/>
      <c r="KY303" s="28"/>
      <c r="KZ303" s="28"/>
      <c r="LA303" s="28"/>
      <c r="LB303" s="28"/>
      <c r="LC303" s="28"/>
      <c r="LD303" s="28"/>
      <c r="LE303" s="28"/>
      <c r="LF303" s="28"/>
      <c r="LG303" s="28"/>
      <c r="LH303" s="28"/>
      <c r="LI303" s="28"/>
      <c r="LJ303" s="28"/>
      <c r="LK303" s="28"/>
      <c r="LL303" s="28"/>
      <c r="LM303" s="28"/>
      <c r="LN303" s="28"/>
      <c r="LO303" s="28"/>
      <c r="LP303" s="28"/>
      <c r="LQ303" s="28"/>
      <c r="LR303" s="28"/>
      <c r="LS303" s="28"/>
      <c r="LT303" s="28"/>
      <c r="LU303" s="28"/>
      <c r="LV303" s="28"/>
      <c r="LW303" s="28"/>
      <c r="LX303" s="28"/>
      <c r="LY303" s="28"/>
      <c r="LZ303" s="28"/>
      <c r="MA303" s="28"/>
      <c r="MB303" s="28"/>
      <c r="MC303" s="28"/>
      <c r="MD303" s="28"/>
      <c r="ME303" s="28"/>
      <c r="MF303" s="28"/>
      <c r="MG303" s="28"/>
      <c r="MH303" s="28"/>
      <c r="MI303" s="28"/>
      <c r="MJ303" s="28"/>
      <c r="MK303" s="28"/>
      <c r="ML303" s="28"/>
      <c r="MM303" s="28"/>
      <c r="MN303" s="28"/>
      <c r="MO303" s="28"/>
      <c r="MP303" s="28"/>
      <c r="MQ303" s="28"/>
      <c r="MR303" s="28"/>
      <c r="MS303" s="28"/>
      <c r="MT303" s="28"/>
      <c r="MU303" s="28"/>
      <c r="MV303" s="28"/>
      <c r="MW303" s="28"/>
      <c r="MX303" s="28"/>
      <c r="MY303" s="28"/>
      <c r="MZ303" s="28"/>
      <c r="NA303" s="28"/>
      <c r="NB303" s="28"/>
      <c r="NC303" s="28"/>
      <c r="ND303" s="28"/>
      <c r="NE303" s="28"/>
      <c r="NF303" s="28"/>
      <c r="NG303" s="28"/>
      <c r="NH303" s="28"/>
      <c r="NI303" s="28"/>
      <c r="NJ303" s="28"/>
      <c r="NK303" s="28"/>
      <c r="NL303" s="28"/>
      <c r="NM303" s="28"/>
      <c r="NN303" s="28"/>
      <c r="NO303" s="28"/>
      <c r="NP303" s="28"/>
      <c r="NQ303" s="28"/>
      <c r="NR303" s="28"/>
      <c r="NS303" s="28"/>
      <c r="NT303" s="28"/>
      <c r="NU303" s="28"/>
      <c r="NV303" s="28"/>
      <c r="NW303" s="28"/>
      <c r="NX303" s="28"/>
      <c r="NY303" s="28"/>
      <c r="NZ303" s="28"/>
      <c r="OA303" s="28"/>
      <c r="OB303" s="28"/>
      <c r="OC303" s="28"/>
      <c r="OD303" s="28"/>
      <c r="OE303" s="28"/>
      <c r="OF303" s="28"/>
      <c r="OG303" s="28"/>
      <c r="OH303" s="28"/>
      <c r="OI303" s="28"/>
      <c r="OJ303" s="28"/>
    </row>
    <row r="304" spans="1:400" ht="16.5" customHeight="1">
      <c r="A304" s="2" t="s">
        <v>5656</v>
      </c>
      <c r="B304" s="41"/>
      <c r="C304" s="487"/>
      <c r="D304" s="2"/>
      <c r="E304" s="42" t="s">
        <v>180</v>
      </c>
      <c r="F304" s="42" t="s">
        <v>205</v>
      </c>
      <c r="G304" s="42" t="s">
        <v>5666</v>
      </c>
      <c r="H304" s="43">
        <v>2018</v>
      </c>
      <c r="I304" s="43">
        <v>1</v>
      </c>
      <c r="J304" s="43">
        <v>0</v>
      </c>
      <c r="K304" s="43">
        <v>0</v>
      </c>
      <c r="L304" s="44" t="s">
        <v>5663</v>
      </c>
      <c r="M304" s="44"/>
      <c r="N304" s="44" t="s">
        <v>411</v>
      </c>
      <c r="O304" s="45">
        <v>46</v>
      </c>
      <c r="P304" s="45">
        <v>0</v>
      </c>
      <c r="Q304" s="45">
        <v>0</v>
      </c>
      <c r="R304" s="46" t="s">
        <v>33</v>
      </c>
      <c r="S304" s="47" t="s">
        <v>89</v>
      </c>
      <c r="T304" s="47">
        <v>110</v>
      </c>
      <c r="U304" s="47">
        <v>1.8181818181818181</v>
      </c>
      <c r="V304" s="47">
        <v>0</v>
      </c>
      <c r="W304" s="48">
        <v>0.2</v>
      </c>
      <c r="X304" s="21">
        <v>9.2000000000000011</v>
      </c>
      <c r="Y304" s="49" t="s">
        <v>33</v>
      </c>
      <c r="Z304" s="23" t="s">
        <v>62</v>
      </c>
      <c r="AA304" s="24"/>
      <c r="AB304" s="14"/>
      <c r="AC304" s="14"/>
      <c r="AD304" s="25"/>
      <c r="AE304" s="26"/>
      <c r="AF304" s="27"/>
      <c r="AG304" s="50"/>
      <c r="AH304" s="50"/>
      <c r="AI304" s="50"/>
      <c r="AJ304" s="50"/>
      <c r="AK304" s="50"/>
      <c r="AL304" s="50"/>
      <c r="AM304" s="50"/>
      <c r="AN304" s="50"/>
      <c r="AO304" s="50"/>
      <c r="AP304" s="28"/>
      <c r="AQ304" s="28"/>
      <c r="AR304" s="28"/>
      <c r="AS304" s="28"/>
      <c r="AT304" s="28"/>
      <c r="AU304" s="28"/>
      <c r="AV304" s="28"/>
      <c r="AW304" s="28"/>
      <c r="AX304" s="28"/>
      <c r="AY304" s="28"/>
      <c r="AZ304" s="28"/>
      <c r="BA304" s="28"/>
      <c r="BB304" s="28"/>
      <c r="BC304" s="28"/>
      <c r="BD304" s="28"/>
      <c r="BE304" s="28"/>
      <c r="BF304" s="28"/>
      <c r="BG304" s="28"/>
      <c r="BH304" s="28"/>
      <c r="BI304" s="28"/>
      <c r="BJ304" s="28"/>
      <c r="BK304" s="28"/>
      <c r="BL304" s="28"/>
      <c r="BM304" s="28"/>
      <c r="BN304" s="28"/>
      <c r="BO304" s="28"/>
      <c r="BP304" s="28"/>
      <c r="BQ304" s="28"/>
      <c r="BR304" s="28"/>
      <c r="BS304" s="28"/>
      <c r="BT304" s="28"/>
      <c r="BU304" s="28"/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  <c r="DM304" s="28"/>
      <c r="DN304" s="28"/>
      <c r="DO304" s="28"/>
      <c r="DP304" s="28"/>
      <c r="DQ304" s="28"/>
      <c r="DR304" s="28"/>
      <c r="DS304" s="28"/>
      <c r="DT304" s="28"/>
      <c r="DU304" s="28"/>
      <c r="DV304" s="28"/>
      <c r="DW304" s="28"/>
      <c r="DX304" s="28"/>
      <c r="DY304" s="28"/>
      <c r="DZ304" s="28"/>
      <c r="EA304" s="28"/>
      <c r="EB304" s="28"/>
      <c r="EC304" s="28"/>
      <c r="ED304" s="28"/>
      <c r="EE304" s="28"/>
      <c r="EF304" s="28"/>
      <c r="EG304" s="28"/>
      <c r="EH304" s="28"/>
      <c r="EI304" s="28"/>
      <c r="EJ304" s="28"/>
      <c r="EK304" s="28"/>
      <c r="EL304" s="28"/>
      <c r="EM304" s="28"/>
      <c r="EN304" s="28"/>
      <c r="EO304" s="28"/>
      <c r="EP304" s="28"/>
      <c r="EQ304" s="28"/>
      <c r="ER304" s="28"/>
      <c r="ES304" s="28"/>
      <c r="ET304" s="28"/>
      <c r="EU304" s="28"/>
      <c r="EV304" s="28"/>
      <c r="EW304" s="28"/>
      <c r="EX304" s="28"/>
      <c r="EY304" s="28"/>
      <c r="EZ304" s="28"/>
      <c r="FA304" s="28"/>
      <c r="FB304" s="28"/>
      <c r="FC304" s="28"/>
      <c r="FD304" s="28"/>
      <c r="FE304" s="28"/>
      <c r="FF304" s="28"/>
      <c r="FG304" s="28"/>
      <c r="FH304" s="28"/>
      <c r="FI304" s="28"/>
      <c r="FJ304" s="28"/>
      <c r="FK304" s="28"/>
      <c r="FL304" s="28"/>
      <c r="FM304" s="28"/>
      <c r="FN304" s="28"/>
      <c r="FO304" s="28"/>
      <c r="FP304" s="28"/>
      <c r="FQ304" s="28"/>
      <c r="FR304" s="28"/>
      <c r="FS304" s="28"/>
      <c r="FT304" s="28"/>
      <c r="FU304" s="28"/>
      <c r="FV304" s="28"/>
      <c r="FW304" s="28"/>
      <c r="FX304" s="28"/>
      <c r="FY304" s="28"/>
      <c r="FZ304" s="28"/>
      <c r="GA304" s="28"/>
      <c r="GB304" s="28"/>
      <c r="GC304" s="28"/>
      <c r="GD304" s="28"/>
      <c r="GE304" s="28"/>
      <c r="GF304" s="28"/>
      <c r="GG304" s="28"/>
      <c r="GH304" s="28"/>
      <c r="GI304" s="28"/>
      <c r="GJ304" s="28"/>
      <c r="GK304" s="28"/>
      <c r="GL304" s="28"/>
      <c r="GM304" s="28"/>
      <c r="GN304" s="28"/>
      <c r="GO304" s="28"/>
      <c r="GP304" s="28"/>
      <c r="GQ304" s="28"/>
      <c r="GR304" s="28"/>
      <c r="GS304" s="28"/>
      <c r="GT304" s="28"/>
      <c r="GU304" s="28"/>
      <c r="GV304" s="28"/>
      <c r="GW304" s="28"/>
      <c r="GX304" s="28"/>
      <c r="GY304" s="28"/>
      <c r="GZ304" s="28"/>
      <c r="HA304" s="28"/>
      <c r="HB304" s="28"/>
      <c r="HC304" s="28"/>
      <c r="HD304" s="28"/>
      <c r="HE304" s="28"/>
      <c r="HF304" s="28"/>
      <c r="HG304" s="28"/>
      <c r="HH304" s="28"/>
      <c r="HI304" s="28"/>
      <c r="HJ304" s="28"/>
      <c r="HK304" s="28"/>
      <c r="HL304" s="28"/>
      <c r="HM304" s="28"/>
      <c r="HN304" s="28"/>
      <c r="HO304" s="28"/>
      <c r="HP304" s="28"/>
      <c r="HQ304" s="28"/>
      <c r="HR304" s="28"/>
      <c r="HS304" s="28"/>
      <c r="HT304" s="28"/>
      <c r="HU304" s="28"/>
      <c r="HV304" s="28"/>
      <c r="HW304" s="28"/>
      <c r="HX304" s="28"/>
      <c r="HY304" s="28"/>
      <c r="HZ304" s="28"/>
      <c r="IA304" s="28"/>
      <c r="IB304" s="28"/>
      <c r="IC304" s="28"/>
      <c r="ID304" s="28"/>
      <c r="IE304" s="28"/>
      <c r="IF304" s="28"/>
      <c r="IG304" s="28"/>
      <c r="IH304" s="28"/>
      <c r="II304" s="28"/>
      <c r="IJ304" s="28"/>
      <c r="IK304" s="28"/>
      <c r="IL304" s="28"/>
      <c r="IM304" s="28"/>
      <c r="IN304" s="28"/>
      <c r="IO304" s="28"/>
      <c r="IP304" s="28"/>
      <c r="IQ304" s="28"/>
      <c r="IR304" s="28"/>
      <c r="IS304" s="28"/>
      <c r="IT304" s="28"/>
      <c r="IU304" s="28"/>
      <c r="IV304" s="28"/>
      <c r="IW304" s="28"/>
      <c r="IX304" s="28"/>
      <c r="IY304" s="28"/>
      <c r="IZ304" s="28"/>
      <c r="JA304" s="28"/>
      <c r="JB304" s="28"/>
      <c r="JC304" s="28"/>
      <c r="JD304" s="28"/>
      <c r="JE304" s="28"/>
      <c r="JF304" s="28"/>
      <c r="JG304" s="28"/>
      <c r="JH304" s="28"/>
      <c r="JI304" s="28"/>
      <c r="JJ304" s="28"/>
      <c r="JK304" s="28"/>
      <c r="JL304" s="28"/>
      <c r="JM304" s="28"/>
      <c r="JN304" s="28"/>
      <c r="JO304" s="28"/>
      <c r="JP304" s="28"/>
      <c r="JQ304" s="28"/>
      <c r="JR304" s="28"/>
      <c r="JS304" s="28"/>
      <c r="JT304" s="28"/>
      <c r="JU304" s="28"/>
      <c r="JV304" s="28"/>
      <c r="JW304" s="28"/>
      <c r="JX304" s="28"/>
      <c r="JY304" s="28"/>
      <c r="JZ304" s="28"/>
      <c r="KA304" s="28"/>
      <c r="KB304" s="28"/>
      <c r="KC304" s="28"/>
      <c r="KD304" s="28"/>
      <c r="KE304" s="28"/>
      <c r="KF304" s="28"/>
      <c r="KG304" s="28"/>
      <c r="KH304" s="28"/>
      <c r="KI304" s="28"/>
      <c r="KJ304" s="28"/>
      <c r="KK304" s="28"/>
      <c r="KL304" s="28"/>
      <c r="KM304" s="28"/>
      <c r="KN304" s="28"/>
      <c r="KO304" s="28"/>
      <c r="KP304" s="28"/>
      <c r="KQ304" s="28"/>
      <c r="KR304" s="28"/>
      <c r="KS304" s="28"/>
      <c r="KT304" s="28"/>
      <c r="KU304" s="28"/>
      <c r="KV304" s="28"/>
      <c r="KW304" s="28"/>
      <c r="KX304" s="28"/>
      <c r="KY304" s="28"/>
      <c r="KZ304" s="28"/>
      <c r="LA304" s="28"/>
      <c r="LB304" s="28"/>
      <c r="LC304" s="28"/>
      <c r="LD304" s="28"/>
      <c r="LE304" s="28"/>
      <c r="LF304" s="28"/>
      <c r="LG304" s="28"/>
      <c r="LH304" s="28"/>
      <c r="LI304" s="28"/>
      <c r="LJ304" s="28"/>
      <c r="LK304" s="28"/>
      <c r="LL304" s="28"/>
      <c r="LM304" s="28"/>
      <c r="LN304" s="28"/>
      <c r="LO304" s="28"/>
      <c r="LP304" s="28"/>
      <c r="LQ304" s="28"/>
      <c r="LR304" s="28"/>
      <c r="LS304" s="28"/>
      <c r="LT304" s="28"/>
      <c r="LU304" s="28"/>
      <c r="LV304" s="28"/>
      <c r="LW304" s="28"/>
      <c r="LX304" s="28"/>
      <c r="LY304" s="28"/>
      <c r="LZ304" s="28"/>
      <c r="MA304" s="28"/>
      <c r="MB304" s="28"/>
      <c r="MC304" s="28"/>
      <c r="MD304" s="28"/>
      <c r="ME304" s="28"/>
      <c r="MF304" s="28"/>
      <c r="MG304" s="28"/>
      <c r="MH304" s="28"/>
      <c r="MI304" s="28"/>
      <c r="MJ304" s="28"/>
      <c r="MK304" s="28"/>
      <c r="ML304" s="28"/>
      <c r="MM304" s="28"/>
      <c r="MN304" s="28"/>
      <c r="MO304" s="28"/>
      <c r="MP304" s="28"/>
      <c r="MQ304" s="28"/>
      <c r="MR304" s="28"/>
      <c r="MS304" s="28"/>
      <c r="MT304" s="28"/>
      <c r="MU304" s="28"/>
      <c r="MV304" s="28"/>
      <c r="MW304" s="28"/>
      <c r="MX304" s="28"/>
      <c r="MY304" s="28"/>
      <c r="MZ304" s="28"/>
      <c r="NA304" s="28"/>
      <c r="NB304" s="28"/>
      <c r="NC304" s="28"/>
      <c r="ND304" s="28"/>
      <c r="NE304" s="28"/>
      <c r="NF304" s="28"/>
      <c r="NG304" s="28"/>
      <c r="NH304" s="28"/>
      <c r="NI304" s="28"/>
      <c r="NJ304" s="28"/>
      <c r="NK304" s="28"/>
      <c r="NL304" s="28"/>
      <c r="NM304" s="28"/>
      <c r="NN304" s="28"/>
      <c r="NO304" s="28"/>
      <c r="NP304" s="28"/>
      <c r="NQ304" s="28"/>
      <c r="NR304" s="28"/>
      <c r="NS304" s="28"/>
      <c r="NT304" s="28"/>
      <c r="NU304" s="28"/>
      <c r="NV304" s="28"/>
      <c r="NW304" s="28"/>
      <c r="NX304" s="28"/>
      <c r="NY304" s="28"/>
      <c r="NZ304" s="28"/>
      <c r="OA304" s="28"/>
      <c r="OB304" s="28"/>
      <c r="OC304" s="28"/>
      <c r="OD304" s="28"/>
      <c r="OE304" s="28"/>
      <c r="OF304" s="28"/>
      <c r="OG304" s="28"/>
      <c r="OH304" s="28"/>
      <c r="OI304" s="28"/>
      <c r="OJ304" s="28"/>
    </row>
    <row r="305" spans="1:400" ht="16.5" customHeight="1">
      <c r="A305" s="2" t="s">
        <v>5656</v>
      </c>
      <c r="B305" s="41"/>
      <c r="C305" s="487"/>
      <c r="D305" s="2"/>
      <c r="E305" s="42" t="s">
        <v>371</v>
      </c>
      <c r="F305" s="42" t="s">
        <v>67</v>
      </c>
      <c r="G305" s="42" t="s">
        <v>5665</v>
      </c>
      <c r="H305" s="43">
        <v>2010</v>
      </c>
      <c r="I305" s="43">
        <v>1</v>
      </c>
      <c r="J305" s="43">
        <v>0</v>
      </c>
      <c r="K305" s="43">
        <v>0</v>
      </c>
      <c r="L305" s="44" t="s">
        <v>5663</v>
      </c>
      <c r="M305" s="44"/>
      <c r="N305" s="44" t="s">
        <v>411</v>
      </c>
      <c r="O305" s="45">
        <v>26</v>
      </c>
      <c r="P305" s="45">
        <v>0</v>
      </c>
      <c r="Q305" s="45">
        <v>0</v>
      </c>
      <c r="R305" s="46" t="s">
        <v>33</v>
      </c>
      <c r="S305" s="47" t="s">
        <v>1619</v>
      </c>
      <c r="T305" s="47">
        <v>110</v>
      </c>
      <c r="U305" s="47">
        <v>5.9090909090909092</v>
      </c>
      <c r="V305" s="47">
        <v>0</v>
      </c>
      <c r="W305" s="48">
        <v>0.65</v>
      </c>
      <c r="X305" s="21">
        <v>16.900000000000002</v>
      </c>
      <c r="Y305" s="49" t="s">
        <v>33</v>
      </c>
      <c r="Z305" s="23" t="s">
        <v>62</v>
      </c>
      <c r="AA305" s="24"/>
      <c r="AB305" s="14"/>
      <c r="AC305" s="14"/>
      <c r="AD305" s="25"/>
      <c r="AE305" s="26"/>
      <c r="AF305" s="27"/>
      <c r="AG305" s="50"/>
      <c r="AH305" s="50"/>
      <c r="AI305" s="50"/>
      <c r="AJ305" s="50"/>
      <c r="AK305" s="50"/>
      <c r="AL305" s="50"/>
      <c r="AM305" s="50"/>
      <c r="AN305" s="50"/>
      <c r="AO305" s="50"/>
      <c r="AP305" s="28"/>
      <c r="AQ305" s="28"/>
      <c r="AR305" s="28"/>
      <c r="AS305" s="28"/>
      <c r="AT305" s="28"/>
      <c r="AU305" s="28"/>
      <c r="AV305" s="28"/>
      <c r="AW305" s="28"/>
      <c r="AX305" s="28"/>
      <c r="AY305" s="28"/>
      <c r="AZ305" s="28"/>
      <c r="BA305" s="28"/>
      <c r="BB305" s="28"/>
      <c r="BC305" s="28"/>
      <c r="BD305" s="28"/>
      <c r="BE305" s="28"/>
      <c r="BF305" s="28"/>
      <c r="BG305" s="28"/>
      <c r="BH305" s="28"/>
      <c r="BI305" s="28"/>
      <c r="BJ305" s="28"/>
      <c r="BK305" s="28"/>
      <c r="BL305" s="28"/>
      <c r="BM305" s="28"/>
      <c r="BN305" s="28"/>
      <c r="BO305" s="28"/>
      <c r="BP305" s="28"/>
      <c r="BQ305" s="28"/>
      <c r="BR305" s="28"/>
      <c r="BS305" s="28"/>
      <c r="BT305" s="28"/>
      <c r="BU305" s="28"/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  <c r="DM305" s="28"/>
      <c r="DN305" s="28"/>
      <c r="DO305" s="28"/>
      <c r="DP305" s="28"/>
      <c r="DQ305" s="28"/>
      <c r="DR305" s="28"/>
      <c r="DS305" s="28"/>
      <c r="DT305" s="28"/>
      <c r="DU305" s="28"/>
      <c r="DV305" s="28"/>
      <c r="DW305" s="28"/>
      <c r="DX305" s="28"/>
      <c r="DY305" s="28"/>
      <c r="DZ305" s="28"/>
      <c r="EA305" s="28"/>
      <c r="EB305" s="28"/>
      <c r="EC305" s="28"/>
      <c r="ED305" s="28"/>
      <c r="EE305" s="28"/>
      <c r="EF305" s="28"/>
      <c r="EG305" s="28"/>
      <c r="EH305" s="28"/>
      <c r="EI305" s="28"/>
      <c r="EJ305" s="28"/>
      <c r="EK305" s="28"/>
      <c r="EL305" s="28"/>
      <c r="EM305" s="28"/>
      <c r="EN305" s="28"/>
      <c r="EO305" s="28"/>
      <c r="EP305" s="28"/>
      <c r="EQ305" s="28"/>
      <c r="ER305" s="28"/>
      <c r="ES305" s="28"/>
      <c r="ET305" s="28"/>
      <c r="EU305" s="28"/>
      <c r="EV305" s="28"/>
      <c r="EW305" s="28"/>
      <c r="EX305" s="28"/>
      <c r="EY305" s="28"/>
      <c r="EZ305" s="28"/>
      <c r="FA305" s="28"/>
      <c r="FB305" s="28"/>
      <c r="FC305" s="28"/>
      <c r="FD305" s="28"/>
      <c r="FE305" s="28"/>
      <c r="FF305" s="28"/>
      <c r="FG305" s="28"/>
      <c r="FH305" s="28"/>
      <c r="FI305" s="28"/>
      <c r="FJ305" s="28"/>
      <c r="FK305" s="28"/>
      <c r="FL305" s="28"/>
      <c r="FM305" s="28"/>
      <c r="FN305" s="28"/>
      <c r="FO305" s="28"/>
      <c r="FP305" s="28"/>
      <c r="FQ305" s="28"/>
      <c r="FR305" s="28"/>
      <c r="FS305" s="28"/>
      <c r="FT305" s="28"/>
      <c r="FU305" s="28"/>
      <c r="FV305" s="28"/>
      <c r="FW305" s="28"/>
      <c r="FX305" s="28"/>
      <c r="FY305" s="28"/>
      <c r="FZ305" s="28"/>
      <c r="GA305" s="28"/>
      <c r="GB305" s="28"/>
      <c r="GC305" s="28"/>
      <c r="GD305" s="28"/>
      <c r="GE305" s="28"/>
      <c r="GF305" s="28"/>
      <c r="GG305" s="28"/>
      <c r="GH305" s="28"/>
      <c r="GI305" s="28"/>
      <c r="GJ305" s="28"/>
      <c r="GK305" s="28"/>
      <c r="GL305" s="28"/>
      <c r="GM305" s="28"/>
      <c r="GN305" s="28"/>
      <c r="GO305" s="28"/>
      <c r="GP305" s="28"/>
      <c r="GQ305" s="28"/>
      <c r="GR305" s="28"/>
      <c r="GS305" s="28"/>
      <c r="GT305" s="28"/>
      <c r="GU305" s="28"/>
      <c r="GV305" s="28"/>
      <c r="GW305" s="28"/>
      <c r="GX305" s="28"/>
      <c r="GY305" s="28"/>
      <c r="GZ305" s="28"/>
      <c r="HA305" s="28"/>
      <c r="HB305" s="28"/>
      <c r="HC305" s="28"/>
      <c r="HD305" s="28"/>
      <c r="HE305" s="28"/>
      <c r="HF305" s="28"/>
      <c r="HG305" s="28"/>
      <c r="HH305" s="28"/>
      <c r="HI305" s="28"/>
      <c r="HJ305" s="28"/>
      <c r="HK305" s="28"/>
      <c r="HL305" s="28"/>
      <c r="HM305" s="28"/>
      <c r="HN305" s="28"/>
      <c r="HO305" s="28"/>
      <c r="HP305" s="28"/>
      <c r="HQ305" s="28"/>
      <c r="HR305" s="28"/>
      <c r="HS305" s="28"/>
      <c r="HT305" s="28"/>
      <c r="HU305" s="28"/>
      <c r="HV305" s="28"/>
      <c r="HW305" s="28"/>
      <c r="HX305" s="28"/>
      <c r="HY305" s="28"/>
      <c r="HZ305" s="28"/>
      <c r="IA305" s="28"/>
      <c r="IB305" s="28"/>
      <c r="IC305" s="28"/>
      <c r="ID305" s="28"/>
      <c r="IE305" s="28"/>
      <c r="IF305" s="28"/>
      <c r="IG305" s="28"/>
      <c r="IH305" s="28"/>
      <c r="II305" s="28"/>
      <c r="IJ305" s="28"/>
      <c r="IK305" s="28"/>
      <c r="IL305" s="28"/>
      <c r="IM305" s="28"/>
      <c r="IN305" s="28"/>
      <c r="IO305" s="28"/>
      <c r="IP305" s="28"/>
      <c r="IQ305" s="28"/>
      <c r="IR305" s="28"/>
      <c r="IS305" s="28"/>
      <c r="IT305" s="28"/>
      <c r="IU305" s="28"/>
      <c r="IV305" s="28"/>
      <c r="IW305" s="28"/>
      <c r="IX305" s="28"/>
      <c r="IY305" s="28"/>
      <c r="IZ305" s="28"/>
      <c r="JA305" s="28"/>
      <c r="JB305" s="28"/>
      <c r="JC305" s="28"/>
      <c r="JD305" s="28"/>
      <c r="JE305" s="28"/>
      <c r="JF305" s="28"/>
      <c r="JG305" s="28"/>
      <c r="JH305" s="28"/>
      <c r="JI305" s="28"/>
      <c r="JJ305" s="28"/>
      <c r="JK305" s="28"/>
      <c r="JL305" s="28"/>
      <c r="JM305" s="28"/>
      <c r="JN305" s="28"/>
      <c r="JO305" s="28"/>
      <c r="JP305" s="28"/>
      <c r="JQ305" s="28"/>
      <c r="JR305" s="28"/>
      <c r="JS305" s="28"/>
      <c r="JT305" s="28"/>
      <c r="JU305" s="28"/>
      <c r="JV305" s="28"/>
      <c r="JW305" s="28"/>
      <c r="JX305" s="28"/>
      <c r="JY305" s="28"/>
      <c r="JZ305" s="28"/>
      <c r="KA305" s="28"/>
      <c r="KB305" s="28"/>
      <c r="KC305" s="28"/>
      <c r="KD305" s="28"/>
      <c r="KE305" s="28"/>
      <c r="KF305" s="28"/>
      <c r="KG305" s="28"/>
      <c r="KH305" s="28"/>
      <c r="KI305" s="28"/>
      <c r="KJ305" s="28"/>
      <c r="KK305" s="28"/>
      <c r="KL305" s="28"/>
      <c r="KM305" s="28"/>
      <c r="KN305" s="28"/>
      <c r="KO305" s="28"/>
      <c r="KP305" s="28"/>
      <c r="KQ305" s="28"/>
      <c r="KR305" s="28"/>
      <c r="KS305" s="28"/>
      <c r="KT305" s="28"/>
      <c r="KU305" s="28"/>
      <c r="KV305" s="28"/>
      <c r="KW305" s="28"/>
      <c r="KX305" s="28"/>
      <c r="KY305" s="28"/>
      <c r="KZ305" s="28"/>
      <c r="LA305" s="28"/>
      <c r="LB305" s="28"/>
      <c r="LC305" s="28"/>
      <c r="LD305" s="28"/>
      <c r="LE305" s="28"/>
      <c r="LF305" s="28"/>
      <c r="LG305" s="28"/>
      <c r="LH305" s="28"/>
      <c r="LI305" s="28"/>
      <c r="LJ305" s="28"/>
      <c r="LK305" s="28"/>
      <c r="LL305" s="28"/>
      <c r="LM305" s="28"/>
      <c r="LN305" s="28"/>
      <c r="LO305" s="28"/>
      <c r="LP305" s="28"/>
      <c r="LQ305" s="28"/>
      <c r="LR305" s="28"/>
      <c r="LS305" s="28"/>
      <c r="LT305" s="28"/>
      <c r="LU305" s="28"/>
      <c r="LV305" s="28"/>
      <c r="LW305" s="28"/>
      <c r="LX305" s="28"/>
      <c r="LY305" s="28"/>
      <c r="LZ305" s="28"/>
      <c r="MA305" s="28"/>
      <c r="MB305" s="28"/>
      <c r="MC305" s="28"/>
      <c r="MD305" s="28"/>
      <c r="ME305" s="28"/>
      <c r="MF305" s="28"/>
      <c r="MG305" s="28"/>
      <c r="MH305" s="28"/>
      <c r="MI305" s="28"/>
      <c r="MJ305" s="28"/>
      <c r="MK305" s="28"/>
      <c r="ML305" s="28"/>
      <c r="MM305" s="28"/>
      <c r="MN305" s="28"/>
      <c r="MO305" s="28"/>
      <c r="MP305" s="28"/>
      <c r="MQ305" s="28"/>
      <c r="MR305" s="28"/>
      <c r="MS305" s="28"/>
      <c r="MT305" s="28"/>
      <c r="MU305" s="28"/>
      <c r="MV305" s="28"/>
      <c r="MW305" s="28"/>
      <c r="MX305" s="28"/>
      <c r="MY305" s="28"/>
      <c r="MZ305" s="28"/>
      <c r="NA305" s="28"/>
      <c r="NB305" s="28"/>
      <c r="NC305" s="28"/>
      <c r="ND305" s="28"/>
      <c r="NE305" s="28"/>
      <c r="NF305" s="28"/>
      <c r="NG305" s="28"/>
      <c r="NH305" s="28"/>
      <c r="NI305" s="28"/>
      <c r="NJ305" s="28"/>
      <c r="NK305" s="28"/>
      <c r="NL305" s="28"/>
      <c r="NM305" s="28"/>
      <c r="NN305" s="28"/>
      <c r="NO305" s="28"/>
      <c r="NP305" s="28"/>
      <c r="NQ305" s="28"/>
      <c r="NR305" s="28"/>
      <c r="NS305" s="28"/>
      <c r="NT305" s="28"/>
      <c r="NU305" s="28"/>
      <c r="NV305" s="28"/>
      <c r="NW305" s="28"/>
      <c r="NX305" s="28"/>
      <c r="NY305" s="28"/>
      <c r="NZ305" s="28"/>
      <c r="OA305" s="28"/>
      <c r="OB305" s="28"/>
      <c r="OC305" s="28"/>
      <c r="OD305" s="28"/>
      <c r="OE305" s="28"/>
      <c r="OF305" s="28"/>
      <c r="OG305" s="28"/>
      <c r="OH305" s="28"/>
      <c r="OI305" s="28"/>
      <c r="OJ305" s="28"/>
    </row>
    <row r="306" spans="1:400" ht="16.5" customHeight="1">
      <c r="A306" s="2" t="s">
        <v>5656</v>
      </c>
      <c r="B306" s="41"/>
      <c r="C306" s="487"/>
      <c r="D306" s="2"/>
      <c r="E306" s="42" t="s">
        <v>498</v>
      </c>
      <c r="F306" s="42" t="s">
        <v>467</v>
      </c>
      <c r="G306" s="42" t="s">
        <v>67</v>
      </c>
      <c r="H306" s="43">
        <v>2003</v>
      </c>
      <c r="I306" s="43">
        <v>1</v>
      </c>
      <c r="J306" s="43">
        <v>0</v>
      </c>
      <c r="K306" s="43">
        <v>0</v>
      </c>
      <c r="L306" s="44" t="s">
        <v>5663</v>
      </c>
      <c r="M306" s="44"/>
      <c r="N306" s="44" t="s">
        <v>411</v>
      </c>
      <c r="O306" s="45">
        <v>8756</v>
      </c>
      <c r="P306" s="45">
        <v>0</v>
      </c>
      <c r="Q306" s="45">
        <v>0</v>
      </c>
      <c r="R306" s="46" t="s">
        <v>33</v>
      </c>
      <c r="S306" s="47" t="s">
        <v>1619</v>
      </c>
      <c r="T306" s="47">
        <v>110</v>
      </c>
      <c r="U306" s="47">
        <v>3.6363636363636362E-2</v>
      </c>
      <c r="V306" s="47">
        <v>0</v>
      </c>
      <c r="W306" s="48">
        <v>4.0000000000000001E-3</v>
      </c>
      <c r="X306" s="21">
        <v>35.024000000000001</v>
      </c>
      <c r="Y306" s="49" t="s">
        <v>33</v>
      </c>
      <c r="Z306" s="23" t="s">
        <v>62</v>
      </c>
      <c r="AA306" s="24"/>
      <c r="AB306" s="14"/>
      <c r="AC306" s="14"/>
      <c r="AD306" s="25"/>
      <c r="AE306" s="26"/>
      <c r="AF306" s="27"/>
      <c r="AG306" s="50"/>
      <c r="AH306" s="50"/>
      <c r="AI306" s="50"/>
      <c r="AJ306" s="50"/>
      <c r="AK306" s="50"/>
      <c r="AL306" s="50"/>
      <c r="AM306" s="50"/>
      <c r="AN306" s="50"/>
      <c r="AO306" s="50"/>
      <c r="AP306" s="28"/>
      <c r="AQ306" s="28"/>
      <c r="AR306" s="28"/>
      <c r="AS306" s="28"/>
      <c r="AT306" s="28"/>
      <c r="AU306" s="28"/>
      <c r="AV306" s="28"/>
      <c r="AW306" s="28"/>
      <c r="AX306" s="28"/>
      <c r="AY306" s="28"/>
      <c r="AZ306" s="28"/>
      <c r="BA306" s="28"/>
      <c r="BB306" s="28"/>
      <c r="BC306" s="28"/>
      <c r="BD306" s="28"/>
      <c r="BE306" s="28"/>
      <c r="BF306" s="28"/>
      <c r="BG306" s="28"/>
      <c r="BH306" s="28"/>
      <c r="BI306" s="28"/>
      <c r="BJ306" s="28"/>
      <c r="BK306" s="28"/>
      <c r="BL306" s="28"/>
      <c r="BM306" s="28"/>
      <c r="BN306" s="28"/>
      <c r="BO306" s="28"/>
      <c r="BP306" s="28"/>
      <c r="BQ306" s="28"/>
      <c r="BR306" s="28"/>
      <c r="BS306" s="28"/>
      <c r="BT306" s="28"/>
      <c r="BU306" s="28"/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  <c r="DM306" s="28"/>
      <c r="DN306" s="28"/>
      <c r="DO306" s="28"/>
      <c r="DP306" s="28"/>
      <c r="DQ306" s="28"/>
      <c r="DR306" s="28"/>
      <c r="DS306" s="28"/>
      <c r="DT306" s="28"/>
      <c r="DU306" s="28"/>
      <c r="DV306" s="28"/>
      <c r="DW306" s="28"/>
      <c r="DX306" s="28"/>
      <c r="DY306" s="28"/>
      <c r="DZ306" s="28"/>
      <c r="EA306" s="28"/>
      <c r="EB306" s="28"/>
      <c r="EC306" s="28"/>
      <c r="ED306" s="28"/>
      <c r="EE306" s="28"/>
      <c r="EF306" s="28"/>
      <c r="EG306" s="28"/>
      <c r="EH306" s="28"/>
      <c r="EI306" s="28"/>
      <c r="EJ306" s="28"/>
      <c r="EK306" s="28"/>
      <c r="EL306" s="28"/>
      <c r="EM306" s="28"/>
      <c r="EN306" s="28"/>
      <c r="EO306" s="28"/>
      <c r="EP306" s="28"/>
      <c r="EQ306" s="28"/>
      <c r="ER306" s="28"/>
      <c r="ES306" s="28"/>
      <c r="ET306" s="28"/>
      <c r="EU306" s="28"/>
      <c r="EV306" s="28"/>
      <c r="EW306" s="28"/>
      <c r="EX306" s="28"/>
      <c r="EY306" s="28"/>
      <c r="EZ306" s="28"/>
      <c r="FA306" s="28"/>
      <c r="FB306" s="28"/>
      <c r="FC306" s="28"/>
      <c r="FD306" s="28"/>
      <c r="FE306" s="28"/>
      <c r="FF306" s="28"/>
      <c r="FG306" s="28"/>
      <c r="FH306" s="28"/>
      <c r="FI306" s="28"/>
      <c r="FJ306" s="28"/>
      <c r="FK306" s="28"/>
      <c r="FL306" s="28"/>
      <c r="FM306" s="28"/>
      <c r="FN306" s="28"/>
      <c r="FO306" s="28"/>
      <c r="FP306" s="28"/>
      <c r="FQ306" s="28"/>
      <c r="FR306" s="28"/>
      <c r="FS306" s="28"/>
      <c r="FT306" s="28"/>
      <c r="FU306" s="28"/>
      <c r="FV306" s="28"/>
      <c r="FW306" s="28"/>
      <c r="FX306" s="28"/>
      <c r="FY306" s="28"/>
      <c r="FZ306" s="28"/>
      <c r="GA306" s="28"/>
      <c r="GB306" s="28"/>
      <c r="GC306" s="28"/>
      <c r="GD306" s="28"/>
      <c r="GE306" s="28"/>
      <c r="GF306" s="28"/>
      <c r="GG306" s="28"/>
      <c r="GH306" s="28"/>
      <c r="GI306" s="28"/>
      <c r="GJ306" s="28"/>
      <c r="GK306" s="28"/>
      <c r="GL306" s="28"/>
      <c r="GM306" s="28"/>
      <c r="GN306" s="28"/>
      <c r="GO306" s="28"/>
      <c r="GP306" s="28"/>
      <c r="GQ306" s="28"/>
      <c r="GR306" s="28"/>
      <c r="GS306" s="28"/>
      <c r="GT306" s="28"/>
      <c r="GU306" s="28"/>
      <c r="GV306" s="28"/>
      <c r="GW306" s="28"/>
      <c r="GX306" s="28"/>
      <c r="GY306" s="28"/>
      <c r="GZ306" s="28"/>
      <c r="HA306" s="28"/>
      <c r="HB306" s="28"/>
      <c r="HC306" s="28"/>
      <c r="HD306" s="28"/>
      <c r="HE306" s="28"/>
      <c r="HF306" s="28"/>
      <c r="HG306" s="28"/>
      <c r="HH306" s="28"/>
      <c r="HI306" s="28"/>
      <c r="HJ306" s="28"/>
      <c r="HK306" s="28"/>
      <c r="HL306" s="28"/>
      <c r="HM306" s="28"/>
      <c r="HN306" s="28"/>
      <c r="HO306" s="28"/>
      <c r="HP306" s="28"/>
      <c r="HQ306" s="28"/>
      <c r="HR306" s="28"/>
      <c r="HS306" s="28"/>
      <c r="HT306" s="28"/>
      <c r="HU306" s="28"/>
      <c r="HV306" s="28"/>
      <c r="HW306" s="28"/>
      <c r="HX306" s="28"/>
      <c r="HY306" s="28"/>
      <c r="HZ306" s="28"/>
      <c r="IA306" s="28"/>
      <c r="IB306" s="28"/>
      <c r="IC306" s="28"/>
      <c r="ID306" s="28"/>
      <c r="IE306" s="28"/>
      <c r="IF306" s="28"/>
      <c r="IG306" s="28"/>
      <c r="IH306" s="28"/>
      <c r="II306" s="28"/>
      <c r="IJ306" s="28"/>
      <c r="IK306" s="28"/>
      <c r="IL306" s="28"/>
      <c r="IM306" s="28"/>
      <c r="IN306" s="28"/>
      <c r="IO306" s="28"/>
      <c r="IP306" s="28"/>
      <c r="IQ306" s="28"/>
      <c r="IR306" s="28"/>
      <c r="IS306" s="28"/>
      <c r="IT306" s="28"/>
      <c r="IU306" s="28"/>
      <c r="IV306" s="28"/>
      <c r="IW306" s="28"/>
      <c r="IX306" s="28"/>
      <c r="IY306" s="28"/>
      <c r="IZ306" s="28"/>
      <c r="JA306" s="28"/>
      <c r="JB306" s="28"/>
      <c r="JC306" s="28"/>
      <c r="JD306" s="28"/>
      <c r="JE306" s="28"/>
      <c r="JF306" s="28"/>
      <c r="JG306" s="28"/>
      <c r="JH306" s="28"/>
      <c r="JI306" s="28"/>
      <c r="JJ306" s="28"/>
      <c r="JK306" s="28"/>
      <c r="JL306" s="28"/>
      <c r="JM306" s="28"/>
      <c r="JN306" s="28"/>
      <c r="JO306" s="28"/>
      <c r="JP306" s="28"/>
      <c r="JQ306" s="28"/>
      <c r="JR306" s="28"/>
      <c r="JS306" s="28"/>
      <c r="JT306" s="28"/>
      <c r="JU306" s="28"/>
      <c r="JV306" s="28"/>
      <c r="JW306" s="28"/>
      <c r="JX306" s="28"/>
      <c r="JY306" s="28"/>
      <c r="JZ306" s="28"/>
      <c r="KA306" s="28"/>
      <c r="KB306" s="28"/>
      <c r="KC306" s="28"/>
      <c r="KD306" s="28"/>
      <c r="KE306" s="28"/>
      <c r="KF306" s="28"/>
      <c r="KG306" s="28"/>
      <c r="KH306" s="28"/>
      <c r="KI306" s="28"/>
      <c r="KJ306" s="28"/>
      <c r="KK306" s="28"/>
      <c r="KL306" s="28"/>
      <c r="KM306" s="28"/>
      <c r="KN306" s="28"/>
      <c r="KO306" s="28"/>
      <c r="KP306" s="28"/>
      <c r="KQ306" s="28"/>
      <c r="KR306" s="28"/>
      <c r="KS306" s="28"/>
      <c r="KT306" s="28"/>
      <c r="KU306" s="28"/>
      <c r="KV306" s="28"/>
      <c r="KW306" s="28"/>
      <c r="KX306" s="28"/>
      <c r="KY306" s="28"/>
      <c r="KZ306" s="28"/>
      <c r="LA306" s="28"/>
      <c r="LB306" s="28"/>
      <c r="LC306" s="28"/>
      <c r="LD306" s="28"/>
      <c r="LE306" s="28"/>
      <c r="LF306" s="28"/>
      <c r="LG306" s="28"/>
      <c r="LH306" s="28"/>
      <c r="LI306" s="28"/>
      <c r="LJ306" s="28"/>
      <c r="LK306" s="28"/>
      <c r="LL306" s="28"/>
      <c r="LM306" s="28"/>
      <c r="LN306" s="28"/>
      <c r="LO306" s="28"/>
      <c r="LP306" s="28"/>
      <c r="LQ306" s="28"/>
      <c r="LR306" s="28"/>
      <c r="LS306" s="28"/>
      <c r="LT306" s="28"/>
      <c r="LU306" s="28"/>
      <c r="LV306" s="28"/>
      <c r="LW306" s="28"/>
      <c r="LX306" s="28"/>
      <c r="LY306" s="28"/>
      <c r="LZ306" s="28"/>
      <c r="MA306" s="28"/>
      <c r="MB306" s="28"/>
      <c r="MC306" s="28"/>
      <c r="MD306" s="28"/>
      <c r="ME306" s="28"/>
      <c r="MF306" s="28"/>
      <c r="MG306" s="28"/>
      <c r="MH306" s="28"/>
      <c r="MI306" s="28"/>
      <c r="MJ306" s="28"/>
      <c r="MK306" s="28"/>
      <c r="ML306" s="28"/>
      <c r="MM306" s="28"/>
      <c r="MN306" s="28"/>
      <c r="MO306" s="28"/>
      <c r="MP306" s="28"/>
      <c r="MQ306" s="28"/>
      <c r="MR306" s="28"/>
      <c r="MS306" s="28"/>
      <c r="MT306" s="28"/>
      <c r="MU306" s="28"/>
      <c r="MV306" s="28"/>
      <c r="MW306" s="28"/>
      <c r="MX306" s="28"/>
      <c r="MY306" s="28"/>
      <c r="MZ306" s="28"/>
      <c r="NA306" s="28"/>
      <c r="NB306" s="28"/>
      <c r="NC306" s="28"/>
      <c r="ND306" s="28"/>
      <c r="NE306" s="28"/>
      <c r="NF306" s="28"/>
      <c r="NG306" s="28"/>
      <c r="NH306" s="28"/>
      <c r="NI306" s="28"/>
      <c r="NJ306" s="28"/>
      <c r="NK306" s="28"/>
      <c r="NL306" s="28"/>
      <c r="NM306" s="28"/>
      <c r="NN306" s="28"/>
      <c r="NO306" s="28"/>
      <c r="NP306" s="28"/>
      <c r="NQ306" s="28"/>
      <c r="NR306" s="28"/>
      <c r="NS306" s="28"/>
      <c r="NT306" s="28"/>
      <c r="NU306" s="28"/>
      <c r="NV306" s="28"/>
      <c r="NW306" s="28"/>
      <c r="NX306" s="28"/>
      <c r="NY306" s="28"/>
      <c r="NZ306" s="28"/>
      <c r="OA306" s="28"/>
      <c r="OB306" s="28"/>
      <c r="OC306" s="28"/>
      <c r="OD306" s="28"/>
      <c r="OE306" s="28"/>
      <c r="OF306" s="28"/>
      <c r="OG306" s="28"/>
      <c r="OH306" s="28"/>
      <c r="OI306" s="28"/>
      <c r="OJ306" s="28"/>
    </row>
    <row r="307" spans="1:400" ht="16.5" customHeight="1">
      <c r="A307" s="2" t="s">
        <v>5656</v>
      </c>
      <c r="B307" s="41"/>
      <c r="C307" s="487"/>
      <c r="D307" s="2"/>
      <c r="E307" s="42" t="s">
        <v>1678</v>
      </c>
      <c r="F307" s="42" t="s">
        <v>125</v>
      </c>
      <c r="G307" s="42" t="s">
        <v>1679</v>
      </c>
      <c r="H307" s="43">
        <v>2011</v>
      </c>
      <c r="I307" s="43">
        <v>1</v>
      </c>
      <c r="J307" s="43">
        <v>0</v>
      </c>
      <c r="K307" s="43">
        <v>0</v>
      </c>
      <c r="L307" s="44" t="s">
        <v>5657</v>
      </c>
      <c r="M307" s="44"/>
      <c r="N307" s="44" t="s">
        <v>411</v>
      </c>
      <c r="O307" s="45">
        <v>8760</v>
      </c>
      <c r="P307" s="45">
        <v>0</v>
      </c>
      <c r="Q307" s="45">
        <v>0</v>
      </c>
      <c r="R307" s="46" t="s">
        <v>33</v>
      </c>
      <c r="S307" s="47" t="s">
        <v>1619</v>
      </c>
      <c r="T307" s="47">
        <v>110</v>
      </c>
      <c r="U307" s="47">
        <v>3.6363636363636362E-2</v>
      </c>
      <c r="V307" s="47">
        <v>0</v>
      </c>
      <c r="W307" s="48">
        <v>4.0000000000000001E-3</v>
      </c>
      <c r="X307" s="21">
        <v>35.04</v>
      </c>
      <c r="Y307" s="49" t="s">
        <v>33</v>
      </c>
      <c r="Z307" s="23" t="s">
        <v>62</v>
      </c>
      <c r="AA307" s="24"/>
      <c r="AB307" s="14"/>
      <c r="AC307" s="14"/>
      <c r="AD307" s="25"/>
      <c r="AE307" s="26"/>
      <c r="AF307" s="27"/>
      <c r="AG307" s="50"/>
      <c r="AH307" s="50"/>
      <c r="AI307" s="50"/>
      <c r="AJ307" s="50"/>
      <c r="AK307" s="50"/>
      <c r="AL307" s="50"/>
      <c r="AM307" s="50"/>
      <c r="AN307" s="50"/>
      <c r="AO307" s="50"/>
      <c r="AP307" s="28"/>
      <c r="AQ307" s="28"/>
      <c r="AR307" s="28"/>
      <c r="AS307" s="28"/>
      <c r="AT307" s="28"/>
      <c r="AU307" s="28"/>
      <c r="AV307" s="28"/>
      <c r="AW307" s="28"/>
      <c r="AX307" s="28"/>
      <c r="AY307" s="28"/>
      <c r="AZ307" s="28"/>
      <c r="BA307" s="28"/>
      <c r="BB307" s="28"/>
      <c r="BC307" s="28"/>
      <c r="BD307" s="28"/>
      <c r="BE307" s="28"/>
      <c r="BF307" s="28"/>
      <c r="BG307" s="28"/>
      <c r="BH307" s="28"/>
      <c r="BI307" s="28"/>
      <c r="BJ307" s="28"/>
      <c r="BK307" s="28"/>
      <c r="BL307" s="28"/>
      <c r="BM307" s="28"/>
      <c r="BN307" s="28"/>
      <c r="BO307" s="28"/>
      <c r="BP307" s="28"/>
      <c r="BQ307" s="28"/>
      <c r="BR307" s="28"/>
      <c r="BS307" s="28"/>
      <c r="BT307" s="28"/>
      <c r="BU307" s="28"/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  <c r="DM307" s="28"/>
      <c r="DN307" s="28"/>
      <c r="DO307" s="28"/>
      <c r="DP307" s="28"/>
      <c r="DQ307" s="28"/>
      <c r="DR307" s="28"/>
      <c r="DS307" s="28"/>
      <c r="DT307" s="28"/>
      <c r="DU307" s="28"/>
      <c r="DV307" s="28"/>
      <c r="DW307" s="28"/>
      <c r="DX307" s="28"/>
      <c r="DY307" s="28"/>
      <c r="DZ307" s="28"/>
      <c r="EA307" s="28"/>
      <c r="EB307" s="28"/>
      <c r="EC307" s="28"/>
      <c r="ED307" s="28"/>
      <c r="EE307" s="28"/>
      <c r="EF307" s="28"/>
      <c r="EG307" s="28"/>
      <c r="EH307" s="28"/>
      <c r="EI307" s="28"/>
      <c r="EJ307" s="28"/>
      <c r="EK307" s="28"/>
      <c r="EL307" s="28"/>
      <c r="EM307" s="28"/>
      <c r="EN307" s="28"/>
      <c r="EO307" s="28"/>
      <c r="EP307" s="28"/>
      <c r="EQ307" s="28"/>
      <c r="ER307" s="28"/>
      <c r="ES307" s="28"/>
      <c r="ET307" s="28"/>
      <c r="EU307" s="28"/>
      <c r="EV307" s="28"/>
      <c r="EW307" s="28"/>
      <c r="EX307" s="28"/>
      <c r="EY307" s="28"/>
      <c r="EZ307" s="28"/>
      <c r="FA307" s="28"/>
      <c r="FB307" s="28"/>
      <c r="FC307" s="28"/>
      <c r="FD307" s="28"/>
      <c r="FE307" s="28"/>
      <c r="FF307" s="28"/>
      <c r="FG307" s="28"/>
      <c r="FH307" s="28"/>
      <c r="FI307" s="28"/>
      <c r="FJ307" s="28"/>
      <c r="FK307" s="28"/>
      <c r="FL307" s="28"/>
      <c r="FM307" s="28"/>
      <c r="FN307" s="28"/>
      <c r="FO307" s="28"/>
      <c r="FP307" s="28"/>
      <c r="FQ307" s="28"/>
      <c r="FR307" s="28"/>
      <c r="FS307" s="28"/>
      <c r="FT307" s="28"/>
      <c r="FU307" s="28"/>
      <c r="FV307" s="28"/>
      <c r="FW307" s="28"/>
      <c r="FX307" s="28"/>
      <c r="FY307" s="28"/>
      <c r="FZ307" s="28"/>
      <c r="GA307" s="28"/>
      <c r="GB307" s="28"/>
      <c r="GC307" s="28"/>
      <c r="GD307" s="28"/>
      <c r="GE307" s="28"/>
      <c r="GF307" s="28"/>
      <c r="GG307" s="28"/>
      <c r="GH307" s="28"/>
      <c r="GI307" s="28"/>
      <c r="GJ307" s="28"/>
      <c r="GK307" s="28"/>
      <c r="GL307" s="28"/>
      <c r="GM307" s="28"/>
      <c r="GN307" s="28"/>
      <c r="GO307" s="28"/>
      <c r="GP307" s="28"/>
      <c r="GQ307" s="28"/>
      <c r="GR307" s="28"/>
      <c r="GS307" s="28"/>
      <c r="GT307" s="28"/>
      <c r="GU307" s="28"/>
      <c r="GV307" s="28"/>
      <c r="GW307" s="28"/>
      <c r="GX307" s="28"/>
      <c r="GY307" s="28"/>
      <c r="GZ307" s="28"/>
      <c r="HA307" s="28"/>
      <c r="HB307" s="28"/>
      <c r="HC307" s="28"/>
      <c r="HD307" s="28"/>
      <c r="HE307" s="28"/>
      <c r="HF307" s="28"/>
      <c r="HG307" s="28"/>
      <c r="HH307" s="28"/>
      <c r="HI307" s="28"/>
      <c r="HJ307" s="28"/>
      <c r="HK307" s="28"/>
      <c r="HL307" s="28"/>
      <c r="HM307" s="28"/>
      <c r="HN307" s="28"/>
      <c r="HO307" s="28"/>
      <c r="HP307" s="28"/>
      <c r="HQ307" s="28"/>
      <c r="HR307" s="28"/>
      <c r="HS307" s="28"/>
      <c r="HT307" s="28"/>
      <c r="HU307" s="28"/>
      <c r="HV307" s="28"/>
      <c r="HW307" s="28"/>
      <c r="HX307" s="28"/>
      <c r="HY307" s="28"/>
      <c r="HZ307" s="28"/>
      <c r="IA307" s="28"/>
      <c r="IB307" s="28"/>
      <c r="IC307" s="28"/>
      <c r="ID307" s="28"/>
      <c r="IE307" s="28"/>
      <c r="IF307" s="28"/>
      <c r="IG307" s="28"/>
      <c r="IH307" s="28"/>
      <c r="II307" s="28"/>
      <c r="IJ307" s="28"/>
      <c r="IK307" s="28"/>
      <c r="IL307" s="28"/>
      <c r="IM307" s="28"/>
      <c r="IN307" s="28"/>
      <c r="IO307" s="28"/>
      <c r="IP307" s="28"/>
      <c r="IQ307" s="28"/>
      <c r="IR307" s="28"/>
      <c r="IS307" s="28"/>
      <c r="IT307" s="28"/>
      <c r="IU307" s="28"/>
      <c r="IV307" s="28"/>
      <c r="IW307" s="28"/>
      <c r="IX307" s="28"/>
      <c r="IY307" s="28"/>
      <c r="IZ307" s="28"/>
      <c r="JA307" s="28"/>
      <c r="JB307" s="28"/>
      <c r="JC307" s="28"/>
      <c r="JD307" s="28"/>
      <c r="JE307" s="28"/>
      <c r="JF307" s="28"/>
      <c r="JG307" s="28"/>
      <c r="JH307" s="28"/>
      <c r="JI307" s="28"/>
      <c r="JJ307" s="28"/>
      <c r="JK307" s="28"/>
      <c r="JL307" s="28"/>
      <c r="JM307" s="28"/>
      <c r="JN307" s="28"/>
      <c r="JO307" s="28"/>
      <c r="JP307" s="28"/>
      <c r="JQ307" s="28"/>
      <c r="JR307" s="28"/>
      <c r="JS307" s="28"/>
      <c r="JT307" s="28"/>
      <c r="JU307" s="28"/>
      <c r="JV307" s="28"/>
      <c r="JW307" s="28"/>
      <c r="JX307" s="28"/>
      <c r="JY307" s="28"/>
      <c r="JZ307" s="28"/>
      <c r="KA307" s="28"/>
      <c r="KB307" s="28"/>
      <c r="KC307" s="28"/>
      <c r="KD307" s="28"/>
      <c r="KE307" s="28"/>
      <c r="KF307" s="28"/>
      <c r="KG307" s="28"/>
      <c r="KH307" s="28"/>
      <c r="KI307" s="28"/>
      <c r="KJ307" s="28"/>
      <c r="KK307" s="28"/>
      <c r="KL307" s="28"/>
      <c r="KM307" s="28"/>
      <c r="KN307" s="28"/>
      <c r="KO307" s="28"/>
      <c r="KP307" s="28"/>
      <c r="KQ307" s="28"/>
      <c r="KR307" s="28"/>
      <c r="KS307" s="28"/>
      <c r="KT307" s="28"/>
      <c r="KU307" s="28"/>
      <c r="KV307" s="28"/>
      <c r="KW307" s="28"/>
      <c r="KX307" s="28"/>
      <c r="KY307" s="28"/>
      <c r="KZ307" s="28"/>
      <c r="LA307" s="28"/>
      <c r="LB307" s="28"/>
      <c r="LC307" s="28"/>
      <c r="LD307" s="28"/>
      <c r="LE307" s="28"/>
      <c r="LF307" s="28"/>
      <c r="LG307" s="28"/>
      <c r="LH307" s="28"/>
      <c r="LI307" s="28"/>
      <c r="LJ307" s="28"/>
      <c r="LK307" s="28"/>
      <c r="LL307" s="28"/>
      <c r="LM307" s="28"/>
      <c r="LN307" s="28"/>
      <c r="LO307" s="28"/>
      <c r="LP307" s="28"/>
      <c r="LQ307" s="28"/>
      <c r="LR307" s="28"/>
      <c r="LS307" s="28"/>
      <c r="LT307" s="28"/>
      <c r="LU307" s="28"/>
      <c r="LV307" s="28"/>
      <c r="LW307" s="28"/>
      <c r="LX307" s="28"/>
      <c r="LY307" s="28"/>
      <c r="LZ307" s="28"/>
      <c r="MA307" s="28"/>
      <c r="MB307" s="28"/>
      <c r="MC307" s="28"/>
      <c r="MD307" s="28"/>
      <c r="ME307" s="28"/>
      <c r="MF307" s="28"/>
      <c r="MG307" s="28"/>
      <c r="MH307" s="28"/>
      <c r="MI307" s="28"/>
      <c r="MJ307" s="28"/>
      <c r="MK307" s="28"/>
      <c r="ML307" s="28"/>
      <c r="MM307" s="28"/>
      <c r="MN307" s="28"/>
      <c r="MO307" s="28"/>
      <c r="MP307" s="28"/>
      <c r="MQ307" s="28"/>
      <c r="MR307" s="28"/>
      <c r="MS307" s="28"/>
      <c r="MT307" s="28"/>
      <c r="MU307" s="28"/>
      <c r="MV307" s="28"/>
      <c r="MW307" s="28"/>
      <c r="MX307" s="28"/>
      <c r="MY307" s="28"/>
      <c r="MZ307" s="28"/>
      <c r="NA307" s="28"/>
      <c r="NB307" s="28"/>
      <c r="NC307" s="28"/>
      <c r="ND307" s="28"/>
      <c r="NE307" s="28"/>
      <c r="NF307" s="28"/>
      <c r="NG307" s="28"/>
      <c r="NH307" s="28"/>
      <c r="NI307" s="28"/>
      <c r="NJ307" s="28"/>
      <c r="NK307" s="28"/>
      <c r="NL307" s="28"/>
      <c r="NM307" s="28"/>
      <c r="NN307" s="28"/>
      <c r="NO307" s="28"/>
      <c r="NP307" s="28"/>
      <c r="NQ307" s="28"/>
      <c r="NR307" s="28"/>
      <c r="NS307" s="28"/>
      <c r="NT307" s="28"/>
      <c r="NU307" s="28"/>
      <c r="NV307" s="28"/>
      <c r="NW307" s="28"/>
      <c r="NX307" s="28"/>
      <c r="NY307" s="28"/>
      <c r="NZ307" s="28"/>
      <c r="OA307" s="28"/>
      <c r="OB307" s="28"/>
      <c r="OC307" s="28"/>
      <c r="OD307" s="28"/>
      <c r="OE307" s="28"/>
      <c r="OF307" s="28"/>
      <c r="OG307" s="28"/>
      <c r="OH307" s="28"/>
      <c r="OI307" s="28"/>
      <c r="OJ307" s="28"/>
    </row>
    <row r="308" spans="1:400" ht="16.5" customHeight="1">
      <c r="A308" s="2" t="s">
        <v>5656</v>
      </c>
      <c r="B308" s="41"/>
      <c r="C308" s="487"/>
      <c r="D308" s="2"/>
      <c r="E308" s="42" t="s">
        <v>187</v>
      </c>
      <c r="F308" s="42" t="s">
        <v>5664</v>
      </c>
      <c r="G308" s="42" t="s">
        <v>67</v>
      </c>
      <c r="H308" s="43" t="s">
        <v>67</v>
      </c>
      <c r="I308" s="43">
        <v>2</v>
      </c>
      <c r="J308" s="43">
        <v>0</v>
      </c>
      <c r="K308" s="43">
        <v>0</v>
      </c>
      <c r="L308" s="44" t="s">
        <v>5662</v>
      </c>
      <c r="M308" s="44"/>
      <c r="N308" s="44" t="s">
        <v>411</v>
      </c>
      <c r="O308" s="45">
        <v>956</v>
      </c>
      <c r="P308" s="45">
        <v>0</v>
      </c>
      <c r="Q308" s="45">
        <v>0</v>
      </c>
      <c r="R308" s="46" t="s">
        <v>33</v>
      </c>
      <c r="S308" s="47" t="s">
        <v>1619</v>
      </c>
      <c r="T308" s="47">
        <v>110</v>
      </c>
      <c r="U308" s="47">
        <v>0.5</v>
      </c>
      <c r="V308" s="47">
        <v>0</v>
      </c>
      <c r="W308" s="48">
        <v>5.5E-2</v>
      </c>
      <c r="X308" s="21">
        <v>105.16</v>
      </c>
      <c r="Y308" s="49" t="s">
        <v>33</v>
      </c>
      <c r="Z308" s="23" t="s">
        <v>62</v>
      </c>
      <c r="AA308" s="24"/>
      <c r="AB308" s="14"/>
      <c r="AC308" s="14"/>
      <c r="AD308" s="25"/>
      <c r="AE308" s="26"/>
      <c r="AF308" s="27"/>
      <c r="AG308" s="50"/>
      <c r="AH308" s="50"/>
      <c r="AI308" s="50"/>
      <c r="AJ308" s="50"/>
      <c r="AK308" s="50"/>
      <c r="AL308" s="50"/>
      <c r="AM308" s="50"/>
      <c r="AN308" s="50"/>
      <c r="AO308" s="50"/>
      <c r="AP308" s="28"/>
      <c r="AQ308" s="28"/>
      <c r="AR308" s="28"/>
      <c r="AS308" s="28"/>
      <c r="AT308" s="28"/>
      <c r="AU308" s="28"/>
      <c r="AV308" s="28"/>
      <c r="AW308" s="28"/>
      <c r="AX308" s="28"/>
      <c r="AY308" s="28"/>
      <c r="AZ308" s="28"/>
      <c r="BA308" s="28"/>
      <c r="BB308" s="28"/>
      <c r="BC308" s="28"/>
      <c r="BD308" s="28"/>
      <c r="BE308" s="28"/>
      <c r="BF308" s="28"/>
      <c r="BG308" s="28"/>
      <c r="BH308" s="28"/>
      <c r="BI308" s="28"/>
      <c r="BJ308" s="28"/>
      <c r="BK308" s="28"/>
      <c r="BL308" s="28"/>
      <c r="BM308" s="28"/>
      <c r="BN308" s="28"/>
      <c r="BO308" s="28"/>
      <c r="BP308" s="28"/>
      <c r="BQ308" s="28"/>
      <c r="BR308" s="28"/>
      <c r="BS308" s="28"/>
      <c r="BT308" s="28"/>
      <c r="BU308" s="28"/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  <c r="DM308" s="28"/>
      <c r="DN308" s="28"/>
      <c r="DO308" s="28"/>
      <c r="DP308" s="28"/>
      <c r="DQ308" s="28"/>
      <c r="DR308" s="28"/>
      <c r="DS308" s="28"/>
      <c r="DT308" s="28"/>
      <c r="DU308" s="28"/>
      <c r="DV308" s="28"/>
      <c r="DW308" s="28"/>
      <c r="DX308" s="28"/>
      <c r="DY308" s="28"/>
      <c r="DZ308" s="28"/>
      <c r="EA308" s="28"/>
      <c r="EB308" s="28"/>
      <c r="EC308" s="28"/>
      <c r="ED308" s="28"/>
      <c r="EE308" s="28"/>
      <c r="EF308" s="28"/>
      <c r="EG308" s="28"/>
      <c r="EH308" s="28"/>
      <c r="EI308" s="28"/>
      <c r="EJ308" s="28"/>
      <c r="EK308" s="28"/>
      <c r="EL308" s="28"/>
      <c r="EM308" s="28"/>
      <c r="EN308" s="28"/>
      <c r="EO308" s="28"/>
      <c r="EP308" s="28"/>
      <c r="EQ308" s="28"/>
      <c r="ER308" s="28"/>
      <c r="ES308" s="28"/>
      <c r="ET308" s="28"/>
      <c r="EU308" s="28"/>
      <c r="EV308" s="28"/>
      <c r="EW308" s="28"/>
      <c r="EX308" s="28"/>
      <c r="EY308" s="28"/>
      <c r="EZ308" s="28"/>
      <c r="FA308" s="28"/>
      <c r="FB308" s="28"/>
      <c r="FC308" s="28"/>
      <c r="FD308" s="28"/>
      <c r="FE308" s="28"/>
      <c r="FF308" s="28"/>
      <c r="FG308" s="28"/>
      <c r="FH308" s="28"/>
      <c r="FI308" s="28"/>
      <c r="FJ308" s="28"/>
      <c r="FK308" s="28"/>
      <c r="FL308" s="28"/>
      <c r="FM308" s="28"/>
      <c r="FN308" s="28"/>
      <c r="FO308" s="28"/>
      <c r="FP308" s="28"/>
      <c r="FQ308" s="28"/>
      <c r="FR308" s="28"/>
      <c r="FS308" s="28"/>
      <c r="FT308" s="28"/>
      <c r="FU308" s="28"/>
      <c r="FV308" s="28"/>
      <c r="FW308" s="28"/>
      <c r="FX308" s="28"/>
      <c r="FY308" s="28"/>
      <c r="FZ308" s="28"/>
      <c r="GA308" s="28"/>
      <c r="GB308" s="28"/>
      <c r="GC308" s="28"/>
      <c r="GD308" s="28"/>
      <c r="GE308" s="28"/>
      <c r="GF308" s="28"/>
      <c r="GG308" s="28"/>
      <c r="GH308" s="28"/>
      <c r="GI308" s="28"/>
      <c r="GJ308" s="28"/>
      <c r="GK308" s="28"/>
      <c r="GL308" s="28"/>
      <c r="GM308" s="28"/>
      <c r="GN308" s="28"/>
      <c r="GO308" s="28"/>
      <c r="GP308" s="28"/>
      <c r="GQ308" s="28"/>
      <c r="GR308" s="28"/>
      <c r="GS308" s="28"/>
      <c r="GT308" s="28"/>
      <c r="GU308" s="28"/>
      <c r="GV308" s="28"/>
      <c r="GW308" s="28"/>
      <c r="GX308" s="28"/>
      <c r="GY308" s="28"/>
      <c r="GZ308" s="28"/>
      <c r="HA308" s="28"/>
      <c r="HB308" s="28"/>
      <c r="HC308" s="28"/>
      <c r="HD308" s="28"/>
      <c r="HE308" s="28"/>
      <c r="HF308" s="28"/>
      <c r="HG308" s="28"/>
      <c r="HH308" s="28"/>
      <c r="HI308" s="28"/>
      <c r="HJ308" s="28"/>
      <c r="HK308" s="28"/>
      <c r="HL308" s="28"/>
      <c r="HM308" s="28"/>
      <c r="HN308" s="28"/>
      <c r="HO308" s="28"/>
      <c r="HP308" s="28"/>
      <c r="HQ308" s="28"/>
      <c r="HR308" s="28"/>
      <c r="HS308" s="28"/>
      <c r="HT308" s="28"/>
      <c r="HU308" s="28"/>
      <c r="HV308" s="28"/>
      <c r="HW308" s="28"/>
      <c r="HX308" s="28"/>
      <c r="HY308" s="28"/>
      <c r="HZ308" s="28"/>
      <c r="IA308" s="28"/>
      <c r="IB308" s="28"/>
      <c r="IC308" s="28"/>
      <c r="ID308" s="28"/>
      <c r="IE308" s="28"/>
      <c r="IF308" s="28"/>
      <c r="IG308" s="28"/>
      <c r="IH308" s="28"/>
      <c r="II308" s="28"/>
      <c r="IJ308" s="28"/>
      <c r="IK308" s="28"/>
      <c r="IL308" s="28"/>
      <c r="IM308" s="28"/>
      <c r="IN308" s="28"/>
      <c r="IO308" s="28"/>
      <c r="IP308" s="28"/>
      <c r="IQ308" s="28"/>
      <c r="IR308" s="28"/>
      <c r="IS308" s="28"/>
      <c r="IT308" s="28"/>
      <c r="IU308" s="28"/>
      <c r="IV308" s="28"/>
      <c r="IW308" s="28"/>
      <c r="IX308" s="28"/>
      <c r="IY308" s="28"/>
      <c r="IZ308" s="28"/>
      <c r="JA308" s="28"/>
      <c r="JB308" s="28"/>
      <c r="JC308" s="28"/>
      <c r="JD308" s="28"/>
      <c r="JE308" s="28"/>
      <c r="JF308" s="28"/>
      <c r="JG308" s="28"/>
      <c r="JH308" s="28"/>
      <c r="JI308" s="28"/>
      <c r="JJ308" s="28"/>
      <c r="JK308" s="28"/>
      <c r="JL308" s="28"/>
      <c r="JM308" s="28"/>
      <c r="JN308" s="28"/>
      <c r="JO308" s="28"/>
      <c r="JP308" s="28"/>
      <c r="JQ308" s="28"/>
      <c r="JR308" s="28"/>
      <c r="JS308" s="28"/>
      <c r="JT308" s="28"/>
      <c r="JU308" s="28"/>
      <c r="JV308" s="28"/>
      <c r="JW308" s="28"/>
      <c r="JX308" s="28"/>
      <c r="JY308" s="28"/>
      <c r="JZ308" s="28"/>
      <c r="KA308" s="28"/>
      <c r="KB308" s="28"/>
      <c r="KC308" s="28"/>
      <c r="KD308" s="28"/>
      <c r="KE308" s="28"/>
      <c r="KF308" s="28"/>
      <c r="KG308" s="28"/>
      <c r="KH308" s="28"/>
      <c r="KI308" s="28"/>
      <c r="KJ308" s="28"/>
      <c r="KK308" s="28"/>
      <c r="KL308" s="28"/>
      <c r="KM308" s="28"/>
      <c r="KN308" s="28"/>
      <c r="KO308" s="28"/>
      <c r="KP308" s="28"/>
      <c r="KQ308" s="28"/>
      <c r="KR308" s="28"/>
      <c r="KS308" s="28"/>
      <c r="KT308" s="28"/>
      <c r="KU308" s="28"/>
      <c r="KV308" s="28"/>
      <c r="KW308" s="28"/>
      <c r="KX308" s="28"/>
      <c r="KY308" s="28"/>
      <c r="KZ308" s="28"/>
      <c r="LA308" s="28"/>
      <c r="LB308" s="28"/>
      <c r="LC308" s="28"/>
      <c r="LD308" s="28"/>
      <c r="LE308" s="28"/>
      <c r="LF308" s="28"/>
      <c r="LG308" s="28"/>
      <c r="LH308" s="28"/>
      <c r="LI308" s="28"/>
      <c r="LJ308" s="28"/>
      <c r="LK308" s="28"/>
      <c r="LL308" s="28"/>
      <c r="LM308" s="28"/>
      <c r="LN308" s="28"/>
      <c r="LO308" s="28"/>
      <c r="LP308" s="28"/>
      <c r="LQ308" s="28"/>
      <c r="LR308" s="28"/>
      <c r="LS308" s="28"/>
      <c r="LT308" s="28"/>
      <c r="LU308" s="28"/>
      <c r="LV308" s="28"/>
      <c r="LW308" s="28"/>
      <c r="LX308" s="28"/>
      <c r="LY308" s="28"/>
      <c r="LZ308" s="28"/>
      <c r="MA308" s="28"/>
      <c r="MB308" s="28"/>
      <c r="MC308" s="28"/>
      <c r="MD308" s="28"/>
      <c r="ME308" s="28"/>
      <c r="MF308" s="28"/>
      <c r="MG308" s="28"/>
      <c r="MH308" s="28"/>
      <c r="MI308" s="28"/>
      <c r="MJ308" s="28"/>
      <c r="MK308" s="28"/>
      <c r="ML308" s="28"/>
      <c r="MM308" s="28"/>
      <c r="MN308" s="28"/>
      <c r="MO308" s="28"/>
      <c r="MP308" s="28"/>
      <c r="MQ308" s="28"/>
      <c r="MR308" s="28"/>
      <c r="MS308" s="28"/>
      <c r="MT308" s="28"/>
      <c r="MU308" s="28"/>
      <c r="MV308" s="28"/>
      <c r="MW308" s="28"/>
      <c r="MX308" s="28"/>
      <c r="MY308" s="28"/>
      <c r="MZ308" s="28"/>
      <c r="NA308" s="28"/>
      <c r="NB308" s="28"/>
      <c r="NC308" s="28"/>
      <c r="ND308" s="28"/>
      <c r="NE308" s="28"/>
      <c r="NF308" s="28"/>
      <c r="NG308" s="28"/>
      <c r="NH308" s="28"/>
      <c r="NI308" s="28"/>
      <c r="NJ308" s="28"/>
      <c r="NK308" s="28"/>
      <c r="NL308" s="28"/>
      <c r="NM308" s="28"/>
      <c r="NN308" s="28"/>
      <c r="NO308" s="28"/>
      <c r="NP308" s="28"/>
      <c r="NQ308" s="28"/>
      <c r="NR308" s="28"/>
      <c r="NS308" s="28"/>
      <c r="NT308" s="28"/>
      <c r="NU308" s="28"/>
      <c r="NV308" s="28"/>
      <c r="NW308" s="28"/>
      <c r="NX308" s="28"/>
      <c r="NY308" s="28"/>
      <c r="NZ308" s="28"/>
      <c r="OA308" s="28"/>
      <c r="OB308" s="28"/>
      <c r="OC308" s="28"/>
      <c r="OD308" s="28"/>
      <c r="OE308" s="28"/>
      <c r="OF308" s="28"/>
      <c r="OG308" s="28"/>
      <c r="OH308" s="28"/>
      <c r="OI308" s="28"/>
      <c r="OJ308" s="28"/>
    </row>
    <row r="309" spans="1:400" ht="16.5" customHeight="1">
      <c r="A309" s="2" t="s">
        <v>5656</v>
      </c>
      <c r="B309" s="41"/>
      <c r="C309" s="487"/>
      <c r="D309" s="2"/>
      <c r="E309" s="42" t="s">
        <v>90</v>
      </c>
      <c r="F309" s="42" t="s">
        <v>5672</v>
      </c>
      <c r="G309" s="42" t="s">
        <v>5673</v>
      </c>
      <c r="H309" s="43">
        <v>2022</v>
      </c>
      <c r="I309" s="43">
        <v>1</v>
      </c>
      <c r="J309" s="43">
        <v>1</v>
      </c>
      <c r="K309" s="43">
        <v>0</v>
      </c>
      <c r="L309" s="44" t="s">
        <v>5657</v>
      </c>
      <c r="M309" s="44"/>
      <c r="N309" s="44" t="s">
        <v>61</v>
      </c>
      <c r="O309" s="45">
        <v>108</v>
      </c>
      <c r="P309" s="45">
        <v>0</v>
      </c>
      <c r="Q309" s="45">
        <v>0</v>
      </c>
      <c r="R309" s="46" t="s">
        <v>33</v>
      </c>
      <c r="S309" s="47" t="s">
        <v>89</v>
      </c>
      <c r="T309" s="47">
        <v>110</v>
      </c>
      <c r="U309" s="47">
        <v>1.7</v>
      </c>
      <c r="V309" s="47">
        <v>0</v>
      </c>
      <c r="W309" s="48">
        <v>0.65</v>
      </c>
      <c r="X309" s="21">
        <v>70.2</v>
      </c>
      <c r="Y309" s="49" t="s">
        <v>33</v>
      </c>
      <c r="Z309" s="23" t="s">
        <v>62</v>
      </c>
      <c r="AA309" s="24"/>
      <c r="AB309" s="14"/>
      <c r="AC309" s="14"/>
      <c r="AD309" s="25"/>
      <c r="AE309" s="26"/>
      <c r="AF309" s="27"/>
      <c r="AG309" s="50"/>
      <c r="AH309" s="50"/>
      <c r="AI309" s="50"/>
      <c r="AJ309" s="50"/>
      <c r="AK309" s="50"/>
      <c r="AL309" s="50"/>
      <c r="AM309" s="50"/>
      <c r="AN309" s="50"/>
      <c r="AO309" s="50"/>
      <c r="AP309" s="28"/>
      <c r="AQ309" s="28"/>
      <c r="AR309" s="28"/>
      <c r="AS309" s="28"/>
      <c r="AT309" s="28"/>
      <c r="AU309" s="28"/>
      <c r="AV309" s="28"/>
      <c r="AW309" s="28"/>
      <c r="AX309" s="28"/>
      <c r="AY309" s="28"/>
      <c r="AZ309" s="28"/>
      <c r="BA309" s="28"/>
      <c r="BB309" s="28"/>
      <c r="BC309" s="28"/>
      <c r="BD309" s="28"/>
      <c r="BE309" s="28"/>
      <c r="BF309" s="28"/>
      <c r="BG309" s="28"/>
      <c r="BH309" s="28"/>
      <c r="BI309" s="28"/>
      <c r="BJ309" s="28"/>
      <c r="BK309" s="28"/>
      <c r="BL309" s="28"/>
      <c r="BM309" s="28"/>
      <c r="BN309" s="28"/>
      <c r="BO309" s="28"/>
      <c r="BP309" s="28"/>
      <c r="BQ309" s="28"/>
      <c r="BR309" s="28"/>
      <c r="BS309" s="28"/>
      <c r="BT309" s="28"/>
      <c r="BU309" s="28"/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  <c r="DM309" s="28"/>
      <c r="DN309" s="28"/>
      <c r="DO309" s="28"/>
      <c r="DP309" s="28"/>
      <c r="DQ309" s="28"/>
      <c r="DR309" s="28"/>
      <c r="DS309" s="28"/>
      <c r="DT309" s="28"/>
      <c r="DU309" s="28"/>
      <c r="DV309" s="28"/>
      <c r="DW309" s="28"/>
      <c r="DX309" s="28"/>
      <c r="DY309" s="28"/>
      <c r="DZ309" s="28"/>
      <c r="EA309" s="28"/>
      <c r="EB309" s="28"/>
      <c r="EC309" s="28"/>
      <c r="ED309" s="28"/>
      <c r="EE309" s="28"/>
      <c r="EF309" s="28"/>
      <c r="EG309" s="28"/>
      <c r="EH309" s="28"/>
      <c r="EI309" s="28"/>
      <c r="EJ309" s="28"/>
      <c r="EK309" s="28"/>
      <c r="EL309" s="28"/>
      <c r="EM309" s="28"/>
      <c r="EN309" s="28"/>
      <c r="EO309" s="28"/>
      <c r="EP309" s="28"/>
      <c r="EQ309" s="28"/>
      <c r="ER309" s="28"/>
      <c r="ES309" s="28"/>
      <c r="ET309" s="28"/>
      <c r="EU309" s="28"/>
      <c r="EV309" s="28"/>
      <c r="EW309" s="28"/>
      <c r="EX309" s="28"/>
      <c r="EY309" s="28"/>
      <c r="EZ309" s="28"/>
      <c r="FA309" s="28"/>
      <c r="FB309" s="28"/>
      <c r="FC309" s="28"/>
      <c r="FD309" s="28"/>
      <c r="FE309" s="28"/>
      <c r="FF309" s="28"/>
      <c r="FG309" s="28"/>
      <c r="FH309" s="28"/>
      <c r="FI309" s="28"/>
      <c r="FJ309" s="28"/>
      <c r="FK309" s="28"/>
      <c r="FL309" s="28"/>
      <c r="FM309" s="28"/>
      <c r="FN309" s="28"/>
      <c r="FO309" s="28"/>
      <c r="FP309" s="28"/>
      <c r="FQ309" s="28"/>
      <c r="FR309" s="28"/>
      <c r="FS309" s="28"/>
      <c r="FT309" s="28"/>
      <c r="FU309" s="28"/>
      <c r="FV309" s="28"/>
      <c r="FW309" s="28"/>
      <c r="FX309" s="28"/>
      <c r="FY309" s="28"/>
      <c r="FZ309" s="28"/>
      <c r="GA309" s="28"/>
      <c r="GB309" s="28"/>
      <c r="GC309" s="28"/>
      <c r="GD309" s="28"/>
      <c r="GE309" s="28"/>
      <c r="GF309" s="28"/>
      <c r="GG309" s="28"/>
      <c r="GH309" s="28"/>
      <c r="GI309" s="28"/>
      <c r="GJ309" s="28"/>
      <c r="GK309" s="28"/>
      <c r="GL309" s="28"/>
      <c r="GM309" s="28"/>
      <c r="GN309" s="28"/>
      <c r="GO309" s="28"/>
      <c r="GP309" s="28"/>
      <c r="GQ309" s="28"/>
      <c r="GR309" s="28"/>
      <c r="GS309" s="28"/>
      <c r="GT309" s="28"/>
      <c r="GU309" s="28"/>
      <c r="GV309" s="28"/>
      <c r="GW309" s="28"/>
      <c r="GX309" s="28"/>
      <c r="GY309" s="28"/>
      <c r="GZ309" s="28"/>
      <c r="HA309" s="28"/>
      <c r="HB309" s="28"/>
      <c r="HC309" s="28"/>
      <c r="HD309" s="28"/>
      <c r="HE309" s="28"/>
      <c r="HF309" s="28"/>
      <c r="HG309" s="28"/>
      <c r="HH309" s="28"/>
      <c r="HI309" s="28"/>
      <c r="HJ309" s="28"/>
      <c r="HK309" s="28"/>
      <c r="HL309" s="28"/>
      <c r="HM309" s="28"/>
      <c r="HN309" s="28"/>
      <c r="HO309" s="28"/>
      <c r="HP309" s="28"/>
      <c r="HQ309" s="28"/>
      <c r="HR309" s="28"/>
      <c r="HS309" s="28"/>
      <c r="HT309" s="28"/>
      <c r="HU309" s="28"/>
      <c r="HV309" s="28"/>
      <c r="HW309" s="28"/>
      <c r="HX309" s="28"/>
      <c r="HY309" s="28"/>
      <c r="HZ309" s="28"/>
      <c r="IA309" s="28"/>
      <c r="IB309" s="28"/>
      <c r="IC309" s="28"/>
      <c r="ID309" s="28"/>
      <c r="IE309" s="28"/>
      <c r="IF309" s="28"/>
      <c r="IG309" s="28"/>
      <c r="IH309" s="28"/>
      <c r="II309" s="28"/>
      <c r="IJ309" s="28"/>
      <c r="IK309" s="28"/>
      <c r="IL309" s="28"/>
      <c r="IM309" s="28"/>
      <c r="IN309" s="28"/>
      <c r="IO309" s="28"/>
      <c r="IP309" s="28"/>
      <c r="IQ309" s="28"/>
      <c r="IR309" s="28"/>
      <c r="IS309" s="28"/>
      <c r="IT309" s="28"/>
      <c r="IU309" s="28"/>
      <c r="IV309" s="28"/>
      <c r="IW309" s="28"/>
      <c r="IX309" s="28"/>
      <c r="IY309" s="28"/>
      <c r="IZ309" s="28"/>
      <c r="JA309" s="28"/>
      <c r="JB309" s="28"/>
      <c r="JC309" s="28"/>
      <c r="JD309" s="28"/>
      <c r="JE309" s="28"/>
      <c r="JF309" s="28"/>
      <c r="JG309" s="28"/>
      <c r="JH309" s="28"/>
      <c r="JI309" s="28"/>
      <c r="JJ309" s="28"/>
      <c r="JK309" s="28"/>
      <c r="JL309" s="28"/>
      <c r="JM309" s="28"/>
      <c r="JN309" s="28"/>
      <c r="JO309" s="28"/>
      <c r="JP309" s="28"/>
      <c r="JQ309" s="28"/>
      <c r="JR309" s="28"/>
      <c r="JS309" s="28"/>
      <c r="JT309" s="28"/>
      <c r="JU309" s="28"/>
      <c r="JV309" s="28"/>
      <c r="JW309" s="28"/>
      <c r="JX309" s="28"/>
      <c r="JY309" s="28"/>
      <c r="JZ309" s="28"/>
      <c r="KA309" s="28"/>
      <c r="KB309" s="28"/>
      <c r="KC309" s="28"/>
      <c r="KD309" s="28"/>
      <c r="KE309" s="28"/>
      <c r="KF309" s="28"/>
      <c r="KG309" s="28"/>
      <c r="KH309" s="28"/>
      <c r="KI309" s="28"/>
      <c r="KJ309" s="28"/>
      <c r="KK309" s="28"/>
      <c r="KL309" s="28"/>
      <c r="KM309" s="28"/>
      <c r="KN309" s="28"/>
      <c r="KO309" s="28"/>
      <c r="KP309" s="28"/>
      <c r="KQ309" s="28"/>
      <c r="KR309" s="28"/>
      <c r="KS309" s="28"/>
      <c r="KT309" s="28"/>
      <c r="KU309" s="28"/>
      <c r="KV309" s="28"/>
      <c r="KW309" s="28"/>
      <c r="KX309" s="28"/>
      <c r="KY309" s="28"/>
      <c r="KZ309" s="28"/>
      <c r="LA309" s="28"/>
      <c r="LB309" s="28"/>
      <c r="LC309" s="28"/>
      <c r="LD309" s="28"/>
      <c r="LE309" s="28"/>
      <c r="LF309" s="28"/>
      <c r="LG309" s="28"/>
      <c r="LH309" s="28"/>
      <c r="LI309" s="28"/>
      <c r="LJ309" s="28"/>
      <c r="LK309" s="28"/>
      <c r="LL309" s="28"/>
      <c r="LM309" s="28"/>
      <c r="LN309" s="28"/>
      <c r="LO309" s="28"/>
      <c r="LP309" s="28"/>
      <c r="LQ309" s="28"/>
      <c r="LR309" s="28"/>
      <c r="LS309" s="28"/>
      <c r="LT309" s="28"/>
      <c r="LU309" s="28"/>
      <c r="LV309" s="28"/>
      <c r="LW309" s="28"/>
      <c r="LX309" s="28"/>
      <c r="LY309" s="28"/>
      <c r="LZ309" s="28"/>
      <c r="MA309" s="28"/>
      <c r="MB309" s="28"/>
      <c r="MC309" s="28"/>
      <c r="MD309" s="28"/>
      <c r="ME309" s="28"/>
      <c r="MF309" s="28"/>
      <c r="MG309" s="28"/>
      <c r="MH309" s="28"/>
      <c r="MI309" s="28"/>
      <c r="MJ309" s="28"/>
      <c r="MK309" s="28"/>
      <c r="ML309" s="28"/>
      <c r="MM309" s="28"/>
      <c r="MN309" s="28"/>
      <c r="MO309" s="28"/>
      <c r="MP309" s="28"/>
      <c r="MQ309" s="28"/>
      <c r="MR309" s="28"/>
      <c r="MS309" s="28"/>
      <c r="MT309" s="28"/>
      <c r="MU309" s="28"/>
      <c r="MV309" s="28"/>
      <c r="MW309" s="28"/>
      <c r="MX309" s="28"/>
      <c r="MY309" s="28"/>
      <c r="MZ309" s="28"/>
      <c r="NA309" s="28"/>
      <c r="NB309" s="28"/>
      <c r="NC309" s="28"/>
      <c r="ND309" s="28"/>
      <c r="NE309" s="28"/>
      <c r="NF309" s="28"/>
      <c r="NG309" s="28"/>
      <c r="NH309" s="28"/>
      <c r="NI309" s="28"/>
      <c r="NJ309" s="28"/>
      <c r="NK309" s="28"/>
      <c r="NL309" s="28"/>
      <c r="NM309" s="28"/>
      <c r="NN309" s="28"/>
      <c r="NO309" s="28"/>
      <c r="NP309" s="28"/>
      <c r="NQ309" s="28"/>
      <c r="NR309" s="28"/>
      <c r="NS309" s="28"/>
      <c r="NT309" s="28"/>
      <c r="NU309" s="28"/>
      <c r="NV309" s="28"/>
      <c r="NW309" s="28"/>
      <c r="NX309" s="28"/>
      <c r="NY309" s="28"/>
      <c r="NZ309" s="28"/>
      <c r="OA309" s="28"/>
      <c r="OB309" s="28"/>
      <c r="OC309" s="28"/>
      <c r="OD309" s="28"/>
      <c r="OE309" s="28"/>
      <c r="OF309" s="28"/>
      <c r="OG309" s="28"/>
      <c r="OH309" s="28"/>
      <c r="OI309" s="28"/>
      <c r="OJ309" s="28"/>
    </row>
    <row r="310" spans="1:400" ht="16.5" customHeight="1">
      <c r="A310" s="2" t="s">
        <v>5656</v>
      </c>
      <c r="B310" s="41"/>
      <c r="C310" s="487"/>
      <c r="D310" s="2"/>
      <c r="E310" s="42" t="s">
        <v>90</v>
      </c>
      <c r="F310" s="42" t="s">
        <v>5672</v>
      </c>
      <c r="G310" s="42" t="s">
        <v>5673</v>
      </c>
      <c r="H310" s="43">
        <v>2022</v>
      </c>
      <c r="I310" s="43">
        <v>1</v>
      </c>
      <c r="J310" s="43">
        <v>1</v>
      </c>
      <c r="K310" s="43">
        <v>0</v>
      </c>
      <c r="L310" s="44" t="s">
        <v>5657</v>
      </c>
      <c r="M310" s="44"/>
      <c r="N310" s="44" t="s">
        <v>61</v>
      </c>
      <c r="O310" s="45">
        <v>108</v>
      </c>
      <c r="P310" s="45">
        <v>0</v>
      </c>
      <c r="Q310" s="45">
        <v>0</v>
      </c>
      <c r="R310" s="46" t="s">
        <v>33</v>
      </c>
      <c r="S310" s="47" t="s">
        <v>89</v>
      </c>
      <c r="T310" s="47">
        <v>110</v>
      </c>
      <c r="U310" s="47">
        <v>3.25</v>
      </c>
      <c r="V310" s="47">
        <v>0</v>
      </c>
      <c r="W310" s="48">
        <v>0.65</v>
      </c>
      <c r="X310" s="21">
        <v>70.2</v>
      </c>
      <c r="Y310" s="49" t="s">
        <v>33</v>
      </c>
      <c r="Z310" s="23" t="s">
        <v>62</v>
      </c>
      <c r="AA310" s="24"/>
      <c r="AB310" s="14"/>
      <c r="AC310" s="14"/>
      <c r="AD310" s="25"/>
      <c r="AE310" s="26"/>
      <c r="AF310" s="27"/>
      <c r="AG310" s="50"/>
      <c r="AH310" s="50"/>
      <c r="AI310" s="50"/>
      <c r="AJ310" s="50"/>
      <c r="AK310" s="50"/>
      <c r="AL310" s="50"/>
      <c r="AM310" s="50"/>
      <c r="AN310" s="50"/>
      <c r="AO310" s="50"/>
      <c r="AP310" s="28"/>
      <c r="AQ310" s="28"/>
      <c r="AR310" s="28"/>
      <c r="AS310" s="28"/>
      <c r="AT310" s="28"/>
      <c r="AU310" s="28"/>
      <c r="AV310" s="28"/>
      <c r="AW310" s="28"/>
      <c r="AX310" s="28"/>
      <c r="AY310" s="28"/>
      <c r="AZ310" s="28"/>
      <c r="BA310" s="28"/>
      <c r="BB310" s="28"/>
      <c r="BC310" s="28"/>
      <c r="BD310" s="28"/>
      <c r="BE310" s="28"/>
      <c r="BF310" s="28"/>
      <c r="BG310" s="28"/>
      <c r="BH310" s="28"/>
      <c r="BI310" s="28"/>
      <c r="BJ310" s="28"/>
      <c r="BK310" s="28"/>
      <c r="BL310" s="28"/>
      <c r="BM310" s="28"/>
      <c r="BN310" s="28"/>
      <c r="BO310" s="28"/>
      <c r="BP310" s="28"/>
      <c r="BQ310" s="28"/>
      <c r="BR310" s="28"/>
      <c r="BS310" s="28"/>
      <c r="BT310" s="28"/>
      <c r="BU310" s="28"/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  <c r="DM310" s="28"/>
      <c r="DN310" s="28"/>
      <c r="DO310" s="28"/>
      <c r="DP310" s="28"/>
      <c r="DQ310" s="28"/>
      <c r="DR310" s="28"/>
      <c r="DS310" s="28"/>
      <c r="DT310" s="28"/>
      <c r="DU310" s="28"/>
      <c r="DV310" s="28"/>
      <c r="DW310" s="28"/>
      <c r="DX310" s="28"/>
      <c r="DY310" s="28"/>
      <c r="DZ310" s="28"/>
      <c r="EA310" s="28"/>
      <c r="EB310" s="28"/>
      <c r="EC310" s="28"/>
      <c r="ED310" s="28"/>
      <c r="EE310" s="28"/>
      <c r="EF310" s="28"/>
      <c r="EG310" s="28"/>
      <c r="EH310" s="28"/>
      <c r="EI310" s="28"/>
      <c r="EJ310" s="28"/>
      <c r="EK310" s="28"/>
      <c r="EL310" s="28"/>
      <c r="EM310" s="28"/>
      <c r="EN310" s="28"/>
      <c r="EO310" s="28"/>
      <c r="EP310" s="28"/>
      <c r="EQ310" s="28"/>
      <c r="ER310" s="28"/>
      <c r="ES310" s="28"/>
      <c r="ET310" s="28"/>
      <c r="EU310" s="28"/>
      <c r="EV310" s="28"/>
      <c r="EW310" s="28"/>
      <c r="EX310" s="28"/>
      <c r="EY310" s="28"/>
      <c r="EZ310" s="28"/>
      <c r="FA310" s="28"/>
      <c r="FB310" s="28"/>
      <c r="FC310" s="28"/>
      <c r="FD310" s="28"/>
      <c r="FE310" s="28"/>
      <c r="FF310" s="28"/>
      <c r="FG310" s="28"/>
      <c r="FH310" s="28"/>
      <c r="FI310" s="28"/>
      <c r="FJ310" s="28"/>
      <c r="FK310" s="28"/>
      <c r="FL310" s="28"/>
      <c r="FM310" s="28"/>
      <c r="FN310" s="28"/>
      <c r="FO310" s="28"/>
      <c r="FP310" s="28"/>
      <c r="FQ310" s="28"/>
      <c r="FR310" s="28"/>
      <c r="FS310" s="28"/>
      <c r="FT310" s="28"/>
      <c r="FU310" s="28"/>
      <c r="FV310" s="28"/>
      <c r="FW310" s="28"/>
      <c r="FX310" s="28"/>
      <c r="FY310" s="28"/>
      <c r="FZ310" s="28"/>
      <c r="GA310" s="28"/>
      <c r="GB310" s="28"/>
      <c r="GC310" s="28"/>
      <c r="GD310" s="28"/>
      <c r="GE310" s="28"/>
      <c r="GF310" s="28"/>
      <c r="GG310" s="28"/>
      <c r="GH310" s="28"/>
      <c r="GI310" s="28"/>
      <c r="GJ310" s="28"/>
      <c r="GK310" s="28"/>
      <c r="GL310" s="28"/>
      <c r="GM310" s="28"/>
      <c r="GN310" s="28"/>
      <c r="GO310" s="28"/>
      <c r="GP310" s="28"/>
      <c r="GQ310" s="28"/>
      <c r="GR310" s="28"/>
      <c r="GS310" s="28"/>
      <c r="GT310" s="28"/>
      <c r="GU310" s="28"/>
      <c r="GV310" s="28"/>
      <c r="GW310" s="28"/>
      <c r="GX310" s="28"/>
      <c r="GY310" s="28"/>
      <c r="GZ310" s="28"/>
      <c r="HA310" s="28"/>
      <c r="HB310" s="28"/>
      <c r="HC310" s="28"/>
      <c r="HD310" s="28"/>
      <c r="HE310" s="28"/>
      <c r="HF310" s="28"/>
      <c r="HG310" s="28"/>
      <c r="HH310" s="28"/>
      <c r="HI310" s="28"/>
      <c r="HJ310" s="28"/>
      <c r="HK310" s="28"/>
      <c r="HL310" s="28"/>
      <c r="HM310" s="28"/>
      <c r="HN310" s="28"/>
      <c r="HO310" s="28"/>
      <c r="HP310" s="28"/>
      <c r="HQ310" s="28"/>
      <c r="HR310" s="28"/>
      <c r="HS310" s="28"/>
      <c r="HT310" s="28"/>
      <c r="HU310" s="28"/>
      <c r="HV310" s="28"/>
      <c r="HW310" s="28"/>
      <c r="HX310" s="28"/>
      <c r="HY310" s="28"/>
      <c r="HZ310" s="28"/>
      <c r="IA310" s="28"/>
      <c r="IB310" s="28"/>
      <c r="IC310" s="28"/>
      <c r="ID310" s="28"/>
      <c r="IE310" s="28"/>
      <c r="IF310" s="28"/>
      <c r="IG310" s="28"/>
      <c r="IH310" s="28"/>
      <c r="II310" s="28"/>
      <c r="IJ310" s="28"/>
      <c r="IK310" s="28"/>
      <c r="IL310" s="28"/>
      <c r="IM310" s="28"/>
      <c r="IN310" s="28"/>
      <c r="IO310" s="28"/>
      <c r="IP310" s="28"/>
      <c r="IQ310" s="28"/>
      <c r="IR310" s="28"/>
      <c r="IS310" s="28"/>
      <c r="IT310" s="28"/>
      <c r="IU310" s="28"/>
      <c r="IV310" s="28"/>
      <c r="IW310" s="28"/>
      <c r="IX310" s="28"/>
      <c r="IY310" s="28"/>
      <c r="IZ310" s="28"/>
      <c r="JA310" s="28"/>
      <c r="JB310" s="28"/>
      <c r="JC310" s="28"/>
      <c r="JD310" s="28"/>
      <c r="JE310" s="28"/>
      <c r="JF310" s="28"/>
      <c r="JG310" s="28"/>
      <c r="JH310" s="28"/>
      <c r="JI310" s="28"/>
      <c r="JJ310" s="28"/>
      <c r="JK310" s="28"/>
      <c r="JL310" s="28"/>
      <c r="JM310" s="28"/>
      <c r="JN310" s="28"/>
      <c r="JO310" s="28"/>
      <c r="JP310" s="28"/>
      <c r="JQ310" s="28"/>
      <c r="JR310" s="28"/>
      <c r="JS310" s="28"/>
      <c r="JT310" s="28"/>
      <c r="JU310" s="28"/>
      <c r="JV310" s="28"/>
      <c r="JW310" s="28"/>
      <c r="JX310" s="28"/>
      <c r="JY310" s="28"/>
      <c r="JZ310" s="28"/>
      <c r="KA310" s="28"/>
      <c r="KB310" s="28"/>
      <c r="KC310" s="28"/>
      <c r="KD310" s="28"/>
      <c r="KE310" s="28"/>
      <c r="KF310" s="28"/>
      <c r="KG310" s="28"/>
      <c r="KH310" s="28"/>
      <c r="KI310" s="28"/>
      <c r="KJ310" s="28"/>
      <c r="KK310" s="28"/>
      <c r="KL310" s="28"/>
      <c r="KM310" s="28"/>
      <c r="KN310" s="28"/>
      <c r="KO310" s="28"/>
      <c r="KP310" s="28"/>
      <c r="KQ310" s="28"/>
      <c r="KR310" s="28"/>
      <c r="KS310" s="28"/>
      <c r="KT310" s="28"/>
      <c r="KU310" s="28"/>
      <c r="KV310" s="28"/>
      <c r="KW310" s="28"/>
      <c r="KX310" s="28"/>
      <c r="KY310" s="28"/>
      <c r="KZ310" s="28"/>
      <c r="LA310" s="28"/>
      <c r="LB310" s="28"/>
      <c r="LC310" s="28"/>
      <c r="LD310" s="28"/>
      <c r="LE310" s="28"/>
      <c r="LF310" s="28"/>
      <c r="LG310" s="28"/>
      <c r="LH310" s="28"/>
      <c r="LI310" s="28"/>
      <c r="LJ310" s="28"/>
      <c r="LK310" s="28"/>
      <c r="LL310" s="28"/>
      <c r="LM310" s="28"/>
      <c r="LN310" s="28"/>
      <c r="LO310" s="28"/>
      <c r="LP310" s="28"/>
      <c r="LQ310" s="28"/>
      <c r="LR310" s="28"/>
      <c r="LS310" s="28"/>
      <c r="LT310" s="28"/>
      <c r="LU310" s="28"/>
      <c r="LV310" s="28"/>
      <c r="LW310" s="28"/>
      <c r="LX310" s="28"/>
      <c r="LY310" s="28"/>
      <c r="LZ310" s="28"/>
      <c r="MA310" s="28"/>
      <c r="MB310" s="28"/>
      <c r="MC310" s="28"/>
      <c r="MD310" s="28"/>
      <c r="ME310" s="28"/>
      <c r="MF310" s="28"/>
      <c r="MG310" s="28"/>
      <c r="MH310" s="28"/>
      <c r="MI310" s="28"/>
      <c r="MJ310" s="28"/>
      <c r="MK310" s="28"/>
      <c r="ML310" s="28"/>
      <c r="MM310" s="28"/>
      <c r="MN310" s="28"/>
      <c r="MO310" s="28"/>
      <c r="MP310" s="28"/>
      <c r="MQ310" s="28"/>
      <c r="MR310" s="28"/>
      <c r="MS310" s="28"/>
      <c r="MT310" s="28"/>
      <c r="MU310" s="28"/>
      <c r="MV310" s="28"/>
      <c r="MW310" s="28"/>
      <c r="MX310" s="28"/>
      <c r="MY310" s="28"/>
      <c r="MZ310" s="28"/>
      <c r="NA310" s="28"/>
      <c r="NB310" s="28"/>
      <c r="NC310" s="28"/>
      <c r="ND310" s="28"/>
      <c r="NE310" s="28"/>
      <c r="NF310" s="28"/>
      <c r="NG310" s="28"/>
      <c r="NH310" s="28"/>
      <c r="NI310" s="28"/>
      <c r="NJ310" s="28"/>
      <c r="NK310" s="28"/>
      <c r="NL310" s="28"/>
      <c r="NM310" s="28"/>
      <c r="NN310" s="28"/>
      <c r="NO310" s="28"/>
      <c r="NP310" s="28"/>
      <c r="NQ310" s="28"/>
      <c r="NR310" s="28"/>
      <c r="NS310" s="28"/>
      <c r="NT310" s="28"/>
      <c r="NU310" s="28"/>
      <c r="NV310" s="28"/>
      <c r="NW310" s="28"/>
      <c r="NX310" s="28"/>
      <c r="NY310" s="28"/>
      <c r="NZ310" s="28"/>
      <c r="OA310" s="28"/>
      <c r="OB310" s="28"/>
      <c r="OC310" s="28"/>
      <c r="OD310" s="28"/>
      <c r="OE310" s="28"/>
      <c r="OF310" s="28"/>
      <c r="OG310" s="28"/>
      <c r="OH310" s="28"/>
      <c r="OI310" s="28"/>
      <c r="OJ310" s="28"/>
    </row>
    <row r="311" spans="1:400" ht="16.5" customHeight="1">
      <c r="A311" s="41" t="s">
        <v>5656</v>
      </c>
      <c r="B311" s="41"/>
      <c r="C311" s="487"/>
      <c r="D311" s="2"/>
      <c r="E311" s="42" t="s">
        <v>171</v>
      </c>
      <c r="F311" s="42" t="s">
        <v>1808</v>
      </c>
      <c r="G311" s="42" t="s">
        <v>1809</v>
      </c>
      <c r="H311" s="43">
        <v>2009</v>
      </c>
      <c r="I311" s="43">
        <v>1</v>
      </c>
      <c r="J311" s="43">
        <v>0</v>
      </c>
      <c r="K311" s="43">
        <v>0</v>
      </c>
      <c r="L311" s="44" t="s">
        <v>5663</v>
      </c>
      <c r="M311" s="44"/>
      <c r="N311" s="44" t="s">
        <v>411</v>
      </c>
      <c r="O311" s="45">
        <v>98</v>
      </c>
      <c r="P311" s="45">
        <v>0</v>
      </c>
      <c r="Q311" s="45">
        <v>0</v>
      </c>
      <c r="R311" s="46" t="s">
        <v>33</v>
      </c>
      <c r="S311" s="47" t="s">
        <v>1619</v>
      </c>
      <c r="T311" s="47">
        <v>110</v>
      </c>
      <c r="U311" s="47">
        <v>7.2727272727272725</v>
      </c>
      <c r="V311" s="47">
        <v>0</v>
      </c>
      <c r="W311" s="48">
        <v>0.8</v>
      </c>
      <c r="X311" s="21">
        <v>78.400000000000006</v>
      </c>
      <c r="Y311" s="49" t="s">
        <v>33</v>
      </c>
      <c r="Z311" s="23" t="s">
        <v>62</v>
      </c>
      <c r="AA311" s="24"/>
      <c r="AB311" s="14"/>
      <c r="AC311" s="14"/>
      <c r="AD311" s="25"/>
      <c r="AE311" s="26"/>
      <c r="AF311" s="27"/>
      <c r="AG311" s="50"/>
      <c r="AH311" s="50"/>
      <c r="AI311" s="50"/>
      <c r="AJ311" s="50"/>
      <c r="AK311" s="50"/>
      <c r="AL311" s="50"/>
      <c r="AM311" s="50"/>
      <c r="AN311" s="50"/>
      <c r="AO311" s="50"/>
      <c r="AP311" s="28"/>
      <c r="AQ311" s="28"/>
      <c r="AR311" s="28"/>
      <c r="AS311" s="28"/>
      <c r="AT311" s="28"/>
      <c r="AU311" s="28"/>
      <c r="AV311" s="28"/>
      <c r="AW311" s="28"/>
      <c r="AX311" s="28"/>
      <c r="AY311" s="28"/>
      <c r="AZ311" s="28"/>
      <c r="BA311" s="28"/>
      <c r="BB311" s="28"/>
      <c r="BC311" s="28"/>
      <c r="BD311" s="28"/>
      <c r="BE311" s="28"/>
      <c r="BF311" s="28"/>
      <c r="BG311" s="28"/>
      <c r="BH311" s="28"/>
      <c r="BI311" s="28"/>
      <c r="BJ311" s="28"/>
      <c r="BK311" s="28"/>
      <c r="BL311" s="28"/>
      <c r="BM311" s="28"/>
      <c r="BN311" s="28"/>
      <c r="BO311" s="28"/>
      <c r="BP311" s="28"/>
      <c r="BQ311" s="28"/>
      <c r="BR311" s="28"/>
      <c r="BS311" s="28"/>
      <c r="BT311" s="28"/>
      <c r="BU311" s="28"/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  <c r="DM311" s="28"/>
      <c r="DN311" s="28"/>
      <c r="DO311" s="28"/>
      <c r="DP311" s="28"/>
      <c r="DQ311" s="28"/>
      <c r="DR311" s="28"/>
      <c r="DS311" s="28"/>
      <c r="DT311" s="28"/>
      <c r="DU311" s="28"/>
      <c r="DV311" s="28"/>
      <c r="DW311" s="28"/>
      <c r="DX311" s="28"/>
      <c r="DY311" s="28"/>
      <c r="DZ311" s="28"/>
      <c r="EA311" s="28"/>
      <c r="EB311" s="28"/>
      <c r="EC311" s="28"/>
      <c r="ED311" s="28"/>
      <c r="EE311" s="28"/>
      <c r="EF311" s="28"/>
      <c r="EG311" s="28"/>
      <c r="EH311" s="28"/>
      <c r="EI311" s="28"/>
      <c r="EJ311" s="28"/>
      <c r="EK311" s="28"/>
      <c r="EL311" s="28"/>
      <c r="EM311" s="28"/>
      <c r="EN311" s="28"/>
      <c r="EO311" s="28"/>
      <c r="EP311" s="28"/>
      <c r="EQ311" s="28"/>
      <c r="ER311" s="28"/>
      <c r="ES311" s="28"/>
      <c r="ET311" s="28"/>
      <c r="EU311" s="28"/>
      <c r="EV311" s="28"/>
      <c r="EW311" s="28"/>
      <c r="EX311" s="28"/>
      <c r="EY311" s="28"/>
      <c r="EZ311" s="28"/>
      <c r="FA311" s="28"/>
      <c r="FB311" s="28"/>
      <c r="FC311" s="28"/>
      <c r="FD311" s="28"/>
      <c r="FE311" s="28"/>
      <c r="FF311" s="28"/>
      <c r="FG311" s="28"/>
      <c r="FH311" s="28"/>
      <c r="FI311" s="28"/>
      <c r="FJ311" s="28"/>
      <c r="FK311" s="28"/>
      <c r="FL311" s="28"/>
      <c r="FM311" s="28"/>
      <c r="FN311" s="28"/>
      <c r="FO311" s="28"/>
      <c r="FP311" s="28"/>
      <c r="FQ311" s="28"/>
      <c r="FR311" s="28"/>
      <c r="FS311" s="28"/>
      <c r="FT311" s="28"/>
      <c r="FU311" s="28"/>
      <c r="FV311" s="28"/>
      <c r="FW311" s="28"/>
      <c r="FX311" s="28"/>
      <c r="FY311" s="28"/>
      <c r="FZ311" s="28"/>
      <c r="GA311" s="28"/>
      <c r="GB311" s="28"/>
      <c r="GC311" s="28"/>
      <c r="GD311" s="28"/>
      <c r="GE311" s="28"/>
      <c r="GF311" s="28"/>
      <c r="GG311" s="28"/>
      <c r="GH311" s="28"/>
      <c r="GI311" s="28"/>
      <c r="GJ311" s="28"/>
      <c r="GK311" s="28"/>
      <c r="GL311" s="28"/>
      <c r="GM311" s="28"/>
      <c r="GN311" s="28"/>
      <c r="GO311" s="28"/>
      <c r="GP311" s="28"/>
      <c r="GQ311" s="28"/>
      <c r="GR311" s="28"/>
      <c r="GS311" s="28"/>
      <c r="GT311" s="28"/>
      <c r="GU311" s="28"/>
      <c r="GV311" s="28"/>
      <c r="GW311" s="28"/>
      <c r="GX311" s="28"/>
      <c r="GY311" s="28"/>
      <c r="GZ311" s="28"/>
      <c r="HA311" s="28"/>
      <c r="HB311" s="28"/>
      <c r="HC311" s="28"/>
      <c r="HD311" s="28"/>
      <c r="HE311" s="28"/>
      <c r="HF311" s="28"/>
      <c r="HG311" s="28"/>
      <c r="HH311" s="28"/>
      <c r="HI311" s="28"/>
      <c r="HJ311" s="28"/>
      <c r="HK311" s="28"/>
      <c r="HL311" s="28"/>
      <c r="HM311" s="28"/>
      <c r="HN311" s="28"/>
      <c r="HO311" s="28"/>
      <c r="HP311" s="28"/>
      <c r="HQ311" s="28"/>
      <c r="HR311" s="28"/>
      <c r="HS311" s="28"/>
      <c r="HT311" s="28"/>
      <c r="HU311" s="28"/>
      <c r="HV311" s="28"/>
      <c r="HW311" s="28"/>
      <c r="HX311" s="28"/>
      <c r="HY311" s="28"/>
      <c r="HZ311" s="28"/>
      <c r="IA311" s="28"/>
      <c r="IB311" s="28"/>
      <c r="IC311" s="28"/>
      <c r="ID311" s="28"/>
      <c r="IE311" s="28"/>
      <c r="IF311" s="28"/>
      <c r="IG311" s="28"/>
      <c r="IH311" s="28"/>
      <c r="II311" s="28"/>
      <c r="IJ311" s="28"/>
      <c r="IK311" s="28"/>
      <c r="IL311" s="28"/>
      <c r="IM311" s="28"/>
      <c r="IN311" s="28"/>
      <c r="IO311" s="28"/>
      <c r="IP311" s="28"/>
      <c r="IQ311" s="28"/>
      <c r="IR311" s="28"/>
      <c r="IS311" s="28"/>
      <c r="IT311" s="28"/>
      <c r="IU311" s="28"/>
      <c r="IV311" s="28"/>
      <c r="IW311" s="28"/>
      <c r="IX311" s="28"/>
      <c r="IY311" s="28"/>
      <c r="IZ311" s="28"/>
      <c r="JA311" s="28"/>
      <c r="JB311" s="28"/>
      <c r="JC311" s="28"/>
      <c r="JD311" s="28"/>
      <c r="JE311" s="28"/>
      <c r="JF311" s="28"/>
      <c r="JG311" s="28"/>
      <c r="JH311" s="28"/>
      <c r="JI311" s="28"/>
      <c r="JJ311" s="28"/>
      <c r="JK311" s="28"/>
      <c r="JL311" s="28"/>
      <c r="JM311" s="28"/>
      <c r="JN311" s="28"/>
      <c r="JO311" s="28"/>
      <c r="JP311" s="28"/>
      <c r="JQ311" s="28"/>
      <c r="JR311" s="28"/>
      <c r="JS311" s="28"/>
      <c r="JT311" s="28"/>
      <c r="JU311" s="28"/>
      <c r="JV311" s="28"/>
      <c r="JW311" s="28"/>
      <c r="JX311" s="28"/>
      <c r="JY311" s="28"/>
      <c r="JZ311" s="28"/>
      <c r="KA311" s="28"/>
      <c r="KB311" s="28"/>
      <c r="KC311" s="28"/>
      <c r="KD311" s="28"/>
      <c r="KE311" s="28"/>
      <c r="KF311" s="28"/>
      <c r="KG311" s="28"/>
      <c r="KH311" s="28"/>
      <c r="KI311" s="28"/>
      <c r="KJ311" s="28"/>
      <c r="KK311" s="28"/>
      <c r="KL311" s="28"/>
      <c r="KM311" s="28"/>
      <c r="KN311" s="28"/>
      <c r="KO311" s="28"/>
      <c r="KP311" s="28"/>
      <c r="KQ311" s="28"/>
      <c r="KR311" s="28"/>
      <c r="KS311" s="28"/>
      <c r="KT311" s="28"/>
      <c r="KU311" s="28"/>
      <c r="KV311" s="28"/>
      <c r="KW311" s="28"/>
      <c r="KX311" s="28"/>
      <c r="KY311" s="28"/>
      <c r="KZ311" s="28"/>
      <c r="LA311" s="28"/>
      <c r="LB311" s="28"/>
      <c r="LC311" s="28"/>
      <c r="LD311" s="28"/>
      <c r="LE311" s="28"/>
      <c r="LF311" s="28"/>
      <c r="LG311" s="28"/>
      <c r="LH311" s="28"/>
      <c r="LI311" s="28"/>
      <c r="LJ311" s="28"/>
      <c r="LK311" s="28"/>
      <c r="LL311" s="28"/>
      <c r="LM311" s="28"/>
      <c r="LN311" s="28"/>
      <c r="LO311" s="28"/>
      <c r="LP311" s="28"/>
      <c r="LQ311" s="28"/>
      <c r="LR311" s="28"/>
      <c r="LS311" s="28"/>
      <c r="LT311" s="28"/>
      <c r="LU311" s="28"/>
      <c r="LV311" s="28"/>
      <c r="LW311" s="28"/>
      <c r="LX311" s="28"/>
      <c r="LY311" s="28"/>
      <c r="LZ311" s="28"/>
      <c r="MA311" s="28"/>
      <c r="MB311" s="28"/>
      <c r="MC311" s="28"/>
      <c r="MD311" s="28"/>
      <c r="ME311" s="28"/>
      <c r="MF311" s="28"/>
      <c r="MG311" s="28"/>
      <c r="MH311" s="28"/>
      <c r="MI311" s="28"/>
      <c r="MJ311" s="28"/>
      <c r="MK311" s="28"/>
      <c r="ML311" s="28"/>
      <c r="MM311" s="28"/>
      <c r="MN311" s="28"/>
      <c r="MO311" s="28"/>
      <c r="MP311" s="28"/>
      <c r="MQ311" s="28"/>
      <c r="MR311" s="28"/>
      <c r="MS311" s="28"/>
      <c r="MT311" s="28"/>
      <c r="MU311" s="28"/>
      <c r="MV311" s="28"/>
      <c r="MW311" s="28"/>
      <c r="MX311" s="28"/>
      <c r="MY311" s="28"/>
      <c r="MZ311" s="28"/>
      <c r="NA311" s="28"/>
      <c r="NB311" s="28"/>
      <c r="NC311" s="28"/>
      <c r="ND311" s="28"/>
      <c r="NE311" s="28"/>
      <c r="NF311" s="28"/>
      <c r="NG311" s="28"/>
      <c r="NH311" s="28"/>
      <c r="NI311" s="28"/>
      <c r="NJ311" s="28"/>
      <c r="NK311" s="28"/>
      <c r="NL311" s="28"/>
      <c r="NM311" s="28"/>
      <c r="NN311" s="28"/>
      <c r="NO311" s="28"/>
      <c r="NP311" s="28"/>
      <c r="NQ311" s="28"/>
      <c r="NR311" s="28"/>
      <c r="NS311" s="28"/>
      <c r="NT311" s="28"/>
      <c r="NU311" s="28"/>
      <c r="NV311" s="28"/>
      <c r="NW311" s="28"/>
      <c r="NX311" s="28"/>
      <c r="NY311" s="28"/>
      <c r="NZ311" s="28"/>
      <c r="OA311" s="28"/>
      <c r="OB311" s="28"/>
      <c r="OC311" s="28"/>
      <c r="OD311" s="28"/>
      <c r="OE311" s="28"/>
      <c r="OF311" s="28"/>
      <c r="OG311" s="28"/>
      <c r="OH311" s="28"/>
      <c r="OI311" s="28"/>
      <c r="OJ311" s="28"/>
    </row>
    <row r="312" spans="1:400" ht="16.5" customHeight="1">
      <c r="A312" s="2" t="s">
        <v>5656</v>
      </c>
      <c r="B312" s="41"/>
      <c r="C312" s="487"/>
      <c r="D312" s="2"/>
      <c r="E312" s="42" t="s">
        <v>72</v>
      </c>
      <c r="F312" s="42" t="s">
        <v>38</v>
      </c>
      <c r="G312" s="42" t="s">
        <v>73</v>
      </c>
      <c r="H312" s="43">
        <v>2009</v>
      </c>
      <c r="I312" s="43">
        <v>18</v>
      </c>
      <c r="J312" s="43">
        <v>0</v>
      </c>
      <c r="K312" s="43">
        <v>0</v>
      </c>
      <c r="L312" s="44" t="s">
        <v>5657</v>
      </c>
      <c r="M312" s="44"/>
      <c r="N312" s="44" t="s">
        <v>61</v>
      </c>
      <c r="O312" s="45">
        <v>2304</v>
      </c>
      <c r="P312" s="45">
        <v>0</v>
      </c>
      <c r="Q312" s="45">
        <v>0</v>
      </c>
      <c r="R312" s="46" t="s">
        <v>33</v>
      </c>
      <c r="S312" s="47">
        <v>60</v>
      </c>
      <c r="T312" s="47">
        <v>220</v>
      </c>
      <c r="U312" s="47">
        <v>0.25454545454545452</v>
      </c>
      <c r="V312" s="47">
        <v>0</v>
      </c>
      <c r="W312" s="48">
        <v>5.6000000000000001E-2</v>
      </c>
      <c r="X312" s="21">
        <v>2322.4319999999998</v>
      </c>
      <c r="Y312" s="49" t="s">
        <v>33</v>
      </c>
      <c r="Z312" s="23" t="s">
        <v>62</v>
      </c>
      <c r="AA312" s="24"/>
      <c r="AB312" s="14"/>
      <c r="AC312" s="14"/>
      <c r="AD312" s="25"/>
      <c r="AE312" s="26"/>
      <c r="AF312" s="27"/>
      <c r="AG312" s="50"/>
      <c r="AH312" s="50"/>
      <c r="AI312" s="50"/>
      <c r="AJ312" s="50"/>
      <c r="AK312" s="50"/>
      <c r="AL312" s="50"/>
      <c r="AM312" s="50"/>
      <c r="AN312" s="50"/>
      <c r="AO312" s="50"/>
      <c r="AP312" s="28"/>
      <c r="AQ312" s="28"/>
      <c r="AR312" s="28"/>
      <c r="AS312" s="28"/>
      <c r="AT312" s="28"/>
      <c r="AU312" s="28"/>
      <c r="AV312" s="28"/>
      <c r="AW312" s="28"/>
      <c r="AX312" s="28"/>
      <c r="AY312" s="28"/>
      <c r="AZ312" s="28"/>
      <c r="BA312" s="28"/>
      <c r="BB312" s="28"/>
      <c r="BC312" s="28"/>
      <c r="BD312" s="28"/>
      <c r="BE312" s="28"/>
      <c r="BF312" s="28"/>
      <c r="BG312" s="28"/>
      <c r="BH312" s="28"/>
      <c r="BI312" s="28"/>
      <c r="BJ312" s="28"/>
      <c r="BK312" s="28"/>
      <c r="BL312" s="28"/>
      <c r="BM312" s="28"/>
      <c r="BN312" s="28"/>
      <c r="BO312" s="28"/>
      <c r="BP312" s="28"/>
      <c r="BQ312" s="28"/>
      <c r="BR312" s="28"/>
      <c r="BS312" s="28"/>
      <c r="BT312" s="28"/>
      <c r="BU312" s="28"/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  <c r="DM312" s="28"/>
      <c r="DN312" s="28"/>
      <c r="DO312" s="28"/>
      <c r="DP312" s="28"/>
      <c r="DQ312" s="28"/>
      <c r="DR312" s="28"/>
      <c r="DS312" s="28"/>
      <c r="DT312" s="28"/>
      <c r="DU312" s="28"/>
      <c r="DV312" s="28"/>
      <c r="DW312" s="28"/>
      <c r="DX312" s="28"/>
      <c r="DY312" s="28"/>
      <c r="DZ312" s="28"/>
      <c r="EA312" s="28"/>
      <c r="EB312" s="28"/>
      <c r="EC312" s="28"/>
      <c r="ED312" s="28"/>
      <c r="EE312" s="28"/>
      <c r="EF312" s="28"/>
      <c r="EG312" s="28"/>
      <c r="EH312" s="28"/>
      <c r="EI312" s="28"/>
      <c r="EJ312" s="28"/>
      <c r="EK312" s="28"/>
      <c r="EL312" s="28"/>
      <c r="EM312" s="28"/>
      <c r="EN312" s="28"/>
      <c r="EO312" s="28"/>
      <c r="EP312" s="28"/>
      <c r="EQ312" s="28"/>
      <c r="ER312" s="28"/>
      <c r="ES312" s="28"/>
      <c r="ET312" s="28"/>
      <c r="EU312" s="28"/>
      <c r="EV312" s="28"/>
      <c r="EW312" s="28"/>
      <c r="EX312" s="28"/>
      <c r="EY312" s="28"/>
      <c r="EZ312" s="28"/>
      <c r="FA312" s="28"/>
      <c r="FB312" s="28"/>
      <c r="FC312" s="28"/>
      <c r="FD312" s="28"/>
      <c r="FE312" s="28"/>
      <c r="FF312" s="28"/>
      <c r="FG312" s="28"/>
      <c r="FH312" s="28"/>
      <c r="FI312" s="28"/>
      <c r="FJ312" s="28"/>
      <c r="FK312" s="28"/>
      <c r="FL312" s="28"/>
      <c r="FM312" s="28"/>
      <c r="FN312" s="28"/>
      <c r="FO312" s="28"/>
      <c r="FP312" s="28"/>
      <c r="FQ312" s="28"/>
      <c r="FR312" s="28"/>
      <c r="FS312" s="28"/>
      <c r="FT312" s="28"/>
      <c r="FU312" s="28"/>
      <c r="FV312" s="28"/>
      <c r="FW312" s="28"/>
      <c r="FX312" s="28"/>
      <c r="FY312" s="28"/>
      <c r="FZ312" s="28"/>
      <c r="GA312" s="28"/>
      <c r="GB312" s="28"/>
      <c r="GC312" s="28"/>
      <c r="GD312" s="28"/>
      <c r="GE312" s="28"/>
      <c r="GF312" s="28"/>
      <c r="GG312" s="28"/>
      <c r="GH312" s="28"/>
      <c r="GI312" s="28"/>
      <c r="GJ312" s="28"/>
      <c r="GK312" s="28"/>
      <c r="GL312" s="28"/>
      <c r="GM312" s="28"/>
      <c r="GN312" s="28"/>
      <c r="GO312" s="28"/>
      <c r="GP312" s="28"/>
      <c r="GQ312" s="28"/>
      <c r="GR312" s="28"/>
      <c r="GS312" s="28"/>
      <c r="GT312" s="28"/>
      <c r="GU312" s="28"/>
      <c r="GV312" s="28"/>
      <c r="GW312" s="28"/>
      <c r="GX312" s="28"/>
      <c r="GY312" s="28"/>
      <c r="GZ312" s="28"/>
      <c r="HA312" s="28"/>
      <c r="HB312" s="28"/>
      <c r="HC312" s="28"/>
      <c r="HD312" s="28"/>
      <c r="HE312" s="28"/>
      <c r="HF312" s="28"/>
      <c r="HG312" s="28"/>
      <c r="HH312" s="28"/>
      <c r="HI312" s="28"/>
      <c r="HJ312" s="28"/>
      <c r="HK312" s="28"/>
      <c r="HL312" s="28"/>
      <c r="HM312" s="28"/>
      <c r="HN312" s="28"/>
      <c r="HO312" s="28"/>
      <c r="HP312" s="28"/>
      <c r="HQ312" s="28"/>
      <c r="HR312" s="28"/>
      <c r="HS312" s="28"/>
      <c r="HT312" s="28"/>
      <c r="HU312" s="28"/>
      <c r="HV312" s="28"/>
      <c r="HW312" s="28"/>
      <c r="HX312" s="28"/>
      <c r="HY312" s="28"/>
      <c r="HZ312" s="28"/>
      <c r="IA312" s="28"/>
      <c r="IB312" s="28"/>
      <c r="IC312" s="28"/>
      <c r="ID312" s="28"/>
      <c r="IE312" s="28"/>
      <c r="IF312" s="28"/>
      <c r="IG312" s="28"/>
      <c r="IH312" s="28"/>
      <c r="II312" s="28"/>
      <c r="IJ312" s="28"/>
      <c r="IK312" s="28"/>
      <c r="IL312" s="28"/>
      <c r="IM312" s="28"/>
      <c r="IN312" s="28"/>
      <c r="IO312" s="28"/>
      <c r="IP312" s="28"/>
      <c r="IQ312" s="28"/>
      <c r="IR312" s="28"/>
      <c r="IS312" s="28"/>
      <c r="IT312" s="28"/>
      <c r="IU312" s="28"/>
      <c r="IV312" s="28"/>
      <c r="IW312" s="28"/>
      <c r="IX312" s="28"/>
      <c r="IY312" s="28"/>
      <c r="IZ312" s="28"/>
      <c r="JA312" s="28"/>
      <c r="JB312" s="28"/>
      <c r="JC312" s="28"/>
      <c r="JD312" s="28"/>
      <c r="JE312" s="28"/>
      <c r="JF312" s="28"/>
      <c r="JG312" s="28"/>
      <c r="JH312" s="28"/>
      <c r="JI312" s="28"/>
      <c r="JJ312" s="28"/>
      <c r="JK312" s="28"/>
      <c r="JL312" s="28"/>
      <c r="JM312" s="28"/>
      <c r="JN312" s="28"/>
      <c r="JO312" s="28"/>
      <c r="JP312" s="28"/>
      <c r="JQ312" s="28"/>
      <c r="JR312" s="28"/>
      <c r="JS312" s="28"/>
      <c r="JT312" s="28"/>
      <c r="JU312" s="28"/>
      <c r="JV312" s="28"/>
      <c r="JW312" s="28"/>
      <c r="JX312" s="28"/>
      <c r="JY312" s="28"/>
      <c r="JZ312" s="28"/>
      <c r="KA312" s="28"/>
      <c r="KB312" s="28"/>
      <c r="KC312" s="28"/>
      <c r="KD312" s="28"/>
      <c r="KE312" s="28"/>
      <c r="KF312" s="28"/>
      <c r="KG312" s="28"/>
      <c r="KH312" s="28"/>
      <c r="KI312" s="28"/>
      <c r="KJ312" s="28"/>
      <c r="KK312" s="28"/>
      <c r="KL312" s="28"/>
      <c r="KM312" s="28"/>
      <c r="KN312" s="28"/>
      <c r="KO312" s="28"/>
      <c r="KP312" s="28"/>
      <c r="KQ312" s="28"/>
      <c r="KR312" s="28"/>
      <c r="KS312" s="28"/>
      <c r="KT312" s="28"/>
      <c r="KU312" s="28"/>
      <c r="KV312" s="28"/>
      <c r="KW312" s="28"/>
      <c r="KX312" s="28"/>
      <c r="KY312" s="28"/>
      <c r="KZ312" s="28"/>
      <c r="LA312" s="28"/>
      <c r="LB312" s="28"/>
      <c r="LC312" s="28"/>
      <c r="LD312" s="28"/>
      <c r="LE312" s="28"/>
      <c r="LF312" s="28"/>
      <c r="LG312" s="28"/>
      <c r="LH312" s="28"/>
      <c r="LI312" s="28"/>
      <c r="LJ312" s="28"/>
      <c r="LK312" s="28"/>
      <c r="LL312" s="28"/>
      <c r="LM312" s="28"/>
      <c r="LN312" s="28"/>
      <c r="LO312" s="28"/>
      <c r="LP312" s="28"/>
      <c r="LQ312" s="28"/>
      <c r="LR312" s="28"/>
      <c r="LS312" s="28"/>
      <c r="LT312" s="28"/>
      <c r="LU312" s="28"/>
      <c r="LV312" s="28"/>
      <c r="LW312" s="28"/>
      <c r="LX312" s="28"/>
      <c r="LY312" s="28"/>
      <c r="LZ312" s="28"/>
      <c r="MA312" s="28"/>
      <c r="MB312" s="28"/>
      <c r="MC312" s="28"/>
      <c r="MD312" s="28"/>
      <c r="ME312" s="28"/>
      <c r="MF312" s="28"/>
      <c r="MG312" s="28"/>
      <c r="MH312" s="28"/>
      <c r="MI312" s="28"/>
      <c r="MJ312" s="28"/>
      <c r="MK312" s="28"/>
      <c r="ML312" s="28"/>
      <c r="MM312" s="28"/>
      <c r="MN312" s="28"/>
      <c r="MO312" s="28"/>
      <c r="MP312" s="28"/>
      <c r="MQ312" s="28"/>
      <c r="MR312" s="28"/>
      <c r="MS312" s="28"/>
      <c r="MT312" s="28"/>
      <c r="MU312" s="28"/>
      <c r="MV312" s="28"/>
      <c r="MW312" s="28"/>
      <c r="MX312" s="28"/>
      <c r="MY312" s="28"/>
      <c r="MZ312" s="28"/>
      <c r="NA312" s="28"/>
      <c r="NB312" s="28"/>
      <c r="NC312" s="28"/>
      <c r="ND312" s="28"/>
      <c r="NE312" s="28"/>
      <c r="NF312" s="28"/>
      <c r="NG312" s="28"/>
      <c r="NH312" s="28"/>
      <c r="NI312" s="28"/>
      <c r="NJ312" s="28"/>
      <c r="NK312" s="28"/>
      <c r="NL312" s="28"/>
      <c r="NM312" s="28"/>
      <c r="NN312" s="28"/>
      <c r="NO312" s="28"/>
      <c r="NP312" s="28"/>
      <c r="NQ312" s="28"/>
      <c r="NR312" s="28"/>
      <c r="NS312" s="28"/>
      <c r="NT312" s="28"/>
      <c r="NU312" s="28"/>
      <c r="NV312" s="28"/>
      <c r="NW312" s="28"/>
      <c r="NX312" s="28"/>
      <c r="NY312" s="28"/>
      <c r="NZ312" s="28"/>
      <c r="OA312" s="28"/>
      <c r="OB312" s="28"/>
      <c r="OC312" s="28"/>
      <c r="OD312" s="28"/>
      <c r="OE312" s="28"/>
      <c r="OF312" s="28"/>
      <c r="OG312" s="28"/>
      <c r="OH312" s="28"/>
      <c r="OI312" s="28"/>
      <c r="OJ312" s="28"/>
    </row>
    <row r="313" spans="1:400" ht="16.5" customHeight="1">
      <c r="A313" s="2" t="s">
        <v>5656</v>
      </c>
      <c r="B313" s="41"/>
      <c r="C313" s="487"/>
      <c r="D313" s="2"/>
      <c r="E313" s="42" t="s">
        <v>35</v>
      </c>
      <c r="F313" s="42" t="s">
        <v>36</v>
      </c>
      <c r="G313" s="42" t="s">
        <v>97</v>
      </c>
      <c r="H313" s="42" t="s">
        <v>3764</v>
      </c>
      <c r="I313" s="43">
        <v>1</v>
      </c>
      <c r="J313" s="43">
        <v>0</v>
      </c>
      <c r="K313" s="43">
        <v>0</v>
      </c>
      <c r="L313" s="44" t="s">
        <v>5662</v>
      </c>
      <c r="M313" s="44"/>
      <c r="N313" s="44" t="s">
        <v>411</v>
      </c>
      <c r="O313" s="45">
        <v>196</v>
      </c>
      <c r="P313" s="45">
        <v>8560</v>
      </c>
      <c r="Q313" s="45">
        <v>5</v>
      </c>
      <c r="R313" s="46" t="s">
        <v>33</v>
      </c>
      <c r="S313" s="47" t="s">
        <v>89</v>
      </c>
      <c r="T313" s="47">
        <v>110</v>
      </c>
      <c r="U313" s="47">
        <v>2.2727272727272729</v>
      </c>
      <c r="V313" s="47">
        <v>0</v>
      </c>
      <c r="W313" s="48">
        <v>0.25</v>
      </c>
      <c r="X313" s="21">
        <v>156</v>
      </c>
      <c r="Y313" s="49" t="s">
        <v>33</v>
      </c>
      <c r="Z313" s="23" t="s">
        <v>62</v>
      </c>
      <c r="AA313" s="24"/>
      <c r="AB313" s="14"/>
      <c r="AC313" s="14"/>
      <c r="AD313" s="25"/>
      <c r="AE313" s="26"/>
      <c r="AF313" s="27"/>
      <c r="AG313" s="50"/>
      <c r="AH313" s="50"/>
      <c r="AI313" s="50"/>
      <c r="AJ313" s="50"/>
      <c r="AK313" s="50"/>
      <c r="AL313" s="50"/>
      <c r="AM313" s="50"/>
      <c r="AN313" s="50"/>
      <c r="AO313" s="50"/>
    </row>
    <row r="314" spans="1:400" ht="16.5" customHeight="1">
      <c r="A314" s="2" t="s">
        <v>5656</v>
      </c>
      <c r="B314" s="41"/>
      <c r="C314" s="487"/>
      <c r="D314" s="2"/>
      <c r="E314" s="42" t="s">
        <v>5667</v>
      </c>
      <c r="F314" s="42" t="s">
        <v>52</v>
      </c>
      <c r="G314" s="42" t="s">
        <v>5668</v>
      </c>
      <c r="H314" s="43">
        <v>2021</v>
      </c>
      <c r="I314" s="43">
        <v>1</v>
      </c>
      <c r="J314" s="43">
        <v>0</v>
      </c>
      <c r="K314" s="43">
        <v>0</v>
      </c>
      <c r="L314" s="44" t="s">
        <v>5657</v>
      </c>
      <c r="M314" s="44"/>
      <c r="N314" s="44" t="s">
        <v>411</v>
      </c>
      <c r="O314" s="45">
        <v>220</v>
      </c>
      <c r="P314" s="45">
        <v>3520</v>
      </c>
      <c r="Q314" s="45">
        <v>0</v>
      </c>
      <c r="R314" s="46" t="s">
        <v>33</v>
      </c>
      <c r="S314" s="47" t="s">
        <v>2476</v>
      </c>
      <c r="T314" s="47">
        <v>110</v>
      </c>
      <c r="U314" s="47">
        <v>10</v>
      </c>
      <c r="V314" s="47">
        <v>0</v>
      </c>
      <c r="W314" s="48">
        <v>0.8</v>
      </c>
      <c r="X314" s="21">
        <v>176</v>
      </c>
      <c r="Y314" s="49" t="s">
        <v>33</v>
      </c>
      <c r="Z314" s="23" t="s">
        <v>62</v>
      </c>
      <c r="AA314" s="24"/>
      <c r="AB314" s="14"/>
      <c r="AC314" s="14"/>
      <c r="AD314" s="25"/>
      <c r="AE314" s="26"/>
      <c r="AF314" s="27"/>
      <c r="AG314" s="50"/>
      <c r="AH314" s="50"/>
      <c r="AI314" s="50"/>
      <c r="AJ314" s="50"/>
      <c r="AK314" s="50"/>
      <c r="AL314" s="50"/>
      <c r="AM314" s="50"/>
      <c r="AN314" s="50"/>
      <c r="AO314" s="50"/>
    </row>
    <row r="315" spans="1:400" ht="16.5" customHeight="1">
      <c r="A315" s="2" t="s">
        <v>5656</v>
      </c>
      <c r="B315" s="41"/>
      <c r="C315" s="487"/>
      <c r="D315" s="2"/>
      <c r="E315" s="42" t="s">
        <v>35</v>
      </c>
      <c r="F315" s="42" t="s">
        <v>36</v>
      </c>
      <c r="G315" s="42" t="s">
        <v>699</v>
      </c>
      <c r="H315" s="43">
        <v>2012</v>
      </c>
      <c r="I315" s="43">
        <v>2</v>
      </c>
      <c r="J315" s="43">
        <v>0</v>
      </c>
      <c r="K315" s="43">
        <v>0</v>
      </c>
      <c r="L315" s="44" t="s">
        <v>5657</v>
      </c>
      <c r="M315" s="44"/>
      <c r="N315" s="44" t="s">
        <v>411</v>
      </c>
      <c r="O315" s="45">
        <v>1916</v>
      </c>
      <c r="P315" s="45">
        <v>0</v>
      </c>
      <c r="Q315" s="45">
        <v>0</v>
      </c>
      <c r="R315" s="46" t="s">
        <v>33</v>
      </c>
      <c r="S315" s="47" t="s">
        <v>89</v>
      </c>
      <c r="T315" s="47">
        <v>110</v>
      </c>
      <c r="U315" s="47">
        <v>2.2727272727272729</v>
      </c>
      <c r="V315" s="47">
        <v>0</v>
      </c>
      <c r="W315" s="48">
        <v>0.25</v>
      </c>
      <c r="X315" s="21">
        <v>958</v>
      </c>
      <c r="Y315" s="49" t="s">
        <v>33</v>
      </c>
      <c r="Z315" s="23" t="s">
        <v>62</v>
      </c>
      <c r="AA315" s="24"/>
      <c r="AB315" s="14"/>
      <c r="AC315" s="14"/>
      <c r="AD315" s="25"/>
      <c r="AE315" s="26"/>
      <c r="AF315" s="27"/>
      <c r="AG315" s="50"/>
      <c r="AH315" s="50"/>
      <c r="AI315" s="50"/>
      <c r="AJ315" s="50"/>
      <c r="AK315" s="50"/>
      <c r="AL315" s="50"/>
      <c r="AM315" s="50"/>
      <c r="AN315" s="50"/>
      <c r="AO315" s="50"/>
    </row>
    <row r="316" spans="1:400" ht="16.5" customHeight="1">
      <c r="A316" s="2" t="s">
        <v>5656</v>
      </c>
      <c r="B316" s="41"/>
      <c r="C316" s="487"/>
      <c r="D316" s="2"/>
      <c r="E316" s="42" t="s">
        <v>35</v>
      </c>
      <c r="F316" s="42" t="s">
        <v>5660</v>
      </c>
      <c r="G316" s="42" t="s">
        <v>5661</v>
      </c>
      <c r="H316" s="43">
        <v>2013</v>
      </c>
      <c r="I316" s="43">
        <v>1</v>
      </c>
      <c r="J316" s="43">
        <v>0</v>
      </c>
      <c r="K316" s="43">
        <v>0</v>
      </c>
      <c r="L316" s="44" t="s">
        <v>5657</v>
      </c>
      <c r="M316" s="44"/>
      <c r="N316" s="44" t="s">
        <v>411</v>
      </c>
      <c r="O316" s="45">
        <v>1916</v>
      </c>
      <c r="P316" s="45">
        <v>0</v>
      </c>
      <c r="Q316" s="45">
        <v>0</v>
      </c>
      <c r="R316" s="46" t="s">
        <v>33</v>
      </c>
      <c r="S316" s="47" t="s">
        <v>89</v>
      </c>
      <c r="T316" s="47">
        <v>110</v>
      </c>
      <c r="U316" s="47">
        <v>2.2727272727272729</v>
      </c>
      <c r="V316" s="47">
        <v>0</v>
      </c>
      <c r="W316" s="48">
        <v>0.25</v>
      </c>
      <c r="X316" s="21">
        <v>479</v>
      </c>
      <c r="Y316" s="49" t="s">
        <v>33</v>
      </c>
      <c r="Z316" s="23" t="s">
        <v>62</v>
      </c>
      <c r="AA316" s="24"/>
      <c r="AB316" s="14"/>
      <c r="AC316" s="14"/>
      <c r="AD316" s="25"/>
      <c r="AE316" s="26"/>
      <c r="AF316" s="27"/>
      <c r="AG316" s="50"/>
      <c r="AH316" s="50"/>
      <c r="AI316" s="50"/>
      <c r="AJ316" s="50"/>
      <c r="AK316" s="50"/>
      <c r="AL316" s="50"/>
      <c r="AM316" s="50"/>
      <c r="AN316" s="50"/>
      <c r="AO316" s="50"/>
    </row>
    <row r="317" spans="1:400" ht="16.5" customHeight="1">
      <c r="A317" s="2" t="s">
        <v>5656</v>
      </c>
      <c r="B317" s="41"/>
      <c r="C317" s="487"/>
      <c r="D317" s="2"/>
      <c r="E317" s="42" t="s">
        <v>35</v>
      </c>
      <c r="F317" s="42" t="s">
        <v>5660</v>
      </c>
      <c r="G317" s="42" t="s">
        <v>321</v>
      </c>
      <c r="H317" s="42" t="s">
        <v>3785</v>
      </c>
      <c r="I317" s="43">
        <v>1</v>
      </c>
      <c r="J317" s="43">
        <v>0</v>
      </c>
      <c r="K317" s="43">
        <v>0</v>
      </c>
      <c r="L317" s="44" t="s">
        <v>5662</v>
      </c>
      <c r="M317" s="44"/>
      <c r="N317" s="44" t="s">
        <v>411</v>
      </c>
      <c r="O317" s="45">
        <v>1916</v>
      </c>
      <c r="P317" s="45">
        <v>8560</v>
      </c>
      <c r="Q317" s="45">
        <v>0</v>
      </c>
      <c r="R317" s="46" t="s">
        <v>33</v>
      </c>
      <c r="S317" s="47" t="s">
        <v>89</v>
      </c>
      <c r="T317" s="47">
        <v>110</v>
      </c>
      <c r="U317" s="47">
        <v>2.2727272727272729</v>
      </c>
      <c r="V317" s="47">
        <v>0</v>
      </c>
      <c r="W317" s="48">
        <v>0.25</v>
      </c>
      <c r="X317" s="21">
        <v>479</v>
      </c>
      <c r="Y317" s="49" t="s">
        <v>33</v>
      </c>
      <c r="Z317" s="23" t="s">
        <v>62</v>
      </c>
      <c r="AA317" s="24"/>
      <c r="AB317" s="14"/>
      <c r="AC317" s="14"/>
      <c r="AD317" s="25"/>
      <c r="AE317" s="26"/>
      <c r="AF317" s="27"/>
      <c r="AG317" s="50"/>
      <c r="AH317" s="50"/>
      <c r="AI317" s="50"/>
      <c r="AJ317" s="50"/>
      <c r="AK317" s="50"/>
      <c r="AL317" s="50"/>
      <c r="AM317" s="50"/>
      <c r="AN317" s="50"/>
      <c r="AO317" s="50"/>
    </row>
    <row r="318" spans="1:400" ht="16.5" customHeight="1">
      <c r="A318" s="2" t="s">
        <v>5656</v>
      </c>
      <c r="B318" s="41"/>
      <c r="C318" s="487"/>
      <c r="D318" s="2"/>
      <c r="E318" s="51" t="s">
        <v>66</v>
      </c>
      <c r="F318" s="51" t="s">
        <v>34</v>
      </c>
      <c r="G318" s="51" t="s">
        <v>5669</v>
      </c>
      <c r="H318" s="43">
        <v>2021</v>
      </c>
      <c r="I318" s="43">
        <v>2</v>
      </c>
      <c r="J318" s="43">
        <v>1</v>
      </c>
      <c r="K318" s="43">
        <v>0</v>
      </c>
      <c r="L318" s="44" t="s">
        <v>5657</v>
      </c>
      <c r="M318" s="44"/>
      <c r="N318" s="44" t="s">
        <v>411</v>
      </c>
      <c r="O318" s="45">
        <v>788</v>
      </c>
      <c r="P318" s="45">
        <v>0</v>
      </c>
      <c r="Q318" s="45">
        <v>0</v>
      </c>
      <c r="R318" s="46" t="s">
        <v>33</v>
      </c>
      <c r="S318" s="47">
        <v>60</v>
      </c>
      <c r="T318" s="47">
        <v>220</v>
      </c>
      <c r="U318" s="47">
        <v>6.9</v>
      </c>
      <c r="V318" s="47">
        <v>0</v>
      </c>
      <c r="W318" s="48">
        <v>0.75</v>
      </c>
      <c r="X318" s="21">
        <v>1182</v>
      </c>
      <c r="Y318" s="49" t="s">
        <v>33</v>
      </c>
      <c r="Z318" s="23" t="s">
        <v>62</v>
      </c>
      <c r="AA318" s="24"/>
      <c r="AB318" s="14"/>
      <c r="AC318" s="14"/>
      <c r="AD318" s="25"/>
      <c r="AE318" s="26"/>
      <c r="AF318" s="27"/>
      <c r="AG318" s="50"/>
      <c r="AH318" s="50"/>
      <c r="AI318" s="50"/>
      <c r="AJ318" s="50"/>
      <c r="AK318" s="50"/>
      <c r="AL318" s="50"/>
      <c r="AM318" s="50"/>
      <c r="AN318" s="50"/>
      <c r="AO318" s="50"/>
    </row>
    <row r="319" spans="1:400" ht="16.5" customHeight="1">
      <c r="A319" s="2" t="s">
        <v>5656</v>
      </c>
      <c r="B319" s="41"/>
      <c r="C319" s="487"/>
      <c r="D319" s="2"/>
      <c r="E319" s="14" t="s">
        <v>7285</v>
      </c>
      <c r="F319" s="14" t="s">
        <v>8617</v>
      </c>
      <c r="G319" s="14" t="s">
        <v>8618</v>
      </c>
      <c r="H319" s="15">
        <v>2020</v>
      </c>
      <c r="I319" s="15">
        <v>1</v>
      </c>
      <c r="J319" s="15">
        <v>0</v>
      </c>
      <c r="K319" s="15">
        <v>0</v>
      </c>
      <c r="L319" s="16" t="s">
        <v>8619</v>
      </c>
      <c r="M319" s="16"/>
      <c r="N319" s="16" t="s">
        <v>61</v>
      </c>
      <c r="O319" s="17">
        <v>720</v>
      </c>
      <c r="P319" s="17">
        <v>8040</v>
      </c>
      <c r="Q319" s="17">
        <v>0.9</v>
      </c>
      <c r="R319" s="46" t="s">
        <v>33</v>
      </c>
      <c r="S319" s="19">
        <v>60</v>
      </c>
      <c r="T319" s="19">
        <v>110</v>
      </c>
      <c r="U319" s="19">
        <v>6.8</v>
      </c>
      <c r="V319" s="19">
        <v>0</v>
      </c>
      <c r="W319" s="20">
        <v>0.75</v>
      </c>
      <c r="X319" s="21">
        <v>594.27</v>
      </c>
      <c r="Y319" s="49" t="s">
        <v>33</v>
      </c>
      <c r="Z319" s="23" t="s">
        <v>62</v>
      </c>
      <c r="AA319" s="24"/>
      <c r="AB319" s="14"/>
      <c r="AC319" s="14"/>
      <c r="AD319" s="25"/>
      <c r="AE319" s="26"/>
      <c r="AF319" s="27"/>
      <c r="AG319" s="29"/>
      <c r="AH319" s="29"/>
      <c r="AI319" s="29"/>
      <c r="AJ319" s="29"/>
      <c r="AK319" s="29"/>
      <c r="AL319" s="29"/>
      <c r="AM319" s="29"/>
      <c r="AN319" s="29"/>
      <c r="AO319" s="29"/>
    </row>
    <row r="320" spans="1:400" ht="16.5" customHeight="1">
      <c r="A320" s="52" t="s">
        <v>5656</v>
      </c>
      <c r="B320" s="53"/>
      <c r="C320" s="488"/>
      <c r="D320" s="52"/>
      <c r="E320" s="54" t="s">
        <v>7285</v>
      </c>
      <c r="F320" s="54" t="s">
        <v>5658</v>
      </c>
      <c r="G320" s="54" t="s">
        <v>5659</v>
      </c>
      <c r="H320" s="55">
        <v>2015</v>
      </c>
      <c r="I320" s="55">
        <v>1</v>
      </c>
      <c r="J320" s="55">
        <v>0</v>
      </c>
      <c r="K320" s="55">
        <v>0</v>
      </c>
      <c r="L320" s="56" t="s">
        <v>5657</v>
      </c>
      <c r="M320" s="56"/>
      <c r="N320" s="56" t="s">
        <v>411</v>
      </c>
      <c r="O320" s="57">
        <v>720</v>
      </c>
      <c r="P320" s="57">
        <v>8040</v>
      </c>
      <c r="Q320" s="57">
        <v>5</v>
      </c>
      <c r="R320" s="58" t="s">
        <v>33</v>
      </c>
      <c r="S320" s="59" t="s">
        <v>1619</v>
      </c>
      <c r="T320" s="59">
        <v>110</v>
      </c>
      <c r="U320" s="59">
        <v>6.8181818181818183</v>
      </c>
      <c r="V320" s="59">
        <v>0</v>
      </c>
      <c r="W320" s="60">
        <v>0.75</v>
      </c>
      <c r="X320" s="21">
        <v>841.5</v>
      </c>
      <c r="Y320" s="61" t="s">
        <v>33</v>
      </c>
      <c r="Z320" s="62" t="s">
        <v>62</v>
      </c>
      <c r="AA320" s="63"/>
      <c r="AB320" s="64"/>
      <c r="AC320" s="64"/>
      <c r="AD320" s="25"/>
      <c r="AE320" s="26"/>
      <c r="AF320" s="27"/>
      <c r="AG320" s="65"/>
      <c r="AH320" s="65"/>
      <c r="AI320" s="65"/>
      <c r="AJ320" s="65"/>
      <c r="AK320" s="65"/>
      <c r="AL320" s="65"/>
      <c r="AM320" s="65"/>
      <c r="AN320" s="65"/>
      <c r="AO320" s="65"/>
    </row>
    <row r="321" spans="1:41" ht="16.5" customHeight="1">
      <c r="A321" s="2" t="s">
        <v>5656</v>
      </c>
      <c r="B321" s="41"/>
      <c r="C321" s="487"/>
      <c r="D321" s="2"/>
      <c r="E321" s="42" t="s">
        <v>57</v>
      </c>
      <c r="F321" s="42" t="s">
        <v>53</v>
      </c>
      <c r="G321" s="42" t="s">
        <v>5671</v>
      </c>
      <c r="H321" s="43">
        <v>2022</v>
      </c>
      <c r="I321" s="43">
        <v>1</v>
      </c>
      <c r="J321" s="43">
        <v>1</v>
      </c>
      <c r="K321" s="43">
        <v>0</v>
      </c>
      <c r="L321" s="44" t="s">
        <v>5657</v>
      </c>
      <c r="M321" s="44"/>
      <c r="N321" s="44" t="s">
        <v>411</v>
      </c>
      <c r="O321" s="45">
        <v>365</v>
      </c>
      <c r="P321" s="45">
        <v>8395</v>
      </c>
      <c r="Q321" s="45">
        <v>0</v>
      </c>
      <c r="R321" s="46" t="s">
        <v>33</v>
      </c>
      <c r="S321" s="47">
        <v>60</v>
      </c>
      <c r="T321" s="47">
        <v>110</v>
      </c>
      <c r="U321" s="47">
        <v>1.2</v>
      </c>
      <c r="V321" s="47">
        <v>0</v>
      </c>
      <c r="W321" s="48">
        <v>24</v>
      </c>
      <c r="X321" s="21">
        <v>8760</v>
      </c>
      <c r="Y321" s="49" t="s">
        <v>33</v>
      </c>
      <c r="Z321" s="23" t="s">
        <v>62</v>
      </c>
      <c r="AA321" s="24"/>
      <c r="AB321" s="14"/>
      <c r="AC321" s="14"/>
      <c r="AD321" s="25"/>
      <c r="AE321" s="26"/>
      <c r="AF321" s="27"/>
      <c r="AG321" s="50"/>
      <c r="AH321" s="50"/>
      <c r="AI321" s="50"/>
      <c r="AJ321" s="50"/>
      <c r="AK321" s="50"/>
      <c r="AL321" s="50"/>
      <c r="AM321" s="50"/>
      <c r="AN321" s="50"/>
      <c r="AO321" s="50"/>
    </row>
    <row r="322" spans="1:41" ht="16.5" customHeight="1">
      <c r="A322" s="2" t="s">
        <v>5656</v>
      </c>
      <c r="B322" s="41"/>
      <c r="C322" s="487"/>
      <c r="D322" s="2"/>
      <c r="E322" s="51" t="s">
        <v>66</v>
      </c>
      <c r="F322" s="51" t="s">
        <v>34</v>
      </c>
      <c r="G322" s="51" t="s">
        <v>5670</v>
      </c>
      <c r="H322" s="43">
        <v>2021</v>
      </c>
      <c r="I322" s="43">
        <v>1</v>
      </c>
      <c r="J322" s="43">
        <v>1</v>
      </c>
      <c r="K322" s="43">
        <v>0</v>
      </c>
      <c r="L322" s="44" t="s">
        <v>5662</v>
      </c>
      <c r="M322" s="44"/>
      <c r="N322" s="44" t="s">
        <v>411</v>
      </c>
      <c r="O322" s="45">
        <v>788</v>
      </c>
      <c r="P322" s="45">
        <v>0</v>
      </c>
      <c r="Q322" s="45">
        <v>0</v>
      </c>
      <c r="R322" s="46" t="s">
        <v>33</v>
      </c>
      <c r="S322" s="47">
        <v>60</v>
      </c>
      <c r="T322" s="47">
        <v>220</v>
      </c>
      <c r="U322" s="47">
        <v>6.9</v>
      </c>
      <c r="V322" s="47">
        <v>0</v>
      </c>
      <c r="W322" s="48">
        <v>24</v>
      </c>
      <c r="X322" s="21">
        <v>18912</v>
      </c>
      <c r="Y322" s="49" t="s">
        <v>33</v>
      </c>
      <c r="Z322" s="23" t="s">
        <v>62</v>
      </c>
      <c r="AA322" s="24"/>
      <c r="AB322" s="14"/>
      <c r="AC322" s="14"/>
      <c r="AD322" s="25"/>
      <c r="AE322" s="26"/>
      <c r="AF322" s="27"/>
      <c r="AG322" s="50"/>
      <c r="AH322" s="50"/>
      <c r="AI322" s="50"/>
      <c r="AJ322" s="50"/>
      <c r="AK322" s="50"/>
      <c r="AL322" s="50"/>
      <c r="AM322" s="50"/>
      <c r="AN322" s="50"/>
      <c r="AO322" s="50"/>
    </row>
    <row r="323" spans="1:41" ht="16.5" customHeight="1">
      <c r="A323" s="66" t="s">
        <v>6553</v>
      </c>
      <c r="B323" s="66"/>
      <c r="C323" s="67"/>
      <c r="D323" s="66"/>
      <c r="E323" s="68" t="s">
        <v>9339</v>
      </c>
      <c r="F323" s="68" t="s">
        <v>188</v>
      </c>
      <c r="G323" s="68" t="s">
        <v>7219</v>
      </c>
      <c r="H323" s="69">
        <v>2012</v>
      </c>
      <c r="I323" s="70">
        <v>3</v>
      </c>
      <c r="J323" s="70">
        <v>0</v>
      </c>
      <c r="K323" s="70">
        <v>0</v>
      </c>
      <c r="L323" s="71" t="s">
        <v>6260</v>
      </c>
      <c r="M323" s="72"/>
      <c r="N323" s="73" t="s">
        <v>39</v>
      </c>
      <c r="O323" s="74">
        <v>300</v>
      </c>
      <c r="P323" s="74">
        <v>0</v>
      </c>
      <c r="Q323" s="74">
        <v>0</v>
      </c>
      <c r="R323" s="75" t="s">
        <v>33</v>
      </c>
      <c r="S323" s="76">
        <v>60</v>
      </c>
      <c r="T323" s="76">
        <v>110</v>
      </c>
      <c r="U323" s="76">
        <v>0.41818181818181815</v>
      </c>
      <c r="V323" s="76">
        <v>0</v>
      </c>
      <c r="W323" s="77">
        <v>4.5999999999999999E-2</v>
      </c>
      <c r="X323" s="21">
        <v>41.4</v>
      </c>
      <c r="Y323" s="78" t="s">
        <v>33</v>
      </c>
      <c r="Z323" s="79" t="s">
        <v>5838</v>
      </c>
      <c r="AA323" s="79"/>
      <c r="AB323" s="79"/>
      <c r="AC323" s="79"/>
      <c r="AD323" s="25"/>
      <c r="AE323" s="26"/>
      <c r="AF323" s="27"/>
    </row>
    <row r="324" spans="1:41" ht="16.5" customHeight="1">
      <c r="A324" s="66" t="s">
        <v>6553</v>
      </c>
      <c r="B324" s="66"/>
      <c r="C324" s="66"/>
      <c r="D324" s="66"/>
      <c r="E324" s="68" t="s">
        <v>79</v>
      </c>
      <c r="F324" s="68" t="s">
        <v>502</v>
      </c>
      <c r="G324" s="68" t="s">
        <v>3819</v>
      </c>
      <c r="H324" s="69">
        <v>2014</v>
      </c>
      <c r="I324" s="70">
        <v>1</v>
      </c>
      <c r="J324" s="70">
        <v>0</v>
      </c>
      <c r="K324" s="70">
        <v>0</v>
      </c>
      <c r="L324" s="71" t="s">
        <v>6260</v>
      </c>
      <c r="M324" s="72"/>
      <c r="N324" s="73" t="s">
        <v>39</v>
      </c>
      <c r="O324" s="74">
        <v>100</v>
      </c>
      <c r="P324" s="74">
        <v>0</v>
      </c>
      <c r="Q324" s="74">
        <v>0</v>
      </c>
      <c r="R324" s="75" t="s">
        <v>33</v>
      </c>
      <c r="S324" s="76" t="s">
        <v>89</v>
      </c>
      <c r="T324" s="76">
        <v>110</v>
      </c>
      <c r="U324" s="76">
        <v>1.4</v>
      </c>
      <c r="V324" s="76">
        <v>0</v>
      </c>
      <c r="W324" s="77">
        <v>0.15</v>
      </c>
      <c r="X324" s="21">
        <v>15</v>
      </c>
      <c r="Y324" s="78" t="s">
        <v>33</v>
      </c>
      <c r="Z324" s="79" t="s">
        <v>5838</v>
      </c>
      <c r="AA324" s="79" t="s">
        <v>67</v>
      </c>
      <c r="AB324" s="79" t="s">
        <v>67</v>
      </c>
      <c r="AC324" s="79" t="s">
        <v>67</v>
      </c>
      <c r="AD324" s="25"/>
      <c r="AE324" s="26"/>
      <c r="AF324" s="27"/>
    </row>
    <row r="325" spans="1:41" ht="16.5" customHeight="1">
      <c r="A325" s="66" t="s">
        <v>6553</v>
      </c>
      <c r="B325" s="66"/>
      <c r="C325" s="67"/>
      <c r="D325" s="66"/>
      <c r="E325" s="68" t="s">
        <v>99</v>
      </c>
      <c r="F325" s="68" t="s">
        <v>2056</v>
      </c>
      <c r="G325" s="68" t="s">
        <v>6500</v>
      </c>
      <c r="H325" s="69">
        <v>2024</v>
      </c>
      <c r="I325" s="70">
        <v>1</v>
      </c>
      <c r="J325" s="70">
        <v>0</v>
      </c>
      <c r="K325" s="70">
        <v>0</v>
      </c>
      <c r="L325" s="71" t="s">
        <v>6260</v>
      </c>
      <c r="M325" s="71"/>
      <c r="N325" s="73" t="s">
        <v>39</v>
      </c>
      <c r="O325" s="74">
        <v>100</v>
      </c>
      <c r="P325" s="74">
        <v>0</v>
      </c>
      <c r="Q325" s="74">
        <v>0</v>
      </c>
      <c r="R325" s="80" t="s">
        <v>33</v>
      </c>
      <c r="S325" s="76" t="s">
        <v>89</v>
      </c>
      <c r="T325" s="76">
        <v>110</v>
      </c>
      <c r="U325" s="76">
        <v>1.4</v>
      </c>
      <c r="V325" s="76">
        <v>0</v>
      </c>
      <c r="W325" s="77">
        <v>0.15</v>
      </c>
      <c r="X325" s="21">
        <v>15</v>
      </c>
      <c r="Y325" s="78" t="s">
        <v>33</v>
      </c>
      <c r="Z325" s="79" t="s">
        <v>5838</v>
      </c>
      <c r="AA325" s="79" t="s">
        <v>67</v>
      </c>
      <c r="AB325" s="79" t="s">
        <v>67</v>
      </c>
      <c r="AC325" s="79" t="s">
        <v>67</v>
      </c>
      <c r="AD325" s="25"/>
      <c r="AE325" s="26"/>
      <c r="AF325" s="27"/>
    </row>
    <row r="326" spans="1:41" ht="16.5" customHeight="1">
      <c r="A326" s="66" t="s">
        <v>6553</v>
      </c>
      <c r="B326" s="66"/>
      <c r="C326" s="67"/>
      <c r="D326" s="66"/>
      <c r="E326" s="68" t="s">
        <v>7217</v>
      </c>
      <c r="F326" s="68" t="s">
        <v>2699</v>
      </c>
      <c r="G326" s="68" t="s">
        <v>7218</v>
      </c>
      <c r="H326" s="69">
        <v>2022</v>
      </c>
      <c r="I326" s="70">
        <v>4</v>
      </c>
      <c r="J326" s="70">
        <v>0</v>
      </c>
      <c r="K326" s="70">
        <v>0</v>
      </c>
      <c r="L326" s="71" t="s">
        <v>6260</v>
      </c>
      <c r="M326" s="72"/>
      <c r="N326" s="73" t="s">
        <v>39</v>
      </c>
      <c r="O326" s="74">
        <v>422</v>
      </c>
      <c r="P326" s="74">
        <v>8338</v>
      </c>
      <c r="Q326" s="74">
        <v>5</v>
      </c>
      <c r="R326" s="75" t="s">
        <v>33</v>
      </c>
      <c r="S326" s="76">
        <v>60</v>
      </c>
      <c r="T326" s="76">
        <v>110</v>
      </c>
      <c r="U326" s="76">
        <v>0.72727272727272729</v>
      </c>
      <c r="V326" s="76">
        <v>0</v>
      </c>
      <c r="W326" s="77">
        <v>0.08</v>
      </c>
      <c r="X326" s="21">
        <v>67.111999999999995</v>
      </c>
      <c r="Y326" s="78" t="s">
        <v>33</v>
      </c>
      <c r="Z326" s="79" t="s">
        <v>5838</v>
      </c>
      <c r="AA326" s="79" t="s">
        <v>67</v>
      </c>
      <c r="AB326" s="79" t="s">
        <v>67</v>
      </c>
      <c r="AC326" s="79" t="s">
        <v>67</v>
      </c>
      <c r="AD326" s="25"/>
      <c r="AE326" s="26"/>
      <c r="AF326" s="27"/>
    </row>
    <row r="327" spans="1:41" ht="16.5" customHeight="1">
      <c r="A327" s="66" t="s">
        <v>6553</v>
      </c>
      <c r="B327" s="66"/>
      <c r="C327" s="67"/>
      <c r="D327" s="66"/>
      <c r="E327" s="68" t="s">
        <v>7217</v>
      </c>
      <c r="F327" s="68" t="s">
        <v>63</v>
      </c>
      <c r="G327" s="68" t="s">
        <v>7218</v>
      </c>
      <c r="H327" s="69">
        <v>2022</v>
      </c>
      <c r="I327" s="70">
        <v>4</v>
      </c>
      <c r="J327" s="70">
        <v>0</v>
      </c>
      <c r="K327" s="70">
        <v>0</v>
      </c>
      <c r="L327" s="71" t="s">
        <v>6260</v>
      </c>
      <c r="M327" s="72"/>
      <c r="N327" s="73" t="s">
        <v>39</v>
      </c>
      <c r="O327" s="74">
        <v>422</v>
      </c>
      <c r="P327" s="74">
        <v>8338</v>
      </c>
      <c r="Q327" s="74">
        <v>5</v>
      </c>
      <c r="R327" s="75" t="s">
        <v>33</v>
      </c>
      <c r="S327" s="76">
        <v>60</v>
      </c>
      <c r="T327" s="76">
        <v>110</v>
      </c>
      <c r="U327" s="76">
        <v>0.72727272727272729</v>
      </c>
      <c r="V327" s="76">
        <v>0</v>
      </c>
      <c r="W327" s="77">
        <v>0.08</v>
      </c>
      <c r="X327" s="21">
        <v>67.111999999999995</v>
      </c>
      <c r="Y327" s="78" t="s">
        <v>33</v>
      </c>
      <c r="Z327" s="79" t="s">
        <v>5838</v>
      </c>
      <c r="AA327" s="79" t="s">
        <v>67</v>
      </c>
      <c r="AB327" s="79" t="s">
        <v>67</v>
      </c>
      <c r="AC327" s="79" t="s">
        <v>67</v>
      </c>
      <c r="AD327" s="25"/>
      <c r="AE327" s="26"/>
      <c r="AF327" s="27"/>
    </row>
    <row r="328" spans="1:41" ht="16.5" customHeight="1">
      <c r="A328" s="66" t="s">
        <v>6553</v>
      </c>
      <c r="B328" s="66"/>
      <c r="C328" s="66"/>
      <c r="D328" s="66"/>
      <c r="E328" s="68" t="s">
        <v>79</v>
      </c>
      <c r="F328" s="68" t="s">
        <v>2056</v>
      </c>
      <c r="G328" s="68" t="s">
        <v>7215</v>
      </c>
      <c r="H328" s="69">
        <v>2024</v>
      </c>
      <c r="I328" s="70">
        <v>1</v>
      </c>
      <c r="J328" s="70">
        <v>0</v>
      </c>
      <c r="K328" s="70">
        <v>0</v>
      </c>
      <c r="L328" s="71" t="s">
        <v>6260</v>
      </c>
      <c r="M328" s="71"/>
      <c r="N328" s="81" t="s">
        <v>39</v>
      </c>
      <c r="O328" s="74">
        <v>1830</v>
      </c>
      <c r="P328" s="74">
        <v>0</v>
      </c>
      <c r="Q328" s="74">
        <v>0</v>
      </c>
      <c r="R328" s="75" t="s">
        <v>33</v>
      </c>
      <c r="S328" s="76" t="s">
        <v>89</v>
      </c>
      <c r="T328" s="76">
        <v>110</v>
      </c>
      <c r="U328" s="76">
        <v>0.2</v>
      </c>
      <c r="V328" s="76">
        <v>0</v>
      </c>
      <c r="W328" s="77">
        <v>2.5000000000000001E-2</v>
      </c>
      <c r="X328" s="21">
        <v>45.75</v>
      </c>
      <c r="Y328" s="78" t="s">
        <v>33</v>
      </c>
      <c r="Z328" s="79" t="s">
        <v>5838</v>
      </c>
      <c r="AA328" s="79" t="s">
        <v>67</v>
      </c>
      <c r="AB328" s="79" t="s">
        <v>67</v>
      </c>
      <c r="AC328" s="79" t="s">
        <v>67</v>
      </c>
      <c r="AD328" s="25"/>
      <c r="AE328" s="26"/>
      <c r="AF328" s="27"/>
    </row>
    <row r="329" spans="1:41" ht="16.5" customHeight="1">
      <c r="A329" s="66" t="s">
        <v>6553</v>
      </c>
      <c r="B329" s="66"/>
      <c r="C329" s="66"/>
      <c r="D329" s="66"/>
      <c r="E329" s="68" t="s">
        <v>79</v>
      </c>
      <c r="F329" s="68" t="s">
        <v>2056</v>
      </c>
      <c r="G329" s="68" t="s">
        <v>97</v>
      </c>
      <c r="H329" s="69">
        <v>2024</v>
      </c>
      <c r="I329" s="70">
        <v>1</v>
      </c>
      <c r="J329" s="70">
        <v>0</v>
      </c>
      <c r="K329" s="70">
        <v>0</v>
      </c>
      <c r="L329" s="71" t="s">
        <v>6260</v>
      </c>
      <c r="M329" s="72"/>
      <c r="N329" s="73" t="s">
        <v>39</v>
      </c>
      <c r="O329" s="74">
        <v>1830</v>
      </c>
      <c r="P329" s="74">
        <v>0</v>
      </c>
      <c r="Q329" s="74">
        <v>0</v>
      </c>
      <c r="R329" s="75" t="s">
        <v>33</v>
      </c>
      <c r="S329" s="76" t="s">
        <v>89</v>
      </c>
      <c r="T329" s="76">
        <v>110</v>
      </c>
      <c r="U329" s="76">
        <v>0.2</v>
      </c>
      <c r="V329" s="76">
        <v>0</v>
      </c>
      <c r="W329" s="77">
        <v>2.5000000000000001E-2</v>
      </c>
      <c r="X329" s="21">
        <v>45.75</v>
      </c>
      <c r="Y329" s="78" t="s">
        <v>33</v>
      </c>
      <c r="Z329" s="79" t="s">
        <v>5838</v>
      </c>
      <c r="AA329" s="79" t="s">
        <v>67</v>
      </c>
      <c r="AB329" s="79" t="s">
        <v>67</v>
      </c>
      <c r="AC329" s="79" t="s">
        <v>67</v>
      </c>
      <c r="AD329" s="25"/>
      <c r="AE329" s="26"/>
      <c r="AF329" s="27"/>
    </row>
    <row r="330" spans="1:41" ht="16.5" customHeight="1">
      <c r="A330" s="66" t="s">
        <v>6553</v>
      </c>
      <c r="B330" s="66"/>
      <c r="C330" s="67"/>
      <c r="D330" s="66"/>
      <c r="E330" s="68" t="s">
        <v>99</v>
      </c>
      <c r="F330" s="68" t="s">
        <v>2056</v>
      </c>
      <c r="G330" s="68" t="s">
        <v>7216</v>
      </c>
      <c r="H330" s="69">
        <v>2024</v>
      </c>
      <c r="I330" s="70">
        <v>1</v>
      </c>
      <c r="J330" s="70">
        <v>0</v>
      </c>
      <c r="K330" s="70">
        <v>0</v>
      </c>
      <c r="L330" s="71" t="s">
        <v>6260</v>
      </c>
      <c r="M330" s="71"/>
      <c r="N330" s="71" t="s">
        <v>39</v>
      </c>
      <c r="O330" s="74">
        <v>1830</v>
      </c>
      <c r="P330" s="74">
        <v>0</v>
      </c>
      <c r="Q330" s="74">
        <v>0</v>
      </c>
      <c r="R330" s="75" t="s">
        <v>33</v>
      </c>
      <c r="S330" s="76" t="s">
        <v>89</v>
      </c>
      <c r="T330" s="76">
        <v>110</v>
      </c>
      <c r="U330" s="76">
        <v>0.2</v>
      </c>
      <c r="V330" s="76">
        <v>0</v>
      </c>
      <c r="W330" s="77">
        <v>2.5000000000000001E-2</v>
      </c>
      <c r="X330" s="21">
        <v>45.75</v>
      </c>
      <c r="Y330" s="78" t="s">
        <v>33</v>
      </c>
      <c r="Z330" s="79" t="s">
        <v>5838</v>
      </c>
      <c r="AA330" s="79" t="s">
        <v>67</v>
      </c>
      <c r="AB330" s="79" t="s">
        <v>67</v>
      </c>
      <c r="AC330" s="79" t="s">
        <v>67</v>
      </c>
      <c r="AD330" s="25"/>
      <c r="AE330" s="26"/>
      <c r="AF330" s="27"/>
    </row>
    <row r="331" spans="1:41" ht="16.5" customHeight="1">
      <c r="A331" s="66" t="s">
        <v>6553</v>
      </c>
      <c r="B331" s="66"/>
      <c r="C331" s="67"/>
      <c r="D331" s="66"/>
      <c r="E331" s="68" t="s">
        <v>99</v>
      </c>
      <c r="F331" s="68" t="s">
        <v>2056</v>
      </c>
      <c r="G331" s="68" t="s">
        <v>6500</v>
      </c>
      <c r="H331" s="69">
        <v>2024</v>
      </c>
      <c r="I331" s="70">
        <v>1</v>
      </c>
      <c r="J331" s="70">
        <v>0</v>
      </c>
      <c r="K331" s="70">
        <v>0</v>
      </c>
      <c r="L331" s="71" t="s">
        <v>6260</v>
      </c>
      <c r="M331" s="71"/>
      <c r="N331" s="81" t="s">
        <v>39</v>
      </c>
      <c r="O331" s="74">
        <v>1830</v>
      </c>
      <c r="P331" s="74">
        <v>0</v>
      </c>
      <c r="Q331" s="74">
        <v>0</v>
      </c>
      <c r="R331" s="80" t="s">
        <v>33</v>
      </c>
      <c r="S331" s="76" t="s">
        <v>89</v>
      </c>
      <c r="T331" s="76">
        <v>110</v>
      </c>
      <c r="U331" s="76">
        <v>0.2</v>
      </c>
      <c r="V331" s="76">
        <v>0</v>
      </c>
      <c r="W331" s="77">
        <v>2.5000000000000001E-2</v>
      </c>
      <c r="X331" s="21">
        <v>45.75</v>
      </c>
      <c r="Y331" s="78" t="s">
        <v>33</v>
      </c>
      <c r="Z331" s="79" t="s">
        <v>5838</v>
      </c>
      <c r="AA331" s="79" t="s">
        <v>67</v>
      </c>
      <c r="AB331" s="79" t="s">
        <v>67</v>
      </c>
      <c r="AC331" s="79" t="s">
        <v>67</v>
      </c>
      <c r="AD331" s="25"/>
      <c r="AE331" s="26"/>
      <c r="AF331" s="27"/>
    </row>
    <row r="332" spans="1:41" ht="16.5" customHeight="1">
      <c r="A332" s="12" t="s">
        <v>4513</v>
      </c>
      <c r="B332" s="82"/>
      <c r="C332" s="489"/>
      <c r="D332" s="12"/>
      <c r="E332" s="14" t="s">
        <v>8295</v>
      </c>
      <c r="F332" s="14" t="s">
        <v>4518</v>
      </c>
      <c r="G332" s="14" t="s">
        <v>4519</v>
      </c>
      <c r="H332" s="15">
        <v>2019</v>
      </c>
      <c r="I332" s="15">
        <v>2</v>
      </c>
      <c r="J332" s="15">
        <v>0</v>
      </c>
      <c r="K332" s="15">
        <v>0</v>
      </c>
      <c r="L332" s="16" t="s">
        <v>4516</v>
      </c>
      <c r="M332" s="36"/>
      <c r="N332" s="16" t="s">
        <v>41</v>
      </c>
      <c r="O332" s="17">
        <v>12</v>
      </c>
      <c r="P332" s="17">
        <v>0</v>
      </c>
      <c r="Q332" s="17">
        <v>0</v>
      </c>
      <c r="R332" s="18" t="s">
        <v>33</v>
      </c>
      <c r="S332" s="19">
        <v>60</v>
      </c>
      <c r="T332" s="19">
        <v>110</v>
      </c>
      <c r="U332" s="19">
        <v>0.8</v>
      </c>
      <c r="V332" s="19">
        <v>137.5</v>
      </c>
      <c r="W332" s="20">
        <v>8.7999999999999995E-2</v>
      </c>
      <c r="X332" s="21">
        <v>2.1120000000000001</v>
      </c>
      <c r="Y332" s="22" t="s">
        <v>33</v>
      </c>
      <c r="Z332" s="23"/>
      <c r="AA332" s="24"/>
      <c r="AB332" s="14"/>
      <c r="AC332" s="14"/>
      <c r="AD332" s="25"/>
      <c r="AE332" s="26"/>
      <c r="AF332" s="27"/>
      <c r="AG332" s="28"/>
      <c r="AH332" s="28"/>
    </row>
    <row r="333" spans="1:41" ht="16.5" customHeight="1">
      <c r="A333" s="12" t="s">
        <v>4513</v>
      </c>
      <c r="B333" s="82"/>
      <c r="C333" s="489"/>
      <c r="D333" s="12"/>
      <c r="E333" s="14" t="s">
        <v>1835</v>
      </c>
      <c r="F333" s="14" t="s">
        <v>3384</v>
      </c>
      <c r="G333" s="14" t="s">
        <v>4533</v>
      </c>
      <c r="H333" s="15">
        <v>2016</v>
      </c>
      <c r="I333" s="15">
        <v>1</v>
      </c>
      <c r="J333" s="15">
        <v>0</v>
      </c>
      <c r="K333" s="15">
        <v>0</v>
      </c>
      <c r="L333" s="16" t="s">
        <v>4516</v>
      </c>
      <c r="M333" s="36"/>
      <c r="N333" s="16" t="s">
        <v>41</v>
      </c>
      <c r="O333" s="17">
        <v>12</v>
      </c>
      <c r="P333" s="17">
        <v>0</v>
      </c>
      <c r="Q333" s="17">
        <v>0</v>
      </c>
      <c r="R333" s="18" t="s">
        <v>33</v>
      </c>
      <c r="S333" s="19">
        <v>60</v>
      </c>
      <c r="T333" s="19">
        <v>110</v>
      </c>
      <c r="U333" s="19">
        <v>0.90909090909090906</v>
      </c>
      <c r="V333" s="19">
        <v>121</v>
      </c>
      <c r="W333" s="20">
        <v>0.1</v>
      </c>
      <c r="X333" s="21">
        <v>1.2000000000000002</v>
      </c>
      <c r="Y333" s="22" t="s">
        <v>33</v>
      </c>
      <c r="Z333" s="23"/>
      <c r="AA333" s="24"/>
      <c r="AB333" s="14"/>
      <c r="AC333" s="14"/>
      <c r="AD333" s="25"/>
      <c r="AE333" s="26"/>
      <c r="AF333" s="27"/>
      <c r="AG333" s="28"/>
      <c r="AH333" s="28"/>
    </row>
    <row r="334" spans="1:41" ht="16.5" customHeight="1">
      <c r="A334" s="12" t="s">
        <v>4513</v>
      </c>
      <c r="B334" s="82"/>
      <c r="C334" s="489"/>
      <c r="D334" s="12"/>
      <c r="E334" s="14" t="s">
        <v>8299</v>
      </c>
      <c r="F334" s="14" t="s">
        <v>1443</v>
      </c>
      <c r="G334" s="14" t="s">
        <v>1002</v>
      </c>
      <c r="H334" s="15">
        <v>2019</v>
      </c>
      <c r="I334" s="15">
        <v>1</v>
      </c>
      <c r="J334" s="15">
        <v>0</v>
      </c>
      <c r="K334" s="15">
        <v>0</v>
      </c>
      <c r="L334" s="16" t="s">
        <v>4516</v>
      </c>
      <c r="M334" s="36"/>
      <c r="N334" s="16" t="s">
        <v>41</v>
      </c>
      <c r="O334" s="17">
        <v>12</v>
      </c>
      <c r="P334" s="17">
        <v>0</v>
      </c>
      <c r="Q334" s="17">
        <v>0</v>
      </c>
      <c r="R334" s="18" t="s">
        <v>33</v>
      </c>
      <c r="S334" s="19">
        <v>60</v>
      </c>
      <c r="T334" s="19">
        <v>110</v>
      </c>
      <c r="U334" s="19">
        <v>1</v>
      </c>
      <c r="V334" s="19">
        <v>110</v>
      </c>
      <c r="W334" s="20">
        <v>0.11</v>
      </c>
      <c r="X334" s="21">
        <v>1.32</v>
      </c>
      <c r="Y334" s="22" t="s">
        <v>33</v>
      </c>
      <c r="Z334" s="23"/>
      <c r="AA334" s="24"/>
      <c r="AB334" s="14"/>
      <c r="AC334" s="14"/>
      <c r="AD334" s="25"/>
      <c r="AE334" s="26"/>
      <c r="AF334" s="27"/>
    </row>
    <row r="335" spans="1:41" ht="16.5" customHeight="1">
      <c r="A335" s="12" t="s">
        <v>4513</v>
      </c>
      <c r="B335" s="82"/>
      <c r="C335" s="489"/>
      <c r="D335" s="12"/>
      <c r="E335" s="14" t="s">
        <v>1115</v>
      </c>
      <c r="F335" s="14" t="s">
        <v>1116</v>
      </c>
      <c r="G335" s="14" t="s">
        <v>1410</v>
      </c>
      <c r="H335" s="15">
        <v>2017</v>
      </c>
      <c r="I335" s="15">
        <v>1</v>
      </c>
      <c r="J335" s="15">
        <v>0</v>
      </c>
      <c r="K335" s="15">
        <v>0</v>
      </c>
      <c r="L335" s="16" t="s">
        <v>4516</v>
      </c>
      <c r="M335" s="36"/>
      <c r="N335" s="16" t="s">
        <v>41</v>
      </c>
      <c r="O335" s="17">
        <v>24</v>
      </c>
      <c r="P335" s="17">
        <v>0</v>
      </c>
      <c r="Q335" s="17">
        <v>0</v>
      </c>
      <c r="R335" s="18" t="s">
        <v>33</v>
      </c>
      <c r="S335" s="19">
        <v>60</v>
      </c>
      <c r="T335" s="19">
        <v>110</v>
      </c>
      <c r="U335" s="19">
        <v>0.68181818181818177</v>
      </c>
      <c r="V335" s="19">
        <v>161.33333333333334</v>
      </c>
      <c r="W335" s="20">
        <v>7.4999999999999997E-2</v>
      </c>
      <c r="X335" s="21">
        <v>1.7999999999999998</v>
      </c>
      <c r="Y335" s="22" t="s">
        <v>33</v>
      </c>
      <c r="Z335" s="23"/>
      <c r="AA335" s="24"/>
      <c r="AB335" s="14"/>
      <c r="AC335" s="14"/>
      <c r="AD335" s="25"/>
      <c r="AE335" s="26"/>
      <c r="AF335" s="27"/>
    </row>
    <row r="336" spans="1:41" ht="16.5" customHeight="1">
      <c r="A336" s="12" t="s">
        <v>4513</v>
      </c>
      <c r="B336" s="82"/>
      <c r="C336" s="489"/>
      <c r="D336" s="12"/>
      <c r="E336" s="14" t="s">
        <v>1125</v>
      </c>
      <c r="F336" s="14" t="s">
        <v>1843</v>
      </c>
      <c r="G336" s="14" t="s">
        <v>4521</v>
      </c>
      <c r="H336" s="15">
        <v>2019</v>
      </c>
      <c r="I336" s="15">
        <v>1</v>
      </c>
      <c r="J336" s="15">
        <v>0</v>
      </c>
      <c r="K336" s="15">
        <v>0</v>
      </c>
      <c r="L336" s="16" t="s">
        <v>4516</v>
      </c>
      <c r="M336" s="36"/>
      <c r="N336" s="16" t="s">
        <v>41</v>
      </c>
      <c r="O336" s="17">
        <v>12</v>
      </c>
      <c r="P336" s="17">
        <v>0</v>
      </c>
      <c r="Q336" s="17">
        <v>0</v>
      </c>
      <c r="R336" s="18" t="s">
        <v>33</v>
      </c>
      <c r="S336" s="19">
        <v>60</v>
      </c>
      <c r="T336" s="19">
        <v>110</v>
      </c>
      <c r="U336" s="19">
        <v>2.2727272727272729</v>
      </c>
      <c r="V336" s="19">
        <v>48.4</v>
      </c>
      <c r="W336" s="20">
        <v>0.25</v>
      </c>
      <c r="X336" s="21">
        <v>3</v>
      </c>
      <c r="Y336" s="22" t="s">
        <v>33</v>
      </c>
      <c r="Z336" s="23"/>
      <c r="AA336" s="24"/>
      <c r="AB336" s="14"/>
      <c r="AC336" s="14"/>
      <c r="AD336" s="25"/>
      <c r="AE336" s="26"/>
      <c r="AF336" s="27"/>
    </row>
    <row r="337" spans="1:41" ht="16.5" customHeight="1">
      <c r="A337" s="12" t="s">
        <v>4513</v>
      </c>
      <c r="B337" s="82"/>
      <c r="C337" s="489"/>
      <c r="D337" s="12"/>
      <c r="E337" s="14" t="s">
        <v>8296</v>
      </c>
      <c r="F337" s="14" t="s">
        <v>1443</v>
      </c>
      <c r="G337" s="14" t="s">
        <v>4520</v>
      </c>
      <c r="H337" s="15">
        <v>2019</v>
      </c>
      <c r="I337" s="15">
        <v>1</v>
      </c>
      <c r="J337" s="15">
        <v>0</v>
      </c>
      <c r="K337" s="15">
        <v>0</v>
      </c>
      <c r="L337" s="16" t="s">
        <v>4516</v>
      </c>
      <c r="M337" s="36"/>
      <c r="N337" s="16" t="s">
        <v>41</v>
      </c>
      <c r="O337" s="17">
        <v>12</v>
      </c>
      <c r="P337" s="17">
        <v>0</v>
      </c>
      <c r="Q337" s="17">
        <v>0</v>
      </c>
      <c r="R337" s="18" t="s">
        <v>33</v>
      </c>
      <c r="S337" s="19">
        <v>60</v>
      </c>
      <c r="T337" s="19">
        <v>110</v>
      </c>
      <c r="U337" s="19">
        <v>3.6363636363636362</v>
      </c>
      <c r="V337" s="19">
        <v>30.25</v>
      </c>
      <c r="W337" s="20">
        <v>0.4</v>
      </c>
      <c r="X337" s="21">
        <v>4.8000000000000007</v>
      </c>
      <c r="Y337" s="22" t="s">
        <v>33</v>
      </c>
      <c r="Z337" s="23"/>
      <c r="AA337" s="24"/>
      <c r="AB337" s="14"/>
      <c r="AC337" s="14"/>
      <c r="AD337" s="25"/>
      <c r="AE337" s="26"/>
      <c r="AF337" s="27"/>
      <c r="AG337" s="28"/>
      <c r="AH337" s="28"/>
      <c r="AI337" s="28"/>
      <c r="AJ337" s="28"/>
      <c r="AK337" s="28"/>
      <c r="AL337" s="28"/>
      <c r="AM337" s="28"/>
      <c r="AN337" s="28"/>
      <c r="AO337" s="28"/>
    </row>
    <row r="338" spans="1:41" ht="16.5" customHeight="1">
      <c r="A338" s="12" t="s">
        <v>4513</v>
      </c>
      <c r="B338" s="82"/>
      <c r="C338" s="489"/>
      <c r="D338" s="12"/>
      <c r="E338" s="14" t="s">
        <v>8300</v>
      </c>
      <c r="F338" s="14" t="s">
        <v>4525</v>
      </c>
      <c r="G338" s="14" t="s">
        <v>4526</v>
      </c>
      <c r="H338" s="15">
        <v>2019</v>
      </c>
      <c r="I338" s="15">
        <v>4</v>
      </c>
      <c r="J338" s="15">
        <v>0</v>
      </c>
      <c r="K338" s="15">
        <v>0</v>
      </c>
      <c r="L338" s="16" t="s">
        <v>4516</v>
      </c>
      <c r="M338" s="36"/>
      <c r="N338" s="16" t="s">
        <v>41</v>
      </c>
      <c r="O338" s="17">
        <v>60</v>
      </c>
      <c r="P338" s="17">
        <v>0</v>
      </c>
      <c r="Q338" s="17">
        <v>0</v>
      </c>
      <c r="R338" s="18" t="s">
        <v>33</v>
      </c>
      <c r="S338" s="19">
        <v>60</v>
      </c>
      <c r="T338" s="19">
        <v>110</v>
      </c>
      <c r="U338" s="19">
        <v>0.8</v>
      </c>
      <c r="V338" s="19">
        <v>137.5</v>
      </c>
      <c r="W338" s="20">
        <v>8.7999999999999995E-2</v>
      </c>
      <c r="X338" s="21">
        <v>21.119999999999997</v>
      </c>
      <c r="Y338" s="22" t="s">
        <v>33</v>
      </c>
      <c r="Z338" s="23"/>
      <c r="AA338" s="24"/>
      <c r="AB338" s="14"/>
      <c r="AC338" s="14"/>
      <c r="AD338" s="25"/>
      <c r="AE338" s="26"/>
      <c r="AF338" s="27"/>
      <c r="AG338" s="28"/>
      <c r="AH338" s="28"/>
      <c r="AI338" s="28"/>
      <c r="AJ338" s="28"/>
      <c r="AK338" s="28"/>
      <c r="AL338" s="28"/>
      <c r="AM338" s="28"/>
      <c r="AN338" s="28"/>
      <c r="AO338" s="28"/>
    </row>
    <row r="339" spans="1:41" ht="16.5" customHeight="1">
      <c r="A339" s="12" t="s">
        <v>4513</v>
      </c>
      <c r="B339" s="82"/>
      <c r="C339" s="489"/>
      <c r="D339" s="12"/>
      <c r="E339" s="14" t="s">
        <v>8301</v>
      </c>
      <c r="F339" s="14" t="s">
        <v>4525</v>
      </c>
      <c r="G339" s="14" t="s">
        <v>4527</v>
      </c>
      <c r="H339" s="15">
        <v>2019</v>
      </c>
      <c r="I339" s="15">
        <v>4</v>
      </c>
      <c r="J339" s="15">
        <v>0</v>
      </c>
      <c r="K339" s="15">
        <v>0</v>
      </c>
      <c r="L339" s="16" t="s">
        <v>4516</v>
      </c>
      <c r="M339" s="36"/>
      <c r="N339" s="16" t="s">
        <v>41</v>
      </c>
      <c r="O339" s="17">
        <v>60</v>
      </c>
      <c r="P339" s="17">
        <v>0</v>
      </c>
      <c r="Q339" s="17">
        <v>0</v>
      </c>
      <c r="R339" s="18" t="s">
        <v>33</v>
      </c>
      <c r="S339" s="19">
        <v>60</v>
      </c>
      <c r="T339" s="19">
        <v>110</v>
      </c>
      <c r="U339" s="19">
        <v>0.8</v>
      </c>
      <c r="V339" s="19">
        <v>137.5</v>
      </c>
      <c r="W339" s="20">
        <v>8.7999999999999995E-2</v>
      </c>
      <c r="X339" s="21">
        <v>21.119999999999997</v>
      </c>
      <c r="Y339" s="22" t="s">
        <v>33</v>
      </c>
      <c r="Z339" s="23"/>
      <c r="AA339" s="24"/>
      <c r="AB339" s="14"/>
      <c r="AC339" s="14"/>
      <c r="AD339" s="25"/>
      <c r="AE339" s="26"/>
      <c r="AF339" s="27"/>
      <c r="AG339" s="28"/>
      <c r="AH339" s="28"/>
      <c r="AI339" s="28"/>
      <c r="AJ339" s="28"/>
      <c r="AK339" s="28"/>
      <c r="AL339" s="28"/>
      <c r="AM339" s="28"/>
      <c r="AN339" s="28"/>
      <c r="AO339" s="28"/>
    </row>
    <row r="340" spans="1:41" ht="16.5" customHeight="1">
      <c r="A340" s="12" t="s">
        <v>4513</v>
      </c>
      <c r="B340" s="82"/>
      <c r="C340" s="489"/>
      <c r="D340" s="12"/>
      <c r="E340" s="14" t="s">
        <v>8304</v>
      </c>
      <c r="F340" s="14" t="s">
        <v>1375</v>
      </c>
      <c r="G340" s="14" t="s">
        <v>4534</v>
      </c>
      <c r="H340" s="15">
        <v>2020</v>
      </c>
      <c r="I340" s="15">
        <v>1</v>
      </c>
      <c r="J340" s="15">
        <v>0</v>
      </c>
      <c r="K340" s="15">
        <v>0</v>
      </c>
      <c r="L340" s="16" t="s">
        <v>4516</v>
      </c>
      <c r="M340" s="36"/>
      <c r="N340" s="16" t="s">
        <v>41</v>
      </c>
      <c r="O340" s="17">
        <v>12</v>
      </c>
      <c r="P340" s="17">
        <v>0</v>
      </c>
      <c r="Q340" s="17">
        <v>0</v>
      </c>
      <c r="R340" s="18" t="s">
        <v>33</v>
      </c>
      <c r="S340" s="19">
        <v>60</v>
      </c>
      <c r="T340" s="19">
        <v>110</v>
      </c>
      <c r="U340" s="19">
        <v>14</v>
      </c>
      <c r="V340" s="19">
        <v>7.8571428571428568</v>
      </c>
      <c r="W340" s="20">
        <v>1.54</v>
      </c>
      <c r="X340" s="21">
        <v>18.48</v>
      </c>
      <c r="Y340" s="22" t="s">
        <v>33</v>
      </c>
      <c r="Z340" s="23"/>
      <c r="AA340" s="24"/>
      <c r="AB340" s="14"/>
      <c r="AC340" s="14"/>
      <c r="AD340" s="25"/>
      <c r="AE340" s="26"/>
      <c r="AF340" s="27"/>
      <c r="AG340" s="28"/>
      <c r="AH340" s="28"/>
      <c r="AI340" s="28"/>
      <c r="AJ340" s="28"/>
      <c r="AK340" s="28"/>
      <c r="AL340" s="28"/>
      <c r="AM340" s="28"/>
      <c r="AN340" s="28"/>
      <c r="AO340" s="28"/>
    </row>
    <row r="341" spans="1:41" ht="16.5" customHeight="1">
      <c r="A341" s="12" t="s">
        <v>4513</v>
      </c>
      <c r="B341" s="82"/>
      <c r="C341" s="489"/>
      <c r="D341" s="12"/>
      <c r="E341" s="14" t="s">
        <v>4530</v>
      </c>
      <c r="F341" s="14" t="s">
        <v>1116</v>
      </c>
      <c r="G341" s="14" t="s">
        <v>4531</v>
      </c>
      <c r="H341" s="15">
        <v>2019</v>
      </c>
      <c r="I341" s="15">
        <v>1</v>
      </c>
      <c r="J341" s="15">
        <v>0</v>
      </c>
      <c r="K341" s="15">
        <v>0</v>
      </c>
      <c r="L341" s="16" t="s">
        <v>4516</v>
      </c>
      <c r="M341" s="36"/>
      <c r="N341" s="16" t="s">
        <v>41</v>
      </c>
      <c r="O341" s="17">
        <v>60</v>
      </c>
      <c r="P341" s="17">
        <v>0</v>
      </c>
      <c r="Q341" s="17">
        <v>0</v>
      </c>
      <c r="R341" s="18" t="s">
        <v>33</v>
      </c>
      <c r="S341" s="19">
        <v>60</v>
      </c>
      <c r="T341" s="19">
        <v>120</v>
      </c>
      <c r="U341" s="19">
        <v>3.1666666666666665</v>
      </c>
      <c r="V341" s="19">
        <v>37.894736842105267</v>
      </c>
      <c r="W341" s="20">
        <v>0.38</v>
      </c>
      <c r="X341" s="21">
        <v>22.8</v>
      </c>
      <c r="Y341" s="22" t="s">
        <v>33</v>
      </c>
      <c r="Z341" s="23"/>
      <c r="AA341" s="24"/>
      <c r="AB341" s="14"/>
      <c r="AC341" s="14"/>
      <c r="AD341" s="25"/>
      <c r="AE341" s="26"/>
      <c r="AF341" s="27"/>
      <c r="AG341" s="28"/>
      <c r="AH341" s="28"/>
      <c r="AI341" s="28"/>
      <c r="AJ341" s="28"/>
      <c r="AK341" s="28"/>
      <c r="AL341" s="28"/>
      <c r="AM341" s="28"/>
      <c r="AN341" s="28"/>
      <c r="AO341" s="28"/>
    </row>
    <row r="342" spans="1:41" ht="16.5" customHeight="1">
      <c r="A342" s="12" t="s">
        <v>4513</v>
      </c>
      <c r="B342" s="82"/>
      <c r="C342" s="489"/>
      <c r="D342" s="12"/>
      <c r="E342" s="14" t="s">
        <v>8303</v>
      </c>
      <c r="F342" s="14" t="s">
        <v>125</v>
      </c>
      <c r="G342" s="37"/>
      <c r="H342" s="15">
        <v>2019</v>
      </c>
      <c r="I342" s="15">
        <v>1</v>
      </c>
      <c r="J342" s="15">
        <v>0</v>
      </c>
      <c r="K342" s="15">
        <v>0</v>
      </c>
      <c r="L342" s="16" t="s">
        <v>4516</v>
      </c>
      <c r="M342" s="36"/>
      <c r="N342" s="16" t="s">
        <v>41</v>
      </c>
      <c r="O342" s="17">
        <v>60</v>
      </c>
      <c r="P342" s="17">
        <v>0</v>
      </c>
      <c r="Q342" s="17">
        <v>0</v>
      </c>
      <c r="R342" s="18" t="s">
        <v>33</v>
      </c>
      <c r="S342" s="19">
        <v>60</v>
      </c>
      <c r="T342" s="19">
        <v>220</v>
      </c>
      <c r="U342" s="19">
        <v>3.42</v>
      </c>
      <c r="V342" s="19">
        <v>64.327485380116954</v>
      </c>
      <c r="W342" s="20">
        <v>0.65</v>
      </c>
      <c r="X342" s="21">
        <v>39</v>
      </c>
      <c r="Y342" s="22" t="s">
        <v>33</v>
      </c>
      <c r="Z342" s="23"/>
      <c r="AA342" s="24"/>
      <c r="AB342" s="14"/>
      <c r="AC342" s="14"/>
      <c r="AD342" s="25"/>
      <c r="AE342" s="26"/>
      <c r="AF342" s="27"/>
    </row>
    <row r="343" spans="1:41" ht="16.5" customHeight="1">
      <c r="A343" s="12" t="s">
        <v>4513</v>
      </c>
      <c r="B343" s="82"/>
      <c r="C343" s="489"/>
      <c r="D343" s="12"/>
      <c r="E343" s="14" t="s">
        <v>8302</v>
      </c>
      <c r="F343" s="14" t="s">
        <v>1116</v>
      </c>
      <c r="G343" s="14" t="s">
        <v>4532</v>
      </c>
      <c r="H343" s="15">
        <v>2019</v>
      </c>
      <c r="I343" s="15">
        <v>1</v>
      </c>
      <c r="J343" s="15">
        <v>0</v>
      </c>
      <c r="K343" s="15">
        <v>0</v>
      </c>
      <c r="L343" s="16" t="s">
        <v>4516</v>
      </c>
      <c r="M343" s="36"/>
      <c r="N343" s="16" t="s">
        <v>41</v>
      </c>
      <c r="O343" s="17">
        <v>60</v>
      </c>
      <c r="P343" s="17">
        <v>0</v>
      </c>
      <c r="Q343" s="17">
        <v>0</v>
      </c>
      <c r="R343" s="18" t="s">
        <v>33</v>
      </c>
      <c r="S343" s="19">
        <v>60</v>
      </c>
      <c r="T343" s="19">
        <v>110</v>
      </c>
      <c r="U343" s="19">
        <v>6.8181818181818183</v>
      </c>
      <c r="V343" s="19">
        <v>16.133333333333333</v>
      </c>
      <c r="W343" s="20">
        <v>0.75</v>
      </c>
      <c r="X343" s="21">
        <v>45</v>
      </c>
      <c r="Y343" s="22" t="s">
        <v>33</v>
      </c>
      <c r="Z343" s="23"/>
      <c r="AA343" s="24"/>
      <c r="AB343" s="14"/>
      <c r="AC343" s="14"/>
      <c r="AD343" s="25"/>
      <c r="AE343" s="26"/>
      <c r="AF343" s="27"/>
    </row>
    <row r="344" spans="1:41" ht="16.5" customHeight="1">
      <c r="A344" s="12" t="s">
        <v>4513</v>
      </c>
      <c r="B344" s="82"/>
      <c r="C344" s="489"/>
      <c r="D344" s="12"/>
      <c r="E344" s="14" t="s">
        <v>8297</v>
      </c>
      <c r="F344" s="14" t="s">
        <v>1013</v>
      </c>
      <c r="G344" s="14" t="s">
        <v>4522</v>
      </c>
      <c r="H344" s="15">
        <v>2019</v>
      </c>
      <c r="I344" s="15">
        <v>1</v>
      </c>
      <c r="J344" s="15">
        <v>0</v>
      </c>
      <c r="K344" s="15">
        <v>0</v>
      </c>
      <c r="L344" s="16" t="s">
        <v>4516</v>
      </c>
      <c r="M344" s="36"/>
      <c r="N344" s="16" t="s">
        <v>41</v>
      </c>
      <c r="O344" s="17">
        <v>8760</v>
      </c>
      <c r="P344" s="17">
        <v>0</v>
      </c>
      <c r="Q344" s="17">
        <v>0</v>
      </c>
      <c r="R344" s="18" t="s">
        <v>33</v>
      </c>
      <c r="S344" s="19">
        <v>60</v>
      </c>
      <c r="T344" s="19">
        <v>110</v>
      </c>
      <c r="U344" s="19">
        <v>0.50909090909090904</v>
      </c>
      <c r="V344" s="19">
        <v>216.07142857142858</v>
      </c>
      <c r="W344" s="20">
        <v>5.6000000000000001E-2</v>
      </c>
      <c r="X344" s="21">
        <v>490.56</v>
      </c>
      <c r="Y344" s="22" t="s">
        <v>33</v>
      </c>
      <c r="Z344" s="23"/>
      <c r="AA344" s="24"/>
      <c r="AB344" s="14"/>
      <c r="AC344" s="14"/>
      <c r="AD344" s="25"/>
      <c r="AE344" s="26"/>
      <c r="AF344" s="27"/>
      <c r="AG344" s="28"/>
      <c r="AH344" s="28"/>
      <c r="AI344" s="28"/>
      <c r="AJ344" s="28"/>
      <c r="AK344" s="28"/>
      <c r="AL344" s="28"/>
      <c r="AM344" s="28"/>
      <c r="AN344" s="28"/>
      <c r="AO344" s="28"/>
    </row>
    <row r="345" spans="1:41" ht="16.5" customHeight="1">
      <c r="A345" s="12" t="s">
        <v>4513</v>
      </c>
      <c r="B345" s="82"/>
      <c r="C345" s="489"/>
      <c r="D345" s="12"/>
      <c r="E345" s="14" t="s">
        <v>413</v>
      </c>
      <c r="F345" s="14" t="s">
        <v>4528</v>
      </c>
      <c r="G345" s="14" t="s">
        <v>4529</v>
      </c>
      <c r="H345" s="15">
        <v>2019</v>
      </c>
      <c r="I345" s="15">
        <v>1</v>
      </c>
      <c r="J345" s="15">
        <v>0</v>
      </c>
      <c r="K345" s="15">
        <v>0</v>
      </c>
      <c r="L345" s="16" t="s">
        <v>4516</v>
      </c>
      <c r="M345" s="36"/>
      <c r="N345" s="16" t="s">
        <v>41</v>
      </c>
      <c r="O345" s="17">
        <v>1200</v>
      </c>
      <c r="P345" s="17">
        <v>0</v>
      </c>
      <c r="Q345" s="17">
        <v>0</v>
      </c>
      <c r="R345" s="18" t="s">
        <v>33</v>
      </c>
      <c r="S345" s="19">
        <v>60</v>
      </c>
      <c r="T345" s="19">
        <v>220</v>
      </c>
      <c r="U345" s="19">
        <v>3.1818181818181817</v>
      </c>
      <c r="V345" s="19">
        <v>69.142857142857153</v>
      </c>
      <c r="W345" s="20">
        <v>0.7</v>
      </c>
      <c r="X345" s="21">
        <v>840</v>
      </c>
      <c r="Y345" s="22" t="s">
        <v>33</v>
      </c>
      <c r="Z345" s="23"/>
      <c r="AA345" s="24"/>
      <c r="AB345" s="14"/>
      <c r="AC345" s="14"/>
      <c r="AD345" s="25"/>
      <c r="AE345" s="26"/>
      <c r="AF345" s="27"/>
      <c r="AG345" s="28"/>
      <c r="AH345" s="28"/>
      <c r="AI345" s="28"/>
      <c r="AJ345" s="28"/>
      <c r="AK345" s="28"/>
      <c r="AL345" s="28"/>
      <c r="AM345" s="28"/>
      <c r="AN345" s="28"/>
      <c r="AO345" s="28"/>
    </row>
    <row r="346" spans="1:41" ht="16.5" customHeight="1">
      <c r="A346" s="12" t="s">
        <v>4513</v>
      </c>
      <c r="B346" s="82"/>
      <c r="C346" s="489"/>
      <c r="D346" s="12"/>
      <c r="E346" s="14" t="s">
        <v>8294</v>
      </c>
      <c r="F346" s="14" t="s">
        <v>1535</v>
      </c>
      <c r="G346" s="14" t="s">
        <v>4517</v>
      </c>
      <c r="H346" s="15">
        <v>2016</v>
      </c>
      <c r="I346" s="15">
        <v>1</v>
      </c>
      <c r="J346" s="15">
        <v>0</v>
      </c>
      <c r="K346" s="15">
        <v>0</v>
      </c>
      <c r="L346" s="16" t="s">
        <v>4516</v>
      </c>
      <c r="M346" s="36"/>
      <c r="N346" s="16" t="s">
        <v>41</v>
      </c>
      <c r="O346" s="17">
        <v>8760</v>
      </c>
      <c r="P346" s="17">
        <v>0</v>
      </c>
      <c r="Q346" s="17">
        <v>0</v>
      </c>
      <c r="R346" s="18" t="s">
        <v>33</v>
      </c>
      <c r="S346" s="19">
        <v>60</v>
      </c>
      <c r="T346" s="19">
        <v>115</v>
      </c>
      <c r="U346" s="19">
        <v>3.4521739130434783</v>
      </c>
      <c r="V346" s="19">
        <v>33.312342569269518</v>
      </c>
      <c r="W346" s="20">
        <v>0.39700000000000002</v>
      </c>
      <c r="X346" s="21">
        <v>3477.7200000000003</v>
      </c>
      <c r="Y346" s="22" t="s">
        <v>33</v>
      </c>
      <c r="Z346" s="23"/>
      <c r="AA346" s="24"/>
      <c r="AB346" s="14"/>
      <c r="AC346" s="14"/>
      <c r="AD346" s="25"/>
      <c r="AE346" s="26"/>
      <c r="AF346" s="27"/>
    </row>
    <row r="347" spans="1:41" ht="16.5" customHeight="1">
      <c r="A347" s="12" t="s">
        <v>4513</v>
      </c>
      <c r="B347" s="82"/>
      <c r="C347" s="489"/>
      <c r="D347" s="12"/>
      <c r="E347" s="14" t="s">
        <v>8293</v>
      </c>
      <c r="F347" s="14" t="s">
        <v>4514</v>
      </c>
      <c r="G347" s="14" t="s">
        <v>4515</v>
      </c>
      <c r="H347" s="15">
        <v>2016</v>
      </c>
      <c r="I347" s="15">
        <v>1</v>
      </c>
      <c r="J347" s="15">
        <v>0</v>
      </c>
      <c r="K347" s="15">
        <v>0</v>
      </c>
      <c r="L347" s="16" t="s">
        <v>4516</v>
      </c>
      <c r="M347" s="36"/>
      <c r="N347" s="16" t="s">
        <v>41</v>
      </c>
      <c r="O347" s="17">
        <v>8760</v>
      </c>
      <c r="P347" s="17">
        <v>0</v>
      </c>
      <c r="Q347" s="17">
        <v>0</v>
      </c>
      <c r="R347" s="18" t="s">
        <v>33</v>
      </c>
      <c r="S347" s="19">
        <v>60</v>
      </c>
      <c r="T347" s="19">
        <v>110</v>
      </c>
      <c r="U347" s="19">
        <v>5</v>
      </c>
      <c r="V347" s="19">
        <v>22</v>
      </c>
      <c r="W347" s="20">
        <v>0.55000000000000004</v>
      </c>
      <c r="X347" s="21">
        <v>4818</v>
      </c>
      <c r="Y347" s="22" t="s">
        <v>33</v>
      </c>
      <c r="Z347" s="23"/>
      <c r="AA347" s="24"/>
      <c r="AB347" s="14"/>
      <c r="AC347" s="14"/>
      <c r="AD347" s="25"/>
      <c r="AE347" s="26"/>
      <c r="AF347" s="27"/>
    </row>
    <row r="348" spans="1:41" ht="16.5" customHeight="1">
      <c r="A348" s="12" t="s">
        <v>4513</v>
      </c>
      <c r="B348" s="82"/>
      <c r="C348" s="489"/>
      <c r="D348" s="12"/>
      <c r="E348" s="14" t="s">
        <v>8298</v>
      </c>
      <c r="F348" s="14" t="s">
        <v>4523</v>
      </c>
      <c r="G348" s="14" t="s">
        <v>4524</v>
      </c>
      <c r="H348" s="15">
        <v>2019</v>
      </c>
      <c r="I348" s="15">
        <v>1</v>
      </c>
      <c r="J348" s="15">
        <v>0</v>
      </c>
      <c r="K348" s="15">
        <v>0</v>
      </c>
      <c r="L348" s="16" t="s">
        <v>4516</v>
      </c>
      <c r="M348" s="36"/>
      <c r="N348" s="16" t="s">
        <v>41</v>
      </c>
      <c r="O348" s="17">
        <v>8760</v>
      </c>
      <c r="P348" s="17">
        <v>0</v>
      </c>
      <c r="Q348" s="17">
        <v>0</v>
      </c>
      <c r="R348" s="18" t="s">
        <v>33</v>
      </c>
      <c r="S348" s="19">
        <v>60</v>
      </c>
      <c r="T348" s="19">
        <v>220</v>
      </c>
      <c r="U348" s="19">
        <v>3</v>
      </c>
      <c r="V348" s="19">
        <v>73.333333333333329</v>
      </c>
      <c r="W348" s="20">
        <v>0.66</v>
      </c>
      <c r="X348" s="21">
        <v>5781.6</v>
      </c>
      <c r="Y348" s="22" t="s">
        <v>33</v>
      </c>
      <c r="Z348" s="23"/>
      <c r="AA348" s="24"/>
      <c r="AB348" s="14"/>
      <c r="AC348" s="14"/>
      <c r="AD348" s="25"/>
      <c r="AE348" s="26"/>
      <c r="AF348" s="27"/>
      <c r="AG348" s="28"/>
      <c r="AH348" s="28"/>
      <c r="AI348" s="28"/>
      <c r="AJ348" s="28"/>
      <c r="AK348" s="28"/>
      <c r="AL348" s="28"/>
      <c r="AM348" s="28"/>
      <c r="AN348" s="28"/>
      <c r="AO348" s="28"/>
    </row>
    <row r="349" spans="1:41" ht="16.5" customHeight="1">
      <c r="A349" s="83" t="s">
        <v>717</v>
      </c>
      <c r="B349" s="83"/>
      <c r="C349" s="201"/>
      <c r="D349" s="83"/>
      <c r="E349" s="35" t="s">
        <v>6867</v>
      </c>
      <c r="F349" s="14" t="s">
        <v>6868</v>
      </c>
      <c r="G349" s="14" t="s">
        <v>773</v>
      </c>
      <c r="H349" s="15">
        <v>2021</v>
      </c>
      <c r="I349" s="15">
        <v>1</v>
      </c>
      <c r="J349" s="15">
        <v>0</v>
      </c>
      <c r="K349" s="15">
        <v>0</v>
      </c>
      <c r="L349" s="16" t="s">
        <v>6862</v>
      </c>
      <c r="M349" s="16" t="s">
        <v>6869</v>
      </c>
      <c r="N349" s="16" t="s">
        <v>6866</v>
      </c>
      <c r="O349" s="17">
        <v>2555</v>
      </c>
      <c r="P349" s="17">
        <v>6205</v>
      </c>
      <c r="Q349" s="17">
        <v>0</v>
      </c>
      <c r="R349" s="18" t="s">
        <v>6863</v>
      </c>
      <c r="S349" s="19" t="s">
        <v>67</v>
      </c>
      <c r="T349" s="19" t="s">
        <v>67</v>
      </c>
      <c r="U349" s="19" t="s">
        <v>67</v>
      </c>
      <c r="V349" s="19" t="s">
        <v>67</v>
      </c>
      <c r="W349" s="20" t="s">
        <v>68</v>
      </c>
      <c r="X349" s="21"/>
      <c r="Y349" s="22"/>
      <c r="Z349" s="14" t="s">
        <v>6864</v>
      </c>
      <c r="AA349" s="24"/>
      <c r="AB349" s="14"/>
      <c r="AC349" s="14" t="s">
        <v>65</v>
      </c>
      <c r="AD349" s="84"/>
      <c r="AE349" s="26"/>
      <c r="AF349" s="27"/>
      <c r="AG349" s="29"/>
      <c r="AH349" s="29"/>
      <c r="AI349" s="29"/>
      <c r="AJ349" s="29"/>
      <c r="AK349" s="29"/>
      <c r="AL349" s="29"/>
      <c r="AM349" s="29"/>
      <c r="AN349" s="29"/>
      <c r="AO349" s="29"/>
    </row>
    <row r="350" spans="1:41" ht="16.5" customHeight="1">
      <c r="A350" s="12" t="s">
        <v>717</v>
      </c>
      <c r="B350" s="83"/>
      <c r="C350" s="490"/>
      <c r="D350" s="83"/>
      <c r="E350" s="35" t="s">
        <v>735</v>
      </c>
      <c r="F350" s="14" t="s">
        <v>6870</v>
      </c>
      <c r="G350" s="14"/>
      <c r="H350" s="15">
        <v>2021</v>
      </c>
      <c r="I350" s="15">
        <v>2</v>
      </c>
      <c r="J350" s="15">
        <v>0</v>
      </c>
      <c r="K350" s="15">
        <v>0</v>
      </c>
      <c r="L350" s="16" t="s">
        <v>6871</v>
      </c>
      <c r="M350" s="16" t="s">
        <v>6872</v>
      </c>
      <c r="N350" s="16" t="s">
        <v>6873</v>
      </c>
      <c r="O350" s="17">
        <v>2555</v>
      </c>
      <c r="P350" s="17">
        <v>6205</v>
      </c>
      <c r="Q350" s="17">
        <v>0</v>
      </c>
      <c r="R350" s="18" t="s">
        <v>6863</v>
      </c>
      <c r="S350" s="19" t="s">
        <v>67</v>
      </c>
      <c r="T350" s="19" t="s">
        <v>67</v>
      </c>
      <c r="U350" s="19" t="s">
        <v>67</v>
      </c>
      <c r="V350" s="19" t="s">
        <v>67</v>
      </c>
      <c r="W350" s="20" t="s">
        <v>68</v>
      </c>
      <c r="X350" s="21"/>
      <c r="Y350" s="22"/>
      <c r="Z350" s="14" t="s">
        <v>1487</v>
      </c>
      <c r="AA350" s="24"/>
      <c r="AB350" s="14"/>
      <c r="AC350" s="14" t="s">
        <v>65</v>
      </c>
      <c r="AD350" s="84"/>
      <c r="AE350" s="26"/>
      <c r="AF350" s="27"/>
      <c r="AG350" s="29"/>
      <c r="AH350" s="29"/>
      <c r="AI350" s="29"/>
      <c r="AJ350" s="29"/>
      <c r="AK350" s="29"/>
      <c r="AL350" s="29"/>
      <c r="AM350" s="29"/>
      <c r="AN350" s="29"/>
      <c r="AO350" s="29"/>
    </row>
    <row r="351" spans="1:41" ht="16.5" customHeight="1">
      <c r="A351" s="83" t="s">
        <v>717</v>
      </c>
      <c r="B351" s="83"/>
      <c r="C351" s="490"/>
      <c r="D351" s="83"/>
      <c r="E351" s="37" t="s">
        <v>5872</v>
      </c>
      <c r="F351" s="37" t="s">
        <v>5873</v>
      </c>
      <c r="G351" s="37" t="s">
        <v>5874</v>
      </c>
      <c r="H351" s="15">
        <v>2020</v>
      </c>
      <c r="I351" s="15">
        <v>10</v>
      </c>
      <c r="J351" s="15">
        <v>0</v>
      </c>
      <c r="K351" s="15">
        <v>0</v>
      </c>
      <c r="L351" s="16" t="s">
        <v>6877</v>
      </c>
      <c r="M351" s="16" t="s">
        <v>6877</v>
      </c>
      <c r="N351" s="16" t="s">
        <v>6873</v>
      </c>
      <c r="O351" s="85">
        <v>0</v>
      </c>
      <c r="P351" s="85">
        <v>0</v>
      </c>
      <c r="Q351" s="85">
        <v>0</v>
      </c>
      <c r="R351" s="18" t="s">
        <v>33</v>
      </c>
      <c r="S351" s="19">
        <v>60</v>
      </c>
      <c r="T351" s="19">
        <v>110</v>
      </c>
      <c r="U351" s="19">
        <v>3.2409090909090907</v>
      </c>
      <c r="V351" s="19">
        <v>0</v>
      </c>
      <c r="W351" s="20">
        <v>0.71299999999999997</v>
      </c>
      <c r="X351" s="21">
        <v>0</v>
      </c>
      <c r="Y351" s="22" t="s">
        <v>33</v>
      </c>
      <c r="Z351" s="86" t="s">
        <v>6861</v>
      </c>
      <c r="AA351" s="15"/>
      <c r="AB351" s="15"/>
      <c r="AC351" s="15" t="s">
        <v>65</v>
      </c>
      <c r="AD351" s="25"/>
      <c r="AE351" s="26"/>
      <c r="AF351" s="27"/>
      <c r="AG351" s="29"/>
      <c r="AH351" s="29"/>
      <c r="AI351" s="29"/>
      <c r="AJ351" s="29"/>
      <c r="AK351" s="29"/>
      <c r="AL351" s="29"/>
      <c r="AM351" s="29"/>
      <c r="AN351" s="29"/>
      <c r="AO351" s="29"/>
    </row>
    <row r="352" spans="1:41" ht="16.5" customHeight="1">
      <c r="A352" s="83" t="s">
        <v>717</v>
      </c>
      <c r="B352" s="83"/>
      <c r="C352" s="490"/>
      <c r="D352" s="83"/>
      <c r="E352" s="37" t="s">
        <v>5875</v>
      </c>
      <c r="F352" s="37" t="s">
        <v>6876</v>
      </c>
      <c r="G352" s="37" t="s">
        <v>5876</v>
      </c>
      <c r="H352" s="15">
        <v>2020</v>
      </c>
      <c r="I352" s="15">
        <v>1</v>
      </c>
      <c r="J352" s="15">
        <v>0</v>
      </c>
      <c r="K352" s="15">
        <v>0</v>
      </c>
      <c r="L352" s="16" t="s">
        <v>6877</v>
      </c>
      <c r="M352" s="16" t="s">
        <v>6877</v>
      </c>
      <c r="N352" s="16" t="s">
        <v>6873</v>
      </c>
      <c r="O352" s="85">
        <v>0</v>
      </c>
      <c r="P352" s="85">
        <v>0</v>
      </c>
      <c r="Q352" s="85">
        <v>0</v>
      </c>
      <c r="R352" s="18" t="s">
        <v>33</v>
      </c>
      <c r="S352" s="19">
        <v>60</v>
      </c>
      <c r="T352" s="19">
        <v>110</v>
      </c>
      <c r="U352" s="19">
        <v>3.2409090909090907</v>
      </c>
      <c r="V352" s="19">
        <v>0</v>
      </c>
      <c r="W352" s="20">
        <v>0.71299999999999997</v>
      </c>
      <c r="X352" s="21">
        <v>0</v>
      </c>
      <c r="Y352" s="22" t="s">
        <v>33</v>
      </c>
      <c r="Z352" s="86" t="s">
        <v>6861</v>
      </c>
      <c r="AA352" s="15"/>
      <c r="AB352" s="15"/>
      <c r="AC352" s="15" t="s">
        <v>65</v>
      </c>
      <c r="AD352" s="25"/>
      <c r="AE352" s="26"/>
      <c r="AF352" s="27"/>
      <c r="AG352" s="29"/>
      <c r="AH352" s="29"/>
      <c r="AI352" s="29"/>
      <c r="AJ352" s="29"/>
      <c r="AK352" s="29"/>
      <c r="AL352" s="29"/>
      <c r="AM352" s="29"/>
      <c r="AN352" s="29"/>
      <c r="AO352" s="29"/>
    </row>
    <row r="353" spans="1:41" ht="16.5" customHeight="1">
      <c r="A353" s="83" t="s">
        <v>717</v>
      </c>
      <c r="B353" s="83"/>
      <c r="C353" s="490"/>
      <c r="D353" s="83"/>
      <c r="E353" s="37" t="s">
        <v>5877</v>
      </c>
      <c r="F353" s="37" t="s">
        <v>5878</v>
      </c>
      <c r="G353" s="37" t="s">
        <v>5876</v>
      </c>
      <c r="H353" s="15">
        <v>2020</v>
      </c>
      <c r="I353" s="15">
        <v>1</v>
      </c>
      <c r="J353" s="15">
        <v>0</v>
      </c>
      <c r="K353" s="15">
        <v>0</v>
      </c>
      <c r="L353" s="16" t="s">
        <v>6877</v>
      </c>
      <c r="M353" s="16" t="s">
        <v>6877</v>
      </c>
      <c r="N353" s="16" t="s">
        <v>6873</v>
      </c>
      <c r="O353" s="85">
        <v>0</v>
      </c>
      <c r="P353" s="85">
        <v>0</v>
      </c>
      <c r="Q353" s="85">
        <v>0</v>
      </c>
      <c r="R353" s="18" t="s">
        <v>33</v>
      </c>
      <c r="S353" s="19">
        <v>60</v>
      </c>
      <c r="T353" s="19">
        <v>110</v>
      </c>
      <c r="U353" s="19">
        <v>3.2409090909090907</v>
      </c>
      <c r="V353" s="19">
        <v>0</v>
      </c>
      <c r="W353" s="20">
        <v>0.71299999999999997</v>
      </c>
      <c r="X353" s="21">
        <v>0</v>
      </c>
      <c r="Y353" s="22" t="s">
        <v>33</v>
      </c>
      <c r="Z353" s="86" t="s">
        <v>6861</v>
      </c>
      <c r="AA353" s="15"/>
      <c r="AB353" s="15"/>
      <c r="AC353" s="15"/>
      <c r="AD353" s="25"/>
      <c r="AE353" s="26"/>
      <c r="AF353" s="27"/>
      <c r="AG353" s="29"/>
      <c r="AH353" s="29"/>
      <c r="AI353" s="29"/>
      <c r="AJ353" s="29"/>
      <c r="AK353" s="29"/>
      <c r="AL353" s="29"/>
      <c r="AM353" s="29"/>
      <c r="AN353" s="29"/>
      <c r="AO353" s="29"/>
    </row>
    <row r="354" spans="1:41" ht="16.5" customHeight="1">
      <c r="A354" s="83" t="s">
        <v>717</v>
      </c>
      <c r="B354" s="83"/>
      <c r="C354" s="490"/>
      <c r="D354" s="83"/>
      <c r="E354" s="37" t="s">
        <v>5887</v>
      </c>
      <c r="F354" s="14" t="s">
        <v>6874</v>
      </c>
      <c r="G354" s="37" t="s">
        <v>5888</v>
      </c>
      <c r="H354" s="15">
        <v>2009</v>
      </c>
      <c r="I354" s="15">
        <v>1</v>
      </c>
      <c r="J354" s="15">
        <v>0</v>
      </c>
      <c r="K354" s="15">
        <v>0</v>
      </c>
      <c r="L354" s="16" t="s">
        <v>777</v>
      </c>
      <c r="M354" s="16" t="s">
        <v>6875</v>
      </c>
      <c r="N354" s="16" t="s">
        <v>39</v>
      </c>
      <c r="O354" s="17">
        <v>30</v>
      </c>
      <c r="P354" s="17">
        <v>0</v>
      </c>
      <c r="Q354" s="17">
        <v>0</v>
      </c>
      <c r="R354" s="18" t="s">
        <v>33</v>
      </c>
      <c r="S354" s="19">
        <v>60</v>
      </c>
      <c r="T354" s="19">
        <v>110</v>
      </c>
      <c r="U354" s="19">
        <v>7.3</v>
      </c>
      <c r="V354" s="19">
        <v>0</v>
      </c>
      <c r="W354" s="20">
        <v>2E-3</v>
      </c>
      <c r="X354" s="21">
        <v>0.06</v>
      </c>
      <c r="Y354" s="22" t="s">
        <v>33</v>
      </c>
      <c r="Z354" s="86" t="s">
        <v>6861</v>
      </c>
      <c r="AA354" s="15"/>
      <c r="AB354" s="15"/>
      <c r="AC354" s="15"/>
      <c r="AD354" s="25"/>
      <c r="AE354" s="26"/>
      <c r="AF354" s="27"/>
      <c r="AG354" s="29"/>
      <c r="AH354" s="29"/>
      <c r="AI354" s="29"/>
      <c r="AJ354" s="29"/>
      <c r="AK354" s="29"/>
      <c r="AL354" s="29"/>
      <c r="AM354" s="29"/>
      <c r="AN354" s="29"/>
      <c r="AO354" s="29"/>
    </row>
    <row r="355" spans="1:41" ht="16.5" customHeight="1">
      <c r="A355" s="83" t="s">
        <v>717</v>
      </c>
      <c r="B355" s="83"/>
      <c r="C355" s="490"/>
      <c r="D355" s="83"/>
      <c r="E355" s="37" t="s">
        <v>5887</v>
      </c>
      <c r="F355" s="14" t="s">
        <v>6874</v>
      </c>
      <c r="G355" s="37" t="s">
        <v>5888</v>
      </c>
      <c r="H355" s="15">
        <v>2008</v>
      </c>
      <c r="I355" s="15">
        <v>1</v>
      </c>
      <c r="J355" s="15">
        <v>0</v>
      </c>
      <c r="K355" s="15">
        <v>0</v>
      </c>
      <c r="L355" s="16" t="s">
        <v>777</v>
      </c>
      <c r="M355" s="16" t="s">
        <v>6875</v>
      </c>
      <c r="N355" s="16" t="s">
        <v>39</v>
      </c>
      <c r="O355" s="17">
        <v>48</v>
      </c>
      <c r="P355" s="17">
        <v>0</v>
      </c>
      <c r="Q355" s="17">
        <v>0</v>
      </c>
      <c r="R355" s="18" t="s">
        <v>33</v>
      </c>
      <c r="S355" s="19">
        <v>60</v>
      </c>
      <c r="T355" s="19">
        <v>110</v>
      </c>
      <c r="U355" s="19">
        <v>0.1</v>
      </c>
      <c r="V355" s="19">
        <v>0</v>
      </c>
      <c r="W355" s="20">
        <v>2E-3</v>
      </c>
      <c r="X355" s="21">
        <v>9.6000000000000002E-2</v>
      </c>
      <c r="Y355" s="22" t="s">
        <v>33</v>
      </c>
      <c r="Z355" s="86" t="s">
        <v>6861</v>
      </c>
      <c r="AA355" s="15"/>
      <c r="AB355" s="15"/>
      <c r="AC355" s="15"/>
      <c r="AD355" s="25"/>
      <c r="AE355" s="26"/>
      <c r="AF355" s="27"/>
      <c r="AG355" s="29"/>
      <c r="AH355" s="29"/>
      <c r="AI355" s="29"/>
      <c r="AJ355" s="29"/>
      <c r="AK355" s="29"/>
      <c r="AL355" s="29"/>
      <c r="AM355" s="29"/>
      <c r="AN355" s="29"/>
      <c r="AO355" s="29"/>
    </row>
    <row r="356" spans="1:41" ht="16.5" customHeight="1">
      <c r="A356" s="83" t="s">
        <v>717</v>
      </c>
      <c r="B356" s="83"/>
      <c r="C356" s="490"/>
      <c r="D356" s="83"/>
      <c r="E356" s="37" t="s">
        <v>5887</v>
      </c>
      <c r="F356" s="14" t="s">
        <v>6874</v>
      </c>
      <c r="G356" s="37" t="s">
        <v>5888</v>
      </c>
      <c r="H356" s="15">
        <v>2009</v>
      </c>
      <c r="I356" s="15">
        <v>1</v>
      </c>
      <c r="J356" s="15">
        <v>0</v>
      </c>
      <c r="K356" s="15">
        <v>0</v>
      </c>
      <c r="L356" s="16" t="s">
        <v>777</v>
      </c>
      <c r="M356" s="16" t="s">
        <v>6875</v>
      </c>
      <c r="N356" s="16" t="s">
        <v>39</v>
      </c>
      <c r="O356" s="17">
        <v>48</v>
      </c>
      <c r="P356" s="17">
        <v>0</v>
      </c>
      <c r="Q356" s="17">
        <v>0</v>
      </c>
      <c r="R356" s="18" t="s">
        <v>33</v>
      </c>
      <c r="S356" s="19">
        <v>60</v>
      </c>
      <c r="T356" s="19">
        <v>110</v>
      </c>
      <c r="U356" s="19">
        <v>0.1</v>
      </c>
      <c r="V356" s="19">
        <v>0</v>
      </c>
      <c r="W356" s="20">
        <v>2E-3</v>
      </c>
      <c r="X356" s="21">
        <v>9.6000000000000002E-2</v>
      </c>
      <c r="Y356" s="22" t="s">
        <v>33</v>
      </c>
      <c r="Z356" s="86" t="s">
        <v>6861</v>
      </c>
      <c r="AA356" s="15"/>
      <c r="AB356" s="15"/>
      <c r="AC356" s="15"/>
      <c r="AD356" s="25"/>
      <c r="AE356" s="26"/>
      <c r="AF356" s="27"/>
      <c r="AG356" s="29"/>
      <c r="AH356" s="29"/>
      <c r="AI356" s="29"/>
      <c r="AJ356" s="29"/>
      <c r="AK356" s="29"/>
      <c r="AL356" s="29"/>
      <c r="AM356" s="29"/>
      <c r="AN356" s="29"/>
      <c r="AO356" s="29"/>
    </row>
    <row r="357" spans="1:41" ht="16.5" customHeight="1">
      <c r="A357" s="83" t="s">
        <v>717</v>
      </c>
      <c r="B357" s="83"/>
      <c r="C357" s="490"/>
      <c r="D357" s="83"/>
      <c r="E357" s="37" t="s">
        <v>5887</v>
      </c>
      <c r="F357" s="14" t="s">
        <v>6874</v>
      </c>
      <c r="G357" s="37" t="s">
        <v>5888</v>
      </c>
      <c r="H357" s="15">
        <v>2009</v>
      </c>
      <c r="I357" s="15">
        <v>1</v>
      </c>
      <c r="J357" s="15">
        <v>0</v>
      </c>
      <c r="K357" s="15">
        <v>0</v>
      </c>
      <c r="L357" s="16" t="s">
        <v>777</v>
      </c>
      <c r="M357" s="16" t="s">
        <v>6875</v>
      </c>
      <c r="N357" s="16" t="s">
        <v>39</v>
      </c>
      <c r="O357" s="17">
        <v>48</v>
      </c>
      <c r="P357" s="17">
        <v>0</v>
      </c>
      <c r="Q357" s="17">
        <v>0</v>
      </c>
      <c r="R357" s="18" t="s">
        <v>33</v>
      </c>
      <c r="S357" s="19">
        <v>60</v>
      </c>
      <c r="T357" s="19">
        <v>110</v>
      </c>
      <c r="U357" s="19">
        <v>0.1</v>
      </c>
      <c r="V357" s="19">
        <v>0</v>
      </c>
      <c r="W357" s="20">
        <v>2E-3</v>
      </c>
      <c r="X357" s="21">
        <v>9.6000000000000002E-2</v>
      </c>
      <c r="Y357" s="22" t="s">
        <v>33</v>
      </c>
      <c r="Z357" s="86" t="s">
        <v>6861</v>
      </c>
      <c r="AA357" s="15"/>
      <c r="AB357" s="15"/>
      <c r="AC357" s="15"/>
      <c r="AD357" s="25"/>
      <c r="AE357" s="26"/>
      <c r="AF357" s="27"/>
      <c r="AG357" s="29"/>
      <c r="AH357" s="29"/>
      <c r="AI357" s="29"/>
      <c r="AJ357" s="29"/>
      <c r="AK357" s="29"/>
      <c r="AL357" s="29"/>
      <c r="AM357" s="29"/>
      <c r="AN357" s="29"/>
      <c r="AO357" s="29"/>
    </row>
    <row r="358" spans="1:41" ht="16.5" customHeight="1">
      <c r="A358" s="83" t="s">
        <v>717</v>
      </c>
      <c r="B358" s="83"/>
      <c r="C358" s="490"/>
      <c r="D358" s="83"/>
      <c r="E358" s="37" t="s">
        <v>5887</v>
      </c>
      <c r="F358" s="14" t="s">
        <v>6874</v>
      </c>
      <c r="G358" s="37" t="s">
        <v>5888</v>
      </c>
      <c r="H358" s="15">
        <v>2021</v>
      </c>
      <c r="I358" s="15">
        <v>2</v>
      </c>
      <c r="J358" s="15">
        <v>0</v>
      </c>
      <c r="K358" s="15">
        <v>0</v>
      </c>
      <c r="L358" s="16" t="s">
        <v>777</v>
      </c>
      <c r="M358" s="16" t="s">
        <v>6875</v>
      </c>
      <c r="N358" s="16" t="s">
        <v>39</v>
      </c>
      <c r="O358" s="17">
        <v>1080</v>
      </c>
      <c r="P358" s="17">
        <v>0</v>
      </c>
      <c r="Q358" s="17">
        <v>0</v>
      </c>
      <c r="R358" s="18" t="s">
        <v>33</v>
      </c>
      <c r="S358" s="19">
        <v>60</v>
      </c>
      <c r="T358" s="19">
        <v>110</v>
      </c>
      <c r="U358" s="19">
        <v>0.6</v>
      </c>
      <c r="V358" s="19">
        <v>0</v>
      </c>
      <c r="W358" s="20">
        <v>2E-3</v>
      </c>
      <c r="X358" s="21">
        <v>4.32</v>
      </c>
      <c r="Y358" s="22" t="s">
        <v>33</v>
      </c>
      <c r="Z358" s="86" t="s">
        <v>6861</v>
      </c>
      <c r="AA358" s="15"/>
      <c r="AB358" s="15"/>
      <c r="AC358" s="15"/>
      <c r="AD358" s="25"/>
      <c r="AE358" s="26"/>
      <c r="AF358" s="27"/>
      <c r="AG358" s="29"/>
      <c r="AH358" s="29"/>
      <c r="AI358" s="29"/>
      <c r="AJ358" s="29"/>
      <c r="AK358" s="29"/>
      <c r="AL358" s="29"/>
      <c r="AM358" s="29"/>
      <c r="AN358" s="29"/>
      <c r="AO358" s="29"/>
    </row>
    <row r="359" spans="1:41" ht="16.5" customHeight="1">
      <c r="A359" s="83" t="s">
        <v>717</v>
      </c>
      <c r="B359" s="83"/>
      <c r="C359" s="490"/>
      <c r="D359" s="83"/>
      <c r="E359" s="37" t="s">
        <v>5887</v>
      </c>
      <c r="F359" s="14" t="s">
        <v>6874</v>
      </c>
      <c r="G359" s="37" t="s">
        <v>5888</v>
      </c>
      <c r="H359" s="15">
        <v>2021</v>
      </c>
      <c r="I359" s="15">
        <v>5</v>
      </c>
      <c r="J359" s="15">
        <v>0</v>
      </c>
      <c r="K359" s="15">
        <v>0</v>
      </c>
      <c r="L359" s="16" t="s">
        <v>777</v>
      </c>
      <c r="M359" s="16" t="s">
        <v>6875</v>
      </c>
      <c r="N359" s="16" t="s">
        <v>39</v>
      </c>
      <c r="O359" s="17">
        <v>1888</v>
      </c>
      <c r="P359" s="17">
        <v>0</v>
      </c>
      <c r="Q359" s="17">
        <v>0</v>
      </c>
      <c r="R359" s="18" t="s">
        <v>33</v>
      </c>
      <c r="S359" s="19">
        <v>60</v>
      </c>
      <c r="T359" s="19">
        <v>110</v>
      </c>
      <c r="U359" s="19">
        <v>2.2999999999999998</v>
      </c>
      <c r="V359" s="19">
        <v>0</v>
      </c>
      <c r="W359" s="20">
        <v>2E-3</v>
      </c>
      <c r="X359" s="21">
        <v>18.880000000000003</v>
      </c>
      <c r="Y359" s="22" t="s">
        <v>33</v>
      </c>
      <c r="Z359" s="86" t="s">
        <v>6861</v>
      </c>
      <c r="AA359" s="15"/>
      <c r="AB359" s="15"/>
      <c r="AC359" s="15"/>
      <c r="AD359" s="25"/>
      <c r="AE359" s="26"/>
      <c r="AF359" s="27"/>
      <c r="AG359" s="29"/>
      <c r="AH359" s="29"/>
      <c r="AI359" s="29"/>
      <c r="AJ359" s="29"/>
      <c r="AK359" s="29"/>
      <c r="AL359" s="29"/>
      <c r="AM359" s="29"/>
      <c r="AN359" s="29"/>
      <c r="AO359" s="29"/>
    </row>
    <row r="360" spans="1:41" ht="16.5" customHeight="1">
      <c r="A360" s="83" t="s">
        <v>717</v>
      </c>
      <c r="B360" s="83"/>
      <c r="C360" s="490"/>
      <c r="D360" s="83"/>
      <c r="E360" s="37" t="s">
        <v>5887</v>
      </c>
      <c r="F360" s="14" t="s">
        <v>6874</v>
      </c>
      <c r="G360" s="37" t="s">
        <v>5888</v>
      </c>
      <c r="H360" s="15">
        <v>2021</v>
      </c>
      <c r="I360" s="15">
        <v>5</v>
      </c>
      <c r="J360" s="15">
        <v>0</v>
      </c>
      <c r="K360" s="15">
        <v>0</v>
      </c>
      <c r="L360" s="16" t="s">
        <v>777</v>
      </c>
      <c r="M360" s="16" t="s">
        <v>6875</v>
      </c>
      <c r="N360" s="16" t="s">
        <v>39</v>
      </c>
      <c r="O360" s="17">
        <v>1888</v>
      </c>
      <c r="P360" s="17">
        <v>0</v>
      </c>
      <c r="Q360" s="17">
        <v>0</v>
      </c>
      <c r="R360" s="18" t="s">
        <v>33</v>
      </c>
      <c r="S360" s="19">
        <v>60</v>
      </c>
      <c r="T360" s="19">
        <v>110</v>
      </c>
      <c r="U360" s="19">
        <v>2.2999999999999998</v>
      </c>
      <c r="V360" s="19">
        <v>0</v>
      </c>
      <c r="W360" s="20">
        <v>2E-3</v>
      </c>
      <c r="X360" s="21">
        <v>18.880000000000003</v>
      </c>
      <c r="Y360" s="22" t="s">
        <v>33</v>
      </c>
      <c r="Z360" s="86" t="s">
        <v>6861</v>
      </c>
      <c r="AA360" s="15"/>
      <c r="AB360" s="15"/>
      <c r="AC360" s="15"/>
      <c r="AD360" s="25"/>
      <c r="AE360" s="26"/>
      <c r="AF360" s="27"/>
      <c r="AG360" s="29"/>
      <c r="AH360" s="29"/>
      <c r="AI360" s="29"/>
      <c r="AJ360" s="29"/>
      <c r="AK360" s="29"/>
      <c r="AL360" s="29"/>
      <c r="AM360" s="29"/>
      <c r="AN360" s="29"/>
      <c r="AO360" s="29"/>
    </row>
    <row r="361" spans="1:41" ht="16.5" customHeight="1">
      <c r="A361" s="83" t="s">
        <v>717</v>
      </c>
      <c r="B361" s="83"/>
      <c r="C361" s="490"/>
      <c r="D361" s="83"/>
      <c r="E361" s="37" t="s">
        <v>5887</v>
      </c>
      <c r="F361" s="14" t="s">
        <v>6874</v>
      </c>
      <c r="G361" s="37" t="s">
        <v>5888</v>
      </c>
      <c r="H361" s="15">
        <v>2009</v>
      </c>
      <c r="I361" s="15">
        <v>2</v>
      </c>
      <c r="J361" s="15">
        <v>0</v>
      </c>
      <c r="K361" s="15">
        <v>0</v>
      </c>
      <c r="L361" s="16" t="s">
        <v>777</v>
      </c>
      <c r="M361" s="16" t="s">
        <v>6875</v>
      </c>
      <c r="N361" s="16" t="s">
        <v>39</v>
      </c>
      <c r="O361" s="17">
        <v>72</v>
      </c>
      <c r="P361" s="17">
        <v>0</v>
      </c>
      <c r="Q361" s="17">
        <v>0</v>
      </c>
      <c r="R361" s="18" t="s">
        <v>33</v>
      </c>
      <c r="S361" s="19">
        <v>60</v>
      </c>
      <c r="T361" s="19">
        <v>110</v>
      </c>
      <c r="U361" s="19">
        <v>0.5763636363636363</v>
      </c>
      <c r="V361" s="19">
        <v>0</v>
      </c>
      <c r="W361" s="20">
        <v>6.3399999999999998E-2</v>
      </c>
      <c r="X361" s="21">
        <v>9.1295999999999999</v>
      </c>
      <c r="Y361" s="22" t="s">
        <v>33</v>
      </c>
      <c r="Z361" s="86" t="s">
        <v>6861</v>
      </c>
      <c r="AA361" s="15"/>
      <c r="AB361" s="15"/>
      <c r="AC361" s="15"/>
      <c r="AD361" s="25"/>
      <c r="AE361" s="26"/>
      <c r="AF361" s="27"/>
      <c r="AG361" s="29"/>
      <c r="AH361" s="29"/>
      <c r="AI361" s="29"/>
      <c r="AJ361" s="29"/>
      <c r="AK361" s="29"/>
      <c r="AL361" s="29"/>
      <c r="AM361" s="29"/>
      <c r="AN361" s="29"/>
      <c r="AO361" s="29"/>
    </row>
    <row r="362" spans="1:41" ht="16.5" customHeight="1">
      <c r="A362" s="83" t="s">
        <v>717</v>
      </c>
      <c r="B362" s="83"/>
      <c r="C362" s="490"/>
      <c r="D362" s="83"/>
      <c r="E362" s="37" t="s">
        <v>5887</v>
      </c>
      <c r="F362" s="14" t="s">
        <v>6874</v>
      </c>
      <c r="G362" s="37" t="s">
        <v>5888</v>
      </c>
      <c r="H362" s="15">
        <v>2010</v>
      </c>
      <c r="I362" s="15">
        <v>6</v>
      </c>
      <c r="J362" s="15">
        <v>0</v>
      </c>
      <c r="K362" s="15">
        <v>0</v>
      </c>
      <c r="L362" s="16" t="s">
        <v>786</v>
      </c>
      <c r="M362" s="16" t="s">
        <v>6875</v>
      </c>
      <c r="N362" s="16" t="s">
        <v>39</v>
      </c>
      <c r="O362" s="17">
        <v>144</v>
      </c>
      <c r="P362" s="17">
        <v>0</v>
      </c>
      <c r="Q362" s="17">
        <v>0</v>
      </c>
      <c r="R362" s="18" t="s">
        <v>33</v>
      </c>
      <c r="S362" s="19">
        <v>60</v>
      </c>
      <c r="T362" s="19">
        <v>110</v>
      </c>
      <c r="U362" s="19">
        <v>0.45454545454545453</v>
      </c>
      <c r="V362" s="19">
        <v>0</v>
      </c>
      <c r="W362" s="20">
        <v>0.05</v>
      </c>
      <c r="X362" s="21">
        <v>43.2</v>
      </c>
      <c r="Y362" s="22" t="s">
        <v>33</v>
      </c>
      <c r="Z362" s="86" t="s">
        <v>6861</v>
      </c>
      <c r="AA362" s="15"/>
      <c r="AB362" s="15"/>
      <c r="AC362" s="15"/>
      <c r="AD362" s="25"/>
      <c r="AE362" s="26"/>
      <c r="AF362" s="27"/>
      <c r="AG362" s="29"/>
      <c r="AH362" s="29"/>
      <c r="AI362" s="29"/>
      <c r="AJ362" s="29"/>
      <c r="AK362" s="29"/>
      <c r="AL362" s="29"/>
      <c r="AM362" s="29"/>
      <c r="AN362" s="29"/>
      <c r="AO362" s="29"/>
    </row>
    <row r="363" spans="1:41" ht="16.5" customHeight="1">
      <c r="A363" s="83" t="s">
        <v>717</v>
      </c>
      <c r="B363" s="83"/>
      <c r="C363" s="490"/>
      <c r="D363" s="83"/>
      <c r="E363" s="37" t="s">
        <v>5885</v>
      </c>
      <c r="F363" s="14" t="s">
        <v>6874</v>
      </c>
      <c r="G363" s="37" t="s">
        <v>5886</v>
      </c>
      <c r="H363" s="15">
        <v>2017</v>
      </c>
      <c r="I363" s="15">
        <v>1</v>
      </c>
      <c r="J363" s="15">
        <v>0</v>
      </c>
      <c r="K363" s="15">
        <v>0</v>
      </c>
      <c r="L363" s="16" t="s">
        <v>786</v>
      </c>
      <c r="M363" s="16" t="s">
        <v>6875</v>
      </c>
      <c r="N363" s="16" t="s">
        <v>39</v>
      </c>
      <c r="O363" s="17">
        <v>72</v>
      </c>
      <c r="P363" s="17">
        <v>0</v>
      </c>
      <c r="Q363" s="17">
        <v>0</v>
      </c>
      <c r="R363" s="18" t="s">
        <v>33</v>
      </c>
      <c r="S363" s="19">
        <v>60</v>
      </c>
      <c r="T363" s="19">
        <v>110</v>
      </c>
      <c r="U363" s="19">
        <v>2.7272727272727271</v>
      </c>
      <c r="V363" s="19">
        <v>0</v>
      </c>
      <c r="W363" s="20">
        <v>0.3</v>
      </c>
      <c r="X363" s="21">
        <v>21.599999999999998</v>
      </c>
      <c r="Y363" s="22" t="s">
        <v>33</v>
      </c>
      <c r="Z363" s="86" t="s">
        <v>6861</v>
      </c>
      <c r="AA363" s="15"/>
      <c r="AB363" s="15"/>
      <c r="AC363" s="15"/>
      <c r="AD363" s="25"/>
      <c r="AE363" s="26"/>
      <c r="AF363" s="27"/>
      <c r="AG363" s="29"/>
      <c r="AH363" s="29"/>
      <c r="AI363" s="29"/>
      <c r="AJ363" s="29"/>
      <c r="AK363" s="29"/>
      <c r="AL363" s="29"/>
      <c r="AM363" s="29"/>
      <c r="AN363" s="29"/>
      <c r="AO363" s="29"/>
    </row>
    <row r="364" spans="1:41" ht="16.5" customHeight="1">
      <c r="A364" s="83" t="s">
        <v>717</v>
      </c>
      <c r="B364" s="83"/>
      <c r="C364" s="490"/>
      <c r="D364" s="83"/>
      <c r="E364" s="37" t="s">
        <v>5887</v>
      </c>
      <c r="F364" s="14" t="s">
        <v>6874</v>
      </c>
      <c r="G364" s="37" t="s">
        <v>5888</v>
      </c>
      <c r="H364" s="15">
        <v>2011</v>
      </c>
      <c r="I364" s="15">
        <v>1</v>
      </c>
      <c r="J364" s="15">
        <v>0</v>
      </c>
      <c r="K364" s="15">
        <v>0</v>
      </c>
      <c r="L364" s="16" t="s">
        <v>786</v>
      </c>
      <c r="M364" s="16" t="s">
        <v>6875</v>
      </c>
      <c r="N364" s="16" t="s">
        <v>39</v>
      </c>
      <c r="O364" s="17">
        <v>72</v>
      </c>
      <c r="P364" s="17">
        <v>0</v>
      </c>
      <c r="Q364" s="17">
        <v>0</v>
      </c>
      <c r="R364" s="18" t="s">
        <v>33</v>
      </c>
      <c r="S364" s="19">
        <v>60</v>
      </c>
      <c r="T364" s="19">
        <v>110</v>
      </c>
      <c r="U364" s="19">
        <v>2.7272727272727271</v>
      </c>
      <c r="V364" s="19">
        <v>0</v>
      </c>
      <c r="W364" s="20">
        <v>0.3</v>
      </c>
      <c r="X364" s="21">
        <v>21.599999999999998</v>
      </c>
      <c r="Y364" s="22" t="s">
        <v>33</v>
      </c>
      <c r="Z364" s="86" t="s">
        <v>6861</v>
      </c>
      <c r="AA364" s="15"/>
      <c r="AB364" s="15"/>
      <c r="AC364" s="15"/>
      <c r="AD364" s="25"/>
      <c r="AE364" s="26"/>
      <c r="AF364" s="27"/>
      <c r="AG364" s="29"/>
      <c r="AH364" s="29"/>
      <c r="AI364" s="29"/>
      <c r="AJ364" s="29"/>
      <c r="AK364" s="29"/>
      <c r="AL364" s="29"/>
      <c r="AM364" s="29"/>
      <c r="AN364" s="29"/>
      <c r="AO364" s="29"/>
    </row>
    <row r="365" spans="1:41" ht="16.5" customHeight="1">
      <c r="A365" s="83" t="s">
        <v>717</v>
      </c>
      <c r="B365" s="13"/>
      <c r="C365" s="189"/>
      <c r="D365" s="83"/>
      <c r="E365" s="14" t="s">
        <v>768</v>
      </c>
      <c r="F365" s="14" t="s">
        <v>67</v>
      </c>
      <c r="G365" s="14" t="s">
        <v>769</v>
      </c>
      <c r="H365" s="15">
        <v>2005</v>
      </c>
      <c r="I365" s="15">
        <v>1</v>
      </c>
      <c r="J365" s="15">
        <v>0</v>
      </c>
      <c r="K365" s="15">
        <v>0</v>
      </c>
      <c r="L365" s="16" t="s">
        <v>743</v>
      </c>
      <c r="M365" s="16" t="s">
        <v>5870</v>
      </c>
      <c r="N365" s="16" t="s">
        <v>720</v>
      </c>
      <c r="O365" s="17">
        <v>30</v>
      </c>
      <c r="P365" s="17">
        <v>30</v>
      </c>
      <c r="Q365" s="17">
        <v>0</v>
      </c>
      <c r="R365" s="18" t="s">
        <v>33</v>
      </c>
      <c r="S365" s="19">
        <v>60</v>
      </c>
      <c r="T365" s="19">
        <v>110</v>
      </c>
      <c r="U365" s="19">
        <v>7.4545454545454541</v>
      </c>
      <c r="V365" s="19">
        <v>0</v>
      </c>
      <c r="W365" s="20">
        <v>0.82</v>
      </c>
      <c r="X365" s="21">
        <v>24.599999999999998</v>
      </c>
      <c r="Y365" s="22" t="s">
        <v>33</v>
      </c>
      <c r="Z365" s="86" t="s">
        <v>62</v>
      </c>
      <c r="AA365" s="15"/>
      <c r="AB365" s="15"/>
      <c r="AC365" s="15"/>
      <c r="AD365" s="25"/>
      <c r="AE365" s="26"/>
      <c r="AF365" s="27"/>
      <c r="AG365" s="29"/>
      <c r="AH365" s="29"/>
      <c r="AI365" s="29"/>
      <c r="AJ365" s="29"/>
      <c r="AK365" s="29"/>
      <c r="AL365" s="29"/>
      <c r="AM365" s="29"/>
      <c r="AN365" s="29"/>
      <c r="AO365" s="29"/>
    </row>
    <row r="366" spans="1:41" ht="16.5" customHeight="1">
      <c r="A366" s="83" t="s">
        <v>717</v>
      </c>
      <c r="B366" s="83"/>
      <c r="C366" s="490"/>
      <c r="D366" s="83"/>
      <c r="E366" s="37" t="s">
        <v>5887</v>
      </c>
      <c r="F366" s="14" t="s">
        <v>6874</v>
      </c>
      <c r="G366" s="37" t="s">
        <v>5888</v>
      </c>
      <c r="H366" s="15">
        <v>2010</v>
      </c>
      <c r="I366" s="15">
        <v>1</v>
      </c>
      <c r="J366" s="15">
        <v>0</v>
      </c>
      <c r="K366" s="15">
        <v>0</v>
      </c>
      <c r="L366" s="16" t="s">
        <v>786</v>
      </c>
      <c r="M366" s="16" t="s">
        <v>6875</v>
      </c>
      <c r="N366" s="16" t="s">
        <v>39</v>
      </c>
      <c r="O366" s="17">
        <v>144</v>
      </c>
      <c r="P366" s="17">
        <v>0</v>
      </c>
      <c r="Q366" s="17">
        <v>0</v>
      </c>
      <c r="R366" s="18" t="s">
        <v>33</v>
      </c>
      <c r="S366" s="19">
        <v>60</v>
      </c>
      <c r="T366" s="19">
        <v>110</v>
      </c>
      <c r="U366" s="19">
        <v>2.2727272727272729</v>
      </c>
      <c r="V366" s="19">
        <v>0</v>
      </c>
      <c r="W366" s="20">
        <v>0.25</v>
      </c>
      <c r="X366" s="21">
        <v>36</v>
      </c>
      <c r="Y366" s="22" t="s">
        <v>33</v>
      </c>
      <c r="Z366" s="86" t="s">
        <v>6861</v>
      </c>
      <c r="AA366" s="15"/>
      <c r="AB366" s="15"/>
      <c r="AC366" s="15"/>
      <c r="AD366" s="25"/>
      <c r="AE366" s="26"/>
      <c r="AF366" s="27"/>
      <c r="AG366" s="29"/>
      <c r="AH366" s="29"/>
      <c r="AI366" s="29"/>
      <c r="AJ366" s="29"/>
      <c r="AK366" s="29"/>
      <c r="AL366" s="29"/>
      <c r="AM366" s="29"/>
      <c r="AN366" s="29"/>
      <c r="AO366" s="29"/>
    </row>
    <row r="367" spans="1:41" ht="16.5" customHeight="1">
      <c r="A367" s="83" t="s">
        <v>717</v>
      </c>
      <c r="B367" s="83"/>
      <c r="C367" s="490"/>
      <c r="D367" s="83"/>
      <c r="E367" s="37" t="s">
        <v>5887</v>
      </c>
      <c r="F367" s="14" t="s">
        <v>6874</v>
      </c>
      <c r="G367" s="37" t="s">
        <v>5888</v>
      </c>
      <c r="H367" s="15">
        <v>2010</v>
      </c>
      <c r="I367" s="15">
        <v>1</v>
      </c>
      <c r="J367" s="15">
        <v>0</v>
      </c>
      <c r="K367" s="15">
        <v>0</v>
      </c>
      <c r="L367" s="16" t="s">
        <v>786</v>
      </c>
      <c r="M367" s="16" t="s">
        <v>6875</v>
      </c>
      <c r="N367" s="16" t="s">
        <v>39</v>
      </c>
      <c r="O367" s="17">
        <v>144</v>
      </c>
      <c r="P367" s="17">
        <v>0</v>
      </c>
      <c r="Q367" s="17">
        <v>0</v>
      </c>
      <c r="R367" s="18" t="s">
        <v>33</v>
      </c>
      <c r="S367" s="19">
        <v>60</v>
      </c>
      <c r="T367" s="19">
        <v>110</v>
      </c>
      <c r="U367" s="19">
        <v>2.2727272727272729</v>
      </c>
      <c r="V367" s="19">
        <v>0</v>
      </c>
      <c r="W367" s="20">
        <v>0.25</v>
      </c>
      <c r="X367" s="21">
        <v>36</v>
      </c>
      <c r="Y367" s="22" t="s">
        <v>33</v>
      </c>
      <c r="Z367" s="86" t="s">
        <v>6861</v>
      </c>
      <c r="AA367" s="15"/>
      <c r="AB367" s="15"/>
      <c r="AC367" s="15"/>
      <c r="AD367" s="25"/>
      <c r="AE367" s="26"/>
      <c r="AF367" s="27"/>
      <c r="AG367" s="29"/>
      <c r="AH367" s="29"/>
      <c r="AI367" s="29"/>
      <c r="AJ367" s="29"/>
      <c r="AK367" s="29"/>
      <c r="AL367" s="29"/>
      <c r="AM367" s="29"/>
      <c r="AN367" s="29"/>
      <c r="AO367" s="29"/>
    </row>
    <row r="368" spans="1:41" ht="16.5" customHeight="1">
      <c r="A368" s="83" t="s">
        <v>717</v>
      </c>
      <c r="B368" s="13"/>
      <c r="C368" s="189"/>
      <c r="D368" s="83"/>
      <c r="E368" s="14" t="s">
        <v>727</v>
      </c>
      <c r="F368" s="14" t="s">
        <v>38</v>
      </c>
      <c r="G368" s="14" t="s">
        <v>728</v>
      </c>
      <c r="H368" s="15">
        <v>0</v>
      </c>
      <c r="I368" s="15">
        <v>314</v>
      </c>
      <c r="J368" s="15">
        <v>0</v>
      </c>
      <c r="K368" s="15">
        <v>0</v>
      </c>
      <c r="L368" s="16" t="s">
        <v>726</v>
      </c>
      <c r="M368" s="16" t="s">
        <v>5870</v>
      </c>
      <c r="N368" s="16" t="s">
        <v>720</v>
      </c>
      <c r="O368" s="17">
        <v>1440</v>
      </c>
      <c r="P368" s="17">
        <v>0</v>
      </c>
      <c r="Q368" s="17">
        <v>0</v>
      </c>
      <c r="R368" s="18" t="s">
        <v>33</v>
      </c>
      <c r="S368" s="19">
        <v>60</v>
      </c>
      <c r="T368" s="19">
        <v>110</v>
      </c>
      <c r="U368" s="19">
        <v>0.27272727272727271</v>
      </c>
      <c r="V368" s="19">
        <v>0</v>
      </c>
      <c r="W368" s="20">
        <v>0.03</v>
      </c>
      <c r="X368" s="21">
        <v>13564.8</v>
      </c>
      <c r="Y368" s="22" t="s">
        <v>33</v>
      </c>
      <c r="Z368" s="86" t="s">
        <v>62</v>
      </c>
      <c r="AA368" s="15"/>
      <c r="AB368" s="15"/>
      <c r="AC368" s="15"/>
      <c r="AD368" s="25"/>
      <c r="AE368" s="26"/>
      <c r="AF368" s="27"/>
      <c r="AG368" s="29"/>
      <c r="AH368" s="29"/>
      <c r="AI368" s="29"/>
      <c r="AJ368" s="29"/>
      <c r="AK368" s="29"/>
      <c r="AL368" s="29"/>
      <c r="AM368" s="29"/>
      <c r="AN368" s="29"/>
      <c r="AO368" s="29"/>
    </row>
    <row r="369" spans="1:41" ht="16.5" customHeight="1">
      <c r="A369" s="83" t="s">
        <v>717</v>
      </c>
      <c r="B369" s="83"/>
      <c r="C369" s="490"/>
      <c r="D369" s="83"/>
      <c r="E369" s="37" t="s">
        <v>5883</v>
      </c>
      <c r="F369" s="14" t="s">
        <v>6874</v>
      </c>
      <c r="G369" s="37" t="s">
        <v>5884</v>
      </c>
      <c r="H369" s="15">
        <v>2018</v>
      </c>
      <c r="I369" s="15">
        <v>2</v>
      </c>
      <c r="J369" s="15">
        <v>0</v>
      </c>
      <c r="K369" s="15">
        <v>0</v>
      </c>
      <c r="L369" s="16" t="s">
        <v>777</v>
      </c>
      <c r="M369" s="16" t="s">
        <v>6875</v>
      </c>
      <c r="N369" s="16" t="s">
        <v>39</v>
      </c>
      <c r="O369" s="17">
        <v>1080</v>
      </c>
      <c r="P369" s="17">
        <v>0</v>
      </c>
      <c r="Q369" s="17">
        <v>0</v>
      </c>
      <c r="R369" s="18" t="s">
        <v>33</v>
      </c>
      <c r="S369" s="19">
        <v>60</v>
      </c>
      <c r="T369" s="19">
        <v>110</v>
      </c>
      <c r="U369" s="19">
        <v>0.5763636363636363</v>
      </c>
      <c r="V369" s="19">
        <v>0</v>
      </c>
      <c r="W369" s="20">
        <v>6.3399999999999998E-2</v>
      </c>
      <c r="X369" s="21">
        <v>136.94399999999999</v>
      </c>
      <c r="Y369" s="22" t="s">
        <v>33</v>
      </c>
      <c r="Z369" s="86" t="s">
        <v>6861</v>
      </c>
      <c r="AA369" s="15"/>
      <c r="AB369" s="15"/>
      <c r="AC369" s="15"/>
      <c r="AD369" s="25"/>
      <c r="AE369" s="26"/>
      <c r="AF369" s="27"/>
      <c r="AG369" s="29"/>
      <c r="AH369" s="29"/>
      <c r="AI369" s="29"/>
      <c r="AJ369" s="29"/>
      <c r="AK369" s="29"/>
      <c r="AL369" s="29"/>
      <c r="AM369" s="29"/>
      <c r="AN369" s="29"/>
      <c r="AO369" s="29"/>
    </row>
    <row r="370" spans="1:41" ht="16.5" customHeight="1">
      <c r="A370" s="83" t="s">
        <v>717</v>
      </c>
      <c r="B370" s="13"/>
      <c r="C370" s="189"/>
      <c r="D370" s="83"/>
      <c r="E370" s="14" t="s">
        <v>766</v>
      </c>
      <c r="F370" s="14" t="s">
        <v>155</v>
      </c>
      <c r="G370" s="14" t="s">
        <v>767</v>
      </c>
      <c r="H370" s="15">
        <v>2017</v>
      </c>
      <c r="I370" s="15">
        <v>1</v>
      </c>
      <c r="J370" s="15">
        <v>0</v>
      </c>
      <c r="K370" s="15">
        <v>0</v>
      </c>
      <c r="L370" s="16" t="s">
        <v>743</v>
      </c>
      <c r="M370" s="16" t="s">
        <v>5870</v>
      </c>
      <c r="N370" s="16" t="s">
        <v>720</v>
      </c>
      <c r="O370" s="17">
        <v>50</v>
      </c>
      <c r="P370" s="17">
        <v>8710</v>
      </c>
      <c r="Q370" s="17">
        <v>0</v>
      </c>
      <c r="R370" s="18" t="s">
        <v>33</v>
      </c>
      <c r="S370" s="19">
        <v>60</v>
      </c>
      <c r="T370" s="19">
        <v>110</v>
      </c>
      <c r="U370" s="19">
        <v>13.636363636363637</v>
      </c>
      <c r="V370" s="19">
        <v>0</v>
      </c>
      <c r="W370" s="20">
        <v>1.5</v>
      </c>
      <c r="X370" s="21">
        <v>75</v>
      </c>
      <c r="Y370" s="22" t="s">
        <v>33</v>
      </c>
      <c r="Z370" s="86" t="s">
        <v>62</v>
      </c>
      <c r="AA370" s="15"/>
      <c r="AB370" s="15"/>
      <c r="AC370" s="15"/>
      <c r="AD370" s="25"/>
      <c r="AE370" s="26"/>
      <c r="AF370" s="27"/>
      <c r="AG370" s="29"/>
      <c r="AH370" s="29"/>
      <c r="AI370" s="29"/>
      <c r="AJ370" s="29"/>
      <c r="AK370" s="29"/>
      <c r="AL370" s="29"/>
      <c r="AM370" s="29"/>
      <c r="AN370" s="29"/>
      <c r="AO370" s="29"/>
    </row>
    <row r="371" spans="1:41" ht="16.5" customHeight="1">
      <c r="A371" s="83" t="s">
        <v>717</v>
      </c>
      <c r="B371" s="13"/>
      <c r="C371" s="189"/>
      <c r="D371" s="83"/>
      <c r="E371" s="14" t="s">
        <v>37</v>
      </c>
      <c r="F371" s="14" t="s">
        <v>83</v>
      </c>
      <c r="G371" s="14" t="s">
        <v>765</v>
      </c>
      <c r="H371" s="15">
        <v>2008</v>
      </c>
      <c r="I371" s="15">
        <v>2</v>
      </c>
      <c r="J371" s="15">
        <v>0</v>
      </c>
      <c r="K371" s="15">
        <v>0</v>
      </c>
      <c r="L371" s="16" t="s">
        <v>719</v>
      </c>
      <c r="M371" s="16" t="s">
        <v>6860</v>
      </c>
      <c r="N371" s="16" t="s">
        <v>720</v>
      </c>
      <c r="O371" s="17">
        <v>1920</v>
      </c>
      <c r="P371" s="17">
        <v>0</v>
      </c>
      <c r="Q371" s="17">
        <v>0</v>
      </c>
      <c r="R371" s="18" t="s">
        <v>33</v>
      </c>
      <c r="S371" s="19">
        <v>60</v>
      </c>
      <c r="T371" s="19">
        <v>110</v>
      </c>
      <c r="U371" s="19">
        <v>0.36363636363636365</v>
      </c>
      <c r="V371" s="19">
        <v>0</v>
      </c>
      <c r="W371" s="20">
        <v>0.04</v>
      </c>
      <c r="X371" s="21">
        <v>153.6</v>
      </c>
      <c r="Y371" s="22" t="s">
        <v>33</v>
      </c>
      <c r="Z371" s="86" t="s">
        <v>6861</v>
      </c>
      <c r="AA371" s="15"/>
      <c r="AB371" s="15"/>
      <c r="AC371" s="15"/>
      <c r="AD371" s="25"/>
      <c r="AE371" s="26"/>
      <c r="AF371" s="27"/>
      <c r="AG371" s="29"/>
      <c r="AH371" s="29"/>
      <c r="AI371" s="29"/>
      <c r="AJ371" s="29"/>
      <c r="AK371" s="29"/>
      <c r="AL371" s="29"/>
      <c r="AM371" s="29"/>
      <c r="AN371" s="29"/>
      <c r="AO371" s="29"/>
    </row>
    <row r="372" spans="1:41" s="29" customFormat="1" ht="16.5" customHeight="1">
      <c r="A372" s="83" t="s">
        <v>717</v>
      </c>
      <c r="B372" s="13"/>
      <c r="C372" s="189"/>
      <c r="D372" s="83"/>
      <c r="E372" s="14" t="s">
        <v>763</v>
      </c>
      <c r="F372" s="14" t="s">
        <v>417</v>
      </c>
      <c r="G372" s="14" t="s">
        <v>764</v>
      </c>
      <c r="H372" s="15">
        <v>2012</v>
      </c>
      <c r="I372" s="15">
        <v>2</v>
      </c>
      <c r="J372" s="15">
        <v>0</v>
      </c>
      <c r="K372" s="15">
        <v>0</v>
      </c>
      <c r="L372" s="16" t="s">
        <v>726</v>
      </c>
      <c r="M372" s="16" t="s">
        <v>6860</v>
      </c>
      <c r="N372" s="16" t="s">
        <v>720</v>
      </c>
      <c r="O372" s="17">
        <v>720</v>
      </c>
      <c r="P372" s="17">
        <v>0</v>
      </c>
      <c r="Q372" s="17">
        <v>0</v>
      </c>
      <c r="R372" s="18" t="s">
        <v>33</v>
      </c>
      <c r="S372" s="19">
        <v>60</v>
      </c>
      <c r="T372" s="19">
        <v>110</v>
      </c>
      <c r="U372" s="19">
        <v>1.0909090909090908</v>
      </c>
      <c r="V372" s="19">
        <v>0</v>
      </c>
      <c r="W372" s="20">
        <v>0.12</v>
      </c>
      <c r="X372" s="21">
        <v>172.79999999999998</v>
      </c>
      <c r="Y372" s="22" t="s">
        <v>33</v>
      </c>
      <c r="Z372" s="86" t="s">
        <v>6861</v>
      </c>
      <c r="AA372" s="15"/>
      <c r="AB372" s="15"/>
      <c r="AC372" s="15"/>
      <c r="AD372" s="25"/>
      <c r="AE372" s="26"/>
      <c r="AF372" s="27"/>
    </row>
    <row r="373" spans="1:41" s="29" customFormat="1" ht="16.5" customHeight="1">
      <c r="A373" s="83" t="s">
        <v>717</v>
      </c>
      <c r="B373" s="83"/>
      <c r="C373" s="490"/>
      <c r="D373" s="83"/>
      <c r="E373" s="37" t="s">
        <v>5885</v>
      </c>
      <c r="F373" s="14" t="s">
        <v>6874</v>
      </c>
      <c r="G373" s="37" t="s">
        <v>5886</v>
      </c>
      <c r="H373" s="15">
        <v>2010</v>
      </c>
      <c r="I373" s="15">
        <v>1</v>
      </c>
      <c r="J373" s="15">
        <v>0</v>
      </c>
      <c r="K373" s="15">
        <v>0</v>
      </c>
      <c r="L373" s="16" t="s">
        <v>786</v>
      </c>
      <c r="M373" s="16" t="s">
        <v>6875</v>
      </c>
      <c r="N373" s="16" t="s">
        <v>39</v>
      </c>
      <c r="O373" s="17">
        <v>144</v>
      </c>
      <c r="P373" s="17">
        <v>0</v>
      </c>
      <c r="Q373" s="17">
        <v>0</v>
      </c>
      <c r="R373" s="18" t="s">
        <v>33</v>
      </c>
      <c r="S373" s="19">
        <v>60</v>
      </c>
      <c r="T373" s="19">
        <v>110</v>
      </c>
      <c r="U373" s="19">
        <v>5.4545454545454541</v>
      </c>
      <c r="V373" s="19">
        <v>0</v>
      </c>
      <c r="W373" s="20">
        <v>0.6</v>
      </c>
      <c r="X373" s="21">
        <v>86.399999999999991</v>
      </c>
      <c r="Y373" s="22" t="s">
        <v>33</v>
      </c>
      <c r="Z373" s="86" t="s">
        <v>6861</v>
      </c>
      <c r="AA373" s="15"/>
      <c r="AB373" s="15"/>
      <c r="AC373" s="15"/>
      <c r="AD373" s="25"/>
      <c r="AE373" s="26"/>
      <c r="AF373" s="27"/>
    </row>
    <row r="374" spans="1:41" s="29" customFormat="1" ht="16.5" customHeight="1">
      <c r="A374" s="83" t="s">
        <v>717</v>
      </c>
      <c r="B374" s="83"/>
      <c r="C374" s="490"/>
      <c r="D374" s="83"/>
      <c r="E374" s="37" t="s">
        <v>5883</v>
      </c>
      <c r="F374" s="14" t="s">
        <v>6874</v>
      </c>
      <c r="G374" s="37" t="s">
        <v>5884</v>
      </c>
      <c r="H374" s="15">
        <v>2011</v>
      </c>
      <c r="I374" s="15">
        <v>1</v>
      </c>
      <c r="J374" s="15">
        <v>0</v>
      </c>
      <c r="K374" s="15">
        <v>0</v>
      </c>
      <c r="L374" s="16" t="s">
        <v>777</v>
      </c>
      <c r="M374" s="16" t="s">
        <v>6875</v>
      </c>
      <c r="N374" s="16" t="s">
        <v>39</v>
      </c>
      <c r="O374" s="17">
        <v>1336</v>
      </c>
      <c r="P374" s="17">
        <v>0</v>
      </c>
      <c r="Q374" s="17">
        <v>0</v>
      </c>
      <c r="R374" s="18" t="s">
        <v>33</v>
      </c>
      <c r="S374" s="19">
        <v>60</v>
      </c>
      <c r="T374" s="19">
        <v>110</v>
      </c>
      <c r="U374" s="19">
        <v>0.68181818181818177</v>
      </c>
      <c r="V374" s="19">
        <v>0</v>
      </c>
      <c r="W374" s="20">
        <v>7.4999999999999997E-2</v>
      </c>
      <c r="X374" s="21">
        <v>100.2</v>
      </c>
      <c r="Y374" s="22" t="s">
        <v>33</v>
      </c>
      <c r="Z374" s="86" t="s">
        <v>6861</v>
      </c>
      <c r="AA374" s="15"/>
      <c r="AB374" s="15"/>
      <c r="AC374" s="15"/>
      <c r="AD374" s="25"/>
      <c r="AE374" s="26"/>
      <c r="AF374" s="27"/>
    </row>
    <row r="375" spans="1:41" s="29" customFormat="1" ht="16.5" customHeight="1">
      <c r="A375" s="83" t="s">
        <v>717</v>
      </c>
      <c r="B375" s="13"/>
      <c r="C375" s="189"/>
      <c r="D375" s="83"/>
      <c r="E375" s="14" t="s">
        <v>723</v>
      </c>
      <c r="F375" s="14" t="s">
        <v>724</v>
      </c>
      <c r="G375" s="14" t="s">
        <v>725</v>
      </c>
      <c r="H375" s="15">
        <v>0</v>
      </c>
      <c r="I375" s="15">
        <v>158</v>
      </c>
      <c r="J375" s="15">
        <v>0</v>
      </c>
      <c r="K375" s="15">
        <v>0</v>
      </c>
      <c r="L375" s="16" t="s">
        <v>726</v>
      </c>
      <c r="M375" s="16" t="s">
        <v>5870</v>
      </c>
      <c r="N375" s="16" t="s">
        <v>720</v>
      </c>
      <c r="O375" s="17">
        <v>1440</v>
      </c>
      <c r="P375" s="17">
        <v>0</v>
      </c>
      <c r="Q375" s="17">
        <v>0</v>
      </c>
      <c r="R375" s="18" t="s">
        <v>33</v>
      </c>
      <c r="S375" s="19">
        <v>60</v>
      </c>
      <c r="T375" s="19">
        <v>110</v>
      </c>
      <c r="U375" s="19">
        <v>0.68181818181818177</v>
      </c>
      <c r="V375" s="19">
        <v>0</v>
      </c>
      <c r="W375" s="20">
        <v>7.4999999999999997E-2</v>
      </c>
      <c r="X375" s="21">
        <v>17064</v>
      </c>
      <c r="Y375" s="22" t="s">
        <v>33</v>
      </c>
      <c r="Z375" s="86" t="s">
        <v>62</v>
      </c>
      <c r="AA375" s="15"/>
      <c r="AB375" s="15"/>
      <c r="AC375" s="15"/>
      <c r="AD375" s="25"/>
      <c r="AE375" s="26"/>
      <c r="AF375" s="27"/>
    </row>
    <row r="376" spans="1:41" s="29" customFormat="1" ht="16.5" customHeight="1">
      <c r="A376" s="83" t="s">
        <v>717</v>
      </c>
      <c r="B376" s="13"/>
      <c r="C376" s="189"/>
      <c r="D376" s="83"/>
      <c r="E376" s="14" t="s">
        <v>72</v>
      </c>
      <c r="F376" s="14" t="s">
        <v>38</v>
      </c>
      <c r="G376" s="14" t="s">
        <v>73</v>
      </c>
      <c r="H376" s="15">
        <v>2009</v>
      </c>
      <c r="I376" s="15">
        <v>30</v>
      </c>
      <c r="J376" s="15">
        <v>0</v>
      </c>
      <c r="K376" s="15">
        <v>0</v>
      </c>
      <c r="L376" s="16" t="s">
        <v>743</v>
      </c>
      <c r="M376" s="16" t="s">
        <v>5870</v>
      </c>
      <c r="N376" s="16" t="s">
        <v>720</v>
      </c>
      <c r="O376" s="17">
        <v>2304</v>
      </c>
      <c r="P376" s="17">
        <v>0</v>
      </c>
      <c r="Q376" s="17">
        <v>0</v>
      </c>
      <c r="R376" s="18" t="s">
        <v>33</v>
      </c>
      <c r="S376" s="19">
        <v>60</v>
      </c>
      <c r="T376" s="19">
        <v>220</v>
      </c>
      <c r="U376" s="19">
        <v>0.25454545454545452</v>
      </c>
      <c r="V376" s="19">
        <v>0</v>
      </c>
      <c r="W376" s="20">
        <v>5.6000000000000001E-2</v>
      </c>
      <c r="X376" s="21">
        <v>3870.7200000000003</v>
      </c>
      <c r="Y376" s="22" t="s">
        <v>33</v>
      </c>
      <c r="Z376" s="86" t="s">
        <v>62</v>
      </c>
      <c r="AA376" s="15"/>
      <c r="AB376" s="15"/>
      <c r="AC376" s="15"/>
      <c r="AD376" s="25"/>
      <c r="AE376" s="26"/>
      <c r="AF376" s="27"/>
    </row>
    <row r="377" spans="1:41" s="29" customFormat="1" ht="16.5" customHeight="1">
      <c r="A377" s="83" t="s">
        <v>717</v>
      </c>
      <c r="B377" s="13"/>
      <c r="C377" s="189"/>
      <c r="D377" s="83"/>
      <c r="E377" s="14" t="s">
        <v>72</v>
      </c>
      <c r="F377" s="14" t="s">
        <v>38</v>
      </c>
      <c r="G377" s="14" t="s">
        <v>73</v>
      </c>
      <c r="H377" s="15">
        <v>2009</v>
      </c>
      <c r="I377" s="15">
        <v>12</v>
      </c>
      <c r="J377" s="15">
        <v>0</v>
      </c>
      <c r="K377" s="15">
        <v>0</v>
      </c>
      <c r="L377" s="16" t="s">
        <v>6865</v>
      </c>
      <c r="M377" s="16" t="s">
        <v>6860</v>
      </c>
      <c r="N377" s="16" t="s">
        <v>720</v>
      </c>
      <c r="O377" s="17">
        <v>2304</v>
      </c>
      <c r="P377" s="17">
        <v>0</v>
      </c>
      <c r="Q377" s="17">
        <v>0</v>
      </c>
      <c r="R377" s="18" t="s">
        <v>33</v>
      </c>
      <c r="S377" s="19">
        <v>60</v>
      </c>
      <c r="T377" s="19">
        <v>220</v>
      </c>
      <c r="U377" s="19">
        <v>0.25454545454545452</v>
      </c>
      <c r="V377" s="19">
        <v>0</v>
      </c>
      <c r="W377" s="20">
        <v>5.6000000000000001E-2</v>
      </c>
      <c r="X377" s="21">
        <v>1548.288</v>
      </c>
      <c r="Y377" s="22" t="s">
        <v>33</v>
      </c>
      <c r="Z377" s="86" t="s">
        <v>6861</v>
      </c>
      <c r="AA377" s="15"/>
      <c r="AB377" s="15"/>
      <c r="AC377" s="15"/>
      <c r="AD377" s="25"/>
      <c r="AE377" s="26"/>
      <c r="AF377" s="27"/>
    </row>
    <row r="378" spans="1:41" s="29" customFormat="1" ht="16.5" customHeight="1">
      <c r="A378" s="83" t="s">
        <v>717</v>
      </c>
      <c r="B378" s="83"/>
      <c r="C378" s="490"/>
      <c r="D378" s="83"/>
      <c r="E378" s="37" t="s">
        <v>5883</v>
      </c>
      <c r="F378" s="14" t="s">
        <v>6874</v>
      </c>
      <c r="G378" s="37" t="s">
        <v>5884</v>
      </c>
      <c r="H378" s="15">
        <v>2009</v>
      </c>
      <c r="I378" s="15">
        <v>1</v>
      </c>
      <c r="J378" s="15">
        <v>0</v>
      </c>
      <c r="K378" s="15">
        <v>0</v>
      </c>
      <c r="L378" s="16" t="s">
        <v>777</v>
      </c>
      <c r="M378" s="16" t="s">
        <v>6875</v>
      </c>
      <c r="N378" s="16" t="s">
        <v>39</v>
      </c>
      <c r="O378" s="17">
        <v>1888</v>
      </c>
      <c r="P378" s="17">
        <v>0</v>
      </c>
      <c r="Q378" s="17">
        <v>0</v>
      </c>
      <c r="R378" s="18" t="s">
        <v>33</v>
      </c>
      <c r="S378" s="19">
        <v>60</v>
      </c>
      <c r="T378" s="19">
        <v>110</v>
      </c>
      <c r="U378" s="19">
        <v>0.68181818181818177</v>
      </c>
      <c r="V378" s="19">
        <v>0</v>
      </c>
      <c r="W378" s="20">
        <v>7.4999999999999997E-2</v>
      </c>
      <c r="X378" s="21">
        <v>141.6</v>
      </c>
      <c r="Y378" s="22" t="s">
        <v>33</v>
      </c>
      <c r="Z378" s="86" t="s">
        <v>6861</v>
      </c>
      <c r="AA378" s="15"/>
      <c r="AB378" s="15"/>
      <c r="AC378" s="15"/>
      <c r="AD378" s="25"/>
      <c r="AE378" s="26"/>
      <c r="AF378" s="27"/>
    </row>
    <row r="379" spans="1:41" ht="16.5" customHeight="1">
      <c r="A379" s="83" t="s">
        <v>717</v>
      </c>
      <c r="B379" s="83"/>
      <c r="C379" s="490"/>
      <c r="D379" s="83"/>
      <c r="E379" s="37" t="s">
        <v>5883</v>
      </c>
      <c r="F379" s="14" t="s">
        <v>6874</v>
      </c>
      <c r="G379" s="37" t="s">
        <v>5884</v>
      </c>
      <c r="H379" s="15">
        <v>2022</v>
      </c>
      <c r="I379" s="15">
        <v>1</v>
      </c>
      <c r="J379" s="15">
        <v>0</v>
      </c>
      <c r="K379" s="15">
        <v>0</v>
      </c>
      <c r="L379" s="16" t="s">
        <v>777</v>
      </c>
      <c r="M379" s="16" t="s">
        <v>6875</v>
      </c>
      <c r="N379" s="16" t="s">
        <v>39</v>
      </c>
      <c r="O379" s="17">
        <v>360</v>
      </c>
      <c r="P379" s="17">
        <v>0</v>
      </c>
      <c r="Q379" s="17">
        <v>0</v>
      </c>
      <c r="R379" s="18" t="s">
        <v>33</v>
      </c>
      <c r="S379" s="19">
        <v>60</v>
      </c>
      <c r="T379" s="19">
        <v>110</v>
      </c>
      <c r="U379" s="19">
        <v>1.1818181818181819</v>
      </c>
      <c r="V379" s="19">
        <v>0</v>
      </c>
      <c r="W379" s="20">
        <v>0.55000000000000004</v>
      </c>
      <c r="X379" s="21">
        <v>198.00000000000003</v>
      </c>
      <c r="Y379" s="22" t="s">
        <v>33</v>
      </c>
      <c r="Z379" s="86" t="s">
        <v>6861</v>
      </c>
      <c r="AA379" s="15"/>
      <c r="AB379" s="15"/>
      <c r="AC379" s="15"/>
      <c r="AD379" s="25"/>
      <c r="AE379" s="26"/>
      <c r="AF379" s="27"/>
      <c r="AG379" s="29"/>
      <c r="AH379" s="29"/>
      <c r="AI379" s="29"/>
      <c r="AJ379" s="29"/>
      <c r="AK379" s="29"/>
      <c r="AL379" s="29"/>
      <c r="AM379" s="29"/>
      <c r="AN379" s="29"/>
      <c r="AO379" s="29"/>
    </row>
    <row r="380" spans="1:41" ht="16.5" customHeight="1">
      <c r="A380" s="83" t="s">
        <v>717</v>
      </c>
      <c r="B380" s="13"/>
      <c r="C380" s="189"/>
      <c r="D380" s="83"/>
      <c r="E380" s="14" t="s">
        <v>752</v>
      </c>
      <c r="F380" s="14" t="s">
        <v>753</v>
      </c>
      <c r="G380" s="14" t="s">
        <v>754</v>
      </c>
      <c r="H380" s="15">
        <v>2015</v>
      </c>
      <c r="I380" s="15">
        <v>4</v>
      </c>
      <c r="J380" s="15">
        <v>0</v>
      </c>
      <c r="K380" s="15">
        <v>0</v>
      </c>
      <c r="L380" s="16" t="s">
        <v>726</v>
      </c>
      <c r="M380" s="16" t="s">
        <v>6860</v>
      </c>
      <c r="N380" s="16" t="s">
        <v>720</v>
      </c>
      <c r="O380" s="17">
        <v>1460</v>
      </c>
      <c r="P380" s="17">
        <v>0</v>
      </c>
      <c r="Q380" s="17">
        <v>0</v>
      </c>
      <c r="R380" s="18" t="s">
        <v>33</v>
      </c>
      <c r="S380" s="19">
        <v>60</v>
      </c>
      <c r="T380" s="19">
        <v>110</v>
      </c>
      <c r="U380" s="19">
        <v>1.4545454545454546</v>
      </c>
      <c r="V380" s="19">
        <v>0</v>
      </c>
      <c r="W380" s="20">
        <v>0.16</v>
      </c>
      <c r="X380" s="21">
        <v>934.4</v>
      </c>
      <c r="Y380" s="22" t="s">
        <v>33</v>
      </c>
      <c r="Z380" s="86" t="s">
        <v>6861</v>
      </c>
      <c r="AA380" s="15"/>
      <c r="AB380" s="15"/>
      <c r="AC380" s="15"/>
      <c r="AD380" s="25"/>
      <c r="AE380" s="26"/>
      <c r="AF380" s="27"/>
      <c r="AG380" s="29"/>
      <c r="AH380" s="29"/>
      <c r="AI380" s="29"/>
      <c r="AJ380" s="29"/>
      <c r="AK380" s="29"/>
      <c r="AL380" s="29"/>
      <c r="AM380" s="29"/>
      <c r="AN380" s="29"/>
      <c r="AO380" s="29"/>
    </row>
    <row r="381" spans="1:41" ht="16.5" customHeight="1">
      <c r="A381" s="83" t="s">
        <v>717</v>
      </c>
      <c r="B381" s="83"/>
      <c r="C381" s="490"/>
      <c r="D381" s="83"/>
      <c r="E381" s="37" t="s">
        <v>5883</v>
      </c>
      <c r="F381" s="14" t="s">
        <v>6874</v>
      </c>
      <c r="G381" s="37" t="s">
        <v>5884</v>
      </c>
      <c r="H381" s="15">
        <v>2012</v>
      </c>
      <c r="I381" s="15">
        <v>1</v>
      </c>
      <c r="J381" s="15">
        <v>0</v>
      </c>
      <c r="K381" s="15">
        <v>0</v>
      </c>
      <c r="L381" s="16" t="s">
        <v>781</v>
      </c>
      <c r="M381" s="16" t="s">
        <v>6875</v>
      </c>
      <c r="N381" s="16" t="s">
        <v>45</v>
      </c>
      <c r="O381" s="17">
        <v>864</v>
      </c>
      <c r="P381" s="17">
        <v>0</v>
      </c>
      <c r="Q381" s="17">
        <v>0</v>
      </c>
      <c r="R381" s="18" t="s">
        <v>33</v>
      </c>
      <c r="S381" s="19">
        <v>60</v>
      </c>
      <c r="T381" s="19">
        <v>110</v>
      </c>
      <c r="U381" s="19">
        <v>2.8636363636363638</v>
      </c>
      <c r="V381" s="19">
        <v>0</v>
      </c>
      <c r="W381" s="20">
        <v>0.315</v>
      </c>
      <c r="X381" s="21">
        <v>272.16000000000003</v>
      </c>
      <c r="Y381" s="22" t="s">
        <v>33</v>
      </c>
      <c r="Z381" s="86" t="s">
        <v>6861</v>
      </c>
      <c r="AA381" s="15"/>
      <c r="AB381" s="15"/>
      <c r="AC381" s="15"/>
      <c r="AD381" s="25"/>
      <c r="AE381" s="26"/>
      <c r="AF381" s="27"/>
      <c r="AG381" s="29"/>
      <c r="AH381" s="29"/>
      <c r="AI381" s="29"/>
      <c r="AJ381" s="29"/>
      <c r="AK381" s="29"/>
      <c r="AL381" s="29"/>
      <c r="AM381" s="29"/>
      <c r="AN381" s="29"/>
      <c r="AO381" s="29"/>
    </row>
    <row r="382" spans="1:41" ht="16.5" customHeight="1">
      <c r="A382" s="83" t="s">
        <v>717</v>
      </c>
      <c r="B382" s="83"/>
      <c r="C382" s="490"/>
      <c r="D382" s="83"/>
      <c r="E382" s="37" t="s">
        <v>5883</v>
      </c>
      <c r="F382" s="14" t="s">
        <v>6874</v>
      </c>
      <c r="G382" s="37" t="s">
        <v>5884</v>
      </c>
      <c r="H382" s="15">
        <v>2022</v>
      </c>
      <c r="I382" s="15">
        <v>1</v>
      </c>
      <c r="J382" s="15">
        <v>0</v>
      </c>
      <c r="K382" s="15">
        <v>0</v>
      </c>
      <c r="L382" s="16" t="s">
        <v>777</v>
      </c>
      <c r="M382" s="16" t="s">
        <v>6875</v>
      </c>
      <c r="N382" s="16" t="s">
        <v>39</v>
      </c>
      <c r="O382" s="17">
        <v>300</v>
      </c>
      <c r="P382" s="17">
        <v>0</v>
      </c>
      <c r="Q382" s="17">
        <v>0</v>
      </c>
      <c r="R382" s="18" t="s">
        <v>33</v>
      </c>
      <c r="S382" s="19">
        <v>60</v>
      </c>
      <c r="T382" s="19">
        <v>110</v>
      </c>
      <c r="U382" s="19">
        <v>10.454545454545455</v>
      </c>
      <c r="V382" s="19">
        <v>0</v>
      </c>
      <c r="W382" s="20">
        <v>1.1000000000000001</v>
      </c>
      <c r="X382" s="21">
        <v>330</v>
      </c>
      <c r="Y382" s="22" t="s">
        <v>33</v>
      </c>
      <c r="Z382" s="86" t="s">
        <v>6861</v>
      </c>
      <c r="AA382" s="15"/>
      <c r="AB382" s="15"/>
      <c r="AC382" s="15"/>
      <c r="AD382" s="25"/>
      <c r="AE382" s="26"/>
      <c r="AF382" s="27"/>
      <c r="AG382" s="29"/>
      <c r="AH382" s="29"/>
      <c r="AI382" s="29"/>
      <c r="AJ382" s="29"/>
      <c r="AK382" s="29"/>
      <c r="AL382" s="29"/>
      <c r="AM382" s="29"/>
      <c r="AN382" s="29"/>
      <c r="AO382" s="29"/>
    </row>
    <row r="383" spans="1:41" ht="16.5" customHeight="1">
      <c r="A383" s="83" t="s">
        <v>717</v>
      </c>
      <c r="B383" s="83"/>
      <c r="C383" s="490"/>
      <c r="D383" s="83"/>
      <c r="E383" s="37" t="s">
        <v>5881</v>
      </c>
      <c r="F383" s="14" t="s">
        <v>6874</v>
      </c>
      <c r="G383" s="37" t="s">
        <v>5882</v>
      </c>
      <c r="H383" s="15">
        <v>2011</v>
      </c>
      <c r="I383" s="15">
        <v>2</v>
      </c>
      <c r="J383" s="15">
        <v>0</v>
      </c>
      <c r="K383" s="15">
        <v>0</v>
      </c>
      <c r="L383" s="16" t="s">
        <v>777</v>
      </c>
      <c r="M383" s="16" t="s">
        <v>6875</v>
      </c>
      <c r="N383" s="16" t="s">
        <v>39</v>
      </c>
      <c r="O383" s="17">
        <v>1336</v>
      </c>
      <c r="P383" s="17">
        <v>0</v>
      </c>
      <c r="Q383" s="17">
        <v>0</v>
      </c>
      <c r="R383" s="18" t="s">
        <v>33</v>
      </c>
      <c r="S383" s="19">
        <v>60</v>
      </c>
      <c r="T383" s="19">
        <v>110</v>
      </c>
      <c r="U383" s="19">
        <v>2.2727272727272729</v>
      </c>
      <c r="V383" s="19">
        <v>0</v>
      </c>
      <c r="W383" s="20">
        <v>0.25</v>
      </c>
      <c r="X383" s="21">
        <v>668</v>
      </c>
      <c r="Y383" s="22" t="s">
        <v>33</v>
      </c>
      <c r="Z383" s="86" t="s">
        <v>6861</v>
      </c>
      <c r="AA383" s="15"/>
      <c r="AB383" s="15"/>
      <c r="AC383" s="15"/>
      <c r="AD383" s="25"/>
      <c r="AE383" s="26"/>
      <c r="AF383" s="27"/>
      <c r="AG383" s="29"/>
      <c r="AH383" s="29"/>
      <c r="AI383" s="29"/>
      <c r="AJ383" s="29"/>
      <c r="AK383" s="29"/>
      <c r="AL383" s="29"/>
      <c r="AM383" s="29"/>
      <c r="AN383" s="29"/>
      <c r="AO383" s="29"/>
    </row>
    <row r="384" spans="1:41" ht="16.5" customHeight="1">
      <c r="A384" s="83" t="s">
        <v>717</v>
      </c>
      <c r="B384" s="13"/>
      <c r="C384" s="189"/>
      <c r="D384" s="83"/>
      <c r="E384" s="14" t="s">
        <v>755</v>
      </c>
      <c r="F384" s="14" t="s">
        <v>399</v>
      </c>
      <c r="G384" s="14" t="s">
        <v>67</v>
      </c>
      <c r="H384" s="15">
        <v>2014</v>
      </c>
      <c r="I384" s="15">
        <v>2</v>
      </c>
      <c r="J384" s="15">
        <v>0</v>
      </c>
      <c r="K384" s="15">
        <v>0</v>
      </c>
      <c r="L384" s="16" t="s">
        <v>743</v>
      </c>
      <c r="M384" s="16" t="s">
        <v>5870</v>
      </c>
      <c r="N384" s="16" t="s">
        <v>720</v>
      </c>
      <c r="O384" s="17">
        <v>960</v>
      </c>
      <c r="P384" s="17">
        <v>0</v>
      </c>
      <c r="Q384" s="17">
        <v>0</v>
      </c>
      <c r="R384" s="18" t="s">
        <v>33</v>
      </c>
      <c r="S384" s="19">
        <v>60</v>
      </c>
      <c r="T384" s="19">
        <v>110</v>
      </c>
      <c r="U384" s="19">
        <v>4.0909090909090908</v>
      </c>
      <c r="V384" s="19">
        <v>0</v>
      </c>
      <c r="W384" s="20">
        <v>0.45</v>
      </c>
      <c r="X384" s="21">
        <v>864</v>
      </c>
      <c r="Y384" s="22" t="s">
        <v>33</v>
      </c>
      <c r="Z384" s="86" t="s">
        <v>62</v>
      </c>
      <c r="AA384" s="15"/>
      <c r="AB384" s="15"/>
      <c r="AC384" s="15"/>
      <c r="AD384" s="25"/>
      <c r="AE384" s="26"/>
      <c r="AF384" s="27"/>
      <c r="AG384" s="29"/>
      <c r="AH384" s="29"/>
      <c r="AI384" s="29"/>
      <c r="AJ384" s="29"/>
      <c r="AK384" s="29"/>
      <c r="AL384" s="29"/>
      <c r="AM384" s="29"/>
      <c r="AN384" s="29"/>
      <c r="AO384" s="29"/>
    </row>
    <row r="385" spans="1:369" s="29" customFormat="1" ht="16.5" customHeight="1">
      <c r="A385" s="83" t="s">
        <v>717</v>
      </c>
      <c r="B385" s="83"/>
      <c r="C385" s="490"/>
      <c r="D385" s="83"/>
      <c r="E385" s="37" t="s">
        <v>5881</v>
      </c>
      <c r="F385" s="14" t="s">
        <v>6874</v>
      </c>
      <c r="G385" s="37" t="s">
        <v>5882</v>
      </c>
      <c r="H385" s="15">
        <v>2014</v>
      </c>
      <c r="I385" s="15">
        <v>1</v>
      </c>
      <c r="J385" s="15">
        <v>0</v>
      </c>
      <c r="K385" s="15">
        <v>0</v>
      </c>
      <c r="L385" s="16" t="s">
        <v>777</v>
      </c>
      <c r="M385" s="16" t="s">
        <v>6875</v>
      </c>
      <c r="N385" s="16" t="s">
        <v>39</v>
      </c>
      <c r="O385" s="17">
        <v>8760</v>
      </c>
      <c r="P385" s="17">
        <v>0</v>
      </c>
      <c r="Q385" s="17">
        <v>0</v>
      </c>
      <c r="R385" s="18" t="s">
        <v>33</v>
      </c>
      <c r="S385" s="19">
        <v>60</v>
      </c>
      <c r="T385" s="19">
        <v>110</v>
      </c>
      <c r="U385" s="19">
        <v>0.45454545454545453</v>
      </c>
      <c r="V385" s="19">
        <v>0</v>
      </c>
      <c r="W385" s="20">
        <v>0.05</v>
      </c>
      <c r="X385" s="21">
        <v>438</v>
      </c>
      <c r="Y385" s="22" t="s">
        <v>33</v>
      </c>
      <c r="Z385" s="86" t="s">
        <v>6861</v>
      </c>
      <c r="AA385" s="15"/>
      <c r="AB385" s="15"/>
      <c r="AC385" s="15"/>
      <c r="AD385" s="25"/>
      <c r="AE385" s="26"/>
      <c r="AF385" s="27"/>
    </row>
    <row r="386" spans="1:369" s="29" customFormat="1" ht="16.5" customHeight="1">
      <c r="A386" s="83" t="s">
        <v>717</v>
      </c>
      <c r="B386" s="83"/>
      <c r="C386" s="490"/>
      <c r="D386" s="83"/>
      <c r="E386" s="37" t="s">
        <v>5889</v>
      </c>
      <c r="F386" s="14" t="s">
        <v>6874</v>
      </c>
      <c r="G386" s="37" t="s">
        <v>5890</v>
      </c>
      <c r="H386" s="15">
        <v>2018</v>
      </c>
      <c r="I386" s="15">
        <v>4</v>
      </c>
      <c r="J386" s="15">
        <v>0</v>
      </c>
      <c r="K386" s="15">
        <v>0</v>
      </c>
      <c r="L386" s="16" t="s">
        <v>792</v>
      </c>
      <c r="M386" s="16" t="s">
        <v>6875</v>
      </c>
      <c r="N386" s="16" t="s">
        <v>39</v>
      </c>
      <c r="O386" s="17">
        <v>1460</v>
      </c>
      <c r="P386" s="17">
        <v>0</v>
      </c>
      <c r="Q386" s="17">
        <v>0</v>
      </c>
      <c r="R386" s="18" t="s">
        <v>33</v>
      </c>
      <c r="S386" s="19">
        <v>60</v>
      </c>
      <c r="T386" s="19">
        <v>110</v>
      </c>
      <c r="U386" s="19">
        <v>2.7272727272727271</v>
      </c>
      <c r="V386" s="19">
        <v>0</v>
      </c>
      <c r="W386" s="20">
        <v>0.3</v>
      </c>
      <c r="X386" s="21">
        <v>1752</v>
      </c>
      <c r="Y386" s="22" t="s">
        <v>33</v>
      </c>
      <c r="Z386" s="86" t="s">
        <v>6861</v>
      </c>
      <c r="AA386" s="15"/>
      <c r="AB386" s="15"/>
      <c r="AC386" s="15"/>
      <c r="AD386" s="25"/>
      <c r="AE386" s="26"/>
      <c r="AF386" s="27"/>
    </row>
    <row r="387" spans="1:369" s="29" customFormat="1" ht="16.5" customHeight="1">
      <c r="A387" s="83" t="s">
        <v>717</v>
      </c>
      <c r="B387" s="83"/>
      <c r="C387" s="490"/>
      <c r="D387" s="83"/>
      <c r="E387" s="37" t="s">
        <v>66</v>
      </c>
      <c r="F387" s="14" t="s">
        <v>6874</v>
      </c>
      <c r="G387" s="14"/>
      <c r="H387" s="15">
        <v>2019</v>
      </c>
      <c r="I387" s="15">
        <v>6</v>
      </c>
      <c r="J387" s="15">
        <v>0</v>
      </c>
      <c r="K387" s="15">
        <v>0</v>
      </c>
      <c r="L387" s="16" t="s">
        <v>777</v>
      </c>
      <c r="M387" s="16" t="s">
        <v>6875</v>
      </c>
      <c r="N387" s="16" t="s">
        <v>39</v>
      </c>
      <c r="O387" s="17">
        <v>1888</v>
      </c>
      <c r="P387" s="17">
        <v>0</v>
      </c>
      <c r="Q387" s="17">
        <v>0</v>
      </c>
      <c r="R387" s="18" t="s">
        <v>33</v>
      </c>
      <c r="S387" s="19">
        <v>60</v>
      </c>
      <c r="T387" s="19">
        <v>110</v>
      </c>
      <c r="U387" s="19">
        <v>2.2727272727272729</v>
      </c>
      <c r="V387" s="19">
        <v>0</v>
      </c>
      <c r="W387" s="20">
        <v>0.25</v>
      </c>
      <c r="X387" s="21">
        <v>2832</v>
      </c>
      <c r="Y387" s="22" t="s">
        <v>33</v>
      </c>
      <c r="Z387" s="86" t="s">
        <v>6861</v>
      </c>
      <c r="AA387" s="15"/>
      <c r="AB387" s="15"/>
      <c r="AC387" s="15" t="s">
        <v>65</v>
      </c>
      <c r="AD387" s="25"/>
      <c r="AE387" s="26"/>
      <c r="AF387" s="27"/>
    </row>
    <row r="388" spans="1:369" s="29" customFormat="1" ht="16.5" customHeight="1">
      <c r="A388" s="83" t="s">
        <v>717</v>
      </c>
      <c r="B388" s="83"/>
      <c r="C388" s="490"/>
      <c r="D388" s="83"/>
      <c r="E388" s="37" t="s">
        <v>5872</v>
      </c>
      <c r="F388" s="37" t="s">
        <v>5873</v>
      </c>
      <c r="G388" s="37" t="s">
        <v>5874</v>
      </c>
      <c r="H388" s="15">
        <v>2019</v>
      </c>
      <c r="I388" s="15">
        <v>6</v>
      </c>
      <c r="J388" s="15">
        <v>0</v>
      </c>
      <c r="K388" s="15">
        <v>0</v>
      </c>
      <c r="L388" s="16" t="s">
        <v>777</v>
      </c>
      <c r="M388" s="16" t="s">
        <v>6875</v>
      </c>
      <c r="N388" s="16" t="s">
        <v>39</v>
      </c>
      <c r="O388" s="17">
        <v>1888</v>
      </c>
      <c r="P388" s="17">
        <v>0</v>
      </c>
      <c r="Q388" s="17">
        <v>0</v>
      </c>
      <c r="R388" s="18" t="s">
        <v>33</v>
      </c>
      <c r="S388" s="19">
        <v>60</v>
      </c>
      <c r="T388" s="19">
        <v>110</v>
      </c>
      <c r="U388" s="19">
        <v>2.2727272727272729</v>
      </c>
      <c r="V388" s="19">
        <v>0</v>
      </c>
      <c r="W388" s="20">
        <v>0.25</v>
      </c>
      <c r="X388" s="21">
        <v>2832</v>
      </c>
      <c r="Y388" s="22" t="s">
        <v>33</v>
      </c>
      <c r="Z388" s="86" t="s">
        <v>6861</v>
      </c>
      <c r="AA388" s="15"/>
      <c r="AB388" s="15"/>
      <c r="AC388" s="15" t="s">
        <v>65</v>
      </c>
      <c r="AD388" s="25"/>
      <c r="AE388" s="26"/>
      <c r="AF388" s="27"/>
    </row>
    <row r="389" spans="1:369" s="29" customFormat="1" ht="16.5" customHeight="1">
      <c r="A389" s="83" t="s">
        <v>717</v>
      </c>
      <c r="B389" s="83"/>
      <c r="C389" s="490"/>
      <c r="D389" s="83"/>
      <c r="E389" s="37" t="s">
        <v>5879</v>
      </c>
      <c r="F389" s="14"/>
      <c r="G389" s="14"/>
      <c r="H389" s="15">
        <v>2018</v>
      </c>
      <c r="I389" s="15">
        <v>2</v>
      </c>
      <c r="J389" s="15">
        <v>0</v>
      </c>
      <c r="K389" s="15">
        <v>0</v>
      </c>
      <c r="L389" s="16" t="s">
        <v>777</v>
      </c>
      <c r="M389" s="16" t="s">
        <v>6875</v>
      </c>
      <c r="N389" s="16" t="s">
        <v>39</v>
      </c>
      <c r="O389" s="17">
        <v>1888</v>
      </c>
      <c r="P389" s="17">
        <v>0</v>
      </c>
      <c r="Q389" s="17">
        <v>0</v>
      </c>
      <c r="R389" s="18" t="s">
        <v>33</v>
      </c>
      <c r="S389" s="19">
        <v>60</v>
      </c>
      <c r="T389" s="19">
        <v>110</v>
      </c>
      <c r="U389" s="19">
        <v>2.2727272727272729</v>
      </c>
      <c r="V389" s="19">
        <v>0</v>
      </c>
      <c r="W389" s="20">
        <v>0.25</v>
      </c>
      <c r="X389" s="21">
        <v>944</v>
      </c>
      <c r="Y389" s="22" t="s">
        <v>33</v>
      </c>
      <c r="Z389" s="86" t="s">
        <v>6861</v>
      </c>
      <c r="AA389" s="15"/>
      <c r="AB389" s="15"/>
      <c r="AC389" s="15"/>
      <c r="AD389" s="25"/>
      <c r="AE389" s="26"/>
      <c r="AF389" s="27"/>
    </row>
    <row r="390" spans="1:369" s="29" customFormat="1" ht="16.5" customHeight="1">
      <c r="A390" s="83" t="s">
        <v>717</v>
      </c>
      <c r="B390" s="83"/>
      <c r="C390" s="490"/>
      <c r="D390" s="83"/>
      <c r="E390" s="37" t="s">
        <v>199</v>
      </c>
      <c r="F390" s="37" t="s">
        <v>228</v>
      </c>
      <c r="G390" s="37" t="s">
        <v>5880</v>
      </c>
      <c r="H390" s="15">
        <v>2018</v>
      </c>
      <c r="I390" s="15">
        <v>2</v>
      </c>
      <c r="J390" s="15">
        <v>0</v>
      </c>
      <c r="K390" s="15">
        <v>0</v>
      </c>
      <c r="L390" s="16" t="s">
        <v>777</v>
      </c>
      <c r="M390" s="16" t="s">
        <v>6875</v>
      </c>
      <c r="N390" s="16" t="s">
        <v>39</v>
      </c>
      <c r="O390" s="17">
        <v>1888</v>
      </c>
      <c r="P390" s="17">
        <v>0</v>
      </c>
      <c r="Q390" s="17">
        <v>0</v>
      </c>
      <c r="R390" s="18" t="s">
        <v>33</v>
      </c>
      <c r="S390" s="19">
        <v>60</v>
      </c>
      <c r="T390" s="19">
        <v>110</v>
      </c>
      <c r="U390" s="19">
        <v>2.2727272727272729</v>
      </c>
      <c r="V390" s="19">
        <v>0</v>
      </c>
      <c r="W390" s="20">
        <v>0.25</v>
      </c>
      <c r="X390" s="21">
        <v>944</v>
      </c>
      <c r="Y390" s="22" t="s">
        <v>33</v>
      </c>
      <c r="Z390" s="86" t="s">
        <v>6861</v>
      </c>
      <c r="AA390" s="15"/>
      <c r="AB390" s="15"/>
      <c r="AC390" s="15"/>
      <c r="AD390" s="25"/>
      <c r="AE390" s="26"/>
      <c r="AF390" s="27"/>
    </row>
    <row r="391" spans="1:369" s="29" customFormat="1" ht="16.5" customHeight="1">
      <c r="A391" s="83" t="s">
        <v>717</v>
      </c>
      <c r="B391" s="13"/>
      <c r="C391" s="189"/>
      <c r="D391" s="83"/>
      <c r="E391" s="14" t="s">
        <v>37</v>
      </c>
      <c r="F391" s="14" t="s">
        <v>152</v>
      </c>
      <c r="G391" s="14" t="s">
        <v>757</v>
      </c>
      <c r="H391" s="15">
        <v>2006</v>
      </c>
      <c r="I391" s="15">
        <v>1</v>
      </c>
      <c r="J391" s="15">
        <v>0</v>
      </c>
      <c r="K391" s="15">
        <v>0</v>
      </c>
      <c r="L391" s="16" t="s">
        <v>743</v>
      </c>
      <c r="M391" s="16" t="s">
        <v>5870</v>
      </c>
      <c r="N391" s="16" t="s">
        <v>720</v>
      </c>
      <c r="O391" s="17">
        <v>1920</v>
      </c>
      <c r="P391" s="17">
        <v>0</v>
      </c>
      <c r="Q391" s="17">
        <v>0</v>
      </c>
      <c r="R391" s="18" t="s">
        <v>33</v>
      </c>
      <c r="S391" s="19">
        <v>60</v>
      </c>
      <c r="T391" s="19">
        <v>110</v>
      </c>
      <c r="U391" s="19">
        <v>2.2727272727272729</v>
      </c>
      <c r="V391" s="19">
        <v>0</v>
      </c>
      <c r="W391" s="20">
        <v>0.25</v>
      </c>
      <c r="X391" s="21">
        <v>480</v>
      </c>
      <c r="Y391" s="22" t="s">
        <v>33</v>
      </c>
      <c r="Z391" s="86" t="s">
        <v>62</v>
      </c>
      <c r="AA391" s="15"/>
      <c r="AB391" s="15"/>
      <c r="AC391" s="15"/>
      <c r="AD391" s="25"/>
      <c r="AE391" s="26"/>
      <c r="AF391" s="27"/>
    </row>
    <row r="392" spans="1:369" s="29" customFormat="1" ht="16.5" customHeight="1">
      <c r="A392" s="83" t="s">
        <v>717</v>
      </c>
      <c r="B392" s="13"/>
      <c r="C392" s="189"/>
      <c r="D392" s="83"/>
      <c r="E392" s="14" t="s">
        <v>79</v>
      </c>
      <c r="F392" s="14" t="s">
        <v>36</v>
      </c>
      <c r="G392" s="14" t="s">
        <v>759</v>
      </c>
      <c r="H392" s="15">
        <v>2009</v>
      </c>
      <c r="I392" s="15">
        <v>1</v>
      </c>
      <c r="J392" s="15">
        <v>0</v>
      </c>
      <c r="K392" s="15">
        <v>0</v>
      </c>
      <c r="L392" s="16" t="s">
        <v>743</v>
      </c>
      <c r="M392" s="16" t="s">
        <v>5870</v>
      </c>
      <c r="N392" s="16" t="s">
        <v>720</v>
      </c>
      <c r="O392" s="17">
        <v>1920</v>
      </c>
      <c r="P392" s="17">
        <v>0</v>
      </c>
      <c r="Q392" s="17">
        <v>0</v>
      </c>
      <c r="R392" s="18" t="s">
        <v>33</v>
      </c>
      <c r="S392" s="19">
        <v>60</v>
      </c>
      <c r="T392" s="19">
        <v>110</v>
      </c>
      <c r="U392" s="19">
        <v>2.2727272727272729</v>
      </c>
      <c r="V392" s="19">
        <v>0</v>
      </c>
      <c r="W392" s="20">
        <v>0.25</v>
      </c>
      <c r="X392" s="21">
        <v>480</v>
      </c>
      <c r="Y392" s="22" t="s">
        <v>33</v>
      </c>
      <c r="Z392" s="86" t="s">
        <v>62</v>
      </c>
      <c r="AA392" s="15"/>
      <c r="AB392" s="15"/>
      <c r="AC392" s="15"/>
      <c r="AD392" s="25"/>
      <c r="AE392" s="26"/>
      <c r="AF392" s="27"/>
    </row>
    <row r="393" spans="1:369" s="29" customFormat="1" ht="16.5" customHeight="1">
      <c r="A393" s="83" t="s">
        <v>717</v>
      </c>
      <c r="B393" s="13"/>
      <c r="C393" s="189"/>
      <c r="D393" s="83"/>
      <c r="E393" s="14" t="s">
        <v>79</v>
      </c>
      <c r="F393" s="14" t="s">
        <v>36</v>
      </c>
      <c r="G393" s="14" t="s">
        <v>759</v>
      </c>
      <c r="H393" s="15">
        <v>2009</v>
      </c>
      <c r="I393" s="15">
        <v>1</v>
      </c>
      <c r="J393" s="15">
        <v>0</v>
      </c>
      <c r="K393" s="15">
        <v>0</v>
      </c>
      <c r="L393" s="16" t="s">
        <v>743</v>
      </c>
      <c r="M393" s="16" t="s">
        <v>5870</v>
      </c>
      <c r="N393" s="16" t="s">
        <v>720</v>
      </c>
      <c r="O393" s="17">
        <v>1920</v>
      </c>
      <c r="P393" s="17">
        <v>0</v>
      </c>
      <c r="Q393" s="17">
        <v>0</v>
      </c>
      <c r="R393" s="18" t="s">
        <v>33</v>
      </c>
      <c r="S393" s="19">
        <v>60</v>
      </c>
      <c r="T393" s="19">
        <v>110</v>
      </c>
      <c r="U393" s="19">
        <v>2.2727272727272729</v>
      </c>
      <c r="V393" s="19">
        <v>0</v>
      </c>
      <c r="W393" s="20">
        <v>0.25</v>
      </c>
      <c r="X393" s="21">
        <v>480</v>
      </c>
      <c r="Y393" s="22" t="s">
        <v>33</v>
      </c>
      <c r="Z393" s="86" t="s">
        <v>62</v>
      </c>
      <c r="AA393" s="15"/>
      <c r="AB393" s="15"/>
      <c r="AC393" s="15"/>
      <c r="AD393" s="25"/>
      <c r="AE393" s="26"/>
      <c r="AF393" s="27"/>
    </row>
    <row r="394" spans="1:369" s="29" customFormat="1" ht="16.5" customHeight="1">
      <c r="A394" s="83" t="s">
        <v>717</v>
      </c>
      <c r="B394" s="13"/>
      <c r="C394" s="189"/>
      <c r="D394" s="83"/>
      <c r="E394" s="14" t="s">
        <v>37</v>
      </c>
      <c r="F394" s="14" t="s">
        <v>152</v>
      </c>
      <c r="G394" s="14" t="s">
        <v>757</v>
      </c>
      <c r="H394" s="15">
        <v>2006</v>
      </c>
      <c r="I394" s="15">
        <v>1</v>
      </c>
      <c r="J394" s="15">
        <v>0</v>
      </c>
      <c r="K394" s="15">
        <v>0</v>
      </c>
      <c r="L394" s="16" t="s">
        <v>743</v>
      </c>
      <c r="M394" s="16" t="s">
        <v>5870</v>
      </c>
      <c r="N394" s="16" t="s">
        <v>720</v>
      </c>
      <c r="O394" s="17">
        <v>1920</v>
      </c>
      <c r="P394" s="17">
        <v>0</v>
      </c>
      <c r="Q394" s="17">
        <v>0</v>
      </c>
      <c r="R394" s="18" t="s">
        <v>33</v>
      </c>
      <c r="S394" s="19">
        <v>60</v>
      </c>
      <c r="T394" s="19">
        <v>110</v>
      </c>
      <c r="U394" s="19">
        <v>2.2727272727272729</v>
      </c>
      <c r="V394" s="19">
        <v>0</v>
      </c>
      <c r="W394" s="20">
        <v>0.25</v>
      </c>
      <c r="X394" s="21">
        <v>480</v>
      </c>
      <c r="Y394" s="22" t="s">
        <v>33</v>
      </c>
      <c r="Z394" s="86" t="s">
        <v>62</v>
      </c>
      <c r="AA394" s="15"/>
      <c r="AB394" s="15"/>
      <c r="AC394" s="15"/>
      <c r="AD394" s="25"/>
      <c r="AE394" s="26"/>
      <c r="AF394" s="27"/>
    </row>
    <row r="395" spans="1:369" s="29" customFormat="1" ht="16.5" customHeight="1">
      <c r="A395" s="83" t="s">
        <v>717</v>
      </c>
      <c r="B395" s="13"/>
      <c r="C395" s="189"/>
      <c r="D395" s="83"/>
      <c r="E395" s="14" t="s">
        <v>79</v>
      </c>
      <c r="F395" s="14" t="s">
        <v>36</v>
      </c>
      <c r="G395" s="14" t="s">
        <v>759</v>
      </c>
      <c r="H395" s="15">
        <v>2009</v>
      </c>
      <c r="I395" s="15">
        <v>1</v>
      </c>
      <c r="J395" s="15">
        <v>0</v>
      </c>
      <c r="K395" s="15">
        <v>0</v>
      </c>
      <c r="L395" s="16" t="s">
        <v>743</v>
      </c>
      <c r="M395" s="16" t="s">
        <v>5870</v>
      </c>
      <c r="N395" s="16" t="s">
        <v>720</v>
      </c>
      <c r="O395" s="17">
        <v>1920</v>
      </c>
      <c r="P395" s="17">
        <v>0</v>
      </c>
      <c r="Q395" s="17">
        <v>0</v>
      </c>
      <c r="R395" s="18" t="s">
        <v>33</v>
      </c>
      <c r="S395" s="19">
        <v>60</v>
      </c>
      <c r="T395" s="19">
        <v>110</v>
      </c>
      <c r="U395" s="19">
        <v>2.2727272727272729</v>
      </c>
      <c r="V395" s="19">
        <v>0</v>
      </c>
      <c r="W395" s="20">
        <v>0.25</v>
      </c>
      <c r="X395" s="21">
        <v>480</v>
      </c>
      <c r="Y395" s="22" t="s">
        <v>33</v>
      </c>
      <c r="Z395" s="86" t="s">
        <v>62</v>
      </c>
      <c r="AA395" s="15"/>
      <c r="AB395" s="15"/>
      <c r="AC395" s="15"/>
      <c r="AD395" s="25"/>
      <c r="AE395" s="26"/>
      <c r="AF395" s="27"/>
    </row>
    <row r="396" spans="1:369" s="29" customFormat="1" ht="16.5" customHeight="1">
      <c r="A396" s="83" t="s">
        <v>717</v>
      </c>
      <c r="B396" s="13"/>
      <c r="C396" s="189"/>
      <c r="D396" s="83"/>
      <c r="E396" s="14" t="s">
        <v>79</v>
      </c>
      <c r="F396" s="14" t="s">
        <v>36</v>
      </c>
      <c r="G396" s="14" t="s">
        <v>759</v>
      </c>
      <c r="H396" s="15">
        <v>2009</v>
      </c>
      <c r="I396" s="15">
        <v>1</v>
      </c>
      <c r="J396" s="15">
        <v>0</v>
      </c>
      <c r="K396" s="15">
        <v>0</v>
      </c>
      <c r="L396" s="16" t="s">
        <v>743</v>
      </c>
      <c r="M396" s="16" t="s">
        <v>5870</v>
      </c>
      <c r="N396" s="16" t="s">
        <v>720</v>
      </c>
      <c r="O396" s="17">
        <v>1920</v>
      </c>
      <c r="P396" s="17">
        <v>0</v>
      </c>
      <c r="Q396" s="17">
        <v>0</v>
      </c>
      <c r="R396" s="18" t="s">
        <v>33</v>
      </c>
      <c r="S396" s="19">
        <v>60</v>
      </c>
      <c r="T396" s="19">
        <v>110</v>
      </c>
      <c r="U396" s="19">
        <v>2.2727272727272729</v>
      </c>
      <c r="V396" s="19">
        <v>0</v>
      </c>
      <c r="W396" s="20">
        <v>0.25</v>
      </c>
      <c r="X396" s="21">
        <v>480</v>
      </c>
      <c r="Y396" s="22" t="s">
        <v>33</v>
      </c>
      <c r="Z396" s="86" t="s">
        <v>62</v>
      </c>
      <c r="AA396" s="15"/>
      <c r="AB396" s="15"/>
      <c r="AC396" s="15"/>
      <c r="AD396" s="25"/>
      <c r="AE396" s="26"/>
      <c r="AF396" s="27"/>
    </row>
    <row r="397" spans="1:369" s="29" customFormat="1" ht="16.5" customHeight="1">
      <c r="A397" s="83" t="s">
        <v>717</v>
      </c>
      <c r="B397" s="13"/>
      <c r="C397" s="189"/>
      <c r="D397" s="83"/>
      <c r="E397" s="14" t="s">
        <v>35</v>
      </c>
      <c r="F397" s="14" t="s">
        <v>36</v>
      </c>
      <c r="G397" s="14" t="s">
        <v>760</v>
      </c>
      <c r="H397" s="15">
        <v>2009</v>
      </c>
      <c r="I397" s="15">
        <v>1</v>
      </c>
      <c r="J397" s="15">
        <v>0</v>
      </c>
      <c r="K397" s="15">
        <v>0</v>
      </c>
      <c r="L397" s="16" t="s">
        <v>743</v>
      </c>
      <c r="M397" s="16" t="s">
        <v>5870</v>
      </c>
      <c r="N397" s="16" t="s">
        <v>720</v>
      </c>
      <c r="O397" s="17">
        <v>1920</v>
      </c>
      <c r="P397" s="17">
        <v>0</v>
      </c>
      <c r="Q397" s="17">
        <v>0</v>
      </c>
      <c r="R397" s="18" t="s">
        <v>33</v>
      </c>
      <c r="S397" s="19">
        <v>60</v>
      </c>
      <c r="T397" s="19">
        <v>110</v>
      </c>
      <c r="U397" s="19">
        <v>2.2727272727272729</v>
      </c>
      <c r="V397" s="19">
        <v>0</v>
      </c>
      <c r="W397" s="20">
        <v>0.25</v>
      </c>
      <c r="X397" s="21">
        <v>480</v>
      </c>
      <c r="Y397" s="22" t="s">
        <v>33</v>
      </c>
      <c r="Z397" s="86" t="s">
        <v>62</v>
      </c>
      <c r="AA397" s="15"/>
      <c r="AB397" s="15"/>
      <c r="AC397" s="15"/>
      <c r="AD397" s="25"/>
      <c r="AE397" s="26"/>
      <c r="AF397" s="27"/>
    </row>
    <row r="398" spans="1:369" s="29" customFormat="1" ht="16.5" customHeight="1">
      <c r="A398" s="83" t="s">
        <v>717</v>
      </c>
      <c r="B398" s="13"/>
      <c r="C398" s="189"/>
      <c r="D398" s="83"/>
      <c r="E398" s="14" t="s">
        <v>37</v>
      </c>
      <c r="F398" s="14" t="s">
        <v>152</v>
      </c>
      <c r="G398" s="14" t="s">
        <v>761</v>
      </c>
      <c r="H398" s="15">
        <v>2009</v>
      </c>
      <c r="I398" s="15">
        <v>1</v>
      </c>
      <c r="J398" s="15">
        <v>0</v>
      </c>
      <c r="K398" s="15">
        <v>0</v>
      </c>
      <c r="L398" s="16" t="s">
        <v>743</v>
      </c>
      <c r="M398" s="16" t="s">
        <v>5870</v>
      </c>
      <c r="N398" s="16" t="s">
        <v>720</v>
      </c>
      <c r="O398" s="17">
        <v>1920</v>
      </c>
      <c r="P398" s="17">
        <v>0</v>
      </c>
      <c r="Q398" s="17">
        <v>0</v>
      </c>
      <c r="R398" s="18" t="s">
        <v>33</v>
      </c>
      <c r="S398" s="19">
        <v>60</v>
      </c>
      <c r="T398" s="19">
        <v>110</v>
      </c>
      <c r="U398" s="19">
        <v>2.2727272727272729</v>
      </c>
      <c r="V398" s="19">
        <v>0</v>
      </c>
      <c r="W398" s="20">
        <v>0.25</v>
      </c>
      <c r="X398" s="21">
        <v>480</v>
      </c>
      <c r="Y398" s="22" t="s">
        <v>33</v>
      </c>
      <c r="Z398" s="86" t="s">
        <v>62</v>
      </c>
      <c r="AA398" s="15"/>
      <c r="AB398" s="15"/>
      <c r="AC398" s="15"/>
      <c r="AD398" s="25"/>
      <c r="AE398" s="26"/>
      <c r="AF398" s="27"/>
    </row>
    <row r="399" spans="1:369" ht="16.5" customHeight="1">
      <c r="A399" s="83" t="s">
        <v>717</v>
      </c>
      <c r="B399" s="13"/>
      <c r="C399" s="189"/>
      <c r="D399" s="83"/>
      <c r="E399" s="14" t="s">
        <v>37</v>
      </c>
      <c r="F399" s="14" t="s">
        <v>152</v>
      </c>
      <c r="G399" s="14" t="s">
        <v>757</v>
      </c>
      <c r="H399" s="15">
        <v>2006</v>
      </c>
      <c r="I399" s="15">
        <v>1</v>
      </c>
      <c r="J399" s="15">
        <v>0</v>
      </c>
      <c r="K399" s="15">
        <v>0</v>
      </c>
      <c r="L399" s="16" t="s">
        <v>743</v>
      </c>
      <c r="M399" s="16" t="s">
        <v>5870</v>
      </c>
      <c r="N399" s="16" t="s">
        <v>720</v>
      </c>
      <c r="O399" s="17">
        <v>1920</v>
      </c>
      <c r="P399" s="17">
        <v>0</v>
      </c>
      <c r="Q399" s="17">
        <v>0</v>
      </c>
      <c r="R399" s="18" t="s">
        <v>33</v>
      </c>
      <c r="S399" s="19">
        <v>60</v>
      </c>
      <c r="T399" s="19">
        <v>110</v>
      </c>
      <c r="U399" s="19">
        <v>2.2727272727272729</v>
      </c>
      <c r="V399" s="19">
        <v>0</v>
      </c>
      <c r="W399" s="20">
        <v>0.25</v>
      </c>
      <c r="X399" s="21">
        <v>480</v>
      </c>
      <c r="Y399" s="22" t="s">
        <v>33</v>
      </c>
      <c r="Z399" s="86" t="s">
        <v>62</v>
      </c>
      <c r="AA399" s="15"/>
      <c r="AB399" s="15"/>
      <c r="AC399" s="15"/>
      <c r="AD399" s="25"/>
      <c r="AE399" s="26"/>
      <c r="AF399" s="27"/>
      <c r="AG399" s="29"/>
      <c r="AH399" s="29"/>
      <c r="AI399" s="29"/>
      <c r="AJ399" s="29"/>
      <c r="AK399" s="29"/>
      <c r="AL399" s="29"/>
      <c r="AM399" s="29"/>
      <c r="AN399" s="29"/>
      <c r="AO399" s="29"/>
      <c r="AP399" s="28"/>
      <c r="AQ399" s="28"/>
      <c r="AR399" s="28"/>
      <c r="AS399" s="28"/>
      <c r="AT399" s="28"/>
      <c r="AU399" s="28"/>
      <c r="AV399" s="28"/>
      <c r="AW399" s="28"/>
      <c r="AX399" s="28"/>
      <c r="AY399" s="28"/>
      <c r="AZ399" s="28"/>
      <c r="BA399" s="28"/>
      <c r="BB399" s="28"/>
      <c r="BC399" s="28"/>
      <c r="BD399" s="28"/>
      <c r="BE399" s="28"/>
      <c r="BF399" s="28"/>
      <c r="BG399" s="28"/>
      <c r="BH399" s="28"/>
      <c r="BI399" s="28"/>
      <c r="BJ399" s="28"/>
      <c r="BK399" s="28"/>
      <c r="BL399" s="28"/>
      <c r="BM399" s="28"/>
      <c r="BN399" s="28"/>
      <c r="BO399" s="28"/>
      <c r="BP399" s="28"/>
      <c r="BQ399" s="28"/>
      <c r="BR399" s="28"/>
      <c r="BS399" s="28"/>
      <c r="BT399" s="28"/>
      <c r="BU399" s="28"/>
      <c r="BV399" s="28"/>
      <c r="BW399" s="28"/>
      <c r="BX399" s="28"/>
      <c r="BY399" s="28"/>
      <c r="BZ399" s="28"/>
      <c r="CA399" s="28"/>
      <c r="CB399" s="28"/>
      <c r="CC399" s="28"/>
      <c r="CD399" s="28"/>
      <c r="CE399" s="28"/>
      <c r="CF399" s="28"/>
      <c r="CG399" s="28"/>
      <c r="CH399" s="28"/>
      <c r="CI399" s="28"/>
      <c r="CJ399" s="28"/>
      <c r="CK399" s="28"/>
      <c r="CL399" s="28"/>
      <c r="CM399" s="28"/>
      <c r="CN399" s="28"/>
      <c r="CO399" s="28"/>
      <c r="CP399" s="28"/>
      <c r="CQ399" s="28"/>
      <c r="CR399" s="28"/>
      <c r="CS399" s="28"/>
      <c r="CT399" s="28"/>
      <c r="CU399" s="28"/>
      <c r="CV399" s="28"/>
      <c r="CW399" s="28"/>
      <c r="CX399" s="28"/>
      <c r="CY399" s="28"/>
      <c r="CZ399" s="28"/>
      <c r="DA399" s="28"/>
      <c r="DB399" s="28"/>
      <c r="DC399" s="28"/>
      <c r="DD399" s="28"/>
      <c r="DE399" s="28"/>
      <c r="DF399" s="28"/>
      <c r="DG399" s="28"/>
      <c r="DH399" s="28"/>
      <c r="DI399" s="28"/>
      <c r="DJ399" s="28"/>
      <c r="DK399" s="28"/>
      <c r="DL399" s="28"/>
      <c r="DM399" s="28"/>
      <c r="DN399" s="28"/>
      <c r="DO399" s="28"/>
      <c r="DP399" s="28"/>
      <c r="DQ399" s="28"/>
      <c r="DR399" s="28"/>
      <c r="DS399" s="28"/>
      <c r="DT399" s="28"/>
      <c r="DU399" s="28"/>
      <c r="DV399" s="28"/>
      <c r="DW399" s="28"/>
      <c r="DX399" s="28"/>
      <c r="DY399" s="28"/>
      <c r="DZ399" s="28"/>
      <c r="EA399" s="28"/>
      <c r="EB399" s="28"/>
      <c r="EC399" s="28"/>
      <c r="ED399" s="28"/>
      <c r="EE399" s="28"/>
      <c r="EF399" s="28"/>
      <c r="EG399" s="28"/>
      <c r="EH399" s="28"/>
      <c r="EI399" s="28"/>
      <c r="EJ399" s="28"/>
      <c r="EK399" s="28"/>
      <c r="EL399" s="28"/>
      <c r="EM399" s="28"/>
      <c r="EN399" s="28"/>
      <c r="EO399" s="28"/>
      <c r="EP399" s="28"/>
      <c r="EQ399" s="28"/>
      <c r="ER399" s="28"/>
      <c r="ES399" s="28"/>
      <c r="ET399" s="28"/>
      <c r="EU399" s="28"/>
      <c r="EV399" s="28"/>
      <c r="EW399" s="28"/>
      <c r="EX399" s="28"/>
      <c r="EY399" s="28"/>
      <c r="EZ399" s="28"/>
      <c r="FA399" s="28"/>
      <c r="FB399" s="28"/>
      <c r="FC399" s="28"/>
      <c r="FD399" s="28"/>
      <c r="FE399" s="28"/>
      <c r="FF399" s="28"/>
      <c r="FG399" s="28"/>
      <c r="FH399" s="28"/>
      <c r="FI399" s="28"/>
      <c r="FJ399" s="28"/>
      <c r="FK399" s="28"/>
      <c r="FL399" s="28"/>
      <c r="FM399" s="28"/>
      <c r="FN399" s="28"/>
      <c r="FO399" s="28"/>
      <c r="FP399" s="28"/>
      <c r="FQ399" s="28"/>
      <c r="FR399" s="28"/>
      <c r="FS399" s="28"/>
      <c r="FT399" s="28"/>
      <c r="FU399" s="28"/>
      <c r="FV399" s="28"/>
      <c r="FW399" s="28"/>
      <c r="FX399" s="28"/>
      <c r="FY399" s="28"/>
      <c r="FZ399" s="28"/>
      <c r="GA399" s="28"/>
      <c r="GB399" s="28"/>
      <c r="GC399" s="28"/>
      <c r="GD399" s="28"/>
      <c r="GE399" s="28"/>
      <c r="GF399" s="28"/>
      <c r="GG399" s="28"/>
      <c r="GH399" s="28"/>
      <c r="GI399" s="28"/>
      <c r="GJ399" s="28"/>
      <c r="GK399" s="28"/>
      <c r="GL399" s="28"/>
      <c r="GM399" s="28"/>
      <c r="GN399" s="28"/>
      <c r="GO399" s="28"/>
      <c r="GP399" s="28"/>
      <c r="GQ399" s="28"/>
      <c r="GR399" s="28"/>
      <c r="GS399" s="28"/>
      <c r="GT399" s="28"/>
      <c r="GU399" s="28"/>
      <c r="GV399" s="28"/>
      <c r="GW399" s="28"/>
      <c r="GX399" s="28"/>
      <c r="GY399" s="28"/>
      <c r="GZ399" s="28"/>
      <c r="HA399" s="28"/>
      <c r="HB399" s="28"/>
      <c r="HC399" s="28"/>
      <c r="HD399" s="28"/>
      <c r="HE399" s="28"/>
      <c r="HF399" s="28"/>
      <c r="HG399" s="28"/>
      <c r="HH399" s="28"/>
      <c r="HI399" s="28"/>
      <c r="HJ399" s="28"/>
      <c r="HK399" s="28"/>
      <c r="HL399" s="28"/>
      <c r="HM399" s="28"/>
      <c r="HN399" s="28"/>
      <c r="HO399" s="28"/>
      <c r="HP399" s="28"/>
      <c r="HQ399" s="28"/>
      <c r="HR399" s="28"/>
      <c r="HS399" s="28"/>
      <c r="HT399" s="28"/>
      <c r="HU399" s="28"/>
      <c r="HV399" s="28"/>
      <c r="HW399" s="28"/>
      <c r="HX399" s="28"/>
      <c r="HY399" s="28"/>
      <c r="HZ399" s="28"/>
      <c r="IA399" s="28"/>
      <c r="IB399" s="28"/>
      <c r="IC399" s="28"/>
      <c r="ID399" s="28"/>
      <c r="IE399" s="28"/>
      <c r="IF399" s="28"/>
      <c r="IG399" s="28"/>
      <c r="IH399" s="28"/>
      <c r="II399" s="28"/>
      <c r="IJ399" s="28"/>
      <c r="IK399" s="28"/>
      <c r="IL399" s="28"/>
      <c r="IM399" s="28"/>
      <c r="IN399" s="28"/>
      <c r="IO399" s="28"/>
      <c r="IP399" s="28"/>
      <c r="IQ399" s="28"/>
      <c r="IR399" s="28"/>
      <c r="IS399" s="28"/>
      <c r="IT399" s="28"/>
      <c r="IU399" s="28"/>
      <c r="IV399" s="28"/>
      <c r="IW399" s="28"/>
      <c r="IX399" s="28"/>
      <c r="IY399" s="28"/>
      <c r="IZ399" s="28"/>
      <c r="JA399" s="28"/>
      <c r="JB399" s="28"/>
      <c r="JC399" s="28"/>
      <c r="JD399" s="28"/>
      <c r="JE399" s="28"/>
      <c r="JF399" s="28"/>
      <c r="JG399" s="28"/>
      <c r="JH399" s="28"/>
      <c r="JI399" s="28"/>
      <c r="JJ399" s="28"/>
      <c r="JK399" s="28"/>
      <c r="JL399" s="28"/>
      <c r="JM399" s="28"/>
      <c r="JN399" s="28"/>
      <c r="JO399" s="28"/>
      <c r="JP399" s="28"/>
      <c r="JQ399" s="28"/>
      <c r="JR399" s="28"/>
      <c r="JS399" s="28"/>
      <c r="JT399" s="28"/>
      <c r="JU399" s="28"/>
      <c r="JV399" s="28"/>
      <c r="JW399" s="28"/>
      <c r="JX399" s="28"/>
      <c r="JY399" s="28"/>
      <c r="JZ399" s="28"/>
      <c r="KA399" s="28"/>
      <c r="KB399" s="28"/>
      <c r="KC399" s="28"/>
      <c r="KD399" s="28"/>
      <c r="KE399" s="28"/>
      <c r="KF399" s="28"/>
      <c r="KG399" s="28"/>
      <c r="KH399" s="28"/>
      <c r="KI399" s="28"/>
      <c r="KJ399" s="28"/>
      <c r="KK399" s="28"/>
      <c r="KL399" s="28"/>
      <c r="KM399" s="28"/>
      <c r="KN399" s="28"/>
      <c r="KO399" s="28"/>
      <c r="KP399" s="28"/>
      <c r="KQ399" s="28"/>
      <c r="KR399" s="28"/>
      <c r="KS399" s="28"/>
      <c r="KT399" s="28"/>
      <c r="KU399" s="28"/>
      <c r="KV399" s="28"/>
      <c r="KW399" s="28"/>
      <c r="KX399" s="28"/>
      <c r="KY399" s="28"/>
      <c r="KZ399" s="28"/>
      <c r="LA399" s="28"/>
      <c r="LB399" s="28"/>
      <c r="LC399" s="28"/>
      <c r="LD399" s="28"/>
      <c r="LE399" s="28"/>
      <c r="LF399" s="28"/>
      <c r="LG399" s="28"/>
      <c r="LH399" s="28"/>
      <c r="LI399" s="28"/>
      <c r="LJ399" s="28"/>
      <c r="LK399" s="28"/>
      <c r="LL399" s="28"/>
      <c r="LM399" s="28"/>
      <c r="LN399" s="28"/>
      <c r="LO399" s="28"/>
      <c r="LP399" s="28"/>
      <c r="LQ399" s="28"/>
      <c r="LR399" s="28"/>
      <c r="LS399" s="28"/>
      <c r="LT399" s="28"/>
      <c r="LU399" s="28"/>
      <c r="LV399" s="28"/>
      <c r="LW399" s="28"/>
      <c r="LX399" s="28"/>
      <c r="LY399" s="28"/>
      <c r="LZ399" s="28"/>
      <c r="MA399" s="28"/>
      <c r="MB399" s="28"/>
      <c r="MC399" s="28"/>
      <c r="MD399" s="28"/>
      <c r="ME399" s="28"/>
      <c r="MF399" s="28"/>
      <c r="MG399" s="28"/>
      <c r="MH399" s="28"/>
      <c r="MI399" s="28"/>
      <c r="MJ399" s="28"/>
      <c r="MK399" s="28"/>
      <c r="ML399" s="28"/>
      <c r="MM399" s="28"/>
      <c r="MN399" s="28"/>
      <c r="MO399" s="28"/>
      <c r="MP399" s="28"/>
      <c r="MQ399" s="28"/>
      <c r="MR399" s="28"/>
      <c r="MS399" s="28"/>
      <c r="MT399" s="28"/>
      <c r="MU399" s="28"/>
      <c r="MV399" s="28"/>
      <c r="MW399" s="28"/>
      <c r="MX399" s="28"/>
      <c r="MY399" s="28"/>
      <c r="MZ399" s="28"/>
      <c r="NA399" s="28"/>
      <c r="NB399" s="28"/>
      <c r="NC399" s="28"/>
      <c r="ND399" s="28"/>
      <c r="NE399" s="28"/>
    </row>
    <row r="400" spans="1:369" ht="16.5" customHeight="1">
      <c r="A400" s="83" t="s">
        <v>717</v>
      </c>
      <c r="B400" s="13"/>
      <c r="C400" s="189"/>
      <c r="D400" s="83"/>
      <c r="E400" s="14" t="s">
        <v>79</v>
      </c>
      <c r="F400" s="14" t="s">
        <v>152</v>
      </c>
      <c r="G400" s="14" t="s">
        <v>760</v>
      </c>
      <c r="H400" s="15">
        <v>2009</v>
      </c>
      <c r="I400" s="15">
        <v>1</v>
      </c>
      <c r="J400" s="15">
        <v>0</v>
      </c>
      <c r="K400" s="15">
        <v>0</v>
      </c>
      <c r="L400" s="16" t="s">
        <v>743</v>
      </c>
      <c r="M400" s="16" t="s">
        <v>5870</v>
      </c>
      <c r="N400" s="16" t="s">
        <v>720</v>
      </c>
      <c r="O400" s="17">
        <v>1920</v>
      </c>
      <c r="P400" s="17">
        <v>0</v>
      </c>
      <c r="Q400" s="17">
        <v>0</v>
      </c>
      <c r="R400" s="18" t="s">
        <v>33</v>
      </c>
      <c r="S400" s="19">
        <v>60</v>
      </c>
      <c r="T400" s="19">
        <v>110</v>
      </c>
      <c r="U400" s="19">
        <v>2.2727272727272729</v>
      </c>
      <c r="V400" s="19">
        <v>0</v>
      </c>
      <c r="W400" s="20">
        <v>0.25</v>
      </c>
      <c r="X400" s="21">
        <v>480</v>
      </c>
      <c r="Y400" s="22" t="s">
        <v>33</v>
      </c>
      <c r="Z400" s="86" t="s">
        <v>62</v>
      </c>
      <c r="AA400" s="15"/>
      <c r="AB400" s="15"/>
      <c r="AC400" s="15"/>
      <c r="AD400" s="25"/>
      <c r="AE400" s="26"/>
      <c r="AF400" s="27"/>
      <c r="AG400" s="29"/>
      <c r="AH400" s="29"/>
      <c r="AI400" s="29"/>
      <c r="AJ400" s="29"/>
      <c r="AK400" s="29"/>
      <c r="AL400" s="29"/>
      <c r="AM400" s="29"/>
      <c r="AN400" s="29"/>
      <c r="AO400" s="29"/>
      <c r="AP400" s="28"/>
      <c r="AQ400" s="28"/>
      <c r="AR400" s="28"/>
      <c r="AS400" s="28"/>
      <c r="AT400" s="28"/>
      <c r="AU400" s="28"/>
      <c r="AV400" s="28"/>
      <c r="AW400" s="28"/>
      <c r="AX400" s="28"/>
      <c r="AY400" s="28"/>
      <c r="AZ400" s="28"/>
      <c r="BA400" s="28"/>
      <c r="BB400" s="28"/>
      <c r="BC400" s="28"/>
      <c r="BD400" s="28"/>
      <c r="BE400" s="28"/>
      <c r="BF400" s="28"/>
      <c r="BG400" s="28"/>
      <c r="BH400" s="28"/>
      <c r="BI400" s="28"/>
      <c r="BJ400" s="28"/>
      <c r="BK400" s="28"/>
      <c r="BL400" s="28"/>
      <c r="BM400" s="28"/>
      <c r="BN400" s="28"/>
      <c r="BO400" s="28"/>
      <c r="BP400" s="28"/>
      <c r="BQ400" s="28"/>
      <c r="BR400" s="28"/>
      <c r="BS400" s="28"/>
      <c r="BT400" s="28"/>
      <c r="BU400" s="28"/>
      <c r="BV400" s="28"/>
      <c r="BW400" s="28"/>
      <c r="BX400" s="28"/>
      <c r="BY400" s="28"/>
      <c r="BZ400" s="28"/>
      <c r="CA400" s="28"/>
      <c r="CB400" s="28"/>
      <c r="CC400" s="28"/>
      <c r="CD400" s="28"/>
      <c r="CE400" s="28"/>
      <c r="CF400" s="28"/>
      <c r="CG400" s="28"/>
      <c r="CH400" s="28"/>
      <c r="CI400" s="28"/>
      <c r="CJ400" s="28"/>
      <c r="CK400" s="28"/>
      <c r="CL400" s="28"/>
      <c r="CM400" s="28"/>
      <c r="CN400" s="28"/>
      <c r="CO400" s="28"/>
      <c r="CP400" s="28"/>
      <c r="CQ400" s="28"/>
      <c r="CR400" s="28"/>
      <c r="CS400" s="28"/>
      <c r="CT400" s="28"/>
      <c r="CU400" s="28"/>
      <c r="CV400" s="28"/>
      <c r="CW400" s="28"/>
      <c r="CX400" s="28"/>
      <c r="CY400" s="28"/>
      <c r="CZ400" s="28"/>
      <c r="DA400" s="28"/>
      <c r="DB400" s="28"/>
      <c r="DC400" s="28"/>
      <c r="DD400" s="28"/>
      <c r="DE400" s="28"/>
      <c r="DF400" s="28"/>
      <c r="DG400" s="28"/>
      <c r="DH400" s="28"/>
      <c r="DI400" s="28"/>
      <c r="DJ400" s="28"/>
      <c r="DK400" s="28"/>
      <c r="DL400" s="28"/>
      <c r="DM400" s="28"/>
      <c r="DN400" s="28"/>
      <c r="DO400" s="28"/>
      <c r="DP400" s="28"/>
      <c r="DQ400" s="28"/>
      <c r="DR400" s="28"/>
      <c r="DS400" s="28"/>
      <c r="DT400" s="28"/>
      <c r="DU400" s="28"/>
      <c r="DV400" s="28"/>
      <c r="DW400" s="28"/>
      <c r="DX400" s="28"/>
      <c r="DY400" s="28"/>
      <c r="DZ400" s="28"/>
      <c r="EA400" s="28"/>
      <c r="EB400" s="28"/>
      <c r="EC400" s="28"/>
      <c r="ED400" s="28"/>
      <c r="EE400" s="28"/>
      <c r="EF400" s="28"/>
      <c r="EG400" s="28"/>
      <c r="EH400" s="28"/>
      <c r="EI400" s="28"/>
      <c r="EJ400" s="28"/>
      <c r="EK400" s="28"/>
      <c r="EL400" s="28"/>
      <c r="EM400" s="28"/>
      <c r="EN400" s="28"/>
      <c r="EO400" s="28"/>
      <c r="EP400" s="28"/>
      <c r="EQ400" s="28"/>
      <c r="ER400" s="28"/>
      <c r="ES400" s="28"/>
      <c r="ET400" s="28"/>
      <c r="EU400" s="28"/>
      <c r="EV400" s="28"/>
      <c r="EW400" s="28"/>
      <c r="EX400" s="28"/>
      <c r="EY400" s="28"/>
      <c r="EZ400" s="28"/>
      <c r="FA400" s="28"/>
      <c r="FB400" s="28"/>
      <c r="FC400" s="28"/>
      <c r="FD400" s="28"/>
      <c r="FE400" s="28"/>
      <c r="FF400" s="28"/>
      <c r="FG400" s="28"/>
      <c r="FH400" s="28"/>
      <c r="FI400" s="28"/>
      <c r="FJ400" s="28"/>
      <c r="FK400" s="28"/>
      <c r="FL400" s="28"/>
      <c r="FM400" s="28"/>
      <c r="FN400" s="28"/>
      <c r="FO400" s="28"/>
      <c r="FP400" s="28"/>
      <c r="FQ400" s="28"/>
      <c r="FR400" s="28"/>
      <c r="FS400" s="28"/>
      <c r="FT400" s="28"/>
      <c r="FU400" s="28"/>
      <c r="FV400" s="28"/>
      <c r="FW400" s="28"/>
      <c r="FX400" s="28"/>
      <c r="FY400" s="28"/>
      <c r="FZ400" s="28"/>
      <c r="GA400" s="28"/>
      <c r="GB400" s="28"/>
      <c r="GC400" s="28"/>
      <c r="GD400" s="28"/>
      <c r="GE400" s="28"/>
      <c r="GF400" s="28"/>
      <c r="GG400" s="28"/>
      <c r="GH400" s="28"/>
      <c r="GI400" s="28"/>
      <c r="GJ400" s="28"/>
      <c r="GK400" s="28"/>
      <c r="GL400" s="28"/>
      <c r="GM400" s="28"/>
      <c r="GN400" s="28"/>
      <c r="GO400" s="28"/>
      <c r="GP400" s="28"/>
      <c r="GQ400" s="28"/>
      <c r="GR400" s="28"/>
      <c r="GS400" s="28"/>
      <c r="GT400" s="28"/>
      <c r="GU400" s="28"/>
      <c r="GV400" s="28"/>
      <c r="GW400" s="28"/>
      <c r="GX400" s="28"/>
      <c r="GY400" s="28"/>
      <c r="GZ400" s="28"/>
      <c r="HA400" s="28"/>
      <c r="HB400" s="28"/>
      <c r="HC400" s="28"/>
      <c r="HD400" s="28"/>
      <c r="HE400" s="28"/>
      <c r="HF400" s="28"/>
      <c r="HG400" s="28"/>
      <c r="HH400" s="28"/>
      <c r="HI400" s="28"/>
      <c r="HJ400" s="28"/>
      <c r="HK400" s="28"/>
      <c r="HL400" s="28"/>
      <c r="HM400" s="28"/>
      <c r="HN400" s="28"/>
      <c r="HO400" s="28"/>
      <c r="HP400" s="28"/>
      <c r="HQ400" s="28"/>
      <c r="HR400" s="28"/>
      <c r="HS400" s="28"/>
      <c r="HT400" s="28"/>
      <c r="HU400" s="28"/>
      <c r="HV400" s="28"/>
      <c r="HW400" s="28"/>
      <c r="HX400" s="28"/>
      <c r="HY400" s="28"/>
      <c r="HZ400" s="28"/>
      <c r="IA400" s="28"/>
      <c r="IB400" s="28"/>
      <c r="IC400" s="28"/>
      <c r="ID400" s="28"/>
      <c r="IE400" s="28"/>
      <c r="IF400" s="28"/>
      <c r="IG400" s="28"/>
      <c r="IH400" s="28"/>
      <c r="II400" s="28"/>
      <c r="IJ400" s="28"/>
      <c r="IK400" s="28"/>
      <c r="IL400" s="28"/>
      <c r="IM400" s="28"/>
      <c r="IN400" s="28"/>
      <c r="IO400" s="28"/>
      <c r="IP400" s="28"/>
      <c r="IQ400" s="28"/>
      <c r="IR400" s="28"/>
      <c r="IS400" s="28"/>
      <c r="IT400" s="28"/>
      <c r="IU400" s="28"/>
      <c r="IV400" s="28"/>
      <c r="IW400" s="28"/>
      <c r="IX400" s="28"/>
      <c r="IY400" s="28"/>
      <c r="IZ400" s="28"/>
      <c r="JA400" s="28"/>
      <c r="JB400" s="28"/>
      <c r="JC400" s="28"/>
      <c r="JD400" s="28"/>
      <c r="JE400" s="28"/>
      <c r="JF400" s="28"/>
      <c r="JG400" s="28"/>
      <c r="JH400" s="28"/>
      <c r="JI400" s="28"/>
      <c r="JJ400" s="28"/>
      <c r="JK400" s="28"/>
      <c r="JL400" s="28"/>
      <c r="JM400" s="28"/>
      <c r="JN400" s="28"/>
      <c r="JO400" s="28"/>
      <c r="JP400" s="28"/>
      <c r="JQ400" s="28"/>
      <c r="JR400" s="28"/>
      <c r="JS400" s="28"/>
      <c r="JT400" s="28"/>
      <c r="JU400" s="28"/>
      <c r="JV400" s="28"/>
      <c r="JW400" s="28"/>
      <c r="JX400" s="28"/>
      <c r="JY400" s="28"/>
      <c r="JZ400" s="28"/>
      <c r="KA400" s="28"/>
      <c r="KB400" s="28"/>
      <c r="KC400" s="28"/>
      <c r="KD400" s="28"/>
      <c r="KE400" s="28"/>
      <c r="KF400" s="28"/>
      <c r="KG400" s="28"/>
      <c r="KH400" s="28"/>
      <c r="KI400" s="28"/>
      <c r="KJ400" s="28"/>
      <c r="KK400" s="28"/>
      <c r="KL400" s="28"/>
      <c r="KM400" s="28"/>
      <c r="KN400" s="28"/>
      <c r="KO400" s="28"/>
      <c r="KP400" s="28"/>
      <c r="KQ400" s="28"/>
      <c r="KR400" s="28"/>
      <c r="KS400" s="28"/>
      <c r="KT400" s="28"/>
      <c r="KU400" s="28"/>
      <c r="KV400" s="28"/>
      <c r="KW400" s="28"/>
      <c r="KX400" s="28"/>
      <c r="KY400" s="28"/>
      <c r="KZ400" s="28"/>
      <c r="LA400" s="28"/>
      <c r="LB400" s="28"/>
      <c r="LC400" s="28"/>
      <c r="LD400" s="28"/>
      <c r="LE400" s="28"/>
      <c r="LF400" s="28"/>
      <c r="LG400" s="28"/>
      <c r="LH400" s="28"/>
      <c r="LI400" s="28"/>
      <c r="LJ400" s="28"/>
      <c r="LK400" s="28"/>
      <c r="LL400" s="28"/>
      <c r="LM400" s="28"/>
      <c r="LN400" s="28"/>
      <c r="LO400" s="28"/>
      <c r="LP400" s="28"/>
      <c r="LQ400" s="28"/>
      <c r="LR400" s="28"/>
      <c r="LS400" s="28"/>
      <c r="LT400" s="28"/>
      <c r="LU400" s="28"/>
      <c r="LV400" s="28"/>
      <c r="LW400" s="28"/>
      <c r="LX400" s="28"/>
      <c r="LY400" s="28"/>
      <c r="LZ400" s="28"/>
      <c r="MA400" s="28"/>
      <c r="MB400" s="28"/>
      <c r="MC400" s="28"/>
      <c r="MD400" s="28"/>
      <c r="ME400" s="28"/>
      <c r="MF400" s="28"/>
      <c r="MG400" s="28"/>
      <c r="MH400" s="28"/>
      <c r="MI400" s="28"/>
      <c r="MJ400" s="28"/>
      <c r="MK400" s="28"/>
      <c r="ML400" s="28"/>
      <c r="MM400" s="28"/>
      <c r="MN400" s="28"/>
      <c r="MO400" s="28"/>
      <c r="MP400" s="28"/>
      <c r="MQ400" s="28"/>
      <c r="MR400" s="28"/>
      <c r="MS400" s="28"/>
      <c r="MT400" s="28"/>
      <c r="MU400" s="28"/>
      <c r="MV400" s="28"/>
      <c r="MW400" s="28"/>
      <c r="MX400" s="28"/>
      <c r="MY400" s="28"/>
      <c r="MZ400" s="28"/>
      <c r="NA400" s="28"/>
      <c r="NB400" s="28"/>
      <c r="NC400" s="28"/>
      <c r="ND400" s="28"/>
      <c r="NE400" s="28"/>
    </row>
    <row r="401" spans="1:369" ht="16.5" customHeight="1">
      <c r="A401" s="83" t="s">
        <v>717</v>
      </c>
      <c r="B401" s="13"/>
      <c r="C401" s="491"/>
      <c r="D401" s="83"/>
      <c r="E401" s="14" t="s">
        <v>37</v>
      </c>
      <c r="F401" s="14" t="s">
        <v>774</v>
      </c>
      <c r="G401" s="14" t="s">
        <v>775</v>
      </c>
      <c r="H401" s="15">
        <v>97</v>
      </c>
      <c r="I401" s="15">
        <v>1</v>
      </c>
      <c r="J401" s="15">
        <v>0</v>
      </c>
      <c r="K401" s="15">
        <v>0</v>
      </c>
      <c r="L401" s="16" t="s">
        <v>6859</v>
      </c>
      <c r="M401" s="16" t="s">
        <v>5871</v>
      </c>
      <c r="N401" s="16" t="s">
        <v>60</v>
      </c>
      <c r="O401" s="17">
        <v>1920</v>
      </c>
      <c r="P401" s="17">
        <v>0</v>
      </c>
      <c r="Q401" s="17">
        <v>0</v>
      </c>
      <c r="R401" s="18" t="s">
        <v>33</v>
      </c>
      <c r="S401" s="19">
        <v>60</v>
      </c>
      <c r="T401" s="19">
        <v>110</v>
      </c>
      <c r="U401" s="19">
        <v>2.2727272727272729</v>
      </c>
      <c r="V401" s="19">
        <v>0</v>
      </c>
      <c r="W401" s="20">
        <v>0.25</v>
      </c>
      <c r="X401" s="21">
        <v>480</v>
      </c>
      <c r="Y401" s="22" t="s">
        <v>33</v>
      </c>
      <c r="Z401" s="86" t="s">
        <v>62</v>
      </c>
      <c r="AA401" s="15"/>
      <c r="AB401" s="15"/>
      <c r="AC401" s="15"/>
      <c r="AD401" s="25"/>
      <c r="AE401" s="26"/>
      <c r="AF401" s="27"/>
      <c r="AG401" s="29"/>
      <c r="AH401" s="29"/>
      <c r="AI401" s="29"/>
      <c r="AJ401" s="29"/>
      <c r="AK401" s="29"/>
      <c r="AL401" s="29"/>
      <c r="AM401" s="29"/>
      <c r="AN401" s="29"/>
      <c r="AO401" s="29"/>
      <c r="AP401" s="28"/>
      <c r="AQ401" s="28"/>
      <c r="AR401" s="28"/>
      <c r="AS401" s="28"/>
      <c r="AT401" s="28"/>
      <c r="AU401" s="28"/>
      <c r="AV401" s="28"/>
      <c r="AW401" s="28"/>
      <c r="AX401" s="28"/>
      <c r="AY401" s="28"/>
      <c r="AZ401" s="28"/>
      <c r="BA401" s="28"/>
      <c r="BB401" s="28"/>
      <c r="BC401" s="28"/>
      <c r="BD401" s="28"/>
      <c r="BE401" s="28"/>
      <c r="BF401" s="28"/>
      <c r="BG401" s="28"/>
      <c r="BH401" s="28"/>
      <c r="BI401" s="28"/>
      <c r="BJ401" s="28"/>
      <c r="BK401" s="28"/>
      <c r="BL401" s="28"/>
      <c r="BM401" s="28"/>
      <c r="BN401" s="28"/>
      <c r="BO401" s="28"/>
      <c r="BP401" s="28"/>
      <c r="BQ401" s="28"/>
      <c r="BR401" s="28"/>
      <c r="BS401" s="28"/>
      <c r="BT401" s="28"/>
      <c r="BU401" s="28"/>
      <c r="BV401" s="28"/>
      <c r="BW401" s="28"/>
      <c r="BX401" s="28"/>
      <c r="BY401" s="28"/>
      <c r="BZ401" s="28"/>
      <c r="CA401" s="28"/>
      <c r="CB401" s="28"/>
      <c r="CC401" s="28"/>
      <c r="CD401" s="28"/>
      <c r="CE401" s="28"/>
      <c r="CF401" s="28"/>
      <c r="CG401" s="28"/>
      <c r="CH401" s="28"/>
      <c r="CI401" s="28"/>
      <c r="CJ401" s="28"/>
      <c r="CK401" s="28"/>
      <c r="CL401" s="28"/>
      <c r="CM401" s="28"/>
      <c r="CN401" s="28"/>
      <c r="CO401" s="28"/>
      <c r="CP401" s="28"/>
      <c r="CQ401" s="28"/>
      <c r="CR401" s="28"/>
      <c r="CS401" s="28"/>
      <c r="CT401" s="28"/>
      <c r="CU401" s="28"/>
      <c r="CV401" s="28"/>
      <c r="CW401" s="28"/>
      <c r="CX401" s="28"/>
      <c r="CY401" s="28"/>
      <c r="CZ401" s="28"/>
      <c r="DA401" s="28"/>
      <c r="DB401" s="28"/>
      <c r="DC401" s="28"/>
      <c r="DD401" s="28"/>
      <c r="DE401" s="28"/>
      <c r="DF401" s="28"/>
      <c r="DG401" s="28"/>
      <c r="DH401" s="28"/>
      <c r="DI401" s="28"/>
      <c r="DJ401" s="28"/>
      <c r="DK401" s="28"/>
      <c r="DL401" s="28"/>
      <c r="DM401" s="28"/>
      <c r="DN401" s="28"/>
      <c r="DO401" s="28"/>
      <c r="DP401" s="28"/>
      <c r="DQ401" s="28"/>
      <c r="DR401" s="28"/>
      <c r="DS401" s="28"/>
      <c r="DT401" s="28"/>
      <c r="DU401" s="28"/>
      <c r="DV401" s="28"/>
      <c r="DW401" s="28"/>
      <c r="DX401" s="28"/>
      <c r="DY401" s="28"/>
      <c r="DZ401" s="28"/>
      <c r="EA401" s="28"/>
      <c r="EB401" s="28"/>
      <c r="EC401" s="28"/>
      <c r="ED401" s="28"/>
      <c r="EE401" s="28"/>
      <c r="EF401" s="28"/>
      <c r="EG401" s="28"/>
      <c r="EH401" s="28"/>
      <c r="EI401" s="28"/>
      <c r="EJ401" s="28"/>
      <c r="EK401" s="28"/>
      <c r="EL401" s="28"/>
      <c r="EM401" s="28"/>
      <c r="EN401" s="28"/>
      <c r="EO401" s="28"/>
      <c r="EP401" s="28"/>
      <c r="EQ401" s="28"/>
      <c r="ER401" s="28"/>
      <c r="ES401" s="28"/>
      <c r="ET401" s="28"/>
      <c r="EU401" s="28"/>
      <c r="EV401" s="28"/>
      <c r="EW401" s="28"/>
      <c r="EX401" s="28"/>
      <c r="EY401" s="28"/>
      <c r="EZ401" s="28"/>
      <c r="FA401" s="28"/>
      <c r="FB401" s="28"/>
      <c r="FC401" s="28"/>
      <c r="FD401" s="28"/>
      <c r="FE401" s="28"/>
      <c r="FF401" s="28"/>
      <c r="FG401" s="28"/>
      <c r="FH401" s="28"/>
      <c r="FI401" s="28"/>
      <c r="FJ401" s="28"/>
      <c r="FK401" s="28"/>
      <c r="FL401" s="28"/>
      <c r="FM401" s="28"/>
      <c r="FN401" s="28"/>
      <c r="FO401" s="28"/>
      <c r="FP401" s="28"/>
      <c r="FQ401" s="28"/>
      <c r="FR401" s="28"/>
      <c r="FS401" s="28"/>
      <c r="FT401" s="28"/>
      <c r="FU401" s="28"/>
      <c r="FV401" s="28"/>
      <c r="FW401" s="28"/>
      <c r="FX401" s="28"/>
      <c r="FY401" s="28"/>
      <c r="FZ401" s="28"/>
      <c r="GA401" s="28"/>
      <c r="GB401" s="28"/>
      <c r="GC401" s="28"/>
      <c r="GD401" s="28"/>
      <c r="GE401" s="28"/>
      <c r="GF401" s="28"/>
      <c r="GG401" s="28"/>
      <c r="GH401" s="28"/>
      <c r="GI401" s="28"/>
      <c r="GJ401" s="28"/>
      <c r="GK401" s="28"/>
      <c r="GL401" s="28"/>
      <c r="GM401" s="28"/>
      <c r="GN401" s="28"/>
      <c r="GO401" s="28"/>
      <c r="GP401" s="28"/>
      <c r="GQ401" s="28"/>
      <c r="GR401" s="28"/>
      <c r="GS401" s="28"/>
      <c r="GT401" s="28"/>
      <c r="GU401" s="28"/>
      <c r="GV401" s="28"/>
      <c r="GW401" s="28"/>
      <c r="GX401" s="28"/>
      <c r="GY401" s="28"/>
      <c r="GZ401" s="28"/>
      <c r="HA401" s="28"/>
      <c r="HB401" s="28"/>
      <c r="HC401" s="28"/>
      <c r="HD401" s="28"/>
      <c r="HE401" s="28"/>
      <c r="HF401" s="28"/>
      <c r="HG401" s="28"/>
      <c r="HH401" s="28"/>
      <c r="HI401" s="28"/>
      <c r="HJ401" s="28"/>
      <c r="HK401" s="28"/>
      <c r="HL401" s="28"/>
      <c r="HM401" s="28"/>
      <c r="HN401" s="28"/>
      <c r="HO401" s="28"/>
      <c r="HP401" s="28"/>
      <c r="HQ401" s="28"/>
      <c r="HR401" s="28"/>
      <c r="HS401" s="28"/>
      <c r="HT401" s="28"/>
      <c r="HU401" s="28"/>
      <c r="HV401" s="28"/>
      <c r="HW401" s="28"/>
      <c r="HX401" s="28"/>
      <c r="HY401" s="28"/>
      <c r="HZ401" s="28"/>
      <c r="IA401" s="28"/>
      <c r="IB401" s="28"/>
      <c r="IC401" s="28"/>
      <c r="ID401" s="28"/>
      <c r="IE401" s="28"/>
      <c r="IF401" s="28"/>
      <c r="IG401" s="28"/>
      <c r="IH401" s="28"/>
      <c r="II401" s="28"/>
      <c r="IJ401" s="28"/>
      <c r="IK401" s="28"/>
      <c r="IL401" s="28"/>
      <c r="IM401" s="28"/>
      <c r="IN401" s="28"/>
      <c r="IO401" s="28"/>
      <c r="IP401" s="28"/>
      <c r="IQ401" s="28"/>
      <c r="IR401" s="28"/>
      <c r="IS401" s="28"/>
      <c r="IT401" s="28"/>
      <c r="IU401" s="28"/>
      <c r="IV401" s="28"/>
      <c r="IW401" s="28"/>
      <c r="IX401" s="28"/>
      <c r="IY401" s="28"/>
      <c r="IZ401" s="28"/>
      <c r="JA401" s="28"/>
      <c r="JB401" s="28"/>
      <c r="JC401" s="28"/>
      <c r="JD401" s="28"/>
      <c r="JE401" s="28"/>
      <c r="JF401" s="28"/>
      <c r="JG401" s="28"/>
      <c r="JH401" s="28"/>
      <c r="JI401" s="28"/>
      <c r="JJ401" s="28"/>
      <c r="JK401" s="28"/>
      <c r="JL401" s="28"/>
      <c r="JM401" s="28"/>
      <c r="JN401" s="28"/>
      <c r="JO401" s="28"/>
      <c r="JP401" s="28"/>
      <c r="JQ401" s="28"/>
      <c r="JR401" s="28"/>
      <c r="JS401" s="28"/>
      <c r="JT401" s="28"/>
      <c r="JU401" s="28"/>
      <c r="JV401" s="28"/>
      <c r="JW401" s="28"/>
      <c r="JX401" s="28"/>
      <c r="JY401" s="28"/>
      <c r="JZ401" s="28"/>
      <c r="KA401" s="28"/>
      <c r="KB401" s="28"/>
      <c r="KC401" s="28"/>
      <c r="KD401" s="28"/>
      <c r="KE401" s="28"/>
      <c r="KF401" s="28"/>
      <c r="KG401" s="28"/>
      <c r="KH401" s="28"/>
      <c r="KI401" s="28"/>
      <c r="KJ401" s="28"/>
      <c r="KK401" s="28"/>
      <c r="KL401" s="28"/>
      <c r="KM401" s="28"/>
      <c r="KN401" s="28"/>
      <c r="KO401" s="28"/>
      <c r="KP401" s="28"/>
      <c r="KQ401" s="28"/>
      <c r="KR401" s="28"/>
      <c r="KS401" s="28"/>
      <c r="KT401" s="28"/>
      <c r="KU401" s="28"/>
      <c r="KV401" s="28"/>
      <c r="KW401" s="28"/>
      <c r="KX401" s="28"/>
      <c r="KY401" s="28"/>
      <c r="KZ401" s="28"/>
      <c r="LA401" s="28"/>
      <c r="LB401" s="28"/>
      <c r="LC401" s="28"/>
      <c r="LD401" s="28"/>
      <c r="LE401" s="28"/>
      <c r="LF401" s="28"/>
      <c r="LG401" s="28"/>
      <c r="LH401" s="28"/>
      <c r="LI401" s="28"/>
      <c r="LJ401" s="28"/>
      <c r="LK401" s="28"/>
      <c r="LL401" s="28"/>
      <c r="LM401" s="28"/>
      <c r="LN401" s="28"/>
      <c r="LO401" s="28"/>
      <c r="LP401" s="28"/>
      <c r="LQ401" s="28"/>
      <c r="LR401" s="28"/>
      <c r="LS401" s="28"/>
      <c r="LT401" s="28"/>
      <c r="LU401" s="28"/>
      <c r="LV401" s="28"/>
      <c r="LW401" s="28"/>
      <c r="LX401" s="28"/>
      <c r="LY401" s="28"/>
      <c r="LZ401" s="28"/>
      <c r="MA401" s="28"/>
      <c r="MB401" s="28"/>
      <c r="MC401" s="28"/>
      <c r="MD401" s="28"/>
      <c r="ME401" s="28"/>
      <c r="MF401" s="28"/>
      <c r="MG401" s="28"/>
      <c r="MH401" s="28"/>
      <c r="MI401" s="28"/>
      <c r="MJ401" s="28"/>
      <c r="MK401" s="28"/>
      <c r="ML401" s="28"/>
      <c r="MM401" s="28"/>
      <c r="MN401" s="28"/>
      <c r="MO401" s="28"/>
      <c r="MP401" s="28"/>
      <c r="MQ401" s="28"/>
      <c r="MR401" s="28"/>
      <c r="MS401" s="28"/>
      <c r="MT401" s="28"/>
      <c r="MU401" s="28"/>
      <c r="MV401" s="28"/>
      <c r="MW401" s="28"/>
      <c r="MX401" s="28"/>
      <c r="MY401" s="28"/>
      <c r="MZ401" s="28"/>
      <c r="NA401" s="28"/>
      <c r="NB401" s="28"/>
      <c r="NC401" s="28"/>
      <c r="ND401" s="28"/>
      <c r="NE401" s="28"/>
    </row>
    <row r="402" spans="1:369" ht="16.5" customHeight="1">
      <c r="A402" s="83" t="s">
        <v>717</v>
      </c>
      <c r="B402" s="13"/>
      <c r="C402" s="491"/>
      <c r="D402" s="83"/>
      <c r="E402" s="14" t="s">
        <v>692</v>
      </c>
      <c r="F402" s="14" t="s">
        <v>774</v>
      </c>
      <c r="G402" s="14" t="s">
        <v>775</v>
      </c>
      <c r="H402" s="15">
        <v>95</v>
      </c>
      <c r="I402" s="15">
        <v>1</v>
      </c>
      <c r="J402" s="15">
        <v>0</v>
      </c>
      <c r="K402" s="15">
        <v>0</v>
      </c>
      <c r="L402" s="16" t="s">
        <v>6859</v>
      </c>
      <c r="M402" s="16" t="s">
        <v>5871</v>
      </c>
      <c r="N402" s="16" t="s">
        <v>60</v>
      </c>
      <c r="O402" s="17">
        <v>1920</v>
      </c>
      <c r="P402" s="17">
        <v>0</v>
      </c>
      <c r="Q402" s="17">
        <v>0</v>
      </c>
      <c r="R402" s="18" t="s">
        <v>33</v>
      </c>
      <c r="S402" s="19">
        <v>60</v>
      </c>
      <c r="T402" s="19">
        <v>110</v>
      </c>
      <c r="U402" s="19">
        <v>2.2727272727272729</v>
      </c>
      <c r="V402" s="19">
        <v>0</v>
      </c>
      <c r="W402" s="20">
        <v>0.25</v>
      </c>
      <c r="X402" s="21">
        <v>480</v>
      </c>
      <c r="Y402" s="22" t="s">
        <v>33</v>
      </c>
      <c r="Z402" s="86" t="s">
        <v>62</v>
      </c>
      <c r="AA402" s="15"/>
      <c r="AB402" s="15"/>
      <c r="AC402" s="15"/>
      <c r="AD402" s="25"/>
      <c r="AE402" s="26"/>
      <c r="AF402" s="27"/>
      <c r="AG402" s="29"/>
      <c r="AH402" s="29"/>
      <c r="AI402" s="29"/>
      <c r="AJ402" s="29"/>
      <c r="AK402" s="29"/>
      <c r="AL402" s="29"/>
      <c r="AM402" s="29"/>
      <c r="AN402" s="29"/>
      <c r="AO402" s="29"/>
      <c r="AP402" s="28"/>
      <c r="AQ402" s="28"/>
      <c r="AR402" s="28"/>
      <c r="AS402" s="28"/>
      <c r="AT402" s="28"/>
      <c r="AU402" s="28"/>
      <c r="AV402" s="28"/>
      <c r="AW402" s="28"/>
      <c r="AX402" s="28"/>
      <c r="AY402" s="28"/>
      <c r="AZ402" s="28"/>
      <c r="BA402" s="28"/>
      <c r="BB402" s="28"/>
      <c r="BC402" s="28"/>
      <c r="BD402" s="28"/>
      <c r="BE402" s="28"/>
      <c r="BF402" s="28"/>
      <c r="BG402" s="28"/>
      <c r="BH402" s="28"/>
      <c r="BI402" s="28"/>
      <c r="BJ402" s="28"/>
      <c r="BK402" s="28"/>
      <c r="BL402" s="28"/>
      <c r="BM402" s="28"/>
      <c r="BN402" s="28"/>
      <c r="BO402" s="28"/>
      <c r="BP402" s="28"/>
      <c r="BQ402" s="28"/>
      <c r="BR402" s="28"/>
      <c r="BS402" s="28"/>
      <c r="BT402" s="28"/>
      <c r="BU402" s="28"/>
      <c r="BV402" s="28"/>
      <c r="BW402" s="28"/>
      <c r="BX402" s="28"/>
      <c r="BY402" s="28"/>
      <c r="BZ402" s="28"/>
      <c r="CA402" s="28"/>
      <c r="CB402" s="28"/>
      <c r="CC402" s="28"/>
      <c r="CD402" s="28"/>
      <c r="CE402" s="28"/>
      <c r="CF402" s="28"/>
      <c r="CG402" s="28"/>
      <c r="CH402" s="28"/>
      <c r="CI402" s="28"/>
      <c r="CJ402" s="28"/>
      <c r="CK402" s="28"/>
      <c r="CL402" s="28"/>
      <c r="CM402" s="28"/>
      <c r="CN402" s="28"/>
      <c r="CO402" s="28"/>
      <c r="CP402" s="28"/>
      <c r="CQ402" s="28"/>
      <c r="CR402" s="28"/>
      <c r="CS402" s="28"/>
      <c r="CT402" s="28"/>
      <c r="CU402" s="28"/>
      <c r="CV402" s="28"/>
      <c r="CW402" s="28"/>
      <c r="CX402" s="28"/>
      <c r="CY402" s="28"/>
      <c r="CZ402" s="28"/>
      <c r="DA402" s="28"/>
      <c r="DB402" s="28"/>
      <c r="DC402" s="28"/>
      <c r="DD402" s="28"/>
      <c r="DE402" s="28"/>
      <c r="DF402" s="28"/>
      <c r="DG402" s="28"/>
      <c r="DH402" s="28"/>
      <c r="DI402" s="28"/>
      <c r="DJ402" s="28"/>
      <c r="DK402" s="28"/>
      <c r="DL402" s="28"/>
      <c r="DM402" s="28"/>
      <c r="DN402" s="28"/>
      <c r="DO402" s="28"/>
      <c r="DP402" s="28"/>
      <c r="DQ402" s="28"/>
      <c r="DR402" s="28"/>
      <c r="DS402" s="28"/>
      <c r="DT402" s="28"/>
      <c r="DU402" s="28"/>
      <c r="DV402" s="28"/>
      <c r="DW402" s="28"/>
      <c r="DX402" s="28"/>
      <c r="DY402" s="28"/>
      <c r="DZ402" s="28"/>
      <c r="EA402" s="28"/>
      <c r="EB402" s="28"/>
      <c r="EC402" s="28"/>
      <c r="ED402" s="28"/>
      <c r="EE402" s="28"/>
      <c r="EF402" s="28"/>
      <c r="EG402" s="28"/>
      <c r="EH402" s="28"/>
      <c r="EI402" s="28"/>
      <c r="EJ402" s="28"/>
      <c r="EK402" s="28"/>
      <c r="EL402" s="28"/>
      <c r="EM402" s="28"/>
      <c r="EN402" s="28"/>
      <c r="EO402" s="28"/>
      <c r="EP402" s="28"/>
      <c r="EQ402" s="28"/>
      <c r="ER402" s="28"/>
      <c r="ES402" s="28"/>
      <c r="ET402" s="28"/>
      <c r="EU402" s="28"/>
      <c r="EV402" s="28"/>
      <c r="EW402" s="28"/>
      <c r="EX402" s="28"/>
      <c r="EY402" s="28"/>
      <c r="EZ402" s="28"/>
      <c r="FA402" s="28"/>
      <c r="FB402" s="28"/>
      <c r="FC402" s="28"/>
      <c r="FD402" s="28"/>
      <c r="FE402" s="28"/>
      <c r="FF402" s="28"/>
      <c r="FG402" s="28"/>
      <c r="FH402" s="28"/>
      <c r="FI402" s="28"/>
      <c r="FJ402" s="28"/>
      <c r="FK402" s="28"/>
      <c r="FL402" s="28"/>
      <c r="FM402" s="28"/>
      <c r="FN402" s="28"/>
      <c r="FO402" s="28"/>
      <c r="FP402" s="28"/>
      <c r="FQ402" s="28"/>
      <c r="FR402" s="28"/>
      <c r="FS402" s="28"/>
      <c r="FT402" s="28"/>
      <c r="FU402" s="28"/>
      <c r="FV402" s="28"/>
      <c r="FW402" s="28"/>
      <c r="FX402" s="28"/>
      <c r="FY402" s="28"/>
      <c r="FZ402" s="28"/>
      <c r="GA402" s="28"/>
      <c r="GB402" s="28"/>
      <c r="GC402" s="28"/>
      <c r="GD402" s="28"/>
      <c r="GE402" s="28"/>
      <c r="GF402" s="28"/>
      <c r="GG402" s="28"/>
      <c r="GH402" s="28"/>
      <c r="GI402" s="28"/>
      <c r="GJ402" s="28"/>
      <c r="GK402" s="28"/>
      <c r="GL402" s="28"/>
      <c r="GM402" s="28"/>
      <c r="GN402" s="28"/>
      <c r="GO402" s="28"/>
      <c r="GP402" s="28"/>
      <c r="GQ402" s="28"/>
      <c r="GR402" s="28"/>
      <c r="GS402" s="28"/>
      <c r="GT402" s="28"/>
      <c r="GU402" s="28"/>
      <c r="GV402" s="28"/>
      <c r="GW402" s="28"/>
      <c r="GX402" s="28"/>
      <c r="GY402" s="28"/>
      <c r="GZ402" s="28"/>
      <c r="HA402" s="28"/>
      <c r="HB402" s="28"/>
      <c r="HC402" s="28"/>
      <c r="HD402" s="28"/>
      <c r="HE402" s="28"/>
      <c r="HF402" s="28"/>
      <c r="HG402" s="28"/>
      <c r="HH402" s="28"/>
      <c r="HI402" s="28"/>
      <c r="HJ402" s="28"/>
      <c r="HK402" s="28"/>
      <c r="HL402" s="28"/>
      <c r="HM402" s="28"/>
      <c r="HN402" s="28"/>
      <c r="HO402" s="28"/>
      <c r="HP402" s="28"/>
      <c r="HQ402" s="28"/>
      <c r="HR402" s="28"/>
      <c r="HS402" s="28"/>
      <c r="HT402" s="28"/>
      <c r="HU402" s="28"/>
      <c r="HV402" s="28"/>
      <c r="HW402" s="28"/>
      <c r="HX402" s="28"/>
      <c r="HY402" s="28"/>
      <c r="HZ402" s="28"/>
      <c r="IA402" s="28"/>
      <c r="IB402" s="28"/>
      <c r="IC402" s="28"/>
      <c r="ID402" s="28"/>
      <c r="IE402" s="28"/>
      <c r="IF402" s="28"/>
      <c r="IG402" s="28"/>
      <c r="IH402" s="28"/>
      <c r="II402" s="28"/>
      <c r="IJ402" s="28"/>
      <c r="IK402" s="28"/>
      <c r="IL402" s="28"/>
      <c r="IM402" s="28"/>
      <c r="IN402" s="28"/>
      <c r="IO402" s="28"/>
      <c r="IP402" s="28"/>
      <c r="IQ402" s="28"/>
      <c r="IR402" s="28"/>
      <c r="IS402" s="28"/>
      <c r="IT402" s="28"/>
      <c r="IU402" s="28"/>
      <c r="IV402" s="28"/>
      <c r="IW402" s="28"/>
      <c r="IX402" s="28"/>
      <c r="IY402" s="28"/>
      <c r="IZ402" s="28"/>
      <c r="JA402" s="28"/>
      <c r="JB402" s="28"/>
      <c r="JC402" s="28"/>
      <c r="JD402" s="28"/>
      <c r="JE402" s="28"/>
      <c r="JF402" s="28"/>
      <c r="JG402" s="28"/>
      <c r="JH402" s="28"/>
      <c r="JI402" s="28"/>
      <c r="JJ402" s="28"/>
      <c r="JK402" s="28"/>
      <c r="JL402" s="28"/>
      <c r="JM402" s="28"/>
      <c r="JN402" s="28"/>
      <c r="JO402" s="28"/>
      <c r="JP402" s="28"/>
      <c r="JQ402" s="28"/>
      <c r="JR402" s="28"/>
      <c r="JS402" s="28"/>
      <c r="JT402" s="28"/>
      <c r="JU402" s="28"/>
      <c r="JV402" s="28"/>
      <c r="JW402" s="28"/>
      <c r="JX402" s="28"/>
      <c r="JY402" s="28"/>
      <c r="JZ402" s="28"/>
      <c r="KA402" s="28"/>
      <c r="KB402" s="28"/>
      <c r="KC402" s="28"/>
      <c r="KD402" s="28"/>
      <c r="KE402" s="28"/>
      <c r="KF402" s="28"/>
      <c r="KG402" s="28"/>
      <c r="KH402" s="28"/>
      <c r="KI402" s="28"/>
      <c r="KJ402" s="28"/>
      <c r="KK402" s="28"/>
      <c r="KL402" s="28"/>
      <c r="KM402" s="28"/>
      <c r="KN402" s="28"/>
      <c r="KO402" s="28"/>
      <c r="KP402" s="28"/>
      <c r="KQ402" s="28"/>
      <c r="KR402" s="28"/>
      <c r="KS402" s="28"/>
      <c r="KT402" s="28"/>
      <c r="KU402" s="28"/>
      <c r="KV402" s="28"/>
      <c r="KW402" s="28"/>
      <c r="KX402" s="28"/>
      <c r="KY402" s="28"/>
      <c r="KZ402" s="28"/>
      <c r="LA402" s="28"/>
      <c r="LB402" s="28"/>
      <c r="LC402" s="28"/>
      <c r="LD402" s="28"/>
      <c r="LE402" s="28"/>
      <c r="LF402" s="28"/>
      <c r="LG402" s="28"/>
      <c r="LH402" s="28"/>
      <c r="LI402" s="28"/>
      <c r="LJ402" s="28"/>
      <c r="LK402" s="28"/>
      <c r="LL402" s="28"/>
      <c r="LM402" s="28"/>
      <c r="LN402" s="28"/>
      <c r="LO402" s="28"/>
      <c r="LP402" s="28"/>
      <c r="LQ402" s="28"/>
      <c r="LR402" s="28"/>
      <c r="LS402" s="28"/>
      <c r="LT402" s="28"/>
      <c r="LU402" s="28"/>
      <c r="LV402" s="28"/>
      <c r="LW402" s="28"/>
      <c r="LX402" s="28"/>
      <c r="LY402" s="28"/>
      <c r="LZ402" s="28"/>
      <c r="MA402" s="28"/>
      <c r="MB402" s="28"/>
      <c r="MC402" s="28"/>
      <c r="MD402" s="28"/>
      <c r="ME402" s="28"/>
      <c r="MF402" s="28"/>
      <c r="MG402" s="28"/>
      <c r="MH402" s="28"/>
      <c r="MI402" s="28"/>
      <c r="MJ402" s="28"/>
      <c r="MK402" s="28"/>
      <c r="ML402" s="28"/>
      <c r="MM402" s="28"/>
      <c r="MN402" s="28"/>
      <c r="MO402" s="28"/>
      <c r="MP402" s="28"/>
      <c r="MQ402" s="28"/>
      <c r="MR402" s="28"/>
      <c r="MS402" s="28"/>
      <c r="MT402" s="28"/>
      <c r="MU402" s="28"/>
      <c r="MV402" s="28"/>
      <c r="MW402" s="28"/>
      <c r="MX402" s="28"/>
      <c r="MY402" s="28"/>
      <c r="MZ402" s="28"/>
      <c r="NA402" s="28"/>
      <c r="NB402" s="28"/>
      <c r="NC402" s="28"/>
      <c r="ND402" s="28"/>
      <c r="NE402" s="28"/>
    </row>
    <row r="403" spans="1:369" ht="16.5" customHeight="1">
      <c r="A403" s="83" t="s">
        <v>717</v>
      </c>
      <c r="B403" s="13"/>
      <c r="C403" s="491"/>
      <c r="D403" s="83"/>
      <c r="E403" s="14" t="s">
        <v>37</v>
      </c>
      <c r="F403" s="14" t="s">
        <v>774</v>
      </c>
      <c r="G403" s="14" t="s">
        <v>775</v>
      </c>
      <c r="H403" s="15">
        <v>95</v>
      </c>
      <c r="I403" s="15">
        <v>1</v>
      </c>
      <c r="J403" s="15">
        <v>0</v>
      </c>
      <c r="K403" s="15">
        <v>0</v>
      </c>
      <c r="L403" s="16" t="s">
        <v>6859</v>
      </c>
      <c r="M403" s="16" t="s">
        <v>5871</v>
      </c>
      <c r="N403" s="16" t="s">
        <v>60</v>
      </c>
      <c r="O403" s="17">
        <v>1920</v>
      </c>
      <c r="P403" s="17">
        <v>0</v>
      </c>
      <c r="Q403" s="17">
        <v>0</v>
      </c>
      <c r="R403" s="18" t="s">
        <v>33</v>
      </c>
      <c r="S403" s="19">
        <v>60</v>
      </c>
      <c r="T403" s="19">
        <v>110</v>
      </c>
      <c r="U403" s="19">
        <v>2.2727272727272729</v>
      </c>
      <c r="V403" s="19">
        <v>0</v>
      </c>
      <c r="W403" s="20">
        <v>0.25</v>
      </c>
      <c r="X403" s="21">
        <v>480</v>
      </c>
      <c r="Y403" s="22" t="s">
        <v>33</v>
      </c>
      <c r="Z403" s="86" t="s">
        <v>62</v>
      </c>
      <c r="AA403" s="15"/>
      <c r="AB403" s="15"/>
      <c r="AC403" s="15"/>
      <c r="AD403" s="25"/>
      <c r="AE403" s="26"/>
      <c r="AF403" s="27"/>
      <c r="AG403" s="29"/>
      <c r="AH403" s="29"/>
      <c r="AI403" s="29"/>
      <c r="AJ403" s="29"/>
      <c r="AK403" s="29"/>
      <c r="AL403" s="29"/>
      <c r="AM403" s="29"/>
      <c r="AN403" s="29"/>
      <c r="AO403" s="29"/>
      <c r="AP403" s="28"/>
      <c r="AQ403" s="28"/>
      <c r="AR403" s="28"/>
      <c r="AS403" s="28"/>
      <c r="AT403" s="28"/>
      <c r="AU403" s="28"/>
      <c r="AV403" s="28"/>
      <c r="AW403" s="28"/>
      <c r="AX403" s="28"/>
      <c r="AY403" s="28"/>
      <c r="AZ403" s="28"/>
      <c r="BA403" s="28"/>
      <c r="BB403" s="28"/>
      <c r="BC403" s="28"/>
      <c r="BD403" s="28"/>
      <c r="BE403" s="28"/>
      <c r="BF403" s="28"/>
      <c r="BG403" s="28"/>
      <c r="BH403" s="28"/>
      <c r="BI403" s="28"/>
      <c r="BJ403" s="28"/>
      <c r="BK403" s="28"/>
      <c r="BL403" s="28"/>
      <c r="BM403" s="28"/>
      <c r="BN403" s="28"/>
      <c r="BO403" s="28"/>
      <c r="BP403" s="28"/>
      <c r="BQ403" s="28"/>
      <c r="BR403" s="28"/>
      <c r="BS403" s="28"/>
      <c r="BT403" s="28"/>
      <c r="BU403" s="28"/>
      <c r="BV403" s="28"/>
      <c r="BW403" s="28"/>
      <c r="BX403" s="28"/>
      <c r="BY403" s="28"/>
      <c r="BZ403" s="28"/>
      <c r="CA403" s="28"/>
      <c r="CB403" s="28"/>
      <c r="CC403" s="28"/>
      <c r="CD403" s="28"/>
      <c r="CE403" s="28"/>
      <c r="CF403" s="28"/>
      <c r="CG403" s="28"/>
      <c r="CH403" s="28"/>
      <c r="CI403" s="28"/>
      <c r="CJ403" s="28"/>
      <c r="CK403" s="28"/>
      <c r="CL403" s="28"/>
      <c r="CM403" s="28"/>
      <c r="CN403" s="28"/>
      <c r="CO403" s="28"/>
      <c r="CP403" s="28"/>
      <c r="CQ403" s="28"/>
      <c r="CR403" s="28"/>
      <c r="CS403" s="28"/>
      <c r="CT403" s="28"/>
      <c r="CU403" s="28"/>
      <c r="CV403" s="28"/>
      <c r="CW403" s="28"/>
      <c r="CX403" s="28"/>
      <c r="CY403" s="28"/>
      <c r="CZ403" s="28"/>
      <c r="DA403" s="28"/>
      <c r="DB403" s="28"/>
      <c r="DC403" s="28"/>
      <c r="DD403" s="28"/>
      <c r="DE403" s="28"/>
      <c r="DF403" s="28"/>
      <c r="DG403" s="28"/>
      <c r="DH403" s="28"/>
      <c r="DI403" s="28"/>
      <c r="DJ403" s="28"/>
      <c r="DK403" s="28"/>
      <c r="DL403" s="28"/>
      <c r="DM403" s="28"/>
      <c r="DN403" s="28"/>
      <c r="DO403" s="28"/>
      <c r="DP403" s="28"/>
      <c r="DQ403" s="28"/>
      <c r="DR403" s="28"/>
      <c r="DS403" s="28"/>
      <c r="DT403" s="28"/>
      <c r="DU403" s="28"/>
      <c r="DV403" s="28"/>
      <c r="DW403" s="28"/>
      <c r="DX403" s="28"/>
      <c r="DY403" s="28"/>
      <c r="DZ403" s="28"/>
      <c r="EA403" s="28"/>
      <c r="EB403" s="28"/>
      <c r="EC403" s="28"/>
      <c r="ED403" s="28"/>
      <c r="EE403" s="28"/>
      <c r="EF403" s="28"/>
      <c r="EG403" s="28"/>
      <c r="EH403" s="28"/>
      <c r="EI403" s="28"/>
      <c r="EJ403" s="28"/>
      <c r="EK403" s="28"/>
      <c r="EL403" s="28"/>
      <c r="EM403" s="28"/>
      <c r="EN403" s="28"/>
      <c r="EO403" s="28"/>
      <c r="EP403" s="28"/>
      <c r="EQ403" s="28"/>
      <c r="ER403" s="28"/>
      <c r="ES403" s="28"/>
      <c r="ET403" s="28"/>
      <c r="EU403" s="28"/>
      <c r="EV403" s="28"/>
      <c r="EW403" s="28"/>
      <c r="EX403" s="28"/>
      <c r="EY403" s="28"/>
      <c r="EZ403" s="28"/>
      <c r="FA403" s="28"/>
      <c r="FB403" s="28"/>
      <c r="FC403" s="28"/>
      <c r="FD403" s="28"/>
      <c r="FE403" s="28"/>
      <c r="FF403" s="28"/>
      <c r="FG403" s="28"/>
      <c r="FH403" s="28"/>
      <c r="FI403" s="28"/>
      <c r="FJ403" s="28"/>
      <c r="FK403" s="28"/>
      <c r="FL403" s="28"/>
      <c r="FM403" s="28"/>
      <c r="FN403" s="28"/>
      <c r="FO403" s="28"/>
      <c r="FP403" s="28"/>
      <c r="FQ403" s="28"/>
      <c r="FR403" s="28"/>
      <c r="FS403" s="28"/>
      <c r="FT403" s="28"/>
      <c r="FU403" s="28"/>
      <c r="FV403" s="28"/>
      <c r="FW403" s="28"/>
      <c r="FX403" s="28"/>
      <c r="FY403" s="28"/>
      <c r="FZ403" s="28"/>
      <c r="GA403" s="28"/>
      <c r="GB403" s="28"/>
      <c r="GC403" s="28"/>
      <c r="GD403" s="28"/>
      <c r="GE403" s="28"/>
      <c r="GF403" s="28"/>
      <c r="GG403" s="28"/>
      <c r="GH403" s="28"/>
      <c r="GI403" s="28"/>
      <c r="GJ403" s="28"/>
      <c r="GK403" s="28"/>
      <c r="GL403" s="28"/>
      <c r="GM403" s="28"/>
      <c r="GN403" s="28"/>
      <c r="GO403" s="28"/>
      <c r="GP403" s="28"/>
      <c r="GQ403" s="28"/>
      <c r="GR403" s="28"/>
      <c r="GS403" s="28"/>
      <c r="GT403" s="28"/>
      <c r="GU403" s="28"/>
      <c r="GV403" s="28"/>
      <c r="GW403" s="28"/>
      <c r="GX403" s="28"/>
      <c r="GY403" s="28"/>
      <c r="GZ403" s="28"/>
      <c r="HA403" s="28"/>
      <c r="HB403" s="28"/>
      <c r="HC403" s="28"/>
      <c r="HD403" s="28"/>
      <c r="HE403" s="28"/>
      <c r="HF403" s="28"/>
      <c r="HG403" s="28"/>
      <c r="HH403" s="28"/>
      <c r="HI403" s="28"/>
      <c r="HJ403" s="28"/>
      <c r="HK403" s="28"/>
      <c r="HL403" s="28"/>
      <c r="HM403" s="28"/>
      <c r="HN403" s="28"/>
      <c r="HO403" s="28"/>
      <c r="HP403" s="28"/>
      <c r="HQ403" s="28"/>
      <c r="HR403" s="28"/>
      <c r="HS403" s="28"/>
      <c r="HT403" s="28"/>
      <c r="HU403" s="28"/>
      <c r="HV403" s="28"/>
      <c r="HW403" s="28"/>
      <c r="HX403" s="28"/>
      <c r="HY403" s="28"/>
      <c r="HZ403" s="28"/>
      <c r="IA403" s="28"/>
      <c r="IB403" s="28"/>
      <c r="IC403" s="28"/>
      <c r="ID403" s="28"/>
      <c r="IE403" s="28"/>
      <c r="IF403" s="28"/>
      <c r="IG403" s="28"/>
      <c r="IH403" s="28"/>
      <c r="II403" s="28"/>
      <c r="IJ403" s="28"/>
      <c r="IK403" s="28"/>
      <c r="IL403" s="28"/>
      <c r="IM403" s="28"/>
      <c r="IN403" s="28"/>
      <c r="IO403" s="28"/>
      <c r="IP403" s="28"/>
      <c r="IQ403" s="28"/>
      <c r="IR403" s="28"/>
      <c r="IS403" s="28"/>
      <c r="IT403" s="28"/>
      <c r="IU403" s="28"/>
      <c r="IV403" s="28"/>
      <c r="IW403" s="28"/>
      <c r="IX403" s="28"/>
      <c r="IY403" s="28"/>
      <c r="IZ403" s="28"/>
      <c r="JA403" s="28"/>
      <c r="JB403" s="28"/>
      <c r="JC403" s="28"/>
      <c r="JD403" s="28"/>
      <c r="JE403" s="28"/>
      <c r="JF403" s="28"/>
      <c r="JG403" s="28"/>
      <c r="JH403" s="28"/>
      <c r="JI403" s="28"/>
      <c r="JJ403" s="28"/>
      <c r="JK403" s="28"/>
      <c r="JL403" s="28"/>
      <c r="JM403" s="28"/>
      <c r="JN403" s="28"/>
      <c r="JO403" s="28"/>
      <c r="JP403" s="28"/>
      <c r="JQ403" s="28"/>
      <c r="JR403" s="28"/>
      <c r="JS403" s="28"/>
      <c r="JT403" s="28"/>
      <c r="JU403" s="28"/>
      <c r="JV403" s="28"/>
      <c r="JW403" s="28"/>
      <c r="JX403" s="28"/>
      <c r="JY403" s="28"/>
      <c r="JZ403" s="28"/>
      <c r="KA403" s="28"/>
      <c r="KB403" s="28"/>
      <c r="KC403" s="28"/>
      <c r="KD403" s="28"/>
      <c r="KE403" s="28"/>
      <c r="KF403" s="28"/>
      <c r="KG403" s="28"/>
      <c r="KH403" s="28"/>
      <c r="KI403" s="28"/>
      <c r="KJ403" s="28"/>
      <c r="KK403" s="28"/>
      <c r="KL403" s="28"/>
      <c r="KM403" s="28"/>
      <c r="KN403" s="28"/>
      <c r="KO403" s="28"/>
      <c r="KP403" s="28"/>
      <c r="KQ403" s="28"/>
      <c r="KR403" s="28"/>
      <c r="KS403" s="28"/>
      <c r="KT403" s="28"/>
      <c r="KU403" s="28"/>
      <c r="KV403" s="28"/>
      <c r="KW403" s="28"/>
      <c r="KX403" s="28"/>
      <c r="KY403" s="28"/>
      <c r="KZ403" s="28"/>
      <c r="LA403" s="28"/>
      <c r="LB403" s="28"/>
      <c r="LC403" s="28"/>
      <c r="LD403" s="28"/>
      <c r="LE403" s="28"/>
      <c r="LF403" s="28"/>
      <c r="LG403" s="28"/>
      <c r="LH403" s="28"/>
      <c r="LI403" s="28"/>
      <c r="LJ403" s="28"/>
      <c r="LK403" s="28"/>
      <c r="LL403" s="28"/>
      <c r="LM403" s="28"/>
      <c r="LN403" s="28"/>
      <c r="LO403" s="28"/>
      <c r="LP403" s="28"/>
      <c r="LQ403" s="28"/>
      <c r="LR403" s="28"/>
      <c r="LS403" s="28"/>
      <c r="LT403" s="28"/>
      <c r="LU403" s="28"/>
      <c r="LV403" s="28"/>
      <c r="LW403" s="28"/>
      <c r="LX403" s="28"/>
      <c r="LY403" s="28"/>
      <c r="LZ403" s="28"/>
      <c r="MA403" s="28"/>
      <c r="MB403" s="28"/>
      <c r="MC403" s="28"/>
      <c r="MD403" s="28"/>
      <c r="ME403" s="28"/>
      <c r="MF403" s="28"/>
      <c r="MG403" s="28"/>
      <c r="MH403" s="28"/>
      <c r="MI403" s="28"/>
      <c r="MJ403" s="28"/>
      <c r="MK403" s="28"/>
      <c r="ML403" s="28"/>
      <c r="MM403" s="28"/>
      <c r="MN403" s="28"/>
      <c r="MO403" s="28"/>
      <c r="MP403" s="28"/>
      <c r="MQ403" s="28"/>
      <c r="MR403" s="28"/>
      <c r="MS403" s="28"/>
      <c r="MT403" s="28"/>
      <c r="MU403" s="28"/>
      <c r="MV403" s="28"/>
      <c r="MW403" s="28"/>
      <c r="MX403" s="28"/>
      <c r="MY403" s="28"/>
      <c r="MZ403" s="28"/>
      <c r="NA403" s="28"/>
      <c r="NB403" s="28"/>
      <c r="NC403" s="28"/>
      <c r="ND403" s="28"/>
      <c r="NE403" s="28"/>
    </row>
    <row r="404" spans="1:369" ht="16.5" customHeight="1">
      <c r="A404" s="83" t="s">
        <v>717</v>
      </c>
      <c r="B404" s="13"/>
      <c r="C404" s="491"/>
      <c r="D404" s="83"/>
      <c r="E404" s="14" t="s">
        <v>37</v>
      </c>
      <c r="F404" s="14" t="s">
        <v>774</v>
      </c>
      <c r="G404" s="14" t="s">
        <v>775</v>
      </c>
      <c r="H404" s="15">
        <v>96</v>
      </c>
      <c r="I404" s="15">
        <v>1</v>
      </c>
      <c r="J404" s="15">
        <v>0</v>
      </c>
      <c r="K404" s="15">
        <v>0</v>
      </c>
      <c r="L404" s="16" t="s">
        <v>6859</v>
      </c>
      <c r="M404" s="16" t="s">
        <v>5871</v>
      </c>
      <c r="N404" s="16" t="s">
        <v>60</v>
      </c>
      <c r="O404" s="17">
        <v>1920</v>
      </c>
      <c r="P404" s="17">
        <v>0</v>
      </c>
      <c r="Q404" s="17">
        <v>0</v>
      </c>
      <c r="R404" s="18" t="s">
        <v>33</v>
      </c>
      <c r="S404" s="19">
        <v>60</v>
      </c>
      <c r="T404" s="19">
        <v>110</v>
      </c>
      <c r="U404" s="19">
        <v>2.2727272727272729</v>
      </c>
      <c r="V404" s="19">
        <v>0</v>
      </c>
      <c r="W404" s="20">
        <v>0.25</v>
      </c>
      <c r="X404" s="21">
        <v>480</v>
      </c>
      <c r="Y404" s="22" t="s">
        <v>33</v>
      </c>
      <c r="Z404" s="86" t="s">
        <v>62</v>
      </c>
      <c r="AA404" s="15"/>
      <c r="AB404" s="15"/>
      <c r="AC404" s="15"/>
      <c r="AD404" s="25"/>
      <c r="AE404" s="26"/>
      <c r="AF404" s="27"/>
      <c r="AG404" s="29"/>
      <c r="AH404" s="29"/>
      <c r="AI404" s="29"/>
      <c r="AJ404" s="29"/>
      <c r="AK404" s="29"/>
      <c r="AL404" s="29"/>
      <c r="AM404" s="29"/>
      <c r="AN404" s="29"/>
      <c r="AO404" s="29"/>
      <c r="AP404" s="28"/>
      <c r="AQ404" s="28"/>
      <c r="AR404" s="28"/>
      <c r="AS404" s="28"/>
      <c r="AT404" s="28"/>
      <c r="AU404" s="28"/>
      <c r="AV404" s="28"/>
      <c r="AW404" s="28"/>
      <c r="AX404" s="28"/>
      <c r="AY404" s="28"/>
      <c r="AZ404" s="28"/>
      <c r="BA404" s="28"/>
      <c r="BB404" s="28"/>
      <c r="BC404" s="28"/>
      <c r="BD404" s="28"/>
      <c r="BE404" s="28"/>
      <c r="BF404" s="28"/>
      <c r="BG404" s="28"/>
      <c r="BH404" s="28"/>
      <c r="BI404" s="28"/>
      <c r="BJ404" s="28"/>
      <c r="BK404" s="28"/>
      <c r="BL404" s="28"/>
      <c r="BM404" s="28"/>
      <c r="BN404" s="28"/>
      <c r="BO404" s="28"/>
      <c r="BP404" s="28"/>
      <c r="BQ404" s="28"/>
      <c r="BR404" s="28"/>
      <c r="BS404" s="28"/>
      <c r="BT404" s="28"/>
      <c r="BU404" s="28"/>
      <c r="BV404" s="28"/>
      <c r="BW404" s="28"/>
      <c r="BX404" s="28"/>
      <c r="BY404" s="28"/>
      <c r="BZ404" s="28"/>
      <c r="CA404" s="28"/>
      <c r="CB404" s="28"/>
      <c r="CC404" s="28"/>
      <c r="CD404" s="28"/>
      <c r="CE404" s="28"/>
      <c r="CF404" s="28"/>
      <c r="CG404" s="28"/>
      <c r="CH404" s="28"/>
      <c r="CI404" s="28"/>
      <c r="CJ404" s="28"/>
      <c r="CK404" s="28"/>
      <c r="CL404" s="28"/>
      <c r="CM404" s="28"/>
      <c r="CN404" s="28"/>
      <c r="CO404" s="28"/>
      <c r="CP404" s="28"/>
      <c r="CQ404" s="28"/>
      <c r="CR404" s="28"/>
      <c r="CS404" s="28"/>
      <c r="CT404" s="28"/>
      <c r="CU404" s="28"/>
      <c r="CV404" s="28"/>
      <c r="CW404" s="28"/>
      <c r="CX404" s="28"/>
      <c r="CY404" s="28"/>
      <c r="CZ404" s="28"/>
      <c r="DA404" s="28"/>
      <c r="DB404" s="28"/>
      <c r="DC404" s="28"/>
      <c r="DD404" s="28"/>
      <c r="DE404" s="28"/>
      <c r="DF404" s="28"/>
      <c r="DG404" s="28"/>
      <c r="DH404" s="28"/>
      <c r="DI404" s="28"/>
      <c r="DJ404" s="28"/>
      <c r="DK404" s="28"/>
      <c r="DL404" s="28"/>
      <c r="DM404" s="28"/>
      <c r="DN404" s="28"/>
      <c r="DO404" s="28"/>
      <c r="DP404" s="28"/>
      <c r="DQ404" s="28"/>
      <c r="DR404" s="28"/>
      <c r="DS404" s="28"/>
      <c r="DT404" s="28"/>
      <c r="DU404" s="28"/>
      <c r="DV404" s="28"/>
      <c r="DW404" s="28"/>
      <c r="DX404" s="28"/>
      <c r="DY404" s="28"/>
      <c r="DZ404" s="28"/>
      <c r="EA404" s="28"/>
      <c r="EB404" s="28"/>
      <c r="EC404" s="28"/>
      <c r="ED404" s="28"/>
      <c r="EE404" s="28"/>
      <c r="EF404" s="28"/>
      <c r="EG404" s="28"/>
      <c r="EH404" s="28"/>
      <c r="EI404" s="28"/>
      <c r="EJ404" s="28"/>
      <c r="EK404" s="28"/>
      <c r="EL404" s="28"/>
      <c r="EM404" s="28"/>
      <c r="EN404" s="28"/>
      <c r="EO404" s="28"/>
      <c r="EP404" s="28"/>
      <c r="EQ404" s="28"/>
      <c r="ER404" s="28"/>
      <c r="ES404" s="28"/>
      <c r="ET404" s="28"/>
      <c r="EU404" s="28"/>
      <c r="EV404" s="28"/>
      <c r="EW404" s="28"/>
      <c r="EX404" s="28"/>
      <c r="EY404" s="28"/>
      <c r="EZ404" s="28"/>
      <c r="FA404" s="28"/>
      <c r="FB404" s="28"/>
      <c r="FC404" s="28"/>
      <c r="FD404" s="28"/>
      <c r="FE404" s="28"/>
      <c r="FF404" s="28"/>
      <c r="FG404" s="28"/>
      <c r="FH404" s="28"/>
      <c r="FI404" s="28"/>
      <c r="FJ404" s="28"/>
      <c r="FK404" s="28"/>
      <c r="FL404" s="28"/>
      <c r="FM404" s="28"/>
      <c r="FN404" s="28"/>
      <c r="FO404" s="28"/>
      <c r="FP404" s="28"/>
      <c r="FQ404" s="28"/>
      <c r="FR404" s="28"/>
      <c r="FS404" s="28"/>
      <c r="FT404" s="28"/>
      <c r="FU404" s="28"/>
      <c r="FV404" s="28"/>
      <c r="FW404" s="28"/>
      <c r="FX404" s="28"/>
      <c r="FY404" s="28"/>
      <c r="FZ404" s="28"/>
      <c r="GA404" s="28"/>
      <c r="GB404" s="28"/>
      <c r="GC404" s="28"/>
      <c r="GD404" s="28"/>
      <c r="GE404" s="28"/>
      <c r="GF404" s="28"/>
      <c r="GG404" s="28"/>
      <c r="GH404" s="28"/>
      <c r="GI404" s="28"/>
      <c r="GJ404" s="28"/>
      <c r="GK404" s="28"/>
      <c r="GL404" s="28"/>
      <c r="GM404" s="28"/>
      <c r="GN404" s="28"/>
      <c r="GO404" s="28"/>
      <c r="GP404" s="28"/>
      <c r="GQ404" s="28"/>
      <c r="GR404" s="28"/>
      <c r="GS404" s="28"/>
      <c r="GT404" s="28"/>
      <c r="GU404" s="28"/>
      <c r="GV404" s="28"/>
      <c r="GW404" s="28"/>
      <c r="GX404" s="28"/>
      <c r="GY404" s="28"/>
      <c r="GZ404" s="28"/>
      <c r="HA404" s="28"/>
      <c r="HB404" s="28"/>
      <c r="HC404" s="28"/>
      <c r="HD404" s="28"/>
      <c r="HE404" s="28"/>
      <c r="HF404" s="28"/>
      <c r="HG404" s="28"/>
      <c r="HH404" s="28"/>
      <c r="HI404" s="28"/>
      <c r="HJ404" s="28"/>
      <c r="HK404" s="28"/>
      <c r="HL404" s="28"/>
      <c r="HM404" s="28"/>
      <c r="HN404" s="28"/>
      <c r="HO404" s="28"/>
      <c r="HP404" s="28"/>
      <c r="HQ404" s="28"/>
      <c r="HR404" s="28"/>
      <c r="HS404" s="28"/>
      <c r="HT404" s="28"/>
      <c r="HU404" s="28"/>
      <c r="HV404" s="28"/>
      <c r="HW404" s="28"/>
      <c r="HX404" s="28"/>
      <c r="HY404" s="28"/>
      <c r="HZ404" s="28"/>
      <c r="IA404" s="28"/>
      <c r="IB404" s="28"/>
      <c r="IC404" s="28"/>
      <c r="ID404" s="28"/>
      <c r="IE404" s="28"/>
      <c r="IF404" s="28"/>
      <c r="IG404" s="28"/>
      <c r="IH404" s="28"/>
      <c r="II404" s="28"/>
      <c r="IJ404" s="28"/>
      <c r="IK404" s="28"/>
      <c r="IL404" s="28"/>
      <c r="IM404" s="28"/>
      <c r="IN404" s="28"/>
      <c r="IO404" s="28"/>
      <c r="IP404" s="28"/>
      <c r="IQ404" s="28"/>
      <c r="IR404" s="28"/>
      <c r="IS404" s="28"/>
      <c r="IT404" s="28"/>
      <c r="IU404" s="28"/>
      <c r="IV404" s="28"/>
      <c r="IW404" s="28"/>
      <c r="IX404" s="28"/>
      <c r="IY404" s="28"/>
      <c r="IZ404" s="28"/>
      <c r="JA404" s="28"/>
      <c r="JB404" s="28"/>
      <c r="JC404" s="28"/>
      <c r="JD404" s="28"/>
      <c r="JE404" s="28"/>
      <c r="JF404" s="28"/>
      <c r="JG404" s="28"/>
      <c r="JH404" s="28"/>
      <c r="JI404" s="28"/>
      <c r="JJ404" s="28"/>
      <c r="JK404" s="28"/>
      <c r="JL404" s="28"/>
      <c r="JM404" s="28"/>
      <c r="JN404" s="28"/>
      <c r="JO404" s="28"/>
      <c r="JP404" s="28"/>
      <c r="JQ404" s="28"/>
      <c r="JR404" s="28"/>
      <c r="JS404" s="28"/>
      <c r="JT404" s="28"/>
      <c r="JU404" s="28"/>
      <c r="JV404" s="28"/>
      <c r="JW404" s="28"/>
      <c r="JX404" s="28"/>
      <c r="JY404" s="28"/>
      <c r="JZ404" s="28"/>
      <c r="KA404" s="28"/>
      <c r="KB404" s="28"/>
      <c r="KC404" s="28"/>
      <c r="KD404" s="28"/>
      <c r="KE404" s="28"/>
      <c r="KF404" s="28"/>
      <c r="KG404" s="28"/>
      <c r="KH404" s="28"/>
      <c r="KI404" s="28"/>
      <c r="KJ404" s="28"/>
      <c r="KK404" s="28"/>
      <c r="KL404" s="28"/>
      <c r="KM404" s="28"/>
      <c r="KN404" s="28"/>
      <c r="KO404" s="28"/>
      <c r="KP404" s="28"/>
      <c r="KQ404" s="28"/>
      <c r="KR404" s="28"/>
      <c r="KS404" s="28"/>
      <c r="KT404" s="28"/>
      <c r="KU404" s="28"/>
      <c r="KV404" s="28"/>
      <c r="KW404" s="28"/>
      <c r="KX404" s="28"/>
      <c r="KY404" s="28"/>
      <c r="KZ404" s="28"/>
      <c r="LA404" s="28"/>
      <c r="LB404" s="28"/>
      <c r="LC404" s="28"/>
      <c r="LD404" s="28"/>
      <c r="LE404" s="28"/>
      <c r="LF404" s="28"/>
      <c r="LG404" s="28"/>
      <c r="LH404" s="28"/>
      <c r="LI404" s="28"/>
      <c r="LJ404" s="28"/>
      <c r="LK404" s="28"/>
      <c r="LL404" s="28"/>
      <c r="LM404" s="28"/>
      <c r="LN404" s="28"/>
      <c r="LO404" s="28"/>
      <c r="LP404" s="28"/>
      <c r="LQ404" s="28"/>
      <c r="LR404" s="28"/>
      <c r="LS404" s="28"/>
      <c r="LT404" s="28"/>
      <c r="LU404" s="28"/>
      <c r="LV404" s="28"/>
      <c r="LW404" s="28"/>
      <c r="LX404" s="28"/>
      <c r="LY404" s="28"/>
      <c r="LZ404" s="28"/>
      <c r="MA404" s="28"/>
      <c r="MB404" s="28"/>
      <c r="MC404" s="28"/>
      <c r="MD404" s="28"/>
      <c r="ME404" s="28"/>
      <c r="MF404" s="28"/>
      <c r="MG404" s="28"/>
      <c r="MH404" s="28"/>
      <c r="MI404" s="28"/>
      <c r="MJ404" s="28"/>
      <c r="MK404" s="28"/>
      <c r="ML404" s="28"/>
      <c r="MM404" s="28"/>
      <c r="MN404" s="28"/>
      <c r="MO404" s="28"/>
      <c r="MP404" s="28"/>
      <c r="MQ404" s="28"/>
      <c r="MR404" s="28"/>
      <c r="MS404" s="28"/>
      <c r="MT404" s="28"/>
      <c r="MU404" s="28"/>
      <c r="MV404" s="28"/>
      <c r="MW404" s="28"/>
      <c r="MX404" s="28"/>
      <c r="MY404" s="28"/>
      <c r="MZ404" s="28"/>
      <c r="NA404" s="28"/>
      <c r="NB404" s="28"/>
      <c r="NC404" s="28"/>
      <c r="ND404" s="28"/>
      <c r="NE404" s="28"/>
    </row>
    <row r="405" spans="1:369" ht="16.5" customHeight="1">
      <c r="A405" s="83" t="s">
        <v>717</v>
      </c>
      <c r="B405" s="13"/>
      <c r="C405" s="491"/>
      <c r="D405" s="83"/>
      <c r="E405" s="14" t="s">
        <v>37</v>
      </c>
      <c r="F405" s="14" t="s">
        <v>774</v>
      </c>
      <c r="G405" s="14" t="s">
        <v>775</v>
      </c>
      <c r="H405" s="15">
        <v>96</v>
      </c>
      <c r="I405" s="15">
        <v>1</v>
      </c>
      <c r="J405" s="15">
        <v>0</v>
      </c>
      <c r="K405" s="15">
        <v>0</v>
      </c>
      <c r="L405" s="16" t="s">
        <v>6859</v>
      </c>
      <c r="M405" s="16" t="s">
        <v>5871</v>
      </c>
      <c r="N405" s="16" t="s">
        <v>60</v>
      </c>
      <c r="O405" s="17">
        <v>1920</v>
      </c>
      <c r="P405" s="17">
        <v>0</v>
      </c>
      <c r="Q405" s="17">
        <v>0</v>
      </c>
      <c r="R405" s="18" t="s">
        <v>33</v>
      </c>
      <c r="S405" s="19">
        <v>60</v>
      </c>
      <c r="T405" s="19">
        <v>110</v>
      </c>
      <c r="U405" s="19">
        <v>2.2727272727272729</v>
      </c>
      <c r="V405" s="19">
        <v>0</v>
      </c>
      <c r="W405" s="20">
        <v>0.25</v>
      </c>
      <c r="X405" s="21">
        <v>480</v>
      </c>
      <c r="Y405" s="22" t="s">
        <v>33</v>
      </c>
      <c r="Z405" s="86" t="s">
        <v>62</v>
      </c>
      <c r="AA405" s="15"/>
      <c r="AB405" s="15"/>
      <c r="AC405" s="15"/>
      <c r="AD405" s="25"/>
      <c r="AE405" s="26"/>
      <c r="AF405" s="27"/>
      <c r="AG405" s="29"/>
      <c r="AH405" s="29"/>
      <c r="AI405" s="29"/>
      <c r="AJ405" s="29"/>
      <c r="AK405" s="29"/>
      <c r="AL405" s="29"/>
      <c r="AM405" s="29"/>
      <c r="AN405" s="29"/>
      <c r="AO405" s="29"/>
      <c r="AP405" s="28"/>
      <c r="AQ405" s="28"/>
      <c r="AR405" s="28"/>
      <c r="AS405" s="28"/>
      <c r="AT405" s="28"/>
      <c r="AU405" s="28"/>
      <c r="AV405" s="28"/>
      <c r="AW405" s="28"/>
      <c r="AX405" s="28"/>
      <c r="AY405" s="28"/>
      <c r="AZ405" s="28"/>
      <c r="BA405" s="28"/>
      <c r="BB405" s="28"/>
      <c r="BC405" s="28"/>
      <c r="BD405" s="28"/>
      <c r="BE405" s="28"/>
      <c r="BF405" s="28"/>
      <c r="BG405" s="28"/>
      <c r="BH405" s="28"/>
      <c r="BI405" s="28"/>
      <c r="BJ405" s="28"/>
      <c r="BK405" s="28"/>
      <c r="BL405" s="28"/>
      <c r="BM405" s="28"/>
      <c r="BN405" s="28"/>
      <c r="BO405" s="28"/>
      <c r="BP405" s="28"/>
      <c r="BQ405" s="28"/>
      <c r="BR405" s="28"/>
      <c r="BS405" s="28"/>
      <c r="BT405" s="28"/>
      <c r="BU405" s="28"/>
      <c r="BV405" s="28"/>
      <c r="BW405" s="28"/>
      <c r="BX405" s="28"/>
      <c r="BY405" s="28"/>
      <c r="BZ405" s="28"/>
      <c r="CA405" s="28"/>
      <c r="CB405" s="28"/>
      <c r="CC405" s="28"/>
      <c r="CD405" s="28"/>
      <c r="CE405" s="28"/>
      <c r="CF405" s="28"/>
      <c r="CG405" s="28"/>
      <c r="CH405" s="28"/>
      <c r="CI405" s="28"/>
      <c r="CJ405" s="28"/>
      <c r="CK405" s="28"/>
      <c r="CL405" s="28"/>
      <c r="CM405" s="28"/>
      <c r="CN405" s="28"/>
      <c r="CO405" s="28"/>
      <c r="CP405" s="28"/>
      <c r="CQ405" s="28"/>
      <c r="CR405" s="28"/>
      <c r="CS405" s="28"/>
      <c r="CT405" s="28"/>
      <c r="CU405" s="28"/>
      <c r="CV405" s="28"/>
      <c r="CW405" s="28"/>
      <c r="CX405" s="28"/>
      <c r="CY405" s="28"/>
      <c r="CZ405" s="28"/>
      <c r="DA405" s="28"/>
      <c r="DB405" s="28"/>
      <c r="DC405" s="28"/>
      <c r="DD405" s="28"/>
      <c r="DE405" s="28"/>
      <c r="DF405" s="28"/>
      <c r="DG405" s="28"/>
      <c r="DH405" s="28"/>
      <c r="DI405" s="28"/>
      <c r="DJ405" s="28"/>
      <c r="DK405" s="28"/>
      <c r="DL405" s="28"/>
      <c r="DM405" s="28"/>
      <c r="DN405" s="28"/>
      <c r="DO405" s="28"/>
      <c r="DP405" s="28"/>
      <c r="DQ405" s="28"/>
      <c r="DR405" s="28"/>
      <c r="DS405" s="28"/>
      <c r="DT405" s="28"/>
      <c r="DU405" s="28"/>
      <c r="DV405" s="28"/>
      <c r="DW405" s="28"/>
      <c r="DX405" s="28"/>
      <c r="DY405" s="28"/>
      <c r="DZ405" s="28"/>
      <c r="EA405" s="28"/>
      <c r="EB405" s="28"/>
      <c r="EC405" s="28"/>
      <c r="ED405" s="28"/>
      <c r="EE405" s="28"/>
      <c r="EF405" s="28"/>
      <c r="EG405" s="28"/>
      <c r="EH405" s="28"/>
      <c r="EI405" s="28"/>
      <c r="EJ405" s="28"/>
      <c r="EK405" s="28"/>
      <c r="EL405" s="28"/>
      <c r="EM405" s="28"/>
      <c r="EN405" s="28"/>
      <c r="EO405" s="28"/>
      <c r="EP405" s="28"/>
      <c r="EQ405" s="28"/>
      <c r="ER405" s="28"/>
      <c r="ES405" s="28"/>
      <c r="ET405" s="28"/>
      <c r="EU405" s="28"/>
      <c r="EV405" s="28"/>
      <c r="EW405" s="28"/>
      <c r="EX405" s="28"/>
      <c r="EY405" s="28"/>
      <c r="EZ405" s="28"/>
      <c r="FA405" s="28"/>
      <c r="FB405" s="28"/>
      <c r="FC405" s="28"/>
      <c r="FD405" s="28"/>
      <c r="FE405" s="28"/>
      <c r="FF405" s="28"/>
      <c r="FG405" s="28"/>
      <c r="FH405" s="28"/>
      <c r="FI405" s="28"/>
      <c r="FJ405" s="28"/>
      <c r="FK405" s="28"/>
      <c r="FL405" s="28"/>
      <c r="FM405" s="28"/>
      <c r="FN405" s="28"/>
      <c r="FO405" s="28"/>
      <c r="FP405" s="28"/>
      <c r="FQ405" s="28"/>
      <c r="FR405" s="28"/>
      <c r="FS405" s="28"/>
      <c r="FT405" s="28"/>
      <c r="FU405" s="28"/>
      <c r="FV405" s="28"/>
      <c r="FW405" s="28"/>
      <c r="FX405" s="28"/>
      <c r="FY405" s="28"/>
      <c r="FZ405" s="28"/>
      <c r="GA405" s="28"/>
      <c r="GB405" s="28"/>
      <c r="GC405" s="28"/>
      <c r="GD405" s="28"/>
      <c r="GE405" s="28"/>
      <c r="GF405" s="28"/>
      <c r="GG405" s="28"/>
      <c r="GH405" s="28"/>
      <c r="GI405" s="28"/>
      <c r="GJ405" s="28"/>
      <c r="GK405" s="28"/>
      <c r="GL405" s="28"/>
      <c r="GM405" s="28"/>
      <c r="GN405" s="28"/>
      <c r="GO405" s="28"/>
      <c r="GP405" s="28"/>
      <c r="GQ405" s="28"/>
      <c r="GR405" s="28"/>
      <c r="GS405" s="28"/>
      <c r="GT405" s="28"/>
      <c r="GU405" s="28"/>
      <c r="GV405" s="28"/>
      <c r="GW405" s="28"/>
      <c r="GX405" s="28"/>
      <c r="GY405" s="28"/>
      <c r="GZ405" s="28"/>
      <c r="HA405" s="28"/>
      <c r="HB405" s="28"/>
      <c r="HC405" s="28"/>
      <c r="HD405" s="28"/>
      <c r="HE405" s="28"/>
      <c r="HF405" s="28"/>
      <c r="HG405" s="28"/>
      <c r="HH405" s="28"/>
      <c r="HI405" s="28"/>
      <c r="HJ405" s="28"/>
      <c r="HK405" s="28"/>
      <c r="HL405" s="28"/>
      <c r="HM405" s="28"/>
      <c r="HN405" s="28"/>
      <c r="HO405" s="28"/>
      <c r="HP405" s="28"/>
      <c r="HQ405" s="28"/>
      <c r="HR405" s="28"/>
      <c r="HS405" s="28"/>
      <c r="HT405" s="28"/>
      <c r="HU405" s="28"/>
      <c r="HV405" s="28"/>
      <c r="HW405" s="28"/>
      <c r="HX405" s="28"/>
      <c r="HY405" s="28"/>
      <c r="HZ405" s="28"/>
      <c r="IA405" s="28"/>
      <c r="IB405" s="28"/>
      <c r="IC405" s="28"/>
      <c r="ID405" s="28"/>
      <c r="IE405" s="28"/>
      <c r="IF405" s="28"/>
      <c r="IG405" s="28"/>
      <c r="IH405" s="28"/>
      <c r="II405" s="28"/>
      <c r="IJ405" s="28"/>
      <c r="IK405" s="28"/>
      <c r="IL405" s="28"/>
      <c r="IM405" s="28"/>
      <c r="IN405" s="28"/>
      <c r="IO405" s="28"/>
      <c r="IP405" s="28"/>
      <c r="IQ405" s="28"/>
      <c r="IR405" s="28"/>
      <c r="IS405" s="28"/>
      <c r="IT405" s="28"/>
      <c r="IU405" s="28"/>
      <c r="IV405" s="28"/>
      <c r="IW405" s="28"/>
      <c r="IX405" s="28"/>
      <c r="IY405" s="28"/>
      <c r="IZ405" s="28"/>
      <c r="JA405" s="28"/>
      <c r="JB405" s="28"/>
      <c r="JC405" s="28"/>
      <c r="JD405" s="28"/>
      <c r="JE405" s="28"/>
      <c r="JF405" s="28"/>
      <c r="JG405" s="28"/>
      <c r="JH405" s="28"/>
      <c r="JI405" s="28"/>
      <c r="JJ405" s="28"/>
      <c r="JK405" s="28"/>
      <c r="JL405" s="28"/>
      <c r="JM405" s="28"/>
      <c r="JN405" s="28"/>
      <c r="JO405" s="28"/>
      <c r="JP405" s="28"/>
      <c r="JQ405" s="28"/>
      <c r="JR405" s="28"/>
      <c r="JS405" s="28"/>
      <c r="JT405" s="28"/>
      <c r="JU405" s="28"/>
      <c r="JV405" s="28"/>
      <c r="JW405" s="28"/>
      <c r="JX405" s="28"/>
      <c r="JY405" s="28"/>
      <c r="JZ405" s="28"/>
      <c r="KA405" s="28"/>
      <c r="KB405" s="28"/>
      <c r="KC405" s="28"/>
      <c r="KD405" s="28"/>
      <c r="KE405" s="28"/>
      <c r="KF405" s="28"/>
      <c r="KG405" s="28"/>
      <c r="KH405" s="28"/>
      <c r="KI405" s="28"/>
      <c r="KJ405" s="28"/>
      <c r="KK405" s="28"/>
      <c r="KL405" s="28"/>
      <c r="KM405" s="28"/>
      <c r="KN405" s="28"/>
      <c r="KO405" s="28"/>
      <c r="KP405" s="28"/>
      <c r="KQ405" s="28"/>
      <c r="KR405" s="28"/>
      <c r="KS405" s="28"/>
      <c r="KT405" s="28"/>
      <c r="KU405" s="28"/>
      <c r="KV405" s="28"/>
      <c r="KW405" s="28"/>
      <c r="KX405" s="28"/>
      <c r="KY405" s="28"/>
      <c r="KZ405" s="28"/>
      <c r="LA405" s="28"/>
      <c r="LB405" s="28"/>
      <c r="LC405" s="28"/>
      <c r="LD405" s="28"/>
      <c r="LE405" s="28"/>
      <c r="LF405" s="28"/>
      <c r="LG405" s="28"/>
      <c r="LH405" s="28"/>
      <c r="LI405" s="28"/>
      <c r="LJ405" s="28"/>
      <c r="LK405" s="28"/>
      <c r="LL405" s="28"/>
      <c r="LM405" s="28"/>
      <c r="LN405" s="28"/>
      <c r="LO405" s="28"/>
      <c r="LP405" s="28"/>
      <c r="LQ405" s="28"/>
      <c r="LR405" s="28"/>
      <c r="LS405" s="28"/>
      <c r="LT405" s="28"/>
      <c r="LU405" s="28"/>
      <c r="LV405" s="28"/>
      <c r="LW405" s="28"/>
      <c r="LX405" s="28"/>
      <c r="LY405" s="28"/>
      <c r="LZ405" s="28"/>
      <c r="MA405" s="28"/>
      <c r="MB405" s="28"/>
      <c r="MC405" s="28"/>
      <c r="MD405" s="28"/>
      <c r="ME405" s="28"/>
      <c r="MF405" s="28"/>
      <c r="MG405" s="28"/>
      <c r="MH405" s="28"/>
      <c r="MI405" s="28"/>
      <c r="MJ405" s="28"/>
      <c r="MK405" s="28"/>
      <c r="ML405" s="28"/>
      <c r="MM405" s="28"/>
      <c r="MN405" s="28"/>
      <c r="MO405" s="28"/>
      <c r="MP405" s="28"/>
      <c r="MQ405" s="28"/>
      <c r="MR405" s="28"/>
      <c r="MS405" s="28"/>
      <c r="MT405" s="28"/>
      <c r="MU405" s="28"/>
      <c r="MV405" s="28"/>
      <c r="MW405" s="28"/>
      <c r="MX405" s="28"/>
      <c r="MY405" s="28"/>
      <c r="MZ405" s="28"/>
      <c r="NA405" s="28"/>
      <c r="NB405" s="28"/>
      <c r="NC405" s="28"/>
      <c r="ND405" s="28"/>
      <c r="NE405" s="28"/>
    </row>
    <row r="406" spans="1:369" ht="16.5" customHeight="1">
      <c r="A406" s="83" t="s">
        <v>717</v>
      </c>
      <c r="B406" s="13"/>
      <c r="C406" s="491"/>
      <c r="D406" s="83"/>
      <c r="E406" s="14" t="s">
        <v>37</v>
      </c>
      <c r="F406" s="14" t="s">
        <v>774</v>
      </c>
      <c r="G406" s="14" t="s">
        <v>775</v>
      </c>
      <c r="H406" s="15">
        <v>98</v>
      </c>
      <c r="I406" s="15">
        <v>1</v>
      </c>
      <c r="J406" s="15">
        <v>0</v>
      </c>
      <c r="K406" s="15">
        <v>0</v>
      </c>
      <c r="L406" s="16" t="s">
        <v>6859</v>
      </c>
      <c r="M406" s="16" t="s">
        <v>5871</v>
      </c>
      <c r="N406" s="16" t="s">
        <v>60</v>
      </c>
      <c r="O406" s="17">
        <v>1920</v>
      </c>
      <c r="P406" s="17">
        <v>0</v>
      </c>
      <c r="Q406" s="17">
        <v>0</v>
      </c>
      <c r="R406" s="18" t="s">
        <v>33</v>
      </c>
      <c r="S406" s="19">
        <v>60</v>
      </c>
      <c r="T406" s="19">
        <v>110</v>
      </c>
      <c r="U406" s="19">
        <v>2.2727272727272729</v>
      </c>
      <c r="V406" s="19">
        <v>0</v>
      </c>
      <c r="W406" s="20">
        <v>0.25</v>
      </c>
      <c r="X406" s="21">
        <v>480</v>
      </c>
      <c r="Y406" s="22" t="s">
        <v>33</v>
      </c>
      <c r="Z406" s="86" t="s">
        <v>62</v>
      </c>
      <c r="AA406" s="15"/>
      <c r="AB406" s="15"/>
      <c r="AC406" s="15"/>
      <c r="AD406" s="25"/>
      <c r="AE406" s="26"/>
      <c r="AF406" s="27"/>
      <c r="AG406" s="29"/>
      <c r="AH406" s="29"/>
      <c r="AI406" s="29"/>
      <c r="AJ406" s="29"/>
      <c r="AK406" s="29"/>
      <c r="AL406" s="29"/>
      <c r="AM406" s="29"/>
      <c r="AN406" s="29"/>
      <c r="AO406" s="29"/>
      <c r="AP406" s="28"/>
      <c r="AQ406" s="28"/>
      <c r="AR406" s="28"/>
      <c r="AS406" s="28"/>
      <c r="AT406" s="28"/>
      <c r="AU406" s="28"/>
      <c r="AV406" s="28"/>
      <c r="AW406" s="28"/>
      <c r="AX406" s="28"/>
      <c r="AY406" s="28"/>
      <c r="AZ406" s="28"/>
      <c r="BA406" s="28"/>
      <c r="BB406" s="28"/>
      <c r="BC406" s="28"/>
      <c r="BD406" s="28"/>
      <c r="BE406" s="28"/>
      <c r="BF406" s="28"/>
      <c r="BG406" s="28"/>
      <c r="BH406" s="28"/>
      <c r="BI406" s="28"/>
      <c r="BJ406" s="28"/>
      <c r="BK406" s="28"/>
      <c r="BL406" s="28"/>
      <c r="BM406" s="28"/>
      <c r="BN406" s="28"/>
      <c r="BO406" s="28"/>
      <c r="BP406" s="28"/>
      <c r="BQ406" s="28"/>
      <c r="BR406" s="28"/>
      <c r="BS406" s="28"/>
      <c r="BT406" s="28"/>
      <c r="BU406" s="28"/>
      <c r="BV406" s="28"/>
      <c r="BW406" s="28"/>
      <c r="BX406" s="28"/>
      <c r="BY406" s="28"/>
      <c r="BZ406" s="28"/>
      <c r="CA406" s="28"/>
      <c r="CB406" s="28"/>
      <c r="CC406" s="28"/>
      <c r="CD406" s="28"/>
      <c r="CE406" s="28"/>
      <c r="CF406" s="28"/>
      <c r="CG406" s="28"/>
      <c r="CH406" s="28"/>
      <c r="CI406" s="28"/>
      <c r="CJ406" s="28"/>
      <c r="CK406" s="28"/>
      <c r="CL406" s="28"/>
      <c r="CM406" s="28"/>
      <c r="CN406" s="28"/>
      <c r="CO406" s="28"/>
      <c r="CP406" s="28"/>
      <c r="CQ406" s="28"/>
      <c r="CR406" s="28"/>
      <c r="CS406" s="28"/>
      <c r="CT406" s="28"/>
      <c r="CU406" s="28"/>
      <c r="CV406" s="28"/>
      <c r="CW406" s="28"/>
      <c r="CX406" s="28"/>
      <c r="CY406" s="28"/>
      <c r="CZ406" s="28"/>
      <c r="DA406" s="28"/>
      <c r="DB406" s="28"/>
      <c r="DC406" s="28"/>
      <c r="DD406" s="28"/>
      <c r="DE406" s="28"/>
      <c r="DF406" s="28"/>
      <c r="DG406" s="28"/>
      <c r="DH406" s="28"/>
      <c r="DI406" s="28"/>
      <c r="DJ406" s="28"/>
      <c r="DK406" s="28"/>
      <c r="DL406" s="28"/>
      <c r="DM406" s="28"/>
      <c r="DN406" s="28"/>
      <c r="DO406" s="28"/>
      <c r="DP406" s="28"/>
      <c r="DQ406" s="28"/>
      <c r="DR406" s="28"/>
      <c r="DS406" s="28"/>
      <c r="DT406" s="28"/>
      <c r="DU406" s="28"/>
      <c r="DV406" s="28"/>
      <c r="DW406" s="28"/>
      <c r="DX406" s="28"/>
      <c r="DY406" s="28"/>
      <c r="DZ406" s="28"/>
      <c r="EA406" s="28"/>
      <c r="EB406" s="28"/>
      <c r="EC406" s="28"/>
      <c r="ED406" s="28"/>
      <c r="EE406" s="28"/>
      <c r="EF406" s="28"/>
      <c r="EG406" s="28"/>
      <c r="EH406" s="28"/>
      <c r="EI406" s="28"/>
      <c r="EJ406" s="28"/>
      <c r="EK406" s="28"/>
      <c r="EL406" s="28"/>
      <c r="EM406" s="28"/>
      <c r="EN406" s="28"/>
      <c r="EO406" s="28"/>
      <c r="EP406" s="28"/>
      <c r="EQ406" s="28"/>
      <c r="ER406" s="28"/>
      <c r="ES406" s="28"/>
      <c r="ET406" s="28"/>
      <c r="EU406" s="28"/>
      <c r="EV406" s="28"/>
      <c r="EW406" s="28"/>
      <c r="EX406" s="28"/>
      <c r="EY406" s="28"/>
      <c r="EZ406" s="28"/>
      <c r="FA406" s="28"/>
      <c r="FB406" s="28"/>
      <c r="FC406" s="28"/>
      <c r="FD406" s="28"/>
      <c r="FE406" s="28"/>
      <c r="FF406" s="28"/>
      <c r="FG406" s="28"/>
      <c r="FH406" s="28"/>
      <c r="FI406" s="28"/>
      <c r="FJ406" s="28"/>
      <c r="FK406" s="28"/>
      <c r="FL406" s="28"/>
      <c r="FM406" s="28"/>
      <c r="FN406" s="28"/>
      <c r="FO406" s="28"/>
      <c r="FP406" s="28"/>
      <c r="FQ406" s="28"/>
      <c r="FR406" s="28"/>
      <c r="FS406" s="28"/>
      <c r="FT406" s="28"/>
      <c r="FU406" s="28"/>
      <c r="FV406" s="28"/>
      <c r="FW406" s="28"/>
      <c r="FX406" s="28"/>
      <c r="FY406" s="28"/>
      <c r="FZ406" s="28"/>
      <c r="GA406" s="28"/>
      <c r="GB406" s="28"/>
      <c r="GC406" s="28"/>
      <c r="GD406" s="28"/>
      <c r="GE406" s="28"/>
      <c r="GF406" s="28"/>
      <c r="GG406" s="28"/>
      <c r="GH406" s="28"/>
      <c r="GI406" s="28"/>
      <c r="GJ406" s="28"/>
      <c r="GK406" s="28"/>
      <c r="GL406" s="28"/>
      <c r="GM406" s="28"/>
      <c r="GN406" s="28"/>
      <c r="GO406" s="28"/>
      <c r="GP406" s="28"/>
      <c r="GQ406" s="28"/>
      <c r="GR406" s="28"/>
      <c r="GS406" s="28"/>
      <c r="GT406" s="28"/>
      <c r="GU406" s="28"/>
      <c r="GV406" s="28"/>
      <c r="GW406" s="28"/>
      <c r="GX406" s="28"/>
      <c r="GY406" s="28"/>
      <c r="GZ406" s="28"/>
      <c r="HA406" s="28"/>
      <c r="HB406" s="28"/>
      <c r="HC406" s="28"/>
      <c r="HD406" s="28"/>
      <c r="HE406" s="28"/>
      <c r="HF406" s="28"/>
      <c r="HG406" s="28"/>
      <c r="HH406" s="28"/>
      <c r="HI406" s="28"/>
      <c r="HJ406" s="28"/>
      <c r="HK406" s="28"/>
      <c r="HL406" s="28"/>
      <c r="HM406" s="28"/>
      <c r="HN406" s="28"/>
      <c r="HO406" s="28"/>
      <c r="HP406" s="28"/>
      <c r="HQ406" s="28"/>
      <c r="HR406" s="28"/>
      <c r="HS406" s="28"/>
      <c r="HT406" s="28"/>
      <c r="HU406" s="28"/>
      <c r="HV406" s="28"/>
      <c r="HW406" s="28"/>
      <c r="HX406" s="28"/>
      <c r="HY406" s="28"/>
      <c r="HZ406" s="28"/>
      <c r="IA406" s="28"/>
      <c r="IB406" s="28"/>
      <c r="IC406" s="28"/>
      <c r="ID406" s="28"/>
      <c r="IE406" s="28"/>
      <c r="IF406" s="28"/>
      <c r="IG406" s="28"/>
      <c r="IH406" s="28"/>
      <c r="II406" s="28"/>
      <c r="IJ406" s="28"/>
      <c r="IK406" s="28"/>
      <c r="IL406" s="28"/>
      <c r="IM406" s="28"/>
      <c r="IN406" s="28"/>
      <c r="IO406" s="28"/>
      <c r="IP406" s="28"/>
      <c r="IQ406" s="28"/>
      <c r="IR406" s="28"/>
      <c r="IS406" s="28"/>
      <c r="IT406" s="28"/>
      <c r="IU406" s="28"/>
      <c r="IV406" s="28"/>
      <c r="IW406" s="28"/>
      <c r="IX406" s="28"/>
      <c r="IY406" s="28"/>
      <c r="IZ406" s="28"/>
      <c r="JA406" s="28"/>
      <c r="JB406" s="28"/>
      <c r="JC406" s="28"/>
      <c r="JD406" s="28"/>
      <c r="JE406" s="28"/>
      <c r="JF406" s="28"/>
      <c r="JG406" s="28"/>
      <c r="JH406" s="28"/>
      <c r="JI406" s="28"/>
      <c r="JJ406" s="28"/>
      <c r="JK406" s="28"/>
      <c r="JL406" s="28"/>
      <c r="JM406" s="28"/>
      <c r="JN406" s="28"/>
      <c r="JO406" s="28"/>
      <c r="JP406" s="28"/>
      <c r="JQ406" s="28"/>
      <c r="JR406" s="28"/>
      <c r="JS406" s="28"/>
      <c r="JT406" s="28"/>
      <c r="JU406" s="28"/>
      <c r="JV406" s="28"/>
      <c r="JW406" s="28"/>
      <c r="JX406" s="28"/>
      <c r="JY406" s="28"/>
      <c r="JZ406" s="28"/>
      <c r="KA406" s="28"/>
      <c r="KB406" s="28"/>
      <c r="KC406" s="28"/>
      <c r="KD406" s="28"/>
      <c r="KE406" s="28"/>
      <c r="KF406" s="28"/>
      <c r="KG406" s="28"/>
      <c r="KH406" s="28"/>
      <c r="KI406" s="28"/>
      <c r="KJ406" s="28"/>
      <c r="KK406" s="28"/>
      <c r="KL406" s="28"/>
      <c r="KM406" s="28"/>
      <c r="KN406" s="28"/>
      <c r="KO406" s="28"/>
      <c r="KP406" s="28"/>
      <c r="KQ406" s="28"/>
      <c r="KR406" s="28"/>
      <c r="KS406" s="28"/>
      <c r="KT406" s="28"/>
      <c r="KU406" s="28"/>
      <c r="KV406" s="28"/>
      <c r="KW406" s="28"/>
      <c r="KX406" s="28"/>
      <c r="KY406" s="28"/>
      <c r="KZ406" s="28"/>
      <c r="LA406" s="28"/>
      <c r="LB406" s="28"/>
      <c r="LC406" s="28"/>
      <c r="LD406" s="28"/>
      <c r="LE406" s="28"/>
      <c r="LF406" s="28"/>
      <c r="LG406" s="28"/>
      <c r="LH406" s="28"/>
      <c r="LI406" s="28"/>
      <c r="LJ406" s="28"/>
      <c r="LK406" s="28"/>
      <c r="LL406" s="28"/>
      <c r="LM406" s="28"/>
      <c r="LN406" s="28"/>
      <c r="LO406" s="28"/>
      <c r="LP406" s="28"/>
      <c r="LQ406" s="28"/>
      <c r="LR406" s="28"/>
      <c r="LS406" s="28"/>
      <c r="LT406" s="28"/>
      <c r="LU406" s="28"/>
      <c r="LV406" s="28"/>
      <c r="LW406" s="28"/>
      <c r="LX406" s="28"/>
      <c r="LY406" s="28"/>
      <c r="LZ406" s="28"/>
      <c r="MA406" s="28"/>
      <c r="MB406" s="28"/>
      <c r="MC406" s="28"/>
      <c r="MD406" s="28"/>
      <c r="ME406" s="28"/>
      <c r="MF406" s="28"/>
      <c r="MG406" s="28"/>
      <c r="MH406" s="28"/>
      <c r="MI406" s="28"/>
      <c r="MJ406" s="28"/>
      <c r="MK406" s="28"/>
      <c r="ML406" s="28"/>
      <c r="MM406" s="28"/>
      <c r="MN406" s="28"/>
      <c r="MO406" s="28"/>
      <c r="MP406" s="28"/>
      <c r="MQ406" s="28"/>
      <c r="MR406" s="28"/>
      <c r="MS406" s="28"/>
      <c r="MT406" s="28"/>
      <c r="MU406" s="28"/>
      <c r="MV406" s="28"/>
      <c r="MW406" s="28"/>
      <c r="MX406" s="28"/>
      <c r="MY406" s="28"/>
      <c r="MZ406" s="28"/>
      <c r="NA406" s="28"/>
      <c r="NB406" s="28"/>
      <c r="NC406" s="28"/>
      <c r="ND406" s="28"/>
      <c r="NE406" s="28"/>
    </row>
    <row r="407" spans="1:369" ht="16.5" customHeight="1">
      <c r="A407" s="83" t="s">
        <v>717</v>
      </c>
      <c r="B407" s="13"/>
      <c r="C407" s="491"/>
      <c r="D407" s="83"/>
      <c r="E407" s="14" t="s">
        <v>79</v>
      </c>
      <c r="F407" s="14" t="s">
        <v>774</v>
      </c>
      <c r="G407" s="14" t="s">
        <v>4340</v>
      </c>
      <c r="H407" s="15">
        <v>100</v>
      </c>
      <c r="I407" s="15">
        <v>1</v>
      </c>
      <c r="J407" s="15">
        <v>0</v>
      </c>
      <c r="K407" s="15">
        <v>0</v>
      </c>
      <c r="L407" s="16" t="s">
        <v>6859</v>
      </c>
      <c r="M407" s="16" t="s">
        <v>5871</v>
      </c>
      <c r="N407" s="16" t="s">
        <v>60</v>
      </c>
      <c r="O407" s="17">
        <v>1920</v>
      </c>
      <c r="P407" s="17">
        <v>0</v>
      </c>
      <c r="Q407" s="17">
        <v>0</v>
      </c>
      <c r="R407" s="18" t="s">
        <v>33</v>
      </c>
      <c r="S407" s="19">
        <v>60</v>
      </c>
      <c r="T407" s="19">
        <v>110</v>
      </c>
      <c r="U407" s="19">
        <v>2.2727272727272729</v>
      </c>
      <c r="V407" s="19">
        <v>0</v>
      </c>
      <c r="W407" s="20">
        <v>0.25</v>
      </c>
      <c r="X407" s="21">
        <v>480</v>
      </c>
      <c r="Y407" s="22" t="s">
        <v>33</v>
      </c>
      <c r="Z407" s="86" t="s">
        <v>62</v>
      </c>
      <c r="AA407" s="15"/>
      <c r="AB407" s="15"/>
      <c r="AC407" s="15"/>
      <c r="AD407" s="25"/>
      <c r="AE407" s="26"/>
      <c r="AF407" s="27"/>
      <c r="AG407" s="29"/>
      <c r="AH407" s="29"/>
      <c r="AI407" s="29"/>
      <c r="AJ407" s="29"/>
      <c r="AK407" s="29"/>
      <c r="AL407" s="29"/>
      <c r="AM407" s="29"/>
      <c r="AN407" s="29"/>
      <c r="AO407" s="29"/>
      <c r="AP407" s="28"/>
      <c r="AQ407" s="28"/>
      <c r="AR407" s="28"/>
      <c r="AS407" s="28"/>
      <c r="AT407" s="28"/>
      <c r="AU407" s="28"/>
      <c r="AV407" s="28"/>
      <c r="AW407" s="28"/>
      <c r="AX407" s="28"/>
      <c r="AY407" s="28"/>
      <c r="AZ407" s="28"/>
      <c r="BA407" s="28"/>
      <c r="BB407" s="28"/>
      <c r="BC407" s="28"/>
      <c r="BD407" s="28"/>
      <c r="BE407" s="28"/>
      <c r="BF407" s="28"/>
      <c r="BG407" s="28"/>
      <c r="BH407" s="28"/>
      <c r="BI407" s="28"/>
      <c r="BJ407" s="28"/>
      <c r="BK407" s="28"/>
      <c r="BL407" s="28"/>
      <c r="BM407" s="28"/>
      <c r="BN407" s="28"/>
      <c r="BO407" s="28"/>
      <c r="BP407" s="28"/>
      <c r="BQ407" s="28"/>
      <c r="BR407" s="28"/>
      <c r="BS407" s="28"/>
      <c r="BT407" s="28"/>
      <c r="BU407" s="28"/>
      <c r="BV407" s="28"/>
      <c r="BW407" s="28"/>
      <c r="BX407" s="28"/>
      <c r="BY407" s="28"/>
      <c r="BZ407" s="28"/>
      <c r="CA407" s="28"/>
      <c r="CB407" s="28"/>
      <c r="CC407" s="28"/>
      <c r="CD407" s="28"/>
      <c r="CE407" s="28"/>
      <c r="CF407" s="28"/>
      <c r="CG407" s="28"/>
      <c r="CH407" s="28"/>
      <c r="CI407" s="28"/>
      <c r="CJ407" s="28"/>
      <c r="CK407" s="28"/>
      <c r="CL407" s="28"/>
      <c r="CM407" s="28"/>
      <c r="CN407" s="28"/>
      <c r="CO407" s="28"/>
      <c r="CP407" s="28"/>
      <c r="CQ407" s="28"/>
      <c r="CR407" s="28"/>
      <c r="CS407" s="28"/>
      <c r="CT407" s="28"/>
      <c r="CU407" s="28"/>
      <c r="CV407" s="28"/>
      <c r="CW407" s="28"/>
      <c r="CX407" s="28"/>
      <c r="CY407" s="28"/>
      <c r="CZ407" s="28"/>
      <c r="DA407" s="28"/>
      <c r="DB407" s="28"/>
      <c r="DC407" s="28"/>
      <c r="DD407" s="28"/>
      <c r="DE407" s="28"/>
      <c r="DF407" s="28"/>
      <c r="DG407" s="28"/>
      <c r="DH407" s="28"/>
      <c r="DI407" s="28"/>
      <c r="DJ407" s="28"/>
      <c r="DK407" s="28"/>
      <c r="DL407" s="28"/>
      <c r="DM407" s="28"/>
      <c r="DN407" s="28"/>
      <c r="DO407" s="28"/>
      <c r="DP407" s="28"/>
      <c r="DQ407" s="28"/>
      <c r="DR407" s="28"/>
      <c r="DS407" s="28"/>
      <c r="DT407" s="28"/>
      <c r="DU407" s="28"/>
      <c r="DV407" s="28"/>
      <c r="DW407" s="28"/>
      <c r="DX407" s="28"/>
      <c r="DY407" s="28"/>
      <c r="DZ407" s="28"/>
      <c r="EA407" s="28"/>
      <c r="EB407" s="28"/>
      <c r="EC407" s="28"/>
      <c r="ED407" s="28"/>
      <c r="EE407" s="28"/>
      <c r="EF407" s="28"/>
      <c r="EG407" s="28"/>
      <c r="EH407" s="28"/>
      <c r="EI407" s="28"/>
      <c r="EJ407" s="28"/>
      <c r="EK407" s="28"/>
      <c r="EL407" s="28"/>
      <c r="EM407" s="28"/>
      <c r="EN407" s="28"/>
      <c r="EO407" s="28"/>
      <c r="EP407" s="28"/>
      <c r="EQ407" s="28"/>
      <c r="ER407" s="28"/>
      <c r="ES407" s="28"/>
      <c r="ET407" s="28"/>
      <c r="EU407" s="28"/>
      <c r="EV407" s="28"/>
      <c r="EW407" s="28"/>
      <c r="EX407" s="28"/>
      <c r="EY407" s="28"/>
      <c r="EZ407" s="28"/>
      <c r="FA407" s="28"/>
      <c r="FB407" s="28"/>
      <c r="FC407" s="28"/>
      <c r="FD407" s="28"/>
      <c r="FE407" s="28"/>
      <c r="FF407" s="28"/>
      <c r="FG407" s="28"/>
      <c r="FH407" s="28"/>
      <c r="FI407" s="28"/>
      <c r="FJ407" s="28"/>
      <c r="FK407" s="28"/>
      <c r="FL407" s="28"/>
      <c r="FM407" s="28"/>
      <c r="FN407" s="28"/>
      <c r="FO407" s="28"/>
      <c r="FP407" s="28"/>
      <c r="FQ407" s="28"/>
      <c r="FR407" s="28"/>
      <c r="FS407" s="28"/>
      <c r="FT407" s="28"/>
      <c r="FU407" s="28"/>
      <c r="FV407" s="28"/>
      <c r="FW407" s="28"/>
      <c r="FX407" s="28"/>
      <c r="FY407" s="28"/>
      <c r="FZ407" s="28"/>
      <c r="GA407" s="28"/>
      <c r="GB407" s="28"/>
      <c r="GC407" s="28"/>
      <c r="GD407" s="28"/>
      <c r="GE407" s="28"/>
      <c r="GF407" s="28"/>
      <c r="GG407" s="28"/>
      <c r="GH407" s="28"/>
      <c r="GI407" s="28"/>
      <c r="GJ407" s="28"/>
      <c r="GK407" s="28"/>
      <c r="GL407" s="28"/>
      <c r="GM407" s="28"/>
      <c r="GN407" s="28"/>
      <c r="GO407" s="28"/>
      <c r="GP407" s="28"/>
      <c r="GQ407" s="28"/>
      <c r="GR407" s="28"/>
      <c r="GS407" s="28"/>
      <c r="GT407" s="28"/>
      <c r="GU407" s="28"/>
      <c r="GV407" s="28"/>
      <c r="GW407" s="28"/>
      <c r="GX407" s="28"/>
      <c r="GY407" s="28"/>
      <c r="GZ407" s="28"/>
      <c r="HA407" s="28"/>
      <c r="HB407" s="28"/>
      <c r="HC407" s="28"/>
      <c r="HD407" s="28"/>
      <c r="HE407" s="28"/>
      <c r="HF407" s="28"/>
      <c r="HG407" s="28"/>
      <c r="HH407" s="28"/>
      <c r="HI407" s="28"/>
      <c r="HJ407" s="28"/>
      <c r="HK407" s="28"/>
      <c r="HL407" s="28"/>
      <c r="HM407" s="28"/>
      <c r="HN407" s="28"/>
      <c r="HO407" s="28"/>
      <c r="HP407" s="28"/>
      <c r="HQ407" s="28"/>
      <c r="HR407" s="28"/>
      <c r="HS407" s="28"/>
      <c r="HT407" s="28"/>
      <c r="HU407" s="28"/>
      <c r="HV407" s="28"/>
      <c r="HW407" s="28"/>
      <c r="HX407" s="28"/>
      <c r="HY407" s="28"/>
      <c r="HZ407" s="28"/>
      <c r="IA407" s="28"/>
      <c r="IB407" s="28"/>
      <c r="IC407" s="28"/>
      <c r="ID407" s="28"/>
      <c r="IE407" s="28"/>
      <c r="IF407" s="28"/>
      <c r="IG407" s="28"/>
      <c r="IH407" s="28"/>
      <c r="II407" s="28"/>
      <c r="IJ407" s="28"/>
      <c r="IK407" s="28"/>
      <c r="IL407" s="28"/>
      <c r="IM407" s="28"/>
      <c r="IN407" s="28"/>
      <c r="IO407" s="28"/>
      <c r="IP407" s="28"/>
      <c r="IQ407" s="28"/>
      <c r="IR407" s="28"/>
      <c r="IS407" s="28"/>
      <c r="IT407" s="28"/>
      <c r="IU407" s="28"/>
      <c r="IV407" s="28"/>
      <c r="IW407" s="28"/>
      <c r="IX407" s="28"/>
      <c r="IY407" s="28"/>
      <c r="IZ407" s="28"/>
      <c r="JA407" s="28"/>
      <c r="JB407" s="28"/>
      <c r="JC407" s="28"/>
      <c r="JD407" s="28"/>
      <c r="JE407" s="28"/>
      <c r="JF407" s="28"/>
      <c r="JG407" s="28"/>
      <c r="JH407" s="28"/>
      <c r="JI407" s="28"/>
      <c r="JJ407" s="28"/>
      <c r="JK407" s="28"/>
      <c r="JL407" s="28"/>
      <c r="JM407" s="28"/>
      <c r="JN407" s="28"/>
      <c r="JO407" s="28"/>
      <c r="JP407" s="28"/>
      <c r="JQ407" s="28"/>
      <c r="JR407" s="28"/>
      <c r="JS407" s="28"/>
      <c r="JT407" s="28"/>
      <c r="JU407" s="28"/>
      <c r="JV407" s="28"/>
      <c r="JW407" s="28"/>
      <c r="JX407" s="28"/>
      <c r="JY407" s="28"/>
      <c r="JZ407" s="28"/>
      <c r="KA407" s="28"/>
      <c r="KB407" s="28"/>
      <c r="KC407" s="28"/>
      <c r="KD407" s="28"/>
      <c r="KE407" s="28"/>
      <c r="KF407" s="28"/>
      <c r="KG407" s="28"/>
      <c r="KH407" s="28"/>
      <c r="KI407" s="28"/>
      <c r="KJ407" s="28"/>
      <c r="KK407" s="28"/>
      <c r="KL407" s="28"/>
      <c r="KM407" s="28"/>
      <c r="KN407" s="28"/>
      <c r="KO407" s="28"/>
      <c r="KP407" s="28"/>
      <c r="KQ407" s="28"/>
      <c r="KR407" s="28"/>
      <c r="KS407" s="28"/>
      <c r="KT407" s="28"/>
      <c r="KU407" s="28"/>
      <c r="KV407" s="28"/>
      <c r="KW407" s="28"/>
      <c r="KX407" s="28"/>
      <c r="KY407" s="28"/>
      <c r="KZ407" s="28"/>
      <c r="LA407" s="28"/>
      <c r="LB407" s="28"/>
      <c r="LC407" s="28"/>
      <c r="LD407" s="28"/>
      <c r="LE407" s="28"/>
      <c r="LF407" s="28"/>
      <c r="LG407" s="28"/>
      <c r="LH407" s="28"/>
      <c r="LI407" s="28"/>
      <c r="LJ407" s="28"/>
      <c r="LK407" s="28"/>
      <c r="LL407" s="28"/>
      <c r="LM407" s="28"/>
      <c r="LN407" s="28"/>
      <c r="LO407" s="28"/>
      <c r="LP407" s="28"/>
      <c r="LQ407" s="28"/>
      <c r="LR407" s="28"/>
      <c r="LS407" s="28"/>
      <c r="LT407" s="28"/>
      <c r="LU407" s="28"/>
      <c r="LV407" s="28"/>
      <c r="LW407" s="28"/>
      <c r="LX407" s="28"/>
      <c r="LY407" s="28"/>
      <c r="LZ407" s="28"/>
      <c r="MA407" s="28"/>
      <c r="MB407" s="28"/>
      <c r="MC407" s="28"/>
      <c r="MD407" s="28"/>
      <c r="ME407" s="28"/>
      <c r="MF407" s="28"/>
      <c r="MG407" s="28"/>
      <c r="MH407" s="28"/>
      <c r="MI407" s="28"/>
      <c r="MJ407" s="28"/>
      <c r="MK407" s="28"/>
      <c r="ML407" s="28"/>
      <c r="MM407" s="28"/>
      <c r="MN407" s="28"/>
      <c r="MO407" s="28"/>
      <c r="MP407" s="28"/>
      <c r="MQ407" s="28"/>
      <c r="MR407" s="28"/>
      <c r="MS407" s="28"/>
      <c r="MT407" s="28"/>
      <c r="MU407" s="28"/>
      <c r="MV407" s="28"/>
      <c r="MW407" s="28"/>
      <c r="MX407" s="28"/>
      <c r="MY407" s="28"/>
      <c r="MZ407" s="28"/>
      <c r="NA407" s="28"/>
      <c r="NB407" s="28"/>
      <c r="NC407" s="28"/>
      <c r="ND407" s="28"/>
      <c r="NE407" s="28"/>
    </row>
    <row r="408" spans="1:369" ht="16.5" customHeight="1">
      <c r="A408" s="83" t="s">
        <v>717</v>
      </c>
      <c r="B408" s="13"/>
      <c r="C408" s="491"/>
      <c r="D408" s="83"/>
      <c r="E408" s="14" t="s">
        <v>79</v>
      </c>
      <c r="F408" s="14" t="s">
        <v>774</v>
      </c>
      <c r="G408" s="14" t="s">
        <v>4340</v>
      </c>
      <c r="H408" s="15">
        <v>100</v>
      </c>
      <c r="I408" s="15">
        <v>1</v>
      </c>
      <c r="J408" s="15">
        <v>0</v>
      </c>
      <c r="K408" s="15">
        <v>0</v>
      </c>
      <c r="L408" s="16" t="s">
        <v>6859</v>
      </c>
      <c r="M408" s="16" t="s">
        <v>5871</v>
      </c>
      <c r="N408" s="16" t="s">
        <v>60</v>
      </c>
      <c r="O408" s="17">
        <v>1920</v>
      </c>
      <c r="P408" s="17">
        <v>0</v>
      </c>
      <c r="Q408" s="17">
        <v>0</v>
      </c>
      <c r="R408" s="18" t="s">
        <v>33</v>
      </c>
      <c r="S408" s="19">
        <v>60</v>
      </c>
      <c r="T408" s="19">
        <v>110</v>
      </c>
      <c r="U408" s="19">
        <v>2.2727272727272729</v>
      </c>
      <c r="V408" s="19">
        <v>0</v>
      </c>
      <c r="W408" s="20">
        <v>0.25</v>
      </c>
      <c r="X408" s="21">
        <v>480</v>
      </c>
      <c r="Y408" s="22" t="s">
        <v>33</v>
      </c>
      <c r="Z408" s="86" t="s">
        <v>62</v>
      </c>
      <c r="AA408" s="15"/>
      <c r="AB408" s="15"/>
      <c r="AC408" s="15"/>
      <c r="AD408" s="25"/>
      <c r="AE408" s="26"/>
      <c r="AF408" s="27"/>
      <c r="AG408" s="29"/>
      <c r="AH408" s="29"/>
      <c r="AI408" s="29"/>
      <c r="AJ408" s="29"/>
      <c r="AK408" s="29"/>
      <c r="AL408" s="29"/>
      <c r="AM408" s="29"/>
      <c r="AN408" s="29"/>
      <c r="AO408" s="29"/>
      <c r="AP408" s="28"/>
      <c r="AQ408" s="28"/>
      <c r="AR408" s="28"/>
      <c r="AS408" s="28"/>
      <c r="AT408" s="28"/>
      <c r="AU408" s="28"/>
      <c r="AV408" s="28"/>
      <c r="AW408" s="28"/>
      <c r="AX408" s="28"/>
      <c r="AY408" s="28"/>
      <c r="AZ408" s="28"/>
      <c r="BA408" s="28"/>
      <c r="BB408" s="28"/>
      <c r="BC408" s="28"/>
      <c r="BD408" s="28"/>
      <c r="BE408" s="28"/>
      <c r="BF408" s="28"/>
      <c r="BG408" s="28"/>
      <c r="BH408" s="28"/>
      <c r="BI408" s="28"/>
      <c r="BJ408" s="28"/>
      <c r="BK408" s="28"/>
      <c r="BL408" s="28"/>
      <c r="BM408" s="28"/>
      <c r="BN408" s="28"/>
      <c r="BO408" s="28"/>
      <c r="BP408" s="28"/>
      <c r="BQ408" s="28"/>
      <c r="BR408" s="28"/>
      <c r="BS408" s="28"/>
      <c r="BT408" s="28"/>
      <c r="BU408" s="28"/>
      <c r="BV408" s="28"/>
      <c r="BW408" s="28"/>
      <c r="BX408" s="28"/>
      <c r="BY408" s="28"/>
      <c r="BZ408" s="28"/>
      <c r="CA408" s="28"/>
      <c r="CB408" s="28"/>
      <c r="CC408" s="28"/>
      <c r="CD408" s="28"/>
      <c r="CE408" s="28"/>
      <c r="CF408" s="28"/>
      <c r="CG408" s="28"/>
      <c r="CH408" s="28"/>
      <c r="CI408" s="28"/>
      <c r="CJ408" s="28"/>
      <c r="CK408" s="28"/>
      <c r="CL408" s="28"/>
      <c r="CM408" s="28"/>
      <c r="CN408" s="28"/>
      <c r="CO408" s="28"/>
      <c r="CP408" s="28"/>
      <c r="CQ408" s="28"/>
      <c r="CR408" s="28"/>
      <c r="CS408" s="28"/>
      <c r="CT408" s="28"/>
      <c r="CU408" s="28"/>
      <c r="CV408" s="28"/>
      <c r="CW408" s="28"/>
      <c r="CX408" s="28"/>
      <c r="CY408" s="28"/>
      <c r="CZ408" s="28"/>
      <c r="DA408" s="28"/>
      <c r="DB408" s="28"/>
      <c r="DC408" s="28"/>
      <c r="DD408" s="28"/>
      <c r="DE408" s="28"/>
      <c r="DF408" s="28"/>
      <c r="DG408" s="28"/>
      <c r="DH408" s="28"/>
      <c r="DI408" s="28"/>
      <c r="DJ408" s="28"/>
      <c r="DK408" s="28"/>
      <c r="DL408" s="28"/>
      <c r="DM408" s="28"/>
      <c r="DN408" s="28"/>
      <c r="DO408" s="28"/>
      <c r="DP408" s="28"/>
      <c r="DQ408" s="28"/>
      <c r="DR408" s="28"/>
      <c r="DS408" s="28"/>
      <c r="DT408" s="28"/>
      <c r="DU408" s="28"/>
      <c r="DV408" s="28"/>
      <c r="DW408" s="28"/>
      <c r="DX408" s="28"/>
      <c r="DY408" s="28"/>
      <c r="DZ408" s="28"/>
      <c r="EA408" s="28"/>
      <c r="EB408" s="28"/>
      <c r="EC408" s="28"/>
      <c r="ED408" s="28"/>
      <c r="EE408" s="28"/>
      <c r="EF408" s="28"/>
      <c r="EG408" s="28"/>
      <c r="EH408" s="28"/>
      <c r="EI408" s="28"/>
      <c r="EJ408" s="28"/>
      <c r="EK408" s="28"/>
      <c r="EL408" s="28"/>
      <c r="EM408" s="28"/>
      <c r="EN408" s="28"/>
      <c r="EO408" s="28"/>
      <c r="EP408" s="28"/>
      <c r="EQ408" s="28"/>
      <c r="ER408" s="28"/>
      <c r="ES408" s="28"/>
      <c r="ET408" s="28"/>
      <c r="EU408" s="28"/>
      <c r="EV408" s="28"/>
      <c r="EW408" s="28"/>
      <c r="EX408" s="28"/>
      <c r="EY408" s="28"/>
      <c r="EZ408" s="28"/>
      <c r="FA408" s="28"/>
      <c r="FB408" s="28"/>
      <c r="FC408" s="28"/>
      <c r="FD408" s="28"/>
      <c r="FE408" s="28"/>
      <c r="FF408" s="28"/>
      <c r="FG408" s="28"/>
      <c r="FH408" s="28"/>
      <c r="FI408" s="28"/>
      <c r="FJ408" s="28"/>
      <c r="FK408" s="28"/>
      <c r="FL408" s="28"/>
      <c r="FM408" s="28"/>
      <c r="FN408" s="28"/>
      <c r="FO408" s="28"/>
      <c r="FP408" s="28"/>
      <c r="FQ408" s="28"/>
      <c r="FR408" s="28"/>
      <c r="FS408" s="28"/>
      <c r="FT408" s="28"/>
      <c r="FU408" s="28"/>
      <c r="FV408" s="28"/>
      <c r="FW408" s="28"/>
      <c r="FX408" s="28"/>
      <c r="FY408" s="28"/>
      <c r="FZ408" s="28"/>
      <c r="GA408" s="28"/>
      <c r="GB408" s="28"/>
      <c r="GC408" s="28"/>
      <c r="GD408" s="28"/>
      <c r="GE408" s="28"/>
      <c r="GF408" s="28"/>
      <c r="GG408" s="28"/>
      <c r="GH408" s="28"/>
      <c r="GI408" s="28"/>
      <c r="GJ408" s="28"/>
      <c r="GK408" s="28"/>
      <c r="GL408" s="28"/>
      <c r="GM408" s="28"/>
      <c r="GN408" s="28"/>
      <c r="GO408" s="28"/>
      <c r="GP408" s="28"/>
      <c r="GQ408" s="28"/>
      <c r="GR408" s="28"/>
      <c r="GS408" s="28"/>
      <c r="GT408" s="28"/>
      <c r="GU408" s="28"/>
      <c r="GV408" s="28"/>
      <c r="GW408" s="28"/>
      <c r="GX408" s="28"/>
      <c r="GY408" s="28"/>
      <c r="GZ408" s="28"/>
      <c r="HA408" s="28"/>
      <c r="HB408" s="28"/>
      <c r="HC408" s="28"/>
      <c r="HD408" s="28"/>
      <c r="HE408" s="28"/>
      <c r="HF408" s="28"/>
      <c r="HG408" s="28"/>
      <c r="HH408" s="28"/>
      <c r="HI408" s="28"/>
      <c r="HJ408" s="28"/>
      <c r="HK408" s="28"/>
      <c r="HL408" s="28"/>
      <c r="HM408" s="28"/>
      <c r="HN408" s="28"/>
      <c r="HO408" s="28"/>
      <c r="HP408" s="28"/>
      <c r="HQ408" s="28"/>
      <c r="HR408" s="28"/>
      <c r="HS408" s="28"/>
      <c r="HT408" s="28"/>
      <c r="HU408" s="28"/>
      <c r="HV408" s="28"/>
      <c r="HW408" s="28"/>
      <c r="HX408" s="28"/>
      <c r="HY408" s="28"/>
      <c r="HZ408" s="28"/>
      <c r="IA408" s="28"/>
      <c r="IB408" s="28"/>
      <c r="IC408" s="28"/>
      <c r="ID408" s="28"/>
      <c r="IE408" s="28"/>
      <c r="IF408" s="28"/>
      <c r="IG408" s="28"/>
      <c r="IH408" s="28"/>
      <c r="II408" s="28"/>
      <c r="IJ408" s="28"/>
      <c r="IK408" s="28"/>
      <c r="IL408" s="28"/>
      <c r="IM408" s="28"/>
      <c r="IN408" s="28"/>
      <c r="IO408" s="28"/>
      <c r="IP408" s="28"/>
      <c r="IQ408" s="28"/>
      <c r="IR408" s="28"/>
      <c r="IS408" s="28"/>
      <c r="IT408" s="28"/>
      <c r="IU408" s="28"/>
      <c r="IV408" s="28"/>
      <c r="IW408" s="28"/>
      <c r="IX408" s="28"/>
      <c r="IY408" s="28"/>
      <c r="IZ408" s="28"/>
      <c r="JA408" s="28"/>
      <c r="JB408" s="28"/>
      <c r="JC408" s="28"/>
      <c r="JD408" s="28"/>
      <c r="JE408" s="28"/>
      <c r="JF408" s="28"/>
      <c r="JG408" s="28"/>
      <c r="JH408" s="28"/>
      <c r="JI408" s="28"/>
      <c r="JJ408" s="28"/>
      <c r="JK408" s="28"/>
      <c r="JL408" s="28"/>
      <c r="JM408" s="28"/>
      <c r="JN408" s="28"/>
      <c r="JO408" s="28"/>
      <c r="JP408" s="28"/>
      <c r="JQ408" s="28"/>
      <c r="JR408" s="28"/>
      <c r="JS408" s="28"/>
      <c r="JT408" s="28"/>
      <c r="JU408" s="28"/>
      <c r="JV408" s="28"/>
      <c r="JW408" s="28"/>
      <c r="JX408" s="28"/>
      <c r="JY408" s="28"/>
      <c r="JZ408" s="28"/>
      <c r="KA408" s="28"/>
      <c r="KB408" s="28"/>
      <c r="KC408" s="28"/>
      <c r="KD408" s="28"/>
      <c r="KE408" s="28"/>
      <c r="KF408" s="28"/>
      <c r="KG408" s="28"/>
      <c r="KH408" s="28"/>
      <c r="KI408" s="28"/>
      <c r="KJ408" s="28"/>
      <c r="KK408" s="28"/>
      <c r="KL408" s="28"/>
      <c r="KM408" s="28"/>
      <c r="KN408" s="28"/>
      <c r="KO408" s="28"/>
      <c r="KP408" s="28"/>
      <c r="KQ408" s="28"/>
      <c r="KR408" s="28"/>
      <c r="KS408" s="28"/>
      <c r="KT408" s="28"/>
      <c r="KU408" s="28"/>
      <c r="KV408" s="28"/>
      <c r="KW408" s="28"/>
      <c r="KX408" s="28"/>
      <c r="KY408" s="28"/>
      <c r="KZ408" s="28"/>
      <c r="LA408" s="28"/>
      <c r="LB408" s="28"/>
      <c r="LC408" s="28"/>
      <c r="LD408" s="28"/>
      <c r="LE408" s="28"/>
      <c r="LF408" s="28"/>
      <c r="LG408" s="28"/>
      <c r="LH408" s="28"/>
      <c r="LI408" s="28"/>
      <c r="LJ408" s="28"/>
      <c r="LK408" s="28"/>
      <c r="LL408" s="28"/>
      <c r="LM408" s="28"/>
      <c r="LN408" s="28"/>
      <c r="LO408" s="28"/>
      <c r="LP408" s="28"/>
      <c r="LQ408" s="28"/>
      <c r="LR408" s="28"/>
      <c r="LS408" s="28"/>
      <c r="LT408" s="28"/>
      <c r="LU408" s="28"/>
      <c r="LV408" s="28"/>
      <c r="LW408" s="28"/>
      <c r="LX408" s="28"/>
      <c r="LY408" s="28"/>
      <c r="LZ408" s="28"/>
      <c r="MA408" s="28"/>
      <c r="MB408" s="28"/>
      <c r="MC408" s="28"/>
      <c r="MD408" s="28"/>
      <c r="ME408" s="28"/>
      <c r="MF408" s="28"/>
      <c r="MG408" s="28"/>
      <c r="MH408" s="28"/>
      <c r="MI408" s="28"/>
      <c r="MJ408" s="28"/>
      <c r="MK408" s="28"/>
      <c r="ML408" s="28"/>
      <c r="MM408" s="28"/>
      <c r="MN408" s="28"/>
      <c r="MO408" s="28"/>
      <c r="MP408" s="28"/>
      <c r="MQ408" s="28"/>
      <c r="MR408" s="28"/>
      <c r="MS408" s="28"/>
      <c r="MT408" s="28"/>
      <c r="MU408" s="28"/>
      <c r="MV408" s="28"/>
      <c r="MW408" s="28"/>
      <c r="MX408" s="28"/>
      <c r="MY408" s="28"/>
      <c r="MZ408" s="28"/>
      <c r="NA408" s="28"/>
      <c r="NB408" s="28"/>
      <c r="NC408" s="28"/>
      <c r="ND408" s="28"/>
      <c r="NE408" s="28"/>
    </row>
    <row r="409" spans="1:369" ht="16.5" customHeight="1">
      <c r="A409" s="83" t="s">
        <v>717</v>
      </c>
      <c r="B409" s="13"/>
      <c r="C409" s="491"/>
      <c r="D409" s="83"/>
      <c r="E409" s="14" t="s">
        <v>79</v>
      </c>
      <c r="F409" s="14" t="s">
        <v>774</v>
      </c>
      <c r="G409" s="14" t="s">
        <v>4340</v>
      </c>
      <c r="H409" s="15">
        <v>100</v>
      </c>
      <c r="I409" s="15">
        <v>1</v>
      </c>
      <c r="J409" s="15">
        <v>0</v>
      </c>
      <c r="K409" s="15">
        <v>0</v>
      </c>
      <c r="L409" s="16" t="s">
        <v>6859</v>
      </c>
      <c r="M409" s="16" t="s">
        <v>5871</v>
      </c>
      <c r="N409" s="16" t="s">
        <v>60</v>
      </c>
      <c r="O409" s="17">
        <v>1920</v>
      </c>
      <c r="P409" s="17">
        <v>0</v>
      </c>
      <c r="Q409" s="17">
        <v>0</v>
      </c>
      <c r="R409" s="18" t="s">
        <v>33</v>
      </c>
      <c r="S409" s="19">
        <v>60</v>
      </c>
      <c r="T409" s="19">
        <v>110</v>
      </c>
      <c r="U409" s="19">
        <v>2.2727272727272729</v>
      </c>
      <c r="V409" s="19">
        <v>0</v>
      </c>
      <c r="W409" s="20">
        <v>0.25</v>
      </c>
      <c r="X409" s="21">
        <v>480</v>
      </c>
      <c r="Y409" s="22" t="s">
        <v>33</v>
      </c>
      <c r="Z409" s="86" t="s">
        <v>62</v>
      </c>
      <c r="AA409" s="15"/>
      <c r="AB409" s="15"/>
      <c r="AC409" s="15"/>
      <c r="AD409" s="25"/>
      <c r="AE409" s="26"/>
      <c r="AF409" s="27"/>
      <c r="AG409" s="29"/>
      <c r="AH409" s="29"/>
      <c r="AI409" s="29"/>
      <c r="AJ409" s="29"/>
      <c r="AK409" s="29"/>
      <c r="AL409" s="29"/>
      <c r="AM409" s="29"/>
      <c r="AN409" s="29"/>
      <c r="AO409" s="29"/>
      <c r="AP409" s="28"/>
      <c r="AQ409" s="28"/>
      <c r="AR409" s="28"/>
      <c r="AS409" s="28"/>
      <c r="AT409" s="28"/>
      <c r="AU409" s="28"/>
      <c r="AV409" s="28"/>
      <c r="AW409" s="28"/>
      <c r="AX409" s="28"/>
      <c r="AY409" s="28"/>
      <c r="AZ409" s="28"/>
      <c r="BA409" s="28"/>
      <c r="BB409" s="28"/>
      <c r="BC409" s="28"/>
      <c r="BD409" s="28"/>
      <c r="BE409" s="28"/>
      <c r="BF409" s="28"/>
      <c r="BG409" s="28"/>
      <c r="BH409" s="28"/>
      <c r="BI409" s="28"/>
      <c r="BJ409" s="28"/>
      <c r="BK409" s="28"/>
      <c r="BL409" s="28"/>
      <c r="BM409" s="28"/>
      <c r="BN409" s="28"/>
      <c r="BO409" s="28"/>
      <c r="BP409" s="28"/>
      <c r="BQ409" s="28"/>
      <c r="BR409" s="28"/>
      <c r="BS409" s="28"/>
      <c r="BT409" s="28"/>
      <c r="BU409" s="28"/>
      <c r="BV409" s="28"/>
      <c r="BW409" s="28"/>
      <c r="BX409" s="28"/>
      <c r="BY409" s="28"/>
      <c r="BZ409" s="28"/>
      <c r="CA409" s="28"/>
      <c r="CB409" s="28"/>
      <c r="CC409" s="28"/>
      <c r="CD409" s="28"/>
      <c r="CE409" s="28"/>
      <c r="CF409" s="28"/>
      <c r="CG409" s="28"/>
      <c r="CH409" s="28"/>
      <c r="CI409" s="28"/>
      <c r="CJ409" s="28"/>
      <c r="CK409" s="28"/>
      <c r="CL409" s="28"/>
      <c r="CM409" s="28"/>
      <c r="CN409" s="28"/>
      <c r="CO409" s="28"/>
      <c r="CP409" s="28"/>
      <c r="CQ409" s="28"/>
      <c r="CR409" s="28"/>
      <c r="CS409" s="28"/>
      <c r="CT409" s="28"/>
      <c r="CU409" s="28"/>
      <c r="CV409" s="28"/>
      <c r="CW409" s="28"/>
      <c r="CX409" s="28"/>
      <c r="CY409" s="28"/>
      <c r="CZ409" s="28"/>
      <c r="DA409" s="28"/>
      <c r="DB409" s="28"/>
      <c r="DC409" s="28"/>
      <c r="DD409" s="28"/>
      <c r="DE409" s="28"/>
      <c r="DF409" s="28"/>
      <c r="DG409" s="28"/>
      <c r="DH409" s="28"/>
      <c r="DI409" s="28"/>
      <c r="DJ409" s="28"/>
      <c r="DK409" s="28"/>
      <c r="DL409" s="28"/>
      <c r="DM409" s="28"/>
      <c r="DN409" s="28"/>
      <c r="DO409" s="28"/>
      <c r="DP409" s="28"/>
      <c r="DQ409" s="28"/>
      <c r="DR409" s="28"/>
      <c r="DS409" s="28"/>
      <c r="DT409" s="28"/>
      <c r="DU409" s="28"/>
      <c r="DV409" s="28"/>
      <c r="DW409" s="28"/>
      <c r="DX409" s="28"/>
      <c r="DY409" s="28"/>
      <c r="DZ409" s="28"/>
      <c r="EA409" s="28"/>
      <c r="EB409" s="28"/>
      <c r="EC409" s="28"/>
      <c r="ED409" s="28"/>
      <c r="EE409" s="28"/>
      <c r="EF409" s="28"/>
      <c r="EG409" s="28"/>
      <c r="EH409" s="28"/>
      <c r="EI409" s="28"/>
      <c r="EJ409" s="28"/>
      <c r="EK409" s="28"/>
      <c r="EL409" s="28"/>
      <c r="EM409" s="28"/>
      <c r="EN409" s="28"/>
      <c r="EO409" s="28"/>
      <c r="EP409" s="28"/>
      <c r="EQ409" s="28"/>
      <c r="ER409" s="28"/>
      <c r="ES409" s="28"/>
      <c r="ET409" s="28"/>
      <c r="EU409" s="28"/>
      <c r="EV409" s="28"/>
      <c r="EW409" s="28"/>
      <c r="EX409" s="28"/>
      <c r="EY409" s="28"/>
      <c r="EZ409" s="28"/>
      <c r="FA409" s="28"/>
      <c r="FB409" s="28"/>
      <c r="FC409" s="28"/>
      <c r="FD409" s="28"/>
      <c r="FE409" s="28"/>
      <c r="FF409" s="28"/>
      <c r="FG409" s="28"/>
      <c r="FH409" s="28"/>
      <c r="FI409" s="28"/>
      <c r="FJ409" s="28"/>
      <c r="FK409" s="28"/>
      <c r="FL409" s="28"/>
      <c r="FM409" s="28"/>
      <c r="FN409" s="28"/>
      <c r="FO409" s="28"/>
      <c r="FP409" s="28"/>
      <c r="FQ409" s="28"/>
      <c r="FR409" s="28"/>
      <c r="FS409" s="28"/>
      <c r="FT409" s="28"/>
      <c r="FU409" s="28"/>
      <c r="FV409" s="28"/>
      <c r="FW409" s="28"/>
      <c r="FX409" s="28"/>
      <c r="FY409" s="28"/>
      <c r="FZ409" s="28"/>
      <c r="GA409" s="28"/>
      <c r="GB409" s="28"/>
      <c r="GC409" s="28"/>
      <c r="GD409" s="28"/>
      <c r="GE409" s="28"/>
      <c r="GF409" s="28"/>
      <c r="GG409" s="28"/>
      <c r="GH409" s="28"/>
      <c r="GI409" s="28"/>
      <c r="GJ409" s="28"/>
      <c r="GK409" s="28"/>
      <c r="GL409" s="28"/>
      <c r="GM409" s="28"/>
      <c r="GN409" s="28"/>
      <c r="GO409" s="28"/>
      <c r="GP409" s="28"/>
      <c r="GQ409" s="28"/>
      <c r="GR409" s="28"/>
      <c r="GS409" s="28"/>
      <c r="GT409" s="28"/>
      <c r="GU409" s="28"/>
      <c r="GV409" s="28"/>
      <c r="GW409" s="28"/>
      <c r="GX409" s="28"/>
      <c r="GY409" s="28"/>
      <c r="GZ409" s="28"/>
      <c r="HA409" s="28"/>
      <c r="HB409" s="28"/>
      <c r="HC409" s="28"/>
      <c r="HD409" s="28"/>
      <c r="HE409" s="28"/>
      <c r="HF409" s="28"/>
      <c r="HG409" s="28"/>
      <c r="HH409" s="28"/>
      <c r="HI409" s="28"/>
      <c r="HJ409" s="28"/>
      <c r="HK409" s="28"/>
      <c r="HL409" s="28"/>
      <c r="HM409" s="28"/>
      <c r="HN409" s="28"/>
      <c r="HO409" s="28"/>
      <c r="HP409" s="28"/>
      <c r="HQ409" s="28"/>
      <c r="HR409" s="28"/>
      <c r="HS409" s="28"/>
      <c r="HT409" s="28"/>
      <c r="HU409" s="28"/>
      <c r="HV409" s="28"/>
      <c r="HW409" s="28"/>
      <c r="HX409" s="28"/>
      <c r="HY409" s="28"/>
      <c r="HZ409" s="28"/>
      <c r="IA409" s="28"/>
      <c r="IB409" s="28"/>
      <c r="IC409" s="28"/>
      <c r="ID409" s="28"/>
      <c r="IE409" s="28"/>
      <c r="IF409" s="28"/>
      <c r="IG409" s="28"/>
      <c r="IH409" s="28"/>
      <c r="II409" s="28"/>
      <c r="IJ409" s="28"/>
      <c r="IK409" s="28"/>
      <c r="IL409" s="28"/>
      <c r="IM409" s="28"/>
      <c r="IN409" s="28"/>
      <c r="IO409" s="28"/>
      <c r="IP409" s="28"/>
      <c r="IQ409" s="28"/>
      <c r="IR409" s="28"/>
      <c r="IS409" s="28"/>
      <c r="IT409" s="28"/>
      <c r="IU409" s="28"/>
      <c r="IV409" s="28"/>
      <c r="IW409" s="28"/>
      <c r="IX409" s="28"/>
      <c r="IY409" s="28"/>
      <c r="IZ409" s="28"/>
      <c r="JA409" s="28"/>
      <c r="JB409" s="28"/>
      <c r="JC409" s="28"/>
      <c r="JD409" s="28"/>
      <c r="JE409" s="28"/>
      <c r="JF409" s="28"/>
      <c r="JG409" s="28"/>
      <c r="JH409" s="28"/>
      <c r="JI409" s="28"/>
      <c r="JJ409" s="28"/>
      <c r="JK409" s="28"/>
      <c r="JL409" s="28"/>
      <c r="JM409" s="28"/>
      <c r="JN409" s="28"/>
      <c r="JO409" s="28"/>
      <c r="JP409" s="28"/>
      <c r="JQ409" s="28"/>
      <c r="JR409" s="28"/>
      <c r="JS409" s="28"/>
      <c r="JT409" s="28"/>
      <c r="JU409" s="28"/>
      <c r="JV409" s="28"/>
      <c r="JW409" s="28"/>
      <c r="JX409" s="28"/>
      <c r="JY409" s="28"/>
      <c r="JZ409" s="28"/>
      <c r="KA409" s="28"/>
      <c r="KB409" s="28"/>
      <c r="KC409" s="28"/>
      <c r="KD409" s="28"/>
      <c r="KE409" s="28"/>
      <c r="KF409" s="28"/>
      <c r="KG409" s="28"/>
      <c r="KH409" s="28"/>
      <c r="KI409" s="28"/>
      <c r="KJ409" s="28"/>
      <c r="KK409" s="28"/>
      <c r="KL409" s="28"/>
      <c r="KM409" s="28"/>
      <c r="KN409" s="28"/>
      <c r="KO409" s="28"/>
      <c r="KP409" s="28"/>
      <c r="KQ409" s="28"/>
      <c r="KR409" s="28"/>
      <c r="KS409" s="28"/>
      <c r="KT409" s="28"/>
      <c r="KU409" s="28"/>
      <c r="KV409" s="28"/>
      <c r="KW409" s="28"/>
      <c r="KX409" s="28"/>
      <c r="KY409" s="28"/>
      <c r="KZ409" s="28"/>
      <c r="LA409" s="28"/>
      <c r="LB409" s="28"/>
      <c r="LC409" s="28"/>
      <c r="LD409" s="28"/>
      <c r="LE409" s="28"/>
      <c r="LF409" s="28"/>
      <c r="LG409" s="28"/>
      <c r="LH409" s="28"/>
      <c r="LI409" s="28"/>
      <c r="LJ409" s="28"/>
      <c r="LK409" s="28"/>
      <c r="LL409" s="28"/>
      <c r="LM409" s="28"/>
      <c r="LN409" s="28"/>
      <c r="LO409" s="28"/>
      <c r="LP409" s="28"/>
      <c r="LQ409" s="28"/>
      <c r="LR409" s="28"/>
      <c r="LS409" s="28"/>
      <c r="LT409" s="28"/>
      <c r="LU409" s="28"/>
      <c r="LV409" s="28"/>
      <c r="LW409" s="28"/>
      <c r="LX409" s="28"/>
      <c r="LY409" s="28"/>
      <c r="LZ409" s="28"/>
      <c r="MA409" s="28"/>
      <c r="MB409" s="28"/>
      <c r="MC409" s="28"/>
      <c r="MD409" s="28"/>
      <c r="ME409" s="28"/>
      <c r="MF409" s="28"/>
      <c r="MG409" s="28"/>
      <c r="MH409" s="28"/>
      <c r="MI409" s="28"/>
      <c r="MJ409" s="28"/>
      <c r="MK409" s="28"/>
      <c r="ML409" s="28"/>
      <c r="MM409" s="28"/>
      <c r="MN409" s="28"/>
      <c r="MO409" s="28"/>
      <c r="MP409" s="28"/>
      <c r="MQ409" s="28"/>
      <c r="MR409" s="28"/>
      <c r="MS409" s="28"/>
      <c r="MT409" s="28"/>
      <c r="MU409" s="28"/>
      <c r="MV409" s="28"/>
      <c r="MW409" s="28"/>
      <c r="MX409" s="28"/>
      <c r="MY409" s="28"/>
      <c r="MZ409" s="28"/>
      <c r="NA409" s="28"/>
      <c r="NB409" s="28"/>
      <c r="NC409" s="28"/>
      <c r="ND409" s="28"/>
      <c r="NE409" s="28"/>
    </row>
    <row r="410" spans="1:369" ht="16.5" customHeight="1">
      <c r="A410" s="83" t="s">
        <v>717</v>
      </c>
      <c r="B410" s="13"/>
      <c r="C410" s="491"/>
      <c r="D410" s="83"/>
      <c r="E410" s="14" t="s">
        <v>79</v>
      </c>
      <c r="F410" s="14" t="s">
        <v>774</v>
      </c>
      <c r="G410" s="14" t="s">
        <v>4340</v>
      </c>
      <c r="H410" s="15">
        <v>100</v>
      </c>
      <c r="I410" s="15">
        <v>1</v>
      </c>
      <c r="J410" s="15">
        <v>0</v>
      </c>
      <c r="K410" s="15">
        <v>0</v>
      </c>
      <c r="L410" s="16" t="s">
        <v>6859</v>
      </c>
      <c r="M410" s="16" t="s">
        <v>5871</v>
      </c>
      <c r="N410" s="16" t="s">
        <v>60</v>
      </c>
      <c r="O410" s="17">
        <v>1920</v>
      </c>
      <c r="P410" s="17">
        <v>0</v>
      </c>
      <c r="Q410" s="17">
        <v>0</v>
      </c>
      <c r="R410" s="18" t="s">
        <v>33</v>
      </c>
      <c r="S410" s="19">
        <v>60</v>
      </c>
      <c r="T410" s="19">
        <v>110</v>
      </c>
      <c r="U410" s="19">
        <v>2.2727272727272729</v>
      </c>
      <c r="V410" s="19">
        <v>0</v>
      </c>
      <c r="W410" s="20">
        <v>0.25</v>
      </c>
      <c r="X410" s="21">
        <v>480</v>
      </c>
      <c r="Y410" s="22" t="s">
        <v>33</v>
      </c>
      <c r="Z410" s="86" t="s">
        <v>62</v>
      </c>
      <c r="AA410" s="15"/>
      <c r="AB410" s="15"/>
      <c r="AC410" s="15"/>
      <c r="AD410" s="25"/>
      <c r="AE410" s="26"/>
      <c r="AF410" s="27"/>
      <c r="AG410" s="29"/>
      <c r="AH410" s="29"/>
      <c r="AI410" s="29"/>
      <c r="AJ410" s="29"/>
      <c r="AK410" s="29"/>
      <c r="AL410" s="29"/>
      <c r="AM410" s="29"/>
      <c r="AN410" s="29"/>
      <c r="AO410" s="29"/>
      <c r="AP410" s="28"/>
      <c r="AQ410" s="28"/>
      <c r="AR410" s="28"/>
      <c r="AS410" s="28"/>
      <c r="AT410" s="28"/>
      <c r="AU410" s="28"/>
      <c r="AV410" s="28"/>
      <c r="AW410" s="28"/>
      <c r="AX410" s="28"/>
      <c r="AY410" s="28"/>
      <c r="AZ410" s="28"/>
      <c r="BA410" s="28"/>
      <c r="BB410" s="28"/>
      <c r="BC410" s="28"/>
      <c r="BD410" s="28"/>
      <c r="BE410" s="28"/>
      <c r="BF410" s="28"/>
      <c r="BG410" s="28"/>
      <c r="BH410" s="28"/>
      <c r="BI410" s="28"/>
      <c r="BJ410" s="28"/>
      <c r="BK410" s="28"/>
      <c r="BL410" s="28"/>
      <c r="BM410" s="28"/>
      <c r="BN410" s="28"/>
      <c r="BO410" s="28"/>
      <c r="BP410" s="28"/>
      <c r="BQ410" s="28"/>
      <c r="BR410" s="28"/>
      <c r="BS410" s="28"/>
      <c r="BT410" s="28"/>
      <c r="BU410" s="28"/>
      <c r="BV410" s="28"/>
      <c r="BW410" s="28"/>
      <c r="BX410" s="28"/>
      <c r="BY410" s="28"/>
      <c r="BZ410" s="28"/>
      <c r="CA410" s="28"/>
      <c r="CB410" s="28"/>
      <c r="CC410" s="28"/>
      <c r="CD410" s="28"/>
      <c r="CE410" s="28"/>
      <c r="CF410" s="28"/>
      <c r="CG410" s="28"/>
      <c r="CH410" s="28"/>
      <c r="CI410" s="28"/>
      <c r="CJ410" s="28"/>
      <c r="CK410" s="28"/>
      <c r="CL410" s="28"/>
      <c r="CM410" s="28"/>
      <c r="CN410" s="28"/>
      <c r="CO410" s="28"/>
      <c r="CP410" s="28"/>
      <c r="CQ410" s="28"/>
      <c r="CR410" s="28"/>
      <c r="CS410" s="28"/>
      <c r="CT410" s="28"/>
      <c r="CU410" s="28"/>
      <c r="CV410" s="28"/>
      <c r="CW410" s="28"/>
      <c r="CX410" s="28"/>
      <c r="CY410" s="28"/>
      <c r="CZ410" s="28"/>
      <c r="DA410" s="28"/>
      <c r="DB410" s="28"/>
      <c r="DC410" s="28"/>
      <c r="DD410" s="28"/>
      <c r="DE410" s="28"/>
      <c r="DF410" s="28"/>
      <c r="DG410" s="28"/>
      <c r="DH410" s="28"/>
      <c r="DI410" s="28"/>
      <c r="DJ410" s="28"/>
      <c r="DK410" s="28"/>
      <c r="DL410" s="28"/>
      <c r="DM410" s="28"/>
      <c r="DN410" s="28"/>
      <c r="DO410" s="28"/>
      <c r="DP410" s="28"/>
      <c r="DQ410" s="28"/>
      <c r="DR410" s="28"/>
      <c r="DS410" s="28"/>
      <c r="DT410" s="28"/>
      <c r="DU410" s="28"/>
      <c r="DV410" s="28"/>
      <c r="DW410" s="28"/>
      <c r="DX410" s="28"/>
      <c r="DY410" s="28"/>
      <c r="DZ410" s="28"/>
      <c r="EA410" s="28"/>
      <c r="EB410" s="28"/>
      <c r="EC410" s="28"/>
      <c r="ED410" s="28"/>
      <c r="EE410" s="28"/>
      <c r="EF410" s="28"/>
      <c r="EG410" s="28"/>
      <c r="EH410" s="28"/>
      <c r="EI410" s="28"/>
      <c r="EJ410" s="28"/>
      <c r="EK410" s="28"/>
      <c r="EL410" s="28"/>
      <c r="EM410" s="28"/>
      <c r="EN410" s="28"/>
      <c r="EO410" s="28"/>
      <c r="EP410" s="28"/>
      <c r="EQ410" s="28"/>
      <c r="ER410" s="28"/>
      <c r="ES410" s="28"/>
      <c r="ET410" s="28"/>
      <c r="EU410" s="28"/>
      <c r="EV410" s="28"/>
      <c r="EW410" s="28"/>
      <c r="EX410" s="28"/>
      <c r="EY410" s="28"/>
      <c r="EZ410" s="28"/>
      <c r="FA410" s="28"/>
      <c r="FB410" s="28"/>
      <c r="FC410" s="28"/>
      <c r="FD410" s="28"/>
      <c r="FE410" s="28"/>
      <c r="FF410" s="28"/>
      <c r="FG410" s="28"/>
      <c r="FH410" s="28"/>
      <c r="FI410" s="28"/>
      <c r="FJ410" s="28"/>
      <c r="FK410" s="28"/>
      <c r="FL410" s="28"/>
      <c r="FM410" s="28"/>
      <c r="FN410" s="28"/>
      <c r="FO410" s="28"/>
      <c r="FP410" s="28"/>
      <c r="FQ410" s="28"/>
      <c r="FR410" s="28"/>
      <c r="FS410" s="28"/>
      <c r="FT410" s="28"/>
      <c r="FU410" s="28"/>
      <c r="FV410" s="28"/>
      <c r="FW410" s="28"/>
      <c r="FX410" s="28"/>
      <c r="FY410" s="28"/>
      <c r="FZ410" s="28"/>
      <c r="GA410" s="28"/>
      <c r="GB410" s="28"/>
      <c r="GC410" s="28"/>
      <c r="GD410" s="28"/>
      <c r="GE410" s="28"/>
      <c r="GF410" s="28"/>
      <c r="GG410" s="28"/>
      <c r="GH410" s="28"/>
      <c r="GI410" s="28"/>
      <c r="GJ410" s="28"/>
      <c r="GK410" s="28"/>
      <c r="GL410" s="28"/>
      <c r="GM410" s="28"/>
      <c r="GN410" s="28"/>
      <c r="GO410" s="28"/>
      <c r="GP410" s="28"/>
      <c r="GQ410" s="28"/>
      <c r="GR410" s="28"/>
      <c r="GS410" s="28"/>
      <c r="GT410" s="28"/>
      <c r="GU410" s="28"/>
      <c r="GV410" s="28"/>
      <c r="GW410" s="28"/>
      <c r="GX410" s="28"/>
      <c r="GY410" s="28"/>
      <c r="GZ410" s="28"/>
      <c r="HA410" s="28"/>
      <c r="HB410" s="28"/>
      <c r="HC410" s="28"/>
      <c r="HD410" s="28"/>
      <c r="HE410" s="28"/>
      <c r="HF410" s="28"/>
      <c r="HG410" s="28"/>
      <c r="HH410" s="28"/>
      <c r="HI410" s="28"/>
      <c r="HJ410" s="28"/>
      <c r="HK410" s="28"/>
      <c r="HL410" s="28"/>
      <c r="HM410" s="28"/>
      <c r="HN410" s="28"/>
      <c r="HO410" s="28"/>
      <c r="HP410" s="28"/>
      <c r="HQ410" s="28"/>
      <c r="HR410" s="28"/>
      <c r="HS410" s="28"/>
      <c r="HT410" s="28"/>
      <c r="HU410" s="28"/>
      <c r="HV410" s="28"/>
      <c r="HW410" s="28"/>
      <c r="HX410" s="28"/>
      <c r="HY410" s="28"/>
      <c r="HZ410" s="28"/>
      <c r="IA410" s="28"/>
      <c r="IB410" s="28"/>
      <c r="IC410" s="28"/>
      <c r="ID410" s="28"/>
      <c r="IE410" s="28"/>
      <c r="IF410" s="28"/>
      <c r="IG410" s="28"/>
      <c r="IH410" s="28"/>
      <c r="II410" s="28"/>
      <c r="IJ410" s="28"/>
      <c r="IK410" s="28"/>
      <c r="IL410" s="28"/>
      <c r="IM410" s="28"/>
      <c r="IN410" s="28"/>
      <c r="IO410" s="28"/>
      <c r="IP410" s="28"/>
      <c r="IQ410" s="28"/>
      <c r="IR410" s="28"/>
      <c r="IS410" s="28"/>
      <c r="IT410" s="28"/>
      <c r="IU410" s="28"/>
      <c r="IV410" s="28"/>
      <c r="IW410" s="28"/>
      <c r="IX410" s="28"/>
      <c r="IY410" s="28"/>
      <c r="IZ410" s="28"/>
      <c r="JA410" s="28"/>
      <c r="JB410" s="28"/>
      <c r="JC410" s="28"/>
      <c r="JD410" s="28"/>
      <c r="JE410" s="28"/>
      <c r="JF410" s="28"/>
      <c r="JG410" s="28"/>
      <c r="JH410" s="28"/>
      <c r="JI410" s="28"/>
      <c r="JJ410" s="28"/>
      <c r="JK410" s="28"/>
      <c r="JL410" s="28"/>
      <c r="JM410" s="28"/>
      <c r="JN410" s="28"/>
      <c r="JO410" s="28"/>
      <c r="JP410" s="28"/>
      <c r="JQ410" s="28"/>
      <c r="JR410" s="28"/>
      <c r="JS410" s="28"/>
      <c r="JT410" s="28"/>
      <c r="JU410" s="28"/>
      <c r="JV410" s="28"/>
      <c r="JW410" s="28"/>
      <c r="JX410" s="28"/>
      <c r="JY410" s="28"/>
      <c r="JZ410" s="28"/>
      <c r="KA410" s="28"/>
      <c r="KB410" s="28"/>
      <c r="KC410" s="28"/>
      <c r="KD410" s="28"/>
      <c r="KE410" s="28"/>
      <c r="KF410" s="28"/>
      <c r="KG410" s="28"/>
      <c r="KH410" s="28"/>
      <c r="KI410" s="28"/>
      <c r="KJ410" s="28"/>
      <c r="KK410" s="28"/>
      <c r="KL410" s="28"/>
      <c r="KM410" s="28"/>
      <c r="KN410" s="28"/>
      <c r="KO410" s="28"/>
      <c r="KP410" s="28"/>
      <c r="KQ410" s="28"/>
      <c r="KR410" s="28"/>
      <c r="KS410" s="28"/>
      <c r="KT410" s="28"/>
      <c r="KU410" s="28"/>
      <c r="KV410" s="28"/>
      <c r="KW410" s="28"/>
      <c r="KX410" s="28"/>
      <c r="KY410" s="28"/>
      <c r="KZ410" s="28"/>
      <c r="LA410" s="28"/>
      <c r="LB410" s="28"/>
      <c r="LC410" s="28"/>
      <c r="LD410" s="28"/>
      <c r="LE410" s="28"/>
      <c r="LF410" s="28"/>
      <c r="LG410" s="28"/>
      <c r="LH410" s="28"/>
      <c r="LI410" s="28"/>
      <c r="LJ410" s="28"/>
      <c r="LK410" s="28"/>
      <c r="LL410" s="28"/>
      <c r="LM410" s="28"/>
      <c r="LN410" s="28"/>
      <c r="LO410" s="28"/>
      <c r="LP410" s="28"/>
      <c r="LQ410" s="28"/>
      <c r="LR410" s="28"/>
      <c r="LS410" s="28"/>
      <c r="LT410" s="28"/>
      <c r="LU410" s="28"/>
      <c r="LV410" s="28"/>
      <c r="LW410" s="28"/>
      <c r="LX410" s="28"/>
      <c r="LY410" s="28"/>
      <c r="LZ410" s="28"/>
      <c r="MA410" s="28"/>
      <c r="MB410" s="28"/>
      <c r="MC410" s="28"/>
      <c r="MD410" s="28"/>
      <c r="ME410" s="28"/>
      <c r="MF410" s="28"/>
      <c r="MG410" s="28"/>
      <c r="MH410" s="28"/>
      <c r="MI410" s="28"/>
      <c r="MJ410" s="28"/>
      <c r="MK410" s="28"/>
      <c r="ML410" s="28"/>
      <c r="MM410" s="28"/>
      <c r="MN410" s="28"/>
      <c r="MO410" s="28"/>
      <c r="MP410" s="28"/>
      <c r="MQ410" s="28"/>
      <c r="MR410" s="28"/>
      <c r="MS410" s="28"/>
      <c r="MT410" s="28"/>
      <c r="MU410" s="28"/>
      <c r="MV410" s="28"/>
      <c r="MW410" s="28"/>
      <c r="MX410" s="28"/>
      <c r="MY410" s="28"/>
      <c r="MZ410" s="28"/>
      <c r="NA410" s="28"/>
      <c r="NB410" s="28"/>
      <c r="NC410" s="28"/>
      <c r="ND410" s="28"/>
      <c r="NE410" s="28"/>
    </row>
    <row r="411" spans="1:369" ht="16.5" customHeight="1">
      <c r="A411" s="83" t="s">
        <v>717</v>
      </c>
      <c r="B411" s="13"/>
      <c r="C411" s="491"/>
      <c r="D411" s="83"/>
      <c r="E411" s="14" t="s">
        <v>79</v>
      </c>
      <c r="F411" s="14" t="s">
        <v>774</v>
      </c>
      <c r="G411" s="14" t="s">
        <v>4340</v>
      </c>
      <c r="H411" s="15">
        <v>101</v>
      </c>
      <c r="I411" s="15">
        <v>1</v>
      </c>
      <c r="J411" s="15">
        <v>0</v>
      </c>
      <c r="K411" s="15">
        <v>0</v>
      </c>
      <c r="L411" s="16" t="s">
        <v>6859</v>
      </c>
      <c r="M411" s="16" t="s">
        <v>5871</v>
      </c>
      <c r="N411" s="16" t="s">
        <v>60</v>
      </c>
      <c r="O411" s="17">
        <v>1920</v>
      </c>
      <c r="P411" s="17">
        <v>0</v>
      </c>
      <c r="Q411" s="17">
        <v>0</v>
      </c>
      <c r="R411" s="18" t="s">
        <v>33</v>
      </c>
      <c r="S411" s="19">
        <v>60</v>
      </c>
      <c r="T411" s="19">
        <v>110</v>
      </c>
      <c r="U411" s="19">
        <v>2.2727272727272729</v>
      </c>
      <c r="V411" s="19">
        <v>0</v>
      </c>
      <c r="W411" s="20">
        <v>0.25</v>
      </c>
      <c r="X411" s="21">
        <v>480</v>
      </c>
      <c r="Y411" s="22" t="s">
        <v>33</v>
      </c>
      <c r="Z411" s="86" t="s">
        <v>62</v>
      </c>
      <c r="AA411" s="15"/>
      <c r="AB411" s="15"/>
      <c r="AC411" s="15"/>
      <c r="AD411" s="25"/>
      <c r="AE411" s="26"/>
      <c r="AF411" s="27"/>
      <c r="AG411" s="29"/>
      <c r="AH411" s="29"/>
      <c r="AI411" s="29"/>
      <c r="AJ411" s="29"/>
      <c r="AK411" s="29"/>
      <c r="AL411" s="29"/>
      <c r="AM411" s="29"/>
      <c r="AN411" s="29"/>
      <c r="AO411" s="29"/>
      <c r="AP411" s="28"/>
      <c r="AQ411" s="28"/>
      <c r="AR411" s="28"/>
      <c r="AS411" s="28"/>
      <c r="AT411" s="28"/>
      <c r="AU411" s="28"/>
      <c r="AV411" s="28"/>
      <c r="AW411" s="28"/>
      <c r="AX411" s="28"/>
      <c r="AY411" s="28"/>
      <c r="AZ411" s="28"/>
      <c r="BA411" s="28"/>
      <c r="BB411" s="28"/>
      <c r="BC411" s="28"/>
      <c r="BD411" s="28"/>
      <c r="BE411" s="28"/>
      <c r="BF411" s="28"/>
      <c r="BG411" s="28"/>
      <c r="BH411" s="28"/>
      <c r="BI411" s="28"/>
      <c r="BJ411" s="28"/>
      <c r="BK411" s="28"/>
      <c r="BL411" s="28"/>
      <c r="BM411" s="28"/>
      <c r="BN411" s="28"/>
      <c r="BO411" s="28"/>
      <c r="BP411" s="28"/>
      <c r="BQ411" s="28"/>
      <c r="BR411" s="28"/>
      <c r="BS411" s="28"/>
      <c r="BT411" s="28"/>
      <c r="BU411" s="28"/>
      <c r="BV411" s="28"/>
      <c r="BW411" s="28"/>
      <c r="BX411" s="28"/>
      <c r="BY411" s="28"/>
      <c r="BZ411" s="28"/>
      <c r="CA411" s="28"/>
      <c r="CB411" s="28"/>
      <c r="CC411" s="28"/>
      <c r="CD411" s="28"/>
      <c r="CE411" s="28"/>
      <c r="CF411" s="28"/>
      <c r="CG411" s="28"/>
      <c r="CH411" s="28"/>
      <c r="CI411" s="28"/>
      <c r="CJ411" s="28"/>
      <c r="CK411" s="28"/>
      <c r="CL411" s="28"/>
      <c r="CM411" s="28"/>
      <c r="CN411" s="28"/>
      <c r="CO411" s="28"/>
      <c r="CP411" s="28"/>
      <c r="CQ411" s="28"/>
      <c r="CR411" s="28"/>
      <c r="CS411" s="28"/>
      <c r="CT411" s="28"/>
      <c r="CU411" s="28"/>
      <c r="CV411" s="28"/>
      <c r="CW411" s="28"/>
      <c r="CX411" s="28"/>
      <c r="CY411" s="28"/>
      <c r="CZ411" s="28"/>
      <c r="DA411" s="28"/>
      <c r="DB411" s="28"/>
      <c r="DC411" s="28"/>
      <c r="DD411" s="28"/>
      <c r="DE411" s="28"/>
      <c r="DF411" s="28"/>
      <c r="DG411" s="28"/>
      <c r="DH411" s="28"/>
      <c r="DI411" s="28"/>
      <c r="DJ411" s="28"/>
      <c r="DK411" s="28"/>
      <c r="DL411" s="28"/>
      <c r="DM411" s="28"/>
      <c r="DN411" s="28"/>
      <c r="DO411" s="28"/>
      <c r="DP411" s="28"/>
      <c r="DQ411" s="28"/>
      <c r="DR411" s="28"/>
      <c r="DS411" s="28"/>
      <c r="DT411" s="28"/>
      <c r="DU411" s="28"/>
      <c r="DV411" s="28"/>
      <c r="DW411" s="28"/>
      <c r="DX411" s="28"/>
      <c r="DY411" s="28"/>
      <c r="DZ411" s="28"/>
      <c r="EA411" s="28"/>
      <c r="EB411" s="28"/>
      <c r="EC411" s="28"/>
      <c r="ED411" s="28"/>
      <c r="EE411" s="28"/>
      <c r="EF411" s="28"/>
      <c r="EG411" s="28"/>
      <c r="EH411" s="28"/>
      <c r="EI411" s="28"/>
      <c r="EJ411" s="28"/>
      <c r="EK411" s="28"/>
      <c r="EL411" s="28"/>
      <c r="EM411" s="28"/>
      <c r="EN411" s="28"/>
      <c r="EO411" s="28"/>
      <c r="EP411" s="28"/>
      <c r="EQ411" s="28"/>
      <c r="ER411" s="28"/>
      <c r="ES411" s="28"/>
      <c r="ET411" s="28"/>
      <c r="EU411" s="28"/>
      <c r="EV411" s="28"/>
      <c r="EW411" s="28"/>
      <c r="EX411" s="28"/>
      <c r="EY411" s="28"/>
      <c r="EZ411" s="28"/>
      <c r="FA411" s="28"/>
      <c r="FB411" s="28"/>
      <c r="FC411" s="28"/>
      <c r="FD411" s="28"/>
      <c r="FE411" s="28"/>
      <c r="FF411" s="28"/>
      <c r="FG411" s="28"/>
      <c r="FH411" s="28"/>
      <c r="FI411" s="28"/>
      <c r="FJ411" s="28"/>
      <c r="FK411" s="28"/>
      <c r="FL411" s="28"/>
      <c r="FM411" s="28"/>
      <c r="FN411" s="28"/>
      <c r="FO411" s="28"/>
      <c r="FP411" s="28"/>
      <c r="FQ411" s="28"/>
      <c r="FR411" s="28"/>
      <c r="FS411" s="28"/>
      <c r="FT411" s="28"/>
      <c r="FU411" s="28"/>
      <c r="FV411" s="28"/>
      <c r="FW411" s="28"/>
      <c r="FX411" s="28"/>
      <c r="FY411" s="28"/>
      <c r="FZ411" s="28"/>
      <c r="GA411" s="28"/>
      <c r="GB411" s="28"/>
      <c r="GC411" s="28"/>
      <c r="GD411" s="28"/>
      <c r="GE411" s="28"/>
      <c r="GF411" s="28"/>
      <c r="GG411" s="28"/>
      <c r="GH411" s="28"/>
      <c r="GI411" s="28"/>
      <c r="GJ411" s="28"/>
      <c r="GK411" s="28"/>
      <c r="GL411" s="28"/>
      <c r="GM411" s="28"/>
      <c r="GN411" s="28"/>
      <c r="GO411" s="28"/>
      <c r="GP411" s="28"/>
      <c r="GQ411" s="28"/>
      <c r="GR411" s="28"/>
      <c r="GS411" s="28"/>
      <c r="GT411" s="28"/>
      <c r="GU411" s="28"/>
      <c r="GV411" s="28"/>
      <c r="GW411" s="28"/>
      <c r="GX411" s="28"/>
      <c r="GY411" s="28"/>
      <c r="GZ411" s="28"/>
      <c r="HA411" s="28"/>
      <c r="HB411" s="28"/>
      <c r="HC411" s="28"/>
      <c r="HD411" s="28"/>
      <c r="HE411" s="28"/>
      <c r="HF411" s="28"/>
      <c r="HG411" s="28"/>
      <c r="HH411" s="28"/>
      <c r="HI411" s="28"/>
      <c r="HJ411" s="28"/>
      <c r="HK411" s="28"/>
      <c r="HL411" s="28"/>
      <c r="HM411" s="28"/>
      <c r="HN411" s="28"/>
      <c r="HO411" s="28"/>
      <c r="HP411" s="28"/>
      <c r="HQ411" s="28"/>
      <c r="HR411" s="28"/>
      <c r="HS411" s="28"/>
      <c r="HT411" s="28"/>
      <c r="HU411" s="28"/>
      <c r="HV411" s="28"/>
      <c r="HW411" s="28"/>
      <c r="HX411" s="28"/>
      <c r="HY411" s="28"/>
      <c r="HZ411" s="28"/>
      <c r="IA411" s="28"/>
      <c r="IB411" s="28"/>
      <c r="IC411" s="28"/>
      <c r="ID411" s="28"/>
      <c r="IE411" s="28"/>
      <c r="IF411" s="28"/>
      <c r="IG411" s="28"/>
      <c r="IH411" s="28"/>
      <c r="II411" s="28"/>
      <c r="IJ411" s="28"/>
      <c r="IK411" s="28"/>
      <c r="IL411" s="28"/>
      <c r="IM411" s="28"/>
      <c r="IN411" s="28"/>
      <c r="IO411" s="28"/>
      <c r="IP411" s="28"/>
      <c r="IQ411" s="28"/>
      <c r="IR411" s="28"/>
      <c r="IS411" s="28"/>
      <c r="IT411" s="28"/>
      <c r="IU411" s="28"/>
      <c r="IV411" s="28"/>
      <c r="IW411" s="28"/>
      <c r="IX411" s="28"/>
      <c r="IY411" s="28"/>
      <c r="IZ411" s="28"/>
      <c r="JA411" s="28"/>
      <c r="JB411" s="28"/>
      <c r="JC411" s="28"/>
      <c r="JD411" s="28"/>
      <c r="JE411" s="28"/>
      <c r="JF411" s="28"/>
      <c r="JG411" s="28"/>
      <c r="JH411" s="28"/>
      <c r="JI411" s="28"/>
      <c r="JJ411" s="28"/>
      <c r="JK411" s="28"/>
      <c r="JL411" s="28"/>
      <c r="JM411" s="28"/>
      <c r="JN411" s="28"/>
      <c r="JO411" s="28"/>
      <c r="JP411" s="28"/>
      <c r="JQ411" s="28"/>
      <c r="JR411" s="28"/>
      <c r="JS411" s="28"/>
      <c r="JT411" s="28"/>
      <c r="JU411" s="28"/>
      <c r="JV411" s="28"/>
      <c r="JW411" s="28"/>
      <c r="JX411" s="28"/>
      <c r="JY411" s="28"/>
      <c r="JZ411" s="28"/>
      <c r="KA411" s="28"/>
      <c r="KB411" s="28"/>
      <c r="KC411" s="28"/>
      <c r="KD411" s="28"/>
      <c r="KE411" s="28"/>
      <c r="KF411" s="28"/>
      <c r="KG411" s="28"/>
      <c r="KH411" s="28"/>
      <c r="KI411" s="28"/>
      <c r="KJ411" s="28"/>
      <c r="KK411" s="28"/>
      <c r="KL411" s="28"/>
      <c r="KM411" s="28"/>
      <c r="KN411" s="28"/>
      <c r="KO411" s="28"/>
      <c r="KP411" s="28"/>
      <c r="KQ411" s="28"/>
      <c r="KR411" s="28"/>
      <c r="KS411" s="28"/>
      <c r="KT411" s="28"/>
      <c r="KU411" s="28"/>
      <c r="KV411" s="28"/>
      <c r="KW411" s="28"/>
      <c r="KX411" s="28"/>
      <c r="KY411" s="28"/>
      <c r="KZ411" s="28"/>
      <c r="LA411" s="28"/>
      <c r="LB411" s="28"/>
      <c r="LC411" s="28"/>
      <c r="LD411" s="28"/>
      <c r="LE411" s="28"/>
      <c r="LF411" s="28"/>
      <c r="LG411" s="28"/>
      <c r="LH411" s="28"/>
      <c r="LI411" s="28"/>
      <c r="LJ411" s="28"/>
      <c r="LK411" s="28"/>
      <c r="LL411" s="28"/>
      <c r="LM411" s="28"/>
      <c r="LN411" s="28"/>
      <c r="LO411" s="28"/>
      <c r="LP411" s="28"/>
      <c r="LQ411" s="28"/>
      <c r="LR411" s="28"/>
      <c r="LS411" s="28"/>
      <c r="LT411" s="28"/>
      <c r="LU411" s="28"/>
      <c r="LV411" s="28"/>
      <c r="LW411" s="28"/>
      <c r="LX411" s="28"/>
      <c r="LY411" s="28"/>
      <c r="LZ411" s="28"/>
      <c r="MA411" s="28"/>
      <c r="MB411" s="28"/>
      <c r="MC411" s="28"/>
      <c r="MD411" s="28"/>
      <c r="ME411" s="28"/>
      <c r="MF411" s="28"/>
      <c r="MG411" s="28"/>
      <c r="MH411" s="28"/>
      <c r="MI411" s="28"/>
      <c r="MJ411" s="28"/>
      <c r="MK411" s="28"/>
      <c r="ML411" s="28"/>
      <c r="MM411" s="28"/>
      <c r="MN411" s="28"/>
      <c r="MO411" s="28"/>
      <c r="MP411" s="28"/>
      <c r="MQ411" s="28"/>
      <c r="MR411" s="28"/>
      <c r="MS411" s="28"/>
      <c r="MT411" s="28"/>
      <c r="MU411" s="28"/>
      <c r="MV411" s="28"/>
      <c r="MW411" s="28"/>
      <c r="MX411" s="28"/>
      <c r="MY411" s="28"/>
      <c r="MZ411" s="28"/>
      <c r="NA411" s="28"/>
      <c r="NB411" s="28"/>
      <c r="NC411" s="28"/>
      <c r="ND411" s="28"/>
      <c r="NE411" s="28"/>
    </row>
    <row r="412" spans="1:369" ht="16.5" customHeight="1">
      <c r="A412" s="83" t="s">
        <v>717</v>
      </c>
      <c r="B412" s="13"/>
      <c r="C412" s="491"/>
      <c r="D412" s="83"/>
      <c r="E412" s="14" t="s">
        <v>79</v>
      </c>
      <c r="F412" s="14" t="s">
        <v>774</v>
      </c>
      <c r="G412" s="14" t="s">
        <v>4340</v>
      </c>
      <c r="H412" s="15">
        <v>102</v>
      </c>
      <c r="I412" s="15">
        <v>1</v>
      </c>
      <c r="J412" s="15">
        <v>0</v>
      </c>
      <c r="K412" s="15">
        <v>0</v>
      </c>
      <c r="L412" s="16" t="s">
        <v>6859</v>
      </c>
      <c r="M412" s="16" t="s">
        <v>5871</v>
      </c>
      <c r="N412" s="16" t="s">
        <v>60</v>
      </c>
      <c r="O412" s="17">
        <v>1920</v>
      </c>
      <c r="P412" s="17">
        <v>0</v>
      </c>
      <c r="Q412" s="17">
        <v>0</v>
      </c>
      <c r="R412" s="18" t="s">
        <v>33</v>
      </c>
      <c r="S412" s="19">
        <v>60</v>
      </c>
      <c r="T412" s="19">
        <v>110</v>
      </c>
      <c r="U412" s="19">
        <v>2.2727272727272729</v>
      </c>
      <c r="V412" s="19">
        <v>0</v>
      </c>
      <c r="W412" s="20">
        <v>0.25</v>
      </c>
      <c r="X412" s="21">
        <v>480</v>
      </c>
      <c r="Y412" s="22" t="s">
        <v>33</v>
      </c>
      <c r="Z412" s="86" t="s">
        <v>62</v>
      </c>
      <c r="AA412" s="15"/>
      <c r="AB412" s="15"/>
      <c r="AC412" s="15"/>
      <c r="AD412" s="25"/>
      <c r="AE412" s="26"/>
      <c r="AF412" s="27"/>
      <c r="AG412" s="29"/>
      <c r="AH412" s="29"/>
      <c r="AI412" s="29"/>
      <c r="AJ412" s="29"/>
      <c r="AK412" s="29"/>
      <c r="AL412" s="29"/>
      <c r="AM412" s="29"/>
      <c r="AN412" s="29"/>
      <c r="AO412" s="29"/>
      <c r="AP412" s="28"/>
      <c r="AQ412" s="28"/>
      <c r="AR412" s="28"/>
      <c r="AS412" s="28"/>
      <c r="AT412" s="28"/>
      <c r="AU412" s="28"/>
      <c r="AV412" s="28"/>
      <c r="AW412" s="28"/>
      <c r="AX412" s="28"/>
      <c r="AY412" s="28"/>
      <c r="AZ412" s="28"/>
      <c r="BA412" s="28"/>
      <c r="BB412" s="28"/>
      <c r="BC412" s="28"/>
      <c r="BD412" s="28"/>
      <c r="BE412" s="28"/>
      <c r="BF412" s="28"/>
      <c r="BG412" s="28"/>
      <c r="BH412" s="28"/>
      <c r="BI412" s="28"/>
      <c r="BJ412" s="28"/>
      <c r="BK412" s="28"/>
      <c r="BL412" s="28"/>
      <c r="BM412" s="28"/>
      <c r="BN412" s="28"/>
      <c r="BO412" s="28"/>
      <c r="BP412" s="28"/>
      <c r="BQ412" s="28"/>
      <c r="BR412" s="28"/>
      <c r="BS412" s="28"/>
      <c r="BT412" s="28"/>
      <c r="BU412" s="28"/>
      <c r="BV412" s="28"/>
      <c r="BW412" s="28"/>
      <c r="BX412" s="28"/>
      <c r="BY412" s="28"/>
      <c r="BZ412" s="28"/>
      <c r="CA412" s="28"/>
      <c r="CB412" s="28"/>
      <c r="CC412" s="28"/>
      <c r="CD412" s="28"/>
      <c r="CE412" s="28"/>
      <c r="CF412" s="28"/>
      <c r="CG412" s="28"/>
      <c r="CH412" s="28"/>
      <c r="CI412" s="28"/>
      <c r="CJ412" s="28"/>
      <c r="CK412" s="28"/>
      <c r="CL412" s="28"/>
      <c r="CM412" s="28"/>
      <c r="CN412" s="28"/>
      <c r="CO412" s="28"/>
      <c r="CP412" s="28"/>
      <c r="CQ412" s="28"/>
      <c r="CR412" s="28"/>
      <c r="CS412" s="28"/>
      <c r="CT412" s="28"/>
      <c r="CU412" s="28"/>
      <c r="CV412" s="28"/>
      <c r="CW412" s="28"/>
      <c r="CX412" s="28"/>
      <c r="CY412" s="28"/>
      <c r="CZ412" s="28"/>
      <c r="DA412" s="28"/>
      <c r="DB412" s="28"/>
      <c r="DC412" s="28"/>
      <c r="DD412" s="28"/>
      <c r="DE412" s="28"/>
      <c r="DF412" s="28"/>
      <c r="DG412" s="28"/>
      <c r="DH412" s="28"/>
      <c r="DI412" s="28"/>
      <c r="DJ412" s="28"/>
      <c r="DK412" s="28"/>
      <c r="DL412" s="28"/>
      <c r="DM412" s="28"/>
      <c r="DN412" s="28"/>
      <c r="DO412" s="28"/>
      <c r="DP412" s="28"/>
      <c r="DQ412" s="28"/>
      <c r="DR412" s="28"/>
      <c r="DS412" s="28"/>
      <c r="DT412" s="28"/>
      <c r="DU412" s="28"/>
      <c r="DV412" s="28"/>
      <c r="DW412" s="28"/>
      <c r="DX412" s="28"/>
      <c r="DY412" s="28"/>
      <c r="DZ412" s="28"/>
      <c r="EA412" s="28"/>
      <c r="EB412" s="28"/>
      <c r="EC412" s="28"/>
      <c r="ED412" s="28"/>
      <c r="EE412" s="28"/>
      <c r="EF412" s="28"/>
      <c r="EG412" s="28"/>
      <c r="EH412" s="28"/>
      <c r="EI412" s="28"/>
      <c r="EJ412" s="28"/>
      <c r="EK412" s="28"/>
      <c r="EL412" s="28"/>
      <c r="EM412" s="28"/>
      <c r="EN412" s="28"/>
      <c r="EO412" s="28"/>
      <c r="EP412" s="28"/>
      <c r="EQ412" s="28"/>
      <c r="ER412" s="28"/>
      <c r="ES412" s="28"/>
      <c r="ET412" s="28"/>
      <c r="EU412" s="28"/>
      <c r="EV412" s="28"/>
      <c r="EW412" s="28"/>
      <c r="EX412" s="28"/>
      <c r="EY412" s="28"/>
      <c r="EZ412" s="28"/>
      <c r="FA412" s="28"/>
      <c r="FB412" s="28"/>
      <c r="FC412" s="28"/>
      <c r="FD412" s="28"/>
      <c r="FE412" s="28"/>
      <c r="FF412" s="28"/>
      <c r="FG412" s="28"/>
      <c r="FH412" s="28"/>
      <c r="FI412" s="28"/>
      <c r="FJ412" s="28"/>
      <c r="FK412" s="28"/>
      <c r="FL412" s="28"/>
      <c r="FM412" s="28"/>
      <c r="FN412" s="28"/>
      <c r="FO412" s="28"/>
      <c r="FP412" s="28"/>
      <c r="FQ412" s="28"/>
      <c r="FR412" s="28"/>
      <c r="FS412" s="28"/>
      <c r="FT412" s="28"/>
      <c r="FU412" s="28"/>
      <c r="FV412" s="28"/>
      <c r="FW412" s="28"/>
      <c r="FX412" s="28"/>
      <c r="FY412" s="28"/>
      <c r="FZ412" s="28"/>
      <c r="GA412" s="28"/>
      <c r="GB412" s="28"/>
      <c r="GC412" s="28"/>
      <c r="GD412" s="28"/>
      <c r="GE412" s="28"/>
      <c r="GF412" s="28"/>
      <c r="GG412" s="28"/>
      <c r="GH412" s="28"/>
      <c r="GI412" s="28"/>
      <c r="GJ412" s="28"/>
      <c r="GK412" s="28"/>
      <c r="GL412" s="28"/>
      <c r="GM412" s="28"/>
      <c r="GN412" s="28"/>
      <c r="GO412" s="28"/>
      <c r="GP412" s="28"/>
      <c r="GQ412" s="28"/>
      <c r="GR412" s="28"/>
      <c r="GS412" s="28"/>
      <c r="GT412" s="28"/>
      <c r="GU412" s="28"/>
      <c r="GV412" s="28"/>
      <c r="GW412" s="28"/>
      <c r="GX412" s="28"/>
      <c r="GY412" s="28"/>
      <c r="GZ412" s="28"/>
      <c r="HA412" s="28"/>
      <c r="HB412" s="28"/>
      <c r="HC412" s="28"/>
      <c r="HD412" s="28"/>
      <c r="HE412" s="28"/>
      <c r="HF412" s="28"/>
      <c r="HG412" s="28"/>
      <c r="HH412" s="28"/>
      <c r="HI412" s="28"/>
      <c r="HJ412" s="28"/>
      <c r="HK412" s="28"/>
      <c r="HL412" s="28"/>
      <c r="HM412" s="28"/>
      <c r="HN412" s="28"/>
      <c r="HO412" s="28"/>
      <c r="HP412" s="28"/>
      <c r="HQ412" s="28"/>
      <c r="HR412" s="28"/>
      <c r="HS412" s="28"/>
      <c r="HT412" s="28"/>
      <c r="HU412" s="28"/>
      <c r="HV412" s="28"/>
      <c r="HW412" s="28"/>
      <c r="HX412" s="28"/>
      <c r="HY412" s="28"/>
      <c r="HZ412" s="28"/>
      <c r="IA412" s="28"/>
      <c r="IB412" s="28"/>
      <c r="IC412" s="28"/>
      <c r="ID412" s="28"/>
      <c r="IE412" s="28"/>
      <c r="IF412" s="28"/>
      <c r="IG412" s="28"/>
      <c r="IH412" s="28"/>
      <c r="II412" s="28"/>
      <c r="IJ412" s="28"/>
      <c r="IK412" s="28"/>
      <c r="IL412" s="28"/>
      <c r="IM412" s="28"/>
      <c r="IN412" s="28"/>
      <c r="IO412" s="28"/>
      <c r="IP412" s="28"/>
      <c r="IQ412" s="28"/>
      <c r="IR412" s="28"/>
      <c r="IS412" s="28"/>
      <c r="IT412" s="28"/>
      <c r="IU412" s="28"/>
      <c r="IV412" s="28"/>
      <c r="IW412" s="28"/>
      <c r="IX412" s="28"/>
      <c r="IY412" s="28"/>
      <c r="IZ412" s="28"/>
      <c r="JA412" s="28"/>
      <c r="JB412" s="28"/>
      <c r="JC412" s="28"/>
      <c r="JD412" s="28"/>
      <c r="JE412" s="28"/>
      <c r="JF412" s="28"/>
      <c r="JG412" s="28"/>
      <c r="JH412" s="28"/>
      <c r="JI412" s="28"/>
      <c r="JJ412" s="28"/>
      <c r="JK412" s="28"/>
      <c r="JL412" s="28"/>
      <c r="JM412" s="28"/>
      <c r="JN412" s="28"/>
      <c r="JO412" s="28"/>
      <c r="JP412" s="28"/>
      <c r="JQ412" s="28"/>
      <c r="JR412" s="28"/>
      <c r="JS412" s="28"/>
      <c r="JT412" s="28"/>
      <c r="JU412" s="28"/>
      <c r="JV412" s="28"/>
      <c r="JW412" s="28"/>
      <c r="JX412" s="28"/>
      <c r="JY412" s="28"/>
      <c r="JZ412" s="28"/>
      <c r="KA412" s="28"/>
      <c r="KB412" s="28"/>
      <c r="KC412" s="28"/>
      <c r="KD412" s="28"/>
      <c r="KE412" s="28"/>
      <c r="KF412" s="28"/>
      <c r="KG412" s="28"/>
      <c r="KH412" s="28"/>
      <c r="KI412" s="28"/>
      <c r="KJ412" s="28"/>
      <c r="KK412" s="28"/>
      <c r="KL412" s="28"/>
      <c r="KM412" s="28"/>
      <c r="KN412" s="28"/>
      <c r="KO412" s="28"/>
      <c r="KP412" s="28"/>
      <c r="KQ412" s="28"/>
      <c r="KR412" s="28"/>
      <c r="KS412" s="28"/>
      <c r="KT412" s="28"/>
      <c r="KU412" s="28"/>
      <c r="KV412" s="28"/>
      <c r="KW412" s="28"/>
      <c r="KX412" s="28"/>
      <c r="KY412" s="28"/>
      <c r="KZ412" s="28"/>
      <c r="LA412" s="28"/>
      <c r="LB412" s="28"/>
      <c r="LC412" s="28"/>
      <c r="LD412" s="28"/>
      <c r="LE412" s="28"/>
      <c r="LF412" s="28"/>
      <c r="LG412" s="28"/>
      <c r="LH412" s="28"/>
      <c r="LI412" s="28"/>
      <c r="LJ412" s="28"/>
      <c r="LK412" s="28"/>
      <c r="LL412" s="28"/>
      <c r="LM412" s="28"/>
      <c r="LN412" s="28"/>
      <c r="LO412" s="28"/>
      <c r="LP412" s="28"/>
      <c r="LQ412" s="28"/>
      <c r="LR412" s="28"/>
      <c r="LS412" s="28"/>
      <c r="LT412" s="28"/>
      <c r="LU412" s="28"/>
      <c r="LV412" s="28"/>
      <c r="LW412" s="28"/>
      <c r="LX412" s="28"/>
      <c r="LY412" s="28"/>
      <c r="LZ412" s="28"/>
      <c r="MA412" s="28"/>
      <c r="MB412" s="28"/>
      <c r="MC412" s="28"/>
      <c r="MD412" s="28"/>
      <c r="ME412" s="28"/>
      <c r="MF412" s="28"/>
      <c r="MG412" s="28"/>
      <c r="MH412" s="28"/>
      <c r="MI412" s="28"/>
      <c r="MJ412" s="28"/>
      <c r="MK412" s="28"/>
      <c r="ML412" s="28"/>
      <c r="MM412" s="28"/>
      <c r="MN412" s="28"/>
      <c r="MO412" s="28"/>
      <c r="MP412" s="28"/>
      <c r="MQ412" s="28"/>
      <c r="MR412" s="28"/>
      <c r="MS412" s="28"/>
      <c r="MT412" s="28"/>
      <c r="MU412" s="28"/>
      <c r="MV412" s="28"/>
      <c r="MW412" s="28"/>
      <c r="MX412" s="28"/>
      <c r="MY412" s="28"/>
      <c r="MZ412" s="28"/>
      <c r="NA412" s="28"/>
      <c r="NB412" s="28"/>
      <c r="NC412" s="28"/>
      <c r="ND412" s="28"/>
      <c r="NE412" s="28"/>
    </row>
    <row r="413" spans="1:369" ht="16.5" customHeight="1">
      <c r="A413" s="83" t="s">
        <v>717</v>
      </c>
      <c r="B413" s="13"/>
      <c r="C413" s="189"/>
      <c r="D413" s="83"/>
      <c r="E413" s="14" t="s">
        <v>79</v>
      </c>
      <c r="F413" s="14" t="s">
        <v>83</v>
      </c>
      <c r="G413" s="14" t="s">
        <v>433</v>
      </c>
      <c r="H413" s="15">
        <v>2009</v>
      </c>
      <c r="I413" s="15">
        <v>2</v>
      </c>
      <c r="J413" s="15">
        <v>0</v>
      </c>
      <c r="K413" s="15">
        <v>0</v>
      </c>
      <c r="L413" s="16" t="s">
        <v>719</v>
      </c>
      <c r="M413" s="16" t="s">
        <v>6860</v>
      </c>
      <c r="N413" s="16" t="s">
        <v>720</v>
      </c>
      <c r="O413" s="17">
        <v>1920</v>
      </c>
      <c r="P413" s="17">
        <v>0</v>
      </c>
      <c r="Q413" s="17">
        <v>0</v>
      </c>
      <c r="R413" s="18" t="s">
        <v>33</v>
      </c>
      <c r="S413" s="19">
        <v>60</v>
      </c>
      <c r="T413" s="19">
        <v>110</v>
      </c>
      <c r="U413" s="19">
        <v>2.2727272727272729</v>
      </c>
      <c r="V413" s="19">
        <v>0</v>
      </c>
      <c r="W413" s="20">
        <v>0.25</v>
      </c>
      <c r="X413" s="21">
        <v>960</v>
      </c>
      <c r="Y413" s="22" t="s">
        <v>33</v>
      </c>
      <c r="Z413" s="86" t="s">
        <v>6861</v>
      </c>
      <c r="AA413" s="15"/>
      <c r="AB413" s="15"/>
      <c r="AC413" s="15"/>
      <c r="AD413" s="25"/>
      <c r="AE413" s="26"/>
      <c r="AF413" s="27"/>
      <c r="AG413" s="29"/>
      <c r="AH413" s="29"/>
      <c r="AI413" s="29"/>
      <c r="AJ413" s="29"/>
      <c r="AK413" s="29"/>
      <c r="AL413" s="29"/>
      <c r="AM413" s="29"/>
      <c r="AN413" s="29"/>
      <c r="AO413" s="29"/>
      <c r="AP413" s="28"/>
      <c r="AQ413" s="28"/>
      <c r="AR413" s="28"/>
      <c r="AS413" s="28"/>
      <c r="AT413" s="28"/>
      <c r="AU413" s="28"/>
      <c r="AV413" s="28"/>
      <c r="AW413" s="28"/>
      <c r="AX413" s="28"/>
      <c r="AY413" s="28"/>
      <c r="AZ413" s="28"/>
      <c r="BA413" s="28"/>
      <c r="BB413" s="28"/>
      <c r="BC413" s="28"/>
      <c r="BD413" s="28"/>
      <c r="BE413" s="28"/>
      <c r="BF413" s="28"/>
      <c r="BG413" s="28"/>
      <c r="BH413" s="28"/>
      <c r="BI413" s="28"/>
      <c r="BJ413" s="28"/>
      <c r="BK413" s="28"/>
      <c r="BL413" s="28"/>
      <c r="BM413" s="28"/>
      <c r="BN413" s="28"/>
      <c r="BO413" s="28"/>
      <c r="BP413" s="28"/>
      <c r="BQ413" s="28"/>
      <c r="BR413" s="28"/>
      <c r="BS413" s="28"/>
      <c r="BT413" s="28"/>
      <c r="BU413" s="28"/>
      <c r="BV413" s="28"/>
      <c r="BW413" s="28"/>
      <c r="BX413" s="28"/>
      <c r="BY413" s="28"/>
      <c r="BZ413" s="28"/>
      <c r="CA413" s="28"/>
      <c r="CB413" s="28"/>
      <c r="CC413" s="28"/>
      <c r="CD413" s="28"/>
      <c r="CE413" s="28"/>
      <c r="CF413" s="28"/>
      <c r="CG413" s="28"/>
      <c r="CH413" s="28"/>
      <c r="CI413" s="28"/>
      <c r="CJ413" s="28"/>
      <c r="CK413" s="28"/>
      <c r="CL413" s="28"/>
      <c r="CM413" s="28"/>
      <c r="CN413" s="28"/>
      <c r="CO413" s="28"/>
      <c r="CP413" s="28"/>
      <c r="CQ413" s="28"/>
      <c r="CR413" s="28"/>
      <c r="CS413" s="28"/>
      <c r="CT413" s="28"/>
      <c r="CU413" s="28"/>
      <c r="CV413" s="28"/>
      <c r="CW413" s="28"/>
      <c r="CX413" s="28"/>
      <c r="CY413" s="28"/>
      <c r="CZ413" s="28"/>
      <c r="DA413" s="28"/>
      <c r="DB413" s="28"/>
      <c r="DC413" s="28"/>
      <c r="DD413" s="28"/>
      <c r="DE413" s="28"/>
      <c r="DF413" s="28"/>
      <c r="DG413" s="28"/>
      <c r="DH413" s="28"/>
      <c r="DI413" s="28"/>
      <c r="DJ413" s="28"/>
      <c r="DK413" s="28"/>
      <c r="DL413" s="28"/>
      <c r="DM413" s="28"/>
      <c r="DN413" s="28"/>
      <c r="DO413" s="28"/>
      <c r="DP413" s="28"/>
      <c r="DQ413" s="28"/>
      <c r="DR413" s="28"/>
      <c r="DS413" s="28"/>
      <c r="DT413" s="28"/>
      <c r="DU413" s="28"/>
      <c r="DV413" s="28"/>
      <c r="DW413" s="28"/>
      <c r="DX413" s="28"/>
      <c r="DY413" s="28"/>
      <c r="DZ413" s="28"/>
      <c r="EA413" s="28"/>
      <c r="EB413" s="28"/>
      <c r="EC413" s="28"/>
      <c r="ED413" s="28"/>
      <c r="EE413" s="28"/>
      <c r="EF413" s="28"/>
      <c r="EG413" s="28"/>
      <c r="EH413" s="28"/>
      <c r="EI413" s="28"/>
      <c r="EJ413" s="28"/>
      <c r="EK413" s="28"/>
      <c r="EL413" s="28"/>
      <c r="EM413" s="28"/>
      <c r="EN413" s="28"/>
      <c r="EO413" s="28"/>
      <c r="EP413" s="28"/>
      <c r="EQ413" s="28"/>
      <c r="ER413" s="28"/>
      <c r="ES413" s="28"/>
      <c r="ET413" s="28"/>
      <c r="EU413" s="28"/>
      <c r="EV413" s="28"/>
      <c r="EW413" s="28"/>
      <c r="EX413" s="28"/>
      <c r="EY413" s="28"/>
      <c r="EZ413" s="28"/>
      <c r="FA413" s="28"/>
      <c r="FB413" s="28"/>
      <c r="FC413" s="28"/>
      <c r="FD413" s="28"/>
      <c r="FE413" s="28"/>
      <c r="FF413" s="28"/>
      <c r="FG413" s="28"/>
      <c r="FH413" s="28"/>
      <c r="FI413" s="28"/>
      <c r="FJ413" s="28"/>
      <c r="FK413" s="28"/>
      <c r="FL413" s="28"/>
      <c r="FM413" s="28"/>
      <c r="FN413" s="28"/>
      <c r="FO413" s="28"/>
      <c r="FP413" s="28"/>
      <c r="FQ413" s="28"/>
      <c r="FR413" s="28"/>
      <c r="FS413" s="28"/>
      <c r="FT413" s="28"/>
      <c r="FU413" s="28"/>
      <c r="FV413" s="28"/>
      <c r="FW413" s="28"/>
      <c r="FX413" s="28"/>
      <c r="FY413" s="28"/>
      <c r="FZ413" s="28"/>
      <c r="GA413" s="28"/>
      <c r="GB413" s="28"/>
      <c r="GC413" s="28"/>
      <c r="GD413" s="28"/>
      <c r="GE413" s="28"/>
      <c r="GF413" s="28"/>
      <c r="GG413" s="28"/>
      <c r="GH413" s="28"/>
      <c r="GI413" s="28"/>
      <c r="GJ413" s="28"/>
      <c r="GK413" s="28"/>
      <c r="GL413" s="28"/>
      <c r="GM413" s="28"/>
      <c r="GN413" s="28"/>
      <c r="GO413" s="28"/>
      <c r="GP413" s="28"/>
      <c r="GQ413" s="28"/>
      <c r="GR413" s="28"/>
      <c r="GS413" s="28"/>
      <c r="GT413" s="28"/>
      <c r="GU413" s="28"/>
      <c r="GV413" s="28"/>
      <c r="GW413" s="28"/>
      <c r="GX413" s="28"/>
      <c r="GY413" s="28"/>
      <c r="GZ413" s="28"/>
      <c r="HA413" s="28"/>
      <c r="HB413" s="28"/>
      <c r="HC413" s="28"/>
      <c r="HD413" s="28"/>
      <c r="HE413" s="28"/>
      <c r="HF413" s="28"/>
      <c r="HG413" s="28"/>
      <c r="HH413" s="28"/>
      <c r="HI413" s="28"/>
      <c r="HJ413" s="28"/>
      <c r="HK413" s="28"/>
      <c r="HL413" s="28"/>
      <c r="HM413" s="28"/>
      <c r="HN413" s="28"/>
      <c r="HO413" s="28"/>
      <c r="HP413" s="28"/>
      <c r="HQ413" s="28"/>
      <c r="HR413" s="28"/>
      <c r="HS413" s="28"/>
      <c r="HT413" s="28"/>
      <c r="HU413" s="28"/>
      <c r="HV413" s="28"/>
      <c r="HW413" s="28"/>
      <c r="HX413" s="28"/>
      <c r="HY413" s="28"/>
      <c r="HZ413" s="28"/>
      <c r="IA413" s="28"/>
      <c r="IB413" s="28"/>
      <c r="IC413" s="28"/>
      <c r="ID413" s="28"/>
      <c r="IE413" s="28"/>
      <c r="IF413" s="28"/>
      <c r="IG413" s="28"/>
      <c r="IH413" s="28"/>
      <c r="II413" s="28"/>
      <c r="IJ413" s="28"/>
      <c r="IK413" s="28"/>
      <c r="IL413" s="28"/>
      <c r="IM413" s="28"/>
      <c r="IN413" s="28"/>
      <c r="IO413" s="28"/>
      <c r="IP413" s="28"/>
      <c r="IQ413" s="28"/>
      <c r="IR413" s="28"/>
      <c r="IS413" s="28"/>
      <c r="IT413" s="28"/>
      <c r="IU413" s="28"/>
      <c r="IV413" s="28"/>
      <c r="IW413" s="28"/>
      <c r="IX413" s="28"/>
      <c r="IY413" s="28"/>
      <c r="IZ413" s="28"/>
      <c r="JA413" s="28"/>
      <c r="JB413" s="28"/>
      <c r="JC413" s="28"/>
      <c r="JD413" s="28"/>
      <c r="JE413" s="28"/>
      <c r="JF413" s="28"/>
      <c r="JG413" s="28"/>
      <c r="JH413" s="28"/>
      <c r="JI413" s="28"/>
      <c r="JJ413" s="28"/>
      <c r="JK413" s="28"/>
      <c r="JL413" s="28"/>
      <c r="JM413" s="28"/>
      <c r="JN413" s="28"/>
      <c r="JO413" s="28"/>
      <c r="JP413" s="28"/>
      <c r="JQ413" s="28"/>
      <c r="JR413" s="28"/>
      <c r="JS413" s="28"/>
      <c r="JT413" s="28"/>
      <c r="JU413" s="28"/>
      <c r="JV413" s="28"/>
      <c r="JW413" s="28"/>
      <c r="JX413" s="28"/>
      <c r="JY413" s="28"/>
      <c r="JZ413" s="28"/>
      <c r="KA413" s="28"/>
      <c r="KB413" s="28"/>
      <c r="KC413" s="28"/>
      <c r="KD413" s="28"/>
      <c r="KE413" s="28"/>
      <c r="KF413" s="28"/>
      <c r="KG413" s="28"/>
      <c r="KH413" s="28"/>
      <c r="KI413" s="28"/>
      <c r="KJ413" s="28"/>
      <c r="KK413" s="28"/>
      <c r="KL413" s="28"/>
      <c r="KM413" s="28"/>
      <c r="KN413" s="28"/>
      <c r="KO413" s="28"/>
      <c r="KP413" s="28"/>
      <c r="KQ413" s="28"/>
      <c r="KR413" s="28"/>
      <c r="KS413" s="28"/>
      <c r="KT413" s="28"/>
      <c r="KU413" s="28"/>
      <c r="KV413" s="28"/>
      <c r="KW413" s="28"/>
      <c r="KX413" s="28"/>
      <c r="KY413" s="28"/>
      <c r="KZ413" s="28"/>
      <c r="LA413" s="28"/>
      <c r="LB413" s="28"/>
      <c r="LC413" s="28"/>
      <c r="LD413" s="28"/>
      <c r="LE413" s="28"/>
      <c r="LF413" s="28"/>
      <c r="LG413" s="28"/>
      <c r="LH413" s="28"/>
      <c r="LI413" s="28"/>
      <c r="LJ413" s="28"/>
      <c r="LK413" s="28"/>
      <c r="LL413" s="28"/>
      <c r="LM413" s="28"/>
      <c r="LN413" s="28"/>
      <c r="LO413" s="28"/>
      <c r="LP413" s="28"/>
      <c r="LQ413" s="28"/>
      <c r="LR413" s="28"/>
      <c r="LS413" s="28"/>
      <c r="LT413" s="28"/>
      <c r="LU413" s="28"/>
      <c r="LV413" s="28"/>
      <c r="LW413" s="28"/>
      <c r="LX413" s="28"/>
      <c r="LY413" s="28"/>
      <c r="LZ413" s="28"/>
      <c r="MA413" s="28"/>
      <c r="MB413" s="28"/>
      <c r="MC413" s="28"/>
      <c r="MD413" s="28"/>
      <c r="ME413" s="28"/>
      <c r="MF413" s="28"/>
      <c r="MG413" s="28"/>
      <c r="MH413" s="28"/>
      <c r="MI413" s="28"/>
      <c r="MJ413" s="28"/>
      <c r="MK413" s="28"/>
      <c r="ML413" s="28"/>
      <c r="MM413" s="28"/>
      <c r="MN413" s="28"/>
      <c r="MO413" s="28"/>
      <c r="MP413" s="28"/>
      <c r="MQ413" s="28"/>
      <c r="MR413" s="28"/>
      <c r="MS413" s="28"/>
      <c r="MT413" s="28"/>
      <c r="MU413" s="28"/>
      <c r="MV413" s="28"/>
      <c r="MW413" s="28"/>
      <c r="MX413" s="28"/>
      <c r="MY413" s="28"/>
      <c r="MZ413" s="28"/>
      <c r="NA413" s="28"/>
      <c r="NB413" s="28"/>
      <c r="NC413" s="28"/>
      <c r="ND413" s="28"/>
      <c r="NE413" s="28"/>
    </row>
    <row r="414" spans="1:369" ht="16.5" customHeight="1">
      <c r="A414" s="83" t="s">
        <v>717</v>
      </c>
      <c r="B414" s="13"/>
      <c r="C414" s="189"/>
      <c r="D414" s="83"/>
      <c r="E414" s="14" t="s">
        <v>498</v>
      </c>
      <c r="F414" s="14" t="s">
        <v>67</v>
      </c>
      <c r="G414" s="14" t="s">
        <v>758</v>
      </c>
      <c r="H414" s="15">
        <v>2002</v>
      </c>
      <c r="I414" s="15">
        <v>1</v>
      </c>
      <c r="J414" s="15">
        <v>0</v>
      </c>
      <c r="K414" s="15">
        <v>0</v>
      </c>
      <c r="L414" s="16" t="s">
        <v>743</v>
      </c>
      <c r="M414" s="16" t="s">
        <v>5870</v>
      </c>
      <c r="N414" s="16" t="s">
        <v>720</v>
      </c>
      <c r="O414" s="17">
        <v>8760</v>
      </c>
      <c r="P414" s="17">
        <v>0</v>
      </c>
      <c r="Q414" s="17">
        <v>0</v>
      </c>
      <c r="R414" s="18" t="s">
        <v>33</v>
      </c>
      <c r="S414" s="19">
        <v>60</v>
      </c>
      <c r="T414" s="19">
        <v>110</v>
      </c>
      <c r="U414" s="19">
        <v>0.54545454545454541</v>
      </c>
      <c r="V414" s="19">
        <v>0</v>
      </c>
      <c r="W414" s="20">
        <v>0.06</v>
      </c>
      <c r="X414" s="21">
        <v>525.6</v>
      </c>
      <c r="Y414" s="22" t="s">
        <v>33</v>
      </c>
      <c r="Z414" s="86" t="s">
        <v>62</v>
      </c>
      <c r="AA414" s="15"/>
      <c r="AB414" s="15"/>
      <c r="AC414" s="15"/>
      <c r="AD414" s="25"/>
      <c r="AE414" s="26"/>
      <c r="AF414" s="27"/>
      <c r="AG414" s="29"/>
      <c r="AH414" s="29"/>
      <c r="AI414" s="29"/>
      <c r="AJ414" s="29"/>
      <c r="AK414" s="29"/>
      <c r="AL414" s="29"/>
      <c r="AM414" s="29"/>
      <c r="AN414" s="29"/>
      <c r="AO414" s="29"/>
      <c r="AP414" s="28"/>
      <c r="AQ414" s="28"/>
      <c r="AR414" s="28"/>
      <c r="AS414" s="28"/>
      <c r="AT414" s="28"/>
      <c r="AU414" s="28"/>
      <c r="AV414" s="28"/>
      <c r="AW414" s="28"/>
      <c r="AX414" s="28"/>
      <c r="AY414" s="28"/>
      <c r="AZ414" s="28"/>
      <c r="BA414" s="28"/>
      <c r="BB414" s="28"/>
      <c r="BC414" s="28"/>
      <c r="BD414" s="28"/>
      <c r="BE414" s="28"/>
      <c r="BF414" s="28"/>
      <c r="BG414" s="28"/>
      <c r="BH414" s="28"/>
      <c r="BI414" s="28"/>
      <c r="BJ414" s="28"/>
      <c r="BK414" s="28"/>
      <c r="BL414" s="28"/>
      <c r="BM414" s="28"/>
      <c r="BN414" s="28"/>
      <c r="BO414" s="28"/>
      <c r="BP414" s="28"/>
      <c r="BQ414" s="28"/>
      <c r="BR414" s="28"/>
      <c r="BS414" s="28"/>
      <c r="BT414" s="28"/>
      <c r="BU414" s="28"/>
      <c r="BV414" s="28"/>
      <c r="BW414" s="28"/>
      <c r="BX414" s="28"/>
      <c r="BY414" s="28"/>
      <c r="BZ414" s="28"/>
      <c r="CA414" s="28"/>
      <c r="CB414" s="28"/>
      <c r="CC414" s="28"/>
      <c r="CD414" s="28"/>
      <c r="CE414" s="28"/>
      <c r="CF414" s="28"/>
      <c r="CG414" s="28"/>
      <c r="CH414" s="28"/>
      <c r="CI414" s="28"/>
      <c r="CJ414" s="28"/>
      <c r="CK414" s="28"/>
      <c r="CL414" s="28"/>
      <c r="CM414" s="28"/>
      <c r="CN414" s="28"/>
      <c r="CO414" s="28"/>
      <c r="CP414" s="28"/>
      <c r="CQ414" s="28"/>
      <c r="CR414" s="28"/>
      <c r="CS414" s="28"/>
      <c r="CT414" s="28"/>
      <c r="CU414" s="28"/>
      <c r="CV414" s="28"/>
      <c r="CW414" s="28"/>
      <c r="CX414" s="28"/>
      <c r="CY414" s="28"/>
      <c r="CZ414" s="28"/>
      <c r="DA414" s="28"/>
      <c r="DB414" s="28"/>
      <c r="DC414" s="28"/>
      <c r="DD414" s="28"/>
      <c r="DE414" s="28"/>
      <c r="DF414" s="28"/>
      <c r="DG414" s="28"/>
      <c r="DH414" s="28"/>
      <c r="DI414" s="28"/>
      <c r="DJ414" s="28"/>
      <c r="DK414" s="28"/>
      <c r="DL414" s="28"/>
      <c r="DM414" s="28"/>
      <c r="DN414" s="28"/>
      <c r="DO414" s="28"/>
      <c r="DP414" s="28"/>
      <c r="DQ414" s="28"/>
      <c r="DR414" s="28"/>
      <c r="DS414" s="28"/>
      <c r="DT414" s="28"/>
      <c r="DU414" s="28"/>
      <c r="DV414" s="28"/>
      <c r="DW414" s="28"/>
      <c r="DX414" s="28"/>
      <c r="DY414" s="28"/>
      <c r="DZ414" s="28"/>
      <c r="EA414" s="28"/>
      <c r="EB414" s="28"/>
      <c r="EC414" s="28"/>
      <c r="ED414" s="28"/>
      <c r="EE414" s="28"/>
      <c r="EF414" s="28"/>
      <c r="EG414" s="28"/>
      <c r="EH414" s="28"/>
      <c r="EI414" s="28"/>
      <c r="EJ414" s="28"/>
      <c r="EK414" s="28"/>
      <c r="EL414" s="28"/>
      <c r="EM414" s="28"/>
      <c r="EN414" s="28"/>
      <c r="EO414" s="28"/>
      <c r="EP414" s="28"/>
      <c r="EQ414" s="28"/>
      <c r="ER414" s="28"/>
      <c r="ES414" s="28"/>
      <c r="ET414" s="28"/>
      <c r="EU414" s="28"/>
      <c r="EV414" s="28"/>
      <c r="EW414" s="28"/>
      <c r="EX414" s="28"/>
      <c r="EY414" s="28"/>
      <c r="EZ414" s="28"/>
      <c r="FA414" s="28"/>
      <c r="FB414" s="28"/>
      <c r="FC414" s="28"/>
      <c r="FD414" s="28"/>
      <c r="FE414" s="28"/>
      <c r="FF414" s="28"/>
      <c r="FG414" s="28"/>
      <c r="FH414" s="28"/>
      <c r="FI414" s="28"/>
      <c r="FJ414" s="28"/>
      <c r="FK414" s="28"/>
      <c r="FL414" s="28"/>
      <c r="FM414" s="28"/>
      <c r="FN414" s="28"/>
      <c r="FO414" s="28"/>
      <c r="FP414" s="28"/>
      <c r="FQ414" s="28"/>
      <c r="FR414" s="28"/>
      <c r="FS414" s="28"/>
      <c r="FT414" s="28"/>
      <c r="FU414" s="28"/>
      <c r="FV414" s="28"/>
      <c r="FW414" s="28"/>
      <c r="FX414" s="28"/>
      <c r="FY414" s="28"/>
      <c r="FZ414" s="28"/>
      <c r="GA414" s="28"/>
      <c r="GB414" s="28"/>
      <c r="GC414" s="28"/>
      <c r="GD414" s="28"/>
      <c r="GE414" s="28"/>
      <c r="GF414" s="28"/>
      <c r="GG414" s="28"/>
      <c r="GH414" s="28"/>
      <c r="GI414" s="28"/>
      <c r="GJ414" s="28"/>
      <c r="GK414" s="28"/>
      <c r="GL414" s="28"/>
      <c r="GM414" s="28"/>
      <c r="GN414" s="28"/>
      <c r="GO414" s="28"/>
      <c r="GP414" s="28"/>
      <c r="GQ414" s="28"/>
      <c r="GR414" s="28"/>
      <c r="GS414" s="28"/>
      <c r="GT414" s="28"/>
      <c r="GU414" s="28"/>
      <c r="GV414" s="28"/>
      <c r="GW414" s="28"/>
      <c r="GX414" s="28"/>
      <c r="GY414" s="28"/>
      <c r="GZ414" s="28"/>
      <c r="HA414" s="28"/>
      <c r="HB414" s="28"/>
      <c r="HC414" s="28"/>
      <c r="HD414" s="28"/>
      <c r="HE414" s="28"/>
      <c r="HF414" s="28"/>
      <c r="HG414" s="28"/>
      <c r="HH414" s="28"/>
      <c r="HI414" s="28"/>
      <c r="HJ414" s="28"/>
      <c r="HK414" s="28"/>
      <c r="HL414" s="28"/>
      <c r="HM414" s="28"/>
      <c r="HN414" s="28"/>
      <c r="HO414" s="28"/>
      <c r="HP414" s="28"/>
      <c r="HQ414" s="28"/>
      <c r="HR414" s="28"/>
      <c r="HS414" s="28"/>
      <c r="HT414" s="28"/>
      <c r="HU414" s="28"/>
      <c r="HV414" s="28"/>
      <c r="HW414" s="28"/>
      <c r="HX414" s="28"/>
      <c r="HY414" s="28"/>
      <c r="HZ414" s="28"/>
      <c r="IA414" s="28"/>
      <c r="IB414" s="28"/>
      <c r="IC414" s="28"/>
      <c r="ID414" s="28"/>
      <c r="IE414" s="28"/>
      <c r="IF414" s="28"/>
      <c r="IG414" s="28"/>
      <c r="IH414" s="28"/>
      <c r="II414" s="28"/>
      <c r="IJ414" s="28"/>
      <c r="IK414" s="28"/>
      <c r="IL414" s="28"/>
      <c r="IM414" s="28"/>
      <c r="IN414" s="28"/>
      <c r="IO414" s="28"/>
      <c r="IP414" s="28"/>
      <c r="IQ414" s="28"/>
      <c r="IR414" s="28"/>
      <c r="IS414" s="28"/>
      <c r="IT414" s="28"/>
      <c r="IU414" s="28"/>
      <c r="IV414" s="28"/>
      <c r="IW414" s="28"/>
      <c r="IX414" s="28"/>
      <c r="IY414" s="28"/>
      <c r="IZ414" s="28"/>
      <c r="JA414" s="28"/>
      <c r="JB414" s="28"/>
      <c r="JC414" s="28"/>
      <c r="JD414" s="28"/>
      <c r="JE414" s="28"/>
      <c r="JF414" s="28"/>
      <c r="JG414" s="28"/>
      <c r="JH414" s="28"/>
      <c r="JI414" s="28"/>
      <c r="JJ414" s="28"/>
      <c r="JK414" s="28"/>
      <c r="JL414" s="28"/>
      <c r="JM414" s="28"/>
      <c r="JN414" s="28"/>
      <c r="JO414" s="28"/>
      <c r="JP414" s="28"/>
      <c r="JQ414" s="28"/>
      <c r="JR414" s="28"/>
      <c r="JS414" s="28"/>
      <c r="JT414" s="28"/>
      <c r="JU414" s="28"/>
      <c r="JV414" s="28"/>
      <c r="JW414" s="28"/>
      <c r="JX414" s="28"/>
      <c r="JY414" s="28"/>
      <c r="JZ414" s="28"/>
      <c r="KA414" s="28"/>
      <c r="KB414" s="28"/>
      <c r="KC414" s="28"/>
      <c r="KD414" s="28"/>
      <c r="KE414" s="28"/>
      <c r="KF414" s="28"/>
      <c r="KG414" s="28"/>
      <c r="KH414" s="28"/>
      <c r="KI414" s="28"/>
      <c r="KJ414" s="28"/>
      <c r="KK414" s="28"/>
      <c r="KL414" s="28"/>
      <c r="KM414" s="28"/>
      <c r="KN414" s="28"/>
      <c r="KO414" s="28"/>
      <c r="KP414" s="28"/>
      <c r="KQ414" s="28"/>
      <c r="KR414" s="28"/>
      <c r="KS414" s="28"/>
      <c r="KT414" s="28"/>
      <c r="KU414" s="28"/>
      <c r="KV414" s="28"/>
      <c r="KW414" s="28"/>
      <c r="KX414" s="28"/>
      <c r="KY414" s="28"/>
      <c r="KZ414" s="28"/>
      <c r="LA414" s="28"/>
      <c r="LB414" s="28"/>
      <c r="LC414" s="28"/>
      <c r="LD414" s="28"/>
      <c r="LE414" s="28"/>
      <c r="LF414" s="28"/>
      <c r="LG414" s="28"/>
      <c r="LH414" s="28"/>
      <c r="LI414" s="28"/>
      <c r="LJ414" s="28"/>
      <c r="LK414" s="28"/>
      <c r="LL414" s="28"/>
      <c r="LM414" s="28"/>
      <c r="LN414" s="28"/>
      <c r="LO414" s="28"/>
      <c r="LP414" s="28"/>
      <c r="LQ414" s="28"/>
      <c r="LR414" s="28"/>
      <c r="LS414" s="28"/>
      <c r="LT414" s="28"/>
      <c r="LU414" s="28"/>
      <c r="LV414" s="28"/>
      <c r="LW414" s="28"/>
      <c r="LX414" s="28"/>
      <c r="LY414" s="28"/>
      <c r="LZ414" s="28"/>
      <c r="MA414" s="28"/>
      <c r="MB414" s="28"/>
      <c r="MC414" s="28"/>
      <c r="MD414" s="28"/>
      <c r="ME414" s="28"/>
      <c r="MF414" s="28"/>
      <c r="MG414" s="28"/>
      <c r="MH414" s="28"/>
      <c r="MI414" s="28"/>
      <c r="MJ414" s="28"/>
      <c r="MK414" s="28"/>
      <c r="ML414" s="28"/>
      <c r="MM414" s="28"/>
      <c r="MN414" s="28"/>
      <c r="MO414" s="28"/>
      <c r="MP414" s="28"/>
      <c r="MQ414" s="28"/>
      <c r="MR414" s="28"/>
      <c r="MS414" s="28"/>
      <c r="MT414" s="28"/>
      <c r="MU414" s="28"/>
      <c r="MV414" s="28"/>
      <c r="MW414" s="28"/>
      <c r="MX414" s="28"/>
      <c r="MY414" s="28"/>
      <c r="MZ414" s="28"/>
      <c r="NA414" s="28"/>
      <c r="NB414" s="28"/>
      <c r="NC414" s="28"/>
      <c r="ND414" s="28"/>
      <c r="NE414" s="28"/>
    </row>
    <row r="415" spans="1:369" ht="16.5" customHeight="1">
      <c r="A415" s="83" t="s">
        <v>717</v>
      </c>
      <c r="B415" s="13"/>
      <c r="C415" s="189"/>
      <c r="D415" s="83"/>
      <c r="E415" s="14" t="s">
        <v>37</v>
      </c>
      <c r="F415" s="14" t="s">
        <v>152</v>
      </c>
      <c r="G415" s="14" t="s">
        <v>757</v>
      </c>
      <c r="H415" s="15">
        <v>2006</v>
      </c>
      <c r="I415" s="15">
        <v>1</v>
      </c>
      <c r="J415" s="15">
        <v>0</v>
      </c>
      <c r="K415" s="15">
        <v>0</v>
      </c>
      <c r="L415" s="16" t="s">
        <v>743</v>
      </c>
      <c r="M415" s="16" t="s">
        <v>5870</v>
      </c>
      <c r="N415" s="16" t="s">
        <v>720</v>
      </c>
      <c r="O415" s="17">
        <v>1920</v>
      </c>
      <c r="P415" s="17">
        <v>0</v>
      </c>
      <c r="Q415" s="17">
        <v>0</v>
      </c>
      <c r="R415" s="18" t="s">
        <v>33</v>
      </c>
      <c r="S415" s="19">
        <v>60</v>
      </c>
      <c r="T415" s="19">
        <v>110</v>
      </c>
      <c r="U415" s="19">
        <v>2.7272727272727271</v>
      </c>
      <c r="V415" s="19">
        <v>0</v>
      </c>
      <c r="W415" s="20">
        <v>0.3</v>
      </c>
      <c r="X415" s="21">
        <v>576</v>
      </c>
      <c r="Y415" s="22" t="s">
        <v>33</v>
      </c>
      <c r="Z415" s="86" t="s">
        <v>62</v>
      </c>
      <c r="AA415" s="15"/>
      <c r="AB415" s="15"/>
      <c r="AC415" s="15"/>
      <c r="AD415" s="25"/>
      <c r="AE415" s="26"/>
      <c r="AF415" s="27"/>
      <c r="AG415" s="29"/>
      <c r="AH415" s="29"/>
      <c r="AI415" s="29"/>
      <c r="AJ415" s="29"/>
      <c r="AK415" s="29"/>
      <c r="AL415" s="29"/>
      <c r="AM415" s="29"/>
      <c r="AN415" s="29"/>
      <c r="AO415" s="29"/>
      <c r="AP415" s="29"/>
      <c r="AQ415" s="29"/>
      <c r="AR415" s="29"/>
      <c r="AS415" s="29"/>
      <c r="AT415" s="29"/>
      <c r="AU415" s="29"/>
      <c r="AV415" s="29"/>
      <c r="AW415" s="29"/>
      <c r="AX415" s="29"/>
      <c r="AY415" s="29"/>
      <c r="AZ415" s="29"/>
      <c r="BA415" s="29"/>
      <c r="BB415" s="29"/>
      <c r="BC415" s="29"/>
      <c r="BD415" s="29"/>
      <c r="BE415" s="29"/>
      <c r="BF415" s="29"/>
      <c r="BG415" s="29"/>
      <c r="BH415" s="29"/>
      <c r="BI415" s="29"/>
      <c r="BJ415" s="29"/>
      <c r="BK415" s="29"/>
      <c r="BL415" s="29"/>
      <c r="BM415" s="29"/>
      <c r="BN415" s="29"/>
      <c r="BO415" s="29"/>
      <c r="BP415" s="29"/>
      <c r="BQ415" s="29"/>
      <c r="BR415" s="29"/>
      <c r="BS415" s="29"/>
      <c r="BT415" s="29"/>
      <c r="BU415" s="29"/>
      <c r="BV415" s="29"/>
      <c r="BW415" s="29"/>
      <c r="BX415" s="29"/>
      <c r="BY415" s="29"/>
      <c r="BZ415" s="29"/>
      <c r="CA415" s="29"/>
      <c r="CB415" s="29"/>
      <c r="CC415" s="29"/>
      <c r="CD415" s="29"/>
      <c r="CE415" s="29"/>
      <c r="CF415" s="29"/>
      <c r="CG415" s="29"/>
      <c r="CH415" s="29"/>
      <c r="CI415" s="29"/>
      <c r="CJ415" s="29"/>
      <c r="CK415" s="29"/>
      <c r="CL415" s="29"/>
      <c r="CM415" s="29"/>
      <c r="CN415" s="29"/>
      <c r="CO415" s="29"/>
      <c r="CP415" s="29"/>
      <c r="CQ415" s="29"/>
      <c r="CR415" s="29"/>
      <c r="CS415" s="29"/>
      <c r="CT415" s="29"/>
      <c r="CU415" s="29"/>
      <c r="CV415" s="29"/>
      <c r="CW415" s="29"/>
      <c r="CX415" s="29"/>
      <c r="CY415" s="29"/>
      <c r="CZ415" s="29"/>
      <c r="DA415" s="29"/>
      <c r="DB415" s="29"/>
      <c r="DC415" s="29"/>
      <c r="DD415" s="29"/>
      <c r="DE415" s="29"/>
      <c r="DF415" s="29"/>
      <c r="DG415" s="29"/>
      <c r="DH415" s="29"/>
      <c r="DI415" s="29"/>
      <c r="DJ415" s="29"/>
      <c r="DK415" s="29"/>
      <c r="DL415" s="29"/>
      <c r="DM415" s="29"/>
      <c r="DN415" s="29"/>
      <c r="DO415" s="29"/>
      <c r="DP415" s="29"/>
      <c r="DQ415" s="29"/>
      <c r="DR415" s="29"/>
      <c r="DS415" s="29"/>
      <c r="DT415" s="29"/>
      <c r="DU415" s="29"/>
      <c r="DV415" s="29"/>
      <c r="DW415" s="29"/>
      <c r="DX415" s="29"/>
      <c r="DY415" s="29"/>
      <c r="DZ415" s="29"/>
      <c r="EA415" s="29"/>
      <c r="EB415" s="29"/>
      <c r="EC415" s="29"/>
      <c r="ED415" s="29"/>
      <c r="EE415" s="29"/>
      <c r="EF415" s="29"/>
      <c r="EG415" s="29"/>
      <c r="EH415" s="29"/>
      <c r="EI415" s="29"/>
      <c r="EJ415" s="29"/>
      <c r="EK415" s="29"/>
      <c r="EL415" s="29"/>
      <c r="EM415" s="29"/>
      <c r="EN415" s="29"/>
      <c r="EO415" s="29"/>
      <c r="EP415" s="29"/>
      <c r="EQ415" s="29"/>
      <c r="ER415" s="29"/>
      <c r="ES415" s="29"/>
      <c r="ET415" s="29"/>
      <c r="EU415" s="29"/>
      <c r="EV415" s="29"/>
      <c r="EW415" s="29"/>
      <c r="EX415" s="29"/>
      <c r="EY415" s="29"/>
      <c r="EZ415" s="29"/>
      <c r="FA415" s="29"/>
      <c r="FB415" s="29"/>
      <c r="FC415" s="29"/>
      <c r="FD415" s="29"/>
      <c r="FE415" s="29"/>
      <c r="FF415" s="29"/>
      <c r="FG415" s="29"/>
      <c r="FH415" s="29"/>
      <c r="FI415" s="29"/>
      <c r="FJ415" s="29"/>
      <c r="FK415" s="29"/>
      <c r="FL415" s="29"/>
      <c r="FM415" s="29"/>
      <c r="FN415" s="29"/>
      <c r="FO415" s="29"/>
      <c r="FP415" s="29"/>
      <c r="FQ415" s="29"/>
      <c r="FR415" s="29"/>
      <c r="FS415" s="29"/>
      <c r="FT415" s="29"/>
      <c r="FU415" s="29"/>
      <c r="FV415" s="29"/>
      <c r="FW415" s="29"/>
      <c r="FX415" s="29"/>
      <c r="FY415" s="29"/>
      <c r="FZ415" s="29"/>
      <c r="GA415" s="29"/>
      <c r="GB415" s="29"/>
      <c r="GC415" s="29"/>
      <c r="GD415" s="29"/>
      <c r="GE415" s="29"/>
      <c r="GF415" s="29"/>
      <c r="GG415" s="29"/>
      <c r="GH415" s="29"/>
      <c r="GI415" s="29"/>
      <c r="GJ415" s="29"/>
      <c r="GK415" s="29"/>
      <c r="GL415" s="29"/>
      <c r="GM415" s="29"/>
      <c r="GN415" s="29"/>
      <c r="GO415" s="29"/>
      <c r="GP415" s="29"/>
      <c r="GQ415" s="29"/>
      <c r="GR415" s="29"/>
      <c r="GS415" s="29"/>
      <c r="GT415" s="29"/>
      <c r="GU415" s="29"/>
      <c r="GV415" s="29"/>
      <c r="GW415" s="29"/>
      <c r="GX415" s="29"/>
      <c r="GY415" s="29"/>
      <c r="GZ415" s="29"/>
      <c r="HA415" s="29"/>
      <c r="HB415" s="29"/>
      <c r="HC415" s="29"/>
      <c r="HD415" s="29"/>
      <c r="HE415" s="29"/>
      <c r="HF415" s="29"/>
      <c r="HG415" s="29"/>
      <c r="HH415" s="29"/>
      <c r="HI415" s="29"/>
      <c r="HJ415" s="29"/>
      <c r="HK415" s="29"/>
      <c r="HL415" s="29"/>
      <c r="HM415" s="29"/>
      <c r="HN415" s="29"/>
      <c r="HO415" s="29"/>
      <c r="HP415" s="29"/>
      <c r="HQ415" s="29"/>
      <c r="HR415" s="29"/>
      <c r="HS415" s="29"/>
      <c r="HT415" s="29"/>
      <c r="HU415" s="29"/>
      <c r="HV415" s="29"/>
      <c r="HW415" s="29"/>
      <c r="HX415" s="29"/>
      <c r="HY415" s="29"/>
      <c r="HZ415" s="29"/>
      <c r="IA415" s="29"/>
      <c r="IB415" s="29"/>
      <c r="IC415" s="29"/>
      <c r="ID415" s="29"/>
      <c r="IE415" s="29"/>
      <c r="IF415" s="29"/>
      <c r="IG415" s="29"/>
      <c r="IH415" s="29"/>
      <c r="II415" s="29"/>
      <c r="IJ415" s="29"/>
      <c r="IK415" s="29"/>
      <c r="IL415" s="29"/>
      <c r="IM415" s="29"/>
      <c r="IN415" s="29"/>
      <c r="IO415" s="29"/>
      <c r="IP415" s="29"/>
      <c r="IQ415" s="29"/>
      <c r="IR415" s="29"/>
      <c r="IS415" s="29"/>
      <c r="IT415" s="29"/>
      <c r="IU415" s="29"/>
      <c r="IV415" s="29"/>
      <c r="IW415" s="29"/>
      <c r="IX415" s="29"/>
      <c r="IY415" s="29"/>
      <c r="IZ415" s="29"/>
      <c r="JA415" s="29"/>
      <c r="JB415" s="29"/>
      <c r="JC415" s="29"/>
      <c r="JD415" s="29"/>
      <c r="JE415" s="29"/>
      <c r="JF415" s="29"/>
      <c r="JG415" s="29"/>
      <c r="JH415" s="29"/>
      <c r="JI415" s="29"/>
      <c r="JJ415" s="29"/>
      <c r="JK415" s="29"/>
      <c r="JL415" s="29"/>
      <c r="JM415" s="29"/>
      <c r="JN415" s="29"/>
      <c r="JO415" s="29"/>
      <c r="JP415" s="29"/>
      <c r="JQ415" s="29"/>
      <c r="JR415" s="29"/>
      <c r="JS415" s="29"/>
      <c r="JT415" s="29"/>
      <c r="JU415" s="29"/>
      <c r="JV415" s="29"/>
      <c r="JW415" s="29"/>
      <c r="JX415" s="29"/>
      <c r="JY415" s="29"/>
      <c r="JZ415" s="29"/>
      <c r="KA415" s="29"/>
      <c r="KB415" s="29"/>
      <c r="KC415" s="29"/>
      <c r="KD415" s="29"/>
      <c r="KE415" s="29"/>
      <c r="KF415" s="29"/>
      <c r="KG415" s="29"/>
      <c r="KH415" s="29"/>
      <c r="KI415" s="29"/>
      <c r="KJ415" s="29"/>
      <c r="KK415" s="29"/>
      <c r="KL415" s="29"/>
      <c r="KM415" s="29"/>
      <c r="KN415" s="29"/>
      <c r="KO415" s="29"/>
      <c r="KP415" s="29"/>
      <c r="KQ415" s="29"/>
      <c r="KR415" s="29"/>
      <c r="KS415" s="29"/>
      <c r="KT415" s="29"/>
      <c r="KU415" s="29"/>
      <c r="KV415" s="29"/>
      <c r="KW415" s="29"/>
      <c r="KX415" s="29"/>
      <c r="KY415" s="29"/>
      <c r="KZ415" s="29"/>
      <c r="LA415" s="29"/>
      <c r="LB415" s="29"/>
      <c r="LC415" s="29"/>
      <c r="LD415" s="29"/>
      <c r="LE415" s="29"/>
      <c r="LF415" s="29"/>
      <c r="LG415" s="29"/>
      <c r="LH415" s="29"/>
      <c r="LI415" s="29"/>
      <c r="LJ415" s="29"/>
      <c r="LK415" s="29"/>
      <c r="LL415" s="29"/>
      <c r="LM415" s="29"/>
      <c r="LN415" s="29"/>
      <c r="LO415" s="29"/>
      <c r="LP415" s="29"/>
      <c r="LQ415" s="29"/>
      <c r="LR415" s="29"/>
      <c r="LS415" s="29"/>
      <c r="LT415" s="29"/>
      <c r="LU415" s="29"/>
      <c r="LV415" s="29"/>
      <c r="LW415" s="29"/>
      <c r="LX415" s="29"/>
      <c r="LY415" s="29"/>
      <c r="LZ415" s="29"/>
      <c r="MA415" s="29"/>
      <c r="MB415" s="29"/>
      <c r="MC415" s="29"/>
      <c r="MD415" s="29"/>
      <c r="ME415" s="29"/>
      <c r="MF415" s="29"/>
      <c r="MG415" s="29"/>
      <c r="MH415" s="29"/>
      <c r="MI415" s="29"/>
      <c r="MJ415" s="29"/>
      <c r="MK415" s="29"/>
      <c r="ML415" s="29"/>
      <c r="MM415" s="29"/>
      <c r="MN415" s="29"/>
      <c r="MO415" s="29"/>
      <c r="MP415" s="29"/>
      <c r="MQ415" s="29"/>
      <c r="MR415" s="29"/>
      <c r="MS415" s="29"/>
      <c r="MT415" s="29"/>
      <c r="MU415" s="29"/>
      <c r="MV415" s="29"/>
      <c r="MW415" s="29"/>
      <c r="MX415" s="29"/>
      <c r="MY415" s="29"/>
      <c r="MZ415" s="29"/>
      <c r="NA415" s="29"/>
      <c r="NB415" s="29"/>
      <c r="NC415" s="29"/>
      <c r="ND415" s="29"/>
      <c r="NE415" s="29"/>
    </row>
    <row r="416" spans="1:369" ht="16.5" customHeight="1">
      <c r="A416" s="83" t="s">
        <v>717</v>
      </c>
      <c r="B416" s="13"/>
      <c r="C416" s="189"/>
      <c r="D416" s="83"/>
      <c r="E416" s="14" t="s">
        <v>37</v>
      </c>
      <c r="F416" s="14" t="s">
        <v>152</v>
      </c>
      <c r="G416" s="14" t="s">
        <v>757</v>
      </c>
      <c r="H416" s="15">
        <v>2006</v>
      </c>
      <c r="I416" s="15">
        <v>1</v>
      </c>
      <c r="J416" s="15">
        <v>0</v>
      </c>
      <c r="K416" s="15">
        <v>0</v>
      </c>
      <c r="L416" s="16" t="s">
        <v>743</v>
      </c>
      <c r="M416" s="16" t="s">
        <v>5870</v>
      </c>
      <c r="N416" s="16" t="s">
        <v>720</v>
      </c>
      <c r="O416" s="17">
        <v>1920</v>
      </c>
      <c r="P416" s="17">
        <v>0</v>
      </c>
      <c r="Q416" s="17">
        <v>0</v>
      </c>
      <c r="R416" s="18" t="s">
        <v>33</v>
      </c>
      <c r="S416" s="19">
        <v>60</v>
      </c>
      <c r="T416" s="19">
        <v>110</v>
      </c>
      <c r="U416" s="19">
        <v>2.7272727272727271</v>
      </c>
      <c r="V416" s="19">
        <v>0</v>
      </c>
      <c r="W416" s="20">
        <v>0.3</v>
      </c>
      <c r="X416" s="21">
        <v>576</v>
      </c>
      <c r="Y416" s="22" t="s">
        <v>33</v>
      </c>
      <c r="Z416" s="86" t="s">
        <v>62</v>
      </c>
      <c r="AA416" s="15"/>
      <c r="AB416" s="15"/>
      <c r="AC416" s="15"/>
      <c r="AD416" s="25"/>
      <c r="AE416" s="26"/>
      <c r="AF416" s="27"/>
      <c r="AG416" s="29"/>
      <c r="AH416" s="29"/>
      <c r="AI416" s="29"/>
      <c r="AJ416" s="29"/>
      <c r="AK416" s="29"/>
      <c r="AL416" s="29"/>
      <c r="AM416" s="29"/>
      <c r="AN416" s="29"/>
      <c r="AO416" s="29"/>
      <c r="AP416" s="29"/>
      <c r="AQ416" s="29"/>
      <c r="AR416" s="29"/>
      <c r="AS416" s="29"/>
      <c r="AT416" s="29"/>
      <c r="AU416" s="29"/>
      <c r="AV416" s="29"/>
      <c r="AW416" s="29"/>
      <c r="AX416" s="29"/>
      <c r="AY416" s="29"/>
      <c r="AZ416" s="29"/>
      <c r="BA416" s="29"/>
      <c r="BB416" s="29"/>
      <c r="BC416" s="29"/>
      <c r="BD416" s="29"/>
      <c r="BE416" s="29"/>
      <c r="BF416" s="29"/>
      <c r="BG416" s="29"/>
      <c r="BH416" s="29"/>
      <c r="BI416" s="29"/>
      <c r="BJ416" s="29"/>
      <c r="BK416" s="29"/>
      <c r="BL416" s="29"/>
      <c r="BM416" s="29"/>
      <c r="BN416" s="29"/>
      <c r="BO416" s="29"/>
      <c r="BP416" s="29"/>
      <c r="BQ416" s="29"/>
      <c r="BR416" s="29"/>
      <c r="BS416" s="29"/>
      <c r="BT416" s="29"/>
      <c r="BU416" s="29"/>
      <c r="BV416" s="29"/>
      <c r="BW416" s="29"/>
      <c r="BX416" s="29"/>
      <c r="BY416" s="29"/>
      <c r="BZ416" s="29"/>
      <c r="CA416" s="29"/>
      <c r="CB416" s="29"/>
      <c r="CC416" s="29"/>
      <c r="CD416" s="29"/>
      <c r="CE416" s="29"/>
      <c r="CF416" s="29"/>
      <c r="CG416" s="29"/>
      <c r="CH416" s="29"/>
      <c r="CI416" s="29"/>
      <c r="CJ416" s="29"/>
      <c r="CK416" s="29"/>
      <c r="CL416" s="29"/>
      <c r="CM416" s="29"/>
      <c r="CN416" s="29"/>
      <c r="CO416" s="29"/>
      <c r="CP416" s="29"/>
      <c r="CQ416" s="29"/>
      <c r="CR416" s="29"/>
      <c r="CS416" s="29"/>
      <c r="CT416" s="29"/>
      <c r="CU416" s="29"/>
      <c r="CV416" s="29"/>
      <c r="CW416" s="29"/>
      <c r="CX416" s="29"/>
      <c r="CY416" s="29"/>
      <c r="CZ416" s="29"/>
      <c r="DA416" s="29"/>
      <c r="DB416" s="29"/>
      <c r="DC416" s="29"/>
      <c r="DD416" s="29"/>
      <c r="DE416" s="29"/>
      <c r="DF416" s="29"/>
      <c r="DG416" s="29"/>
      <c r="DH416" s="29"/>
      <c r="DI416" s="29"/>
      <c r="DJ416" s="29"/>
      <c r="DK416" s="29"/>
      <c r="DL416" s="29"/>
      <c r="DM416" s="29"/>
      <c r="DN416" s="29"/>
      <c r="DO416" s="29"/>
      <c r="DP416" s="29"/>
      <c r="DQ416" s="29"/>
      <c r="DR416" s="29"/>
      <c r="DS416" s="29"/>
      <c r="DT416" s="29"/>
      <c r="DU416" s="29"/>
      <c r="DV416" s="29"/>
      <c r="DW416" s="29"/>
      <c r="DX416" s="29"/>
      <c r="DY416" s="29"/>
      <c r="DZ416" s="29"/>
      <c r="EA416" s="29"/>
      <c r="EB416" s="29"/>
      <c r="EC416" s="29"/>
      <c r="ED416" s="29"/>
      <c r="EE416" s="29"/>
      <c r="EF416" s="29"/>
      <c r="EG416" s="29"/>
      <c r="EH416" s="29"/>
      <c r="EI416" s="29"/>
      <c r="EJ416" s="29"/>
      <c r="EK416" s="29"/>
      <c r="EL416" s="29"/>
      <c r="EM416" s="29"/>
      <c r="EN416" s="29"/>
      <c r="EO416" s="29"/>
      <c r="EP416" s="29"/>
      <c r="EQ416" s="29"/>
      <c r="ER416" s="29"/>
      <c r="ES416" s="29"/>
      <c r="ET416" s="29"/>
      <c r="EU416" s="29"/>
      <c r="EV416" s="29"/>
      <c r="EW416" s="29"/>
      <c r="EX416" s="29"/>
      <c r="EY416" s="29"/>
      <c r="EZ416" s="29"/>
      <c r="FA416" s="29"/>
      <c r="FB416" s="29"/>
      <c r="FC416" s="29"/>
      <c r="FD416" s="29"/>
      <c r="FE416" s="29"/>
      <c r="FF416" s="29"/>
      <c r="FG416" s="29"/>
      <c r="FH416" s="29"/>
      <c r="FI416" s="29"/>
      <c r="FJ416" s="29"/>
      <c r="FK416" s="29"/>
      <c r="FL416" s="29"/>
      <c r="FM416" s="29"/>
      <c r="FN416" s="29"/>
      <c r="FO416" s="29"/>
      <c r="FP416" s="29"/>
      <c r="FQ416" s="29"/>
      <c r="FR416" s="29"/>
      <c r="FS416" s="29"/>
      <c r="FT416" s="29"/>
      <c r="FU416" s="29"/>
      <c r="FV416" s="29"/>
      <c r="FW416" s="29"/>
      <c r="FX416" s="29"/>
      <c r="FY416" s="29"/>
      <c r="FZ416" s="29"/>
      <c r="GA416" s="29"/>
      <c r="GB416" s="29"/>
      <c r="GC416" s="29"/>
      <c r="GD416" s="29"/>
      <c r="GE416" s="29"/>
      <c r="GF416" s="29"/>
      <c r="GG416" s="29"/>
      <c r="GH416" s="29"/>
      <c r="GI416" s="29"/>
      <c r="GJ416" s="29"/>
      <c r="GK416" s="29"/>
      <c r="GL416" s="29"/>
      <c r="GM416" s="29"/>
      <c r="GN416" s="29"/>
      <c r="GO416" s="29"/>
      <c r="GP416" s="29"/>
      <c r="GQ416" s="29"/>
      <c r="GR416" s="29"/>
      <c r="GS416" s="29"/>
      <c r="GT416" s="29"/>
      <c r="GU416" s="29"/>
      <c r="GV416" s="29"/>
      <c r="GW416" s="29"/>
      <c r="GX416" s="29"/>
      <c r="GY416" s="29"/>
      <c r="GZ416" s="29"/>
      <c r="HA416" s="29"/>
      <c r="HB416" s="29"/>
      <c r="HC416" s="29"/>
      <c r="HD416" s="29"/>
      <c r="HE416" s="29"/>
      <c r="HF416" s="29"/>
      <c r="HG416" s="29"/>
      <c r="HH416" s="29"/>
      <c r="HI416" s="29"/>
      <c r="HJ416" s="29"/>
      <c r="HK416" s="29"/>
      <c r="HL416" s="29"/>
      <c r="HM416" s="29"/>
      <c r="HN416" s="29"/>
      <c r="HO416" s="29"/>
      <c r="HP416" s="29"/>
      <c r="HQ416" s="29"/>
      <c r="HR416" s="29"/>
      <c r="HS416" s="29"/>
      <c r="HT416" s="29"/>
      <c r="HU416" s="29"/>
      <c r="HV416" s="29"/>
      <c r="HW416" s="29"/>
      <c r="HX416" s="29"/>
      <c r="HY416" s="29"/>
      <c r="HZ416" s="29"/>
      <c r="IA416" s="29"/>
      <c r="IB416" s="29"/>
      <c r="IC416" s="29"/>
      <c r="ID416" s="29"/>
      <c r="IE416" s="29"/>
      <c r="IF416" s="29"/>
      <c r="IG416" s="29"/>
      <c r="IH416" s="29"/>
      <c r="II416" s="29"/>
      <c r="IJ416" s="29"/>
      <c r="IK416" s="29"/>
      <c r="IL416" s="29"/>
      <c r="IM416" s="29"/>
      <c r="IN416" s="29"/>
      <c r="IO416" s="29"/>
      <c r="IP416" s="29"/>
      <c r="IQ416" s="29"/>
      <c r="IR416" s="29"/>
      <c r="IS416" s="29"/>
      <c r="IT416" s="29"/>
      <c r="IU416" s="29"/>
      <c r="IV416" s="29"/>
      <c r="IW416" s="29"/>
      <c r="IX416" s="29"/>
      <c r="IY416" s="29"/>
      <c r="IZ416" s="29"/>
      <c r="JA416" s="29"/>
      <c r="JB416" s="29"/>
      <c r="JC416" s="29"/>
      <c r="JD416" s="29"/>
      <c r="JE416" s="29"/>
      <c r="JF416" s="29"/>
      <c r="JG416" s="29"/>
      <c r="JH416" s="29"/>
      <c r="JI416" s="29"/>
      <c r="JJ416" s="29"/>
      <c r="JK416" s="29"/>
      <c r="JL416" s="29"/>
      <c r="JM416" s="29"/>
      <c r="JN416" s="29"/>
      <c r="JO416" s="29"/>
      <c r="JP416" s="29"/>
      <c r="JQ416" s="29"/>
      <c r="JR416" s="29"/>
      <c r="JS416" s="29"/>
      <c r="JT416" s="29"/>
      <c r="JU416" s="29"/>
      <c r="JV416" s="29"/>
      <c r="JW416" s="29"/>
      <c r="JX416" s="29"/>
      <c r="JY416" s="29"/>
      <c r="JZ416" s="29"/>
      <c r="KA416" s="29"/>
      <c r="KB416" s="29"/>
      <c r="KC416" s="29"/>
      <c r="KD416" s="29"/>
      <c r="KE416" s="29"/>
      <c r="KF416" s="29"/>
      <c r="KG416" s="29"/>
      <c r="KH416" s="29"/>
      <c r="KI416" s="29"/>
      <c r="KJ416" s="29"/>
      <c r="KK416" s="29"/>
      <c r="KL416" s="29"/>
      <c r="KM416" s="29"/>
      <c r="KN416" s="29"/>
      <c r="KO416" s="29"/>
      <c r="KP416" s="29"/>
      <c r="KQ416" s="29"/>
      <c r="KR416" s="29"/>
      <c r="KS416" s="29"/>
      <c r="KT416" s="29"/>
      <c r="KU416" s="29"/>
      <c r="KV416" s="29"/>
      <c r="KW416" s="29"/>
      <c r="KX416" s="29"/>
      <c r="KY416" s="29"/>
      <c r="KZ416" s="29"/>
      <c r="LA416" s="29"/>
      <c r="LB416" s="29"/>
      <c r="LC416" s="29"/>
      <c r="LD416" s="29"/>
      <c r="LE416" s="29"/>
      <c r="LF416" s="29"/>
      <c r="LG416" s="29"/>
      <c r="LH416" s="29"/>
      <c r="LI416" s="29"/>
      <c r="LJ416" s="29"/>
      <c r="LK416" s="29"/>
      <c r="LL416" s="29"/>
      <c r="LM416" s="29"/>
      <c r="LN416" s="29"/>
      <c r="LO416" s="29"/>
      <c r="LP416" s="29"/>
      <c r="LQ416" s="29"/>
      <c r="LR416" s="29"/>
      <c r="LS416" s="29"/>
      <c r="LT416" s="29"/>
      <c r="LU416" s="29"/>
      <c r="LV416" s="29"/>
      <c r="LW416" s="29"/>
      <c r="LX416" s="29"/>
      <c r="LY416" s="29"/>
      <c r="LZ416" s="29"/>
      <c r="MA416" s="29"/>
      <c r="MB416" s="29"/>
      <c r="MC416" s="29"/>
      <c r="MD416" s="29"/>
      <c r="ME416" s="29"/>
      <c r="MF416" s="29"/>
      <c r="MG416" s="29"/>
      <c r="MH416" s="29"/>
      <c r="MI416" s="29"/>
      <c r="MJ416" s="29"/>
      <c r="MK416" s="29"/>
      <c r="ML416" s="29"/>
      <c r="MM416" s="29"/>
      <c r="MN416" s="29"/>
      <c r="MO416" s="29"/>
      <c r="MP416" s="29"/>
      <c r="MQ416" s="29"/>
      <c r="MR416" s="29"/>
      <c r="MS416" s="29"/>
      <c r="MT416" s="29"/>
      <c r="MU416" s="29"/>
      <c r="MV416" s="29"/>
      <c r="MW416" s="29"/>
      <c r="MX416" s="29"/>
      <c r="MY416" s="29"/>
      <c r="MZ416" s="29"/>
      <c r="NA416" s="29"/>
      <c r="NB416" s="29"/>
      <c r="NC416" s="29"/>
      <c r="ND416" s="29"/>
      <c r="NE416" s="29"/>
    </row>
    <row r="417" spans="1:369" ht="16.5" customHeight="1">
      <c r="A417" s="83" t="s">
        <v>717</v>
      </c>
      <c r="B417" s="13"/>
      <c r="C417" s="491"/>
      <c r="D417" s="83"/>
      <c r="E417" s="14" t="s">
        <v>47</v>
      </c>
      <c r="F417" s="14" t="s">
        <v>46</v>
      </c>
      <c r="G417" s="14" t="s">
        <v>4341</v>
      </c>
      <c r="H417" s="15">
        <v>105</v>
      </c>
      <c r="I417" s="15">
        <v>1</v>
      </c>
      <c r="J417" s="15">
        <v>0</v>
      </c>
      <c r="K417" s="15">
        <v>0</v>
      </c>
      <c r="L417" s="16" t="s">
        <v>6859</v>
      </c>
      <c r="M417" s="16" t="s">
        <v>5871</v>
      </c>
      <c r="N417" s="16" t="s">
        <v>60</v>
      </c>
      <c r="O417" s="17">
        <v>880</v>
      </c>
      <c r="P417" s="17">
        <v>0</v>
      </c>
      <c r="Q417" s="17">
        <v>0</v>
      </c>
      <c r="R417" s="18" t="s">
        <v>33</v>
      </c>
      <c r="S417" s="19">
        <v>60</v>
      </c>
      <c r="T417" s="19">
        <v>220</v>
      </c>
      <c r="U417" s="19">
        <v>3.2409090909090907</v>
      </c>
      <c r="V417" s="19">
        <v>0</v>
      </c>
      <c r="W417" s="20">
        <v>0.71299999999999997</v>
      </c>
      <c r="X417" s="21">
        <v>627.43999999999994</v>
      </c>
      <c r="Y417" s="22" t="s">
        <v>33</v>
      </c>
      <c r="Z417" s="86" t="s">
        <v>62</v>
      </c>
      <c r="AA417" s="15"/>
      <c r="AB417" s="15"/>
      <c r="AC417" s="15"/>
      <c r="AD417" s="25"/>
      <c r="AE417" s="26"/>
      <c r="AF417" s="27"/>
      <c r="AG417" s="29"/>
      <c r="AH417" s="29"/>
      <c r="AI417" s="29"/>
      <c r="AJ417" s="29"/>
      <c r="AK417" s="29"/>
      <c r="AL417" s="29"/>
      <c r="AM417" s="29"/>
      <c r="AN417" s="29"/>
      <c r="AO417" s="29"/>
      <c r="AP417" s="29"/>
      <c r="AQ417" s="29"/>
      <c r="AR417" s="29"/>
      <c r="AS417" s="29"/>
      <c r="AT417" s="29"/>
      <c r="AU417" s="29"/>
      <c r="AV417" s="29"/>
      <c r="AW417" s="29"/>
      <c r="AX417" s="29"/>
      <c r="AY417" s="29"/>
      <c r="AZ417" s="29"/>
      <c r="BA417" s="29"/>
      <c r="BB417" s="29"/>
      <c r="BC417" s="29"/>
      <c r="BD417" s="29"/>
      <c r="BE417" s="29"/>
      <c r="BF417" s="29"/>
      <c r="BG417" s="29"/>
      <c r="BH417" s="29"/>
      <c r="BI417" s="29"/>
      <c r="BJ417" s="29"/>
      <c r="BK417" s="29"/>
      <c r="BL417" s="29"/>
      <c r="BM417" s="29"/>
      <c r="BN417" s="29"/>
      <c r="BO417" s="29"/>
      <c r="BP417" s="29"/>
      <c r="BQ417" s="29"/>
      <c r="BR417" s="29"/>
      <c r="BS417" s="29"/>
      <c r="BT417" s="29"/>
      <c r="BU417" s="29"/>
      <c r="BV417" s="29"/>
      <c r="BW417" s="29"/>
      <c r="BX417" s="29"/>
      <c r="BY417" s="29"/>
      <c r="BZ417" s="29"/>
      <c r="CA417" s="29"/>
      <c r="CB417" s="29"/>
      <c r="CC417" s="29"/>
      <c r="CD417" s="29"/>
      <c r="CE417" s="29"/>
      <c r="CF417" s="29"/>
      <c r="CG417" s="29"/>
      <c r="CH417" s="29"/>
      <c r="CI417" s="29"/>
      <c r="CJ417" s="29"/>
      <c r="CK417" s="29"/>
      <c r="CL417" s="29"/>
      <c r="CM417" s="29"/>
      <c r="CN417" s="29"/>
      <c r="CO417" s="29"/>
      <c r="CP417" s="29"/>
      <c r="CQ417" s="29"/>
      <c r="CR417" s="29"/>
      <c r="CS417" s="29"/>
      <c r="CT417" s="29"/>
      <c r="CU417" s="29"/>
      <c r="CV417" s="29"/>
      <c r="CW417" s="29"/>
      <c r="CX417" s="29"/>
      <c r="CY417" s="29"/>
      <c r="CZ417" s="29"/>
      <c r="DA417" s="29"/>
      <c r="DB417" s="29"/>
      <c r="DC417" s="29"/>
      <c r="DD417" s="29"/>
      <c r="DE417" s="29"/>
      <c r="DF417" s="29"/>
      <c r="DG417" s="29"/>
      <c r="DH417" s="29"/>
      <c r="DI417" s="29"/>
      <c r="DJ417" s="29"/>
      <c r="DK417" s="29"/>
      <c r="DL417" s="29"/>
      <c r="DM417" s="29"/>
      <c r="DN417" s="29"/>
      <c r="DO417" s="29"/>
      <c r="DP417" s="29"/>
      <c r="DQ417" s="29"/>
      <c r="DR417" s="29"/>
      <c r="DS417" s="29"/>
      <c r="DT417" s="29"/>
      <c r="DU417" s="29"/>
      <c r="DV417" s="29"/>
      <c r="DW417" s="29"/>
      <c r="DX417" s="29"/>
      <c r="DY417" s="29"/>
      <c r="DZ417" s="29"/>
      <c r="EA417" s="29"/>
      <c r="EB417" s="29"/>
      <c r="EC417" s="29"/>
      <c r="ED417" s="29"/>
      <c r="EE417" s="29"/>
      <c r="EF417" s="29"/>
      <c r="EG417" s="29"/>
      <c r="EH417" s="29"/>
      <c r="EI417" s="29"/>
      <c r="EJ417" s="29"/>
      <c r="EK417" s="29"/>
      <c r="EL417" s="29"/>
      <c r="EM417" s="29"/>
      <c r="EN417" s="29"/>
      <c r="EO417" s="29"/>
      <c r="EP417" s="29"/>
      <c r="EQ417" s="29"/>
      <c r="ER417" s="29"/>
      <c r="ES417" s="29"/>
      <c r="ET417" s="29"/>
      <c r="EU417" s="29"/>
      <c r="EV417" s="29"/>
      <c r="EW417" s="29"/>
      <c r="EX417" s="29"/>
      <c r="EY417" s="29"/>
      <c r="EZ417" s="29"/>
      <c r="FA417" s="29"/>
      <c r="FB417" s="29"/>
      <c r="FC417" s="29"/>
      <c r="FD417" s="29"/>
      <c r="FE417" s="29"/>
      <c r="FF417" s="29"/>
      <c r="FG417" s="29"/>
      <c r="FH417" s="29"/>
      <c r="FI417" s="29"/>
      <c r="FJ417" s="29"/>
      <c r="FK417" s="29"/>
      <c r="FL417" s="29"/>
      <c r="FM417" s="29"/>
      <c r="FN417" s="29"/>
      <c r="FO417" s="29"/>
      <c r="FP417" s="29"/>
      <c r="FQ417" s="29"/>
      <c r="FR417" s="29"/>
      <c r="FS417" s="29"/>
      <c r="FT417" s="29"/>
      <c r="FU417" s="29"/>
      <c r="FV417" s="29"/>
      <c r="FW417" s="29"/>
      <c r="FX417" s="29"/>
      <c r="FY417" s="29"/>
      <c r="FZ417" s="29"/>
      <c r="GA417" s="29"/>
      <c r="GB417" s="29"/>
      <c r="GC417" s="29"/>
      <c r="GD417" s="29"/>
      <c r="GE417" s="29"/>
      <c r="GF417" s="29"/>
      <c r="GG417" s="29"/>
      <c r="GH417" s="29"/>
      <c r="GI417" s="29"/>
      <c r="GJ417" s="29"/>
      <c r="GK417" s="29"/>
      <c r="GL417" s="29"/>
      <c r="GM417" s="29"/>
      <c r="GN417" s="29"/>
      <c r="GO417" s="29"/>
      <c r="GP417" s="29"/>
      <c r="GQ417" s="29"/>
      <c r="GR417" s="29"/>
      <c r="GS417" s="29"/>
      <c r="GT417" s="29"/>
      <c r="GU417" s="29"/>
      <c r="GV417" s="29"/>
      <c r="GW417" s="29"/>
      <c r="GX417" s="29"/>
      <c r="GY417" s="29"/>
      <c r="GZ417" s="29"/>
      <c r="HA417" s="29"/>
      <c r="HB417" s="29"/>
      <c r="HC417" s="29"/>
      <c r="HD417" s="29"/>
      <c r="HE417" s="29"/>
      <c r="HF417" s="29"/>
      <c r="HG417" s="29"/>
      <c r="HH417" s="29"/>
      <c r="HI417" s="29"/>
      <c r="HJ417" s="29"/>
      <c r="HK417" s="29"/>
      <c r="HL417" s="29"/>
      <c r="HM417" s="29"/>
      <c r="HN417" s="29"/>
      <c r="HO417" s="29"/>
      <c r="HP417" s="29"/>
      <c r="HQ417" s="29"/>
      <c r="HR417" s="29"/>
      <c r="HS417" s="29"/>
      <c r="HT417" s="29"/>
      <c r="HU417" s="29"/>
      <c r="HV417" s="29"/>
      <c r="HW417" s="29"/>
      <c r="HX417" s="29"/>
      <c r="HY417" s="29"/>
      <c r="HZ417" s="29"/>
      <c r="IA417" s="29"/>
      <c r="IB417" s="29"/>
      <c r="IC417" s="29"/>
      <c r="ID417" s="29"/>
      <c r="IE417" s="29"/>
      <c r="IF417" s="29"/>
      <c r="IG417" s="29"/>
      <c r="IH417" s="29"/>
      <c r="II417" s="29"/>
      <c r="IJ417" s="29"/>
      <c r="IK417" s="29"/>
      <c r="IL417" s="29"/>
      <c r="IM417" s="29"/>
      <c r="IN417" s="29"/>
      <c r="IO417" s="29"/>
      <c r="IP417" s="29"/>
      <c r="IQ417" s="29"/>
      <c r="IR417" s="29"/>
      <c r="IS417" s="29"/>
      <c r="IT417" s="29"/>
      <c r="IU417" s="29"/>
      <c r="IV417" s="29"/>
      <c r="IW417" s="29"/>
      <c r="IX417" s="29"/>
      <c r="IY417" s="29"/>
      <c r="IZ417" s="29"/>
      <c r="JA417" s="29"/>
      <c r="JB417" s="29"/>
      <c r="JC417" s="29"/>
      <c r="JD417" s="29"/>
      <c r="JE417" s="29"/>
      <c r="JF417" s="29"/>
      <c r="JG417" s="29"/>
      <c r="JH417" s="29"/>
      <c r="JI417" s="29"/>
      <c r="JJ417" s="29"/>
      <c r="JK417" s="29"/>
      <c r="JL417" s="29"/>
      <c r="JM417" s="29"/>
      <c r="JN417" s="29"/>
      <c r="JO417" s="29"/>
      <c r="JP417" s="29"/>
      <c r="JQ417" s="29"/>
      <c r="JR417" s="29"/>
      <c r="JS417" s="29"/>
      <c r="JT417" s="29"/>
      <c r="JU417" s="29"/>
      <c r="JV417" s="29"/>
      <c r="JW417" s="29"/>
      <c r="JX417" s="29"/>
      <c r="JY417" s="29"/>
      <c r="JZ417" s="29"/>
      <c r="KA417" s="29"/>
      <c r="KB417" s="29"/>
      <c r="KC417" s="29"/>
      <c r="KD417" s="29"/>
      <c r="KE417" s="29"/>
      <c r="KF417" s="29"/>
      <c r="KG417" s="29"/>
      <c r="KH417" s="29"/>
      <c r="KI417" s="29"/>
      <c r="KJ417" s="29"/>
      <c r="KK417" s="29"/>
      <c r="KL417" s="29"/>
      <c r="KM417" s="29"/>
      <c r="KN417" s="29"/>
      <c r="KO417" s="29"/>
      <c r="KP417" s="29"/>
      <c r="KQ417" s="29"/>
      <c r="KR417" s="29"/>
      <c r="KS417" s="29"/>
      <c r="KT417" s="29"/>
      <c r="KU417" s="29"/>
      <c r="KV417" s="29"/>
      <c r="KW417" s="29"/>
      <c r="KX417" s="29"/>
      <c r="KY417" s="29"/>
      <c r="KZ417" s="29"/>
      <c r="LA417" s="29"/>
      <c r="LB417" s="29"/>
      <c r="LC417" s="29"/>
      <c r="LD417" s="29"/>
      <c r="LE417" s="29"/>
      <c r="LF417" s="29"/>
      <c r="LG417" s="29"/>
      <c r="LH417" s="29"/>
      <c r="LI417" s="29"/>
      <c r="LJ417" s="29"/>
      <c r="LK417" s="29"/>
      <c r="LL417" s="29"/>
      <c r="LM417" s="29"/>
      <c r="LN417" s="29"/>
      <c r="LO417" s="29"/>
      <c r="LP417" s="29"/>
      <c r="LQ417" s="29"/>
      <c r="LR417" s="29"/>
      <c r="LS417" s="29"/>
      <c r="LT417" s="29"/>
      <c r="LU417" s="29"/>
      <c r="LV417" s="29"/>
      <c r="LW417" s="29"/>
      <c r="LX417" s="29"/>
      <c r="LY417" s="29"/>
      <c r="LZ417" s="29"/>
      <c r="MA417" s="29"/>
      <c r="MB417" s="29"/>
      <c r="MC417" s="29"/>
      <c r="MD417" s="29"/>
      <c r="ME417" s="29"/>
      <c r="MF417" s="29"/>
      <c r="MG417" s="29"/>
      <c r="MH417" s="29"/>
      <c r="MI417" s="29"/>
      <c r="MJ417" s="29"/>
      <c r="MK417" s="29"/>
      <c r="ML417" s="29"/>
      <c r="MM417" s="29"/>
      <c r="MN417" s="29"/>
      <c r="MO417" s="29"/>
      <c r="MP417" s="29"/>
      <c r="MQ417" s="29"/>
      <c r="MR417" s="29"/>
      <c r="MS417" s="29"/>
      <c r="MT417" s="29"/>
      <c r="MU417" s="29"/>
      <c r="MV417" s="29"/>
      <c r="MW417" s="29"/>
      <c r="MX417" s="29"/>
      <c r="MY417" s="29"/>
      <c r="MZ417" s="29"/>
      <c r="NA417" s="29"/>
      <c r="NB417" s="29"/>
      <c r="NC417" s="29"/>
      <c r="ND417" s="29"/>
      <c r="NE417" s="29"/>
    </row>
    <row r="418" spans="1:369" ht="16.5" customHeight="1">
      <c r="A418" s="83" t="s">
        <v>717</v>
      </c>
      <c r="B418" s="13"/>
      <c r="C418" s="491"/>
      <c r="D418" s="83"/>
      <c r="E418" s="14" t="s">
        <v>47</v>
      </c>
      <c r="F418" s="14" t="s">
        <v>46</v>
      </c>
      <c r="G418" s="14" t="s">
        <v>776</v>
      </c>
      <c r="H418" s="15">
        <v>99</v>
      </c>
      <c r="I418" s="15">
        <v>1</v>
      </c>
      <c r="J418" s="15">
        <v>0</v>
      </c>
      <c r="K418" s="15">
        <v>0</v>
      </c>
      <c r="L418" s="16" t="s">
        <v>6859</v>
      </c>
      <c r="M418" s="16" t="s">
        <v>5871</v>
      </c>
      <c r="N418" s="16" t="s">
        <v>60</v>
      </c>
      <c r="O418" s="17">
        <v>880</v>
      </c>
      <c r="P418" s="17">
        <v>0</v>
      </c>
      <c r="Q418" s="17">
        <v>0</v>
      </c>
      <c r="R418" s="18" t="s">
        <v>33</v>
      </c>
      <c r="S418" s="19">
        <v>60</v>
      </c>
      <c r="T418" s="19">
        <v>220</v>
      </c>
      <c r="U418" s="19">
        <v>3.2409090909090907</v>
      </c>
      <c r="V418" s="19">
        <v>0</v>
      </c>
      <c r="W418" s="20">
        <v>0.71299999999999997</v>
      </c>
      <c r="X418" s="21">
        <v>627.43999999999994</v>
      </c>
      <c r="Y418" s="22" t="s">
        <v>33</v>
      </c>
      <c r="Z418" s="86" t="s">
        <v>62</v>
      </c>
      <c r="AA418" s="15"/>
      <c r="AB418" s="15"/>
      <c r="AC418" s="15"/>
      <c r="AD418" s="25"/>
      <c r="AE418" s="26"/>
      <c r="AF418" s="27"/>
      <c r="AG418" s="29"/>
      <c r="AH418" s="29"/>
      <c r="AI418" s="29"/>
      <c r="AJ418" s="29"/>
      <c r="AK418" s="29"/>
      <c r="AL418" s="29"/>
      <c r="AM418" s="29"/>
      <c r="AN418" s="29"/>
      <c r="AO418" s="29"/>
      <c r="AP418" s="29"/>
      <c r="AQ418" s="29"/>
      <c r="AR418" s="29"/>
      <c r="AS418" s="29"/>
      <c r="AT418" s="29"/>
      <c r="AU418" s="29"/>
      <c r="AV418" s="29"/>
      <c r="AW418" s="29"/>
      <c r="AX418" s="29"/>
      <c r="AY418" s="29"/>
      <c r="AZ418" s="29"/>
      <c r="BA418" s="29"/>
      <c r="BB418" s="29"/>
      <c r="BC418" s="29"/>
      <c r="BD418" s="29"/>
      <c r="BE418" s="29"/>
      <c r="BF418" s="29"/>
      <c r="BG418" s="29"/>
      <c r="BH418" s="29"/>
      <c r="BI418" s="29"/>
      <c r="BJ418" s="29"/>
      <c r="BK418" s="29"/>
      <c r="BL418" s="29"/>
      <c r="BM418" s="29"/>
      <c r="BN418" s="29"/>
      <c r="BO418" s="29"/>
      <c r="BP418" s="29"/>
      <c r="BQ418" s="29"/>
      <c r="BR418" s="29"/>
      <c r="BS418" s="29"/>
      <c r="BT418" s="29"/>
      <c r="BU418" s="29"/>
      <c r="BV418" s="29"/>
      <c r="BW418" s="29"/>
      <c r="BX418" s="29"/>
      <c r="BY418" s="29"/>
      <c r="BZ418" s="29"/>
      <c r="CA418" s="29"/>
      <c r="CB418" s="29"/>
      <c r="CC418" s="29"/>
      <c r="CD418" s="29"/>
      <c r="CE418" s="29"/>
      <c r="CF418" s="29"/>
      <c r="CG418" s="29"/>
      <c r="CH418" s="29"/>
      <c r="CI418" s="29"/>
      <c r="CJ418" s="29"/>
      <c r="CK418" s="29"/>
      <c r="CL418" s="29"/>
      <c r="CM418" s="29"/>
      <c r="CN418" s="29"/>
      <c r="CO418" s="29"/>
      <c r="CP418" s="29"/>
      <c r="CQ418" s="29"/>
      <c r="CR418" s="29"/>
      <c r="CS418" s="29"/>
      <c r="CT418" s="29"/>
      <c r="CU418" s="29"/>
      <c r="CV418" s="29"/>
      <c r="CW418" s="29"/>
      <c r="CX418" s="29"/>
      <c r="CY418" s="29"/>
      <c r="CZ418" s="29"/>
      <c r="DA418" s="29"/>
      <c r="DB418" s="29"/>
      <c r="DC418" s="29"/>
      <c r="DD418" s="29"/>
      <c r="DE418" s="29"/>
      <c r="DF418" s="29"/>
      <c r="DG418" s="29"/>
      <c r="DH418" s="29"/>
      <c r="DI418" s="29"/>
      <c r="DJ418" s="29"/>
      <c r="DK418" s="29"/>
      <c r="DL418" s="29"/>
      <c r="DM418" s="29"/>
      <c r="DN418" s="29"/>
      <c r="DO418" s="29"/>
      <c r="DP418" s="29"/>
      <c r="DQ418" s="29"/>
      <c r="DR418" s="29"/>
      <c r="DS418" s="29"/>
      <c r="DT418" s="29"/>
      <c r="DU418" s="29"/>
      <c r="DV418" s="29"/>
      <c r="DW418" s="29"/>
      <c r="DX418" s="29"/>
      <c r="DY418" s="29"/>
      <c r="DZ418" s="29"/>
      <c r="EA418" s="29"/>
      <c r="EB418" s="29"/>
      <c r="EC418" s="29"/>
      <c r="ED418" s="29"/>
      <c r="EE418" s="29"/>
      <c r="EF418" s="29"/>
      <c r="EG418" s="29"/>
      <c r="EH418" s="29"/>
      <c r="EI418" s="29"/>
      <c r="EJ418" s="29"/>
      <c r="EK418" s="29"/>
      <c r="EL418" s="29"/>
      <c r="EM418" s="29"/>
      <c r="EN418" s="29"/>
      <c r="EO418" s="29"/>
      <c r="EP418" s="29"/>
      <c r="EQ418" s="29"/>
      <c r="ER418" s="29"/>
      <c r="ES418" s="29"/>
      <c r="ET418" s="29"/>
      <c r="EU418" s="29"/>
      <c r="EV418" s="29"/>
      <c r="EW418" s="29"/>
      <c r="EX418" s="29"/>
      <c r="EY418" s="29"/>
      <c r="EZ418" s="29"/>
      <c r="FA418" s="29"/>
      <c r="FB418" s="29"/>
      <c r="FC418" s="29"/>
      <c r="FD418" s="29"/>
      <c r="FE418" s="29"/>
      <c r="FF418" s="29"/>
      <c r="FG418" s="29"/>
      <c r="FH418" s="29"/>
      <c r="FI418" s="29"/>
      <c r="FJ418" s="29"/>
      <c r="FK418" s="29"/>
      <c r="FL418" s="29"/>
      <c r="FM418" s="29"/>
      <c r="FN418" s="29"/>
      <c r="FO418" s="29"/>
      <c r="FP418" s="29"/>
      <c r="FQ418" s="29"/>
      <c r="FR418" s="29"/>
      <c r="FS418" s="29"/>
      <c r="FT418" s="29"/>
      <c r="FU418" s="29"/>
      <c r="FV418" s="29"/>
      <c r="FW418" s="29"/>
      <c r="FX418" s="29"/>
      <c r="FY418" s="29"/>
      <c r="FZ418" s="29"/>
      <c r="GA418" s="29"/>
      <c r="GB418" s="29"/>
      <c r="GC418" s="29"/>
      <c r="GD418" s="29"/>
      <c r="GE418" s="29"/>
      <c r="GF418" s="29"/>
      <c r="GG418" s="29"/>
      <c r="GH418" s="29"/>
      <c r="GI418" s="29"/>
      <c r="GJ418" s="29"/>
      <c r="GK418" s="29"/>
      <c r="GL418" s="29"/>
      <c r="GM418" s="29"/>
      <c r="GN418" s="29"/>
      <c r="GO418" s="29"/>
      <c r="GP418" s="29"/>
      <c r="GQ418" s="29"/>
      <c r="GR418" s="29"/>
      <c r="GS418" s="29"/>
      <c r="GT418" s="29"/>
      <c r="GU418" s="29"/>
      <c r="GV418" s="29"/>
      <c r="GW418" s="29"/>
      <c r="GX418" s="29"/>
      <c r="GY418" s="29"/>
      <c r="GZ418" s="29"/>
      <c r="HA418" s="29"/>
      <c r="HB418" s="29"/>
      <c r="HC418" s="29"/>
      <c r="HD418" s="29"/>
      <c r="HE418" s="29"/>
      <c r="HF418" s="29"/>
      <c r="HG418" s="29"/>
      <c r="HH418" s="29"/>
      <c r="HI418" s="29"/>
      <c r="HJ418" s="29"/>
      <c r="HK418" s="29"/>
      <c r="HL418" s="29"/>
      <c r="HM418" s="29"/>
      <c r="HN418" s="29"/>
      <c r="HO418" s="29"/>
      <c r="HP418" s="29"/>
      <c r="HQ418" s="29"/>
      <c r="HR418" s="29"/>
      <c r="HS418" s="29"/>
      <c r="HT418" s="29"/>
      <c r="HU418" s="29"/>
      <c r="HV418" s="29"/>
      <c r="HW418" s="29"/>
      <c r="HX418" s="29"/>
      <c r="HY418" s="29"/>
      <c r="HZ418" s="29"/>
      <c r="IA418" s="29"/>
      <c r="IB418" s="29"/>
      <c r="IC418" s="29"/>
      <c r="ID418" s="29"/>
      <c r="IE418" s="29"/>
      <c r="IF418" s="29"/>
      <c r="IG418" s="29"/>
      <c r="IH418" s="29"/>
      <c r="II418" s="29"/>
      <c r="IJ418" s="29"/>
      <c r="IK418" s="29"/>
      <c r="IL418" s="29"/>
      <c r="IM418" s="29"/>
      <c r="IN418" s="29"/>
      <c r="IO418" s="29"/>
      <c r="IP418" s="29"/>
      <c r="IQ418" s="29"/>
      <c r="IR418" s="29"/>
      <c r="IS418" s="29"/>
      <c r="IT418" s="29"/>
      <c r="IU418" s="29"/>
      <c r="IV418" s="29"/>
      <c r="IW418" s="29"/>
      <c r="IX418" s="29"/>
      <c r="IY418" s="29"/>
      <c r="IZ418" s="29"/>
      <c r="JA418" s="29"/>
      <c r="JB418" s="29"/>
      <c r="JC418" s="29"/>
      <c r="JD418" s="29"/>
      <c r="JE418" s="29"/>
      <c r="JF418" s="29"/>
      <c r="JG418" s="29"/>
      <c r="JH418" s="29"/>
      <c r="JI418" s="29"/>
      <c r="JJ418" s="29"/>
      <c r="JK418" s="29"/>
      <c r="JL418" s="29"/>
      <c r="JM418" s="29"/>
      <c r="JN418" s="29"/>
      <c r="JO418" s="29"/>
      <c r="JP418" s="29"/>
      <c r="JQ418" s="29"/>
      <c r="JR418" s="29"/>
      <c r="JS418" s="29"/>
      <c r="JT418" s="29"/>
      <c r="JU418" s="29"/>
      <c r="JV418" s="29"/>
      <c r="JW418" s="29"/>
      <c r="JX418" s="29"/>
      <c r="JY418" s="29"/>
      <c r="JZ418" s="29"/>
      <c r="KA418" s="29"/>
      <c r="KB418" s="29"/>
      <c r="KC418" s="29"/>
      <c r="KD418" s="29"/>
      <c r="KE418" s="29"/>
      <c r="KF418" s="29"/>
      <c r="KG418" s="29"/>
      <c r="KH418" s="29"/>
      <c r="KI418" s="29"/>
      <c r="KJ418" s="29"/>
      <c r="KK418" s="29"/>
      <c r="KL418" s="29"/>
      <c r="KM418" s="29"/>
      <c r="KN418" s="29"/>
      <c r="KO418" s="29"/>
      <c r="KP418" s="29"/>
      <c r="KQ418" s="29"/>
      <c r="KR418" s="29"/>
      <c r="KS418" s="29"/>
      <c r="KT418" s="29"/>
      <c r="KU418" s="29"/>
      <c r="KV418" s="29"/>
      <c r="KW418" s="29"/>
      <c r="KX418" s="29"/>
      <c r="KY418" s="29"/>
      <c r="KZ418" s="29"/>
      <c r="LA418" s="29"/>
      <c r="LB418" s="29"/>
      <c r="LC418" s="29"/>
      <c r="LD418" s="29"/>
      <c r="LE418" s="29"/>
      <c r="LF418" s="29"/>
      <c r="LG418" s="29"/>
      <c r="LH418" s="29"/>
      <c r="LI418" s="29"/>
      <c r="LJ418" s="29"/>
      <c r="LK418" s="29"/>
      <c r="LL418" s="29"/>
      <c r="LM418" s="29"/>
      <c r="LN418" s="29"/>
      <c r="LO418" s="29"/>
      <c r="LP418" s="29"/>
      <c r="LQ418" s="29"/>
      <c r="LR418" s="29"/>
      <c r="LS418" s="29"/>
      <c r="LT418" s="29"/>
      <c r="LU418" s="29"/>
      <c r="LV418" s="29"/>
      <c r="LW418" s="29"/>
      <c r="LX418" s="29"/>
      <c r="LY418" s="29"/>
      <c r="LZ418" s="29"/>
      <c r="MA418" s="29"/>
      <c r="MB418" s="29"/>
      <c r="MC418" s="29"/>
      <c r="MD418" s="29"/>
      <c r="ME418" s="29"/>
      <c r="MF418" s="29"/>
      <c r="MG418" s="29"/>
      <c r="MH418" s="29"/>
      <c r="MI418" s="29"/>
      <c r="MJ418" s="29"/>
      <c r="MK418" s="29"/>
      <c r="ML418" s="29"/>
      <c r="MM418" s="29"/>
      <c r="MN418" s="29"/>
      <c r="MO418" s="29"/>
      <c r="MP418" s="29"/>
      <c r="MQ418" s="29"/>
      <c r="MR418" s="29"/>
      <c r="MS418" s="29"/>
      <c r="MT418" s="29"/>
      <c r="MU418" s="29"/>
      <c r="MV418" s="29"/>
      <c r="MW418" s="29"/>
      <c r="MX418" s="29"/>
      <c r="MY418" s="29"/>
      <c r="MZ418" s="29"/>
      <c r="NA418" s="29"/>
      <c r="NB418" s="29"/>
      <c r="NC418" s="29"/>
      <c r="ND418" s="29"/>
      <c r="NE418" s="29"/>
    </row>
    <row r="419" spans="1:369" ht="16.5" customHeight="1">
      <c r="A419" s="83" t="s">
        <v>717</v>
      </c>
      <c r="B419" s="13"/>
      <c r="C419" s="491"/>
      <c r="D419" s="83"/>
      <c r="E419" s="14" t="s">
        <v>47</v>
      </c>
      <c r="F419" s="14" t="s">
        <v>46</v>
      </c>
      <c r="G419" s="14" t="s">
        <v>776</v>
      </c>
      <c r="H419" s="15">
        <v>99</v>
      </c>
      <c r="I419" s="15">
        <v>1</v>
      </c>
      <c r="J419" s="15">
        <v>0</v>
      </c>
      <c r="K419" s="15">
        <v>0</v>
      </c>
      <c r="L419" s="16" t="s">
        <v>6859</v>
      </c>
      <c r="M419" s="16" t="s">
        <v>5871</v>
      </c>
      <c r="N419" s="16" t="s">
        <v>60</v>
      </c>
      <c r="O419" s="17">
        <v>880</v>
      </c>
      <c r="P419" s="17">
        <v>0</v>
      </c>
      <c r="Q419" s="17">
        <v>0</v>
      </c>
      <c r="R419" s="18" t="s">
        <v>33</v>
      </c>
      <c r="S419" s="19">
        <v>60</v>
      </c>
      <c r="T419" s="19">
        <v>220</v>
      </c>
      <c r="U419" s="19">
        <v>3.2409090909090907</v>
      </c>
      <c r="V419" s="19">
        <v>0</v>
      </c>
      <c r="W419" s="20">
        <v>0.71299999999999997</v>
      </c>
      <c r="X419" s="21">
        <v>627.43999999999994</v>
      </c>
      <c r="Y419" s="22" t="s">
        <v>33</v>
      </c>
      <c r="Z419" s="86" t="s">
        <v>62</v>
      </c>
      <c r="AA419" s="15"/>
      <c r="AB419" s="15"/>
      <c r="AC419" s="15"/>
      <c r="AD419" s="25"/>
      <c r="AE419" s="26"/>
      <c r="AF419" s="27"/>
      <c r="AG419" s="29"/>
      <c r="AH419" s="29"/>
      <c r="AI419" s="29"/>
      <c r="AJ419" s="29"/>
      <c r="AK419" s="29"/>
      <c r="AL419" s="29"/>
      <c r="AM419" s="29"/>
      <c r="AN419" s="29"/>
      <c r="AO419" s="29"/>
      <c r="AP419" s="29"/>
      <c r="AQ419" s="29"/>
      <c r="AR419" s="29"/>
      <c r="AS419" s="29"/>
      <c r="AT419" s="29"/>
      <c r="AU419" s="29"/>
      <c r="AV419" s="29"/>
      <c r="AW419" s="29"/>
      <c r="AX419" s="29"/>
      <c r="AY419" s="29"/>
      <c r="AZ419" s="29"/>
      <c r="BA419" s="29"/>
      <c r="BB419" s="29"/>
      <c r="BC419" s="29"/>
      <c r="BD419" s="29"/>
      <c r="BE419" s="29"/>
      <c r="BF419" s="29"/>
      <c r="BG419" s="29"/>
      <c r="BH419" s="29"/>
      <c r="BI419" s="29"/>
      <c r="BJ419" s="29"/>
      <c r="BK419" s="29"/>
      <c r="BL419" s="29"/>
      <c r="BM419" s="29"/>
      <c r="BN419" s="29"/>
      <c r="BO419" s="29"/>
      <c r="BP419" s="29"/>
      <c r="BQ419" s="29"/>
      <c r="BR419" s="29"/>
      <c r="BS419" s="29"/>
      <c r="BT419" s="29"/>
      <c r="BU419" s="29"/>
      <c r="BV419" s="29"/>
      <c r="BW419" s="29"/>
      <c r="BX419" s="29"/>
      <c r="BY419" s="29"/>
      <c r="BZ419" s="29"/>
      <c r="CA419" s="29"/>
      <c r="CB419" s="29"/>
      <c r="CC419" s="29"/>
      <c r="CD419" s="29"/>
      <c r="CE419" s="29"/>
      <c r="CF419" s="29"/>
      <c r="CG419" s="29"/>
      <c r="CH419" s="29"/>
      <c r="CI419" s="29"/>
      <c r="CJ419" s="29"/>
      <c r="CK419" s="29"/>
      <c r="CL419" s="29"/>
      <c r="CM419" s="29"/>
      <c r="CN419" s="29"/>
      <c r="CO419" s="29"/>
      <c r="CP419" s="29"/>
      <c r="CQ419" s="29"/>
      <c r="CR419" s="29"/>
      <c r="CS419" s="29"/>
      <c r="CT419" s="29"/>
      <c r="CU419" s="29"/>
      <c r="CV419" s="29"/>
      <c r="CW419" s="29"/>
      <c r="CX419" s="29"/>
      <c r="CY419" s="29"/>
      <c r="CZ419" s="29"/>
      <c r="DA419" s="29"/>
      <c r="DB419" s="29"/>
      <c r="DC419" s="29"/>
      <c r="DD419" s="29"/>
      <c r="DE419" s="29"/>
      <c r="DF419" s="29"/>
      <c r="DG419" s="29"/>
      <c r="DH419" s="29"/>
      <c r="DI419" s="29"/>
      <c r="DJ419" s="29"/>
      <c r="DK419" s="29"/>
      <c r="DL419" s="29"/>
      <c r="DM419" s="29"/>
      <c r="DN419" s="29"/>
      <c r="DO419" s="29"/>
      <c r="DP419" s="29"/>
      <c r="DQ419" s="29"/>
      <c r="DR419" s="29"/>
      <c r="DS419" s="29"/>
      <c r="DT419" s="29"/>
      <c r="DU419" s="29"/>
      <c r="DV419" s="29"/>
      <c r="DW419" s="29"/>
      <c r="DX419" s="29"/>
      <c r="DY419" s="29"/>
      <c r="DZ419" s="29"/>
      <c r="EA419" s="29"/>
      <c r="EB419" s="29"/>
      <c r="EC419" s="29"/>
      <c r="ED419" s="29"/>
      <c r="EE419" s="29"/>
      <c r="EF419" s="29"/>
      <c r="EG419" s="29"/>
      <c r="EH419" s="29"/>
      <c r="EI419" s="29"/>
      <c r="EJ419" s="29"/>
      <c r="EK419" s="29"/>
      <c r="EL419" s="29"/>
      <c r="EM419" s="29"/>
      <c r="EN419" s="29"/>
      <c r="EO419" s="29"/>
      <c r="EP419" s="29"/>
      <c r="EQ419" s="29"/>
      <c r="ER419" s="29"/>
      <c r="ES419" s="29"/>
      <c r="ET419" s="29"/>
      <c r="EU419" s="29"/>
      <c r="EV419" s="29"/>
      <c r="EW419" s="29"/>
      <c r="EX419" s="29"/>
      <c r="EY419" s="29"/>
      <c r="EZ419" s="29"/>
      <c r="FA419" s="29"/>
      <c r="FB419" s="29"/>
      <c r="FC419" s="29"/>
      <c r="FD419" s="29"/>
      <c r="FE419" s="29"/>
      <c r="FF419" s="29"/>
      <c r="FG419" s="29"/>
      <c r="FH419" s="29"/>
      <c r="FI419" s="29"/>
      <c r="FJ419" s="29"/>
      <c r="FK419" s="29"/>
      <c r="FL419" s="29"/>
      <c r="FM419" s="29"/>
      <c r="FN419" s="29"/>
      <c r="FO419" s="29"/>
      <c r="FP419" s="29"/>
      <c r="FQ419" s="29"/>
      <c r="FR419" s="29"/>
      <c r="FS419" s="29"/>
      <c r="FT419" s="29"/>
      <c r="FU419" s="29"/>
      <c r="FV419" s="29"/>
      <c r="FW419" s="29"/>
      <c r="FX419" s="29"/>
      <c r="FY419" s="29"/>
      <c r="FZ419" s="29"/>
      <c r="GA419" s="29"/>
      <c r="GB419" s="29"/>
      <c r="GC419" s="29"/>
      <c r="GD419" s="29"/>
      <c r="GE419" s="29"/>
      <c r="GF419" s="29"/>
      <c r="GG419" s="29"/>
      <c r="GH419" s="29"/>
      <c r="GI419" s="29"/>
      <c r="GJ419" s="29"/>
      <c r="GK419" s="29"/>
      <c r="GL419" s="29"/>
      <c r="GM419" s="29"/>
      <c r="GN419" s="29"/>
      <c r="GO419" s="29"/>
      <c r="GP419" s="29"/>
      <c r="GQ419" s="29"/>
      <c r="GR419" s="29"/>
      <c r="GS419" s="29"/>
      <c r="GT419" s="29"/>
      <c r="GU419" s="29"/>
      <c r="GV419" s="29"/>
      <c r="GW419" s="29"/>
      <c r="GX419" s="29"/>
      <c r="GY419" s="29"/>
      <c r="GZ419" s="29"/>
      <c r="HA419" s="29"/>
      <c r="HB419" s="29"/>
      <c r="HC419" s="29"/>
      <c r="HD419" s="29"/>
      <c r="HE419" s="29"/>
      <c r="HF419" s="29"/>
      <c r="HG419" s="29"/>
      <c r="HH419" s="29"/>
      <c r="HI419" s="29"/>
      <c r="HJ419" s="29"/>
      <c r="HK419" s="29"/>
      <c r="HL419" s="29"/>
      <c r="HM419" s="29"/>
      <c r="HN419" s="29"/>
      <c r="HO419" s="29"/>
      <c r="HP419" s="29"/>
      <c r="HQ419" s="29"/>
      <c r="HR419" s="29"/>
      <c r="HS419" s="29"/>
      <c r="HT419" s="29"/>
      <c r="HU419" s="29"/>
      <c r="HV419" s="29"/>
      <c r="HW419" s="29"/>
      <c r="HX419" s="29"/>
      <c r="HY419" s="29"/>
      <c r="HZ419" s="29"/>
      <c r="IA419" s="29"/>
      <c r="IB419" s="29"/>
      <c r="IC419" s="29"/>
      <c r="ID419" s="29"/>
      <c r="IE419" s="29"/>
      <c r="IF419" s="29"/>
      <c r="IG419" s="29"/>
      <c r="IH419" s="29"/>
      <c r="II419" s="29"/>
      <c r="IJ419" s="29"/>
      <c r="IK419" s="29"/>
      <c r="IL419" s="29"/>
      <c r="IM419" s="29"/>
      <c r="IN419" s="29"/>
      <c r="IO419" s="29"/>
      <c r="IP419" s="29"/>
      <c r="IQ419" s="29"/>
      <c r="IR419" s="29"/>
      <c r="IS419" s="29"/>
      <c r="IT419" s="29"/>
      <c r="IU419" s="29"/>
      <c r="IV419" s="29"/>
      <c r="IW419" s="29"/>
      <c r="IX419" s="29"/>
      <c r="IY419" s="29"/>
      <c r="IZ419" s="29"/>
      <c r="JA419" s="29"/>
      <c r="JB419" s="29"/>
      <c r="JC419" s="29"/>
      <c r="JD419" s="29"/>
      <c r="JE419" s="29"/>
      <c r="JF419" s="29"/>
      <c r="JG419" s="29"/>
      <c r="JH419" s="29"/>
      <c r="JI419" s="29"/>
      <c r="JJ419" s="29"/>
      <c r="JK419" s="29"/>
      <c r="JL419" s="29"/>
      <c r="JM419" s="29"/>
      <c r="JN419" s="29"/>
      <c r="JO419" s="29"/>
      <c r="JP419" s="29"/>
      <c r="JQ419" s="29"/>
      <c r="JR419" s="29"/>
      <c r="JS419" s="29"/>
      <c r="JT419" s="29"/>
      <c r="JU419" s="29"/>
      <c r="JV419" s="29"/>
      <c r="JW419" s="29"/>
      <c r="JX419" s="29"/>
      <c r="JY419" s="29"/>
      <c r="JZ419" s="29"/>
      <c r="KA419" s="29"/>
      <c r="KB419" s="29"/>
      <c r="KC419" s="29"/>
      <c r="KD419" s="29"/>
      <c r="KE419" s="29"/>
      <c r="KF419" s="29"/>
      <c r="KG419" s="29"/>
      <c r="KH419" s="29"/>
      <c r="KI419" s="29"/>
      <c r="KJ419" s="29"/>
      <c r="KK419" s="29"/>
      <c r="KL419" s="29"/>
      <c r="KM419" s="29"/>
      <c r="KN419" s="29"/>
      <c r="KO419" s="29"/>
      <c r="KP419" s="29"/>
      <c r="KQ419" s="29"/>
      <c r="KR419" s="29"/>
      <c r="KS419" s="29"/>
      <c r="KT419" s="29"/>
      <c r="KU419" s="29"/>
      <c r="KV419" s="29"/>
      <c r="KW419" s="29"/>
      <c r="KX419" s="29"/>
      <c r="KY419" s="29"/>
      <c r="KZ419" s="29"/>
      <c r="LA419" s="29"/>
      <c r="LB419" s="29"/>
      <c r="LC419" s="29"/>
      <c r="LD419" s="29"/>
      <c r="LE419" s="29"/>
      <c r="LF419" s="29"/>
      <c r="LG419" s="29"/>
      <c r="LH419" s="29"/>
      <c r="LI419" s="29"/>
      <c r="LJ419" s="29"/>
      <c r="LK419" s="29"/>
      <c r="LL419" s="29"/>
      <c r="LM419" s="29"/>
      <c r="LN419" s="29"/>
      <c r="LO419" s="29"/>
      <c r="LP419" s="29"/>
      <c r="LQ419" s="29"/>
      <c r="LR419" s="29"/>
      <c r="LS419" s="29"/>
      <c r="LT419" s="29"/>
      <c r="LU419" s="29"/>
      <c r="LV419" s="29"/>
      <c r="LW419" s="29"/>
      <c r="LX419" s="29"/>
      <c r="LY419" s="29"/>
      <c r="LZ419" s="29"/>
      <c r="MA419" s="29"/>
      <c r="MB419" s="29"/>
      <c r="MC419" s="29"/>
      <c r="MD419" s="29"/>
      <c r="ME419" s="29"/>
      <c r="MF419" s="29"/>
      <c r="MG419" s="29"/>
      <c r="MH419" s="29"/>
      <c r="MI419" s="29"/>
      <c r="MJ419" s="29"/>
      <c r="MK419" s="29"/>
      <c r="ML419" s="29"/>
      <c r="MM419" s="29"/>
      <c r="MN419" s="29"/>
      <c r="MO419" s="29"/>
      <c r="MP419" s="29"/>
      <c r="MQ419" s="29"/>
      <c r="MR419" s="29"/>
      <c r="MS419" s="29"/>
      <c r="MT419" s="29"/>
      <c r="MU419" s="29"/>
      <c r="MV419" s="29"/>
      <c r="MW419" s="29"/>
      <c r="MX419" s="29"/>
      <c r="MY419" s="29"/>
      <c r="MZ419" s="29"/>
      <c r="NA419" s="29"/>
      <c r="NB419" s="29"/>
      <c r="NC419" s="29"/>
      <c r="ND419" s="29"/>
      <c r="NE419" s="29"/>
    </row>
    <row r="420" spans="1:369" ht="16.5" customHeight="1">
      <c r="A420" s="83" t="s">
        <v>717</v>
      </c>
      <c r="B420" s="13"/>
      <c r="C420" s="189"/>
      <c r="D420" s="83"/>
      <c r="E420" s="14" t="s">
        <v>718</v>
      </c>
      <c r="F420" s="14" t="s">
        <v>34</v>
      </c>
      <c r="G420" s="14" t="s">
        <v>4344</v>
      </c>
      <c r="H420" s="15">
        <v>2019</v>
      </c>
      <c r="I420" s="15">
        <v>27</v>
      </c>
      <c r="J420" s="15">
        <v>0</v>
      </c>
      <c r="K420" s="15">
        <v>0</v>
      </c>
      <c r="L420" s="16" t="s">
        <v>719</v>
      </c>
      <c r="M420" s="16" t="s">
        <v>5870</v>
      </c>
      <c r="N420" s="16" t="s">
        <v>720</v>
      </c>
      <c r="O420" s="17">
        <v>880</v>
      </c>
      <c r="P420" s="17">
        <v>0</v>
      </c>
      <c r="Q420" s="17">
        <v>0</v>
      </c>
      <c r="R420" s="18" t="s">
        <v>33</v>
      </c>
      <c r="S420" s="19">
        <v>60</v>
      </c>
      <c r="T420" s="19">
        <v>220</v>
      </c>
      <c r="U420" s="19">
        <v>3.2409090909090907</v>
      </c>
      <c r="V420" s="19">
        <v>0</v>
      </c>
      <c r="W420" s="20">
        <v>0.71299999999999997</v>
      </c>
      <c r="X420" s="21">
        <v>16940.879999999997</v>
      </c>
      <c r="Y420" s="22" t="s">
        <v>33</v>
      </c>
      <c r="Z420" s="86" t="s">
        <v>62</v>
      </c>
      <c r="AA420" s="15"/>
      <c r="AB420" s="15"/>
      <c r="AC420" s="15"/>
      <c r="AD420" s="25"/>
      <c r="AE420" s="26"/>
      <c r="AF420" s="27"/>
      <c r="AG420" s="29"/>
      <c r="AH420" s="29"/>
      <c r="AI420" s="29"/>
      <c r="AJ420" s="29"/>
      <c r="AK420" s="29"/>
      <c r="AL420" s="29"/>
      <c r="AM420" s="29"/>
      <c r="AN420" s="29"/>
      <c r="AO420" s="29"/>
      <c r="AP420" s="29"/>
      <c r="AQ420" s="29"/>
      <c r="AR420" s="29"/>
      <c r="AS420" s="29"/>
      <c r="AT420" s="29"/>
      <c r="AU420" s="29"/>
      <c r="AV420" s="29"/>
      <c r="AW420" s="29"/>
      <c r="AX420" s="29"/>
      <c r="AY420" s="29"/>
      <c r="AZ420" s="29"/>
      <c r="BA420" s="29"/>
      <c r="BB420" s="29"/>
      <c r="BC420" s="29"/>
      <c r="BD420" s="29"/>
      <c r="BE420" s="29"/>
      <c r="BF420" s="29"/>
      <c r="BG420" s="29"/>
      <c r="BH420" s="29"/>
      <c r="BI420" s="29"/>
      <c r="BJ420" s="29"/>
      <c r="BK420" s="29"/>
      <c r="BL420" s="29"/>
      <c r="BM420" s="29"/>
      <c r="BN420" s="29"/>
      <c r="BO420" s="29"/>
      <c r="BP420" s="29"/>
      <c r="BQ420" s="29"/>
      <c r="BR420" s="29"/>
      <c r="BS420" s="29"/>
      <c r="BT420" s="29"/>
      <c r="BU420" s="29"/>
      <c r="BV420" s="29"/>
      <c r="BW420" s="29"/>
      <c r="BX420" s="29"/>
      <c r="BY420" s="29"/>
      <c r="BZ420" s="29"/>
      <c r="CA420" s="29"/>
      <c r="CB420" s="29"/>
      <c r="CC420" s="29"/>
      <c r="CD420" s="29"/>
      <c r="CE420" s="29"/>
      <c r="CF420" s="29"/>
      <c r="CG420" s="29"/>
      <c r="CH420" s="29"/>
      <c r="CI420" s="29"/>
      <c r="CJ420" s="29"/>
      <c r="CK420" s="29"/>
      <c r="CL420" s="29"/>
      <c r="CM420" s="29"/>
      <c r="CN420" s="29"/>
      <c r="CO420" s="29"/>
      <c r="CP420" s="29"/>
      <c r="CQ420" s="29"/>
      <c r="CR420" s="29"/>
      <c r="CS420" s="29"/>
      <c r="CT420" s="29"/>
      <c r="CU420" s="29"/>
      <c r="CV420" s="29"/>
      <c r="CW420" s="29"/>
      <c r="CX420" s="29"/>
      <c r="CY420" s="29"/>
      <c r="CZ420" s="29"/>
      <c r="DA420" s="29"/>
      <c r="DB420" s="29"/>
      <c r="DC420" s="29"/>
      <c r="DD420" s="29"/>
      <c r="DE420" s="29"/>
      <c r="DF420" s="29"/>
      <c r="DG420" s="29"/>
      <c r="DH420" s="29"/>
      <c r="DI420" s="29"/>
      <c r="DJ420" s="29"/>
      <c r="DK420" s="29"/>
      <c r="DL420" s="29"/>
      <c r="DM420" s="29"/>
      <c r="DN420" s="29"/>
      <c r="DO420" s="29"/>
      <c r="DP420" s="29"/>
      <c r="DQ420" s="29"/>
      <c r="DR420" s="29"/>
      <c r="DS420" s="29"/>
      <c r="DT420" s="29"/>
      <c r="DU420" s="29"/>
      <c r="DV420" s="29"/>
      <c r="DW420" s="29"/>
      <c r="DX420" s="29"/>
      <c r="DY420" s="29"/>
      <c r="DZ420" s="29"/>
      <c r="EA420" s="29"/>
      <c r="EB420" s="29"/>
      <c r="EC420" s="29"/>
      <c r="ED420" s="29"/>
      <c r="EE420" s="29"/>
      <c r="EF420" s="29"/>
      <c r="EG420" s="29"/>
      <c r="EH420" s="29"/>
      <c r="EI420" s="29"/>
      <c r="EJ420" s="29"/>
      <c r="EK420" s="29"/>
      <c r="EL420" s="29"/>
      <c r="EM420" s="29"/>
      <c r="EN420" s="29"/>
      <c r="EO420" s="29"/>
      <c r="EP420" s="29"/>
      <c r="EQ420" s="29"/>
      <c r="ER420" s="29"/>
      <c r="ES420" s="29"/>
      <c r="ET420" s="29"/>
      <c r="EU420" s="29"/>
      <c r="EV420" s="29"/>
      <c r="EW420" s="29"/>
      <c r="EX420" s="29"/>
      <c r="EY420" s="29"/>
      <c r="EZ420" s="29"/>
      <c r="FA420" s="29"/>
      <c r="FB420" s="29"/>
      <c r="FC420" s="29"/>
      <c r="FD420" s="29"/>
      <c r="FE420" s="29"/>
      <c r="FF420" s="29"/>
      <c r="FG420" s="29"/>
      <c r="FH420" s="29"/>
      <c r="FI420" s="29"/>
      <c r="FJ420" s="29"/>
      <c r="FK420" s="29"/>
      <c r="FL420" s="29"/>
      <c r="FM420" s="29"/>
      <c r="FN420" s="29"/>
      <c r="FO420" s="29"/>
      <c r="FP420" s="29"/>
      <c r="FQ420" s="29"/>
      <c r="FR420" s="29"/>
      <c r="FS420" s="29"/>
      <c r="FT420" s="29"/>
      <c r="FU420" s="29"/>
      <c r="FV420" s="29"/>
      <c r="FW420" s="29"/>
      <c r="FX420" s="29"/>
      <c r="FY420" s="29"/>
      <c r="FZ420" s="29"/>
      <c r="GA420" s="29"/>
      <c r="GB420" s="29"/>
      <c r="GC420" s="29"/>
      <c r="GD420" s="29"/>
      <c r="GE420" s="29"/>
      <c r="GF420" s="29"/>
      <c r="GG420" s="29"/>
      <c r="GH420" s="29"/>
      <c r="GI420" s="29"/>
      <c r="GJ420" s="29"/>
      <c r="GK420" s="29"/>
      <c r="GL420" s="29"/>
      <c r="GM420" s="29"/>
      <c r="GN420" s="29"/>
      <c r="GO420" s="29"/>
      <c r="GP420" s="29"/>
      <c r="GQ420" s="29"/>
      <c r="GR420" s="29"/>
      <c r="GS420" s="29"/>
      <c r="GT420" s="29"/>
      <c r="GU420" s="29"/>
      <c r="GV420" s="29"/>
      <c r="GW420" s="29"/>
      <c r="GX420" s="29"/>
      <c r="GY420" s="29"/>
      <c r="GZ420" s="29"/>
      <c r="HA420" s="29"/>
      <c r="HB420" s="29"/>
      <c r="HC420" s="29"/>
      <c r="HD420" s="29"/>
      <c r="HE420" s="29"/>
      <c r="HF420" s="29"/>
      <c r="HG420" s="29"/>
      <c r="HH420" s="29"/>
      <c r="HI420" s="29"/>
      <c r="HJ420" s="29"/>
      <c r="HK420" s="29"/>
      <c r="HL420" s="29"/>
      <c r="HM420" s="29"/>
      <c r="HN420" s="29"/>
      <c r="HO420" s="29"/>
      <c r="HP420" s="29"/>
      <c r="HQ420" s="29"/>
      <c r="HR420" s="29"/>
      <c r="HS420" s="29"/>
      <c r="HT420" s="29"/>
      <c r="HU420" s="29"/>
      <c r="HV420" s="29"/>
      <c r="HW420" s="29"/>
      <c r="HX420" s="29"/>
      <c r="HY420" s="29"/>
      <c r="HZ420" s="29"/>
      <c r="IA420" s="29"/>
      <c r="IB420" s="29"/>
      <c r="IC420" s="29"/>
      <c r="ID420" s="29"/>
      <c r="IE420" s="29"/>
      <c r="IF420" s="29"/>
      <c r="IG420" s="29"/>
      <c r="IH420" s="29"/>
      <c r="II420" s="29"/>
      <c r="IJ420" s="29"/>
      <c r="IK420" s="29"/>
      <c r="IL420" s="29"/>
      <c r="IM420" s="29"/>
      <c r="IN420" s="29"/>
      <c r="IO420" s="29"/>
      <c r="IP420" s="29"/>
      <c r="IQ420" s="29"/>
      <c r="IR420" s="29"/>
      <c r="IS420" s="29"/>
      <c r="IT420" s="29"/>
      <c r="IU420" s="29"/>
      <c r="IV420" s="29"/>
      <c r="IW420" s="29"/>
      <c r="IX420" s="29"/>
      <c r="IY420" s="29"/>
      <c r="IZ420" s="29"/>
      <c r="JA420" s="29"/>
      <c r="JB420" s="29"/>
      <c r="JC420" s="29"/>
      <c r="JD420" s="29"/>
      <c r="JE420" s="29"/>
      <c r="JF420" s="29"/>
      <c r="JG420" s="29"/>
      <c r="JH420" s="29"/>
      <c r="JI420" s="29"/>
      <c r="JJ420" s="29"/>
      <c r="JK420" s="29"/>
      <c r="JL420" s="29"/>
      <c r="JM420" s="29"/>
      <c r="JN420" s="29"/>
      <c r="JO420" s="29"/>
      <c r="JP420" s="29"/>
      <c r="JQ420" s="29"/>
      <c r="JR420" s="29"/>
      <c r="JS420" s="29"/>
      <c r="JT420" s="29"/>
      <c r="JU420" s="29"/>
      <c r="JV420" s="29"/>
      <c r="JW420" s="29"/>
      <c r="JX420" s="29"/>
      <c r="JY420" s="29"/>
      <c r="JZ420" s="29"/>
      <c r="KA420" s="29"/>
      <c r="KB420" s="29"/>
      <c r="KC420" s="29"/>
      <c r="KD420" s="29"/>
      <c r="KE420" s="29"/>
      <c r="KF420" s="29"/>
      <c r="KG420" s="29"/>
      <c r="KH420" s="29"/>
      <c r="KI420" s="29"/>
      <c r="KJ420" s="29"/>
      <c r="KK420" s="29"/>
      <c r="KL420" s="29"/>
      <c r="KM420" s="29"/>
      <c r="KN420" s="29"/>
      <c r="KO420" s="29"/>
      <c r="KP420" s="29"/>
      <c r="KQ420" s="29"/>
      <c r="KR420" s="29"/>
      <c r="KS420" s="29"/>
      <c r="KT420" s="29"/>
      <c r="KU420" s="29"/>
      <c r="KV420" s="29"/>
      <c r="KW420" s="29"/>
      <c r="KX420" s="29"/>
      <c r="KY420" s="29"/>
      <c r="KZ420" s="29"/>
      <c r="LA420" s="29"/>
      <c r="LB420" s="29"/>
      <c r="LC420" s="29"/>
      <c r="LD420" s="29"/>
      <c r="LE420" s="29"/>
      <c r="LF420" s="29"/>
      <c r="LG420" s="29"/>
      <c r="LH420" s="29"/>
      <c r="LI420" s="29"/>
      <c r="LJ420" s="29"/>
      <c r="LK420" s="29"/>
      <c r="LL420" s="29"/>
      <c r="LM420" s="29"/>
      <c r="LN420" s="29"/>
      <c r="LO420" s="29"/>
      <c r="LP420" s="29"/>
      <c r="LQ420" s="29"/>
      <c r="LR420" s="29"/>
      <c r="LS420" s="29"/>
      <c r="LT420" s="29"/>
      <c r="LU420" s="29"/>
      <c r="LV420" s="29"/>
      <c r="LW420" s="29"/>
      <c r="LX420" s="29"/>
      <c r="LY420" s="29"/>
      <c r="LZ420" s="29"/>
      <c r="MA420" s="29"/>
      <c r="MB420" s="29"/>
      <c r="MC420" s="29"/>
      <c r="MD420" s="29"/>
      <c r="ME420" s="29"/>
      <c r="MF420" s="29"/>
      <c r="MG420" s="29"/>
      <c r="MH420" s="29"/>
      <c r="MI420" s="29"/>
      <c r="MJ420" s="29"/>
      <c r="MK420" s="29"/>
      <c r="ML420" s="29"/>
      <c r="MM420" s="29"/>
      <c r="MN420" s="29"/>
      <c r="MO420" s="29"/>
      <c r="MP420" s="29"/>
      <c r="MQ420" s="29"/>
      <c r="MR420" s="29"/>
      <c r="MS420" s="29"/>
      <c r="MT420" s="29"/>
      <c r="MU420" s="29"/>
      <c r="MV420" s="29"/>
      <c r="MW420" s="29"/>
      <c r="MX420" s="29"/>
      <c r="MY420" s="29"/>
      <c r="MZ420" s="29"/>
      <c r="NA420" s="29"/>
      <c r="NB420" s="29"/>
      <c r="NC420" s="29"/>
      <c r="ND420" s="29"/>
      <c r="NE420" s="29"/>
    </row>
    <row r="421" spans="1:369" ht="16.5" customHeight="1">
      <c r="A421" s="83" t="s">
        <v>717</v>
      </c>
      <c r="B421" s="13"/>
      <c r="C421" s="189"/>
      <c r="D421" s="83"/>
      <c r="E421" s="14" t="s">
        <v>718</v>
      </c>
      <c r="F421" s="14" t="s">
        <v>34</v>
      </c>
      <c r="G421" s="14" t="s">
        <v>721</v>
      </c>
      <c r="H421" s="15">
        <v>2019</v>
      </c>
      <c r="I421" s="15">
        <v>28</v>
      </c>
      <c r="J421" s="15">
        <v>0</v>
      </c>
      <c r="K421" s="15">
        <v>0</v>
      </c>
      <c r="L421" s="16" t="s">
        <v>722</v>
      </c>
      <c r="M421" s="16" t="s">
        <v>5870</v>
      </c>
      <c r="N421" s="16" t="s">
        <v>720</v>
      </c>
      <c r="O421" s="17">
        <v>880</v>
      </c>
      <c r="P421" s="17">
        <v>0</v>
      </c>
      <c r="Q421" s="17">
        <v>0</v>
      </c>
      <c r="R421" s="18" t="s">
        <v>33</v>
      </c>
      <c r="S421" s="19">
        <v>60</v>
      </c>
      <c r="T421" s="19">
        <v>220</v>
      </c>
      <c r="U421" s="19">
        <v>3.2409090909090907</v>
      </c>
      <c r="V421" s="19">
        <v>0</v>
      </c>
      <c r="W421" s="20">
        <v>0.71299999999999997</v>
      </c>
      <c r="X421" s="21">
        <v>17568.32</v>
      </c>
      <c r="Y421" s="22" t="s">
        <v>33</v>
      </c>
      <c r="Z421" s="86" t="s">
        <v>62</v>
      </c>
      <c r="AA421" s="15"/>
      <c r="AB421" s="15"/>
      <c r="AC421" s="15"/>
      <c r="AD421" s="25"/>
      <c r="AE421" s="26"/>
      <c r="AF421" s="27"/>
      <c r="AG421" s="29"/>
      <c r="AH421" s="29"/>
      <c r="AI421" s="29"/>
      <c r="AJ421" s="29"/>
      <c r="AK421" s="29"/>
      <c r="AL421" s="29"/>
      <c r="AM421" s="29"/>
      <c r="AN421" s="29"/>
      <c r="AO421" s="29"/>
      <c r="AP421" s="29"/>
      <c r="AQ421" s="29"/>
      <c r="AR421" s="29"/>
      <c r="AS421" s="29"/>
      <c r="AT421" s="29"/>
      <c r="AU421" s="29"/>
      <c r="AV421" s="29"/>
      <c r="AW421" s="29"/>
      <c r="AX421" s="29"/>
      <c r="AY421" s="29"/>
      <c r="AZ421" s="29"/>
      <c r="BA421" s="29"/>
      <c r="BB421" s="29"/>
      <c r="BC421" s="29"/>
      <c r="BD421" s="29"/>
      <c r="BE421" s="29"/>
      <c r="BF421" s="29"/>
      <c r="BG421" s="29"/>
      <c r="BH421" s="29"/>
      <c r="BI421" s="29"/>
      <c r="BJ421" s="29"/>
      <c r="BK421" s="29"/>
      <c r="BL421" s="29"/>
      <c r="BM421" s="29"/>
      <c r="BN421" s="29"/>
      <c r="BO421" s="29"/>
      <c r="BP421" s="29"/>
      <c r="BQ421" s="29"/>
      <c r="BR421" s="29"/>
      <c r="BS421" s="29"/>
      <c r="BT421" s="29"/>
      <c r="BU421" s="29"/>
      <c r="BV421" s="29"/>
      <c r="BW421" s="29"/>
      <c r="BX421" s="29"/>
      <c r="BY421" s="29"/>
      <c r="BZ421" s="29"/>
      <c r="CA421" s="29"/>
      <c r="CB421" s="29"/>
      <c r="CC421" s="29"/>
      <c r="CD421" s="29"/>
      <c r="CE421" s="29"/>
      <c r="CF421" s="29"/>
      <c r="CG421" s="29"/>
      <c r="CH421" s="29"/>
      <c r="CI421" s="29"/>
      <c r="CJ421" s="29"/>
      <c r="CK421" s="29"/>
      <c r="CL421" s="29"/>
      <c r="CM421" s="29"/>
      <c r="CN421" s="29"/>
      <c r="CO421" s="29"/>
      <c r="CP421" s="29"/>
      <c r="CQ421" s="29"/>
      <c r="CR421" s="29"/>
      <c r="CS421" s="29"/>
      <c r="CT421" s="29"/>
      <c r="CU421" s="29"/>
      <c r="CV421" s="29"/>
      <c r="CW421" s="29"/>
      <c r="CX421" s="29"/>
      <c r="CY421" s="29"/>
      <c r="CZ421" s="29"/>
      <c r="DA421" s="29"/>
      <c r="DB421" s="29"/>
      <c r="DC421" s="29"/>
      <c r="DD421" s="29"/>
      <c r="DE421" s="29"/>
      <c r="DF421" s="29"/>
      <c r="DG421" s="29"/>
      <c r="DH421" s="29"/>
      <c r="DI421" s="29"/>
      <c r="DJ421" s="29"/>
      <c r="DK421" s="29"/>
      <c r="DL421" s="29"/>
      <c r="DM421" s="29"/>
      <c r="DN421" s="29"/>
      <c r="DO421" s="29"/>
      <c r="DP421" s="29"/>
      <c r="DQ421" s="29"/>
      <c r="DR421" s="29"/>
      <c r="DS421" s="29"/>
      <c r="DT421" s="29"/>
      <c r="DU421" s="29"/>
      <c r="DV421" s="29"/>
      <c r="DW421" s="29"/>
      <c r="DX421" s="29"/>
      <c r="DY421" s="29"/>
      <c r="DZ421" s="29"/>
      <c r="EA421" s="29"/>
      <c r="EB421" s="29"/>
      <c r="EC421" s="29"/>
      <c r="ED421" s="29"/>
      <c r="EE421" s="29"/>
      <c r="EF421" s="29"/>
      <c r="EG421" s="29"/>
      <c r="EH421" s="29"/>
      <c r="EI421" s="29"/>
      <c r="EJ421" s="29"/>
      <c r="EK421" s="29"/>
      <c r="EL421" s="29"/>
      <c r="EM421" s="29"/>
      <c r="EN421" s="29"/>
      <c r="EO421" s="29"/>
      <c r="EP421" s="29"/>
      <c r="EQ421" s="29"/>
      <c r="ER421" s="29"/>
      <c r="ES421" s="29"/>
      <c r="ET421" s="29"/>
      <c r="EU421" s="29"/>
      <c r="EV421" s="29"/>
      <c r="EW421" s="29"/>
      <c r="EX421" s="29"/>
      <c r="EY421" s="29"/>
      <c r="EZ421" s="29"/>
      <c r="FA421" s="29"/>
      <c r="FB421" s="29"/>
      <c r="FC421" s="29"/>
      <c r="FD421" s="29"/>
      <c r="FE421" s="29"/>
      <c r="FF421" s="29"/>
      <c r="FG421" s="29"/>
      <c r="FH421" s="29"/>
      <c r="FI421" s="29"/>
      <c r="FJ421" s="29"/>
      <c r="FK421" s="29"/>
      <c r="FL421" s="29"/>
      <c r="FM421" s="29"/>
      <c r="FN421" s="29"/>
      <c r="FO421" s="29"/>
      <c r="FP421" s="29"/>
      <c r="FQ421" s="29"/>
      <c r="FR421" s="29"/>
      <c r="FS421" s="29"/>
      <c r="FT421" s="29"/>
      <c r="FU421" s="29"/>
      <c r="FV421" s="29"/>
      <c r="FW421" s="29"/>
      <c r="FX421" s="29"/>
      <c r="FY421" s="29"/>
      <c r="FZ421" s="29"/>
      <c r="GA421" s="29"/>
      <c r="GB421" s="29"/>
      <c r="GC421" s="29"/>
      <c r="GD421" s="29"/>
      <c r="GE421" s="29"/>
      <c r="GF421" s="29"/>
      <c r="GG421" s="29"/>
      <c r="GH421" s="29"/>
      <c r="GI421" s="29"/>
      <c r="GJ421" s="29"/>
      <c r="GK421" s="29"/>
      <c r="GL421" s="29"/>
      <c r="GM421" s="29"/>
      <c r="GN421" s="29"/>
      <c r="GO421" s="29"/>
      <c r="GP421" s="29"/>
      <c r="GQ421" s="29"/>
      <c r="GR421" s="29"/>
      <c r="GS421" s="29"/>
      <c r="GT421" s="29"/>
      <c r="GU421" s="29"/>
      <c r="GV421" s="29"/>
      <c r="GW421" s="29"/>
      <c r="GX421" s="29"/>
      <c r="GY421" s="29"/>
      <c r="GZ421" s="29"/>
      <c r="HA421" s="29"/>
      <c r="HB421" s="29"/>
      <c r="HC421" s="29"/>
      <c r="HD421" s="29"/>
      <c r="HE421" s="29"/>
      <c r="HF421" s="29"/>
      <c r="HG421" s="29"/>
      <c r="HH421" s="29"/>
      <c r="HI421" s="29"/>
      <c r="HJ421" s="29"/>
      <c r="HK421" s="29"/>
      <c r="HL421" s="29"/>
      <c r="HM421" s="29"/>
      <c r="HN421" s="29"/>
      <c r="HO421" s="29"/>
      <c r="HP421" s="29"/>
      <c r="HQ421" s="29"/>
      <c r="HR421" s="29"/>
      <c r="HS421" s="29"/>
      <c r="HT421" s="29"/>
      <c r="HU421" s="29"/>
      <c r="HV421" s="29"/>
      <c r="HW421" s="29"/>
      <c r="HX421" s="29"/>
      <c r="HY421" s="29"/>
      <c r="HZ421" s="29"/>
      <c r="IA421" s="29"/>
      <c r="IB421" s="29"/>
      <c r="IC421" s="29"/>
      <c r="ID421" s="29"/>
      <c r="IE421" s="29"/>
      <c r="IF421" s="29"/>
      <c r="IG421" s="29"/>
      <c r="IH421" s="29"/>
      <c r="II421" s="29"/>
      <c r="IJ421" s="29"/>
      <c r="IK421" s="29"/>
      <c r="IL421" s="29"/>
      <c r="IM421" s="29"/>
      <c r="IN421" s="29"/>
      <c r="IO421" s="29"/>
      <c r="IP421" s="29"/>
      <c r="IQ421" s="29"/>
      <c r="IR421" s="29"/>
      <c r="IS421" s="29"/>
      <c r="IT421" s="29"/>
      <c r="IU421" s="29"/>
      <c r="IV421" s="29"/>
      <c r="IW421" s="29"/>
      <c r="IX421" s="29"/>
      <c r="IY421" s="29"/>
      <c r="IZ421" s="29"/>
      <c r="JA421" s="29"/>
      <c r="JB421" s="29"/>
      <c r="JC421" s="29"/>
      <c r="JD421" s="29"/>
      <c r="JE421" s="29"/>
      <c r="JF421" s="29"/>
      <c r="JG421" s="29"/>
      <c r="JH421" s="29"/>
      <c r="JI421" s="29"/>
      <c r="JJ421" s="29"/>
      <c r="JK421" s="29"/>
      <c r="JL421" s="29"/>
      <c r="JM421" s="29"/>
      <c r="JN421" s="29"/>
      <c r="JO421" s="29"/>
      <c r="JP421" s="29"/>
      <c r="JQ421" s="29"/>
      <c r="JR421" s="29"/>
      <c r="JS421" s="29"/>
      <c r="JT421" s="29"/>
      <c r="JU421" s="29"/>
      <c r="JV421" s="29"/>
      <c r="JW421" s="29"/>
      <c r="JX421" s="29"/>
      <c r="JY421" s="29"/>
      <c r="JZ421" s="29"/>
      <c r="KA421" s="29"/>
      <c r="KB421" s="29"/>
      <c r="KC421" s="29"/>
      <c r="KD421" s="29"/>
      <c r="KE421" s="29"/>
      <c r="KF421" s="29"/>
      <c r="KG421" s="29"/>
      <c r="KH421" s="29"/>
      <c r="KI421" s="29"/>
      <c r="KJ421" s="29"/>
      <c r="KK421" s="29"/>
      <c r="KL421" s="29"/>
      <c r="KM421" s="29"/>
      <c r="KN421" s="29"/>
      <c r="KO421" s="29"/>
      <c r="KP421" s="29"/>
      <c r="KQ421" s="29"/>
      <c r="KR421" s="29"/>
      <c r="KS421" s="29"/>
      <c r="KT421" s="29"/>
      <c r="KU421" s="29"/>
      <c r="KV421" s="29"/>
      <c r="KW421" s="29"/>
      <c r="KX421" s="29"/>
      <c r="KY421" s="29"/>
      <c r="KZ421" s="29"/>
      <c r="LA421" s="29"/>
      <c r="LB421" s="29"/>
      <c r="LC421" s="29"/>
      <c r="LD421" s="29"/>
      <c r="LE421" s="29"/>
      <c r="LF421" s="29"/>
      <c r="LG421" s="29"/>
      <c r="LH421" s="29"/>
      <c r="LI421" s="29"/>
      <c r="LJ421" s="29"/>
      <c r="LK421" s="29"/>
      <c r="LL421" s="29"/>
      <c r="LM421" s="29"/>
      <c r="LN421" s="29"/>
      <c r="LO421" s="29"/>
      <c r="LP421" s="29"/>
      <c r="LQ421" s="29"/>
      <c r="LR421" s="29"/>
      <c r="LS421" s="29"/>
      <c r="LT421" s="29"/>
      <c r="LU421" s="29"/>
      <c r="LV421" s="29"/>
      <c r="LW421" s="29"/>
      <c r="LX421" s="29"/>
      <c r="LY421" s="29"/>
      <c r="LZ421" s="29"/>
      <c r="MA421" s="29"/>
      <c r="MB421" s="29"/>
      <c r="MC421" s="29"/>
      <c r="MD421" s="29"/>
      <c r="ME421" s="29"/>
      <c r="MF421" s="29"/>
      <c r="MG421" s="29"/>
      <c r="MH421" s="29"/>
      <c r="MI421" s="29"/>
      <c r="MJ421" s="29"/>
      <c r="MK421" s="29"/>
      <c r="ML421" s="29"/>
      <c r="MM421" s="29"/>
      <c r="MN421" s="29"/>
      <c r="MO421" s="29"/>
      <c r="MP421" s="29"/>
      <c r="MQ421" s="29"/>
      <c r="MR421" s="29"/>
      <c r="MS421" s="29"/>
      <c r="MT421" s="29"/>
      <c r="MU421" s="29"/>
      <c r="MV421" s="29"/>
      <c r="MW421" s="29"/>
      <c r="MX421" s="29"/>
      <c r="MY421" s="29"/>
      <c r="MZ421" s="29"/>
      <c r="NA421" s="29"/>
      <c r="NB421" s="29"/>
      <c r="NC421" s="29"/>
      <c r="ND421" s="29"/>
      <c r="NE421" s="29"/>
    </row>
    <row r="422" spans="1:369" ht="16.5" customHeight="1">
      <c r="A422" s="83" t="s">
        <v>717</v>
      </c>
      <c r="B422" s="13"/>
      <c r="C422" s="189"/>
      <c r="D422" s="83"/>
      <c r="E422" s="14" t="s">
        <v>718</v>
      </c>
      <c r="F422" s="14" t="s">
        <v>34</v>
      </c>
      <c r="G422" s="14" t="s">
        <v>721</v>
      </c>
      <c r="H422" s="15">
        <v>2019</v>
      </c>
      <c r="I422" s="15">
        <v>25</v>
      </c>
      <c r="J422" s="15">
        <v>0</v>
      </c>
      <c r="K422" s="15">
        <v>0</v>
      </c>
      <c r="L422" s="16" t="s">
        <v>726</v>
      </c>
      <c r="M422" s="16" t="s">
        <v>5870</v>
      </c>
      <c r="N422" s="16" t="s">
        <v>720</v>
      </c>
      <c r="O422" s="17">
        <v>880</v>
      </c>
      <c r="P422" s="17">
        <v>0</v>
      </c>
      <c r="Q422" s="17">
        <v>0</v>
      </c>
      <c r="R422" s="18" t="s">
        <v>33</v>
      </c>
      <c r="S422" s="19">
        <v>60</v>
      </c>
      <c r="T422" s="19">
        <v>220</v>
      </c>
      <c r="U422" s="19">
        <v>3.2409090909090907</v>
      </c>
      <c r="V422" s="19">
        <v>0</v>
      </c>
      <c r="W422" s="20">
        <v>0.71299999999999997</v>
      </c>
      <c r="X422" s="21">
        <v>15685.999999999998</v>
      </c>
      <c r="Y422" s="22" t="s">
        <v>33</v>
      </c>
      <c r="Z422" s="86" t="s">
        <v>62</v>
      </c>
      <c r="AA422" s="15"/>
      <c r="AB422" s="15"/>
      <c r="AC422" s="15"/>
      <c r="AD422" s="25"/>
      <c r="AE422" s="26"/>
      <c r="AF422" s="27"/>
      <c r="AG422" s="29"/>
      <c r="AH422" s="29"/>
      <c r="AI422" s="29"/>
      <c r="AJ422" s="29"/>
      <c r="AK422" s="29"/>
      <c r="AL422" s="29"/>
      <c r="AM422" s="29"/>
      <c r="AN422" s="29"/>
      <c r="AO422" s="29"/>
      <c r="AP422" s="29"/>
      <c r="AQ422" s="29"/>
      <c r="AR422" s="29"/>
      <c r="AS422" s="29"/>
      <c r="AT422" s="29"/>
      <c r="AU422" s="29"/>
      <c r="AV422" s="29"/>
      <c r="AW422" s="29"/>
      <c r="AX422" s="29"/>
      <c r="AY422" s="29"/>
      <c r="AZ422" s="29"/>
      <c r="BA422" s="29"/>
      <c r="BB422" s="29"/>
      <c r="BC422" s="29"/>
      <c r="BD422" s="29"/>
      <c r="BE422" s="29"/>
      <c r="BF422" s="29"/>
      <c r="BG422" s="29"/>
      <c r="BH422" s="29"/>
      <c r="BI422" s="29"/>
      <c r="BJ422" s="29"/>
      <c r="BK422" s="29"/>
      <c r="BL422" s="29"/>
      <c r="BM422" s="29"/>
      <c r="BN422" s="29"/>
      <c r="BO422" s="29"/>
      <c r="BP422" s="29"/>
      <c r="BQ422" s="29"/>
      <c r="BR422" s="29"/>
      <c r="BS422" s="29"/>
      <c r="BT422" s="29"/>
      <c r="BU422" s="29"/>
      <c r="BV422" s="29"/>
      <c r="BW422" s="29"/>
      <c r="BX422" s="29"/>
      <c r="BY422" s="29"/>
      <c r="BZ422" s="29"/>
      <c r="CA422" s="29"/>
      <c r="CB422" s="29"/>
      <c r="CC422" s="29"/>
      <c r="CD422" s="29"/>
      <c r="CE422" s="29"/>
      <c r="CF422" s="29"/>
      <c r="CG422" s="29"/>
      <c r="CH422" s="29"/>
      <c r="CI422" s="29"/>
      <c r="CJ422" s="29"/>
      <c r="CK422" s="29"/>
      <c r="CL422" s="29"/>
      <c r="CM422" s="29"/>
      <c r="CN422" s="29"/>
      <c r="CO422" s="29"/>
      <c r="CP422" s="29"/>
      <c r="CQ422" s="29"/>
      <c r="CR422" s="29"/>
      <c r="CS422" s="29"/>
      <c r="CT422" s="29"/>
      <c r="CU422" s="29"/>
      <c r="CV422" s="29"/>
      <c r="CW422" s="29"/>
      <c r="CX422" s="29"/>
      <c r="CY422" s="29"/>
      <c r="CZ422" s="29"/>
      <c r="DA422" s="29"/>
      <c r="DB422" s="29"/>
      <c r="DC422" s="29"/>
      <c r="DD422" s="29"/>
      <c r="DE422" s="29"/>
      <c r="DF422" s="29"/>
      <c r="DG422" s="29"/>
      <c r="DH422" s="29"/>
      <c r="DI422" s="29"/>
      <c r="DJ422" s="29"/>
      <c r="DK422" s="29"/>
      <c r="DL422" s="29"/>
      <c r="DM422" s="29"/>
      <c r="DN422" s="29"/>
      <c r="DO422" s="29"/>
      <c r="DP422" s="29"/>
      <c r="DQ422" s="29"/>
      <c r="DR422" s="29"/>
      <c r="DS422" s="29"/>
      <c r="DT422" s="29"/>
      <c r="DU422" s="29"/>
      <c r="DV422" s="29"/>
      <c r="DW422" s="29"/>
      <c r="DX422" s="29"/>
      <c r="DY422" s="29"/>
      <c r="DZ422" s="29"/>
      <c r="EA422" s="29"/>
      <c r="EB422" s="29"/>
      <c r="EC422" s="29"/>
      <c r="ED422" s="29"/>
      <c r="EE422" s="29"/>
      <c r="EF422" s="29"/>
      <c r="EG422" s="29"/>
      <c r="EH422" s="29"/>
      <c r="EI422" s="29"/>
      <c r="EJ422" s="29"/>
      <c r="EK422" s="29"/>
      <c r="EL422" s="29"/>
      <c r="EM422" s="29"/>
      <c r="EN422" s="29"/>
      <c r="EO422" s="29"/>
      <c r="EP422" s="29"/>
      <c r="EQ422" s="29"/>
      <c r="ER422" s="29"/>
      <c r="ES422" s="29"/>
      <c r="ET422" s="29"/>
      <c r="EU422" s="29"/>
      <c r="EV422" s="29"/>
      <c r="EW422" s="29"/>
      <c r="EX422" s="29"/>
      <c r="EY422" s="29"/>
      <c r="EZ422" s="29"/>
      <c r="FA422" s="29"/>
      <c r="FB422" s="29"/>
      <c r="FC422" s="29"/>
      <c r="FD422" s="29"/>
      <c r="FE422" s="29"/>
      <c r="FF422" s="29"/>
      <c r="FG422" s="29"/>
      <c r="FH422" s="29"/>
      <c r="FI422" s="29"/>
      <c r="FJ422" s="29"/>
      <c r="FK422" s="29"/>
      <c r="FL422" s="29"/>
      <c r="FM422" s="29"/>
      <c r="FN422" s="29"/>
      <c r="FO422" s="29"/>
      <c r="FP422" s="29"/>
      <c r="FQ422" s="29"/>
      <c r="FR422" s="29"/>
      <c r="FS422" s="29"/>
      <c r="FT422" s="29"/>
      <c r="FU422" s="29"/>
      <c r="FV422" s="29"/>
      <c r="FW422" s="29"/>
      <c r="FX422" s="29"/>
      <c r="FY422" s="29"/>
      <c r="FZ422" s="29"/>
      <c r="GA422" s="29"/>
      <c r="GB422" s="29"/>
      <c r="GC422" s="29"/>
      <c r="GD422" s="29"/>
      <c r="GE422" s="29"/>
      <c r="GF422" s="29"/>
      <c r="GG422" s="29"/>
      <c r="GH422" s="29"/>
      <c r="GI422" s="29"/>
      <c r="GJ422" s="29"/>
      <c r="GK422" s="29"/>
      <c r="GL422" s="29"/>
      <c r="GM422" s="29"/>
      <c r="GN422" s="29"/>
      <c r="GO422" s="29"/>
      <c r="GP422" s="29"/>
      <c r="GQ422" s="29"/>
      <c r="GR422" s="29"/>
      <c r="GS422" s="29"/>
      <c r="GT422" s="29"/>
      <c r="GU422" s="29"/>
      <c r="GV422" s="29"/>
      <c r="GW422" s="29"/>
      <c r="GX422" s="29"/>
      <c r="GY422" s="29"/>
      <c r="GZ422" s="29"/>
      <c r="HA422" s="29"/>
      <c r="HB422" s="29"/>
      <c r="HC422" s="29"/>
      <c r="HD422" s="29"/>
      <c r="HE422" s="29"/>
      <c r="HF422" s="29"/>
      <c r="HG422" s="29"/>
      <c r="HH422" s="29"/>
      <c r="HI422" s="29"/>
      <c r="HJ422" s="29"/>
      <c r="HK422" s="29"/>
      <c r="HL422" s="29"/>
      <c r="HM422" s="29"/>
      <c r="HN422" s="29"/>
      <c r="HO422" s="29"/>
      <c r="HP422" s="29"/>
      <c r="HQ422" s="29"/>
      <c r="HR422" s="29"/>
      <c r="HS422" s="29"/>
      <c r="HT422" s="29"/>
      <c r="HU422" s="29"/>
      <c r="HV422" s="29"/>
      <c r="HW422" s="29"/>
      <c r="HX422" s="29"/>
      <c r="HY422" s="29"/>
      <c r="HZ422" s="29"/>
      <c r="IA422" s="29"/>
      <c r="IB422" s="29"/>
      <c r="IC422" s="29"/>
      <c r="ID422" s="29"/>
      <c r="IE422" s="29"/>
      <c r="IF422" s="29"/>
      <c r="IG422" s="29"/>
      <c r="IH422" s="29"/>
      <c r="II422" s="29"/>
      <c r="IJ422" s="29"/>
      <c r="IK422" s="29"/>
      <c r="IL422" s="29"/>
      <c r="IM422" s="29"/>
      <c r="IN422" s="29"/>
      <c r="IO422" s="29"/>
      <c r="IP422" s="29"/>
      <c r="IQ422" s="29"/>
      <c r="IR422" s="29"/>
      <c r="IS422" s="29"/>
      <c r="IT422" s="29"/>
      <c r="IU422" s="29"/>
      <c r="IV422" s="29"/>
      <c r="IW422" s="29"/>
      <c r="IX422" s="29"/>
      <c r="IY422" s="29"/>
      <c r="IZ422" s="29"/>
      <c r="JA422" s="29"/>
      <c r="JB422" s="29"/>
      <c r="JC422" s="29"/>
      <c r="JD422" s="29"/>
      <c r="JE422" s="29"/>
      <c r="JF422" s="29"/>
      <c r="JG422" s="29"/>
      <c r="JH422" s="29"/>
      <c r="JI422" s="29"/>
      <c r="JJ422" s="29"/>
      <c r="JK422" s="29"/>
      <c r="JL422" s="29"/>
      <c r="JM422" s="29"/>
      <c r="JN422" s="29"/>
      <c r="JO422" s="29"/>
      <c r="JP422" s="29"/>
      <c r="JQ422" s="29"/>
      <c r="JR422" s="29"/>
      <c r="JS422" s="29"/>
      <c r="JT422" s="29"/>
      <c r="JU422" s="29"/>
      <c r="JV422" s="29"/>
      <c r="JW422" s="29"/>
      <c r="JX422" s="29"/>
      <c r="JY422" s="29"/>
      <c r="JZ422" s="29"/>
      <c r="KA422" s="29"/>
      <c r="KB422" s="29"/>
      <c r="KC422" s="29"/>
      <c r="KD422" s="29"/>
      <c r="KE422" s="29"/>
      <c r="KF422" s="29"/>
      <c r="KG422" s="29"/>
      <c r="KH422" s="29"/>
      <c r="KI422" s="29"/>
      <c r="KJ422" s="29"/>
      <c r="KK422" s="29"/>
      <c r="KL422" s="29"/>
      <c r="KM422" s="29"/>
      <c r="KN422" s="29"/>
      <c r="KO422" s="29"/>
      <c r="KP422" s="29"/>
      <c r="KQ422" s="29"/>
      <c r="KR422" s="29"/>
      <c r="KS422" s="29"/>
      <c r="KT422" s="29"/>
      <c r="KU422" s="29"/>
      <c r="KV422" s="29"/>
      <c r="KW422" s="29"/>
      <c r="KX422" s="29"/>
      <c r="KY422" s="29"/>
      <c r="KZ422" s="29"/>
      <c r="LA422" s="29"/>
      <c r="LB422" s="29"/>
      <c r="LC422" s="29"/>
      <c r="LD422" s="29"/>
      <c r="LE422" s="29"/>
      <c r="LF422" s="29"/>
      <c r="LG422" s="29"/>
      <c r="LH422" s="29"/>
      <c r="LI422" s="29"/>
      <c r="LJ422" s="29"/>
      <c r="LK422" s="29"/>
      <c r="LL422" s="29"/>
      <c r="LM422" s="29"/>
      <c r="LN422" s="29"/>
      <c r="LO422" s="29"/>
      <c r="LP422" s="29"/>
      <c r="LQ422" s="29"/>
      <c r="LR422" s="29"/>
      <c r="LS422" s="29"/>
      <c r="LT422" s="29"/>
      <c r="LU422" s="29"/>
      <c r="LV422" s="29"/>
      <c r="LW422" s="29"/>
      <c r="LX422" s="29"/>
      <c r="LY422" s="29"/>
      <c r="LZ422" s="29"/>
      <c r="MA422" s="29"/>
      <c r="MB422" s="29"/>
      <c r="MC422" s="29"/>
      <c r="MD422" s="29"/>
      <c r="ME422" s="29"/>
      <c r="MF422" s="29"/>
      <c r="MG422" s="29"/>
      <c r="MH422" s="29"/>
      <c r="MI422" s="29"/>
      <c r="MJ422" s="29"/>
      <c r="MK422" s="29"/>
      <c r="ML422" s="29"/>
      <c r="MM422" s="29"/>
      <c r="MN422" s="29"/>
      <c r="MO422" s="29"/>
      <c r="MP422" s="29"/>
      <c r="MQ422" s="29"/>
      <c r="MR422" s="29"/>
      <c r="MS422" s="29"/>
      <c r="MT422" s="29"/>
      <c r="MU422" s="29"/>
      <c r="MV422" s="29"/>
      <c r="MW422" s="29"/>
      <c r="MX422" s="29"/>
      <c r="MY422" s="29"/>
      <c r="MZ422" s="29"/>
      <c r="NA422" s="29"/>
      <c r="NB422" s="29"/>
      <c r="NC422" s="29"/>
      <c r="ND422" s="29"/>
      <c r="NE422" s="29"/>
    </row>
    <row r="423" spans="1:369" ht="16.5" customHeight="1">
      <c r="A423" s="83" t="s">
        <v>717</v>
      </c>
      <c r="B423" s="83"/>
      <c r="C423" s="201"/>
      <c r="D423" s="83"/>
      <c r="E423" s="14" t="s">
        <v>770</v>
      </c>
      <c r="F423" s="14" t="s">
        <v>771</v>
      </c>
      <c r="G423" s="14" t="s">
        <v>772</v>
      </c>
      <c r="H423" s="15">
        <v>2017</v>
      </c>
      <c r="I423" s="15">
        <v>1</v>
      </c>
      <c r="J423" s="15">
        <v>0</v>
      </c>
      <c r="K423" s="15">
        <v>0</v>
      </c>
      <c r="L423" s="16" t="s">
        <v>719</v>
      </c>
      <c r="M423" s="16" t="s">
        <v>6860</v>
      </c>
      <c r="N423" s="16" t="s">
        <v>6866</v>
      </c>
      <c r="O423" s="17">
        <v>880</v>
      </c>
      <c r="P423" s="17">
        <v>0</v>
      </c>
      <c r="Q423" s="17">
        <v>0</v>
      </c>
      <c r="R423" s="18" t="s">
        <v>33</v>
      </c>
      <c r="S423" s="19">
        <v>60</v>
      </c>
      <c r="T423" s="19">
        <v>220</v>
      </c>
      <c r="U423" s="19">
        <v>3.2</v>
      </c>
      <c r="V423" s="19">
        <v>0</v>
      </c>
      <c r="W423" s="20">
        <v>0.71299999999999997</v>
      </c>
      <c r="X423" s="21">
        <v>627.43999999999994</v>
      </c>
      <c r="Y423" s="22"/>
      <c r="Z423" s="86" t="s">
        <v>6861</v>
      </c>
      <c r="AA423" s="15"/>
      <c r="AB423" s="15"/>
      <c r="AC423" s="15"/>
      <c r="AD423" s="25"/>
      <c r="AE423" s="26"/>
      <c r="AF423" s="27"/>
      <c r="AG423" s="29"/>
      <c r="AH423" s="29"/>
      <c r="AI423" s="29"/>
      <c r="AJ423" s="29"/>
      <c r="AK423" s="29"/>
      <c r="AL423" s="29"/>
      <c r="AM423" s="29"/>
      <c r="AN423" s="29"/>
      <c r="AO423" s="29"/>
      <c r="AP423" s="29"/>
      <c r="AQ423" s="29"/>
      <c r="AR423" s="29"/>
      <c r="AS423" s="29"/>
      <c r="AT423" s="29"/>
      <c r="AU423" s="29"/>
      <c r="AV423" s="29"/>
      <c r="AW423" s="29"/>
      <c r="AX423" s="29"/>
      <c r="AY423" s="29"/>
      <c r="AZ423" s="29"/>
      <c r="BA423" s="29"/>
      <c r="BB423" s="29"/>
      <c r="BC423" s="29"/>
      <c r="BD423" s="29"/>
      <c r="BE423" s="29"/>
      <c r="BF423" s="29"/>
      <c r="BG423" s="29"/>
      <c r="BH423" s="29"/>
      <c r="BI423" s="29"/>
      <c r="BJ423" s="29"/>
      <c r="BK423" s="29"/>
      <c r="BL423" s="29"/>
      <c r="BM423" s="29"/>
      <c r="BN423" s="29"/>
      <c r="BO423" s="29"/>
      <c r="BP423" s="29"/>
      <c r="BQ423" s="29"/>
      <c r="BR423" s="29"/>
      <c r="BS423" s="29"/>
      <c r="BT423" s="29"/>
      <c r="BU423" s="29"/>
      <c r="BV423" s="29"/>
      <c r="BW423" s="29"/>
      <c r="BX423" s="29"/>
      <c r="BY423" s="29"/>
      <c r="BZ423" s="29"/>
      <c r="CA423" s="29"/>
      <c r="CB423" s="29"/>
      <c r="CC423" s="29"/>
      <c r="CD423" s="29"/>
      <c r="CE423" s="29"/>
      <c r="CF423" s="29"/>
      <c r="CG423" s="29"/>
      <c r="CH423" s="29"/>
      <c r="CI423" s="29"/>
      <c r="CJ423" s="29"/>
      <c r="CK423" s="29"/>
      <c r="CL423" s="29"/>
      <c r="CM423" s="29"/>
      <c r="CN423" s="29"/>
      <c r="CO423" s="29"/>
      <c r="CP423" s="29"/>
      <c r="CQ423" s="29"/>
      <c r="CR423" s="29"/>
      <c r="CS423" s="29"/>
      <c r="CT423" s="29"/>
      <c r="CU423" s="29"/>
      <c r="CV423" s="29"/>
      <c r="CW423" s="29"/>
      <c r="CX423" s="29"/>
      <c r="CY423" s="29"/>
      <c r="CZ423" s="29"/>
      <c r="DA423" s="29"/>
      <c r="DB423" s="29"/>
      <c r="DC423" s="29"/>
      <c r="DD423" s="29"/>
      <c r="DE423" s="29"/>
      <c r="DF423" s="29"/>
      <c r="DG423" s="29"/>
      <c r="DH423" s="29"/>
      <c r="DI423" s="29"/>
      <c r="DJ423" s="29"/>
      <c r="DK423" s="29"/>
      <c r="DL423" s="29"/>
      <c r="DM423" s="29"/>
      <c r="DN423" s="29"/>
      <c r="DO423" s="29"/>
      <c r="DP423" s="29"/>
      <c r="DQ423" s="29"/>
      <c r="DR423" s="29"/>
      <c r="DS423" s="29"/>
      <c r="DT423" s="29"/>
      <c r="DU423" s="29"/>
      <c r="DV423" s="29"/>
      <c r="DW423" s="29"/>
      <c r="DX423" s="29"/>
      <c r="DY423" s="29"/>
      <c r="DZ423" s="29"/>
      <c r="EA423" s="29"/>
      <c r="EB423" s="29"/>
      <c r="EC423" s="29"/>
      <c r="ED423" s="29"/>
      <c r="EE423" s="29"/>
      <c r="EF423" s="29"/>
      <c r="EG423" s="29"/>
      <c r="EH423" s="29"/>
      <c r="EI423" s="29"/>
      <c r="EJ423" s="29"/>
      <c r="EK423" s="29"/>
      <c r="EL423" s="29"/>
      <c r="EM423" s="29"/>
      <c r="EN423" s="29"/>
      <c r="EO423" s="29"/>
      <c r="EP423" s="29"/>
      <c r="EQ423" s="29"/>
      <c r="ER423" s="29"/>
      <c r="ES423" s="29"/>
      <c r="ET423" s="29"/>
      <c r="EU423" s="29"/>
      <c r="EV423" s="29"/>
      <c r="EW423" s="29"/>
      <c r="EX423" s="29"/>
      <c r="EY423" s="29"/>
      <c r="EZ423" s="29"/>
      <c r="FA423" s="29"/>
      <c r="FB423" s="29"/>
      <c r="FC423" s="29"/>
      <c r="FD423" s="29"/>
      <c r="FE423" s="29"/>
      <c r="FF423" s="29"/>
      <c r="FG423" s="29"/>
      <c r="FH423" s="29"/>
      <c r="FI423" s="29"/>
      <c r="FJ423" s="29"/>
      <c r="FK423" s="29"/>
      <c r="FL423" s="29"/>
      <c r="FM423" s="29"/>
      <c r="FN423" s="29"/>
      <c r="FO423" s="29"/>
      <c r="FP423" s="29"/>
      <c r="FQ423" s="29"/>
      <c r="FR423" s="29"/>
      <c r="FS423" s="29"/>
      <c r="FT423" s="29"/>
      <c r="FU423" s="29"/>
      <c r="FV423" s="29"/>
      <c r="FW423" s="29"/>
      <c r="FX423" s="29"/>
      <c r="FY423" s="29"/>
      <c r="FZ423" s="29"/>
      <c r="GA423" s="29"/>
      <c r="GB423" s="29"/>
      <c r="GC423" s="29"/>
      <c r="GD423" s="29"/>
      <c r="GE423" s="29"/>
      <c r="GF423" s="29"/>
      <c r="GG423" s="29"/>
      <c r="GH423" s="29"/>
      <c r="GI423" s="29"/>
      <c r="GJ423" s="29"/>
      <c r="GK423" s="29"/>
      <c r="GL423" s="29"/>
      <c r="GM423" s="29"/>
      <c r="GN423" s="29"/>
      <c r="GO423" s="29"/>
      <c r="GP423" s="29"/>
      <c r="GQ423" s="29"/>
      <c r="GR423" s="29"/>
      <c r="GS423" s="29"/>
      <c r="GT423" s="29"/>
      <c r="GU423" s="29"/>
      <c r="GV423" s="29"/>
      <c r="GW423" s="29"/>
      <c r="GX423" s="29"/>
      <c r="GY423" s="29"/>
      <c r="GZ423" s="29"/>
      <c r="HA423" s="29"/>
      <c r="HB423" s="29"/>
      <c r="HC423" s="29"/>
      <c r="HD423" s="29"/>
      <c r="HE423" s="29"/>
      <c r="HF423" s="29"/>
      <c r="HG423" s="29"/>
      <c r="HH423" s="29"/>
      <c r="HI423" s="29"/>
      <c r="HJ423" s="29"/>
      <c r="HK423" s="29"/>
      <c r="HL423" s="29"/>
      <c r="HM423" s="29"/>
      <c r="HN423" s="29"/>
      <c r="HO423" s="29"/>
      <c r="HP423" s="29"/>
      <c r="HQ423" s="29"/>
      <c r="HR423" s="29"/>
      <c r="HS423" s="29"/>
      <c r="HT423" s="29"/>
      <c r="HU423" s="29"/>
      <c r="HV423" s="29"/>
      <c r="HW423" s="29"/>
      <c r="HX423" s="29"/>
      <c r="HY423" s="29"/>
      <c r="HZ423" s="29"/>
      <c r="IA423" s="29"/>
      <c r="IB423" s="29"/>
      <c r="IC423" s="29"/>
      <c r="ID423" s="29"/>
      <c r="IE423" s="29"/>
      <c r="IF423" s="29"/>
      <c r="IG423" s="29"/>
      <c r="IH423" s="29"/>
      <c r="II423" s="29"/>
      <c r="IJ423" s="29"/>
      <c r="IK423" s="29"/>
      <c r="IL423" s="29"/>
      <c r="IM423" s="29"/>
      <c r="IN423" s="29"/>
      <c r="IO423" s="29"/>
      <c r="IP423" s="29"/>
      <c r="IQ423" s="29"/>
      <c r="IR423" s="29"/>
      <c r="IS423" s="29"/>
      <c r="IT423" s="29"/>
      <c r="IU423" s="29"/>
      <c r="IV423" s="29"/>
      <c r="IW423" s="29"/>
      <c r="IX423" s="29"/>
      <c r="IY423" s="29"/>
      <c r="IZ423" s="29"/>
      <c r="JA423" s="29"/>
      <c r="JB423" s="29"/>
      <c r="JC423" s="29"/>
      <c r="JD423" s="29"/>
      <c r="JE423" s="29"/>
      <c r="JF423" s="29"/>
      <c r="JG423" s="29"/>
      <c r="JH423" s="29"/>
      <c r="JI423" s="29"/>
      <c r="JJ423" s="29"/>
      <c r="JK423" s="29"/>
      <c r="JL423" s="29"/>
      <c r="JM423" s="29"/>
      <c r="JN423" s="29"/>
      <c r="JO423" s="29"/>
      <c r="JP423" s="29"/>
      <c r="JQ423" s="29"/>
      <c r="JR423" s="29"/>
      <c r="JS423" s="29"/>
      <c r="JT423" s="29"/>
      <c r="JU423" s="29"/>
      <c r="JV423" s="29"/>
      <c r="JW423" s="29"/>
      <c r="JX423" s="29"/>
      <c r="JY423" s="29"/>
      <c r="JZ423" s="29"/>
      <c r="KA423" s="29"/>
      <c r="KB423" s="29"/>
      <c r="KC423" s="29"/>
      <c r="KD423" s="29"/>
      <c r="KE423" s="29"/>
      <c r="KF423" s="29"/>
      <c r="KG423" s="29"/>
      <c r="KH423" s="29"/>
      <c r="KI423" s="29"/>
      <c r="KJ423" s="29"/>
      <c r="KK423" s="29"/>
      <c r="KL423" s="29"/>
      <c r="KM423" s="29"/>
      <c r="KN423" s="29"/>
      <c r="KO423" s="29"/>
      <c r="KP423" s="29"/>
      <c r="KQ423" s="29"/>
      <c r="KR423" s="29"/>
      <c r="KS423" s="29"/>
      <c r="KT423" s="29"/>
      <c r="KU423" s="29"/>
      <c r="KV423" s="29"/>
      <c r="KW423" s="29"/>
      <c r="KX423" s="29"/>
      <c r="KY423" s="29"/>
      <c r="KZ423" s="29"/>
      <c r="LA423" s="29"/>
      <c r="LB423" s="29"/>
      <c r="LC423" s="29"/>
      <c r="LD423" s="29"/>
      <c r="LE423" s="29"/>
      <c r="LF423" s="29"/>
      <c r="LG423" s="29"/>
      <c r="LH423" s="29"/>
      <c r="LI423" s="29"/>
      <c r="LJ423" s="29"/>
      <c r="LK423" s="29"/>
      <c r="LL423" s="29"/>
      <c r="LM423" s="29"/>
      <c r="LN423" s="29"/>
      <c r="LO423" s="29"/>
      <c r="LP423" s="29"/>
      <c r="LQ423" s="29"/>
      <c r="LR423" s="29"/>
      <c r="LS423" s="29"/>
      <c r="LT423" s="29"/>
      <c r="LU423" s="29"/>
      <c r="LV423" s="29"/>
      <c r="LW423" s="29"/>
      <c r="LX423" s="29"/>
      <c r="LY423" s="29"/>
      <c r="LZ423" s="29"/>
      <c r="MA423" s="29"/>
      <c r="MB423" s="29"/>
      <c r="MC423" s="29"/>
      <c r="MD423" s="29"/>
      <c r="ME423" s="29"/>
      <c r="MF423" s="29"/>
      <c r="MG423" s="29"/>
      <c r="MH423" s="29"/>
      <c r="MI423" s="29"/>
      <c r="MJ423" s="29"/>
      <c r="MK423" s="29"/>
      <c r="ML423" s="29"/>
      <c r="MM423" s="29"/>
      <c r="MN423" s="29"/>
      <c r="MO423" s="29"/>
      <c r="MP423" s="29"/>
      <c r="MQ423" s="29"/>
      <c r="MR423" s="29"/>
      <c r="MS423" s="29"/>
      <c r="MT423" s="29"/>
      <c r="MU423" s="29"/>
      <c r="MV423" s="29"/>
      <c r="MW423" s="29"/>
      <c r="MX423" s="29"/>
      <c r="MY423" s="29"/>
      <c r="MZ423" s="29"/>
      <c r="NA423" s="29"/>
      <c r="NB423" s="29"/>
      <c r="NC423" s="29"/>
      <c r="ND423" s="29"/>
      <c r="NE423" s="29"/>
    </row>
    <row r="424" spans="1:369" ht="16.5" customHeight="1">
      <c r="A424" s="83" t="s">
        <v>717</v>
      </c>
      <c r="B424" s="83"/>
      <c r="C424" s="490"/>
      <c r="D424" s="83"/>
      <c r="E424" s="37" t="s">
        <v>66</v>
      </c>
      <c r="F424" s="14" t="s">
        <v>6874</v>
      </c>
      <c r="G424" s="14"/>
      <c r="H424" s="15">
        <v>2020</v>
      </c>
      <c r="I424" s="15">
        <v>195</v>
      </c>
      <c r="J424" s="15">
        <v>0</v>
      </c>
      <c r="K424" s="15">
        <v>0</v>
      </c>
      <c r="L424" s="16" t="s">
        <v>6877</v>
      </c>
      <c r="M424" s="16" t="s">
        <v>6877</v>
      </c>
      <c r="N424" s="16" t="s">
        <v>6873</v>
      </c>
      <c r="O424" s="17">
        <v>880</v>
      </c>
      <c r="P424" s="17">
        <v>0</v>
      </c>
      <c r="Q424" s="17">
        <v>0</v>
      </c>
      <c r="R424" s="18" t="s">
        <v>33</v>
      </c>
      <c r="S424" s="19">
        <v>60</v>
      </c>
      <c r="T424" s="19">
        <v>220</v>
      </c>
      <c r="U424" s="19">
        <v>3.2409090909090907</v>
      </c>
      <c r="V424" s="19">
        <v>0</v>
      </c>
      <c r="W424" s="20">
        <v>0.71299999999999997</v>
      </c>
      <c r="X424" s="21">
        <v>122350.79999999999</v>
      </c>
      <c r="Y424" s="22" t="s">
        <v>33</v>
      </c>
      <c r="Z424" s="86" t="s">
        <v>6861</v>
      </c>
      <c r="AA424" s="15"/>
      <c r="AB424" s="15"/>
      <c r="AC424" s="15" t="s">
        <v>65</v>
      </c>
      <c r="AD424" s="25"/>
      <c r="AE424" s="26"/>
      <c r="AF424" s="27"/>
      <c r="AG424" s="29"/>
      <c r="AH424" s="29"/>
      <c r="AI424" s="29"/>
      <c r="AJ424" s="29"/>
      <c r="AK424" s="29"/>
      <c r="AL424" s="29"/>
      <c r="AM424" s="29"/>
      <c r="AN424" s="29"/>
      <c r="AO424" s="29"/>
      <c r="AP424" s="29"/>
      <c r="AQ424" s="29"/>
      <c r="AR424" s="29"/>
      <c r="AS424" s="29"/>
      <c r="AT424" s="29"/>
      <c r="AU424" s="29"/>
      <c r="AV424" s="29"/>
      <c r="AW424" s="29"/>
      <c r="AX424" s="29"/>
      <c r="AY424" s="29"/>
      <c r="AZ424" s="29"/>
      <c r="BA424" s="29"/>
      <c r="BB424" s="29"/>
      <c r="BC424" s="29"/>
      <c r="BD424" s="29"/>
      <c r="BE424" s="29"/>
      <c r="BF424" s="29"/>
      <c r="BG424" s="29"/>
      <c r="BH424" s="29"/>
      <c r="BI424" s="29"/>
      <c r="BJ424" s="29"/>
      <c r="BK424" s="29"/>
      <c r="BL424" s="29"/>
      <c r="BM424" s="29"/>
      <c r="BN424" s="29"/>
      <c r="BO424" s="29"/>
      <c r="BP424" s="29"/>
      <c r="BQ424" s="29"/>
      <c r="BR424" s="29"/>
      <c r="BS424" s="29"/>
      <c r="BT424" s="29"/>
      <c r="BU424" s="29"/>
      <c r="BV424" s="29"/>
      <c r="BW424" s="29"/>
      <c r="BX424" s="29"/>
      <c r="BY424" s="29"/>
      <c r="BZ424" s="29"/>
      <c r="CA424" s="29"/>
      <c r="CB424" s="29"/>
      <c r="CC424" s="29"/>
      <c r="CD424" s="29"/>
      <c r="CE424" s="29"/>
      <c r="CF424" s="29"/>
      <c r="CG424" s="29"/>
      <c r="CH424" s="29"/>
      <c r="CI424" s="29"/>
      <c r="CJ424" s="29"/>
      <c r="CK424" s="29"/>
      <c r="CL424" s="29"/>
      <c r="CM424" s="29"/>
      <c r="CN424" s="29"/>
      <c r="CO424" s="29"/>
      <c r="CP424" s="29"/>
      <c r="CQ424" s="29"/>
      <c r="CR424" s="29"/>
      <c r="CS424" s="29"/>
      <c r="CT424" s="29"/>
      <c r="CU424" s="29"/>
      <c r="CV424" s="29"/>
      <c r="CW424" s="29"/>
      <c r="CX424" s="29"/>
      <c r="CY424" s="29"/>
      <c r="CZ424" s="29"/>
      <c r="DA424" s="29"/>
      <c r="DB424" s="29"/>
      <c r="DC424" s="29"/>
      <c r="DD424" s="29"/>
      <c r="DE424" s="29"/>
      <c r="DF424" s="29"/>
      <c r="DG424" s="29"/>
      <c r="DH424" s="29"/>
      <c r="DI424" s="29"/>
      <c r="DJ424" s="29"/>
      <c r="DK424" s="29"/>
      <c r="DL424" s="29"/>
      <c r="DM424" s="29"/>
      <c r="DN424" s="29"/>
      <c r="DO424" s="29"/>
      <c r="DP424" s="29"/>
      <c r="DQ424" s="29"/>
      <c r="DR424" s="29"/>
      <c r="DS424" s="29"/>
      <c r="DT424" s="29"/>
      <c r="DU424" s="29"/>
      <c r="DV424" s="29"/>
      <c r="DW424" s="29"/>
      <c r="DX424" s="29"/>
      <c r="DY424" s="29"/>
      <c r="DZ424" s="29"/>
      <c r="EA424" s="29"/>
      <c r="EB424" s="29"/>
      <c r="EC424" s="29"/>
      <c r="ED424" s="29"/>
      <c r="EE424" s="29"/>
      <c r="EF424" s="29"/>
      <c r="EG424" s="29"/>
      <c r="EH424" s="29"/>
      <c r="EI424" s="29"/>
      <c r="EJ424" s="29"/>
      <c r="EK424" s="29"/>
      <c r="EL424" s="29"/>
      <c r="EM424" s="29"/>
      <c r="EN424" s="29"/>
      <c r="EO424" s="29"/>
      <c r="EP424" s="29"/>
      <c r="EQ424" s="29"/>
      <c r="ER424" s="29"/>
      <c r="ES424" s="29"/>
      <c r="ET424" s="29"/>
      <c r="EU424" s="29"/>
      <c r="EV424" s="29"/>
      <c r="EW424" s="29"/>
      <c r="EX424" s="29"/>
      <c r="EY424" s="29"/>
      <c r="EZ424" s="29"/>
      <c r="FA424" s="29"/>
      <c r="FB424" s="29"/>
      <c r="FC424" s="29"/>
      <c r="FD424" s="29"/>
      <c r="FE424" s="29"/>
      <c r="FF424" s="29"/>
      <c r="FG424" s="29"/>
      <c r="FH424" s="29"/>
      <c r="FI424" s="29"/>
      <c r="FJ424" s="29"/>
      <c r="FK424" s="29"/>
      <c r="FL424" s="29"/>
      <c r="FM424" s="29"/>
      <c r="FN424" s="29"/>
      <c r="FO424" s="29"/>
      <c r="FP424" s="29"/>
      <c r="FQ424" s="29"/>
      <c r="FR424" s="29"/>
      <c r="FS424" s="29"/>
      <c r="FT424" s="29"/>
      <c r="FU424" s="29"/>
      <c r="FV424" s="29"/>
      <c r="FW424" s="29"/>
      <c r="FX424" s="29"/>
      <c r="FY424" s="29"/>
      <c r="FZ424" s="29"/>
      <c r="GA424" s="29"/>
      <c r="GB424" s="29"/>
      <c r="GC424" s="29"/>
      <c r="GD424" s="29"/>
      <c r="GE424" s="29"/>
      <c r="GF424" s="29"/>
      <c r="GG424" s="29"/>
      <c r="GH424" s="29"/>
      <c r="GI424" s="29"/>
      <c r="GJ424" s="29"/>
      <c r="GK424" s="29"/>
      <c r="GL424" s="29"/>
      <c r="GM424" s="29"/>
      <c r="GN424" s="29"/>
      <c r="GO424" s="29"/>
      <c r="GP424" s="29"/>
      <c r="GQ424" s="29"/>
      <c r="GR424" s="29"/>
      <c r="GS424" s="29"/>
      <c r="GT424" s="29"/>
      <c r="GU424" s="29"/>
      <c r="GV424" s="29"/>
      <c r="GW424" s="29"/>
      <c r="GX424" s="29"/>
      <c r="GY424" s="29"/>
      <c r="GZ424" s="29"/>
      <c r="HA424" s="29"/>
      <c r="HB424" s="29"/>
      <c r="HC424" s="29"/>
      <c r="HD424" s="29"/>
      <c r="HE424" s="29"/>
      <c r="HF424" s="29"/>
      <c r="HG424" s="29"/>
      <c r="HH424" s="29"/>
      <c r="HI424" s="29"/>
      <c r="HJ424" s="29"/>
      <c r="HK424" s="29"/>
      <c r="HL424" s="29"/>
      <c r="HM424" s="29"/>
      <c r="HN424" s="29"/>
      <c r="HO424" s="29"/>
      <c r="HP424" s="29"/>
      <c r="HQ424" s="29"/>
      <c r="HR424" s="29"/>
      <c r="HS424" s="29"/>
      <c r="HT424" s="29"/>
      <c r="HU424" s="29"/>
      <c r="HV424" s="29"/>
      <c r="HW424" s="29"/>
      <c r="HX424" s="29"/>
      <c r="HY424" s="29"/>
      <c r="HZ424" s="29"/>
      <c r="IA424" s="29"/>
      <c r="IB424" s="29"/>
      <c r="IC424" s="29"/>
      <c r="ID424" s="29"/>
      <c r="IE424" s="29"/>
      <c r="IF424" s="29"/>
      <c r="IG424" s="29"/>
      <c r="IH424" s="29"/>
      <c r="II424" s="29"/>
      <c r="IJ424" s="29"/>
      <c r="IK424" s="29"/>
      <c r="IL424" s="29"/>
      <c r="IM424" s="29"/>
      <c r="IN424" s="29"/>
      <c r="IO424" s="29"/>
      <c r="IP424" s="29"/>
      <c r="IQ424" s="29"/>
      <c r="IR424" s="29"/>
      <c r="IS424" s="29"/>
      <c r="IT424" s="29"/>
      <c r="IU424" s="29"/>
      <c r="IV424" s="29"/>
      <c r="IW424" s="29"/>
      <c r="IX424" s="29"/>
      <c r="IY424" s="29"/>
      <c r="IZ424" s="29"/>
      <c r="JA424" s="29"/>
      <c r="JB424" s="29"/>
      <c r="JC424" s="29"/>
      <c r="JD424" s="29"/>
      <c r="JE424" s="29"/>
      <c r="JF424" s="29"/>
      <c r="JG424" s="29"/>
      <c r="JH424" s="29"/>
      <c r="JI424" s="29"/>
      <c r="JJ424" s="29"/>
      <c r="JK424" s="29"/>
      <c r="JL424" s="29"/>
      <c r="JM424" s="29"/>
      <c r="JN424" s="29"/>
      <c r="JO424" s="29"/>
      <c r="JP424" s="29"/>
      <c r="JQ424" s="29"/>
      <c r="JR424" s="29"/>
      <c r="JS424" s="29"/>
      <c r="JT424" s="29"/>
      <c r="JU424" s="29"/>
      <c r="JV424" s="29"/>
      <c r="JW424" s="29"/>
      <c r="JX424" s="29"/>
      <c r="JY424" s="29"/>
      <c r="JZ424" s="29"/>
      <c r="KA424" s="29"/>
      <c r="KB424" s="29"/>
      <c r="KC424" s="29"/>
      <c r="KD424" s="29"/>
      <c r="KE424" s="29"/>
      <c r="KF424" s="29"/>
      <c r="KG424" s="29"/>
      <c r="KH424" s="29"/>
      <c r="KI424" s="29"/>
      <c r="KJ424" s="29"/>
      <c r="KK424" s="29"/>
      <c r="KL424" s="29"/>
      <c r="KM424" s="29"/>
      <c r="KN424" s="29"/>
      <c r="KO424" s="29"/>
      <c r="KP424" s="29"/>
      <c r="KQ424" s="29"/>
      <c r="KR424" s="29"/>
      <c r="KS424" s="29"/>
      <c r="KT424" s="29"/>
      <c r="KU424" s="29"/>
      <c r="KV424" s="29"/>
      <c r="KW424" s="29"/>
      <c r="KX424" s="29"/>
      <c r="KY424" s="29"/>
      <c r="KZ424" s="29"/>
      <c r="LA424" s="29"/>
      <c r="LB424" s="29"/>
      <c r="LC424" s="29"/>
      <c r="LD424" s="29"/>
      <c r="LE424" s="29"/>
      <c r="LF424" s="29"/>
      <c r="LG424" s="29"/>
      <c r="LH424" s="29"/>
      <c r="LI424" s="29"/>
      <c r="LJ424" s="29"/>
      <c r="LK424" s="29"/>
      <c r="LL424" s="29"/>
      <c r="LM424" s="29"/>
      <c r="LN424" s="29"/>
      <c r="LO424" s="29"/>
      <c r="LP424" s="29"/>
      <c r="LQ424" s="29"/>
      <c r="LR424" s="29"/>
      <c r="LS424" s="29"/>
      <c r="LT424" s="29"/>
      <c r="LU424" s="29"/>
      <c r="LV424" s="29"/>
      <c r="LW424" s="29"/>
      <c r="LX424" s="29"/>
      <c r="LY424" s="29"/>
      <c r="LZ424" s="29"/>
      <c r="MA424" s="29"/>
      <c r="MB424" s="29"/>
      <c r="MC424" s="29"/>
      <c r="MD424" s="29"/>
      <c r="ME424" s="29"/>
      <c r="MF424" s="29"/>
      <c r="MG424" s="29"/>
      <c r="MH424" s="29"/>
      <c r="MI424" s="29"/>
      <c r="MJ424" s="29"/>
      <c r="MK424" s="29"/>
      <c r="ML424" s="29"/>
      <c r="MM424" s="29"/>
      <c r="MN424" s="29"/>
      <c r="MO424" s="29"/>
      <c r="MP424" s="29"/>
      <c r="MQ424" s="29"/>
      <c r="MR424" s="29"/>
      <c r="MS424" s="29"/>
      <c r="MT424" s="29"/>
      <c r="MU424" s="29"/>
      <c r="MV424" s="29"/>
      <c r="MW424" s="29"/>
      <c r="MX424" s="29"/>
      <c r="MY424" s="29"/>
      <c r="MZ424" s="29"/>
      <c r="NA424" s="29"/>
      <c r="NB424" s="29"/>
      <c r="NC424" s="29"/>
      <c r="ND424" s="29"/>
      <c r="NE424" s="29"/>
    </row>
    <row r="425" spans="1:369" ht="16.5" customHeight="1">
      <c r="A425" s="83" t="s">
        <v>717</v>
      </c>
      <c r="B425" s="83"/>
      <c r="C425" s="490"/>
      <c r="D425" s="83"/>
      <c r="E425" s="37" t="s">
        <v>5889</v>
      </c>
      <c r="F425" s="14" t="s">
        <v>6874</v>
      </c>
      <c r="G425" s="37" t="s">
        <v>5891</v>
      </c>
      <c r="H425" s="15">
        <v>2018</v>
      </c>
      <c r="I425" s="15">
        <v>4</v>
      </c>
      <c r="J425" s="15">
        <v>0</v>
      </c>
      <c r="K425" s="15">
        <v>0</v>
      </c>
      <c r="L425" s="16" t="s">
        <v>792</v>
      </c>
      <c r="M425" s="16" t="s">
        <v>6875</v>
      </c>
      <c r="N425" s="16" t="s">
        <v>39</v>
      </c>
      <c r="O425" s="17">
        <v>2112</v>
      </c>
      <c r="P425" s="17">
        <v>0</v>
      </c>
      <c r="Q425" s="17">
        <v>0</v>
      </c>
      <c r="R425" s="18" t="s">
        <v>33</v>
      </c>
      <c r="S425" s="19">
        <v>60</v>
      </c>
      <c r="T425" s="19">
        <v>110</v>
      </c>
      <c r="U425" s="19">
        <v>2.7272727272727271</v>
      </c>
      <c r="V425" s="19">
        <v>0</v>
      </c>
      <c r="W425" s="20">
        <v>0.3</v>
      </c>
      <c r="X425" s="21">
        <v>2534.4</v>
      </c>
      <c r="Y425" s="22" t="s">
        <v>33</v>
      </c>
      <c r="Z425" s="86" t="s">
        <v>6861</v>
      </c>
      <c r="AA425" s="15"/>
      <c r="AB425" s="15"/>
      <c r="AC425" s="15"/>
      <c r="AD425" s="25"/>
      <c r="AE425" s="26"/>
      <c r="AF425" s="27"/>
      <c r="AG425" s="29"/>
      <c r="AH425" s="29"/>
      <c r="AI425" s="29"/>
      <c r="AJ425" s="29"/>
      <c r="AK425" s="29"/>
      <c r="AL425" s="29"/>
      <c r="AM425" s="29"/>
      <c r="AN425" s="29"/>
      <c r="AO425" s="29"/>
      <c r="AP425" s="29"/>
      <c r="AQ425" s="29"/>
      <c r="AR425" s="29"/>
      <c r="AS425" s="29"/>
      <c r="AT425" s="29"/>
      <c r="AU425" s="29"/>
      <c r="AV425" s="29"/>
      <c r="AW425" s="29"/>
      <c r="AX425" s="29"/>
      <c r="AY425" s="29"/>
      <c r="AZ425" s="29"/>
      <c r="BA425" s="29"/>
      <c r="BB425" s="29"/>
      <c r="BC425" s="29"/>
      <c r="BD425" s="29"/>
      <c r="BE425" s="29"/>
      <c r="BF425" s="29"/>
      <c r="BG425" s="29"/>
      <c r="BH425" s="29"/>
      <c r="BI425" s="29"/>
      <c r="BJ425" s="29"/>
      <c r="BK425" s="29"/>
      <c r="BL425" s="29"/>
      <c r="BM425" s="29"/>
      <c r="BN425" s="29"/>
      <c r="BO425" s="29"/>
      <c r="BP425" s="29"/>
      <c r="BQ425" s="29"/>
      <c r="BR425" s="29"/>
      <c r="BS425" s="29"/>
      <c r="BT425" s="29"/>
      <c r="BU425" s="29"/>
      <c r="BV425" s="29"/>
      <c r="BW425" s="29"/>
      <c r="BX425" s="29"/>
      <c r="BY425" s="29"/>
      <c r="BZ425" s="29"/>
      <c r="CA425" s="29"/>
      <c r="CB425" s="29"/>
      <c r="CC425" s="29"/>
      <c r="CD425" s="29"/>
      <c r="CE425" s="29"/>
      <c r="CF425" s="29"/>
      <c r="CG425" s="29"/>
      <c r="CH425" s="29"/>
      <c r="CI425" s="29"/>
      <c r="CJ425" s="29"/>
      <c r="CK425" s="29"/>
      <c r="CL425" s="29"/>
      <c r="CM425" s="29"/>
      <c r="CN425" s="29"/>
      <c r="CO425" s="29"/>
      <c r="CP425" s="29"/>
      <c r="CQ425" s="29"/>
      <c r="CR425" s="29"/>
      <c r="CS425" s="29"/>
      <c r="CT425" s="29"/>
      <c r="CU425" s="29"/>
      <c r="CV425" s="29"/>
      <c r="CW425" s="29"/>
      <c r="CX425" s="29"/>
      <c r="CY425" s="29"/>
      <c r="CZ425" s="29"/>
      <c r="DA425" s="29"/>
      <c r="DB425" s="29"/>
      <c r="DC425" s="29"/>
      <c r="DD425" s="29"/>
      <c r="DE425" s="29"/>
      <c r="DF425" s="29"/>
      <c r="DG425" s="29"/>
      <c r="DH425" s="29"/>
      <c r="DI425" s="29"/>
      <c r="DJ425" s="29"/>
      <c r="DK425" s="29"/>
      <c r="DL425" s="29"/>
      <c r="DM425" s="29"/>
      <c r="DN425" s="29"/>
      <c r="DO425" s="29"/>
      <c r="DP425" s="29"/>
      <c r="DQ425" s="29"/>
      <c r="DR425" s="29"/>
      <c r="DS425" s="29"/>
      <c r="DT425" s="29"/>
      <c r="DU425" s="29"/>
      <c r="DV425" s="29"/>
      <c r="DW425" s="29"/>
      <c r="DX425" s="29"/>
      <c r="DY425" s="29"/>
      <c r="DZ425" s="29"/>
      <c r="EA425" s="29"/>
      <c r="EB425" s="29"/>
      <c r="EC425" s="29"/>
      <c r="ED425" s="29"/>
      <c r="EE425" s="29"/>
      <c r="EF425" s="29"/>
      <c r="EG425" s="29"/>
      <c r="EH425" s="29"/>
      <c r="EI425" s="29"/>
      <c r="EJ425" s="29"/>
      <c r="EK425" s="29"/>
      <c r="EL425" s="29"/>
      <c r="EM425" s="29"/>
      <c r="EN425" s="29"/>
      <c r="EO425" s="29"/>
      <c r="EP425" s="29"/>
      <c r="EQ425" s="29"/>
      <c r="ER425" s="29"/>
      <c r="ES425" s="29"/>
      <c r="ET425" s="29"/>
      <c r="EU425" s="29"/>
      <c r="EV425" s="29"/>
      <c r="EW425" s="29"/>
      <c r="EX425" s="29"/>
      <c r="EY425" s="29"/>
      <c r="EZ425" s="29"/>
      <c r="FA425" s="29"/>
      <c r="FB425" s="29"/>
      <c r="FC425" s="29"/>
      <c r="FD425" s="29"/>
      <c r="FE425" s="29"/>
      <c r="FF425" s="29"/>
      <c r="FG425" s="29"/>
      <c r="FH425" s="29"/>
      <c r="FI425" s="29"/>
      <c r="FJ425" s="29"/>
      <c r="FK425" s="29"/>
      <c r="FL425" s="29"/>
      <c r="FM425" s="29"/>
      <c r="FN425" s="29"/>
      <c r="FO425" s="29"/>
      <c r="FP425" s="29"/>
      <c r="FQ425" s="29"/>
      <c r="FR425" s="29"/>
      <c r="FS425" s="29"/>
      <c r="FT425" s="29"/>
      <c r="FU425" s="29"/>
      <c r="FV425" s="29"/>
      <c r="FW425" s="29"/>
      <c r="FX425" s="29"/>
      <c r="FY425" s="29"/>
      <c r="FZ425" s="29"/>
      <c r="GA425" s="29"/>
      <c r="GB425" s="29"/>
      <c r="GC425" s="29"/>
      <c r="GD425" s="29"/>
      <c r="GE425" s="29"/>
      <c r="GF425" s="29"/>
      <c r="GG425" s="29"/>
      <c r="GH425" s="29"/>
      <c r="GI425" s="29"/>
      <c r="GJ425" s="29"/>
      <c r="GK425" s="29"/>
      <c r="GL425" s="29"/>
      <c r="GM425" s="29"/>
      <c r="GN425" s="29"/>
      <c r="GO425" s="29"/>
      <c r="GP425" s="29"/>
      <c r="GQ425" s="29"/>
      <c r="GR425" s="29"/>
      <c r="GS425" s="29"/>
      <c r="GT425" s="29"/>
      <c r="GU425" s="29"/>
      <c r="GV425" s="29"/>
      <c r="GW425" s="29"/>
      <c r="GX425" s="29"/>
      <c r="GY425" s="29"/>
      <c r="GZ425" s="29"/>
      <c r="HA425" s="29"/>
      <c r="HB425" s="29"/>
      <c r="HC425" s="29"/>
      <c r="HD425" s="29"/>
      <c r="HE425" s="29"/>
      <c r="HF425" s="29"/>
      <c r="HG425" s="29"/>
      <c r="HH425" s="29"/>
      <c r="HI425" s="29"/>
      <c r="HJ425" s="29"/>
      <c r="HK425" s="29"/>
      <c r="HL425" s="29"/>
      <c r="HM425" s="29"/>
      <c r="HN425" s="29"/>
      <c r="HO425" s="29"/>
      <c r="HP425" s="29"/>
      <c r="HQ425" s="29"/>
      <c r="HR425" s="29"/>
      <c r="HS425" s="29"/>
      <c r="HT425" s="29"/>
      <c r="HU425" s="29"/>
      <c r="HV425" s="29"/>
      <c r="HW425" s="29"/>
      <c r="HX425" s="29"/>
      <c r="HY425" s="29"/>
      <c r="HZ425" s="29"/>
      <c r="IA425" s="29"/>
      <c r="IB425" s="29"/>
      <c r="IC425" s="29"/>
      <c r="ID425" s="29"/>
      <c r="IE425" s="29"/>
      <c r="IF425" s="29"/>
      <c r="IG425" s="29"/>
      <c r="IH425" s="29"/>
      <c r="II425" s="29"/>
      <c r="IJ425" s="29"/>
      <c r="IK425" s="29"/>
      <c r="IL425" s="29"/>
      <c r="IM425" s="29"/>
      <c r="IN425" s="29"/>
      <c r="IO425" s="29"/>
      <c r="IP425" s="29"/>
      <c r="IQ425" s="29"/>
      <c r="IR425" s="29"/>
      <c r="IS425" s="29"/>
      <c r="IT425" s="29"/>
      <c r="IU425" s="29"/>
      <c r="IV425" s="29"/>
      <c r="IW425" s="29"/>
      <c r="IX425" s="29"/>
      <c r="IY425" s="29"/>
      <c r="IZ425" s="29"/>
      <c r="JA425" s="29"/>
      <c r="JB425" s="29"/>
      <c r="JC425" s="29"/>
      <c r="JD425" s="29"/>
      <c r="JE425" s="29"/>
      <c r="JF425" s="29"/>
      <c r="JG425" s="29"/>
      <c r="JH425" s="29"/>
      <c r="JI425" s="29"/>
      <c r="JJ425" s="29"/>
      <c r="JK425" s="29"/>
      <c r="JL425" s="29"/>
      <c r="JM425" s="29"/>
      <c r="JN425" s="29"/>
      <c r="JO425" s="29"/>
      <c r="JP425" s="29"/>
      <c r="JQ425" s="29"/>
      <c r="JR425" s="29"/>
      <c r="JS425" s="29"/>
      <c r="JT425" s="29"/>
      <c r="JU425" s="29"/>
      <c r="JV425" s="29"/>
      <c r="JW425" s="29"/>
      <c r="JX425" s="29"/>
      <c r="JY425" s="29"/>
      <c r="JZ425" s="29"/>
      <c r="KA425" s="29"/>
      <c r="KB425" s="29"/>
      <c r="KC425" s="29"/>
      <c r="KD425" s="29"/>
      <c r="KE425" s="29"/>
      <c r="KF425" s="29"/>
      <c r="KG425" s="29"/>
      <c r="KH425" s="29"/>
      <c r="KI425" s="29"/>
      <c r="KJ425" s="29"/>
      <c r="KK425" s="29"/>
      <c r="KL425" s="29"/>
      <c r="KM425" s="29"/>
      <c r="KN425" s="29"/>
      <c r="KO425" s="29"/>
      <c r="KP425" s="29"/>
      <c r="KQ425" s="29"/>
      <c r="KR425" s="29"/>
      <c r="KS425" s="29"/>
      <c r="KT425" s="29"/>
      <c r="KU425" s="29"/>
      <c r="KV425" s="29"/>
      <c r="KW425" s="29"/>
      <c r="KX425" s="29"/>
      <c r="KY425" s="29"/>
      <c r="KZ425" s="29"/>
      <c r="LA425" s="29"/>
      <c r="LB425" s="29"/>
      <c r="LC425" s="29"/>
      <c r="LD425" s="29"/>
      <c r="LE425" s="29"/>
      <c r="LF425" s="29"/>
      <c r="LG425" s="29"/>
      <c r="LH425" s="29"/>
      <c r="LI425" s="29"/>
      <c r="LJ425" s="29"/>
      <c r="LK425" s="29"/>
      <c r="LL425" s="29"/>
      <c r="LM425" s="29"/>
      <c r="LN425" s="29"/>
      <c r="LO425" s="29"/>
      <c r="LP425" s="29"/>
      <c r="LQ425" s="29"/>
      <c r="LR425" s="29"/>
      <c r="LS425" s="29"/>
      <c r="LT425" s="29"/>
      <c r="LU425" s="29"/>
      <c r="LV425" s="29"/>
      <c r="LW425" s="29"/>
      <c r="LX425" s="29"/>
      <c r="LY425" s="29"/>
      <c r="LZ425" s="29"/>
      <c r="MA425" s="29"/>
      <c r="MB425" s="29"/>
      <c r="MC425" s="29"/>
      <c r="MD425" s="29"/>
      <c r="ME425" s="29"/>
      <c r="MF425" s="29"/>
      <c r="MG425" s="29"/>
      <c r="MH425" s="29"/>
      <c r="MI425" s="29"/>
      <c r="MJ425" s="29"/>
      <c r="MK425" s="29"/>
      <c r="ML425" s="29"/>
      <c r="MM425" s="29"/>
      <c r="MN425" s="29"/>
      <c r="MO425" s="29"/>
      <c r="MP425" s="29"/>
      <c r="MQ425" s="29"/>
      <c r="MR425" s="29"/>
      <c r="MS425" s="29"/>
      <c r="MT425" s="29"/>
      <c r="MU425" s="29"/>
      <c r="MV425" s="29"/>
      <c r="MW425" s="29"/>
      <c r="MX425" s="29"/>
      <c r="MY425" s="29"/>
      <c r="MZ425" s="29"/>
      <c r="NA425" s="29"/>
      <c r="NB425" s="29"/>
      <c r="NC425" s="29"/>
      <c r="ND425" s="29"/>
      <c r="NE425" s="29"/>
    </row>
    <row r="426" spans="1:369" ht="16.5" customHeight="1">
      <c r="A426" s="83" t="s">
        <v>717</v>
      </c>
      <c r="B426" s="83"/>
      <c r="C426" s="490"/>
      <c r="D426" s="83"/>
      <c r="E426" s="37" t="s">
        <v>5889</v>
      </c>
      <c r="F426" s="14" t="s">
        <v>6874</v>
      </c>
      <c r="G426" s="37" t="s">
        <v>5890</v>
      </c>
      <c r="H426" s="15">
        <v>2014</v>
      </c>
      <c r="I426" s="15">
        <v>2</v>
      </c>
      <c r="J426" s="15">
        <v>0</v>
      </c>
      <c r="K426" s="15">
        <v>0</v>
      </c>
      <c r="L426" s="16" t="s">
        <v>792</v>
      </c>
      <c r="M426" s="16" t="s">
        <v>6875</v>
      </c>
      <c r="N426" s="16" t="s">
        <v>39</v>
      </c>
      <c r="O426" s="17">
        <v>2112</v>
      </c>
      <c r="P426" s="17">
        <v>0</v>
      </c>
      <c r="Q426" s="17">
        <v>0</v>
      </c>
      <c r="R426" s="18" t="s">
        <v>33</v>
      </c>
      <c r="S426" s="19">
        <v>60</v>
      </c>
      <c r="T426" s="19">
        <v>110</v>
      </c>
      <c r="U426" s="19">
        <v>2.7272727272727271</v>
      </c>
      <c r="V426" s="19">
        <v>0</v>
      </c>
      <c r="W426" s="20">
        <v>0.3</v>
      </c>
      <c r="X426" s="21">
        <v>1267.2</v>
      </c>
      <c r="Y426" s="22" t="s">
        <v>33</v>
      </c>
      <c r="Z426" s="86" t="s">
        <v>6861</v>
      </c>
      <c r="AA426" s="15"/>
      <c r="AB426" s="15"/>
      <c r="AC426" s="15"/>
      <c r="AD426" s="25"/>
      <c r="AE426" s="26"/>
      <c r="AF426" s="27"/>
      <c r="AG426" s="29"/>
      <c r="AH426" s="29"/>
      <c r="AI426" s="29"/>
      <c r="AJ426" s="29"/>
      <c r="AK426" s="29"/>
      <c r="AL426" s="29"/>
      <c r="AM426" s="29"/>
      <c r="AN426" s="29"/>
      <c r="AO426" s="29"/>
      <c r="AP426" s="29"/>
      <c r="AQ426" s="29"/>
      <c r="AR426" s="29"/>
      <c r="AS426" s="29"/>
      <c r="AT426" s="29"/>
      <c r="AU426" s="29"/>
      <c r="AV426" s="29"/>
      <c r="AW426" s="29"/>
      <c r="AX426" s="29"/>
      <c r="AY426" s="29"/>
      <c r="AZ426" s="29"/>
      <c r="BA426" s="29"/>
      <c r="BB426" s="29"/>
      <c r="BC426" s="29"/>
      <c r="BD426" s="29"/>
      <c r="BE426" s="29"/>
      <c r="BF426" s="29"/>
      <c r="BG426" s="29"/>
      <c r="BH426" s="29"/>
      <c r="BI426" s="29"/>
      <c r="BJ426" s="29"/>
      <c r="BK426" s="29"/>
      <c r="BL426" s="29"/>
      <c r="BM426" s="29"/>
      <c r="BN426" s="29"/>
      <c r="BO426" s="29"/>
      <c r="BP426" s="29"/>
      <c r="BQ426" s="29"/>
      <c r="BR426" s="29"/>
      <c r="BS426" s="29"/>
      <c r="BT426" s="29"/>
      <c r="BU426" s="29"/>
      <c r="BV426" s="29"/>
      <c r="BW426" s="29"/>
      <c r="BX426" s="29"/>
      <c r="BY426" s="29"/>
      <c r="BZ426" s="29"/>
      <c r="CA426" s="29"/>
      <c r="CB426" s="29"/>
      <c r="CC426" s="29"/>
      <c r="CD426" s="29"/>
      <c r="CE426" s="29"/>
      <c r="CF426" s="29"/>
      <c r="CG426" s="29"/>
      <c r="CH426" s="29"/>
      <c r="CI426" s="29"/>
      <c r="CJ426" s="29"/>
      <c r="CK426" s="29"/>
      <c r="CL426" s="29"/>
      <c r="CM426" s="29"/>
      <c r="CN426" s="29"/>
      <c r="CO426" s="29"/>
      <c r="CP426" s="29"/>
      <c r="CQ426" s="29"/>
      <c r="CR426" s="29"/>
      <c r="CS426" s="29"/>
      <c r="CT426" s="29"/>
      <c r="CU426" s="29"/>
      <c r="CV426" s="29"/>
      <c r="CW426" s="29"/>
      <c r="CX426" s="29"/>
      <c r="CY426" s="29"/>
      <c r="CZ426" s="29"/>
      <c r="DA426" s="29"/>
      <c r="DB426" s="29"/>
      <c r="DC426" s="29"/>
      <c r="DD426" s="29"/>
      <c r="DE426" s="29"/>
      <c r="DF426" s="29"/>
      <c r="DG426" s="29"/>
      <c r="DH426" s="29"/>
      <c r="DI426" s="29"/>
      <c r="DJ426" s="29"/>
      <c r="DK426" s="29"/>
      <c r="DL426" s="29"/>
      <c r="DM426" s="29"/>
      <c r="DN426" s="29"/>
      <c r="DO426" s="29"/>
      <c r="DP426" s="29"/>
      <c r="DQ426" s="29"/>
      <c r="DR426" s="29"/>
      <c r="DS426" s="29"/>
      <c r="DT426" s="29"/>
      <c r="DU426" s="29"/>
      <c r="DV426" s="29"/>
      <c r="DW426" s="29"/>
      <c r="DX426" s="29"/>
      <c r="DY426" s="29"/>
      <c r="DZ426" s="29"/>
      <c r="EA426" s="29"/>
      <c r="EB426" s="29"/>
      <c r="EC426" s="29"/>
      <c r="ED426" s="29"/>
      <c r="EE426" s="29"/>
      <c r="EF426" s="29"/>
      <c r="EG426" s="29"/>
      <c r="EH426" s="29"/>
      <c r="EI426" s="29"/>
      <c r="EJ426" s="29"/>
      <c r="EK426" s="29"/>
      <c r="EL426" s="29"/>
      <c r="EM426" s="29"/>
      <c r="EN426" s="29"/>
      <c r="EO426" s="29"/>
      <c r="EP426" s="29"/>
      <c r="EQ426" s="29"/>
      <c r="ER426" s="29"/>
      <c r="ES426" s="29"/>
      <c r="ET426" s="29"/>
      <c r="EU426" s="29"/>
      <c r="EV426" s="29"/>
      <c r="EW426" s="29"/>
      <c r="EX426" s="29"/>
      <c r="EY426" s="29"/>
      <c r="EZ426" s="29"/>
      <c r="FA426" s="29"/>
      <c r="FB426" s="29"/>
      <c r="FC426" s="29"/>
      <c r="FD426" s="29"/>
      <c r="FE426" s="29"/>
      <c r="FF426" s="29"/>
      <c r="FG426" s="29"/>
      <c r="FH426" s="29"/>
      <c r="FI426" s="29"/>
      <c r="FJ426" s="29"/>
      <c r="FK426" s="29"/>
      <c r="FL426" s="29"/>
      <c r="FM426" s="29"/>
      <c r="FN426" s="29"/>
      <c r="FO426" s="29"/>
      <c r="FP426" s="29"/>
      <c r="FQ426" s="29"/>
      <c r="FR426" s="29"/>
      <c r="FS426" s="29"/>
      <c r="FT426" s="29"/>
      <c r="FU426" s="29"/>
      <c r="FV426" s="29"/>
      <c r="FW426" s="29"/>
      <c r="FX426" s="29"/>
      <c r="FY426" s="29"/>
      <c r="FZ426" s="29"/>
      <c r="GA426" s="29"/>
      <c r="GB426" s="29"/>
      <c r="GC426" s="29"/>
      <c r="GD426" s="29"/>
      <c r="GE426" s="29"/>
      <c r="GF426" s="29"/>
      <c r="GG426" s="29"/>
      <c r="GH426" s="29"/>
      <c r="GI426" s="29"/>
      <c r="GJ426" s="29"/>
      <c r="GK426" s="29"/>
      <c r="GL426" s="29"/>
      <c r="GM426" s="29"/>
      <c r="GN426" s="29"/>
      <c r="GO426" s="29"/>
      <c r="GP426" s="29"/>
      <c r="GQ426" s="29"/>
      <c r="GR426" s="29"/>
      <c r="GS426" s="29"/>
      <c r="GT426" s="29"/>
      <c r="GU426" s="29"/>
      <c r="GV426" s="29"/>
      <c r="GW426" s="29"/>
      <c r="GX426" s="29"/>
      <c r="GY426" s="29"/>
      <c r="GZ426" s="29"/>
      <c r="HA426" s="29"/>
      <c r="HB426" s="29"/>
      <c r="HC426" s="29"/>
      <c r="HD426" s="29"/>
      <c r="HE426" s="29"/>
      <c r="HF426" s="29"/>
      <c r="HG426" s="29"/>
      <c r="HH426" s="29"/>
      <c r="HI426" s="29"/>
      <c r="HJ426" s="29"/>
      <c r="HK426" s="29"/>
      <c r="HL426" s="29"/>
      <c r="HM426" s="29"/>
      <c r="HN426" s="29"/>
      <c r="HO426" s="29"/>
      <c r="HP426" s="29"/>
      <c r="HQ426" s="29"/>
      <c r="HR426" s="29"/>
      <c r="HS426" s="29"/>
      <c r="HT426" s="29"/>
      <c r="HU426" s="29"/>
      <c r="HV426" s="29"/>
      <c r="HW426" s="29"/>
      <c r="HX426" s="29"/>
      <c r="HY426" s="29"/>
      <c r="HZ426" s="29"/>
      <c r="IA426" s="29"/>
      <c r="IB426" s="29"/>
      <c r="IC426" s="29"/>
      <c r="ID426" s="29"/>
      <c r="IE426" s="29"/>
      <c r="IF426" s="29"/>
      <c r="IG426" s="29"/>
      <c r="IH426" s="29"/>
      <c r="II426" s="29"/>
      <c r="IJ426" s="29"/>
      <c r="IK426" s="29"/>
      <c r="IL426" s="29"/>
      <c r="IM426" s="29"/>
      <c r="IN426" s="29"/>
      <c r="IO426" s="29"/>
      <c r="IP426" s="29"/>
      <c r="IQ426" s="29"/>
      <c r="IR426" s="29"/>
      <c r="IS426" s="29"/>
      <c r="IT426" s="29"/>
      <c r="IU426" s="29"/>
      <c r="IV426" s="29"/>
      <c r="IW426" s="29"/>
      <c r="IX426" s="29"/>
      <c r="IY426" s="29"/>
      <c r="IZ426" s="29"/>
      <c r="JA426" s="29"/>
      <c r="JB426" s="29"/>
      <c r="JC426" s="29"/>
      <c r="JD426" s="29"/>
      <c r="JE426" s="29"/>
      <c r="JF426" s="29"/>
      <c r="JG426" s="29"/>
      <c r="JH426" s="29"/>
      <c r="JI426" s="29"/>
      <c r="JJ426" s="29"/>
      <c r="JK426" s="29"/>
      <c r="JL426" s="29"/>
      <c r="JM426" s="29"/>
      <c r="JN426" s="29"/>
      <c r="JO426" s="29"/>
      <c r="JP426" s="29"/>
      <c r="JQ426" s="29"/>
      <c r="JR426" s="29"/>
      <c r="JS426" s="29"/>
      <c r="JT426" s="29"/>
      <c r="JU426" s="29"/>
      <c r="JV426" s="29"/>
      <c r="JW426" s="29"/>
      <c r="JX426" s="29"/>
      <c r="JY426" s="29"/>
      <c r="JZ426" s="29"/>
      <c r="KA426" s="29"/>
      <c r="KB426" s="29"/>
      <c r="KC426" s="29"/>
      <c r="KD426" s="29"/>
      <c r="KE426" s="29"/>
      <c r="KF426" s="29"/>
      <c r="KG426" s="29"/>
      <c r="KH426" s="29"/>
      <c r="KI426" s="29"/>
      <c r="KJ426" s="29"/>
      <c r="KK426" s="29"/>
      <c r="KL426" s="29"/>
      <c r="KM426" s="29"/>
      <c r="KN426" s="29"/>
      <c r="KO426" s="29"/>
      <c r="KP426" s="29"/>
      <c r="KQ426" s="29"/>
      <c r="KR426" s="29"/>
      <c r="KS426" s="29"/>
      <c r="KT426" s="29"/>
      <c r="KU426" s="29"/>
      <c r="KV426" s="29"/>
      <c r="KW426" s="29"/>
      <c r="KX426" s="29"/>
      <c r="KY426" s="29"/>
      <c r="KZ426" s="29"/>
      <c r="LA426" s="29"/>
      <c r="LB426" s="29"/>
      <c r="LC426" s="29"/>
      <c r="LD426" s="29"/>
      <c r="LE426" s="29"/>
      <c r="LF426" s="29"/>
      <c r="LG426" s="29"/>
      <c r="LH426" s="29"/>
      <c r="LI426" s="29"/>
      <c r="LJ426" s="29"/>
      <c r="LK426" s="29"/>
      <c r="LL426" s="29"/>
      <c r="LM426" s="29"/>
      <c r="LN426" s="29"/>
      <c r="LO426" s="29"/>
      <c r="LP426" s="29"/>
      <c r="LQ426" s="29"/>
      <c r="LR426" s="29"/>
      <c r="LS426" s="29"/>
      <c r="LT426" s="29"/>
      <c r="LU426" s="29"/>
      <c r="LV426" s="29"/>
      <c r="LW426" s="29"/>
      <c r="LX426" s="29"/>
      <c r="LY426" s="29"/>
      <c r="LZ426" s="29"/>
      <c r="MA426" s="29"/>
      <c r="MB426" s="29"/>
      <c r="MC426" s="29"/>
      <c r="MD426" s="29"/>
      <c r="ME426" s="29"/>
      <c r="MF426" s="29"/>
      <c r="MG426" s="29"/>
      <c r="MH426" s="29"/>
      <c r="MI426" s="29"/>
      <c r="MJ426" s="29"/>
      <c r="MK426" s="29"/>
      <c r="ML426" s="29"/>
      <c r="MM426" s="29"/>
      <c r="MN426" s="29"/>
      <c r="MO426" s="29"/>
      <c r="MP426" s="29"/>
      <c r="MQ426" s="29"/>
      <c r="MR426" s="29"/>
      <c r="MS426" s="29"/>
      <c r="MT426" s="29"/>
      <c r="MU426" s="29"/>
      <c r="MV426" s="29"/>
      <c r="MW426" s="29"/>
      <c r="MX426" s="29"/>
      <c r="MY426" s="29"/>
      <c r="MZ426" s="29"/>
      <c r="NA426" s="29"/>
      <c r="NB426" s="29"/>
      <c r="NC426" s="29"/>
      <c r="ND426" s="29"/>
      <c r="NE426" s="29"/>
    </row>
    <row r="427" spans="1:369" ht="16.5" customHeight="1">
      <c r="A427" s="83" t="s">
        <v>717</v>
      </c>
      <c r="B427" s="83"/>
      <c r="C427" s="490"/>
      <c r="D427" s="83"/>
      <c r="E427" s="37" t="s">
        <v>5889</v>
      </c>
      <c r="F427" s="14" t="s">
        <v>6874</v>
      </c>
      <c r="G427" s="37" t="s">
        <v>5890</v>
      </c>
      <c r="H427" s="15">
        <v>2017</v>
      </c>
      <c r="I427" s="15">
        <v>2</v>
      </c>
      <c r="J427" s="15">
        <v>0</v>
      </c>
      <c r="K427" s="15">
        <v>0</v>
      </c>
      <c r="L427" s="16" t="s">
        <v>792</v>
      </c>
      <c r="M427" s="16" t="s">
        <v>6875</v>
      </c>
      <c r="N427" s="16" t="s">
        <v>39</v>
      </c>
      <c r="O427" s="17">
        <v>2112</v>
      </c>
      <c r="P427" s="17">
        <v>0</v>
      </c>
      <c r="Q427" s="17">
        <v>0</v>
      </c>
      <c r="R427" s="18" t="s">
        <v>33</v>
      </c>
      <c r="S427" s="19">
        <v>60</v>
      </c>
      <c r="T427" s="19">
        <v>110</v>
      </c>
      <c r="U427" s="19">
        <v>2.7272727272727271</v>
      </c>
      <c r="V427" s="19">
        <v>0</v>
      </c>
      <c r="W427" s="20">
        <v>0.3</v>
      </c>
      <c r="X427" s="21">
        <v>1267.2</v>
      </c>
      <c r="Y427" s="22" t="s">
        <v>33</v>
      </c>
      <c r="Z427" s="86" t="s">
        <v>6861</v>
      </c>
      <c r="AA427" s="15"/>
      <c r="AB427" s="15"/>
      <c r="AC427" s="15"/>
      <c r="AD427" s="25"/>
      <c r="AE427" s="26"/>
      <c r="AF427" s="27"/>
      <c r="AG427" s="29"/>
      <c r="AH427" s="29"/>
      <c r="AI427" s="29"/>
      <c r="AJ427" s="29"/>
      <c r="AK427" s="29"/>
      <c r="AL427" s="29"/>
      <c r="AM427" s="29"/>
      <c r="AN427" s="29"/>
      <c r="AO427" s="29"/>
      <c r="AP427" s="29"/>
      <c r="AQ427" s="29"/>
      <c r="AR427" s="29"/>
      <c r="AS427" s="29"/>
      <c r="AT427" s="29"/>
      <c r="AU427" s="29"/>
      <c r="AV427" s="29"/>
      <c r="AW427" s="29"/>
      <c r="AX427" s="29"/>
      <c r="AY427" s="29"/>
      <c r="AZ427" s="29"/>
      <c r="BA427" s="29"/>
      <c r="BB427" s="29"/>
      <c r="BC427" s="29"/>
      <c r="BD427" s="29"/>
      <c r="BE427" s="29"/>
      <c r="BF427" s="29"/>
      <c r="BG427" s="29"/>
      <c r="BH427" s="29"/>
      <c r="BI427" s="29"/>
      <c r="BJ427" s="29"/>
      <c r="BK427" s="29"/>
      <c r="BL427" s="29"/>
      <c r="BM427" s="29"/>
      <c r="BN427" s="29"/>
      <c r="BO427" s="29"/>
      <c r="BP427" s="29"/>
      <c r="BQ427" s="29"/>
      <c r="BR427" s="29"/>
      <c r="BS427" s="29"/>
      <c r="BT427" s="29"/>
      <c r="BU427" s="29"/>
      <c r="BV427" s="29"/>
      <c r="BW427" s="29"/>
      <c r="BX427" s="29"/>
      <c r="BY427" s="29"/>
      <c r="BZ427" s="29"/>
      <c r="CA427" s="29"/>
      <c r="CB427" s="29"/>
      <c r="CC427" s="29"/>
      <c r="CD427" s="29"/>
      <c r="CE427" s="29"/>
      <c r="CF427" s="29"/>
      <c r="CG427" s="29"/>
      <c r="CH427" s="29"/>
      <c r="CI427" s="29"/>
      <c r="CJ427" s="29"/>
      <c r="CK427" s="29"/>
      <c r="CL427" s="29"/>
      <c r="CM427" s="29"/>
      <c r="CN427" s="29"/>
      <c r="CO427" s="29"/>
      <c r="CP427" s="29"/>
      <c r="CQ427" s="29"/>
      <c r="CR427" s="29"/>
      <c r="CS427" s="29"/>
      <c r="CT427" s="29"/>
      <c r="CU427" s="29"/>
      <c r="CV427" s="29"/>
      <c r="CW427" s="29"/>
      <c r="CX427" s="29"/>
      <c r="CY427" s="29"/>
      <c r="CZ427" s="29"/>
      <c r="DA427" s="29"/>
      <c r="DB427" s="29"/>
      <c r="DC427" s="29"/>
      <c r="DD427" s="29"/>
      <c r="DE427" s="29"/>
      <c r="DF427" s="29"/>
      <c r="DG427" s="29"/>
      <c r="DH427" s="29"/>
      <c r="DI427" s="29"/>
      <c r="DJ427" s="29"/>
      <c r="DK427" s="29"/>
      <c r="DL427" s="29"/>
      <c r="DM427" s="29"/>
      <c r="DN427" s="29"/>
      <c r="DO427" s="29"/>
      <c r="DP427" s="29"/>
      <c r="DQ427" s="29"/>
      <c r="DR427" s="29"/>
      <c r="DS427" s="29"/>
      <c r="DT427" s="29"/>
      <c r="DU427" s="29"/>
      <c r="DV427" s="29"/>
      <c r="DW427" s="29"/>
      <c r="DX427" s="29"/>
      <c r="DY427" s="29"/>
      <c r="DZ427" s="29"/>
      <c r="EA427" s="29"/>
      <c r="EB427" s="29"/>
      <c r="EC427" s="29"/>
      <c r="ED427" s="29"/>
      <c r="EE427" s="29"/>
      <c r="EF427" s="29"/>
      <c r="EG427" s="29"/>
      <c r="EH427" s="29"/>
      <c r="EI427" s="29"/>
      <c r="EJ427" s="29"/>
      <c r="EK427" s="29"/>
      <c r="EL427" s="29"/>
      <c r="EM427" s="29"/>
      <c r="EN427" s="29"/>
      <c r="EO427" s="29"/>
      <c r="EP427" s="29"/>
      <c r="EQ427" s="29"/>
      <c r="ER427" s="29"/>
      <c r="ES427" s="29"/>
      <c r="ET427" s="29"/>
      <c r="EU427" s="29"/>
      <c r="EV427" s="29"/>
      <c r="EW427" s="29"/>
      <c r="EX427" s="29"/>
      <c r="EY427" s="29"/>
      <c r="EZ427" s="29"/>
      <c r="FA427" s="29"/>
      <c r="FB427" s="29"/>
      <c r="FC427" s="29"/>
      <c r="FD427" s="29"/>
      <c r="FE427" s="29"/>
      <c r="FF427" s="29"/>
      <c r="FG427" s="29"/>
      <c r="FH427" s="29"/>
      <c r="FI427" s="29"/>
      <c r="FJ427" s="29"/>
      <c r="FK427" s="29"/>
      <c r="FL427" s="29"/>
      <c r="FM427" s="29"/>
      <c r="FN427" s="29"/>
      <c r="FO427" s="29"/>
      <c r="FP427" s="29"/>
      <c r="FQ427" s="29"/>
      <c r="FR427" s="29"/>
      <c r="FS427" s="29"/>
      <c r="FT427" s="29"/>
      <c r="FU427" s="29"/>
      <c r="FV427" s="29"/>
      <c r="FW427" s="29"/>
      <c r="FX427" s="29"/>
      <c r="FY427" s="29"/>
      <c r="FZ427" s="29"/>
      <c r="GA427" s="29"/>
      <c r="GB427" s="29"/>
      <c r="GC427" s="29"/>
      <c r="GD427" s="29"/>
      <c r="GE427" s="29"/>
      <c r="GF427" s="29"/>
      <c r="GG427" s="29"/>
      <c r="GH427" s="29"/>
      <c r="GI427" s="29"/>
      <c r="GJ427" s="29"/>
      <c r="GK427" s="29"/>
      <c r="GL427" s="29"/>
      <c r="GM427" s="29"/>
      <c r="GN427" s="29"/>
      <c r="GO427" s="29"/>
      <c r="GP427" s="29"/>
      <c r="GQ427" s="29"/>
      <c r="GR427" s="29"/>
      <c r="GS427" s="29"/>
      <c r="GT427" s="29"/>
      <c r="GU427" s="29"/>
      <c r="GV427" s="29"/>
      <c r="GW427" s="29"/>
      <c r="GX427" s="29"/>
      <c r="GY427" s="29"/>
      <c r="GZ427" s="29"/>
      <c r="HA427" s="29"/>
      <c r="HB427" s="29"/>
      <c r="HC427" s="29"/>
      <c r="HD427" s="29"/>
      <c r="HE427" s="29"/>
      <c r="HF427" s="29"/>
      <c r="HG427" s="29"/>
      <c r="HH427" s="29"/>
      <c r="HI427" s="29"/>
      <c r="HJ427" s="29"/>
      <c r="HK427" s="29"/>
      <c r="HL427" s="29"/>
      <c r="HM427" s="29"/>
      <c r="HN427" s="29"/>
      <c r="HO427" s="29"/>
      <c r="HP427" s="29"/>
      <c r="HQ427" s="29"/>
      <c r="HR427" s="29"/>
      <c r="HS427" s="29"/>
      <c r="HT427" s="29"/>
      <c r="HU427" s="29"/>
      <c r="HV427" s="29"/>
      <c r="HW427" s="29"/>
      <c r="HX427" s="29"/>
      <c r="HY427" s="29"/>
      <c r="HZ427" s="29"/>
      <c r="IA427" s="29"/>
      <c r="IB427" s="29"/>
      <c r="IC427" s="29"/>
      <c r="ID427" s="29"/>
      <c r="IE427" s="29"/>
      <c r="IF427" s="29"/>
      <c r="IG427" s="29"/>
      <c r="IH427" s="29"/>
      <c r="II427" s="29"/>
      <c r="IJ427" s="29"/>
      <c r="IK427" s="29"/>
      <c r="IL427" s="29"/>
      <c r="IM427" s="29"/>
      <c r="IN427" s="29"/>
      <c r="IO427" s="29"/>
      <c r="IP427" s="29"/>
      <c r="IQ427" s="29"/>
      <c r="IR427" s="29"/>
      <c r="IS427" s="29"/>
      <c r="IT427" s="29"/>
      <c r="IU427" s="29"/>
      <c r="IV427" s="29"/>
      <c r="IW427" s="29"/>
      <c r="IX427" s="29"/>
      <c r="IY427" s="29"/>
      <c r="IZ427" s="29"/>
      <c r="JA427" s="29"/>
      <c r="JB427" s="29"/>
      <c r="JC427" s="29"/>
      <c r="JD427" s="29"/>
      <c r="JE427" s="29"/>
      <c r="JF427" s="29"/>
      <c r="JG427" s="29"/>
      <c r="JH427" s="29"/>
      <c r="JI427" s="29"/>
      <c r="JJ427" s="29"/>
      <c r="JK427" s="29"/>
      <c r="JL427" s="29"/>
      <c r="JM427" s="29"/>
      <c r="JN427" s="29"/>
      <c r="JO427" s="29"/>
      <c r="JP427" s="29"/>
      <c r="JQ427" s="29"/>
      <c r="JR427" s="29"/>
      <c r="JS427" s="29"/>
      <c r="JT427" s="29"/>
      <c r="JU427" s="29"/>
      <c r="JV427" s="29"/>
      <c r="JW427" s="29"/>
      <c r="JX427" s="29"/>
      <c r="JY427" s="29"/>
      <c r="JZ427" s="29"/>
      <c r="KA427" s="29"/>
      <c r="KB427" s="29"/>
      <c r="KC427" s="29"/>
      <c r="KD427" s="29"/>
      <c r="KE427" s="29"/>
      <c r="KF427" s="29"/>
      <c r="KG427" s="29"/>
      <c r="KH427" s="29"/>
      <c r="KI427" s="29"/>
      <c r="KJ427" s="29"/>
      <c r="KK427" s="29"/>
      <c r="KL427" s="29"/>
      <c r="KM427" s="29"/>
      <c r="KN427" s="29"/>
      <c r="KO427" s="29"/>
      <c r="KP427" s="29"/>
      <c r="KQ427" s="29"/>
      <c r="KR427" s="29"/>
      <c r="KS427" s="29"/>
      <c r="KT427" s="29"/>
      <c r="KU427" s="29"/>
      <c r="KV427" s="29"/>
      <c r="KW427" s="29"/>
      <c r="KX427" s="29"/>
      <c r="KY427" s="29"/>
      <c r="KZ427" s="29"/>
      <c r="LA427" s="29"/>
      <c r="LB427" s="29"/>
      <c r="LC427" s="29"/>
      <c r="LD427" s="29"/>
      <c r="LE427" s="29"/>
      <c r="LF427" s="29"/>
      <c r="LG427" s="29"/>
      <c r="LH427" s="29"/>
      <c r="LI427" s="29"/>
      <c r="LJ427" s="29"/>
      <c r="LK427" s="29"/>
      <c r="LL427" s="29"/>
      <c r="LM427" s="29"/>
      <c r="LN427" s="29"/>
      <c r="LO427" s="29"/>
      <c r="LP427" s="29"/>
      <c r="LQ427" s="29"/>
      <c r="LR427" s="29"/>
      <c r="LS427" s="29"/>
      <c r="LT427" s="29"/>
      <c r="LU427" s="29"/>
      <c r="LV427" s="29"/>
      <c r="LW427" s="29"/>
      <c r="LX427" s="29"/>
      <c r="LY427" s="29"/>
      <c r="LZ427" s="29"/>
      <c r="MA427" s="29"/>
      <c r="MB427" s="29"/>
      <c r="MC427" s="29"/>
      <c r="MD427" s="29"/>
      <c r="ME427" s="29"/>
      <c r="MF427" s="29"/>
      <c r="MG427" s="29"/>
      <c r="MH427" s="29"/>
      <c r="MI427" s="29"/>
      <c r="MJ427" s="29"/>
      <c r="MK427" s="29"/>
      <c r="ML427" s="29"/>
      <c r="MM427" s="29"/>
      <c r="MN427" s="29"/>
      <c r="MO427" s="29"/>
      <c r="MP427" s="29"/>
      <c r="MQ427" s="29"/>
      <c r="MR427" s="29"/>
      <c r="MS427" s="29"/>
      <c r="MT427" s="29"/>
      <c r="MU427" s="29"/>
      <c r="MV427" s="29"/>
      <c r="MW427" s="29"/>
      <c r="MX427" s="29"/>
      <c r="MY427" s="29"/>
      <c r="MZ427" s="29"/>
      <c r="NA427" s="29"/>
      <c r="NB427" s="29"/>
      <c r="NC427" s="29"/>
      <c r="ND427" s="29"/>
      <c r="NE427" s="29"/>
    </row>
    <row r="428" spans="1:369" ht="16.5" customHeight="1">
      <c r="A428" s="83" t="s">
        <v>717</v>
      </c>
      <c r="B428" s="13"/>
      <c r="C428" s="189"/>
      <c r="D428" s="83"/>
      <c r="E428" s="14" t="s">
        <v>750</v>
      </c>
      <c r="F428" s="14" t="s">
        <v>733</v>
      </c>
      <c r="G428" s="14" t="s">
        <v>751</v>
      </c>
      <c r="H428" s="15">
        <v>2013</v>
      </c>
      <c r="I428" s="15">
        <v>2</v>
      </c>
      <c r="J428" s="15">
        <v>0</v>
      </c>
      <c r="K428" s="15">
        <v>0</v>
      </c>
      <c r="L428" s="16" t="s">
        <v>726</v>
      </c>
      <c r="M428" s="16" t="s">
        <v>6860</v>
      </c>
      <c r="N428" s="16" t="s">
        <v>720</v>
      </c>
      <c r="O428" s="17">
        <v>1460</v>
      </c>
      <c r="P428" s="17">
        <v>5840</v>
      </c>
      <c r="Q428" s="17">
        <v>0</v>
      </c>
      <c r="R428" s="18" t="s">
        <v>33</v>
      </c>
      <c r="S428" s="19">
        <v>60</v>
      </c>
      <c r="T428" s="19">
        <v>240</v>
      </c>
      <c r="U428" s="19">
        <v>2.2291666666666665</v>
      </c>
      <c r="V428" s="19">
        <v>0</v>
      </c>
      <c r="W428" s="20">
        <v>0.53500000000000003</v>
      </c>
      <c r="X428" s="21">
        <v>1562.2</v>
      </c>
      <c r="Y428" s="22" t="s">
        <v>33</v>
      </c>
      <c r="Z428" s="86" t="s">
        <v>6861</v>
      </c>
      <c r="AA428" s="15"/>
      <c r="AB428" s="15"/>
      <c r="AC428" s="15"/>
      <c r="AD428" s="25"/>
      <c r="AE428" s="26"/>
      <c r="AF428" s="27"/>
      <c r="AG428" s="29"/>
      <c r="AH428" s="29"/>
      <c r="AI428" s="29"/>
      <c r="AJ428" s="29"/>
      <c r="AK428" s="29"/>
      <c r="AL428" s="29"/>
      <c r="AM428" s="29"/>
      <c r="AN428" s="29"/>
      <c r="AO428" s="29"/>
      <c r="AP428" s="29"/>
      <c r="AQ428" s="29"/>
      <c r="AR428" s="29"/>
      <c r="AS428" s="29"/>
      <c r="AT428" s="29"/>
      <c r="AU428" s="29"/>
      <c r="AV428" s="29"/>
      <c r="AW428" s="29"/>
      <c r="AX428" s="29"/>
      <c r="AY428" s="29"/>
      <c r="AZ428" s="29"/>
      <c r="BA428" s="29"/>
      <c r="BB428" s="29"/>
      <c r="BC428" s="29"/>
      <c r="BD428" s="29"/>
      <c r="BE428" s="29"/>
      <c r="BF428" s="29"/>
      <c r="BG428" s="29"/>
      <c r="BH428" s="29"/>
      <c r="BI428" s="29"/>
      <c r="BJ428" s="29"/>
      <c r="BK428" s="29"/>
      <c r="BL428" s="29"/>
      <c r="BM428" s="29"/>
      <c r="BN428" s="29"/>
      <c r="BO428" s="29"/>
      <c r="BP428" s="29"/>
      <c r="BQ428" s="29"/>
      <c r="BR428" s="29"/>
      <c r="BS428" s="29"/>
      <c r="BT428" s="29"/>
      <c r="BU428" s="29"/>
      <c r="BV428" s="29"/>
      <c r="BW428" s="29"/>
      <c r="BX428" s="29"/>
      <c r="BY428" s="29"/>
      <c r="BZ428" s="29"/>
      <c r="CA428" s="29"/>
      <c r="CB428" s="29"/>
      <c r="CC428" s="29"/>
      <c r="CD428" s="29"/>
      <c r="CE428" s="29"/>
      <c r="CF428" s="29"/>
      <c r="CG428" s="29"/>
      <c r="CH428" s="29"/>
      <c r="CI428" s="29"/>
      <c r="CJ428" s="29"/>
      <c r="CK428" s="29"/>
      <c r="CL428" s="29"/>
      <c r="CM428" s="29"/>
      <c r="CN428" s="29"/>
      <c r="CO428" s="29"/>
      <c r="CP428" s="29"/>
      <c r="CQ428" s="29"/>
      <c r="CR428" s="29"/>
      <c r="CS428" s="29"/>
      <c r="CT428" s="29"/>
      <c r="CU428" s="29"/>
      <c r="CV428" s="29"/>
      <c r="CW428" s="29"/>
      <c r="CX428" s="29"/>
      <c r="CY428" s="29"/>
      <c r="CZ428" s="29"/>
      <c r="DA428" s="29"/>
      <c r="DB428" s="29"/>
      <c r="DC428" s="29"/>
      <c r="DD428" s="29"/>
      <c r="DE428" s="29"/>
      <c r="DF428" s="29"/>
      <c r="DG428" s="29"/>
      <c r="DH428" s="29"/>
      <c r="DI428" s="29"/>
      <c r="DJ428" s="29"/>
      <c r="DK428" s="29"/>
      <c r="DL428" s="29"/>
      <c r="DM428" s="29"/>
      <c r="DN428" s="29"/>
      <c r="DO428" s="29"/>
      <c r="DP428" s="29"/>
      <c r="DQ428" s="29"/>
      <c r="DR428" s="29"/>
      <c r="DS428" s="29"/>
      <c r="DT428" s="29"/>
      <c r="DU428" s="29"/>
      <c r="DV428" s="29"/>
      <c r="DW428" s="29"/>
      <c r="DX428" s="29"/>
      <c r="DY428" s="29"/>
      <c r="DZ428" s="29"/>
      <c r="EA428" s="29"/>
      <c r="EB428" s="29"/>
      <c r="EC428" s="29"/>
      <c r="ED428" s="29"/>
      <c r="EE428" s="29"/>
      <c r="EF428" s="29"/>
      <c r="EG428" s="29"/>
      <c r="EH428" s="29"/>
      <c r="EI428" s="29"/>
      <c r="EJ428" s="29"/>
      <c r="EK428" s="29"/>
      <c r="EL428" s="29"/>
      <c r="EM428" s="29"/>
      <c r="EN428" s="29"/>
      <c r="EO428" s="29"/>
      <c r="EP428" s="29"/>
      <c r="EQ428" s="29"/>
      <c r="ER428" s="29"/>
      <c r="ES428" s="29"/>
      <c r="ET428" s="29"/>
      <c r="EU428" s="29"/>
      <c r="EV428" s="29"/>
      <c r="EW428" s="29"/>
      <c r="EX428" s="29"/>
      <c r="EY428" s="29"/>
      <c r="EZ428" s="29"/>
      <c r="FA428" s="29"/>
      <c r="FB428" s="29"/>
      <c r="FC428" s="29"/>
      <c r="FD428" s="29"/>
      <c r="FE428" s="29"/>
      <c r="FF428" s="29"/>
      <c r="FG428" s="29"/>
      <c r="FH428" s="29"/>
      <c r="FI428" s="29"/>
      <c r="FJ428" s="29"/>
      <c r="FK428" s="29"/>
      <c r="FL428" s="29"/>
      <c r="FM428" s="29"/>
      <c r="FN428" s="29"/>
      <c r="FO428" s="29"/>
      <c r="FP428" s="29"/>
      <c r="FQ428" s="29"/>
      <c r="FR428" s="29"/>
      <c r="FS428" s="29"/>
      <c r="FT428" s="29"/>
      <c r="FU428" s="29"/>
      <c r="FV428" s="29"/>
      <c r="FW428" s="29"/>
      <c r="FX428" s="29"/>
      <c r="FY428" s="29"/>
      <c r="FZ428" s="29"/>
      <c r="GA428" s="29"/>
      <c r="GB428" s="29"/>
      <c r="GC428" s="29"/>
      <c r="GD428" s="29"/>
      <c r="GE428" s="29"/>
      <c r="GF428" s="29"/>
      <c r="GG428" s="29"/>
      <c r="GH428" s="29"/>
      <c r="GI428" s="29"/>
      <c r="GJ428" s="29"/>
      <c r="GK428" s="29"/>
      <c r="GL428" s="29"/>
      <c r="GM428" s="29"/>
      <c r="GN428" s="29"/>
      <c r="GO428" s="29"/>
      <c r="GP428" s="29"/>
      <c r="GQ428" s="29"/>
      <c r="GR428" s="29"/>
      <c r="GS428" s="29"/>
      <c r="GT428" s="29"/>
      <c r="GU428" s="29"/>
      <c r="GV428" s="29"/>
      <c r="GW428" s="29"/>
      <c r="GX428" s="29"/>
      <c r="GY428" s="29"/>
      <c r="GZ428" s="29"/>
      <c r="HA428" s="29"/>
      <c r="HB428" s="29"/>
      <c r="HC428" s="29"/>
      <c r="HD428" s="29"/>
      <c r="HE428" s="29"/>
      <c r="HF428" s="29"/>
      <c r="HG428" s="29"/>
      <c r="HH428" s="29"/>
      <c r="HI428" s="29"/>
      <c r="HJ428" s="29"/>
      <c r="HK428" s="29"/>
      <c r="HL428" s="29"/>
      <c r="HM428" s="29"/>
      <c r="HN428" s="29"/>
      <c r="HO428" s="29"/>
      <c r="HP428" s="29"/>
      <c r="HQ428" s="29"/>
      <c r="HR428" s="29"/>
      <c r="HS428" s="29"/>
      <c r="HT428" s="29"/>
      <c r="HU428" s="29"/>
      <c r="HV428" s="29"/>
      <c r="HW428" s="29"/>
      <c r="HX428" s="29"/>
      <c r="HY428" s="29"/>
      <c r="HZ428" s="29"/>
      <c r="IA428" s="29"/>
      <c r="IB428" s="29"/>
      <c r="IC428" s="29"/>
      <c r="ID428" s="29"/>
      <c r="IE428" s="29"/>
      <c r="IF428" s="29"/>
      <c r="IG428" s="29"/>
      <c r="IH428" s="29"/>
      <c r="II428" s="29"/>
      <c r="IJ428" s="29"/>
      <c r="IK428" s="29"/>
      <c r="IL428" s="29"/>
      <c r="IM428" s="29"/>
      <c r="IN428" s="29"/>
      <c r="IO428" s="29"/>
      <c r="IP428" s="29"/>
      <c r="IQ428" s="29"/>
      <c r="IR428" s="29"/>
      <c r="IS428" s="29"/>
      <c r="IT428" s="29"/>
      <c r="IU428" s="29"/>
      <c r="IV428" s="29"/>
      <c r="IW428" s="29"/>
      <c r="IX428" s="29"/>
      <c r="IY428" s="29"/>
      <c r="IZ428" s="29"/>
      <c r="JA428" s="29"/>
      <c r="JB428" s="29"/>
      <c r="JC428" s="29"/>
      <c r="JD428" s="29"/>
      <c r="JE428" s="29"/>
      <c r="JF428" s="29"/>
      <c r="JG428" s="29"/>
      <c r="JH428" s="29"/>
      <c r="JI428" s="29"/>
      <c r="JJ428" s="29"/>
      <c r="JK428" s="29"/>
      <c r="JL428" s="29"/>
      <c r="JM428" s="29"/>
      <c r="JN428" s="29"/>
      <c r="JO428" s="29"/>
      <c r="JP428" s="29"/>
      <c r="JQ428" s="29"/>
      <c r="JR428" s="29"/>
      <c r="JS428" s="29"/>
      <c r="JT428" s="29"/>
      <c r="JU428" s="29"/>
      <c r="JV428" s="29"/>
      <c r="JW428" s="29"/>
      <c r="JX428" s="29"/>
      <c r="JY428" s="29"/>
      <c r="JZ428" s="29"/>
      <c r="KA428" s="29"/>
      <c r="KB428" s="29"/>
      <c r="KC428" s="29"/>
      <c r="KD428" s="29"/>
      <c r="KE428" s="29"/>
      <c r="KF428" s="29"/>
      <c r="KG428" s="29"/>
      <c r="KH428" s="29"/>
      <c r="KI428" s="29"/>
      <c r="KJ428" s="29"/>
      <c r="KK428" s="29"/>
      <c r="KL428" s="29"/>
      <c r="KM428" s="29"/>
      <c r="KN428" s="29"/>
      <c r="KO428" s="29"/>
      <c r="KP428" s="29"/>
      <c r="KQ428" s="29"/>
      <c r="KR428" s="29"/>
      <c r="KS428" s="29"/>
      <c r="KT428" s="29"/>
      <c r="KU428" s="29"/>
      <c r="KV428" s="29"/>
      <c r="KW428" s="29"/>
      <c r="KX428" s="29"/>
      <c r="KY428" s="29"/>
      <c r="KZ428" s="29"/>
      <c r="LA428" s="29"/>
      <c r="LB428" s="29"/>
      <c r="LC428" s="29"/>
      <c r="LD428" s="29"/>
      <c r="LE428" s="29"/>
      <c r="LF428" s="29"/>
      <c r="LG428" s="29"/>
      <c r="LH428" s="29"/>
      <c r="LI428" s="29"/>
      <c r="LJ428" s="29"/>
      <c r="LK428" s="29"/>
      <c r="LL428" s="29"/>
      <c r="LM428" s="29"/>
      <c r="LN428" s="29"/>
      <c r="LO428" s="29"/>
      <c r="LP428" s="29"/>
      <c r="LQ428" s="29"/>
      <c r="LR428" s="29"/>
      <c r="LS428" s="29"/>
      <c r="LT428" s="29"/>
      <c r="LU428" s="29"/>
      <c r="LV428" s="29"/>
      <c r="LW428" s="29"/>
      <c r="LX428" s="29"/>
      <c r="LY428" s="29"/>
      <c r="LZ428" s="29"/>
      <c r="MA428" s="29"/>
      <c r="MB428" s="29"/>
      <c r="MC428" s="29"/>
      <c r="MD428" s="29"/>
      <c r="ME428" s="29"/>
      <c r="MF428" s="29"/>
      <c r="MG428" s="29"/>
      <c r="MH428" s="29"/>
      <c r="MI428" s="29"/>
      <c r="MJ428" s="29"/>
      <c r="MK428" s="29"/>
      <c r="ML428" s="29"/>
      <c r="MM428" s="29"/>
      <c r="MN428" s="29"/>
      <c r="MO428" s="29"/>
      <c r="MP428" s="29"/>
      <c r="MQ428" s="29"/>
      <c r="MR428" s="29"/>
      <c r="MS428" s="29"/>
      <c r="MT428" s="29"/>
      <c r="MU428" s="29"/>
      <c r="MV428" s="29"/>
      <c r="MW428" s="29"/>
      <c r="MX428" s="29"/>
      <c r="MY428" s="29"/>
      <c r="MZ428" s="29"/>
      <c r="NA428" s="29"/>
      <c r="NB428" s="29"/>
      <c r="NC428" s="29"/>
      <c r="ND428" s="29"/>
      <c r="NE428" s="29"/>
    </row>
    <row r="429" spans="1:369" ht="16.5" customHeight="1">
      <c r="A429" s="83" t="s">
        <v>717</v>
      </c>
      <c r="B429" s="13"/>
      <c r="C429" s="189"/>
      <c r="D429" s="83"/>
      <c r="E429" s="14" t="s">
        <v>732</v>
      </c>
      <c r="F429" s="14" t="s">
        <v>733</v>
      </c>
      <c r="G429" s="14" t="s">
        <v>734</v>
      </c>
      <c r="H429" s="15">
        <v>2013</v>
      </c>
      <c r="I429" s="15">
        <v>4</v>
      </c>
      <c r="J429" s="15">
        <v>0</v>
      </c>
      <c r="K429" s="15">
        <v>0</v>
      </c>
      <c r="L429" s="16" t="s">
        <v>726</v>
      </c>
      <c r="M429" s="16" t="s">
        <v>5870</v>
      </c>
      <c r="N429" s="16" t="s">
        <v>720</v>
      </c>
      <c r="O429" s="17">
        <v>1460</v>
      </c>
      <c r="P429" s="17">
        <v>5840</v>
      </c>
      <c r="Q429" s="17">
        <v>0</v>
      </c>
      <c r="R429" s="18" t="s">
        <v>33</v>
      </c>
      <c r="S429" s="19">
        <v>60</v>
      </c>
      <c r="T429" s="19">
        <v>120</v>
      </c>
      <c r="U429" s="19">
        <v>5.833333333333333</v>
      </c>
      <c r="V429" s="19">
        <v>0</v>
      </c>
      <c r="W429" s="20">
        <v>0.7</v>
      </c>
      <c r="X429" s="21">
        <v>4087.9999999999995</v>
      </c>
      <c r="Y429" s="22" t="s">
        <v>33</v>
      </c>
      <c r="Z429" s="86" t="s">
        <v>62</v>
      </c>
      <c r="AA429" s="15"/>
      <c r="AB429" s="15"/>
      <c r="AC429" s="15"/>
      <c r="AD429" s="25"/>
      <c r="AE429" s="26"/>
      <c r="AF429" s="27"/>
      <c r="AG429" s="29"/>
      <c r="AH429" s="29"/>
      <c r="AI429" s="29"/>
      <c r="AJ429" s="29"/>
      <c r="AK429" s="29"/>
      <c r="AL429" s="29"/>
      <c r="AM429" s="29"/>
      <c r="AN429" s="29"/>
      <c r="AO429" s="29"/>
      <c r="AP429" s="29"/>
      <c r="AQ429" s="29"/>
      <c r="AR429" s="29"/>
      <c r="AS429" s="29"/>
      <c r="AT429" s="29"/>
      <c r="AU429" s="29"/>
      <c r="AV429" s="29"/>
      <c r="AW429" s="29"/>
      <c r="AX429" s="29"/>
      <c r="AY429" s="29"/>
      <c r="AZ429" s="29"/>
      <c r="BA429" s="29"/>
      <c r="BB429" s="29"/>
      <c r="BC429" s="29"/>
      <c r="BD429" s="29"/>
      <c r="BE429" s="29"/>
      <c r="BF429" s="29"/>
      <c r="BG429" s="29"/>
      <c r="BH429" s="29"/>
      <c r="BI429" s="29"/>
      <c r="BJ429" s="29"/>
      <c r="BK429" s="29"/>
      <c r="BL429" s="29"/>
      <c r="BM429" s="29"/>
      <c r="BN429" s="29"/>
      <c r="BO429" s="29"/>
      <c r="BP429" s="29"/>
      <c r="BQ429" s="29"/>
      <c r="BR429" s="29"/>
      <c r="BS429" s="29"/>
      <c r="BT429" s="29"/>
      <c r="BU429" s="29"/>
      <c r="BV429" s="29"/>
      <c r="BW429" s="29"/>
      <c r="BX429" s="29"/>
      <c r="BY429" s="29"/>
      <c r="BZ429" s="29"/>
      <c r="CA429" s="29"/>
      <c r="CB429" s="29"/>
      <c r="CC429" s="29"/>
      <c r="CD429" s="29"/>
      <c r="CE429" s="29"/>
      <c r="CF429" s="29"/>
      <c r="CG429" s="29"/>
      <c r="CH429" s="29"/>
      <c r="CI429" s="29"/>
      <c r="CJ429" s="29"/>
      <c r="CK429" s="29"/>
      <c r="CL429" s="29"/>
      <c r="CM429" s="29"/>
      <c r="CN429" s="29"/>
      <c r="CO429" s="29"/>
      <c r="CP429" s="29"/>
      <c r="CQ429" s="29"/>
      <c r="CR429" s="29"/>
      <c r="CS429" s="29"/>
      <c r="CT429" s="29"/>
      <c r="CU429" s="29"/>
      <c r="CV429" s="29"/>
      <c r="CW429" s="29"/>
      <c r="CX429" s="29"/>
      <c r="CY429" s="29"/>
      <c r="CZ429" s="29"/>
      <c r="DA429" s="29"/>
      <c r="DB429" s="29"/>
      <c r="DC429" s="29"/>
      <c r="DD429" s="29"/>
      <c r="DE429" s="29"/>
      <c r="DF429" s="29"/>
      <c r="DG429" s="29"/>
      <c r="DH429" s="29"/>
      <c r="DI429" s="29"/>
      <c r="DJ429" s="29"/>
      <c r="DK429" s="29"/>
      <c r="DL429" s="29"/>
      <c r="DM429" s="29"/>
      <c r="DN429" s="29"/>
      <c r="DO429" s="29"/>
      <c r="DP429" s="29"/>
      <c r="DQ429" s="29"/>
      <c r="DR429" s="29"/>
      <c r="DS429" s="29"/>
      <c r="DT429" s="29"/>
      <c r="DU429" s="29"/>
      <c r="DV429" s="29"/>
      <c r="DW429" s="29"/>
      <c r="DX429" s="29"/>
      <c r="DY429" s="29"/>
      <c r="DZ429" s="29"/>
      <c r="EA429" s="29"/>
      <c r="EB429" s="29"/>
      <c r="EC429" s="29"/>
      <c r="ED429" s="29"/>
      <c r="EE429" s="29"/>
      <c r="EF429" s="29"/>
      <c r="EG429" s="29"/>
      <c r="EH429" s="29"/>
      <c r="EI429" s="29"/>
      <c r="EJ429" s="29"/>
      <c r="EK429" s="29"/>
      <c r="EL429" s="29"/>
      <c r="EM429" s="29"/>
      <c r="EN429" s="29"/>
      <c r="EO429" s="29"/>
      <c r="EP429" s="29"/>
      <c r="EQ429" s="29"/>
      <c r="ER429" s="29"/>
      <c r="ES429" s="29"/>
      <c r="ET429" s="29"/>
      <c r="EU429" s="29"/>
      <c r="EV429" s="29"/>
      <c r="EW429" s="29"/>
      <c r="EX429" s="29"/>
      <c r="EY429" s="29"/>
      <c r="EZ429" s="29"/>
      <c r="FA429" s="29"/>
      <c r="FB429" s="29"/>
      <c r="FC429" s="29"/>
      <c r="FD429" s="29"/>
      <c r="FE429" s="29"/>
      <c r="FF429" s="29"/>
      <c r="FG429" s="29"/>
      <c r="FH429" s="29"/>
      <c r="FI429" s="29"/>
      <c r="FJ429" s="29"/>
      <c r="FK429" s="29"/>
      <c r="FL429" s="29"/>
      <c r="FM429" s="29"/>
      <c r="FN429" s="29"/>
      <c r="FO429" s="29"/>
      <c r="FP429" s="29"/>
      <c r="FQ429" s="29"/>
      <c r="FR429" s="29"/>
      <c r="FS429" s="29"/>
      <c r="FT429" s="29"/>
      <c r="FU429" s="29"/>
      <c r="FV429" s="29"/>
      <c r="FW429" s="29"/>
      <c r="FX429" s="29"/>
      <c r="FY429" s="29"/>
      <c r="FZ429" s="29"/>
      <c r="GA429" s="29"/>
      <c r="GB429" s="29"/>
      <c r="GC429" s="29"/>
      <c r="GD429" s="29"/>
      <c r="GE429" s="29"/>
      <c r="GF429" s="29"/>
      <c r="GG429" s="29"/>
      <c r="GH429" s="29"/>
      <c r="GI429" s="29"/>
      <c r="GJ429" s="29"/>
      <c r="GK429" s="29"/>
      <c r="GL429" s="29"/>
      <c r="GM429" s="29"/>
      <c r="GN429" s="29"/>
      <c r="GO429" s="29"/>
      <c r="GP429" s="29"/>
      <c r="GQ429" s="29"/>
      <c r="GR429" s="29"/>
      <c r="GS429" s="29"/>
      <c r="GT429" s="29"/>
      <c r="GU429" s="29"/>
      <c r="GV429" s="29"/>
      <c r="GW429" s="29"/>
      <c r="GX429" s="29"/>
      <c r="GY429" s="29"/>
      <c r="GZ429" s="29"/>
      <c r="HA429" s="29"/>
      <c r="HB429" s="29"/>
      <c r="HC429" s="29"/>
      <c r="HD429" s="29"/>
      <c r="HE429" s="29"/>
      <c r="HF429" s="29"/>
      <c r="HG429" s="29"/>
      <c r="HH429" s="29"/>
      <c r="HI429" s="29"/>
      <c r="HJ429" s="29"/>
      <c r="HK429" s="29"/>
      <c r="HL429" s="29"/>
      <c r="HM429" s="29"/>
      <c r="HN429" s="29"/>
      <c r="HO429" s="29"/>
      <c r="HP429" s="29"/>
      <c r="HQ429" s="29"/>
      <c r="HR429" s="29"/>
      <c r="HS429" s="29"/>
      <c r="HT429" s="29"/>
      <c r="HU429" s="29"/>
      <c r="HV429" s="29"/>
      <c r="HW429" s="29"/>
      <c r="HX429" s="29"/>
      <c r="HY429" s="29"/>
      <c r="HZ429" s="29"/>
      <c r="IA429" s="29"/>
      <c r="IB429" s="29"/>
      <c r="IC429" s="29"/>
      <c r="ID429" s="29"/>
      <c r="IE429" s="29"/>
      <c r="IF429" s="29"/>
      <c r="IG429" s="29"/>
      <c r="IH429" s="29"/>
      <c r="II429" s="29"/>
      <c r="IJ429" s="29"/>
      <c r="IK429" s="29"/>
      <c r="IL429" s="29"/>
      <c r="IM429" s="29"/>
      <c r="IN429" s="29"/>
      <c r="IO429" s="29"/>
      <c r="IP429" s="29"/>
      <c r="IQ429" s="29"/>
      <c r="IR429" s="29"/>
      <c r="IS429" s="29"/>
      <c r="IT429" s="29"/>
      <c r="IU429" s="29"/>
      <c r="IV429" s="29"/>
      <c r="IW429" s="29"/>
      <c r="IX429" s="29"/>
      <c r="IY429" s="29"/>
      <c r="IZ429" s="29"/>
      <c r="JA429" s="29"/>
      <c r="JB429" s="29"/>
      <c r="JC429" s="29"/>
      <c r="JD429" s="29"/>
      <c r="JE429" s="29"/>
      <c r="JF429" s="29"/>
      <c r="JG429" s="29"/>
      <c r="JH429" s="29"/>
      <c r="JI429" s="29"/>
      <c r="JJ429" s="29"/>
      <c r="JK429" s="29"/>
      <c r="JL429" s="29"/>
      <c r="JM429" s="29"/>
      <c r="JN429" s="29"/>
      <c r="JO429" s="29"/>
      <c r="JP429" s="29"/>
      <c r="JQ429" s="29"/>
      <c r="JR429" s="29"/>
      <c r="JS429" s="29"/>
      <c r="JT429" s="29"/>
      <c r="JU429" s="29"/>
      <c r="JV429" s="29"/>
      <c r="JW429" s="29"/>
      <c r="JX429" s="29"/>
      <c r="JY429" s="29"/>
      <c r="JZ429" s="29"/>
      <c r="KA429" s="29"/>
      <c r="KB429" s="29"/>
      <c r="KC429" s="29"/>
      <c r="KD429" s="29"/>
      <c r="KE429" s="29"/>
      <c r="KF429" s="29"/>
      <c r="KG429" s="29"/>
      <c r="KH429" s="29"/>
      <c r="KI429" s="29"/>
      <c r="KJ429" s="29"/>
      <c r="KK429" s="29"/>
      <c r="KL429" s="29"/>
      <c r="KM429" s="29"/>
      <c r="KN429" s="29"/>
      <c r="KO429" s="29"/>
      <c r="KP429" s="29"/>
      <c r="KQ429" s="29"/>
      <c r="KR429" s="29"/>
      <c r="KS429" s="29"/>
      <c r="KT429" s="29"/>
      <c r="KU429" s="29"/>
      <c r="KV429" s="29"/>
      <c r="KW429" s="29"/>
      <c r="KX429" s="29"/>
      <c r="KY429" s="29"/>
      <c r="KZ429" s="29"/>
      <c r="LA429" s="29"/>
      <c r="LB429" s="29"/>
      <c r="LC429" s="29"/>
      <c r="LD429" s="29"/>
      <c r="LE429" s="29"/>
      <c r="LF429" s="29"/>
      <c r="LG429" s="29"/>
      <c r="LH429" s="29"/>
      <c r="LI429" s="29"/>
      <c r="LJ429" s="29"/>
      <c r="LK429" s="29"/>
      <c r="LL429" s="29"/>
      <c r="LM429" s="29"/>
      <c r="LN429" s="29"/>
      <c r="LO429" s="29"/>
      <c r="LP429" s="29"/>
      <c r="LQ429" s="29"/>
      <c r="LR429" s="29"/>
      <c r="LS429" s="29"/>
      <c r="LT429" s="29"/>
      <c r="LU429" s="29"/>
      <c r="LV429" s="29"/>
      <c r="LW429" s="29"/>
      <c r="LX429" s="29"/>
      <c r="LY429" s="29"/>
      <c r="LZ429" s="29"/>
      <c r="MA429" s="29"/>
      <c r="MB429" s="29"/>
      <c r="MC429" s="29"/>
      <c r="MD429" s="29"/>
      <c r="ME429" s="29"/>
      <c r="MF429" s="29"/>
      <c r="MG429" s="29"/>
      <c r="MH429" s="29"/>
      <c r="MI429" s="29"/>
      <c r="MJ429" s="29"/>
      <c r="MK429" s="29"/>
      <c r="ML429" s="29"/>
      <c r="MM429" s="29"/>
      <c r="MN429" s="29"/>
      <c r="MO429" s="29"/>
      <c r="MP429" s="29"/>
      <c r="MQ429" s="29"/>
      <c r="MR429" s="29"/>
      <c r="MS429" s="29"/>
      <c r="MT429" s="29"/>
      <c r="MU429" s="29"/>
      <c r="MV429" s="29"/>
      <c r="MW429" s="29"/>
      <c r="MX429" s="29"/>
      <c r="MY429" s="29"/>
      <c r="MZ429" s="29"/>
      <c r="NA429" s="29"/>
      <c r="NB429" s="29"/>
      <c r="NC429" s="29"/>
      <c r="ND429" s="29"/>
      <c r="NE429" s="29"/>
    </row>
    <row r="430" spans="1:369" ht="16.5" customHeight="1">
      <c r="A430" s="83" t="s">
        <v>717</v>
      </c>
      <c r="B430" s="83"/>
      <c r="C430" s="490"/>
      <c r="D430" s="83"/>
      <c r="E430" s="37" t="s">
        <v>5877</v>
      </c>
      <c r="F430" s="37" t="s">
        <v>5878</v>
      </c>
      <c r="G430" s="37" t="s">
        <v>5876</v>
      </c>
      <c r="H430" s="15">
        <v>2017</v>
      </c>
      <c r="I430" s="15">
        <v>1</v>
      </c>
      <c r="J430" s="15">
        <v>0</v>
      </c>
      <c r="K430" s="15">
        <v>0</v>
      </c>
      <c r="L430" s="16" t="s">
        <v>777</v>
      </c>
      <c r="M430" s="16" t="s">
        <v>6875</v>
      </c>
      <c r="N430" s="16" t="s">
        <v>39</v>
      </c>
      <c r="O430" s="17">
        <v>1040</v>
      </c>
      <c r="P430" s="17">
        <v>0</v>
      </c>
      <c r="Q430" s="17">
        <v>0</v>
      </c>
      <c r="R430" s="18" t="s">
        <v>33</v>
      </c>
      <c r="S430" s="19">
        <v>60</v>
      </c>
      <c r="T430" s="19">
        <v>110</v>
      </c>
      <c r="U430" s="19">
        <v>10</v>
      </c>
      <c r="V430" s="19">
        <v>0</v>
      </c>
      <c r="W430" s="20">
        <v>1.1000000000000001</v>
      </c>
      <c r="X430" s="21">
        <v>1144</v>
      </c>
      <c r="Y430" s="22" t="s">
        <v>33</v>
      </c>
      <c r="Z430" s="86" t="s">
        <v>6861</v>
      </c>
      <c r="AA430" s="15"/>
      <c r="AB430" s="15"/>
      <c r="AC430" s="15"/>
      <c r="AD430" s="25"/>
      <c r="AE430" s="26"/>
      <c r="AF430" s="27"/>
      <c r="AG430" s="29"/>
      <c r="AH430" s="29"/>
      <c r="AI430" s="29"/>
      <c r="AJ430" s="29"/>
      <c r="AK430" s="29"/>
      <c r="AL430" s="29"/>
      <c r="AM430" s="29"/>
      <c r="AN430" s="29"/>
      <c r="AO430" s="29"/>
      <c r="AP430" s="29"/>
      <c r="AQ430" s="29"/>
      <c r="AR430" s="29"/>
      <c r="AS430" s="29"/>
      <c r="AT430" s="29"/>
      <c r="AU430" s="29"/>
      <c r="AV430" s="29"/>
      <c r="AW430" s="29"/>
      <c r="AX430" s="29"/>
      <c r="AY430" s="29"/>
      <c r="AZ430" s="29"/>
      <c r="BA430" s="29"/>
      <c r="BB430" s="29"/>
      <c r="BC430" s="29"/>
      <c r="BD430" s="29"/>
      <c r="BE430" s="29"/>
      <c r="BF430" s="29"/>
      <c r="BG430" s="29"/>
      <c r="BH430" s="29"/>
      <c r="BI430" s="29"/>
      <c r="BJ430" s="29"/>
      <c r="BK430" s="29"/>
      <c r="BL430" s="29"/>
      <c r="BM430" s="29"/>
      <c r="BN430" s="29"/>
      <c r="BO430" s="29"/>
      <c r="BP430" s="29"/>
      <c r="BQ430" s="29"/>
      <c r="BR430" s="29"/>
      <c r="BS430" s="29"/>
      <c r="BT430" s="29"/>
      <c r="BU430" s="29"/>
      <c r="BV430" s="29"/>
      <c r="BW430" s="29"/>
      <c r="BX430" s="29"/>
      <c r="BY430" s="29"/>
      <c r="BZ430" s="29"/>
      <c r="CA430" s="29"/>
      <c r="CB430" s="29"/>
      <c r="CC430" s="29"/>
      <c r="CD430" s="29"/>
      <c r="CE430" s="29"/>
      <c r="CF430" s="29"/>
      <c r="CG430" s="29"/>
      <c r="CH430" s="29"/>
      <c r="CI430" s="29"/>
      <c r="CJ430" s="29"/>
      <c r="CK430" s="29"/>
      <c r="CL430" s="29"/>
      <c r="CM430" s="29"/>
      <c r="CN430" s="29"/>
      <c r="CO430" s="29"/>
      <c r="CP430" s="29"/>
      <c r="CQ430" s="29"/>
      <c r="CR430" s="29"/>
      <c r="CS430" s="29"/>
      <c r="CT430" s="29"/>
      <c r="CU430" s="29"/>
      <c r="CV430" s="29"/>
      <c r="CW430" s="29"/>
      <c r="CX430" s="29"/>
      <c r="CY430" s="29"/>
      <c r="CZ430" s="29"/>
      <c r="DA430" s="29"/>
      <c r="DB430" s="29"/>
      <c r="DC430" s="29"/>
      <c r="DD430" s="29"/>
      <c r="DE430" s="29"/>
      <c r="DF430" s="29"/>
      <c r="DG430" s="29"/>
      <c r="DH430" s="29"/>
      <c r="DI430" s="29"/>
      <c r="DJ430" s="29"/>
      <c r="DK430" s="29"/>
      <c r="DL430" s="29"/>
      <c r="DM430" s="29"/>
      <c r="DN430" s="29"/>
      <c r="DO430" s="29"/>
      <c r="DP430" s="29"/>
      <c r="DQ430" s="29"/>
      <c r="DR430" s="29"/>
      <c r="DS430" s="29"/>
      <c r="DT430" s="29"/>
      <c r="DU430" s="29"/>
      <c r="DV430" s="29"/>
      <c r="DW430" s="29"/>
      <c r="DX430" s="29"/>
      <c r="DY430" s="29"/>
      <c r="DZ430" s="29"/>
      <c r="EA430" s="29"/>
      <c r="EB430" s="29"/>
      <c r="EC430" s="29"/>
      <c r="ED430" s="29"/>
      <c r="EE430" s="29"/>
      <c r="EF430" s="29"/>
      <c r="EG430" s="29"/>
      <c r="EH430" s="29"/>
      <c r="EI430" s="29"/>
      <c r="EJ430" s="29"/>
      <c r="EK430" s="29"/>
      <c r="EL430" s="29"/>
      <c r="EM430" s="29"/>
      <c r="EN430" s="29"/>
      <c r="EO430" s="29"/>
      <c r="EP430" s="29"/>
      <c r="EQ430" s="29"/>
      <c r="ER430" s="29"/>
      <c r="ES430" s="29"/>
      <c r="ET430" s="29"/>
      <c r="EU430" s="29"/>
      <c r="EV430" s="29"/>
      <c r="EW430" s="29"/>
      <c r="EX430" s="29"/>
      <c r="EY430" s="29"/>
      <c r="EZ430" s="29"/>
      <c r="FA430" s="29"/>
      <c r="FB430" s="29"/>
      <c r="FC430" s="29"/>
      <c r="FD430" s="29"/>
      <c r="FE430" s="29"/>
      <c r="FF430" s="29"/>
      <c r="FG430" s="29"/>
      <c r="FH430" s="29"/>
      <c r="FI430" s="29"/>
      <c r="FJ430" s="29"/>
      <c r="FK430" s="29"/>
      <c r="FL430" s="29"/>
      <c r="FM430" s="29"/>
      <c r="FN430" s="29"/>
      <c r="FO430" s="29"/>
      <c r="FP430" s="29"/>
      <c r="FQ430" s="29"/>
      <c r="FR430" s="29"/>
      <c r="FS430" s="29"/>
      <c r="FT430" s="29"/>
      <c r="FU430" s="29"/>
      <c r="FV430" s="29"/>
      <c r="FW430" s="29"/>
      <c r="FX430" s="29"/>
      <c r="FY430" s="29"/>
      <c r="FZ430" s="29"/>
      <c r="GA430" s="29"/>
      <c r="GB430" s="29"/>
      <c r="GC430" s="29"/>
      <c r="GD430" s="29"/>
      <c r="GE430" s="29"/>
      <c r="GF430" s="29"/>
      <c r="GG430" s="29"/>
      <c r="GH430" s="29"/>
      <c r="GI430" s="29"/>
      <c r="GJ430" s="29"/>
      <c r="GK430" s="29"/>
      <c r="GL430" s="29"/>
      <c r="GM430" s="29"/>
      <c r="GN430" s="29"/>
      <c r="GO430" s="29"/>
      <c r="GP430" s="29"/>
      <c r="GQ430" s="29"/>
      <c r="GR430" s="29"/>
      <c r="GS430" s="29"/>
      <c r="GT430" s="29"/>
      <c r="GU430" s="29"/>
      <c r="GV430" s="29"/>
      <c r="GW430" s="29"/>
      <c r="GX430" s="29"/>
      <c r="GY430" s="29"/>
      <c r="GZ430" s="29"/>
      <c r="HA430" s="29"/>
      <c r="HB430" s="29"/>
      <c r="HC430" s="29"/>
      <c r="HD430" s="29"/>
      <c r="HE430" s="29"/>
      <c r="HF430" s="29"/>
      <c r="HG430" s="29"/>
      <c r="HH430" s="29"/>
      <c r="HI430" s="29"/>
      <c r="HJ430" s="29"/>
      <c r="HK430" s="29"/>
      <c r="HL430" s="29"/>
      <c r="HM430" s="29"/>
      <c r="HN430" s="29"/>
      <c r="HO430" s="29"/>
      <c r="HP430" s="29"/>
      <c r="HQ430" s="29"/>
      <c r="HR430" s="29"/>
      <c r="HS430" s="29"/>
      <c r="HT430" s="29"/>
      <c r="HU430" s="29"/>
      <c r="HV430" s="29"/>
      <c r="HW430" s="29"/>
      <c r="HX430" s="29"/>
      <c r="HY430" s="29"/>
      <c r="HZ430" s="29"/>
      <c r="IA430" s="29"/>
      <c r="IB430" s="29"/>
      <c r="IC430" s="29"/>
      <c r="ID430" s="29"/>
      <c r="IE430" s="29"/>
      <c r="IF430" s="29"/>
      <c r="IG430" s="29"/>
      <c r="IH430" s="29"/>
      <c r="II430" s="29"/>
      <c r="IJ430" s="29"/>
      <c r="IK430" s="29"/>
      <c r="IL430" s="29"/>
      <c r="IM430" s="29"/>
      <c r="IN430" s="29"/>
      <c r="IO430" s="29"/>
      <c r="IP430" s="29"/>
      <c r="IQ430" s="29"/>
      <c r="IR430" s="29"/>
      <c r="IS430" s="29"/>
      <c r="IT430" s="29"/>
      <c r="IU430" s="29"/>
      <c r="IV430" s="29"/>
      <c r="IW430" s="29"/>
      <c r="IX430" s="29"/>
      <c r="IY430" s="29"/>
      <c r="IZ430" s="29"/>
      <c r="JA430" s="29"/>
      <c r="JB430" s="29"/>
      <c r="JC430" s="29"/>
      <c r="JD430" s="29"/>
      <c r="JE430" s="29"/>
      <c r="JF430" s="29"/>
      <c r="JG430" s="29"/>
      <c r="JH430" s="29"/>
      <c r="JI430" s="29"/>
      <c r="JJ430" s="29"/>
      <c r="JK430" s="29"/>
      <c r="JL430" s="29"/>
      <c r="JM430" s="29"/>
      <c r="JN430" s="29"/>
      <c r="JO430" s="29"/>
      <c r="JP430" s="29"/>
      <c r="JQ430" s="29"/>
      <c r="JR430" s="29"/>
      <c r="JS430" s="29"/>
      <c r="JT430" s="29"/>
      <c r="JU430" s="29"/>
      <c r="JV430" s="29"/>
      <c r="JW430" s="29"/>
      <c r="JX430" s="29"/>
      <c r="JY430" s="29"/>
      <c r="JZ430" s="29"/>
      <c r="KA430" s="29"/>
      <c r="KB430" s="29"/>
      <c r="KC430" s="29"/>
      <c r="KD430" s="29"/>
      <c r="KE430" s="29"/>
      <c r="KF430" s="29"/>
      <c r="KG430" s="29"/>
      <c r="KH430" s="29"/>
      <c r="KI430" s="29"/>
      <c r="KJ430" s="29"/>
      <c r="KK430" s="29"/>
      <c r="KL430" s="29"/>
      <c r="KM430" s="29"/>
      <c r="KN430" s="29"/>
      <c r="KO430" s="29"/>
      <c r="KP430" s="29"/>
      <c r="KQ430" s="29"/>
      <c r="KR430" s="29"/>
      <c r="KS430" s="29"/>
      <c r="KT430" s="29"/>
      <c r="KU430" s="29"/>
      <c r="KV430" s="29"/>
      <c r="KW430" s="29"/>
      <c r="KX430" s="29"/>
      <c r="KY430" s="29"/>
      <c r="KZ430" s="29"/>
      <c r="LA430" s="29"/>
      <c r="LB430" s="29"/>
      <c r="LC430" s="29"/>
      <c r="LD430" s="29"/>
      <c r="LE430" s="29"/>
      <c r="LF430" s="29"/>
      <c r="LG430" s="29"/>
      <c r="LH430" s="29"/>
      <c r="LI430" s="29"/>
      <c r="LJ430" s="29"/>
      <c r="LK430" s="29"/>
      <c r="LL430" s="29"/>
      <c r="LM430" s="29"/>
      <c r="LN430" s="29"/>
      <c r="LO430" s="29"/>
      <c r="LP430" s="29"/>
      <c r="LQ430" s="29"/>
      <c r="LR430" s="29"/>
      <c r="LS430" s="29"/>
      <c r="LT430" s="29"/>
      <c r="LU430" s="29"/>
      <c r="LV430" s="29"/>
      <c r="LW430" s="29"/>
      <c r="LX430" s="29"/>
      <c r="LY430" s="29"/>
      <c r="LZ430" s="29"/>
      <c r="MA430" s="29"/>
      <c r="MB430" s="29"/>
      <c r="MC430" s="29"/>
      <c r="MD430" s="29"/>
      <c r="ME430" s="29"/>
      <c r="MF430" s="29"/>
      <c r="MG430" s="29"/>
      <c r="MH430" s="29"/>
      <c r="MI430" s="29"/>
      <c r="MJ430" s="29"/>
      <c r="MK430" s="29"/>
      <c r="ML430" s="29"/>
      <c r="MM430" s="29"/>
      <c r="MN430" s="29"/>
      <c r="MO430" s="29"/>
      <c r="MP430" s="29"/>
      <c r="MQ430" s="29"/>
      <c r="MR430" s="29"/>
      <c r="MS430" s="29"/>
      <c r="MT430" s="29"/>
      <c r="MU430" s="29"/>
      <c r="MV430" s="29"/>
      <c r="MW430" s="29"/>
      <c r="MX430" s="29"/>
      <c r="MY430" s="29"/>
      <c r="MZ430" s="29"/>
      <c r="NA430" s="29"/>
      <c r="NB430" s="29"/>
      <c r="NC430" s="29"/>
      <c r="ND430" s="29"/>
      <c r="NE430" s="29"/>
    </row>
    <row r="431" spans="1:369" ht="16.5" customHeight="1">
      <c r="A431" s="83" t="s">
        <v>717</v>
      </c>
      <c r="B431" s="83"/>
      <c r="C431" s="490"/>
      <c r="D431" s="83"/>
      <c r="E431" s="37" t="s">
        <v>5889</v>
      </c>
      <c r="F431" s="14" t="s">
        <v>6874</v>
      </c>
      <c r="G431" s="37" t="s">
        <v>5890</v>
      </c>
      <c r="H431" s="15">
        <v>2010</v>
      </c>
      <c r="I431" s="15">
        <v>8</v>
      </c>
      <c r="J431" s="15">
        <v>0</v>
      </c>
      <c r="K431" s="15">
        <v>0</v>
      </c>
      <c r="L431" s="16" t="s">
        <v>791</v>
      </c>
      <c r="M431" s="16" t="s">
        <v>6875</v>
      </c>
      <c r="N431" s="16" t="s">
        <v>39</v>
      </c>
      <c r="O431" s="17">
        <v>1505</v>
      </c>
      <c r="P431" s="17">
        <v>0</v>
      </c>
      <c r="Q431" s="17">
        <v>0</v>
      </c>
      <c r="R431" s="18" t="s">
        <v>33</v>
      </c>
      <c r="S431" s="19">
        <v>60</v>
      </c>
      <c r="T431" s="19">
        <v>110</v>
      </c>
      <c r="U431" s="19">
        <v>8.1818181818181817</v>
      </c>
      <c r="V431" s="19">
        <v>0</v>
      </c>
      <c r="W431" s="20">
        <v>0.9</v>
      </c>
      <c r="X431" s="21">
        <v>10836</v>
      </c>
      <c r="Y431" s="22" t="s">
        <v>33</v>
      </c>
      <c r="Z431" s="86" t="s">
        <v>6861</v>
      </c>
      <c r="AA431" s="15"/>
      <c r="AB431" s="15"/>
      <c r="AC431" s="15"/>
      <c r="AD431" s="25"/>
      <c r="AE431" s="26"/>
      <c r="AF431" s="27"/>
      <c r="AG431" s="29"/>
      <c r="AH431" s="29"/>
      <c r="AI431" s="29"/>
      <c r="AJ431" s="29"/>
      <c r="AK431" s="29"/>
      <c r="AL431" s="29"/>
      <c r="AM431" s="29"/>
      <c r="AN431" s="29"/>
      <c r="AO431" s="29"/>
      <c r="AP431" s="29"/>
      <c r="AQ431" s="29"/>
      <c r="AR431" s="29"/>
      <c r="AS431" s="29"/>
      <c r="AT431" s="29"/>
      <c r="AU431" s="29"/>
      <c r="AV431" s="29"/>
      <c r="AW431" s="29"/>
      <c r="AX431" s="29"/>
      <c r="AY431" s="29"/>
      <c r="AZ431" s="29"/>
      <c r="BA431" s="29"/>
      <c r="BB431" s="29"/>
      <c r="BC431" s="29"/>
      <c r="BD431" s="29"/>
      <c r="BE431" s="29"/>
      <c r="BF431" s="29"/>
      <c r="BG431" s="29"/>
      <c r="BH431" s="29"/>
      <c r="BI431" s="29"/>
      <c r="BJ431" s="29"/>
      <c r="BK431" s="29"/>
      <c r="BL431" s="29"/>
      <c r="BM431" s="29"/>
      <c r="BN431" s="29"/>
      <c r="BO431" s="29"/>
      <c r="BP431" s="29"/>
      <c r="BQ431" s="29"/>
      <c r="BR431" s="29"/>
      <c r="BS431" s="29"/>
      <c r="BT431" s="29"/>
      <c r="BU431" s="29"/>
      <c r="BV431" s="29"/>
      <c r="BW431" s="29"/>
      <c r="BX431" s="29"/>
      <c r="BY431" s="29"/>
      <c r="BZ431" s="29"/>
      <c r="CA431" s="29"/>
      <c r="CB431" s="29"/>
      <c r="CC431" s="29"/>
      <c r="CD431" s="29"/>
      <c r="CE431" s="29"/>
      <c r="CF431" s="29"/>
      <c r="CG431" s="29"/>
      <c r="CH431" s="29"/>
      <c r="CI431" s="29"/>
      <c r="CJ431" s="29"/>
      <c r="CK431" s="29"/>
      <c r="CL431" s="29"/>
      <c r="CM431" s="29"/>
      <c r="CN431" s="29"/>
      <c r="CO431" s="29"/>
      <c r="CP431" s="29"/>
      <c r="CQ431" s="29"/>
      <c r="CR431" s="29"/>
      <c r="CS431" s="29"/>
      <c r="CT431" s="29"/>
      <c r="CU431" s="29"/>
      <c r="CV431" s="29"/>
      <c r="CW431" s="29"/>
      <c r="CX431" s="29"/>
      <c r="CY431" s="29"/>
      <c r="CZ431" s="29"/>
      <c r="DA431" s="29"/>
      <c r="DB431" s="29"/>
      <c r="DC431" s="29"/>
      <c r="DD431" s="29"/>
      <c r="DE431" s="29"/>
      <c r="DF431" s="29"/>
      <c r="DG431" s="29"/>
      <c r="DH431" s="29"/>
      <c r="DI431" s="29"/>
      <c r="DJ431" s="29"/>
      <c r="DK431" s="29"/>
      <c r="DL431" s="29"/>
      <c r="DM431" s="29"/>
      <c r="DN431" s="29"/>
      <c r="DO431" s="29"/>
      <c r="DP431" s="29"/>
      <c r="DQ431" s="29"/>
      <c r="DR431" s="29"/>
      <c r="DS431" s="29"/>
      <c r="DT431" s="29"/>
      <c r="DU431" s="29"/>
      <c r="DV431" s="29"/>
      <c r="DW431" s="29"/>
      <c r="DX431" s="29"/>
      <c r="DY431" s="29"/>
      <c r="DZ431" s="29"/>
      <c r="EA431" s="29"/>
      <c r="EB431" s="29"/>
      <c r="EC431" s="29"/>
      <c r="ED431" s="29"/>
      <c r="EE431" s="29"/>
      <c r="EF431" s="29"/>
      <c r="EG431" s="29"/>
      <c r="EH431" s="29"/>
      <c r="EI431" s="29"/>
      <c r="EJ431" s="29"/>
      <c r="EK431" s="29"/>
      <c r="EL431" s="29"/>
      <c r="EM431" s="29"/>
      <c r="EN431" s="29"/>
      <c r="EO431" s="29"/>
      <c r="EP431" s="29"/>
      <c r="EQ431" s="29"/>
      <c r="ER431" s="29"/>
      <c r="ES431" s="29"/>
      <c r="ET431" s="29"/>
      <c r="EU431" s="29"/>
      <c r="EV431" s="29"/>
      <c r="EW431" s="29"/>
      <c r="EX431" s="29"/>
      <c r="EY431" s="29"/>
      <c r="EZ431" s="29"/>
      <c r="FA431" s="29"/>
      <c r="FB431" s="29"/>
      <c r="FC431" s="29"/>
      <c r="FD431" s="29"/>
      <c r="FE431" s="29"/>
      <c r="FF431" s="29"/>
      <c r="FG431" s="29"/>
      <c r="FH431" s="29"/>
      <c r="FI431" s="29"/>
      <c r="FJ431" s="29"/>
      <c r="FK431" s="29"/>
      <c r="FL431" s="29"/>
      <c r="FM431" s="29"/>
      <c r="FN431" s="29"/>
      <c r="FO431" s="29"/>
      <c r="FP431" s="29"/>
      <c r="FQ431" s="29"/>
      <c r="FR431" s="29"/>
      <c r="FS431" s="29"/>
      <c r="FT431" s="29"/>
      <c r="FU431" s="29"/>
      <c r="FV431" s="29"/>
      <c r="FW431" s="29"/>
      <c r="FX431" s="29"/>
      <c r="FY431" s="29"/>
      <c r="FZ431" s="29"/>
      <c r="GA431" s="29"/>
      <c r="GB431" s="29"/>
      <c r="GC431" s="29"/>
      <c r="GD431" s="29"/>
      <c r="GE431" s="29"/>
      <c r="GF431" s="29"/>
      <c r="GG431" s="29"/>
      <c r="GH431" s="29"/>
      <c r="GI431" s="29"/>
      <c r="GJ431" s="29"/>
      <c r="GK431" s="29"/>
      <c r="GL431" s="29"/>
      <c r="GM431" s="29"/>
      <c r="GN431" s="29"/>
      <c r="GO431" s="29"/>
      <c r="GP431" s="29"/>
      <c r="GQ431" s="29"/>
      <c r="GR431" s="29"/>
      <c r="GS431" s="29"/>
      <c r="GT431" s="29"/>
      <c r="GU431" s="29"/>
      <c r="GV431" s="29"/>
      <c r="GW431" s="29"/>
      <c r="GX431" s="29"/>
      <c r="GY431" s="29"/>
      <c r="GZ431" s="29"/>
      <c r="HA431" s="29"/>
      <c r="HB431" s="29"/>
      <c r="HC431" s="29"/>
      <c r="HD431" s="29"/>
      <c r="HE431" s="29"/>
      <c r="HF431" s="29"/>
      <c r="HG431" s="29"/>
      <c r="HH431" s="29"/>
      <c r="HI431" s="29"/>
      <c r="HJ431" s="29"/>
      <c r="HK431" s="29"/>
      <c r="HL431" s="29"/>
      <c r="HM431" s="29"/>
      <c r="HN431" s="29"/>
      <c r="HO431" s="29"/>
      <c r="HP431" s="29"/>
      <c r="HQ431" s="29"/>
      <c r="HR431" s="29"/>
      <c r="HS431" s="29"/>
      <c r="HT431" s="29"/>
      <c r="HU431" s="29"/>
      <c r="HV431" s="29"/>
      <c r="HW431" s="29"/>
      <c r="HX431" s="29"/>
      <c r="HY431" s="29"/>
      <c r="HZ431" s="29"/>
      <c r="IA431" s="29"/>
      <c r="IB431" s="29"/>
      <c r="IC431" s="29"/>
      <c r="ID431" s="29"/>
      <c r="IE431" s="29"/>
      <c r="IF431" s="29"/>
      <c r="IG431" s="29"/>
      <c r="IH431" s="29"/>
      <c r="II431" s="29"/>
      <c r="IJ431" s="29"/>
      <c r="IK431" s="29"/>
      <c r="IL431" s="29"/>
      <c r="IM431" s="29"/>
      <c r="IN431" s="29"/>
      <c r="IO431" s="29"/>
      <c r="IP431" s="29"/>
      <c r="IQ431" s="29"/>
      <c r="IR431" s="29"/>
      <c r="IS431" s="29"/>
      <c r="IT431" s="29"/>
      <c r="IU431" s="29"/>
      <c r="IV431" s="29"/>
      <c r="IW431" s="29"/>
      <c r="IX431" s="29"/>
      <c r="IY431" s="29"/>
      <c r="IZ431" s="29"/>
      <c r="JA431" s="29"/>
      <c r="JB431" s="29"/>
      <c r="JC431" s="29"/>
      <c r="JD431" s="29"/>
      <c r="JE431" s="29"/>
      <c r="JF431" s="29"/>
      <c r="JG431" s="29"/>
      <c r="JH431" s="29"/>
      <c r="JI431" s="29"/>
      <c r="JJ431" s="29"/>
      <c r="JK431" s="29"/>
      <c r="JL431" s="29"/>
      <c r="JM431" s="29"/>
      <c r="JN431" s="29"/>
      <c r="JO431" s="29"/>
      <c r="JP431" s="29"/>
      <c r="JQ431" s="29"/>
      <c r="JR431" s="29"/>
      <c r="JS431" s="29"/>
      <c r="JT431" s="29"/>
      <c r="JU431" s="29"/>
      <c r="JV431" s="29"/>
      <c r="JW431" s="29"/>
      <c r="JX431" s="29"/>
      <c r="JY431" s="29"/>
      <c r="JZ431" s="29"/>
      <c r="KA431" s="29"/>
      <c r="KB431" s="29"/>
      <c r="KC431" s="29"/>
      <c r="KD431" s="29"/>
      <c r="KE431" s="29"/>
      <c r="KF431" s="29"/>
      <c r="KG431" s="29"/>
      <c r="KH431" s="29"/>
      <c r="KI431" s="29"/>
      <c r="KJ431" s="29"/>
      <c r="KK431" s="29"/>
      <c r="KL431" s="29"/>
      <c r="KM431" s="29"/>
      <c r="KN431" s="29"/>
      <c r="KO431" s="29"/>
      <c r="KP431" s="29"/>
      <c r="KQ431" s="29"/>
      <c r="KR431" s="29"/>
      <c r="KS431" s="29"/>
      <c r="KT431" s="29"/>
      <c r="KU431" s="29"/>
      <c r="KV431" s="29"/>
      <c r="KW431" s="29"/>
      <c r="KX431" s="29"/>
      <c r="KY431" s="29"/>
      <c r="KZ431" s="29"/>
      <c r="LA431" s="29"/>
      <c r="LB431" s="29"/>
      <c r="LC431" s="29"/>
      <c r="LD431" s="29"/>
      <c r="LE431" s="29"/>
      <c r="LF431" s="29"/>
      <c r="LG431" s="29"/>
      <c r="LH431" s="29"/>
      <c r="LI431" s="29"/>
      <c r="LJ431" s="29"/>
      <c r="LK431" s="29"/>
      <c r="LL431" s="29"/>
      <c r="LM431" s="29"/>
      <c r="LN431" s="29"/>
      <c r="LO431" s="29"/>
      <c r="LP431" s="29"/>
      <c r="LQ431" s="29"/>
      <c r="LR431" s="29"/>
      <c r="LS431" s="29"/>
      <c r="LT431" s="29"/>
      <c r="LU431" s="29"/>
      <c r="LV431" s="29"/>
      <c r="LW431" s="29"/>
      <c r="LX431" s="29"/>
      <c r="LY431" s="29"/>
      <c r="LZ431" s="29"/>
      <c r="MA431" s="29"/>
      <c r="MB431" s="29"/>
      <c r="MC431" s="29"/>
      <c r="MD431" s="29"/>
      <c r="ME431" s="29"/>
      <c r="MF431" s="29"/>
      <c r="MG431" s="29"/>
      <c r="MH431" s="29"/>
      <c r="MI431" s="29"/>
      <c r="MJ431" s="29"/>
      <c r="MK431" s="29"/>
      <c r="ML431" s="29"/>
      <c r="MM431" s="29"/>
      <c r="MN431" s="29"/>
      <c r="MO431" s="29"/>
      <c r="MP431" s="29"/>
      <c r="MQ431" s="29"/>
      <c r="MR431" s="29"/>
      <c r="MS431" s="29"/>
      <c r="MT431" s="29"/>
      <c r="MU431" s="29"/>
      <c r="MV431" s="29"/>
      <c r="MW431" s="29"/>
      <c r="MX431" s="29"/>
      <c r="MY431" s="29"/>
      <c r="MZ431" s="29"/>
      <c r="NA431" s="29"/>
      <c r="NB431" s="29"/>
      <c r="NC431" s="29"/>
      <c r="ND431" s="29"/>
      <c r="NE431" s="29"/>
    </row>
    <row r="432" spans="1:369" ht="16.5" customHeight="1">
      <c r="A432" s="83" t="s">
        <v>717</v>
      </c>
      <c r="B432" s="13"/>
      <c r="C432" s="189"/>
      <c r="D432" s="83"/>
      <c r="E432" s="14" t="s">
        <v>729</v>
      </c>
      <c r="F432" s="14" t="s">
        <v>34</v>
      </c>
      <c r="G432" s="14" t="s">
        <v>730</v>
      </c>
      <c r="H432" s="15">
        <v>2012</v>
      </c>
      <c r="I432" s="15">
        <v>4</v>
      </c>
      <c r="J432" s="15">
        <v>0</v>
      </c>
      <c r="K432" s="15">
        <v>0</v>
      </c>
      <c r="L432" s="16" t="s">
        <v>722</v>
      </c>
      <c r="M432" s="16" t="s">
        <v>5870</v>
      </c>
      <c r="N432" s="16" t="s">
        <v>720</v>
      </c>
      <c r="O432" s="17">
        <v>720</v>
      </c>
      <c r="P432" s="17">
        <v>0</v>
      </c>
      <c r="Q432" s="17">
        <v>0</v>
      </c>
      <c r="R432" s="18" t="s">
        <v>33</v>
      </c>
      <c r="S432" s="19">
        <v>60</v>
      </c>
      <c r="T432" s="19">
        <v>220</v>
      </c>
      <c r="U432" s="19">
        <v>8.8000000000000007</v>
      </c>
      <c r="V432" s="19">
        <v>0</v>
      </c>
      <c r="W432" s="20">
        <v>1.9359999999999999</v>
      </c>
      <c r="X432" s="21">
        <v>5575.68</v>
      </c>
      <c r="Y432" s="22" t="s">
        <v>33</v>
      </c>
      <c r="Z432" s="86" t="s">
        <v>62</v>
      </c>
      <c r="AA432" s="15"/>
      <c r="AB432" s="15"/>
      <c r="AC432" s="15"/>
      <c r="AD432" s="25"/>
      <c r="AE432" s="26"/>
      <c r="AF432" s="27"/>
      <c r="AG432" s="29"/>
      <c r="AH432" s="29"/>
      <c r="AI432" s="29"/>
      <c r="AJ432" s="29"/>
      <c r="AK432" s="29"/>
      <c r="AL432" s="29"/>
      <c r="AM432" s="29"/>
      <c r="AN432" s="29"/>
      <c r="AO432" s="29"/>
      <c r="AP432" s="29"/>
      <c r="AQ432" s="29"/>
      <c r="AR432" s="29"/>
      <c r="AS432" s="29"/>
      <c r="AT432" s="29"/>
      <c r="AU432" s="29"/>
      <c r="AV432" s="29"/>
      <c r="AW432" s="29"/>
      <c r="AX432" s="29"/>
      <c r="AY432" s="29"/>
      <c r="AZ432" s="29"/>
      <c r="BA432" s="29"/>
      <c r="BB432" s="29"/>
      <c r="BC432" s="29"/>
      <c r="BD432" s="29"/>
      <c r="BE432" s="29"/>
      <c r="BF432" s="29"/>
      <c r="BG432" s="29"/>
      <c r="BH432" s="29"/>
      <c r="BI432" s="29"/>
      <c r="BJ432" s="29"/>
      <c r="BK432" s="29"/>
      <c r="BL432" s="29"/>
      <c r="BM432" s="29"/>
      <c r="BN432" s="29"/>
      <c r="BO432" s="29"/>
      <c r="BP432" s="29"/>
      <c r="BQ432" s="29"/>
      <c r="BR432" s="29"/>
      <c r="BS432" s="29"/>
      <c r="BT432" s="29"/>
      <c r="BU432" s="29"/>
      <c r="BV432" s="29"/>
      <c r="BW432" s="29"/>
      <c r="BX432" s="29"/>
      <c r="BY432" s="29"/>
      <c r="BZ432" s="29"/>
      <c r="CA432" s="29"/>
      <c r="CB432" s="29"/>
      <c r="CC432" s="29"/>
      <c r="CD432" s="29"/>
      <c r="CE432" s="29"/>
      <c r="CF432" s="29"/>
      <c r="CG432" s="29"/>
      <c r="CH432" s="29"/>
      <c r="CI432" s="29"/>
      <c r="CJ432" s="29"/>
      <c r="CK432" s="29"/>
      <c r="CL432" s="29"/>
      <c r="CM432" s="29"/>
      <c r="CN432" s="29"/>
      <c r="CO432" s="29"/>
      <c r="CP432" s="29"/>
      <c r="CQ432" s="29"/>
      <c r="CR432" s="29"/>
      <c r="CS432" s="29"/>
      <c r="CT432" s="29"/>
      <c r="CU432" s="29"/>
      <c r="CV432" s="29"/>
      <c r="CW432" s="29"/>
      <c r="CX432" s="29"/>
      <c r="CY432" s="29"/>
      <c r="CZ432" s="29"/>
      <c r="DA432" s="29"/>
      <c r="DB432" s="29"/>
      <c r="DC432" s="29"/>
      <c r="DD432" s="29"/>
      <c r="DE432" s="29"/>
      <c r="DF432" s="29"/>
      <c r="DG432" s="29"/>
      <c r="DH432" s="29"/>
      <c r="DI432" s="29"/>
      <c r="DJ432" s="29"/>
      <c r="DK432" s="29"/>
      <c r="DL432" s="29"/>
      <c r="DM432" s="29"/>
      <c r="DN432" s="29"/>
      <c r="DO432" s="29"/>
      <c r="DP432" s="29"/>
      <c r="DQ432" s="29"/>
      <c r="DR432" s="29"/>
      <c r="DS432" s="29"/>
      <c r="DT432" s="29"/>
      <c r="DU432" s="29"/>
      <c r="DV432" s="29"/>
      <c r="DW432" s="29"/>
      <c r="DX432" s="29"/>
      <c r="DY432" s="29"/>
      <c r="DZ432" s="29"/>
      <c r="EA432" s="29"/>
      <c r="EB432" s="29"/>
      <c r="EC432" s="29"/>
      <c r="ED432" s="29"/>
      <c r="EE432" s="29"/>
      <c r="EF432" s="29"/>
      <c r="EG432" s="29"/>
      <c r="EH432" s="29"/>
      <c r="EI432" s="29"/>
      <c r="EJ432" s="29"/>
      <c r="EK432" s="29"/>
      <c r="EL432" s="29"/>
      <c r="EM432" s="29"/>
      <c r="EN432" s="29"/>
      <c r="EO432" s="29"/>
      <c r="EP432" s="29"/>
      <c r="EQ432" s="29"/>
      <c r="ER432" s="29"/>
      <c r="ES432" s="29"/>
      <c r="ET432" s="29"/>
      <c r="EU432" s="29"/>
      <c r="EV432" s="29"/>
      <c r="EW432" s="29"/>
      <c r="EX432" s="29"/>
      <c r="EY432" s="29"/>
      <c r="EZ432" s="29"/>
      <c r="FA432" s="29"/>
      <c r="FB432" s="29"/>
      <c r="FC432" s="29"/>
      <c r="FD432" s="29"/>
      <c r="FE432" s="29"/>
      <c r="FF432" s="29"/>
      <c r="FG432" s="29"/>
      <c r="FH432" s="29"/>
      <c r="FI432" s="29"/>
      <c r="FJ432" s="29"/>
      <c r="FK432" s="29"/>
      <c r="FL432" s="29"/>
      <c r="FM432" s="29"/>
      <c r="FN432" s="29"/>
      <c r="FO432" s="29"/>
      <c r="FP432" s="29"/>
      <c r="FQ432" s="29"/>
      <c r="FR432" s="29"/>
      <c r="FS432" s="29"/>
      <c r="FT432" s="29"/>
      <c r="FU432" s="29"/>
      <c r="FV432" s="29"/>
      <c r="FW432" s="29"/>
      <c r="FX432" s="29"/>
      <c r="FY432" s="29"/>
      <c r="FZ432" s="29"/>
      <c r="GA432" s="29"/>
      <c r="GB432" s="29"/>
      <c r="GC432" s="29"/>
      <c r="GD432" s="29"/>
      <c r="GE432" s="29"/>
      <c r="GF432" s="29"/>
      <c r="GG432" s="29"/>
      <c r="GH432" s="29"/>
      <c r="GI432" s="29"/>
      <c r="GJ432" s="29"/>
      <c r="GK432" s="29"/>
      <c r="GL432" s="29"/>
      <c r="GM432" s="29"/>
      <c r="GN432" s="29"/>
      <c r="GO432" s="29"/>
      <c r="GP432" s="29"/>
      <c r="GQ432" s="29"/>
      <c r="GR432" s="29"/>
      <c r="GS432" s="29"/>
      <c r="GT432" s="29"/>
      <c r="GU432" s="29"/>
      <c r="GV432" s="29"/>
      <c r="GW432" s="29"/>
      <c r="GX432" s="29"/>
      <c r="GY432" s="29"/>
      <c r="GZ432" s="29"/>
      <c r="HA432" s="29"/>
      <c r="HB432" s="29"/>
      <c r="HC432" s="29"/>
      <c r="HD432" s="29"/>
      <c r="HE432" s="29"/>
      <c r="HF432" s="29"/>
      <c r="HG432" s="29"/>
      <c r="HH432" s="29"/>
      <c r="HI432" s="29"/>
      <c r="HJ432" s="29"/>
      <c r="HK432" s="29"/>
      <c r="HL432" s="29"/>
      <c r="HM432" s="29"/>
      <c r="HN432" s="29"/>
      <c r="HO432" s="29"/>
      <c r="HP432" s="29"/>
      <c r="HQ432" s="29"/>
      <c r="HR432" s="29"/>
      <c r="HS432" s="29"/>
      <c r="HT432" s="29"/>
      <c r="HU432" s="29"/>
      <c r="HV432" s="29"/>
      <c r="HW432" s="29"/>
      <c r="HX432" s="29"/>
      <c r="HY432" s="29"/>
      <c r="HZ432" s="29"/>
      <c r="IA432" s="29"/>
      <c r="IB432" s="29"/>
      <c r="IC432" s="29"/>
      <c r="ID432" s="29"/>
      <c r="IE432" s="29"/>
      <c r="IF432" s="29"/>
      <c r="IG432" s="29"/>
      <c r="IH432" s="29"/>
      <c r="II432" s="29"/>
      <c r="IJ432" s="29"/>
      <c r="IK432" s="29"/>
      <c r="IL432" s="29"/>
      <c r="IM432" s="29"/>
      <c r="IN432" s="29"/>
      <c r="IO432" s="29"/>
      <c r="IP432" s="29"/>
      <c r="IQ432" s="29"/>
      <c r="IR432" s="29"/>
      <c r="IS432" s="29"/>
      <c r="IT432" s="29"/>
      <c r="IU432" s="29"/>
      <c r="IV432" s="29"/>
      <c r="IW432" s="29"/>
      <c r="IX432" s="29"/>
      <c r="IY432" s="29"/>
      <c r="IZ432" s="29"/>
      <c r="JA432" s="29"/>
      <c r="JB432" s="29"/>
      <c r="JC432" s="29"/>
      <c r="JD432" s="29"/>
      <c r="JE432" s="29"/>
      <c r="JF432" s="29"/>
      <c r="JG432" s="29"/>
      <c r="JH432" s="29"/>
      <c r="JI432" s="29"/>
      <c r="JJ432" s="29"/>
      <c r="JK432" s="29"/>
      <c r="JL432" s="29"/>
      <c r="JM432" s="29"/>
      <c r="JN432" s="29"/>
      <c r="JO432" s="29"/>
      <c r="JP432" s="29"/>
      <c r="JQ432" s="29"/>
      <c r="JR432" s="29"/>
      <c r="JS432" s="29"/>
      <c r="JT432" s="29"/>
      <c r="JU432" s="29"/>
      <c r="JV432" s="29"/>
      <c r="JW432" s="29"/>
      <c r="JX432" s="29"/>
      <c r="JY432" s="29"/>
      <c r="JZ432" s="29"/>
      <c r="KA432" s="29"/>
      <c r="KB432" s="29"/>
      <c r="KC432" s="29"/>
      <c r="KD432" s="29"/>
      <c r="KE432" s="29"/>
      <c r="KF432" s="29"/>
      <c r="KG432" s="29"/>
      <c r="KH432" s="29"/>
      <c r="KI432" s="29"/>
      <c r="KJ432" s="29"/>
      <c r="KK432" s="29"/>
      <c r="KL432" s="29"/>
      <c r="KM432" s="29"/>
      <c r="KN432" s="29"/>
      <c r="KO432" s="29"/>
      <c r="KP432" s="29"/>
      <c r="KQ432" s="29"/>
      <c r="KR432" s="29"/>
      <c r="KS432" s="29"/>
      <c r="KT432" s="29"/>
      <c r="KU432" s="29"/>
      <c r="KV432" s="29"/>
      <c r="KW432" s="29"/>
      <c r="KX432" s="29"/>
      <c r="KY432" s="29"/>
      <c r="KZ432" s="29"/>
      <c r="LA432" s="29"/>
      <c r="LB432" s="29"/>
      <c r="LC432" s="29"/>
      <c r="LD432" s="29"/>
      <c r="LE432" s="29"/>
      <c r="LF432" s="29"/>
      <c r="LG432" s="29"/>
      <c r="LH432" s="29"/>
      <c r="LI432" s="29"/>
      <c r="LJ432" s="29"/>
      <c r="LK432" s="29"/>
      <c r="LL432" s="29"/>
      <c r="LM432" s="29"/>
      <c r="LN432" s="29"/>
      <c r="LO432" s="29"/>
      <c r="LP432" s="29"/>
      <c r="LQ432" s="29"/>
      <c r="LR432" s="29"/>
      <c r="LS432" s="29"/>
      <c r="LT432" s="29"/>
      <c r="LU432" s="29"/>
      <c r="LV432" s="29"/>
      <c r="LW432" s="29"/>
      <c r="LX432" s="29"/>
      <c r="LY432" s="29"/>
      <c r="LZ432" s="29"/>
      <c r="MA432" s="29"/>
      <c r="MB432" s="29"/>
      <c r="MC432" s="29"/>
      <c r="MD432" s="29"/>
      <c r="ME432" s="29"/>
      <c r="MF432" s="29"/>
      <c r="MG432" s="29"/>
      <c r="MH432" s="29"/>
      <c r="MI432" s="29"/>
      <c r="MJ432" s="29"/>
      <c r="MK432" s="29"/>
      <c r="ML432" s="29"/>
      <c r="MM432" s="29"/>
      <c r="MN432" s="29"/>
      <c r="MO432" s="29"/>
      <c r="MP432" s="29"/>
      <c r="MQ432" s="29"/>
      <c r="MR432" s="29"/>
      <c r="MS432" s="29"/>
      <c r="MT432" s="29"/>
      <c r="MU432" s="29"/>
      <c r="MV432" s="29"/>
      <c r="MW432" s="29"/>
      <c r="MX432" s="29"/>
      <c r="MY432" s="29"/>
      <c r="MZ432" s="29"/>
      <c r="NA432" s="29"/>
      <c r="NB432" s="29"/>
      <c r="NC432" s="29"/>
      <c r="ND432" s="29"/>
      <c r="NE432" s="29"/>
    </row>
    <row r="433" spans="1:369" ht="16.5" customHeight="1">
      <c r="A433" s="83" t="s">
        <v>717</v>
      </c>
      <c r="B433" s="83"/>
      <c r="C433" s="490"/>
      <c r="D433" s="83"/>
      <c r="E433" s="37" t="s">
        <v>5889</v>
      </c>
      <c r="F433" s="14" t="s">
        <v>6874</v>
      </c>
      <c r="G433" s="37" t="s">
        <v>5890</v>
      </c>
      <c r="H433" s="15">
        <v>2011</v>
      </c>
      <c r="I433" s="15">
        <v>1</v>
      </c>
      <c r="J433" s="15">
        <v>0</v>
      </c>
      <c r="K433" s="15">
        <v>0</v>
      </c>
      <c r="L433" s="16" t="s">
        <v>794</v>
      </c>
      <c r="M433" s="16" t="s">
        <v>6875</v>
      </c>
      <c r="N433" s="16" t="s">
        <v>39</v>
      </c>
      <c r="O433" s="17">
        <v>2112</v>
      </c>
      <c r="P433" s="17">
        <v>0</v>
      </c>
      <c r="Q433" s="17">
        <v>0</v>
      </c>
      <c r="R433" s="18" t="s">
        <v>33</v>
      </c>
      <c r="S433" s="19">
        <v>60</v>
      </c>
      <c r="T433" s="19">
        <v>220</v>
      </c>
      <c r="U433" s="19">
        <v>3.1409090909090911</v>
      </c>
      <c r="V433" s="19">
        <v>0</v>
      </c>
      <c r="W433" s="20">
        <v>0.69099999999999995</v>
      </c>
      <c r="X433" s="21">
        <v>1459.3919999999998</v>
      </c>
      <c r="Y433" s="22" t="s">
        <v>33</v>
      </c>
      <c r="Z433" s="86" t="s">
        <v>6861</v>
      </c>
      <c r="AA433" s="15"/>
      <c r="AB433" s="15"/>
      <c r="AC433" s="15"/>
      <c r="AD433" s="25"/>
      <c r="AE433" s="26"/>
      <c r="AF433" s="27"/>
      <c r="AG433" s="29"/>
      <c r="AH433" s="29"/>
      <c r="AI433" s="29"/>
      <c r="AJ433" s="29"/>
      <c r="AK433" s="29"/>
      <c r="AL433" s="29"/>
      <c r="AM433" s="29"/>
      <c r="AN433" s="29"/>
      <c r="AO433" s="29"/>
      <c r="AP433" s="29"/>
      <c r="AQ433" s="29"/>
      <c r="AR433" s="29"/>
      <c r="AS433" s="29"/>
      <c r="AT433" s="29"/>
      <c r="AU433" s="29"/>
      <c r="AV433" s="29"/>
      <c r="AW433" s="29"/>
      <c r="AX433" s="29"/>
      <c r="AY433" s="29"/>
      <c r="AZ433" s="29"/>
      <c r="BA433" s="29"/>
      <c r="BB433" s="29"/>
      <c r="BC433" s="29"/>
      <c r="BD433" s="29"/>
      <c r="BE433" s="29"/>
      <c r="BF433" s="29"/>
      <c r="BG433" s="29"/>
      <c r="BH433" s="29"/>
      <c r="BI433" s="29"/>
      <c r="BJ433" s="29"/>
      <c r="BK433" s="29"/>
      <c r="BL433" s="29"/>
      <c r="BM433" s="29"/>
      <c r="BN433" s="29"/>
      <c r="BO433" s="29"/>
      <c r="BP433" s="29"/>
      <c r="BQ433" s="29"/>
      <c r="BR433" s="29"/>
      <c r="BS433" s="29"/>
      <c r="BT433" s="29"/>
      <c r="BU433" s="29"/>
      <c r="BV433" s="29"/>
      <c r="BW433" s="29"/>
      <c r="BX433" s="29"/>
      <c r="BY433" s="29"/>
      <c r="BZ433" s="29"/>
      <c r="CA433" s="29"/>
      <c r="CB433" s="29"/>
      <c r="CC433" s="29"/>
      <c r="CD433" s="29"/>
      <c r="CE433" s="29"/>
      <c r="CF433" s="29"/>
      <c r="CG433" s="29"/>
      <c r="CH433" s="29"/>
      <c r="CI433" s="29"/>
      <c r="CJ433" s="29"/>
      <c r="CK433" s="29"/>
      <c r="CL433" s="29"/>
      <c r="CM433" s="29"/>
      <c r="CN433" s="29"/>
      <c r="CO433" s="29"/>
      <c r="CP433" s="29"/>
      <c r="CQ433" s="29"/>
      <c r="CR433" s="29"/>
      <c r="CS433" s="29"/>
      <c r="CT433" s="29"/>
      <c r="CU433" s="29"/>
      <c r="CV433" s="29"/>
      <c r="CW433" s="29"/>
      <c r="CX433" s="29"/>
      <c r="CY433" s="29"/>
      <c r="CZ433" s="29"/>
      <c r="DA433" s="29"/>
      <c r="DB433" s="29"/>
      <c r="DC433" s="29"/>
      <c r="DD433" s="29"/>
      <c r="DE433" s="29"/>
      <c r="DF433" s="29"/>
      <c r="DG433" s="29"/>
      <c r="DH433" s="29"/>
      <c r="DI433" s="29"/>
      <c r="DJ433" s="29"/>
      <c r="DK433" s="29"/>
      <c r="DL433" s="29"/>
      <c r="DM433" s="29"/>
      <c r="DN433" s="29"/>
      <c r="DO433" s="29"/>
      <c r="DP433" s="29"/>
      <c r="DQ433" s="29"/>
      <c r="DR433" s="29"/>
      <c r="DS433" s="29"/>
      <c r="DT433" s="29"/>
      <c r="DU433" s="29"/>
      <c r="DV433" s="29"/>
      <c r="DW433" s="29"/>
      <c r="DX433" s="29"/>
      <c r="DY433" s="29"/>
      <c r="DZ433" s="29"/>
      <c r="EA433" s="29"/>
      <c r="EB433" s="29"/>
      <c r="EC433" s="29"/>
      <c r="ED433" s="29"/>
      <c r="EE433" s="29"/>
      <c r="EF433" s="29"/>
      <c r="EG433" s="29"/>
      <c r="EH433" s="29"/>
      <c r="EI433" s="29"/>
      <c r="EJ433" s="29"/>
      <c r="EK433" s="29"/>
      <c r="EL433" s="29"/>
      <c r="EM433" s="29"/>
      <c r="EN433" s="29"/>
      <c r="EO433" s="29"/>
      <c r="EP433" s="29"/>
      <c r="EQ433" s="29"/>
      <c r="ER433" s="29"/>
      <c r="ES433" s="29"/>
      <c r="ET433" s="29"/>
      <c r="EU433" s="29"/>
      <c r="EV433" s="29"/>
      <c r="EW433" s="29"/>
      <c r="EX433" s="29"/>
      <c r="EY433" s="29"/>
      <c r="EZ433" s="29"/>
      <c r="FA433" s="29"/>
      <c r="FB433" s="29"/>
      <c r="FC433" s="29"/>
      <c r="FD433" s="29"/>
      <c r="FE433" s="29"/>
      <c r="FF433" s="29"/>
      <c r="FG433" s="29"/>
      <c r="FH433" s="29"/>
      <c r="FI433" s="29"/>
      <c r="FJ433" s="29"/>
      <c r="FK433" s="29"/>
      <c r="FL433" s="29"/>
      <c r="FM433" s="29"/>
      <c r="FN433" s="29"/>
      <c r="FO433" s="29"/>
      <c r="FP433" s="29"/>
      <c r="FQ433" s="29"/>
      <c r="FR433" s="29"/>
      <c r="FS433" s="29"/>
      <c r="FT433" s="29"/>
      <c r="FU433" s="29"/>
      <c r="FV433" s="29"/>
      <c r="FW433" s="29"/>
      <c r="FX433" s="29"/>
      <c r="FY433" s="29"/>
      <c r="FZ433" s="29"/>
      <c r="GA433" s="29"/>
      <c r="GB433" s="29"/>
      <c r="GC433" s="29"/>
      <c r="GD433" s="29"/>
      <c r="GE433" s="29"/>
      <c r="GF433" s="29"/>
      <c r="GG433" s="29"/>
      <c r="GH433" s="29"/>
      <c r="GI433" s="29"/>
      <c r="GJ433" s="29"/>
      <c r="GK433" s="29"/>
      <c r="GL433" s="29"/>
      <c r="GM433" s="29"/>
      <c r="GN433" s="29"/>
      <c r="GO433" s="29"/>
      <c r="GP433" s="29"/>
      <c r="GQ433" s="29"/>
      <c r="GR433" s="29"/>
      <c r="GS433" s="29"/>
      <c r="GT433" s="29"/>
      <c r="GU433" s="29"/>
      <c r="GV433" s="29"/>
      <c r="GW433" s="29"/>
      <c r="GX433" s="29"/>
      <c r="GY433" s="29"/>
      <c r="GZ433" s="29"/>
      <c r="HA433" s="29"/>
      <c r="HB433" s="29"/>
      <c r="HC433" s="29"/>
      <c r="HD433" s="29"/>
      <c r="HE433" s="29"/>
      <c r="HF433" s="29"/>
      <c r="HG433" s="29"/>
      <c r="HH433" s="29"/>
      <c r="HI433" s="29"/>
      <c r="HJ433" s="29"/>
      <c r="HK433" s="29"/>
      <c r="HL433" s="29"/>
      <c r="HM433" s="29"/>
      <c r="HN433" s="29"/>
      <c r="HO433" s="29"/>
      <c r="HP433" s="29"/>
      <c r="HQ433" s="29"/>
      <c r="HR433" s="29"/>
      <c r="HS433" s="29"/>
      <c r="HT433" s="29"/>
      <c r="HU433" s="29"/>
      <c r="HV433" s="29"/>
      <c r="HW433" s="29"/>
      <c r="HX433" s="29"/>
      <c r="HY433" s="29"/>
      <c r="HZ433" s="29"/>
      <c r="IA433" s="29"/>
      <c r="IB433" s="29"/>
      <c r="IC433" s="29"/>
      <c r="ID433" s="29"/>
      <c r="IE433" s="29"/>
      <c r="IF433" s="29"/>
      <c r="IG433" s="29"/>
      <c r="IH433" s="29"/>
      <c r="II433" s="29"/>
      <c r="IJ433" s="29"/>
      <c r="IK433" s="29"/>
      <c r="IL433" s="29"/>
      <c r="IM433" s="29"/>
      <c r="IN433" s="29"/>
      <c r="IO433" s="29"/>
      <c r="IP433" s="29"/>
      <c r="IQ433" s="29"/>
      <c r="IR433" s="29"/>
      <c r="IS433" s="29"/>
      <c r="IT433" s="29"/>
      <c r="IU433" s="29"/>
      <c r="IV433" s="29"/>
      <c r="IW433" s="29"/>
      <c r="IX433" s="29"/>
      <c r="IY433" s="29"/>
      <c r="IZ433" s="29"/>
      <c r="JA433" s="29"/>
      <c r="JB433" s="29"/>
      <c r="JC433" s="29"/>
      <c r="JD433" s="29"/>
      <c r="JE433" s="29"/>
      <c r="JF433" s="29"/>
      <c r="JG433" s="29"/>
      <c r="JH433" s="29"/>
      <c r="JI433" s="29"/>
      <c r="JJ433" s="29"/>
      <c r="JK433" s="29"/>
      <c r="JL433" s="29"/>
      <c r="JM433" s="29"/>
      <c r="JN433" s="29"/>
      <c r="JO433" s="29"/>
      <c r="JP433" s="29"/>
      <c r="JQ433" s="29"/>
      <c r="JR433" s="29"/>
      <c r="JS433" s="29"/>
      <c r="JT433" s="29"/>
      <c r="JU433" s="29"/>
      <c r="JV433" s="29"/>
      <c r="JW433" s="29"/>
      <c r="JX433" s="29"/>
      <c r="JY433" s="29"/>
      <c r="JZ433" s="29"/>
      <c r="KA433" s="29"/>
      <c r="KB433" s="29"/>
      <c r="KC433" s="29"/>
      <c r="KD433" s="29"/>
      <c r="KE433" s="29"/>
      <c r="KF433" s="29"/>
      <c r="KG433" s="29"/>
      <c r="KH433" s="29"/>
      <c r="KI433" s="29"/>
      <c r="KJ433" s="29"/>
      <c r="KK433" s="29"/>
      <c r="KL433" s="29"/>
      <c r="KM433" s="29"/>
      <c r="KN433" s="29"/>
      <c r="KO433" s="29"/>
      <c r="KP433" s="29"/>
      <c r="KQ433" s="29"/>
      <c r="KR433" s="29"/>
      <c r="KS433" s="29"/>
      <c r="KT433" s="29"/>
      <c r="KU433" s="29"/>
      <c r="KV433" s="29"/>
      <c r="KW433" s="29"/>
      <c r="KX433" s="29"/>
      <c r="KY433" s="29"/>
      <c r="KZ433" s="29"/>
      <c r="LA433" s="29"/>
      <c r="LB433" s="29"/>
      <c r="LC433" s="29"/>
      <c r="LD433" s="29"/>
      <c r="LE433" s="29"/>
      <c r="LF433" s="29"/>
      <c r="LG433" s="29"/>
      <c r="LH433" s="29"/>
      <c r="LI433" s="29"/>
      <c r="LJ433" s="29"/>
      <c r="LK433" s="29"/>
      <c r="LL433" s="29"/>
      <c r="LM433" s="29"/>
      <c r="LN433" s="29"/>
      <c r="LO433" s="29"/>
      <c r="LP433" s="29"/>
      <c r="LQ433" s="29"/>
      <c r="LR433" s="29"/>
      <c r="LS433" s="29"/>
      <c r="LT433" s="29"/>
      <c r="LU433" s="29"/>
      <c r="LV433" s="29"/>
      <c r="LW433" s="29"/>
      <c r="LX433" s="29"/>
      <c r="LY433" s="29"/>
      <c r="LZ433" s="29"/>
      <c r="MA433" s="29"/>
      <c r="MB433" s="29"/>
      <c r="MC433" s="29"/>
      <c r="MD433" s="29"/>
      <c r="ME433" s="29"/>
      <c r="MF433" s="29"/>
      <c r="MG433" s="29"/>
      <c r="MH433" s="29"/>
      <c r="MI433" s="29"/>
      <c r="MJ433" s="29"/>
      <c r="MK433" s="29"/>
      <c r="ML433" s="29"/>
      <c r="MM433" s="29"/>
      <c r="MN433" s="29"/>
      <c r="MO433" s="29"/>
      <c r="MP433" s="29"/>
      <c r="MQ433" s="29"/>
      <c r="MR433" s="29"/>
      <c r="MS433" s="29"/>
      <c r="MT433" s="29"/>
      <c r="MU433" s="29"/>
      <c r="MV433" s="29"/>
      <c r="MW433" s="29"/>
      <c r="MX433" s="29"/>
      <c r="MY433" s="29"/>
      <c r="MZ433" s="29"/>
      <c r="NA433" s="29"/>
      <c r="NB433" s="29"/>
      <c r="NC433" s="29"/>
      <c r="ND433" s="29"/>
      <c r="NE433" s="29"/>
    </row>
    <row r="434" spans="1:369" ht="16.5" customHeight="1">
      <c r="A434" s="83" t="s">
        <v>717</v>
      </c>
      <c r="B434" s="83"/>
      <c r="C434" s="490"/>
      <c r="D434" s="83"/>
      <c r="E434" s="37" t="s">
        <v>5889</v>
      </c>
      <c r="F434" s="14" t="s">
        <v>6874</v>
      </c>
      <c r="G434" s="37" t="s">
        <v>5890</v>
      </c>
      <c r="H434" s="15">
        <v>2016</v>
      </c>
      <c r="I434" s="15">
        <v>1</v>
      </c>
      <c r="J434" s="15">
        <v>0</v>
      </c>
      <c r="K434" s="15">
        <v>0</v>
      </c>
      <c r="L434" s="16" t="s">
        <v>792</v>
      </c>
      <c r="M434" s="16" t="s">
        <v>6875</v>
      </c>
      <c r="N434" s="16" t="s">
        <v>39</v>
      </c>
      <c r="O434" s="17">
        <v>1323</v>
      </c>
      <c r="P434" s="17">
        <v>0</v>
      </c>
      <c r="Q434" s="17">
        <v>0</v>
      </c>
      <c r="R434" s="18" t="s">
        <v>33</v>
      </c>
      <c r="S434" s="19">
        <v>60</v>
      </c>
      <c r="T434" s="19">
        <v>110</v>
      </c>
      <c r="U434" s="19">
        <v>10.909090909090908</v>
      </c>
      <c r="V434" s="19">
        <v>0</v>
      </c>
      <c r="W434" s="20">
        <v>1.2</v>
      </c>
      <c r="X434" s="21">
        <v>1587.6</v>
      </c>
      <c r="Y434" s="22" t="s">
        <v>33</v>
      </c>
      <c r="Z434" s="86" t="s">
        <v>6861</v>
      </c>
      <c r="AA434" s="15"/>
      <c r="AB434" s="15"/>
      <c r="AC434" s="15"/>
      <c r="AD434" s="25"/>
      <c r="AE434" s="26"/>
      <c r="AF434" s="27"/>
      <c r="AG434" s="29"/>
      <c r="AH434" s="29"/>
      <c r="AI434" s="29"/>
      <c r="AJ434" s="29"/>
      <c r="AK434" s="29"/>
      <c r="AL434" s="29"/>
      <c r="AM434" s="29"/>
      <c r="AN434" s="29"/>
      <c r="AO434" s="29"/>
      <c r="AP434" s="29"/>
      <c r="AQ434" s="29"/>
      <c r="AR434" s="29"/>
      <c r="AS434" s="29"/>
      <c r="AT434" s="29"/>
      <c r="AU434" s="29"/>
      <c r="AV434" s="29"/>
      <c r="AW434" s="29"/>
      <c r="AX434" s="29"/>
      <c r="AY434" s="29"/>
      <c r="AZ434" s="29"/>
      <c r="BA434" s="29"/>
      <c r="BB434" s="29"/>
      <c r="BC434" s="29"/>
      <c r="BD434" s="29"/>
      <c r="BE434" s="29"/>
      <c r="BF434" s="29"/>
      <c r="BG434" s="29"/>
      <c r="BH434" s="29"/>
      <c r="BI434" s="29"/>
      <c r="BJ434" s="29"/>
      <c r="BK434" s="29"/>
      <c r="BL434" s="29"/>
      <c r="BM434" s="29"/>
      <c r="BN434" s="29"/>
      <c r="BO434" s="29"/>
      <c r="BP434" s="29"/>
      <c r="BQ434" s="29"/>
      <c r="BR434" s="29"/>
      <c r="BS434" s="29"/>
      <c r="BT434" s="29"/>
      <c r="BU434" s="29"/>
      <c r="BV434" s="29"/>
      <c r="BW434" s="29"/>
      <c r="BX434" s="29"/>
      <c r="BY434" s="29"/>
      <c r="BZ434" s="29"/>
      <c r="CA434" s="29"/>
      <c r="CB434" s="29"/>
      <c r="CC434" s="29"/>
      <c r="CD434" s="29"/>
      <c r="CE434" s="29"/>
      <c r="CF434" s="29"/>
      <c r="CG434" s="29"/>
      <c r="CH434" s="29"/>
      <c r="CI434" s="29"/>
      <c r="CJ434" s="29"/>
      <c r="CK434" s="29"/>
      <c r="CL434" s="29"/>
      <c r="CM434" s="29"/>
      <c r="CN434" s="29"/>
      <c r="CO434" s="29"/>
      <c r="CP434" s="29"/>
      <c r="CQ434" s="29"/>
      <c r="CR434" s="29"/>
      <c r="CS434" s="29"/>
      <c r="CT434" s="29"/>
      <c r="CU434" s="29"/>
      <c r="CV434" s="29"/>
      <c r="CW434" s="29"/>
      <c r="CX434" s="29"/>
      <c r="CY434" s="29"/>
      <c r="CZ434" s="29"/>
      <c r="DA434" s="29"/>
      <c r="DB434" s="29"/>
      <c r="DC434" s="29"/>
      <c r="DD434" s="29"/>
      <c r="DE434" s="29"/>
      <c r="DF434" s="29"/>
      <c r="DG434" s="29"/>
      <c r="DH434" s="29"/>
      <c r="DI434" s="29"/>
      <c r="DJ434" s="29"/>
      <c r="DK434" s="29"/>
      <c r="DL434" s="29"/>
      <c r="DM434" s="29"/>
      <c r="DN434" s="29"/>
      <c r="DO434" s="29"/>
      <c r="DP434" s="29"/>
      <c r="DQ434" s="29"/>
      <c r="DR434" s="29"/>
      <c r="DS434" s="29"/>
      <c r="DT434" s="29"/>
      <c r="DU434" s="29"/>
      <c r="DV434" s="29"/>
      <c r="DW434" s="29"/>
      <c r="DX434" s="29"/>
      <c r="DY434" s="29"/>
      <c r="DZ434" s="29"/>
      <c r="EA434" s="29"/>
      <c r="EB434" s="29"/>
      <c r="EC434" s="29"/>
      <c r="ED434" s="29"/>
      <c r="EE434" s="29"/>
      <c r="EF434" s="29"/>
      <c r="EG434" s="29"/>
      <c r="EH434" s="29"/>
      <c r="EI434" s="29"/>
      <c r="EJ434" s="29"/>
      <c r="EK434" s="29"/>
      <c r="EL434" s="29"/>
      <c r="EM434" s="29"/>
      <c r="EN434" s="29"/>
      <c r="EO434" s="29"/>
      <c r="EP434" s="29"/>
      <c r="EQ434" s="29"/>
      <c r="ER434" s="29"/>
      <c r="ES434" s="29"/>
      <c r="ET434" s="29"/>
      <c r="EU434" s="29"/>
      <c r="EV434" s="29"/>
      <c r="EW434" s="29"/>
      <c r="EX434" s="29"/>
      <c r="EY434" s="29"/>
      <c r="EZ434" s="29"/>
      <c r="FA434" s="29"/>
      <c r="FB434" s="29"/>
      <c r="FC434" s="29"/>
      <c r="FD434" s="29"/>
      <c r="FE434" s="29"/>
      <c r="FF434" s="29"/>
      <c r="FG434" s="29"/>
      <c r="FH434" s="29"/>
      <c r="FI434" s="29"/>
      <c r="FJ434" s="29"/>
      <c r="FK434" s="29"/>
      <c r="FL434" s="29"/>
      <c r="FM434" s="29"/>
      <c r="FN434" s="29"/>
      <c r="FO434" s="29"/>
      <c r="FP434" s="29"/>
      <c r="FQ434" s="29"/>
      <c r="FR434" s="29"/>
      <c r="FS434" s="29"/>
      <c r="FT434" s="29"/>
      <c r="FU434" s="29"/>
      <c r="FV434" s="29"/>
      <c r="FW434" s="29"/>
      <c r="FX434" s="29"/>
      <c r="FY434" s="29"/>
      <c r="FZ434" s="29"/>
      <c r="GA434" s="29"/>
      <c r="GB434" s="29"/>
      <c r="GC434" s="29"/>
      <c r="GD434" s="29"/>
      <c r="GE434" s="29"/>
      <c r="GF434" s="29"/>
      <c r="GG434" s="29"/>
      <c r="GH434" s="29"/>
      <c r="GI434" s="29"/>
      <c r="GJ434" s="29"/>
      <c r="GK434" s="29"/>
      <c r="GL434" s="29"/>
      <c r="GM434" s="29"/>
      <c r="GN434" s="29"/>
      <c r="GO434" s="29"/>
      <c r="GP434" s="29"/>
      <c r="GQ434" s="29"/>
      <c r="GR434" s="29"/>
      <c r="GS434" s="29"/>
      <c r="GT434" s="29"/>
      <c r="GU434" s="29"/>
      <c r="GV434" s="29"/>
      <c r="GW434" s="29"/>
      <c r="GX434" s="29"/>
      <c r="GY434" s="29"/>
      <c r="GZ434" s="29"/>
      <c r="HA434" s="29"/>
      <c r="HB434" s="29"/>
      <c r="HC434" s="29"/>
      <c r="HD434" s="29"/>
      <c r="HE434" s="29"/>
      <c r="HF434" s="29"/>
      <c r="HG434" s="29"/>
      <c r="HH434" s="29"/>
      <c r="HI434" s="29"/>
      <c r="HJ434" s="29"/>
      <c r="HK434" s="29"/>
      <c r="HL434" s="29"/>
      <c r="HM434" s="29"/>
      <c r="HN434" s="29"/>
      <c r="HO434" s="29"/>
      <c r="HP434" s="29"/>
      <c r="HQ434" s="29"/>
      <c r="HR434" s="29"/>
      <c r="HS434" s="29"/>
      <c r="HT434" s="29"/>
      <c r="HU434" s="29"/>
      <c r="HV434" s="29"/>
      <c r="HW434" s="29"/>
      <c r="HX434" s="29"/>
      <c r="HY434" s="29"/>
      <c r="HZ434" s="29"/>
      <c r="IA434" s="29"/>
      <c r="IB434" s="29"/>
      <c r="IC434" s="29"/>
      <c r="ID434" s="29"/>
      <c r="IE434" s="29"/>
      <c r="IF434" s="29"/>
      <c r="IG434" s="29"/>
      <c r="IH434" s="29"/>
      <c r="II434" s="29"/>
      <c r="IJ434" s="29"/>
      <c r="IK434" s="29"/>
      <c r="IL434" s="29"/>
      <c r="IM434" s="29"/>
      <c r="IN434" s="29"/>
      <c r="IO434" s="29"/>
      <c r="IP434" s="29"/>
      <c r="IQ434" s="29"/>
      <c r="IR434" s="29"/>
      <c r="IS434" s="29"/>
      <c r="IT434" s="29"/>
      <c r="IU434" s="29"/>
      <c r="IV434" s="29"/>
      <c r="IW434" s="29"/>
      <c r="IX434" s="29"/>
      <c r="IY434" s="29"/>
      <c r="IZ434" s="29"/>
      <c r="JA434" s="29"/>
      <c r="JB434" s="29"/>
      <c r="JC434" s="29"/>
      <c r="JD434" s="29"/>
      <c r="JE434" s="29"/>
      <c r="JF434" s="29"/>
      <c r="JG434" s="29"/>
      <c r="JH434" s="29"/>
      <c r="JI434" s="29"/>
      <c r="JJ434" s="29"/>
      <c r="JK434" s="29"/>
      <c r="JL434" s="29"/>
      <c r="JM434" s="29"/>
      <c r="JN434" s="29"/>
      <c r="JO434" s="29"/>
      <c r="JP434" s="29"/>
      <c r="JQ434" s="29"/>
      <c r="JR434" s="29"/>
      <c r="JS434" s="29"/>
      <c r="JT434" s="29"/>
      <c r="JU434" s="29"/>
      <c r="JV434" s="29"/>
      <c r="JW434" s="29"/>
      <c r="JX434" s="29"/>
      <c r="JY434" s="29"/>
      <c r="JZ434" s="29"/>
      <c r="KA434" s="29"/>
      <c r="KB434" s="29"/>
      <c r="KC434" s="29"/>
      <c r="KD434" s="29"/>
      <c r="KE434" s="29"/>
      <c r="KF434" s="29"/>
      <c r="KG434" s="29"/>
      <c r="KH434" s="29"/>
      <c r="KI434" s="29"/>
      <c r="KJ434" s="29"/>
      <c r="KK434" s="29"/>
      <c r="KL434" s="29"/>
      <c r="KM434" s="29"/>
      <c r="KN434" s="29"/>
      <c r="KO434" s="29"/>
      <c r="KP434" s="29"/>
      <c r="KQ434" s="29"/>
      <c r="KR434" s="29"/>
      <c r="KS434" s="29"/>
      <c r="KT434" s="29"/>
      <c r="KU434" s="29"/>
      <c r="KV434" s="29"/>
      <c r="KW434" s="29"/>
      <c r="KX434" s="29"/>
      <c r="KY434" s="29"/>
      <c r="KZ434" s="29"/>
      <c r="LA434" s="29"/>
      <c r="LB434" s="29"/>
      <c r="LC434" s="29"/>
      <c r="LD434" s="29"/>
      <c r="LE434" s="29"/>
      <c r="LF434" s="29"/>
      <c r="LG434" s="29"/>
      <c r="LH434" s="29"/>
      <c r="LI434" s="29"/>
      <c r="LJ434" s="29"/>
      <c r="LK434" s="29"/>
      <c r="LL434" s="29"/>
      <c r="LM434" s="29"/>
      <c r="LN434" s="29"/>
      <c r="LO434" s="29"/>
      <c r="LP434" s="29"/>
      <c r="LQ434" s="29"/>
      <c r="LR434" s="29"/>
      <c r="LS434" s="29"/>
      <c r="LT434" s="29"/>
      <c r="LU434" s="29"/>
      <c r="LV434" s="29"/>
      <c r="LW434" s="29"/>
      <c r="LX434" s="29"/>
      <c r="LY434" s="29"/>
      <c r="LZ434" s="29"/>
      <c r="MA434" s="29"/>
      <c r="MB434" s="29"/>
      <c r="MC434" s="29"/>
      <c r="MD434" s="29"/>
      <c r="ME434" s="29"/>
      <c r="MF434" s="29"/>
      <c r="MG434" s="29"/>
      <c r="MH434" s="29"/>
      <c r="MI434" s="29"/>
      <c r="MJ434" s="29"/>
      <c r="MK434" s="29"/>
      <c r="ML434" s="29"/>
      <c r="MM434" s="29"/>
      <c r="MN434" s="29"/>
      <c r="MO434" s="29"/>
      <c r="MP434" s="29"/>
      <c r="MQ434" s="29"/>
      <c r="MR434" s="29"/>
      <c r="MS434" s="29"/>
      <c r="MT434" s="29"/>
      <c r="MU434" s="29"/>
      <c r="MV434" s="29"/>
      <c r="MW434" s="29"/>
      <c r="MX434" s="29"/>
      <c r="MY434" s="29"/>
      <c r="MZ434" s="29"/>
      <c r="NA434" s="29"/>
      <c r="NB434" s="29"/>
      <c r="NC434" s="29"/>
      <c r="ND434" s="29"/>
      <c r="NE434" s="29"/>
    </row>
    <row r="435" spans="1:369" ht="16.5" customHeight="1">
      <c r="A435" s="83" t="s">
        <v>717</v>
      </c>
      <c r="B435" s="83"/>
      <c r="C435" s="490"/>
      <c r="D435" s="83"/>
      <c r="E435" s="37" t="s">
        <v>5879</v>
      </c>
      <c r="F435" s="14"/>
      <c r="G435" s="14"/>
      <c r="H435" s="15">
        <v>2020</v>
      </c>
      <c r="I435" s="15">
        <v>10</v>
      </c>
      <c r="J435" s="15">
        <v>0</v>
      </c>
      <c r="K435" s="15">
        <v>0</v>
      </c>
      <c r="L435" s="16" t="s">
        <v>6877</v>
      </c>
      <c r="M435" s="16" t="s">
        <v>6877</v>
      </c>
      <c r="N435" s="16" t="s">
        <v>6873</v>
      </c>
      <c r="O435" s="17">
        <v>2304</v>
      </c>
      <c r="P435" s="17">
        <v>0</v>
      </c>
      <c r="Q435" s="17">
        <v>0</v>
      </c>
      <c r="R435" s="18" t="s">
        <v>33</v>
      </c>
      <c r="S435" s="19">
        <v>60</v>
      </c>
      <c r="T435" s="19">
        <v>110</v>
      </c>
      <c r="U435" s="19">
        <v>3.2409090909090907</v>
      </c>
      <c r="V435" s="19">
        <v>0</v>
      </c>
      <c r="W435" s="20">
        <v>0.71299999999999997</v>
      </c>
      <c r="X435" s="21">
        <v>16427.52</v>
      </c>
      <c r="Y435" s="22" t="s">
        <v>33</v>
      </c>
      <c r="Z435" s="86" t="s">
        <v>6861</v>
      </c>
      <c r="AA435" s="15"/>
      <c r="AB435" s="15"/>
      <c r="AC435" s="15"/>
      <c r="AD435" s="25"/>
      <c r="AE435" s="26"/>
      <c r="AF435" s="27"/>
      <c r="AG435" s="29"/>
      <c r="AH435" s="29"/>
      <c r="AI435" s="29"/>
      <c r="AJ435" s="29"/>
      <c r="AK435" s="29"/>
      <c r="AL435" s="29"/>
      <c r="AM435" s="29"/>
      <c r="AN435" s="29"/>
      <c r="AO435" s="29"/>
      <c r="AP435" s="29"/>
      <c r="AQ435" s="29"/>
      <c r="AR435" s="29"/>
      <c r="AS435" s="29"/>
      <c r="AT435" s="29"/>
      <c r="AU435" s="29"/>
      <c r="AV435" s="29"/>
      <c r="AW435" s="29"/>
      <c r="AX435" s="29"/>
      <c r="AY435" s="29"/>
      <c r="AZ435" s="29"/>
      <c r="BA435" s="29"/>
      <c r="BB435" s="29"/>
      <c r="BC435" s="29"/>
      <c r="BD435" s="29"/>
      <c r="BE435" s="29"/>
      <c r="BF435" s="29"/>
      <c r="BG435" s="29"/>
      <c r="BH435" s="29"/>
      <c r="BI435" s="29"/>
      <c r="BJ435" s="29"/>
      <c r="BK435" s="29"/>
      <c r="BL435" s="29"/>
      <c r="BM435" s="29"/>
      <c r="BN435" s="29"/>
      <c r="BO435" s="29"/>
      <c r="BP435" s="29"/>
      <c r="BQ435" s="29"/>
      <c r="BR435" s="29"/>
      <c r="BS435" s="29"/>
      <c r="BT435" s="29"/>
      <c r="BU435" s="29"/>
      <c r="BV435" s="29"/>
      <c r="BW435" s="29"/>
      <c r="BX435" s="29"/>
      <c r="BY435" s="29"/>
      <c r="BZ435" s="29"/>
      <c r="CA435" s="29"/>
      <c r="CB435" s="29"/>
      <c r="CC435" s="29"/>
      <c r="CD435" s="29"/>
      <c r="CE435" s="29"/>
      <c r="CF435" s="29"/>
      <c r="CG435" s="29"/>
      <c r="CH435" s="29"/>
      <c r="CI435" s="29"/>
      <c r="CJ435" s="29"/>
      <c r="CK435" s="29"/>
      <c r="CL435" s="29"/>
      <c r="CM435" s="29"/>
      <c r="CN435" s="29"/>
      <c r="CO435" s="29"/>
      <c r="CP435" s="29"/>
      <c r="CQ435" s="29"/>
      <c r="CR435" s="29"/>
      <c r="CS435" s="29"/>
      <c r="CT435" s="29"/>
      <c r="CU435" s="29"/>
      <c r="CV435" s="29"/>
      <c r="CW435" s="29"/>
      <c r="CX435" s="29"/>
      <c r="CY435" s="29"/>
      <c r="CZ435" s="29"/>
      <c r="DA435" s="29"/>
      <c r="DB435" s="29"/>
      <c r="DC435" s="29"/>
      <c r="DD435" s="29"/>
      <c r="DE435" s="29"/>
      <c r="DF435" s="29"/>
      <c r="DG435" s="29"/>
      <c r="DH435" s="29"/>
      <c r="DI435" s="29"/>
      <c r="DJ435" s="29"/>
      <c r="DK435" s="29"/>
      <c r="DL435" s="29"/>
      <c r="DM435" s="29"/>
      <c r="DN435" s="29"/>
      <c r="DO435" s="29"/>
      <c r="DP435" s="29"/>
      <c r="DQ435" s="29"/>
      <c r="DR435" s="29"/>
      <c r="DS435" s="29"/>
      <c r="DT435" s="29"/>
      <c r="DU435" s="29"/>
      <c r="DV435" s="29"/>
      <c r="DW435" s="29"/>
      <c r="DX435" s="29"/>
      <c r="DY435" s="29"/>
      <c r="DZ435" s="29"/>
      <c r="EA435" s="29"/>
      <c r="EB435" s="29"/>
      <c r="EC435" s="29"/>
      <c r="ED435" s="29"/>
      <c r="EE435" s="29"/>
      <c r="EF435" s="29"/>
      <c r="EG435" s="29"/>
      <c r="EH435" s="29"/>
      <c r="EI435" s="29"/>
      <c r="EJ435" s="29"/>
      <c r="EK435" s="29"/>
      <c r="EL435" s="29"/>
      <c r="EM435" s="29"/>
      <c r="EN435" s="29"/>
      <c r="EO435" s="29"/>
      <c r="EP435" s="29"/>
      <c r="EQ435" s="29"/>
      <c r="ER435" s="29"/>
      <c r="ES435" s="29"/>
      <c r="ET435" s="29"/>
      <c r="EU435" s="29"/>
      <c r="EV435" s="29"/>
      <c r="EW435" s="29"/>
      <c r="EX435" s="29"/>
      <c r="EY435" s="29"/>
      <c r="EZ435" s="29"/>
      <c r="FA435" s="29"/>
      <c r="FB435" s="29"/>
      <c r="FC435" s="29"/>
      <c r="FD435" s="29"/>
      <c r="FE435" s="29"/>
      <c r="FF435" s="29"/>
      <c r="FG435" s="29"/>
      <c r="FH435" s="29"/>
      <c r="FI435" s="29"/>
      <c r="FJ435" s="29"/>
      <c r="FK435" s="29"/>
      <c r="FL435" s="29"/>
      <c r="FM435" s="29"/>
      <c r="FN435" s="29"/>
      <c r="FO435" s="29"/>
      <c r="FP435" s="29"/>
      <c r="FQ435" s="29"/>
      <c r="FR435" s="29"/>
      <c r="FS435" s="29"/>
      <c r="FT435" s="29"/>
      <c r="FU435" s="29"/>
      <c r="FV435" s="29"/>
      <c r="FW435" s="29"/>
      <c r="FX435" s="29"/>
      <c r="FY435" s="29"/>
      <c r="FZ435" s="29"/>
      <c r="GA435" s="29"/>
      <c r="GB435" s="29"/>
      <c r="GC435" s="29"/>
      <c r="GD435" s="29"/>
      <c r="GE435" s="29"/>
      <c r="GF435" s="29"/>
      <c r="GG435" s="29"/>
      <c r="GH435" s="29"/>
      <c r="GI435" s="29"/>
      <c r="GJ435" s="29"/>
      <c r="GK435" s="29"/>
      <c r="GL435" s="29"/>
      <c r="GM435" s="29"/>
      <c r="GN435" s="29"/>
      <c r="GO435" s="29"/>
      <c r="GP435" s="29"/>
      <c r="GQ435" s="29"/>
      <c r="GR435" s="29"/>
      <c r="GS435" s="29"/>
      <c r="GT435" s="29"/>
      <c r="GU435" s="29"/>
      <c r="GV435" s="29"/>
      <c r="GW435" s="29"/>
      <c r="GX435" s="29"/>
      <c r="GY435" s="29"/>
      <c r="GZ435" s="29"/>
      <c r="HA435" s="29"/>
      <c r="HB435" s="29"/>
      <c r="HC435" s="29"/>
      <c r="HD435" s="29"/>
      <c r="HE435" s="29"/>
      <c r="HF435" s="29"/>
      <c r="HG435" s="29"/>
      <c r="HH435" s="29"/>
      <c r="HI435" s="29"/>
      <c r="HJ435" s="29"/>
      <c r="HK435" s="29"/>
      <c r="HL435" s="29"/>
      <c r="HM435" s="29"/>
      <c r="HN435" s="29"/>
      <c r="HO435" s="29"/>
      <c r="HP435" s="29"/>
      <c r="HQ435" s="29"/>
      <c r="HR435" s="29"/>
      <c r="HS435" s="29"/>
      <c r="HT435" s="29"/>
      <c r="HU435" s="29"/>
      <c r="HV435" s="29"/>
      <c r="HW435" s="29"/>
      <c r="HX435" s="29"/>
      <c r="HY435" s="29"/>
      <c r="HZ435" s="29"/>
      <c r="IA435" s="29"/>
      <c r="IB435" s="29"/>
      <c r="IC435" s="29"/>
      <c r="ID435" s="29"/>
      <c r="IE435" s="29"/>
      <c r="IF435" s="29"/>
      <c r="IG435" s="29"/>
      <c r="IH435" s="29"/>
      <c r="II435" s="29"/>
      <c r="IJ435" s="29"/>
      <c r="IK435" s="29"/>
      <c r="IL435" s="29"/>
      <c r="IM435" s="29"/>
      <c r="IN435" s="29"/>
      <c r="IO435" s="29"/>
      <c r="IP435" s="29"/>
      <c r="IQ435" s="29"/>
      <c r="IR435" s="29"/>
      <c r="IS435" s="29"/>
      <c r="IT435" s="29"/>
      <c r="IU435" s="29"/>
      <c r="IV435" s="29"/>
      <c r="IW435" s="29"/>
      <c r="IX435" s="29"/>
      <c r="IY435" s="29"/>
      <c r="IZ435" s="29"/>
      <c r="JA435" s="29"/>
      <c r="JB435" s="29"/>
      <c r="JC435" s="29"/>
      <c r="JD435" s="29"/>
      <c r="JE435" s="29"/>
      <c r="JF435" s="29"/>
      <c r="JG435" s="29"/>
      <c r="JH435" s="29"/>
      <c r="JI435" s="29"/>
      <c r="JJ435" s="29"/>
      <c r="JK435" s="29"/>
      <c r="JL435" s="29"/>
      <c r="JM435" s="29"/>
      <c r="JN435" s="29"/>
      <c r="JO435" s="29"/>
      <c r="JP435" s="29"/>
      <c r="JQ435" s="29"/>
      <c r="JR435" s="29"/>
      <c r="JS435" s="29"/>
      <c r="JT435" s="29"/>
      <c r="JU435" s="29"/>
      <c r="JV435" s="29"/>
      <c r="JW435" s="29"/>
      <c r="JX435" s="29"/>
      <c r="JY435" s="29"/>
      <c r="JZ435" s="29"/>
      <c r="KA435" s="29"/>
      <c r="KB435" s="29"/>
      <c r="KC435" s="29"/>
      <c r="KD435" s="29"/>
      <c r="KE435" s="29"/>
      <c r="KF435" s="29"/>
      <c r="KG435" s="29"/>
      <c r="KH435" s="29"/>
      <c r="KI435" s="29"/>
      <c r="KJ435" s="29"/>
      <c r="KK435" s="29"/>
      <c r="KL435" s="29"/>
      <c r="KM435" s="29"/>
      <c r="KN435" s="29"/>
      <c r="KO435" s="29"/>
      <c r="KP435" s="29"/>
      <c r="KQ435" s="29"/>
      <c r="KR435" s="29"/>
      <c r="KS435" s="29"/>
      <c r="KT435" s="29"/>
      <c r="KU435" s="29"/>
      <c r="KV435" s="29"/>
      <c r="KW435" s="29"/>
      <c r="KX435" s="29"/>
      <c r="KY435" s="29"/>
      <c r="KZ435" s="29"/>
      <c r="LA435" s="29"/>
      <c r="LB435" s="29"/>
      <c r="LC435" s="29"/>
      <c r="LD435" s="29"/>
      <c r="LE435" s="29"/>
      <c r="LF435" s="29"/>
      <c r="LG435" s="29"/>
      <c r="LH435" s="29"/>
      <c r="LI435" s="29"/>
      <c r="LJ435" s="29"/>
      <c r="LK435" s="29"/>
      <c r="LL435" s="29"/>
      <c r="LM435" s="29"/>
      <c r="LN435" s="29"/>
      <c r="LO435" s="29"/>
      <c r="LP435" s="29"/>
      <c r="LQ435" s="29"/>
      <c r="LR435" s="29"/>
      <c r="LS435" s="29"/>
      <c r="LT435" s="29"/>
      <c r="LU435" s="29"/>
      <c r="LV435" s="29"/>
      <c r="LW435" s="29"/>
      <c r="LX435" s="29"/>
      <c r="LY435" s="29"/>
      <c r="LZ435" s="29"/>
      <c r="MA435" s="29"/>
      <c r="MB435" s="29"/>
      <c r="MC435" s="29"/>
      <c r="MD435" s="29"/>
      <c r="ME435" s="29"/>
      <c r="MF435" s="29"/>
      <c r="MG435" s="29"/>
      <c r="MH435" s="29"/>
      <c r="MI435" s="29"/>
      <c r="MJ435" s="29"/>
      <c r="MK435" s="29"/>
      <c r="ML435" s="29"/>
      <c r="MM435" s="29"/>
      <c r="MN435" s="29"/>
      <c r="MO435" s="29"/>
      <c r="MP435" s="29"/>
      <c r="MQ435" s="29"/>
      <c r="MR435" s="29"/>
      <c r="MS435" s="29"/>
      <c r="MT435" s="29"/>
      <c r="MU435" s="29"/>
      <c r="MV435" s="29"/>
      <c r="MW435" s="29"/>
      <c r="MX435" s="29"/>
      <c r="MY435" s="29"/>
      <c r="MZ435" s="29"/>
      <c r="NA435" s="29"/>
      <c r="NB435" s="29"/>
      <c r="NC435" s="29"/>
      <c r="ND435" s="29"/>
      <c r="NE435" s="29"/>
    </row>
    <row r="436" spans="1:369" ht="16.5" customHeight="1">
      <c r="A436" s="83" t="s">
        <v>717</v>
      </c>
      <c r="B436" s="83"/>
      <c r="C436" s="490"/>
      <c r="D436" s="83"/>
      <c r="E436" s="37" t="s">
        <v>199</v>
      </c>
      <c r="F436" s="37" t="s">
        <v>228</v>
      </c>
      <c r="G436" s="37" t="s">
        <v>5880</v>
      </c>
      <c r="H436" s="15">
        <v>2020</v>
      </c>
      <c r="I436" s="15">
        <v>9</v>
      </c>
      <c r="J436" s="15">
        <v>0</v>
      </c>
      <c r="K436" s="15">
        <v>0</v>
      </c>
      <c r="L436" s="16" t="s">
        <v>6877</v>
      </c>
      <c r="M436" s="16" t="s">
        <v>6877</v>
      </c>
      <c r="N436" s="16" t="s">
        <v>6873</v>
      </c>
      <c r="O436" s="17">
        <v>2304</v>
      </c>
      <c r="P436" s="17">
        <v>0</v>
      </c>
      <c r="Q436" s="17">
        <v>0</v>
      </c>
      <c r="R436" s="18" t="s">
        <v>33</v>
      </c>
      <c r="S436" s="19">
        <v>60</v>
      </c>
      <c r="T436" s="19">
        <v>220</v>
      </c>
      <c r="U436" s="19">
        <v>3.2409090909090907</v>
      </c>
      <c r="V436" s="19">
        <v>0</v>
      </c>
      <c r="W436" s="20">
        <v>0.71299999999999997</v>
      </c>
      <c r="X436" s="21">
        <v>14784.768</v>
      </c>
      <c r="Y436" s="22" t="s">
        <v>33</v>
      </c>
      <c r="Z436" s="86" t="s">
        <v>6861</v>
      </c>
      <c r="AA436" s="15"/>
      <c r="AB436" s="15"/>
      <c r="AC436" s="15"/>
      <c r="AD436" s="25"/>
      <c r="AE436" s="26"/>
      <c r="AF436" s="27"/>
      <c r="AG436" s="29"/>
      <c r="AH436" s="29"/>
      <c r="AI436" s="29"/>
      <c r="AJ436" s="29"/>
      <c r="AK436" s="29"/>
      <c r="AL436" s="29"/>
      <c r="AM436" s="29"/>
      <c r="AN436" s="29"/>
      <c r="AO436" s="29"/>
      <c r="AP436" s="29"/>
      <c r="AQ436" s="29"/>
      <c r="AR436" s="29"/>
      <c r="AS436" s="29"/>
      <c r="AT436" s="29"/>
      <c r="AU436" s="29"/>
      <c r="AV436" s="29"/>
      <c r="AW436" s="29"/>
      <c r="AX436" s="29"/>
      <c r="AY436" s="29"/>
      <c r="AZ436" s="29"/>
      <c r="BA436" s="29"/>
      <c r="BB436" s="29"/>
      <c r="BC436" s="29"/>
      <c r="BD436" s="29"/>
      <c r="BE436" s="29"/>
      <c r="BF436" s="29"/>
      <c r="BG436" s="29"/>
      <c r="BH436" s="29"/>
      <c r="BI436" s="29"/>
      <c r="BJ436" s="29"/>
      <c r="BK436" s="29"/>
      <c r="BL436" s="29"/>
      <c r="BM436" s="29"/>
      <c r="BN436" s="29"/>
      <c r="BO436" s="29"/>
      <c r="BP436" s="29"/>
      <c r="BQ436" s="29"/>
      <c r="BR436" s="29"/>
      <c r="BS436" s="29"/>
      <c r="BT436" s="29"/>
      <c r="BU436" s="29"/>
      <c r="BV436" s="29"/>
      <c r="BW436" s="29"/>
      <c r="BX436" s="29"/>
      <c r="BY436" s="29"/>
      <c r="BZ436" s="29"/>
      <c r="CA436" s="29"/>
      <c r="CB436" s="29"/>
      <c r="CC436" s="29"/>
      <c r="CD436" s="29"/>
      <c r="CE436" s="29"/>
      <c r="CF436" s="29"/>
      <c r="CG436" s="29"/>
      <c r="CH436" s="29"/>
      <c r="CI436" s="29"/>
      <c r="CJ436" s="29"/>
      <c r="CK436" s="29"/>
      <c r="CL436" s="29"/>
      <c r="CM436" s="29"/>
      <c r="CN436" s="29"/>
      <c r="CO436" s="29"/>
      <c r="CP436" s="29"/>
      <c r="CQ436" s="29"/>
      <c r="CR436" s="29"/>
      <c r="CS436" s="29"/>
      <c r="CT436" s="29"/>
      <c r="CU436" s="29"/>
      <c r="CV436" s="29"/>
      <c r="CW436" s="29"/>
      <c r="CX436" s="29"/>
      <c r="CY436" s="29"/>
      <c r="CZ436" s="29"/>
      <c r="DA436" s="29"/>
      <c r="DB436" s="29"/>
      <c r="DC436" s="29"/>
      <c r="DD436" s="29"/>
      <c r="DE436" s="29"/>
      <c r="DF436" s="29"/>
      <c r="DG436" s="29"/>
      <c r="DH436" s="29"/>
      <c r="DI436" s="29"/>
      <c r="DJ436" s="29"/>
      <c r="DK436" s="29"/>
      <c r="DL436" s="29"/>
      <c r="DM436" s="29"/>
      <c r="DN436" s="29"/>
      <c r="DO436" s="29"/>
      <c r="DP436" s="29"/>
      <c r="DQ436" s="29"/>
      <c r="DR436" s="29"/>
      <c r="DS436" s="29"/>
      <c r="DT436" s="29"/>
      <c r="DU436" s="29"/>
      <c r="DV436" s="29"/>
      <c r="DW436" s="29"/>
      <c r="DX436" s="29"/>
      <c r="DY436" s="29"/>
      <c r="DZ436" s="29"/>
      <c r="EA436" s="29"/>
      <c r="EB436" s="29"/>
      <c r="EC436" s="29"/>
      <c r="ED436" s="29"/>
      <c r="EE436" s="29"/>
      <c r="EF436" s="29"/>
      <c r="EG436" s="29"/>
      <c r="EH436" s="29"/>
      <c r="EI436" s="29"/>
      <c r="EJ436" s="29"/>
      <c r="EK436" s="29"/>
      <c r="EL436" s="29"/>
      <c r="EM436" s="29"/>
      <c r="EN436" s="29"/>
      <c r="EO436" s="29"/>
      <c r="EP436" s="29"/>
      <c r="EQ436" s="29"/>
      <c r="ER436" s="29"/>
      <c r="ES436" s="29"/>
      <c r="ET436" s="29"/>
      <c r="EU436" s="29"/>
      <c r="EV436" s="29"/>
      <c r="EW436" s="29"/>
      <c r="EX436" s="29"/>
      <c r="EY436" s="29"/>
      <c r="EZ436" s="29"/>
      <c r="FA436" s="29"/>
      <c r="FB436" s="29"/>
      <c r="FC436" s="29"/>
      <c r="FD436" s="29"/>
      <c r="FE436" s="29"/>
      <c r="FF436" s="29"/>
      <c r="FG436" s="29"/>
      <c r="FH436" s="29"/>
      <c r="FI436" s="29"/>
      <c r="FJ436" s="29"/>
      <c r="FK436" s="29"/>
      <c r="FL436" s="29"/>
      <c r="FM436" s="29"/>
      <c r="FN436" s="29"/>
      <c r="FO436" s="29"/>
      <c r="FP436" s="29"/>
      <c r="FQ436" s="29"/>
      <c r="FR436" s="29"/>
      <c r="FS436" s="29"/>
      <c r="FT436" s="29"/>
      <c r="FU436" s="29"/>
      <c r="FV436" s="29"/>
      <c r="FW436" s="29"/>
      <c r="FX436" s="29"/>
      <c r="FY436" s="29"/>
      <c r="FZ436" s="29"/>
      <c r="GA436" s="29"/>
      <c r="GB436" s="29"/>
      <c r="GC436" s="29"/>
      <c r="GD436" s="29"/>
      <c r="GE436" s="29"/>
      <c r="GF436" s="29"/>
      <c r="GG436" s="29"/>
      <c r="GH436" s="29"/>
      <c r="GI436" s="29"/>
      <c r="GJ436" s="29"/>
      <c r="GK436" s="29"/>
      <c r="GL436" s="29"/>
      <c r="GM436" s="29"/>
      <c r="GN436" s="29"/>
      <c r="GO436" s="29"/>
      <c r="GP436" s="29"/>
      <c r="GQ436" s="29"/>
      <c r="GR436" s="29"/>
      <c r="GS436" s="29"/>
      <c r="GT436" s="29"/>
      <c r="GU436" s="29"/>
      <c r="GV436" s="29"/>
      <c r="GW436" s="29"/>
      <c r="GX436" s="29"/>
      <c r="GY436" s="29"/>
      <c r="GZ436" s="29"/>
      <c r="HA436" s="29"/>
      <c r="HB436" s="29"/>
      <c r="HC436" s="29"/>
      <c r="HD436" s="29"/>
      <c r="HE436" s="29"/>
      <c r="HF436" s="29"/>
      <c r="HG436" s="29"/>
      <c r="HH436" s="29"/>
      <c r="HI436" s="29"/>
      <c r="HJ436" s="29"/>
      <c r="HK436" s="29"/>
      <c r="HL436" s="29"/>
      <c r="HM436" s="29"/>
      <c r="HN436" s="29"/>
      <c r="HO436" s="29"/>
      <c r="HP436" s="29"/>
      <c r="HQ436" s="29"/>
      <c r="HR436" s="29"/>
      <c r="HS436" s="29"/>
      <c r="HT436" s="29"/>
      <c r="HU436" s="29"/>
      <c r="HV436" s="29"/>
      <c r="HW436" s="29"/>
      <c r="HX436" s="29"/>
      <c r="HY436" s="29"/>
      <c r="HZ436" s="29"/>
      <c r="IA436" s="29"/>
      <c r="IB436" s="29"/>
      <c r="IC436" s="29"/>
      <c r="ID436" s="29"/>
      <c r="IE436" s="29"/>
      <c r="IF436" s="29"/>
      <c r="IG436" s="29"/>
      <c r="IH436" s="29"/>
      <c r="II436" s="29"/>
      <c r="IJ436" s="29"/>
      <c r="IK436" s="29"/>
      <c r="IL436" s="29"/>
      <c r="IM436" s="29"/>
      <c r="IN436" s="29"/>
      <c r="IO436" s="29"/>
      <c r="IP436" s="29"/>
      <c r="IQ436" s="29"/>
      <c r="IR436" s="29"/>
      <c r="IS436" s="29"/>
      <c r="IT436" s="29"/>
      <c r="IU436" s="29"/>
      <c r="IV436" s="29"/>
      <c r="IW436" s="29"/>
      <c r="IX436" s="29"/>
      <c r="IY436" s="29"/>
      <c r="IZ436" s="29"/>
      <c r="JA436" s="29"/>
      <c r="JB436" s="29"/>
      <c r="JC436" s="29"/>
      <c r="JD436" s="29"/>
      <c r="JE436" s="29"/>
      <c r="JF436" s="29"/>
      <c r="JG436" s="29"/>
      <c r="JH436" s="29"/>
      <c r="JI436" s="29"/>
      <c r="JJ436" s="29"/>
      <c r="JK436" s="29"/>
      <c r="JL436" s="29"/>
      <c r="JM436" s="29"/>
      <c r="JN436" s="29"/>
      <c r="JO436" s="29"/>
      <c r="JP436" s="29"/>
      <c r="JQ436" s="29"/>
      <c r="JR436" s="29"/>
      <c r="JS436" s="29"/>
      <c r="JT436" s="29"/>
      <c r="JU436" s="29"/>
      <c r="JV436" s="29"/>
      <c r="JW436" s="29"/>
      <c r="JX436" s="29"/>
      <c r="JY436" s="29"/>
      <c r="JZ436" s="29"/>
      <c r="KA436" s="29"/>
      <c r="KB436" s="29"/>
      <c r="KC436" s="29"/>
      <c r="KD436" s="29"/>
      <c r="KE436" s="29"/>
      <c r="KF436" s="29"/>
      <c r="KG436" s="29"/>
      <c r="KH436" s="29"/>
      <c r="KI436" s="29"/>
      <c r="KJ436" s="29"/>
      <c r="KK436" s="29"/>
      <c r="KL436" s="29"/>
      <c r="KM436" s="29"/>
      <c r="KN436" s="29"/>
      <c r="KO436" s="29"/>
      <c r="KP436" s="29"/>
      <c r="KQ436" s="29"/>
      <c r="KR436" s="29"/>
      <c r="KS436" s="29"/>
      <c r="KT436" s="29"/>
      <c r="KU436" s="29"/>
      <c r="KV436" s="29"/>
      <c r="KW436" s="29"/>
      <c r="KX436" s="29"/>
      <c r="KY436" s="29"/>
      <c r="KZ436" s="29"/>
      <c r="LA436" s="29"/>
      <c r="LB436" s="29"/>
      <c r="LC436" s="29"/>
      <c r="LD436" s="29"/>
      <c r="LE436" s="29"/>
      <c r="LF436" s="29"/>
      <c r="LG436" s="29"/>
      <c r="LH436" s="29"/>
      <c r="LI436" s="29"/>
      <c r="LJ436" s="29"/>
      <c r="LK436" s="29"/>
      <c r="LL436" s="29"/>
      <c r="LM436" s="29"/>
      <c r="LN436" s="29"/>
      <c r="LO436" s="29"/>
      <c r="LP436" s="29"/>
      <c r="LQ436" s="29"/>
      <c r="LR436" s="29"/>
      <c r="LS436" s="29"/>
      <c r="LT436" s="29"/>
      <c r="LU436" s="29"/>
      <c r="LV436" s="29"/>
      <c r="LW436" s="29"/>
      <c r="LX436" s="29"/>
      <c r="LY436" s="29"/>
      <c r="LZ436" s="29"/>
      <c r="MA436" s="29"/>
      <c r="MB436" s="29"/>
      <c r="MC436" s="29"/>
      <c r="MD436" s="29"/>
      <c r="ME436" s="29"/>
      <c r="MF436" s="29"/>
      <c r="MG436" s="29"/>
      <c r="MH436" s="29"/>
      <c r="MI436" s="29"/>
      <c r="MJ436" s="29"/>
      <c r="MK436" s="29"/>
      <c r="ML436" s="29"/>
      <c r="MM436" s="29"/>
      <c r="MN436" s="29"/>
      <c r="MO436" s="29"/>
      <c r="MP436" s="29"/>
      <c r="MQ436" s="29"/>
      <c r="MR436" s="29"/>
      <c r="MS436" s="29"/>
      <c r="MT436" s="29"/>
      <c r="MU436" s="29"/>
      <c r="MV436" s="29"/>
      <c r="MW436" s="29"/>
      <c r="MX436" s="29"/>
      <c r="MY436" s="29"/>
      <c r="MZ436" s="29"/>
      <c r="NA436" s="29"/>
      <c r="NB436" s="29"/>
      <c r="NC436" s="29"/>
      <c r="ND436" s="29"/>
      <c r="NE436" s="29"/>
    </row>
    <row r="437" spans="1:369" ht="16.5" customHeight="1">
      <c r="A437" s="83" t="s">
        <v>717</v>
      </c>
      <c r="B437" s="83"/>
      <c r="C437" s="490"/>
      <c r="D437" s="83"/>
      <c r="E437" s="37" t="s">
        <v>5881</v>
      </c>
      <c r="F437" s="14" t="s">
        <v>6874</v>
      </c>
      <c r="G437" s="37" t="s">
        <v>5882</v>
      </c>
      <c r="H437" s="15">
        <v>2021</v>
      </c>
      <c r="I437" s="15">
        <v>1</v>
      </c>
      <c r="J437" s="15">
        <v>0</v>
      </c>
      <c r="K437" s="15">
        <v>0</v>
      </c>
      <c r="L437" s="16" t="s">
        <v>6877</v>
      </c>
      <c r="M437" s="16" t="s">
        <v>6877</v>
      </c>
      <c r="N437" s="16" t="s">
        <v>6873</v>
      </c>
      <c r="O437" s="17">
        <v>2304</v>
      </c>
      <c r="P437" s="17">
        <v>0</v>
      </c>
      <c r="Q437" s="17">
        <v>0</v>
      </c>
      <c r="R437" s="18" t="s">
        <v>33</v>
      </c>
      <c r="S437" s="19">
        <v>60</v>
      </c>
      <c r="T437" s="19">
        <v>220</v>
      </c>
      <c r="U437" s="19">
        <v>3.2409090909090907</v>
      </c>
      <c r="V437" s="19">
        <v>0</v>
      </c>
      <c r="W437" s="20">
        <v>0.71299999999999997</v>
      </c>
      <c r="X437" s="21">
        <v>1642.752</v>
      </c>
      <c r="Y437" s="22" t="s">
        <v>33</v>
      </c>
      <c r="Z437" s="86" t="s">
        <v>6861</v>
      </c>
      <c r="AA437" s="15"/>
      <c r="AB437" s="15"/>
      <c r="AC437" s="15"/>
      <c r="AD437" s="25"/>
      <c r="AE437" s="26"/>
      <c r="AF437" s="27"/>
      <c r="AG437" s="29"/>
      <c r="AH437" s="29"/>
      <c r="AI437" s="29"/>
      <c r="AJ437" s="29"/>
      <c r="AK437" s="29"/>
      <c r="AL437" s="29"/>
      <c r="AM437" s="29"/>
      <c r="AN437" s="29"/>
      <c r="AO437" s="29"/>
      <c r="AP437" s="29"/>
      <c r="AQ437" s="29"/>
      <c r="AR437" s="29"/>
      <c r="AS437" s="29"/>
      <c r="AT437" s="29"/>
      <c r="AU437" s="29"/>
      <c r="AV437" s="29"/>
      <c r="AW437" s="29"/>
      <c r="AX437" s="29"/>
      <c r="AY437" s="29"/>
      <c r="AZ437" s="29"/>
      <c r="BA437" s="29"/>
      <c r="BB437" s="29"/>
      <c r="BC437" s="29"/>
      <c r="BD437" s="29"/>
      <c r="BE437" s="29"/>
      <c r="BF437" s="29"/>
      <c r="BG437" s="29"/>
      <c r="BH437" s="29"/>
      <c r="BI437" s="29"/>
      <c r="BJ437" s="29"/>
      <c r="BK437" s="29"/>
      <c r="BL437" s="29"/>
      <c r="BM437" s="29"/>
      <c r="BN437" s="29"/>
      <c r="BO437" s="29"/>
      <c r="BP437" s="29"/>
      <c r="BQ437" s="29"/>
      <c r="BR437" s="29"/>
      <c r="BS437" s="29"/>
      <c r="BT437" s="29"/>
      <c r="BU437" s="29"/>
      <c r="BV437" s="29"/>
      <c r="BW437" s="29"/>
      <c r="BX437" s="29"/>
      <c r="BY437" s="29"/>
      <c r="BZ437" s="29"/>
      <c r="CA437" s="29"/>
      <c r="CB437" s="29"/>
      <c r="CC437" s="29"/>
      <c r="CD437" s="29"/>
      <c r="CE437" s="29"/>
      <c r="CF437" s="29"/>
      <c r="CG437" s="29"/>
      <c r="CH437" s="29"/>
      <c r="CI437" s="29"/>
      <c r="CJ437" s="29"/>
      <c r="CK437" s="29"/>
      <c r="CL437" s="29"/>
      <c r="CM437" s="29"/>
      <c r="CN437" s="29"/>
      <c r="CO437" s="29"/>
      <c r="CP437" s="29"/>
      <c r="CQ437" s="29"/>
      <c r="CR437" s="29"/>
      <c r="CS437" s="29"/>
      <c r="CT437" s="29"/>
      <c r="CU437" s="29"/>
      <c r="CV437" s="29"/>
      <c r="CW437" s="29"/>
      <c r="CX437" s="29"/>
      <c r="CY437" s="29"/>
      <c r="CZ437" s="29"/>
      <c r="DA437" s="29"/>
      <c r="DB437" s="29"/>
      <c r="DC437" s="29"/>
      <c r="DD437" s="29"/>
      <c r="DE437" s="29"/>
      <c r="DF437" s="29"/>
      <c r="DG437" s="29"/>
      <c r="DH437" s="29"/>
      <c r="DI437" s="29"/>
      <c r="DJ437" s="29"/>
      <c r="DK437" s="29"/>
      <c r="DL437" s="29"/>
      <c r="DM437" s="29"/>
      <c r="DN437" s="29"/>
      <c r="DO437" s="29"/>
      <c r="DP437" s="29"/>
      <c r="DQ437" s="29"/>
      <c r="DR437" s="29"/>
      <c r="DS437" s="29"/>
      <c r="DT437" s="29"/>
      <c r="DU437" s="29"/>
      <c r="DV437" s="29"/>
      <c r="DW437" s="29"/>
      <c r="DX437" s="29"/>
      <c r="DY437" s="29"/>
      <c r="DZ437" s="29"/>
      <c r="EA437" s="29"/>
      <c r="EB437" s="29"/>
      <c r="EC437" s="29"/>
      <c r="ED437" s="29"/>
      <c r="EE437" s="29"/>
      <c r="EF437" s="29"/>
      <c r="EG437" s="29"/>
      <c r="EH437" s="29"/>
      <c r="EI437" s="29"/>
      <c r="EJ437" s="29"/>
      <c r="EK437" s="29"/>
      <c r="EL437" s="29"/>
      <c r="EM437" s="29"/>
      <c r="EN437" s="29"/>
      <c r="EO437" s="29"/>
      <c r="EP437" s="29"/>
      <c r="EQ437" s="29"/>
      <c r="ER437" s="29"/>
      <c r="ES437" s="29"/>
      <c r="ET437" s="29"/>
      <c r="EU437" s="29"/>
      <c r="EV437" s="29"/>
      <c r="EW437" s="29"/>
      <c r="EX437" s="29"/>
      <c r="EY437" s="29"/>
      <c r="EZ437" s="29"/>
      <c r="FA437" s="29"/>
      <c r="FB437" s="29"/>
      <c r="FC437" s="29"/>
      <c r="FD437" s="29"/>
      <c r="FE437" s="29"/>
      <c r="FF437" s="29"/>
      <c r="FG437" s="29"/>
      <c r="FH437" s="29"/>
      <c r="FI437" s="29"/>
      <c r="FJ437" s="29"/>
      <c r="FK437" s="29"/>
      <c r="FL437" s="29"/>
      <c r="FM437" s="29"/>
      <c r="FN437" s="29"/>
      <c r="FO437" s="29"/>
      <c r="FP437" s="29"/>
      <c r="FQ437" s="29"/>
      <c r="FR437" s="29"/>
      <c r="FS437" s="29"/>
      <c r="FT437" s="29"/>
      <c r="FU437" s="29"/>
      <c r="FV437" s="29"/>
      <c r="FW437" s="29"/>
      <c r="FX437" s="29"/>
      <c r="FY437" s="29"/>
      <c r="FZ437" s="29"/>
      <c r="GA437" s="29"/>
      <c r="GB437" s="29"/>
      <c r="GC437" s="29"/>
      <c r="GD437" s="29"/>
      <c r="GE437" s="29"/>
      <c r="GF437" s="29"/>
      <c r="GG437" s="29"/>
      <c r="GH437" s="29"/>
      <c r="GI437" s="29"/>
      <c r="GJ437" s="29"/>
      <c r="GK437" s="29"/>
      <c r="GL437" s="29"/>
      <c r="GM437" s="29"/>
      <c r="GN437" s="29"/>
      <c r="GO437" s="29"/>
      <c r="GP437" s="29"/>
      <c r="GQ437" s="29"/>
      <c r="GR437" s="29"/>
      <c r="GS437" s="29"/>
      <c r="GT437" s="29"/>
      <c r="GU437" s="29"/>
      <c r="GV437" s="29"/>
      <c r="GW437" s="29"/>
      <c r="GX437" s="29"/>
      <c r="GY437" s="29"/>
      <c r="GZ437" s="29"/>
      <c r="HA437" s="29"/>
      <c r="HB437" s="29"/>
      <c r="HC437" s="29"/>
      <c r="HD437" s="29"/>
      <c r="HE437" s="29"/>
      <c r="HF437" s="29"/>
      <c r="HG437" s="29"/>
      <c r="HH437" s="29"/>
      <c r="HI437" s="29"/>
      <c r="HJ437" s="29"/>
      <c r="HK437" s="29"/>
      <c r="HL437" s="29"/>
      <c r="HM437" s="29"/>
      <c r="HN437" s="29"/>
      <c r="HO437" s="29"/>
      <c r="HP437" s="29"/>
      <c r="HQ437" s="29"/>
      <c r="HR437" s="29"/>
      <c r="HS437" s="29"/>
      <c r="HT437" s="29"/>
      <c r="HU437" s="29"/>
      <c r="HV437" s="29"/>
      <c r="HW437" s="29"/>
      <c r="HX437" s="29"/>
      <c r="HY437" s="29"/>
      <c r="HZ437" s="29"/>
      <c r="IA437" s="29"/>
      <c r="IB437" s="29"/>
      <c r="IC437" s="29"/>
      <c r="ID437" s="29"/>
      <c r="IE437" s="29"/>
      <c r="IF437" s="29"/>
      <c r="IG437" s="29"/>
      <c r="IH437" s="29"/>
      <c r="II437" s="29"/>
      <c r="IJ437" s="29"/>
      <c r="IK437" s="29"/>
      <c r="IL437" s="29"/>
      <c r="IM437" s="29"/>
      <c r="IN437" s="29"/>
      <c r="IO437" s="29"/>
      <c r="IP437" s="29"/>
      <c r="IQ437" s="29"/>
      <c r="IR437" s="29"/>
      <c r="IS437" s="29"/>
      <c r="IT437" s="29"/>
      <c r="IU437" s="29"/>
      <c r="IV437" s="29"/>
      <c r="IW437" s="29"/>
      <c r="IX437" s="29"/>
      <c r="IY437" s="29"/>
      <c r="IZ437" s="29"/>
      <c r="JA437" s="29"/>
      <c r="JB437" s="29"/>
      <c r="JC437" s="29"/>
      <c r="JD437" s="29"/>
      <c r="JE437" s="29"/>
      <c r="JF437" s="29"/>
      <c r="JG437" s="29"/>
      <c r="JH437" s="29"/>
      <c r="JI437" s="29"/>
      <c r="JJ437" s="29"/>
      <c r="JK437" s="29"/>
      <c r="JL437" s="29"/>
      <c r="JM437" s="29"/>
      <c r="JN437" s="29"/>
      <c r="JO437" s="29"/>
      <c r="JP437" s="29"/>
      <c r="JQ437" s="29"/>
      <c r="JR437" s="29"/>
      <c r="JS437" s="29"/>
      <c r="JT437" s="29"/>
      <c r="JU437" s="29"/>
      <c r="JV437" s="29"/>
      <c r="JW437" s="29"/>
      <c r="JX437" s="29"/>
      <c r="JY437" s="29"/>
      <c r="JZ437" s="29"/>
      <c r="KA437" s="29"/>
      <c r="KB437" s="29"/>
      <c r="KC437" s="29"/>
      <c r="KD437" s="29"/>
      <c r="KE437" s="29"/>
      <c r="KF437" s="29"/>
      <c r="KG437" s="29"/>
      <c r="KH437" s="29"/>
      <c r="KI437" s="29"/>
      <c r="KJ437" s="29"/>
      <c r="KK437" s="29"/>
      <c r="KL437" s="29"/>
      <c r="KM437" s="29"/>
      <c r="KN437" s="29"/>
      <c r="KO437" s="29"/>
      <c r="KP437" s="29"/>
      <c r="KQ437" s="29"/>
      <c r="KR437" s="29"/>
      <c r="KS437" s="29"/>
      <c r="KT437" s="29"/>
      <c r="KU437" s="29"/>
      <c r="KV437" s="29"/>
      <c r="KW437" s="29"/>
      <c r="KX437" s="29"/>
      <c r="KY437" s="29"/>
      <c r="KZ437" s="29"/>
      <c r="LA437" s="29"/>
      <c r="LB437" s="29"/>
      <c r="LC437" s="29"/>
      <c r="LD437" s="29"/>
      <c r="LE437" s="29"/>
      <c r="LF437" s="29"/>
      <c r="LG437" s="29"/>
      <c r="LH437" s="29"/>
      <c r="LI437" s="29"/>
      <c r="LJ437" s="29"/>
      <c r="LK437" s="29"/>
      <c r="LL437" s="29"/>
      <c r="LM437" s="29"/>
      <c r="LN437" s="29"/>
      <c r="LO437" s="29"/>
      <c r="LP437" s="29"/>
      <c r="LQ437" s="29"/>
      <c r="LR437" s="29"/>
      <c r="LS437" s="29"/>
      <c r="LT437" s="29"/>
      <c r="LU437" s="29"/>
      <c r="LV437" s="29"/>
      <c r="LW437" s="29"/>
      <c r="LX437" s="29"/>
      <c r="LY437" s="29"/>
      <c r="LZ437" s="29"/>
      <c r="MA437" s="29"/>
      <c r="MB437" s="29"/>
      <c r="MC437" s="29"/>
      <c r="MD437" s="29"/>
      <c r="ME437" s="29"/>
      <c r="MF437" s="29"/>
      <c r="MG437" s="29"/>
      <c r="MH437" s="29"/>
      <c r="MI437" s="29"/>
      <c r="MJ437" s="29"/>
      <c r="MK437" s="29"/>
      <c r="ML437" s="29"/>
      <c r="MM437" s="29"/>
      <c r="MN437" s="29"/>
      <c r="MO437" s="29"/>
      <c r="MP437" s="29"/>
      <c r="MQ437" s="29"/>
      <c r="MR437" s="29"/>
      <c r="MS437" s="29"/>
      <c r="MT437" s="29"/>
      <c r="MU437" s="29"/>
      <c r="MV437" s="29"/>
      <c r="MW437" s="29"/>
      <c r="MX437" s="29"/>
      <c r="MY437" s="29"/>
      <c r="MZ437" s="29"/>
      <c r="NA437" s="29"/>
      <c r="NB437" s="29"/>
      <c r="NC437" s="29"/>
      <c r="ND437" s="29"/>
      <c r="NE437" s="29"/>
    </row>
    <row r="438" spans="1:369" ht="16.5" customHeight="1">
      <c r="A438" s="83" t="s">
        <v>717</v>
      </c>
      <c r="B438" s="83"/>
      <c r="C438" s="490"/>
      <c r="D438" s="83"/>
      <c r="E438" s="37" t="s">
        <v>5881</v>
      </c>
      <c r="F438" s="14" t="s">
        <v>6874</v>
      </c>
      <c r="G438" s="37" t="s">
        <v>5882</v>
      </c>
      <c r="H438" s="15">
        <v>2021</v>
      </c>
      <c r="I438" s="15">
        <v>1</v>
      </c>
      <c r="J438" s="15">
        <v>0</v>
      </c>
      <c r="K438" s="15">
        <v>0</v>
      </c>
      <c r="L438" s="16" t="s">
        <v>6877</v>
      </c>
      <c r="M438" s="16" t="s">
        <v>6877</v>
      </c>
      <c r="N438" s="16" t="s">
        <v>6873</v>
      </c>
      <c r="O438" s="17">
        <v>2304</v>
      </c>
      <c r="P438" s="17">
        <v>0</v>
      </c>
      <c r="Q438" s="17">
        <v>0</v>
      </c>
      <c r="R438" s="18" t="s">
        <v>33</v>
      </c>
      <c r="S438" s="19">
        <v>60</v>
      </c>
      <c r="T438" s="19">
        <v>220</v>
      </c>
      <c r="U438" s="19">
        <v>3.2409090909090907</v>
      </c>
      <c r="V438" s="19">
        <v>0</v>
      </c>
      <c r="W438" s="20">
        <v>0.71299999999999997</v>
      </c>
      <c r="X438" s="21">
        <v>1642.752</v>
      </c>
      <c r="Y438" s="22" t="s">
        <v>33</v>
      </c>
      <c r="Z438" s="86" t="s">
        <v>6861</v>
      </c>
      <c r="AA438" s="15"/>
      <c r="AB438" s="15"/>
      <c r="AC438" s="15"/>
      <c r="AD438" s="25"/>
      <c r="AE438" s="26"/>
      <c r="AF438" s="27"/>
      <c r="AG438" s="29"/>
      <c r="AH438" s="29"/>
      <c r="AI438" s="29"/>
      <c r="AJ438" s="29"/>
      <c r="AK438" s="29"/>
      <c r="AL438" s="29"/>
      <c r="AM438" s="29"/>
      <c r="AN438" s="29"/>
      <c r="AO438" s="29"/>
      <c r="AP438" s="29"/>
      <c r="AQ438" s="29"/>
      <c r="AR438" s="29"/>
      <c r="AS438" s="29"/>
      <c r="AT438" s="29"/>
      <c r="AU438" s="29"/>
      <c r="AV438" s="29"/>
      <c r="AW438" s="29"/>
      <c r="AX438" s="29"/>
      <c r="AY438" s="29"/>
      <c r="AZ438" s="29"/>
      <c r="BA438" s="29"/>
      <c r="BB438" s="29"/>
      <c r="BC438" s="29"/>
      <c r="BD438" s="29"/>
      <c r="BE438" s="29"/>
      <c r="BF438" s="29"/>
      <c r="BG438" s="29"/>
      <c r="BH438" s="29"/>
      <c r="BI438" s="29"/>
      <c r="BJ438" s="29"/>
      <c r="BK438" s="29"/>
      <c r="BL438" s="29"/>
      <c r="BM438" s="29"/>
      <c r="BN438" s="29"/>
      <c r="BO438" s="29"/>
      <c r="BP438" s="29"/>
      <c r="BQ438" s="29"/>
      <c r="BR438" s="29"/>
      <c r="BS438" s="29"/>
      <c r="BT438" s="29"/>
      <c r="BU438" s="29"/>
      <c r="BV438" s="29"/>
      <c r="BW438" s="29"/>
      <c r="BX438" s="29"/>
      <c r="BY438" s="29"/>
      <c r="BZ438" s="29"/>
      <c r="CA438" s="29"/>
      <c r="CB438" s="29"/>
      <c r="CC438" s="29"/>
      <c r="CD438" s="29"/>
      <c r="CE438" s="29"/>
      <c r="CF438" s="29"/>
      <c r="CG438" s="29"/>
      <c r="CH438" s="29"/>
      <c r="CI438" s="29"/>
      <c r="CJ438" s="29"/>
      <c r="CK438" s="29"/>
      <c r="CL438" s="29"/>
      <c r="CM438" s="29"/>
      <c r="CN438" s="29"/>
      <c r="CO438" s="29"/>
      <c r="CP438" s="29"/>
      <c r="CQ438" s="29"/>
      <c r="CR438" s="29"/>
      <c r="CS438" s="29"/>
      <c r="CT438" s="29"/>
      <c r="CU438" s="29"/>
      <c r="CV438" s="29"/>
      <c r="CW438" s="29"/>
      <c r="CX438" s="29"/>
      <c r="CY438" s="29"/>
      <c r="CZ438" s="29"/>
      <c r="DA438" s="29"/>
      <c r="DB438" s="29"/>
      <c r="DC438" s="29"/>
      <c r="DD438" s="29"/>
      <c r="DE438" s="29"/>
      <c r="DF438" s="29"/>
      <c r="DG438" s="29"/>
      <c r="DH438" s="29"/>
      <c r="DI438" s="29"/>
      <c r="DJ438" s="29"/>
      <c r="DK438" s="29"/>
      <c r="DL438" s="29"/>
      <c r="DM438" s="29"/>
      <c r="DN438" s="29"/>
      <c r="DO438" s="29"/>
      <c r="DP438" s="29"/>
      <c r="DQ438" s="29"/>
      <c r="DR438" s="29"/>
      <c r="DS438" s="29"/>
      <c r="DT438" s="29"/>
      <c r="DU438" s="29"/>
      <c r="DV438" s="29"/>
      <c r="DW438" s="29"/>
      <c r="DX438" s="29"/>
      <c r="DY438" s="29"/>
      <c r="DZ438" s="29"/>
      <c r="EA438" s="29"/>
      <c r="EB438" s="29"/>
      <c r="EC438" s="29"/>
      <c r="ED438" s="29"/>
      <c r="EE438" s="29"/>
      <c r="EF438" s="29"/>
      <c r="EG438" s="29"/>
      <c r="EH438" s="29"/>
      <c r="EI438" s="29"/>
      <c r="EJ438" s="29"/>
      <c r="EK438" s="29"/>
      <c r="EL438" s="29"/>
      <c r="EM438" s="29"/>
      <c r="EN438" s="29"/>
      <c r="EO438" s="29"/>
      <c r="EP438" s="29"/>
      <c r="EQ438" s="29"/>
      <c r="ER438" s="29"/>
      <c r="ES438" s="29"/>
      <c r="ET438" s="29"/>
      <c r="EU438" s="29"/>
      <c r="EV438" s="29"/>
      <c r="EW438" s="29"/>
      <c r="EX438" s="29"/>
      <c r="EY438" s="29"/>
      <c r="EZ438" s="29"/>
      <c r="FA438" s="29"/>
      <c r="FB438" s="29"/>
      <c r="FC438" s="29"/>
      <c r="FD438" s="29"/>
      <c r="FE438" s="29"/>
      <c r="FF438" s="29"/>
      <c r="FG438" s="29"/>
      <c r="FH438" s="29"/>
      <c r="FI438" s="29"/>
      <c r="FJ438" s="29"/>
      <c r="FK438" s="29"/>
      <c r="FL438" s="29"/>
      <c r="FM438" s="29"/>
      <c r="FN438" s="29"/>
      <c r="FO438" s="29"/>
      <c r="FP438" s="29"/>
      <c r="FQ438" s="29"/>
      <c r="FR438" s="29"/>
      <c r="FS438" s="29"/>
      <c r="FT438" s="29"/>
      <c r="FU438" s="29"/>
      <c r="FV438" s="29"/>
      <c r="FW438" s="29"/>
      <c r="FX438" s="29"/>
      <c r="FY438" s="29"/>
      <c r="FZ438" s="29"/>
      <c r="GA438" s="29"/>
      <c r="GB438" s="29"/>
      <c r="GC438" s="29"/>
      <c r="GD438" s="29"/>
      <c r="GE438" s="29"/>
      <c r="GF438" s="29"/>
      <c r="GG438" s="29"/>
      <c r="GH438" s="29"/>
      <c r="GI438" s="29"/>
      <c r="GJ438" s="29"/>
      <c r="GK438" s="29"/>
      <c r="GL438" s="29"/>
      <c r="GM438" s="29"/>
      <c r="GN438" s="29"/>
      <c r="GO438" s="29"/>
      <c r="GP438" s="29"/>
      <c r="GQ438" s="29"/>
      <c r="GR438" s="29"/>
      <c r="GS438" s="29"/>
      <c r="GT438" s="29"/>
      <c r="GU438" s="29"/>
      <c r="GV438" s="29"/>
      <c r="GW438" s="29"/>
      <c r="GX438" s="29"/>
      <c r="GY438" s="29"/>
      <c r="GZ438" s="29"/>
      <c r="HA438" s="29"/>
      <c r="HB438" s="29"/>
      <c r="HC438" s="29"/>
      <c r="HD438" s="29"/>
      <c r="HE438" s="29"/>
      <c r="HF438" s="29"/>
      <c r="HG438" s="29"/>
      <c r="HH438" s="29"/>
      <c r="HI438" s="29"/>
      <c r="HJ438" s="29"/>
      <c r="HK438" s="29"/>
      <c r="HL438" s="29"/>
      <c r="HM438" s="29"/>
      <c r="HN438" s="29"/>
      <c r="HO438" s="29"/>
      <c r="HP438" s="29"/>
      <c r="HQ438" s="29"/>
      <c r="HR438" s="29"/>
      <c r="HS438" s="29"/>
      <c r="HT438" s="29"/>
      <c r="HU438" s="29"/>
      <c r="HV438" s="29"/>
      <c r="HW438" s="29"/>
      <c r="HX438" s="29"/>
      <c r="HY438" s="29"/>
      <c r="HZ438" s="29"/>
      <c r="IA438" s="29"/>
      <c r="IB438" s="29"/>
      <c r="IC438" s="29"/>
      <c r="ID438" s="29"/>
      <c r="IE438" s="29"/>
      <c r="IF438" s="29"/>
      <c r="IG438" s="29"/>
      <c r="IH438" s="29"/>
      <c r="II438" s="29"/>
      <c r="IJ438" s="29"/>
      <c r="IK438" s="29"/>
      <c r="IL438" s="29"/>
      <c r="IM438" s="29"/>
      <c r="IN438" s="29"/>
      <c r="IO438" s="29"/>
      <c r="IP438" s="29"/>
      <c r="IQ438" s="29"/>
      <c r="IR438" s="29"/>
      <c r="IS438" s="29"/>
      <c r="IT438" s="29"/>
      <c r="IU438" s="29"/>
      <c r="IV438" s="29"/>
      <c r="IW438" s="29"/>
      <c r="IX438" s="29"/>
      <c r="IY438" s="29"/>
      <c r="IZ438" s="29"/>
      <c r="JA438" s="29"/>
      <c r="JB438" s="29"/>
      <c r="JC438" s="29"/>
      <c r="JD438" s="29"/>
      <c r="JE438" s="29"/>
      <c r="JF438" s="29"/>
      <c r="JG438" s="29"/>
      <c r="JH438" s="29"/>
      <c r="JI438" s="29"/>
      <c r="JJ438" s="29"/>
      <c r="JK438" s="29"/>
      <c r="JL438" s="29"/>
      <c r="JM438" s="29"/>
      <c r="JN438" s="29"/>
      <c r="JO438" s="29"/>
      <c r="JP438" s="29"/>
      <c r="JQ438" s="29"/>
      <c r="JR438" s="29"/>
      <c r="JS438" s="29"/>
      <c r="JT438" s="29"/>
      <c r="JU438" s="29"/>
      <c r="JV438" s="29"/>
      <c r="JW438" s="29"/>
      <c r="JX438" s="29"/>
      <c r="JY438" s="29"/>
      <c r="JZ438" s="29"/>
      <c r="KA438" s="29"/>
      <c r="KB438" s="29"/>
      <c r="KC438" s="29"/>
      <c r="KD438" s="29"/>
      <c r="KE438" s="29"/>
      <c r="KF438" s="29"/>
      <c r="KG438" s="29"/>
      <c r="KH438" s="29"/>
      <c r="KI438" s="29"/>
      <c r="KJ438" s="29"/>
      <c r="KK438" s="29"/>
      <c r="KL438" s="29"/>
      <c r="KM438" s="29"/>
      <c r="KN438" s="29"/>
      <c r="KO438" s="29"/>
      <c r="KP438" s="29"/>
      <c r="KQ438" s="29"/>
      <c r="KR438" s="29"/>
      <c r="KS438" s="29"/>
      <c r="KT438" s="29"/>
      <c r="KU438" s="29"/>
      <c r="KV438" s="29"/>
      <c r="KW438" s="29"/>
      <c r="KX438" s="29"/>
      <c r="KY438" s="29"/>
      <c r="KZ438" s="29"/>
      <c r="LA438" s="29"/>
      <c r="LB438" s="29"/>
      <c r="LC438" s="29"/>
      <c r="LD438" s="29"/>
      <c r="LE438" s="29"/>
      <c r="LF438" s="29"/>
      <c r="LG438" s="29"/>
      <c r="LH438" s="29"/>
      <c r="LI438" s="29"/>
      <c r="LJ438" s="29"/>
      <c r="LK438" s="29"/>
      <c r="LL438" s="29"/>
      <c r="LM438" s="29"/>
      <c r="LN438" s="29"/>
      <c r="LO438" s="29"/>
      <c r="LP438" s="29"/>
      <c r="LQ438" s="29"/>
      <c r="LR438" s="29"/>
      <c r="LS438" s="29"/>
      <c r="LT438" s="29"/>
      <c r="LU438" s="29"/>
      <c r="LV438" s="29"/>
      <c r="LW438" s="29"/>
      <c r="LX438" s="29"/>
      <c r="LY438" s="29"/>
      <c r="LZ438" s="29"/>
      <c r="MA438" s="29"/>
      <c r="MB438" s="29"/>
      <c r="MC438" s="29"/>
      <c r="MD438" s="29"/>
      <c r="ME438" s="29"/>
      <c r="MF438" s="29"/>
      <c r="MG438" s="29"/>
      <c r="MH438" s="29"/>
      <c r="MI438" s="29"/>
      <c r="MJ438" s="29"/>
      <c r="MK438" s="29"/>
      <c r="ML438" s="29"/>
      <c r="MM438" s="29"/>
      <c r="MN438" s="29"/>
      <c r="MO438" s="29"/>
      <c r="MP438" s="29"/>
      <c r="MQ438" s="29"/>
      <c r="MR438" s="29"/>
      <c r="MS438" s="29"/>
      <c r="MT438" s="29"/>
      <c r="MU438" s="29"/>
      <c r="MV438" s="29"/>
      <c r="MW438" s="29"/>
      <c r="MX438" s="29"/>
      <c r="MY438" s="29"/>
      <c r="MZ438" s="29"/>
      <c r="NA438" s="29"/>
      <c r="NB438" s="29"/>
      <c r="NC438" s="29"/>
      <c r="ND438" s="29"/>
      <c r="NE438" s="29"/>
    </row>
    <row r="439" spans="1:369" ht="16.5" customHeight="1">
      <c r="A439" s="83" t="s">
        <v>717</v>
      </c>
      <c r="B439" s="83"/>
      <c r="C439" s="490"/>
      <c r="D439" s="83"/>
      <c r="E439" s="37" t="s">
        <v>5883</v>
      </c>
      <c r="F439" s="14" t="s">
        <v>6874</v>
      </c>
      <c r="G439" s="37" t="s">
        <v>5884</v>
      </c>
      <c r="H439" s="15">
        <v>2021</v>
      </c>
      <c r="I439" s="15">
        <v>1</v>
      </c>
      <c r="J439" s="15">
        <v>0</v>
      </c>
      <c r="K439" s="15">
        <v>0</v>
      </c>
      <c r="L439" s="16" t="s">
        <v>6877</v>
      </c>
      <c r="M439" s="16" t="s">
        <v>6877</v>
      </c>
      <c r="N439" s="16" t="s">
        <v>6873</v>
      </c>
      <c r="O439" s="17">
        <v>2304</v>
      </c>
      <c r="P439" s="17">
        <v>0</v>
      </c>
      <c r="Q439" s="17">
        <v>0</v>
      </c>
      <c r="R439" s="18" t="s">
        <v>33</v>
      </c>
      <c r="S439" s="19">
        <v>60</v>
      </c>
      <c r="T439" s="19">
        <v>220</v>
      </c>
      <c r="U439" s="19">
        <v>3.2409090909090907</v>
      </c>
      <c r="V439" s="19">
        <v>0</v>
      </c>
      <c r="W439" s="20">
        <v>0.71299999999999997</v>
      </c>
      <c r="X439" s="21">
        <v>1642.752</v>
      </c>
      <c r="Y439" s="22" t="s">
        <v>33</v>
      </c>
      <c r="Z439" s="86" t="s">
        <v>6861</v>
      </c>
      <c r="AA439" s="15"/>
      <c r="AB439" s="15"/>
      <c r="AC439" s="15"/>
      <c r="AD439" s="25"/>
      <c r="AE439" s="26"/>
      <c r="AF439" s="27"/>
      <c r="AG439" s="29"/>
      <c r="AH439" s="29"/>
      <c r="AI439" s="29"/>
      <c r="AJ439" s="29"/>
      <c r="AK439" s="29"/>
      <c r="AL439" s="29"/>
      <c r="AM439" s="29"/>
      <c r="AN439" s="29"/>
      <c r="AO439" s="29"/>
      <c r="AP439" s="29"/>
      <c r="AQ439" s="29"/>
      <c r="AR439" s="29"/>
      <c r="AS439" s="29"/>
      <c r="AT439" s="29"/>
      <c r="AU439" s="29"/>
      <c r="AV439" s="29"/>
      <c r="AW439" s="29"/>
      <c r="AX439" s="29"/>
      <c r="AY439" s="29"/>
      <c r="AZ439" s="29"/>
      <c r="BA439" s="29"/>
      <c r="BB439" s="29"/>
      <c r="BC439" s="29"/>
      <c r="BD439" s="29"/>
      <c r="BE439" s="29"/>
      <c r="BF439" s="29"/>
      <c r="BG439" s="29"/>
      <c r="BH439" s="29"/>
      <c r="BI439" s="29"/>
      <c r="BJ439" s="29"/>
      <c r="BK439" s="29"/>
      <c r="BL439" s="29"/>
      <c r="BM439" s="29"/>
      <c r="BN439" s="29"/>
      <c r="BO439" s="29"/>
      <c r="BP439" s="29"/>
      <c r="BQ439" s="29"/>
      <c r="BR439" s="29"/>
      <c r="BS439" s="29"/>
      <c r="BT439" s="29"/>
      <c r="BU439" s="29"/>
      <c r="BV439" s="29"/>
      <c r="BW439" s="29"/>
      <c r="BX439" s="29"/>
      <c r="BY439" s="29"/>
      <c r="BZ439" s="29"/>
      <c r="CA439" s="29"/>
      <c r="CB439" s="29"/>
      <c r="CC439" s="29"/>
      <c r="CD439" s="29"/>
      <c r="CE439" s="29"/>
      <c r="CF439" s="29"/>
      <c r="CG439" s="29"/>
      <c r="CH439" s="29"/>
      <c r="CI439" s="29"/>
      <c r="CJ439" s="29"/>
      <c r="CK439" s="29"/>
      <c r="CL439" s="29"/>
      <c r="CM439" s="29"/>
      <c r="CN439" s="29"/>
      <c r="CO439" s="29"/>
      <c r="CP439" s="29"/>
      <c r="CQ439" s="29"/>
      <c r="CR439" s="29"/>
      <c r="CS439" s="29"/>
      <c r="CT439" s="29"/>
      <c r="CU439" s="29"/>
      <c r="CV439" s="29"/>
      <c r="CW439" s="29"/>
      <c r="CX439" s="29"/>
      <c r="CY439" s="29"/>
      <c r="CZ439" s="29"/>
      <c r="DA439" s="29"/>
      <c r="DB439" s="29"/>
      <c r="DC439" s="29"/>
      <c r="DD439" s="29"/>
      <c r="DE439" s="29"/>
      <c r="DF439" s="29"/>
      <c r="DG439" s="29"/>
      <c r="DH439" s="29"/>
      <c r="DI439" s="29"/>
      <c r="DJ439" s="29"/>
      <c r="DK439" s="29"/>
      <c r="DL439" s="29"/>
      <c r="DM439" s="29"/>
      <c r="DN439" s="29"/>
      <c r="DO439" s="29"/>
      <c r="DP439" s="29"/>
      <c r="DQ439" s="29"/>
      <c r="DR439" s="29"/>
      <c r="DS439" s="29"/>
      <c r="DT439" s="29"/>
      <c r="DU439" s="29"/>
      <c r="DV439" s="29"/>
      <c r="DW439" s="29"/>
      <c r="DX439" s="29"/>
      <c r="DY439" s="29"/>
      <c r="DZ439" s="29"/>
      <c r="EA439" s="29"/>
      <c r="EB439" s="29"/>
      <c r="EC439" s="29"/>
      <c r="ED439" s="29"/>
      <c r="EE439" s="29"/>
      <c r="EF439" s="29"/>
      <c r="EG439" s="29"/>
      <c r="EH439" s="29"/>
      <c r="EI439" s="29"/>
      <c r="EJ439" s="29"/>
      <c r="EK439" s="29"/>
      <c r="EL439" s="29"/>
      <c r="EM439" s="29"/>
      <c r="EN439" s="29"/>
      <c r="EO439" s="29"/>
      <c r="EP439" s="29"/>
      <c r="EQ439" s="29"/>
      <c r="ER439" s="29"/>
      <c r="ES439" s="29"/>
      <c r="ET439" s="29"/>
      <c r="EU439" s="29"/>
      <c r="EV439" s="29"/>
      <c r="EW439" s="29"/>
      <c r="EX439" s="29"/>
      <c r="EY439" s="29"/>
      <c r="EZ439" s="29"/>
      <c r="FA439" s="29"/>
      <c r="FB439" s="29"/>
      <c r="FC439" s="29"/>
      <c r="FD439" s="29"/>
      <c r="FE439" s="29"/>
      <c r="FF439" s="29"/>
      <c r="FG439" s="29"/>
      <c r="FH439" s="29"/>
      <c r="FI439" s="29"/>
      <c r="FJ439" s="29"/>
      <c r="FK439" s="29"/>
      <c r="FL439" s="29"/>
      <c r="FM439" s="29"/>
      <c r="FN439" s="29"/>
      <c r="FO439" s="29"/>
      <c r="FP439" s="29"/>
      <c r="FQ439" s="29"/>
      <c r="FR439" s="29"/>
      <c r="FS439" s="29"/>
      <c r="FT439" s="29"/>
      <c r="FU439" s="29"/>
      <c r="FV439" s="29"/>
      <c r="FW439" s="29"/>
      <c r="FX439" s="29"/>
      <c r="FY439" s="29"/>
      <c r="FZ439" s="29"/>
      <c r="GA439" s="29"/>
      <c r="GB439" s="29"/>
      <c r="GC439" s="29"/>
      <c r="GD439" s="29"/>
      <c r="GE439" s="29"/>
      <c r="GF439" s="29"/>
      <c r="GG439" s="29"/>
      <c r="GH439" s="29"/>
      <c r="GI439" s="29"/>
      <c r="GJ439" s="29"/>
      <c r="GK439" s="29"/>
      <c r="GL439" s="29"/>
      <c r="GM439" s="29"/>
      <c r="GN439" s="29"/>
      <c r="GO439" s="29"/>
      <c r="GP439" s="29"/>
      <c r="GQ439" s="29"/>
      <c r="GR439" s="29"/>
      <c r="GS439" s="29"/>
      <c r="GT439" s="29"/>
      <c r="GU439" s="29"/>
      <c r="GV439" s="29"/>
      <c r="GW439" s="29"/>
      <c r="GX439" s="29"/>
      <c r="GY439" s="29"/>
      <c r="GZ439" s="29"/>
      <c r="HA439" s="29"/>
      <c r="HB439" s="29"/>
      <c r="HC439" s="29"/>
      <c r="HD439" s="29"/>
      <c r="HE439" s="29"/>
      <c r="HF439" s="29"/>
      <c r="HG439" s="29"/>
      <c r="HH439" s="29"/>
      <c r="HI439" s="29"/>
      <c r="HJ439" s="29"/>
      <c r="HK439" s="29"/>
      <c r="HL439" s="29"/>
      <c r="HM439" s="29"/>
      <c r="HN439" s="29"/>
      <c r="HO439" s="29"/>
      <c r="HP439" s="29"/>
      <c r="HQ439" s="29"/>
      <c r="HR439" s="29"/>
      <c r="HS439" s="29"/>
      <c r="HT439" s="29"/>
      <c r="HU439" s="29"/>
      <c r="HV439" s="29"/>
      <c r="HW439" s="29"/>
      <c r="HX439" s="29"/>
      <c r="HY439" s="29"/>
      <c r="HZ439" s="29"/>
      <c r="IA439" s="29"/>
      <c r="IB439" s="29"/>
      <c r="IC439" s="29"/>
      <c r="ID439" s="29"/>
      <c r="IE439" s="29"/>
      <c r="IF439" s="29"/>
      <c r="IG439" s="29"/>
      <c r="IH439" s="29"/>
      <c r="II439" s="29"/>
      <c r="IJ439" s="29"/>
      <c r="IK439" s="29"/>
      <c r="IL439" s="29"/>
      <c r="IM439" s="29"/>
      <c r="IN439" s="29"/>
      <c r="IO439" s="29"/>
      <c r="IP439" s="29"/>
      <c r="IQ439" s="29"/>
      <c r="IR439" s="29"/>
      <c r="IS439" s="29"/>
      <c r="IT439" s="29"/>
      <c r="IU439" s="29"/>
      <c r="IV439" s="29"/>
      <c r="IW439" s="29"/>
      <c r="IX439" s="29"/>
      <c r="IY439" s="29"/>
      <c r="IZ439" s="29"/>
      <c r="JA439" s="29"/>
      <c r="JB439" s="29"/>
      <c r="JC439" s="29"/>
      <c r="JD439" s="29"/>
      <c r="JE439" s="29"/>
      <c r="JF439" s="29"/>
      <c r="JG439" s="29"/>
      <c r="JH439" s="29"/>
      <c r="JI439" s="29"/>
      <c r="JJ439" s="29"/>
      <c r="JK439" s="29"/>
      <c r="JL439" s="29"/>
      <c r="JM439" s="29"/>
      <c r="JN439" s="29"/>
      <c r="JO439" s="29"/>
      <c r="JP439" s="29"/>
      <c r="JQ439" s="29"/>
      <c r="JR439" s="29"/>
      <c r="JS439" s="29"/>
      <c r="JT439" s="29"/>
      <c r="JU439" s="29"/>
      <c r="JV439" s="29"/>
      <c r="JW439" s="29"/>
      <c r="JX439" s="29"/>
      <c r="JY439" s="29"/>
      <c r="JZ439" s="29"/>
      <c r="KA439" s="29"/>
      <c r="KB439" s="29"/>
      <c r="KC439" s="29"/>
      <c r="KD439" s="29"/>
      <c r="KE439" s="29"/>
      <c r="KF439" s="29"/>
      <c r="KG439" s="29"/>
      <c r="KH439" s="29"/>
      <c r="KI439" s="29"/>
      <c r="KJ439" s="29"/>
      <c r="KK439" s="29"/>
      <c r="KL439" s="29"/>
      <c r="KM439" s="29"/>
      <c r="KN439" s="29"/>
      <c r="KO439" s="29"/>
      <c r="KP439" s="29"/>
      <c r="KQ439" s="29"/>
      <c r="KR439" s="29"/>
      <c r="KS439" s="29"/>
      <c r="KT439" s="29"/>
      <c r="KU439" s="29"/>
      <c r="KV439" s="29"/>
      <c r="KW439" s="29"/>
      <c r="KX439" s="29"/>
      <c r="KY439" s="29"/>
      <c r="KZ439" s="29"/>
      <c r="LA439" s="29"/>
      <c r="LB439" s="29"/>
      <c r="LC439" s="29"/>
      <c r="LD439" s="29"/>
      <c r="LE439" s="29"/>
      <c r="LF439" s="29"/>
      <c r="LG439" s="29"/>
      <c r="LH439" s="29"/>
      <c r="LI439" s="29"/>
      <c r="LJ439" s="29"/>
      <c r="LK439" s="29"/>
      <c r="LL439" s="29"/>
      <c r="LM439" s="29"/>
      <c r="LN439" s="29"/>
      <c r="LO439" s="29"/>
      <c r="LP439" s="29"/>
      <c r="LQ439" s="29"/>
      <c r="LR439" s="29"/>
      <c r="LS439" s="29"/>
      <c r="LT439" s="29"/>
      <c r="LU439" s="29"/>
      <c r="LV439" s="29"/>
      <c r="LW439" s="29"/>
      <c r="LX439" s="29"/>
      <c r="LY439" s="29"/>
      <c r="LZ439" s="29"/>
      <c r="MA439" s="29"/>
      <c r="MB439" s="29"/>
      <c r="MC439" s="29"/>
      <c r="MD439" s="29"/>
      <c r="ME439" s="29"/>
      <c r="MF439" s="29"/>
      <c r="MG439" s="29"/>
      <c r="MH439" s="29"/>
      <c r="MI439" s="29"/>
      <c r="MJ439" s="29"/>
      <c r="MK439" s="29"/>
      <c r="ML439" s="29"/>
      <c r="MM439" s="29"/>
      <c r="MN439" s="29"/>
      <c r="MO439" s="29"/>
      <c r="MP439" s="29"/>
      <c r="MQ439" s="29"/>
      <c r="MR439" s="29"/>
      <c r="MS439" s="29"/>
      <c r="MT439" s="29"/>
      <c r="MU439" s="29"/>
      <c r="MV439" s="29"/>
      <c r="MW439" s="29"/>
      <c r="MX439" s="29"/>
      <c r="MY439" s="29"/>
      <c r="MZ439" s="29"/>
      <c r="NA439" s="29"/>
      <c r="NB439" s="29"/>
      <c r="NC439" s="29"/>
      <c r="ND439" s="29"/>
      <c r="NE439" s="29"/>
    </row>
    <row r="440" spans="1:369" ht="16.5" customHeight="1">
      <c r="A440" s="83" t="s">
        <v>717</v>
      </c>
      <c r="B440" s="83"/>
      <c r="C440" s="490"/>
      <c r="D440" s="83"/>
      <c r="E440" s="37" t="s">
        <v>5883</v>
      </c>
      <c r="F440" s="14" t="s">
        <v>6874</v>
      </c>
      <c r="G440" s="37" t="s">
        <v>5884</v>
      </c>
      <c r="H440" s="15">
        <v>2021</v>
      </c>
      <c r="I440" s="15">
        <v>1</v>
      </c>
      <c r="J440" s="15">
        <v>0</v>
      </c>
      <c r="K440" s="15">
        <v>0</v>
      </c>
      <c r="L440" s="16" t="s">
        <v>6877</v>
      </c>
      <c r="M440" s="16" t="s">
        <v>6877</v>
      </c>
      <c r="N440" s="16" t="s">
        <v>6873</v>
      </c>
      <c r="O440" s="17">
        <v>2304</v>
      </c>
      <c r="P440" s="17">
        <v>0</v>
      </c>
      <c r="Q440" s="17">
        <v>0</v>
      </c>
      <c r="R440" s="18" t="s">
        <v>33</v>
      </c>
      <c r="S440" s="19">
        <v>60</v>
      </c>
      <c r="T440" s="19">
        <v>220</v>
      </c>
      <c r="U440" s="19">
        <v>3.2409090909090907</v>
      </c>
      <c r="V440" s="19">
        <v>0</v>
      </c>
      <c r="W440" s="20">
        <v>0.71299999999999997</v>
      </c>
      <c r="X440" s="21">
        <v>1642.752</v>
      </c>
      <c r="Y440" s="22" t="s">
        <v>33</v>
      </c>
      <c r="Z440" s="86" t="s">
        <v>6861</v>
      </c>
      <c r="AA440" s="15"/>
      <c r="AB440" s="15"/>
      <c r="AC440" s="15"/>
      <c r="AD440" s="25"/>
      <c r="AE440" s="26"/>
      <c r="AF440" s="27"/>
      <c r="AG440" s="29"/>
      <c r="AH440" s="29"/>
      <c r="AI440" s="29"/>
      <c r="AJ440" s="29"/>
      <c r="AK440" s="29"/>
      <c r="AL440" s="29"/>
      <c r="AM440" s="29"/>
      <c r="AN440" s="29"/>
      <c r="AO440" s="29"/>
      <c r="AP440" s="29"/>
      <c r="AQ440" s="29"/>
      <c r="AR440" s="29"/>
      <c r="AS440" s="29"/>
      <c r="AT440" s="29"/>
      <c r="AU440" s="29"/>
      <c r="AV440" s="29"/>
      <c r="AW440" s="29"/>
      <c r="AX440" s="29"/>
      <c r="AY440" s="29"/>
      <c r="AZ440" s="29"/>
      <c r="BA440" s="29"/>
      <c r="BB440" s="29"/>
      <c r="BC440" s="29"/>
      <c r="BD440" s="29"/>
      <c r="BE440" s="29"/>
      <c r="BF440" s="29"/>
      <c r="BG440" s="29"/>
      <c r="BH440" s="29"/>
      <c r="BI440" s="29"/>
      <c r="BJ440" s="29"/>
      <c r="BK440" s="29"/>
      <c r="BL440" s="29"/>
      <c r="BM440" s="29"/>
      <c r="BN440" s="29"/>
      <c r="BO440" s="29"/>
      <c r="BP440" s="29"/>
      <c r="BQ440" s="29"/>
      <c r="BR440" s="29"/>
      <c r="BS440" s="29"/>
      <c r="BT440" s="29"/>
      <c r="BU440" s="29"/>
      <c r="BV440" s="29"/>
      <c r="BW440" s="29"/>
      <c r="BX440" s="29"/>
      <c r="BY440" s="29"/>
      <c r="BZ440" s="29"/>
      <c r="CA440" s="29"/>
      <c r="CB440" s="29"/>
      <c r="CC440" s="29"/>
      <c r="CD440" s="29"/>
      <c r="CE440" s="29"/>
      <c r="CF440" s="29"/>
      <c r="CG440" s="29"/>
      <c r="CH440" s="29"/>
      <c r="CI440" s="29"/>
      <c r="CJ440" s="29"/>
      <c r="CK440" s="29"/>
      <c r="CL440" s="29"/>
      <c r="CM440" s="29"/>
      <c r="CN440" s="29"/>
      <c r="CO440" s="29"/>
      <c r="CP440" s="29"/>
      <c r="CQ440" s="29"/>
      <c r="CR440" s="29"/>
      <c r="CS440" s="29"/>
      <c r="CT440" s="29"/>
      <c r="CU440" s="29"/>
      <c r="CV440" s="29"/>
      <c r="CW440" s="29"/>
      <c r="CX440" s="29"/>
      <c r="CY440" s="29"/>
      <c r="CZ440" s="29"/>
      <c r="DA440" s="29"/>
      <c r="DB440" s="29"/>
      <c r="DC440" s="29"/>
      <c r="DD440" s="29"/>
      <c r="DE440" s="29"/>
      <c r="DF440" s="29"/>
      <c r="DG440" s="29"/>
      <c r="DH440" s="29"/>
      <c r="DI440" s="29"/>
      <c r="DJ440" s="29"/>
      <c r="DK440" s="29"/>
      <c r="DL440" s="29"/>
      <c r="DM440" s="29"/>
      <c r="DN440" s="29"/>
      <c r="DO440" s="29"/>
      <c r="DP440" s="29"/>
      <c r="DQ440" s="29"/>
      <c r="DR440" s="29"/>
      <c r="DS440" s="29"/>
      <c r="DT440" s="29"/>
      <c r="DU440" s="29"/>
      <c r="DV440" s="29"/>
      <c r="DW440" s="29"/>
      <c r="DX440" s="29"/>
      <c r="DY440" s="29"/>
      <c r="DZ440" s="29"/>
      <c r="EA440" s="29"/>
      <c r="EB440" s="29"/>
      <c r="EC440" s="29"/>
      <c r="ED440" s="29"/>
      <c r="EE440" s="29"/>
      <c r="EF440" s="29"/>
      <c r="EG440" s="29"/>
      <c r="EH440" s="29"/>
      <c r="EI440" s="29"/>
      <c r="EJ440" s="29"/>
      <c r="EK440" s="29"/>
      <c r="EL440" s="29"/>
      <c r="EM440" s="29"/>
      <c r="EN440" s="29"/>
      <c r="EO440" s="29"/>
      <c r="EP440" s="29"/>
      <c r="EQ440" s="29"/>
      <c r="ER440" s="29"/>
      <c r="ES440" s="29"/>
      <c r="ET440" s="29"/>
      <c r="EU440" s="29"/>
      <c r="EV440" s="29"/>
      <c r="EW440" s="29"/>
      <c r="EX440" s="29"/>
      <c r="EY440" s="29"/>
      <c r="EZ440" s="29"/>
      <c r="FA440" s="29"/>
      <c r="FB440" s="29"/>
      <c r="FC440" s="29"/>
      <c r="FD440" s="29"/>
      <c r="FE440" s="29"/>
      <c r="FF440" s="29"/>
      <c r="FG440" s="29"/>
      <c r="FH440" s="29"/>
      <c r="FI440" s="29"/>
      <c r="FJ440" s="29"/>
      <c r="FK440" s="29"/>
      <c r="FL440" s="29"/>
      <c r="FM440" s="29"/>
      <c r="FN440" s="29"/>
      <c r="FO440" s="29"/>
      <c r="FP440" s="29"/>
      <c r="FQ440" s="29"/>
      <c r="FR440" s="29"/>
      <c r="FS440" s="29"/>
      <c r="FT440" s="29"/>
      <c r="FU440" s="29"/>
      <c r="FV440" s="29"/>
      <c r="FW440" s="29"/>
      <c r="FX440" s="29"/>
      <c r="FY440" s="29"/>
      <c r="FZ440" s="29"/>
      <c r="GA440" s="29"/>
      <c r="GB440" s="29"/>
      <c r="GC440" s="29"/>
      <c r="GD440" s="29"/>
      <c r="GE440" s="29"/>
      <c r="GF440" s="29"/>
      <c r="GG440" s="29"/>
      <c r="GH440" s="29"/>
      <c r="GI440" s="29"/>
      <c r="GJ440" s="29"/>
      <c r="GK440" s="29"/>
      <c r="GL440" s="29"/>
      <c r="GM440" s="29"/>
      <c r="GN440" s="29"/>
      <c r="GO440" s="29"/>
      <c r="GP440" s="29"/>
      <c r="GQ440" s="29"/>
      <c r="GR440" s="29"/>
      <c r="GS440" s="29"/>
      <c r="GT440" s="29"/>
      <c r="GU440" s="29"/>
      <c r="GV440" s="29"/>
      <c r="GW440" s="29"/>
      <c r="GX440" s="29"/>
      <c r="GY440" s="29"/>
      <c r="GZ440" s="29"/>
      <c r="HA440" s="29"/>
      <c r="HB440" s="29"/>
      <c r="HC440" s="29"/>
      <c r="HD440" s="29"/>
      <c r="HE440" s="29"/>
      <c r="HF440" s="29"/>
      <c r="HG440" s="29"/>
      <c r="HH440" s="29"/>
      <c r="HI440" s="29"/>
      <c r="HJ440" s="29"/>
      <c r="HK440" s="29"/>
      <c r="HL440" s="29"/>
      <c r="HM440" s="29"/>
      <c r="HN440" s="29"/>
      <c r="HO440" s="29"/>
      <c r="HP440" s="29"/>
      <c r="HQ440" s="29"/>
      <c r="HR440" s="29"/>
      <c r="HS440" s="29"/>
      <c r="HT440" s="29"/>
      <c r="HU440" s="29"/>
      <c r="HV440" s="29"/>
      <c r="HW440" s="29"/>
      <c r="HX440" s="29"/>
      <c r="HY440" s="29"/>
      <c r="HZ440" s="29"/>
      <c r="IA440" s="29"/>
      <c r="IB440" s="29"/>
      <c r="IC440" s="29"/>
      <c r="ID440" s="29"/>
      <c r="IE440" s="29"/>
      <c r="IF440" s="29"/>
      <c r="IG440" s="29"/>
      <c r="IH440" s="29"/>
      <c r="II440" s="29"/>
      <c r="IJ440" s="29"/>
      <c r="IK440" s="29"/>
      <c r="IL440" s="29"/>
      <c r="IM440" s="29"/>
      <c r="IN440" s="29"/>
      <c r="IO440" s="29"/>
      <c r="IP440" s="29"/>
      <c r="IQ440" s="29"/>
      <c r="IR440" s="29"/>
      <c r="IS440" s="29"/>
      <c r="IT440" s="29"/>
      <c r="IU440" s="29"/>
      <c r="IV440" s="29"/>
      <c r="IW440" s="29"/>
      <c r="IX440" s="29"/>
      <c r="IY440" s="29"/>
      <c r="IZ440" s="29"/>
      <c r="JA440" s="29"/>
      <c r="JB440" s="29"/>
      <c r="JC440" s="29"/>
      <c r="JD440" s="29"/>
      <c r="JE440" s="29"/>
      <c r="JF440" s="29"/>
      <c r="JG440" s="29"/>
      <c r="JH440" s="29"/>
      <c r="JI440" s="29"/>
      <c r="JJ440" s="29"/>
      <c r="JK440" s="29"/>
      <c r="JL440" s="29"/>
      <c r="JM440" s="29"/>
      <c r="JN440" s="29"/>
      <c r="JO440" s="29"/>
      <c r="JP440" s="29"/>
      <c r="JQ440" s="29"/>
      <c r="JR440" s="29"/>
      <c r="JS440" s="29"/>
      <c r="JT440" s="29"/>
      <c r="JU440" s="29"/>
      <c r="JV440" s="29"/>
      <c r="JW440" s="29"/>
      <c r="JX440" s="29"/>
      <c r="JY440" s="29"/>
      <c r="JZ440" s="29"/>
      <c r="KA440" s="29"/>
      <c r="KB440" s="29"/>
      <c r="KC440" s="29"/>
      <c r="KD440" s="29"/>
      <c r="KE440" s="29"/>
      <c r="KF440" s="29"/>
      <c r="KG440" s="29"/>
      <c r="KH440" s="29"/>
      <c r="KI440" s="29"/>
      <c r="KJ440" s="29"/>
      <c r="KK440" s="29"/>
      <c r="KL440" s="29"/>
      <c r="KM440" s="29"/>
      <c r="KN440" s="29"/>
      <c r="KO440" s="29"/>
      <c r="KP440" s="29"/>
      <c r="KQ440" s="29"/>
      <c r="KR440" s="29"/>
      <c r="KS440" s="29"/>
      <c r="KT440" s="29"/>
      <c r="KU440" s="29"/>
      <c r="KV440" s="29"/>
      <c r="KW440" s="29"/>
      <c r="KX440" s="29"/>
      <c r="KY440" s="29"/>
      <c r="KZ440" s="29"/>
      <c r="LA440" s="29"/>
      <c r="LB440" s="29"/>
      <c r="LC440" s="29"/>
      <c r="LD440" s="29"/>
      <c r="LE440" s="29"/>
      <c r="LF440" s="29"/>
      <c r="LG440" s="29"/>
      <c r="LH440" s="29"/>
      <c r="LI440" s="29"/>
      <c r="LJ440" s="29"/>
      <c r="LK440" s="29"/>
      <c r="LL440" s="29"/>
      <c r="LM440" s="29"/>
      <c r="LN440" s="29"/>
      <c r="LO440" s="29"/>
      <c r="LP440" s="29"/>
      <c r="LQ440" s="29"/>
      <c r="LR440" s="29"/>
      <c r="LS440" s="29"/>
      <c r="LT440" s="29"/>
      <c r="LU440" s="29"/>
      <c r="LV440" s="29"/>
      <c r="LW440" s="29"/>
      <c r="LX440" s="29"/>
      <c r="LY440" s="29"/>
      <c r="LZ440" s="29"/>
      <c r="MA440" s="29"/>
      <c r="MB440" s="29"/>
      <c r="MC440" s="29"/>
      <c r="MD440" s="29"/>
      <c r="ME440" s="29"/>
      <c r="MF440" s="29"/>
      <c r="MG440" s="29"/>
      <c r="MH440" s="29"/>
      <c r="MI440" s="29"/>
      <c r="MJ440" s="29"/>
      <c r="MK440" s="29"/>
      <c r="ML440" s="29"/>
      <c r="MM440" s="29"/>
      <c r="MN440" s="29"/>
      <c r="MO440" s="29"/>
      <c r="MP440" s="29"/>
      <c r="MQ440" s="29"/>
      <c r="MR440" s="29"/>
      <c r="MS440" s="29"/>
      <c r="MT440" s="29"/>
      <c r="MU440" s="29"/>
      <c r="MV440" s="29"/>
      <c r="MW440" s="29"/>
      <c r="MX440" s="29"/>
      <c r="MY440" s="29"/>
      <c r="MZ440" s="29"/>
      <c r="NA440" s="29"/>
      <c r="NB440" s="29"/>
      <c r="NC440" s="29"/>
      <c r="ND440" s="29"/>
      <c r="NE440" s="29"/>
    </row>
    <row r="441" spans="1:369" ht="16.5" customHeight="1">
      <c r="A441" s="83" t="s">
        <v>717</v>
      </c>
      <c r="B441" s="83"/>
      <c r="C441" s="490"/>
      <c r="D441" s="83"/>
      <c r="E441" s="37" t="s">
        <v>5883</v>
      </c>
      <c r="F441" s="14" t="s">
        <v>6874</v>
      </c>
      <c r="G441" s="37" t="s">
        <v>5884</v>
      </c>
      <c r="H441" s="15">
        <v>2021</v>
      </c>
      <c r="I441" s="15">
        <v>1</v>
      </c>
      <c r="J441" s="15">
        <v>0</v>
      </c>
      <c r="K441" s="15">
        <v>0</v>
      </c>
      <c r="L441" s="16" t="s">
        <v>6877</v>
      </c>
      <c r="M441" s="16" t="s">
        <v>6877</v>
      </c>
      <c r="N441" s="16" t="s">
        <v>6873</v>
      </c>
      <c r="O441" s="17">
        <v>2304</v>
      </c>
      <c r="P441" s="17">
        <v>0</v>
      </c>
      <c r="Q441" s="17">
        <v>0</v>
      </c>
      <c r="R441" s="18" t="s">
        <v>33</v>
      </c>
      <c r="S441" s="19">
        <v>60</v>
      </c>
      <c r="T441" s="19">
        <v>220</v>
      </c>
      <c r="U441" s="19">
        <v>3.2409090909090907</v>
      </c>
      <c r="V441" s="19">
        <v>0</v>
      </c>
      <c r="W441" s="20">
        <v>0.71299999999999997</v>
      </c>
      <c r="X441" s="21">
        <v>1642.752</v>
      </c>
      <c r="Y441" s="22" t="s">
        <v>33</v>
      </c>
      <c r="Z441" s="86" t="s">
        <v>6861</v>
      </c>
      <c r="AA441" s="15"/>
      <c r="AB441" s="15"/>
      <c r="AC441" s="15"/>
      <c r="AD441" s="25"/>
      <c r="AE441" s="26"/>
      <c r="AF441" s="27"/>
      <c r="AG441" s="29"/>
      <c r="AH441" s="29"/>
      <c r="AI441" s="29"/>
      <c r="AJ441" s="29"/>
      <c r="AK441" s="29"/>
      <c r="AL441" s="29"/>
      <c r="AM441" s="29"/>
      <c r="AN441" s="29"/>
      <c r="AO441" s="29"/>
      <c r="AP441" s="29"/>
      <c r="AQ441" s="29"/>
      <c r="AR441" s="29"/>
      <c r="AS441" s="29"/>
      <c r="AT441" s="29"/>
      <c r="AU441" s="29"/>
      <c r="AV441" s="29"/>
      <c r="AW441" s="29"/>
      <c r="AX441" s="29"/>
      <c r="AY441" s="29"/>
      <c r="AZ441" s="29"/>
      <c r="BA441" s="29"/>
      <c r="BB441" s="29"/>
      <c r="BC441" s="29"/>
      <c r="BD441" s="29"/>
      <c r="BE441" s="29"/>
      <c r="BF441" s="29"/>
      <c r="BG441" s="29"/>
      <c r="BH441" s="29"/>
      <c r="BI441" s="29"/>
      <c r="BJ441" s="29"/>
      <c r="BK441" s="29"/>
      <c r="BL441" s="29"/>
      <c r="BM441" s="29"/>
      <c r="BN441" s="29"/>
      <c r="BO441" s="29"/>
      <c r="BP441" s="29"/>
      <c r="BQ441" s="29"/>
      <c r="BR441" s="29"/>
      <c r="BS441" s="29"/>
      <c r="BT441" s="29"/>
      <c r="BU441" s="29"/>
      <c r="BV441" s="29"/>
      <c r="BW441" s="29"/>
      <c r="BX441" s="29"/>
      <c r="BY441" s="29"/>
      <c r="BZ441" s="29"/>
      <c r="CA441" s="29"/>
      <c r="CB441" s="29"/>
      <c r="CC441" s="29"/>
      <c r="CD441" s="29"/>
      <c r="CE441" s="29"/>
      <c r="CF441" s="29"/>
      <c r="CG441" s="29"/>
      <c r="CH441" s="29"/>
      <c r="CI441" s="29"/>
      <c r="CJ441" s="29"/>
      <c r="CK441" s="29"/>
      <c r="CL441" s="29"/>
      <c r="CM441" s="29"/>
      <c r="CN441" s="29"/>
      <c r="CO441" s="29"/>
      <c r="CP441" s="29"/>
      <c r="CQ441" s="29"/>
      <c r="CR441" s="29"/>
      <c r="CS441" s="29"/>
      <c r="CT441" s="29"/>
      <c r="CU441" s="29"/>
      <c r="CV441" s="29"/>
      <c r="CW441" s="29"/>
      <c r="CX441" s="29"/>
      <c r="CY441" s="29"/>
      <c r="CZ441" s="29"/>
      <c r="DA441" s="29"/>
      <c r="DB441" s="29"/>
      <c r="DC441" s="29"/>
      <c r="DD441" s="29"/>
      <c r="DE441" s="29"/>
      <c r="DF441" s="29"/>
      <c r="DG441" s="29"/>
      <c r="DH441" s="29"/>
      <c r="DI441" s="29"/>
      <c r="DJ441" s="29"/>
      <c r="DK441" s="29"/>
      <c r="DL441" s="29"/>
      <c r="DM441" s="29"/>
      <c r="DN441" s="29"/>
      <c r="DO441" s="29"/>
      <c r="DP441" s="29"/>
      <c r="DQ441" s="29"/>
      <c r="DR441" s="29"/>
      <c r="DS441" s="29"/>
      <c r="DT441" s="29"/>
      <c r="DU441" s="29"/>
      <c r="DV441" s="29"/>
      <c r="DW441" s="29"/>
      <c r="DX441" s="29"/>
      <c r="DY441" s="29"/>
      <c r="DZ441" s="29"/>
      <c r="EA441" s="29"/>
      <c r="EB441" s="29"/>
      <c r="EC441" s="29"/>
      <c r="ED441" s="29"/>
      <c r="EE441" s="29"/>
      <c r="EF441" s="29"/>
      <c r="EG441" s="29"/>
      <c r="EH441" s="29"/>
      <c r="EI441" s="29"/>
      <c r="EJ441" s="29"/>
      <c r="EK441" s="29"/>
      <c r="EL441" s="29"/>
      <c r="EM441" s="29"/>
      <c r="EN441" s="29"/>
      <c r="EO441" s="29"/>
      <c r="EP441" s="29"/>
      <c r="EQ441" s="29"/>
      <c r="ER441" s="29"/>
      <c r="ES441" s="29"/>
      <c r="ET441" s="29"/>
      <c r="EU441" s="29"/>
      <c r="EV441" s="29"/>
      <c r="EW441" s="29"/>
      <c r="EX441" s="29"/>
      <c r="EY441" s="29"/>
      <c r="EZ441" s="29"/>
      <c r="FA441" s="29"/>
      <c r="FB441" s="29"/>
      <c r="FC441" s="29"/>
      <c r="FD441" s="29"/>
      <c r="FE441" s="29"/>
      <c r="FF441" s="29"/>
      <c r="FG441" s="29"/>
      <c r="FH441" s="29"/>
      <c r="FI441" s="29"/>
      <c r="FJ441" s="29"/>
      <c r="FK441" s="29"/>
      <c r="FL441" s="29"/>
      <c r="FM441" s="29"/>
      <c r="FN441" s="29"/>
      <c r="FO441" s="29"/>
      <c r="FP441" s="29"/>
      <c r="FQ441" s="29"/>
      <c r="FR441" s="29"/>
      <c r="FS441" s="29"/>
      <c r="FT441" s="29"/>
      <c r="FU441" s="29"/>
      <c r="FV441" s="29"/>
      <c r="FW441" s="29"/>
      <c r="FX441" s="29"/>
      <c r="FY441" s="29"/>
      <c r="FZ441" s="29"/>
      <c r="GA441" s="29"/>
      <c r="GB441" s="29"/>
      <c r="GC441" s="29"/>
      <c r="GD441" s="29"/>
      <c r="GE441" s="29"/>
      <c r="GF441" s="29"/>
      <c r="GG441" s="29"/>
      <c r="GH441" s="29"/>
      <c r="GI441" s="29"/>
      <c r="GJ441" s="29"/>
      <c r="GK441" s="29"/>
      <c r="GL441" s="29"/>
      <c r="GM441" s="29"/>
      <c r="GN441" s="29"/>
      <c r="GO441" s="29"/>
      <c r="GP441" s="29"/>
      <c r="GQ441" s="29"/>
      <c r="GR441" s="29"/>
      <c r="GS441" s="29"/>
      <c r="GT441" s="29"/>
      <c r="GU441" s="29"/>
      <c r="GV441" s="29"/>
      <c r="GW441" s="29"/>
      <c r="GX441" s="29"/>
      <c r="GY441" s="29"/>
      <c r="GZ441" s="29"/>
      <c r="HA441" s="29"/>
      <c r="HB441" s="29"/>
      <c r="HC441" s="29"/>
      <c r="HD441" s="29"/>
      <c r="HE441" s="29"/>
      <c r="HF441" s="29"/>
      <c r="HG441" s="29"/>
      <c r="HH441" s="29"/>
      <c r="HI441" s="29"/>
      <c r="HJ441" s="29"/>
      <c r="HK441" s="29"/>
      <c r="HL441" s="29"/>
      <c r="HM441" s="29"/>
      <c r="HN441" s="29"/>
      <c r="HO441" s="29"/>
      <c r="HP441" s="29"/>
      <c r="HQ441" s="29"/>
      <c r="HR441" s="29"/>
      <c r="HS441" s="29"/>
      <c r="HT441" s="29"/>
      <c r="HU441" s="29"/>
      <c r="HV441" s="29"/>
      <c r="HW441" s="29"/>
      <c r="HX441" s="29"/>
      <c r="HY441" s="29"/>
      <c r="HZ441" s="29"/>
      <c r="IA441" s="29"/>
      <c r="IB441" s="29"/>
      <c r="IC441" s="29"/>
      <c r="ID441" s="29"/>
      <c r="IE441" s="29"/>
      <c r="IF441" s="29"/>
      <c r="IG441" s="29"/>
      <c r="IH441" s="29"/>
      <c r="II441" s="29"/>
      <c r="IJ441" s="29"/>
      <c r="IK441" s="29"/>
      <c r="IL441" s="29"/>
      <c r="IM441" s="29"/>
      <c r="IN441" s="29"/>
      <c r="IO441" s="29"/>
      <c r="IP441" s="29"/>
      <c r="IQ441" s="29"/>
      <c r="IR441" s="29"/>
      <c r="IS441" s="29"/>
      <c r="IT441" s="29"/>
      <c r="IU441" s="29"/>
      <c r="IV441" s="29"/>
      <c r="IW441" s="29"/>
      <c r="IX441" s="29"/>
      <c r="IY441" s="29"/>
      <c r="IZ441" s="29"/>
      <c r="JA441" s="29"/>
      <c r="JB441" s="29"/>
      <c r="JC441" s="29"/>
      <c r="JD441" s="29"/>
      <c r="JE441" s="29"/>
      <c r="JF441" s="29"/>
      <c r="JG441" s="29"/>
      <c r="JH441" s="29"/>
      <c r="JI441" s="29"/>
      <c r="JJ441" s="29"/>
      <c r="JK441" s="29"/>
      <c r="JL441" s="29"/>
      <c r="JM441" s="29"/>
      <c r="JN441" s="29"/>
      <c r="JO441" s="29"/>
      <c r="JP441" s="29"/>
      <c r="JQ441" s="29"/>
      <c r="JR441" s="29"/>
      <c r="JS441" s="29"/>
      <c r="JT441" s="29"/>
      <c r="JU441" s="29"/>
      <c r="JV441" s="29"/>
      <c r="JW441" s="29"/>
      <c r="JX441" s="29"/>
      <c r="JY441" s="29"/>
      <c r="JZ441" s="29"/>
      <c r="KA441" s="29"/>
      <c r="KB441" s="29"/>
      <c r="KC441" s="29"/>
      <c r="KD441" s="29"/>
      <c r="KE441" s="29"/>
      <c r="KF441" s="29"/>
      <c r="KG441" s="29"/>
      <c r="KH441" s="29"/>
      <c r="KI441" s="29"/>
      <c r="KJ441" s="29"/>
      <c r="KK441" s="29"/>
      <c r="KL441" s="29"/>
      <c r="KM441" s="29"/>
      <c r="KN441" s="29"/>
      <c r="KO441" s="29"/>
      <c r="KP441" s="29"/>
      <c r="KQ441" s="29"/>
      <c r="KR441" s="29"/>
      <c r="KS441" s="29"/>
      <c r="KT441" s="29"/>
      <c r="KU441" s="29"/>
      <c r="KV441" s="29"/>
      <c r="KW441" s="29"/>
      <c r="KX441" s="29"/>
      <c r="KY441" s="29"/>
      <c r="KZ441" s="29"/>
      <c r="LA441" s="29"/>
      <c r="LB441" s="29"/>
      <c r="LC441" s="29"/>
      <c r="LD441" s="29"/>
      <c r="LE441" s="29"/>
      <c r="LF441" s="29"/>
      <c r="LG441" s="29"/>
      <c r="LH441" s="29"/>
      <c r="LI441" s="29"/>
      <c r="LJ441" s="29"/>
      <c r="LK441" s="29"/>
      <c r="LL441" s="29"/>
      <c r="LM441" s="29"/>
      <c r="LN441" s="29"/>
      <c r="LO441" s="29"/>
      <c r="LP441" s="29"/>
      <c r="LQ441" s="29"/>
      <c r="LR441" s="29"/>
      <c r="LS441" s="29"/>
      <c r="LT441" s="29"/>
      <c r="LU441" s="29"/>
      <c r="LV441" s="29"/>
      <c r="LW441" s="29"/>
      <c r="LX441" s="29"/>
      <c r="LY441" s="29"/>
      <c r="LZ441" s="29"/>
      <c r="MA441" s="29"/>
      <c r="MB441" s="29"/>
      <c r="MC441" s="29"/>
      <c r="MD441" s="29"/>
      <c r="ME441" s="29"/>
      <c r="MF441" s="29"/>
      <c r="MG441" s="29"/>
      <c r="MH441" s="29"/>
      <c r="MI441" s="29"/>
      <c r="MJ441" s="29"/>
      <c r="MK441" s="29"/>
      <c r="ML441" s="29"/>
      <c r="MM441" s="29"/>
      <c r="MN441" s="29"/>
      <c r="MO441" s="29"/>
      <c r="MP441" s="29"/>
      <c r="MQ441" s="29"/>
      <c r="MR441" s="29"/>
      <c r="MS441" s="29"/>
      <c r="MT441" s="29"/>
      <c r="MU441" s="29"/>
      <c r="MV441" s="29"/>
      <c r="MW441" s="29"/>
      <c r="MX441" s="29"/>
      <c r="MY441" s="29"/>
      <c r="MZ441" s="29"/>
      <c r="NA441" s="29"/>
      <c r="NB441" s="29"/>
      <c r="NC441" s="29"/>
      <c r="ND441" s="29"/>
      <c r="NE441" s="29"/>
    </row>
    <row r="442" spans="1:369" ht="16.5" customHeight="1">
      <c r="A442" s="83" t="s">
        <v>717</v>
      </c>
      <c r="B442" s="83"/>
      <c r="C442" s="490"/>
      <c r="D442" s="83"/>
      <c r="E442" s="37" t="s">
        <v>5883</v>
      </c>
      <c r="F442" s="14" t="s">
        <v>6874</v>
      </c>
      <c r="G442" s="37" t="s">
        <v>5884</v>
      </c>
      <c r="H442" s="15">
        <v>2021</v>
      </c>
      <c r="I442" s="15">
        <v>1</v>
      </c>
      <c r="J442" s="15">
        <v>0</v>
      </c>
      <c r="K442" s="15">
        <v>0</v>
      </c>
      <c r="L442" s="16" t="s">
        <v>6877</v>
      </c>
      <c r="M442" s="16" t="s">
        <v>6877</v>
      </c>
      <c r="N442" s="16" t="s">
        <v>6873</v>
      </c>
      <c r="O442" s="17">
        <v>2304</v>
      </c>
      <c r="P442" s="17">
        <v>0</v>
      </c>
      <c r="Q442" s="17">
        <v>0</v>
      </c>
      <c r="R442" s="18" t="s">
        <v>33</v>
      </c>
      <c r="S442" s="19">
        <v>60</v>
      </c>
      <c r="T442" s="19">
        <v>220</v>
      </c>
      <c r="U442" s="19">
        <v>3.2409090909090907</v>
      </c>
      <c r="V442" s="19">
        <v>0</v>
      </c>
      <c r="W442" s="20">
        <v>0.71299999999999997</v>
      </c>
      <c r="X442" s="21">
        <v>1642.752</v>
      </c>
      <c r="Y442" s="22" t="s">
        <v>33</v>
      </c>
      <c r="Z442" s="86" t="s">
        <v>6861</v>
      </c>
      <c r="AA442" s="15"/>
      <c r="AB442" s="15"/>
      <c r="AC442" s="15"/>
      <c r="AD442" s="25"/>
      <c r="AE442" s="26"/>
      <c r="AF442" s="27"/>
      <c r="AG442" s="29"/>
      <c r="AH442" s="29"/>
      <c r="AI442" s="29"/>
      <c r="AJ442" s="29"/>
      <c r="AK442" s="29"/>
      <c r="AL442" s="29"/>
      <c r="AM442" s="29"/>
      <c r="AN442" s="29"/>
      <c r="AO442" s="29"/>
      <c r="AP442" s="29"/>
      <c r="AQ442" s="29"/>
      <c r="AR442" s="29"/>
      <c r="AS442" s="29"/>
      <c r="AT442" s="29"/>
      <c r="AU442" s="29"/>
      <c r="AV442" s="29"/>
      <c r="AW442" s="29"/>
      <c r="AX442" s="29"/>
      <c r="AY442" s="29"/>
      <c r="AZ442" s="29"/>
      <c r="BA442" s="29"/>
      <c r="BB442" s="29"/>
      <c r="BC442" s="29"/>
      <c r="BD442" s="29"/>
      <c r="BE442" s="29"/>
      <c r="BF442" s="29"/>
      <c r="BG442" s="29"/>
      <c r="BH442" s="29"/>
      <c r="BI442" s="29"/>
      <c r="BJ442" s="29"/>
      <c r="BK442" s="29"/>
      <c r="BL442" s="29"/>
      <c r="BM442" s="29"/>
      <c r="BN442" s="29"/>
      <c r="BO442" s="29"/>
      <c r="BP442" s="29"/>
      <c r="BQ442" s="29"/>
      <c r="BR442" s="29"/>
      <c r="BS442" s="29"/>
      <c r="BT442" s="29"/>
      <c r="BU442" s="29"/>
      <c r="BV442" s="29"/>
      <c r="BW442" s="29"/>
      <c r="BX442" s="29"/>
      <c r="BY442" s="29"/>
      <c r="BZ442" s="29"/>
      <c r="CA442" s="29"/>
      <c r="CB442" s="29"/>
      <c r="CC442" s="29"/>
      <c r="CD442" s="29"/>
      <c r="CE442" s="29"/>
      <c r="CF442" s="29"/>
      <c r="CG442" s="29"/>
      <c r="CH442" s="29"/>
      <c r="CI442" s="29"/>
      <c r="CJ442" s="29"/>
      <c r="CK442" s="29"/>
      <c r="CL442" s="29"/>
      <c r="CM442" s="29"/>
      <c r="CN442" s="29"/>
      <c r="CO442" s="29"/>
      <c r="CP442" s="29"/>
      <c r="CQ442" s="29"/>
      <c r="CR442" s="29"/>
      <c r="CS442" s="29"/>
      <c r="CT442" s="29"/>
      <c r="CU442" s="29"/>
      <c r="CV442" s="29"/>
      <c r="CW442" s="29"/>
      <c r="CX442" s="29"/>
      <c r="CY442" s="29"/>
      <c r="CZ442" s="29"/>
      <c r="DA442" s="29"/>
      <c r="DB442" s="29"/>
      <c r="DC442" s="29"/>
      <c r="DD442" s="29"/>
      <c r="DE442" s="29"/>
      <c r="DF442" s="29"/>
      <c r="DG442" s="29"/>
      <c r="DH442" s="29"/>
      <c r="DI442" s="29"/>
      <c r="DJ442" s="29"/>
      <c r="DK442" s="29"/>
      <c r="DL442" s="29"/>
      <c r="DM442" s="29"/>
      <c r="DN442" s="29"/>
      <c r="DO442" s="29"/>
      <c r="DP442" s="29"/>
      <c r="DQ442" s="29"/>
      <c r="DR442" s="29"/>
      <c r="DS442" s="29"/>
      <c r="DT442" s="29"/>
      <c r="DU442" s="29"/>
      <c r="DV442" s="29"/>
      <c r="DW442" s="29"/>
      <c r="DX442" s="29"/>
      <c r="DY442" s="29"/>
      <c r="DZ442" s="29"/>
      <c r="EA442" s="29"/>
      <c r="EB442" s="29"/>
      <c r="EC442" s="29"/>
      <c r="ED442" s="29"/>
      <c r="EE442" s="29"/>
      <c r="EF442" s="29"/>
      <c r="EG442" s="29"/>
      <c r="EH442" s="29"/>
      <c r="EI442" s="29"/>
      <c r="EJ442" s="29"/>
      <c r="EK442" s="29"/>
      <c r="EL442" s="29"/>
      <c r="EM442" s="29"/>
      <c r="EN442" s="29"/>
      <c r="EO442" s="29"/>
      <c r="EP442" s="29"/>
      <c r="EQ442" s="29"/>
      <c r="ER442" s="29"/>
      <c r="ES442" s="29"/>
      <c r="ET442" s="29"/>
      <c r="EU442" s="29"/>
      <c r="EV442" s="29"/>
      <c r="EW442" s="29"/>
      <c r="EX442" s="29"/>
      <c r="EY442" s="29"/>
      <c r="EZ442" s="29"/>
      <c r="FA442" s="29"/>
      <c r="FB442" s="29"/>
      <c r="FC442" s="29"/>
      <c r="FD442" s="29"/>
      <c r="FE442" s="29"/>
      <c r="FF442" s="29"/>
      <c r="FG442" s="29"/>
      <c r="FH442" s="29"/>
      <c r="FI442" s="29"/>
      <c r="FJ442" s="29"/>
      <c r="FK442" s="29"/>
      <c r="FL442" s="29"/>
      <c r="FM442" s="29"/>
      <c r="FN442" s="29"/>
      <c r="FO442" s="29"/>
      <c r="FP442" s="29"/>
      <c r="FQ442" s="29"/>
      <c r="FR442" s="29"/>
      <c r="FS442" s="29"/>
      <c r="FT442" s="29"/>
      <c r="FU442" s="29"/>
      <c r="FV442" s="29"/>
      <c r="FW442" s="29"/>
      <c r="FX442" s="29"/>
      <c r="FY442" s="29"/>
      <c r="FZ442" s="29"/>
      <c r="GA442" s="29"/>
      <c r="GB442" s="29"/>
      <c r="GC442" s="29"/>
      <c r="GD442" s="29"/>
      <c r="GE442" s="29"/>
      <c r="GF442" s="29"/>
      <c r="GG442" s="29"/>
      <c r="GH442" s="29"/>
      <c r="GI442" s="29"/>
      <c r="GJ442" s="29"/>
      <c r="GK442" s="29"/>
      <c r="GL442" s="29"/>
      <c r="GM442" s="29"/>
      <c r="GN442" s="29"/>
      <c r="GO442" s="29"/>
      <c r="GP442" s="29"/>
      <c r="GQ442" s="29"/>
      <c r="GR442" s="29"/>
      <c r="GS442" s="29"/>
      <c r="GT442" s="29"/>
      <c r="GU442" s="29"/>
      <c r="GV442" s="29"/>
      <c r="GW442" s="29"/>
      <c r="GX442" s="29"/>
      <c r="GY442" s="29"/>
      <c r="GZ442" s="29"/>
      <c r="HA442" s="29"/>
      <c r="HB442" s="29"/>
      <c r="HC442" s="29"/>
      <c r="HD442" s="29"/>
      <c r="HE442" s="29"/>
      <c r="HF442" s="29"/>
      <c r="HG442" s="29"/>
      <c r="HH442" s="29"/>
      <c r="HI442" s="29"/>
      <c r="HJ442" s="29"/>
      <c r="HK442" s="29"/>
      <c r="HL442" s="29"/>
      <c r="HM442" s="29"/>
      <c r="HN442" s="29"/>
      <c r="HO442" s="29"/>
      <c r="HP442" s="29"/>
      <c r="HQ442" s="29"/>
      <c r="HR442" s="29"/>
      <c r="HS442" s="29"/>
      <c r="HT442" s="29"/>
      <c r="HU442" s="29"/>
      <c r="HV442" s="29"/>
      <c r="HW442" s="29"/>
      <c r="HX442" s="29"/>
      <c r="HY442" s="29"/>
      <c r="HZ442" s="29"/>
      <c r="IA442" s="29"/>
      <c r="IB442" s="29"/>
      <c r="IC442" s="29"/>
      <c r="ID442" s="29"/>
      <c r="IE442" s="29"/>
      <c r="IF442" s="29"/>
      <c r="IG442" s="29"/>
      <c r="IH442" s="29"/>
      <c r="II442" s="29"/>
      <c r="IJ442" s="29"/>
      <c r="IK442" s="29"/>
      <c r="IL442" s="29"/>
      <c r="IM442" s="29"/>
      <c r="IN442" s="29"/>
      <c r="IO442" s="29"/>
      <c r="IP442" s="29"/>
      <c r="IQ442" s="29"/>
      <c r="IR442" s="29"/>
      <c r="IS442" s="29"/>
      <c r="IT442" s="29"/>
      <c r="IU442" s="29"/>
      <c r="IV442" s="29"/>
      <c r="IW442" s="29"/>
      <c r="IX442" s="29"/>
      <c r="IY442" s="29"/>
      <c r="IZ442" s="29"/>
      <c r="JA442" s="29"/>
      <c r="JB442" s="29"/>
      <c r="JC442" s="29"/>
      <c r="JD442" s="29"/>
      <c r="JE442" s="29"/>
      <c r="JF442" s="29"/>
      <c r="JG442" s="29"/>
      <c r="JH442" s="29"/>
      <c r="JI442" s="29"/>
      <c r="JJ442" s="29"/>
      <c r="JK442" s="29"/>
      <c r="JL442" s="29"/>
      <c r="JM442" s="29"/>
      <c r="JN442" s="29"/>
      <c r="JO442" s="29"/>
      <c r="JP442" s="29"/>
      <c r="JQ442" s="29"/>
      <c r="JR442" s="29"/>
      <c r="JS442" s="29"/>
      <c r="JT442" s="29"/>
      <c r="JU442" s="29"/>
      <c r="JV442" s="29"/>
      <c r="JW442" s="29"/>
      <c r="JX442" s="29"/>
      <c r="JY442" s="29"/>
      <c r="JZ442" s="29"/>
      <c r="KA442" s="29"/>
      <c r="KB442" s="29"/>
      <c r="KC442" s="29"/>
      <c r="KD442" s="29"/>
      <c r="KE442" s="29"/>
      <c r="KF442" s="29"/>
      <c r="KG442" s="29"/>
      <c r="KH442" s="29"/>
      <c r="KI442" s="29"/>
      <c r="KJ442" s="29"/>
      <c r="KK442" s="29"/>
      <c r="KL442" s="29"/>
      <c r="KM442" s="29"/>
      <c r="KN442" s="29"/>
      <c r="KO442" s="29"/>
      <c r="KP442" s="29"/>
      <c r="KQ442" s="29"/>
      <c r="KR442" s="29"/>
      <c r="KS442" s="29"/>
      <c r="KT442" s="29"/>
      <c r="KU442" s="29"/>
      <c r="KV442" s="29"/>
      <c r="KW442" s="29"/>
      <c r="KX442" s="29"/>
      <c r="KY442" s="29"/>
      <c r="KZ442" s="29"/>
      <c r="LA442" s="29"/>
      <c r="LB442" s="29"/>
      <c r="LC442" s="29"/>
      <c r="LD442" s="29"/>
      <c r="LE442" s="29"/>
      <c r="LF442" s="29"/>
      <c r="LG442" s="29"/>
      <c r="LH442" s="29"/>
      <c r="LI442" s="29"/>
      <c r="LJ442" s="29"/>
      <c r="LK442" s="29"/>
      <c r="LL442" s="29"/>
      <c r="LM442" s="29"/>
      <c r="LN442" s="29"/>
      <c r="LO442" s="29"/>
      <c r="LP442" s="29"/>
      <c r="LQ442" s="29"/>
      <c r="LR442" s="29"/>
      <c r="LS442" s="29"/>
      <c r="LT442" s="29"/>
      <c r="LU442" s="29"/>
      <c r="LV442" s="29"/>
      <c r="LW442" s="29"/>
      <c r="LX442" s="29"/>
      <c r="LY442" s="29"/>
      <c r="LZ442" s="29"/>
      <c r="MA442" s="29"/>
      <c r="MB442" s="29"/>
      <c r="MC442" s="29"/>
      <c r="MD442" s="29"/>
      <c r="ME442" s="29"/>
      <c r="MF442" s="29"/>
      <c r="MG442" s="29"/>
      <c r="MH442" s="29"/>
      <c r="MI442" s="29"/>
      <c r="MJ442" s="29"/>
      <c r="MK442" s="29"/>
      <c r="ML442" s="29"/>
      <c r="MM442" s="29"/>
      <c r="MN442" s="29"/>
      <c r="MO442" s="29"/>
      <c r="MP442" s="29"/>
      <c r="MQ442" s="29"/>
      <c r="MR442" s="29"/>
      <c r="MS442" s="29"/>
      <c r="MT442" s="29"/>
      <c r="MU442" s="29"/>
      <c r="MV442" s="29"/>
      <c r="MW442" s="29"/>
      <c r="MX442" s="29"/>
      <c r="MY442" s="29"/>
      <c r="MZ442" s="29"/>
      <c r="NA442" s="29"/>
      <c r="NB442" s="29"/>
      <c r="NC442" s="29"/>
      <c r="ND442" s="29"/>
      <c r="NE442" s="29"/>
    </row>
    <row r="443" spans="1:369" ht="16.5" customHeight="1">
      <c r="A443" s="83" t="s">
        <v>717</v>
      </c>
      <c r="B443" s="83"/>
      <c r="C443" s="490"/>
      <c r="D443" s="83"/>
      <c r="E443" s="37" t="s">
        <v>5883</v>
      </c>
      <c r="F443" s="14" t="s">
        <v>6874</v>
      </c>
      <c r="G443" s="37" t="s">
        <v>5884</v>
      </c>
      <c r="H443" s="15">
        <v>2021</v>
      </c>
      <c r="I443" s="15">
        <v>1</v>
      </c>
      <c r="J443" s="15">
        <v>0</v>
      </c>
      <c r="K443" s="15">
        <v>0</v>
      </c>
      <c r="L443" s="16" t="s">
        <v>6877</v>
      </c>
      <c r="M443" s="16" t="s">
        <v>6877</v>
      </c>
      <c r="N443" s="16" t="s">
        <v>6873</v>
      </c>
      <c r="O443" s="17">
        <v>2304</v>
      </c>
      <c r="P443" s="17">
        <v>0</v>
      </c>
      <c r="Q443" s="17">
        <v>0</v>
      </c>
      <c r="R443" s="18" t="s">
        <v>33</v>
      </c>
      <c r="S443" s="19">
        <v>60</v>
      </c>
      <c r="T443" s="19">
        <v>220</v>
      </c>
      <c r="U443" s="19">
        <v>3.2409090909090907</v>
      </c>
      <c r="V443" s="19">
        <v>0</v>
      </c>
      <c r="W443" s="20">
        <v>0.71299999999999997</v>
      </c>
      <c r="X443" s="21">
        <v>1642.752</v>
      </c>
      <c r="Y443" s="22" t="s">
        <v>33</v>
      </c>
      <c r="Z443" s="86" t="s">
        <v>6861</v>
      </c>
      <c r="AA443" s="15"/>
      <c r="AB443" s="15"/>
      <c r="AC443" s="15"/>
      <c r="AD443" s="25"/>
      <c r="AE443" s="26"/>
      <c r="AF443" s="27"/>
      <c r="AG443" s="29"/>
      <c r="AH443" s="29"/>
      <c r="AI443" s="29"/>
      <c r="AJ443" s="29"/>
      <c r="AK443" s="29"/>
      <c r="AL443" s="29"/>
      <c r="AM443" s="29"/>
      <c r="AN443" s="29"/>
      <c r="AO443" s="29"/>
      <c r="AP443" s="29"/>
      <c r="AQ443" s="29"/>
      <c r="AR443" s="29"/>
      <c r="AS443" s="29"/>
      <c r="AT443" s="29"/>
      <c r="AU443" s="29"/>
      <c r="AV443" s="29"/>
      <c r="AW443" s="29"/>
      <c r="AX443" s="29"/>
      <c r="AY443" s="29"/>
      <c r="AZ443" s="29"/>
      <c r="BA443" s="29"/>
      <c r="BB443" s="29"/>
      <c r="BC443" s="29"/>
      <c r="BD443" s="29"/>
      <c r="BE443" s="29"/>
      <c r="BF443" s="29"/>
      <c r="BG443" s="29"/>
      <c r="BH443" s="29"/>
      <c r="BI443" s="29"/>
      <c r="BJ443" s="29"/>
      <c r="BK443" s="29"/>
      <c r="BL443" s="29"/>
      <c r="BM443" s="29"/>
      <c r="BN443" s="29"/>
      <c r="BO443" s="29"/>
      <c r="BP443" s="29"/>
      <c r="BQ443" s="29"/>
      <c r="BR443" s="29"/>
      <c r="BS443" s="29"/>
      <c r="BT443" s="29"/>
      <c r="BU443" s="29"/>
      <c r="BV443" s="29"/>
      <c r="BW443" s="29"/>
      <c r="BX443" s="29"/>
      <c r="BY443" s="29"/>
      <c r="BZ443" s="29"/>
      <c r="CA443" s="29"/>
      <c r="CB443" s="29"/>
      <c r="CC443" s="29"/>
      <c r="CD443" s="29"/>
      <c r="CE443" s="29"/>
      <c r="CF443" s="29"/>
      <c r="CG443" s="29"/>
      <c r="CH443" s="29"/>
      <c r="CI443" s="29"/>
      <c r="CJ443" s="29"/>
      <c r="CK443" s="29"/>
      <c r="CL443" s="29"/>
      <c r="CM443" s="29"/>
      <c r="CN443" s="29"/>
      <c r="CO443" s="29"/>
      <c r="CP443" s="29"/>
      <c r="CQ443" s="29"/>
      <c r="CR443" s="29"/>
      <c r="CS443" s="29"/>
      <c r="CT443" s="29"/>
      <c r="CU443" s="29"/>
      <c r="CV443" s="29"/>
      <c r="CW443" s="29"/>
      <c r="CX443" s="29"/>
      <c r="CY443" s="29"/>
      <c r="CZ443" s="29"/>
      <c r="DA443" s="29"/>
      <c r="DB443" s="29"/>
      <c r="DC443" s="29"/>
      <c r="DD443" s="29"/>
      <c r="DE443" s="29"/>
      <c r="DF443" s="29"/>
      <c r="DG443" s="29"/>
      <c r="DH443" s="29"/>
      <c r="DI443" s="29"/>
      <c r="DJ443" s="29"/>
      <c r="DK443" s="29"/>
      <c r="DL443" s="29"/>
      <c r="DM443" s="29"/>
      <c r="DN443" s="29"/>
      <c r="DO443" s="29"/>
      <c r="DP443" s="29"/>
      <c r="DQ443" s="29"/>
      <c r="DR443" s="29"/>
      <c r="DS443" s="29"/>
      <c r="DT443" s="29"/>
      <c r="DU443" s="29"/>
      <c r="DV443" s="29"/>
      <c r="DW443" s="29"/>
      <c r="DX443" s="29"/>
      <c r="DY443" s="29"/>
      <c r="DZ443" s="29"/>
      <c r="EA443" s="29"/>
      <c r="EB443" s="29"/>
      <c r="EC443" s="29"/>
      <c r="ED443" s="29"/>
      <c r="EE443" s="29"/>
      <c r="EF443" s="29"/>
      <c r="EG443" s="29"/>
      <c r="EH443" s="29"/>
      <c r="EI443" s="29"/>
      <c r="EJ443" s="29"/>
      <c r="EK443" s="29"/>
      <c r="EL443" s="29"/>
      <c r="EM443" s="29"/>
      <c r="EN443" s="29"/>
      <c r="EO443" s="29"/>
      <c r="EP443" s="29"/>
      <c r="EQ443" s="29"/>
      <c r="ER443" s="29"/>
      <c r="ES443" s="29"/>
      <c r="ET443" s="29"/>
      <c r="EU443" s="29"/>
      <c r="EV443" s="29"/>
      <c r="EW443" s="29"/>
      <c r="EX443" s="29"/>
      <c r="EY443" s="29"/>
      <c r="EZ443" s="29"/>
      <c r="FA443" s="29"/>
      <c r="FB443" s="29"/>
      <c r="FC443" s="29"/>
      <c r="FD443" s="29"/>
      <c r="FE443" s="29"/>
      <c r="FF443" s="29"/>
      <c r="FG443" s="29"/>
      <c r="FH443" s="29"/>
      <c r="FI443" s="29"/>
      <c r="FJ443" s="29"/>
      <c r="FK443" s="29"/>
      <c r="FL443" s="29"/>
      <c r="FM443" s="29"/>
      <c r="FN443" s="29"/>
      <c r="FO443" s="29"/>
      <c r="FP443" s="29"/>
      <c r="FQ443" s="29"/>
      <c r="FR443" s="29"/>
      <c r="FS443" s="29"/>
      <c r="FT443" s="29"/>
      <c r="FU443" s="29"/>
      <c r="FV443" s="29"/>
      <c r="FW443" s="29"/>
      <c r="FX443" s="29"/>
      <c r="FY443" s="29"/>
      <c r="FZ443" s="29"/>
      <c r="GA443" s="29"/>
      <c r="GB443" s="29"/>
      <c r="GC443" s="29"/>
      <c r="GD443" s="29"/>
      <c r="GE443" s="29"/>
      <c r="GF443" s="29"/>
      <c r="GG443" s="29"/>
      <c r="GH443" s="29"/>
      <c r="GI443" s="29"/>
      <c r="GJ443" s="29"/>
      <c r="GK443" s="29"/>
      <c r="GL443" s="29"/>
      <c r="GM443" s="29"/>
      <c r="GN443" s="29"/>
      <c r="GO443" s="29"/>
      <c r="GP443" s="29"/>
      <c r="GQ443" s="29"/>
      <c r="GR443" s="29"/>
      <c r="GS443" s="29"/>
      <c r="GT443" s="29"/>
      <c r="GU443" s="29"/>
      <c r="GV443" s="29"/>
      <c r="GW443" s="29"/>
      <c r="GX443" s="29"/>
      <c r="GY443" s="29"/>
      <c r="GZ443" s="29"/>
      <c r="HA443" s="29"/>
      <c r="HB443" s="29"/>
      <c r="HC443" s="29"/>
      <c r="HD443" s="29"/>
      <c r="HE443" s="29"/>
      <c r="HF443" s="29"/>
      <c r="HG443" s="29"/>
      <c r="HH443" s="29"/>
      <c r="HI443" s="29"/>
      <c r="HJ443" s="29"/>
      <c r="HK443" s="29"/>
      <c r="HL443" s="29"/>
      <c r="HM443" s="29"/>
      <c r="HN443" s="29"/>
      <c r="HO443" s="29"/>
      <c r="HP443" s="29"/>
      <c r="HQ443" s="29"/>
      <c r="HR443" s="29"/>
      <c r="HS443" s="29"/>
      <c r="HT443" s="29"/>
      <c r="HU443" s="29"/>
      <c r="HV443" s="29"/>
      <c r="HW443" s="29"/>
      <c r="HX443" s="29"/>
      <c r="HY443" s="29"/>
      <c r="HZ443" s="29"/>
      <c r="IA443" s="29"/>
      <c r="IB443" s="29"/>
      <c r="IC443" s="29"/>
      <c r="ID443" s="29"/>
      <c r="IE443" s="29"/>
      <c r="IF443" s="29"/>
      <c r="IG443" s="29"/>
      <c r="IH443" s="29"/>
      <c r="II443" s="29"/>
      <c r="IJ443" s="29"/>
      <c r="IK443" s="29"/>
      <c r="IL443" s="29"/>
      <c r="IM443" s="29"/>
      <c r="IN443" s="29"/>
      <c r="IO443" s="29"/>
      <c r="IP443" s="29"/>
      <c r="IQ443" s="29"/>
      <c r="IR443" s="29"/>
      <c r="IS443" s="29"/>
      <c r="IT443" s="29"/>
      <c r="IU443" s="29"/>
      <c r="IV443" s="29"/>
      <c r="IW443" s="29"/>
      <c r="IX443" s="29"/>
      <c r="IY443" s="29"/>
      <c r="IZ443" s="29"/>
      <c r="JA443" s="29"/>
      <c r="JB443" s="29"/>
      <c r="JC443" s="29"/>
      <c r="JD443" s="29"/>
      <c r="JE443" s="29"/>
      <c r="JF443" s="29"/>
      <c r="JG443" s="29"/>
      <c r="JH443" s="29"/>
      <c r="JI443" s="29"/>
      <c r="JJ443" s="29"/>
      <c r="JK443" s="29"/>
      <c r="JL443" s="29"/>
      <c r="JM443" s="29"/>
      <c r="JN443" s="29"/>
      <c r="JO443" s="29"/>
      <c r="JP443" s="29"/>
      <c r="JQ443" s="29"/>
      <c r="JR443" s="29"/>
      <c r="JS443" s="29"/>
      <c r="JT443" s="29"/>
      <c r="JU443" s="29"/>
      <c r="JV443" s="29"/>
      <c r="JW443" s="29"/>
      <c r="JX443" s="29"/>
      <c r="JY443" s="29"/>
      <c r="JZ443" s="29"/>
      <c r="KA443" s="29"/>
      <c r="KB443" s="29"/>
      <c r="KC443" s="29"/>
      <c r="KD443" s="29"/>
      <c r="KE443" s="29"/>
      <c r="KF443" s="29"/>
      <c r="KG443" s="29"/>
      <c r="KH443" s="29"/>
      <c r="KI443" s="29"/>
      <c r="KJ443" s="29"/>
      <c r="KK443" s="29"/>
      <c r="KL443" s="29"/>
      <c r="KM443" s="29"/>
      <c r="KN443" s="29"/>
      <c r="KO443" s="29"/>
      <c r="KP443" s="29"/>
      <c r="KQ443" s="29"/>
      <c r="KR443" s="29"/>
      <c r="KS443" s="29"/>
      <c r="KT443" s="29"/>
      <c r="KU443" s="29"/>
      <c r="KV443" s="29"/>
      <c r="KW443" s="29"/>
      <c r="KX443" s="29"/>
      <c r="KY443" s="29"/>
      <c r="KZ443" s="29"/>
      <c r="LA443" s="29"/>
      <c r="LB443" s="29"/>
      <c r="LC443" s="29"/>
      <c r="LD443" s="29"/>
      <c r="LE443" s="29"/>
      <c r="LF443" s="29"/>
      <c r="LG443" s="29"/>
      <c r="LH443" s="29"/>
      <c r="LI443" s="29"/>
      <c r="LJ443" s="29"/>
      <c r="LK443" s="29"/>
      <c r="LL443" s="29"/>
      <c r="LM443" s="29"/>
      <c r="LN443" s="29"/>
      <c r="LO443" s="29"/>
      <c r="LP443" s="29"/>
      <c r="LQ443" s="29"/>
      <c r="LR443" s="29"/>
      <c r="LS443" s="29"/>
      <c r="LT443" s="29"/>
      <c r="LU443" s="29"/>
      <c r="LV443" s="29"/>
      <c r="LW443" s="29"/>
      <c r="LX443" s="29"/>
      <c r="LY443" s="29"/>
      <c r="LZ443" s="29"/>
      <c r="MA443" s="29"/>
      <c r="MB443" s="29"/>
      <c r="MC443" s="29"/>
      <c r="MD443" s="29"/>
      <c r="ME443" s="29"/>
      <c r="MF443" s="29"/>
      <c r="MG443" s="29"/>
      <c r="MH443" s="29"/>
      <c r="MI443" s="29"/>
      <c r="MJ443" s="29"/>
      <c r="MK443" s="29"/>
      <c r="ML443" s="29"/>
      <c r="MM443" s="29"/>
      <c r="MN443" s="29"/>
      <c r="MO443" s="29"/>
      <c r="MP443" s="29"/>
      <c r="MQ443" s="29"/>
      <c r="MR443" s="29"/>
      <c r="MS443" s="29"/>
      <c r="MT443" s="29"/>
      <c r="MU443" s="29"/>
      <c r="MV443" s="29"/>
      <c r="MW443" s="29"/>
      <c r="MX443" s="29"/>
      <c r="MY443" s="29"/>
      <c r="MZ443" s="29"/>
      <c r="NA443" s="29"/>
      <c r="NB443" s="29"/>
      <c r="NC443" s="29"/>
      <c r="ND443" s="29"/>
      <c r="NE443" s="29"/>
    </row>
    <row r="444" spans="1:369" ht="16.5" customHeight="1">
      <c r="A444" s="83" t="s">
        <v>717</v>
      </c>
      <c r="B444" s="83"/>
      <c r="C444" s="490"/>
      <c r="D444" s="83"/>
      <c r="E444" s="37" t="s">
        <v>5883</v>
      </c>
      <c r="F444" s="14" t="s">
        <v>6874</v>
      </c>
      <c r="G444" s="37" t="s">
        <v>5884</v>
      </c>
      <c r="H444" s="15">
        <v>2021</v>
      </c>
      <c r="I444" s="15">
        <v>1</v>
      </c>
      <c r="J444" s="15">
        <v>0</v>
      </c>
      <c r="K444" s="15">
        <v>0</v>
      </c>
      <c r="L444" s="16" t="s">
        <v>6877</v>
      </c>
      <c r="M444" s="16" t="s">
        <v>6877</v>
      </c>
      <c r="N444" s="16" t="s">
        <v>6873</v>
      </c>
      <c r="O444" s="17">
        <v>2304</v>
      </c>
      <c r="P444" s="17">
        <v>0</v>
      </c>
      <c r="Q444" s="17">
        <v>0</v>
      </c>
      <c r="R444" s="18" t="s">
        <v>33</v>
      </c>
      <c r="S444" s="19">
        <v>60</v>
      </c>
      <c r="T444" s="19">
        <v>220</v>
      </c>
      <c r="U444" s="19">
        <v>3.2409090909090907</v>
      </c>
      <c r="V444" s="19">
        <v>0</v>
      </c>
      <c r="W444" s="20">
        <v>0.71299999999999997</v>
      </c>
      <c r="X444" s="21">
        <v>1642.752</v>
      </c>
      <c r="Y444" s="22" t="s">
        <v>33</v>
      </c>
      <c r="Z444" s="86" t="s">
        <v>6861</v>
      </c>
      <c r="AA444" s="15"/>
      <c r="AB444" s="15"/>
      <c r="AC444" s="15"/>
      <c r="AD444" s="25"/>
      <c r="AE444" s="26"/>
      <c r="AF444" s="27"/>
      <c r="AG444" s="29"/>
      <c r="AH444" s="29"/>
      <c r="AI444" s="29"/>
      <c r="AJ444" s="29"/>
      <c r="AK444" s="29"/>
      <c r="AL444" s="29"/>
      <c r="AM444" s="29"/>
      <c r="AN444" s="29"/>
      <c r="AO444" s="29"/>
      <c r="AP444" s="29"/>
      <c r="AQ444" s="29"/>
      <c r="AR444" s="29"/>
      <c r="AS444" s="29"/>
      <c r="AT444" s="29"/>
      <c r="AU444" s="29"/>
      <c r="AV444" s="29"/>
      <c r="AW444" s="29"/>
      <c r="AX444" s="29"/>
      <c r="AY444" s="29"/>
      <c r="AZ444" s="29"/>
      <c r="BA444" s="29"/>
      <c r="BB444" s="29"/>
      <c r="BC444" s="29"/>
      <c r="BD444" s="29"/>
      <c r="BE444" s="29"/>
      <c r="BF444" s="29"/>
      <c r="BG444" s="29"/>
      <c r="BH444" s="29"/>
      <c r="BI444" s="29"/>
      <c r="BJ444" s="29"/>
      <c r="BK444" s="29"/>
      <c r="BL444" s="29"/>
      <c r="BM444" s="29"/>
      <c r="BN444" s="29"/>
      <c r="BO444" s="29"/>
      <c r="BP444" s="29"/>
      <c r="BQ444" s="29"/>
      <c r="BR444" s="29"/>
      <c r="BS444" s="29"/>
      <c r="BT444" s="29"/>
      <c r="BU444" s="29"/>
      <c r="BV444" s="29"/>
      <c r="BW444" s="29"/>
      <c r="BX444" s="29"/>
      <c r="BY444" s="29"/>
      <c r="BZ444" s="29"/>
      <c r="CA444" s="29"/>
      <c r="CB444" s="29"/>
      <c r="CC444" s="29"/>
      <c r="CD444" s="29"/>
      <c r="CE444" s="29"/>
      <c r="CF444" s="29"/>
      <c r="CG444" s="29"/>
      <c r="CH444" s="29"/>
      <c r="CI444" s="29"/>
      <c r="CJ444" s="29"/>
      <c r="CK444" s="29"/>
      <c r="CL444" s="29"/>
      <c r="CM444" s="29"/>
      <c r="CN444" s="29"/>
      <c r="CO444" s="29"/>
      <c r="CP444" s="29"/>
      <c r="CQ444" s="29"/>
      <c r="CR444" s="29"/>
      <c r="CS444" s="29"/>
      <c r="CT444" s="29"/>
      <c r="CU444" s="29"/>
      <c r="CV444" s="29"/>
      <c r="CW444" s="29"/>
      <c r="CX444" s="29"/>
      <c r="CY444" s="29"/>
      <c r="CZ444" s="29"/>
      <c r="DA444" s="29"/>
      <c r="DB444" s="29"/>
      <c r="DC444" s="29"/>
      <c r="DD444" s="29"/>
      <c r="DE444" s="29"/>
      <c r="DF444" s="29"/>
      <c r="DG444" s="29"/>
      <c r="DH444" s="29"/>
      <c r="DI444" s="29"/>
      <c r="DJ444" s="29"/>
      <c r="DK444" s="29"/>
      <c r="DL444" s="29"/>
      <c r="DM444" s="29"/>
      <c r="DN444" s="29"/>
      <c r="DO444" s="29"/>
      <c r="DP444" s="29"/>
      <c r="DQ444" s="29"/>
      <c r="DR444" s="29"/>
      <c r="DS444" s="29"/>
      <c r="DT444" s="29"/>
      <c r="DU444" s="29"/>
      <c r="DV444" s="29"/>
      <c r="DW444" s="29"/>
      <c r="DX444" s="29"/>
      <c r="DY444" s="29"/>
      <c r="DZ444" s="29"/>
      <c r="EA444" s="29"/>
      <c r="EB444" s="29"/>
      <c r="EC444" s="29"/>
      <c r="ED444" s="29"/>
      <c r="EE444" s="29"/>
      <c r="EF444" s="29"/>
      <c r="EG444" s="29"/>
      <c r="EH444" s="29"/>
      <c r="EI444" s="29"/>
      <c r="EJ444" s="29"/>
      <c r="EK444" s="29"/>
      <c r="EL444" s="29"/>
      <c r="EM444" s="29"/>
      <c r="EN444" s="29"/>
      <c r="EO444" s="29"/>
      <c r="EP444" s="29"/>
      <c r="EQ444" s="29"/>
      <c r="ER444" s="29"/>
      <c r="ES444" s="29"/>
      <c r="ET444" s="29"/>
      <c r="EU444" s="29"/>
      <c r="EV444" s="29"/>
      <c r="EW444" s="29"/>
      <c r="EX444" s="29"/>
      <c r="EY444" s="29"/>
      <c r="EZ444" s="29"/>
      <c r="FA444" s="29"/>
      <c r="FB444" s="29"/>
      <c r="FC444" s="29"/>
      <c r="FD444" s="29"/>
      <c r="FE444" s="29"/>
      <c r="FF444" s="29"/>
      <c r="FG444" s="29"/>
      <c r="FH444" s="29"/>
      <c r="FI444" s="29"/>
      <c r="FJ444" s="29"/>
      <c r="FK444" s="29"/>
      <c r="FL444" s="29"/>
      <c r="FM444" s="29"/>
      <c r="FN444" s="29"/>
      <c r="FO444" s="29"/>
      <c r="FP444" s="29"/>
      <c r="FQ444" s="29"/>
      <c r="FR444" s="29"/>
      <c r="FS444" s="29"/>
      <c r="FT444" s="29"/>
      <c r="FU444" s="29"/>
      <c r="FV444" s="29"/>
      <c r="FW444" s="29"/>
      <c r="FX444" s="29"/>
      <c r="FY444" s="29"/>
      <c r="FZ444" s="29"/>
      <c r="GA444" s="29"/>
      <c r="GB444" s="29"/>
      <c r="GC444" s="29"/>
      <c r="GD444" s="29"/>
      <c r="GE444" s="29"/>
      <c r="GF444" s="29"/>
      <c r="GG444" s="29"/>
      <c r="GH444" s="29"/>
      <c r="GI444" s="29"/>
      <c r="GJ444" s="29"/>
      <c r="GK444" s="29"/>
      <c r="GL444" s="29"/>
      <c r="GM444" s="29"/>
      <c r="GN444" s="29"/>
      <c r="GO444" s="29"/>
      <c r="GP444" s="29"/>
      <c r="GQ444" s="29"/>
      <c r="GR444" s="29"/>
      <c r="GS444" s="29"/>
      <c r="GT444" s="29"/>
      <c r="GU444" s="29"/>
      <c r="GV444" s="29"/>
      <c r="GW444" s="29"/>
      <c r="GX444" s="29"/>
      <c r="GY444" s="29"/>
      <c r="GZ444" s="29"/>
      <c r="HA444" s="29"/>
      <c r="HB444" s="29"/>
      <c r="HC444" s="29"/>
      <c r="HD444" s="29"/>
      <c r="HE444" s="29"/>
      <c r="HF444" s="29"/>
      <c r="HG444" s="29"/>
      <c r="HH444" s="29"/>
      <c r="HI444" s="29"/>
      <c r="HJ444" s="29"/>
      <c r="HK444" s="29"/>
      <c r="HL444" s="29"/>
      <c r="HM444" s="29"/>
      <c r="HN444" s="29"/>
      <c r="HO444" s="29"/>
      <c r="HP444" s="29"/>
      <c r="HQ444" s="29"/>
      <c r="HR444" s="29"/>
      <c r="HS444" s="29"/>
      <c r="HT444" s="29"/>
      <c r="HU444" s="29"/>
      <c r="HV444" s="29"/>
      <c r="HW444" s="29"/>
      <c r="HX444" s="29"/>
      <c r="HY444" s="29"/>
      <c r="HZ444" s="29"/>
      <c r="IA444" s="29"/>
      <c r="IB444" s="29"/>
      <c r="IC444" s="29"/>
      <c r="ID444" s="29"/>
      <c r="IE444" s="29"/>
      <c r="IF444" s="29"/>
      <c r="IG444" s="29"/>
      <c r="IH444" s="29"/>
      <c r="II444" s="29"/>
      <c r="IJ444" s="29"/>
      <c r="IK444" s="29"/>
      <c r="IL444" s="29"/>
      <c r="IM444" s="29"/>
      <c r="IN444" s="29"/>
      <c r="IO444" s="29"/>
      <c r="IP444" s="29"/>
      <c r="IQ444" s="29"/>
      <c r="IR444" s="29"/>
      <c r="IS444" s="29"/>
      <c r="IT444" s="29"/>
      <c r="IU444" s="29"/>
      <c r="IV444" s="29"/>
      <c r="IW444" s="29"/>
      <c r="IX444" s="29"/>
      <c r="IY444" s="29"/>
      <c r="IZ444" s="29"/>
      <c r="JA444" s="29"/>
      <c r="JB444" s="29"/>
      <c r="JC444" s="29"/>
      <c r="JD444" s="29"/>
      <c r="JE444" s="29"/>
      <c r="JF444" s="29"/>
      <c r="JG444" s="29"/>
      <c r="JH444" s="29"/>
      <c r="JI444" s="29"/>
      <c r="JJ444" s="29"/>
      <c r="JK444" s="29"/>
      <c r="JL444" s="29"/>
      <c r="JM444" s="29"/>
      <c r="JN444" s="29"/>
      <c r="JO444" s="29"/>
      <c r="JP444" s="29"/>
      <c r="JQ444" s="29"/>
      <c r="JR444" s="29"/>
      <c r="JS444" s="29"/>
      <c r="JT444" s="29"/>
      <c r="JU444" s="29"/>
      <c r="JV444" s="29"/>
      <c r="JW444" s="29"/>
      <c r="JX444" s="29"/>
      <c r="JY444" s="29"/>
      <c r="JZ444" s="29"/>
      <c r="KA444" s="29"/>
      <c r="KB444" s="29"/>
      <c r="KC444" s="29"/>
      <c r="KD444" s="29"/>
      <c r="KE444" s="29"/>
      <c r="KF444" s="29"/>
      <c r="KG444" s="29"/>
      <c r="KH444" s="29"/>
      <c r="KI444" s="29"/>
      <c r="KJ444" s="29"/>
      <c r="KK444" s="29"/>
      <c r="KL444" s="29"/>
      <c r="KM444" s="29"/>
      <c r="KN444" s="29"/>
      <c r="KO444" s="29"/>
      <c r="KP444" s="29"/>
      <c r="KQ444" s="29"/>
      <c r="KR444" s="29"/>
      <c r="KS444" s="29"/>
      <c r="KT444" s="29"/>
      <c r="KU444" s="29"/>
      <c r="KV444" s="29"/>
      <c r="KW444" s="29"/>
      <c r="KX444" s="29"/>
      <c r="KY444" s="29"/>
      <c r="KZ444" s="29"/>
      <c r="LA444" s="29"/>
      <c r="LB444" s="29"/>
      <c r="LC444" s="29"/>
      <c r="LD444" s="29"/>
      <c r="LE444" s="29"/>
      <c r="LF444" s="29"/>
      <c r="LG444" s="29"/>
      <c r="LH444" s="29"/>
      <c r="LI444" s="29"/>
      <c r="LJ444" s="29"/>
      <c r="LK444" s="29"/>
      <c r="LL444" s="29"/>
      <c r="LM444" s="29"/>
      <c r="LN444" s="29"/>
      <c r="LO444" s="29"/>
      <c r="LP444" s="29"/>
      <c r="LQ444" s="29"/>
      <c r="LR444" s="29"/>
      <c r="LS444" s="29"/>
      <c r="LT444" s="29"/>
      <c r="LU444" s="29"/>
      <c r="LV444" s="29"/>
      <c r="LW444" s="29"/>
      <c r="LX444" s="29"/>
      <c r="LY444" s="29"/>
      <c r="LZ444" s="29"/>
      <c r="MA444" s="29"/>
      <c r="MB444" s="29"/>
      <c r="MC444" s="29"/>
      <c r="MD444" s="29"/>
      <c r="ME444" s="29"/>
      <c r="MF444" s="29"/>
      <c r="MG444" s="29"/>
      <c r="MH444" s="29"/>
      <c r="MI444" s="29"/>
      <c r="MJ444" s="29"/>
      <c r="MK444" s="29"/>
      <c r="ML444" s="29"/>
      <c r="MM444" s="29"/>
      <c r="MN444" s="29"/>
      <c r="MO444" s="29"/>
      <c r="MP444" s="29"/>
      <c r="MQ444" s="29"/>
      <c r="MR444" s="29"/>
      <c r="MS444" s="29"/>
      <c r="MT444" s="29"/>
      <c r="MU444" s="29"/>
      <c r="MV444" s="29"/>
      <c r="MW444" s="29"/>
      <c r="MX444" s="29"/>
      <c r="MY444" s="29"/>
      <c r="MZ444" s="29"/>
      <c r="NA444" s="29"/>
      <c r="NB444" s="29"/>
      <c r="NC444" s="29"/>
      <c r="ND444" s="29"/>
      <c r="NE444" s="29"/>
    </row>
    <row r="445" spans="1:369" ht="16.5" customHeight="1">
      <c r="A445" s="83" t="s">
        <v>717</v>
      </c>
      <c r="B445" s="83"/>
      <c r="C445" s="490"/>
      <c r="D445" s="83"/>
      <c r="E445" s="37" t="s">
        <v>5885</v>
      </c>
      <c r="F445" s="14" t="s">
        <v>6874</v>
      </c>
      <c r="G445" s="37" t="s">
        <v>5886</v>
      </c>
      <c r="H445" s="15">
        <v>2021</v>
      </c>
      <c r="I445" s="15">
        <v>1</v>
      </c>
      <c r="J445" s="15">
        <v>0</v>
      </c>
      <c r="K445" s="15">
        <v>0</v>
      </c>
      <c r="L445" s="16" t="s">
        <v>6877</v>
      </c>
      <c r="M445" s="16" t="s">
        <v>6877</v>
      </c>
      <c r="N445" s="16" t="s">
        <v>6873</v>
      </c>
      <c r="O445" s="17">
        <v>2304</v>
      </c>
      <c r="P445" s="17">
        <v>0</v>
      </c>
      <c r="Q445" s="17">
        <v>0</v>
      </c>
      <c r="R445" s="18" t="s">
        <v>33</v>
      </c>
      <c r="S445" s="19">
        <v>60</v>
      </c>
      <c r="T445" s="19">
        <v>220</v>
      </c>
      <c r="U445" s="19">
        <v>3.2409090909090907</v>
      </c>
      <c r="V445" s="19">
        <v>0</v>
      </c>
      <c r="W445" s="20">
        <v>0.71299999999999997</v>
      </c>
      <c r="X445" s="21">
        <v>1642.752</v>
      </c>
      <c r="Y445" s="22" t="s">
        <v>33</v>
      </c>
      <c r="Z445" s="86" t="s">
        <v>6861</v>
      </c>
      <c r="AA445" s="15"/>
      <c r="AB445" s="15"/>
      <c r="AC445" s="15"/>
      <c r="AD445" s="25"/>
      <c r="AE445" s="26"/>
      <c r="AF445" s="27"/>
      <c r="AG445" s="29"/>
      <c r="AH445" s="29"/>
      <c r="AI445" s="29"/>
      <c r="AJ445" s="29"/>
      <c r="AK445" s="29"/>
      <c r="AL445" s="29"/>
      <c r="AM445" s="29"/>
      <c r="AN445" s="29"/>
      <c r="AO445" s="29"/>
      <c r="AP445" s="29"/>
      <c r="AQ445" s="29"/>
      <c r="AR445" s="29"/>
      <c r="AS445" s="29"/>
      <c r="AT445" s="29"/>
      <c r="AU445" s="29"/>
      <c r="AV445" s="29"/>
      <c r="AW445" s="29"/>
      <c r="AX445" s="29"/>
      <c r="AY445" s="29"/>
      <c r="AZ445" s="29"/>
      <c r="BA445" s="29"/>
      <c r="BB445" s="29"/>
      <c r="BC445" s="29"/>
      <c r="BD445" s="29"/>
      <c r="BE445" s="29"/>
      <c r="BF445" s="29"/>
      <c r="BG445" s="29"/>
      <c r="BH445" s="29"/>
      <c r="BI445" s="29"/>
      <c r="BJ445" s="29"/>
      <c r="BK445" s="29"/>
      <c r="BL445" s="29"/>
      <c r="BM445" s="29"/>
      <c r="BN445" s="29"/>
      <c r="BO445" s="29"/>
      <c r="BP445" s="29"/>
      <c r="BQ445" s="29"/>
      <c r="BR445" s="29"/>
      <c r="BS445" s="29"/>
      <c r="BT445" s="29"/>
      <c r="BU445" s="29"/>
      <c r="BV445" s="29"/>
      <c r="BW445" s="29"/>
      <c r="BX445" s="29"/>
      <c r="BY445" s="29"/>
      <c r="BZ445" s="29"/>
      <c r="CA445" s="29"/>
      <c r="CB445" s="29"/>
      <c r="CC445" s="29"/>
      <c r="CD445" s="29"/>
      <c r="CE445" s="29"/>
      <c r="CF445" s="29"/>
      <c r="CG445" s="29"/>
      <c r="CH445" s="29"/>
      <c r="CI445" s="29"/>
      <c r="CJ445" s="29"/>
      <c r="CK445" s="29"/>
      <c r="CL445" s="29"/>
      <c r="CM445" s="29"/>
      <c r="CN445" s="29"/>
      <c r="CO445" s="29"/>
      <c r="CP445" s="29"/>
      <c r="CQ445" s="29"/>
      <c r="CR445" s="29"/>
      <c r="CS445" s="29"/>
      <c r="CT445" s="29"/>
      <c r="CU445" s="29"/>
      <c r="CV445" s="29"/>
      <c r="CW445" s="29"/>
      <c r="CX445" s="29"/>
      <c r="CY445" s="29"/>
      <c r="CZ445" s="29"/>
      <c r="DA445" s="29"/>
      <c r="DB445" s="29"/>
      <c r="DC445" s="29"/>
      <c r="DD445" s="29"/>
      <c r="DE445" s="29"/>
      <c r="DF445" s="29"/>
      <c r="DG445" s="29"/>
      <c r="DH445" s="29"/>
      <c r="DI445" s="29"/>
      <c r="DJ445" s="29"/>
      <c r="DK445" s="29"/>
      <c r="DL445" s="29"/>
      <c r="DM445" s="29"/>
      <c r="DN445" s="29"/>
      <c r="DO445" s="29"/>
      <c r="DP445" s="29"/>
      <c r="DQ445" s="29"/>
      <c r="DR445" s="29"/>
      <c r="DS445" s="29"/>
      <c r="DT445" s="29"/>
      <c r="DU445" s="29"/>
      <c r="DV445" s="29"/>
      <c r="DW445" s="29"/>
      <c r="DX445" s="29"/>
      <c r="DY445" s="29"/>
      <c r="DZ445" s="29"/>
      <c r="EA445" s="29"/>
      <c r="EB445" s="29"/>
      <c r="EC445" s="29"/>
      <c r="ED445" s="29"/>
      <c r="EE445" s="29"/>
      <c r="EF445" s="29"/>
      <c r="EG445" s="29"/>
      <c r="EH445" s="29"/>
      <c r="EI445" s="29"/>
      <c r="EJ445" s="29"/>
      <c r="EK445" s="29"/>
      <c r="EL445" s="29"/>
      <c r="EM445" s="29"/>
      <c r="EN445" s="29"/>
      <c r="EO445" s="29"/>
      <c r="EP445" s="29"/>
      <c r="EQ445" s="29"/>
      <c r="ER445" s="29"/>
      <c r="ES445" s="29"/>
      <c r="ET445" s="29"/>
      <c r="EU445" s="29"/>
      <c r="EV445" s="29"/>
      <c r="EW445" s="29"/>
      <c r="EX445" s="29"/>
      <c r="EY445" s="29"/>
      <c r="EZ445" s="29"/>
      <c r="FA445" s="29"/>
      <c r="FB445" s="29"/>
      <c r="FC445" s="29"/>
      <c r="FD445" s="29"/>
      <c r="FE445" s="29"/>
      <c r="FF445" s="29"/>
      <c r="FG445" s="29"/>
      <c r="FH445" s="29"/>
      <c r="FI445" s="29"/>
      <c r="FJ445" s="29"/>
      <c r="FK445" s="29"/>
      <c r="FL445" s="29"/>
      <c r="FM445" s="29"/>
      <c r="FN445" s="29"/>
      <c r="FO445" s="29"/>
      <c r="FP445" s="29"/>
      <c r="FQ445" s="29"/>
      <c r="FR445" s="29"/>
      <c r="FS445" s="29"/>
      <c r="FT445" s="29"/>
      <c r="FU445" s="29"/>
      <c r="FV445" s="29"/>
      <c r="FW445" s="29"/>
      <c r="FX445" s="29"/>
      <c r="FY445" s="29"/>
      <c r="FZ445" s="29"/>
      <c r="GA445" s="29"/>
      <c r="GB445" s="29"/>
      <c r="GC445" s="29"/>
      <c r="GD445" s="29"/>
      <c r="GE445" s="29"/>
      <c r="GF445" s="29"/>
      <c r="GG445" s="29"/>
      <c r="GH445" s="29"/>
      <c r="GI445" s="29"/>
      <c r="GJ445" s="29"/>
      <c r="GK445" s="29"/>
      <c r="GL445" s="29"/>
      <c r="GM445" s="29"/>
      <c r="GN445" s="29"/>
      <c r="GO445" s="29"/>
      <c r="GP445" s="29"/>
      <c r="GQ445" s="29"/>
      <c r="GR445" s="29"/>
      <c r="GS445" s="29"/>
      <c r="GT445" s="29"/>
      <c r="GU445" s="29"/>
      <c r="GV445" s="29"/>
      <c r="GW445" s="29"/>
      <c r="GX445" s="29"/>
      <c r="GY445" s="29"/>
      <c r="GZ445" s="29"/>
      <c r="HA445" s="29"/>
      <c r="HB445" s="29"/>
      <c r="HC445" s="29"/>
      <c r="HD445" s="29"/>
      <c r="HE445" s="29"/>
      <c r="HF445" s="29"/>
      <c r="HG445" s="29"/>
      <c r="HH445" s="29"/>
      <c r="HI445" s="29"/>
      <c r="HJ445" s="29"/>
      <c r="HK445" s="29"/>
      <c r="HL445" s="29"/>
      <c r="HM445" s="29"/>
      <c r="HN445" s="29"/>
      <c r="HO445" s="29"/>
      <c r="HP445" s="29"/>
      <c r="HQ445" s="29"/>
      <c r="HR445" s="29"/>
      <c r="HS445" s="29"/>
      <c r="HT445" s="29"/>
      <c r="HU445" s="29"/>
      <c r="HV445" s="29"/>
      <c r="HW445" s="29"/>
      <c r="HX445" s="29"/>
      <c r="HY445" s="29"/>
      <c r="HZ445" s="29"/>
      <c r="IA445" s="29"/>
      <c r="IB445" s="29"/>
      <c r="IC445" s="29"/>
      <c r="ID445" s="29"/>
      <c r="IE445" s="29"/>
      <c r="IF445" s="29"/>
      <c r="IG445" s="29"/>
      <c r="IH445" s="29"/>
      <c r="II445" s="29"/>
      <c r="IJ445" s="29"/>
      <c r="IK445" s="29"/>
      <c r="IL445" s="29"/>
      <c r="IM445" s="29"/>
      <c r="IN445" s="29"/>
      <c r="IO445" s="29"/>
      <c r="IP445" s="29"/>
      <c r="IQ445" s="29"/>
      <c r="IR445" s="29"/>
      <c r="IS445" s="29"/>
      <c r="IT445" s="29"/>
      <c r="IU445" s="29"/>
      <c r="IV445" s="29"/>
      <c r="IW445" s="29"/>
      <c r="IX445" s="29"/>
      <c r="IY445" s="29"/>
      <c r="IZ445" s="29"/>
      <c r="JA445" s="29"/>
      <c r="JB445" s="29"/>
      <c r="JC445" s="29"/>
      <c r="JD445" s="29"/>
      <c r="JE445" s="29"/>
      <c r="JF445" s="29"/>
      <c r="JG445" s="29"/>
      <c r="JH445" s="29"/>
      <c r="JI445" s="29"/>
      <c r="JJ445" s="29"/>
      <c r="JK445" s="29"/>
      <c r="JL445" s="29"/>
      <c r="JM445" s="29"/>
      <c r="JN445" s="29"/>
      <c r="JO445" s="29"/>
      <c r="JP445" s="29"/>
      <c r="JQ445" s="29"/>
      <c r="JR445" s="29"/>
      <c r="JS445" s="29"/>
      <c r="JT445" s="29"/>
      <c r="JU445" s="29"/>
      <c r="JV445" s="29"/>
      <c r="JW445" s="29"/>
      <c r="JX445" s="29"/>
      <c r="JY445" s="29"/>
      <c r="JZ445" s="29"/>
      <c r="KA445" s="29"/>
      <c r="KB445" s="29"/>
      <c r="KC445" s="29"/>
      <c r="KD445" s="29"/>
      <c r="KE445" s="29"/>
      <c r="KF445" s="29"/>
      <c r="KG445" s="29"/>
      <c r="KH445" s="29"/>
      <c r="KI445" s="29"/>
      <c r="KJ445" s="29"/>
      <c r="KK445" s="29"/>
      <c r="KL445" s="29"/>
      <c r="KM445" s="29"/>
      <c r="KN445" s="29"/>
      <c r="KO445" s="29"/>
      <c r="KP445" s="29"/>
      <c r="KQ445" s="29"/>
      <c r="KR445" s="29"/>
      <c r="KS445" s="29"/>
      <c r="KT445" s="29"/>
      <c r="KU445" s="29"/>
      <c r="KV445" s="29"/>
      <c r="KW445" s="29"/>
      <c r="KX445" s="29"/>
      <c r="KY445" s="29"/>
      <c r="KZ445" s="29"/>
      <c r="LA445" s="29"/>
      <c r="LB445" s="29"/>
      <c r="LC445" s="29"/>
      <c r="LD445" s="29"/>
      <c r="LE445" s="29"/>
      <c r="LF445" s="29"/>
      <c r="LG445" s="29"/>
      <c r="LH445" s="29"/>
      <c r="LI445" s="29"/>
      <c r="LJ445" s="29"/>
      <c r="LK445" s="29"/>
      <c r="LL445" s="29"/>
      <c r="LM445" s="29"/>
      <c r="LN445" s="29"/>
      <c r="LO445" s="29"/>
      <c r="LP445" s="29"/>
      <c r="LQ445" s="29"/>
      <c r="LR445" s="29"/>
      <c r="LS445" s="29"/>
      <c r="LT445" s="29"/>
      <c r="LU445" s="29"/>
      <c r="LV445" s="29"/>
      <c r="LW445" s="29"/>
      <c r="LX445" s="29"/>
      <c r="LY445" s="29"/>
      <c r="LZ445" s="29"/>
      <c r="MA445" s="29"/>
      <c r="MB445" s="29"/>
      <c r="MC445" s="29"/>
      <c r="MD445" s="29"/>
      <c r="ME445" s="29"/>
      <c r="MF445" s="29"/>
      <c r="MG445" s="29"/>
      <c r="MH445" s="29"/>
      <c r="MI445" s="29"/>
      <c r="MJ445" s="29"/>
      <c r="MK445" s="29"/>
      <c r="ML445" s="29"/>
      <c r="MM445" s="29"/>
      <c r="MN445" s="29"/>
      <c r="MO445" s="29"/>
      <c r="MP445" s="29"/>
      <c r="MQ445" s="29"/>
      <c r="MR445" s="29"/>
      <c r="MS445" s="29"/>
      <c r="MT445" s="29"/>
      <c r="MU445" s="29"/>
      <c r="MV445" s="29"/>
      <c r="MW445" s="29"/>
      <c r="MX445" s="29"/>
      <c r="MY445" s="29"/>
      <c r="MZ445" s="29"/>
      <c r="NA445" s="29"/>
      <c r="NB445" s="29"/>
      <c r="NC445" s="29"/>
      <c r="ND445" s="29"/>
      <c r="NE445" s="29"/>
    </row>
    <row r="446" spans="1:369" ht="16.5" customHeight="1">
      <c r="A446" s="83" t="s">
        <v>717</v>
      </c>
      <c r="B446" s="83"/>
      <c r="C446" s="490"/>
      <c r="D446" s="83"/>
      <c r="E446" s="37" t="s">
        <v>5885</v>
      </c>
      <c r="F446" s="14" t="s">
        <v>6874</v>
      </c>
      <c r="G446" s="37" t="s">
        <v>5886</v>
      </c>
      <c r="H446" s="15">
        <v>2021</v>
      </c>
      <c r="I446" s="15">
        <v>1</v>
      </c>
      <c r="J446" s="15">
        <v>0</v>
      </c>
      <c r="K446" s="15">
        <v>0</v>
      </c>
      <c r="L446" s="16" t="s">
        <v>6877</v>
      </c>
      <c r="M446" s="16" t="s">
        <v>6877</v>
      </c>
      <c r="N446" s="16" t="s">
        <v>6873</v>
      </c>
      <c r="O446" s="17">
        <v>2304</v>
      </c>
      <c r="P446" s="17">
        <v>0</v>
      </c>
      <c r="Q446" s="17">
        <v>0</v>
      </c>
      <c r="R446" s="18" t="s">
        <v>33</v>
      </c>
      <c r="S446" s="19">
        <v>60</v>
      </c>
      <c r="T446" s="19">
        <v>220</v>
      </c>
      <c r="U446" s="19">
        <v>3.2409090909090907</v>
      </c>
      <c r="V446" s="19">
        <v>0</v>
      </c>
      <c r="W446" s="20">
        <v>0.71299999999999997</v>
      </c>
      <c r="X446" s="21">
        <v>1642.752</v>
      </c>
      <c r="Y446" s="22" t="s">
        <v>33</v>
      </c>
      <c r="Z446" s="86" t="s">
        <v>6861</v>
      </c>
      <c r="AA446" s="15"/>
      <c r="AB446" s="15"/>
      <c r="AC446" s="15"/>
      <c r="AD446" s="25"/>
      <c r="AE446" s="26"/>
      <c r="AF446" s="27"/>
      <c r="AG446" s="29"/>
      <c r="AH446" s="29"/>
      <c r="AI446" s="29"/>
      <c r="AJ446" s="29"/>
      <c r="AK446" s="29"/>
      <c r="AL446" s="29"/>
      <c r="AM446" s="29"/>
      <c r="AN446" s="29"/>
      <c r="AO446" s="29"/>
      <c r="AP446" s="29"/>
      <c r="AQ446" s="29"/>
      <c r="AR446" s="29"/>
      <c r="AS446" s="29"/>
      <c r="AT446" s="29"/>
      <c r="AU446" s="29"/>
      <c r="AV446" s="29"/>
      <c r="AW446" s="29"/>
      <c r="AX446" s="29"/>
      <c r="AY446" s="29"/>
      <c r="AZ446" s="29"/>
      <c r="BA446" s="29"/>
      <c r="BB446" s="29"/>
      <c r="BC446" s="29"/>
      <c r="BD446" s="29"/>
      <c r="BE446" s="29"/>
      <c r="BF446" s="29"/>
      <c r="BG446" s="29"/>
      <c r="BH446" s="29"/>
      <c r="BI446" s="29"/>
      <c r="BJ446" s="29"/>
      <c r="BK446" s="29"/>
      <c r="BL446" s="29"/>
      <c r="BM446" s="29"/>
      <c r="BN446" s="29"/>
      <c r="BO446" s="29"/>
      <c r="BP446" s="29"/>
      <c r="BQ446" s="29"/>
      <c r="BR446" s="29"/>
      <c r="BS446" s="29"/>
      <c r="BT446" s="29"/>
      <c r="BU446" s="29"/>
      <c r="BV446" s="29"/>
      <c r="BW446" s="29"/>
      <c r="BX446" s="29"/>
      <c r="BY446" s="29"/>
      <c r="BZ446" s="29"/>
      <c r="CA446" s="29"/>
      <c r="CB446" s="29"/>
      <c r="CC446" s="29"/>
      <c r="CD446" s="29"/>
      <c r="CE446" s="29"/>
      <c r="CF446" s="29"/>
      <c r="CG446" s="29"/>
      <c r="CH446" s="29"/>
      <c r="CI446" s="29"/>
      <c r="CJ446" s="29"/>
      <c r="CK446" s="29"/>
      <c r="CL446" s="29"/>
      <c r="CM446" s="29"/>
      <c r="CN446" s="29"/>
      <c r="CO446" s="29"/>
      <c r="CP446" s="29"/>
      <c r="CQ446" s="29"/>
      <c r="CR446" s="29"/>
      <c r="CS446" s="29"/>
      <c r="CT446" s="29"/>
      <c r="CU446" s="29"/>
      <c r="CV446" s="29"/>
      <c r="CW446" s="29"/>
      <c r="CX446" s="29"/>
      <c r="CY446" s="29"/>
      <c r="CZ446" s="29"/>
      <c r="DA446" s="29"/>
      <c r="DB446" s="29"/>
      <c r="DC446" s="29"/>
      <c r="DD446" s="29"/>
      <c r="DE446" s="29"/>
      <c r="DF446" s="29"/>
      <c r="DG446" s="29"/>
      <c r="DH446" s="29"/>
      <c r="DI446" s="29"/>
      <c r="DJ446" s="29"/>
      <c r="DK446" s="29"/>
      <c r="DL446" s="29"/>
      <c r="DM446" s="29"/>
      <c r="DN446" s="29"/>
      <c r="DO446" s="29"/>
      <c r="DP446" s="29"/>
      <c r="DQ446" s="29"/>
      <c r="DR446" s="29"/>
      <c r="DS446" s="29"/>
      <c r="DT446" s="29"/>
      <c r="DU446" s="29"/>
      <c r="DV446" s="29"/>
      <c r="DW446" s="29"/>
      <c r="DX446" s="29"/>
      <c r="DY446" s="29"/>
      <c r="DZ446" s="29"/>
      <c r="EA446" s="29"/>
      <c r="EB446" s="29"/>
      <c r="EC446" s="29"/>
      <c r="ED446" s="29"/>
      <c r="EE446" s="29"/>
      <c r="EF446" s="29"/>
      <c r="EG446" s="29"/>
      <c r="EH446" s="29"/>
      <c r="EI446" s="29"/>
      <c r="EJ446" s="29"/>
      <c r="EK446" s="29"/>
      <c r="EL446" s="29"/>
      <c r="EM446" s="29"/>
      <c r="EN446" s="29"/>
      <c r="EO446" s="29"/>
      <c r="EP446" s="29"/>
      <c r="EQ446" s="29"/>
      <c r="ER446" s="29"/>
      <c r="ES446" s="29"/>
      <c r="ET446" s="29"/>
      <c r="EU446" s="29"/>
      <c r="EV446" s="29"/>
      <c r="EW446" s="29"/>
      <c r="EX446" s="29"/>
      <c r="EY446" s="29"/>
      <c r="EZ446" s="29"/>
      <c r="FA446" s="29"/>
      <c r="FB446" s="29"/>
      <c r="FC446" s="29"/>
      <c r="FD446" s="29"/>
      <c r="FE446" s="29"/>
      <c r="FF446" s="29"/>
      <c r="FG446" s="29"/>
      <c r="FH446" s="29"/>
      <c r="FI446" s="29"/>
      <c r="FJ446" s="29"/>
      <c r="FK446" s="29"/>
      <c r="FL446" s="29"/>
      <c r="FM446" s="29"/>
      <c r="FN446" s="29"/>
      <c r="FO446" s="29"/>
      <c r="FP446" s="29"/>
      <c r="FQ446" s="29"/>
      <c r="FR446" s="29"/>
      <c r="FS446" s="29"/>
      <c r="FT446" s="29"/>
      <c r="FU446" s="29"/>
      <c r="FV446" s="29"/>
      <c r="FW446" s="29"/>
      <c r="FX446" s="29"/>
      <c r="FY446" s="29"/>
      <c r="FZ446" s="29"/>
      <c r="GA446" s="29"/>
      <c r="GB446" s="29"/>
      <c r="GC446" s="29"/>
      <c r="GD446" s="29"/>
      <c r="GE446" s="29"/>
      <c r="GF446" s="29"/>
      <c r="GG446" s="29"/>
      <c r="GH446" s="29"/>
      <c r="GI446" s="29"/>
      <c r="GJ446" s="29"/>
      <c r="GK446" s="29"/>
      <c r="GL446" s="29"/>
      <c r="GM446" s="29"/>
      <c r="GN446" s="29"/>
      <c r="GO446" s="29"/>
      <c r="GP446" s="29"/>
      <c r="GQ446" s="29"/>
      <c r="GR446" s="29"/>
      <c r="GS446" s="29"/>
      <c r="GT446" s="29"/>
      <c r="GU446" s="29"/>
      <c r="GV446" s="29"/>
      <c r="GW446" s="29"/>
      <c r="GX446" s="29"/>
      <c r="GY446" s="29"/>
      <c r="GZ446" s="29"/>
      <c r="HA446" s="29"/>
      <c r="HB446" s="29"/>
      <c r="HC446" s="29"/>
      <c r="HD446" s="29"/>
      <c r="HE446" s="29"/>
      <c r="HF446" s="29"/>
      <c r="HG446" s="29"/>
      <c r="HH446" s="29"/>
      <c r="HI446" s="29"/>
      <c r="HJ446" s="29"/>
      <c r="HK446" s="29"/>
      <c r="HL446" s="29"/>
      <c r="HM446" s="29"/>
      <c r="HN446" s="29"/>
      <c r="HO446" s="29"/>
      <c r="HP446" s="29"/>
      <c r="HQ446" s="29"/>
      <c r="HR446" s="29"/>
      <c r="HS446" s="29"/>
      <c r="HT446" s="29"/>
      <c r="HU446" s="29"/>
      <c r="HV446" s="29"/>
      <c r="HW446" s="29"/>
      <c r="HX446" s="29"/>
      <c r="HY446" s="29"/>
      <c r="HZ446" s="29"/>
      <c r="IA446" s="29"/>
      <c r="IB446" s="29"/>
      <c r="IC446" s="29"/>
      <c r="ID446" s="29"/>
      <c r="IE446" s="29"/>
      <c r="IF446" s="29"/>
      <c r="IG446" s="29"/>
      <c r="IH446" s="29"/>
      <c r="II446" s="29"/>
      <c r="IJ446" s="29"/>
      <c r="IK446" s="29"/>
      <c r="IL446" s="29"/>
      <c r="IM446" s="29"/>
      <c r="IN446" s="29"/>
      <c r="IO446" s="29"/>
      <c r="IP446" s="29"/>
      <c r="IQ446" s="29"/>
      <c r="IR446" s="29"/>
      <c r="IS446" s="29"/>
      <c r="IT446" s="29"/>
      <c r="IU446" s="29"/>
      <c r="IV446" s="29"/>
      <c r="IW446" s="29"/>
      <c r="IX446" s="29"/>
      <c r="IY446" s="29"/>
      <c r="IZ446" s="29"/>
      <c r="JA446" s="29"/>
      <c r="JB446" s="29"/>
      <c r="JC446" s="29"/>
      <c r="JD446" s="29"/>
      <c r="JE446" s="29"/>
      <c r="JF446" s="29"/>
      <c r="JG446" s="29"/>
      <c r="JH446" s="29"/>
      <c r="JI446" s="29"/>
      <c r="JJ446" s="29"/>
      <c r="JK446" s="29"/>
      <c r="JL446" s="29"/>
      <c r="JM446" s="29"/>
      <c r="JN446" s="29"/>
      <c r="JO446" s="29"/>
      <c r="JP446" s="29"/>
      <c r="JQ446" s="29"/>
      <c r="JR446" s="29"/>
      <c r="JS446" s="29"/>
      <c r="JT446" s="29"/>
      <c r="JU446" s="29"/>
      <c r="JV446" s="29"/>
      <c r="JW446" s="29"/>
      <c r="JX446" s="29"/>
      <c r="JY446" s="29"/>
      <c r="JZ446" s="29"/>
      <c r="KA446" s="29"/>
      <c r="KB446" s="29"/>
      <c r="KC446" s="29"/>
      <c r="KD446" s="29"/>
      <c r="KE446" s="29"/>
      <c r="KF446" s="29"/>
      <c r="KG446" s="29"/>
      <c r="KH446" s="29"/>
      <c r="KI446" s="29"/>
      <c r="KJ446" s="29"/>
      <c r="KK446" s="29"/>
      <c r="KL446" s="29"/>
      <c r="KM446" s="29"/>
      <c r="KN446" s="29"/>
      <c r="KO446" s="29"/>
      <c r="KP446" s="29"/>
      <c r="KQ446" s="29"/>
      <c r="KR446" s="29"/>
      <c r="KS446" s="29"/>
      <c r="KT446" s="29"/>
      <c r="KU446" s="29"/>
      <c r="KV446" s="29"/>
      <c r="KW446" s="29"/>
      <c r="KX446" s="29"/>
      <c r="KY446" s="29"/>
      <c r="KZ446" s="29"/>
      <c r="LA446" s="29"/>
      <c r="LB446" s="29"/>
      <c r="LC446" s="29"/>
      <c r="LD446" s="29"/>
      <c r="LE446" s="29"/>
      <c r="LF446" s="29"/>
      <c r="LG446" s="29"/>
      <c r="LH446" s="29"/>
      <c r="LI446" s="29"/>
      <c r="LJ446" s="29"/>
      <c r="LK446" s="29"/>
      <c r="LL446" s="29"/>
      <c r="LM446" s="29"/>
      <c r="LN446" s="29"/>
      <c r="LO446" s="29"/>
      <c r="LP446" s="29"/>
      <c r="LQ446" s="29"/>
      <c r="LR446" s="29"/>
      <c r="LS446" s="29"/>
      <c r="LT446" s="29"/>
      <c r="LU446" s="29"/>
      <c r="LV446" s="29"/>
      <c r="LW446" s="29"/>
      <c r="LX446" s="29"/>
      <c r="LY446" s="29"/>
      <c r="LZ446" s="29"/>
      <c r="MA446" s="29"/>
      <c r="MB446" s="29"/>
      <c r="MC446" s="29"/>
      <c r="MD446" s="29"/>
      <c r="ME446" s="29"/>
      <c r="MF446" s="29"/>
      <c r="MG446" s="29"/>
      <c r="MH446" s="29"/>
      <c r="MI446" s="29"/>
      <c r="MJ446" s="29"/>
      <c r="MK446" s="29"/>
      <c r="ML446" s="29"/>
      <c r="MM446" s="29"/>
      <c r="MN446" s="29"/>
      <c r="MO446" s="29"/>
      <c r="MP446" s="29"/>
      <c r="MQ446" s="29"/>
      <c r="MR446" s="29"/>
      <c r="MS446" s="29"/>
      <c r="MT446" s="29"/>
      <c r="MU446" s="29"/>
      <c r="MV446" s="29"/>
      <c r="MW446" s="29"/>
      <c r="MX446" s="29"/>
      <c r="MY446" s="29"/>
      <c r="MZ446" s="29"/>
      <c r="NA446" s="29"/>
      <c r="NB446" s="29"/>
      <c r="NC446" s="29"/>
      <c r="ND446" s="29"/>
      <c r="NE446" s="29"/>
    </row>
    <row r="447" spans="1:369" ht="16.5" customHeight="1">
      <c r="A447" s="83" t="s">
        <v>717</v>
      </c>
      <c r="B447" s="83"/>
      <c r="C447" s="490"/>
      <c r="D447" s="83"/>
      <c r="E447" s="37" t="s">
        <v>5887</v>
      </c>
      <c r="F447" s="14" t="s">
        <v>6874</v>
      </c>
      <c r="G447" s="37" t="s">
        <v>5888</v>
      </c>
      <c r="H447" s="15">
        <v>2021</v>
      </c>
      <c r="I447" s="15">
        <v>1</v>
      </c>
      <c r="J447" s="15">
        <v>0</v>
      </c>
      <c r="K447" s="15">
        <v>0</v>
      </c>
      <c r="L447" s="16" t="s">
        <v>6877</v>
      </c>
      <c r="M447" s="16" t="s">
        <v>6877</v>
      </c>
      <c r="N447" s="16" t="s">
        <v>6873</v>
      </c>
      <c r="O447" s="17">
        <v>2304</v>
      </c>
      <c r="P447" s="17">
        <v>0</v>
      </c>
      <c r="Q447" s="17">
        <v>0</v>
      </c>
      <c r="R447" s="18" t="s">
        <v>33</v>
      </c>
      <c r="S447" s="19">
        <v>60</v>
      </c>
      <c r="T447" s="19">
        <v>220</v>
      </c>
      <c r="U447" s="19">
        <v>3.2409090909090907</v>
      </c>
      <c r="V447" s="19">
        <v>0</v>
      </c>
      <c r="W447" s="20">
        <v>0.71299999999999997</v>
      </c>
      <c r="X447" s="21">
        <v>1642.752</v>
      </c>
      <c r="Y447" s="22" t="s">
        <v>33</v>
      </c>
      <c r="Z447" s="86" t="s">
        <v>6861</v>
      </c>
      <c r="AA447" s="15"/>
      <c r="AB447" s="15"/>
      <c r="AC447" s="15"/>
      <c r="AD447" s="25"/>
      <c r="AE447" s="26"/>
      <c r="AF447" s="27"/>
      <c r="AG447" s="29"/>
      <c r="AH447" s="29"/>
      <c r="AI447" s="29"/>
      <c r="AJ447" s="29"/>
      <c r="AK447" s="29"/>
      <c r="AL447" s="29"/>
      <c r="AM447" s="29"/>
      <c r="AN447" s="29"/>
      <c r="AO447" s="29"/>
      <c r="AP447" s="29"/>
      <c r="AQ447" s="29"/>
      <c r="AR447" s="29"/>
      <c r="AS447" s="29"/>
      <c r="AT447" s="29"/>
      <c r="AU447" s="29"/>
      <c r="AV447" s="29"/>
      <c r="AW447" s="29"/>
      <c r="AX447" s="29"/>
      <c r="AY447" s="29"/>
      <c r="AZ447" s="29"/>
      <c r="BA447" s="29"/>
      <c r="BB447" s="29"/>
      <c r="BC447" s="29"/>
      <c r="BD447" s="29"/>
      <c r="BE447" s="29"/>
      <c r="BF447" s="29"/>
      <c r="BG447" s="29"/>
      <c r="BH447" s="29"/>
      <c r="BI447" s="29"/>
      <c r="BJ447" s="29"/>
      <c r="BK447" s="29"/>
      <c r="BL447" s="29"/>
      <c r="BM447" s="29"/>
      <c r="BN447" s="29"/>
      <c r="BO447" s="29"/>
      <c r="BP447" s="29"/>
      <c r="BQ447" s="29"/>
      <c r="BR447" s="29"/>
      <c r="BS447" s="29"/>
      <c r="BT447" s="29"/>
      <c r="BU447" s="29"/>
      <c r="BV447" s="29"/>
      <c r="BW447" s="29"/>
      <c r="BX447" s="29"/>
      <c r="BY447" s="29"/>
      <c r="BZ447" s="29"/>
      <c r="CA447" s="29"/>
      <c r="CB447" s="29"/>
      <c r="CC447" s="29"/>
      <c r="CD447" s="29"/>
      <c r="CE447" s="29"/>
      <c r="CF447" s="29"/>
      <c r="CG447" s="29"/>
      <c r="CH447" s="29"/>
      <c r="CI447" s="29"/>
      <c r="CJ447" s="29"/>
      <c r="CK447" s="29"/>
      <c r="CL447" s="29"/>
      <c r="CM447" s="29"/>
      <c r="CN447" s="29"/>
      <c r="CO447" s="29"/>
      <c r="CP447" s="29"/>
      <c r="CQ447" s="29"/>
      <c r="CR447" s="29"/>
      <c r="CS447" s="29"/>
      <c r="CT447" s="29"/>
      <c r="CU447" s="29"/>
      <c r="CV447" s="29"/>
      <c r="CW447" s="29"/>
      <c r="CX447" s="29"/>
      <c r="CY447" s="29"/>
      <c r="CZ447" s="29"/>
      <c r="DA447" s="29"/>
      <c r="DB447" s="29"/>
      <c r="DC447" s="29"/>
      <c r="DD447" s="29"/>
      <c r="DE447" s="29"/>
      <c r="DF447" s="29"/>
      <c r="DG447" s="29"/>
      <c r="DH447" s="29"/>
      <c r="DI447" s="29"/>
      <c r="DJ447" s="29"/>
      <c r="DK447" s="29"/>
      <c r="DL447" s="29"/>
      <c r="DM447" s="29"/>
      <c r="DN447" s="29"/>
      <c r="DO447" s="29"/>
      <c r="DP447" s="29"/>
      <c r="DQ447" s="29"/>
      <c r="DR447" s="29"/>
      <c r="DS447" s="29"/>
      <c r="DT447" s="29"/>
      <c r="DU447" s="29"/>
      <c r="DV447" s="29"/>
      <c r="DW447" s="29"/>
      <c r="DX447" s="29"/>
      <c r="DY447" s="29"/>
      <c r="DZ447" s="29"/>
      <c r="EA447" s="29"/>
      <c r="EB447" s="29"/>
      <c r="EC447" s="29"/>
      <c r="ED447" s="29"/>
      <c r="EE447" s="29"/>
      <c r="EF447" s="29"/>
      <c r="EG447" s="29"/>
      <c r="EH447" s="29"/>
      <c r="EI447" s="29"/>
      <c r="EJ447" s="29"/>
      <c r="EK447" s="29"/>
      <c r="EL447" s="29"/>
      <c r="EM447" s="29"/>
      <c r="EN447" s="29"/>
      <c r="EO447" s="29"/>
      <c r="EP447" s="29"/>
      <c r="EQ447" s="29"/>
      <c r="ER447" s="29"/>
      <c r="ES447" s="29"/>
      <c r="ET447" s="29"/>
      <c r="EU447" s="29"/>
      <c r="EV447" s="29"/>
      <c r="EW447" s="29"/>
      <c r="EX447" s="29"/>
      <c r="EY447" s="29"/>
      <c r="EZ447" s="29"/>
      <c r="FA447" s="29"/>
      <c r="FB447" s="29"/>
      <c r="FC447" s="29"/>
      <c r="FD447" s="29"/>
      <c r="FE447" s="29"/>
      <c r="FF447" s="29"/>
      <c r="FG447" s="29"/>
      <c r="FH447" s="29"/>
      <c r="FI447" s="29"/>
      <c r="FJ447" s="29"/>
      <c r="FK447" s="29"/>
      <c r="FL447" s="29"/>
      <c r="FM447" s="29"/>
      <c r="FN447" s="29"/>
      <c r="FO447" s="29"/>
      <c r="FP447" s="29"/>
      <c r="FQ447" s="29"/>
      <c r="FR447" s="29"/>
      <c r="FS447" s="29"/>
      <c r="FT447" s="29"/>
      <c r="FU447" s="29"/>
      <c r="FV447" s="29"/>
      <c r="FW447" s="29"/>
      <c r="FX447" s="29"/>
      <c r="FY447" s="29"/>
      <c r="FZ447" s="29"/>
      <c r="GA447" s="29"/>
      <c r="GB447" s="29"/>
      <c r="GC447" s="29"/>
      <c r="GD447" s="29"/>
      <c r="GE447" s="29"/>
      <c r="GF447" s="29"/>
      <c r="GG447" s="29"/>
      <c r="GH447" s="29"/>
      <c r="GI447" s="29"/>
      <c r="GJ447" s="29"/>
      <c r="GK447" s="29"/>
      <c r="GL447" s="29"/>
      <c r="GM447" s="29"/>
      <c r="GN447" s="29"/>
      <c r="GO447" s="29"/>
      <c r="GP447" s="29"/>
      <c r="GQ447" s="29"/>
      <c r="GR447" s="29"/>
      <c r="GS447" s="29"/>
      <c r="GT447" s="29"/>
      <c r="GU447" s="29"/>
      <c r="GV447" s="29"/>
      <c r="GW447" s="29"/>
      <c r="GX447" s="29"/>
      <c r="GY447" s="29"/>
      <c r="GZ447" s="29"/>
      <c r="HA447" s="29"/>
      <c r="HB447" s="29"/>
      <c r="HC447" s="29"/>
      <c r="HD447" s="29"/>
      <c r="HE447" s="29"/>
      <c r="HF447" s="29"/>
      <c r="HG447" s="29"/>
      <c r="HH447" s="29"/>
      <c r="HI447" s="29"/>
      <c r="HJ447" s="29"/>
      <c r="HK447" s="29"/>
      <c r="HL447" s="29"/>
      <c r="HM447" s="29"/>
      <c r="HN447" s="29"/>
      <c r="HO447" s="29"/>
      <c r="HP447" s="29"/>
      <c r="HQ447" s="29"/>
      <c r="HR447" s="29"/>
      <c r="HS447" s="29"/>
      <c r="HT447" s="29"/>
      <c r="HU447" s="29"/>
      <c r="HV447" s="29"/>
      <c r="HW447" s="29"/>
      <c r="HX447" s="29"/>
      <c r="HY447" s="29"/>
      <c r="HZ447" s="29"/>
      <c r="IA447" s="29"/>
      <c r="IB447" s="29"/>
      <c r="IC447" s="29"/>
      <c r="ID447" s="29"/>
      <c r="IE447" s="29"/>
      <c r="IF447" s="29"/>
      <c r="IG447" s="29"/>
      <c r="IH447" s="29"/>
      <c r="II447" s="29"/>
      <c r="IJ447" s="29"/>
      <c r="IK447" s="29"/>
      <c r="IL447" s="29"/>
      <c r="IM447" s="29"/>
      <c r="IN447" s="29"/>
      <c r="IO447" s="29"/>
      <c r="IP447" s="29"/>
      <c r="IQ447" s="29"/>
      <c r="IR447" s="29"/>
      <c r="IS447" s="29"/>
      <c r="IT447" s="29"/>
      <c r="IU447" s="29"/>
      <c r="IV447" s="29"/>
      <c r="IW447" s="29"/>
      <c r="IX447" s="29"/>
      <c r="IY447" s="29"/>
      <c r="IZ447" s="29"/>
      <c r="JA447" s="29"/>
      <c r="JB447" s="29"/>
      <c r="JC447" s="29"/>
      <c r="JD447" s="29"/>
      <c r="JE447" s="29"/>
      <c r="JF447" s="29"/>
      <c r="JG447" s="29"/>
      <c r="JH447" s="29"/>
      <c r="JI447" s="29"/>
      <c r="JJ447" s="29"/>
      <c r="JK447" s="29"/>
      <c r="JL447" s="29"/>
      <c r="JM447" s="29"/>
      <c r="JN447" s="29"/>
      <c r="JO447" s="29"/>
      <c r="JP447" s="29"/>
      <c r="JQ447" s="29"/>
      <c r="JR447" s="29"/>
      <c r="JS447" s="29"/>
      <c r="JT447" s="29"/>
      <c r="JU447" s="29"/>
      <c r="JV447" s="29"/>
      <c r="JW447" s="29"/>
      <c r="JX447" s="29"/>
      <c r="JY447" s="29"/>
      <c r="JZ447" s="29"/>
      <c r="KA447" s="29"/>
      <c r="KB447" s="29"/>
      <c r="KC447" s="29"/>
      <c r="KD447" s="29"/>
      <c r="KE447" s="29"/>
      <c r="KF447" s="29"/>
      <c r="KG447" s="29"/>
      <c r="KH447" s="29"/>
      <c r="KI447" s="29"/>
      <c r="KJ447" s="29"/>
      <c r="KK447" s="29"/>
      <c r="KL447" s="29"/>
      <c r="KM447" s="29"/>
      <c r="KN447" s="29"/>
      <c r="KO447" s="29"/>
      <c r="KP447" s="29"/>
      <c r="KQ447" s="29"/>
      <c r="KR447" s="29"/>
      <c r="KS447" s="29"/>
      <c r="KT447" s="29"/>
      <c r="KU447" s="29"/>
      <c r="KV447" s="29"/>
      <c r="KW447" s="29"/>
      <c r="KX447" s="29"/>
      <c r="KY447" s="29"/>
      <c r="KZ447" s="29"/>
      <c r="LA447" s="29"/>
      <c r="LB447" s="29"/>
      <c r="LC447" s="29"/>
      <c r="LD447" s="29"/>
      <c r="LE447" s="29"/>
      <c r="LF447" s="29"/>
      <c r="LG447" s="29"/>
      <c r="LH447" s="29"/>
      <c r="LI447" s="29"/>
      <c r="LJ447" s="29"/>
      <c r="LK447" s="29"/>
      <c r="LL447" s="29"/>
      <c r="LM447" s="29"/>
      <c r="LN447" s="29"/>
      <c r="LO447" s="29"/>
      <c r="LP447" s="29"/>
      <c r="LQ447" s="29"/>
      <c r="LR447" s="29"/>
      <c r="LS447" s="29"/>
      <c r="LT447" s="29"/>
      <c r="LU447" s="29"/>
      <c r="LV447" s="29"/>
      <c r="LW447" s="29"/>
      <c r="LX447" s="29"/>
      <c r="LY447" s="29"/>
      <c r="LZ447" s="29"/>
      <c r="MA447" s="29"/>
      <c r="MB447" s="29"/>
      <c r="MC447" s="29"/>
      <c r="MD447" s="29"/>
      <c r="ME447" s="29"/>
      <c r="MF447" s="29"/>
      <c r="MG447" s="29"/>
      <c r="MH447" s="29"/>
      <c r="MI447" s="29"/>
      <c r="MJ447" s="29"/>
      <c r="MK447" s="29"/>
      <c r="ML447" s="29"/>
      <c r="MM447" s="29"/>
      <c r="MN447" s="29"/>
      <c r="MO447" s="29"/>
      <c r="MP447" s="29"/>
      <c r="MQ447" s="29"/>
      <c r="MR447" s="29"/>
      <c r="MS447" s="29"/>
      <c r="MT447" s="29"/>
      <c r="MU447" s="29"/>
      <c r="MV447" s="29"/>
      <c r="MW447" s="29"/>
      <c r="MX447" s="29"/>
      <c r="MY447" s="29"/>
      <c r="MZ447" s="29"/>
      <c r="NA447" s="29"/>
      <c r="NB447" s="29"/>
      <c r="NC447" s="29"/>
      <c r="ND447" s="29"/>
      <c r="NE447" s="29"/>
    </row>
    <row r="448" spans="1:369" ht="16.5" customHeight="1">
      <c r="A448" s="83" t="s">
        <v>717</v>
      </c>
      <c r="B448" s="83"/>
      <c r="C448" s="490"/>
      <c r="D448" s="83"/>
      <c r="E448" s="37" t="s">
        <v>5887</v>
      </c>
      <c r="F448" s="14" t="s">
        <v>6874</v>
      </c>
      <c r="G448" s="37" t="s">
        <v>5888</v>
      </c>
      <c r="H448" s="15">
        <v>2021</v>
      </c>
      <c r="I448" s="15">
        <v>1</v>
      </c>
      <c r="J448" s="15">
        <v>0</v>
      </c>
      <c r="K448" s="15">
        <v>0</v>
      </c>
      <c r="L448" s="16" t="s">
        <v>6877</v>
      </c>
      <c r="M448" s="16" t="s">
        <v>6877</v>
      </c>
      <c r="N448" s="16" t="s">
        <v>6873</v>
      </c>
      <c r="O448" s="17">
        <v>2304</v>
      </c>
      <c r="P448" s="17">
        <v>0</v>
      </c>
      <c r="Q448" s="17">
        <v>0</v>
      </c>
      <c r="R448" s="18" t="s">
        <v>33</v>
      </c>
      <c r="S448" s="19">
        <v>60</v>
      </c>
      <c r="T448" s="19">
        <v>220</v>
      </c>
      <c r="U448" s="19">
        <v>3.2409090909090907</v>
      </c>
      <c r="V448" s="19">
        <v>0</v>
      </c>
      <c r="W448" s="20">
        <v>0.71299999999999997</v>
      </c>
      <c r="X448" s="21">
        <v>1642.752</v>
      </c>
      <c r="Y448" s="22" t="s">
        <v>33</v>
      </c>
      <c r="Z448" s="86" t="s">
        <v>6861</v>
      </c>
      <c r="AA448" s="15"/>
      <c r="AB448" s="15"/>
      <c r="AC448" s="15"/>
      <c r="AD448" s="25"/>
      <c r="AE448" s="26"/>
      <c r="AF448" s="27"/>
      <c r="AG448" s="29"/>
      <c r="AH448" s="29"/>
      <c r="AI448" s="29"/>
      <c r="AJ448" s="29"/>
      <c r="AK448" s="29"/>
      <c r="AL448" s="29"/>
      <c r="AM448" s="29"/>
      <c r="AN448" s="29"/>
      <c r="AO448" s="29"/>
      <c r="AP448" s="29"/>
      <c r="AQ448" s="29"/>
      <c r="AR448" s="29"/>
      <c r="AS448" s="29"/>
      <c r="AT448" s="29"/>
      <c r="AU448" s="29"/>
      <c r="AV448" s="29"/>
      <c r="AW448" s="29"/>
      <c r="AX448" s="29"/>
      <c r="AY448" s="29"/>
      <c r="AZ448" s="29"/>
      <c r="BA448" s="29"/>
      <c r="BB448" s="29"/>
      <c r="BC448" s="29"/>
      <c r="BD448" s="29"/>
      <c r="BE448" s="29"/>
      <c r="BF448" s="29"/>
      <c r="BG448" s="29"/>
      <c r="BH448" s="29"/>
      <c r="BI448" s="29"/>
      <c r="BJ448" s="29"/>
      <c r="BK448" s="29"/>
      <c r="BL448" s="29"/>
      <c r="BM448" s="29"/>
      <c r="BN448" s="29"/>
      <c r="BO448" s="29"/>
      <c r="BP448" s="29"/>
      <c r="BQ448" s="29"/>
      <c r="BR448" s="29"/>
      <c r="BS448" s="29"/>
      <c r="BT448" s="29"/>
      <c r="BU448" s="29"/>
      <c r="BV448" s="29"/>
      <c r="BW448" s="29"/>
      <c r="BX448" s="29"/>
      <c r="BY448" s="29"/>
      <c r="BZ448" s="29"/>
      <c r="CA448" s="29"/>
      <c r="CB448" s="29"/>
      <c r="CC448" s="29"/>
      <c r="CD448" s="29"/>
      <c r="CE448" s="29"/>
      <c r="CF448" s="29"/>
      <c r="CG448" s="29"/>
      <c r="CH448" s="29"/>
      <c r="CI448" s="29"/>
      <c r="CJ448" s="29"/>
      <c r="CK448" s="29"/>
      <c r="CL448" s="29"/>
      <c r="CM448" s="29"/>
      <c r="CN448" s="29"/>
      <c r="CO448" s="29"/>
      <c r="CP448" s="29"/>
      <c r="CQ448" s="29"/>
      <c r="CR448" s="29"/>
      <c r="CS448" s="29"/>
      <c r="CT448" s="29"/>
      <c r="CU448" s="29"/>
      <c r="CV448" s="29"/>
      <c r="CW448" s="29"/>
      <c r="CX448" s="29"/>
      <c r="CY448" s="29"/>
      <c r="CZ448" s="29"/>
      <c r="DA448" s="29"/>
      <c r="DB448" s="29"/>
      <c r="DC448" s="29"/>
      <c r="DD448" s="29"/>
      <c r="DE448" s="29"/>
      <c r="DF448" s="29"/>
      <c r="DG448" s="29"/>
      <c r="DH448" s="29"/>
      <c r="DI448" s="29"/>
      <c r="DJ448" s="29"/>
      <c r="DK448" s="29"/>
      <c r="DL448" s="29"/>
      <c r="DM448" s="29"/>
      <c r="DN448" s="29"/>
      <c r="DO448" s="29"/>
      <c r="DP448" s="29"/>
      <c r="DQ448" s="29"/>
      <c r="DR448" s="29"/>
      <c r="DS448" s="29"/>
      <c r="DT448" s="29"/>
      <c r="DU448" s="29"/>
      <c r="DV448" s="29"/>
      <c r="DW448" s="29"/>
      <c r="DX448" s="29"/>
      <c r="DY448" s="29"/>
      <c r="DZ448" s="29"/>
      <c r="EA448" s="29"/>
      <c r="EB448" s="29"/>
      <c r="EC448" s="29"/>
      <c r="ED448" s="29"/>
      <c r="EE448" s="29"/>
      <c r="EF448" s="29"/>
      <c r="EG448" s="29"/>
      <c r="EH448" s="29"/>
      <c r="EI448" s="29"/>
      <c r="EJ448" s="29"/>
      <c r="EK448" s="29"/>
      <c r="EL448" s="29"/>
      <c r="EM448" s="29"/>
      <c r="EN448" s="29"/>
      <c r="EO448" s="29"/>
      <c r="EP448" s="29"/>
      <c r="EQ448" s="29"/>
      <c r="ER448" s="29"/>
      <c r="ES448" s="29"/>
      <c r="ET448" s="29"/>
      <c r="EU448" s="29"/>
      <c r="EV448" s="29"/>
      <c r="EW448" s="29"/>
      <c r="EX448" s="29"/>
      <c r="EY448" s="29"/>
      <c r="EZ448" s="29"/>
      <c r="FA448" s="29"/>
      <c r="FB448" s="29"/>
      <c r="FC448" s="29"/>
      <c r="FD448" s="29"/>
      <c r="FE448" s="29"/>
      <c r="FF448" s="29"/>
      <c r="FG448" s="29"/>
      <c r="FH448" s="29"/>
      <c r="FI448" s="29"/>
      <c r="FJ448" s="29"/>
      <c r="FK448" s="29"/>
      <c r="FL448" s="29"/>
      <c r="FM448" s="29"/>
      <c r="FN448" s="29"/>
      <c r="FO448" s="29"/>
      <c r="FP448" s="29"/>
      <c r="FQ448" s="29"/>
      <c r="FR448" s="29"/>
      <c r="FS448" s="29"/>
      <c r="FT448" s="29"/>
      <c r="FU448" s="29"/>
      <c r="FV448" s="29"/>
      <c r="FW448" s="29"/>
      <c r="FX448" s="29"/>
      <c r="FY448" s="29"/>
      <c r="FZ448" s="29"/>
      <c r="GA448" s="29"/>
      <c r="GB448" s="29"/>
      <c r="GC448" s="29"/>
      <c r="GD448" s="29"/>
      <c r="GE448" s="29"/>
      <c r="GF448" s="29"/>
      <c r="GG448" s="29"/>
      <c r="GH448" s="29"/>
      <c r="GI448" s="29"/>
      <c r="GJ448" s="29"/>
      <c r="GK448" s="29"/>
      <c r="GL448" s="29"/>
      <c r="GM448" s="29"/>
      <c r="GN448" s="29"/>
      <c r="GO448" s="29"/>
      <c r="GP448" s="29"/>
      <c r="GQ448" s="29"/>
      <c r="GR448" s="29"/>
      <c r="GS448" s="29"/>
      <c r="GT448" s="29"/>
      <c r="GU448" s="29"/>
      <c r="GV448" s="29"/>
      <c r="GW448" s="29"/>
      <c r="GX448" s="29"/>
      <c r="GY448" s="29"/>
      <c r="GZ448" s="29"/>
      <c r="HA448" s="29"/>
      <c r="HB448" s="29"/>
      <c r="HC448" s="29"/>
      <c r="HD448" s="29"/>
      <c r="HE448" s="29"/>
      <c r="HF448" s="29"/>
      <c r="HG448" s="29"/>
      <c r="HH448" s="29"/>
      <c r="HI448" s="29"/>
      <c r="HJ448" s="29"/>
      <c r="HK448" s="29"/>
      <c r="HL448" s="29"/>
      <c r="HM448" s="29"/>
      <c r="HN448" s="29"/>
      <c r="HO448" s="29"/>
      <c r="HP448" s="29"/>
      <c r="HQ448" s="29"/>
      <c r="HR448" s="29"/>
      <c r="HS448" s="29"/>
      <c r="HT448" s="29"/>
      <c r="HU448" s="29"/>
      <c r="HV448" s="29"/>
      <c r="HW448" s="29"/>
      <c r="HX448" s="29"/>
      <c r="HY448" s="29"/>
      <c r="HZ448" s="29"/>
      <c r="IA448" s="29"/>
      <c r="IB448" s="29"/>
      <c r="IC448" s="29"/>
      <c r="ID448" s="29"/>
      <c r="IE448" s="29"/>
      <c r="IF448" s="29"/>
      <c r="IG448" s="29"/>
      <c r="IH448" s="29"/>
      <c r="II448" s="29"/>
      <c r="IJ448" s="29"/>
      <c r="IK448" s="29"/>
      <c r="IL448" s="29"/>
      <c r="IM448" s="29"/>
      <c r="IN448" s="29"/>
      <c r="IO448" s="29"/>
      <c r="IP448" s="29"/>
      <c r="IQ448" s="29"/>
      <c r="IR448" s="29"/>
      <c r="IS448" s="29"/>
      <c r="IT448" s="29"/>
      <c r="IU448" s="29"/>
      <c r="IV448" s="29"/>
      <c r="IW448" s="29"/>
      <c r="IX448" s="29"/>
      <c r="IY448" s="29"/>
      <c r="IZ448" s="29"/>
      <c r="JA448" s="29"/>
      <c r="JB448" s="29"/>
      <c r="JC448" s="29"/>
      <c r="JD448" s="29"/>
      <c r="JE448" s="29"/>
      <c r="JF448" s="29"/>
      <c r="JG448" s="29"/>
      <c r="JH448" s="29"/>
      <c r="JI448" s="29"/>
      <c r="JJ448" s="29"/>
      <c r="JK448" s="29"/>
      <c r="JL448" s="29"/>
      <c r="JM448" s="29"/>
      <c r="JN448" s="29"/>
      <c r="JO448" s="29"/>
      <c r="JP448" s="29"/>
      <c r="JQ448" s="29"/>
      <c r="JR448" s="29"/>
      <c r="JS448" s="29"/>
      <c r="JT448" s="29"/>
      <c r="JU448" s="29"/>
      <c r="JV448" s="29"/>
      <c r="JW448" s="29"/>
      <c r="JX448" s="29"/>
      <c r="JY448" s="29"/>
      <c r="JZ448" s="29"/>
      <c r="KA448" s="29"/>
      <c r="KB448" s="29"/>
      <c r="KC448" s="29"/>
      <c r="KD448" s="29"/>
      <c r="KE448" s="29"/>
      <c r="KF448" s="29"/>
      <c r="KG448" s="29"/>
      <c r="KH448" s="29"/>
      <c r="KI448" s="29"/>
      <c r="KJ448" s="29"/>
      <c r="KK448" s="29"/>
      <c r="KL448" s="29"/>
      <c r="KM448" s="29"/>
      <c r="KN448" s="29"/>
      <c r="KO448" s="29"/>
      <c r="KP448" s="29"/>
      <c r="KQ448" s="29"/>
      <c r="KR448" s="29"/>
      <c r="KS448" s="29"/>
      <c r="KT448" s="29"/>
      <c r="KU448" s="29"/>
      <c r="KV448" s="29"/>
      <c r="KW448" s="29"/>
      <c r="KX448" s="29"/>
      <c r="KY448" s="29"/>
      <c r="KZ448" s="29"/>
      <c r="LA448" s="29"/>
      <c r="LB448" s="29"/>
      <c r="LC448" s="29"/>
      <c r="LD448" s="29"/>
      <c r="LE448" s="29"/>
      <c r="LF448" s="29"/>
      <c r="LG448" s="29"/>
      <c r="LH448" s="29"/>
      <c r="LI448" s="29"/>
      <c r="LJ448" s="29"/>
      <c r="LK448" s="29"/>
      <c r="LL448" s="29"/>
      <c r="LM448" s="29"/>
      <c r="LN448" s="29"/>
      <c r="LO448" s="29"/>
      <c r="LP448" s="29"/>
      <c r="LQ448" s="29"/>
      <c r="LR448" s="29"/>
      <c r="LS448" s="29"/>
      <c r="LT448" s="29"/>
      <c r="LU448" s="29"/>
      <c r="LV448" s="29"/>
      <c r="LW448" s="29"/>
      <c r="LX448" s="29"/>
      <c r="LY448" s="29"/>
      <c r="LZ448" s="29"/>
      <c r="MA448" s="29"/>
      <c r="MB448" s="29"/>
      <c r="MC448" s="29"/>
      <c r="MD448" s="29"/>
      <c r="ME448" s="29"/>
      <c r="MF448" s="29"/>
      <c r="MG448" s="29"/>
      <c r="MH448" s="29"/>
      <c r="MI448" s="29"/>
      <c r="MJ448" s="29"/>
      <c r="MK448" s="29"/>
      <c r="ML448" s="29"/>
      <c r="MM448" s="29"/>
      <c r="MN448" s="29"/>
      <c r="MO448" s="29"/>
      <c r="MP448" s="29"/>
      <c r="MQ448" s="29"/>
      <c r="MR448" s="29"/>
      <c r="MS448" s="29"/>
      <c r="MT448" s="29"/>
      <c r="MU448" s="29"/>
      <c r="MV448" s="29"/>
      <c r="MW448" s="29"/>
      <c r="MX448" s="29"/>
      <c r="MY448" s="29"/>
      <c r="MZ448" s="29"/>
      <c r="NA448" s="29"/>
      <c r="NB448" s="29"/>
      <c r="NC448" s="29"/>
      <c r="ND448" s="29"/>
      <c r="NE448" s="29"/>
    </row>
    <row r="449" spans="1:369" ht="16.5" customHeight="1">
      <c r="A449" s="83" t="s">
        <v>717</v>
      </c>
      <c r="B449" s="83"/>
      <c r="C449" s="490"/>
      <c r="D449" s="83"/>
      <c r="E449" s="37" t="s">
        <v>5887</v>
      </c>
      <c r="F449" s="14" t="s">
        <v>6874</v>
      </c>
      <c r="G449" s="37" t="s">
        <v>5888</v>
      </c>
      <c r="H449" s="15">
        <v>2021</v>
      </c>
      <c r="I449" s="15">
        <v>1</v>
      </c>
      <c r="J449" s="15">
        <v>0</v>
      </c>
      <c r="K449" s="15">
        <v>0</v>
      </c>
      <c r="L449" s="16" t="s">
        <v>6877</v>
      </c>
      <c r="M449" s="16" t="s">
        <v>6877</v>
      </c>
      <c r="N449" s="16" t="s">
        <v>6873</v>
      </c>
      <c r="O449" s="17">
        <v>2304</v>
      </c>
      <c r="P449" s="17">
        <v>0</v>
      </c>
      <c r="Q449" s="17">
        <v>0</v>
      </c>
      <c r="R449" s="18" t="s">
        <v>33</v>
      </c>
      <c r="S449" s="19">
        <v>60</v>
      </c>
      <c r="T449" s="19">
        <v>220</v>
      </c>
      <c r="U449" s="19">
        <v>3.2409090909090907</v>
      </c>
      <c r="V449" s="19">
        <v>0</v>
      </c>
      <c r="W449" s="20">
        <v>0.71299999999999997</v>
      </c>
      <c r="X449" s="21">
        <v>1642.752</v>
      </c>
      <c r="Y449" s="22" t="s">
        <v>33</v>
      </c>
      <c r="Z449" s="86" t="s">
        <v>6861</v>
      </c>
      <c r="AA449" s="15"/>
      <c r="AB449" s="15"/>
      <c r="AC449" s="15"/>
      <c r="AD449" s="25"/>
      <c r="AE449" s="26"/>
      <c r="AF449" s="27"/>
      <c r="AG449" s="29"/>
      <c r="AH449" s="29"/>
      <c r="AI449" s="29"/>
      <c r="AJ449" s="29"/>
      <c r="AK449" s="29"/>
      <c r="AL449" s="29"/>
      <c r="AM449" s="29"/>
      <c r="AN449" s="29"/>
      <c r="AO449" s="29"/>
      <c r="AP449" s="29"/>
      <c r="AQ449" s="29"/>
      <c r="AR449" s="29"/>
      <c r="AS449" s="29"/>
      <c r="AT449" s="29"/>
      <c r="AU449" s="29"/>
      <c r="AV449" s="29"/>
      <c r="AW449" s="29"/>
      <c r="AX449" s="29"/>
      <c r="AY449" s="29"/>
      <c r="AZ449" s="29"/>
      <c r="BA449" s="29"/>
      <c r="BB449" s="29"/>
      <c r="BC449" s="29"/>
      <c r="BD449" s="29"/>
      <c r="BE449" s="29"/>
      <c r="BF449" s="29"/>
      <c r="BG449" s="29"/>
      <c r="BH449" s="29"/>
      <c r="BI449" s="29"/>
      <c r="BJ449" s="29"/>
      <c r="BK449" s="29"/>
      <c r="BL449" s="29"/>
      <c r="BM449" s="29"/>
      <c r="BN449" s="29"/>
      <c r="BO449" s="29"/>
      <c r="BP449" s="29"/>
      <c r="BQ449" s="29"/>
      <c r="BR449" s="29"/>
      <c r="BS449" s="29"/>
      <c r="BT449" s="29"/>
      <c r="BU449" s="29"/>
      <c r="BV449" s="29"/>
      <c r="BW449" s="29"/>
      <c r="BX449" s="29"/>
      <c r="BY449" s="29"/>
      <c r="BZ449" s="29"/>
      <c r="CA449" s="29"/>
      <c r="CB449" s="29"/>
      <c r="CC449" s="29"/>
      <c r="CD449" s="29"/>
      <c r="CE449" s="29"/>
      <c r="CF449" s="29"/>
      <c r="CG449" s="29"/>
      <c r="CH449" s="29"/>
      <c r="CI449" s="29"/>
      <c r="CJ449" s="29"/>
      <c r="CK449" s="29"/>
      <c r="CL449" s="29"/>
      <c r="CM449" s="29"/>
      <c r="CN449" s="29"/>
      <c r="CO449" s="29"/>
      <c r="CP449" s="29"/>
      <c r="CQ449" s="29"/>
      <c r="CR449" s="29"/>
      <c r="CS449" s="29"/>
      <c r="CT449" s="29"/>
      <c r="CU449" s="29"/>
      <c r="CV449" s="29"/>
      <c r="CW449" s="29"/>
      <c r="CX449" s="29"/>
      <c r="CY449" s="29"/>
      <c r="CZ449" s="29"/>
      <c r="DA449" s="29"/>
      <c r="DB449" s="29"/>
      <c r="DC449" s="29"/>
      <c r="DD449" s="29"/>
      <c r="DE449" s="29"/>
      <c r="DF449" s="29"/>
      <c r="DG449" s="29"/>
      <c r="DH449" s="29"/>
      <c r="DI449" s="29"/>
      <c r="DJ449" s="29"/>
      <c r="DK449" s="29"/>
      <c r="DL449" s="29"/>
      <c r="DM449" s="29"/>
      <c r="DN449" s="29"/>
      <c r="DO449" s="29"/>
      <c r="DP449" s="29"/>
      <c r="DQ449" s="29"/>
      <c r="DR449" s="29"/>
      <c r="DS449" s="29"/>
      <c r="DT449" s="29"/>
      <c r="DU449" s="29"/>
      <c r="DV449" s="29"/>
      <c r="DW449" s="29"/>
      <c r="DX449" s="29"/>
      <c r="DY449" s="29"/>
      <c r="DZ449" s="29"/>
      <c r="EA449" s="29"/>
      <c r="EB449" s="29"/>
      <c r="EC449" s="29"/>
      <c r="ED449" s="29"/>
      <c r="EE449" s="29"/>
      <c r="EF449" s="29"/>
      <c r="EG449" s="29"/>
      <c r="EH449" s="29"/>
      <c r="EI449" s="29"/>
      <c r="EJ449" s="29"/>
      <c r="EK449" s="29"/>
      <c r="EL449" s="29"/>
      <c r="EM449" s="29"/>
      <c r="EN449" s="29"/>
      <c r="EO449" s="29"/>
      <c r="EP449" s="29"/>
      <c r="EQ449" s="29"/>
      <c r="ER449" s="29"/>
      <c r="ES449" s="29"/>
      <c r="ET449" s="29"/>
      <c r="EU449" s="29"/>
      <c r="EV449" s="29"/>
      <c r="EW449" s="29"/>
      <c r="EX449" s="29"/>
      <c r="EY449" s="29"/>
      <c r="EZ449" s="29"/>
      <c r="FA449" s="29"/>
      <c r="FB449" s="29"/>
      <c r="FC449" s="29"/>
      <c r="FD449" s="29"/>
      <c r="FE449" s="29"/>
      <c r="FF449" s="29"/>
      <c r="FG449" s="29"/>
      <c r="FH449" s="29"/>
      <c r="FI449" s="29"/>
      <c r="FJ449" s="29"/>
      <c r="FK449" s="29"/>
      <c r="FL449" s="29"/>
      <c r="FM449" s="29"/>
      <c r="FN449" s="29"/>
      <c r="FO449" s="29"/>
      <c r="FP449" s="29"/>
      <c r="FQ449" s="29"/>
      <c r="FR449" s="29"/>
      <c r="FS449" s="29"/>
      <c r="FT449" s="29"/>
      <c r="FU449" s="29"/>
      <c r="FV449" s="29"/>
      <c r="FW449" s="29"/>
      <c r="FX449" s="29"/>
      <c r="FY449" s="29"/>
      <c r="FZ449" s="29"/>
      <c r="GA449" s="29"/>
      <c r="GB449" s="29"/>
      <c r="GC449" s="29"/>
      <c r="GD449" s="29"/>
      <c r="GE449" s="29"/>
      <c r="GF449" s="29"/>
      <c r="GG449" s="29"/>
      <c r="GH449" s="29"/>
      <c r="GI449" s="29"/>
      <c r="GJ449" s="29"/>
      <c r="GK449" s="29"/>
      <c r="GL449" s="29"/>
      <c r="GM449" s="29"/>
      <c r="GN449" s="29"/>
      <c r="GO449" s="29"/>
      <c r="GP449" s="29"/>
      <c r="GQ449" s="29"/>
      <c r="GR449" s="29"/>
      <c r="GS449" s="29"/>
      <c r="GT449" s="29"/>
      <c r="GU449" s="29"/>
      <c r="GV449" s="29"/>
      <c r="GW449" s="29"/>
      <c r="GX449" s="29"/>
      <c r="GY449" s="29"/>
      <c r="GZ449" s="29"/>
      <c r="HA449" s="29"/>
      <c r="HB449" s="29"/>
      <c r="HC449" s="29"/>
      <c r="HD449" s="29"/>
      <c r="HE449" s="29"/>
      <c r="HF449" s="29"/>
      <c r="HG449" s="29"/>
      <c r="HH449" s="29"/>
      <c r="HI449" s="29"/>
      <c r="HJ449" s="29"/>
      <c r="HK449" s="29"/>
      <c r="HL449" s="29"/>
      <c r="HM449" s="29"/>
      <c r="HN449" s="29"/>
      <c r="HO449" s="29"/>
      <c r="HP449" s="29"/>
      <c r="HQ449" s="29"/>
      <c r="HR449" s="29"/>
      <c r="HS449" s="29"/>
      <c r="HT449" s="29"/>
      <c r="HU449" s="29"/>
      <c r="HV449" s="29"/>
      <c r="HW449" s="29"/>
      <c r="HX449" s="29"/>
      <c r="HY449" s="29"/>
      <c r="HZ449" s="29"/>
      <c r="IA449" s="29"/>
      <c r="IB449" s="29"/>
      <c r="IC449" s="29"/>
      <c r="ID449" s="29"/>
      <c r="IE449" s="29"/>
      <c r="IF449" s="29"/>
      <c r="IG449" s="29"/>
      <c r="IH449" s="29"/>
      <c r="II449" s="29"/>
      <c r="IJ449" s="29"/>
      <c r="IK449" s="29"/>
      <c r="IL449" s="29"/>
      <c r="IM449" s="29"/>
      <c r="IN449" s="29"/>
      <c r="IO449" s="29"/>
      <c r="IP449" s="29"/>
      <c r="IQ449" s="29"/>
      <c r="IR449" s="29"/>
      <c r="IS449" s="29"/>
      <c r="IT449" s="29"/>
      <c r="IU449" s="29"/>
      <c r="IV449" s="29"/>
      <c r="IW449" s="29"/>
      <c r="IX449" s="29"/>
      <c r="IY449" s="29"/>
      <c r="IZ449" s="29"/>
      <c r="JA449" s="29"/>
      <c r="JB449" s="29"/>
      <c r="JC449" s="29"/>
      <c r="JD449" s="29"/>
      <c r="JE449" s="29"/>
      <c r="JF449" s="29"/>
      <c r="JG449" s="29"/>
      <c r="JH449" s="29"/>
      <c r="JI449" s="29"/>
      <c r="JJ449" s="29"/>
      <c r="JK449" s="29"/>
      <c r="JL449" s="29"/>
      <c r="JM449" s="29"/>
      <c r="JN449" s="29"/>
      <c r="JO449" s="29"/>
      <c r="JP449" s="29"/>
      <c r="JQ449" s="29"/>
      <c r="JR449" s="29"/>
      <c r="JS449" s="29"/>
      <c r="JT449" s="29"/>
      <c r="JU449" s="29"/>
      <c r="JV449" s="29"/>
      <c r="JW449" s="29"/>
      <c r="JX449" s="29"/>
      <c r="JY449" s="29"/>
      <c r="JZ449" s="29"/>
      <c r="KA449" s="29"/>
      <c r="KB449" s="29"/>
      <c r="KC449" s="29"/>
      <c r="KD449" s="29"/>
      <c r="KE449" s="29"/>
      <c r="KF449" s="29"/>
      <c r="KG449" s="29"/>
      <c r="KH449" s="29"/>
      <c r="KI449" s="29"/>
      <c r="KJ449" s="29"/>
      <c r="KK449" s="29"/>
      <c r="KL449" s="29"/>
      <c r="KM449" s="29"/>
      <c r="KN449" s="29"/>
      <c r="KO449" s="29"/>
      <c r="KP449" s="29"/>
      <c r="KQ449" s="29"/>
      <c r="KR449" s="29"/>
      <c r="KS449" s="29"/>
      <c r="KT449" s="29"/>
      <c r="KU449" s="29"/>
      <c r="KV449" s="29"/>
      <c r="KW449" s="29"/>
      <c r="KX449" s="29"/>
      <c r="KY449" s="29"/>
      <c r="KZ449" s="29"/>
      <c r="LA449" s="29"/>
      <c r="LB449" s="29"/>
      <c r="LC449" s="29"/>
      <c r="LD449" s="29"/>
      <c r="LE449" s="29"/>
      <c r="LF449" s="29"/>
      <c r="LG449" s="29"/>
      <c r="LH449" s="29"/>
      <c r="LI449" s="29"/>
      <c r="LJ449" s="29"/>
      <c r="LK449" s="29"/>
      <c r="LL449" s="29"/>
      <c r="LM449" s="29"/>
      <c r="LN449" s="29"/>
      <c r="LO449" s="29"/>
      <c r="LP449" s="29"/>
      <c r="LQ449" s="29"/>
      <c r="LR449" s="29"/>
      <c r="LS449" s="29"/>
      <c r="LT449" s="29"/>
      <c r="LU449" s="29"/>
      <c r="LV449" s="29"/>
      <c r="LW449" s="29"/>
      <c r="LX449" s="29"/>
      <c r="LY449" s="29"/>
      <c r="LZ449" s="29"/>
      <c r="MA449" s="29"/>
      <c r="MB449" s="29"/>
      <c r="MC449" s="29"/>
      <c r="MD449" s="29"/>
      <c r="ME449" s="29"/>
      <c r="MF449" s="29"/>
      <c r="MG449" s="29"/>
      <c r="MH449" s="29"/>
      <c r="MI449" s="29"/>
      <c r="MJ449" s="29"/>
      <c r="MK449" s="29"/>
      <c r="ML449" s="29"/>
      <c r="MM449" s="29"/>
      <c r="MN449" s="29"/>
      <c r="MO449" s="29"/>
      <c r="MP449" s="29"/>
      <c r="MQ449" s="29"/>
      <c r="MR449" s="29"/>
      <c r="MS449" s="29"/>
      <c r="MT449" s="29"/>
      <c r="MU449" s="29"/>
      <c r="MV449" s="29"/>
      <c r="MW449" s="29"/>
      <c r="MX449" s="29"/>
      <c r="MY449" s="29"/>
      <c r="MZ449" s="29"/>
      <c r="NA449" s="29"/>
      <c r="NB449" s="29"/>
      <c r="NC449" s="29"/>
      <c r="ND449" s="29"/>
      <c r="NE449" s="29"/>
    </row>
    <row r="450" spans="1:369" ht="16.5" customHeight="1">
      <c r="A450" s="83" t="s">
        <v>717</v>
      </c>
      <c r="B450" s="83"/>
      <c r="C450" s="490"/>
      <c r="D450" s="83"/>
      <c r="E450" s="37" t="s">
        <v>5887</v>
      </c>
      <c r="F450" s="14" t="s">
        <v>6874</v>
      </c>
      <c r="G450" s="37" t="s">
        <v>5888</v>
      </c>
      <c r="H450" s="15">
        <v>2021</v>
      </c>
      <c r="I450" s="15">
        <v>1</v>
      </c>
      <c r="J450" s="15">
        <v>0</v>
      </c>
      <c r="K450" s="15">
        <v>0</v>
      </c>
      <c r="L450" s="16" t="s">
        <v>6877</v>
      </c>
      <c r="M450" s="16" t="s">
        <v>6877</v>
      </c>
      <c r="N450" s="16" t="s">
        <v>6873</v>
      </c>
      <c r="O450" s="17">
        <v>2304</v>
      </c>
      <c r="P450" s="17">
        <v>0</v>
      </c>
      <c r="Q450" s="17">
        <v>0</v>
      </c>
      <c r="R450" s="18" t="s">
        <v>33</v>
      </c>
      <c r="S450" s="19">
        <v>60</v>
      </c>
      <c r="T450" s="19">
        <v>220</v>
      </c>
      <c r="U450" s="19">
        <v>3.2409090909090907</v>
      </c>
      <c r="V450" s="19">
        <v>0</v>
      </c>
      <c r="W450" s="20">
        <v>0.71299999999999997</v>
      </c>
      <c r="X450" s="21">
        <v>1642.752</v>
      </c>
      <c r="Y450" s="22" t="s">
        <v>33</v>
      </c>
      <c r="Z450" s="86" t="s">
        <v>6861</v>
      </c>
      <c r="AA450" s="15"/>
      <c r="AB450" s="15"/>
      <c r="AC450" s="15"/>
      <c r="AD450" s="25"/>
      <c r="AE450" s="26"/>
      <c r="AF450" s="27"/>
      <c r="AG450" s="29"/>
      <c r="AH450" s="29"/>
      <c r="AI450" s="29"/>
      <c r="AJ450" s="29"/>
      <c r="AK450" s="29"/>
      <c r="AL450" s="29"/>
      <c r="AM450" s="29"/>
      <c r="AN450" s="29"/>
      <c r="AO450" s="29"/>
      <c r="AP450" s="29"/>
      <c r="AQ450" s="29"/>
      <c r="AR450" s="29"/>
      <c r="AS450" s="29"/>
      <c r="AT450" s="29"/>
      <c r="AU450" s="29"/>
      <c r="AV450" s="29"/>
      <c r="AW450" s="29"/>
      <c r="AX450" s="29"/>
      <c r="AY450" s="29"/>
      <c r="AZ450" s="29"/>
      <c r="BA450" s="29"/>
      <c r="BB450" s="29"/>
      <c r="BC450" s="29"/>
      <c r="BD450" s="29"/>
      <c r="BE450" s="29"/>
      <c r="BF450" s="29"/>
      <c r="BG450" s="29"/>
      <c r="BH450" s="29"/>
      <c r="BI450" s="29"/>
      <c r="BJ450" s="29"/>
      <c r="BK450" s="29"/>
      <c r="BL450" s="29"/>
      <c r="BM450" s="29"/>
      <c r="BN450" s="29"/>
      <c r="BO450" s="29"/>
      <c r="BP450" s="29"/>
      <c r="BQ450" s="29"/>
      <c r="BR450" s="29"/>
      <c r="BS450" s="29"/>
      <c r="BT450" s="29"/>
      <c r="BU450" s="29"/>
      <c r="BV450" s="29"/>
      <c r="BW450" s="29"/>
      <c r="BX450" s="29"/>
      <c r="BY450" s="29"/>
      <c r="BZ450" s="29"/>
      <c r="CA450" s="29"/>
      <c r="CB450" s="29"/>
      <c r="CC450" s="29"/>
      <c r="CD450" s="29"/>
      <c r="CE450" s="29"/>
      <c r="CF450" s="29"/>
      <c r="CG450" s="29"/>
      <c r="CH450" s="29"/>
      <c r="CI450" s="29"/>
      <c r="CJ450" s="29"/>
      <c r="CK450" s="29"/>
      <c r="CL450" s="29"/>
      <c r="CM450" s="29"/>
      <c r="CN450" s="29"/>
      <c r="CO450" s="29"/>
      <c r="CP450" s="29"/>
      <c r="CQ450" s="29"/>
      <c r="CR450" s="29"/>
      <c r="CS450" s="29"/>
      <c r="CT450" s="29"/>
      <c r="CU450" s="29"/>
      <c r="CV450" s="29"/>
      <c r="CW450" s="29"/>
      <c r="CX450" s="29"/>
      <c r="CY450" s="29"/>
      <c r="CZ450" s="29"/>
      <c r="DA450" s="29"/>
      <c r="DB450" s="29"/>
      <c r="DC450" s="29"/>
      <c r="DD450" s="29"/>
      <c r="DE450" s="29"/>
      <c r="DF450" s="29"/>
      <c r="DG450" s="29"/>
      <c r="DH450" s="29"/>
      <c r="DI450" s="29"/>
      <c r="DJ450" s="29"/>
      <c r="DK450" s="29"/>
      <c r="DL450" s="29"/>
      <c r="DM450" s="29"/>
      <c r="DN450" s="29"/>
      <c r="DO450" s="29"/>
      <c r="DP450" s="29"/>
      <c r="DQ450" s="29"/>
      <c r="DR450" s="29"/>
      <c r="DS450" s="29"/>
      <c r="DT450" s="29"/>
      <c r="DU450" s="29"/>
      <c r="DV450" s="29"/>
      <c r="DW450" s="29"/>
      <c r="DX450" s="29"/>
      <c r="DY450" s="29"/>
      <c r="DZ450" s="29"/>
      <c r="EA450" s="29"/>
      <c r="EB450" s="29"/>
      <c r="EC450" s="29"/>
      <c r="ED450" s="29"/>
      <c r="EE450" s="29"/>
      <c r="EF450" s="29"/>
      <c r="EG450" s="29"/>
      <c r="EH450" s="29"/>
      <c r="EI450" s="29"/>
      <c r="EJ450" s="29"/>
      <c r="EK450" s="29"/>
      <c r="EL450" s="29"/>
      <c r="EM450" s="29"/>
      <c r="EN450" s="29"/>
      <c r="EO450" s="29"/>
      <c r="EP450" s="29"/>
      <c r="EQ450" s="29"/>
      <c r="ER450" s="29"/>
      <c r="ES450" s="29"/>
      <c r="ET450" s="29"/>
      <c r="EU450" s="29"/>
      <c r="EV450" s="29"/>
      <c r="EW450" s="29"/>
      <c r="EX450" s="29"/>
      <c r="EY450" s="29"/>
      <c r="EZ450" s="29"/>
      <c r="FA450" s="29"/>
      <c r="FB450" s="29"/>
      <c r="FC450" s="29"/>
      <c r="FD450" s="29"/>
      <c r="FE450" s="29"/>
      <c r="FF450" s="29"/>
      <c r="FG450" s="29"/>
      <c r="FH450" s="29"/>
      <c r="FI450" s="29"/>
      <c r="FJ450" s="29"/>
      <c r="FK450" s="29"/>
      <c r="FL450" s="29"/>
      <c r="FM450" s="29"/>
      <c r="FN450" s="29"/>
      <c r="FO450" s="29"/>
      <c r="FP450" s="29"/>
      <c r="FQ450" s="29"/>
      <c r="FR450" s="29"/>
      <c r="FS450" s="29"/>
      <c r="FT450" s="29"/>
      <c r="FU450" s="29"/>
      <c r="FV450" s="29"/>
      <c r="FW450" s="29"/>
      <c r="FX450" s="29"/>
      <c r="FY450" s="29"/>
      <c r="FZ450" s="29"/>
      <c r="GA450" s="29"/>
      <c r="GB450" s="29"/>
      <c r="GC450" s="29"/>
      <c r="GD450" s="29"/>
      <c r="GE450" s="29"/>
      <c r="GF450" s="29"/>
      <c r="GG450" s="29"/>
      <c r="GH450" s="29"/>
      <c r="GI450" s="29"/>
      <c r="GJ450" s="29"/>
      <c r="GK450" s="29"/>
      <c r="GL450" s="29"/>
      <c r="GM450" s="29"/>
      <c r="GN450" s="29"/>
      <c r="GO450" s="29"/>
      <c r="GP450" s="29"/>
      <c r="GQ450" s="29"/>
      <c r="GR450" s="29"/>
      <c r="GS450" s="29"/>
      <c r="GT450" s="29"/>
      <c r="GU450" s="29"/>
      <c r="GV450" s="29"/>
      <c r="GW450" s="29"/>
      <c r="GX450" s="29"/>
      <c r="GY450" s="29"/>
      <c r="GZ450" s="29"/>
      <c r="HA450" s="29"/>
      <c r="HB450" s="29"/>
      <c r="HC450" s="29"/>
      <c r="HD450" s="29"/>
      <c r="HE450" s="29"/>
      <c r="HF450" s="29"/>
      <c r="HG450" s="29"/>
      <c r="HH450" s="29"/>
      <c r="HI450" s="29"/>
      <c r="HJ450" s="29"/>
      <c r="HK450" s="29"/>
      <c r="HL450" s="29"/>
      <c r="HM450" s="29"/>
      <c r="HN450" s="29"/>
      <c r="HO450" s="29"/>
      <c r="HP450" s="29"/>
      <c r="HQ450" s="29"/>
      <c r="HR450" s="29"/>
      <c r="HS450" s="29"/>
      <c r="HT450" s="29"/>
      <c r="HU450" s="29"/>
      <c r="HV450" s="29"/>
      <c r="HW450" s="29"/>
      <c r="HX450" s="29"/>
      <c r="HY450" s="29"/>
      <c r="HZ450" s="29"/>
      <c r="IA450" s="29"/>
      <c r="IB450" s="29"/>
      <c r="IC450" s="29"/>
      <c r="ID450" s="29"/>
      <c r="IE450" s="29"/>
      <c r="IF450" s="29"/>
      <c r="IG450" s="29"/>
      <c r="IH450" s="29"/>
      <c r="II450" s="29"/>
      <c r="IJ450" s="29"/>
      <c r="IK450" s="29"/>
      <c r="IL450" s="29"/>
      <c r="IM450" s="29"/>
      <c r="IN450" s="29"/>
      <c r="IO450" s="29"/>
      <c r="IP450" s="29"/>
      <c r="IQ450" s="29"/>
      <c r="IR450" s="29"/>
      <c r="IS450" s="29"/>
      <c r="IT450" s="29"/>
      <c r="IU450" s="29"/>
      <c r="IV450" s="29"/>
      <c r="IW450" s="29"/>
      <c r="IX450" s="29"/>
      <c r="IY450" s="29"/>
      <c r="IZ450" s="29"/>
      <c r="JA450" s="29"/>
      <c r="JB450" s="29"/>
      <c r="JC450" s="29"/>
      <c r="JD450" s="29"/>
      <c r="JE450" s="29"/>
      <c r="JF450" s="29"/>
      <c r="JG450" s="29"/>
      <c r="JH450" s="29"/>
      <c r="JI450" s="29"/>
      <c r="JJ450" s="29"/>
      <c r="JK450" s="29"/>
      <c r="JL450" s="29"/>
      <c r="JM450" s="29"/>
      <c r="JN450" s="29"/>
      <c r="JO450" s="29"/>
      <c r="JP450" s="29"/>
      <c r="JQ450" s="29"/>
      <c r="JR450" s="29"/>
      <c r="JS450" s="29"/>
      <c r="JT450" s="29"/>
      <c r="JU450" s="29"/>
      <c r="JV450" s="29"/>
      <c r="JW450" s="29"/>
      <c r="JX450" s="29"/>
      <c r="JY450" s="29"/>
      <c r="JZ450" s="29"/>
      <c r="KA450" s="29"/>
      <c r="KB450" s="29"/>
      <c r="KC450" s="29"/>
      <c r="KD450" s="29"/>
      <c r="KE450" s="29"/>
      <c r="KF450" s="29"/>
      <c r="KG450" s="29"/>
      <c r="KH450" s="29"/>
      <c r="KI450" s="29"/>
      <c r="KJ450" s="29"/>
      <c r="KK450" s="29"/>
      <c r="KL450" s="29"/>
      <c r="KM450" s="29"/>
      <c r="KN450" s="29"/>
      <c r="KO450" s="29"/>
      <c r="KP450" s="29"/>
      <c r="KQ450" s="29"/>
      <c r="KR450" s="29"/>
      <c r="KS450" s="29"/>
      <c r="KT450" s="29"/>
      <c r="KU450" s="29"/>
      <c r="KV450" s="29"/>
      <c r="KW450" s="29"/>
      <c r="KX450" s="29"/>
      <c r="KY450" s="29"/>
      <c r="KZ450" s="29"/>
      <c r="LA450" s="29"/>
      <c r="LB450" s="29"/>
      <c r="LC450" s="29"/>
      <c r="LD450" s="29"/>
      <c r="LE450" s="29"/>
      <c r="LF450" s="29"/>
      <c r="LG450" s="29"/>
      <c r="LH450" s="29"/>
      <c r="LI450" s="29"/>
      <c r="LJ450" s="29"/>
      <c r="LK450" s="29"/>
      <c r="LL450" s="29"/>
      <c r="LM450" s="29"/>
      <c r="LN450" s="29"/>
      <c r="LO450" s="29"/>
      <c r="LP450" s="29"/>
      <c r="LQ450" s="29"/>
      <c r="LR450" s="29"/>
      <c r="LS450" s="29"/>
      <c r="LT450" s="29"/>
      <c r="LU450" s="29"/>
      <c r="LV450" s="29"/>
      <c r="LW450" s="29"/>
      <c r="LX450" s="29"/>
      <c r="LY450" s="29"/>
      <c r="LZ450" s="29"/>
      <c r="MA450" s="29"/>
      <c r="MB450" s="29"/>
      <c r="MC450" s="29"/>
      <c r="MD450" s="29"/>
      <c r="ME450" s="29"/>
      <c r="MF450" s="29"/>
      <c r="MG450" s="29"/>
      <c r="MH450" s="29"/>
      <c r="MI450" s="29"/>
      <c r="MJ450" s="29"/>
      <c r="MK450" s="29"/>
      <c r="ML450" s="29"/>
      <c r="MM450" s="29"/>
      <c r="MN450" s="29"/>
      <c r="MO450" s="29"/>
      <c r="MP450" s="29"/>
      <c r="MQ450" s="29"/>
      <c r="MR450" s="29"/>
      <c r="MS450" s="29"/>
      <c r="MT450" s="29"/>
      <c r="MU450" s="29"/>
      <c r="MV450" s="29"/>
      <c r="MW450" s="29"/>
      <c r="MX450" s="29"/>
      <c r="MY450" s="29"/>
      <c r="MZ450" s="29"/>
      <c r="NA450" s="29"/>
      <c r="NB450" s="29"/>
      <c r="NC450" s="29"/>
      <c r="ND450" s="29"/>
      <c r="NE450" s="29"/>
    </row>
    <row r="451" spans="1:369" ht="16.5" customHeight="1">
      <c r="A451" s="83" t="s">
        <v>717</v>
      </c>
      <c r="B451" s="83"/>
      <c r="C451" s="490"/>
      <c r="D451" s="83"/>
      <c r="E451" s="37" t="s">
        <v>5887</v>
      </c>
      <c r="F451" s="14" t="s">
        <v>6874</v>
      </c>
      <c r="G451" s="37" t="s">
        <v>5888</v>
      </c>
      <c r="H451" s="15">
        <v>2021</v>
      </c>
      <c r="I451" s="15">
        <v>1</v>
      </c>
      <c r="J451" s="15">
        <v>0</v>
      </c>
      <c r="K451" s="15">
        <v>0</v>
      </c>
      <c r="L451" s="16" t="s">
        <v>6877</v>
      </c>
      <c r="M451" s="16" t="s">
        <v>6877</v>
      </c>
      <c r="N451" s="16" t="s">
        <v>6873</v>
      </c>
      <c r="O451" s="17">
        <v>2304</v>
      </c>
      <c r="P451" s="17">
        <v>0</v>
      </c>
      <c r="Q451" s="17">
        <v>0</v>
      </c>
      <c r="R451" s="18" t="s">
        <v>33</v>
      </c>
      <c r="S451" s="19">
        <v>60</v>
      </c>
      <c r="T451" s="19">
        <v>220</v>
      </c>
      <c r="U451" s="19">
        <v>3.2409090909090907</v>
      </c>
      <c r="V451" s="19">
        <v>0</v>
      </c>
      <c r="W451" s="20">
        <v>0.71299999999999997</v>
      </c>
      <c r="X451" s="21">
        <v>1642.752</v>
      </c>
      <c r="Y451" s="22" t="s">
        <v>33</v>
      </c>
      <c r="Z451" s="86" t="s">
        <v>6861</v>
      </c>
      <c r="AA451" s="15"/>
      <c r="AB451" s="15"/>
      <c r="AC451" s="15"/>
      <c r="AD451" s="25"/>
      <c r="AE451" s="26"/>
      <c r="AF451" s="27"/>
      <c r="AG451" s="29"/>
      <c r="AH451" s="29"/>
      <c r="AI451" s="29"/>
      <c r="AJ451" s="29"/>
      <c r="AK451" s="29"/>
      <c r="AL451" s="29"/>
      <c r="AM451" s="29"/>
      <c r="AN451" s="29"/>
      <c r="AO451" s="29"/>
      <c r="AP451" s="29"/>
      <c r="AQ451" s="29"/>
      <c r="AR451" s="29"/>
      <c r="AS451" s="29"/>
      <c r="AT451" s="29"/>
      <c r="AU451" s="29"/>
      <c r="AV451" s="29"/>
      <c r="AW451" s="29"/>
      <c r="AX451" s="29"/>
      <c r="AY451" s="29"/>
      <c r="AZ451" s="29"/>
      <c r="BA451" s="29"/>
      <c r="BB451" s="29"/>
      <c r="BC451" s="29"/>
      <c r="BD451" s="29"/>
      <c r="BE451" s="29"/>
      <c r="BF451" s="29"/>
      <c r="BG451" s="29"/>
      <c r="BH451" s="29"/>
      <c r="BI451" s="29"/>
      <c r="BJ451" s="29"/>
      <c r="BK451" s="29"/>
      <c r="BL451" s="29"/>
      <c r="BM451" s="29"/>
      <c r="BN451" s="29"/>
      <c r="BO451" s="29"/>
      <c r="BP451" s="29"/>
      <c r="BQ451" s="29"/>
      <c r="BR451" s="29"/>
      <c r="BS451" s="29"/>
      <c r="BT451" s="29"/>
      <c r="BU451" s="29"/>
      <c r="BV451" s="29"/>
      <c r="BW451" s="29"/>
      <c r="BX451" s="29"/>
      <c r="BY451" s="29"/>
      <c r="BZ451" s="29"/>
      <c r="CA451" s="29"/>
      <c r="CB451" s="29"/>
      <c r="CC451" s="29"/>
      <c r="CD451" s="29"/>
      <c r="CE451" s="29"/>
      <c r="CF451" s="29"/>
      <c r="CG451" s="29"/>
      <c r="CH451" s="29"/>
      <c r="CI451" s="29"/>
      <c r="CJ451" s="29"/>
      <c r="CK451" s="29"/>
      <c r="CL451" s="29"/>
      <c r="CM451" s="29"/>
      <c r="CN451" s="29"/>
      <c r="CO451" s="29"/>
      <c r="CP451" s="29"/>
      <c r="CQ451" s="29"/>
      <c r="CR451" s="29"/>
      <c r="CS451" s="29"/>
      <c r="CT451" s="29"/>
      <c r="CU451" s="29"/>
      <c r="CV451" s="29"/>
      <c r="CW451" s="29"/>
      <c r="CX451" s="29"/>
      <c r="CY451" s="29"/>
      <c r="CZ451" s="29"/>
      <c r="DA451" s="29"/>
      <c r="DB451" s="29"/>
      <c r="DC451" s="29"/>
      <c r="DD451" s="29"/>
      <c r="DE451" s="29"/>
      <c r="DF451" s="29"/>
      <c r="DG451" s="29"/>
      <c r="DH451" s="29"/>
      <c r="DI451" s="29"/>
      <c r="DJ451" s="29"/>
      <c r="DK451" s="29"/>
      <c r="DL451" s="29"/>
      <c r="DM451" s="29"/>
      <c r="DN451" s="29"/>
      <c r="DO451" s="29"/>
      <c r="DP451" s="29"/>
      <c r="DQ451" s="29"/>
      <c r="DR451" s="29"/>
      <c r="DS451" s="29"/>
      <c r="DT451" s="29"/>
      <c r="DU451" s="29"/>
      <c r="DV451" s="29"/>
      <c r="DW451" s="29"/>
      <c r="DX451" s="29"/>
      <c r="DY451" s="29"/>
      <c r="DZ451" s="29"/>
      <c r="EA451" s="29"/>
      <c r="EB451" s="29"/>
      <c r="EC451" s="29"/>
      <c r="ED451" s="29"/>
      <c r="EE451" s="29"/>
      <c r="EF451" s="29"/>
      <c r="EG451" s="29"/>
      <c r="EH451" s="29"/>
      <c r="EI451" s="29"/>
      <c r="EJ451" s="29"/>
      <c r="EK451" s="29"/>
      <c r="EL451" s="29"/>
      <c r="EM451" s="29"/>
      <c r="EN451" s="29"/>
      <c r="EO451" s="29"/>
      <c r="EP451" s="29"/>
      <c r="EQ451" s="29"/>
      <c r="ER451" s="29"/>
      <c r="ES451" s="29"/>
      <c r="ET451" s="29"/>
      <c r="EU451" s="29"/>
      <c r="EV451" s="29"/>
      <c r="EW451" s="29"/>
      <c r="EX451" s="29"/>
      <c r="EY451" s="29"/>
      <c r="EZ451" s="29"/>
      <c r="FA451" s="29"/>
      <c r="FB451" s="29"/>
      <c r="FC451" s="29"/>
      <c r="FD451" s="29"/>
      <c r="FE451" s="29"/>
      <c r="FF451" s="29"/>
      <c r="FG451" s="29"/>
      <c r="FH451" s="29"/>
      <c r="FI451" s="29"/>
      <c r="FJ451" s="29"/>
      <c r="FK451" s="29"/>
      <c r="FL451" s="29"/>
      <c r="FM451" s="29"/>
      <c r="FN451" s="29"/>
      <c r="FO451" s="29"/>
      <c r="FP451" s="29"/>
      <c r="FQ451" s="29"/>
      <c r="FR451" s="29"/>
      <c r="FS451" s="29"/>
      <c r="FT451" s="29"/>
      <c r="FU451" s="29"/>
      <c r="FV451" s="29"/>
      <c r="FW451" s="29"/>
      <c r="FX451" s="29"/>
      <c r="FY451" s="29"/>
      <c r="FZ451" s="29"/>
      <c r="GA451" s="29"/>
      <c r="GB451" s="29"/>
      <c r="GC451" s="29"/>
      <c r="GD451" s="29"/>
      <c r="GE451" s="29"/>
      <c r="GF451" s="29"/>
      <c r="GG451" s="29"/>
      <c r="GH451" s="29"/>
      <c r="GI451" s="29"/>
      <c r="GJ451" s="29"/>
      <c r="GK451" s="29"/>
      <c r="GL451" s="29"/>
      <c r="GM451" s="29"/>
      <c r="GN451" s="29"/>
      <c r="GO451" s="29"/>
      <c r="GP451" s="29"/>
      <c r="GQ451" s="29"/>
      <c r="GR451" s="29"/>
      <c r="GS451" s="29"/>
      <c r="GT451" s="29"/>
      <c r="GU451" s="29"/>
      <c r="GV451" s="29"/>
      <c r="GW451" s="29"/>
      <c r="GX451" s="29"/>
      <c r="GY451" s="29"/>
      <c r="GZ451" s="29"/>
      <c r="HA451" s="29"/>
      <c r="HB451" s="29"/>
      <c r="HC451" s="29"/>
      <c r="HD451" s="29"/>
      <c r="HE451" s="29"/>
      <c r="HF451" s="29"/>
      <c r="HG451" s="29"/>
      <c r="HH451" s="29"/>
      <c r="HI451" s="29"/>
      <c r="HJ451" s="29"/>
      <c r="HK451" s="29"/>
      <c r="HL451" s="29"/>
      <c r="HM451" s="29"/>
      <c r="HN451" s="29"/>
      <c r="HO451" s="29"/>
      <c r="HP451" s="29"/>
      <c r="HQ451" s="29"/>
      <c r="HR451" s="29"/>
      <c r="HS451" s="29"/>
      <c r="HT451" s="29"/>
      <c r="HU451" s="29"/>
      <c r="HV451" s="29"/>
      <c r="HW451" s="29"/>
      <c r="HX451" s="29"/>
      <c r="HY451" s="29"/>
      <c r="HZ451" s="29"/>
      <c r="IA451" s="29"/>
      <c r="IB451" s="29"/>
      <c r="IC451" s="29"/>
      <c r="ID451" s="29"/>
      <c r="IE451" s="29"/>
      <c r="IF451" s="29"/>
      <c r="IG451" s="29"/>
      <c r="IH451" s="29"/>
      <c r="II451" s="29"/>
      <c r="IJ451" s="29"/>
      <c r="IK451" s="29"/>
      <c r="IL451" s="29"/>
      <c r="IM451" s="29"/>
      <c r="IN451" s="29"/>
      <c r="IO451" s="29"/>
      <c r="IP451" s="29"/>
      <c r="IQ451" s="29"/>
      <c r="IR451" s="29"/>
      <c r="IS451" s="29"/>
      <c r="IT451" s="29"/>
      <c r="IU451" s="29"/>
      <c r="IV451" s="29"/>
      <c r="IW451" s="29"/>
      <c r="IX451" s="29"/>
      <c r="IY451" s="29"/>
      <c r="IZ451" s="29"/>
      <c r="JA451" s="29"/>
      <c r="JB451" s="29"/>
      <c r="JC451" s="29"/>
      <c r="JD451" s="29"/>
      <c r="JE451" s="29"/>
      <c r="JF451" s="29"/>
      <c r="JG451" s="29"/>
      <c r="JH451" s="29"/>
      <c r="JI451" s="29"/>
      <c r="JJ451" s="29"/>
      <c r="JK451" s="29"/>
      <c r="JL451" s="29"/>
      <c r="JM451" s="29"/>
      <c r="JN451" s="29"/>
      <c r="JO451" s="29"/>
      <c r="JP451" s="29"/>
      <c r="JQ451" s="29"/>
      <c r="JR451" s="29"/>
      <c r="JS451" s="29"/>
      <c r="JT451" s="29"/>
      <c r="JU451" s="29"/>
      <c r="JV451" s="29"/>
      <c r="JW451" s="29"/>
      <c r="JX451" s="29"/>
      <c r="JY451" s="29"/>
      <c r="JZ451" s="29"/>
      <c r="KA451" s="29"/>
      <c r="KB451" s="29"/>
      <c r="KC451" s="29"/>
      <c r="KD451" s="29"/>
      <c r="KE451" s="29"/>
      <c r="KF451" s="29"/>
      <c r="KG451" s="29"/>
      <c r="KH451" s="29"/>
      <c r="KI451" s="29"/>
      <c r="KJ451" s="29"/>
      <c r="KK451" s="29"/>
      <c r="KL451" s="29"/>
      <c r="KM451" s="29"/>
      <c r="KN451" s="29"/>
      <c r="KO451" s="29"/>
      <c r="KP451" s="29"/>
      <c r="KQ451" s="29"/>
      <c r="KR451" s="29"/>
      <c r="KS451" s="29"/>
      <c r="KT451" s="29"/>
      <c r="KU451" s="29"/>
      <c r="KV451" s="29"/>
      <c r="KW451" s="29"/>
      <c r="KX451" s="29"/>
      <c r="KY451" s="29"/>
      <c r="KZ451" s="29"/>
      <c r="LA451" s="29"/>
      <c r="LB451" s="29"/>
      <c r="LC451" s="29"/>
      <c r="LD451" s="29"/>
      <c r="LE451" s="29"/>
      <c r="LF451" s="29"/>
      <c r="LG451" s="29"/>
      <c r="LH451" s="29"/>
      <c r="LI451" s="29"/>
      <c r="LJ451" s="29"/>
      <c r="LK451" s="29"/>
      <c r="LL451" s="29"/>
      <c r="LM451" s="29"/>
      <c r="LN451" s="29"/>
      <c r="LO451" s="29"/>
      <c r="LP451" s="29"/>
      <c r="LQ451" s="29"/>
      <c r="LR451" s="29"/>
      <c r="LS451" s="29"/>
      <c r="LT451" s="29"/>
      <c r="LU451" s="29"/>
      <c r="LV451" s="29"/>
      <c r="LW451" s="29"/>
      <c r="LX451" s="29"/>
      <c r="LY451" s="29"/>
      <c r="LZ451" s="29"/>
      <c r="MA451" s="29"/>
      <c r="MB451" s="29"/>
      <c r="MC451" s="29"/>
      <c r="MD451" s="29"/>
      <c r="ME451" s="29"/>
      <c r="MF451" s="29"/>
      <c r="MG451" s="29"/>
      <c r="MH451" s="29"/>
      <c r="MI451" s="29"/>
      <c r="MJ451" s="29"/>
      <c r="MK451" s="29"/>
      <c r="ML451" s="29"/>
      <c r="MM451" s="29"/>
      <c r="MN451" s="29"/>
      <c r="MO451" s="29"/>
      <c r="MP451" s="29"/>
      <c r="MQ451" s="29"/>
      <c r="MR451" s="29"/>
      <c r="MS451" s="29"/>
      <c r="MT451" s="29"/>
      <c r="MU451" s="29"/>
      <c r="MV451" s="29"/>
      <c r="MW451" s="29"/>
      <c r="MX451" s="29"/>
      <c r="MY451" s="29"/>
      <c r="MZ451" s="29"/>
      <c r="NA451" s="29"/>
      <c r="NB451" s="29"/>
      <c r="NC451" s="29"/>
      <c r="ND451" s="29"/>
      <c r="NE451" s="29"/>
    </row>
    <row r="452" spans="1:369" ht="16.5" customHeight="1">
      <c r="A452" s="83" t="s">
        <v>717</v>
      </c>
      <c r="B452" s="83"/>
      <c r="C452" s="490"/>
      <c r="D452" s="83"/>
      <c r="E452" s="37" t="s">
        <v>5887</v>
      </c>
      <c r="F452" s="14" t="s">
        <v>6874</v>
      </c>
      <c r="G452" s="37" t="s">
        <v>5888</v>
      </c>
      <c r="H452" s="15">
        <v>2021</v>
      </c>
      <c r="I452" s="15">
        <v>1</v>
      </c>
      <c r="J452" s="15">
        <v>0</v>
      </c>
      <c r="K452" s="15">
        <v>0</v>
      </c>
      <c r="L452" s="16" t="s">
        <v>6877</v>
      </c>
      <c r="M452" s="16" t="s">
        <v>6877</v>
      </c>
      <c r="N452" s="16" t="s">
        <v>6873</v>
      </c>
      <c r="O452" s="17">
        <v>2304</v>
      </c>
      <c r="P452" s="17">
        <v>0</v>
      </c>
      <c r="Q452" s="17">
        <v>0</v>
      </c>
      <c r="R452" s="18" t="s">
        <v>33</v>
      </c>
      <c r="S452" s="19">
        <v>60</v>
      </c>
      <c r="T452" s="19">
        <v>220</v>
      </c>
      <c r="U452" s="19">
        <v>3.2409090909090907</v>
      </c>
      <c r="V452" s="19">
        <v>0</v>
      </c>
      <c r="W452" s="20">
        <v>0.71299999999999997</v>
      </c>
      <c r="X452" s="21">
        <v>1642.752</v>
      </c>
      <c r="Y452" s="22" t="s">
        <v>33</v>
      </c>
      <c r="Z452" s="86" t="s">
        <v>6861</v>
      </c>
      <c r="AA452" s="15"/>
      <c r="AB452" s="15"/>
      <c r="AC452" s="15"/>
      <c r="AD452" s="25"/>
      <c r="AE452" s="26"/>
      <c r="AF452" s="27"/>
      <c r="AG452" s="29"/>
      <c r="AH452" s="29"/>
      <c r="AI452" s="29"/>
      <c r="AJ452" s="29"/>
      <c r="AK452" s="29"/>
      <c r="AL452" s="29"/>
      <c r="AM452" s="29"/>
      <c r="AN452" s="29"/>
      <c r="AO452" s="29"/>
      <c r="AP452" s="29"/>
      <c r="AQ452" s="29"/>
      <c r="AR452" s="29"/>
      <c r="AS452" s="29"/>
      <c r="AT452" s="29"/>
      <c r="AU452" s="29"/>
      <c r="AV452" s="29"/>
      <c r="AW452" s="29"/>
      <c r="AX452" s="29"/>
      <c r="AY452" s="29"/>
      <c r="AZ452" s="29"/>
      <c r="BA452" s="29"/>
      <c r="BB452" s="29"/>
      <c r="BC452" s="29"/>
      <c r="BD452" s="29"/>
      <c r="BE452" s="29"/>
      <c r="BF452" s="29"/>
      <c r="BG452" s="29"/>
      <c r="BH452" s="29"/>
      <c r="BI452" s="29"/>
      <c r="BJ452" s="29"/>
      <c r="BK452" s="29"/>
      <c r="BL452" s="29"/>
      <c r="BM452" s="29"/>
      <c r="BN452" s="29"/>
      <c r="BO452" s="29"/>
      <c r="BP452" s="29"/>
      <c r="BQ452" s="29"/>
      <c r="BR452" s="29"/>
      <c r="BS452" s="29"/>
      <c r="BT452" s="29"/>
      <c r="BU452" s="29"/>
      <c r="BV452" s="29"/>
      <c r="BW452" s="29"/>
      <c r="BX452" s="29"/>
      <c r="BY452" s="29"/>
      <c r="BZ452" s="29"/>
      <c r="CA452" s="29"/>
      <c r="CB452" s="29"/>
      <c r="CC452" s="29"/>
      <c r="CD452" s="29"/>
      <c r="CE452" s="29"/>
      <c r="CF452" s="29"/>
      <c r="CG452" s="29"/>
      <c r="CH452" s="29"/>
      <c r="CI452" s="29"/>
      <c r="CJ452" s="29"/>
      <c r="CK452" s="29"/>
      <c r="CL452" s="29"/>
      <c r="CM452" s="29"/>
      <c r="CN452" s="29"/>
      <c r="CO452" s="29"/>
      <c r="CP452" s="29"/>
      <c r="CQ452" s="29"/>
      <c r="CR452" s="29"/>
      <c r="CS452" s="29"/>
      <c r="CT452" s="29"/>
      <c r="CU452" s="29"/>
      <c r="CV452" s="29"/>
      <c r="CW452" s="29"/>
      <c r="CX452" s="29"/>
      <c r="CY452" s="29"/>
      <c r="CZ452" s="29"/>
      <c r="DA452" s="29"/>
      <c r="DB452" s="29"/>
      <c r="DC452" s="29"/>
      <c r="DD452" s="29"/>
      <c r="DE452" s="29"/>
      <c r="DF452" s="29"/>
      <c r="DG452" s="29"/>
      <c r="DH452" s="29"/>
      <c r="DI452" s="29"/>
      <c r="DJ452" s="29"/>
      <c r="DK452" s="29"/>
      <c r="DL452" s="29"/>
      <c r="DM452" s="29"/>
      <c r="DN452" s="29"/>
      <c r="DO452" s="29"/>
      <c r="DP452" s="29"/>
      <c r="DQ452" s="29"/>
      <c r="DR452" s="29"/>
      <c r="DS452" s="29"/>
      <c r="DT452" s="29"/>
      <c r="DU452" s="29"/>
      <c r="DV452" s="29"/>
      <c r="DW452" s="29"/>
      <c r="DX452" s="29"/>
      <c r="DY452" s="29"/>
      <c r="DZ452" s="29"/>
      <c r="EA452" s="29"/>
      <c r="EB452" s="29"/>
      <c r="EC452" s="29"/>
      <c r="ED452" s="29"/>
      <c r="EE452" s="29"/>
      <c r="EF452" s="29"/>
      <c r="EG452" s="29"/>
      <c r="EH452" s="29"/>
      <c r="EI452" s="29"/>
      <c r="EJ452" s="29"/>
      <c r="EK452" s="29"/>
      <c r="EL452" s="29"/>
      <c r="EM452" s="29"/>
      <c r="EN452" s="29"/>
      <c r="EO452" s="29"/>
      <c r="EP452" s="29"/>
      <c r="EQ452" s="29"/>
      <c r="ER452" s="29"/>
      <c r="ES452" s="29"/>
      <c r="ET452" s="29"/>
      <c r="EU452" s="29"/>
      <c r="EV452" s="29"/>
      <c r="EW452" s="29"/>
      <c r="EX452" s="29"/>
      <c r="EY452" s="29"/>
      <c r="EZ452" s="29"/>
      <c r="FA452" s="29"/>
      <c r="FB452" s="29"/>
      <c r="FC452" s="29"/>
      <c r="FD452" s="29"/>
      <c r="FE452" s="29"/>
      <c r="FF452" s="29"/>
      <c r="FG452" s="29"/>
      <c r="FH452" s="29"/>
      <c r="FI452" s="29"/>
      <c r="FJ452" s="29"/>
      <c r="FK452" s="29"/>
      <c r="FL452" s="29"/>
      <c r="FM452" s="29"/>
      <c r="FN452" s="29"/>
      <c r="FO452" s="29"/>
      <c r="FP452" s="29"/>
      <c r="FQ452" s="29"/>
      <c r="FR452" s="29"/>
      <c r="FS452" s="29"/>
      <c r="FT452" s="29"/>
      <c r="FU452" s="29"/>
      <c r="FV452" s="29"/>
      <c r="FW452" s="29"/>
      <c r="FX452" s="29"/>
      <c r="FY452" s="29"/>
      <c r="FZ452" s="29"/>
      <c r="GA452" s="29"/>
      <c r="GB452" s="29"/>
      <c r="GC452" s="29"/>
      <c r="GD452" s="29"/>
      <c r="GE452" s="29"/>
      <c r="GF452" s="29"/>
      <c r="GG452" s="29"/>
      <c r="GH452" s="29"/>
      <c r="GI452" s="29"/>
      <c r="GJ452" s="29"/>
      <c r="GK452" s="29"/>
      <c r="GL452" s="29"/>
      <c r="GM452" s="29"/>
      <c r="GN452" s="29"/>
      <c r="GO452" s="29"/>
      <c r="GP452" s="29"/>
      <c r="GQ452" s="29"/>
      <c r="GR452" s="29"/>
      <c r="GS452" s="29"/>
      <c r="GT452" s="29"/>
      <c r="GU452" s="29"/>
      <c r="GV452" s="29"/>
      <c r="GW452" s="29"/>
      <c r="GX452" s="29"/>
      <c r="GY452" s="29"/>
      <c r="GZ452" s="29"/>
      <c r="HA452" s="29"/>
      <c r="HB452" s="29"/>
      <c r="HC452" s="29"/>
      <c r="HD452" s="29"/>
      <c r="HE452" s="29"/>
      <c r="HF452" s="29"/>
      <c r="HG452" s="29"/>
      <c r="HH452" s="29"/>
      <c r="HI452" s="29"/>
      <c r="HJ452" s="29"/>
      <c r="HK452" s="29"/>
      <c r="HL452" s="29"/>
      <c r="HM452" s="29"/>
      <c r="HN452" s="29"/>
      <c r="HO452" s="29"/>
      <c r="HP452" s="29"/>
      <c r="HQ452" s="29"/>
      <c r="HR452" s="29"/>
      <c r="HS452" s="29"/>
      <c r="HT452" s="29"/>
      <c r="HU452" s="29"/>
      <c r="HV452" s="29"/>
      <c r="HW452" s="29"/>
      <c r="HX452" s="29"/>
      <c r="HY452" s="29"/>
      <c r="HZ452" s="29"/>
      <c r="IA452" s="29"/>
      <c r="IB452" s="29"/>
      <c r="IC452" s="29"/>
      <c r="ID452" s="29"/>
      <c r="IE452" s="29"/>
      <c r="IF452" s="29"/>
      <c r="IG452" s="29"/>
      <c r="IH452" s="29"/>
      <c r="II452" s="29"/>
      <c r="IJ452" s="29"/>
      <c r="IK452" s="29"/>
      <c r="IL452" s="29"/>
      <c r="IM452" s="29"/>
      <c r="IN452" s="29"/>
      <c r="IO452" s="29"/>
      <c r="IP452" s="29"/>
      <c r="IQ452" s="29"/>
      <c r="IR452" s="29"/>
      <c r="IS452" s="29"/>
      <c r="IT452" s="29"/>
      <c r="IU452" s="29"/>
      <c r="IV452" s="29"/>
      <c r="IW452" s="29"/>
      <c r="IX452" s="29"/>
      <c r="IY452" s="29"/>
      <c r="IZ452" s="29"/>
      <c r="JA452" s="29"/>
      <c r="JB452" s="29"/>
      <c r="JC452" s="29"/>
      <c r="JD452" s="29"/>
      <c r="JE452" s="29"/>
      <c r="JF452" s="29"/>
      <c r="JG452" s="29"/>
      <c r="JH452" s="29"/>
      <c r="JI452" s="29"/>
      <c r="JJ452" s="29"/>
      <c r="JK452" s="29"/>
      <c r="JL452" s="29"/>
      <c r="JM452" s="29"/>
      <c r="JN452" s="29"/>
      <c r="JO452" s="29"/>
      <c r="JP452" s="29"/>
      <c r="JQ452" s="29"/>
      <c r="JR452" s="29"/>
      <c r="JS452" s="29"/>
      <c r="JT452" s="29"/>
      <c r="JU452" s="29"/>
      <c r="JV452" s="29"/>
      <c r="JW452" s="29"/>
      <c r="JX452" s="29"/>
      <c r="JY452" s="29"/>
      <c r="JZ452" s="29"/>
      <c r="KA452" s="29"/>
      <c r="KB452" s="29"/>
      <c r="KC452" s="29"/>
      <c r="KD452" s="29"/>
      <c r="KE452" s="29"/>
      <c r="KF452" s="29"/>
      <c r="KG452" s="29"/>
      <c r="KH452" s="29"/>
      <c r="KI452" s="29"/>
      <c r="KJ452" s="29"/>
      <c r="KK452" s="29"/>
      <c r="KL452" s="29"/>
      <c r="KM452" s="29"/>
      <c r="KN452" s="29"/>
      <c r="KO452" s="29"/>
      <c r="KP452" s="29"/>
      <c r="KQ452" s="29"/>
      <c r="KR452" s="29"/>
      <c r="KS452" s="29"/>
      <c r="KT452" s="29"/>
      <c r="KU452" s="29"/>
      <c r="KV452" s="29"/>
      <c r="KW452" s="29"/>
      <c r="KX452" s="29"/>
      <c r="KY452" s="29"/>
      <c r="KZ452" s="29"/>
      <c r="LA452" s="29"/>
      <c r="LB452" s="29"/>
      <c r="LC452" s="29"/>
      <c r="LD452" s="29"/>
      <c r="LE452" s="29"/>
      <c r="LF452" s="29"/>
      <c r="LG452" s="29"/>
      <c r="LH452" s="29"/>
      <c r="LI452" s="29"/>
      <c r="LJ452" s="29"/>
      <c r="LK452" s="29"/>
      <c r="LL452" s="29"/>
      <c r="LM452" s="29"/>
      <c r="LN452" s="29"/>
      <c r="LO452" s="29"/>
      <c r="LP452" s="29"/>
      <c r="LQ452" s="29"/>
      <c r="LR452" s="29"/>
      <c r="LS452" s="29"/>
      <c r="LT452" s="29"/>
      <c r="LU452" s="29"/>
      <c r="LV452" s="29"/>
      <c r="LW452" s="29"/>
      <c r="LX452" s="29"/>
      <c r="LY452" s="29"/>
      <c r="LZ452" s="29"/>
      <c r="MA452" s="29"/>
      <c r="MB452" s="29"/>
      <c r="MC452" s="29"/>
      <c r="MD452" s="29"/>
      <c r="ME452" s="29"/>
      <c r="MF452" s="29"/>
      <c r="MG452" s="29"/>
      <c r="MH452" s="29"/>
      <c r="MI452" s="29"/>
      <c r="MJ452" s="29"/>
      <c r="MK452" s="29"/>
      <c r="ML452" s="29"/>
      <c r="MM452" s="29"/>
      <c r="MN452" s="29"/>
      <c r="MO452" s="29"/>
      <c r="MP452" s="29"/>
      <c r="MQ452" s="29"/>
      <c r="MR452" s="29"/>
      <c r="MS452" s="29"/>
      <c r="MT452" s="29"/>
      <c r="MU452" s="29"/>
      <c r="MV452" s="29"/>
      <c r="MW452" s="29"/>
      <c r="MX452" s="29"/>
      <c r="MY452" s="29"/>
      <c r="MZ452" s="29"/>
      <c r="NA452" s="29"/>
      <c r="NB452" s="29"/>
      <c r="NC452" s="29"/>
      <c r="ND452" s="29"/>
      <c r="NE452" s="29"/>
    </row>
    <row r="453" spans="1:369" ht="16.5" customHeight="1">
      <c r="A453" s="83" t="s">
        <v>717</v>
      </c>
      <c r="B453" s="83"/>
      <c r="C453" s="490"/>
      <c r="D453" s="83"/>
      <c r="E453" s="37" t="s">
        <v>5887</v>
      </c>
      <c r="F453" s="14" t="s">
        <v>6874</v>
      </c>
      <c r="G453" s="37" t="s">
        <v>5888</v>
      </c>
      <c r="H453" s="15">
        <v>2021</v>
      </c>
      <c r="I453" s="15">
        <v>1</v>
      </c>
      <c r="J453" s="15">
        <v>0</v>
      </c>
      <c r="K453" s="15">
        <v>0</v>
      </c>
      <c r="L453" s="16" t="s">
        <v>6877</v>
      </c>
      <c r="M453" s="16" t="s">
        <v>6877</v>
      </c>
      <c r="N453" s="16" t="s">
        <v>6873</v>
      </c>
      <c r="O453" s="17">
        <v>2304</v>
      </c>
      <c r="P453" s="17">
        <v>0</v>
      </c>
      <c r="Q453" s="17">
        <v>0</v>
      </c>
      <c r="R453" s="18" t="s">
        <v>33</v>
      </c>
      <c r="S453" s="19">
        <v>60</v>
      </c>
      <c r="T453" s="19">
        <v>220</v>
      </c>
      <c r="U453" s="19">
        <v>3.2409090909090907</v>
      </c>
      <c r="V453" s="19">
        <v>0</v>
      </c>
      <c r="W453" s="20">
        <v>0.71299999999999997</v>
      </c>
      <c r="X453" s="21">
        <v>1642.752</v>
      </c>
      <c r="Y453" s="22" t="s">
        <v>33</v>
      </c>
      <c r="Z453" s="86" t="s">
        <v>6861</v>
      </c>
      <c r="AA453" s="15"/>
      <c r="AB453" s="15"/>
      <c r="AC453" s="15"/>
      <c r="AD453" s="25"/>
      <c r="AE453" s="26"/>
      <c r="AF453" s="27"/>
      <c r="AG453" s="29"/>
      <c r="AH453" s="29"/>
      <c r="AI453" s="29"/>
      <c r="AJ453" s="29"/>
      <c r="AK453" s="29"/>
      <c r="AL453" s="29"/>
      <c r="AM453" s="29"/>
      <c r="AN453" s="29"/>
      <c r="AO453" s="29"/>
      <c r="AP453" s="29"/>
      <c r="AQ453" s="29"/>
      <c r="AR453" s="29"/>
      <c r="AS453" s="29"/>
      <c r="AT453" s="29"/>
      <c r="AU453" s="29"/>
      <c r="AV453" s="29"/>
      <c r="AW453" s="29"/>
      <c r="AX453" s="29"/>
      <c r="AY453" s="29"/>
      <c r="AZ453" s="29"/>
      <c r="BA453" s="29"/>
      <c r="BB453" s="29"/>
      <c r="BC453" s="29"/>
      <c r="BD453" s="29"/>
      <c r="BE453" s="29"/>
      <c r="BF453" s="29"/>
      <c r="BG453" s="29"/>
      <c r="BH453" s="29"/>
      <c r="BI453" s="29"/>
      <c r="BJ453" s="29"/>
      <c r="BK453" s="29"/>
      <c r="BL453" s="29"/>
      <c r="BM453" s="29"/>
      <c r="BN453" s="29"/>
      <c r="BO453" s="29"/>
      <c r="BP453" s="29"/>
      <c r="BQ453" s="29"/>
      <c r="BR453" s="29"/>
      <c r="BS453" s="29"/>
      <c r="BT453" s="29"/>
      <c r="BU453" s="29"/>
      <c r="BV453" s="29"/>
      <c r="BW453" s="29"/>
      <c r="BX453" s="29"/>
      <c r="BY453" s="29"/>
      <c r="BZ453" s="29"/>
      <c r="CA453" s="29"/>
      <c r="CB453" s="29"/>
      <c r="CC453" s="29"/>
      <c r="CD453" s="29"/>
      <c r="CE453" s="29"/>
      <c r="CF453" s="29"/>
      <c r="CG453" s="29"/>
      <c r="CH453" s="29"/>
      <c r="CI453" s="29"/>
      <c r="CJ453" s="29"/>
      <c r="CK453" s="29"/>
      <c r="CL453" s="29"/>
      <c r="CM453" s="29"/>
      <c r="CN453" s="29"/>
      <c r="CO453" s="29"/>
      <c r="CP453" s="29"/>
      <c r="CQ453" s="29"/>
      <c r="CR453" s="29"/>
      <c r="CS453" s="29"/>
      <c r="CT453" s="29"/>
      <c r="CU453" s="29"/>
      <c r="CV453" s="29"/>
      <c r="CW453" s="29"/>
      <c r="CX453" s="29"/>
      <c r="CY453" s="29"/>
      <c r="CZ453" s="29"/>
      <c r="DA453" s="29"/>
      <c r="DB453" s="29"/>
      <c r="DC453" s="29"/>
      <c r="DD453" s="29"/>
      <c r="DE453" s="29"/>
      <c r="DF453" s="29"/>
      <c r="DG453" s="29"/>
      <c r="DH453" s="29"/>
      <c r="DI453" s="29"/>
      <c r="DJ453" s="29"/>
      <c r="DK453" s="29"/>
      <c r="DL453" s="29"/>
      <c r="DM453" s="29"/>
      <c r="DN453" s="29"/>
      <c r="DO453" s="29"/>
      <c r="DP453" s="29"/>
      <c r="DQ453" s="29"/>
      <c r="DR453" s="29"/>
      <c r="DS453" s="29"/>
      <c r="DT453" s="29"/>
      <c r="DU453" s="29"/>
      <c r="DV453" s="29"/>
      <c r="DW453" s="29"/>
      <c r="DX453" s="29"/>
      <c r="DY453" s="29"/>
      <c r="DZ453" s="29"/>
      <c r="EA453" s="29"/>
      <c r="EB453" s="29"/>
      <c r="EC453" s="29"/>
      <c r="ED453" s="29"/>
      <c r="EE453" s="29"/>
      <c r="EF453" s="29"/>
      <c r="EG453" s="29"/>
      <c r="EH453" s="29"/>
      <c r="EI453" s="29"/>
      <c r="EJ453" s="29"/>
      <c r="EK453" s="29"/>
      <c r="EL453" s="29"/>
      <c r="EM453" s="29"/>
      <c r="EN453" s="29"/>
      <c r="EO453" s="29"/>
      <c r="EP453" s="29"/>
      <c r="EQ453" s="29"/>
      <c r="ER453" s="29"/>
      <c r="ES453" s="29"/>
      <c r="ET453" s="29"/>
      <c r="EU453" s="29"/>
      <c r="EV453" s="29"/>
      <c r="EW453" s="29"/>
      <c r="EX453" s="29"/>
      <c r="EY453" s="29"/>
      <c r="EZ453" s="29"/>
      <c r="FA453" s="29"/>
      <c r="FB453" s="29"/>
      <c r="FC453" s="29"/>
      <c r="FD453" s="29"/>
      <c r="FE453" s="29"/>
      <c r="FF453" s="29"/>
      <c r="FG453" s="29"/>
      <c r="FH453" s="29"/>
      <c r="FI453" s="29"/>
      <c r="FJ453" s="29"/>
      <c r="FK453" s="29"/>
      <c r="FL453" s="29"/>
      <c r="FM453" s="29"/>
      <c r="FN453" s="29"/>
      <c r="FO453" s="29"/>
      <c r="FP453" s="29"/>
      <c r="FQ453" s="29"/>
      <c r="FR453" s="29"/>
      <c r="FS453" s="29"/>
      <c r="FT453" s="29"/>
      <c r="FU453" s="29"/>
      <c r="FV453" s="29"/>
      <c r="FW453" s="29"/>
      <c r="FX453" s="29"/>
      <c r="FY453" s="29"/>
      <c r="FZ453" s="29"/>
      <c r="GA453" s="29"/>
      <c r="GB453" s="29"/>
      <c r="GC453" s="29"/>
      <c r="GD453" s="29"/>
      <c r="GE453" s="29"/>
      <c r="GF453" s="29"/>
      <c r="GG453" s="29"/>
      <c r="GH453" s="29"/>
      <c r="GI453" s="29"/>
      <c r="GJ453" s="29"/>
      <c r="GK453" s="29"/>
      <c r="GL453" s="29"/>
      <c r="GM453" s="29"/>
      <c r="GN453" s="29"/>
      <c r="GO453" s="29"/>
      <c r="GP453" s="29"/>
      <c r="GQ453" s="29"/>
      <c r="GR453" s="29"/>
      <c r="GS453" s="29"/>
      <c r="GT453" s="29"/>
      <c r="GU453" s="29"/>
      <c r="GV453" s="29"/>
      <c r="GW453" s="29"/>
      <c r="GX453" s="29"/>
      <c r="GY453" s="29"/>
      <c r="GZ453" s="29"/>
      <c r="HA453" s="29"/>
      <c r="HB453" s="29"/>
      <c r="HC453" s="29"/>
      <c r="HD453" s="29"/>
      <c r="HE453" s="29"/>
      <c r="HF453" s="29"/>
      <c r="HG453" s="29"/>
      <c r="HH453" s="29"/>
      <c r="HI453" s="29"/>
      <c r="HJ453" s="29"/>
      <c r="HK453" s="29"/>
      <c r="HL453" s="29"/>
      <c r="HM453" s="29"/>
      <c r="HN453" s="29"/>
      <c r="HO453" s="29"/>
      <c r="HP453" s="29"/>
      <c r="HQ453" s="29"/>
      <c r="HR453" s="29"/>
      <c r="HS453" s="29"/>
      <c r="HT453" s="29"/>
      <c r="HU453" s="29"/>
      <c r="HV453" s="29"/>
      <c r="HW453" s="29"/>
      <c r="HX453" s="29"/>
      <c r="HY453" s="29"/>
      <c r="HZ453" s="29"/>
      <c r="IA453" s="29"/>
      <c r="IB453" s="29"/>
      <c r="IC453" s="29"/>
      <c r="ID453" s="29"/>
      <c r="IE453" s="29"/>
      <c r="IF453" s="29"/>
      <c r="IG453" s="29"/>
      <c r="IH453" s="29"/>
      <c r="II453" s="29"/>
      <c r="IJ453" s="29"/>
      <c r="IK453" s="29"/>
      <c r="IL453" s="29"/>
      <c r="IM453" s="29"/>
      <c r="IN453" s="29"/>
      <c r="IO453" s="29"/>
      <c r="IP453" s="29"/>
      <c r="IQ453" s="29"/>
      <c r="IR453" s="29"/>
      <c r="IS453" s="29"/>
      <c r="IT453" s="29"/>
      <c r="IU453" s="29"/>
      <c r="IV453" s="29"/>
      <c r="IW453" s="29"/>
      <c r="IX453" s="29"/>
      <c r="IY453" s="29"/>
      <c r="IZ453" s="29"/>
      <c r="JA453" s="29"/>
      <c r="JB453" s="29"/>
      <c r="JC453" s="29"/>
      <c r="JD453" s="29"/>
      <c r="JE453" s="29"/>
      <c r="JF453" s="29"/>
      <c r="JG453" s="29"/>
      <c r="JH453" s="29"/>
      <c r="JI453" s="29"/>
      <c r="JJ453" s="29"/>
      <c r="JK453" s="29"/>
      <c r="JL453" s="29"/>
      <c r="JM453" s="29"/>
      <c r="JN453" s="29"/>
      <c r="JO453" s="29"/>
      <c r="JP453" s="29"/>
      <c r="JQ453" s="29"/>
      <c r="JR453" s="29"/>
      <c r="JS453" s="29"/>
      <c r="JT453" s="29"/>
      <c r="JU453" s="29"/>
      <c r="JV453" s="29"/>
      <c r="JW453" s="29"/>
      <c r="JX453" s="29"/>
      <c r="JY453" s="29"/>
      <c r="JZ453" s="29"/>
      <c r="KA453" s="29"/>
      <c r="KB453" s="29"/>
      <c r="KC453" s="29"/>
      <c r="KD453" s="29"/>
      <c r="KE453" s="29"/>
      <c r="KF453" s="29"/>
      <c r="KG453" s="29"/>
      <c r="KH453" s="29"/>
      <c r="KI453" s="29"/>
      <c r="KJ453" s="29"/>
      <c r="KK453" s="29"/>
      <c r="KL453" s="29"/>
      <c r="KM453" s="29"/>
      <c r="KN453" s="29"/>
      <c r="KO453" s="29"/>
      <c r="KP453" s="29"/>
      <c r="KQ453" s="29"/>
      <c r="KR453" s="29"/>
      <c r="KS453" s="29"/>
      <c r="KT453" s="29"/>
      <c r="KU453" s="29"/>
      <c r="KV453" s="29"/>
      <c r="KW453" s="29"/>
      <c r="KX453" s="29"/>
      <c r="KY453" s="29"/>
      <c r="KZ453" s="29"/>
      <c r="LA453" s="29"/>
      <c r="LB453" s="29"/>
      <c r="LC453" s="29"/>
      <c r="LD453" s="29"/>
      <c r="LE453" s="29"/>
      <c r="LF453" s="29"/>
      <c r="LG453" s="29"/>
      <c r="LH453" s="29"/>
      <c r="LI453" s="29"/>
      <c r="LJ453" s="29"/>
      <c r="LK453" s="29"/>
      <c r="LL453" s="29"/>
      <c r="LM453" s="29"/>
      <c r="LN453" s="29"/>
      <c r="LO453" s="29"/>
      <c r="LP453" s="29"/>
      <c r="LQ453" s="29"/>
      <c r="LR453" s="29"/>
      <c r="LS453" s="29"/>
      <c r="LT453" s="29"/>
      <c r="LU453" s="29"/>
      <c r="LV453" s="29"/>
      <c r="LW453" s="29"/>
      <c r="LX453" s="29"/>
      <c r="LY453" s="29"/>
      <c r="LZ453" s="29"/>
      <c r="MA453" s="29"/>
      <c r="MB453" s="29"/>
      <c r="MC453" s="29"/>
      <c r="MD453" s="29"/>
      <c r="ME453" s="29"/>
      <c r="MF453" s="29"/>
      <c r="MG453" s="29"/>
      <c r="MH453" s="29"/>
      <c r="MI453" s="29"/>
      <c r="MJ453" s="29"/>
      <c r="MK453" s="29"/>
      <c r="ML453" s="29"/>
      <c r="MM453" s="29"/>
      <c r="MN453" s="29"/>
      <c r="MO453" s="29"/>
      <c r="MP453" s="29"/>
      <c r="MQ453" s="29"/>
      <c r="MR453" s="29"/>
      <c r="MS453" s="29"/>
      <c r="MT453" s="29"/>
      <c r="MU453" s="29"/>
      <c r="MV453" s="29"/>
      <c r="MW453" s="29"/>
      <c r="MX453" s="29"/>
      <c r="MY453" s="29"/>
      <c r="MZ453" s="29"/>
      <c r="NA453" s="29"/>
      <c r="NB453" s="29"/>
      <c r="NC453" s="29"/>
      <c r="ND453" s="29"/>
      <c r="NE453" s="29"/>
    </row>
    <row r="454" spans="1:369" ht="16.5" customHeight="1">
      <c r="A454" s="83" t="s">
        <v>717</v>
      </c>
      <c r="B454" s="83"/>
      <c r="C454" s="490"/>
      <c r="D454" s="83"/>
      <c r="E454" s="37" t="s">
        <v>5887</v>
      </c>
      <c r="F454" s="14" t="s">
        <v>6874</v>
      </c>
      <c r="G454" s="37" t="s">
        <v>5888</v>
      </c>
      <c r="H454" s="15">
        <v>2021</v>
      </c>
      <c r="I454" s="15">
        <v>1</v>
      </c>
      <c r="J454" s="15">
        <v>0</v>
      </c>
      <c r="K454" s="15">
        <v>0</v>
      </c>
      <c r="L454" s="16" t="s">
        <v>6877</v>
      </c>
      <c r="M454" s="16" t="s">
        <v>6877</v>
      </c>
      <c r="N454" s="16" t="s">
        <v>6873</v>
      </c>
      <c r="O454" s="17">
        <v>2304</v>
      </c>
      <c r="P454" s="17">
        <v>0</v>
      </c>
      <c r="Q454" s="17">
        <v>0</v>
      </c>
      <c r="R454" s="18" t="s">
        <v>33</v>
      </c>
      <c r="S454" s="19">
        <v>60</v>
      </c>
      <c r="T454" s="19">
        <v>220</v>
      </c>
      <c r="U454" s="19">
        <v>3.2409090909090907</v>
      </c>
      <c r="V454" s="19">
        <v>0</v>
      </c>
      <c r="W454" s="20">
        <v>0.71299999999999997</v>
      </c>
      <c r="X454" s="21">
        <v>1642.752</v>
      </c>
      <c r="Y454" s="22" t="s">
        <v>33</v>
      </c>
      <c r="Z454" s="86" t="s">
        <v>6861</v>
      </c>
      <c r="AA454" s="15"/>
      <c r="AB454" s="15"/>
      <c r="AC454" s="15"/>
      <c r="AD454" s="25"/>
      <c r="AE454" s="26"/>
      <c r="AF454" s="27"/>
      <c r="AG454" s="29"/>
      <c r="AH454" s="29"/>
      <c r="AI454" s="29"/>
      <c r="AJ454" s="29"/>
      <c r="AK454" s="29"/>
      <c r="AL454" s="29"/>
      <c r="AM454" s="29"/>
      <c r="AN454" s="29"/>
      <c r="AO454" s="29"/>
      <c r="AP454" s="29"/>
      <c r="AQ454" s="29"/>
      <c r="AR454" s="29"/>
      <c r="AS454" s="29"/>
      <c r="AT454" s="29"/>
      <c r="AU454" s="29"/>
      <c r="AV454" s="29"/>
      <c r="AW454" s="29"/>
      <c r="AX454" s="29"/>
      <c r="AY454" s="29"/>
      <c r="AZ454" s="29"/>
      <c r="BA454" s="29"/>
      <c r="BB454" s="29"/>
      <c r="BC454" s="29"/>
      <c r="BD454" s="29"/>
      <c r="BE454" s="29"/>
      <c r="BF454" s="29"/>
      <c r="BG454" s="29"/>
      <c r="BH454" s="29"/>
      <c r="BI454" s="29"/>
      <c r="BJ454" s="29"/>
      <c r="BK454" s="29"/>
      <c r="BL454" s="29"/>
      <c r="BM454" s="29"/>
      <c r="BN454" s="29"/>
      <c r="BO454" s="29"/>
      <c r="BP454" s="29"/>
      <c r="BQ454" s="29"/>
      <c r="BR454" s="29"/>
      <c r="BS454" s="29"/>
      <c r="BT454" s="29"/>
      <c r="BU454" s="29"/>
      <c r="BV454" s="29"/>
      <c r="BW454" s="29"/>
      <c r="BX454" s="29"/>
      <c r="BY454" s="29"/>
      <c r="BZ454" s="29"/>
      <c r="CA454" s="29"/>
      <c r="CB454" s="29"/>
      <c r="CC454" s="29"/>
      <c r="CD454" s="29"/>
      <c r="CE454" s="29"/>
      <c r="CF454" s="29"/>
      <c r="CG454" s="29"/>
      <c r="CH454" s="29"/>
      <c r="CI454" s="29"/>
      <c r="CJ454" s="29"/>
      <c r="CK454" s="29"/>
      <c r="CL454" s="29"/>
      <c r="CM454" s="29"/>
      <c r="CN454" s="29"/>
      <c r="CO454" s="29"/>
      <c r="CP454" s="29"/>
      <c r="CQ454" s="29"/>
      <c r="CR454" s="29"/>
      <c r="CS454" s="29"/>
      <c r="CT454" s="29"/>
      <c r="CU454" s="29"/>
      <c r="CV454" s="29"/>
      <c r="CW454" s="29"/>
      <c r="CX454" s="29"/>
      <c r="CY454" s="29"/>
      <c r="CZ454" s="29"/>
      <c r="DA454" s="29"/>
      <c r="DB454" s="29"/>
      <c r="DC454" s="29"/>
      <c r="DD454" s="29"/>
      <c r="DE454" s="29"/>
      <c r="DF454" s="29"/>
      <c r="DG454" s="29"/>
      <c r="DH454" s="29"/>
      <c r="DI454" s="29"/>
      <c r="DJ454" s="29"/>
      <c r="DK454" s="29"/>
      <c r="DL454" s="29"/>
      <c r="DM454" s="29"/>
      <c r="DN454" s="29"/>
      <c r="DO454" s="29"/>
      <c r="DP454" s="29"/>
      <c r="DQ454" s="29"/>
      <c r="DR454" s="29"/>
      <c r="DS454" s="29"/>
      <c r="DT454" s="29"/>
      <c r="DU454" s="29"/>
      <c r="DV454" s="29"/>
      <c r="DW454" s="29"/>
      <c r="DX454" s="29"/>
      <c r="DY454" s="29"/>
      <c r="DZ454" s="29"/>
      <c r="EA454" s="29"/>
      <c r="EB454" s="29"/>
      <c r="EC454" s="29"/>
      <c r="ED454" s="29"/>
      <c r="EE454" s="29"/>
      <c r="EF454" s="29"/>
      <c r="EG454" s="29"/>
      <c r="EH454" s="29"/>
      <c r="EI454" s="29"/>
      <c r="EJ454" s="29"/>
      <c r="EK454" s="29"/>
      <c r="EL454" s="29"/>
      <c r="EM454" s="29"/>
      <c r="EN454" s="29"/>
      <c r="EO454" s="29"/>
      <c r="EP454" s="29"/>
      <c r="EQ454" s="29"/>
      <c r="ER454" s="29"/>
      <c r="ES454" s="29"/>
      <c r="ET454" s="29"/>
      <c r="EU454" s="29"/>
      <c r="EV454" s="29"/>
      <c r="EW454" s="29"/>
      <c r="EX454" s="29"/>
      <c r="EY454" s="29"/>
      <c r="EZ454" s="29"/>
      <c r="FA454" s="29"/>
      <c r="FB454" s="29"/>
      <c r="FC454" s="29"/>
      <c r="FD454" s="29"/>
      <c r="FE454" s="29"/>
      <c r="FF454" s="29"/>
      <c r="FG454" s="29"/>
      <c r="FH454" s="29"/>
      <c r="FI454" s="29"/>
      <c r="FJ454" s="29"/>
      <c r="FK454" s="29"/>
      <c r="FL454" s="29"/>
      <c r="FM454" s="29"/>
      <c r="FN454" s="29"/>
      <c r="FO454" s="29"/>
      <c r="FP454" s="29"/>
      <c r="FQ454" s="29"/>
      <c r="FR454" s="29"/>
      <c r="FS454" s="29"/>
      <c r="FT454" s="29"/>
      <c r="FU454" s="29"/>
      <c r="FV454" s="29"/>
      <c r="FW454" s="29"/>
      <c r="FX454" s="29"/>
      <c r="FY454" s="29"/>
      <c r="FZ454" s="29"/>
      <c r="GA454" s="29"/>
      <c r="GB454" s="29"/>
      <c r="GC454" s="29"/>
      <c r="GD454" s="29"/>
      <c r="GE454" s="29"/>
      <c r="GF454" s="29"/>
      <c r="GG454" s="29"/>
      <c r="GH454" s="29"/>
      <c r="GI454" s="29"/>
      <c r="GJ454" s="29"/>
      <c r="GK454" s="29"/>
      <c r="GL454" s="29"/>
      <c r="GM454" s="29"/>
      <c r="GN454" s="29"/>
      <c r="GO454" s="29"/>
      <c r="GP454" s="29"/>
      <c r="GQ454" s="29"/>
      <c r="GR454" s="29"/>
      <c r="GS454" s="29"/>
      <c r="GT454" s="29"/>
      <c r="GU454" s="29"/>
      <c r="GV454" s="29"/>
      <c r="GW454" s="29"/>
      <c r="GX454" s="29"/>
      <c r="GY454" s="29"/>
      <c r="GZ454" s="29"/>
      <c r="HA454" s="29"/>
      <c r="HB454" s="29"/>
      <c r="HC454" s="29"/>
      <c r="HD454" s="29"/>
      <c r="HE454" s="29"/>
      <c r="HF454" s="29"/>
      <c r="HG454" s="29"/>
      <c r="HH454" s="29"/>
      <c r="HI454" s="29"/>
      <c r="HJ454" s="29"/>
      <c r="HK454" s="29"/>
      <c r="HL454" s="29"/>
      <c r="HM454" s="29"/>
      <c r="HN454" s="29"/>
      <c r="HO454" s="29"/>
      <c r="HP454" s="29"/>
      <c r="HQ454" s="29"/>
      <c r="HR454" s="29"/>
      <c r="HS454" s="29"/>
      <c r="HT454" s="29"/>
      <c r="HU454" s="29"/>
      <c r="HV454" s="29"/>
      <c r="HW454" s="29"/>
      <c r="HX454" s="29"/>
      <c r="HY454" s="29"/>
      <c r="HZ454" s="29"/>
      <c r="IA454" s="29"/>
      <c r="IB454" s="29"/>
      <c r="IC454" s="29"/>
      <c r="ID454" s="29"/>
      <c r="IE454" s="29"/>
      <c r="IF454" s="29"/>
      <c r="IG454" s="29"/>
      <c r="IH454" s="29"/>
      <c r="II454" s="29"/>
      <c r="IJ454" s="29"/>
      <c r="IK454" s="29"/>
      <c r="IL454" s="29"/>
      <c r="IM454" s="29"/>
      <c r="IN454" s="29"/>
      <c r="IO454" s="29"/>
      <c r="IP454" s="29"/>
      <c r="IQ454" s="29"/>
      <c r="IR454" s="29"/>
      <c r="IS454" s="29"/>
      <c r="IT454" s="29"/>
      <c r="IU454" s="29"/>
      <c r="IV454" s="29"/>
      <c r="IW454" s="29"/>
      <c r="IX454" s="29"/>
      <c r="IY454" s="29"/>
      <c r="IZ454" s="29"/>
      <c r="JA454" s="29"/>
      <c r="JB454" s="29"/>
      <c r="JC454" s="29"/>
      <c r="JD454" s="29"/>
      <c r="JE454" s="29"/>
      <c r="JF454" s="29"/>
      <c r="JG454" s="29"/>
      <c r="JH454" s="29"/>
      <c r="JI454" s="29"/>
      <c r="JJ454" s="29"/>
      <c r="JK454" s="29"/>
      <c r="JL454" s="29"/>
      <c r="JM454" s="29"/>
      <c r="JN454" s="29"/>
      <c r="JO454" s="29"/>
      <c r="JP454" s="29"/>
      <c r="JQ454" s="29"/>
      <c r="JR454" s="29"/>
      <c r="JS454" s="29"/>
      <c r="JT454" s="29"/>
      <c r="JU454" s="29"/>
      <c r="JV454" s="29"/>
      <c r="JW454" s="29"/>
      <c r="JX454" s="29"/>
      <c r="JY454" s="29"/>
      <c r="JZ454" s="29"/>
      <c r="KA454" s="29"/>
      <c r="KB454" s="29"/>
      <c r="KC454" s="29"/>
      <c r="KD454" s="29"/>
      <c r="KE454" s="29"/>
      <c r="KF454" s="29"/>
      <c r="KG454" s="29"/>
      <c r="KH454" s="29"/>
      <c r="KI454" s="29"/>
      <c r="KJ454" s="29"/>
      <c r="KK454" s="29"/>
      <c r="KL454" s="29"/>
      <c r="KM454" s="29"/>
      <c r="KN454" s="29"/>
      <c r="KO454" s="29"/>
      <c r="KP454" s="29"/>
      <c r="KQ454" s="29"/>
      <c r="KR454" s="29"/>
      <c r="KS454" s="29"/>
      <c r="KT454" s="29"/>
      <c r="KU454" s="29"/>
      <c r="KV454" s="29"/>
      <c r="KW454" s="29"/>
      <c r="KX454" s="29"/>
      <c r="KY454" s="29"/>
      <c r="KZ454" s="29"/>
      <c r="LA454" s="29"/>
      <c r="LB454" s="29"/>
      <c r="LC454" s="29"/>
      <c r="LD454" s="29"/>
      <c r="LE454" s="29"/>
      <c r="LF454" s="29"/>
      <c r="LG454" s="29"/>
      <c r="LH454" s="29"/>
      <c r="LI454" s="29"/>
      <c r="LJ454" s="29"/>
      <c r="LK454" s="29"/>
      <c r="LL454" s="29"/>
      <c r="LM454" s="29"/>
      <c r="LN454" s="29"/>
      <c r="LO454" s="29"/>
      <c r="LP454" s="29"/>
      <c r="LQ454" s="29"/>
      <c r="LR454" s="29"/>
      <c r="LS454" s="29"/>
      <c r="LT454" s="29"/>
      <c r="LU454" s="29"/>
      <c r="LV454" s="29"/>
      <c r="LW454" s="29"/>
      <c r="LX454" s="29"/>
      <c r="LY454" s="29"/>
      <c r="LZ454" s="29"/>
      <c r="MA454" s="29"/>
      <c r="MB454" s="29"/>
      <c r="MC454" s="29"/>
      <c r="MD454" s="29"/>
      <c r="ME454" s="29"/>
      <c r="MF454" s="29"/>
      <c r="MG454" s="29"/>
      <c r="MH454" s="29"/>
      <c r="MI454" s="29"/>
      <c r="MJ454" s="29"/>
      <c r="MK454" s="29"/>
      <c r="ML454" s="29"/>
      <c r="MM454" s="29"/>
      <c r="MN454" s="29"/>
      <c r="MO454" s="29"/>
      <c r="MP454" s="29"/>
      <c r="MQ454" s="29"/>
      <c r="MR454" s="29"/>
      <c r="MS454" s="29"/>
      <c r="MT454" s="29"/>
      <c r="MU454" s="29"/>
      <c r="MV454" s="29"/>
      <c r="MW454" s="29"/>
      <c r="MX454" s="29"/>
      <c r="MY454" s="29"/>
      <c r="MZ454" s="29"/>
      <c r="NA454" s="29"/>
      <c r="NB454" s="29"/>
      <c r="NC454" s="29"/>
      <c r="ND454" s="29"/>
      <c r="NE454" s="29"/>
    </row>
    <row r="455" spans="1:369" ht="16.5" customHeight="1">
      <c r="A455" s="83" t="s">
        <v>717</v>
      </c>
      <c r="B455" s="83"/>
      <c r="C455" s="490"/>
      <c r="D455" s="83"/>
      <c r="E455" s="37" t="s">
        <v>5887</v>
      </c>
      <c r="F455" s="14" t="s">
        <v>6874</v>
      </c>
      <c r="G455" s="37" t="s">
        <v>5888</v>
      </c>
      <c r="H455" s="15">
        <v>2021</v>
      </c>
      <c r="I455" s="15">
        <v>1</v>
      </c>
      <c r="J455" s="15">
        <v>0</v>
      </c>
      <c r="K455" s="15">
        <v>0</v>
      </c>
      <c r="L455" s="16" t="s">
        <v>6877</v>
      </c>
      <c r="M455" s="16" t="s">
        <v>6877</v>
      </c>
      <c r="N455" s="16" t="s">
        <v>6873</v>
      </c>
      <c r="O455" s="17">
        <v>2304</v>
      </c>
      <c r="P455" s="17">
        <v>0</v>
      </c>
      <c r="Q455" s="17">
        <v>0</v>
      </c>
      <c r="R455" s="18" t="s">
        <v>33</v>
      </c>
      <c r="S455" s="19">
        <v>60</v>
      </c>
      <c r="T455" s="19">
        <v>220</v>
      </c>
      <c r="U455" s="19">
        <v>3.2409090909090907</v>
      </c>
      <c r="V455" s="19">
        <v>0</v>
      </c>
      <c r="W455" s="20">
        <v>0.71299999999999997</v>
      </c>
      <c r="X455" s="21">
        <v>1642.752</v>
      </c>
      <c r="Y455" s="22" t="s">
        <v>33</v>
      </c>
      <c r="Z455" s="86" t="s">
        <v>6861</v>
      </c>
      <c r="AA455" s="15"/>
      <c r="AB455" s="15"/>
      <c r="AC455" s="15"/>
      <c r="AD455" s="25"/>
      <c r="AE455" s="26"/>
      <c r="AF455" s="27"/>
      <c r="AG455" s="29"/>
      <c r="AH455" s="29"/>
      <c r="AI455" s="29"/>
      <c r="AJ455" s="29"/>
      <c r="AK455" s="29"/>
      <c r="AL455" s="29"/>
      <c r="AM455" s="29"/>
      <c r="AN455" s="29"/>
      <c r="AO455" s="29"/>
      <c r="AP455" s="29"/>
      <c r="AQ455" s="29"/>
      <c r="AR455" s="29"/>
      <c r="AS455" s="29"/>
      <c r="AT455" s="29"/>
      <c r="AU455" s="29"/>
      <c r="AV455" s="29"/>
      <c r="AW455" s="29"/>
      <c r="AX455" s="29"/>
      <c r="AY455" s="29"/>
      <c r="AZ455" s="29"/>
      <c r="BA455" s="29"/>
      <c r="BB455" s="29"/>
      <c r="BC455" s="29"/>
      <c r="BD455" s="29"/>
      <c r="BE455" s="29"/>
      <c r="BF455" s="29"/>
      <c r="BG455" s="29"/>
      <c r="BH455" s="29"/>
      <c r="BI455" s="29"/>
      <c r="BJ455" s="29"/>
      <c r="BK455" s="29"/>
      <c r="BL455" s="29"/>
      <c r="BM455" s="29"/>
      <c r="BN455" s="29"/>
      <c r="BO455" s="29"/>
      <c r="BP455" s="29"/>
      <c r="BQ455" s="29"/>
      <c r="BR455" s="29"/>
      <c r="BS455" s="29"/>
      <c r="BT455" s="29"/>
      <c r="BU455" s="29"/>
      <c r="BV455" s="29"/>
      <c r="BW455" s="29"/>
      <c r="BX455" s="29"/>
      <c r="BY455" s="29"/>
      <c r="BZ455" s="29"/>
      <c r="CA455" s="29"/>
      <c r="CB455" s="29"/>
      <c r="CC455" s="29"/>
      <c r="CD455" s="29"/>
      <c r="CE455" s="29"/>
      <c r="CF455" s="29"/>
      <c r="CG455" s="29"/>
      <c r="CH455" s="29"/>
      <c r="CI455" s="29"/>
      <c r="CJ455" s="29"/>
      <c r="CK455" s="29"/>
      <c r="CL455" s="29"/>
      <c r="CM455" s="29"/>
      <c r="CN455" s="29"/>
      <c r="CO455" s="29"/>
      <c r="CP455" s="29"/>
      <c r="CQ455" s="29"/>
      <c r="CR455" s="29"/>
      <c r="CS455" s="29"/>
      <c r="CT455" s="29"/>
      <c r="CU455" s="29"/>
      <c r="CV455" s="29"/>
      <c r="CW455" s="29"/>
      <c r="CX455" s="29"/>
      <c r="CY455" s="29"/>
      <c r="CZ455" s="29"/>
      <c r="DA455" s="29"/>
      <c r="DB455" s="29"/>
      <c r="DC455" s="29"/>
      <c r="DD455" s="29"/>
      <c r="DE455" s="29"/>
      <c r="DF455" s="29"/>
      <c r="DG455" s="29"/>
      <c r="DH455" s="29"/>
      <c r="DI455" s="29"/>
      <c r="DJ455" s="29"/>
      <c r="DK455" s="29"/>
      <c r="DL455" s="29"/>
      <c r="DM455" s="29"/>
      <c r="DN455" s="29"/>
      <c r="DO455" s="29"/>
      <c r="DP455" s="29"/>
      <c r="DQ455" s="29"/>
      <c r="DR455" s="29"/>
      <c r="DS455" s="29"/>
      <c r="DT455" s="29"/>
      <c r="DU455" s="29"/>
      <c r="DV455" s="29"/>
      <c r="DW455" s="29"/>
      <c r="DX455" s="29"/>
      <c r="DY455" s="29"/>
      <c r="DZ455" s="29"/>
      <c r="EA455" s="29"/>
      <c r="EB455" s="29"/>
      <c r="EC455" s="29"/>
      <c r="ED455" s="29"/>
      <c r="EE455" s="29"/>
      <c r="EF455" s="29"/>
      <c r="EG455" s="29"/>
      <c r="EH455" s="29"/>
      <c r="EI455" s="29"/>
      <c r="EJ455" s="29"/>
      <c r="EK455" s="29"/>
      <c r="EL455" s="29"/>
      <c r="EM455" s="29"/>
      <c r="EN455" s="29"/>
      <c r="EO455" s="29"/>
      <c r="EP455" s="29"/>
      <c r="EQ455" s="29"/>
      <c r="ER455" s="29"/>
      <c r="ES455" s="29"/>
      <c r="ET455" s="29"/>
      <c r="EU455" s="29"/>
      <c r="EV455" s="29"/>
      <c r="EW455" s="29"/>
      <c r="EX455" s="29"/>
      <c r="EY455" s="29"/>
      <c r="EZ455" s="29"/>
      <c r="FA455" s="29"/>
      <c r="FB455" s="29"/>
      <c r="FC455" s="29"/>
      <c r="FD455" s="29"/>
      <c r="FE455" s="29"/>
      <c r="FF455" s="29"/>
      <c r="FG455" s="29"/>
      <c r="FH455" s="29"/>
      <c r="FI455" s="29"/>
      <c r="FJ455" s="29"/>
      <c r="FK455" s="29"/>
      <c r="FL455" s="29"/>
      <c r="FM455" s="29"/>
      <c r="FN455" s="29"/>
      <c r="FO455" s="29"/>
      <c r="FP455" s="29"/>
      <c r="FQ455" s="29"/>
      <c r="FR455" s="29"/>
      <c r="FS455" s="29"/>
      <c r="FT455" s="29"/>
      <c r="FU455" s="29"/>
      <c r="FV455" s="29"/>
      <c r="FW455" s="29"/>
      <c r="FX455" s="29"/>
      <c r="FY455" s="29"/>
      <c r="FZ455" s="29"/>
      <c r="GA455" s="29"/>
      <c r="GB455" s="29"/>
      <c r="GC455" s="29"/>
      <c r="GD455" s="29"/>
      <c r="GE455" s="29"/>
      <c r="GF455" s="29"/>
      <c r="GG455" s="29"/>
      <c r="GH455" s="29"/>
      <c r="GI455" s="29"/>
      <c r="GJ455" s="29"/>
      <c r="GK455" s="29"/>
      <c r="GL455" s="29"/>
      <c r="GM455" s="29"/>
      <c r="GN455" s="29"/>
      <c r="GO455" s="29"/>
      <c r="GP455" s="29"/>
      <c r="GQ455" s="29"/>
      <c r="GR455" s="29"/>
      <c r="GS455" s="29"/>
      <c r="GT455" s="29"/>
      <c r="GU455" s="29"/>
      <c r="GV455" s="29"/>
      <c r="GW455" s="29"/>
      <c r="GX455" s="29"/>
      <c r="GY455" s="29"/>
      <c r="GZ455" s="29"/>
      <c r="HA455" s="29"/>
      <c r="HB455" s="29"/>
      <c r="HC455" s="29"/>
      <c r="HD455" s="29"/>
      <c r="HE455" s="29"/>
      <c r="HF455" s="29"/>
      <c r="HG455" s="29"/>
      <c r="HH455" s="29"/>
      <c r="HI455" s="29"/>
      <c r="HJ455" s="29"/>
      <c r="HK455" s="29"/>
      <c r="HL455" s="29"/>
      <c r="HM455" s="29"/>
      <c r="HN455" s="29"/>
      <c r="HO455" s="29"/>
      <c r="HP455" s="29"/>
      <c r="HQ455" s="29"/>
      <c r="HR455" s="29"/>
      <c r="HS455" s="29"/>
      <c r="HT455" s="29"/>
      <c r="HU455" s="29"/>
      <c r="HV455" s="29"/>
      <c r="HW455" s="29"/>
      <c r="HX455" s="29"/>
      <c r="HY455" s="29"/>
      <c r="HZ455" s="29"/>
      <c r="IA455" s="29"/>
      <c r="IB455" s="29"/>
      <c r="IC455" s="29"/>
      <c r="ID455" s="29"/>
      <c r="IE455" s="29"/>
      <c r="IF455" s="29"/>
      <c r="IG455" s="29"/>
      <c r="IH455" s="29"/>
      <c r="II455" s="29"/>
      <c r="IJ455" s="29"/>
      <c r="IK455" s="29"/>
      <c r="IL455" s="29"/>
      <c r="IM455" s="29"/>
      <c r="IN455" s="29"/>
      <c r="IO455" s="29"/>
      <c r="IP455" s="29"/>
      <c r="IQ455" s="29"/>
      <c r="IR455" s="29"/>
      <c r="IS455" s="29"/>
      <c r="IT455" s="29"/>
      <c r="IU455" s="29"/>
      <c r="IV455" s="29"/>
      <c r="IW455" s="29"/>
      <c r="IX455" s="29"/>
      <c r="IY455" s="29"/>
      <c r="IZ455" s="29"/>
      <c r="JA455" s="29"/>
      <c r="JB455" s="29"/>
      <c r="JC455" s="29"/>
      <c r="JD455" s="29"/>
      <c r="JE455" s="29"/>
      <c r="JF455" s="29"/>
      <c r="JG455" s="29"/>
      <c r="JH455" s="29"/>
      <c r="JI455" s="29"/>
      <c r="JJ455" s="29"/>
      <c r="JK455" s="29"/>
      <c r="JL455" s="29"/>
      <c r="JM455" s="29"/>
      <c r="JN455" s="29"/>
      <c r="JO455" s="29"/>
      <c r="JP455" s="29"/>
      <c r="JQ455" s="29"/>
      <c r="JR455" s="29"/>
      <c r="JS455" s="29"/>
      <c r="JT455" s="29"/>
      <c r="JU455" s="29"/>
      <c r="JV455" s="29"/>
      <c r="JW455" s="29"/>
      <c r="JX455" s="29"/>
      <c r="JY455" s="29"/>
      <c r="JZ455" s="29"/>
      <c r="KA455" s="29"/>
      <c r="KB455" s="29"/>
      <c r="KC455" s="29"/>
      <c r="KD455" s="29"/>
      <c r="KE455" s="29"/>
      <c r="KF455" s="29"/>
      <c r="KG455" s="29"/>
      <c r="KH455" s="29"/>
      <c r="KI455" s="29"/>
      <c r="KJ455" s="29"/>
      <c r="KK455" s="29"/>
      <c r="KL455" s="29"/>
      <c r="KM455" s="29"/>
      <c r="KN455" s="29"/>
      <c r="KO455" s="29"/>
      <c r="KP455" s="29"/>
      <c r="KQ455" s="29"/>
      <c r="KR455" s="29"/>
      <c r="KS455" s="29"/>
      <c r="KT455" s="29"/>
      <c r="KU455" s="29"/>
      <c r="KV455" s="29"/>
      <c r="KW455" s="29"/>
      <c r="KX455" s="29"/>
      <c r="KY455" s="29"/>
      <c r="KZ455" s="29"/>
      <c r="LA455" s="29"/>
      <c r="LB455" s="29"/>
      <c r="LC455" s="29"/>
      <c r="LD455" s="29"/>
      <c r="LE455" s="29"/>
      <c r="LF455" s="29"/>
      <c r="LG455" s="29"/>
      <c r="LH455" s="29"/>
      <c r="LI455" s="29"/>
      <c r="LJ455" s="29"/>
      <c r="LK455" s="29"/>
      <c r="LL455" s="29"/>
      <c r="LM455" s="29"/>
      <c r="LN455" s="29"/>
      <c r="LO455" s="29"/>
      <c r="LP455" s="29"/>
      <c r="LQ455" s="29"/>
      <c r="LR455" s="29"/>
      <c r="LS455" s="29"/>
      <c r="LT455" s="29"/>
      <c r="LU455" s="29"/>
      <c r="LV455" s="29"/>
      <c r="LW455" s="29"/>
      <c r="LX455" s="29"/>
      <c r="LY455" s="29"/>
      <c r="LZ455" s="29"/>
      <c r="MA455" s="29"/>
      <c r="MB455" s="29"/>
      <c r="MC455" s="29"/>
      <c r="MD455" s="29"/>
      <c r="ME455" s="29"/>
      <c r="MF455" s="29"/>
      <c r="MG455" s="29"/>
      <c r="MH455" s="29"/>
      <c r="MI455" s="29"/>
      <c r="MJ455" s="29"/>
      <c r="MK455" s="29"/>
      <c r="ML455" s="29"/>
      <c r="MM455" s="29"/>
      <c r="MN455" s="29"/>
      <c r="MO455" s="29"/>
      <c r="MP455" s="29"/>
      <c r="MQ455" s="29"/>
      <c r="MR455" s="29"/>
      <c r="MS455" s="29"/>
      <c r="MT455" s="29"/>
      <c r="MU455" s="29"/>
      <c r="MV455" s="29"/>
      <c r="MW455" s="29"/>
      <c r="MX455" s="29"/>
      <c r="MY455" s="29"/>
      <c r="MZ455" s="29"/>
      <c r="NA455" s="29"/>
      <c r="NB455" s="29"/>
      <c r="NC455" s="29"/>
      <c r="ND455" s="29"/>
      <c r="NE455" s="29"/>
    </row>
    <row r="456" spans="1:369" ht="16.5" customHeight="1">
      <c r="A456" s="83" t="s">
        <v>717</v>
      </c>
      <c r="B456" s="83"/>
      <c r="C456" s="490"/>
      <c r="D456" s="83"/>
      <c r="E456" s="37" t="s">
        <v>5887</v>
      </c>
      <c r="F456" s="14" t="s">
        <v>6874</v>
      </c>
      <c r="G456" s="37" t="s">
        <v>5888</v>
      </c>
      <c r="H456" s="15">
        <v>2021</v>
      </c>
      <c r="I456" s="15">
        <v>1</v>
      </c>
      <c r="J456" s="15">
        <v>0</v>
      </c>
      <c r="K456" s="15">
        <v>0</v>
      </c>
      <c r="L456" s="16" t="s">
        <v>6877</v>
      </c>
      <c r="M456" s="16" t="s">
        <v>6877</v>
      </c>
      <c r="N456" s="16" t="s">
        <v>6873</v>
      </c>
      <c r="O456" s="17">
        <v>2304</v>
      </c>
      <c r="P456" s="17">
        <v>0</v>
      </c>
      <c r="Q456" s="17">
        <v>0</v>
      </c>
      <c r="R456" s="18" t="s">
        <v>33</v>
      </c>
      <c r="S456" s="19">
        <v>60</v>
      </c>
      <c r="T456" s="19">
        <v>220</v>
      </c>
      <c r="U456" s="19">
        <v>3.2409090909090907</v>
      </c>
      <c r="V456" s="19">
        <v>0</v>
      </c>
      <c r="W456" s="20">
        <v>0.71299999999999997</v>
      </c>
      <c r="X456" s="21">
        <v>1642.752</v>
      </c>
      <c r="Y456" s="22" t="s">
        <v>33</v>
      </c>
      <c r="Z456" s="86" t="s">
        <v>6861</v>
      </c>
      <c r="AA456" s="15"/>
      <c r="AB456" s="15"/>
      <c r="AC456" s="15"/>
      <c r="AD456" s="25"/>
      <c r="AE456" s="26"/>
      <c r="AF456" s="27"/>
      <c r="AG456" s="29"/>
      <c r="AH456" s="29"/>
      <c r="AI456" s="29"/>
      <c r="AJ456" s="29"/>
      <c r="AK456" s="29"/>
      <c r="AL456" s="29"/>
      <c r="AM456" s="29"/>
      <c r="AN456" s="29"/>
      <c r="AO456" s="29"/>
      <c r="AP456" s="29"/>
      <c r="AQ456" s="29"/>
      <c r="AR456" s="29"/>
      <c r="AS456" s="29"/>
      <c r="AT456" s="29"/>
      <c r="AU456" s="29"/>
      <c r="AV456" s="29"/>
      <c r="AW456" s="29"/>
      <c r="AX456" s="29"/>
      <c r="AY456" s="29"/>
      <c r="AZ456" s="29"/>
      <c r="BA456" s="29"/>
      <c r="BB456" s="29"/>
      <c r="BC456" s="29"/>
      <c r="BD456" s="29"/>
      <c r="BE456" s="29"/>
      <c r="BF456" s="29"/>
      <c r="BG456" s="29"/>
      <c r="BH456" s="29"/>
      <c r="BI456" s="29"/>
      <c r="BJ456" s="29"/>
      <c r="BK456" s="29"/>
      <c r="BL456" s="29"/>
      <c r="BM456" s="29"/>
      <c r="BN456" s="29"/>
      <c r="BO456" s="29"/>
      <c r="BP456" s="29"/>
      <c r="BQ456" s="29"/>
      <c r="BR456" s="29"/>
      <c r="BS456" s="29"/>
      <c r="BT456" s="29"/>
      <c r="BU456" s="29"/>
      <c r="BV456" s="29"/>
      <c r="BW456" s="29"/>
      <c r="BX456" s="29"/>
      <c r="BY456" s="29"/>
      <c r="BZ456" s="29"/>
      <c r="CA456" s="29"/>
      <c r="CB456" s="29"/>
      <c r="CC456" s="29"/>
      <c r="CD456" s="29"/>
      <c r="CE456" s="29"/>
      <c r="CF456" s="29"/>
      <c r="CG456" s="29"/>
      <c r="CH456" s="29"/>
      <c r="CI456" s="29"/>
      <c r="CJ456" s="29"/>
      <c r="CK456" s="29"/>
      <c r="CL456" s="29"/>
      <c r="CM456" s="29"/>
      <c r="CN456" s="29"/>
      <c r="CO456" s="29"/>
      <c r="CP456" s="29"/>
      <c r="CQ456" s="29"/>
      <c r="CR456" s="29"/>
      <c r="CS456" s="29"/>
      <c r="CT456" s="29"/>
      <c r="CU456" s="29"/>
      <c r="CV456" s="29"/>
      <c r="CW456" s="29"/>
      <c r="CX456" s="29"/>
      <c r="CY456" s="29"/>
      <c r="CZ456" s="29"/>
      <c r="DA456" s="29"/>
      <c r="DB456" s="29"/>
      <c r="DC456" s="29"/>
      <c r="DD456" s="29"/>
      <c r="DE456" s="29"/>
      <c r="DF456" s="29"/>
      <c r="DG456" s="29"/>
      <c r="DH456" s="29"/>
      <c r="DI456" s="29"/>
      <c r="DJ456" s="29"/>
      <c r="DK456" s="29"/>
      <c r="DL456" s="29"/>
      <c r="DM456" s="29"/>
      <c r="DN456" s="29"/>
      <c r="DO456" s="29"/>
      <c r="DP456" s="29"/>
      <c r="DQ456" s="29"/>
      <c r="DR456" s="29"/>
      <c r="DS456" s="29"/>
      <c r="DT456" s="29"/>
      <c r="DU456" s="29"/>
      <c r="DV456" s="29"/>
      <c r="DW456" s="29"/>
      <c r="DX456" s="29"/>
      <c r="DY456" s="29"/>
      <c r="DZ456" s="29"/>
      <c r="EA456" s="29"/>
      <c r="EB456" s="29"/>
      <c r="EC456" s="29"/>
      <c r="ED456" s="29"/>
      <c r="EE456" s="29"/>
      <c r="EF456" s="29"/>
      <c r="EG456" s="29"/>
      <c r="EH456" s="29"/>
      <c r="EI456" s="29"/>
      <c r="EJ456" s="29"/>
      <c r="EK456" s="29"/>
      <c r="EL456" s="29"/>
      <c r="EM456" s="29"/>
      <c r="EN456" s="29"/>
      <c r="EO456" s="29"/>
      <c r="EP456" s="29"/>
      <c r="EQ456" s="29"/>
      <c r="ER456" s="29"/>
      <c r="ES456" s="29"/>
      <c r="ET456" s="29"/>
      <c r="EU456" s="29"/>
      <c r="EV456" s="29"/>
      <c r="EW456" s="29"/>
      <c r="EX456" s="29"/>
      <c r="EY456" s="29"/>
      <c r="EZ456" s="29"/>
      <c r="FA456" s="29"/>
      <c r="FB456" s="29"/>
      <c r="FC456" s="29"/>
      <c r="FD456" s="29"/>
      <c r="FE456" s="29"/>
      <c r="FF456" s="29"/>
      <c r="FG456" s="29"/>
      <c r="FH456" s="29"/>
      <c r="FI456" s="29"/>
      <c r="FJ456" s="29"/>
      <c r="FK456" s="29"/>
      <c r="FL456" s="29"/>
      <c r="FM456" s="29"/>
      <c r="FN456" s="29"/>
      <c r="FO456" s="29"/>
      <c r="FP456" s="29"/>
      <c r="FQ456" s="29"/>
      <c r="FR456" s="29"/>
      <c r="FS456" s="29"/>
      <c r="FT456" s="29"/>
      <c r="FU456" s="29"/>
      <c r="FV456" s="29"/>
      <c r="FW456" s="29"/>
      <c r="FX456" s="29"/>
      <c r="FY456" s="29"/>
      <c r="FZ456" s="29"/>
      <c r="GA456" s="29"/>
      <c r="GB456" s="29"/>
      <c r="GC456" s="29"/>
      <c r="GD456" s="29"/>
      <c r="GE456" s="29"/>
      <c r="GF456" s="29"/>
      <c r="GG456" s="29"/>
      <c r="GH456" s="29"/>
      <c r="GI456" s="29"/>
      <c r="GJ456" s="29"/>
      <c r="GK456" s="29"/>
      <c r="GL456" s="29"/>
      <c r="GM456" s="29"/>
      <c r="GN456" s="29"/>
      <c r="GO456" s="29"/>
      <c r="GP456" s="29"/>
      <c r="GQ456" s="29"/>
      <c r="GR456" s="29"/>
      <c r="GS456" s="29"/>
      <c r="GT456" s="29"/>
      <c r="GU456" s="29"/>
      <c r="GV456" s="29"/>
      <c r="GW456" s="29"/>
      <c r="GX456" s="29"/>
      <c r="GY456" s="29"/>
      <c r="GZ456" s="29"/>
      <c r="HA456" s="29"/>
      <c r="HB456" s="29"/>
      <c r="HC456" s="29"/>
      <c r="HD456" s="29"/>
      <c r="HE456" s="29"/>
      <c r="HF456" s="29"/>
      <c r="HG456" s="29"/>
      <c r="HH456" s="29"/>
      <c r="HI456" s="29"/>
      <c r="HJ456" s="29"/>
      <c r="HK456" s="29"/>
      <c r="HL456" s="29"/>
      <c r="HM456" s="29"/>
      <c r="HN456" s="29"/>
      <c r="HO456" s="29"/>
      <c r="HP456" s="29"/>
      <c r="HQ456" s="29"/>
      <c r="HR456" s="29"/>
      <c r="HS456" s="29"/>
      <c r="HT456" s="29"/>
      <c r="HU456" s="29"/>
      <c r="HV456" s="29"/>
      <c r="HW456" s="29"/>
      <c r="HX456" s="29"/>
      <c r="HY456" s="29"/>
      <c r="HZ456" s="29"/>
      <c r="IA456" s="29"/>
      <c r="IB456" s="29"/>
      <c r="IC456" s="29"/>
      <c r="ID456" s="29"/>
      <c r="IE456" s="29"/>
      <c r="IF456" s="29"/>
      <c r="IG456" s="29"/>
      <c r="IH456" s="29"/>
      <c r="II456" s="29"/>
      <c r="IJ456" s="29"/>
      <c r="IK456" s="29"/>
      <c r="IL456" s="29"/>
      <c r="IM456" s="29"/>
      <c r="IN456" s="29"/>
      <c r="IO456" s="29"/>
      <c r="IP456" s="29"/>
      <c r="IQ456" s="29"/>
      <c r="IR456" s="29"/>
      <c r="IS456" s="29"/>
      <c r="IT456" s="29"/>
      <c r="IU456" s="29"/>
      <c r="IV456" s="29"/>
      <c r="IW456" s="29"/>
      <c r="IX456" s="29"/>
      <c r="IY456" s="29"/>
      <c r="IZ456" s="29"/>
      <c r="JA456" s="29"/>
      <c r="JB456" s="29"/>
      <c r="JC456" s="29"/>
      <c r="JD456" s="29"/>
      <c r="JE456" s="29"/>
      <c r="JF456" s="29"/>
      <c r="JG456" s="29"/>
      <c r="JH456" s="29"/>
      <c r="JI456" s="29"/>
      <c r="JJ456" s="29"/>
      <c r="JK456" s="29"/>
      <c r="JL456" s="29"/>
      <c r="JM456" s="29"/>
      <c r="JN456" s="29"/>
      <c r="JO456" s="29"/>
      <c r="JP456" s="29"/>
      <c r="JQ456" s="29"/>
      <c r="JR456" s="29"/>
      <c r="JS456" s="29"/>
      <c r="JT456" s="29"/>
      <c r="JU456" s="29"/>
      <c r="JV456" s="29"/>
      <c r="JW456" s="29"/>
      <c r="JX456" s="29"/>
      <c r="JY456" s="29"/>
      <c r="JZ456" s="29"/>
      <c r="KA456" s="29"/>
      <c r="KB456" s="29"/>
      <c r="KC456" s="29"/>
      <c r="KD456" s="29"/>
      <c r="KE456" s="29"/>
      <c r="KF456" s="29"/>
      <c r="KG456" s="29"/>
      <c r="KH456" s="29"/>
      <c r="KI456" s="29"/>
      <c r="KJ456" s="29"/>
      <c r="KK456" s="29"/>
      <c r="KL456" s="29"/>
      <c r="KM456" s="29"/>
      <c r="KN456" s="29"/>
      <c r="KO456" s="29"/>
      <c r="KP456" s="29"/>
      <c r="KQ456" s="29"/>
      <c r="KR456" s="29"/>
      <c r="KS456" s="29"/>
      <c r="KT456" s="29"/>
      <c r="KU456" s="29"/>
      <c r="KV456" s="29"/>
      <c r="KW456" s="29"/>
      <c r="KX456" s="29"/>
      <c r="KY456" s="29"/>
      <c r="KZ456" s="29"/>
      <c r="LA456" s="29"/>
      <c r="LB456" s="29"/>
      <c r="LC456" s="29"/>
      <c r="LD456" s="29"/>
      <c r="LE456" s="29"/>
      <c r="LF456" s="29"/>
      <c r="LG456" s="29"/>
      <c r="LH456" s="29"/>
      <c r="LI456" s="29"/>
      <c r="LJ456" s="29"/>
      <c r="LK456" s="29"/>
      <c r="LL456" s="29"/>
      <c r="LM456" s="29"/>
      <c r="LN456" s="29"/>
      <c r="LO456" s="29"/>
      <c r="LP456" s="29"/>
      <c r="LQ456" s="29"/>
      <c r="LR456" s="29"/>
      <c r="LS456" s="29"/>
      <c r="LT456" s="29"/>
      <c r="LU456" s="29"/>
      <c r="LV456" s="29"/>
      <c r="LW456" s="29"/>
      <c r="LX456" s="29"/>
      <c r="LY456" s="29"/>
      <c r="LZ456" s="29"/>
      <c r="MA456" s="29"/>
      <c r="MB456" s="29"/>
      <c r="MC456" s="29"/>
      <c r="MD456" s="29"/>
      <c r="ME456" s="29"/>
      <c r="MF456" s="29"/>
      <c r="MG456" s="29"/>
      <c r="MH456" s="29"/>
      <c r="MI456" s="29"/>
      <c r="MJ456" s="29"/>
      <c r="MK456" s="29"/>
      <c r="ML456" s="29"/>
      <c r="MM456" s="29"/>
      <c r="MN456" s="29"/>
      <c r="MO456" s="29"/>
      <c r="MP456" s="29"/>
      <c r="MQ456" s="29"/>
      <c r="MR456" s="29"/>
      <c r="MS456" s="29"/>
      <c r="MT456" s="29"/>
      <c r="MU456" s="29"/>
      <c r="MV456" s="29"/>
      <c r="MW456" s="29"/>
      <c r="MX456" s="29"/>
      <c r="MY456" s="29"/>
      <c r="MZ456" s="29"/>
      <c r="NA456" s="29"/>
      <c r="NB456" s="29"/>
      <c r="NC456" s="29"/>
      <c r="ND456" s="29"/>
      <c r="NE456" s="29"/>
    </row>
    <row r="457" spans="1:369" ht="16.5" customHeight="1">
      <c r="A457" s="83" t="s">
        <v>717</v>
      </c>
      <c r="B457" s="83"/>
      <c r="C457" s="490"/>
      <c r="D457" s="83"/>
      <c r="E457" s="37" t="s">
        <v>5887</v>
      </c>
      <c r="F457" s="14" t="s">
        <v>6874</v>
      </c>
      <c r="G457" s="37" t="s">
        <v>5888</v>
      </c>
      <c r="H457" s="15">
        <v>2021</v>
      </c>
      <c r="I457" s="15">
        <v>1</v>
      </c>
      <c r="J457" s="15">
        <v>0</v>
      </c>
      <c r="K457" s="15">
        <v>0</v>
      </c>
      <c r="L457" s="16" t="s">
        <v>6877</v>
      </c>
      <c r="M457" s="16" t="s">
        <v>6877</v>
      </c>
      <c r="N457" s="16" t="s">
        <v>6873</v>
      </c>
      <c r="O457" s="17">
        <v>2304</v>
      </c>
      <c r="P457" s="17">
        <v>0</v>
      </c>
      <c r="Q457" s="17">
        <v>0</v>
      </c>
      <c r="R457" s="18" t="s">
        <v>33</v>
      </c>
      <c r="S457" s="19">
        <v>60</v>
      </c>
      <c r="T457" s="19">
        <v>220</v>
      </c>
      <c r="U457" s="19">
        <v>3.2409090909090907</v>
      </c>
      <c r="V457" s="19">
        <v>0</v>
      </c>
      <c r="W457" s="20">
        <v>0.71299999999999997</v>
      </c>
      <c r="X457" s="21">
        <v>1642.752</v>
      </c>
      <c r="Y457" s="22" t="s">
        <v>33</v>
      </c>
      <c r="Z457" s="86" t="s">
        <v>6861</v>
      </c>
      <c r="AA457" s="15"/>
      <c r="AB457" s="15"/>
      <c r="AC457" s="15"/>
      <c r="AD457" s="25"/>
      <c r="AE457" s="26"/>
      <c r="AF457" s="27"/>
      <c r="AG457" s="29"/>
      <c r="AH457" s="29"/>
      <c r="AI457" s="29"/>
      <c r="AJ457" s="29"/>
      <c r="AK457" s="29"/>
      <c r="AL457" s="29"/>
      <c r="AM457" s="29"/>
      <c r="AN457" s="29"/>
      <c r="AO457" s="29"/>
      <c r="AP457" s="29"/>
      <c r="AQ457" s="29"/>
      <c r="AR457" s="29"/>
      <c r="AS457" s="29"/>
      <c r="AT457" s="29"/>
      <c r="AU457" s="29"/>
      <c r="AV457" s="29"/>
      <c r="AW457" s="29"/>
      <c r="AX457" s="29"/>
      <c r="AY457" s="29"/>
      <c r="AZ457" s="29"/>
      <c r="BA457" s="29"/>
      <c r="BB457" s="29"/>
      <c r="BC457" s="29"/>
      <c r="BD457" s="29"/>
      <c r="BE457" s="29"/>
      <c r="BF457" s="29"/>
      <c r="BG457" s="29"/>
      <c r="BH457" s="29"/>
      <c r="BI457" s="29"/>
      <c r="BJ457" s="29"/>
      <c r="BK457" s="29"/>
      <c r="BL457" s="29"/>
      <c r="BM457" s="29"/>
      <c r="BN457" s="29"/>
      <c r="BO457" s="29"/>
      <c r="BP457" s="29"/>
      <c r="BQ457" s="29"/>
      <c r="BR457" s="29"/>
      <c r="BS457" s="29"/>
      <c r="BT457" s="29"/>
      <c r="BU457" s="29"/>
      <c r="BV457" s="29"/>
      <c r="BW457" s="29"/>
      <c r="BX457" s="29"/>
      <c r="BY457" s="29"/>
      <c r="BZ457" s="29"/>
      <c r="CA457" s="29"/>
      <c r="CB457" s="29"/>
      <c r="CC457" s="29"/>
      <c r="CD457" s="29"/>
      <c r="CE457" s="29"/>
      <c r="CF457" s="29"/>
      <c r="CG457" s="29"/>
      <c r="CH457" s="29"/>
      <c r="CI457" s="29"/>
      <c r="CJ457" s="29"/>
      <c r="CK457" s="29"/>
      <c r="CL457" s="29"/>
      <c r="CM457" s="29"/>
      <c r="CN457" s="29"/>
      <c r="CO457" s="29"/>
      <c r="CP457" s="29"/>
      <c r="CQ457" s="29"/>
      <c r="CR457" s="29"/>
      <c r="CS457" s="29"/>
      <c r="CT457" s="29"/>
      <c r="CU457" s="29"/>
      <c r="CV457" s="29"/>
      <c r="CW457" s="29"/>
      <c r="CX457" s="29"/>
      <c r="CY457" s="29"/>
      <c r="CZ457" s="29"/>
      <c r="DA457" s="29"/>
      <c r="DB457" s="29"/>
      <c r="DC457" s="29"/>
      <c r="DD457" s="29"/>
      <c r="DE457" s="29"/>
      <c r="DF457" s="29"/>
      <c r="DG457" s="29"/>
      <c r="DH457" s="29"/>
      <c r="DI457" s="29"/>
      <c r="DJ457" s="29"/>
      <c r="DK457" s="29"/>
      <c r="DL457" s="29"/>
      <c r="DM457" s="29"/>
      <c r="DN457" s="29"/>
      <c r="DO457" s="29"/>
      <c r="DP457" s="29"/>
      <c r="DQ457" s="29"/>
      <c r="DR457" s="29"/>
      <c r="DS457" s="29"/>
      <c r="DT457" s="29"/>
      <c r="DU457" s="29"/>
      <c r="DV457" s="29"/>
      <c r="DW457" s="29"/>
      <c r="DX457" s="29"/>
      <c r="DY457" s="29"/>
      <c r="DZ457" s="29"/>
      <c r="EA457" s="29"/>
      <c r="EB457" s="29"/>
      <c r="EC457" s="29"/>
      <c r="ED457" s="29"/>
      <c r="EE457" s="29"/>
      <c r="EF457" s="29"/>
      <c r="EG457" s="29"/>
      <c r="EH457" s="29"/>
      <c r="EI457" s="29"/>
      <c r="EJ457" s="29"/>
      <c r="EK457" s="29"/>
      <c r="EL457" s="29"/>
      <c r="EM457" s="29"/>
      <c r="EN457" s="29"/>
      <c r="EO457" s="29"/>
      <c r="EP457" s="29"/>
      <c r="EQ457" s="29"/>
      <c r="ER457" s="29"/>
      <c r="ES457" s="29"/>
      <c r="ET457" s="29"/>
      <c r="EU457" s="29"/>
      <c r="EV457" s="29"/>
      <c r="EW457" s="29"/>
      <c r="EX457" s="29"/>
      <c r="EY457" s="29"/>
      <c r="EZ457" s="29"/>
      <c r="FA457" s="29"/>
      <c r="FB457" s="29"/>
      <c r="FC457" s="29"/>
      <c r="FD457" s="29"/>
      <c r="FE457" s="29"/>
      <c r="FF457" s="29"/>
      <c r="FG457" s="29"/>
      <c r="FH457" s="29"/>
      <c r="FI457" s="29"/>
      <c r="FJ457" s="29"/>
      <c r="FK457" s="29"/>
      <c r="FL457" s="29"/>
      <c r="FM457" s="29"/>
      <c r="FN457" s="29"/>
      <c r="FO457" s="29"/>
      <c r="FP457" s="29"/>
      <c r="FQ457" s="29"/>
      <c r="FR457" s="29"/>
      <c r="FS457" s="29"/>
      <c r="FT457" s="29"/>
      <c r="FU457" s="29"/>
      <c r="FV457" s="29"/>
      <c r="FW457" s="29"/>
      <c r="FX457" s="29"/>
      <c r="FY457" s="29"/>
      <c r="FZ457" s="29"/>
      <c r="GA457" s="29"/>
      <c r="GB457" s="29"/>
      <c r="GC457" s="29"/>
      <c r="GD457" s="29"/>
      <c r="GE457" s="29"/>
      <c r="GF457" s="29"/>
      <c r="GG457" s="29"/>
      <c r="GH457" s="29"/>
      <c r="GI457" s="29"/>
      <c r="GJ457" s="29"/>
      <c r="GK457" s="29"/>
      <c r="GL457" s="29"/>
      <c r="GM457" s="29"/>
      <c r="GN457" s="29"/>
      <c r="GO457" s="29"/>
      <c r="GP457" s="29"/>
      <c r="GQ457" s="29"/>
      <c r="GR457" s="29"/>
      <c r="GS457" s="29"/>
      <c r="GT457" s="29"/>
      <c r="GU457" s="29"/>
      <c r="GV457" s="29"/>
      <c r="GW457" s="29"/>
      <c r="GX457" s="29"/>
      <c r="GY457" s="29"/>
      <c r="GZ457" s="29"/>
      <c r="HA457" s="29"/>
      <c r="HB457" s="29"/>
      <c r="HC457" s="29"/>
      <c r="HD457" s="29"/>
      <c r="HE457" s="29"/>
      <c r="HF457" s="29"/>
      <c r="HG457" s="29"/>
      <c r="HH457" s="29"/>
      <c r="HI457" s="29"/>
      <c r="HJ457" s="29"/>
      <c r="HK457" s="29"/>
      <c r="HL457" s="29"/>
      <c r="HM457" s="29"/>
      <c r="HN457" s="29"/>
      <c r="HO457" s="29"/>
      <c r="HP457" s="29"/>
      <c r="HQ457" s="29"/>
      <c r="HR457" s="29"/>
      <c r="HS457" s="29"/>
      <c r="HT457" s="29"/>
      <c r="HU457" s="29"/>
      <c r="HV457" s="29"/>
      <c r="HW457" s="29"/>
      <c r="HX457" s="29"/>
      <c r="HY457" s="29"/>
      <c r="HZ457" s="29"/>
      <c r="IA457" s="29"/>
      <c r="IB457" s="29"/>
      <c r="IC457" s="29"/>
      <c r="ID457" s="29"/>
      <c r="IE457" s="29"/>
      <c r="IF457" s="29"/>
      <c r="IG457" s="29"/>
      <c r="IH457" s="29"/>
      <c r="II457" s="29"/>
      <c r="IJ457" s="29"/>
      <c r="IK457" s="29"/>
      <c r="IL457" s="29"/>
      <c r="IM457" s="29"/>
      <c r="IN457" s="29"/>
      <c r="IO457" s="29"/>
      <c r="IP457" s="29"/>
      <c r="IQ457" s="29"/>
      <c r="IR457" s="29"/>
      <c r="IS457" s="29"/>
      <c r="IT457" s="29"/>
      <c r="IU457" s="29"/>
      <c r="IV457" s="29"/>
      <c r="IW457" s="29"/>
      <c r="IX457" s="29"/>
      <c r="IY457" s="29"/>
      <c r="IZ457" s="29"/>
      <c r="JA457" s="29"/>
      <c r="JB457" s="29"/>
      <c r="JC457" s="29"/>
      <c r="JD457" s="29"/>
      <c r="JE457" s="29"/>
      <c r="JF457" s="29"/>
      <c r="JG457" s="29"/>
      <c r="JH457" s="29"/>
      <c r="JI457" s="29"/>
      <c r="JJ457" s="29"/>
      <c r="JK457" s="29"/>
      <c r="JL457" s="29"/>
      <c r="JM457" s="29"/>
      <c r="JN457" s="29"/>
      <c r="JO457" s="29"/>
      <c r="JP457" s="29"/>
      <c r="JQ457" s="29"/>
      <c r="JR457" s="29"/>
      <c r="JS457" s="29"/>
      <c r="JT457" s="29"/>
      <c r="JU457" s="29"/>
      <c r="JV457" s="29"/>
      <c r="JW457" s="29"/>
      <c r="JX457" s="29"/>
      <c r="JY457" s="29"/>
      <c r="JZ457" s="29"/>
      <c r="KA457" s="29"/>
      <c r="KB457" s="29"/>
      <c r="KC457" s="29"/>
      <c r="KD457" s="29"/>
      <c r="KE457" s="29"/>
      <c r="KF457" s="29"/>
      <c r="KG457" s="29"/>
      <c r="KH457" s="29"/>
      <c r="KI457" s="29"/>
      <c r="KJ457" s="29"/>
      <c r="KK457" s="29"/>
      <c r="KL457" s="29"/>
      <c r="KM457" s="29"/>
      <c r="KN457" s="29"/>
      <c r="KO457" s="29"/>
      <c r="KP457" s="29"/>
      <c r="KQ457" s="29"/>
      <c r="KR457" s="29"/>
      <c r="KS457" s="29"/>
      <c r="KT457" s="29"/>
      <c r="KU457" s="29"/>
      <c r="KV457" s="29"/>
      <c r="KW457" s="29"/>
      <c r="KX457" s="29"/>
      <c r="KY457" s="29"/>
      <c r="KZ457" s="29"/>
      <c r="LA457" s="29"/>
      <c r="LB457" s="29"/>
      <c r="LC457" s="29"/>
      <c r="LD457" s="29"/>
      <c r="LE457" s="29"/>
      <c r="LF457" s="29"/>
      <c r="LG457" s="29"/>
      <c r="LH457" s="29"/>
      <c r="LI457" s="29"/>
      <c r="LJ457" s="29"/>
      <c r="LK457" s="29"/>
      <c r="LL457" s="29"/>
      <c r="LM457" s="29"/>
      <c r="LN457" s="29"/>
      <c r="LO457" s="29"/>
      <c r="LP457" s="29"/>
      <c r="LQ457" s="29"/>
      <c r="LR457" s="29"/>
      <c r="LS457" s="29"/>
      <c r="LT457" s="29"/>
      <c r="LU457" s="29"/>
      <c r="LV457" s="29"/>
      <c r="LW457" s="29"/>
      <c r="LX457" s="29"/>
      <c r="LY457" s="29"/>
      <c r="LZ457" s="29"/>
      <c r="MA457" s="29"/>
      <c r="MB457" s="29"/>
      <c r="MC457" s="29"/>
      <c r="MD457" s="29"/>
      <c r="ME457" s="29"/>
      <c r="MF457" s="29"/>
      <c r="MG457" s="29"/>
      <c r="MH457" s="29"/>
      <c r="MI457" s="29"/>
      <c r="MJ457" s="29"/>
      <c r="MK457" s="29"/>
      <c r="ML457" s="29"/>
      <c r="MM457" s="29"/>
      <c r="MN457" s="29"/>
      <c r="MO457" s="29"/>
      <c r="MP457" s="29"/>
      <c r="MQ457" s="29"/>
      <c r="MR457" s="29"/>
      <c r="MS457" s="29"/>
      <c r="MT457" s="29"/>
      <c r="MU457" s="29"/>
      <c r="MV457" s="29"/>
      <c r="MW457" s="29"/>
      <c r="MX457" s="29"/>
      <c r="MY457" s="29"/>
      <c r="MZ457" s="29"/>
      <c r="NA457" s="29"/>
      <c r="NB457" s="29"/>
      <c r="NC457" s="29"/>
      <c r="ND457" s="29"/>
      <c r="NE457" s="29"/>
    </row>
    <row r="458" spans="1:369" ht="16.5" customHeight="1">
      <c r="A458" s="83" t="s">
        <v>717</v>
      </c>
      <c r="B458" s="83"/>
      <c r="C458" s="490"/>
      <c r="D458" s="83"/>
      <c r="E458" s="37" t="s">
        <v>5887</v>
      </c>
      <c r="F458" s="14" t="s">
        <v>6874</v>
      </c>
      <c r="G458" s="37" t="s">
        <v>5888</v>
      </c>
      <c r="H458" s="15">
        <v>2021</v>
      </c>
      <c r="I458" s="15">
        <v>1</v>
      </c>
      <c r="J458" s="15">
        <v>0</v>
      </c>
      <c r="K458" s="15">
        <v>0</v>
      </c>
      <c r="L458" s="16" t="s">
        <v>6877</v>
      </c>
      <c r="M458" s="16" t="s">
        <v>6877</v>
      </c>
      <c r="N458" s="16" t="s">
        <v>6873</v>
      </c>
      <c r="O458" s="17">
        <v>2304</v>
      </c>
      <c r="P458" s="17">
        <v>0</v>
      </c>
      <c r="Q458" s="17">
        <v>0</v>
      </c>
      <c r="R458" s="18" t="s">
        <v>33</v>
      </c>
      <c r="S458" s="19">
        <v>60</v>
      </c>
      <c r="T458" s="19">
        <v>220</v>
      </c>
      <c r="U458" s="19">
        <v>3.2409090909090907</v>
      </c>
      <c r="V458" s="19">
        <v>0</v>
      </c>
      <c r="W458" s="20">
        <v>0.71299999999999997</v>
      </c>
      <c r="X458" s="21">
        <v>1642.752</v>
      </c>
      <c r="Y458" s="22" t="s">
        <v>33</v>
      </c>
      <c r="Z458" s="86" t="s">
        <v>6861</v>
      </c>
      <c r="AA458" s="15"/>
      <c r="AB458" s="15"/>
      <c r="AC458" s="15"/>
      <c r="AD458" s="25"/>
      <c r="AE458" s="26"/>
      <c r="AF458" s="27"/>
      <c r="AG458" s="29"/>
      <c r="AH458" s="29"/>
      <c r="AI458" s="29"/>
      <c r="AJ458" s="29"/>
      <c r="AK458" s="29"/>
      <c r="AL458" s="29"/>
      <c r="AM458" s="29"/>
      <c r="AN458" s="29"/>
      <c r="AO458" s="29"/>
      <c r="AP458" s="29"/>
      <c r="AQ458" s="29"/>
      <c r="AR458" s="29"/>
      <c r="AS458" s="29"/>
      <c r="AT458" s="29"/>
      <c r="AU458" s="29"/>
      <c r="AV458" s="29"/>
      <c r="AW458" s="29"/>
      <c r="AX458" s="29"/>
      <c r="AY458" s="29"/>
      <c r="AZ458" s="29"/>
      <c r="BA458" s="29"/>
      <c r="BB458" s="29"/>
      <c r="BC458" s="29"/>
      <c r="BD458" s="29"/>
      <c r="BE458" s="29"/>
      <c r="BF458" s="29"/>
      <c r="BG458" s="29"/>
      <c r="BH458" s="29"/>
      <c r="BI458" s="29"/>
      <c r="BJ458" s="29"/>
      <c r="BK458" s="29"/>
      <c r="BL458" s="29"/>
      <c r="BM458" s="29"/>
      <c r="BN458" s="29"/>
      <c r="BO458" s="29"/>
      <c r="BP458" s="29"/>
      <c r="BQ458" s="29"/>
      <c r="BR458" s="29"/>
      <c r="BS458" s="29"/>
      <c r="BT458" s="29"/>
      <c r="BU458" s="29"/>
      <c r="BV458" s="29"/>
      <c r="BW458" s="29"/>
      <c r="BX458" s="29"/>
      <c r="BY458" s="29"/>
      <c r="BZ458" s="29"/>
      <c r="CA458" s="29"/>
      <c r="CB458" s="29"/>
      <c r="CC458" s="29"/>
      <c r="CD458" s="29"/>
      <c r="CE458" s="29"/>
      <c r="CF458" s="29"/>
      <c r="CG458" s="29"/>
      <c r="CH458" s="29"/>
      <c r="CI458" s="29"/>
      <c r="CJ458" s="29"/>
      <c r="CK458" s="29"/>
      <c r="CL458" s="29"/>
      <c r="CM458" s="29"/>
      <c r="CN458" s="29"/>
      <c r="CO458" s="29"/>
      <c r="CP458" s="29"/>
      <c r="CQ458" s="29"/>
      <c r="CR458" s="29"/>
      <c r="CS458" s="29"/>
      <c r="CT458" s="29"/>
      <c r="CU458" s="29"/>
      <c r="CV458" s="29"/>
      <c r="CW458" s="29"/>
      <c r="CX458" s="29"/>
      <c r="CY458" s="29"/>
      <c r="CZ458" s="29"/>
      <c r="DA458" s="29"/>
      <c r="DB458" s="29"/>
      <c r="DC458" s="29"/>
      <c r="DD458" s="29"/>
      <c r="DE458" s="29"/>
      <c r="DF458" s="29"/>
      <c r="DG458" s="29"/>
      <c r="DH458" s="29"/>
      <c r="DI458" s="29"/>
      <c r="DJ458" s="29"/>
      <c r="DK458" s="29"/>
      <c r="DL458" s="29"/>
      <c r="DM458" s="29"/>
      <c r="DN458" s="29"/>
      <c r="DO458" s="29"/>
      <c r="DP458" s="29"/>
      <c r="DQ458" s="29"/>
      <c r="DR458" s="29"/>
      <c r="DS458" s="29"/>
      <c r="DT458" s="29"/>
      <c r="DU458" s="29"/>
      <c r="DV458" s="29"/>
      <c r="DW458" s="29"/>
      <c r="DX458" s="29"/>
      <c r="DY458" s="29"/>
      <c r="DZ458" s="29"/>
      <c r="EA458" s="29"/>
      <c r="EB458" s="29"/>
      <c r="EC458" s="29"/>
      <c r="ED458" s="29"/>
      <c r="EE458" s="29"/>
      <c r="EF458" s="29"/>
      <c r="EG458" s="29"/>
      <c r="EH458" s="29"/>
      <c r="EI458" s="29"/>
      <c r="EJ458" s="29"/>
      <c r="EK458" s="29"/>
      <c r="EL458" s="29"/>
      <c r="EM458" s="29"/>
      <c r="EN458" s="29"/>
      <c r="EO458" s="29"/>
      <c r="EP458" s="29"/>
      <c r="EQ458" s="29"/>
      <c r="ER458" s="29"/>
      <c r="ES458" s="29"/>
      <c r="ET458" s="29"/>
      <c r="EU458" s="29"/>
      <c r="EV458" s="29"/>
      <c r="EW458" s="29"/>
      <c r="EX458" s="29"/>
      <c r="EY458" s="29"/>
      <c r="EZ458" s="29"/>
      <c r="FA458" s="29"/>
      <c r="FB458" s="29"/>
      <c r="FC458" s="29"/>
      <c r="FD458" s="29"/>
      <c r="FE458" s="29"/>
      <c r="FF458" s="29"/>
      <c r="FG458" s="29"/>
      <c r="FH458" s="29"/>
      <c r="FI458" s="29"/>
      <c r="FJ458" s="29"/>
      <c r="FK458" s="29"/>
      <c r="FL458" s="29"/>
      <c r="FM458" s="29"/>
      <c r="FN458" s="29"/>
      <c r="FO458" s="29"/>
      <c r="FP458" s="29"/>
      <c r="FQ458" s="29"/>
      <c r="FR458" s="29"/>
      <c r="FS458" s="29"/>
      <c r="FT458" s="29"/>
      <c r="FU458" s="29"/>
      <c r="FV458" s="29"/>
      <c r="FW458" s="29"/>
      <c r="FX458" s="29"/>
      <c r="FY458" s="29"/>
      <c r="FZ458" s="29"/>
      <c r="GA458" s="29"/>
      <c r="GB458" s="29"/>
      <c r="GC458" s="29"/>
      <c r="GD458" s="29"/>
      <c r="GE458" s="29"/>
      <c r="GF458" s="29"/>
      <c r="GG458" s="29"/>
      <c r="GH458" s="29"/>
      <c r="GI458" s="29"/>
      <c r="GJ458" s="29"/>
      <c r="GK458" s="29"/>
      <c r="GL458" s="29"/>
      <c r="GM458" s="29"/>
      <c r="GN458" s="29"/>
      <c r="GO458" s="29"/>
      <c r="GP458" s="29"/>
      <c r="GQ458" s="29"/>
      <c r="GR458" s="29"/>
      <c r="GS458" s="29"/>
      <c r="GT458" s="29"/>
      <c r="GU458" s="29"/>
      <c r="GV458" s="29"/>
      <c r="GW458" s="29"/>
      <c r="GX458" s="29"/>
      <c r="GY458" s="29"/>
      <c r="GZ458" s="29"/>
      <c r="HA458" s="29"/>
      <c r="HB458" s="29"/>
      <c r="HC458" s="29"/>
      <c r="HD458" s="29"/>
      <c r="HE458" s="29"/>
      <c r="HF458" s="29"/>
      <c r="HG458" s="29"/>
      <c r="HH458" s="29"/>
      <c r="HI458" s="29"/>
      <c r="HJ458" s="29"/>
      <c r="HK458" s="29"/>
      <c r="HL458" s="29"/>
      <c r="HM458" s="29"/>
      <c r="HN458" s="29"/>
      <c r="HO458" s="29"/>
      <c r="HP458" s="29"/>
      <c r="HQ458" s="29"/>
      <c r="HR458" s="29"/>
      <c r="HS458" s="29"/>
      <c r="HT458" s="29"/>
      <c r="HU458" s="29"/>
      <c r="HV458" s="29"/>
      <c r="HW458" s="29"/>
      <c r="HX458" s="29"/>
      <c r="HY458" s="29"/>
      <c r="HZ458" s="29"/>
      <c r="IA458" s="29"/>
      <c r="IB458" s="29"/>
      <c r="IC458" s="29"/>
      <c r="ID458" s="29"/>
      <c r="IE458" s="29"/>
      <c r="IF458" s="29"/>
      <c r="IG458" s="29"/>
      <c r="IH458" s="29"/>
      <c r="II458" s="29"/>
      <c r="IJ458" s="29"/>
      <c r="IK458" s="29"/>
      <c r="IL458" s="29"/>
      <c r="IM458" s="29"/>
      <c r="IN458" s="29"/>
      <c r="IO458" s="29"/>
      <c r="IP458" s="29"/>
      <c r="IQ458" s="29"/>
      <c r="IR458" s="29"/>
      <c r="IS458" s="29"/>
      <c r="IT458" s="29"/>
      <c r="IU458" s="29"/>
      <c r="IV458" s="29"/>
      <c r="IW458" s="29"/>
      <c r="IX458" s="29"/>
      <c r="IY458" s="29"/>
      <c r="IZ458" s="29"/>
      <c r="JA458" s="29"/>
      <c r="JB458" s="29"/>
      <c r="JC458" s="29"/>
      <c r="JD458" s="29"/>
      <c r="JE458" s="29"/>
      <c r="JF458" s="29"/>
      <c r="JG458" s="29"/>
      <c r="JH458" s="29"/>
      <c r="JI458" s="29"/>
      <c r="JJ458" s="29"/>
      <c r="JK458" s="29"/>
      <c r="JL458" s="29"/>
      <c r="JM458" s="29"/>
      <c r="JN458" s="29"/>
      <c r="JO458" s="29"/>
      <c r="JP458" s="29"/>
      <c r="JQ458" s="29"/>
      <c r="JR458" s="29"/>
      <c r="JS458" s="29"/>
      <c r="JT458" s="29"/>
      <c r="JU458" s="29"/>
      <c r="JV458" s="29"/>
      <c r="JW458" s="29"/>
      <c r="JX458" s="29"/>
      <c r="JY458" s="29"/>
      <c r="JZ458" s="29"/>
      <c r="KA458" s="29"/>
      <c r="KB458" s="29"/>
      <c r="KC458" s="29"/>
      <c r="KD458" s="29"/>
      <c r="KE458" s="29"/>
      <c r="KF458" s="29"/>
      <c r="KG458" s="29"/>
      <c r="KH458" s="29"/>
      <c r="KI458" s="29"/>
      <c r="KJ458" s="29"/>
      <c r="KK458" s="29"/>
      <c r="KL458" s="29"/>
      <c r="KM458" s="29"/>
      <c r="KN458" s="29"/>
      <c r="KO458" s="29"/>
      <c r="KP458" s="29"/>
      <c r="KQ458" s="29"/>
      <c r="KR458" s="29"/>
      <c r="KS458" s="29"/>
      <c r="KT458" s="29"/>
      <c r="KU458" s="29"/>
      <c r="KV458" s="29"/>
      <c r="KW458" s="29"/>
      <c r="KX458" s="29"/>
      <c r="KY458" s="29"/>
      <c r="KZ458" s="29"/>
      <c r="LA458" s="29"/>
      <c r="LB458" s="29"/>
      <c r="LC458" s="29"/>
      <c r="LD458" s="29"/>
      <c r="LE458" s="29"/>
      <c r="LF458" s="29"/>
      <c r="LG458" s="29"/>
      <c r="LH458" s="29"/>
      <c r="LI458" s="29"/>
      <c r="LJ458" s="29"/>
      <c r="LK458" s="29"/>
      <c r="LL458" s="29"/>
      <c r="LM458" s="29"/>
      <c r="LN458" s="29"/>
      <c r="LO458" s="29"/>
      <c r="LP458" s="29"/>
      <c r="LQ458" s="29"/>
      <c r="LR458" s="29"/>
      <c r="LS458" s="29"/>
      <c r="LT458" s="29"/>
      <c r="LU458" s="29"/>
      <c r="LV458" s="29"/>
      <c r="LW458" s="29"/>
      <c r="LX458" s="29"/>
      <c r="LY458" s="29"/>
      <c r="LZ458" s="29"/>
      <c r="MA458" s="29"/>
      <c r="MB458" s="29"/>
      <c r="MC458" s="29"/>
      <c r="MD458" s="29"/>
      <c r="ME458" s="29"/>
      <c r="MF458" s="29"/>
      <c r="MG458" s="29"/>
      <c r="MH458" s="29"/>
      <c r="MI458" s="29"/>
      <c r="MJ458" s="29"/>
      <c r="MK458" s="29"/>
      <c r="ML458" s="29"/>
      <c r="MM458" s="29"/>
      <c r="MN458" s="29"/>
      <c r="MO458" s="29"/>
      <c r="MP458" s="29"/>
      <c r="MQ458" s="29"/>
      <c r="MR458" s="29"/>
      <c r="MS458" s="29"/>
      <c r="MT458" s="29"/>
      <c r="MU458" s="29"/>
      <c r="MV458" s="29"/>
      <c r="MW458" s="29"/>
      <c r="MX458" s="29"/>
      <c r="MY458" s="29"/>
      <c r="MZ458" s="29"/>
      <c r="NA458" s="29"/>
      <c r="NB458" s="29"/>
      <c r="NC458" s="29"/>
      <c r="ND458" s="29"/>
      <c r="NE458" s="29"/>
    </row>
    <row r="459" spans="1:369" ht="16.5" customHeight="1">
      <c r="A459" s="83" t="s">
        <v>717</v>
      </c>
      <c r="B459" s="83"/>
      <c r="C459" s="490"/>
      <c r="D459" s="83"/>
      <c r="E459" s="37" t="s">
        <v>5889</v>
      </c>
      <c r="F459" s="14" t="s">
        <v>6874</v>
      </c>
      <c r="G459" s="37" t="s">
        <v>5890</v>
      </c>
      <c r="H459" s="15">
        <v>2021</v>
      </c>
      <c r="I459" s="15">
        <v>1</v>
      </c>
      <c r="J459" s="15">
        <v>0</v>
      </c>
      <c r="K459" s="15">
        <v>0</v>
      </c>
      <c r="L459" s="16" t="s">
        <v>6877</v>
      </c>
      <c r="M459" s="16" t="s">
        <v>6877</v>
      </c>
      <c r="N459" s="16" t="s">
        <v>6873</v>
      </c>
      <c r="O459" s="17">
        <v>2304</v>
      </c>
      <c r="P459" s="17">
        <v>0</v>
      </c>
      <c r="Q459" s="17">
        <v>0</v>
      </c>
      <c r="R459" s="18" t="s">
        <v>33</v>
      </c>
      <c r="S459" s="19">
        <v>60</v>
      </c>
      <c r="T459" s="19">
        <v>220</v>
      </c>
      <c r="U459" s="19">
        <v>3.2409090909090907</v>
      </c>
      <c r="V459" s="19">
        <v>0</v>
      </c>
      <c r="W459" s="20">
        <v>0.71299999999999997</v>
      </c>
      <c r="X459" s="21">
        <v>1642.752</v>
      </c>
      <c r="Y459" s="22" t="s">
        <v>33</v>
      </c>
      <c r="Z459" s="86" t="s">
        <v>6861</v>
      </c>
      <c r="AA459" s="15"/>
      <c r="AB459" s="15"/>
      <c r="AC459" s="15"/>
      <c r="AD459" s="25"/>
      <c r="AE459" s="26"/>
      <c r="AF459" s="27"/>
      <c r="AG459" s="29"/>
      <c r="AH459" s="29"/>
      <c r="AI459" s="29"/>
      <c r="AJ459" s="29"/>
      <c r="AK459" s="29"/>
      <c r="AL459" s="29"/>
      <c r="AM459" s="29"/>
      <c r="AN459" s="29"/>
      <c r="AO459" s="29"/>
      <c r="AP459" s="29"/>
      <c r="AQ459" s="29"/>
      <c r="AR459" s="29"/>
      <c r="AS459" s="29"/>
      <c r="AT459" s="29"/>
      <c r="AU459" s="29"/>
      <c r="AV459" s="29"/>
      <c r="AW459" s="29"/>
      <c r="AX459" s="29"/>
      <c r="AY459" s="29"/>
      <c r="AZ459" s="29"/>
      <c r="BA459" s="29"/>
      <c r="BB459" s="29"/>
      <c r="BC459" s="29"/>
      <c r="BD459" s="29"/>
      <c r="BE459" s="29"/>
      <c r="BF459" s="29"/>
      <c r="BG459" s="29"/>
      <c r="BH459" s="29"/>
      <c r="BI459" s="29"/>
      <c r="BJ459" s="29"/>
      <c r="BK459" s="29"/>
      <c r="BL459" s="29"/>
      <c r="BM459" s="29"/>
      <c r="BN459" s="29"/>
      <c r="BO459" s="29"/>
      <c r="BP459" s="29"/>
      <c r="BQ459" s="29"/>
      <c r="BR459" s="29"/>
      <c r="BS459" s="29"/>
      <c r="BT459" s="29"/>
      <c r="BU459" s="29"/>
      <c r="BV459" s="29"/>
      <c r="BW459" s="29"/>
      <c r="BX459" s="29"/>
      <c r="BY459" s="29"/>
      <c r="BZ459" s="29"/>
      <c r="CA459" s="29"/>
      <c r="CB459" s="29"/>
      <c r="CC459" s="29"/>
      <c r="CD459" s="29"/>
      <c r="CE459" s="29"/>
      <c r="CF459" s="29"/>
      <c r="CG459" s="29"/>
      <c r="CH459" s="29"/>
      <c r="CI459" s="29"/>
      <c r="CJ459" s="29"/>
      <c r="CK459" s="29"/>
      <c r="CL459" s="29"/>
      <c r="CM459" s="29"/>
      <c r="CN459" s="29"/>
      <c r="CO459" s="29"/>
      <c r="CP459" s="29"/>
      <c r="CQ459" s="29"/>
      <c r="CR459" s="29"/>
      <c r="CS459" s="29"/>
      <c r="CT459" s="29"/>
      <c r="CU459" s="29"/>
      <c r="CV459" s="29"/>
      <c r="CW459" s="29"/>
      <c r="CX459" s="29"/>
      <c r="CY459" s="29"/>
      <c r="CZ459" s="29"/>
      <c r="DA459" s="29"/>
      <c r="DB459" s="29"/>
      <c r="DC459" s="29"/>
      <c r="DD459" s="29"/>
      <c r="DE459" s="29"/>
      <c r="DF459" s="29"/>
      <c r="DG459" s="29"/>
      <c r="DH459" s="29"/>
      <c r="DI459" s="29"/>
      <c r="DJ459" s="29"/>
      <c r="DK459" s="29"/>
      <c r="DL459" s="29"/>
      <c r="DM459" s="29"/>
      <c r="DN459" s="29"/>
      <c r="DO459" s="29"/>
      <c r="DP459" s="29"/>
      <c r="DQ459" s="29"/>
      <c r="DR459" s="29"/>
      <c r="DS459" s="29"/>
      <c r="DT459" s="29"/>
      <c r="DU459" s="29"/>
      <c r="DV459" s="29"/>
      <c r="DW459" s="29"/>
      <c r="DX459" s="29"/>
      <c r="DY459" s="29"/>
      <c r="DZ459" s="29"/>
      <c r="EA459" s="29"/>
      <c r="EB459" s="29"/>
      <c r="EC459" s="29"/>
      <c r="ED459" s="29"/>
      <c r="EE459" s="29"/>
      <c r="EF459" s="29"/>
      <c r="EG459" s="29"/>
      <c r="EH459" s="29"/>
      <c r="EI459" s="29"/>
      <c r="EJ459" s="29"/>
      <c r="EK459" s="29"/>
      <c r="EL459" s="29"/>
      <c r="EM459" s="29"/>
      <c r="EN459" s="29"/>
      <c r="EO459" s="29"/>
      <c r="EP459" s="29"/>
      <c r="EQ459" s="29"/>
      <c r="ER459" s="29"/>
      <c r="ES459" s="29"/>
      <c r="ET459" s="29"/>
      <c r="EU459" s="29"/>
      <c r="EV459" s="29"/>
      <c r="EW459" s="29"/>
      <c r="EX459" s="29"/>
      <c r="EY459" s="29"/>
      <c r="EZ459" s="29"/>
      <c r="FA459" s="29"/>
      <c r="FB459" s="29"/>
      <c r="FC459" s="29"/>
      <c r="FD459" s="29"/>
      <c r="FE459" s="29"/>
      <c r="FF459" s="29"/>
      <c r="FG459" s="29"/>
      <c r="FH459" s="29"/>
      <c r="FI459" s="29"/>
      <c r="FJ459" s="29"/>
      <c r="FK459" s="29"/>
      <c r="FL459" s="29"/>
      <c r="FM459" s="29"/>
      <c r="FN459" s="29"/>
      <c r="FO459" s="29"/>
      <c r="FP459" s="29"/>
      <c r="FQ459" s="29"/>
      <c r="FR459" s="29"/>
      <c r="FS459" s="29"/>
      <c r="FT459" s="29"/>
      <c r="FU459" s="29"/>
      <c r="FV459" s="29"/>
      <c r="FW459" s="29"/>
      <c r="FX459" s="29"/>
      <c r="FY459" s="29"/>
      <c r="FZ459" s="29"/>
      <c r="GA459" s="29"/>
      <c r="GB459" s="29"/>
      <c r="GC459" s="29"/>
      <c r="GD459" s="29"/>
      <c r="GE459" s="29"/>
      <c r="GF459" s="29"/>
      <c r="GG459" s="29"/>
      <c r="GH459" s="29"/>
      <c r="GI459" s="29"/>
      <c r="GJ459" s="29"/>
      <c r="GK459" s="29"/>
      <c r="GL459" s="29"/>
      <c r="GM459" s="29"/>
      <c r="GN459" s="29"/>
      <c r="GO459" s="29"/>
      <c r="GP459" s="29"/>
      <c r="GQ459" s="29"/>
      <c r="GR459" s="29"/>
      <c r="GS459" s="29"/>
      <c r="GT459" s="29"/>
      <c r="GU459" s="29"/>
      <c r="GV459" s="29"/>
      <c r="GW459" s="29"/>
      <c r="GX459" s="29"/>
      <c r="GY459" s="29"/>
      <c r="GZ459" s="29"/>
      <c r="HA459" s="29"/>
      <c r="HB459" s="29"/>
      <c r="HC459" s="29"/>
      <c r="HD459" s="29"/>
      <c r="HE459" s="29"/>
      <c r="HF459" s="29"/>
      <c r="HG459" s="29"/>
      <c r="HH459" s="29"/>
      <c r="HI459" s="29"/>
      <c r="HJ459" s="29"/>
      <c r="HK459" s="29"/>
      <c r="HL459" s="29"/>
      <c r="HM459" s="29"/>
      <c r="HN459" s="29"/>
      <c r="HO459" s="29"/>
      <c r="HP459" s="29"/>
      <c r="HQ459" s="29"/>
      <c r="HR459" s="29"/>
      <c r="HS459" s="29"/>
      <c r="HT459" s="29"/>
      <c r="HU459" s="29"/>
      <c r="HV459" s="29"/>
      <c r="HW459" s="29"/>
      <c r="HX459" s="29"/>
      <c r="HY459" s="29"/>
      <c r="HZ459" s="29"/>
      <c r="IA459" s="29"/>
      <c r="IB459" s="29"/>
      <c r="IC459" s="29"/>
      <c r="ID459" s="29"/>
      <c r="IE459" s="29"/>
      <c r="IF459" s="29"/>
      <c r="IG459" s="29"/>
      <c r="IH459" s="29"/>
      <c r="II459" s="29"/>
      <c r="IJ459" s="29"/>
      <c r="IK459" s="29"/>
      <c r="IL459" s="29"/>
      <c r="IM459" s="29"/>
      <c r="IN459" s="29"/>
      <c r="IO459" s="29"/>
      <c r="IP459" s="29"/>
      <c r="IQ459" s="29"/>
      <c r="IR459" s="29"/>
      <c r="IS459" s="29"/>
      <c r="IT459" s="29"/>
      <c r="IU459" s="29"/>
      <c r="IV459" s="29"/>
      <c r="IW459" s="29"/>
      <c r="IX459" s="29"/>
      <c r="IY459" s="29"/>
      <c r="IZ459" s="29"/>
      <c r="JA459" s="29"/>
      <c r="JB459" s="29"/>
      <c r="JC459" s="29"/>
      <c r="JD459" s="29"/>
      <c r="JE459" s="29"/>
      <c r="JF459" s="29"/>
      <c r="JG459" s="29"/>
      <c r="JH459" s="29"/>
      <c r="JI459" s="29"/>
      <c r="JJ459" s="29"/>
      <c r="JK459" s="29"/>
      <c r="JL459" s="29"/>
      <c r="JM459" s="29"/>
      <c r="JN459" s="29"/>
      <c r="JO459" s="29"/>
      <c r="JP459" s="29"/>
      <c r="JQ459" s="29"/>
      <c r="JR459" s="29"/>
      <c r="JS459" s="29"/>
      <c r="JT459" s="29"/>
      <c r="JU459" s="29"/>
      <c r="JV459" s="29"/>
      <c r="JW459" s="29"/>
      <c r="JX459" s="29"/>
      <c r="JY459" s="29"/>
      <c r="JZ459" s="29"/>
      <c r="KA459" s="29"/>
      <c r="KB459" s="29"/>
      <c r="KC459" s="29"/>
      <c r="KD459" s="29"/>
      <c r="KE459" s="29"/>
      <c r="KF459" s="29"/>
      <c r="KG459" s="29"/>
      <c r="KH459" s="29"/>
      <c r="KI459" s="29"/>
      <c r="KJ459" s="29"/>
      <c r="KK459" s="29"/>
      <c r="KL459" s="29"/>
      <c r="KM459" s="29"/>
      <c r="KN459" s="29"/>
      <c r="KO459" s="29"/>
      <c r="KP459" s="29"/>
      <c r="KQ459" s="29"/>
      <c r="KR459" s="29"/>
      <c r="KS459" s="29"/>
      <c r="KT459" s="29"/>
      <c r="KU459" s="29"/>
      <c r="KV459" s="29"/>
      <c r="KW459" s="29"/>
      <c r="KX459" s="29"/>
      <c r="KY459" s="29"/>
      <c r="KZ459" s="29"/>
      <c r="LA459" s="29"/>
      <c r="LB459" s="29"/>
      <c r="LC459" s="29"/>
      <c r="LD459" s="29"/>
      <c r="LE459" s="29"/>
      <c r="LF459" s="29"/>
      <c r="LG459" s="29"/>
      <c r="LH459" s="29"/>
      <c r="LI459" s="29"/>
      <c r="LJ459" s="29"/>
      <c r="LK459" s="29"/>
      <c r="LL459" s="29"/>
      <c r="LM459" s="29"/>
      <c r="LN459" s="29"/>
      <c r="LO459" s="29"/>
      <c r="LP459" s="29"/>
      <c r="LQ459" s="29"/>
      <c r="LR459" s="29"/>
      <c r="LS459" s="29"/>
      <c r="LT459" s="29"/>
      <c r="LU459" s="29"/>
      <c r="LV459" s="29"/>
      <c r="LW459" s="29"/>
      <c r="LX459" s="29"/>
      <c r="LY459" s="29"/>
      <c r="LZ459" s="29"/>
      <c r="MA459" s="29"/>
      <c r="MB459" s="29"/>
      <c r="MC459" s="29"/>
      <c r="MD459" s="29"/>
      <c r="ME459" s="29"/>
      <c r="MF459" s="29"/>
      <c r="MG459" s="29"/>
      <c r="MH459" s="29"/>
      <c r="MI459" s="29"/>
      <c r="MJ459" s="29"/>
      <c r="MK459" s="29"/>
      <c r="ML459" s="29"/>
      <c r="MM459" s="29"/>
      <c r="MN459" s="29"/>
      <c r="MO459" s="29"/>
      <c r="MP459" s="29"/>
      <c r="MQ459" s="29"/>
      <c r="MR459" s="29"/>
      <c r="MS459" s="29"/>
      <c r="MT459" s="29"/>
      <c r="MU459" s="29"/>
      <c r="MV459" s="29"/>
      <c r="MW459" s="29"/>
      <c r="MX459" s="29"/>
      <c r="MY459" s="29"/>
      <c r="MZ459" s="29"/>
      <c r="NA459" s="29"/>
      <c r="NB459" s="29"/>
      <c r="NC459" s="29"/>
      <c r="ND459" s="29"/>
      <c r="NE459" s="29"/>
    </row>
    <row r="460" spans="1:369" ht="16.5" customHeight="1">
      <c r="A460" s="83" t="s">
        <v>717</v>
      </c>
      <c r="B460" s="83"/>
      <c r="C460" s="490"/>
      <c r="D460" s="83"/>
      <c r="E460" s="37" t="s">
        <v>5889</v>
      </c>
      <c r="F460" s="14" t="s">
        <v>6874</v>
      </c>
      <c r="G460" s="37" t="s">
        <v>5891</v>
      </c>
      <c r="H460" s="15">
        <v>2021</v>
      </c>
      <c r="I460" s="15">
        <v>1</v>
      </c>
      <c r="J460" s="15">
        <v>0</v>
      </c>
      <c r="K460" s="15">
        <v>0</v>
      </c>
      <c r="L460" s="16" t="s">
        <v>6877</v>
      </c>
      <c r="M460" s="16" t="s">
        <v>6877</v>
      </c>
      <c r="N460" s="16" t="s">
        <v>6873</v>
      </c>
      <c r="O460" s="17">
        <v>2304</v>
      </c>
      <c r="P460" s="17">
        <v>0</v>
      </c>
      <c r="Q460" s="17">
        <v>0</v>
      </c>
      <c r="R460" s="18" t="s">
        <v>33</v>
      </c>
      <c r="S460" s="19">
        <v>60</v>
      </c>
      <c r="T460" s="19">
        <v>220</v>
      </c>
      <c r="U460" s="19">
        <v>3.2409090909090907</v>
      </c>
      <c r="V460" s="19">
        <v>0</v>
      </c>
      <c r="W460" s="20">
        <v>0.71299999999999997</v>
      </c>
      <c r="X460" s="21">
        <v>1642.752</v>
      </c>
      <c r="Y460" s="22" t="s">
        <v>33</v>
      </c>
      <c r="Z460" s="86" t="s">
        <v>6861</v>
      </c>
      <c r="AA460" s="15"/>
      <c r="AB460" s="15"/>
      <c r="AC460" s="15"/>
      <c r="AD460" s="25"/>
      <c r="AE460" s="26"/>
      <c r="AF460" s="27"/>
      <c r="AG460" s="29"/>
      <c r="AH460" s="29"/>
      <c r="AI460" s="29"/>
      <c r="AJ460" s="29"/>
      <c r="AK460" s="29"/>
      <c r="AL460" s="29"/>
      <c r="AM460" s="29"/>
      <c r="AN460" s="29"/>
      <c r="AO460" s="29"/>
      <c r="AP460" s="29"/>
      <c r="AQ460" s="29"/>
      <c r="AR460" s="29"/>
      <c r="AS460" s="29"/>
      <c r="AT460" s="29"/>
      <c r="AU460" s="29"/>
      <c r="AV460" s="29"/>
      <c r="AW460" s="29"/>
      <c r="AX460" s="29"/>
      <c r="AY460" s="29"/>
      <c r="AZ460" s="29"/>
      <c r="BA460" s="29"/>
      <c r="BB460" s="29"/>
      <c r="BC460" s="29"/>
      <c r="BD460" s="29"/>
      <c r="BE460" s="29"/>
      <c r="BF460" s="29"/>
      <c r="BG460" s="29"/>
      <c r="BH460" s="29"/>
      <c r="BI460" s="29"/>
      <c r="BJ460" s="29"/>
      <c r="BK460" s="29"/>
      <c r="BL460" s="29"/>
      <c r="BM460" s="29"/>
      <c r="BN460" s="29"/>
      <c r="BO460" s="29"/>
      <c r="BP460" s="29"/>
      <c r="BQ460" s="29"/>
      <c r="BR460" s="29"/>
      <c r="BS460" s="29"/>
      <c r="BT460" s="29"/>
      <c r="BU460" s="29"/>
      <c r="BV460" s="29"/>
      <c r="BW460" s="29"/>
      <c r="BX460" s="29"/>
      <c r="BY460" s="29"/>
      <c r="BZ460" s="29"/>
      <c r="CA460" s="29"/>
      <c r="CB460" s="29"/>
      <c r="CC460" s="29"/>
      <c r="CD460" s="29"/>
      <c r="CE460" s="29"/>
      <c r="CF460" s="29"/>
      <c r="CG460" s="29"/>
      <c r="CH460" s="29"/>
      <c r="CI460" s="29"/>
      <c r="CJ460" s="29"/>
      <c r="CK460" s="29"/>
      <c r="CL460" s="29"/>
      <c r="CM460" s="29"/>
      <c r="CN460" s="29"/>
      <c r="CO460" s="29"/>
      <c r="CP460" s="29"/>
      <c r="CQ460" s="29"/>
      <c r="CR460" s="29"/>
      <c r="CS460" s="29"/>
      <c r="CT460" s="29"/>
      <c r="CU460" s="29"/>
      <c r="CV460" s="29"/>
      <c r="CW460" s="29"/>
      <c r="CX460" s="29"/>
      <c r="CY460" s="29"/>
      <c r="CZ460" s="29"/>
      <c r="DA460" s="29"/>
      <c r="DB460" s="29"/>
      <c r="DC460" s="29"/>
      <c r="DD460" s="29"/>
      <c r="DE460" s="29"/>
      <c r="DF460" s="29"/>
      <c r="DG460" s="29"/>
      <c r="DH460" s="29"/>
      <c r="DI460" s="29"/>
      <c r="DJ460" s="29"/>
      <c r="DK460" s="29"/>
      <c r="DL460" s="29"/>
      <c r="DM460" s="29"/>
      <c r="DN460" s="29"/>
      <c r="DO460" s="29"/>
      <c r="DP460" s="29"/>
      <c r="DQ460" s="29"/>
      <c r="DR460" s="29"/>
      <c r="DS460" s="29"/>
      <c r="DT460" s="29"/>
      <c r="DU460" s="29"/>
      <c r="DV460" s="29"/>
      <c r="DW460" s="29"/>
      <c r="DX460" s="29"/>
      <c r="DY460" s="29"/>
      <c r="DZ460" s="29"/>
      <c r="EA460" s="29"/>
      <c r="EB460" s="29"/>
      <c r="EC460" s="29"/>
      <c r="ED460" s="29"/>
      <c r="EE460" s="29"/>
      <c r="EF460" s="29"/>
      <c r="EG460" s="29"/>
      <c r="EH460" s="29"/>
      <c r="EI460" s="29"/>
      <c r="EJ460" s="29"/>
      <c r="EK460" s="29"/>
      <c r="EL460" s="29"/>
      <c r="EM460" s="29"/>
      <c r="EN460" s="29"/>
      <c r="EO460" s="29"/>
      <c r="EP460" s="29"/>
      <c r="EQ460" s="29"/>
      <c r="ER460" s="29"/>
      <c r="ES460" s="29"/>
      <c r="ET460" s="29"/>
      <c r="EU460" s="29"/>
      <c r="EV460" s="29"/>
      <c r="EW460" s="29"/>
      <c r="EX460" s="29"/>
      <c r="EY460" s="29"/>
      <c r="EZ460" s="29"/>
      <c r="FA460" s="29"/>
      <c r="FB460" s="29"/>
      <c r="FC460" s="29"/>
      <c r="FD460" s="29"/>
      <c r="FE460" s="29"/>
      <c r="FF460" s="29"/>
      <c r="FG460" s="29"/>
      <c r="FH460" s="29"/>
      <c r="FI460" s="29"/>
      <c r="FJ460" s="29"/>
      <c r="FK460" s="29"/>
      <c r="FL460" s="29"/>
      <c r="FM460" s="29"/>
      <c r="FN460" s="29"/>
      <c r="FO460" s="29"/>
      <c r="FP460" s="29"/>
      <c r="FQ460" s="29"/>
      <c r="FR460" s="29"/>
      <c r="FS460" s="29"/>
      <c r="FT460" s="29"/>
      <c r="FU460" s="29"/>
      <c r="FV460" s="29"/>
      <c r="FW460" s="29"/>
      <c r="FX460" s="29"/>
      <c r="FY460" s="29"/>
      <c r="FZ460" s="29"/>
      <c r="GA460" s="29"/>
      <c r="GB460" s="29"/>
      <c r="GC460" s="29"/>
      <c r="GD460" s="29"/>
      <c r="GE460" s="29"/>
      <c r="GF460" s="29"/>
      <c r="GG460" s="29"/>
      <c r="GH460" s="29"/>
      <c r="GI460" s="29"/>
      <c r="GJ460" s="29"/>
      <c r="GK460" s="29"/>
      <c r="GL460" s="29"/>
      <c r="GM460" s="29"/>
      <c r="GN460" s="29"/>
      <c r="GO460" s="29"/>
      <c r="GP460" s="29"/>
      <c r="GQ460" s="29"/>
      <c r="GR460" s="29"/>
      <c r="GS460" s="29"/>
      <c r="GT460" s="29"/>
      <c r="GU460" s="29"/>
      <c r="GV460" s="29"/>
      <c r="GW460" s="29"/>
      <c r="GX460" s="29"/>
      <c r="GY460" s="29"/>
      <c r="GZ460" s="29"/>
      <c r="HA460" s="29"/>
      <c r="HB460" s="29"/>
      <c r="HC460" s="29"/>
      <c r="HD460" s="29"/>
      <c r="HE460" s="29"/>
      <c r="HF460" s="29"/>
      <c r="HG460" s="29"/>
      <c r="HH460" s="29"/>
      <c r="HI460" s="29"/>
      <c r="HJ460" s="29"/>
      <c r="HK460" s="29"/>
      <c r="HL460" s="29"/>
      <c r="HM460" s="29"/>
      <c r="HN460" s="29"/>
      <c r="HO460" s="29"/>
      <c r="HP460" s="29"/>
      <c r="HQ460" s="29"/>
      <c r="HR460" s="29"/>
      <c r="HS460" s="29"/>
      <c r="HT460" s="29"/>
      <c r="HU460" s="29"/>
      <c r="HV460" s="29"/>
      <c r="HW460" s="29"/>
      <c r="HX460" s="29"/>
      <c r="HY460" s="29"/>
      <c r="HZ460" s="29"/>
      <c r="IA460" s="29"/>
      <c r="IB460" s="29"/>
      <c r="IC460" s="29"/>
      <c r="ID460" s="29"/>
      <c r="IE460" s="29"/>
      <c r="IF460" s="29"/>
      <c r="IG460" s="29"/>
      <c r="IH460" s="29"/>
      <c r="II460" s="29"/>
      <c r="IJ460" s="29"/>
      <c r="IK460" s="29"/>
      <c r="IL460" s="29"/>
      <c r="IM460" s="29"/>
      <c r="IN460" s="29"/>
      <c r="IO460" s="29"/>
      <c r="IP460" s="29"/>
      <c r="IQ460" s="29"/>
      <c r="IR460" s="29"/>
      <c r="IS460" s="29"/>
      <c r="IT460" s="29"/>
      <c r="IU460" s="29"/>
      <c r="IV460" s="29"/>
      <c r="IW460" s="29"/>
      <c r="IX460" s="29"/>
      <c r="IY460" s="29"/>
      <c r="IZ460" s="29"/>
      <c r="JA460" s="29"/>
      <c r="JB460" s="29"/>
      <c r="JC460" s="29"/>
      <c r="JD460" s="29"/>
      <c r="JE460" s="29"/>
      <c r="JF460" s="29"/>
      <c r="JG460" s="29"/>
      <c r="JH460" s="29"/>
      <c r="JI460" s="29"/>
      <c r="JJ460" s="29"/>
      <c r="JK460" s="29"/>
      <c r="JL460" s="29"/>
      <c r="JM460" s="29"/>
      <c r="JN460" s="29"/>
      <c r="JO460" s="29"/>
      <c r="JP460" s="29"/>
      <c r="JQ460" s="29"/>
      <c r="JR460" s="29"/>
      <c r="JS460" s="29"/>
      <c r="JT460" s="29"/>
      <c r="JU460" s="29"/>
      <c r="JV460" s="29"/>
      <c r="JW460" s="29"/>
      <c r="JX460" s="29"/>
      <c r="JY460" s="29"/>
      <c r="JZ460" s="29"/>
      <c r="KA460" s="29"/>
      <c r="KB460" s="29"/>
      <c r="KC460" s="29"/>
      <c r="KD460" s="29"/>
      <c r="KE460" s="29"/>
      <c r="KF460" s="29"/>
      <c r="KG460" s="29"/>
      <c r="KH460" s="29"/>
      <c r="KI460" s="29"/>
      <c r="KJ460" s="29"/>
      <c r="KK460" s="29"/>
      <c r="KL460" s="29"/>
      <c r="KM460" s="29"/>
      <c r="KN460" s="29"/>
      <c r="KO460" s="29"/>
      <c r="KP460" s="29"/>
      <c r="KQ460" s="29"/>
      <c r="KR460" s="29"/>
      <c r="KS460" s="29"/>
      <c r="KT460" s="29"/>
      <c r="KU460" s="29"/>
      <c r="KV460" s="29"/>
      <c r="KW460" s="29"/>
      <c r="KX460" s="29"/>
      <c r="KY460" s="29"/>
      <c r="KZ460" s="29"/>
      <c r="LA460" s="29"/>
      <c r="LB460" s="29"/>
      <c r="LC460" s="29"/>
      <c r="LD460" s="29"/>
      <c r="LE460" s="29"/>
      <c r="LF460" s="29"/>
      <c r="LG460" s="29"/>
      <c r="LH460" s="29"/>
      <c r="LI460" s="29"/>
      <c r="LJ460" s="29"/>
      <c r="LK460" s="29"/>
      <c r="LL460" s="29"/>
      <c r="LM460" s="29"/>
      <c r="LN460" s="29"/>
      <c r="LO460" s="29"/>
      <c r="LP460" s="29"/>
      <c r="LQ460" s="29"/>
      <c r="LR460" s="29"/>
      <c r="LS460" s="29"/>
      <c r="LT460" s="29"/>
      <c r="LU460" s="29"/>
      <c r="LV460" s="29"/>
      <c r="LW460" s="29"/>
      <c r="LX460" s="29"/>
      <c r="LY460" s="29"/>
      <c r="LZ460" s="29"/>
      <c r="MA460" s="29"/>
      <c r="MB460" s="29"/>
      <c r="MC460" s="29"/>
      <c r="MD460" s="29"/>
      <c r="ME460" s="29"/>
      <c r="MF460" s="29"/>
      <c r="MG460" s="29"/>
      <c r="MH460" s="29"/>
      <c r="MI460" s="29"/>
      <c r="MJ460" s="29"/>
      <c r="MK460" s="29"/>
      <c r="ML460" s="29"/>
      <c r="MM460" s="29"/>
      <c r="MN460" s="29"/>
      <c r="MO460" s="29"/>
      <c r="MP460" s="29"/>
      <c r="MQ460" s="29"/>
      <c r="MR460" s="29"/>
      <c r="MS460" s="29"/>
      <c r="MT460" s="29"/>
      <c r="MU460" s="29"/>
      <c r="MV460" s="29"/>
      <c r="MW460" s="29"/>
      <c r="MX460" s="29"/>
      <c r="MY460" s="29"/>
      <c r="MZ460" s="29"/>
      <c r="NA460" s="29"/>
      <c r="NB460" s="29"/>
      <c r="NC460" s="29"/>
      <c r="ND460" s="29"/>
      <c r="NE460" s="29"/>
    </row>
    <row r="461" spans="1:369" ht="16.5" customHeight="1">
      <c r="A461" s="83" t="s">
        <v>717</v>
      </c>
      <c r="B461" s="83"/>
      <c r="C461" s="490"/>
      <c r="D461" s="83"/>
      <c r="E461" s="37" t="s">
        <v>5889</v>
      </c>
      <c r="F461" s="14" t="s">
        <v>6874</v>
      </c>
      <c r="G461" s="37" t="s">
        <v>5891</v>
      </c>
      <c r="H461" s="15">
        <v>2021</v>
      </c>
      <c r="I461" s="15">
        <v>1</v>
      </c>
      <c r="J461" s="15">
        <v>0</v>
      </c>
      <c r="K461" s="15">
        <v>0</v>
      </c>
      <c r="L461" s="16" t="s">
        <v>6877</v>
      </c>
      <c r="M461" s="16" t="s">
        <v>6877</v>
      </c>
      <c r="N461" s="16" t="s">
        <v>6873</v>
      </c>
      <c r="O461" s="17">
        <v>2304</v>
      </c>
      <c r="P461" s="17">
        <v>0</v>
      </c>
      <c r="Q461" s="17">
        <v>0</v>
      </c>
      <c r="R461" s="18" t="s">
        <v>33</v>
      </c>
      <c r="S461" s="19">
        <v>60</v>
      </c>
      <c r="T461" s="19">
        <v>220</v>
      </c>
      <c r="U461" s="19">
        <v>3.2409090909090907</v>
      </c>
      <c r="V461" s="19">
        <v>0</v>
      </c>
      <c r="W461" s="20">
        <v>0.71299999999999997</v>
      </c>
      <c r="X461" s="21">
        <v>1642.752</v>
      </c>
      <c r="Y461" s="22" t="s">
        <v>33</v>
      </c>
      <c r="Z461" s="86" t="s">
        <v>6861</v>
      </c>
      <c r="AA461" s="15"/>
      <c r="AB461" s="15"/>
      <c r="AC461" s="15"/>
      <c r="AD461" s="25"/>
      <c r="AE461" s="26"/>
      <c r="AF461" s="27"/>
      <c r="AG461" s="29"/>
      <c r="AH461" s="29"/>
      <c r="AI461" s="29"/>
      <c r="AJ461" s="29"/>
      <c r="AK461" s="29"/>
      <c r="AL461" s="29"/>
      <c r="AM461" s="29"/>
      <c r="AN461" s="29"/>
      <c r="AO461" s="29"/>
      <c r="AP461" s="29"/>
      <c r="AQ461" s="29"/>
      <c r="AR461" s="29"/>
      <c r="AS461" s="29"/>
      <c r="AT461" s="29"/>
      <c r="AU461" s="29"/>
      <c r="AV461" s="29"/>
      <c r="AW461" s="29"/>
      <c r="AX461" s="29"/>
      <c r="AY461" s="29"/>
      <c r="AZ461" s="29"/>
      <c r="BA461" s="29"/>
      <c r="BB461" s="29"/>
      <c r="BC461" s="29"/>
      <c r="BD461" s="29"/>
      <c r="BE461" s="29"/>
      <c r="BF461" s="29"/>
      <c r="BG461" s="29"/>
      <c r="BH461" s="29"/>
      <c r="BI461" s="29"/>
      <c r="BJ461" s="29"/>
      <c r="BK461" s="29"/>
      <c r="BL461" s="29"/>
      <c r="BM461" s="29"/>
      <c r="BN461" s="29"/>
      <c r="BO461" s="29"/>
      <c r="BP461" s="29"/>
      <c r="BQ461" s="29"/>
      <c r="BR461" s="29"/>
      <c r="BS461" s="29"/>
      <c r="BT461" s="29"/>
      <c r="BU461" s="29"/>
      <c r="BV461" s="29"/>
      <c r="BW461" s="29"/>
      <c r="BX461" s="29"/>
      <c r="BY461" s="29"/>
      <c r="BZ461" s="29"/>
      <c r="CA461" s="29"/>
      <c r="CB461" s="29"/>
      <c r="CC461" s="29"/>
      <c r="CD461" s="29"/>
      <c r="CE461" s="29"/>
      <c r="CF461" s="29"/>
      <c r="CG461" s="29"/>
      <c r="CH461" s="29"/>
      <c r="CI461" s="29"/>
      <c r="CJ461" s="29"/>
      <c r="CK461" s="29"/>
      <c r="CL461" s="29"/>
      <c r="CM461" s="29"/>
      <c r="CN461" s="29"/>
      <c r="CO461" s="29"/>
      <c r="CP461" s="29"/>
      <c r="CQ461" s="29"/>
      <c r="CR461" s="29"/>
      <c r="CS461" s="29"/>
      <c r="CT461" s="29"/>
      <c r="CU461" s="29"/>
      <c r="CV461" s="29"/>
      <c r="CW461" s="29"/>
      <c r="CX461" s="29"/>
      <c r="CY461" s="29"/>
      <c r="CZ461" s="29"/>
      <c r="DA461" s="29"/>
      <c r="DB461" s="29"/>
      <c r="DC461" s="29"/>
      <c r="DD461" s="29"/>
      <c r="DE461" s="29"/>
      <c r="DF461" s="29"/>
      <c r="DG461" s="29"/>
      <c r="DH461" s="29"/>
      <c r="DI461" s="29"/>
      <c r="DJ461" s="29"/>
      <c r="DK461" s="29"/>
      <c r="DL461" s="29"/>
      <c r="DM461" s="29"/>
      <c r="DN461" s="29"/>
      <c r="DO461" s="29"/>
      <c r="DP461" s="29"/>
      <c r="DQ461" s="29"/>
      <c r="DR461" s="29"/>
      <c r="DS461" s="29"/>
      <c r="DT461" s="29"/>
      <c r="DU461" s="29"/>
      <c r="DV461" s="29"/>
      <c r="DW461" s="29"/>
      <c r="DX461" s="29"/>
      <c r="DY461" s="29"/>
      <c r="DZ461" s="29"/>
      <c r="EA461" s="29"/>
      <c r="EB461" s="29"/>
      <c r="EC461" s="29"/>
      <c r="ED461" s="29"/>
      <c r="EE461" s="29"/>
      <c r="EF461" s="29"/>
      <c r="EG461" s="29"/>
      <c r="EH461" s="29"/>
      <c r="EI461" s="29"/>
      <c r="EJ461" s="29"/>
      <c r="EK461" s="29"/>
      <c r="EL461" s="29"/>
      <c r="EM461" s="29"/>
      <c r="EN461" s="29"/>
      <c r="EO461" s="29"/>
      <c r="EP461" s="29"/>
      <c r="EQ461" s="29"/>
      <c r="ER461" s="29"/>
      <c r="ES461" s="29"/>
      <c r="ET461" s="29"/>
      <c r="EU461" s="29"/>
      <c r="EV461" s="29"/>
      <c r="EW461" s="29"/>
      <c r="EX461" s="29"/>
      <c r="EY461" s="29"/>
      <c r="EZ461" s="29"/>
      <c r="FA461" s="29"/>
      <c r="FB461" s="29"/>
      <c r="FC461" s="29"/>
      <c r="FD461" s="29"/>
      <c r="FE461" s="29"/>
      <c r="FF461" s="29"/>
      <c r="FG461" s="29"/>
      <c r="FH461" s="29"/>
      <c r="FI461" s="29"/>
      <c r="FJ461" s="29"/>
      <c r="FK461" s="29"/>
      <c r="FL461" s="29"/>
      <c r="FM461" s="29"/>
      <c r="FN461" s="29"/>
      <c r="FO461" s="29"/>
      <c r="FP461" s="29"/>
      <c r="FQ461" s="29"/>
      <c r="FR461" s="29"/>
      <c r="FS461" s="29"/>
      <c r="FT461" s="29"/>
      <c r="FU461" s="29"/>
      <c r="FV461" s="29"/>
      <c r="FW461" s="29"/>
      <c r="FX461" s="29"/>
      <c r="FY461" s="29"/>
      <c r="FZ461" s="29"/>
      <c r="GA461" s="29"/>
      <c r="GB461" s="29"/>
      <c r="GC461" s="29"/>
      <c r="GD461" s="29"/>
      <c r="GE461" s="29"/>
      <c r="GF461" s="29"/>
      <c r="GG461" s="29"/>
      <c r="GH461" s="29"/>
      <c r="GI461" s="29"/>
      <c r="GJ461" s="29"/>
      <c r="GK461" s="29"/>
      <c r="GL461" s="29"/>
      <c r="GM461" s="29"/>
      <c r="GN461" s="29"/>
      <c r="GO461" s="29"/>
      <c r="GP461" s="29"/>
      <c r="GQ461" s="29"/>
      <c r="GR461" s="29"/>
      <c r="GS461" s="29"/>
      <c r="GT461" s="29"/>
      <c r="GU461" s="29"/>
      <c r="GV461" s="29"/>
      <c r="GW461" s="29"/>
      <c r="GX461" s="29"/>
      <c r="GY461" s="29"/>
      <c r="GZ461" s="29"/>
      <c r="HA461" s="29"/>
      <c r="HB461" s="29"/>
      <c r="HC461" s="29"/>
      <c r="HD461" s="29"/>
      <c r="HE461" s="29"/>
      <c r="HF461" s="29"/>
      <c r="HG461" s="29"/>
      <c r="HH461" s="29"/>
      <c r="HI461" s="29"/>
      <c r="HJ461" s="29"/>
      <c r="HK461" s="29"/>
      <c r="HL461" s="29"/>
      <c r="HM461" s="29"/>
      <c r="HN461" s="29"/>
      <c r="HO461" s="29"/>
      <c r="HP461" s="29"/>
      <c r="HQ461" s="29"/>
      <c r="HR461" s="29"/>
      <c r="HS461" s="29"/>
      <c r="HT461" s="29"/>
      <c r="HU461" s="29"/>
      <c r="HV461" s="29"/>
      <c r="HW461" s="29"/>
      <c r="HX461" s="29"/>
      <c r="HY461" s="29"/>
      <c r="HZ461" s="29"/>
      <c r="IA461" s="29"/>
      <c r="IB461" s="29"/>
      <c r="IC461" s="29"/>
      <c r="ID461" s="29"/>
      <c r="IE461" s="29"/>
      <c r="IF461" s="29"/>
      <c r="IG461" s="29"/>
      <c r="IH461" s="29"/>
      <c r="II461" s="29"/>
      <c r="IJ461" s="29"/>
      <c r="IK461" s="29"/>
      <c r="IL461" s="29"/>
      <c r="IM461" s="29"/>
      <c r="IN461" s="29"/>
      <c r="IO461" s="29"/>
      <c r="IP461" s="29"/>
      <c r="IQ461" s="29"/>
      <c r="IR461" s="29"/>
      <c r="IS461" s="29"/>
      <c r="IT461" s="29"/>
      <c r="IU461" s="29"/>
      <c r="IV461" s="29"/>
      <c r="IW461" s="29"/>
      <c r="IX461" s="29"/>
      <c r="IY461" s="29"/>
      <c r="IZ461" s="29"/>
      <c r="JA461" s="29"/>
      <c r="JB461" s="29"/>
      <c r="JC461" s="29"/>
      <c r="JD461" s="29"/>
      <c r="JE461" s="29"/>
      <c r="JF461" s="29"/>
      <c r="JG461" s="29"/>
      <c r="JH461" s="29"/>
      <c r="JI461" s="29"/>
      <c r="JJ461" s="29"/>
      <c r="JK461" s="29"/>
      <c r="JL461" s="29"/>
      <c r="JM461" s="29"/>
      <c r="JN461" s="29"/>
      <c r="JO461" s="29"/>
      <c r="JP461" s="29"/>
      <c r="JQ461" s="29"/>
      <c r="JR461" s="29"/>
      <c r="JS461" s="29"/>
      <c r="JT461" s="29"/>
      <c r="JU461" s="29"/>
      <c r="JV461" s="29"/>
      <c r="JW461" s="29"/>
      <c r="JX461" s="29"/>
      <c r="JY461" s="29"/>
      <c r="JZ461" s="29"/>
      <c r="KA461" s="29"/>
      <c r="KB461" s="29"/>
      <c r="KC461" s="29"/>
      <c r="KD461" s="29"/>
      <c r="KE461" s="29"/>
      <c r="KF461" s="29"/>
      <c r="KG461" s="29"/>
      <c r="KH461" s="29"/>
      <c r="KI461" s="29"/>
      <c r="KJ461" s="29"/>
      <c r="KK461" s="29"/>
      <c r="KL461" s="29"/>
      <c r="KM461" s="29"/>
      <c r="KN461" s="29"/>
      <c r="KO461" s="29"/>
      <c r="KP461" s="29"/>
      <c r="KQ461" s="29"/>
      <c r="KR461" s="29"/>
      <c r="KS461" s="29"/>
      <c r="KT461" s="29"/>
      <c r="KU461" s="29"/>
      <c r="KV461" s="29"/>
      <c r="KW461" s="29"/>
      <c r="KX461" s="29"/>
      <c r="KY461" s="29"/>
      <c r="KZ461" s="29"/>
      <c r="LA461" s="29"/>
      <c r="LB461" s="29"/>
      <c r="LC461" s="29"/>
      <c r="LD461" s="29"/>
      <c r="LE461" s="29"/>
      <c r="LF461" s="29"/>
      <c r="LG461" s="29"/>
      <c r="LH461" s="29"/>
      <c r="LI461" s="29"/>
      <c r="LJ461" s="29"/>
      <c r="LK461" s="29"/>
      <c r="LL461" s="29"/>
      <c r="LM461" s="29"/>
      <c r="LN461" s="29"/>
      <c r="LO461" s="29"/>
      <c r="LP461" s="29"/>
      <c r="LQ461" s="29"/>
      <c r="LR461" s="29"/>
      <c r="LS461" s="29"/>
      <c r="LT461" s="29"/>
      <c r="LU461" s="29"/>
      <c r="LV461" s="29"/>
      <c r="LW461" s="29"/>
      <c r="LX461" s="29"/>
      <c r="LY461" s="29"/>
      <c r="LZ461" s="29"/>
      <c r="MA461" s="29"/>
      <c r="MB461" s="29"/>
      <c r="MC461" s="29"/>
      <c r="MD461" s="29"/>
      <c r="ME461" s="29"/>
      <c r="MF461" s="29"/>
      <c r="MG461" s="29"/>
      <c r="MH461" s="29"/>
      <c r="MI461" s="29"/>
      <c r="MJ461" s="29"/>
      <c r="MK461" s="29"/>
      <c r="ML461" s="29"/>
      <c r="MM461" s="29"/>
      <c r="MN461" s="29"/>
      <c r="MO461" s="29"/>
      <c r="MP461" s="29"/>
      <c r="MQ461" s="29"/>
      <c r="MR461" s="29"/>
      <c r="MS461" s="29"/>
      <c r="MT461" s="29"/>
      <c r="MU461" s="29"/>
      <c r="MV461" s="29"/>
      <c r="MW461" s="29"/>
      <c r="MX461" s="29"/>
      <c r="MY461" s="29"/>
      <c r="MZ461" s="29"/>
      <c r="NA461" s="29"/>
      <c r="NB461" s="29"/>
      <c r="NC461" s="29"/>
      <c r="ND461" s="29"/>
      <c r="NE461" s="29"/>
    </row>
    <row r="462" spans="1:369" ht="16.5" customHeight="1">
      <c r="A462" s="83" t="s">
        <v>717</v>
      </c>
      <c r="B462" s="83"/>
      <c r="C462" s="490"/>
      <c r="D462" s="83"/>
      <c r="E462" s="37" t="s">
        <v>5889</v>
      </c>
      <c r="F462" s="14" t="s">
        <v>6874</v>
      </c>
      <c r="G462" s="37" t="s">
        <v>5891</v>
      </c>
      <c r="H462" s="15">
        <v>2021</v>
      </c>
      <c r="I462" s="15">
        <v>1</v>
      </c>
      <c r="J462" s="15">
        <v>0</v>
      </c>
      <c r="K462" s="15">
        <v>0</v>
      </c>
      <c r="L462" s="16" t="s">
        <v>6877</v>
      </c>
      <c r="M462" s="16" t="s">
        <v>6877</v>
      </c>
      <c r="N462" s="16" t="s">
        <v>6873</v>
      </c>
      <c r="O462" s="17">
        <v>2304</v>
      </c>
      <c r="P462" s="17">
        <v>0</v>
      </c>
      <c r="Q462" s="17">
        <v>0</v>
      </c>
      <c r="R462" s="18" t="s">
        <v>33</v>
      </c>
      <c r="S462" s="19">
        <v>60</v>
      </c>
      <c r="T462" s="19">
        <v>220</v>
      </c>
      <c r="U462" s="19">
        <v>3.2409090909090907</v>
      </c>
      <c r="V462" s="19">
        <v>0</v>
      </c>
      <c r="W462" s="20">
        <v>0.71299999999999997</v>
      </c>
      <c r="X462" s="21">
        <v>1642.752</v>
      </c>
      <c r="Y462" s="22" t="s">
        <v>33</v>
      </c>
      <c r="Z462" s="86" t="s">
        <v>6861</v>
      </c>
      <c r="AA462" s="15"/>
      <c r="AB462" s="15"/>
      <c r="AC462" s="15"/>
      <c r="AD462" s="25"/>
      <c r="AE462" s="26"/>
      <c r="AF462" s="27"/>
      <c r="AG462" s="29"/>
      <c r="AH462" s="29"/>
      <c r="AI462" s="29"/>
      <c r="AJ462" s="29"/>
      <c r="AK462" s="29"/>
      <c r="AL462" s="29"/>
      <c r="AM462" s="29"/>
      <c r="AN462" s="29"/>
      <c r="AO462" s="29"/>
      <c r="AP462" s="29"/>
      <c r="AQ462" s="29"/>
      <c r="AR462" s="29"/>
      <c r="AS462" s="29"/>
      <c r="AT462" s="29"/>
      <c r="AU462" s="29"/>
      <c r="AV462" s="29"/>
      <c r="AW462" s="29"/>
      <c r="AX462" s="29"/>
      <c r="AY462" s="29"/>
      <c r="AZ462" s="29"/>
      <c r="BA462" s="29"/>
      <c r="BB462" s="29"/>
      <c r="BC462" s="29"/>
      <c r="BD462" s="29"/>
      <c r="BE462" s="29"/>
      <c r="BF462" s="29"/>
      <c r="BG462" s="29"/>
      <c r="BH462" s="29"/>
      <c r="BI462" s="29"/>
      <c r="BJ462" s="29"/>
      <c r="BK462" s="29"/>
      <c r="BL462" s="29"/>
      <c r="BM462" s="29"/>
      <c r="BN462" s="29"/>
      <c r="BO462" s="29"/>
      <c r="BP462" s="29"/>
      <c r="BQ462" s="29"/>
      <c r="BR462" s="29"/>
      <c r="BS462" s="29"/>
      <c r="BT462" s="29"/>
      <c r="BU462" s="29"/>
      <c r="BV462" s="29"/>
      <c r="BW462" s="29"/>
      <c r="BX462" s="29"/>
      <c r="BY462" s="29"/>
      <c r="BZ462" s="29"/>
      <c r="CA462" s="29"/>
      <c r="CB462" s="29"/>
      <c r="CC462" s="29"/>
      <c r="CD462" s="29"/>
      <c r="CE462" s="29"/>
      <c r="CF462" s="29"/>
      <c r="CG462" s="29"/>
      <c r="CH462" s="29"/>
      <c r="CI462" s="29"/>
      <c r="CJ462" s="29"/>
      <c r="CK462" s="29"/>
      <c r="CL462" s="29"/>
      <c r="CM462" s="29"/>
      <c r="CN462" s="29"/>
      <c r="CO462" s="29"/>
      <c r="CP462" s="29"/>
      <c r="CQ462" s="29"/>
      <c r="CR462" s="29"/>
      <c r="CS462" s="29"/>
      <c r="CT462" s="29"/>
      <c r="CU462" s="29"/>
      <c r="CV462" s="29"/>
      <c r="CW462" s="29"/>
      <c r="CX462" s="29"/>
      <c r="CY462" s="29"/>
      <c r="CZ462" s="29"/>
      <c r="DA462" s="29"/>
      <c r="DB462" s="29"/>
      <c r="DC462" s="29"/>
      <c r="DD462" s="29"/>
      <c r="DE462" s="29"/>
      <c r="DF462" s="29"/>
      <c r="DG462" s="29"/>
      <c r="DH462" s="29"/>
      <c r="DI462" s="29"/>
      <c r="DJ462" s="29"/>
      <c r="DK462" s="29"/>
      <c r="DL462" s="29"/>
      <c r="DM462" s="29"/>
      <c r="DN462" s="29"/>
      <c r="DO462" s="29"/>
      <c r="DP462" s="29"/>
      <c r="DQ462" s="29"/>
      <c r="DR462" s="29"/>
      <c r="DS462" s="29"/>
      <c r="DT462" s="29"/>
      <c r="DU462" s="29"/>
      <c r="DV462" s="29"/>
      <c r="DW462" s="29"/>
      <c r="DX462" s="29"/>
      <c r="DY462" s="29"/>
      <c r="DZ462" s="29"/>
      <c r="EA462" s="29"/>
      <c r="EB462" s="29"/>
      <c r="EC462" s="29"/>
      <c r="ED462" s="29"/>
      <c r="EE462" s="29"/>
      <c r="EF462" s="29"/>
      <c r="EG462" s="29"/>
      <c r="EH462" s="29"/>
      <c r="EI462" s="29"/>
      <c r="EJ462" s="29"/>
      <c r="EK462" s="29"/>
      <c r="EL462" s="29"/>
      <c r="EM462" s="29"/>
      <c r="EN462" s="29"/>
      <c r="EO462" s="29"/>
      <c r="EP462" s="29"/>
      <c r="EQ462" s="29"/>
      <c r="ER462" s="29"/>
      <c r="ES462" s="29"/>
      <c r="ET462" s="29"/>
      <c r="EU462" s="29"/>
      <c r="EV462" s="29"/>
      <c r="EW462" s="29"/>
      <c r="EX462" s="29"/>
      <c r="EY462" s="29"/>
      <c r="EZ462" s="29"/>
      <c r="FA462" s="29"/>
      <c r="FB462" s="29"/>
      <c r="FC462" s="29"/>
      <c r="FD462" s="29"/>
      <c r="FE462" s="29"/>
      <c r="FF462" s="29"/>
      <c r="FG462" s="29"/>
      <c r="FH462" s="29"/>
      <c r="FI462" s="29"/>
      <c r="FJ462" s="29"/>
      <c r="FK462" s="29"/>
      <c r="FL462" s="29"/>
      <c r="FM462" s="29"/>
      <c r="FN462" s="29"/>
      <c r="FO462" s="29"/>
      <c r="FP462" s="29"/>
      <c r="FQ462" s="29"/>
      <c r="FR462" s="29"/>
      <c r="FS462" s="29"/>
      <c r="FT462" s="29"/>
      <c r="FU462" s="29"/>
      <c r="FV462" s="29"/>
      <c r="FW462" s="29"/>
      <c r="FX462" s="29"/>
      <c r="FY462" s="29"/>
      <c r="FZ462" s="29"/>
      <c r="GA462" s="29"/>
      <c r="GB462" s="29"/>
      <c r="GC462" s="29"/>
      <c r="GD462" s="29"/>
      <c r="GE462" s="29"/>
      <c r="GF462" s="29"/>
      <c r="GG462" s="29"/>
      <c r="GH462" s="29"/>
      <c r="GI462" s="29"/>
      <c r="GJ462" s="29"/>
      <c r="GK462" s="29"/>
      <c r="GL462" s="29"/>
      <c r="GM462" s="29"/>
      <c r="GN462" s="29"/>
      <c r="GO462" s="29"/>
      <c r="GP462" s="29"/>
      <c r="GQ462" s="29"/>
      <c r="GR462" s="29"/>
      <c r="GS462" s="29"/>
      <c r="GT462" s="29"/>
      <c r="GU462" s="29"/>
      <c r="GV462" s="29"/>
      <c r="GW462" s="29"/>
      <c r="GX462" s="29"/>
      <c r="GY462" s="29"/>
      <c r="GZ462" s="29"/>
      <c r="HA462" s="29"/>
      <c r="HB462" s="29"/>
      <c r="HC462" s="29"/>
      <c r="HD462" s="29"/>
      <c r="HE462" s="29"/>
      <c r="HF462" s="29"/>
      <c r="HG462" s="29"/>
      <c r="HH462" s="29"/>
      <c r="HI462" s="29"/>
      <c r="HJ462" s="29"/>
      <c r="HK462" s="29"/>
      <c r="HL462" s="29"/>
      <c r="HM462" s="29"/>
      <c r="HN462" s="29"/>
      <c r="HO462" s="29"/>
      <c r="HP462" s="29"/>
      <c r="HQ462" s="29"/>
      <c r="HR462" s="29"/>
      <c r="HS462" s="29"/>
      <c r="HT462" s="29"/>
      <c r="HU462" s="29"/>
      <c r="HV462" s="29"/>
      <c r="HW462" s="29"/>
      <c r="HX462" s="29"/>
      <c r="HY462" s="29"/>
      <c r="HZ462" s="29"/>
      <c r="IA462" s="29"/>
      <c r="IB462" s="29"/>
      <c r="IC462" s="29"/>
      <c r="ID462" s="29"/>
      <c r="IE462" s="29"/>
      <c r="IF462" s="29"/>
      <c r="IG462" s="29"/>
      <c r="IH462" s="29"/>
      <c r="II462" s="29"/>
      <c r="IJ462" s="29"/>
      <c r="IK462" s="29"/>
      <c r="IL462" s="29"/>
      <c r="IM462" s="29"/>
      <c r="IN462" s="29"/>
      <c r="IO462" s="29"/>
      <c r="IP462" s="29"/>
      <c r="IQ462" s="29"/>
      <c r="IR462" s="29"/>
      <c r="IS462" s="29"/>
      <c r="IT462" s="29"/>
      <c r="IU462" s="29"/>
      <c r="IV462" s="29"/>
      <c r="IW462" s="29"/>
      <c r="IX462" s="29"/>
      <c r="IY462" s="29"/>
      <c r="IZ462" s="29"/>
      <c r="JA462" s="29"/>
      <c r="JB462" s="29"/>
      <c r="JC462" s="29"/>
      <c r="JD462" s="29"/>
      <c r="JE462" s="29"/>
      <c r="JF462" s="29"/>
      <c r="JG462" s="29"/>
      <c r="JH462" s="29"/>
      <c r="JI462" s="29"/>
      <c r="JJ462" s="29"/>
      <c r="JK462" s="29"/>
      <c r="JL462" s="29"/>
      <c r="JM462" s="29"/>
      <c r="JN462" s="29"/>
      <c r="JO462" s="29"/>
      <c r="JP462" s="29"/>
      <c r="JQ462" s="29"/>
      <c r="JR462" s="29"/>
      <c r="JS462" s="29"/>
      <c r="JT462" s="29"/>
      <c r="JU462" s="29"/>
      <c r="JV462" s="29"/>
      <c r="JW462" s="29"/>
      <c r="JX462" s="29"/>
      <c r="JY462" s="29"/>
      <c r="JZ462" s="29"/>
      <c r="KA462" s="29"/>
      <c r="KB462" s="29"/>
      <c r="KC462" s="29"/>
      <c r="KD462" s="29"/>
      <c r="KE462" s="29"/>
      <c r="KF462" s="29"/>
      <c r="KG462" s="29"/>
      <c r="KH462" s="29"/>
      <c r="KI462" s="29"/>
      <c r="KJ462" s="29"/>
      <c r="KK462" s="29"/>
      <c r="KL462" s="29"/>
      <c r="KM462" s="29"/>
      <c r="KN462" s="29"/>
      <c r="KO462" s="29"/>
      <c r="KP462" s="29"/>
      <c r="KQ462" s="29"/>
      <c r="KR462" s="29"/>
      <c r="KS462" s="29"/>
      <c r="KT462" s="29"/>
      <c r="KU462" s="29"/>
      <c r="KV462" s="29"/>
      <c r="KW462" s="29"/>
      <c r="KX462" s="29"/>
      <c r="KY462" s="29"/>
      <c r="KZ462" s="29"/>
      <c r="LA462" s="29"/>
      <c r="LB462" s="29"/>
      <c r="LC462" s="29"/>
      <c r="LD462" s="29"/>
      <c r="LE462" s="29"/>
      <c r="LF462" s="29"/>
      <c r="LG462" s="29"/>
      <c r="LH462" s="29"/>
      <c r="LI462" s="29"/>
      <c r="LJ462" s="29"/>
      <c r="LK462" s="29"/>
      <c r="LL462" s="29"/>
      <c r="LM462" s="29"/>
      <c r="LN462" s="29"/>
      <c r="LO462" s="29"/>
      <c r="LP462" s="29"/>
      <c r="LQ462" s="29"/>
      <c r="LR462" s="29"/>
      <c r="LS462" s="29"/>
      <c r="LT462" s="29"/>
      <c r="LU462" s="29"/>
      <c r="LV462" s="29"/>
      <c r="LW462" s="29"/>
      <c r="LX462" s="29"/>
      <c r="LY462" s="29"/>
      <c r="LZ462" s="29"/>
      <c r="MA462" s="29"/>
      <c r="MB462" s="29"/>
      <c r="MC462" s="29"/>
      <c r="MD462" s="29"/>
      <c r="ME462" s="29"/>
      <c r="MF462" s="29"/>
      <c r="MG462" s="29"/>
      <c r="MH462" s="29"/>
      <c r="MI462" s="29"/>
      <c r="MJ462" s="29"/>
      <c r="MK462" s="29"/>
      <c r="ML462" s="29"/>
      <c r="MM462" s="29"/>
      <c r="MN462" s="29"/>
      <c r="MO462" s="29"/>
      <c r="MP462" s="29"/>
      <c r="MQ462" s="29"/>
      <c r="MR462" s="29"/>
      <c r="MS462" s="29"/>
      <c r="MT462" s="29"/>
      <c r="MU462" s="29"/>
      <c r="MV462" s="29"/>
      <c r="MW462" s="29"/>
      <c r="MX462" s="29"/>
      <c r="MY462" s="29"/>
      <c r="MZ462" s="29"/>
      <c r="NA462" s="29"/>
      <c r="NB462" s="29"/>
      <c r="NC462" s="29"/>
      <c r="ND462" s="29"/>
      <c r="NE462" s="29"/>
    </row>
    <row r="463" spans="1:369" ht="16.5" customHeight="1">
      <c r="A463" s="83" t="s">
        <v>717</v>
      </c>
      <c r="B463" s="83"/>
      <c r="C463" s="490"/>
      <c r="D463" s="83"/>
      <c r="E463" s="37" t="s">
        <v>5889</v>
      </c>
      <c r="F463" s="14" t="s">
        <v>6874</v>
      </c>
      <c r="G463" s="37" t="s">
        <v>5890</v>
      </c>
      <c r="H463" s="15">
        <v>2021</v>
      </c>
      <c r="I463" s="15">
        <v>1</v>
      </c>
      <c r="J463" s="15">
        <v>0</v>
      </c>
      <c r="K463" s="15">
        <v>0</v>
      </c>
      <c r="L463" s="16" t="s">
        <v>6877</v>
      </c>
      <c r="M463" s="16" t="s">
        <v>6877</v>
      </c>
      <c r="N463" s="16" t="s">
        <v>6873</v>
      </c>
      <c r="O463" s="17">
        <v>2304</v>
      </c>
      <c r="P463" s="17">
        <v>0</v>
      </c>
      <c r="Q463" s="17">
        <v>0</v>
      </c>
      <c r="R463" s="18" t="s">
        <v>33</v>
      </c>
      <c r="S463" s="19">
        <v>60</v>
      </c>
      <c r="T463" s="19">
        <v>220</v>
      </c>
      <c r="U463" s="19">
        <v>3.2409090909090907</v>
      </c>
      <c r="V463" s="19">
        <v>0</v>
      </c>
      <c r="W463" s="20">
        <v>0.71299999999999997</v>
      </c>
      <c r="X463" s="21">
        <v>1642.752</v>
      </c>
      <c r="Y463" s="22" t="s">
        <v>33</v>
      </c>
      <c r="Z463" s="86" t="s">
        <v>6861</v>
      </c>
      <c r="AA463" s="15"/>
      <c r="AB463" s="15"/>
      <c r="AC463" s="15"/>
      <c r="AD463" s="25"/>
      <c r="AE463" s="26"/>
      <c r="AF463" s="27"/>
      <c r="AG463" s="29"/>
      <c r="AH463" s="29"/>
      <c r="AI463" s="29"/>
      <c r="AJ463" s="29"/>
      <c r="AK463" s="29"/>
      <c r="AL463" s="29"/>
      <c r="AM463" s="29"/>
      <c r="AN463" s="29"/>
      <c r="AO463" s="29"/>
      <c r="AP463" s="29"/>
      <c r="AQ463" s="29"/>
      <c r="AR463" s="29"/>
      <c r="AS463" s="29"/>
      <c r="AT463" s="29"/>
      <c r="AU463" s="29"/>
      <c r="AV463" s="29"/>
      <c r="AW463" s="29"/>
      <c r="AX463" s="29"/>
      <c r="AY463" s="29"/>
      <c r="AZ463" s="29"/>
      <c r="BA463" s="29"/>
      <c r="BB463" s="29"/>
      <c r="BC463" s="29"/>
      <c r="BD463" s="29"/>
      <c r="BE463" s="29"/>
      <c r="BF463" s="29"/>
      <c r="BG463" s="29"/>
      <c r="BH463" s="29"/>
      <c r="BI463" s="29"/>
      <c r="BJ463" s="29"/>
      <c r="BK463" s="29"/>
      <c r="BL463" s="29"/>
      <c r="BM463" s="29"/>
      <c r="BN463" s="29"/>
      <c r="BO463" s="29"/>
      <c r="BP463" s="29"/>
      <c r="BQ463" s="29"/>
      <c r="BR463" s="29"/>
      <c r="BS463" s="29"/>
      <c r="BT463" s="29"/>
      <c r="BU463" s="29"/>
      <c r="BV463" s="29"/>
      <c r="BW463" s="29"/>
      <c r="BX463" s="29"/>
      <c r="BY463" s="29"/>
      <c r="BZ463" s="29"/>
      <c r="CA463" s="29"/>
      <c r="CB463" s="29"/>
      <c r="CC463" s="29"/>
      <c r="CD463" s="29"/>
      <c r="CE463" s="29"/>
      <c r="CF463" s="29"/>
      <c r="CG463" s="29"/>
      <c r="CH463" s="29"/>
      <c r="CI463" s="29"/>
      <c r="CJ463" s="29"/>
      <c r="CK463" s="29"/>
      <c r="CL463" s="29"/>
      <c r="CM463" s="29"/>
      <c r="CN463" s="29"/>
      <c r="CO463" s="29"/>
      <c r="CP463" s="29"/>
      <c r="CQ463" s="29"/>
      <c r="CR463" s="29"/>
      <c r="CS463" s="29"/>
      <c r="CT463" s="29"/>
      <c r="CU463" s="29"/>
      <c r="CV463" s="29"/>
      <c r="CW463" s="29"/>
      <c r="CX463" s="29"/>
      <c r="CY463" s="29"/>
      <c r="CZ463" s="29"/>
      <c r="DA463" s="29"/>
      <c r="DB463" s="29"/>
      <c r="DC463" s="29"/>
      <c r="DD463" s="29"/>
      <c r="DE463" s="29"/>
      <c r="DF463" s="29"/>
      <c r="DG463" s="29"/>
      <c r="DH463" s="29"/>
      <c r="DI463" s="29"/>
      <c r="DJ463" s="29"/>
      <c r="DK463" s="29"/>
      <c r="DL463" s="29"/>
      <c r="DM463" s="29"/>
      <c r="DN463" s="29"/>
      <c r="DO463" s="29"/>
      <c r="DP463" s="29"/>
      <c r="DQ463" s="29"/>
      <c r="DR463" s="29"/>
      <c r="DS463" s="29"/>
      <c r="DT463" s="29"/>
      <c r="DU463" s="29"/>
      <c r="DV463" s="29"/>
      <c r="DW463" s="29"/>
      <c r="DX463" s="29"/>
      <c r="DY463" s="29"/>
      <c r="DZ463" s="29"/>
      <c r="EA463" s="29"/>
      <c r="EB463" s="29"/>
      <c r="EC463" s="29"/>
      <c r="ED463" s="29"/>
      <c r="EE463" s="29"/>
      <c r="EF463" s="29"/>
      <c r="EG463" s="29"/>
      <c r="EH463" s="29"/>
      <c r="EI463" s="29"/>
      <c r="EJ463" s="29"/>
      <c r="EK463" s="29"/>
      <c r="EL463" s="29"/>
      <c r="EM463" s="29"/>
      <c r="EN463" s="29"/>
      <c r="EO463" s="29"/>
      <c r="EP463" s="29"/>
      <c r="EQ463" s="29"/>
      <c r="ER463" s="29"/>
      <c r="ES463" s="29"/>
      <c r="ET463" s="29"/>
      <c r="EU463" s="29"/>
      <c r="EV463" s="29"/>
      <c r="EW463" s="29"/>
      <c r="EX463" s="29"/>
      <c r="EY463" s="29"/>
      <c r="EZ463" s="29"/>
      <c r="FA463" s="29"/>
      <c r="FB463" s="29"/>
      <c r="FC463" s="29"/>
      <c r="FD463" s="29"/>
      <c r="FE463" s="29"/>
      <c r="FF463" s="29"/>
      <c r="FG463" s="29"/>
      <c r="FH463" s="29"/>
      <c r="FI463" s="29"/>
      <c r="FJ463" s="29"/>
      <c r="FK463" s="29"/>
      <c r="FL463" s="29"/>
      <c r="FM463" s="29"/>
      <c r="FN463" s="29"/>
      <c r="FO463" s="29"/>
      <c r="FP463" s="29"/>
      <c r="FQ463" s="29"/>
      <c r="FR463" s="29"/>
      <c r="FS463" s="29"/>
      <c r="FT463" s="29"/>
      <c r="FU463" s="29"/>
      <c r="FV463" s="29"/>
      <c r="FW463" s="29"/>
      <c r="FX463" s="29"/>
      <c r="FY463" s="29"/>
      <c r="FZ463" s="29"/>
      <c r="GA463" s="29"/>
      <c r="GB463" s="29"/>
      <c r="GC463" s="29"/>
      <c r="GD463" s="29"/>
      <c r="GE463" s="29"/>
      <c r="GF463" s="29"/>
      <c r="GG463" s="29"/>
      <c r="GH463" s="29"/>
      <c r="GI463" s="29"/>
      <c r="GJ463" s="29"/>
      <c r="GK463" s="29"/>
      <c r="GL463" s="29"/>
      <c r="GM463" s="29"/>
      <c r="GN463" s="29"/>
      <c r="GO463" s="29"/>
      <c r="GP463" s="29"/>
      <c r="GQ463" s="29"/>
      <c r="GR463" s="29"/>
      <c r="GS463" s="29"/>
      <c r="GT463" s="29"/>
      <c r="GU463" s="29"/>
      <c r="GV463" s="29"/>
      <c r="GW463" s="29"/>
      <c r="GX463" s="29"/>
      <c r="GY463" s="29"/>
      <c r="GZ463" s="29"/>
      <c r="HA463" s="29"/>
      <c r="HB463" s="29"/>
      <c r="HC463" s="29"/>
      <c r="HD463" s="29"/>
      <c r="HE463" s="29"/>
      <c r="HF463" s="29"/>
      <c r="HG463" s="29"/>
      <c r="HH463" s="29"/>
      <c r="HI463" s="29"/>
      <c r="HJ463" s="29"/>
      <c r="HK463" s="29"/>
      <c r="HL463" s="29"/>
      <c r="HM463" s="29"/>
      <c r="HN463" s="29"/>
      <c r="HO463" s="29"/>
      <c r="HP463" s="29"/>
      <c r="HQ463" s="29"/>
      <c r="HR463" s="29"/>
      <c r="HS463" s="29"/>
      <c r="HT463" s="29"/>
      <c r="HU463" s="29"/>
      <c r="HV463" s="29"/>
      <c r="HW463" s="29"/>
      <c r="HX463" s="29"/>
      <c r="HY463" s="29"/>
      <c r="HZ463" s="29"/>
      <c r="IA463" s="29"/>
      <c r="IB463" s="29"/>
      <c r="IC463" s="29"/>
      <c r="ID463" s="29"/>
      <c r="IE463" s="29"/>
      <c r="IF463" s="29"/>
      <c r="IG463" s="29"/>
      <c r="IH463" s="29"/>
      <c r="II463" s="29"/>
      <c r="IJ463" s="29"/>
      <c r="IK463" s="29"/>
      <c r="IL463" s="29"/>
      <c r="IM463" s="29"/>
      <c r="IN463" s="29"/>
      <c r="IO463" s="29"/>
      <c r="IP463" s="29"/>
      <c r="IQ463" s="29"/>
      <c r="IR463" s="29"/>
      <c r="IS463" s="29"/>
      <c r="IT463" s="29"/>
      <c r="IU463" s="29"/>
      <c r="IV463" s="29"/>
      <c r="IW463" s="29"/>
      <c r="IX463" s="29"/>
      <c r="IY463" s="29"/>
      <c r="IZ463" s="29"/>
      <c r="JA463" s="29"/>
      <c r="JB463" s="29"/>
      <c r="JC463" s="29"/>
      <c r="JD463" s="29"/>
      <c r="JE463" s="29"/>
      <c r="JF463" s="29"/>
      <c r="JG463" s="29"/>
      <c r="JH463" s="29"/>
      <c r="JI463" s="29"/>
      <c r="JJ463" s="29"/>
      <c r="JK463" s="29"/>
      <c r="JL463" s="29"/>
      <c r="JM463" s="29"/>
      <c r="JN463" s="29"/>
      <c r="JO463" s="29"/>
      <c r="JP463" s="29"/>
      <c r="JQ463" s="29"/>
      <c r="JR463" s="29"/>
      <c r="JS463" s="29"/>
      <c r="JT463" s="29"/>
      <c r="JU463" s="29"/>
      <c r="JV463" s="29"/>
      <c r="JW463" s="29"/>
      <c r="JX463" s="29"/>
      <c r="JY463" s="29"/>
      <c r="JZ463" s="29"/>
      <c r="KA463" s="29"/>
      <c r="KB463" s="29"/>
      <c r="KC463" s="29"/>
      <c r="KD463" s="29"/>
      <c r="KE463" s="29"/>
      <c r="KF463" s="29"/>
      <c r="KG463" s="29"/>
      <c r="KH463" s="29"/>
      <c r="KI463" s="29"/>
      <c r="KJ463" s="29"/>
      <c r="KK463" s="29"/>
      <c r="KL463" s="29"/>
      <c r="KM463" s="29"/>
      <c r="KN463" s="29"/>
      <c r="KO463" s="29"/>
      <c r="KP463" s="29"/>
      <c r="KQ463" s="29"/>
      <c r="KR463" s="29"/>
      <c r="KS463" s="29"/>
      <c r="KT463" s="29"/>
      <c r="KU463" s="29"/>
      <c r="KV463" s="29"/>
      <c r="KW463" s="29"/>
      <c r="KX463" s="29"/>
      <c r="KY463" s="29"/>
      <c r="KZ463" s="29"/>
      <c r="LA463" s="29"/>
      <c r="LB463" s="29"/>
      <c r="LC463" s="29"/>
      <c r="LD463" s="29"/>
      <c r="LE463" s="29"/>
      <c r="LF463" s="29"/>
      <c r="LG463" s="29"/>
      <c r="LH463" s="29"/>
      <c r="LI463" s="29"/>
      <c r="LJ463" s="29"/>
      <c r="LK463" s="29"/>
      <c r="LL463" s="29"/>
      <c r="LM463" s="29"/>
      <c r="LN463" s="29"/>
      <c r="LO463" s="29"/>
      <c r="LP463" s="29"/>
      <c r="LQ463" s="29"/>
      <c r="LR463" s="29"/>
      <c r="LS463" s="29"/>
      <c r="LT463" s="29"/>
      <c r="LU463" s="29"/>
      <c r="LV463" s="29"/>
      <c r="LW463" s="29"/>
      <c r="LX463" s="29"/>
      <c r="LY463" s="29"/>
      <c r="LZ463" s="29"/>
      <c r="MA463" s="29"/>
      <c r="MB463" s="29"/>
      <c r="MC463" s="29"/>
      <c r="MD463" s="29"/>
      <c r="ME463" s="29"/>
      <c r="MF463" s="29"/>
      <c r="MG463" s="29"/>
      <c r="MH463" s="29"/>
      <c r="MI463" s="29"/>
      <c r="MJ463" s="29"/>
      <c r="MK463" s="29"/>
      <c r="ML463" s="29"/>
      <c r="MM463" s="29"/>
      <c r="MN463" s="29"/>
      <c r="MO463" s="29"/>
      <c r="MP463" s="29"/>
      <c r="MQ463" s="29"/>
      <c r="MR463" s="29"/>
      <c r="MS463" s="29"/>
      <c r="MT463" s="29"/>
      <c r="MU463" s="29"/>
      <c r="MV463" s="29"/>
      <c r="MW463" s="29"/>
      <c r="MX463" s="29"/>
      <c r="MY463" s="29"/>
      <c r="MZ463" s="29"/>
      <c r="NA463" s="29"/>
      <c r="NB463" s="29"/>
      <c r="NC463" s="29"/>
      <c r="ND463" s="29"/>
      <c r="NE463" s="29"/>
    </row>
    <row r="464" spans="1:369" ht="16.5" customHeight="1">
      <c r="A464" s="83" t="s">
        <v>717</v>
      </c>
      <c r="B464" s="83"/>
      <c r="C464" s="490"/>
      <c r="D464" s="83"/>
      <c r="E464" s="37" t="s">
        <v>5889</v>
      </c>
      <c r="F464" s="14" t="s">
        <v>6874</v>
      </c>
      <c r="G464" s="37" t="s">
        <v>5890</v>
      </c>
      <c r="H464" s="15">
        <v>2021</v>
      </c>
      <c r="I464" s="15">
        <v>1</v>
      </c>
      <c r="J464" s="15">
        <v>0</v>
      </c>
      <c r="K464" s="15">
        <v>0</v>
      </c>
      <c r="L464" s="16" t="s">
        <v>6877</v>
      </c>
      <c r="M464" s="16" t="s">
        <v>6877</v>
      </c>
      <c r="N464" s="16" t="s">
        <v>6873</v>
      </c>
      <c r="O464" s="17">
        <v>2304</v>
      </c>
      <c r="P464" s="17">
        <v>0</v>
      </c>
      <c r="Q464" s="17">
        <v>0</v>
      </c>
      <c r="R464" s="18" t="s">
        <v>33</v>
      </c>
      <c r="S464" s="19">
        <v>60</v>
      </c>
      <c r="T464" s="19">
        <v>220</v>
      </c>
      <c r="U464" s="19">
        <v>3.2409090909090907</v>
      </c>
      <c r="V464" s="19">
        <v>0</v>
      </c>
      <c r="W464" s="20">
        <v>0.71299999999999997</v>
      </c>
      <c r="X464" s="21">
        <v>1642.752</v>
      </c>
      <c r="Y464" s="22" t="s">
        <v>33</v>
      </c>
      <c r="Z464" s="86" t="s">
        <v>6861</v>
      </c>
      <c r="AA464" s="15"/>
      <c r="AB464" s="15"/>
      <c r="AC464" s="15"/>
      <c r="AD464" s="25"/>
      <c r="AE464" s="26"/>
      <c r="AF464" s="27"/>
      <c r="AG464" s="29"/>
      <c r="AH464" s="29"/>
      <c r="AI464" s="29"/>
      <c r="AJ464" s="29"/>
      <c r="AK464" s="29"/>
      <c r="AL464" s="29"/>
      <c r="AM464" s="29"/>
      <c r="AN464" s="29"/>
      <c r="AO464" s="29"/>
      <c r="AP464" s="29"/>
      <c r="AQ464" s="29"/>
      <c r="AR464" s="29"/>
      <c r="AS464" s="29"/>
      <c r="AT464" s="29"/>
      <c r="AU464" s="29"/>
      <c r="AV464" s="29"/>
      <c r="AW464" s="29"/>
      <c r="AX464" s="29"/>
      <c r="AY464" s="29"/>
      <c r="AZ464" s="29"/>
      <c r="BA464" s="29"/>
      <c r="BB464" s="29"/>
      <c r="BC464" s="29"/>
      <c r="BD464" s="29"/>
      <c r="BE464" s="29"/>
      <c r="BF464" s="29"/>
      <c r="BG464" s="29"/>
      <c r="BH464" s="29"/>
      <c r="BI464" s="29"/>
      <c r="BJ464" s="29"/>
      <c r="BK464" s="29"/>
      <c r="BL464" s="29"/>
      <c r="BM464" s="29"/>
      <c r="BN464" s="29"/>
      <c r="BO464" s="29"/>
      <c r="BP464" s="29"/>
      <c r="BQ464" s="29"/>
      <c r="BR464" s="29"/>
      <c r="BS464" s="29"/>
      <c r="BT464" s="29"/>
      <c r="BU464" s="29"/>
      <c r="BV464" s="29"/>
      <c r="BW464" s="29"/>
      <c r="BX464" s="29"/>
      <c r="BY464" s="29"/>
      <c r="BZ464" s="29"/>
      <c r="CA464" s="29"/>
      <c r="CB464" s="29"/>
      <c r="CC464" s="29"/>
      <c r="CD464" s="29"/>
      <c r="CE464" s="29"/>
      <c r="CF464" s="29"/>
      <c r="CG464" s="29"/>
      <c r="CH464" s="29"/>
      <c r="CI464" s="29"/>
      <c r="CJ464" s="29"/>
      <c r="CK464" s="29"/>
      <c r="CL464" s="29"/>
      <c r="CM464" s="29"/>
      <c r="CN464" s="29"/>
      <c r="CO464" s="29"/>
      <c r="CP464" s="29"/>
      <c r="CQ464" s="29"/>
      <c r="CR464" s="29"/>
      <c r="CS464" s="29"/>
      <c r="CT464" s="29"/>
      <c r="CU464" s="29"/>
      <c r="CV464" s="29"/>
      <c r="CW464" s="29"/>
      <c r="CX464" s="29"/>
      <c r="CY464" s="29"/>
      <c r="CZ464" s="29"/>
      <c r="DA464" s="29"/>
      <c r="DB464" s="29"/>
      <c r="DC464" s="29"/>
      <c r="DD464" s="29"/>
      <c r="DE464" s="29"/>
      <c r="DF464" s="29"/>
      <c r="DG464" s="29"/>
      <c r="DH464" s="29"/>
      <c r="DI464" s="29"/>
      <c r="DJ464" s="29"/>
      <c r="DK464" s="29"/>
      <c r="DL464" s="29"/>
      <c r="DM464" s="29"/>
      <c r="DN464" s="29"/>
      <c r="DO464" s="29"/>
      <c r="DP464" s="29"/>
      <c r="DQ464" s="29"/>
      <c r="DR464" s="29"/>
      <c r="DS464" s="29"/>
      <c r="DT464" s="29"/>
      <c r="DU464" s="29"/>
      <c r="DV464" s="29"/>
      <c r="DW464" s="29"/>
      <c r="DX464" s="29"/>
      <c r="DY464" s="29"/>
      <c r="DZ464" s="29"/>
      <c r="EA464" s="29"/>
      <c r="EB464" s="29"/>
      <c r="EC464" s="29"/>
      <c r="ED464" s="29"/>
      <c r="EE464" s="29"/>
      <c r="EF464" s="29"/>
      <c r="EG464" s="29"/>
      <c r="EH464" s="29"/>
      <c r="EI464" s="29"/>
      <c r="EJ464" s="29"/>
      <c r="EK464" s="29"/>
      <c r="EL464" s="29"/>
      <c r="EM464" s="29"/>
      <c r="EN464" s="29"/>
      <c r="EO464" s="29"/>
      <c r="EP464" s="29"/>
      <c r="EQ464" s="29"/>
      <c r="ER464" s="29"/>
      <c r="ES464" s="29"/>
      <c r="ET464" s="29"/>
      <c r="EU464" s="29"/>
      <c r="EV464" s="29"/>
      <c r="EW464" s="29"/>
      <c r="EX464" s="29"/>
      <c r="EY464" s="29"/>
      <c r="EZ464" s="29"/>
      <c r="FA464" s="29"/>
      <c r="FB464" s="29"/>
      <c r="FC464" s="29"/>
      <c r="FD464" s="29"/>
      <c r="FE464" s="29"/>
      <c r="FF464" s="29"/>
      <c r="FG464" s="29"/>
      <c r="FH464" s="29"/>
      <c r="FI464" s="29"/>
      <c r="FJ464" s="29"/>
      <c r="FK464" s="29"/>
      <c r="FL464" s="29"/>
      <c r="FM464" s="29"/>
      <c r="FN464" s="29"/>
      <c r="FO464" s="29"/>
      <c r="FP464" s="29"/>
      <c r="FQ464" s="29"/>
      <c r="FR464" s="29"/>
      <c r="FS464" s="29"/>
      <c r="FT464" s="29"/>
      <c r="FU464" s="29"/>
      <c r="FV464" s="29"/>
      <c r="FW464" s="29"/>
      <c r="FX464" s="29"/>
      <c r="FY464" s="29"/>
      <c r="FZ464" s="29"/>
      <c r="GA464" s="29"/>
      <c r="GB464" s="29"/>
      <c r="GC464" s="29"/>
      <c r="GD464" s="29"/>
      <c r="GE464" s="29"/>
      <c r="GF464" s="29"/>
      <c r="GG464" s="29"/>
      <c r="GH464" s="29"/>
      <c r="GI464" s="29"/>
      <c r="GJ464" s="29"/>
      <c r="GK464" s="29"/>
      <c r="GL464" s="29"/>
      <c r="GM464" s="29"/>
      <c r="GN464" s="29"/>
      <c r="GO464" s="29"/>
      <c r="GP464" s="29"/>
      <c r="GQ464" s="29"/>
      <c r="GR464" s="29"/>
      <c r="GS464" s="29"/>
      <c r="GT464" s="29"/>
      <c r="GU464" s="29"/>
      <c r="GV464" s="29"/>
      <c r="GW464" s="29"/>
      <c r="GX464" s="29"/>
      <c r="GY464" s="29"/>
      <c r="GZ464" s="29"/>
      <c r="HA464" s="29"/>
      <c r="HB464" s="29"/>
      <c r="HC464" s="29"/>
      <c r="HD464" s="29"/>
      <c r="HE464" s="29"/>
      <c r="HF464" s="29"/>
      <c r="HG464" s="29"/>
      <c r="HH464" s="29"/>
      <c r="HI464" s="29"/>
      <c r="HJ464" s="29"/>
      <c r="HK464" s="29"/>
      <c r="HL464" s="29"/>
      <c r="HM464" s="29"/>
      <c r="HN464" s="29"/>
      <c r="HO464" s="29"/>
      <c r="HP464" s="29"/>
      <c r="HQ464" s="29"/>
      <c r="HR464" s="29"/>
      <c r="HS464" s="29"/>
      <c r="HT464" s="29"/>
      <c r="HU464" s="29"/>
      <c r="HV464" s="29"/>
      <c r="HW464" s="29"/>
      <c r="HX464" s="29"/>
      <c r="HY464" s="29"/>
      <c r="HZ464" s="29"/>
      <c r="IA464" s="29"/>
      <c r="IB464" s="29"/>
      <c r="IC464" s="29"/>
      <c r="ID464" s="29"/>
      <c r="IE464" s="29"/>
      <c r="IF464" s="29"/>
      <c r="IG464" s="29"/>
      <c r="IH464" s="29"/>
      <c r="II464" s="29"/>
      <c r="IJ464" s="29"/>
      <c r="IK464" s="29"/>
      <c r="IL464" s="29"/>
      <c r="IM464" s="29"/>
      <c r="IN464" s="29"/>
      <c r="IO464" s="29"/>
      <c r="IP464" s="29"/>
      <c r="IQ464" s="29"/>
      <c r="IR464" s="29"/>
      <c r="IS464" s="29"/>
      <c r="IT464" s="29"/>
      <c r="IU464" s="29"/>
      <c r="IV464" s="29"/>
      <c r="IW464" s="29"/>
      <c r="IX464" s="29"/>
      <c r="IY464" s="29"/>
      <c r="IZ464" s="29"/>
      <c r="JA464" s="29"/>
      <c r="JB464" s="29"/>
      <c r="JC464" s="29"/>
      <c r="JD464" s="29"/>
      <c r="JE464" s="29"/>
      <c r="JF464" s="29"/>
      <c r="JG464" s="29"/>
      <c r="JH464" s="29"/>
      <c r="JI464" s="29"/>
      <c r="JJ464" s="29"/>
      <c r="JK464" s="29"/>
      <c r="JL464" s="29"/>
      <c r="JM464" s="29"/>
      <c r="JN464" s="29"/>
      <c r="JO464" s="29"/>
      <c r="JP464" s="29"/>
      <c r="JQ464" s="29"/>
      <c r="JR464" s="29"/>
      <c r="JS464" s="29"/>
      <c r="JT464" s="29"/>
      <c r="JU464" s="29"/>
      <c r="JV464" s="29"/>
      <c r="JW464" s="29"/>
      <c r="JX464" s="29"/>
      <c r="JY464" s="29"/>
      <c r="JZ464" s="29"/>
      <c r="KA464" s="29"/>
      <c r="KB464" s="29"/>
      <c r="KC464" s="29"/>
      <c r="KD464" s="29"/>
      <c r="KE464" s="29"/>
      <c r="KF464" s="29"/>
      <c r="KG464" s="29"/>
      <c r="KH464" s="29"/>
      <c r="KI464" s="29"/>
      <c r="KJ464" s="29"/>
      <c r="KK464" s="29"/>
      <c r="KL464" s="29"/>
      <c r="KM464" s="29"/>
      <c r="KN464" s="29"/>
      <c r="KO464" s="29"/>
      <c r="KP464" s="29"/>
      <c r="KQ464" s="29"/>
      <c r="KR464" s="29"/>
      <c r="KS464" s="29"/>
      <c r="KT464" s="29"/>
      <c r="KU464" s="29"/>
      <c r="KV464" s="29"/>
      <c r="KW464" s="29"/>
      <c r="KX464" s="29"/>
      <c r="KY464" s="29"/>
      <c r="KZ464" s="29"/>
      <c r="LA464" s="29"/>
      <c r="LB464" s="29"/>
      <c r="LC464" s="29"/>
      <c r="LD464" s="29"/>
      <c r="LE464" s="29"/>
      <c r="LF464" s="29"/>
      <c r="LG464" s="29"/>
      <c r="LH464" s="29"/>
      <c r="LI464" s="29"/>
      <c r="LJ464" s="29"/>
      <c r="LK464" s="29"/>
      <c r="LL464" s="29"/>
      <c r="LM464" s="29"/>
      <c r="LN464" s="29"/>
      <c r="LO464" s="29"/>
      <c r="LP464" s="29"/>
      <c r="LQ464" s="29"/>
      <c r="LR464" s="29"/>
      <c r="LS464" s="29"/>
      <c r="LT464" s="29"/>
      <c r="LU464" s="29"/>
      <c r="LV464" s="29"/>
      <c r="LW464" s="29"/>
      <c r="LX464" s="29"/>
      <c r="LY464" s="29"/>
      <c r="LZ464" s="29"/>
      <c r="MA464" s="29"/>
      <c r="MB464" s="29"/>
      <c r="MC464" s="29"/>
      <c r="MD464" s="29"/>
      <c r="ME464" s="29"/>
      <c r="MF464" s="29"/>
      <c r="MG464" s="29"/>
      <c r="MH464" s="29"/>
      <c r="MI464" s="29"/>
      <c r="MJ464" s="29"/>
      <c r="MK464" s="29"/>
      <c r="ML464" s="29"/>
      <c r="MM464" s="29"/>
      <c r="MN464" s="29"/>
      <c r="MO464" s="29"/>
      <c r="MP464" s="29"/>
      <c r="MQ464" s="29"/>
      <c r="MR464" s="29"/>
      <c r="MS464" s="29"/>
      <c r="MT464" s="29"/>
      <c r="MU464" s="29"/>
      <c r="MV464" s="29"/>
      <c r="MW464" s="29"/>
      <c r="MX464" s="29"/>
      <c r="MY464" s="29"/>
      <c r="MZ464" s="29"/>
      <c r="NA464" s="29"/>
      <c r="NB464" s="29"/>
      <c r="NC464" s="29"/>
      <c r="ND464" s="29"/>
      <c r="NE464" s="29"/>
    </row>
    <row r="465" spans="1:369" ht="16.5" customHeight="1">
      <c r="A465" s="83" t="s">
        <v>717</v>
      </c>
      <c r="B465" s="83"/>
      <c r="C465" s="490"/>
      <c r="D465" s="83"/>
      <c r="E465" s="37" t="s">
        <v>5889</v>
      </c>
      <c r="F465" s="14" t="s">
        <v>6874</v>
      </c>
      <c r="G465" s="37" t="s">
        <v>5890</v>
      </c>
      <c r="H465" s="15">
        <v>2021</v>
      </c>
      <c r="I465" s="15">
        <v>1</v>
      </c>
      <c r="J465" s="15">
        <v>0</v>
      </c>
      <c r="K465" s="15">
        <v>0</v>
      </c>
      <c r="L465" s="16" t="s">
        <v>6877</v>
      </c>
      <c r="M465" s="16" t="s">
        <v>6877</v>
      </c>
      <c r="N465" s="16" t="s">
        <v>6873</v>
      </c>
      <c r="O465" s="17">
        <v>2304</v>
      </c>
      <c r="P465" s="17">
        <v>0</v>
      </c>
      <c r="Q465" s="17">
        <v>0</v>
      </c>
      <c r="R465" s="18" t="s">
        <v>33</v>
      </c>
      <c r="S465" s="19">
        <v>60</v>
      </c>
      <c r="T465" s="19">
        <v>220</v>
      </c>
      <c r="U465" s="19">
        <v>3.2409090909090907</v>
      </c>
      <c r="V465" s="19">
        <v>0</v>
      </c>
      <c r="W465" s="20">
        <v>0.71299999999999997</v>
      </c>
      <c r="X465" s="21">
        <v>1642.752</v>
      </c>
      <c r="Y465" s="22" t="s">
        <v>33</v>
      </c>
      <c r="Z465" s="86" t="s">
        <v>6861</v>
      </c>
      <c r="AA465" s="15"/>
      <c r="AB465" s="15"/>
      <c r="AC465" s="15"/>
      <c r="AD465" s="25"/>
      <c r="AE465" s="26"/>
      <c r="AF465" s="27"/>
      <c r="AG465" s="29"/>
      <c r="AH465" s="29"/>
      <c r="AI465" s="29"/>
      <c r="AJ465" s="29"/>
      <c r="AK465" s="29"/>
      <c r="AL465" s="29"/>
      <c r="AM465" s="29"/>
      <c r="AN465" s="29"/>
      <c r="AO465" s="29"/>
      <c r="AP465" s="29"/>
      <c r="AQ465" s="29"/>
      <c r="AR465" s="29"/>
      <c r="AS465" s="29"/>
      <c r="AT465" s="29"/>
      <c r="AU465" s="29"/>
      <c r="AV465" s="29"/>
      <c r="AW465" s="29"/>
      <c r="AX465" s="29"/>
      <c r="AY465" s="29"/>
      <c r="AZ465" s="29"/>
      <c r="BA465" s="29"/>
      <c r="BB465" s="29"/>
      <c r="BC465" s="29"/>
      <c r="BD465" s="29"/>
      <c r="BE465" s="29"/>
      <c r="BF465" s="29"/>
      <c r="BG465" s="29"/>
      <c r="BH465" s="29"/>
      <c r="BI465" s="29"/>
      <c r="BJ465" s="29"/>
      <c r="BK465" s="29"/>
      <c r="BL465" s="29"/>
      <c r="BM465" s="29"/>
      <c r="BN465" s="29"/>
      <c r="BO465" s="29"/>
      <c r="BP465" s="29"/>
      <c r="BQ465" s="29"/>
      <c r="BR465" s="29"/>
      <c r="BS465" s="29"/>
      <c r="BT465" s="29"/>
      <c r="BU465" s="29"/>
      <c r="BV465" s="29"/>
      <c r="BW465" s="29"/>
      <c r="BX465" s="29"/>
      <c r="BY465" s="29"/>
      <c r="BZ465" s="29"/>
      <c r="CA465" s="29"/>
      <c r="CB465" s="29"/>
      <c r="CC465" s="29"/>
      <c r="CD465" s="29"/>
      <c r="CE465" s="29"/>
      <c r="CF465" s="29"/>
      <c r="CG465" s="29"/>
      <c r="CH465" s="29"/>
      <c r="CI465" s="29"/>
      <c r="CJ465" s="29"/>
      <c r="CK465" s="29"/>
      <c r="CL465" s="29"/>
      <c r="CM465" s="29"/>
      <c r="CN465" s="29"/>
      <c r="CO465" s="29"/>
      <c r="CP465" s="29"/>
      <c r="CQ465" s="29"/>
      <c r="CR465" s="29"/>
      <c r="CS465" s="29"/>
      <c r="CT465" s="29"/>
      <c r="CU465" s="29"/>
      <c r="CV465" s="29"/>
      <c r="CW465" s="29"/>
      <c r="CX465" s="29"/>
      <c r="CY465" s="29"/>
      <c r="CZ465" s="29"/>
      <c r="DA465" s="29"/>
      <c r="DB465" s="29"/>
      <c r="DC465" s="29"/>
      <c r="DD465" s="29"/>
      <c r="DE465" s="29"/>
      <c r="DF465" s="29"/>
      <c r="DG465" s="29"/>
      <c r="DH465" s="29"/>
      <c r="DI465" s="29"/>
      <c r="DJ465" s="29"/>
      <c r="DK465" s="29"/>
      <c r="DL465" s="29"/>
      <c r="DM465" s="29"/>
      <c r="DN465" s="29"/>
      <c r="DO465" s="29"/>
      <c r="DP465" s="29"/>
      <c r="DQ465" s="29"/>
      <c r="DR465" s="29"/>
      <c r="DS465" s="29"/>
      <c r="DT465" s="29"/>
      <c r="DU465" s="29"/>
      <c r="DV465" s="29"/>
      <c r="DW465" s="29"/>
      <c r="DX465" s="29"/>
      <c r="DY465" s="29"/>
      <c r="DZ465" s="29"/>
      <c r="EA465" s="29"/>
      <c r="EB465" s="29"/>
      <c r="EC465" s="29"/>
      <c r="ED465" s="29"/>
      <c r="EE465" s="29"/>
      <c r="EF465" s="29"/>
      <c r="EG465" s="29"/>
      <c r="EH465" s="29"/>
      <c r="EI465" s="29"/>
      <c r="EJ465" s="29"/>
      <c r="EK465" s="29"/>
      <c r="EL465" s="29"/>
      <c r="EM465" s="29"/>
      <c r="EN465" s="29"/>
      <c r="EO465" s="29"/>
      <c r="EP465" s="29"/>
      <c r="EQ465" s="29"/>
      <c r="ER465" s="29"/>
      <c r="ES465" s="29"/>
      <c r="ET465" s="29"/>
      <c r="EU465" s="29"/>
      <c r="EV465" s="29"/>
      <c r="EW465" s="29"/>
      <c r="EX465" s="29"/>
      <c r="EY465" s="29"/>
      <c r="EZ465" s="29"/>
      <c r="FA465" s="29"/>
      <c r="FB465" s="29"/>
      <c r="FC465" s="29"/>
      <c r="FD465" s="29"/>
      <c r="FE465" s="29"/>
      <c r="FF465" s="29"/>
      <c r="FG465" s="29"/>
      <c r="FH465" s="29"/>
      <c r="FI465" s="29"/>
      <c r="FJ465" s="29"/>
      <c r="FK465" s="29"/>
      <c r="FL465" s="29"/>
      <c r="FM465" s="29"/>
      <c r="FN465" s="29"/>
      <c r="FO465" s="29"/>
      <c r="FP465" s="29"/>
      <c r="FQ465" s="29"/>
      <c r="FR465" s="29"/>
      <c r="FS465" s="29"/>
      <c r="FT465" s="29"/>
      <c r="FU465" s="29"/>
      <c r="FV465" s="29"/>
      <c r="FW465" s="29"/>
      <c r="FX465" s="29"/>
      <c r="FY465" s="29"/>
      <c r="FZ465" s="29"/>
      <c r="GA465" s="29"/>
      <c r="GB465" s="29"/>
      <c r="GC465" s="29"/>
      <c r="GD465" s="29"/>
      <c r="GE465" s="29"/>
      <c r="GF465" s="29"/>
      <c r="GG465" s="29"/>
      <c r="GH465" s="29"/>
      <c r="GI465" s="29"/>
      <c r="GJ465" s="29"/>
      <c r="GK465" s="29"/>
      <c r="GL465" s="29"/>
      <c r="GM465" s="29"/>
      <c r="GN465" s="29"/>
      <c r="GO465" s="29"/>
      <c r="GP465" s="29"/>
      <c r="GQ465" s="29"/>
      <c r="GR465" s="29"/>
      <c r="GS465" s="29"/>
      <c r="GT465" s="29"/>
      <c r="GU465" s="29"/>
      <c r="GV465" s="29"/>
      <c r="GW465" s="29"/>
      <c r="GX465" s="29"/>
      <c r="GY465" s="29"/>
      <c r="GZ465" s="29"/>
      <c r="HA465" s="29"/>
      <c r="HB465" s="29"/>
      <c r="HC465" s="29"/>
      <c r="HD465" s="29"/>
      <c r="HE465" s="29"/>
      <c r="HF465" s="29"/>
      <c r="HG465" s="29"/>
      <c r="HH465" s="29"/>
      <c r="HI465" s="29"/>
      <c r="HJ465" s="29"/>
      <c r="HK465" s="29"/>
      <c r="HL465" s="29"/>
      <c r="HM465" s="29"/>
      <c r="HN465" s="29"/>
      <c r="HO465" s="29"/>
      <c r="HP465" s="29"/>
      <c r="HQ465" s="29"/>
      <c r="HR465" s="29"/>
      <c r="HS465" s="29"/>
      <c r="HT465" s="29"/>
      <c r="HU465" s="29"/>
      <c r="HV465" s="29"/>
      <c r="HW465" s="29"/>
      <c r="HX465" s="29"/>
      <c r="HY465" s="29"/>
      <c r="HZ465" s="29"/>
      <c r="IA465" s="29"/>
      <c r="IB465" s="29"/>
      <c r="IC465" s="29"/>
      <c r="ID465" s="29"/>
      <c r="IE465" s="29"/>
      <c r="IF465" s="29"/>
      <c r="IG465" s="29"/>
      <c r="IH465" s="29"/>
      <c r="II465" s="29"/>
      <c r="IJ465" s="29"/>
      <c r="IK465" s="29"/>
      <c r="IL465" s="29"/>
      <c r="IM465" s="29"/>
      <c r="IN465" s="29"/>
      <c r="IO465" s="29"/>
      <c r="IP465" s="29"/>
      <c r="IQ465" s="29"/>
      <c r="IR465" s="29"/>
      <c r="IS465" s="29"/>
      <c r="IT465" s="29"/>
      <c r="IU465" s="29"/>
      <c r="IV465" s="29"/>
      <c r="IW465" s="29"/>
      <c r="IX465" s="29"/>
      <c r="IY465" s="29"/>
      <c r="IZ465" s="29"/>
      <c r="JA465" s="29"/>
      <c r="JB465" s="29"/>
      <c r="JC465" s="29"/>
      <c r="JD465" s="29"/>
      <c r="JE465" s="29"/>
      <c r="JF465" s="29"/>
      <c r="JG465" s="29"/>
      <c r="JH465" s="29"/>
      <c r="JI465" s="29"/>
      <c r="JJ465" s="29"/>
      <c r="JK465" s="29"/>
      <c r="JL465" s="29"/>
      <c r="JM465" s="29"/>
      <c r="JN465" s="29"/>
      <c r="JO465" s="29"/>
      <c r="JP465" s="29"/>
      <c r="JQ465" s="29"/>
      <c r="JR465" s="29"/>
      <c r="JS465" s="29"/>
      <c r="JT465" s="29"/>
      <c r="JU465" s="29"/>
      <c r="JV465" s="29"/>
      <c r="JW465" s="29"/>
      <c r="JX465" s="29"/>
      <c r="JY465" s="29"/>
      <c r="JZ465" s="29"/>
      <c r="KA465" s="29"/>
      <c r="KB465" s="29"/>
      <c r="KC465" s="29"/>
      <c r="KD465" s="29"/>
      <c r="KE465" s="29"/>
      <c r="KF465" s="29"/>
      <c r="KG465" s="29"/>
      <c r="KH465" s="29"/>
      <c r="KI465" s="29"/>
      <c r="KJ465" s="29"/>
      <c r="KK465" s="29"/>
      <c r="KL465" s="29"/>
      <c r="KM465" s="29"/>
      <c r="KN465" s="29"/>
      <c r="KO465" s="29"/>
      <c r="KP465" s="29"/>
      <c r="KQ465" s="29"/>
      <c r="KR465" s="29"/>
      <c r="KS465" s="29"/>
      <c r="KT465" s="29"/>
      <c r="KU465" s="29"/>
      <c r="KV465" s="29"/>
      <c r="KW465" s="29"/>
      <c r="KX465" s="29"/>
      <c r="KY465" s="29"/>
      <c r="KZ465" s="29"/>
      <c r="LA465" s="29"/>
      <c r="LB465" s="29"/>
      <c r="LC465" s="29"/>
      <c r="LD465" s="29"/>
      <c r="LE465" s="29"/>
      <c r="LF465" s="29"/>
      <c r="LG465" s="29"/>
      <c r="LH465" s="29"/>
      <c r="LI465" s="29"/>
      <c r="LJ465" s="29"/>
      <c r="LK465" s="29"/>
      <c r="LL465" s="29"/>
      <c r="LM465" s="29"/>
      <c r="LN465" s="29"/>
      <c r="LO465" s="29"/>
      <c r="LP465" s="29"/>
      <c r="LQ465" s="29"/>
      <c r="LR465" s="29"/>
      <c r="LS465" s="29"/>
      <c r="LT465" s="29"/>
      <c r="LU465" s="29"/>
      <c r="LV465" s="29"/>
      <c r="LW465" s="29"/>
      <c r="LX465" s="29"/>
      <c r="LY465" s="29"/>
      <c r="LZ465" s="29"/>
      <c r="MA465" s="29"/>
      <c r="MB465" s="29"/>
      <c r="MC465" s="29"/>
      <c r="MD465" s="29"/>
      <c r="ME465" s="29"/>
      <c r="MF465" s="29"/>
      <c r="MG465" s="29"/>
      <c r="MH465" s="29"/>
      <c r="MI465" s="29"/>
      <c r="MJ465" s="29"/>
      <c r="MK465" s="29"/>
      <c r="ML465" s="29"/>
      <c r="MM465" s="29"/>
      <c r="MN465" s="29"/>
      <c r="MO465" s="29"/>
      <c r="MP465" s="29"/>
      <c r="MQ465" s="29"/>
      <c r="MR465" s="29"/>
      <c r="MS465" s="29"/>
      <c r="MT465" s="29"/>
      <c r="MU465" s="29"/>
      <c r="MV465" s="29"/>
      <c r="MW465" s="29"/>
      <c r="MX465" s="29"/>
      <c r="MY465" s="29"/>
      <c r="MZ465" s="29"/>
      <c r="NA465" s="29"/>
      <c r="NB465" s="29"/>
      <c r="NC465" s="29"/>
      <c r="ND465" s="29"/>
      <c r="NE465" s="29"/>
    </row>
    <row r="466" spans="1:369" ht="16.5" customHeight="1">
      <c r="A466" s="83" t="s">
        <v>717</v>
      </c>
      <c r="B466" s="83"/>
      <c r="C466" s="490"/>
      <c r="D466" s="83"/>
      <c r="E466" s="37" t="s">
        <v>5889</v>
      </c>
      <c r="F466" s="14" t="s">
        <v>6874</v>
      </c>
      <c r="G466" s="37" t="s">
        <v>5890</v>
      </c>
      <c r="H466" s="15">
        <v>2021</v>
      </c>
      <c r="I466" s="15">
        <v>1</v>
      </c>
      <c r="J466" s="15">
        <v>0</v>
      </c>
      <c r="K466" s="15">
        <v>0</v>
      </c>
      <c r="L466" s="16" t="s">
        <v>6877</v>
      </c>
      <c r="M466" s="16" t="s">
        <v>6877</v>
      </c>
      <c r="N466" s="16" t="s">
        <v>6873</v>
      </c>
      <c r="O466" s="17">
        <v>2304</v>
      </c>
      <c r="P466" s="17">
        <v>0</v>
      </c>
      <c r="Q466" s="17">
        <v>0</v>
      </c>
      <c r="R466" s="18" t="s">
        <v>33</v>
      </c>
      <c r="S466" s="19">
        <v>60</v>
      </c>
      <c r="T466" s="19">
        <v>220</v>
      </c>
      <c r="U466" s="19">
        <v>3.2409090909090907</v>
      </c>
      <c r="V466" s="19">
        <v>0</v>
      </c>
      <c r="W466" s="20">
        <v>0.71299999999999997</v>
      </c>
      <c r="X466" s="21">
        <v>1642.752</v>
      </c>
      <c r="Y466" s="22" t="s">
        <v>33</v>
      </c>
      <c r="Z466" s="86" t="s">
        <v>6861</v>
      </c>
      <c r="AA466" s="15"/>
      <c r="AB466" s="15"/>
      <c r="AC466" s="15"/>
      <c r="AD466" s="25"/>
      <c r="AE466" s="26"/>
      <c r="AF466" s="27"/>
      <c r="AG466" s="29"/>
      <c r="AH466" s="29"/>
      <c r="AI466" s="29"/>
      <c r="AJ466" s="29"/>
      <c r="AK466" s="29"/>
      <c r="AL466" s="29"/>
      <c r="AM466" s="29"/>
      <c r="AN466" s="29"/>
      <c r="AO466" s="29"/>
      <c r="AP466" s="29"/>
      <c r="AQ466" s="29"/>
      <c r="AR466" s="29"/>
      <c r="AS466" s="29"/>
      <c r="AT466" s="29"/>
      <c r="AU466" s="29"/>
      <c r="AV466" s="29"/>
      <c r="AW466" s="29"/>
      <c r="AX466" s="29"/>
      <c r="AY466" s="29"/>
      <c r="AZ466" s="29"/>
      <c r="BA466" s="29"/>
      <c r="BB466" s="29"/>
      <c r="BC466" s="29"/>
      <c r="BD466" s="29"/>
      <c r="BE466" s="29"/>
      <c r="BF466" s="29"/>
      <c r="BG466" s="29"/>
      <c r="BH466" s="29"/>
      <c r="BI466" s="29"/>
      <c r="BJ466" s="29"/>
      <c r="BK466" s="29"/>
      <c r="BL466" s="29"/>
      <c r="BM466" s="29"/>
      <c r="BN466" s="29"/>
      <c r="BO466" s="29"/>
      <c r="BP466" s="29"/>
      <c r="BQ466" s="29"/>
      <c r="BR466" s="29"/>
      <c r="BS466" s="29"/>
      <c r="BT466" s="29"/>
      <c r="BU466" s="29"/>
      <c r="BV466" s="29"/>
      <c r="BW466" s="29"/>
      <c r="BX466" s="29"/>
      <c r="BY466" s="29"/>
      <c r="BZ466" s="29"/>
      <c r="CA466" s="29"/>
      <c r="CB466" s="29"/>
      <c r="CC466" s="29"/>
      <c r="CD466" s="29"/>
      <c r="CE466" s="29"/>
      <c r="CF466" s="29"/>
      <c r="CG466" s="29"/>
      <c r="CH466" s="29"/>
      <c r="CI466" s="29"/>
      <c r="CJ466" s="29"/>
      <c r="CK466" s="29"/>
      <c r="CL466" s="29"/>
      <c r="CM466" s="29"/>
      <c r="CN466" s="29"/>
      <c r="CO466" s="29"/>
      <c r="CP466" s="29"/>
      <c r="CQ466" s="29"/>
      <c r="CR466" s="29"/>
      <c r="CS466" s="29"/>
      <c r="CT466" s="29"/>
      <c r="CU466" s="29"/>
      <c r="CV466" s="29"/>
      <c r="CW466" s="29"/>
      <c r="CX466" s="29"/>
      <c r="CY466" s="29"/>
      <c r="CZ466" s="29"/>
      <c r="DA466" s="29"/>
      <c r="DB466" s="29"/>
      <c r="DC466" s="29"/>
      <c r="DD466" s="29"/>
      <c r="DE466" s="29"/>
      <c r="DF466" s="29"/>
      <c r="DG466" s="29"/>
      <c r="DH466" s="29"/>
      <c r="DI466" s="29"/>
      <c r="DJ466" s="29"/>
      <c r="DK466" s="29"/>
      <c r="DL466" s="29"/>
      <c r="DM466" s="29"/>
      <c r="DN466" s="29"/>
      <c r="DO466" s="29"/>
      <c r="DP466" s="29"/>
      <c r="DQ466" s="29"/>
      <c r="DR466" s="29"/>
      <c r="DS466" s="29"/>
      <c r="DT466" s="29"/>
      <c r="DU466" s="29"/>
      <c r="DV466" s="29"/>
      <c r="DW466" s="29"/>
      <c r="DX466" s="29"/>
      <c r="DY466" s="29"/>
      <c r="DZ466" s="29"/>
      <c r="EA466" s="29"/>
      <c r="EB466" s="29"/>
      <c r="EC466" s="29"/>
      <c r="ED466" s="29"/>
      <c r="EE466" s="29"/>
      <c r="EF466" s="29"/>
      <c r="EG466" s="29"/>
      <c r="EH466" s="29"/>
      <c r="EI466" s="29"/>
      <c r="EJ466" s="29"/>
      <c r="EK466" s="29"/>
      <c r="EL466" s="29"/>
      <c r="EM466" s="29"/>
      <c r="EN466" s="29"/>
      <c r="EO466" s="29"/>
      <c r="EP466" s="29"/>
      <c r="EQ466" s="29"/>
      <c r="ER466" s="29"/>
      <c r="ES466" s="29"/>
      <c r="ET466" s="29"/>
      <c r="EU466" s="29"/>
      <c r="EV466" s="29"/>
      <c r="EW466" s="29"/>
      <c r="EX466" s="29"/>
      <c r="EY466" s="29"/>
      <c r="EZ466" s="29"/>
      <c r="FA466" s="29"/>
      <c r="FB466" s="29"/>
      <c r="FC466" s="29"/>
      <c r="FD466" s="29"/>
      <c r="FE466" s="29"/>
      <c r="FF466" s="29"/>
      <c r="FG466" s="29"/>
      <c r="FH466" s="29"/>
      <c r="FI466" s="29"/>
      <c r="FJ466" s="29"/>
      <c r="FK466" s="29"/>
      <c r="FL466" s="29"/>
      <c r="FM466" s="29"/>
      <c r="FN466" s="29"/>
      <c r="FO466" s="29"/>
      <c r="FP466" s="29"/>
      <c r="FQ466" s="29"/>
      <c r="FR466" s="29"/>
      <c r="FS466" s="29"/>
      <c r="FT466" s="29"/>
      <c r="FU466" s="29"/>
      <c r="FV466" s="29"/>
      <c r="FW466" s="29"/>
      <c r="FX466" s="29"/>
      <c r="FY466" s="29"/>
      <c r="FZ466" s="29"/>
      <c r="GA466" s="29"/>
      <c r="GB466" s="29"/>
      <c r="GC466" s="29"/>
      <c r="GD466" s="29"/>
      <c r="GE466" s="29"/>
      <c r="GF466" s="29"/>
      <c r="GG466" s="29"/>
      <c r="GH466" s="29"/>
      <c r="GI466" s="29"/>
      <c r="GJ466" s="29"/>
      <c r="GK466" s="29"/>
      <c r="GL466" s="29"/>
      <c r="GM466" s="29"/>
      <c r="GN466" s="29"/>
      <c r="GO466" s="29"/>
      <c r="GP466" s="29"/>
      <c r="GQ466" s="29"/>
      <c r="GR466" s="29"/>
      <c r="GS466" s="29"/>
      <c r="GT466" s="29"/>
      <c r="GU466" s="29"/>
      <c r="GV466" s="29"/>
      <c r="GW466" s="29"/>
      <c r="GX466" s="29"/>
      <c r="GY466" s="29"/>
      <c r="GZ466" s="29"/>
      <c r="HA466" s="29"/>
      <c r="HB466" s="29"/>
      <c r="HC466" s="29"/>
      <c r="HD466" s="29"/>
      <c r="HE466" s="29"/>
      <c r="HF466" s="29"/>
      <c r="HG466" s="29"/>
      <c r="HH466" s="29"/>
      <c r="HI466" s="29"/>
      <c r="HJ466" s="29"/>
      <c r="HK466" s="29"/>
      <c r="HL466" s="29"/>
      <c r="HM466" s="29"/>
      <c r="HN466" s="29"/>
      <c r="HO466" s="29"/>
      <c r="HP466" s="29"/>
      <c r="HQ466" s="29"/>
      <c r="HR466" s="29"/>
      <c r="HS466" s="29"/>
      <c r="HT466" s="29"/>
      <c r="HU466" s="29"/>
      <c r="HV466" s="29"/>
      <c r="HW466" s="29"/>
      <c r="HX466" s="29"/>
      <c r="HY466" s="29"/>
      <c r="HZ466" s="29"/>
      <c r="IA466" s="29"/>
      <c r="IB466" s="29"/>
      <c r="IC466" s="29"/>
      <c r="ID466" s="29"/>
      <c r="IE466" s="29"/>
      <c r="IF466" s="29"/>
      <c r="IG466" s="29"/>
      <c r="IH466" s="29"/>
      <c r="II466" s="29"/>
      <c r="IJ466" s="29"/>
      <c r="IK466" s="29"/>
      <c r="IL466" s="29"/>
      <c r="IM466" s="29"/>
      <c r="IN466" s="29"/>
      <c r="IO466" s="29"/>
      <c r="IP466" s="29"/>
      <c r="IQ466" s="29"/>
      <c r="IR466" s="29"/>
      <c r="IS466" s="29"/>
      <c r="IT466" s="29"/>
      <c r="IU466" s="29"/>
      <c r="IV466" s="29"/>
      <c r="IW466" s="29"/>
      <c r="IX466" s="29"/>
      <c r="IY466" s="29"/>
      <c r="IZ466" s="29"/>
      <c r="JA466" s="29"/>
      <c r="JB466" s="29"/>
      <c r="JC466" s="29"/>
      <c r="JD466" s="29"/>
      <c r="JE466" s="29"/>
      <c r="JF466" s="29"/>
      <c r="JG466" s="29"/>
      <c r="JH466" s="29"/>
      <c r="JI466" s="29"/>
      <c r="JJ466" s="29"/>
      <c r="JK466" s="29"/>
      <c r="JL466" s="29"/>
      <c r="JM466" s="29"/>
      <c r="JN466" s="29"/>
      <c r="JO466" s="29"/>
      <c r="JP466" s="29"/>
      <c r="JQ466" s="29"/>
      <c r="JR466" s="29"/>
      <c r="JS466" s="29"/>
      <c r="JT466" s="29"/>
      <c r="JU466" s="29"/>
      <c r="JV466" s="29"/>
      <c r="JW466" s="29"/>
      <c r="JX466" s="29"/>
      <c r="JY466" s="29"/>
      <c r="JZ466" s="29"/>
      <c r="KA466" s="29"/>
      <c r="KB466" s="29"/>
      <c r="KC466" s="29"/>
      <c r="KD466" s="29"/>
      <c r="KE466" s="29"/>
      <c r="KF466" s="29"/>
      <c r="KG466" s="29"/>
      <c r="KH466" s="29"/>
      <c r="KI466" s="29"/>
      <c r="KJ466" s="29"/>
      <c r="KK466" s="29"/>
      <c r="KL466" s="29"/>
      <c r="KM466" s="29"/>
      <c r="KN466" s="29"/>
      <c r="KO466" s="29"/>
      <c r="KP466" s="29"/>
      <c r="KQ466" s="29"/>
      <c r="KR466" s="29"/>
      <c r="KS466" s="29"/>
      <c r="KT466" s="29"/>
      <c r="KU466" s="29"/>
      <c r="KV466" s="29"/>
      <c r="KW466" s="29"/>
      <c r="KX466" s="29"/>
      <c r="KY466" s="29"/>
      <c r="KZ466" s="29"/>
      <c r="LA466" s="29"/>
      <c r="LB466" s="29"/>
      <c r="LC466" s="29"/>
      <c r="LD466" s="29"/>
      <c r="LE466" s="29"/>
      <c r="LF466" s="29"/>
      <c r="LG466" s="29"/>
      <c r="LH466" s="29"/>
      <c r="LI466" s="29"/>
      <c r="LJ466" s="29"/>
      <c r="LK466" s="29"/>
      <c r="LL466" s="29"/>
      <c r="LM466" s="29"/>
      <c r="LN466" s="29"/>
      <c r="LO466" s="29"/>
      <c r="LP466" s="29"/>
      <c r="LQ466" s="29"/>
      <c r="LR466" s="29"/>
      <c r="LS466" s="29"/>
      <c r="LT466" s="29"/>
      <c r="LU466" s="29"/>
      <c r="LV466" s="29"/>
      <c r="LW466" s="29"/>
      <c r="LX466" s="29"/>
      <c r="LY466" s="29"/>
      <c r="LZ466" s="29"/>
      <c r="MA466" s="29"/>
      <c r="MB466" s="29"/>
      <c r="MC466" s="29"/>
      <c r="MD466" s="29"/>
      <c r="ME466" s="29"/>
      <c r="MF466" s="29"/>
      <c r="MG466" s="29"/>
      <c r="MH466" s="29"/>
      <c r="MI466" s="29"/>
      <c r="MJ466" s="29"/>
      <c r="MK466" s="29"/>
      <c r="ML466" s="29"/>
      <c r="MM466" s="29"/>
      <c r="MN466" s="29"/>
      <c r="MO466" s="29"/>
      <c r="MP466" s="29"/>
      <c r="MQ466" s="29"/>
      <c r="MR466" s="29"/>
      <c r="MS466" s="29"/>
      <c r="MT466" s="29"/>
      <c r="MU466" s="29"/>
      <c r="MV466" s="29"/>
      <c r="MW466" s="29"/>
      <c r="MX466" s="29"/>
      <c r="MY466" s="29"/>
      <c r="MZ466" s="29"/>
      <c r="NA466" s="29"/>
      <c r="NB466" s="29"/>
      <c r="NC466" s="29"/>
      <c r="ND466" s="29"/>
      <c r="NE466" s="29"/>
    </row>
    <row r="467" spans="1:369" ht="16.5" customHeight="1">
      <c r="A467" s="83" t="s">
        <v>717</v>
      </c>
      <c r="B467" s="83"/>
      <c r="C467" s="490"/>
      <c r="D467" s="83"/>
      <c r="E467" s="37" t="s">
        <v>5889</v>
      </c>
      <c r="F467" s="14" t="s">
        <v>6874</v>
      </c>
      <c r="G467" s="37" t="s">
        <v>5890</v>
      </c>
      <c r="H467" s="15">
        <v>2021</v>
      </c>
      <c r="I467" s="15">
        <v>1</v>
      </c>
      <c r="J467" s="15">
        <v>0</v>
      </c>
      <c r="K467" s="15">
        <v>0</v>
      </c>
      <c r="L467" s="16" t="s">
        <v>6877</v>
      </c>
      <c r="M467" s="16" t="s">
        <v>6877</v>
      </c>
      <c r="N467" s="16" t="s">
        <v>6873</v>
      </c>
      <c r="O467" s="17">
        <v>2304</v>
      </c>
      <c r="P467" s="17">
        <v>0</v>
      </c>
      <c r="Q467" s="17">
        <v>0</v>
      </c>
      <c r="R467" s="18" t="s">
        <v>33</v>
      </c>
      <c r="S467" s="19">
        <v>60</v>
      </c>
      <c r="T467" s="19">
        <v>220</v>
      </c>
      <c r="U467" s="19">
        <v>3.2409090909090907</v>
      </c>
      <c r="V467" s="19">
        <v>0</v>
      </c>
      <c r="W467" s="20">
        <v>0.71299999999999997</v>
      </c>
      <c r="X467" s="21">
        <v>1642.752</v>
      </c>
      <c r="Y467" s="22" t="s">
        <v>33</v>
      </c>
      <c r="Z467" s="86" t="s">
        <v>6861</v>
      </c>
      <c r="AA467" s="15"/>
      <c r="AB467" s="15"/>
      <c r="AC467" s="15"/>
      <c r="AD467" s="25"/>
      <c r="AE467" s="26"/>
      <c r="AF467" s="27"/>
      <c r="AG467" s="29"/>
      <c r="AH467" s="29"/>
      <c r="AI467" s="29"/>
      <c r="AJ467" s="29"/>
      <c r="AK467" s="29"/>
      <c r="AL467" s="29"/>
      <c r="AM467" s="29"/>
      <c r="AN467" s="29"/>
      <c r="AO467" s="29"/>
      <c r="AP467" s="29"/>
      <c r="AQ467" s="29"/>
      <c r="AR467" s="29"/>
      <c r="AS467" s="29"/>
      <c r="AT467" s="29"/>
      <c r="AU467" s="29"/>
      <c r="AV467" s="29"/>
      <c r="AW467" s="29"/>
      <c r="AX467" s="29"/>
      <c r="AY467" s="29"/>
      <c r="AZ467" s="29"/>
      <c r="BA467" s="29"/>
      <c r="BB467" s="29"/>
      <c r="BC467" s="29"/>
      <c r="BD467" s="29"/>
      <c r="BE467" s="29"/>
      <c r="BF467" s="29"/>
      <c r="BG467" s="29"/>
      <c r="BH467" s="29"/>
      <c r="BI467" s="29"/>
      <c r="BJ467" s="29"/>
      <c r="BK467" s="29"/>
      <c r="BL467" s="29"/>
      <c r="BM467" s="29"/>
      <c r="BN467" s="29"/>
      <c r="BO467" s="29"/>
      <c r="BP467" s="29"/>
      <c r="BQ467" s="29"/>
      <c r="BR467" s="29"/>
      <c r="BS467" s="29"/>
      <c r="BT467" s="29"/>
      <c r="BU467" s="29"/>
      <c r="BV467" s="29"/>
      <c r="BW467" s="29"/>
      <c r="BX467" s="29"/>
      <c r="BY467" s="29"/>
      <c r="BZ467" s="29"/>
      <c r="CA467" s="29"/>
      <c r="CB467" s="29"/>
      <c r="CC467" s="29"/>
      <c r="CD467" s="29"/>
      <c r="CE467" s="29"/>
      <c r="CF467" s="29"/>
      <c r="CG467" s="29"/>
      <c r="CH467" s="29"/>
      <c r="CI467" s="29"/>
      <c r="CJ467" s="29"/>
      <c r="CK467" s="29"/>
      <c r="CL467" s="29"/>
      <c r="CM467" s="29"/>
      <c r="CN467" s="29"/>
      <c r="CO467" s="29"/>
      <c r="CP467" s="29"/>
      <c r="CQ467" s="29"/>
      <c r="CR467" s="29"/>
      <c r="CS467" s="29"/>
      <c r="CT467" s="29"/>
      <c r="CU467" s="29"/>
      <c r="CV467" s="29"/>
      <c r="CW467" s="29"/>
      <c r="CX467" s="29"/>
      <c r="CY467" s="29"/>
      <c r="CZ467" s="29"/>
      <c r="DA467" s="29"/>
      <c r="DB467" s="29"/>
      <c r="DC467" s="29"/>
      <c r="DD467" s="29"/>
      <c r="DE467" s="29"/>
      <c r="DF467" s="29"/>
      <c r="DG467" s="29"/>
      <c r="DH467" s="29"/>
      <c r="DI467" s="29"/>
      <c r="DJ467" s="29"/>
      <c r="DK467" s="29"/>
      <c r="DL467" s="29"/>
      <c r="DM467" s="29"/>
      <c r="DN467" s="29"/>
      <c r="DO467" s="29"/>
      <c r="DP467" s="29"/>
      <c r="DQ467" s="29"/>
      <c r="DR467" s="29"/>
      <c r="DS467" s="29"/>
      <c r="DT467" s="29"/>
      <c r="DU467" s="29"/>
      <c r="DV467" s="29"/>
      <c r="DW467" s="29"/>
      <c r="DX467" s="29"/>
      <c r="DY467" s="29"/>
      <c r="DZ467" s="29"/>
      <c r="EA467" s="29"/>
      <c r="EB467" s="29"/>
      <c r="EC467" s="29"/>
      <c r="ED467" s="29"/>
      <c r="EE467" s="29"/>
      <c r="EF467" s="29"/>
      <c r="EG467" s="29"/>
      <c r="EH467" s="29"/>
      <c r="EI467" s="29"/>
      <c r="EJ467" s="29"/>
      <c r="EK467" s="29"/>
      <c r="EL467" s="29"/>
      <c r="EM467" s="29"/>
      <c r="EN467" s="29"/>
      <c r="EO467" s="29"/>
      <c r="EP467" s="29"/>
      <c r="EQ467" s="29"/>
      <c r="ER467" s="29"/>
      <c r="ES467" s="29"/>
      <c r="ET467" s="29"/>
      <c r="EU467" s="29"/>
      <c r="EV467" s="29"/>
      <c r="EW467" s="29"/>
      <c r="EX467" s="29"/>
      <c r="EY467" s="29"/>
      <c r="EZ467" s="29"/>
      <c r="FA467" s="29"/>
      <c r="FB467" s="29"/>
      <c r="FC467" s="29"/>
      <c r="FD467" s="29"/>
      <c r="FE467" s="29"/>
      <c r="FF467" s="29"/>
      <c r="FG467" s="29"/>
      <c r="FH467" s="29"/>
      <c r="FI467" s="29"/>
      <c r="FJ467" s="29"/>
      <c r="FK467" s="29"/>
      <c r="FL467" s="29"/>
      <c r="FM467" s="29"/>
      <c r="FN467" s="29"/>
      <c r="FO467" s="29"/>
      <c r="FP467" s="29"/>
      <c r="FQ467" s="29"/>
      <c r="FR467" s="29"/>
      <c r="FS467" s="29"/>
      <c r="FT467" s="29"/>
      <c r="FU467" s="29"/>
      <c r="FV467" s="29"/>
      <c r="FW467" s="29"/>
      <c r="FX467" s="29"/>
      <c r="FY467" s="29"/>
      <c r="FZ467" s="29"/>
      <c r="GA467" s="29"/>
      <c r="GB467" s="29"/>
      <c r="GC467" s="29"/>
      <c r="GD467" s="29"/>
      <c r="GE467" s="29"/>
      <c r="GF467" s="29"/>
      <c r="GG467" s="29"/>
      <c r="GH467" s="29"/>
      <c r="GI467" s="29"/>
      <c r="GJ467" s="29"/>
      <c r="GK467" s="29"/>
      <c r="GL467" s="29"/>
      <c r="GM467" s="29"/>
      <c r="GN467" s="29"/>
      <c r="GO467" s="29"/>
      <c r="GP467" s="29"/>
      <c r="GQ467" s="29"/>
      <c r="GR467" s="29"/>
      <c r="GS467" s="29"/>
      <c r="GT467" s="29"/>
      <c r="GU467" s="29"/>
      <c r="GV467" s="29"/>
      <c r="GW467" s="29"/>
      <c r="GX467" s="29"/>
      <c r="GY467" s="29"/>
      <c r="GZ467" s="29"/>
      <c r="HA467" s="29"/>
      <c r="HB467" s="29"/>
      <c r="HC467" s="29"/>
      <c r="HD467" s="29"/>
      <c r="HE467" s="29"/>
      <c r="HF467" s="29"/>
      <c r="HG467" s="29"/>
      <c r="HH467" s="29"/>
      <c r="HI467" s="29"/>
      <c r="HJ467" s="29"/>
      <c r="HK467" s="29"/>
      <c r="HL467" s="29"/>
      <c r="HM467" s="29"/>
      <c r="HN467" s="29"/>
      <c r="HO467" s="29"/>
      <c r="HP467" s="29"/>
      <c r="HQ467" s="29"/>
      <c r="HR467" s="29"/>
      <c r="HS467" s="29"/>
      <c r="HT467" s="29"/>
      <c r="HU467" s="29"/>
      <c r="HV467" s="29"/>
      <c r="HW467" s="29"/>
      <c r="HX467" s="29"/>
      <c r="HY467" s="29"/>
      <c r="HZ467" s="29"/>
      <c r="IA467" s="29"/>
      <c r="IB467" s="29"/>
      <c r="IC467" s="29"/>
      <c r="ID467" s="29"/>
      <c r="IE467" s="29"/>
      <c r="IF467" s="29"/>
      <c r="IG467" s="29"/>
      <c r="IH467" s="29"/>
      <c r="II467" s="29"/>
      <c r="IJ467" s="29"/>
      <c r="IK467" s="29"/>
      <c r="IL467" s="29"/>
      <c r="IM467" s="29"/>
      <c r="IN467" s="29"/>
      <c r="IO467" s="29"/>
      <c r="IP467" s="29"/>
      <c r="IQ467" s="29"/>
      <c r="IR467" s="29"/>
      <c r="IS467" s="29"/>
      <c r="IT467" s="29"/>
      <c r="IU467" s="29"/>
      <c r="IV467" s="29"/>
      <c r="IW467" s="29"/>
      <c r="IX467" s="29"/>
      <c r="IY467" s="29"/>
      <c r="IZ467" s="29"/>
      <c r="JA467" s="29"/>
      <c r="JB467" s="29"/>
      <c r="JC467" s="29"/>
      <c r="JD467" s="29"/>
      <c r="JE467" s="29"/>
      <c r="JF467" s="29"/>
      <c r="JG467" s="29"/>
      <c r="JH467" s="29"/>
      <c r="JI467" s="29"/>
      <c r="JJ467" s="29"/>
      <c r="JK467" s="29"/>
      <c r="JL467" s="29"/>
      <c r="JM467" s="29"/>
      <c r="JN467" s="29"/>
      <c r="JO467" s="29"/>
      <c r="JP467" s="29"/>
      <c r="JQ467" s="29"/>
      <c r="JR467" s="29"/>
      <c r="JS467" s="29"/>
      <c r="JT467" s="29"/>
      <c r="JU467" s="29"/>
      <c r="JV467" s="29"/>
      <c r="JW467" s="29"/>
      <c r="JX467" s="29"/>
      <c r="JY467" s="29"/>
      <c r="JZ467" s="29"/>
      <c r="KA467" s="29"/>
      <c r="KB467" s="29"/>
      <c r="KC467" s="29"/>
      <c r="KD467" s="29"/>
      <c r="KE467" s="29"/>
      <c r="KF467" s="29"/>
      <c r="KG467" s="29"/>
      <c r="KH467" s="29"/>
      <c r="KI467" s="29"/>
      <c r="KJ467" s="29"/>
      <c r="KK467" s="29"/>
      <c r="KL467" s="29"/>
      <c r="KM467" s="29"/>
      <c r="KN467" s="29"/>
      <c r="KO467" s="29"/>
      <c r="KP467" s="29"/>
      <c r="KQ467" s="29"/>
      <c r="KR467" s="29"/>
      <c r="KS467" s="29"/>
      <c r="KT467" s="29"/>
      <c r="KU467" s="29"/>
      <c r="KV467" s="29"/>
      <c r="KW467" s="29"/>
      <c r="KX467" s="29"/>
      <c r="KY467" s="29"/>
      <c r="KZ467" s="29"/>
      <c r="LA467" s="29"/>
      <c r="LB467" s="29"/>
      <c r="LC467" s="29"/>
      <c r="LD467" s="29"/>
      <c r="LE467" s="29"/>
      <c r="LF467" s="29"/>
      <c r="LG467" s="29"/>
      <c r="LH467" s="29"/>
      <c r="LI467" s="29"/>
      <c r="LJ467" s="29"/>
      <c r="LK467" s="29"/>
      <c r="LL467" s="29"/>
      <c r="LM467" s="29"/>
      <c r="LN467" s="29"/>
      <c r="LO467" s="29"/>
      <c r="LP467" s="29"/>
      <c r="LQ467" s="29"/>
      <c r="LR467" s="29"/>
      <c r="LS467" s="29"/>
      <c r="LT467" s="29"/>
      <c r="LU467" s="29"/>
      <c r="LV467" s="29"/>
      <c r="LW467" s="29"/>
      <c r="LX467" s="29"/>
      <c r="LY467" s="29"/>
      <c r="LZ467" s="29"/>
      <c r="MA467" s="29"/>
      <c r="MB467" s="29"/>
      <c r="MC467" s="29"/>
      <c r="MD467" s="29"/>
      <c r="ME467" s="29"/>
      <c r="MF467" s="29"/>
      <c r="MG467" s="29"/>
      <c r="MH467" s="29"/>
      <c r="MI467" s="29"/>
      <c r="MJ467" s="29"/>
      <c r="MK467" s="29"/>
      <c r="ML467" s="29"/>
      <c r="MM467" s="29"/>
      <c r="MN467" s="29"/>
      <c r="MO467" s="29"/>
      <c r="MP467" s="29"/>
      <c r="MQ467" s="29"/>
      <c r="MR467" s="29"/>
      <c r="MS467" s="29"/>
      <c r="MT467" s="29"/>
      <c r="MU467" s="29"/>
      <c r="MV467" s="29"/>
      <c r="MW467" s="29"/>
      <c r="MX467" s="29"/>
      <c r="MY467" s="29"/>
      <c r="MZ467" s="29"/>
      <c r="NA467" s="29"/>
      <c r="NB467" s="29"/>
      <c r="NC467" s="29"/>
      <c r="ND467" s="29"/>
      <c r="NE467" s="29"/>
    </row>
    <row r="468" spans="1:369" ht="16.5" customHeight="1">
      <c r="A468" s="83" t="s">
        <v>717</v>
      </c>
      <c r="B468" s="83"/>
      <c r="C468" s="490"/>
      <c r="D468" s="83"/>
      <c r="E468" s="37" t="s">
        <v>5889</v>
      </c>
      <c r="F468" s="14" t="s">
        <v>6874</v>
      </c>
      <c r="G468" s="37" t="s">
        <v>5891</v>
      </c>
      <c r="H468" s="15">
        <v>2022</v>
      </c>
      <c r="I468" s="15">
        <v>1</v>
      </c>
      <c r="J468" s="15">
        <v>0</v>
      </c>
      <c r="K468" s="15">
        <v>0</v>
      </c>
      <c r="L468" s="16" t="s">
        <v>792</v>
      </c>
      <c r="M468" s="16" t="s">
        <v>6875</v>
      </c>
      <c r="N468" s="16" t="s">
        <v>39</v>
      </c>
      <c r="O468" s="17">
        <v>2354</v>
      </c>
      <c r="P468" s="17">
        <v>0</v>
      </c>
      <c r="Q468" s="17">
        <v>0</v>
      </c>
      <c r="R468" s="18" t="s">
        <v>33</v>
      </c>
      <c r="S468" s="19">
        <v>60</v>
      </c>
      <c r="T468" s="19">
        <v>110</v>
      </c>
      <c r="U468" s="19">
        <v>7.2727272727272725</v>
      </c>
      <c r="V468" s="19">
        <v>0</v>
      </c>
      <c r="W468" s="20">
        <v>0.8</v>
      </c>
      <c r="X468" s="21">
        <v>1883.2</v>
      </c>
      <c r="Y468" s="22" t="s">
        <v>33</v>
      </c>
      <c r="Z468" s="86" t="s">
        <v>6861</v>
      </c>
      <c r="AA468" s="15"/>
      <c r="AB468" s="15"/>
      <c r="AC468" s="15"/>
      <c r="AD468" s="25"/>
      <c r="AE468" s="26"/>
      <c r="AF468" s="27"/>
      <c r="AG468" s="29"/>
      <c r="AH468" s="29"/>
      <c r="AI468" s="29"/>
      <c r="AJ468" s="29"/>
      <c r="AK468" s="29"/>
      <c r="AL468" s="29"/>
      <c r="AM468" s="29"/>
      <c r="AN468" s="29"/>
      <c r="AO468" s="29"/>
      <c r="AP468" s="29"/>
      <c r="AQ468" s="29"/>
      <c r="AR468" s="29"/>
      <c r="AS468" s="29"/>
      <c r="AT468" s="29"/>
      <c r="AU468" s="29"/>
      <c r="AV468" s="29"/>
      <c r="AW468" s="29"/>
      <c r="AX468" s="29"/>
      <c r="AY468" s="29"/>
      <c r="AZ468" s="29"/>
      <c r="BA468" s="29"/>
      <c r="BB468" s="29"/>
      <c r="BC468" s="29"/>
      <c r="BD468" s="29"/>
      <c r="BE468" s="29"/>
      <c r="BF468" s="29"/>
      <c r="BG468" s="29"/>
      <c r="BH468" s="29"/>
      <c r="BI468" s="29"/>
      <c r="BJ468" s="29"/>
      <c r="BK468" s="29"/>
      <c r="BL468" s="29"/>
      <c r="BM468" s="29"/>
      <c r="BN468" s="29"/>
      <c r="BO468" s="29"/>
      <c r="BP468" s="29"/>
      <c r="BQ468" s="29"/>
      <c r="BR468" s="29"/>
      <c r="BS468" s="29"/>
      <c r="BT468" s="29"/>
      <c r="BU468" s="29"/>
      <c r="BV468" s="29"/>
      <c r="BW468" s="29"/>
      <c r="BX468" s="29"/>
      <c r="BY468" s="29"/>
      <c r="BZ468" s="29"/>
      <c r="CA468" s="29"/>
      <c r="CB468" s="29"/>
      <c r="CC468" s="29"/>
      <c r="CD468" s="29"/>
      <c r="CE468" s="29"/>
      <c r="CF468" s="29"/>
      <c r="CG468" s="29"/>
      <c r="CH468" s="29"/>
      <c r="CI468" s="29"/>
      <c r="CJ468" s="29"/>
      <c r="CK468" s="29"/>
      <c r="CL468" s="29"/>
      <c r="CM468" s="29"/>
      <c r="CN468" s="29"/>
      <c r="CO468" s="29"/>
      <c r="CP468" s="29"/>
      <c r="CQ468" s="29"/>
      <c r="CR468" s="29"/>
      <c r="CS468" s="29"/>
      <c r="CT468" s="29"/>
      <c r="CU468" s="29"/>
      <c r="CV468" s="29"/>
      <c r="CW468" s="29"/>
      <c r="CX468" s="29"/>
      <c r="CY468" s="29"/>
      <c r="CZ468" s="29"/>
      <c r="DA468" s="29"/>
      <c r="DB468" s="29"/>
      <c r="DC468" s="29"/>
      <c r="DD468" s="29"/>
      <c r="DE468" s="29"/>
      <c r="DF468" s="29"/>
      <c r="DG468" s="29"/>
      <c r="DH468" s="29"/>
      <c r="DI468" s="29"/>
      <c r="DJ468" s="29"/>
      <c r="DK468" s="29"/>
      <c r="DL468" s="29"/>
      <c r="DM468" s="29"/>
      <c r="DN468" s="29"/>
      <c r="DO468" s="29"/>
      <c r="DP468" s="29"/>
      <c r="DQ468" s="29"/>
      <c r="DR468" s="29"/>
      <c r="DS468" s="29"/>
      <c r="DT468" s="29"/>
      <c r="DU468" s="29"/>
      <c r="DV468" s="29"/>
      <c r="DW468" s="29"/>
      <c r="DX468" s="29"/>
      <c r="DY468" s="29"/>
      <c r="DZ468" s="29"/>
      <c r="EA468" s="29"/>
      <c r="EB468" s="29"/>
      <c r="EC468" s="29"/>
      <c r="ED468" s="29"/>
      <c r="EE468" s="29"/>
      <c r="EF468" s="29"/>
      <c r="EG468" s="29"/>
      <c r="EH468" s="29"/>
      <c r="EI468" s="29"/>
      <c r="EJ468" s="29"/>
      <c r="EK468" s="29"/>
      <c r="EL468" s="29"/>
      <c r="EM468" s="29"/>
      <c r="EN468" s="29"/>
      <c r="EO468" s="29"/>
      <c r="EP468" s="29"/>
      <c r="EQ468" s="29"/>
      <c r="ER468" s="29"/>
      <c r="ES468" s="29"/>
      <c r="ET468" s="29"/>
      <c r="EU468" s="29"/>
      <c r="EV468" s="29"/>
      <c r="EW468" s="29"/>
      <c r="EX468" s="29"/>
      <c r="EY468" s="29"/>
      <c r="EZ468" s="29"/>
      <c r="FA468" s="29"/>
      <c r="FB468" s="29"/>
      <c r="FC468" s="29"/>
      <c r="FD468" s="29"/>
      <c r="FE468" s="29"/>
      <c r="FF468" s="29"/>
      <c r="FG468" s="29"/>
      <c r="FH468" s="29"/>
      <c r="FI468" s="29"/>
      <c r="FJ468" s="29"/>
      <c r="FK468" s="29"/>
      <c r="FL468" s="29"/>
      <c r="FM468" s="29"/>
      <c r="FN468" s="29"/>
      <c r="FO468" s="29"/>
      <c r="FP468" s="29"/>
      <c r="FQ468" s="29"/>
      <c r="FR468" s="29"/>
      <c r="FS468" s="29"/>
      <c r="FT468" s="29"/>
      <c r="FU468" s="29"/>
      <c r="FV468" s="29"/>
      <c r="FW468" s="29"/>
      <c r="FX468" s="29"/>
      <c r="FY468" s="29"/>
      <c r="FZ468" s="29"/>
      <c r="GA468" s="29"/>
      <c r="GB468" s="29"/>
      <c r="GC468" s="29"/>
      <c r="GD468" s="29"/>
      <c r="GE468" s="29"/>
      <c r="GF468" s="29"/>
      <c r="GG468" s="29"/>
      <c r="GH468" s="29"/>
      <c r="GI468" s="29"/>
      <c r="GJ468" s="29"/>
      <c r="GK468" s="29"/>
      <c r="GL468" s="29"/>
      <c r="GM468" s="29"/>
      <c r="GN468" s="29"/>
      <c r="GO468" s="29"/>
      <c r="GP468" s="29"/>
      <c r="GQ468" s="29"/>
      <c r="GR468" s="29"/>
      <c r="GS468" s="29"/>
      <c r="GT468" s="29"/>
      <c r="GU468" s="29"/>
      <c r="GV468" s="29"/>
      <c r="GW468" s="29"/>
      <c r="GX468" s="29"/>
      <c r="GY468" s="29"/>
      <c r="GZ468" s="29"/>
      <c r="HA468" s="29"/>
      <c r="HB468" s="29"/>
      <c r="HC468" s="29"/>
      <c r="HD468" s="29"/>
      <c r="HE468" s="29"/>
      <c r="HF468" s="29"/>
      <c r="HG468" s="29"/>
      <c r="HH468" s="29"/>
      <c r="HI468" s="29"/>
      <c r="HJ468" s="29"/>
      <c r="HK468" s="29"/>
      <c r="HL468" s="29"/>
      <c r="HM468" s="29"/>
      <c r="HN468" s="29"/>
      <c r="HO468" s="29"/>
      <c r="HP468" s="29"/>
      <c r="HQ468" s="29"/>
      <c r="HR468" s="29"/>
      <c r="HS468" s="29"/>
      <c r="HT468" s="29"/>
      <c r="HU468" s="29"/>
      <c r="HV468" s="29"/>
      <c r="HW468" s="29"/>
      <c r="HX468" s="29"/>
      <c r="HY468" s="29"/>
      <c r="HZ468" s="29"/>
      <c r="IA468" s="29"/>
      <c r="IB468" s="29"/>
      <c r="IC468" s="29"/>
      <c r="ID468" s="29"/>
      <c r="IE468" s="29"/>
      <c r="IF468" s="29"/>
      <c r="IG468" s="29"/>
      <c r="IH468" s="29"/>
      <c r="II468" s="29"/>
      <c r="IJ468" s="29"/>
      <c r="IK468" s="29"/>
      <c r="IL468" s="29"/>
      <c r="IM468" s="29"/>
      <c r="IN468" s="29"/>
      <c r="IO468" s="29"/>
      <c r="IP468" s="29"/>
      <c r="IQ468" s="29"/>
      <c r="IR468" s="29"/>
      <c r="IS468" s="29"/>
      <c r="IT468" s="29"/>
      <c r="IU468" s="29"/>
      <c r="IV468" s="29"/>
      <c r="IW468" s="29"/>
      <c r="IX468" s="29"/>
      <c r="IY468" s="29"/>
      <c r="IZ468" s="29"/>
      <c r="JA468" s="29"/>
      <c r="JB468" s="29"/>
      <c r="JC468" s="29"/>
      <c r="JD468" s="29"/>
      <c r="JE468" s="29"/>
      <c r="JF468" s="29"/>
      <c r="JG468" s="29"/>
      <c r="JH468" s="29"/>
      <c r="JI468" s="29"/>
      <c r="JJ468" s="29"/>
      <c r="JK468" s="29"/>
      <c r="JL468" s="29"/>
      <c r="JM468" s="29"/>
      <c r="JN468" s="29"/>
      <c r="JO468" s="29"/>
      <c r="JP468" s="29"/>
      <c r="JQ468" s="29"/>
      <c r="JR468" s="29"/>
      <c r="JS468" s="29"/>
      <c r="JT468" s="29"/>
      <c r="JU468" s="29"/>
      <c r="JV468" s="29"/>
      <c r="JW468" s="29"/>
      <c r="JX468" s="29"/>
      <c r="JY468" s="29"/>
      <c r="JZ468" s="29"/>
      <c r="KA468" s="29"/>
      <c r="KB468" s="29"/>
      <c r="KC468" s="29"/>
      <c r="KD468" s="29"/>
      <c r="KE468" s="29"/>
      <c r="KF468" s="29"/>
      <c r="KG468" s="29"/>
      <c r="KH468" s="29"/>
      <c r="KI468" s="29"/>
      <c r="KJ468" s="29"/>
      <c r="KK468" s="29"/>
      <c r="KL468" s="29"/>
      <c r="KM468" s="29"/>
      <c r="KN468" s="29"/>
      <c r="KO468" s="29"/>
      <c r="KP468" s="29"/>
      <c r="KQ468" s="29"/>
      <c r="KR468" s="29"/>
      <c r="KS468" s="29"/>
      <c r="KT468" s="29"/>
      <c r="KU468" s="29"/>
      <c r="KV468" s="29"/>
      <c r="KW468" s="29"/>
      <c r="KX468" s="29"/>
      <c r="KY468" s="29"/>
      <c r="KZ468" s="29"/>
      <c r="LA468" s="29"/>
      <c r="LB468" s="29"/>
      <c r="LC468" s="29"/>
      <c r="LD468" s="29"/>
      <c r="LE468" s="29"/>
      <c r="LF468" s="29"/>
      <c r="LG468" s="29"/>
      <c r="LH468" s="29"/>
      <c r="LI468" s="29"/>
      <c r="LJ468" s="29"/>
      <c r="LK468" s="29"/>
      <c r="LL468" s="29"/>
      <c r="LM468" s="29"/>
      <c r="LN468" s="29"/>
      <c r="LO468" s="29"/>
      <c r="LP468" s="29"/>
      <c r="LQ468" s="29"/>
      <c r="LR468" s="29"/>
      <c r="LS468" s="29"/>
      <c r="LT468" s="29"/>
      <c r="LU468" s="29"/>
      <c r="LV468" s="29"/>
      <c r="LW468" s="29"/>
      <c r="LX468" s="29"/>
      <c r="LY468" s="29"/>
      <c r="LZ468" s="29"/>
      <c r="MA468" s="29"/>
      <c r="MB468" s="29"/>
      <c r="MC468" s="29"/>
      <c r="MD468" s="29"/>
      <c r="ME468" s="29"/>
      <c r="MF468" s="29"/>
      <c r="MG468" s="29"/>
      <c r="MH468" s="29"/>
      <c r="MI468" s="29"/>
      <c r="MJ468" s="29"/>
      <c r="MK468" s="29"/>
      <c r="ML468" s="29"/>
      <c r="MM468" s="29"/>
      <c r="MN468" s="29"/>
      <c r="MO468" s="29"/>
      <c r="MP468" s="29"/>
      <c r="MQ468" s="29"/>
      <c r="MR468" s="29"/>
      <c r="MS468" s="29"/>
      <c r="MT468" s="29"/>
      <c r="MU468" s="29"/>
      <c r="MV468" s="29"/>
      <c r="MW468" s="29"/>
      <c r="MX468" s="29"/>
      <c r="MY468" s="29"/>
      <c r="MZ468" s="29"/>
      <c r="NA468" s="29"/>
      <c r="NB468" s="29"/>
      <c r="NC468" s="29"/>
      <c r="ND468" s="29"/>
      <c r="NE468" s="29"/>
    </row>
    <row r="469" spans="1:369" ht="16.5" customHeight="1">
      <c r="A469" s="83" t="s">
        <v>717</v>
      </c>
      <c r="B469" s="13"/>
      <c r="C469" s="189"/>
      <c r="D469" s="83"/>
      <c r="E469" s="14" t="s">
        <v>741</v>
      </c>
      <c r="F469" s="14" t="s">
        <v>34</v>
      </c>
      <c r="G469" s="14" t="s">
        <v>749</v>
      </c>
      <c r="H469" s="15">
        <v>2016</v>
      </c>
      <c r="I469" s="15">
        <v>1</v>
      </c>
      <c r="J469" s="15">
        <v>1</v>
      </c>
      <c r="K469" s="15">
        <v>0</v>
      </c>
      <c r="L469" s="16" t="s">
        <v>743</v>
      </c>
      <c r="M469" s="16" t="s">
        <v>5870</v>
      </c>
      <c r="N469" s="16" t="s">
        <v>720</v>
      </c>
      <c r="O469" s="17">
        <v>1440</v>
      </c>
      <c r="P469" s="17">
        <v>5840</v>
      </c>
      <c r="Q469" s="17">
        <v>0</v>
      </c>
      <c r="R469" s="18" t="s">
        <v>33</v>
      </c>
      <c r="S469" s="19">
        <v>60</v>
      </c>
      <c r="T469" s="19">
        <v>110</v>
      </c>
      <c r="U469" s="19">
        <v>12.454545454545455</v>
      </c>
      <c r="V469" s="19">
        <v>0</v>
      </c>
      <c r="W469" s="20">
        <v>1.37</v>
      </c>
      <c r="X469" s="21">
        <v>1972.8000000000002</v>
      </c>
      <c r="Y469" s="22" t="s">
        <v>33</v>
      </c>
      <c r="Z469" s="86" t="s">
        <v>62</v>
      </c>
      <c r="AA469" s="15"/>
      <c r="AB469" s="15"/>
      <c r="AC469" s="15"/>
      <c r="AD469" s="25"/>
      <c r="AE469" s="26"/>
      <c r="AF469" s="27"/>
      <c r="AG469" s="29"/>
      <c r="AH469" s="29"/>
      <c r="AI469" s="29"/>
      <c r="AJ469" s="29"/>
      <c r="AK469" s="29"/>
      <c r="AL469" s="29"/>
      <c r="AM469" s="29"/>
      <c r="AN469" s="29"/>
      <c r="AO469" s="29"/>
      <c r="AP469" s="29"/>
      <c r="AQ469" s="29"/>
      <c r="AR469" s="29"/>
      <c r="AS469" s="29"/>
      <c r="AT469" s="29"/>
      <c r="AU469" s="29"/>
      <c r="AV469" s="29"/>
      <c r="AW469" s="29"/>
      <c r="AX469" s="29"/>
      <c r="AY469" s="29"/>
      <c r="AZ469" s="29"/>
      <c r="BA469" s="29"/>
      <c r="BB469" s="29"/>
      <c r="BC469" s="29"/>
      <c r="BD469" s="29"/>
      <c r="BE469" s="29"/>
      <c r="BF469" s="29"/>
      <c r="BG469" s="29"/>
      <c r="BH469" s="29"/>
      <c r="BI469" s="29"/>
      <c r="BJ469" s="29"/>
      <c r="BK469" s="29"/>
      <c r="BL469" s="29"/>
      <c r="BM469" s="29"/>
      <c r="BN469" s="29"/>
      <c r="BO469" s="29"/>
      <c r="BP469" s="29"/>
      <c r="BQ469" s="29"/>
      <c r="BR469" s="29"/>
      <c r="BS469" s="29"/>
      <c r="BT469" s="29"/>
      <c r="BU469" s="29"/>
      <c r="BV469" s="29"/>
      <c r="BW469" s="29"/>
      <c r="BX469" s="29"/>
      <c r="BY469" s="29"/>
      <c r="BZ469" s="29"/>
      <c r="CA469" s="29"/>
      <c r="CB469" s="29"/>
      <c r="CC469" s="29"/>
      <c r="CD469" s="29"/>
      <c r="CE469" s="29"/>
      <c r="CF469" s="29"/>
      <c r="CG469" s="29"/>
      <c r="CH469" s="29"/>
      <c r="CI469" s="29"/>
      <c r="CJ469" s="29"/>
      <c r="CK469" s="29"/>
      <c r="CL469" s="29"/>
      <c r="CM469" s="29"/>
      <c r="CN469" s="29"/>
      <c r="CO469" s="29"/>
      <c r="CP469" s="29"/>
      <c r="CQ469" s="29"/>
      <c r="CR469" s="29"/>
      <c r="CS469" s="29"/>
      <c r="CT469" s="29"/>
      <c r="CU469" s="29"/>
      <c r="CV469" s="29"/>
      <c r="CW469" s="29"/>
      <c r="CX469" s="29"/>
      <c r="CY469" s="29"/>
      <c r="CZ469" s="29"/>
      <c r="DA469" s="29"/>
      <c r="DB469" s="29"/>
      <c r="DC469" s="29"/>
      <c r="DD469" s="29"/>
      <c r="DE469" s="29"/>
      <c r="DF469" s="29"/>
      <c r="DG469" s="29"/>
      <c r="DH469" s="29"/>
      <c r="DI469" s="29"/>
      <c r="DJ469" s="29"/>
      <c r="DK469" s="29"/>
      <c r="DL469" s="29"/>
      <c r="DM469" s="29"/>
      <c r="DN469" s="29"/>
      <c r="DO469" s="29"/>
      <c r="DP469" s="29"/>
      <c r="DQ469" s="29"/>
      <c r="DR469" s="29"/>
      <c r="DS469" s="29"/>
      <c r="DT469" s="29"/>
      <c r="DU469" s="29"/>
      <c r="DV469" s="29"/>
      <c r="DW469" s="29"/>
      <c r="DX469" s="29"/>
      <c r="DY469" s="29"/>
      <c r="DZ469" s="29"/>
      <c r="EA469" s="29"/>
      <c r="EB469" s="29"/>
      <c r="EC469" s="29"/>
      <c r="ED469" s="29"/>
      <c r="EE469" s="29"/>
      <c r="EF469" s="29"/>
      <c r="EG469" s="29"/>
      <c r="EH469" s="29"/>
      <c r="EI469" s="29"/>
      <c r="EJ469" s="29"/>
      <c r="EK469" s="29"/>
      <c r="EL469" s="29"/>
      <c r="EM469" s="29"/>
      <c r="EN469" s="29"/>
      <c r="EO469" s="29"/>
      <c r="EP469" s="29"/>
      <c r="EQ469" s="29"/>
      <c r="ER469" s="29"/>
      <c r="ES469" s="29"/>
      <c r="ET469" s="29"/>
      <c r="EU469" s="29"/>
      <c r="EV469" s="29"/>
      <c r="EW469" s="29"/>
      <c r="EX469" s="29"/>
      <c r="EY469" s="29"/>
      <c r="EZ469" s="29"/>
      <c r="FA469" s="29"/>
      <c r="FB469" s="29"/>
      <c r="FC469" s="29"/>
      <c r="FD469" s="29"/>
      <c r="FE469" s="29"/>
      <c r="FF469" s="29"/>
      <c r="FG469" s="29"/>
      <c r="FH469" s="29"/>
      <c r="FI469" s="29"/>
      <c r="FJ469" s="29"/>
      <c r="FK469" s="29"/>
      <c r="FL469" s="29"/>
      <c r="FM469" s="29"/>
      <c r="FN469" s="29"/>
      <c r="FO469" s="29"/>
      <c r="FP469" s="29"/>
      <c r="FQ469" s="29"/>
      <c r="FR469" s="29"/>
      <c r="FS469" s="29"/>
      <c r="FT469" s="29"/>
      <c r="FU469" s="29"/>
      <c r="FV469" s="29"/>
      <c r="FW469" s="29"/>
      <c r="FX469" s="29"/>
      <c r="FY469" s="29"/>
      <c r="FZ469" s="29"/>
      <c r="GA469" s="29"/>
      <c r="GB469" s="29"/>
      <c r="GC469" s="29"/>
      <c r="GD469" s="29"/>
      <c r="GE469" s="29"/>
      <c r="GF469" s="29"/>
      <c r="GG469" s="29"/>
      <c r="GH469" s="29"/>
      <c r="GI469" s="29"/>
      <c r="GJ469" s="29"/>
      <c r="GK469" s="29"/>
      <c r="GL469" s="29"/>
      <c r="GM469" s="29"/>
      <c r="GN469" s="29"/>
      <c r="GO469" s="29"/>
      <c r="GP469" s="29"/>
      <c r="GQ469" s="29"/>
      <c r="GR469" s="29"/>
      <c r="GS469" s="29"/>
      <c r="GT469" s="29"/>
      <c r="GU469" s="29"/>
      <c r="GV469" s="29"/>
      <c r="GW469" s="29"/>
      <c r="GX469" s="29"/>
      <c r="GY469" s="29"/>
      <c r="GZ469" s="29"/>
      <c r="HA469" s="29"/>
      <c r="HB469" s="29"/>
      <c r="HC469" s="29"/>
      <c r="HD469" s="29"/>
      <c r="HE469" s="29"/>
      <c r="HF469" s="29"/>
      <c r="HG469" s="29"/>
      <c r="HH469" s="29"/>
      <c r="HI469" s="29"/>
      <c r="HJ469" s="29"/>
      <c r="HK469" s="29"/>
      <c r="HL469" s="29"/>
      <c r="HM469" s="29"/>
      <c r="HN469" s="29"/>
      <c r="HO469" s="29"/>
      <c r="HP469" s="29"/>
      <c r="HQ469" s="29"/>
      <c r="HR469" s="29"/>
      <c r="HS469" s="29"/>
      <c r="HT469" s="29"/>
      <c r="HU469" s="29"/>
      <c r="HV469" s="29"/>
      <c r="HW469" s="29"/>
      <c r="HX469" s="29"/>
      <c r="HY469" s="29"/>
      <c r="HZ469" s="29"/>
      <c r="IA469" s="29"/>
      <c r="IB469" s="29"/>
      <c r="IC469" s="29"/>
      <c r="ID469" s="29"/>
      <c r="IE469" s="29"/>
      <c r="IF469" s="29"/>
      <c r="IG469" s="29"/>
      <c r="IH469" s="29"/>
      <c r="II469" s="29"/>
      <c r="IJ469" s="29"/>
      <c r="IK469" s="29"/>
      <c r="IL469" s="29"/>
      <c r="IM469" s="29"/>
      <c r="IN469" s="29"/>
      <c r="IO469" s="29"/>
      <c r="IP469" s="29"/>
      <c r="IQ469" s="29"/>
      <c r="IR469" s="29"/>
      <c r="IS469" s="29"/>
      <c r="IT469" s="29"/>
      <c r="IU469" s="29"/>
      <c r="IV469" s="29"/>
      <c r="IW469" s="29"/>
      <c r="IX469" s="29"/>
      <c r="IY469" s="29"/>
      <c r="IZ469" s="29"/>
      <c r="JA469" s="29"/>
      <c r="JB469" s="29"/>
      <c r="JC469" s="29"/>
      <c r="JD469" s="29"/>
      <c r="JE469" s="29"/>
      <c r="JF469" s="29"/>
      <c r="JG469" s="29"/>
      <c r="JH469" s="29"/>
      <c r="JI469" s="29"/>
      <c r="JJ469" s="29"/>
      <c r="JK469" s="29"/>
      <c r="JL469" s="29"/>
      <c r="JM469" s="29"/>
      <c r="JN469" s="29"/>
      <c r="JO469" s="29"/>
      <c r="JP469" s="29"/>
      <c r="JQ469" s="29"/>
      <c r="JR469" s="29"/>
      <c r="JS469" s="29"/>
      <c r="JT469" s="29"/>
      <c r="JU469" s="29"/>
      <c r="JV469" s="29"/>
      <c r="JW469" s="29"/>
      <c r="JX469" s="29"/>
      <c r="JY469" s="29"/>
      <c r="JZ469" s="29"/>
      <c r="KA469" s="29"/>
      <c r="KB469" s="29"/>
      <c r="KC469" s="29"/>
      <c r="KD469" s="29"/>
      <c r="KE469" s="29"/>
      <c r="KF469" s="29"/>
      <c r="KG469" s="29"/>
      <c r="KH469" s="29"/>
      <c r="KI469" s="29"/>
      <c r="KJ469" s="29"/>
      <c r="KK469" s="29"/>
      <c r="KL469" s="29"/>
      <c r="KM469" s="29"/>
      <c r="KN469" s="29"/>
      <c r="KO469" s="29"/>
      <c r="KP469" s="29"/>
      <c r="KQ469" s="29"/>
      <c r="KR469" s="29"/>
      <c r="KS469" s="29"/>
      <c r="KT469" s="29"/>
      <c r="KU469" s="29"/>
      <c r="KV469" s="29"/>
      <c r="KW469" s="29"/>
      <c r="KX469" s="29"/>
      <c r="KY469" s="29"/>
      <c r="KZ469" s="29"/>
      <c r="LA469" s="29"/>
      <c r="LB469" s="29"/>
      <c r="LC469" s="29"/>
      <c r="LD469" s="29"/>
      <c r="LE469" s="29"/>
      <c r="LF469" s="29"/>
      <c r="LG469" s="29"/>
      <c r="LH469" s="29"/>
      <c r="LI469" s="29"/>
      <c r="LJ469" s="29"/>
      <c r="LK469" s="29"/>
      <c r="LL469" s="29"/>
      <c r="LM469" s="29"/>
      <c r="LN469" s="29"/>
      <c r="LO469" s="29"/>
      <c r="LP469" s="29"/>
      <c r="LQ469" s="29"/>
      <c r="LR469" s="29"/>
      <c r="LS469" s="29"/>
      <c r="LT469" s="29"/>
      <c r="LU469" s="29"/>
      <c r="LV469" s="29"/>
      <c r="LW469" s="29"/>
      <c r="LX469" s="29"/>
      <c r="LY469" s="29"/>
      <c r="LZ469" s="29"/>
      <c r="MA469" s="29"/>
      <c r="MB469" s="29"/>
      <c r="MC469" s="29"/>
      <c r="MD469" s="29"/>
      <c r="ME469" s="29"/>
      <c r="MF469" s="29"/>
      <c r="MG469" s="29"/>
      <c r="MH469" s="29"/>
      <c r="MI469" s="29"/>
      <c r="MJ469" s="29"/>
      <c r="MK469" s="29"/>
      <c r="ML469" s="29"/>
      <c r="MM469" s="29"/>
      <c r="MN469" s="29"/>
      <c r="MO469" s="29"/>
      <c r="MP469" s="29"/>
      <c r="MQ469" s="29"/>
      <c r="MR469" s="29"/>
      <c r="MS469" s="29"/>
      <c r="MT469" s="29"/>
      <c r="MU469" s="29"/>
      <c r="MV469" s="29"/>
      <c r="MW469" s="29"/>
      <c r="MX469" s="29"/>
      <c r="MY469" s="29"/>
      <c r="MZ469" s="29"/>
      <c r="NA469" s="29"/>
      <c r="NB469" s="29"/>
      <c r="NC469" s="29"/>
      <c r="ND469" s="29"/>
      <c r="NE469" s="29"/>
    </row>
    <row r="470" spans="1:369" ht="16.5" customHeight="1">
      <c r="A470" s="83" t="s">
        <v>717</v>
      </c>
      <c r="B470" s="83"/>
      <c r="C470" s="490"/>
      <c r="D470" s="83"/>
      <c r="E470" s="35" t="s">
        <v>735</v>
      </c>
      <c r="F470" s="14" t="s">
        <v>6870</v>
      </c>
      <c r="G470" s="14"/>
      <c r="H470" s="15">
        <v>2021</v>
      </c>
      <c r="I470" s="15">
        <v>2</v>
      </c>
      <c r="J470" s="15">
        <v>0</v>
      </c>
      <c r="K470" s="15">
        <v>0</v>
      </c>
      <c r="L470" s="16" t="s">
        <v>6871</v>
      </c>
      <c r="M470" s="16" t="s">
        <v>6872</v>
      </c>
      <c r="N470" s="16" t="s">
        <v>6873</v>
      </c>
      <c r="O470" s="17">
        <v>2555</v>
      </c>
      <c r="P470" s="17">
        <v>6205</v>
      </c>
      <c r="Q470" s="17">
        <v>0</v>
      </c>
      <c r="R470" s="18" t="s">
        <v>6863</v>
      </c>
      <c r="S470" s="19" t="s">
        <v>67</v>
      </c>
      <c r="T470" s="19" t="s">
        <v>67</v>
      </c>
      <c r="U470" s="19" t="s">
        <v>67</v>
      </c>
      <c r="V470" s="19" t="s">
        <v>67</v>
      </c>
      <c r="W470" s="20" t="s">
        <v>68</v>
      </c>
      <c r="X470" s="21"/>
      <c r="Y470" s="22"/>
      <c r="Z470" s="14" t="s">
        <v>1487</v>
      </c>
      <c r="AA470" s="24">
        <v>853</v>
      </c>
      <c r="AB470" s="14"/>
      <c r="AC470" s="14" t="s">
        <v>65</v>
      </c>
      <c r="AD470" s="84"/>
      <c r="AE470" s="26"/>
      <c r="AF470" s="27"/>
      <c r="AG470" s="29"/>
      <c r="AH470" s="29"/>
      <c r="AI470" s="29"/>
      <c r="AJ470" s="29"/>
      <c r="AK470" s="29"/>
      <c r="AL470" s="29"/>
      <c r="AM470" s="29"/>
      <c r="AN470" s="29"/>
      <c r="AO470" s="29"/>
      <c r="AP470" s="29"/>
      <c r="AQ470" s="29"/>
      <c r="AR470" s="29"/>
      <c r="AS470" s="29"/>
      <c r="AT470" s="29"/>
      <c r="AU470" s="29"/>
      <c r="AV470" s="29"/>
      <c r="AW470" s="29"/>
      <c r="AX470" s="29"/>
      <c r="AY470" s="29"/>
      <c r="AZ470" s="29"/>
      <c r="BA470" s="29"/>
      <c r="BB470" s="29"/>
      <c r="BC470" s="29"/>
      <c r="BD470" s="29"/>
      <c r="BE470" s="29"/>
      <c r="BF470" s="29"/>
      <c r="BG470" s="29"/>
      <c r="BH470" s="29"/>
      <c r="BI470" s="29"/>
      <c r="BJ470" s="29"/>
      <c r="BK470" s="29"/>
      <c r="BL470" s="29"/>
      <c r="BM470" s="29"/>
      <c r="BN470" s="29"/>
      <c r="BO470" s="29"/>
      <c r="BP470" s="29"/>
      <c r="BQ470" s="29"/>
      <c r="BR470" s="29"/>
      <c r="BS470" s="29"/>
      <c r="BT470" s="29"/>
      <c r="BU470" s="29"/>
      <c r="BV470" s="29"/>
      <c r="BW470" s="29"/>
      <c r="BX470" s="29"/>
      <c r="BY470" s="29"/>
      <c r="BZ470" s="29"/>
      <c r="CA470" s="29"/>
      <c r="CB470" s="29"/>
      <c r="CC470" s="29"/>
      <c r="CD470" s="29"/>
      <c r="CE470" s="29"/>
      <c r="CF470" s="29"/>
      <c r="CG470" s="29"/>
      <c r="CH470" s="29"/>
      <c r="CI470" s="29"/>
      <c r="CJ470" s="29"/>
      <c r="CK470" s="29"/>
      <c r="CL470" s="29"/>
      <c r="CM470" s="29"/>
      <c r="CN470" s="29"/>
      <c r="CO470" s="29"/>
      <c r="CP470" s="29"/>
      <c r="CQ470" s="29"/>
      <c r="CR470" s="29"/>
      <c r="CS470" s="29"/>
      <c r="CT470" s="29"/>
      <c r="CU470" s="29"/>
      <c r="CV470" s="29"/>
      <c r="CW470" s="29"/>
      <c r="CX470" s="29"/>
      <c r="CY470" s="29"/>
      <c r="CZ470" s="29"/>
      <c r="DA470" s="29"/>
      <c r="DB470" s="29"/>
      <c r="DC470" s="29"/>
      <c r="DD470" s="29"/>
      <c r="DE470" s="29"/>
      <c r="DF470" s="29"/>
      <c r="DG470" s="29"/>
      <c r="DH470" s="29"/>
      <c r="DI470" s="29"/>
      <c r="DJ470" s="29"/>
      <c r="DK470" s="29"/>
      <c r="DL470" s="29"/>
      <c r="DM470" s="29"/>
      <c r="DN470" s="29"/>
      <c r="DO470" s="29"/>
      <c r="DP470" s="29"/>
      <c r="DQ470" s="29"/>
      <c r="DR470" s="29"/>
      <c r="DS470" s="29"/>
      <c r="DT470" s="29"/>
      <c r="DU470" s="29"/>
      <c r="DV470" s="29"/>
      <c r="DW470" s="29"/>
      <c r="DX470" s="29"/>
      <c r="DY470" s="29"/>
      <c r="DZ470" s="29"/>
      <c r="EA470" s="29"/>
      <c r="EB470" s="29"/>
      <c r="EC470" s="29"/>
      <c r="ED470" s="29"/>
      <c r="EE470" s="29"/>
      <c r="EF470" s="29"/>
      <c r="EG470" s="29"/>
      <c r="EH470" s="29"/>
      <c r="EI470" s="29"/>
      <c r="EJ470" s="29"/>
      <c r="EK470" s="29"/>
      <c r="EL470" s="29"/>
      <c r="EM470" s="29"/>
      <c r="EN470" s="29"/>
      <c r="EO470" s="29"/>
      <c r="EP470" s="29"/>
      <c r="EQ470" s="29"/>
      <c r="ER470" s="29"/>
      <c r="ES470" s="29"/>
      <c r="ET470" s="29"/>
      <c r="EU470" s="29"/>
      <c r="EV470" s="29"/>
      <c r="EW470" s="29"/>
      <c r="EX470" s="29"/>
      <c r="EY470" s="29"/>
      <c r="EZ470" s="29"/>
      <c r="FA470" s="29"/>
      <c r="FB470" s="29"/>
      <c r="FC470" s="29"/>
      <c r="FD470" s="29"/>
      <c r="FE470" s="29"/>
      <c r="FF470" s="29"/>
      <c r="FG470" s="29"/>
      <c r="FH470" s="29"/>
      <c r="FI470" s="29"/>
      <c r="FJ470" s="29"/>
      <c r="FK470" s="29"/>
      <c r="FL470" s="29"/>
      <c r="FM470" s="29"/>
      <c r="FN470" s="29"/>
      <c r="FO470" s="29"/>
      <c r="FP470" s="29"/>
      <c r="FQ470" s="29"/>
      <c r="FR470" s="29"/>
      <c r="FS470" s="29"/>
      <c r="FT470" s="29"/>
      <c r="FU470" s="29"/>
      <c r="FV470" s="29"/>
      <c r="FW470" s="29"/>
      <c r="FX470" s="29"/>
      <c r="FY470" s="29"/>
      <c r="FZ470" s="29"/>
      <c r="GA470" s="29"/>
      <c r="GB470" s="29"/>
      <c r="GC470" s="29"/>
      <c r="GD470" s="29"/>
      <c r="GE470" s="29"/>
      <c r="GF470" s="29"/>
      <c r="GG470" s="29"/>
      <c r="GH470" s="29"/>
      <c r="GI470" s="29"/>
      <c r="GJ470" s="29"/>
      <c r="GK470" s="29"/>
      <c r="GL470" s="29"/>
      <c r="GM470" s="29"/>
      <c r="GN470" s="29"/>
      <c r="GO470" s="29"/>
      <c r="GP470" s="29"/>
      <c r="GQ470" s="29"/>
      <c r="GR470" s="29"/>
      <c r="GS470" s="29"/>
      <c r="GT470" s="29"/>
      <c r="GU470" s="29"/>
      <c r="GV470" s="29"/>
      <c r="GW470" s="29"/>
      <c r="GX470" s="29"/>
      <c r="GY470" s="29"/>
      <c r="GZ470" s="29"/>
      <c r="HA470" s="29"/>
      <c r="HB470" s="29"/>
      <c r="HC470" s="29"/>
      <c r="HD470" s="29"/>
      <c r="HE470" s="29"/>
      <c r="HF470" s="29"/>
      <c r="HG470" s="29"/>
      <c r="HH470" s="29"/>
      <c r="HI470" s="29"/>
      <c r="HJ470" s="29"/>
      <c r="HK470" s="29"/>
      <c r="HL470" s="29"/>
      <c r="HM470" s="29"/>
      <c r="HN470" s="29"/>
      <c r="HO470" s="29"/>
      <c r="HP470" s="29"/>
      <c r="HQ470" s="29"/>
      <c r="HR470" s="29"/>
      <c r="HS470" s="29"/>
      <c r="HT470" s="29"/>
      <c r="HU470" s="29"/>
      <c r="HV470" s="29"/>
      <c r="HW470" s="29"/>
      <c r="HX470" s="29"/>
      <c r="HY470" s="29"/>
      <c r="HZ470" s="29"/>
      <c r="IA470" s="29"/>
      <c r="IB470" s="29"/>
      <c r="IC470" s="29"/>
      <c r="ID470" s="29"/>
      <c r="IE470" s="29"/>
      <c r="IF470" s="29"/>
      <c r="IG470" s="29"/>
      <c r="IH470" s="29"/>
      <c r="II470" s="29"/>
      <c r="IJ470" s="29"/>
      <c r="IK470" s="29"/>
      <c r="IL470" s="29"/>
      <c r="IM470" s="29"/>
      <c r="IN470" s="29"/>
      <c r="IO470" s="29"/>
      <c r="IP470" s="29"/>
      <c r="IQ470" s="29"/>
      <c r="IR470" s="29"/>
      <c r="IS470" s="29"/>
      <c r="IT470" s="29"/>
      <c r="IU470" s="29"/>
      <c r="IV470" s="29"/>
      <c r="IW470" s="29"/>
      <c r="IX470" s="29"/>
      <c r="IY470" s="29"/>
      <c r="IZ470" s="29"/>
      <c r="JA470" s="29"/>
      <c r="JB470" s="29"/>
      <c r="JC470" s="29"/>
      <c r="JD470" s="29"/>
      <c r="JE470" s="29"/>
      <c r="JF470" s="29"/>
      <c r="JG470" s="29"/>
      <c r="JH470" s="29"/>
      <c r="JI470" s="29"/>
      <c r="JJ470" s="29"/>
      <c r="JK470" s="29"/>
      <c r="JL470" s="29"/>
      <c r="JM470" s="29"/>
      <c r="JN470" s="29"/>
      <c r="JO470" s="29"/>
      <c r="JP470" s="29"/>
      <c r="JQ470" s="29"/>
      <c r="JR470" s="29"/>
      <c r="JS470" s="29"/>
      <c r="JT470" s="29"/>
      <c r="JU470" s="29"/>
      <c r="JV470" s="29"/>
      <c r="JW470" s="29"/>
      <c r="JX470" s="29"/>
      <c r="JY470" s="29"/>
      <c r="JZ470" s="29"/>
      <c r="KA470" s="29"/>
      <c r="KB470" s="29"/>
      <c r="KC470" s="29"/>
      <c r="KD470" s="29"/>
      <c r="KE470" s="29"/>
      <c r="KF470" s="29"/>
      <c r="KG470" s="29"/>
      <c r="KH470" s="29"/>
      <c r="KI470" s="29"/>
      <c r="KJ470" s="29"/>
      <c r="KK470" s="29"/>
      <c r="KL470" s="29"/>
      <c r="KM470" s="29"/>
      <c r="KN470" s="29"/>
      <c r="KO470" s="29"/>
      <c r="KP470" s="29"/>
      <c r="KQ470" s="29"/>
      <c r="KR470" s="29"/>
      <c r="KS470" s="29"/>
      <c r="KT470" s="29"/>
      <c r="KU470" s="29"/>
      <c r="KV470" s="29"/>
      <c r="KW470" s="29"/>
      <c r="KX470" s="29"/>
      <c r="KY470" s="29"/>
      <c r="KZ470" s="29"/>
      <c r="LA470" s="29"/>
      <c r="LB470" s="29"/>
      <c r="LC470" s="29"/>
      <c r="LD470" s="29"/>
      <c r="LE470" s="29"/>
      <c r="LF470" s="29"/>
      <c r="LG470" s="29"/>
      <c r="LH470" s="29"/>
      <c r="LI470" s="29"/>
      <c r="LJ470" s="29"/>
      <c r="LK470" s="29"/>
      <c r="LL470" s="29"/>
      <c r="LM470" s="29"/>
      <c r="LN470" s="29"/>
      <c r="LO470" s="29"/>
      <c r="LP470" s="29"/>
      <c r="LQ470" s="29"/>
      <c r="LR470" s="29"/>
      <c r="LS470" s="29"/>
      <c r="LT470" s="29"/>
      <c r="LU470" s="29"/>
      <c r="LV470" s="29"/>
      <c r="LW470" s="29"/>
      <c r="LX470" s="29"/>
      <c r="LY470" s="29"/>
      <c r="LZ470" s="29"/>
      <c r="MA470" s="29"/>
      <c r="MB470" s="29"/>
      <c r="MC470" s="29"/>
      <c r="MD470" s="29"/>
      <c r="ME470" s="29"/>
      <c r="MF470" s="29"/>
      <c r="MG470" s="29"/>
      <c r="MH470" s="29"/>
      <c r="MI470" s="29"/>
      <c r="MJ470" s="29"/>
      <c r="MK470" s="29"/>
      <c r="ML470" s="29"/>
      <c r="MM470" s="29"/>
      <c r="MN470" s="29"/>
      <c r="MO470" s="29"/>
      <c r="MP470" s="29"/>
      <c r="MQ470" s="29"/>
      <c r="MR470" s="29"/>
      <c r="MS470" s="29"/>
      <c r="MT470" s="29"/>
      <c r="MU470" s="29"/>
      <c r="MV470" s="29"/>
      <c r="MW470" s="29"/>
      <c r="MX470" s="29"/>
      <c r="MY470" s="29"/>
      <c r="MZ470" s="29"/>
      <c r="NA470" s="29"/>
      <c r="NB470" s="29"/>
      <c r="NC470" s="29"/>
      <c r="ND470" s="29"/>
      <c r="NE470" s="29"/>
    </row>
    <row r="471" spans="1:369" ht="16.5" customHeight="1">
      <c r="A471" s="83" t="s">
        <v>717</v>
      </c>
      <c r="B471" s="13"/>
      <c r="C471" s="189"/>
      <c r="D471" s="83"/>
      <c r="E471" s="14" t="s">
        <v>731</v>
      </c>
      <c r="F471" s="14" t="s">
        <v>34</v>
      </c>
      <c r="G471" s="14" t="s">
        <v>4343</v>
      </c>
      <c r="H471" s="15">
        <v>2009</v>
      </c>
      <c r="I471" s="15">
        <v>2</v>
      </c>
      <c r="J471" s="15">
        <v>0</v>
      </c>
      <c r="K471" s="15">
        <v>0</v>
      </c>
      <c r="L471" s="16" t="s">
        <v>719</v>
      </c>
      <c r="M471" s="16" t="s">
        <v>5870</v>
      </c>
      <c r="N471" s="16" t="s">
        <v>720</v>
      </c>
      <c r="O471" s="17">
        <v>720</v>
      </c>
      <c r="P471" s="17">
        <v>0</v>
      </c>
      <c r="Q471" s="17">
        <v>0</v>
      </c>
      <c r="R471" s="18" t="s">
        <v>33</v>
      </c>
      <c r="S471" s="19">
        <v>60</v>
      </c>
      <c r="T471" s="19">
        <v>220</v>
      </c>
      <c r="U471" s="19">
        <v>15.404545454545454</v>
      </c>
      <c r="V471" s="19">
        <v>0</v>
      </c>
      <c r="W471" s="20">
        <v>3.3889999999999998</v>
      </c>
      <c r="X471" s="21">
        <v>4880.16</v>
      </c>
      <c r="Y471" s="22" t="s">
        <v>33</v>
      </c>
      <c r="Z471" s="86" t="s">
        <v>62</v>
      </c>
      <c r="AA471" s="15"/>
      <c r="AB471" s="15"/>
      <c r="AC471" s="15"/>
      <c r="AD471" s="25"/>
      <c r="AE471" s="26"/>
      <c r="AF471" s="27"/>
      <c r="AG471" s="29"/>
      <c r="AH471" s="29"/>
      <c r="AI471" s="29"/>
      <c r="AJ471" s="29"/>
      <c r="AK471" s="29"/>
      <c r="AL471" s="29"/>
      <c r="AM471" s="29"/>
      <c r="AN471" s="29"/>
      <c r="AO471" s="29"/>
      <c r="AP471" s="29"/>
      <c r="AQ471" s="29"/>
      <c r="AR471" s="29"/>
      <c r="AS471" s="29"/>
      <c r="AT471" s="29"/>
      <c r="AU471" s="29"/>
      <c r="AV471" s="29"/>
      <c r="AW471" s="29"/>
      <c r="AX471" s="29"/>
      <c r="AY471" s="29"/>
      <c r="AZ471" s="29"/>
      <c r="BA471" s="29"/>
      <c r="BB471" s="29"/>
      <c r="BC471" s="29"/>
      <c r="BD471" s="29"/>
      <c r="BE471" s="29"/>
      <c r="BF471" s="29"/>
      <c r="BG471" s="29"/>
      <c r="BH471" s="29"/>
      <c r="BI471" s="29"/>
      <c r="BJ471" s="29"/>
      <c r="BK471" s="29"/>
      <c r="BL471" s="29"/>
      <c r="BM471" s="29"/>
      <c r="BN471" s="29"/>
      <c r="BO471" s="29"/>
      <c r="BP471" s="29"/>
      <c r="BQ471" s="29"/>
      <c r="BR471" s="29"/>
      <c r="BS471" s="29"/>
      <c r="BT471" s="29"/>
      <c r="BU471" s="29"/>
      <c r="BV471" s="29"/>
      <c r="BW471" s="29"/>
      <c r="BX471" s="29"/>
      <c r="BY471" s="29"/>
      <c r="BZ471" s="29"/>
      <c r="CA471" s="29"/>
      <c r="CB471" s="29"/>
      <c r="CC471" s="29"/>
      <c r="CD471" s="29"/>
      <c r="CE471" s="29"/>
      <c r="CF471" s="29"/>
      <c r="CG471" s="29"/>
      <c r="CH471" s="29"/>
      <c r="CI471" s="29"/>
      <c r="CJ471" s="29"/>
      <c r="CK471" s="29"/>
      <c r="CL471" s="29"/>
      <c r="CM471" s="29"/>
      <c r="CN471" s="29"/>
      <c r="CO471" s="29"/>
      <c r="CP471" s="29"/>
      <c r="CQ471" s="29"/>
      <c r="CR471" s="29"/>
      <c r="CS471" s="29"/>
      <c r="CT471" s="29"/>
      <c r="CU471" s="29"/>
      <c r="CV471" s="29"/>
      <c r="CW471" s="29"/>
      <c r="CX471" s="29"/>
      <c r="CY471" s="29"/>
      <c r="CZ471" s="29"/>
      <c r="DA471" s="29"/>
      <c r="DB471" s="29"/>
      <c r="DC471" s="29"/>
      <c r="DD471" s="29"/>
      <c r="DE471" s="29"/>
      <c r="DF471" s="29"/>
      <c r="DG471" s="29"/>
      <c r="DH471" s="29"/>
      <c r="DI471" s="29"/>
      <c r="DJ471" s="29"/>
      <c r="DK471" s="29"/>
      <c r="DL471" s="29"/>
      <c r="DM471" s="29"/>
      <c r="DN471" s="29"/>
      <c r="DO471" s="29"/>
      <c r="DP471" s="29"/>
      <c r="DQ471" s="29"/>
      <c r="DR471" s="29"/>
      <c r="DS471" s="29"/>
      <c r="DT471" s="29"/>
      <c r="DU471" s="29"/>
      <c r="DV471" s="29"/>
      <c r="DW471" s="29"/>
      <c r="DX471" s="29"/>
      <c r="DY471" s="29"/>
      <c r="DZ471" s="29"/>
      <c r="EA471" s="29"/>
      <c r="EB471" s="29"/>
      <c r="EC471" s="29"/>
      <c r="ED471" s="29"/>
      <c r="EE471" s="29"/>
      <c r="EF471" s="29"/>
      <c r="EG471" s="29"/>
      <c r="EH471" s="29"/>
      <c r="EI471" s="29"/>
      <c r="EJ471" s="29"/>
      <c r="EK471" s="29"/>
      <c r="EL471" s="29"/>
      <c r="EM471" s="29"/>
      <c r="EN471" s="29"/>
      <c r="EO471" s="29"/>
      <c r="EP471" s="29"/>
      <c r="EQ471" s="29"/>
      <c r="ER471" s="29"/>
      <c r="ES471" s="29"/>
      <c r="ET471" s="29"/>
      <c r="EU471" s="29"/>
      <c r="EV471" s="29"/>
      <c r="EW471" s="29"/>
      <c r="EX471" s="29"/>
      <c r="EY471" s="29"/>
      <c r="EZ471" s="29"/>
      <c r="FA471" s="29"/>
      <c r="FB471" s="29"/>
      <c r="FC471" s="29"/>
      <c r="FD471" s="29"/>
      <c r="FE471" s="29"/>
      <c r="FF471" s="29"/>
      <c r="FG471" s="29"/>
      <c r="FH471" s="29"/>
      <c r="FI471" s="29"/>
      <c r="FJ471" s="29"/>
      <c r="FK471" s="29"/>
      <c r="FL471" s="29"/>
      <c r="FM471" s="29"/>
      <c r="FN471" s="29"/>
      <c r="FO471" s="29"/>
      <c r="FP471" s="29"/>
      <c r="FQ471" s="29"/>
      <c r="FR471" s="29"/>
      <c r="FS471" s="29"/>
      <c r="FT471" s="29"/>
      <c r="FU471" s="29"/>
      <c r="FV471" s="29"/>
      <c r="FW471" s="29"/>
      <c r="FX471" s="29"/>
      <c r="FY471" s="29"/>
      <c r="FZ471" s="29"/>
      <c r="GA471" s="29"/>
      <c r="GB471" s="29"/>
      <c r="GC471" s="29"/>
      <c r="GD471" s="29"/>
      <c r="GE471" s="29"/>
      <c r="GF471" s="29"/>
      <c r="GG471" s="29"/>
      <c r="GH471" s="29"/>
      <c r="GI471" s="29"/>
      <c r="GJ471" s="29"/>
      <c r="GK471" s="29"/>
      <c r="GL471" s="29"/>
      <c r="GM471" s="29"/>
      <c r="GN471" s="29"/>
      <c r="GO471" s="29"/>
      <c r="GP471" s="29"/>
      <c r="GQ471" s="29"/>
      <c r="GR471" s="29"/>
      <c r="GS471" s="29"/>
      <c r="GT471" s="29"/>
      <c r="GU471" s="29"/>
      <c r="GV471" s="29"/>
      <c r="GW471" s="29"/>
      <c r="GX471" s="29"/>
      <c r="GY471" s="29"/>
      <c r="GZ471" s="29"/>
      <c r="HA471" s="29"/>
      <c r="HB471" s="29"/>
      <c r="HC471" s="29"/>
      <c r="HD471" s="29"/>
      <c r="HE471" s="29"/>
      <c r="HF471" s="29"/>
      <c r="HG471" s="29"/>
      <c r="HH471" s="29"/>
      <c r="HI471" s="29"/>
      <c r="HJ471" s="29"/>
      <c r="HK471" s="29"/>
      <c r="HL471" s="29"/>
      <c r="HM471" s="29"/>
      <c r="HN471" s="29"/>
      <c r="HO471" s="29"/>
      <c r="HP471" s="29"/>
      <c r="HQ471" s="29"/>
      <c r="HR471" s="29"/>
      <c r="HS471" s="29"/>
      <c r="HT471" s="29"/>
      <c r="HU471" s="29"/>
      <c r="HV471" s="29"/>
      <c r="HW471" s="29"/>
      <c r="HX471" s="29"/>
      <c r="HY471" s="29"/>
      <c r="HZ471" s="29"/>
      <c r="IA471" s="29"/>
      <c r="IB471" s="29"/>
      <c r="IC471" s="29"/>
      <c r="ID471" s="29"/>
      <c r="IE471" s="29"/>
      <c r="IF471" s="29"/>
      <c r="IG471" s="29"/>
      <c r="IH471" s="29"/>
      <c r="II471" s="29"/>
      <c r="IJ471" s="29"/>
      <c r="IK471" s="29"/>
      <c r="IL471" s="29"/>
      <c r="IM471" s="29"/>
      <c r="IN471" s="29"/>
      <c r="IO471" s="29"/>
      <c r="IP471" s="29"/>
      <c r="IQ471" s="29"/>
      <c r="IR471" s="29"/>
      <c r="IS471" s="29"/>
      <c r="IT471" s="29"/>
      <c r="IU471" s="29"/>
      <c r="IV471" s="29"/>
      <c r="IW471" s="29"/>
      <c r="IX471" s="29"/>
      <c r="IY471" s="29"/>
      <c r="IZ471" s="29"/>
      <c r="JA471" s="29"/>
      <c r="JB471" s="29"/>
      <c r="JC471" s="29"/>
      <c r="JD471" s="29"/>
      <c r="JE471" s="29"/>
      <c r="JF471" s="29"/>
      <c r="JG471" s="29"/>
      <c r="JH471" s="29"/>
      <c r="JI471" s="29"/>
      <c r="JJ471" s="29"/>
      <c r="JK471" s="29"/>
      <c r="JL471" s="29"/>
      <c r="JM471" s="29"/>
      <c r="JN471" s="29"/>
      <c r="JO471" s="29"/>
      <c r="JP471" s="29"/>
      <c r="JQ471" s="29"/>
      <c r="JR471" s="29"/>
      <c r="JS471" s="29"/>
      <c r="JT471" s="29"/>
      <c r="JU471" s="29"/>
      <c r="JV471" s="29"/>
      <c r="JW471" s="29"/>
      <c r="JX471" s="29"/>
      <c r="JY471" s="29"/>
      <c r="JZ471" s="29"/>
      <c r="KA471" s="29"/>
      <c r="KB471" s="29"/>
      <c r="KC471" s="29"/>
      <c r="KD471" s="29"/>
      <c r="KE471" s="29"/>
      <c r="KF471" s="29"/>
      <c r="KG471" s="29"/>
      <c r="KH471" s="29"/>
      <c r="KI471" s="29"/>
      <c r="KJ471" s="29"/>
      <c r="KK471" s="29"/>
      <c r="KL471" s="29"/>
      <c r="KM471" s="29"/>
      <c r="KN471" s="29"/>
      <c r="KO471" s="29"/>
      <c r="KP471" s="29"/>
      <c r="KQ471" s="29"/>
      <c r="KR471" s="29"/>
      <c r="KS471" s="29"/>
      <c r="KT471" s="29"/>
      <c r="KU471" s="29"/>
      <c r="KV471" s="29"/>
      <c r="KW471" s="29"/>
      <c r="KX471" s="29"/>
      <c r="KY471" s="29"/>
      <c r="KZ471" s="29"/>
      <c r="LA471" s="29"/>
      <c r="LB471" s="29"/>
      <c r="LC471" s="29"/>
      <c r="LD471" s="29"/>
      <c r="LE471" s="29"/>
      <c r="LF471" s="29"/>
      <c r="LG471" s="29"/>
      <c r="LH471" s="29"/>
      <c r="LI471" s="29"/>
      <c r="LJ471" s="29"/>
      <c r="LK471" s="29"/>
      <c r="LL471" s="29"/>
      <c r="LM471" s="29"/>
      <c r="LN471" s="29"/>
      <c r="LO471" s="29"/>
      <c r="LP471" s="29"/>
      <c r="LQ471" s="29"/>
      <c r="LR471" s="29"/>
      <c r="LS471" s="29"/>
      <c r="LT471" s="29"/>
      <c r="LU471" s="29"/>
      <c r="LV471" s="29"/>
      <c r="LW471" s="29"/>
      <c r="LX471" s="29"/>
      <c r="LY471" s="29"/>
      <c r="LZ471" s="29"/>
      <c r="MA471" s="29"/>
      <c r="MB471" s="29"/>
      <c r="MC471" s="29"/>
      <c r="MD471" s="29"/>
      <c r="ME471" s="29"/>
      <c r="MF471" s="29"/>
      <c r="MG471" s="29"/>
      <c r="MH471" s="29"/>
      <c r="MI471" s="29"/>
      <c r="MJ471" s="29"/>
      <c r="MK471" s="29"/>
      <c r="ML471" s="29"/>
      <c r="MM471" s="29"/>
      <c r="MN471" s="29"/>
      <c r="MO471" s="29"/>
      <c r="MP471" s="29"/>
      <c r="MQ471" s="29"/>
      <c r="MR471" s="29"/>
      <c r="MS471" s="29"/>
      <c r="MT471" s="29"/>
      <c r="MU471" s="29"/>
      <c r="MV471" s="29"/>
      <c r="MW471" s="29"/>
      <c r="MX471" s="29"/>
      <c r="MY471" s="29"/>
      <c r="MZ471" s="29"/>
      <c r="NA471" s="29"/>
      <c r="NB471" s="29"/>
      <c r="NC471" s="29"/>
      <c r="ND471" s="29"/>
      <c r="NE471" s="29"/>
    </row>
    <row r="472" spans="1:369" ht="16.5" customHeight="1">
      <c r="A472" s="83" t="s">
        <v>717</v>
      </c>
      <c r="B472" s="13"/>
      <c r="C472" s="189"/>
      <c r="D472" s="83"/>
      <c r="E472" s="14" t="s">
        <v>747</v>
      </c>
      <c r="F472" s="14" t="s">
        <v>67</v>
      </c>
      <c r="G472" s="14" t="s">
        <v>67</v>
      </c>
      <c r="H472" s="15">
        <v>2014</v>
      </c>
      <c r="I472" s="15">
        <v>1</v>
      </c>
      <c r="J472" s="15">
        <v>0</v>
      </c>
      <c r="K472" s="15">
        <v>0</v>
      </c>
      <c r="L472" s="16" t="s">
        <v>743</v>
      </c>
      <c r="M472" s="16" t="s">
        <v>5870</v>
      </c>
      <c r="N472" s="16" t="s">
        <v>720</v>
      </c>
      <c r="O472" s="17">
        <v>8760</v>
      </c>
      <c r="P472" s="17">
        <v>0</v>
      </c>
      <c r="Q472" s="17">
        <v>0</v>
      </c>
      <c r="R472" s="18" t="s">
        <v>33</v>
      </c>
      <c r="S472" s="19">
        <v>60</v>
      </c>
      <c r="T472" s="19">
        <v>110</v>
      </c>
      <c r="U472" s="19">
        <v>2.7272727272727271</v>
      </c>
      <c r="V472" s="19">
        <v>0</v>
      </c>
      <c r="W472" s="20">
        <v>0.3</v>
      </c>
      <c r="X472" s="21">
        <v>2628</v>
      </c>
      <c r="Y472" s="22" t="s">
        <v>33</v>
      </c>
      <c r="Z472" s="86" t="s">
        <v>62</v>
      </c>
      <c r="AA472" s="15"/>
      <c r="AB472" s="15"/>
      <c r="AC472" s="15"/>
      <c r="AD472" s="25"/>
      <c r="AE472" s="26"/>
      <c r="AF472" s="27"/>
      <c r="AG472" s="29"/>
      <c r="AH472" s="29"/>
      <c r="AI472" s="29"/>
      <c r="AJ472" s="29"/>
      <c r="AK472" s="29"/>
      <c r="AL472" s="29"/>
      <c r="AM472" s="29"/>
      <c r="AN472" s="29"/>
      <c r="AO472" s="29"/>
      <c r="AP472" s="29"/>
      <c r="AQ472" s="29"/>
      <c r="AR472" s="29"/>
      <c r="AS472" s="29"/>
      <c r="AT472" s="29"/>
      <c r="AU472" s="29"/>
      <c r="AV472" s="29"/>
      <c r="AW472" s="29"/>
      <c r="AX472" s="29"/>
      <c r="AY472" s="29"/>
      <c r="AZ472" s="29"/>
      <c r="BA472" s="29"/>
      <c r="BB472" s="29"/>
      <c r="BC472" s="29"/>
      <c r="BD472" s="29"/>
      <c r="BE472" s="29"/>
      <c r="BF472" s="29"/>
      <c r="BG472" s="29"/>
      <c r="BH472" s="29"/>
      <c r="BI472" s="29"/>
      <c r="BJ472" s="29"/>
      <c r="BK472" s="29"/>
      <c r="BL472" s="29"/>
      <c r="BM472" s="29"/>
      <c r="BN472" s="29"/>
      <c r="BO472" s="29"/>
      <c r="BP472" s="29"/>
      <c r="BQ472" s="29"/>
      <c r="BR472" s="29"/>
      <c r="BS472" s="29"/>
      <c r="BT472" s="29"/>
      <c r="BU472" s="29"/>
      <c r="BV472" s="29"/>
      <c r="BW472" s="29"/>
      <c r="BX472" s="29"/>
      <c r="BY472" s="29"/>
      <c r="BZ472" s="29"/>
      <c r="CA472" s="29"/>
      <c r="CB472" s="29"/>
      <c r="CC472" s="29"/>
      <c r="CD472" s="29"/>
      <c r="CE472" s="29"/>
      <c r="CF472" s="29"/>
      <c r="CG472" s="29"/>
      <c r="CH472" s="29"/>
      <c r="CI472" s="29"/>
      <c r="CJ472" s="29"/>
      <c r="CK472" s="29"/>
      <c r="CL472" s="29"/>
      <c r="CM472" s="29"/>
      <c r="CN472" s="29"/>
      <c r="CO472" s="29"/>
      <c r="CP472" s="29"/>
      <c r="CQ472" s="29"/>
      <c r="CR472" s="29"/>
      <c r="CS472" s="29"/>
      <c r="CT472" s="29"/>
      <c r="CU472" s="29"/>
      <c r="CV472" s="29"/>
      <c r="CW472" s="29"/>
      <c r="CX472" s="29"/>
      <c r="CY472" s="29"/>
      <c r="CZ472" s="29"/>
      <c r="DA472" s="29"/>
      <c r="DB472" s="29"/>
      <c r="DC472" s="29"/>
      <c r="DD472" s="29"/>
      <c r="DE472" s="29"/>
      <c r="DF472" s="29"/>
      <c r="DG472" s="29"/>
      <c r="DH472" s="29"/>
      <c r="DI472" s="29"/>
      <c r="DJ472" s="29"/>
      <c r="DK472" s="29"/>
      <c r="DL472" s="29"/>
      <c r="DM472" s="29"/>
      <c r="DN472" s="29"/>
      <c r="DO472" s="29"/>
      <c r="DP472" s="29"/>
      <c r="DQ472" s="29"/>
      <c r="DR472" s="29"/>
      <c r="DS472" s="29"/>
      <c r="DT472" s="29"/>
      <c r="DU472" s="29"/>
      <c r="DV472" s="29"/>
      <c r="DW472" s="29"/>
      <c r="DX472" s="29"/>
      <c r="DY472" s="29"/>
      <c r="DZ472" s="29"/>
      <c r="EA472" s="29"/>
      <c r="EB472" s="29"/>
      <c r="EC472" s="29"/>
      <c r="ED472" s="29"/>
      <c r="EE472" s="29"/>
      <c r="EF472" s="29"/>
      <c r="EG472" s="29"/>
      <c r="EH472" s="29"/>
      <c r="EI472" s="29"/>
      <c r="EJ472" s="29"/>
      <c r="EK472" s="29"/>
      <c r="EL472" s="29"/>
      <c r="EM472" s="29"/>
      <c r="EN472" s="29"/>
      <c r="EO472" s="29"/>
      <c r="EP472" s="29"/>
      <c r="EQ472" s="29"/>
      <c r="ER472" s="29"/>
      <c r="ES472" s="29"/>
      <c r="ET472" s="29"/>
      <c r="EU472" s="29"/>
      <c r="EV472" s="29"/>
      <c r="EW472" s="29"/>
      <c r="EX472" s="29"/>
      <c r="EY472" s="29"/>
      <c r="EZ472" s="29"/>
      <c r="FA472" s="29"/>
      <c r="FB472" s="29"/>
      <c r="FC472" s="29"/>
      <c r="FD472" s="29"/>
      <c r="FE472" s="29"/>
      <c r="FF472" s="29"/>
      <c r="FG472" s="29"/>
      <c r="FH472" s="29"/>
      <c r="FI472" s="29"/>
      <c r="FJ472" s="29"/>
      <c r="FK472" s="29"/>
      <c r="FL472" s="29"/>
      <c r="FM472" s="29"/>
      <c r="FN472" s="29"/>
      <c r="FO472" s="29"/>
      <c r="FP472" s="29"/>
      <c r="FQ472" s="29"/>
      <c r="FR472" s="29"/>
      <c r="FS472" s="29"/>
      <c r="FT472" s="29"/>
      <c r="FU472" s="29"/>
      <c r="FV472" s="29"/>
      <c r="FW472" s="29"/>
      <c r="FX472" s="29"/>
      <c r="FY472" s="29"/>
      <c r="FZ472" s="29"/>
      <c r="GA472" s="29"/>
      <c r="GB472" s="29"/>
      <c r="GC472" s="29"/>
      <c r="GD472" s="29"/>
      <c r="GE472" s="29"/>
      <c r="GF472" s="29"/>
      <c r="GG472" s="29"/>
      <c r="GH472" s="29"/>
      <c r="GI472" s="29"/>
      <c r="GJ472" s="29"/>
      <c r="GK472" s="29"/>
      <c r="GL472" s="29"/>
      <c r="GM472" s="29"/>
      <c r="GN472" s="29"/>
      <c r="GO472" s="29"/>
      <c r="GP472" s="29"/>
      <c r="GQ472" s="29"/>
      <c r="GR472" s="29"/>
      <c r="GS472" s="29"/>
      <c r="GT472" s="29"/>
      <c r="GU472" s="29"/>
      <c r="GV472" s="29"/>
      <c r="GW472" s="29"/>
      <c r="GX472" s="29"/>
      <c r="GY472" s="29"/>
      <c r="GZ472" s="29"/>
      <c r="HA472" s="29"/>
      <c r="HB472" s="29"/>
      <c r="HC472" s="29"/>
      <c r="HD472" s="29"/>
      <c r="HE472" s="29"/>
      <c r="HF472" s="29"/>
      <c r="HG472" s="29"/>
      <c r="HH472" s="29"/>
      <c r="HI472" s="29"/>
      <c r="HJ472" s="29"/>
      <c r="HK472" s="29"/>
      <c r="HL472" s="29"/>
      <c r="HM472" s="29"/>
      <c r="HN472" s="29"/>
      <c r="HO472" s="29"/>
      <c r="HP472" s="29"/>
      <c r="HQ472" s="29"/>
      <c r="HR472" s="29"/>
      <c r="HS472" s="29"/>
      <c r="HT472" s="29"/>
      <c r="HU472" s="29"/>
      <c r="HV472" s="29"/>
      <c r="HW472" s="29"/>
      <c r="HX472" s="29"/>
      <c r="HY472" s="29"/>
      <c r="HZ472" s="29"/>
      <c r="IA472" s="29"/>
      <c r="IB472" s="29"/>
      <c r="IC472" s="29"/>
      <c r="ID472" s="29"/>
      <c r="IE472" s="29"/>
      <c r="IF472" s="29"/>
      <c r="IG472" s="29"/>
      <c r="IH472" s="29"/>
      <c r="II472" s="29"/>
      <c r="IJ472" s="29"/>
      <c r="IK472" s="29"/>
      <c r="IL472" s="29"/>
      <c r="IM472" s="29"/>
      <c r="IN472" s="29"/>
      <c r="IO472" s="29"/>
      <c r="IP472" s="29"/>
      <c r="IQ472" s="29"/>
      <c r="IR472" s="29"/>
      <c r="IS472" s="29"/>
      <c r="IT472" s="29"/>
      <c r="IU472" s="29"/>
      <c r="IV472" s="29"/>
      <c r="IW472" s="29"/>
      <c r="IX472" s="29"/>
      <c r="IY472" s="29"/>
      <c r="IZ472" s="29"/>
      <c r="JA472" s="29"/>
      <c r="JB472" s="29"/>
      <c r="JC472" s="29"/>
      <c r="JD472" s="29"/>
      <c r="JE472" s="29"/>
      <c r="JF472" s="29"/>
      <c r="JG472" s="29"/>
      <c r="JH472" s="29"/>
      <c r="JI472" s="29"/>
      <c r="JJ472" s="29"/>
      <c r="JK472" s="29"/>
      <c r="JL472" s="29"/>
      <c r="JM472" s="29"/>
      <c r="JN472" s="29"/>
      <c r="JO472" s="29"/>
      <c r="JP472" s="29"/>
      <c r="JQ472" s="29"/>
      <c r="JR472" s="29"/>
      <c r="JS472" s="29"/>
      <c r="JT472" s="29"/>
      <c r="JU472" s="29"/>
      <c r="JV472" s="29"/>
      <c r="JW472" s="29"/>
      <c r="JX472" s="29"/>
      <c r="JY472" s="29"/>
      <c r="JZ472" s="29"/>
      <c r="KA472" s="29"/>
      <c r="KB472" s="29"/>
      <c r="KC472" s="29"/>
      <c r="KD472" s="29"/>
      <c r="KE472" s="29"/>
      <c r="KF472" s="29"/>
      <c r="KG472" s="29"/>
      <c r="KH472" s="29"/>
      <c r="KI472" s="29"/>
      <c r="KJ472" s="29"/>
      <c r="KK472" s="29"/>
      <c r="KL472" s="29"/>
      <c r="KM472" s="29"/>
      <c r="KN472" s="29"/>
      <c r="KO472" s="29"/>
      <c r="KP472" s="29"/>
      <c r="KQ472" s="29"/>
      <c r="KR472" s="29"/>
      <c r="KS472" s="29"/>
      <c r="KT472" s="29"/>
      <c r="KU472" s="29"/>
      <c r="KV472" s="29"/>
      <c r="KW472" s="29"/>
      <c r="KX472" s="29"/>
      <c r="KY472" s="29"/>
      <c r="KZ472" s="29"/>
      <c r="LA472" s="29"/>
      <c r="LB472" s="29"/>
      <c r="LC472" s="29"/>
      <c r="LD472" s="29"/>
      <c r="LE472" s="29"/>
      <c r="LF472" s="29"/>
      <c r="LG472" s="29"/>
      <c r="LH472" s="29"/>
      <c r="LI472" s="29"/>
      <c r="LJ472" s="29"/>
      <c r="LK472" s="29"/>
      <c r="LL472" s="29"/>
      <c r="LM472" s="29"/>
      <c r="LN472" s="29"/>
      <c r="LO472" s="29"/>
      <c r="LP472" s="29"/>
      <c r="LQ472" s="29"/>
      <c r="LR472" s="29"/>
      <c r="LS472" s="29"/>
      <c r="LT472" s="29"/>
      <c r="LU472" s="29"/>
      <c r="LV472" s="29"/>
      <c r="LW472" s="29"/>
      <c r="LX472" s="29"/>
      <c r="LY472" s="29"/>
      <c r="LZ472" s="29"/>
      <c r="MA472" s="29"/>
      <c r="MB472" s="29"/>
      <c r="MC472" s="29"/>
      <c r="MD472" s="29"/>
      <c r="ME472" s="29"/>
      <c r="MF472" s="29"/>
      <c r="MG472" s="29"/>
      <c r="MH472" s="29"/>
      <c r="MI472" s="29"/>
      <c r="MJ472" s="29"/>
      <c r="MK472" s="29"/>
      <c r="ML472" s="29"/>
      <c r="MM472" s="29"/>
      <c r="MN472" s="29"/>
      <c r="MO472" s="29"/>
      <c r="MP472" s="29"/>
      <c r="MQ472" s="29"/>
      <c r="MR472" s="29"/>
      <c r="MS472" s="29"/>
      <c r="MT472" s="29"/>
      <c r="MU472" s="29"/>
      <c r="MV472" s="29"/>
      <c r="MW472" s="29"/>
      <c r="MX472" s="29"/>
      <c r="MY472" s="29"/>
      <c r="MZ472" s="29"/>
      <c r="NA472" s="29"/>
      <c r="NB472" s="29"/>
      <c r="NC472" s="29"/>
      <c r="ND472" s="29"/>
      <c r="NE472" s="29"/>
    </row>
    <row r="473" spans="1:369" ht="16.5" customHeight="1">
      <c r="A473" s="83" t="s">
        <v>717</v>
      </c>
      <c r="B473" s="13"/>
      <c r="C473" s="189"/>
      <c r="D473" s="83"/>
      <c r="E473" s="14" t="s">
        <v>747</v>
      </c>
      <c r="F473" s="14" t="s">
        <v>745</v>
      </c>
      <c r="G473" s="14" t="s">
        <v>67</v>
      </c>
      <c r="H473" s="15">
        <v>2004</v>
      </c>
      <c r="I473" s="15">
        <v>1</v>
      </c>
      <c r="J473" s="15">
        <v>0</v>
      </c>
      <c r="K473" s="15">
        <v>0</v>
      </c>
      <c r="L473" s="16" t="s">
        <v>748</v>
      </c>
      <c r="M473" s="16" t="s">
        <v>6860</v>
      </c>
      <c r="N473" s="16" t="s">
        <v>720</v>
      </c>
      <c r="O473" s="17">
        <v>8760</v>
      </c>
      <c r="P473" s="17">
        <v>0</v>
      </c>
      <c r="Q473" s="17">
        <v>0</v>
      </c>
      <c r="R473" s="18" t="s">
        <v>33</v>
      </c>
      <c r="S473" s="19">
        <v>60</v>
      </c>
      <c r="T473" s="19">
        <v>110</v>
      </c>
      <c r="U473" s="19">
        <v>2.7272727272727271</v>
      </c>
      <c r="V473" s="19">
        <v>0</v>
      </c>
      <c r="W473" s="20">
        <v>0.3</v>
      </c>
      <c r="X473" s="21">
        <v>2628</v>
      </c>
      <c r="Y473" s="22" t="s">
        <v>33</v>
      </c>
      <c r="Z473" s="86" t="s">
        <v>6861</v>
      </c>
      <c r="AA473" s="15"/>
      <c r="AB473" s="15"/>
      <c r="AC473" s="15" t="s">
        <v>65</v>
      </c>
      <c r="AD473" s="25"/>
      <c r="AE473" s="26"/>
      <c r="AF473" s="27"/>
      <c r="AG473" s="29"/>
      <c r="AH473" s="29"/>
      <c r="AI473" s="29"/>
      <c r="AJ473" s="29"/>
      <c r="AK473" s="29"/>
      <c r="AL473" s="29"/>
      <c r="AM473" s="29"/>
      <c r="AN473" s="29"/>
      <c r="AO473" s="29"/>
      <c r="AP473" s="29"/>
      <c r="AQ473" s="29"/>
      <c r="AR473" s="29"/>
      <c r="AS473" s="29"/>
      <c r="AT473" s="29"/>
      <c r="AU473" s="29"/>
      <c r="AV473" s="29"/>
      <c r="AW473" s="29"/>
      <c r="AX473" s="29"/>
      <c r="AY473" s="29"/>
      <c r="AZ473" s="29"/>
      <c r="BA473" s="29"/>
      <c r="BB473" s="29"/>
      <c r="BC473" s="29"/>
      <c r="BD473" s="29"/>
      <c r="BE473" s="29"/>
      <c r="BF473" s="29"/>
      <c r="BG473" s="29"/>
      <c r="BH473" s="29"/>
      <c r="BI473" s="29"/>
      <c r="BJ473" s="29"/>
      <c r="BK473" s="29"/>
      <c r="BL473" s="29"/>
      <c r="BM473" s="29"/>
      <c r="BN473" s="29"/>
      <c r="BO473" s="29"/>
      <c r="BP473" s="29"/>
      <c r="BQ473" s="29"/>
      <c r="BR473" s="29"/>
      <c r="BS473" s="29"/>
      <c r="BT473" s="29"/>
      <c r="BU473" s="29"/>
      <c r="BV473" s="29"/>
      <c r="BW473" s="29"/>
      <c r="BX473" s="29"/>
      <c r="BY473" s="29"/>
      <c r="BZ473" s="29"/>
      <c r="CA473" s="29"/>
      <c r="CB473" s="29"/>
      <c r="CC473" s="29"/>
      <c r="CD473" s="29"/>
      <c r="CE473" s="29"/>
      <c r="CF473" s="29"/>
      <c r="CG473" s="29"/>
      <c r="CH473" s="29"/>
      <c r="CI473" s="29"/>
      <c r="CJ473" s="29"/>
      <c r="CK473" s="29"/>
      <c r="CL473" s="29"/>
      <c r="CM473" s="29"/>
      <c r="CN473" s="29"/>
      <c r="CO473" s="29"/>
      <c r="CP473" s="29"/>
      <c r="CQ473" s="29"/>
      <c r="CR473" s="29"/>
      <c r="CS473" s="29"/>
      <c r="CT473" s="29"/>
      <c r="CU473" s="29"/>
      <c r="CV473" s="29"/>
      <c r="CW473" s="29"/>
      <c r="CX473" s="29"/>
      <c r="CY473" s="29"/>
      <c r="CZ473" s="29"/>
      <c r="DA473" s="29"/>
      <c r="DB473" s="29"/>
      <c r="DC473" s="29"/>
      <c r="DD473" s="29"/>
      <c r="DE473" s="29"/>
      <c r="DF473" s="29"/>
      <c r="DG473" s="29"/>
      <c r="DH473" s="29"/>
      <c r="DI473" s="29"/>
      <c r="DJ473" s="29"/>
      <c r="DK473" s="29"/>
      <c r="DL473" s="29"/>
      <c r="DM473" s="29"/>
      <c r="DN473" s="29"/>
      <c r="DO473" s="29"/>
      <c r="DP473" s="29"/>
      <c r="DQ473" s="29"/>
      <c r="DR473" s="29"/>
      <c r="DS473" s="29"/>
      <c r="DT473" s="29"/>
      <c r="DU473" s="29"/>
      <c r="DV473" s="29"/>
      <c r="DW473" s="29"/>
      <c r="DX473" s="29"/>
      <c r="DY473" s="29"/>
      <c r="DZ473" s="29"/>
      <c r="EA473" s="29"/>
      <c r="EB473" s="29"/>
      <c r="EC473" s="29"/>
      <c r="ED473" s="29"/>
      <c r="EE473" s="29"/>
      <c r="EF473" s="29"/>
      <c r="EG473" s="29"/>
      <c r="EH473" s="29"/>
      <c r="EI473" s="29"/>
      <c r="EJ473" s="29"/>
      <c r="EK473" s="29"/>
      <c r="EL473" s="29"/>
      <c r="EM473" s="29"/>
      <c r="EN473" s="29"/>
      <c r="EO473" s="29"/>
      <c r="EP473" s="29"/>
      <c r="EQ473" s="29"/>
      <c r="ER473" s="29"/>
      <c r="ES473" s="29"/>
      <c r="ET473" s="29"/>
      <c r="EU473" s="29"/>
      <c r="EV473" s="29"/>
      <c r="EW473" s="29"/>
      <c r="EX473" s="29"/>
      <c r="EY473" s="29"/>
      <c r="EZ473" s="29"/>
      <c r="FA473" s="29"/>
      <c r="FB473" s="29"/>
      <c r="FC473" s="29"/>
      <c r="FD473" s="29"/>
      <c r="FE473" s="29"/>
      <c r="FF473" s="29"/>
      <c r="FG473" s="29"/>
      <c r="FH473" s="29"/>
      <c r="FI473" s="29"/>
      <c r="FJ473" s="29"/>
      <c r="FK473" s="29"/>
      <c r="FL473" s="29"/>
      <c r="FM473" s="29"/>
      <c r="FN473" s="29"/>
      <c r="FO473" s="29"/>
      <c r="FP473" s="29"/>
      <c r="FQ473" s="29"/>
      <c r="FR473" s="29"/>
      <c r="FS473" s="29"/>
      <c r="FT473" s="29"/>
      <c r="FU473" s="29"/>
      <c r="FV473" s="29"/>
      <c r="FW473" s="29"/>
      <c r="FX473" s="29"/>
      <c r="FY473" s="29"/>
      <c r="FZ473" s="29"/>
      <c r="GA473" s="29"/>
      <c r="GB473" s="29"/>
      <c r="GC473" s="29"/>
      <c r="GD473" s="29"/>
      <c r="GE473" s="29"/>
      <c r="GF473" s="29"/>
      <c r="GG473" s="29"/>
      <c r="GH473" s="29"/>
      <c r="GI473" s="29"/>
      <c r="GJ473" s="29"/>
      <c r="GK473" s="29"/>
      <c r="GL473" s="29"/>
      <c r="GM473" s="29"/>
      <c r="GN473" s="29"/>
      <c r="GO473" s="29"/>
      <c r="GP473" s="29"/>
      <c r="GQ473" s="29"/>
      <c r="GR473" s="29"/>
      <c r="GS473" s="29"/>
      <c r="GT473" s="29"/>
      <c r="GU473" s="29"/>
      <c r="GV473" s="29"/>
      <c r="GW473" s="29"/>
      <c r="GX473" s="29"/>
      <c r="GY473" s="29"/>
      <c r="GZ473" s="29"/>
      <c r="HA473" s="29"/>
      <c r="HB473" s="29"/>
      <c r="HC473" s="29"/>
      <c r="HD473" s="29"/>
      <c r="HE473" s="29"/>
      <c r="HF473" s="29"/>
      <c r="HG473" s="29"/>
      <c r="HH473" s="29"/>
      <c r="HI473" s="29"/>
      <c r="HJ473" s="29"/>
      <c r="HK473" s="29"/>
      <c r="HL473" s="29"/>
      <c r="HM473" s="29"/>
      <c r="HN473" s="29"/>
      <c r="HO473" s="29"/>
      <c r="HP473" s="29"/>
      <c r="HQ473" s="29"/>
      <c r="HR473" s="29"/>
      <c r="HS473" s="29"/>
      <c r="HT473" s="29"/>
      <c r="HU473" s="29"/>
      <c r="HV473" s="29"/>
      <c r="HW473" s="29"/>
      <c r="HX473" s="29"/>
      <c r="HY473" s="29"/>
      <c r="HZ473" s="29"/>
      <c r="IA473" s="29"/>
      <c r="IB473" s="29"/>
      <c r="IC473" s="29"/>
      <c r="ID473" s="29"/>
      <c r="IE473" s="29"/>
      <c r="IF473" s="29"/>
      <c r="IG473" s="29"/>
      <c r="IH473" s="29"/>
      <c r="II473" s="29"/>
      <c r="IJ473" s="29"/>
      <c r="IK473" s="29"/>
      <c r="IL473" s="29"/>
      <c r="IM473" s="29"/>
      <c r="IN473" s="29"/>
      <c r="IO473" s="29"/>
      <c r="IP473" s="29"/>
      <c r="IQ473" s="29"/>
      <c r="IR473" s="29"/>
      <c r="IS473" s="29"/>
      <c r="IT473" s="29"/>
      <c r="IU473" s="29"/>
      <c r="IV473" s="29"/>
      <c r="IW473" s="29"/>
      <c r="IX473" s="29"/>
      <c r="IY473" s="29"/>
      <c r="IZ473" s="29"/>
      <c r="JA473" s="29"/>
      <c r="JB473" s="29"/>
      <c r="JC473" s="29"/>
      <c r="JD473" s="29"/>
      <c r="JE473" s="29"/>
      <c r="JF473" s="29"/>
      <c r="JG473" s="29"/>
      <c r="JH473" s="29"/>
      <c r="JI473" s="29"/>
      <c r="JJ473" s="29"/>
      <c r="JK473" s="29"/>
      <c r="JL473" s="29"/>
      <c r="JM473" s="29"/>
      <c r="JN473" s="29"/>
      <c r="JO473" s="29"/>
      <c r="JP473" s="29"/>
      <c r="JQ473" s="29"/>
      <c r="JR473" s="29"/>
      <c r="JS473" s="29"/>
      <c r="JT473" s="29"/>
      <c r="JU473" s="29"/>
      <c r="JV473" s="29"/>
      <c r="JW473" s="29"/>
      <c r="JX473" s="29"/>
      <c r="JY473" s="29"/>
      <c r="JZ473" s="29"/>
      <c r="KA473" s="29"/>
      <c r="KB473" s="29"/>
      <c r="KC473" s="29"/>
      <c r="KD473" s="29"/>
      <c r="KE473" s="29"/>
      <c r="KF473" s="29"/>
      <c r="KG473" s="29"/>
      <c r="KH473" s="29"/>
      <c r="KI473" s="29"/>
      <c r="KJ473" s="29"/>
      <c r="KK473" s="29"/>
      <c r="KL473" s="29"/>
      <c r="KM473" s="29"/>
      <c r="KN473" s="29"/>
      <c r="KO473" s="29"/>
      <c r="KP473" s="29"/>
      <c r="KQ473" s="29"/>
      <c r="KR473" s="29"/>
      <c r="KS473" s="29"/>
      <c r="KT473" s="29"/>
      <c r="KU473" s="29"/>
      <c r="KV473" s="29"/>
      <c r="KW473" s="29"/>
      <c r="KX473" s="29"/>
      <c r="KY473" s="29"/>
      <c r="KZ473" s="29"/>
      <c r="LA473" s="29"/>
      <c r="LB473" s="29"/>
      <c r="LC473" s="29"/>
      <c r="LD473" s="29"/>
      <c r="LE473" s="29"/>
      <c r="LF473" s="29"/>
      <c r="LG473" s="29"/>
      <c r="LH473" s="29"/>
      <c r="LI473" s="29"/>
      <c r="LJ473" s="29"/>
      <c r="LK473" s="29"/>
      <c r="LL473" s="29"/>
      <c r="LM473" s="29"/>
      <c r="LN473" s="29"/>
      <c r="LO473" s="29"/>
      <c r="LP473" s="29"/>
      <c r="LQ473" s="29"/>
      <c r="LR473" s="29"/>
      <c r="LS473" s="29"/>
      <c r="LT473" s="29"/>
      <c r="LU473" s="29"/>
      <c r="LV473" s="29"/>
      <c r="LW473" s="29"/>
      <c r="LX473" s="29"/>
      <c r="LY473" s="29"/>
      <c r="LZ473" s="29"/>
      <c r="MA473" s="29"/>
      <c r="MB473" s="29"/>
      <c r="MC473" s="29"/>
      <c r="MD473" s="29"/>
      <c r="ME473" s="29"/>
      <c r="MF473" s="29"/>
      <c r="MG473" s="29"/>
      <c r="MH473" s="29"/>
      <c r="MI473" s="29"/>
      <c r="MJ473" s="29"/>
      <c r="MK473" s="29"/>
      <c r="ML473" s="29"/>
      <c r="MM473" s="29"/>
      <c r="MN473" s="29"/>
      <c r="MO473" s="29"/>
      <c r="MP473" s="29"/>
      <c r="MQ473" s="29"/>
      <c r="MR473" s="29"/>
      <c r="MS473" s="29"/>
      <c r="MT473" s="29"/>
      <c r="MU473" s="29"/>
      <c r="MV473" s="29"/>
      <c r="MW473" s="29"/>
      <c r="MX473" s="29"/>
      <c r="MY473" s="29"/>
      <c r="MZ473" s="29"/>
      <c r="NA473" s="29"/>
      <c r="NB473" s="29"/>
      <c r="NC473" s="29"/>
      <c r="ND473" s="29"/>
      <c r="NE473" s="29"/>
    </row>
    <row r="474" spans="1:369" ht="16.5" customHeight="1">
      <c r="A474" s="83" t="s">
        <v>717</v>
      </c>
      <c r="B474" s="13"/>
      <c r="C474" s="189"/>
      <c r="D474" s="83"/>
      <c r="E474" s="14" t="s">
        <v>744</v>
      </c>
      <c r="F474" s="14" t="s">
        <v>745</v>
      </c>
      <c r="G474" s="14" t="s">
        <v>746</v>
      </c>
      <c r="H474" s="15">
        <v>2007</v>
      </c>
      <c r="I474" s="15">
        <v>1</v>
      </c>
      <c r="J474" s="15">
        <v>0</v>
      </c>
      <c r="K474" s="15">
        <v>0</v>
      </c>
      <c r="L474" s="16" t="s">
        <v>726</v>
      </c>
      <c r="M474" s="16" t="s">
        <v>6860</v>
      </c>
      <c r="N474" s="16" t="s">
        <v>720</v>
      </c>
      <c r="O474" s="17">
        <v>2628</v>
      </c>
      <c r="P474" s="17">
        <v>6132</v>
      </c>
      <c r="Q474" s="17">
        <v>5</v>
      </c>
      <c r="R474" s="18" t="s">
        <v>33</v>
      </c>
      <c r="S474" s="19">
        <v>60</v>
      </c>
      <c r="T474" s="19">
        <v>110</v>
      </c>
      <c r="U474" s="19">
        <v>8.1818181818181817</v>
      </c>
      <c r="V474" s="19">
        <v>0</v>
      </c>
      <c r="W474" s="20">
        <v>0.9</v>
      </c>
      <c r="X474" s="21">
        <v>2641.1400000000003</v>
      </c>
      <c r="Y474" s="22" t="s">
        <v>33</v>
      </c>
      <c r="Z474" s="86" t="s">
        <v>6861</v>
      </c>
      <c r="AA474" s="15"/>
      <c r="AB474" s="15"/>
      <c r="AC474" s="15" t="s">
        <v>65</v>
      </c>
      <c r="AD474" s="25"/>
      <c r="AE474" s="26"/>
      <c r="AF474" s="27"/>
      <c r="AG474" s="29"/>
      <c r="AH474" s="29"/>
      <c r="AI474" s="29"/>
      <c r="AJ474" s="29"/>
      <c r="AK474" s="29"/>
      <c r="AL474" s="29"/>
      <c r="AM474" s="29"/>
      <c r="AN474" s="29"/>
      <c r="AO474" s="29"/>
      <c r="AP474" s="29"/>
      <c r="AQ474" s="29"/>
      <c r="AR474" s="29"/>
      <c r="AS474" s="29"/>
      <c r="AT474" s="29"/>
      <c r="AU474" s="29"/>
      <c r="AV474" s="29"/>
      <c r="AW474" s="29"/>
      <c r="AX474" s="29"/>
      <c r="AY474" s="29"/>
      <c r="AZ474" s="29"/>
      <c r="BA474" s="29"/>
      <c r="BB474" s="29"/>
      <c r="BC474" s="29"/>
      <c r="BD474" s="29"/>
      <c r="BE474" s="29"/>
      <c r="BF474" s="29"/>
      <c r="BG474" s="29"/>
      <c r="BH474" s="29"/>
      <c r="BI474" s="29"/>
      <c r="BJ474" s="29"/>
      <c r="BK474" s="29"/>
      <c r="BL474" s="29"/>
      <c r="BM474" s="29"/>
      <c r="BN474" s="29"/>
      <c r="BO474" s="29"/>
      <c r="BP474" s="29"/>
      <c r="BQ474" s="29"/>
      <c r="BR474" s="29"/>
      <c r="BS474" s="29"/>
      <c r="BT474" s="29"/>
      <c r="BU474" s="29"/>
      <c r="BV474" s="29"/>
      <c r="BW474" s="29"/>
      <c r="BX474" s="29"/>
      <c r="BY474" s="29"/>
      <c r="BZ474" s="29"/>
      <c r="CA474" s="29"/>
      <c r="CB474" s="29"/>
      <c r="CC474" s="29"/>
      <c r="CD474" s="29"/>
      <c r="CE474" s="29"/>
      <c r="CF474" s="29"/>
      <c r="CG474" s="29"/>
      <c r="CH474" s="29"/>
      <c r="CI474" s="29"/>
      <c r="CJ474" s="29"/>
      <c r="CK474" s="29"/>
      <c r="CL474" s="29"/>
      <c r="CM474" s="29"/>
      <c r="CN474" s="29"/>
      <c r="CO474" s="29"/>
      <c r="CP474" s="29"/>
      <c r="CQ474" s="29"/>
      <c r="CR474" s="29"/>
      <c r="CS474" s="29"/>
      <c r="CT474" s="29"/>
      <c r="CU474" s="29"/>
      <c r="CV474" s="29"/>
      <c r="CW474" s="29"/>
      <c r="CX474" s="29"/>
      <c r="CY474" s="29"/>
      <c r="CZ474" s="29"/>
      <c r="DA474" s="29"/>
      <c r="DB474" s="29"/>
      <c r="DC474" s="29"/>
      <c r="DD474" s="29"/>
      <c r="DE474" s="29"/>
      <c r="DF474" s="29"/>
      <c r="DG474" s="29"/>
      <c r="DH474" s="29"/>
      <c r="DI474" s="29"/>
      <c r="DJ474" s="29"/>
      <c r="DK474" s="29"/>
      <c r="DL474" s="29"/>
      <c r="DM474" s="29"/>
      <c r="DN474" s="29"/>
      <c r="DO474" s="29"/>
      <c r="DP474" s="29"/>
      <c r="DQ474" s="29"/>
      <c r="DR474" s="29"/>
      <c r="DS474" s="29"/>
      <c r="DT474" s="29"/>
      <c r="DU474" s="29"/>
      <c r="DV474" s="29"/>
      <c r="DW474" s="29"/>
      <c r="DX474" s="29"/>
      <c r="DY474" s="29"/>
      <c r="DZ474" s="29"/>
      <c r="EA474" s="29"/>
      <c r="EB474" s="29"/>
      <c r="EC474" s="29"/>
      <c r="ED474" s="29"/>
      <c r="EE474" s="29"/>
      <c r="EF474" s="29"/>
      <c r="EG474" s="29"/>
      <c r="EH474" s="29"/>
      <c r="EI474" s="29"/>
      <c r="EJ474" s="29"/>
      <c r="EK474" s="29"/>
      <c r="EL474" s="29"/>
      <c r="EM474" s="29"/>
      <c r="EN474" s="29"/>
      <c r="EO474" s="29"/>
      <c r="EP474" s="29"/>
      <c r="EQ474" s="29"/>
      <c r="ER474" s="29"/>
      <c r="ES474" s="29"/>
      <c r="ET474" s="29"/>
      <c r="EU474" s="29"/>
      <c r="EV474" s="29"/>
      <c r="EW474" s="29"/>
      <c r="EX474" s="29"/>
      <c r="EY474" s="29"/>
      <c r="EZ474" s="29"/>
      <c r="FA474" s="29"/>
      <c r="FB474" s="29"/>
      <c r="FC474" s="29"/>
      <c r="FD474" s="29"/>
      <c r="FE474" s="29"/>
      <c r="FF474" s="29"/>
      <c r="FG474" s="29"/>
      <c r="FH474" s="29"/>
      <c r="FI474" s="29"/>
      <c r="FJ474" s="29"/>
      <c r="FK474" s="29"/>
      <c r="FL474" s="29"/>
      <c r="FM474" s="29"/>
      <c r="FN474" s="29"/>
      <c r="FO474" s="29"/>
      <c r="FP474" s="29"/>
      <c r="FQ474" s="29"/>
      <c r="FR474" s="29"/>
      <c r="FS474" s="29"/>
      <c r="FT474" s="29"/>
      <c r="FU474" s="29"/>
      <c r="FV474" s="29"/>
      <c r="FW474" s="29"/>
      <c r="FX474" s="29"/>
      <c r="FY474" s="29"/>
      <c r="FZ474" s="29"/>
      <c r="GA474" s="29"/>
      <c r="GB474" s="29"/>
      <c r="GC474" s="29"/>
      <c r="GD474" s="29"/>
      <c r="GE474" s="29"/>
      <c r="GF474" s="29"/>
      <c r="GG474" s="29"/>
      <c r="GH474" s="29"/>
      <c r="GI474" s="29"/>
      <c r="GJ474" s="29"/>
      <c r="GK474" s="29"/>
      <c r="GL474" s="29"/>
      <c r="GM474" s="29"/>
      <c r="GN474" s="29"/>
      <c r="GO474" s="29"/>
      <c r="GP474" s="29"/>
      <c r="GQ474" s="29"/>
      <c r="GR474" s="29"/>
      <c r="GS474" s="29"/>
      <c r="GT474" s="29"/>
      <c r="GU474" s="29"/>
      <c r="GV474" s="29"/>
      <c r="GW474" s="29"/>
      <c r="GX474" s="29"/>
      <c r="GY474" s="29"/>
      <c r="GZ474" s="29"/>
      <c r="HA474" s="29"/>
      <c r="HB474" s="29"/>
      <c r="HC474" s="29"/>
      <c r="HD474" s="29"/>
      <c r="HE474" s="29"/>
      <c r="HF474" s="29"/>
      <c r="HG474" s="29"/>
      <c r="HH474" s="29"/>
      <c r="HI474" s="29"/>
      <c r="HJ474" s="29"/>
      <c r="HK474" s="29"/>
      <c r="HL474" s="29"/>
      <c r="HM474" s="29"/>
      <c r="HN474" s="29"/>
      <c r="HO474" s="29"/>
      <c r="HP474" s="29"/>
      <c r="HQ474" s="29"/>
      <c r="HR474" s="29"/>
      <c r="HS474" s="29"/>
      <c r="HT474" s="29"/>
      <c r="HU474" s="29"/>
      <c r="HV474" s="29"/>
      <c r="HW474" s="29"/>
      <c r="HX474" s="29"/>
      <c r="HY474" s="29"/>
      <c r="HZ474" s="29"/>
      <c r="IA474" s="29"/>
      <c r="IB474" s="29"/>
      <c r="IC474" s="29"/>
      <c r="ID474" s="29"/>
      <c r="IE474" s="29"/>
      <c r="IF474" s="29"/>
      <c r="IG474" s="29"/>
      <c r="IH474" s="29"/>
      <c r="II474" s="29"/>
      <c r="IJ474" s="29"/>
      <c r="IK474" s="29"/>
      <c r="IL474" s="29"/>
      <c r="IM474" s="29"/>
      <c r="IN474" s="29"/>
      <c r="IO474" s="29"/>
      <c r="IP474" s="29"/>
      <c r="IQ474" s="29"/>
      <c r="IR474" s="29"/>
      <c r="IS474" s="29"/>
      <c r="IT474" s="29"/>
      <c r="IU474" s="29"/>
      <c r="IV474" s="29"/>
      <c r="IW474" s="29"/>
      <c r="IX474" s="29"/>
      <c r="IY474" s="29"/>
      <c r="IZ474" s="29"/>
      <c r="JA474" s="29"/>
      <c r="JB474" s="29"/>
      <c r="JC474" s="29"/>
      <c r="JD474" s="29"/>
      <c r="JE474" s="29"/>
      <c r="JF474" s="29"/>
      <c r="JG474" s="29"/>
      <c r="JH474" s="29"/>
      <c r="JI474" s="29"/>
      <c r="JJ474" s="29"/>
      <c r="JK474" s="29"/>
      <c r="JL474" s="29"/>
      <c r="JM474" s="29"/>
      <c r="JN474" s="29"/>
      <c r="JO474" s="29"/>
      <c r="JP474" s="29"/>
      <c r="JQ474" s="29"/>
      <c r="JR474" s="29"/>
      <c r="JS474" s="29"/>
      <c r="JT474" s="29"/>
      <c r="JU474" s="29"/>
      <c r="JV474" s="29"/>
      <c r="JW474" s="29"/>
      <c r="JX474" s="29"/>
      <c r="JY474" s="29"/>
      <c r="JZ474" s="29"/>
      <c r="KA474" s="29"/>
      <c r="KB474" s="29"/>
      <c r="KC474" s="29"/>
      <c r="KD474" s="29"/>
      <c r="KE474" s="29"/>
      <c r="KF474" s="29"/>
      <c r="KG474" s="29"/>
      <c r="KH474" s="29"/>
      <c r="KI474" s="29"/>
      <c r="KJ474" s="29"/>
      <c r="KK474" s="29"/>
      <c r="KL474" s="29"/>
      <c r="KM474" s="29"/>
      <c r="KN474" s="29"/>
      <c r="KO474" s="29"/>
      <c r="KP474" s="29"/>
      <c r="KQ474" s="29"/>
      <c r="KR474" s="29"/>
      <c r="KS474" s="29"/>
      <c r="KT474" s="29"/>
      <c r="KU474" s="29"/>
      <c r="KV474" s="29"/>
      <c r="KW474" s="29"/>
      <c r="KX474" s="29"/>
      <c r="KY474" s="29"/>
      <c r="KZ474" s="29"/>
      <c r="LA474" s="29"/>
      <c r="LB474" s="29"/>
      <c r="LC474" s="29"/>
      <c r="LD474" s="29"/>
      <c r="LE474" s="29"/>
      <c r="LF474" s="29"/>
      <c r="LG474" s="29"/>
      <c r="LH474" s="29"/>
      <c r="LI474" s="29"/>
      <c r="LJ474" s="29"/>
      <c r="LK474" s="29"/>
      <c r="LL474" s="29"/>
      <c r="LM474" s="29"/>
      <c r="LN474" s="29"/>
      <c r="LO474" s="29"/>
      <c r="LP474" s="29"/>
      <c r="LQ474" s="29"/>
      <c r="LR474" s="29"/>
      <c r="LS474" s="29"/>
      <c r="LT474" s="29"/>
      <c r="LU474" s="29"/>
      <c r="LV474" s="29"/>
      <c r="LW474" s="29"/>
      <c r="LX474" s="29"/>
      <c r="LY474" s="29"/>
      <c r="LZ474" s="29"/>
      <c r="MA474" s="29"/>
      <c r="MB474" s="29"/>
      <c r="MC474" s="29"/>
      <c r="MD474" s="29"/>
      <c r="ME474" s="29"/>
      <c r="MF474" s="29"/>
      <c r="MG474" s="29"/>
      <c r="MH474" s="29"/>
      <c r="MI474" s="29"/>
      <c r="MJ474" s="29"/>
      <c r="MK474" s="29"/>
      <c r="ML474" s="29"/>
      <c r="MM474" s="29"/>
      <c r="MN474" s="29"/>
      <c r="MO474" s="29"/>
      <c r="MP474" s="29"/>
      <c r="MQ474" s="29"/>
      <c r="MR474" s="29"/>
      <c r="MS474" s="29"/>
      <c r="MT474" s="29"/>
      <c r="MU474" s="29"/>
      <c r="MV474" s="29"/>
      <c r="MW474" s="29"/>
      <c r="MX474" s="29"/>
      <c r="MY474" s="29"/>
      <c r="MZ474" s="29"/>
      <c r="NA474" s="29"/>
      <c r="NB474" s="29"/>
      <c r="NC474" s="29"/>
      <c r="ND474" s="29"/>
      <c r="NE474" s="29"/>
    </row>
    <row r="475" spans="1:369" ht="16.5" customHeight="1">
      <c r="A475" s="83" t="s">
        <v>717</v>
      </c>
      <c r="B475" s="13"/>
      <c r="C475" s="189"/>
      <c r="D475" s="83"/>
      <c r="E475" s="14" t="s">
        <v>741</v>
      </c>
      <c r="F475" s="14" t="s">
        <v>34</v>
      </c>
      <c r="G475" s="14" t="s">
        <v>742</v>
      </c>
      <c r="H475" s="15">
        <v>2016</v>
      </c>
      <c r="I475" s="15">
        <v>1</v>
      </c>
      <c r="J475" s="15">
        <v>1</v>
      </c>
      <c r="K475" s="15">
        <v>0</v>
      </c>
      <c r="L475" s="16" t="s">
        <v>743</v>
      </c>
      <c r="M475" s="16" t="s">
        <v>5870</v>
      </c>
      <c r="N475" s="16" t="s">
        <v>720</v>
      </c>
      <c r="O475" s="17">
        <v>1440</v>
      </c>
      <c r="P475" s="17">
        <v>5840</v>
      </c>
      <c r="Q475" s="17">
        <v>0</v>
      </c>
      <c r="R475" s="18" t="s">
        <v>33</v>
      </c>
      <c r="S475" s="19">
        <v>60</v>
      </c>
      <c r="T475" s="19">
        <v>110</v>
      </c>
      <c r="U475" s="19">
        <v>18.236363636363635</v>
      </c>
      <c r="V475" s="19">
        <v>0</v>
      </c>
      <c r="W475" s="20">
        <v>2.0059999999999998</v>
      </c>
      <c r="X475" s="21">
        <v>2888.64</v>
      </c>
      <c r="Y475" s="22" t="s">
        <v>33</v>
      </c>
      <c r="Z475" s="86" t="s">
        <v>62</v>
      </c>
      <c r="AA475" s="15"/>
      <c r="AB475" s="15"/>
      <c r="AC475" s="15"/>
      <c r="AD475" s="25"/>
      <c r="AE475" s="26"/>
      <c r="AF475" s="27"/>
      <c r="AG475" s="29"/>
      <c r="AH475" s="29"/>
      <c r="AI475" s="29"/>
      <c r="AJ475" s="29"/>
      <c r="AK475" s="29"/>
      <c r="AL475" s="29"/>
      <c r="AM475" s="29"/>
      <c r="AN475" s="29"/>
      <c r="AO475" s="29"/>
      <c r="AP475" s="29"/>
      <c r="AQ475" s="29"/>
      <c r="AR475" s="29"/>
      <c r="AS475" s="29"/>
      <c r="AT475" s="29"/>
      <c r="AU475" s="29"/>
      <c r="AV475" s="29"/>
      <c r="AW475" s="29"/>
      <c r="AX475" s="29"/>
      <c r="AY475" s="29"/>
      <c r="AZ475" s="29"/>
      <c r="BA475" s="29"/>
      <c r="BB475" s="29"/>
      <c r="BC475" s="29"/>
      <c r="BD475" s="29"/>
      <c r="BE475" s="29"/>
      <c r="BF475" s="29"/>
      <c r="BG475" s="29"/>
      <c r="BH475" s="29"/>
      <c r="BI475" s="29"/>
      <c r="BJ475" s="29"/>
      <c r="BK475" s="29"/>
      <c r="BL475" s="29"/>
      <c r="BM475" s="29"/>
      <c r="BN475" s="29"/>
      <c r="BO475" s="29"/>
      <c r="BP475" s="29"/>
      <c r="BQ475" s="29"/>
      <c r="BR475" s="29"/>
      <c r="BS475" s="29"/>
      <c r="BT475" s="29"/>
      <c r="BU475" s="29"/>
      <c r="BV475" s="29"/>
      <c r="BW475" s="29"/>
      <c r="BX475" s="29"/>
      <c r="BY475" s="29"/>
      <c r="BZ475" s="29"/>
      <c r="CA475" s="29"/>
      <c r="CB475" s="29"/>
      <c r="CC475" s="29"/>
      <c r="CD475" s="29"/>
      <c r="CE475" s="29"/>
      <c r="CF475" s="29"/>
      <c r="CG475" s="29"/>
      <c r="CH475" s="29"/>
      <c r="CI475" s="29"/>
      <c r="CJ475" s="29"/>
      <c r="CK475" s="29"/>
      <c r="CL475" s="29"/>
      <c r="CM475" s="29"/>
      <c r="CN475" s="29"/>
      <c r="CO475" s="29"/>
      <c r="CP475" s="29"/>
      <c r="CQ475" s="29"/>
      <c r="CR475" s="29"/>
      <c r="CS475" s="29"/>
      <c r="CT475" s="29"/>
      <c r="CU475" s="29"/>
      <c r="CV475" s="29"/>
      <c r="CW475" s="29"/>
      <c r="CX475" s="29"/>
      <c r="CY475" s="29"/>
      <c r="CZ475" s="29"/>
      <c r="DA475" s="29"/>
      <c r="DB475" s="29"/>
      <c r="DC475" s="29"/>
      <c r="DD475" s="29"/>
      <c r="DE475" s="29"/>
      <c r="DF475" s="29"/>
      <c r="DG475" s="29"/>
      <c r="DH475" s="29"/>
      <c r="DI475" s="29"/>
      <c r="DJ475" s="29"/>
      <c r="DK475" s="29"/>
      <c r="DL475" s="29"/>
      <c r="DM475" s="29"/>
      <c r="DN475" s="29"/>
      <c r="DO475" s="29"/>
      <c r="DP475" s="29"/>
      <c r="DQ475" s="29"/>
      <c r="DR475" s="29"/>
      <c r="DS475" s="29"/>
      <c r="DT475" s="29"/>
      <c r="DU475" s="29"/>
      <c r="DV475" s="29"/>
      <c r="DW475" s="29"/>
      <c r="DX475" s="29"/>
      <c r="DY475" s="29"/>
      <c r="DZ475" s="29"/>
      <c r="EA475" s="29"/>
      <c r="EB475" s="29"/>
      <c r="EC475" s="29"/>
      <c r="ED475" s="29"/>
      <c r="EE475" s="29"/>
      <c r="EF475" s="29"/>
      <c r="EG475" s="29"/>
      <c r="EH475" s="29"/>
      <c r="EI475" s="29"/>
      <c r="EJ475" s="29"/>
      <c r="EK475" s="29"/>
      <c r="EL475" s="29"/>
      <c r="EM475" s="29"/>
      <c r="EN475" s="29"/>
      <c r="EO475" s="29"/>
      <c r="EP475" s="29"/>
      <c r="EQ475" s="29"/>
      <c r="ER475" s="29"/>
      <c r="ES475" s="29"/>
      <c r="ET475" s="29"/>
      <c r="EU475" s="29"/>
      <c r="EV475" s="29"/>
      <c r="EW475" s="29"/>
      <c r="EX475" s="29"/>
      <c r="EY475" s="29"/>
      <c r="EZ475" s="29"/>
      <c r="FA475" s="29"/>
      <c r="FB475" s="29"/>
      <c r="FC475" s="29"/>
      <c r="FD475" s="29"/>
      <c r="FE475" s="29"/>
      <c r="FF475" s="29"/>
      <c r="FG475" s="29"/>
      <c r="FH475" s="29"/>
      <c r="FI475" s="29"/>
      <c r="FJ475" s="29"/>
      <c r="FK475" s="29"/>
      <c r="FL475" s="29"/>
      <c r="FM475" s="29"/>
      <c r="FN475" s="29"/>
      <c r="FO475" s="29"/>
      <c r="FP475" s="29"/>
      <c r="FQ475" s="29"/>
      <c r="FR475" s="29"/>
      <c r="FS475" s="29"/>
      <c r="FT475" s="29"/>
      <c r="FU475" s="29"/>
      <c r="FV475" s="29"/>
      <c r="FW475" s="29"/>
      <c r="FX475" s="29"/>
      <c r="FY475" s="29"/>
      <c r="FZ475" s="29"/>
      <c r="GA475" s="29"/>
      <c r="GB475" s="29"/>
      <c r="GC475" s="29"/>
      <c r="GD475" s="29"/>
      <c r="GE475" s="29"/>
      <c r="GF475" s="29"/>
      <c r="GG475" s="29"/>
      <c r="GH475" s="29"/>
      <c r="GI475" s="29"/>
      <c r="GJ475" s="29"/>
      <c r="GK475" s="29"/>
      <c r="GL475" s="29"/>
      <c r="GM475" s="29"/>
      <c r="GN475" s="29"/>
      <c r="GO475" s="29"/>
      <c r="GP475" s="29"/>
      <c r="GQ475" s="29"/>
      <c r="GR475" s="29"/>
      <c r="GS475" s="29"/>
      <c r="GT475" s="29"/>
      <c r="GU475" s="29"/>
      <c r="GV475" s="29"/>
      <c r="GW475" s="29"/>
      <c r="GX475" s="29"/>
      <c r="GY475" s="29"/>
      <c r="GZ475" s="29"/>
      <c r="HA475" s="29"/>
      <c r="HB475" s="29"/>
      <c r="HC475" s="29"/>
      <c r="HD475" s="29"/>
      <c r="HE475" s="29"/>
      <c r="HF475" s="29"/>
      <c r="HG475" s="29"/>
      <c r="HH475" s="29"/>
      <c r="HI475" s="29"/>
      <c r="HJ475" s="29"/>
      <c r="HK475" s="29"/>
      <c r="HL475" s="29"/>
      <c r="HM475" s="29"/>
      <c r="HN475" s="29"/>
      <c r="HO475" s="29"/>
      <c r="HP475" s="29"/>
      <c r="HQ475" s="29"/>
      <c r="HR475" s="29"/>
      <c r="HS475" s="29"/>
      <c r="HT475" s="29"/>
      <c r="HU475" s="29"/>
      <c r="HV475" s="29"/>
      <c r="HW475" s="29"/>
      <c r="HX475" s="29"/>
      <c r="HY475" s="29"/>
      <c r="HZ475" s="29"/>
      <c r="IA475" s="29"/>
      <c r="IB475" s="29"/>
      <c r="IC475" s="29"/>
      <c r="ID475" s="29"/>
      <c r="IE475" s="29"/>
      <c r="IF475" s="29"/>
      <c r="IG475" s="29"/>
      <c r="IH475" s="29"/>
      <c r="II475" s="29"/>
      <c r="IJ475" s="29"/>
      <c r="IK475" s="29"/>
      <c r="IL475" s="29"/>
      <c r="IM475" s="29"/>
      <c r="IN475" s="29"/>
      <c r="IO475" s="29"/>
      <c r="IP475" s="29"/>
      <c r="IQ475" s="29"/>
      <c r="IR475" s="29"/>
      <c r="IS475" s="29"/>
      <c r="IT475" s="29"/>
      <c r="IU475" s="29"/>
      <c r="IV475" s="29"/>
      <c r="IW475" s="29"/>
      <c r="IX475" s="29"/>
      <c r="IY475" s="29"/>
      <c r="IZ475" s="29"/>
      <c r="JA475" s="29"/>
      <c r="JB475" s="29"/>
      <c r="JC475" s="29"/>
      <c r="JD475" s="29"/>
      <c r="JE475" s="29"/>
      <c r="JF475" s="29"/>
      <c r="JG475" s="29"/>
      <c r="JH475" s="29"/>
      <c r="JI475" s="29"/>
      <c r="JJ475" s="29"/>
      <c r="JK475" s="29"/>
      <c r="JL475" s="29"/>
      <c r="JM475" s="29"/>
      <c r="JN475" s="29"/>
      <c r="JO475" s="29"/>
      <c r="JP475" s="29"/>
      <c r="JQ475" s="29"/>
      <c r="JR475" s="29"/>
      <c r="JS475" s="29"/>
      <c r="JT475" s="29"/>
      <c r="JU475" s="29"/>
      <c r="JV475" s="29"/>
      <c r="JW475" s="29"/>
      <c r="JX475" s="29"/>
      <c r="JY475" s="29"/>
      <c r="JZ475" s="29"/>
      <c r="KA475" s="29"/>
      <c r="KB475" s="29"/>
      <c r="KC475" s="29"/>
      <c r="KD475" s="29"/>
      <c r="KE475" s="29"/>
      <c r="KF475" s="29"/>
      <c r="KG475" s="29"/>
      <c r="KH475" s="29"/>
      <c r="KI475" s="29"/>
      <c r="KJ475" s="29"/>
      <c r="KK475" s="29"/>
      <c r="KL475" s="29"/>
      <c r="KM475" s="29"/>
      <c r="KN475" s="29"/>
      <c r="KO475" s="29"/>
      <c r="KP475" s="29"/>
      <c r="KQ475" s="29"/>
      <c r="KR475" s="29"/>
      <c r="KS475" s="29"/>
      <c r="KT475" s="29"/>
      <c r="KU475" s="29"/>
      <c r="KV475" s="29"/>
      <c r="KW475" s="29"/>
      <c r="KX475" s="29"/>
      <c r="KY475" s="29"/>
      <c r="KZ475" s="29"/>
      <c r="LA475" s="29"/>
      <c r="LB475" s="29"/>
      <c r="LC475" s="29"/>
      <c r="LD475" s="29"/>
      <c r="LE475" s="29"/>
      <c r="LF475" s="29"/>
      <c r="LG475" s="29"/>
      <c r="LH475" s="29"/>
      <c r="LI475" s="29"/>
      <c r="LJ475" s="29"/>
      <c r="LK475" s="29"/>
      <c r="LL475" s="29"/>
      <c r="LM475" s="29"/>
      <c r="LN475" s="29"/>
      <c r="LO475" s="29"/>
      <c r="LP475" s="29"/>
      <c r="LQ475" s="29"/>
      <c r="LR475" s="29"/>
      <c r="LS475" s="29"/>
      <c r="LT475" s="29"/>
      <c r="LU475" s="29"/>
      <c r="LV475" s="29"/>
      <c r="LW475" s="29"/>
      <c r="LX475" s="29"/>
      <c r="LY475" s="29"/>
      <c r="LZ475" s="29"/>
      <c r="MA475" s="29"/>
      <c r="MB475" s="29"/>
      <c r="MC475" s="29"/>
      <c r="MD475" s="29"/>
      <c r="ME475" s="29"/>
      <c r="MF475" s="29"/>
      <c r="MG475" s="29"/>
      <c r="MH475" s="29"/>
      <c r="MI475" s="29"/>
      <c r="MJ475" s="29"/>
      <c r="MK475" s="29"/>
      <c r="ML475" s="29"/>
      <c r="MM475" s="29"/>
      <c r="MN475" s="29"/>
      <c r="MO475" s="29"/>
      <c r="MP475" s="29"/>
      <c r="MQ475" s="29"/>
      <c r="MR475" s="29"/>
      <c r="MS475" s="29"/>
      <c r="MT475" s="29"/>
      <c r="MU475" s="29"/>
      <c r="MV475" s="29"/>
      <c r="MW475" s="29"/>
      <c r="MX475" s="29"/>
      <c r="MY475" s="29"/>
      <c r="MZ475" s="29"/>
      <c r="NA475" s="29"/>
      <c r="NB475" s="29"/>
      <c r="NC475" s="29"/>
      <c r="ND475" s="29"/>
      <c r="NE475" s="29"/>
    </row>
    <row r="476" spans="1:369" ht="16.5" customHeight="1">
      <c r="A476" s="83" t="s">
        <v>717</v>
      </c>
      <c r="B476" s="13"/>
      <c r="C476" s="189"/>
      <c r="D476" s="83"/>
      <c r="E476" s="14" t="s">
        <v>738</v>
      </c>
      <c r="F476" s="14" t="s">
        <v>739</v>
      </c>
      <c r="G476" s="14" t="s">
        <v>740</v>
      </c>
      <c r="H476" s="15">
        <v>2019</v>
      </c>
      <c r="I476" s="15">
        <v>1</v>
      </c>
      <c r="J476" s="15">
        <v>0</v>
      </c>
      <c r="K476" s="15">
        <v>0</v>
      </c>
      <c r="L476" s="16" t="s">
        <v>726</v>
      </c>
      <c r="M476" s="16" t="s">
        <v>6860</v>
      </c>
      <c r="N476" s="16" t="s">
        <v>720</v>
      </c>
      <c r="O476" s="17">
        <v>8760</v>
      </c>
      <c r="P476" s="17">
        <v>0</v>
      </c>
      <c r="Q476" s="17">
        <v>0</v>
      </c>
      <c r="R476" s="18" t="s">
        <v>33</v>
      </c>
      <c r="S476" s="19">
        <v>60</v>
      </c>
      <c r="T476" s="19">
        <v>220</v>
      </c>
      <c r="U476" s="19">
        <v>1.8181818181818181</v>
      </c>
      <c r="V476" s="19">
        <v>0</v>
      </c>
      <c r="W476" s="20">
        <v>0.4</v>
      </c>
      <c r="X476" s="21">
        <v>3504</v>
      </c>
      <c r="Y476" s="22" t="s">
        <v>33</v>
      </c>
      <c r="Z476" s="86" t="s">
        <v>6861</v>
      </c>
      <c r="AA476" s="15"/>
      <c r="AB476" s="15"/>
      <c r="AC476" s="15" t="s">
        <v>65</v>
      </c>
      <c r="AD476" s="25"/>
      <c r="AE476" s="26"/>
      <c r="AF476" s="27"/>
      <c r="AG476" s="29"/>
      <c r="AH476" s="29"/>
      <c r="AI476" s="29"/>
      <c r="AJ476" s="29"/>
      <c r="AK476" s="29"/>
      <c r="AL476" s="29"/>
      <c r="AM476" s="29"/>
      <c r="AN476" s="29"/>
      <c r="AO476" s="29"/>
      <c r="AP476" s="29"/>
      <c r="AQ476" s="29"/>
      <c r="AR476" s="29"/>
      <c r="AS476" s="29"/>
      <c r="AT476" s="29"/>
      <c r="AU476" s="29"/>
      <c r="AV476" s="29"/>
      <c r="AW476" s="29"/>
      <c r="AX476" s="29"/>
      <c r="AY476" s="29"/>
      <c r="AZ476" s="29"/>
      <c r="BA476" s="29"/>
      <c r="BB476" s="29"/>
      <c r="BC476" s="29"/>
      <c r="BD476" s="29"/>
      <c r="BE476" s="29"/>
      <c r="BF476" s="29"/>
      <c r="BG476" s="29"/>
      <c r="BH476" s="29"/>
      <c r="BI476" s="29"/>
      <c r="BJ476" s="29"/>
      <c r="BK476" s="29"/>
      <c r="BL476" s="29"/>
      <c r="BM476" s="29"/>
      <c r="BN476" s="29"/>
      <c r="BO476" s="29"/>
      <c r="BP476" s="29"/>
      <c r="BQ476" s="29"/>
      <c r="BR476" s="29"/>
      <c r="BS476" s="29"/>
      <c r="BT476" s="29"/>
      <c r="BU476" s="29"/>
      <c r="BV476" s="29"/>
      <c r="BW476" s="29"/>
      <c r="BX476" s="29"/>
      <c r="BY476" s="29"/>
      <c r="BZ476" s="29"/>
      <c r="CA476" s="29"/>
      <c r="CB476" s="29"/>
      <c r="CC476" s="29"/>
      <c r="CD476" s="29"/>
      <c r="CE476" s="29"/>
      <c r="CF476" s="29"/>
      <c r="CG476" s="29"/>
      <c r="CH476" s="29"/>
      <c r="CI476" s="29"/>
      <c r="CJ476" s="29"/>
      <c r="CK476" s="29"/>
      <c r="CL476" s="29"/>
      <c r="CM476" s="29"/>
      <c r="CN476" s="29"/>
      <c r="CO476" s="29"/>
      <c r="CP476" s="29"/>
      <c r="CQ476" s="29"/>
      <c r="CR476" s="29"/>
      <c r="CS476" s="29"/>
      <c r="CT476" s="29"/>
      <c r="CU476" s="29"/>
      <c r="CV476" s="29"/>
      <c r="CW476" s="29"/>
      <c r="CX476" s="29"/>
      <c r="CY476" s="29"/>
      <c r="CZ476" s="29"/>
      <c r="DA476" s="29"/>
      <c r="DB476" s="29"/>
      <c r="DC476" s="29"/>
      <c r="DD476" s="29"/>
      <c r="DE476" s="29"/>
      <c r="DF476" s="29"/>
      <c r="DG476" s="29"/>
      <c r="DH476" s="29"/>
      <c r="DI476" s="29"/>
      <c r="DJ476" s="29"/>
      <c r="DK476" s="29"/>
      <c r="DL476" s="29"/>
      <c r="DM476" s="29"/>
      <c r="DN476" s="29"/>
      <c r="DO476" s="29"/>
      <c r="DP476" s="29"/>
      <c r="DQ476" s="29"/>
      <c r="DR476" s="29"/>
      <c r="DS476" s="29"/>
      <c r="DT476" s="29"/>
      <c r="DU476" s="29"/>
      <c r="DV476" s="29"/>
      <c r="DW476" s="29"/>
      <c r="DX476" s="29"/>
      <c r="DY476" s="29"/>
      <c r="DZ476" s="29"/>
      <c r="EA476" s="29"/>
      <c r="EB476" s="29"/>
      <c r="EC476" s="29"/>
      <c r="ED476" s="29"/>
      <c r="EE476" s="29"/>
      <c r="EF476" s="29"/>
      <c r="EG476" s="29"/>
      <c r="EH476" s="29"/>
      <c r="EI476" s="29"/>
      <c r="EJ476" s="29"/>
      <c r="EK476" s="29"/>
      <c r="EL476" s="29"/>
      <c r="EM476" s="29"/>
      <c r="EN476" s="29"/>
      <c r="EO476" s="29"/>
      <c r="EP476" s="29"/>
      <c r="EQ476" s="29"/>
      <c r="ER476" s="29"/>
      <c r="ES476" s="29"/>
      <c r="ET476" s="29"/>
      <c r="EU476" s="29"/>
      <c r="EV476" s="29"/>
      <c r="EW476" s="29"/>
      <c r="EX476" s="29"/>
      <c r="EY476" s="29"/>
      <c r="EZ476" s="29"/>
      <c r="FA476" s="29"/>
      <c r="FB476" s="29"/>
      <c r="FC476" s="29"/>
      <c r="FD476" s="29"/>
      <c r="FE476" s="29"/>
      <c r="FF476" s="29"/>
      <c r="FG476" s="29"/>
      <c r="FH476" s="29"/>
      <c r="FI476" s="29"/>
      <c r="FJ476" s="29"/>
      <c r="FK476" s="29"/>
      <c r="FL476" s="29"/>
      <c r="FM476" s="29"/>
      <c r="FN476" s="29"/>
      <c r="FO476" s="29"/>
      <c r="FP476" s="29"/>
      <c r="FQ476" s="29"/>
      <c r="FR476" s="29"/>
      <c r="FS476" s="29"/>
      <c r="FT476" s="29"/>
      <c r="FU476" s="29"/>
      <c r="FV476" s="29"/>
      <c r="FW476" s="29"/>
      <c r="FX476" s="29"/>
      <c r="FY476" s="29"/>
      <c r="FZ476" s="29"/>
      <c r="GA476" s="29"/>
      <c r="GB476" s="29"/>
      <c r="GC476" s="29"/>
      <c r="GD476" s="29"/>
      <c r="GE476" s="29"/>
      <c r="GF476" s="29"/>
      <c r="GG476" s="29"/>
      <c r="GH476" s="29"/>
      <c r="GI476" s="29"/>
      <c r="GJ476" s="29"/>
      <c r="GK476" s="29"/>
      <c r="GL476" s="29"/>
      <c r="GM476" s="29"/>
      <c r="GN476" s="29"/>
      <c r="GO476" s="29"/>
      <c r="GP476" s="29"/>
      <c r="GQ476" s="29"/>
      <c r="GR476" s="29"/>
      <c r="GS476" s="29"/>
      <c r="GT476" s="29"/>
      <c r="GU476" s="29"/>
      <c r="GV476" s="29"/>
      <c r="GW476" s="29"/>
      <c r="GX476" s="29"/>
      <c r="GY476" s="29"/>
      <c r="GZ476" s="29"/>
      <c r="HA476" s="29"/>
      <c r="HB476" s="29"/>
      <c r="HC476" s="29"/>
      <c r="HD476" s="29"/>
      <c r="HE476" s="29"/>
      <c r="HF476" s="29"/>
      <c r="HG476" s="29"/>
      <c r="HH476" s="29"/>
      <c r="HI476" s="29"/>
      <c r="HJ476" s="29"/>
      <c r="HK476" s="29"/>
      <c r="HL476" s="29"/>
      <c r="HM476" s="29"/>
      <c r="HN476" s="29"/>
      <c r="HO476" s="29"/>
      <c r="HP476" s="29"/>
      <c r="HQ476" s="29"/>
      <c r="HR476" s="29"/>
      <c r="HS476" s="29"/>
      <c r="HT476" s="29"/>
      <c r="HU476" s="29"/>
      <c r="HV476" s="29"/>
      <c r="HW476" s="29"/>
      <c r="HX476" s="29"/>
      <c r="HY476" s="29"/>
      <c r="HZ476" s="29"/>
      <c r="IA476" s="29"/>
      <c r="IB476" s="29"/>
      <c r="IC476" s="29"/>
      <c r="ID476" s="29"/>
      <c r="IE476" s="29"/>
      <c r="IF476" s="29"/>
      <c r="IG476" s="29"/>
      <c r="IH476" s="29"/>
      <c r="II476" s="29"/>
      <c r="IJ476" s="29"/>
      <c r="IK476" s="29"/>
      <c r="IL476" s="29"/>
      <c r="IM476" s="29"/>
      <c r="IN476" s="29"/>
      <c r="IO476" s="29"/>
      <c r="IP476" s="29"/>
      <c r="IQ476" s="29"/>
      <c r="IR476" s="29"/>
      <c r="IS476" s="29"/>
      <c r="IT476" s="29"/>
      <c r="IU476" s="29"/>
      <c r="IV476" s="29"/>
      <c r="IW476" s="29"/>
      <c r="IX476" s="29"/>
      <c r="IY476" s="29"/>
      <c r="IZ476" s="29"/>
      <c r="JA476" s="29"/>
      <c r="JB476" s="29"/>
      <c r="JC476" s="29"/>
      <c r="JD476" s="29"/>
      <c r="JE476" s="29"/>
      <c r="JF476" s="29"/>
      <c r="JG476" s="29"/>
      <c r="JH476" s="29"/>
      <c r="JI476" s="29"/>
      <c r="JJ476" s="29"/>
      <c r="JK476" s="29"/>
      <c r="JL476" s="29"/>
      <c r="JM476" s="29"/>
      <c r="JN476" s="29"/>
      <c r="JO476" s="29"/>
      <c r="JP476" s="29"/>
      <c r="JQ476" s="29"/>
      <c r="JR476" s="29"/>
      <c r="JS476" s="29"/>
      <c r="JT476" s="29"/>
      <c r="JU476" s="29"/>
      <c r="JV476" s="29"/>
      <c r="JW476" s="29"/>
      <c r="JX476" s="29"/>
      <c r="JY476" s="29"/>
      <c r="JZ476" s="29"/>
      <c r="KA476" s="29"/>
      <c r="KB476" s="29"/>
      <c r="KC476" s="29"/>
      <c r="KD476" s="29"/>
      <c r="KE476" s="29"/>
      <c r="KF476" s="29"/>
      <c r="KG476" s="29"/>
      <c r="KH476" s="29"/>
      <c r="KI476" s="29"/>
      <c r="KJ476" s="29"/>
      <c r="KK476" s="29"/>
      <c r="KL476" s="29"/>
      <c r="KM476" s="29"/>
      <c r="KN476" s="29"/>
      <c r="KO476" s="29"/>
      <c r="KP476" s="29"/>
      <c r="KQ476" s="29"/>
      <c r="KR476" s="29"/>
      <c r="KS476" s="29"/>
      <c r="KT476" s="29"/>
      <c r="KU476" s="29"/>
      <c r="KV476" s="29"/>
      <c r="KW476" s="29"/>
      <c r="KX476" s="29"/>
      <c r="KY476" s="29"/>
      <c r="KZ476" s="29"/>
      <c r="LA476" s="29"/>
      <c r="LB476" s="29"/>
      <c r="LC476" s="29"/>
      <c r="LD476" s="29"/>
      <c r="LE476" s="29"/>
      <c r="LF476" s="29"/>
      <c r="LG476" s="29"/>
      <c r="LH476" s="29"/>
      <c r="LI476" s="29"/>
      <c r="LJ476" s="29"/>
      <c r="LK476" s="29"/>
      <c r="LL476" s="29"/>
      <c r="LM476" s="29"/>
      <c r="LN476" s="29"/>
      <c r="LO476" s="29"/>
      <c r="LP476" s="29"/>
      <c r="LQ476" s="29"/>
      <c r="LR476" s="29"/>
      <c r="LS476" s="29"/>
      <c r="LT476" s="29"/>
      <c r="LU476" s="29"/>
      <c r="LV476" s="29"/>
      <c r="LW476" s="29"/>
      <c r="LX476" s="29"/>
      <c r="LY476" s="29"/>
      <c r="LZ476" s="29"/>
      <c r="MA476" s="29"/>
      <c r="MB476" s="29"/>
      <c r="MC476" s="29"/>
      <c r="MD476" s="29"/>
      <c r="ME476" s="29"/>
      <c r="MF476" s="29"/>
      <c r="MG476" s="29"/>
      <c r="MH476" s="29"/>
      <c r="MI476" s="29"/>
      <c r="MJ476" s="29"/>
      <c r="MK476" s="29"/>
      <c r="ML476" s="29"/>
      <c r="MM476" s="29"/>
      <c r="MN476" s="29"/>
      <c r="MO476" s="29"/>
      <c r="MP476" s="29"/>
      <c r="MQ476" s="29"/>
      <c r="MR476" s="29"/>
      <c r="MS476" s="29"/>
      <c r="MT476" s="29"/>
      <c r="MU476" s="29"/>
      <c r="MV476" s="29"/>
      <c r="MW476" s="29"/>
      <c r="MX476" s="29"/>
      <c r="MY476" s="29"/>
      <c r="MZ476" s="29"/>
      <c r="NA476" s="29"/>
      <c r="NB476" s="29"/>
      <c r="NC476" s="29"/>
      <c r="ND476" s="29"/>
      <c r="NE476" s="29"/>
    </row>
    <row r="477" spans="1:369" ht="16.5" customHeight="1">
      <c r="A477" s="83" t="s">
        <v>717</v>
      </c>
      <c r="B477" s="83"/>
      <c r="C477" s="490"/>
      <c r="D477" s="83"/>
      <c r="E477" s="37" t="s">
        <v>5889</v>
      </c>
      <c r="F477" s="14" t="s">
        <v>6874</v>
      </c>
      <c r="G477" s="37" t="s">
        <v>5891</v>
      </c>
      <c r="H477" s="15">
        <v>2012</v>
      </c>
      <c r="I477" s="15">
        <v>1</v>
      </c>
      <c r="J477" s="15">
        <v>0</v>
      </c>
      <c r="K477" s="15">
        <v>0</v>
      </c>
      <c r="L477" s="16" t="s">
        <v>791</v>
      </c>
      <c r="M477" s="16" t="s">
        <v>6875</v>
      </c>
      <c r="N477" s="16" t="s">
        <v>39</v>
      </c>
      <c r="O477" s="17">
        <v>2112</v>
      </c>
      <c r="P477" s="17">
        <v>0</v>
      </c>
      <c r="Q477" s="17">
        <v>0</v>
      </c>
      <c r="R477" s="18" t="s">
        <v>33</v>
      </c>
      <c r="S477" s="19">
        <v>60</v>
      </c>
      <c r="T477" s="19">
        <v>220</v>
      </c>
      <c r="U477" s="19">
        <v>9.5681818181818183</v>
      </c>
      <c r="V477" s="19">
        <v>0</v>
      </c>
      <c r="W477" s="20">
        <v>2.105</v>
      </c>
      <c r="X477" s="21">
        <v>4445.76</v>
      </c>
      <c r="Y477" s="22" t="s">
        <v>33</v>
      </c>
      <c r="Z477" s="86" t="s">
        <v>6861</v>
      </c>
      <c r="AA477" s="15"/>
      <c r="AB477" s="15"/>
      <c r="AC477" s="15"/>
      <c r="AD477" s="25"/>
      <c r="AE477" s="26"/>
      <c r="AF477" s="27"/>
      <c r="AG477" s="29"/>
      <c r="AH477" s="29"/>
      <c r="AI477" s="29"/>
      <c r="AJ477" s="29"/>
      <c r="AK477" s="29"/>
      <c r="AL477" s="29"/>
      <c r="AM477" s="29"/>
      <c r="AN477" s="29"/>
      <c r="AO477" s="29"/>
      <c r="AP477" s="29"/>
      <c r="AQ477" s="29"/>
      <c r="AR477" s="29"/>
      <c r="AS477" s="29"/>
      <c r="AT477" s="29"/>
      <c r="AU477" s="29"/>
      <c r="AV477" s="29"/>
      <c r="AW477" s="29"/>
      <c r="AX477" s="29"/>
      <c r="AY477" s="29"/>
      <c r="AZ477" s="29"/>
      <c r="BA477" s="29"/>
      <c r="BB477" s="29"/>
      <c r="BC477" s="29"/>
      <c r="BD477" s="29"/>
      <c r="BE477" s="29"/>
      <c r="BF477" s="29"/>
      <c r="BG477" s="29"/>
      <c r="BH477" s="29"/>
      <c r="BI477" s="29"/>
      <c r="BJ477" s="29"/>
      <c r="BK477" s="29"/>
      <c r="BL477" s="29"/>
      <c r="BM477" s="29"/>
      <c r="BN477" s="29"/>
      <c r="BO477" s="29"/>
      <c r="BP477" s="29"/>
      <c r="BQ477" s="29"/>
      <c r="BR477" s="29"/>
      <c r="BS477" s="29"/>
      <c r="BT477" s="29"/>
      <c r="BU477" s="29"/>
      <c r="BV477" s="29"/>
      <c r="BW477" s="29"/>
      <c r="BX477" s="29"/>
      <c r="BY477" s="29"/>
      <c r="BZ477" s="29"/>
      <c r="CA477" s="29"/>
      <c r="CB477" s="29"/>
      <c r="CC477" s="29"/>
      <c r="CD477" s="29"/>
      <c r="CE477" s="29"/>
      <c r="CF477" s="29"/>
      <c r="CG477" s="29"/>
      <c r="CH477" s="29"/>
      <c r="CI477" s="29"/>
      <c r="CJ477" s="29"/>
      <c r="CK477" s="29"/>
      <c r="CL477" s="29"/>
      <c r="CM477" s="29"/>
      <c r="CN477" s="29"/>
      <c r="CO477" s="29"/>
      <c r="CP477" s="29"/>
      <c r="CQ477" s="29"/>
      <c r="CR477" s="29"/>
      <c r="CS477" s="29"/>
      <c r="CT477" s="29"/>
      <c r="CU477" s="29"/>
      <c r="CV477" s="29"/>
      <c r="CW477" s="29"/>
      <c r="CX477" s="29"/>
      <c r="CY477" s="29"/>
      <c r="CZ477" s="29"/>
      <c r="DA477" s="29"/>
      <c r="DB477" s="29"/>
      <c r="DC477" s="29"/>
      <c r="DD477" s="29"/>
      <c r="DE477" s="29"/>
      <c r="DF477" s="29"/>
      <c r="DG477" s="29"/>
      <c r="DH477" s="29"/>
      <c r="DI477" s="29"/>
      <c r="DJ477" s="29"/>
      <c r="DK477" s="29"/>
      <c r="DL477" s="29"/>
      <c r="DM477" s="29"/>
      <c r="DN477" s="29"/>
      <c r="DO477" s="29"/>
      <c r="DP477" s="29"/>
      <c r="DQ477" s="29"/>
      <c r="DR477" s="29"/>
      <c r="DS477" s="29"/>
      <c r="DT477" s="29"/>
      <c r="DU477" s="29"/>
      <c r="DV477" s="29"/>
      <c r="DW477" s="29"/>
      <c r="DX477" s="29"/>
      <c r="DY477" s="29"/>
      <c r="DZ477" s="29"/>
      <c r="EA477" s="29"/>
      <c r="EB477" s="29"/>
      <c r="EC477" s="29"/>
      <c r="ED477" s="29"/>
      <c r="EE477" s="29"/>
      <c r="EF477" s="29"/>
      <c r="EG477" s="29"/>
      <c r="EH477" s="29"/>
      <c r="EI477" s="29"/>
      <c r="EJ477" s="29"/>
      <c r="EK477" s="29"/>
      <c r="EL477" s="29"/>
      <c r="EM477" s="29"/>
      <c r="EN477" s="29"/>
      <c r="EO477" s="29"/>
      <c r="EP477" s="29"/>
      <c r="EQ477" s="29"/>
      <c r="ER477" s="29"/>
      <c r="ES477" s="29"/>
      <c r="ET477" s="29"/>
      <c r="EU477" s="29"/>
      <c r="EV477" s="29"/>
      <c r="EW477" s="29"/>
      <c r="EX477" s="29"/>
      <c r="EY477" s="29"/>
      <c r="EZ477" s="29"/>
      <c r="FA477" s="29"/>
      <c r="FB477" s="29"/>
      <c r="FC477" s="29"/>
      <c r="FD477" s="29"/>
      <c r="FE477" s="29"/>
      <c r="FF477" s="29"/>
      <c r="FG477" s="29"/>
      <c r="FH477" s="29"/>
      <c r="FI477" s="29"/>
      <c r="FJ477" s="29"/>
      <c r="FK477" s="29"/>
      <c r="FL477" s="29"/>
      <c r="FM477" s="29"/>
      <c r="FN477" s="29"/>
      <c r="FO477" s="29"/>
      <c r="FP477" s="29"/>
      <c r="FQ477" s="29"/>
      <c r="FR477" s="29"/>
      <c r="FS477" s="29"/>
      <c r="FT477" s="29"/>
      <c r="FU477" s="29"/>
      <c r="FV477" s="29"/>
      <c r="FW477" s="29"/>
      <c r="FX477" s="29"/>
      <c r="FY477" s="29"/>
      <c r="FZ477" s="29"/>
      <c r="GA477" s="29"/>
      <c r="GB477" s="29"/>
      <c r="GC477" s="29"/>
      <c r="GD477" s="29"/>
      <c r="GE477" s="29"/>
      <c r="GF477" s="29"/>
      <c r="GG477" s="29"/>
      <c r="GH477" s="29"/>
      <c r="GI477" s="29"/>
      <c r="GJ477" s="29"/>
      <c r="GK477" s="29"/>
      <c r="GL477" s="29"/>
      <c r="GM477" s="29"/>
      <c r="GN477" s="29"/>
      <c r="GO477" s="29"/>
      <c r="GP477" s="29"/>
      <c r="GQ477" s="29"/>
      <c r="GR477" s="29"/>
      <c r="GS477" s="29"/>
      <c r="GT477" s="29"/>
      <c r="GU477" s="29"/>
      <c r="GV477" s="29"/>
      <c r="GW477" s="29"/>
      <c r="GX477" s="29"/>
      <c r="GY477" s="29"/>
      <c r="GZ477" s="29"/>
      <c r="HA477" s="29"/>
      <c r="HB477" s="29"/>
      <c r="HC477" s="29"/>
      <c r="HD477" s="29"/>
      <c r="HE477" s="29"/>
      <c r="HF477" s="29"/>
      <c r="HG477" s="29"/>
      <c r="HH477" s="29"/>
      <c r="HI477" s="29"/>
      <c r="HJ477" s="29"/>
      <c r="HK477" s="29"/>
      <c r="HL477" s="29"/>
      <c r="HM477" s="29"/>
      <c r="HN477" s="29"/>
      <c r="HO477" s="29"/>
      <c r="HP477" s="29"/>
      <c r="HQ477" s="29"/>
      <c r="HR477" s="29"/>
      <c r="HS477" s="29"/>
      <c r="HT477" s="29"/>
      <c r="HU477" s="29"/>
      <c r="HV477" s="29"/>
      <c r="HW477" s="29"/>
      <c r="HX477" s="29"/>
      <c r="HY477" s="29"/>
      <c r="HZ477" s="29"/>
      <c r="IA477" s="29"/>
      <c r="IB477" s="29"/>
      <c r="IC477" s="29"/>
      <c r="ID477" s="29"/>
      <c r="IE477" s="29"/>
      <c r="IF477" s="29"/>
      <c r="IG477" s="29"/>
      <c r="IH477" s="29"/>
      <c r="II477" s="29"/>
      <c r="IJ477" s="29"/>
      <c r="IK477" s="29"/>
      <c r="IL477" s="29"/>
      <c r="IM477" s="29"/>
      <c r="IN477" s="29"/>
      <c r="IO477" s="29"/>
      <c r="IP477" s="29"/>
      <c r="IQ477" s="29"/>
      <c r="IR477" s="29"/>
      <c r="IS477" s="29"/>
      <c r="IT477" s="29"/>
      <c r="IU477" s="29"/>
      <c r="IV477" s="29"/>
      <c r="IW477" s="29"/>
      <c r="IX477" s="29"/>
      <c r="IY477" s="29"/>
      <c r="IZ477" s="29"/>
      <c r="JA477" s="29"/>
      <c r="JB477" s="29"/>
      <c r="JC477" s="29"/>
      <c r="JD477" s="29"/>
      <c r="JE477" s="29"/>
      <c r="JF477" s="29"/>
      <c r="JG477" s="29"/>
      <c r="JH477" s="29"/>
      <c r="JI477" s="29"/>
      <c r="JJ477" s="29"/>
      <c r="JK477" s="29"/>
      <c r="JL477" s="29"/>
      <c r="JM477" s="29"/>
      <c r="JN477" s="29"/>
      <c r="JO477" s="29"/>
      <c r="JP477" s="29"/>
      <c r="JQ477" s="29"/>
      <c r="JR477" s="29"/>
      <c r="JS477" s="29"/>
      <c r="JT477" s="29"/>
      <c r="JU477" s="29"/>
      <c r="JV477" s="29"/>
      <c r="JW477" s="29"/>
      <c r="JX477" s="29"/>
      <c r="JY477" s="29"/>
      <c r="JZ477" s="29"/>
      <c r="KA477" s="29"/>
      <c r="KB477" s="29"/>
      <c r="KC477" s="29"/>
      <c r="KD477" s="29"/>
      <c r="KE477" s="29"/>
      <c r="KF477" s="29"/>
      <c r="KG477" s="29"/>
      <c r="KH477" s="29"/>
      <c r="KI477" s="29"/>
      <c r="KJ477" s="29"/>
      <c r="KK477" s="29"/>
      <c r="KL477" s="29"/>
      <c r="KM477" s="29"/>
      <c r="KN477" s="29"/>
      <c r="KO477" s="29"/>
      <c r="KP477" s="29"/>
      <c r="KQ477" s="29"/>
      <c r="KR477" s="29"/>
      <c r="KS477" s="29"/>
      <c r="KT477" s="29"/>
      <c r="KU477" s="29"/>
      <c r="KV477" s="29"/>
      <c r="KW477" s="29"/>
      <c r="KX477" s="29"/>
      <c r="KY477" s="29"/>
      <c r="KZ477" s="29"/>
      <c r="LA477" s="29"/>
      <c r="LB477" s="29"/>
      <c r="LC477" s="29"/>
      <c r="LD477" s="29"/>
      <c r="LE477" s="29"/>
      <c r="LF477" s="29"/>
      <c r="LG477" s="29"/>
      <c r="LH477" s="29"/>
      <c r="LI477" s="29"/>
      <c r="LJ477" s="29"/>
      <c r="LK477" s="29"/>
      <c r="LL477" s="29"/>
      <c r="LM477" s="29"/>
      <c r="LN477" s="29"/>
      <c r="LO477" s="29"/>
      <c r="LP477" s="29"/>
      <c r="LQ477" s="29"/>
      <c r="LR477" s="29"/>
      <c r="LS477" s="29"/>
      <c r="LT477" s="29"/>
      <c r="LU477" s="29"/>
      <c r="LV477" s="29"/>
      <c r="LW477" s="29"/>
      <c r="LX477" s="29"/>
      <c r="LY477" s="29"/>
      <c r="LZ477" s="29"/>
      <c r="MA477" s="29"/>
      <c r="MB477" s="29"/>
      <c r="MC477" s="29"/>
      <c r="MD477" s="29"/>
      <c r="ME477" s="29"/>
      <c r="MF477" s="29"/>
      <c r="MG477" s="29"/>
      <c r="MH477" s="29"/>
      <c r="MI477" s="29"/>
      <c r="MJ477" s="29"/>
      <c r="MK477" s="29"/>
      <c r="ML477" s="29"/>
      <c r="MM477" s="29"/>
      <c r="MN477" s="29"/>
      <c r="MO477" s="29"/>
      <c r="MP477" s="29"/>
      <c r="MQ477" s="29"/>
      <c r="MR477" s="29"/>
      <c r="MS477" s="29"/>
      <c r="MT477" s="29"/>
      <c r="MU477" s="29"/>
      <c r="MV477" s="29"/>
      <c r="MW477" s="29"/>
      <c r="MX477" s="29"/>
      <c r="MY477" s="29"/>
      <c r="MZ477" s="29"/>
      <c r="NA477" s="29"/>
      <c r="NB477" s="29"/>
      <c r="NC477" s="29"/>
      <c r="ND477" s="29"/>
      <c r="NE477" s="29"/>
    </row>
    <row r="478" spans="1:369" ht="16.5" customHeight="1">
      <c r="A478" s="83" t="s">
        <v>717</v>
      </c>
      <c r="B478" s="83"/>
      <c r="C478" s="490"/>
      <c r="D478" s="83"/>
      <c r="E478" s="37" t="s">
        <v>5875</v>
      </c>
      <c r="F478" s="37" t="s">
        <v>6876</v>
      </c>
      <c r="G478" s="37" t="s">
        <v>5876</v>
      </c>
      <c r="H478" s="15">
        <v>2010</v>
      </c>
      <c r="I478" s="15">
        <v>1</v>
      </c>
      <c r="J478" s="15">
        <v>0</v>
      </c>
      <c r="K478" s="15">
        <v>0</v>
      </c>
      <c r="L478" s="16" t="s">
        <v>777</v>
      </c>
      <c r="M478" s="16" t="s">
        <v>6875</v>
      </c>
      <c r="N478" s="16" t="s">
        <v>39</v>
      </c>
      <c r="O478" s="17">
        <v>8760</v>
      </c>
      <c r="P478" s="17">
        <v>0</v>
      </c>
      <c r="Q478" s="17">
        <v>5</v>
      </c>
      <c r="R478" s="18" t="s">
        <v>33</v>
      </c>
      <c r="S478" s="19">
        <v>60</v>
      </c>
      <c r="T478" s="19">
        <v>110</v>
      </c>
      <c r="U478" s="19">
        <v>5.4545454545454541</v>
      </c>
      <c r="V478" s="19">
        <v>0</v>
      </c>
      <c r="W478" s="20">
        <v>0.6</v>
      </c>
      <c r="X478" s="21">
        <v>5256</v>
      </c>
      <c r="Y478" s="22" t="s">
        <v>33</v>
      </c>
      <c r="Z478" s="86" t="s">
        <v>6861</v>
      </c>
      <c r="AA478" s="15"/>
      <c r="AB478" s="15"/>
      <c r="AC478" s="15"/>
      <c r="AD478" s="25"/>
      <c r="AE478" s="26"/>
      <c r="AF478" s="27"/>
      <c r="AG478" s="29"/>
      <c r="AH478" s="29"/>
      <c r="AI478" s="29"/>
      <c r="AJ478" s="29"/>
      <c r="AK478" s="29"/>
      <c r="AL478" s="29"/>
      <c r="AM478" s="29"/>
      <c r="AN478" s="29"/>
      <c r="AO478" s="29"/>
      <c r="AP478" s="29"/>
      <c r="AQ478" s="29"/>
      <c r="AR478" s="29"/>
      <c r="AS478" s="29"/>
      <c r="AT478" s="29"/>
      <c r="AU478" s="29"/>
      <c r="AV478" s="29"/>
      <c r="AW478" s="29"/>
      <c r="AX478" s="29"/>
      <c r="AY478" s="29"/>
      <c r="AZ478" s="29"/>
      <c r="BA478" s="29"/>
      <c r="BB478" s="29"/>
      <c r="BC478" s="29"/>
      <c r="BD478" s="29"/>
      <c r="BE478" s="29"/>
      <c r="BF478" s="29"/>
      <c r="BG478" s="29"/>
      <c r="BH478" s="29"/>
      <c r="BI478" s="29"/>
      <c r="BJ478" s="29"/>
      <c r="BK478" s="29"/>
      <c r="BL478" s="29"/>
      <c r="BM478" s="29"/>
      <c r="BN478" s="29"/>
      <c r="BO478" s="29"/>
      <c r="BP478" s="29"/>
      <c r="BQ478" s="29"/>
      <c r="BR478" s="29"/>
      <c r="BS478" s="29"/>
      <c r="BT478" s="29"/>
      <c r="BU478" s="29"/>
      <c r="BV478" s="29"/>
      <c r="BW478" s="29"/>
      <c r="BX478" s="29"/>
      <c r="BY478" s="29"/>
      <c r="BZ478" s="29"/>
      <c r="CA478" s="29"/>
      <c r="CB478" s="29"/>
      <c r="CC478" s="29"/>
      <c r="CD478" s="29"/>
      <c r="CE478" s="29"/>
      <c r="CF478" s="29"/>
      <c r="CG478" s="29"/>
      <c r="CH478" s="29"/>
      <c r="CI478" s="29"/>
      <c r="CJ478" s="29"/>
      <c r="CK478" s="29"/>
      <c r="CL478" s="29"/>
      <c r="CM478" s="29"/>
      <c r="CN478" s="29"/>
      <c r="CO478" s="29"/>
      <c r="CP478" s="29"/>
      <c r="CQ478" s="29"/>
      <c r="CR478" s="29"/>
      <c r="CS478" s="29"/>
      <c r="CT478" s="29"/>
      <c r="CU478" s="29"/>
      <c r="CV478" s="29"/>
      <c r="CW478" s="29"/>
      <c r="CX478" s="29"/>
      <c r="CY478" s="29"/>
      <c r="CZ478" s="29"/>
      <c r="DA478" s="29"/>
      <c r="DB478" s="29"/>
      <c r="DC478" s="29"/>
      <c r="DD478" s="29"/>
      <c r="DE478" s="29"/>
      <c r="DF478" s="29"/>
      <c r="DG478" s="29"/>
      <c r="DH478" s="29"/>
      <c r="DI478" s="29"/>
      <c r="DJ478" s="29"/>
      <c r="DK478" s="29"/>
      <c r="DL478" s="29"/>
      <c r="DM478" s="29"/>
      <c r="DN478" s="29"/>
      <c r="DO478" s="29"/>
      <c r="DP478" s="29"/>
      <c r="DQ478" s="29"/>
      <c r="DR478" s="29"/>
      <c r="DS478" s="29"/>
      <c r="DT478" s="29"/>
      <c r="DU478" s="29"/>
      <c r="DV478" s="29"/>
      <c r="DW478" s="29"/>
      <c r="DX478" s="29"/>
      <c r="DY478" s="29"/>
      <c r="DZ478" s="29"/>
      <c r="EA478" s="29"/>
      <c r="EB478" s="29"/>
      <c r="EC478" s="29"/>
      <c r="ED478" s="29"/>
      <c r="EE478" s="29"/>
      <c r="EF478" s="29"/>
      <c r="EG478" s="29"/>
      <c r="EH478" s="29"/>
      <c r="EI478" s="29"/>
      <c r="EJ478" s="29"/>
      <c r="EK478" s="29"/>
      <c r="EL478" s="29"/>
      <c r="EM478" s="29"/>
      <c r="EN478" s="29"/>
      <c r="EO478" s="29"/>
      <c r="EP478" s="29"/>
      <c r="EQ478" s="29"/>
      <c r="ER478" s="29"/>
      <c r="ES478" s="29"/>
      <c r="ET478" s="29"/>
      <c r="EU478" s="29"/>
      <c r="EV478" s="29"/>
      <c r="EW478" s="29"/>
      <c r="EX478" s="29"/>
      <c r="EY478" s="29"/>
      <c r="EZ478" s="29"/>
      <c r="FA478" s="29"/>
      <c r="FB478" s="29"/>
      <c r="FC478" s="29"/>
      <c r="FD478" s="29"/>
      <c r="FE478" s="29"/>
      <c r="FF478" s="29"/>
      <c r="FG478" s="29"/>
      <c r="FH478" s="29"/>
      <c r="FI478" s="29"/>
      <c r="FJ478" s="29"/>
      <c r="FK478" s="29"/>
      <c r="FL478" s="29"/>
      <c r="FM478" s="29"/>
      <c r="FN478" s="29"/>
      <c r="FO478" s="29"/>
      <c r="FP478" s="29"/>
      <c r="FQ478" s="29"/>
      <c r="FR478" s="29"/>
      <c r="FS478" s="29"/>
      <c r="FT478" s="29"/>
      <c r="FU478" s="29"/>
      <c r="FV478" s="29"/>
      <c r="FW478" s="29"/>
      <c r="FX478" s="29"/>
      <c r="FY478" s="29"/>
      <c r="FZ478" s="29"/>
      <c r="GA478" s="29"/>
      <c r="GB478" s="29"/>
      <c r="GC478" s="29"/>
      <c r="GD478" s="29"/>
      <c r="GE478" s="29"/>
      <c r="GF478" s="29"/>
      <c r="GG478" s="29"/>
      <c r="GH478" s="29"/>
      <c r="GI478" s="29"/>
      <c r="GJ478" s="29"/>
      <c r="GK478" s="29"/>
      <c r="GL478" s="29"/>
      <c r="GM478" s="29"/>
      <c r="GN478" s="29"/>
      <c r="GO478" s="29"/>
      <c r="GP478" s="29"/>
      <c r="GQ478" s="29"/>
      <c r="GR478" s="29"/>
      <c r="GS478" s="29"/>
      <c r="GT478" s="29"/>
      <c r="GU478" s="29"/>
      <c r="GV478" s="29"/>
      <c r="GW478" s="29"/>
      <c r="GX478" s="29"/>
      <c r="GY478" s="29"/>
      <c r="GZ478" s="29"/>
      <c r="HA478" s="29"/>
      <c r="HB478" s="29"/>
      <c r="HC478" s="29"/>
      <c r="HD478" s="29"/>
      <c r="HE478" s="29"/>
      <c r="HF478" s="29"/>
      <c r="HG478" s="29"/>
      <c r="HH478" s="29"/>
      <c r="HI478" s="29"/>
      <c r="HJ478" s="29"/>
      <c r="HK478" s="29"/>
      <c r="HL478" s="29"/>
      <c r="HM478" s="29"/>
      <c r="HN478" s="29"/>
      <c r="HO478" s="29"/>
      <c r="HP478" s="29"/>
      <c r="HQ478" s="29"/>
      <c r="HR478" s="29"/>
      <c r="HS478" s="29"/>
      <c r="HT478" s="29"/>
      <c r="HU478" s="29"/>
      <c r="HV478" s="29"/>
      <c r="HW478" s="29"/>
      <c r="HX478" s="29"/>
      <c r="HY478" s="29"/>
      <c r="HZ478" s="29"/>
      <c r="IA478" s="29"/>
      <c r="IB478" s="29"/>
      <c r="IC478" s="29"/>
      <c r="ID478" s="29"/>
      <c r="IE478" s="29"/>
      <c r="IF478" s="29"/>
      <c r="IG478" s="29"/>
      <c r="IH478" s="29"/>
      <c r="II478" s="29"/>
      <c r="IJ478" s="29"/>
      <c r="IK478" s="29"/>
      <c r="IL478" s="29"/>
      <c r="IM478" s="29"/>
      <c r="IN478" s="29"/>
      <c r="IO478" s="29"/>
      <c r="IP478" s="29"/>
      <c r="IQ478" s="29"/>
      <c r="IR478" s="29"/>
      <c r="IS478" s="29"/>
      <c r="IT478" s="29"/>
      <c r="IU478" s="29"/>
      <c r="IV478" s="29"/>
      <c r="IW478" s="29"/>
      <c r="IX478" s="29"/>
      <c r="IY478" s="29"/>
      <c r="IZ478" s="29"/>
      <c r="JA478" s="29"/>
      <c r="JB478" s="29"/>
      <c r="JC478" s="29"/>
      <c r="JD478" s="29"/>
      <c r="JE478" s="29"/>
      <c r="JF478" s="29"/>
      <c r="JG478" s="29"/>
      <c r="JH478" s="29"/>
      <c r="JI478" s="29"/>
      <c r="JJ478" s="29"/>
      <c r="JK478" s="29"/>
      <c r="JL478" s="29"/>
      <c r="JM478" s="29"/>
      <c r="JN478" s="29"/>
      <c r="JO478" s="29"/>
      <c r="JP478" s="29"/>
      <c r="JQ478" s="29"/>
      <c r="JR478" s="29"/>
      <c r="JS478" s="29"/>
      <c r="JT478" s="29"/>
      <c r="JU478" s="29"/>
      <c r="JV478" s="29"/>
      <c r="JW478" s="29"/>
      <c r="JX478" s="29"/>
      <c r="JY478" s="29"/>
      <c r="JZ478" s="29"/>
      <c r="KA478" s="29"/>
      <c r="KB478" s="29"/>
      <c r="KC478" s="29"/>
      <c r="KD478" s="29"/>
      <c r="KE478" s="29"/>
      <c r="KF478" s="29"/>
      <c r="KG478" s="29"/>
      <c r="KH478" s="29"/>
      <c r="KI478" s="29"/>
      <c r="KJ478" s="29"/>
      <c r="KK478" s="29"/>
      <c r="KL478" s="29"/>
      <c r="KM478" s="29"/>
      <c r="KN478" s="29"/>
      <c r="KO478" s="29"/>
      <c r="KP478" s="29"/>
      <c r="KQ478" s="29"/>
      <c r="KR478" s="29"/>
      <c r="KS478" s="29"/>
      <c r="KT478" s="29"/>
      <c r="KU478" s="29"/>
      <c r="KV478" s="29"/>
      <c r="KW478" s="29"/>
      <c r="KX478" s="29"/>
      <c r="KY478" s="29"/>
      <c r="KZ478" s="29"/>
      <c r="LA478" s="29"/>
      <c r="LB478" s="29"/>
      <c r="LC478" s="29"/>
      <c r="LD478" s="29"/>
      <c r="LE478" s="29"/>
      <c r="LF478" s="29"/>
      <c r="LG478" s="29"/>
      <c r="LH478" s="29"/>
      <c r="LI478" s="29"/>
      <c r="LJ478" s="29"/>
      <c r="LK478" s="29"/>
      <c r="LL478" s="29"/>
      <c r="LM478" s="29"/>
      <c r="LN478" s="29"/>
      <c r="LO478" s="29"/>
      <c r="LP478" s="29"/>
      <c r="LQ478" s="29"/>
      <c r="LR478" s="29"/>
      <c r="LS478" s="29"/>
      <c r="LT478" s="29"/>
      <c r="LU478" s="29"/>
      <c r="LV478" s="29"/>
      <c r="LW478" s="29"/>
      <c r="LX478" s="29"/>
      <c r="LY478" s="29"/>
      <c r="LZ478" s="29"/>
      <c r="MA478" s="29"/>
      <c r="MB478" s="29"/>
      <c r="MC478" s="29"/>
      <c r="MD478" s="29"/>
      <c r="ME478" s="29"/>
      <c r="MF478" s="29"/>
      <c r="MG478" s="29"/>
      <c r="MH478" s="29"/>
      <c r="MI478" s="29"/>
      <c r="MJ478" s="29"/>
      <c r="MK478" s="29"/>
      <c r="ML478" s="29"/>
      <c r="MM478" s="29"/>
      <c r="MN478" s="29"/>
      <c r="MO478" s="29"/>
      <c r="MP478" s="29"/>
      <c r="MQ478" s="29"/>
      <c r="MR478" s="29"/>
      <c r="MS478" s="29"/>
      <c r="MT478" s="29"/>
      <c r="MU478" s="29"/>
      <c r="MV478" s="29"/>
      <c r="MW478" s="29"/>
      <c r="MX478" s="29"/>
      <c r="MY478" s="29"/>
      <c r="MZ478" s="29"/>
      <c r="NA478" s="29"/>
      <c r="NB478" s="29"/>
      <c r="NC478" s="29"/>
      <c r="ND478" s="29"/>
      <c r="NE478" s="29"/>
    </row>
    <row r="479" spans="1:369" ht="16.5" customHeight="1">
      <c r="A479" s="83" t="s">
        <v>717</v>
      </c>
      <c r="B479" s="13"/>
      <c r="C479" s="189"/>
      <c r="D479" s="83"/>
      <c r="E479" s="14" t="s">
        <v>735</v>
      </c>
      <c r="F479" s="14" t="s">
        <v>736</v>
      </c>
      <c r="G479" s="14" t="s">
        <v>737</v>
      </c>
      <c r="H479" s="15">
        <v>2010</v>
      </c>
      <c r="I479" s="15">
        <v>2</v>
      </c>
      <c r="J479" s="15">
        <v>0</v>
      </c>
      <c r="K479" s="15">
        <v>0</v>
      </c>
      <c r="L479" s="16" t="s">
        <v>4339</v>
      </c>
      <c r="M479" s="16" t="s">
        <v>5870</v>
      </c>
      <c r="N479" s="16" t="s">
        <v>720</v>
      </c>
      <c r="O479" s="17">
        <v>2555</v>
      </c>
      <c r="P479" s="17">
        <v>6205</v>
      </c>
      <c r="Q479" s="17">
        <v>0</v>
      </c>
      <c r="R479" s="18" t="s">
        <v>4338</v>
      </c>
      <c r="S479" s="19" t="s">
        <v>67</v>
      </c>
      <c r="T479" s="19" t="s">
        <v>67</v>
      </c>
      <c r="U479" s="19" t="s">
        <v>67</v>
      </c>
      <c r="V479" s="19" t="s">
        <v>67</v>
      </c>
      <c r="W479" s="20" t="s">
        <v>68</v>
      </c>
      <c r="X479" s="21"/>
      <c r="Y479" s="22"/>
      <c r="Z479" s="14" t="s">
        <v>6864</v>
      </c>
      <c r="AA479" s="87">
        <v>20291</v>
      </c>
      <c r="AB479" s="87"/>
      <c r="AC479" s="14" t="s">
        <v>65</v>
      </c>
      <c r="AD479" s="25"/>
      <c r="AE479" s="26"/>
      <c r="AF479" s="27"/>
      <c r="AG479" s="29"/>
      <c r="AH479" s="29"/>
      <c r="AI479" s="29"/>
      <c r="AJ479" s="29"/>
      <c r="AK479" s="29"/>
      <c r="AL479" s="29"/>
      <c r="AM479" s="29"/>
      <c r="AN479" s="29"/>
      <c r="AO479" s="29"/>
      <c r="AP479" s="29"/>
      <c r="AQ479" s="29"/>
      <c r="AR479" s="29"/>
      <c r="AS479" s="29"/>
      <c r="AT479" s="29"/>
      <c r="AU479" s="29"/>
      <c r="AV479" s="29"/>
      <c r="AW479" s="29"/>
      <c r="AX479" s="29"/>
      <c r="AY479" s="29"/>
      <c r="AZ479" s="29"/>
      <c r="BA479" s="29"/>
      <c r="BB479" s="29"/>
      <c r="BC479" s="29"/>
      <c r="BD479" s="29"/>
      <c r="BE479" s="29"/>
      <c r="BF479" s="29"/>
      <c r="BG479" s="29"/>
      <c r="BH479" s="29"/>
      <c r="BI479" s="29"/>
      <c r="BJ479" s="29"/>
      <c r="BK479" s="29"/>
      <c r="BL479" s="29"/>
      <c r="BM479" s="29"/>
      <c r="BN479" s="29"/>
      <c r="BO479" s="29"/>
      <c r="BP479" s="29"/>
      <c r="BQ479" s="29"/>
      <c r="BR479" s="29"/>
      <c r="BS479" s="29"/>
      <c r="BT479" s="29"/>
      <c r="BU479" s="29"/>
      <c r="BV479" s="29"/>
      <c r="BW479" s="29"/>
      <c r="BX479" s="29"/>
      <c r="BY479" s="29"/>
      <c r="BZ479" s="29"/>
      <c r="CA479" s="29"/>
      <c r="CB479" s="29"/>
      <c r="CC479" s="29"/>
      <c r="CD479" s="29"/>
      <c r="CE479" s="29"/>
      <c r="CF479" s="29"/>
      <c r="CG479" s="29"/>
      <c r="CH479" s="29"/>
      <c r="CI479" s="29"/>
      <c r="CJ479" s="29"/>
      <c r="CK479" s="29"/>
      <c r="CL479" s="29"/>
      <c r="CM479" s="29"/>
      <c r="CN479" s="29"/>
      <c r="CO479" s="29"/>
      <c r="CP479" s="29"/>
      <c r="CQ479" s="29"/>
      <c r="CR479" s="29"/>
      <c r="CS479" s="29"/>
      <c r="CT479" s="29"/>
      <c r="CU479" s="29"/>
      <c r="CV479" s="29"/>
      <c r="CW479" s="29"/>
      <c r="CX479" s="29"/>
      <c r="CY479" s="29"/>
      <c r="CZ479" s="29"/>
      <c r="DA479" s="29"/>
      <c r="DB479" s="29"/>
      <c r="DC479" s="29"/>
      <c r="DD479" s="29"/>
      <c r="DE479" s="29"/>
      <c r="DF479" s="29"/>
      <c r="DG479" s="29"/>
      <c r="DH479" s="29"/>
      <c r="DI479" s="29"/>
      <c r="DJ479" s="29"/>
      <c r="DK479" s="29"/>
      <c r="DL479" s="29"/>
      <c r="DM479" s="29"/>
      <c r="DN479" s="29"/>
      <c r="DO479" s="29"/>
      <c r="DP479" s="29"/>
      <c r="DQ479" s="29"/>
      <c r="DR479" s="29"/>
      <c r="DS479" s="29"/>
      <c r="DT479" s="29"/>
      <c r="DU479" s="29"/>
      <c r="DV479" s="29"/>
      <c r="DW479" s="29"/>
      <c r="DX479" s="29"/>
      <c r="DY479" s="29"/>
      <c r="DZ479" s="29"/>
      <c r="EA479" s="29"/>
      <c r="EB479" s="29"/>
      <c r="EC479" s="29"/>
      <c r="ED479" s="29"/>
      <c r="EE479" s="29"/>
      <c r="EF479" s="29"/>
      <c r="EG479" s="29"/>
      <c r="EH479" s="29"/>
      <c r="EI479" s="29"/>
      <c r="EJ479" s="29"/>
      <c r="EK479" s="29"/>
      <c r="EL479" s="29"/>
      <c r="EM479" s="29"/>
      <c r="EN479" s="29"/>
      <c r="EO479" s="29"/>
      <c r="EP479" s="29"/>
      <c r="EQ479" s="29"/>
      <c r="ER479" s="29"/>
      <c r="ES479" s="29"/>
      <c r="ET479" s="29"/>
      <c r="EU479" s="29"/>
      <c r="EV479" s="29"/>
      <c r="EW479" s="29"/>
      <c r="EX479" s="29"/>
      <c r="EY479" s="29"/>
      <c r="EZ479" s="29"/>
      <c r="FA479" s="29"/>
      <c r="FB479" s="29"/>
      <c r="FC479" s="29"/>
      <c r="FD479" s="29"/>
      <c r="FE479" s="29"/>
      <c r="FF479" s="29"/>
      <c r="FG479" s="29"/>
      <c r="FH479" s="29"/>
      <c r="FI479" s="29"/>
      <c r="FJ479" s="29"/>
      <c r="FK479" s="29"/>
      <c r="FL479" s="29"/>
      <c r="FM479" s="29"/>
      <c r="FN479" s="29"/>
      <c r="FO479" s="29"/>
      <c r="FP479" s="29"/>
      <c r="FQ479" s="29"/>
      <c r="FR479" s="29"/>
      <c r="FS479" s="29"/>
      <c r="FT479" s="29"/>
      <c r="FU479" s="29"/>
      <c r="FV479" s="29"/>
      <c r="FW479" s="29"/>
      <c r="FX479" s="29"/>
      <c r="FY479" s="29"/>
      <c r="FZ479" s="29"/>
      <c r="GA479" s="29"/>
      <c r="GB479" s="29"/>
      <c r="GC479" s="29"/>
      <c r="GD479" s="29"/>
      <c r="GE479" s="29"/>
      <c r="GF479" s="29"/>
      <c r="GG479" s="29"/>
      <c r="GH479" s="29"/>
      <c r="GI479" s="29"/>
      <c r="GJ479" s="29"/>
      <c r="GK479" s="29"/>
      <c r="GL479" s="29"/>
      <c r="GM479" s="29"/>
      <c r="GN479" s="29"/>
      <c r="GO479" s="29"/>
      <c r="GP479" s="29"/>
      <c r="GQ479" s="29"/>
      <c r="GR479" s="29"/>
      <c r="GS479" s="29"/>
      <c r="GT479" s="29"/>
      <c r="GU479" s="29"/>
      <c r="GV479" s="29"/>
      <c r="GW479" s="29"/>
      <c r="GX479" s="29"/>
      <c r="GY479" s="29"/>
      <c r="GZ479" s="29"/>
      <c r="HA479" s="29"/>
      <c r="HB479" s="29"/>
      <c r="HC479" s="29"/>
      <c r="HD479" s="29"/>
      <c r="HE479" s="29"/>
      <c r="HF479" s="29"/>
      <c r="HG479" s="29"/>
      <c r="HH479" s="29"/>
      <c r="HI479" s="29"/>
      <c r="HJ479" s="29"/>
      <c r="HK479" s="29"/>
      <c r="HL479" s="29"/>
      <c r="HM479" s="29"/>
      <c r="HN479" s="29"/>
      <c r="HO479" s="29"/>
      <c r="HP479" s="29"/>
      <c r="HQ479" s="29"/>
      <c r="HR479" s="29"/>
      <c r="HS479" s="29"/>
      <c r="HT479" s="29"/>
      <c r="HU479" s="29"/>
      <c r="HV479" s="29"/>
      <c r="HW479" s="29"/>
      <c r="HX479" s="29"/>
      <c r="HY479" s="29"/>
      <c r="HZ479" s="29"/>
      <c r="IA479" s="29"/>
      <c r="IB479" s="29"/>
      <c r="IC479" s="29"/>
      <c r="ID479" s="29"/>
      <c r="IE479" s="29"/>
      <c r="IF479" s="29"/>
      <c r="IG479" s="29"/>
      <c r="IH479" s="29"/>
      <c r="II479" s="29"/>
      <c r="IJ479" s="29"/>
      <c r="IK479" s="29"/>
      <c r="IL479" s="29"/>
      <c r="IM479" s="29"/>
      <c r="IN479" s="29"/>
      <c r="IO479" s="29"/>
      <c r="IP479" s="29"/>
      <c r="IQ479" s="29"/>
      <c r="IR479" s="29"/>
      <c r="IS479" s="29"/>
      <c r="IT479" s="29"/>
      <c r="IU479" s="29"/>
      <c r="IV479" s="29"/>
      <c r="IW479" s="29"/>
      <c r="IX479" s="29"/>
      <c r="IY479" s="29"/>
      <c r="IZ479" s="29"/>
      <c r="JA479" s="29"/>
      <c r="JB479" s="29"/>
      <c r="JC479" s="29"/>
      <c r="JD479" s="29"/>
      <c r="JE479" s="29"/>
      <c r="JF479" s="29"/>
      <c r="JG479" s="29"/>
      <c r="JH479" s="29"/>
      <c r="JI479" s="29"/>
      <c r="JJ479" s="29"/>
      <c r="JK479" s="29"/>
      <c r="JL479" s="29"/>
      <c r="JM479" s="29"/>
      <c r="JN479" s="29"/>
      <c r="JO479" s="29"/>
      <c r="JP479" s="29"/>
      <c r="JQ479" s="29"/>
      <c r="JR479" s="29"/>
      <c r="JS479" s="29"/>
      <c r="JT479" s="29"/>
      <c r="JU479" s="29"/>
      <c r="JV479" s="29"/>
      <c r="JW479" s="29"/>
      <c r="JX479" s="29"/>
      <c r="JY479" s="29"/>
      <c r="JZ479" s="29"/>
      <c r="KA479" s="29"/>
      <c r="KB479" s="29"/>
      <c r="KC479" s="29"/>
      <c r="KD479" s="29"/>
      <c r="KE479" s="29"/>
      <c r="KF479" s="29"/>
      <c r="KG479" s="29"/>
      <c r="KH479" s="29"/>
      <c r="KI479" s="29"/>
      <c r="KJ479" s="29"/>
      <c r="KK479" s="29"/>
      <c r="KL479" s="29"/>
      <c r="KM479" s="29"/>
      <c r="KN479" s="29"/>
      <c r="KO479" s="29"/>
      <c r="KP479" s="29"/>
      <c r="KQ479" s="29"/>
      <c r="KR479" s="29"/>
      <c r="KS479" s="29"/>
      <c r="KT479" s="29"/>
      <c r="KU479" s="29"/>
      <c r="KV479" s="29"/>
      <c r="KW479" s="29"/>
      <c r="KX479" s="29"/>
      <c r="KY479" s="29"/>
      <c r="KZ479" s="29"/>
      <c r="LA479" s="29"/>
      <c r="LB479" s="29"/>
      <c r="LC479" s="29"/>
      <c r="LD479" s="29"/>
      <c r="LE479" s="29"/>
      <c r="LF479" s="29"/>
      <c r="LG479" s="29"/>
      <c r="LH479" s="29"/>
      <c r="LI479" s="29"/>
      <c r="LJ479" s="29"/>
      <c r="LK479" s="29"/>
      <c r="LL479" s="29"/>
      <c r="LM479" s="29"/>
      <c r="LN479" s="29"/>
      <c r="LO479" s="29"/>
      <c r="LP479" s="29"/>
      <c r="LQ479" s="29"/>
      <c r="LR479" s="29"/>
      <c r="LS479" s="29"/>
      <c r="LT479" s="29"/>
      <c r="LU479" s="29"/>
      <c r="LV479" s="29"/>
      <c r="LW479" s="29"/>
      <c r="LX479" s="29"/>
      <c r="LY479" s="29"/>
      <c r="LZ479" s="29"/>
      <c r="MA479" s="29"/>
      <c r="MB479" s="29"/>
      <c r="MC479" s="29"/>
      <c r="MD479" s="29"/>
      <c r="ME479" s="29"/>
      <c r="MF479" s="29"/>
      <c r="MG479" s="29"/>
      <c r="MH479" s="29"/>
      <c r="MI479" s="29"/>
      <c r="MJ479" s="29"/>
      <c r="MK479" s="29"/>
      <c r="ML479" s="29"/>
      <c r="MM479" s="29"/>
      <c r="MN479" s="29"/>
      <c r="MO479" s="29"/>
      <c r="MP479" s="29"/>
      <c r="MQ479" s="29"/>
      <c r="MR479" s="29"/>
      <c r="MS479" s="29"/>
      <c r="MT479" s="29"/>
      <c r="MU479" s="29"/>
      <c r="MV479" s="29"/>
      <c r="MW479" s="29"/>
      <c r="MX479" s="29"/>
      <c r="MY479" s="29"/>
      <c r="MZ479" s="29"/>
      <c r="NA479" s="29"/>
      <c r="NB479" s="29"/>
      <c r="NC479" s="29"/>
      <c r="ND479" s="29"/>
      <c r="NE479" s="29"/>
    </row>
    <row r="480" spans="1:369" ht="16.5" customHeight="1">
      <c r="A480" s="12" t="s">
        <v>6557</v>
      </c>
      <c r="B480" s="12"/>
      <c r="C480" s="30"/>
      <c r="D480" s="12"/>
      <c r="E480" s="35" t="s">
        <v>6734</v>
      </c>
      <c r="F480" s="14" t="s">
        <v>6122</v>
      </c>
      <c r="G480" s="14" t="s">
        <v>6122</v>
      </c>
      <c r="H480" s="15" t="s">
        <v>6733</v>
      </c>
      <c r="I480" s="15">
        <v>1</v>
      </c>
      <c r="J480" s="15">
        <v>0</v>
      </c>
      <c r="K480" s="15">
        <v>0</v>
      </c>
      <c r="L480" s="16" t="s">
        <v>6729</v>
      </c>
      <c r="M480" s="16"/>
      <c r="N480" s="16" t="s">
        <v>45</v>
      </c>
      <c r="O480" s="17">
        <v>0</v>
      </c>
      <c r="P480" s="17">
        <v>120</v>
      </c>
      <c r="Q480" s="17">
        <v>0</v>
      </c>
      <c r="R480" s="18" t="s">
        <v>6566</v>
      </c>
      <c r="S480" s="19">
        <v>60</v>
      </c>
      <c r="T480" s="19">
        <v>110</v>
      </c>
      <c r="U480" s="19">
        <v>2</v>
      </c>
      <c r="V480" s="19">
        <v>55</v>
      </c>
      <c r="W480" s="20">
        <v>0.22</v>
      </c>
      <c r="X480" s="21">
        <v>0</v>
      </c>
      <c r="Y480" s="22" t="s">
        <v>33</v>
      </c>
      <c r="Z480" s="14" t="s">
        <v>5838</v>
      </c>
      <c r="AA480" s="24"/>
      <c r="AB480" s="14"/>
      <c r="AC480" s="14"/>
      <c r="AD480" s="25"/>
      <c r="AE480" s="26"/>
      <c r="AF480" s="27"/>
      <c r="AG480" s="28"/>
      <c r="AH480" s="28"/>
      <c r="AI480" s="28"/>
      <c r="AJ480" s="28"/>
      <c r="AK480" s="28"/>
      <c r="AL480" s="28"/>
      <c r="AM480" s="28"/>
      <c r="AN480" s="28"/>
      <c r="AO480" s="28"/>
      <c r="AP480" s="29"/>
      <c r="AQ480" s="29"/>
      <c r="AR480" s="29"/>
      <c r="AS480" s="29"/>
      <c r="AT480" s="29"/>
      <c r="AU480" s="29"/>
      <c r="AV480" s="29"/>
      <c r="AW480" s="29"/>
      <c r="AX480" s="29"/>
      <c r="AY480" s="29"/>
      <c r="AZ480" s="29"/>
      <c r="BA480" s="29"/>
      <c r="BB480" s="29"/>
      <c r="BC480" s="29"/>
      <c r="BD480" s="29"/>
      <c r="BE480" s="29"/>
      <c r="BF480" s="29"/>
      <c r="BG480" s="29"/>
      <c r="BH480" s="29"/>
      <c r="BI480" s="29"/>
      <c r="BJ480" s="29"/>
      <c r="BK480" s="29"/>
      <c r="BL480" s="29"/>
      <c r="BM480" s="29"/>
      <c r="BN480" s="29"/>
      <c r="BO480" s="29"/>
      <c r="BP480" s="29"/>
      <c r="BQ480" s="29"/>
      <c r="BR480" s="29"/>
      <c r="BS480" s="29"/>
      <c r="BT480" s="29"/>
      <c r="BU480" s="29"/>
      <c r="BV480" s="29"/>
      <c r="BW480" s="29"/>
      <c r="BX480" s="29"/>
      <c r="BY480" s="29"/>
      <c r="BZ480" s="29"/>
      <c r="CA480" s="29"/>
      <c r="CB480" s="29"/>
      <c r="CC480" s="29"/>
      <c r="CD480" s="29"/>
      <c r="CE480" s="29"/>
      <c r="CF480" s="29"/>
      <c r="CG480" s="29"/>
      <c r="CH480" s="29"/>
      <c r="CI480" s="29"/>
      <c r="CJ480" s="29"/>
      <c r="CK480" s="29"/>
      <c r="CL480" s="29"/>
      <c r="CM480" s="29"/>
      <c r="CN480" s="29"/>
      <c r="CO480" s="29"/>
      <c r="CP480" s="29"/>
      <c r="CQ480" s="29"/>
      <c r="CR480" s="29"/>
      <c r="CS480" s="29"/>
      <c r="CT480" s="29"/>
      <c r="CU480" s="29"/>
      <c r="CV480" s="29"/>
      <c r="CW480" s="29"/>
      <c r="CX480" s="29"/>
      <c r="CY480" s="29"/>
      <c r="CZ480" s="29"/>
      <c r="DA480" s="29"/>
      <c r="DB480" s="29"/>
      <c r="DC480" s="29"/>
      <c r="DD480" s="29"/>
      <c r="DE480" s="29"/>
      <c r="DF480" s="29"/>
      <c r="DG480" s="29"/>
      <c r="DH480" s="29"/>
      <c r="DI480" s="29"/>
      <c r="DJ480" s="29"/>
      <c r="DK480" s="29"/>
      <c r="DL480" s="29"/>
      <c r="DM480" s="29"/>
      <c r="DN480" s="29"/>
      <c r="DO480" s="29"/>
      <c r="DP480" s="29"/>
      <c r="DQ480" s="29"/>
      <c r="DR480" s="29"/>
      <c r="DS480" s="29"/>
      <c r="DT480" s="29"/>
      <c r="DU480" s="29"/>
      <c r="DV480" s="29"/>
      <c r="DW480" s="29"/>
      <c r="DX480" s="29"/>
      <c r="DY480" s="29"/>
      <c r="DZ480" s="29"/>
      <c r="EA480" s="29"/>
      <c r="EB480" s="29"/>
      <c r="EC480" s="29"/>
      <c r="ED480" s="29"/>
      <c r="EE480" s="29"/>
      <c r="EF480" s="29"/>
      <c r="EG480" s="29"/>
      <c r="EH480" s="29"/>
      <c r="EI480" s="29"/>
      <c r="EJ480" s="29"/>
      <c r="EK480" s="29"/>
      <c r="EL480" s="29"/>
      <c r="EM480" s="29"/>
      <c r="EN480" s="29"/>
      <c r="EO480" s="29"/>
      <c r="EP480" s="29"/>
      <c r="EQ480" s="29"/>
      <c r="ER480" s="29"/>
      <c r="ES480" s="29"/>
      <c r="ET480" s="29"/>
      <c r="EU480" s="29"/>
      <c r="EV480" s="29"/>
      <c r="EW480" s="29"/>
      <c r="EX480" s="29"/>
      <c r="EY480" s="29"/>
      <c r="EZ480" s="29"/>
      <c r="FA480" s="29"/>
      <c r="FB480" s="29"/>
      <c r="FC480" s="29"/>
      <c r="FD480" s="29"/>
      <c r="FE480" s="29"/>
      <c r="FF480" s="29"/>
      <c r="FG480" s="29"/>
      <c r="FH480" s="29"/>
      <c r="FI480" s="29"/>
      <c r="FJ480" s="29"/>
      <c r="FK480" s="29"/>
      <c r="FL480" s="29"/>
      <c r="FM480" s="29"/>
      <c r="FN480" s="29"/>
      <c r="FO480" s="29"/>
      <c r="FP480" s="29"/>
      <c r="FQ480" s="29"/>
      <c r="FR480" s="29"/>
      <c r="FS480" s="29"/>
      <c r="FT480" s="29"/>
      <c r="FU480" s="29"/>
      <c r="FV480" s="29"/>
      <c r="FW480" s="29"/>
      <c r="FX480" s="29"/>
      <c r="FY480" s="29"/>
      <c r="FZ480" s="29"/>
      <c r="GA480" s="29"/>
      <c r="GB480" s="29"/>
      <c r="GC480" s="29"/>
      <c r="GD480" s="29"/>
      <c r="GE480" s="29"/>
      <c r="GF480" s="29"/>
      <c r="GG480" s="29"/>
      <c r="GH480" s="29"/>
      <c r="GI480" s="29"/>
      <c r="GJ480" s="29"/>
      <c r="GK480" s="29"/>
      <c r="GL480" s="29"/>
      <c r="GM480" s="29"/>
      <c r="GN480" s="29"/>
      <c r="GO480" s="29"/>
      <c r="GP480" s="29"/>
      <c r="GQ480" s="29"/>
      <c r="GR480" s="29"/>
      <c r="GS480" s="29"/>
      <c r="GT480" s="29"/>
      <c r="GU480" s="29"/>
      <c r="GV480" s="29"/>
      <c r="GW480" s="29"/>
      <c r="GX480" s="29"/>
      <c r="GY480" s="29"/>
      <c r="GZ480" s="29"/>
      <c r="HA480" s="29"/>
      <c r="HB480" s="29"/>
      <c r="HC480" s="29"/>
      <c r="HD480" s="29"/>
      <c r="HE480" s="29"/>
      <c r="HF480" s="29"/>
      <c r="HG480" s="29"/>
      <c r="HH480" s="29"/>
      <c r="HI480" s="29"/>
      <c r="HJ480" s="29"/>
      <c r="HK480" s="29"/>
      <c r="HL480" s="29"/>
      <c r="HM480" s="29"/>
      <c r="HN480" s="29"/>
      <c r="HO480" s="29"/>
      <c r="HP480" s="29"/>
      <c r="HQ480" s="29"/>
      <c r="HR480" s="29"/>
      <c r="HS480" s="29"/>
      <c r="HT480" s="29"/>
      <c r="HU480" s="29"/>
      <c r="HV480" s="29"/>
      <c r="HW480" s="29"/>
      <c r="HX480" s="29"/>
      <c r="HY480" s="29"/>
      <c r="HZ480" s="29"/>
      <c r="IA480" s="29"/>
      <c r="IB480" s="29"/>
      <c r="IC480" s="29"/>
      <c r="ID480" s="29"/>
      <c r="IE480" s="29"/>
      <c r="IF480" s="29"/>
      <c r="IG480" s="29"/>
      <c r="IH480" s="29"/>
      <c r="II480" s="29"/>
      <c r="IJ480" s="29"/>
      <c r="IK480" s="29"/>
      <c r="IL480" s="29"/>
      <c r="IM480" s="29"/>
      <c r="IN480" s="29"/>
      <c r="IO480" s="29"/>
      <c r="IP480" s="29"/>
      <c r="IQ480" s="29"/>
      <c r="IR480" s="29"/>
      <c r="IS480" s="29"/>
      <c r="IT480" s="29"/>
      <c r="IU480" s="29"/>
      <c r="IV480" s="29"/>
      <c r="IW480" s="29"/>
      <c r="IX480" s="29"/>
      <c r="IY480" s="29"/>
      <c r="IZ480" s="29"/>
      <c r="JA480" s="29"/>
      <c r="JB480" s="29"/>
      <c r="JC480" s="29"/>
      <c r="JD480" s="29"/>
      <c r="JE480" s="29"/>
      <c r="JF480" s="29"/>
      <c r="JG480" s="29"/>
      <c r="JH480" s="29"/>
      <c r="JI480" s="29"/>
      <c r="JJ480" s="29"/>
      <c r="JK480" s="29"/>
      <c r="JL480" s="29"/>
      <c r="JM480" s="29"/>
      <c r="JN480" s="29"/>
      <c r="JO480" s="29"/>
      <c r="JP480" s="29"/>
      <c r="JQ480" s="29"/>
      <c r="JR480" s="29"/>
      <c r="JS480" s="29"/>
      <c r="JT480" s="29"/>
      <c r="JU480" s="29"/>
      <c r="JV480" s="29"/>
      <c r="JW480" s="29"/>
      <c r="JX480" s="29"/>
      <c r="JY480" s="29"/>
      <c r="JZ480" s="29"/>
      <c r="KA480" s="29"/>
      <c r="KB480" s="29"/>
      <c r="KC480" s="29"/>
      <c r="KD480" s="29"/>
      <c r="KE480" s="29"/>
      <c r="KF480" s="29"/>
      <c r="KG480" s="29"/>
      <c r="KH480" s="29"/>
      <c r="KI480" s="29"/>
      <c r="KJ480" s="29"/>
      <c r="KK480" s="29"/>
      <c r="KL480" s="29"/>
      <c r="KM480" s="29"/>
      <c r="KN480" s="29"/>
      <c r="KO480" s="29"/>
      <c r="KP480" s="29"/>
      <c r="KQ480" s="29"/>
      <c r="KR480" s="29"/>
      <c r="KS480" s="29"/>
      <c r="KT480" s="29"/>
      <c r="KU480" s="29"/>
      <c r="KV480" s="29"/>
      <c r="KW480" s="29"/>
      <c r="KX480" s="29"/>
      <c r="KY480" s="29"/>
      <c r="KZ480" s="29"/>
      <c r="LA480" s="29"/>
      <c r="LB480" s="29"/>
      <c r="LC480" s="29"/>
      <c r="LD480" s="29"/>
      <c r="LE480" s="29"/>
      <c r="LF480" s="29"/>
      <c r="LG480" s="29"/>
      <c r="LH480" s="29"/>
      <c r="LI480" s="29"/>
      <c r="LJ480" s="29"/>
      <c r="LK480" s="29"/>
      <c r="LL480" s="29"/>
      <c r="LM480" s="29"/>
      <c r="LN480" s="29"/>
      <c r="LO480" s="29"/>
      <c r="LP480" s="29"/>
      <c r="LQ480" s="29"/>
      <c r="LR480" s="29"/>
      <c r="LS480" s="29"/>
      <c r="LT480" s="29"/>
      <c r="LU480" s="29"/>
      <c r="LV480" s="29"/>
      <c r="LW480" s="29"/>
      <c r="LX480" s="29"/>
      <c r="LY480" s="29"/>
      <c r="LZ480" s="29"/>
      <c r="MA480" s="29"/>
      <c r="MB480" s="29"/>
      <c r="MC480" s="29"/>
      <c r="MD480" s="29"/>
      <c r="ME480" s="29"/>
      <c r="MF480" s="29"/>
      <c r="MG480" s="29"/>
      <c r="MH480" s="29"/>
      <c r="MI480" s="29"/>
      <c r="MJ480" s="29"/>
      <c r="MK480" s="29"/>
      <c r="ML480" s="29"/>
      <c r="MM480" s="29"/>
      <c r="MN480" s="29"/>
      <c r="MO480" s="29"/>
      <c r="MP480" s="29"/>
      <c r="MQ480" s="29"/>
      <c r="MR480" s="29"/>
      <c r="MS480" s="29"/>
      <c r="MT480" s="29"/>
      <c r="MU480" s="29"/>
      <c r="MV480" s="29"/>
      <c r="MW480" s="29"/>
      <c r="MX480" s="29"/>
      <c r="MY480" s="29"/>
      <c r="MZ480" s="29"/>
      <c r="NA480" s="29"/>
      <c r="NB480" s="29"/>
      <c r="NC480" s="29"/>
      <c r="ND480" s="29"/>
      <c r="NE480" s="29"/>
    </row>
    <row r="481" spans="1:369" ht="16.5" customHeight="1">
      <c r="A481" s="12" t="s">
        <v>6557</v>
      </c>
      <c r="B481" s="12"/>
      <c r="C481" s="30"/>
      <c r="D481" s="12"/>
      <c r="E481" s="35" t="s">
        <v>478</v>
      </c>
      <c r="F481" s="14" t="s">
        <v>548</v>
      </c>
      <c r="G481" s="14" t="s">
        <v>5632</v>
      </c>
      <c r="H481" s="15" t="s">
        <v>3256</v>
      </c>
      <c r="I481" s="15">
        <v>42</v>
      </c>
      <c r="J481" s="15">
        <v>5</v>
      </c>
      <c r="K481" s="15">
        <v>0</v>
      </c>
      <c r="L481" s="16" t="s">
        <v>6707</v>
      </c>
      <c r="M481" s="16"/>
      <c r="N481" s="16" t="s">
        <v>45</v>
      </c>
      <c r="O481" s="17">
        <v>180</v>
      </c>
      <c r="P481" s="17">
        <v>8580</v>
      </c>
      <c r="Q481" s="17">
        <v>0.2</v>
      </c>
      <c r="R481" s="18" t="s">
        <v>6566</v>
      </c>
      <c r="S481" s="19" t="s">
        <v>89</v>
      </c>
      <c r="T481" s="19">
        <v>110</v>
      </c>
      <c r="U481" s="19">
        <v>0.18181818181818182</v>
      </c>
      <c r="V481" s="19">
        <v>605</v>
      </c>
      <c r="W481" s="20">
        <v>0.02</v>
      </c>
      <c r="X481" s="21">
        <v>3.9432</v>
      </c>
      <c r="Y481" s="22" t="s">
        <v>33</v>
      </c>
      <c r="Z481" s="14" t="s">
        <v>5838</v>
      </c>
      <c r="AA481" s="24"/>
      <c r="AB481" s="14"/>
      <c r="AC481" s="14"/>
      <c r="AD481" s="25"/>
      <c r="AE481" s="26"/>
      <c r="AF481" s="27"/>
      <c r="AP481" s="29"/>
      <c r="AQ481" s="29"/>
      <c r="AR481" s="29"/>
      <c r="AS481" s="29"/>
      <c r="AT481" s="29"/>
      <c r="AU481" s="29"/>
      <c r="AV481" s="29"/>
      <c r="AW481" s="29"/>
      <c r="AX481" s="29"/>
      <c r="AY481" s="29"/>
      <c r="AZ481" s="29"/>
      <c r="BA481" s="29"/>
      <c r="BB481" s="29"/>
      <c r="BC481" s="29"/>
      <c r="BD481" s="29"/>
      <c r="BE481" s="29"/>
      <c r="BF481" s="29"/>
      <c r="BG481" s="29"/>
      <c r="BH481" s="29"/>
      <c r="BI481" s="29"/>
      <c r="BJ481" s="29"/>
      <c r="BK481" s="29"/>
      <c r="BL481" s="29"/>
      <c r="BM481" s="29"/>
      <c r="BN481" s="29"/>
      <c r="BO481" s="29"/>
      <c r="BP481" s="29"/>
      <c r="BQ481" s="29"/>
      <c r="BR481" s="29"/>
      <c r="BS481" s="29"/>
      <c r="BT481" s="29"/>
      <c r="BU481" s="29"/>
      <c r="BV481" s="29"/>
      <c r="BW481" s="29"/>
      <c r="BX481" s="29"/>
      <c r="BY481" s="29"/>
      <c r="BZ481" s="29"/>
      <c r="CA481" s="29"/>
      <c r="CB481" s="29"/>
      <c r="CC481" s="29"/>
      <c r="CD481" s="29"/>
      <c r="CE481" s="29"/>
      <c r="CF481" s="29"/>
      <c r="CG481" s="29"/>
      <c r="CH481" s="29"/>
      <c r="CI481" s="29"/>
      <c r="CJ481" s="29"/>
      <c r="CK481" s="29"/>
      <c r="CL481" s="29"/>
      <c r="CM481" s="29"/>
      <c r="CN481" s="29"/>
      <c r="CO481" s="29"/>
      <c r="CP481" s="29"/>
      <c r="CQ481" s="29"/>
      <c r="CR481" s="29"/>
      <c r="CS481" s="29"/>
      <c r="CT481" s="29"/>
      <c r="CU481" s="29"/>
      <c r="CV481" s="29"/>
      <c r="CW481" s="29"/>
      <c r="CX481" s="29"/>
      <c r="CY481" s="29"/>
      <c r="CZ481" s="29"/>
      <c r="DA481" s="29"/>
      <c r="DB481" s="29"/>
      <c r="DC481" s="29"/>
      <c r="DD481" s="29"/>
      <c r="DE481" s="29"/>
      <c r="DF481" s="29"/>
      <c r="DG481" s="29"/>
      <c r="DH481" s="29"/>
      <c r="DI481" s="29"/>
      <c r="DJ481" s="29"/>
      <c r="DK481" s="29"/>
      <c r="DL481" s="29"/>
      <c r="DM481" s="29"/>
      <c r="DN481" s="29"/>
      <c r="DO481" s="29"/>
      <c r="DP481" s="29"/>
      <c r="DQ481" s="29"/>
      <c r="DR481" s="29"/>
      <c r="DS481" s="29"/>
      <c r="DT481" s="29"/>
      <c r="DU481" s="29"/>
      <c r="DV481" s="29"/>
      <c r="DW481" s="29"/>
      <c r="DX481" s="29"/>
      <c r="DY481" s="29"/>
      <c r="DZ481" s="29"/>
      <c r="EA481" s="29"/>
      <c r="EB481" s="29"/>
      <c r="EC481" s="29"/>
      <c r="ED481" s="29"/>
      <c r="EE481" s="29"/>
      <c r="EF481" s="29"/>
      <c r="EG481" s="29"/>
      <c r="EH481" s="29"/>
      <c r="EI481" s="29"/>
      <c r="EJ481" s="29"/>
      <c r="EK481" s="29"/>
      <c r="EL481" s="29"/>
      <c r="EM481" s="29"/>
      <c r="EN481" s="29"/>
      <c r="EO481" s="29"/>
      <c r="EP481" s="29"/>
      <c r="EQ481" s="29"/>
      <c r="ER481" s="29"/>
      <c r="ES481" s="29"/>
      <c r="ET481" s="29"/>
      <c r="EU481" s="29"/>
      <c r="EV481" s="29"/>
      <c r="EW481" s="29"/>
      <c r="EX481" s="29"/>
      <c r="EY481" s="29"/>
      <c r="EZ481" s="29"/>
      <c r="FA481" s="29"/>
      <c r="FB481" s="29"/>
      <c r="FC481" s="29"/>
      <c r="FD481" s="29"/>
      <c r="FE481" s="29"/>
      <c r="FF481" s="29"/>
      <c r="FG481" s="29"/>
      <c r="FH481" s="29"/>
      <c r="FI481" s="29"/>
      <c r="FJ481" s="29"/>
      <c r="FK481" s="29"/>
      <c r="FL481" s="29"/>
      <c r="FM481" s="29"/>
      <c r="FN481" s="29"/>
      <c r="FO481" s="29"/>
      <c r="FP481" s="29"/>
      <c r="FQ481" s="29"/>
      <c r="FR481" s="29"/>
      <c r="FS481" s="29"/>
      <c r="FT481" s="29"/>
      <c r="FU481" s="29"/>
      <c r="FV481" s="29"/>
      <c r="FW481" s="29"/>
      <c r="FX481" s="29"/>
      <c r="FY481" s="29"/>
      <c r="FZ481" s="29"/>
      <c r="GA481" s="29"/>
      <c r="GB481" s="29"/>
      <c r="GC481" s="29"/>
      <c r="GD481" s="29"/>
      <c r="GE481" s="29"/>
      <c r="GF481" s="29"/>
      <c r="GG481" s="29"/>
      <c r="GH481" s="29"/>
      <c r="GI481" s="29"/>
      <c r="GJ481" s="29"/>
      <c r="GK481" s="29"/>
      <c r="GL481" s="29"/>
      <c r="GM481" s="29"/>
      <c r="GN481" s="29"/>
      <c r="GO481" s="29"/>
      <c r="GP481" s="29"/>
      <c r="GQ481" s="29"/>
      <c r="GR481" s="29"/>
      <c r="GS481" s="29"/>
      <c r="GT481" s="29"/>
      <c r="GU481" s="29"/>
      <c r="GV481" s="29"/>
      <c r="GW481" s="29"/>
      <c r="GX481" s="29"/>
      <c r="GY481" s="29"/>
      <c r="GZ481" s="29"/>
      <c r="HA481" s="29"/>
      <c r="HB481" s="29"/>
      <c r="HC481" s="29"/>
      <c r="HD481" s="29"/>
      <c r="HE481" s="29"/>
      <c r="HF481" s="29"/>
      <c r="HG481" s="29"/>
      <c r="HH481" s="29"/>
      <c r="HI481" s="29"/>
      <c r="HJ481" s="29"/>
      <c r="HK481" s="29"/>
      <c r="HL481" s="29"/>
      <c r="HM481" s="29"/>
      <c r="HN481" s="29"/>
      <c r="HO481" s="29"/>
      <c r="HP481" s="29"/>
      <c r="HQ481" s="29"/>
      <c r="HR481" s="29"/>
      <c r="HS481" s="29"/>
      <c r="HT481" s="29"/>
      <c r="HU481" s="29"/>
      <c r="HV481" s="29"/>
      <c r="HW481" s="29"/>
      <c r="HX481" s="29"/>
      <c r="HY481" s="29"/>
      <c r="HZ481" s="29"/>
      <c r="IA481" s="29"/>
      <c r="IB481" s="29"/>
      <c r="IC481" s="29"/>
      <c r="ID481" s="29"/>
      <c r="IE481" s="29"/>
      <c r="IF481" s="29"/>
      <c r="IG481" s="29"/>
      <c r="IH481" s="29"/>
      <c r="II481" s="29"/>
      <c r="IJ481" s="29"/>
      <c r="IK481" s="29"/>
      <c r="IL481" s="29"/>
      <c r="IM481" s="29"/>
      <c r="IN481" s="29"/>
      <c r="IO481" s="29"/>
      <c r="IP481" s="29"/>
      <c r="IQ481" s="29"/>
      <c r="IR481" s="29"/>
      <c r="IS481" s="29"/>
      <c r="IT481" s="29"/>
      <c r="IU481" s="29"/>
      <c r="IV481" s="29"/>
      <c r="IW481" s="29"/>
      <c r="IX481" s="29"/>
      <c r="IY481" s="29"/>
      <c r="IZ481" s="29"/>
      <c r="JA481" s="29"/>
      <c r="JB481" s="29"/>
      <c r="JC481" s="29"/>
      <c r="JD481" s="29"/>
      <c r="JE481" s="29"/>
      <c r="JF481" s="29"/>
      <c r="JG481" s="29"/>
      <c r="JH481" s="29"/>
      <c r="JI481" s="29"/>
      <c r="JJ481" s="29"/>
      <c r="JK481" s="29"/>
      <c r="JL481" s="29"/>
      <c r="JM481" s="29"/>
      <c r="JN481" s="29"/>
      <c r="JO481" s="29"/>
      <c r="JP481" s="29"/>
      <c r="JQ481" s="29"/>
      <c r="JR481" s="29"/>
      <c r="JS481" s="29"/>
      <c r="JT481" s="29"/>
      <c r="JU481" s="29"/>
      <c r="JV481" s="29"/>
      <c r="JW481" s="29"/>
      <c r="JX481" s="29"/>
      <c r="JY481" s="29"/>
      <c r="JZ481" s="29"/>
      <c r="KA481" s="29"/>
      <c r="KB481" s="29"/>
      <c r="KC481" s="29"/>
      <c r="KD481" s="29"/>
      <c r="KE481" s="29"/>
      <c r="KF481" s="29"/>
      <c r="KG481" s="29"/>
      <c r="KH481" s="29"/>
      <c r="KI481" s="29"/>
      <c r="KJ481" s="29"/>
      <c r="KK481" s="29"/>
      <c r="KL481" s="29"/>
      <c r="KM481" s="29"/>
      <c r="KN481" s="29"/>
      <c r="KO481" s="29"/>
      <c r="KP481" s="29"/>
      <c r="KQ481" s="29"/>
      <c r="KR481" s="29"/>
      <c r="KS481" s="29"/>
      <c r="KT481" s="29"/>
      <c r="KU481" s="29"/>
      <c r="KV481" s="29"/>
      <c r="KW481" s="29"/>
      <c r="KX481" s="29"/>
      <c r="KY481" s="29"/>
      <c r="KZ481" s="29"/>
      <c r="LA481" s="29"/>
      <c r="LB481" s="29"/>
      <c r="LC481" s="29"/>
      <c r="LD481" s="29"/>
      <c r="LE481" s="29"/>
      <c r="LF481" s="29"/>
      <c r="LG481" s="29"/>
      <c r="LH481" s="29"/>
      <c r="LI481" s="29"/>
      <c r="LJ481" s="29"/>
      <c r="LK481" s="29"/>
      <c r="LL481" s="29"/>
      <c r="LM481" s="29"/>
      <c r="LN481" s="29"/>
      <c r="LO481" s="29"/>
      <c r="LP481" s="29"/>
      <c r="LQ481" s="29"/>
      <c r="LR481" s="29"/>
      <c r="LS481" s="29"/>
      <c r="LT481" s="29"/>
      <c r="LU481" s="29"/>
      <c r="LV481" s="29"/>
      <c r="LW481" s="29"/>
      <c r="LX481" s="29"/>
      <c r="LY481" s="29"/>
      <c r="LZ481" s="29"/>
      <c r="MA481" s="29"/>
      <c r="MB481" s="29"/>
      <c r="MC481" s="29"/>
      <c r="MD481" s="29"/>
      <c r="ME481" s="29"/>
      <c r="MF481" s="29"/>
      <c r="MG481" s="29"/>
      <c r="MH481" s="29"/>
      <c r="MI481" s="29"/>
      <c r="MJ481" s="29"/>
      <c r="MK481" s="29"/>
      <c r="ML481" s="29"/>
      <c r="MM481" s="29"/>
      <c r="MN481" s="29"/>
      <c r="MO481" s="29"/>
      <c r="MP481" s="29"/>
      <c r="MQ481" s="29"/>
      <c r="MR481" s="29"/>
      <c r="MS481" s="29"/>
      <c r="MT481" s="29"/>
      <c r="MU481" s="29"/>
      <c r="MV481" s="29"/>
      <c r="MW481" s="29"/>
      <c r="MX481" s="29"/>
      <c r="MY481" s="29"/>
      <c r="MZ481" s="29"/>
      <c r="NA481" s="29"/>
      <c r="NB481" s="29"/>
      <c r="NC481" s="29"/>
      <c r="ND481" s="29"/>
      <c r="NE481" s="29"/>
    </row>
    <row r="482" spans="1:369" ht="16.5" customHeight="1">
      <c r="A482" s="12" t="s">
        <v>6557</v>
      </c>
      <c r="B482" s="12"/>
      <c r="C482" s="30"/>
      <c r="D482" s="12"/>
      <c r="E482" s="35" t="s">
        <v>4642</v>
      </c>
      <c r="F482" s="14" t="s">
        <v>5636</v>
      </c>
      <c r="G482" s="14" t="s">
        <v>5637</v>
      </c>
      <c r="H482" s="15">
        <v>110</v>
      </c>
      <c r="I482" s="15">
        <v>4</v>
      </c>
      <c r="J482" s="15">
        <v>0</v>
      </c>
      <c r="K482" s="15">
        <v>0</v>
      </c>
      <c r="L482" s="16" t="s">
        <v>6707</v>
      </c>
      <c r="M482" s="16"/>
      <c r="N482" s="16" t="s">
        <v>45</v>
      </c>
      <c r="O482" s="17">
        <v>60</v>
      </c>
      <c r="P482" s="17">
        <v>0</v>
      </c>
      <c r="Q482" s="17">
        <v>0</v>
      </c>
      <c r="R482" s="18" t="s">
        <v>6566</v>
      </c>
      <c r="S482" s="19">
        <v>60</v>
      </c>
      <c r="T482" s="19">
        <v>110</v>
      </c>
      <c r="U482" s="19">
        <v>1.6363636363636365E-2</v>
      </c>
      <c r="V482" s="19">
        <v>6722.2222222222217</v>
      </c>
      <c r="W482" s="20">
        <v>1.8E-3</v>
      </c>
      <c r="X482" s="21">
        <v>0.432</v>
      </c>
      <c r="Y482" s="22" t="s">
        <v>33</v>
      </c>
      <c r="Z482" s="14" t="s">
        <v>5838</v>
      </c>
      <c r="AA482" s="24"/>
      <c r="AB482" s="14"/>
      <c r="AC482" s="14"/>
      <c r="AD482" s="25"/>
      <c r="AE482" s="26"/>
      <c r="AF482" s="27"/>
      <c r="AP482" s="29"/>
      <c r="AQ482" s="29"/>
      <c r="AR482" s="29"/>
      <c r="AS482" s="29"/>
      <c r="AT482" s="29"/>
      <c r="AU482" s="29"/>
      <c r="AV482" s="29"/>
      <c r="AW482" s="29"/>
      <c r="AX482" s="29"/>
      <c r="AY482" s="29"/>
      <c r="AZ482" s="29"/>
      <c r="BA482" s="29"/>
      <c r="BB482" s="29"/>
      <c r="BC482" s="29"/>
      <c r="BD482" s="29"/>
      <c r="BE482" s="29"/>
      <c r="BF482" s="29"/>
      <c r="BG482" s="29"/>
      <c r="BH482" s="29"/>
      <c r="BI482" s="29"/>
      <c r="BJ482" s="29"/>
      <c r="BK482" s="29"/>
      <c r="BL482" s="29"/>
      <c r="BM482" s="29"/>
      <c r="BN482" s="29"/>
      <c r="BO482" s="29"/>
      <c r="BP482" s="29"/>
      <c r="BQ482" s="29"/>
      <c r="BR482" s="29"/>
      <c r="BS482" s="29"/>
      <c r="BT482" s="29"/>
      <c r="BU482" s="29"/>
      <c r="BV482" s="29"/>
      <c r="BW482" s="29"/>
      <c r="BX482" s="29"/>
      <c r="BY482" s="29"/>
      <c r="BZ482" s="29"/>
      <c r="CA482" s="29"/>
      <c r="CB482" s="29"/>
      <c r="CC482" s="29"/>
      <c r="CD482" s="29"/>
      <c r="CE482" s="29"/>
      <c r="CF482" s="29"/>
      <c r="CG482" s="29"/>
      <c r="CH482" s="29"/>
      <c r="CI482" s="29"/>
      <c r="CJ482" s="29"/>
      <c r="CK482" s="29"/>
      <c r="CL482" s="29"/>
      <c r="CM482" s="29"/>
      <c r="CN482" s="29"/>
      <c r="CO482" s="29"/>
      <c r="CP482" s="29"/>
      <c r="CQ482" s="29"/>
      <c r="CR482" s="29"/>
      <c r="CS482" s="29"/>
      <c r="CT482" s="29"/>
      <c r="CU482" s="29"/>
      <c r="CV482" s="29"/>
      <c r="CW482" s="29"/>
      <c r="CX482" s="29"/>
      <c r="CY482" s="29"/>
      <c r="CZ482" s="29"/>
      <c r="DA482" s="29"/>
      <c r="DB482" s="29"/>
      <c r="DC482" s="29"/>
      <c r="DD482" s="29"/>
      <c r="DE482" s="29"/>
      <c r="DF482" s="29"/>
      <c r="DG482" s="29"/>
      <c r="DH482" s="29"/>
      <c r="DI482" s="29"/>
      <c r="DJ482" s="29"/>
      <c r="DK482" s="29"/>
      <c r="DL482" s="29"/>
      <c r="DM482" s="29"/>
      <c r="DN482" s="29"/>
      <c r="DO482" s="29"/>
      <c r="DP482" s="29"/>
      <c r="DQ482" s="29"/>
      <c r="DR482" s="29"/>
      <c r="DS482" s="29"/>
      <c r="DT482" s="29"/>
      <c r="DU482" s="29"/>
      <c r="DV482" s="29"/>
      <c r="DW482" s="29"/>
      <c r="DX482" s="29"/>
      <c r="DY482" s="29"/>
      <c r="DZ482" s="29"/>
      <c r="EA482" s="29"/>
      <c r="EB482" s="29"/>
      <c r="EC482" s="29"/>
      <c r="ED482" s="29"/>
      <c r="EE482" s="29"/>
      <c r="EF482" s="29"/>
      <c r="EG482" s="29"/>
      <c r="EH482" s="29"/>
      <c r="EI482" s="29"/>
      <c r="EJ482" s="29"/>
      <c r="EK482" s="29"/>
      <c r="EL482" s="29"/>
      <c r="EM482" s="29"/>
      <c r="EN482" s="29"/>
      <c r="EO482" s="29"/>
      <c r="EP482" s="29"/>
      <c r="EQ482" s="29"/>
      <c r="ER482" s="29"/>
      <c r="ES482" s="29"/>
      <c r="ET482" s="29"/>
      <c r="EU482" s="29"/>
      <c r="EV482" s="29"/>
      <c r="EW482" s="29"/>
      <c r="EX482" s="29"/>
      <c r="EY482" s="29"/>
      <c r="EZ482" s="29"/>
      <c r="FA482" s="29"/>
      <c r="FB482" s="29"/>
      <c r="FC482" s="29"/>
      <c r="FD482" s="29"/>
      <c r="FE482" s="29"/>
      <c r="FF482" s="29"/>
      <c r="FG482" s="29"/>
      <c r="FH482" s="29"/>
      <c r="FI482" s="29"/>
      <c r="FJ482" s="29"/>
      <c r="FK482" s="29"/>
      <c r="FL482" s="29"/>
      <c r="FM482" s="29"/>
      <c r="FN482" s="29"/>
      <c r="FO482" s="29"/>
      <c r="FP482" s="29"/>
      <c r="FQ482" s="29"/>
      <c r="FR482" s="29"/>
      <c r="FS482" s="29"/>
      <c r="FT482" s="29"/>
      <c r="FU482" s="29"/>
      <c r="FV482" s="29"/>
      <c r="FW482" s="29"/>
      <c r="FX482" s="29"/>
      <c r="FY482" s="29"/>
      <c r="FZ482" s="29"/>
      <c r="GA482" s="29"/>
      <c r="GB482" s="29"/>
      <c r="GC482" s="29"/>
      <c r="GD482" s="29"/>
      <c r="GE482" s="29"/>
      <c r="GF482" s="29"/>
      <c r="GG482" s="29"/>
      <c r="GH482" s="29"/>
      <c r="GI482" s="29"/>
      <c r="GJ482" s="29"/>
      <c r="GK482" s="29"/>
      <c r="GL482" s="29"/>
      <c r="GM482" s="29"/>
      <c r="GN482" s="29"/>
      <c r="GO482" s="29"/>
      <c r="GP482" s="29"/>
      <c r="GQ482" s="29"/>
      <c r="GR482" s="29"/>
      <c r="GS482" s="29"/>
      <c r="GT482" s="29"/>
      <c r="GU482" s="29"/>
      <c r="GV482" s="29"/>
      <c r="GW482" s="29"/>
      <c r="GX482" s="29"/>
      <c r="GY482" s="29"/>
      <c r="GZ482" s="29"/>
      <c r="HA482" s="29"/>
      <c r="HB482" s="29"/>
      <c r="HC482" s="29"/>
      <c r="HD482" s="29"/>
      <c r="HE482" s="29"/>
      <c r="HF482" s="29"/>
      <c r="HG482" s="29"/>
      <c r="HH482" s="29"/>
      <c r="HI482" s="29"/>
      <c r="HJ482" s="29"/>
      <c r="HK482" s="29"/>
      <c r="HL482" s="29"/>
      <c r="HM482" s="29"/>
      <c r="HN482" s="29"/>
      <c r="HO482" s="29"/>
      <c r="HP482" s="29"/>
      <c r="HQ482" s="29"/>
      <c r="HR482" s="29"/>
      <c r="HS482" s="29"/>
      <c r="HT482" s="29"/>
      <c r="HU482" s="29"/>
      <c r="HV482" s="29"/>
      <c r="HW482" s="29"/>
      <c r="HX482" s="29"/>
      <c r="HY482" s="29"/>
      <c r="HZ482" s="29"/>
      <c r="IA482" s="29"/>
      <c r="IB482" s="29"/>
      <c r="IC482" s="29"/>
      <c r="ID482" s="29"/>
      <c r="IE482" s="29"/>
      <c r="IF482" s="29"/>
      <c r="IG482" s="29"/>
      <c r="IH482" s="29"/>
      <c r="II482" s="29"/>
      <c r="IJ482" s="29"/>
      <c r="IK482" s="29"/>
      <c r="IL482" s="29"/>
      <c r="IM482" s="29"/>
      <c r="IN482" s="29"/>
      <c r="IO482" s="29"/>
      <c r="IP482" s="29"/>
      <c r="IQ482" s="29"/>
      <c r="IR482" s="29"/>
      <c r="IS482" s="29"/>
      <c r="IT482" s="29"/>
      <c r="IU482" s="29"/>
      <c r="IV482" s="29"/>
      <c r="IW482" s="29"/>
      <c r="IX482" s="29"/>
      <c r="IY482" s="29"/>
      <c r="IZ482" s="29"/>
      <c r="JA482" s="29"/>
      <c r="JB482" s="29"/>
      <c r="JC482" s="29"/>
      <c r="JD482" s="29"/>
      <c r="JE482" s="29"/>
      <c r="JF482" s="29"/>
      <c r="JG482" s="29"/>
      <c r="JH482" s="29"/>
      <c r="JI482" s="29"/>
      <c r="JJ482" s="29"/>
      <c r="JK482" s="29"/>
      <c r="JL482" s="29"/>
      <c r="JM482" s="29"/>
      <c r="JN482" s="29"/>
      <c r="JO482" s="29"/>
      <c r="JP482" s="29"/>
      <c r="JQ482" s="29"/>
      <c r="JR482" s="29"/>
      <c r="JS482" s="29"/>
      <c r="JT482" s="29"/>
      <c r="JU482" s="29"/>
      <c r="JV482" s="29"/>
      <c r="JW482" s="29"/>
      <c r="JX482" s="29"/>
      <c r="JY482" s="29"/>
      <c r="JZ482" s="29"/>
      <c r="KA482" s="29"/>
      <c r="KB482" s="29"/>
      <c r="KC482" s="29"/>
      <c r="KD482" s="29"/>
      <c r="KE482" s="29"/>
      <c r="KF482" s="29"/>
      <c r="KG482" s="29"/>
      <c r="KH482" s="29"/>
      <c r="KI482" s="29"/>
      <c r="KJ482" s="29"/>
      <c r="KK482" s="29"/>
      <c r="KL482" s="29"/>
      <c r="KM482" s="29"/>
      <c r="KN482" s="29"/>
      <c r="KO482" s="29"/>
      <c r="KP482" s="29"/>
      <c r="KQ482" s="29"/>
      <c r="KR482" s="29"/>
      <c r="KS482" s="29"/>
      <c r="KT482" s="29"/>
      <c r="KU482" s="29"/>
      <c r="KV482" s="29"/>
      <c r="KW482" s="29"/>
      <c r="KX482" s="29"/>
      <c r="KY482" s="29"/>
      <c r="KZ482" s="29"/>
      <c r="LA482" s="29"/>
      <c r="LB482" s="29"/>
      <c r="LC482" s="29"/>
      <c r="LD482" s="29"/>
      <c r="LE482" s="29"/>
      <c r="LF482" s="29"/>
      <c r="LG482" s="29"/>
      <c r="LH482" s="29"/>
      <c r="LI482" s="29"/>
      <c r="LJ482" s="29"/>
      <c r="LK482" s="29"/>
      <c r="LL482" s="29"/>
      <c r="LM482" s="29"/>
      <c r="LN482" s="29"/>
      <c r="LO482" s="29"/>
      <c r="LP482" s="29"/>
      <c r="LQ482" s="29"/>
      <c r="LR482" s="29"/>
      <c r="LS482" s="29"/>
      <c r="LT482" s="29"/>
      <c r="LU482" s="29"/>
      <c r="LV482" s="29"/>
      <c r="LW482" s="29"/>
      <c r="LX482" s="29"/>
      <c r="LY482" s="29"/>
      <c r="LZ482" s="29"/>
      <c r="MA482" s="29"/>
      <c r="MB482" s="29"/>
      <c r="MC482" s="29"/>
      <c r="MD482" s="29"/>
      <c r="ME482" s="29"/>
      <c r="MF482" s="29"/>
      <c r="MG482" s="29"/>
      <c r="MH482" s="29"/>
      <c r="MI482" s="29"/>
      <c r="MJ482" s="29"/>
      <c r="MK482" s="29"/>
      <c r="ML482" s="29"/>
      <c r="MM482" s="29"/>
      <c r="MN482" s="29"/>
      <c r="MO482" s="29"/>
      <c r="MP482" s="29"/>
      <c r="MQ482" s="29"/>
      <c r="MR482" s="29"/>
      <c r="MS482" s="29"/>
      <c r="MT482" s="29"/>
      <c r="MU482" s="29"/>
      <c r="MV482" s="29"/>
      <c r="MW482" s="29"/>
      <c r="MX482" s="29"/>
      <c r="MY482" s="29"/>
      <c r="MZ482" s="29"/>
      <c r="NA482" s="29"/>
      <c r="NB482" s="29"/>
      <c r="NC482" s="29"/>
      <c r="ND482" s="29"/>
      <c r="NE482" s="29"/>
    </row>
    <row r="483" spans="1:369" ht="16.5" customHeight="1">
      <c r="A483" s="12" t="s">
        <v>6557</v>
      </c>
      <c r="B483" s="12"/>
      <c r="C483" s="30"/>
      <c r="D483" s="12"/>
      <c r="E483" s="35" t="s">
        <v>6681</v>
      </c>
      <c r="F483" s="14" t="s">
        <v>6682</v>
      </c>
      <c r="G483" s="14" t="s">
        <v>6683</v>
      </c>
      <c r="H483" s="15" t="s">
        <v>6590</v>
      </c>
      <c r="I483" s="15">
        <v>10</v>
      </c>
      <c r="J483" s="15">
        <v>0</v>
      </c>
      <c r="K483" s="15">
        <v>0</v>
      </c>
      <c r="L483" s="16" t="s">
        <v>6673</v>
      </c>
      <c r="M483" s="16"/>
      <c r="N483" s="16" t="s">
        <v>412</v>
      </c>
      <c r="O483" s="17">
        <v>2</v>
      </c>
      <c r="P483" s="17">
        <v>8758</v>
      </c>
      <c r="Q483" s="17">
        <v>0</v>
      </c>
      <c r="R483" s="18" t="s">
        <v>6566</v>
      </c>
      <c r="S483" s="19">
        <v>60</v>
      </c>
      <c r="T483" s="19">
        <v>110</v>
      </c>
      <c r="U483" s="19">
        <v>0.54545454545454541</v>
      </c>
      <c r="V483" s="19">
        <v>201.66666666666669</v>
      </c>
      <c r="W483" s="20">
        <v>0.06</v>
      </c>
      <c r="X483" s="21">
        <v>1.2</v>
      </c>
      <c r="Y483" s="22" t="s">
        <v>33</v>
      </c>
      <c r="Z483" s="14" t="s">
        <v>5838</v>
      </c>
      <c r="AA483" s="24"/>
      <c r="AB483" s="14"/>
      <c r="AC483" s="14"/>
      <c r="AD483" s="25"/>
      <c r="AE483" s="26"/>
      <c r="AF483" s="27"/>
      <c r="AP483" s="29"/>
      <c r="AQ483" s="29"/>
      <c r="AR483" s="29"/>
      <c r="AS483" s="29"/>
      <c r="AT483" s="29"/>
      <c r="AU483" s="29"/>
      <c r="AV483" s="29"/>
      <c r="AW483" s="29"/>
      <c r="AX483" s="29"/>
      <c r="AY483" s="29"/>
      <c r="AZ483" s="29"/>
      <c r="BA483" s="29"/>
      <c r="BB483" s="29"/>
      <c r="BC483" s="29"/>
      <c r="BD483" s="29"/>
      <c r="BE483" s="29"/>
      <c r="BF483" s="29"/>
      <c r="BG483" s="29"/>
      <c r="BH483" s="29"/>
      <c r="BI483" s="29"/>
      <c r="BJ483" s="29"/>
      <c r="BK483" s="29"/>
      <c r="BL483" s="29"/>
      <c r="BM483" s="29"/>
      <c r="BN483" s="29"/>
      <c r="BO483" s="29"/>
      <c r="BP483" s="29"/>
      <c r="BQ483" s="29"/>
      <c r="BR483" s="29"/>
      <c r="BS483" s="29"/>
      <c r="BT483" s="29"/>
      <c r="BU483" s="29"/>
      <c r="BV483" s="29"/>
      <c r="BW483" s="29"/>
      <c r="BX483" s="29"/>
      <c r="BY483" s="29"/>
      <c r="BZ483" s="29"/>
      <c r="CA483" s="29"/>
      <c r="CB483" s="29"/>
      <c r="CC483" s="29"/>
      <c r="CD483" s="29"/>
      <c r="CE483" s="29"/>
      <c r="CF483" s="29"/>
      <c r="CG483" s="29"/>
      <c r="CH483" s="29"/>
      <c r="CI483" s="29"/>
      <c r="CJ483" s="29"/>
      <c r="CK483" s="29"/>
      <c r="CL483" s="29"/>
      <c r="CM483" s="29"/>
      <c r="CN483" s="29"/>
      <c r="CO483" s="29"/>
      <c r="CP483" s="29"/>
      <c r="CQ483" s="29"/>
      <c r="CR483" s="29"/>
      <c r="CS483" s="29"/>
      <c r="CT483" s="29"/>
      <c r="CU483" s="29"/>
      <c r="CV483" s="29"/>
      <c r="CW483" s="29"/>
      <c r="CX483" s="29"/>
      <c r="CY483" s="29"/>
      <c r="CZ483" s="29"/>
      <c r="DA483" s="29"/>
      <c r="DB483" s="29"/>
      <c r="DC483" s="29"/>
      <c r="DD483" s="29"/>
      <c r="DE483" s="29"/>
      <c r="DF483" s="29"/>
      <c r="DG483" s="29"/>
      <c r="DH483" s="29"/>
      <c r="DI483" s="29"/>
      <c r="DJ483" s="29"/>
      <c r="DK483" s="29"/>
      <c r="DL483" s="29"/>
      <c r="DM483" s="29"/>
      <c r="DN483" s="29"/>
      <c r="DO483" s="29"/>
      <c r="DP483" s="29"/>
      <c r="DQ483" s="29"/>
      <c r="DR483" s="29"/>
      <c r="DS483" s="29"/>
      <c r="DT483" s="29"/>
      <c r="DU483" s="29"/>
      <c r="DV483" s="29"/>
      <c r="DW483" s="29"/>
      <c r="DX483" s="29"/>
      <c r="DY483" s="29"/>
      <c r="DZ483" s="29"/>
      <c r="EA483" s="29"/>
      <c r="EB483" s="29"/>
      <c r="EC483" s="29"/>
      <c r="ED483" s="29"/>
      <c r="EE483" s="29"/>
      <c r="EF483" s="29"/>
      <c r="EG483" s="29"/>
      <c r="EH483" s="29"/>
      <c r="EI483" s="29"/>
      <c r="EJ483" s="29"/>
      <c r="EK483" s="29"/>
      <c r="EL483" s="29"/>
      <c r="EM483" s="29"/>
      <c r="EN483" s="29"/>
      <c r="EO483" s="29"/>
      <c r="EP483" s="29"/>
      <c r="EQ483" s="29"/>
      <c r="ER483" s="29"/>
      <c r="ES483" s="29"/>
      <c r="ET483" s="29"/>
      <c r="EU483" s="29"/>
      <c r="EV483" s="29"/>
      <c r="EW483" s="29"/>
      <c r="EX483" s="29"/>
      <c r="EY483" s="29"/>
      <c r="EZ483" s="29"/>
      <c r="FA483" s="29"/>
      <c r="FB483" s="29"/>
      <c r="FC483" s="29"/>
      <c r="FD483" s="29"/>
      <c r="FE483" s="29"/>
      <c r="FF483" s="29"/>
      <c r="FG483" s="29"/>
      <c r="FH483" s="29"/>
      <c r="FI483" s="29"/>
      <c r="FJ483" s="29"/>
      <c r="FK483" s="29"/>
      <c r="FL483" s="29"/>
      <c r="FM483" s="29"/>
      <c r="FN483" s="29"/>
      <c r="FO483" s="29"/>
      <c r="FP483" s="29"/>
      <c r="FQ483" s="29"/>
      <c r="FR483" s="29"/>
      <c r="FS483" s="29"/>
      <c r="FT483" s="29"/>
      <c r="FU483" s="29"/>
      <c r="FV483" s="29"/>
      <c r="FW483" s="29"/>
      <c r="FX483" s="29"/>
      <c r="FY483" s="29"/>
      <c r="FZ483" s="29"/>
      <c r="GA483" s="29"/>
      <c r="GB483" s="29"/>
      <c r="GC483" s="29"/>
      <c r="GD483" s="29"/>
      <c r="GE483" s="29"/>
      <c r="GF483" s="29"/>
      <c r="GG483" s="29"/>
      <c r="GH483" s="29"/>
      <c r="GI483" s="29"/>
      <c r="GJ483" s="29"/>
      <c r="GK483" s="29"/>
      <c r="GL483" s="29"/>
      <c r="GM483" s="29"/>
      <c r="GN483" s="29"/>
      <c r="GO483" s="29"/>
      <c r="GP483" s="29"/>
      <c r="GQ483" s="29"/>
      <c r="GR483" s="29"/>
      <c r="GS483" s="29"/>
      <c r="GT483" s="29"/>
      <c r="GU483" s="29"/>
      <c r="GV483" s="29"/>
      <c r="GW483" s="29"/>
      <c r="GX483" s="29"/>
      <c r="GY483" s="29"/>
      <c r="GZ483" s="29"/>
      <c r="HA483" s="29"/>
      <c r="HB483" s="29"/>
      <c r="HC483" s="29"/>
      <c r="HD483" s="29"/>
      <c r="HE483" s="29"/>
      <c r="HF483" s="29"/>
      <c r="HG483" s="29"/>
      <c r="HH483" s="29"/>
      <c r="HI483" s="29"/>
      <c r="HJ483" s="29"/>
      <c r="HK483" s="29"/>
      <c r="HL483" s="29"/>
      <c r="HM483" s="29"/>
      <c r="HN483" s="29"/>
      <c r="HO483" s="29"/>
      <c r="HP483" s="29"/>
      <c r="HQ483" s="29"/>
      <c r="HR483" s="29"/>
      <c r="HS483" s="29"/>
      <c r="HT483" s="29"/>
      <c r="HU483" s="29"/>
      <c r="HV483" s="29"/>
      <c r="HW483" s="29"/>
      <c r="HX483" s="29"/>
      <c r="HY483" s="29"/>
      <c r="HZ483" s="29"/>
      <c r="IA483" s="29"/>
      <c r="IB483" s="29"/>
      <c r="IC483" s="29"/>
      <c r="ID483" s="29"/>
      <c r="IE483" s="29"/>
      <c r="IF483" s="29"/>
      <c r="IG483" s="29"/>
      <c r="IH483" s="29"/>
      <c r="II483" s="29"/>
      <c r="IJ483" s="29"/>
      <c r="IK483" s="29"/>
      <c r="IL483" s="29"/>
      <c r="IM483" s="29"/>
      <c r="IN483" s="29"/>
      <c r="IO483" s="29"/>
      <c r="IP483" s="29"/>
      <c r="IQ483" s="29"/>
      <c r="IR483" s="29"/>
      <c r="IS483" s="29"/>
      <c r="IT483" s="29"/>
      <c r="IU483" s="29"/>
      <c r="IV483" s="29"/>
      <c r="IW483" s="29"/>
      <c r="IX483" s="29"/>
      <c r="IY483" s="29"/>
      <c r="IZ483" s="29"/>
      <c r="JA483" s="29"/>
      <c r="JB483" s="29"/>
      <c r="JC483" s="29"/>
      <c r="JD483" s="29"/>
      <c r="JE483" s="29"/>
      <c r="JF483" s="29"/>
      <c r="JG483" s="29"/>
      <c r="JH483" s="29"/>
      <c r="JI483" s="29"/>
      <c r="JJ483" s="29"/>
      <c r="JK483" s="29"/>
      <c r="JL483" s="29"/>
      <c r="JM483" s="29"/>
      <c r="JN483" s="29"/>
      <c r="JO483" s="29"/>
      <c r="JP483" s="29"/>
      <c r="JQ483" s="29"/>
      <c r="JR483" s="29"/>
      <c r="JS483" s="29"/>
      <c r="JT483" s="29"/>
      <c r="JU483" s="29"/>
      <c r="JV483" s="29"/>
      <c r="JW483" s="29"/>
      <c r="JX483" s="29"/>
      <c r="JY483" s="29"/>
      <c r="JZ483" s="29"/>
      <c r="KA483" s="29"/>
      <c r="KB483" s="29"/>
      <c r="KC483" s="29"/>
      <c r="KD483" s="29"/>
      <c r="KE483" s="29"/>
      <c r="KF483" s="29"/>
      <c r="KG483" s="29"/>
      <c r="KH483" s="29"/>
      <c r="KI483" s="29"/>
      <c r="KJ483" s="29"/>
      <c r="KK483" s="29"/>
      <c r="KL483" s="29"/>
      <c r="KM483" s="29"/>
      <c r="KN483" s="29"/>
      <c r="KO483" s="29"/>
      <c r="KP483" s="29"/>
      <c r="KQ483" s="29"/>
      <c r="KR483" s="29"/>
      <c r="KS483" s="29"/>
      <c r="KT483" s="29"/>
      <c r="KU483" s="29"/>
      <c r="KV483" s="29"/>
      <c r="KW483" s="29"/>
      <c r="KX483" s="29"/>
      <c r="KY483" s="29"/>
      <c r="KZ483" s="29"/>
      <c r="LA483" s="29"/>
      <c r="LB483" s="29"/>
      <c r="LC483" s="29"/>
      <c r="LD483" s="29"/>
      <c r="LE483" s="29"/>
      <c r="LF483" s="29"/>
      <c r="LG483" s="29"/>
      <c r="LH483" s="29"/>
      <c r="LI483" s="29"/>
      <c r="LJ483" s="29"/>
      <c r="LK483" s="29"/>
      <c r="LL483" s="29"/>
      <c r="LM483" s="29"/>
      <c r="LN483" s="29"/>
      <c r="LO483" s="29"/>
      <c r="LP483" s="29"/>
      <c r="LQ483" s="29"/>
      <c r="LR483" s="29"/>
      <c r="LS483" s="29"/>
      <c r="LT483" s="29"/>
      <c r="LU483" s="29"/>
      <c r="LV483" s="29"/>
      <c r="LW483" s="29"/>
      <c r="LX483" s="29"/>
      <c r="LY483" s="29"/>
      <c r="LZ483" s="29"/>
      <c r="MA483" s="29"/>
      <c r="MB483" s="29"/>
      <c r="MC483" s="29"/>
      <c r="MD483" s="29"/>
      <c r="ME483" s="29"/>
      <c r="MF483" s="29"/>
      <c r="MG483" s="29"/>
      <c r="MH483" s="29"/>
      <c r="MI483" s="29"/>
      <c r="MJ483" s="29"/>
      <c r="MK483" s="29"/>
      <c r="ML483" s="29"/>
      <c r="MM483" s="29"/>
      <c r="MN483" s="29"/>
      <c r="MO483" s="29"/>
      <c r="MP483" s="29"/>
      <c r="MQ483" s="29"/>
      <c r="MR483" s="29"/>
      <c r="MS483" s="29"/>
      <c r="MT483" s="29"/>
      <c r="MU483" s="29"/>
      <c r="MV483" s="29"/>
      <c r="MW483" s="29"/>
      <c r="MX483" s="29"/>
      <c r="MY483" s="29"/>
      <c r="MZ483" s="29"/>
      <c r="NA483" s="29"/>
      <c r="NB483" s="29"/>
      <c r="NC483" s="29"/>
      <c r="ND483" s="29"/>
      <c r="NE483" s="29"/>
    </row>
    <row r="484" spans="1:369" ht="16.5" customHeight="1">
      <c r="A484" s="12" t="s">
        <v>6557</v>
      </c>
      <c r="B484" s="12"/>
      <c r="C484" s="30"/>
      <c r="D484" s="12"/>
      <c r="E484" s="35" t="s">
        <v>5647</v>
      </c>
      <c r="F484" s="14" t="s">
        <v>2118</v>
      </c>
      <c r="G484" s="14" t="s">
        <v>5648</v>
      </c>
      <c r="H484" s="15">
        <v>111</v>
      </c>
      <c r="I484" s="15">
        <v>5</v>
      </c>
      <c r="J484" s="15">
        <v>0</v>
      </c>
      <c r="K484" s="15">
        <v>0</v>
      </c>
      <c r="L484" s="16" t="s">
        <v>6583</v>
      </c>
      <c r="M484" s="16"/>
      <c r="N484" s="16" t="s">
        <v>2626</v>
      </c>
      <c r="O484" s="17">
        <v>45</v>
      </c>
      <c r="P484" s="17">
        <v>0</v>
      </c>
      <c r="Q484" s="17">
        <v>0</v>
      </c>
      <c r="R484" s="18" t="s">
        <v>6566</v>
      </c>
      <c r="S484" s="19">
        <v>60</v>
      </c>
      <c r="T484" s="19">
        <v>110</v>
      </c>
      <c r="U484" s="19">
        <v>4.5454545454545456E-2</v>
      </c>
      <c r="V484" s="19">
        <v>2420</v>
      </c>
      <c r="W484" s="20">
        <v>5.0000000000000001E-3</v>
      </c>
      <c r="X484" s="21">
        <v>1.125</v>
      </c>
      <c r="Y484" s="22" t="s">
        <v>33</v>
      </c>
      <c r="Z484" s="14" t="s">
        <v>5838</v>
      </c>
      <c r="AA484" s="24"/>
      <c r="AB484" s="14"/>
      <c r="AC484" s="14"/>
      <c r="AD484" s="25"/>
      <c r="AE484" s="26"/>
      <c r="AF484" s="27"/>
      <c r="AP484" s="29"/>
      <c r="AQ484" s="29"/>
      <c r="AR484" s="29"/>
      <c r="AS484" s="29"/>
      <c r="AT484" s="29"/>
      <c r="AU484" s="29"/>
      <c r="AV484" s="29"/>
      <c r="AW484" s="29"/>
      <c r="AX484" s="29"/>
      <c r="AY484" s="29"/>
      <c r="AZ484" s="29"/>
      <c r="BA484" s="29"/>
      <c r="BB484" s="29"/>
      <c r="BC484" s="29"/>
      <c r="BD484" s="29"/>
      <c r="BE484" s="29"/>
      <c r="BF484" s="29"/>
      <c r="BG484" s="29"/>
      <c r="BH484" s="29"/>
      <c r="BI484" s="29"/>
      <c r="BJ484" s="29"/>
      <c r="BK484" s="29"/>
      <c r="BL484" s="29"/>
      <c r="BM484" s="29"/>
      <c r="BN484" s="29"/>
      <c r="BO484" s="29"/>
      <c r="BP484" s="29"/>
      <c r="BQ484" s="29"/>
      <c r="BR484" s="29"/>
      <c r="BS484" s="29"/>
      <c r="BT484" s="29"/>
      <c r="BU484" s="29"/>
      <c r="BV484" s="29"/>
      <c r="BW484" s="29"/>
      <c r="BX484" s="29"/>
      <c r="BY484" s="29"/>
      <c r="BZ484" s="29"/>
      <c r="CA484" s="29"/>
      <c r="CB484" s="29"/>
      <c r="CC484" s="29"/>
      <c r="CD484" s="29"/>
      <c r="CE484" s="29"/>
      <c r="CF484" s="29"/>
      <c r="CG484" s="29"/>
      <c r="CH484" s="29"/>
      <c r="CI484" s="29"/>
      <c r="CJ484" s="29"/>
      <c r="CK484" s="29"/>
      <c r="CL484" s="29"/>
      <c r="CM484" s="29"/>
      <c r="CN484" s="29"/>
      <c r="CO484" s="29"/>
      <c r="CP484" s="29"/>
      <c r="CQ484" s="29"/>
      <c r="CR484" s="29"/>
      <c r="CS484" s="29"/>
      <c r="CT484" s="29"/>
      <c r="CU484" s="29"/>
      <c r="CV484" s="29"/>
      <c r="CW484" s="29"/>
      <c r="CX484" s="29"/>
      <c r="CY484" s="29"/>
      <c r="CZ484" s="29"/>
      <c r="DA484" s="29"/>
      <c r="DB484" s="29"/>
      <c r="DC484" s="29"/>
      <c r="DD484" s="29"/>
      <c r="DE484" s="29"/>
      <c r="DF484" s="29"/>
      <c r="DG484" s="29"/>
      <c r="DH484" s="29"/>
      <c r="DI484" s="29"/>
      <c r="DJ484" s="29"/>
      <c r="DK484" s="29"/>
      <c r="DL484" s="29"/>
      <c r="DM484" s="29"/>
      <c r="DN484" s="29"/>
      <c r="DO484" s="29"/>
      <c r="DP484" s="29"/>
      <c r="DQ484" s="29"/>
      <c r="DR484" s="29"/>
      <c r="DS484" s="29"/>
      <c r="DT484" s="29"/>
      <c r="DU484" s="29"/>
      <c r="DV484" s="29"/>
      <c r="DW484" s="29"/>
      <c r="DX484" s="29"/>
      <c r="DY484" s="29"/>
      <c r="DZ484" s="29"/>
      <c r="EA484" s="29"/>
      <c r="EB484" s="29"/>
      <c r="EC484" s="29"/>
      <c r="ED484" s="29"/>
      <c r="EE484" s="29"/>
      <c r="EF484" s="29"/>
      <c r="EG484" s="29"/>
      <c r="EH484" s="29"/>
      <c r="EI484" s="29"/>
      <c r="EJ484" s="29"/>
      <c r="EK484" s="29"/>
      <c r="EL484" s="29"/>
      <c r="EM484" s="29"/>
      <c r="EN484" s="29"/>
      <c r="EO484" s="29"/>
      <c r="EP484" s="29"/>
      <c r="EQ484" s="29"/>
      <c r="ER484" s="29"/>
      <c r="ES484" s="29"/>
      <c r="ET484" s="29"/>
      <c r="EU484" s="29"/>
      <c r="EV484" s="29"/>
      <c r="EW484" s="29"/>
      <c r="EX484" s="29"/>
      <c r="EY484" s="29"/>
      <c r="EZ484" s="29"/>
      <c r="FA484" s="29"/>
      <c r="FB484" s="29"/>
      <c r="FC484" s="29"/>
      <c r="FD484" s="29"/>
      <c r="FE484" s="29"/>
      <c r="FF484" s="29"/>
      <c r="FG484" s="29"/>
      <c r="FH484" s="29"/>
      <c r="FI484" s="29"/>
      <c r="FJ484" s="29"/>
      <c r="FK484" s="29"/>
      <c r="FL484" s="29"/>
      <c r="FM484" s="29"/>
      <c r="FN484" s="29"/>
      <c r="FO484" s="29"/>
      <c r="FP484" s="29"/>
      <c r="FQ484" s="29"/>
      <c r="FR484" s="29"/>
      <c r="FS484" s="29"/>
      <c r="FT484" s="29"/>
      <c r="FU484" s="29"/>
      <c r="FV484" s="29"/>
      <c r="FW484" s="29"/>
      <c r="FX484" s="29"/>
      <c r="FY484" s="29"/>
      <c r="FZ484" s="29"/>
      <c r="GA484" s="29"/>
      <c r="GB484" s="29"/>
      <c r="GC484" s="29"/>
      <c r="GD484" s="29"/>
      <c r="GE484" s="29"/>
      <c r="GF484" s="29"/>
      <c r="GG484" s="29"/>
      <c r="GH484" s="29"/>
      <c r="GI484" s="29"/>
      <c r="GJ484" s="29"/>
      <c r="GK484" s="29"/>
      <c r="GL484" s="29"/>
      <c r="GM484" s="29"/>
      <c r="GN484" s="29"/>
      <c r="GO484" s="29"/>
      <c r="GP484" s="29"/>
      <c r="GQ484" s="29"/>
      <c r="GR484" s="29"/>
      <c r="GS484" s="29"/>
      <c r="GT484" s="29"/>
      <c r="GU484" s="29"/>
      <c r="GV484" s="29"/>
      <c r="GW484" s="29"/>
      <c r="GX484" s="29"/>
      <c r="GY484" s="29"/>
      <c r="GZ484" s="29"/>
      <c r="HA484" s="29"/>
      <c r="HB484" s="29"/>
      <c r="HC484" s="29"/>
      <c r="HD484" s="29"/>
      <c r="HE484" s="29"/>
      <c r="HF484" s="29"/>
      <c r="HG484" s="29"/>
      <c r="HH484" s="29"/>
      <c r="HI484" s="29"/>
      <c r="HJ484" s="29"/>
      <c r="HK484" s="29"/>
      <c r="HL484" s="29"/>
      <c r="HM484" s="29"/>
      <c r="HN484" s="29"/>
      <c r="HO484" s="29"/>
      <c r="HP484" s="29"/>
      <c r="HQ484" s="29"/>
      <c r="HR484" s="29"/>
      <c r="HS484" s="29"/>
      <c r="HT484" s="29"/>
      <c r="HU484" s="29"/>
      <c r="HV484" s="29"/>
      <c r="HW484" s="29"/>
      <c r="HX484" s="29"/>
      <c r="HY484" s="29"/>
      <c r="HZ484" s="29"/>
      <c r="IA484" s="29"/>
      <c r="IB484" s="29"/>
      <c r="IC484" s="29"/>
      <c r="ID484" s="29"/>
      <c r="IE484" s="29"/>
      <c r="IF484" s="29"/>
      <c r="IG484" s="29"/>
      <c r="IH484" s="29"/>
      <c r="II484" s="29"/>
      <c r="IJ484" s="29"/>
      <c r="IK484" s="29"/>
      <c r="IL484" s="29"/>
      <c r="IM484" s="29"/>
      <c r="IN484" s="29"/>
      <c r="IO484" s="29"/>
      <c r="IP484" s="29"/>
      <c r="IQ484" s="29"/>
      <c r="IR484" s="29"/>
      <c r="IS484" s="29"/>
      <c r="IT484" s="29"/>
      <c r="IU484" s="29"/>
      <c r="IV484" s="29"/>
      <c r="IW484" s="29"/>
      <c r="IX484" s="29"/>
      <c r="IY484" s="29"/>
      <c r="IZ484" s="29"/>
      <c r="JA484" s="29"/>
      <c r="JB484" s="29"/>
      <c r="JC484" s="29"/>
      <c r="JD484" s="29"/>
      <c r="JE484" s="29"/>
      <c r="JF484" s="29"/>
      <c r="JG484" s="29"/>
      <c r="JH484" s="29"/>
      <c r="JI484" s="29"/>
      <c r="JJ484" s="29"/>
      <c r="JK484" s="29"/>
      <c r="JL484" s="29"/>
      <c r="JM484" s="29"/>
      <c r="JN484" s="29"/>
      <c r="JO484" s="29"/>
      <c r="JP484" s="29"/>
      <c r="JQ484" s="29"/>
      <c r="JR484" s="29"/>
      <c r="JS484" s="29"/>
      <c r="JT484" s="29"/>
      <c r="JU484" s="29"/>
      <c r="JV484" s="29"/>
      <c r="JW484" s="29"/>
      <c r="JX484" s="29"/>
      <c r="JY484" s="29"/>
      <c r="JZ484" s="29"/>
      <c r="KA484" s="29"/>
      <c r="KB484" s="29"/>
      <c r="KC484" s="29"/>
      <c r="KD484" s="29"/>
      <c r="KE484" s="29"/>
      <c r="KF484" s="29"/>
      <c r="KG484" s="29"/>
      <c r="KH484" s="29"/>
      <c r="KI484" s="29"/>
      <c r="KJ484" s="29"/>
      <c r="KK484" s="29"/>
      <c r="KL484" s="29"/>
      <c r="KM484" s="29"/>
      <c r="KN484" s="29"/>
      <c r="KO484" s="29"/>
      <c r="KP484" s="29"/>
      <c r="KQ484" s="29"/>
      <c r="KR484" s="29"/>
      <c r="KS484" s="29"/>
      <c r="KT484" s="29"/>
      <c r="KU484" s="29"/>
      <c r="KV484" s="29"/>
      <c r="KW484" s="29"/>
      <c r="KX484" s="29"/>
      <c r="KY484" s="29"/>
      <c r="KZ484" s="29"/>
      <c r="LA484" s="29"/>
      <c r="LB484" s="29"/>
      <c r="LC484" s="29"/>
      <c r="LD484" s="29"/>
      <c r="LE484" s="29"/>
      <c r="LF484" s="29"/>
      <c r="LG484" s="29"/>
      <c r="LH484" s="29"/>
      <c r="LI484" s="29"/>
      <c r="LJ484" s="29"/>
      <c r="LK484" s="29"/>
      <c r="LL484" s="29"/>
      <c r="LM484" s="29"/>
      <c r="LN484" s="29"/>
      <c r="LO484" s="29"/>
      <c r="LP484" s="29"/>
      <c r="LQ484" s="29"/>
      <c r="LR484" s="29"/>
      <c r="LS484" s="29"/>
      <c r="LT484" s="29"/>
      <c r="LU484" s="29"/>
      <c r="LV484" s="29"/>
      <c r="LW484" s="29"/>
      <c r="LX484" s="29"/>
      <c r="LY484" s="29"/>
      <c r="LZ484" s="29"/>
      <c r="MA484" s="29"/>
      <c r="MB484" s="29"/>
      <c r="MC484" s="29"/>
      <c r="MD484" s="29"/>
      <c r="ME484" s="29"/>
      <c r="MF484" s="29"/>
      <c r="MG484" s="29"/>
      <c r="MH484" s="29"/>
      <c r="MI484" s="29"/>
      <c r="MJ484" s="29"/>
      <c r="MK484" s="29"/>
      <c r="ML484" s="29"/>
      <c r="MM484" s="29"/>
      <c r="MN484" s="29"/>
      <c r="MO484" s="29"/>
      <c r="MP484" s="29"/>
      <c r="MQ484" s="29"/>
      <c r="MR484" s="29"/>
      <c r="MS484" s="29"/>
      <c r="MT484" s="29"/>
      <c r="MU484" s="29"/>
      <c r="MV484" s="29"/>
      <c r="MW484" s="29"/>
      <c r="MX484" s="29"/>
      <c r="MY484" s="29"/>
      <c r="MZ484" s="29"/>
      <c r="NA484" s="29"/>
      <c r="NB484" s="29"/>
      <c r="NC484" s="29"/>
      <c r="ND484" s="29"/>
      <c r="NE484" s="29"/>
    </row>
    <row r="485" spans="1:369" ht="16.5" customHeight="1">
      <c r="A485" s="12" t="s">
        <v>6557</v>
      </c>
      <c r="B485" s="12"/>
      <c r="C485" s="30"/>
      <c r="D485" s="12"/>
      <c r="E485" s="35" t="s">
        <v>6757</v>
      </c>
      <c r="F485" s="14" t="s">
        <v>6122</v>
      </c>
      <c r="G485" s="14" t="s">
        <v>6122</v>
      </c>
      <c r="H485" s="15" t="s">
        <v>6733</v>
      </c>
      <c r="I485" s="15">
        <v>1</v>
      </c>
      <c r="J485" s="15">
        <v>0</v>
      </c>
      <c r="K485" s="15">
        <v>0</v>
      </c>
      <c r="L485" s="16" t="s">
        <v>6752</v>
      </c>
      <c r="M485" s="16"/>
      <c r="N485" s="16" t="s">
        <v>45</v>
      </c>
      <c r="O485" s="17">
        <v>0</v>
      </c>
      <c r="P485" s="17">
        <v>8760</v>
      </c>
      <c r="Q485" s="17">
        <v>0.2</v>
      </c>
      <c r="R485" s="18" t="s">
        <v>6566</v>
      </c>
      <c r="S485" s="19" t="s">
        <v>89</v>
      </c>
      <c r="T485" s="19">
        <v>110</v>
      </c>
      <c r="U485" s="19">
        <v>0.18181818181818182</v>
      </c>
      <c r="V485" s="19">
        <v>605</v>
      </c>
      <c r="W485" s="20">
        <v>0.02</v>
      </c>
      <c r="X485" s="21">
        <v>0.35040000000000004</v>
      </c>
      <c r="Y485" s="22" t="s">
        <v>33</v>
      </c>
      <c r="Z485" s="14" t="s">
        <v>5838</v>
      </c>
      <c r="AA485" s="24"/>
      <c r="AB485" s="14"/>
      <c r="AC485" s="14"/>
      <c r="AD485" s="25"/>
      <c r="AE485" s="26"/>
      <c r="AF485" s="27"/>
      <c r="AP485" s="29"/>
      <c r="AQ485" s="29"/>
      <c r="AR485" s="29"/>
      <c r="AS485" s="29"/>
      <c r="AT485" s="29"/>
      <c r="AU485" s="29"/>
      <c r="AV485" s="29"/>
      <c r="AW485" s="29"/>
      <c r="AX485" s="29"/>
      <c r="AY485" s="29"/>
      <c r="AZ485" s="29"/>
      <c r="BA485" s="29"/>
      <c r="BB485" s="29"/>
      <c r="BC485" s="29"/>
      <c r="BD485" s="29"/>
      <c r="BE485" s="29"/>
      <c r="BF485" s="29"/>
      <c r="BG485" s="29"/>
      <c r="BH485" s="29"/>
      <c r="BI485" s="29"/>
      <c r="BJ485" s="29"/>
      <c r="BK485" s="29"/>
      <c r="BL485" s="29"/>
      <c r="BM485" s="29"/>
      <c r="BN485" s="29"/>
      <c r="BO485" s="29"/>
      <c r="BP485" s="29"/>
      <c r="BQ485" s="29"/>
      <c r="BR485" s="29"/>
      <c r="BS485" s="29"/>
      <c r="BT485" s="29"/>
      <c r="BU485" s="29"/>
      <c r="BV485" s="29"/>
      <c r="BW485" s="29"/>
      <c r="BX485" s="29"/>
      <c r="BY485" s="29"/>
      <c r="BZ485" s="29"/>
      <c r="CA485" s="29"/>
      <c r="CB485" s="29"/>
      <c r="CC485" s="29"/>
      <c r="CD485" s="29"/>
      <c r="CE485" s="29"/>
      <c r="CF485" s="29"/>
      <c r="CG485" s="29"/>
      <c r="CH485" s="29"/>
      <c r="CI485" s="29"/>
      <c r="CJ485" s="29"/>
      <c r="CK485" s="29"/>
      <c r="CL485" s="29"/>
      <c r="CM485" s="29"/>
      <c r="CN485" s="29"/>
      <c r="CO485" s="29"/>
      <c r="CP485" s="29"/>
      <c r="CQ485" s="29"/>
      <c r="CR485" s="29"/>
      <c r="CS485" s="29"/>
      <c r="CT485" s="29"/>
      <c r="CU485" s="29"/>
      <c r="CV485" s="29"/>
      <c r="CW485" s="29"/>
      <c r="CX485" s="29"/>
      <c r="CY485" s="29"/>
      <c r="CZ485" s="29"/>
      <c r="DA485" s="29"/>
      <c r="DB485" s="29"/>
      <c r="DC485" s="29"/>
      <c r="DD485" s="29"/>
      <c r="DE485" s="29"/>
      <c r="DF485" s="29"/>
      <c r="DG485" s="29"/>
      <c r="DH485" s="29"/>
      <c r="DI485" s="29"/>
      <c r="DJ485" s="29"/>
      <c r="DK485" s="29"/>
      <c r="DL485" s="29"/>
      <c r="DM485" s="29"/>
      <c r="DN485" s="29"/>
      <c r="DO485" s="29"/>
      <c r="DP485" s="29"/>
      <c r="DQ485" s="29"/>
      <c r="DR485" s="29"/>
      <c r="DS485" s="29"/>
      <c r="DT485" s="29"/>
      <c r="DU485" s="29"/>
      <c r="DV485" s="29"/>
      <c r="DW485" s="29"/>
      <c r="DX485" s="29"/>
      <c r="DY485" s="29"/>
      <c r="DZ485" s="29"/>
      <c r="EA485" s="29"/>
      <c r="EB485" s="29"/>
      <c r="EC485" s="29"/>
      <c r="ED485" s="29"/>
      <c r="EE485" s="29"/>
      <c r="EF485" s="29"/>
      <c r="EG485" s="29"/>
      <c r="EH485" s="29"/>
      <c r="EI485" s="29"/>
      <c r="EJ485" s="29"/>
      <c r="EK485" s="29"/>
      <c r="EL485" s="29"/>
      <c r="EM485" s="29"/>
      <c r="EN485" s="29"/>
      <c r="EO485" s="29"/>
      <c r="EP485" s="29"/>
      <c r="EQ485" s="29"/>
      <c r="ER485" s="29"/>
      <c r="ES485" s="29"/>
      <c r="ET485" s="29"/>
      <c r="EU485" s="29"/>
      <c r="EV485" s="29"/>
      <c r="EW485" s="29"/>
      <c r="EX485" s="29"/>
      <c r="EY485" s="29"/>
      <c r="EZ485" s="29"/>
      <c r="FA485" s="29"/>
      <c r="FB485" s="29"/>
      <c r="FC485" s="29"/>
      <c r="FD485" s="29"/>
      <c r="FE485" s="29"/>
      <c r="FF485" s="29"/>
      <c r="FG485" s="29"/>
      <c r="FH485" s="29"/>
      <c r="FI485" s="29"/>
      <c r="FJ485" s="29"/>
      <c r="FK485" s="29"/>
      <c r="FL485" s="29"/>
      <c r="FM485" s="29"/>
      <c r="FN485" s="29"/>
      <c r="FO485" s="29"/>
      <c r="FP485" s="29"/>
      <c r="FQ485" s="29"/>
      <c r="FR485" s="29"/>
      <c r="FS485" s="29"/>
      <c r="FT485" s="29"/>
      <c r="FU485" s="29"/>
      <c r="FV485" s="29"/>
      <c r="FW485" s="29"/>
      <c r="FX485" s="29"/>
      <c r="FY485" s="29"/>
      <c r="FZ485" s="29"/>
      <c r="GA485" s="29"/>
      <c r="GB485" s="29"/>
      <c r="GC485" s="29"/>
      <c r="GD485" s="29"/>
      <c r="GE485" s="29"/>
      <c r="GF485" s="29"/>
      <c r="GG485" s="29"/>
      <c r="GH485" s="29"/>
      <c r="GI485" s="29"/>
      <c r="GJ485" s="29"/>
      <c r="GK485" s="29"/>
      <c r="GL485" s="29"/>
      <c r="GM485" s="29"/>
      <c r="GN485" s="29"/>
      <c r="GO485" s="29"/>
      <c r="GP485" s="29"/>
      <c r="GQ485" s="29"/>
      <c r="GR485" s="29"/>
      <c r="GS485" s="29"/>
      <c r="GT485" s="29"/>
      <c r="GU485" s="29"/>
      <c r="GV485" s="29"/>
      <c r="GW485" s="29"/>
      <c r="GX485" s="29"/>
      <c r="GY485" s="29"/>
      <c r="GZ485" s="29"/>
      <c r="HA485" s="29"/>
      <c r="HB485" s="29"/>
      <c r="HC485" s="29"/>
      <c r="HD485" s="29"/>
      <c r="HE485" s="29"/>
      <c r="HF485" s="29"/>
      <c r="HG485" s="29"/>
      <c r="HH485" s="29"/>
      <c r="HI485" s="29"/>
      <c r="HJ485" s="29"/>
      <c r="HK485" s="29"/>
      <c r="HL485" s="29"/>
      <c r="HM485" s="29"/>
      <c r="HN485" s="29"/>
      <c r="HO485" s="29"/>
      <c r="HP485" s="29"/>
      <c r="HQ485" s="29"/>
      <c r="HR485" s="29"/>
      <c r="HS485" s="29"/>
      <c r="HT485" s="29"/>
      <c r="HU485" s="29"/>
      <c r="HV485" s="29"/>
      <c r="HW485" s="29"/>
      <c r="HX485" s="29"/>
      <c r="HY485" s="29"/>
      <c r="HZ485" s="29"/>
      <c r="IA485" s="29"/>
      <c r="IB485" s="29"/>
      <c r="IC485" s="29"/>
      <c r="ID485" s="29"/>
      <c r="IE485" s="29"/>
      <c r="IF485" s="29"/>
      <c r="IG485" s="29"/>
      <c r="IH485" s="29"/>
      <c r="II485" s="29"/>
      <c r="IJ485" s="29"/>
      <c r="IK485" s="29"/>
      <c r="IL485" s="29"/>
      <c r="IM485" s="29"/>
      <c r="IN485" s="29"/>
      <c r="IO485" s="29"/>
      <c r="IP485" s="29"/>
      <c r="IQ485" s="29"/>
      <c r="IR485" s="29"/>
      <c r="IS485" s="29"/>
      <c r="IT485" s="29"/>
      <c r="IU485" s="29"/>
      <c r="IV485" s="29"/>
      <c r="IW485" s="29"/>
      <c r="IX485" s="29"/>
      <c r="IY485" s="29"/>
      <c r="IZ485" s="29"/>
      <c r="JA485" s="29"/>
      <c r="JB485" s="29"/>
      <c r="JC485" s="29"/>
      <c r="JD485" s="29"/>
      <c r="JE485" s="29"/>
      <c r="JF485" s="29"/>
      <c r="JG485" s="29"/>
      <c r="JH485" s="29"/>
      <c r="JI485" s="29"/>
      <c r="JJ485" s="29"/>
      <c r="JK485" s="29"/>
      <c r="JL485" s="29"/>
      <c r="JM485" s="29"/>
      <c r="JN485" s="29"/>
      <c r="JO485" s="29"/>
      <c r="JP485" s="29"/>
      <c r="JQ485" s="29"/>
      <c r="JR485" s="29"/>
      <c r="JS485" s="29"/>
      <c r="JT485" s="29"/>
      <c r="JU485" s="29"/>
      <c r="JV485" s="29"/>
      <c r="JW485" s="29"/>
      <c r="JX485" s="29"/>
      <c r="JY485" s="29"/>
      <c r="JZ485" s="29"/>
      <c r="KA485" s="29"/>
      <c r="KB485" s="29"/>
      <c r="KC485" s="29"/>
      <c r="KD485" s="29"/>
      <c r="KE485" s="29"/>
      <c r="KF485" s="29"/>
      <c r="KG485" s="29"/>
      <c r="KH485" s="29"/>
      <c r="KI485" s="29"/>
      <c r="KJ485" s="29"/>
      <c r="KK485" s="29"/>
      <c r="KL485" s="29"/>
      <c r="KM485" s="29"/>
      <c r="KN485" s="29"/>
      <c r="KO485" s="29"/>
      <c r="KP485" s="29"/>
      <c r="KQ485" s="29"/>
      <c r="KR485" s="29"/>
      <c r="KS485" s="29"/>
      <c r="KT485" s="29"/>
      <c r="KU485" s="29"/>
      <c r="KV485" s="29"/>
      <c r="KW485" s="29"/>
      <c r="KX485" s="29"/>
      <c r="KY485" s="29"/>
      <c r="KZ485" s="29"/>
      <c r="LA485" s="29"/>
      <c r="LB485" s="29"/>
      <c r="LC485" s="29"/>
      <c r="LD485" s="29"/>
      <c r="LE485" s="29"/>
      <c r="LF485" s="29"/>
      <c r="LG485" s="29"/>
      <c r="LH485" s="29"/>
      <c r="LI485" s="29"/>
      <c r="LJ485" s="29"/>
      <c r="LK485" s="29"/>
      <c r="LL485" s="29"/>
      <c r="LM485" s="29"/>
      <c r="LN485" s="29"/>
      <c r="LO485" s="29"/>
      <c r="LP485" s="29"/>
      <c r="LQ485" s="29"/>
      <c r="LR485" s="29"/>
      <c r="LS485" s="29"/>
      <c r="LT485" s="29"/>
      <c r="LU485" s="29"/>
      <c r="LV485" s="29"/>
      <c r="LW485" s="29"/>
      <c r="LX485" s="29"/>
      <c r="LY485" s="29"/>
      <c r="LZ485" s="29"/>
      <c r="MA485" s="29"/>
      <c r="MB485" s="29"/>
      <c r="MC485" s="29"/>
      <c r="MD485" s="29"/>
      <c r="ME485" s="29"/>
      <c r="MF485" s="29"/>
      <c r="MG485" s="29"/>
      <c r="MH485" s="29"/>
      <c r="MI485" s="29"/>
      <c r="MJ485" s="29"/>
      <c r="MK485" s="29"/>
      <c r="ML485" s="29"/>
      <c r="MM485" s="29"/>
      <c r="MN485" s="29"/>
      <c r="MO485" s="29"/>
      <c r="MP485" s="29"/>
      <c r="MQ485" s="29"/>
      <c r="MR485" s="29"/>
      <c r="MS485" s="29"/>
      <c r="MT485" s="29"/>
      <c r="MU485" s="29"/>
      <c r="MV485" s="29"/>
      <c r="MW485" s="29"/>
      <c r="MX485" s="29"/>
      <c r="MY485" s="29"/>
      <c r="MZ485" s="29"/>
      <c r="NA485" s="29"/>
      <c r="NB485" s="29"/>
      <c r="NC485" s="29"/>
      <c r="ND485" s="29"/>
      <c r="NE485" s="29"/>
    </row>
    <row r="486" spans="1:369" ht="16.5" customHeight="1">
      <c r="A486" s="12" t="s">
        <v>6557</v>
      </c>
      <c r="B486" s="12"/>
      <c r="C486" s="30"/>
      <c r="D486" s="12"/>
      <c r="E486" s="35" t="s">
        <v>5644</v>
      </c>
      <c r="F486" s="14" t="s">
        <v>5645</v>
      </c>
      <c r="G486" s="14" t="s">
        <v>5646</v>
      </c>
      <c r="H486" s="15">
        <v>111</v>
      </c>
      <c r="I486" s="15">
        <v>1</v>
      </c>
      <c r="J486" s="15">
        <v>0</v>
      </c>
      <c r="K486" s="15">
        <v>0</v>
      </c>
      <c r="L486" s="16" t="s">
        <v>6583</v>
      </c>
      <c r="M486" s="16"/>
      <c r="N486" s="16" t="s">
        <v>2626</v>
      </c>
      <c r="O486" s="17">
        <v>45</v>
      </c>
      <c r="P486" s="17">
        <v>0</v>
      </c>
      <c r="Q486" s="17">
        <v>0</v>
      </c>
      <c r="R486" s="18" t="s">
        <v>6566</v>
      </c>
      <c r="S486" s="19">
        <v>60</v>
      </c>
      <c r="T486" s="19">
        <v>110</v>
      </c>
      <c r="U486" s="19">
        <v>9.0909090909090912E-2</v>
      </c>
      <c r="V486" s="19">
        <v>1210</v>
      </c>
      <c r="W486" s="20">
        <v>0.01</v>
      </c>
      <c r="X486" s="21">
        <v>0.45</v>
      </c>
      <c r="Y486" s="22" t="s">
        <v>33</v>
      </c>
      <c r="Z486" s="14" t="s">
        <v>5838</v>
      </c>
      <c r="AA486" s="24"/>
      <c r="AB486" s="14"/>
      <c r="AC486" s="14"/>
      <c r="AD486" s="25"/>
      <c r="AE486" s="26"/>
      <c r="AF486" s="27"/>
      <c r="AP486" s="29"/>
      <c r="AQ486" s="29"/>
      <c r="AR486" s="29"/>
      <c r="AS486" s="29"/>
      <c r="AT486" s="29"/>
      <c r="AU486" s="29"/>
      <c r="AV486" s="29"/>
      <c r="AW486" s="29"/>
      <c r="AX486" s="29"/>
      <c r="AY486" s="29"/>
      <c r="AZ486" s="29"/>
      <c r="BA486" s="29"/>
      <c r="BB486" s="29"/>
      <c r="BC486" s="29"/>
      <c r="BD486" s="29"/>
      <c r="BE486" s="29"/>
      <c r="BF486" s="29"/>
      <c r="BG486" s="29"/>
      <c r="BH486" s="29"/>
      <c r="BI486" s="29"/>
      <c r="BJ486" s="29"/>
      <c r="BK486" s="29"/>
      <c r="BL486" s="29"/>
      <c r="BM486" s="29"/>
      <c r="BN486" s="29"/>
      <c r="BO486" s="29"/>
      <c r="BP486" s="29"/>
      <c r="BQ486" s="29"/>
      <c r="BR486" s="29"/>
      <c r="BS486" s="29"/>
      <c r="BT486" s="29"/>
      <c r="BU486" s="29"/>
      <c r="BV486" s="29"/>
      <c r="BW486" s="29"/>
      <c r="BX486" s="29"/>
      <c r="BY486" s="29"/>
      <c r="BZ486" s="29"/>
      <c r="CA486" s="29"/>
      <c r="CB486" s="29"/>
      <c r="CC486" s="29"/>
      <c r="CD486" s="29"/>
      <c r="CE486" s="29"/>
      <c r="CF486" s="29"/>
      <c r="CG486" s="29"/>
      <c r="CH486" s="29"/>
      <c r="CI486" s="29"/>
      <c r="CJ486" s="29"/>
      <c r="CK486" s="29"/>
      <c r="CL486" s="29"/>
      <c r="CM486" s="29"/>
      <c r="CN486" s="29"/>
      <c r="CO486" s="29"/>
      <c r="CP486" s="29"/>
      <c r="CQ486" s="29"/>
      <c r="CR486" s="29"/>
      <c r="CS486" s="29"/>
      <c r="CT486" s="29"/>
      <c r="CU486" s="29"/>
      <c r="CV486" s="29"/>
      <c r="CW486" s="29"/>
      <c r="CX486" s="29"/>
      <c r="CY486" s="29"/>
      <c r="CZ486" s="29"/>
      <c r="DA486" s="29"/>
      <c r="DB486" s="29"/>
      <c r="DC486" s="29"/>
      <c r="DD486" s="29"/>
      <c r="DE486" s="29"/>
      <c r="DF486" s="29"/>
      <c r="DG486" s="29"/>
      <c r="DH486" s="29"/>
      <c r="DI486" s="29"/>
      <c r="DJ486" s="29"/>
      <c r="DK486" s="29"/>
      <c r="DL486" s="29"/>
      <c r="DM486" s="29"/>
      <c r="DN486" s="29"/>
      <c r="DO486" s="29"/>
      <c r="DP486" s="29"/>
      <c r="DQ486" s="29"/>
      <c r="DR486" s="29"/>
      <c r="DS486" s="29"/>
      <c r="DT486" s="29"/>
      <c r="DU486" s="29"/>
      <c r="DV486" s="29"/>
      <c r="DW486" s="29"/>
      <c r="DX486" s="29"/>
      <c r="DY486" s="29"/>
      <c r="DZ486" s="29"/>
      <c r="EA486" s="29"/>
      <c r="EB486" s="29"/>
      <c r="EC486" s="29"/>
      <c r="ED486" s="29"/>
      <c r="EE486" s="29"/>
      <c r="EF486" s="29"/>
      <c r="EG486" s="29"/>
      <c r="EH486" s="29"/>
      <c r="EI486" s="29"/>
      <c r="EJ486" s="29"/>
      <c r="EK486" s="29"/>
      <c r="EL486" s="29"/>
      <c r="EM486" s="29"/>
      <c r="EN486" s="29"/>
      <c r="EO486" s="29"/>
      <c r="EP486" s="29"/>
      <c r="EQ486" s="29"/>
      <c r="ER486" s="29"/>
      <c r="ES486" s="29"/>
      <c r="ET486" s="29"/>
      <c r="EU486" s="29"/>
      <c r="EV486" s="29"/>
      <c r="EW486" s="29"/>
      <c r="EX486" s="29"/>
      <c r="EY486" s="29"/>
      <c r="EZ486" s="29"/>
      <c r="FA486" s="29"/>
      <c r="FB486" s="29"/>
      <c r="FC486" s="29"/>
      <c r="FD486" s="29"/>
      <c r="FE486" s="29"/>
      <c r="FF486" s="29"/>
      <c r="FG486" s="29"/>
      <c r="FH486" s="29"/>
      <c r="FI486" s="29"/>
      <c r="FJ486" s="29"/>
      <c r="FK486" s="29"/>
      <c r="FL486" s="29"/>
      <c r="FM486" s="29"/>
      <c r="FN486" s="29"/>
      <c r="FO486" s="29"/>
      <c r="FP486" s="29"/>
      <c r="FQ486" s="29"/>
      <c r="FR486" s="29"/>
      <c r="FS486" s="29"/>
      <c r="FT486" s="29"/>
      <c r="FU486" s="29"/>
      <c r="FV486" s="29"/>
      <c r="FW486" s="29"/>
      <c r="FX486" s="29"/>
      <c r="FY486" s="29"/>
      <c r="FZ486" s="29"/>
      <c r="GA486" s="29"/>
      <c r="GB486" s="29"/>
      <c r="GC486" s="29"/>
      <c r="GD486" s="29"/>
      <c r="GE486" s="29"/>
      <c r="GF486" s="29"/>
      <c r="GG486" s="29"/>
      <c r="GH486" s="29"/>
      <c r="GI486" s="29"/>
      <c r="GJ486" s="29"/>
      <c r="GK486" s="29"/>
      <c r="GL486" s="29"/>
      <c r="GM486" s="29"/>
      <c r="GN486" s="29"/>
      <c r="GO486" s="29"/>
      <c r="GP486" s="29"/>
      <c r="GQ486" s="29"/>
      <c r="GR486" s="29"/>
      <c r="GS486" s="29"/>
      <c r="GT486" s="29"/>
      <c r="GU486" s="29"/>
      <c r="GV486" s="29"/>
      <c r="GW486" s="29"/>
      <c r="GX486" s="29"/>
      <c r="GY486" s="29"/>
      <c r="GZ486" s="29"/>
      <c r="HA486" s="29"/>
      <c r="HB486" s="29"/>
      <c r="HC486" s="29"/>
      <c r="HD486" s="29"/>
      <c r="HE486" s="29"/>
      <c r="HF486" s="29"/>
      <c r="HG486" s="29"/>
      <c r="HH486" s="29"/>
      <c r="HI486" s="29"/>
      <c r="HJ486" s="29"/>
      <c r="HK486" s="29"/>
      <c r="HL486" s="29"/>
      <c r="HM486" s="29"/>
      <c r="HN486" s="29"/>
      <c r="HO486" s="29"/>
      <c r="HP486" s="29"/>
      <c r="HQ486" s="29"/>
      <c r="HR486" s="29"/>
      <c r="HS486" s="29"/>
      <c r="HT486" s="29"/>
      <c r="HU486" s="29"/>
      <c r="HV486" s="29"/>
      <c r="HW486" s="29"/>
      <c r="HX486" s="29"/>
      <c r="HY486" s="29"/>
      <c r="HZ486" s="29"/>
      <c r="IA486" s="29"/>
      <c r="IB486" s="29"/>
      <c r="IC486" s="29"/>
      <c r="ID486" s="29"/>
      <c r="IE486" s="29"/>
      <c r="IF486" s="29"/>
      <c r="IG486" s="29"/>
      <c r="IH486" s="29"/>
      <c r="II486" s="29"/>
      <c r="IJ486" s="29"/>
      <c r="IK486" s="29"/>
      <c r="IL486" s="29"/>
      <c r="IM486" s="29"/>
      <c r="IN486" s="29"/>
      <c r="IO486" s="29"/>
      <c r="IP486" s="29"/>
      <c r="IQ486" s="29"/>
      <c r="IR486" s="29"/>
      <c r="IS486" s="29"/>
      <c r="IT486" s="29"/>
      <c r="IU486" s="29"/>
      <c r="IV486" s="29"/>
      <c r="IW486" s="29"/>
      <c r="IX486" s="29"/>
      <c r="IY486" s="29"/>
      <c r="IZ486" s="29"/>
      <c r="JA486" s="29"/>
      <c r="JB486" s="29"/>
      <c r="JC486" s="29"/>
      <c r="JD486" s="29"/>
      <c r="JE486" s="29"/>
      <c r="JF486" s="29"/>
      <c r="JG486" s="29"/>
      <c r="JH486" s="29"/>
      <c r="JI486" s="29"/>
      <c r="JJ486" s="29"/>
      <c r="JK486" s="29"/>
      <c r="JL486" s="29"/>
      <c r="JM486" s="29"/>
      <c r="JN486" s="29"/>
      <c r="JO486" s="29"/>
      <c r="JP486" s="29"/>
      <c r="JQ486" s="29"/>
      <c r="JR486" s="29"/>
      <c r="JS486" s="29"/>
      <c r="JT486" s="29"/>
      <c r="JU486" s="29"/>
      <c r="JV486" s="29"/>
      <c r="JW486" s="29"/>
      <c r="JX486" s="29"/>
      <c r="JY486" s="29"/>
      <c r="JZ486" s="29"/>
      <c r="KA486" s="29"/>
      <c r="KB486" s="29"/>
      <c r="KC486" s="29"/>
      <c r="KD486" s="29"/>
      <c r="KE486" s="29"/>
      <c r="KF486" s="29"/>
      <c r="KG486" s="29"/>
      <c r="KH486" s="29"/>
      <c r="KI486" s="29"/>
      <c r="KJ486" s="29"/>
      <c r="KK486" s="29"/>
      <c r="KL486" s="29"/>
      <c r="KM486" s="29"/>
      <c r="KN486" s="29"/>
      <c r="KO486" s="29"/>
      <c r="KP486" s="29"/>
      <c r="KQ486" s="29"/>
      <c r="KR486" s="29"/>
      <c r="KS486" s="29"/>
      <c r="KT486" s="29"/>
      <c r="KU486" s="29"/>
      <c r="KV486" s="29"/>
      <c r="KW486" s="29"/>
      <c r="KX486" s="29"/>
      <c r="KY486" s="29"/>
      <c r="KZ486" s="29"/>
      <c r="LA486" s="29"/>
      <c r="LB486" s="29"/>
      <c r="LC486" s="29"/>
      <c r="LD486" s="29"/>
      <c r="LE486" s="29"/>
      <c r="LF486" s="29"/>
      <c r="LG486" s="29"/>
      <c r="LH486" s="29"/>
      <c r="LI486" s="29"/>
      <c r="LJ486" s="29"/>
      <c r="LK486" s="29"/>
      <c r="LL486" s="29"/>
      <c r="LM486" s="29"/>
      <c r="LN486" s="29"/>
      <c r="LO486" s="29"/>
      <c r="LP486" s="29"/>
      <c r="LQ486" s="29"/>
      <c r="LR486" s="29"/>
      <c r="LS486" s="29"/>
      <c r="LT486" s="29"/>
      <c r="LU486" s="29"/>
      <c r="LV486" s="29"/>
      <c r="LW486" s="29"/>
      <c r="LX486" s="29"/>
      <c r="LY486" s="29"/>
      <c r="LZ486" s="29"/>
      <c r="MA486" s="29"/>
      <c r="MB486" s="29"/>
      <c r="MC486" s="29"/>
      <c r="MD486" s="29"/>
      <c r="ME486" s="29"/>
      <c r="MF486" s="29"/>
      <c r="MG486" s="29"/>
      <c r="MH486" s="29"/>
      <c r="MI486" s="29"/>
      <c r="MJ486" s="29"/>
      <c r="MK486" s="29"/>
      <c r="ML486" s="29"/>
      <c r="MM486" s="29"/>
      <c r="MN486" s="29"/>
      <c r="MO486" s="29"/>
      <c r="MP486" s="29"/>
      <c r="MQ486" s="29"/>
      <c r="MR486" s="29"/>
      <c r="MS486" s="29"/>
      <c r="MT486" s="29"/>
      <c r="MU486" s="29"/>
      <c r="MV486" s="29"/>
      <c r="MW486" s="29"/>
      <c r="MX486" s="29"/>
      <c r="MY486" s="29"/>
      <c r="MZ486" s="29"/>
      <c r="NA486" s="29"/>
      <c r="NB486" s="29"/>
      <c r="NC486" s="29"/>
      <c r="ND486" s="29"/>
      <c r="NE486" s="29"/>
    </row>
    <row r="487" spans="1:369" ht="16.5" customHeight="1">
      <c r="A487" s="12" t="s">
        <v>6557</v>
      </c>
      <c r="B487" s="12"/>
      <c r="C487" s="30"/>
      <c r="D487" s="12"/>
      <c r="E487" s="35" t="s">
        <v>5628</v>
      </c>
      <c r="F487" s="14" t="s">
        <v>5629</v>
      </c>
      <c r="G487" s="14" t="s">
        <v>5630</v>
      </c>
      <c r="H487" s="15">
        <v>110</v>
      </c>
      <c r="I487" s="15">
        <v>1</v>
      </c>
      <c r="J487" s="15">
        <v>0</v>
      </c>
      <c r="K487" s="15">
        <v>0</v>
      </c>
      <c r="L487" s="16" t="s">
        <v>6707</v>
      </c>
      <c r="M487" s="16"/>
      <c r="N487" s="16" t="s">
        <v>45</v>
      </c>
      <c r="O487" s="17">
        <v>240</v>
      </c>
      <c r="P487" s="17">
        <v>0</v>
      </c>
      <c r="Q487" s="17">
        <v>0</v>
      </c>
      <c r="R487" s="18" t="s">
        <v>6566</v>
      </c>
      <c r="S487" s="19">
        <v>60</v>
      </c>
      <c r="T487" s="19">
        <v>110</v>
      </c>
      <c r="U487" s="19">
        <v>2.7272727272727271E-2</v>
      </c>
      <c r="V487" s="19">
        <v>4033.3333333333335</v>
      </c>
      <c r="W487" s="20">
        <v>3.0000000000000001E-3</v>
      </c>
      <c r="X487" s="21">
        <v>0.72</v>
      </c>
      <c r="Y487" s="22" t="s">
        <v>33</v>
      </c>
      <c r="Z487" s="14" t="s">
        <v>5838</v>
      </c>
      <c r="AA487" s="24"/>
      <c r="AB487" s="14"/>
      <c r="AC487" s="14"/>
      <c r="AD487" s="25"/>
      <c r="AE487" s="26"/>
      <c r="AF487" s="27"/>
      <c r="AP487" s="29"/>
      <c r="AQ487" s="29"/>
      <c r="AR487" s="29"/>
      <c r="AS487" s="29"/>
      <c r="AT487" s="29"/>
      <c r="AU487" s="29"/>
      <c r="AV487" s="29"/>
      <c r="AW487" s="29"/>
      <c r="AX487" s="29"/>
      <c r="AY487" s="29"/>
      <c r="AZ487" s="29"/>
      <c r="BA487" s="29"/>
      <c r="BB487" s="29"/>
      <c r="BC487" s="29"/>
      <c r="BD487" s="29"/>
      <c r="BE487" s="29"/>
      <c r="BF487" s="29"/>
      <c r="BG487" s="29"/>
      <c r="BH487" s="29"/>
      <c r="BI487" s="29"/>
      <c r="BJ487" s="29"/>
      <c r="BK487" s="29"/>
      <c r="BL487" s="29"/>
      <c r="BM487" s="29"/>
      <c r="BN487" s="29"/>
      <c r="BO487" s="29"/>
      <c r="BP487" s="29"/>
      <c r="BQ487" s="29"/>
      <c r="BR487" s="29"/>
      <c r="BS487" s="29"/>
      <c r="BT487" s="29"/>
      <c r="BU487" s="29"/>
      <c r="BV487" s="29"/>
      <c r="BW487" s="29"/>
      <c r="BX487" s="29"/>
      <c r="BY487" s="29"/>
      <c r="BZ487" s="29"/>
      <c r="CA487" s="29"/>
      <c r="CB487" s="29"/>
      <c r="CC487" s="29"/>
      <c r="CD487" s="29"/>
      <c r="CE487" s="29"/>
      <c r="CF487" s="29"/>
      <c r="CG487" s="29"/>
      <c r="CH487" s="29"/>
      <c r="CI487" s="29"/>
      <c r="CJ487" s="29"/>
      <c r="CK487" s="29"/>
      <c r="CL487" s="29"/>
      <c r="CM487" s="29"/>
      <c r="CN487" s="29"/>
      <c r="CO487" s="29"/>
      <c r="CP487" s="29"/>
      <c r="CQ487" s="29"/>
      <c r="CR487" s="29"/>
      <c r="CS487" s="29"/>
      <c r="CT487" s="29"/>
      <c r="CU487" s="29"/>
      <c r="CV487" s="29"/>
      <c r="CW487" s="29"/>
      <c r="CX487" s="29"/>
      <c r="CY487" s="29"/>
      <c r="CZ487" s="29"/>
      <c r="DA487" s="29"/>
      <c r="DB487" s="29"/>
      <c r="DC487" s="29"/>
      <c r="DD487" s="29"/>
      <c r="DE487" s="29"/>
      <c r="DF487" s="29"/>
      <c r="DG487" s="29"/>
      <c r="DH487" s="29"/>
      <c r="DI487" s="29"/>
      <c r="DJ487" s="29"/>
      <c r="DK487" s="29"/>
      <c r="DL487" s="29"/>
      <c r="DM487" s="29"/>
      <c r="DN487" s="29"/>
      <c r="DO487" s="29"/>
      <c r="DP487" s="29"/>
      <c r="DQ487" s="29"/>
      <c r="DR487" s="29"/>
      <c r="DS487" s="29"/>
      <c r="DT487" s="29"/>
      <c r="DU487" s="29"/>
      <c r="DV487" s="29"/>
      <c r="DW487" s="29"/>
      <c r="DX487" s="29"/>
      <c r="DY487" s="29"/>
      <c r="DZ487" s="29"/>
      <c r="EA487" s="29"/>
      <c r="EB487" s="29"/>
      <c r="EC487" s="29"/>
      <c r="ED487" s="29"/>
      <c r="EE487" s="29"/>
      <c r="EF487" s="29"/>
      <c r="EG487" s="29"/>
      <c r="EH487" s="29"/>
      <c r="EI487" s="29"/>
      <c r="EJ487" s="29"/>
      <c r="EK487" s="29"/>
      <c r="EL487" s="29"/>
      <c r="EM487" s="29"/>
      <c r="EN487" s="29"/>
      <c r="EO487" s="29"/>
      <c r="EP487" s="29"/>
      <c r="EQ487" s="29"/>
      <c r="ER487" s="29"/>
      <c r="ES487" s="29"/>
      <c r="ET487" s="29"/>
      <c r="EU487" s="29"/>
      <c r="EV487" s="29"/>
      <c r="EW487" s="29"/>
      <c r="EX487" s="29"/>
      <c r="EY487" s="29"/>
      <c r="EZ487" s="29"/>
      <c r="FA487" s="29"/>
      <c r="FB487" s="29"/>
      <c r="FC487" s="29"/>
      <c r="FD487" s="29"/>
      <c r="FE487" s="29"/>
      <c r="FF487" s="29"/>
      <c r="FG487" s="29"/>
      <c r="FH487" s="29"/>
      <c r="FI487" s="29"/>
      <c r="FJ487" s="29"/>
      <c r="FK487" s="29"/>
      <c r="FL487" s="29"/>
      <c r="FM487" s="29"/>
      <c r="FN487" s="29"/>
      <c r="FO487" s="29"/>
      <c r="FP487" s="29"/>
      <c r="FQ487" s="29"/>
      <c r="FR487" s="29"/>
      <c r="FS487" s="29"/>
      <c r="FT487" s="29"/>
      <c r="FU487" s="29"/>
      <c r="FV487" s="29"/>
      <c r="FW487" s="29"/>
      <c r="FX487" s="29"/>
      <c r="FY487" s="29"/>
      <c r="FZ487" s="29"/>
      <c r="GA487" s="29"/>
      <c r="GB487" s="29"/>
      <c r="GC487" s="29"/>
      <c r="GD487" s="29"/>
      <c r="GE487" s="29"/>
      <c r="GF487" s="29"/>
      <c r="GG487" s="29"/>
      <c r="GH487" s="29"/>
      <c r="GI487" s="29"/>
      <c r="GJ487" s="29"/>
      <c r="GK487" s="29"/>
      <c r="GL487" s="29"/>
      <c r="GM487" s="29"/>
      <c r="GN487" s="29"/>
      <c r="GO487" s="29"/>
      <c r="GP487" s="29"/>
      <c r="GQ487" s="29"/>
      <c r="GR487" s="29"/>
      <c r="GS487" s="29"/>
      <c r="GT487" s="29"/>
      <c r="GU487" s="29"/>
      <c r="GV487" s="29"/>
      <c r="GW487" s="29"/>
      <c r="GX487" s="29"/>
      <c r="GY487" s="29"/>
      <c r="GZ487" s="29"/>
      <c r="HA487" s="29"/>
      <c r="HB487" s="29"/>
      <c r="HC487" s="29"/>
      <c r="HD487" s="29"/>
      <c r="HE487" s="29"/>
      <c r="HF487" s="29"/>
      <c r="HG487" s="29"/>
      <c r="HH487" s="29"/>
      <c r="HI487" s="29"/>
      <c r="HJ487" s="29"/>
      <c r="HK487" s="29"/>
      <c r="HL487" s="29"/>
      <c r="HM487" s="29"/>
      <c r="HN487" s="29"/>
      <c r="HO487" s="29"/>
      <c r="HP487" s="29"/>
      <c r="HQ487" s="29"/>
      <c r="HR487" s="29"/>
      <c r="HS487" s="29"/>
      <c r="HT487" s="29"/>
      <c r="HU487" s="29"/>
      <c r="HV487" s="29"/>
      <c r="HW487" s="29"/>
      <c r="HX487" s="29"/>
      <c r="HY487" s="29"/>
      <c r="HZ487" s="29"/>
      <c r="IA487" s="29"/>
      <c r="IB487" s="29"/>
      <c r="IC487" s="29"/>
      <c r="ID487" s="29"/>
      <c r="IE487" s="29"/>
      <c r="IF487" s="29"/>
      <c r="IG487" s="29"/>
      <c r="IH487" s="29"/>
      <c r="II487" s="29"/>
      <c r="IJ487" s="29"/>
      <c r="IK487" s="29"/>
      <c r="IL487" s="29"/>
      <c r="IM487" s="29"/>
      <c r="IN487" s="29"/>
      <c r="IO487" s="29"/>
      <c r="IP487" s="29"/>
      <c r="IQ487" s="29"/>
      <c r="IR487" s="29"/>
      <c r="IS487" s="29"/>
      <c r="IT487" s="29"/>
      <c r="IU487" s="29"/>
      <c r="IV487" s="29"/>
      <c r="IW487" s="29"/>
      <c r="IX487" s="29"/>
      <c r="IY487" s="29"/>
      <c r="IZ487" s="29"/>
      <c r="JA487" s="29"/>
      <c r="JB487" s="29"/>
      <c r="JC487" s="29"/>
      <c r="JD487" s="29"/>
      <c r="JE487" s="29"/>
      <c r="JF487" s="29"/>
      <c r="JG487" s="29"/>
      <c r="JH487" s="29"/>
      <c r="JI487" s="29"/>
      <c r="JJ487" s="29"/>
      <c r="JK487" s="29"/>
      <c r="JL487" s="29"/>
      <c r="JM487" s="29"/>
      <c r="JN487" s="29"/>
      <c r="JO487" s="29"/>
      <c r="JP487" s="29"/>
      <c r="JQ487" s="29"/>
      <c r="JR487" s="29"/>
      <c r="JS487" s="29"/>
      <c r="JT487" s="29"/>
      <c r="JU487" s="29"/>
      <c r="JV487" s="29"/>
      <c r="JW487" s="29"/>
      <c r="JX487" s="29"/>
      <c r="JY487" s="29"/>
      <c r="JZ487" s="29"/>
      <c r="KA487" s="29"/>
      <c r="KB487" s="29"/>
      <c r="KC487" s="29"/>
      <c r="KD487" s="29"/>
      <c r="KE487" s="29"/>
      <c r="KF487" s="29"/>
      <c r="KG487" s="29"/>
      <c r="KH487" s="29"/>
      <c r="KI487" s="29"/>
      <c r="KJ487" s="29"/>
      <c r="KK487" s="29"/>
      <c r="KL487" s="29"/>
      <c r="KM487" s="29"/>
      <c r="KN487" s="29"/>
      <c r="KO487" s="29"/>
      <c r="KP487" s="29"/>
      <c r="KQ487" s="29"/>
      <c r="KR487" s="29"/>
      <c r="KS487" s="29"/>
      <c r="KT487" s="29"/>
      <c r="KU487" s="29"/>
      <c r="KV487" s="29"/>
      <c r="KW487" s="29"/>
      <c r="KX487" s="29"/>
      <c r="KY487" s="29"/>
      <c r="KZ487" s="29"/>
      <c r="LA487" s="29"/>
      <c r="LB487" s="29"/>
      <c r="LC487" s="29"/>
      <c r="LD487" s="29"/>
      <c r="LE487" s="29"/>
      <c r="LF487" s="29"/>
      <c r="LG487" s="29"/>
      <c r="LH487" s="29"/>
      <c r="LI487" s="29"/>
      <c r="LJ487" s="29"/>
      <c r="LK487" s="29"/>
      <c r="LL487" s="29"/>
      <c r="LM487" s="29"/>
      <c r="LN487" s="29"/>
      <c r="LO487" s="29"/>
      <c r="LP487" s="29"/>
      <c r="LQ487" s="29"/>
      <c r="LR487" s="29"/>
      <c r="LS487" s="29"/>
      <c r="LT487" s="29"/>
      <c r="LU487" s="29"/>
      <c r="LV487" s="29"/>
      <c r="LW487" s="29"/>
      <c r="LX487" s="29"/>
      <c r="LY487" s="29"/>
      <c r="LZ487" s="29"/>
      <c r="MA487" s="29"/>
      <c r="MB487" s="29"/>
      <c r="MC487" s="29"/>
      <c r="MD487" s="29"/>
      <c r="ME487" s="29"/>
      <c r="MF487" s="29"/>
      <c r="MG487" s="29"/>
      <c r="MH487" s="29"/>
      <c r="MI487" s="29"/>
      <c r="MJ487" s="29"/>
      <c r="MK487" s="29"/>
      <c r="ML487" s="29"/>
      <c r="MM487" s="29"/>
      <c r="MN487" s="29"/>
      <c r="MO487" s="29"/>
      <c r="MP487" s="29"/>
      <c r="MQ487" s="29"/>
      <c r="MR487" s="29"/>
      <c r="MS487" s="29"/>
      <c r="MT487" s="29"/>
      <c r="MU487" s="29"/>
      <c r="MV487" s="29"/>
      <c r="MW487" s="29"/>
      <c r="MX487" s="29"/>
      <c r="MY487" s="29"/>
      <c r="MZ487" s="29"/>
      <c r="NA487" s="29"/>
      <c r="NB487" s="29"/>
      <c r="NC487" s="29"/>
      <c r="ND487" s="29"/>
      <c r="NE487" s="29"/>
    </row>
    <row r="488" spans="1:369" ht="16.5" customHeight="1">
      <c r="A488" s="12" t="s">
        <v>6557</v>
      </c>
      <c r="B488" s="12"/>
      <c r="C488" s="30"/>
      <c r="D488" s="12"/>
      <c r="E488" s="35" t="s">
        <v>5600</v>
      </c>
      <c r="F488" s="14" t="s">
        <v>5601</v>
      </c>
      <c r="G488" s="14" t="s">
        <v>5602</v>
      </c>
      <c r="H488" s="15">
        <v>110</v>
      </c>
      <c r="I488" s="15">
        <v>1</v>
      </c>
      <c r="J488" s="15">
        <v>0</v>
      </c>
      <c r="K488" s="15">
        <v>0</v>
      </c>
      <c r="L488" s="16" t="s">
        <v>6583</v>
      </c>
      <c r="M488" s="16"/>
      <c r="N488" s="16" t="s">
        <v>2626</v>
      </c>
      <c r="O488" s="17">
        <v>195</v>
      </c>
      <c r="P488" s="17">
        <v>0</v>
      </c>
      <c r="Q488" s="17">
        <v>0</v>
      </c>
      <c r="R488" s="18" t="s">
        <v>6566</v>
      </c>
      <c r="S488" s="19">
        <v>60</v>
      </c>
      <c r="T488" s="19">
        <v>110</v>
      </c>
      <c r="U488" s="19">
        <v>4.5454545454545456E-2</v>
      </c>
      <c r="V488" s="19">
        <v>2420</v>
      </c>
      <c r="W488" s="20">
        <v>5.0000000000000001E-3</v>
      </c>
      <c r="X488" s="21">
        <v>0.97499999999999998</v>
      </c>
      <c r="Y488" s="22" t="s">
        <v>33</v>
      </c>
      <c r="Z488" s="14" t="s">
        <v>5838</v>
      </c>
      <c r="AA488" s="24"/>
      <c r="AB488" s="14"/>
      <c r="AC488" s="14"/>
      <c r="AD488" s="25"/>
      <c r="AE488" s="26"/>
      <c r="AF488" s="27"/>
      <c r="AP488" s="29"/>
      <c r="AQ488" s="29"/>
      <c r="AR488" s="29"/>
      <c r="AS488" s="29"/>
      <c r="AT488" s="29"/>
      <c r="AU488" s="29"/>
      <c r="AV488" s="29"/>
      <c r="AW488" s="29"/>
      <c r="AX488" s="29"/>
      <c r="AY488" s="29"/>
      <c r="AZ488" s="29"/>
      <c r="BA488" s="29"/>
      <c r="BB488" s="29"/>
      <c r="BC488" s="29"/>
      <c r="BD488" s="29"/>
      <c r="BE488" s="29"/>
      <c r="BF488" s="29"/>
      <c r="BG488" s="29"/>
      <c r="BH488" s="29"/>
      <c r="BI488" s="29"/>
      <c r="BJ488" s="29"/>
      <c r="BK488" s="29"/>
      <c r="BL488" s="29"/>
      <c r="BM488" s="29"/>
      <c r="BN488" s="29"/>
      <c r="BO488" s="29"/>
      <c r="BP488" s="29"/>
      <c r="BQ488" s="29"/>
      <c r="BR488" s="29"/>
      <c r="BS488" s="29"/>
      <c r="BT488" s="29"/>
      <c r="BU488" s="29"/>
      <c r="BV488" s="29"/>
      <c r="BW488" s="29"/>
      <c r="BX488" s="29"/>
      <c r="BY488" s="29"/>
      <c r="BZ488" s="29"/>
      <c r="CA488" s="29"/>
      <c r="CB488" s="29"/>
      <c r="CC488" s="29"/>
      <c r="CD488" s="29"/>
      <c r="CE488" s="29"/>
      <c r="CF488" s="29"/>
      <c r="CG488" s="29"/>
      <c r="CH488" s="29"/>
      <c r="CI488" s="29"/>
      <c r="CJ488" s="29"/>
      <c r="CK488" s="29"/>
      <c r="CL488" s="29"/>
      <c r="CM488" s="29"/>
      <c r="CN488" s="29"/>
      <c r="CO488" s="29"/>
      <c r="CP488" s="29"/>
      <c r="CQ488" s="29"/>
      <c r="CR488" s="29"/>
      <c r="CS488" s="29"/>
      <c r="CT488" s="29"/>
      <c r="CU488" s="29"/>
      <c r="CV488" s="29"/>
      <c r="CW488" s="29"/>
      <c r="CX488" s="29"/>
      <c r="CY488" s="29"/>
      <c r="CZ488" s="29"/>
      <c r="DA488" s="29"/>
      <c r="DB488" s="29"/>
      <c r="DC488" s="29"/>
      <c r="DD488" s="29"/>
      <c r="DE488" s="29"/>
      <c r="DF488" s="29"/>
      <c r="DG488" s="29"/>
      <c r="DH488" s="29"/>
      <c r="DI488" s="29"/>
      <c r="DJ488" s="29"/>
      <c r="DK488" s="29"/>
      <c r="DL488" s="29"/>
      <c r="DM488" s="29"/>
      <c r="DN488" s="29"/>
      <c r="DO488" s="29"/>
      <c r="DP488" s="29"/>
      <c r="DQ488" s="29"/>
      <c r="DR488" s="29"/>
      <c r="DS488" s="29"/>
      <c r="DT488" s="29"/>
      <c r="DU488" s="29"/>
      <c r="DV488" s="29"/>
      <c r="DW488" s="29"/>
      <c r="DX488" s="29"/>
      <c r="DY488" s="29"/>
      <c r="DZ488" s="29"/>
      <c r="EA488" s="29"/>
      <c r="EB488" s="29"/>
      <c r="EC488" s="29"/>
      <c r="ED488" s="29"/>
      <c r="EE488" s="29"/>
      <c r="EF488" s="29"/>
      <c r="EG488" s="29"/>
      <c r="EH488" s="29"/>
      <c r="EI488" s="29"/>
      <c r="EJ488" s="29"/>
      <c r="EK488" s="29"/>
      <c r="EL488" s="29"/>
      <c r="EM488" s="29"/>
      <c r="EN488" s="29"/>
      <c r="EO488" s="29"/>
      <c r="EP488" s="29"/>
      <c r="EQ488" s="29"/>
      <c r="ER488" s="29"/>
      <c r="ES488" s="29"/>
      <c r="ET488" s="29"/>
      <c r="EU488" s="29"/>
      <c r="EV488" s="29"/>
      <c r="EW488" s="29"/>
      <c r="EX488" s="29"/>
      <c r="EY488" s="29"/>
      <c r="EZ488" s="29"/>
      <c r="FA488" s="29"/>
      <c r="FB488" s="29"/>
      <c r="FC488" s="29"/>
      <c r="FD488" s="29"/>
      <c r="FE488" s="29"/>
      <c r="FF488" s="29"/>
      <c r="FG488" s="29"/>
      <c r="FH488" s="29"/>
      <c r="FI488" s="29"/>
      <c r="FJ488" s="29"/>
      <c r="FK488" s="29"/>
      <c r="FL488" s="29"/>
      <c r="FM488" s="29"/>
      <c r="FN488" s="29"/>
      <c r="FO488" s="29"/>
      <c r="FP488" s="29"/>
      <c r="FQ488" s="29"/>
      <c r="FR488" s="29"/>
      <c r="FS488" s="29"/>
      <c r="FT488" s="29"/>
      <c r="FU488" s="29"/>
      <c r="FV488" s="29"/>
      <c r="FW488" s="29"/>
      <c r="FX488" s="29"/>
      <c r="FY488" s="29"/>
      <c r="FZ488" s="29"/>
      <c r="GA488" s="29"/>
      <c r="GB488" s="29"/>
      <c r="GC488" s="29"/>
      <c r="GD488" s="29"/>
      <c r="GE488" s="29"/>
      <c r="GF488" s="29"/>
      <c r="GG488" s="29"/>
      <c r="GH488" s="29"/>
      <c r="GI488" s="29"/>
      <c r="GJ488" s="29"/>
      <c r="GK488" s="29"/>
      <c r="GL488" s="29"/>
      <c r="GM488" s="29"/>
      <c r="GN488" s="29"/>
      <c r="GO488" s="29"/>
      <c r="GP488" s="29"/>
      <c r="GQ488" s="29"/>
      <c r="GR488" s="29"/>
      <c r="GS488" s="29"/>
      <c r="GT488" s="29"/>
      <c r="GU488" s="29"/>
      <c r="GV488" s="29"/>
      <c r="GW488" s="29"/>
      <c r="GX488" s="29"/>
      <c r="GY488" s="29"/>
      <c r="GZ488" s="29"/>
      <c r="HA488" s="29"/>
      <c r="HB488" s="29"/>
      <c r="HC488" s="29"/>
      <c r="HD488" s="29"/>
      <c r="HE488" s="29"/>
      <c r="HF488" s="29"/>
      <c r="HG488" s="29"/>
      <c r="HH488" s="29"/>
      <c r="HI488" s="29"/>
      <c r="HJ488" s="29"/>
      <c r="HK488" s="29"/>
      <c r="HL488" s="29"/>
      <c r="HM488" s="29"/>
      <c r="HN488" s="29"/>
      <c r="HO488" s="29"/>
      <c r="HP488" s="29"/>
      <c r="HQ488" s="29"/>
      <c r="HR488" s="29"/>
      <c r="HS488" s="29"/>
      <c r="HT488" s="29"/>
      <c r="HU488" s="29"/>
      <c r="HV488" s="29"/>
      <c r="HW488" s="29"/>
      <c r="HX488" s="29"/>
      <c r="HY488" s="29"/>
      <c r="HZ488" s="29"/>
      <c r="IA488" s="29"/>
      <c r="IB488" s="29"/>
      <c r="IC488" s="29"/>
      <c r="ID488" s="29"/>
      <c r="IE488" s="29"/>
      <c r="IF488" s="29"/>
      <c r="IG488" s="29"/>
      <c r="IH488" s="29"/>
      <c r="II488" s="29"/>
      <c r="IJ488" s="29"/>
      <c r="IK488" s="29"/>
      <c r="IL488" s="29"/>
      <c r="IM488" s="29"/>
      <c r="IN488" s="29"/>
      <c r="IO488" s="29"/>
      <c r="IP488" s="29"/>
      <c r="IQ488" s="29"/>
      <c r="IR488" s="29"/>
      <c r="IS488" s="29"/>
      <c r="IT488" s="29"/>
      <c r="IU488" s="29"/>
      <c r="IV488" s="29"/>
      <c r="IW488" s="29"/>
      <c r="IX488" s="29"/>
      <c r="IY488" s="29"/>
      <c r="IZ488" s="29"/>
      <c r="JA488" s="29"/>
      <c r="JB488" s="29"/>
      <c r="JC488" s="29"/>
      <c r="JD488" s="29"/>
      <c r="JE488" s="29"/>
      <c r="JF488" s="29"/>
      <c r="JG488" s="29"/>
      <c r="JH488" s="29"/>
      <c r="JI488" s="29"/>
      <c r="JJ488" s="29"/>
      <c r="JK488" s="29"/>
      <c r="JL488" s="29"/>
      <c r="JM488" s="29"/>
      <c r="JN488" s="29"/>
      <c r="JO488" s="29"/>
      <c r="JP488" s="29"/>
      <c r="JQ488" s="29"/>
      <c r="JR488" s="29"/>
      <c r="JS488" s="29"/>
      <c r="JT488" s="29"/>
      <c r="JU488" s="29"/>
      <c r="JV488" s="29"/>
      <c r="JW488" s="29"/>
      <c r="JX488" s="29"/>
      <c r="JY488" s="29"/>
      <c r="JZ488" s="29"/>
      <c r="KA488" s="29"/>
      <c r="KB488" s="29"/>
      <c r="KC488" s="29"/>
      <c r="KD488" s="29"/>
      <c r="KE488" s="29"/>
      <c r="KF488" s="29"/>
      <c r="KG488" s="29"/>
      <c r="KH488" s="29"/>
      <c r="KI488" s="29"/>
      <c r="KJ488" s="29"/>
      <c r="KK488" s="29"/>
      <c r="KL488" s="29"/>
      <c r="KM488" s="29"/>
      <c r="KN488" s="29"/>
      <c r="KO488" s="29"/>
      <c r="KP488" s="29"/>
      <c r="KQ488" s="29"/>
      <c r="KR488" s="29"/>
      <c r="KS488" s="29"/>
      <c r="KT488" s="29"/>
      <c r="KU488" s="29"/>
      <c r="KV488" s="29"/>
      <c r="KW488" s="29"/>
      <c r="KX488" s="29"/>
      <c r="KY488" s="29"/>
      <c r="KZ488" s="29"/>
      <c r="LA488" s="29"/>
      <c r="LB488" s="29"/>
      <c r="LC488" s="29"/>
      <c r="LD488" s="29"/>
      <c r="LE488" s="29"/>
      <c r="LF488" s="29"/>
      <c r="LG488" s="29"/>
      <c r="LH488" s="29"/>
      <c r="LI488" s="29"/>
      <c r="LJ488" s="29"/>
      <c r="LK488" s="29"/>
      <c r="LL488" s="29"/>
      <c r="LM488" s="29"/>
      <c r="LN488" s="29"/>
      <c r="LO488" s="29"/>
      <c r="LP488" s="29"/>
      <c r="LQ488" s="29"/>
      <c r="LR488" s="29"/>
      <c r="LS488" s="29"/>
      <c r="LT488" s="29"/>
      <c r="LU488" s="29"/>
      <c r="LV488" s="29"/>
      <c r="LW488" s="29"/>
      <c r="LX488" s="29"/>
      <c r="LY488" s="29"/>
      <c r="LZ488" s="29"/>
      <c r="MA488" s="29"/>
      <c r="MB488" s="29"/>
      <c r="MC488" s="29"/>
      <c r="MD488" s="29"/>
      <c r="ME488" s="29"/>
      <c r="MF488" s="29"/>
      <c r="MG488" s="29"/>
      <c r="MH488" s="29"/>
      <c r="MI488" s="29"/>
      <c r="MJ488" s="29"/>
      <c r="MK488" s="29"/>
      <c r="ML488" s="29"/>
      <c r="MM488" s="29"/>
      <c r="MN488" s="29"/>
      <c r="MO488" s="29"/>
      <c r="MP488" s="29"/>
      <c r="MQ488" s="29"/>
      <c r="MR488" s="29"/>
      <c r="MS488" s="29"/>
      <c r="MT488" s="29"/>
      <c r="MU488" s="29"/>
      <c r="MV488" s="29"/>
      <c r="MW488" s="29"/>
      <c r="MX488" s="29"/>
      <c r="MY488" s="29"/>
      <c r="MZ488" s="29"/>
      <c r="NA488" s="29"/>
      <c r="NB488" s="29"/>
      <c r="NC488" s="29"/>
      <c r="ND488" s="29"/>
      <c r="NE488" s="29"/>
    </row>
    <row r="489" spans="1:369" ht="16.5" customHeight="1">
      <c r="A489" s="12" t="s">
        <v>6557</v>
      </c>
      <c r="B489" s="12"/>
      <c r="C489" s="30"/>
      <c r="D489" s="12"/>
      <c r="E489" s="35" t="s">
        <v>6704</v>
      </c>
      <c r="F489" s="14" t="s">
        <v>6705</v>
      </c>
      <c r="G489" s="14" t="s">
        <v>6706</v>
      </c>
      <c r="H489" s="15" t="s">
        <v>6582</v>
      </c>
      <c r="I489" s="15">
        <v>5</v>
      </c>
      <c r="J489" s="15">
        <v>0</v>
      </c>
      <c r="K489" s="15">
        <v>0</v>
      </c>
      <c r="L489" s="16" t="s">
        <v>6707</v>
      </c>
      <c r="M489" s="16"/>
      <c r="N489" s="16" t="s">
        <v>45</v>
      </c>
      <c r="O489" s="17">
        <v>240</v>
      </c>
      <c r="P489" s="17">
        <v>75</v>
      </c>
      <c r="Q489" s="17">
        <v>0</v>
      </c>
      <c r="R489" s="18" t="s">
        <v>6566</v>
      </c>
      <c r="S489" s="19">
        <v>60</v>
      </c>
      <c r="T489" s="19">
        <v>110</v>
      </c>
      <c r="U489" s="19">
        <v>4.5454545454545456E-2</v>
      </c>
      <c r="V489" s="19">
        <v>2420</v>
      </c>
      <c r="W489" s="20">
        <v>5.0000000000000001E-3</v>
      </c>
      <c r="X489" s="21">
        <v>6</v>
      </c>
      <c r="Y489" s="22" t="s">
        <v>33</v>
      </c>
      <c r="Z489" s="14" t="s">
        <v>5838</v>
      </c>
      <c r="AA489" s="24"/>
      <c r="AB489" s="14"/>
      <c r="AC489" s="14"/>
      <c r="AD489" s="25"/>
      <c r="AE489" s="26"/>
      <c r="AF489" s="27"/>
      <c r="AG489" s="28"/>
      <c r="AH489" s="28"/>
      <c r="AP489" s="29"/>
      <c r="AQ489" s="29"/>
      <c r="AR489" s="29"/>
      <c r="AS489" s="29"/>
      <c r="AT489" s="29"/>
      <c r="AU489" s="29"/>
      <c r="AV489" s="29"/>
      <c r="AW489" s="29"/>
      <c r="AX489" s="29"/>
      <c r="AY489" s="29"/>
      <c r="AZ489" s="29"/>
      <c r="BA489" s="29"/>
      <c r="BB489" s="29"/>
      <c r="BC489" s="29"/>
      <c r="BD489" s="29"/>
      <c r="BE489" s="29"/>
      <c r="BF489" s="29"/>
      <c r="BG489" s="29"/>
      <c r="BH489" s="29"/>
      <c r="BI489" s="29"/>
      <c r="BJ489" s="29"/>
      <c r="BK489" s="29"/>
      <c r="BL489" s="29"/>
      <c r="BM489" s="29"/>
      <c r="BN489" s="29"/>
      <c r="BO489" s="29"/>
      <c r="BP489" s="29"/>
      <c r="BQ489" s="29"/>
      <c r="BR489" s="29"/>
      <c r="BS489" s="29"/>
      <c r="BT489" s="29"/>
      <c r="BU489" s="29"/>
      <c r="BV489" s="29"/>
      <c r="BW489" s="29"/>
      <c r="BX489" s="29"/>
      <c r="BY489" s="29"/>
      <c r="BZ489" s="29"/>
      <c r="CA489" s="29"/>
      <c r="CB489" s="29"/>
      <c r="CC489" s="29"/>
      <c r="CD489" s="29"/>
      <c r="CE489" s="29"/>
      <c r="CF489" s="29"/>
      <c r="CG489" s="29"/>
      <c r="CH489" s="29"/>
      <c r="CI489" s="29"/>
      <c r="CJ489" s="29"/>
      <c r="CK489" s="29"/>
      <c r="CL489" s="29"/>
      <c r="CM489" s="29"/>
      <c r="CN489" s="29"/>
      <c r="CO489" s="29"/>
      <c r="CP489" s="29"/>
      <c r="CQ489" s="29"/>
      <c r="CR489" s="29"/>
      <c r="CS489" s="29"/>
      <c r="CT489" s="29"/>
      <c r="CU489" s="29"/>
      <c r="CV489" s="29"/>
      <c r="CW489" s="29"/>
      <c r="CX489" s="29"/>
      <c r="CY489" s="29"/>
      <c r="CZ489" s="29"/>
      <c r="DA489" s="29"/>
      <c r="DB489" s="29"/>
      <c r="DC489" s="29"/>
      <c r="DD489" s="29"/>
      <c r="DE489" s="29"/>
      <c r="DF489" s="29"/>
      <c r="DG489" s="29"/>
      <c r="DH489" s="29"/>
      <c r="DI489" s="29"/>
      <c r="DJ489" s="29"/>
      <c r="DK489" s="29"/>
      <c r="DL489" s="29"/>
      <c r="DM489" s="29"/>
      <c r="DN489" s="29"/>
      <c r="DO489" s="29"/>
      <c r="DP489" s="29"/>
      <c r="DQ489" s="29"/>
      <c r="DR489" s="29"/>
      <c r="DS489" s="29"/>
      <c r="DT489" s="29"/>
      <c r="DU489" s="29"/>
      <c r="DV489" s="29"/>
      <c r="DW489" s="29"/>
      <c r="DX489" s="29"/>
      <c r="DY489" s="29"/>
      <c r="DZ489" s="29"/>
      <c r="EA489" s="29"/>
      <c r="EB489" s="29"/>
      <c r="EC489" s="29"/>
      <c r="ED489" s="29"/>
      <c r="EE489" s="29"/>
      <c r="EF489" s="29"/>
      <c r="EG489" s="29"/>
      <c r="EH489" s="29"/>
      <c r="EI489" s="29"/>
      <c r="EJ489" s="29"/>
      <c r="EK489" s="29"/>
      <c r="EL489" s="29"/>
      <c r="EM489" s="29"/>
      <c r="EN489" s="29"/>
      <c r="EO489" s="29"/>
      <c r="EP489" s="29"/>
      <c r="EQ489" s="29"/>
      <c r="ER489" s="29"/>
      <c r="ES489" s="29"/>
      <c r="ET489" s="29"/>
      <c r="EU489" s="29"/>
      <c r="EV489" s="29"/>
      <c r="EW489" s="29"/>
      <c r="EX489" s="29"/>
      <c r="EY489" s="29"/>
      <c r="EZ489" s="29"/>
      <c r="FA489" s="29"/>
      <c r="FB489" s="29"/>
      <c r="FC489" s="29"/>
      <c r="FD489" s="29"/>
      <c r="FE489" s="29"/>
      <c r="FF489" s="29"/>
      <c r="FG489" s="29"/>
      <c r="FH489" s="29"/>
      <c r="FI489" s="29"/>
      <c r="FJ489" s="29"/>
      <c r="FK489" s="29"/>
      <c r="FL489" s="29"/>
      <c r="FM489" s="29"/>
      <c r="FN489" s="29"/>
      <c r="FO489" s="29"/>
      <c r="FP489" s="29"/>
      <c r="FQ489" s="29"/>
      <c r="FR489" s="29"/>
      <c r="FS489" s="29"/>
      <c r="FT489" s="29"/>
      <c r="FU489" s="29"/>
      <c r="FV489" s="29"/>
      <c r="FW489" s="29"/>
      <c r="FX489" s="29"/>
      <c r="FY489" s="29"/>
      <c r="FZ489" s="29"/>
      <c r="GA489" s="29"/>
      <c r="GB489" s="29"/>
      <c r="GC489" s="29"/>
      <c r="GD489" s="29"/>
      <c r="GE489" s="29"/>
      <c r="GF489" s="29"/>
      <c r="GG489" s="29"/>
      <c r="GH489" s="29"/>
      <c r="GI489" s="29"/>
      <c r="GJ489" s="29"/>
      <c r="GK489" s="29"/>
      <c r="GL489" s="29"/>
      <c r="GM489" s="29"/>
      <c r="GN489" s="29"/>
      <c r="GO489" s="29"/>
      <c r="GP489" s="29"/>
      <c r="GQ489" s="29"/>
      <c r="GR489" s="29"/>
      <c r="GS489" s="29"/>
      <c r="GT489" s="29"/>
      <c r="GU489" s="29"/>
      <c r="GV489" s="29"/>
      <c r="GW489" s="29"/>
      <c r="GX489" s="29"/>
      <c r="GY489" s="29"/>
      <c r="GZ489" s="29"/>
      <c r="HA489" s="29"/>
      <c r="HB489" s="29"/>
      <c r="HC489" s="29"/>
      <c r="HD489" s="29"/>
      <c r="HE489" s="29"/>
      <c r="HF489" s="29"/>
      <c r="HG489" s="29"/>
      <c r="HH489" s="29"/>
      <c r="HI489" s="29"/>
      <c r="HJ489" s="29"/>
      <c r="HK489" s="29"/>
      <c r="HL489" s="29"/>
      <c r="HM489" s="29"/>
      <c r="HN489" s="29"/>
      <c r="HO489" s="29"/>
      <c r="HP489" s="29"/>
      <c r="HQ489" s="29"/>
      <c r="HR489" s="29"/>
      <c r="HS489" s="29"/>
      <c r="HT489" s="29"/>
      <c r="HU489" s="29"/>
      <c r="HV489" s="29"/>
      <c r="HW489" s="29"/>
      <c r="HX489" s="29"/>
      <c r="HY489" s="29"/>
      <c r="HZ489" s="29"/>
      <c r="IA489" s="29"/>
      <c r="IB489" s="29"/>
      <c r="IC489" s="29"/>
      <c r="ID489" s="29"/>
      <c r="IE489" s="29"/>
      <c r="IF489" s="29"/>
      <c r="IG489" s="29"/>
      <c r="IH489" s="29"/>
      <c r="II489" s="29"/>
      <c r="IJ489" s="29"/>
      <c r="IK489" s="29"/>
      <c r="IL489" s="29"/>
      <c r="IM489" s="29"/>
      <c r="IN489" s="29"/>
      <c r="IO489" s="29"/>
      <c r="IP489" s="29"/>
      <c r="IQ489" s="29"/>
      <c r="IR489" s="29"/>
      <c r="IS489" s="29"/>
      <c r="IT489" s="29"/>
      <c r="IU489" s="29"/>
      <c r="IV489" s="29"/>
      <c r="IW489" s="29"/>
      <c r="IX489" s="29"/>
      <c r="IY489" s="29"/>
      <c r="IZ489" s="29"/>
      <c r="JA489" s="29"/>
      <c r="JB489" s="29"/>
      <c r="JC489" s="29"/>
      <c r="JD489" s="29"/>
      <c r="JE489" s="29"/>
      <c r="JF489" s="29"/>
      <c r="JG489" s="29"/>
      <c r="JH489" s="29"/>
      <c r="JI489" s="29"/>
      <c r="JJ489" s="29"/>
      <c r="JK489" s="29"/>
      <c r="JL489" s="29"/>
      <c r="JM489" s="29"/>
      <c r="JN489" s="29"/>
      <c r="JO489" s="29"/>
      <c r="JP489" s="29"/>
      <c r="JQ489" s="29"/>
      <c r="JR489" s="29"/>
      <c r="JS489" s="29"/>
      <c r="JT489" s="29"/>
      <c r="JU489" s="29"/>
      <c r="JV489" s="29"/>
      <c r="JW489" s="29"/>
      <c r="JX489" s="29"/>
      <c r="JY489" s="29"/>
      <c r="JZ489" s="29"/>
      <c r="KA489" s="29"/>
      <c r="KB489" s="29"/>
      <c r="KC489" s="29"/>
      <c r="KD489" s="29"/>
      <c r="KE489" s="29"/>
      <c r="KF489" s="29"/>
      <c r="KG489" s="29"/>
      <c r="KH489" s="29"/>
      <c r="KI489" s="29"/>
      <c r="KJ489" s="29"/>
      <c r="KK489" s="29"/>
      <c r="KL489" s="29"/>
      <c r="KM489" s="29"/>
      <c r="KN489" s="29"/>
      <c r="KO489" s="29"/>
      <c r="KP489" s="29"/>
      <c r="KQ489" s="29"/>
      <c r="KR489" s="29"/>
      <c r="KS489" s="29"/>
      <c r="KT489" s="29"/>
      <c r="KU489" s="29"/>
      <c r="KV489" s="29"/>
      <c r="KW489" s="29"/>
      <c r="KX489" s="29"/>
      <c r="KY489" s="29"/>
      <c r="KZ489" s="29"/>
      <c r="LA489" s="29"/>
      <c r="LB489" s="29"/>
      <c r="LC489" s="29"/>
      <c r="LD489" s="29"/>
      <c r="LE489" s="29"/>
      <c r="LF489" s="29"/>
      <c r="LG489" s="29"/>
      <c r="LH489" s="29"/>
      <c r="LI489" s="29"/>
      <c r="LJ489" s="29"/>
      <c r="LK489" s="29"/>
      <c r="LL489" s="29"/>
      <c r="LM489" s="29"/>
      <c r="LN489" s="29"/>
      <c r="LO489" s="29"/>
      <c r="LP489" s="29"/>
      <c r="LQ489" s="29"/>
      <c r="LR489" s="29"/>
      <c r="LS489" s="29"/>
      <c r="LT489" s="29"/>
      <c r="LU489" s="29"/>
      <c r="LV489" s="29"/>
      <c r="LW489" s="29"/>
      <c r="LX489" s="29"/>
      <c r="LY489" s="29"/>
      <c r="LZ489" s="29"/>
      <c r="MA489" s="29"/>
      <c r="MB489" s="29"/>
      <c r="MC489" s="29"/>
      <c r="MD489" s="29"/>
      <c r="ME489" s="29"/>
      <c r="MF489" s="29"/>
      <c r="MG489" s="29"/>
      <c r="MH489" s="29"/>
      <c r="MI489" s="29"/>
      <c r="MJ489" s="29"/>
      <c r="MK489" s="29"/>
      <c r="ML489" s="29"/>
      <c r="MM489" s="29"/>
      <c r="MN489" s="29"/>
      <c r="MO489" s="29"/>
      <c r="MP489" s="29"/>
      <c r="MQ489" s="29"/>
      <c r="MR489" s="29"/>
      <c r="MS489" s="29"/>
      <c r="MT489" s="29"/>
      <c r="MU489" s="29"/>
      <c r="MV489" s="29"/>
      <c r="MW489" s="29"/>
      <c r="MX489" s="29"/>
      <c r="MY489" s="29"/>
      <c r="MZ489" s="29"/>
      <c r="NA489" s="29"/>
      <c r="NB489" s="29"/>
      <c r="NC489" s="29"/>
      <c r="ND489" s="29"/>
      <c r="NE489" s="29"/>
    </row>
    <row r="490" spans="1:369" ht="16.5" customHeight="1">
      <c r="A490" s="12" t="s">
        <v>6557</v>
      </c>
      <c r="B490" s="12"/>
      <c r="C490" s="30"/>
      <c r="D490" s="12"/>
      <c r="E490" s="35" t="s">
        <v>5620</v>
      </c>
      <c r="F490" s="14" t="s">
        <v>5621</v>
      </c>
      <c r="G490" s="14" t="s">
        <v>3328</v>
      </c>
      <c r="H490" s="15" t="s">
        <v>3256</v>
      </c>
      <c r="I490" s="15">
        <v>4</v>
      </c>
      <c r="J490" s="15">
        <v>0</v>
      </c>
      <c r="K490" s="15">
        <v>0</v>
      </c>
      <c r="L490" s="16" t="s">
        <v>6707</v>
      </c>
      <c r="M490" s="16"/>
      <c r="N490" s="16" t="s">
        <v>45</v>
      </c>
      <c r="O490" s="17">
        <v>60</v>
      </c>
      <c r="P490" s="17">
        <v>0</v>
      </c>
      <c r="Q490" s="17">
        <v>0</v>
      </c>
      <c r="R490" s="18" t="s">
        <v>6566</v>
      </c>
      <c r="S490" s="19">
        <v>60</v>
      </c>
      <c r="T490" s="19">
        <v>110</v>
      </c>
      <c r="U490" s="19">
        <v>0.21818181818181817</v>
      </c>
      <c r="V490" s="19">
        <v>504.16666666666669</v>
      </c>
      <c r="W490" s="20">
        <v>2.4E-2</v>
      </c>
      <c r="X490" s="21">
        <v>5.76</v>
      </c>
      <c r="Y490" s="22" t="s">
        <v>33</v>
      </c>
      <c r="Z490" s="14" t="s">
        <v>5838</v>
      </c>
      <c r="AA490" s="24"/>
      <c r="AB490" s="14"/>
      <c r="AC490" s="14"/>
      <c r="AD490" s="25"/>
      <c r="AE490" s="26"/>
      <c r="AF490" s="27"/>
      <c r="AP490" s="29"/>
      <c r="AQ490" s="29"/>
      <c r="AR490" s="29"/>
      <c r="AS490" s="29"/>
      <c r="AT490" s="29"/>
      <c r="AU490" s="29"/>
      <c r="AV490" s="29"/>
      <c r="AW490" s="29"/>
      <c r="AX490" s="29"/>
      <c r="AY490" s="29"/>
      <c r="AZ490" s="29"/>
      <c r="BA490" s="29"/>
      <c r="BB490" s="29"/>
      <c r="BC490" s="29"/>
      <c r="BD490" s="29"/>
      <c r="BE490" s="29"/>
      <c r="BF490" s="29"/>
      <c r="BG490" s="29"/>
      <c r="BH490" s="29"/>
      <c r="BI490" s="29"/>
      <c r="BJ490" s="29"/>
      <c r="BK490" s="29"/>
      <c r="BL490" s="29"/>
      <c r="BM490" s="29"/>
      <c r="BN490" s="29"/>
      <c r="BO490" s="29"/>
      <c r="BP490" s="29"/>
      <c r="BQ490" s="29"/>
      <c r="BR490" s="29"/>
      <c r="BS490" s="29"/>
      <c r="BT490" s="29"/>
      <c r="BU490" s="29"/>
      <c r="BV490" s="29"/>
      <c r="BW490" s="29"/>
      <c r="BX490" s="29"/>
      <c r="BY490" s="29"/>
      <c r="BZ490" s="29"/>
      <c r="CA490" s="29"/>
      <c r="CB490" s="29"/>
      <c r="CC490" s="29"/>
      <c r="CD490" s="29"/>
      <c r="CE490" s="29"/>
      <c r="CF490" s="29"/>
      <c r="CG490" s="29"/>
      <c r="CH490" s="29"/>
      <c r="CI490" s="29"/>
      <c r="CJ490" s="29"/>
      <c r="CK490" s="29"/>
      <c r="CL490" s="29"/>
      <c r="CM490" s="29"/>
      <c r="CN490" s="29"/>
      <c r="CO490" s="29"/>
      <c r="CP490" s="29"/>
      <c r="CQ490" s="29"/>
      <c r="CR490" s="29"/>
      <c r="CS490" s="29"/>
      <c r="CT490" s="29"/>
      <c r="CU490" s="29"/>
      <c r="CV490" s="29"/>
      <c r="CW490" s="29"/>
      <c r="CX490" s="29"/>
      <c r="CY490" s="29"/>
      <c r="CZ490" s="29"/>
      <c r="DA490" s="29"/>
      <c r="DB490" s="29"/>
      <c r="DC490" s="29"/>
      <c r="DD490" s="29"/>
      <c r="DE490" s="29"/>
      <c r="DF490" s="29"/>
      <c r="DG490" s="29"/>
      <c r="DH490" s="29"/>
      <c r="DI490" s="29"/>
      <c r="DJ490" s="29"/>
      <c r="DK490" s="29"/>
      <c r="DL490" s="29"/>
      <c r="DM490" s="29"/>
      <c r="DN490" s="29"/>
      <c r="DO490" s="29"/>
      <c r="DP490" s="29"/>
      <c r="DQ490" s="29"/>
      <c r="DR490" s="29"/>
      <c r="DS490" s="29"/>
      <c r="DT490" s="29"/>
      <c r="DU490" s="29"/>
      <c r="DV490" s="29"/>
      <c r="DW490" s="29"/>
      <c r="DX490" s="29"/>
      <c r="DY490" s="29"/>
      <c r="DZ490" s="29"/>
      <c r="EA490" s="29"/>
      <c r="EB490" s="29"/>
      <c r="EC490" s="29"/>
      <c r="ED490" s="29"/>
      <c r="EE490" s="29"/>
      <c r="EF490" s="29"/>
      <c r="EG490" s="29"/>
      <c r="EH490" s="29"/>
      <c r="EI490" s="29"/>
      <c r="EJ490" s="29"/>
      <c r="EK490" s="29"/>
      <c r="EL490" s="29"/>
      <c r="EM490" s="29"/>
      <c r="EN490" s="29"/>
      <c r="EO490" s="29"/>
      <c r="EP490" s="29"/>
      <c r="EQ490" s="29"/>
      <c r="ER490" s="29"/>
      <c r="ES490" s="29"/>
      <c r="ET490" s="29"/>
      <c r="EU490" s="29"/>
      <c r="EV490" s="29"/>
      <c r="EW490" s="29"/>
      <c r="EX490" s="29"/>
      <c r="EY490" s="29"/>
      <c r="EZ490" s="29"/>
      <c r="FA490" s="29"/>
      <c r="FB490" s="29"/>
      <c r="FC490" s="29"/>
      <c r="FD490" s="29"/>
      <c r="FE490" s="29"/>
      <c r="FF490" s="29"/>
      <c r="FG490" s="29"/>
      <c r="FH490" s="29"/>
      <c r="FI490" s="29"/>
      <c r="FJ490" s="29"/>
      <c r="FK490" s="29"/>
      <c r="FL490" s="29"/>
      <c r="FM490" s="29"/>
      <c r="FN490" s="29"/>
      <c r="FO490" s="29"/>
      <c r="FP490" s="29"/>
      <c r="FQ490" s="29"/>
      <c r="FR490" s="29"/>
      <c r="FS490" s="29"/>
      <c r="FT490" s="29"/>
      <c r="FU490" s="29"/>
      <c r="FV490" s="29"/>
      <c r="FW490" s="29"/>
      <c r="FX490" s="29"/>
      <c r="FY490" s="29"/>
      <c r="FZ490" s="29"/>
      <c r="GA490" s="29"/>
      <c r="GB490" s="29"/>
      <c r="GC490" s="29"/>
      <c r="GD490" s="29"/>
      <c r="GE490" s="29"/>
      <c r="GF490" s="29"/>
      <c r="GG490" s="29"/>
      <c r="GH490" s="29"/>
      <c r="GI490" s="29"/>
      <c r="GJ490" s="29"/>
      <c r="GK490" s="29"/>
      <c r="GL490" s="29"/>
      <c r="GM490" s="29"/>
      <c r="GN490" s="29"/>
      <c r="GO490" s="29"/>
      <c r="GP490" s="29"/>
      <c r="GQ490" s="29"/>
      <c r="GR490" s="29"/>
      <c r="GS490" s="29"/>
      <c r="GT490" s="29"/>
      <c r="GU490" s="29"/>
      <c r="GV490" s="29"/>
      <c r="GW490" s="29"/>
      <c r="GX490" s="29"/>
      <c r="GY490" s="29"/>
      <c r="GZ490" s="29"/>
      <c r="HA490" s="29"/>
      <c r="HB490" s="29"/>
      <c r="HC490" s="29"/>
      <c r="HD490" s="29"/>
      <c r="HE490" s="29"/>
      <c r="HF490" s="29"/>
      <c r="HG490" s="29"/>
      <c r="HH490" s="29"/>
      <c r="HI490" s="29"/>
      <c r="HJ490" s="29"/>
      <c r="HK490" s="29"/>
      <c r="HL490" s="29"/>
      <c r="HM490" s="29"/>
      <c r="HN490" s="29"/>
      <c r="HO490" s="29"/>
      <c r="HP490" s="29"/>
      <c r="HQ490" s="29"/>
      <c r="HR490" s="29"/>
      <c r="HS490" s="29"/>
      <c r="HT490" s="29"/>
      <c r="HU490" s="29"/>
      <c r="HV490" s="29"/>
      <c r="HW490" s="29"/>
      <c r="HX490" s="29"/>
      <c r="HY490" s="29"/>
      <c r="HZ490" s="29"/>
      <c r="IA490" s="29"/>
      <c r="IB490" s="29"/>
      <c r="IC490" s="29"/>
      <c r="ID490" s="29"/>
      <c r="IE490" s="29"/>
      <c r="IF490" s="29"/>
      <c r="IG490" s="29"/>
      <c r="IH490" s="29"/>
      <c r="II490" s="29"/>
      <c r="IJ490" s="29"/>
      <c r="IK490" s="29"/>
      <c r="IL490" s="29"/>
      <c r="IM490" s="29"/>
      <c r="IN490" s="29"/>
      <c r="IO490" s="29"/>
      <c r="IP490" s="29"/>
      <c r="IQ490" s="29"/>
      <c r="IR490" s="29"/>
      <c r="IS490" s="29"/>
      <c r="IT490" s="29"/>
      <c r="IU490" s="29"/>
      <c r="IV490" s="29"/>
      <c r="IW490" s="29"/>
      <c r="IX490" s="29"/>
      <c r="IY490" s="29"/>
      <c r="IZ490" s="29"/>
      <c r="JA490" s="29"/>
      <c r="JB490" s="29"/>
      <c r="JC490" s="29"/>
      <c r="JD490" s="29"/>
      <c r="JE490" s="29"/>
      <c r="JF490" s="29"/>
      <c r="JG490" s="29"/>
      <c r="JH490" s="29"/>
      <c r="JI490" s="29"/>
      <c r="JJ490" s="29"/>
      <c r="JK490" s="29"/>
      <c r="JL490" s="29"/>
      <c r="JM490" s="29"/>
      <c r="JN490" s="29"/>
      <c r="JO490" s="29"/>
      <c r="JP490" s="29"/>
      <c r="JQ490" s="29"/>
      <c r="JR490" s="29"/>
      <c r="JS490" s="29"/>
      <c r="JT490" s="29"/>
      <c r="JU490" s="29"/>
      <c r="JV490" s="29"/>
      <c r="JW490" s="29"/>
      <c r="JX490" s="29"/>
      <c r="JY490" s="29"/>
      <c r="JZ490" s="29"/>
      <c r="KA490" s="29"/>
      <c r="KB490" s="29"/>
      <c r="KC490" s="29"/>
      <c r="KD490" s="29"/>
      <c r="KE490" s="29"/>
      <c r="KF490" s="29"/>
      <c r="KG490" s="29"/>
      <c r="KH490" s="29"/>
      <c r="KI490" s="29"/>
      <c r="KJ490" s="29"/>
      <c r="KK490" s="29"/>
      <c r="KL490" s="29"/>
      <c r="KM490" s="29"/>
      <c r="KN490" s="29"/>
      <c r="KO490" s="29"/>
      <c r="KP490" s="29"/>
      <c r="KQ490" s="29"/>
      <c r="KR490" s="29"/>
      <c r="KS490" s="29"/>
      <c r="KT490" s="29"/>
      <c r="KU490" s="29"/>
      <c r="KV490" s="29"/>
      <c r="KW490" s="29"/>
      <c r="KX490" s="29"/>
      <c r="KY490" s="29"/>
      <c r="KZ490" s="29"/>
      <c r="LA490" s="29"/>
      <c r="LB490" s="29"/>
      <c r="LC490" s="29"/>
      <c r="LD490" s="29"/>
      <c r="LE490" s="29"/>
      <c r="LF490" s="29"/>
      <c r="LG490" s="29"/>
      <c r="LH490" s="29"/>
      <c r="LI490" s="29"/>
      <c r="LJ490" s="29"/>
      <c r="LK490" s="29"/>
      <c r="LL490" s="29"/>
      <c r="LM490" s="29"/>
      <c r="LN490" s="29"/>
      <c r="LO490" s="29"/>
      <c r="LP490" s="29"/>
      <c r="LQ490" s="29"/>
      <c r="LR490" s="29"/>
      <c r="LS490" s="29"/>
      <c r="LT490" s="29"/>
      <c r="LU490" s="29"/>
      <c r="LV490" s="29"/>
      <c r="LW490" s="29"/>
      <c r="LX490" s="29"/>
      <c r="LY490" s="29"/>
      <c r="LZ490" s="29"/>
      <c r="MA490" s="29"/>
      <c r="MB490" s="29"/>
      <c r="MC490" s="29"/>
      <c r="MD490" s="29"/>
      <c r="ME490" s="29"/>
      <c r="MF490" s="29"/>
      <c r="MG490" s="29"/>
      <c r="MH490" s="29"/>
      <c r="MI490" s="29"/>
      <c r="MJ490" s="29"/>
      <c r="MK490" s="29"/>
      <c r="ML490" s="29"/>
      <c r="MM490" s="29"/>
      <c r="MN490" s="29"/>
      <c r="MO490" s="29"/>
      <c r="MP490" s="29"/>
      <c r="MQ490" s="29"/>
      <c r="MR490" s="29"/>
      <c r="MS490" s="29"/>
      <c r="MT490" s="29"/>
      <c r="MU490" s="29"/>
      <c r="MV490" s="29"/>
      <c r="MW490" s="29"/>
      <c r="MX490" s="29"/>
      <c r="MY490" s="29"/>
      <c r="MZ490" s="29"/>
      <c r="NA490" s="29"/>
      <c r="NB490" s="29"/>
      <c r="NC490" s="29"/>
      <c r="ND490" s="29"/>
      <c r="NE490" s="29"/>
    </row>
    <row r="491" spans="1:369" ht="16.5" customHeight="1">
      <c r="A491" s="12" t="s">
        <v>6557</v>
      </c>
      <c r="B491" s="12"/>
      <c r="C491" s="30"/>
      <c r="D491" s="12"/>
      <c r="E491" s="35" t="s">
        <v>6610</v>
      </c>
      <c r="F491" s="14" t="s">
        <v>3858</v>
      </c>
      <c r="G491" s="14" t="s">
        <v>6611</v>
      </c>
      <c r="H491" s="15" t="s">
        <v>6590</v>
      </c>
      <c r="I491" s="15">
        <v>1</v>
      </c>
      <c r="J491" s="15">
        <v>0</v>
      </c>
      <c r="K491" s="15">
        <v>0</v>
      </c>
      <c r="L491" s="16" t="s">
        <v>6583</v>
      </c>
      <c r="M491" s="16"/>
      <c r="N491" s="16" t="s">
        <v>2626</v>
      </c>
      <c r="O491" s="17">
        <v>195</v>
      </c>
      <c r="P491" s="17">
        <v>0</v>
      </c>
      <c r="Q491" s="17">
        <v>0</v>
      </c>
      <c r="R491" s="18" t="s">
        <v>6566</v>
      </c>
      <c r="S491" s="19">
        <v>60</v>
      </c>
      <c r="T491" s="19">
        <v>110</v>
      </c>
      <c r="U491" s="19">
        <v>9.0909090909090912E-2</v>
      </c>
      <c r="V491" s="19">
        <v>1210</v>
      </c>
      <c r="W491" s="20">
        <v>0.01</v>
      </c>
      <c r="X491" s="21">
        <v>1.95</v>
      </c>
      <c r="Y491" s="22" t="s">
        <v>33</v>
      </c>
      <c r="Z491" s="14" t="s">
        <v>5838</v>
      </c>
      <c r="AA491" s="24"/>
      <c r="AB491" s="14"/>
      <c r="AC491" s="14"/>
      <c r="AD491" s="25"/>
      <c r="AE491" s="26"/>
      <c r="AF491" s="27"/>
      <c r="AP491" s="29"/>
      <c r="AQ491" s="29"/>
      <c r="AR491" s="29"/>
      <c r="AS491" s="29"/>
      <c r="AT491" s="29"/>
      <c r="AU491" s="29"/>
      <c r="AV491" s="29"/>
      <c r="AW491" s="29"/>
      <c r="AX491" s="29"/>
      <c r="AY491" s="29"/>
      <c r="AZ491" s="29"/>
      <c r="BA491" s="29"/>
      <c r="BB491" s="29"/>
      <c r="BC491" s="29"/>
      <c r="BD491" s="29"/>
      <c r="BE491" s="29"/>
      <c r="BF491" s="29"/>
      <c r="BG491" s="29"/>
      <c r="BH491" s="29"/>
      <c r="BI491" s="29"/>
      <c r="BJ491" s="29"/>
      <c r="BK491" s="29"/>
      <c r="BL491" s="29"/>
      <c r="BM491" s="29"/>
      <c r="BN491" s="29"/>
      <c r="BO491" s="29"/>
      <c r="BP491" s="29"/>
      <c r="BQ491" s="29"/>
      <c r="BR491" s="29"/>
      <c r="BS491" s="29"/>
      <c r="BT491" s="29"/>
      <c r="BU491" s="29"/>
      <c r="BV491" s="29"/>
      <c r="BW491" s="29"/>
      <c r="BX491" s="29"/>
      <c r="BY491" s="29"/>
      <c r="BZ491" s="29"/>
      <c r="CA491" s="29"/>
      <c r="CB491" s="29"/>
      <c r="CC491" s="29"/>
      <c r="CD491" s="29"/>
      <c r="CE491" s="29"/>
      <c r="CF491" s="29"/>
      <c r="CG491" s="29"/>
      <c r="CH491" s="29"/>
      <c r="CI491" s="29"/>
      <c r="CJ491" s="29"/>
      <c r="CK491" s="29"/>
      <c r="CL491" s="29"/>
      <c r="CM491" s="29"/>
      <c r="CN491" s="29"/>
      <c r="CO491" s="29"/>
      <c r="CP491" s="29"/>
      <c r="CQ491" s="29"/>
      <c r="CR491" s="29"/>
      <c r="CS491" s="29"/>
      <c r="CT491" s="29"/>
      <c r="CU491" s="29"/>
      <c r="CV491" s="29"/>
      <c r="CW491" s="29"/>
      <c r="CX491" s="29"/>
      <c r="CY491" s="29"/>
      <c r="CZ491" s="29"/>
      <c r="DA491" s="29"/>
      <c r="DB491" s="29"/>
      <c r="DC491" s="29"/>
      <c r="DD491" s="29"/>
      <c r="DE491" s="29"/>
      <c r="DF491" s="29"/>
      <c r="DG491" s="29"/>
      <c r="DH491" s="29"/>
      <c r="DI491" s="29"/>
      <c r="DJ491" s="29"/>
      <c r="DK491" s="29"/>
      <c r="DL491" s="29"/>
      <c r="DM491" s="29"/>
      <c r="DN491" s="29"/>
      <c r="DO491" s="29"/>
      <c r="DP491" s="29"/>
      <c r="DQ491" s="29"/>
      <c r="DR491" s="29"/>
      <c r="DS491" s="29"/>
      <c r="DT491" s="29"/>
      <c r="DU491" s="29"/>
      <c r="DV491" s="29"/>
      <c r="DW491" s="29"/>
      <c r="DX491" s="29"/>
      <c r="DY491" s="29"/>
      <c r="DZ491" s="29"/>
      <c r="EA491" s="29"/>
      <c r="EB491" s="29"/>
      <c r="EC491" s="29"/>
      <c r="ED491" s="29"/>
      <c r="EE491" s="29"/>
      <c r="EF491" s="29"/>
      <c r="EG491" s="29"/>
      <c r="EH491" s="29"/>
      <c r="EI491" s="29"/>
      <c r="EJ491" s="29"/>
      <c r="EK491" s="29"/>
      <c r="EL491" s="29"/>
      <c r="EM491" s="29"/>
      <c r="EN491" s="29"/>
      <c r="EO491" s="29"/>
      <c r="EP491" s="29"/>
      <c r="EQ491" s="29"/>
      <c r="ER491" s="29"/>
      <c r="ES491" s="29"/>
      <c r="ET491" s="29"/>
      <c r="EU491" s="29"/>
      <c r="EV491" s="29"/>
      <c r="EW491" s="29"/>
      <c r="EX491" s="29"/>
      <c r="EY491" s="29"/>
      <c r="EZ491" s="29"/>
      <c r="FA491" s="29"/>
      <c r="FB491" s="29"/>
      <c r="FC491" s="29"/>
      <c r="FD491" s="29"/>
      <c r="FE491" s="29"/>
      <c r="FF491" s="29"/>
      <c r="FG491" s="29"/>
      <c r="FH491" s="29"/>
      <c r="FI491" s="29"/>
      <c r="FJ491" s="29"/>
      <c r="FK491" s="29"/>
      <c r="FL491" s="29"/>
      <c r="FM491" s="29"/>
      <c r="FN491" s="29"/>
      <c r="FO491" s="29"/>
      <c r="FP491" s="29"/>
      <c r="FQ491" s="29"/>
      <c r="FR491" s="29"/>
      <c r="FS491" s="29"/>
      <c r="FT491" s="29"/>
      <c r="FU491" s="29"/>
      <c r="FV491" s="29"/>
      <c r="FW491" s="29"/>
      <c r="FX491" s="29"/>
      <c r="FY491" s="29"/>
      <c r="FZ491" s="29"/>
      <c r="GA491" s="29"/>
      <c r="GB491" s="29"/>
      <c r="GC491" s="29"/>
      <c r="GD491" s="29"/>
      <c r="GE491" s="29"/>
      <c r="GF491" s="29"/>
      <c r="GG491" s="29"/>
      <c r="GH491" s="29"/>
      <c r="GI491" s="29"/>
      <c r="GJ491" s="29"/>
      <c r="GK491" s="29"/>
      <c r="GL491" s="29"/>
      <c r="GM491" s="29"/>
      <c r="GN491" s="29"/>
      <c r="GO491" s="29"/>
      <c r="GP491" s="29"/>
      <c r="GQ491" s="29"/>
      <c r="GR491" s="29"/>
      <c r="GS491" s="29"/>
      <c r="GT491" s="29"/>
      <c r="GU491" s="29"/>
      <c r="GV491" s="29"/>
      <c r="GW491" s="29"/>
      <c r="GX491" s="29"/>
      <c r="GY491" s="29"/>
      <c r="GZ491" s="29"/>
      <c r="HA491" s="29"/>
      <c r="HB491" s="29"/>
      <c r="HC491" s="29"/>
      <c r="HD491" s="29"/>
      <c r="HE491" s="29"/>
      <c r="HF491" s="29"/>
      <c r="HG491" s="29"/>
      <c r="HH491" s="29"/>
      <c r="HI491" s="29"/>
      <c r="HJ491" s="29"/>
      <c r="HK491" s="29"/>
      <c r="HL491" s="29"/>
      <c r="HM491" s="29"/>
      <c r="HN491" s="29"/>
      <c r="HO491" s="29"/>
      <c r="HP491" s="29"/>
      <c r="HQ491" s="29"/>
      <c r="HR491" s="29"/>
      <c r="HS491" s="29"/>
      <c r="HT491" s="29"/>
      <c r="HU491" s="29"/>
      <c r="HV491" s="29"/>
      <c r="HW491" s="29"/>
      <c r="HX491" s="29"/>
      <c r="HY491" s="29"/>
      <c r="HZ491" s="29"/>
      <c r="IA491" s="29"/>
      <c r="IB491" s="29"/>
      <c r="IC491" s="29"/>
      <c r="ID491" s="29"/>
      <c r="IE491" s="29"/>
      <c r="IF491" s="29"/>
      <c r="IG491" s="29"/>
      <c r="IH491" s="29"/>
      <c r="II491" s="29"/>
      <c r="IJ491" s="29"/>
      <c r="IK491" s="29"/>
      <c r="IL491" s="29"/>
      <c r="IM491" s="29"/>
      <c r="IN491" s="29"/>
      <c r="IO491" s="29"/>
      <c r="IP491" s="29"/>
      <c r="IQ491" s="29"/>
      <c r="IR491" s="29"/>
      <c r="IS491" s="29"/>
      <c r="IT491" s="29"/>
      <c r="IU491" s="29"/>
      <c r="IV491" s="29"/>
      <c r="IW491" s="29"/>
      <c r="IX491" s="29"/>
      <c r="IY491" s="29"/>
      <c r="IZ491" s="29"/>
      <c r="JA491" s="29"/>
      <c r="JB491" s="29"/>
      <c r="JC491" s="29"/>
      <c r="JD491" s="29"/>
      <c r="JE491" s="29"/>
      <c r="JF491" s="29"/>
      <c r="JG491" s="29"/>
      <c r="JH491" s="29"/>
      <c r="JI491" s="29"/>
      <c r="JJ491" s="29"/>
      <c r="JK491" s="29"/>
      <c r="JL491" s="29"/>
      <c r="JM491" s="29"/>
      <c r="JN491" s="29"/>
      <c r="JO491" s="29"/>
      <c r="JP491" s="29"/>
      <c r="JQ491" s="29"/>
      <c r="JR491" s="29"/>
      <c r="JS491" s="29"/>
      <c r="JT491" s="29"/>
      <c r="JU491" s="29"/>
      <c r="JV491" s="29"/>
      <c r="JW491" s="29"/>
      <c r="JX491" s="29"/>
      <c r="JY491" s="29"/>
      <c r="JZ491" s="29"/>
      <c r="KA491" s="29"/>
      <c r="KB491" s="29"/>
      <c r="KC491" s="29"/>
      <c r="KD491" s="29"/>
      <c r="KE491" s="29"/>
      <c r="KF491" s="29"/>
      <c r="KG491" s="29"/>
      <c r="KH491" s="29"/>
      <c r="KI491" s="29"/>
      <c r="KJ491" s="29"/>
      <c r="KK491" s="29"/>
      <c r="KL491" s="29"/>
      <c r="KM491" s="29"/>
      <c r="KN491" s="29"/>
      <c r="KO491" s="29"/>
      <c r="KP491" s="29"/>
      <c r="KQ491" s="29"/>
      <c r="KR491" s="29"/>
      <c r="KS491" s="29"/>
      <c r="KT491" s="29"/>
      <c r="KU491" s="29"/>
      <c r="KV491" s="29"/>
      <c r="KW491" s="29"/>
      <c r="KX491" s="29"/>
      <c r="KY491" s="29"/>
      <c r="KZ491" s="29"/>
      <c r="LA491" s="29"/>
      <c r="LB491" s="29"/>
      <c r="LC491" s="29"/>
      <c r="LD491" s="29"/>
      <c r="LE491" s="29"/>
      <c r="LF491" s="29"/>
      <c r="LG491" s="29"/>
      <c r="LH491" s="29"/>
      <c r="LI491" s="29"/>
      <c r="LJ491" s="29"/>
      <c r="LK491" s="29"/>
      <c r="LL491" s="29"/>
      <c r="LM491" s="29"/>
      <c r="LN491" s="29"/>
      <c r="LO491" s="29"/>
      <c r="LP491" s="29"/>
      <c r="LQ491" s="29"/>
      <c r="LR491" s="29"/>
      <c r="LS491" s="29"/>
      <c r="LT491" s="29"/>
      <c r="LU491" s="29"/>
      <c r="LV491" s="29"/>
      <c r="LW491" s="29"/>
      <c r="LX491" s="29"/>
      <c r="LY491" s="29"/>
      <c r="LZ491" s="29"/>
      <c r="MA491" s="29"/>
      <c r="MB491" s="29"/>
      <c r="MC491" s="29"/>
      <c r="MD491" s="29"/>
      <c r="ME491" s="29"/>
      <c r="MF491" s="29"/>
      <c r="MG491" s="29"/>
      <c r="MH491" s="29"/>
      <c r="MI491" s="29"/>
      <c r="MJ491" s="29"/>
      <c r="MK491" s="29"/>
      <c r="ML491" s="29"/>
      <c r="MM491" s="29"/>
      <c r="MN491" s="29"/>
      <c r="MO491" s="29"/>
      <c r="MP491" s="29"/>
      <c r="MQ491" s="29"/>
      <c r="MR491" s="29"/>
      <c r="MS491" s="29"/>
      <c r="MT491" s="29"/>
      <c r="MU491" s="29"/>
      <c r="MV491" s="29"/>
      <c r="MW491" s="29"/>
      <c r="MX491" s="29"/>
      <c r="MY491" s="29"/>
      <c r="MZ491" s="29"/>
      <c r="NA491" s="29"/>
      <c r="NB491" s="29"/>
      <c r="NC491" s="29"/>
      <c r="ND491" s="29"/>
      <c r="NE491" s="29"/>
    </row>
    <row r="492" spans="1:369" ht="16.5" customHeight="1">
      <c r="A492" s="12" t="s">
        <v>6557</v>
      </c>
      <c r="B492" s="12"/>
      <c r="C492" s="30"/>
      <c r="D492" s="12"/>
      <c r="E492" s="35" t="s">
        <v>6625</v>
      </c>
      <c r="F492" s="14" t="s">
        <v>6626</v>
      </c>
      <c r="G492" s="14" t="s">
        <v>6627</v>
      </c>
      <c r="H492" s="15" t="s">
        <v>6590</v>
      </c>
      <c r="I492" s="15">
        <v>1</v>
      </c>
      <c r="J492" s="15">
        <v>0</v>
      </c>
      <c r="K492" s="15">
        <v>0</v>
      </c>
      <c r="L492" s="16" t="s">
        <v>6583</v>
      </c>
      <c r="M492" s="16"/>
      <c r="N492" s="16" t="s">
        <v>2626</v>
      </c>
      <c r="O492" s="17">
        <v>195</v>
      </c>
      <c r="P492" s="17">
        <v>0</v>
      </c>
      <c r="Q492" s="17">
        <v>0</v>
      </c>
      <c r="R492" s="18" t="s">
        <v>6566</v>
      </c>
      <c r="S492" s="19">
        <v>60</v>
      </c>
      <c r="T492" s="19">
        <v>110</v>
      </c>
      <c r="U492" s="19">
        <v>9.0909090909090912E-2</v>
      </c>
      <c r="V492" s="19">
        <v>1210</v>
      </c>
      <c r="W492" s="20">
        <v>0.01</v>
      </c>
      <c r="X492" s="21">
        <v>1.95</v>
      </c>
      <c r="Y492" s="22" t="s">
        <v>33</v>
      </c>
      <c r="Z492" s="14" t="s">
        <v>5838</v>
      </c>
      <c r="AA492" s="24"/>
      <c r="AB492" s="14"/>
      <c r="AC492" s="14"/>
      <c r="AD492" s="25"/>
      <c r="AE492" s="26"/>
      <c r="AF492" s="27"/>
      <c r="AP492" s="29"/>
      <c r="AQ492" s="29"/>
      <c r="AR492" s="29"/>
      <c r="AS492" s="29"/>
      <c r="AT492" s="29"/>
      <c r="AU492" s="29"/>
      <c r="AV492" s="29"/>
      <c r="AW492" s="29"/>
      <c r="AX492" s="29"/>
      <c r="AY492" s="29"/>
      <c r="AZ492" s="29"/>
      <c r="BA492" s="29"/>
      <c r="BB492" s="29"/>
      <c r="BC492" s="29"/>
      <c r="BD492" s="29"/>
      <c r="BE492" s="29"/>
      <c r="BF492" s="29"/>
      <c r="BG492" s="29"/>
      <c r="BH492" s="29"/>
      <c r="BI492" s="29"/>
      <c r="BJ492" s="29"/>
      <c r="BK492" s="29"/>
      <c r="BL492" s="29"/>
      <c r="BM492" s="29"/>
      <c r="BN492" s="29"/>
      <c r="BO492" s="29"/>
      <c r="BP492" s="29"/>
      <c r="BQ492" s="29"/>
      <c r="BR492" s="29"/>
      <c r="BS492" s="29"/>
      <c r="BT492" s="29"/>
      <c r="BU492" s="29"/>
      <c r="BV492" s="29"/>
      <c r="BW492" s="29"/>
      <c r="BX492" s="29"/>
      <c r="BY492" s="29"/>
      <c r="BZ492" s="29"/>
      <c r="CA492" s="29"/>
      <c r="CB492" s="29"/>
      <c r="CC492" s="29"/>
      <c r="CD492" s="29"/>
      <c r="CE492" s="29"/>
      <c r="CF492" s="29"/>
      <c r="CG492" s="29"/>
      <c r="CH492" s="29"/>
      <c r="CI492" s="29"/>
      <c r="CJ492" s="29"/>
      <c r="CK492" s="29"/>
      <c r="CL492" s="29"/>
      <c r="CM492" s="29"/>
      <c r="CN492" s="29"/>
      <c r="CO492" s="29"/>
      <c r="CP492" s="29"/>
      <c r="CQ492" s="29"/>
      <c r="CR492" s="29"/>
      <c r="CS492" s="29"/>
      <c r="CT492" s="29"/>
      <c r="CU492" s="29"/>
      <c r="CV492" s="29"/>
      <c r="CW492" s="29"/>
      <c r="CX492" s="29"/>
      <c r="CY492" s="29"/>
      <c r="CZ492" s="29"/>
      <c r="DA492" s="29"/>
      <c r="DB492" s="29"/>
      <c r="DC492" s="29"/>
      <c r="DD492" s="29"/>
      <c r="DE492" s="29"/>
      <c r="DF492" s="29"/>
      <c r="DG492" s="29"/>
      <c r="DH492" s="29"/>
      <c r="DI492" s="29"/>
      <c r="DJ492" s="29"/>
      <c r="DK492" s="29"/>
      <c r="DL492" s="29"/>
      <c r="DM492" s="29"/>
      <c r="DN492" s="29"/>
      <c r="DO492" s="29"/>
      <c r="DP492" s="29"/>
      <c r="DQ492" s="29"/>
      <c r="DR492" s="29"/>
      <c r="DS492" s="29"/>
      <c r="DT492" s="29"/>
      <c r="DU492" s="29"/>
      <c r="DV492" s="29"/>
      <c r="DW492" s="29"/>
      <c r="DX492" s="29"/>
      <c r="DY492" s="29"/>
      <c r="DZ492" s="29"/>
      <c r="EA492" s="29"/>
      <c r="EB492" s="29"/>
      <c r="EC492" s="29"/>
      <c r="ED492" s="29"/>
      <c r="EE492" s="29"/>
      <c r="EF492" s="29"/>
      <c r="EG492" s="29"/>
      <c r="EH492" s="29"/>
      <c r="EI492" s="29"/>
      <c r="EJ492" s="29"/>
      <c r="EK492" s="29"/>
      <c r="EL492" s="29"/>
      <c r="EM492" s="29"/>
      <c r="EN492" s="29"/>
      <c r="EO492" s="29"/>
      <c r="EP492" s="29"/>
      <c r="EQ492" s="29"/>
      <c r="ER492" s="29"/>
      <c r="ES492" s="29"/>
      <c r="ET492" s="29"/>
      <c r="EU492" s="29"/>
      <c r="EV492" s="29"/>
      <c r="EW492" s="29"/>
      <c r="EX492" s="29"/>
      <c r="EY492" s="29"/>
      <c r="EZ492" s="29"/>
      <c r="FA492" s="29"/>
      <c r="FB492" s="29"/>
      <c r="FC492" s="29"/>
      <c r="FD492" s="29"/>
      <c r="FE492" s="29"/>
      <c r="FF492" s="29"/>
      <c r="FG492" s="29"/>
      <c r="FH492" s="29"/>
      <c r="FI492" s="29"/>
      <c r="FJ492" s="29"/>
      <c r="FK492" s="29"/>
      <c r="FL492" s="29"/>
      <c r="FM492" s="29"/>
      <c r="FN492" s="29"/>
      <c r="FO492" s="29"/>
      <c r="FP492" s="29"/>
      <c r="FQ492" s="29"/>
      <c r="FR492" s="29"/>
      <c r="FS492" s="29"/>
      <c r="FT492" s="29"/>
      <c r="FU492" s="29"/>
      <c r="FV492" s="29"/>
      <c r="FW492" s="29"/>
      <c r="FX492" s="29"/>
      <c r="FY492" s="29"/>
      <c r="FZ492" s="29"/>
      <c r="GA492" s="29"/>
      <c r="GB492" s="29"/>
      <c r="GC492" s="29"/>
      <c r="GD492" s="29"/>
      <c r="GE492" s="29"/>
      <c r="GF492" s="29"/>
      <c r="GG492" s="29"/>
      <c r="GH492" s="29"/>
      <c r="GI492" s="29"/>
      <c r="GJ492" s="29"/>
      <c r="GK492" s="29"/>
      <c r="GL492" s="29"/>
      <c r="GM492" s="29"/>
      <c r="GN492" s="29"/>
      <c r="GO492" s="29"/>
      <c r="GP492" s="29"/>
      <c r="GQ492" s="29"/>
      <c r="GR492" s="29"/>
      <c r="GS492" s="29"/>
      <c r="GT492" s="29"/>
      <c r="GU492" s="29"/>
      <c r="GV492" s="29"/>
      <c r="GW492" s="29"/>
      <c r="GX492" s="29"/>
      <c r="GY492" s="29"/>
      <c r="GZ492" s="29"/>
      <c r="HA492" s="29"/>
      <c r="HB492" s="29"/>
      <c r="HC492" s="29"/>
      <c r="HD492" s="29"/>
      <c r="HE492" s="29"/>
      <c r="HF492" s="29"/>
      <c r="HG492" s="29"/>
      <c r="HH492" s="29"/>
      <c r="HI492" s="29"/>
      <c r="HJ492" s="29"/>
      <c r="HK492" s="29"/>
      <c r="HL492" s="29"/>
      <c r="HM492" s="29"/>
      <c r="HN492" s="29"/>
      <c r="HO492" s="29"/>
      <c r="HP492" s="29"/>
      <c r="HQ492" s="29"/>
      <c r="HR492" s="29"/>
      <c r="HS492" s="29"/>
      <c r="HT492" s="29"/>
      <c r="HU492" s="29"/>
      <c r="HV492" s="29"/>
      <c r="HW492" s="29"/>
      <c r="HX492" s="29"/>
      <c r="HY492" s="29"/>
      <c r="HZ492" s="29"/>
      <c r="IA492" s="29"/>
      <c r="IB492" s="29"/>
      <c r="IC492" s="29"/>
      <c r="ID492" s="29"/>
      <c r="IE492" s="29"/>
      <c r="IF492" s="29"/>
      <c r="IG492" s="29"/>
      <c r="IH492" s="29"/>
      <c r="II492" s="29"/>
      <c r="IJ492" s="29"/>
      <c r="IK492" s="29"/>
      <c r="IL492" s="29"/>
      <c r="IM492" s="29"/>
      <c r="IN492" s="29"/>
      <c r="IO492" s="29"/>
      <c r="IP492" s="29"/>
      <c r="IQ492" s="29"/>
      <c r="IR492" s="29"/>
      <c r="IS492" s="29"/>
      <c r="IT492" s="29"/>
      <c r="IU492" s="29"/>
      <c r="IV492" s="29"/>
      <c r="IW492" s="29"/>
      <c r="IX492" s="29"/>
      <c r="IY492" s="29"/>
      <c r="IZ492" s="29"/>
      <c r="JA492" s="29"/>
      <c r="JB492" s="29"/>
      <c r="JC492" s="29"/>
      <c r="JD492" s="29"/>
      <c r="JE492" s="29"/>
      <c r="JF492" s="29"/>
      <c r="JG492" s="29"/>
      <c r="JH492" s="29"/>
      <c r="JI492" s="29"/>
      <c r="JJ492" s="29"/>
      <c r="JK492" s="29"/>
      <c r="JL492" s="29"/>
      <c r="JM492" s="29"/>
      <c r="JN492" s="29"/>
      <c r="JO492" s="29"/>
      <c r="JP492" s="29"/>
      <c r="JQ492" s="29"/>
      <c r="JR492" s="29"/>
      <c r="JS492" s="29"/>
      <c r="JT492" s="29"/>
      <c r="JU492" s="29"/>
      <c r="JV492" s="29"/>
      <c r="JW492" s="29"/>
      <c r="JX492" s="29"/>
      <c r="JY492" s="29"/>
      <c r="JZ492" s="29"/>
      <c r="KA492" s="29"/>
      <c r="KB492" s="29"/>
      <c r="KC492" s="29"/>
      <c r="KD492" s="29"/>
      <c r="KE492" s="29"/>
      <c r="KF492" s="29"/>
      <c r="KG492" s="29"/>
      <c r="KH492" s="29"/>
      <c r="KI492" s="29"/>
      <c r="KJ492" s="29"/>
      <c r="KK492" s="29"/>
      <c r="KL492" s="29"/>
      <c r="KM492" s="29"/>
      <c r="KN492" s="29"/>
      <c r="KO492" s="29"/>
      <c r="KP492" s="29"/>
      <c r="KQ492" s="29"/>
      <c r="KR492" s="29"/>
      <c r="KS492" s="29"/>
      <c r="KT492" s="29"/>
      <c r="KU492" s="29"/>
      <c r="KV492" s="29"/>
      <c r="KW492" s="29"/>
      <c r="KX492" s="29"/>
      <c r="KY492" s="29"/>
      <c r="KZ492" s="29"/>
      <c r="LA492" s="29"/>
      <c r="LB492" s="29"/>
      <c r="LC492" s="29"/>
      <c r="LD492" s="29"/>
      <c r="LE492" s="29"/>
      <c r="LF492" s="29"/>
      <c r="LG492" s="29"/>
      <c r="LH492" s="29"/>
      <c r="LI492" s="29"/>
      <c r="LJ492" s="29"/>
      <c r="LK492" s="29"/>
      <c r="LL492" s="29"/>
      <c r="LM492" s="29"/>
      <c r="LN492" s="29"/>
      <c r="LO492" s="29"/>
      <c r="LP492" s="29"/>
      <c r="LQ492" s="29"/>
      <c r="LR492" s="29"/>
      <c r="LS492" s="29"/>
      <c r="LT492" s="29"/>
      <c r="LU492" s="29"/>
      <c r="LV492" s="29"/>
      <c r="LW492" s="29"/>
      <c r="LX492" s="29"/>
      <c r="LY492" s="29"/>
      <c r="LZ492" s="29"/>
      <c r="MA492" s="29"/>
      <c r="MB492" s="29"/>
      <c r="MC492" s="29"/>
      <c r="MD492" s="29"/>
      <c r="ME492" s="29"/>
      <c r="MF492" s="29"/>
      <c r="MG492" s="29"/>
      <c r="MH492" s="29"/>
      <c r="MI492" s="29"/>
      <c r="MJ492" s="29"/>
      <c r="MK492" s="29"/>
      <c r="ML492" s="29"/>
      <c r="MM492" s="29"/>
      <c r="MN492" s="29"/>
      <c r="MO492" s="29"/>
      <c r="MP492" s="29"/>
      <c r="MQ492" s="29"/>
      <c r="MR492" s="29"/>
      <c r="MS492" s="29"/>
      <c r="MT492" s="29"/>
      <c r="MU492" s="29"/>
      <c r="MV492" s="29"/>
      <c r="MW492" s="29"/>
      <c r="MX492" s="29"/>
      <c r="MY492" s="29"/>
      <c r="MZ492" s="29"/>
      <c r="NA492" s="29"/>
      <c r="NB492" s="29"/>
      <c r="NC492" s="29"/>
      <c r="ND492" s="29"/>
      <c r="NE492" s="29"/>
    </row>
    <row r="493" spans="1:369" ht="16.5" customHeight="1">
      <c r="A493" s="12" t="s">
        <v>6557</v>
      </c>
      <c r="B493" s="12"/>
      <c r="C493" s="30"/>
      <c r="D493" s="12"/>
      <c r="E493" s="35" t="s">
        <v>6629</v>
      </c>
      <c r="F493" s="14" t="s">
        <v>6630</v>
      </c>
      <c r="G493" s="14" t="s">
        <v>6631</v>
      </c>
      <c r="H493" s="15" t="s">
        <v>6590</v>
      </c>
      <c r="I493" s="15">
        <v>10</v>
      </c>
      <c r="J493" s="15">
        <v>0</v>
      </c>
      <c r="K493" s="15">
        <v>0</v>
      </c>
      <c r="L493" s="16" t="s">
        <v>6583</v>
      </c>
      <c r="M493" s="16"/>
      <c r="N493" s="16" t="s">
        <v>2626</v>
      </c>
      <c r="O493" s="17">
        <v>195</v>
      </c>
      <c r="P493" s="17">
        <v>0</v>
      </c>
      <c r="Q493" s="17">
        <v>0</v>
      </c>
      <c r="R493" s="18" t="s">
        <v>6566</v>
      </c>
      <c r="S493" s="19">
        <v>60</v>
      </c>
      <c r="T493" s="19">
        <v>110</v>
      </c>
      <c r="U493" s="19">
        <v>9.0909090909090912E-2</v>
      </c>
      <c r="V493" s="19">
        <v>1210</v>
      </c>
      <c r="W493" s="20">
        <v>0.01</v>
      </c>
      <c r="X493" s="21">
        <v>19.5</v>
      </c>
      <c r="Y493" s="22" t="s">
        <v>33</v>
      </c>
      <c r="Z493" s="14" t="s">
        <v>5838</v>
      </c>
      <c r="AA493" s="24"/>
      <c r="AB493" s="14"/>
      <c r="AC493" s="14"/>
      <c r="AD493" s="25"/>
      <c r="AE493" s="26"/>
      <c r="AF493" s="27"/>
      <c r="AP493" s="29"/>
      <c r="AQ493" s="29"/>
      <c r="AR493" s="29"/>
      <c r="AS493" s="29"/>
      <c r="AT493" s="29"/>
      <c r="AU493" s="29"/>
      <c r="AV493" s="29"/>
      <c r="AW493" s="29"/>
      <c r="AX493" s="29"/>
      <c r="AY493" s="29"/>
      <c r="AZ493" s="29"/>
      <c r="BA493" s="29"/>
      <c r="BB493" s="29"/>
      <c r="BC493" s="29"/>
      <c r="BD493" s="29"/>
      <c r="BE493" s="29"/>
      <c r="BF493" s="29"/>
      <c r="BG493" s="29"/>
      <c r="BH493" s="29"/>
      <c r="BI493" s="29"/>
      <c r="BJ493" s="29"/>
      <c r="BK493" s="29"/>
      <c r="BL493" s="29"/>
      <c r="BM493" s="29"/>
      <c r="BN493" s="29"/>
      <c r="BO493" s="29"/>
      <c r="BP493" s="29"/>
      <c r="BQ493" s="29"/>
      <c r="BR493" s="29"/>
      <c r="BS493" s="29"/>
      <c r="BT493" s="29"/>
      <c r="BU493" s="29"/>
      <c r="BV493" s="29"/>
      <c r="BW493" s="29"/>
      <c r="BX493" s="29"/>
      <c r="BY493" s="29"/>
      <c r="BZ493" s="29"/>
      <c r="CA493" s="29"/>
      <c r="CB493" s="29"/>
      <c r="CC493" s="29"/>
      <c r="CD493" s="29"/>
      <c r="CE493" s="29"/>
      <c r="CF493" s="29"/>
      <c r="CG493" s="29"/>
      <c r="CH493" s="29"/>
      <c r="CI493" s="29"/>
      <c r="CJ493" s="29"/>
      <c r="CK493" s="29"/>
      <c r="CL493" s="29"/>
      <c r="CM493" s="29"/>
      <c r="CN493" s="29"/>
      <c r="CO493" s="29"/>
      <c r="CP493" s="29"/>
      <c r="CQ493" s="29"/>
      <c r="CR493" s="29"/>
      <c r="CS493" s="29"/>
      <c r="CT493" s="29"/>
      <c r="CU493" s="29"/>
      <c r="CV493" s="29"/>
      <c r="CW493" s="29"/>
      <c r="CX493" s="29"/>
      <c r="CY493" s="29"/>
      <c r="CZ493" s="29"/>
      <c r="DA493" s="29"/>
      <c r="DB493" s="29"/>
      <c r="DC493" s="29"/>
      <c r="DD493" s="29"/>
      <c r="DE493" s="29"/>
      <c r="DF493" s="29"/>
      <c r="DG493" s="29"/>
      <c r="DH493" s="29"/>
      <c r="DI493" s="29"/>
      <c r="DJ493" s="29"/>
      <c r="DK493" s="29"/>
      <c r="DL493" s="29"/>
      <c r="DM493" s="29"/>
      <c r="DN493" s="29"/>
      <c r="DO493" s="29"/>
      <c r="DP493" s="29"/>
      <c r="DQ493" s="29"/>
      <c r="DR493" s="29"/>
      <c r="DS493" s="29"/>
      <c r="DT493" s="29"/>
      <c r="DU493" s="29"/>
      <c r="DV493" s="29"/>
      <c r="DW493" s="29"/>
      <c r="DX493" s="29"/>
      <c r="DY493" s="29"/>
      <c r="DZ493" s="29"/>
      <c r="EA493" s="29"/>
      <c r="EB493" s="29"/>
      <c r="EC493" s="29"/>
      <c r="ED493" s="29"/>
      <c r="EE493" s="29"/>
      <c r="EF493" s="29"/>
      <c r="EG493" s="29"/>
      <c r="EH493" s="29"/>
      <c r="EI493" s="29"/>
      <c r="EJ493" s="29"/>
      <c r="EK493" s="29"/>
      <c r="EL493" s="29"/>
      <c r="EM493" s="29"/>
      <c r="EN493" s="29"/>
      <c r="EO493" s="29"/>
      <c r="EP493" s="29"/>
      <c r="EQ493" s="29"/>
      <c r="ER493" s="29"/>
      <c r="ES493" s="29"/>
      <c r="ET493" s="29"/>
      <c r="EU493" s="29"/>
      <c r="EV493" s="29"/>
      <c r="EW493" s="29"/>
      <c r="EX493" s="29"/>
      <c r="EY493" s="29"/>
      <c r="EZ493" s="29"/>
      <c r="FA493" s="29"/>
      <c r="FB493" s="29"/>
      <c r="FC493" s="29"/>
      <c r="FD493" s="29"/>
      <c r="FE493" s="29"/>
      <c r="FF493" s="29"/>
      <c r="FG493" s="29"/>
      <c r="FH493" s="29"/>
      <c r="FI493" s="29"/>
      <c r="FJ493" s="29"/>
      <c r="FK493" s="29"/>
      <c r="FL493" s="29"/>
      <c r="FM493" s="29"/>
      <c r="FN493" s="29"/>
      <c r="FO493" s="29"/>
      <c r="FP493" s="29"/>
      <c r="FQ493" s="29"/>
      <c r="FR493" s="29"/>
      <c r="FS493" s="29"/>
      <c r="FT493" s="29"/>
      <c r="FU493" s="29"/>
      <c r="FV493" s="29"/>
      <c r="FW493" s="29"/>
      <c r="FX493" s="29"/>
      <c r="FY493" s="29"/>
      <c r="FZ493" s="29"/>
      <c r="GA493" s="29"/>
      <c r="GB493" s="29"/>
      <c r="GC493" s="29"/>
      <c r="GD493" s="29"/>
      <c r="GE493" s="29"/>
      <c r="GF493" s="29"/>
      <c r="GG493" s="29"/>
      <c r="GH493" s="29"/>
      <c r="GI493" s="29"/>
      <c r="GJ493" s="29"/>
      <c r="GK493" s="29"/>
      <c r="GL493" s="29"/>
      <c r="GM493" s="29"/>
      <c r="GN493" s="29"/>
      <c r="GO493" s="29"/>
      <c r="GP493" s="29"/>
      <c r="GQ493" s="29"/>
      <c r="GR493" s="29"/>
      <c r="GS493" s="29"/>
      <c r="GT493" s="29"/>
      <c r="GU493" s="29"/>
      <c r="GV493" s="29"/>
      <c r="GW493" s="29"/>
      <c r="GX493" s="29"/>
      <c r="GY493" s="29"/>
      <c r="GZ493" s="29"/>
      <c r="HA493" s="29"/>
      <c r="HB493" s="29"/>
      <c r="HC493" s="29"/>
      <c r="HD493" s="29"/>
      <c r="HE493" s="29"/>
      <c r="HF493" s="29"/>
      <c r="HG493" s="29"/>
      <c r="HH493" s="29"/>
      <c r="HI493" s="29"/>
      <c r="HJ493" s="29"/>
      <c r="HK493" s="29"/>
      <c r="HL493" s="29"/>
      <c r="HM493" s="29"/>
      <c r="HN493" s="29"/>
      <c r="HO493" s="29"/>
      <c r="HP493" s="29"/>
      <c r="HQ493" s="29"/>
      <c r="HR493" s="29"/>
      <c r="HS493" s="29"/>
      <c r="HT493" s="29"/>
      <c r="HU493" s="29"/>
      <c r="HV493" s="29"/>
      <c r="HW493" s="29"/>
      <c r="HX493" s="29"/>
      <c r="HY493" s="29"/>
      <c r="HZ493" s="29"/>
      <c r="IA493" s="29"/>
      <c r="IB493" s="29"/>
      <c r="IC493" s="29"/>
      <c r="ID493" s="29"/>
      <c r="IE493" s="29"/>
      <c r="IF493" s="29"/>
      <c r="IG493" s="29"/>
      <c r="IH493" s="29"/>
      <c r="II493" s="29"/>
      <c r="IJ493" s="29"/>
      <c r="IK493" s="29"/>
      <c r="IL493" s="29"/>
      <c r="IM493" s="29"/>
      <c r="IN493" s="29"/>
      <c r="IO493" s="29"/>
      <c r="IP493" s="29"/>
      <c r="IQ493" s="29"/>
      <c r="IR493" s="29"/>
      <c r="IS493" s="29"/>
      <c r="IT493" s="29"/>
      <c r="IU493" s="29"/>
      <c r="IV493" s="29"/>
      <c r="IW493" s="29"/>
      <c r="IX493" s="29"/>
      <c r="IY493" s="29"/>
      <c r="IZ493" s="29"/>
      <c r="JA493" s="29"/>
      <c r="JB493" s="29"/>
      <c r="JC493" s="29"/>
      <c r="JD493" s="29"/>
      <c r="JE493" s="29"/>
      <c r="JF493" s="29"/>
      <c r="JG493" s="29"/>
      <c r="JH493" s="29"/>
      <c r="JI493" s="29"/>
      <c r="JJ493" s="29"/>
      <c r="JK493" s="29"/>
      <c r="JL493" s="29"/>
      <c r="JM493" s="29"/>
      <c r="JN493" s="29"/>
      <c r="JO493" s="29"/>
      <c r="JP493" s="29"/>
      <c r="JQ493" s="29"/>
      <c r="JR493" s="29"/>
      <c r="JS493" s="29"/>
      <c r="JT493" s="29"/>
      <c r="JU493" s="29"/>
      <c r="JV493" s="29"/>
      <c r="JW493" s="29"/>
      <c r="JX493" s="29"/>
      <c r="JY493" s="29"/>
      <c r="JZ493" s="29"/>
      <c r="KA493" s="29"/>
      <c r="KB493" s="29"/>
      <c r="KC493" s="29"/>
      <c r="KD493" s="29"/>
      <c r="KE493" s="29"/>
      <c r="KF493" s="29"/>
      <c r="KG493" s="29"/>
      <c r="KH493" s="29"/>
      <c r="KI493" s="29"/>
      <c r="KJ493" s="29"/>
      <c r="KK493" s="29"/>
      <c r="KL493" s="29"/>
      <c r="KM493" s="29"/>
      <c r="KN493" s="29"/>
      <c r="KO493" s="29"/>
      <c r="KP493" s="29"/>
      <c r="KQ493" s="29"/>
      <c r="KR493" s="29"/>
      <c r="KS493" s="29"/>
      <c r="KT493" s="29"/>
      <c r="KU493" s="29"/>
      <c r="KV493" s="29"/>
      <c r="KW493" s="29"/>
      <c r="KX493" s="29"/>
      <c r="KY493" s="29"/>
      <c r="KZ493" s="29"/>
      <c r="LA493" s="29"/>
      <c r="LB493" s="29"/>
      <c r="LC493" s="29"/>
      <c r="LD493" s="29"/>
      <c r="LE493" s="29"/>
      <c r="LF493" s="29"/>
      <c r="LG493" s="29"/>
      <c r="LH493" s="29"/>
      <c r="LI493" s="29"/>
      <c r="LJ493" s="29"/>
      <c r="LK493" s="29"/>
      <c r="LL493" s="29"/>
      <c r="LM493" s="29"/>
      <c r="LN493" s="29"/>
      <c r="LO493" s="29"/>
      <c r="LP493" s="29"/>
      <c r="LQ493" s="29"/>
      <c r="LR493" s="29"/>
      <c r="LS493" s="29"/>
      <c r="LT493" s="29"/>
      <c r="LU493" s="29"/>
      <c r="LV493" s="29"/>
      <c r="LW493" s="29"/>
      <c r="LX493" s="29"/>
      <c r="LY493" s="29"/>
      <c r="LZ493" s="29"/>
      <c r="MA493" s="29"/>
      <c r="MB493" s="29"/>
      <c r="MC493" s="29"/>
      <c r="MD493" s="29"/>
      <c r="ME493" s="29"/>
      <c r="MF493" s="29"/>
      <c r="MG493" s="29"/>
      <c r="MH493" s="29"/>
      <c r="MI493" s="29"/>
      <c r="MJ493" s="29"/>
      <c r="MK493" s="29"/>
      <c r="ML493" s="29"/>
      <c r="MM493" s="29"/>
      <c r="MN493" s="29"/>
      <c r="MO493" s="29"/>
      <c r="MP493" s="29"/>
      <c r="MQ493" s="29"/>
      <c r="MR493" s="29"/>
      <c r="MS493" s="29"/>
      <c r="MT493" s="29"/>
      <c r="MU493" s="29"/>
      <c r="MV493" s="29"/>
      <c r="MW493" s="29"/>
      <c r="MX493" s="29"/>
      <c r="MY493" s="29"/>
      <c r="MZ493" s="29"/>
      <c r="NA493" s="29"/>
      <c r="NB493" s="29"/>
      <c r="NC493" s="29"/>
      <c r="ND493" s="29"/>
      <c r="NE493" s="29"/>
    </row>
    <row r="494" spans="1:369" ht="16.5" customHeight="1">
      <c r="A494" s="12" t="s">
        <v>6557</v>
      </c>
      <c r="B494" s="12"/>
      <c r="C494" s="30"/>
      <c r="D494" s="12"/>
      <c r="E494" s="35" t="s">
        <v>6622</v>
      </c>
      <c r="F494" s="14" t="s">
        <v>6623</v>
      </c>
      <c r="G494" s="14" t="s">
        <v>6624</v>
      </c>
      <c r="H494" s="15">
        <v>108</v>
      </c>
      <c r="I494" s="15">
        <v>1</v>
      </c>
      <c r="J494" s="15">
        <v>0</v>
      </c>
      <c r="K494" s="15">
        <v>0</v>
      </c>
      <c r="L494" s="16" t="s">
        <v>6583</v>
      </c>
      <c r="M494" s="16"/>
      <c r="N494" s="16" t="s">
        <v>2626</v>
      </c>
      <c r="O494" s="17">
        <v>195</v>
      </c>
      <c r="P494" s="17">
        <v>0</v>
      </c>
      <c r="Q494" s="17">
        <v>0</v>
      </c>
      <c r="R494" s="18" t="s">
        <v>6566</v>
      </c>
      <c r="S494" s="19">
        <v>60</v>
      </c>
      <c r="T494" s="19">
        <v>110</v>
      </c>
      <c r="U494" s="19">
        <v>0.10909090909090909</v>
      </c>
      <c r="V494" s="19">
        <v>1008.3333333333334</v>
      </c>
      <c r="W494" s="20">
        <v>1.2E-2</v>
      </c>
      <c r="X494" s="21">
        <v>2.34</v>
      </c>
      <c r="Y494" s="22" t="s">
        <v>33</v>
      </c>
      <c r="Z494" s="14" t="s">
        <v>5838</v>
      </c>
      <c r="AA494" s="24"/>
      <c r="AB494" s="14"/>
      <c r="AC494" s="14"/>
      <c r="AD494" s="25"/>
      <c r="AE494" s="26"/>
      <c r="AF494" s="27"/>
      <c r="AP494" s="29"/>
      <c r="AQ494" s="29"/>
      <c r="AR494" s="29"/>
      <c r="AS494" s="29"/>
      <c r="AT494" s="29"/>
      <c r="AU494" s="29"/>
      <c r="AV494" s="29"/>
      <c r="AW494" s="29"/>
      <c r="AX494" s="29"/>
      <c r="AY494" s="29"/>
      <c r="AZ494" s="29"/>
      <c r="BA494" s="29"/>
      <c r="BB494" s="29"/>
      <c r="BC494" s="29"/>
      <c r="BD494" s="29"/>
      <c r="BE494" s="29"/>
      <c r="BF494" s="29"/>
      <c r="BG494" s="29"/>
      <c r="BH494" s="29"/>
      <c r="BI494" s="29"/>
      <c r="BJ494" s="29"/>
      <c r="BK494" s="29"/>
      <c r="BL494" s="29"/>
      <c r="BM494" s="29"/>
      <c r="BN494" s="29"/>
      <c r="BO494" s="29"/>
      <c r="BP494" s="29"/>
      <c r="BQ494" s="29"/>
      <c r="BR494" s="29"/>
      <c r="BS494" s="29"/>
      <c r="BT494" s="29"/>
      <c r="BU494" s="29"/>
      <c r="BV494" s="29"/>
      <c r="BW494" s="29"/>
      <c r="BX494" s="29"/>
      <c r="BY494" s="29"/>
      <c r="BZ494" s="29"/>
      <c r="CA494" s="29"/>
      <c r="CB494" s="29"/>
      <c r="CC494" s="29"/>
      <c r="CD494" s="29"/>
      <c r="CE494" s="29"/>
      <c r="CF494" s="29"/>
      <c r="CG494" s="29"/>
      <c r="CH494" s="29"/>
      <c r="CI494" s="29"/>
      <c r="CJ494" s="29"/>
      <c r="CK494" s="29"/>
      <c r="CL494" s="29"/>
      <c r="CM494" s="29"/>
      <c r="CN494" s="29"/>
      <c r="CO494" s="29"/>
      <c r="CP494" s="29"/>
      <c r="CQ494" s="29"/>
      <c r="CR494" s="29"/>
      <c r="CS494" s="29"/>
      <c r="CT494" s="29"/>
      <c r="CU494" s="29"/>
      <c r="CV494" s="29"/>
      <c r="CW494" s="29"/>
      <c r="CX494" s="29"/>
      <c r="CY494" s="29"/>
      <c r="CZ494" s="29"/>
      <c r="DA494" s="29"/>
      <c r="DB494" s="29"/>
      <c r="DC494" s="29"/>
      <c r="DD494" s="29"/>
      <c r="DE494" s="29"/>
      <c r="DF494" s="29"/>
      <c r="DG494" s="29"/>
      <c r="DH494" s="29"/>
      <c r="DI494" s="29"/>
      <c r="DJ494" s="29"/>
      <c r="DK494" s="29"/>
      <c r="DL494" s="29"/>
      <c r="DM494" s="29"/>
      <c r="DN494" s="29"/>
      <c r="DO494" s="29"/>
      <c r="DP494" s="29"/>
      <c r="DQ494" s="29"/>
      <c r="DR494" s="29"/>
      <c r="DS494" s="29"/>
      <c r="DT494" s="29"/>
      <c r="DU494" s="29"/>
      <c r="DV494" s="29"/>
      <c r="DW494" s="29"/>
      <c r="DX494" s="29"/>
      <c r="DY494" s="29"/>
      <c r="DZ494" s="29"/>
      <c r="EA494" s="29"/>
      <c r="EB494" s="29"/>
      <c r="EC494" s="29"/>
      <c r="ED494" s="29"/>
      <c r="EE494" s="29"/>
      <c r="EF494" s="29"/>
      <c r="EG494" s="29"/>
      <c r="EH494" s="29"/>
      <c r="EI494" s="29"/>
      <c r="EJ494" s="29"/>
      <c r="EK494" s="29"/>
      <c r="EL494" s="29"/>
      <c r="EM494" s="29"/>
      <c r="EN494" s="29"/>
      <c r="EO494" s="29"/>
      <c r="EP494" s="29"/>
      <c r="EQ494" s="29"/>
      <c r="ER494" s="29"/>
      <c r="ES494" s="29"/>
      <c r="ET494" s="29"/>
      <c r="EU494" s="29"/>
      <c r="EV494" s="29"/>
      <c r="EW494" s="29"/>
      <c r="EX494" s="29"/>
      <c r="EY494" s="29"/>
      <c r="EZ494" s="29"/>
      <c r="FA494" s="29"/>
      <c r="FB494" s="29"/>
      <c r="FC494" s="29"/>
      <c r="FD494" s="29"/>
      <c r="FE494" s="29"/>
      <c r="FF494" s="29"/>
      <c r="FG494" s="29"/>
      <c r="FH494" s="29"/>
      <c r="FI494" s="29"/>
      <c r="FJ494" s="29"/>
      <c r="FK494" s="29"/>
      <c r="FL494" s="29"/>
      <c r="FM494" s="29"/>
      <c r="FN494" s="29"/>
      <c r="FO494" s="29"/>
      <c r="FP494" s="29"/>
      <c r="FQ494" s="29"/>
      <c r="FR494" s="29"/>
      <c r="FS494" s="29"/>
      <c r="FT494" s="29"/>
      <c r="FU494" s="29"/>
      <c r="FV494" s="29"/>
      <c r="FW494" s="29"/>
      <c r="FX494" s="29"/>
      <c r="FY494" s="29"/>
      <c r="FZ494" s="29"/>
      <c r="GA494" s="29"/>
      <c r="GB494" s="29"/>
      <c r="GC494" s="29"/>
      <c r="GD494" s="29"/>
      <c r="GE494" s="29"/>
      <c r="GF494" s="29"/>
      <c r="GG494" s="29"/>
      <c r="GH494" s="29"/>
      <c r="GI494" s="29"/>
      <c r="GJ494" s="29"/>
      <c r="GK494" s="29"/>
      <c r="GL494" s="29"/>
      <c r="GM494" s="29"/>
      <c r="GN494" s="29"/>
      <c r="GO494" s="29"/>
      <c r="GP494" s="29"/>
      <c r="GQ494" s="29"/>
      <c r="GR494" s="29"/>
      <c r="GS494" s="29"/>
      <c r="GT494" s="29"/>
      <c r="GU494" s="29"/>
      <c r="GV494" s="29"/>
      <c r="GW494" s="29"/>
      <c r="GX494" s="29"/>
      <c r="GY494" s="29"/>
      <c r="GZ494" s="29"/>
      <c r="HA494" s="29"/>
      <c r="HB494" s="29"/>
      <c r="HC494" s="29"/>
      <c r="HD494" s="29"/>
      <c r="HE494" s="29"/>
      <c r="HF494" s="29"/>
      <c r="HG494" s="29"/>
      <c r="HH494" s="29"/>
      <c r="HI494" s="29"/>
      <c r="HJ494" s="29"/>
      <c r="HK494" s="29"/>
      <c r="HL494" s="29"/>
      <c r="HM494" s="29"/>
      <c r="HN494" s="29"/>
      <c r="HO494" s="29"/>
      <c r="HP494" s="29"/>
      <c r="HQ494" s="29"/>
      <c r="HR494" s="29"/>
      <c r="HS494" s="29"/>
      <c r="HT494" s="29"/>
      <c r="HU494" s="29"/>
      <c r="HV494" s="29"/>
      <c r="HW494" s="29"/>
      <c r="HX494" s="29"/>
      <c r="HY494" s="29"/>
      <c r="HZ494" s="29"/>
      <c r="IA494" s="29"/>
      <c r="IB494" s="29"/>
      <c r="IC494" s="29"/>
      <c r="ID494" s="29"/>
      <c r="IE494" s="29"/>
      <c r="IF494" s="29"/>
      <c r="IG494" s="29"/>
      <c r="IH494" s="29"/>
      <c r="II494" s="29"/>
      <c r="IJ494" s="29"/>
      <c r="IK494" s="29"/>
      <c r="IL494" s="29"/>
      <c r="IM494" s="29"/>
      <c r="IN494" s="29"/>
      <c r="IO494" s="29"/>
      <c r="IP494" s="29"/>
      <c r="IQ494" s="29"/>
      <c r="IR494" s="29"/>
      <c r="IS494" s="29"/>
      <c r="IT494" s="29"/>
      <c r="IU494" s="29"/>
      <c r="IV494" s="29"/>
      <c r="IW494" s="29"/>
      <c r="IX494" s="29"/>
      <c r="IY494" s="29"/>
      <c r="IZ494" s="29"/>
      <c r="JA494" s="29"/>
      <c r="JB494" s="29"/>
      <c r="JC494" s="29"/>
      <c r="JD494" s="29"/>
      <c r="JE494" s="29"/>
      <c r="JF494" s="29"/>
      <c r="JG494" s="29"/>
      <c r="JH494" s="29"/>
      <c r="JI494" s="29"/>
      <c r="JJ494" s="29"/>
      <c r="JK494" s="29"/>
      <c r="JL494" s="29"/>
      <c r="JM494" s="29"/>
      <c r="JN494" s="29"/>
      <c r="JO494" s="29"/>
      <c r="JP494" s="29"/>
      <c r="JQ494" s="29"/>
      <c r="JR494" s="29"/>
      <c r="JS494" s="29"/>
      <c r="JT494" s="29"/>
      <c r="JU494" s="29"/>
      <c r="JV494" s="29"/>
      <c r="JW494" s="29"/>
      <c r="JX494" s="29"/>
      <c r="JY494" s="29"/>
      <c r="JZ494" s="29"/>
      <c r="KA494" s="29"/>
      <c r="KB494" s="29"/>
      <c r="KC494" s="29"/>
      <c r="KD494" s="29"/>
      <c r="KE494" s="29"/>
      <c r="KF494" s="29"/>
      <c r="KG494" s="29"/>
      <c r="KH494" s="29"/>
      <c r="KI494" s="29"/>
      <c r="KJ494" s="29"/>
      <c r="KK494" s="29"/>
      <c r="KL494" s="29"/>
      <c r="KM494" s="29"/>
      <c r="KN494" s="29"/>
      <c r="KO494" s="29"/>
      <c r="KP494" s="29"/>
      <c r="KQ494" s="29"/>
      <c r="KR494" s="29"/>
      <c r="KS494" s="29"/>
      <c r="KT494" s="29"/>
      <c r="KU494" s="29"/>
      <c r="KV494" s="29"/>
      <c r="KW494" s="29"/>
      <c r="KX494" s="29"/>
      <c r="KY494" s="29"/>
      <c r="KZ494" s="29"/>
      <c r="LA494" s="29"/>
      <c r="LB494" s="29"/>
      <c r="LC494" s="29"/>
      <c r="LD494" s="29"/>
      <c r="LE494" s="29"/>
      <c r="LF494" s="29"/>
      <c r="LG494" s="29"/>
      <c r="LH494" s="29"/>
      <c r="LI494" s="29"/>
      <c r="LJ494" s="29"/>
      <c r="LK494" s="29"/>
      <c r="LL494" s="29"/>
      <c r="LM494" s="29"/>
      <c r="LN494" s="29"/>
      <c r="LO494" s="29"/>
      <c r="LP494" s="29"/>
      <c r="LQ494" s="29"/>
      <c r="LR494" s="29"/>
      <c r="LS494" s="29"/>
      <c r="LT494" s="29"/>
      <c r="LU494" s="29"/>
      <c r="LV494" s="29"/>
      <c r="LW494" s="29"/>
      <c r="LX494" s="29"/>
      <c r="LY494" s="29"/>
      <c r="LZ494" s="29"/>
      <c r="MA494" s="29"/>
      <c r="MB494" s="29"/>
      <c r="MC494" s="29"/>
      <c r="MD494" s="29"/>
      <c r="ME494" s="29"/>
      <c r="MF494" s="29"/>
      <c r="MG494" s="29"/>
      <c r="MH494" s="29"/>
      <c r="MI494" s="29"/>
      <c r="MJ494" s="29"/>
      <c r="MK494" s="29"/>
      <c r="ML494" s="29"/>
      <c r="MM494" s="29"/>
      <c r="MN494" s="29"/>
      <c r="MO494" s="29"/>
      <c r="MP494" s="29"/>
      <c r="MQ494" s="29"/>
      <c r="MR494" s="29"/>
      <c r="MS494" s="29"/>
      <c r="MT494" s="29"/>
      <c r="MU494" s="29"/>
      <c r="MV494" s="29"/>
      <c r="MW494" s="29"/>
      <c r="MX494" s="29"/>
      <c r="MY494" s="29"/>
      <c r="MZ494" s="29"/>
      <c r="NA494" s="29"/>
      <c r="NB494" s="29"/>
      <c r="NC494" s="29"/>
      <c r="ND494" s="29"/>
      <c r="NE494" s="29"/>
    </row>
    <row r="495" spans="1:369" ht="16.5" customHeight="1">
      <c r="A495" s="12" t="s">
        <v>6557</v>
      </c>
      <c r="B495" s="12"/>
      <c r="C495" s="30"/>
      <c r="D495" s="12"/>
      <c r="E495" s="35" t="s">
        <v>6712</v>
      </c>
      <c r="F495" s="14" t="s">
        <v>6705</v>
      </c>
      <c r="G495" s="14" t="s">
        <v>6713</v>
      </c>
      <c r="H495" s="15" t="s">
        <v>6582</v>
      </c>
      <c r="I495" s="15">
        <v>2</v>
      </c>
      <c r="J495" s="15">
        <v>0</v>
      </c>
      <c r="K495" s="15">
        <v>0</v>
      </c>
      <c r="L495" s="16" t="s">
        <v>6707</v>
      </c>
      <c r="M495" s="16"/>
      <c r="N495" s="16" t="s">
        <v>45</v>
      </c>
      <c r="O495" s="17">
        <v>240</v>
      </c>
      <c r="P495" s="17">
        <v>0</v>
      </c>
      <c r="Q495" s="17">
        <v>0</v>
      </c>
      <c r="R495" s="18" t="s">
        <v>6566</v>
      </c>
      <c r="S495" s="19">
        <v>60</v>
      </c>
      <c r="T495" s="19">
        <v>110</v>
      </c>
      <c r="U495" s="19">
        <v>9.0909090909090912E-2</v>
      </c>
      <c r="V495" s="19">
        <v>1210</v>
      </c>
      <c r="W495" s="20">
        <v>0.01</v>
      </c>
      <c r="X495" s="21">
        <v>4.8</v>
      </c>
      <c r="Y495" s="22" t="s">
        <v>33</v>
      </c>
      <c r="Z495" s="14" t="s">
        <v>5838</v>
      </c>
      <c r="AA495" s="24"/>
      <c r="AB495" s="14"/>
      <c r="AC495" s="14"/>
      <c r="AD495" s="25"/>
      <c r="AE495" s="26"/>
      <c r="AF495" s="27"/>
      <c r="AP495" s="29"/>
      <c r="AQ495" s="29"/>
      <c r="AR495" s="29"/>
      <c r="AS495" s="29"/>
      <c r="AT495" s="29"/>
      <c r="AU495" s="29"/>
      <c r="AV495" s="29"/>
      <c r="AW495" s="29"/>
      <c r="AX495" s="29"/>
      <c r="AY495" s="29"/>
      <c r="AZ495" s="29"/>
      <c r="BA495" s="29"/>
      <c r="BB495" s="29"/>
      <c r="BC495" s="29"/>
      <c r="BD495" s="29"/>
      <c r="BE495" s="29"/>
      <c r="BF495" s="29"/>
      <c r="BG495" s="29"/>
      <c r="BH495" s="29"/>
      <c r="BI495" s="29"/>
      <c r="BJ495" s="29"/>
      <c r="BK495" s="29"/>
      <c r="BL495" s="29"/>
      <c r="BM495" s="29"/>
      <c r="BN495" s="29"/>
      <c r="BO495" s="29"/>
      <c r="BP495" s="29"/>
      <c r="BQ495" s="29"/>
      <c r="BR495" s="29"/>
      <c r="BS495" s="29"/>
      <c r="BT495" s="29"/>
      <c r="BU495" s="29"/>
      <c r="BV495" s="29"/>
      <c r="BW495" s="29"/>
      <c r="BX495" s="29"/>
      <c r="BY495" s="29"/>
      <c r="BZ495" s="29"/>
      <c r="CA495" s="29"/>
      <c r="CB495" s="29"/>
      <c r="CC495" s="29"/>
      <c r="CD495" s="29"/>
      <c r="CE495" s="29"/>
      <c r="CF495" s="29"/>
      <c r="CG495" s="29"/>
      <c r="CH495" s="29"/>
      <c r="CI495" s="29"/>
      <c r="CJ495" s="29"/>
      <c r="CK495" s="29"/>
      <c r="CL495" s="29"/>
      <c r="CM495" s="29"/>
      <c r="CN495" s="29"/>
      <c r="CO495" s="29"/>
      <c r="CP495" s="29"/>
      <c r="CQ495" s="29"/>
      <c r="CR495" s="29"/>
      <c r="CS495" s="29"/>
      <c r="CT495" s="29"/>
      <c r="CU495" s="29"/>
      <c r="CV495" s="29"/>
      <c r="CW495" s="29"/>
      <c r="CX495" s="29"/>
      <c r="CY495" s="29"/>
      <c r="CZ495" s="29"/>
      <c r="DA495" s="29"/>
      <c r="DB495" s="29"/>
      <c r="DC495" s="29"/>
      <c r="DD495" s="29"/>
      <c r="DE495" s="29"/>
      <c r="DF495" s="29"/>
      <c r="DG495" s="29"/>
      <c r="DH495" s="29"/>
      <c r="DI495" s="29"/>
      <c r="DJ495" s="29"/>
      <c r="DK495" s="29"/>
      <c r="DL495" s="29"/>
      <c r="DM495" s="29"/>
      <c r="DN495" s="29"/>
      <c r="DO495" s="29"/>
      <c r="DP495" s="29"/>
      <c r="DQ495" s="29"/>
      <c r="DR495" s="29"/>
      <c r="DS495" s="29"/>
      <c r="DT495" s="29"/>
      <c r="DU495" s="29"/>
      <c r="DV495" s="29"/>
      <c r="DW495" s="29"/>
      <c r="DX495" s="29"/>
      <c r="DY495" s="29"/>
      <c r="DZ495" s="29"/>
      <c r="EA495" s="29"/>
      <c r="EB495" s="29"/>
      <c r="EC495" s="29"/>
      <c r="ED495" s="29"/>
      <c r="EE495" s="29"/>
      <c r="EF495" s="29"/>
      <c r="EG495" s="29"/>
      <c r="EH495" s="29"/>
      <c r="EI495" s="29"/>
      <c r="EJ495" s="29"/>
      <c r="EK495" s="29"/>
      <c r="EL495" s="29"/>
      <c r="EM495" s="29"/>
      <c r="EN495" s="29"/>
      <c r="EO495" s="29"/>
      <c r="EP495" s="29"/>
      <c r="EQ495" s="29"/>
      <c r="ER495" s="29"/>
      <c r="ES495" s="29"/>
      <c r="ET495" s="29"/>
      <c r="EU495" s="29"/>
      <c r="EV495" s="29"/>
      <c r="EW495" s="29"/>
      <c r="EX495" s="29"/>
      <c r="EY495" s="29"/>
      <c r="EZ495" s="29"/>
      <c r="FA495" s="29"/>
      <c r="FB495" s="29"/>
      <c r="FC495" s="29"/>
      <c r="FD495" s="29"/>
      <c r="FE495" s="29"/>
      <c r="FF495" s="29"/>
      <c r="FG495" s="29"/>
      <c r="FH495" s="29"/>
      <c r="FI495" s="29"/>
      <c r="FJ495" s="29"/>
      <c r="FK495" s="29"/>
      <c r="FL495" s="29"/>
      <c r="FM495" s="29"/>
      <c r="FN495" s="29"/>
      <c r="FO495" s="29"/>
      <c r="FP495" s="29"/>
      <c r="FQ495" s="29"/>
      <c r="FR495" s="29"/>
      <c r="FS495" s="29"/>
      <c r="FT495" s="29"/>
      <c r="FU495" s="29"/>
      <c r="FV495" s="29"/>
      <c r="FW495" s="29"/>
      <c r="FX495" s="29"/>
      <c r="FY495" s="29"/>
      <c r="FZ495" s="29"/>
      <c r="GA495" s="29"/>
      <c r="GB495" s="29"/>
      <c r="GC495" s="29"/>
      <c r="GD495" s="29"/>
      <c r="GE495" s="29"/>
      <c r="GF495" s="29"/>
      <c r="GG495" s="29"/>
      <c r="GH495" s="29"/>
      <c r="GI495" s="29"/>
      <c r="GJ495" s="29"/>
      <c r="GK495" s="29"/>
      <c r="GL495" s="29"/>
      <c r="GM495" s="29"/>
      <c r="GN495" s="29"/>
      <c r="GO495" s="29"/>
      <c r="GP495" s="29"/>
      <c r="GQ495" s="29"/>
      <c r="GR495" s="29"/>
      <c r="GS495" s="29"/>
      <c r="GT495" s="29"/>
      <c r="GU495" s="29"/>
      <c r="GV495" s="29"/>
      <c r="GW495" s="29"/>
      <c r="GX495" s="29"/>
      <c r="GY495" s="29"/>
      <c r="GZ495" s="29"/>
      <c r="HA495" s="29"/>
      <c r="HB495" s="29"/>
      <c r="HC495" s="29"/>
      <c r="HD495" s="29"/>
      <c r="HE495" s="29"/>
      <c r="HF495" s="29"/>
      <c r="HG495" s="29"/>
      <c r="HH495" s="29"/>
      <c r="HI495" s="29"/>
      <c r="HJ495" s="29"/>
      <c r="HK495" s="29"/>
      <c r="HL495" s="29"/>
      <c r="HM495" s="29"/>
      <c r="HN495" s="29"/>
      <c r="HO495" s="29"/>
      <c r="HP495" s="29"/>
      <c r="HQ495" s="29"/>
      <c r="HR495" s="29"/>
      <c r="HS495" s="29"/>
      <c r="HT495" s="29"/>
      <c r="HU495" s="29"/>
      <c r="HV495" s="29"/>
      <c r="HW495" s="29"/>
      <c r="HX495" s="29"/>
      <c r="HY495" s="29"/>
      <c r="HZ495" s="29"/>
      <c r="IA495" s="29"/>
      <c r="IB495" s="29"/>
      <c r="IC495" s="29"/>
      <c r="ID495" s="29"/>
      <c r="IE495" s="29"/>
      <c r="IF495" s="29"/>
      <c r="IG495" s="29"/>
      <c r="IH495" s="29"/>
      <c r="II495" s="29"/>
      <c r="IJ495" s="29"/>
      <c r="IK495" s="29"/>
      <c r="IL495" s="29"/>
      <c r="IM495" s="29"/>
      <c r="IN495" s="29"/>
      <c r="IO495" s="29"/>
      <c r="IP495" s="29"/>
      <c r="IQ495" s="29"/>
      <c r="IR495" s="29"/>
      <c r="IS495" s="29"/>
      <c r="IT495" s="29"/>
      <c r="IU495" s="29"/>
      <c r="IV495" s="29"/>
      <c r="IW495" s="29"/>
      <c r="IX495" s="29"/>
      <c r="IY495" s="29"/>
      <c r="IZ495" s="29"/>
      <c r="JA495" s="29"/>
      <c r="JB495" s="29"/>
      <c r="JC495" s="29"/>
      <c r="JD495" s="29"/>
      <c r="JE495" s="29"/>
      <c r="JF495" s="29"/>
      <c r="JG495" s="29"/>
      <c r="JH495" s="29"/>
      <c r="JI495" s="29"/>
      <c r="JJ495" s="29"/>
      <c r="JK495" s="29"/>
      <c r="JL495" s="29"/>
      <c r="JM495" s="29"/>
      <c r="JN495" s="29"/>
      <c r="JO495" s="29"/>
      <c r="JP495" s="29"/>
      <c r="JQ495" s="29"/>
      <c r="JR495" s="29"/>
      <c r="JS495" s="29"/>
      <c r="JT495" s="29"/>
      <c r="JU495" s="29"/>
      <c r="JV495" s="29"/>
      <c r="JW495" s="29"/>
      <c r="JX495" s="29"/>
      <c r="JY495" s="29"/>
      <c r="JZ495" s="29"/>
      <c r="KA495" s="29"/>
      <c r="KB495" s="29"/>
      <c r="KC495" s="29"/>
      <c r="KD495" s="29"/>
      <c r="KE495" s="29"/>
      <c r="KF495" s="29"/>
      <c r="KG495" s="29"/>
      <c r="KH495" s="29"/>
      <c r="KI495" s="29"/>
      <c r="KJ495" s="29"/>
      <c r="KK495" s="29"/>
      <c r="KL495" s="29"/>
      <c r="KM495" s="29"/>
      <c r="KN495" s="29"/>
      <c r="KO495" s="29"/>
      <c r="KP495" s="29"/>
      <c r="KQ495" s="29"/>
      <c r="KR495" s="29"/>
      <c r="KS495" s="29"/>
      <c r="KT495" s="29"/>
      <c r="KU495" s="29"/>
      <c r="KV495" s="29"/>
      <c r="KW495" s="29"/>
      <c r="KX495" s="29"/>
      <c r="KY495" s="29"/>
      <c r="KZ495" s="29"/>
      <c r="LA495" s="29"/>
      <c r="LB495" s="29"/>
      <c r="LC495" s="29"/>
      <c r="LD495" s="29"/>
      <c r="LE495" s="29"/>
      <c r="LF495" s="29"/>
      <c r="LG495" s="29"/>
      <c r="LH495" s="29"/>
      <c r="LI495" s="29"/>
      <c r="LJ495" s="29"/>
      <c r="LK495" s="29"/>
      <c r="LL495" s="29"/>
      <c r="LM495" s="29"/>
      <c r="LN495" s="29"/>
      <c r="LO495" s="29"/>
      <c r="LP495" s="29"/>
      <c r="LQ495" s="29"/>
      <c r="LR495" s="29"/>
      <c r="LS495" s="29"/>
      <c r="LT495" s="29"/>
      <c r="LU495" s="29"/>
      <c r="LV495" s="29"/>
      <c r="LW495" s="29"/>
      <c r="LX495" s="29"/>
      <c r="LY495" s="29"/>
      <c r="LZ495" s="29"/>
      <c r="MA495" s="29"/>
      <c r="MB495" s="29"/>
      <c r="MC495" s="29"/>
      <c r="MD495" s="29"/>
      <c r="ME495" s="29"/>
      <c r="MF495" s="29"/>
      <c r="MG495" s="29"/>
      <c r="MH495" s="29"/>
      <c r="MI495" s="29"/>
      <c r="MJ495" s="29"/>
      <c r="MK495" s="29"/>
      <c r="ML495" s="29"/>
      <c r="MM495" s="29"/>
      <c r="MN495" s="29"/>
      <c r="MO495" s="29"/>
      <c r="MP495" s="29"/>
      <c r="MQ495" s="29"/>
      <c r="MR495" s="29"/>
      <c r="MS495" s="29"/>
      <c r="MT495" s="29"/>
      <c r="MU495" s="29"/>
      <c r="MV495" s="29"/>
      <c r="MW495" s="29"/>
      <c r="MX495" s="29"/>
      <c r="MY495" s="29"/>
      <c r="MZ495" s="29"/>
      <c r="NA495" s="29"/>
      <c r="NB495" s="29"/>
      <c r="NC495" s="29"/>
      <c r="ND495" s="29"/>
      <c r="NE495" s="29"/>
    </row>
    <row r="496" spans="1:369" ht="16.5" customHeight="1">
      <c r="A496" s="12" t="s">
        <v>6557</v>
      </c>
      <c r="B496" s="12"/>
      <c r="C496" s="30"/>
      <c r="D496" s="12"/>
      <c r="E496" s="35" t="s">
        <v>5626</v>
      </c>
      <c r="F496" s="14" t="s">
        <v>5627</v>
      </c>
      <c r="G496" s="14" t="s">
        <v>5626</v>
      </c>
      <c r="H496" s="15">
        <v>110</v>
      </c>
      <c r="I496" s="15">
        <v>1</v>
      </c>
      <c r="J496" s="15">
        <v>0</v>
      </c>
      <c r="K496" s="15">
        <v>0</v>
      </c>
      <c r="L496" s="16" t="s">
        <v>6707</v>
      </c>
      <c r="M496" s="16"/>
      <c r="N496" s="16" t="s">
        <v>45</v>
      </c>
      <c r="O496" s="17">
        <v>240</v>
      </c>
      <c r="P496" s="17">
        <v>0</v>
      </c>
      <c r="Q496" s="17">
        <v>0</v>
      </c>
      <c r="R496" s="18" t="s">
        <v>6566</v>
      </c>
      <c r="S496" s="19">
        <v>60</v>
      </c>
      <c r="T496" s="19">
        <v>110</v>
      </c>
      <c r="U496" s="19">
        <v>9.0909090909090912E-2</v>
      </c>
      <c r="V496" s="19">
        <v>1210</v>
      </c>
      <c r="W496" s="20">
        <v>0.01</v>
      </c>
      <c r="X496" s="21">
        <v>2.4</v>
      </c>
      <c r="Y496" s="22" t="s">
        <v>33</v>
      </c>
      <c r="Z496" s="14" t="s">
        <v>5838</v>
      </c>
      <c r="AA496" s="24"/>
      <c r="AB496" s="14"/>
      <c r="AC496" s="14"/>
      <c r="AD496" s="25"/>
      <c r="AE496" s="26"/>
      <c r="AF496" s="27"/>
      <c r="AP496" s="29"/>
      <c r="AQ496" s="29"/>
      <c r="AR496" s="29"/>
      <c r="AS496" s="29"/>
      <c r="AT496" s="29"/>
      <c r="AU496" s="29"/>
      <c r="AV496" s="29"/>
      <c r="AW496" s="29"/>
      <c r="AX496" s="29"/>
      <c r="AY496" s="29"/>
      <c r="AZ496" s="29"/>
      <c r="BA496" s="29"/>
      <c r="BB496" s="29"/>
      <c r="BC496" s="29"/>
      <c r="BD496" s="29"/>
      <c r="BE496" s="29"/>
      <c r="BF496" s="29"/>
      <c r="BG496" s="29"/>
      <c r="BH496" s="29"/>
      <c r="BI496" s="29"/>
      <c r="BJ496" s="29"/>
      <c r="BK496" s="29"/>
      <c r="BL496" s="29"/>
      <c r="BM496" s="29"/>
      <c r="BN496" s="29"/>
      <c r="BO496" s="29"/>
      <c r="BP496" s="29"/>
      <c r="BQ496" s="29"/>
      <c r="BR496" s="29"/>
      <c r="BS496" s="29"/>
      <c r="BT496" s="29"/>
      <c r="BU496" s="29"/>
      <c r="BV496" s="29"/>
      <c r="BW496" s="29"/>
      <c r="BX496" s="29"/>
      <c r="BY496" s="29"/>
      <c r="BZ496" s="29"/>
      <c r="CA496" s="29"/>
      <c r="CB496" s="29"/>
      <c r="CC496" s="29"/>
      <c r="CD496" s="29"/>
      <c r="CE496" s="29"/>
      <c r="CF496" s="29"/>
      <c r="CG496" s="29"/>
      <c r="CH496" s="29"/>
      <c r="CI496" s="29"/>
      <c r="CJ496" s="29"/>
      <c r="CK496" s="29"/>
      <c r="CL496" s="29"/>
      <c r="CM496" s="29"/>
      <c r="CN496" s="29"/>
      <c r="CO496" s="29"/>
      <c r="CP496" s="29"/>
      <c r="CQ496" s="29"/>
      <c r="CR496" s="29"/>
      <c r="CS496" s="29"/>
      <c r="CT496" s="29"/>
      <c r="CU496" s="29"/>
      <c r="CV496" s="29"/>
      <c r="CW496" s="29"/>
      <c r="CX496" s="29"/>
      <c r="CY496" s="29"/>
      <c r="CZ496" s="29"/>
      <c r="DA496" s="29"/>
      <c r="DB496" s="29"/>
      <c r="DC496" s="29"/>
      <c r="DD496" s="29"/>
      <c r="DE496" s="29"/>
      <c r="DF496" s="29"/>
      <c r="DG496" s="29"/>
      <c r="DH496" s="29"/>
      <c r="DI496" s="29"/>
      <c r="DJ496" s="29"/>
      <c r="DK496" s="29"/>
      <c r="DL496" s="29"/>
      <c r="DM496" s="29"/>
      <c r="DN496" s="29"/>
      <c r="DO496" s="29"/>
      <c r="DP496" s="29"/>
      <c r="DQ496" s="29"/>
      <c r="DR496" s="29"/>
      <c r="DS496" s="29"/>
      <c r="DT496" s="29"/>
      <c r="DU496" s="29"/>
      <c r="DV496" s="29"/>
      <c r="DW496" s="29"/>
      <c r="DX496" s="29"/>
      <c r="DY496" s="29"/>
      <c r="DZ496" s="29"/>
      <c r="EA496" s="29"/>
      <c r="EB496" s="29"/>
      <c r="EC496" s="29"/>
      <c r="ED496" s="29"/>
      <c r="EE496" s="29"/>
      <c r="EF496" s="29"/>
      <c r="EG496" s="29"/>
      <c r="EH496" s="29"/>
      <c r="EI496" s="29"/>
      <c r="EJ496" s="29"/>
      <c r="EK496" s="29"/>
      <c r="EL496" s="29"/>
      <c r="EM496" s="29"/>
      <c r="EN496" s="29"/>
      <c r="EO496" s="29"/>
      <c r="EP496" s="29"/>
      <c r="EQ496" s="29"/>
      <c r="ER496" s="29"/>
      <c r="ES496" s="29"/>
      <c r="ET496" s="29"/>
      <c r="EU496" s="29"/>
      <c r="EV496" s="29"/>
      <c r="EW496" s="29"/>
      <c r="EX496" s="29"/>
      <c r="EY496" s="29"/>
      <c r="EZ496" s="29"/>
      <c r="FA496" s="29"/>
      <c r="FB496" s="29"/>
      <c r="FC496" s="29"/>
      <c r="FD496" s="29"/>
      <c r="FE496" s="29"/>
      <c r="FF496" s="29"/>
      <c r="FG496" s="29"/>
      <c r="FH496" s="29"/>
      <c r="FI496" s="29"/>
      <c r="FJ496" s="29"/>
      <c r="FK496" s="29"/>
      <c r="FL496" s="29"/>
      <c r="FM496" s="29"/>
      <c r="FN496" s="29"/>
      <c r="FO496" s="29"/>
      <c r="FP496" s="29"/>
      <c r="FQ496" s="29"/>
      <c r="FR496" s="29"/>
      <c r="FS496" s="29"/>
      <c r="FT496" s="29"/>
      <c r="FU496" s="29"/>
      <c r="FV496" s="29"/>
      <c r="FW496" s="29"/>
      <c r="FX496" s="29"/>
      <c r="FY496" s="29"/>
      <c r="FZ496" s="29"/>
      <c r="GA496" s="29"/>
      <c r="GB496" s="29"/>
      <c r="GC496" s="29"/>
      <c r="GD496" s="29"/>
      <c r="GE496" s="29"/>
      <c r="GF496" s="29"/>
      <c r="GG496" s="29"/>
      <c r="GH496" s="29"/>
      <c r="GI496" s="29"/>
      <c r="GJ496" s="29"/>
      <c r="GK496" s="29"/>
      <c r="GL496" s="29"/>
      <c r="GM496" s="29"/>
      <c r="GN496" s="29"/>
      <c r="GO496" s="29"/>
      <c r="GP496" s="29"/>
      <c r="GQ496" s="29"/>
      <c r="GR496" s="29"/>
      <c r="GS496" s="29"/>
      <c r="GT496" s="29"/>
      <c r="GU496" s="29"/>
      <c r="GV496" s="29"/>
      <c r="GW496" s="29"/>
      <c r="GX496" s="29"/>
      <c r="GY496" s="29"/>
      <c r="GZ496" s="29"/>
      <c r="HA496" s="29"/>
      <c r="HB496" s="29"/>
      <c r="HC496" s="29"/>
      <c r="HD496" s="29"/>
      <c r="HE496" s="29"/>
      <c r="HF496" s="29"/>
      <c r="HG496" s="29"/>
      <c r="HH496" s="29"/>
      <c r="HI496" s="29"/>
      <c r="HJ496" s="29"/>
      <c r="HK496" s="29"/>
      <c r="HL496" s="29"/>
      <c r="HM496" s="29"/>
      <c r="HN496" s="29"/>
      <c r="HO496" s="29"/>
      <c r="HP496" s="29"/>
      <c r="HQ496" s="29"/>
      <c r="HR496" s="29"/>
      <c r="HS496" s="29"/>
      <c r="HT496" s="29"/>
      <c r="HU496" s="29"/>
      <c r="HV496" s="29"/>
      <c r="HW496" s="29"/>
      <c r="HX496" s="29"/>
      <c r="HY496" s="29"/>
      <c r="HZ496" s="29"/>
      <c r="IA496" s="29"/>
      <c r="IB496" s="29"/>
      <c r="IC496" s="29"/>
      <c r="ID496" s="29"/>
      <c r="IE496" s="29"/>
      <c r="IF496" s="29"/>
      <c r="IG496" s="29"/>
      <c r="IH496" s="29"/>
      <c r="II496" s="29"/>
      <c r="IJ496" s="29"/>
      <c r="IK496" s="29"/>
      <c r="IL496" s="29"/>
      <c r="IM496" s="29"/>
      <c r="IN496" s="29"/>
      <c r="IO496" s="29"/>
      <c r="IP496" s="29"/>
      <c r="IQ496" s="29"/>
      <c r="IR496" s="29"/>
      <c r="IS496" s="29"/>
      <c r="IT496" s="29"/>
      <c r="IU496" s="29"/>
      <c r="IV496" s="29"/>
      <c r="IW496" s="29"/>
      <c r="IX496" s="29"/>
      <c r="IY496" s="29"/>
      <c r="IZ496" s="29"/>
      <c r="JA496" s="29"/>
      <c r="JB496" s="29"/>
      <c r="JC496" s="29"/>
      <c r="JD496" s="29"/>
      <c r="JE496" s="29"/>
      <c r="JF496" s="29"/>
      <c r="JG496" s="29"/>
      <c r="JH496" s="29"/>
      <c r="JI496" s="29"/>
      <c r="JJ496" s="29"/>
      <c r="JK496" s="29"/>
      <c r="JL496" s="29"/>
      <c r="JM496" s="29"/>
      <c r="JN496" s="29"/>
      <c r="JO496" s="29"/>
      <c r="JP496" s="29"/>
      <c r="JQ496" s="29"/>
      <c r="JR496" s="29"/>
      <c r="JS496" s="29"/>
      <c r="JT496" s="29"/>
      <c r="JU496" s="29"/>
      <c r="JV496" s="29"/>
      <c r="JW496" s="29"/>
      <c r="JX496" s="29"/>
      <c r="JY496" s="29"/>
      <c r="JZ496" s="29"/>
      <c r="KA496" s="29"/>
      <c r="KB496" s="29"/>
      <c r="KC496" s="29"/>
      <c r="KD496" s="29"/>
      <c r="KE496" s="29"/>
      <c r="KF496" s="29"/>
      <c r="KG496" s="29"/>
      <c r="KH496" s="29"/>
      <c r="KI496" s="29"/>
      <c r="KJ496" s="29"/>
      <c r="KK496" s="29"/>
      <c r="KL496" s="29"/>
      <c r="KM496" s="29"/>
      <c r="KN496" s="29"/>
      <c r="KO496" s="29"/>
      <c r="KP496" s="29"/>
      <c r="KQ496" s="29"/>
      <c r="KR496" s="29"/>
      <c r="KS496" s="29"/>
      <c r="KT496" s="29"/>
      <c r="KU496" s="29"/>
      <c r="KV496" s="29"/>
      <c r="KW496" s="29"/>
      <c r="KX496" s="29"/>
      <c r="KY496" s="29"/>
      <c r="KZ496" s="29"/>
      <c r="LA496" s="29"/>
      <c r="LB496" s="29"/>
      <c r="LC496" s="29"/>
      <c r="LD496" s="29"/>
      <c r="LE496" s="29"/>
      <c r="LF496" s="29"/>
      <c r="LG496" s="29"/>
      <c r="LH496" s="29"/>
      <c r="LI496" s="29"/>
      <c r="LJ496" s="29"/>
      <c r="LK496" s="29"/>
      <c r="LL496" s="29"/>
      <c r="LM496" s="29"/>
      <c r="LN496" s="29"/>
      <c r="LO496" s="29"/>
      <c r="LP496" s="29"/>
      <c r="LQ496" s="29"/>
      <c r="LR496" s="29"/>
      <c r="LS496" s="29"/>
      <c r="LT496" s="29"/>
      <c r="LU496" s="29"/>
      <c r="LV496" s="29"/>
      <c r="LW496" s="29"/>
      <c r="LX496" s="29"/>
      <c r="LY496" s="29"/>
      <c r="LZ496" s="29"/>
      <c r="MA496" s="29"/>
      <c r="MB496" s="29"/>
      <c r="MC496" s="29"/>
      <c r="MD496" s="29"/>
      <c r="ME496" s="29"/>
      <c r="MF496" s="29"/>
      <c r="MG496" s="29"/>
      <c r="MH496" s="29"/>
      <c r="MI496" s="29"/>
      <c r="MJ496" s="29"/>
      <c r="MK496" s="29"/>
      <c r="ML496" s="29"/>
      <c r="MM496" s="29"/>
      <c r="MN496" s="29"/>
      <c r="MO496" s="29"/>
      <c r="MP496" s="29"/>
      <c r="MQ496" s="29"/>
      <c r="MR496" s="29"/>
      <c r="MS496" s="29"/>
      <c r="MT496" s="29"/>
      <c r="MU496" s="29"/>
      <c r="MV496" s="29"/>
      <c r="MW496" s="29"/>
      <c r="MX496" s="29"/>
      <c r="MY496" s="29"/>
      <c r="MZ496" s="29"/>
      <c r="NA496" s="29"/>
      <c r="NB496" s="29"/>
      <c r="NC496" s="29"/>
      <c r="ND496" s="29"/>
      <c r="NE496" s="29"/>
    </row>
    <row r="497" spans="1:369" ht="16.5" customHeight="1">
      <c r="A497" s="12" t="s">
        <v>6557</v>
      </c>
      <c r="B497" s="12"/>
      <c r="C497" s="30"/>
      <c r="D497" s="12"/>
      <c r="E497" s="35" t="s">
        <v>828</v>
      </c>
      <c r="F497" s="14" t="s">
        <v>228</v>
      </c>
      <c r="G497" s="14" t="s">
        <v>7965</v>
      </c>
      <c r="H497" s="15" t="s">
        <v>3256</v>
      </c>
      <c r="I497" s="15">
        <v>4</v>
      </c>
      <c r="J497" s="15">
        <v>0</v>
      </c>
      <c r="K497" s="15">
        <v>0</v>
      </c>
      <c r="L497" s="16" t="s">
        <v>6707</v>
      </c>
      <c r="M497" s="16"/>
      <c r="N497" s="16" t="s">
        <v>45</v>
      </c>
      <c r="O497" s="17">
        <v>75</v>
      </c>
      <c r="P497" s="17">
        <v>0</v>
      </c>
      <c r="Q497" s="17">
        <v>0</v>
      </c>
      <c r="R497" s="18" t="s">
        <v>6566</v>
      </c>
      <c r="S497" s="19">
        <v>60</v>
      </c>
      <c r="T497" s="19">
        <v>110</v>
      </c>
      <c r="U497" s="19">
        <v>0.29090909090909089</v>
      </c>
      <c r="V497" s="19">
        <v>378.125</v>
      </c>
      <c r="W497" s="20">
        <v>3.2000000000000001E-2</v>
      </c>
      <c r="X497" s="21">
        <v>9.6</v>
      </c>
      <c r="Y497" s="22" t="s">
        <v>33</v>
      </c>
      <c r="Z497" s="14" t="s">
        <v>5838</v>
      </c>
      <c r="AA497" s="24"/>
      <c r="AB497" s="14"/>
      <c r="AC497" s="14"/>
      <c r="AD497" s="25"/>
      <c r="AE497" s="26"/>
      <c r="AF497" s="27"/>
      <c r="AP497" s="29"/>
      <c r="AQ497" s="29"/>
      <c r="AR497" s="29"/>
      <c r="AS497" s="29"/>
      <c r="AT497" s="29"/>
      <c r="AU497" s="29"/>
      <c r="AV497" s="29"/>
      <c r="AW497" s="29"/>
      <c r="AX497" s="29"/>
      <c r="AY497" s="29"/>
      <c r="AZ497" s="29"/>
      <c r="BA497" s="29"/>
      <c r="BB497" s="29"/>
      <c r="BC497" s="29"/>
      <c r="BD497" s="29"/>
      <c r="BE497" s="29"/>
      <c r="BF497" s="29"/>
      <c r="BG497" s="29"/>
      <c r="BH497" s="29"/>
      <c r="BI497" s="29"/>
      <c r="BJ497" s="29"/>
      <c r="BK497" s="29"/>
      <c r="BL497" s="29"/>
      <c r="BM497" s="29"/>
      <c r="BN497" s="29"/>
      <c r="BO497" s="29"/>
      <c r="BP497" s="29"/>
      <c r="BQ497" s="29"/>
      <c r="BR497" s="29"/>
      <c r="BS497" s="29"/>
      <c r="BT497" s="29"/>
      <c r="BU497" s="29"/>
      <c r="BV497" s="29"/>
      <c r="BW497" s="29"/>
      <c r="BX497" s="29"/>
      <c r="BY497" s="29"/>
      <c r="BZ497" s="29"/>
      <c r="CA497" s="29"/>
      <c r="CB497" s="29"/>
      <c r="CC497" s="29"/>
      <c r="CD497" s="29"/>
      <c r="CE497" s="29"/>
      <c r="CF497" s="29"/>
      <c r="CG497" s="29"/>
      <c r="CH497" s="29"/>
      <c r="CI497" s="29"/>
      <c r="CJ497" s="29"/>
      <c r="CK497" s="29"/>
      <c r="CL497" s="29"/>
      <c r="CM497" s="29"/>
      <c r="CN497" s="29"/>
      <c r="CO497" s="29"/>
      <c r="CP497" s="29"/>
      <c r="CQ497" s="29"/>
      <c r="CR497" s="29"/>
      <c r="CS497" s="29"/>
      <c r="CT497" s="29"/>
      <c r="CU497" s="29"/>
      <c r="CV497" s="29"/>
      <c r="CW497" s="29"/>
      <c r="CX497" s="29"/>
      <c r="CY497" s="29"/>
      <c r="CZ497" s="29"/>
      <c r="DA497" s="29"/>
      <c r="DB497" s="29"/>
      <c r="DC497" s="29"/>
      <c r="DD497" s="29"/>
      <c r="DE497" s="29"/>
      <c r="DF497" s="29"/>
      <c r="DG497" s="29"/>
      <c r="DH497" s="29"/>
      <c r="DI497" s="29"/>
      <c r="DJ497" s="29"/>
      <c r="DK497" s="29"/>
      <c r="DL497" s="29"/>
      <c r="DM497" s="29"/>
      <c r="DN497" s="29"/>
      <c r="DO497" s="29"/>
      <c r="DP497" s="29"/>
      <c r="DQ497" s="29"/>
      <c r="DR497" s="29"/>
      <c r="DS497" s="29"/>
      <c r="DT497" s="29"/>
      <c r="DU497" s="29"/>
      <c r="DV497" s="29"/>
      <c r="DW497" s="29"/>
      <c r="DX497" s="29"/>
      <c r="DY497" s="29"/>
      <c r="DZ497" s="29"/>
      <c r="EA497" s="29"/>
      <c r="EB497" s="29"/>
      <c r="EC497" s="29"/>
      <c r="ED497" s="29"/>
      <c r="EE497" s="29"/>
      <c r="EF497" s="29"/>
      <c r="EG497" s="29"/>
      <c r="EH497" s="29"/>
      <c r="EI497" s="29"/>
      <c r="EJ497" s="29"/>
      <c r="EK497" s="29"/>
      <c r="EL497" s="29"/>
      <c r="EM497" s="29"/>
      <c r="EN497" s="29"/>
      <c r="EO497" s="29"/>
      <c r="EP497" s="29"/>
      <c r="EQ497" s="29"/>
      <c r="ER497" s="29"/>
      <c r="ES497" s="29"/>
      <c r="ET497" s="29"/>
      <c r="EU497" s="29"/>
      <c r="EV497" s="29"/>
      <c r="EW497" s="29"/>
      <c r="EX497" s="29"/>
      <c r="EY497" s="29"/>
      <c r="EZ497" s="29"/>
      <c r="FA497" s="29"/>
      <c r="FB497" s="29"/>
      <c r="FC497" s="29"/>
      <c r="FD497" s="29"/>
      <c r="FE497" s="29"/>
      <c r="FF497" s="29"/>
      <c r="FG497" s="29"/>
      <c r="FH497" s="29"/>
      <c r="FI497" s="29"/>
      <c r="FJ497" s="29"/>
      <c r="FK497" s="29"/>
      <c r="FL497" s="29"/>
      <c r="FM497" s="29"/>
      <c r="FN497" s="29"/>
      <c r="FO497" s="29"/>
      <c r="FP497" s="29"/>
      <c r="FQ497" s="29"/>
      <c r="FR497" s="29"/>
      <c r="FS497" s="29"/>
      <c r="FT497" s="29"/>
      <c r="FU497" s="29"/>
      <c r="FV497" s="29"/>
      <c r="FW497" s="29"/>
      <c r="FX497" s="29"/>
      <c r="FY497" s="29"/>
      <c r="FZ497" s="29"/>
      <c r="GA497" s="29"/>
      <c r="GB497" s="29"/>
      <c r="GC497" s="29"/>
      <c r="GD497" s="29"/>
      <c r="GE497" s="29"/>
      <c r="GF497" s="29"/>
      <c r="GG497" s="29"/>
      <c r="GH497" s="29"/>
      <c r="GI497" s="29"/>
      <c r="GJ497" s="29"/>
      <c r="GK497" s="29"/>
      <c r="GL497" s="29"/>
      <c r="GM497" s="29"/>
      <c r="GN497" s="29"/>
      <c r="GO497" s="29"/>
      <c r="GP497" s="29"/>
      <c r="GQ497" s="29"/>
      <c r="GR497" s="29"/>
      <c r="GS497" s="29"/>
      <c r="GT497" s="29"/>
      <c r="GU497" s="29"/>
      <c r="GV497" s="29"/>
      <c r="GW497" s="29"/>
      <c r="GX497" s="29"/>
      <c r="GY497" s="29"/>
      <c r="GZ497" s="29"/>
      <c r="HA497" s="29"/>
      <c r="HB497" s="29"/>
      <c r="HC497" s="29"/>
      <c r="HD497" s="29"/>
      <c r="HE497" s="29"/>
      <c r="HF497" s="29"/>
      <c r="HG497" s="29"/>
      <c r="HH497" s="29"/>
      <c r="HI497" s="29"/>
      <c r="HJ497" s="29"/>
      <c r="HK497" s="29"/>
      <c r="HL497" s="29"/>
      <c r="HM497" s="29"/>
      <c r="HN497" s="29"/>
      <c r="HO497" s="29"/>
      <c r="HP497" s="29"/>
      <c r="HQ497" s="29"/>
      <c r="HR497" s="29"/>
      <c r="HS497" s="29"/>
      <c r="HT497" s="29"/>
      <c r="HU497" s="29"/>
      <c r="HV497" s="29"/>
      <c r="HW497" s="29"/>
      <c r="HX497" s="29"/>
      <c r="HY497" s="29"/>
      <c r="HZ497" s="29"/>
      <c r="IA497" s="29"/>
      <c r="IB497" s="29"/>
      <c r="IC497" s="29"/>
      <c r="ID497" s="29"/>
      <c r="IE497" s="29"/>
      <c r="IF497" s="29"/>
      <c r="IG497" s="29"/>
      <c r="IH497" s="29"/>
      <c r="II497" s="29"/>
      <c r="IJ497" s="29"/>
      <c r="IK497" s="29"/>
      <c r="IL497" s="29"/>
      <c r="IM497" s="29"/>
      <c r="IN497" s="29"/>
      <c r="IO497" s="29"/>
      <c r="IP497" s="29"/>
      <c r="IQ497" s="29"/>
      <c r="IR497" s="29"/>
      <c r="IS497" s="29"/>
      <c r="IT497" s="29"/>
      <c r="IU497" s="29"/>
      <c r="IV497" s="29"/>
      <c r="IW497" s="29"/>
      <c r="IX497" s="29"/>
      <c r="IY497" s="29"/>
      <c r="IZ497" s="29"/>
      <c r="JA497" s="29"/>
      <c r="JB497" s="29"/>
      <c r="JC497" s="29"/>
      <c r="JD497" s="29"/>
      <c r="JE497" s="29"/>
      <c r="JF497" s="29"/>
      <c r="JG497" s="29"/>
      <c r="JH497" s="29"/>
      <c r="JI497" s="29"/>
      <c r="JJ497" s="29"/>
      <c r="JK497" s="29"/>
      <c r="JL497" s="29"/>
      <c r="JM497" s="29"/>
      <c r="JN497" s="29"/>
      <c r="JO497" s="29"/>
      <c r="JP497" s="29"/>
      <c r="JQ497" s="29"/>
      <c r="JR497" s="29"/>
      <c r="JS497" s="29"/>
      <c r="JT497" s="29"/>
      <c r="JU497" s="29"/>
      <c r="JV497" s="29"/>
      <c r="JW497" s="29"/>
      <c r="JX497" s="29"/>
      <c r="JY497" s="29"/>
      <c r="JZ497" s="29"/>
      <c r="KA497" s="29"/>
      <c r="KB497" s="29"/>
      <c r="KC497" s="29"/>
      <c r="KD497" s="29"/>
      <c r="KE497" s="29"/>
      <c r="KF497" s="29"/>
      <c r="KG497" s="29"/>
      <c r="KH497" s="29"/>
      <c r="KI497" s="29"/>
      <c r="KJ497" s="29"/>
      <c r="KK497" s="29"/>
      <c r="KL497" s="29"/>
      <c r="KM497" s="29"/>
      <c r="KN497" s="29"/>
      <c r="KO497" s="29"/>
      <c r="KP497" s="29"/>
      <c r="KQ497" s="29"/>
      <c r="KR497" s="29"/>
      <c r="KS497" s="29"/>
      <c r="KT497" s="29"/>
      <c r="KU497" s="29"/>
      <c r="KV497" s="29"/>
      <c r="KW497" s="29"/>
      <c r="KX497" s="29"/>
      <c r="KY497" s="29"/>
      <c r="KZ497" s="29"/>
      <c r="LA497" s="29"/>
      <c r="LB497" s="29"/>
      <c r="LC497" s="29"/>
      <c r="LD497" s="29"/>
      <c r="LE497" s="29"/>
      <c r="LF497" s="29"/>
      <c r="LG497" s="29"/>
      <c r="LH497" s="29"/>
      <c r="LI497" s="29"/>
      <c r="LJ497" s="29"/>
      <c r="LK497" s="29"/>
      <c r="LL497" s="29"/>
      <c r="LM497" s="29"/>
      <c r="LN497" s="29"/>
      <c r="LO497" s="29"/>
      <c r="LP497" s="29"/>
      <c r="LQ497" s="29"/>
      <c r="LR497" s="29"/>
      <c r="LS497" s="29"/>
      <c r="LT497" s="29"/>
      <c r="LU497" s="29"/>
      <c r="LV497" s="29"/>
      <c r="LW497" s="29"/>
      <c r="LX497" s="29"/>
      <c r="LY497" s="29"/>
      <c r="LZ497" s="29"/>
      <c r="MA497" s="29"/>
      <c r="MB497" s="29"/>
      <c r="MC497" s="29"/>
      <c r="MD497" s="29"/>
      <c r="ME497" s="29"/>
      <c r="MF497" s="29"/>
      <c r="MG497" s="29"/>
      <c r="MH497" s="29"/>
      <c r="MI497" s="29"/>
      <c r="MJ497" s="29"/>
      <c r="MK497" s="29"/>
      <c r="ML497" s="29"/>
      <c r="MM497" s="29"/>
      <c r="MN497" s="29"/>
      <c r="MO497" s="29"/>
      <c r="MP497" s="29"/>
      <c r="MQ497" s="29"/>
      <c r="MR497" s="29"/>
      <c r="MS497" s="29"/>
      <c r="MT497" s="29"/>
      <c r="MU497" s="29"/>
      <c r="MV497" s="29"/>
      <c r="MW497" s="29"/>
      <c r="MX497" s="29"/>
      <c r="MY497" s="29"/>
      <c r="MZ497" s="29"/>
      <c r="NA497" s="29"/>
      <c r="NB497" s="29"/>
      <c r="NC497" s="29"/>
      <c r="ND497" s="29"/>
      <c r="NE497" s="29"/>
    </row>
    <row r="498" spans="1:369" ht="16.5" customHeight="1">
      <c r="A498" s="12" t="s">
        <v>6557</v>
      </c>
      <c r="B498" s="12"/>
      <c r="C498" s="30"/>
      <c r="D498" s="12"/>
      <c r="E498" s="35" t="s">
        <v>216</v>
      </c>
      <c r="F498" s="14" t="s">
        <v>6675</v>
      </c>
      <c r="G498" s="14" t="s">
        <v>6676</v>
      </c>
      <c r="H498" s="15" t="s">
        <v>6590</v>
      </c>
      <c r="I498" s="15">
        <v>1</v>
      </c>
      <c r="J498" s="15">
        <v>0</v>
      </c>
      <c r="K498" s="15">
        <v>0</v>
      </c>
      <c r="L498" s="16" t="s">
        <v>6673</v>
      </c>
      <c r="M498" s="16"/>
      <c r="N498" s="16" t="s">
        <v>412</v>
      </c>
      <c r="O498" s="17">
        <v>45</v>
      </c>
      <c r="P498" s="17">
        <v>0</v>
      </c>
      <c r="Q498" s="17">
        <v>0</v>
      </c>
      <c r="R498" s="18" t="s">
        <v>6566</v>
      </c>
      <c r="S498" s="19">
        <v>60</v>
      </c>
      <c r="T498" s="19">
        <v>110</v>
      </c>
      <c r="U498" s="19">
        <v>0.65454545454545454</v>
      </c>
      <c r="V498" s="19">
        <v>168.05555555555554</v>
      </c>
      <c r="W498" s="20">
        <v>7.1999999999999995E-2</v>
      </c>
      <c r="X498" s="21">
        <v>3.2399999999999998</v>
      </c>
      <c r="Y498" s="22" t="s">
        <v>33</v>
      </c>
      <c r="Z498" s="14" t="s">
        <v>5838</v>
      </c>
      <c r="AA498" s="24"/>
      <c r="AB498" s="14"/>
      <c r="AC498" s="14"/>
      <c r="AD498" s="25"/>
      <c r="AE498" s="26"/>
      <c r="AF498" s="27"/>
      <c r="AP498" s="29"/>
      <c r="AQ498" s="29"/>
      <c r="AR498" s="29"/>
      <c r="AS498" s="29"/>
      <c r="AT498" s="29"/>
      <c r="AU498" s="29"/>
      <c r="AV498" s="29"/>
      <c r="AW498" s="29"/>
      <c r="AX498" s="29"/>
      <c r="AY498" s="29"/>
      <c r="AZ498" s="29"/>
      <c r="BA498" s="29"/>
      <c r="BB498" s="29"/>
      <c r="BC498" s="29"/>
      <c r="BD498" s="29"/>
      <c r="BE498" s="29"/>
      <c r="BF498" s="29"/>
      <c r="BG498" s="29"/>
      <c r="BH498" s="29"/>
      <c r="BI498" s="29"/>
      <c r="BJ498" s="29"/>
      <c r="BK498" s="29"/>
      <c r="BL498" s="29"/>
      <c r="BM498" s="29"/>
      <c r="BN498" s="29"/>
      <c r="BO498" s="29"/>
      <c r="BP498" s="29"/>
      <c r="BQ498" s="29"/>
      <c r="BR498" s="29"/>
      <c r="BS498" s="29"/>
      <c r="BT498" s="29"/>
      <c r="BU498" s="29"/>
      <c r="BV498" s="29"/>
      <c r="BW498" s="29"/>
      <c r="BX498" s="29"/>
      <c r="BY498" s="29"/>
      <c r="BZ498" s="29"/>
      <c r="CA498" s="29"/>
      <c r="CB498" s="29"/>
      <c r="CC498" s="29"/>
      <c r="CD498" s="29"/>
      <c r="CE498" s="29"/>
      <c r="CF498" s="29"/>
      <c r="CG498" s="29"/>
      <c r="CH498" s="29"/>
      <c r="CI498" s="29"/>
      <c r="CJ498" s="29"/>
      <c r="CK498" s="29"/>
      <c r="CL498" s="29"/>
      <c r="CM498" s="29"/>
      <c r="CN498" s="29"/>
      <c r="CO498" s="29"/>
      <c r="CP498" s="29"/>
      <c r="CQ498" s="29"/>
      <c r="CR498" s="29"/>
      <c r="CS498" s="29"/>
      <c r="CT498" s="29"/>
      <c r="CU498" s="29"/>
      <c r="CV498" s="29"/>
      <c r="CW498" s="29"/>
      <c r="CX498" s="29"/>
      <c r="CY498" s="29"/>
      <c r="CZ498" s="29"/>
      <c r="DA498" s="29"/>
      <c r="DB498" s="29"/>
      <c r="DC498" s="29"/>
      <c r="DD498" s="29"/>
      <c r="DE498" s="29"/>
      <c r="DF498" s="29"/>
      <c r="DG498" s="29"/>
      <c r="DH498" s="29"/>
      <c r="DI498" s="29"/>
      <c r="DJ498" s="29"/>
      <c r="DK498" s="29"/>
      <c r="DL498" s="29"/>
      <c r="DM498" s="29"/>
      <c r="DN498" s="29"/>
      <c r="DO498" s="29"/>
      <c r="DP498" s="29"/>
      <c r="DQ498" s="29"/>
      <c r="DR498" s="29"/>
      <c r="DS498" s="29"/>
      <c r="DT498" s="29"/>
      <c r="DU498" s="29"/>
      <c r="DV498" s="29"/>
      <c r="DW498" s="29"/>
      <c r="DX498" s="29"/>
      <c r="DY498" s="29"/>
      <c r="DZ498" s="29"/>
      <c r="EA498" s="29"/>
      <c r="EB498" s="29"/>
      <c r="EC498" s="29"/>
      <c r="ED498" s="29"/>
      <c r="EE498" s="29"/>
      <c r="EF498" s="29"/>
      <c r="EG498" s="29"/>
      <c r="EH498" s="29"/>
      <c r="EI498" s="29"/>
      <c r="EJ498" s="29"/>
      <c r="EK498" s="29"/>
      <c r="EL498" s="29"/>
      <c r="EM498" s="29"/>
      <c r="EN498" s="29"/>
      <c r="EO498" s="29"/>
      <c r="EP498" s="29"/>
      <c r="EQ498" s="29"/>
      <c r="ER498" s="29"/>
      <c r="ES498" s="29"/>
      <c r="ET498" s="29"/>
      <c r="EU498" s="29"/>
      <c r="EV498" s="29"/>
      <c r="EW498" s="29"/>
      <c r="EX498" s="29"/>
      <c r="EY498" s="29"/>
      <c r="EZ498" s="29"/>
      <c r="FA498" s="29"/>
      <c r="FB498" s="29"/>
      <c r="FC498" s="29"/>
      <c r="FD498" s="29"/>
      <c r="FE498" s="29"/>
      <c r="FF498" s="29"/>
      <c r="FG498" s="29"/>
      <c r="FH498" s="29"/>
      <c r="FI498" s="29"/>
      <c r="FJ498" s="29"/>
      <c r="FK498" s="29"/>
      <c r="FL498" s="29"/>
      <c r="FM498" s="29"/>
      <c r="FN498" s="29"/>
      <c r="FO498" s="29"/>
      <c r="FP498" s="29"/>
      <c r="FQ498" s="29"/>
      <c r="FR498" s="29"/>
      <c r="FS498" s="29"/>
      <c r="FT498" s="29"/>
      <c r="FU498" s="29"/>
      <c r="FV498" s="29"/>
      <c r="FW498" s="29"/>
      <c r="FX498" s="29"/>
      <c r="FY498" s="29"/>
      <c r="FZ498" s="29"/>
      <c r="GA498" s="29"/>
      <c r="GB498" s="29"/>
      <c r="GC498" s="29"/>
      <c r="GD498" s="29"/>
      <c r="GE498" s="29"/>
      <c r="GF498" s="29"/>
      <c r="GG498" s="29"/>
      <c r="GH498" s="29"/>
      <c r="GI498" s="29"/>
      <c r="GJ498" s="29"/>
      <c r="GK498" s="29"/>
      <c r="GL498" s="29"/>
      <c r="GM498" s="29"/>
      <c r="GN498" s="29"/>
      <c r="GO498" s="29"/>
      <c r="GP498" s="29"/>
      <c r="GQ498" s="29"/>
      <c r="GR498" s="29"/>
      <c r="GS498" s="29"/>
      <c r="GT498" s="29"/>
      <c r="GU498" s="29"/>
      <c r="GV498" s="29"/>
      <c r="GW498" s="29"/>
      <c r="GX498" s="29"/>
      <c r="GY498" s="29"/>
      <c r="GZ498" s="29"/>
      <c r="HA498" s="29"/>
      <c r="HB498" s="29"/>
      <c r="HC498" s="29"/>
      <c r="HD498" s="29"/>
      <c r="HE498" s="29"/>
      <c r="HF498" s="29"/>
      <c r="HG498" s="29"/>
      <c r="HH498" s="29"/>
      <c r="HI498" s="29"/>
      <c r="HJ498" s="29"/>
      <c r="HK498" s="29"/>
      <c r="HL498" s="29"/>
      <c r="HM498" s="29"/>
      <c r="HN498" s="29"/>
      <c r="HO498" s="29"/>
      <c r="HP498" s="29"/>
      <c r="HQ498" s="29"/>
      <c r="HR498" s="29"/>
      <c r="HS498" s="29"/>
      <c r="HT498" s="29"/>
      <c r="HU498" s="29"/>
      <c r="HV498" s="29"/>
      <c r="HW498" s="29"/>
      <c r="HX498" s="29"/>
      <c r="HY498" s="29"/>
      <c r="HZ498" s="29"/>
      <c r="IA498" s="29"/>
      <c r="IB498" s="29"/>
      <c r="IC498" s="29"/>
      <c r="ID498" s="29"/>
      <c r="IE498" s="29"/>
      <c r="IF498" s="29"/>
      <c r="IG498" s="29"/>
      <c r="IH498" s="29"/>
      <c r="II498" s="29"/>
      <c r="IJ498" s="29"/>
      <c r="IK498" s="29"/>
      <c r="IL498" s="29"/>
      <c r="IM498" s="29"/>
      <c r="IN498" s="29"/>
      <c r="IO498" s="29"/>
      <c r="IP498" s="29"/>
      <c r="IQ498" s="29"/>
      <c r="IR498" s="29"/>
      <c r="IS498" s="29"/>
      <c r="IT498" s="29"/>
      <c r="IU498" s="29"/>
      <c r="IV498" s="29"/>
      <c r="IW498" s="29"/>
      <c r="IX498" s="29"/>
      <c r="IY498" s="29"/>
      <c r="IZ498" s="29"/>
      <c r="JA498" s="29"/>
      <c r="JB498" s="29"/>
      <c r="JC498" s="29"/>
      <c r="JD498" s="29"/>
      <c r="JE498" s="29"/>
      <c r="JF498" s="29"/>
      <c r="JG498" s="29"/>
      <c r="JH498" s="29"/>
      <c r="JI498" s="29"/>
      <c r="JJ498" s="29"/>
      <c r="JK498" s="29"/>
      <c r="JL498" s="29"/>
      <c r="JM498" s="29"/>
      <c r="JN498" s="29"/>
      <c r="JO498" s="29"/>
      <c r="JP498" s="29"/>
      <c r="JQ498" s="29"/>
      <c r="JR498" s="29"/>
      <c r="JS498" s="29"/>
      <c r="JT498" s="29"/>
      <c r="JU498" s="29"/>
      <c r="JV498" s="29"/>
      <c r="JW498" s="29"/>
      <c r="JX498" s="29"/>
      <c r="JY498" s="29"/>
      <c r="JZ498" s="29"/>
      <c r="KA498" s="29"/>
      <c r="KB498" s="29"/>
      <c r="KC498" s="29"/>
      <c r="KD498" s="29"/>
      <c r="KE498" s="29"/>
      <c r="KF498" s="29"/>
      <c r="KG498" s="29"/>
      <c r="KH498" s="29"/>
      <c r="KI498" s="29"/>
      <c r="KJ498" s="29"/>
      <c r="KK498" s="29"/>
      <c r="KL498" s="29"/>
      <c r="KM498" s="29"/>
      <c r="KN498" s="29"/>
      <c r="KO498" s="29"/>
      <c r="KP498" s="29"/>
      <c r="KQ498" s="29"/>
      <c r="KR498" s="29"/>
      <c r="KS498" s="29"/>
      <c r="KT498" s="29"/>
      <c r="KU498" s="29"/>
      <c r="KV498" s="29"/>
      <c r="KW498" s="29"/>
      <c r="KX498" s="29"/>
      <c r="KY498" s="29"/>
      <c r="KZ498" s="29"/>
      <c r="LA498" s="29"/>
      <c r="LB498" s="29"/>
      <c r="LC498" s="29"/>
      <c r="LD498" s="29"/>
      <c r="LE498" s="29"/>
      <c r="LF498" s="29"/>
      <c r="LG498" s="29"/>
      <c r="LH498" s="29"/>
      <c r="LI498" s="29"/>
      <c r="LJ498" s="29"/>
      <c r="LK498" s="29"/>
      <c r="LL498" s="29"/>
      <c r="LM498" s="29"/>
      <c r="LN498" s="29"/>
      <c r="LO498" s="29"/>
      <c r="LP498" s="29"/>
      <c r="LQ498" s="29"/>
      <c r="LR498" s="29"/>
      <c r="LS498" s="29"/>
      <c r="LT498" s="29"/>
      <c r="LU498" s="29"/>
      <c r="LV498" s="29"/>
      <c r="LW498" s="29"/>
      <c r="LX498" s="29"/>
      <c r="LY498" s="29"/>
      <c r="LZ498" s="29"/>
      <c r="MA498" s="29"/>
      <c r="MB498" s="29"/>
      <c r="MC498" s="29"/>
      <c r="MD498" s="29"/>
      <c r="ME498" s="29"/>
      <c r="MF498" s="29"/>
      <c r="MG498" s="29"/>
      <c r="MH498" s="29"/>
      <c r="MI498" s="29"/>
      <c r="MJ498" s="29"/>
      <c r="MK498" s="29"/>
      <c r="ML498" s="29"/>
      <c r="MM498" s="29"/>
      <c r="MN498" s="29"/>
      <c r="MO498" s="29"/>
      <c r="MP498" s="29"/>
      <c r="MQ498" s="29"/>
      <c r="MR498" s="29"/>
      <c r="MS498" s="29"/>
      <c r="MT498" s="29"/>
      <c r="MU498" s="29"/>
      <c r="MV498" s="29"/>
      <c r="MW498" s="29"/>
      <c r="MX498" s="29"/>
      <c r="MY498" s="29"/>
      <c r="MZ498" s="29"/>
      <c r="NA498" s="29"/>
      <c r="NB498" s="29"/>
      <c r="NC498" s="29"/>
      <c r="ND498" s="29"/>
      <c r="NE498" s="29"/>
    </row>
    <row r="499" spans="1:369" ht="16.5" customHeight="1">
      <c r="A499" s="12" t="s">
        <v>6557</v>
      </c>
      <c r="B499" s="12"/>
      <c r="C499" s="30"/>
      <c r="D499" s="12"/>
      <c r="E499" s="35" t="s">
        <v>6579</v>
      </c>
      <c r="F499" s="14" t="s">
        <v>6580</v>
      </c>
      <c r="G499" s="14" t="s">
        <v>6581</v>
      </c>
      <c r="H499" s="15" t="s">
        <v>6582</v>
      </c>
      <c r="I499" s="15">
        <v>2</v>
      </c>
      <c r="J499" s="15">
        <v>0</v>
      </c>
      <c r="K499" s="15">
        <v>0</v>
      </c>
      <c r="L499" s="16" t="s">
        <v>6583</v>
      </c>
      <c r="M499" s="16"/>
      <c r="N499" s="16" t="s">
        <v>2626</v>
      </c>
      <c r="O499" s="17">
        <v>195</v>
      </c>
      <c r="P499" s="17">
        <v>0</v>
      </c>
      <c r="Q499" s="17">
        <v>0</v>
      </c>
      <c r="R499" s="18" t="s">
        <v>6566</v>
      </c>
      <c r="S499" s="19">
        <v>60</v>
      </c>
      <c r="T499" s="19">
        <v>110</v>
      </c>
      <c r="U499" s="19">
        <v>0.16363636363636364</v>
      </c>
      <c r="V499" s="19">
        <v>672.22222222222217</v>
      </c>
      <c r="W499" s="20">
        <v>1.7999999999999999E-2</v>
      </c>
      <c r="X499" s="21">
        <v>7.02</v>
      </c>
      <c r="Y499" s="22" t="s">
        <v>33</v>
      </c>
      <c r="Z499" s="14" t="s">
        <v>5838</v>
      </c>
      <c r="AA499" s="24"/>
      <c r="AB499" s="14"/>
      <c r="AC499" s="14"/>
      <c r="AD499" s="25"/>
      <c r="AE499" s="26"/>
      <c r="AF499" s="27"/>
      <c r="AP499" s="29"/>
      <c r="AQ499" s="29"/>
      <c r="AR499" s="29"/>
      <c r="AS499" s="29"/>
      <c r="AT499" s="29"/>
      <c r="AU499" s="29"/>
      <c r="AV499" s="29"/>
      <c r="AW499" s="29"/>
      <c r="AX499" s="29"/>
      <c r="AY499" s="29"/>
      <c r="AZ499" s="29"/>
      <c r="BA499" s="29"/>
      <c r="BB499" s="29"/>
      <c r="BC499" s="29"/>
      <c r="BD499" s="29"/>
      <c r="BE499" s="29"/>
      <c r="BF499" s="29"/>
      <c r="BG499" s="29"/>
      <c r="BH499" s="29"/>
      <c r="BI499" s="29"/>
      <c r="BJ499" s="29"/>
      <c r="BK499" s="29"/>
      <c r="BL499" s="29"/>
      <c r="BM499" s="29"/>
      <c r="BN499" s="29"/>
      <c r="BO499" s="29"/>
      <c r="BP499" s="29"/>
      <c r="BQ499" s="29"/>
      <c r="BR499" s="29"/>
      <c r="BS499" s="29"/>
      <c r="BT499" s="29"/>
      <c r="BU499" s="29"/>
      <c r="BV499" s="29"/>
      <c r="BW499" s="29"/>
      <c r="BX499" s="29"/>
      <c r="BY499" s="29"/>
      <c r="BZ499" s="29"/>
      <c r="CA499" s="29"/>
      <c r="CB499" s="29"/>
      <c r="CC499" s="29"/>
      <c r="CD499" s="29"/>
      <c r="CE499" s="29"/>
      <c r="CF499" s="29"/>
      <c r="CG499" s="29"/>
      <c r="CH499" s="29"/>
      <c r="CI499" s="29"/>
      <c r="CJ499" s="29"/>
      <c r="CK499" s="29"/>
      <c r="CL499" s="29"/>
      <c r="CM499" s="29"/>
      <c r="CN499" s="29"/>
      <c r="CO499" s="29"/>
      <c r="CP499" s="29"/>
      <c r="CQ499" s="29"/>
      <c r="CR499" s="29"/>
      <c r="CS499" s="29"/>
      <c r="CT499" s="29"/>
      <c r="CU499" s="29"/>
      <c r="CV499" s="29"/>
      <c r="CW499" s="29"/>
      <c r="CX499" s="29"/>
      <c r="CY499" s="29"/>
      <c r="CZ499" s="29"/>
      <c r="DA499" s="29"/>
      <c r="DB499" s="29"/>
      <c r="DC499" s="29"/>
      <c r="DD499" s="29"/>
      <c r="DE499" s="29"/>
      <c r="DF499" s="29"/>
      <c r="DG499" s="29"/>
      <c r="DH499" s="29"/>
      <c r="DI499" s="29"/>
      <c r="DJ499" s="29"/>
      <c r="DK499" s="29"/>
      <c r="DL499" s="29"/>
      <c r="DM499" s="29"/>
      <c r="DN499" s="29"/>
      <c r="DO499" s="29"/>
      <c r="DP499" s="29"/>
      <c r="DQ499" s="29"/>
      <c r="DR499" s="29"/>
      <c r="DS499" s="29"/>
      <c r="DT499" s="29"/>
      <c r="DU499" s="29"/>
      <c r="DV499" s="29"/>
      <c r="DW499" s="29"/>
      <c r="DX499" s="29"/>
      <c r="DY499" s="29"/>
      <c r="DZ499" s="29"/>
      <c r="EA499" s="29"/>
      <c r="EB499" s="29"/>
      <c r="EC499" s="29"/>
      <c r="ED499" s="29"/>
      <c r="EE499" s="29"/>
      <c r="EF499" s="29"/>
      <c r="EG499" s="29"/>
      <c r="EH499" s="29"/>
      <c r="EI499" s="29"/>
      <c r="EJ499" s="29"/>
      <c r="EK499" s="29"/>
      <c r="EL499" s="29"/>
      <c r="EM499" s="29"/>
      <c r="EN499" s="29"/>
      <c r="EO499" s="29"/>
      <c r="EP499" s="29"/>
      <c r="EQ499" s="29"/>
      <c r="ER499" s="29"/>
      <c r="ES499" s="29"/>
      <c r="ET499" s="29"/>
      <c r="EU499" s="29"/>
      <c r="EV499" s="29"/>
      <c r="EW499" s="29"/>
      <c r="EX499" s="29"/>
      <c r="EY499" s="29"/>
      <c r="EZ499" s="29"/>
      <c r="FA499" s="29"/>
      <c r="FB499" s="29"/>
      <c r="FC499" s="29"/>
      <c r="FD499" s="29"/>
      <c r="FE499" s="29"/>
      <c r="FF499" s="29"/>
      <c r="FG499" s="29"/>
      <c r="FH499" s="29"/>
      <c r="FI499" s="29"/>
      <c r="FJ499" s="29"/>
      <c r="FK499" s="29"/>
      <c r="FL499" s="29"/>
      <c r="FM499" s="29"/>
      <c r="FN499" s="29"/>
      <c r="FO499" s="29"/>
      <c r="FP499" s="29"/>
      <c r="FQ499" s="29"/>
      <c r="FR499" s="29"/>
      <c r="FS499" s="29"/>
      <c r="FT499" s="29"/>
      <c r="FU499" s="29"/>
      <c r="FV499" s="29"/>
      <c r="FW499" s="29"/>
      <c r="FX499" s="29"/>
      <c r="FY499" s="29"/>
      <c r="FZ499" s="29"/>
      <c r="GA499" s="29"/>
      <c r="GB499" s="29"/>
      <c r="GC499" s="29"/>
      <c r="GD499" s="29"/>
      <c r="GE499" s="29"/>
      <c r="GF499" s="29"/>
      <c r="GG499" s="29"/>
      <c r="GH499" s="29"/>
      <c r="GI499" s="29"/>
      <c r="GJ499" s="29"/>
      <c r="GK499" s="29"/>
      <c r="GL499" s="29"/>
      <c r="GM499" s="29"/>
      <c r="GN499" s="29"/>
      <c r="GO499" s="29"/>
      <c r="GP499" s="29"/>
      <c r="GQ499" s="29"/>
      <c r="GR499" s="29"/>
      <c r="GS499" s="29"/>
      <c r="GT499" s="29"/>
      <c r="GU499" s="29"/>
      <c r="GV499" s="29"/>
      <c r="GW499" s="29"/>
      <c r="GX499" s="29"/>
      <c r="GY499" s="29"/>
      <c r="GZ499" s="29"/>
      <c r="HA499" s="29"/>
      <c r="HB499" s="29"/>
      <c r="HC499" s="29"/>
      <c r="HD499" s="29"/>
      <c r="HE499" s="29"/>
      <c r="HF499" s="29"/>
      <c r="HG499" s="29"/>
      <c r="HH499" s="29"/>
      <c r="HI499" s="29"/>
      <c r="HJ499" s="29"/>
      <c r="HK499" s="29"/>
      <c r="HL499" s="29"/>
      <c r="HM499" s="29"/>
      <c r="HN499" s="29"/>
      <c r="HO499" s="29"/>
      <c r="HP499" s="29"/>
      <c r="HQ499" s="29"/>
      <c r="HR499" s="29"/>
      <c r="HS499" s="29"/>
      <c r="HT499" s="29"/>
      <c r="HU499" s="29"/>
      <c r="HV499" s="29"/>
      <c r="HW499" s="29"/>
      <c r="HX499" s="29"/>
      <c r="HY499" s="29"/>
      <c r="HZ499" s="29"/>
      <c r="IA499" s="29"/>
      <c r="IB499" s="29"/>
      <c r="IC499" s="29"/>
      <c r="ID499" s="29"/>
      <c r="IE499" s="29"/>
      <c r="IF499" s="29"/>
      <c r="IG499" s="29"/>
      <c r="IH499" s="29"/>
      <c r="II499" s="29"/>
      <c r="IJ499" s="29"/>
      <c r="IK499" s="29"/>
      <c r="IL499" s="29"/>
      <c r="IM499" s="29"/>
      <c r="IN499" s="29"/>
      <c r="IO499" s="29"/>
      <c r="IP499" s="29"/>
      <c r="IQ499" s="29"/>
      <c r="IR499" s="29"/>
      <c r="IS499" s="29"/>
      <c r="IT499" s="29"/>
      <c r="IU499" s="29"/>
      <c r="IV499" s="29"/>
      <c r="IW499" s="29"/>
      <c r="IX499" s="29"/>
      <c r="IY499" s="29"/>
      <c r="IZ499" s="29"/>
      <c r="JA499" s="29"/>
      <c r="JB499" s="29"/>
      <c r="JC499" s="29"/>
      <c r="JD499" s="29"/>
      <c r="JE499" s="29"/>
      <c r="JF499" s="29"/>
      <c r="JG499" s="29"/>
      <c r="JH499" s="29"/>
      <c r="JI499" s="29"/>
      <c r="JJ499" s="29"/>
      <c r="JK499" s="29"/>
      <c r="JL499" s="29"/>
      <c r="JM499" s="29"/>
      <c r="JN499" s="29"/>
      <c r="JO499" s="29"/>
      <c r="JP499" s="29"/>
      <c r="JQ499" s="29"/>
      <c r="JR499" s="29"/>
      <c r="JS499" s="29"/>
      <c r="JT499" s="29"/>
      <c r="JU499" s="29"/>
      <c r="JV499" s="29"/>
      <c r="JW499" s="29"/>
      <c r="JX499" s="29"/>
      <c r="JY499" s="29"/>
      <c r="JZ499" s="29"/>
      <c r="KA499" s="29"/>
      <c r="KB499" s="29"/>
      <c r="KC499" s="29"/>
      <c r="KD499" s="29"/>
      <c r="KE499" s="29"/>
      <c r="KF499" s="29"/>
      <c r="KG499" s="29"/>
      <c r="KH499" s="29"/>
      <c r="KI499" s="29"/>
      <c r="KJ499" s="29"/>
      <c r="KK499" s="29"/>
      <c r="KL499" s="29"/>
      <c r="KM499" s="29"/>
      <c r="KN499" s="29"/>
      <c r="KO499" s="29"/>
      <c r="KP499" s="29"/>
      <c r="KQ499" s="29"/>
      <c r="KR499" s="29"/>
      <c r="KS499" s="29"/>
      <c r="KT499" s="29"/>
      <c r="KU499" s="29"/>
      <c r="KV499" s="29"/>
      <c r="KW499" s="29"/>
      <c r="KX499" s="29"/>
      <c r="KY499" s="29"/>
      <c r="KZ499" s="29"/>
      <c r="LA499" s="29"/>
      <c r="LB499" s="29"/>
      <c r="LC499" s="29"/>
      <c r="LD499" s="29"/>
      <c r="LE499" s="29"/>
      <c r="LF499" s="29"/>
      <c r="LG499" s="29"/>
      <c r="LH499" s="29"/>
      <c r="LI499" s="29"/>
      <c r="LJ499" s="29"/>
      <c r="LK499" s="29"/>
      <c r="LL499" s="29"/>
      <c r="LM499" s="29"/>
      <c r="LN499" s="29"/>
      <c r="LO499" s="29"/>
      <c r="LP499" s="29"/>
      <c r="LQ499" s="29"/>
      <c r="LR499" s="29"/>
      <c r="LS499" s="29"/>
      <c r="LT499" s="29"/>
      <c r="LU499" s="29"/>
      <c r="LV499" s="29"/>
      <c r="LW499" s="29"/>
      <c r="LX499" s="29"/>
      <c r="LY499" s="29"/>
      <c r="LZ499" s="29"/>
      <c r="MA499" s="29"/>
      <c r="MB499" s="29"/>
      <c r="MC499" s="29"/>
      <c r="MD499" s="29"/>
      <c r="ME499" s="29"/>
      <c r="MF499" s="29"/>
      <c r="MG499" s="29"/>
      <c r="MH499" s="29"/>
      <c r="MI499" s="29"/>
      <c r="MJ499" s="29"/>
      <c r="MK499" s="29"/>
      <c r="ML499" s="29"/>
      <c r="MM499" s="29"/>
      <c r="MN499" s="29"/>
      <c r="MO499" s="29"/>
      <c r="MP499" s="29"/>
      <c r="MQ499" s="29"/>
      <c r="MR499" s="29"/>
      <c r="MS499" s="29"/>
      <c r="MT499" s="29"/>
      <c r="MU499" s="29"/>
      <c r="MV499" s="29"/>
      <c r="MW499" s="29"/>
      <c r="MX499" s="29"/>
      <c r="MY499" s="29"/>
      <c r="MZ499" s="29"/>
      <c r="NA499" s="29"/>
      <c r="NB499" s="29"/>
      <c r="NC499" s="29"/>
      <c r="ND499" s="29"/>
      <c r="NE499" s="29"/>
    </row>
    <row r="500" spans="1:369" ht="16.5" customHeight="1">
      <c r="A500" s="12" t="s">
        <v>6557</v>
      </c>
      <c r="B500" s="12"/>
      <c r="C500" s="30"/>
      <c r="D500" s="12"/>
      <c r="E500" s="35" t="s">
        <v>6591</v>
      </c>
      <c r="F500" s="14" t="s">
        <v>36</v>
      </c>
      <c r="G500" s="14" t="s">
        <v>6592</v>
      </c>
      <c r="H500" s="15" t="s">
        <v>6590</v>
      </c>
      <c r="I500" s="15">
        <v>10</v>
      </c>
      <c r="J500" s="15">
        <v>0</v>
      </c>
      <c r="K500" s="15">
        <v>0</v>
      </c>
      <c r="L500" s="16" t="s">
        <v>6583</v>
      </c>
      <c r="M500" s="16"/>
      <c r="N500" s="16" t="s">
        <v>2626</v>
      </c>
      <c r="O500" s="17">
        <v>195</v>
      </c>
      <c r="P500" s="17">
        <v>0</v>
      </c>
      <c r="Q500" s="17">
        <v>0</v>
      </c>
      <c r="R500" s="18" t="s">
        <v>6566</v>
      </c>
      <c r="S500" s="19" t="s">
        <v>89</v>
      </c>
      <c r="T500" s="19">
        <v>110</v>
      </c>
      <c r="U500" s="19">
        <v>0.18181818181818182</v>
      </c>
      <c r="V500" s="19">
        <v>605</v>
      </c>
      <c r="W500" s="20">
        <v>0.02</v>
      </c>
      <c r="X500" s="21">
        <v>39</v>
      </c>
      <c r="Y500" s="22" t="s">
        <v>33</v>
      </c>
      <c r="Z500" s="14" t="s">
        <v>5838</v>
      </c>
      <c r="AA500" s="24"/>
      <c r="AB500" s="14"/>
      <c r="AC500" s="14"/>
      <c r="AD500" s="25"/>
      <c r="AE500" s="26"/>
      <c r="AF500" s="27"/>
      <c r="AG500" s="28"/>
      <c r="AH500" s="28"/>
      <c r="AI500" s="28"/>
      <c r="AJ500" s="28"/>
      <c r="AK500" s="28"/>
      <c r="AL500" s="28"/>
      <c r="AM500" s="28"/>
      <c r="AN500" s="28"/>
      <c r="AO500" s="28"/>
      <c r="AP500" s="29"/>
      <c r="AQ500" s="29"/>
      <c r="AR500" s="29"/>
      <c r="AS500" s="29"/>
      <c r="AT500" s="29"/>
      <c r="AU500" s="29"/>
      <c r="AV500" s="29"/>
      <c r="AW500" s="29"/>
      <c r="AX500" s="29"/>
      <c r="AY500" s="29"/>
      <c r="AZ500" s="29"/>
      <c r="BA500" s="29"/>
      <c r="BB500" s="29"/>
      <c r="BC500" s="29"/>
      <c r="BD500" s="29"/>
      <c r="BE500" s="29"/>
      <c r="BF500" s="29"/>
      <c r="BG500" s="29"/>
      <c r="BH500" s="29"/>
      <c r="BI500" s="29"/>
      <c r="BJ500" s="29"/>
      <c r="BK500" s="29"/>
      <c r="BL500" s="29"/>
      <c r="BM500" s="29"/>
      <c r="BN500" s="29"/>
      <c r="BO500" s="29"/>
      <c r="BP500" s="29"/>
      <c r="BQ500" s="29"/>
      <c r="BR500" s="29"/>
      <c r="BS500" s="29"/>
      <c r="BT500" s="29"/>
      <c r="BU500" s="29"/>
      <c r="BV500" s="29"/>
      <c r="BW500" s="29"/>
      <c r="BX500" s="29"/>
      <c r="BY500" s="29"/>
      <c r="BZ500" s="29"/>
      <c r="CA500" s="29"/>
      <c r="CB500" s="29"/>
      <c r="CC500" s="29"/>
      <c r="CD500" s="29"/>
      <c r="CE500" s="29"/>
      <c r="CF500" s="29"/>
      <c r="CG500" s="29"/>
      <c r="CH500" s="29"/>
      <c r="CI500" s="29"/>
      <c r="CJ500" s="29"/>
      <c r="CK500" s="29"/>
      <c r="CL500" s="29"/>
      <c r="CM500" s="29"/>
      <c r="CN500" s="29"/>
      <c r="CO500" s="29"/>
      <c r="CP500" s="29"/>
      <c r="CQ500" s="29"/>
      <c r="CR500" s="29"/>
      <c r="CS500" s="29"/>
      <c r="CT500" s="29"/>
      <c r="CU500" s="29"/>
      <c r="CV500" s="29"/>
      <c r="CW500" s="29"/>
      <c r="CX500" s="29"/>
      <c r="CY500" s="29"/>
      <c r="CZ500" s="29"/>
      <c r="DA500" s="29"/>
      <c r="DB500" s="29"/>
      <c r="DC500" s="29"/>
      <c r="DD500" s="29"/>
      <c r="DE500" s="29"/>
      <c r="DF500" s="29"/>
      <c r="DG500" s="29"/>
      <c r="DH500" s="29"/>
      <c r="DI500" s="29"/>
      <c r="DJ500" s="29"/>
      <c r="DK500" s="29"/>
      <c r="DL500" s="29"/>
      <c r="DM500" s="29"/>
      <c r="DN500" s="29"/>
      <c r="DO500" s="29"/>
      <c r="DP500" s="29"/>
      <c r="DQ500" s="29"/>
      <c r="DR500" s="29"/>
      <c r="DS500" s="29"/>
      <c r="DT500" s="29"/>
      <c r="DU500" s="29"/>
      <c r="DV500" s="29"/>
      <c r="DW500" s="29"/>
      <c r="DX500" s="29"/>
      <c r="DY500" s="29"/>
      <c r="DZ500" s="29"/>
      <c r="EA500" s="29"/>
      <c r="EB500" s="29"/>
      <c r="EC500" s="29"/>
      <c r="ED500" s="29"/>
      <c r="EE500" s="29"/>
      <c r="EF500" s="29"/>
      <c r="EG500" s="29"/>
      <c r="EH500" s="29"/>
      <c r="EI500" s="29"/>
      <c r="EJ500" s="29"/>
      <c r="EK500" s="29"/>
      <c r="EL500" s="29"/>
      <c r="EM500" s="29"/>
      <c r="EN500" s="29"/>
      <c r="EO500" s="29"/>
      <c r="EP500" s="29"/>
      <c r="EQ500" s="29"/>
      <c r="ER500" s="29"/>
      <c r="ES500" s="29"/>
      <c r="ET500" s="29"/>
      <c r="EU500" s="29"/>
      <c r="EV500" s="29"/>
      <c r="EW500" s="29"/>
      <c r="EX500" s="29"/>
      <c r="EY500" s="29"/>
      <c r="EZ500" s="29"/>
      <c r="FA500" s="29"/>
      <c r="FB500" s="29"/>
      <c r="FC500" s="29"/>
      <c r="FD500" s="29"/>
      <c r="FE500" s="29"/>
      <c r="FF500" s="29"/>
      <c r="FG500" s="29"/>
      <c r="FH500" s="29"/>
      <c r="FI500" s="29"/>
      <c r="FJ500" s="29"/>
      <c r="FK500" s="29"/>
      <c r="FL500" s="29"/>
      <c r="FM500" s="29"/>
      <c r="FN500" s="29"/>
      <c r="FO500" s="29"/>
      <c r="FP500" s="29"/>
      <c r="FQ500" s="29"/>
      <c r="FR500" s="29"/>
      <c r="FS500" s="29"/>
      <c r="FT500" s="29"/>
      <c r="FU500" s="29"/>
      <c r="FV500" s="29"/>
      <c r="FW500" s="29"/>
      <c r="FX500" s="29"/>
      <c r="FY500" s="29"/>
      <c r="FZ500" s="29"/>
      <c r="GA500" s="29"/>
      <c r="GB500" s="29"/>
      <c r="GC500" s="29"/>
      <c r="GD500" s="29"/>
      <c r="GE500" s="29"/>
      <c r="GF500" s="29"/>
      <c r="GG500" s="29"/>
      <c r="GH500" s="29"/>
      <c r="GI500" s="29"/>
      <c r="GJ500" s="29"/>
      <c r="GK500" s="29"/>
      <c r="GL500" s="29"/>
      <c r="GM500" s="29"/>
      <c r="GN500" s="29"/>
      <c r="GO500" s="29"/>
      <c r="GP500" s="29"/>
      <c r="GQ500" s="29"/>
      <c r="GR500" s="29"/>
      <c r="GS500" s="29"/>
      <c r="GT500" s="29"/>
      <c r="GU500" s="29"/>
      <c r="GV500" s="29"/>
      <c r="GW500" s="29"/>
      <c r="GX500" s="29"/>
      <c r="GY500" s="29"/>
      <c r="GZ500" s="29"/>
      <c r="HA500" s="29"/>
      <c r="HB500" s="29"/>
      <c r="HC500" s="29"/>
      <c r="HD500" s="29"/>
      <c r="HE500" s="29"/>
      <c r="HF500" s="29"/>
      <c r="HG500" s="29"/>
      <c r="HH500" s="29"/>
      <c r="HI500" s="29"/>
      <c r="HJ500" s="29"/>
      <c r="HK500" s="29"/>
      <c r="HL500" s="29"/>
      <c r="HM500" s="29"/>
      <c r="HN500" s="29"/>
      <c r="HO500" s="29"/>
      <c r="HP500" s="29"/>
      <c r="HQ500" s="29"/>
      <c r="HR500" s="29"/>
      <c r="HS500" s="29"/>
      <c r="HT500" s="29"/>
      <c r="HU500" s="29"/>
      <c r="HV500" s="29"/>
      <c r="HW500" s="29"/>
      <c r="HX500" s="29"/>
      <c r="HY500" s="29"/>
      <c r="HZ500" s="29"/>
      <c r="IA500" s="29"/>
      <c r="IB500" s="29"/>
      <c r="IC500" s="29"/>
      <c r="ID500" s="29"/>
      <c r="IE500" s="29"/>
      <c r="IF500" s="29"/>
      <c r="IG500" s="29"/>
      <c r="IH500" s="29"/>
      <c r="II500" s="29"/>
      <c r="IJ500" s="29"/>
      <c r="IK500" s="29"/>
      <c r="IL500" s="29"/>
      <c r="IM500" s="29"/>
      <c r="IN500" s="29"/>
      <c r="IO500" s="29"/>
      <c r="IP500" s="29"/>
      <c r="IQ500" s="29"/>
      <c r="IR500" s="29"/>
      <c r="IS500" s="29"/>
      <c r="IT500" s="29"/>
      <c r="IU500" s="29"/>
      <c r="IV500" s="29"/>
      <c r="IW500" s="29"/>
      <c r="IX500" s="29"/>
      <c r="IY500" s="29"/>
      <c r="IZ500" s="29"/>
      <c r="JA500" s="29"/>
      <c r="JB500" s="29"/>
      <c r="JC500" s="29"/>
      <c r="JD500" s="29"/>
      <c r="JE500" s="29"/>
      <c r="JF500" s="29"/>
      <c r="JG500" s="29"/>
      <c r="JH500" s="29"/>
      <c r="JI500" s="29"/>
      <c r="JJ500" s="29"/>
      <c r="JK500" s="29"/>
      <c r="JL500" s="29"/>
      <c r="JM500" s="29"/>
      <c r="JN500" s="29"/>
      <c r="JO500" s="29"/>
      <c r="JP500" s="29"/>
      <c r="JQ500" s="29"/>
      <c r="JR500" s="29"/>
      <c r="JS500" s="29"/>
      <c r="JT500" s="29"/>
      <c r="JU500" s="29"/>
      <c r="JV500" s="29"/>
      <c r="JW500" s="29"/>
      <c r="JX500" s="29"/>
      <c r="JY500" s="29"/>
      <c r="JZ500" s="29"/>
      <c r="KA500" s="29"/>
      <c r="KB500" s="29"/>
      <c r="KC500" s="29"/>
      <c r="KD500" s="29"/>
      <c r="KE500" s="29"/>
      <c r="KF500" s="29"/>
      <c r="KG500" s="29"/>
      <c r="KH500" s="29"/>
      <c r="KI500" s="29"/>
      <c r="KJ500" s="29"/>
      <c r="KK500" s="29"/>
      <c r="KL500" s="29"/>
      <c r="KM500" s="29"/>
      <c r="KN500" s="29"/>
      <c r="KO500" s="29"/>
      <c r="KP500" s="29"/>
      <c r="KQ500" s="29"/>
      <c r="KR500" s="29"/>
      <c r="KS500" s="29"/>
      <c r="KT500" s="29"/>
      <c r="KU500" s="29"/>
      <c r="KV500" s="29"/>
      <c r="KW500" s="29"/>
      <c r="KX500" s="29"/>
      <c r="KY500" s="29"/>
      <c r="KZ500" s="29"/>
      <c r="LA500" s="29"/>
      <c r="LB500" s="29"/>
      <c r="LC500" s="29"/>
      <c r="LD500" s="29"/>
      <c r="LE500" s="29"/>
      <c r="LF500" s="29"/>
      <c r="LG500" s="29"/>
      <c r="LH500" s="29"/>
      <c r="LI500" s="29"/>
      <c r="LJ500" s="29"/>
      <c r="LK500" s="29"/>
      <c r="LL500" s="29"/>
      <c r="LM500" s="29"/>
      <c r="LN500" s="29"/>
      <c r="LO500" s="29"/>
      <c r="LP500" s="29"/>
      <c r="LQ500" s="29"/>
      <c r="LR500" s="29"/>
      <c r="LS500" s="29"/>
      <c r="LT500" s="29"/>
      <c r="LU500" s="29"/>
      <c r="LV500" s="29"/>
      <c r="LW500" s="29"/>
      <c r="LX500" s="29"/>
      <c r="LY500" s="29"/>
      <c r="LZ500" s="29"/>
      <c r="MA500" s="29"/>
      <c r="MB500" s="29"/>
      <c r="MC500" s="29"/>
      <c r="MD500" s="29"/>
      <c r="ME500" s="29"/>
      <c r="MF500" s="29"/>
      <c r="MG500" s="29"/>
      <c r="MH500" s="29"/>
      <c r="MI500" s="29"/>
      <c r="MJ500" s="29"/>
      <c r="MK500" s="29"/>
      <c r="ML500" s="29"/>
      <c r="MM500" s="29"/>
      <c r="MN500" s="29"/>
      <c r="MO500" s="29"/>
      <c r="MP500" s="29"/>
      <c r="MQ500" s="29"/>
      <c r="MR500" s="29"/>
      <c r="MS500" s="29"/>
      <c r="MT500" s="29"/>
      <c r="MU500" s="29"/>
      <c r="MV500" s="29"/>
      <c r="MW500" s="29"/>
      <c r="MX500" s="29"/>
      <c r="MY500" s="29"/>
      <c r="MZ500" s="29"/>
      <c r="NA500" s="29"/>
      <c r="NB500" s="29"/>
      <c r="NC500" s="29"/>
      <c r="ND500" s="29"/>
      <c r="NE500" s="29"/>
    </row>
    <row r="501" spans="1:369" ht="16.5" customHeight="1">
      <c r="A501" s="12" t="s">
        <v>6557</v>
      </c>
      <c r="B501" s="12"/>
      <c r="C501" s="30"/>
      <c r="D501" s="12"/>
      <c r="E501" s="35" t="s">
        <v>6620</v>
      </c>
      <c r="F501" s="14" t="s">
        <v>2179</v>
      </c>
      <c r="G501" s="14" t="s">
        <v>6621</v>
      </c>
      <c r="H501" s="15" t="s">
        <v>6590</v>
      </c>
      <c r="I501" s="15">
        <v>1</v>
      </c>
      <c r="J501" s="15">
        <v>0</v>
      </c>
      <c r="K501" s="15">
        <v>0</v>
      </c>
      <c r="L501" s="16" t="s">
        <v>6583</v>
      </c>
      <c r="M501" s="16"/>
      <c r="N501" s="16" t="s">
        <v>2626</v>
      </c>
      <c r="O501" s="17">
        <v>195</v>
      </c>
      <c r="P501" s="17">
        <v>0</v>
      </c>
      <c r="Q501" s="17">
        <v>0</v>
      </c>
      <c r="R501" s="18" t="s">
        <v>6566</v>
      </c>
      <c r="S501" s="19">
        <v>60</v>
      </c>
      <c r="T501" s="19">
        <v>110</v>
      </c>
      <c r="U501" s="19">
        <v>0.18181818181818182</v>
      </c>
      <c r="V501" s="19">
        <v>605</v>
      </c>
      <c r="W501" s="20">
        <v>0.02</v>
      </c>
      <c r="X501" s="21">
        <v>3.9</v>
      </c>
      <c r="Y501" s="22" t="s">
        <v>33</v>
      </c>
      <c r="Z501" s="14" t="s">
        <v>5838</v>
      </c>
      <c r="AA501" s="24"/>
      <c r="AB501" s="14"/>
      <c r="AC501" s="14"/>
      <c r="AD501" s="25"/>
      <c r="AE501" s="26"/>
      <c r="AF501" s="27"/>
      <c r="AG501" s="28"/>
      <c r="AH501" s="28"/>
      <c r="AI501" s="28"/>
      <c r="AJ501" s="28"/>
      <c r="AK501" s="28"/>
      <c r="AL501" s="28"/>
      <c r="AM501" s="28"/>
      <c r="AN501" s="28"/>
      <c r="AO501" s="28"/>
      <c r="AP501" s="29"/>
      <c r="AQ501" s="29"/>
      <c r="AR501" s="29"/>
      <c r="AS501" s="29"/>
      <c r="AT501" s="29"/>
      <c r="AU501" s="29"/>
      <c r="AV501" s="29"/>
      <c r="AW501" s="29"/>
      <c r="AX501" s="29"/>
      <c r="AY501" s="29"/>
      <c r="AZ501" s="29"/>
      <c r="BA501" s="29"/>
      <c r="BB501" s="29"/>
      <c r="BC501" s="29"/>
      <c r="BD501" s="29"/>
      <c r="BE501" s="29"/>
      <c r="BF501" s="29"/>
      <c r="BG501" s="29"/>
      <c r="BH501" s="29"/>
      <c r="BI501" s="29"/>
      <c r="BJ501" s="29"/>
      <c r="BK501" s="29"/>
      <c r="BL501" s="29"/>
      <c r="BM501" s="29"/>
      <c r="BN501" s="29"/>
      <c r="BO501" s="29"/>
      <c r="BP501" s="29"/>
      <c r="BQ501" s="29"/>
      <c r="BR501" s="29"/>
      <c r="BS501" s="29"/>
      <c r="BT501" s="29"/>
      <c r="BU501" s="29"/>
      <c r="BV501" s="29"/>
      <c r="BW501" s="29"/>
      <c r="BX501" s="29"/>
      <c r="BY501" s="29"/>
      <c r="BZ501" s="29"/>
      <c r="CA501" s="29"/>
      <c r="CB501" s="29"/>
      <c r="CC501" s="29"/>
      <c r="CD501" s="29"/>
      <c r="CE501" s="29"/>
      <c r="CF501" s="29"/>
      <c r="CG501" s="29"/>
      <c r="CH501" s="29"/>
      <c r="CI501" s="29"/>
      <c r="CJ501" s="29"/>
      <c r="CK501" s="29"/>
      <c r="CL501" s="29"/>
      <c r="CM501" s="29"/>
      <c r="CN501" s="29"/>
      <c r="CO501" s="29"/>
      <c r="CP501" s="29"/>
      <c r="CQ501" s="29"/>
      <c r="CR501" s="29"/>
      <c r="CS501" s="29"/>
      <c r="CT501" s="29"/>
      <c r="CU501" s="29"/>
      <c r="CV501" s="29"/>
      <c r="CW501" s="29"/>
      <c r="CX501" s="29"/>
      <c r="CY501" s="29"/>
      <c r="CZ501" s="29"/>
      <c r="DA501" s="29"/>
      <c r="DB501" s="29"/>
      <c r="DC501" s="29"/>
      <c r="DD501" s="29"/>
      <c r="DE501" s="29"/>
      <c r="DF501" s="29"/>
      <c r="DG501" s="29"/>
      <c r="DH501" s="29"/>
      <c r="DI501" s="29"/>
      <c r="DJ501" s="29"/>
      <c r="DK501" s="29"/>
      <c r="DL501" s="29"/>
      <c r="DM501" s="29"/>
      <c r="DN501" s="29"/>
      <c r="DO501" s="29"/>
      <c r="DP501" s="29"/>
      <c r="DQ501" s="29"/>
      <c r="DR501" s="29"/>
      <c r="DS501" s="29"/>
      <c r="DT501" s="29"/>
      <c r="DU501" s="29"/>
      <c r="DV501" s="29"/>
      <c r="DW501" s="29"/>
      <c r="DX501" s="29"/>
      <c r="DY501" s="29"/>
      <c r="DZ501" s="29"/>
      <c r="EA501" s="29"/>
      <c r="EB501" s="29"/>
      <c r="EC501" s="29"/>
      <c r="ED501" s="29"/>
      <c r="EE501" s="29"/>
      <c r="EF501" s="29"/>
      <c r="EG501" s="29"/>
      <c r="EH501" s="29"/>
      <c r="EI501" s="29"/>
      <c r="EJ501" s="29"/>
      <c r="EK501" s="29"/>
      <c r="EL501" s="29"/>
      <c r="EM501" s="29"/>
      <c r="EN501" s="29"/>
      <c r="EO501" s="29"/>
      <c r="EP501" s="29"/>
      <c r="EQ501" s="29"/>
      <c r="ER501" s="29"/>
      <c r="ES501" s="29"/>
      <c r="ET501" s="29"/>
      <c r="EU501" s="29"/>
      <c r="EV501" s="29"/>
      <c r="EW501" s="29"/>
      <c r="EX501" s="29"/>
      <c r="EY501" s="29"/>
      <c r="EZ501" s="29"/>
      <c r="FA501" s="29"/>
      <c r="FB501" s="29"/>
      <c r="FC501" s="29"/>
      <c r="FD501" s="29"/>
      <c r="FE501" s="29"/>
      <c r="FF501" s="29"/>
      <c r="FG501" s="29"/>
      <c r="FH501" s="29"/>
      <c r="FI501" s="29"/>
      <c r="FJ501" s="29"/>
      <c r="FK501" s="29"/>
      <c r="FL501" s="29"/>
      <c r="FM501" s="29"/>
      <c r="FN501" s="29"/>
      <c r="FO501" s="29"/>
      <c r="FP501" s="29"/>
      <c r="FQ501" s="29"/>
      <c r="FR501" s="29"/>
      <c r="FS501" s="29"/>
      <c r="FT501" s="29"/>
      <c r="FU501" s="29"/>
      <c r="FV501" s="29"/>
      <c r="FW501" s="29"/>
      <c r="FX501" s="29"/>
      <c r="FY501" s="29"/>
      <c r="FZ501" s="29"/>
      <c r="GA501" s="29"/>
      <c r="GB501" s="29"/>
      <c r="GC501" s="29"/>
      <c r="GD501" s="29"/>
      <c r="GE501" s="29"/>
      <c r="GF501" s="29"/>
      <c r="GG501" s="29"/>
      <c r="GH501" s="29"/>
      <c r="GI501" s="29"/>
      <c r="GJ501" s="29"/>
      <c r="GK501" s="29"/>
      <c r="GL501" s="29"/>
      <c r="GM501" s="29"/>
      <c r="GN501" s="29"/>
      <c r="GO501" s="29"/>
      <c r="GP501" s="29"/>
      <c r="GQ501" s="29"/>
      <c r="GR501" s="29"/>
      <c r="GS501" s="29"/>
      <c r="GT501" s="29"/>
      <c r="GU501" s="29"/>
      <c r="GV501" s="29"/>
      <c r="GW501" s="29"/>
      <c r="GX501" s="29"/>
      <c r="GY501" s="29"/>
      <c r="GZ501" s="29"/>
      <c r="HA501" s="29"/>
      <c r="HB501" s="29"/>
      <c r="HC501" s="29"/>
      <c r="HD501" s="29"/>
      <c r="HE501" s="29"/>
      <c r="HF501" s="29"/>
      <c r="HG501" s="29"/>
      <c r="HH501" s="29"/>
      <c r="HI501" s="29"/>
      <c r="HJ501" s="29"/>
      <c r="HK501" s="29"/>
      <c r="HL501" s="29"/>
      <c r="HM501" s="29"/>
      <c r="HN501" s="29"/>
      <c r="HO501" s="29"/>
      <c r="HP501" s="29"/>
      <c r="HQ501" s="29"/>
      <c r="HR501" s="29"/>
      <c r="HS501" s="29"/>
      <c r="HT501" s="29"/>
      <c r="HU501" s="29"/>
      <c r="HV501" s="29"/>
      <c r="HW501" s="29"/>
      <c r="HX501" s="29"/>
      <c r="HY501" s="29"/>
      <c r="HZ501" s="29"/>
      <c r="IA501" s="29"/>
      <c r="IB501" s="29"/>
      <c r="IC501" s="29"/>
      <c r="ID501" s="29"/>
      <c r="IE501" s="29"/>
      <c r="IF501" s="29"/>
      <c r="IG501" s="29"/>
      <c r="IH501" s="29"/>
      <c r="II501" s="29"/>
      <c r="IJ501" s="29"/>
      <c r="IK501" s="29"/>
      <c r="IL501" s="29"/>
      <c r="IM501" s="29"/>
      <c r="IN501" s="29"/>
      <c r="IO501" s="29"/>
      <c r="IP501" s="29"/>
      <c r="IQ501" s="29"/>
      <c r="IR501" s="29"/>
      <c r="IS501" s="29"/>
      <c r="IT501" s="29"/>
      <c r="IU501" s="29"/>
      <c r="IV501" s="29"/>
      <c r="IW501" s="29"/>
      <c r="IX501" s="29"/>
      <c r="IY501" s="29"/>
      <c r="IZ501" s="29"/>
      <c r="JA501" s="29"/>
      <c r="JB501" s="29"/>
      <c r="JC501" s="29"/>
      <c r="JD501" s="29"/>
      <c r="JE501" s="29"/>
      <c r="JF501" s="29"/>
      <c r="JG501" s="29"/>
      <c r="JH501" s="29"/>
      <c r="JI501" s="29"/>
      <c r="JJ501" s="29"/>
      <c r="JK501" s="29"/>
      <c r="JL501" s="29"/>
      <c r="JM501" s="29"/>
      <c r="JN501" s="29"/>
      <c r="JO501" s="29"/>
      <c r="JP501" s="29"/>
      <c r="JQ501" s="29"/>
      <c r="JR501" s="29"/>
      <c r="JS501" s="29"/>
      <c r="JT501" s="29"/>
      <c r="JU501" s="29"/>
      <c r="JV501" s="29"/>
      <c r="JW501" s="29"/>
      <c r="JX501" s="29"/>
      <c r="JY501" s="29"/>
      <c r="JZ501" s="29"/>
      <c r="KA501" s="29"/>
      <c r="KB501" s="29"/>
      <c r="KC501" s="29"/>
      <c r="KD501" s="29"/>
      <c r="KE501" s="29"/>
      <c r="KF501" s="29"/>
      <c r="KG501" s="29"/>
      <c r="KH501" s="29"/>
      <c r="KI501" s="29"/>
      <c r="KJ501" s="29"/>
      <c r="KK501" s="29"/>
      <c r="KL501" s="29"/>
      <c r="KM501" s="29"/>
      <c r="KN501" s="29"/>
      <c r="KO501" s="29"/>
      <c r="KP501" s="29"/>
      <c r="KQ501" s="29"/>
      <c r="KR501" s="29"/>
      <c r="KS501" s="29"/>
      <c r="KT501" s="29"/>
      <c r="KU501" s="29"/>
      <c r="KV501" s="29"/>
      <c r="KW501" s="29"/>
      <c r="KX501" s="29"/>
      <c r="KY501" s="29"/>
      <c r="KZ501" s="29"/>
      <c r="LA501" s="29"/>
      <c r="LB501" s="29"/>
      <c r="LC501" s="29"/>
      <c r="LD501" s="29"/>
      <c r="LE501" s="29"/>
      <c r="LF501" s="29"/>
      <c r="LG501" s="29"/>
      <c r="LH501" s="29"/>
      <c r="LI501" s="29"/>
      <c r="LJ501" s="29"/>
      <c r="LK501" s="29"/>
      <c r="LL501" s="29"/>
      <c r="LM501" s="29"/>
      <c r="LN501" s="29"/>
      <c r="LO501" s="29"/>
      <c r="LP501" s="29"/>
      <c r="LQ501" s="29"/>
      <c r="LR501" s="29"/>
      <c r="LS501" s="29"/>
      <c r="LT501" s="29"/>
      <c r="LU501" s="29"/>
      <c r="LV501" s="29"/>
      <c r="LW501" s="29"/>
      <c r="LX501" s="29"/>
      <c r="LY501" s="29"/>
      <c r="LZ501" s="29"/>
      <c r="MA501" s="29"/>
      <c r="MB501" s="29"/>
      <c r="MC501" s="29"/>
      <c r="MD501" s="29"/>
      <c r="ME501" s="29"/>
      <c r="MF501" s="29"/>
      <c r="MG501" s="29"/>
      <c r="MH501" s="29"/>
      <c r="MI501" s="29"/>
      <c r="MJ501" s="29"/>
      <c r="MK501" s="29"/>
      <c r="ML501" s="29"/>
      <c r="MM501" s="29"/>
      <c r="MN501" s="29"/>
      <c r="MO501" s="29"/>
      <c r="MP501" s="29"/>
      <c r="MQ501" s="29"/>
      <c r="MR501" s="29"/>
      <c r="MS501" s="29"/>
      <c r="MT501" s="29"/>
      <c r="MU501" s="29"/>
      <c r="MV501" s="29"/>
      <c r="MW501" s="29"/>
      <c r="MX501" s="29"/>
      <c r="MY501" s="29"/>
      <c r="MZ501" s="29"/>
      <c r="NA501" s="29"/>
      <c r="NB501" s="29"/>
      <c r="NC501" s="29"/>
      <c r="ND501" s="29"/>
      <c r="NE501" s="29"/>
    </row>
    <row r="502" spans="1:369" ht="16.5" customHeight="1">
      <c r="A502" s="12" t="s">
        <v>6557</v>
      </c>
      <c r="B502" s="12"/>
      <c r="C502" s="30"/>
      <c r="D502" s="12"/>
      <c r="E502" s="35" t="s">
        <v>6638</v>
      </c>
      <c r="F502" s="14" t="s">
        <v>36</v>
      </c>
      <c r="G502" s="14" t="s">
        <v>6639</v>
      </c>
      <c r="H502" s="15" t="s">
        <v>6590</v>
      </c>
      <c r="I502" s="15">
        <v>8</v>
      </c>
      <c r="J502" s="15">
        <v>0</v>
      </c>
      <c r="K502" s="15">
        <v>0</v>
      </c>
      <c r="L502" s="16" t="s">
        <v>6583</v>
      </c>
      <c r="M502" s="16"/>
      <c r="N502" s="16" t="s">
        <v>2626</v>
      </c>
      <c r="O502" s="17">
        <v>195</v>
      </c>
      <c r="P502" s="17">
        <v>0</v>
      </c>
      <c r="Q502" s="17">
        <v>0</v>
      </c>
      <c r="R502" s="18" t="s">
        <v>6566</v>
      </c>
      <c r="S502" s="19">
        <v>60</v>
      </c>
      <c r="T502" s="19">
        <v>110</v>
      </c>
      <c r="U502" s="19">
        <v>0.18181818181818182</v>
      </c>
      <c r="V502" s="19">
        <v>605</v>
      </c>
      <c r="W502" s="20">
        <v>0.02</v>
      </c>
      <c r="X502" s="21">
        <v>31.2</v>
      </c>
      <c r="Y502" s="22" t="s">
        <v>33</v>
      </c>
      <c r="Z502" s="14" t="s">
        <v>5838</v>
      </c>
      <c r="AA502" s="24"/>
      <c r="AB502" s="14"/>
      <c r="AC502" s="14"/>
      <c r="AD502" s="25"/>
      <c r="AE502" s="26"/>
      <c r="AF502" s="27"/>
      <c r="AG502" s="28"/>
      <c r="AH502" s="28"/>
      <c r="AI502" s="28"/>
      <c r="AJ502" s="28"/>
      <c r="AK502" s="28"/>
      <c r="AL502" s="28"/>
      <c r="AM502" s="28"/>
      <c r="AN502" s="28"/>
      <c r="AO502" s="28"/>
      <c r="AP502" s="29"/>
      <c r="AQ502" s="29"/>
      <c r="AR502" s="29"/>
      <c r="AS502" s="29"/>
      <c r="AT502" s="29"/>
      <c r="AU502" s="29"/>
      <c r="AV502" s="29"/>
      <c r="AW502" s="29"/>
      <c r="AX502" s="29"/>
      <c r="AY502" s="29"/>
      <c r="AZ502" s="29"/>
      <c r="BA502" s="29"/>
      <c r="BB502" s="29"/>
      <c r="BC502" s="29"/>
      <c r="BD502" s="29"/>
      <c r="BE502" s="29"/>
      <c r="BF502" s="29"/>
      <c r="BG502" s="29"/>
      <c r="BH502" s="29"/>
      <c r="BI502" s="29"/>
      <c r="BJ502" s="29"/>
      <c r="BK502" s="29"/>
      <c r="BL502" s="29"/>
      <c r="BM502" s="29"/>
      <c r="BN502" s="29"/>
      <c r="BO502" s="29"/>
      <c r="BP502" s="29"/>
      <c r="BQ502" s="29"/>
      <c r="BR502" s="29"/>
      <c r="BS502" s="29"/>
      <c r="BT502" s="29"/>
      <c r="BU502" s="29"/>
      <c r="BV502" s="29"/>
      <c r="BW502" s="29"/>
      <c r="BX502" s="29"/>
      <c r="BY502" s="29"/>
      <c r="BZ502" s="29"/>
      <c r="CA502" s="29"/>
      <c r="CB502" s="29"/>
      <c r="CC502" s="29"/>
      <c r="CD502" s="29"/>
      <c r="CE502" s="29"/>
      <c r="CF502" s="29"/>
      <c r="CG502" s="29"/>
      <c r="CH502" s="29"/>
      <c r="CI502" s="29"/>
      <c r="CJ502" s="29"/>
      <c r="CK502" s="29"/>
      <c r="CL502" s="29"/>
      <c r="CM502" s="29"/>
      <c r="CN502" s="29"/>
      <c r="CO502" s="29"/>
      <c r="CP502" s="29"/>
      <c r="CQ502" s="29"/>
      <c r="CR502" s="29"/>
      <c r="CS502" s="29"/>
      <c r="CT502" s="29"/>
      <c r="CU502" s="29"/>
      <c r="CV502" s="29"/>
      <c r="CW502" s="29"/>
      <c r="CX502" s="29"/>
      <c r="CY502" s="29"/>
      <c r="CZ502" s="29"/>
      <c r="DA502" s="29"/>
      <c r="DB502" s="29"/>
      <c r="DC502" s="29"/>
      <c r="DD502" s="29"/>
      <c r="DE502" s="29"/>
      <c r="DF502" s="29"/>
      <c r="DG502" s="29"/>
      <c r="DH502" s="29"/>
      <c r="DI502" s="29"/>
      <c r="DJ502" s="29"/>
      <c r="DK502" s="29"/>
      <c r="DL502" s="29"/>
      <c r="DM502" s="29"/>
      <c r="DN502" s="29"/>
      <c r="DO502" s="29"/>
      <c r="DP502" s="29"/>
      <c r="DQ502" s="29"/>
      <c r="DR502" s="29"/>
      <c r="DS502" s="29"/>
      <c r="DT502" s="29"/>
      <c r="DU502" s="29"/>
      <c r="DV502" s="29"/>
      <c r="DW502" s="29"/>
      <c r="DX502" s="29"/>
      <c r="DY502" s="29"/>
      <c r="DZ502" s="29"/>
      <c r="EA502" s="29"/>
      <c r="EB502" s="29"/>
      <c r="EC502" s="29"/>
      <c r="ED502" s="29"/>
      <c r="EE502" s="29"/>
      <c r="EF502" s="29"/>
      <c r="EG502" s="29"/>
      <c r="EH502" s="29"/>
      <c r="EI502" s="29"/>
      <c r="EJ502" s="29"/>
      <c r="EK502" s="29"/>
      <c r="EL502" s="29"/>
      <c r="EM502" s="29"/>
      <c r="EN502" s="29"/>
      <c r="EO502" s="29"/>
      <c r="EP502" s="29"/>
      <c r="EQ502" s="29"/>
      <c r="ER502" s="29"/>
      <c r="ES502" s="29"/>
      <c r="ET502" s="29"/>
      <c r="EU502" s="29"/>
      <c r="EV502" s="29"/>
      <c r="EW502" s="29"/>
      <c r="EX502" s="29"/>
      <c r="EY502" s="29"/>
      <c r="EZ502" s="29"/>
      <c r="FA502" s="29"/>
      <c r="FB502" s="29"/>
      <c r="FC502" s="29"/>
      <c r="FD502" s="29"/>
      <c r="FE502" s="29"/>
      <c r="FF502" s="29"/>
      <c r="FG502" s="29"/>
      <c r="FH502" s="29"/>
      <c r="FI502" s="29"/>
      <c r="FJ502" s="29"/>
      <c r="FK502" s="29"/>
      <c r="FL502" s="29"/>
      <c r="FM502" s="29"/>
      <c r="FN502" s="29"/>
      <c r="FO502" s="29"/>
      <c r="FP502" s="29"/>
      <c r="FQ502" s="29"/>
      <c r="FR502" s="29"/>
      <c r="FS502" s="29"/>
      <c r="FT502" s="29"/>
      <c r="FU502" s="29"/>
      <c r="FV502" s="29"/>
      <c r="FW502" s="29"/>
      <c r="FX502" s="29"/>
      <c r="FY502" s="29"/>
      <c r="FZ502" s="29"/>
      <c r="GA502" s="29"/>
      <c r="GB502" s="29"/>
      <c r="GC502" s="29"/>
      <c r="GD502" s="29"/>
      <c r="GE502" s="29"/>
      <c r="GF502" s="29"/>
      <c r="GG502" s="29"/>
      <c r="GH502" s="29"/>
      <c r="GI502" s="29"/>
      <c r="GJ502" s="29"/>
      <c r="GK502" s="29"/>
      <c r="GL502" s="29"/>
      <c r="GM502" s="29"/>
      <c r="GN502" s="29"/>
      <c r="GO502" s="29"/>
      <c r="GP502" s="29"/>
      <c r="GQ502" s="29"/>
      <c r="GR502" s="29"/>
      <c r="GS502" s="29"/>
      <c r="GT502" s="29"/>
      <c r="GU502" s="29"/>
      <c r="GV502" s="29"/>
      <c r="GW502" s="29"/>
      <c r="GX502" s="29"/>
      <c r="GY502" s="29"/>
      <c r="GZ502" s="29"/>
      <c r="HA502" s="29"/>
      <c r="HB502" s="29"/>
      <c r="HC502" s="29"/>
      <c r="HD502" s="29"/>
      <c r="HE502" s="29"/>
      <c r="HF502" s="29"/>
      <c r="HG502" s="29"/>
      <c r="HH502" s="29"/>
      <c r="HI502" s="29"/>
      <c r="HJ502" s="29"/>
      <c r="HK502" s="29"/>
      <c r="HL502" s="29"/>
      <c r="HM502" s="29"/>
      <c r="HN502" s="29"/>
      <c r="HO502" s="29"/>
      <c r="HP502" s="29"/>
      <c r="HQ502" s="29"/>
      <c r="HR502" s="29"/>
      <c r="HS502" s="29"/>
      <c r="HT502" s="29"/>
      <c r="HU502" s="29"/>
      <c r="HV502" s="29"/>
      <c r="HW502" s="29"/>
      <c r="HX502" s="29"/>
      <c r="HY502" s="29"/>
      <c r="HZ502" s="29"/>
      <c r="IA502" s="29"/>
      <c r="IB502" s="29"/>
      <c r="IC502" s="29"/>
      <c r="ID502" s="29"/>
      <c r="IE502" s="29"/>
      <c r="IF502" s="29"/>
      <c r="IG502" s="29"/>
      <c r="IH502" s="29"/>
      <c r="II502" s="29"/>
      <c r="IJ502" s="29"/>
      <c r="IK502" s="29"/>
      <c r="IL502" s="29"/>
      <c r="IM502" s="29"/>
      <c r="IN502" s="29"/>
      <c r="IO502" s="29"/>
      <c r="IP502" s="29"/>
      <c r="IQ502" s="29"/>
      <c r="IR502" s="29"/>
      <c r="IS502" s="29"/>
      <c r="IT502" s="29"/>
      <c r="IU502" s="29"/>
      <c r="IV502" s="29"/>
      <c r="IW502" s="29"/>
      <c r="IX502" s="29"/>
      <c r="IY502" s="29"/>
      <c r="IZ502" s="29"/>
      <c r="JA502" s="29"/>
      <c r="JB502" s="29"/>
      <c r="JC502" s="29"/>
      <c r="JD502" s="29"/>
      <c r="JE502" s="29"/>
      <c r="JF502" s="29"/>
      <c r="JG502" s="29"/>
      <c r="JH502" s="29"/>
      <c r="JI502" s="29"/>
      <c r="JJ502" s="29"/>
      <c r="JK502" s="29"/>
      <c r="JL502" s="29"/>
      <c r="JM502" s="29"/>
      <c r="JN502" s="29"/>
      <c r="JO502" s="29"/>
      <c r="JP502" s="29"/>
      <c r="JQ502" s="29"/>
      <c r="JR502" s="29"/>
      <c r="JS502" s="29"/>
      <c r="JT502" s="29"/>
      <c r="JU502" s="29"/>
      <c r="JV502" s="29"/>
      <c r="JW502" s="29"/>
      <c r="JX502" s="29"/>
      <c r="JY502" s="29"/>
      <c r="JZ502" s="29"/>
      <c r="KA502" s="29"/>
      <c r="KB502" s="29"/>
      <c r="KC502" s="29"/>
      <c r="KD502" s="29"/>
      <c r="KE502" s="29"/>
      <c r="KF502" s="29"/>
      <c r="KG502" s="29"/>
      <c r="KH502" s="29"/>
      <c r="KI502" s="29"/>
      <c r="KJ502" s="29"/>
      <c r="KK502" s="29"/>
      <c r="KL502" s="29"/>
      <c r="KM502" s="29"/>
      <c r="KN502" s="29"/>
      <c r="KO502" s="29"/>
      <c r="KP502" s="29"/>
      <c r="KQ502" s="29"/>
      <c r="KR502" s="29"/>
      <c r="KS502" s="29"/>
      <c r="KT502" s="29"/>
      <c r="KU502" s="29"/>
      <c r="KV502" s="29"/>
      <c r="KW502" s="29"/>
      <c r="KX502" s="29"/>
      <c r="KY502" s="29"/>
      <c r="KZ502" s="29"/>
      <c r="LA502" s="29"/>
      <c r="LB502" s="29"/>
      <c r="LC502" s="29"/>
      <c r="LD502" s="29"/>
      <c r="LE502" s="29"/>
      <c r="LF502" s="29"/>
      <c r="LG502" s="29"/>
      <c r="LH502" s="29"/>
      <c r="LI502" s="29"/>
      <c r="LJ502" s="29"/>
      <c r="LK502" s="29"/>
      <c r="LL502" s="29"/>
      <c r="LM502" s="29"/>
      <c r="LN502" s="29"/>
      <c r="LO502" s="29"/>
      <c r="LP502" s="29"/>
      <c r="LQ502" s="29"/>
      <c r="LR502" s="29"/>
      <c r="LS502" s="29"/>
      <c r="LT502" s="29"/>
      <c r="LU502" s="29"/>
      <c r="LV502" s="29"/>
      <c r="LW502" s="29"/>
      <c r="LX502" s="29"/>
      <c r="LY502" s="29"/>
      <c r="LZ502" s="29"/>
      <c r="MA502" s="29"/>
      <c r="MB502" s="29"/>
      <c r="MC502" s="29"/>
      <c r="MD502" s="29"/>
      <c r="ME502" s="29"/>
      <c r="MF502" s="29"/>
      <c r="MG502" s="29"/>
      <c r="MH502" s="29"/>
      <c r="MI502" s="29"/>
      <c r="MJ502" s="29"/>
      <c r="MK502" s="29"/>
      <c r="ML502" s="29"/>
      <c r="MM502" s="29"/>
      <c r="MN502" s="29"/>
      <c r="MO502" s="29"/>
      <c r="MP502" s="29"/>
      <c r="MQ502" s="29"/>
      <c r="MR502" s="29"/>
      <c r="MS502" s="29"/>
      <c r="MT502" s="29"/>
      <c r="MU502" s="29"/>
      <c r="MV502" s="29"/>
      <c r="MW502" s="29"/>
      <c r="MX502" s="29"/>
      <c r="MY502" s="29"/>
      <c r="MZ502" s="29"/>
      <c r="NA502" s="29"/>
      <c r="NB502" s="29"/>
      <c r="NC502" s="29"/>
      <c r="ND502" s="29"/>
      <c r="NE502" s="29"/>
    </row>
    <row r="503" spans="1:369" ht="16.5" customHeight="1">
      <c r="A503" s="12" t="s">
        <v>6557</v>
      </c>
      <c r="B503" s="12"/>
      <c r="C503" s="30"/>
      <c r="D503" s="12"/>
      <c r="E503" s="35" t="s">
        <v>6640</v>
      </c>
      <c r="F503" s="14" t="s">
        <v>6641</v>
      </c>
      <c r="G503" s="14" t="s">
        <v>6642</v>
      </c>
      <c r="H503" s="15" t="s">
        <v>6590</v>
      </c>
      <c r="I503" s="15">
        <v>1</v>
      </c>
      <c r="J503" s="15">
        <v>0</v>
      </c>
      <c r="K503" s="15">
        <v>0</v>
      </c>
      <c r="L503" s="16" t="s">
        <v>6583</v>
      </c>
      <c r="M503" s="16"/>
      <c r="N503" s="16" t="s">
        <v>2626</v>
      </c>
      <c r="O503" s="17">
        <v>195</v>
      </c>
      <c r="P503" s="17">
        <v>0</v>
      </c>
      <c r="Q503" s="17">
        <v>0</v>
      </c>
      <c r="R503" s="18" t="s">
        <v>6566</v>
      </c>
      <c r="S503" s="19">
        <v>60</v>
      </c>
      <c r="T503" s="19">
        <v>110</v>
      </c>
      <c r="U503" s="19">
        <v>0.18181818181818182</v>
      </c>
      <c r="V503" s="19">
        <v>605</v>
      </c>
      <c r="W503" s="20">
        <v>0.02</v>
      </c>
      <c r="X503" s="21">
        <v>3.9</v>
      </c>
      <c r="Y503" s="22" t="s">
        <v>33</v>
      </c>
      <c r="Z503" s="14" t="s">
        <v>5838</v>
      </c>
      <c r="AA503" s="24"/>
      <c r="AB503" s="14"/>
      <c r="AC503" s="14"/>
      <c r="AD503" s="25"/>
      <c r="AE503" s="26"/>
      <c r="AF503" s="27"/>
      <c r="AG503" s="28"/>
      <c r="AH503" s="28"/>
      <c r="AI503" s="28"/>
      <c r="AJ503" s="28"/>
      <c r="AK503" s="28"/>
      <c r="AL503" s="28"/>
      <c r="AM503" s="28"/>
      <c r="AN503" s="28"/>
      <c r="AO503" s="28"/>
      <c r="AP503" s="29"/>
      <c r="AQ503" s="29"/>
      <c r="AR503" s="29"/>
      <c r="AS503" s="29"/>
      <c r="AT503" s="29"/>
      <c r="AU503" s="29"/>
      <c r="AV503" s="29"/>
      <c r="AW503" s="29"/>
      <c r="AX503" s="29"/>
      <c r="AY503" s="29"/>
      <c r="AZ503" s="29"/>
      <c r="BA503" s="29"/>
      <c r="BB503" s="29"/>
      <c r="BC503" s="29"/>
      <c r="BD503" s="29"/>
      <c r="BE503" s="29"/>
      <c r="BF503" s="29"/>
      <c r="BG503" s="29"/>
      <c r="BH503" s="29"/>
      <c r="BI503" s="29"/>
      <c r="BJ503" s="29"/>
      <c r="BK503" s="29"/>
      <c r="BL503" s="29"/>
      <c r="BM503" s="29"/>
      <c r="BN503" s="29"/>
      <c r="BO503" s="29"/>
      <c r="BP503" s="29"/>
      <c r="BQ503" s="29"/>
      <c r="BR503" s="29"/>
      <c r="BS503" s="29"/>
      <c r="BT503" s="29"/>
      <c r="BU503" s="29"/>
      <c r="BV503" s="29"/>
      <c r="BW503" s="29"/>
      <c r="BX503" s="29"/>
      <c r="BY503" s="29"/>
      <c r="BZ503" s="29"/>
      <c r="CA503" s="29"/>
      <c r="CB503" s="29"/>
      <c r="CC503" s="29"/>
      <c r="CD503" s="29"/>
      <c r="CE503" s="29"/>
      <c r="CF503" s="29"/>
      <c r="CG503" s="29"/>
      <c r="CH503" s="29"/>
      <c r="CI503" s="29"/>
      <c r="CJ503" s="29"/>
      <c r="CK503" s="29"/>
      <c r="CL503" s="29"/>
      <c r="CM503" s="29"/>
      <c r="CN503" s="29"/>
      <c r="CO503" s="29"/>
      <c r="CP503" s="29"/>
      <c r="CQ503" s="29"/>
      <c r="CR503" s="29"/>
      <c r="CS503" s="29"/>
      <c r="CT503" s="29"/>
      <c r="CU503" s="29"/>
      <c r="CV503" s="29"/>
      <c r="CW503" s="29"/>
      <c r="CX503" s="29"/>
      <c r="CY503" s="29"/>
      <c r="CZ503" s="29"/>
      <c r="DA503" s="29"/>
      <c r="DB503" s="29"/>
      <c r="DC503" s="29"/>
      <c r="DD503" s="29"/>
      <c r="DE503" s="29"/>
      <c r="DF503" s="29"/>
      <c r="DG503" s="29"/>
      <c r="DH503" s="29"/>
      <c r="DI503" s="29"/>
      <c r="DJ503" s="29"/>
      <c r="DK503" s="29"/>
      <c r="DL503" s="29"/>
      <c r="DM503" s="29"/>
      <c r="DN503" s="29"/>
      <c r="DO503" s="29"/>
      <c r="DP503" s="29"/>
      <c r="DQ503" s="29"/>
      <c r="DR503" s="29"/>
      <c r="DS503" s="29"/>
      <c r="DT503" s="29"/>
      <c r="DU503" s="29"/>
      <c r="DV503" s="29"/>
      <c r="DW503" s="29"/>
      <c r="DX503" s="29"/>
      <c r="DY503" s="29"/>
      <c r="DZ503" s="29"/>
      <c r="EA503" s="29"/>
      <c r="EB503" s="29"/>
      <c r="EC503" s="29"/>
      <c r="ED503" s="29"/>
      <c r="EE503" s="29"/>
      <c r="EF503" s="29"/>
      <c r="EG503" s="29"/>
      <c r="EH503" s="29"/>
      <c r="EI503" s="29"/>
      <c r="EJ503" s="29"/>
      <c r="EK503" s="29"/>
      <c r="EL503" s="29"/>
      <c r="EM503" s="29"/>
      <c r="EN503" s="29"/>
      <c r="EO503" s="29"/>
      <c r="EP503" s="29"/>
      <c r="EQ503" s="29"/>
      <c r="ER503" s="29"/>
      <c r="ES503" s="29"/>
      <c r="ET503" s="29"/>
      <c r="EU503" s="29"/>
      <c r="EV503" s="29"/>
      <c r="EW503" s="29"/>
      <c r="EX503" s="29"/>
      <c r="EY503" s="29"/>
      <c r="EZ503" s="29"/>
      <c r="FA503" s="29"/>
      <c r="FB503" s="29"/>
      <c r="FC503" s="29"/>
      <c r="FD503" s="29"/>
      <c r="FE503" s="29"/>
      <c r="FF503" s="29"/>
      <c r="FG503" s="29"/>
      <c r="FH503" s="29"/>
      <c r="FI503" s="29"/>
      <c r="FJ503" s="29"/>
      <c r="FK503" s="29"/>
      <c r="FL503" s="29"/>
      <c r="FM503" s="29"/>
      <c r="FN503" s="29"/>
      <c r="FO503" s="29"/>
      <c r="FP503" s="29"/>
      <c r="FQ503" s="29"/>
      <c r="FR503" s="29"/>
      <c r="FS503" s="29"/>
      <c r="FT503" s="29"/>
      <c r="FU503" s="29"/>
      <c r="FV503" s="29"/>
      <c r="FW503" s="29"/>
      <c r="FX503" s="29"/>
      <c r="FY503" s="29"/>
      <c r="FZ503" s="29"/>
      <c r="GA503" s="29"/>
      <c r="GB503" s="29"/>
      <c r="GC503" s="29"/>
      <c r="GD503" s="29"/>
      <c r="GE503" s="29"/>
      <c r="GF503" s="29"/>
      <c r="GG503" s="29"/>
      <c r="GH503" s="29"/>
      <c r="GI503" s="29"/>
      <c r="GJ503" s="29"/>
      <c r="GK503" s="29"/>
      <c r="GL503" s="29"/>
      <c r="GM503" s="29"/>
      <c r="GN503" s="29"/>
      <c r="GO503" s="29"/>
      <c r="GP503" s="29"/>
      <c r="GQ503" s="29"/>
      <c r="GR503" s="29"/>
      <c r="GS503" s="29"/>
      <c r="GT503" s="29"/>
      <c r="GU503" s="29"/>
      <c r="GV503" s="29"/>
      <c r="GW503" s="29"/>
      <c r="GX503" s="29"/>
      <c r="GY503" s="29"/>
      <c r="GZ503" s="29"/>
      <c r="HA503" s="29"/>
      <c r="HB503" s="29"/>
      <c r="HC503" s="29"/>
      <c r="HD503" s="29"/>
      <c r="HE503" s="29"/>
      <c r="HF503" s="29"/>
      <c r="HG503" s="29"/>
      <c r="HH503" s="29"/>
      <c r="HI503" s="29"/>
      <c r="HJ503" s="29"/>
      <c r="HK503" s="29"/>
      <c r="HL503" s="29"/>
      <c r="HM503" s="29"/>
      <c r="HN503" s="29"/>
      <c r="HO503" s="29"/>
      <c r="HP503" s="29"/>
      <c r="HQ503" s="29"/>
      <c r="HR503" s="29"/>
      <c r="HS503" s="29"/>
      <c r="HT503" s="29"/>
      <c r="HU503" s="29"/>
      <c r="HV503" s="29"/>
      <c r="HW503" s="29"/>
      <c r="HX503" s="29"/>
      <c r="HY503" s="29"/>
      <c r="HZ503" s="29"/>
      <c r="IA503" s="29"/>
      <c r="IB503" s="29"/>
      <c r="IC503" s="29"/>
      <c r="ID503" s="29"/>
      <c r="IE503" s="29"/>
      <c r="IF503" s="29"/>
      <c r="IG503" s="29"/>
      <c r="IH503" s="29"/>
      <c r="II503" s="29"/>
      <c r="IJ503" s="29"/>
      <c r="IK503" s="29"/>
      <c r="IL503" s="29"/>
      <c r="IM503" s="29"/>
      <c r="IN503" s="29"/>
      <c r="IO503" s="29"/>
      <c r="IP503" s="29"/>
      <c r="IQ503" s="29"/>
      <c r="IR503" s="29"/>
      <c r="IS503" s="29"/>
      <c r="IT503" s="29"/>
      <c r="IU503" s="29"/>
      <c r="IV503" s="29"/>
      <c r="IW503" s="29"/>
      <c r="IX503" s="29"/>
      <c r="IY503" s="29"/>
      <c r="IZ503" s="29"/>
      <c r="JA503" s="29"/>
      <c r="JB503" s="29"/>
      <c r="JC503" s="29"/>
      <c r="JD503" s="29"/>
      <c r="JE503" s="29"/>
      <c r="JF503" s="29"/>
      <c r="JG503" s="29"/>
      <c r="JH503" s="29"/>
      <c r="JI503" s="29"/>
      <c r="JJ503" s="29"/>
      <c r="JK503" s="29"/>
      <c r="JL503" s="29"/>
      <c r="JM503" s="29"/>
      <c r="JN503" s="29"/>
      <c r="JO503" s="29"/>
      <c r="JP503" s="29"/>
      <c r="JQ503" s="29"/>
      <c r="JR503" s="29"/>
      <c r="JS503" s="29"/>
      <c r="JT503" s="29"/>
      <c r="JU503" s="29"/>
      <c r="JV503" s="29"/>
      <c r="JW503" s="29"/>
      <c r="JX503" s="29"/>
      <c r="JY503" s="29"/>
      <c r="JZ503" s="29"/>
      <c r="KA503" s="29"/>
      <c r="KB503" s="29"/>
      <c r="KC503" s="29"/>
      <c r="KD503" s="29"/>
      <c r="KE503" s="29"/>
      <c r="KF503" s="29"/>
      <c r="KG503" s="29"/>
      <c r="KH503" s="29"/>
      <c r="KI503" s="29"/>
      <c r="KJ503" s="29"/>
      <c r="KK503" s="29"/>
      <c r="KL503" s="29"/>
      <c r="KM503" s="29"/>
      <c r="KN503" s="29"/>
      <c r="KO503" s="29"/>
      <c r="KP503" s="29"/>
      <c r="KQ503" s="29"/>
      <c r="KR503" s="29"/>
      <c r="KS503" s="29"/>
      <c r="KT503" s="29"/>
      <c r="KU503" s="29"/>
      <c r="KV503" s="29"/>
      <c r="KW503" s="29"/>
      <c r="KX503" s="29"/>
      <c r="KY503" s="29"/>
      <c r="KZ503" s="29"/>
      <c r="LA503" s="29"/>
      <c r="LB503" s="29"/>
      <c r="LC503" s="29"/>
      <c r="LD503" s="29"/>
      <c r="LE503" s="29"/>
      <c r="LF503" s="29"/>
      <c r="LG503" s="29"/>
      <c r="LH503" s="29"/>
      <c r="LI503" s="29"/>
      <c r="LJ503" s="29"/>
      <c r="LK503" s="29"/>
      <c r="LL503" s="29"/>
      <c r="LM503" s="29"/>
      <c r="LN503" s="29"/>
      <c r="LO503" s="29"/>
      <c r="LP503" s="29"/>
      <c r="LQ503" s="29"/>
      <c r="LR503" s="29"/>
      <c r="LS503" s="29"/>
      <c r="LT503" s="29"/>
      <c r="LU503" s="29"/>
      <c r="LV503" s="29"/>
      <c r="LW503" s="29"/>
      <c r="LX503" s="29"/>
      <c r="LY503" s="29"/>
      <c r="LZ503" s="29"/>
      <c r="MA503" s="29"/>
      <c r="MB503" s="29"/>
      <c r="MC503" s="29"/>
      <c r="MD503" s="29"/>
      <c r="ME503" s="29"/>
      <c r="MF503" s="29"/>
      <c r="MG503" s="29"/>
      <c r="MH503" s="29"/>
      <c r="MI503" s="29"/>
      <c r="MJ503" s="29"/>
      <c r="MK503" s="29"/>
      <c r="ML503" s="29"/>
      <c r="MM503" s="29"/>
      <c r="MN503" s="29"/>
      <c r="MO503" s="29"/>
      <c r="MP503" s="29"/>
      <c r="MQ503" s="29"/>
      <c r="MR503" s="29"/>
      <c r="MS503" s="29"/>
      <c r="MT503" s="29"/>
      <c r="MU503" s="29"/>
      <c r="MV503" s="29"/>
      <c r="MW503" s="29"/>
      <c r="MX503" s="29"/>
      <c r="MY503" s="29"/>
      <c r="MZ503" s="29"/>
      <c r="NA503" s="29"/>
      <c r="NB503" s="29"/>
      <c r="NC503" s="29"/>
      <c r="ND503" s="29"/>
      <c r="NE503" s="29"/>
    </row>
    <row r="504" spans="1:369" ht="16.5" customHeight="1">
      <c r="A504" s="12" t="s">
        <v>6557</v>
      </c>
      <c r="B504" s="12"/>
      <c r="C504" s="30"/>
      <c r="D504" s="12"/>
      <c r="E504" s="35" t="s">
        <v>6708</v>
      </c>
      <c r="F504" s="14" t="s">
        <v>6705</v>
      </c>
      <c r="G504" s="14" t="s">
        <v>6709</v>
      </c>
      <c r="H504" s="15" t="s">
        <v>6582</v>
      </c>
      <c r="I504" s="15">
        <v>2</v>
      </c>
      <c r="J504" s="15">
        <v>0</v>
      </c>
      <c r="K504" s="15">
        <v>0</v>
      </c>
      <c r="L504" s="16" t="s">
        <v>6707</v>
      </c>
      <c r="M504" s="16"/>
      <c r="N504" s="16" t="s">
        <v>45</v>
      </c>
      <c r="O504" s="17">
        <v>240</v>
      </c>
      <c r="P504" s="17">
        <v>0</v>
      </c>
      <c r="Q504" s="17">
        <v>0</v>
      </c>
      <c r="R504" s="18" t="s">
        <v>6566</v>
      </c>
      <c r="S504" s="19">
        <v>60</v>
      </c>
      <c r="T504" s="19">
        <v>110</v>
      </c>
      <c r="U504" s="19">
        <v>0.16363636363636364</v>
      </c>
      <c r="V504" s="19">
        <v>672.22222222222217</v>
      </c>
      <c r="W504" s="20">
        <v>1.7999999999999999E-2</v>
      </c>
      <c r="X504" s="21">
        <v>8.6399999999999988</v>
      </c>
      <c r="Y504" s="22" t="s">
        <v>33</v>
      </c>
      <c r="Z504" s="14" t="s">
        <v>5838</v>
      </c>
      <c r="AA504" s="24"/>
      <c r="AB504" s="14"/>
      <c r="AC504" s="14"/>
      <c r="AD504" s="25"/>
      <c r="AE504" s="26"/>
      <c r="AF504" s="27"/>
      <c r="AG504" s="28"/>
      <c r="AH504" s="28"/>
      <c r="AI504" s="28"/>
      <c r="AJ504" s="28"/>
      <c r="AK504" s="28"/>
      <c r="AL504" s="28"/>
      <c r="AM504" s="28"/>
      <c r="AN504" s="28"/>
      <c r="AO504" s="28"/>
      <c r="AP504" s="29"/>
      <c r="AQ504" s="29"/>
      <c r="AR504" s="29"/>
      <c r="AS504" s="29"/>
      <c r="AT504" s="29"/>
      <c r="AU504" s="29"/>
      <c r="AV504" s="29"/>
      <c r="AW504" s="29"/>
      <c r="AX504" s="29"/>
      <c r="AY504" s="29"/>
      <c r="AZ504" s="29"/>
      <c r="BA504" s="29"/>
      <c r="BB504" s="29"/>
      <c r="BC504" s="29"/>
      <c r="BD504" s="29"/>
      <c r="BE504" s="29"/>
      <c r="BF504" s="29"/>
      <c r="BG504" s="29"/>
      <c r="BH504" s="29"/>
      <c r="BI504" s="29"/>
      <c r="BJ504" s="29"/>
      <c r="BK504" s="29"/>
      <c r="BL504" s="29"/>
      <c r="BM504" s="29"/>
      <c r="BN504" s="29"/>
      <c r="BO504" s="29"/>
      <c r="BP504" s="29"/>
      <c r="BQ504" s="29"/>
      <c r="BR504" s="29"/>
      <c r="BS504" s="29"/>
      <c r="BT504" s="29"/>
      <c r="BU504" s="29"/>
      <c r="BV504" s="29"/>
      <c r="BW504" s="29"/>
      <c r="BX504" s="29"/>
      <c r="BY504" s="29"/>
      <c r="BZ504" s="29"/>
      <c r="CA504" s="29"/>
      <c r="CB504" s="29"/>
      <c r="CC504" s="29"/>
      <c r="CD504" s="29"/>
      <c r="CE504" s="29"/>
      <c r="CF504" s="29"/>
      <c r="CG504" s="29"/>
      <c r="CH504" s="29"/>
      <c r="CI504" s="29"/>
      <c r="CJ504" s="29"/>
      <c r="CK504" s="29"/>
      <c r="CL504" s="29"/>
      <c r="CM504" s="29"/>
      <c r="CN504" s="29"/>
      <c r="CO504" s="29"/>
      <c r="CP504" s="29"/>
      <c r="CQ504" s="29"/>
      <c r="CR504" s="29"/>
      <c r="CS504" s="29"/>
      <c r="CT504" s="29"/>
      <c r="CU504" s="29"/>
      <c r="CV504" s="29"/>
      <c r="CW504" s="29"/>
      <c r="CX504" s="29"/>
      <c r="CY504" s="29"/>
      <c r="CZ504" s="29"/>
      <c r="DA504" s="29"/>
      <c r="DB504" s="29"/>
      <c r="DC504" s="29"/>
      <c r="DD504" s="29"/>
      <c r="DE504" s="29"/>
      <c r="DF504" s="29"/>
      <c r="DG504" s="29"/>
      <c r="DH504" s="29"/>
      <c r="DI504" s="29"/>
      <c r="DJ504" s="29"/>
      <c r="DK504" s="29"/>
      <c r="DL504" s="29"/>
      <c r="DM504" s="29"/>
      <c r="DN504" s="29"/>
      <c r="DO504" s="29"/>
      <c r="DP504" s="29"/>
      <c r="DQ504" s="29"/>
      <c r="DR504" s="29"/>
      <c r="DS504" s="29"/>
      <c r="DT504" s="29"/>
      <c r="DU504" s="29"/>
      <c r="DV504" s="29"/>
      <c r="DW504" s="29"/>
      <c r="DX504" s="29"/>
      <c r="DY504" s="29"/>
      <c r="DZ504" s="29"/>
      <c r="EA504" s="29"/>
      <c r="EB504" s="29"/>
      <c r="EC504" s="29"/>
      <c r="ED504" s="29"/>
      <c r="EE504" s="29"/>
      <c r="EF504" s="29"/>
      <c r="EG504" s="29"/>
      <c r="EH504" s="29"/>
      <c r="EI504" s="29"/>
      <c r="EJ504" s="29"/>
      <c r="EK504" s="29"/>
      <c r="EL504" s="29"/>
      <c r="EM504" s="29"/>
      <c r="EN504" s="29"/>
      <c r="EO504" s="29"/>
      <c r="EP504" s="29"/>
      <c r="EQ504" s="29"/>
      <c r="ER504" s="29"/>
      <c r="ES504" s="29"/>
      <c r="ET504" s="29"/>
      <c r="EU504" s="29"/>
      <c r="EV504" s="29"/>
      <c r="EW504" s="29"/>
      <c r="EX504" s="29"/>
      <c r="EY504" s="29"/>
      <c r="EZ504" s="29"/>
      <c r="FA504" s="29"/>
      <c r="FB504" s="29"/>
      <c r="FC504" s="29"/>
      <c r="FD504" s="29"/>
      <c r="FE504" s="29"/>
      <c r="FF504" s="29"/>
      <c r="FG504" s="29"/>
      <c r="FH504" s="29"/>
      <c r="FI504" s="29"/>
      <c r="FJ504" s="29"/>
      <c r="FK504" s="29"/>
      <c r="FL504" s="29"/>
      <c r="FM504" s="29"/>
      <c r="FN504" s="29"/>
      <c r="FO504" s="29"/>
      <c r="FP504" s="29"/>
      <c r="FQ504" s="29"/>
      <c r="FR504" s="29"/>
      <c r="FS504" s="29"/>
      <c r="FT504" s="29"/>
      <c r="FU504" s="29"/>
      <c r="FV504" s="29"/>
      <c r="FW504" s="29"/>
      <c r="FX504" s="29"/>
      <c r="FY504" s="29"/>
      <c r="FZ504" s="29"/>
      <c r="GA504" s="29"/>
      <c r="GB504" s="29"/>
      <c r="GC504" s="29"/>
      <c r="GD504" s="29"/>
      <c r="GE504" s="29"/>
      <c r="GF504" s="29"/>
      <c r="GG504" s="29"/>
      <c r="GH504" s="29"/>
      <c r="GI504" s="29"/>
      <c r="GJ504" s="29"/>
      <c r="GK504" s="29"/>
      <c r="GL504" s="29"/>
      <c r="GM504" s="29"/>
      <c r="GN504" s="29"/>
      <c r="GO504" s="29"/>
      <c r="GP504" s="29"/>
      <c r="GQ504" s="29"/>
      <c r="GR504" s="29"/>
      <c r="GS504" s="29"/>
      <c r="GT504" s="29"/>
      <c r="GU504" s="29"/>
      <c r="GV504" s="29"/>
      <c r="GW504" s="29"/>
      <c r="GX504" s="29"/>
      <c r="GY504" s="29"/>
      <c r="GZ504" s="29"/>
      <c r="HA504" s="29"/>
      <c r="HB504" s="29"/>
      <c r="HC504" s="29"/>
      <c r="HD504" s="29"/>
      <c r="HE504" s="29"/>
      <c r="HF504" s="29"/>
      <c r="HG504" s="29"/>
      <c r="HH504" s="29"/>
      <c r="HI504" s="29"/>
      <c r="HJ504" s="29"/>
      <c r="HK504" s="29"/>
      <c r="HL504" s="29"/>
      <c r="HM504" s="29"/>
      <c r="HN504" s="29"/>
      <c r="HO504" s="29"/>
      <c r="HP504" s="29"/>
      <c r="HQ504" s="29"/>
      <c r="HR504" s="29"/>
      <c r="HS504" s="29"/>
      <c r="HT504" s="29"/>
      <c r="HU504" s="29"/>
      <c r="HV504" s="29"/>
      <c r="HW504" s="29"/>
      <c r="HX504" s="29"/>
      <c r="HY504" s="29"/>
      <c r="HZ504" s="29"/>
      <c r="IA504" s="29"/>
      <c r="IB504" s="29"/>
      <c r="IC504" s="29"/>
      <c r="ID504" s="29"/>
      <c r="IE504" s="29"/>
      <c r="IF504" s="29"/>
      <c r="IG504" s="29"/>
      <c r="IH504" s="29"/>
      <c r="II504" s="29"/>
      <c r="IJ504" s="29"/>
      <c r="IK504" s="29"/>
      <c r="IL504" s="29"/>
      <c r="IM504" s="29"/>
      <c r="IN504" s="29"/>
      <c r="IO504" s="29"/>
      <c r="IP504" s="29"/>
      <c r="IQ504" s="29"/>
      <c r="IR504" s="29"/>
      <c r="IS504" s="29"/>
      <c r="IT504" s="29"/>
      <c r="IU504" s="29"/>
      <c r="IV504" s="29"/>
      <c r="IW504" s="29"/>
      <c r="IX504" s="29"/>
      <c r="IY504" s="29"/>
      <c r="IZ504" s="29"/>
      <c r="JA504" s="29"/>
      <c r="JB504" s="29"/>
      <c r="JC504" s="29"/>
      <c r="JD504" s="29"/>
      <c r="JE504" s="29"/>
      <c r="JF504" s="29"/>
      <c r="JG504" s="29"/>
      <c r="JH504" s="29"/>
      <c r="JI504" s="29"/>
      <c r="JJ504" s="29"/>
      <c r="JK504" s="29"/>
      <c r="JL504" s="29"/>
      <c r="JM504" s="29"/>
      <c r="JN504" s="29"/>
      <c r="JO504" s="29"/>
      <c r="JP504" s="29"/>
      <c r="JQ504" s="29"/>
      <c r="JR504" s="29"/>
      <c r="JS504" s="29"/>
      <c r="JT504" s="29"/>
      <c r="JU504" s="29"/>
      <c r="JV504" s="29"/>
      <c r="JW504" s="29"/>
      <c r="JX504" s="29"/>
      <c r="JY504" s="29"/>
      <c r="JZ504" s="29"/>
      <c r="KA504" s="29"/>
      <c r="KB504" s="29"/>
      <c r="KC504" s="29"/>
      <c r="KD504" s="29"/>
      <c r="KE504" s="29"/>
      <c r="KF504" s="29"/>
      <c r="KG504" s="29"/>
      <c r="KH504" s="29"/>
      <c r="KI504" s="29"/>
      <c r="KJ504" s="29"/>
      <c r="KK504" s="29"/>
      <c r="KL504" s="29"/>
      <c r="KM504" s="29"/>
      <c r="KN504" s="29"/>
      <c r="KO504" s="29"/>
      <c r="KP504" s="29"/>
      <c r="KQ504" s="29"/>
      <c r="KR504" s="29"/>
      <c r="KS504" s="29"/>
      <c r="KT504" s="29"/>
      <c r="KU504" s="29"/>
      <c r="KV504" s="29"/>
      <c r="KW504" s="29"/>
      <c r="KX504" s="29"/>
      <c r="KY504" s="29"/>
      <c r="KZ504" s="29"/>
      <c r="LA504" s="29"/>
      <c r="LB504" s="29"/>
      <c r="LC504" s="29"/>
      <c r="LD504" s="29"/>
      <c r="LE504" s="29"/>
      <c r="LF504" s="29"/>
      <c r="LG504" s="29"/>
      <c r="LH504" s="29"/>
      <c r="LI504" s="29"/>
      <c r="LJ504" s="29"/>
      <c r="LK504" s="29"/>
      <c r="LL504" s="29"/>
      <c r="LM504" s="29"/>
      <c r="LN504" s="29"/>
      <c r="LO504" s="29"/>
      <c r="LP504" s="29"/>
      <c r="LQ504" s="29"/>
      <c r="LR504" s="29"/>
      <c r="LS504" s="29"/>
      <c r="LT504" s="29"/>
      <c r="LU504" s="29"/>
      <c r="LV504" s="29"/>
      <c r="LW504" s="29"/>
      <c r="LX504" s="29"/>
      <c r="LY504" s="29"/>
      <c r="LZ504" s="29"/>
      <c r="MA504" s="29"/>
      <c r="MB504" s="29"/>
      <c r="MC504" s="29"/>
      <c r="MD504" s="29"/>
      <c r="ME504" s="29"/>
      <c r="MF504" s="29"/>
      <c r="MG504" s="29"/>
      <c r="MH504" s="29"/>
      <c r="MI504" s="29"/>
      <c r="MJ504" s="29"/>
      <c r="MK504" s="29"/>
      <c r="ML504" s="29"/>
      <c r="MM504" s="29"/>
      <c r="MN504" s="29"/>
      <c r="MO504" s="29"/>
      <c r="MP504" s="29"/>
      <c r="MQ504" s="29"/>
      <c r="MR504" s="29"/>
      <c r="MS504" s="29"/>
      <c r="MT504" s="29"/>
      <c r="MU504" s="29"/>
      <c r="MV504" s="29"/>
      <c r="MW504" s="29"/>
      <c r="MX504" s="29"/>
      <c r="MY504" s="29"/>
      <c r="MZ504" s="29"/>
      <c r="NA504" s="29"/>
      <c r="NB504" s="29"/>
      <c r="NC504" s="29"/>
      <c r="ND504" s="29"/>
      <c r="NE504" s="29"/>
    </row>
    <row r="505" spans="1:369" ht="16.5" customHeight="1">
      <c r="A505" s="12" t="s">
        <v>6557</v>
      </c>
      <c r="B505" s="12"/>
      <c r="C505" s="30"/>
      <c r="D505" s="12"/>
      <c r="E505" s="35" t="s">
        <v>6708</v>
      </c>
      <c r="F505" s="14" t="s">
        <v>6710</v>
      </c>
      <c r="G505" s="14" t="s">
        <v>6711</v>
      </c>
      <c r="H505" s="15" t="s">
        <v>6582</v>
      </c>
      <c r="I505" s="15">
        <v>6</v>
      </c>
      <c r="J505" s="15">
        <v>0</v>
      </c>
      <c r="K505" s="15">
        <v>0</v>
      </c>
      <c r="L505" s="16" t="s">
        <v>6707</v>
      </c>
      <c r="M505" s="16"/>
      <c r="N505" s="16" t="s">
        <v>45</v>
      </c>
      <c r="O505" s="17">
        <v>240</v>
      </c>
      <c r="P505" s="17">
        <v>0</v>
      </c>
      <c r="Q505" s="17">
        <v>0</v>
      </c>
      <c r="R505" s="18" t="s">
        <v>6566</v>
      </c>
      <c r="S505" s="19">
        <v>60</v>
      </c>
      <c r="T505" s="19">
        <v>110</v>
      </c>
      <c r="U505" s="19">
        <v>0.16363636363636364</v>
      </c>
      <c r="V505" s="19">
        <v>672.22222222222217</v>
      </c>
      <c r="W505" s="20">
        <v>1.7999999999999999E-2</v>
      </c>
      <c r="X505" s="21">
        <v>25.919999999999995</v>
      </c>
      <c r="Y505" s="22" t="s">
        <v>33</v>
      </c>
      <c r="Z505" s="14" t="s">
        <v>5838</v>
      </c>
      <c r="AA505" s="24"/>
      <c r="AB505" s="14"/>
      <c r="AC505" s="14"/>
      <c r="AD505" s="25"/>
      <c r="AE505" s="26"/>
      <c r="AF505" s="27"/>
      <c r="AG505" s="28"/>
      <c r="AH505" s="28"/>
      <c r="AI505" s="28"/>
      <c r="AJ505" s="28"/>
      <c r="AK505" s="28"/>
      <c r="AL505" s="28"/>
      <c r="AM505" s="28"/>
      <c r="AN505" s="28"/>
      <c r="AO505" s="28"/>
      <c r="AP505" s="29"/>
      <c r="AQ505" s="29"/>
      <c r="AR505" s="29"/>
      <c r="AS505" s="29"/>
      <c r="AT505" s="29"/>
      <c r="AU505" s="29"/>
      <c r="AV505" s="29"/>
      <c r="AW505" s="29"/>
      <c r="AX505" s="29"/>
      <c r="AY505" s="29"/>
      <c r="AZ505" s="29"/>
      <c r="BA505" s="29"/>
      <c r="BB505" s="29"/>
      <c r="BC505" s="29"/>
      <c r="BD505" s="29"/>
      <c r="BE505" s="29"/>
      <c r="BF505" s="29"/>
      <c r="BG505" s="29"/>
      <c r="BH505" s="29"/>
      <c r="BI505" s="29"/>
      <c r="BJ505" s="29"/>
      <c r="BK505" s="29"/>
      <c r="BL505" s="29"/>
      <c r="BM505" s="29"/>
      <c r="BN505" s="29"/>
      <c r="BO505" s="29"/>
      <c r="BP505" s="29"/>
      <c r="BQ505" s="29"/>
      <c r="BR505" s="29"/>
      <c r="BS505" s="29"/>
      <c r="BT505" s="29"/>
      <c r="BU505" s="29"/>
      <c r="BV505" s="29"/>
      <c r="BW505" s="29"/>
      <c r="BX505" s="29"/>
      <c r="BY505" s="29"/>
      <c r="BZ505" s="29"/>
      <c r="CA505" s="29"/>
      <c r="CB505" s="29"/>
      <c r="CC505" s="29"/>
      <c r="CD505" s="29"/>
      <c r="CE505" s="29"/>
      <c r="CF505" s="29"/>
      <c r="CG505" s="29"/>
      <c r="CH505" s="29"/>
      <c r="CI505" s="29"/>
      <c r="CJ505" s="29"/>
      <c r="CK505" s="29"/>
      <c r="CL505" s="29"/>
      <c r="CM505" s="29"/>
      <c r="CN505" s="29"/>
      <c r="CO505" s="29"/>
      <c r="CP505" s="29"/>
      <c r="CQ505" s="29"/>
      <c r="CR505" s="29"/>
      <c r="CS505" s="29"/>
      <c r="CT505" s="29"/>
      <c r="CU505" s="29"/>
      <c r="CV505" s="29"/>
      <c r="CW505" s="29"/>
      <c r="CX505" s="29"/>
      <c r="CY505" s="29"/>
      <c r="CZ505" s="29"/>
      <c r="DA505" s="29"/>
      <c r="DB505" s="29"/>
      <c r="DC505" s="29"/>
      <c r="DD505" s="29"/>
      <c r="DE505" s="29"/>
      <c r="DF505" s="29"/>
      <c r="DG505" s="29"/>
      <c r="DH505" s="29"/>
      <c r="DI505" s="29"/>
      <c r="DJ505" s="29"/>
      <c r="DK505" s="29"/>
      <c r="DL505" s="29"/>
      <c r="DM505" s="29"/>
      <c r="DN505" s="29"/>
      <c r="DO505" s="29"/>
      <c r="DP505" s="29"/>
      <c r="DQ505" s="29"/>
      <c r="DR505" s="29"/>
      <c r="DS505" s="29"/>
      <c r="DT505" s="29"/>
      <c r="DU505" s="29"/>
      <c r="DV505" s="29"/>
      <c r="DW505" s="29"/>
      <c r="DX505" s="29"/>
      <c r="DY505" s="29"/>
      <c r="DZ505" s="29"/>
      <c r="EA505" s="29"/>
      <c r="EB505" s="29"/>
      <c r="EC505" s="29"/>
      <c r="ED505" s="29"/>
      <c r="EE505" s="29"/>
      <c r="EF505" s="29"/>
      <c r="EG505" s="29"/>
      <c r="EH505" s="29"/>
      <c r="EI505" s="29"/>
      <c r="EJ505" s="29"/>
      <c r="EK505" s="29"/>
      <c r="EL505" s="29"/>
      <c r="EM505" s="29"/>
      <c r="EN505" s="29"/>
      <c r="EO505" s="29"/>
      <c r="EP505" s="29"/>
      <c r="EQ505" s="29"/>
      <c r="ER505" s="29"/>
      <c r="ES505" s="29"/>
      <c r="ET505" s="29"/>
      <c r="EU505" s="29"/>
      <c r="EV505" s="29"/>
      <c r="EW505" s="29"/>
      <c r="EX505" s="29"/>
      <c r="EY505" s="29"/>
      <c r="EZ505" s="29"/>
      <c r="FA505" s="29"/>
      <c r="FB505" s="29"/>
      <c r="FC505" s="29"/>
      <c r="FD505" s="29"/>
      <c r="FE505" s="29"/>
      <c r="FF505" s="29"/>
      <c r="FG505" s="29"/>
      <c r="FH505" s="29"/>
      <c r="FI505" s="29"/>
      <c r="FJ505" s="29"/>
      <c r="FK505" s="29"/>
      <c r="FL505" s="29"/>
      <c r="FM505" s="29"/>
      <c r="FN505" s="29"/>
      <c r="FO505" s="29"/>
      <c r="FP505" s="29"/>
      <c r="FQ505" s="29"/>
      <c r="FR505" s="29"/>
      <c r="FS505" s="29"/>
      <c r="FT505" s="29"/>
      <c r="FU505" s="29"/>
      <c r="FV505" s="29"/>
      <c r="FW505" s="29"/>
      <c r="FX505" s="29"/>
      <c r="FY505" s="29"/>
      <c r="FZ505" s="29"/>
      <c r="GA505" s="29"/>
      <c r="GB505" s="29"/>
      <c r="GC505" s="29"/>
      <c r="GD505" s="29"/>
      <c r="GE505" s="29"/>
      <c r="GF505" s="29"/>
      <c r="GG505" s="29"/>
      <c r="GH505" s="29"/>
      <c r="GI505" s="29"/>
      <c r="GJ505" s="29"/>
      <c r="GK505" s="29"/>
      <c r="GL505" s="29"/>
      <c r="GM505" s="29"/>
      <c r="GN505" s="29"/>
      <c r="GO505" s="29"/>
      <c r="GP505" s="29"/>
      <c r="GQ505" s="29"/>
      <c r="GR505" s="29"/>
      <c r="GS505" s="29"/>
      <c r="GT505" s="29"/>
      <c r="GU505" s="29"/>
      <c r="GV505" s="29"/>
      <c r="GW505" s="29"/>
      <c r="GX505" s="29"/>
      <c r="GY505" s="29"/>
      <c r="GZ505" s="29"/>
      <c r="HA505" s="29"/>
      <c r="HB505" s="29"/>
      <c r="HC505" s="29"/>
      <c r="HD505" s="29"/>
      <c r="HE505" s="29"/>
      <c r="HF505" s="29"/>
      <c r="HG505" s="29"/>
      <c r="HH505" s="29"/>
      <c r="HI505" s="29"/>
      <c r="HJ505" s="29"/>
      <c r="HK505" s="29"/>
      <c r="HL505" s="29"/>
      <c r="HM505" s="29"/>
      <c r="HN505" s="29"/>
      <c r="HO505" s="29"/>
      <c r="HP505" s="29"/>
      <c r="HQ505" s="29"/>
      <c r="HR505" s="29"/>
      <c r="HS505" s="29"/>
      <c r="HT505" s="29"/>
      <c r="HU505" s="29"/>
      <c r="HV505" s="29"/>
      <c r="HW505" s="29"/>
      <c r="HX505" s="29"/>
      <c r="HY505" s="29"/>
      <c r="HZ505" s="29"/>
      <c r="IA505" s="29"/>
      <c r="IB505" s="29"/>
      <c r="IC505" s="29"/>
      <c r="ID505" s="29"/>
      <c r="IE505" s="29"/>
      <c r="IF505" s="29"/>
      <c r="IG505" s="29"/>
      <c r="IH505" s="29"/>
      <c r="II505" s="29"/>
      <c r="IJ505" s="29"/>
      <c r="IK505" s="29"/>
      <c r="IL505" s="29"/>
      <c r="IM505" s="29"/>
      <c r="IN505" s="29"/>
      <c r="IO505" s="29"/>
      <c r="IP505" s="29"/>
      <c r="IQ505" s="29"/>
      <c r="IR505" s="29"/>
      <c r="IS505" s="29"/>
      <c r="IT505" s="29"/>
      <c r="IU505" s="29"/>
      <c r="IV505" s="29"/>
      <c r="IW505" s="29"/>
      <c r="IX505" s="29"/>
      <c r="IY505" s="29"/>
      <c r="IZ505" s="29"/>
      <c r="JA505" s="29"/>
      <c r="JB505" s="29"/>
      <c r="JC505" s="29"/>
      <c r="JD505" s="29"/>
      <c r="JE505" s="29"/>
      <c r="JF505" s="29"/>
      <c r="JG505" s="29"/>
      <c r="JH505" s="29"/>
      <c r="JI505" s="29"/>
      <c r="JJ505" s="29"/>
      <c r="JK505" s="29"/>
      <c r="JL505" s="29"/>
      <c r="JM505" s="29"/>
      <c r="JN505" s="29"/>
      <c r="JO505" s="29"/>
      <c r="JP505" s="29"/>
      <c r="JQ505" s="29"/>
      <c r="JR505" s="29"/>
      <c r="JS505" s="29"/>
      <c r="JT505" s="29"/>
      <c r="JU505" s="29"/>
      <c r="JV505" s="29"/>
      <c r="JW505" s="29"/>
      <c r="JX505" s="29"/>
      <c r="JY505" s="29"/>
      <c r="JZ505" s="29"/>
      <c r="KA505" s="29"/>
      <c r="KB505" s="29"/>
      <c r="KC505" s="29"/>
      <c r="KD505" s="29"/>
      <c r="KE505" s="29"/>
      <c r="KF505" s="29"/>
      <c r="KG505" s="29"/>
      <c r="KH505" s="29"/>
      <c r="KI505" s="29"/>
      <c r="KJ505" s="29"/>
      <c r="KK505" s="29"/>
      <c r="KL505" s="29"/>
      <c r="KM505" s="29"/>
      <c r="KN505" s="29"/>
      <c r="KO505" s="29"/>
      <c r="KP505" s="29"/>
      <c r="KQ505" s="29"/>
      <c r="KR505" s="29"/>
      <c r="KS505" s="29"/>
      <c r="KT505" s="29"/>
      <c r="KU505" s="29"/>
      <c r="KV505" s="29"/>
      <c r="KW505" s="29"/>
      <c r="KX505" s="29"/>
      <c r="KY505" s="29"/>
      <c r="KZ505" s="29"/>
      <c r="LA505" s="29"/>
      <c r="LB505" s="29"/>
      <c r="LC505" s="29"/>
      <c r="LD505" s="29"/>
      <c r="LE505" s="29"/>
      <c r="LF505" s="29"/>
      <c r="LG505" s="29"/>
      <c r="LH505" s="29"/>
      <c r="LI505" s="29"/>
      <c r="LJ505" s="29"/>
      <c r="LK505" s="29"/>
      <c r="LL505" s="29"/>
      <c r="LM505" s="29"/>
      <c r="LN505" s="29"/>
      <c r="LO505" s="29"/>
      <c r="LP505" s="29"/>
      <c r="LQ505" s="29"/>
      <c r="LR505" s="29"/>
      <c r="LS505" s="29"/>
      <c r="LT505" s="29"/>
      <c r="LU505" s="29"/>
      <c r="LV505" s="29"/>
      <c r="LW505" s="29"/>
      <c r="LX505" s="29"/>
      <c r="LY505" s="29"/>
      <c r="LZ505" s="29"/>
      <c r="MA505" s="29"/>
      <c r="MB505" s="29"/>
      <c r="MC505" s="29"/>
      <c r="MD505" s="29"/>
      <c r="ME505" s="29"/>
      <c r="MF505" s="29"/>
      <c r="MG505" s="29"/>
      <c r="MH505" s="29"/>
      <c r="MI505" s="29"/>
      <c r="MJ505" s="29"/>
      <c r="MK505" s="29"/>
      <c r="ML505" s="29"/>
      <c r="MM505" s="29"/>
      <c r="MN505" s="29"/>
      <c r="MO505" s="29"/>
      <c r="MP505" s="29"/>
      <c r="MQ505" s="29"/>
      <c r="MR505" s="29"/>
      <c r="MS505" s="29"/>
      <c r="MT505" s="29"/>
      <c r="MU505" s="29"/>
      <c r="MV505" s="29"/>
      <c r="MW505" s="29"/>
      <c r="MX505" s="29"/>
      <c r="MY505" s="29"/>
      <c r="MZ505" s="29"/>
      <c r="NA505" s="29"/>
      <c r="NB505" s="29"/>
      <c r="NC505" s="29"/>
      <c r="ND505" s="29"/>
      <c r="NE505" s="29"/>
    </row>
    <row r="506" spans="1:369" ht="16.5" customHeight="1">
      <c r="A506" s="12" t="s">
        <v>6557</v>
      </c>
      <c r="B506" s="12"/>
      <c r="C506" s="30"/>
      <c r="D506" s="12"/>
      <c r="E506" s="35" t="s">
        <v>6686</v>
      </c>
      <c r="F506" s="14" t="s">
        <v>6687</v>
      </c>
      <c r="G506" s="14" t="s">
        <v>6687</v>
      </c>
      <c r="H506" s="15" t="s">
        <v>6568</v>
      </c>
      <c r="I506" s="15">
        <v>1</v>
      </c>
      <c r="J506" s="15">
        <v>0</v>
      </c>
      <c r="K506" s="15">
        <v>0</v>
      </c>
      <c r="L506" s="16" t="s">
        <v>6688</v>
      </c>
      <c r="M506" s="16"/>
      <c r="N506" s="16" t="s">
        <v>305</v>
      </c>
      <c r="O506" s="17">
        <v>56</v>
      </c>
      <c r="P506" s="17">
        <v>0</v>
      </c>
      <c r="Q506" s="17">
        <v>0</v>
      </c>
      <c r="R506" s="18" t="s">
        <v>6566</v>
      </c>
      <c r="S506" s="19">
        <v>60</v>
      </c>
      <c r="T506" s="19">
        <v>110</v>
      </c>
      <c r="U506" s="19">
        <v>0.72727272727272729</v>
      </c>
      <c r="V506" s="19">
        <v>151.25</v>
      </c>
      <c r="W506" s="20">
        <v>0.08</v>
      </c>
      <c r="X506" s="21">
        <v>4.4800000000000004</v>
      </c>
      <c r="Y506" s="22" t="s">
        <v>33</v>
      </c>
      <c r="Z506" s="14" t="s">
        <v>5838</v>
      </c>
      <c r="AA506" s="24"/>
      <c r="AB506" s="14"/>
      <c r="AC506" s="14"/>
      <c r="AD506" s="25"/>
      <c r="AE506" s="26"/>
      <c r="AF506" s="27"/>
      <c r="AG506" s="28"/>
      <c r="AH506" s="28"/>
      <c r="AI506" s="28"/>
      <c r="AJ506" s="28"/>
      <c r="AK506" s="28"/>
      <c r="AL506" s="28"/>
      <c r="AM506" s="28"/>
      <c r="AN506" s="28"/>
      <c r="AO506" s="28"/>
      <c r="AP506" s="29"/>
      <c r="AQ506" s="29"/>
      <c r="AR506" s="29"/>
      <c r="AS506" s="29"/>
      <c r="AT506" s="29"/>
      <c r="AU506" s="29"/>
      <c r="AV506" s="29"/>
      <c r="AW506" s="29"/>
      <c r="AX506" s="29"/>
      <c r="AY506" s="29"/>
      <c r="AZ506" s="29"/>
      <c r="BA506" s="29"/>
      <c r="BB506" s="29"/>
      <c r="BC506" s="29"/>
      <c r="BD506" s="29"/>
      <c r="BE506" s="29"/>
      <c r="BF506" s="29"/>
      <c r="BG506" s="29"/>
      <c r="BH506" s="29"/>
      <c r="BI506" s="29"/>
      <c r="BJ506" s="29"/>
      <c r="BK506" s="29"/>
      <c r="BL506" s="29"/>
      <c r="BM506" s="29"/>
      <c r="BN506" s="29"/>
      <c r="BO506" s="29"/>
      <c r="BP506" s="29"/>
      <c r="BQ506" s="29"/>
      <c r="BR506" s="29"/>
      <c r="BS506" s="29"/>
      <c r="BT506" s="29"/>
      <c r="BU506" s="29"/>
      <c r="BV506" s="29"/>
      <c r="BW506" s="29"/>
      <c r="BX506" s="29"/>
      <c r="BY506" s="29"/>
      <c r="BZ506" s="29"/>
      <c r="CA506" s="29"/>
      <c r="CB506" s="29"/>
      <c r="CC506" s="29"/>
      <c r="CD506" s="29"/>
      <c r="CE506" s="29"/>
      <c r="CF506" s="29"/>
      <c r="CG506" s="29"/>
      <c r="CH506" s="29"/>
      <c r="CI506" s="29"/>
      <c r="CJ506" s="29"/>
      <c r="CK506" s="29"/>
      <c r="CL506" s="29"/>
      <c r="CM506" s="29"/>
      <c r="CN506" s="29"/>
      <c r="CO506" s="29"/>
      <c r="CP506" s="29"/>
      <c r="CQ506" s="29"/>
      <c r="CR506" s="29"/>
      <c r="CS506" s="29"/>
      <c r="CT506" s="29"/>
      <c r="CU506" s="29"/>
      <c r="CV506" s="29"/>
      <c r="CW506" s="29"/>
      <c r="CX506" s="29"/>
      <c r="CY506" s="29"/>
      <c r="CZ506" s="29"/>
      <c r="DA506" s="29"/>
      <c r="DB506" s="29"/>
      <c r="DC506" s="29"/>
      <c r="DD506" s="29"/>
      <c r="DE506" s="29"/>
      <c r="DF506" s="29"/>
      <c r="DG506" s="29"/>
      <c r="DH506" s="29"/>
      <c r="DI506" s="29"/>
      <c r="DJ506" s="29"/>
      <c r="DK506" s="29"/>
      <c r="DL506" s="29"/>
      <c r="DM506" s="29"/>
      <c r="DN506" s="29"/>
      <c r="DO506" s="29"/>
      <c r="DP506" s="29"/>
      <c r="DQ506" s="29"/>
      <c r="DR506" s="29"/>
      <c r="DS506" s="29"/>
      <c r="DT506" s="29"/>
      <c r="DU506" s="29"/>
      <c r="DV506" s="29"/>
      <c r="DW506" s="29"/>
      <c r="DX506" s="29"/>
      <c r="DY506" s="29"/>
      <c r="DZ506" s="29"/>
      <c r="EA506" s="29"/>
      <c r="EB506" s="29"/>
      <c r="EC506" s="29"/>
      <c r="ED506" s="29"/>
      <c r="EE506" s="29"/>
      <c r="EF506" s="29"/>
      <c r="EG506" s="29"/>
      <c r="EH506" s="29"/>
      <c r="EI506" s="29"/>
      <c r="EJ506" s="29"/>
      <c r="EK506" s="29"/>
      <c r="EL506" s="29"/>
      <c r="EM506" s="29"/>
      <c r="EN506" s="29"/>
      <c r="EO506" s="29"/>
      <c r="EP506" s="29"/>
      <c r="EQ506" s="29"/>
      <c r="ER506" s="29"/>
      <c r="ES506" s="29"/>
      <c r="ET506" s="29"/>
      <c r="EU506" s="29"/>
      <c r="EV506" s="29"/>
      <c r="EW506" s="29"/>
      <c r="EX506" s="29"/>
      <c r="EY506" s="29"/>
      <c r="EZ506" s="29"/>
      <c r="FA506" s="29"/>
      <c r="FB506" s="29"/>
      <c r="FC506" s="29"/>
      <c r="FD506" s="29"/>
      <c r="FE506" s="29"/>
      <c r="FF506" s="29"/>
      <c r="FG506" s="29"/>
      <c r="FH506" s="29"/>
      <c r="FI506" s="29"/>
      <c r="FJ506" s="29"/>
      <c r="FK506" s="29"/>
      <c r="FL506" s="29"/>
      <c r="FM506" s="29"/>
      <c r="FN506" s="29"/>
      <c r="FO506" s="29"/>
      <c r="FP506" s="29"/>
      <c r="FQ506" s="29"/>
      <c r="FR506" s="29"/>
      <c r="FS506" s="29"/>
      <c r="FT506" s="29"/>
      <c r="FU506" s="29"/>
      <c r="FV506" s="29"/>
      <c r="FW506" s="29"/>
      <c r="FX506" s="29"/>
      <c r="FY506" s="29"/>
      <c r="FZ506" s="29"/>
      <c r="GA506" s="29"/>
      <c r="GB506" s="29"/>
      <c r="GC506" s="29"/>
      <c r="GD506" s="29"/>
      <c r="GE506" s="29"/>
      <c r="GF506" s="29"/>
      <c r="GG506" s="29"/>
      <c r="GH506" s="29"/>
      <c r="GI506" s="29"/>
      <c r="GJ506" s="29"/>
      <c r="GK506" s="29"/>
      <c r="GL506" s="29"/>
      <c r="GM506" s="29"/>
      <c r="GN506" s="29"/>
      <c r="GO506" s="29"/>
      <c r="GP506" s="29"/>
      <c r="GQ506" s="29"/>
      <c r="GR506" s="29"/>
      <c r="GS506" s="29"/>
      <c r="GT506" s="29"/>
      <c r="GU506" s="29"/>
      <c r="GV506" s="29"/>
      <c r="GW506" s="29"/>
      <c r="GX506" s="29"/>
      <c r="GY506" s="29"/>
      <c r="GZ506" s="29"/>
      <c r="HA506" s="29"/>
      <c r="HB506" s="29"/>
      <c r="HC506" s="29"/>
      <c r="HD506" s="29"/>
      <c r="HE506" s="29"/>
      <c r="HF506" s="29"/>
      <c r="HG506" s="29"/>
      <c r="HH506" s="29"/>
      <c r="HI506" s="29"/>
      <c r="HJ506" s="29"/>
      <c r="HK506" s="29"/>
      <c r="HL506" s="29"/>
      <c r="HM506" s="29"/>
      <c r="HN506" s="29"/>
      <c r="HO506" s="29"/>
      <c r="HP506" s="29"/>
      <c r="HQ506" s="29"/>
      <c r="HR506" s="29"/>
      <c r="HS506" s="29"/>
      <c r="HT506" s="29"/>
      <c r="HU506" s="29"/>
      <c r="HV506" s="29"/>
      <c r="HW506" s="29"/>
      <c r="HX506" s="29"/>
      <c r="HY506" s="29"/>
      <c r="HZ506" s="29"/>
      <c r="IA506" s="29"/>
      <c r="IB506" s="29"/>
      <c r="IC506" s="29"/>
      <c r="ID506" s="29"/>
      <c r="IE506" s="29"/>
      <c r="IF506" s="29"/>
      <c r="IG506" s="29"/>
      <c r="IH506" s="29"/>
      <c r="II506" s="29"/>
      <c r="IJ506" s="29"/>
      <c r="IK506" s="29"/>
      <c r="IL506" s="29"/>
      <c r="IM506" s="29"/>
      <c r="IN506" s="29"/>
      <c r="IO506" s="29"/>
      <c r="IP506" s="29"/>
      <c r="IQ506" s="29"/>
      <c r="IR506" s="29"/>
      <c r="IS506" s="29"/>
      <c r="IT506" s="29"/>
      <c r="IU506" s="29"/>
      <c r="IV506" s="29"/>
      <c r="IW506" s="29"/>
      <c r="IX506" s="29"/>
      <c r="IY506" s="29"/>
      <c r="IZ506" s="29"/>
      <c r="JA506" s="29"/>
      <c r="JB506" s="29"/>
      <c r="JC506" s="29"/>
      <c r="JD506" s="29"/>
      <c r="JE506" s="29"/>
      <c r="JF506" s="29"/>
      <c r="JG506" s="29"/>
      <c r="JH506" s="29"/>
      <c r="JI506" s="29"/>
      <c r="JJ506" s="29"/>
      <c r="JK506" s="29"/>
      <c r="JL506" s="29"/>
      <c r="JM506" s="29"/>
      <c r="JN506" s="29"/>
      <c r="JO506" s="29"/>
      <c r="JP506" s="29"/>
      <c r="JQ506" s="29"/>
      <c r="JR506" s="29"/>
      <c r="JS506" s="29"/>
      <c r="JT506" s="29"/>
      <c r="JU506" s="29"/>
      <c r="JV506" s="29"/>
      <c r="JW506" s="29"/>
      <c r="JX506" s="29"/>
      <c r="JY506" s="29"/>
      <c r="JZ506" s="29"/>
      <c r="KA506" s="29"/>
      <c r="KB506" s="29"/>
      <c r="KC506" s="29"/>
      <c r="KD506" s="29"/>
      <c r="KE506" s="29"/>
      <c r="KF506" s="29"/>
      <c r="KG506" s="29"/>
      <c r="KH506" s="29"/>
      <c r="KI506" s="29"/>
      <c r="KJ506" s="29"/>
      <c r="KK506" s="29"/>
      <c r="KL506" s="29"/>
      <c r="KM506" s="29"/>
      <c r="KN506" s="29"/>
      <c r="KO506" s="29"/>
      <c r="KP506" s="29"/>
      <c r="KQ506" s="29"/>
      <c r="KR506" s="29"/>
      <c r="KS506" s="29"/>
      <c r="KT506" s="29"/>
      <c r="KU506" s="29"/>
      <c r="KV506" s="29"/>
      <c r="KW506" s="29"/>
      <c r="KX506" s="29"/>
      <c r="KY506" s="29"/>
      <c r="KZ506" s="29"/>
      <c r="LA506" s="29"/>
      <c r="LB506" s="29"/>
      <c r="LC506" s="29"/>
      <c r="LD506" s="29"/>
      <c r="LE506" s="29"/>
      <c r="LF506" s="29"/>
      <c r="LG506" s="29"/>
      <c r="LH506" s="29"/>
      <c r="LI506" s="29"/>
      <c r="LJ506" s="29"/>
      <c r="LK506" s="29"/>
      <c r="LL506" s="29"/>
      <c r="LM506" s="29"/>
      <c r="LN506" s="29"/>
      <c r="LO506" s="29"/>
      <c r="LP506" s="29"/>
      <c r="LQ506" s="29"/>
      <c r="LR506" s="29"/>
      <c r="LS506" s="29"/>
      <c r="LT506" s="29"/>
      <c r="LU506" s="29"/>
      <c r="LV506" s="29"/>
      <c r="LW506" s="29"/>
      <c r="LX506" s="29"/>
      <c r="LY506" s="29"/>
      <c r="LZ506" s="29"/>
      <c r="MA506" s="29"/>
      <c r="MB506" s="29"/>
      <c r="MC506" s="29"/>
      <c r="MD506" s="29"/>
      <c r="ME506" s="29"/>
      <c r="MF506" s="29"/>
      <c r="MG506" s="29"/>
      <c r="MH506" s="29"/>
      <c r="MI506" s="29"/>
      <c r="MJ506" s="29"/>
      <c r="MK506" s="29"/>
      <c r="ML506" s="29"/>
      <c r="MM506" s="29"/>
      <c r="MN506" s="29"/>
      <c r="MO506" s="29"/>
      <c r="MP506" s="29"/>
      <c r="MQ506" s="29"/>
      <c r="MR506" s="29"/>
      <c r="MS506" s="29"/>
      <c r="MT506" s="29"/>
      <c r="MU506" s="29"/>
      <c r="MV506" s="29"/>
      <c r="MW506" s="29"/>
      <c r="MX506" s="29"/>
      <c r="MY506" s="29"/>
      <c r="MZ506" s="29"/>
      <c r="NA506" s="29"/>
      <c r="NB506" s="29"/>
      <c r="NC506" s="29"/>
      <c r="ND506" s="29"/>
      <c r="NE506" s="29"/>
    </row>
    <row r="507" spans="1:369" ht="16.5" customHeight="1">
      <c r="A507" s="12" t="s">
        <v>6557</v>
      </c>
      <c r="B507" s="12"/>
      <c r="C507" s="30"/>
      <c r="D507" s="12"/>
      <c r="E507" s="35" t="s">
        <v>5597</v>
      </c>
      <c r="F507" s="14" t="s">
        <v>5598</v>
      </c>
      <c r="G507" s="14" t="s">
        <v>5599</v>
      </c>
      <c r="H507" s="15" t="s">
        <v>3256</v>
      </c>
      <c r="I507" s="15">
        <v>1</v>
      </c>
      <c r="J507" s="15">
        <v>0</v>
      </c>
      <c r="K507" s="15">
        <v>0</v>
      </c>
      <c r="L507" s="16" t="s">
        <v>6583</v>
      </c>
      <c r="M507" s="16"/>
      <c r="N507" s="16" t="s">
        <v>2626</v>
      </c>
      <c r="O507" s="17">
        <v>195</v>
      </c>
      <c r="P507" s="17">
        <v>0</v>
      </c>
      <c r="Q507" s="17">
        <v>0</v>
      </c>
      <c r="R507" s="18" t="s">
        <v>6566</v>
      </c>
      <c r="S507" s="19">
        <v>60</v>
      </c>
      <c r="T507" s="19">
        <v>110</v>
      </c>
      <c r="U507" s="19">
        <v>0.20909090909090908</v>
      </c>
      <c r="V507" s="19">
        <v>526.08695652173913</v>
      </c>
      <c r="W507" s="20">
        <v>2.3E-2</v>
      </c>
      <c r="X507" s="21">
        <v>4.4850000000000003</v>
      </c>
      <c r="Y507" s="22" t="s">
        <v>33</v>
      </c>
      <c r="Z507" s="14" t="s">
        <v>5838</v>
      </c>
      <c r="AA507" s="24"/>
      <c r="AB507" s="14"/>
      <c r="AC507" s="14"/>
      <c r="AD507" s="25"/>
      <c r="AE507" s="26"/>
      <c r="AF507" s="27"/>
      <c r="AG507" s="28"/>
      <c r="AH507" s="28"/>
      <c r="AI507" s="28"/>
      <c r="AJ507" s="28"/>
      <c r="AK507" s="28"/>
      <c r="AL507" s="28"/>
      <c r="AM507" s="28"/>
      <c r="AN507" s="28"/>
      <c r="AO507" s="28"/>
      <c r="AP507" s="29"/>
      <c r="AQ507" s="29"/>
      <c r="AR507" s="29"/>
      <c r="AS507" s="29"/>
      <c r="AT507" s="29"/>
      <c r="AU507" s="29"/>
      <c r="AV507" s="29"/>
      <c r="AW507" s="29"/>
      <c r="AX507" s="29"/>
      <c r="AY507" s="29"/>
      <c r="AZ507" s="29"/>
      <c r="BA507" s="29"/>
      <c r="BB507" s="29"/>
      <c r="BC507" s="29"/>
      <c r="BD507" s="29"/>
      <c r="BE507" s="29"/>
      <c r="BF507" s="29"/>
      <c r="BG507" s="29"/>
      <c r="BH507" s="29"/>
      <c r="BI507" s="29"/>
      <c r="BJ507" s="29"/>
      <c r="BK507" s="29"/>
      <c r="BL507" s="29"/>
      <c r="BM507" s="29"/>
      <c r="BN507" s="29"/>
      <c r="BO507" s="29"/>
      <c r="BP507" s="29"/>
      <c r="BQ507" s="29"/>
      <c r="BR507" s="29"/>
      <c r="BS507" s="29"/>
      <c r="BT507" s="29"/>
      <c r="BU507" s="29"/>
      <c r="BV507" s="29"/>
      <c r="BW507" s="29"/>
      <c r="BX507" s="29"/>
      <c r="BY507" s="29"/>
      <c r="BZ507" s="29"/>
      <c r="CA507" s="29"/>
      <c r="CB507" s="29"/>
      <c r="CC507" s="29"/>
      <c r="CD507" s="29"/>
      <c r="CE507" s="29"/>
      <c r="CF507" s="29"/>
      <c r="CG507" s="29"/>
      <c r="CH507" s="29"/>
      <c r="CI507" s="29"/>
      <c r="CJ507" s="29"/>
      <c r="CK507" s="29"/>
      <c r="CL507" s="29"/>
      <c r="CM507" s="29"/>
      <c r="CN507" s="29"/>
      <c r="CO507" s="29"/>
      <c r="CP507" s="29"/>
      <c r="CQ507" s="29"/>
      <c r="CR507" s="29"/>
      <c r="CS507" s="29"/>
      <c r="CT507" s="29"/>
      <c r="CU507" s="29"/>
      <c r="CV507" s="29"/>
      <c r="CW507" s="29"/>
      <c r="CX507" s="29"/>
      <c r="CY507" s="29"/>
      <c r="CZ507" s="29"/>
      <c r="DA507" s="29"/>
      <c r="DB507" s="29"/>
      <c r="DC507" s="29"/>
      <c r="DD507" s="29"/>
      <c r="DE507" s="29"/>
      <c r="DF507" s="29"/>
      <c r="DG507" s="29"/>
      <c r="DH507" s="29"/>
      <c r="DI507" s="29"/>
      <c r="DJ507" s="29"/>
      <c r="DK507" s="29"/>
      <c r="DL507" s="29"/>
      <c r="DM507" s="29"/>
      <c r="DN507" s="29"/>
      <c r="DO507" s="29"/>
      <c r="DP507" s="29"/>
      <c r="DQ507" s="29"/>
      <c r="DR507" s="29"/>
      <c r="DS507" s="29"/>
      <c r="DT507" s="29"/>
      <c r="DU507" s="29"/>
      <c r="DV507" s="29"/>
      <c r="DW507" s="29"/>
      <c r="DX507" s="29"/>
      <c r="DY507" s="29"/>
      <c r="DZ507" s="29"/>
      <c r="EA507" s="29"/>
      <c r="EB507" s="29"/>
      <c r="EC507" s="29"/>
      <c r="ED507" s="29"/>
      <c r="EE507" s="29"/>
      <c r="EF507" s="29"/>
      <c r="EG507" s="29"/>
      <c r="EH507" s="29"/>
      <c r="EI507" s="29"/>
      <c r="EJ507" s="29"/>
      <c r="EK507" s="29"/>
      <c r="EL507" s="29"/>
      <c r="EM507" s="29"/>
      <c r="EN507" s="29"/>
      <c r="EO507" s="29"/>
      <c r="EP507" s="29"/>
      <c r="EQ507" s="29"/>
      <c r="ER507" s="29"/>
      <c r="ES507" s="29"/>
      <c r="ET507" s="29"/>
      <c r="EU507" s="29"/>
      <c r="EV507" s="29"/>
      <c r="EW507" s="29"/>
      <c r="EX507" s="29"/>
      <c r="EY507" s="29"/>
      <c r="EZ507" s="29"/>
      <c r="FA507" s="29"/>
      <c r="FB507" s="29"/>
      <c r="FC507" s="29"/>
      <c r="FD507" s="29"/>
      <c r="FE507" s="29"/>
      <c r="FF507" s="29"/>
      <c r="FG507" s="29"/>
      <c r="FH507" s="29"/>
      <c r="FI507" s="29"/>
      <c r="FJ507" s="29"/>
      <c r="FK507" s="29"/>
      <c r="FL507" s="29"/>
      <c r="FM507" s="29"/>
      <c r="FN507" s="29"/>
      <c r="FO507" s="29"/>
      <c r="FP507" s="29"/>
      <c r="FQ507" s="29"/>
      <c r="FR507" s="29"/>
      <c r="FS507" s="29"/>
      <c r="FT507" s="29"/>
      <c r="FU507" s="29"/>
      <c r="FV507" s="29"/>
      <c r="FW507" s="29"/>
      <c r="FX507" s="29"/>
      <c r="FY507" s="29"/>
      <c r="FZ507" s="29"/>
      <c r="GA507" s="29"/>
      <c r="GB507" s="29"/>
      <c r="GC507" s="29"/>
      <c r="GD507" s="29"/>
      <c r="GE507" s="29"/>
      <c r="GF507" s="29"/>
      <c r="GG507" s="29"/>
      <c r="GH507" s="29"/>
      <c r="GI507" s="29"/>
      <c r="GJ507" s="29"/>
      <c r="GK507" s="29"/>
      <c r="GL507" s="29"/>
      <c r="GM507" s="29"/>
      <c r="GN507" s="29"/>
      <c r="GO507" s="29"/>
      <c r="GP507" s="29"/>
      <c r="GQ507" s="29"/>
      <c r="GR507" s="29"/>
      <c r="GS507" s="29"/>
      <c r="GT507" s="29"/>
      <c r="GU507" s="29"/>
      <c r="GV507" s="29"/>
      <c r="GW507" s="29"/>
      <c r="GX507" s="29"/>
      <c r="GY507" s="29"/>
      <c r="GZ507" s="29"/>
      <c r="HA507" s="29"/>
      <c r="HB507" s="29"/>
      <c r="HC507" s="29"/>
      <c r="HD507" s="29"/>
      <c r="HE507" s="29"/>
      <c r="HF507" s="29"/>
      <c r="HG507" s="29"/>
      <c r="HH507" s="29"/>
      <c r="HI507" s="29"/>
      <c r="HJ507" s="29"/>
      <c r="HK507" s="29"/>
      <c r="HL507" s="29"/>
      <c r="HM507" s="29"/>
      <c r="HN507" s="29"/>
      <c r="HO507" s="29"/>
      <c r="HP507" s="29"/>
      <c r="HQ507" s="29"/>
      <c r="HR507" s="29"/>
      <c r="HS507" s="29"/>
      <c r="HT507" s="29"/>
      <c r="HU507" s="29"/>
      <c r="HV507" s="29"/>
      <c r="HW507" s="29"/>
      <c r="HX507" s="29"/>
      <c r="HY507" s="29"/>
      <c r="HZ507" s="29"/>
      <c r="IA507" s="29"/>
      <c r="IB507" s="29"/>
      <c r="IC507" s="29"/>
      <c r="ID507" s="29"/>
      <c r="IE507" s="29"/>
      <c r="IF507" s="29"/>
      <c r="IG507" s="29"/>
      <c r="IH507" s="29"/>
      <c r="II507" s="29"/>
      <c r="IJ507" s="29"/>
      <c r="IK507" s="29"/>
      <c r="IL507" s="29"/>
      <c r="IM507" s="29"/>
      <c r="IN507" s="29"/>
      <c r="IO507" s="29"/>
      <c r="IP507" s="29"/>
      <c r="IQ507" s="29"/>
      <c r="IR507" s="29"/>
      <c r="IS507" s="29"/>
      <c r="IT507" s="29"/>
      <c r="IU507" s="29"/>
      <c r="IV507" s="29"/>
      <c r="IW507" s="29"/>
      <c r="IX507" s="29"/>
      <c r="IY507" s="29"/>
      <c r="IZ507" s="29"/>
      <c r="JA507" s="29"/>
      <c r="JB507" s="29"/>
      <c r="JC507" s="29"/>
      <c r="JD507" s="29"/>
      <c r="JE507" s="29"/>
      <c r="JF507" s="29"/>
      <c r="JG507" s="29"/>
      <c r="JH507" s="29"/>
      <c r="JI507" s="29"/>
      <c r="JJ507" s="29"/>
      <c r="JK507" s="29"/>
      <c r="JL507" s="29"/>
      <c r="JM507" s="29"/>
      <c r="JN507" s="29"/>
      <c r="JO507" s="29"/>
      <c r="JP507" s="29"/>
      <c r="JQ507" s="29"/>
      <c r="JR507" s="29"/>
      <c r="JS507" s="29"/>
      <c r="JT507" s="29"/>
      <c r="JU507" s="29"/>
      <c r="JV507" s="29"/>
      <c r="JW507" s="29"/>
      <c r="JX507" s="29"/>
      <c r="JY507" s="29"/>
      <c r="JZ507" s="29"/>
      <c r="KA507" s="29"/>
      <c r="KB507" s="29"/>
      <c r="KC507" s="29"/>
      <c r="KD507" s="29"/>
      <c r="KE507" s="29"/>
      <c r="KF507" s="29"/>
      <c r="KG507" s="29"/>
      <c r="KH507" s="29"/>
      <c r="KI507" s="29"/>
      <c r="KJ507" s="29"/>
      <c r="KK507" s="29"/>
      <c r="KL507" s="29"/>
      <c r="KM507" s="29"/>
      <c r="KN507" s="29"/>
      <c r="KO507" s="29"/>
      <c r="KP507" s="29"/>
      <c r="KQ507" s="29"/>
      <c r="KR507" s="29"/>
      <c r="KS507" s="29"/>
      <c r="KT507" s="29"/>
      <c r="KU507" s="29"/>
      <c r="KV507" s="29"/>
      <c r="KW507" s="29"/>
      <c r="KX507" s="29"/>
      <c r="KY507" s="29"/>
      <c r="KZ507" s="29"/>
      <c r="LA507" s="29"/>
      <c r="LB507" s="29"/>
      <c r="LC507" s="29"/>
      <c r="LD507" s="29"/>
      <c r="LE507" s="29"/>
      <c r="LF507" s="29"/>
      <c r="LG507" s="29"/>
      <c r="LH507" s="29"/>
      <c r="LI507" s="29"/>
      <c r="LJ507" s="29"/>
      <c r="LK507" s="29"/>
      <c r="LL507" s="29"/>
      <c r="LM507" s="29"/>
      <c r="LN507" s="29"/>
      <c r="LO507" s="29"/>
      <c r="LP507" s="29"/>
      <c r="LQ507" s="29"/>
      <c r="LR507" s="29"/>
      <c r="LS507" s="29"/>
      <c r="LT507" s="29"/>
      <c r="LU507" s="29"/>
      <c r="LV507" s="29"/>
      <c r="LW507" s="29"/>
      <c r="LX507" s="29"/>
      <c r="LY507" s="29"/>
      <c r="LZ507" s="29"/>
      <c r="MA507" s="29"/>
      <c r="MB507" s="29"/>
      <c r="MC507" s="29"/>
      <c r="MD507" s="29"/>
      <c r="ME507" s="29"/>
      <c r="MF507" s="29"/>
      <c r="MG507" s="29"/>
      <c r="MH507" s="29"/>
      <c r="MI507" s="29"/>
      <c r="MJ507" s="29"/>
      <c r="MK507" s="29"/>
      <c r="ML507" s="29"/>
      <c r="MM507" s="29"/>
      <c r="MN507" s="29"/>
      <c r="MO507" s="29"/>
      <c r="MP507" s="29"/>
      <c r="MQ507" s="29"/>
      <c r="MR507" s="29"/>
      <c r="MS507" s="29"/>
      <c r="MT507" s="29"/>
      <c r="MU507" s="29"/>
      <c r="MV507" s="29"/>
      <c r="MW507" s="29"/>
      <c r="MX507" s="29"/>
      <c r="MY507" s="29"/>
      <c r="MZ507" s="29"/>
      <c r="NA507" s="29"/>
      <c r="NB507" s="29"/>
      <c r="NC507" s="29"/>
      <c r="ND507" s="29"/>
      <c r="NE507" s="29"/>
    </row>
    <row r="508" spans="1:369" ht="16.5" customHeight="1">
      <c r="A508" s="12" t="s">
        <v>6557</v>
      </c>
      <c r="B508" s="12"/>
      <c r="C508" s="30"/>
      <c r="D508" s="12"/>
      <c r="E508" s="35" t="s">
        <v>886</v>
      </c>
      <c r="F508" s="14" t="s">
        <v>6687</v>
      </c>
      <c r="G508" s="14" t="s">
        <v>6687</v>
      </c>
      <c r="H508" s="15" t="s">
        <v>6590</v>
      </c>
      <c r="I508" s="15">
        <v>1</v>
      </c>
      <c r="J508" s="15">
        <v>0</v>
      </c>
      <c r="K508" s="15">
        <v>0</v>
      </c>
      <c r="L508" s="16" t="s">
        <v>6688</v>
      </c>
      <c r="M508" s="16"/>
      <c r="N508" s="16" t="s">
        <v>305</v>
      </c>
      <c r="O508" s="17">
        <v>56</v>
      </c>
      <c r="P508" s="17">
        <v>0</v>
      </c>
      <c r="Q508" s="17">
        <v>0</v>
      </c>
      <c r="R508" s="18" t="s">
        <v>6566</v>
      </c>
      <c r="S508" s="19">
        <v>60</v>
      </c>
      <c r="T508" s="19">
        <v>110</v>
      </c>
      <c r="U508" s="19">
        <v>0.75454545454545452</v>
      </c>
      <c r="V508" s="19">
        <v>145.7831325301205</v>
      </c>
      <c r="W508" s="20">
        <v>8.3000000000000004E-2</v>
      </c>
      <c r="X508" s="21">
        <v>4.6480000000000006</v>
      </c>
      <c r="Y508" s="22" t="s">
        <v>33</v>
      </c>
      <c r="Z508" s="14" t="s">
        <v>5838</v>
      </c>
      <c r="AA508" s="24"/>
      <c r="AB508" s="14"/>
      <c r="AC508" s="14"/>
      <c r="AD508" s="25"/>
      <c r="AE508" s="26"/>
      <c r="AF508" s="27"/>
      <c r="AG508" s="28"/>
      <c r="AH508" s="28"/>
      <c r="AI508" s="28"/>
      <c r="AJ508" s="28"/>
      <c r="AK508" s="28"/>
      <c r="AL508" s="28"/>
      <c r="AM508" s="28"/>
      <c r="AN508" s="28"/>
      <c r="AO508" s="28"/>
      <c r="AP508" s="29"/>
      <c r="AQ508" s="29"/>
      <c r="AR508" s="29"/>
      <c r="AS508" s="29"/>
      <c r="AT508" s="29"/>
      <c r="AU508" s="29"/>
      <c r="AV508" s="29"/>
      <c r="AW508" s="29"/>
      <c r="AX508" s="29"/>
      <c r="AY508" s="29"/>
      <c r="AZ508" s="29"/>
      <c r="BA508" s="29"/>
      <c r="BB508" s="29"/>
      <c r="BC508" s="29"/>
      <c r="BD508" s="29"/>
      <c r="BE508" s="29"/>
      <c r="BF508" s="29"/>
      <c r="BG508" s="29"/>
      <c r="BH508" s="29"/>
      <c r="BI508" s="29"/>
      <c r="BJ508" s="29"/>
      <c r="BK508" s="29"/>
      <c r="BL508" s="29"/>
      <c r="BM508" s="29"/>
      <c r="BN508" s="29"/>
      <c r="BO508" s="29"/>
      <c r="BP508" s="29"/>
      <c r="BQ508" s="29"/>
      <c r="BR508" s="29"/>
      <c r="BS508" s="29"/>
      <c r="BT508" s="29"/>
      <c r="BU508" s="29"/>
      <c r="BV508" s="29"/>
      <c r="BW508" s="29"/>
      <c r="BX508" s="29"/>
      <c r="BY508" s="29"/>
      <c r="BZ508" s="29"/>
      <c r="CA508" s="29"/>
      <c r="CB508" s="29"/>
      <c r="CC508" s="29"/>
      <c r="CD508" s="29"/>
      <c r="CE508" s="29"/>
      <c r="CF508" s="29"/>
      <c r="CG508" s="29"/>
      <c r="CH508" s="29"/>
      <c r="CI508" s="29"/>
      <c r="CJ508" s="29"/>
      <c r="CK508" s="29"/>
      <c r="CL508" s="29"/>
      <c r="CM508" s="29"/>
      <c r="CN508" s="29"/>
      <c r="CO508" s="29"/>
      <c r="CP508" s="29"/>
      <c r="CQ508" s="29"/>
      <c r="CR508" s="29"/>
      <c r="CS508" s="29"/>
      <c r="CT508" s="29"/>
      <c r="CU508" s="29"/>
      <c r="CV508" s="29"/>
      <c r="CW508" s="29"/>
      <c r="CX508" s="29"/>
      <c r="CY508" s="29"/>
      <c r="CZ508" s="29"/>
      <c r="DA508" s="29"/>
      <c r="DB508" s="29"/>
      <c r="DC508" s="29"/>
      <c r="DD508" s="29"/>
      <c r="DE508" s="29"/>
      <c r="DF508" s="29"/>
      <c r="DG508" s="29"/>
      <c r="DH508" s="29"/>
      <c r="DI508" s="29"/>
      <c r="DJ508" s="29"/>
      <c r="DK508" s="29"/>
      <c r="DL508" s="29"/>
      <c r="DM508" s="29"/>
      <c r="DN508" s="29"/>
      <c r="DO508" s="29"/>
      <c r="DP508" s="29"/>
      <c r="DQ508" s="29"/>
      <c r="DR508" s="29"/>
      <c r="DS508" s="29"/>
      <c r="DT508" s="29"/>
      <c r="DU508" s="29"/>
      <c r="DV508" s="29"/>
      <c r="DW508" s="29"/>
      <c r="DX508" s="29"/>
      <c r="DY508" s="29"/>
      <c r="DZ508" s="29"/>
      <c r="EA508" s="29"/>
      <c r="EB508" s="29"/>
      <c r="EC508" s="29"/>
      <c r="ED508" s="29"/>
      <c r="EE508" s="29"/>
      <c r="EF508" s="29"/>
      <c r="EG508" s="29"/>
      <c r="EH508" s="29"/>
      <c r="EI508" s="29"/>
      <c r="EJ508" s="29"/>
      <c r="EK508" s="29"/>
      <c r="EL508" s="29"/>
      <c r="EM508" s="29"/>
      <c r="EN508" s="29"/>
      <c r="EO508" s="29"/>
      <c r="EP508" s="29"/>
      <c r="EQ508" s="29"/>
      <c r="ER508" s="29"/>
      <c r="ES508" s="29"/>
      <c r="ET508" s="29"/>
      <c r="EU508" s="29"/>
      <c r="EV508" s="29"/>
      <c r="EW508" s="29"/>
      <c r="EX508" s="29"/>
      <c r="EY508" s="29"/>
      <c r="EZ508" s="29"/>
      <c r="FA508" s="29"/>
      <c r="FB508" s="29"/>
      <c r="FC508" s="29"/>
      <c r="FD508" s="29"/>
      <c r="FE508" s="29"/>
      <c r="FF508" s="29"/>
      <c r="FG508" s="29"/>
      <c r="FH508" s="29"/>
      <c r="FI508" s="29"/>
      <c r="FJ508" s="29"/>
      <c r="FK508" s="29"/>
      <c r="FL508" s="29"/>
      <c r="FM508" s="29"/>
      <c r="FN508" s="29"/>
      <c r="FO508" s="29"/>
      <c r="FP508" s="29"/>
      <c r="FQ508" s="29"/>
      <c r="FR508" s="29"/>
      <c r="FS508" s="29"/>
      <c r="FT508" s="29"/>
      <c r="FU508" s="29"/>
      <c r="FV508" s="29"/>
      <c r="FW508" s="29"/>
      <c r="FX508" s="29"/>
      <c r="FY508" s="29"/>
      <c r="FZ508" s="29"/>
      <c r="GA508" s="29"/>
      <c r="GB508" s="29"/>
      <c r="GC508" s="29"/>
      <c r="GD508" s="29"/>
      <c r="GE508" s="29"/>
      <c r="GF508" s="29"/>
      <c r="GG508" s="29"/>
      <c r="GH508" s="29"/>
      <c r="GI508" s="29"/>
      <c r="GJ508" s="29"/>
      <c r="GK508" s="29"/>
      <c r="GL508" s="29"/>
      <c r="GM508" s="29"/>
      <c r="GN508" s="29"/>
      <c r="GO508" s="29"/>
      <c r="GP508" s="29"/>
      <c r="GQ508" s="29"/>
      <c r="GR508" s="29"/>
      <c r="GS508" s="29"/>
      <c r="GT508" s="29"/>
      <c r="GU508" s="29"/>
      <c r="GV508" s="29"/>
      <c r="GW508" s="29"/>
      <c r="GX508" s="29"/>
      <c r="GY508" s="29"/>
      <c r="GZ508" s="29"/>
      <c r="HA508" s="29"/>
      <c r="HB508" s="29"/>
      <c r="HC508" s="29"/>
      <c r="HD508" s="29"/>
      <c r="HE508" s="29"/>
      <c r="HF508" s="29"/>
      <c r="HG508" s="29"/>
      <c r="HH508" s="29"/>
      <c r="HI508" s="29"/>
      <c r="HJ508" s="29"/>
      <c r="HK508" s="29"/>
      <c r="HL508" s="29"/>
      <c r="HM508" s="29"/>
      <c r="HN508" s="29"/>
      <c r="HO508" s="29"/>
      <c r="HP508" s="29"/>
      <c r="HQ508" s="29"/>
      <c r="HR508" s="29"/>
      <c r="HS508" s="29"/>
      <c r="HT508" s="29"/>
      <c r="HU508" s="29"/>
      <c r="HV508" s="29"/>
      <c r="HW508" s="29"/>
      <c r="HX508" s="29"/>
      <c r="HY508" s="29"/>
      <c r="HZ508" s="29"/>
      <c r="IA508" s="29"/>
      <c r="IB508" s="29"/>
      <c r="IC508" s="29"/>
      <c r="ID508" s="29"/>
      <c r="IE508" s="29"/>
      <c r="IF508" s="29"/>
      <c r="IG508" s="29"/>
      <c r="IH508" s="29"/>
      <c r="II508" s="29"/>
      <c r="IJ508" s="29"/>
      <c r="IK508" s="29"/>
      <c r="IL508" s="29"/>
      <c r="IM508" s="29"/>
      <c r="IN508" s="29"/>
      <c r="IO508" s="29"/>
      <c r="IP508" s="29"/>
      <c r="IQ508" s="29"/>
      <c r="IR508" s="29"/>
      <c r="IS508" s="29"/>
      <c r="IT508" s="29"/>
      <c r="IU508" s="29"/>
      <c r="IV508" s="29"/>
      <c r="IW508" s="29"/>
      <c r="IX508" s="29"/>
      <c r="IY508" s="29"/>
      <c r="IZ508" s="29"/>
      <c r="JA508" s="29"/>
      <c r="JB508" s="29"/>
      <c r="JC508" s="29"/>
      <c r="JD508" s="29"/>
      <c r="JE508" s="29"/>
      <c r="JF508" s="29"/>
      <c r="JG508" s="29"/>
      <c r="JH508" s="29"/>
      <c r="JI508" s="29"/>
      <c r="JJ508" s="29"/>
      <c r="JK508" s="29"/>
      <c r="JL508" s="29"/>
      <c r="JM508" s="29"/>
      <c r="JN508" s="29"/>
      <c r="JO508" s="29"/>
      <c r="JP508" s="29"/>
      <c r="JQ508" s="29"/>
      <c r="JR508" s="29"/>
      <c r="JS508" s="29"/>
      <c r="JT508" s="29"/>
      <c r="JU508" s="29"/>
      <c r="JV508" s="29"/>
      <c r="JW508" s="29"/>
      <c r="JX508" s="29"/>
      <c r="JY508" s="29"/>
      <c r="JZ508" s="29"/>
      <c r="KA508" s="29"/>
      <c r="KB508" s="29"/>
      <c r="KC508" s="29"/>
      <c r="KD508" s="29"/>
      <c r="KE508" s="29"/>
      <c r="KF508" s="29"/>
      <c r="KG508" s="29"/>
      <c r="KH508" s="29"/>
      <c r="KI508" s="29"/>
      <c r="KJ508" s="29"/>
      <c r="KK508" s="29"/>
      <c r="KL508" s="29"/>
      <c r="KM508" s="29"/>
      <c r="KN508" s="29"/>
      <c r="KO508" s="29"/>
      <c r="KP508" s="29"/>
      <c r="KQ508" s="29"/>
      <c r="KR508" s="29"/>
      <c r="KS508" s="29"/>
      <c r="KT508" s="29"/>
      <c r="KU508" s="29"/>
      <c r="KV508" s="29"/>
      <c r="KW508" s="29"/>
      <c r="KX508" s="29"/>
      <c r="KY508" s="29"/>
      <c r="KZ508" s="29"/>
      <c r="LA508" s="29"/>
      <c r="LB508" s="29"/>
      <c r="LC508" s="29"/>
      <c r="LD508" s="29"/>
      <c r="LE508" s="29"/>
      <c r="LF508" s="29"/>
      <c r="LG508" s="29"/>
      <c r="LH508" s="29"/>
      <c r="LI508" s="29"/>
      <c r="LJ508" s="29"/>
      <c r="LK508" s="29"/>
      <c r="LL508" s="29"/>
      <c r="LM508" s="29"/>
      <c r="LN508" s="29"/>
      <c r="LO508" s="29"/>
      <c r="LP508" s="29"/>
      <c r="LQ508" s="29"/>
      <c r="LR508" s="29"/>
      <c r="LS508" s="29"/>
      <c r="LT508" s="29"/>
      <c r="LU508" s="29"/>
      <c r="LV508" s="29"/>
      <c r="LW508" s="29"/>
      <c r="LX508" s="29"/>
      <c r="LY508" s="29"/>
      <c r="LZ508" s="29"/>
      <c r="MA508" s="29"/>
      <c r="MB508" s="29"/>
      <c r="MC508" s="29"/>
      <c r="MD508" s="29"/>
      <c r="ME508" s="29"/>
      <c r="MF508" s="29"/>
      <c r="MG508" s="29"/>
      <c r="MH508" s="29"/>
      <c r="MI508" s="29"/>
      <c r="MJ508" s="29"/>
      <c r="MK508" s="29"/>
      <c r="ML508" s="29"/>
      <c r="MM508" s="29"/>
      <c r="MN508" s="29"/>
      <c r="MO508" s="29"/>
      <c r="MP508" s="29"/>
      <c r="MQ508" s="29"/>
      <c r="MR508" s="29"/>
      <c r="MS508" s="29"/>
      <c r="MT508" s="29"/>
      <c r="MU508" s="29"/>
      <c r="MV508" s="29"/>
      <c r="MW508" s="29"/>
      <c r="MX508" s="29"/>
      <c r="MY508" s="29"/>
      <c r="MZ508" s="29"/>
      <c r="NA508" s="29"/>
      <c r="NB508" s="29"/>
      <c r="NC508" s="29"/>
      <c r="ND508" s="29"/>
      <c r="NE508" s="29"/>
    </row>
    <row r="509" spans="1:369" ht="16.5" customHeight="1">
      <c r="A509" s="12" t="s">
        <v>6557</v>
      </c>
      <c r="B509" s="12"/>
      <c r="C509" s="30"/>
      <c r="D509" s="12"/>
      <c r="E509" s="35" t="s">
        <v>37</v>
      </c>
      <c r="F509" s="14" t="s">
        <v>6122</v>
      </c>
      <c r="G509" s="14" t="s">
        <v>6122</v>
      </c>
      <c r="H509" s="15" t="s">
        <v>6719</v>
      </c>
      <c r="I509" s="15">
        <v>4</v>
      </c>
      <c r="J509" s="15">
        <v>0</v>
      </c>
      <c r="K509" s="15">
        <v>0</v>
      </c>
      <c r="L509" s="16" t="s">
        <v>6707</v>
      </c>
      <c r="M509" s="16"/>
      <c r="N509" s="16" t="s">
        <v>45</v>
      </c>
      <c r="O509" s="17">
        <v>240</v>
      </c>
      <c r="P509" s="17">
        <v>0</v>
      </c>
      <c r="Q509" s="17">
        <v>0</v>
      </c>
      <c r="R509" s="18" t="s">
        <v>6566</v>
      </c>
      <c r="S509" s="19">
        <v>60</v>
      </c>
      <c r="T509" s="19">
        <v>110</v>
      </c>
      <c r="U509" s="19">
        <v>0.18181818181818182</v>
      </c>
      <c r="V509" s="19">
        <v>605</v>
      </c>
      <c r="W509" s="20">
        <v>0.02</v>
      </c>
      <c r="X509" s="21">
        <v>19.2</v>
      </c>
      <c r="Y509" s="22" t="s">
        <v>33</v>
      </c>
      <c r="Z509" s="14" t="s">
        <v>5838</v>
      </c>
      <c r="AA509" s="24"/>
      <c r="AB509" s="14"/>
      <c r="AC509" s="14"/>
      <c r="AD509" s="25"/>
      <c r="AE509" s="26"/>
      <c r="AF509" s="27"/>
      <c r="AG509" s="28"/>
      <c r="AH509" s="28"/>
      <c r="AI509" s="28"/>
      <c r="AJ509" s="28"/>
      <c r="AK509" s="28"/>
      <c r="AL509" s="28"/>
      <c r="AM509" s="28"/>
      <c r="AN509" s="28"/>
      <c r="AO509" s="28"/>
      <c r="AP509" s="29"/>
      <c r="AQ509" s="29"/>
      <c r="AR509" s="29"/>
      <c r="AS509" s="29"/>
      <c r="AT509" s="29"/>
      <c r="AU509" s="29"/>
      <c r="AV509" s="29"/>
      <c r="AW509" s="29"/>
      <c r="AX509" s="29"/>
      <c r="AY509" s="29"/>
      <c r="AZ509" s="29"/>
      <c r="BA509" s="29"/>
      <c r="BB509" s="29"/>
      <c r="BC509" s="29"/>
      <c r="BD509" s="29"/>
      <c r="BE509" s="29"/>
      <c r="BF509" s="29"/>
      <c r="BG509" s="29"/>
      <c r="BH509" s="29"/>
      <c r="BI509" s="29"/>
      <c r="BJ509" s="29"/>
      <c r="BK509" s="29"/>
      <c r="BL509" s="29"/>
      <c r="BM509" s="29"/>
      <c r="BN509" s="29"/>
      <c r="BO509" s="29"/>
      <c r="BP509" s="29"/>
      <c r="BQ509" s="29"/>
      <c r="BR509" s="29"/>
      <c r="BS509" s="29"/>
      <c r="BT509" s="29"/>
      <c r="BU509" s="29"/>
      <c r="BV509" s="29"/>
      <c r="BW509" s="29"/>
      <c r="BX509" s="29"/>
      <c r="BY509" s="29"/>
      <c r="BZ509" s="29"/>
      <c r="CA509" s="29"/>
      <c r="CB509" s="29"/>
      <c r="CC509" s="29"/>
      <c r="CD509" s="29"/>
      <c r="CE509" s="29"/>
      <c r="CF509" s="29"/>
      <c r="CG509" s="29"/>
      <c r="CH509" s="29"/>
      <c r="CI509" s="29"/>
      <c r="CJ509" s="29"/>
      <c r="CK509" s="29"/>
      <c r="CL509" s="29"/>
      <c r="CM509" s="29"/>
      <c r="CN509" s="29"/>
      <c r="CO509" s="29"/>
      <c r="CP509" s="29"/>
      <c r="CQ509" s="29"/>
      <c r="CR509" s="29"/>
      <c r="CS509" s="29"/>
      <c r="CT509" s="29"/>
      <c r="CU509" s="29"/>
      <c r="CV509" s="29"/>
      <c r="CW509" s="29"/>
      <c r="CX509" s="29"/>
      <c r="CY509" s="29"/>
      <c r="CZ509" s="29"/>
      <c r="DA509" s="29"/>
      <c r="DB509" s="29"/>
      <c r="DC509" s="29"/>
      <c r="DD509" s="29"/>
      <c r="DE509" s="29"/>
      <c r="DF509" s="29"/>
      <c r="DG509" s="29"/>
      <c r="DH509" s="29"/>
      <c r="DI509" s="29"/>
      <c r="DJ509" s="29"/>
      <c r="DK509" s="29"/>
      <c r="DL509" s="29"/>
      <c r="DM509" s="29"/>
      <c r="DN509" s="29"/>
      <c r="DO509" s="29"/>
      <c r="DP509" s="29"/>
      <c r="DQ509" s="29"/>
      <c r="DR509" s="29"/>
      <c r="DS509" s="29"/>
      <c r="DT509" s="29"/>
      <c r="DU509" s="29"/>
      <c r="DV509" s="29"/>
      <c r="DW509" s="29"/>
      <c r="DX509" s="29"/>
      <c r="DY509" s="29"/>
      <c r="DZ509" s="29"/>
      <c r="EA509" s="29"/>
      <c r="EB509" s="29"/>
      <c r="EC509" s="29"/>
      <c r="ED509" s="29"/>
      <c r="EE509" s="29"/>
      <c r="EF509" s="29"/>
      <c r="EG509" s="29"/>
      <c r="EH509" s="29"/>
      <c r="EI509" s="29"/>
      <c r="EJ509" s="29"/>
      <c r="EK509" s="29"/>
      <c r="EL509" s="29"/>
      <c r="EM509" s="29"/>
      <c r="EN509" s="29"/>
      <c r="EO509" s="29"/>
      <c r="EP509" s="29"/>
      <c r="EQ509" s="29"/>
      <c r="ER509" s="29"/>
      <c r="ES509" s="29"/>
      <c r="ET509" s="29"/>
      <c r="EU509" s="29"/>
      <c r="EV509" s="29"/>
      <c r="EW509" s="29"/>
      <c r="EX509" s="29"/>
      <c r="EY509" s="29"/>
      <c r="EZ509" s="29"/>
      <c r="FA509" s="29"/>
      <c r="FB509" s="29"/>
      <c r="FC509" s="29"/>
      <c r="FD509" s="29"/>
      <c r="FE509" s="29"/>
      <c r="FF509" s="29"/>
      <c r="FG509" s="29"/>
      <c r="FH509" s="29"/>
      <c r="FI509" s="29"/>
      <c r="FJ509" s="29"/>
      <c r="FK509" s="29"/>
      <c r="FL509" s="29"/>
      <c r="FM509" s="29"/>
      <c r="FN509" s="29"/>
      <c r="FO509" s="29"/>
      <c r="FP509" s="29"/>
      <c r="FQ509" s="29"/>
      <c r="FR509" s="29"/>
      <c r="FS509" s="29"/>
      <c r="FT509" s="29"/>
      <c r="FU509" s="29"/>
      <c r="FV509" s="29"/>
      <c r="FW509" s="29"/>
      <c r="FX509" s="29"/>
      <c r="FY509" s="29"/>
      <c r="FZ509" s="29"/>
      <c r="GA509" s="29"/>
      <c r="GB509" s="29"/>
      <c r="GC509" s="29"/>
      <c r="GD509" s="29"/>
      <c r="GE509" s="29"/>
      <c r="GF509" s="29"/>
      <c r="GG509" s="29"/>
      <c r="GH509" s="29"/>
      <c r="GI509" s="29"/>
      <c r="GJ509" s="29"/>
      <c r="GK509" s="29"/>
      <c r="GL509" s="29"/>
      <c r="GM509" s="29"/>
      <c r="GN509" s="29"/>
      <c r="GO509" s="29"/>
      <c r="GP509" s="29"/>
      <c r="GQ509" s="29"/>
      <c r="GR509" s="29"/>
      <c r="GS509" s="29"/>
      <c r="GT509" s="29"/>
      <c r="GU509" s="29"/>
      <c r="GV509" s="29"/>
      <c r="GW509" s="29"/>
      <c r="GX509" s="29"/>
      <c r="GY509" s="29"/>
      <c r="GZ509" s="29"/>
      <c r="HA509" s="29"/>
      <c r="HB509" s="29"/>
      <c r="HC509" s="29"/>
      <c r="HD509" s="29"/>
      <c r="HE509" s="29"/>
      <c r="HF509" s="29"/>
      <c r="HG509" s="29"/>
      <c r="HH509" s="29"/>
      <c r="HI509" s="29"/>
      <c r="HJ509" s="29"/>
      <c r="HK509" s="29"/>
      <c r="HL509" s="29"/>
      <c r="HM509" s="29"/>
      <c r="HN509" s="29"/>
      <c r="HO509" s="29"/>
      <c r="HP509" s="29"/>
      <c r="HQ509" s="29"/>
      <c r="HR509" s="29"/>
      <c r="HS509" s="29"/>
      <c r="HT509" s="29"/>
      <c r="HU509" s="29"/>
      <c r="HV509" s="29"/>
      <c r="HW509" s="29"/>
      <c r="HX509" s="29"/>
      <c r="HY509" s="29"/>
      <c r="HZ509" s="29"/>
      <c r="IA509" s="29"/>
      <c r="IB509" s="29"/>
      <c r="IC509" s="29"/>
      <c r="ID509" s="29"/>
      <c r="IE509" s="29"/>
      <c r="IF509" s="29"/>
      <c r="IG509" s="29"/>
      <c r="IH509" s="29"/>
      <c r="II509" s="29"/>
      <c r="IJ509" s="29"/>
      <c r="IK509" s="29"/>
      <c r="IL509" s="29"/>
      <c r="IM509" s="29"/>
      <c r="IN509" s="29"/>
      <c r="IO509" s="29"/>
      <c r="IP509" s="29"/>
      <c r="IQ509" s="29"/>
      <c r="IR509" s="29"/>
      <c r="IS509" s="29"/>
      <c r="IT509" s="29"/>
      <c r="IU509" s="29"/>
      <c r="IV509" s="29"/>
      <c r="IW509" s="29"/>
      <c r="IX509" s="29"/>
      <c r="IY509" s="29"/>
      <c r="IZ509" s="29"/>
      <c r="JA509" s="29"/>
      <c r="JB509" s="29"/>
      <c r="JC509" s="29"/>
      <c r="JD509" s="29"/>
      <c r="JE509" s="29"/>
      <c r="JF509" s="29"/>
      <c r="JG509" s="29"/>
      <c r="JH509" s="29"/>
      <c r="JI509" s="29"/>
      <c r="JJ509" s="29"/>
      <c r="JK509" s="29"/>
      <c r="JL509" s="29"/>
      <c r="JM509" s="29"/>
      <c r="JN509" s="29"/>
      <c r="JO509" s="29"/>
      <c r="JP509" s="29"/>
      <c r="JQ509" s="29"/>
      <c r="JR509" s="29"/>
      <c r="JS509" s="29"/>
      <c r="JT509" s="29"/>
      <c r="JU509" s="29"/>
      <c r="JV509" s="29"/>
      <c r="JW509" s="29"/>
      <c r="JX509" s="29"/>
      <c r="JY509" s="29"/>
      <c r="JZ509" s="29"/>
      <c r="KA509" s="29"/>
      <c r="KB509" s="29"/>
      <c r="KC509" s="29"/>
      <c r="KD509" s="29"/>
      <c r="KE509" s="29"/>
      <c r="KF509" s="29"/>
      <c r="KG509" s="29"/>
      <c r="KH509" s="29"/>
      <c r="KI509" s="29"/>
      <c r="KJ509" s="29"/>
      <c r="KK509" s="29"/>
      <c r="KL509" s="29"/>
      <c r="KM509" s="29"/>
      <c r="KN509" s="29"/>
      <c r="KO509" s="29"/>
      <c r="KP509" s="29"/>
      <c r="KQ509" s="29"/>
      <c r="KR509" s="29"/>
      <c r="KS509" s="29"/>
      <c r="KT509" s="29"/>
      <c r="KU509" s="29"/>
      <c r="KV509" s="29"/>
      <c r="KW509" s="29"/>
      <c r="KX509" s="29"/>
      <c r="KY509" s="29"/>
      <c r="KZ509" s="29"/>
      <c r="LA509" s="29"/>
      <c r="LB509" s="29"/>
      <c r="LC509" s="29"/>
      <c r="LD509" s="29"/>
      <c r="LE509" s="29"/>
      <c r="LF509" s="29"/>
      <c r="LG509" s="29"/>
      <c r="LH509" s="29"/>
      <c r="LI509" s="29"/>
      <c r="LJ509" s="29"/>
      <c r="LK509" s="29"/>
      <c r="LL509" s="29"/>
      <c r="LM509" s="29"/>
      <c r="LN509" s="29"/>
      <c r="LO509" s="29"/>
      <c r="LP509" s="29"/>
      <c r="LQ509" s="29"/>
      <c r="LR509" s="29"/>
      <c r="LS509" s="29"/>
      <c r="LT509" s="29"/>
      <c r="LU509" s="29"/>
      <c r="LV509" s="29"/>
      <c r="LW509" s="29"/>
      <c r="LX509" s="29"/>
      <c r="LY509" s="29"/>
      <c r="LZ509" s="29"/>
      <c r="MA509" s="29"/>
      <c r="MB509" s="29"/>
      <c r="MC509" s="29"/>
      <c r="MD509" s="29"/>
      <c r="ME509" s="29"/>
      <c r="MF509" s="29"/>
      <c r="MG509" s="29"/>
      <c r="MH509" s="29"/>
      <c r="MI509" s="29"/>
      <c r="MJ509" s="29"/>
      <c r="MK509" s="29"/>
      <c r="ML509" s="29"/>
      <c r="MM509" s="29"/>
      <c r="MN509" s="29"/>
      <c r="MO509" s="29"/>
      <c r="MP509" s="29"/>
      <c r="MQ509" s="29"/>
      <c r="MR509" s="29"/>
      <c r="MS509" s="29"/>
      <c r="MT509" s="29"/>
      <c r="MU509" s="29"/>
      <c r="MV509" s="29"/>
      <c r="MW509" s="29"/>
      <c r="MX509" s="29"/>
      <c r="MY509" s="29"/>
      <c r="MZ509" s="29"/>
      <c r="NA509" s="29"/>
      <c r="NB509" s="29"/>
      <c r="NC509" s="29"/>
      <c r="ND509" s="29"/>
      <c r="NE509" s="29"/>
    </row>
    <row r="510" spans="1:369" ht="16.5" customHeight="1">
      <c r="A510" s="12" t="s">
        <v>6557</v>
      </c>
      <c r="B510" s="12"/>
      <c r="C510" s="30"/>
      <c r="D510" s="12"/>
      <c r="E510" s="35" t="s">
        <v>306</v>
      </c>
      <c r="F510" s="14" t="s">
        <v>157</v>
      </c>
      <c r="G510" s="14" t="s">
        <v>6721</v>
      </c>
      <c r="H510" s="15" t="s">
        <v>6715</v>
      </c>
      <c r="I510" s="15">
        <v>1</v>
      </c>
      <c r="J510" s="15">
        <v>0</v>
      </c>
      <c r="K510" s="15">
        <v>0</v>
      </c>
      <c r="L510" s="16" t="s">
        <v>6720</v>
      </c>
      <c r="M510" s="16"/>
      <c r="N510" s="16" t="s">
        <v>45</v>
      </c>
      <c r="O510" s="17">
        <v>240</v>
      </c>
      <c r="P510" s="17">
        <v>0</v>
      </c>
      <c r="Q510" s="17">
        <v>0</v>
      </c>
      <c r="R510" s="18" t="s">
        <v>6566</v>
      </c>
      <c r="S510" s="19" t="s">
        <v>89</v>
      </c>
      <c r="T510" s="19">
        <v>110</v>
      </c>
      <c r="U510" s="19">
        <v>0.18181818181818182</v>
      </c>
      <c r="V510" s="19">
        <v>605</v>
      </c>
      <c r="W510" s="20">
        <v>0.02</v>
      </c>
      <c r="X510" s="21">
        <v>4.8</v>
      </c>
      <c r="Y510" s="22" t="s">
        <v>33</v>
      </c>
      <c r="Z510" s="14" t="s">
        <v>5838</v>
      </c>
      <c r="AA510" s="24"/>
      <c r="AB510" s="14"/>
      <c r="AC510" s="14"/>
      <c r="AD510" s="25"/>
      <c r="AE510" s="26"/>
      <c r="AF510" s="27"/>
      <c r="AG510" s="28"/>
      <c r="AH510" s="28"/>
      <c r="AI510" s="28"/>
      <c r="AJ510" s="28"/>
      <c r="AK510" s="28"/>
      <c r="AL510" s="28"/>
      <c r="AM510" s="28"/>
      <c r="AN510" s="28"/>
      <c r="AO510" s="28"/>
      <c r="AP510" s="29"/>
      <c r="AQ510" s="29"/>
      <c r="AR510" s="29"/>
      <c r="AS510" s="29"/>
      <c r="AT510" s="29"/>
      <c r="AU510" s="29"/>
      <c r="AV510" s="29"/>
      <c r="AW510" s="29"/>
      <c r="AX510" s="29"/>
      <c r="AY510" s="29"/>
      <c r="AZ510" s="29"/>
      <c r="BA510" s="29"/>
      <c r="BB510" s="29"/>
      <c r="BC510" s="29"/>
      <c r="BD510" s="29"/>
      <c r="BE510" s="29"/>
      <c r="BF510" s="29"/>
      <c r="BG510" s="29"/>
      <c r="BH510" s="29"/>
      <c r="BI510" s="29"/>
      <c r="BJ510" s="29"/>
      <c r="BK510" s="29"/>
      <c r="BL510" s="29"/>
      <c r="BM510" s="29"/>
      <c r="BN510" s="29"/>
      <c r="BO510" s="29"/>
      <c r="BP510" s="29"/>
      <c r="BQ510" s="29"/>
      <c r="BR510" s="29"/>
      <c r="BS510" s="29"/>
      <c r="BT510" s="29"/>
      <c r="BU510" s="29"/>
      <c r="BV510" s="29"/>
      <c r="BW510" s="29"/>
      <c r="BX510" s="29"/>
      <c r="BY510" s="29"/>
      <c r="BZ510" s="29"/>
      <c r="CA510" s="29"/>
      <c r="CB510" s="29"/>
      <c r="CC510" s="29"/>
      <c r="CD510" s="29"/>
      <c r="CE510" s="29"/>
      <c r="CF510" s="29"/>
      <c r="CG510" s="29"/>
      <c r="CH510" s="29"/>
      <c r="CI510" s="29"/>
      <c r="CJ510" s="29"/>
      <c r="CK510" s="29"/>
      <c r="CL510" s="29"/>
      <c r="CM510" s="29"/>
      <c r="CN510" s="29"/>
      <c r="CO510" s="29"/>
      <c r="CP510" s="29"/>
      <c r="CQ510" s="29"/>
      <c r="CR510" s="29"/>
      <c r="CS510" s="29"/>
      <c r="CT510" s="29"/>
      <c r="CU510" s="29"/>
      <c r="CV510" s="29"/>
      <c r="CW510" s="29"/>
      <c r="CX510" s="29"/>
      <c r="CY510" s="29"/>
      <c r="CZ510" s="29"/>
      <c r="DA510" s="29"/>
      <c r="DB510" s="29"/>
      <c r="DC510" s="29"/>
      <c r="DD510" s="29"/>
      <c r="DE510" s="29"/>
      <c r="DF510" s="29"/>
      <c r="DG510" s="29"/>
      <c r="DH510" s="29"/>
      <c r="DI510" s="29"/>
      <c r="DJ510" s="29"/>
      <c r="DK510" s="29"/>
      <c r="DL510" s="29"/>
      <c r="DM510" s="29"/>
      <c r="DN510" s="29"/>
      <c r="DO510" s="29"/>
      <c r="DP510" s="29"/>
      <c r="DQ510" s="29"/>
      <c r="DR510" s="29"/>
      <c r="DS510" s="29"/>
      <c r="DT510" s="29"/>
      <c r="DU510" s="29"/>
      <c r="DV510" s="29"/>
      <c r="DW510" s="29"/>
      <c r="DX510" s="29"/>
      <c r="DY510" s="29"/>
      <c r="DZ510" s="29"/>
      <c r="EA510" s="29"/>
      <c r="EB510" s="29"/>
      <c r="EC510" s="29"/>
      <c r="ED510" s="29"/>
      <c r="EE510" s="29"/>
      <c r="EF510" s="29"/>
      <c r="EG510" s="29"/>
      <c r="EH510" s="29"/>
      <c r="EI510" s="29"/>
      <c r="EJ510" s="29"/>
      <c r="EK510" s="29"/>
      <c r="EL510" s="29"/>
      <c r="EM510" s="29"/>
      <c r="EN510" s="29"/>
      <c r="EO510" s="29"/>
      <c r="EP510" s="29"/>
      <c r="EQ510" s="29"/>
      <c r="ER510" s="29"/>
      <c r="ES510" s="29"/>
      <c r="ET510" s="29"/>
      <c r="EU510" s="29"/>
      <c r="EV510" s="29"/>
      <c r="EW510" s="29"/>
      <c r="EX510" s="29"/>
      <c r="EY510" s="29"/>
      <c r="EZ510" s="29"/>
      <c r="FA510" s="29"/>
      <c r="FB510" s="29"/>
      <c r="FC510" s="29"/>
      <c r="FD510" s="29"/>
      <c r="FE510" s="29"/>
      <c r="FF510" s="29"/>
      <c r="FG510" s="29"/>
      <c r="FH510" s="29"/>
      <c r="FI510" s="29"/>
      <c r="FJ510" s="29"/>
      <c r="FK510" s="29"/>
      <c r="FL510" s="29"/>
      <c r="FM510" s="29"/>
      <c r="FN510" s="29"/>
      <c r="FO510" s="29"/>
      <c r="FP510" s="29"/>
      <c r="FQ510" s="29"/>
      <c r="FR510" s="29"/>
      <c r="FS510" s="29"/>
      <c r="FT510" s="29"/>
      <c r="FU510" s="29"/>
      <c r="FV510" s="29"/>
      <c r="FW510" s="29"/>
      <c r="FX510" s="29"/>
      <c r="FY510" s="29"/>
      <c r="FZ510" s="29"/>
      <c r="GA510" s="29"/>
      <c r="GB510" s="29"/>
      <c r="GC510" s="29"/>
      <c r="GD510" s="29"/>
      <c r="GE510" s="29"/>
      <c r="GF510" s="29"/>
      <c r="GG510" s="29"/>
      <c r="GH510" s="29"/>
      <c r="GI510" s="29"/>
      <c r="GJ510" s="29"/>
      <c r="GK510" s="29"/>
      <c r="GL510" s="29"/>
      <c r="GM510" s="29"/>
      <c r="GN510" s="29"/>
      <c r="GO510" s="29"/>
      <c r="GP510" s="29"/>
      <c r="GQ510" s="29"/>
      <c r="GR510" s="29"/>
      <c r="GS510" s="29"/>
      <c r="GT510" s="29"/>
      <c r="GU510" s="29"/>
      <c r="GV510" s="29"/>
      <c r="GW510" s="29"/>
      <c r="GX510" s="29"/>
      <c r="GY510" s="29"/>
      <c r="GZ510" s="29"/>
      <c r="HA510" s="29"/>
      <c r="HB510" s="29"/>
      <c r="HC510" s="29"/>
      <c r="HD510" s="29"/>
      <c r="HE510" s="29"/>
      <c r="HF510" s="29"/>
      <c r="HG510" s="29"/>
      <c r="HH510" s="29"/>
      <c r="HI510" s="29"/>
      <c r="HJ510" s="29"/>
      <c r="HK510" s="29"/>
      <c r="HL510" s="29"/>
      <c r="HM510" s="29"/>
      <c r="HN510" s="29"/>
      <c r="HO510" s="29"/>
      <c r="HP510" s="29"/>
      <c r="HQ510" s="29"/>
      <c r="HR510" s="29"/>
      <c r="HS510" s="29"/>
      <c r="HT510" s="29"/>
      <c r="HU510" s="29"/>
      <c r="HV510" s="29"/>
      <c r="HW510" s="29"/>
      <c r="HX510" s="29"/>
      <c r="HY510" s="29"/>
      <c r="HZ510" s="29"/>
      <c r="IA510" s="29"/>
      <c r="IB510" s="29"/>
      <c r="IC510" s="29"/>
      <c r="ID510" s="29"/>
      <c r="IE510" s="29"/>
      <c r="IF510" s="29"/>
      <c r="IG510" s="29"/>
      <c r="IH510" s="29"/>
      <c r="II510" s="29"/>
      <c r="IJ510" s="29"/>
      <c r="IK510" s="29"/>
      <c r="IL510" s="29"/>
      <c r="IM510" s="29"/>
      <c r="IN510" s="29"/>
      <c r="IO510" s="29"/>
      <c r="IP510" s="29"/>
      <c r="IQ510" s="29"/>
      <c r="IR510" s="29"/>
      <c r="IS510" s="29"/>
      <c r="IT510" s="29"/>
      <c r="IU510" s="29"/>
      <c r="IV510" s="29"/>
      <c r="IW510" s="29"/>
      <c r="IX510" s="29"/>
      <c r="IY510" s="29"/>
      <c r="IZ510" s="29"/>
      <c r="JA510" s="29"/>
      <c r="JB510" s="29"/>
      <c r="JC510" s="29"/>
      <c r="JD510" s="29"/>
      <c r="JE510" s="29"/>
      <c r="JF510" s="29"/>
      <c r="JG510" s="29"/>
      <c r="JH510" s="29"/>
      <c r="JI510" s="29"/>
      <c r="JJ510" s="29"/>
      <c r="JK510" s="29"/>
      <c r="JL510" s="29"/>
      <c r="JM510" s="29"/>
      <c r="JN510" s="29"/>
      <c r="JO510" s="29"/>
      <c r="JP510" s="29"/>
      <c r="JQ510" s="29"/>
      <c r="JR510" s="29"/>
      <c r="JS510" s="29"/>
      <c r="JT510" s="29"/>
      <c r="JU510" s="29"/>
      <c r="JV510" s="29"/>
      <c r="JW510" s="29"/>
      <c r="JX510" s="29"/>
      <c r="JY510" s="29"/>
      <c r="JZ510" s="29"/>
      <c r="KA510" s="29"/>
      <c r="KB510" s="29"/>
      <c r="KC510" s="29"/>
      <c r="KD510" s="29"/>
      <c r="KE510" s="29"/>
      <c r="KF510" s="29"/>
      <c r="KG510" s="29"/>
      <c r="KH510" s="29"/>
      <c r="KI510" s="29"/>
      <c r="KJ510" s="29"/>
      <c r="KK510" s="29"/>
      <c r="KL510" s="29"/>
      <c r="KM510" s="29"/>
      <c r="KN510" s="29"/>
      <c r="KO510" s="29"/>
      <c r="KP510" s="29"/>
      <c r="KQ510" s="29"/>
      <c r="KR510" s="29"/>
      <c r="KS510" s="29"/>
      <c r="KT510" s="29"/>
      <c r="KU510" s="29"/>
      <c r="KV510" s="29"/>
      <c r="KW510" s="29"/>
      <c r="KX510" s="29"/>
      <c r="KY510" s="29"/>
      <c r="KZ510" s="29"/>
      <c r="LA510" s="29"/>
      <c r="LB510" s="29"/>
      <c r="LC510" s="29"/>
      <c r="LD510" s="29"/>
      <c r="LE510" s="29"/>
      <c r="LF510" s="29"/>
      <c r="LG510" s="29"/>
      <c r="LH510" s="29"/>
      <c r="LI510" s="29"/>
      <c r="LJ510" s="29"/>
      <c r="LK510" s="29"/>
      <c r="LL510" s="29"/>
      <c r="LM510" s="29"/>
      <c r="LN510" s="29"/>
      <c r="LO510" s="29"/>
      <c r="LP510" s="29"/>
      <c r="LQ510" s="29"/>
      <c r="LR510" s="29"/>
      <c r="LS510" s="29"/>
      <c r="LT510" s="29"/>
      <c r="LU510" s="29"/>
      <c r="LV510" s="29"/>
      <c r="LW510" s="29"/>
      <c r="LX510" s="29"/>
      <c r="LY510" s="29"/>
      <c r="LZ510" s="29"/>
      <c r="MA510" s="29"/>
      <c r="MB510" s="29"/>
      <c r="MC510" s="29"/>
      <c r="MD510" s="29"/>
      <c r="ME510" s="29"/>
      <c r="MF510" s="29"/>
      <c r="MG510" s="29"/>
      <c r="MH510" s="29"/>
      <c r="MI510" s="29"/>
      <c r="MJ510" s="29"/>
      <c r="MK510" s="29"/>
      <c r="ML510" s="29"/>
      <c r="MM510" s="29"/>
      <c r="MN510" s="29"/>
      <c r="MO510" s="29"/>
      <c r="MP510" s="29"/>
      <c r="MQ510" s="29"/>
      <c r="MR510" s="29"/>
      <c r="MS510" s="29"/>
      <c r="MT510" s="29"/>
      <c r="MU510" s="29"/>
      <c r="MV510" s="29"/>
      <c r="MW510" s="29"/>
      <c r="MX510" s="29"/>
      <c r="MY510" s="29"/>
      <c r="MZ510" s="29"/>
      <c r="NA510" s="29"/>
      <c r="NB510" s="29"/>
      <c r="NC510" s="29"/>
      <c r="ND510" s="29"/>
      <c r="NE510" s="29"/>
    </row>
    <row r="511" spans="1:369" ht="16.5" customHeight="1">
      <c r="A511" s="12" t="s">
        <v>6557</v>
      </c>
      <c r="B511" s="12"/>
      <c r="C511" s="30"/>
      <c r="D511" s="12"/>
      <c r="E511" s="35" t="s">
        <v>6765</v>
      </c>
      <c r="F511" s="14" t="s">
        <v>6122</v>
      </c>
      <c r="G511" s="14" t="s">
        <v>6766</v>
      </c>
      <c r="H511" s="15" t="s">
        <v>6715</v>
      </c>
      <c r="I511" s="15">
        <v>1</v>
      </c>
      <c r="J511" s="15">
        <v>0</v>
      </c>
      <c r="K511" s="15">
        <v>0</v>
      </c>
      <c r="L511" s="16" t="s">
        <v>6752</v>
      </c>
      <c r="M511" s="16"/>
      <c r="N511" s="16" t="s">
        <v>45</v>
      </c>
      <c r="O511" s="17">
        <v>0</v>
      </c>
      <c r="P511" s="17">
        <v>8760</v>
      </c>
      <c r="Q511" s="17">
        <v>0.2</v>
      </c>
      <c r="R511" s="18" t="s">
        <v>6566</v>
      </c>
      <c r="S511" s="19" t="s">
        <v>89</v>
      </c>
      <c r="T511" s="19">
        <v>110</v>
      </c>
      <c r="U511" s="19">
        <v>3.1818181818181817</v>
      </c>
      <c r="V511" s="19">
        <v>34.571428571428577</v>
      </c>
      <c r="W511" s="20">
        <v>0.35</v>
      </c>
      <c r="X511" s="21">
        <v>6.1320000000000006</v>
      </c>
      <c r="Y511" s="22" t="s">
        <v>33</v>
      </c>
      <c r="Z511" s="14" t="s">
        <v>5838</v>
      </c>
      <c r="AA511" s="24"/>
      <c r="AB511" s="14"/>
      <c r="AC511" s="14"/>
      <c r="AD511" s="25"/>
      <c r="AE511" s="26"/>
      <c r="AF511" s="27"/>
      <c r="AG511" s="28"/>
      <c r="AH511" s="28"/>
      <c r="AI511" s="28"/>
      <c r="AJ511" s="28"/>
      <c r="AK511" s="28"/>
      <c r="AL511" s="28"/>
      <c r="AM511" s="28"/>
      <c r="AN511" s="28"/>
      <c r="AO511" s="28"/>
      <c r="AP511" s="29"/>
      <c r="AQ511" s="29"/>
      <c r="AR511" s="29"/>
      <c r="AS511" s="29"/>
      <c r="AT511" s="29"/>
      <c r="AU511" s="29"/>
      <c r="AV511" s="29"/>
      <c r="AW511" s="29"/>
      <c r="AX511" s="29"/>
      <c r="AY511" s="29"/>
      <c r="AZ511" s="29"/>
      <c r="BA511" s="29"/>
      <c r="BB511" s="29"/>
      <c r="BC511" s="29"/>
      <c r="BD511" s="29"/>
      <c r="BE511" s="29"/>
      <c r="BF511" s="29"/>
      <c r="BG511" s="29"/>
      <c r="BH511" s="29"/>
      <c r="BI511" s="29"/>
      <c r="BJ511" s="29"/>
      <c r="BK511" s="29"/>
      <c r="BL511" s="29"/>
      <c r="BM511" s="29"/>
      <c r="BN511" s="29"/>
      <c r="BO511" s="29"/>
      <c r="BP511" s="29"/>
      <c r="BQ511" s="29"/>
      <c r="BR511" s="29"/>
      <c r="BS511" s="29"/>
      <c r="BT511" s="29"/>
      <c r="BU511" s="29"/>
      <c r="BV511" s="29"/>
      <c r="BW511" s="29"/>
      <c r="BX511" s="29"/>
      <c r="BY511" s="29"/>
      <c r="BZ511" s="29"/>
      <c r="CA511" s="29"/>
      <c r="CB511" s="29"/>
      <c r="CC511" s="29"/>
      <c r="CD511" s="29"/>
      <c r="CE511" s="29"/>
      <c r="CF511" s="29"/>
      <c r="CG511" s="29"/>
      <c r="CH511" s="29"/>
      <c r="CI511" s="29"/>
      <c r="CJ511" s="29"/>
      <c r="CK511" s="29"/>
      <c r="CL511" s="29"/>
      <c r="CM511" s="29"/>
      <c r="CN511" s="29"/>
      <c r="CO511" s="29"/>
      <c r="CP511" s="29"/>
      <c r="CQ511" s="29"/>
      <c r="CR511" s="29"/>
      <c r="CS511" s="29"/>
      <c r="CT511" s="29"/>
      <c r="CU511" s="29"/>
      <c r="CV511" s="29"/>
      <c r="CW511" s="29"/>
      <c r="CX511" s="29"/>
      <c r="CY511" s="29"/>
      <c r="CZ511" s="29"/>
      <c r="DA511" s="29"/>
      <c r="DB511" s="29"/>
      <c r="DC511" s="29"/>
      <c r="DD511" s="29"/>
      <c r="DE511" s="29"/>
      <c r="DF511" s="29"/>
      <c r="DG511" s="29"/>
      <c r="DH511" s="29"/>
      <c r="DI511" s="29"/>
      <c r="DJ511" s="29"/>
      <c r="DK511" s="29"/>
      <c r="DL511" s="29"/>
      <c r="DM511" s="29"/>
      <c r="DN511" s="29"/>
      <c r="DO511" s="29"/>
      <c r="DP511" s="29"/>
      <c r="DQ511" s="29"/>
      <c r="DR511" s="29"/>
      <c r="DS511" s="29"/>
      <c r="DT511" s="29"/>
      <c r="DU511" s="29"/>
      <c r="DV511" s="29"/>
      <c r="DW511" s="29"/>
      <c r="DX511" s="29"/>
      <c r="DY511" s="29"/>
      <c r="DZ511" s="29"/>
      <c r="EA511" s="29"/>
      <c r="EB511" s="29"/>
      <c r="EC511" s="29"/>
      <c r="ED511" s="29"/>
      <c r="EE511" s="29"/>
      <c r="EF511" s="29"/>
      <c r="EG511" s="29"/>
      <c r="EH511" s="29"/>
      <c r="EI511" s="29"/>
      <c r="EJ511" s="29"/>
      <c r="EK511" s="29"/>
      <c r="EL511" s="29"/>
      <c r="EM511" s="29"/>
      <c r="EN511" s="29"/>
      <c r="EO511" s="29"/>
      <c r="EP511" s="29"/>
      <c r="EQ511" s="29"/>
      <c r="ER511" s="29"/>
      <c r="ES511" s="29"/>
      <c r="ET511" s="29"/>
      <c r="EU511" s="29"/>
      <c r="EV511" s="29"/>
      <c r="EW511" s="29"/>
      <c r="EX511" s="29"/>
      <c r="EY511" s="29"/>
      <c r="EZ511" s="29"/>
      <c r="FA511" s="29"/>
      <c r="FB511" s="29"/>
      <c r="FC511" s="29"/>
      <c r="FD511" s="29"/>
      <c r="FE511" s="29"/>
      <c r="FF511" s="29"/>
      <c r="FG511" s="29"/>
      <c r="FH511" s="29"/>
      <c r="FI511" s="29"/>
      <c r="FJ511" s="29"/>
      <c r="FK511" s="29"/>
      <c r="FL511" s="29"/>
      <c r="FM511" s="29"/>
      <c r="FN511" s="29"/>
      <c r="FO511" s="29"/>
      <c r="FP511" s="29"/>
      <c r="FQ511" s="29"/>
      <c r="FR511" s="29"/>
      <c r="FS511" s="29"/>
      <c r="FT511" s="29"/>
      <c r="FU511" s="29"/>
      <c r="FV511" s="29"/>
      <c r="FW511" s="29"/>
      <c r="FX511" s="29"/>
      <c r="FY511" s="29"/>
      <c r="FZ511" s="29"/>
      <c r="GA511" s="29"/>
      <c r="GB511" s="29"/>
      <c r="GC511" s="29"/>
      <c r="GD511" s="29"/>
      <c r="GE511" s="29"/>
      <c r="GF511" s="29"/>
      <c r="GG511" s="29"/>
      <c r="GH511" s="29"/>
      <c r="GI511" s="29"/>
      <c r="GJ511" s="29"/>
      <c r="GK511" s="29"/>
      <c r="GL511" s="29"/>
      <c r="GM511" s="29"/>
      <c r="GN511" s="29"/>
      <c r="GO511" s="29"/>
      <c r="GP511" s="29"/>
      <c r="GQ511" s="29"/>
      <c r="GR511" s="29"/>
      <c r="GS511" s="29"/>
      <c r="GT511" s="29"/>
      <c r="GU511" s="29"/>
      <c r="GV511" s="29"/>
      <c r="GW511" s="29"/>
      <c r="GX511" s="29"/>
      <c r="GY511" s="29"/>
      <c r="GZ511" s="29"/>
      <c r="HA511" s="29"/>
      <c r="HB511" s="29"/>
      <c r="HC511" s="29"/>
      <c r="HD511" s="29"/>
      <c r="HE511" s="29"/>
      <c r="HF511" s="29"/>
      <c r="HG511" s="29"/>
      <c r="HH511" s="29"/>
      <c r="HI511" s="29"/>
      <c r="HJ511" s="29"/>
      <c r="HK511" s="29"/>
      <c r="HL511" s="29"/>
      <c r="HM511" s="29"/>
      <c r="HN511" s="29"/>
      <c r="HO511" s="29"/>
      <c r="HP511" s="29"/>
      <c r="HQ511" s="29"/>
      <c r="HR511" s="29"/>
      <c r="HS511" s="29"/>
      <c r="HT511" s="29"/>
      <c r="HU511" s="29"/>
      <c r="HV511" s="29"/>
      <c r="HW511" s="29"/>
      <c r="HX511" s="29"/>
      <c r="HY511" s="29"/>
      <c r="HZ511" s="29"/>
      <c r="IA511" s="29"/>
      <c r="IB511" s="29"/>
      <c r="IC511" s="29"/>
      <c r="ID511" s="29"/>
      <c r="IE511" s="29"/>
      <c r="IF511" s="29"/>
      <c r="IG511" s="29"/>
      <c r="IH511" s="29"/>
      <c r="II511" s="29"/>
      <c r="IJ511" s="29"/>
      <c r="IK511" s="29"/>
      <c r="IL511" s="29"/>
      <c r="IM511" s="29"/>
      <c r="IN511" s="29"/>
      <c r="IO511" s="29"/>
      <c r="IP511" s="29"/>
      <c r="IQ511" s="29"/>
      <c r="IR511" s="29"/>
      <c r="IS511" s="29"/>
      <c r="IT511" s="29"/>
      <c r="IU511" s="29"/>
      <c r="IV511" s="29"/>
      <c r="IW511" s="29"/>
      <c r="IX511" s="29"/>
      <c r="IY511" s="29"/>
      <c r="IZ511" s="29"/>
      <c r="JA511" s="29"/>
      <c r="JB511" s="29"/>
      <c r="JC511" s="29"/>
      <c r="JD511" s="29"/>
      <c r="JE511" s="29"/>
      <c r="JF511" s="29"/>
      <c r="JG511" s="29"/>
      <c r="JH511" s="29"/>
      <c r="JI511" s="29"/>
      <c r="JJ511" s="29"/>
      <c r="JK511" s="29"/>
      <c r="JL511" s="29"/>
      <c r="JM511" s="29"/>
      <c r="JN511" s="29"/>
      <c r="JO511" s="29"/>
      <c r="JP511" s="29"/>
      <c r="JQ511" s="29"/>
      <c r="JR511" s="29"/>
      <c r="JS511" s="29"/>
      <c r="JT511" s="29"/>
      <c r="JU511" s="29"/>
      <c r="JV511" s="29"/>
      <c r="JW511" s="29"/>
      <c r="JX511" s="29"/>
      <c r="JY511" s="29"/>
      <c r="JZ511" s="29"/>
      <c r="KA511" s="29"/>
      <c r="KB511" s="29"/>
      <c r="KC511" s="29"/>
      <c r="KD511" s="29"/>
      <c r="KE511" s="29"/>
      <c r="KF511" s="29"/>
      <c r="KG511" s="29"/>
      <c r="KH511" s="29"/>
      <c r="KI511" s="29"/>
      <c r="KJ511" s="29"/>
      <c r="KK511" s="29"/>
      <c r="KL511" s="29"/>
      <c r="KM511" s="29"/>
      <c r="KN511" s="29"/>
      <c r="KO511" s="29"/>
      <c r="KP511" s="29"/>
      <c r="KQ511" s="29"/>
      <c r="KR511" s="29"/>
      <c r="KS511" s="29"/>
      <c r="KT511" s="29"/>
      <c r="KU511" s="29"/>
      <c r="KV511" s="29"/>
      <c r="KW511" s="29"/>
      <c r="KX511" s="29"/>
      <c r="KY511" s="29"/>
      <c r="KZ511" s="29"/>
      <c r="LA511" s="29"/>
      <c r="LB511" s="29"/>
      <c r="LC511" s="29"/>
      <c r="LD511" s="29"/>
      <c r="LE511" s="29"/>
      <c r="LF511" s="29"/>
      <c r="LG511" s="29"/>
      <c r="LH511" s="29"/>
      <c r="LI511" s="29"/>
      <c r="LJ511" s="29"/>
      <c r="LK511" s="29"/>
      <c r="LL511" s="29"/>
      <c r="LM511" s="29"/>
      <c r="LN511" s="29"/>
      <c r="LO511" s="29"/>
      <c r="LP511" s="29"/>
      <c r="LQ511" s="29"/>
      <c r="LR511" s="29"/>
      <c r="LS511" s="29"/>
      <c r="LT511" s="29"/>
      <c r="LU511" s="29"/>
      <c r="LV511" s="29"/>
      <c r="LW511" s="29"/>
      <c r="LX511" s="29"/>
      <c r="LY511" s="29"/>
      <c r="LZ511" s="29"/>
      <c r="MA511" s="29"/>
      <c r="MB511" s="29"/>
      <c r="MC511" s="29"/>
      <c r="MD511" s="29"/>
      <c r="ME511" s="29"/>
      <c r="MF511" s="29"/>
      <c r="MG511" s="29"/>
      <c r="MH511" s="29"/>
      <c r="MI511" s="29"/>
      <c r="MJ511" s="29"/>
      <c r="MK511" s="29"/>
      <c r="ML511" s="29"/>
      <c r="MM511" s="29"/>
      <c r="MN511" s="29"/>
      <c r="MO511" s="29"/>
      <c r="MP511" s="29"/>
      <c r="MQ511" s="29"/>
      <c r="MR511" s="29"/>
      <c r="MS511" s="29"/>
      <c r="MT511" s="29"/>
      <c r="MU511" s="29"/>
      <c r="MV511" s="29"/>
      <c r="MW511" s="29"/>
      <c r="MX511" s="29"/>
      <c r="MY511" s="29"/>
      <c r="MZ511" s="29"/>
      <c r="NA511" s="29"/>
      <c r="NB511" s="29"/>
      <c r="NC511" s="29"/>
      <c r="ND511" s="29"/>
      <c r="NE511" s="29"/>
    </row>
    <row r="512" spans="1:369" ht="16.5" customHeight="1">
      <c r="A512" s="12" t="s">
        <v>6557</v>
      </c>
      <c r="B512" s="12"/>
      <c r="C512" s="30"/>
      <c r="D512" s="12"/>
      <c r="E512" s="35" t="s">
        <v>141</v>
      </c>
      <c r="F512" s="14" t="s">
        <v>3860</v>
      </c>
      <c r="G512" s="14" t="s">
        <v>6569</v>
      </c>
      <c r="H512" s="15" t="s">
        <v>6568</v>
      </c>
      <c r="I512" s="15">
        <v>2</v>
      </c>
      <c r="J512" s="15">
        <v>0</v>
      </c>
      <c r="K512" s="15">
        <v>0</v>
      </c>
      <c r="L512" s="16" t="s">
        <v>4186</v>
      </c>
      <c r="M512" s="16"/>
      <c r="N512" s="16" t="s">
        <v>2626</v>
      </c>
      <c r="O512" s="17">
        <v>390</v>
      </c>
      <c r="P512" s="17">
        <v>0</v>
      </c>
      <c r="Q512" s="17">
        <v>0</v>
      </c>
      <c r="R512" s="18" t="s">
        <v>6566</v>
      </c>
      <c r="S512" s="19">
        <v>60</v>
      </c>
      <c r="T512" s="19">
        <v>110</v>
      </c>
      <c r="U512" s="19">
        <v>0.14545454545454545</v>
      </c>
      <c r="V512" s="19">
        <v>756.25</v>
      </c>
      <c r="W512" s="20">
        <v>1.6E-2</v>
      </c>
      <c r="X512" s="21">
        <v>12.48</v>
      </c>
      <c r="Y512" s="22" t="s">
        <v>33</v>
      </c>
      <c r="Z512" s="14" t="s">
        <v>5838</v>
      </c>
      <c r="AA512" s="24"/>
      <c r="AB512" s="14"/>
      <c r="AC512" s="14"/>
      <c r="AD512" s="25"/>
      <c r="AE512" s="26"/>
      <c r="AF512" s="27"/>
      <c r="AG512" s="28"/>
      <c r="AH512" s="28"/>
      <c r="AI512" s="28"/>
      <c r="AJ512" s="28"/>
      <c r="AK512" s="28"/>
      <c r="AL512" s="28"/>
      <c r="AM512" s="28"/>
      <c r="AN512" s="28"/>
      <c r="AO512" s="28"/>
      <c r="AP512" s="29"/>
      <c r="AQ512" s="29"/>
      <c r="AR512" s="29"/>
      <c r="AS512" s="29"/>
      <c r="AT512" s="29"/>
      <c r="AU512" s="29"/>
      <c r="AV512" s="29"/>
      <c r="AW512" s="29"/>
      <c r="AX512" s="29"/>
      <c r="AY512" s="29"/>
      <c r="AZ512" s="29"/>
      <c r="BA512" s="29"/>
      <c r="BB512" s="29"/>
      <c r="BC512" s="29"/>
      <c r="BD512" s="29"/>
      <c r="BE512" s="29"/>
      <c r="BF512" s="29"/>
      <c r="BG512" s="29"/>
      <c r="BH512" s="29"/>
      <c r="BI512" s="29"/>
      <c r="BJ512" s="29"/>
      <c r="BK512" s="29"/>
      <c r="BL512" s="29"/>
      <c r="BM512" s="29"/>
      <c r="BN512" s="29"/>
      <c r="BO512" s="29"/>
      <c r="BP512" s="29"/>
      <c r="BQ512" s="29"/>
      <c r="BR512" s="29"/>
      <c r="BS512" s="29"/>
      <c r="BT512" s="29"/>
      <c r="BU512" s="29"/>
      <c r="BV512" s="29"/>
      <c r="BW512" s="29"/>
      <c r="BX512" s="29"/>
      <c r="BY512" s="29"/>
      <c r="BZ512" s="29"/>
      <c r="CA512" s="29"/>
      <c r="CB512" s="29"/>
      <c r="CC512" s="29"/>
      <c r="CD512" s="29"/>
      <c r="CE512" s="29"/>
      <c r="CF512" s="29"/>
      <c r="CG512" s="29"/>
      <c r="CH512" s="29"/>
      <c r="CI512" s="29"/>
      <c r="CJ512" s="29"/>
      <c r="CK512" s="29"/>
      <c r="CL512" s="29"/>
      <c r="CM512" s="29"/>
      <c r="CN512" s="29"/>
      <c r="CO512" s="29"/>
      <c r="CP512" s="29"/>
      <c r="CQ512" s="29"/>
      <c r="CR512" s="29"/>
      <c r="CS512" s="29"/>
      <c r="CT512" s="29"/>
      <c r="CU512" s="29"/>
      <c r="CV512" s="29"/>
      <c r="CW512" s="29"/>
      <c r="CX512" s="29"/>
      <c r="CY512" s="29"/>
      <c r="CZ512" s="29"/>
      <c r="DA512" s="29"/>
      <c r="DB512" s="29"/>
      <c r="DC512" s="29"/>
      <c r="DD512" s="29"/>
      <c r="DE512" s="29"/>
      <c r="DF512" s="29"/>
      <c r="DG512" s="29"/>
      <c r="DH512" s="29"/>
      <c r="DI512" s="29"/>
      <c r="DJ512" s="29"/>
      <c r="DK512" s="29"/>
      <c r="DL512" s="29"/>
      <c r="DM512" s="29"/>
      <c r="DN512" s="29"/>
      <c r="DO512" s="29"/>
      <c r="DP512" s="29"/>
      <c r="DQ512" s="29"/>
      <c r="DR512" s="29"/>
      <c r="DS512" s="29"/>
      <c r="DT512" s="29"/>
      <c r="DU512" s="29"/>
      <c r="DV512" s="29"/>
      <c r="DW512" s="29"/>
      <c r="DX512" s="29"/>
      <c r="DY512" s="29"/>
      <c r="DZ512" s="29"/>
      <c r="EA512" s="29"/>
      <c r="EB512" s="29"/>
      <c r="EC512" s="29"/>
      <c r="ED512" s="29"/>
      <c r="EE512" s="29"/>
      <c r="EF512" s="29"/>
      <c r="EG512" s="29"/>
      <c r="EH512" s="29"/>
      <c r="EI512" s="29"/>
      <c r="EJ512" s="29"/>
      <c r="EK512" s="29"/>
      <c r="EL512" s="29"/>
      <c r="EM512" s="29"/>
      <c r="EN512" s="29"/>
      <c r="EO512" s="29"/>
      <c r="EP512" s="29"/>
      <c r="EQ512" s="29"/>
      <c r="ER512" s="29"/>
      <c r="ES512" s="29"/>
      <c r="ET512" s="29"/>
      <c r="EU512" s="29"/>
      <c r="EV512" s="29"/>
      <c r="EW512" s="29"/>
      <c r="EX512" s="29"/>
      <c r="EY512" s="29"/>
      <c r="EZ512" s="29"/>
      <c r="FA512" s="29"/>
      <c r="FB512" s="29"/>
      <c r="FC512" s="29"/>
      <c r="FD512" s="29"/>
      <c r="FE512" s="29"/>
      <c r="FF512" s="29"/>
      <c r="FG512" s="29"/>
      <c r="FH512" s="29"/>
      <c r="FI512" s="29"/>
      <c r="FJ512" s="29"/>
      <c r="FK512" s="29"/>
      <c r="FL512" s="29"/>
      <c r="FM512" s="29"/>
      <c r="FN512" s="29"/>
      <c r="FO512" s="29"/>
      <c r="FP512" s="29"/>
      <c r="FQ512" s="29"/>
      <c r="FR512" s="29"/>
      <c r="FS512" s="29"/>
      <c r="FT512" s="29"/>
      <c r="FU512" s="29"/>
      <c r="FV512" s="29"/>
      <c r="FW512" s="29"/>
      <c r="FX512" s="29"/>
      <c r="FY512" s="29"/>
      <c r="FZ512" s="29"/>
      <c r="GA512" s="29"/>
      <c r="GB512" s="29"/>
      <c r="GC512" s="29"/>
      <c r="GD512" s="29"/>
      <c r="GE512" s="29"/>
      <c r="GF512" s="29"/>
      <c r="GG512" s="29"/>
      <c r="GH512" s="29"/>
      <c r="GI512" s="29"/>
      <c r="GJ512" s="29"/>
      <c r="GK512" s="29"/>
      <c r="GL512" s="29"/>
      <c r="GM512" s="29"/>
      <c r="GN512" s="29"/>
      <c r="GO512" s="29"/>
      <c r="GP512" s="29"/>
      <c r="GQ512" s="29"/>
      <c r="GR512" s="29"/>
      <c r="GS512" s="29"/>
      <c r="GT512" s="29"/>
      <c r="GU512" s="29"/>
      <c r="GV512" s="29"/>
      <c r="GW512" s="29"/>
      <c r="GX512" s="29"/>
      <c r="GY512" s="29"/>
      <c r="GZ512" s="29"/>
      <c r="HA512" s="29"/>
      <c r="HB512" s="29"/>
      <c r="HC512" s="29"/>
      <c r="HD512" s="29"/>
      <c r="HE512" s="29"/>
      <c r="HF512" s="29"/>
      <c r="HG512" s="29"/>
      <c r="HH512" s="29"/>
      <c r="HI512" s="29"/>
      <c r="HJ512" s="29"/>
      <c r="HK512" s="29"/>
      <c r="HL512" s="29"/>
      <c r="HM512" s="29"/>
      <c r="HN512" s="29"/>
      <c r="HO512" s="29"/>
      <c r="HP512" s="29"/>
      <c r="HQ512" s="29"/>
      <c r="HR512" s="29"/>
      <c r="HS512" s="29"/>
      <c r="HT512" s="29"/>
      <c r="HU512" s="29"/>
      <c r="HV512" s="29"/>
      <c r="HW512" s="29"/>
      <c r="HX512" s="29"/>
      <c r="HY512" s="29"/>
      <c r="HZ512" s="29"/>
      <c r="IA512" s="29"/>
      <c r="IB512" s="29"/>
      <c r="IC512" s="29"/>
      <c r="ID512" s="29"/>
      <c r="IE512" s="29"/>
      <c r="IF512" s="29"/>
      <c r="IG512" s="29"/>
      <c r="IH512" s="29"/>
      <c r="II512" s="29"/>
      <c r="IJ512" s="29"/>
      <c r="IK512" s="29"/>
      <c r="IL512" s="29"/>
      <c r="IM512" s="29"/>
      <c r="IN512" s="29"/>
      <c r="IO512" s="29"/>
      <c r="IP512" s="29"/>
      <c r="IQ512" s="29"/>
      <c r="IR512" s="29"/>
      <c r="IS512" s="29"/>
      <c r="IT512" s="29"/>
      <c r="IU512" s="29"/>
      <c r="IV512" s="29"/>
      <c r="IW512" s="29"/>
      <c r="IX512" s="29"/>
      <c r="IY512" s="29"/>
      <c r="IZ512" s="29"/>
      <c r="JA512" s="29"/>
      <c r="JB512" s="29"/>
      <c r="JC512" s="29"/>
      <c r="JD512" s="29"/>
      <c r="JE512" s="29"/>
      <c r="JF512" s="29"/>
      <c r="JG512" s="29"/>
      <c r="JH512" s="29"/>
      <c r="JI512" s="29"/>
      <c r="JJ512" s="29"/>
      <c r="JK512" s="29"/>
      <c r="JL512" s="29"/>
      <c r="JM512" s="29"/>
      <c r="JN512" s="29"/>
      <c r="JO512" s="29"/>
      <c r="JP512" s="29"/>
      <c r="JQ512" s="29"/>
      <c r="JR512" s="29"/>
      <c r="JS512" s="29"/>
      <c r="JT512" s="29"/>
      <c r="JU512" s="29"/>
      <c r="JV512" s="29"/>
      <c r="JW512" s="29"/>
      <c r="JX512" s="29"/>
      <c r="JY512" s="29"/>
      <c r="JZ512" s="29"/>
      <c r="KA512" s="29"/>
      <c r="KB512" s="29"/>
      <c r="KC512" s="29"/>
      <c r="KD512" s="29"/>
      <c r="KE512" s="29"/>
      <c r="KF512" s="29"/>
      <c r="KG512" s="29"/>
      <c r="KH512" s="29"/>
      <c r="KI512" s="29"/>
      <c r="KJ512" s="29"/>
      <c r="KK512" s="29"/>
      <c r="KL512" s="29"/>
      <c r="KM512" s="29"/>
      <c r="KN512" s="29"/>
      <c r="KO512" s="29"/>
      <c r="KP512" s="29"/>
      <c r="KQ512" s="29"/>
      <c r="KR512" s="29"/>
      <c r="KS512" s="29"/>
      <c r="KT512" s="29"/>
      <c r="KU512" s="29"/>
      <c r="KV512" s="29"/>
      <c r="KW512" s="29"/>
      <c r="KX512" s="29"/>
      <c r="KY512" s="29"/>
      <c r="KZ512" s="29"/>
      <c r="LA512" s="29"/>
      <c r="LB512" s="29"/>
      <c r="LC512" s="29"/>
      <c r="LD512" s="29"/>
      <c r="LE512" s="29"/>
      <c r="LF512" s="29"/>
      <c r="LG512" s="29"/>
      <c r="LH512" s="29"/>
      <c r="LI512" s="29"/>
      <c r="LJ512" s="29"/>
      <c r="LK512" s="29"/>
      <c r="LL512" s="29"/>
      <c r="LM512" s="29"/>
      <c r="LN512" s="29"/>
      <c r="LO512" s="29"/>
      <c r="LP512" s="29"/>
      <c r="LQ512" s="29"/>
      <c r="LR512" s="29"/>
      <c r="LS512" s="29"/>
      <c r="LT512" s="29"/>
      <c r="LU512" s="29"/>
      <c r="LV512" s="29"/>
      <c r="LW512" s="29"/>
      <c r="LX512" s="29"/>
      <c r="LY512" s="29"/>
      <c r="LZ512" s="29"/>
      <c r="MA512" s="29"/>
      <c r="MB512" s="29"/>
      <c r="MC512" s="29"/>
      <c r="MD512" s="29"/>
      <c r="ME512" s="29"/>
      <c r="MF512" s="29"/>
      <c r="MG512" s="29"/>
      <c r="MH512" s="29"/>
      <c r="MI512" s="29"/>
      <c r="MJ512" s="29"/>
      <c r="MK512" s="29"/>
      <c r="ML512" s="29"/>
      <c r="MM512" s="29"/>
      <c r="MN512" s="29"/>
      <c r="MO512" s="29"/>
      <c r="MP512" s="29"/>
      <c r="MQ512" s="29"/>
      <c r="MR512" s="29"/>
      <c r="MS512" s="29"/>
      <c r="MT512" s="29"/>
      <c r="MU512" s="29"/>
      <c r="MV512" s="29"/>
      <c r="MW512" s="29"/>
      <c r="MX512" s="29"/>
      <c r="MY512" s="29"/>
      <c r="MZ512" s="29"/>
      <c r="NA512" s="29"/>
      <c r="NB512" s="29"/>
      <c r="NC512" s="29"/>
      <c r="ND512" s="29"/>
      <c r="NE512" s="29"/>
    </row>
    <row r="513" spans="1:369" ht="16.5" customHeight="1">
      <c r="A513" s="12" t="s">
        <v>6557</v>
      </c>
      <c r="B513" s="12"/>
      <c r="C513" s="30"/>
      <c r="D513" s="12"/>
      <c r="E513" s="35" t="s">
        <v>6692</v>
      </c>
      <c r="F513" s="14" t="s">
        <v>6122</v>
      </c>
      <c r="G513" s="14" t="s">
        <v>6122</v>
      </c>
      <c r="H513" s="15" t="s">
        <v>6568</v>
      </c>
      <c r="I513" s="15">
        <v>8</v>
      </c>
      <c r="J513" s="15">
        <v>0</v>
      </c>
      <c r="K513" s="15">
        <v>0</v>
      </c>
      <c r="L513" s="16" t="s">
        <v>6688</v>
      </c>
      <c r="M513" s="16"/>
      <c r="N513" s="16" t="s">
        <v>305</v>
      </c>
      <c r="O513" s="17">
        <v>56</v>
      </c>
      <c r="P513" s="17">
        <v>0</v>
      </c>
      <c r="Q513" s="17">
        <v>0</v>
      </c>
      <c r="R513" s="18" t="s">
        <v>6566</v>
      </c>
      <c r="S513" s="19">
        <v>60</v>
      </c>
      <c r="T513" s="19">
        <v>110</v>
      </c>
      <c r="U513" s="19">
        <v>1.0909090909090908</v>
      </c>
      <c r="V513" s="19">
        <v>100.83333333333334</v>
      </c>
      <c r="W513" s="20">
        <v>0.12</v>
      </c>
      <c r="X513" s="21">
        <v>53.76</v>
      </c>
      <c r="Y513" s="22" t="s">
        <v>33</v>
      </c>
      <c r="Z513" s="14" t="s">
        <v>5838</v>
      </c>
      <c r="AA513" s="24"/>
      <c r="AB513" s="14"/>
      <c r="AC513" s="14"/>
      <c r="AD513" s="25"/>
      <c r="AE513" s="26"/>
      <c r="AF513" s="27"/>
      <c r="AG513" s="28"/>
      <c r="AH513" s="28"/>
      <c r="AI513" s="28"/>
      <c r="AJ513" s="28"/>
      <c r="AK513" s="28"/>
      <c r="AL513" s="28"/>
      <c r="AM513" s="28"/>
      <c r="AN513" s="28"/>
      <c r="AO513" s="28"/>
      <c r="AP513" s="29"/>
      <c r="AQ513" s="29"/>
      <c r="AR513" s="29"/>
      <c r="AS513" s="29"/>
      <c r="AT513" s="29"/>
      <c r="AU513" s="29"/>
      <c r="AV513" s="29"/>
      <c r="AW513" s="29"/>
      <c r="AX513" s="29"/>
      <c r="AY513" s="29"/>
      <c r="AZ513" s="29"/>
      <c r="BA513" s="29"/>
      <c r="BB513" s="29"/>
      <c r="BC513" s="29"/>
      <c r="BD513" s="29"/>
      <c r="BE513" s="29"/>
      <c r="BF513" s="29"/>
      <c r="BG513" s="29"/>
      <c r="BH513" s="29"/>
      <c r="BI513" s="29"/>
      <c r="BJ513" s="29"/>
      <c r="BK513" s="29"/>
      <c r="BL513" s="29"/>
      <c r="BM513" s="29"/>
      <c r="BN513" s="29"/>
      <c r="BO513" s="29"/>
      <c r="BP513" s="29"/>
      <c r="BQ513" s="29"/>
      <c r="BR513" s="29"/>
      <c r="BS513" s="29"/>
      <c r="BT513" s="29"/>
      <c r="BU513" s="29"/>
      <c r="BV513" s="29"/>
      <c r="BW513" s="29"/>
      <c r="BX513" s="29"/>
      <c r="BY513" s="29"/>
      <c r="BZ513" s="29"/>
      <c r="CA513" s="29"/>
      <c r="CB513" s="29"/>
      <c r="CC513" s="29"/>
      <c r="CD513" s="29"/>
      <c r="CE513" s="29"/>
      <c r="CF513" s="29"/>
      <c r="CG513" s="29"/>
      <c r="CH513" s="29"/>
      <c r="CI513" s="29"/>
      <c r="CJ513" s="29"/>
      <c r="CK513" s="29"/>
      <c r="CL513" s="29"/>
      <c r="CM513" s="29"/>
      <c r="CN513" s="29"/>
      <c r="CO513" s="29"/>
      <c r="CP513" s="29"/>
      <c r="CQ513" s="29"/>
      <c r="CR513" s="29"/>
      <c r="CS513" s="29"/>
      <c r="CT513" s="29"/>
      <c r="CU513" s="29"/>
      <c r="CV513" s="29"/>
      <c r="CW513" s="29"/>
      <c r="CX513" s="29"/>
      <c r="CY513" s="29"/>
      <c r="CZ513" s="29"/>
      <c r="DA513" s="29"/>
      <c r="DB513" s="29"/>
      <c r="DC513" s="29"/>
      <c r="DD513" s="29"/>
      <c r="DE513" s="29"/>
      <c r="DF513" s="29"/>
      <c r="DG513" s="29"/>
      <c r="DH513" s="29"/>
      <c r="DI513" s="29"/>
      <c r="DJ513" s="29"/>
      <c r="DK513" s="29"/>
      <c r="DL513" s="29"/>
      <c r="DM513" s="29"/>
      <c r="DN513" s="29"/>
      <c r="DO513" s="29"/>
      <c r="DP513" s="29"/>
      <c r="DQ513" s="29"/>
      <c r="DR513" s="29"/>
      <c r="DS513" s="29"/>
      <c r="DT513" s="29"/>
      <c r="DU513" s="29"/>
      <c r="DV513" s="29"/>
      <c r="DW513" s="29"/>
      <c r="DX513" s="29"/>
      <c r="DY513" s="29"/>
      <c r="DZ513" s="29"/>
      <c r="EA513" s="29"/>
      <c r="EB513" s="29"/>
      <c r="EC513" s="29"/>
      <c r="ED513" s="29"/>
      <c r="EE513" s="29"/>
      <c r="EF513" s="29"/>
      <c r="EG513" s="29"/>
      <c r="EH513" s="29"/>
      <c r="EI513" s="29"/>
      <c r="EJ513" s="29"/>
      <c r="EK513" s="29"/>
      <c r="EL513" s="29"/>
      <c r="EM513" s="29"/>
      <c r="EN513" s="29"/>
      <c r="EO513" s="29"/>
      <c r="EP513" s="29"/>
      <c r="EQ513" s="29"/>
      <c r="ER513" s="29"/>
      <c r="ES513" s="29"/>
      <c r="ET513" s="29"/>
      <c r="EU513" s="29"/>
      <c r="EV513" s="29"/>
      <c r="EW513" s="29"/>
      <c r="EX513" s="29"/>
      <c r="EY513" s="29"/>
      <c r="EZ513" s="29"/>
      <c r="FA513" s="29"/>
      <c r="FB513" s="29"/>
      <c r="FC513" s="29"/>
      <c r="FD513" s="29"/>
      <c r="FE513" s="29"/>
      <c r="FF513" s="29"/>
      <c r="FG513" s="29"/>
      <c r="FH513" s="29"/>
      <c r="FI513" s="29"/>
      <c r="FJ513" s="29"/>
      <c r="FK513" s="29"/>
      <c r="FL513" s="29"/>
      <c r="FM513" s="29"/>
      <c r="FN513" s="29"/>
      <c r="FO513" s="29"/>
      <c r="FP513" s="29"/>
      <c r="FQ513" s="29"/>
      <c r="FR513" s="29"/>
      <c r="FS513" s="29"/>
      <c r="FT513" s="29"/>
      <c r="FU513" s="29"/>
      <c r="FV513" s="29"/>
      <c r="FW513" s="29"/>
      <c r="FX513" s="29"/>
      <c r="FY513" s="29"/>
      <c r="FZ513" s="29"/>
      <c r="GA513" s="29"/>
      <c r="GB513" s="29"/>
      <c r="GC513" s="29"/>
      <c r="GD513" s="29"/>
      <c r="GE513" s="29"/>
      <c r="GF513" s="29"/>
      <c r="GG513" s="29"/>
      <c r="GH513" s="29"/>
      <c r="GI513" s="29"/>
      <c r="GJ513" s="29"/>
      <c r="GK513" s="29"/>
      <c r="GL513" s="29"/>
      <c r="GM513" s="29"/>
      <c r="GN513" s="29"/>
      <c r="GO513" s="29"/>
      <c r="GP513" s="29"/>
      <c r="GQ513" s="29"/>
      <c r="GR513" s="29"/>
      <c r="GS513" s="29"/>
      <c r="GT513" s="29"/>
      <c r="GU513" s="29"/>
      <c r="GV513" s="29"/>
      <c r="GW513" s="29"/>
      <c r="GX513" s="29"/>
      <c r="GY513" s="29"/>
      <c r="GZ513" s="29"/>
      <c r="HA513" s="29"/>
      <c r="HB513" s="29"/>
      <c r="HC513" s="29"/>
      <c r="HD513" s="29"/>
      <c r="HE513" s="29"/>
      <c r="HF513" s="29"/>
      <c r="HG513" s="29"/>
      <c r="HH513" s="29"/>
      <c r="HI513" s="29"/>
      <c r="HJ513" s="29"/>
      <c r="HK513" s="29"/>
      <c r="HL513" s="29"/>
      <c r="HM513" s="29"/>
      <c r="HN513" s="29"/>
      <c r="HO513" s="29"/>
      <c r="HP513" s="29"/>
      <c r="HQ513" s="29"/>
      <c r="HR513" s="29"/>
      <c r="HS513" s="29"/>
      <c r="HT513" s="29"/>
      <c r="HU513" s="29"/>
      <c r="HV513" s="29"/>
      <c r="HW513" s="29"/>
      <c r="HX513" s="29"/>
      <c r="HY513" s="29"/>
      <c r="HZ513" s="29"/>
      <c r="IA513" s="29"/>
      <c r="IB513" s="29"/>
      <c r="IC513" s="29"/>
      <c r="ID513" s="29"/>
      <c r="IE513" s="29"/>
      <c r="IF513" s="29"/>
      <c r="IG513" s="29"/>
      <c r="IH513" s="29"/>
      <c r="II513" s="29"/>
      <c r="IJ513" s="29"/>
      <c r="IK513" s="29"/>
      <c r="IL513" s="29"/>
      <c r="IM513" s="29"/>
      <c r="IN513" s="29"/>
      <c r="IO513" s="29"/>
      <c r="IP513" s="29"/>
      <c r="IQ513" s="29"/>
      <c r="IR513" s="29"/>
      <c r="IS513" s="29"/>
      <c r="IT513" s="29"/>
      <c r="IU513" s="29"/>
      <c r="IV513" s="29"/>
      <c r="IW513" s="29"/>
      <c r="IX513" s="29"/>
      <c r="IY513" s="29"/>
      <c r="IZ513" s="29"/>
      <c r="JA513" s="29"/>
      <c r="JB513" s="29"/>
      <c r="JC513" s="29"/>
      <c r="JD513" s="29"/>
      <c r="JE513" s="29"/>
      <c r="JF513" s="29"/>
      <c r="JG513" s="29"/>
      <c r="JH513" s="29"/>
      <c r="JI513" s="29"/>
      <c r="JJ513" s="29"/>
      <c r="JK513" s="29"/>
      <c r="JL513" s="29"/>
      <c r="JM513" s="29"/>
      <c r="JN513" s="29"/>
      <c r="JO513" s="29"/>
      <c r="JP513" s="29"/>
      <c r="JQ513" s="29"/>
      <c r="JR513" s="29"/>
      <c r="JS513" s="29"/>
      <c r="JT513" s="29"/>
      <c r="JU513" s="29"/>
      <c r="JV513" s="29"/>
      <c r="JW513" s="29"/>
      <c r="JX513" s="29"/>
      <c r="JY513" s="29"/>
      <c r="JZ513" s="29"/>
      <c r="KA513" s="29"/>
      <c r="KB513" s="29"/>
      <c r="KC513" s="29"/>
      <c r="KD513" s="29"/>
      <c r="KE513" s="29"/>
      <c r="KF513" s="29"/>
      <c r="KG513" s="29"/>
      <c r="KH513" s="29"/>
      <c r="KI513" s="29"/>
      <c r="KJ513" s="29"/>
      <c r="KK513" s="29"/>
      <c r="KL513" s="29"/>
      <c r="KM513" s="29"/>
      <c r="KN513" s="29"/>
      <c r="KO513" s="29"/>
      <c r="KP513" s="29"/>
      <c r="KQ513" s="29"/>
      <c r="KR513" s="29"/>
      <c r="KS513" s="29"/>
      <c r="KT513" s="29"/>
      <c r="KU513" s="29"/>
      <c r="KV513" s="29"/>
      <c r="KW513" s="29"/>
      <c r="KX513" s="29"/>
      <c r="KY513" s="29"/>
      <c r="KZ513" s="29"/>
      <c r="LA513" s="29"/>
      <c r="LB513" s="29"/>
      <c r="LC513" s="29"/>
      <c r="LD513" s="29"/>
      <c r="LE513" s="29"/>
      <c r="LF513" s="29"/>
      <c r="LG513" s="29"/>
      <c r="LH513" s="29"/>
      <c r="LI513" s="29"/>
      <c r="LJ513" s="29"/>
      <c r="LK513" s="29"/>
      <c r="LL513" s="29"/>
      <c r="LM513" s="29"/>
      <c r="LN513" s="29"/>
      <c r="LO513" s="29"/>
      <c r="LP513" s="29"/>
      <c r="LQ513" s="29"/>
      <c r="LR513" s="29"/>
      <c r="LS513" s="29"/>
      <c r="LT513" s="29"/>
      <c r="LU513" s="29"/>
      <c r="LV513" s="29"/>
      <c r="LW513" s="29"/>
      <c r="LX513" s="29"/>
      <c r="LY513" s="29"/>
      <c r="LZ513" s="29"/>
      <c r="MA513" s="29"/>
      <c r="MB513" s="29"/>
      <c r="MC513" s="29"/>
      <c r="MD513" s="29"/>
      <c r="ME513" s="29"/>
      <c r="MF513" s="29"/>
      <c r="MG513" s="29"/>
      <c r="MH513" s="29"/>
      <c r="MI513" s="29"/>
      <c r="MJ513" s="29"/>
      <c r="MK513" s="29"/>
      <c r="ML513" s="29"/>
      <c r="MM513" s="29"/>
      <c r="MN513" s="29"/>
      <c r="MO513" s="29"/>
      <c r="MP513" s="29"/>
      <c r="MQ513" s="29"/>
      <c r="MR513" s="29"/>
      <c r="MS513" s="29"/>
      <c r="MT513" s="29"/>
      <c r="MU513" s="29"/>
      <c r="MV513" s="29"/>
      <c r="MW513" s="29"/>
      <c r="MX513" s="29"/>
      <c r="MY513" s="29"/>
      <c r="MZ513" s="29"/>
      <c r="NA513" s="29"/>
      <c r="NB513" s="29"/>
      <c r="NC513" s="29"/>
      <c r="ND513" s="29"/>
      <c r="NE513" s="29"/>
    </row>
    <row r="514" spans="1:369" ht="16.5" customHeight="1">
      <c r="A514" s="12" t="s">
        <v>6557</v>
      </c>
      <c r="B514" s="12"/>
      <c r="C514" s="30"/>
      <c r="D514" s="12"/>
      <c r="E514" s="35" t="s">
        <v>6700</v>
      </c>
      <c r="F514" s="14" t="s">
        <v>6122</v>
      </c>
      <c r="G514" s="14" t="s">
        <v>6122</v>
      </c>
      <c r="H514" s="15" t="s">
        <v>6568</v>
      </c>
      <c r="I514" s="15">
        <v>4</v>
      </c>
      <c r="J514" s="15">
        <v>0</v>
      </c>
      <c r="K514" s="15">
        <v>0</v>
      </c>
      <c r="L514" s="16" t="s">
        <v>6688</v>
      </c>
      <c r="M514" s="16"/>
      <c r="N514" s="16" t="s">
        <v>305</v>
      </c>
      <c r="O514" s="17">
        <v>56</v>
      </c>
      <c r="P514" s="17">
        <v>0</v>
      </c>
      <c r="Q514" s="17">
        <v>0</v>
      </c>
      <c r="R514" s="18" t="s">
        <v>6566</v>
      </c>
      <c r="S514" s="19">
        <v>60</v>
      </c>
      <c r="T514" s="19">
        <v>110</v>
      </c>
      <c r="U514" s="19">
        <v>1.0909090909090908</v>
      </c>
      <c r="V514" s="19">
        <v>100.83333333333334</v>
      </c>
      <c r="W514" s="20">
        <v>0.12</v>
      </c>
      <c r="X514" s="21">
        <v>26.88</v>
      </c>
      <c r="Y514" s="22" t="s">
        <v>33</v>
      </c>
      <c r="Z514" s="14" t="s">
        <v>5838</v>
      </c>
      <c r="AA514" s="24"/>
      <c r="AB514" s="14"/>
      <c r="AC514" s="14"/>
      <c r="AD514" s="25"/>
      <c r="AE514" s="26"/>
      <c r="AF514" s="27"/>
      <c r="AG514" s="28"/>
      <c r="AH514" s="28"/>
      <c r="AI514" s="28"/>
      <c r="AJ514" s="28"/>
      <c r="AK514" s="28"/>
      <c r="AL514" s="28"/>
      <c r="AM514" s="28"/>
      <c r="AN514" s="28"/>
      <c r="AO514" s="28"/>
      <c r="AP514" s="29"/>
      <c r="AQ514" s="29"/>
      <c r="AR514" s="29"/>
      <c r="AS514" s="29"/>
      <c r="AT514" s="29"/>
      <c r="AU514" s="29"/>
      <c r="AV514" s="29"/>
      <c r="AW514" s="29"/>
      <c r="AX514" s="29"/>
      <c r="AY514" s="29"/>
      <c r="AZ514" s="29"/>
      <c r="BA514" s="29"/>
      <c r="BB514" s="29"/>
      <c r="BC514" s="29"/>
      <c r="BD514" s="29"/>
      <c r="BE514" s="29"/>
      <c r="BF514" s="29"/>
      <c r="BG514" s="29"/>
      <c r="BH514" s="29"/>
      <c r="BI514" s="29"/>
      <c r="BJ514" s="29"/>
      <c r="BK514" s="29"/>
      <c r="BL514" s="29"/>
      <c r="BM514" s="29"/>
      <c r="BN514" s="29"/>
      <c r="BO514" s="29"/>
      <c r="BP514" s="29"/>
      <c r="BQ514" s="29"/>
      <c r="BR514" s="29"/>
      <c r="BS514" s="29"/>
      <c r="BT514" s="29"/>
      <c r="BU514" s="29"/>
      <c r="BV514" s="29"/>
      <c r="BW514" s="29"/>
      <c r="BX514" s="29"/>
      <c r="BY514" s="29"/>
      <c r="BZ514" s="29"/>
      <c r="CA514" s="29"/>
      <c r="CB514" s="29"/>
      <c r="CC514" s="29"/>
      <c r="CD514" s="29"/>
      <c r="CE514" s="29"/>
      <c r="CF514" s="29"/>
      <c r="CG514" s="29"/>
      <c r="CH514" s="29"/>
      <c r="CI514" s="29"/>
      <c r="CJ514" s="29"/>
      <c r="CK514" s="29"/>
      <c r="CL514" s="29"/>
      <c r="CM514" s="29"/>
      <c r="CN514" s="29"/>
      <c r="CO514" s="29"/>
      <c r="CP514" s="29"/>
      <c r="CQ514" s="29"/>
      <c r="CR514" s="29"/>
      <c r="CS514" s="29"/>
      <c r="CT514" s="29"/>
      <c r="CU514" s="29"/>
      <c r="CV514" s="29"/>
      <c r="CW514" s="29"/>
      <c r="CX514" s="29"/>
      <c r="CY514" s="29"/>
      <c r="CZ514" s="29"/>
      <c r="DA514" s="29"/>
      <c r="DB514" s="29"/>
      <c r="DC514" s="29"/>
      <c r="DD514" s="29"/>
      <c r="DE514" s="29"/>
      <c r="DF514" s="29"/>
      <c r="DG514" s="29"/>
      <c r="DH514" s="29"/>
      <c r="DI514" s="29"/>
      <c r="DJ514" s="29"/>
      <c r="DK514" s="29"/>
      <c r="DL514" s="29"/>
      <c r="DM514" s="29"/>
      <c r="DN514" s="29"/>
      <c r="DO514" s="29"/>
      <c r="DP514" s="29"/>
      <c r="DQ514" s="29"/>
      <c r="DR514" s="29"/>
      <c r="DS514" s="29"/>
      <c r="DT514" s="29"/>
      <c r="DU514" s="29"/>
      <c r="DV514" s="29"/>
      <c r="DW514" s="29"/>
      <c r="DX514" s="29"/>
      <c r="DY514" s="29"/>
      <c r="DZ514" s="29"/>
      <c r="EA514" s="29"/>
      <c r="EB514" s="29"/>
      <c r="EC514" s="29"/>
      <c r="ED514" s="29"/>
      <c r="EE514" s="29"/>
      <c r="EF514" s="29"/>
      <c r="EG514" s="29"/>
      <c r="EH514" s="29"/>
      <c r="EI514" s="29"/>
      <c r="EJ514" s="29"/>
      <c r="EK514" s="29"/>
      <c r="EL514" s="29"/>
      <c r="EM514" s="29"/>
      <c r="EN514" s="29"/>
      <c r="EO514" s="29"/>
      <c r="EP514" s="29"/>
      <c r="EQ514" s="29"/>
      <c r="ER514" s="29"/>
      <c r="ES514" s="29"/>
      <c r="ET514" s="29"/>
      <c r="EU514" s="29"/>
      <c r="EV514" s="29"/>
      <c r="EW514" s="29"/>
      <c r="EX514" s="29"/>
      <c r="EY514" s="29"/>
      <c r="EZ514" s="29"/>
      <c r="FA514" s="29"/>
      <c r="FB514" s="29"/>
      <c r="FC514" s="29"/>
      <c r="FD514" s="29"/>
      <c r="FE514" s="29"/>
      <c r="FF514" s="29"/>
      <c r="FG514" s="29"/>
      <c r="FH514" s="29"/>
      <c r="FI514" s="29"/>
      <c r="FJ514" s="29"/>
      <c r="FK514" s="29"/>
      <c r="FL514" s="29"/>
      <c r="FM514" s="29"/>
      <c r="FN514" s="29"/>
      <c r="FO514" s="29"/>
      <c r="FP514" s="29"/>
      <c r="FQ514" s="29"/>
      <c r="FR514" s="29"/>
      <c r="FS514" s="29"/>
      <c r="FT514" s="29"/>
      <c r="FU514" s="29"/>
      <c r="FV514" s="29"/>
      <c r="FW514" s="29"/>
      <c r="FX514" s="29"/>
      <c r="FY514" s="29"/>
      <c r="FZ514" s="29"/>
      <c r="GA514" s="29"/>
      <c r="GB514" s="29"/>
      <c r="GC514" s="29"/>
      <c r="GD514" s="29"/>
      <c r="GE514" s="29"/>
      <c r="GF514" s="29"/>
      <c r="GG514" s="29"/>
      <c r="GH514" s="29"/>
      <c r="GI514" s="29"/>
      <c r="GJ514" s="29"/>
      <c r="GK514" s="29"/>
      <c r="GL514" s="29"/>
      <c r="GM514" s="29"/>
      <c r="GN514" s="29"/>
      <c r="GO514" s="29"/>
      <c r="GP514" s="29"/>
      <c r="GQ514" s="29"/>
      <c r="GR514" s="29"/>
      <c r="GS514" s="29"/>
      <c r="GT514" s="29"/>
      <c r="GU514" s="29"/>
      <c r="GV514" s="29"/>
      <c r="GW514" s="29"/>
      <c r="GX514" s="29"/>
      <c r="GY514" s="29"/>
      <c r="GZ514" s="29"/>
      <c r="HA514" s="29"/>
      <c r="HB514" s="29"/>
      <c r="HC514" s="29"/>
      <c r="HD514" s="29"/>
      <c r="HE514" s="29"/>
      <c r="HF514" s="29"/>
      <c r="HG514" s="29"/>
      <c r="HH514" s="29"/>
      <c r="HI514" s="29"/>
      <c r="HJ514" s="29"/>
      <c r="HK514" s="29"/>
      <c r="HL514" s="29"/>
      <c r="HM514" s="29"/>
      <c r="HN514" s="29"/>
      <c r="HO514" s="29"/>
      <c r="HP514" s="29"/>
      <c r="HQ514" s="29"/>
      <c r="HR514" s="29"/>
      <c r="HS514" s="29"/>
      <c r="HT514" s="29"/>
      <c r="HU514" s="29"/>
      <c r="HV514" s="29"/>
      <c r="HW514" s="29"/>
      <c r="HX514" s="29"/>
      <c r="HY514" s="29"/>
      <c r="HZ514" s="29"/>
      <c r="IA514" s="29"/>
      <c r="IB514" s="29"/>
      <c r="IC514" s="29"/>
      <c r="ID514" s="29"/>
      <c r="IE514" s="29"/>
      <c r="IF514" s="29"/>
      <c r="IG514" s="29"/>
      <c r="IH514" s="29"/>
      <c r="II514" s="29"/>
      <c r="IJ514" s="29"/>
      <c r="IK514" s="29"/>
      <c r="IL514" s="29"/>
      <c r="IM514" s="29"/>
      <c r="IN514" s="29"/>
      <c r="IO514" s="29"/>
      <c r="IP514" s="29"/>
      <c r="IQ514" s="29"/>
      <c r="IR514" s="29"/>
      <c r="IS514" s="29"/>
      <c r="IT514" s="29"/>
      <c r="IU514" s="29"/>
      <c r="IV514" s="29"/>
      <c r="IW514" s="29"/>
      <c r="IX514" s="29"/>
      <c r="IY514" s="29"/>
      <c r="IZ514" s="29"/>
      <c r="JA514" s="29"/>
      <c r="JB514" s="29"/>
      <c r="JC514" s="29"/>
      <c r="JD514" s="29"/>
      <c r="JE514" s="29"/>
      <c r="JF514" s="29"/>
      <c r="JG514" s="29"/>
      <c r="JH514" s="29"/>
      <c r="JI514" s="29"/>
      <c r="JJ514" s="29"/>
      <c r="JK514" s="29"/>
      <c r="JL514" s="29"/>
      <c r="JM514" s="29"/>
      <c r="JN514" s="29"/>
      <c r="JO514" s="29"/>
      <c r="JP514" s="29"/>
      <c r="JQ514" s="29"/>
      <c r="JR514" s="29"/>
      <c r="JS514" s="29"/>
      <c r="JT514" s="29"/>
      <c r="JU514" s="29"/>
      <c r="JV514" s="29"/>
      <c r="JW514" s="29"/>
      <c r="JX514" s="29"/>
      <c r="JY514" s="29"/>
      <c r="JZ514" s="29"/>
      <c r="KA514" s="29"/>
      <c r="KB514" s="29"/>
      <c r="KC514" s="29"/>
      <c r="KD514" s="29"/>
      <c r="KE514" s="29"/>
      <c r="KF514" s="29"/>
      <c r="KG514" s="29"/>
      <c r="KH514" s="29"/>
      <c r="KI514" s="29"/>
      <c r="KJ514" s="29"/>
      <c r="KK514" s="29"/>
      <c r="KL514" s="29"/>
      <c r="KM514" s="29"/>
      <c r="KN514" s="29"/>
      <c r="KO514" s="29"/>
      <c r="KP514" s="29"/>
      <c r="KQ514" s="29"/>
      <c r="KR514" s="29"/>
      <c r="KS514" s="29"/>
      <c r="KT514" s="29"/>
      <c r="KU514" s="29"/>
      <c r="KV514" s="29"/>
      <c r="KW514" s="29"/>
      <c r="KX514" s="29"/>
      <c r="KY514" s="29"/>
      <c r="KZ514" s="29"/>
      <c r="LA514" s="29"/>
      <c r="LB514" s="29"/>
      <c r="LC514" s="29"/>
      <c r="LD514" s="29"/>
      <c r="LE514" s="29"/>
      <c r="LF514" s="29"/>
      <c r="LG514" s="29"/>
      <c r="LH514" s="29"/>
      <c r="LI514" s="29"/>
      <c r="LJ514" s="29"/>
      <c r="LK514" s="29"/>
      <c r="LL514" s="29"/>
      <c r="LM514" s="29"/>
      <c r="LN514" s="29"/>
      <c r="LO514" s="29"/>
      <c r="LP514" s="29"/>
      <c r="LQ514" s="29"/>
      <c r="LR514" s="29"/>
      <c r="LS514" s="29"/>
      <c r="LT514" s="29"/>
      <c r="LU514" s="29"/>
      <c r="LV514" s="29"/>
      <c r="LW514" s="29"/>
      <c r="LX514" s="29"/>
      <c r="LY514" s="29"/>
      <c r="LZ514" s="29"/>
      <c r="MA514" s="29"/>
      <c r="MB514" s="29"/>
      <c r="MC514" s="29"/>
      <c r="MD514" s="29"/>
      <c r="ME514" s="29"/>
      <c r="MF514" s="29"/>
      <c r="MG514" s="29"/>
      <c r="MH514" s="29"/>
      <c r="MI514" s="29"/>
      <c r="MJ514" s="29"/>
      <c r="MK514" s="29"/>
      <c r="ML514" s="29"/>
      <c r="MM514" s="29"/>
      <c r="MN514" s="29"/>
      <c r="MO514" s="29"/>
      <c r="MP514" s="29"/>
      <c r="MQ514" s="29"/>
      <c r="MR514" s="29"/>
      <c r="MS514" s="29"/>
      <c r="MT514" s="29"/>
      <c r="MU514" s="29"/>
      <c r="MV514" s="29"/>
      <c r="MW514" s="29"/>
      <c r="MX514" s="29"/>
      <c r="MY514" s="29"/>
      <c r="MZ514" s="29"/>
      <c r="NA514" s="29"/>
      <c r="NB514" s="29"/>
      <c r="NC514" s="29"/>
      <c r="ND514" s="29"/>
      <c r="NE514" s="29"/>
    </row>
    <row r="515" spans="1:369" ht="16.5" customHeight="1">
      <c r="A515" s="12" t="s">
        <v>6557</v>
      </c>
      <c r="B515" s="12"/>
      <c r="C515" s="30"/>
      <c r="D515" s="12"/>
      <c r="E515" s="35" t="s">
        <v>6643</v>
      </c>
      <c r="F515" s="14" t="s">
        <v>785</v>
      </c>
      <c r="G515" s="14" t="s">
        <v>6644</v>
      </c>
      <c r="H515" s="15" t="s">
        <v>6590</v>
      </c>
      <c r="I515" s="15">
        <v>4</v>
      </c>
      <c r="J515" s="15">
        <v>0</v>
      </c>
      <c r="K515" s="15">
        <v>0</v>
      </c>
      <c r="L515" s="16" t="s">
        <v>6583</v>
      </c>
      <c r="M515" s="16"/>
      <c r="N515" s="16" t="s">
        <v>2626</v>
      </c>
      <c r="O515" s="17">
        <v>195</v>
      </c>
      <c r="P515" s="17">
        <v>0</v>
      </c>
      <c r="Q515" s="17">
        <v>0</v>
      </c>
      <c r="R515" s="18" t="s">
        <v>6566</v>
      </c>
      <c r="S515" s="19">
        <v>60</v>
      </c>
      <c r="T515" s="19">
        <v>110</v>
      </c>
      <c r="U515" s="19">
        <v>0.32727272727272727</v>
      </c>
      <c r="V515" s="19">
        <v>336.11111111111109</v>
      </c>
      <c r="W515" s="20">
        <v>3.5999999999999997E-2</v>
      </c>
      <c r="X515" s="21">
        <v>28.08</v>
      </c>
      <c r="Y515" s="22" t="s">
        <v>33</v>
      </c>
      <c r="Z515" s="14" t="s">
        <v>5838</v>
      </c>
      <c r="AA515" s="24"/>
      <c r="AB515" s="14"/>
      <c r="AC515" s="14"/>
      <c r="AD515" s="25"/>
      <c r="AE515" s="26"/>
      <c r="AF515" s="27"/>
      <c r="AG515" s="28"/>
      <c r="AH515" s="28"/>
      <c r="AI515" s="28"/>
      <c r="AJ515" s="28"/>
      <c r="AK515" s="28"/>
      <c r="AL515" s="28"/>
      <c r="AM515" s="28"/>
      <c r="AN515" s="28"/>
      <c r="AO515" s="28"/>
      <c r="AP515" s="29"/>
      <c r="AQ515" s="29"/>
      <c r="AR515" s="29"/>
      <c r="AS515" s="29"/>
      <c r="AT515" s="29"/>
      <c r="AU515" s="29"/>
      <c r="AV515" s="29"/>
      <c r="AW515" s="29"/>
      <c r="AX515" s="29"/>
      <c r="AY515" s="29"/>
      <c r="AZ515" s="29"/>
      <c r="BA515" s="29"/>
      <c r="BB515" s="29"/>
      <c r="BC515" s="29"/>
      <c r="BD515" s="29"/>
      <c r="BE515" s="29"/>
      <c r="BF515" s="29"/>
      <c r="BG515" s="29"/>
      <c r="BH515" s="29"/>
      <c r="BI515" s="29"/>
      <c r="BJ515" s="29"/>
      <c r="BK515" s="29"/>
      <c r="BL515" s="29"/>
      <c r="BM515" s="29"/>
      <c r="BN515" s="29"/>
      <c r="BO515" s="29"/>
      <c r="BP515" s="29"/>
      <c r="BQ515" s="29"/>
      <c r="BR515" s="29"/>
      <c r="BS515" s="29"/>
      <c r="BT515" s="29"/>
      <c r="BU515" s="29"/>
      <c r="BV515" s="29"/>
      <c r="BW515" s="29"/>
      <c r="BX515" s="29"/>
      <c r="BY515" s="29"/>
      <c r="BZ515" s="29"/>
      <c r="CA515" s="29"/>
      <c r="CB515" s="29"/>
      <c r="CC515" s="29"/>
      <c r="CD515" s="29"/>
      <c r="CE515" s="29"/>
      <c r="CF515" s="29"/>
      <c r="CG515" s="29"/>
      <c r="CH515" s="29"/>
      <c r="CI515" s="29"/>
      <c r="CJ515" s="29"/>
      <c r="CK515" s="29"/>
      <c r="CL515" s="29"/>
      <c r="CM515" s="29"/>
      <c r="CN515" s="29"/>
      <c r="CO515" s="29"/>
      <c r="CP515" s="29"/>
      <c r="CQ515" s="29"/>
      <c r="CR515" s="29"/>
      <c r="CS515" s="29"/>
      <c r="CT515" s="29"/>
      <c r="CU515" s="29"/>
      <c r="CV515" s="29"/>
      <c r="CW515" s="29"/>
      <c r="CX515" s="29"/>
      <c r="CY515" s="29"/>
      <c r="CZ515" s="29"/>
      <c r="DA515" s="29"/>
      <c r="DB515" s="29"/>
      <c r="DC515" s="29"/>
      <c r="DD515" s="29"/>
      <c r="DE515" s="29"/>
      <c r="DF515" s="29"/>
      <c r="DG515" s="29"/>
      <c r="DH515" s="29"/>
      <c r="DI515" s="29"/>
      <c r="DJ515" s="29"/>
      <c r="DK515" s="29"/>
      <c r="DL515" s="29"/>
      <c r="DM515" s="29"/>
      <c r="DN515" s="29"/>
      <c r="DO515" s="29"/>
      <c r="DP515" s="29"/>
      <c r="DQ515" s="29"/>
      <c r="DR515" s="29"/>
      <c r="DS515" s="29"/>
      <c r="DT515" s="29"/>
      <c r="DU515" s="29"/>
      <c r="DV515" s="29"/>
      <c r="DW515" s="29"/>
      <c r="DX515" s="29"/>
      <c r="DY515" s="29"/>
      <c r="DZ515" s="29"/>
      <c r="EA515" s="29"/>
      <c r="EB515" s="29"/>
      <c r="EC515" s="29"/>
      <c r="ED515" s="29"/>
      <c r="EE515" s="29"/>
      <c r="EF515" s="29"/>
      <c r="EG515" s="29"/>
      <c r="EH515" s="29"/>
      <c r="EI515" s="29"/>
      <c r="EJ515" s="29"/>
      <c r="EK515" s="29"/>
      <c r="EL515" s="29"/>
      <c r="EM515" s="29"/>
      <c r="EN515" s="29"/>
      <c r="EO515" s="29"/>
      <c r="EP515" s="29"/>
      <c r="EQ515" s="29"/>
      <c r="ER515" s="29"/>
      <c r="ES515" s="29"/>
      <c r="ET515" s="29"/>
      <c r="EU515" s="29"/>
      <c r="EV515" s="29"/>
      <c r="EW515" s="29"/>
      <c r="EX515" s="29"/>
      <c r="EY515" s="29"/>
      <c r="EZ515" s="29"/>
      <c r="FA515" s="29"/>
      <c r="FB515" s="29"/>
      <c r="FC515" s="29"/>
      <c r="FD515" s="29"/>
      <c r="FE515" s="29"/>
      <c r="FF515" s="29"/>
      <c r="FG515" s="29"/>
      <c r="FH515" s="29"/>
      <c r="FI515" s="29"/>
      <c r="FJ515" s="29"/>
      <c r="FK515" s="29"/>
      <c r="FL515" s="29"/>
      <c r="FM515" s="29"/>
      <c r="FN515" s="29"/>
      <c r="FO515" s="29"/>
      <c r="FP515" s="29"/>
      <c r="FQ515" s="29"/>
      <c r="FR515" s="29"/>
      <c r="FS515" s="29"/>
      <c r="FT515" s="29"/>
      <c r="FU515" s="29"/>
      <c r="FV515" s="29"/>
      <c r="FW515" s="29"/>
      <c r="FX515" s="29"/>
      <c r="FY515" s="29"/>
      <c r="FZ515" s="29"/>
      <c r="GA515" s="29"/>
      <c r="GB515" s="29"/>
      <c r="GC515" s="29"/>
      <c r="GD515" s="29"/>
      <c r="GE515" s="29"/>
      <c r="GF515" s="29"/>
      <c r="GG515" s="29"/>
      <c r="GH515" s="29"/>
      <c r="GI515" s="29"/>
      <c r="GJ515" s="29"/>
      <c r="GK515" s="29"/>
      <c r="GL515" s="29"/>
      <c r="GM515" s="29"/>
      <c r="GN515" s="29"/>
      <c r="GO515" s="29"/>
      <c r="GP515" s="29"/>
      <c r="GQ515" s="29"/>
      <c r="GR515" s="29"/>
      <c r="GS515" s="29"/>
      <c r="GT515" s="29"/>
      <c r="GU515" s="29"/>
      <c r="GV515" s="29"/>
      <c r="GW515" s="29"/>
      <c r="GX515" s="29"/>
      <c r="GY515" s="29"/>
      <c r="GZ515" s="29"/>
      <c r="HA515" s="29"/>
      <c r="HB515" s="29"/>
      <c r="HC515" s="29"/>
      <c r="HD515" s="29"/>
      <c r="HE515" s="29"/>
      <c r="HF515" s="29"/>
      <c r="HG515" s="29"/>
      <c r="HH515" s="29"/>
      <c r="HI515" s="29"/>
      <c r="HJ515" s="29"/>
      <c r="HK515" s="29"/>
      <c r="HL515" s="29"/>
      <c r="HM515" s="29"/>
      <c r="HN515" s="29"/>
      <c r="HO515" s="29"/>
      <c r="HP515" s="29"/>
      <c r="HQ515" s="29"/>
      <c r="HR515" s="29"/>
      <c r="HS515" s="29"/>
      <c r="HT515" s="29"/>
      <c r="HU515" s="29"/>
      <c r="HV515" s="29"/>
      <c r="HW515" s="29"/>
      <c r="HX515" s="29"/>
      <c r="HY515" s="29"/>
      <c r="HZ515" s="29"/>
      <c r="IA515" s="29"/>
      <c r="IB515" s="29"/>
      <c r="IC515" s="29"/>
      <c r="ID515" s="29"/>
      <c r="IE515" s="29"/>
      <c r="IF515" s="29"/>
      <c r="IG515" s="29"/>
      <c r="IH515" s="29"/>
      <c r="II515" s="29"/>
      <c r="IJ515" s="29"/>
      <c r="IK515" s="29"/>
      <c r="IL515" s="29"/>
      <c r="IM515" s="29"/>
      <c r="IN515" s="29"/>
      <c r="IO515" s="29"/>
      <c r="IP515" s="29"/>
      <c r="IQ515" s="29"/>
      <c r="IR515" s="29"/>
      <c r="IS515" s="29"/>
      <c r="IT515" s="29"/>
      <c r="IU515" s="29"/>
      <c r="IV515" s="29"/>
      <c r="IW515" s="29"/>
      <c r="IX515" s="29"/>
      <c r="IY515" s="29"/>
      <c r="IZ515" s="29"/>
      <c r="JA515" s="29"/>
      <c r="JB515" s="29"/>
      <c r="JC515" s="29"/>
      <c r="JD515" s="29"/>
      <c r="JE515" s="29"/>
      <c r="JF515" s="29"/>
      <c r="JG515" s="29"/>
      <c r="JH515" s="29"/>
      <c r="JI515" s="29"/>
      <c r="JJ515" s="29"/>
      <c r="JK515" s="29"/>
      <c r="JL515" s="29"/>
      <c r="JM515" s="29"/>
      <c r="JN515" s="29"/>
      <c r="JO515" s="29"/>
      <c r="JP515" s="29"/>
      <c r="JQ515" s="29"/>
      <c r="JR515" s="29"/>
      <c r="JS515" s="29"/>
      <c r="JT515" s="29"/>
      <c r="JU515" s="29"/>
      <c r="JV515" s="29"/>
      <c r="JW515" s="29"/>
      <c r="JX515" s="29"/>
      <c r="JY515" s="29"/>
      <c r="JZ515" s="29"/>
      <c r="KA515" s="29"/>
      <c r="KB515" s="29"/>
      <c r="KC515" s="29"/>
      <c r="KD515" s="29"/>
      <c r="KE515" s="29"/>
      <c r="KF515" s="29"/>
      <c r="KG515" s="29"/>
      <c r="KH515" s="29"/>
      <c r="KI515" s="29"/>
      <c r="KJ515" s="29"/>
      <c r="KK515" s="29"/>
      <c r="KL515" s="29"/>
      <c r="KM515" s="29"/>
      <c r="KN515" s="29"/>
      <c r="KO515" s="29"/>
      <c r="KP515" s="29"/>
      <c r="KQ515" s="29"/>
      <c r="KR515" s="29"/>
      <c r="KS515" s="29"/>
      <c r="KT515" s="29"/>
      <c r="KU515" s="29"/>
      <c r="KV515" s="29"/>
      <c r="KW515" s="29"/>
      <c r="KX515" s="29"/>
      <c r="KY515" s="29"/>
      <c r="KZ515" s="29"/>
      <c r="LA515" s="29"/>
      <c r="LB515" s="29"/>
      <c r="LC515" s="29"/>
      <c r="LD515" s="29"/>
      <c r="LE515" s="29"/>
      <c r="LF515" s="29"/>
      <c r="LG515" s="29"/>
      <c r="LH515" s="29"/>
      <c r="LI515" s="29"/>
      <c r="LJ515" s="29"/>
      <c r="LK515" s="29"/>
      <c r="LL515" s="29"/>
      <c r="LM515" s="29"/>
      <c r="LN515" s="29"/>
      <c r="LO515" s="29"/>
      <c r="LP515" s="29"/>
      <c r="LQ515" s="29"/>
      <c r="LR515" s="29"/>
      <c r="LS515" s="29"/>
      <c r="LT515" s="29"/>
      <c r="LU515" s="29"/>
      <c r="LV515" s="29"/>
      <c r="LW515" s="29"/>
      <c r="LX515" s="29"/>
      <c r="LY515" s="29"/>
      <c r="LZ515" s="29"/>
      <c r="MA515" s="29"/>
      <c r="MB515" s="29"/>
      <c r="MC515" s="29"/>
      <c r="MD515" s="29"/>
      <c r="ME515" s="29"/>
      <c r="MF515" s="29"/>
      <c r="MG515" s="29"/>
      <c r="MH515" s="29"/>
      <c r="MI515" s="29"/>
      <c r="MJ515" s="29"/>
      <c r="MK515" s="29"/>
      <c r="ML515" s="29"/>
      <c r="MM515" s="29"/>
      <c r="MN515" s="29"/>
      <c r="MO515" s="29"/>
      <c r="MP515" s="29"/>
      <c r="MQ515" s="29"/>
      <c r="MR515" s="29"/>
      <c r="MS515" s="29"/>
      <c r="MT515" s="29"/>
      <c r="MU515" s="29"/>
      <c r="MV515" s="29"/>
      <c r="MW515" s="29"/>
      <c r="MX515" s="29"/>
      <c r="MY515" s="29"/>
      <c r="MZ515" s="29"/>
      <c r="NA515" s="29"/>
      <c r="NB515" s="29"/>
      <c r="NC515" s="29"/>
      <c r="ND515" s="29"/>
      <c r="NE515" s="29"/>
    </row>
    <row r="516" spans="1:369" ht="16.5" customHeight="1">
      <c r="A516" s="12" t="s">
        <v>6557</v>
      </c>
      <c r="B516" s="12"/>
      <c r="C516" s="30"/>
      <c r="D516" s="12"/>
      <c r="E516" s="35" t="s">
        <v>3524</v>
      </c>
      <c r="F516" s="14" t="s">
        <v>125</v>
      </c>
      <c r="G516" s="14" t="s">
        <v>6718</v>
      </c>
      <c r="H516" s="15" t="s">
        <v>6582</v>
      </c>
      <c r="I516" s="15">
        <v>1</v>
      </c>
      <c r="J516" s="15">
        <v>0</v>
      </c>
      <c r="K516" s="15">
        <v>0</v>
      </c>
      <c r="L516" s="16" t="s">
        <v>6707</v>
      </c>
      <c r="M516" s="16"/>
      <c r="N516" s="16" t="s">
        <v>45</v>
      </c>
      <c r="O516" s="17">
        <v>240</v>
      </c>
      <c r="P516" s="17">
        <v>0</v>
      </c>
      <c r="Q516" s="17">
        <v>0</v>
      </c>
      <c r="R516" s="18" t="s">
        <v>6566</v>
      </c>
      <c r="S516" s="19" t="s">
        <v>89</v>
      </c>
      <c r="T516" s="19">
        <v>110</v>
      </c>
      <c r="U516" s="19">
        <v>0.27272727272727271</v>
      </c>
      <c r="V516" s="19">
        <v>403.33333333333337</v>
      </c>
      <c r="W516" s="20">
        <v>0.03</v>
      </c>
      <c r="X516" s="21">
        <v>7.1999999999999993</v>
      </c>
      <c r="Y516" s="22" t="s">
        <v>33</v>
      </c>
      <c r="Z516" s="14" t="s">
        <v>5838</v>
      </c>
      <c r="AA516" s="24"/>
      <c r="AB516" s="14"/>
      <c r="AC516" s="14"/>
      <c r="AD516" s="25"/>
      <c r="AE516" s="26"/>
      <c r="AF516" s="27"/>
      <c r="AG516" s="28"/>
      <c r="AH516" s="28"/>
      <c r="AI516" s="28"/>
      <c r="AJ516" s="28"/>
      <c r="AK516" s="28"/>
      <c r="AL516" s="28"/>
      <c r="AM516" s="28"/>
      <c r="AN516" s="28"/>
      <c r="AO516" s="28"/>
      <c r="AP516" s="29"/>
      <c r="AQ516" s="29"/>
      <c r="AR516" s="29"/>
      <c r="AS516" s="29"/>
      <c r="AT516" s="29"/>
      <c r="AU516" s="29"/>
      <c r="AV516" s="29"/>
      <c r="AW516" s="29"/>
      <c r="AX516" s="29"/>
      <c r="AY516" s="29"/>
      <c r="AZ516" s="29"/>
      <c r="BA516" s="29"/>
      <c r="BB516" s="29"/>
      <c r="BC516" s="29"/>
      <c r="BD516" s="29"/>
      <c r="BE516" s="29"/>
      <c r="BF516" s="29"/>
      <c r="BG516" s="29"/>
      <c r="BH516" s="29"/>
      <c r="BI516" s="29"/>
      <c r="BJ516" s="29"/>
      <c r="BK516" s="29"/>
      <c r="BL516" s="29"/>
      <c r="BM516" s="29"/>
      <c r="BN516" s="29"/>
      <c r="BO516" s="29"/>
      <c r="BP516" s="29"/>
      <c r="BQ516" s="29"/>
      <c r="BR516" s="29"/>
      <c r="BS516" s="29"/>
      <c r="BT516" s="29"/>
      <c r="BU516" s="29"/>
      <c r="BV516" s="29"/>
      <c r="BW516" s="29"/>
      <c r="BX516" s="29"/>
      <c r="BY516" s="29"/>
      <c r="BZ516" s="29"/>
      <c r="CA516" s="29"/>
      <c r="CB516" s="29"/>
      <c r="CC516" s="29"/>
      <c r="CD516" s="29"/>
      <c r="CE516" s="29"/>
      <c r="CF516" s="29"/>
      <c r="CG516" s="29"/>
      <c r="CH516" s="29"/>
      <c r="CI516" s="29"/>
      <c r="CJ516" s="29"/>
      <c r="CK516" s="29"/>
      <c r="CL516" s="29"/>
      <c r="CM516" s="29"/>
      <c r="CN516" s="29"/>
      <c r="CO516" s="29"/>
      <c r="CP516" s="29"/>
      <c r="CQ516" s="29"/>
      <c r="CR516" s="29"/>
      <c r="CS516" s="29"/>
      <c r="CT516" s="29"/>
      <c r="CU516" s="29"/>
      <c r="CV516" s="29"/>
      <c r="CW516" s="29"/>
      <c r="CX516" s="29"/>
      <c r="CY516" s="29"/>
      <c r="CZ516" s="29"/>
      <c r="DA516" s="29"/>
      <c r="DB516" s="29"/>
      <c r="DC516" s="29"/>
      <c r="DD516" s="29"/>
      <c r="DE516" s="29"/>
      <c r="DF516" s="29"/>
      <c r="DG516" s="29"/>
      <c r="DH516" s="29"/>
      <c r="DI516" s="29"/>
      <c r="DJ516" s="29"/>
      <c r="DK516" s="29"/>
      <c r="DL516" s="29"/>
      <c r="DM516" s="29"/>
      <c r="DN516" s="29"/>
      <c r="DO516" s="29"/>
      <c r="DP516" s="29"/>
      <c r="DQ516" s="29"/>
      <c r="DR516" s="29"/>
      <c r="DS516" s="29"/>
      <c r="DT516" s="29"/>
      <c r="DU516" s="29"/>
      <c r="DV516" s="29"/>
      <c r="DW516" s="29"/>
      <c r="DX516" s="29"/>
      <c r="DY516" s="29"/>
      <c r="DZ516" s="29"/>
      <c r="EA516" s="29"/>
      <c r="EB516" s="29"/>
      <c r="EC516" s="29"/>
      <c r="ED516" s="29"/>
      <c r="EE516" s="29"/>
      <c r="EF516" s="29"/>
      <c r="EG516" s="29"/>
      <c r="EH516" s="29"/>
      <c r="EI516" s="29"/>
      <c r="EJ516" s="29"/>
      <c r="EK516" s="29"/>
      <c r="EL516" s="29"/>
      <c r="EM516" s="29"/>
      <c r="EN516" s="29"/>
      <c r="EO516" s="29"/>
      <c r="EP516" s="29"/>
      <c r="EQ516" s="29"/>
      <c r="ER516" s="29"/>
      <c r="ES516" s="29"/>
      <c r="ET516" s="29"/>
      <c r="EU516" s="29"/>
      <c r="EV516" s="29"/>
      <c r="EW516" s="29"/>
      <c r="EX516" s="29"/>
      <c r="EY516" s="29"/>
      <c r="EZ516" s="29"/>
      <c r="FA516" s="29"/>
      <c r="FB516" s="29"/>
      <c r="FC516" s="29"/>
      <c r="FD516" s="29"/>
      <c r="FE516" s="29"/>
      <c r="FF516" s="29"/>
      <c r="FG516" s="29"/>
      <c r="FH516" s="29"/>
      <c r="FI516" s="29"/>
      <c r="FJ516" s="29"/>
      <c r="FK516" s="29"/>
      <c r="FL516" s="29"/>
      <c r="FM516" s="29"/>
      <c r="FN516" s="29"/>
      <c r="FO516" s="29"/>
      <c r="FP516" s="29"/>
      <c r="FQ516" s="29"/>
      <c r="FR516" s="29"/>
      <c r="FS516" s="29"/>
      <c r="FT516" s="29"/>
      <c r="FU516" s="29"/>
      <c r="FV516" s="29"/>
      <c r="FW516" s="29"/>
      <c r="FX516" s="29"/>
      <c r="FY516" s="29"/>
      <c r="FZ516" s="29"/>
      <c r="GA516" s="29"/>
      <c r="GB516" s="29"/>
      <c r="GC516" s="29"/>
      <c r="GD516" s="29"/>
      <c r="GE516" s="29"/>
      <c r="GF516" s="29"/>
      <c r="GG516" s="29"/>
      <c r="GH516" s="29"/>
      <c r="GI516" s="29"/>
      <c r="GJ516" s="29"/>
      <c r="GK516" s="29"/>
      <c r="GL516" s="29"/>
      <c r="GM516" s="29"/>
      <c r="GN516" s="29"/>
      <c r="GO516" s="29"/>
      <c r="GP516" s="29"/>
      <c r="GQ516" s="29"/>
      <c r="GR516" s="29"/>
      <c r="GS516" s="29"/>
      <c r="GT516" s="29"/>
      <c r="GU516" s="29"/>
      <c r="GV516" s="29"/>
      <c r="GW516" s="29"/>
      <c r="GX516" s="29"/>
      <c r="GY516" s="29"/>
      <c r="GZ516" s="29"/>
      <c r="HA516" s="29"/>
      <c r="HB516" s="29"/>
      <c r="HC516" s="29"/>
      <c r="HD516" s="29"/>
      <c r="HE516" s="29"/>
      <c r="HF516" s="29"/>
      <c r="HG516" s="29"/>
      <c r="HH516" s="29"/>
      <c r="HI516" s="29"/>
      <c r="HJ516" s="29"/>
      <c r="HK516" s="29"/>
      <c r="HL516" s="29"/>
      <c r="HM516" s="29"/>
      <c r="HN516" s="29"/>
      <c r="HO516" s="29"/>
      <c r="HP516" s="29"/>
      <c r="HQ516" s="29"/>
      <c r="HR516" s="29"/>
      <c r="HS516" s="29"/>
      <c r="HT516" s="29"/>
      <c r="HU516" s="29"/>
      <c r="HV516" s="29"/>
      <c r="HW516" s="29"/>
      <c r="HX516" s="29"/>
      <c r="HY516" s="29"/>
      <c r="HZ516" s="29"/>
      <c r="IA516" s="29"/>
      <c r="IB516" s="29"/>
      <c r="IC516" s="29"/>
      <c r="ID516" s="29"/>
      <c r="IE516" s="29"/>
      <c r="IF516" s="29"/>
      <c r="IG516" s="29"/>
      <c r="IH516" s="29"/>
      <c r="II516" s="29"/>
      <c r="IJ516" s="29"/>
      <c r="IK516" s="29"/>
      <c r="IL516" s="29"/>
      <c r="IM516" s="29"/>
      <c r="IN516" s="29"/>
      <c r="IO516" s="29"/>
      <c r="IP516" s="29"/>
      <c r="IQ516" s="29"/>
      <c r="IR516" s="29"/>
      <c r="IS516" s="29"/>
      <c r="IT516" s="29"/>
      <c r="IU516" s="29"/>
      <c r="IV516" s="29"/>
      <c r="IW516" s="29"/>
      <c r="IX516" s="29"/>
      <c r="IY516" s="29"/>
      <c r="IZ516" s="29"/>
      <c r="JA516" s="29"/>
      <c r="JB516" s="29"/>
      <c r="JC516" s="29"/>
      <c r="JD516" s="29"/>
      <c r="JE516" s="29"/>
      <c r="JF516" s="29"/>
      <c r="JG516" s="29"/>
      <c r="JH516" s="29"/>
      <c r="JI516" s="29"/>
      <c r="JJ516" s="29"/>
      <c r="JK516" s="29"/>
      <c r="JL516" s="29"/>
      <c r="JM516" s="29"/>
      <c r="JN516" s="29"/>
      <c r="JO516" s="29"/>
      <c r="JP516" s="29"/>
      <c r="JQ516" s="29"/>
      <c r="JR516" s="29"/>
      <c r="JS516" s="29"/>
      <c r="JT516" s="29"/>
      <c r="JU516" s="29"/>
      <c r="JV516" s="29"/>
      <c r="JW516" s="29"/>
      <c r="JX516" s="29"/>
      <c r="JY516" s="29"/>
      <c r="JZ516" s="29"/>
      <c r="KA516" s="29"/>
      <c r="KB516" s="29"/>
      <c r="KC516" s="29"/>
      <c r="KD516" s="29"/>
      <c r="KE516" s="29"/>
      <c r="KF516" s="29"/>
      <c r="KG516" s="29"/>
      <c r="KH516" s="29"/>
      <c r="KI516" s="29"/>
      <c r="KJ516" s="29"/>
      <c r="KK516" s="29"/>
      <c r="KL516" s="29"/>
      <c r="KM516" s="29"/>
      <c r="KN516" s="29"/>
      <c r="KO516" s="29"/>
      <c r="KP516" s="29"/>
      <c r="KQ516" s="29"/>
      <c r="KR516" s="29"/>
      <c r="KS516" s="29"/>
      <c r="KT516" s="29"/>
      <c r="KU516" s="29"/>
      <c r="KV516" s="29"/>
      <c r="KW516" s="29"/>
      <c r="KX516" s="29"/>
      <c r="KY516" s="29"/>
      <c r="KZ516" s="29"/>
      <c r="LA516" s="29"/>
      <c r="LB516" s="29"/>
      <c r="LC516" s="29"/>
      <c r="LD516" s="29"/>
      <c r="LE516" s="29"/>
      <c r="LF516" s="29"/>
      <c r="LG516" s="29"/>
      <c r="LH516" s="29"/>
      <c r="LI516" s="29"/>
      <c r="LJ516" s="29"/>
      <c r="LK516" s="29"/>
      <c r="LL516" s="29"/>
      <c r="LM516" s="29"/>
      <c r="LN516" s="29"/>
      <c r="LO516" s="29"/>
      <c r="LP516" s="29"/>
      <c r="LQ516" s="29"/>
      <c r="LR516" s="29"/>
      <c r="LS516" s="29"/>
      <c r="LT516" s="29"/>
      <c r="LU516" s="29"/>
      <c r="LV516" s="29"/>
      <c r="LW516" s="29"/>
      <c r="LX516" s="29"/>
      <c r="LY516" s="29"/>
      <c r="LZ516" s="29"/>
      <c r="MA516" s="29"/>
      <c r="MB516" s="29"/>
      <c r="MC516" s="29"/>
      <c r="MD516" s="29"/>
      <c r="ME516" s="29"/>
      <c r="MF516" s="29"/>
      <c r="MG516" s="29"/>
      <c r="MH516" s="29"/>
      <c r="MI516" s="29"/>
      <c r="MJ516" s="29"/>
      <c r="MK516" s="29"/>
      <c r="ML516" s="29"/>
      <c r="MM516" s="29"/>
      <c r="MN516" s="29"/>
      <c r="MO516" s="29"/>
      <c r="MP516" s="29"/>
      <c r="MQ516" s="29"/>
      <c r="MR516" s="29"/>
      <c r="MS516" s="29"/>
      <c r="MT516" s="29"/>
      <c r="MU516" s="29"/>
      <c r="MV516" s="29"/>
      <c r="MW516" s="29"/>
      <c r="MX516" s="29"/>
      <c r="MY516" s="29"/>
      <c r="MZ516" s="29"/>
      <c r="NA516" s="29"/>
      <c r="NB516" s="29"/>
      <c r="NC516" s="29"/>
      <c r="ND516" s="29"/>
      <c r="NE516" s="29"/>
    </row>
    <row r="517" spans="1:369" ht="16.5" customHeight="1">
      <c r="A517" s="12" t="s">
        <v>6557</v>
      </c>
      <c r="B517" s="12"/>
      <c r="C517" s="30"/>
      <c r="D517" s="12"/>
      <c r="E517" s="35" t="s">
        <v>6690</v>
      </c>
      <c r="F517" s="14" t="s">
        <v>6122</v>
      </c>
      <c r="G517" s="14" t="s">
        <v>6122</v>
      </c>
      <c r="H517" s="15" t="s">
        <v>6568</v>
      </c>
      <c r="I517" s="15">
        <v>1</v>
      </c>
      <c r="J517" s="15">
        <v>0</v>
      </c>
      <c r="K517" s="15">
        <v>0</v>
      </c>
      <c r="L517" s="16" t="s">
        <v>6688</v>
      </c>
      <c r="M517" s="16"/>
      <c r="N517" s="16" t="s">
        <v>305</v>
      </c>
      <c r="O517" s="17">
        <v>56</v>
      </c>
      <c r="P517" s="17">
        <v>0</v>
      </c>
      <c r="Q517" s="17">
        <v>0</v>
      </c>
      <c r="R517" s="18" t="s">
        <v>6566</v>
      </c>
      <c r="S517" s="19">
        <v>60</v>
      </c>
      <c r="T517" s="19">
        <v>110</v>
      </c>
      <c r="U517" s="19">
        <v>1.2272727272727273</v>
      </c>
      <c r="V517" s="19">
        <v>89.629629629629633</v>
      </c>
      <c r="W517" s="20">
        <v>0.13500000000000001</v>
      </c>
      <c r="X517" s="21">
        <v>7.5600000000000005</v>
      </c>
      <c r="Y517" s="22" t="s">
        <v>33</v>
      </c>
      <c r="Z517" s="14" t="s">
        <v>5838</v>
      </c>
      <c r="AA517" s="24"/>
      <c r="AB517" s="14"/>
      <c r="AC517" s="14"/>
      <c r="AD517" s="25"/>
      <c r="AE517" s="26"/>
      <c r="AF517" s="27"/>
      <c r="AG517" s="28"/>
      <c r="AH517" s="28"/>
      <c r="AI517" s="28"/>
      <c r="AJ517" s="28"/>
      <c r="AK517" s="28"/>
      <c r="AL517" s="28"/>
      <c r="AM517" s="28"/>
      <c r="AN517" s="28"/>
      <c r="AO517" s="28"/>
      <c r="AP517" s="29"/>
      <c r="AQ517" s="29"/>
      <c r="AR517" s="29"/>
      <c r="AS517" s="29"/>
      <c r="AT517" s="29"/>
      <c r="AU517" s="29"/>
      <c r="AV517" s="29"/>
      <c r="AW517" s="29"/>
      <c r="AX517" s="29"/>
      <c r="AY517" s="29"/>
      <c r="AZ517" s="29"/>
      <c r="BA517" s="29"/>
      <c r="BB517" s="29"/>
      <c r="BC517" s="29"/>
      <c r="BD517" s="29"/>
      <c r="BE517" s="29"/>
      <c r="BF517" s="29"/>
      <c r="BG517" s="29"/>
      <c r="BH517" s="29"/>
      <c r="BI517" s="29"/>
      <c r="BJ517" s="29"/>
      <c r="BK517" s="29"/>
      <c r="BL517" s="29"/>
      <c r="BM517" s="29"/>
      <c r="BN517" s="29"/>
      <c r="BO517" s="29"/>
      <c r="BP517" s="29"/>
      <c r="BQ517" s="29"/>
      <c r="BR517" s="29"/>
      <c r="BS517" s="29"/>
      <c r="BT517" s="29"/>
      <c r="BU517" s="29"/>
      <c r="BV517" s="29"/>
      <c r="BW517" s="29"/>
      <c r="BX517" s="29"/>
      <c r="BY517" s="29"/>
      <c r="BZ517" s="29"/>
      <c r="CA517" s="29"/>
      <c r="CB517" s="29"/>
      <c r="CC517" s="29"/>
      <c r="CD517" s="29"/>
      <c r="CE517" s="29"/>
      <c r="CF517" s="29"/>
      <c r="CG517" s="29"/>
      <c r="CH517" s="29"/>
      <c r="CI517" s="29"/>
      <c r="CJ517" s="29"/>
      <c r="CK517" s="29"/>
      <c r="CL517" s="29"/>
      <c r="CM517" s="29"/>
      <c r="CN517" s="29"/>
      <c r="CO517" s="29"/>
      <c r="CP517" s="29"/>
      <c r="CQ517" s="29"/>
      <c r="CR517" s="29"/>
      <c r="CS517" s="29"/>
      <c r="CT517" s="29"/>
      <c r="CU517" s="29"/>
      <c r="CV517" s="29"/>
      <c r="CW517" s="29"/>
      <c r="CX517" s="29"/>
      <c r="CY517" s="29"/>
      <c r="CZ517" s="29"/>
      <c r="DA517" s="29"/>
      <c r="DB517" s="29"/>
      <c r="DC517" s="29"/>
      <c r="DD517" s="29"/>
      <c r="DE517" s="29"/>
      <c r="DF517" s="29"/>
      <c r="DG517" s="29"/>
      <c r="DH517" s="29"/>
      <c r="DI517" s="29"/>
      <c r="DJ517" s="29"/>
      <c r="DK517" s="29"/>
      <c r="DL517" s="29"/>
      <c r="DM517" s="29"/>
      <c r="DN517" s="29"/>
      <c r="DO517" s="29"/>
      <c r="DP517" s="29"/>
      <c r="DQ517" s="29"/>
      <c r="DR517" s="29"/>
      <c r="DS517" s="29"/>
      <c r="DT517" s="29"/>
      <c r="DU517" s="29"/>
      <c r="DV517" s="29"/>
      <c r="DW517" s="29"/>
      <c r="DX517" s="29"/>
      <c r="DY517" s="29"/>
      <c r="DZ517" s="29"/>
      <c r="EA517" s="29"/>
      <c r="EB517" s="29"/>
      <c r="EC517" s="29"/>
      <c r="ED517" s="29"/>
      <c r="EE517" s="29"/>
      <c r="EF517" s="29"/>
      <c r="EG517" s="29"/>
      <c r="EH517" s="29"/>
      <c r="EI517" s="29"/>
      <c r="EJ517" s="29"/>
      <c r="EK517" s="29"/>
      <c r="EL517" s="29"/>
      <c r="EM517" s="29"/>
      <c r="EN517" s="29"/>
      <c r="EO517" s="29"/>
      <c r="EP517" s="29"/>
      <c r="EQ517" s="29"/>
      <c r="ER517" s="29"/>
      <c r="ES517" s="29"/>
      <c r="ET517" s="29"/>
      <c r="EU517" s="29"/>
      <c r="EV517" s="29"/>
      <c r="EW517" s="29"/>
      <c r="EX517" s="29"/>
      <c r="EY517" s="29"/>
      <c r="EZ517" s="29"/>
      <c r="FA517" s="29"/>
      <c r="FB517" s="29"/>
      <c r="FC517" s="29"/>
      <c r="FD517" s="29"/>
      <c r="FE517" s="29"/>
      <c r="FF517" s="29"/>
      <c r="FG517" s="29"/>
      <c r="FH517" s="29"/>
      <c r="FI517" s="29"/>
      <c r="FJ517" s="29"/>
      <c r="FK517" s="29"/>
      <c r="FL517" s="29"/>
      <c r="FM517" s="29"/>
      <c r="FN517" s="29"/>
      <c r="FO517" s="29"/>
      <c r="FP517" s="29"/>
      <c r="FQ517" s="29"/>
      <c r="FR517" s="29"/>
      <c r="FS517" s="29"/>
      <c r="FT517" s="29"/>
      <c r="FU517" s="29"/>
      <c r="FV517" s="29"/>
      <c r="FW517" s="29"/>
      <c r="FX517" s="29"/>
      <c r="FY517" s="29"/>
      <c r="FZ517" s="29"/>
      <c r="GA517" s="29"/>
      <c r="GB517" s="29"/>
      <c r="GC517" s="29"/>
      <c r="GD517" s="29"/>
      <c r="GE517" s="29"/>
      <c r="GF517" s="29"/>
      <c r="GG517" s="29"/>
      <c r="GH517" s="29"/>
      <c r="GI517" s="29"/>
      <c r="GJ517" s="29"/>
      <c r="GK517" s="29"/>
      <c r="GL517" s="29"/>
      <c r="GM517" s="29"/>
      <c r="GN517" s="29"/>
      <c r="GO517" s="29"/>
      <c r="GP517" s="29"/>
      <c r="GQ517" s="29"/>
      <c r="GR517" s="29"/>
      <c r="GS517" s="29"/>
      <c r="GT517" s="29"/>
      <c r="GU517" s="29"/>
      <c r="GV517" s="29"/>
      <c r="GW517" s="29"/>
      <c r="GX517" s="29"/>
      <c r="GY517" s="29"/>
      <c r="GZ517" s="29"/>
      <c r="HA517" s="29"/>
      <c r="HB517" s="29"/>
      <c r="HC517" s="29"/>
      <c r="HD517" s="29"/>
      <c r="HE517" s="29"/>
      <c r="HF517" s="29"/>
      <c r="HG517" s="29"/>
      <c r="HH517" s="29"/>
      <c r="HI517" s="29"/>
      <c r="HJ517" s="29"/>
      <c r="HK517" s="29"/>
      <c r="HL517" s="29"/>
      <c r="HM517" s="29"/>
      <c r="HN517" s="29"/>
      <c r="HO517" s="29"/>
      <c r="HP517" s="29"/>
      <c r="HQ517" s="29"/>
      <c r="HR517" s="29"/>
      <c r="HS517" s="29"/>
      <c r="HT517" s="29"/>
      <c r="HU517" s="29"/>
      <c r="HV517" s="29"/>
      <c r="HW517" s="29"/>
      <c r="HX517" s="29"/>
      <c r="HY517" s="29"/>
      <c r="HZ517" s="29"/>
      <c r="IA517" s="29"/>
      <c r="IB517" s="29"/>
      <c r="IC517" s="29"/>
      <c r="ID517" s="29"/>
      <c r="IE517" s="29"/>
      <c r="IF517" s="29"/>
      <c r="IG517" s="29"/>
      <c r="IH517" s="29"/>
      <c r="II517" s="29"/>
      <c r="IJ517" s="29"/>
      <c r="IK517" s="29"/>
      <c r="IL517" s="29"/>
      <c r="IM517" s="29"/>
      <c r="IN517" s="29"/>
      <c r="IO517" s="29"/>
      <c r="IP517" s="29"/>
      <c r="IQ517" s="29"/>
      <c r="IR517" s="29"/>
      <c r="IS517" s="29"/>
      <c r="IT517" s="29"/>
      <c r="IU517" s="29"/>
      <c r="IV517" s="29"/>
      <c r="IW517" s="29"/>
      <c r="IX517" s="29"/>
      <c r="IY517" s="29"/>
      <c r="IZ517" s="29"/>
      <c r="JA517" s="29"/>
      <c r="JB517" s="29"/>
      <c r="JC517" s="29"/>
      <c r="JD517" s="29"/>
      <c r="JE517" s="29"/>
      <c r="JF517" s="29"/>
      <c r="JG517" s="29"/>
      <c r="JH517" s="29"/>
      <c r="JI517" s="29"/>
      <c r="JJ517" s="29"/>
      <c r="JK517" s="29"/>
      <c r="JL517" s="29"/>
      <c r="JM517" s="29"/>
      <c r="JN517" s="29"/>
      <c r="JO517" s="29"/>
      <c r="JP517" s="29"/>
      <c r="JQ517" s="29"/>
      <c r="JR517" s="29"/>
      <c r="JS517" s="29"/>
      <c r="JT517" s="29"/>
      <c r="JU517" s="29"/>
      <c r="JV517" s="29"/>
      <c r="JW517" s="29"/>
      <c r="JX517" s="29"/>
      <c r="JY517" s="29"/>
      <c r="JZ517" s="29"/>
      <c r="KA517" s="29"/>
      <c r="KB517" s="29"/>
      <c r="KC517" s="29"/>
      <c r="KD517" s="29"/>
      <c r="KE517" s="29"/>
      <c r="KF517" s="29"/>
      <c r="KG517" s="29"/>
      <c r="KH517" s="29"/>
      <c r="KI517" s="29"/>
      <c r="KJ517" s="29"/>
      <c r="KK517" s="29"/>
      <c r="KL517" s="29"/>
      <c r="KM517" s="29"/>
      <c r="KN517" s="29"/>
      <c r="KO517" s="29"/>
      <c r="KP517" s="29"/>
      <c r="KQ517" s="29"/>
      <c r="KR517" s="29"/>
      <c r="KS517" s="29"/>
      <c r="KT517" s="29"/>
      <c r="KU517" s="29"/>
      <c r="KV517" s="29"/>
      <c r="KW517" s="29"/>
      <c r="KX517" s="29"/>
      <c r="KY517" s="29"/>
      <c r="KZ517" s="29"/>
      <c r="LA517" s="29"/>
      <c r="LB517" s="29"/>
      <c r="LC517" s="29"/>
      <c r="LD517" s="29"/>
      <c r="LE517" s="29"/>
      <c r="LF517" s="29"/>
      <c r="LG517" s="29"/>
      <c r="LH517" s="29"/>
      <c r="LI517" s="29"/>
      <c r="LJ517" s="29"/>
      <c r="LK517" s="29"/>
      <c r="LL517" s="29"/>
      <c r="LM517" s="29"/>
      <c r="LN517" s="29"/>
      <c r="LO517" s="29"/>
      <c r="LP517" s="29"/>
      <c r="LQ517" s="29"/>
      <c r="LR517" s="29"/>
      <c r="LS517" s="29"/>
      <c r="LT517" s="29"/>
      <c r="LU517" s="29"/>
      <c r="LV517" s="29"/>
      <c r="LW517" s="29"/>
      <c r="LX517" s="29"/>
      <c r="LY517" s="29"/>
      <c r="LZ517" s="29"/>
      <c r="MA517" s="29"/>
      <c r="MB517" s="29"/>
      <c r="MC517" s="29"/>
      <c r="MD517" s="29"/>
      <c r="ME517" s="29"/>
      <c r="MF517" s="29"/>
      <c r="MG517" s="29"/>
      <c r="MH517" s="29"/>
      <c r="MI517" s="29"/>
      <c r="MJ517" s="29"/>
      <c r="MK517" s="29"/>
      <c r="ML517" s="29"/>
      <c r="MM517" s="29"/>
      <c r="MN517" s="29"/>
      <c r="MO517" s="29"/>
      <c r="MP517" s="29"/>
      <c r="MQ517" s="29"/>
      <c r="MR517" s="29"/>
      <c r="MS517" s="29"/>
      <c r="MT517" s="29"/>
      <c r="MU517" s="29"/>
      <c r="MV517" s="29"/>
      <c r="MW517" s="29"/>
      <c r="MX517" s="29"/>
      <c r="MY517" s="29"/>
      <c r="MZ517" s="29"/>
      <c r="NA517" s="29"/>
      <c r="NB517" s="29"/>
      <c r="NC517" s="29"/>
      <c r="ND517" s="29"/>
      <c r="NE517" s="29"/>
    </row>
    <row r="518" spans="1:369" ht="16.5" customHeight="1">
      <c r="A518" s="12" t="s">
        <v>6557</v>
      </c>
      <c r="B518" s="12"/>
      <c r="C518" s="30"/>
      <c r="D518" s="12"/>
      <c r="E518" s="35" t="s">
        <v>6693</v>
      </c>
      <c r="F518" s="14" t="s">
        <v>6122</v>
      </c>
      <c r="G518" s="14" t="s">
        <v>6122</v>
      </c>
      <c r="H518" s="15" t="s">
        <v>6568</v>
      </c>
      <c r="I518" s="15">
        <v>2</v>
      </c>
      <c r="J518" s="15">
        <v>0</v>
      </c>
      <c r="K518" s="15">
        <v>0</v>
      </c>
      <c r="L518" s="16" t="s">
        <v>6688</v>
      </c>
      <c r="M518" s="16"/>
      <c r="N518" s="16" t="s">
        <v>305</v>
      </c>
      <c r="O518" s="17">
        <v>56</v>
      </c>
      <c r="P518" s="17">
        <v>0</v>
      </c>
      <c r="Q518" s="17">
        <v>0</v>
      </c>
      <c r="R518" s="18" t="s">
        <v>6566</v>
      </c>
      <c r="S518" s="19">
        <v>60</v>
      </c>
      <c r="T518" s="19">
        <v>110</v>
      </c>
      <c r="U518" s="19">
        <v>1.2272727272727273</v>
      </c>
      <c r="V518" s="19">
        <v>89.629629629629633</v>
      </c>
      <c r="W518" s="20">
        <v>0.13500000000000001</v>
      </c>
      <c r="X518" s="21">
        <v>15.120000000000001</v>
      </c>
      <c r="Y518" s="22" t="s">
        <v>33</v>
      </c>
      <c r="Z518" s="14" t="s">
        <v>5838</v>
      </c>
      <c r="AA518" s="24"/>
      <c r="AB518" s="14"/>
      <c r="AC518" s="14"/>
      <c r="AD518" s="25"/>
      <c r="AE518" s="26"/>
      <c r="AF518" s="27"/>
      <c r="AG518" s="28"/>
      <c r="AH518" s="28"/>
      <c r="AI518" s="28"/>
      <c r="AJ518" s="28"/>
      <c r="AK518" s="28"/>
      <c r="AL518" s="28"/>
      <c r="AM518" s="28"/>
      <c r="AN518" s="28"/>
      <c r="AO518" s="28"/>
      <c r="AP518" s="29"/>
      <c r="AQ518" s="29"/>
      <c r="AR518" s="29"/>
      <c r="AS518" s="29"/>
      <c r="AT518" s="29"/>
      <c r="AU518" s="29"/>
      <c r="AV518" s="29"/>
      <c r="AW518" s="29"/>
      <c r="AX518" s="29"/>
      <c r="AY518" s="29"/>
      <c r="AZ518" s="29"/>
      <c r="BA518" s="29"/>
      <c r="BB518" s="29"/>
      <c r="BC518" s="29"/>
      <c r="BD518" s="29"/>
      <c r="BE518" s="29"/>
      <c r="BF518" s="29"/>
      <c r="BG518" s="29"/>
      <c r="BH518" s="29"/>
      <c r="BI518" s="29"/>
      <c r="BJ518" s="29"/>
      <c r="BK518" s="29"/>
      <c r="BL518" s="29"/>
      <c r="BM518" s="29"/>
      <c r="BN518" s="29"/>
      <c r="BO518" s="29"/>
      <c r="BP518" s="29"/>
      <c r="BQ518" s="29"/>
      <c r="BR518" s="29"/>
      <c r="BS518" s="29"/>
      <c r="BT518" s="29"/>
      <c r="BU518" s="29"/>
      <c r="BV518" s="29"/>
      <c r="BW518" s="29"/>
      <c r="BX518" s="29"/>
      <c r="BY518" s="29"/>
      <c r="BZ518" s="29"/>
      <c r="CA518" s="29"/>
      <c r="CB518" s="29"/>
      <c r="CC518" s="29"/>
      <c r="CD518" s="29"/>
      <c r="CE518" s="29"/>
      <c r="CF518" s="29"/>
      <c r="CG518" s="29"/>
      <c r="CH518" s="29"/>
      <c r="CI518" s="29"/>
      <c r="CJ518" s="29"/>
      <c r="CK518" s="29"/>
      <c r="CL518" s="29"/>
      <c r="CM518" s="29"/>
      <c r="CN518" s="29"/>
      <c r="CO518" s="29"/>
      <c r="CP518" s="29"/>
      <c r="CQ518" s="29"/>
      <c r="CR518" s="29"/>
      <c r="CS518" s="29"/>
      <c r="CT518" s="29"/>
      <c r="CU518" s="29"/>
      <c r="CV518" s="29"/>
      <c r="CW518" s="29"/>
      <c r="CX518" s="29"/>
      <c r="CY518" s="29"/>
      <c r="CZ518" s="29"/>
      <c r="DA518" s="29"/>
      <c r="DB518" s="29"/>
      <c r="DC518" s="29"/>
      <c r="DD518" s="29"/>
      <c r="DE518" s="29"/>
      <c r="DF518" s="29"/>
      <c r="DG518" s="29"/>
      <c r="DH518" s="29"/>
      <c r="DI518" s="29"/>
      <c r="DJ518" s="29"/>
      <c r="DK518" s="29"/>
      <c r="DL518" s="29"/>
      <c r="DM518" s="29"/>
      <c r="DN518" s="29"/>
      <c r="DO518" s="29"/>
      <c r="DP518" s="29"/>
      <c r="DQ518" s="29"/>
      <c r="DR518" s="29"/>
      <c r="DS518" s="29"/>
      <c r="DT518" s="29"/>
      <c r="DU518" s="29"/>
      <c r="DV518" s="29"/>
      <c r="DW518" s="29"/>
      <c r="DX518" s="29"/>
      <c r="DY518" s="29"/>
      <c r="DZ518" s="29"/>
      <c r="EA518" s="29"/>
      <c r="EB518" s="29"/>
      <c r="EC518" s="29"/>
      <c r="ED518" s="29"/>
      <c r="EE518" s="29"/>
      <c r="EF518" s="29"/>
      <c r="EG518" s="29"/>
      <c r="EH518" s="29"/>
      <c r="EI518" s="29"/>
      <c r="EJ518" s="29"/>
      <c r="EK518" s="29"/>
      <c r="EL518" s="29"/>
      <c r="EM518" s="29"/>
      <c r="EN518" s="29"/>
      <c r="EO518" s="29"/>
      <c r="EP518" s="29"/>
      <c r="EQ518" s="29"/>
      <c r="ER518" s="29"/>
      <c r="ES518" s="29"/>
      <c r="ET518" s="29"/>
      <c r="EU518" s="29"/>
      <c r="EV518" s="29"/>
      <c r="EW518" s="29"/>
      <c r="EX518" s="29"/>
      <c r="EY518" s="29"/>
      <c r="EZ518" s="29"/>
      <c r="FA518" s="29"/>
      <c r="FB518" s="29"/>
      <c r="FC518" s="29"/>
      <c r="FD518" s="29"/>
      <c r="FE518" s="29"/>
      <c r="FF518" s="29"/>
      <c r="FG518" s="29"/>
      <c r="FH518" s="29"/>
      <c r="FI518" s="29"/>
      <c r="FJ518" s="29"/>
      <c r="FK518" s="29"/>
      <c r="FL518" s="29"/>
      <c r="FM518" s="29"/>
      <c r="FN518" s="29"/>
      <c r="FO518" s="29"/>
      <c r="FP518" s="29"/>
      <c r="FQ518" s="29"/>
      <c r="FR518" s="29"/>
      <c r="FS518" s="29"/>
      <c r="FT518" s="29"/>
      <c r="FU518" s="29"/>
      <c r="FV518" s="29"/>
      <c r="FW518" s="29"/>
      <c r="FX518" s="29"/>
      <c r="FY518" s="29"/>
      <c r="FZ518" s="29"/>
      <c r="GA518" s="29"/>
      <c r="GB518" s="29"/>
      <c r="GC518" s="29"/>
      <c r="GD518" s="29"/>
      <c r="GE518" s="29"/>
      <c r="GF518" s="29"/>
      <c r="GG518" s="29"/>
      <c r="GH518" s="29"/>
      <c r="GI518" s="29"/>
      <c r="GJ518" s="29"/>
      <c r="GK518" s="29"/>
      <c r="GL518" s="29"/>
      <c r="GM518" s="29"/>
      <c r="GN518" s="29"/>
      <c r="GO518" s="29"/>
      <c r="GP518" s="29"/>
      <c r="GQ518" s="29"/>
      <c r="GR518" s="29"/>
      <c r="GS518" s="29"/>
      <c r="GT518" s="29"/>
      <c r="GU518" s="29"/>
      <c r="GV518" s="29"/>
      <c r="GW518" s="29"/>
      <c r="GX518" s="29"/>
      <c r="GY518" s="29"/>
      <c r="GZ518" s="29"/>
      <c r="HA518" s="29"/>
      <c r="HB518" s="29"/>
      <c r="HC518" s="29"/>
      <c r="HD518" s="29"/>
      <c r="HE518" s="29"/>
      <c r="HF518" s="29"/>
      <c r="HG518" s="29"/>
      <c r="HH518" s="29"/>
      <c r="HI518" s="29"/>
      <c r="HJ518" s="29"/>
      <c r="HK518" s="29"/>
      <c r="HL518" s="29"/>
      <c r="HM518" s="29"/>
      <c r="HN518" s="29"/>
      <c r="HO518" s="29"/>
      <c r="HP518" s="29"/>
      <c r="HQ518" s="29"/>
      <c r="HR518" s="29"/>
      <c r="HS518" s="29"/>
      <c r="HT518" s="29"/>
      <c r="HU518" s="29"/>
      <c r="HV518" s="29"/>
      <c r="HW518" s="29"/>
      <c r="HX518" s="29"/>
      <c r="HY518" s="29"/>
      <c r="HZ518" s="29"/>
      <c r="IA518" s="29"/>
      <c r="IB518" s="29"/>
      <c r="IC518" s="29"/>
      <c r="ID518" s="29"/>
      <c r="IE518" s="29"/>
      <c r="IF518" s="29"/>
      <c r="IG518" s="29"/>
      <c r="IH518" s="29"/>
      <c r="II518" s="29"/>
      <c r="IJ518" s="29"/>
      <c r="IK518" s="29"/>
      <c r="IL518" s="29"/>
      <c r="IM518" s="29"/>
      <c r="IN518" s="29"/>
      <c r="IO518" s="29"/>
      <c r="IP518" s="29"/>
      <c r="IQ518" s="29"/>
      <c r="IR518" s="29"/>
      <c r="IS518" s="29"/>
      <c r="IT518" s="29"/>
      <c r="IU518" s="29"/>
      <c r="IV518" s="29"/>
      <c r="IW518" s="29"/>
      <c r="IX518" s="29"/>
      <c r="IY518" s="29"/>
      <c r="IZ518" s="29"/>
      <c r="JA518" s="29"/>
      <c r="JB518" s="29"/>
      <c r="JC518" s="29"/>
      <c r="JD518" s="29"/>
      <c r="JE518" s="29"/>
      <c r="JF518" s="29"/>
      <c r="JG518" s="29"/>
      <c r="JH518" s="29"/>
      <c r="JI518" s="29"/>
      <c r="JJ518" s="29"/>
      <c r="JK518" s="29"/>
      <c r="JL518" s="29"/>
      <c r="JM518" s="29"/>
      <c r="JN518" s="29"/>
      <c r="JO518" s="29"/>
      <c r="JP518" s="29"/>
      <c r="JQ518" s="29"/>
      <c r="JR518" s="29"/>
      <c r="JS518" s="29"/>
      <c r="JT518" s="29"/>
      <c r="JU518" s="29"/>
      <c r="JV518" s="29"/>
      <c r="JW518" s="29"/>
      <c r="JX518" s="29"/>
      <c r="JY518" s="29"/>
      <c r="JZ518" s="29"/>
      <c r="KA518" s="29"/>
      <c r="KB518" s="29"/>
      <c r="KC518" s="29"/>
      <c r="KD518" s="29"/>
      <c r="KE518" s="29"/>
      <c r="KF518" s="29"/>
      <c r="KG518" s="29"/>
      <c r="KH518" s="29"/>
      <c r="KI518" s="29"/>
      <c r="KJ518" s="29"/>
      <c r="KK518" s="29"/>
      <c r="KL518" s="29"/>
      <c r="KM518" s="29"/>
      <c r="KN518" s="29"/>
      <c r="KO518" s="29"/>
      <c r="KP518" s="29"/>
      <c r="KQ518" s="29"/>
      <c r="KR518" s="29"/>
      <c r="KS518" s="29"/>
      <c r="KT518" s="29"/>
      <c r="KU518" s="29"/>
      <c r="KV518" s="29"/>
      <c r="KW518" s="29"/>
      <c r="KX518" s="29"/>
      <c r="KY518" s="29"/>
      <c r="KZ518" s="29"/>
      <c r="LA518" s="29"/>
      <c r="LB518" s="29"/>
      <c r="LC518" s="29"/>
      <c r="LD518" s="29"/>
      <c r="LE518" s="29"/>
      <c r="LF518" s="29"/>
      <c r="LG518" s="29"/>
      <c r="LH518" s="29"/>
      <c r="LI518" s="29"/>
      <c r="LJ518" s="29"/>
      <c r="LK518" s="29"/>
      <c r="LL518" s="29"/>
      <c r="LM518" s="29"/>
      <c r="LN518" s="29"/>
      <c r="LO518" s="29"/>
      <c r="LP518" s="29"/>
      <c r="LQ518" s="29"/>
      <c r="LR518" s="29"/>
      <c r="LS518" s="29"/>
      <c r="LT518" s="29"/>
      <c r="LU518" s="29"/>
      <c r="LV518" s="29"/>
      <c r="LW518" s="29"/>
      <c r="LX518" s="29"/>
      <c r="LY518" s="29"/>
      <c r="LZ518" s="29"/>
      <c r="MA518" s="29"/>
      <c r="MB518" s="29"/>
      <c r="MC518" s="29"/>
      <c r="MD518" s="29"/>
      <c r="ME518" s="29"/>
      <c r="MF518" s="29"/>
      <c r="MG518" s="29"/>
      <c r="MH518" s="29"/>
      <c r="MI518" s="29"/>
      <c r="MJ518" s="29"/>
      <c r="MK518" s="29"/>
      <c r="ML518" s="29"/>
      <c r="MM518" s="29"/>
      <c r="MN518" s="29"/>
      <c r="MO518" s="29"/>
      <c r="MP518" s="29"/>
      <c r="MQ518" s="29"/>
      <c r="MR518" s="29"/>
      <c r="MS518" s="29"/>
      <c r="MT518" s="29"/>
      <c r="MU518" s="29"/>
      <c r="MV518" s="29"/>
      <c r="MW518" s="29"/>
      <c r="MX518" s="29"/>
      <c r="MY518" s="29"/>
      <c r="MZ518" s="29"/>
      <c r="NA518" s="29"/>
      <c r="NB518" s="29"/>
      <c r="NC518" s="29"/>
      <c r="ND518" s="29"/>
      <c r="NE518" s="29"/>
    </row>
    <row r="519" spans="1:369" ht="16.5" customHeight="1">
      <c r="A519" s="12" t="s">
        <v>6557</v>
      </c>
      <c r="B519" s="12"/>
      <c r="C519" s="30"/>
      <c r="D519" s="12"/>
      <c r="E519" s="35" t="s">
        <v>3524</v>
      </c>
      <c r="F519" s="14" t="s">
        <v>125</v>
      </c>
      <c r="G519" s="14" t="s">
        <v>6574</v>
      </c>
      <c r="H519" s="15" t="s">
        <v>6568</v>
      </c>
      <c r="I519" s="15">
        <v>26</v>
      </c>
      <c r="J519" s="15">
        <v>0</v>
      </c>
      <c r="K519" s="15">
        <v>0</v>
      </c>
      <c r="L519" s="16" t="s">
        <v>4186</v>
      </c>
      <c r="M519" s="16"/>
      <c r="N519" s="16" t="s">
        <v>2626</v>
      </c>
      <c r="O519" s="17">
        <v>390</v>
      </c>
      <c r="P519" s="17">
        <v>0</v>
      </c>
      <c r="Q519" s="17">
        <v>0</v>
      </c>
      <c r="R519" s="18" t="s">
        <v>6566</v>
      </c>
      <c r="S519" s="19" t="s">
        <v>89</v>
      </c>
      <c r="T519" s="19">
        <v>110</v>
      </c>
      <c r="U519" s="19">
        <v>0.18181818181818182</v>
      </c>
      <c r="V519" s="19">
        <v>605</v>
      </c>
      <c r="W519" s="20">
        <v>0.02</v>
      </c>
      <c r="X519" s="21">
        <v>202.79999999999998</v>
      </c>
      <c r="Y519" s="22" t="s">
        <v>33</v>
      </c>
      <c r="Z519" s="14" t="s">
        <v>5838</v>
      </c>
      <c r="AA519" s="24"/>
      <c r="AB519" s="14"/>
      <c r="AC519" s="14"/>
      <c r="AD519" s="25"/>
      <c r="AE519" s="26"/>
      <c r="AF519" s="27"/>
      <c r="AG519" s="28"/>
      <c r="AH519" s="28"/>
      <c r="AI519" s="28"/>
      <c r="AJ519" s="28"/>
      <c r="AK519" s="28"/>
      <c r="AL519" s="28"/>
      <c r="AM519" s="28"/>
      <c r="AN519" s="28"/>
      <c r="AO519" s="28"/>
      <c r="AP519" s="29"/>
      <c r="AQ519" s="29"/>
      <c r="AR519" s="29"/>
      <c r="AS519" s="29"/>
      <c r="AT519" s="29"/>
      <c r="AU519" s="29"/>
      <c r="AV519" s="29"/>
      <c r="AW519" s="29"/>
      <c r="AX519" s="29"/>
      <c r="AY519" s="29"/>
      <c r="AZ519" s="29"/>
      <c r="BA519" s="29"/>
      <c r="BB519" s="29"/>
      <c r="BC519" s="29"/>
      <c r="BD519" s="29"/>
      <c r="BE519" s="29"/>
      <c r="BF519" s="29"/>
      <c r="BG519" s="29"/>
      <c r="BH519" s="29"/>
      <c r="BI519" s="29"/>
      <c r="BJ519" s="29"/>
      <c r="BK519" s="29"/>
      <c r="BL519" s="29"/>
      <c r="BM519" s="29"/>
      <c r="BN519" s="29"/>
      <c r="BO519" s="29"/>
      <c r="BP519" s="29"/>
      <c r="BQ519" s="29"/>
      <c r="BR519" s="29"/>
      <c r="BS519" s="29"/>
      <c r="BT519" s="29"/>
      <c r="BU519" s="29"/>
      <c r="BV519" s="29"/>
      <c r="BW519" s="29"/>
      <c r="BX519" s="29"/>
      <c r="BY519" s="29"/>
      <c r="BZ519" s="29"/>
      <c r="CA519" s="29"/>
      <c r="CB519" s="29"/>
      <c r="CC519" s="29"/>
      <c r="CD519" s="29"/>
      <c r="CE519" s="29"/>
      <c r="CF519" s="29"/>
      <c r="CG519" s="29"/>
      <c r="CH519" s="29"/>
      <c r="CI519" s="29"/>
      <c r="CJ519" s="29"/>
      <c r="CK519" s="29"/>
      <c r="CL519" s="29"/>
      <c r="CM519" s="29"/>
      <c r="CN519" s="29"/>
      <c r="CO519" s="29"/>
      <c r="CP519" s="29"/>
      <c r="CQ519" s="29"/>
      <c r="CR519" s="29"/>
      <c r="CS519" s="29"/>
      <c r="CT519" s="29"/>
      <c r="CU519" s="29"/>
      <c r="CV519" s="29"/>
      <c r="CW519" s="29"/>
      <c r="CX519" s="29"/>
      <c r="CY519" s="29"/>
      <c r="CZ519" s="29"/>
      <c r="DA519" s="29"/>
      <c r="DB519" s="29"/>
      <c r="DC519" s="29"/>
      <c r="DD519" s="29"/>
      <c r="DE519" s="29"/>
      <c r="DF519" s="29"/>
      <c r="DG519" s="29"/>
      <c r="DH519" s="29"/>
      <c r="DI519" s="29"/>
      <c r="DJ519" s="29"/>
      <c r="DK519" s="29"/>
      <c r="DL519" s="29"/>
      <c r="DM519" s="29"/>
      <c r="DN519" s="29"/>
      <c r="DO519" s="29"/>
      <c r="DP519" s="29"/>
      <c r="DQ519" s="29"/>
      <c r="DR519" s="29"/>
      <c r="DS519" s="29"/>
      <c r="DT519" s="29"/>
      <c r="DU519" s="29"/>
      <c r="DV519" s="29"/>
      <c r="DW519" s="29"/>
      <c r="DX519" s="29"/>
      <c r="DY519" s="29"/>
      <c r="DZ519" s="29"/>
      <c r="EA519" s="29"/>
      <c r="EB519" s="29"/>
      <c r="EC519" s="29"/>
      <c r="ED519" s="29"/>
      <c r="EE519" s="29"/>
      <c r="EF519" s="29"/>
      <c r="EG519" s="29"/>
      <c r="EH519" s="29"/>
      <c r="EI519" s="29"/>
      <c r="EJ519" s="29"/>
      <c r="EK519" s="29"/>
      <c r="EL519" s="29"/>
      <c r="EM519" s="29"/>
      <c r="EN519" s="29"/>
      <c r="EO519" s="29"/>
      <c r="EP519" s="29"/>
      <c r="EQ519" s="29"/>
      <c r="ER519" s="29"/>
      <c r="ES519" s="29"/>
      <c r="ET519" s="29"/>
      <c r="EU519" s="29"/>
      <c r="EV519" s="29"/>
      <c r="EW519" s="29"/>
      <c r="EX519" s="29"/>
      <c r="EY519" s="29"/>
      <c r="EZ519" s="29"/>
      <c r="FA519" s="29"/>
      <c r="FB519" s="29"/>
      <c r="FC519" s="29"/>
      <c r="FD519" s="29"/>
      <c r="FE519" s="29"/>
      <c r="FF519" s="29"/>
      <c r="FG519" s="29"/>
      <c r="FH519" s="29"/>
      <c r="FI519" s="29"/>
      <c r="FJ519" s="29"/>
      <c r="FK519" s="29"/>
      <c r="FL519" s="29"/>
      <c r="FM519" s="29"/>
      <c r="FN519" s="29"/>
      <c r="FO519" s="29"/>
      <c r="FP519" s="29"/>
      <c r="FQ519" s="29"/>
      <c r="FR519" s="29"/>
      <c r="FS519" s="29"/>
      <c r="FT519" s="29"/>
      <c r="FU519" s="29"/>
      <c r="FV519" s="29"/>
      <c r="FW519" s="29"/>
      <c r="FX519" s="29"/>
      <c r="FY519" s="29"/>
      <c r="FZ519" s="29"/>
      <c r="GA519" s="29"/>
      <c r="GB519" s="29"/>
      <c r="GC519" s="29"/>
      <c r="GD519" s="29"/>
      <c r="GE519" s="29"/>
      <c r="GF519" s="29"/>
      <c r="GG519" s="29"/>
      <c r="GH519" s="29"/>
      <c r="GI519" s="29"/>
      <c r="GJ519" s="29"/>
      <c r="GK519" s="29"/>
      <c r="GL519" s="29"/>
      <c r="GM519" s="29"/>
      <c r="GN519" s="29"/>
      <c r="GO519" s="29"/>
      <c r="GP519" s="29"/>
      <c r="GQ519" s="29"/>
      <c r="GR519" s="29"/>
      <c r="GS519" s="29"/>
      <c r="GT519" s="29"/>
      <c r="GU519" s="29"/>
      <c r="GV519" s="29"/>
      <c r="GW519" s="29"/>
      <c r="GX519" s="29"/>
      <c r="GY519" s="29"/>
      <c r="GZ519" s="29"/>
      <c r="HA519" s="29"/>
      <c r="HB519" s="29"/>
      <c r="HC519" s="29"/>
      <c r="HD519" s="29"/>
      <c r="HE519" s="29"/>
      <c r="HF519" s="29"/>
      <c r="HG519" s="29"/>
      <c r="HH519" s="29"/>
      <c r="HI519" s="29"/>
      <c r="HJ519" s="29"/>
      <c r="HK519" s="29"/>
      <c r="HL519" s="29"/>
      <c r="HM519" s="29"/>
      <c r="HN519" s="29"/>
      <c r="HO519" s="29"/>
      <c r="HP519" s="29"/>
      <c r="HQ519" s="29"/>
      <c r="HR519" s="29"/>
      <c r="HS519" s="29"/>
      <c r="HT519" s="29"/>
      <c r="HU519" s="29"/>
      <c r="HV519" s="29"/>
      <c r="HW519" s="29"/>
      <c r="HX519" s="29"/>
      <c r="HY519" s="29"/>
      <c r="HZ519" s="29"/>
      <c r="IA519" s="29"/>
      <c r="IB519" s="29"/>
      <c r="IC519" s="29"/>
      <c r="ID519" s="29"/>
      <c r="IE519" s="29"/>
      <c r="IF519" s="29"/>
      <c r="IG519" s="29"/>
      <c r="IH519" s="29"/>
      <c r="II519" s="29"/>
      <c r="IJ519" s="29"/>
      <c r="IK519" s="29"/>
      <c r="IL519" s="29"/>
      <c r="IM519" s="29"/>
      <c r="IN519" s="29"/>
      <c r="IO519" s="29"/>
      <c r="IP519" s="29"/>
      <c r="IQ519" s="29"/>
      <c r="IR519" s="29"/>
      <c r="IS519" s="29"/>
      <c r="IT519" s="29"/>
      <c r="IU519" s="29"/>
      <c r="IV519" s="29"/>
      <c r="IW519" s="29"/>
      <c r="IX519" s="29"/>
      <c r="IY519" s="29"/>
      <c r="IZ519" s="29"/>
      <c r="JA519" s="29"/>
      <c r="JB519" s="29"/>
      <c r="JC519" s="29"/>
      <c r="JD519" s="29"/>
      <c r="JE519" s="29"/>
      <c r="JF519" s="29"/>
      <c r="JG519" s="29"/>
      <c r="JH519" s="29"/>
      <c r="JI519" s="29"/>
      <c r="JJ519" s="29"/>
      <c r="JK519" s="29"/>
      <c r="JL519" s="29"/>
      <c r="JM519" s="29"/>
      <c r="JN519" s="29"/>
      <c r="JO519" s="29"/>
      <c r="JP519" s="29"/>
      <c r="JQ519" s="29"/>
      <c r="JR519" s="29"/>
      <c r="JS519" s="29"/>
      <c r="JT519" s="29"/>
      <c r="JU519" s="29"/>
      <c r="JV519" s="29"/>
      <c r="JW519" s="29"/>
      <c r="JX519" s="29"/>
      <c r="JY519" s="29"/>
      <c r="JZ519" s="29"/>
      <c r="KA519" s="29"/>
      <c r="KB519" s="29"/>
      <c r="KC519" s="29"/>
      <c r="KD519" s="29"/>
      <c r="KE519" s="29"/>
      <c r="KF519" s="29"/>
      <c r="KG519" s="29"/>
      <c r="KH519" s="29"/>
      <c r="KI519" s="29"/>
      <c r="KJ519" s="29"/>
      <c r="KK519" s="29"/>
      <c r="KL519" s="29"/>
      <c r="KM519" s="29"/>
      <c r="KN519" s="29"/>
      <c r="KO519" s="29"/>
      <c r="KP519" s="29"/>
      <c r="KQ519" s="29"/>
      <c r="KR519" s="29"/>
      <c r="KS519" s="29"/>
      <c r="KT519" s="29"/>
      <c r="KU519" s="29"/>
      <c r="KV519" s="29"/>
      <c r="KW519" s="29"/>
      <c r="KX519" s="29"/>
      <c r="KY519" s="29"/>
      <c r="KZ519" s="29"/>
      <c r="LA519" s="29"/>
      <c r="LB519" s="29"/>
      <c r="LC519" s="29"/>
      <c r="LD519" s="29"/>
      <c r="LE519" s="29"/>
      <c r="LF519" s="29"/>
      <c r="LG519" s="29"/>
      <c r="LH519" s="29"/>
      <c r="LI519" s="29"/>
      <c r="LJ519" s="29"/>
      <c r="LK519" s="29"/>
      <c r="LL519" s="29"/>
      <c r="LM519" s="29"/>
      <c r="LN519" s="29"/>
      <c r="LO519" s="29"/>
      <c r="LP519" s="29"/>
      <c r="LQ519" s="29"/>
      <c r="LR519" s="29"/>
      <c r="LS519" s="29"/>
      <c r="LT519" s="29"/>
      <c r="LU519" s="29"/>
      <c r="LV519" s="29"/>
      <c r="LW519" s="29"/>
      <c r="LX519" s="29"/>
      <c r="LY519" s="29"/>
      <c r="LZ519" s="29"/>
      <c r="MA519" s="29"/>
      <c r="MB519" s="29"/>
      <c r="MC519" s="29"/>
      <c r="MD519" s="29"/>
      <c r="ME519" s="29"/>
      <c r="MF519" s="29"/>
      <c r="MG519" s="29"/>
      <c r="MH519" s="29"/>
      <c r="MI519" s="29"/>
      <c r="MJ519" s="29"/>
      <c r="MK519" s="29"/>
      <c r="ML519" s="29"/>
      <c r="MM519" s="29"/>
      <c r="MN519" s="29"/>
      <c r="MO519" s="29"/>
      <c r="MP519" s="29"/>
      <c r="MQ519" s="29"/>
      <c r="MR519" s="29"/>
      <c r="MS519" s="29"/>
      <c r="MT519" s="29"/>
      <c r="MU519" s="29"/>
      <c r="MV519" s="29"/>
      <c r="MW519" s="29"/>
      <c r="MX519" s="29"/>
      <c r="MY519" s="29"/>
      <c r="MZ519" s="29"/>
      <c r="NA519" s="29"/>
      <c r="NB519" s="29"/>
      <c r="NC519" s="29"/>
      <c r="ND519" s="29"/>
      <c r="NE519" s="29"/>
    </row>
    <row r="520" spans="1:369" ht="16.5" customHeight="1">
      <c r="A520" s="12" t="s">
        <v>6557</v>
      </c>
      <c r="B520" s="12"/>
      <c r="C520" s="30"/>
      <c r="D520" s="12"/>
      <c r="E520" s="35" t="s">
        <v>3524</v>
      </c>
      <c r="F520" s="14" t="s">
        <v>36</v>
      </c>
      <c r="G520" s="14" t="s">
        <v>6573</v>
      </c>
      <c r="H520" s="15" t="s">
        <v>6568</v>
      </c>
      <c r="I520" s="15">
        <v>25</v>
      </c>
      <c r="J520" s="15">
        <v>0</v>
      </c>
      <c r="K520" s="15">
        <v>0</v>
      </c>
      <c r="L520" s="16" t="s">
        <v>4186</v>
      </c>
      <c r="M520" s="16"/>
      <c r="N520" s="16" t="s">
        <v>2626</v>
      </c>
      <c r="O520" s="17">
        <v>390</v>
      </c>
      <c r="P520" s="17">
        <v>0</v>
      </c>
      <c r="Q520" s="17">
        <v>0</v>
      </c>
      <c r="R520" s="18" t="s">
        <v>6566</v>
      </c>
      <c r="S520" s="19" t="s">
        <v>89</v>
      </c>
      <c r="T520" s="19">
        <v>110</v>
      </c>
      <c r="U520" s="19">
        <v>0.18181818181818182</v>
      </c>
      <c r="V520" s="19">
        <v>605</v>
      </c>
      <c r="W520" s="20">
        <v>0.02</v>
      </c>
      <c r="X520" s="21">
        <v>195</v>
      </c>
      <c r="Y520" s="22" t="s">
        <v>33</v>
      </c>
      <c r="Z520" s="14" t="s">
        <v>5838</v>
      </c>
      <c r="AA520" s="24"/>
      <c r="AB520" s="14"/>
      <c r="AC520" s="14"/>
      <c r="AD520" s="25"/>
      <c r="AE520" s="26"/>
      <c r="AF520" s="27"/>
      <c r="AG520" s="28"/>
      <c r="AH520" s="28"/>
      <c r="AI520" s="28"/>
      <c r="AJ520" s="28"/>
      <c r="AK520" s="28"/>
      <c r="AL520" s="28"/>
      <c r="AM520" s="28"/>
      <c r="AN520" s="28"/>
      <c r="AO520" s="28"/>
      <c r="AP520" s="29"/>
      <c r="AQ520" s="29"/>
      <c r="AR520" s="29"/>
      <c r="AS520" s="29"/>
      <c r="AT520" s="29"/>
      <c r="AU520" s="29"/>
      <c r="AV520" s="29"/>
      <c r="AW520" s="29"/>
      <c r="AX520" s="29"/>
      <c r="AY520" s="29"/>
      <c r="AZ520" s="29"/>
      <c r="BA520" s="29"/>
      <c r="BB520" s="29"/>
      <c r="BC520" s="29"/>
      <c r="BD520" s="29"/>
      <c r="BE520" s="29"/>
      <c r="BF520" s="29"/>
      <c r="BG520" s="29"/>
      <c r="BH520" s="29"/>
      <c r="BI520" s="29"/>
      <c r="BJ520" s="29"/>
      <c r="BK520" s="29"/>
      <c r="BL520" s="29"/>
      <c r="BM520" s="29"/>
      <c r="BN520" s="29"/>
      <c r="BO520" s="29"/>
      <c r="BP520" s="29"/>
      <c r="BQ520" s="29"/>
      <c r="BR520" s="29"/>
      <c r="BS520" s="29"/>
      <c r="BT520" s="29"/>
      <c r="BU520" s="29"/>
      <c r="BV520" s="29"/>
      <c r="BW520" s="29"/>
      <c r="BX520" s="29"/>
      <c r="BY520" s="29"/>
      <c r="BZ520" s="29"/>
      <c r="CA520" s="29"/>
      <c r="CB520" s="29"/>
      <c r="CC520" s="29"/>
      <c r="CD520" s="29"/>
      <c r="CE520" s="29"/>
      <c r="CF520" s="29"/>
      <c r="CG520" s="29"/>
      <c r="CH520" s="29"/>
      <c r="CI520" s="29"/>
      <c r="CJ520" s="29"/>
      <c r="CK520" s="29"/>
      <c r="CL520" s="29"/>
      <c r="CM520" s="29"/>
      <c r="CN520" s="29"/>
      <c r="CO520" s="29"/>
      <c r="CP520" s="29"/>
      <c r="CQ520" s="29"/>
      <c r="CR520" s="29"/>
      <c r="CS520" s="29"/>
      <c r="CT520" s="29"/>
      <c r="CU520" s="29"/>
      <c r="CV520" s="29"/>
      <c r="CW520" s="29"/>
      <c r="CX520" s="29"/>
      <c r="CY520" s="29"/>
      <c r="CZ520" s="29"/>
      <c r="DA520" s="29"/>
      <c r="DB520" s="29"/>
      <c r="DC520" s="29"/>
      <c r="DD520" s="29"/>
      <c r="DE520" s="29"/>
      <c r="DF520" s="29"/>
      <c r="DG520" s="29"/>
      <c r="DH520" s="29"/>
      <c r="DI520" s="29"/>
      <c r="DJ520" s="29"/>
      <c r="DK520" s="29"/>
      <c r="DL520" s="29"/>
      <c r="DM520" s="29"/>
      <c r="DN520" s="29"/>
      <c r="DO520" s="29"/>
      <c r="DP520" s="29"/>
      <c r="DQ520" s="29"/>
      <c r="DR520" s="29"/>
      <c r="DS520" s="29"/>
      <c r="DT520" s="29"/>
      <c r="DU520" s="29"/>
      <c r="DV520" s="29"/>
      <c r="DW520" s="29"/>
      <c r="DX520" s="29"/>
      <c r="DY520" s="29"/>
      <c r="DZ520" s="29"/>
      <c r="EA520" s="29"/>
      <c r="EB520" s="29"/>
      <c r="EC520" s="29"/>
      <c r="ED520" s="29"/>
      <c r="EE520" s="29"/>
      <c r="EF520" s="29"/>
      <c r="EG520" s="29"/>
      <c r="EH520" s="29"/>
      <c r="EI520" s="29"/>
      <c r="EJ520" s="29"/>
      <c r="EK520" s="29"/>
      <c r="EL520" s="29"/>
      <c r="EM520" s="29"/>
      <c r="EN520" s="29"/>
      <c r="EO520" s="29"/>
      <c r="EP520" s="29"/>
      <c r="EQ520" s="29"/>
      <c r="ER520" s="29"/>
      <c r="ES520" s="29"/>
      <c r="ET520" s="29"/>
      <c r="EU520" s="29"/>
      <c r="EV520" s="29"/>
      <c r="EW520" s="29"/>
      <c r="EX520" s="29"/>
      <c r="EY520" s="29"/>
      <c r="EZ520" s="29"/>
      <c r="FA520" s="29"/>
      <c r="FB520" s="29"/>
      <c r="FC520" s="29"/>
      <c r="FD520" s="29"/>
      <c r="FE520" s="29"/>
      <c r="FF520" s="29"/>
      <c r="FG520" s="29"/>
      <c r="FH520" s="29"/>
      <c r="FI520" s="29"/>
      <c r="FJ520" s="29"/>
      <c r="FK520" s="29"/>
      <c r="FL520" s="29"/>
      <c r="FM520" s="29"/>
      <c r="FN520" s="29"/>
      <c r="FO520" s="29"/>
      <c r="FP520" s="29"/>
      <c r="FQ520" s="29"/>
      <c r="FR520" s="29"/>
      <c r="FS520" s="29"/>
      <c r="FT520" s="29"/>
      <c r="FU520" s="29"/>
      <c r="FV520" s="29"/>
      <c r="FW520" s="29"/>
      <c r="FX520" s="29"/>
      <c r="FY520" s="29"/>
      <c r="FZ520" s="29"/>
      <c r="GA520" s="29"/>
      <c r="GB520" s="29"/>
      <c r="GC520" s="29"/>
      <c r="GD520" s="29"/>
      <c r="GE520" s="29"/>
      <c r="GF520" s="29"/>
      <c r="GG520" s="29"/>
      <c r="GH520" s="29"/>
      <c r="GI520" s="29"/>
      <c r="GJ520" s="29"/>
      <c r="GK520" s="29"/>
      <c r="GL520" s="29"/>
      <c r="GM520" s="29"/>
      <c r="GN520" s="29"/>
      <c r="GO520" s="29"/>
      <c r="GP520" s="29"/>
      <c r="GQ520" s="29"/>
      <c r="GR520" s="29"/>
      <c r="GS520" s="29"/>
      <c r="GT520" s="29"/>
      <c r="GU520" s="29"/>
      <c r="GV520" s="29"/>
      <c r="GW520" s="29"/>
      <c r="GX520" s="29"/>
      <c r="GY520" s="29"/>
      <c r="GZ520" s="29"/>
      <c r="HA520" s="29"/>
      <c r="HB520" s="29"/>
      <c r="HC520" s="29"/>
      <c r="HD520" s="29"/>
      <c r="HE520" s="29"/>
      <c r="HF520" s="29"/>
      <c r="HG520" s="29"/>
      <c r="HH520" s="29"/>
      <c r="HI520" s="29"/>
      <c r="HJ520" s="29"/>
      <c r="HK520" s="29"/>
      <c r="HL520" s="29"/>
      <c r="HM520" s="29"/>
      <c r="HN520" s="29"/>
      <c r="HO520" s="29"/>
      <c r="HP520" s="29"/>
      <c r="HQ520" s="29"/>
      <c r="HR520" s="29"/>
      <c r="HS520" s="29"/>
      <c r="HT520" s="29"/>
      <c r="HU520" s="29"/>
      <c r="HV520" s="29"/>
      <c r="HW520" s="29"/>
      <c r="HX520" s="29"/>
      <c r="HY520" s="29"/>
      <c r="HZ520" s="29"/>
      <c r="IA520" s="29"/>
      <c r="IB520" s="29"/>
      <c r="IC520" s="29"/>
      <c r="ID520" s="29"/>
      <c r="IE520" s="29"/>
      <c r="IF520" s="29"/>
      <c r="IG520" s="29"/>
      <c r="IH520" s="29"/>
      <c r="II520" s="29"/>
      <c r="IJ520" s="29"/>
      <c r="IK520" s="29"/>
      <c r="IL520" s="29"/>
      <c r="IM520" s="29"/>
      <c r="IN520" s="29"/>
      <c r="IO520" s="29"/>
      <c r="IP520" s="29"/>
      <c r="IQ520" s="29"/>
      <c r="IR520" s="29"/>
      <c r="IS520" s="29"/>
      <c r="IT520" s="29"/>
      <c r="IU520" s="29"/>
      <c r="IV520" s="29"/>
      <c r="IW520" s="29"/>
      <c r="IX520" s="29"/>
      <c r="IY520" s="29"/>
      <c r="IZ520" s="29"/>
      <c r="JA520" s="29"/>
      <c r="JB520" s="29"/>
      <c r="JC520" s="29"/>
      <c r="JD520" s="29"/>
      <c r="JE520" s="29"/>
      <c r="JF520" s="29"/>
      <c r="JG520" s="29"/>
      <c r="JH520" s="29"/>
      <c r="JI520" s="29"/>
      <c r="JJ520" s="29"/>
      <c r="JK520" s="29"/>
      <c r="JL520" s="29"/>
      <c r="JM520" s="29"/>
      <c r="JN520" s="29"/>
      <c r="JO520" s="29"/>
      <c r="JP520" s="29"/>
      <c r="JQ520" s="29"/>
      <c r="JR520" s="29"/>
      <c r="JS520" s="29"/>
      <c r="JT520" s="29"/>
      <c r="JU520" s="29"/>
      <c r="JV520" s="29"/>
      <c r="JW520" s="29"/>
      <c r="JX520" s="29"/>
      <c r="JY520" s="29"/>
      <c r="JZ520" s="29"/>
      <c r="KA520" s="29"/>
      <c r="KB520" s="29"/>
      <c r="KC520" s="29"/>
      <c r="KD520" s="29"/>
      <c r="KE520" s="29"/>
      <c r="KF520" s="29"/>
      <c r="KG520" s="29"/>
      <c r="KH520" s="29"/>
      <c r="KI520" s="29"/>
      <c r="KJ520" s="29"/>
      <c r="KK520" s="29"/>
      <c r="KL520" s="29"/>
      <c r="KM520" s="29"/>
      <c r="KN520" s="29"/>
      <c r="KO520" s="29"/>
      <c r="KP520" s="29"/>
      <c r="KQ520" s="29"/>
      <c r="KR520" s="29"/>
      <c r="KS520" s="29"/>
      <c r="KT520" s="29"/>
      <c r="KU520" s="29"/>
      <c r="KV520" s="29"/>
      <c r="KW520" s="29"/>
      <c r="KX520" s="29"/>
      <c r="KY520" s="29"/>
      <c r="KZ520" s="29"/>
      <c r="LA520" s="29"/>
      <c r="LB520" s="29"/>
      <c r="LC520" s="29"/>
      <c r="LD520" s="29"/>
      <c r="LE520" s="29"/>
      <c r="LF520" s="29"/>
      <c r="LG520" s="29"/>
      <c r="LH520" s="29"/>
      <c r="LI520" s="29"/>
      <c r="LJ520" s="29"/>
      <c r="LK520" s="29"/>
      <c r="LL520" s="29"/>
      <c r="LM520" s="29"/>
      <c r="LN520" s="29"/>
      <c r="LO520" s="29"/>
      <c r="LP520" s="29"/>
      <c r="LQ520" s="29"/>
      <c r="LR520" s="29"/>
      <c r="LS520" s="29"/>
      <c r="LT520" s="29"/>
      <c r="LU520" s="29"/>
      <c r="LV520" s="29"/>
      <c r="LW520" s="29"/>
      <c r="LX520" s="29"/>
      <c r="LY520" s="29"/>
      <c r="LZ520" s="29"/>
      <c r="MA520" s="29"/>
      <c r="MB520" s="29"/>
      <c r="MC520" s="29"/>
      <c r="MD520" s="29"/>
      <c r="ME520" s="29"/>
      <c r="MF520" s="29"/>
      <c r="MG520" s="29"/>
      <c r="MH520" s="29"/>
      <c r="MI520" s="29"/>
      <c r="MJ520" s="29"/>
      <c r="MK520" s="29"/>
      <c r="ML520" s="29"/>
      <c r="MM520" s="29"/>
      <c r="MN520" s="29"/>
      <c r="MO520" s="29"/>
      <c r="MP520" s="29"/>
      <c r="MQ520" s="29"/>
      <c r="MR520" s="29"/>
      <c r="MS520" s="29"/>
      <c r="MT520" s="29"/>
      <c r="MU520" s="29"/>
      <c r="MV520" s="29"/>
      <c r="MW520" s="29"/>
      <c r="MX520" s="29"/>
      <c r="MY520" s="29"/>
      <c r="MZ520" s="29"/>
      <c r="NA520" s="29"/>
      <c r="NB520" s="29"/>
      <c r="NC520" s="29"/>
      <c r="ND520" s="29"/>
      <c r="NE520" s="29"/>
    </row>
    <row r="521" spans="1:369" ht="16.5" customHeight="1">
      <c r="A521" s="12" t="s">
        <v>6557</v>
      </c>
      <c r="B521" s="12"/>
      <c r="C521" s="30"/>
      <c r="D521" s="12"/>
      <c r="E521" s="35" t="s">
        <v>6632</v>
      </c>
      <c r="F521" s="14" t="s">
        <v>2179</v>
      </c>
      <c r="G521" s="14" t="s">
        <v>6633</v>
      </c>
      <c r="H521" s="15" t="s">
        <v>6590</v>
      </c>
      <c r="I521" s="15">
        <v>1</v>
      </c>
      <c r="J521" s="15">
        <v>0</v>
      </c>
      <c r="K521" s="15">
        <v>0</v>
      </c>
      <c r="L521" s="16" t="s">
        <v>6583</v>
      </c>
      <c r="M521" s="16"/>
      <c r="N521" s="16" t="s">
        <v>2626</v>
      </c>
      <c r="O521" s="17">
        <v>195</v>
      </c>
      <c r="P521" s="17">
        <v>0</v>
      </c>
      <c r="Q521" s="17">
        <v>0</v>
      </c>
      <c r="R521" s="18" t="s">
        <v>6566</v>
      </c>
      <c r="S521" s="19">
        <v>60</v>
      </c>
      <c r="T521" s="19">
        <v>110</v>
      </c>
      <c r="U521" s="19">
        <v>0.36363636363636365</v>
      </c>
      <c r="V521" s="19">
        <v>302.5</v>
      </c>
      <c r="W521" s="20">
        <v>0.04</v>
      </c>
      <c r="X521" s="21">
        <v>7.8</v>
      </c>
      <c r="Y521" s="22" t="s">
        <v>33</v>
      </c>
      <c r="Z521" s="14" t="s">
        <v>5838</v>
      </c>
      <c r="AA521" s="24"/>
      <c r="AB521" s="14"/>
      <c r="AC521" s="14"/>
      <c r="AD521" s="25"/>
      <c r="AE521" s="26"/>
      <c r="AF521" s="27"/>
      <c r="AG521" s="28"/>
      <c r="AH521" s="28"/>
      <c r="AI521" s="28"/>
      <c r="AJ521" s="28"/>
      <c r="AK521" s="28"/>
      <c r="AL521" s="28"/>
      <c r="AM521" s="28"/>
      <c r="AN521" s="28"/>
      <c r="AO521" s="28"/>
      <c r="AP521" s="29"/>
      <c r="AQ521" s="29"/>
      <c r="AR521" s="29"/>
      <c r="AS521" s="29"/>
      <c r="AT521" s="29"/>
      <c r="AU521" s="29"/>
      <c r="AV521" s="29"/>
      <c r="AW521" s="29"/>
      <c r="AX521" s="29"/>
      <c r="AY521" s="29"/>
      <c r="AZ521" s="29"/>
      <c r="BA521" s="29"/>
      <c r="BB521" s="29"/>
      <c r="BC521" s="29"/>
      <c r="BD521" s="29"/>
      <c r="BE521" s="29"/>
      <c r="BF521" s="29"/>
      <c r="BG521" s="29"/>
      <c r="BH521" s="29"/>
      <c r="BI521" s="29"/>
      <c r="BJ521" s="29"/>
      <c r="BK521" s="29"/>
      <c r="BL521" s="29"/>
      <c r="BM521" s="29"/>
      <c r="BN521" s="29"/>
      <c r="BO521" s="29"/>
      <c r="BP521" s="29"/>
      <c r="BQ521" s="29"/>
      <c r="BR521" s="29"/>
      <c r="BS521" s="29"/>
      <c r="BT521" s="29"/>
      <c r="BU521" s="29"/>
      <c r="BV521" s="29"/>
      <c r="BW521" s="29"/>
      <c r="BX521" s="29"/>
      <c r="BY521" s="29"/>
      <c r="BZ521" s="29"/>
      <c r="CA521" s="29"/>
      <c r="CB521" s="29"/>
      <c r="CC521" s="29"/>
      <c r="CD521" s="29"/>
      <c r="CE521" s="29"/>
      <c r="CF521" s="29"/>
      <c r="CG521" s="29"/>
      <c r="CH521" s="29"/>
      <c r="CI521" s="29"/>
      <c r="CJ521" s="29"/>
      <c r="CK521" s="29"/>
      <c r="CL521" s="29"/>
      <c r="CM521" s="29"/>
      <c r="CN521" s="29"/>
      <c r="CO521" s="29"/>
      <c r="CP521" s="29"/>
      <c r="CQ521" s="29"/>
      <c r="CR521" s="29"/>
      <c r="CS521" s="29"/>
      <c r="CT521" s="29"/>
      <c r="CU521" s="29"/>
      <c r="CV521" s="29"/>
      <c r="CW521" s="29"/>
      <c r="CX521" s="29"/>
      <c r="CY521" s="29"/>
      <c r="CZ521" s="29"/>
      <c r="DA521" s="29"/>
      <c r="DB521" s="29"/>
      <c r="DC521" s="29"/>
      <c r="DD521" s="29"/>
      <c r="DE521" s="29"/>
      <c r="DF521" s="29"/>
      <c r="DG521" s="29"/>
      <c r="DH521" s="29"/>
      <c r="DI521" s="29"/>
      <c r="DJ521" s="29"/>
      <c r="DK521" s="29"/>
      <c r="DL521" s="29"/>
      <c r="DM521" s="29"/>
      <c r="DN521" s="29"/>
      <c r="DO521" s="29"/>
      <c r="DP521" s="29"/>
      <c r="DQ521" s="29"/>
      <c r="DR521" s="29"/>
      <c r="DS521" s="29"/>
      <c r="DT521" s="29"/>
      <c r="DU521" s="29"/>
      <c r="DV521" s="29"/>
      <c r="DW521" s="29"/>
      <c r="DX521" s="29"/>
      <c r="DY521" s="29"/>
      <c r="DZ521" s="29"/>
      <c r="EA521" s="29"/>
      <c r="EB521" s="29"/>
      <c r="EC521" s="29"/>
      <c r="ED521" s="29"/>
      <c r="EE521" s="29"/>
      <c r="EF521" s="29"/>
      <c r="EG521" s="29"/>
      <c r="EH521" s="29"/>
      <c r="EI521" s="29"/>
      <c r="EJ521" s="29"/>
      <c r="EK521" s="29"/>
      <c r="EL521" s="29"/>
      <c r="EM521" s="29"/>
      <c r="EN521" s="29"/>
      <c r="EO521" s="29"/>
      <c r="EP521" s="29"/>
      <c r="EQ521" s="29"/>
      <c r="ER521" s="29"/>
      <c r="ES521" s="29"/>
      <c r="ET521" s="29"/>
      <c r="EU521" s="29"/>
      <c r="EV521" s="29"/>
      <c r="EW521" s="29"/>
      <c r="EX521" s="29"/>
      <c r="EY521" s="29"/>
      <c r="EZ521" s="29"/>
      <c r="FA521" s="29"/>
      <c r="FB521" s="29"/>
      <c r="FC521" s="29"/>
      <c r="FD521" s="29"/>
      <c r="FE521" s="29"/>
      <c r="FF521" s="29"/>
      <c r="FG521" s="29"/>
      <c r="FH521" s="29"/>
      <c r="FI521" s="29"/>
      <c r="FJ521" s="29"/>
      <c r="FK521" s="29"/>
      <c r="FL521" s="29"/>
      <c r="FM521" s="29"/>
      <c r="FN521" s="29"/>
      <c r="FO521" s="29"/>
      <c r="FP521" s="29"/>
      <c r="FQ521" s="29"/>
      <c r="FR521" s="29"/>
      <c r="FS521" s="29"/>
      <c r="FT521" s="29"/>
      <c r="FU521" s="29"/>
      <c r="FV521" s="29"/>
      <c r="FW521" s="29"/>
      <c r="FX521" s="29"/>
      <c r="FY521" s="29"/>
      <c r="FZ521" s="29"/>
      <c r="GA521" s="29"/>
      <c r="GB521" s="29"/>
      <c r="GC521" s="29"/>
      <c r="GD521" s="29"/>
      <c r="GE521" s="29"/>
      <c r="GF521" s="29"/>
      <c r="GG521" s="29"/>
      <c r="GH521" s="29"/>
      <c r="GI521" s="29"/>
      <c r="GJ521" s="29"/>
      <c r="GK521" s="29"/>
      <c r="GL521" s="29"/>
      <c r="GM521" s="29"/>
      <c r="GN521" s="29"/>
      <c r="GO521" s="29"/>
      <c r="GP521" s="29"/>
      <c r="GQ521" s="29"/>
      <c r="GR521" s="29"/>
      <c r="GS521" s="29"/>
      <c r="GT521" s="29"/>
      <c r="GU521" s="29"/>
      <c r="GV521" s="29"/>
      <c r="GW521" s="29"/>
      <c r="GX521" s="29"/>
      <c r="GY521" s="29"/>
      <c r="GZ521" s="29"/>
      <c r="HA521" s="29"/>
      <c r="HB521" s="29"/>
      <c r="HC521" s="29"/>
      <c r="HD521" s="29"/>
      <c r="HE521" s="29"/>
      <c r="HF521" s="29"/>
      <c r="HG521" s="29"/>
      <c r="HH521" s="29"/>
      <c r="HI521" s="29"/>
      <c r="HJ521" s="29"/>
      <c r="HK521" s="29"/>
      <c r="HL521" s="29"/>
      <c r="HM521" s="29"/>
      <c r="HN521" s="29"/>
      <c r="HO521" s="29"/>
      <c r="HP521" s="29"/>
      <c r="HQ521" s="29"/>
      <c r="HR521" s="29"/>
      <c r="HS521" s="29"/>
      <c r="HT521" s="29"/>
      <c r="HU521" s="29"/>
      <c r="HV521" s="29"/>
      <c r="HW521" s="29"/>
      <c r="HX521" s="29"/>
      <c r="HY521" s="29"/>
      <c r="HZ521" s="29"/>
      <c r="IA521" s="29"/>
      <c r="IB521" s="29"/>
      <c r="IC521" s="29"/>
      <c r="ID521" s="29"/>
      <c r="IE521" s="29"/>
      <c r="IF521" s="29"/>
      <c r="IG521" s="29"/>
      <c r="IH521" s="29"/>
      <c r="II521" s="29"/>
      <c r="IJ521" s="29"/>
      <c r="IK521" s="29"/>
      <c r="IL521" s="29"/>
      <c r="IM521" s="29"/>
      <c r="IN521" s="29"/>
      <c r="IO521" s="29"/>
      <c r="IP521" s="29"/>
      <c r="IQ521" s="29"/>
      <c r="IR521" s="29"/>
      <c r="IS521" s="29"/>
      <c r="IT521" s="29"/>
      <c r="IU521" s="29"/>
      <c r="IV521" s="29"/>
      <c r="IW521" s="29"/>
      <c r="IX521" s="29"/>
      <c r="IY521" s="29"/>
      <c r="IZ521" s="29"/>
      <c r="JA521" s="29"/>
      <c r="JB521" s="29"/>
      <c r="JC521" s="29"/>
      <c r="JD521" s="29"/>
      <c r="JE521" s="29"/>
      <c r="JF521" s="29"/>
      <c r="JG521" s="29"/>
      <c r="JH521" s="29"/>
      <c r="JI521" s="29"/>
      <c r="JJ521" s="29"/>
      <c r="JK521" s="29"/>
      <c r="JL521" s="29"/>
      <c r="JM521" s="29"/>
      <c r="JN521" s="29"/>
      <c r="JO521" s="29"/>
      <c r="JP521" s="29"/>
      <c r="JQ521" s="29"/>
      <c r="JR521" s="29"/>
      <c r="JS521" s="29"/>
      <c r="JT521" s="29"/>
      <c r="JU521" s="29"/>
      <c r="JV521" s="29"/>
      <c r="JW521" s="29"/>
      <c r="JX521" s="29"/>
      <c r="JY521" s="29"/>
      <c r="JZ521" s="29"/>
      <c r="KA521" s="29"/>
      <c r="KB521" s="29"/>
      <c r="KC521" s="29"/>
      <c r="KD521" s="29"/>
      <c r="KE521" s="29"/>
      <c r="KF521" s="29"/>
      <c r="KG521" s="29"/>
      <c r="KH521" s="29"/>
      <c r="KI521" s="29"/>
      <c r="KJ521" s="29"/>
      <c r="KK521" s="29"/>
      <c r="KL521" s="29"/>
      <c r="KM521" s="29"/>
      <c r="KN521" s="29"/>
      <c r="KO521" s="29"/>
      <c r="KP521" s="29"/>
      <c r="KQ521" s="29"/>
      <c r="KR521" s="29"/>
      <c r="KS521" s="29"/>
      <c r="KT521" s="29"/>
      <c r="KU521" s="29"/>
      <c r="KV521" s="29"/>
      <c r="KW521" s="29"/>
      <c r="KX521" s="29"/>
      <c r="KY521" s="29"/>
      <c r="KZ521" s="29"/>
      <c r="LA521" s="29"/>
      <c r="LB521" s="29"/>
      <c r="LC521" s="29"/>
      <c r="LD521" s="29"/>
      <c r="LE521" s="29"/>
      <c r="LF521" s="29"/>
      <c r="LG521" s="29"/>
      <c r="LH521" s="29"/>
      <c r="LI521" s="29"/>
      <c r="LJ521" s="29"/>
      <c r="LK521" s="29"/>
      <c r="LL521" s="29"/>
      <c r="LM521" s="29"/>
      <c r="LN521" s="29"/>
      <c r="LO521" s="29"/>
      <c r="LP521" s="29"/>
      <c r="LQ521" s="29"/>
      <c r="LR521" s="29"/>
      <c r="LS521" s="29"/>
      <c r="LT521" s="29"/>
      <c r="LU521" s="29"/>
      <c r="LV521" s="29"/>
      <c r="LW521" s="29"/>
      <c r="LX521" s="29"/>
      <c r="LY521" s="29"/>
      <c r="LZ521" s="29"/>
      <c r="MA521" s="29"/>
      <c r="MB521" s="29"/>
      <c r="MC521" s="29"/>
      <c r="MD521" s="29"/>
      <c r="ME521" s="29"/>
      <c r="MF521" s="29"/>
      <c r="MG521" s="29"/>
      <c r="MH521" s="29"/>
      <c r="MI521" s="29"/>
      <c r="MJ521" s="29"/>
      <c r="MK521" s="29"/>
      <c r="ML521" s="29"/>
      <c r="MM521" s="29"/>
      <c r="MN521" s="29"/>
      <c r="MO521" s="29"/>
      <c r="MP521" s="29"/>
      <c r="MQ521" s="29"/>
      <c r="MR521" s="29"/>
      <c r="MS521" s="29"/>
      <c r="MT521" s="29"/>
      <c r="MU521" s="29"/>
      <c r="MV521" s="29"/>
      <c r="MW521" s="29"/>
      <c r="MX521" s="29"/>
      <c r="MY521" s="29"/>
      <c r="MZ521" s="29"/>
      <c r="NA521" s="29"/>
      <c r="NB521" s="29"/>
      <c r="NC521" s="29"/>
      <c r="ND521" s="29"/>
      <c r="NE521" s="29"/>
    </row>
    <row r="522" spans="1:369" ht="16.5" customHeight="1">
      <c r="A522" s="12" t="s">
        <v>6557</v>
      </c>
      <c r="B522" s="12"/>
      <c r="C522" s="30"/>
      <c r="D522" s="12"/>
      <c r="E522" s="35" t="s">
        <v>6663</v>
      </c>
      <c r="F522" s="14" t="s">
        <v>34</v>
      </c>
      <c r="G522" s="14" t="s">
        <v>6664</v>
      </c>
      <c r="H522" s="15" t="s">
        <v>6582</v>
      </c>
      <c r="I522" s="15">
        <v>1</v>
      </c>
      <c r="J522" s="15">
        <v>0</v>
      </c>
      <c r="K522" s="15">
        <v>0</v>
      </c>
      <c r="L522" s="16" t="s">
        <v>6665</v>
      </c>
      <c r="M522" s="16" t="s">
        <v>66</v>
      </c>
      <c r="N522" s="16" t="s">
        <v>412</v>
      </c>
      <c r="O522" s="17">
        <v>375</v>
      </c>
      <c r="P522" s="17">
        <v>0</v>
      </c>
      <c r="Q522" s="17">
        <v>0</v>
      </c>
      <c r="R522" s="18" t="s">
        <v>6566</v>
      </c>
      <c r="S522" s="19">
        <v>60</v>
      </c>
      <c r="T522" s="19">
        <v>110</v>
      </c>
      <c r="U522" s="19">
        <v>0.2</v>
      </c>
      <c r="V522" s="19">
        <v>550</v>
      </c>
      <c r="W522" s="20">
        <v>2.1999999999999999E-2</v>
      </c>
      <c r="X522" s="21">
        <v>8.25</v>
      </c>
      <c r="Y522" s="22" t="s">
        <v>33</v>
      </c>
      <c r="Z522" s="14" t="s">
        <v>5838</v>
      </c>
      <c r="AA522" s="24"/>
      <c r="AB522" s="14"/>
      <c r="AC522" s="14"/>
      <c r="AD522" s="25"/>
      <c r="AE522" s="26"/>
      <c r="AF522" s="27"/>
      <c r="AG522" s="28"/>
      <c r="AH522" s="28"/>
      <c r="AI522" s="28"/>
      <c r="AJ522" s="28"/>
      <c r="AK522" s="28"/>
      <c r="AL522" s="28"/>
      <c r="AM522" s="28"/>
      <c r="AN522" s="28"/>
      <c r="AO522" s="28"/>
      <c r="AP522" s="29"/>
      <c r="AQ522" s="29"/>
      <c r="AR522" s="29"/>
      <c r="AS522" s="29"/>
      <c r="AT522" s="29"/>
      <c r="AU522" s="29"/>
      <c r="AV522" s="29"/>
      <c r="AW522" s="29"/>
      <c r="AX522" s="29"/>
      <c r="AY522" s="29"/>
      <c r="AZ522" s="29"/>
      <c r="BA522" s="29"/>
      <c r="BB522" s="29"/>
      <c r="BC522" s="29"/>
      <c r="BD522" s="29"/>
      <c r="BE522" s="29"/>
      <c r="BF522" s="29"/>
      <c r="BG522" s="29"/>
      <c r="BH522" s="29"/>
      <c r="BI522" s="29"/>
      <c r="BJ522" s="29"/>
      <c r="BK522" s="29"/>
      <c r="BL522" s="29"/>
      <c r="BM522" s="29"/>
      <c r="BN522" s="29"/>
      <c r="BO522" s="29"/>
      <c r="BP522" s="29"/>
      <c r="BQ522" s="29"/>
      <c r="BR522" s="29"/>
      <c r="BS522" s="29"/>
      <c r="BT522" s="29"/>
      <c r="BU522" s="29"/>
      <c r="BV522" s="29"/>
      <c r="BW522" s="29"/>
      <c r="BX522" s="29"/>
      <c r="BY522" s="29"/>
      <c r="BZ522" s="29"/>
      <c r="CA522" s="29"/>
      <c r="CB522" s="29"/>
      <c r="CC522" s="29"/>
      <c r="CD522" s="29"/>
      <c r="CE522" s="29"/>
      <c r="CF522" s="29"/>
      <c r="CG522" s="29"/>
      <c r="CH522" s="29"/>
      <c r="CI522" s="29"/>
      <c r="CJ522" s="29"/>
      <c r="CK522" s="29"/>
      <c r="CL522" s="29"/>
      <c r="CM522" s="29"/>
      <c r="CN522" s="29"/>
      <c r="CO522" s="29"/>
      <c r="CP522" s="29"/>
      <c r="CQ522" s="29"/>
      <c r="CR522" s="29"/>
      <c r="CS522" s="29"/>
      <c r="CT522" s="29"/>
      <c r="CU522" s="29"/>
      <c r="CV522" s="29"/>
      <c r="CW522" s="29"/>
      <c r="CX522" s="29"/>
      <c r="CY522" s="29"/>
      <c r="CZ522" s="29"/>
      <c r="DA522" s="29"/>
      <c r="DB522" s="29"/>
      <c r="DC522" s="29"/>
      <c r="DD522" s="29"/>
      <c r="DE522" s="29"/>
      <c r="DF522" s="29"/>
      <c r="DG522" s="29"/>
      <c r="DH522" s="29"/>
      <c r="DI522" s="29"/>
      <c r="DJ522" s="29"/>
      <c r="DK522" s="29"/>
      <c r="DL522" s="29"/>
      <c r="DM522" s="29"/>
      <c r="DN522" s="29"/>
      <c r="DO522" s="29"/>
      <c r="DP522" s="29"/>
      <c r="DQ522" s="29"/>
      <c r="DR522" s="29"/>
      <c r="DS522" s="29"/>
      <c r="DT522" s="29"/>
      <c r="DU522" s="29"/>
      <c r="DV522" s="29"/>
      <c r="DW522" s="29"/>
      <c r="DX522" s="29"/>
      <c r="DY522" s="29"/>
      <c r="DZ522" s="29"/>
      <c r="EA522" s="29"/>
      <c r="EB522" s="29"/>
      <c r="EC522" s="29"/>
      <c r="ED522" s="29"/>
      <c r="EE522" s="29"/>
      <c r="EF522" s="29"/>
      <c r="EG522" s="29"/>
      <c r="EH522" s="29"/>
      <c r="EI522" s="29"/>
      <c r="EJ522" s="29"/>
      <c r="EK522" s="29"/>
      <c r="EL522" s="29"/>
      <c r="EM522" s="29"/>
      <c r="EN522" s="29"/>
      <c r="EO522" s="29"/>
      <c r="EP522" s="29"/>
      <c r="EQ522" s="29"/>
      <c r="ER522" s="29"/>
      <c r="ES522" s="29"/>
      <c r="ET522" s="29"/>
      <c r="EU522" s="29"/>
      <c r="EV522" s="29"/>
      <c r="EW522" s="29"/>
      <c r="EX522" s="29"/>
      <c r="EY522" s="29"/>
      <c r="EZ522" s="29"/>
      <c r="FA522" s="29"/>
      <c r="FB522" s="29"/>
      <c r="FC522" s="29"/>
      <c r="FD522" s="29"/>
      <c r="FE522" s="29"/>
      <c r="FF522" s="29"/>
      <c r="FG522" s="29"/>
      <c r="FH522" s="29"/>
      <c r="FI522" s="29"/>
      <c r="FJ522" s="29"/>
      <c r="FK522" s="29"/>
      <c r="FL522" s="29"/>
      <c r="FM522" s="29"/>
      <c r="FN522" s="29"/>
      <c r="FO522" s="29"/>
      <c r="FP522" s="29"/>
      <c r="FQ522" s="29"/>
      <c r="FR522" s="29"/>
      <c r="FS522" s="29"/>
      <c r="FT522" s="29"/>
      <c r="FU522" s="29"/>
      <c r="FV522" s="29"/>
      <c r="FW522" s="29"/>
      <c r="FX522" s="29"/>
      <c r="FY522" s="29"/>
      <c r="FZ522" s="29"/>
      <c r="GA522" s="29"/>
      <c r="GB522" s="29"/>
      <c r="GC522" s="29"/>
      <c r="GD522" s="29"/>
      <c r="GE522" s="29"/>
      <c r="GF522" s="29"/>
      <c r="GG522" s="29"/>
      <c r="GH522" s="29"/>
      <c r="GI522" s="29"/>
      <c r="GJ522" s="29"/>
      <c r="GK522" s="29"/>
      <c r="GL522" s="29"/>
      <c r="GM522" s="29"/>
      <c r="GN522" s="29"/>
      <c r="GO522" s="29"/>
      <c r="GP522" s="29"/>
      <c r="GQ522" s="29"/>
      <c r="GR522" s="29"/>
      <c r="GS522" s="29"/>
      <c r="GT522" s="29"/>
      <c r="GU522" s="29"/>
      <c r="GV522" s="29"/>
      <c r="GW522" s="29"/>
      <c r="GX522" s="29"/>
      <c r="GY522" s="29"/>
      <c r="GZ522" s="29"/>
      <c r="HA522" s="29"/>
      <c r="HB522" s="29"/>
      <c r="HC522" s="29"/>
      <c r="HD522" s="29"/>
      <c r="HE522" s="29"/>
      <c r="HF522" s="29"/>
      <c r="HG522" s="29"/>
      <c r="HH522" s="29"/>
      <c r="HI522" s="29"/>
      <c r="HJ522" s="29"/>
      <c r="HK522" s="29"/>
      <c r="HL522" s="29"/>
      <c r="HM522" s="29"/>
      <c r="HN522" s="29"/>
      <c r="HO522" s="29"/>
      <c r="HP522" s="29"/>
      <c r="HQ522" s="29"/>
      <c r="HR522" s="29"/>
      <c r="HS522" s="29"/>
      <c r="HT522" s="29"/>
      <c r="HU522" s="29"/>
      <c r="HV522" s="29"/>
      <c r="HW522" s="29"/>
      <c r="HX522" s="29"/>
      <c r="HY522" s="29"/>
      <c r="HZ522" s="29"/>
      <c r="IA522" s="29"/>
      <c r="IB522" s="29"/>
      <c r="IC522" s="29"/>
      <c r="ID522" s="29"/>
      <c r="IE522" s="29"/>
      <c r="IF522" s="29"/>
      <c r="IG522" s="29"/>
      <c r="IH522" s="29"/>
      <c r="II522" s="29"/>
      <c r="IJ522" s="29"/>
      <c r="IK522" s="29"/>
      <c r="IL522" s="29"/>
      <c r="IM522" s="29"/>
      <c r="IN522" s="29"/>
      <c r="IO522" s="29"/>
      <c r="IP522" s="29"/>
      <c r="IQ522" s="29"/>
      <c r="IR522" s="29"/>
      <c r="IS522" s="29"/>
      <c r="IT522" s="29"/>
      <c r="IU522" s="29"/>
      <c r="IV522" s="29"/>
      <c r="IW522" s="29"/>
      <c r="IX522" s="29"/>
      <c r="IY522" s="29"/>
      <c r="IZ522" s="29"/>
      <c r="JA522" s="29"/>
      <c r="JB522" s="29"/>
      <c r="JC522" s="29"/>
      <c r="JD522" s="29"/>
      <c r="JE522" s="29"/>
      <c r="JF522" s="29"/>
      <c r="JG522" s="29"/>
      <c r="JH522" s="29"/>
      <c r="JI522" s="29"/>
      <c r="JJ522" s="29"/>
      <c r="JK522" s="29"/>
      <c r="JL522" s="29"/>
      <c r="JM522" s="29"/>
      <c r="JN522" s="29"/>
      <c r="JO522" s="29"/>
      <c r="JP522" s="29"/>
      <c r="JQ522" s="29"/>
      <c r="JR522" s="29"/>
      <c r="JS522" s="29"/>
      <c r="JT522" s="29"/>
      <c r="JU522" s="29"/>
      <c r="JV522" s="29"/>
      <c r="JW522" s="29"/>
      <c r="JX522" s="29"/>
      <c r="JY522" s="29"/>
      <c r="JZ522" s="29"/>
      <c r="KA522" s="29"/>
      <c r="KB522" s="29"/>
      <c r="KC522" s="29"/>
      <c r="KD522" s="29"/>
      <c r="KE522" s="29"/>
      <c r="KF522" s="29"/>
      <c r="KG522" s="29"/>
      <c r="KH522" s="29"/>
      <c r="KI522" s="29"/>
      <c r="KJ522" s="29"/>
      <c r="KK522" s="29"/>
      <c r="KL522" s="29"/>
      <c r="KM522" s="29"/>
      <c r="KN522" s="29"/>
      <c r="KO522" s="29"/>
      <c r="KP522" s="29"/>
      <c r="KQ522" s="29"/>
      <c r="KR522" s="29"/>
      <c r="KS522" s="29"/>
      <c r="KT522" s="29"/>
      <c r="KU522" s="29"/>
      <c r="KV522" s="29"/>
      <c r="KW522" s="29"/>
      <c r="KX522" s="29"/>
      <c r="KY522" s="29"/>
      <c r="KZ522" s="29"/>
      <c r="LA522" s="29"/>
      <c r="LB522" s="29"/>
      <c r="LC522" s="29"/>
      <c r="LD522" s="29"/>
      <c r="LE522" s="29"/>
      <c r="LF522" s="29"/>
      <c r="LG522" s="29"/>
      <c r="LH522" s="29"/>
      <c r="LI522" s="29"/>
      <c r="LJ522" s="29"/>
      <c r="LK522" s="29"/>
      <c r="LL522" s="29"/>
      <c r="LM522" s="29"/>
      <c r="LN522" s="29"/>
      <c r="LO522" s="29"/>
      <c r="LP522" s="29"/>
      <c r="LQ522" s="29"/>
      <c r="LR522" s="29"/>
      <c r="LS522" s="29"/>
      <c r="LT522" s="29"/>
      <c r="LU522" s="29"/>
      <c r="LV522" s="29"/>
      <c r="LW522" s="29"/>
      <c r="LX522" s="29"/>
      <c r="LY522" s="29"/>
      <c r="LZ522" s="29"/>
      <c r="MA522" s="29"/>
      <c r="MB522" s="29"/>
      <c r="MC522" s="29"/>
      <c r="MD522" s="29"/>
      <c r="ME522" s="29"/>
      <c r="MF522" s="29"/>
      <c r="MG522" s="29"/>
      <c r="MH522" s="29"/>
      <c r="MI522" s="29"/>
      <c r="MJ522" s="29"/>
      <c r="MK522" s="29"/>
      <c r="ML522" s="29"/>
      <c r="MM522" s="29"/>
      <c r="MN522" s="29"/>
      <c r="MO522" s="29"/>
      <c r="MP522" s="29"/>
      <c r="MQ522" s="29"/>
      <c r="MR522" s="29"/>
      <c r="MS522" s="29"/>
      <c r="MT522" s="29"/>
      <c r="MU522" s="29"/>
      <c r="MV522" s="29"/>
      <c r="MW522" s="29"/>
      <c r="MX522" s="29"/>
      <c r="MY522" s="29"/>
      <c r="MZ522" s="29"/>
      <c r="NA522" s="29"/>
      <c r="NB522" s="29"/>
      <c r="NC522" s="29"/>
      <c r="ND522" s="29"/>
      <c r="NE522" s="29"/>
    </row>
    <row r="523" spans="1:369" ht="16.5" customHeight="1">
      <c r="A523" s="12" t="s">
        <v>6557</v>
      </c>
      <c r="B523" s="12"/>
      <c r="C523" s="30"/>
      <c r="D523" s="12"/>
      <c r="E523" s="35" t="s">
        <v>37</v>
      </c>
      <c r="F523" s="14" t="s">
        <v>6122</v>
      </c>
      <c r="G523" s="14" t="s">
        <v>6122</v>
      </c>
      <c r="H523" s="15" t="s">
        <v>6749</v>
      </c>
      <c r="I523" s="15">
        <v>69</v>
      </c>
      <c r="J523" s="15">
        <v>0</v>
      </c>
      <c r="K523" s="15">
        <v>0</v>
      </c>
      <c r="L523" s="16" t="s">
        <v>6789</v>
      </c>
      <c r="M523" s="16"/>
      <c r="N523" s="16" t="s">
        <v>45</v>
      </c>
      <c r="O523" s="17">
        <v>420</v>
      </c>
      <c r="P523" s="17">
        <v>0</v>
      </c>
      <c r="Q523" s="17">
        <v>0</v>
      </c>
      <c r="R523" s="18" t="s">
        <v>6566</v>
      </c>
      <c r="S523" s="19" t="s">
        <v>89</v>
      </c>
      <c r="T523" s="19">
        <v>110</v>
      </c>
      <c r="U523" s="19">
        <v>0.18181818181818182</v>
      </c>
      <c r="V523" s="19">
        <v>605</v>
      </c>
      <c r="W523" s="20">
        <v>0.02</v>
      </c>
      <c r="X523" s="21">
        <v>579.6</v>
      </c>
      <c r="Y523" s="22" t="s">
        <v>33</v>
      </c>
      <c r="Z523" s="14" t="s">
        <v>5838</v>
      </c>
      <c r="AA523" s="24"/>
      <c r="AB523" s="14"/>
      <c r="AC523" s="14"/>
      <c r="AD523" s="25"/>
      <c r="AE523" s="26"/>
      <c r="AF523" s="27"/>
      <c r="AG523" s="28"/>
      <c r="AH523" s="28"/>
      <c r="AI523" s="28"/>
      <c r="AJ523" s="28"/>
      <c r="AK523" s="28"/>
      <c r="AL523" s="28"/>
      <c r="AM523" s="28"/>
      <c r="AN523" s="28"/>
      <c r="AO523" s="28"/>
      <c r="AP523" s="29"/>
      <c r="AQ523" s="29"/>
      <c r="AR523" s="29"/>
      <c r="AS523" s="29"/>
      <c r="AT523" s="29"/>
      <c r="AU523" s="29"/>
      <c r="AV523" s="29"/>
      <c r="AW523" s="29"/>
      <c r="AX523" s="29"/>
      <c r="AY523" s="29"/>
      <c r="AZ523" s="29"/>
      <c r="BA523" s="29"/>
      <c r="BB523" s="29"/>
      <c r="BC523" s="29"/>
      <c r="BD523" s="29"/>
      <c r="BE523" s="29"/>
      <c r="BF523" s="29"/>
      <c r="BG523" s="29"/>
      <c r="BH523" s="29"/>
      <c r="BI523" s="29"/>
      <c r="BJ523" s="29"/>
      <c r="BK523" s="29"/>
      <c r="BL523" s="29"/>
      <c r="BM523" s="29"/>
      <c r="BN523" s="29"/>
      <c r="BO523" s="29"/>
      <c r="BP523" s="29"/>
      <c r="BQ523" s="29"/>
      <c r="BR523" s="29"/>
      <c r="BS523" s="29"/>
      <c r="BT523" s="29"/>
      <c r="BU523" s="29"/>
      <c r="BV523" s="29"/>
      <c r="BW523" s="29"/>
      <c r="BX523" s="29"/>
      <c r="BY523" s="29"/>
      <c r="BZ523" s="29"/>
      <c r="CA523" s="29"/>
      <c r="CB523" s="29"/>
      <c r="CC523" s="29"/>
      <c r="CD523" s="29"/>
      <c r="CE523" s="29"/>
      <c r="CF523" s="29"/>
      <c r="CG523" s="29"/>
      <c r="CH523" s="29"/>
      <c r="CI523" s="29"/>
      <c r="CJ523" s="29"/>
      <c r="CK523" s="29"/>
      <c r="CL523" s="29"/>
      <c r="CM523" s="29"/>
      <c r="CN523" s="29"/>
      <c r="CO523" s="29"/>
      <c r="CP523" s="29"/>
      <c r="CQ523" s="29"/>
      <c r="CR523" s="29"/>
      <c r="CS523" s="29"/>
      <c r="CT523" s="29"/>
      <c r="CU523" s="29"/>
      <c r="CV523" s="29"/>
      <c r="CW523" s="29"/>
      <c r="CX523" s="29"/>
      <c r="CY523" s="29"/>
      <c r="CZ523" s="29"/>
      <c r="DA523" s="29"/>
      <c r="DB523" s="29"/>
      <c r="DC523" s="29"/>
      <c r="DD523" s="29"/>
      <c r="DE523" s="29"/>
      <c r="DF523" s="29"/>
      <c r="DG523" s="29"/>
      <c r="DH523" s="29"/>
      <c r="DI523" s="29"/>
      <c r="DJ523" s="29"/>
      <c r="DK523" s="29"/>
      <c r="DL523" s="29"/>
      <c r="DM523" s="29"/>
      <c r="DN523" s="29"/>
      <c r="DO523" s="29"/>
      <c r="DP523" s="29"/>
      <c r="DQ523" s="29"/>
      <c r="DR523" s="29"/>
      <c r="DS523" s="29"/>
      <c r="DT523" s="29"/>
      <c r="DU523" s="29"/>
      <c r="DV523" s="29"/>
      <c r="DW523" s="29"/>
      <c r="DX523" s="29"/>
      <c r="DY523" s="29"/>
      <c r="DZ523" s="29"/>
      <c r="EA523" s="29"/>
      <c r="EB523" s="29"/>
      <c r="EC523" s="29"/>
      <c r="ED523" s="29"/>
      <c r="EE523" s="29"/>
      <c r="EF523" s="29"/>
      <c r="EG523" s="29"/>
      <c r="EH523" s="29"/>
      <c r="EI523" s="29"/>
      <c r="EJ523" s="29"/>
      <c r="EK523" s="29"/>
      <c r="EL523" s="29"/>
      <c r="EM523" s="29"/>
      <c r="EN523" s="29"/>
      <c r="EO523" s="29"/>
      <c r="EP523" s="29"/>
      <c r="EQ523" s="29"/>
      <c r="ER523" s="29"/>
      <c r="ES523" s="29"/>
      <c r="ET523" s="29"/>
      <c r="EU523" s="29"/>
      <c r="EV523" s="29"/>
      <c r="EW523" s="29"/>
      <c r="EX523" s="29"/>
      <c r="EY523" s="29"/>
      <c r="EZ523" s="29"/>
      <c r="FA523" s="29"/>
      <c r="FB523" s="29"/>
      <c r="FC523" s="29"/>
      <c r="FD523" s="29"/>
      <c r="FE523" s="29"/>
      <c r="FF523" s="29"/>
      <c r="FG523" s="29"/>
      <c r="FH523" s="29"/>
      <c r="FI523" s="29"/>
      <c r="FJ523" s="29"/>
      <c r="FK523" s="29"/>
      <c r="FL523" s="29"/>
      <c r="FM523" s="29"/>
      <c r="FN523" s="29"/>
      <c r="FO523" s="29"/>
      <c r="FP523" s="29"/>
      <c r="FQ523" s="29"/>
      <c r="FR523" s="29"/>
      <c r="FS523" s="29"/>
      <c r="FT523" s="29"/>
      <c r="FU523" s="29"/>
      <c r="FV523" s="29"/>
      <c r="FW523" s="29"/>
      <c r="FX523" s="29"/>
      <c r="FY523" s="29"/>
      <c r="FZ523" s="29"/>
      <c r="GA523" s="29"/>
      <c r="GB523" s="29"/>
      <c r="GC523" s="29"/>
      <c r="GD523" s="29"/>
      <c r="GE523" s="29"/>
      <c r="GF523" s="29"/>
      <c r="GG523" s="29"/>
      <c r="GH523" s="29"/>
      <c r="GI523" s="29"/>
      <c r="GJ523" s="29"/>
      <c r="GK523" s="29"/>
      <c r="GL523" s="29"/>
      <c r="GM523" s="29"/>
      <c r="GN523" s="29"/>
      <c r="GO523" s="29"/>
      <c r="GP523" s="29"/>
      <c r="GQ523" s="29"/>
      <c r="GR523" s="29"/>
      <c r="GS523" s="29"/>
      <c r="GT523" s="29"/>
      <c r="GU523" s="29"/>
      <c r="GV523" s="29"/>
      <c r="GW523" s="29"/>
      <c r="GX523" s="29"/>
      <c r="GY523" s="29"/>
      <c r="GZ523" s="29"/>
      <c r="HA523" s="29"/>
      <c r="HB523" s="29"/>
      <c r="HC523" s="29"/>
      <c r="HD523" s="29"/>
      <c r="HE523" s="29"/>
      <c r="HF523" s="29"/>
      <c r="HG523" s="29"/>
      <c r="HH523" s="29"/>
      <c r="HI523" s="29"/>
      <c r="HJ523" s="29"/>
      <c r="HK523" s="29"/>
      <c r="HL523" s="29"/>
      <c r="HM523" s="29"/>
      <c r="HN523" s="29"/>
      <c r="HO523" s="29"/>
      <c r="HP523" s="29"/>
      <c r="HQ523" s="29"/>
      <c r="HR523" s="29"/>
      <c r="HS523" s="29"/>
      <c r="HT523" s="29"/>
      <c r="HU523" s="29"/>
      <c r="HV523" s="29"/>
      <c r="HW523" s="29"/>
      <c r="HX523" s="29"/>
      <c r="HY523" s="29"/>
      <c r="HZ523" s="29"/>
      <c r="IA523" s="29"/>
      <c r="IB523" s="29"/>
      <c r="IC523" s="29"/>
      <c r="ID523" s="29"/>
      <c r="IE523" s="29"/>
      <c r="IF523" s="29"/>
      <c r="IG523" s="29"/>
      <c r="IH523" s="29"/>
      <c r="II523" s="29"/>
      <c r="IJ523" s="29"/>
      <c r="IK523" s="29"/>
      <c r="IL523" s="29"/>
      <c r="IM523" s="29"/>
      <c r="IN523" s="29"/>
      <c r="IO523" s="29"/>
      <c r="IP523" s="29"/>
      <c r="IQ523" s="29"/>
      <c r="IR523" s="29"/>
      <c r="IS523" s="29"/>
      <c r="IT523" s="29"/>
      <c r="IU523" s="29"/>
      <c r="IV523" s="29"/>
      <c r="IW523" s="29"/>
      <c r="IX523" s="29"/>
      <c r="IY523" s="29"/>
      <c r="IZ523" s="29"/>
      <c r="JA523" s="29"/>
      <c r="JB523" s="29"/>
      <c r="JC523" s="29"/>
      <c r="JD523" s="29"/>
      <c r="JE523" s="29"/>
      <c r="JF523" s="29"/>
      <c r="JG523" s="29"/>
      <c r="JH523" s="29"/>
      <c r="JI523" s="29"/>
      <c r="JJ523" s="29"/>
      <c r="JK523" s="29"/>
      <c r="JL523" s="29"/>
      <c r="JM523" s="29"/>
      <c r="JN523" s="29"/>
      <c r="JO523" s="29"/>
      <c r="JP523" s="29"/>
      <c r="JQ523" s="29"/>
      <c r="JR523" s="29"/>
      <c r="JS523" s="29"/>
      <c r="JT523" s="29"/>
      <c r="JU523" s="29"/>
      <c r="JV523" s="29"/>
      <c r="JW523" s="29"/>
      <c r="JX523" s="29"/>
      <c r="JY523" s="29"/>
      <c r="JZ523" s="29"/>
      <c r="KA523" s="29"/>
      <c r="KB523" s="29"/>
      <c r="KC523" s="29"/>
      <c r="KD523" s="29"/>
      <c r="KE523" s="29"/>
      <c r="KF523" s="29"/>
      <c r="KG523" s="29"/>
      <c r="KH523" s="29"/>
      <c r="KI523" s="29"/>
      <c r="KJ523" s="29"/>
      <c r="KK523" s="29"/>
      <c r="KL523" s="29"/>
      <c r="KM523" s="29"/>
      <c r="KN523" s="29"/>
      <c r="KO523" s="29"/>
      <c r="KP523" s="29"/>
      <c r="KQ523" s="29"/>
      <c r="KR523" s="29"/>
      <c r="KS523" s="29"/>
      <c r="KT523" s="29"/>
      <c r="KU523" s="29"/>
      <c r="KV523" s="29"/>
      <c r="KW523" s="29"/>
      <c r="KX523" s="29"/>
      <c r="KY523" s="29"/>
      <c r="KZ523" s="29"/>
      <c r="LA523" s="29"/>
      <c r="LB523" s="29"/>
      <c r="LC523" s="29"/>
      <c r="LD523" s="29"/>
      <c r="LE523" s="29"/>
      <c r="LF523" s="29"/>
      <c r="LG523" s="29"/>
      <c r="LH523" s="29"/>
      <c r="LI523" s="29"/>
      <c r="LJ523" s="29"/>
      <c r="LK523" s="29"/>
      <c r="LL523" s="29"/>
      <c r="LM523" s="29"/>
      <c r="LN523" s="29"/>
      <c r="LO523" s="29"/>
      <c r="LP523" s="29"/>
      <c r="LQ523" s="29"/>
      <c r="LR523" s="29"/>
      <c r="LS523" s="29"/>
      <c r="LT523" s="29"/>
      <c r="LU523" s="29"/>
      <c r="LV523" s="29"/>
      <c r="LW523" s="29"/>
      <c r="LX523" s="29"/>
      <c r="LY523" s="29"/>
      <c r="LZ523" s="29"/>
      <c r="MA523" s="29"/>
      <c r="MB523" s="29"/>
      <c r="MC523" s="29"/>
      <c r="MD523" s="29"/>
      <c r="ME523" s="29"/>
      <c r="MF523" s="29"/>
      <c r="MG523" s="29"/>
      <c r="MH523" s="29"/>
      <c r="MI523" s="29"/>
      <c r="MJ523" s="29"/>
      <c r="MK523" s="29"/>
      <c r="ML523" s="29"/>
      <c r="MM523" s="29"/>
      <c r="MN523" s="29"/>
      <c r="MO523" s="29"/>
      <c r="MP523" s="29"/>
      <c r="MQ523" s="29"/>
      <c r="MR523" s="29"/>
      <c r="MS523" s="29"/>
      <c r="MT523" s="29"/>
      <c r="MU523" s="29"/>
      <c r="MV523" s="29"/>
      <c r="MW523" s="29"/>
      <c r="MX523" s="29"/>
      <c r="MY523" s="29"/>
      <c r="MZ523" s="29"/>
      <c r="NA523" s="29"/>
      <c r="NB523" s="29"/>
      <c r="NC523" s="29"/>
      <c r="ND523" s="29"/>
      <c r="NE523" s="29"/>
    </row>
    <row r="524" spans="1:369" ht="16.5" customHeight="1">
      <c r="A524" s="12" t="s">
        <v>6557</v>
      </c>
      <c r="B524" s="12"/>
      <c r="C524" s="30"/>
      <c r="D524" s="12"/>
      <c r="E524" s="35" t="s">
        <v>6775</v>
      </c>
      <c r="F524" s="14" t="s">
        <v>6776</v>
      </c>
      <c r="G524" s="14" t="s">
        <v>6777</v>
      </c>
      <c r="H524" s="15" t="s">
        <v>6763</v>
      </c>
      <c r="I524" s="15">
        <v>1</v>
      </c>
      <c r="J524" s="15">
        <v>0</v>
      </c>
      <c r="K524" s="15">
        <v>0</v>
      </c>
      <c r="L524" s="16" t="s">
        <v>6778</v>
      </c>
      <c r="M524" s="16"/>
      <c r="N524" s="16" t="s">
        <v>45</v>
      </c>
      <c r="O524" s="17">
        <v>1290</v>
      </c>
      <c r="P524" s="17">
        <v>0</v>
      </c>
      <c r="Q524" s="17">
        <v>0</v>
      </c>
      <c r="R524" s="18" t="s">
        <v>6566</v>
      </c>
      <c r="S524" s="19">
        <v>60</v>
      </c>
      <c r="T524" s="19">
        <v>110</v>
      </c>
      <c r="U524" s="19">
        <v>6.363636363636363E-2</v>
      </c>
      <c r="V524" s="19">
        <v>1728.5714285714287</v>
      </c>
      <c r="W524" s="20">
        <v>7.0000000000000001E-3</v>
      </c>
      <c r="X524" s="21">
        <v>9.0299999999999994</v>
      </c>
      <c r="Y524" s="22" t="s">
        <v>33</v>
      </c>
      <c r="Z524" s="14" t="s">
        <v>5838</v>
      </c>
      <c r="AA524" s="24"/>
      <c r="AB524" s="14"/>
      <c r="AC524" s="14"/>
      <c r="AD524" s="25"/>
      <c r="AE524" s="26"/>
      <c r="AF524" s="27"/>
      <c r="AG524" s="28"/>
      <c r="AH524" s="28"/>
      <c r="AI524" s="28"/>
      <c r="AJ524" s="28"/>
      <c r="AK524" s="28"/>
      <c r="AL524" s="28"/>
      <c r="AM524" s="28"/>
      <c r="AN524" s="28"/>
      <c r="AO524" s="28"/>
      <c r="AP524" s="29"/>
      <c r="AQ524" s="29"/>
      <c r="AR524" s="29"/>
      <c r="AS524" s="29"/>
      <c r="AT524" s="29"/>
      <c r="AU524" s="29"/>
      <c r="AV524" s="29"/>
      <c r="AW524" s="29"/>
      <c r="AX524" s="29"/>
      <c r="AY524" s="29"/>
      <c r="AZ524" s="29"/>
      <c r="BA524" s="29"/>
      <c r="BB524" s="29"/>
      <c r="BC524" s="29"/>
      <c r="BD524" s="29"/>
      <c r="BE524" s="29"/>
      <c r="BF524" s="29"/>
      <c r="BG524" s="29"/>
      <c r="BH524" s="29"/>
      <c r="BI524" s="29"/>
      <c r="BJ524" s="29"/>
      <c r="BK524" s="29"/>
      <c r="BL524" s="29"/>
      <c r="BM524" s="29"/>
      <c r="BN524" s="29"/>
      <c r="BO524" s="29"/>
      <c r="BP524" s="29"/>
      <c r="BQ524" s="29"/>
      <c r="BR524" s="29"/>
      <c r="BS524" s="29"/>
      <c r="BT524" s="29"/>
      <c r="BU524" s="29"/>
      <c r="BV524" s="29"/>
      <c r="BW524" s="29"/>
      <c r="BX524" s="29"/>
      <c r="BY524" s="29"/>
      <c r="BZ524" s="29"/>
      <c r="CA524" s="29"/>
      <c r="CB524" s="29"/>
      <c r="CC524" s="29"/>
      <c r="CD524" s="29"/>
      <c r="CE524" s="29"/>
      <c r="CF524" s="29"/>
      <c r="CG524" s="29"/>
      <c r="CH524" s="29"/>
      <c r="CI524" s="29"/>
      <c r="CJ524" s="29"/>
      <c r="CK524" s="29"/>
      <c r="CL524" s="29"/>
      <c r="CM524" s="29"/>
      <c r="CN524" s="29"/>
      <c r="CO524" s="29"/>
      <c r="CP524" s="29"/>
      <c r="CQ524" s="29"/>
      <c r="CR524" s="29"/>
      <c r="CS524" s="29"/>
      <c r="CT524" s="29"/>
      <c r="CU524" s="29"/>
      <c r="CV524" s="29"/>
      <c r="CW524" s="29"/>
      <c r="CX524" s="29"/>
      <c r="CY524" s="29"/>
      <c r="CZ524" s="29"/>
      <c r="DA524" s="29"/>
      <c r="DB524" s="29"/>
      <c r="DC524" s="29"/>
      <c r="DD524" s="29"/>
      <c r="DE524" s="29"/>
      <c r="DF524" s="29"/>
      <c r="DG524" s="29"/>
      <c r="DH524" s="29"/>
      <c r="DI524" s="29"/>
      <c r="DJ524" s="29"/>
      <c r="DK524" s="29"/>
      <c r="DL524" s="29"/>
      <c r="DM524" s="29"/>
      <c r="DN524" s="29"/>
      <c r="DO524" s="29"/>
      <c r="DP524" s="29"/>
      <c r="DQ524" s="29"/>
      <c r="DR524" s="29"/>
      <c r="DS524" s="29"/>
      <c r="DT524" s="29"/>
      <c r="DU524" s="29"/>
      <c r="DV524" s="29"/>
      <c r="DW524" s="29"/>
      <c r="DX524" s="29"/>
      <c r="DY524" s="29"/>
      <c r="DZ524" s="29"/>
      <c r="EA524" s="29"/>
      <c r="EB524" s="29"/>
      <c r="EC524" s="29"/>
      <c r="ED524" s="29"/>
      <c r="EE524" s="29"/>
      <c r="EF524" s="29"/>
      <c r="EG524" s="29"/>
      <c r="EH524" s="29"/>
      <c r="EI524" s="29"/>
      <c r="EJ524" s="29"/>
      <c r="EK524" s="29"/>
      <c r="EL524" s="29"/>
      <c r="EM524" s="29"/>
      <c r="EN524" s="29"/>
      <c r="EO524" s="29"/>
      <c r="EP524" s="29"/>
      <c r="EQ524" s="29"/>
      <c r="ER524" s="29"/>
      <c r="ES524" s="29"/>
      <c r="ET524" s="29"/>
      <c r="EU524" s="29"/>
      <c r="EV524" s="29"/>
      <c r="EW524" s="29"/>
      <c r="EX524" s="29"/>
      <c r="EY524" s="29"/>
      <c r="EZ524" s="29"/>
      <c r="FA524" s="29"/>
      <c r="FB524" s="29"/>
      <c r="FC524" s="29"/>
      <c r="FD524" s="29"/>
      <c r="FE524" s="29"/>
      <c r="FF524" s="29"/>
      <c r="FG524" s="29"/>
      <c r="FH524" s="29"/>
      <c r="FI524" s="29"/>
      <c r="FJ524" s="29"/>
      <c r="FK524" s="29"/>
      <c r="FL524" s="29"/>
      <c r="FM524" s="29"/>
      <c r="FN524" s="29"/>
      <c r="FO524" s="29"/>
      <c r="FP524" s="29"/>
      <c r="FQ524" s="29"/>
      <c r="FR524" s="29"/>
      <c r="FS524" s="29"/>
      <c r="FT524" s="29"/>
      <c r="FU524" s="29"/>
      <c r="FV524" s="29"/>
      <c r="FW524" s="29"/>
      <c r="FX524" s="29"/>
      <c r="FY524" s="29"/>
      <c r="FZ524" s="29"/>
      <c r="GA524" s="29"/>
      <c r="GB524" s="29"/>
      <c r="GC524" s="29"/>
      <c r="GD524" s="29"/>
      <c r="GE524" s="29"/>
      <c r="GF524" s="29"/>
      <c r="GG524" s="29"/>
      <c r="GH524" s="29"/>
      <c r="GI524" s="29"/>
      <c r="GJ524" s="29"/>
      <c r="GK524" s="29"/>
      <c r="GL524" s="29"/>
      <c r="GM524" s="29"/>
      <c r="GN524" s="29"/>
      <c r="GO524" s="29"/>
      <c r="GP524" s="29"/>
      <c r="GQ524" s="29"/>
      <c r="GR524" s="29"/>
      <c r="GS524" s="29"/>
      <c r="GT524" s="29"/>
      <c r="GU524" s="29"/>
      <c r="GV524" s="29"/>
      <c r="GW524" s="29"/>
      <c r="GX524" s="29"/>
      <c r="GY524" s="29"/>
      <c r="GZ524" s="29"/>
      <c r="HA524" s="29"/>
      <c r="HB524" s="29"/>
      <c r="HC524" s="29"/>
      <c r="HD524" s="29"/>
      <c r="HE524" s="29"/>
      <c r="HF524" s="29"/>
      <c r="HG524" s="29"/>
      <c r="HH524" s="29"/>
      <c r="HI524" s="29"/>
      <c r="HJ524" s="29"/>
      <c r="HK524" s="29"/>
      <c r="HL524" s="29"/>
      <c r="HM524" s="29"/>
      <c r="HN524" s="29"/>
      <c r="HO524" s="29"/>
      <c r="HP524" s="29"/>
      <c r="HQ524" s="29"/>
      <c r="HR524" s="29"/>
      <c r="HS524" s="29"/>
      <c r="HT524" s="29"/>
      <c r="HU524" s="29"/>
      <c r="HV524" s="29"/>
      <c r="HW524" s="29"/>
      <c r="HX524" s="29"/>
      <c r="HY524" s="29"/>
      <c r="HZ524" s="29"/>
      <c r="IA524" s="29"/>
      <c r="IB524" s="29"/>
      <c r="IC524" s="29"/>
      <c r="ID524" s="29"/>
      <c r="IE524" s="29"/>
      <c r="IF524" s="29"/>
      <c r="IG524" s="29"/>
      <c r="IH524" s="29"/>
      <c r="II524" s="29"/>
      <c r="IJ524" s="29"/>
      <c r="IK524" s="29"/>
      <c r="IL524" s="29"/>
      <c r="IM524" s="29"/>
      <c r="IN524" s="29"/>
      <c r="IO524" s="29"/>
      <c r="IP524" s="29"/>
      <c r="IQ524" s="29"/>
      <c r="IR524" s="29"/>
      <c r="IS524" s="29"/>
      <c r="IT524" s="29"/>
      <c r="IU524" s="29"/>
      <c r="IV524" s="29"/>
      <c r="IW524" s="29"/>
      <c r="IX524" s="29"/>
      <c r="IY524" s="29"/>
      <c r="IZ524" s="29"/>
      <c r="JA524" s="29"/>
      <c r="JB524" s="29"/>
      <c r="JC524" s="29"/>
      <c r="JD524" s="29"/>
      <c r="JE524" s="29"/>
      <c r="JF524" s="29"/>
      <c r="JG524" s="29"/>
      <c r="JH524" s="29"/>
      <c r="JI524" s="29"/>
      <c r="JJ524" s="29"/>
      <c r="JK524" s="29"/>
      <c r="JL524" s="29"/>
      <c r="JM524" s="29"/>
      <c r="JN524" s="29"/>
      <c r="JO524" s="29"/>
      <c r="JP524" s="29"/>
      <c r="JQ524" s="29"/>
      <c r="JR524" s="29"/>
      <c r="JS524" s="29"/>
      <c r="JT524" s="29"/>
      <c r="JU524" s="29"/>
      <c r="JV524" s="29"/>
      <c r="JW524" s="29"/>
      <c r="JX524" s="29"/>
      <c r="JY524" s="29"/>
      <c r="JZ524" s="29"/>
      <c r="KA524" s="29"/>
      <c r="KB524" s="29"/>
      <c r="KC524" s="29"/>
      <c r="KD524" s="29"/>
      <c r="KE524" s="29"/>
      <c r="KF524" s="29"/>
      <c r="KG524" s="29"/>
      <c r="KH524" s="29"/>
      <c r="KI524" s="29"/>
      <c r="KJ524" s="29"/>
      <c r="KK524" s="29"/>
      <c r="KL524" s="29"/>
      <c r="KM524" s="29"/>
      <c r="KN524" s="29"/>
      <c r="KO524" s="29"/>
      <c r="KP524" s="29"/>
      <c r="KQ524" s="29"/>
      <c r="KR524" s="29"/>
      <c r="KS524" s="29"/>
      <c r="KT524" s="29"/>
      <c r="KU524" s="29"/>
      <c r="KV524" s="29"/>
      <c r="KW524" s="29"/>
      <c r="KX524" s="29"/>
      <c r="KY524" s="29"/>
      <c r="KZ524" s="29"/>
      <c r="LA524" s="29"/>
      <c r="LB524" s="29"/>
      <c r="LC524" s="29"/>
      <c r="LD524" s="29"/>
      <c r="LE524" s="29"/>
      <c r="LF524" s="29"/>
      <c r="LG524" s="29"/>
      <c r="LH524" s="29"/>
      <c r="LI524" s="29"/>
      <c r="LJ524" s="29"/>
      <c r="LK524" s="29"/>
      <c r="LL524" s="29"/>
      <c r="LM524" s="29"/>
      <c r="LN524" s="29"/>
      <c r="LO524" s="29"/>
      <c r="LP524" s="29"/>
      <c r="LQ524" s="29"/>
      <c r="LR524" s="29"/>
      <c r="LS524" s="29"/>
      <c r="LT524" s="29"/>
      <c r="LU524" s="29"/>
      <c r="LV524" s="29"/>
      <c r="LW524" s="29"/>
      <c r="LX524" s="29"/>
      <c r="LY524" s="29"/>
      <c r="LZ524" s="29"/>
      <c r="MA524" s="29"/>
      <c r="MB524" s="29"/>
      <c r="MC524" s="29"/>
      <c r="MD524" s="29"/>
      <c r="ME524" s="29"/>
      <c r="MF524" s="29"/>
      <c r="MG524" s="29"/>
      <c r="MH524" s="29"/>
      <c r="MI524" s="29"/>
      <c r="MJ524" s="29"/>
      <c r="MK524" s="29"/>
      <c r="ML524" s="29"/>
      <c r="MM524" s="29"/>
      <c r="MN524" s="29"/>
      <c r="MO524" s="29"/>
      <c r="MP524" s="29"/>
      <c r="MQ524" s="29"/>
      <c r="MR524" s="29"/>
      <c r="MS524" s="29"/>
      <c r="MT524" s="29"/>
      <c r="MU524" s="29"/>
      <c r="MV524" s="29"/>
      <c r="MW524" s="29"/>
      <c r="MX524" s="29"/>
      <c r="MY524" s="29"/>
      <c r="MZ524" s="29"/>
      <c r="NA524" s="29"/>
      <c r="NB524" s="29"/>
      <c r="NC524" s="29"/>
      <c r="ND524" s="29"/>
      <c r="NE524" s="29"/>
    </row>
    <row r="525" spans="1:369" ht="16.5" customHeight="1">
      <c r="A525" s="12" t="s">
        <v>6557</v>
      </c>
      <c r="B525" s="12"/>
      <c r="C525" s="30"/>
      <c r="D525" s="12"/>
      <c r="E525" s="35" t="s">
        <v>6698</v>
      </c>
      <c r="F525" s="14" t="s">
        <v>6122</v>
      </c>
      <c r="G525" s="14" t="s">
        <v>6122</v>
      </c>
      <c r="H525" s="15" t="s">
        <v>6568</v>
      </c>
      <c r="I525" s="15">
        <v>6</v>
      </c>
      <c r="J525" s="15">
        <v>0</v>
      </c>
      <c r="K525" s="15">
        <v>0</v>
      </c>
      <c r="L525" s="16" t="s">
        <v>6688</v>
      </c>
      <c r="M525" s="16"/>
      <c r="N525" s="16" t="s">
        <v>305</v>
      </c>
      <c r="O525" s="17">
        <v>56</v>
      </c>
      <c r="P525" s="17">
        <v>0</v>
      </c>
      <c r="Q525" s="17">
        <v>0</v>
      </c>
      <c r="R525" s="18" t="s">
        <v>6566</v>
      </c>
      <c r="S525" s="19">
        <v>60</v>
      </c>
      <c r="T525" s="19">
        <v>110</v>
      </c>
      <c r="U525" s="19">
        <v>1.5454545454545454</v>
      </c>
      <c r="V525" s="19">
        <v>71.17647058823529</v>
      </c>
      <c r="W525" s="20">
        <v>0.17</v>
      </c>
      <c r="X525" s="21">
        <v>57.120000000000005</v>
      </c>
      <c r="Y525" s="22" t="s">
        <v>33</v>
      </c>
      <c r="Z525" s="14" t="s">
        <v>5838</v>
      </c>
      <c r="AA525" s="24"/>
      <c r="AB525" s="14"/>
      <c r="AC525" s="14"/>
      <c r="AD525" s="25"/>
      <c r="AE525" s="26"/>
      <c r="AF525" s="27"/>
      <c r="AG525" s="28"/>
      <c r="AH525" s="28"/>
      <c r="AI525" s="28"/>
      <c r="AJ525" s="28"/>
      <c r="AK525" s="28"/>
      <c r="AL525" s="28"/>
      <c r="AM525" s="28"/>
      <c r="AN525" s="28"/>
      <c r="AO525" s="28"/>
      <c r="AP525" s="29"/>
      <c r="AQ525" s="29"/>
      <c r="AR525" s="29"/>
      <c r="AS525" s="29"/>
      <c r="AT525" s="29"/>
      <c r="AU525" s="29"/>
      <c r="AV525" s="29"/>
      <c r="AW525" s="29"/>
      <c r="AX525" s="29"/>
      <c r="AY525" s="29"/>
      <c r="AZ525" s="29"/>
      <c r="BA525" s="29"/>
      <c r="BB525" s="29"/>
      <c r="BC525" s="29"/>
      <c r="BD525" s="29"/>
      <c r="BE525" s="29"/>
      <c r="BF525" s="29"/>
      <c r="BG525" s="29"/>
      <c r="BH525" s="29"/>
      <c r="BI525" s="29"/>
      <c r="BJ525" s="29"/>
      <c r="BK525" s="29"/>
      <c r="BL525" s="29"/>
      <c r="BM525" s="29"/>
      <c r="BN525" s="29"/>
      <c r="BO525" s="29"/>
      <c r="BP525" s="29"/>
      <c r="BQ525" s="29"/>
      <c r="BR525" s="29"/>
      <c r="BS525" s="29"/>
      <c r="BT525" s="29"/>
      <c r="BU525" s="29"/>
      <c r="BV525" s="29"/>
      <c r="BW525" s="29"/>
      <c r="BX525" s="29"/>
      <c r="BY525" s="29"/>
      <c r="BZ525" s="29"/>
      <c r="CA525" s="29"/>
      <c r="CB525" s="29"/>
      <c r="CC525" s="29"/>
      <c r="CD525" s="29"/>
      <c r="CE525" s="29"/>
      <c r="CF525" s="29"/>
      <c r="CG525" s="29"/>
      <c r="CH525" s="29"/>
      <c r="CI525" s="29"/>
      <c r="CJ525" s="29"/>
      <c r="CK525" s="29"/>
      <c r="CL525" s="29"/>
      <c r="CM525" s="29"/>
      <c r="CN525" s="29"/>
      <c r="CO525" s="29"/>
      <c r="CP525" s="29"/>
      <c r="CQ525" s="29"/>
      <c r="CR525" s="29"/>
      <c r="CS525" s="29"/>
      <c r="CT525" s="29"/>
      <c r="CU525" s="29"/>
      <c r="CV525" s="29"/>
      <c r="CW525" s="29"/>
      <c r="CX525" s="29"/>
      <c r="CY525" s="29"/>
      <c r="CZ525" s="29"/>
      <c r="DA525" s="29"/>
      <c r="DB525" s="29"/>
      <c r="DC525" s="29"/>
      <c r="DD525" s="29"/>
      <c r="DE525" s="29"/>
      <c r="DF525" s="29"/>
      <c r="DG525" s="29"/>
      <c r="DH525" s="29"/>
      <c r="DI525" s="29"/>
      <c r="DJ525" s="29"/>
      <c r="DK525" s="29"/>
      <c r="DL525" s="29"/>
      <c r="DM525" s="29"/>
      <c r="DN525" s="29"/>
      <c r="DO525" s="29"/>
      <c r="DP525" s="29"/>
      <c r="DQ525" s="29"/>
      <c r="DR525" s="29"/>
      <c r="DS525" s="29"/>
      <c r="DT525" s="29"/>
      <c r="DU525" s="29"/>
      <c r="DV525" s="29"/>
      <c r="DW525" s="29"/>
      <c r="DX525" s="29"/>
      <c r="DY525" s="29"/>
      <c r="DZ525" s="29"/>
      <c r="EA525" s="29"/>
      <c r="EB525" s="29"/>
      <c r="EC525" s="29"/>
      <c r="ED525" s="29"/>
      <c r="EE525" s="29"/>
      <c r="EF525" s="29"/>
      <c r="EG525" s="29"/>
      <c r="EH525" s="29"/>
      <c r="EI525" s="29"/>
      <c r="EJ525" s="29"/>
      <c r="EK525" s="29"/>
      <c r="EL525" s="29"/>
      <c r="EM525" s="29"/>
      <c r="EN525" s="29"/>
      <c r="EO525" s="29"/>
      <c r="EP525" s="29"/>
      <c r="EQ525" s="29"/>
      <c r="ER525" s="29"/>
      <c r="ES525" s="29"/>
      <c r="ET525" s="29"/>
      <c r="EU525" s="29"/>
      <c r="EV525" s="29"/>
      <c r="EW525" s="29"/>
      <c r="EX525" s="29"/>
      <c r="EY525" s="29"/>
      <c r="EZ525" s="29"/>
      <c r="FA525" s="29"/>
      <c r="FB525" s="29"/>
      <c r="FC525" s="29"/>
      <c r="FD525" s="29"/>
      <c r="FE525" s="29"/>
      <c r="FF525" s="29"/>
      <c r="FG525" s="29"/>
      <c r="FH525" s="29"/>
      <c r="FI525" s="29"/>
      <c r="FJ525" s="29"/>
      <c r="FK525" s="29"/>
      <c r="FL525" s="29"/>
      <c r="FM525" s="29"/>
      <c r="FN525" s="29"/>
      <c r="FO525" s="29"/>
      <c r="FP525" s="29"/>
      <c r="FQ525" s="29"/>
      <c r="FR525" s="29"/>
      <c r="FS525" s="29"/>
      <c r="FT525" s="29"/>
      <c r="FU525" s="29"/>
      <c r="FV525" s="29"/>
      <c r="FW525" s="29"/>
      <c r="FX525" s="29"/>
      <c r="FY525" s="29"/>
      <c r="FZ525" s="29"/>
      <c r="GA525" s="29"/>
      <c r="GB525" s="29"/>
      <c r="GC525" s="29"/>
      <c r="GD525" s="29"/>
      <c r="GE525" s="29"/>
      <c r="GF525" s="29"/>
      <c r="GG525" s="29"/>
      <c r="GH525" s="29"/>
      <c r="GI525" s="29"/>
      <c r="GJ525" s="29"/>
      <c r="GK525" s="29"/>
      <c r="GL525" s="29"/>
      <c r="GM525" s="29"/>
      <c r="GN525" s="29"/>
      <c r="GO525" s="29"/>
      <c r="GP525" s="29"/>
      <c r="GQ525" s="29"/>
      <c r="GR525" s="29"/>
      <c r="GS525" s="29"/>
      <c r="GT525" s="29"/>
      <c r="GU525" s="29"/>
      <c r="GV525" s="29"/>
      <c r="GW525" s="29"/>
      <c r="GX525" s="29"/>
      <c r="GY525" s="29"/>
      <c r="GZ525" s="29"/>
      <c r="HA525" s="29"/>
      <c r="HB525" s="29"/>
      <c r="HC525" s="29"/>
      <c r="HD525" s="29"/>
      <c r="HE525" s="29"/>
      <c r="HF525" s="29"/>
      <c r="HG525" s="29"/>
      <c r="HH525" s="29"/>
      <c r="HI525" s="29"/>
      <c r="HJ525" s="29"/>
      <c r="HK525" s="29"/>
      <c r="HL525" s="29"/>
      <c r="HM525" s="29"/>
      <c r="HN525" s="29"/>
      <c r="HO525" s="29"/>
      <c r="HP525" s="29"/>
      <c r="HQ525" s="29"/>
      <c r="HR525" s="29"/>
      <c r="HS525" s="29"/>
      <c r="HT525" s="29"/>
      <c r="HU525" s="29"/>
      <c r="HV525" s="29"/>
      <c r="HW525" s="29"/>
      <c r="HX525" s="29"/>
      <c r="HY525" s="29"/>
      <c r="HZ525" s="29"/>
      <c r="IA525" s="29"/>
      <c r="IB525" s="29"/>
      <c r="IC525" s="29"/>
      <c r="ID525" s="29"/>
      <c r="IE525" s="29"/>
      <c r="IF525" s="29"/>
      <c r="IG525" s="29"/>
      <c r="IH525" s="29"/>
      <c r="II525" s="29"/>
      <c r="IJ525" s="29"/>
      <c r="IK525" s="29"/>
      <c r="IL525" s="29"/>
      <c r="IM525" s="29"/>
      <c r="IN525" s="29"/>
      <c r="IO525" s="29"/>
      <c r="IP525" s="29"/>
      <c r="IQ525" s="29"/>
      <c r="IR525" s="29"/>
      <c r="IS525" s="29"/>
      <c r="IT525" s="29"/>
      <c r="IU525" s="29"/>
      <c r="IV525" s="29"/>
      <c r="IW525" s="29"/>
      <c r="IX525" s="29"/>
      <c r="IY525" s="29"/>
      <c r="IZ525" s="29"/>
      <c r="JA525" s="29"/>
      <c r="JB525" s="29"/>
      <c r="JC525" s="29"/>
      <c r="JD525" s="29"/>
      <c r="JE525" s="29"/>
      <c r="JF525" s="29"/>
      <c r="JG525" s="29"/>
      <c r="JH525" s="29"/>
      <c r="JI525" s="29"/>
      <c r="JJ525" s="29"/>
      <c r="JK525" s="29"/>
      <c r="JL525" s="29"/>
      <c r="JM525" s="29"/>
      <c r="JN525" s="29"/>
      <c r="JO525" s="29"/>
      <c r="JP525" s="29"/>
      <c r="JQ525" s="29"/>
      <c r="JR525" s="29"/>
      <c r="JS525" s="29"/>
      <c r="JT525" s="29"/>
      <c r="JU525" s="29"/>
      <c r="JV525" s="29"/>
      <c r="JW525" s="29"/>
      <c r="JX525" s="29"/>
      <c r="JY525" s="29"/>
      <c r="JZ525" s="29"/>
      <c r="KA525" s="29"/>
      <c r="KB525" s="29"/>
      <c r="KC525" s="29"/>
      <c r="KD525" s="29"/>
      <c r="KE525" s="29"/>
      <c r="KF525" s="29"/>
      <c r="KG525" s="29"/>
      <c r="KH525" s="29"/>
      <c r="KI525" s="29"/>
      <c r="KJ525" s="29"/>
      <c r="KK525" s="29"/>
      <c r="KL525" s="29"/>
      <c r="KM525" s="29"/>
      <c r="KN525" s="29"/>
      <c r="KO525" s="29"/>
      <c r="KP525" s="29"/>
      <c r="KQ525" s="29"/>
      <c r="KR525" s="29"/>
      <c r="KS525" s="29"/>
      <c r="KT525" s="29"/>
      <c r="KU525" s="29"/>
      <c r="KV525" s="29"/>
      <c r="KW525" s="29"/>
      <c r="KX525" s="29"/>
      <c r="KY525" s="29"/>
      <c r="KZ525" s="29"/>
      <c r="LA525" s="29"/>
      <c r="LB525" s="29"/>
      <c r="LC525" s="29"/>
      <c r="LD525" s="29"/>
      <c r="LE525" s="29"/>
      <c r="LF525" s="29"/>
      <c r="LG525" s="29"/>
      <c r="LH525" s="29"/>
      <c r="LI525" s="29"/>
      <c r="LJ525" s="29"/>
      <c r="LK525" s="29"/>
      <c r="LL525" s="29"/>
      <c r="LM525" s="29"/>
      <c r="LN525" s="29"/>
      <c r="LO525" s="29"/>
      <c r="LP525" s="29"/>
      <c r="LQ525" s="29"/>
      <c r="LR525" s="29"/>
      <c r="LS525" s="29"/>
      <c r="LT525" s="29"/>
      <c r="LU525" s="29"/>
      <c r="LV525" s="29"/>
      <c r="LW525" s="29"/>
      <c r="LX525" s="29"/>
      <c r="LY525" s="29"/>
      <c r="LZ525" s="29"/>
      <c r="MA525" s="29"/>
      <c r="MB525" s="29"/>
      <c r="MC525" s="29"/>
      <c r="MD525" s="29"/>
      <c r="ME525" s="29"/>
      <c r="MF525" s="29"/>
      <c r="MG525" s="29"/>
      <c r="MH525" s="29"/>
      <c r="MI525" s="29"/>
      <c r="MJ525" s="29"/>
      <c r="MK525" s="29"/>
      <c r="ML525" s="29"/>
      <c r="MM525" s="29"/>
      <c r="MN525" s="29"/>
      <c r="MO525" s="29"/>
      <c r="MP525" s="29"/>
      <c r="MQ525" s="29"/>
      <c r="MR525" s="29"/>
      <c r="MS525" s="29"/>
      <c r="MT525" s="29"/>
      <c r="MU525" s="29"/>
      <c r="MV525" s="29"/>
      <c r="MW525" s="29"/>
      <c r="MX525" s="29"/>
      <c r="MY525" s="29"/>
      <c r="MZ525" s="29"/>
      <c r="NA525" s="29"/>
      <c r="NB525" s="29"/>
      <c r="NC525" s="29"/>
      <c r="ND525" s="29"/>
      <c r="NE525" s="29"/>
    </row>
    <row r="526" spans="1:369" ht="16.5" customHeight="1">
      <c r="A526" s="12" t="s">
        <v>6557</v>
      </c>
      <c r="B526" s="12"/>
      <c r="C526" s="30"/>
      <c r="D526" s="12"/>
      <c r="E526" s="35" t="s">
        <v>5623</v>
      </c>
      <c r="F526" s="14" t="s">
        <v>5624</v>
      </c>
      <c r="G526" s="14" t="s">
        <v>5625</v>
      </c>
      <c r="H526" s="15" t="s">
        <v>3256</v>
      </c>
      <c r="I526" s="15">
        <v>1</v>
      </c>
      <c r="J526" s="15">
        <v>0</v>
      </c>
      <c r="K526" s="15">
        <v>1</v>
      </c>
      <c r="L526" s="16" t="s">
        <v>6707</v>
      </c>
      <c r="M526" s="16"/>
      <c r="N526" s="16" t="s">
        <v>45</v>
      </c>
      <c r="O526" s="17">
        <v>240</v>
      </c>
      <c r="P526" s="17">
        <v>0</v>
      </c>
      <c r="Q526" s="17">
        <v>0</v>
      </c>
      <c r="R526" s="18" t="s">
        <v>6566</v>
      </c>
      <c r="S526" s="19">
        <v>60</v>
      </c>
      <c r="T526" s="19">
        <v>110</v>
      </c>
      <c r="U526" s="19">
        <v>0.36363636363636365</v>
      </c>
      <c r="V526" s="19">
        <v>302.5</v>
      </c>
      <c r="W526" s="20">
        <v>0.04</v>
      </c>
      <c r="X526" s="21">
        <v>9.6</v>
      </c>
      <c r="Y526" s="22" t="s">
        <v>33</v>
      </c>
      <c r="Z526" s="14" t="s">
        <v>5838</v>
      </c>
      <c r="AA526" s="24"/>
      <c r="AB526" s="14"/>
      <c r="AC526" s="14"/>
      <c r="AD526" s="25"/>
      <c r="AE526" s="26"/>
      <c r="AF526" s="27"/>
      <c r="AG526" s="28"/>
      <c r="AH526" s="28"/>
      <c r="AI526" s="28"/>
      <c r="AJ526" s="28"/>
      <c r="AK526" s="28"/>
      <c r="AL526" s="28"/>
      <c r="AM526" s="28"/>
      <c r="AN526" s="28"/>
      <c r="AO526" s="28"/>
      <c r="AP526" s="29"/>
      <c r="AQ526" s="29"/>
      <c r="AR526" s="29"/>
      <c r="AS526" s="29"/>
      <c r="AT526" s="29"/>
      <c r="AU526" s="29"/>
      <c r="AV526" s="29"/>
      <c r="AW526" s="29"/>
      <c r="AX526" s="29"/>
      <c r="AY526" s="29"/>
      <c r="AZ526" s="29"/>
      <c r="BA526" s="29"/>
      <c r="BB526" s="29"/>
      <c r="BC526" s="29"/>
      <c r="BD526" s="29"/>
      <c r="BE526" s="29"/>
      <c r="BF526" s="29"/>
      <c r="BG526" s="29"/>
      <c r="BH526" s="29"/>
      <c r="BI526" s="29"/>
      <c r="BJ526" s="29"/>
      <c r="BK526" s="29"/>
      <c r="BL526" s="29"/>
      <c r="BM526" s="29"/>
      <c r="BN526" s="29"/>
      <c r="BO526" s="29"/>
      <c r="BP526" s="29"/>
      <c r="BQ526" s="29"/>
      <c r="BR526" s="29"/>
      <c r="BS526" s="29"/>
      <c r="BT526" s="29"/>
      <c r="BU526" s="29"/>
      <c r="BV526" s="29"/>
      <c r="BW526" s="29"/>
      <c r="BX526" s="29"/>
      <c r="BY526" s="29"/>
      <c r="BZ526" s="29"/>
      <c r="CA526" s="29"/>
      <c r="CB526" s="29"/>
      <c r="CC526" s="29"/>
      <c r="CD526" s="29"/>
      <c r="CE526" s="29"/>
      <c r="CF526" s="29"/>
      <c r="CG526" s="29"/>
      <c r="CH526" s="29"/>
      <c r="CI526" s="29"/>
      <c r="CJ526" s="29"/>
      <c r="CK526" s="29"/>
      <c r="CL526" s="29"/>
      <c r="CM526" s="29"/>
      <c r="CN526" s="29"/>
      <c r="CO526" s="29"/>
      <c r="CP526" s="29"/>
      <c r="CQ526" s="29"/>
      <c r="CR526" s="29"/>
      <c r="CS526" s="29"/>
      <c r="CT526" s="29"/>
      <c r="CU526" s="29"/>
      <c r="CV526" s="29"/>
      <c r="CW526" s="29"/>
      <c r="CX526" s="29"/>
      <c r="CY526" s="29"/>
      <c r="CZ526" s="29"/>
      <c r="DA526" s="29"/>
      <c r="DB526" s="29"/>
      <c r="DC526" s="29"/>
      <c r="DD526" s="29"/>
      <c r="DE526" s="29"/>
      <c r="DF526" s="29"/>
      <c r="DG526" s="29"/>
      <c r="DH526" s="29"/>
      <c r="DI526" s="29"/>
      <c r="DJ526" s="29"/>
      <c r="DK526" s="29"/>
      <c r="DL526" s="29"/>
      <c r="DM526" s="29"/>
      <c r="DN526" s="29"/>
      <c r="DO526" s="29"/>
      <c r="DP526" s="29"/>
      <c r="DQ526" s="29"/>
      <c r="DR526" s="29"/>
      <c r="DS526" s="29"/>
      <c r="DT526" s="29"/>
      <c r="DU526" s="29"/>
      <c r="DV526" s="29"/>
      <c r="DW526" s="29"/>
      <c r="DX526" s="29"/>
      <c r="DY526" s="29"/>
      <c r="DZ526" s="29"/>
      <c r="EA526" s="29"/>
      <c r="EB526" s="29"/>
      <c r="EC526" s="29"/>
      <c r="ED526" s="29"/>
      <c r="EE526" s="29"/>
      <c r="EF526" s="29"/>
      <c r="EG526" s="29"/>
      <c r="EH526" s="29"/>
      <c r="EI526" s="29"/>
      <c r="EJ526" s="29"/>
      <c r="EK526" s="29"/>
      <c r="EL526" s="29"/>
      <c r="EM526" s="29"/>
      <c r="EN526" s="29"/>
      <c r="EO526" s="29"/>
      <c r="EP526" s="29"/>
      <c r="EQ526" s="29"/>
      <c r="ER526" s="29"/>
      <c r="ES526" s="29"/>
      <c r="ET526" s="29"/>
      <c r="EU526" s="29"/>
      <c r="EV526" s="29"/>
      <c r="EW526" s="29"/>
      <c r="EX526" s="29"/>
      <c r="EY526" s="29"/>
      <c r="EZ526" s="29"/>
      <c r="FA526" s="29"/>
      <c r="FB526" s="29"/>
      <c r="FC526" s="29"/>
      <c r="FD526" s="29"/>
      <c r="FE526" s="29"/>
      <c r="FF526" s="29"/>
      <c r="FG526" s="29"/>
      <c r="FH526" s="29"/>
      <c r="FI526" s="29"/>
      <c r="FJ526" s="29"/>
      <c r="FK526" s="29"/>
      <c r="FL526" s="29"/>
      <c r="FM526" s="29"/>
      <c r="FN526" s="29"/>
      <c r="FO526" s="29"/>
      <c r="FP526" s="29"/>
      <c r="FQ526" s="29"/>
      <c r="FR526" s="29"/>
      <c r="FS526" s="29"/>
      <c r="FT526" s="29"/>
      <c r="FU526" s="29"/>
      <c r="FV526" s="29"/>
      <c r="FW526" s="29"/>
      <c r="FX526" s="29"/>
      <c r="FY526" s="29"/>
      <c r="FZ526" s="29"/>
      <c r="GA526" s="29"/>
      <c r="GB526" s="29"/>
      <c r="GC526" s="29"/>
      <c r="GD526" s="29"/>
      <c r="GE526" s="29"/>
      <c r="GF526" s="29"/>
      <c r="GG526" s="29"/>
      <c r="GH526" s="29"/>
      <c r="GI526" s="29"/>
      <c r="GJ526" s="29"/>
      <c r="GK526" s="29"/>
      <c r="GL526" s="29"/>
      <c r="GM526" s="29"/>
      <c r="GN526" s="29"/>
      <c r="GO526" s="29"/>
      <c r="GP526" s="29"/>
      <c r="GQ526" s="29"/>
      <c r="GR526" s="29"/>
      <c r="GS526" s="29"/>
      <c r="GT526" s="29"/>
      <c r="GU526" s="29"/>
      <c r="GV526" s="29"/>
      <c r="GW526" s="29"/>
      <c r="GX526" s="29"/>
      <c r="GY526" s="29"/>
      <c r="GZ526" s="29"/>
      <c r="HA526" s="29"/>
      <c r="HB526" s="29"/>
      <c r="HC526" s="29"/>
      <c r="HD526" s="29"/>
      <c r="HE526" s="29"/>
      <c r="HF526" s="29"/>
      <c r="HG526" s="29"/>
      <c r="HH526" s="29"/>
      <c r="HI526" s="29"/>
      <c r="HJ526" s="29"/>
      <c r="HK526" s="29"/>
      <c r="HL526" s="29"/>
      <c r="HM526" s="29"/>
      <c r="HN526" s="29"/>
      <c r="HO526" s="29"/>
      <c r="HP526" s="29"/>
      <c r="HQ526" s="29"/>
      <c r="HR526" s="29"/>
      <c r="HS526" s="29"/>
      <c r="HT526" s="29"/>
      <c r="HU526" s="29"/>
      <c r="HV526" s="29"/>
      <c r="HW526" s="29"/>
      <c r="HX526" s="29"/>
      <c r="HY526" s="29"/>
      <c r="HZ526" s="29"/>
      <c r="IA526" s="29"/>
      <c r="IB526" s="29"/>
      <c r="IC526" s="29"/>
      <c r="ID526" s="29"/>
      <c r="IE526" s="29"/>
      <c r="IF526" s="29"/>
      <c r="IG526" s="29"/>
      <c r="IH526" s="29"/>
      <c r="II526" s="29"/>
      <c r="IJ526" s="29"/>
      <c r="IK526" s="29"/>
      <c r="IL526" s="29"/>
      <c r="IM526" s="29"/>
      <c r="IN526" s="29"/>
      <c r="IO526" s="29"/>
      <c r="IP526" s="29"/>
      <c r="IQ526" s="29"/>
      <c r="IR526" s="29"/>
      <c r="IS526" s="29"/>
      <c r="IT526" s="29"/>
      <c r="IU526" s="29"/>
      <c r="IV526" s="29"/>
      <c r="IW526" s="29"/>
      <c r="IX526" s="29"/>
      <c r="IY526" s="29"/>
      <c r="IZ526" s="29"/>
      <c r="JA526" s="29"/>
      <c r="JB526" s="29"/>
      <c r="JC526" s="29"/>
      <c r="JD526" s="29"/>
      <c r="JE526" s="29"/>
      <c r="JF526" s="29"/>
      <c r="JG526" s="29"/>
      <c r="JH526" s="29"/>
      <c r="JI526" s="29"/>
      <c r="JJ526" s="29"/>
      <c r="JK526" s="29"/>
      <c r="JL526" s="29"/>
      <c r="JM526" s="29"/>
      <c r="JN526" s="29"/>
      <c r="JO526" s="29"/>
      <c r="JP526" s="29"/>
      <c r="JQ526" s="29"/>
      <c r="JR526" s="29"/>
      <c r="JS526" s="29"/>
      <c r="JT526" s="29"/>
      <c r="JU526" s="29"/>
      <c r="JV526" s="29"/>
      <c r="JW526" s="29"/>
      <c r="JX526" s="29"/>
      <c r="JY526" s="29"/>
      <c r="JZ526" s="29"/>
      <c r="KA526" s="29"/>
      <c r="KB526" s="29"/>
      <c r="KC526" s="29"/>
      <c r="KD526" s="29"/>
      <c r="KE526" s="29"/>
      <c r="KF526" s="29"/>
      <c r="KG526" s="29"/>
      <c r="KH526" s="29"/>
      <c r="KI526" s="29"/>
      <c r="KJ526" s="29"/>
      <c r="KK526" s="29"/>
      <c r="KL526" s="29"/>
      <c r="KM526" s="29"/>
      <c r="KN526" s="29"/>
      <c r="KO526" s="29"/>
      <c r="KP526" s="29"/>
      <c r="KQ526" s="29"/>
      <c r="KR526" s="29"/>
      <c r="KS526" s="29"/>
      <c r="KT526" s="29"/>
      <c r="KU526" s="29"/>
      <c r="KV526" s="29"/>
      <c r="KW526" s="29"/>
      <c r="KX526" s="29"/>
      <c r="KY526" s="29"/>
      <c r="KZ526" s="29"/>
      <c r="LA526" s="29"/>
      <c r="LB526" s="29"/>
      <c r="LC526" s="29"/>
      <c r="LD526" s="29"/>
      <c r="LE526" s="29"/>
      <c r="LF526" s="29"/>
      <c r="LG526" s="29"/>
      <c r="LH526" s="29"/>
      <c r="LI526" s="29"/>
      <c r="LJ526" s="29"/>
      <c r="LK526" s="29"/>
      <c r="LL526" s="29"/>
      <c r="LM526" s="29"/>
      <c r="LN526" s="29"/>
      <c r="LO526" s="29"/>
      <c r="LP526" s="29"/>
      <c r="LQ526" s="29"/>
      <c r="LR526" s="29"/>
      <c r="LS526" s="29"/>
      <c r="LT526" s="29"/>
      <c r="LU526" s="29"/>
      <c r="LV526" s="29"/>
      <c r="LW526" s="29"/>
      <c r="LX526" s="29"/>
      <c r="LY526" s="29"/>
      <c r="LZ526" s="29"/>
      <c r="MA526" s="29"/>
      <c r="MB526" s="29"/>
      <c r="MC526" s="29"/>
      <c r="MD526" s="29"/>
      <c r="ME526" s="29"/>
      <c r="MF526" s="29"/>
      <c r="MG526" s="29"/>
      <c r="MH526" s="29"/>
      <c r="MI526" s="29"/>
      <c r="MJ526" s="29"/>
      <c r="MK526" s="29"/>
      <c r="ML526" s="29"/>
      <c r="MM526" s="29"/>
      <c r="MN526" s="29"/>
      <c r="MO526" s="29"/>
      <c r="MP526" s="29"/>
      <c r="MQ526" s="29"/>
      <c r="MR526" s="29"/>
      <c r="MS526" s="29"/>
      <c r="MT526" s="29"/>
      <c r="MU526" s="29"/>
      <c r="MV526" s="29"/>
      <c r="MW526" s="29"/>
      <c r="MX526" s="29"/>
      <c r="MY526" s="29"/>
      <c r="MZ526" s="29"/>
      <c r="NA526" s="29"/>
      <c r="NB526" s="29"/>
      <c r="NC526" s="29"/>
      <c r="ND526" s="29"/>
      <c r="NE526" s="29"/>
    </row>
    <row r="527" spans="1:369" ht="16.5" customHeight="1">
      <c r="A527" s="12" t="s">
        <v>6557</v>
      </c>
      <c r="B527" s="12"/>
      <c r="C527" s="30"/>
      <c r="D527" s="12"/>
      <c r="E527" s="35" t="s">
        <v>6689</v>
      </c>
      <c r="F527" s="14" t="s">
        <v>6122</v>
      </c>
      <c r="G527" s="14" t="s">
        <v>6122</v>
      </c>
      <c r="H527" s="15" t="s">
        <v>6568</v>
      </c>
      <c r="I527" s="15">
        <v>4</v>
      </c>
      <c r="J527" s="15">
        <v>0</v>
      </c>
      <c r="K527" s="15">
        <v>0</v>
      </c>
      <c r="L527" s="16" t="s">
        <v>6688</v>
      </c>
      <c r="M527" s="16"/>
      <c r="N527" s="16" t="s">
        <v>305</v>
      </c>
      <c r="O527" s="17">
        <v>56</v>
      </c>
      <c r="P527" s="17">
        <v>0</v>
      </c>
      <c r="Q527" s="17">
        <v>0</v>
      </c>
      <c r="R527" s="18" t="s">
        <v>6566</v>
      </c>
      <c r="S527" s="19">
        <v>60</v>
      </c>
      <c r="T527" s="19">
        <v>110</v>
      </c>
      <c r="U527" s="19">
        <v>1.5909090909090908</v>
      </c>
      <c r="V527" s="19">
        <v>69.142857142857153</v>
      </c>
      <c r="W527" s="20">
        <v>0.17499999999999999</v>
      </c>
      <c r="X527" s="21">
        <v>39.199999999999996</v>
      </c>
      <c r="Y527" s="22" t="s">
        <v>33</v>
      </c>
      <c r="Z527" s="14" t="s">
        <v>5838</v>
      </c>
      <c r="AA527" s="24"/>
      <c r="AB527" s="14"/>
      <c r="AC527" s="14"/>
      <c r="AD527" s="25"/>
      <c r="AE527" s="26"/>
      <c r="AF527" s="27"/>
      <c r="AG527" s="28"/>
      <c r="AH527" s="28"/>
      <c r="AI527" s="28"/>
      <c r="AJ527" s="28"/>
      <c r="AK527" s="28"/>
      <c r="AL527" s="28"/>
      <c r="AM527" s="28"/>
      <c r="AN527" s="28"/>
      <c r="AO527" s="28"/>
      <c r="AP527" s="29"/>
      <c r="AQ527" s="29"/>
      <c r="AR527" s="29"/>
      <c r="AS527" s="29"/>
      <c r="AT527" s="29"/>
      <c r="AU527" s="29"/>
      <c r="AV527" s="29"/>
      <c r="AW527" s="29"/>
      <c r="AX527" s="29"/>
      <c r="AY527" s="29"/>
      <c r="AZ527" s="29"/>
      <c r="BA527" s="29"/>
      <c r="BB527" s="29"/>
      <c r="BC527" s="29"/>
      <c r="BD527" s="29"/>
      <c r="BE527" s="29"/>
      <c r="BF527" s="29"/>
      <c r="BG527" s="29"/>
      <c r="BH527" s="29"/>
      <c r="BI527" s="29"/>
      <c r="BJ527" s="29"/>
      <c r="BK527" s="29"/>
      <c r="BL527" s="29"/>
      <c r="BM527" s="29"/>
      <c r="BN527" s="29"/>
      <c r="BO527" s="29"/>
      <c r="BP527" s="29"/>
      <c r="BQ527" s="29"/>
      <c r="BR527" s="29"/>
      <c r="BS527" s="29"/>
      <c r="BT527" s="29"/>
      <c r="BU527" s="29"/>
      <c r="BV527" s="29"/>
      <c r="BW527" s="29"/>
      <c r="BX527" s="29"/>
      <c r="BY527" s="29"/>
      <c r="BZ527" s="29"/>
      <c r="CA527" s="29"/>
      <c r="CB527" s="29"/>
      <c r="CC527" s="29"/>
      <c r="CD527" s="29"/>
      <c r="CE527" s="29"/>
      <c r="CF527" s="29"/>
      <c r="CG527" s="29"/>
      <c r="CH527" s="29"/>
      <c r="CI527" s="29"/>
      <c r="CJ527" s="29"/>
      <c r="CK527" s="29"/>
      <c r="CL527" s="29"/>
      <c r="CM527" s="29"/>
      <c r="CN527" s="29"/>
      <c r="CO527" s="29"/>
      <c r="CP527" s="29"/>
      <c r="CQ527" s="29"/>
      <c r="CR527" s="29"/>
      <c r="CS527" s="29"/>
      <c r="CT527" s="29"/>
      <c r="CU527" s="29"/>
      <c r="CV527" s="29"/>
      <c r="CW527" s="29"/>
      <c r="CX527" s="29"/>
      <c r="CY527" s="29"/>
      <c r="CZ527" s="29"/>
      <c r="DA527" s="29"/>
      <c r="DB527" s="29"/>
      <c r="DC527" s="29"/>
      <c r="DD527" s="29"/>
      <c r="DE527" s="29"/>
      <c r="DF527" s="29"/>
      <c r="DG527" s="29"/>
      <c r="DH527" s="29"/>
      <c r="DI527" s="29"/>
      <c r="DJ527" s="29"/>
      <c r="DK527" s="29"/>
      <c r="DL527" s="29"/>
      <c r="DM527" s="29"/>
      <c r="DN527" s="29"/>
      <c r="DO527" s="29"/>
      <c r="DP527" s="29"/>
      <c r="DQ527" s="29"/>
      <c r="DR527" s="29"/>
      <c r="DS527" s="29"/>
      <c r="DT527" s="29"/>
      <c r="DU527" s="29"/>
      <c r="DV527" s="29"/>
      <c r="DW527" s="29"/>
      <c r="DX527" s="29"/>
      <c r="DY527" s="29"/>
      <c r="DZ527" s="29"/>
      <c r="EA527" s="29"/>
      <c r="EB527" s="29"/>
      <c r="EC527" s="29"/>
      <c r="ED527" s="29"/>
      <c r="EE527" s="29"/>
      <c r="EF527" s="29"/>
      <c r="EG527" s="29"/>
      <c r="EH527" s="29"/>
      <c r="EI527" s="29"/>
      <c r="EJ527" s="29"/>
      <c r="EK527" s="29"/>
      <c r="EL527" s="29"/>
      <c r="EM527" s="29"/>
      <c r="EN527" s="29"/>
      <c r="EO527" s="29"/>
      <c r="EP527" s="29"/>
      <c r="EQ527" s="29"/>
      <c r="ER527" s="29"/>
      <c r="ES527" s="29"/>
      <c r="ET527" s="29"/>
      <c r="EU527" s="29"/>
      <c r="EV527" s="29"/>
      <c r="EW527" s="29"/>
      <c r="EX527" s="29"/>
      <c r="EY527" s="29"/>
      <c r="EZ527" s="29"/>
      <c r="FA527" s="29"/>
      <c r="FB527" s="29"/>
      <c r="FC527" s="29"/>
      <c r="FD527" s="29"/>
      <c r="FE527" s="29"/>
      <c r="FF527" s="29"/>
      <c r="FG527" s="29"/>
      <c r="FH527" s="29"/>
      <c r="FI527" s="29"/>
      <c r="FJ527" s="29"/>
      <c r="FK527" s="29"/>
      <c r="FL527" s="29"/>
      <c r="FM527" s="29"/>
      <c r="FN527" s="29"/>
      <c r="FO527" s="29"/>
      <c r="FP527" s="29"/>
      <c r="FQ527" s="29"/>
      <c r="FR527" s="29"/>
      <c r="FS527" s="29"/>
      <c r="FT527" s="29"/>
      <c r="FU527" s="29"/>
      <c r="FV527" s="29"/>
      <c r="FW527" s="29"/>
      <c r="FX527" s="29"/>
      <c r="FY527" s="29"/>
      <c r="FZ527" s="29"/>
      <c r="GA527" s="29"/>
      <c r="GB527" s="29"/>
      <c r="GC527" s="29"/>
      <c r="GD527" s="29"/>
      <c r="GE527" s="29"/>
      <c r="GF527" s="29"/>
      <c r="GG527" s="29"/>
      <c r="GH527" s="29"/>
      <c r="GI527" s="29"/>
      <c r="GJ527" s="29"/>
      <c r="GK527" s="29"/>
      <c r="GL527" s="29"/>
      <c r="GM527" s="29"/>
      <c r="GN527" s="29"/>
      <c r="GO527" s="29"/>
      <c r="GP527" s="29"/>
      <c r="GQ527" s="29"/>
      <c r="GR527" s="29"/>
      <c r="GS527" s="29"/>
      <c r="GT527" s="29"/>
      <c r="GU527" s="29"/>
      <c r="GV527" s="29"/>
      <c r="GW527" s="29"/>
      <c r="GX527" s="29"/>
      <c r="GY527" s="29"/>
      <c r="GZ527" s="29"/>
      <c r="HA527" s="29"/>
      <c r="HB527" s="29"/>
      <c r="HC527" s="29"/>
      <c r="HD527" s="29"/>
      <c r="HE527" s="29"/>
      <c r="HF527" s="29"/>
      <c r="HG527" s="29"/>
      <c r="HH527" s="29"/>
      <c r="HI527" s="29"/>
      <c r="HJ527" s="29"/>
      <c r="HK527" s="29"/>
      <c r="HL527" s="29"/>
      <c r="HM527" s="29"/>
      <c r="HN527" s="29"/>
      <c r="HO527" s="29"/>
      <c r="HP527" s="29"/>
      <c r="HQ527" s="29"/>
      <c r="HR527" s="29"/>
      <c r="HS527" s="29"/>
      <c r="HT527" s="29"/>
      <c r="HU527" s="29"/>
      <c r="HV527" s="29"/>
      <c r="HW527" s="29"/>
      <c r="HX527" s="29"/>
      <c r="HY527" s="29"/>
      <c r="HZ527" s="29"/>
      <c r="IA527" s="29"/>
      <c r="IB527" s="29"/>
      <c r="IC527" s="29"/>
      <c r="ID527" s="29"/>
      <c r="IE527" s="29"/>
      <c r="IF527" s="29"/>
      <c r="IG527" s="29"/>
      <c r="IH527" s="29"/>
      <c r="II527" s="29"/>
      <c r="IJ527" s="29"/>
      <c r="IK527" s="29"/>
      <c r="IL527" s="29"/>
      <c r="IM527" s="29"/>
      <c r="IN527" s="29"/>
      <c r="IO527" s="29"/>
      <c r="IP527" s="29"/>
      <c r="IQ527" s="29"/>
      <c r="IR527" s="29"/>
      <c r="IS527" s="29"/>
      <c r="IT527" s="29"/>
      <c r="IU527" s="29"/>
      <c r="IV527" s="29"/>
      <c r="IW527" s="29"/>
      <c r="IX527" s="29"/>
      <c r="IY527" s="29"/>
      <c r="IZ527" s="29"/>
      <c r="JA527" s="29"/>
      <c r="JB527" s="29"/>
      <c r="JC527" s="29"/>
      <c r="JD527" s="29"/>
      <c r="JE527" s="29"/>
      <c r="JF527" s="29"/>
      <c r="JG527" s="29"/>
      <c r="JH527" s="29"/>
      <c r="JI527" s="29"/>
      <c r="JJ527" s="29"/>
      <c r="JK527" s="29"/>
      <c r="JL527" s="29"/>
      <c r="JM527" s="29"/>
      <c r="JN527" s="29"/>
      <c r="JO527" s="29"/>
      <c r="JP527" s="29"/>
      <c r="JQ527" s="29"/>
      <c r="JR527" s="29"/>
      <c r="JS527" s="29"/>
      <c r="JT527" s="29"/>
      <c r="JU527" s="29"/>
      <c r="JV527" s="29"/>
      <c r="JW527" s="29"/>
      <c r="JX527" s="29"/>
      <c r="JY527" s="29"/>
      <c r="JZ527" s="29"/>
      <c r="KA527" s="29"/>
      <c r="KB527" s="29"/>
      <c r="KC527" s="29"/>
      <c r="KD527" s="29"/>
      <c r="KE527" s="29"/>
      <c r="KF527" s="29"/>
      <c r="KG527" s="29"/>
      <c r="KH527" s="29"/>
      <c r="KI527" s="29"/>
      <c r="KJ527" s="29"/>
      <c r="KK527" s="29"/>
      <c r="KL527" s="29"/>
      <c r="KM527" s="29"/>
      <c r="KN527" s="29"/>
      <c r="KO527" s="29"/>
      <c r="KP527" s="29"/>
      <c r="KQ527" s="29"/>
      <c r="KR527" s="29"/>
      <c r="KS527" s="29"/>
      <c r="KT527" s="29"/>
      <c r="KU527" s="29"/>
      <c r="KV527" s="29"/>
      <c r="KW527" s="29"/>
      <c r="KX527" s="29"/>
      <c r="KY527" s="29"/>
      <c r="KZ527" s="29"/>
      <c r="LA527" s="29"/>
      <c r="LB527" s="29"/>
      <c r="LC527" s="29"/>
      <c r="LD527" s="29"/>
      <c r="LE527" s="29"/>
      <c r="LF527" s="29"/>
      <c r="LG527" s="29"/>
      <c r="LH527" s="29"/>
      <c r="LI527" s="29"/>
      <c r="LJ527" s="29"/>
      <c r="LK527" s="29"/>
      <c r="LL527" s="29"/>
      <c r="LM527" s="29"/>
      <c r="LN527" s="29"/>
      <c r="LO527" s="29"/>
      <c r="LP527" s="29"/>
      <c r="LQ527" s="29"/>
      <c r="LR527" s="29"/>
      <c r="LS527" s="29"/>
      <c r="LT527" s="29"/>
      <c r="LU527" s="29"/>
      <c r="LV527" s="29"/>
      <c r="LW527" s="29"/>
      <c r="LX527" s="29"/>
      <c r="LY527" s="29"/>
      <c r="LZ527" s="29"/>
      <c r="MA527" s="29"/>
      <c r="MB527" s="29"/>
      <c r="MC527" s="29"/>
      <c r="MD527" s="29"/>
      <c r="ME527" s="29"/>
      <c r="MF527" s="29"/>
      <c r="MG527" s="29"/>
      <c r="MH527" s="29"/>
      <c r="MI527" s="29"/>
      <c r="MJ527" s="29"/>
      <c r="MK527" s="29"/>
      <c r="ML527" s="29"/>
      <c r="MM527" s="29"/>
      <c r="MN527" s="29"/>
      <c r="MO527" s="29"/>
      <c r="MP527" s="29"/>
      <c r="MQ527" s="29"/>
      <c r="MR527" s="29"/>
      <c r="MS527" s="29"/>
      <c r="MT527" s="29"/>
      <c r="MU527" s="29"/>
      <c r="MV527" s="29"/>
      <c r="MW527" s="29"/>
      <c r="MX527" s="29"/>
      <c r="MY527" s="29"/>
      <c r="MZ527" s="29"/>
      <c r="NA527" s="29"/>
      <c r="NB527" s="29"/>
      <c r="NC527" s="29"/>
      <c r="ND527" s="29"/>
      <c r="NE527" s="29"/>
    </row>
    <row r="528" spans="1:369" ht="16.5" customHeight="1">
      <c r="A528" s="12" t="s">
        <v>6557</v>
      </c>
      <c r="B528" s="12"/>
      <c r="C528" s="30"/>
      <c r="D528" s="12"/>
      <c r="E528" s="35" t="s">
        <v>789</v>
      </c>
      <c r="F528" s="14" t="s">
        <v>2118</v>
      </c>
      <c r="G528" s="14" t="s">
        <v>5655</v>
      </c>
      <c r="H528" s="15">
        <v>111</v>
      </c>
      <c r="I528" s="15">
        <v>1</v>
      </c>
      <c r="J528" s="15">
        <v>0</v>
      </c>
      <c r="K528" s="15">
        <v>0</v>
      </c>
      <c r="L528" s="16" t="s">
        <v>6720</v>
      </c>
      <c r="M528" s="16"/>
      <c r="N528" s="16" t="s">
        <v>45</v>
      </c>
      <c r="O528" s="17">
        <v>195</v>
      </c>
      <c r="P528" s="17">
        <v>0</v>
      </c>
      <c r="Q528" s="17">
        <v>0</v>
      </c>
      <c r="R528" s="18" t="s">
        <v>6566</v>
      </c>
      <c r="S528" s="19">
        <v>60</v>
      </c>
      <c r="T528" s="19">
        <v>110</v>
      </c>
      <c r="U528" s="19">
        <v>0.54545454545454541</v>
      </c>
      <c r="V528" s="19">
        <v>201.66666666666669</v>
      </c>
      <c r="W528" s="20">
        <v>0.06</v>
      </c>
      <c r="X528" s="21">
        <v>11.7</v>
      </c>
      <c r="Y528" s="22" t="s">
        <v>33</v>
      </c>
      <c r="Z528" s="14" t="s">
        <v>5838</v>
      </c>
      <c r="AA528" s="24"/>
      <c r="AB528" s="14"/>
      <c r="AC528" s="14"/>
      <c r="AD528" s="25"/>
      <c r="AE528" s="26"/>
      <c r="AF528" s="27"/>
      <c r="AG528" s="28"/>
      <c r="AH528" s="28"/>
      <c r="AI528" s="28"/>
      <c r="AJ528" s="28"/>
      <c r="AK528" s="28"/>
      <c r="AL528" s="28"/>
      <c r="AM528" s="28"/>
      <c r="AN528" s="28"/>
      <c r="AO528" s="28"/>
      <c r="AP528" s="29"/>
      <c r="AQ528" s="29"/>
      <c r="AR528" s="29"/>
      <c r="AS528" s="29"/>
      <c r="AT528" s="29"/>
      <c r="AU528" s="29"/>
      <c r="AV528" s="29"/>
      <c r="AW528" s="29"/>
      <c r="AX528" s="29"/>
      <c r="AY528" s="29"/>
      <c r="AZ528" s="29"/>
      <c r="BA528" s="29"/>
      <c r="BB528" s="29"/>
      <c r="BC528" s="29"/>
      <c r="BD528" s="29"/>
      <c r="BE528" s="29"/>
      <c r="BF528" s="29"/>
      <c r="BG528" s="29"/>
      <c r="BH528" s="29"/>
      <c r="BI528" s="29"/>
      <c r="BJ528" s="29"/>
      <c r="BK528" s="29"/>
      <c r="BL528" s="29"/>
      <c r="BM528" s="29"/>
      <c r="BN528" s="29"/>
      <c r="BO528" s="29"/>
      <c r="BP528" s="29"/>
      <c r="BQ528" s="29"/>
      <c r="BR528" s="29"/>
      <c r="BS528" s="29"/>
      <c r="BT528" s="29"/>
      <c r="BU528" s="29"/>
      <c r="BV528" s="29"/>
      <c r="BW528" s="29"/>
      <c r="BX528" s="29"/>
      <c r="BY528" s="29"/>
      <c r="BZ528" s="29"/>
      <c r="CA528" s="29"/>
      <c r="CB528" s="29"/>
      <c r="CC528" s="29"/>
      <c r="CD528" s="29"/>
      <c r="CE528" s="29"/>
      <c r="CF528" s="29"/>
      <c r="CG528" s="29"/>
      <c r="CH528" s="29"/>
      <c r="CI528" s="29"/>
      <c r="CJ528" s="29"/>
      <c r="CK528" s="29"/>
      <c r="CL528" s="29"/>
      <c r="CM528" s="29"/>
      <c r="CN528" s="29"/>
      <c r="CO528" s="29"/>
      <c r="CP528" s="29"/>
      <c r="CQ528" s="29"/>
      <c r="CR528" s="29"/>
      <c r="CS528" s="29"/>
      <c r="CT528" s="29"/>
      <c r="CU528" s="29"/>
      <c r="CV528" s="29"/>
      <c r="CW528" s="29"/>
      <c r="CX528" s="29"/>
      <c r="CY528" s="29"/>
      <c r="CZ528" s="29"/>
      <c r="DA528" s="29"/>
      <c r="DB528" s="29"/>
      <c r="DC528" s="29"/>
      <c r="DD528" s="29"/>
      <c r="DE528" s="29"/>
      <c r="DF528" s="29"/>
      <c r="DG528" s="29"/>
      <c r="DH528" s="29"/>
      <c r="DI528" s="29"/>
      <c r="DJ528" s="29"/>
      <c r="DK528" s="29"/>
      <c r="DL528" s="29"/>
      <c r="DM528" s="29"/>
      <c r="DN528" s="29"/>
      <c r="DO528" s="29"/>
      <c r="DP528" s="29"/>
      <c r="DQ528" s="29"/>
      <c r="DR528" s="29"/>
      <c r="DS528" s="29"/>
      <c r="DT528" s="29"/>
      <c r="DU528" s="29"/>
      <c r="DV528" s="29"/>
      <c r="DW528" s="29"/>
      <c r="DX528" s="29"/>
      <c r="DY528" s="29"/>
      <c r="DZ528" s="29"/>
      <c r="EA528" s="29"/>
      <c r="EB528" s="29"/>
      <c r="EC528" s="29"/>
      <c r="ED528" s="29"/>
      <c r="EE528" s="29"/>
      <c r="EF528" s="29"/>
      <c r="EG528" s="29"/>
      <c r="EH528" s="29"/>
      <c r="EI528" s="29"/>
      <c r="EJ528" s="29"/>
      <c r="EK528" s="29"/>
      <c r="EL528" s="29"/>
      <c r="EM528" s="29"/>
      <c r="EN528" s="29"/>
      <c r="EO528" s="29"/>
      <c r="EP528" s="29"/>
      <c r="EQ528" s="29"/>
      <c r="ER528" s="29"/>
      <c r="ES528" s="29"/>
      <c r="ET528" s="29"/>
      <c r="EU528" s="29"/>
      <c r="EV528" s="29"/>
      <c r="EW528" s="29"/>
      <c r="EX528" s="29"/>
      <c r="EY528" s="29"/>
      <c r="EZ528" s="29"/>
      <c r="FA528" s="29"/>
      <c r="FB528" s="29"/>
      <c r="FC528" s="29"/>
      <c r="FD528" s="29"/>
      <c r="FE528" s="29"/>
      <c r="FF528" s="29"/>
      <c r="FG528" s="29"/>
      <c r="FH528" s="29"/>
      <c r="FI528" s="29"/>
      <c r="FJ528" s="29"/>
      <c r="FK528" s="29"/>
      <c r="FL528" s="29"/>
      <c r="FM528" s="29"/>
      <c r="FN528" s="29"/>
      <c r="FO528" s="29"/>
      <c r="FP528" s="29"/>
      <c r="FQ528" s="29"/>
      <c r="FR528" s="29"/>
      <c r="FS528" s="29"/>
      <c r="FT528" s="29"/>
      <c r="FU528" s="29"/>
      <c r="FV528" s="29"/>
      <c r="FW528" s="29"/>
      <c r="FX528" s="29"/>
      <c r="FY528" s="29"/>
      <c r="FZ528" s="29"/>
      <c r="GA528" s="29"/>
      <c r="GB528" s="29"/>
      <c r="GC528" s="29"/>
      <c r="GD528" s="29"/>
      <c r="GE528" s="29"/>
      <c r="GF528" s="29"/>
      <c r="GG528" s="29"/>
      <c r="GH528" s="29"/>
      <c r="GI528" s="29"/>
      <c r="GJ528" s="29"/>
      <c r="GK528" s="29"/>
      <c r="GL528" s="29"/>
      <c r="GM528" s="29"/>
      <c r="GN528" s="29"/>
      <c r="GO528" s="29"/>
      <c r="GP528" s="29"/>
      <c r="GQ528" s="29"/>
      <c r="GR528" s="29"/>
      <c r="GS528" s="29"/>
      <c r="GT528" s="29"/>
      <c r="GU528" s="29"/>
      <c r="GV528" s="29"/>
      <c r="GW528" s="29"/>
      <c r="GX528" s="29"/>
      <c r="GY528" s="29"/>
      <c r="GZ528" s="29"/>
      <c r="HA528" s="29"/>
      <c r="HB528" s="29"/>
      <c r="HC528" s="29"/>
      <c r="HD528" s="29"/>
      <c r="HE528" s="29"/>
      <c r="HF528" s="29"/>
      <c r="HG528" s="29"/>
      <c r="HH528" s="29"/>
      <c r="HI528" s="29"/>
      <c r="HJ528" s="29"/>
      <c r="HK528" s="29"/>
      <c r="HL528" s="29"/>
      <c r="HM528" s="29"/>
      <c r="HN528" s="29"/>
      <c r="HO528" s="29"/>
      <c r="HP528" s="29"/>
      <c r="HQ528" s="29"/>
      <c r="HR528" s="29"/>
      <c r="HS528" s="29"/>
      <c r="HT528" s="29"/>
      <c r="HU528" s="29"/>
      <c r="HV528" s="29"/>
      <c r="HW528" s="29"/>
      <c r="HX528" s="29"/>
      <c r="HY528" s="29"/>
      <c r="HZ528" s="29"/>
      <c r="IA528" s="29"/>
      <c r="IB528" s="29"/>
      <c r="IC528" s="29"/>
      <c r="ID528" s="29"/>
      <c r="IE528" s="29"/>
      <c r="IF528" s="29"/>
      <c r="IG528" s="29"/>
      <c r="IH528" s="29"/>
      <c r="II528" s="29"/>
      <c r="IJ528" s="29"/>
      <c r="IK528" s="29"/>
      <c r="IL528" s="29"/>
      <c r="IM528" s="29"/>
      <c r="IN528" s="29"/>
      <c r="IO528" s="29"/>
      <c r="IP528" s="29"/>
      <c r="IQ528" s="29"/>
      <c r="IR528" s="29"/>
      <c r="IS528" s="29"/>
      <c r="IT528" s="29"/>
      <c r="IU528" s="29"/>
      <c r="IV528" s="29"/>
      <c r="IW528" s="29"/>
      <c r="IX528" s="29"/>
      <c r="IY528" s="29"/>
      <c r="IZ528" s="29"/>
      <c r="JA528" s="29"/>
      <c r="JB528" s="29"/>
      <c r="JC528" s="29"/>
      <c r="JD528" s="29"/>
      <c r="JE528" s="29"/>
      <c r="JF528" s="29"/>
      <c r="JG528" s="29"/>
      <c r="JH528" s="29"/>
      <c r="JI528" s="29"/>
      <c r="JJ528" s="29"/>
      <c r="JK528" s="29"/>
      <c r="JL528" s="29"/>
      <c r="JM528" s="29"/>
      <c r="JN528" s="29"/>
      <c r="JO528" s="29"/>
      <c r="JP528" s="29"/>
      <c r="JQ528" s="29"/>
      <c r="JR528" s="29"/>
      <c r="JS528" s="29"/>
      <c r="JT528" s="29"/>
      <c r="JU528" s="29"/>
      <c r="JV528" s="29"/>
      <c r="JW528" s="29"/>
      <c r="JX528" s="29"/>
      <c r="JY528" s="29"/>
      <c r="JZ528" s="29"/>
      <c r="KA528" s="29"/>
      <c r="KB528" s="29"/>
      <c r="KC528" s="29"/>
      <c r="KD528" s="29"/>
      <c r="KE528" s="29"/>
      <c r="KF528" s="29"/>
      <c r="KG528" s="29"/>
      <c r="KH528" s="29"/>
      <c r="KI528" s="29"/>
      <c r="KJ528" s="29"/>
      <c r="KK528" s="29"/>
      <c r="KL528" s="29"/>
      <c r="KM528" s="29"/>
      <c r="KN528" s="29"/>
      <c r="KO528" s="29"/>
      <c r="KP528" s="29"/>
      <c r="KQ528" s="29"/>
      <c r="KR528" s="29"/>
      <c r="KS528" s="29"/>
      <c r="KT528" s="29"/>
      <c r="KU528" s="29"/>
      <c r="KV528" s="29"/>
      <c r="KW528" s="29"/>
      <c r="KX528" s="29"/>
      <c r="KY528" s="29"/>
      <c r="KZ528" s="29"/>
      <c r="LA528" s="29"/>
      <c r="LB528" s="29"/>
      <c r="LC528" s="29"/>
      <c r="LD528" s="29"/>
      <c r="LE528" s="29"/>
      <c r="LF528" s="29"/>
      <c r="LG528" s="29"/>
      <c r="LH528" s="29"/>
      <c r="LI528" s="29"/>
      <c r="LJ528" s="29"/>
      <c r="LK528" s="29"/>
      <c r="LL528" s="29"/>
      <c r="LM528" s="29"/>
      <c r="LN528" s="29"/>
      <c r="LO528" s="29"/>
      <c r="LP528" s="29"/>
      <c r="LQ528" s="29"/>
      <c r="LR528" s="29"/>
      <c r="LS528" s="29"/>
      <c r="LT528" s="29"/>
      <c r="LU528" s="29"/>
      <c r="LV528" s="29"/>
      <c r="LW528" s="29"/>
      <c r="LX528" s="29"/>
      <c r="LY528" s="29"/>
      <c r="LZ528" s="29"/>
      <c r="MA528" s="29"/>
      <c r="MB528" s="29"/>
      <c r="MC528" s="29"/>
      <c r="MD528" s="29"/>
      <c r="ME528" s="29"/>
      <c r="MF528" s="29"/>
      <c r="MG528" s="29"/>
      <c r="MH528" s="29"/>
      <c r="MI528" s="29"/>
      <c r="MJ528" s="29"/>
      <c r="MK528" s="29"/>
      <c r="ML528" s="29"/>
      <c r="MM528" s="29"/>
      <c r="MN528" s="29"/>
      <c r="MO528" s="29"/>
      <c r="MP528" s="29"/>
      <c r="MQ528" s="29"/>
      <c r="MR528" s="29"/>
      <c r="MS528" s="29"/>
      <c r="MT528" s="29"/>
      <c r="MU528" s="29"/>
      <c r="MV528" s="29"/>
      <c r="MW528" s="29"/>
      <c r="MX528" s="29"/>
      <c r="MY528" s="29"/>
      <c r="MZ528" s="29"/>
      <c r="NA528" s="29"/>
      <c r="NB528" s="29"/>
      <c r="NC528" s="29"/>
      <c r="ND528" s="29"/>
      <c r="NE528" s="29"/>
    </row>
    <row r="529" spans="1:369" ht="16.5" customHeight="1">
      <c r="A529" s="12" t="s">
        <v>6557</v>
      </c>
      <c r="B529" s="12"/>
      <c r="C529" s="30"/>
      <c r="D529" s="12"/>
      <c r="E529" s="35" t="s">
        <v>6679</v>
      </c>
      <c r="F529" s="14" t="s">
        <v>125</v>
      </c>
      <c r="G529" s="14" t="s">
        <v>6680</v>
      </c>
      <c r="H529" s="15" t="s">
        <v>6590</v>
      </c>
      <c r="I529" s="15">
        <v>10</v>
      </c>
      <c r="J529" s="15">
        <v>0</v>
      </c>
      <c r="K529" s="15">
        <v>0</v>
      </c>
      <c r="L529" s="16" t="s">
        <v>6673</v>
      </c>
      <c r="M529" s="16"/>
      <c r="N529" s="16" t="s">
        <v>412</v>
      </c>
      <c r="O529" s="17">
        <v>600</v>
      </c>
      <c r="P529" s="17">
        <v>0</v>
      </c>
      <c r="Q529" s="17">
        <v>0</v>
      </c>
      <c r="R529" s="18" t="s">
        <v>6566</v>
      </c>
      <c r="S529" s="19" t="s">
        <v>89</v>
      </c>
      <c r="T529" s="19">
        <v>110</v>
      </c>
      <c r="U529" s="19">
        <v>0.18181818181818182</v>
      </c>
      <c r="V529" s="19">
        <v>605</v>
      </c>
      <c r="W529" s="20">
        <v>0.02</v>
      </c>
      <c r="X529" s="21">
        <v>120</v>
      </c>
      <c r="Y529" s="22" t="s">
        <v>33</v>
      </c>
      <c r="Z529" s="14" t="s">
        <v>5838</v>
      </c>
      <c r="AA529" s="24"/>
      <c r="AB529" s="14"/>
      <c r="AC529" s="14"/>
      <c r="AD529" s="25"/>
      <c r="AE529" s="26"/>
      <c r="AF529" s="27"/>
      <c r="AG529" s="28"/>
      <c r="AH529" s="28"/>
      <c r="AI529" s="28"/>
      <c r="AJ529" s="28"/>
      <c r="AK529" s="28"/>
      <c r="AL529" s="28"/>
      <c r="AM529" s="28"/>
      <c r="AN529" s="28"/>
      <c r="AO529" s="28"/>
      <c r="AP529" s="29"/>
      <c r="AQ529" s="29"/>
      <c r="AR529" s="29"/>
      <c r="AS529" s="29"/>
      <c r="AT529" s="29"/>
      <c r="AU529" s="29"/>
      <c r="AV529" s="29"/>
      <c r="AW529" s="29"/>
      <c r="AX529" s="29"/>
      <c r="AY529" s="29"/>
      <c r="AZ529" s="29"/>
      <c r="BA529" s="29"/>
      <c r="BB529" s="29"/>
      <c r="BC529" s="29"/>
      <c r="BD529" s="29"/>
      <c r="BE529" s="29"/>
      <c r="BF529" s="29"/>
      <c r="BG529" s="29"/>
      <c r="BH529" s="29"/>
      <c r="BI529" s="29"/>
      <c r="BJ529" s="29"/>
      <c r="BK529" s="29"/>
      <c r="BL529" s="29"/>
      <c r="BM529" s="29"/>
      <c r="BN529" s="29"/>
      <c r="BO529" s="29"/>
      <c r="BP529" s="29"/>
      <c r="BQ529" s="29"/>
      <c r="BR529" s="29"/>
      <c r="BS529" s="29"/>
      <c r="BT529" s="29"/>
      <c r="BU529" s="29"/>
      <c r="BV529" s="29"/>
      <c r="BW529" s="29"/>
      <c r="BX529" s="29"/>
      <c r="BY529" s="29"/>
      <c r="BZ529" s="29"/>
      <c r="CA529" s="29"/>
      <c r="CB529" s="29"/>
      <c r="CC529" s="29"/>
      <c r="CD529" s="29"/>
      <c r="CE529" s="29"/>
      <c r="CF529" s="29"/>
      <c r="CG529" s="29"/>
      <c r="CH529" s="29"/>
      <c r="CI529" s="29"/>
      <c r="CJ529" s="29"/>
      <c r="CK529" s="29"/>
      <c r="CL529" s="29"/>
      <c r="CM529" s="29"/>
      <c r="CN529" s="29"/>
      <c r="CO529" s="29"/>
      <c r="CP529" s="29"/>
      <c r="CQ529" s="29"/>
      <c r="CR529" s="29"/>
      <c r="CS529" s="29"/>
      <c r="CT529" s="29"/>
      <c r="CU529" s="29"/>
      <c r="CV529" s="29"/>
      <c r="CW529" s="29"/>
      <c r="CX529" s="29"/>
      <c r="CY529" s="29"/>
      <c r="CZ529" s="29"/>
      <c r="DA529" s="29"/>
      <c r="DB529" s="29"/>
      <c r="DC529" s="29"/>
      <c r="DD529" s="29"/>
      <c r="DE529" s="29"/>
      <c r="DF529" s="29"/>
      <c r="DG529" s="29"/>
      <c r="DH529" s="29"/>
      <c r="DI529" s="29"/>
      <c r="DJ529" s="29"/>
      <c r="DK529" s="29"/>
      <c r="DL529" s="29"/>
      <c r="DM529" s="29"/>
      <c r="DN529" s="29"/>
      <c r="DO529" s="29"/>
      <c r="DP529" s="29"/>
      <c r="DQ529" s="29"/>
      <c r="DR529" s="29"/>
      <c r="DS529" s="29"/>
      <c r="DT529" s="29"/>
      <c r="DU529" s="29"/>
      <c r="DV529" s="29"/>
      <c r="DW529" s="29"/>
      <c r="DX529" s="29"/>
      <c r="DY529" s="29"/>
      <c r="DZ529" s="29"/>
      <c r="EA529" s="29"/>
      <c r="EB529" s="29"/>
      <c r="EC529" s="29"/>
      <c r="ED529" s="29"/>
      <c r="EE529" s="29"/>
      <c r="EF529" s="29"/>
      <c r="EG529" s="29"/>
      <c r="EH529" s="29"/>
      <c r="EI529" s="29"/>
      <c r="EJ529" s="29"/>
      <c r="EK529" s="29"/>
      <c r="EL529" s="29"/>
      <c r="EM529" s="29"/>
      <c r="EN529" s="29"/>
      <c r="EO529" s="29"/>
      <c r="EP529" s="29"/>
      <c r="EQ529" s="29"/>
      <c r="ER529" s="29"/>
      <c r="ES529" s="29"/>
      <c r="ET529" s="29"/>
      <c r="EU529" s="29"/>
      <c r="EV529" s="29"/>
      <c r="EW529" s="29"/>
      <c r="EX529" s="29"/>
      <c r="EY529" s="29"/>
      <c r="EZ529" s="29"/>
      <c r="FA529" s="29"/>
      <c r="FB529" s="29"/>
      <c r="FC529" s="29"/>
      <c r="FD529" s="29"/>
      <c r="FE529" s="29"/>
      <c r="FF529" s="29"/>
      <c r="FG529" s="29"/>
      <c r="FH529" s="29"/>
      <c r="FI529" s="29"/>
      <c r="FJ529" s="29"/>
      <c r="FK529" s="29"/>
      <c r="FL529" s="29"/>
      <c r="FM529" s="29"/>
      <c r="FN529" s="29"/>
      <c r="FO529" s="29"/>
      <c r="FP529" s="29"/>
      <c r="FQ529" s="29"/>
      <c r="FR529" s="29"/>
      <c r="FS529" s="29"/>
      <c r="FT529" s="29"/>
      <c r="FU529" s="29"/>
      <c r="FV529" s="29"/>
      <c r="FW529" s="29"/>
      <c r="FX529" s="29"/>
      <c r="FY529" s="29"/>
      <c r="FZ529" s="29"/>
      <c r="GA529" s="29"/>
      <c r="GB529" s="29"/>
      <c r="GC529" s="29"/>
      <c r="GD529" s="29"/>
      <c r="GE529" s="29"/>
      <c r="GF529" s="29"/>
      <c r="GG529" s="29"/>
      <c r="GH529" s="29"/>
      <c r="GI529" s="29"/>
      <c r="GJ529" s="29"/>
      <c r="GK529" s="29"/>
      <c r="GL529" s="29"/>
      <c r="GM529" s="29"/>
      <c r="GN529" s="29"/>
      <c r="GO529" s="29"/>
      <c r="GP529" s="29"/>
      <c r="GQ529" s="29"/>
      <c r="GR529" s="29"/>
      <c r="GS529" s="29"/>
      <c r="GT529" s="29"/>
      <c r="GU529" s="29"/>
      <c r="GV529" s="29"/>
      <c r="GW529" s="29"/>
      <c r="GX529" s="29"/>
      <c r="GY529" s="29"/>
      <c r="GZ529" s="29"/>
      <c r="HA529" s="29"/>
      <c r="HB529" s="29"/>
      <c r="HC529" s="29"/>
      <c r="HD529" s="29"/>
      <c r="HE529" s="29"/>
      <c r="HF529" s="29"/>
      <c r="HG529" s="29"/>
      <c r="HH529" s="29"/>
      <c r="HI529" s="29"/>
      <c r="HJ529" s="29"/>
      <c r="HK529" s="29"/>
      <c r="HL529" s="29"/>
      <c r="HM529" s="29"/>
      <c r="HN529" s="29"/>
      <c r="HO529" s="29"/>
      <c r="HP529" s="29"/>
      <c r="HQ529" s="29"/>
      <c r="HR529" s="29"/>
      <c r="HS529" s="29"/>
      <c r="HT529" s="29"/>
      <c r="HU529" s="29"/>
      <c r="HV529" s="29"/>
      <c r="HW529" s="29"/>
      <c r="HX529" s="29"/>
      <c r="HY529" s="29"/>
      <c r="HZ529" s="29"/>
      <c r="IA529" s="29"/>
      <c r="IB529" s="29"/>
      <c r="IC529" s="29"/>
      <c r="ID529" s="29"/>
      <c r="IE529" s="29"/>
      <c r="IF529" s="29"/>
      <c r="IG529" s="29"/>
      <c r="IH529" s="29"/>
      <c r="II529" s="29"/>
      <c r="IJ529" s="29"/>
      <c r="IK529" s="29"/>
      <c r="IL529" s="29"/>
      <c r="IM529" s="29"/>
      <c r="IN529" s="29"/>
      <c r="IO529" s="29"/>
      <c r="IP529" s="29"/>
      <c r="IQ529" s="29"/>
      <c r="IR529" s="29"/>
      <c r="IS529" s="29"/>
      <c r="IT529" s="29"/>
      <c r="IU529" s="29"/>
      <c r="IV529" s="29"/>
      <c r="IW529" s="29"/>
      <c r="IX529" s="29"/>
      <c r="IY529" s="29"/>
      <c r="IZ529" s="29"/>
      <c r="JA529" s="29"/>
      <c r="JB529" s="29"/>
      <c r="JC529" s="29"/>
      <c r="JD529" s="29"/>
      <c r="JE529" s="29"/>
      <c r="JF529" s="29"/>
      <c r="JG529" s="29"/>
      <c r="JH529" s="29"/>
      <c r="JI529" s="29"/>
      <c r="JJ529" s="29"/>
      <c r="JK529" s="29"/>
      <c r="JL529" s="29"/>
      <c r="JM529" s="29"/>
      <c r="JN529" s="29"/>
      <c r="JO529" s="29"/>
      <c r="JP529" s="29"/>
      <c r="JQ529" s="29"/>
      <c r="JR529" s="29"/>
      <c r="JS529" s="29"/>
      <c r="JT529" s="29"/>
      <c r="JU529" s="29"/>
      <c r="JV529" s="29"/>
      <c r="JW529" s="29"/>
      <c r="JX529" s="29"/>
      <c r="JY529" s="29"/>
      <c r="JZ529" s="29"/>
      <c r="KA529" s="29"/>
      <c r="KB529" s="29"/>
      <c r="KC529" s="29"/>
      <c r="KD529" s="29"/>
      <c r="KE529" s="29"/>
      <c r="KF529" s="29"/>
      <c r="KG529" s="29"/>
      <c r="KH529" s="29"/>
      <c r="KI529" s="29"/>
      <c r="KJ529" s="29"/>
      <c r="KK529" s="29"/>
      <c r="KL529" s="29"/>
      <c r="KM529" s="29"/>
      <c r="KN529" s="29"/>
      <c r="KO529" s="29"/>
      <c r="KP529" s="29"/>
      <c r="KQ529" s="29"/>
      <c r="KR529" s="29"/>
      <c r="KS529" s="29"/>
      <c r="KT529" s="29"/>
      <c r="KU529" s="29"/>
      <c r="KV529" s="29"/>
      <c r="KW529" s="29"/>
      <c r="KX529" s="29"/>
      <c r="KY529" s="29"/>
      <c r="KZ529" s="29"/>
      <c r="LA529" s="29"/>
      <c r="LB529" s="29"/>
      <c r="LC529" s="29"/>
      <c r="LD529" s="29"/>
      <c r="LE529" s="29"/>
      <c r="LF529" s="29"/>
      <c r="LG529" s="29"/>
      <c r="LH529" s="29"/>
      <c r="LI529" s="29"/>
      <c r="LJ529" s="29"/>
      <c r="LK529" s="29"/>
      <c r="LL529" s="29"/>
      <c r="LM529" s="29"/>
      <c r="LN529" s="29"/>
      <c r="LO529" s="29"/>
      <c r="LP529" s="29"/>
      <c r="LQ529" s="29"/>
      <c r="LR529" s="29"/>
      <c r="LS529" s="29"/>
      <c r="LT529" s="29"/>
      <c r="LU529" s="29"/>
      <c r="LV529" s="29"/>
      <c r="LW529" s="29"/>
      <c r="LX529" s="29"/>
      <c r="LY529" s="29"/>
      <c r="LZ529" s="29"/>
      <c r="MA529" s="29"/>
      <c r="MB529" s="29"/>
      <c r="MC529" s="29"/>
      <c r="MD529" s="29"/>
      <c r="ME529" s="29"/>
      <c r="MF529" s="29"/>
      <c r="MG529" s="29"/>
      <c r="MH529" s="29"/>
      <c r="MI529" s="29"/>
      <c r="MJ529" s="29"/>
      <c r="MK529" s="29"/>
      <c r="ML529" s="29"/>
      <c r="MM529" s="29"/>
      <c r="MN529" s="29"/>
      <c r="MO529" s="29"/>
      <c r="MP529" s="29"/>
      <c r="MQ529" s="29"/>
      <c r="MR529" s="29"/>
      <c r="MS529" s="29"/>
      <c r="MT529" s="29"/>
      <c r="MU529" s="29"/>
      <c r="MV529" s="29"/>
      <c r="MW529" s="29"/>
      <c r="MX529" s="29"/>
      <c r="MY529" s="29"/>
      <c r="MZ529" s="29"/>
      <c r="NA529" s="29"/>
      <c r="NB529" s="29"/>
      <c r="NC529" s="29"/>
      <c r="ND529" s="29"/>
      <c r="NE529" s="29"/>
    </row>
    <row r="530" spans="1:369" ht="16.5" customHeight="1">
      <c r="A530" s="12" t="s">
        <v>6557</v>
      </c>
      <c r="B530" s="12"/>
      <c r="C530" s="30"/>
      <c r="D530" s="12"/>
      <c r="E530" s="35" t="s">
        <v>6602</v>
      </c>
      <c r="F530" s="14" t="s">
        <v>6603</v>
      </c>
      <c r="G530" s="14" t="s">
        <v>6604</v>
      </c>
      <c r="H530" s="15" t="s">
        <v>6590</v>
      </c>
      <c r="I530" s="15">
        <v>2</v>
      </c>
      <c r="J530" s="15">
        <v>0</v>
      </c>
      <c r="K530" s="15">
        <v>0</v>
      </c>
      <c r="L530" s="16" t="s">
        <v>6583</v>
      </c>
      <c r="M530" s="16"/>
      <c r="N530" s="16" t="s">
        <v>2626</v>
      </c>
      <c r="O530" s="17">
        <v>195</v>
      </c>
      <c r="P530" s="17">
        <v>0</v>
      </c>
      <c r="Q530" s="17">
        <v>0</v>
      </c>
      <c r="R530" s="18" t="s">
        <v>6566</v>
      </c>
      <c r="S530" s="19">
        <v>60</v>
      </c>
      <c r="T530" s="19">
        <v>110</v>
      </c>
      <c r="U530" s="19">
        <v>0.59090909090909094</v>
      </c>
      <c r="V530" s="19">
        <v>186.15384615384613</v>
      </c>
      <c r="W530" s="20">
        <v>6.5000000000000002E-2</v>
      </c>
      <c r="X530" s="21">
        <v>25.35</v>
      </c>
      <c r="Y530" s="22" t="s">
        <v>33</v>
      </c>
      <c r="Z530" s="14" t="s">
        <v>5838</v>
      </c>
      <c r="AA530" s="24"/>
      <c r="AB530" s="14"/>
      <c r="AC530" s="14"/>
      <c r="AD530" s="25"/>
      <c r="AE530" s="26"/>
      <c r="AF530" s="27"/>
      <c r="AG530" s="28"/>
      <c r="AH530" s="28"/>
      <c r="AI530" s="28"/>
      <c r="AJ530" s="28"/>
      <c r="AK530" s="28"/>
      <c r="AL530" s="28"/>
      <c r="AM530" s="28"/>
      <c r="AN530" s="28"/>
      <c r="AO530" s="28"/>
      <c r="AP530" s="29"/>
      <c r="AQ530" s="29"/>
      <c r="AR530" s="29"/>
      <c r="AS530" s="29"/>
      <c r="AT530" s="29"/>
      <c r="AU530" s="29"/>
      <c r="AV530" s="29"/>
      <c r="AW530" s="29"/>
      <c r="AX530" s="29"/>
      <c r="AY530" s="29"/>
      <c r="AZ530" s="29"/>
      <c r="BA530" s="29"/>
      <c r="BB530" s="29"/>
      <c r="BC530" s="29"/>
      <c r="BD530" s="29"/>
      <c r="BE530" s="29"/>
      <c r="BF530" s="29"/>
      <c r="BG530" s="29"/>
      <c r="BH530" s="29"/>
      <c r="BI530" s="29"/>
      <c r="BJ530" s="29"/>
      <c r="BK530" s="29"/>
      <c r="BL530" s="29"/>
      <c r="BM530" s="29"/>
      <c r="BN530" s="29"/>
      <c r="BO530" s="29"/>
      <c r="BP530" s="29"/>
      <c r="BQ530" s="29"/>
      <c r="BR530" s="29"/>
      <c r="BS530" s="29"/>
      <c r="BT530" s="29"/>
      <c r="BU530" s="29"/>
      <c r="BV530" s="29"/>
      <c r="BW530" s="29"/>
      <c r="BX530" s="29"/>
      <c r="BY530" s="29"/>
      <c r="BZ530" s="29"/>
      <c r="CA530" s="29"/>
      <c r="CB530" s="29"/>
      <c r="CC530" s="29"/>
      <c r="CD530" s="29"/>
      <c r="CE530" s="29"/>
      <c r="CF530" s="29"/>
      <c r="CG530" s="29"/>
      <c r="CH530" s="29"/>
      <c r="CI530" s="29"/>
      <c r="CJ530" s="29"/>
      <c r="CK530" s="29"/>
      <c r="CL530" s="29"/>
      <c r="CM530" s="29"/>
      <c r="CN530" s="29"/>
      <c r="CO530" s="29"/>
      <c r="CP530" s="29"/>
      <c r="CQ530" s="29"/>
      <c r="CR530" s="29"/>
      <c r="CS530" s="29"/>
      <c r="CT530" s="29"/>
      <c r="CU530" s="29"/>
      <c r="CV530" s="29"/>
      <c r="CW530" s="29"/>
      <c r="CX530" s="29"/>
      <c r="CY530" s="29"/>
      <c r="CZ530" s="29"/>
      <c r="DA530" s="29"/>
      <c r="DB530" s="29"/>
      <c r="DC530" s="29"/>
      <c r="DD530" s="29"/>
      <c r="DE530" s="29"/>
      <c r="DF530" s="29"/>
      <c r="DG530" s="29"/>
      <c r="DH530" s="29"/>
      <c r="DI530" s="29"/>
      <c r="DJ530" s="29"/>
      <c r="DK530" s="29"/>
      <c r="DL530" s="29"/>
      <c r="DM530" s="29"/>
      <c r="DN530" s="29"/>
      <c r="DO530" s="29"/>
      <c r="DP530" s="29"/>
      <c r="DQ530" s="29"/>
      <c r="DR530" s="29"/>
      <c r="DS530" s="29"/>
      <c r="DT530" s="29"/>
      <c r="DU530" s="29"/>
      <c r="DV530" s="29"/>
      <c r="DW530" s="29"/>
      <c r="DX530" s="29"/>
      <c r="DY530" s="29"/>
      <c r="DZ530" s="29"/>
      <c r="EA530" s="29"/>
      <c r="EB530" s="29"/>
      <c r="EC530" s="29"/>
      <c r="ED530" s="29"/>
      <c r="EE530" s="29"/>
      <c r="EF530" s="29"/>
      <c r="EG530" s="29"/>
      <c r="EH530" s="29"/>
      <c r="EI530" s="29"/>
      <c r="EJ530" s="29"/>
      <c r="EK530" s="29"/>
      <c r="EL530" s="29"/>
      <c r="EM530" s="29"/>
      <c r="EN530" s="29"/>
      <c r="EO530" s="29"/>
      <c r="EP530" s="29"/>
      <c r="EQ530" s="29"/>
      <c r="ER530" s="29"/>
      <c r="ES530" s="29"/>
      <c r="ET530" s="29"/>
      <c r="EU530" s="29"/>
      <c r="EV530" s="29"/>
      <c r="EW530" s="29"/>
      <c r="EX530" s="29"/>
      <c r="EY530" s="29"/>
      <c r="EZ530" s="29"/>
      <c r="FA530" s="29"/>
      <c r="FB530" s="29"/>
      <c r="FC530" s="29"/>
      <c r="FD530" s="29"/>
      <c r="FE530" s="29"/>
      <c r="FF530" s="29"/>
      <c r="FG530" s="29"/>
      <c r="FH530" s="29"/>
      <c r="FI530" s="29"/>
      <c r="FJ530" s="29"/>
      <c r="FK530" s="29"/>
      <c r="FL530" s="29"/>
      <c r="FM530" s="29"/>
      <c r="FN530" s="29"/>
      <c r="FO530" s="29"/>
      <c r="FP530" s="29"/>
      <c r="FQ530" s="29"/>
      <c r="FR530" s="29"/>
      <c r="FS530" s="29"/>
      <c r="FT530" s="29"/>
      <c r="FU530" s="29"/>
      <c r="FV530" s="29"/>
      <c r="FW530" s="29"/>
      <c r="FX530" s="29"/>
      <c r="FY530" s="29"/>
      <c r="FZ530" s="29"/>
      <c r="GA530" s="29"/>
      <c r="GB530" s="29"/>
      <c r="GC530" s="29"/>
      <c r="GD530" s="29"/>
      <c r="GE530" s="29"/>
      <c r="GF530" s="29"/>
      <c r="GG530" s="29"/>
      <c r="GH530" s="29"/>
      <c r="GI530" s="29"/>
      <c r="GJ530" s="29"/>
      <c r="GK530" s="29"/>
      <c r="GL530" s="29"/>
      <c r="GM530" s="29"/>
      <c r="GN530" s="29"/>
      <c r="GO530" s="29"/>
      <c r="GP530" s="29"/>
      <c r="GQ530" s="29"/>
      <c r="GR530" s="29"/>
      <c r="GS530" s="29"/>
      <c r="GT530" s="29"/>
      <c r="GU530" s="29"/>
      <c r="GV530" s="29"/>
      <c r="GW530" s="29"/>
      <c r="GX530" s="29"/>
      <c r="GY530" s="29"/>
      <c r="GZ530" s="29"/>
      <c r="HA530" s="29"/>
      <c r="HB530" s="29"/>
      <c r="HC530" s="29"/>
      <c r="HD530" s="29"/>
      <c r="HE530" s="29"/>
      <c r="HF530" s="29"/>
      <c r="HG530" s="29"/>
      <c r="HH530" s="29"/>
      <c r="HI530" s="29"/>
      <c r="HJ530" s="29"/>
      <c r="HK530" s="29"/>
      <c r="HL530" s="29"/>
      <c r="HM530" s="29"/>
      <c r="HN530" s="29"/>
      <c r="HO530" s="29"/>
      <c r="HP530" s="29"/>
      <c r="HQ530" s="29"/>
      <c r="HR530" s="29"/>
      <c r="HS530" s="29"/>
      <c r="HT530" s="29"/>
      <c r="HU530" s="29"/>
      <c r="HV530" s="29"/>
      <c r="HW530" s="29"/>
      <c r="HX530" s="29"/>
      <c r="HY530" s="29"/>
      <c r="HZ530" s="29"/>
      <c r="IA530" s="29"/>
      <c r="IB530" s="29"/>
      <c r="IC530" s="29"/>
      <c r="ID530" s="29"/>
      <c r="IE530" s="29"/>
      <c r="IF530" s="29"/>
      <c r="IG530" s="29"/>
      <c r="IH530" s="29"/>
      <c r="II530" s="29"/>
      <c r="IJ530" s="29"/>
      <c r="IK530" s="29"/>
      <c r="IL530" s="29"/>
      <c r="IM530" s="29"/>
      <c r="IN530" s="29"/>
      <c r="IO530" s="29"/>
      <c r="IP530" s="29"/>
      <c r="IQ530" s="29"/>
      <c r="IR530" s="29"/>
      <c r="IS530" s="29"/>
      <c r="IT530" s="29"/>
      <c r="IU530" s="29"/>
      <c r="IV530" s="29"/>
      <c r="IW530" s="29"/>
      <c r="IX530" s="29"/>
      <c r="IY530" s="29"/>
      <c r="IZ530" s="29"/>
      <c r="JA530" s="29"/>
      <c r="JB530" s="29"/>
      <c r="JC530" s="29"/>
      <c r="JD530" s="29"/>
      <c r="JE530" s="29"/>
      <c r="JF530" s="29"/>
      <c r="JG530" s="29"/>
      <c r="JH530" s="29"/>
      <c r="JI530" s="29"/>
      <c r="JJ530" s="29"/>
      <c r="JK530" s="29"/>
      <c r="JL530" s="29"/>
      <c r="JM530" s="29"/>
      <c r="JN530" s="29"/>
      <c r="JO530" s="29"/>
      <c r="JP530" s="29"/>
      <c r="JQ530" s="29"/>
      <c r="JR530" s="29"/>
      <c r="JS530" s="29"/>
      <c r="JT530" s="29"/>
      <c r="JU530" s="29"/>
      <c r="JV530" s="29"/>
      <c r="JW530" s="29"/>
      <c r="JX530" s="29"/>
      <c r="JY530" s="29"/>
      <c r="JZ530" s="29"/>
      <c r="KA530" s="29"/>
      <c r="KB530" s="29"/>
      <c r="KC530" s="29"/>
      <c r="KD530" s="29"/>
      <c r="KE530" s="29"/>
      <c r="KF530" s="29"/>
      <c r="KG530" s="29"/>
      <c r="KH530" s="29"/>
      <c r="KI530" s="29"/>
      <c r="KJ530" s="29"/>
      <c r="KK530" s="29"/>
      <c r="KL530" s="29"/>
      <c r="KM530" s="29"/>
      <c r="KN530" s="29"/>
      <c r="KO530" s="29"/>
      <c r="KP530" s="29"/>
      <c r="KQ530" s="29"/>
      <c r="KR530" s="29"/>
      <c r="KS530" s="29"/>
      <c r="KT530" s="29"/>
      <c r="KU530" s="29"/>
      <c r="KV530" s="29"/>
      <c r="KW530" s="29"/>
      <c r="KX530" s="29"/>
      <c r="KY530" s="29"/>
      <c r="KZ530" s="29"/>
      <c r="LA530" s="29"/>
      <c r="LB530" s="29"/>
      <c r="LC530" s="29"/>
      <c r="LD530" s="29"/>
      <c r="LE530" s="29"/>
      <c r="LF530" s="29"/>
      <c r="LG530" s="29"/>
      <c r="LH530" s="29"/>
      <c r="LI530" s="29"/>
      <c r="LJ530" s="29"/>
      <c r="LK530" s="29"/>
      <c r="LL530" s="29"/>
      <c r="LM530" s="29"/>
      <c r="LN530" s="29"/>
      <c r="LO530" s="29"/>
      <c r="LP530" s="29"/>
      <c r="LQ530" s="29"/>
      <c r="LR530" s="29"/>
      <c r="LS530" s="29"/>
      <c r="LT530" s="29"/>
      <c r="LU530" s="29"/>
      <c r="LV530" s="29"/>
      <c r="LW530" s="29"/>
      <c r="LX530" s="29"/>
      <c r="LY530" s="29"/>
      <c r="LZ530" s="29"/>
      <c r="MA530" s="29"/>
      <c r="MB530" s="29"/>
      <c r="MC530" s="29"/>
      <c r="MD530" s="29"/>
      <c r="ME530" s="29"/>
      <c r="MF530" s="29"/>
      <c r="MG530" s="29"/>
      <c r="MH530" s="29"/>
      <c r="MI530" s="29"/>
      <c r="MJ530" s="29"/>
      <c r="MK530" s="29"/>
      <c r="ML530" s="29"/>
      <c r="MM530" s="29"/>
      <c r="MN530" s="29"/>
      <c r="MO530" s="29"/>
      <c r="MP530" s="29"/>
      <c r="MQ530" s="29"/>
      <c r="MR530" s="29"/>
      <c r="MS530" s="29"/>
      <c r="MT530" s="29"/>
      <c r="MU530" s="29"/>
      <c r="MV530" s="29"/>
      <c r="MW530" s="29"/>
      <c r="MX530" s="29"/>
      <c r="MY530" s="29"/>
      <c r="MZ530" s="29"/>
      <c r="NA530" s="29"/>
      <c r="NB530" s="29"/>
      <c r="NC530" s="29"/>
      <c r="ND530" s="29"/>
      <c r="NE530" s="29"/>
    </row>
    <row r="531" spans="1:369" ht="16.5" customHeight="1">
      <c r="A531" s="12" t="s">
        <v>6557</v>
      </c>
      <c r="B531" s="12"/>
      <c r="C531" s="30"/>
      <c r="D531" s="12"/>
      <c r="E531" s="35" t="s">
        <v>5610</v>
      </c>
      <c r="F531" s="14" t="s">
        <v>548</v>
      </c>
      <c r="G531" s="14" t="s">
        <v>5631</v>
      </c>
      <c r="H531" s="15">
        <v>110</v>
      </c>
      <c r="I531" s="15">
        <v>5</v>
      </c>
      <c r="J531" s="15">
        <v>0</v>
      </c>
      <c r="K531" s="15">
        <v>0</v>
      </c>
      <c r="L531" s="16" t="s">
        <v>6707</v>
      </c>
      <c r="M531" s="16"/>
      <c r="N531" s="16" t="s">
        <v>45</v>
      </c>
      <c r="O531" s="17">
        <v>675</v>
      </c>
      <c r="P531" s="17">
        <v>0</v>
      </c>
      <c r="Q531" s="17">
        <v>0</v>
      </c>
      <c r="R531" s="18" t="s">
        <v>6566</v>
      </c>
      <c r="S531" s="19">
        <v>60</v>
      </c>
      <c r="T531" s="19">
        <v>110</v>
      </c>
      <c r="U531" s="19">
        <v>0.18181818181818182</v>
      </c>
      <c r="V531" s="19">
        <v>605</v>
      </c>
      <c r="W531" s="20">
        <v>0.02</v>
      </c>
      <c r="X531" s="21">
        <v>67.5</v>
      </c>
      <c r="Y531" s="22" t="s">
        <v>33</v>
      </c>
      <c r="Z531" s="14" t="s">
        <v>5838</v>
      </c>
      <c r="AA531" s="24"/>
      <c r="AB531" s="14"/>
      <c r="AC531" s="14"/>
      <c r="AD531" s="25"/>
      <c r="AE531" s="26"/>
      <c r="AF531" s="27"/>
      <c r="AP531" s="29"/>
      <c r="AQ531" s="29"/>
      <c r="AR531" s="29"/>
      <c r="AS531" s="29"/>
      <c r="AT531" s="29"/>
      <c r="AU531" s="29"/>
      <c r="AV531" s="29"/>
      <c r="AW531" s="29"/>
      <c r="AX531" s="29"/>
      <c r="AY531" s="29"/>
      <c r="AZ531" s="29"/>
      <c r="BA531" s="29"/>
      <c r="BB531" s="29"/>
      <c r="BC531" s="29"/>
      <c r="BD531" s="29"/>
      <c r="BE531" s="29"/>
      <c r="BF531" s="29"/>
      <c r="BG531" s="29"/>
      <c r="BH531" s="29"/>
      <c r="BI531" s="29"/>
      <c r="BJ531" s="29"/>
      <c r="BK531" s="29"/>
      <c r="BL531" s="29"/>
      <c r="BM531" s="29"/>
      <c r="BN531" s="29"/>
      <c r="BO531" s="29"/>
      <c r="BP531" s="29"/>
      <c r="BQ531" s="29"/>
      <c r="BR531" s="29"/>
      <c r="BS531" s="29"/>
      <c r="BT531" s="29"/>
      <c r="BU531" s="29"/>
      <c r="BV531" s="29"/>
      <c r="BW531" s="29"/>
      <c r="BX531" s="29"/>
      <c r="BY531" s="29"/>
      <c r="BZ531" s="29"/>
      <c r="CA531" s="29"/>
      <c r="CB531" s="29"/>
      <c r="CC531" s="29"/>
      <c r="CD531" s="29"/>
      <c r="CE531" s="29"/>
      <c r="CF531" s="29"/>
      <c r="CG531" s="29"/>
      <c r="CH531" s="29"/>
      <c r="CI531" s="29"/>
      <c r="CJ531" s="29"/>
      <c r="CK531" s="29"/>
      <c r="CL531" s="29"/>
      <c r="CM531" s="29"/>
      <c r="CN531" s="29"/>
      <c r="CO531" s="29"/>
      <c r="CP531" s="29"/>
      <c r="CQ531" s="29"/>
      <c r="CR531" s="29"/>
      <c r="CS531" s="29"/>
      <c r="CT531" s="29"/>
      <c r="CU531" s="29"/>
      <c r="CV531" s="29"/>
      <c r="CW531" s="29"/>
      <c r="CX531" s="29"/>
      <c r="CY531" s="29"/>
      <c r="CZ531" s="29"/>
      <c r="DA531" s="29"/>
      <c r="DB531" s="29"/>
      <c r="DC531" s="29"/>
      <c r="DD531" s="29"/>
      <c r="DE531" s="29"/>
      <c r="DF531" s="29"/>
      <c r="DG531" s="29"/>
      <c r="DH531" s="29"/>
      <c r="DI531" s="29"/>
      <c r="DJ531" s="29"/>
      <c r="DK531" s="29"/>
      <c r="DL531" s="29"/>
      <c r="DM531" s="29"/>
      <c r="DN531" s="29"/>
      <c r="DO531" s="29"/>
      <c r="DP531" s="29"/>
      <c r="DQ531" s="29"/>
      <c r="DR531" s="29"/>
      <c r="DS531" s="29"/>
      <c r="DT531" s="29"/>
      <c r="DU531" s="29"/>
      <c r="DV531" s="29"/>
      <c r="DW531" s="29"/>
      <c r="DX531" s="29"/>
      <c r="DY531" s="29"/>
      <c r="DZ531" s="29"/>
      <c r="EA531" s="29"/>
      <c r="EB531" s="29"/>
      <c r="EC531" s="29"/>
      <c r="ED531" s="29"/>
      <c r="EE531" s="29"/>
      <c r="EF531" s="29"/>
      <c r="EG531" s="29"/>
      <c r="EH531" s="29"/>
      <c r="EI531" s="29"/>
      <c r="EJ531" s="29"/>
      <c r="EK531" s="29"/>
      <c r="EL531" s="29"/>
      <c r="EM531" s="29"/>
      <c r="EN531" s="29"/>
      <c r="EO531" s="29"/>
      <c r="EP531" s="29"/>
      <c r="EQ531" s="29"/>
      <c r="ER531" s="29"/>
      <c r="ES531" s="29"/>
      <c r="ET531" s="29"/>
      <c r="EU531" s="29"/>
      <c r="EV531" s="29"/>
      <c r="EW531" s="29"/>
      <c r="EX531" s="29"/>
      <c r="EY531" s="29"/>
      <c r="EZ531" s="29"/>
      <c r="FA531" s="29"/>
      <c r="FB531" s="29"/>
      <c r="FC531" s="29"/>
      <c r="FD531" s="29"/>
      <c r="FE531" s="29"/>
      <c r="FF531" s="29"/>
      <c r="FG531" s="29"/>
      <c r="FH531" s="29"/>
      <c r="FI531" s="29"/>
      <c r="FJ531" s="29"/>
      <c r="FK531" s="29"/>
      <c r="FL531" s="29"/>
      <c r="FM531" s="29"/>
      <c r="FN531" s="29"/>
      <c r="FO531" s="29"/>
      <c r="FP531" s="29"/>
      <c r="FQ531" s="29"/>
      <c r="FR531" s="29"/>
      <c r="FS531" s="29"/>
      <c r="FT531" s="29"/>
      <c r="FU531" s="29"/>
      <c r="FV531" s="29"/>
      <c r="FW531" s="29"/>
      <c r="FX531" s="29"/>
      <c r="FY531" s="29"/>
      <c r="FZ531" s="29"/>
      <c r="GA531" s="29"/>
      <c r="GB531" s="29"/>
      <c r="GC531" s="29"/>
      <c r="GD531" s="29"/>
      <c r="GE531" s="29"/>
      <c r="GF531" s="29"/>
      <c r="GG531" s="29"/>
      <c r="GH531" s="29"/>
      <c r="GI531" s="29"/>
      <c r="GJ531" s="29"/>
      <c r="GK531" s="29"/>
      <c r="GL531" s="29"/>
      <c r="GM531" s="29"/>
      <c r="GN531" s="29"/>
      <c r="GO531" s="29"/>
      <c r="GP531" s="29"/>
      <c r="GQ531" s="29"/>
      <c r="GR531" s="29"/>
      <c r="GS531" s="29"/>
      <c r="GT531" s="29"/>
      <c r="GU531" s="29"/>
      <c r="GV531" s="29"/>
      <c r="GW531" s="29"/>
      <c r="GX531" s="29"/>
      <c r="GY531" s="29"/>
      <c r="GZ531" s="29"/>
      <c r="HA531" s="29"/>
      <c r="HB531" s="29"/>
      <c r="HC531" s="29"/>
      <c r="HD531" s="29"/>
      <c r="HE531" s="29"/>
      <c r="HF531" s="29"/>
      <c r="HG531" s="29"/>
      <c r="HH531" s="29"/>
      <c r="HI531" s="29"/>
      <c r="HJ531" s="29"/>
      <c r="HK531" s="29"/>
      <c r="HL531" s="29"/>
      <c r="HM531" s="29"/>
      <c r="HN531" s="29"/>
      <c r="HO531" s="29"/>
      <c r="HP531" s="29"/>
      <c r="HQ531" s="29"/>
      <c r="HR531" s="29"/>
      <c r="HS531" s="29"/>
      <c r="HT531" s="29"/>
      <c r="HU531" s="29"/>
      <c r="HV531" s="29"/>
      <c r="HW531" s="29"/>
      <c r="HX531" s="29"/>
      <c r="HY531" s="29"/>
      <c r="HZ531" s="29"/>
      <c r="IA531" s="29"/>
      <c r="IB531" s="29"/>
      <c r="IC531" s="29"/>
      <c r="ID531" s="29"/>
      <c r="IE531" s="29"/>
      <c r="IF531" s="29"/>
      <c r="IG531" s="29"/>
      <c r="IH531" s="29"/>
      <c r="II531" s="29"/>
      <c r="IJ531" s="29"/>
      <c r="IK531" s="29"/>
      <c r="IL531" s="29"/>
      <c r="IM531" s="29"/>
      <c r="IN531" s="29"/>
      <c r="IO531" s="29"/>
      <c r="IP531" s="29"/>
      <c r="IQ531" s="29"/>
      <c r="IR531" s="29"/>
      <c r="IS531" s="29"/>
      <c r="IT531" s="29"/>
      <c r="IU531" s="29"/>
      <c r="IV531" s="29"/>
      <c r="IW531" s="29"/>
      <c r="IX531" s="29"/>
      <c r="IY531" s="29"/>
      <c r="IZ531" s="29"/>
      <c r="JA531" s="29"/>
      <c r="JB531" s="29"/>
      <c r="JC531" s="29"/>
      <c r="JD531" s="29"/>
      <c r="JE531" s="29"/>
      <c r="JF531" s="29"/>
      <c r="JG531" s="29"/>
      <c r="JH531" s="29"/>
      <c r="JI531" s="29"/>
      <c r="JJ531" s="29"/>
      <c r="JK531" s="29"/>
      <c r="JL531" s="29"/>
      <c r="JM531" s="29"/>
      <c r="JN531" s="29"/>
      <c r="JO531" s="29"/>
      <c r="JP531" s="29"/>
      <c r="JQ531" s="29"/>
      <c r="JR531" s="29"/>
      <c r="JS531" s="29"/>
      <c r="JT531" s="29"/>
      <c r="JU531" s="29"/>
      <c r="JV531" s="29"/>
      <c r="JW531" s="29"/>
      <c r="JX531" s="29"/>
      <c r="JY531" s="29"/>
      <c r="JZ531" s="29"/>
      <c r="KA531" s="29"/>
      <c r="KB531" s="29"/>
      <c r="KC531" s="29"/>
      <c r="KD531" s="29"/>
      <c r="KE531" s="29"/>
      <c r="KF531" s="29"/>
      <c r="KG531" s="29"/>
      <c r="KH531" s="29"/>
      <c r="KI531" s="29"/>
      <c r="KJ531" s="29"/>
      <c r="KK531" s="29"/>
      <c r="KL531" s="29"/>
      <c r="KM531" s="29"/>
      <c r="KN531" s="29"/>
      <c r="KO531" s="29"/>
      <c r="KP531" s="29"/>
      <c r="KQ531" s="29"/>
      <c r="KR531" s="29"/>
      <c r="KS531" s="29"/>
      <c r="KT531" s="29"/>
      <c r="KU531" s="29"/>
      <c r="KV531" s="29"/>
      <c r="KW531" s="29"/>
      <c r="KX531" s="29"/>
      <c r="KY531" s="29"/>
      <c r="KZ531" s="29"/>
      <c r="LA531" s="29"/>
      <c r="LB531" s="29"/>
      <c r="LC531" s="29"/>
      <c r="LD531" s="29"/>
      <c r="LE531" s="29"/>
      <c r="LF531" s="29"/>
      <c r="LG531" s="29"/>
      <c r="LH531" s="29"/>
      <c r="LI531" s="29"/>
      <c r="LJ531" s="29"/>
      <c r="LK531" s="29"/>
      <c r="LL531" s="29"/>
      <c r="LM531" s="29"/>
      <c r="LN531" s="29"/>
      <c r="LO531" s="29"/>
      <c r="LP531" s="29"/>
      <c r="LQ531" s="29"/>
      <c r="LR531" s="29"/>
      <c r="LS531" s="29"/>
      <c r="LT531" s="29"/>
      <c r="LU531" s="29"/>
      <c r="LV531" s="29"/>
      <c r="LW531" s="29"/>
      <c r="LX531" s="29"/>
      <c r="LY531" s="29"/>
      <c r="LZ531" s="29"/>
      <c r="MA531" s="29"/>
      <c r="MB531" s="29"/>
      <c r="MC531" s="29"/>
      <c r="MD531" s="29"/>
      <c r="ME531" s="29"/>
      <c r="MF531" s="29"/>
      <c r="MG531" s="29"/>
      <c r="MH531" s="29"/>
      <c r="MI531" s="29"/>
      <c r="MJ531" s="29"/>
      <c r="MK531" s="29"/>
      <c r="ML531" s="29"/>
      <c r="MM531" s="29"/>
      <c r="MN531" s="29"/>
      <c r="MO531" s="29"/>
      <c r="MP531" s="29"/>
      <c r="MQ531" s="29"/>
      <c r="MR531" s="29"/>
      <c r="MS531" s="29"/>
      <c r="MT531" s="29"/>
      <c r="MU531" s="29"/>
      <c r="MV531" s="29"/>
      <c r="MW531" s="29"/>
      <c r="MX531" s="29"/>
      <c r="MY531" s="29"/>
      <c r="MZ531" s="29"/>
      <c r="NA531" s="29"/>
      <c r="NB531" s="29"/>
      <c r="NC531" s="29"/>
      <c r="ND531" s="29"/>
      <c r="NE531" s="29"/>
    </row>
    <row r="532" spans="1:369" ht="16.5" customHeight="1">
      <c r="A532" s="12" t="s">
        <v>6557</v>
      </c>
      <c r="B532" s="12"/>
      <c r="C532" s="30"/>
      <c r="D532" s="12"/>
      <c r="E532" s="35" t="s">
        <v>6605</v>
      </c>
      <c r="F532" s="14" t="s">
        <v>6606</v>
      </c>
      <c r="G532" s="14" t="s">
        <v>6607</v>
      </c>
      <c r="H532" s="15" t="s">
        <v>6590</v>
      </c>
      <c r="I532" s="15">
        <v>2</v>
      </c>
      <c r="J532" s="15">
        <v>0</v>
      </c>
      <c r="K532" s="15">
        <v>0</v>
      </c>
      <c r="L532" s="16" t="s">
        <v>6583</v>
      </c>
      <c r="M532" s="16"/>
      <c r="N532" s="16" t="s">
        <v>2626</v>
      </c>
      <c r="O532" s="17">
        <v>195</v>
      </c>
      <c r="P532" s="17">
        <v>0</v>
      </c>
      <c r="Q532" s="17">
        <v>0</v>
      </c>
      <c r="R532" s="18" t="s">
        <v>6566</v>
      </c>
      <c r="S532" s="19">
        <v>60</v>
      </c>
      <c r="T532" s="19">
        <v>110</v>
      </c>
      <c r="U532" s="19">
        <v>0.65454545454545454</v>
      </c>
      <c r="V532" s="19">
        <v>168.05555555555554</v>
      </c>
      <c r="W532" s="20">
        <v>7.1999999999999995E-2</v>
      </c>
      <c r="X532" s="21">
        <v>28.08</v>
      </c>
      <c r="Y532" s="22" t="s">
        <v>33</v>
      </c>
      <c r="Z532" s="14" t="s">
        <v>5838</v>
      </c>
      <c r="AA532" s="24"/>
      <c r="AB532" s="14"/>
      <c r="AC532" s="14"/>
      <c r="AD532" s="25"/>
      <c r="AE532" s="26"/>
      <c r="AF532" s="27"/>
      <c r="AP532" s="29"/>
      <c r="AQ532" s="29"/>
      <c r="AR532" s="29"/>
      <c r="AS532" s="29"/>
      <c r="AT532" s="29"/>
      <c r="AU532" s="29"/>
      <c r="AV532" s="29"/>
      <c r="AW532" s="29"/>
      <c r="AX532" s="29"/>
      <c r="AY532" s="29"/>
      <c r="AZ532" s="29"/>
      <c r="BA532" s="29"/>
      <c r="BB532" s="29"/>
      <c r="BC532" s="29"/>
      <c r="BD532" s="29"/>
      <c r="BE532" s="29"/>
      <c r="BF532" s="29"/>
      <c r="BG532" s="29"/>
      <c r="BH532" s="29"/>
      <c r="BI532" s="29"/>
      <c r="BJ532" s="29"/>
      <c r="BK532" s="29"/>
      <c r="BL532" s="29"/>
      <c r="BM532" s="29"/>
      <c r="BN532" s="29"/>
      <c r="BO532" s="29"/>
      <c r="BP532" s="29"/>
      <c r="BQ532" s="29"/>
      <c r="BR532" s="29"/>
      <c r="BS532" s="29"/>
      <c r="BT532" s="29"/>
      <c r="BU532" s="29"/>
      <c r="BV532" s="29"/>
      <c r="BW532" s="29"/>
      <c r="BX532" s="29"/>
      <c r="BY532" s="29"/>
      <c r="BZ532" s="29"/>
      <c r="CA532" s="29"/>
      <c r="CB532" s="29"/>
      <c r="CC532" s="29"/>
      <c r="CD532" s="29"/>
      <c r="CE532" s="29"/>
      <c r="CF532" s="29"/>
      <c r="CG532" s="29"/>
      <c r="CH532" s="29"/>
      <c r="CI532" s="29"/>
      <c r="CJ532" s="29"/>
      <c r="CK532" s="29"/>
      <c r="CL532" s="29"/>
      <c r="CM532" s="29"/>
      <c r="CN532" s="29"/>
      <c r="CO532" s="29"/>
      <c r="CP532" s="29"/>
      <c r="CQ532" s="29"/>
      <c r="CR532" s="29"/>
      <c r="CS532" s="29"/>
      <c r="CT532" s="29"/>
      <c r="CU532" s="29"/>
      <c r="CV532" s="29"/>
      <c r="CW532" s="29"/>
      <c r="CX532" s="29"/>
      <c r="CY532" s="29"/>
      <c r="CZ532" s="29"/>
      <c r="DA532" s="29"/>
      <c r="DB532" s="29"/>
      <c r="DC532" s="29"/>
      <c r="DD532" s="29"/>
      <c r="DE532" s="29"/>
      <c r="DF532" s="29"/>
      <c r="DG532" s="29"/>
      <c r="DH532" s="29"/>
      <c r="DI532" s="29"/>
      <c r="DJ532" s="29"/>
      <c r="DK532" s="29"/>
      <c r="DL532" s="29"/>
      <c r="DM532" s="29"/>
      <c r="DN532" s="29"/>
      <c r="DO532" s="29"/>
      <c r="DP532" s="29"/>
      <c r="DQ532" s="29"/>
      <c r="DR532" s="29"/>
      <c r="DS532" s="29"/>
      <c r="DT532" s="29"/>
      <c r="DU532" s="29"/>
      <c r="DV532" s="29"/>
      <c r="DW532" s="29"/>
      <c r="DX532" s="29"/>
      <c r="DY532" s="29"/>
      <c r="DZ532" s="29"/>
      <c r="EA532" s="29"/>
      <c r="EB532" s="29"/>
      <c r="EC532" s="29"/>
      <c r="ED532" s="29"/>
      <c r="EE532" s="29"/>
      <c r="EF532" s="29"/>
      <c r="EG532" s="29"/>
      <c r="EH532" s="29"/>
      <c r="EI532" s="29"/>
      <c r="EJ532" s="29"/>
      <c r="EK532" s="29"/>
      <c r="EL532" s="29"/>
      <c r="EM532" s="29"/>
      <c r="EN532" s="29"/>
      <c r="EO532" s="29"/>
      <c r="EP532" s="29"/>
      <c r="EQ532" s="29"/>
      <c r="ER532" s="29"/>
      <c r="ES532" s="29"/>
      <c r="ET532" s="29"/>
      <c r="EU532" s="29"/>
      <c r="EV532" s="29"/>
      <c r="EW532" s="29"/>
      <c r="EX532" s="29"/>
      <c r="EY532" s="29"/>
      <c r="EZ532" s="29"/>
      <c r="FA532" s="29"/>
      <c r="FB532" s="29"/>
      <c r="FC532" s="29"/>
      <c r="FD532" s="29"/>
      <c r="FE532" s="29"/>
      <c r="FF532" s="29"/>
      <c r="FG532" s="29"/>
      <c r="FH532" s="29"/>
      <c r="FI532" s="29"/>
      <c r="FJ532" s="29"/>
      <c r="FK532" s="29"/>
      <c r="FL532" s="29"/>
      <c r="FM532" s="29"/>
      <c r="FN532" s="29"/>
      <c r="FO532" s="29"/>
      <c r="FP532" s="29"/>
      <c r="FQ532" s="29"/>
      <c r="FR532" s="29"/>
      <c r="FS532" s="29"/>
      <c r="FT532" s="29"/>
      <c r="FU532" s="29"/>
      <c r="FV532" s="29"/>
      <c r="FW532" s="29"/>
      <c r="FX532" s="29"/>
      <c r="FY532" s="29"/>
      <c r="FZ532" s="29"/>
      <c r="GA532" s="29"/>
      <c r="GB532" s="29"/>
      <c r="GC532" s="29"/>
      <c r="GD532" s="29"/>
      <c r="GE532" s="29"/>
      <c r="GF532" s="29"/>
      <c r="GG532" s="29"/>
      <c r="GH532" s="29"/>
      <c r="GI532" s="29"/>
      <c r="GJ532" s="29"/>
      <c r="GK532" s="29"/>
      <c r="GL532" s="29"/>
      <c r="GM532" s="29"/>
      <c r="GN532" s="29"/>
      <c r="GO532" s="29"/>
      <c r="GP532" s="29"/>
      <c r="GQ532" s="29"/>
      <c r="GR532" s="29"/>
      <c r="GS532" s="29"/>
      <c r="GT532" s="29"/>
      <c r="GU532" s="29"/>
      <c r="GV532" s="29"/>
      <c r="GW532" s="29"/>
      <c r="GX532" s="29"/>
      <c r="GY532" s="29"/>
      <c r="GZ532" s="29"/>
      <c r="HA532" s="29"/>
      <c r="HB532" s="29"/>
      <c r="HC532" s="29"/>
      <c r="HD532" s="29"/>
      <c r="HE532" s="29"/>
      <c r="HF532" s="29"/>
      <c r="HG532" s="29"/>
      <c r="HH532" s="29"/>
      <c r="HI532" s="29"/>
      <c r="HJ532" s="29"/>
      <c r="HK532" s="29"/>
      <c r="HL532" s="29"/>
      <c r="HM532" s="29"/>
      <c r="HN532" s="29"/>
      <c r="HO532" s="29"/>
      <c r="HP532" s="29"/>
      <c r="HQ532" s="29"/>
      <c r="HR532" s="29"/>
      <c r="HS532" s="29"/>
      <c r="HT532" s="29"/>
      <c r="HU532" s="29"/>
      <c r="HV532" s="29"/>
      <c r="HW532" s="29"/>
      <c r="HX532" s="29"/>
      <c r="HY532" s="29"/>
      <c r="HZ532" s="29"/>
      <c r="IA532" s="29"/>
      <c r="IB532" s="29"/>
      <c r="IC532" s="29"/>
      <c r="ID532" s="29"/>
      <c r="IE532" s="29"/>
      <c r="IF532" s="29"/>
      <c r="IG532" s="29"/>
      <c r="IH532" s="29"/>
      <c r="II532" s="29"/>
      <c r="IJ532" s="29"/>
      <c r="IK532" s="29"/>
      <c r="IL532" s="29"/>
      <c r="IM532" s="29"/>
      <c r="IN532" s="29"/>
      <c r="IO532" s="29"/>
      <c r="IP532" s="29"/>
      <c r="IQ532" s="29"/>
      <c r="IR532" s="29"/>
      <c r="IS532" s="29"/>
      <c r="IT532" s="29"/>
      <c r="IU532" s="29"/>
      <c r="IV532" s="29"/>
      <c r="IW532" s="29"/>
      <c r="IX532" s="29"/>
      <c r="IY532" s="29"/>
      <c r="IZ532" s="29"/>
      <c r="JA532" s="29"/>
      <c r="JB532" s="29"/>
      <c r="JC532" s="29"/>
      <c r="JD532" s="29"/>
      <c r="JE532" s="29"/>
      <c r="JF532" s="29"/>
      <c r="JG532" s="29"/>
      <c r="JH532" s="29"/>
      <c r="JI532" s="29"/>
      <c r="JJ532" s="29"/>
      <c r="JK532" s="29"/>
      <c r="JL532" s="29"/>
      <c r="JM532" s="29"/>
      <c r="JN532" s="29"/>
      <c r="JO532" s="29"/>
      <c r="JP532" s="29"/>
      <c r="JQ532" s="29"/>
      <c r="JR532" s="29"/>
      <c r="JS532" s="29"/>
      <c r="JT532" s="29"/>
      <c r="JU532" s="29"/>
      <c r="JV532" s="29"/>
      <c r="JW532" s="29"/>
      <c r="JX532" s="29"/>
      <c r="JY532" s="29"/>
      <c r="JZ532" s="29"/>
      <c r="KA532" s="29"/>
      <c r="KB532" s="29"/>
      <c r="KC532" s="29"/>
      <c r="KD532" s="29"/>
      <c r="KE532" s="29"/>
      <c r="KF532" s="29"/>
      <c r="KG532" s="29"/>
      <c r="KH532" s="29"/>
      <c r="KI532" s="29"/>
      <c r="KJ532" s="29"/>
      <c r="KK532" s="29"/>
      <c r="KL532" s="29"/>
      <c r="KM532" s="29"/>
      <c r="KN532" s="29"/>
      <c r="KO532" s="29"/>
      <c r="KP532" s="29"/>
      <c r="KQ532" s="29"/>
      <c r="KR532" s="29"/>
      <c r="KS532" s="29"/>
      <c r="KT532" s="29"/>
      <c r="KU532" s="29"/>
      <c r="KV532" s="29"/>
      <c r="KW532" s="29"/>
      <c r="KX532" s="29"/>
      <c r="KY532" s="29"/>
      <c r="KZ532" s="29"/>
      <c r="LA532" s="29"/>
      <c r="LB532" s="29"/>
      <c r="LC532" s="29"/>
      <c r="LD532" s="29"/>
      <c r="LE532" s="29"/>
      <c r="LF532" s="29"/>
      <c r="LG532" s="29"/>
      <c r="LH532" s="29"/>
      <c r="LI532" s="29"/>
      <c r="LJ532" s="29"/>
      <c r="LK532" s="29"/>
      <c r="LL532" s="29"/>
      <c r="LM532" s="29"/>
      <c r="LN532" s="29"/>
      <c r="LO532" s="29"/>
      <c r="LP532" s="29"/>
      <c r="LQ532" s="29"/>
      <c r="LR532" s="29"/>
      <c r="LS532" s="29"/>
      <c r="LT532" s="29"/>
      <c r="LU532" s="29"/>
      <c r="LV532" s="29"/>
      <c r="LW532" s="29"/>
      <c r="LX532" s="29"/>
      <c r="LY532" s="29"/>
      <c r="LZ532" s="29"/>
      <c r="MA532" s="29"/>
      <c r="MB532" s="29"/>
      <c r="MC532" s="29"/>
      <c r="MD532" s="29"/>
      <c r="ME532" s="29"/>
      <c r="MF532" s="29"/>
      <c r="MG532" s="29"/>
      <c r="MH532" s="29"/>
      <c r="MI532" s="29"/>
      <c r="MJ532" s="29"/>
      <c r="MK532" s="29"/>
      <c r="ML532" s="29"/>
      <c r="MM532" s="29"/>
      <c r="MN532" s="29"/>
      <c r="MO532" s="29"/>
      <c r="MP532" s="29"/>
      <c r="MQ532" s="29"/>
      <c r="MR532" s="29"/>
      <c r="MS532" s="29"/>
      <c r="MT532" s="29"/>
      <c r="MU532" s="29"/>
      <c r="MV532" s="29"/>
      <c r="MW532" s="29"/>
      <c r="MX532" s="29"/>
      <c r="MY532" s="29"/>
      <c r="MZ532" s="29"/>
      <c r="NA532" s="29"/>
      <c r="NB532" s="29"/>
      <c r="NC532" s="29"/>
      <c r="ND532" s="29"/>
      <c r="NE532" s="29"/>
    </row>
    <row r="533" spans="1:369" ht="16.5" customHeight="1">
      <c r="A533" s="12" t="s">
        <v>6557</v>
      </c>
      <c r="B533" s="12"/>
      <c r="C533" s="30"/>
      <c r="D533" s="12"/>
      <c r="E533" s="35" t="s">
        <v>6608</v>
      </c>
      <c r="F533" s="14" t="s">
        <v>6603</v>
      </c>
      <c r="G533" s="14" t="s">
        <v>6609</v>
      </c>
      <c r="H533" s="15" t="s">
        <v>6590</v>
      </c>
      <c r="I533" s="15">
        <v>2</v>
      </c>
      <c r="J533" s="15">
        <v>0</v>
      </c>
      <c r="K533" s="15">
        <v>0</v>
      </c>
      <c r="L533" s="16" t="s">
        <v>6583</v>
      </c>
      <c r="M533" s="16"/>
      <c r="N533" s="16" t="s">
        <v>2626</v>
      </c>
      <c r="O533" s="17">
        <v>195</v>
      </c>
      <c r="P533" s="17">
        <v>0</v>
      </c>
      <c r="Q533" s="17">
        <v>0</v>
      </c>
      <c r="R533" s="18" t="s">
        <v>6566</v>
      </c>
      <c r="S533" s="19">
        <v>60</v>
      </c>
      <c r="T533" s="19">
        <v>110</v>
      </c>
      <c r="U533" s="19">
        <v>0.65454545454545454</v>
      </c>
      <c r="V533" s="19">
        <v>168.05555555555554</v>
      </c>
      <c r="W533" s="20">
        <v>7.1999999999999995E-2</v>
      </c>
      <c r="X533" s="21">
        <v>28.08</v>
      </c>
      <c r="Y533" s="22" t="s">
        <v>33</v>
      </c>
      <c r="Z533" s="14" t="s">
        <v>5838</v>
      </c>
      <c r="AA533" s="24"/>
      <c r="AB533" s="14"/>
      <c r="AC533" s="14"/>
      <c r="AD533" s="25"/>
      <c r="AE533" s="26"/>
      <c r="AF533" s="27"/>
      <c r="AP533" s="29"/>
      <c r="AQ533" s="29"/>
      <c r="AR533" s="29"/>
      <c r="AS533" s="29"/>
      <c r="AT533" s="29"/>
      <c r="AU533" s="29"/>
      <c r="AV533" s="29"/>
      <c r="AW533" s="29"/>
      <c r="AX533" s="29"/>
      <c r="AY533" s="29"/>
      <c r="AZ533" s="29"/>
      <c r="BA533" s="29"/>
      <c r="BB533" s="29"/>
      <c r="BC533" s="29"/>
      <c r="BD533" s="29"/>
      <c r="BE533" s="29"/>
      <c r="BF533" s="29"/>
      <c r="BG533" s="29"/>
      <c r="BH533" s="29"/>
      <c r="BI533" s="29"/>
      <c r="BJ533" s="29"/>
      <c r="BK533" s="29"/>
      <c r="BL533" s="29"/>
      <c r="BM533" s="29"/>
      <c r="BN533" s="29"/>
      <c r="BO533" s="29"/>
      <c r="BP533" s="29"/>
      <c r="BQ533" s="29"/>
      <c r="BR533" s="29"/>
      <c r="BS533" s="29"/>
      <c r="BT533" s="29"/>
      <c r="BU533" s="29"/>
      <c r="BV533" s="29"/>
      <c r="BW533" s="29"/>
      <c r="BX533" s="29"/>
      <c r="BY533" s="29"/>
      <c r="BZ533" s="29"/>
      <c r="CA533" s="29"/>
      <c r="CB533" s="29"/>
      <c r="CC533" s="29"/>
      <c r="CD533" s="29"/>
      <c r="CE533" s="29"/>
      <c r="CF533" s="29"/>
      <c r="CG533" s="29"/>
      <c r="CH533" s="29"/>
      <c r="CI533" s="29"/>
      <c r="CJ533" s="29"/>
      <c r="CK533" s="29"/>
      <c r="CL533" s="29"/>
      <c r="CM533" s="29"/>
      <c r="CN533" s="29"/>
      <c r="CO533" s="29"/>
      <c r="CP533" s="29"/>
      <c r="CQ533" s="29"/>
      <c r="CR533" s="29"/>
      <c r="CS533" s="29"/>
      <c r="CT533" s="29"/>
      <c r="CU533" s="29"/>
      <c r="CV533" s="29"/>
      <c r="CW533" s="29"/>
      <c r="CX533" s="29"/>
      <c r="CY533" s="29"/>
      <c r="CZ533" s="29"/>
      <c r="DA533" s="29"/>
      <c r="DB533" s="29"/>
      <c r="DC533" s="29"/>
      <c r="DD533" s="29"/>
      <c r="DE533" s="29"/>
      <c r="DF533" s="29"/>
      <c r="DG533" s="29"/>
      <c r="DH533" s="29"/>
      <c r="DI533" s="29"/>
      <c r="DJ533" s="29"/>
      <c r="DK533" s="29"/>
      <c r="DL533" s="29"/>
      <c r="DM533" s="29"/>
      <c r="DN533" s="29"/>
      <c r="DO533" s="29"/>
      <c r="DP533" s="29"/>
      <c r="DQ533" s="29"/>
      <c r="DR533" s="29"/>
      <c r="DS533" s="29"/>
      <c r="DT533" s="29"/>
      <c r="DU533" s="29"/>
      <c r="DV533" s="29"/>
      <c r="DW533" s="29"/>
      <c r="DX533" s="29"/>
      <c r="DY533" s="29"/>
      <c r="DZ533" s="29"/>
      <c r="EA533" s="29"/>
      <c r="EB533" s="29"/>
      <c r="EC533" s="29"/>
      <c r="ED533" s="29"/>
      <c r="EE533" s="29"/>
      <c r="EF533" s="29"/>
      <c r="EG533" s="29"/>
      <c r="EH533" s="29"/>
      <c r="EI533" s="29"/>
      <c r="EJ533" s="29"/>
      <c r="EK533" s="29"/>
      <c r="EL533" s="29"/>
      <c r="EM533" s="29"/>
      <c r="EN533" s="29"/>
      <c r="EO533" s="29"/>
      <c r="EP533" s="29"/>
      <c r="EQ533" s="29"/>
      <c r="ER533" s="29"/>
      <c r="ES533" s="29"/>
      <c r="ET533" s="29"/>
      <c r="EU533" s="29"/>
      <c r="EV533" s="29"/>
      <c r="EW533" s="29"/>
      <c r="EX533" s="29"/>
      <c r="EY533" s="29"/>
      <c r="EZ533" s="29"/>
      <c r="FA533" s="29"/>
      <c r="FB533" s="29"/>
      <c r="FC533" s="29"/>
      <c r="FD533" s="29"/>
      <c r="FE533" s="29"/>
      <c r="FF533" s="29"/>
      <c r="FG533" s="29"/>
      <c r="FH533" s="29"/>
      <c r="FI533" s="29"/>
      <c r="FJ533" s="29"/>
      <c r="FK533" s="29"/>
      <c r="FL533" s="29"/>
      <c r="FM533" s="29"/>
      <c r="FN533" s="29"/>
      <c r="FO533" s="29"/>
      <c r="FP533" s="29"/>
      <c r="FQ533" s="29"/>
      <c r="FR533" s="29"/>
      <c r="FS533" s="29"/>
      <c r="FT533" s="29"/>
      <c r="FU533" s="29"/>
      <c r="FV533" s="29"/>
      <c r="FW533" s="29"/>
      <c r="FX533" s="29"/>
      <c r="FY533" s="29"/>
      <c r="FZ533" s="29"/>
      <c r="GA533" s="29"/>
      <c r="GB533" s="29"/>
      <c r="GC533" s="29"/>
      <c r="GD533" s="29"/>
      <c r="GE533" s="29"/>
      <c r="GF533" s="29"/>
      <c r="GG533" s="29"/>
      <c r="GH533" s="29"/>
      <c r="GI533" s="29"/>
      <c r="GJ533" s="29"/>
      <c r="GK533" s="29"/>
      <c r="GL533" s="29"/>
      <c r="GM533" s="29"/>
      <c r="GN533" s="29"/>
      <c r="GO533" s="29"/>
      <c r="GP533" s="29"/>
      <c r="GQ533" s="29"/>
      <c r="GR533" s="29"/>
      <c r="GS533" s="29"/>
      <c r="GT533" s="29"/>
      <c r="GU533" s="29"/>
      <c r="GV533" s="29"/>
      <c r="GW533" s="29"/>
      <c r="GX533" s="29"/>
      <c r="GY533" s="29"/>
      <c r="GZ533" s="29"/>
      <c r="HA533" s="29"/>
      <c r="HB533" s="29"/>
      <c r="HC533" s="29"/>
      <c r="HD533" s="29"/>
      <c r="HE533" s="29"/>
      <c r="HF533" s="29"/>
      <c r="HG533" s="29"/>
      <c r="HH533" s="29"/>
      <c r="HI533" s="29"/>
      <c r="HJ533" s="29"/>
      <c r="HK533" s="29"/>
      <c r="HL533" s="29"/>
      <c r="HM533" s="29"/>
      <c r="HN533" s="29"/>
      <c r="HO533" s="29"/>
      <c r="HP533" s="29"/>
      <c r="HQ533" s="29"/>
      <c r="HR533" s="29"/>
      <c r="HS533" s="29"/>
      <c r="HT533" s="29"/>
      <c r="HU533" s="29"/>
      <c r="HV533" s="29"/>
      <c r="HW533" s="29"/>
      <c r="HX533" s="29"/>
      <c r="HY533" s="29"/>
      <c r="HZ533" s="29"/>
      <c r="IA533" s="29"/>
      <c r="IB533" s="29"/>
      <c r="IC533" s="29"/>
      <c r="ID533" s="29"/>
      <c r="IE533" s="29"/>
      <c r="IF533" s="29"/>
      <c r="IG533" s="29"/>
      <c r="IH533" s="29"/>
      <c r="II533" s="29"/>
      <c r="IJ533" s="29"/>
      <c r="IK533" s="29"/>
      <c r="IL533" s="29"/>
      <c r="IM533" s="29"/>
      <c r="IN533" s="29"/>
      <c r="IO533" s="29"/>
      <c r="IP533" s="29"/>
      <c r="IQ533" s="29"/>
      <c r="IR533" s="29"/>
      <c r="IS533" s="29"/>
      <c r="IT533" s="29"/>
      <c r="IU533" s="29"/>
      <c r="IV533" s="29"/>
      <c r="IW533" s="29"/>
      <c r="IX533" s="29"/>
      <c r="IY533" s="29"/>
      <c r="IZ533" s="29"/>
      <c r="JA533" s="29"/>
      <c r="JB533" s="29"/>
      <c r="JC533" s="29"/>
      <c r="JD533" s="29"/>
      <c r="JE533" s="29"/>
      <c r="JF533" s="29"/>
      <c r="JG533" s="29"/>
      <c r="JH533" s="29"/>
      <c r="JI533" s="29"/>
      <c r="JJ533" s="29"/>
      <c r="JK533" s="29"/>
      <c r="JL533" s="29"/>
      <c r="JM533" s="29"/>
      <c r="JN533" s="29"/>
      <c r="JO533" s="29"/>
      <c r="JP533" s="29"/>
      <c r="JQ533" s="29"/>
      <c r="JR533" s="29"/>
      <c r="JS533" s="29"/>
      <c r="JT533" s="29"/>
      <c r="JU533" s="29"/>
      <c r="JV533" s="29"/>
      <c r="JW533" s="29"/>
      <c r="JX533" s="29"/>
      <c r="JY533" s="29"/>
      <c r="JZ533" s="29"/>
      <c r="KA533" s="29"/>
      <c r="KB533" s="29"/>
      <c r="KC533" s="29"/>
      <c r="KD533" s="29"/>
      <c r="KE533" s="29"/>
      <c r="KF533" s="29"/>
      <c r="KG533" s="29"/>
      <c r="KH533" s="29"/>
      <c r="KI533" s="29"/>
      <c r="KJ533" s="29"/>
      <c r="KK533" s="29"/>
      <c r="KL533" s="29"/>
      <c r="KM533" s="29"/>
      <c r="KN533" s="29"/>
      <c r="KO533" s="29"/>
      <c r="KP533" s="29"/>
      <c r="KQ533" s="29"/>
      <c r="KR533" s="29"/>
      <c r="KS533" s="29"/>
      <c r="KT533" s="29"/>
      <c r="KU533" s="29"/>
      <c r="KV533" s="29"/>
      <c r="KW533" s="29"/>
      <c r="KX533" s="29"/>
      <c r="KY533" s="29"/>
      <c r="KZ533" s="29"/>
      <c r="LA533" s="29"/>
      <c r="LB533" s="29"/>
      <c r="LC533" s="29"/>
      <c r="LD533" s="29"/>
      <c r="LE533" s="29"/>
      <c r="LF533" s="29"/>
      <c r="LG533" s="29"/>
      <c r="LH533" s="29"/>
      <c r="LI533" s="29"/>
      <c r="LJ533" s="29"/>
      <c r="LK533" s="29"/>
      <c r="LL533" s="29"/>
      <c r="LM533" s="29"/>
      <c r="LN533" s="29"/>
      <c r="LO533" s="29"/>
      <c r="LP533" s="29"/>
      <c r="LQ533" s="29"/>
      <c r="LR533" s="29"/>
      <c r="LS533" s="29"/>
      <c r="LT533" s="29"/>
      <c r="LU533" s="29"/>
      <c r="LV533" s="29"/>
      <c r="LW533" s="29"/>
      <c r="LX533" s="29"/>
      <c r="LY533" s="29"/>
      <c r="LZ533" s="29"/>
      <c r="MA533" s="29"/>
      <c r="MB533" s="29"/>
      <c r="MC533" s="29"/>
      <c r="MD533" s="29"/>
      <c r="ME533" s="29"/>
      <c r="MF533" s="29"/>
      <c r="MG533" s="29"/>
      <c r="MH533" s="29"/>
      <c r="MI533" s="29"/>
      <c r="MJ533" s="29"/>
      <c r="MK533" s="29"/>
      <c r="ML533" s="29"/>
      <c r="MM533" s="29"/>
      <c r="MN533" s="29"/>
      <c r="MO533" s="29"/>
      <c r="MP533" s="29"/>
      <c r="MQ533" s="29"/>
      <c r="MR533" s="29"/>
      <c r="MS533" s="29"/>
      <c r="MT533" s="29"/>
      <c r="MU533" s="29"/>
      <c r="MV533" s="29"/>
      <c r="MW533" s="29"/>
      <c r="MX533" s="29"/>
      <c r="MY533" s="29"/>
      <c r="MZ533" s="29"/>
      <c r="NA533" s="29"/>
      <c r="NB533" s="29"/>
      <c r="NC533" s="29"/>
      <c r="ND533" s="29"/>
      <c r="NE533" s="29"/>
    </row>
    <row r="534" spans="1:369" ht="16.5" customHeight="1">
      <c r="A534" s="12" t="s">
        <v>6557</v>
      </c>
      <c r="B534" s="12"/>
      <c r="C534" s="30"/>
      <c r="D534" s="12"/>
      <c r="E534" s="35" t="s">
        <v>1135</v>
      </c>
      <c r="F534" s="14" t="s">
        <v>6122</v>
      </c>
      <c r="G534" s="14" t="s">
        <v>101</v>
      </c>
      <c r="H534" s="15" t="s">
        <v>6749</v>
      </c>
      <c r="I534" s="15">
        <v>17</v>
      </c>
      <c r="J534" s="15">
        <v>0</v>
      </c>
      <c r="K534" s="15">
        <v>0</v>
      </c>
      <c r="L534" s="16" t="s">
        <v>6748</v>
      </c>
      <c r="M534" s="16"/>
      <c r="N534" s="16" t="s">
        <v>45</v>
      </c>
      <c r="O534" s="17">
        <v>720</v>
      </c>
      <c r="P534" s="17">
        <v>0</v>
      </c>
      <c r="Q534" s="17">
        <v>0</v>
      </c>
      <c r="R534" s="18" t="s">
        <v>6566</v>
      </c>
      <c r="S534" s="19" t="s">
        <v>89</v>
      </c>
      <c r="T534" s="19">
        <v>110</v>
      </c>
      <c r="U534" s="19">
        <v>0.18181818181818182</v>
      </c>
      <c r="V534" s="19">
        <v>605</v>
      </c>
      <c r="W534" s="20">
        <v>0.02</v>
      </c>
      <c r="X534" s="21">
        <v>244.8</v>
      </c>
      <c r="Y534" s="22" t="s">
        <v>33</v>
      </c>
      <c r="Z534" s="14" t="s">
        <v>5838</v>
      </c>
      <c r="AA534" s="24"/>
      <c r="AB534" s="14"/>
      <c r="AC534" s="14"/>
      <c r="AD534" s="25"/>
      <c r="AE534" s="26"/>
      <c r="AF534" s="27"/>
      <c r="AP534" s="29"/>
      <c r="AQ534" s="29"/>
      <c r="AR534" s="29"/>
      <c r="AS534" s="29"/>
      <c r="AT534" s="29"/>
      <c r="AU534" s="29"/>
      <c r="AV534" s="29"/>
      <c r="AW534" s="29"/>
      <c r="AX534" s="29"/>
      <c r="AY534" s="29"/>
      <c r="AZ534" s="29"/>
      <c r="BA534" s="29"/>
      <c r="BB534" s="29"/>
      <c r="BC534" s="29"/>
      <c r="BD534" s="29"/>
      <c r="BE534" s="29"/>
      <c r="BF534" s="29"/>
      <c r="BG534" s="29"/>
      <c r="BH534" s="29"/>
      <c r="BI534" s="29"/>
      <c r="BJ534" s="29"/>
      <c r="BK534" s="29"/>
      <c r="BL534" s="29"/>
      <c r="BM534" s="29"/>
      <c r="BN534" s="29"/>
      <c r="BO534" s="29"/>
      <c r="BP534" s="29"/>
      <c r="BQ534" s="29"/>
      <c r="BR534" s="29"/>
      <c r="BS534" s="29"/>
      <c r="BT534" s="29"/>
      <c r="BU534" s="29"/>
      <c r="BV534" s="29"/>
      <c r="BW534" s="29"/>
      <c r="BX534" s="29"/>
      <c r="BY534" s="29"/>
      <c r="BZ534" s="29"/>
      <c r="CA534" s="29"/>
      <c r="CB534" s="29"/>
      <c r="CC534" s="29"/>
      <c r="CD534" s="29"/>
      <c r="CE534" s="29"/>
      <c r="CF534" s="29"/>
      <c r="CG534" s="29"/>
      <c r="CH534" s="29"/>
      <c r="CI534" s="29"/>
      <c r="CJ534" s="29"/>
      <c r="CK534" s="29"/>
      <c r="CL534" s="29"/>
      <c r="CM534" s="29"/>
      <c r="CN534" s="29"/>
      <c r="CO534" s="29"/>
      <c r="CP534" s="29"/>
      <c r="CQ534" s="29"/>
      <c r="CR534" s="29"/>
      <c r="CS534" s="29"/>
      <c r="CT534" s="29"/>
      <c r="CU534" s="29"/>
      <c r="CV534" s="29"/>
      <c r="CW534" s="29"/>
      <c r="CX534" s="29"/>
      <c r="CY534" s="29"/>
      <c r="CZ534" s="29"/>
      <c r="DA534" s="29"/>
      <c r="DB534" s="29"/>
      <c r="DC534" s="29"/>
      <c r="DD534" s="29"/>
      <c r="DE534" s="29"/>
      <c r="DF534" s="29"/>
      <c r="DG534" s="29"/>
      <c r="DH534" s="29"/>
      <c r="DI534" s="29"/>
      <c r="DJ534" s="29"/>
      <c r="DK534" s="29"/>
      <c r="DL534" s="29"/>
      <c r="DM534" s="29"/>
      <c r="DN534" s="29"/>
      <c r="DO534" s="29"/>
      <c r="DP534" s="29"/>
      <c r="DQ534" s="29"/>
      <c r="DR534" s="29"/>
      <c r="DS534" s="29"/>
      <c r="DT534" s="29"/>
      <c r="DU534" s="29"/>
      <c r="DV534" s="29"/>
      <c r="DW534" s="29"/>
      <c r="DX534" s="29"/>
      <c r="DY534" s="29"/>
      <c r="DZ534" s="29"/>
      <c r="EA534" s="29"/>
      <c r="EB534" s="29"/>
      <c r="EC534" s="29"/>
      <c r="ED534" s="29"/>
      <c r="EE534" s="29"/>
      <c r="EF534" s="29"/>
      <c r="EG534" s="29"/>
      <c r="EH534" s="29"/>
      <c r="EI534" s="29"/>
      <c r="EJ534" s="29"/>
      <c r="EK534" s="29"/>
      <c r="EL534" s="29"/>
      <c r="EM534" s="29"/>
      <c r="EN534" s="29"/>
      <c r="EO534" s="29"/>
      <c r="EP534" s="29"/>
      <c r="EQ534" s="29"/>
      <c r="ER534" s="29"/>
      <c r="ES534" s="29"/>
      <c r="ET534" s="29"/>
      <c r="EU534" s="29"/>
      <c r="EV534" s="29"/>
      <c r="EW534" s="29"/>
      <c r="EX534" s="29"/>
      <c r="EY534" s="29"/>
      <c r="EZ534" s="29"/>
      <c r="FA534" s="29"/>
      <c r="FB534" s="29"/>
      <c r="FC534" s="29"/>
      <c r="FD534" s="29"/>
      <c r="FE534" s="29"/>
      <c r="FF534" s="29"/>
      <c r="FG534" s="29"/>
      <c r="FH534" s="29"/>
      <c r="FI534" s="29"/>
      <c r="FJ534" s="29"/>
      <c r="FK534" s="29"/>
      <c r="FL534" s="29"/>
      <c r="FM534" s="29"/>
      <c r="FN534" s="29"/>
      <c r="FO534" s="29"/>
      <c r="FP534" s="29"/>
      <c r="FQ534" s="29"/>
      <c r="FR534" s="29"/>
      <c r="FS534" s="29"/>
      <c r="FT534" s="29"/>
      <c r="FU534" s="29"/>
      <c r="FV534" s="29"/>
      <c r="FW534" s="29"/>
      <c r="FX534" s="29"/>
      <c r="FY534" s="29"/>
      <c r="FZ534" s="29"/>
      <c r="GA534" s="29"/>
      <c r="GB534" s="29"/>
      <c r="GC534" s="29"/>
      <c r="GD534" s="29"/>
      <c r="GE534" s="29"/>
      <c r="GF534" s="29"/>
      <c r="GG534" s="29"/>
      <c r="GH534" s="29"/>
      <c r="GI534" s="29"/>
      <c r="GJ534" s="29"/>
      <c r="GK534" s="29"/>
      <c r="GL534" s="29"/>
      <c r="GM534" s="29"/>
      <c r="GN534" s="29"/>
      <c r="GO534" s="29"/>
      <c r="GP534" s="29"/>
      <c r="GQ534" s="29"/>
      <c r="GR534" s="29"/>
      <c r="GS534" s="29"/>
      <c r="GT534" s="29"/>
      <c r="GU534" s="29"/>
      <c r="GV534" s="29"/>
      <c r="GW534" s="29"/>
      <c r="GX534" s="29"/>
      <c r="GY534" s="29"/>
      <c r="GZ534" s="29"/>
      <c r="HA534" s="29"/>
      <c r="HB534" s="29"/>
      <c r="HC534" s="29"/>
      <c r="HD534" s="29"/>
      <c r="HE534" s="29"/>
      <c r="HF534" s="29"/>
      <c r="HG534" s="29"/>
      <c r="HH534" s="29"/>
      <c r="HI534" s="29"/>
      <c r="HJ534" s="29"/>
      <c r="HK534" s="29"/>
      <c r="HL534" s="29"/>
      <c r="HM534" s="29"/>
      <c r="HN534" s="29"/>
      <c r="HO534" s="29"/>
      <c r="HP534" s="29"/>
      <c r="HQ534" s="29"/>
      <c r="HR534" s="29"/>
      <c r="HS534" s="29"/>
      <c r="HT534" s="29"/>
      <c r="HU534" s="29"/>
      <c r="HV534" s="29"/>
      <c r="HW534" s="29"/>
      <c r="HX534" s="29"/>
      <c r="HY534" s="29"/>
      <c r="HZ534" s="29"/>
      <c r="IA534" s="29"/>
      <c r="IB534" s="29"/>
      <c r="IC534" s="29"/>
      <c r="ID534" s="29"/>
      <c r="IE534" s="29"/>
      <c r="IF534" s="29"/>
      <c r="IG534" s="29"/>
      <c r="IH534" s="29"/>
      <c r="II534" s="29"/>
      <c r="IJ534" s="29"/>
      <c r="IK534" s="29"/>
      <c r="IL534" s="29"/>
      <c r="IM534" s="29"/>
      <c r="IN534" s="29"/>
      <c r="IO534" s="29"/>
      <c r="IP534" s="29"/>
      <c r="IQ534" s="29"/>
      <c r="IR534" s="29"/>
      <c r="IS534" s="29"/>
      <c r="IT534" s="29"/>
      <c r="IU534" s="29"/>
      <c r="IV534" s="29"/>
      <c r="IW534" s="29"/>
      <c r="IX534" s="29"/>
      <c r="IY534" s="29"/>
      <c r="IZ534" s="29"/>
      <c r="JA534" s="29"/>
      <c r="JB534" s="29"/>
      <c r="JC534" s="29"/>
      <c r="JD534" s="29"/>
      <c r="JE534" s="29"/>
      <c r="JF534" s="29"/>
      <c r="JG534" s="29"/>
      <c r="JH534" s="29"/>
      <c r="JI534" s="29"/>
      <c r="JJ534" s="29"/>
      <c r="JK534" s="29"/>
      <c r="JL534" s="29"/>
      <c r="JM534" s="29"/>
      <c r="JN534" s="29"/>
      <c r="JO534" s="29"/>
      <c r="JP534" s="29"/>
      <c r="JQ534" s="29"/>
      <c r="JR534" s="29"/>
      <c r="JS534" s="29"/>
      <c r="JT534" s="29"/>
      <c r="JU534" s="29"/>
      <c r="JV534" s="29"/>
      <c r="JW534" s="29"/>
      <c r="JX534" s="29"/>
      <c r="JY534" s="29"/>
      <c r="JZ534" s="29"/>
      <c r="KA534" s="29"/>
      <c r="KB534" s="29"/>
      <c r="KC534" s="29"/>
      <c r="KD534" s="29"/>
      <c r="KE534" s="29"/>
      <c r="KF534" s="29"/>
      <c r="KG534" s="29"/>
      <c r="KH534" s="29"/>
      <c r="KI534" s="29"/>
      <c r="KJ534" s="29"/>
      <c r="KK534" s="29"/>
      <c r="KL534" s="29"/>
      <c r="KM534" s="29"/>
      <c r="KN534" s="29"/>
      <c r="KO534" s="29"/>
      <c r="KP534" s="29"/>
      <c r="KQ534" s="29"/>
      <c r="KR534" s="29"/>
      <c r="KS534" s="29"/>
      <c r="KT534" s="29"/>
      <c r="KU534" s="29"/>
      <c r="KV534" s="29"/>
      <c r="KW534" s="29"/>
      <c r="KX534" s="29"/>
      <c r="KY534" s="29"/>
      <c r="KZ534" s="29"/>
      <c r="LA534" s="29"/>
      <c r="LB534" s="29"/>
      <c r="LC534" s="29"/>
      <c r="LD534" s="29"/>
      <c r="LE534" s="29"/>
      <c r="LF534" s="29"/>
      <c r="LG534" s="29"/>
      <c r="LH534" s="29"/>
      <c r="LI534" s="29"/>
      <c r="LJ534" s="29"/>
      <c r="LK534" s="29"/>
      <c r="LL534" s="29"/>
      <c r="LM534" s="29"/>
      <c r="LN534" s="29"/>
      <c r="LO534" s="29"/>
      <c r="LP534" s="29"/>
      <c r="LQ534" s="29"/>
      <c r="LR534" s="29"/>
      <c r="LS534" s="29"/>
      <c r="LT534" s="29"/>
      <c r="LU534" s="29"/>
      <c r="LV534" s="29"/>
      <c r="LW534" s="29"/>
      <c r="LX534" s="29"/>
      <c r="LY534" s="29"/>
      <c r="LZ534" s="29"/>
      <c r="MA534" s="29"/>
      <c r="MB534" s="29"/>
      <c r="MC534" s="29"/>
      <c r="MD534" s="29"/>
      <c r="ME534" s="29"/>
      <c r="MF534" s="29"/>
      <c r="MG534" s="29"/>
      <c r="MH534" s="29"/>
      <c r="MI534" s="29"/>
      <c r="MJ534" s="29"/>
      <c r="MK534" s="29"/>
      <c r="ML534" s="29"/>
      <c r="MM534" s="29"/>
      <c r="MN534" s="29"/>
      <c r="MO534" s="29"/>
      <c r="MP534" s="29"/>
      <c r="MQ534" s="29"/>
      <c r="MR534" s="29"/>
      <c r="MS534" s="29"/>
      <c r="MT534" s="29"/>
      <c r="MU534" s="29"/>
      <c r="MV534" s="29"/>
      <c r="MW534" s="29"/>
      <c r="MX534" s="29"/>
      <c r="MY534" s="29"/>
      <c r="MZ534" s="29"/>
      <c r="NA534" s="29"/>
      <c r="NB534" s="29"/>
      <c r="NC534" s="29"/>
      <c r="ND534" s="29"/>
      <c r="NE534" s="29"/>
    </row>
    <row r="535" spans="1:369" ht="16.5" customHeight="1">
      <c r="A535" s="12" t="s">
        <v>6557</v>
      </c>
      <c r="B535" s="12"/>
      <c r="C535" s="30"/>
      <c r="D535" s="12"/>
      <c r="E535" s="35" t="s">
        <v>6599</v>
      </c>
      <c r="F535" s="14" t="s">
        <v>6600</v>
      </c>
      <c r="G535" s="14" t="s">
        <v>6601</v>
      </c>
      <c r="H535" s="15" t="s">
        <v>6590</v>
      </c>
      <c r="I535" s="15">
        <v>1</v>
      </c>
      <c r="J535" s="15">
        <v>0</v>
      </c>
      <c r="K535" s="15">
        <v>0</v>
      </c>
      <c r="L535" s="16" t="s">
        <v>6583</v>
      </c>
      <c r="M535" s="16"/>
      <c r="N535" s="16" t="s">
        <v>2626</v>
      </c>
      <c r="O535" s="17">
        <v>195</v>
      </c>
      <c r="P535" s="17">
        <v>0</v>
      </c>
      <c r="Q535" s="17">
        <v>0</v>
      </c>
      <c r="R535" s="18" t="s">
        <v>6566</v>
      </c>
      <c r="S535" s="19">
        <v>60</v>
      </c>
      <c r="T535" s="19">
        <v>110</v>
      </c>
      <c r="U535" s="19">
        <v>0.68181818181818177</v>
      </c>
      <c r="V535" s="19">
        <v>161.33333333333334</v>
      </c>
      <c r="W535" s="20">
        <v>7.4999999999999997E-2</v>
      </c>
      <c r="X535" s="21">
        <v>14.625</v>
      </c>
      <c r="Y535" s="22" t="s">
        <v>33</v>
      </c>
      <c r="Z535" s="14" t="s">
        <v>5838</v>
      </c>
      <c r="AA535" s="24"/>
      <c r="AB535" s="14"/>
      <c r="AC535" s="14"/>
      <c r="AD535" s="25"/>
      <c r="AE535" s="26"/>
      <c r="AF535" s="27"/>
      <c r="AP535" s="29"/>
      <c r="AQ535" s="29"/>
      <c r="AR535" s="29"/>
      <c r="AS535" s="29"/>
      <c r="AT535" s="29"/>
      <c r="AU535" s="29"/>
      <c r="AV535" s="29"/>
      <c r="AW535" s="29"/>
      <c r="AX535" s="29"/>
      <c r="AY535" s="29"/>
      <c r="AZ535" s="29"/>
      <c r="BA535" s="29"/>
      <c r="BB535" s="29"/>
      <c r="BC535" s="29"/>
      <c r="BD535" s="29"/>
      <c r="BE535" s="29"/>
      <c r="BF535" s="29"/>
      <c r="BG535" s="29"/>
      <c r="BH535" s="29"/>
      <c r="BI535" s="29"/>
      <c r="BJ535" s="29"/>
      <c r="BK535" s="29"/>
      <c r="BL535" s="29"/>
      <c r="BM535" s="29"/>
      <c r="BN535" s="29"/>
      <c r="BO535" s="29"/>
      <c r="BP535" s="29"/>
      <c r="BQ535" s="29"/>
      <c r="BR535" s="29"/>
      <c r="BS535" s="29"/>
      <c r="BT535" s="29"/>
      <c r="BU535" s="29"/>
      <c r="BV535" s="29"/>
      <c r="BW535" s="29"/>
      <c r="BX535" s="29"/>
      <c r="BY535" s="29"/>
      <c r="BZ535" s="29"/>
      <c r="CA535" s="29"/>
      <c r="CB535" s="29"/>
      <c r="CC535" s="29"/>
      <c r="CD535" s="29"/>
      <c r="CE535" s="29"/>
      <c r="CF535" s="29"/>
      <c r="CG535" s="29"/>
      <c r="CH535" s="29"/>
      <c r="CI535" s="29"/>
      <c r="CJ535" s="29"/>
      <c r="CK535" s="29"/>
      <c r="CL535" s="29"/>
      <c r="CM535" s="29"/>
      <c r="CN535" s="29"/>
      <c r="CO535" s="29"/>
      <c r="CP535" s="29"/>
      <c r="CQ535" s="29"/>
      <c r="CR535" s="29"/>
      <c r="CS535" s="29"/>
      <c r="CT535" s="29"/>
      <c r="CU535" s="29"/>
      <c r="CV535" s="29"/>
      <c r="CW535" s="29"/>
      <c r="CX535" s="29"/>
      <c r="CY535" s="29"/>
      <c r="CZ535" s="29"/>
      <c r="DA535" s="29"/>
      <c r="DB535" s="29"/>
      <c r="DC535" s="29"/>
      <c r="DD535" s="29"/>
      <c r="DE535" s="29"/>
      <c r="DF535" s="29"/>
      <c r="DG535" s="29"/>
      <c r="DH535" s="29"/>
      <c r="DI535" s="29"/>
      <c r="DJ535" s="29"/>
      <c r="DK535" s="29"/>
      <c r="DL535" s="29"/>
      <c r="DM535" s="29"/>
      <c r="DN535" s="29"/>
      <c r="DO535" s="29"/>
      <c r="DP535" s="29"/>
      <c r="DQ535" s="29"/>
      <c r="DR535" s="29"/>
      <c r="DS535" s="29"/>
      <c r="DT535" s="29"/>
      <c r="DU535" s="29"/>
      <c r="DV535" s="29"/>
      <c r="DW535" s="29"/>
      <c r="DX535" s="29"/>
      <c r="DY535" s="29"/>
      <c r="DZ535" s="29"/>
      <c r="EA535" s="29"/>
      <c r="EB535" s="29"/>
      <c r="EC535" s="29"/>
      <c r="ED535" s="29"/>
      <c r="EE535" s="29"/>
      <c r="EF535" s="29"/>
      <c r="EG535" s="29"/>
      <c r="EH535" s="29"/>
      <c r="EI535" s="29"/>
      <c r="EJ535" s="29"/>
      <c r="EK535" s="29"/>
      <c r="EL535" s="29"/>
      <c r="EM535" s="29"/>
      <c r="EN535" s="29"/>
      <c r="EO535" s="29"/>
      <c r="EP535" s="29"/>
      <c r="EQ535" s="29"/>
      <c r="ER535" s="29"/>
      <c r="ES535" s="29"/>
      <c r="ET535" s="29"/>
      <c r="EU535" s="29"/>
      <c r="EV535" s="29"/>
      <c r="EW535" s="29"/>
      <c r="EX535" s="29"/>
      <c r="EY535" s="29"/>
      <c r="EZ535" s="29"/>
      <c r="FA535" s="29"/>
      <c r="FB535" s="29"/>
      <c r="FC535" s="29"/>
      <c r="FD535" s="29"/>
      <c r="FE535" s="29"/>
      <c r="FF535" s="29"/>
      <c r="FG535" s="29"/>
      <c r="FH535" s="29"/>
      <c r="FI535" s="29"/>
      <c r="FJ535" s="29"/>
      <c r="FK535" s="29"/>
      <c r="FL535" s="29"/>
      <c r="FM535" s="29"/>
      <c r="FN535" s="29"/>
      <c r="FO535" s="29"/>
      <c r="FP535" s="29"/>
      <c r="FQ535" s="29"/>
      <c r="FR535" s="29"/>
      <c r="FS535" s="29"/>
      <c r="FT535" s="29"/>
      <c r="FU535" s="29"/>
      <c r="FV535" s="29"/>
      <c r="FW535" s="29"/>
      <c r="FX535" s="29"/>
      <c r="FY535" s="29"/>
      <c r="FZ535" s="29"/>
      <c r="GA535" s="29"/>
      <c r="GB535" s="29"/>
      <c r="GC535" s="29"/>
      <c r="GD535" s="29"/>
      <c r="GE535" s="29"/>
      <c r="GF535" s="29"/>
      <c r="GG535" s="29"/>
      <c r="GH535" s="29"/>
      <c r="GI535" s="29"/>
      <c r="GJ535" s="29"/>
      <c r="GK535" s="29"/>
      <c r="GL535" s="29"/>
      <c r="GM535" s="29"/>
      <c r="GN535" s="29"/>
      <c r="GO535" s="29"/>
      <c r="GP535" s="29"/>
      <c r="GQ535" s="29"/>
      <c r="GR535" s="29"/>
      <c r="GS535" s="29"/>
      <c r="GT535" s="29"/>
      <c r="GU535" s="29"/>
      <c r="GV535" s="29"/>
      <c r="GW535" s="29"/>
      <c r="GX535" s="29"/>
      <c r="GY535" s="29"/>
      <c r="GZ535" s="29"/>
      <c r="HA535" s="29"/>
      <c r="HB535" s="29"/>
      <c r="HC535" s="29"/>
      <c r="HD535" s="29"/>
      <c r="HE535" s="29"/>
      <c r="HF535" s="29"/>
      <c r="HG535" s="29"/>
      <c r="HH535" s="29"/>
      <c r="HI535" s="29"/>
      <c r="HJ535" s="29"/>
      <c r="HK535" s="29"/>
      <c r="HL535" s="29"/>
      <c r="HM535" s="29"/>
      <c r="HN535" s="29"/>
      <c r="HO535" s="29"/>
      <c r="HP535" s="29"/>
      <c r="HQ535" s="29"/>
      <c r="HR535" s="29"/>
      <c r="HS535" s="29"/>
      <c r="HT535" s="29"/>
      <c r="HU535" s="29"/>
      <c r="HV535" s="29"/>
      <c r="HW535" s="29"/>
      <c r="HX535" s="29"/>
      <c r="HY535" s="29"/>
      <c r="HZ535" s="29"/>
      <c r="IA535" s="29"/>
      <c r="IB535" s="29"/>
      <c r="IC535" s="29"/>
      <c r="ID535" s="29"/>
      <c r="IE535" s="29"/>
      <c r="IF535" s="29"/>
      <c r="IG535" s="29"/>
      <c r="IH535" s="29"/>
      <c r="II535" s="29"/>
      <c r="IJ535" s="29"/>
      <c r="IK535" s="29"/>
      <c r="IL535" s="29"/>
      <c r="IM535" s="29"/>
      <c r="IN535" s="29"/>
      <c r="IO535" s="29"/>
      <c r="IP535" s="29"/>
      <c r="IQ535" s="29"/>
      <c r="IR535" s="29"/>
      <c r="IS535" s="29"/>
      <c r="IT535" s="29"/>
      <c r="IU535" s="29"/>
      <c r="IV535" s="29"/>
      <c r="IW535" s="29"/>
      <c r="IX535" s="29"/>
      <c r="IY535" s="29"/>
      <c r="IZ535" s="29"/>
      <c r="JA535" s="29"/>
      <c r="JB535" s="29"/>
      <c r="JC535" s="29"/>
      <c r="JD535" s="29"/>
      <c r="JE535" s="29"/>
      <c r="JF535" s="29"/>
      <c r="JG535" s="29"/>
      <c r="JH535" s="29"/>
      <c r="JI535" s="29"/>
      <c r="JJ535" s="29"/>
      <c r="JK535" s="29"/>
      <c r="JL535" s="29"/>
      <c r="JM535" s="29"/>
      <c r="JN535" s="29"/>
      <c r="JO535" s="29"/>
      <c r="JP535" s="29"/>
      <c r="JQ535" s="29"/>
      <c r="JR535" s="29"/>
      <c r="JS535" s="29"/>
      <c r="JT535" s="29"/>
      <c r="JU535" s="29"/>
      <c r="JV535" s="29"/>
      <c r="JW535" s="29"/>
      <c r="JX535" s="29"/>
      <c r="JY535" s="29"/>
      <c r="JZ535" s="29"/>
      <c r="KA535" s="29"/>
      <c r="KB535" s="29"/>
      <c r="KC535" s="29"/>
      <c r="KD535" s="29"/>
      <c r="KE535" s="29"/>
      <c r="KF535" s="29"/>
      <c r="KG535" s="29"/>
      <c r="KH535" s="29"/>
      <c r="KI535" s="29"/>
      <c r="KJ535" s="29"/>
      <c r="KK535" s="29"/>
      <c r="KL535" s="29"/>
      <c r="KM535" s="29"/>
      <c r="KN535" s="29"/>
      <c r="KO535" s="29"/>
      <c r="KP535" s="29"/>
      <c r="KQ535" s="29"/>
      <c r="KR535" s="29"/>
      <c r="KS535" s="29"/>
      <c r="KT535" s="29"/>
      <c r="KU535" s="29"/>
      <c r="KV535" s="29"/>
      <c r="KW535" s="29"/>
      <c r="KX535" s="29"/>
      <c r="KY535" s="29"/>
      <c r="KZ535" s="29"/>
      <c r="LA535" s="29"/>
      <c r="LB535" s="29"/>
      <c r="LC535" s="29"/>
      <c r="LD535" s="29"/>
      <c r="LE535" s="29"/>
      <c r="LF535" s="29"/>
      <c r="LG535" s="29"/>
      <c r="LH535" s="29"/>
      <c r="LI535" s="29"/>
      <c r="LJ535" s="29"/>
      <c r="LK535" s="29"/>
      <c r="LL535" s="29"/>
      <c r="LM535" s="29"/>
      <c r="LN535" s="29"/>
      <c r="LO535" s="29"/>
      <c r="LP535" s="29"/>
      <c r="LQ535" s="29"/>
      <c r="LR535" s="29"/>
      <c r="LS535" s="29"/>
      <c r="LT535" s="29"/>
      <c r="LU535" s="29"/>
      <c r="LV535" s="29"/>
      <c r="LW535" s="29"/>
      <c r="LX535" s="29"/>
      <c r="LY535" s="29"/>
      <c r="LZ535" s="29"/>
      <c r="MA535" s="29"/>
      <c r="MB535" s="29"/>
      <c r="MC535" s="29"/>
      <c r="MD535" s="29"/>
      <c r="ME535" s="29"/>
      <c r="MF535" s="29"/>
      <c r="MG535" s="29"/>
      <c r="MH535" s="29"/>
      <c r="MI535" s="29"/>
      <c r="MJ535" s="29"/>
      <c r="MK535" s="29"/>
      <c r="ML535" s="29"/>
      <c r="MM535" s="29"/>
      <c r="MN535" s="29"/>
      <c r="MO535" s="29"/>
      <c r="MP535" s="29"/>
      <c r="MQ535" s="29"/>
      <c r="MR535" s="29"/>
      <c r="MS535" s="29"/>
      <c r="MT535" s="29"/>
      <c r="MU535" s="29"/>
      <c r="MV535" s="29"/>
      <c r="MW535" s="29"/>
      <c r="MX535" s="29"/>
      <c r="MY535" s="29"/>
      <c r="MZ535" s="29"/>
      <c r="NA535" s="29"/>
      <c r="NB535" s="29"/>
      <c r="NC535" s="29"/>
      <c r="ND535" s="29"/>
      <c r="NE535" s="29"/>
    </row>
    <row r="536" spans="1:369" ht="16.5" customHeight="1">
      <c r="A536" s="12" t="s">
        <v>6557</v>
      </c>
      <c r="B536" s="12"/>
      <c r="C536" s="30"/>
      <c r="D536" s="12"/>
      <c r="E536" s="35" t="s">
        <v>6703</v>
      </c>
      <c r="F536" s="14" t="s">
        <v>6122</v>
      </c>
      <c r="G536" s="14" t="s">
        <v>6122</v>
      </c>
      <c r="H536" s="15" t="s">
        <v>6568</v>
      </c>
      <c r="I536" s="15">
        <v>1</v>
      </c>
      <c r="J536" s="15">
        <v>0</v>
      </c>
      <c r="K536" s="15">
        <v>0</v>
      </c>
      <c r="L536" s="16" t="s">
        <v>6688</v>
      </c>
      <c r="M536" s="16"/>
      <c r="N536" s="16" t="s">
        <v>305</v>
      </c>
      <c r="O536" s="17">
        <v>56</v>
      </c>
      <c r="P536" s="17">
        <v>0</v>
      </c>
      <c r="Q536" s="17">
        <v>0</v>
      </c>
      <c r="R536" s="18" t="s">
        <v>6566</v>
      </c>
      <c r="S536" s="19">
        <v>60</v>
      </c>
      <c r="T536" s="19">
        <v>110</v>
      </c>
      <c r="U536" s="19">
        <v>2.4090909090909092</v>
      </c>
      <c r="V536" s="19">
        <v>45.660377358490564</v>
      </c>
      <c r="W536" s="20">
        <v>0.26500000000000001</v>
      </c>
      <c r="X536" s="21">
        <v>14.84</v>
      </c>
      <c r="Y536" s="22" t="s">
        <v>33</v>
      </c>
      <c r="Z536" s="14" t="s">
        <v>5838</v>
      </c>
      <c r="AA536" s="24"/>
      <c r="AB536" s="14"/>
      <c r="AC536" s="14"/>
      <c r="AD536" s="25"/>
      <c r="AE536" s="26"/>
      <c r="AF536" s="27"/>
      <c r="AP536" s="29"/>
      <c r="AQ536" s="29"/>
      <c r="AR536" s="29"/>
      <c r="AS536" s="29"/>
      <c r="AT536" s="29"/>
      <c r="AU536" s="29"/>
      <c r="AV536" s="29"/>
      <c r="AW536" s="29"/>
      <c r="AX536" s="29"/>
      <c r="AY536" s="29"/>
      <c r="AZ536" s="29"/>
      <c r="BA536" s="29"/>
      <c r="BB536" s="29"/>
      <c r="BC536" s="29"/>
      <c r="BD536" s="29"/>
      <c r="BE536" s="29"/>
      <c r="BF536" s="29"/>
      <c r="BG536" s="29"/>
      <c r="BH536" s="29"/>
      <c r="BI536" s="29"/>
      <c r="BJ536" s="29"/>
      <c r="BK536" s="29"/>
      <c r="BL536" s="29"/>
      <c r="BM536" s="29"/>
      <c r="BN536" s="29"/>
      <c r="BO536" s="29"/>
      <c r="BP536" s="29"/>
      <c r="BQ536" s="29"/>
      <c r="BR536" s="29"/>
      <c r="BS536" s="29"/>
      <c r="BT536" s="29"/>
      <c r="BU536" s="29"/>
      <c r="BV536" s="29"/>
      <c r="BW536" s="29"/>
      <c r="BX536" s="29"/>
      <c r="BY536" s="29"/>
      <c r="BZ536" s="29"/>
      <c r="CA536" s="29"/>
      <c r="CB536" s="29"/>
      <c r="CC536" s="29"/>
      <c r="CD536" s="29"/>
      <c r="CE536" s="29"/>
      <c r="CF536" s="29"/>
      <c r="CG536" s="29"/>
      <c r="CH536" s="29"/>
      <c r="CI536" s="29"/>
      <c r="CJ536" s="29"/>
      <c r="CK536" s="29"/>
      <c r="CL536" s="29"/>
      <c r="CM536" s="29"/>
      <c r="CN536" s="29"/>
      <c r="CO536" s="29"/>
      <c r="CP536" s="29"/>
      <c r="CQ536" s="29"/>
      <c r="CR536" s="29"/>
      <c r="CS536" s="29"/>
      <c r="CT536" s="29"/>
      <c r="CU536" s="29"/>
      <c r="CV536" s="29"/>
      <c r="CW536" s="29"/>
      <c r="CX536" s="29"/>
      <c r="CY536" s="29"/>
      <c r="CZ536" s="29"/>
      <c r="DA536" s="29"/>
      <c r="DB536" s="29"/>
      <c r="DC536" s="29"/>
      <c r="DD536" s="29"/>
      <c r="DE536" s="29"/>
      <c r="DF536" s="29"/>
      <c r="DG536" s="29"/>
      <c r="DH536" s="29"/>
      <c r="DI536" s="29"/>
      <c r="DJ536" s="29"/>
      <c r="DK536" s="29"/>
      <c r="DL536" s="29"/>
      <c r="DM536" s="29"/>
      <c r="DN536" s="29"/>
      <c r="DO536" s="29"/>
      <c r="DP536" s="29"/>
      <c r="DQ536" s="29"/>
      <c r="DR536" s="29"/>
      <c r="DS536" s="29"/>
      <c r="DT536" s="29"/>
      <c r="DU536" s="29"/>
      <c r="DV536" s="29"/>
      <c r="DW536" s="29"/>
      <c r="DX536" s="29"/>
      <c r="DY536" s="29"/>
      <c r="DZ536" s="29"/>
      <c r="EA536" s="29"/>
      <c r="EB536" s="29"/>
      <c r="EC536" s="29"/>
      <c r="ED536" s="29"/>
      <c r="EE536" s="29"/>
      <c r="EF536" s="29"/>
      <c r="EG536" s="29"/>
      <c r="EH536" s="29"/>
      <c r="EI536" s="29"/>
      <c r="EJ536" s="29"/>
      <c r="EK536" s="29"/>
      <c r="EL536" s="29"/>
      <c r="EM536" s="29"/>
      <c r="EN536" s="29"/>
      <c r="EO536" s="29"/>
      <c r="EP536" s="29"/>
      <c r="EQ536" s="29"/>
      <c r="ER536" s="29"/>
      <c r="ES536" s="29"/>
      <c r="ET536" s="29"/>
      <c r="EU536" s="29"/>
      <c r="EV536" s="29"/>
      <c r="EW536" s="29"/>
      <c r="EX536" s="29"/>
      <c r="EY536" s="29"/>
      <c r="EZ536" s="29"/>
      <c r="FA536" s="29"/>
      <c r="FB536" s="29"/>
      <c r="FC536" s="29"/>
      <c r="FD536" s="29"/>
      <c r="FE536" s="29"/>
      <c r="FF536" s="29"/>
      <c r="FG536" s="29"/>
      <c r="FH536" s="29"/>
      <c r="FI536" s="29"/>
      <c r="FJ536" s="29"/>
      <c r="FK536" s="29"/>
      <c r="FL536" s="29"/>
      <c r="FM536" s="29"/>
      <c r="FN536" s="29"/>
      <c r="FO536" s="29"/>
      <c r="FP536" s="29"/>
      <c r="FQ536" s="29"/>
      <c r="FR536" s="29"/>
      <c r="FS536" s="29"/>
      <c r="FT536" s="29"/>
      <c r="FU536" s="29"/>
      <c r="FV536" s="29"/>
      <c r="FW536" s="29"/>
      <c r="FX536" s="29"/>
      <c r="FY536" s="29"/>
      <c r="FZ536" s="29"/>
      <c r="GA536" s="29"/>
      <c r="GB536" s="29"/>
      <c r="GC536" s="29"/>
      <c r="GD536" s="29"/>
      <c r="GE536" s="29"/>
      <c r="GF536" s="29"/>
      <c r="GG536" s="29"/>
      <c r="GH536" s="29"/>
      <c r="GI536" s="29"/>
      <c r="GJ536" s="29"/>
      <c r="GK536" s="29"/>
      <c r="GL536" s="29"/>
      <c r="GM536" s="29"/>
      <c r="GN536" s="29"/>
      <c r="GO536" s="29"/>
      <c r="GP536" s="29"/>
      <c r="GQ536" s="29"/>
      <c r="GR536" s="29"/>
      <c r="GS536" s="29"/>
      <c r="GT536" s="29"/>
      <c r="GU536" s="29"/>
      <c r="GV536" s="29"/>
      <c r="GW536" s="29"/>
      <c r="GX536" s="29"/>
      <c r="GY536" s="29"/>
      <c r="GZ536" s="29"/>
      <c r="HA536" s="29"/>
      <c r="HB536" s="29"/>
      <c r="HC536" s="29"/>
      <c r="HD536" s="29"/>
      <c r="HE536" s="29"/>
      <c r="HF536" s="29"/>
      <c r="HG536" s="29"/>
      <c r="HH536" s="29"/>
      <c r="HI536" s="29"/>
      <c r="HJ536" s="29"/>
      <c r="HK536" s="29"/>
      <c r="HL536" s="29"/>
      <c r="HM536" s="29"/>
      <c r="HN536" s="29"/>
      <c r="HO536" s="29"/>
      <c r="HP536" s="29"/>
      <c r="HQ536" s="29"/>
      <c r="HR536" s="29"/>
      <c r="HS536" s="29"/>
      <c r="HT536" s="29"/>
      <c r="HU536" s="29"/>
      <c r="HV536" s="29"/>
      <c r="HW536" s="29"/>
      <c r="HX536" s="29"/>
      <c r="HY536" s="29"/>
      <c r="HZ536" s="29"/>
      <c r="IA536" s="29"/>
      <c r="IB536" s="29"/>
      <c r="IC536" s="29"/>
      <c r="ID536" s="29"/>
      <c r="IE536" s="29"/>
      <c r="IF536" s="29"/>
      <c r="IG536" s="29"/>
      <c r="IH536" s="29"/>
      <c r="II536" s="29"/>
      <c r="IJ536" s="29"/>
      <c r="IK536" s="29"/>
      <c r="IL536" s="29"/>
      <c r="IM536" s="29"/>
      <c r="IN536" s="29"/>
      <c r="IO536" s="29"/>
      <c r="IP536" s="29"/>
      <c r="IQ536" s="29"/>
      <c r="IR536" s="29"/>
      <c r="IS536" s="29"/>
      <c r="IT536" s="29"/>
      <c r="IU536" s="29"/>
      <c r="IV536" s="29"/>
      <c r="IW536" s="29"/>
      <c r="IX536" s="29"/>
      <c r="IY536" s="29"/>
      <c r="IZ536" s="29"/>
      <c r="JA536" s="29"/>
      <c r="JB536" s="29"/>
      <c r="JC536" s="29"/>
      <c r="JD536" s="29"/>
      <c r="JE536" s="29"/>
      <c r="JF536" s="29"/>
      <c r="JG536" s="29"/>
      <c r="JH536" s="29"/>
      <c r="JI536" s="29"/>
      <c r="JJ536" s="29"/>
      <c r="JK536" s="29"/>
      <c r="JL536" s="29"/>
      <c r="JM536" s="29"/>
      <c r="JN536" s="29"/>
      <c r="JO536" s="29"/>
      <c r="JP536" s="29"/>
      <c r="JQ536" s="29"/>
      <c r="JR536" s="29"/>
      <c r="JS536" s="29"/>
      <c r="JT536" s="29"/>
      <c r="JU536" s="29"/>
      <c r="JV536" s="29"/>
      <c r="JW536" s="29"/>
      <c r="JX536" s="29"/>
      <c r="JY536" s="29"/>
      <c r="JZ536" s="29"/>
      <c r="KA536" s="29"/>
      <c r="KB536" s="29"/>
      <c r="KC536" s="29"/>
      <c r="KD536" s="29"/>
      <c r="KE536" s="29"/>
      <c r="KF536" s="29"/>
      <c r="KG536" s="29"/>
      <c r="KH536" s="29"/>
      <c r="KI536" s="29"/>
      <c r="KJ536" s="29"/>
      <c r="KK536" s="29"/>
      <c r="KL536" s="29"/>
      <c r="KM536" s="29"/>
      <c r="KN536" s="29"/>
      <c r="KO536" s="29"/>
      <c r="KP536" s="29"/>
      <c r="KQ536" s="29"/>
      <c r="KR536" s="29"/>
      <c r="KS536" s="29"/>
      <c r="KT536" s="29"/>
      <c r="KU536" s="29"/>
      <c r="KV536" s="29"/>
      <c r="KW536" s="29"/>
      <c r="KX536" s="29"/>
      <c r="KY536" s="29"/>
      <c r="KZ536" s="29"/>
      <c r="LA536" s="29"/>
      <c r="LB536" s="29"/>
      <c r="LC536" s="29"/>
      <c r="LD536" s="29"/>
      <c r="LE536" s="29"/>
      <c r="LF536" s="29"/>
      <c r="LG536" s="29"/>
      <c r="LH536" s="29"/>
      <c r="LI536" s="29"/>
      <c r="LJ536" s="29"/>
      <c r="LK536" s="29"/>
      <c r="LL536" s="29"/>
      <c r="LM536" s="29"/>
      <c r="LN536" s="29"/>
      <c r="LO536" s="29"/>
      <c r="LP536" s="29"/>
      <c r="LQ536" s="29"/>
      <c r="LR536" s="29"/>
      <c r="LS536" s="29"/>
      <c r="LT536" s="29"/>
      <c r="LU536" s="29"/>
      <c r="LV536" s="29"/>
      <c r="LW536" s="29"/>
      <c r="LX536" s="29"/>
      <c r="LY536" s="29"/>
      <c r="LZ536" s="29"/>
      <c r="MA536" s="29"/>
      <c r="MB536" s="29"/>
      <c r="MC536" s="29"/>
      <c r="MD536" s="29"/>
      <c r="ME536" s="29"/>
      <c r="MF536" s="29"/>
      <c r="MG536" s="29"/>
      <c r="MH536" s="29"/>
      <c r="MI536" s="29"/>
      <c r="MJ536" s="29"/>
      <c r="MK536" s="29"/>
      <c r="ML536" s="29"/>
      <c r="MM536" s="29"/>
      <c r="MN536" s="29"/>
      <c r="MO536" s="29"/>
      <c r="MP536" s="29"/>
      <c r="MQ536" s="29"/>
      <c r="MR536" s="29"/>
      <c r="MS536" s="29"/>
      <c r="MT536" s="29"/>
      <c r="MU536" s="29"/>
      <c r="MV536" s="29"/>
      <c r="MW536" s="29"/>
      <c r="MX536" s="29"/>
      <c r="MY536" s="29"/>
      <c r="MZ536" s="29"/>
      <c r="NA536" s="29"/>
      <c r="NB536" s="29"/>
      <c r="NC536" s="29"/>
      <c r="ND536" s="29"/>
      <c r="NE536" s="29"/>
    </row>
    <row r="537" spans="1:369" ht="16.5" customHeight="1">
      <c r="A537" s="12" t="s">
        <v>6557</v>
      </c>
      <c r="B537" s="12"/>
      <c r="C537" s="30"/>
      <c r="D537" s="12"/>
      <c r="E537" s="35" t="s">
        <v>6697</v>
      </c>
      <c r="F537" s="14" t="s">
        <v>6687</v>
      </c>
      <c r="G537" s="14" t="s">
        <v>6687</v>
      </c>
      <c r="H537" s="15" t="s">
        <v>6590</v>
      </c>
      <c r="I537" s="15">
        <v>1</v>
      </c>
      <c r="J537" s="15">
        <v>0</v>
      </c>
      <c r="K537" s="15">
        <v>0</v>
      </c>
      <c r="L537" s="16" t="s">
        <v>6688</v>
      </c>
      <c r="M537" s="16"/>
      <c r="N537" s="16" t="s">
        <v>305</v>
      </c>
      <c r="O537" s="17">
        <v>56</v>
      </c>
      <c r="P537" s="17">
        <v>0</v>
      </c>
      <c r="Q537" s="17">
        <v>0</v>
      </c>
      <c r="R537" s="18" t="s">
        <v>6566</v>
      </c>
      <c r="S537" s="19">
        <v>60</v>
      </c>
      <c r="T537" s="19">
        <v>110</v>
      </c>
      <c r="U537" s="19">
        <v>2.4545454545454546</v>
      </c>
      <c r="V537" s="19">
        <v>44.814814814814817</v>
      </c>
      <c r="W537" s="20">
        <v>0.27</v>
      </c>
      <c r="X537" s="21">
        <v>15.120000000000001</v>
      </c>
      <c r="Y537" s="22" t="s">
        <v>33</v>
      </c>
      <c r="Z537" s="14" t="s">
        <v>5838</v>
      </c>
      <c r="AA537" s="24"/>
      <c r="AB537" s="14"/>
      <c r="AC537" s="14"/>
      <c r="AD537" s="25"/>
      <c r="AE537" s="26"/>
      <c r="AF537" s="27"/>
      <c r="AP537" s="29"/>
      <c r="AQ537" s="29"/>
      <c r="AR537" s="29"/>
      <c r="AS537" s="29"/>
      <c r="AT537" s="29"/>
      <c r="AU537" s="29"/>
      <c r="AV537" s="29"/>
      <c r="AW537" s="29"/>
      <c r="AX537" s="29"/>
      <c r="AY537" s="29"/>
      <c r="AZ537" s="29"/>
      <c r="BA537" s="29"/>
      <c r="BB537" s="29"/>
      <c r="BC537" s="29"/>
      <c r="BD537" s="29"/>
      <c r="BE537" s="29"/>
      <c r="BF537" s="29"/>
      <c r="BG537" s="29"/>
      <c r="BH537" s="29"/>
      <c r="BI537" s="29"/>
      <c r="BJ537" s="29"/>
      <c r="BK537" s="29"/>
      <c r="BL537" s="29"/>
      <c r="BM537" s="29"/>
      <c r="BN537" s="29"/>
      <c r="BO537" s="29"/>
      <c r="BP537" s="29"/>
      <c r="BQ537" s="29"/>
      <c r="BR537" s="29"/>
      <c r="BS537" s="29"/>
      <c r="BT537" s="29"/>
      <c r="BU537" s="29"/>
      <c r="BV537" s="29"/>
      <c r="BW537" s="29"/>
      <c r="BX537" s="29"/>
      <c r="BY537" s="29"/>
      <c r="BZ537" s="29"/>
      <c r="CA537" s="29"/>
      <c r="CB537" s="29"/>
      <c r="CC537" s="29"/>
      <c r="CD537" s="29"/>
      <c r="CE537" s="29"/>
      <c r="CF537" s="29"/>
      <c r="CG537" s="29"/>
      <c r="CH537" s="29"/>
      <c r="CI537" s="29"/>
      <c r="CJ537" s="29"/>
      <c r="CK537" s="29"/>
      <c r="CL537" s="29"/>
      <c r="CM537" s="29"/>
      <c r="CN537" s="29"/>
      <c r="CO537" s="29"/>
      <c r="CP537" s="29"/>
      <c r="CQ537" s="29"/>
      <c r="CR537" s="29"/>
      <c r="CS537" s="29"/>
      <c r="CT537" s="29"/>
      <c r="CU537" s="29"/>
      <c r="CV537" s="29"/>
      <c r="CW537" s="29"/>
      <c r="CX537" s="29"/>
      <c r="CY537" s="29"/>
      <c r="CZ537" s="29"/>
      <c r="DA537" s="29"/>
      <c r="DB537" s="29"/>
      <c r="DC537" s="29"/>
      <c r="DD537" s="29"/>
      <c r="DE537" s="29"/>
      <c r="DF537" s="29"/>
      <c r="DG537" s="29"/>
      <c r="DH537" s="29"/>
      <c r="DI537" s="29"/>
      <c r="DJ537" s="29"/>
      <c r="DK537" s="29"/>
      <c r="DL537" s="29"/>
      <c r="DM537" s="29"/>
      <c r="DN537" s="29"/>
      <c r="DO537" s="29"/>
      <c r="DP537" s="29"/>
      <c r="DQ537" s="29"/>
      <c r="DR537" s="29"/>
      <c r="DS537" s="29"/>
      <c r="DT537" s="29"/>
      <c r="DU537" s="29"/>
      <c r="DV537" s="29"/>
      <c r="DW537" s="29"/>
      <c r="DX537" s="29"/>
      <c r="DY537" s="29"/>
      <c r="DZ537" s="29"/>
      <c r="EA537" s="29"/>
      <c r="EB537" s="29"/>
      <c r="EC537" s="29"/>
      <c r="ED537" s="29"/>
      <c r="EE537" s="29"/>
      <c r="EF537" s="29"/>
      <c r="EG537" s="29"/>
      <c r="EH537" s="29"/>
      <c r="EI537" s="29"/>
      <c r="EJ537" s="29"/>
      <c r="EK537" s="29"/>
      <c r="EL537" s="29"/>
      <c r="EM537" s="29"/>
      <c r="EN537" s="29"/>
      <c r="EO537" s="29"/>
      <c r="EP537" s="29"/>
      <c r="EQ537" s="29"/>
      <c r="ER537" s="29"/>
      <c r="ES537" s="29"/>
      <c r="ET537" s="29"/>
      <c r="EU537" s="29"/>
      <c r="EV537" s="29"/>
      <c r="EW537" s="29"/>
      <c r="EX537" s="29"/>
      <c r="EY537" s="29"/>
      <c r="EZ537" s="29"/>
      <c r="FA537" s="29"/>
      <c r="FB537" s="29"/>
      <c r="FC537" s="29"/>
      <c r="FD537" s="29"/>
      <c r="FE537" s="29"/>
      <c r="FF537" s="29"/>
      <c r="FG537" s="29"/>
      <c r="FH537" s="29"/>
      <c r="FI537" s="29"/>
      <c r="FJ537" s="29"/>
      <c r="FK537" s="29"/>
      <c r="FL537" s="29"/>
      <c r="FM537" s="29"/>
      <c r="FN537" s="29"/>
      <c r="FO537" s="29"/>
      <c r="FP537" s="29"/>
      <c r="FQ537" s="29"/>
      <c r="FR537" s="29"/>
      <c r="FS537" s="29"/>
      <c r="FT537" s="29"/>
      <c r="FU537" s="29"/>
      <c r="FV537" s="29"/>
      <c r="FW537" s="29"/>
      <c r="FX537" s="29"/>
      <c r="FY537" s="29"/>
      <c r="FZ537" s="29"/>
      <c r="GA537" s="29"/>
      <c r="GB537" s="29"/>
      <c r="GC537" s="29"/>
      <c r="GD537" s="29"/>
      <c r="GE537" s="29"/>
      <c r="GF537" s="29"/>
      <c r="GG537" s="29"/>
      <c r="GH537" s="29"/>
      <c r="GI537" s="29"/>
      <c r="GJ537" s="29"/>
      <c r="GK537" s="29"/>
      <c r="GL537" s="29"/>
      <c r="GM537" s="29"/>
      <c r="GN537" s="29"/>
      <c r="GO537" s="29"/>
      <c r="GP537" s="29"/>
      <c r="GQ537" s="29"/>
      <c r="GR537" s="29"/>
      <c r="GS537" s="29"/>
      <c r="GT537" s="29"/>
      <c r="GU537" s="29"/>
      <c r="GV537" s="29"/>
      <c r="GW537" s="29"/>
      <c r="GX537" s="29"/>
      <c r="GY537" s="29"/>
      <c r="GZ537" s="29"/>
      <c r="HA537" s="29"/>
      <c r="HB537" s="29"/>
      <c r="HC537" s="29"/>
      <c r="HD537" s="29"/>
      <c r="HE537" s="29"/>
      <c r="HF537" s="29"/>
      <c r="HG537" s="29"/>
      <c r="HH537" s="29"/>
      <c r="HI537" s="29"/>
      <c r="HJ537" s="29"/>
      <c r="HK537" s="29"/>
      <c r="HL537" s="29"/>
      <c r="HM537" s="29"/>
      <c r="HN537" s="29"/>
      <c r="HO537" s="29"/>
      <c r="HP537" s="29"/>
      <c r="HQ537" s="29"/>
      <c r="HR537" s="29"/>
      <c r="HS537" s="29"/>
      <c r="HT537" s="29"/>
      <c r="HU537" s="29"/>
      <c r="HV537" s="29"/>
      <c r="HW537" s="29"/>
      <c r="HX537" s="29"/>
      <c r="HY537" s="29"/>
      <c r="HZ537" s="29"/>
      <c r="IA537" s="29"/>
      <c r="IB537" s="29"/>
      <c r="IC537" s="29"/>
      <c r="ID537" s="29"/>
      <c r="IE537" s="29"/>
      <c r="IF537" s="29"/>
      <c r="IG537" s="29"/>
      <c r="IH537" s="29"/>
      <c r="II537" s="29"/>
      <c r="IJ537" s="29"/>
      <c r="IK537" s="29"/>
      <c r="IL537" s="29"/>
      <c r="IM537" s="29"/>
      <c r="IN537" s="29"/>
      <c r="IO537" s="29"/>
      <c r="IP537" s="29"/>
      <c r="IQ537" s="29"/>
      <c r="IR537" s="29"/>
      <c r="IS537" s="29"/>
      <c r="IT537" s="29"/>
      <c r="IU537" s="29"/>
      <c r="IV537" s="29"/>
      <c r="IW537" s="29"/>
      <c r="IX537" s="29"/>
      <c r="IY537" s="29"/>
      <c r="IZ537" s="29"/>
      <c r="JA537" s="29"/>
      <c r="JB537" s="29"/>
      <c r="JC537" s="29"/>
      <c r="JD537" s="29"/>
      <c r="JE537" s="29"/>
      <c r="JF537" s="29"/>
      <c r="JG537" s="29"/>
      <c r="JH537" s="29"/>
      <c r="JI537" s="29"/>
      <c r="JJ537" s="29"/>
      <c r="JK537" s="29"/>
      <c r="JL537" s="29"/>
      <c r="JM537" s="29"/>
      <c r="JN537" s="29"/>
      <c r="JO537" s="29"/>
      <c r="JP537" s="29"/>
      <c r="JQ537" s="29"/>
      <c r="JR537" s="29"/>
      <c r="JS537" s="29"/>
      <c r="JT537" s="29"/>
      <c r="JU537" s="29"/>
      <c r="JV537" s="29"/>
      <c r="JW537" s="29"/>
      <c r="JX537" s="29"/>
      <c r="JY537" s="29"/>
      <c r="JZ537" s="29"/>
      <c r="KA537" s="29"/>
      <c r="KB537" s="29"/>
      <c r="KC537" s="29"/>
      <c r="KD537" s="29"/>
      <c r="KE537" s="29"/>
      <c r="KF537" s="29"/>
      <c r="KG537" s="29"/>
      <c r="KH537" s="29"/>
      <c r="KI537" s="29"/>
      <c r="KJ537" s="29"/>
      <c r="KK537" s="29"/>
      <c r="KL537" s="29"/>
      <c r="KM537" s="29"/>
      <c r="KN537" s="29"/>
      <c r="KO537" s="29"/>
      <c r="KP537" s="29"/>
      <c r="KQ537" s="29"/>
      <c r="KR537" s="29"/>
      <c r="KS537" s="29"/>
      <c r="KT537" s="29"/>
      <c r="KU537" s="29"/>
      <c r="KV537" s="29"/>
      <c r="KW537" s="29"/>
      <c r="KX537" s="29"/>
      <c r="KY537" s="29"/>
      <c r="KZ537" s="29"/>
      <c r="LA537" s="29"/>
      <c r="LB537" s="29"/>
      <c r="LC537" s="29"/>
      <c r="LD537" s="29"/>
      <c r="LE537" s="29"/>
      <c r="LF537" s="29"/>
      <c r="LG537" s="29"/>
      <c r="LH537" s="29"/>
      <c r="LI537" s="29"/>
      <c r="LJ537" s="29"/>
      <c r="LK537" s="29"/>
      <c r="LL537" s="29"/>
      <c r="LM537" s="29"/>
      <c r="LN537" s="29"/>
      <c r="LO537" s="29"/>
      <c r="LP537" s="29"/>
      <c r="LQ537" s="29"/>
      <c r="LR537" s="29"/>
      <c r="LS537" s="29"/>
      <c r="LT537" s="29"/>
      <c r="LU537" s="29"/>
      <c r="LV537" s="29"/>
      <c r="LW537" s="29"/>
      <c r="LX537" s="29"/>
      <c r="LY537" s="29"/>
      <c r="LZ537" s="29"/>
      <c r="MA537" s="29"/>
      <c r="MB537" s="29"/>
      <c r="MC537" s="29"/>
      <c r="MD537" s="29"/>
      <c r="ME537" s="29"/>
      <c r="MF537" s="29"/>
      <c r="MG537" s="29"/>
      <c r="MH537" s="29"/>
      <c r="MI537" s="29"/>
      <c r="MJ537" s="29"/>
      <c r="MK537" s="29"/>
      <c r="ML537" s="29"/>
      <c r="MM537" s="29"/>
      <c r="MN537" s="29"/>
      <c r="MO537" s="29"/>
      <c r="MP537" s="29"/>
      <c r="MQ537" s="29"/>
      <c r="MR537" s="29"/>
      <c r="MS537" s="29"/>
      <c r="MT537" s="29"/>
      <c r="MU537" s="29"/>
      <c r="MV537" s="29"/>
      <c r="MW537" s="29"/>
      <c r="MX537" s="29"/>
      <c r="MY537" s="29"/>
      <c r="MZ537" s="29"/>
      <c r="NA537" s="29"/>
      <c r="NB537" s="29"/>
      <c r="NC537" s="29"/>
      <c r="ND537" s="29"/>
      <c r="NE537" s="29"/>
    </row>
    <row r="538" spans="1:369" ht="16.5" customHeight="1">
      <c r="A538" s="12" t="s">
        <v>6557</v>
      </c>
      <c r="B538" s="12"/>
      <c r="C538" s="30"/>
      <c r="D538" s="12"/>
      <c r="E538" s="35" t="s">
        <v>6742</v>
      </c>
      <c r="F538" s="14" t="s">
        <v>6743</v>
      </c>
      <c r="G538" s="14" t="s">
        <v>6744</v>
      </c>
      <c r="H538" s="15" t="s">
        <v>3256</v>
      </c>
      <c r="I538" s="15">
        <v>2</v>
      </c>
      <c r="J538" s="15">
        <v>0</v>
      </c>
      <c r="K538" s="15">
        <v>0</v>
      </c>
      <c r="L538" s="16" t="s">
        <v>6745</v>
      </c>
      <c r="M538" s="16"/>
      <c r="N538" s="16" t="s">
        <v>45</v>
      </c>
      <c r="O538" s="17">
        <v>90</v>
      </c>
      <c r="P538" s="17">
        <v>0</v>
      </c>
      <c r="Q538" s="17">
        <v>0</v>
      </c>
      <c r="R538" s="18" t="s">
        <v>6566</v>
      </c>
      <c r="S538" s="19">
        <v>60</v>
      </c>
      <c r="T538" s="19">
        <v>110</v>
      </c>
      <c r="U538" s="19">
        <v>1.5454545454545454</v>
      </c>
      <c r="V538" s="19">
        <v>71.17647058823529</v>
      </c>
      <c r="W538" s="20">
        <v>0.17</v>
      </c>
      <c r="X538" s="21">
        <v>30.6</v>
      </c>
      <c r="Y538" s="22" t="s">
        <v>33</v>
      </c>
      <c r="Z538" s="14" t="s">
        <v>5838</v>
      </c>
      <c r="AA538" s="24"/>
      <c r="AB538" s="14"/>
      <c r="AC538" s="14"/>
      <c r="AD538" s="25"/>
      <c r="AE538" s="26"/>
      <c r="AF538" s="27"/>
      <c r="AP538" s="29"/>
      <c r="AQ538" s="29"/>
      <c r="AR538" s="29"/>
      <c r="AS538" s="29"/>
      <c r="AT538" s="29"/>
      <c r="AU538" s="29"/>
      <c r="AV538" s="29"/>
      <c r="AW538" s="29"/>
      <c r="AX538" s="29"/>
      <c r="AY538" s="29"/>
      <c r="AZ538" s="29"/>
      <c r="BA538" s="29"/>
      <c r="BB538" s="29"/>
      <c r="BC538" s="29"/>
      <c r="BD538" s="29"/>
      <c r="BE538" s="29"/>
      <c r="BF538" s="29"/>
      <c r="BG538" s="29"/>
      <c r="BH538" s="29"/>
      <c r="BI538" s="29"/>
      <c r="BJ538" s="29"/>
      <c r="BK538" s="29"/>
      <c r="BL538" s="29"/>
      <c r="BM538" s="29"/>
      <c r="BN538" s="29"/>
      <c r="BO538" s="29"/>
      <c r="BP538" s="29"/>
      <c r="BQ538" s="29"/>
      <c r="BR538" s="29"/>
      <c r="BS538" s="29"/>
      <c r="BT538" s="29"/>
      <c r="BU538" s="29"/>
      <c r="BV538" s="29"/>
      <c r="BW538" s="29"/>
      <c r="BX538" s="29"/>
      <c r="BY538" s="29"/>
      <c r="BZ538" s="29"/>
      <c r="CA538" s="29"/>
      <c r="CB538" s="29"/>
      <c r="CC538" s="29"/>
      <c r="CD538" s="29"/>
      <c r="CE538" s="29"/>
      <c r="CF538" s="29"/>
      <c r="CG538" s="29"/>
      <c r="CH538" s="29"/>
      <c r="CI538" s="29"/>
      <c r="CJ538" s="29"/>
      <c r="CK538" s="29"/>
      <c r="CL538" s="29"/>
      <c r="CM538" s="29"/>
      <c r="CN538" s="29"/>
      <c r="CO538" s="29"/>
      <c r="CP538" s="29"/>
      <c r="CQ538" s="29"/>
      <c r="CR538" s="29"/>
      <c r="CS538" s="29"/>
      <c r="CT538" s="29"/>
      <c r="CU538" s="29"/>
      <c r="CV538" s="29"/>
      <c r="CW538" s="29"/>
      <c r="CX538" s="29"/>
      <c r="CY538" s="29"/>
      <c r="CZ538" s="29"/>
      <c r="DA538" s="29"/>
      <c r="DB538" s="29"/>
      <c r="DC538" s="29"/>
      <c r="DD538" s="29"/>
      <c r="DE538" s="29"/>
      <c r="DF538" s="29"/>
      <c r="DG538" s="29"/>
      <c r="DH538" s="29"/>
      <c r="DI538" s="29"/>
      <c r="DJ538" s="29"/>
      <c r="DK538" s="29"/>
      <c r="DL538" s="29"/>
      <c r="DM538" s="29"/>
      <c r="DN538" s="29"/>
      <c r="DO538" s="29"/>
      <c r="DP538" s="29"/>
      <c r="DQ538" s="29"/>
      <c r="DR538" s="29"/>
      <c r="DS538" s="29"/>
      <c r="DT538" s="29"/>
      <c r="DU538" s="29"/>
      <c r="DV538" s="29"/>
      <c r="DW538" s="29"/>
      <c r="DX538" s="29"/>
      <c r="DY538" s="29"/>
      <c r="DZ538" s="29"/>
      <c r="EA538" s="29"/>
      <c r="EB538" s="29"/>
      <c r="EC538" s="29"/>
      <c r="ED538" s="29"/>
      <c r="EE538" s="29"/>
      <c r="EF538" s="29"/>
      <c r="EG538" s="29"/>
      <c r="EH538" s="29"/>
      <c r="EI538" s="29"/>
      <c r="EJ538" s="29"/>
      <c r="EK538" s="29"/>
      <c r="EL538" s="29"/>
      <c r="EM538" s="29"/>
      <c r="EN538" s="29"/>
      <c r="EO538" s="29"/>
      <c r="EP538" s="29"/>
      <c r="EQ538" s="29"/>
      <c r="ER538" s="29"/>
      <c r="ES538" s="29"/>
      <c r="ET538" s="29"/>
      <c r="EU538" s="29"/>
      <c r="EV538" s="29"/>
      <c r="EW538" s="29"/>
      <c r="EX538" s="29"/>
      <c r="EY538" s="29"/>
      <c r="EZ538" s="29"/>
      <c r="FA538" s="29"/>
      <c r="FB538" s="29"/>
      <c r="FC538" s="29"/>
      <c r="FD538" s="29"/>
      <c r="FE538" s="29"/>
      <c r="FF538" s="29"/>
      <c r="FG538" s="29"/>
      <c r="FH538" s="29"/>
      <c r="FI538" s="29"/>
      <c r="FJ538" s="29"/>
      <c r="FK538" s="29"/>
      <c r="FL538" s="29"/>
      <c r="FM538" s="29"/>
      <c r="FN538" s="29"/>
      <c r="FO538" s="29"/>
      <c r="FP538" s="29"/>
      <c r="FQ538" s="29"/>
      <c r="FR538" s="29"/>
      <c r="FS538" s="29"/>
      <c r="FT538" s="29"/>
      <c r="FU538" s="29"/>
      <c r="FV538" s="29"/>
      <c r="FW538" s="29"/>
      <c r="FX538" s="29"/>
      <c r="FY538" s="29"/>
      <c r="FZ538" s="29"/>
      <c r="GA538" s="29"/>
      <c r="GB538" s="29"/>
      <c r="GC538" s="29"/>
      <c r="GD538" s="29"/>
      <c r="GE538" s="29"/>
      <c r="GF538" s="29"/>
      <c r="GG538" s="29"/>
      <c r="GH538" s="29"/>
      <c r="GI538" s="29"/>
      <c r="GJ538" s="29"/>
      <c r="GK538" s="29"/>
      <c r="GL538" s="29"/>
      <c r="GM538" s="29"/>
      <c r="GN538" s="29"/>
      <c r="GO538" s="29"/>
      <c r="GP538" s="29"/>
      <c r="GQ538" s="29"/>
      <c r="GR538" s="29"/>
      <c r="GS538" s="29"/>
      <c r="GT538" s="29"/>
      <c r="GU538" s="29"/>
      <c r="GV538" s="29"/>
      <c r="GW538" s="29"/>
      <c r="GX538" s="29"/>
      <c r="GY538" s="29"/>
      <c r="GZ538" s="29"/>
      <c r="HA538" s="29"/>
      <c r="HB538" s="29"/>
      <c r="HC538" s="29"/>
      <c r="HD538" s="29"/>
      <c r="HE538" s="29"/>
      <c r="HF538" s="29"/>
      <c r="HG538" s="29"/>
      <c r="HH538" s="29"/>
      <c r="HI538" s="29"/>
      <c r="HJ538" s="29"/>
      <c r="HK538" s="29"/>
      <c r="HL538" s="29"/>
      <c r="HM538" s="29"/>
      <c r="HN538" s="29"/>
      <c r="HO538" s="29"/>
      <c r="HP538" s="29"/>
      <c r="HQ538" s="29"/>
      <c r="HR538" s="29"/>
      <c r="HS538" s="29"/>
      <c r="HT538" s="29"/>
      <c r="HU538" s="29"/>
      <c r="HV538" s="29"/>
      <c r="HW538" s="29"/>
      <c r="HX538" s="29"/>
      <c r="HY538" s="29"/>
      <c r="HZ538" s="29"/>
      <c r="IA538" s="29"/>
      <c r="IB538" s="29"/>
      <c r="IC538" s="29"/>
      <c r="ID538" s="29"/>
      <c r="IE538" s="29"/>
      <c r="IF538" s="29"/>
      <c r="IG538" s="29"/>
      <c r="IH538" s="29"/>
      <c r="II538" s="29"/>
      <c r="IJ538" s="29"/>
      <c r="IK538" s="29"/>
      <c r="IL538" s="29"/>
      <c r="IM538" s="29"/>
      <c r="IN538" s="29"/>
      <c r="IO538" s="29"/>
      <c r="IP538" s="29"/>
      <c r="IQ538" s="29"/>
      <c r="IR538" s="29"/>
      <c r="IS538" s="29"/>
      <c r="IT538" s="29"/>
      <c r="IU538" s="29"/>
      <c r="IV538" s="29"/>
      <c r="IW538" s="29"/>
      <c r="IX538" s="29"/>
      <c r="IY538" s="29"/>
      <c r="IZ538" s="29"/>
      <c r="JA538" s="29"/>
      <c r="JB538" s="29"/>
      <c r="JC538" s="29"/>
      <c r="JD538" s="29"/>
      <c r="JE538" s="29"/>
      <c r="JF538" s="29"/>
      <c r="JG538" s="29"/>
      <c r="JH538" s="29"/>
      <c r="JI538" s="29"/>
      <c r="JJ538" s="29"/>
      <c r="JK538" s="29"/>
      <c r="JL538" s="29"/>
      <c r="JM538" s="29"/>
      <c r="JN538" s="29"/>
      <c r="JO538" s="29"/>
      <c r="JP538" s="29"/>
      <c r="JQ538" s="29"/>
      <c r="JR538" s="29"/>
      <c r="JS538" s="29"/>
      <c r="JT538" s="29"/>
      <c r="JU538" s="29"/>
      <c r="JV538" s="29"/>
      <c r="JW538" s="29"/>
      <c r="JX538" s="29"/>
      <c r="JY538" s="29"/>
      <c r="JZ538" s="29"/>
      <c r="KA538" s="29"/>
      <c r="KB538" s="29"/>
      <c r="KC538" s="29"/>
      <c r="KD538" s="29"/>
      <c r="KE538" s="29"/>
      <c r="KF538" s="29"/>
      <c r="KG538" s="29"/>
      <c r="KH538" s="29"/>
      <c r="KI538" s="29"/>
      <c r="KJ538" s="29"/>
      <c r="KK538" s="29"/>
      <c r="KL538" s="29"/>
      <c r="KM538" s="29"/>
      <c r="KN538" s="29"/>
      <c r="KO538" s="29"/>
      <c r="KP538" s="29"/>
      <c r="KQ538" s="29"/>
      <c r="KR538" s="29"/>
      <c r="KS538" s="29"/>
      <c r="KT538" s="29"/>
      <c r="KU538" s="29"/>
      <c r="KV538" s="29"/>
      <c r="KW538" s="29"/>
      <c r="KX538" s="29"/>
      <c r="KY538" s="29"/>
      <c r="KZ538" s="29"/>
      <c r="LA538" s="29"/>
      <c r="LB538" s="29"/>
      <c r="LC538" s="29"/>
      <c r="LD538" s="29"/>
      <c r="LE538" s="29"/>
      <c r="LF538" s="29"/>
      <c r="LG538" s="29"/>
      <c r="LH538" s="29"/>
      <c r="LI538" s="29"/>
      <c r="LJ538" s="29"/>
      <c r="LK538" s="29"/>
      <c r="LL538" s="29"/>
      <c r="LM538" s="29"/>
      <c r="LN538" s="29"/>
      <c r="LO538" s="29"/>
      <c r="LP538" s="29"/>
      <c r="LQ538" s="29"/>
      <c r="LR538" s="29"/>
      <c r="LS538" s="29"/>
      <c r="LT538" s="29"/>
      <c r="LU538" s="29"/>
      <c r="LV538" s="29"/>
      <c r="LW538" s="29"/>
      <c r="LX538" s="29"/>
      <c r="LY538" s="29"/>
      <c r="LZ538" s="29"/>
      <c r="MA538" s="29"/>
      <c r="MB538" s="29"/>
      <c r="MC538" s="29"/>
      <c r="MD538" s="29"/>
      <c r="ME538" s="29"/>
      <c r="MF538" s="29"/>
      <c r="MG538" s="29"/>
      <c r="MH538" s="29"/>
      <c r="MI538" s="29"/>
      <c r="MJ538" s="29"/>
      <c r="MK538" s="29"/>
      <c r="ML538" s="29"/>
      <c r="MM538" s="29"/>
      <c r="MN538" s="29"/>
      <c r="MO538" s="29"/>
      <c r="MP538" s="29"/>
      <c r="MQ538" s="29"/>
      <c r="MR538" s="29"/>
      <c r="MS538" s="29"/>
      <c r="MT538" s="29"/>
      <c r="MU538" s="29"/>
      <c r="MV538" s="29"/>
      <c r="MW538" s="29"/>
      <c r="MX538" s="29"/>
      <c r="MY538" s="29"/>
      <c r="MZ538" s="29"/>
      <c r="NA538" s="29"/>
      <c r="NB538" s="29"/>
      <c r="NC538" s="29"/>
      <c r="ND538" s="29"/>
      <c r="NE538" s="29"/>
    </row>
    <row r="539" spans="1:369" ht="16.5" customHeight="1">
      <c r="A539" s="12" t="s">
        <v>6557</v>
      </c>
      <c r="B539" s="12"/>
      <c r="C539" s="30"/>
      <c r="D539" s="12"/>
      <c r="E539" s="35" t="s">
        <v>6584</v>
      </c>
      <c r="F539" s="14" t="s">
        <v>6585</v>
      </c>
      <c r="G539" s="14" t="s">
        <v>6586</v>
      </c>
      <c r="H539" s="15" t="s">
        <v>6587</v>
      </c>
      <c r="I539" s="15">
        <v>1</v>
      </c>
      <c r="J539" s="15">
        <v>0</v>
      </c>
      <c r="K539" s="15">
        <v>0</v>
      </c>
      <c r="L539" s="16" t="s">
        <v>6583</v>
      </c>
      <c r="M539" s="16"/>
      <c r="N539" s="16" t="s">
        <v>2626</v>
      </c>
      <c r="O539" s="17">
        <v>0</v>
      </c>
      <c r="P539" s="17">
        <v>8760</v>
      </c>
      <c r="Q539" s="17">
        <v>0.5</v>
      </c>
      <c r="R539" s="18" t="s">
        <v>6566</v>
      </c>
      <c r="S539" s="19">
        <v>60</v>
      </c>
      <c r="T539" s="19">
        <v>110</v>
      </c>
      <c r="U539" s="19">
        <v>3.1818181818181817</v>
      </c>
      <c r="V539" s="19">
        <v>34.571428571428577</v>
      </c>
      <c r="W539" s="20">
        <v>0.35</v>
      </c>
      <c r="X539" s="21">
        <v>15.33</v>
      </c>
      <c r="Y539" s="22" t="s">
        <v>33</v>
      </c>
      <c r="Z539" s="14" t="s">
        <v>5838</v>
      </c>
      <c r="AA539" s="24"/>
      <c r="AB539" s="14"/>
      <c r="AC539" s="14"/>
      <c r="AD539" s="25"/>
      <c r="AE539" s="26"/>
      <c r="AF539" s="27"/>
      <c r="AP539" s="29"/>
      <c r="AQ539" s="29"/>
      <c r="AR539" s="29"/>
      <c r="AS539" s="29"/>
      <c r="AT539" s="29"/>
      <c r="AU539" s="29"/>
      <c r="AV539" s="29"/>
      <c r="AW539" s="29"/>
      <c r="AX539" s="29"/>
      <c r="AY539" s="29"/>
      <c r="AZ539" s="29"/>
      <c r="BA539" s="29"/>
      <c r="BB539" s="29"/>
      <c r="BC539" s="29"/>
      <c r="BD539" s="29"/>
      <c r="BE539" s="29"/>
      <c r="BF539" s="29"/>
      <c r="BG539" s="29"/>
      <c r="BH539" s="29"/>
      <c r="BI539" s="29"/>
      <c r="BJ539" s="29"/>
      <c r="BK539" s="29"/>
      <c r="BL539" s="29"/>
      <c r="BM539" s="29"/>
      <c r="BN539" s="29"/>
      <c r="BO539" s="29"/>
      <c r="BP539" s="29"/>
      <c r="BQ539" s="29"/>
      <c r="BR539" s="29"/>
      <c r="BS539" s="29"/>
      <c r="BT539" s="29"/>
      <c r="BU539" s="29"/>
      <c r="BV539" s="29"/>
      <c r="BW539" s="29"/>
      <c r="BX539" s="29"/>
      <c r="BY539" s="29"/>
      <c r="BZ539" s="29"/>
      <c r="CA539" s="29"/>
      <c r="CB539" s="29"/>
      <c r="CC539" s="29"/>
      <c r="CD539" s="29"/>
      <c r="CE539" s="29"/>
      <c r="CF539" s="29"/>
      <c r="CG539" s="29"/>
      <c r="CH539" s="29"/>
      <c r="CI539" s="29"/>
      <c r="CJ539" s="29"/>
      <c r="CK539" s="29"/>
      <c r="CL539" s="29"/>
      <c r="CM539" s="29"/>
      <c r="CN539" s="29"/>
      <c r="CO539" s="29"/>
      <c r="CP539" s="29"/>
      <c r="CQ539" s="29"/>
      <c r="CR539" s="29"/>
      <c r="CS539" s="29"/>
      <c r="CT539" s="29"/>
      <c r="CU539" s="29"/>
      <c r="CV539" s="29"/>
      <c r="CW539" s="29"/>
      <c r="CX539" s="29"/>
      <c r="CY539" s="29"/>
      <c r="CZ539" s="29"/>
      <c r="DA539" s="29"/>
      <c r="DB539" s="29"/>
      <c r="DC539" s="29"/>
      <c r="DD539" s="29"/>
      <c r="DE539" s="29"/>
      <c r="DF539" s="29"/>
      <c r="DG539" s="29"/>
      <c r="DH539" s="29"/>
      <c r="DI539" s="29"/>
      <c r="DJ539" s="29"/>
      <c r="DK539" s="29"/>
      <c r="DL539" s="29"/>
      <c r="DM539" s="29"/>
      <c r="DN539" s="29"/>
      <c r="DO539" s="29"/>
      <c r="DP539" s="29"/>
      <c r="DQ539" s="29"/>
      <c r="DR539" s="29"/>
      <c r="DS539" s="29"/>
      <c r="DT539" s="29"/>
      <c r="DU539" s="29"/>
      <c r="DV539" s="29"/>
      <c r="DW539" s="29"/>
      <c r="DX539" s="29"/>
      <c r="DY539" s="29"/>
      <c r="DZ539" s="29"/>
      <c r="EA539" s="29"/>
      <c r="EB539" s="29"/>
      <c r="EC539" s="29"/>
      <c r="ED539" s="29"/>
      <c r="EE539" s="29"/>
      <c r="EF539" s="29"/>
      <c r="EG539" s="29"/>
      <c r="EH539" s="29"/>
      <c r="EI539" s="29"/>
      <c r="EJ539" s="29"/>
      <c r="EK539" s="29"/>
      <c r="EL539" s="29"/>
      <c r="EM539" s="29"/>
      <c r="EN539" s="29"/>
      <c r="EO539" s="29"/>
      <c r="EP539" s="29"/>
      <c r="EQ539" s="29"/>
      <c r="ER539" s="29"/>
      <c r="ES539" s="29"/>
      <c r="ET539" s="29"/>
      <c r="EU539" s="29"/>
      <c r="EV539" s="29"/>
      <c r="EW539" s="29"/>
      <c r="EX539" s="29"/>
      <c r="EY539" s="29"/>
      <c r="EZ539" s="29"/>
      <c r="FA539" s="29"/>
      <c r="FB539" s="29"/>
      <c r="FC539" s="29"/>
      <c r="FD539" s="29"/>
      <c r="FE539" s="29"/>
      <c r="FF539" s="29"/>
      <c r="FG539" s="29"/>
      <c r="FH539" s="29"/>
      <c r="FI539" s="29"/>
      <c r="FJ539" s="29"/>
      <c r="FK539" s="29"/>
      <c r="FL539" s="29"/>
      <c r="FM539" s="29"/>
      <c r="FN539" s="29"/>
      <c r="FO539" s="29"/>
      <c r="FP539" s="29"/>
      <c r="FQ539" s="29"/>
      <c r="FR539" s="29"/>
      <c r="FS539" s="29"/>
      <c r="FT539" s="29"/>
      <c r="FU539" s="29"/>
      <c r="FV539" s="29"/>
      <c r="FW539" s="29"/>
      <c r="FX539" s="29"/>
      <c r="FY539" s="29"/>
      <c r="FZ539" s="29"/>
      <c r="GA539" s="29"/>
      <c r="GB539" s="29"/>
      <c r="GC539" s="29"/>
      <c r="GD539" s="29"/>
      <c r="GE539" s="29"/>
      <c r="GF539" s="29"/>
      <c r="GG539" s="29"/>
      <c r="GH539" s="29"/>
      <c r="GI539" s="29"/>
      <c r="GJ539" s="29"/>
      <c r="GK539" s="29"/>
      <c r="GL539" s="29"/>
      <c r="GM539" s="29"/>
      <c r="GN539" s="29"/>
      <c r="GO539" s="29"/>
      <c r="GP539" s="29"/>
      <c r="GQ539" s="29"/>
      <c r="GR539" s="29"/>
      <c r="GS539" s="29"/>
      <c r="GT539" s="29"/>
      <c r="GU539" s="29"/>
      <c r="GV539" s="29"/>
      <c r="GW539" s="29"/>
      <c r="GX539" s="29"/>
      <c r="GY539" s="29"/>
      <c r="GZ539" s="29"/>
      <c r="HA539" s="29"/>
      <c r="HB539" s="29"/>
      <c r="HC539" s="29"/>
      <c r="HD539" s="29"/>
      <c r="HE539" s="29"/>
      <c r="HF539" s="29"/>
      <c r="HG539" s="29"/>
      <c r="HH539" s="29"/>
      <c r="HI539" s="29"/>
      <c r="HJ539" s="29"/>
      <c r="HK539" s="29"/>
      <c r="HL539" s="29"/>
      <c r="HM539" s="29"/>
      <c r="HN539" s="29"/>
      <c r="HO539" s="29"/>
      <c r="HP539" s="29"/>
      <c r="HQ539" s="29"/>
      <c r="HR539" s="29"/>
      <c r="HS539" s="29"/>
      <c r="HT539" s="29"/>
      <c r="HU539" s="29"/>
      <c r="HV539" s="29"/>
      <c r="HW539" s="29"/>
      <c r="HX539" s="29"/>
      <c r="HY539" s="29"/>
      <c r="HZ539" s="29"/>
      <c r="IA539" s="29"/>
      <c r="IB539" s="29"/>
      <c r="IC539" s="29"/>
      <c r="ID539" s="29"/>
      <c r="IE539" s="29"/>
      <c r="IF539" s="29"/>
      <c r="IG539" s="29"/>
      <c r="IH539" s="29"/>
      <c r="II539" s="29"/>
      <c r="IJ539" s="29"/>
      <c r="IK539" s="29"/>
      <c r="IL539" s="29"/>
      <c r="IM539" s="29"/>
      <c r="IN539" s="29"/>
      <c r="IO539" s="29"/>
      <c r="IP539" s="29"/>
      <c r="IQ539" s="29"/>
      <c r="IR539" s="29"/>
      <c r="IS539" s="29"/>
      <c r="IT539" s="29"/>
      <c r="IU539" s="29"/>
      <c r="IV539" s="29"/>
      <c r="IW539" s="29"/>
      <c r="IX539" s="29"/>
      <c r="IY539" s="29"/>
      <c r="IZ539" s="29"/>
      <c r="JA539" s="29"/>
      <c r="JB539" s="29"/>
      <c r="JC539" s="29"/>
      <c r="JD539" s="29"/>
      <c r="JE539" s="29"/>
      <c r="JF539" s="29"/>
      <c r="JG539" s="29"/>
      <c r="JH539" s="29"/>
      <c r="JI539" s="29"/>
      <c r="JJ539" s="29"/>
      <c r="JK539" s="29"/>
      <c r="JL539" s="29"/>
      <c r="JM539" s="29"/>
      <c r="JN539" s="29"/>
      <c r="JO539" s="29"/>
      <c r="JP539" s="29"/>
      <c r="JQ539" s="29"/>
      <c r="JR539" s="29"/>
      <c r="JS539" s="29"/>
      <c r="JT539" s="29"/>
      <c r="JU539" s="29"/>
      <c r="JV539" s="29"/>
      <c r="JW539" s="29"/>
      <c r="JX539" s="29"/>
      <c r="JY539" s="29"/>
      <c r="JZ539" s="29"/>
      <c r="KA539" s="29"/>
      <c r="KB539" s="29"/>
      <c r="KC539" s="29"/>
      <c r="KD539" s="29"/>
      <c r="KE539" s="29"/>
      <c r="KF539" s="29"/>
      <c r="KG539" s="29"/>
      <c r="KH539" s="29"/>
      <c r="KI539" s="29"/>
      <c r="KJ539" s="29"/>
      <c r="KK539" s="29"/>
      <c r="KL539" s="29"/>
      <c r="KM539" s="29"/>
      <c r="KN539" s="29"/>
      <c r="KO539" s="29"/>
      <c r="KP539" s="29"/>
      <c r="KQ539" s="29"/>
      <c r="KR539" s="29"/>
      <c r="KS539" s="29"/>
      <c r="KT539" s="29"/>
      <c r="KU539" s="29"/>
      <c r="KV539" s="29"/>
      <c r="KW539" s="29"/>
      <c r="KX539" s="29"/>
      <c r="KY539" s="29"/>
      <c r="KZ539" s="29"/>
      <c r="LA539" s="29"/>
      <c r="LB539" s="29"/>
      <c r="LC539" s="29"/>
      <c r="LD539" s="29"/>
      <c r="LE539" s="29"/>
      <c r="LF539" s="29"/>
      <c r="LG539" s="29"/>
      <c r="LH539" s="29"/>
      <c r="LI539" s="29"/>
      <c r="LJ539" s="29"/>
      <c r="LK539" s="29"/>
      <c r="LL539" s="29"/>
      <c r="LM539" s="29"/>
      <c r="LN539" s="29"/>
      <c r="LO539" s="29"/>
      <c r="LP539" s="29"/>
      <c r="LQ539" s="29"/>
      <c r="LR539" s="29"/>
      <c r="LS539" s="29"/>
      <c r="LT539" s="29"/>
      <c r="LU539" s="29"/>
      <c r="LV539" s="29"/>
      <c r="LW539" s="29"/>
      <c r="LX539" s="29"/>
      <c r="LY539" s="29"/>
      <c r="LZ539" s="29"/>
      <c r="MA539" s="29"/>
      <c r="MB539" s="29"/>
      <c r="MC539" s="29"/>
      <c r="MD539" s="29"/>
      <c r="ME539" s="29"/>
      <c r="MF539" s="29"/>
      <c r="MG539" s="29"/>
      <c r="MH539" s="29"/>
      <c r="MI539" s="29"/>
      <c r="MJ539" s="29"/>
      <c r="MK539" s="29"/>
      <c r="ML539" s="29"/>
      <c r="MM539" s="29"/>
      <c r="MN539" s="29"/>
      <c r="MO539" s="29"/>
      <c r="MP539" s="29"/>
      <c r="MQ539" s="29"/>
      <c r="MR539" s="29"/>
      <c r="MS539" s="29"/>
      <c r="MT539" s="29"/>
      <c r="MU539" s="29"/>
      <c r="MV539" s="29"/>
      <c r="MW539" s="29"/>
      <c r="MX539" s="29"/>
      <c r="MY539" s="29"/>
      <c r="MZ539" s="29"/>
      <c r="NA539" s="29"/>
      <c r="NB539" s="29"/>
      <c r="NC539" s="29"/>
      <c r="ND539" s="29"/>
      <c r="NE539" s="29"/>
    </row>
    <row r="540" spans="1:369" ht="16.5" customHeight="1">
      <c r="A540" s="12" t="s">
        <v>6557</v>
      </c>
      <c r="B540" s="12"/>
      <c r="C540" s="30"/>
      <c r="D540" s="12"/>
      <c r="E540" s="35" t="s">
        <v>6648</v>
      </c>
      <c r="F540" s="14" t="s">
        <v>6122</v>
      </c>
      <c r="G540" s="14" t="s">
        <v>6122</v>
      </c>
      <c r="H540" s="15" t="s">
        <v>6649</v>
      </c>
      <c r="I540" s="15">
        <v>2</v>
      </c>
      <c r="J540" s="15">
        <v>0</v>
      </c>
      <c r="K540" s="15">
        <v>0</v>
      </c>
      <c r="L540" s="16" t="s">
        <v>6583</v>
      </c>
      <c r="M540" s="16"/>
      <c r="N540" s="16" t="s">
        <v>2626</v>
      </c>
      <c r="O540" s="17">
        <v>195</v>
      </c>
      <c r="P540" s="17">
        <v>0</v>
      </c>
      <c r="Q540" s="17">
        <v>0</v>
      </c>
      <c r="R540" s="18" t="s">
        <v>6566</v>
      </c>
      <c r="S540" s="19">
        <v>60</v>
      </c>
      <c r="T540" s="19">
        <v>110</v>
      </c>
      <c r="U540" s="19">
        <v>0.72727272727272729</v>
      </c>
      <c r="V540" s="19">
        <v>151.25</v>
      </c>
      <c r="W540" s="20">
        <v>0.08</v>
      </c>
      <c r="X540" s="21">
        <v>31.2</v>
      </c>
      <c r="Y540" s="22" t="s">
        <v>33</v>
      </c>
      <c r="Z540" s="14" t="s">
        <v>5838</v>
      </c>
      <c r="AA540" s="24"/>
      <c r="AB540" s="14"/>
      <c r="AC540" s="14"/>
      <c r="AD540" s="25"/>
      <c r="AE540" s="26"/>
      <c r="AF540" s="27"/>
      <c r="AP540" s="29"/>
      <c r="AQ540" s="29"/>
      <c r="AR540" s="29"/>
      <c r="AS540" s="29"/>
      <c r="AT540" s="29"/>
      <c r="AU540" s="29"/>
      <c r="AV540" s="29"/>
      <c r="AW540" s="29"/>
      <c r="AX540" s="29"/>
      <c r="AY540" s="29"/>
      <c r="AZ540" s="29"/>
      <c r="BA540" s="29"/>
      <c r="BB540" s="29"/>
      <c r="BC540" s="29"/>
      <c r="BD540" s="29"/>
      <c r="BE540" s="29"/>
      <c r="BF540" s="29"/>
      <c r="BG540" s="29"/>
      <c r="BH540" s="29"/>
      <c r="BI540" s="29"/>
      <c r="BJ540" s="29"/>
      <c r="BK540" s="29"/>
      <c r="BL540" s="29"/>
      <c r="BM540" s="29"/>
      <c r="BN540" s="29"/>
      <c r="BO540" s="29"/>
      <c r="BP540" s="29"/>
      <c r="BQ540" s="29"/>
      <c r="BR540" s="29"/>
      <c r="BS540" s="29"/>
      <c r="BT540" s="29"/>
      <c r="BU540" s="29"/>
      <c r="BV540" s="29"/>
      <c r="BW540" s="29"/>
      <c r="BX540" s="29"/>
      <c r="BY540" s="29"/>
      <c r="BZ540" s="29"/>
      <c r="CA540" s="29"/>
      <c r="CB540" s="29"/>
      <c r="CC540" s="29"/>
      <c r="CD540" s="29"/>
      <c r="CE540" s="29"/>
      <c r="CF540" s="29"/>
      <c r="CG540" s="29"/>
      <c r="CH540" s="29"/>
      <c r="CI540" s="29"/>
      <c r="CJ540" s="29"/>
      <c r="CK540" s="29"/>
      <c r="CL540" s="29"/>
      <c r="CM540" s="29"/>
      <c r="CN540" s="29"/>
      <c r="CO540" s="29"/>
      <c r="CP540" s="29"/>
      <c r="CQ540" s="29"/>
      <c r="CR540" s="29"/>
      <c r="CS540" s="29"/>
      <c r="CT540" s="29"/>
      <c r="CU540" s="29"/>
      <c r="CV540" s="29"/>
      <c r="CW540" s="29"/>
      <c r="CX540" s="29"/>
      <c r="CY540" s="29"/>
      <c r="CZ540" s="29"/>
      <c r="DA540" s="29"/>
      <c r="DB540" s="29"/>
      <c r="DC540" s="29"/>
      <c r="DD540" s="29"/>
      <c r="DE540" s="29"/>
      <c r="DF540" s="29"/>
      <c r="DG540" s="29"/>
      <c r="DH540" s="29"/>
      <c r="DI540" s="29"/>
      <c r="DJ540" s="29"/>
      <c r="DK540" s="29"/>
      <c r="DL540" s="29"/>
      <c r="DM540" s="29"/>
      <c r="DN540" s="29"/>
      <c r="DO540" s="29"/>
      <c r="DP540" s="29"/>
      <c r="DQ540" s="29"/>
      <c r="DR540" s="29"/>
      <c r="DS540" s="29"/>
      <c r="DT540" s="29"/>
      <c r="DU540" s="29"/>
      <c r="DV540" s="29"/>
      <c r="DW540" s="29"/>
      <c r="DX540" s="29"/>
      <c r="DY540" s="29"/>
      <c r="DZ540" s="29"/>
      <c r="EA540" s="29"/>
      <c r="EB540" s="29"/>
      <c r="EC540" s="29"/>
      <c r="ED540" s="29"/>
      <c r="EE540" s="29"/>
      <c r="EF540" s="29"/>
      <c r="EG540" s="29"/>
      <c r="EH540" s="29"/>
      <c r="EI540" s="29"/>
      <c r="EJ540" s="29"/>
      <c r="EK540" s="29"/>
      <c r="EL540" s="29"/>
      <c r="EM540" s="29"/>
      <c r="EN540" s="29"/>
      <c r="EO540" s="29"/>
      <c r="EP540" s="29"/>
      <c r="EQ540" s="29"/>
      <c r="ER540" s="29"/>
      <c r="ES540" s="29"/>
      <c r="ET540" s="29"/>
      <c r="EU540" s="29"/>
      <c r="EV540" s="29"/>
      <c r="EW540" s="29"/>
      <c r="EX540" s="29"/>
      <c r="EY540" s="29"/>
      <c r="EZ540" s="29"/>
      <c r="FA540" s="29"/>
      <c r="FB540" s="29"/>
      <c r="FC540" s="29"/>
      <c r="FD540" s="29"/>
      <c r="FE540" s="29"/>
      <c r="FF540" s="29"/>
      <c r="FG540" s="29"/>
      <c r="FH540" s="29"/>
      <c r="FI540" s="29"/>
      <c r="FJ540" s="29"/>
      <c r="FK540" s="29"/>
      <c r="FL540" s="29"/>
      <c r="FM540" s="29"/>
      <c r="FN540" s="29"/>
      <c r="FO540" s="29"/>
      <c r="FP540" s="29"/>
      <c r="FQ540" s="29"/>
      <c r="FR540" s="29"/>
      <c r="FS540" s="29"/>
      <c r="FT540" s="29"/>
      <c r="FU540" s="29"/>
      <c r="FV540" s="29"/>
      <c r="FW540" s="29"/>
      <c r="FX540" s="29"/>
      <c r="FY540" s="29"/>
      <c r="FZ540" s="29"/>
      <c r="GA540" s="29"/>
      <c r="GB540" s="29"/>
      <c r="GC540" s="29"/>
      <c r="GD540" s="29"/>
      <c r="GE540" s="29"/>
      <c r="GF540" s="29"/>
      <c r="GG540" s="29"/>
      <c r="GH540" s="29"/>
      <c r="GI540" s="29"/>
      <c r="GJ540" s="29"/>
      <c r="GK540" s="29"/>
      <c r="GL540" s="29"/>
      <c r="GM540" s="29"/>
      <c r="GN540" s="29"/>
      <c r="GO540" s="29"/>
      <c r="GP540" s="29"/>
      <c r="GQ540" s="29"/>
      <c r="GR540" s="29"/>
      <c r="GS540" s="29"/>
      <c r="GT540" s="29"/>
      <c r="GU540" s="29"/>
      <c r="GV540" s="29"/>
      <c r="GW540" s="29"/>
      <c r="GX540" s="29"/>
      <c r="GY540" s="29"/>
      <c r="GZ540" s="29"/>
      <c r="HA540" s="29"/>
      <c r="HB540" s="29"/>
      <c r="HC540" s="29"/>
      <c r="HD540" s="29"/>
      <c r="HE540" s="29"/>
      <c r="HF540" s="29"/>
      <c r="HG540" s="29"/>
      <c r="HH540" s="29"/>
      <c r="HI540" s="29"/>
      <c r="HJ540" s="29"/>
      <c r="HK540" s="29"/>
      <c r="HL540" s="29"/>
      <c r="HM540" s="29"/>
      <c r="HN540" s="29"/>
      <c r="HO540" s="29"/>
      <c r="HP540" s="29"/>
      <c r="HQ540" s="29"/>
      <c r="HR540" s="29"/>
      <c r="HS540" s="29"/>
      <c r="HT540" s="29"/>
      <c r="HU540" s="29"/>
      <c r="HV540" s="29"/>
      <c r="HW540" s="29"/>
      <c r="HX540" s="29"/>
      <c r="HY540" s="29"/>
      <c r="HZ540" s="29"/>
      <c r="IA540" s="29"/>
      <c r="IB540" s="29"/>
      <c r="IC540" s="29"/>
      <c r="ID540" s="29"/>
      <c r="IE540" s="29"/>
      <c r="IF540" s="29"/>
      <c r="IG540" s="29"/>
      <c r="IH540" s="29"/>
      <c r="II540" s="29"/>
      <c r="IJ540" s="29"/>
      <c r="IK540" s="29"/>
      <c r="IL540" s="29"/>
      <c r="IM540" s="29"/>
      <c r="IN540" s="29"/>
      <c r="IO540" s="29"/>
      <c r="IP540" s="29"/>
      <c r="IQ540" s="29"/>
      <c r="IR540" s="29"/>
      <c r="IS540" s="29"/>
      <c r="IT540" s="29"/>
      <c r="IU540" s="29"/>
      <c r="IV540" s="29"/>
      <c r="IW540" s="29"/>
      <c r="IX540" s="29"/>
      <c r="IY540" s="29"/>
      <c r="IZ540" s="29"/>
      <c r="JA540" s="29"/>
      <c r="JB540" s="29"/>
      <c r="JC540" s="29"/>
      <c r="JD540" s="29"/>
      <c r="JE540" s="29"/>
      <c r="JF540" s="29"/>
      <c r="JG540" s="29"/>
      <c r="JH540" s="29"/>
      <c r="JI540" s="29"/>
      <c r="JJ540" s="29"/>
      <c r="JK540" s="29"/>
      <c r="JL540" s="29"/>
      <c r="JM540" s="29"/>
      <c r="JN540" s="29"/>
      <c r="JO540" s="29"/>
      <c r="JP540" s="29"/>
      <c r="JQ540" s="29"/>
      <c r="JR540" s="29"/>
      <c r="JS540" s="29"/>
      <c r="JT540" s="29"/>
      <c r="JU540" s="29"/>
      <c r="JV540" s="29"/>
      <c r="JW540" s="29"/>
      <c r="JX540" s="29"/>
      <c r="JY540" s="29"/>
      <c r="JZ540" s="29"/>
      <c r="KA540" s="29"/>
      <c r="KB540" s="29"/>
      <c r="KC540" s="29"/>
      <c r="KD540" s="29"/>
      <c r="KE540" s="29"/>
      <c r="KF540" s="29"/>
      <c r="KG540" s="29"/>
      <c r="KH540" s="29"/>
      <c r="KI540" s="29"/>
      <c r="KJ540" s="29"/>
      <c r="KK540" s="29"/>
      <c r="KL540" s="29"/>
      <c r="KM540" s="29"/>
      <c r="KN540" s="29"/>
      <c r="KO540" s="29"/>
      <c r="KP540" s="29"/>
      <c r="KQ540" s="29"/>
      <c r="KR540" s="29"/>
      <c r="KS540" s="29"/>
      <c r="KT540" s="29"/>
      <c r="KU540" s="29"/>
      <c r="KV540" s="29"/>
      <c r="KW540" s="29"/>
      <c r="KX540" s="29"/>
      <c r="KY540" s="29"/>
      <c r="KZ540" s="29"/>
      <c r="LA540" s="29"/>
      <c r="LB540" s="29"/>
      <c r="LC540" s="29"/>
      <c r="LD540" s="29"/>
      <c r="LE540" s="29"/>
      <c r="LF540" s="29"/>
      <c r="LG540" s="29"/>
      <c r="LH540" s="29"/>
      <c r="LI540" s="29"/>
      <c r="LJ540" s="29"/>
      <c r="LK540" s="29"/>
      <c r="LL540" s="29"/>
      <c r="LM540" s="29"/>
      <c r="LN540" s="29"/>
      <c r="LO540" s="29"/>
      <c r="LP540" s="29"/>
      <c r="LQ540" s="29"/>
      <c r="LR540" s="29"/>
      <c r="LS540" s="29"/>
      <c r="LT540" s="29"/>
      <c r="LU540" s="29"/>
      <c r="LV540" s="29"/>
      <c r="LW540" s="29"/>
      <c r="LX540" s="29"/>
      <c r="LY540" s="29"/>
      <c r="LZ540" s="29"/>
      <c r="MA540" s="29"/>
      <c r="MB540" s="29"/>
      <c r="MC540" s="29"/>
      <c r="MD540" s="29"/>
      <c r="ME540" s="29"/>
      <c r="MF540" s="29"/>
      <c r="MG540" s="29"/>
      <c r="MH540" s="29"/>
      <c r="MI540" s="29"/>
      <c r="MJ540" s="29"/>
      <c r="MK540" s="29"/>
      <c r="ML540" s="29"/>
      <c r="MM540" s="29"/>
      <c r="MN540" s="29"/>
      <c r="MO540" s="29"/>
      <c r="MP540" s="29"/>
      <c r="MQ540" s="29"/>
      <c r="MR540" s="29"/>
      <c r="MS540" s="29"/>
      <c r="MT540" s="29"/>
      <c r="MU540" s="29"/>
      <c r="MV540" s="29"/>
      <c r="MW540" s="29"/>
      <c r="MX540" s="29"/>
      <c r="MY540" s="29"/>
      <c r="MZ540" s="29"/>
      <c r="NA540" s="29"/>
      <c r="NB540" s="29"/>
      <c r="NC540" s="29"/>
      <c r="ND540" s="29"/>
      <c r="NE540" s="29"/>
    </row>
    <row r="541" spans="1:369" ht="16.5" customHeight="1">
      <c r="A541" s="12" t="s">
        <v>6557</v>
      </c>
      <c r="B541" s="12"/>
      <c r="C541" s="30"/>
      <c r="D541" s="12"/>
      <c r="E541" s="35" t="s">
        <v>99</v>
      </c>
      <c r="F541" s="14" t="s">
        <v>83</v>
      </c>
      <c r="G541" s="14" t="s">
        <v>164</v>
      </c>
      <c r="H541" s="15" t="s">
        <v>5560</v>
      </c>
      <c r="I541" s="15">
        <v>71</v>
      </c>
      <c r="J541" s="15">
        <v>0</v>
      </c>
      <c r="K541" s="15">
        <v>0</v>
      </c>
      <c r="L541" s="16" t="s">
        <v>5535</v>
      </c>
      <c r="M541" s="16"/>
      <c r="N541" s="16" t="s">
        <v>45</v>
      </c>
      <c r="O541" s="17">
        <v>810</v>
      </c>
      <c r="P541" s="17">
        <v>0</v>
      </c>
      <c r="Q541" s="17">
        <v>0</v>
      </c>
      <c r="R541" s="18" t="s">
        <v>6566</v>
      </c>
      <c r="S541" s="19" t="s">
        <v>89</v>
      </c>
      <c r="T541" s="19">
        <v>110</v>
      </c>
      <c r="U541" s="19">
        <v>0.18181818181818182</v>
      </c>
      <c r="V541" s="19">
        <v>605</v>
      </c>
      <c r="W541" s="20">
        <v>0.02</v>
      </c>
      <c r="X541" s="21">
        <v>1150.2</v>
      </c>
      <c r="Y541" s="22" t="s">
        <v>33</v>
      </c>
      <c r="Z541" s="14" t="s">
        <v>5838</v>
      </c>
      <c r="AA541" s="24"/>
      <c r="AB541" s="14"/>
      <c r="AC541" s="14"/>
      <c r="AD541" s="25"/>
      <c r="AE541" s="26"/>
      <c r="AF541" s="27"/>
      <c r="AP541" s="29"/>
      <c r="AQ541" s="29"/>
      <c r="AR541" s="29"/>
      <c r="AS541" s="29"/>
      <c r="AT541" s="29"/>
      <c r="AU541" s="29"/>
      <c r="AV541" s="29"/>
      <c r="AW541" s="29"/>
      <c r="AX541" s="29"/>
      <c r="AY541" s="29"/>
      <c r="AZ541" s="29"/>
      <c r="BA541" s="29"/>
      <c r="BB541" s="29"/>
      <c r="BC541" s="29"/>
      <c r="BD541" s="29"/>
      <c r="BE541" s="29"/>
      <c r="BF541" s="29"/>
      <c r="BG541" s="29"/>
      <c r="BH541" s="29"/>
      <c r="BI541" s="29"/>
      <c r="BJ541" s="29"/>
      <c r="BK541" s="29"/>
      <c r="BL541" s="29"/>
      <c r="BM541" s="29"/>
      <c r="BN541" s="29"/>
      <c r="BO541" s="29"/>
      <c r="BP541" s="29"/>
      <c r="BQ541" s="29"/>
      <c r="BR541" s="29"/>
      <c r="BS541" s="29"/>
      <c r="BT541" s="29"/>
      <c r="BU541" s="29"/>
      <c r="BV541" s="29"/>
      <c r="BW541" s="29"/>
      <c r="BX541" s="29"/>
      <c r="BY541" s="29"/>
      <c r="BZ541" s="29"/>
      <c r="CA541" s="29"/>
      <c r="CB541" s="29"/>
      <c r="CC541" s="29"/>
      <c r="CD541" s="29"/>
      <c r="CE541" s="29"/>
      <c r="CF541" s="29"/>
      <c r="CG541" s="29"/>
      <c r="CH541" s="29"/>
      <c r="CI541" s="29"/>
      <c r="CJ541" s="29"/>
      <c r="CK541" s="29"/>
      <c r="CL541" s="29"/>
      <c r="CM541" s="29"/>
      <c r="CN541" s="29"/>
      <c r="CO541" s="29"/>
      <c r="CP541" s="29"/>
      <c r="CQ541" s="29"/>
      <c r="CR541" s="29"/>
      <c r="CS541" s="29"/>
      <c r="CT541" s="29"/>
      <c r="CU541" s="29"/>
      <c r="CV541" s="29"/>
      <c r="CW541" s="29"/>
      <c r="CX541" s="29"/>
      <c r="CY541" s="29"/>
      <c r="CZ541" s="29"/>
      <c r="DA541" s="29"/>
      <c r="DB541" s="29"/>
      <c r="DC541" s="29"/>
      <c r="DD541" s="29"/>
      <c r="DE541" s="29"/>
      <c r="DF541" s="29"/>
      <c r="DG541" s="29"/>
      <c r="DH541" s="29"/>
      <c r="DI541" s="29"/>
      <c r="DJ541" s="29"/>
      <c r="DK541" s="29"/>
      <c r="DL541" s="29"/>
      <c r="DM541" s="29"/>
      <c r="DN541" s="29"/>
      <c r="DO541" s="29"/>
      <c r="DP541" s="29"/>
      <c r="DQ541" s="29"/>
      <c r="DR541" s="29"/>
      <c r="DS541" s="29"/>
      <c r="DT541" s="29"/>
      <c r="DU541" s="29"/>
      <c r="DV541" s="29"/>
      <c r="DW541" s="29"/>
      <c r="DX541" s="29"/>
      <c r="DY541" s="29"/>
      <c r="DZ541" s="29"/>
      <c r="EA541" s="29"/>
      <c r="EB541" s="29"/>
      <c r="EC541" s="29"/>
      <c r="ED541" s="29"/>
      <c r="EE541" s="29"/>
      <c r="EF541" s="29"/>
      <c r="EG541" s="29"/>
      <c r="EH541" s="29"/>
      <c r="EI541" s="29"/>
      <c r="EJ541" s="29"/>
      <c r="EK541" s="29"/>
      <c r="EL541" s="29"/>
      <c r="EM541" s="29"/>
      <c r="EN541" s="29"/>
      <c r="EO541" s="29"/>
      <c r="EP541" s="29"/>
      <c r="EQ541" s="29"/>
      <c r="ER541" s="29"/>
      <c r="ES541" s="29"/>
      <c r="ET541" s="29"/>
      <c r="EU541" s="29"/>
      <c r="EV541" s="29"/>
      <c r="EW541" s="29"/>
      <c r="EX541" s="29"/>
      <c r="EY541" s="29"/>
      <c r="EZ541" s="29"/>
      <c r="FA541" s="29"/>
      <c r="FB541" s="29"/>
      <c r="FC541" s="29"/>
      <c r="FD541" s="29"/>
      <c r="FE541" s="29"/>
      <c r="FF541" s="29"/>
      <c r="FG541" s="29"/>
      <c r="FH541" s="29"/>
      <c r="FI541" s="29"/>
      <c r="FJ541" s="29"/>
      <c r="FK541" s="29"/>
      <c r="FL541" s="29"/>
      <c r="FM541" s="29"/>
      <c r="FN541" s="29"/>
      <c r="FO541" s="29"/>
      <c r="FP541" s="29"/>
      <c r="FQ541" s="29"/>
      <c r="FR541" s="29"/>
      <c r="FS541" s="29"/>
      <c r="FT541" s="29"/>
      <c r="FU541" s="29"/>
      <c r="FV541" s="29"/>
      <c r="FW541" s="29"/>
      <c r="FX541" s="29"/>
      <c r="FY541" s="29"/>
      <c r="FZ541" s="29"/>
      <c r="GA541" s="29"/>
      <c r="GB541" s="29"/>
      <c r="GC541" s="29"/>
      <c r="GD541" s="29"/>
      <c r="GE541" s="29"/>
      <c r="GF541" s="29"/>
      <c r="GG541" s="29"/>
      <c r="GH541" s="29"/>
      <c r="GI541" s="29"/>
      <c r="GJ541" s="29"/>
      <c r="GK541" s="29"/>
      <c r="GL541" s="29"/>
      <c r="GM541" s="29"/>
      <c r="GN541" s="29"/>
      <c r="GO541" s="29"/>
      <c r="GP541" s="29"/>
      <c r="GQ541" s="29"/>
      <c r="GR541" s="29"/>
      <c r="GS541" s="29"/>
      <c r="GT541" s="29"/>
      <c r="GU541" s="29"/>
      <c r="GV541" s="29"/>
      <c r="GW541" s="29"/>
      <c r="GX541" s="29"/>
      <c r="GY541" s="29"/>
      <c r="GZ541" s="29"/>
      <c r="HA541" s="29"/>
      <c r="HB541" s="29"/>
      <c r="HC541" s="29"/>
      <c r="HD541" s="29"/>
      <c r="HE541" s="29"/>
      <c r="HF541" s="29"/>
      <c r="HG541" s="29"/>
      <c r="HH541" s="29"/>
      <c r="HI541" s="29"/>
      <c r="HJ541" s="29"/>
      <c r="HK541" s="29"/>
      <c r="HL541" s="29"/>
      <c r="HM541" s="29"/>
      <c r="HN541" s="29"/>
      <c r="HO541" s="29"/>
      <c r="HP541" s="29"/>
      <c r="HQ541" s="29"/>
      <c r="HR541" s="29"/>
      <c r="HS541" s="29"/>
      <c r="HT541" s="29"/>
      <c r="HU541" s="29"/>
      <c r="HV541" s="29"/>
      <c r="HW541" s="29"/>
      <c r="HX541" s="29"/>
      <c r="HY541" s="29"/>
      <c r="HZ541" s="29"/>
      <c r="IA541" s="29"/>
      <c r="IB541" s="29"/>
      <c r="IC541" s="29"/>
      <c r="ID541" s="29"/>
      <c r="IE541" s="29"/>
      <c r="IF541" s="29"/>
      <c r="IG541" s="29"/>
      <c r="IH541" s="29"/>
      <c r="II541" s="29"/>
      <c r="IJ541" s="29"/>
      <c r="IK541" s="29"/>
      <c r="IL541" s="29"/>
      <c r="IM541" s="29"/>
      <c r="IN541" s="29"/>
      <c r="IO541" s="29"/>
      <c r="IP541" s="29"/>
      <c r="IQ541" s="29"/>
      <c r="IR541" s="29"/>
      <c r="IS541" s="29"/>
      <c r="IT541" s="29"/>
      <c r="IU541" s="29"/>
      <c r="IV541" s="29"/>
      <c r="IW541" s="29"/>
      <c r="IX541" s="29"/>
      <c r="IY541" s="29"/>
      <c r="IZ541" s="29"/>
      <c r="JA541" s="29"/>
      <c r="JB541" s="29"/>
      <c r="JC541" s="29"/>
      <c r="JD541" s="29"/>
      <c r="JE541" s="29"/>
      <c r="JF541" s="29"/>
      <c r="JG541" s="29"/>
      <c r="JH541" s="29"/>
      <c r="JI541" s="29"/>
      <c r="JJ541" s="29"/>
      <c r="JK541" s="29"/>
      <c r="JL541" s="29"/>
      <c r="JM541" s="29"/>
      <c r="JN541" s="29"/>
      <c r="JO541" s="29"/>
      <c r="JP541" s="29"/>
      <c r="JQ541" s="29"/>
      <c r="JR541" s="29"/>
      <c r="JS541" s="29"/>
      <c r="JT541" s="29"/>
      <c r="JU541" s="29"/>
      <c r="JV541" s="29"/>
      <c r="JW541" s="29"/>
      <c r="JX541" s="29"/>
      <c r="JY541" s="29"/>
      <c r="JZ541" s="29"/>
      <c r="KA541" s="29"/>
      <c r="KB541" s="29"/>
      <c r="KC541" s="29"/>
      <c r="KD541" s="29"/>
      <c r="KE541" s="29"/>
      <c r="KF541" s="29"/>
      <c r="KG541" s="29"/>
      <c r="KH541" s="29"/>
      <c r="KI541" s="29"/>
      <c r="KJ541" s="29"/>
      <c r="KK541" s="29"/>
      <c r="KL541" s="29"/>
      <c r="KM541" s="29"/>
      <c r="KN541" s="29"/>
      <c r="KO541" s="29"/>
      <c r="KP541" s="29"/>
      <c r="KQ541" s="29"/>
      <c r="KR541" s="29"/>
      <c r="KS541" s="29"/>
      <c r="KT541" s="29"/>
      <c r="KU541" s="29"/>
      <c r="KV541" s="29"/>
      <c r="KW541" s="29"/>
      <c r="KX541" s="29"/>
      <c r="KY541" s="29"/>
      <c r="KZ541" s="29"/>
      <c r="LA541" s="29"/>
      <c r="LB541" s="29"/>
      <c r="LC541" s="29"/>
      <c r="LD541" s="29"/>
      <c r="LE541" s="29"/>
      <c r="LF541" s="29"/>
      <c r="LG541" s="29"/>
      <c r="LH541" s="29"/>
      <c r="LI541" s="29"/>
      <c r="LJ541" s="29"/>
      <c r="LK541" s="29"/>
      <c r="LL541" s="29"/>
      <c r="LM541" s="29"/>
      <c r="LN541" s="29"/>
      <c r="LO541" s="29"/>
      <c r="LP541" s="29"/>
      <c r="LQ541" s="29"/>
      <c r="LR541" s="29"/>
      <c r="LS541" s="29"/>
      <c r="LT541" s="29"/>
      <c r="LU541" s="29"/>
      <c r="LV541" s="29"/>
      <c r="LW541" s="29"/>
      <c r="LX541" s="29"/>
      <c r="LY541" s="29"/>
      <c r="LZ541" s="29"/>
      <c r="MA541" s="29"/>
      <c r="MB541" s="29"/>
      <c r="MC541" s="29"/>
      <c r="MD541" s="29"/>
      <c r="ME541" s="29"/>
      <c r="MF541" s="29"/>
      <c r="MG541" s="29"/>
      <c r="MH541" s="29"/>
      <c r="MI541" s="29"/>
      <c r="MJ541" s="29"/>
      <c r="MK541" s="29"/>
      <c r="ML541" s="29"/>
      <c r="MM541" s="29"/>
      <c r="MN541" s="29"/>
      <c r="MO541" s="29"/>
      <c r="MP541" s="29"/>
      <c r="MQ541" s="29"/>
      <c r="MR541" s="29"/>
      <c r="MS541" s="29"/>
      <c r="MT541" s="29"/>
      <c r="MU541" s="29"/>
      <c r="MV541" s="29"/>
      <c r="MW541" s="29"/>
      <c r="MX541" s="29"/>
      <c r="MY541" s="29"/>
      <c r="MZ541" s="29"/>
      <c r="NA541" s="29"/>
      <c r="NB541" s="29"/>
      <c r="NC541" s="29"/>
      <c r="ND541" s="29"/>
      <c r="NE541" s="29"/>
    </row>
    <row r="542" spans="1:369" ht="16.5" customHeight="1">
      <c r="A542" s="12" t="s">
        <v>6557</v>
      </c>
      <c r="B542" s="12"/>
      <c r="C542" s="30"/>
      <c r="D542" s="12"/>
      <c r="E542" s="35" t="s">
        <v>6612</v>
      </c>
      <c r="F542" s="14" t="s">
        <v>6613</v>
      </c>
      <c r="G542" s="14" t="s">
        <v>6614</v>
      </c>
      <c r="H542" s="15" t="s">
        <v>6590</v>
      </c>
      <c r="I542" s="15">
        <v>1</v>
      </c>
      <c r="J542" s="15">
        <v>0</v>
      </c>
      <c r="K542" s="15">
        <v>0</v>
      </c>
      <c r="L542" s="16" t="s">
        <v>6583</v>
      </c>
      <c r="M542" s="16"/>
      <c r="N542" s="16" t="s">
        <v>2626</v>
      </c>
      <c r="O542" s="17">
        <v>195</v>
      </c>
      <c r="P542" s="17">
        <v>0</v>
      </c>
      <c r="Q542" s="17">
        <v>0</v>
      </c>
      <c r="R542" s="18" t="s">
        <v>6566</v>
      </c>
      <c r="S542" s="19">
        <v>60</v>
      </c>
      <c r="T542" s="19">
        <v>110</v>
      </c>
      <c r="U542" s="19">
        <v>0.77272727272727271</v>
      </c>
      <c r="V542" s="19">
        <v>142.35294117647058</v>
      </c>
      <c r="W542" s="20">
        <v>8.5000000000000006E-2</v>
      </c>
      <c r="X542" s="21">
        <v>16.575000000000003</v>
      </c>
      <c r="Y542" s="22" t="s">
        <v>33</v>
      </c>
      <c r="Z542" s="14" t="s">
        <v>5838</v>
      </c>
      <c r="AA542" s="24"/>
      <c r="AB542" s="14"/>
      <c r="AC542" s="14"/>
      <c r="AD542" s="25"/>
      <c r="AE542" s="26"/>
      <c r="AF542" s="27"/>
      <c r="AP542" s="29"/>
      <c r="AQ542" s="29"/>
      <c r="AR542" s="29"/>
      <c r="AS542" s="29"/>
      <c r="AT542" s="29"/>
      <c r="AU542" s="29"/>
      <c r="AV542" s="29"/>
      <c r="AW542" s="29"/>
      <c r="AX542" s="29"/>
      <c r="AY542" s="29"/>
      <c r="AZ542" s="29"/>
      <c r="BA542" s="29"/>
      <c r="BB542" s="29"/>
      <c r="BC542" s="29"/>
      <c r="BD542" s="29"/>
      <c r="BE542" s="29"/>
      <c r="BF542" s="29"/>
      <c r="BG542" s="29"/>
      <c r="BH542" s="29"/>
      <c r="BI542" s="29"/>
      <c r="BJ542" s="29"/>
      <c r="BK542" s="29"/>
      <c r="BL542" s="29"/>
      <c r="BM542" s="29"/>
      <c r="BN542" s="29"/>
      <c r="BO542" s="29"/>
      <c r="BP542" s="29"/>
      <c r="BQ542" s="29"/>
      <c r="BR542" s="29"/>
      <c r="BS542" s="29"/>
      <c r="BT542" s="29"/>
      <c r="BU542" s="29"/>
      <c r="BV542" s="29"/>
      <c r="BW542" s="29"/>
      <c r="BX542" s="29"/>
      <c r="BY542" s="29"/>
      <c r="BZ542" s="29"/>
      <c r="CA542" s="29"/>
      <c r="CB542" s="29"/>
      <c r="CC542" s="29"/>
      <c r="CD542" s="29"/>
      <c r="CE542" s="29"/>
      <c r="CF542" s="29"/>
      <c r="CG542" s="29"/>
      <c r="CH542" s="29"/>
      <c r="CI542" s="29"/>
      <c r="CJ542" s="29"/>
      <c r="CK542" s="29"/>
      <c r="CL542" s="29"/>
      <c r="CM542" s="29"/>
      <c r="CN542" s="29"/>
      <c r="CO542" s="29"/>
      <c r="CP542" s="29"/>
      <c r="CQ542" s="29"/>
      <c r="CR542" s="29"/>
      <c r="CS542" s="29"/>
      <c r="CT542" s="29"/>
      <c r="CU542" s="29"/>
      <c r="CV542" s="29"/>
      <c r="CW542" s="29"/>
      <c r="CX542" s="29"/>
      <c r="CY542" s="29"/>
      <c r="CZ542" s="29"/>
      <c r="DA542" s="29"/>
      <c r="DB542" s="29"/>
      <c r="DC542" s="29"/>
      <c r="DD542" s="29"/>
      <c r="DE542" s="29"/>
      <c r="DF542" s="29"/>
      <c r="DG542" s="29"/>
      <c r="DH542" s="29"/>
      <c r="DI542" s="29"/>
      <c r="DJ542" s="29"/>
      <c r="DK542" s="29"/>
      <c r="DL542" s="29"/>
      <c r="DM542" s="29"/>
      <c r="DN542" s="29"/>
      <c r="DO542" s="29"/>
      <c r="DP542" s="29"/>
      <c r="DQ542" s="29"/>
      <c r="DR542" s="29"/>
      <c r="DS542" s="29"/>
      <c r="DT542" s="29"/>
      <c r="DU542" s="29"/>
      <c r="DV542" s="29"/>
      <c r="DW542" s="29"/>
      <c r="DX542" s="29"/>
      <c r="DY542" s="29"/>
      <c r="DZ542" s="29"/>
      <c r="EA542" s="29"/>
      <c r="EB542" s="29"/>
      <c r="EC542" s="29"/>
      <c r="ED542" s="29"/>
      <c r="EE542" s="29"/>
      <c r="EF542" s="29"/>
      <c r="EG542" s="29"/>
      <c r="EH542" s="29"/>
      <c r="EI542" s="29"/>
      <c r="EJ542" s="29"/>
      <c r="EK542" s="29"/>
      <c r="EL542" s="29"/>
      <c r="EM542" s="29"/>
      <c r="EN542" s="29"/>
      <c r="EO542" s="29"/>
      <c r="EP542" s="29"/>
      <c r="EQ542" s="29"/>
      <c r="ER542" s="29"/>
      <c r="ES542" s="29"/>
      <c r="ET542" s="29"/>
      <c r="EU542" s="29"/>
      <c r="EV542" s="29"/>
      <c r="EW542" s="29"/>
      <c r="EX542" s="29"/>
      <c r="EY542" s="29"/>
      <c r="EZ542" s="29"/>
      <c r="FA542" s="29"/>
      <c r="FB542" s="29"/>
      <c r="FC542" s="29"/>
      <c r="FD542" s="29"/>
      <c r="FE542" s="29"/>
      <c r="FF542" s="29"/>
      <c r="FG542" s="29"/>
      <c r="FH542" s="29"/>
      <c r="FI542" s="29"/>
      <c r="FJ542" s="29"/>
      <c r="FK542" s="29"/>
      <c r="FL542" s="29"/>
      <c r="FM542" s="29"/>
      <c r="FN542" s="29"/>
      <c r="FO542" s="29"/>
      <c r="FP542" s="29"/>
      <c r="FQ542" s="29"/>
      <c r="FR542" s="29"/>
      <c r="FS542" s="29"/>
      <c r="FT542" s="29"/>
      <c r="FU542" s="29"/>
      <c r="FV542" s="29"/>
      <c r="FW542" s="29"/>
      <c r="FX542" s="29"/>
      <c r="FY542" s="29"/>
      <c r="FZ542" s="29"/>
      <c r="GA542" s="29"/>
      <c r="GB542" s="29"/>
      <c r="GC542" s="29"/>
      <c r="GD542" s="29"/>
      <c r="GE542" s="29"/>
      <c r="GF542" s="29"/>
      <c r="GG542" s="29"/>
      <c r="GH542" s="29"/>
      <c r="GI542" s="29"/>
      <c r="GJ542" s="29"/>
      <c r="GK542" s="29"/>
      <c r="GL542" s="29"/>
      <c r="GM542" s="29"/>
      <c r="GN542" s="29"/>
      <c r="GO542" s="29"/>
      <c r="GP542" s="29"/>
      <c r="GQ542" s="29"/>
      <c r="GR542" s="29"/>
      <c r="GS542" s="29"/>
      <c r="GT542" s="29"/>
      <c r="GU542" s="29"/>
      <c r="GV542" s="29"/>
      <c r="GW542" s="29"/>
      <c r="GX542" s="29"/>
      <c r="GY542" s="29"/>
      <c r="GZ542" s="29"/>
      <c r="HA542" s="29"/>
      <c r="HB542" s="29"/>
      <c r="HC542" s="29"/>
      <c r="HD542" s="29"/>
      <c r="HE542" s="29"/>
      <c r="HF542" s="29"/>
      <c r="HG542" s="29"/>
      <c r="HH542" s="29"/>
      <c r="HI542" s="29"/>
      <c r="HJ542" s="29"/>
      <c r="HK542" s="29"/>
      <c r="HL542" s="29"/>
      <c r="HM542" s="29"/>
      <c r="HN542" s="29"/>
      <c r="HO542" s="29"/>
      <c r="HP542" s="29"/>
      <c r="HQ542" s="29"/>
      <c r="HR542" s="29"/>
      <c r="HS542" s="29"/>
      <c r="HT542" s="29"/>
      <c r="HU542" s="29"/>
      <c r="HV542" s="29"/>
      <c r="HW542" s="29"/>
      <c r="HX542" s="29"/>
      <c r="HY542" s="29"/>
      <c r="HZ542" s="29"/>
      <c r="IA542" s="29"/>
      <c r="IB542" s="29"/>
      <c r="IC542" s="29"/>
      <c r="ID542" s="29"/>
      <c r="IE542" s="29"/>
      <c r="IF542" s="29"/>
      <c r="IG542" s="29"/>
      <c r="IH542" s="29"/>
      <c r="II542" s="29"/>
      <c r="IJ542" s="29"/>
      <c r="IK542" s="29"/>
      <c r="IL542" s="29"/>
      <c r="IM542" s="29"/>
      <c r="IN542" s="29"/>
      <c r="IO542" s="29"/>
      <c r="IP542" s="29"/>
      <c r="IQ542" s="29"/>
      <c r="IR542" s="29"/>
      <c r="IS542" s="29"/>
      <c r="IT542" s="29"/>
      <c r="IU542" s="29"/>
      <c r="IV542" s="29"/>
      <c r="IW542" s="29"/>
      <c r="IX542" s="29"/>
      <c r="IY542" s="29"/>
      <c r="IZ542" s="29"/>
      <c r="JA542" s="29"/>
      <c r="JB542" s="29"/>
      <c r="JC542" s="29"/>
      <c r="JD542" s="29"/>
      <c r="JE542" s="29"/>
      <c r="JF542" s="29"/>
      <c r="JG542" s="29"/>
      <c r="JH542" s="29"/>
      <c r="JI542" s="29"/>
      <c r="JJ542" s="29"/>
      <c r="JK542" s="29"/>
      <c r="JL542" s="29"/>
      <c r="JM542" s="29"/>
      <c r="JN542" s="29"/>
      <c r="JO542" s="29"/>
      <c r="JP542" s="29"/>
      <c r="JQ542" s="29"/>
      <c r="JR542" s="29"/>
      <c r="JS542" s="29"/>
      <c r="JT542" s="29"/>
      <c r="JU542" s="29"/>
      <c r="JV542" s="29"/>
      <c r="JW542" s="29"/>
      <c r="JX542" s="29"/>
      <c r="JY542" s="29"/>
      <c r="JZ542" s="29"/>
      <c r="KA542" s="29"/>
      <c r="KB542" s="29"/>
      <c r="KC542" s="29"/>
      <c r="KD542" s="29"/>
      <c r="KE542" s="29"/>
      <c r="KF542" s="29"/>
      <c r="KG542" s="29"/>
      <c r="KH542" s="29"/>
      <c r="KI542" s="29"/>
      <c r="KJ542" s="29"/>
      <c r="KK542" s="29"/>
      <c r="KL542" s="29"/>
      <c r="KM542" s="29"/>
      <c r="KN542" s="29"/>
      <c r="KO542" s="29"/>
      <c r="KP542" s="29"/>
      <c r="KQ542" s="29"/>
      <c r="KR542" s="29"/>
      <c r="KS542" s="29"/>
      <c r="KT542" s="29"/>
      <c r="KU542" s="29"/>
      <c r="KV542" s="29"/>
      <c r="KW542" s="29"/>
      <c r="KX542" s="29"/>
      <c r="KY542" s="29"/>
      <c r="KZ542" s="29"/>
      <c r="LA542" s="29"/>
      <c r="LB542" s="29"/>
      <c r="LC542" s="29"/>
      <c r="LD542" s="29"/>
      <c r="LE542" s="29"/>
      <c r="LF542" s="29"/>
      <c r="LG542" s="29"/>
      <c r="LH542" s="29"/>
      <c r="LI542" s="29"/>
      <c r="LJ542" s="29"/>
      <c r="LK542" s="29"/>
      <c r="LL542" s="29"/>
      <c r="LM542" s="29"/>
      <c r="LN542" s="29"/>
      <c r="LO542" s="29"/>
      <c r="LP542" s="29"/>
      <c r="LQ542" s="29"/>
      <c r="LR542" s="29"/>
      <c r="LS542" s="29"/>
      <c r="LT542" s="29"/>
      <c r="LU542" s="29"/>
      <c r="LV542" s="29"/>
      <c r="LW542" s="29"/>
      <c r="LX542" s="29"/>
      <c r="LY542" s="29"/>
      <c r="LZ542" s="29"/>
      <c r="MA542" s="29"/>
      <c r="MB542" s="29"/>
      <c r="MC542" s="29"/>
      <c r="MD542" s="29"/>
      <c r="ME542" s="29"/>
      <c r="MF542" s="29"/>
      <c r="MG542" s="29"/>
      <c r="MH542" s="29"/>
      <c r="MI542" s="29"/>
      <c r="MJ542" s="29"/>
      <c r="MK542" s="29"/>
      <c r="ML542" s="29"/>
      <c r="MM542" s="29"/>
      <c r="MN542" s="29"/>
      <c r="MO542" s="29"/>
      <c r="MP542" s="29"/>
      <c r="MQ542" s="29"/>
      <c r="MR542" s="29"/>
      <c r="MS542" s="29"/>
      <c r="MT542" s="29"/>
      <c r="MU542" s="29"/>
      <c r="MV542" s="29"/>
      <c r="MW542" s="29"/>
      <c r="MX542" s="29"/>
      <c r="MY542" s="29"/>
      <c r="MZ542" s="29"/>
      <c r="NA542" s="29"/>
      <c r="NB542" s="29"/>
      <c r="NC542" s="29"/>
      <c r="ND542" s="29"/>
      <c r="NE542" s="29"/>
    </row>
    <row r="543" spans="1:369" ht="16.5" customHeight="1">
      <c r="A543" s="12" t="s">
        <v>6557</v>
      </c>
      <c r="B543" s="12"/>
      <c r="C543" s="30"/>
      <c r="D543" s="12"/>
      <c r="E543" s="35" t="s">
        <v>3524</v>
      </c>
      <c r="F543" s="14" t="s">
        <v>125</v>
      </c>
      <c r="G543" s="14" t="s">
        <v>6574</v>
      </c>
      <c r="H543" s="15" t="s">
        <v>6568</v>
      </c>
      <c r="I543" s="15">
        <v>4</v>
      </c>
      <c r="J543" s="15">
        <v>0</v>
      </c>
      <c r="K543" s="15">
        <v>0</v>
      </c>
      <c r="L543" s="16" t="s">
        <v>6720</v>
      </c>
      <c r="M543" s="16"/>
      <c r="N543" s="16" t="s">
        <v>45</v>
      </c>
      <c r="O543" s="17">
        <v>600</v>
      </c>
      <c r="P543" s="17">
        <v>0</v>
      </c>
      <c r="Q543" s="17">
        <v>0</v>
      </c>
      <c r="R543" s="18" t="s">
        <v>6566</v>
      </c>
      <c r="S543" s="19" t="s">
        <v>89</v>
      </c>
      <c r="T543" s="19">
        <v>110</v>
      </c>
      <c r="U543" s="19">
        <v>0.27272727272727271</v>
      </c>
      <c r="V543" s="19">
        <v>403.33333333333337</v>
      </c>
      <c r="W543" s="20">
        <v>0.03</v>
      </c>
      <c r="X543" s="21">
        <v>72</v>
      </c>
      <c r="Y543" s="22" t="s">
        <v>33</v>
      </c>
      <c r="Z543" s="14" t="s">
        <v>5838</v>
      </c>
      <c r="AA543" s="24"/>
      <c r="AB543" s="14"/>
      <c r="AC543" s="14"/>
      <c r="AD543" s="25"/>
      <c r="AE543" s="26"/>
      <c r="AF543" s="27"/>
      <c r="AP543" s="29"/>
      <c r="AQ543" s="29"/>
      <c r="AR543" s="29"/>
      <c r="AS543" s="29"/>
      <c r="AT543" s="29"/>
      <c r="AU543" s="29"/>
      <c r="AV543" s="29"/>
      <c r="AW543" s="29"/>
      <c r="AX543" s="29"/>
      <c r="AY543" s="29"/>
      <c r="AZ543" s="29"/>
      <c r="BA543" s="29"/>
      <c r="BB543" s="29"/>
      <c r="BC543" s="29"/>
      <c r="BD543" s="29"/>
      <c r="BE543" s="29"/>
      <c r="BF543" s="29"/>
      <c r="BG543" s="29"/>
      <c r="BH543" s="29"/>
      <c r="BI543" s="29"/>
      <c r="BJ543" s="29"/>
      <c r="BK543" s="29"/>
      <c r="BL543" s="29"/>
      <c r="BM543" s="29"/>
      <c r="BN543" s="29"/>
      <c r="BO543" s="29"/>
      <c r="BP543" s="29"/>
      <c r="BQ543" s="29"/>
      <c r="BR543" s="29"/>
      <c r="BS543" s="29"/>
      <c r="BT543" s="29"/>
      <c r="BU543" s="29"/>
      <c r="BV543" s="29"/>
      <c r="BW543" s="29"/>
      <c r="BX543" s="29"/>
      <c r="BY543" s="29"/>
      <c r="BZ543" s="29"/>
      <c r="CA543" s="29"/>
      <c r="CB543" s="29"/>
      <c r="CC543" s="29"/>
      <c r="CD543" s="29"/>
      <c r="CE543" s="29"/>
      <c r="CF543" s="29"/>
      <c r="CG543" s="29"/>
      <c r="CH543" s="29"/>
      <c r="CI543" s="29"/>
      <c r="CJ543" s="29"/>
      <c r="CK543" s="29"/>
      <c r="CL543" s="29"/>
      <c r="CM543" s="29"/>
      <c r="CN543" s="29"/>
      <c r="CO543" s="29"/>
      <c r="CP543" s="29"/>
      <c r="CQ543" s="29"/>
      <c r="CR543" s="29"/>
      <c r="CS543" s="29"/>
      <c r="CT543" s="29"/>
      <c r="CU543" s="29"/>
      <c r="CV543" s="29"/>
      <c r="CW543" s="29"/>
      <c r="CX543" s="29"/>
      <c r="CY543" s="29"/>
      <c r="CZ543" s="29"/>
      <c r="DA543" s="29"/>
      <c r="DB543" s="29"/>
      <c r="DC543" s="29"/>
      <c r="DD543" s="29"/>
      <c r="DE543" s="29"/>
      <c r="DF543" s="29"/>
      <c r="DG543" s="29"/>
      <c r="DH543" s="29"/>
      <c r="DI543" s="29"/>
      <c r="DJ543" s="29"/>
      <c r="DK543" s="29"/>
      <c r="DL543" s="29"/>
      <c r="DM543" s="29"/>
      <c r="DN543" s="29"/>
      <c r="DO543" s="29"/>
      <c r="DP543" s="29"/>
      <c r="DQ543" s="29"/>
      <c r="DR543" s="29"/>
      <c r="DS543" s="29"/>
      <c r="DT543" s="29"/>
      <c r="DU543" s="29"/>
      <c r="DV543" s="29"/>
      <c r="DW543" s="29"/>
      <c r="DX543" s="29"/>
      <c r="DY543" s="29"/>
      <c r="DZ543" s="29"/>
      <c r="EA543" s="29"/>
      <c r="EB543" s="29"/>
      <c r="EC543" s="29"/>
      <c r="ED543" s="29"/>
      <c r="EE543" s="29"/>
      <c r="EF543" s="29"/>
      <c r="EG543" s="29"/>
      <c r="EH543" s="29"/>
      <c r="EI543" s="29"/>
      <c r="EJ543" s="29"/>
      <c r="EK543" s="29"/>
      <c r="EL543" s="29"/>
      <c r="EM543" s="29"/>
      <c r="EN543" s="29"/>
      <c r="EO543" s="29"/>
      <c r="EP543" s="29"/>
      <c r="EQ543" s="29"/>
      <c r="ER543" s="29"/>
      <c r="ES543" s="29"/>
      <c r="ET543" s="29"/>
      <c r="EU543" s="29"/>
      <c r="EV543" s="29"/>
      <c r="EW543" s="29"/>
      <c r="EX543" s="29"/>
      <c r="EY543" s="29"/>
      <c r="EZ543" s="29"/>
      <c r="FA543" s="29"/>
      <c r="FB543" s="29"/>
      <c r="FC543" s="29"/>
      <c r="FD543" s="29"/>
      <c r="FE543" s="29"/>
      <c r="FF543" s="29"/>
      <c r="FG543" s="29"/>
      <c r="FH543" s="29"/>
      <c r="FI543" s="29"/>
      <c r="FJ543" s="29"/>
      <c r="FK543" s="29"/>
      <c r="FL543" s="29"/>
      <c r="FM543" s="29"/>
      <c r="FN543" s="29"/>
      <c r="FO543" s="29"/>
      <c r="FP543" s="29"/>
      <c r="FQ543" s="29"/>
      <c r="FR543" s="29"/>
      <c r="FS543" s="29"/>
      <c r="FT543" s="29"/>
      <c r="FU543" s="29"/>
      <c r="FV543" s="29"/>
      <c r="FW543" s="29"/>
      <c r="FX543" s="29"/>
      <c r="FY543" s="29"/>
      <c r="FZ543" s="29"/>
      <c r="GA543" s="29"/>
      <c r="GB543" s="29"/>
      <c r="GC543" s="29"/>
      <c r="GD543" s="29"/>
      <c r="GE543" s="29"/>
      <c r="GF543" s="29"/>
      <c r="GG543" s="29"/>
      <c r="GH543" s="29"/>
      <c r="GI543" s="29"/>
      <c r="GJ543" s="29"/>
      <c r="GK543" s="29"/>
      <c r="GL543" s="29"/>
      <c r="GM543" s="29"/>
      <c r="GN543" s="29"/>
      <c r="GO543" s="29"/>
      <c r="GP543" s="29"/>
      <c r="GQ543" s="29"/>
      <c r="GR543" s="29"/>
      <c r="GS543" s="29"/>
      <c r="GT543" s="29"/>
      <c r="GU543" s="29"/>
      <c r="GV543" s="29"/>
      <c r="GW543" s="29"/>
      <c r="GX543" s="29"/>
      <c r="GY543" s="29"/>
      <c r="GZ543" s="29"/>
      <c r="HA543" s="29"/>
      <c r="HB543" s="29"/>
      <c r="HC543" s="29"/>
      <c r="HD543" s="29"/>
      <c r="HE543" s="29"/>
      <c r="HF543" s="29"/>
      <c r="HG543" s="29"/>
      <c r="HH543" s="29"/>
      <c r="HI543" s="29"/>
      <c r="HJ543" s="29"/>
      <c r="HK543" s="29"/>
      <c r="HL543" s="29"/>
      <c r="HM543" s="29"/>
      <c r="HN543" s="29"/>
      <c r="HO543" s="29"/>
      <c r="HP543" s="29"/>
      <c r="HQ543" s="29"/>
      <c r="HR543" s="29"/>
      <c r="HS543" s="29"/>
      <c r="HT543" s="29"/>
      <c r="HU543" s="29"/>
      <c r="HV543" s="29"/>
      <c r="HW543" s="29"/>
      <c r="HX543" s="29"/>
      <c r="HY543" s="29"/>
      <c r="HZ543" s="29"/>
      <c r="IA543" s="29"/>
      <c r="IB543" s="29"/>
      <c r="IC543" s="29"/>
      <c r="ID543" s="29"/>
      <c r="IE543" s="29"/>
      <c r="IF543" s="29"/>
      <c r="IG543" s="29"/>
      <c r="IH543" s="29"/>
      <c r="II543" s="29"/>
      <c r="IJ543" s="29"/>
      <c r="IK543" s="29"/>
      <c r="IL543" s="29"/>
      <c r="IM543" s="29"/>
      <c r="IN543" s="29"/>
      <c r="IO543" s="29"/>
      <c r="IP543" s="29"/>
      <c r="IQ543" s="29"/>
      <c r="IR543" s="29"/>
      <c r="IS543" s="29"/>
      <c r="IT543" s="29"/>
      <c r="IU543" s="29"/>
      <c r="IV543" s="29"/>
      <c r="IW543" s="29"/>
      <c r="IX543" s="29"/>
      <c r="IY543" s="29"/>
      <c r="IZ543" s="29"/>
      <c r="JA543" s="29"/>
      <c r="JB543" s="29"/>
      <c r="JC543" s="29"/>
      <c r="JD543" s="29"/>
      <c r="JE543" s="29"/>
      <c r="JF543" s="29"/>
      <c r="JG543" s="29"/>
      <c r="JH543" s="29"/>
      <c r="JI543" s="29"/>
      <c r="JJ543" s="29"/>
      <c r="JK543" s="29"/>
      <c r="JL543" s="29"/>
      <c r="JM543" s="29"/>
      <c r="JN543" s="29"/>
      <c r="JO543" s="29"/>
      <c r="JP543" s="29"/>
      <c r="JQ543" s="29"/>
      <c r="JR543" s="29"/>
      <c r="JS543" s="29"/>
      <c r="JT543" s="29"/>
      <c r="JU543" s="29"/>
      <c r="JV543" s="29"/>
      <c r="JW543" s="29"/>
      <c r="JX543" s="29"/>
      <c r="JY543" s="29"/>
      <c r="JZ543" s="29"/>
      <c r="KA543" s="29"/>
      <c r="KB543" s="29"/>
      <c r="KC543" s="29"/>
      <c r="KD543" s="29"/>
      <c r="KE543" s="29"/>
      <c r="KF543" s="29"/>
      <c r="KG543" s="29"/>
      <c r="KH543" s="29"/>
      <c r="KI543" s="29"/>
      <c r="KJ543" s="29"/>
      <c r="KK543" s="29"/>
      <c r="KL543" s="29"/>
      <c r="KM543" s="29"/>
      <c r="KN543" s="29"/>
      <c r="KO543" s="29"/>
      <c r="KP543" s="29"/>
      <c r="KQ543" s="29"/>
      <c r="KR543" s="29"/>
      <c r="KS543" s="29"/>
      <c r="KT543" s="29"/>
      <c r="KU543" s="29"/>
      <c r="KV543" s="29"/>
      <c r="KW543" s="29"/>
      <c r="KX543" s="29"/>
      <c r="KY543" s="29"/>
      <c r="KZ543" s="29"/>
      <c r="LA543" s="29"/>
      <c r="LB543" s="29"/>
      <c r="LC543" s="29"/>
      <c r="LD543" s="29"/>
      <c r="LE543" s="29"/>
      <c r="LF543" s="29"/>
      <c r="LG543" s="29"/>
      <c r="LH543" s="29"/>
      <c r="LI543" s="29"/>
      <c r="LJ543" s="29"/>
      <c r="LK543" s="29"/>
      <c r="LL543" s="29"/>
      <c r="LM543" s="29"/>
      <c r="LN543" s="29"/>
      <c r="LO543" s="29"/>
      <c r="LP543" s="29"/>
      <c r="LQ543" s="29"/>
      <c r="LR543" s="29"/>
      <c r="LS543" s="29"/>
      <c r="LT543" s="29"/>
      <c r="LU543" s="29"/>
      <c r="LV543" s="29"/>
      <c r="LW543" s="29"/>
      <c r="LX543" s="29"/>
      <c r="LY543" s="29"/>
      <c r="LZ543" s="29"/>
      <c r="MA543" s="29"/>
      <c r="MB543" s="29"/>
      <c r="MC543" s="29"/>
      <c r="MD543" s="29"/>
      <c r="ME543" s="29"/>
      <c r="MF543" s="29"/>
      <c r="MG543" s="29"/>
      <c r="MH543" s="29"/>
      <c r="MI543" s="29"/>
      <c r="MJ543" s="29"/>
      <c r="MK543" s="29"/>
      <c r="ML543" s="29"/>
      <c r="MM543" s="29"/>
      <c r="MN543" s="29"/>
      <c r="MO543" s="29"/>
      <c r="MP543" s="29"/>
      <c r="MQ543" s="29"/>
      <c r="MR543" s="29"/>
      <c r="MS543" s="29"/>
      <c r="MT543" s="29"/>
      <c r="MU543" s="29"/>
      <c r="MV543" s="29"/>
      <c r="MW543" s="29"/>
      <c r="MX543" s="29"/>
      <c r="MY543" s="29"/>
      <c r="MZ543" s="29"/>
      <c r="NA543" s="29"/>
      <c r="NB543" s="29"/>
      <c r="NC543" s="29"/>
      <c r="ND543" s="29"/>
      <c r="NE543" s="29"/>
    </row>
    <row r="544" spans="1:369" ht="16.5" customHeight="1">
      <c r="A544" s="12" t="s">
        <v>6557</v>
      </c>
      <c r="B544" s="12"/>
      <c r="C544" s="30"/>
      <c r="D544" s="12"/>
      <c r="E544" s="35" t="s">
        <v>6691</v>
      </c>
      <c r="F544" s="14" t="s">
        <v>6122</v>
      </c>
      <c r="G544" s="14" t="s">
        <v>6122</v>
      </c>
      <c r="H544" s="15" t="s">
        <v>6568</v>
      </c>
      <c r="I544" s="15">
        <v>1</v>
      </c>
      <c r="J544" s="15">
        <v>0</v>
      </c>
      <c r="K544" s="15">
        <v>0</v>
      </c>
      <c r="L544" s="16" t="s">
        <v>6688</v>
      </c>
      <c r="M544" s="16"/>
      <c r="N544" s="16" t="s">
        <v>305</v>
      </c>
      <c r="O544" s="17">
        <v>56</v>
      </c>
      <c r="P544" s="17">
        <v>0</v>
      </c>
      <c r="Q544" s="17">
        <v>0</v>
      </c>
      <c r="R544" s="18" t="s">
        <v>6566</v>
      </c>
      <c r="S544" s="19">
        <v>60</v>
      </c>
      <c r="T544" s="19">
        <v>110</v>
      </c>
      <c r="U544" s="19">
        <v>3.1818181818181817</v>
      </c>
      <c r="V544" s="19">
        <v>34.571428571428577</v>
      </c>
      <c r="W544" s="20">
        <v>0.35</v>
      </c>
      <c r="X544" s="21">
        <v>19.599999999999998</v>
      </c>
      <c r="Y544" s="22" t="s">
        <v>33</v>
      </c>
      <c r="Z544" s="14" t="s">
        <v>5838</v>
      </c>
      <c r="AA544" s="24"/>
      <c r="AB544" s="14"/>
      <c r="AC544" s="14"/>
      <c r="AD544" s="25"/>
      <c r="AE544" s="26"/>
      <c r="AF544" s="27"/>
      <c r="AG544" s="28"/>
      <c r="AH544" s="28"/>
      <c r="AI544" s="28"/>
      <c r="AJ544" s="28"/>
      <c r="AK544" s="28"/>
      <c r="AL544" s="28"/>
      <c r="AM544" s="28"/>
      <c r="AN544" s="28"/>
      <c r="AO544" s="28"/>
      <c r="AP544" s="29"/>
      <c r="AQ544" s="29"/>
      <c r="AR544" s="29"/>
      <c r="AS544" s="29"/>
      <c r="AT544" s="29"/>
      <c r="AU544" s="29"/>
      <c r="AV544" s="29"/>
      <c r="AW544" s="29"/>
      <c r="AX544" s="29"/>
      <c r="AY544" s="29"/>
      <c r="AZ544" s="29"/>
      <c r="BA544" s="29"/>
      <c r="BB544" s="29"/>
      <c r="BC544" s="29"/>
      <c r="BD544" s="29"/>
      <c r="BE544" s="29"/>
      <c r="BF544" s="29"/>
      <c r="BG544" s="29"/>
      <c r="BH544" s="29"/>
      <c r="BI544" s="29"/>
      <c r="BJ544" s="29"/>
      <c r="BK544" s="29"/>
      <c r="BL544" s="29"/>
      <c r="BM544" s="29"/>
      <c r="BN544" s="29"/>
      <c r="BO544" s="29"/>
      <c r="BP544" s="29"/>
      <c r="BQ544" s="29"/>
      <c r="BR544" s="29"/>
      <c r="BS544" s="29"/>
      <c r="BT544" s="29"/>
      <c r="BU544" s="29"/>
      <c r="BV544" s="29"/>
      <c r="BW544" s="29"/>
      <c r="BX544" s="29"/>
      <c r="BY544" s="29"/>
      <c r="BZ544" s="29"/>
      <c r="CA544" s="29"/>
      <c r="CB544" s="29"/>
      <c r="CC544" s="29"/>
      <c r="CD544" s="29"/>
      <c r="CE544" s="29"/>
      <c r="CF544" s="29"/>
      <c r="CG544" s="29"/>
      <c r="CH544" s="29"/>
      <c r="CI544" s="29"/>
      <c r="CJ544" s="29"/>
      <c r="CK544" s="29"/>
      <c r="CL544" s="29"/>
      <c r="CM544" s="29"/>
      <c r="CN544" s="29"/>
      <c r="CO544" s="29"/>
      <c r="CP544" s="29"/>
      <c r="CQ544" s="29"/>
      <c r="CR544" s="29"/>
      <c r="CS544" s="29"/>
      <c r="CT544" s="29"/>
      <c r="CU544" s="29"/>
      <c r="CV544" s="29"/>
      <c r="CW544" s="29"/>
      <c r="CX544" s="29"/>
      <c r="CY544" s="29"/>
      <c r="CZ544" s="29"/>
      <c r="DA544" s="29"/>
      <c r="DB544" s="29"/>
      <c r="DC544" s="29"/>
      <c r="DD544" s="29"/>
      <c r="DE544" s="29"/>
      <c r="DF544" s="29"/>
      <c r="DG544" s="29"/>
      <c r="DH544" s="29"/>
      <c r="DI544" s="29"/>
      <c r="DJ544" s="29"/>
      <c r="DK544" s="29"/>
      <c r="DL544" s="29"/>
      <c r="DM544" s="29"/>
      <c r="DN544" s="29"/>
      <c r="DO544" s="29"/>
      <c r="DP544" s="29"/>
      <c r="DQ544" s="29"/>
      <c r="DR544" s="29"/>
      <c r="DS544" s="29"/>
      <c r="DT544" s="29"/>
      <c r="DU544" s="29"/>
      <c r="DV544" s="29"/>
      <c r="DW544" s="29"/>
      <c r="DX544" s="29"/>
      <c r="DY544" s="29"/>
      <c r="DZ544" s="29"/>
      <c r="EA544" s="29"/>
      <c r="EB544" s="29"/>
      <c r="EC544" s="29"/>
      <c r="ED544" s="29"/>
      <c r="EE544" s="29"/>
      <c r="EF544" s="29"/>
      <c r="EG544" s="29"/>
      <c r="EH544" s="29"/>
      <c r="EI544" s="29"/>
      <c r="EJ544" s="29"/>
      <c r="EK544" s="29"/>
      <c r="EL544" s="29"/>
      <c r="EM544" s="29"/>
      <c r="EN544" s="29"/>
      <c r="EO544" s="29"/>
      <c r="EP544" s="29"/>
      <c r="EQ544" s="29"/>
      <c r="ER544" s="29"/>
      <c r="ES544" s="29"/>
      <c r="ET544" s="29"/>
      <c r="EU544" s="29"/>
      <c r="EV544" s="29"/>
      <c r="EW544" s="29"/>
      <c r="EX544" s="29"/>
      <c r="EY544" s="29"/>
      <c r="EZ544" s="29"/>
      <c r="FA544" s="29"/>
      <c r="FB544" s="29"/>
      <c r="FC544" s="29"/>
      <c r="FD544" s="29"/>
      <c r="FE544" s="29"/>
      <c r="FF544" s="29"/>
      <c r="FG544" s="29"/>
      <c r="FH544" s="29"/>
      <c r="FI544" s="29"/>
      <c r="FJ544" s="29"/>
      <c r="FK544" s="29"/>
      <c r="FL544" s="29"/>
      <c r="FM544" s="29"/>
      <c r="FN544" s="29"/>
      <c r="FO544" s="29"/>
      <c r="FP544" s="29"/>
      <c r="FQ544" s="29"/>
      <c r="FR544" s="29"/>
      <c r="FS544" s="29"/>
      <c r="FT544" s="29"/>
      <c r="FU544" s="29"/>
      <c r="FV544" s="29"/>
      <c r="FW544" s="29"/>
      <c r="FX544" s="29"/>
      <c r="FY544" s="29"/>
      <c r="FZ544" s="29"/>
      <c r="GA544" s="29"/>
      <c r="GB544" s="29"/>
      <c r="GC544" s="29"/>
      <c r="GD544" s="29"/>
      <c r="GE544" s="29"/>
      <c r="GF544" s="29"/>
      <c r="GG544" s="29"/>
      <c r="GH544" s="29"/>
      <c r="GI544" s="29"/>
      <c r="GJ544" s="29"/>
      <c r="GK544" s="29"/>
      <c r="GL544" s="29"/>
      <c r="GM544" s="29"/>
      <c r="GN544" s="29"/>
      <c r="GO544" s="29"/>
      <c r="GP544" s="29"/>
      <c r="GQ544" s="29"/>
      <c r="GR544" s="29"/>
      <c r="GS544" s="29"/>
      <c r="GT544" s="29"/>
      <c r="GU544" s="29"/>
      <c r="GV544" s="29"/>
      <c r="GW544" s="29"/>
      <c r="GX544" s="29"/>
      <c r="GY544" s="29"/>
      <c r="GZ544" s="29"/>
      <c r="HA544" s="29"/>
      <c r="HB544" s="29"/>
      <c r="HC544" s="29"/>
      <c r="HD544" s="29"/>
      <c r="HE544" s="29"/>
      <c r="HF544" s="29"/>
      <c r="HG544" s="29"/>
      <c r="HH544" s="29"/>
      <c r="HI544" s="29"/>
      <c r="HJ544" s="29"/>
      <c r="HK544" s="29"/>
      <c r="HL544" s="29"/>
      <c r="HM544" s="29"/>
      <c r="HN544" s="29"/>
      <c r="HO544" s="29"/>
      <c r="HP544" s="29"/>
      <c r="HQ544" s="29"/>
      <c r="HR544" s="29"/>
      <c r="HS544" s="29"/>
      <c r="HT544" s="29"/>
      <c r="HU544" s="29"/>
      <c r="HV544" s="29"/>
      <c r="HW544" s="29"/>
      <c r="HX544" s="29"/>
      <c r="HY544" s="29"/>
      <c r="HZ544" s="29"/>
      <c r="IA544" s="29"/>
      <c r="IB544" s="29"/>
      <c r="IC544" s="29"/>
      <c r="ID544" s="29"/>
      <c r="IE544" s="29"/>
      <c r="IF544" s="29"/>
      <c r="IG544" s="29"/>
      <c r="IH544" s="29"/>
      <c r="II544" s="29"/>
      <c r="IJ544" s="29"/>
      <c r="IK544" s="29"/>
      <c r="IL544" s="29"/>
      <c r="IM544" s="29"/>
      <c r="IN544" s="29"/>
      <c r="IO544" s="29"/>
      <c r="IP544" s="29"/>
      <c r="IQ544" s="29"/>
      <c r="IR544" s="29"/>
      <c r="IS544" s="29"/>
      <c r="IT544" s="29"/>
      <c r="IU544" s="29"/>
      <c r="IV544" s="29"/>
      <c r="IW544" s="29"/>
      <c r="IX544" s="29"/>
      <c r="IY544" s="29"/>
      <c r="IZ544" s="29"/>
      <c r="JA544" s="29"/>
      <c r="JB544" s="29"/>
      <c r="JC544" s="29"/>
      <c r="JD544" s="29"/>
      <c r="JE544" s="29"/>
      <c r="JF544" s="29"/>
      <c r="JG544" s="29"/>
      <c r="JH544" s="29"/>
      <c r="JI544" s="29"/>
      <c r="JJ544" s="29"/>
      <c r="JK544" s="29"/>
      <c r="JL544" s="29"/>
      <c r="JM544" s="29"/>
      <c r="JN544" s="29"/>
      <c r="JO544" s="29"/>
      <c r="JP544" s="29"/>
      <c r="JQ544" s="29"/>
      <c r="JR544" s="29"/>
      <c r="JS544" s="29"/>
      <c r="JT544" s="29"/>
      <c r="JU544" s="29"/>
      <c r="JV544" s="29"/>
      <c r="JW544" s="29"/>
      <c r="JX544" s="29"/>
      <c r="JY544" s="29"/>
      <c r="JZ544" s="29"/>
      <c r="KA544" s="29"/>
      <c r="KB544" s="29"/>
      <c r="KC544" s="29"/>
      <c r="KD544" s="29"/>
      <c r="KE544" s="29"/>
      <c r="KF544" s="29"/>
      <c r="KG544" s="29"/>
      <c r="KH544" s="29"/>
      <c r="KI544" s="29"/>
      <c r="KJ544" s="29"/>
      <c r="KK544" s="29"/>
      <c r="KL544" s="29"/>
      <c r="KM544" s="29"/>
      <c r="KN544" s="29"/>
      <c r="KO544" s="29"/>
      <c r="KP544" s="29"/>
      <c r="KQ544" s="29"/>
      <c r="KR544" s="29"/>
      <c r="KS544" s="29"/>
      <c r="KT544" s="29"/>
      <c r="KU544" s="29"/>
      <c r="KV544" s="29"/>
      <c r="KW544" s="29"/>
      <c r="KX544" s="29"/>
      <c r="KY544" s="29"/>
      <c r="KZ544" s="29"/>
      <c r="LA544" s="29"/>
      <c r="LB544" s="29"/>
      <c r="LC544" s="29"/>
      <c r="LD544" s="29"/>
      <c r="LE544" s="29"/>
      <c r="LF544" s="29"/>
      <c r="LG544" s="29"/>
      <c r="LH544" s="29"/>
      <c r="LI544" s="29"/>
      <c r="LJ544" s="29"/>
      <c r="LK544" s="29"/>
      <c r="LL544" s="29"/>
      <c r="LM544" s="29"/>
      <c r="LN544" s="29"/>
      <c r="LO544" s="29"/>
      <c r="LP544" s="29"/>
      <c r="LQ544" s="29"/>
      <c r="LR544" s="29"/>
      <c r="LS544" s="29"/>
      <c r="LT544" s="29"/>
      <c r="LU544" s="29"/>
      <c r="LV544" s="29"/>
      <c r="LW544" s="29"/>
      <c r="LX544" s="29"/>
      <c r="LY544" s="29"/>
      <c r="LZ544" s="29"/>
      <c r="MA544" s="29"/>
      <c r="MB544" s="29"/>
      <c r="MC544" s="29"/>
      <c r="MD544" s="29"/>
      <c r="ME544" s="29"/>
      <c r="MF544" s="29"/>
      <c r="MG544" s="29"/>
      <c r="MH544" s="29"/>
      <c r="MI544" s="29"/>
      <c r="MJ544" s="29"/>
      <c r="MK544" s="29"/>
      <c r="ML544" s="29"/>
      <c r="MM544" s="29"/>
      <c r="MN544" s="29"/>
      <c r="MO544" s="29"/>
      <c r="MP544" s="29"/>
      <c r="MQ544" s="29"/>
      <c r="MR544" s="29"/>
      <c r="MS544" s="29"/>
      <c r="MT544" s="29"/>
      <c r="MU544" s="29"/>
      <c r="MV544" s="29"/>
      <c r="MW544" s="29"/>
      <c r="MX544" s="29"/>
      <c r="MY544" s="29"/>
      <c r="MZ544" s="29"/>
      <c r="NA544" s="29"/>
      <c r="NB544" s="29"/>
      <c r="NC544" s="29"/>
      <c r="ND544" s="29"/>
      <c r="NE544" s="29"/>
    </row>
    <row r="545" spans="1:369" ht="16.5" customHeight="1">
      <c r="A545" s="12" t="s">
        <v>6557</v>
      </c>
      <c r="B545" s="12"/>
      <c r="C545" s="30"/>
      <c r="D545" s="12"/>
      <c r="E545" s="35" t="s">
        <v>6779</v>
      </c>
      <c r="F545" s="14" t="s">
        <v>6780</v>
      </c>
      <c r="G545" s="14" t="s">
        <v>6781</v>
      </c>
      <c r="H545" s="15" t="s">
        <v>6749</v>
      </c>
      <c r="I545" s="15">
        <v>1</v>
      </c>
      <c r="J545" s="15">
        <v>0</v>
      </c>
      <c r="K545" s="15">
        <v>0</v>
      </c>
      <c r="L545" s="16" t="s">
        <v>6789</v>
      </c>
      <c r="M545" s="16"/>
      <c r="N545" s="16" t="s">
        <v>45</v>
      </c>
      <c r="O545" s="17">
        <v>420</v>
      </c>
      <c r="P545" s="17">
        <v>0</v>
      </c>
      <c r="Q545" s="17">
        <v>0</v>
      </c>
      <c r="R545" s="18" t="s">
        <v>6566</v>
      </c>
      <c r="S545" s="19">
        <v>60</v>
      </c>
      <c r="T545" s="19">
        <v>110</v>
      </c>
      <c r="U545" s="19">
        <v>0.45454545454545453</v>
      </c>
      <c r="V545" s="19">
        <v>242</v>
      </c>
      <c r="W545" s="20">
        <v>0.05</v>
      </c>
      <c r="X545" s="21">
        <v>21</v>
      </c>
      <c r="Y545" s="22" t="s">
        <v>33</v>
      </c>
      <c r="Z545" s="14" t="s">
        <v>5838</v>
      </c>
      <c r="AA545" s="24"/>
      <c r="AB545" s="14"/>
      <c r="AC545" s="14"/>
      <c r="AD545" s="25"/>
      <c r="AE545" s="26"/>
      <c r="AF545" s="27"/>
      <c r="AG545" s="28"/>
      <c r="AH545" s="28"/>
      <c r="AI545" s="28"/>
      <c r="AJ545" s="28"/>
      <c r="AK545" s="28"/>
      <c r="AL545" s="28"/>
      <c r="AM545" s="28"/>
      <c r="AN545" s="28"/>
      <c r="AO545" s="28"/>
      <c r="AP545" s="29"/>
      <c r="AQ545" s="29"/>
      <c r="AR545" s="29"/>
      <c r="AS545" s="29"/>
      <c r="AT545" s="29"/>
      <c r="AU545" s="29"/>
      <c r="AV545" s="29"/>
      <c r="AW545" s="29"/>
      <c r="AX545" s="29"/>
      <c r="AY545" s="29"/>
      <c r="AZ545" s="29"/>
      <c r="BA545" s="29"/>
      <c r="BB545" s="29"/>
      <c r="BC545" s="29"/>
      <c r="BD545" s="29"/>
      <c r="BE545" s="29"/>
      <c r="BF545" s="29"/>
      <c r="BG545" s="29"/>
      <c r="BH545" s="29"/>
      <c r="BI545" s="29"/>
      <c r="BJ545" s="29"/>
      <c r="BK545" s="29"/>
      <c r="BL545" s="29"/>
      <c r="BM545" s="29"/>
      <c r="BN545" s="29"/>
      <c r="BO545" s="29"/>
      <c r="BP545" s="29"/>
      <c r="BQ545" s="29"/>
      <c r="BR545" s="29"/>
      <c r="BS545" s="29"/>
      <c r="BT545" s="29"/>
      <c r="BU545" s="29"/>
      <c r="BV545" s="29"/>
      <c r="BW545" s="29"/>
      <c r="BX545" s="29"/>
      <c r="BY545" s="29"/>
      <c r="BZ545" s="29"/>
      <c r="CA545" s="29"/>
      <c r="CB545" s="29"/>
      <c r="CC545" s="29"/>
      <c r="CD545" s="29"/>
      <c r="CE545" s="29"/>
      <c r="CF545" s="29"/>
      <c r="CG545" s="29"/>
      <c r="CH545" s="29"/>
      <c r="CI545" s="29"/>
      <c r="CJ545" s="29"/>
      <c r="CK545" s="29"/>
      <c r="CL545" s="29"/>
      <c r="CM545" s="29"/>
      <c r="CN545" s="29"/>
      <c r="CO545" s="29"/>
      <c r="CP545" s="29"/>
      <c r="CQ545" s="29"/>
      <c r="CR545" s="29"/>
      <c r="CS545" s="29"/>
      <c r="CT545" s="29"/>
      <c r="CU545" s="29"/>
      <c r="CV545" s="29"/>
      <c r="CW545" s="29"/>
      <c r="CX545" s="29"/>
      <c r="CY545" s="29"/>
      <c r="CZ545" s="29"/>
      <c r="DA545" s="29"/>
      <c r="DB545" s="29"/>
      <c r="DC545" s="29"/>
      <c r="DD545" s="29"/>
      <c r="DE545" s="29"/>
      <c r="DF545" s="29"/>
      <c r="DG545" s="29"/>
      <c r="DH545" s="29"/>
      <c r="DI545" s="29"/>
      <c r="DJ545" s="29"/>
      <c r="DK545" s="29"/>
      <c r="DL545" s="29"/>
      <c r="DM545" s="29"/>
      <c r="DN545" s="29"/>
      <c r="DO545" s="29"/>
      <c r="DP545" s="29"/>
      <c r="DQ545" s="29"/>
      <c r="DR545" s="29"/>
      <c r="DS545" s="29"/>
      <c r="DT545" s="29"/>
      <c r="DU545" s="29"/>
      <c r="DV545" s="29"/>
      <c r="DW545" s="29"/>
      <c r="DX545" s="29"/>
      <c r="DY545" s="29"/>
      <c r="DZ545" s="29"/>
      <c r="EA545" s="29"/>
      <c r="EB545" s="29"/>
      <c r="EC545" s="29"/>
      <c r="ED545" s="29"/>
      <c r="EE545" s="29"/>
      <c r="EF545" s="29"/>
      <c r="EG545" s="29"/>
      <c r="EH545" s="29"/>
      <c r="EI545" s="29"/>
      <c r="EJ545" s="29"/>
      <c r="EK545" s="29"/>
      <c r="EL545" s="29"/>
      <c r="EM545" s="29"/>
      <c r="EN545" s="29"/>
      <c r="EO545" s="29"/>
      <c r="EP545" s="29"/>
      <c r="EQ545" s="29"/>
      <c r="ER545" s="29"/>
      <c r="ES545" s="29"/>
      <c r="ET545" s="29"/>
      <c r="EU545" s="29"/>
      <c r="EV545" s="29"/>
      <c r="EW545" s="29"/>
      <c r="EX545" s="29"/>
      <c r="EY545" s="29"/>
      <c r="EZ545" s="29"/>
      <c r="FA545" s="29"/>
      <c r="FB545" s="29"/>
      <c r="FC545" s="29"/>
      <c r="FD545" s="29"/>
      <c r="FE545" s="29"/>
      <c r="FF545" s="29"/>
      <c r="FG545" s="29"/>
      <c r="FH545" s="29"/>
      <c r="FI545" s="29"/>
      <c r="FJ545" s="29"/>
      <c r="FK545" s="29"/>
      <c r="FL545" s="29"/>
      <c r="FM545" s="29"/>
      <c r="FN545" s="29"/>
      <c r="FO545" s="29"/>
      <c r="FP545" s="29"/>
      <c r="FQ545" s="29"/>
      <c r="FR545" s="29"/>
      <c r="FS545" s="29"/>
      <c r="FT545" s="29"/>
      <c r="FU545" s="29"/>
      <c r="FV545" s="29"/>
      <c r="FW545" s="29"/>
      <c r="FX545" s="29"/>
      <c r="FY545" s="29"/>
      <c r="FZ545" s="29"/>
      <c r="GA545" s="29"/>
      <c r="GB545" s="29"/>
      <c r="GC545" s="29"/>
      <c r="GD545" s="29"/>
      <c r="GE545" s="29"/>
      <c r="GF545" s="29"/>
      <c r="GG545" s="29"/>
      <c r="GH545" s="29"/>
      <c r="GI545" s="29"/>
      <c r="GJ545" s="29"/>
      <c r="GK545" s="29"/>
      <c r="GL545" s="29"/>
      <c r="GM545" s="29"/>
      <c r="GN545" s="29"/>
      <c r="GO545" s="29"/>
      <c r="GP545" s="29"/>
      <c r="GQ545" s="29"/>
      <c r="GR545" s="29"/>
      <c r="GS545" s="29"/>
      <c r="GT545" s="29"/>
      <c r="GU545" s="29"/>
      <c r="GV545" s="29"/>
      <c r="GW545" s="29"/>
      <c r="GX545" s="29"/>
      <c r="GY545" s="29"/>
      <c r="GZ545" s="29"/>
      <c r="HA545" s="29"/>
      <c r="HB545" s="29"/>
      <c r="HC545" s="29"/>
      <c r="HD545" s="29"/>
      <c r="HE545" s="29"/>
      <c r="HF545" s="29"/>
      <c r="HG545" s="29"/>
      <c r="HH545" s="29"/>
      <c r="HI545" s="29"/>
      <c r="HJ545" s="29"/>
      <c r="HK545" s="29"/>
      <c r="HL545" s="29"/>
      <c r="HM545" s="29"/>
      <c r="HN545" s="29"/>
      <c r="HO545" s="29"/>
      <c r="HP545" s="29"/>
      <c r="HQ545" s="29"/>
      <c r="HR545" s="29"/>
      <c r="HS545" s="29"/>
      <c r="HT545" s="29"/>
      <c r="HU545" s="29"/>
      <c r="HV545" s="29"/>
      <c r="HW545" s="29"/>
      <c r="HX545" s="29"/>
      <c r="HY545" s="29"/>
      <c r="HZ545" s="29"/>
      <c r="IA545" s="29"/>
      <c r="IB545" s="29"/>
      <c r="IC545" s="29"/>
      <c r="ID545" s="29"/>
      <c r="IE545" s="29"/>
      <c r="IF545" s="29"/>
      <c r="IG545" s="29"/>
      <c r="IH545" s="29"/>
      <c r="II545" s="29"/>
      <c r="IJ545" s="29"/>
      <c r="IK545" s="29"/>
      <c r="IL545" s="29"/>
      <c r="IM545" s="29"/>
      <c r="IN545" s="29"/>
      <c r="IO545" s="29"/>
      <c r="IP545" s="29"/>
      <c r="IQ545" s="29"/>
      <c r="IR545" s="29"/>
      <c r="IS545" s="29"/>
      <c r="IT545" s="29"/>
      <c r="IU545" s="29"/>
      <c r="IV545" s="29"/>
      <c r="IW545" s="29"/>
      <c r="IX545" s="29"/>
      <c r="IY545" s="29"/>
      <c r="IZ545" s="29"/>
      <c r="JA545" s="29"/>
      <c r="JB545" s="29"/>
      <c r="JC545" s="29"/>
      <c r="JD545" s="29"/>
      <c r="JE545" s="29"/>
      <c r="JF545" s="29"/>
      <c r="JG545" s="29"/>
      <c r="JH545" s="29"/>
      <c r="JI545" s="29"/>
      <c r="JJ545" s="29"/>
      <c r="JK545" s="29"/>
      <c r="JL545" s="29"/>
      <c r="JM545" s="29"/>
      <c r="JN545" s="29"/>
      <c r="JO545" s="29"/>
      <c r="JP545" s="29"/>
      <c r="JQ545" s="29"/>
      <c r="JR545" s="29"/>
      <c r="JS545" s="29"/>
      <c r="JT545" s="29"/>
      <c r="JU545" s="29"/>
      <c r="JV545" s="29"/>
      <c r="JW545" s="29"/>
      <c r="JX545" s="29"/>
      <c r="JY545" s="29"/>
      <c r="JZ545" s="29"/>
      <c r="KA545" s="29"/>
      <c r="KB545" s="29"/>
      <c r="KC545" s="29"/>
      <c r="KD545" s="29"/>
      <c r="KE545" s="29"/>
      <c r="KF545" s="29"/>
      <c r="KG545" s="29"/>
      <c r="KH545" s="29"/>
      <c r="KI545" s="29"/>
      <c r="KJ545" s="29"/>
      <c r="KK545" s="29"/>
      <c r="KL545" s="29"/>
      <c r="KM545" s="29"/>
      <c r="KN545" s="29"/>
      <c r="KO545" s="29"/>
      <c r="KP545" s="29"/>
      <c r="KQ545" s="29"/>
      <c r="KR545" s="29"/>
      <c r="KS545" s="29"/>
      <c r="KT545" s="29"/>
      <c r="KU545" s="29"/>
      <c r="KV545" s="29"/>
      <c r="KW545" s="29"/>
      <c r="KX545" s="29"/>
      <c r="KY545" s="29"/>
      <c r="KZ545" s="29"/>
      <c r="LA545" s="29"/>
      <c r="LB545" s="29"/>
      <c r="LC545" s="29"/>
      <c r="LD545" s="29"/>
      <c r="LE545" s="29"/>
      <c r="LF545" s="29"/>
      <c r="LG545" s="29"/>
      <c r="LH545" s="29"/>
      <c r="LI545" s="29"/>
      <c r="LJ545" s="29"/>
      <c r="LK545" s="29"/>
      <c r="LL545" s="29"/>
      <c r="LM545" s="29"/>
      <c r="LN545" s="29"/>
      <c r="LO545" s="29"/>
      <c r="LP545" s="29"/>
      <c r="LQ545" s="29"/>
      <c r="LR545" s="29"/>
      <c r="LS545" s="29"/>
      <c r="LT545" s="29"/>
      <c r="LU545" s="29"/>
      <c r="LV545" s="29"/>
      <c r="LW545" s="29"/>
      <c r="LX545" s="29"/>
      <c r="LY545" s="29"/>
      <c r="LZ545" s="29"/>
      <c r="MA545" s="29"/>
      <c r="MB545" s="29"/>
      <c r="MC545" s="29"/>
      <c r="MD545" s="29"/>
      <c r="ME545" s="29"/>
      <c r="MF545" s="29"/>
      <c r="MG545" s="29"/>
      <c r="MH545" s="29"/>
      <c r="MI545" s="29"/>
      <c r="MJ545" s="29"/>
      <c r="MK545" s="29"/>
      <c r="ML545" s="29"/>
      <c r="MM545" s="29"/>
      <c r="MN545" s="29"/>
      <c r="MO545" s="29"/>
      <c r="MP545" s="29"/>
      <c r="MQ545" s="29"/>
      <c r="MR545" s="29"/>
      <c r="MS545" s="29"/>
      <c r="MT545" s="29"/>
      <c r="MU545" s="29"/>
      <c r="MV545" s="29"/>
      <c r="MW545" s="29"/>
      <c r="MX545" s="29"/>
      <c r="MY545" s="29"/>
      <c r="MZ545" s="29"/>
      <c r="NA545" s="29"/>
      <c r="NB545" s="29"/>
      <c r="NC545" s="29"/>
      <c r="ND545" s="29"/>
      <c r="NE545" s="29"/>
    </row>
    <row r="546" spans="1:369" ht="16.5" customHeight="1">
      <c r="A546" s="12" t="s">
        <v>6557</v>
      </c>
      <c r="B546" s="12"/>
      <c r="C546" s="30"/>
      <c r="D546" s="12"/>
      <c r="E546" s="35" t="s">
        <v>6699</v>
      </c>
      <c r="F546" s="14" t="s">
        <v>6122</v>
      </c>
      <c r="G546" s="14" t="s">
        <v>6122</v>
      </c>
      <c r="H546" s="15" t="s">
        <v>6568</v>
      </c>
      <c r="I546" s="15">
        <v>23</v>
      </c>
      <c r="J546" s="15">
        <v>0</v>
      </c>
      <c r="K546" s="15">
        <v>0</v>
      </c>
      <c r="L546" s="16" t="s">
        <v>6688</v>
      </c>
      <c r="M546" s="16"/>
      <c r="N546" s="16" t="s">
        <v>305</v>
      </c>
      <c r="O546" s="17">
        <v>56</v>
      </c>
      <c r="P546" s="17">
        <v>0</v>
      </c>
      <c r="Q546" s="17">
        <v>0</v>
      </c>
      <c r="R546" s="18" t="s">
        <v>6566</v>
      </c>
      <c r="S546" s="19">
        <v>60</v>
      </c>
      <c r="T546" s="19">
        <v>110</v>
      </c>
      <c r="U546" s="19">
        <v>3.5454545454545454</v>
      </c>
      <c r="V546" s="19">
        <v>31.025641025641026</v>
      </c>
      <c r="W546" s="20">
        <v>0.39</v>
      </c>
      <c r="X546" s="21">
        <v>502.32</v>
      </c>
      <c r="Y546" s="22" t="s">
        <v>33</v>
      </c>
      <c r="Z546" s="14" t="s">
        <v>5838</v>
      </c>
      <c r="AA546" s="24"/>
      <c r="AB546" s="14"/>
      <c r="AC546" s="14"/>
      <c r="AD546" s="25"/>
      <c r="AE546" s="26"/>
      <c r="AF546" s="27"/>
      <c r="AG546" s="28"/>
      <c r="AH546" s="28"/>
      <c r="AI546" s="28"/>
      <c r="AJ546" s="28"/>
      <c r="AK546" s="28"/>
      <c r="AL546" s="28"/>
      <c r="AM546" s="28"/>
      <c r="AN546" s="28"/>
      <c r="AO546" s="28"/>
      <c r="AP546" s="88"/>
      <c r="AQ546" s="88"/>
      <c r="AR546" s="88"/>
      <c r="AS546" s="88"/>
      <c r="AT546" s="88"/>
      <c r="AU546" s="88"/>
      <c r="AV546" s="88"/>
      <c r="AW546" s="88"/>
      <c r="AX546" s="88"/>
      <c r="AY546" s="88"/>
      <c r="AZ546" s="88"/>
      <c r="BA546" s="88"/>
      <c r="BB546" s="88"/>
      <c r="BC546" s="88"/>
      <c r="BD546" s="88"/>
      <c r="BE546" s="88"/>
      <c r="BF546" s="88"/>
      <c r="BG546" s="88"/>
      <c r="BH546" s="88"/>
      <c r="BI546" s="88"/>
      <c r="BJ546" s="88"/>
      <c r="BK546" s="88"/>
      <c r="BL546" s="88"/>
      <c r="BM546" s="88"/>
      <c r="BN546" s="88"/>
      <c r="BO546" s="88"/>
      <c r="BP546" s="88"/>
      <c r="BQ546" s="88"/>
      <c r="BR546" s="88"/>
      <c r="BS546" s="88"/>
      <c r="BT546" s="88"/>
      <c r="BU546" s="88"/>
      <c r="BV546" s="88"/>
      <c r="BW546" s="88"/>
      <c r="BX546" s="88"/>
      <c r="BY546" s="88"/>
      <c r="BZ546" s="88"/>
      <c r="CA546" s="88"/>
      <c r="CB546" s="88"/>
      <c r="CC546" s="88"/>
      <c r="CD546" s="88"/>
      <c r="CE546" s="88"/>
      <c r="CF546" s="88"/>
      <c r="CG546" s="88"/>
      <c r="CH546" s="88"/>
      <c r="CI546" s="88"/>
      <c r="CJ546" s="88"/>
      <c r="CK546" s="88"/>
      <c r="CL546" s="88"/>
      <c r="CM546" s="88"/>
      <c r="CN546" s="88"/>
      <c r="CO546" s="88"/>
      <c r="CP546" s="88"/>
      <c r="CQ546" s="88"/>
      <c r="CR546" s="88"/>
      <c r="CS546" s="88"/>
      <c r="CT546" s="88"/>
      <c r="CU546" s="88"/>
      <c r="CV546" s="88"/>
      <c r="CW546" s="88"/>
      <c r="CX546" s="88"/>
      <c r="CY546" s="88"/>
      <c r="CZ546" s="88"/>
      <c r="DA546" s="88"/>
      <c r="DB546" s="88"/>
      <c r="DC546" s="88"/>
      <c r="DD546" s="88"/>
      <c r="DE546" s="88"/>
      <c r="DF546" s="88"/>
      <c r="DG546" s="88"/>
      <c r="DH546" s="88"/>
      <c r="DI546" s="88"/>
      <c r="DJ546" s="88"/>
      <c r="DK546" s="88"/>
      <c r="DL546" s="88"/>
      <c r="DM546" s="88"/>
      <c r="DN546" s="88"/>
      <c r="DO546" s="88"/>
      <c r="DP546" s="88"/>
      <c r="DQ546" s="88"/>
      <c r="DR546" s="88"/>
      <c r="DS546" s="88"/>
      <c r="DT546" s="88"/>
      <c r="DU546" s="88"/>
      <c r="DV546" s="88"/>
      <c r="DW546" s="88"/>
      <c r="DX546" s="88"/>
      <c r="DY546" s="88"/>
      <c r="DZ546" s="88"/>
      <c r="EA546" s="88"/>
      <c r="EB546" s="88"/>
      <c r="EC546" s="88"/>
      <c r="ED546" s="88"/>
      <c r="EE546" s="88"/>
      <c r="EF546" s="88"/>
      <c r="EG546" s="88"/>
      <c r="EH546" s="88"/>
      <c r="EI546" s="88"/>
      <c r="EJ546" s="88"/>
      <c r="EK546" s="88"/>
      <c r="EL546" s="88"/>
      <c r="EM546" s="88"/>
      <c r="EN546" s="88"/>
      <c r="EO546" s="88"/>
      <c r="EP546" s="88"/>
      <c r="EQ546" s="88"/>
      <c r="ER546" s="88"/>
      <c r="ES546" s="88"/>
      <c r="ET546" s="88"/>
      <c r="EU546" s="88"/>
      <c r="EV546" s="88"/>
      <c r="EW546" s="88"/>
      <c r="EX546" s="88"/>
      <c r="EY546" s="88"/>
      <c r="EZ546" s="88"/>
      <c r="FA546" s="88"/>
      <c r="FB546" s="88"/>
      <c r="FC546" s="88"/>
      <c r="FD546" s="88"/>
      <c r="FE546" s="88"/>
      <c r="FF546" s="88"/>
      <c r="FG546" s="88"/>
      <c r="FH546" s="88"/>
      <c r="FI546" s="88"/>
      <c r="FJ546" s="88"/>
      <c r="FK546" s="88"/>
      <c r="FL546" s="88"/>
      <c r="FM546" s="88"/>
      <c r="FN546" s="88"/>
      <c r="FO546" s="88"/>
      <c r="FP546" s="88"/>
      <c r="FQ546" s="88"/>
      <c r="FR546" s="88"/>
      <c r="FS546" s="88"/>
      <c r="FT546" s="88"/>
      <c r="FU546" s="88"/>
      <c r="FV546" s="88"/>
      <c r="FW546" s="88"/>
      <c r="FX546" s="88"/>
      <c r="FY546" s="88"/>
      <c r="FZ546" s="88"/>
      <c r="GA546" s="88"/>
      <c r="GB546" s="88"/>
      <c r="GC546" s="88"/>
      <c r="GD546" s="88"/>
      <c r="GE546" s="88"/>
      <c r="GF546" s="88"/>
      <c r="GG546" s="88"/>
      <c r="GH546" s="88"/>
      <c r="GI546" s="88"/>
      <c r="GJ546" s="88"/>
      <c r="GK546" s="88"/>
      <c r="GL546" s="88"/>
      <c r="GM546" s="88"/>
      <c r="GN546" s="88"/>
      <c r="GO546" s="88"/>
      <c r="GP546" s="88"/>
      <c r="GQ546" s="88"/>
      <c r="GR546" s="88"/>
      <c r="GS546" s="88"/>
      <c r="GT546" s="88"/>
      <c r="GU546" s="88"/>
      <c r="GV546" s="88"/>
      <c r="GW546" s="88"/>
      <c r="GX546" s="88"/>
      <c r="GY546" s="88"/>
      <c r="GZ546" s="88"/>
      <c r="HA546" s="88"/>
      <c r="HB546" s="88"/>
      <c r="HC546" s="88"/>
      <c r="HD546" s="88"/>
      <c r="HE546" s="88"/>
      <c r="HF546" s="88"/>
      <c r="HG546" s="88"/>
      <c r="HH546" s="88"/>
      <c r="HI546" s="88"/>
      <c r="HJ546" s="88"/>
      <c r="HK546" s="88"/>
      <c r="HL546" s="88"/>
      <c r="HM546" s="88"/>
      <c r="HN546" s="88"/>
      <c r="HO546" s="88"/>
      <c r="HP546" s="88"/>
      <c r="HQ546" s="88"/>
      <c r="HR546" s="88"/>
      <c r="HS546" s="88"/>
      <c r="HT546" s="88"/>
      <c r="HU546" s="88"/>
      <c r="HV546" s="88"/>
      <c r="HW546" s="88"/>
      <c r="HX546" s="88"/>
      <c r="HY546" s="88"/>
      <c r="HZ546" s="88"/>
      <c r="IA546" s="88"/>
      <c r="IB546" s="88"/>
      <c r="IC546" s="88"/>
      <c r="ID546" s="88"/>
      <c r="IE546" s="88"/>
      <c r="IF546" s="88"/>
      <c r="IG546" s="88"/>
      <c r="IH546" s="88"/>
      <c r="II546" s="88"/>
      <c r="IJ546" s="88"/>
      <c r="IK546" s="88"/>
      <c r="IL546" s="88"/>
      <c r="IM546" s="88"/>
      <c r="IN546" s="88"/>
      <c r="IO546" s="88"/>
      <c r="IP546" s="88"/>
      <c r="IQ546" s="88"/>
      <c r="IR546" s="88"/>
      <c r="IS546" s="88"/>
      <c r="IT546" s="88"/>
      <c r="IU546" s="88"/>
      <c r="IV546" s="88"/>
      <c r="IW546" s="88"/>
      <c r="IX546" s="88"/>
      <c r="IY546" s="88"/>
      <c r="IZ546" s="88"/>
      <c r="JA546" s="88"/>
      <c r="JB546" s="88"/>
      <c r="JC546" s="88"/>
      <c r="JD546" s="88"/>
      <c r="JE546" s="88"/>
      <c r="JF546" s="88"/>
      <c r="JG546" s="88"/>
      <c r="JH546" s="88"/>
      <c r="JI546" s="88"/>
      <c r="JJ546" s="88"/>
      <c r="JK546" s="88"/>
      <c r="JL546" s="88"/>
      <c r="JM546" s="88"/>
      <c r="JN546" s="88"/>
      <c r="JO546" s="88"/>
      <c r="JP546" s="88"/>
      <c r="JQ546" s="88"/>
      <c r="JR546" s="88"/>
      <c r="JS546" s="88"/>
      <c r="JT546" s="88"/>
      <c r="JU546" s="88"/>
      <c r="JV546" s="88"/>
      <c r="JW546" s="88"/>
      <c r="JX546" s="88"/>
      <c r="JY546" s="88"/>
      <c r="JZ546" s="88"/>
      <c r="KA546" s="88"/>
      <c r="KB546" s="88"/>
      <c r="KC546" s="88"/>
      <c r="KD546" s="88"/>
      <c r="KE546" s="88"/>
      <c r="KF546" s="88"/>
      <c r="KG546" s="88"/>
      <c r="KH546" s="88"/>
      <c r="KI546" s="88"/>
      <c r="KJ546" s="88"/>
      <c r="KK546" s="88"/>
      <c r="KL546" s="88"/>
      <c r="KM546" s="88"/>
      <c r="KN546" s="88"/>
      <c r="KO546" s="88"/>
      <c r="KP546" s="88"/>
      <c r="KQ546" s="88"/>
      <c r="KR546" s="88"/>
      <c r="KS546" s="88"/>
      <c r="KT546" s="88"/>
      <c r="KU546" s="88"/>
      <c r="KV546" s="88"/>
      <c r="KW546" s="88"/>
      <c r="KX546" s="88"/>
      <c r="KY546" s="88"/>
      <c r="KZ546" s="88"/>
      <c r="LA546" s="88"/>
      <c r="LB546" s="88"/>
      <c r="LC546" s="88"/>
      <c r="LD546" s="88"/>
      <c r="LE546" s="88"/>
      <c r="LF546" s="88"/>
      <c r="LG546" s="88"/>
      <c r="LH546" s="88"/>
      <c r="LI546" s="88"/>
      <c r="LJ546" s="88"/>
      <c r="LK546" s="88"/>
      <c r="LL546" s="88"/>
      <c r="LM546" s="88"/>
      <c r="LN546" s="88"/>
      <c r="LO546" s="88"/>
      <c r="LP546" s="88"/>
      <c r="LQ546" s="88"/>
      <c r="LR546" s="88"/>
      <c r="LS546" s="88"/>
      <c r="LT546" s="88"/>
      <c r="LU546" s="88"/>
      <c r="LV546" s="88"/>
      <c r="LW546" s="88"/>
      <c r="LX546" s="88"/>
      <c r="LY546" s="88"/>
      <c r="LZ546" s="88"/>
      <c r="MA546" s="88"/>
      <c r="MB546" s="88"/>
      <c r="MC546" s="88"/>
      <c r="MD546" s="88"/>
      <c r="ME546" s="88"/>
      <c r="MF546" s="88"/>
      <c r="MG546" s="88"/>
      <c r="MH546" s="88"/>
      <c r="MI546" s="88"/>
      <c r="MJ546" s="88"/>
      <c r="MK546" s="88"/>
      <c r="ML546" s="88"/>
      <c r="MM546" s="88"/>
      <c r="MN546" s="88"/>
      <c r="MO546" s="88"/>
      <c r="MP546" s="88"/>
      <c r="MQ546" s="88"/>
      <c r="MR546" s="88"/>
      <c r="MS546" s="88"/>
      <c r="MT546" s="88"/>
      <c r="MU546" s="88"/>
      <c r="MV546" s="88"/>
      <c r="MW546" s="88"/>
      <c r="MX546" s="88"/>
      <c r="MY546" s="88"/>
      <c r="MZ546" s="88"/>
      <c r="NA546" s="88"/>
      <c r="NB546" s="88"/>
      <c r="NC546" s="88"/>
      <c r="ND546" s="88"/>
      <c r="NE546" s="88"/>
    </row>
    <row r="547" spans="1:369" ht="16.5" customHeight="1">
      <c r="A547" s="12" t="s">
        <v>6557</v>
      </c>
      <c r="B547" s="12"/>
      <c r="C547" s="30"/>
      <c r="D547" s="12"/>
      <c r="E547" s="35" t="s">
        <v>6699</v>
      </c>
      <c r="F547" s="14" t="s">
        <v>6122</v>
      </c>
      <c r="G547" s="14" t="s">
        <v>6122</v>
      </c>
      <c r="H547" s="15" t="s">
        <v>6568</v>
      </c>
      <c r="I547" s="15">
        <v>1</v>
      </c>
      <c r="J547" s="15">
        <v>0</v>
      </c>
      <c r="K547" s="15">
        <v>0</v>
      </c>
      <c r="L547" s="16" t="s">
        <v>6688</v>
      </c>
      <c r="M547" s="16"/>
      <c r="N547" s="16" t="s">
        <v>305</v>
      </c>
      <c r="O547" s="17">
        <v>56</v>
      </c>
      <c r="P547" s="17">
        <v>0</v>
      </c>
      <c r="Q547" s="17">
        <v>0</v>
      </c>
      <c r="R547" s="18" t="s">
        <v>6566</v>
      </c>
      <c r="S547" s="19">
        <v>60</v>
      </c>
      <c r="T547" s="19">
        <v>110</v>
      </c>
      <c r="U547" s="19">
        <v>3.5454545454545454</v>
      </c>
      <c r="V547" s="19">
        <v>31.025641025641026</v>
      </c>
      <c r="W547" s="20">
        <v>0.39</v>
      </c>
      <c r="X547" s="21">
        <v>21.84</v>
      </c>
      <c r="Y547" s="22" t="s">
        <v>33</v>
      </c>
      <c r="Z547" s="14" t="s">
        <v>5838</v>
      </c>
      <c r="AA547" s="24"/>
      <c r="AB547" s="14"/>
      <c r="AC547" s="14"/>
      <c r="AD547" s="25"/>
      <c r="AE547" s="26"/>
      <c r="AF547" s="27"/>
      <c r="AG547" s="28"/>
      <c r="AH547" s="28"/>
      <c r="AI547" s="28"/>
      <c r="AJ547" s="28"/>
      <c r="AK547" s="28"/>
      <c r="AL547" s="28"/>
      <c r="AM547" s="28"/>
      <c r="AN547" s="28"/>
      <c r="AO547" s="28"/>
      <c r="AP547" s="88"/>
      <c r="AQ547" s="88"/>
      <c r="AR547" s="88"/>
      <c r="AS547" s="88"/>
      <c r="AT547" s="88"/>
      <c r="AU547" s="88"/>
      <c r="AV547" s="88"/>
      <c r="AW547" s="88"/>
      <c r="AX547" s="88"/>
      <c r="AY547" s="88"/>
      <c r="AZ547" s="88"/>
      <c r="BA547" s="88"/>
      <c r="BB547" s="88"/>
      <c r="BC547" s="88"/>
      <c r="BD547" s="88"/>
      <c r="BE547" s="88"/>
      <c r="BF547" s="88"/>
      <c r="BG547" s="88"/>
      <c r="BH547" s="88"/>
      <c r="BI547" s="88"/>
      <c r="BJ547" s="88"/>
      <c r="BK547" s="88"/>
      <c r="BL547" s="88"/>
      <c r="BM547" s="88"/>
      <c r="BN547" s="88"/>
      <c r="BO547" s="88"/>
      <c r="BP547" s="88"/>
      <c r="BQ547" s="88"/>
      <c r="BR547" s="88"/>
      <c r="BS547" s="88"/>
      <c r="BT547" s="88"/>
      <c r="BU547" s="88"/>
      <c r="BV547" s="88"/>
      <c r="BW547" s="88"/>
      <c r="BX547" s="88"/>
      <c r="BY547" s="88"/>
      <c r="BZ547" s="88"/>
      <c r="CA547" s="88"/>
      <c r="CB547" s="88"/>
      <c r="CC547" s="88"/>
      <c r="CD547" s="88"/>
      <c r="CE547" s="88"/>
      <c r="CF547" s="88"/>
      <c r="CG547" s="88"/>
      <c r="CH547" s="88"/>
      <c r="CI547" s="88"/>
      <c r="CJ547" s="88"/>
      <c r="CK547" s="88"/>
      <c r="CL547" s="88"/>
      <c r="CM547" s="88"/>
      <c r="CN547" s="88"/>
      <c r="CO547" s="88"/>
      <c r="CP547" s="88"/>
      <c r="CQ547" s="88"/>
      <c r="CR547" s="88"/>
      <c r="CS547" s="88"/>
      <c r="CT547" s="88"/>
      <c r="CU547" s="88"/>
      <c r="CV547" s="88"/>
      <c r="CW547" s="88"/>
      <c r="CX547" s="88"/>
      <c r="CY547" s="88"/>
      <c r="CZ547" s="88"/>
      <c r="DA547" s="88"/>
      <c r="DB547" s="88"/>
      <c r="DC547" s="88"/>
      <c r="DD547" s="88"/>
      <c r="DE547" s="88"/>
      <c r="DF547" s="88"/>
      <c r="DG547" s="88"/>
      <c r="DH547" s="88"/>
      <c r="DI547" s="88"/>
      <c r="DJ547" s="88"/>
      <c r="DK547" s="88"/>
      <c r="DL547" s="88"/>
      <c r="DM547" s="88"/>
      <c r="DN547" s="88"/>
      <c r="DO547" s="88"/>
      <c r="DP547" s="88"/>
      <c r="DQ547" s="88"/>
      <c r="DR547" s="88"/>
      <c r="DS547" s="88"/>
      <c r="DT547" s="88"/>
      <c r="DU547" s="88"/>
      <c r="DV547" s="88"/>
      <c r="DW547" s="88"/>
      <c r="DX547" s="88"/>
      <c r="DY547" s="88"/>
      <c r="DZ547" s="88"/>
      <c r="EA547" s="88"/>
      <c r="EB547" s="88"/>
      <c r="EC547" s="88"/>
      <c r="ED547" s="88"/>
      <c r="EE547" s="88"/>
      <c r="EF547" s="88"/>
      <c r="EG547" s="88"/>
      <c r="EH547" s="88"/>
      <c r="EI547" s="88"/>
      <c r="EJ547" s="88"/>
      <c r="EK547" s="88"/>
      <c r="EL547" s="88"/>
      <c r="EM547" s="88"/>
      <c r="EN547" s="88"/>
      <c r="EO547" s="88"/>
      <c r="EP547" s="88"/>
      <c r="EQ547" s="88"/>
      <c r="ER547" s="88"/>
      <c r="ES547" s="88"/>
      <c r="ET547" s="88"/>
      <c r="EU547" s="88"/>
      <c r="EV547" s="88"/>
      <c r="EW547" s="88"/>
      <c r="EX547" s="88"/>
      <c r="EY547" s="88"/>
      <c r="EZ547" s="88"/>
      <c r="FA547" s="88"/>
      <c r="FB547" s="88"/>
      <c r="FC547" s="88"/>
      <c r="FD547" s="88"/>
      <c r="FE547" s="88"/>
      <c r="FF547" s="88"/>
      <c r="FG547" s="88"/>
      <c r="FH547" s="88"/>
      <c r="FI547" s="88"/>
      <c r="FJ547" s="88"/>
      <c r="FK547" s="88"/>
      <c r="FL547" s="88"/>
      <c r="FM547" s="88"/>
      <c r="FN547" s="88"/>
      <c r="FO547" s="88"/>
      <c r="FP547" s="88"/>
      <c r="FQ547" s="88"/>
      <c r="FR547" s="88"/>
      <c r="FS547" s="88"/>
      <c r="FT547" s="88"/>
      <c r="FU547" s="88"/>
      <c r="FV547" s="88"/>
      <c r="FW547" s="88"/>
      <c r="FX547" s="88"/>
      <c r="FY547" s="88"/>
      <c r="FZ547" s="88"/>
      <c r="GA547" s="88"/>
      <c r="GB547" s="88"/>
      <c r="GC547" s="88"/>
      <c r="GD547" s="88"/>
      <c r="GE547" s="88"/>
      <c r="GF547" s="88"/>
      <c r="GG547" s="88"/>
      <c r="GH547" s="88"/>
      <c r="GI547" s="88"/>
      <c r="GJ547" s="88"/>
      <c r="GK547" s="88"/>
      <c r="GL547" s="88"/>
      <c r="GM547" s="88"/>
      <c r="GN547" s="88"/>
      <c r="GO547" s="88"/>
      <c r="GP547" s="88"/>
      <c r="GQ547" s="88"/>
      <c r="GR547" s="88"/>
      <c r="GS547" s="88"/>
      <c r="GT547" s="88"/>
      <c r="GU547" s="88"/>
      <c r="GV547" s="88"/>
      <c r="GW547" s="88"/>
      <c r="GX547" s="88"/>
      <c r="GY547" s="88"/>
      <c r="GZ547" s="88"/>
      <c r="HA547" s="88"/>
      <c r="HB547" s="88"/>
      <c r="HC547" s="88"/>
      <c r="HD547" s="88"/>
      <c r="HE547" s="88"/>
      <c r="HF547" s="88"/>
      <c r="HG547" s="88"/>
      <c r="HH547" s="88"/>
      <c r="HI547" s="88"/>
      <c r="HJ547" s="88"/>
      <c r="HK547" s="88"/>
      <c r="HL547" s="88"/>
      <c r="HM547" s="88"/>
      <c r="HN547" s="88"/>
      <c r="HO547" s="88"/>
      <c r="HP547" s="88"/>
      <c r="HQ547" s="88"/>
      <c r="HR547" s="88"/>
      <c r="HS547" s="88"/>
      <c r="HT547" s="88"/>
      <c r="HU547" s="88"/>
      <c r="HV547" s="88"/>
      <c r="HW547" s="88"/>
      <c r="HX547" s="88"/>
      <c r="HY547" s="88"/>
      <c r="HZ547" s="88"/>
      <c r="IA547" s="88"/>
      <c r="IB547" s="88"/>
      <c r="IC547" s="88"/>
      <c r="ID547" s="88"/>
      <c r="IE547" s="88"/>
      <c r="IF547" s="88"/>
      <c r="IG547" s="88"/>
      <c r="IH547" s="88"/>
      <c r="II547" s="88"/>
      <c r="IJ547" s="88"/>
      <c r="IK547" s="88"/>
      <c r="IL547" s="88"/>
      <c r="IM547" s="88"/>
      <c r="IN547" s="88"/>
      <c r="IO547" s="88"/>
      <c r="IP547" s="88"/>
      <c r="IQ547" s="88"/>
      <c r="IR547" s="88"/>
      <c r="IS547" s="88"/>
      <c r="IT547" s="88"/>
      <c r="IU547" s="88"/>
      <c r="IV547" s="88"/>
      <c r="IW547" s="88"/>
      <c r="IX547" s="88"/>
      <c r="IY547" s="88"/>
      <c r="IZ547" s="88"/>
      <c r="JA547" s="88"/>
      <c r="JB547" s="88"/>
      <c r="JC547" s="88"/>
      <c r="JD547" s="88"/>
      <c r="JE547" s="88"/>
      <c r="JF547" s="88"/>
      <c r="JG547" s="88"/>
      <c r="JH547" s="88"/>
      <c r="JI547" s="88"/>
      <c r="JJ547" s="88"/>
      <c r="JK547" s="88"/>
      <c r="JL547" s="88"/>
      <c r="JM547" s="88"/>
      <c r="JN547" s="88"/>
      <c r="JO547" s="88"/>
      <c r="JP547" s="88"/>
      <c r="JQ547" s="88"/>
      <c r="JR547" s="88"/>
      <c r="JS547" s="88"/>
      <c r="JT547" s="88"/>
      <c r="JU547" s="88"/>
      <c r="JV547" s="88"/>
      <c r="JW547" s="88"/>
      <c r="JX547" s="88"/>
      <c r="JY547" s="88"/>
      <c r="JZ547" s="88"/>
      <c r="KA547" s="88"/>
      <c r="KB547" s="88"/>
      <c r="KC547" s="88"/>
      <c r="KD547" s="88"/>
      <c r="KE547" s="88"/>
      <c r="KF547" s="88"/>
      <c r="KG547" s="88"/>
      <c r="KH547" s="88"/>
      <c r="KI547" s="88"/>
      <c r="KJ547" s="88"/>
      <c r="KK547" s="88"/>
      <c r="KL547" s="88"/>
      <c r="KM547" s="88"/>
      <c r="KN547" s="88"/>
      <c r="KO547" s="88"/>
      <c r="KP547" s="88"/>
      <c r="KQ547" s="88"/>
      <c r="KR547" s="88"/>
      <c r="KS547" s="88"/>
      <c r="KT547" s="88"/>
      <c r="KU547" s="88"/>
      <c r="KV547" s="88"/>
      <c r="KW547" s="88"/>
      <c r="KX547" s="88"/>
      <c r="KY547" s="88"/>
      <c r="KZ547" s="88"/>
      <c r="LA547" s="88"/>
      <c r="LB547" s="88"/>
      <c r="LC547" s="88"/>
      <c r="LD547" s="88"/>
      <c r="LE547" s="88"/>
      <c r="LF547" s="88"/>
      <c r="LG547" s="88"/>
      <c r="LH547" s="88"/>
      <c r="LI547" s="88"/>
      <c r="LJ547" s="88"/>
      <c r="LK547" s="88"/>
      <c r="LL547" s="88"/>
      <c r="LM547" s="88"/>
      <c r="LN547" s="88"/>
      <c r="LO547" s="88"/>
      <c r="LP547" s="88"/>
      <c r="LQ547" s="88"/>
      <c r="LR547" s="88"/>
      <c r="LS547" s="88"/>
      <c r="LT547" s="88"/>
      <c r="LU547" s="88"/>
      <c r="LV547" s="88"/>
      <c r="LW547" s="88"/>
      <c r="LX547" s="88"/>
      <c r="LY547" s="88"/>
      <c r="LZ547" s="88"/>
      <c r="MA547" s="88"/>
      <c r="MB547" s="88"/>
      <c r="MC547" s="88"/>
      <c r="MD547" s="88"/>
      <c r="ME547" s="88"/>
      <c r="MF547" s="88"/>
      <c r="MG547" s="88"/>
      <c r="MH547" s="88"/>
      <c r="MI547" s="88"/>
      <c r="MJ547" s="88"/>
      <c r="MK547" s="88"/>
      <c r="ML547" s="88"/>
      <c r="MM547" s="88"/>
      <c r="MN547" s="88"/>
      <c r="MO547" s="88"/>
      <c r="MP547" s="88"/>
      <c r="MQ547" s="88"/>
      <c r="MR547" s="88"/>
      <c r="MS547" s="88"/>
      <c r="MT547" s="88"/>
      <c r="MU547" s="88"/>
      <c r="MV547" s="88"/>
      <c r="MW547" s="88"/>
      <c r="MX547" s="88"/>
      <c r="MY547" s="88"/>
      <c r="MZ547" s="88"/>
      <c r="NA547" s="88"/>
      <c r="NB547" s="88"/>
      <c r="NC547" s="88"/>
      <c r="ND547" s="88"/>
      <c r="NE547" s="88"/>
    </row>
    <row r="548" spans="1:369" ht="16.5" customHeight="1">
      <c r="A548" s="12" t="s">
        <v>6557</v>
      </c>
      <c r="B548" s="12"/>
      <c r="C548" s="30"/>
      <c r="D548" s="12"/>
      <c r="E548" s="35" t="s">
        <v>6615</v>
      </c>
      <c r="F548" s="14" t="s">
        <v>6616</v>
      </c>
      <c r="G548" s="14" t="s">
        <v>6617</v>
      </c>
      <c r="H548" s="15" t="s">
        <v>6590</v>
      </c>
      <c r="I548" s="15">
        <v>3</v>
      </c>
      <c r="J548" s="15">
        <v>0</v>
      </c>
      <c r="K548" s="15">
        <v>0</v>
      </c>
      <c r="L548" s="16" t="s">
        <v>6583</v>
      </c>
      <c r="M548" s="16"/>
      <c r="N548" s="16" t="s">
        <v>2626</v>
      </c>
      <c r="O548" s="17">
        <v>195</v>
      </c>
      <c r="P548" s="17">
        <v>0</v>
      </c>
      <c r="Q548" s="17">
        <v>0</v>
      </c>
      <c r="R548" s="18" t="s">
        <v>6566</v>
      </c>
      <c r="S548" s="19">
        <v>60</v>
      </c>
      <c r="T548" s="19">
        <v>110</v>
      </c>
      <c r="U548" s="19">
        <v>1.0909090909090908</v>
      </c>
      <c r="V548" s="19">
        <v>100.83333333333334</v>
      </c>
      <c r="W548" s="20">
        <v>0.12</v>
      </c>
      <c r="X548" s="21">
        <v>70.199999999999989</v>
      </c>
      <c r="Y548" s="22" t="s">
        <v>33</v>
      </c>
      <c r="Z548" s="14" t="s">
        <v>5838</v>
      </c>
      <c r="AA548" s="24"/>
      <c r="AB548" s="14"/>
      <c r="AC548" s="14"/>
      <c r="AD548" s="25"/>
      <c r="AE548" s="26"/>
      <c r="AF548" s="27"/>
      <c r="AG548" s="28"/>
      <c r="AH548" s="28"/>
      <c r="AI548" s="28"/>
      <c r="AJ548" s="28"/>
      <c r="AK548" s="28"/>
      <c r="AL548" s="28"/>
      <c r="AM548" s="28"/>
      <c r="AN548" s="28"/>
      <c r="AO548" s="28"/>
      <c r="AP548" s="88"/>
      <c r="AQ548" s="88"/>
      <c r="AR548" s="88"/>
      <c r="AS548" s="88"/>
      <c r="AT548" s="88"/>
      <c r="AU548" s="88"/>
      <c r="AV548" s="88"/>
      <c r="AW548" s="88"/>
      <c r="AX548" s="88"/>
      <c r="AY548" s="88"/>
      <c r="AZ548" s="88"/>
      <c r="BA548" s="88"/>
      <c r="BB548" s="88"/>
      <c r="BC548" s="88"/>
      <c r="BD548" s="88"/>
      <c r="BE548" s="88"/>
      <c r="BF548" s="88"/>
      <c r="BG548" s="88"/>
      <c r="BH548" s="88"/>
      <c r="BI548" s="88"/>
      <c r="BJ548" s="88"/>
      <c r="BK548" s="88"/>
      <c r="BL548" s="88"/>
      <c r="BM548" s="88"/>
      <c r="BN548" s="88"/>
      <c r="BO548" s="88"/>
      <c r="BP548" s="88"/>
      <c r="BQ548" s="88"/>
      <c r="BR548" s="88"/>
      <c r="BS548" s="88"/>
      <c r="BT548" s="88"/>
      <c r="BU548" s="88"/>
      <c r="BV548" s="88"/>
      <c r="BW548" s="88"/>
      <c r="BX548" s="88"/>
      <c r="BY548" s="88"/>
      <c r="BZ548" s="88"/>
      <c r="CA548" s="88"/>
      <c r="CB548" s="88"/>
      <c r="CC548" s="88"/>
      <c r="CD548" s="88"/>
      <c r="CE548" s="88"/>
      <c r="CF548" s="88"/>
      <c r="CG548" s="88"/>
      <c r="CH548" s="88"/>
      <c r="CI548" s="88"/>
      <c r="CJ548" s="88"/>
      <c r="CK548" s="88"/>
      <c r="CL548" s="88"/>
      <c r="CM548" s="88"/>
      <c r="CN548" s="88"/>
      <c r="CO548" s="88"/>
      <c r="CP548" s="88"/>
      <c r="CQ548" s="88"/>
      <c r="CR548" s="88"/>
      <c r="CS548" s="88"/>
      <c r="CT548" s="88"/>
      <c r="CU548" s="88"/>
      <c r="CV548" s="88"/>
      <c r="CW548" s="88"/>
      <c r="CX548" s="88"/>
      <c r="CY548" s="88"/>
      <c r="CZ548" s="88"/>
      <c r="DA548" s="88"/>
      <c r="DB548" s="88"/>
      <c r="DC548" s="88"/>
      <c r="DD548" s="88"/>
      <c r="DE548" s="88"/>
      <c r="DF548" s="88"/>
      <c r="DG548" s="88"/>
      <c r="DH548" s="88"/>
      <c r="DI548" s="88"/>
      <c r="DJ548" s="88"/>
      <c r="DK548" s="88"/>
      <c r="DL548" s="88"/>
      <c r="DM548" s="88"/>
      <c r="DN548" s="88"/>
      <c r="DO548" s="88"/>
      <c r="DP548" s="88"/>
      <c r="DQ548" s="88"/>
      <c r="DR548" s="88"/>
      <c r="DS548" s="88"/>
      <c r="DT548" s="88"/>
      <c r="DU548" s="88"/>
      <c r="DV548" s="88"/>
      <c r="DW548" s="88"/>
      <c r="DX548" s="88"/>
      <c r="DY548" s="88"/>
      <c r="DZ548" s="88"/>
      <c r="EA548" s="88"/>
      <c r="EB548" s="88"/>
      <c r="EC548" s="88"/>
      <c r="ED548" s="88"/>
      <c r="EE548" s="88"/>
      <c r="EF548" s="88"/>
      <c r="EG548" s="88"/>
      <c r="EH548" s="88"/>
      <c r="EI548" s="88"/>
      <c r="EJ548" s="88"/>
      <c r="EK548" s="88"/>
      <c r="EL548" s="88"/>
      <c r="EM548" s="88"/>
      <c r="EN548" s="88"/>
      <c r="EO548" s="88"/>
      <c r="EP548" s="88"/>
      <c r="EQ548" s="88"/>
      <c r="ER548" s="88"/>
      <c r="ES548" s="88"/>
      <c r="ET548" s="88"/>
      <c r="EU548" s="88"/>
      <c r="EV548" s="88"/>
      <c r="EW548" s="88"/>
      <c r="EX548" s="88"/>
      <c r="EY548" s="88"/>
      <c r="EZ548" s="88"/>
      <c r="FA548" s="88"/>
      <c r="FB548" s="88"/>
      <c r="FC548" s="88"/>
      <c r="FD548" s="88"/>
      <c r="FE548" s="88"/>
      <c r="FF548" s="88"/>
      <c r="FG548" s="88"/>
      <c r="FH548" s="88"/>
      <c r="FI548" s="88"/>
      <c r="FJ548" s="88"/>
      <c r="FK548" s="88"/>
      <c r="FL548" s="88"/>
      <c r="FM548" s="88"/>
      <c r="FN548" s="88"/>
      <c r="FO548" s="88"/>
      <c r="FP548" s="88"/>
      <c r="FQ548" s="88"/>
      <c r="FR548" s="88"/>
      <c r="FS548" s="88"/>
      <c r="FT548" s="88"/>
      <c r="FU548" s="88"/>
      <c r="FV548" s="88"/>
      <c r="FW548" s="88"/>
      <c r="FX548" s="88"/>
      <c r="FY548" s="88"/>
      <c r="FZ548" s="88"/>
      <c r="GA548" s="88"/>
      <c r="GB548" s="88"/>
      <c r="GC548" s="88"/>
      <c r="GD548" s="88"/>
      <c r="GE548" s="88"/>
      <c r="GF548" s="88"/>
      <c r="GG548" s="88"/>
      <c r="GH548" s="88"/>
      <c r="GI548" s="88"/>
      <c r="GJ548" s="88"/>
      <c r="GK548" s="88"/>
      <c r="GL548" s="88"/>
      <c r="GM548" s="88"/>
      <c r="GN548" s="88"/>
      <c r="GO548" s="88"/>
      <c r="GP548" s="88"/>
      <c r="GQ548" s="88"/>
      <c r="GR548" s="88"/>
      <c r="GS548" s="88"/>
      <c r="GT548" s="88"/>
      <c r="GU548" s="88"/>
      <c r="GV548" s="88"/>
      <c r="GW548" s="88"/>
      <c r="GX548" s="88"/>
      <c r="GY548" s="88"/>
      <c r="GZ548" s="88"/>
      <c r="HA548" s="88"/>
      <c r="HB548" s="88"/>
      <c r="HC548" s="88"/>
      <c r="HD548" s="88"/>
      <c r="HE548" s="88"/>
      <c r="HF548" s="88"/>
      <c r="HG548" s="88"/>
      <c r="HH548" s="88"/>
      <c r="HI548" s="88"/>
      <c r="HJ548" s="88"/>
      <c r="HK548" s="88"/>
      <c r="HL548" s="88"/>
      <c r="HM548" s="88"/>
      <c r="HN548" s="88"/>
      <c r="HO548" s="88"/>
      <c r="HP548" s="88"/>
      <c r="HQ548" s="88"/>
      <c r="HR548" s="88"/>
      <c r="HS548" s="88"/>
      <c r="HT548" s="88"/>
      <c r="HU548" s="88"/>
      <c r="HV548" s="88"/>
      <c r="HW548" s="88"/>
      <c r="HX548" s="88"/>
      <c r="HY548" s="88"/>
      <c r="HZ548" s="88"/>
      <c r="IA548" s="88"/>
      <c r="IB548" s="88"/>
      <c r="IC548" s="88"/>
      <c r="ID548" s="88"/>
      <c r="IE548" s="88"/>
      <c r="IF548" s="88"/>
      <c r="IG548" s="88"/>
      <c r="IH548" s="88"/>
      <c r="II548" s="88"/>
      <c r="IJ548" s="88"/>
      <c r="IK548" s="88"/>
      <c r="IL548" s="88"/>
      <c r="IM548" s="88"/>
      <c r="IN548" s="88"/>
      <c r="IO548" s="88"/>
      <c r="IP548" s="88"/>
      <c r="IQ548" s="88"/>
      <c r="IR548" s="88"/>
      <c r="IS548" s="88"/>
      <c r="IT548" s="88"/>
      <c r="IU548" s="88"/>
      <c r="IV548" s="88"/>
      <c r="IW548" s="88"/>
      <c r="IX548" s="88"/>
      <c r="IY548" s="88"/>
      <c r="IZ548" s="88"/>
      <c r="JA548" s="88"/>
      <c r="JB548" s="88"/>
      <c r="JC548" s="88"/>
      <c r="JD548" s="88"/>
      <c r="JE548" s="88"/>
      <c r="JF548" s="88"/>
      <c r="JG548" s="88"/>
      <c r="JH548" s="88"/>
      <c r="JI548" s="88"/>
      <c r="JJ548" s="88"/>
      <c r="JK548" s="88"/>
      <c r="JL548" s="88"/>
      <c r="JM548" s="88"/>
      <c r="JN548" s="88"/>
      <c r="JO548" s="88"/>
      <c r="JP548" s="88"/>
      <c r="JQ548" s="88"/>
      <c r="JR548" s="88"/>
      <c r="JS548" s="88"/>
      <c r="JT548" s="88"/>
      <c r="JU548" s="88"/>
      <c r="JV548" s="88"/>
      <c r="JW548" s="88"/>
      <c r="JX548" s="88"/>
      <c r="JY548" s="88"/>
      <c r="JZ548" s="88"/>
      <c r="KA548" s="88"/>
      <c r="KB548" s="88"/>
      <c r="KC548" s="88"/>
      <c r="KD548" s="88"/>
      <c r="KE548" s="88"/>
      <c r="KF548" s="88"/>
      <c r="KG548" s="88"/>
      <c r="KH548" s="88"/>
      <c r="KI548" s="88"/>
      <c r="KJ548" s="88"/>
      <c r="KK548" s="88"/>
      <c r="KL548" s="88"/>
      <c r="KM548" s="88"/>
      <c r="KN548" s="88"/>
      <c r="KO548" s="88"/>
      <c r="KP548" s="88"/>
      <c r="KQ548" s="88"/>
      <c r="KR548" s="88"/>
      <c r="KS548" s="88"/>
      <c r="KT548" s="88"/>
      <c r="KU548" s="88"/>
      <c r="KV548" s="88"/>
      <c r="KW548" s="88"/>
      <c r="KX548" s="88"/>
      <c r="KY548" s="88"/>
      <c r="KZ548" s="88"/>
      <c r="LA548" s="88"/>
      <c r="LB548" s="88"/>
      <c r="LC548" s="88"/>
      <c r="LD548" s="88"/>
      <c r="LE548" s="88"/>
      <c r="LF548" s="88"/>
      <c r="LG548" s="88"/>
      <c r="LH548" s="88"/>
      <c r="LI548" s="88"/>
      <c r="LJ548" s="88"/>
      <c r="LK548" s="88"/>
      <c r="LL548" s="88"/>
      <c r="LM548" s="88"/>
      <c r="LN548" s="88"/>
      <c r="LO548" s="88"/>
      <c r="LP548" s="88"/>
      <c r="LQ548" s="88"/>
      <c r="LR548" s="88"/>
      <c r="LS548" s="88"/>
      <c r="LT548" s="88"/>
      <c r="LU548" s="88"/>
      <c r="LV548" s="88"/>
      <c r="LW548" s="88"/>
      <c r="LX548" s="88"/>
      <c r="LY548" s="88"/>
      <c r="LZ548" s="88"/>
      <c r="MA548" s="88"/>
      <c r="MB548" s="88"/>
      <c r="MC548" s="88"/>
      <c r="MD548" s="88"/>
      <c r="ME548" s="88"/>
      <c r="MF548" s="88"/>
      <c r="MG548" s="88"/>
      <c r="MH548" s="88"/>
      <c r="MI548" s="88"/>
      <c r="MJ548" s="88"/>
      <c r="MK548" s="88"/>
      <c r="ML548" s="88"/>
      <c r="MM548" s="88"/>
      <c r="MN548" s="88"/>
      <c r="MO548" s="88"/>
      <c r="MP548" s="88"/>
      <c r="MQ548" s="88"/>
      <c r="MR548" s="88"/>
      <c r="MS548" s="88"/>
      <c r="MT548" s="88"/>
      <c r="MU548" s="88"/>
      <c r="MV548" s="88"/>
      <c r="MW548" s="88"/>
      <c r="MX548" s="88"/>
      <c r="MY548" s="88"/>
      <c r="MZ548" s="88"/>
      <c r="NA548" s="88"/>
      <c r="NB548" s="88"/>
      <c r="NC548" s="88"/>
      <c r="ND548" s="88"/>
      <c r="NE548" s="88"/>
    </row>
    <row r="549" spans="1:369" ht="16.5" customHeight="1">
      <c r="A549" s="12" t="s">
        <v>6557</v>
      </c>
      <c r="B549" s="12"/>
      <c r="C549" s="30"/>
      <c r="D549" s="12"/>
      <c r="E549" s="35" t="s">
        <v>6701</v>
      </c>
      <c r="F549" s="14" t="s">
        <v>6122</v>
      </c>
      <c r="G549" s="14" t="s">
        <v>6122</v>
      </c>
      <c r="H549" s="15" t="s">
        <v>6568</v>
      </c>
      <c r="I549" s="15">
        <v>2</v>
      </c>
      <c r="J549" s="15">
        <v>0</v>
      </c>
      <c r="K549" s="15">
        <v>0</v>
      </c>
      <c r="L549" s="16" t="s">
        <v>6688</v>
      </c>
      <c r="M549" s="16"/>
      <c r="N549" s="16" t="s">
        <v>305</v>
      </c>
      <c r="O549" s="17">
        <v>56</v>
      </c>
      <c r="P549" s="17">
        <v>0</v>
      </c>
      <c r="Q549" s="17">
        <v>0</v>
      </c>
      <c r="R549" s="18" t="s">
        <v>6566</v>
      </c>
      <c r="S549" s="19">
        <v>60</v>
      </c>
      <c r="T549" s="19">
        <v>110</v>
      </c>
      <c r="U549" s="19">
        <v>3.8181818181818183</v>
      </c>
      <c r="V549" s="19">
        <v>28.809523809523807</v>
      </c>
      <c r="W549" s="20">
        <v>0.42</v>
      </c>
      <c r="X549" s="21">
        <v>47.04</v>
      </c>
      <c r="Y549" s="22" t="s">
        <v>33</v>
      </c>
      <c r="Z549" s="14" t="s">
        <v>5838</v>
      </c>
      <c r="AA549" s="24"/>
      <c r="AB549" s="14"/>
      <c r="AC549" s="14"/>
      <c r="AD549" s="25"/>
      <c r="AE549" s="26"/>
      <c r="AF549" s="27"/>
      <c r="AG549" s="28"/>
      <c r="AH549" s="28"/>
      <c r="AI549" s="28"/>
      <c r="AJ549" s="28"/>
      <c r="AK549" s="28"/>
      <c r="AL549" s="28"/>
      <c r="AM549" s="28"/>
      <c r="AN549" s="28"/>
      <c r="AO549" s="28"/>
      <c r="AP549" s="88"/>
      <c r="AQ549" s="88"/>
      <c r="AR549" s="88"/>
      <c r="AS549" s="88"/>
      <c r="AT549" s="88"/>
      <c r="AU549" s="88"/>
      <c r="AV549" s="88"/>
      <c r="AW549" s="88"/>
      <c r="AX549" s="88"/>
      <c r="AY549" s="88"/>
      <c r="AZ549" s="88"/>
      <c r="BA549" s="88"/>
      <c r="BB549" s="88"/>
      <c r="BC549" s="88"/>
      <c r="BD549" s="88"/>
      <c r="BE549" s="88"/>
      <c r="BF549" s="88"/>
      <c r="BG549" s="88"/>
      <c r="BH549" s="88"/>
      <c r="BI549" s="88"/>
      <c r="BJ549" s="88"/>
      <c r="BK549" s="88"/>
      <c r="BL549" s="88"/>
      <c r="BM549" s="88"/>
      <c r="BN549" s="88"/>
      <c r="BO549" s="88"/>
      <c r="BP549" s="88"/>
      <c r="BQ549" s="88"/>
      <c r="BR549" s="88"/>
      <c r="BS549" s="88"/>
      <c r="BT549" s="88"/>
      <c r="BU549" s="88"/>
      <c r="BV549" s="88"/>
      <c r="BW549" s="88"/>
      <c r="BX549" s="88"/>
      <c r="BY549" s="88"/>
      <c r="BZ549" s="88"/>
      <c r="CA549" s="88"/>
      <c r="CB549" s="88"/>
      <c r="CC549" s="88"/>
      <c r="CD549" s="88"/>
      <c r="CE549" s="88"/>
      <c r="CF549" s="88"/>
      <c r="CG549" s="88"/>
      <c r="CH549" s="88"/>
      <c r="CI549" s="88"/>
      <c r="CJ549" s="88"/>
      <c r="CK549" s="88"/>
      <c r="CL549" s="88"/>
      <c r="CM549" s="88"/>
      <c r="CN549" s="88"/>
      <c r="CO549" s="88"/>
      <c r="CP549" s="88"/>
      <c r="CQ549" s="88"/>
      <c r="CR549" s="88"/>
      <c r="CS549" s="88"/>
      <c r="CT549" s="88"/>
      <c r="CU549" s="88"/>
      <c r="CV549" s="88"/>
      <c r="CW549" s="88"/>
      <c r="CX549" s="88"/>
      <c r="CY549" s="88"/>
      <c r="CZ549" s="88"/>
      <c r="DA549" s="88"/>
      <c r="DB549" s="88"/>
      <c r="DC549" s="88"/>
      <c r="DD549" s="88"/>
      <c r="DE549" s="88"/>
      <c r="DF549" s="88"/>
      <c r="DG549" s="88"/>
      <c r="DH549" s="88"/>
      <c r="DI549" s="88"/>
      <c r="DJ549" s="88"/>
      <c r="DK549" s="88"/>
      <c r="DL549" s="88"/>
      <c r="DM549" s="88"/>
      <c r="DN549" s="88"/>
      <c r="DO549" s="88"/>
      <c r="DP549" s="88"/>
      <c r="DQ549" s="88"/>
      <c r="DR549" s="88"/>
      <c r="DS549" s="88"/>
      <c r="DT549" s="88"/>
      <c r="DU549" s="88"/>
      <c r="DV549" s="88"/>
      <c r="DW549" s="88"/>
      <c r="DX549" s="88"/>
      <c r="DY549" s="88"/>
      <c r="DZ549" s="88"/>
      <c r="EA549" s="88"/>
      <c r="EB549" s="88"/>
      <c r="EC549" s="88"/>
      <c r="ED549" s="88"/>
      <c r="EE549" s="88"/>
      <c r="EF549" s="88"/>
      <c r="EG549" s="88"/>
      <c r="EH549" s="88"/>
      <c r="EI549" s="88"/>
      <c r="EJ549" s="88"/>
      <c r="EK549" s="88"/>
      <c r="EL549" s="88"/>
      <c r="EM549" s="88"/>
      <c r="EN549" s="88"/>
      <c r="EO549" s="88"/>
      <c r="EP549" s="88"/>
      <c r="EQ549" s="88"/>
      <c r="ER549" s="88"/>
      <c r="ES549" s="88"/>
      <c r="ET549" s="88"/>
      <c r="EU549" s="88"/>
      <c r="EV549" s="88"/>
      <c r="EW549" s="88"/>
      <c r="EX549" s="88"/>
      <c r="EY549" s="88"/>
      <c r="EZ549" s="88"/>
      <c r="FA549" s="88"/>
      <c r="FB549" s="88"/>
      <c r="FC549" s="88"/>
      <c r="FD549" s="88"/>
      <c r="FE549" s="88"/>
      <c r="FF549" s="88"/>
      <c r="FG549" s="88"/>
      <c r="FH549" s="88"/>
      <c r="FI549" s="88"/>
      <c r="FJ549" s="88"/>
      <c r="FK549" s="88"/>
      <c r="FL549" s="88"/>
      <c r="FM549" s="88"/>
      <c r="FN549" s="88"/>
      <c r="FO549" s="88"/>
      <c r="FP549" s="88"/>
      <c r="FQ549" s="88"/>
      <c r="FR549" s="88"/>
      <c r="FS549" s="88"/>
      <c r="FT549" s="88"/>
      <c r="FU549" s="88"/>
      <c r="FV549" s="88"/>
      <c r="FW549" s="88"/>
      <c r="FX549" s="88"/>
      <c r="FY549" s="88"/>
      <c r="FZ549" s="88"/>
      <c r="GA549" s="88"/>
      <c r="GB549" s="88"/>
      <c r="GC549" s="88"/>
      <c r="GD549" s="88"/>
      <c r="GE549" s="88"/>
      <c r="GF549" s="88"/>
      <c r="GG549" s="88"/>
      <c r="GH549" s="88"/>
      <c r="GI549" s="88"/>
      <c r="GJ549" s="88"/>
      <c r="GK549" s="88"/>
      <c r="GL549" s="88"/>
      <c r="GM549" s="88"/>
      <c r="GN549" s="88"/>
      <c r="GO549" s="88"/>
      <c r="GP549" s="88"/>
      <c r="GQ549" s="88"/>
      <c r="GR549" s="88"/>
      <c r="GS549" s="88"/>
      <c r="GT549" s="88"/>
      <c r="GU549" s="88"/>
      <c r="GV549" s="88"/>
      <c r="GW549" s="88"/>
      <c r="GX549" s="88"/>
      <c r="GY549" s="88"/>
      <c r="GZ549" s="88"/>
      <c r="HA549" s="88"/>
      <c r="HB549" s="88"/>
      <c r="HC549" s="88"/>
      <c r="HD549" s="88"/>
      <c r="HE549" s="88"/>
      <c r="HF549" s="88"/>
      <c r="HG549" s="88"/>
      <c r="HH549" s="88"/>
      <c r="HI549" s="88"/>
      <c r="HJ549" s="88"/>
      <c r="HK549" s="88"/>
      <c r="HL549" s="88"/>
      <c r="HM549" s="88"/>
      <c r="HN549" s="88"/>
      <c r="HO549" s="88"/>
      <c r="HP549" s="88"/>
      <c r="HQ549" s="88"/>
      <c r="HR549" s="88"/>
      <c r="HS549" s="88"/>
      <c r="HT549" s="88"/>
      <c r="HU549" s="88"/>
      <c r="HV549" s="88"/>
      <c r="HW549" s="88"/>
      <c r="HX549" s="88"/>
      <c r="HY549" s="88"/>
      <c r="HZ549" s="88"/>
      <c r="IA549" s="88"/>
      <c r="IB549" s="88"/>
      <c r="IC549" s="88"/>
      <c r="ID549" s="88"/>
      <c r="IE549" s="88"/>
      <c r="IF549" s="88"/>
      <c r="IG549" s="88"/>
      <c r="IH549" s="88"/>
      <c r="II549" s="88"/>
      <c r="IJ549" s="88"/>
      <c r="IK549" s="88"/>
      <c r="IL549" s="88"/>
      <c r="IM549" s="88"/>
      <c r="IN549" s="88"/>
      <c r="IO549" s="88"/>
      <c r="IP549" s="88"/>
      <c r="IQ549" s="88"/>
      <c r="IR549" s="88"/>
      <c r="IS549" s="88"/>
      <c r="IT549" s="88"/>
      <c r="IU549" s="88"/>
      <c r="IV549" s="88"/>
      <c r="IW549" s="88"/>
      <c r="IX549" s="88"/>
      <c r="IY549" s="88"/>
      <c r="IZ549" s="88"/>
      <c r="JA549" s="88"/>
      <c r="JB549" s="88"/>
      <c r="JC549" s="88"/>
      <c r="JD549" s="88"/>
      <c r="JE549" s="88"/>
      <c r="JF549" s="88"/>
      <c r="JG549" s="88"/>
      <c r="JH549" s="88"/>
      <c r="JI549" s="88"/>
      <c r="JJ549" s="88"/>
      <c r="JK549" s="88"/>
      <c r="JL549" s="88"/>
      <c r="JM549" s="88"/>
      <c r="JN549" s="88"/>
      <c r="JO549" s="88"/>
      <c r="JP549" s="88"/>
      <c r="JQ549" s="88"/>
      <c r="JR549" s="88"/>
      <c r="JS549" s="88"/>
      <c r="JT549" s="88"/>
      <c r="JU549" s="88"/>
      <c r="JV549" s="88"/>
      <c r="JW549" s="88"/>
      <c r="JX549" s="88"/>
      <c r="JY549" s="88"/>
      <c r="JZ549" s="88"/>
      <c r="KA549" s="88"/>
      <c r="KB549" s="88"/>
      <c r="KC549" s="88"/>
      <c r="KD549" s="88"/>
      <c r="KE549" s="88"/>
      <c r="KF549" s="88"/>
      <c r="KG549" s="88"/>
      <c r="KH549" s="88"/>
      <c r="KI549" s="88"/>
      <c r="KJ549" s="88"/>
      <c r="KK549" s="88"/>
      <c r="KL549" s="88"/>
      <c r="KM549" s="88"/>
      <c r="KN549" s="88"/>
      <c r="KO549" s="88"/>
      <c r="KP549" s="88"/>
      <c r="KQ549" s="88"/>
      <c r="KR549" s="88"/>
      <c r="KS549" s="88"/>
      <c r="KT549" s="88"/>
      <c r="KU549" s="88"/>
      <c r="KV549" s="88"/>
      <c r="KW549" s="88"/>
      <c r="KX549" s="88"/>
      <c r="KY549" s="88"/>
      <c r="KZ549" s="88"/>
      <c r="LA549" s="88"/>
      <c r="LB549" s="88"/>
      <c r="LC549" s="88"/>
      <c r="LD549" s="88"/>
      <c r="LE549" s="88"/>
      <c r="LF549" s="88"/>
      <c r="LG549" s="88"/>
      <c r="LH549" s="88"/>
      <c r="LI549" s="88"/>
      <c r="LJ549" s="88"/>
      <c r="LK549" s="88"/>
      <c r="LL549" s="88"/>
      <c r="LM549" s="88"/>
      <c r="LN549" s="88"/>
      <c r="LO549" s="88"/>
      <c r="LP549" s="88"/>
      <c r="LQ549" s="88"/>
      <c r="LR549" s="88"/>
      <c r="LS549" s="88"/>
      <c r="LT549" s="88"/>
      <c r="LU549" s="88"/>
      <c r="LV549" s="88"/>
      <c r="LW549" s="88"/>
      <c r="LX549" s="88"/>
      <c r="LY549" s="88"/>
      <c r="LZ549" s="88"/>
      <c r="MA549" s="88"/>
      <c r="MB549" s="88"/>
      <c r="MC549" s="88"/>
      <c r="MD549" s="88"/>
      <c r="ME549" s="88"/>
      <c r="MF549" s="88"/>
      <c r="MG549" s="88"/>
      <c r="MH549" s="88"/>
      <c r="MI549" s="88"/>
      <c r="MJ549" s="88"/>
      <c r="MK549" s="88"/>
      <c r="ML549" s="88"/>
      <c r="MM549" s="88"/>
      <c r="MN549" s="88"/>
      <c r="MO549" s="88"/>
      <c r="MP549" s="88"/>
      <c r="MQ549" s="88"/>
      <c r="MR549" s="88"/>
      <c r="MS549" s="88"/>
      <c r="MT549" s="88"/>
      <c r="MU549" s="88"/>
      <c r="MV549" s="88"/>
      <c r="MW549" s="88"/>
      <c r="MX549" s="88"/>
      <c r="MY549" s="88"/>
      <c r="MZ549" s="88"/>
      <c r="NA549" s="88"/>
      <c r="NB549" s="88"/>
      <c r="NC549" s="88"/>
      <c r="ND549" s="88"/>
      <c r="NE549" s="88"/>
    </row>
    <row r="550" spans="1:369" ht="16.5" customHeight="1">
      <c r="A550" s="12" t="s">
        <v>6557</v>
      </c>
      <c r="B550" s="12"/>
      <c r="C550" s="30"/>
      <c r="D550" s="12"/>
      <c r="E550" s="35" t="s">
        <v>6702</v>
      </c>
      <c r="F550" s="14" t="s">
        <v>6122</v>
      </c>
      <c r="G550" s="14" t="s">
        <v>6122</v>
      </c>
      <c r="H550" s="15" t="s">
        <v>6568</v>
      </c>
      <c r="I550" s="15">
        <v>14</v>
      </c>
      <c r="J550" s="15">
        <v>0</v>
      </c>
      <c r="K550" s="15">
        <v>0</v>
      </c>
      <c r="L550" s="16" t="s">
        <v>6688</v>
      </c>
      <c r="M550" s="16"/>
      <c r="N550" s="16" t="s">
        <v>305</v>
      </c>
      <c r="O550" s="17">
        <v>56</v>
      </c>
      <c r="P550" s="17">
        <v>0</v>
      </c>
      <c r="Q550" s="17">
        <v>0</v>
      </c>
      <c r="R550" s="18" t="s">
        <v>6566</v>
      </c>
      <c r="S550" s="19">
        <v>60</v>
      </c>
      <c r="T550" s="19">
        <v>110</v>
      </c>
      <c r="U550" s="19">
        <v>3.8181818181818183</v>
      </c>
      <c r="V550" s="19">
        <v>28.809523809523807</v>
      </c>
      <c r="W550" s="20">
        <v>0.42</v>
      </c>
      <c r="X550" s="21">
        <v>329.28</v>
      </c>
      <c r="Y550" s="22" t="s">
        <v>33</v>
      </c>
      <c r="Z550" s="14" t="s">
        <v>5838</v>
      </c>
      <c r="AA550" s="24"/>
      <c r="AB550" s="14"/>
      <c r="AC550" s="14"/>
      <c r="AD550" s="25"/>
      <c r="AE550" s="26"/>
      <c r="AF550" s="27"/>
      <c r="AG550" s="28"/>
      <c r="AH550" s="28"/>
      <c r="AI550" s="28"/>
      <c r="AJ550" s="28"/>
      <c r="AK550" s="28"/>
      <c r="AL550" s="28"/>
      <c r="AM550" s="28"/>
      <c r="AN550" s="28"/>
      <c r="AO550" s="28"/>
      <c r="AP550" s="88"/>
      <c r="AQ550" s="88"/>
      <c r="AR550" s="88"/>
      <c r="AS550" s="88"/>
      <c r="AT550" s="88"/>
      <c r="AU550" s="88"/>
      <c r="AV550" s="88"/>
      <c r="AW550" s="88"/>
      <c r="AX550" s="88"/>
      <c r="AY550" s="88"/>
      <c r="AZ550" s="88"/>
      <c r="BA550" s="88"/>
      <c r="BB550" s="88"/>
      <c r="BC550" s="88"/>
      <c r="BD550" s="88"/>
      <c r="BE550" s="88"/>
      <c r="BF550" s="88"/>
      <c r="BG550" s="88"/>
      <c r="BH550" s="88"/>
      <c r="BI550" s="88"/>
      <c r="BJ550" s="88"/>
      <c r="BK550" s="88"/>
      <c r="BL550" s="88"/>
      <c r="BM550" s="88"/>
      <c r="BN550" s="88"/>
      <c r="BO550" s="88"/>
      <c r="BP550" s="88"/>
      <c r="BQ550" s="88"/>
      <c r="BR550" s="88"/>
      <c r="BS550" s="88"/>
      <c r="BT550" s="88"/>
      <c r="BU550" s="88"/>
      <c r="BV550" s="88"/>
      <c r="BW550" s="88"/>
      <c r="BX550" s="88"/>
      <c r="BY550" s="88"/>
      <c r="BZ550" s="88"/>
      <c r="CA550" s="88"/>
      <c r="CB550" s="88"/>
      <c r="CC550" s="88"/>
      <c r="CD550" s="88"/>
      <c r="CE550" s="88"/>
      <c r="CF550" s="88"/>
      <c r="CG550" s="88"/>
      <c r="CH550" s="88"/>
      <c r="CI550" s="88"/>
      <c r="CJ550" s="88"/>
      <c r="CK550" s="88"/>
      <c r="CL550" s="88"/>
      <c r="CM550" s="88"/>
      <c r="CN550" s="88"/>
      <c r="CO550" s="88"/>
      <c r="CP550" s="88"/>
      <c r="CQ550" s="88"/>
      <c r="CR550" s="88"/>
      <c r="CS550" s="88"/>
      <c r="CT550" s="88"/>
      <c r="CU550" s="88"/>
      <c r="CV550" s="88"/>
      <c r="CW550" s="88"/>
      <c r="CX550" s="88"/>
      <c r="CY550" s="88"/>
      <c r="CZ550" s="88"/>
      <c r="DA550" s="88"/>
      <c r="DB550" s="88"/>
      <c r="DC550" s="88"/>
      <c r="DD550" s="88"/>
      <c r="DE550" s="88"/>
      <c r="DF550" s="88"/>
      <c r="DG550" s="88"/>
      <c r="DH550" s="88"/>
      <c r="DI550" s="88"/>
      <c r="DJ550" s="88"/>
      <c r="DK550" s="88"/>
      <c r="DL550" s="88"/>
      <c r="DM550" s="88"/>
      <c r="DN550" s="88"/>
      <c r="DO550" s="88"/>
      <c r="DP550" s="88"/>
      <c r="DQ550" s="88"/>
      <c r="DR550" s="88"/>
      <c r="DS550" s="88"/>
      <c r="DT550" s="88"/>
      <c r="DU550" s="88"/>
      <c r="DV550" s="88"/>
      <c r="DW550" s="88"/>
      <c r="DX550" s="88"/>
      <c r="DY550" s="88"/>
      <c r="DZ550" s="88"/>
      <c r="EA550" s="88"/>
      <c r="EB550" s="88"/>
      <c r="EC550" s="88"/>
      <c r="ED550" s="88"/>
      <c r="EE550" s="88"/>
      <c r="EF550" s="88"/>
      <c r="EG550" s="88"/>
      <c r="EH550" s="88"/>
      <c r="EI550" s="88"/>
      <c r="EJ550" s="88"/>
      <c r="EK550" s="88"/>
      <c r="EL550" s="88"/>
      <c r="EM550" s="88"/>
      <c r="EN550" s="88"/>
      <c r="EO550" s="88"/>
      <c r="EP550" s="88"/>
      <c r="EQ550" s="88"/>
      <c r="ER550" s="88"/>
      <c r="ES550" s="88"/>
      <c r="ET550" s="88"/>
      <c r="EU550" s="88"/>
      <c r="EV550" s="88"/>
      <c r="EW550" s="88"/>
      <c r="EX550" s="88"/>
      <c r="EY550" s="88"/>
      <c r="EZ550" s="88"/>
      <c r="FA550" s="88"/>
      <c r="FB550" s="88"/>
      <c r="FC550" s="88"/>
      <c r="FD550" s="88"/>
      <c r="FE550" s="88"/>
      <c r="FF550" s="88"/>
      <c r="FG550" s="88"/>
      <c r="FH550" s="88"/>
      <c r="FI550" s="88"/>
      <c r="FJ550" s="88"/>
      <c r="FK550" s="88"/>
      <c r="FL550" s="88"/>
      <c r="FM550" s="88"/>
      <c r="FN550" s="88"/>
      <c r="FO550" s="88"/>
      <c r="FP550" s="88"/>
      <c r="FQ550" s="88"/>
      <c r="FR550" s="88"/>
      <c r="FS550" s="88"/>
      <c r="FT550" s="88"/>
      <c r="FU550" s="88"/>
      <c r="FV550" s="88"/>
      <c r="FW550" s="88"/>
      <c r="FX550" s="88"/>
      <c r="FY550" s="88"/>
      <c r="FZ550" s="88"/>
      <c r="GA550" s="88"/>
      <c r="GB550" s="88"/>
      <c r="GC550" s="88"/>
      <c r="GD550" s="88"/>
      <c r="GE550" s="88"/>
      <c r="GF550" s="88"/>
      <c r="GG550" s="88"/>
      <c r="GH550" s="88"/>
      <c r="GI550" s="88"/>
      <c r="GJ550" s="88"/>
      <c r="GK550" s="88"/>
      <c r="GL550" s="88"/>
      <c r="GM550" s="88"/>
      <c r="GN550" s="88"/>
      <c r="GO550" s="88"/>
      <c r="GP550" s="88"/>
      <c r="GQ550" s="88"/>
      <c r="GR550" s="88"/>
      <c r="GS550" s="88"/>
      <c r="GT550" s="88"/>
      <c r="GU550" s="88"/>
      <c r="GV550" s="88"/>
      <c r="GW550" s="88"/>
      <c r="GX550" s="88"/>
      <c r="GY550" s="88"/>
      <c r="GZ550" s="88"/>
      <c r="HA550" s="88"/>
      <c r="HB550" s="88"/>
      <c r="HC550" s="88"/>
      <c r="HD550" s="88"/>
      <c r="HE550" s="88"/>
      <c r="HF550" s="88"/>
      <c r="HG550" s="88"/>
      <c r="HH550" s="88"/>
      <c r="HI550" s="88"/>
      <c r="HJ550" s="88"/>
      <c r="HK550" s="88"/>
      <c r="HL550" s="88"/>
      <c r="HM550" s="88"/>
      <c r="HN550" s="88"/>
      <c r="HO550" s="88"/>
      <c r="HP550" s="88"/>
      <c r="HQ550" s="88"/>
      <c r="HR550" s="88"/>
      <c r="HS550" s="88"/>
      <c r="HT550" s="88"/>
      <c r="HU550" s="88"/>
      <c r="HV550" s="88"/>
      <c r="HW550" s="88"/>
      <c r="HX550" s="88"/>
      <c r="HY550" s="88"/>
      <c r="HZ550" s="88"/>
      <c r="IA550" s="88"/>
      <c r="IB550" s="88"/>
      <c r="IC550" s="88"/>
      <c r="ID550" s="88"/>
      <c r="IE550" s="88"/>
      <c r="IF550" s="88"/>
      <c r="IG550" s="88"/>
      <c r="IH550" s="88"/>
      <c r="II550" s="88"/>
      <c r="IJ550" s="88"/>
      <c r="IK550" s="88"/>
      <c r="IL550" s="88"/>
      <c r="IM550" s="88"/>
      <c r="IN550" s="88"/>
      <c r="IO550" s="88"/>
      <c r="IP550" s="88"/>
      <c r="IQ550" s="88"/>
      <c r="IR550" s="88"/>
      <c r="IS550" s="88"/>
      <c r="IT550" s="88"/>
      <c r="IU550" s="88"/>
      <c r="IV550" s="88"/>
      <c r="IW550" s="88"/>
      <c r="IX550" s="88"/>
      <c r="IY550" s="88"/>
      <c r="IZ550" s="88"/>
      <c r="JA550" s="88"/>
      <c r="JB550" s="88"/>
      <c r="JC550" s="88"/>
      <c r="JD550" s="88"/>
      <c r="JE550" s="88"/>
      <c r="JF550" s="88"/>
      <c r="JG550" s="88"/>
      <c r="JH550" s="88"/>
      <c r="JI550" s="88"/>
      <c r="JJ550" s="88"/>
      <c r="JK550" s="88"/>
      <c r="JL550" s="88"/>
      <c r="JM550" s="88"/>
      <c r="JN550" s="88"/>
      <c r="JO550" s="88"/>
      <c r="JP550" s="88"/>
      <c r="JQ550" s="88"/>
      <c r="JR550" s="88"/>
      <c r="JS550" s="88"/>
      <c r="JT550" s="88"/>
      <c r="JU550" s="88"/>
      <c r="JV550" s="88"/>
      <c r="JW550" s="88"/>
      <c r="JX550" s="88"/>
      <c r="JY550" s="88"/>
      <c r="JZ550" s="88"/>
      <c r="KA550" s="88"/>
      <c r="KB550" s="88"/>
      <c r="KC550" s="88"/>
      <c r="KD550" s="88"/>
      <c r="KE550" s="88"/>
      <c r="KF550" s="88"/>
      <c r="KG550" s="88"/>
      <c r="KH550" s="88"/>
      <c r="KI550" s="88"/>
      <c r="KJ550" s="88"/>
      <c r="KK550" s="88"/>
      <c r="KL550" s="88"/>
      <c r="KM550" s="88"/>
      <c r="KN550" s="88"/>
      <c r="KO550" s="88"/>
      <c r="KP550" s="88"/>
      <c r="KQ550" s="88"/>
      <c r="KR550" s="88"/>
      <c r="KS550" s="88"/>
      <c r="KT550" s="88"/>
      <c r="KU550" s="88"/>
      <c r="KV550" s="88"/>
      <c r="KW550" s="88"/>
      <c r="KX550" s="88"/>
      <c r="KY550" s="88"/>
      <c r="KZ550" s="88"/>
      <c r="LA550" s="88"/>
      <c r="LB550" s="88"/>
      <c r="LC550" s="88"/>
      <c r="LD550" s="88"/>
      <c r="LE550" s="88"/>
      <c r="LF550" s="88"/>
      <c r="LG550" s="88"/>
      <c r="LH550" s="88"/>
      <c r="LI550" s="88"/>
      <c r="LJ550" s="88"/>
      <c r="LK550" s="88"/>
      <c r="LL550" s="88"/>
      <c r="LM550" s="88"/>
      <c r="LN550" s="88"/>
      <c r="LO550" s="88"/>
      <c r="LP550" s="88"/>
      <c r="LQ550" s="88"/>
      <c r="LR550" s="88"/>
      <c r="LS550" s="88"/>
      <c r="LT550" s="88"/>
      <c r="LU550" s="88"/>
      <c r="LV550" s="88"/>
      <c r="LW550" s="88"/>
      <c r="LX550" s="88"/>
      <c r="LY550" s="88"/>
      <c r="LZ550" s="88"/>
      <c r="MA550" s="88"/>
      <c r="MB550" s="88"/>
      <c r="MC550" s="88"/>
      <c r="MD550" s="88"/>
      <c r="ME550" s="88"/>
      <c r="MF550" s="88"/>
      <c r="MG550" s="88"/>
      <c r="MH550" s="88"/>
      <c r="MI550" s="88"/>
      <c r="MJ550" s="88"/>
      <c r="MK550" s="88"/>
      <c r="ML550" s="88"/>
      <c r="MM550" s="88"/>
      <c r="MN550" s="88"/>
      <c r="MO550" s="88"/>
      <c r="MP550" s="88"/>
      <c r="MQ550" s="88"/>
      <c r="MR550" s="88"/>
      <c r="MS550" s="88"/>
      <c r="MT550" s="88"/>
      <c r="MU550" s="88"/>
      <c r="MV550" s="88"/>
      <c r="MW550" s="88"/>
      <c r="MX550" s="88"/>
      <c r="MY550" s="88"/>
      <c r="MZ550" s="88"/>
      <c r="NA550" s="88"/>
      <c r="NB550" s="88"/>
      <c r="NC550" s="88"/>
      <c r="ND550" s="88"/>
      <c r="NE550" s="88"/>
    </row>
    <row r="551" spans="1:369" ht="16.5" customHeight="1">
      <c r="A551" s="12" t="s">
        <v>6557</v>
      </c>
      <c r="B551" s="12"/>
      <c r="C551" s="30"/>
      <c r="D551" s="12"/>
      <c r="E551" s="35" t="s">
        <v>174</v>
      </c>
      <c r="F551" s="14" t="s">
        <v>175</v>
      </c>
      <c r="G551" s="14" t="s">
        <v>176</v>
      </c>
      <c r="H551" s="15" t="s">
        <v>6598</v>
      </c>
      <c r="I551" s="15">
        <v>1</v>
      </c>
      <c r="J551" s="15">
        <v>0</v>
      </c>
      <c r="K551" s="15">
        <v>0</v>
      </c>
      <c r="L551" s="16" t="s">
        <v>6707</v>
      </c>
      <c r="M551" s="16"/>
      <c r="N551" s="16" t="s">
        <v>45</v>
      </c>
      <c r="O551" s="17">
        <v>45</v>
      </c>
      <c r="P551" s="17">
        <v>0</v>
      </c>
      <c r="Q551" s="17">
        <v>0</v>
      </c>
      <c r="R551" s="18" t="s">
        <v>6566</v>
      </c>
      <c r="S551" s="19">
        <v>60</v>
      </c>
      <c r="T551" s="19">
        <v>110</v>
      </c>
      <c r="U551" s="19">
        <v>5</v>
      </c>
      <c r="V551" s="19">
        <v>22</v>
      </c>
      <c r="W551" s="20">
        <v>0.55000000000000004</v>
      </c>
      <c r="X551" s="21">
        <v>24.750000000000004</v>
      </c>
      <c r="Y551" s="22" t="s">
        <v>33</v>
      </c>
      <c r="Z551" s="14" t="s">
        <v>5838</v>
      </c>
      <c r="AA551" s="24"/>
      <c r="AB551" s="14"/>
      <c r="AC551" s="14"/>
      <c r="AD551" s="25"/>
      <c r="AE551" s="26"/>
      <c r="AF551" s="27"/>
      <c r="AP551" s="88"/>
      <c r="AQ551" s="88"/>
      <c r="AR551" s="88"/>
      <c r="AS551" s="88"/>
      <c r="AT551" s="88"/>
      <c r="AU551" s="88"/>
      <c r="AV551" s="88"/>
      <c r="AW551" s="88"/>
      <c r="AX551" s="88"/>
      <c r="AY551" s="88"/>
      <c r="AZ551" s="88"/>
      <c r="BA551" s="88"/>
      <c r="BB551" s="88"/>
      <c r="BC551" s="88"/>
      <c r="BD551" s="88"/>
      <c r="BE551" s="88"/>
      <c r="BF551" s="88"/>
      <c r="BG551" s="88"/>
      <c r="BH551" s="88"/>
      <c r="BI551" s="88"/>
      <c r="BJ551" s="88"/>
      <c r="BK551" s="88"/>
      <c r="BL551" s="88"/>
      <c r="BM551" s="88"/>
      <c r="BN551" s="88"/>
      <c r="BO551" s="88"/>
      <c r="BP551" s="88"/>
      <c r="BQ551" s="88"/>
      <c r="BR551" s="88"/>
      <c r="BS551" s="88"/>
      <c r="BT551" s="88"/>
      <c r="BU551" s="88"/>
      <c r="BV551" s="88"/>
      <c r="BW551" s="88"/>
      <c r="BX551" s="88"/>
      <c r="BY551" s="88"/>
      <c r="BZ551" s="88"/>
      <c r="CA551" s="88"/>
      <c r="CB551" s="88"/>
      <c r="CC551" s="88"/>
      <c r="CD551" s="88"/>
      <c r="CE551" s="88"/>
      <c r="CF551" s="88"/>
      <c r="CG551" s="88"/>
      <c r="CH551" s="88"/>
      <c r="CI551" s="88"/>
      <c r="CJ551" s="88"/>
      <c r="CK551" s="88"/>
      <c r="CL551" s="88"/>
      <c r="CM551" s="88"/>
      <c r="CN551" s="88"/>
      <c r="CO551" s="88"/>
      <c r="CP551" s="88"/>
      <c r="CQ551" s="88"/>
      <c r="CR551" s="88"/>
      <c r="CS551" s="88"/>
      <c r="CT551" s="88"/>
      <c r="CU551" s="88"/>
      <c r="CV551" s="88"/>
      <c r="CW551" s="88"/>
      <c r="CX551" s="88"/>
      <c r="CY551" s="88"/>
      <c r="CZ551" s="88"/>
      <c r="DA551" s="88"/>
      <c r="DB551" s="88"/>
      <c r="DC551" s="88"/>
      <c r="DD551" s="88"/>
      <c r="DE551" s="88"/>
      <c r="DF551" s="88"/>
      <c r="DG551" s="88"/>
      <c r="DH551" s="88"/>
      <c r="DI551" s="88"/>
      <c r="DJ551" s="88"/>
      <c r="DK551" s="88"/>
      <c r="DL551" s="88"/>
      <c r="DM551" s="88"/>
      <c r="DN551" s="88"/>
      <c r="DO551" s="88"/>
      <c r="DP551" s="88"/>
      <c r="DQ551" s="88"/>
      <c r="DR551" s="88"/>
      <c r="DS551" s="88"/>
      <c r="DT551" s="88"/>
      <c r="DU551" s="88"/>
      <c r="DV551" s="88"/>
      <c r="DW551" s="88"/>
      <c r="DX551" s="88"/>
      <c r="DY551" s="88"/>
      <c r="DZ551" s="88"/>
      <c r="EA551" s="88"/>
      <c r="EB551" s="88"/>
      <c r="EC551" s="88"/>
      <c r="ED551" s="88"/>
      <c r="EE551" s="88"/>
      <c r="EF551" s="88"/>
      <c r="EG551" s="88"/>
      <c r="EH551" s="88"/>
      <c r="EI551" s="88"/>
      <c r="EJ551" s="88"/>
      <c r="EK551" s="88"/>
      <c r="EL551" s="88"/>
      <c r="EM551" s="88"/>
      <c r="EN551" s="88"/>
      <c r="EO551" s="88"/>
      <c r="EP551" s="88"/>
      <c r="EQ551" s="88"/>
      <c r="ER551" s="88"/>
      <c r="ES551" s="88"/>
      <c r="ET551" s="88"/>
      <c r="EU551" s="88"/>
      <c r="EV551" s="88"/>
      <c r="EW551" s="88"/>
      <c r="EX551" s="88"/>
      <c r="EY551" s="88"/>
      <c r="EZ551" s="88"/>
      <c r="FA551" s="88"/>
      <c r="FB551" s="88"/>
      <c r="FC551" s="88"/>
      <c r="FD551" s="88"/>
      <c r="FE551" s="88"/>
      <c r="FF551" s="88"/>
      <c r="FG551" s="88"/>
      <c r="FH551" s="88"/>
      <c r="FI551" s="88"/>
      <c r="FJ551" s="88"/>
      <c r="FK551" s="88"/>
      <c r="FL551" s="88"/>
      <c r="FM551" s="88"/>
      <c r="FN551" s="88"/>
      <c r="FO551" s="88"/>
      <c r="FP551" s="88"/>
      <c r="FQ551" s="88"/>
      <c r="FR551" s="88"/>
      <c r="FS551" s="88"/>
      <c r="FT551" s="88"/>
      <c r="FU551" s="88"/>
      <c r="FV551" s="88"/>
      <c r="FW551" s="88"/>
      <c r="FX551" s="88"/>
      <c r="FY551" s="88"/>
      <c r="FZ551" s="88"/>
      <c r="GA551" s="88"/>
      <c r="GB551" s="88"/>
      <c r="GC551" s="88"/>
      <c r="GD551" s="88"/>
      <c r="GE551" s="88"/>
      <c r="GF551" s="88"/>
      <c r="GG551" s="88"/>
      <c r="GH551" s="88"/>
      <c r="GI551" s="88"/>
      <c r="GJ551" s="88"/>
      <c r="GK551" s="88"/>
      <c r="GL551" s="88"/>
      <c r="GM551" s="88"/>
      <c r="GN551" s="88"/>
      <c r="GO551" s="88"/>
      <c r="GP551" s="88"/>
      <c r="GQ551" s="88"/>
      <c r="GR551" s="88"/>
      <c r="GS551" s="88"/>
      <c r="GT551" s="88"/>
      <c r="GU551" s="88"/>
      <c r="GV551" s="88"/>
      <c r="GW551" s="88"/>
      <c r="GX551" s="88"/>
      <c r="GY551" s="88"/>
      <c r="GZ551" s="88"/>
      <c r="HA551" s="88"/>
      <c r="HB551" s="88"/>
      <c r="HC551" s="88"/>
      <c r="HD551" s="88"/>
      <c r="HE551" s="88"/>
      <c r="HF551" s="88"/>
      <c r="HG551" s="88"/>
      <c r="HH551" s="88"/>
      <c r="HI551" s="88"/>
      <c r="HJ551" s="88"/>
      <c r="HK551" s="88"/>
      <c r="HL551" s="88"/>
      <c r="HM551" s="88"/>
      <c r="HN551" s="88"/>
      <c r="HO551" s="88"/>
      <c r="HP551" s="88"/>
      <c r="HQ551" s="88"/>
      <c r="HR551" s="88"/>
      <c r="HS551" s="88"/>
      <c r="HT551" s="88"/>
      <c r="HU551" s="88"/>
      <c r="HV551" s="88"/>
      <c r="HW551" s="88"/>
      <c r="HX551" s="88"/>
      <c r="HY551" s="88"/>
      <c r="HZ551" s="88"/>
      <c r="IA551" s="88"/>
      <c r="IB551" s="88"/>
      <c r="IC551" s="88"/>
      <c r="ID551" s="88"/>
      <c r="IE551" s="88"/>
      <c r="IF551" s="88"/>
      <c r="IG551" s="88"/>
      <c r="IH551" s="88"/>
      <c r="II551" s="88"/>
      <c r="IJ551" s="88"/>
      <c r="IK551" s="88"/>
      <c r="IL551" s="88"/>
      <c r="IM551" s="88"/>
      <c r="IN551" s="88"/>
      <c r="IO551" s="88"/>
      <c r="IP551" s="88"/>
      <c r="IQ551" s="88"/>
      <c r="IR551" s="88"/>
      <c r="IS551" s="88"/>
      <c r="IT551" s="88"/>
      <c r="IU551" s="88"/>
      <c r="IV551" s="88"/>
      <c r="IW551" s="88"/>
      <c r="IX551" s="88"/>
      <c r="IY551" s="88"/>
      <c r="IZ551" s="88"/>
      <c r="JA551" s="88"/>
      <c r="JB551" s="88"/>
      <c r="JC551" s="88"/>
      <c r="JD551" s="88"/>
      <c r="JE551" s="88"/>
      <c r="JF551" s="88"/>
      <c r="JG551" s="88"/>
      <c r="JH551" s="88"/>
      <c r="JI551" s="88"/>
      <c r="JJ551" s="88"/>
      <c r="JK551" s="88"/>
      <c r="JL551" s="88"/>
      <c r="JM551" s="88"/>
      <c r="JN551" s="88"/>
      <c r="JO551" s="88"/>
      <c r="JP551" s="88"/>
      <c r="JQ551" s="88"/>
      <c r="JR551" s="88"/>
      <c r="JS551" s="88"/>
      <c r="JT551" s="88"/>
      <c r="JU551" s="88"/>
      <c r="JV551" s="88"/>
      <c r="JW551" s="88"/>
      <c r="JX551" s="88"/>
      <c r="JY551" s="88"/>
      <c r="JZ551" s="88"/>
      <c r="KA551" s="88"/>
      <c r="KB551" s="88"/>
      <c r="KC551" s="88"/>
      <c r="KD551" s="88"/>
      <c r="KE551" s="88"/>
      <c r="KF551" s="88"/>
      <c r="KG551" s="88"/>
      <c r="KH551" s="88"/>
      <c r="KI551" s="88"/>
      <c r="KJ551" s="88"/>
      <c r="KK551" s="88"/>
      <c r="KL551" s="88"/>
      <c r="KM551" s="88"/>
      <c r="KN551" s="88"/>
      <c r="KO551" s="88"/>
      <c r="KP551" s="88"/>
      <c r="KQ551" s="88"/>
      <c r="KR551" s="88"/>
      <c r="KS551" s="88"/>
      <c r="KT551" s="88"/>
      <c r="KU551" s="88"/>
      <c r="KV551" s="88"/>
      <c r="KW551" s="88"/>
      <c r="KX551" s="88"/>
      <c r="KY551" s="88"/>
      <c r="KZ551" s="88"/>
      <c r="LA551" s="88"/>
      <c r="LB551" s="88"/>
      <c r="LC551" s="88"/>
      <c r="LD551" s="88"/>
      <c r="LE551" s="88"/>
      <c r="LF551" s="88"/>
      <c r="LG551" s="88"/>
      <c r="LH551" s="88"/>
      <c r="LI551" s="88"/>
      <c r="LJ551" s="88"/>
      <c r="LK551" s="88"/>
      <c r="LL551" s="88"/>
      <c r="LM551" s="88"/>
      <c r="LN551" s="88"/>
      <c r="LO551" s="88"/>
      <c r="LP551" s="88"/>
      <c r="LQ551" s="88"/>
      <c r="LR551" s="88"/>
      <c r="LS551" s="88"/>
      <c r="LT551" s="88"/>
      <c r="LU551" s="88"/>
      <c r="LV551" s="88"/>
      <c r="LW551" s="88"/>
      <c r="LX551" s="88"/>
      <c r="LY551" s="88"/>
      <c r="LZ551" s="88"/>
      <c r="MA551" s="88"/>
      <c r="MB551" s="88"/>
      <c r="MC551" s="88"/>
      <c r="MD551" s="88"/>
      <c r="ME551" s="88"/>
      <c r="MF551" s="88"/>
      <c r="MG551" s="88"/>
      <c r="MH551" s="88"/>
      <c r="MI551" s="88"/>
      <c r="MJ551" s="88"/>
      <c r="MK551" s="88"/>
      <c r="ML551" s="88"/>
      <c r="MM551" s="88"/>
      <c r="MN551" s="88"/>
      <c r="MO551" s="88"/>
      <c r="MP551" s="88"/>
      <c r="MQ551" s="88"/>
      <c r="MR551" s="88"/>
      <c r="MS551" s="88"/>
      <c r="MT551" s="88"/>
      <c r="MU551" s="88"/>
      <c r="MV551" s="88"/>
      <c r="MW551" s="88"/>
      <c r="MX551" s="88"/>
      <c r="MY551" s="88"/>
      <c r="MZ551" s="88"/>
      <c r="NA551" s="88"/>
      <c r="NB551" s="88"/>
      <c r="NC551" s="88"/>
      <c r="ND551" s="88"/>
      <c r="NE551" s="88"/>
    </row>
    <row r="552" spans="1:369" ht="16.5" customHeight="1">
      <c r="A552" s="12" t="s">
        <v>6557</v>
      </c>
      <c r="B552" s="12"/>
      <c r="C552" s="30"/>
      <c r="D552" s="12"/>
      <c r="E552" s="35" t="s">
        <v>180</v>
      </c>
      <c r="F552" s="14" t="s">
        <v>3419</v>
      </c>
      <c r="G552" s="14" t="s">
        <v>6784</v>
      </c>
      <c r="H552" s="15" t="s">
        <v>5560</v>
      </c>
      <c r="I552" s="15">
        <v>1</v>
      </c>
      <c r="J552" s="15">
        <v>0</v>
      </c>
      <c r="K552" s="15">
        <v>0</v>
      </c>
      <c r="L552" s="16" t="s">
        <v>5535</v>
      </c>
      <c r="M552" s="16"/>
      <c r="N552" s="16" t="s">
        <v>45</v>
      </c>
      <c r="O552" s="17">
        <v>32</v>
      </c>
      <c r="P552" s="17">
        <v>0</v>
      </c>
      <c r="Q552" s="17">
        <v>0</v>
      </c>
      <c r="R552" s="18" t="s">
        <v>6566</v>
      </c>
      <c r="S552" s="19">
        <v>60</v>
      </c>
      <c r="T552" s="19">
        <v>110</v>
      </c>
      <c r="U552" s="19">
        <v>7.2727272727272725</v>
      </c>
      <c r="V552" s="19">
        <v>15.125</v>
      </c>
      <c r="W552" s="20">
        <v>0.8</v>
      </c>
      <c r="X552" s="21">
        <v>25.6</v>
      </c>
      <c r="Y552" s="22" t="s">
        <v>33</v>
      </c>
      <c r="Z552" s="14" t="s">
        <v>5838</v>
      </c>
      <c r="AA552" s="24"/>
      <c r="AB552" s="14"/>
      <c r="AC552" s="14"/>
      <c r="AD552" s="25"/>
      <c r="AE552" s="26"/>
      <c r="AF552" s="27"/>
    </row>
    <row r="553" spans="1:369" ht="16.5" customHeight="1">
      <c r="A553" s="12" t="s">
        <v>6557</v>
      </c>
      <c r="B553" s="12"/>
      <c r="C553" s="30"/>
      <c r="D553" s="12"/>
      <c r="E553" s="35" t="s">
        <v>99</v>
      </c>
      <c r="F553" s="14" t="s">
        <v>36</v>
      </c>
      <c r="G553" s="14" t="s">
        <v>329</v>
      </c>
      <c r="H553" s="15" t="s">
        <v>6565</v>
      </c>
      <c r="I553" s="15">
        <v>67</v>
      </c>
      <c r="J553" s="15">
        <v>0</v>
      </c>
      <c r="K553" s="15">
        <v>0</v>
      </c>
      <c r="L553" s="16" t="s">
        <v>6778</v>
      </c>
      <c r="M553" s="16"/>
      <c r="N553" s="16" t="s">
        <v>45</v>
      </c>
      <c r="O553" s="17">
        <v>1290</v>
      </c>
      <c r="P553" s="17">
        <v>0</v>
      </c>
      <c r="Q553" s="17">
        <v>0</v>
      </c>
      <c r="R553" s="18" t="s">
        <v>6566</v>
      </c>
      <c r="S553" s="19" t="s">
        <v>89</v>
      </c>
      <c r="T553" s="19">
        <v>110</v>
      </c>
      <c r="U553" s="19">
        <v>0.18181818181818182</v>
      </c>
      <c r="V553" s="19">
        <v>605</v>
      </c>
      <c r="W553" s="20">
        <v>0.02</v>
      </c>
      <c r="X553" s="21">
        <v>1728.6000000000001</v>
      </c>
      <c r="Y553" s="22" t="s">
        <v>33</v>
      </c>
      <c r="Z553" s="14" t="s">
        <v>5838</v>
      </c>
      <c r="AA553" s="24"/>
      <c r="AB553" s="14"/>
      <c r="AC553" s="14"/>
      <c r="AD553" s="25"/>
      <c r="AE553" s="26"/>
      <c r="AF553" s="27"/>
    </row>
    <row r="554" spans="1:369" ht="16.5" customHeight="1">
      <c r="A554" s="12" t="s">
        <v>6557</v>
      </c>
      <c r="B554" s="12"/>
      <c r="C554" s="30"/>
      <c r="D554" s="12"/>
      <c r="E554" s="35" t="s">
        <v>6732</v>
      </c>
      <c r="F554" s="14" t="s">
        <v>6122</v>
      </c>
      <c r="G554" s="14" t="s">
        <v>6122</v>
      </c>
      <c r="H554" s="15" t="s">
        <v>6733</v>
      </c>
      <c r="I554" s="15">
        <v>6</v>
      </c>
      <c r="J554" s="15">
        <v>0</v>
      </c>
      <c r="K554" s="15">
        <v>0</v>
      </c>
      <c r="L554" s="16" t="s">
        <v>6729</v>
      </c>
      <c r="M554" s="16"/>
      <c r="N554" s="16" t="s">
        <v>45</v>
      </c>
      <c r="O554" s="17">
        <v>120</v>
      </c>
      <c r="P554" s="17">
        <v>0</v>
      </c>
      <c r="Q554" s="17">
        <v>0</v>
      </c>
      <c r="R554" s="18" t="s">
        <v>6566</v>
      </c>
      <c r="S554" s="19">
        <v>60</v>
      </c>
      <c r="T554" s="19">
        <v>110</v>
      </c>
      <c r="U554" s="19">
        <v>2</v>
      </c>
      <c r="V554" s="19">
        <v>55</v>
      </c>
      <c r="W554" s="20">
        <v>0.22</v>
      </c>
      <c r="X554" s="21">
        <v>158.39999999999998</v>
      </c>
      <c r="Y554" s="22" t="s">
        <v>33</v>
      </c>
      <c r="Z554" s="14" t="s">
        <v>5838</v>
      </c>
      <c r="AA554" s="24"/>
      <c r="AB554" s="14"/>
      <c r="AC554" s="14"/>
      <c r="AD554" s="25"/>
      <c r="AE554" s="26"/>
      <c r="AF554" s="27"/>
    </row>
    <row r="555" spans="1:369" ht="16.5" customHeight="1">
      <c r="A555" s="12" t="s">
        <v>6557</v>
      </c>
      <c r="B555" s="12"/>
      <c r="C555" s="30"/>
      <c r="D555" s="12"/>
      <c r="E555" s="35" t="s">
        <v>6735</v>
      </c>
      <c r="F555" s="14" t="s">
        <v>6122</v>
      </c>
      <c r="G555" s="14" t="s">
        <v>6122</v>
      </c>
      <c r="H555" s="15" t="s">
        <v>6733</v>
      </c>
      <c r="I555" s="15">
        <v>1</v>
      </c>
      <c r="J555" s="15">
        <v>0</v>
      </c>
      <c r="K555" s="15">
        <v>0</v>
      </c>
      <c r="L555" s="16" t="s">
        <v>6729</v>
      </c>
      <c r="M555" s="16"/>
      <c r="N555" s="16" t="s">
        <v>45</v>
      </c>
      <c r="O555" s="17">
        <v>120</v>
      </c>
      <c r="P555" s="17">
        <v>0</v>
      </c>
      <c r="Q555" s="17">
        <v>0</v>
      </c>
      <c r="R555" s="18" t="s">
        <v>6566</v>
      </c>
      <c r="S555" s="19">
        <v>60</v>
      </c>
      <c r="T555" s="19">
        <v>110</v>
      </c>
      <c r="U555" s="19">
        <v>2</v>
      </c>
      <c r="V555" s="19">
        <v>55</v>
      </c>
      <c r="W555" s="20">
        <v>0.22</v>
      </c>
      <c r="X555" s="21">
        <v>26.4</v>
      </c>
      <c r="Y555" s="22" t="s">
        <v>33</v>
      </c>
      <c r="Z555" s="14" t="s">
        <v>5838</v>
      </c>
      <c r="AA555" s="24"/>
      <c r="AB555" s="14"/>
      <c r="AC555" s="14"/>
      <c r="AD555" s="25"/>
      <c r="AE555" s="26"/>
      <c r="AF555" s="27"/>
    </row>
    <row r="556" spans="1:369" ht="16.5" customHeight="1">
      <c r="A556" s="12" t="s">
        <v>6557</v>
      </c>
      <c r="B556" s="12"/>
      <c r="C556" s="30"/>
      <c r="D556" s="12"/>
      <c r="E556" s="35" t="s">
        <v>5610</v>
      </c>
      <c r="F556" s="14" t="s">
        <v>125</v>
      </c>
      <c r="G556" s="14" t="s">
        <v>5611</v>
      </c>
      <c r="H556" s="15">
        <v>110</v>
      </c>
      <c r="I556" s="15">
        <v>5</v>
      </c>
      <c r="J556" s="15">
        <v>0</v>
      </c>
      <c r="K556" s="15">
        <v>0</v>
      </c>
      <c r="L556" s="16" t="s">
        <v>6673</v>
      </c>
      <c r="M556" s="16"/>
      <c r="N556" s="16" t="s">
        <v>412</v>
      </c>
      <c r="O556" s="17">
        <v>600</v>
      </c>
      <c r="P556" s="17">
        <v>0</v>
      </c>
      <c r="Q556" s="17">
        <v>0</v>
      </c>
      <c r="R556" s="18" t="s">
        <v>6566</v>
      </c>
      <c r="S556" s="19">
        <v>60</v>
      </c>
      <c r="T556" s="19">
        <v>110</v>
      </c>
      <c r="U556" s="19">
        <v>0.45454545454545453</v>
      </c>
      <c r="V556" s="19">
        <v>242</v>
      </c>
      <c r="W556" s="20">
        <v>0.05</v>
      </c>
      <c r="X556" s="21">
        <v>150</v>
      </c>
      <c r="Y556" s="22" t="s">
        <v>33</v>
      </c>
      <c r="Z556" s="14" t="s">
        <v>5838</v>
      </c>
      <c r="AA556" s="24"/>
      <c r="AB556" s="14"/>
      <c r="AC556" s="14"/>
      <c r="AD556" s="25"/>
      <c r="AE556" s="26"/>
      <c r="AF556" s="27"/>
    </row>
    <row r="557" spans="1:369" ht="16.5" customHeight="1">
      <c r="A557" s="12" t="s">
        <v>6557</v>
      </c>
      <c r="B557" s="12"/>
      <c r="C557" s="30"/>
      <c r="D557" s="12"/>
      <c r="E557" s="35" t="s">
        <v>914</v>
      </c>
      <c r="F557" s="14" t="s">
        <v>1796</v>
      </c>
      <c r="G557" s="14" t="s">
        <v>5649</v>
      </c>
      <c r="H557" s="15" t="s">
        <v>6582</v>
      </c>
      <c r="I557" s="15">
        <v>2</v>
      </c>
      <c r="J557" s="15">
        <v>0</v>
      </c>
      <c r="K557" s="15">
        <v>0</v>
      </c>
      <c r="L557" s="16" t="s">
        <v>6673</v>
      </c>
      <c r="M557" s="16"/>
      <c r="N557" s="16" t="s">
        <v>412</v>
      </c>
      <c r="O557" s="17">
        <v>600</v>
      </c>
      <c r="P557" s="17">
        <v>0</v>
      </c>
      <c r="Q557" s="17">
        <v>0</v>
      </c>
      <c r="R557" s="18" t="s">
        <v>6566</v>
      </c>
      <c r="S557" s="19">
        <v>60</v>
      </c>
      <c r="T557" s="19">
        <v>110</v>
      </c>
      <c r="U557" s="19">
        <v>0.47272727272727272</v>
      </c>
      <c r="V557" s="19">
        <v>232.69230769230771</v>
      </c>
      <c r="W557" s="20">
        <v>5.1999999999999998E-2</v>
      </c>
      <c r="X557" s="21">
        <v>62.4</v>
      </c>
      <c r="Y557" s="22" t="s">
        <v>33</v>
      </c>
      <c r="Z557" s="14" t="s">
        <v>5838</v>
      </c>
      <c r="AA557" s="24"/>
      <c r="AB557" s="14"/>
      <c r="AC557" s="14"/>
      <c r="AD557" s="25"/>
      <c r="AE557" s="26"/>
      <c r="AF557" s="27"/>
    </row>
    <row r="558" spans="1:369" ht="16.5" customHeight="1">
      <c r="A558" s="12" t="s">
        <v>6557</v>
      </c>
      <c r="B558" s="12"/>
      <c r="C558" s="30"/>
      <c r="D558" s="12"/>
      <c r="E558" s="35" t="s">
        <v>6786</v>
      </c>
      <c r="F558" s="14" t="s">
        <v>6787</v>
      </c>
      <c r="G558" s="14" t="s">
        <v>6788</v>
      </c>
      <c r="H558" s="15" t="s">
        <v>6590</v>
      </c>
      <c r="I558" s="15">
        <v>1</v>
      </c>
      <c r="J558" s="15">
        <v>0</v>
      </c>
      <c r="K558" s="15">
        <v>0</v>
      </c>
      <c r="L558" s="16" t="s">
        <v>6789</v>
      </c>
      <c r="M558" s="16"/>
      <c r="N558" s="16" t="s">
        <v>45</v>
      </c>
      <c r="O558" s="17">
        <v>420</v>
      </c>
      <c r="P558" s="17">
        <v>0</v>
      </c>
      <c r="Q558" s="17">
        <v>0</v>
      </c>
      <c r="R558" s="18" t="s">
        <v>6566</v>
      </c>
      <c r="S558" s="19">
        <v>60</v>
      </c>
      <c r="T558" s="19">
        <v>110</v>
      </c>
      <c r="U558" s="19">
        <v>0.72727272727272729</v>
      </c>
      <c r="V558" s="19">
        <v>151.25</v>
      </c>
      <c r="W558" s="20">
        <v>0.08</v>
      </c>
      <c r="X558" s="21">
        <v>33.6</v>
      </c>
      <c r="Y558" s="22" t="s">
        <v>33</v>
      </c>
      <c r="Z558" s="14" t="s">
        <v>5838</v>
      </c>
      <c r="AA558" s="24"/>
      <c r="AB558" s="14"/>
      <c r="AC558" s="14"/>
      <c r="AD558" s="25"/>
      <c r="AE558" s="26"/>
      <c r="AF558" s="27"/>
    </row>
    <row r="559" spans="1:369" ht="16.5" customHeight="1">
      <c r="A559" s="12" t="s">
        <v>6557</v>
      </c>
      <c r="B559" s="12"/>
      <c r="C559" s="30"/>
      <c r="D559" s="12"/>
      <c r="E559" s="35" t="s">
        <v>180</v>
      </c>
      <c r="F559" s="14" t="s">
        <v>6790</v>
      </c>
      <c r="G559" s="14" t="s">
        <v>4671</v>
      </c>
      <c r="H559" s="15" t="s">
        <v>6763</v>
      </c>
      <c r="I559" s="15">
        <v>1</v>
      </c>
      <c r="J559" s="15">
        <v>0</v>
      </c>
      <c r="K559" s="15">
        <v>0</v>
      </c>
      <c r="L559" s="16" t="s">
        <v>6789</v>
      </c>
      <c r="M559" s="16"/>
      <c r="N559" s="16" t="s">
        <v>45</v>
      </c>
      <c r="O559" s="17">
        <v>210</v>
      </c>
      <c r="P559" s="17">
        <v>0</v>
      </c>
      <c r="Q559" s="17">
        <v>0</v>
      </c>
      <c r="R559" s="18" t="s">
        <v>6566</v>
      </c>
      <c r="S559" s="19">
        <v>60</v>
      </c>
      <c r="T559" s="19">
        <v>110</v>
      </c>
      <c r="U559" s="19">
        <v>1.7272727272727273</v>
      </c>
      <c r="V559" s="19">
        <v>63.684210526315788</v>
      </c>
      <c r="W559" s="20">
        <v>0.19</v>
      </c>
      <c r="X559" s="21">
        <v>39.9</v>
      </c>
      <c r="Y559" s="22" t="s">
        <v>33</v>
      </c>
      <c r="Z559" s="14" t="s">
        <v>5838</v>
      </c>
      <c r="AA559" s="24"/>
      <c r="AB559" s="14"/>
      <c r="AC559" s="14"/>
      <c r="AD559" s="25"/>
      <c r="AE559" s="26"/>
      <c r="AF559" s="27"/>
    </row>
    <row r="560" spans="1:369" ht="16.5" customHeight="1">
      <c r="A560" s="12" t="s">
        <v>6557</v>
      </c>
      <c r="B560" s="12"/>
      <c r="C560" s="30"/>
      <c r="D560" s="12"/>
      <c r="E560" s="35" t="s">
        <v>90</v>
      </c>
      <c r="F560" s="14" t="s">
        <v>548</v>
      </c>
      <c r="G560" s="14" t="s">
        <v>5633</v>
      </c>
      <c r="H560" s="15" t="s">
        <v>3256</v>
      </c>
      <c r="I560" s="15">
        <v>1</v>
      </c>
      <c r="J560" s="15">
        <v>0</v>
      </c>
      <c r="K560" s="15">
        <v>0</v>
      </c>
      <c r="L560" s="16" t="s">
        <v>6707</v>
      </c>
      <c r="M560" s="16"/>
      <c r="N560" s="16" t="s">
        <v>45</v>
      </c>
      <c r="O560" s="17">
        <v>675</v>
      </c>
      <c r="P560" s="17">
        <v>0</v>
      </c>
      <c r="Q560" s="17">
        <v>0</v>
      </c>
      <c r="R560" s="18" t="s">
        <v>6566</v>
      </c>
      <c r="S560" s="19" t="s">
        <v>89</v>
      </c>
      <c r="T560" s="19">
        <v>110</v>
      </c>
      <c r="U560" s="19">
        <v>0.54545454545454541</v>
      </c>
      <c r="V560" s="19">
        <v>201.66666666666669</v>
      </c>
      <c r="W560" s="20">
        <v>0.06</v>
      </c>
      <c r="X560" s="21">
        <v>40.5</v>
      </c>
      <c r="Y560" s="22" t="s">
        <v>33</v>
      </c>
      <c r="Z560" s="14" t="s">
        <v>5838</v>
      </c>
      <c r="AA560" s="24"/>
      <c r="AB560" s="14"/>
      <c r="AC560" s="14"/>
      <c r="AD560" s="25"/>
      <c r="AE560" s="26"/>
      <c r="AF560" s="27"/>
    </row>
    <row r="561" spans="1:41" ht="16.5" customHeight="1">
      <c r="A561" s="12" t="s">
        <v>6557</v>
      </c>
      <c r="B561" s="12"/>
      <c r="C561" s="30"/>
      <c r="D561" s="12"/>
      <c r="E561" s="35" t="s">
        <v>1211</v>
      </c>
      <c r="F561" s="14" t="s">
        <v>5638</v>
      </c>
      <c r="G561" s="14" t="s">
        <v>5639</v>
      </c>
      <c r="H561" s="15" t="s">
        <v>3256</v>
      </c>
      <c r="I561" s="15">
        <v>4</v>
      </c>
      <c r="J561" s="15">
        <v>0</v>
      </c>
      <c r="K561" s="15">
        <v>0</v>
      </c>
      <c r="L561" s="16" t="s">
        <v>6707</v>
      </c>
      <c r="M561" s="16"/>
      <c r="N561" s="16" t="s">
        <v>45</v>
      </c>
      <c r="O561" s="17">
        <v>60</v>
      </c>
      <c r="P561" s="17">
        <v>0</v>
      </c>
      <c r="Q561" s="17">
        <v>0</v>
      </c>
      <c r="R561" s="18" t="s">
        <v>6566</v>
      </c>
      <c r="S561" s="19">
        <v>60</v>
      </c>
      <c r="T561" s="19">
        <v>110</v>
      </c>
      <c r="U561" s="19">
        <v>6.5454545454545459</v>
      </c>
      <c r="V561" s="19">
        <v>16.805555555555554</v>
      </c>
      <c r="W561" s="20">
        <v>0.72</v>
      </c>
      <c r="X561" s="21">
        <v>172.79999999999998</v>
      </c>
      <c r="Y561" s="22" t="s">
        <v>33</v>
      </c>
      <c r="Z561" s="14" t="s">
        <v>5838</v>
      </c>
      <c r="AA561" s="24"/>
      <c r="AB561" s="14"/>
      <c r="AC561" s="14"/>
      <c r="AD561" s="25"/>
      <c r="AE561" s="26"/>
      <c r="AF561" s="27"/>
    </row>
    <row r="562" spans="1:41" ht="16.5" customHeight="1">
      <c r="A562" s="12" t="s">
        <v>6557</v>
      </c>
      <c r="B562" s="12"/>
      <c r="C562" s="30"/>
      <c r="D562" s="12"/>
      <c r="E562" s="35" t="s">
        <v>180</v>
      </c>
      <c r="F562" s="14" t="s">
        <v>3419</v>
      </c>
      <c r="G562" s="14" t="s">
        <v>6784</v>
      </c>
      <c r="H562" s="15" t="s">
        <v>5560</v>
      </c>
      <c r="I562" s="15">
        <v>1</v>
      </c>
      <c r="J562" s="15">
        <v>0</v>
      </c>
      <c r="K562" s="15">
        <v>0</v>
      </c>
      <c r="L562" s="16" t="s">
        <v>6789</v>
      </c>
      <c r="M562" s="16"/>
      <c r="N562" s="16" t="s">
        <v>45</v>
      </c>
      <c r="O562" s="17">
        <v>210</v>
      </c>
      <c r="P562" s="17">
        <v>0</v>
      </c>
      <c r="Q562" s="17">
        <v>0</v>
      </c>
      <c r="R562" s="18" t="s">
        <v>6566</v>
      </c>
      <c r="S562" s="19">
        <v>60</v>
      </c>
      <c r="T562" s="19">
        <v>110</v>
      </c>
      <c r="U562" s="19">
        <v>1.9090909090909092</v>
      </c>
      <c r="V562" s="19">
        <v>57.619047619047613</v>
      </c>
      <c r="W562" s="20">
        <v>0.21</v>
      </c>
      <c r="X562" s="21">
        <v>44.1</v>
      </c>
      <c r="Y562" s="22" t="s">
        <v>33</v>
      </c>
      <c r="Z562" s="14" t="s">
        <v>5838</v>
      </c>
      <c r="AA562" s="24"/>
      <c r="AB562" s="14"/>
      <c r="AC562" s="14"/>
      <c r="AD562" s="25"/>
      <c r="AE562" s="26"/>
      <c r="AF562" s="27"/>
      <c r="AG562" s="28"/>
      <c r="AH562" s="28"/>
      <c r="AI562" s="28"/>
      <c r="AJ562" s="28"/>
      <c r="AK562" s="28"/>
      <c r="AL562" s="28"/>
      <c r="AM562" s="28"/>
      <c r="AN562" s="28"/>
      <c r="AO562" s="28"/>
    </row>
    <row r="563" spans="1:41" ht="16.5" customHeight="1">
      <c r="A563" s="12" t="s">
        <v>6557</v>
      </c>
      <c r="B563" s="12"/>
      <c r="C563" s="30"/>
      <c r="D563" s="12"/>
      <c r="E563" s="35" t="s">
        <v>6782</v>
      </c>
      <c r="F563" s="14" t="s">
        <v>6122</v>
      </c>
      <c r="G563" s="14" t="s">
        <v>6122</v>
      </c>
      <c r="H563" s="15" t="s">
        <v>6783</v>
      </c>
      <c r="I563" s="15">
        <v>3</v>
      </c>
      <c r="J563" s="15">
        <v>0</v>
      </c>
      <c r="K563" s="15">
        <v>0</v>
      </c>
      <c r="L563" s="16" t="s">
        <v>5535</v>
      </c>
      <c r="M563" s="16"/>
      <c r="N563" s="16" t="s">
        <v>45</v>
      </c>
      <c r="O563" s="17">
        <v>810</v>
      </c>
      <c r="P563" s="17">
        <v>0</v>
      </c>
      <c r="Q563" s="17">
        <v>0</v>
      </c>
      <c r="R563" s="18" t="s">
        <v>6566</v>
      </c>
      <c r="S563" s="19">
        <v>60</v>
      </c>
      <c r="T563" s="19">
        <v>110</v>
      </c>
      <c r="U563" s="19">
        <v>0.68181818181818177</v>
      </c>
      <c r="V563" s="19">
        <v>161.33333333333334</v>
      </c>
      <c r="W563" s="20">
        <v>7.4999999999999997E-2</v>
      </c>
      <c r="X563" s="21">
        <v>182.25</v>
      </c>
      <c r="Y563" s="22" t="s">
        <v>33</v>
      </c>
      <c r="Z563" s="14" t="s">
        <v>5838</v>
      </c>
      <c r="AA563" s="24"/>
      <c r="AB563" s="14"/>
      <c r="AC563" s="14"/>
      <c r="AD563" s="25"/>
      <c r="AE563" s="26"/>
      <c r="AF563" s="27"/>
    </row>
    <row r="564" spans="1:41" ht="16.5" customHeight="1">
      <c r="A564" s="12" t="s">
        <v>6557</v>
      </c>
      <c r="B564" s="12"/>
      <c r="C564" s="30"/>
      <c r="D564" s="12"/>
      <c r="E564" s="35" t="s">
        <v>6593</v>
      </c>
      <c r="F564" s="14" t="s">
        <v>6594</v>
      </c>
      <c r="G564" s="14" t="s">
        <v>6594</v>
      </c>
      <c r="H564" s="15" t="s">
        <v>6590</v>
      </c>
      <c r="I564" s="15">
        <v>1</v>
      </c>
      <c r="J564" s="15">
        <v>0</v>
      </c>
      <c r="K564" s="15">
        <v>0</v>
      </c>
      <c r="L564" s="16" t="s">
        <v>6583</v>
      </c>
      <c r="M564" s="16"/>
      <c r="N564" s="16" t="s">
        <v>2626</v>
      </c>
      <c r="O564" s="17">
        <v>195</v>
      </c>
      <c r="P564" s="17">
        <v>0</v>
      </c>
      <c r="Q564" s="17">
        <v>0</v>
      </c>
      <c r="R564" s="18" t="s">
        <v>6566</v>
      </c>
      <c r="S564" s="19">
        <v>60</v>
      </c>
      <c r="T564" s="19">
        <v>110</v>
      </c>
      <c r="U564" s="19">
        <v>2.9090909090909092</v>
      </c>
      <c r="V564" s="19">
        <v>37.8125</v>
      </c>
      <c r="W564" s="20">
        <v>0.32</v>
      </c>
      <c r="X564" s="21">
        <v>62.4</v>
      </c>
      <c r="Y564" s="22" t="s">
        <v>33</v>
      </c>
      <c r="Z564" s="14" t="s">
        <v>5838</v>
      </c>
      <c r="AA564" s="24"/>
      <c r="AB564" s="14"/>
      <c r="AC564" s="14"/>
      <c r="AD564" s="25"/>
      <c r="AE564" s="26"/>
      <c r="AF564" s="27"/>
    </row>
    <row r="565" spans="1:41" ht="16.5" customHeight="1">
      <c r="A565" s="12" t="s">
        <v>6557</v>
      </c>
      <c r="B565" s="12"/>
      <c r="C565" s="30"/>
      <c r="D565" s="12"/>
      <c r="E565" s="35" t="s">
        <v>6636</v>
      </c>
      <c r="F565" s="14" t="s">
        <v>2179</v>
      </c>
      <c r="G565" s="14" t="s">
        <v>6637</v>
      </c>
      <c r="H565" s="15" t="s">
        <v>6590</v>
      </c>
      <c r="I565" s="15">
        <v>1</v>
      </c>
      <c r="J565" s="15">
        <v>0</v>
      </c>
      <c r="K565" s="15">
        <v>0</v>
      </c>
      <c r="L565" s="16" t="s">
        <v>6583</v>
      </c>
      <c r="M565" s="16"/>
      <c r="N565" s="16" t="s">
        <v>2626</v>
      </c>
      <c r="O565" s="17">
        <v>195</v>
      </c>
      <c r="P565" s="17">
        <v>0</v>
      </c>
      <c r="Q565" s="17">
        <v>0</v>
      </c>
      <c r="R565" s="18" t="s">
        <v>6566</v>
      </c>
      <c r="S565" s="19">
        <v>60</v>
      </c>
      <c r="T565" s="19">
        <v>110</v>
      </c>
      <c r="U565" s="19">
        <v>2.9090909090909092</v>
      </c>
      <c r="V565" s="19">
        <v>37.8125</v>
      </c>
      <c r="W565" s="20">
        <v>0.32</v>
      </c>
      <c r="X565" s="21">
        <v>62.4</v>
      </c>
      <c r="Y565" s="22" t="s">
        <v>33</v>
      </c>
      <c r="Z565" s="14" t="s">
        <v>5838</v>
      </c>
      <c r="AA565" s="24"/>
      <c r="AB565" s="14"/>
      <c r="AC565" s="14"/>
      <c r="AD565" s="25"/>
      <c r="AE565" s="26"/>
      <c r="AF565" s="27"/>
    </row>
    <row r="566" spans="1:41" ht="16.5" customHeight="1">
      <c r="A566" s="12" t="s">
        <v>6557</v>
      </c>
      <c r="B566" s="12"/>
      <c r="C566" s="30"/>
      <c r="D566" s="12"/>
      <c r="E566" s="35" t="s">
        <v>1196</v>
      </c>
      <c r="F566" s="14" t="s">
        <v>6650</v>
      </c>
      <c r="G566" s="14" t="s">
        <v>6651</v>
      </c>
      <c r="H566" s="15" t="s">
        <v>6590</v>
      </c>
      <c r="I566" s="15">
        <v>1</v>
      </c>
      <c r="J566" s="15">
        <v>0</v>
      </c>
      <c r="K566" s="15">
        <v>0</v>
      </c>
      <c r="L566" s="16" t="s">
        <v>6583</v>
      </c>
      <c r="M566" s="16"/>
      <c r="N566" s="16" t="s">
        <v>2626</v>
      </c>
      <c r="O566" s="17">
        <v>195</v>
      </c>
      <c r="P566" s="17">
        <v>0</v>
      </c>
      <c r="Q566" s="17">
        <v>0</v>
      </c>
      <c r="R566" s="18" t="s">
        <v>6566</v>
      </c>
      <c r="S566" s="19">
        <v>60</v>
      </c>
      <c r="T566" s="19">
        <v>110</v>
      </c>
      <c r="U566" s="19">
        <v>2.9090909090909092</v>
      </c>
      <c r="V566" s="19">
        <v>37.8125</v>
      </c>
      <c r="W566" s="20">
        <v>0.32</v>
      </c>
      <c r="X566" s="21">
        <v>62.4</v>
      </c>
      <c r="Y566" s="22" t="s">
        <v>33</v>
      </c>
      <c r="Z566" s="14" t="s">
        <v>5838</v>
      </c>
      <c r="AA566" s="24"/>
      <c r="AB566" s="14"/>
      <c r="AC566" s="14"/>
      <c r="AD566" s="25"/>
      <c r="AE566" s="26"/>
      <c r="AF566" s="27"/>
    </row>
    <row r="567" spans="1:41" ht="16.5" customHeight="1">
      <c r="A567" s="12" t="s">
        <v>6557</v>
      </c>
      <c r="B567" s="12"/>
      <c r="C567" s="30"/>
      <c r="D567" s="12"/>
      <c r="E567" s="35" t="s">
        <v>6661</v>
      </c>
      <c r="F567" s="14" t="s">
        <v>6653</v>
      </c>
      <c r="G567" s="14" t="s">
        <v>1539</v>
      </c>
      <c r="H567" s="15" t="s">
        <v>6590</v>
      </c>
      <c r="I567" s="15">
        <v>1</v>
      </c>
      <c r="J567" s="15">
        <v>0</v>
      </c>
      <c r="K567" s="15">
        <v>0</v>
      </c>
      <c r="L567" s="16" t="s">
        <v>6583</v>
      </c>
      <c r="M567" s="16"/>
      <c r="N567" s="16" t="s">
        <v>2626</v>
      </c>
      <c r="O567" s="17">
        <v>195</v>
      </c>
      <c r="P567" s="17">
        <v>0</v>
      </c>
      <c r="Q567" s="17">
        <v>0</v>
      </c>
      <c r="R567" s="18" t="s">
        <v>6566</v>
      </c>
      <c r="S567" s="19">
        <v>60</v>
      </c>
      <c r="T567" s="19">
        <v>110</v>
      </c>
      <c r="U567" s="19">
        <v>2.9090909090909092</v>
      </c>
      <c r="V567" s="19">
        <v>37.8125</v>
      </c>
      <c r="W567" s="20">
        <v>0.32</v>
      </c>
      <c r="X567" s="21">
        <v>62.4</v>
      </c>
      <c r="Y567" s="22" t="s">
        <v>33</v>
      </c>
      <c r="Z567" s="14" t="s">
        <v>5838</v>
      </c>
      <c r="AA567" s="24"/>
      <c r="AB567" s="14"/>
      <c r="AC567" s="14"/>
      <c r="AD567" s="25"/>
      <c r="AE567" s="26"/>
      <c r="AF567" s="27"/>
    </row>
    <row r="568" spans="1:41" ht="16.5" customHeight="1">
      <c r="A568" s="12" t="s">
        <v>6557</v>
      </c>
      <c r="B568" s="12"/>
      <c r="C568" s="30"/>
      <c r="D568" s="12"/>
      <c r="E568" s="35" t="s">
        <v>309</v>
      </c>
      <c r="F568" s="14" t="s">
        <v>83</v>
      </c>
      <c r="G568" s="14" t="s">
        <v>6714</v>
      </c>
      <c r="H568" s="15" t="s">
        <v>6715</v>
      </c>
      <c r="I568" s="15">
        <v>1</v>
      </c>
      <c r="J568" s="15">
        <v>0</v>
      </c>
      <c r="K568" s="15">
        <v>0</v>
      </c>
      <c r="L568" s="16" t="s">
        <v>6720</v>
      </c>
      <c r="M568" s="16"/>
      <c r="N568" s="16" t="s">
        <v>45</v>
      </c>
      <c r="O568" s="17">
        <v>240</v>
      </c>
      <c r="P568" s="17">
        <v>0</v>
      </c>
      <c r="Q568" s="17">
        <v>0</v>
      </c>
      <c r="R568" s="18" t="s">
        <v>6566</v>
      </c>
      <c r="S568" s="19" t="s">
        <v>89</v>
      </c>
      <c r="T568" s="19">
        <v>110</v>
      </c>
      <c r="U568" s="19">
        <v>2.7272727272727271</v>
      </c>
      <c r="V568" s="19">
        <v>40.333333333333336</v>
      </c>
      <c r="W568" s="20">
        <v>0.3</v>
      </c>
      <c r="X568" s="21">
        <v>72</v>
      </c>
      <c r="Y568" s="22" t="s">
        <v>33</v>
      </c>
      <c r="Z568" s="14" t="s">
        <v>5838</v>
      </c>
      <c r="AA568" s="24"/>
      <c r="AB568" s="14"/>
      <c r="AC568" s="14"/>
      <c r="AD568" s="25"/>
      <c r="AE568" s="26"/>
      <c r="AF568" s="27"/>
      <c r="AG568" s="28"/>
      <c r="AH568" s="28"/>
      <c r="AI568" s="28"/>
      <c r="AJ568" s="28"/>
      <c r="AK568" s="28"/>
      <c r="AL568" s="28"/>
      <c r="AM568" s="28"/>
      <c r="AN568" s="28"/>
      <c r="AO568" s="28"/>
    </row>
    <row r="569" spans="1:41" ht="16.5" customHeight="1">
      <c r="A569" s="12" t="s">
        <v>6557</v>
      </c>
      <c r="B569" s="12"/>
      <c r="C569" s="30"/>
      <c r="D569" s="12"/>
      <c r="E569" s="35" t="s">
        <v>35</v>
      </c>
      <c r="F569" s="14" t="s">
        <v>6725</v>
      </c>
      <c r="G569" s="14" t="s">
        <v>1039</v>
      </c>
      <c r="H569" s="15" t="s">
        <v>6726</v>
      </c>
      <c r="I569" s="15">
        <v>1</v>
      </c>
      <c r="J569" s="15">
        <v>0</v>
      </c>
      <c r="K569" s="15">
        <v>0</v>
      </c>
      <c r="L569" s="16" t="s">
        <v>6720</v>
      </c>
      <c r="M569" s="16"/>
      <c r="N569" s="16" t="s">
        <v>45</v>
      </c>
      <c r="O569" s="17">
        <v>240</v>
      </c>
      <c r="P569" s="17">
        <v>0</v>
      </c>
      <c r="Q569" s="17">
        <v>0</v>
      </c>
      <c r="R569" s="18" t="s">
        <v>6566</v>
      </c>
      <c r="S569" s="19" t="s">
        <v>89</v>
      </c>
      <c r="T569" s="19">
        <v>110</v>
      </c>
      <c r="U569" s="19">
        <v>2.7272727272727271</v>
      </c>
      <c r="V569" s="19">
        <v>40.333333333333336</v>
      </c>
      <c r="W569" s="20">
        <v>0.3</v>
      </c>
      <c r="X569" s="21">
        <v>72</v>
      </c>
      <c r="Y569" s="22" t="s">
        <v>33</v>
      </c>
      <c r="Z569" s="14" t="s">
        <v>5838</v>
      </c>
      <c r="AA569" s="24"/>
      <c r="AB569" s="14"/>
      <c r="AC569" s="14"/>
      <c r="AD569" s="25"/>
      <c r="AE569" s="26"/>
      <c r="AF569" s="27"/>
      <c r="AG569" s="28"/>
      <c r="AH569" s="28"/>
      <c r="AI569" s="28"/>
      <c r="AJ569" s="28"/>
      <c r="AK569" s="28"/>
      <c r="AL569" s="28"/>
      <c r="AM569" s="28"/>
      <c r="AN569" s="28"/>
      <c r="AO569" s="28"/>
    </row>
    <row r="570" spans="1:41" ht="16.5" customHeight="1">
      <c r="A570" s="12" t="s">
        <v>6557</v>
      </c>
      <c r="B570" s="12"/>
      <c r="C570" s="30"/>
      <c r="D570" s="12"/>
      <c r="E570" s="35" t="s">
        <v>35</v>
      </c>
      <c r="F570" s="14" t="s">
        <v>128</v>
      </c>
      <c r="G570" s="14" t="s">
        <v>697</v>
      </c>
      <c r="H570" s="15" t="s">
        <v>6715</v>
      </c>
      <c r="I570" s="15">
        <v>4</v>
      </c>
      <c r="J570" s="15">
        <v>0</v>
      </c>
      <c r="K570" s="15">
        <v>0</v>
      </c>
      <c r="L570" s="16" t="s">
        <v>6720</v>
      </c>
      <c r="M570" s="16"/>
      <c r="N570" s="16" t="s">
        <v>45</v>
      </c>
      <c r="O570" s="17">
        <v>240</v>
      </c>
      <c r="P570" s="17">
        <v>0</v>
      </c>
      <c r="Q570" s="17">
        <v>0</v>
      </c>
      <c r="R570" s="18" t="s">
        <v>6566</v>
      </c>
      <c r="S570" s="19" t="s">
        <v>89</v>
      </c>
      <c r="T570" s="19">
        <v>110</v>
      </c>
      <c r="U570" s="19">
        <v>2.7272727272727271</v>
      </c>
      <c r="V570" s="19">
        <v>40.333333333333336</v>
      </c>
      <c r="W570" s="20">
        <v>0.3</v>
      </c>
      <c r="X570" s="21">
        <v>288</v>
      </c>
      <c r="Y570" s="22" t="s">
        <v>33</v>
      </c>
      <c r="Z570" s="14" t="s">
        <v>5838</v>
      </c>
      <c r="AA570" s="24"/>
      <c r="AB570" s="14"/>
      <c r="AC570" s="14"/>
      <c r="AD570" s="25"/>
      <c r="AE570" s="26"/>
      <c r="AF570" s="27"/>
      <c r="AG570" s="28"/>
      <c r="AH570" s="28"/>
      <c r="AI570" s="28"/>
      <c r="AJ570" s="28"/>
      <c r="AK570" s="28"/>
      <c r="AL570" s="28"/>
      <c r="AM570" s="28"/>
      <c r="AN570" s="28"/>
      <c r="AO570" s="28"/>
    </row>
    <row r="571" spans="1:41" ht="16.5" customHeight="1">
      <c r="A571" s="12" t="s">
        <v>6557</v>
      </c>
      <c r="B571" s="12"/>
      <c r="C571" s="30"/>
      <c r="D571" s="12"/>
      <c r="E571" s="35" t="s">
        <v>79</v>
      </c>
      <c r="F571" s="14" t="s">
        <v>163</v>
      </c>
      <c r="G571" s="14" t="s">
        <v>6741</v>
      </c>
      <c r="H571" s="15" t="s">
        <v>6715</v>
      </c>
      <c r="I571" s="15">
        <v>1</v>
      </c>
      <c r="J571" s="15">
        <v>0</v>
      </c>
      <c r="K571" s="15">
        <v>0</v>
      </c>
      <c r="L571" s="16" t="s">
        <v>6740</v>
      </c>
      <c r="M571" s="16"/>
      <c r="N571" s="16" t="s">
        <v>45</v>
      </c>
      <c r="O571" s="17">
        <v>240</v>
      </c>
      <c r="P571" s="17">
        <v>0</v>
      </c>
      <c r="Q571" s="17">
        <v>0</v>
      </c>
      <c r="R571" s="18" t="s">
        <v>6566</v>
      </c>
      <c r="S571" s="19" t="s">
        <v>89</v>
      </c>
      <c r="T571" s="19">
        <v>110</v>
      </c>
      <c r="U571" s="19">
        <v>2.7272727272727271</v>
      </c>
      <c r="V571" s="19">
        <v>40.333333333333336</v>
      </c>
      <c r="W571" s="20">
        <v>0.3</v>
      </c>
      <c r="X571" s="21">
        <v>72</v>
      </c>
      <c r="Y571" s="22" t="s">
        <v>33</v>
      </c>
      <c r="Z571" s="14" t="s">
        <v>5838</v>
      </c>
      <c r="AA571" s="24"/>
      <c r="AB571" s="14"/>
      <c r="AC571" s="14"/>
      <c r="AD571" s="25"/>
      <c r="AE571" s="26"/>
      <c r="AF571" s="27"/>
      <c r="AG571" s="28"/>
      <c r="AH571" s="28"/>
      <c r="AI571" s="28"/>
      <c r="AJ571" s="28"/>
      <c r="AK571" s="28"/>
      <c r="AL571" s="28"/>
      <c r="AM571" s="28"/>
      <c r="AN571" s="28"/>
      <c r="AO571" s="28"/>
    </row>
    <row r="572" spans="1:41" ht="16.5" customHeight="1">
      <c r="A572" s="12" t="s">
        <v>6557</v>
      </c>
      <c r="B572" s="12"/>
      <c r="C572" s="30"/>
      <c r="D572" s="12"/>
      <c r="E572" s="35" t="s">
        <v>180</v>
      </c>
      <c r="F572" s="14" t="s">
        <v>6746</v>
      </c>
      <c r="G572" s="14" t="s">
        <v>6747</v>
      </c>
      <c r="H572" s="15" t="s">
        <v>6715</v>
      </c>
      <c r="I572" s="15">
        <v>1</v>
      </c>
      <c r="J572" s="15">
        <v>0</v>
      </c>
      <c r="K572" s="15">
        <v>0</v>
      </c>
      <c r="L572" s="16" t="s">
        <v>6745</v>
      </c>
      <c r="M572" s="16"/>
      <c r="N572" s="16" t="s">
        <v>45</v>
      </c>
      <c r="O572" s="17">
        <v>90</v>
      </c>
      <c r="P572" s="17">
        <v>0</v>
      </c>
      <c r="Q572" s="17">
        <v>0</v>
      </c>
      <c r="R572" s="18" t="s">
        <v>6566</v>
      </c>
      <c r="S572" s="19">
        <v>60</v>
      </c>
      <c r="T572" s="19">
        <v>110</v>
      </c>
      <c r="U572" s="19">
        <v>7.2727272727272725</v>
      </c>
      <c r="V572" s="19">
        <v>15.125</v>
      </c>
      <c r="W572" s="20">
        <v>0.8</v>
      </c>
      <c r="X572" s="21">
        <v>72</v>
      </c>
      <c r="Y572" s="22" t="s">
        <v>33</v>
      </c>
      <c r="Z572" s="14" t="s">
        <v>5838</v>
      </c>
      <c r="AA572" s="24"/>
      <c r="AB572" s="14"/>
      <c r="AC572" s="14"/>
      <c r="AD572" s="25"/>
      <c r="AE572" s="26"/>
      <c r="AF572" s="27"/>
      <c r="AG572" s="28"/>
      <c r="AH572" s="28"/>
      <c r="AI572" s="28"/>
      <c r="AJ572" s="28"/>
      <c r="AK572" s="28"/>
      <c r="AL572" s="28"/>
      <c r="AM572" s="28"/>
      <c r="AN572" s="28"/>
      <c r="AO572" s="28"/>
    </row>
    <row r="573" spans="1:41" ht="16.5" customHeight="1">
      <c r="A573" s="12" t="s">
        <v>6557</v>
      </c>
      <c r="B573" s="12"/>
      <c r="C573" s="30"/>
      <c r="D573" s="12"/>
      <c r="E573" s="35" t="s">
        <v>6652</v>
      </c>
      <c r="F573" s="14" t="s">
        <v>6653</v>
      </c>
      <c r="G573" s="14" t="s">
        <v>6654</v>
      </c>
      <c r="H573" s="15" t="s">
        <v>6590</v>
      </c>
      <c r="I573" s="15">
        <v>10</v>
      </c>
      <c r="J573" s="15">
        <v>0</v>
      </c>
      <c r="K573" s="15">
        <v>0</v>
      </c>
      <c r="L573" s="16" t="s">
        <v>6583</v>
      </c>
      <c r="M573" s="16"/>
      <c r="N573" s="16" t="s">
        <v>2626</v>
      </c>
      <c r="O573" s="17">
        <v>195</v>
      </c>
      <c r="P573" s="17">
        <v>0</v>
      </c>
      <c r="Q573" s="17">
        <v>0</v>
      </c>
      <c r="R573" s="18" t="s">
        <v>6566</v>
      </c>
      <c r="S573" s="19">
        <v>60</v>
      </c>
      <c r="T573" s="19">
        <v>110</v>
      </c>
      <c r="U573" s="19">
        <v>3.5454545454545454</v>
      </c>
      <c r="V573" s="19">
        <v>31.025641025641026</v>
      </c>
      <c r="W573" s="20">
        <v>0.39</v>
      </c>
      <c r="X573" s="21">
        <v>760.5</v>
      </c>
      <c r="Y573" s="22" t="s">
        <v>33</v>
      </c>
      <c r="Z573" s="14" t="s">
        <v>5838</v>
      </c>
      <c r="AA573" s="24"/>
      <c r="AB573" s="14"/>
      <c r="AC573" s="14"/>
      <c r="AD573" s="25"/>
      <c r="AE573" s="26"/>
      <c r="AF573" s="27"/>
      <c r="AG573" s="28"/>
      <c r="AH573" s="28"/>
      <c r="AI573" s="28"/>
      <c r="AJ573" s="28"/>
      <c r="AK573" s="28"/>
      <c r="AL573" s="28"/>
      <c r="AM573" s="28"/>
      <c r="AN573" s="28"/>
      <c r="AO573" s="28"/>
    </row>
    <row r="574" spans="1:41" ht="16.5" customHeight="1">
      <c r="A574" s="12" t="s">
        <v>6557</v>
      </c>
      <c r="B574" s="12"/>
      <c r="C574" s="30"/>
      <c r="D574" s="12"/>
      <c r="E574" s="35" t="s">
        <v>6655</v>
      </c>
      <c r="F574" s="14" t="s">
        <v>6656</v>
      </c>
      <c r="G574" s="14" t="s">
        <v>6657</v>
      </c>
      <c r="H574" s="15" t="s">
        <v>6590</v>
      </c>
      <c r="I574" s="15">
        <v>10</v>
      </c>
      <c r="J574" s="15">
        <v>0</v>
      </c>
      <c r="K574" s="15">
        <v>0</v>
      </c>
      <c r="L574" s="16" t="s">
        <v>6583</v>
      </c>
      <c r="M574" s="16"/>
      <c r="N574" s="16" t="s">
        <v>2626</v>
      </c>
      <c r="O574" s="17">
        <v>195</v>
      </c>
      <c r="P574" s="17">
        <v>0</v>
      </c>
      <c r="Q574" s="17">
        <v>0</v>
      </c>
      <c r="R574" s="18" t="s">
        <v>6566</v>
      </c>
      <c r="S574" s="19">
        <v>60</v>
      </c>
      <c r="T574" s="19">
        <v>110</v>
      </c>
      <c r="U574" s="19">
        <v>3.5454545454545454</v>
      </c>
      <c r="V574" s="19">
        <v>31.025641025641026</v>
      </c>
      <c r="W574" s="20">
        <v>0.39</v>
      </c>
      <c r="X574" s="21">
        <v>760.5</v>
      </c>
      <c r="Y574" s="22" t="s">
        <v>33</v>
      </c>
      <c r="Z574" s="14" t="s">
        <v>5838</v>
      </c>
      <c r="AA574" s="24"/>
      <c r="AB574" s="14"/>
      <c r="AC574" s="14"/>
      <c r="AD574" s="25"/>
      <c r="AE574" s="26"/>
      <c r="AF574" s="27"/>
      <c r="AG574" s="28"/>
      <c r="AH574" s="28"/>
      <c r="AI574" s="28"/>
      <c r="AJ574" s="28"/>
      <c r="AK574" s="28"/>
      <c r="AL574" s="28"/>
      <c r="AM574" s="28"/>
      <c r="AN574" s="28"/>
      <c r="AO574" s="28"/>
    </row>
    <row r="575" spans="1:41" ht="16.5" customHeight="1">
      <c r="A575" s="12" t="s">
        <v>6557</v>
      </c>
      <c r="B575" s="12"/>
      <c r="C575" s="30"/>
      <c r="D575" s="12"/>
      <c r="E575" s="35" t="s">
        <v>6658</v>
      </c>
      <c r="F575" s="14" t="s">
        <v>6659</v>
      </c>
      <c r="G575" s="14" t="s">
        <v>6660</v>
      </c>
      <c r="H575" s="15" t="s">
        <v>6590</v>
      </c>
      <c r="I575" s="15">
        <v>4</v>
      </c>
      <c r="J575" s="15">
        <v>0</v>
      </c>
      <c r="K575" s="15">
        <v>0</v>
      </c>
      <c r="L575" s="16" t="s">
        <v>6583</v>
      </c>
      <c r="M575" s="16"/>
      <c r="N575" s="16" t="s">
        <v>2626</v>
      </c>
      <c r="O575" s="17">
        <v>195</v>
      </c>
      <c r="P575" s="17">
        <v>0</v>
      </c>
      <c r="Q575" s="17">
        <v>0</v>
      </c>
      <c r="R575" s="18" t="s">
        <v>6566</v>
      </c>
      <c r="S575" s="19">
        <v>60</v>
      </c>
      <c r="T575" s="19">
        <v>110</v>
      </c>
      <c r="U575" s="19">
        <v>3.5454545454545454</v>
      </c>
      <c r="V575" s="19">
        <v>31.025641025641026</v>
      </c>
      <c r="W575" s="20">
        <v>0.39</v>
      </c>
      <c r="X575" s="21">
        <v>304.2</v>
      </c>
      <c r="Y575" s="22" t="s">
        <v>33</v>
      </c>
      <c r="Z575" s="14" t="s">
        <v>5838</v>
      </c>
      <c r="AA575" s="24"/>
      <c r="AB575" s="14"/>
      <c r="AC575" s="14"/>
      <c r="AD575" s="25"/>
      <c r="AE575" s="26"/>
      <c r="AF575" s="27"/>
      <c r="AG575" s="28"/>
      <c r="AH575" s="28"/>
      <c r="AI575" s="28"/>
      <c r="AJ575" s="28"/>
      <c r="AK575" s="28"/>
      <c r="AL575" s="28"/>
      <c r="AM575" s="28"/>
      <c r="AN575" s="28"/>
      <c r="AO575" s="28"/>
    </row>
    <row r="576" spans="1:41" ht="16.5" customHeight="1">
      <c r="A576" s="12" t="s">
        <v>6557</v>
      </c>
      <c r="B576" s="12"/>
      <c r="C576" s="30"/>
      <c r="D576" s="12"/>
      <c r="E576" s="35" t="s">
        <v>6662</v>
      </c>
      <c r="F576" s="14" t="s">
        <v>6594</v>
      </c>
      <c r="G576" s="14" t="s">
        <v>6594</v>
      </c>
      <c r="H576" s="15" t="s">
        <v>6590</v>
      </c>
      <c r="I576" s="15">
        <v>1</v>
      </c>
      <c r="J576" s="15">
        <v>0</v>
      </c>
      <c r="K576" s="15">
        <v>0</v>
      </c>
      <c r="L576" s="16" t="s">
        <v>6583</v>
      </c>
      <c r="M576" s="16"/>
      <c r="N576" s="16" t="s">
        <v>2626</v>
      </c>
      <c r="O576" s="17">
        <v>195</v>
      </c>
      <c r="P576" s="17">
        <v>0</v>
      </c>
      <c r="Q576" s="17">
        <v>0</v>
      </c>
      <c r="R576" s="18" t="s">
        <v>6566</v>
      </c>
      <c r="S576" s="19">
        <v>60</v>
      </c>
      <c r="T576" s="19">
        <v>110</v>
      </c>
      <c r="U576" s="19">
        <v>3.5454545454545454</v>
      </c>
      <c r="V576" s="19">
        <v>31.025641025641026</v>
      </c>
      <c r="W576" s="20">
        <v>0.39</v>
      </c>
      <c r="X576" s="21">
        <v>76.05</v>
      </c>
      <c r="Y576" s="22" t="s">
        <v>33</v>
      </c>
      <c r="Z576" s="14" t="s">
        <v>5838</v>
      </c>
      <c r="AA576" s="24"/>
      <c r="AB576" s="14"/>
      <c r="AC576" s="14"/>
      <c r="AD576" s="25"/>
      <c r="AE576" s="26"/>
      <c r="AF576" s="27"/>
      <c r="AG576" s="28"/>
      <c r="AH576" s="28"/>
      <c r="AI576" s="28"/>
      <c r="AJ576" s="28"/>
      <c r="AK576" s="28"/>
      <c r="AL576" s="28"/>
      <c r="AM576" s="28"/>
      <c r="AN576" s="28"/>
      <c r="AO576" s="28"/>
    </row>
    <row r="577" spans="1:34" ht="16.5" customHeight="1">
      <c r="A577" s="12" t="s">
        <v>6557</v>
      </c>
      <c r="B577" s="12"/>
      <c r="C577" s="30"/>
      <c r="D577" s="12"/>
      <c r="E577" s="35" t="s">
        <v>1199</v>
      </c>
      <c r="F577" s="14" t="s">
        <v>3860</v>
      </c>
      <c r="G577" s="14" t="s">
        <v>6578</v>
      </c>
      <c r="H577" s="15" t="s">
        <v>6568</v>
      </c>
      <c r="I577" s="15">
        <v>1</v>
      </c>
      <c r="J577" s="15">
        <v>0</v>
      </c>
      <c r="K577" s="15">
        <v>0</v>
      </c>
      <c r="L577" s="16" t="s">
        <v>4186</v>
      </c>
      <c r="M577" s="16"/>
      <c r="N577" s="16" t="s">
        <v>2626</v>
      </c>
      <c r="O577" s="17">
        <v>390</v>
      </c>
      <c r="P577" s="17">
        <v>0</v>
      </c>
      <c r="Q577" s="17">
        <v>0</v>
      </c>
      <c r="R577" s="18" t="s">
        <v>6566</v>
      </c>
      <c r="S577" s="19">
        <v>60</v>
      </c>
      <c r="T577" s="19">
        <v>110</v>
      </c>
      <c r="U577" s="19">
        <v>1.9090909090909092</v>
      </c>
      <c r="V577" s="19">
        <v>57.619047619047613</v>
      </c>
      <c r="W577" s="20">
        <v>0.21</v>
      </c>
      <c r="X577" s="21">
        <v>81.899999999999991</v>
      </c>
      <c r="Y577" s="22" t="s">
        <v>33</v>
      </c>
      <c r="Z577" s="14" t="s">
        <v>5838</v>
      </c>
      <c r="AA577" s="24"/>
      <c r="AB577" s="14"/>
      <c r="AC577" s="14"/>
      <c r="AD577" s="25"/>
      <c r="AE577" s="26"/>
      <c r="AF577" s="27"/>
    </row>
    <row r="578" spans="1:34" ht="16.5" customHeight="1">
      <c r="A578" s="12" t="s">
        <v>6557</v>
      </c>
      <c r="B578" s="12"/>
      <c r="C578" s="30"/>
      <c r="D578" s="12"/>
      <c r="E578" s="35" t="s">
        <v>6628</v>
      </c>
      <c r="F578" s="14" t="s">
        <v>6594</v>
      </c>
      <c r="G578" s="14" t="s">
        <v>6594</v>
      </c>
      <c r="H578" s="15" t="s">
        <v>6590</v>
      </c>
      <c r="I578" s="15">
        <v>2</v>
      </c>
      <c r="J578" s="15">
        <v>0</v>
      </c>
      <c r="K578" s="15">
        <v>0</v>
      </c>
      <c r="L578" s="16" t="s">
        <v>6583</v>
      </c>
      <c r="M578" s="16"/>
      <c r="N578" s="16" t="s">
        <v>2626</v>
      </c>
      <c r="O578" s="17">
        <v>195</v>
      </c>
      <c r="P578" s="17">
        <v>0</v>
      </c>
      <c r="Q578" s="17">
        <v>0</v>
      </c>
      <c r="R578" s="18" t="s">
        <v>6566</v>
      </c>
      <c r="S578" s="19">
        <v>60</v>
      </c>
      <c r="T578" s="19">
        <v>110</v>
      </c>
      <c r="U578" s="19">
        <v>3.8181818181818183</v>
      </c>
      <c r="V578" s="19">
        <v>28.809523809523807</v>
      </c>
      <c r="W578" s="20">
        <v>0.42</v>
      </c>
      <c r="X578" s="21">
        <v>163.79999999999998</v>
      </c>
      <c r="Y578" s="22" t="s">
        <v>33</v>
      </c>
      <c r="Z578" s="14" t="s">
        <v>5838</v>
      </c>
      <c r="AA578" s="24"/>
      <c r="AB578" s="14"/>
      <c r="AC578" s="14"/>
      <c r="AD578" s="25"/>
      <c r="AE578" s="26"/>
      <c r="AF578" s="27"/>
    </row>
    <row r="579" spans="1:34" ht="16.5" customHeight="1">
      <c r="A579" s="12" t="s">
        <v>6557</v>
      </c>
      <c r="B579" s="12"/>
      <c r="C579" s="30"/>
      <c r="D579" s="12"/>
      <c r="E579" s="35" t="s">
        <v>90</v>
      </c>
      <c r="F579" s="14" t="s">
        <v>6716</v>
      </c>
      <c r="G579" s="14" t="s">
        <v>6717</v>
      </c>
      <c r="H579" s="15" t="s">
        <v>6582</v>
      </c>
      <c r="I579" s="15">
        <v>1</v>
      </c>
      <c r="J579" s="15">
        <v>0</v>
      </c>
      <c r="K579" s="15">
        <v>0</v>
      </c>
      <c r="L579" s="16" t="s">
        <v>6707</v>
      </c>
      <c r="M579" s="16"/>
      <c r="N579" s="16" t="s">
        <v>45</v>
      </c>
      <c r="O579" s="17">
        <v>240</v>
      </c>
      <c r="P579" s="17">
        <v>0</v>
      </c>
      <c r="Q579" s="17">
        <v>0</v>
      </c>
      <c r="R579" s="18" t="s">
        <v>6566</v>
      </c>
      <c r="S579" s="19" t="s">
        <v>89</v>
      </c>
      <c r="T579" s="19">
        <v>110</v>
      </c>
      <c r="U579" s="19">
        <v>3.1818181818181817</v>
      </c>
      <c r="V579" s="19">
        <v>34.571428571428577</v>
      </c>
      <c r="W579" s="20">
        <v>0.35</v>
      </c>
      <c r="X579" s="21">
        <v>84</v>
      </c>
      <c r="Y579" s="22" t="s">
        <v>33</v>
      </c>
      <c r="Z579" s="14" t="s">
        <v>5838</v>
      </c>
      <c r="AA579" s="24"/>
      <c r="AB579" s="14"/>
      <c r="AC579" s="14"/>
      <c r="AD579" s="25"/>
      <c r="AE579" s="26"/>
      <c r="AF579" s="27"/>
    </row>
    <row r="580" spans="1:34" ht="16.5" customHeight="1">
      <c r="A580" s="12" t="s">
        <v>6557</v>
      </c>
      <c r="B580" s="12"/>
      <c r="C580" s="30"/>
      <c r="D580" s="12"/>
      <c r="E580" s="35" t="s">
        <v>6727</v>
      </c>
      <c r="F580" s="14" t="s">
        <v>6728</v>
      </c>
      <c r="G580" s="14" t="s">
        <v>6122</v>
      </c>
      <c r="H580" s="15" t="s">
        <v>3256</v>
      </c>
      <c r="I580" s="15">
        <v>12</v>
      </c>
      <c r="J580" s="15">
        <v>0</v>
      </c>
      <c r="K580" s="15">
        <v>0</v>
      </c>
      <c r="L580" s="16" t="s">
        <v>6729</v>
      </c>
      <c r="M580" s="16"/>
      <c r="N580" s="16" t="s">
        <v>45</v>
      </c>
      <c r="O580" s="17">
        <v>120</v>
      </c>
      <c r="P580" s="17">
        <v>0</v>
      </c>
      <c r="Q580" s="17">
        <v>0</v>
      </c>
      <c r="R580" s="18" t="s">
        <v>6566</v>
      </c>
      <c r="S580" s="19">
        <v>60</v>
      </c>
      <c r="T580" s="19">
        <v>110</v>
      </c>
      <c r="U580" s="19">
        <v>6.8181818181818183</v>
      </c>
      <c r="V580" s="19">
        <v>16.133333333333333</v>
      </c>
      <c r="W580" s="20">
        <v>0.75</v>
      </c>
      <c r="X580" s="21">
        <v>1080</v>
      </c>
      <c r="Y580" s="22" t="s">
        <v>33</v>
      </c>
      <c r="Z580" s="14" t="s">
        <v>5838</v>
      </c>
      <c r="AA580" s="24"/>
      <c r="AB580" s="14"/>
      <c r="AC580" s="14"/>
      <c r="AD580" s="25"/>
      <c r="AE580" s="26"/>
      <c r="AF580" s="27"/>
    </row>
    <row r="581" spans="1:34" ht="16.5" customHeight="1">
      <c r="A581" s="12" t="s">
        <v>6557</v>
      </c>
      <c r="B581" s="12"/>
      <c r="C581" s="30"/>
      <c r="D581" s="12"/>
      <c r="E581" s="35" t="s">
        <v>5605</v>
      </c>
      <c r="F581" s="14" t="s">
        <v>4688</v>
      </c>
      <c r="G581" s="14" t="s">
        <v>5606</v>
      </c>
      <c r="H581" s="15">
        <v>110</v>
      </c>
      <c r="I581" s="15">
        <v>1</v>
      </c>
      <c r="J581" s="15">
        <v>0</v>
      </c>
      <c r="K581" s="15">
        <v>0</v>
      </c>
      <c r="L581" s="16" t="s">
        <v>6665</v>
      </c>
      <c r="M581" s="16"/>
      <c r="N581" s="16" t="s">
        <v>412</v>
      </c>
      <c r="O581" s="17">
        <v>150</v>
      </c>
      <c r="P581" s="17">
        <v>0</v>
      </c>
      <c r="Q581" s="17">
        <v>0</v>
      </c>
      <c r="R581" s="18" t="s">
        <v>6566</v>
      </c>
      <c r="S581" s="19">
        <v>60</v>
      </c>
      <c r="T581" s="19">
        <v>110</v>
      </c>
      <c r="U581" s="19">
        <v>5.7272727272727275</v>
      </c>
      <c r="V581" s="19">
        <v>19.206349206349206</v>
      </c>
      <c r="W581" s="20">
        <v>0.63</v>
      </c>
      <c r="X581" s="21">
        <v>94.5</v>
      </c>
      <c r="Y581" s="22" t="s">
        <v>33</v>
      </c>
      <c r="Z581" s="14" t="s">
        <v>5838</v>
      </c>
      <c r="AA581" s="24"/>
      <c r="AB581" s="14"/>
      <c r="AC581" s="14"/>
      <c r="AD581" s="25"/>
      <c r="AE581" s="26"/>
      <c r="AF581" s="27"/>
    </row>
    <row r="582" spans="1:34" ht="16.5" customHeight="1">
      <c r="A582" s="12" t="s">
        <v>6557</v>
      </c>
      <c r="B582" s="12"/>
      <c r="C582" s="30"/>
      <c r="D582" s="12"/>
      <c r="E582" s="35" t="s">
        <v>7820</v>
      </c>
      <c r="F582" s="14" t="s">
        <v>7967</v>
      </c>
      <c r="G582" s="14" t="s">
        <v>204</v>
      </c>
      <c r="H582" s="15" t="s">
        <v>6598</v>
      </c>
      <c r="I582" s="15">
        <v>1</v>
      </c>
      <c r="J582" s="15">
        <v>0</v>
      </c>
      <c r="K582" s="15">
        <v>0</v>
      </c>
      <c r="L582" s="16" t="s">
        <v>6729</v>
      </c>
      <c r="M582" s="16"/>
      <c r="N582" s="16" t="s">
        <v>45</v>
      </c>
      <c r="O582" s="17">
        <v>120</v>
      </c>
      <c r="P582" s="17">
        <v>0</v>
      </c>
      <c r="Q582" s="17">
        <v>0</v>
      </c>
      <c r="R582" s="18" t="s">
        <v>6566</v>
      </c>
      <c r="S582" s="19">
        <v>60</v>
      </c>
      <c r="T582" s="19">
        <v>110</v>
      </c>
      <c r="U582" s="19">
        <v>7.2727272727272725</v>
      </c>
      <c r="V582" s="19">
        <v>15.125</v>
      </c>
      <c r="W582" s="20">
        <v>0.8</v>
      </c>
      <c r="X582" s="21">
        <v>96</v>
      </c>
      <c r="Y582" s="22" t="s">
        <v>33</v>
      </c>
      <c r="Z582" s="14" t="s">
        <v>5838</v>
      </c>
      <c r="AA582" s="24"/>
      <c r="AB582" s="14"/>
      <c r="AC582" s="14"/>
      <c r="AD582" s="25"/>
      <c r="AE582" s="26"/>
      <c r="AF582" s="27"/>
    </row>
    <row r="583" spans="1:34" ht="16.5" customHeight="1">
      <c r="A583" s="12" t="s">
        <v>6557</v>
      </c>
      <c r="B583" s="12"/>
      <c r="C583" s="30"/>
      <c r="D583" s="12"/>
      <c r="E583" s="35" t="s">
        <v>5650</v>
      </c>
      <c r="F583" s="14" t="s">
        <v>5651</v>
      </c>
      <c r="G583" s="14" t="s">
        <v>1479</v>
      </c>
      <c r="H583" s="15">
        <v>111</v>
      </c>
      <c r="I583" s="15">
        <v>1</v>
      </c>
      <c r="J583" s="15">
        <v>0</v>
      </c>
      <c r="K583" s="15">
        <v>0</v>
      </c>
      <c r="L583" s="16" t="s">
        <v>6673</v>
      </c>
      <c r="M583" s="16"/>
      <c r="N583" s="16" t="s">
        <v>412</v>
      </c>
      <c r="O583" s="17">
        <v>8760</v>
      </c>
      <c r="P583" s="17">
        <v>0</v>
      </c>
      <c r="Q583" s="17">
        <v>0</v>
      </c>
      <c r="R583" s="18" t="s">
        <v>6566</v>
      </c>
      <c r="S583" s="19">
        <v>60</v>
      </c>
      <c r="T583" s="19">
        <v>110</v>
      </c>
      <c r="U583" s="19">
        <v>0.10909090909090909</v>
      </c>
      <c r="V583" s="19">
        <v>1008.3333333333334</v>
      </c>
      <c r="W583" s="20">
        <v>1.2E-2</v>
      </c>
      <c r="X583" s="21">
        <v>105.12</v>
      </c>
      <c r="Y583" s="22" t="s">
        <v>33</v>
      </c>
      <c r="Z583" s="14" t="s">
        <v>5838</v>
      </c>
      <c r="AA583" s="24"/>
      <c r="AB583" s="14"/>
      <c r="AC583" s="14"/>
      <c r="AD583" s="25"/>
      <c r="AE583" s="26"/>
      <c r="AF583" s="27"/>
    </row>
    <row r="584" spans="1:34" ht="16.5" customHeight="1">
      <c r="A584" s="12" t="s">
        <v>6557</v>
      </c>
      <c r="B584" s="12"/>
      <c r="C584" s="30"/>
      <c r="D584" s="12"/>
      <c r="E584" s="35" t="s">
        <v>6694</v>
      </c>
      <c r="F584" s="14" t="s">
        <v>6695</v>
      </c>
      <c r="G584" s="14" t="s">
        <v>6696</v>
      </c>
      <c r="H584" s="15" t="s">
        <v>6568</v>
      </c>
      <c r="I584" s="15">
        <v>1</v>
      </c>
      <c r="J584" s="15">
        <v>0</v>
      </c>
      <c r="K584" s="15">
        <v>0</v>
      </c>
      <c r="L584" s="16" t="s">
        <v>6688</v>
      </c>
      <c r="M584" s="16"/>
      <c r="N584" s="16" t="s">
        <v>305</v>
      </c>
      <c r="O584" s="17">
        <v>56</v>
      </c>
      <c r="P584" s="17">
        <v>0</v>
      </c>
      <c r="Q584" s="17">
        <v>0</v>
      </c>
      <c r="R584" s="18" t="s">
        <v>6566</v>
      </c>
      <c r="S584" s="19">
        <v>60</v>
      </c>
      <c r="T584" s="19">
        <v>220</v>
      </c>
      <c r="U584" s="19">
        <v>10</v>
      </c>
      <c r="V584" s="19">
        <v>22</v>
      </c>
      <c r="W584" s="20">
        <v>2.2000000000000002</v>
      </c>
      <c r="X584" s="21">
        <v>123.20000000000002</v>
      </c>
      <c r="Y584" s="22" t="s">
        <v>33</v>
      </c>
      <c r="Z584" s="14" t="s">
        <v>5838</v>
      </c>
      <c r="AA584" s="24"/>
      <c r="AB584" s="14"/>
      <c r="AC584" s="14"/>
      <c r="AD584" s="25"/>
      <c r="AE584" s="26"/>
      <c r="AF584" s="27"/>
    </row>
    <row r="585" spans="1:34" ht="16.5" customHeight="1">
      <c r="A585" s="12" t="s">
        <v>6557</v>
      </c>
      <c r="B585" s="12"/>
      <c r="C585" s="30"/>
      <c r="D585" s="12"/>
      <c r="E585" s="35" t="s">
        <v>79</v>
      </c>
      <c r="F585" s="14" t="s">
        <v>36</v>
      </c>
      <c r="G585" s="14" t="s">
        <v>6791</v>
      </c>
      <c r="H585" s="15" t="s">
        <v>6722</v>
      </c>
      <c r="I585" s="15">
        <v>69</v>
      </c>
      <c r="J585" s="15">
        <v>0</v>
      </c>
      <c r="K585" s="15">
        <v>0</v>
      </c>
      <c r="L585" s="16" t="s">
        <v>6789</v>
      </c>
      <c r="M585" s="16"/>
      <c r="N585" s="16" t="s">
        <v>45</v>
      </c>
      <c r="O585" s="17">
        <v>420</v>
      </c>
      <c r="P585" s="17">
        <v>0</v>
      </c>
      <c r="Q585" s="17">
        <v>0</v>
      </c>
      <c r="R585" s="18" t="s">
        <v>6566</v>
      </c>
      <c r="S585" s="19" t="s">
        <v>89</v>
      </c>
      <c r="T585" s="19">
        <v>110</v>
      </c>
      <c r="U585" s="19">
        <v>2.7272727272727271</v>
      </c>
      <c r="V585" s="19">
        <v>40.333333333333336</v>
      </c>
      <c r="W585" s="20">
        <v>0.3</v>
      </c>
      <c r="X585" s="21">
        <v>8694</v>
      </c>
      <c r="Y585" s="22" t="s">
        <v>33</v>
      </c>
      <c r="Z585" s="14" t="s">
        <v>5838</v>
      </c>
      <c r="AA585" s="24"/>
      <c r="AB585" s="14"/>
      <c r="AC585" s="14"/>
      <c r="AD585" s="25"/>
      <c r="AE585" s="26"/>
      <c r="AF585" s="27"/>
      <c r="AG585" s="31"/>
      <c r="AH585" s="32"/>
    </row>
    <row r="586" spans="1:34" ht="16.5" customHeight="1">
      <c r="A586" s="12" t="s">
        <v>6557</v>
      </c>
      <c r="B586" s="12"/>
      <c r="C586" s="30"/>
      <c r="D586" s="12"/>
      <c r="E586" s="35" t="s">
        <v>6634</v>
      </c>
      <c r="F586" s="14" t="s">
        <v>6635</v>
      </c>
      <c r="G586" s="14" t="s">
        <v>3279</v>
      </c>
      <c r="H586" s="15" t="s">
        <v>6590</v>
      </c>
      <c r="I586" s="15">
        <v>6</v>
      </c>
      <c r="J586" s="15">
        <v>0</v>
      </c>
      <c r="K586" s="15">
        <v>0</v>
      </c>
      <c r="L586" s="16" t="s">
        <v>6583</v>
      </c>
      <c r="M586" s="16"/>
      <c r="N586" s="16" t="s">
        <v>2626</v>
      </c>
      <c r="O586" s="17">
        <v>195</v>
      </c>
      <c r="P586" s="17">
        <v>0</v>
      </c>
      <c r="Q586" s="17">
        <v>0</v>
      </c>
      <c r="R586" s="18" t="s">
        <v>6566</v>
      </c>
      <c r="S586" s="19" t="s">
        <v>89</v>
      </c>
      <c r="T586" s="19">
        <v>110</v>
      </c>
      <c r="U586" s="19">
        <v>5.9090909090909092</v>
      </c>
      <c r="V586" s="19">
        <v>18.615384615384617</v>
      </c>
      <c r="W586" s="20">
        <v>0.65</v>
      </c>
      <c r="X586" s="21">
        <v>760.5</v>
      </c>
      <c r="Y586" s="22" t="s">
        <v>33</v>
      </c>
      <c r="Z586" s="14" t="s">
        <v>5838</v>
      </c>
      <c r="AA586" s="24"/>
      <c r="AB586" s="14"/>
      <c r="AC586" s="14"/>
      <c r="AD586" s="25"/>
      <c r="AE586" s="26"/>
      <c r="AF586" s="27"/>
      <c r="AG586" s="31"/>
      <c r="AH586" s="32"/>
    </row>
    <row r="587" spans="1:34" ht="16.5" customHeight="1">
      <c r="A587" s="12" t="s">
        <v>6557</v>
      </c>
      <c r="B587" s="12"/>
      <c r="C587" s="30"/>
      <c r="D587" s="12"/>
      <c r="E587" s="35" t="s">
        <v>309</v>
      </c>
      <c r="F587" s="14" t="s">
        <v>83</v>
      </c>
      <c r="G587" s="14" t="s">
        <v>6714</v>
      </c>
      <c r="H587" s="15" t="s">
        <v>6715</v>
      </c>
      <c r="I587" s="15">
        <v>2</v>
      </c>
      <c r="J587" s="15">
        <v>0</v>
      </c>
      <c r="K587" s="15">
        <v>0</v>
      </c>
      <c r="L587" s="16" t="s">
        <v>6707</v>
      </c>
      <c r="M587" s="16"/>
      <c r="N587" s="16" t="s">
        <v>45</v>
      </c>
      <c r="O587" s="17">
        <v>240</v>
      </c>
      <c r="P587" s="17">
        <v>0</v>
      </c>
      <c r="Q587" s="17">
        <v>0</v>
      </c>
      <c r="R587" s="18" t="s">
        <v>6566</v>
      </c>
      <c r="S587" s="19" t="s">
        <v>89</v>
      </c>
      <c r="T587" s="19">
        <v>110</v>
      </c>
      <c r="U587" s="19">
        <v>5</v>
      </c>
      <c r="V587" s="19">
        <v>22</v>
      </c>
      <c r="W587" s="20">
        <v>0.55000000000000004</v>
      </c>
      <c r="X587" s="21">
        <v>264</v>
      </c>
      <c r="Y587" s="22" t="s">
        <v>33</v>
      </c>
      <c r="Z587" s="14" t="s">
        <v>5838</v>
      </c>
      <c r="AA587" s="24"/>
      <c r="AB587" s="14"/>
      <c r="AC587" s="14"/>
      <c r="AD587" s="25"/>
      <c r="AE587" s="26"/>
      <c r="AF587" s="27"/>
      <c r="AG587" s="31"/>
      <c r="AH587" s="32"/>
    </row>
    <row r="588" spans="1:34" ht="16.5" customHeight="1">
      <c r="A588" s="12" t="s">
        <v>6557</v>
      </c>
      <c r="B588" s="12"/>
      <c r="C588" s="30"/>
      <c r="D588" s="12"/>
      <c r="E588" s="35" t="s">
        <v>6588</v>
      </c>
      <c r="F588" s="14" t="s">
        <v>152</v>
      </c>
      <c r="G588" s="14" t="s">
        <v>6589</v>
      </c>
      <c r="H588" s="15" t="s">
        <v>6590</v>
      </c>
      <c r="I588" s="15">
        <v>10</v>
      </c>
      <c r="J588" s="15">
        <v>0</v>
      </c>
      <c r="K588" s="15">
        <v>0</v>
      </c>
      <c r="L588" s="16" t="s">
        <v>6583</v>
      </c>
      <c r="M588" s="16"/>
      <c r="N588" s="16" t="s">
        <v>2626</v>
      </c>
      <c r="O588" s="17">
        <v>195</v>
      </c>
      <c r="P588" s="17">
        <v>0</v>
      </c>
      <c r="Q588" s="17">
        <v>0</v>
      </c>
      <c r="R588" s="18" t="s">
        <v>6566</v>
      </c>
      <c r="S588" s="19" t="s">
        <v>89</v>
      </c>
      <c r="T588" s="19">
        <v>110</v>
      </c>
      <c r="U588" s="19">
        <v>6.8181818181818183</v>
      </c>
      <c r="V588" s="19">
        <v>16.133333333333333</v>
      </c>
      <c r="W588" s="20">
        <v>0.75</v>
      </c>
      <c r="X588" s="21">
        <v>1462.5</v>
      </c>
      <c r="Y588" s="22" t="s">
        <v>33</v>
      </c>
      <c r="Z588" s="14" t="s">
        <v>5838</v>
      </c>
      <c r="AA588" s="24"/>
      <c r="AB588" s="14"/>
      <c r="AC588" s="14"/>
      <c r="AD588" s="25"/>
      <c r="AE588" s="26"/>
      <c r="AF588" s="27"/>
      <c r="AG588" s="31"/>
      <c r="AH588" s="32"/>
    </row>
    <row r="589" spans="1:34" ht="16.5" customHeight="1">
      <c r="A589" s="12" t="s">
        <v>6557</v>
      </c>
      <c r="B589" s="12"/>
      <c r="C589" s="30"/>
      <c r="D589" s="12"/>
      <c r="E589" s="35" t="s">
        <v>6645</v>
      </c>
      <c r="F589" s="14" t="s">
        <v>6646</v>
      </c>
      <c r="G589" s="14" t="s">
        <v>6647</v>
      </c>
      <c r="H589" s="15" t="s">
        <v>6590</v>
      </c>
      <c r="I589" s="15">
        <v>1</v>
      </c>
      <c r="J589" s="15">
        <v>0</v>
      </c>
      <c r="K589" s="15">
        <v>0</v>
      </c>
      <c r="L589" s="16" t="s">
        <v>6583</v>
      </c>
      <c r="M589" s="16"/>
      <c r="N589" s="16" t="s">
        <v>2626</v>
      </c>
      <c r="O589" s="17">
        <v>195</v>
      </c>
      <c r="P589" s="17">
        <v>0</v>
      </c>
      <c r="Q589" s="17">
        <v>0</v>
      </c>
      <c r="R589" s="18" t="s">
        <v>6566</v>
      </c>
      <c r="S589" s="19">
        <v>60</v>
      </c>
      <c r="T589" s="19">
        <v>110</v>
      </c>
      <c r="U589" s="19">
        <v>6.8181818181818183</v>
      </c>
      <c r="V589" s="19">
        <v>16.133333333333333</v>
      </c>
      <c r="W589" s="20">
        <v>0.75</v>
      </c>
      <c r="X589" s="21">
        <v>146.25</v>
      </c>
      <c r="Y589" s="22" t="s">
        <v>33</v>
      </c>
      <c r="Z589" s="14" t="s">
        <v>5838</v>
      </c>
      <c r="AA589" s="24"/>
      <c r="AB589" s="14"/>
      <c r="AC589" s="14"/>
      <c r="AD589" s="25"/>
      <c r="AE589" s="26"/>
      <c r="AF589" s="27"/>
      <c r="AG589" s="31"/>
      <c r="AH589" s="32"/>
    </row>
    <row r="590" spans="1:34" ht="16.5" customHeight="1">
      <c r="A590" s="12" t="s">
        <v>6557</v>
      </c>
      <c r="B590" s="12"/>
      <c r="C590" s="30"/>
      <c r="D590" s="12"/>
      <c r="E590" s="35" t="s">
        <v>90</v>
      </c>
      <c r="F590" s="14" t="s">
        <v>125</v>
      </c>
      <c r="G590" s="14" t="s">
        <v>5603</v>
      </c>
      <c r="H590" s="15" t="s">
        <v>3256</v>
      </c>
      <c r="I590" s="15">
        <v>1</v>
      </c>
      <c r="J590" s="15">
        <v>0</v>
      </c>
      <c r="K590" s="15">
        <v>0</v>
      </c>
      <c r="L590" s="16" t="s">
        <v>6583</v>
      </c>
      <c r="M590" s="16"/>
      <c r="N590" s="16" t="s">
        <v>2626</v>
      </c>
      <c r="O590" s="17">
        <v>270</v>
      </c>
      <c r="P590" s="17">
        <v>0</v>
      </c>
      <c r="Q590" s="17">
        <v>0</v>
      </c>
      <c r="R590" s="18" t="s">
        <v>6566</v>
      </c>
      <c r="S590" s="19">
        <v>60</v>
      </c>
      <c r="T590" s="19">
        <v>110</v>
      </c>
      <c r="U590" s="19">
        <v>5</v>
      </c>
      <c r="V590" s="19">
        <v>22</v>
      </c>
      <c r="W590" s="20">
        <v>0.55000000000000004</v>
      </c>
      <c r="X590" s="21">
        <v>148.5</v>
      </c>
      <c r="Y590" s="22" t="s">
        <v>33</v>
      </c>
      <c r="Z590" s="14" t="s">
        <v>5838</v>
      </c>
      <c r="AA590" s="24"/>
      <c r="AB590" s="14"/>
      <c r="AC590" s="14"/>
      <c r="AD590" s="25"/>
      <c r="AE590" s="26"/>
      <c r="AF590" s="27"/>
      <c r="AG590" s="31"/>
      <c r="AH590" s="32"/>
    </row>
    <row r="591" spans="1:34" ht="16.5" customHeight="1">
      <c r="A591" s="12" t="s">
        <v>6557</v>
      </c>
      <c r="B591" s="12"/>
      <c r="C591" s="30"/>
      <c r="D591" s="12"/>
      <c r="E591" s="35" t="s">
        <v>90</v>
      </c>
      <c r="F591" s="14" t="s">
        <v>125</v>
      </c>
      <c r="G591" s="14" t="s">
        <v>5604</v>
      </c>
      <c r="H591" s="15" t="s">
        <v>3256</v>
      </c>
      <c r="I591" s="15">
        <v>1</v>
      </c>
      <c r="J591" s="15">
        <v>0</v>
      </c>
      <c r="K591" s="15">
        <v>0</v>
      </c>
      <c r="L591" s="16" t="s">
        <v>6583</v>
      </c>
      <c r="M591" s="16"/>
      <c r="N591" s="16" t="s">
        <v>2626</v>
      </c>
      <c r="O591" s="17">
        <v>270</v>
      </c>
      <c r="P591" s="17">
        <v>0</v>
      </c>
      <c r="Q591" s="17">
        <v>0</v>
      </c>
      <c r="R591" s="18" t="s">
        <v>6566</v>
      </c>
      <c r="S591" s="19">
        <v>60</v>
      </c>
      <c r="T591" s="19">
        <v>110</v>
      </c>
      <c r="U591" s="19">
        <v>5</v>
      </c>
      <c r="V591" s="19">
        <v>22</v>
      </c>
      <c r="W591" s="20">
        <v>0.55000000000000004</v>
      </c>
      <c r="X591" s="21">
        <v>148.5</v>
      </c>
      <c r="Y591" s="22" t="s">
        <v>33</v>
      </c>
      <c r="Z591" s="14" t="s">
        <v>5838</v>
      </c>
      <c r="AA591" s="24"/>
      <c r="AB591" s="14"/>
      <c r="AC591" s="14"/>
      <c r="AD591" s="25"/>
      <c r="AE591" s="26"/>
      <c r="AF591" s="27"/>
      <c r="AG591" s="31"/>
      <c r="AH591" s="32"/>
    </row>
    <row r="592" spans="1:34" ht="16.5" customHeight="1">
      <c r="A592" s="12" t="s">
        <v>6557</v>
      </c>
      <c r="B592" s="12"/>
      <c r="C592" s="30"/>
      <c r="D592" s="12"/>
      <c r="E592" s="35" t="s">
        <v>379</v>
      </c>
      <c r="F592" s="14" t="s">
        <v>34</v>
      </c>
      <c r="G592" s="14" t="s">
        <v>6756</v>
      </c>
      <c r="H592" s="15" t="s">
        <v>6749</v>
      </c>
      <c r="I592" s="15">
        <v>1</v>
      </c>
      <c r="J592" s="15">
        <v>0</v>
      </c>
      <c r="K592" s="15">
        <v>0</v>
      </c>
      <c r="L592" s="16" t="s">
        <v>6752</v>
      </c>
      <c r="M592" s="16" t="s">
        <v>66</v>
      </c>
      <c r="N592" s="16" t="s">
        <v>45</v>
      </c>
      <c r="O592" s="17">
        <v>72</v>
      </c>
      <c r="P592" s="17">
        <v>8688</v>
      </c>
      <c r="Q592" s="17">
        <v>0</v>
      </c>
      <c r="R592" s="18" t="s">
        <v>6566</v>
      </c>
      <c r="S592" s="19">
        <v>60</v>
      </c>
      <c r="T592" s="19">
        <v>110</v>
      </c>
      <c r="U592" s="19">
        <v>19.09090909090909</v>
      </c>
      <c r="V592" s="19">
        <v>5.7619047619047619</v>
      </c>
      <c r="W592" s="20">
        <v>2.1</v>
      </c>
      <c r="X592" s="21">
        <v>151.20000000000002</v>
      </c>
      <c r="Y592" s="22" t="s">
        <v>33</v>
      </c>
      <c r="Z592" s="14" t="s">
        <v>5838</v>
      </c>
      <c r="AA592" s="24"/>
      <c r="AB592" s="14"/>
      <c r="AC592" s="14"/>
      <c r="AD592" s="25"/>
      <c r="AE592" s="26"/>
      <c r="AF592" s="27"/>
      <c r="AG592" s="31"/>
      <c r="AH592" s="32"/>
    </row>
    <row r="593" spans="1:41" ht="16.5" customHeight="1">
      <c r="A593" s="12" t="s">
        <v>6557</v>
      </c>
      <c r="B593" s="12"/>
      <c r="C593" s="30"/>
      <c r="D593" s="12"/>
      <c r="E593" s="35" t="s">
        <v>6618</v>
      </c>
      <c r="F593" s="14" t="s">
        <v>6619</v>
      </c>
      <c r="G593" s="14" t="s">
        <v>6619</v>
      </c>
      <c r="H593" s="15" t="s">
        <v>6590</v>
      </c>
      <c r="I593" s="15">
        <v>1</v>
      </c>
      <c r="J593" s="15">
        <v>0</v>
      </c>
      <c r="K593" s="15">
        <v>0</v>
      </c>
      <c r="L593" s="16" t="s">
        <v>6583</v>
      </c>
      <c r="M593" s="16"/>
      <c r="N593" s="16" t="s">
        <v>2626</v>
      </c>
      <c r="O593" s="17">
        <v>8760</v>
      </c>
      <c r="P593" s="17">
        <v>0</v>
      </c>
      <c r="Q593" s="17">
        <v>0</v>
      </c>
      <c r="R593" s="18" t="s">
        <v>6566</v>
      </c>
      <c r="S593" s="19">
        <v>60</v>
      </c>
      <c r="T593" s="19">
        <v>110</v>
      </c>
      <c r="U593" s="19">
        <v>0.16363636363636364</v>
      </c>
      <c r="V593" s="19">
        <v>672.22222222222217</v>
      </c>
      <c r="W593" s="20">
        <v>1.7999999999999999E-2</v>
      </c>
      <c r="X593" s="21">
        <v>157.67999999999998</v>
      </c>
      <c r="Y593" s="22" t="s">
        <v>33</v>
      </c>
      <c r="Z593" s="14" t="s">
        <v>5838</v>
      </c>
      <c r="AA593" s="24"/>
      <c r="AB593" s="14"/>
      <c r="AC593" s="14"/>
      <c r="AD593" s="25"/>
      <c r="AE593" s="26"/>
      <c r="AF593" s="27"/>
      <c r="AG593" s="31"/>
      <c r="AH593" s="32"/>
    </row>
    <row r="594" spans="1:41" ht="16.5" customHeight="1">
      <c r="A594" s="12" t="s">
        <v>6557</v>
      </c>
      <c r="B594" s="12"/>
      <c r="C594" s="30"/>
      <c r="D594" s="12"/>
      <c r="E594" s="35" t="s">
        <v>879</v>
      </c>
      <c r="F594" s="14" t="s">
        <v>92</v>
      </c>
      <c r="G594" s="14" t="s">
        <v>7966</v>
      </c>
      <c r="H594" s="15" t="s">
        <v>6722</v>
      </c>
      <c r="I594" s="15">
        <v>1</v>
      </c>
      <c r="J594" s="15">
        <v>0</v>
      </c>
      <c r="K594" s="15">
        <v>0</v>
      </c>
      <c r="L594" s="16" t="s">
        <v>6720</v>
      </c>
      <c r="M594" s="16"/>
      <c r="N594" s="16" t="s">
        <v>45</v>
      </c>
      <c r="O594" s="17">
        <v>600</v>
      </c>
      <c r="P594" s="17">
        <v>0</v>
      </c>
      <c r="Q594" s="17">
        <v>0</v>
      </c>
      <c r="R594" s="18" t="s">
        <v>6566</v>
      </c>
      <c r="S594" s="19">
        <v>60</v>
      </c>
      <c r="T594" s="19">
        <v>110</v>
      </c>
      <c r="U594" s="19">
        <v>2.5</v>
      </c>
      <c r="V594" s="19">
        <v>44</v>
      </c>
      <c r="W594" s="20">
        <v>0.27500000000000002</v>
      </c>
      <c r="X594" s="21">
        <v>165</v>
      </c>
      <c r="Y594" s="22" t="s">
        <v>33</v>
      </c>
      <c r="Z594" s="14" t="s">
        <v>5838</v>
      </c>
      <c r="AA594" s="24"/>
      <c r="AB594" s="14"/>
      <c r="AC594" s="14"/>
      <c r="AD594" s="25"/>
      <c r="AE594" s="26"/>
      <c r="AF594" s="27"/>
      <c r="AG594" s="31"/>
      <c r="AH594" s="32"/>
    </row>
    <row r="595" spans="1:41" ht="16.5" customHeight="1">
      <c r="A595" s="12" t="s">
        <v>6557</v>
      </c>
      <c r="B595" s="12"/>
      <c r="C595" s="30"/>
      <c r="D595" s="12"/>
      <c r="E595" s="35" t="s">
        <v>6779</v>
      </c>
      <c r="F595" s="14" t="s">
        <v>6780</v>
      </c>
      <c r="G595" s="14" t="s">
        <v>6781</v>
      </c>
      <c r="H595" s="15" t="s">
        <v>6749</v>
      </c>
      <c r="I595" s="15">
        <v>1</v>
      </c>
      <c r="J595" s="15">
        <v>0</v>
      </c>
      <c r="K595" s="15">
        <v>0</v>
      </c>
      <c r="L595" s="16" t="s">
        <v>5535</v>
      </c>
      <c r="M595" s="16"/>
      <c r="N595" s="16" t="s">
        <v>45</v>
      </c>
      <c r="O595" s="17">
        <v>810</v>
      </c>
      <c r="P595" s="17">
        <v>0</v>
      </c>
      <c r="Q595" s="17">
        <v>0</v>
      </c>
      <c r="R595" s="18" t="s">
        <v>6566</v>
      </c>
      <c r="S595" s="19">
        <v>60</v>
      </c>
      <c r="T595" s="19">
        <v>110</v>
      </c>
      <c r="U595" s="19">
        <v>1.9090909090909092</v>
      </c>
      <c r="V595" s="19">
        <v>57.619047619047613</v>
      </c>
      <c r="W595" s="20">
        <v>0.21</v>
      </c>
      <c r="X595" s="21">
        <v>170.1</v>
      </c>
      <c r="Y595" s="22" t="s">
        <v>33</v>
      </c>
      <c r="Z595" s="14" t="s">
        <v>5838</v>
      </c>
      <c r="AA595" s="24"/>
      <c r="AB595" s="14"/>
      <c r="AC595" s="14"/>
      <c r="AD595" s="25"/>
      <c r="AE595" s="26"/>
      <c r="AF595" s="27"/>
      <c r="AG595" s="31"/>
      <c r="AH595" s="32"/>
    </row>
    <row r="596" spans="1:41" ht="16.5" customHeight="1">
      <c r="A596" s="12" t="s">
        <v>6557</v>
      </c>
      <c r="B596" s="12"/>
      <c r="C596" s="30"/>
      <c r="D596" s="12"/>
      <c r="E596" s="35" t="s">
        <v>2751</v>
      </c>
      <c r="F596" s="14" t="s">
        <v>2337</v>
      </c>
      <c r="G596" s="14" t="s">
        <v>2338</v>
      </c>
      <c r="H596" s="15" t="s">
        <v>6568</v>
      </c>
      <c r="I596" s="15">
        <v>3</v>
      </c>
      <c r="J596" s="15">
        <v>0</v>
      </c>
      <c r="K596" s="15">
        <v>0</v>
      </c>
      <c r="L596" s="16" t="s">
        <v>4186</v>
      </c>
      <c r="M596" s="16"/>
      <c r="N596" s="16" t="s">
        <v>2626</v>
      </c>
      <c r="O596" s="17">
        <v>8760</v>
      </c>
      <c r="P596" s="17">
        <v>0</v>
      </c>
      <c r="Q596" s="17">
        <v>0</v>
      </c>
      <c r="R596" s="18" t="s">
        <v>6566</v>
      </c>
      <c r="S596" s="19" t="s">
        <v>89</v>
      </c>
      <c r="T596" s="19">
        <v>110</v>
      </c>
      <c r="U596" s="19">
        <v>0.18181818181818182</v>
      </c>
      <c r="V596" s="19">
        <v>605</v>
      </c>
      <c r="W596" s="20">
        <v>0.02</v>
      </c>
      <c r="X596" s="21">
        <v>525.6</v>
      </c>
      <c r="Y596" s="22" t="s">
        <v>33</v>
      </c>
      <c r="Z596" s="14" t="s">
        <v>5838</v>
      </c>
      <c r="AA596" s="24"/>
      <c r="AB596" s="14"/>
      <c r="AC596" s="14"/>
      <c r="AD596" s="25"/>
      <c r="AE596" s="26"/>
      <c r="AF596" s="27"/>
      <c r="AG596" s="31"/>
      <c r="AH596" s="32"/>
    </row>
    <row r="597" spans="1:41" ht="16.5" customHeight="1">
      <c r="A597" s="12" t="s">
        <v>6557</v>
      </c>
      <c r="B597" s="12"/>
      <c r="C597" s="30"/>
      <c r="D597" s="12"/>
      <c r="E597" s="35" t="s">
        <v>5634</v>
      </c>
      <c r="F597" s="14" t="s">
        <v>3245</v>
      </c>
      <c r="G597" s="14" t="s">
        <v>5635</v>
      </c>
      <c r="H597" s="15">
        <v>110</v>
      </c>
      <c r="I597" s="15">
        <v>1</v>
      </c>
      <c r="J597" s="15">
        <v>0</v>
      </c>
      <c r="K597" s="15">
        <v>0</v>
      </c>
      <c r="L597" s="16" t="s">
        <v>6707</v>
      </c>
      <c r="M597" s="16"/>
      <c r="N597" s="16" t="s">
        <v>45</v>
      </c>
      <c r="O597" s="17">
        <v>8760</v>
      </c>
      <c r="P597" s="17">
        <v>0</v>
      </c>
      <c r="Q597" s="17">
        <v>0.2</v>
      </c>
      <c r="R597" s="18" t="s">
        <v>6566</v>
      </c>
      <c r="S597" s="19" t="s">
        <v>89</v>
      </c>
      <c r="T597" s="19">
        <v>110</v>
      </c>
      <c r="U597" s="19">
        <v>7.6363636363636367</v>
      </c>
      <c r="V597" s="19">
        <v>14.404761904761903</v>
      </c>
      <c r="W597" s="20">
        <v>0.02</v>
      </c>
      <c r="X597" s="21">
        <v>175.20000000000002</v>
      </c>
      <c r="Y597" s="22" t="s">
        <v>33</v>
      </c>
      <c r="Z597" s="14" t="s">
        <v>5838</v>
      </c>
      <c r="AA597" s="24"/>
      <c r="AB597" s="14"/>
      <c r="AC597" s="14"/>
      <c r="AD597" s="25"/>
      <c r="AE597" s="26"/>
      <c r="AF597" s="27"/>
      <c r="AG597" s="31"/>
      <c r="AH597" s="32"/>
    </row>
    <row r="598" spans="1:41" ht="16.5" customHeight="1">
      <c r="A598" s="12" t="s">
        <v>6557</v>
      </c>
      <c r="B598" s="12"/>
      <c r="C598" s="30"/>
      <c r="D598" s="12"/>
      <c r="E598" s="35" t="s">
        <v>76</v>
      </c>
      <c r="F598" s="14" t="s">
        <v>2091</v>
      </c>
      <c r="G598" s="14" t="s">
        <v>2092</v>
      </c>
      <c r="H598" s="15">
        <v>110</v>
      </c>
      <c r="I598" s="15">
        <v>2</v>
      </c>
      <c r="J598" s="15">
        <v>0</v>
      </c>
      <c r="K598" s="15">
        <v>0</v>
      </c>
      <c r="L598" s="16" t="s">
        <v>6752</v>
      </c>
      <c r="M598" s="16"/>
      <c r="N598" s="16" t="s">
        <v>45</v>
      </c>
      <c r="O598" s="17">
        <v>8760</v>
      </c>
      <c r="P598" s="17">
        <v>0</v>
      </c>
      <c r="Q598" s="17">
        <v>0</v>
      </c>
      <c r="R598" s="18" t="s">
        <v>6566</v>
      </c>
      <c r="S598" s="19">
        <v>60</v>
      </c>
      <c r="T598" s="19">
        <v>110</v>
      </c>
      <c r="U598" s="19">
        <v>272.72727272727275</v>
      </c>
      <c r="V598" s="19">
        <v>0.40333333333333332</v>
      </c>
      <c r="W598" s="20">
        <v>0.02</v>
      </c>
      <c r="X598" s="21">
        <v>350.40000000000003</v>
      </c>
      <c r="Y598" s="22" t="s">
        <v>33</v>
      </c>
      <c r="Z598" s="14" t="s">
        <v>5838</v>
      </c>
      <c r="AA598" s="24"/>
      <c r="AB598" s="14"/>
      <c r="AC598" s="14"/>
      <c r="AD598" s="25"/>
      <c r="AE598" s="26"/>
      <c r="AF598" s="27"/>
      <c r="AG598" s="31"/>
      <c r="AH598" s="32"/>
    </row>
    <row r="599" spans="1:41" ht="16.5" customHeight="1">
      <c r="A599" s="12" t="s">
        <v>6557</v>
      </c>
      <c r="B599" s="12"/>
      <c r="C599" s="30"/>
      <c r="D599" s="12"/>
      <c r="E599" s="35" t="s">
        <v>778</v>
      </c>
      <c r="F599" s="14" t="s">
        <v>152</v>
      </c>
      <c r="G599" s="14" t="s">
        <v>5654</v>
      </c>
      <c r="H599" s="15" t="s">
        <v>3256</v>
      </c>
      <c r="I599" s="15">
        <v>1</v>
      </c>
      <c r="J599" s="15">
        <v>0</v>
      </c>
      <c r="K599" s="15">
        <v>0</v>
      </c>
      <c r="L599" s="16" t="s">
        <v>6720</v>
      </c>
      <c r="M599" s="16"/>
      <c r="N599" s="16" t="s">
        <v>45</v>
      </c>
      <c r="O599" s="17">
        <v>600</v>
      </c>
      <c r="P599" s="17">
        <v>0</v>
      </c>
      <c r="Q599" s="17">
        <v>0</v>
      </c>
      <c r="R599" s="18" t="s">
        <v>6566</v>
      </c>
      <c r="S599" s="19">
        <v>60</v>
      </c>
      <c r="T599" s="19">
        <v>110</v>
      </c>
      <c r="U599" s="19">
        <v>2.7272727272727271</v>
      </c>
      <c r="V599" s="19">
        <v>40.333333333333336</v>
      </c>
      <c r="W599" s="20">
        <v>0.3</v>
      </c>
      <c r="X599" s="21">
        <v>180</v>
      </c>
      <c r="Y599" s="22" t="s">
        <v>33</v>
      </c>
      <c r="Z599" s="14" t="s">
        <v>5838</v>
      </c>
      <c r="AA599" s="24"/>
      <c r="AB599" s="14"/>
      <c r="AC599" s="14"/>
      <c r="AD599" s="25"/>
      <c r="AE599" s="26"/>
      <c r="AF599" s="27"/>
      <c r="AG599" s="31"/>
      <c r="AH599" s="32"/>
    </row>
    <row r="600" spans="1:41" ht="16.5" customHeight="1">
      <c r="A600" s="12" t="s">
        <v>6557</v>
      </c>
      <c r="B600" s="12"/>
      <c r="C600" s="30"/>
      <c r="D600" s="12"/>
      <c r="E600" s="35" t="s">
        <v>6666</v>
      </c>
      <c r="F600" s="14" t="s">
        <v>6667</v>
      </c>
      <c r="G600" s="14" t="s">
        <v>6668</v>
      </c>
      <c r="H600" s="15" t="s">
        <v>6582</v>
      </c>
      <c r="I600" s="15">
        <v>2</v>
      </c>
      <c r="J600" s="15">
        <v>0</v>
      </c>
      <c r="K600" s="15">
        <v>0</v>
      </c>
      <c r="L600" s="16" t="s">
        <v>6665</v>
      </c>
      <c r="M600" s="16"/>
      <c r="N600" s="16" t="s">
        <v>412</v>
      </c>
      <c r="O600" s="17">
        <v>8760</v>
      </c>
      <c r="P600" s="17">
        <v>0</v>
      </c>
      <c r="Q600" s="17">
        <v>0</v>
      </c>
      <c r="R600" s="18" t="s">
        <v>6566</v>
      </c>
      <c r="S600" s="19" t="s">
        <v>89</v>
      </c>
      <c r="T600" s="19">
        <v>110</v>
      </c>
      <c r="U600" s="19">
        <v>0.2</v>
      </c>
      <c r="V600" s="19">
        <v>550</v>
      </c>
      <c r="W600" s="20">
        <v>2.1999999999999999E-2</v>
      </c>
      <c r="X600" s="21">
        <v>385.44</v>
      </c>
      <c r="Y600" s="22" t="s">
        <v>33</v>
      </c>
      <c r="Z600" s="14" t="s">
        <v>5838</v>
      </c>
      <c r="AA600" s="24"/>
      <c r="AB600" s="14"/>
      <c r="AC600" s="14"/>
      <c r="AD600" s="25"/>
      <c r="AE600" s="26"/>
      <c r="AF600" s="27"/>
      <c r="AG600" s="31"/>
      <c r="AH600" s="32"/>
      <c r="AI600" s="28"/>
      <c r="AJ600" s="28"/>
      <c r="AK600" s="28"/>
      <c r="AL600" s="28"/>
      <c r="AM600" s="28"/>
      <c r="AN600" s="28"/>
      <c r="AO600" s="28"/>
    </row>
    <row r="601" spans="1:41" ht="16.5" customHeight="1">
      <c r="A601" s="12" t="s">
        <v>6557</v>
      </c>
      <c r="B601" s="12"/>
      <c r="C601" s="30"/>
      <c r="D601" s="12"/>
      <c r="E601" s="35" t="s">
        <v>6669</v>
      </c>
      <c r="F601" s="14" t="s">
        <v>6667</v>
      </c>
      <c r="G601" s="14" t="s">
        <v>6668</v>
      </c>
      <c r="H601" s="15" t="s">
        <v>6582</v>
      </c>
      <c r="I601" s="15">
        <v>5</v>
      </c>
      <c r="J601" s="15">
        <v>0</v>
      </c>
      <c r="K601" s="15">
        <v>0</v>
      </c>
      <c r="L601" s="16" t="s">
        <v>6665</v>
      </c>
      <c r="M601" s="16"/>
      <c r="N601" s="16" t="s">
        <v>412</v>
      </c>
      <c r="O601" s="17">
        <v>8760</v>
      </c>
      <c r="P601" s="17">
        <v>0</v>
      </c>
      <c r="Q601" s="17">
        <v>0</v>
      </c>
      <c r="R601" s="18" t="s">
        <v>6566</v>
      </c>
      <c r="S601" s="19" t="s">
        <v>89</v>
      </c>
      <c r="T601" s="19">
        <v>110</v>
      </c>
      <c r="U601" s="19">
        <v>0.2</v>
      </c>
      <c r="V601" s="19">
        <v>550</v>
      </c>
      <c r="W601" s="20">
        <v>2.1999999999999999E-2</v>
      </c>
      <c r="X601" s="21">
        <v>963.6</v>
      </c>
      <c r="Y601" s="22" t="s">
        <v>33</v>
      </c>
      <c r="Z601" s="14" t="s">
        <v>5838</v>
      </c>
      <c r="AA601" s="24"/>
      <c r="AB601" s="14"/>
      <c r="AC601" s="14"/>
      <c r="AD601" s="25"/>
      <c r="AE601" s="26"/>
      <c r="AF601" s="27"/>
      <c r="AG601" s="31"/>
      <c r="AH601" s="32"/>
      <c r="AI601" s="28"/>
      <c r="AJ601" s="28"/>
      <c r="AK601" s="28"/>
      <c r="AL601" s="28"/>
      <c r="AM601" s="28"/>
      <c r="AN601" s="28"/>
      <c r="AO601" s="28"/>
    </row>
    <row r="602" spans="1:41" ht="16.5" customHeight="1">
      <c r="A602" s="12" t="s">
        <v>6557</v>
      </c>
      <c r="B602" s="12"/>
      <c r="C602" s="30"/>
      <c r="D602" s="12"/>
      <c r="E602" s="35" t="s">
        <v>5607</v>
      </c>
      <c r="F602" s="14" t="s">
        <v>5608</v>
      </c>
      <c r="G602" s="14" t="s">
        <v>5609</v>
      </c>
      <c r="H602" s="15" t="s">
        <v>3256</v>
      </c>
      <c r="I602" s="15">
        <v>1</v>
      </c>
      <c r="J602" s="15">
        <v>0</v>
      </c>
      <c r="K602" s="15">
        <v>0</v>
      </c>
      <c r="L602" s="16" t="s">
        <v>6673</v>
      </c>
      <c r="M602" s="16"/>
      <c r="N602" s="16" t="s">
        <v>412</v>
      </c>
      <c r="O602" s="17">
        <v>8760</v>
      </c>
      <c r="P602" s="17">
        <v>0</v>
      </c>
      <c r="Q602" s="17">
        <v>0</v>
      </c>
      <c r="R602" s="18" t="s">
        <v>6566</v>
      </c>
      <c r="S602" s="19" t="s">
        <v>89</v>
      </c>
      <c r="T602" s="19">
        <v>110</v>
      </c>
      <c r="U602" s="19">
        <v>0.2</v>
      </c>
      <c r="V602" s="19">
        <v>550</v>
      </c>
      <c r="W602" s="20">
        <v>2.1999999999999999E-2</v>
      </c>
      <c r="X602" s="21">
        <v>192.72</v>
      </c>
      <c r="Y602" s="22" t="s">
        <v>33</v>
      </c>
      <c r="Z602" s="14" t="s">
        <v>5838</v>
      </c>
      <c r="AA602" s="24"/>
      <c r="AB602" s="14"/>
      <c r="AC602" s="14"/>
      <c r="AD602" s="25"/>
      <c r="AE602" s="26"/>
      <c r="AF602" s="27"/>
      <c r="AG602" s="31"/>
      <c r="AH602" s="32"/>
      <c r="AI602" s="28"/>
      <c r="AJ602" s="28"/>
      <c r="AK602" s="28"/>
      <c r="AL602" s="28"/>
      <c r="AM602" s="28"/>
      <c r="AN602" s="28"/>
      <c r="AO602" s="28"/>
    </row>
    <row r="603" spans="1:41" ht="16.5" customHeight="1">
      <c r="A603" s="12" t="s">
        <v>6557</v>
      </c>
      <c r="B603" s="12"/>
      <c r="C603" s="30"/>
      <c r="D603" s="12"/>
      <c r="E603" s="35" t="s">
        <v>5612</v>
      </c>
      <c r="F603" s="14" t="s">
        <v>5608</v>
      </c>
      <c r="G603" s="14" t="s">
        <v>5613</v>
      </c>
      <c r="H603" s="15">
        <v>110</v>
      </c>
      <c r="I603" s="15">
        <v>1</v>
      </c>
      <c r="J603" s="15">
        <v>0</v>
      </c>
      <c r="K603" s="15">
        <v>0</v>
      </c>
      <c r="L603" s="16" t="s">
        <v>6673</v>
      </c>
      <c r="M603" s="16"/>
      <c r="N603" s="16" t="s">
        <v>412</v>
      </c>
      <c r="O603" s="17">
        <v>8760</v>
      </c>
      <c r="P603" s="17">
        <v>0</v>
      </c>
      <c r="Q603" s="17">
        <v>0</v>
      </c>
      <c r="R603" s="18" t="s">
        <v>6566</v>
      </c>
      <c r="S603" s="19" t="s">
        <v>89</v>
      </c>
      <c r="T603" s="19">
        <v>110</v>
      </c>
      <c r="U603" s="19">
        <v>0.2</v>
      </c>
      <c r="V603" s="19">
        <v>550</v>
      </c>
      <c r="W603" s="20">
        <v>2.1999999999999999E-2</v>
      </c>
      <c r="X603" s="21">
        <v>192.72</v>
      </c>
      <c r="Y603" s="22" t="s">
        <v>33</v>
      </c>
      <c r="Z603" s="14" t="s">
        <v>5838</v>
      </c>
      <c r="AA603" s="24"/>
      <c r="AB603" s="14"/>
      <c r="AC603" s="14"/>
      <c r="AD603" s="25"/>
      <c r="AE603" s="26"/>
      <c r="AF603" s="27"/>
      <c r="AG603" s="31"/>
      <c r="AH603" s="32"/>
      <c r="AI603" s="28"/>
      <c r="AJ603" s="28"/>
      <c r="AK603" s="28"/>
      <c r="AL603" s="28"/>
      <c r="AM603" s="28"/>
      <c r="AN603" s="28"/>
      <c r="AO603" s="28"/>
    </row>
    <row r="604" spans="1:41" ht="16.5" customHeight="1">
      <c r="A604" s="12" t="s">
        <v>6557</v>
      </c>
      <c r="B604" s="12"/>
      <c r="C604" s="30"/>
      <c r="D604" s="12"/>
      <c r="E604" s="35" t="s">
        <v>5618</v>
      </c>
      <c r="F604" s="14" t="s">
        <v>5608</v>
      </c>
      <c r="G604" s="14" t="s">
        <v>5619</v>
      </c>
      <c r="H604" s="15" t="s">
        <v>3256</v>
      </c>
      <c r="I604" s="15">
        <v>1</v>
      </c>
      <c r="J604" s="15">
        <v>0</v>
      </c>
      <c r="K604" s="15">
        <v>0</v>
      </c>
      <c r="L604" s="16" t="s">
        <v>6673</v>
      </c>
      <c r="M604" s="16"/>
      <c r="N604" s="16" t="s">
        <v>412</v>
      </c>
      <c r="O604" s="17">
        <v>8760</v>
      </c>
      <c r="P604" s="17">
        <v>0</v>
      </c>
      <c r="Q604" s="17">
        <v>0</v>
      </c>
      <c r="R604" s="18" t="s">
        <v>6566</v>
      </c>
      <c r="S604" s="19" t="s">
        <v>89</v>
      </c>
      <c r="T604" s="19">
        <v>110</v>
      </c>
      <c r="U604" s="19">
        <v>0.2</v>
      </c>
      <c r="V604" s="19">
        <v>550</v>
      </c>
      <c r="W604" s="20">
        <v>2.1999999999999999E-2</v>
      </c>
      <c r="X604" s="21">
        <v>192.72</v>
      </c>
      <c r="Y604" s="22" t="s">
        <v>33</v>
      </c>
      <c r="Z604" s="14" t="s">
        <v>5838</v>
      </c>
      <c r="AA604" s="24"/>
      <c r="AB604" s="14"/>
      <c r="AC604" s="14"/>
      <c r="AD604" s="25"/>
      <c r="AE604" s="26"/>
      <c r="AF604" s="27"/>
      <c r="AG604" s="31"/>
      <c r="AH604" s="32"/>
      <c r="AI604" s="28"/>
      <c r="AJ604" s="28"/>
      <c r="AK604" s="28"/>
      <c r="AL604" s="28"/>
      <c r="AM604" s="28"/>
      <c r="AN604" s="28"/>
      <c r="AO604" s="28"/>
    </row>
    <row r="605" spans="1:41" ht="16.5" customHeight="1">
      <c r="A605" s="12" t="s">
        <v>6557</v>
      </c>
      <c r="B605" s="12"/>
      <c r="C605" s="30"/>
      <c r="D605" s="12"/>
      <c r="E605" s="35" t="s">
        <v>5616</v>
      </c>
      <c r="F605" s="14" t="s">
        <v>5608</v>
      </c>
      <c r="G605" s="14" t="s">
        <v>5617</v>
      </c>
      <c r="H605" s="15" t="s">
        <v>3256</v>
      </c>
      <c r="I605" s="15">
        <v>2</v>
      </c>
      <c r="J605" s="15">
        <v>0</v>
      </c>
      <c r="K605" s="15">
        <v>0</v>
      </c>
      <c r="L605" s="16" t="s">
        <v>6673</v>
      </c>
      <c r="M605" s="16"/>
      <c r="N605" s="16" t="s">
        <v>412</v>
      </c>
      <c r="O605" s="17">
        <v>8760</v>
      </c>
      <c r="P605" s="17">
        <v>0</v>
      </c>
      <c r="Q605" s="17">
        <v>0</v>
      </c>
      <c r="R605" s="18" t="s">
        <v>6566</v>
      </c>
      <c r="S605" s="19" t="s">
        <v>89</v>
      </c>
      <c r="T605" s="19">
        <v>110</v>
      </c>
      <c r="U605" s="19">
        <v>0.2</v>
      </c>
      <c r="V605" s="19">
        <v>550</v>
      </c>
      <c r="W605" s="20">
        <v>2.1999999999999999E-2</v>
      </c>
      <c r="X605" s="21">
        <v>385.44</v>
      </c>
      <c r="Y605" s="22" t="s">
        <v>33</v>
      </c>
      <c r="Z605" s="14" t="s">
        <v>5838</v>
      </c>
      <c r="AA605" s="24"/>
      <c r="AB605" s="14"/>
      <c r="AC605" s="14"/>
      <c r="AD605" s="25"/>
      <c r="AE605" s="26"/>
      <c r="AF605" s="27"/>
      <c r="AG605" s="31"/>
      <c r="AH605" s="32"/>
      <c r="AI605" s="28"/>
      <c r="AJ605" s="28"/>
      <c r="AK605" s="28"/>
      <c r="AL605" s="28"/>
      <c r="AM605" s="28"/>
      <c r="AN605" s="28"/>
      <c r="AO605" s="28"/>
    </row>
    <row r="606" spans="1:41" ht="16.5" customHeight="1">
      <c r="A606" s="12" t="s">
        <v>6557</v>
      </c>
      <c r="B606" s="12"/>
      <c r="C606" s="30"/>
      <c r="D606" s="12"/>
      <c r="E606" s="35" t="s">
        <v>5614</v>
      </c>
      <c r="F606" s="14" t="s">
        <v>5608</v>
      </c>
      <c r="G606" s="14" t="s">
        <v>5615</v>
      </c>
      <c r="H606" s="15" t="s">
        <v>3256</v>
      </c>
      <c r="I606" s="15">
        <v>6</v>
      </c>
      <c r="J606" s="15">
        <v>0</v>
      </c>
      <c r="K606" s="15">
        <v>0</v>
      </c>
      <c r="L606" s="16" t="s">
        <v>6673</v>
      </c>
      <c r="M606" s="16"/>
      <c r="N606" s="16" t="s">
        <v>412</v>
      </c>
      <c r="O606" s="17">
        <v>8760</v>
      </c>
      <c r="P606" s="17">
        <v>0</v>
      </c>
      <c r="Q606" s="17">
        <v>0</v>
      </c>
      <c r="R606" s="18" t="s">
        <v>6566</v>
      </c>
      <c r="S606" s="19" t="s">
        <v>89</v>
      </c>
      <c r="T606" s="19">
        <v>110</v>
      </c>
      <c r="U606" s="19">
        <v>0.2</v>
      </c>
      <c r="V606" s="19">
        <v>550</v>
      </c>
      <c r="W606" s="20">
        <v>2.1999999999999999E-2</v>
      </c>
      <c r="X606" s="21">
        <v>1156.32</v>
      </c>
      <c r="Y606" s="22" t="s">
        <v>33</v>
      </c>
      <c r="Z606" s="14" t="s">
        <v>5838</v>
      </c>
      <c r="AA606" s="24"/>
      <c r="AB606" s="14"/>
      <c r="AC606" s="14"/>
      <c r="AD606" s="25"/>
      <c r="AE606" s="26"/>
      <c r="AF606" s="27"/>
      <c r="AG606" s="31"/>
      <c r="AH606" s="32"/>
      <c r="AI606" s="28"/>
      <c r="AJ606" s="28"/>
      <c r="AK606" s="28"/>
      <c r="AL606" s="28"/>
      <c r="AM606" s="28"/>
      <c r="AN606" s="28"/>
      <c r="AO606" s="28"/>
    </row>
    <row r="607" spans="1:41" ht="16.5" customHeight="1">
      <c r="A607" s="12" t="s">
        <v>6557</v>
      </c>
      <c r="B607" s="12"/>
      <c r="C607" s="30"/>
      <c r="D607" s="12"/>
      <c r="E607" s="35" t="s">
        <v>180</v>
      </c>
      <c r="F607" s="14" t="s">
        <v>380</v>
      </c>
      <c r="G607" s="14" t="s">
        <v>6739</v>
      </c>
      <c r="H607" s="15" t="s">
        <v>6726</v>
      </c>
      <c r="I607" s="15">
        <v>1</v>
      </c>
      <c r="J607" s="15">
        <v>0</v>
      </c>
      <c r="K607" s="15">
        <v>0</v>
      </c>
      <c r="L607" s="16" t="s">
        <v>6740</v>
      </c>
      <c r="M607" s="16"/>
      <c r="N607" s="16" t="s">
        <v>45</v>
      </c>
      <c r="O607" s="17">
        <v>240</v>
      </c>
      <c r="P607" s="17">
        <v>0</v>
      </c>
      <c r="Q607" s="17">
        <v>0</v>
      </c>
      <c r="R607" s="18" t="s">
        <v>6566</v>
      </c>
      <c r="S607" s="19">
        <v>60</v>
      </c>
      <c r="T607" s="19">
        <v>110</v>
      </c>
      <c r="U607" s="19">
        <v>7.7272727272727275</v>
      </c>
      <c r="V607" s="19">
        <v>14.235294117647058</v>
      </c>
      <c r="W607" s="20">
        <v>0.85</v>
      </c>
      <c r="X607" s="21">
        <v>204</v>
      </c>
      <c r="Y607" s="22" t="s">
        <v>33</v>
      </c>
      <c r="Z607" s="14" t="s">
        <v>5838</v>
      </c>
      <c r="AA607" s="24"/>
      <c r="AB607" s="14"/>
      <c r="AC607" s="14"/>
      <c r="AD607" s="25"/>
      <c r="AE607" s="26"/>
      <c r="AF607" s="27"/>
      <c r="AG607" s="31"/>
      <c r="AH607" s="32"/>
      <c r="AI607" s="28"/>
      <c r="AJ607" s="28"/>
      <c r="AK607" s="28"/>
      <c r="AL607" s="28"/>
      <c r="AM607" s="28"/>
      <c r="AN607" s="28"/>
      <c r="AO607" s="28"/>
    </row>
    <row r="608" spans="1:41" ht="16.5" customHeight="1">
      <c r="A608" s="12" t="s">
        <v>6557</v>
      </c>
      <c r="B608" s="12"/>
      <c r="C608" s="30"/>
      <c r="D608" s="12"/>
      <c r="E608" s="35" t="s">
        <v>379</v>
      </c>
      <c r="F608" s="14" t="s">
        <v>34</v>
      </c>
      <c r="G608" s="14" t="s">
        <v>6595</v>
      </c>
      <c r="H608" s="15" t="s">
        <v>6565</v>
      </c>
      <c r="I608" s="15">
        <v>2</v>
      </c>
      <c r="J608" s="15">
        <v>0</v>
      </c>
      <c r="K608" s="15">
        <v>0</v>
      </c>
      <c r="L608" s="16" t="s">
        <v>6583</v>
      </c>
      <c r="M608" s="16" t="s">
        <v>66</v>
      </c>
      <c r="N608" s="16" t="s">
        <v>2626</v>
      </c>
      <c r="O608" s="17">
        <v>195</v>
      </c>
      <c r="P608" s="17">
        <v>0</v>
      </c>
      <c r="Q608" s="17">
        <v>0</v>
      </c>
      <c r="R608" s="18" t="s">
        <v>6566</v>
      </c>
      <c r="S608" s="19">
        <v>60</v>
      </c>
      <c r="T608" s="19">
        <v>220</v>
      </c>
      <c r="U608" s="19">
        <v>4.7863636363636362</v>
      </c>
      <c r="V608" s="19">
        <v>45.963912630579301</v>
      </c>
      <c r="W608" s="20">
        <v>1.0529999999999999</v>
      </c>
      <c r="X608" s="21">
        <v>410.66999999999996</v>
      </c>
      <c r="Y608" s="22" t="s">
        <v>33</v>
      </c>
      <c r="Z608" s="14" t="s">
        <v>5838</v>
      </c>
      <c r="AA608" s="24"/>
      <c r="AB608" s="14"/>
      <c r="AC608" s="14"/>
      <c r="AD608" s="25"/>
      <c r="AE608" s="26"/>
      <c r="AF608" s="27"/>
      <c r="AG608" s="31"/>
      <c r="AH608" s="32"/>
      <c r="AI608" s="28"/>
      <c r="AJ608" s="28"/>
      <c r="AK608" s="28"/>
      <c r="AL608" s="28"/>
      <c r="AM608" s="28"/>
      <c r="AN608" s="28"/>
      <c r="AO608" s="28"/>
    </row>
    <row r="609" spans="1:41" ht="16.5" customHeight="1">
      <c r="A609" s="12" t="s">
        <v>6557</v>
      </c>
      <c r="B609" s="12"/>
      <c r="C609" s="30"/>
      <c r="D609" s="12"/>
      <c r="E609" s="35" t="s">
        <v>90</v>
      </c>
      <c r="F609" s="14" t="s">
        <v>36</v>
      </c>
      <c r="G609" s="14" t="s">
        <v>5652</v>
      </c>
      <c r="H609" s="15" t="s">
        <v>3256</v>
      </c>
      <c r="I609" s="15">
        <v>1</v>
      </c>
      <c r="J609" s="15">
        <v>0</v>
      </c>
      <c r="K609" s="15">
        <v>0</v>
      </c>
      <c r="L609" s="16" t="s">
        <v>6720</v>
      </c>
      <c r="M609" s="16"/>
      <c r="N609" s="16" t="s">
        <v>45</v>
      </c>
      <c r="O609" s="17">
        <v>600</v>
      </c>
      <c r="P609" s="17">
        <v>0</v>
      </c>
      <c r="Q609" s="17">
        <v>0</v>
      </c>
      <c r="R609" s="18" t="s">
        <v>6566</v>
      </c>
      <c r="S609" s="19" t="s">
        <v>89</v>
      </c>
      <c r="T609" s="19">
        <v>110</v>
      </c>
      <c r="U609" s="19">
        <v>3.1818181818181817</v>
      </c>
      <c r="V609" s="19">
        <v>34.571428571428577</v>
      </c>
      <c r="W609" s="20">
        <v>0.35</v>
      </c>
      <c r="X609" s="21">
        <v>210</v>
      </c>
      <c r="Y609" s="22" t="s">
        <v>33</v>
      </c>
      <c r="Z609" s="14" t="s">
        <v>5838</v>
      </c>
      <c r="AA609" s="24"/>
      <c r="AB609" s="14"/>
      <c r="AC609" s="14"/>
      <c r="AD609" s="25"/>
      <c r="AE609" s="26"/>
      <c r="AF609" s="27"/>
      <c r="AG609" s="31"/>
      <c r="AH609" s="32"/>
      <c r="AI609" s="28"/>
      <c r="AJ609" s="28"/>
      <c r="AK609" s="28"/>
      <c r="AL609" s="28"/>
      <c r="AM609" s="28"/>
      <c r="AN609" s="28"/>
      <c r="AO609" s="28"/>
    </row>
    <row r="610" spans="1:41" ht="16.5" customHeight="1">
      <c r="A610" s="12" t="s">
        <v>6557</v>
      </c>
      <c r="B610" s="12"/>
      <c r="C610" s="30"/>
      <c r="D610" s="12"/>
      <c r="E610" s="35" t="s">
        <v>6730</v>
      </c>
      <c r="F610" s="14" t="s">
        <v>916</v>
      </c>
      <c r="G610" s="14" t="s">
        <v>6731</v>
      </c>
      <c r="H610" s="15" t="s">
        <v>3256</v>
      </c>
      <c r="I610" s="15">
        <v>1</v>
      </c>
      <c r="J610" s="15">
        <v>0</v>
      </c>
      <c r="K610" s="15">
        <v>0</v>
      </c>
      <c r="L610" s="16" t="s">
        <v>6729</v>
      </c>
      <c r="M610" s="16"/>
      <c r="N610" s="16" t="s">
        <v>45</v>
      </c>
      <c r="O610" s="17">
        <v>600</v>
      </c>
      <c r="P610" s="17">
        <v>0</v>
      </c>
      <c r="Q610" s="17">
        <v>0</v>
      </c>
      <c r="R610" s="18" t="s">
        <v>6566</v>
      </c>
      <c r="S610" s="19">
        <v>60</v>
      </c>
      <c r="T610" s="19">
        <v>110</v>
      </c>
      <c r="U610" s="19">
        <v>3.1818181818181817</v>
      </c>
      <c r="V610" s="19">
        <v>34.571428571428577</v>
      </c>
      <c r="W610" s="20">
        <v>0.35</v>
      </c>
      <c r="X610" s="21">
        <v>210</v>
      </c>
      <c r="Y610" s="22" t="s">
        <v>33</v>
      </c>
      <c r="Z610" s="14" t="s">
        <v>5838</v>
      </c>
      <c r="AA610" s="24"/>
      <c r="AB610" s="14"/>
      <c r="AC610" s="14"/>
      <c r="AD610" s="25"/>
      <c r="AE610" s="26"/>
      <c r="AF610" s="27"/>
      <c r="AG610" s="31"/>
      <c r="AH610" s="32"/>
      <c r="AI610" s="28"/>
      <c r="AJ610" s="28"/>
      <c r="AK610" s="28"/>
      <c r="AL610" s="28"/>
      <c r="AM610" s="28"/>
      <c r="AN610" s="28"/>
      <c r="AO610" s="28"/>
    </row>
    <row r="611" spans="1:41" ht="16.5" customHeight="1">
      <c r="A611" s="12" t="s">
        <v>6557</v>
      </c>
      <c r="B611" s="12"/>
      <c r="C611" s="30"/>
      <c r="D611" s="12"/>
      <c r="E611" s="35" t="s">
        <v>309</v>
      </c>
      <c r="F611" s="14" t="s">
        <v>83</v>
      </c>
      <c r="G611" s="14" t="s">
        <v>6714</v>
      </c>
      <c r="H611" s="15" t="s">
        <v>6715</v>
      </c>
      <c r="I611" s="15">
        <v>15</v>
      </c>
      <c r="J611" s="15">
        <v>0</v>
      </c>
      <c r="K611" s="15">
        <v>0</v>
      </c>
      <c r="L611" s="16" t="s">
        <v>6748</v>
      </c>
      <c r="M611" s="16"/>
      <c r="N611" s="16" t="s">
        <v>45</v>
      </c>
      <c r="O611" s="17">
        <v>720</v>
      </c>
      <c r="P611" s="17">
        <v>0</v>
      </c>
      <c r="Q611" s="17">
        <v>0</v>
      </c>
      <c r="R611" s="18" t="s">
        <v>6566</v>
      </c>
      <c r="S611" s="19" t="s">
        <v>89</v>
      </c>
      <c r="T611" s="19">
        <v>110</v>
      </c>
      <c r="U611" s="19">
        <v>2.7272727272727271</v>
      </c>
      <c r="V611" s="19">
        <v>40.333333333333336</v>
      </c>
      <c r="W611" s="20">
        <v>0.3</v>
      </c>
      <c r="X611" s="21">
        <v>3240</v>
      </c>
      <c r="Y611" s="22" t="s">
        <v>33</v>
      </c>
      <c r="Z611" s="14" t="s">
        <v>5838</v>
      </c>
      <c r="AA611" s="24"/>
      <c r="AB611" s="14"/>
      <c r="AC611" s="14"/>
      <c r="AD611" s="25"/>
      <c r="AE611" s="26"/>
      <c r="AF611" s="27"/>
      <c r="AG611" s="31"/>
      <c r="AH611" s="32"/>
    </row>
    <row r="612" spans="1:41" ht="16.5" customHeight="1">
      <c r="A612" s="12" t="s">
        <v>6557</v>
      </c>
      <c r="B612" s="12"/>
      <c r="C612" s="30"/>
      <c r="D612" s="12"/>
      <c r="E612" s="35" t="s">
        <v>35</v>
      </c>
      <c r="F612" s="14" t="s">
        <v>83</v>
      </c>
      <c r="G612" s="14" t="s">
        <v>338</v>
      </c>
      <c r="H612" s="15" t="s">
        <v>6749</v>
      </c>
      <c r="I612" s="15">
        <v>7</v>
      </c>
      <c r="J612" s="15">
        <v>0</v>
      </c>
      <c r="K612" s="15">
        <v>0</v>
      </c>
      <c r="L612" s="16" t="s">
        <v>6748</v>
      </c>
      <c r="M612" s="16"/>
      <c r="N612" s="16" t="s">
        <v>45</v>
      </c>
      <c r="O612" s="17">
        <v>720</v>
      </c>
      <c r="P612" s="17">
        <v>0</v>
      </c>
      <c r="Q612" s="17">
        <v>0</v>
      </c>
      <c r="R612" s="18" t="s">
        <v>6566</v>
      </c>
      <c r="S612" s="19" t="s">
        <v>89</v>
      </c>
      <c r="T612" s="19">
        <v>110</v>
      </c>
      <c r="U612" s="19">
        <v>2.7272727272727271</v>
      </c>
      <c r="V612" s="19">
        <v>40.333333333333336</v>
      </c>
      <c r="W612" s="20">
        <v>0.3</v>
      </c>
      <c r="X612" s="21">
        <v>1512</v>
      </c>
      <c r="Y612" s="22" t="s">
        <v>33</v>
      </c>
      <c r="Z612" s="14" t="s">
        <v>5838</v>
      </c>
      <c r="AA612" s="24"/>
      <c r="AB612" s="14"/>
      <c r="AC612" s="14"/>
      <c r="AD612" s="25"/>
      <c r="AE612" s="26"/>
      <c r="AF612" s="27"/>
      <c r="AG612" s="31"/>
      <c r="AH612" s="32"/>
    </row>
    <row r="613" spans="1:41" ht="16.5" customHeight="1">
      <c r="A613" s="12" t="s">
        <v>6557</v>
      </c>
      <c r="B613" s="12"/>
      <c r="C613" s="30"/>
      <c r="D613" s="12"/>
      <c r="E613" s="35" t="s">
        <v>79</v>
      </c>
      <c r="F613" s="14" t="s">
        <v>146</v>
      </c>
      <c r="G613" s="14" t="s">
        <v>321</v>
      </c>
      <c r="H613" s="15" t="s">
        <v>6726</v>
      </c>
      <c r="I613" s="15">
        <v>5</v>
      </c>
      <c r="J613" s="15">
        <v>0</v>
      </c>
      <c r="K613" s="15">
        <v>0</v>
      </c>
      <c r="L613" s="16" t="s">
        <v>6748</v>
      </c>
      <c r="M613" s="16"/>
      <c r="N613" s="16" t="s">
        <v>45</v>
      </c>
      <c r="O613" s="17">
        <v>720</v>
      </c>
      <c r="P613" s="17">
        <v>0</v>
      </c>
      <c r="Q613" s="17">
        <v>0</v>
      </c>
      <c r="R613" s="18" t="s">
        <v>6566</v>
      </c>
      <c r="S613" s="19" t="s">
        <v>89</v>
      </c>
      <c r="T613" s="19">
        <v>110</v>
      </c>
      <c r="U613" s="19">
        <v>2.7272727272727271</v>
      </c>
      <c r="V613" s="19">
        <v>40.333333333333336</v>
      </c>
      <c r="W613" s="20">
        <v>0.3</v>
      </c>
      <c r="X613" s="21">
        <v>1080</v>
      </c>
      <c r="Y613" s="22" t="s">
        <v>33</v>
      </c>
      <c r="Z613" s="14" t="s">
        <v>5838</v>
      </c>
      <c r="AA613" s="24"/>
      <c r="AB613" s="14"/>
      <c r="AC613" s="14"/>
      <c r="AD613" s="25"/>
      <c r="AE613" s="26"/>
      <c r="AF613" s="27"/>
      <c r="AG613" s="31"/>
      <c r="AH613" s="32"/>
    </row>
    <row r="614" spans="1:41" ht="16.5" customHeight="1">
      <c r="A614" s="12" t="s">
        <v>6557</v>
      </c>
      <c r="B614" s="12"/>
      <c r="C614" s="30"/>
      <c r="D614" s="12"/>
      <c r="E614" s="35" t="s">
        <v>79</v>
      </c>
      <c r="F614" s="14" t="s">
        <v>163</v>
      </c>
      <c r="G614" s="14" t="s">
        <v>6741</v>
      </c>
      <c r="H614" s="15" t="s">
        <v>6715</v>
      </c>
      <c r="I614" s="15">
        <v>1</v>
      </c>
      <c r="J614" s="15">
        <v>0</v>
      </c>
      <c r="K614" s="15">
        <v>0</v>
      </c>
      <c r="L614" s="16" t="s">
        <v>6748</v>
      </c>
      <c r="M614" s="16"/>
      <c r="N614" s="16" t="s">
        <v>45</v>
      </c>
      <c r="O614" s="17">
        <v>720</v>
      </c>
      <c r="P614" s="17">
        <v>0</v>
      </c>
      <c r="Q614" s="17">
        <v>0</v>
      </c>
      <c r="R614" s="18" t="s">
        <v>6566</v>
      </c>
      <c r="S614" s="19" t="s">
        <v>89</v>
      </c>
      <c r="T614" s="19">
        <v>110</v>
      </c>
      <c r="U614" s="19">
        <v>2.7272727272727271</v>
      </c>
      <c r="V614" s="19">
        <v>40.333333333333336</v>
      </c>
      <c r="W614" s="20">
        <v>0.3</v>
      </c>
      <c r="X614" s="21">
        <v>216</v>
      </c>
      <c r="Y614" s="22" t="s">
        <v>33</v>
      </c>
      <c r="Z614" s="14" t="s">
        <v>5838</v>
      </c>
      <c r="AA614" s="24"/>
      <c r="AB614" s="14"/>
      <c r="AC614" s="14"/>
      <c r="AD614" s="25"/>
      <c r="AE614" s="26"/>
      <c r="AF614" s="27"/>
      <c r="AG614" s="31"/>
      <c r="AH614" s="32"/>
    </row>
    <row r="615" spans="1:41" ht="16.5" customHeight="1">
      <c r="A615" s="12" t="s">
        <v>6557</v>
      </c>
      <c r="B615" s="12"/>
      <c r="C615" s="30"/>
      <c r="D615" s="12"/>
      <c r="E615" s="35" t="s">
        <v>6770</v>
      </c>
      <c r="F615" s="14" t="s">
        <v>6771</v>
      </c>
      <c r="G615" s="14" t="s">
        <v>6772</v>
      </c>
      <c r="H615" s="15" t="s">
        <v>6715</v>
      </c>
      <c r="I615" s="15">
        <v>1</v>
      </c>
      <c r="J615" s="15">
        <v>0</v>
      </c>
      <c r="K615" s="15">
        <v>0</v>
      </c>
      <c r="L615" s="16" t="s">
        <v>6752</v>
      </c>
      <c r="M615" s="16"/>
      <c r="N615" s="16" t="s">
        <v>45</v>
      </c>
      <c r="O615" s="17">
        <v>8760</v>
      </c>
      <c r="P615" s="17">
        <v>0</v>
      </c>
      <c r="Q615" s="17">
        <v>0</v>
      </c>
      <c r="R615" s="18" t="s">
        <v>6566</v>
      </c>
      <c r="S615" s="19">
        <v>60</v>
      </c>
      <c r="T615" s="19">
        <v>110</v>
      </c>
      <c r="U615" s="19">
        <v>0.27272727272727271</v>
      </c>
      <c r="V615" s="19">
        <v>403.33333333333337</v>
      </c>
      <c r="W615" s="20">
        <v>0.03</v>
      </c>
      <c r="X615" s="21">
        <v>262.8</v>
      </c>
      <c r="Y615" s="22" t="s">
        <v>33</v>
      </c>
      <c r="Z615" s="14" t="s">
        <v>5838</v>
      </c>
      <c r="AA615" s="24"/>
      <c r="AB615" s="14"/>
      <c r="AC615" s="14"/>
      <c r="AD615" s="25"/>
      <c r="AE615" s="26"/>
      <c r="AF615" s="27"/>
      <c r="AG615" s="31"/>
      <c r="AH615" s="32"/>
    </row>
    <row r="616" spans="1:41" ht="16.5" customHeight="1">
      <c r="A616" s="12" t="s">
        <v>6557</v>
      </c>
      <c r="B616" s="12"/>
      <c r="C616" s="30"/>
      <c r="D616" s="12"/>
      <c r="E616" s="35" t="s">
        <v>778</v>
      </c>
      <c r="F616" s="14" t="s">
        <v>36</v>
      </c>
      <c r="G616" s="14" t="s">
        <v>5653</v>
      </c>
      <c r="H616" s="15" t="s">
        <v>6582</v>
      </c>
      <c r="I616" s="15">
        <v>1</v>
      </c>
      <c r="J616" s="15">
        <v>0</v>
      </c>
      <c r="K616" s="15">
        <v>0</v>
      </c>
      <c r="L616" s="16" t="s">
        <v>6720</v>
      </c>
      <c r="M616" s="16"/>
      <c r="N616" s="16" t="s">
        <v>45</v>
      </c>
      <c r="O616" s="17">
        <v>600</v>
      </c>
      <c r="P616" s="17">
        <v>0</v>
      </c>
      <c r="Q616" s="17">
        <v>0</v>
      </c>
      <c r="R616" s="18" t="s">
        <v>6566</v>
      </c>
      <c r="S616" s="19">
        <v>60</v>
      </c>
      <c r="T616" s="19">
        <v>110</v>
      </c>
      <c r="U616" s="19">
        <v>4.0909090909090908</v>
      </c>
      <c r="V616" s="19">
        <v>26.888888888888889</v>
      </c>
      <c r="W616" s="20">
        <v>0.45</v>
      </c>
      <c r="X616" s="21">
        <v>270</v>
      </c>
      <c r="Y616" s="22" t="s">
        <v>33</v>
      </c>
      <c r="Z616" s="14" t="s">
        <v>5838</v>
      </c>
      <c r="AA616" s="24"/>
      <c r="AB616" s="14"/>
      <c r="AC616" s="14"/>
      <c r="AD616" s="25"/>
      <c r="AE616" s="26"/>
      <c r="AF616" s="27"/>
      <c r="AG616" s="31"/>
      <c r="AH616" s="32"/>
    </row>
    <row r="617" spans="1:41" ht="16.5" customHeight="1">
      <c r="A617" s="12" t="s">
        <v>6557</v>
      </c>
      <c r="B617" s="12"/>
      <c r="C617" s="30"/>
      <c r="D617" s="12"/>
      <c r="E617" s="35" t="s">
        <v>778</v>
      </c>
      <c r="F617" s="14" t="s">
        <v>152</v>
      </c>
      <c r="G617" s="14" t="s">
        <v>5654</v>
      </c>
      <c r="H617" s="15">
        <v>111</v>
      </c>
      <c r="I617" s="15">
        <v>1</v>
      </c>
      <c r="J617" s="15">
        <v>0</v>
      </c>
      <c r="K617" s="15">
        <v>0</v>
      </c>
      <c r="L617" s="16" t="s">
        <v>6720</v>
      </c>
      <c r="M617" s="16"/>
      <c r="N617" s="16" t="s">
        <v>45</v>
      </c>
      <c r="O617" s="17">
        <v>600</v>
      </c>
      <c r="P617" s="17">
        <v>0</v>
      </c>
      <c r="Q617" s="17">
        <v>0</v>
      </c>
      <c r="R617" s="18" t="s">
        <v>6566</v>
      </c>
      <c r="S617" s="19">
        <v>60</v>
      </c>
      <c r="T617" s="19">
        <v>110</v>
      </c>
      <c r="U617" s="19">
        <v>4.0909090909090908</v>
      </c>
      <c r="V617" s="19">
        <v>26.888888888888889</v>
      </c>
      <c r="W617" s="20">
        <v>0.45</v>
      </c>
      <c r="X617" s="21">
        <v>270</v>
      </c>
      <c r="Y617" s="22" t="s">
        <v>33</v>
      </c>
      <c r="Z617" s="14" t="s">
        <v>5838</v>
      </c>
      <c r="AA617" s="24"/>
      <c r="AB617" s="14"/>
      <c r="AC617" s="14"/>
      <c r="AD617" s="25"/>
      <c r="AE617" s="26"/>
      <c r="AF617" s="27"/>
      <c r="AG617" s="31"/>
      <c r="AH617" s="32"/>
    </row>
    <row r="618" spans="1:41" ht="16.5" customHeight="1">
      <c r="A618" s="12" t="s">
        <v>6557</v>
      </c>
      <c r="B618" s="12"/>
      <c r="C618" s="30"/>
      <c r="D618" s="12"/>
      <c r="E618" s="35" t="s">
        <v>6723</v>
      </c>
      <c r="F618" s="14" t="s">
        <v>83</v>
      </c>
      <c r="G618" s="14" t="s">
        <v>6724</v>
      </c>
      <c r="H618" s="15" t="s">
        <v>6715</v>
      </c>
      <c r="I618" s="15">
        <v>1</v>
      </c>
      <c r="J618" s="15">
        <v>0</v>
      </c>
      <c r="K618" s="15">
        <v>0</v>
      </c>
      <c r="L618" s="16" t="s">
        <v>6720</v>
      </c>
      <c r="M618" s="16"/>
      <c r="N618" s="16" t="s">
        <v>45</v>
      </c>
      <c r="O618" s="17">
        <v>600</v>
      </c>
      <c r="P618" s="17">
        <v>0</v>
      </c>
      <c r="Q618" s="17">
        <v>0</v>
      </c>
      <c r="R618" s="18" t="s">
        <v>6566</v>
      </c>
      <c r="S618" s="19" t="s">
        <v>89</v>
      </c>
      <c r="T618" s="19">
        <v>110</v>
      </c>
      <c r="U618" s="19">
        <v>4.0909090909090908</v>
      </c>
      <c r="V618" s="19">
        <v>26.888888888888889</v>
      </c>
      <c r="W618" s="20">
        <v>0.45</v>
      </c>
      <c r="X618" s="21">
        <v>270</v>
      </c>
      <c r="Y618" s="22" t="s">
        <v>33</v>
      </c>
      <c r="Z618" s="14" t="s">
        <v>5838</v>
      </c>
      <c r="AA618" s="24"/>
      <c r="AB618" s="14"/>
      <c r="AC618" s="14"/>
      <c r="AD618" s="25"/>
      <c r="AE618" s="26"/>
      <c r="AF618" s="27"/>
      <c r="AG618" s="31"/>
      <c r="AH618" s="32"/>
    </row>
    <row r="619" spans="1:41" ht="16.5" customHeight="1">
      <c r="A619" s="12" t="s">
        <v>6557</v>
      </c>
      <c r="B619" s="12"/>
      <c r="C619" s="30"/>
      <c r="D619" s="12"/>
      <c r="E619" s="35" t="s">
        <v>6779</v>
      </c>
      <c r="F619" s="14" t="s">
        <v>6780</v>
      </c>
      <c r="G619" s="14" t="s">
        <v>6781</v>
      </c>
      <c r="H619" s="15" t="s">
        <v>6749</v>
      </c>
      <c r="I619" s="15">
        <v>1</v>
      </c>
      <c r="J619" s="15">
        <v>0</v>
      </c>
      <c r="K619" s="15">
        <v>0</v>
      </c>
      <c r="L619" s="16" t="s">
        <v>6778</v>
      </c>
      <c r="M619" s="16"/>
      <c r="N619" s="16" t="s">
        <v>45</v>
      </c>
      <c r="O619" s="17">
        <v>1290</v>
      </c>
      <c r="P619" s="17">
        <v>0</v>
      </c>
      <c r="Q619" s="17">
        <v>0</v>
      </c>
      <c r="R619" s="18" t="s">
        <v>6566</v>
      </c>
      <c r="S619" s="19">
        <v>60</v>
      </c>
      <c r="T619" s="19">
        <v>110</v>
      </c>
      <c r="U619" s="19">
        <v>1.9090909090909092</v>
      </c>
      <c r="V619" s="19">
        <v>57.619047619047613</v>
      </c>
      <c r="W619" s="20">
        <v>0.21</v>
      </c>
      <c r="X619" s="21">
        <v>270.89999999999998</v>
      </c>
      <c r="Y619" s="22" t="s">
        <v>33</v>
      </c>
      <c r="Z619" s="14" t="s">
        <v>5838</v>
      </c>
      <c r="AA619" s="24"/>
      <c r="AB619" s="14"/>
      <c r="AC619" s="14"/>
      <c r="AD619" s="25"/>
      <c r="AE619" s="26"/>
      <c r="AF619" s="27"/>
      <c r="AG619" s="31"/>
      <c r="AH619" s="32"/>
    </row>
    <row r="620" spans="1:41" ht="16.5" customHeight="1">
      <c r="A620" s="12" t="s">
        <v>6557</v>
      </c>
      <c r="B620" s="12"/>
      <c r="C620" s="30"/>
      <c r="D620" s="12"/>
      <c r="E620" s="35" t="s">
        <v>35</v>
      </c>
      <c r="F620" s="14" t="s">
        <v>163</v>
      </c>
      <c r="G620" s="14" t="s">
        <v>6785</v>
      </c>
      <c r="H620" s="15" t="s">
        <v>5560</v>
      </c>
      <c r="I620" s="15">
        <v>71</v>
      </c>
      <c r="J620" s="15">
        <v>0</v>
      </c>
      <c r="K620" s="15">
        <v>0</v>
      </c>
      <c r="L620" s="16" t="s">
        <v>5535</v>
      </c>
      <c r="M620" s="16"/>
      <c r="N620" s="16" t="s">
        <v>45</v>
      </c>
      <c r="O620" s="17">
        <v>810</v>
      </c>
      <c r="P620" s="17">
        <v>0</v>
      </c>
      <c r="Q620" s="17">
        <v>0</v>
      </c>
      <c r="R620" s="18" t="s">
        <v>6566</v>
      </c>
      <c r="S620" s="19" t="s">
        <v>89</v>
      </c>
      <c r="T620" s="19">
        <v>110</v>
      </c>
      <c r="U620" s="19">
        <v>3.1818181818181817</v>
      </c>
      <c r="V620" s="19">
        <v>34.571428571428577</v>
      </c>
      <c r="W620" s="20">
        <v>0.35</v>
      </c>
      <c r="X620" s="21">
        <v>20128.5</v>
      </c>
      <c r="Y620" s="22" t="s">
        <v>33</v>
      </c>
      <c r="Z620" s="14" t="s">
        <v>5838</v>
      </c>
      <c r="AA620" s="24"/>
      <c r="AB620" s="14"/>
      <c r="AC620" s="14"/>
      <c r="AD620" s="25"/>
      <c r="AE620" s="26"/>
      <c r="AF620" s="27"/>
      <c r="AG620" s="31"/>
      <c r="AH620" s="32"/>
    </row>
    <row r="621" spans="1:41" ht="16.5" customHeight="1">
      <c r="A621" s="12" t="s">
        <v>6557</v>
      </c>
      <c r="B621" s="12"/>
      <c r="C621" s="30"/>
      <c r="D621" s="12"/>
      <c r="E621" s="35" t="s">
        <v>6570</v>
      </c>
      <c r="F621" s="14" t="s">
        <v>125</v>
      </c>
      <c r="G621" s="14" t="s">
        <v>6571</v>
      </c>
      <c r="H621" s="15" t="s">
        <v>6568</v>
      </c>
      <c r="I621" s="15">
        <v>26</v>
      </c>
      <c r="J621" s="15">
        <v>0</v>
      </c>
      <c r="K621" s="15">
        <v>0</v>
      </c>
      <c r="L621" s="16" t="s">
        <v>4186</v>
      </c>
      <c r="M621" s="16"/>
      <c r="N621" s="16" t="s">
        <v>2626</v>
      </c>
      <c r="O621" s="17">
        <v>390</v>
      </c>
      <c r="P621" s="17">
        <v>0</v>
      </c>
      <c r="Q621" s="17">
        <v>0</v>
      </c>
      <c r="R621" s="18" t="s">
        <v>6566</v>
      </c>
      <c r="S621" s="19" t="s">
        <v>89</v>
      </c>
      <c r="T621" s="19">
        <v>110</v>
      </c>
      <c r="U621" s="19">
        <v>6.8181818181818183</v>
      </c>
      <c r="V621" s="19">
        <v>16.133333333333333</v>
      </c>
      <c r="W621" s="20">
        <v>0.75</v>
      </c>
      <c r="X621" s="21">
        <v>7605</v>
      </c>
      <c r="Y621" s="22" t="s">
        <v>33</v>
      </c>
      <c r="Z621" s="14" t="s">
        <v>5838</v>
      </c>
      <c r="AA621" s="24"/>
      <c r="AB621" s="14"/>
      <c r="AC621" s="14"/>
      <c r="AD621" s="25"/>
      <c r="AE621" s="26"/>
      <c r="AF621" s="27"/>
      <c r="AG621" s="31"/>
      <c r="AH621" s="32"/>
    </row>
    <row r="622" spans="1:41" ht="16.5" customHeight="1">
      <c r="A622" s="12" t="s">
        <v>6557</v>
      </c>
      <c r="B622" s="12"/>
      <c r="C622" s="30"/>
      <c r="D622" s="12"/>
      <c r="E622" s="35" t="s">
        <v>6570</v>
      </c>
      <c r="F622" s="14" t="s">
        <v>36</v>
      </c>
      <c r="G622" s="14" t="s">
        <v>6572</v>
      </c>
      <c r="H622" s="15" t="s">
        <v>6568</v>
      </c>
      <c r="I622" s="15">
        <v>25</v>
      </c>
      <c r="J622" s="15">
        <v>0</v>
      </c>
      <c r="K622" s="15">
        <v>0</v>
      </c>
      <c r="L622" s="16" t="s">
        <v>4186</v>
      </c>
      <c r="M622" s="16"/>
      <c r="N622" s="16" t="s">
        <v>2626</v>
      </c>
      <c r="O622" s="17">
        <v>390</v>
      </c>
      <c r="P622" s="17">
        <v>0</v>
      </c>
      <c r="Q622" s="17">
        <v>0</v>
      </c>
      <c r="R622" s="18" t="s">
        <v>6566</v>
      </c>
      <c r="S622" s="19" t="s">
        <v>89</v>
      </c>
      <c r="T622" s="19">
        <v>110</v>
      </c>
      <c r="U622" s="19">
        <v>6.8181818181818183</v>
      </c>
      <c r="V622" s="19">
        <v>16.133333333333333</v>
      </c>
      <c r="W622" s="20">
        <v>0.75</v>
      </c>
      <c r="X622" s="21">
        <v>7312.5</v>
      </c>
      <c r="Y622" s="22" t="s">
        <v>33</v>
      </c>
      <c r="Z622" s="14" t="s">
        <v>5838</v>
      </c>
      <c r="AA622" s="24"/>
      <c r="AB622" s="14"/>
      <c r="AC622" s="14"/>
      <c r="AD622" s="25"/>
      <c r="AE622" s="26"/>
      <c r="AF622" s="27"/>
      <c r="AG622" s="31"/>
      <c r="AH622" s="32"/>
    </row>
    <row r="623" spans="1:41" ht="16.5" customHeight="1">
      <c r="A623" s="12" t="s">
        <v>6557</v>
      </c>
      <c r="B623" s="12"/>
      <c r="C623" s="30"/>
      <c r="D623" s="12"/>
      <c r="E623" s="35" t="s">
        <v>6670</v>
      </c>
      <c r="F623" s="14" t="s">
        <v>63</v>
      </c>
      <c r="G623" s="14" t="s">
        <v>3658</v>
      </c>
      <c r="H623" s="15" t="s">
        <v>6671</v>
      </c>
      <c r="I623" s="15">
        <v>2</v>
      </c>
      <c r="J623" s="15">
        <v>0</v>
      </c>
      <c r="K623" s="15">
        <v>0</v>
      </c>
      <c r="L623" s="16" t="s">
        <v>6665</v>
      </c>
      <c r="M623" s="16"/>
      <c r="N623" s="16" t="s">
        <v>412</v>
      </c>
      <c r="O623" s="17">
        <v>150</v>
      </c>
      <c r="P623" s="17">
        <v>0</v>
      </c>
      <c r="Q623" s="17">
        <v>0</v>
      </c>
      <c r="R623" s="18" t="s">
        <v>6566</v>
      </c>
      <c r="S623" s="19">
        <v>60</v>
      </c>
      <c r="T623" s="19">
        <v>220</v>
      </c>
      <c r="U623" s="19">
        <v>9.545454545454545</v>
      </c>
      <c r="V623" s="19">
        <v>23.047619047619047</v>
      </c>
      <c r="W623" s="20">
        <v>2.1</v>
      </c>
      <c r="X623" s="21">
        <v>630</v>
      </c>
      <c r="Y623" s="22" t="s">
        <v>33</v>
      </c>
      <c r="Z623" s="14" t="s">
        <v>5838</v>
      </c>
      <c r="AA623" s="24"/>
      <c r="AB623" s="14"/>
      <c r="AC623" s="14"/>
      <c r="AD623" s="25"/>
      <c r="AE623" s="26"/>
      <c r="AF623" s="27"/>
      <c r="AG623" s="31"/>
      <c r="AH623" s="32"/>
    </row>
    <row r="624" spans="1:41" ht="16.5" customHeight="1">
      <c r="A624" s="12" t="s">
        <v>6557</v>
      </c>
      <c r="B624" s="12"/>
      <c r="C624" s="30"/>
      <c r="D624" s="12"/>
      <c r="E624" s="35" t="s">
        <v>5642</v>
      </c>
      <c r="F624" s="14" t="s">
        <v>125</v>
      </c>
      <c r="G624" s="14" t="s">
        <v>5643</v>
      </c>
      <c r="H624" s="15">
        <v>110</v>
      </c>
      <c r="I624" s="15">
        <v>67</v>
      </c>
      <c r="J624" s="15">
        <v>0</v>
      </c>
      <c r="K624" s="15">
        <v>0</v>
      </c>
      <c r="L624" s="16" t="s">
        <v>6778</v>
      </c>
      <c r="M624" s="16"/>
      <c r="N624" s="16" t="s">
        <v>45</v>
      </c>
      <c r="O624" s="17">
        <v>1290</v>
      </c>
      <c r="P624" s="17">
        <v>0</v>
      </c>
      <c r="Q624" s="17">
        <v>0</v>
      </c>
      <c r="R624" s="18" t="s">
        <v>6566</v>
      </c>
      <c r="S624" s="19">
        <v>60</v>
      </c>
      <c r="T624" s="19">
        <v>110</v>
      </c>
      <c r="U624" s="19">
        <v>2.2727272727272729</v>
      </c>
      <c r="V624" s="19">
        <v>48.4</v>
      </c>
      <c r="W624" s="20">
        <v>0.25</v>
      </c>
      <c r="X624" s="21">
        <v>21607.5</v>
      </c>
      <c r="Y624" s="22" t="s">
        <v>33</v>
      </c>
      <c r="Z624" s="14" t="s">
        <v>5838</v>
      </c>
      <c r="AA624" s="24"/>
      <c r="AB624" s="14"/>
      <c r="AC624" s="14"/>
      <c r="AD624" s="25"/>
      <c r="AE624" s="26"/>
      <c r="AF624" s="27"/>
      <c r="AG624" s="31"/>
      <c r="AH624" s="32"/>
    </row>
    <row r="625" spans="1:398" ht="16.5" customHeight="1">
      <c r="A625" s="12" t="s">
        <v>6557</v>
      </c>
      <c r="B625" s="12"/>
      <c r="C625" s="30"/>
      <c r="D625" s="12"/>
      <c r="E625" s="35" t="s">
        <v>35</v>
      </c>
      <c r="F625" s="14" t="s">
        <v>36</v>
      </c>
      <c r="G625" s="14" t="s">
        <v>388</v>
      </c>
      <c r="H625" s="15" t="s">
        <v>6565</v>
      </c>
      <c r="I625" s="15">
        <v>67</v>
      </c>
      <c r="J625" s="15">
        <v>0</v>
      </c>
      <c r="K625" s="15">
        <v>0</v>
      </c>
      <c r="L625" s="16" t="s">
        <v>6778</v>
      </c>
      <c r="M625" s="16"/>
      <c r="N625" s="16" t="s">
        <v>45</v>
      </c>
      <c r="O625" s="17">
        <v>1290</v>
      </c>
      <c r="P625" s="17">
        <v>0</v>
      </c>
      <c r="Q625" s="17">
        <v>0</v>
      </c>
      <c r="R625" s="18" t="s">
        <v>6566</v>
      </c>
      <c r="S625" s="19" t="s">
        <v>89</v>
      </c>
      <c r="T625" s="19">
        <v>110</v>
      </c>
      <c r="U625" s="19">
        <v>2.7272727272727271</v>
      </c>
      <c r="V625" s="19">
        <v>40.333333333333336</v>
      </c>
      <c r="W625" s="20">
        <v>0.3</v>
      </c>
      <c r="X625" s="21">
        <v>25929</v>
      </c>
      <c r="Y625" s="22" t="s">
        <v>33</v>
      </c>
      <c r="Z625" s="14" t="s">
        <v>5838</v>
      </c>
      <c r="AA625" s="24"/>
      <c r="AB625" s="14"/>
      <c r="AC625" s="14"/>
      <c r="AD625" s="25"/>
      <c r="AE625" s="26"/>
      <c r="AF625" s="27"/>
      <c r="AG625" s="31"/>
      <c r="AH625" s="32"/>
    </row>
    <row r="626" spans="1:398" ht="16.5" customHeight="1">
      <c r="A626" s="12" t="s">
        <v>6557</v>
      </c>
      <c r="B626" s="12"/>
      <c r="C626" s="30"/>
      <c r="D626" s="12"/>
      <c r="E626" s="35" t="s">
        <v>6684</v>
      </c>
      <c r="F626" s="14" t="s">
        <v>2752</v>
      </c>
      <c r="G626" s="14" t="s">
        <v>6685</v>
      </c>
      <c r="H626" s="15" t="s">
        <v>6590</v>
      </c>
      <c r="I626" s="15">
        <v>1</v>
      </c>
      <c r="J626" s="15">
        <v>0</v>
      </c>
      <c r="K626" s="15">
        <v>0</v>
      </c>
      <c r="L626" s="16" t="s">
        <v>6673</v>
      </c>
      <c r="M626" s="16"/>
      <c r="N626" s="16" t="s">
        <v>412</v>
      </c>
      <c r="O626" s="17">
        <v>8760</v>
      </c>
      <c r="P626" s="17">
        <v>0</v>
      </c>
      <c r="Q626" s="17">
        <v>0</v>
      </c>
      <c r="R626" s="18" t="s">
        <v>6566</v>
      </c>
      <c r="S626" s="19">
        <v>60</v>
      </c>
      <c r="T626" s="19">
        <v>110</v>
      </c>
      <c r="U626" s="19">
        <v>0.40909090909090912</v>
      </c>
      <c r="V626" s="19">
        <v>268.88888888888886</v>
      </c>
      <c r="W626" s="20">
        <v>4.4999999999999998E-2</v>
      </c>
      <c r="X626" s="21">
        <v>394.2</v>
      </c>
      <c r="Y626" s="22" t="s">
        <v>33</v>
      </c>
      <c r="Z626" s="14" t="s">
        <v>5838</v>
      </c>
      <c r="AA626" s="24"/>
      <c r="AB626" s="14"/>
      <c r="AC626" s="14"/>
      <c r="AD626" s="25"/>
      <c r="AE626" s="26"/>
      <c r="AF626" s="27"/>
      <c r="AG626" s="31"/>
      <c r="AH626" s="32"/>
    </row>
    <row r="627" spans="1:398" ht="16.5" customHeight="1">
      <c r="A627" s="12" t="s">
        <v>6557</v>
      </c>
      <c r="B627" s="12"/>
      <c r="C627" s="110"/>
      <c r="D627" s="12"/>
      <c r="E627" s="35" t="s">
        <v>4192</v>
      </c>
      <c r="F627" s="14" t="s">
        <v>34</v>
      </c>
      <c r="G627" s="14" t="s">
        <v>867</v>
      </c>
      <c r="H627" s="15" t="s">
        <v>6565</v>
      </c>
      <c r="I627" s="15">
        <v>6</v>
      </c>
      <c r="J627" s="15">
        <v>0</v>
      </c>
      <c r="K627" s="15">
        <v>0</v>
      </c>
      <c r="L627" s="16" t="s">
        <v>4186</v>
      </c>
      <c r="M627" s="16" t="s">
        <v>66</v>
      </c>
      <c r="N627" s="16" t="s">
        <v>2626</v>
      </c>
      <c r="O627" s="17">
        <v>390</v>
      </c>
      <c r="P627" s="17">
        <v>0</v>
      </c>
      <c r="Q627" s="17">
        <v>0</v>
      </c>
      <c r="R627" s="18" t="s">
        <v>6566</v>
      </c>
      <c r="S627" s="19">
        <v>60</v>
      </c>
      <c r="T627" s="19">
        <v>220</v>
      </c>
      <c r="U627" s="19">
        <v>4.7363636363636363</v>
      </c>
      <c r="V627" s="19">
        <v>46.449136276391556</v>
      </c>
      <c r="W627" s="20">
        <v>1.042</v>
      </c>
      <c r="X627" s="21">
        <v>2438.2799999999997</v>
      </c>
      <c r="Y627" s="22" t="s">
        <v>33</v>
      </c>
      <c r="Z627" s="14" t="s">
        <v>5838</v>
      </c>
      <c r="AA627" s="24"/>
      <c r="AB627" s="14"/>
      <c r="AC627" s="14"/>
      <c r="AD627" s="25"/>
      <c r="AE627" s="26"/>
      <c r="AF627" s="27"/>
      <c r="AG627" s="31"/>
      <c r="AH627" s="32"/>
    </row>
    <row r="628" spans="1:398" ht="16.5" customHeight="1">
      <c r="A628" s="12" t="s">
        <v>6557</v>
      </c>
      <c r="B628" s="12"/>
      <c r="C628" s="30"/>
      <c r="D628" s="12"/>
      <c r="E628" s="35" t="s">
        <v>6782</v>
      </c>
      <c r="F628" s="14" t="s">
        <v>6122</v>
      </c>
      <c r="G628" s="14" t="s">
        <v>6122</v>
      </c>
      <c r="H628" s="15" t="s">
        <v>6783</v>
      </c>
      <c r="I628" s="15">
        <v>3</v>
      </c>
      <c r="J628" s="15">
        <v>0</v>
      </c>
      <c r="K628" s="15">
        <v>0</v>
      </c>
      <c r="L628" s="16" t="s">
        <v>6778</v>
      </c>
      <c r="M628" s="16"/>
      <c r="N628" s="16" t="s">
        <v>45</v>
      </c>
      <c r="O628" s="17">
        <v>8760</v>
      </c>
      <c r="P628" s="17">
        <v>0</v>
      </c>
      <c r="Q628" s="17">
        <v>0</v>
      </c>
      <c r="R628" s="18" t="s">
        <v>6566</v>
      </c>
      <c r="S628" s="19">
        <v>60</v>
      </c>
      <c r="T628" s="19">
        <v>110</v>
      </c>
      <c r="U628" s="19">
        <v>0.45454545454545453</v>
      </c>
      <c r="V628" s="19">
        <v>242</v>
      </c>
      <c r="W628" s="20">
        <v>0.05</v>
      </c>
      <c r="X628" s="21">
        <v>1314</v>
      </c>
      <c r="Y628" s="22" t="s">
        <v>33</v>
      </c>
      <c r="Z628" s="14" t="s">
        <v>5838</v>
      </c>
      <c r="AA628" s="24"/>
      <c r="AB628" s="14"/>
      <c r="AC628" s="14"/>
      <c r="AD628" s="25"/>
      <c r="AE628" s="26"/>
      <c r="AF628" s="27"/>
      <c r="AG628" s="31"/>
      <c r="AH628" s="32"/>
    </row>
    <row r="629" spans="1:398" ht="16.5" customHeight="1">
      <c r="A629" s="12" t="s">
        <v>6557</v>
      </c>
      <c r="B629" s="12"/>
      <c r="C629" s="30"/>
      <c r="D629" s="12"/>
      <c r="E629" s="35" t="s">
        <v>35</v>
      </c>
      <c r="F629" s="14" t="s">
        <v>6677</v>
      </c>
      <c r="G629" s="14" t="s">
        <v>6678</v>
      </c>
      <c r="H629" s="15" t="s">
        <v>6590</v>
      </c>
      <c r="I629" s="15">
        <v>10</v>
      </c>
      <c r="J629" s="15">
        <v>0</v>
      </c>
      <c r="K629" s="15">
        <v>0</v>
      </c>
      <c r="L629" s="16" t="s">
        <v>6673</v>
      </c>
      <c r="M629" s="16"/>
      <c r="N629" s="16" t="s">
        <v>412</v>
      </c>
      <c r="O629" s="17">
        <v>600</v>
      </c>
      <c r="P629" s="17">
        <v>0</v>
      </c>
      <c r="Q629" s="17">
        <v>0</v>
      </c>
      <c r="R629" s="18" t="s">
        <v>6566</v>
      </c>
      <c r="S629" s="19" t="s">
        <v>89</v>
      </c>
      <c r="T629" s="19">
        <v>110</v>
      </c>
      <c r="U629" s="19">
        <v>6.8181818181818183</v>
      </c>
      <c r="V629" s="19">
        <v>16.133333333333333</v>
      </c>
      <c r="W629" s="20">
        <v>0.75</v>
      </c>
      <c r="X629" s="21">
        <v>4500</v>
      </c>
      <c r="Y629" s="22" t="s">
        <v>33</v>
      </c>
      <c r="Z629" s="14" t="s">
        <v>5838</v>
      </c>
      <c r="AA629" s="24"/>
      <c r="AB629" s="14"/>
      <c r="AC629" s="14"/>
      <c r="AD629" s="25"/>
      <c r="AE629" s="26"/>
      <c r="AF629" s="27"/>
      <c r="AG629" s="31"/>
      <c r="AH629" s="32"/>
    </row>
    <row r="630" spans="1:398" ht="16.5" customHeight="1">
      <c r="A630" s="12" t="s">
        <v>6557</v>
      </c>
      <c r="B630" s="12"/>
      <c r="C630" s="30"/>
      <c r="D630" s="12"/>
      <c r="E630" s="35" t="s">
        <v>5640</v>
      </c>
      <c r="F630" s="14" t="s">
        <v>5641</v>
      </c>
      <c r="G630" s="14" t="s">
        <v>878</v>
      </c>
      <c r="H630" s="15">
        <v>110</v>
      </c>
      <c r="I630" s="15">
        <v>2</v>
      </c>
      <c r="J630" s="15">
        <v>0</v>
      </c>
      <c r="K630" s="15">
        <v>0</v>
      </c>
      <c r="L630" s="16" t="s">
        <v>6720</v>
      </c>
      <c r="M630" s="16"/>
      <c r="N630" s="16" t="s">
        <v>45</v>
      </c>
      <c r="O630" s="17">
        <v>8760</v>
      </c>
      <c r="P630" s="17">
        <v>0</v>
      </c>
      <c r="Q630" s="17">
        <v>0</v>
      </c>
      <c r="R630" s="18" t="s">
        <v>6566</v>
      </c>
      <c r="S630" s="19">
        <v>60</v>
      </c>
      <c r="T630" s="19">
        <v>110</v>
      </c>
      <c r="U630" s="19">
        <v>0.54545454545454541</v>
      </c>
      <c r="V630" s="19">
        <v>201.66666666666669</v>
      </c>
      <c r="W630" s="20">
        <v>0.06</v>
      </c>
      <c r="X630" s="21">
        <v>1051.2</v>
      </c>
      <c r="Y630" s="22" t="s">
        <v>33</v>
      </c>
      <c r="Z630" s="14" t="s">
        <v>5838</v>
      </c>
      <c r="AA630" s="24"/>
      <c r="AB630" s="14"/>
      <c r="AC630" s="14"/>
      <c r="AD630" s="25"/>
      <c r="AE630" s="26"/>
      <c r="AF630" s="27"/>
      <c r="AG630" s="31"/>
      <c r="AH630" s="32"/>
      <c r="AI630" s="28"/>
      <c r="AJ630" s="28"/>
      <c r="AK630" s="28"/>
      <c r="AL630" s="28"/>
      <c r="AM630" s="28"/>
      <c r="AN630" s="28"/>
      <c r="AO630" s="28"/>
    </row>
    <row r="631" spans="1:398" ht="16.5" customHeight="1">
      <c r="A631" s="12" t="s">
        <v>6557</v>
      </c>
      <c r="B631" s="12"/>
      <c r="C631" s="30"/>
      <c r="D631" s="12"/>
      <c r="E631" s="35" t="s">
        <v>107</v>
      </c>
      <c r="F631" s="14" t="s">
        <v>905</v>
      </c>
      <c r="G631" s="14" t="s">
        <v>6672</v>
      </c>
      <c r="H631" s="15" t="s">
        <v>6590</v>
      </c>
      <c r="I631" s="15">
        <v>1</v>
      </c>
      <c r="J631" s="15">
        <v>0</v>
      </c>
      <c r="K631" s="15">
        <v>0</v>
      </c>
      <c r="L631" s="16" t="s">
        <v>6673</v>
      </c>
      <c r="M631" s="16"/>
      <c r="N631" s="16" t="s">
        <v>412</v>
      </c>
      <c r="O631" s="17">
        <v>8760</v>
      </c>
      <c r="P631" s="17">
        <v>0</v>
      </c>
      <c r="Q631" s="17">
        <v>0</v>
      </c>
      <c r="R631" s="18" t="s">
        <v>6566</v>
      </c>
      <c r="S631" s="19">
        <v>60</v>
      </c>
      <c r="T631" s="19">
        <v>110</v>
      </c>
      <c r="U631" s="19">
        <v>0.60909090909090913</v>
      </c>
      <c r="V631" s="19">
        <v>180.59701492537312</v>
      </c>
      <c r="W631" s="20">
        <v>6.7000000000000004E-2</v>
      </c>
      <c r="X631" s="21">
        <v>586.92000000000007</v>
      </c>
      <c r="Y631" s="22" t="s">
        <v>33</v>
      </c>
      <c r="Z631" s="14" t="s">
        <v>5838</v>
      </c>
      <c r="AA631" s="24"/>
      <c r="AB631" s="14"/>
      <c r="AC631" s="14"/>
      <c r="AD631" s="25"/>
      <c r="AE631" s="26"/>
      <c r="AF631" s="27"/>
      <c r="AG631" s="31"/>
      <c r="AH631" s="32"/>
    </row>
    <row r="632" spans="1:398" ht="16.5" customHeight="1">
      <c r="A632" s="12" t="s">
        <v>6557</v>
      </c>
      <c r="B632" s="12"/>
      <c r="C632" s="30"/>
      <c r="D632" s="12"/>
      <c r="E632" s="35" t="s">
        <v>6575</v>
      </c>
      <c r="F632" s="14" t="s">
        <v>6576</v>
      </c>
      <c r="G632" s="14" t="s">
        <v>6577</v>
      </c>
      <c r="H632" s="15" t="s">
        <v>6568</v>
      </c>
      <c r="I632" s="15">
        <v>1</v>
      </c>
      <c r="J632" s="15">
        <v>0</v>
      </c>
      <c r="K632" s="15">
        <v>0</v>
      </c>
      <c r="L632" s="16" t="s">
        <v>4186</v>
      </c>
      <c r="M632" s="16"/>
      <c r="N632" s="16" t="s">
        <v>2626</v>
      </c>
      <c r="O632" s="17">
        <v>8760</v>
      </c>
      <c r="P632" s="17">
        <v>0</v>
      </c>
      <c r="Q632" s="17">
        <v>0</v>
      </c>
      <c r="R632" s="18" t="s">
        <v>6566</v>
      </c>
      <c r="S632" s="19">
        <v>60</v>
      </c>
      <c r="T632" s="19">
        <v>110</v>
      </c>
      <c r="U632" s="19">
        <v>0.68181818181818177</v>
      </c>
      <c r="V632" s="19">
        <v>161.33333333333334</v>
      </c>
      <c r="W632" s="20">
        <v>7.4999999999999997E-2</v>
      </c>
      <c r="X632" s="21">
        <v>657</v>
      </c>
      <c r="Y632" s="22" t="s">
        <v>33</v>
      </c>
      <c r="Z632" s="14" t="s">
        <v>5838</v>
      </c>
      <c r="AA632" s="24"/>
      <c r="AB632" s="14"/>
      <c r="AC632" s="14"/>
      <c r="AD632" s="25"/>
      <c r="AE632" s="26"/>
      <c r="AF632" s="27"/>
      <c r="AG632" s="31"/>
      <c r="AH632" s="32"/>
    </row>
    <row r="633" spans="1:398" ht="16.5" customHeight="1">
      <c r="A633" s="12" t="s">
        <v>6557</v>
      </c>
      <c r="B633" s="12"/>
      <c r="C633" s="30"/>
      <c r="D633" s="12"/>
      <c r="E633" s="35" t="s">
        <v>6760</v>
      </c>
      <c r="F633" s="14" t="s">
        <v>6122</v>
      </c>
      <c r="G633" s="14" t="s">
        <v>6122</v>
      </c>
      <c r="H633" s="15" t="s">
        <v>6733</v>
      </c>
      <c r="I633" s="15">
        <v>1</v>
      </c>
      <c r="J633" s="15">
        <v>0</v>
      </c>
      <c r="K633" s="15">
        <v>0</v>
      </c>
      <c r="L633" s="16" t="s">
        <v>6752</v>
      </c>
      <c r="M633" s="16"/>
      <c r="N633" s="16" t="s">
        <v>45</v>
      </c>
      <c r="O633" s="17">
        <v>8760</v>
      </c>
      <c r="P633" s="17">
        <v>0</v>
      </c>
      <c r="Q633" s="17">
        <v>0</v>
      </c>
      <c r="R633" s="18" t="s">
        <v>6566</v>
      </c>
      <c r="S633" s="19">
        <v>60</v>
      </c>
      <c r="T633" s="19">
        <v>110</v>
      </c>
      <c r="U633" s="19">
        <v>0.77272727272727271</v>
      </c>
      <c r="V633" s="19">
        <v>142.35294117647058</v>
      </c>
      <c r="W633" s="20">
        <v>8.5000000000000006E-2</v>
      </c>
      <c r="X633" s="21">
        <v>744.6</v>
      </c>
      <c r="Y633" s="22" t="s">
        <v>33</v>
      </c>
      <c r="Z633" s="14" t="s">
        <v>5838</v>
      </c>
      <c r="AA633" s="24"/>
      <c r="AB633" s="14"/>
      <c r="AC633" s="14"/>
      <c r="AD633" s="25"/>
      <c r="AE633" s="26"/>
      <c r="AF633" s="27"/>
      <c r="AG633" s="31"/>
      <c r="AH633" s="32"/>
      <c r="AI633" s="28"/>
      <c r="AJ633" s="28"/>
      <c r="AK633" s="28"/>
      <c r="AL633" s="28"/>
      <c r="AM633" s="28"/>
      <c r="AN633" s="28"/>
      <c r="AO633" s="28"/>
    </row>
    <row r="634" spans="1:398" ht="16.5" customHeight="1">
      <c r="A634" s="12" t="s">
        <v>6557</v>
      </c>
      <c r="B634" s="12"/>
      <c r="C634" s="30"/>
      <c r="D634" s="12"/>
      <c r="E634" s="35" t="s">
        <v>79</v>
      </c>
      <c r="F634" s="14" t="s">
        <v>36</v>
      </c>
      <c r="G634" s="14" t="s">
        <v>697</v>
      </c>
      <c r="H634" s="15" t="s">
        <v>6598</v>
      </c>
      <c r="I634" s="15">
        <v>1</v>
      </c>
      <c r="J634" s="15">
        <v>0</v>
      </c>
      <c r="K634" s="15">
        <v>0</v>
      </c>
      <c r="L634" s="16" t="s">
        <v>6792</v>
      </c>
      <c r="M634" s="16"/>
      <c r="N634" s="16" t="s">
        <v>43</v>
      </c>
      <c r="O634" s="17">
        <v>2920</v>
      </c>
      <c r="P634" s="17">
        <v>5840</v>
      </c>
      <c r="Q634" s="17">
        <v>0</v>
      </c>
      <c r="R634" s="18" t="s">
        <v>6566</v>
      </c>
      <c r="S634" s="19" t="s">
        <v>89</v>
      </c>
      <c r="T634" s="19">
        <v>110</v>
      </c>
      <c r="U634" s="19">
        <v>2.7272727272727271</v>
      </c>
      <c r="V634" s="19">
        <v>40.333333333333336</v>
      </c>
      <c r="W634" s="20">
        <v>0.3</v>
      </c>
      <c r="X634" s="21">
        <v>876</v>
      </c>
      <c r="Y634" s="22" t="s">
        <v>33</v>
      </c>
      <c r="Z634" s="14" t="s">
        <v>5838</v>
      </c>
      <c r="AA634" s="24"/>
      <c r="AB634" s="14"/>
      <c r="AC634" s="14"/>
      <c r="AD634" s="25"/>
      <c r="AE634" s="26"/>
      <c r="AF634" s="27"/>
      <c r="AG634" s="31"/>
      <c r="AH634" s="32"/>
      <c r="AI634" s="28"/>
      <c r="AJ634" s="28"/>
      <c r="AK634" s="28"/>
      <c r="AL634" s="28"/>
      <c r="AM634" s="28"/>
      <c r="AN634" s="28"/>
      <c r="AO634" s="28"/>
    </row>
    <row r="635" spans="1:398" ht="16.5" customHeight="1">
      <c r="A635" s="12" t="s">
        <v>6557</v>
      </c>
      <c r="B635" s="12"/>
      <c r="C635" s="30"/>
      <c r="D635" s="12"/>
      <c r="E635" s="35" t="s">
        <v>741</v>
      </c>
      <c r="F635" s="14" t="s">
        <v>34</v>
      </c>
      <c r="G635" s="14" t="s">
        <v>6674</v>
      </c>
      <c r="H635" s="15" t="s">
        <v>6590</v>
      </c>
      <c r="I635" s="15">
        <v>2</v>
      </c>
      <c r="J635" s="15">
        <v>0</v>
      </c>
      <c r="K635" s="15">
        <v>0</v>
      </c>
      <c r="L635" s="16" t="s">
        <v>6673</v>
      </c>
      <c r="M635" s="16" t="s">
        <v>66</v>
      </c>
      <c r="N635" s="16" t="s">
        <v>412</v>
      </c>
      <c r="O635" s="17">
        <v>600</v>
      </c>
      <c r="P635" s="17">
        <v>0</v>
      </c>
      <c r="Q635" s="17">
        <v>0</v>
      </c>
      <c r="R635" s="18" t="s">
        <v>6566</v>
      </c>
      <c r="S635" s="19">
        <v>60</v>
      </c>
      <c r="T635" s="19">
        <v>220</v>
      </c>
      <c r="U635" s="19">
        <v>9.545454545454545</v>
      </c>
      <c r="V635" s="19">
        <v>23.047619047619047</v>
      </c>
      <c r="W635" s="20">
        <v>2.1</v>
      </c>
      <c r="X635" s="21">
        <v>2520</v>
      </c>
      <c r="Y635" s="22" t="s">
        <v>33</v>
      </c>
      <c r="Z635" s="14" t="s">
        <v>5838</v>
      </c>
      <c r="AA635" s="24"/>
      <c r="AB635" s="14"/>
      <c r="AC635" s="14"/>
      <c r="AD635" s="25"/>
      <c r="AE635" s="26"/>
      <c r="AF635" s="27"/>
      <c r="AG635" s="31"/>
      <c r="AH635" s="32"/>
    </row>
    <row r="636" spans="1:398" ht="16.5" customHeight="1">
      <c r="A636" s="12" t="s">
        <v>6557</v>
      </c>
      <c r="B636" s="12"/>
      <c r="C636" s="30"/>
      <c r="D636" s="12"/>
      <c r="E636" s="35" t="s">
        <v>6596</v>
      </c>
      <c r="F636" s="14" t="s">
        <v>64</v>
      </c>
      <c r="G636" s="14" t="s">
        <v>6597</v>
      </c>
      <c r="H636" s="15" t="s">
        <v>6598</v>
      </c>
      <c r="I636" s="15">
        <v>1</v>
      </c>
      <c r="J636" s="15">
        <v>0</v>
      </c>
      <c r="K636" s="15">
        <v>0</v>
      </c>
      <c r="L636" s="16" t="s">
        <v>6583</v>
      </c>
      <c r="M636" s="16"/>
      <c r="N636" s="16" t="s">
        <v>2626</v>
      </c>
      <c r="O636" s="17">
        <v>195</v>
      </c>
      <c r="P636" s="17">
        <v>0</v>
      </c>
      <c r="Q636" s="17">
        <v>0</v>
      </c>
      <c r="R636" s="18" t="s">
        <v>6566</v>
      </c>
      <c r="S636" s="19">
        <v>60</v>
      </c>
      <c r="T636" s="19">
        <v>220</v>
      </c>
      <c r="U636" s="19">
        <v>33.909090909090907</v>
      </c>
      <c r="V636" s="19">
        <v>6.4879356568364619</v>
      </c>
      <c r="W636" s="20">
        <v>7.46</v>
      </c>
      <c r="X636" s="21">
        <v>1454.7</v>
      </c>
      <c r="Y636" s="22" t="s">
        <v>33</v>
      </c>
      <c r="Z636" s="14" t="s">
        <v>5838</v>
      </c>
      <c r="AA636" s="24"/>
      <c r="AB636" s="14"/>
      <c r="AC636" s="14"/>
      <c r="AD636" s="25"/>
      <c r="AE636" s="26"/>
      <c r="AF636" s="27"/>
      <c r="AG636" s="31"/>
      <c r="AH636" s="32"/>
    </row>
    <row r="637" spans="1:398" ht="16.5" customHeight="1">
      <c r="A637" s="12" t="s">
        <v>6557</v>
      </c>
      <c r="B637" s="12"/>
      <c r="C637" s="30"/>
      <c r="D637" s="12"/>
      <c r="E637" s="35" t="s">
        <v>6736</v>
      </c>
      <c r="F637" s="14" t="s">
        <v>6122</v>
      </c>
      <c r="G637" s="14" t="s">
        <v>6122</v>
      </c>
      <c r="H637" s="15" t="s">
        <v>6737</v>
      </c>
      <c r="I637" s="15">
        <v>1</v>
      </c>
      <c r="J637" s="15">
        <v>0</v>
      </c>
      <c r="K637" s="15">
        <v>0</v>
      </c>
      <c r="L637" s="16" t="s">
        <v>6738</v>
      </c>
      <c r="M637" s="16"/>
      <c r="N637" s="16" t="s">
        <v>45</v>
      </c>
      <c r="O637" s="17">
        <v>8760</v>
      </c>
      <c r="P637" s="17">
        <v>0</v>
      </c>
      <c r="Q637" s="17">
        <v>0</v>
      </c>
      <c r="R637" s="18" t="s">
        <v>6566</v>
      </c>
      <c r="S637" s="19">
        <v>60</v>
      </c>
      <c r="T637" s="19">
        <v>110</v>
      </c>
      <c r="U637" s="19">
        <v>3.1818181818181817</v>
      </c>
      <c r="V637" s="19">
        <v>34.571428571428577</v>
      </c>
      <c r="W637" s="20">
        <v>0.3</v>
      </c>
      <c r="X637" s="21">
        <v>2628</v>
      </c>
      <c r="Y637" s="22" t="s">
        <v>33</v>
      </c>
      <c r="Z637" s="14" t="s">
        <v>5838</v>
      </c>
      <c r="AA637" s="24"/>
      <c r="AB637" s="14"/>
      <c r="AC637" s="14"/>
      <c r="AD637" s="25"/>
      <c r="AE637" s="26"/>
      <c r="AF637" s="27"/>
      <c r="AG637" s="31"/>
      <c r="AH637" s="32"/>
    </row>
    <row r="638" spans="1:398" ht="16.5" customHeight="1">
      <c r="A638" s="12" t="s">
        <v>6557</v>
      </c>
      <c r="B638" s="12"/>
      <c r="C638" s="30"/>
      <c r="D638" s="12"/>
      <c r="E638" s="35" t="s">
        <v>6759</v>
      </c>
      <c r="F638" s="14" t="s">
        <v>6122</v>
      </c>
      <c r="G638" s="14" t="s">
        <v>6122</v>
      </c>
      <c r="H638" s="15" t="s">
        <v>6733</v>
      </c>
      <c r="I638" s="15">
        <v>2</v>
      </c>
      <c r="J638" s="15">
        <v>0</v>
      </c>
      <c r="K638" s="15">
        <v>0</v>
      </c>
      <c r="L638" s="16" t="s">
        <v>6752</v>
      </c>
      <c r="M638" s="16"/>
      <c r="N638" s="16" t="s">
        <v>45</v>
      </c>
      <c r="O638" s="17">
        <v>8760</v>
      </c>
      <c r="P638" s="17">
        <v>0</v>
      </c>
      <c r="Q638" s="17">
        <v>0</v>
      </c>
      <c r="R638" s="18" t="s">
        <v>6566</v>
      </c>
      <c r="S638" s="19">
        <v>60</v>
      </c>
      <c r="T638" s="19">
        <v>110</v>
      </c>
      <c r="U638" s="19">
        <v>3.1818181818181817</v>
      </c>
      <c r="V638" s="19">
        <v>34.571428571428577</v>
      </c>
      <c r="W638" s="20">
        <v>0.3</v>
      </c>
      <c r="X638" s="21">
        <v>5256</v>
      </c>
      <c r="Y638" s="22" t="s">
        <v>33</v>
      </c>
      <c r="Z638" s="14" t="s">
        <v>5838</v>
      </c>
      <c r="AA638" s="24"/>
      <c r="AB638" s="14"/>
      <c r="AC638" s="14"/>
      <c r="AD638" s="25"/>
      <c r="AE638" s="26"/>
      <c r="AF638" s="27"/>
      <c r="AG638" s="31"/>
      <c r="AH638" s="32"/>
    </row>
    <row r="639" spans="1:398" ht="16.5" customHeight="1">
      <c r="A639" s="12" t="s">
        <v>6557</v>
      </c>
      <c r="B639" s="12"/>
      <c r="C639" s="30"/>
      <c r="D639" s="12"/>
      <c r="E639" s="35" t="s">
        <v>6750</v>
      </c>
      <c r="F639" s="14" t="s">
        <v>163</v>
      </c>
      <c r="G639" s="14" t="s">
        <v>6751</v>
      </c>
      <c r="H639" s="15" t="s">
        <v>5560</v>
      </c>
      <c r="I639" s="15">
        <v>1</v>
      </c>
      <c r="J639" s="15">
        <v>0</v>
      </c>
      <c r="K639" s="15">
        <v>0</v>
      </c>
      <c r="L639" s="16" t="s">
        <v>6752</v>
      </c>
      <c r="M639" s="16"/>
      <c r="N639" s="16" t="s">
        <v>45</v>
      </c>
      <c r="O639" s="17">
        <v>8760</v>
      </c>
      <c r="P639" s="17">
        <v>0</v>
      </c>
      <c r="Q639" s="17">
        <v>0</v>
      </c>
      <c r="R639" s="18" t="s">
        <v>6566</v>
      </c>
      <c r="S639" s="19">
        <v>60</v>
      </c>
      <c r="T639" s="19">
        <v>110</v>
      </c>
      <c r="U639" s="19">
        <v>3.1818181818181817</v>
      </c>
      <c r="V639" s="19">
        <v>34.571428571428577</v>
      </c>
      <c r="W639" s="20">
        <v>0.35</v>
      </c>
      <c r="X639" s="21">
        <v>3066</v>
      </c>
      <c r="Y639" s="22" t="s">
        <v>33</v>
      </c>
      <c r="Z639" s="14" t="s">
        <v>5838</v>
      </c>
      <c r="AA639" s="24"/>
      <c r="AB639" s="14"/>
      <c r="AC639" s="14"/>
      <c r="AD639" s="25"/>
      <c r="AE639" s="26"/>
      <c r="AF639" s="27"/>
      <c r="AG639" s="31"/>
      <c r="AH639" s="32"/>
    </row>
    <row r="640" spans="1:398" ht="16.5" customHeight="1">
      <c r="A640" s="12" t="s">
        <v>6557</v>
      </c>
      <c r="B640" s="12"/>
      <c r="C640" s="30"/>
      <c r="D640" s="12"/>
      <c r="E640" s="35" t="s">
        <v>6753</v>
      </c>
      <c r="F640" s="14" t="s">
        <v>83</v>
      </c>
      <c r="G640" s="14" t="s">
        <v>6754</v>
      </c>
      <c r="H640" s="15" t="s">
        <v>5560</v>
      </c>
      <c r="I640" s="15">
        <v>1</v>
      </c>
      <c r="J640" s="15">
        <v>0</v>
      </c>
      <c r="K640" s="15">
        <v>0</v>
      </c>
      <c r="L640" s="16" t="s">
        <v>6752</v>
      </c>
      <c r="M640" s="16"/>
      <c r="N640" s="16" t="s">
        <v>45</v>
      </c>
      <c r="O640" s="17">
        <v>8760</v>
      </c>
      <c r="P640" s="17">
        <v>0</v>
      </c>
      <c r="Q640" s="17">
        <v>0</v>
      </c>
      <c r="R640" s="18" t="s">
        <v>6566</v>
      </c>
      <c r="S640" s="19">
        <v>60</v>
      </c>
      <c r="T640" s="19">
        <v>110</v>
      </c>
      <c r="U640" s="19">
        <v>3.1818181818181817</v>
      </c>
      <c r="V640" s="19">
        <v>34.571428571428577</v>
      </c>
      <c r="W640" s="20">
        <v>0.35</v>
      </c>
      <c r="X640" s="21">
        <v>3066</v>
      </c>
      <c r="Y640" s="22" t="s">
        <v>33</v>
      </c>
      <c r="Z640" s="14" t="s">
        <v>5838</v>
      </c>
      <c r="AA640" s="24"/>
      <c r="AB640" s="14"/>
      <c r="AC640" s="14"/>
      <c r="AD640" s="25"/>
      <c r="AE640" s="26"/>
      <c r="AF640" s="27"/>
      <c r="AP640" s="29"/>
      <c r="AQ640" s="29"/>
      <c r="AR640" s="29"/>
      <c r="AS640" s="29"/>
      <c r="AT640" s="29"/>
      <c r="AU640" s="29"/>
      <c r="AV640" s="29"/>
      <c r="AW640" s="29"/>
      <c r="AX640" s="29"/>
      <c r="AY640" s="29"/>
      <c r="AZ640" s="29"/>
      <c r="BA640" s="29"/>
      <c r="BB640" s="29"/>
      <c r="BC640" s="29"/>
      <c r="BD640" s="29"/>
      <c r="BE640" s="29"/>
      <c r="BF640" s="29"/>
      <c r="BG640" s="29"/>
      <c r="BH640" s="29"/>
      <c r="BI640" s="29"/>
      <c r="BJ640" s="29"/>
      <c r="BK640" s="29"/>
      <c r="BL640" s="29"/>
      <c r="BM640" s="29"/>
      <c r="BN640" s="29"/>
      <c r="BO640" s="29"/>
      <c r="BP640" s="29"/>
      <c r="BQ640" s="29"/>
      <c r="BR640" s="29"/>
      <c r="BS640" s="29"/>
      <c r="BT640" s="29"/>
      <c r="BU640" s="29"/>
      <c r="BV640" s="29"/>
      <c r="BW640" s="29"/>
      <c r="BX640" s="29"/>
      <c r="BY640" s="29"/>
      <c r="BZ640" s="29"/>
      <c r="CA640" s="29"/>
      <c r="CB640" s="29"/>
      <c r="CC640" s="29"/>
      <c r="CD640" s="29"/>
      <c r="CE640" s="29"/>
      <c r="CF640" s="29"/>
      <c r="CG640" s="29"/>
      <c r="CH640" s="29"/>
      <c r="CI640" s="29"/>
      <c r="CJ640" s="29"/>
      <c r="CK640" s="29"/>
      <c r="CL640" s="29"/>
      <c r="CM640" s="29"/>
      <c r="CN640" s="29"/>
      <c r="CO640" s="29"/>
      <c r="CP640" s="29"/>
      <c r="CQ640" s="29"/>
      <c r="CR640" s="29"/>
      <c r="CS640" s="29"/>
      <c r="CT640" s="29"/>
      <c r="CU640" s="29"/>
      <c r="CV640" s="29"/>
      <c r="CW640" s="29"/>
      <c r="CX640" s="29"/>
      <c r="CY640" s="29"/>
      <c r="CZ640" s="29"/>
      <c r="DA640" s="29"/>
      <c r="DB640" s="29"/>
      <c r="DC640" s="29"/>
      <c r="DD640" s="29"/>
      <c r="DE640" s="29"/>
      <c r="DF640" s="29"/>
      <c r="DG640" s="29"/>
      <c r="DH640" s="29"/>
      <c r="DI640" s="29"/>
      <c r="DJ640" s="29"/>
      <c r="DK640" s="29"/>
      <c r="DL640" s="29"/>
      <c r="DM640" s="29"/>
      <c r="DN640" s="29"/>
      <c r="DO640" s="29"/>
      <c r="DP640" s="29"/>
      <c r="DQ640" s="29"/>
      <c r="DR640" s="29"/>
      <c r="DS640" s="29"/>
      <c r="DT640" s="29"/>
      <c r="DU640" s="29"/>
      <c r="DV640" s="29"/>
      <c r="DW640" s="29"/>
      <c r="DX640" s="29"/>
      <c r="DY640" s="29"/>
      <c r="DZ640" s="29"/>
      <c r="EA640" s="29"/>
      <c r="EB640" s="29"/>
      <c r="EC640" s="29"/>
      <c r="ED640" s="29"/>
      <c r="EE640" s="29"/>
      <c r="EF640" s="29"/>
      <c r="EG640" s="29"/>
      <c r="EH640" s="29"/>
      <c r="EI640" s="29"/>
      <c r="EJ640" s="29"/>
      <c r="EK640" s="29"/>
      <c r="EL640" s="29"/>
      <c r="EM640" s="29"/>
      <c r="EN640" s="29"/>
      <c r="EO640" s="29"/>
      <c r="EP640" s="29"/>
      <c r="EQ640" s="29"/>
      <c r="ER640" s="29"/>
      <c r="ES640" s="29"/>
      <c r="ET640" s="29"/>
      <c r="EU640" s="29"/>
      <c r="EV640" s="29"/>
      <c r="EW640" s="29"/>
      <c r="EX640" s="29"/>
      <c r="EY640" s="29"/>
      <c r="EZ640" s="29"/>
      <c r="FA640" s="29"/>
      <c r="FB640" s="29"/>
      <c r="FC640" s="29"/>
      <c r="FD640" s="29"/>
      <c r="FE640" s="29"/>
      <c r="FF640" s="29"/>
      <c r="FG640" s="29"/>
      <c r="FH640" s="29"/>
      <c r="FI640" s="29"/>
      <c r="FJ640" s="29"/>
      <c r="FK640" s="29"/>
      <c r="FL640" s="29"/>
      <c r="FM640" s="29"/>
      <c r="FN640" s="29"/>
      <c r="FO640" s="29"/>
      <c r="FP640" s="29"/>
      <c r="FQ640" s="29"/>
      <c r="FR640" s="29"/>
      <c r="FS640" s="29"/>
      <c r="FT640" s="29"/>
      <c r="FU640" s="29"/>
      <c r="FV640" s="29"/>
      <c r="FW640" s="29"/>
      <c r="FX640" s="29"/>
      <c r="FY640" s="29"/>
      <c r="FZ640" s="29"/>
      <c r="GA640" s="29"/>
      <c r="GB640" s="29"/>
      <c r="GC640" s="29"/>
      <c r="GD640" s="29"/>
      <c r="GE640" s="29"/>
      <c r="GF640" s="29"/>
      <c r="GG640" s="29"/>
      <c r="GH640" s="29"/>
      <c r="GI640" s="29"/>
      <c r="GJ640" s="29"/>
      <c r="GK640" s="29"/>
      <c r="GL640" s="29"/>
      <c r="GM640" s="29"/>
      <c r="GN640" s="29"/>
      <c r="GO640" s="29"/>
      <c r="GP640" s="29"/>
      <c r="GQ640" s="29"/>
      <c r="GR640" s="29"/>
      <c r="GS640" s="29"/>
      <c r="GT640" s="29"/>
      <c r="GU640" s="29"/>
      <c r="GV640" s="29"/>
      <c r="GW640" s="29"/>
      <c r="GX640" s="29"/>
      <c r="GY640" s="29"/>
      <c r="GZ640" s="29"/>
      <c r="HA640" s="29"/>
      <c r="HB640" s="29"/>
      <c r="HC640" s="29"/>
      <c r="HD640" s="29"/>
      <c r="HE640" s="29"/>
      <c r="HF640" s="29"/>
      <c r="HG640" s="29"/>
      <c r="HH640" s="29"/>
      <c r="HI640" s="29"/>
      <c r="HJ640" s="29"/>
      <c r="HK640" s="29"/>
      <c r="HL640" s="29"/>
      <c r="HM640" s="29"/>
      <c r="HN640" s="29"/>
      <c r="HO640" s="29"/>
      <c r="HP640" s="29"/>
      <c r="HQ640" s="29"/>
      <c r="HR640" s="29"/>
      <c r="HS640" s="29"/>
      <c r="HT640" s="29"/>
      <c r="HU640" s="29"/>
      <c r="HV640" s="29"/>
      <c r="HW640" s="29"/>
      <c r="HX640" s="29"/>
      <c r="HY640" s="29"/>
      <c r="HZ640" s="29"/>
      <c r="IA640" s="29"/>
      <c r="IB640" s="29"/>
      <c r="IC640" s="29"/>
      <c r="ID640" s="29"/>
      <c r="IE640" s="29"/>
      <c r="IF640" s="29"/>
      <c r="IG640" s="29"/>
      <c r="IH640" s="29"/>
      <c r="II640" s="29"/>
      <c r="IJ640" s="29"/>
      <c r="IK640" s="29"/>
      <c r="IL640" s="29"/>
      <c r="IM640" s="29"/>
      <c r="IN640" s="29"/>
      <c r="IO640" s="29"/>
      <c r="IP640" s="29"/>
      <c r="IQ640" s="29"/>
      <c r="IR640" s="29"/>
      <c r="IS640" s="29"/>
      <c r="IT640" s="29"/>
      <c r="IU640" s="29"/>
      <c r="IV640" s="29"/>
      <c r="IW640" s="29"/>
      <c r="IX640" s="29"/>
      <c r="IY640" s="29"/>
      <c r="IZ640" s="29"/>
      <c r="JA640" s="29"/>
      <c r="JB640" s="29"/>
      <c r="JC640" s="29"/>
      <c r="JD640" s="29"/>
      <c r="JE640" s="29"/>
      <c r="JF640" s="29"/>
      <c r="JG640" s="29"/>
      <c r="JH640" s="29"/>
      <c r="JI640" s="29"/>
      <c r="JJ640" s="29"/>
      <c r="JK640" s="29"/>
      <c r="JL640" s="29"/>
      <c r="JM640" s="29"/>
      <c r="JN640" s="29"/>
      <c r="JO640" s="29"/>
      <c r="JP640" s="29"/>
      <c r="JQ640" s="29"/>
      <c r="JR640" s="29"/>
      <c r="JS640" s="29"/>
      <c r="JT640" s="29"/>
      <c r="JU640" s="29"/>
      <c r="JV640" s="29"/>
      <c r="JW640" s="29"/>
      <c r="JX640" s="29"/>
      <c r="JY640" s="29"/>
      <c r="JZ640" s="29"/>
      <c r="KA640" s="29"/>
      <c r="KB640" s="29"/>
      <c r="KC640" s="29"/>
      <c r="KD640" s="29"/>
      <c r="KE640" s="29"/>
      <c r="KF640" s="29"/>
      <c r="KG640" s="29"/>
      <c r="KH640" s="29"/>
      <c r="KI640" s="29"/>
      <c r="KJ640" s="29"/>
      <c r="KK640" s="29"/>
      <c r="KL640" s="29"/>
      <c r="KM640" s="29"/>
      <c r="KN640" s="29"/>
      <c r="KO640" s="29"/>
      <c r="KP640" s="29"/>
      <c r="KQ640" s="29"/>
      <c r="KR640" s="29"/>
      <c r="KS640" s="29"/>
      <c r="KT640" s="29"/>
      <c r="KU640" s="29"/>
      <c r="KV640" s="29"/>
      <c r="KW640" s="29"/>
      <c r="KX640" s="29"/>
      <c r="KY640" s="29"/>
      <c r="KZ640" s="29"/>
      <c r="LA640" s="29"/>
      <c r="LB640" s="29"/>
      <c r="LC640" s="29"/>
      <c r="LD640" s="29"/>
      <c r="LE640" s="29"/>
      <c r="LF640" s="29"/>
      <c r="LG640" s="29"/>
      <c r="LH640" s="29"/>
      <c r="LI640" s="29"/>
      <c r="LJ640" s="29"/>
      <c r="LK640" s="29"/>
      <c r="LL640" s="29"/>
      <c r="LM640" s="29"/>
      <c r="LN640" s="29"/>
      <c r="LO640" s="29"/>
      <c r="LP640" s="29"/>
      <c r="LQ640" s="29"/>
      <c r="LR640" s="29"/>
      <c r="LS640" s="29"/>
      <c r="LT640" s="29"/>
      <c r="LU640" s="29"/>
      <c r="LV640" s="29"/>
      <c r="LW640" s="29"/>
      <c r="LX640" s="29"/>
      <c r="LY640" s="29"/>
      <c r="LZ640" s="29"/>
      <c r="MA640" s="29"/>
      <c r="MB640" s="29"/>
      <c r="MC640" s="29"/>
      <c r="MD640" s="29"/>
      <c r="ME640" s="29"/>
      <c r="MF640" s="29"/>
      <c r="MG640" s="29"/>
      <c r="MH640" s="29"/>
      <c r="MI640" s="29"/>
      <c r="MJ640" s="29"/>
      <c r="MK640" s="29"/>
      <c r="ML640" s="29"/>
      <c r="MM640" s="29"/>
      <c r="MN640" s="29"/>
      <c r="MO640" s="29"/>
      <c r="MP640" s="29"/>
      <c r="MQ640" s="29"/>
      <c r="MR640" s="29"/>
      <c r="MS640" s="29"/>
      <c r="MT640" s="29"/>
      <c r="MU640" s="29"/>
      <c r="MV640" s="29"/>
      <c r="MW640" s="29"/>
      <c r="MX640" s="29"/>
      <c r="MY640" s="29"/>
      <c r="MZ640" s="29"/>
      <c r="NA640" s="29"/>
      <c r="NB640" s="29"/>
      <c r="NC640" s="29"/>
      <c r="ND640" s="29"/>
      <c r="NE640" s="29"/>
      <c r="NF640" s="29"/>
      <c r="NG640" s="29"/>
      <c r="NH640" s="29"/>
      <c r="NI640" s="29"/>
      <c r="NJ640" s="29"/>
      <c r="NK640" s="29"/>
      <c r="NL640" s="29"/>
      <c r="NM640" s="29"/>
      <c r="NN640" s="29"/>
      <c r="NO640" s="29"/>
      <c r="NP640" s="29"/>
      <c r="NQ640" s="29"/>
      <c r="NR640" s="29"/>
      <c r="NS640" s="29"/>
      <c r="NT640" s="29"/>
      <c r="NU640" s="29"/>
      <c r="NV640" s="29"/>
      <c r="NW640" s="29"/>
      <c r="NX640" s="29"/>
      <c r="NY640" s="29"/>
      <c r="NZ640" s="29"/>
      <c r="OA640" s="29"/>
      <c r="OB640" s="29"/>
      <c r="OC640" s="29"/>
      <c r="OD640" s="29"/>
      <c r="OE640" s="29"/>
      <c r="OF640" s="29"/>
      <c r="OG640" s="29"/>
      <c r="OH640" s="29"/>
    </row>
    <row r="641" spans="1:398" ht="16.5" customHeight="1">
      <c r="A641" s="12" t="s">
        <v>6557</v>
      </c>
      <c r="B641" s="12"/>
      <c r="C641" s="30"/>
      <c r="D641" s="12"/>
      <c r="E641" s="35" t="s">
        <v>6764</v>
      </c>
      <c r="F641" s="14" t="s">
        <v>6122</v>
      </c>
      <c r="G641" s="14" t="s">
        <v>6122</v>
      </c>
      <c r="H641" s="15" t="s">
        <v>6715</v>
      </c>
      <c r="I641" s="15">
        <v>1</v>
      </c>
      <c r="J641" s="15">
        <v>0</v>
      </c>
      <c r="K641" s="15">
        <v>0</v>
      </c>
      <c r="L641" s="16" t="s">
        <v>6752</v>
      </c>
      <c r="M641" s="16"/>
      <c r="N641" s="16" t="s">
        <v>45</v>
      </c>
      <c r="O641" s="17">
        <v>8760</v>
      </c>
      <c r="P641" s="17">
        <v>0</v>
      </c>
      <c r="Q641" s="17">
        <v>0</v>
      </c>
      <c r="R641" s="18" t="s">
        <v>6566</v>
      </c>
      <c r="S641" s="19">
        <v>60</v>
      </c>
      <c r="T641" s="19">
        <v>110</v>
      </c>
      <c r="U641" s="19">
        <v>3.1818181818181817</v>
      </c>
      <c r="V641" s="19">
        <v>34.571428571428577</v>
      </c>
      <c r="W641" s="20">
        <v>0.35</v>
      </c>
      <c r="X641" s="21">
        <v>3066</v>
      </c>
      <c r="Y641" s="22" t="s">
        <v>33</v>
      </c>
      <c r="Z641" s="14" t="s">
        <v>5838</v>
      </c>
      <c r="AA641" s="24"/>
      <c r="AB641" s="14"/>
      <c r="AC641" s="14"/>
      <c r="AD641" s="25"/>
      <c r="AE641" s="26"/>
      <c r="AF641" s="27"/>
      <c r="AP641" s="29"/>
      <c r="AQ641" s="29"/>
      <c r="AR641" s="29"/>
      <c r="AS641" s="29"/>
      <c r="AT641" s="29"/>
      <c r="AU641" s="29"/>
      <c r="AV641" s="29"/>
      <c r="AW641" s="29"/>
      <c r="AX641" s="29"/>
      <c r="AY641" s="29"/>
      <c r="AZ641" s="29"/>
      <c r="BA641" s="29"/>
      <c r="BB641" s="29"/>
      <c r="BC641" s="29"/>
      <c r="BD641" s="29"/>
      <c r="BE641" s="29"/>
      <c r="BF641" s="29"/>
      <c r="BG641" s="29"/>
      <c r="BH641" s="29"/>
      <c r="BI641" s="29"/>
      <c r="BJ641" s="29"/>
      <c r="BK641" s="29"/>
      <c r="BL641" s="29"/>
      <c r="BM641" s="29"/>
      <c r="BN641" s="29"/>
      <c r="BO641" s="29"/>
      <c r="BP641" s="29"/>
      <c r="BQ641" s="29"/>
      <c r="BR641" s="29"/>
      <c r="BS641" s="29"/>
      <c r="BT641" s="29"/>
      <c r="BU641" s="29"/>
      <c r="BV641" s="29"/>
      <c r="BW641" s="29"/>
      <c r="BX641" s="29"/>
      <c r="BY641" s="29"/>
      <c r="BZ641" s="29"/>
      <c r="CA641" s="29"/>
      <c r="CB641" s="29"/>
      <c r="CC641" s="29"/>
      <c r="CD641" s="29"/>
      <c r="CE641" s="29"/>
      <c r="CF641" s="29"/>
      <c r="CG641" s="29"/>
      <c r="CH641" s="29"/>
      <c r="CI641" s="29"/>
      <c r="CJ641" s="29"/>
      <c r="CK641" s="29"/>
      <c r="CL641" s="29"/>
      <c r="CM641" s="29"/>
      <c r="CN641" s="29"/>
      <c r="CO641" s="29"/>
      <c r="CP641" s="29"/>
      <c r="CQ641" s="29"/>
      <c r="CR641" s="29"/>
      <c r="CS641" s="29"/>
      <c r="CT641" s="29"/>
      <c r="CU641" s="29"/>
      <c r="CV641" s="29"/>
      <c r="CW641" s="29"/>
      <c r="CX641" s="29"/>
      <c r="CY641" s="29"/>
      <c r="CZ641" s="29"/>
      <c r="DA641" s="29"/>
      <c r="DB641" s="29"/>
      <c r="DC641" s="29"/>
      <c r="DD641" s="29"/>
      <c r="DE641" s="29"/>
      <c r="DF641" s="29"/>
      <c r="DG641" s="29"/>
      <c r="DH641" s="29"/>
      <c r="DI641" s="29"/>
      <c r="DJ641" s="29"/>
      <c r="DK641" s="29"/>
      <c r="DL641" s="29"/>
      <c r="DM641" s="29"/>
      <c r="DN641" s="29"/>
      <c r="DO641" s="29"/>
      <c r="DP641" s="29"/>
      <c r="DQ641" s="29"/>
      <c r="DR641" s="29"/>
      <c r="DS641" s="29"/>
      <c r="DT641" s="29"/>
      <c r="DU641" s="29"/>
      <c r="DV641" s="29"/>
      <c r="DW641" s="29"/>
      <c r="DX641" s="29"/>
      <c r="DY641" s="29"/>
      <c r="DZ641" s="29"/>
      <c r="EA641" s="29"/>
      <c r="EB641" s="29"/>
      <c r="EC641" s="29"/>
      <c r="ED641" s="29"/>
      <c r="EE641" s="29"/>
      <c r="EF641" s="29"/>
      <c r="EG641" s="29"/>
      <c r="EH641" s="29"/>
      <c r="EI641" s="29"/>
      <c r="EJ641" s="29"/>
      <c r="EK641" s="29"/>
      <c r="EL641" s="29"/>
      <c r="EM641" s="29"/>
      <c r="EN641" s="29"/>
      <c r="EO641" s="29"/>
      <c r="EP641" s="29"/>
      <c r="EQ641" s="29"/>
      <c r="ER641" s="29"/>
      <c r="ES641" s="29"/>
      <c r="ET641" s="29"/>
      <c r="EU641" s="29"/>
      <c r="EV641" s="29"/>
      <c r="EW641" s="29"/>
      <c r="EX641" s="29"/>
      <c r="EY641" s="29"/>
      <c r="EZ641" s="29"/>
      <c r="FA641" s="29"/>
      <c r="FB641" s="29"/>
      <c r="FC641" s="29"/>
      <c r="FD641" s="29"/>
      <c r="FE641" s="29"/>
      <c r="FF641" s="29"/>
      <c r="FG641" s="29"/>
      <c r="FH641" s="29"/>
      <c r="FI641" s="29"/>
      <c r="FJ641" s="29"/>
      <c r="FK641" s="29"/>
      <c r="FL641" s="29"/>
      <c r="FM641" s="29"/>
      <c r="FN641" s="29"/>
      <c r="FO641" s="29"/>
      <c r="FP641" s="29"/>
      <c r="FQ641" s="29"/>
      <c r="FR641" s="29"/>
      <c r="FS641" s="29"/>
      <c r="FT641" s="29"/>
      <c r="FU641" s="29"/>
      <c r="FV641" s="29"/>
      <c r="FW641" s="29"/>
      <c r="FX641" s="29"/>
      <c r="FY641" s="29"/>
      <c r="FZ641" s="29"/>
      <c r="GA641" s="29"/>
      <c r="GB641" s="29"/>
      <c r="GC641" s="29"/>
      <c r="GD641" s="29"/>
      <c r="GE641" s="29"/>
      <c r="GF641" s="29"/>
      <c r="GG641" s="29"/>
      <c r="GH641" s="29"/>
      <c r="GI641" s="29"/>
      <c r="GJ641" s="29"/>
      <c r="GK641" s="29"/>
      <c r="GL641" s="29"/>
      <c r="GM641" s="29"/>
      <c r="GN641" s="29"/>
      <c r="GO641" s="29"/>
      <c r="GP641" s="29"/>
      <c r="GQ641" s="29"/>
      <c r="GR641" s="29"/>
      <c r="GS641" s="29"/>
      <c r="GT641" s="29"/>
      <c r="GU641" s="29"/>
      <c r="GV641" s="29"/>
      <c r="GW641" s="29"/>
      <c r="GX641" s="29"/>
      <c r="GY641" s="29"/>
      <c r="GZ641" s="29"/>
      <c r="HA641" s="29"/>
      <c r="HB641" s="29"/>
      <c r="HC641" s="29"/>
      <c r="HD641" s="29"/>
      <c r="HE641" s="29"/>
      <c r="HF641" s="29"/>
      <c r="HG641" s="29"/>
      <c r="HH641" s="29"/>
      <c r="HI641" s="29"/>
      <c r="HJ641" s="29"/>
      <c r="HK641" s="29"/>
      <c r="HL641" s="29"/>
      <c r="HM641" s="29"/>
      <c r="HN641" s="29"/>
      <c r="HO641" s="29"/>
      <c r="HP641" s="29"/>
      <c r="HQ641" s="29"/>
      <c r="HR641" s="29"/>
      <c r="HS641" s="29"/>
      <c r="HT641" s="29"/>
      <c r="HU641" s="29"/>
      <c r="HV641" s="29"/>
      <c r="HW641" s="29"/>
      <c r="HX641" s="29"/>
      <c r="HY641" s="29"/>
      <c r="HZ641" s="29"/>
      <c r="IA641" s="29"/>
      <c r="IB641" s="29"/>
      <c r="IC641" s="29"/>
      <c r="ID641" s="29"/>
      <c r="IE641" s="29"/>
      <c r="IF641" s="29"/>
      <c r="IG641" s="29"/>
      <c r="IH641" s="29"/>
      <c r="II641" s="29"/>
      <c r="IJ641" s="29"/>
      <c r="IK641" s="29"/>
      <c r="IL641" s="29"/>
      <c r="IM641" s="29"/>
      <c r="IN641" s="29"/>
      <c r="IO641" s="29"/>
      <c r="IP641" s="29"/>
      <c r="IQ641" s="29"/>
      <c r="IR641" s="29"/>
      <c r="IS641" s="29"/>
      <c r="IT641" s="29"/>
      <c r="IU641" s="29"/>
      <c r="IV641" s="29"/>
      <c r="IW641" s="29"/>
      <c r="IX641" s="29"/>
      <c r="IY641" s="29"/>
      <c r="IZ641" s="29"/>
      <c r="JA641" s="29"/>
      <c r="JB641" s="29"/>
      <c r="JC641" s="29"/>
      <c r="JD641" s="29"/>
      <c r="JE641" s="29"/>
      <c r="JF641" s="29"/>
      <c r="JG641" s="29"/>
      <c r="JH641" s="29"/>
      <c r="JI641" s="29"/>
      <c r="JJ641" s="29"/>
      <c r="JK641" s="29"/>
      <c r="JL641" s="29"/>
      <c r="JM641" s="29"/>
      <c r="JN641" s="29"/>
      <c r="JO641" s="29"/>
      <c r="JP641" s="29"/>
      <c r="JQ641" s="29"/>
      <c r="JR641" s="29"/>
      <c r="JS641" s="29"/>
      <c r="JT641" s="29"/>
      <c r="JU641" s="29"/>
      <c r="JV641" s="29"/>
      <c r="JW641" s="29"/>
      <c r="JX641" s="29"/>
      <c r="JY641" s="29"/>
      <c r="JZ641" s="29"/>
      <c r="KA641" s="29"/>
      <c r="KB641" s="29"/>
      <c r="KC641" s="29"/>
      <c r="KD641" s="29"/>
      <c r="KE641" s="29"/>
      <c r="KF641" s="29"/>
      <c r="KG641" s="29"/>
      <c r="KH641" s="29"/>
      <c r="KI641" s="29"/>
      <c r="KJ641" s="29"/>
      <c r="KK641" s="29"/>
      <c r="KL641" s="29"/>
      <c r="KM641" s="29"/>
      <c r="KN641" s="29"/>
      <c r="KO641" s="29"/>
      <c r="KP641" s="29"/>
      <c r="KQ641" s="29"/>
      <c r="KR641" s="29"/>
      <c r="KS641" s="29"/>
      <c r="KT641" s="29"/>
      <c r="KU641" s="29"/>
      <c r="KV641" s="29"/>
      <c r="KW641" s="29"/>
      <c r="KX641" s="29"/>
      <c r="KY641" s="29"/>
      <c r="KZ641" s="29"/>
      <c r="LA641" s="29"/>
      <c r="LB641" s="29"/>
      <c r="LC641" s="29"/>
      <c r="LD641" s="29"/>
      <c r="LE641" s="29"/>
      <c r="LF641" s="29"/>
      <c r="LG641" s="29"/>
      <c r="LH641" s="29"/>
      <c r="LI641" s="29"/>
      <c r="LJ641" s="29"/>
      <c r="LK641" s="29"/>
      <c r="LL641" s="29"/>
      <c r="LM641" s="29"/>
      <c r="LN641" s="29"/>
      <c r="LO641" s="29"/>
      <c r="LP641" s="29"/>
      <c r="LQ641" s="29"/>
      <c r="LR641" s="29"/>
      <c r="LS641" s="29"/>
      <c r="LT641" s="29"/>
      <c r="LU641" s="29"/>
      <c r="LV641" s="29"/>
      <c r="LW641" s="29"/>
      <c r="LX641" s="29"/>
      <c r="LY641" s="29"/>
      <c r="LZ641" s="29"/>
      <c r="MA641" s="29"/>
      <c r="MB641" s="29"/>
      <c r="MC641" s="29"/>
      <c r="MD641" s="29"/>
      <c r="ME641" s="29"/>
      <c r="MF641" s="29"/>
      <c r="MG641" s="29"/>
      <c r="MH641" s="29"/>
      <c r="MI641" s="29"/>
      <c r="MJ641" s="29"/>
      <c r="MK641" s="29"/>
      <c r="ML641" s="29"/>
      <c r="MM641" s="29"/>
      <c r="MN641" s="29"/>
      <c r="MO641" s="29"/>
      <c r="MP641" s="29"/>
      <c r="MQ641" s="29"/>
      <c r="MR641" s="29"/>
      <c r="MS641" s="29"/>
      <c r="MT641" s="29"/>
      <c r="MU641" s="29"/>
      <c r="MV641" s="29"/>
      <c r="MW641" s="29"/>
      <c r="MX641" s="29"/>
      <c r="MY641" s="29"/>
      <c r="MZ641" s="29"/>
      <c r="NA641" s="29"/>
      <c r="NB641" s="29"/>
      <c r="NC641" s="29"/>
      <c r="ND641" s="29"/>
      <c r="NE641" s="29"/>
      <c r="NF641" s="29"/>
      <c r="NG641" s="29"/>
      <c r="NH641" s="29"/>
      <c r="NI641" s="29"/>
      <c r="NJ641" s="29"/>
      <c r="NK641" s="29"/>
      <c r="NL641" s="29"/>
      <c r="NM641" s="29"/>
      <c r="NN641" s="29"/>
      <c r="NO641" s="29"/>
      <c r="NP641" s="29"/>
      <c r="NQ641" s="29"/>
      <c r="NR641" s="29"/>
      <c r="NS641" s="29"/>
      <c r="NT641" s="29"/>
      <c r="NU641" s="29"/>
      <c r="NV641" s="29"/>
      <c r="NW641" s="29"/>
      <c r="NX641" s="29"/>
      <c r="NY641" s="29"/>
      <c r="NZ641" s="29"/>
      <c r="OA641" s="29"/>
      <c r="OB641" s="29"/>
      <c r="OC641" s="29"/>
      <c r="OD641" s="29"/>
      <c r="OE641" s="29"/>
      <c r="OF641" s="29"/>
      <c r="OG641" s="29"/>
      <c r="OH641" s="29"/>
    </row>
    <row r="642" spans="1:398" ht="16.5" customHeight="1">
      <c r="A642" s="12" t="s">
        <v>6557</v>
      </c>
      <c r="B642" s="12"/>
      <c r="C642" s="30"/>
      <c r="D642" s="12"/>
      <c r="E642" s="35" t="s">
        <v>6767</v>
      </c>
      <c r="F642" s="14" t="s">
        <v>340</v>
      </c>
      <c r="G642" s="14" t="s">
        <v>6768</v>
      </c>
      <c r="H642" s="15" t="s">
        <v>6715</v>
      </c>
      <c r="I642" s="15">
        <v>1</v>
      </c>
      <c r="J642" s="15">
        <v>0</v>
      </c>
      <c r="K642" s="15">
        <v>0</v>
      </c>
      <c r="L642" s="16" t="s">
        <v>6752</v>
      </c>
      <c r="M642" s="16"/>
      <c r="N642" s="16" t="s">
        <v>45</v>
      </c>
      <c r="O642" s="17">
        <v>8760</v>
      </c>
      <c r="P642" s="17">
        <v>0</v>
      </c>
      <c r="Q642" s="17">
        <v>0</v>
      </c>
      <c r="R642" s="18" t="s">
        <v>6566</v>
      </c>
      <c r="S642" s="19">
        <v>60</v>
      </c>
      <c r="T642" s="19">
        <v>110</v>
      </c>
      <c r="U642" s="19">
        <v>3.1818181818181817</v>
      </c>
      <c r="V642" s="19">
        <v>34.571428571428577</v>
      </c>
      <c r="W642" s="20">
        <v>0.35</v>
      </c>
      <c r="X642" s="21">
        <v>3066</v>
      </c>
      <c r="Y642" s="22" t="s">
        <v>33</v>
      </c>
      <c r="Z642" s="14" t="s">
        <v>5838</v>
      </c>
      <c r="AA642" s="24"/>
      <c r="AB642" s="14"/>
      <c r="AC642" s="14"/>
      <c r="AD642" s="25"/>
      <c r="AE642" s="26"/>
      <c r="AF642" s="27"/>
      <c r="AP642" s="29"/>
      <c r="AQ642" s="29"/>
      <c r="AR642" s="29"/>
      <c r="AS642" s="29"/>
      <c r="AT642" s="29"/>
      <c r="AU642" s="29"/>
      <c r="AV642" s="29"/>
      <c r="AW642" s="29"/>
      <c r="AX642" s="29"/>
      <c r="AY642" s="29"/>
      <c r="AZ642" s="29"/>
      <c r="BA642" s="29"/>
      <c r="BB642" s="29"/>
      <c r="BC642" s="29"/>
      <c r="BD642" s="29"/>
      <c r="BE642" s="29"/>
      <c r="BF642" s="29"/>
      <c r="BG642" s="29"/>
      <c r="BH642" s="29"/>
      <c r="BI642" s="29"/>
      <c r="BJ642" s="29"/>
      <c r="BK642" s="29"/>
      <c r="BL642" s="29"/>
      <c r="BM642" s="29"/>
      <c r="BN642" s="29"/>
      <c r="BO642" s="29"/>
      <c r="BP642" s="29"/>
      <c r="BQ642" s="29"/>
      <c r="BR642" s="29"/>
      <c r="BS642" s="29"/>
      <c r="BT642" s="29"/>
      <c r="BU642" s="29"/>
      <c r="BV642" s="29"/>
      <c r="BW642" s="29"/>
      <c r="BX642" s="29"/>
      <c r="BY642" s="29"/>
      <c r="BZ642" s="29"/>
      <c r="CA642" s="29"/>
      <c r="CB642" s="29"/>
      <c r="CC642" s="29"/>
      <c r="CD642" s="29"/>
      <c r="CE642" s="29"/>
      <c r="CF642" s="29"/>
      <c r="CG642" s="29"/>
      <c r="CH642" s="29"/>
      <c r="CI642" s="29"/>
      <c r="CJ642" s="29"/>
      <c r="CK642" s="29"/>
      <c r="CL642" s="29"/>
      <c r="CM642" s="29"/>
      <c r="CN642" s="29"/>
      <c r="CO642" s="29"/>
      <c r="CP642" s="29"/>
      <c r="CQ642" s="29"/>
      <c r="CR642" s="29"/>
      <c r="CS642" s="29"/>
      <c r="CT642" s="29"/>
      <c r="CU642" s="29"/>
      <c r="CV642" s="29"/>
      <c r="CW642" s="29"/>
      <c r="CX642" s="29"/>
      <c r="CY642" s="29"/>
      <c r="CZ642" s="29"/>
      <c r="DA642" s="29"/>
      <c r="DB642" s="29"/>
      <c r="DC642" s="29"/>
      <c r="DD642" s="29"/>
      <c r="DE642" s="29"/>
      <c r="DF642" s="29"/>
      <c r="DG642" s="29"/>
      <c r="DH642" s="29"/>
      <c r="DI642" s="29"/>
      <c r="DJ642" s="29"/>
      <c r="DK642" s="29"/>
      <c r="DL642" s="29"/>
      <c r="DM642" s="29"/>
      <c r="DN642" s="29"/>
      <c r="DO642" s="29"/>
      <c r="DP642" s="29"/>
      <c r="DQ642" s="29"/>
      <c r="DR642" s="29"/>
      <c r="DS642" s="29"/>
      <c r="DT642" s="29"/>
      <c r="DU642" s="29"/>
      <c r="DV642" s="29"/>
      <c r="DW642" s="29"/>
      <c r="DX642" s="29"/>
      <c r="DY642" s="29"/>
      <c r="DZ642" s="29"/>
      <c r="EA642" s="29"/>
      <c r="EB642" s="29"/>
      <c r="EC642" s="29"/>
      <c r="ED642" s="29"/>
      <c r="EE642" s="29"/>
      <c r="EF642" s="29"/>
      <c r="EG642" s="29"/>
      <c r="EH642" s="29"/>
      <c r="EI642" s="29"/>
      <c r="EJ642" s="29"/>
      <c r="EK642" s="29"/>
      <c r="EL642" s="29"/>
      <c r="EM642" s="29"/>
      <c r="EN642" s="29"/>
      <c r="EO642" s="29"/>
      <c r="EP642" s="29"/>
      <c r="EQ642" s="29"/>
      <c r="ER642" s="29"/>
      <c r="ES642" s="29"/>
      <c r="ET642" s="29"/>
      <c r="EU642" s="29"/>
      <c r="EV642" s="29"/>
      <c r="EW642" s="29"/>
      <c r="EX642" s="29"/>
      <c r="EY642" s="29"/>
      <c r="EZ642" s="29"/>
      <c r="FA642" s="29"/>
      <c r="FB642" s="29"/>
      <c r="FC642" s="29"/>
      <c r="FD642" s="29"/>
      <c r="FE642" s="29"/>
      <c r="FF642" s="29"/>
      <c r="FG642" s="29"/>
      <c r="FH642" s="29"/>
      <c r="FI642" s="29"/>
      <c r="FJ642" s="29"/>
      <c r="FK642" s="29"/>
      <c r="FL642" s="29"/>
      <c r="FM642" s="29"/>
      <c r="FN642" s="29"/>
      <c r="FO642" s="29"/>
      <c r="FP642" s="29"/>
      <c r="FQ642" s="29"/>
      <c r="FR642" s="29"/>
      <c r="FS642" s="29"/>
      <c r="FT642" s="29"/>
      <c r="FU642" s="29"/>
      <c r="FV642" s="29"/>
      <c r="FW642" s="29"/>
      <c r="FX642" s="29"/>
      <c r="FY642" s="29"/>
      <c r="FZ642" s="29"/>
      <c r="GA642" s="29"/>
      <c r="GB642" s="29"/>
      <c r="GC642" s="29"/>
      <c r="GD642" s="29"/>
      <c r="GE642" s="29"/>
      <c r="GF642" s="29"/>
      <c r="GG642" s="29"/>
      <c r="GH642" s="29"/>
      <c r="GI642" s="29"/>
      <c r="GJ642" s="29"/>
      <c r="GK642" s="29"/>
      <c r="GL642" s="29"/>
      <c r="GM642" s="29"/>
      <c r="GN642" s="29"/>
      <c r="GO642" s="29"/>
      <c r="GP642" s="29"/>
      <c r="GQ642" s="29"/>
      <c r="GR642" s="29"/>
      <c r="GS642" s="29"/>
      <c r="GT642" s="29"/>
      <c r="GU642" s="29"/>
      <c r="GV642" s="29"/>
      <c r="GW642" s="29"/>
      <c r="GX642" s="29"/>
      <c r="GY642" s="29"/>
      <c r="GZ642" s="29"/>
      <c r="HA642" s="29"/>
      <c r="HB642" s="29"/>
      <c r="HC642" s="29"/>
      <c r="HD642" s="29"/>
      <c r="HE642" s="29"/>
      <c r="HF642" s="29"/>
      <c r="HG642" s="29"/>
      <c r="HH642" s="29"/>
      <c r="HI642" s="29"/>
      <c r="HJ642" s="29"/>
      <c r="HK642" s="29"/>
      <c r="HL642" s="29"/>
      <c r="HM642" s="29"/>
      <c r="HN642" s="29"/>
      <c r="HO642" s="29"/>
      <c r="HP642" s="29"/>
      <c r="HQ642" s="29"/>
      <c r="HR642" s="29"/>
      <c r="HS642" s="29"/>
      <c r="HT642" s="29"/>
      <c r="HU642" s="29"/>
      <c r="HV642" s="29"/>
      <c r="HW642" s="29"/>
      <c r="HX642" s="29"/>
      <c r="HY642" s="29"/>
      <c r="HZ642" s="29"/>
      <c r="IA642" s="29"/>
      <c r="IB642" s="29"/>
      <c r="IC642" s="29"/>
      <c r="ID642" s="29"/>
      <c r="IE642" s="29"/>
      <c r="IF642" s="29"/>
      <c r="IG642" s="29"/>
      <c r="IH642" s="29"/>
      <c r="II642" s="29"/>
      <c r="IJ642" s="29"/>
      <c r="IK642" s="29"/>
      <c r="IL642" s="29"/>
      <c r="IM642" s="29"/>
      <c r="IN642" s="29"/>
      <c r="IO642" s="29"/>
      <c r="IP642" s="29"/>
      <c r="IQ642" s="29"/>
      <c r="IR642" s="29"/>
      <c r="IS642" s="29"/>
      <c r="IT642" s="29"/>
      <c r="IU642" s="29"/>
      <c r="IV642" s="29"/>
      <c r="IW642" s="29"/>
      <c r="IX642" s="29"/>
      <c r="IY642" s="29"/>
      <c r="IZ642" s="29"/>
      <c r="JA642" s="29"/>
      <c r="JB642" s="29"/>
      <c r="JC642" s="29"/>
      <c r="JD642" s="29"/>
      <c r="JE642" s="29"/>
      <c r="JF642" s="29"/>
      <c r="JG642" s="29"/>
      <c r="JH642" s="29"/>
      <c r="JI642" s="29"/>
      <c r="JJ642" s="29"/>
      <c r="JK642" s="29"/>
      <c r="JL642" s="29"/>
      <c r="JM642" s="29"/>
      <c r="JN642" s="29"/>
      <c r="JO642" s="29"/>
      <c r="JP642" s="29"/>
      <c r="JQ642" s="29"/>
      <c r="JR642" s="29"/>
      <c r="JS642" s="29"/>
      <c r="JT642" s="29"/>
      <c r="JU642" s="29"/>
      <c r="JV642" s="29"/>
      <c r="JW642" s="29"/>
      <c r="JX642" s="29"/>
      <c r="JY642" s="29"/>
      <c r="JZ642" s="29"/>
      <c r="KA642" s="29"/>
      <c r="KB642" s="29"/>
      <c r="KC642" s="29"/>
      <c r="KD642" s="29"/>
      <c r="KE642" s="29"/>
      <c r="KF642" s="29"/>
      <c r="KG642" s="29"/>
      <c r="KH642" s="29"/>
      <c r="KI642" s="29"/>
      <c r="KJ642" s="29"/>
      <c r="KK642" s="29"/>
      <c r="KL642" s="29"/>
      <c r="KM642" s="29"/>
      <c r="KN642" s="29"/>
      <c r="KO642" s="29"/>
      <c r="KP642" s="29"/>
      <c r="KQ642" s="29"/>
      <c r="KR642" s="29"/>
      <c r="KS642" s="29"/>
      <c r="KT642" s="29"/>
      <c r="KU642" s="29"/>
      <c r="KV642" s="29"/>
      <c r="KW642" s="29"/>
      <c r="KX642" s="29"/>
      <c r="KY642" s="29"/>
      <c r="KZ642" s="29"/>
      <c r="LA642" s="29"/>
      <c r="LB642" s="29"/>
      <c r="LC642" s="29"/>
      <c r="LD642" s="29"/>
      <c r="LE642" s="29"/>
      <c r="LF642" s="29"/>
      <c r="LG642" s="29"/>
      <c r="LH642" s="29"/>
      <c r="LI642" s="29"/>
      <c r="LJ642" s="29"/>
      <c r="LK642" s="29"/>
      <c r="LL642" s="29"/>
      <c r="LM642" s="29"/>
      <c r="LN642" s="29"/>
      <c r="LO642" s="29"/>
      <c r="LP642" s="29"/>
      <c r="LQ642" s="29"/>
      <c r="LR642" s="29"/>
      <c r="LS642" s="29"/>
      <c r="LT642" s="29"/>
      <c r="LU642" s="29"/>
      <c r="LV642" s="29"/>
      <c r="LW642" s="29"/>
      <c r="LX642" s="29"/>
      <c r="LY642" s="29"/>
      <c r="LZ642" s="29"/>
      <c r="MA642" s="29"/>
      <c r="MB642" s="29"/>
      <c r="MC642" s="29"/>
      <c r="MD642" s="29"/>
      <c r="ME642" s="29"/>
      <c r="MF642" s="29"/>
      <c r="MG642" s="29"/>
      <c r="MH642" s="29"/>
      <c r="MI642" s="29"/>
      <c r="MJ642" s="29"/>
      <c r="MK642" s="29"/>
      <c r="ML642" s="29"/>
      <c r="MM642" s="29"/>
      <c r="MN642" s="29"/>
      <c r="MO642" s="29"/>
      <c r="MP642" s="29"/>
      <c r="MQ642" s="29"/>
      <c r="MR642" s="29"/>
      <c r="MS642" s="29"/>
      <c r="MT642" s="29"/>
      <c r="MU642" s="29"/>
      <c r="MV642" s="29"/>
      <c r="MW642" s="29"/>
      <c r="MX642" s="29"/>
      <c r="MY642" s="29"/>
      <c r="MZ642" s="29"/>
      <c r="NA642" s="29"/>
      <c r="NB642" s="29"/>
      <c r="NC642" s="29"/>
      <c r="ND642" s="29"/>
      <c r="NE642" s="29"/>
      <c r="NF642" s="29"/>
      <c r="NG642" s="29"/>
      <c r="NH642" s="29"/>
      <c r="NI642" s="29"/>
      <c r="NJ642" s="29"/>
      <c r="NK642" s="29"/>
      <c r="NL642" s="29"/>
      <c r="NM642" s="29"/>
      <c r="NN642" s="29"/>
      <c r="NO642" s="29"/>
      <c r="NP642" s="29"/>
      <c r="NQ642" s="29"/>
      <c r="NR642" s="29"/>
      <c r="NS642" s="29"/>
      <c r="NT642" s="29"/>
      <c r="NU642" s="29"/>
      <c r="NV642" s="29"/>
      <c r="NW642" s="29"/>
      <c r="NX642" s="29"/>
      <c r="NY642" s="29"/>
      <c r="NZ642" s="29"/>
      <c r="OA642" s="29"/>
      <c r="OB642" s="29"/>
      <c r="OC642" s="29"/>
      <c r="OD642" s="29"/>
      <c r="OE642" s="29"/>
      <c r="OF642" s="29"/>
      <c r="OG642" s="29"/>
      <c r="OH642" s="29"/>
    </row>
    <row r="643" spans="1:398" ht="16.5" customHeight="1">
      <c r="A643" s="12" t="s">
        <v>6557</v>
      </c>
      <c r="B643" s="12"/>
      <c r="C643" s="30"/>
      <c r="D643" s="12"/>
      <c r="E643" s="35" t="s">
        <v>6769</v>
      </c>
      <c r="F643" s="14" t="s">
        <v>6122</v>
      </c>
      <c r="G643" s="14" t="s">
        <v>6122</v>
      </c>
      <c r="H643" s="15" t="s">
        <v>6733</v>
      </c>
      <c r="I643" s="15">
        <v>1</v>
      </c>
      <c r="J643" s="15">
        <v>0</v>
      </c>
      <c r="K643" s="15">
        <v>0</v>
      </c>
      <c r="L643" s="16" t="s">
        <v>6752</v>
      </c>
      <c r="M643" s="16"/>
      <c r="N643" s="16" t="s">
        <v>45</v>
      </c>
      <c r="O643" s="17">
        <v>8760</v>
      </c>
      <c r="P643" s="17">
        <v>0</v>
      </c>
      <c r="Q643" s="17">
        <v>0</v>
      </c>
      <c r="R643" s="18" t="s">
        <v>6566</v>
      </c>
      <c r="S643" s="19">
        <v>60</v>
      </c>
      <c r="T643" s="19">
        <v>110</v>
      </c>
      <c r="U643" s="19">
        <v>3.1818181818181817</v>
      </c>
      <c r="V643" s="19">
        <v>34.571428571428577</v>
      </c>
      <c r="W643" s="20">
        <v>0.35</v>
      </c>
      <c r="X643" s="21">
        <v>3066</v>
      </c>
      <c r="Y643" s="22" t="s">
        <v>33</v>
      </c>
      <c r="Z643" s="14" t="s">
        <v>5838</v>
      </c>
      <c r="AA643" s="24"/>
      <c r="AB643" s="14"/>
      <c r="AC643" s="14"/>
      <c r="AD643" s="25"/>
      <c r="AE643" s="26"/>
      <c r="AF643" s="27"/>
      <c r="AP643" s="29"/>
      <c r="AQ643" s="29"/>
      <c r="AR643" s="29"/>
      <c r="AS643" s="29"/>
      <c r="AT643" s="29"/>
      <c r="AU643" s="29"/>
      <c r="AV643" s="29"/>
      <c r="AW643" s="29"/>
      <c r="AX643" s="29"/>
      <c r="AY643" s="29"/>
      <c r="AZ643" s="29"/>
      <c r="BA643" s="29"/>
      <c r="BB643" s="29"/>
      <c r="BC643" s="29"/>
      <c r="BD643" s="29"/>
      <c r="BE643" s="29"/>
      <c r="BF643" s="29"/>
      <c r="BG643" s="29"/>
      <c r="BH643" s="29"/>
      <c r="BI643" s="29"/>
      <c r="BJ643" s="29"/>
      <c r="BK643" s="29"/>
      <c r="BL643" s="29"/>
      <c r="BM643" s="29"/>
      <c r="BN643" s="29"/>
      <c r="BO643" s="29"/>
      <c r="BP643" s="29"/>
      <c r="BQ643" s="29"/>
      <c r="BR643" s="29"/>
      <c r="BS643" s="29"/>
      <c r="BT643" s="29"/>
      <c r="BU643" s="29"/>
      <c r="BV643" s="29"/>
      <c r="BW643" s="29"/>
      <c r="BX643" s="29"/>
      <c r="BY643" s="29"/>
      <c r="BZ643" s="29"/>
      <c r="CA643" s="29"/>
      <c r="CB643" s="29"/>
      <c r="CC643" s="29"/>
      <c r="CD643" s="29"/>
      <c r="CE643" s="29"/>
      <c r="CF643" s="29"/>
      <c r="CG643" s="29"/>
      <c r="CH643" s="29"/>
      <c r="CI643" s="29"/>
      <c r="CJ643" s="29"/>
      <c r="CK643" s="29"/>
      <c r="CL643" s="29"/>
      <c r="CM643" s="29"/>
      <c r="CN643" s="29"/>
      <c r="CO643" s="29"/>
      <c r="CP643" s="29"/>
      <c r="CQ643" s="29"/>
      <c r="CR643" s="29"/>
      <c r="CS643" s="29"/>
      <c r="CT643" s="29"/>
      <c r="CU643" s="29"/>
      <c r="CV643" s="29"/>
      <c r="CW643" s="29"/>
      <c r="CX643" s="29"/>
      <c r="CY643" s="29"/>
      <c r="CZ643" s="29"/>
      <c r="DA643" s="29"/>
      <c r="DB643" s="29"/>
      <c r="DC643" s="29"/>
      <c r="DD643" s="29"/>
      <c r="DE643" s="29"/>
      <c r="DF643" s="29"/>
      <c r="DG643" s="29"/>
      <c r="DH643" s="29"/>
      <c r="DI643" s="29"/>
      <c r="DJ643" s="29"/>
      <c r="DK643" s="29"/>
      <c r="DL643" s="29"/>
      <c r="DM643" s="29"/>
      <c r="DN643" s="29"/>
      <c r="DO643" s="29"/>
      <c r="DP643" s="29"/>
      <c r="DQ643" s="29"/>
      <c r="DR643" s="29"/>
      <c r="DS643" s="29"/>
      <c r="DT643" s="29"/>
      <c r="DU643" s="29"/>
      <c r="DV643" s="29"/>
      <c r="DW643" s="29"/>
      <c r="DX643" s="29"/>
      <c r="DY643" s="29"/>
      <c r="DZ643" s="29"/>
      <c r="EA643" s="29"/>
      <c r="EB643" s="29"/>
      <c r="EC643" s="29"/>
      <c r="ED643" s="29"/>
      <c r="EE643" s="29"/>
      <c r="EF643" s="29"/>
      <c r="EG643" s="29"/>
      <c r="EH643" s="29"/>
      <c r="EI643" s="29"/>
      <c r="EJ643" s="29"/>
      <c r="EK643" s="29"/>
      <c r="EL643" s="29"/>
      <c r="EM643" s="29"/>
      <c r="EN643" s="29"/>
      <c r="EO643" s="29"/>
      <c r="EP643" s="29"/>
      <c r="EQ643" s="29"/>
      <c r="ER643" s="29"/>
      <c r="ES643" s="29"/>
      <c r="ET643" s="29"/>
      <c r="EU643" s="29"/>
      <c r="EV643" s="29"/>
      <c r="EW643" s="29"/>
      <c r="EX643" s="29"/>
      <c r="EY643" s="29"/>
      <c r="EZ643" s="29"/>
      <c r="FA643" s="29"/>
      <c r="FB643" s="29"/>
      <c r="FC643" s="29"/>
      <c r="FD643" s="29"/>
      <c r="FE643" s="29"/>
      <c r="FF643" s="29"/>
      <c r="FG643" s="29"/>
      <c r="FH643" s="29"/>
      <c r="FI643" s="29"/>
      <c r="FJ643" s="29"/>
      <c r="FK643" s="29"/>
      <c r="FL643" s="29"/>
      <c r="FM643" s="29"/>
      <c r="FN643" s="29"/>
      <c r="FO643" s="29"/>
      <c r="FP643" s="29"/>
      <c r="FQ643" s="29"/>
      <c r="FR643" s="29"/>
      <c r="FS643" s="29"/>
      <c r="FT643" s="29"/>
      <c r="FU643" s="29"/>
      <c r="FV643" s="29"/>
      <c r="FW643" s="29"/>
      <c r="FX643" s="29"/>
      <c r="FY643" s="29"/>
      <c r="FZ643" s="29"/>
      <c r="GA643" s="29"/>
      <c r="GB643" s="29"/>
      <c r="GC643" s="29"/>
      <c r="GD643" s="29"/>
      <c r="GE643" s="29"/>
      <c r="GF643" s="29"/>
      <c r="GG643" s="29"/>
      <c r="GH643" s="29"/>
      <c r="GI643" s="29"/>
      <c r="GJ643" s="29"/>
      <c r="GK643" s="29"/>
      <c r="GL643" s="29"/>
      <c r="GM643" s="29"/>
      <c r="GN643" s="29"/>
      <c r="GO643" s="29"/>
      <c r="GP643" s="29"/>
      <c r="GQ643" s="29"/>
      <c r="GR643" s="29"/>
      <c r="GS643" s="29"/>
      <c r="GT643" s="29"/>
      <c r="GU643" s="29"/>
      <c r="GV643" s="29"/>
      <c r="GW643" s="29"/>
      <c r="GX643" s="29"/>
      <c r="GY643" s="29"/>
      <c r="GZ643" s="29"/>
      <c r="HA643" s="29"/>
      <c r="HB643" s="29"/>
      <c r="HC643" s="29"/>
      <c r="HD643" s="29"/>
      <c r="HE643" s="29"/>
      <c r="HF643" s="29"/>
      <c r="HG643" s="29"/>
      <c r="HH643" s="29"/>
      <c r="HI643" s="29"/>
      <c r="HJ643" s="29"/>
      <c r="HK643" s="29"/>
      <c r="HL643" s="29"/>
      <c r="HM643" s="29"/>
      <c r="HN643" s="29"/>
      <c r="HO643" s="29"/>
      <c r="HP643" s="29"/>
      <c r="HQ643" s="29"/>
      <c r="HR643" s="29"/>
      <c r="HS643" s="29"/>
      <c r="HT643" s="29"/>
      <c r="HU643" s="29"/>
      <c r="HV643" s="29"/>
      <c r="HW643" s="29"/>
      <c r="HX643" s="29"/>
      <c r="HY643" s="29"/>
      <c r="HZ643" s="29"/>
      <c r="IA643" s="29"/>
      <c r="IB643" s="29"/>
      <c r="IC643" s="29"/>
      <c r="ID643" s="29"/>
      <c r="IE643" s="29"/>
      <c r="IF643" s="29"/>
      <c r="IG643" s="29"/>
      <c r="IH643" s="29"/>
      <c r="II643" s="29"/>
      <c r="IJ643" s="29"/>
      <c r="IK643" s="29"/>
      <c r="IL643" s="29"/>
      <c r="IM643" s="29"/>
      <c r="IN643" s="29"/>
      <c r="IO643" s="29"/>
      <c r="IP643" s="29"/>
      <c r="IQ643" s="29"/>
      <c r="IR643" s="29"/>
      <c r="IS643" s="29"/>
      <c r="IT643" s="29"/>
      <c r="IU643" s="29"/>
      <c r="IV643" s="29"/>
      <c r="IW643" s="29"/>
      <c r="IX643" s="29"/>
      <c r="IY643" s="29"/>
      <c r="IZ643" s="29"/>
      <c r="JA643" s="29"/>
      <c r="JB643" s="29"/>
      <c r="JC643" s="29"/>
      <c r="JD643" s="29"/>
      <c r="JE643" s="29"/>
      <c r="JF643" s="29"/>
      <c r="JG643" s="29"/>
      <c r="JH643" s="29"/>
      <c r="JI643" s="29"/>
      <c r="JJ643" s="29"/>
      <c r="JK643" s="29"/>
      <c r="JL643" s="29"/>
      <c r="JM643" s="29"/>
      <c r="JN643" s="29"/>
      <c r="JO643" s="29"/>
      <c r="JP643" s="29"/>
      <c r="JQ643" s="29"/>
      <c r="JR643" s="29"/>
      <c r="JS643" s="29"/>
      <c r="JT643" s="29"/>
      <c r="JU643" s="29"/>
      <c r="JV643" s="29"/>
      <c r="JW643" s="29"/>
      <c r="JX643" s="29"/>
      <c r="JY643" s="29"/>
      <c r="JZ643" s="29"/>
      <c r="KA643" s="29"/>
      <c r="KB643" s="29"/>
      <c r="KC643" s="29"/>
      <c r="KD643" s="29"/>
      <c r="KE643" s="29"/>
      <c r="KF643" s="29"/>
      <c r="KG643" s="29"/>
      <c r="KH643" s="29"/>
      <c r="KI643" s="29"/>
      <c r="KJ643" s="29"/>
      <c r="KK643" s="29"/>
      <c r="KL643" s="29"/>
      <c r="KM643" s="29"/>
      <c r="KN643" s="29"/>
      <c r="KO643" s="29"/>
      <c r="KP643" s="29"/>
      <c r="KQ643" s="29"/>
      <c r="KR643" s="29"/>
      <c r="KS643" s="29"/>
      <c r="KT643" s="29"/>
      <c r="KU643" s="29"/>
      <c r="KV643" s="29"/>
      <c r="KW643" s="29"/>
      <c r="KX643" s="29"/>
      <c r="KY643" s="29"/>
      <c r="KZ643" s="29"/>
      <c r="LA643" s="29"/>
      <c r="LB643" s="29"/>
      <c r="LC643" s="29"/>
      <c r="LD643" s="29"/>
      <c r="LE643" s="29"/>
      <c r="LF643" s="29"/>
      <c r="LG643" s="29"/>
      <c r="LH643" s="29"/>
      <c r="LI643" s="29"/>
      <c r="LJ643" s="29"/>
      <c r="LK643" s="29"/>
      <c r="LL643" s="29"/>
      <c r="LM643" s="29"/>
      <c r="LN643" s="29"/>
      <c r="LO643" s="29"/>
      <c r="LP643" s="29"/>
      <c r="LQ643" s="29"/>
      <c r="LR643" s="29"/>
      <c r="LS643" s="29"/>
      <c r="LT643" s="29"/>
      <c r="LU643" s="29"/>
      <c r="LV643" s="29"/>
      <c r="LW643" s="29"/>
      <c r="LX643" s="29"/>
      <c r="LY643" s="29"/>
      <c r="LZ643" s="29"/>
      <c r="MA643" s="29"/>
      <c r="MB643" s="29"/>
      <c r="MC643" s="29"/>
      <c r="MD643" s="29"/>
      <c r="ME643" s="29"/>
      <c r="MF643" s="29"/>
      <c r="MG643" s="29"/>
      <c r="MH643" s="29"/>
      <c r="MI643" s="29"/>
      <c r="MJ643" s="29"/>
      <c r="MK643" s="29"/>
      <c r="ML643" s="29"/>
      <c r="MM643" s="29"/>
      <c r="MN643" s="29"/>
      <c r="MO643" s="29"/>
      <c r="MP643" s="29"/>
      <c r="MQ643" s="29"/>
      <c r="MR643" s="29"/>
      <c r="MS643" s="29"/>
      <c r="MT643" s="29"/>
      <c r="MU643" s="29"/>
      <c r="MV643" s="29"/>
      <c r="MW643" s="29"/>
      <c r="MX643" s="29"/>
      <c r="MY643" s="29"/>
      <c r="MZ643" s="29"/>
      <c r="NA643" s="29"/>
      <c r="NB643" s="29"/>
      <c r="NC643" s="29"/>
      <c r="ND643" s="29"/>
      <c r="NE643" s="29"/>
      <c r="NF643" s="29"/>
      <c r="NG643" s="29"/>
      <c r="NH643" s="29"/>
      <c r="NI643" s="29"/>
      <c r="NJ643" s="29"/>
      <c r="NK643" s="29"/>
      <c r="NL643" s="29"/>
      <c r="NM643" s="29"/>
      <c r="NN643" s="29"/>
      <c r="NO643" s="29"/>
      <c r="NP643" s="29"/>
      <c r="NQ643" s="29"/>
      <c r="NR643" s="29"/>
      <c r="NS643" s="29"/>
      <c r="NT643" s="29"/>
      <c r="NU643" s="29"/>
      <c r="NV643" s="29"/>
      <c r="NW643" s="29"/>
      <c r="NX643" s="29"/>
      <c r="NY643" s="29"/>
      <c r="NZ643" s="29"/>
      <c r="OA643" s="29"/>
      <c r="OB643" s="29"/>
      <c r="OC643" s="29"/>
      <c r="OD643" s="29"/>
      <c r="OE643" s="29"/>
      <c r="OF643" s="29"/>
      <c r="OG643" s="29"/>
      <c r="OH643" s="29"/>
    </row>
    <row r="644" spans="1:398" ht="16.5" customHeight="1">
      <c r="A644" s="12" t="s">
        <v>6557</v>
      </c>
      <c r="B644" s="12"/>
      <c r="C644" s="30"/>
      <c r="D644" s="12"/>
      <c r="E644" s="35" t="s">
        <v>6773</v>
      </c>
      <c r="F644" s="14" t="s">
        <v>340</v>
      </c>
      <c r="G644" s="14" t="s">
        <v>6774</v>
      </c>
      <c r="H644" s="15" t="s">
        <v>6715</v>
      </c>
      <c r="I644" s="15">
        <v>2</v>
      </c>
      <c r="J644" s="15">
        <v>0</v>
      </c>
      <c r="K644" s="15">
        <v>0</v>
      </c>
      <c r="L644" s="16" t="s">
        <v>6752</v>
      </c>
      <c r="M644" s="16"/>
      <c r="N644" s="16" t="s">
        <v>45</v>
      </c>
      <c r="O644" s="17">
        <v>8760</v>
      </c>
      <c r="P644" s="17">
        <v>0</v>
      </c>
      <c r="Q644" s="17">
        <v>0</v>
      </c>
      <c r="R644" s="18" t="s">
        <v>6566</v>
      </c>
      <c r="S644" s="19">
        <v>60</v>
      </c>
      <c r="T644" s="19">
        <v>110</v>
      </c>
      <c r="U644" s="19">
        <v>4.0909090909090908</v>
      </c>
      <c r="V644" s="19">
        <v>26.888888888888889</v>
      </c>
      <c r="W644" s="20">
        <v>0.35</v>
      </c>
      <c r="X644" s="21">
        <v>6132</v>
      </c>
      <c r="Y644" s="22" t="s">
        <v>33</v>
      </c>
      <c r="Z644" s="14" t="s">
        <v>5838</v>
      </c>
      <c r="AA644" s="24"/>
      <c r="AB644" s="14"/>
      <c r="AC644" s="14"/>
      <c r="AD644" s="25"/>
      <c r="AE644" s="26"/>
      <c r="AF644" s="27"/>
      <c r="AP644" s="29"/>
      <c r="AQ644" s="29"/>
      <c r="AR644" s="29"/>
      <c r="AS644" s="29"/>
      <c r="AT644" s="29"/>
      <c r="AU644" s="29"/>
      <c r="AV644" s="29"/>
      <c r="AW644" s="29"/>
      <c r="AX644" s="29"/>
      <c r="AY644" s="29"/>
      <c r="AZ644" s="29"/>
      <c r="BA644" s="29"/>
      <c r="BB644" s="29"/>
      <c r="BC644" s="29"/>
      <c r="BD644" s="29"/>
      <c r="BE644" s="29"/>
      <c r="BF644" s="29"/>
      <c r="BG644" s="29"/>
      <c r="BH644" s="29"/>
      <c r="BI644" s="29"/>
      <c r="BJ644" s="29"/>
      <c r="BK644" s="29"/>
      <c r="BL644" s="29"/>
      <c r="BM644" s="29"/>
      <c r="BN644" s="29"/>
      <c r="BO644" s="29"/>
      <c r="BP644" s="29"/>
      <c r="BQ644" s="29"/>
      <c r="BR644" s="29"/>
      <c r="BS644" s="29"/>
      <c r="BT644" s="29"/>
      <c r="BU644" s="29"/>
      <c r="BV644" s="29"/>
      <c r="BW644" s="29"/>
      <c r="BX644" s="29"/>
      <c r="BY644" s="29"/>
      <c r="BZ644" s="29"/>
      <c r="CA644" s="29"/>
      <c r="CB644" s="29"/>
      <c r="CC644" s="29"/>
      <c r="CD644" s="29"/>
      <c r="CE644" s="29"/>
      <c r="CF644" s="29"/>
      <c r="CG644" s="29"/>
      <c r="CH644" s="29"/>
      <c r="CI644" s="29"/>
      <c r="CJ644" s="29"/>
      <c r="CK644" s="29"/>
      <c r="CL644" s="29"/>
      <c r="CM644" s="29"/>
      <c r="CN644" s="29"/>
      <c r="CO644" s="29"/>
      <c r="CP644" s="29"/>
      <c r="CQ644" s="29"/>
      <c r="CR644" s="29"/>
      <c r="CS644" s="29"/>
      <c r="CT644" s="29"/>
      <c r="CU644" s="29"/>
      <c r="CV644" s="29"/>
      <c r="CW644" s="29"/>
      <c r="CX644" s="29"/>
      <c r="CY644" s="29"/>
      <c r="CZ644" s="29"/>
      <c r="DA644" s="29"/>
      <c r="DB644" s="29"/>
      <c r="DC644" s="29"/>
      <c r="DD644" s="29"/>
      <c r="DE644" s="29"/>
      <c r="DF644" s="29"/>
      <c r="DG644" s="29"/>
      <c r="DH644" s="29"/>
      <c r="DI644" s="29"/>
      <c r="DJ644" s="29"/>
      <c r="DK644" s="29"/>
      <c r="DL644" s="29"/>
      <c r="DM644" s="29"/>
      <c r="DN644" s="29"/>
      <c r="DO644" s="29"/>
      <c r="DP644" s="29"/>
      <c r="DQ644" s="29"/>
      <c r="DR644" s="29"/>
      <c r="DS644" s="29"/>
      <c r="DT644" s="29"/>
      <c r="DU644" s="29"/>
      <c r="DV644" s="29"/>
      <c r="DW644" s="29"/>
      <c r="DX644" s="29"/>
      <c r="DY644" s="29"/>
      <c r="DZ644" s="29"/>
      <c r="EA644" s="29"/>
      <c r="EB644" s="29"/>
      <c r="EC644" s="29"/>
      <c r="ED644" s="29"/>
      <c r="EE644" s="29"/>
      <c r="EF644" s="29"/>
      <c r="EG644" s="29"/>
      <c r="EH644" s="29"/>
      <c r="EI644" s="29"/>
      <c r="EJ644" s="29"/>
      <c r="EK644" s="29"/>
      <c r="EL644" s="29"/>
      <c r="EM644" s="29"/>
      <c r="EN644" s="29"/>
      <c r="EO644" s="29"/>
      <c r="EP644" s="29"/>
      <c r="EQ644" s="29"/>
      <c r="ER644" s="29"/>
      <c r="ES644" s="29"/>
      <c r="ET644" s="29"/>
      <c r="EU644" s="29"/>
      <c r="EV644" s="29"/>
      <c r="EW644" s="29"/>
      <c r="EX644" s="29"/>
      <c r="EY644" s="29"/>
      <c r="EZ644" s="29"/>
      <c r="FA644" s="29"/>
      <c r="FB644" s="29"/>
      <c r="FC644" s="29"/>
      <c r="FD644" s="29"/>
      <c r="FE644" s="29"/>
      <c r="FF644" s="29"/>
      <c r="FG644" s="29"/>
      <c r="FH644" s="29"/>
      <c r="FI644" s="29"/>
      <c r="FJ644" s="29"/>
      <c r="FK644" s="29"/>
      <c r="FL644" s="29"/>
      <c r="FM644" s="29"/>
      <c r="FN644" s="29"/>
      <c r="FO644" s="29"/>
      <c r="FP644" s="29"/>
      <c r="FQ644" s="29"/>
      <c r="FR644" s="29"/>
      <c r="FS644" s="29"/>
      <c r="FT644" s="29"/>
      <c r="FU644" s="29"/>
      <c r="FV644" s="29"/>
      <c r="FW644" s="29"/>
      <c r="FX644" s="29"/>
      <c r="FY644" s="29"/>
      <c r="FZ644" s="29"/>
      <c r="GA644" s="29"/>
      <c r="GB644" s="29"/>
      <c r="GC644" s="29"/>
      <c r="GD644" s="29"/>
      <c r="GE644" s="29"/>
      <c r="GF644" s="29"/>
      <c r="GG644" s="29"/>
      <c r="GH644" s="29"/>
      <c r="GI644" s="29"/>
      <c r="GJ644" s="29"/>
      <c r="GK644" s="29"/>
      <c r="GL644" s="29"/>
      <c r="GM644" s="29"/>
      <c r="GN644" s="29"/>
      <c r="GO644" s="29"/>
      <c r="GP644" s="29"/>
      <c r="GQ644" s="29"/>
      <c r="GR644" s="29"/>
      <c r="GS644" s="29"/>
      <c r="GT644" s="29"/>
      <c r="GU644" s="29"/>
      <c r="GV644" s="29"/>
      <c r="GW644" s="29"/>
      <c r="GX644" s="29"/>
      <c r="GY644" s="29"/>
      <c r="GZ644" s="29"/>
      <c r="HA644" s="29"/>
      <c r="HB644" s="29"/>
      <c r="HC644" s="29"/>
      <c r="HD644" s="29"/>
      <c r="HE644" s="29"/>
      <c r="HF644" s="29"/>
      <c r="HG644" s="29"/>
      <c r="HH644" s="29"/>
      <c r="HI644" s="29"/>
      <c r="HJ644" s="29"/>
      <c r="HK644" s="29"/>
      <c r="HL644" s="29"/>
      <c r="HM644" s="29"/>
      <c r="HN644" s="29"/>
      <c r="HO644" s="29"/>
      <c r="HP644" s="29"/>
      <c r="HQ644" s="29"/>
      <c r="HR644" s="29"/>
      <c r="HS644" s="29"/>
      <c r="HT644" s="29"/>
      <c r="HU644" s="29"/>
      <c r="HV644" s="29"/>
      <c r="HW644" s="29"/>
      <c r="HX644" s="29"/>
      <c r="HY644" s="29"/>
      <c r="HZ644" s="29"/>
      <c r="IA644" s="29"/>
      <c r="IB644" s="29"/>
      <c r="IC644" s="29"/>
      <c r="ID644" s="29"/>
      <c r="IE644" s="29"/>
      <c r="IF644" s="29"/>
      <c r="IG644" s="29"/>
      <c r="IH644" s="29"/>
      <c r="II644" s="29"/>
      <c r="IJ644" s="29"/>
      <c r="IK644" s="29"/>
      <c r="IL644" s="29"/>
      <c r="IM644" s="29"/>
      <c r="IN644" s="29"/>
      <c r="IO644" s="29"/>
      <c r="IP644" s="29"/>
      <c r="IQ644" s="29"/>
      <c r="IR644" s="29"/>
      <c r="IS644" s="29"/>
      <c r="IT644" s="29"/>
      <c r="IU644" s="29"/>
      <c r="IV644" s="29"/>
      <c r="IW644" s="29"/>
      <c r="IX644" s="29"/>
      <c r="IY644" s="29"/>
      <c r="IZ644" s="29"/>
      <c r="JA644" s="29"/>
      <c r="JB644" s="29"/>
      <c r="JC644" s="29"/>
      <c r="JD644" s="29"/>
      <c r="JE644" s="29"/>
      <c r="JF644" s="29"/>
      <c r="JG644" s="29"/>
      <c r="JH644" s="29"/>
      <c r="JI644" s="29"/>
      <c r="JJ644" s="29"/>
      <c r="JK644" s="29"/>
      <c r="JL644" s="29"/>
      <c r="JM644" s="29"/>
      <c r="JN644" s="29"/>
      <c r="JO644" s="29"/>
      <c r="JP644" s="29"/>
      <c r="JQ644" s="29"/>
      <c r="JR644" s="29"/>
      <c r="JS644" s="29"/>
      <c r="JT644" s="29"/>
      <c r="JU644" s="29"/>
      <c r="JV644" s="29"/>
      <c r="JW644" s="29"/>
      <c r="JX644" s="29"/>
      <c r="JY644" s="29"/>
      <c r="JZ644" s="29"/>
      <c r="KA644" s="29"/>
      <c r="KB644" s="29"/>
      <c r="KC644" s="29"/>
      <c r="KD644" s="29"/>
      <c r="KE644" s="29"/>
      <c r="KF644" s="29"/>
      <c r="KG644" s="29"/>
      <c r="KH644" s="29"/>
      <c r="KI644" s="29"/>
      <c r="KJ644" s="29"/>
      <c r="KK644" s="29"/>
      <c r="KL644" s="29"/>
      <c r="KM644" s="29"/>
      <c r="KN644" s="29"/>
      <c r="KO644" s="29"/>
      <c r="KP644" s="29"/>
      <c r="KQ644" s="29"/>
      <c r="KR644" s="29"/>
      <c r="KS644" s="29"/>
      <c r="KT644" s="29"/>
      <c r="KU644" s="29"/>
      <c r="KV644" s="29"/>
      <c r="KW644" s="29"/>
      <c r="KX644" s="29"/>
      <c r="KY644" s="29"/>
      <c r="KZ644" s="29"/>
      <c r="LA644" s="29"/>
      <c r="LB644" s="29"/>
      <c r="LC644" s="29"/>
      <c r="LD644" s="29"/>
      <c r="LE644" s="29"/>
      <c r="LF644" s="29"/>
      <c r="LG644" s="29"/>
      <c r="LH644" s="29"/>
      <c r="LI644" s="29"/>
      <c r="LJ644" s="29"/>
      <c r="LK644" s="29"/>
      <c r="LL644" s="29"/>
      <c r="LM644" s="29"/>
      <c r="LN644" s="29"/>
      <c r="LO644" s="29"/>
      <c r="LP644" s="29"/>
      <c r="LQ644" s="29"/>
      <c r="LR644" s="29"/>
      <c r="LS644" s="29"/>
      <c r="LT644" s="29"/>
      <c r="LU644" s="29"/>
      <c r="LV644" s="29"/>
      <c r="LW644" s="29"/>
      <c r="LX644" s="29"/>
      <c r="LY644" s="29"/>
      <c r="LZ644" s="29"/>
      <c r="MA644" s="29"/>
      <c r="MB644" s="29"/>
      <c r="MC644" s="29"/>
      <c r="MD644" s="29"/>
      <c r="ME644" s="29"/>
      <c r="MF644" s="29"/>
      <c r="MG644" s="29"/>
      <c r="MH644" s="29"/>
      <c r="MI644" s="29"/>
      <c r="MJ644" s="29"/>
      <c r="MK644" s="29"/>
      <c r="ML644" s="29"/>
      <c r="MM644" s="29"/>
      <c r="MN644" s="29"/>
      <c r="MO644" s="29"/>
      <c r="MP644" s="29"/>
      <c r="MQ644" s="29"/>
      <c r="MR644" s="29"/>
      <c r="MS644" s="29"/>
      <c r="MT644" s="29"/>
      <c r="MU644" s="29"/>
      <c r="MV644" s="29"/>
      <c r="MW644" s="29"/>
      <c r="MX644" s="29"/>
      <c r="MY644" s="29"/>
      <c r="MZ644" s="29"/>
      <c r="NA644" s="29"/>
      <c r="NB644" s="29"/>
      <c r="NC644" s="29"/>
      <c r="ND644" s="29"/>
      <c r="NE644" s="29"/>
      <c r="NF644" s="29"/>
      <c r="NG644" s="29"/>
      <c r="NH644" s="29"/>
      <c r="NI644" s="29"/>
      <c r="NJ644" s="29"/>
      <c r="NK644" s="29"/>
      <c r="NL644" s="29"/>
      <c r="NM644" s="29"/>
      <c r="NN644" s="29"/>
      <c r="NO644" s="29"/>
      <c r="NP644" s="29"/>
      <c r="NQ644" s="29"/>
      <c r="NR644" s="29"/>
      <c r="NS644" s="29"/>
      <c r="NT644" s="29"/>
      <c r="NU644" s="29"/>
      <c r="NV644" s="29"/>
      <c r="NW644" s="29"/>
      <c r="NX644" s="29"/>
      <c r="NY644" s="29"/>
      <c r="NZ644" s="29"/>
      <c r="OA644" s="29"/>
      <c r="OB644" s="29"/>
      <c r="OC644" s="29"/>
      <c r="OD644" s="29"/>
      <c r="OE644" s="29"/>
      <c r="OF644" s="29"/>
      <c r="OG644" s="29"/>
      <c r="OH644" s="29"/>
    </row>
    <row r="645" spans="1:398" ht="16.5" customHeight="1">
      <c r="A645" s="12" t="s">
        <v>6557</v>
      </c>
      <c r="B645" s="12"/>
      <c r="C645" s="30"/>
      <c r="D645" s="12"/>
      <c r="E645" s="35" t="s">
        <v>2728</v>
      </c>
      <c r="F645" s="14" t="s">
        <v>83</v>
      </c>
      <c r="G645" s="14" t="s">
        <v>6755</v>
      </c>
      <c r="H645" s="15" t="s">
        <v>6598</v>
      </c>
      <c r="I645" s="15">
        <v>1</v>
      </c>
      <c r="J645" s="15">
        <v>0</v>
      </c>
      <c r="K645" s="15">
        <v>0</v>
      </c>
      <c r="L645" s="16" t="s">
        <v>6752</v>
      </c>
      <c r="M645" s="16"/>
      <c r="N645" s="16" t="s">
        <v>45</v>
      </c>
      <c r="O645" s="17">
        <v>8760</v>
      </c>
      <c r="P645" s="17">
        <v>0</v>
      </c>
      <c r="Q645" s="17">
        <v>0</v>
      </c>
      <c r="R645" s="18" t="s">
        <v>6566</v>
      </c>
      <c r="S645" s="19">
        <v>60</v>
      </c>
      <c r="T645" s="19">
        <v>110</v>
      </c>
      <c r="U645" s="19">
        <v>4.0909090909090908</v>
      </c>
      <c r="V645" s="19">
        <v>26.888888888888889</v>
      </c>
      <c r="W645" s="20">
        <v>0.45</v>
      </c>
      <c r="X645" s="21">
        <v>3942</v>
      </c>
      <c r="Y645" s="22" t="s">
        <v>33</v>
      </c>
      <c r="Z645" s="14" t="s">
        <v>5838</v>
      </c>
      <c r="AA645" s="24"/>
      <c r="AB645" s="14"/>
      <c r="AC645" s="14"/>
      <c r="AD645" s="25"/>
      <c r="AE645" s="26"/>
      <c r="AF645" s="27"/>
      <c r="AP645" s="29"/>
      <c r="AQ645" s="29"/>
      <c r="AR645" s="29"/>
      <c r="AS645" s="29"/>
      <c r="AT645" s="29"/>
      <c r="AU645" s="29"/>
      <c r="AV645" s="29"/>
      <c r="AW645" s="29"/>
      <c r="AX645" s="29"/>
      <c r="AY645" s="29"/>
      <c r="AZ645" s="29"/>
      <c r="BA645" s="29"/>
      <c r="BB645" s="29"/>
      <c r="BC645" s="29"/>
      <c r="BD645" s="29"/>
      <c r="BE645" s="29"/>
      <c r="BF645" s="29"/>
      <c r="BG645" s="29"/>
      <c r="BH645" s="29"/>
      <c r="BI645" s="29"/>
      <c r="BJ645" s="29"/>
      <c r="BK645" s="29"/>
      <c r="BL645" s="29"/>
      <c r="BM645" s="29"/>
      <c r="BN645" s="29"/>
      <c r="BO645" s="29"/>
      <c r="BP645" s="29"/>
      <c r="BQ645" s="29"/>
      <c r="BR645" s="29"/>
      <c r="BS645" s="29"/>
      <c r="BT645" s="29"/>
      <c r="BU645" s="29"/>
      <c r="BV645" s="29"/>
      <c r="BW645" s="29"/>
      <c r="BX645" s="29"/>
      <c r="BY645" s="29"/>
      <c r="BZ645" s="29"/>
      <c r="CA645" s="29"/>
      <c r="CB645" s="29"/>
      <c r="CC645" s="29"/>
      <c r="CD645" s="29"/>
      <c r="CE645" s="29"/>
      <c r="CF645" s="29"/>
      <c r="CG645" s="29"/>
      <c r="CH645" s="29"/>
      <c r="CI645" s="29"/>
      <c r="CJ645" s="29"/>
      <c r="CK645" s="29"/>
      <c r="CL645" s="29"/>
      <c r="CM645" s="29"/>
      <c r="CN645" s="29"/>
      <c r="CO645" s="29"/>
      <c r="CP645" s="29"/>
      <c r="CQ645" s="29"/>
      <c r="CR645" s="29"/>
      <c r="CS645" s="29"/>
      <c r="CT645" s="29"/>
      <c r="CU645" s="29"/>
      <c r="CV645" s="29"/>
      <c r="CW645" s="29"/>
      <c r="CX645" s="29"/>
      <c r="CY645" s="29"/>
      <c r="CZ645" s="29"/>
      <c r="DA645" s="29"/>
      <c r="DB645" s="29"/>
      <c r="DC645" s="29"/>
      <c r="DD645" s="29"/>
      <c r="DE645" s="29"/>
      <c r="DF645" s="29"/>
      <c r="DG645" s="29"/>
      <c r="DH645" s="29"/>
      <c r="DI645" s="29"/>
      <c r="DJ645" s="29"/>
      <c r="DK645" s="29"/>
      <c r="DL645" s="29"/>
      <c r="DM645" s="29"/>
      <c r="DN645" s="29"/>
      <c r="DO645" s="29"/>
      <c r="DP645" s="29"/>
      <c r="DQ645" s="29"/>
      <c r="DR645" s="29"/>
      <c r="DS645" s="29"/>
      <c r="DT645" s="29"/>
      <c r="DU645" s="29"/>
      <c r="DV645" s="29"/>
      <c r="DW645" s="29"/>
      <c r="DX645" s="29"/>
      <c r="DY645" s="29"/>
      <c r="DZ645" s="29"/>
      <c r="EA645" s="29"/>
      <c r="EB645" s="29"/>
      <c r="EC645" s="29"/>
      <c r="ED645" s="29"/>
      <c r="EE645" s="29"/>
      <c r="EF645" s="29"/>
      <c r="EG645" s="29"/>
      <c r="EH645" s="29"/>
      <c r="EI645" s="29"/>
      <c r="EJ645" s="29"/>
      <c r="EK645" s="29"/>
      <c r="EL645" s="29"/>
      <c r="EM645" s="29"/>
      <c r="EN645" s="29"/>
      <c r="EO645" s="29"/>
      <c r="EP645" s="29"/>
      <c r="EQ645" s="29"/>
      <c r="ER645" s="29"/>
      <c r="ES645" s="29"/>
      <c r="ET645" s="29"/>
      <c r="EU645" s="29"/>
      <c r="EV645" s="29"/>
      <c r="EW645" s="29"/>
      <c r="EX645" s="29"/>
      <c r="EY645" s="29"/>
      <c r="EZ645" s="29"/>
      <c r="FA645" s="29"/>
      <c r="FB645" s="29"/>
      <c r="FC645" s="29"/>
      <c r="FD645" s="29"/>
      <c r="FE645" s="29"/>
      <c r="FF645" s="29"/>
      <c r="FG645" s="29"/>
      <c r="FH645" s="29"/>
      <c r="FI645" s="29"/>
      <c r="FJ645" s="29"/>
      <c r="FK645" s="29"/>
      <c r="FL645" s="29"/>
      <c r="FM645" s="29"/>
      <c r="FN645" s="29"/>
      <c r="FO645" s="29"/>
      <c r="FP645" s="29"/>
      <c r="FQ645" s="29"/>
      <c r="FR645" s="29"/>
      <c r="FS645" s="29"/>
      <c r="FT645" s="29"/>
      <c r="FU645" s="29"/>
      <c r="FV645" s="29"/>
      <c r="FW645" s="29"/>
      <c r="FX645" s="29"/>
      <c r="FY645" s="29"/>
      <c r="FZ645" s="29"/>
      <c r="GA645" s="29"/>
      <c r="GB645" s="29"/>
      <c r="GC645" s="29"/>
      <c r="GD645" s="29"/>
      <c r="GE645" s="29"/>
      <c r="GF645" s="29"/>
      <c r="GG645" s="29"/>
      <c r="GH645" s="29"/>
      <c r="GI645" s="29"/>
      <c r="GJ645" s="29"/>
      <c r="GK645" s="29"/>
      <c r="GL645" s="29"/>
      <c r="GM645" s="29"/>
      <c r="GN645" s="29"/>
      <c r="GO645" s="29"/>
      <c r="GP645" s="29"/>
      <c r="GQ645" s="29"/>
      <c r="GR645" s="29"/>
      <c r="GS645" s="29"/>
      <c r="GT645" s="29"/>
      <c r="GU645" s="29"/>
      <c r="GV645" s="29"/>
      <c r="GW645" s="29"/>
      <c r="GX645" s="29"/>
      <c r="GY645" s="29"/>
      <c r="GZ645" s="29"/>
      <c r="HA645" s="29"/>
      <c r="HB645" s="29"/>
      <c r="HC645" s="29"/>
      <c r="HD645" s="29"/>
      <c r="HE645" s="29"/>
      <c r="HF645" s="29"/>
      <c r="HG645" s="29"/>
      <c r="HH645" s="29"/>
      <c r="HI645" s="29"/>
      <c r="HJ645" s="29"/>
      <c r="HK645" s="29"/>
      <c r="HL645" s="29"/>
      <c r="HM645" s="29"/>
      <c r="HN645" s="29"/>
      <c r="HO645" s="29"/>
      <c r="HP645" s="29"/>
      <c r="HQ645" s="29"/>
      <c r="HR645" s="29"/>
      <c r="HS645" s="29"/>
      <c r="HT645" s="29"/>
      <c r="HU645" s="29"/>
      <c r="HV645" s="29"/>
      <c r="HW645" s="29"/>
      <c r="HX645" s="29"/>
      <c r="HY645" s="29"/>
      <c r="HZ645" s="29"/>
      <c r="IA645" s="29"/>
      <c r="IB645" s="29"/>
      <c r="IC645" s="29"/>
      <c r="ID645" s="29"/>
      <c r="IE645" s="29"/>
      <c r="IF645" s="29"/>
      <c r="IG645" s="29"/>
      <c r="IH645" s="29"/>
      <c r="II645" s="29"/>
      <c r="IJ645" s="29"/>
      <c r="IK645" s="29"/>
      <c r="IL645" s="29"/>
      <c r="IM645" s="29"/>
      <c r="IN645" s="29"/>
      <c r="IO645" s="29"/>
      <c r="IP645" s="29"/>
      <c r="IQ645" s="29"/>
      <c r="IR645" s="29"/>
      <c r="IS645" s="29"/>
      <c r="IT645" s="29"/>
      <c r="IU645" s="29"/>
      <c r="IV645" s="29"/>
      <c r="IW645" s="29"/>
      <c r="IX645" s="29"/>
      <c r="IY645" s="29"/>
      <c r="IZ645" s="29"/>
      <c r="JA645" s="29"/>
      <c r="JB645" s="29"/>
      <c r="JC645" s="29"/>
      <c r="JD645" s="29"/>
      <c r="JE645" s="29"/>
      <c r="JF645" s="29"/>
      <c r="JG645" s="29"/>
      <c r="JH645" s="29"/>
      <c r="JI645" s="29"/>
      <c r="JJ645" s="29"/>
      <c r="JK645" s="29"/>
      <c r="JL645" s="29"/>
      <c r="JM645" s="29"/>
      <c r="JN645" s="29"/>
      <c r="JO645" s="29"/>
      <c r="JP645" s="29"/>
      <c r="JQ645" s="29"/>
      <c r="JR645" s="29"/>
      <c r="JS645" s="29"/>
      <c r="JT645" s="29"/>
      <c r="JU645" s="29"/>
      <c r="JV645" s="29"/>
      <c r="JW645" s="29"/>
      <c r="JX645" s="29"/>
      <c r="JY645" s="29"/>
      <c r="JZ645" s="29"/>
      <c r="KA645" s="29"/>
      <c r="KB645" s="29"/>
      <c r="KC645" s="29"/>
      <c r="KD645" s="29"/>
      <c r="KE645" s="29"/>
      <c r="KF645" s="29"/>
      <c r="KG645" s="29"/>
      <c r="KH645" s="29"/>
      <c r="KI645" s="29"/>
      <c r="KJ645" s="29"/>
      <c r="KK645" s="29"/>
      <c r="KL645" s="29"/>
      <c r="KM645" s="29"/>
      <c r="KN645" s="29"/>
      <c r="KO645" s="29"/>
      <c r="KP645" s="29"/>
      <c r="KQ645" s="29"/>
      <c r="KR645" s="29"/>
      <c r="KS645" s="29"/>
      <c r="KT645" s="29"/>
      <c r="KU645" s="29"/>
      <c r="KV645" s="29"/>
      <c r="KW645" s="29"/>
      <c r="KX645" s="29"/>
      <c r="KY645" s="29"/>
      <c r="KZ645" s="29"/>
      <c r="LA645" s="29"/>
      <c r="LB645" s="29"/>
      <c r="LC645" s="29"/>
      <c r="LD645" s="29"/>
      <c r="LE645" s="29"/>
      <c r="LF645" s="29"/>
      <c r="LG645" s="29"/>
      <c r="LH645" s="29"/>
      <c r="LI645" s="29"/>
      <c r="LJ645" s="29"/>
      <c r="LK645" s="29"/>
      <c r="LL645" s="29"/>
      <c r="LM645" s="29"/>
      <c r="LN645" s="29"/>
      <c r="LO645" s="29"/>
      <c r="LP645" s="29"/>
      <c r="LQ645" s="29"/>
      <c r="LR645" s="29"/>
      <c r="LS645" s="29"/>
      <c r="LT645" s="29"/>
      <c r="LU645" s="29"/>
      <c r="LV645" s="29"/>
      <c r="LW645" s="29"/>
      <c r="LX645" s="29"/>
      <c r="LY645" s="29"/>
      <c r="LZ645" s="29"/>
      <c r="MA645" s="29"/>
      <c r="MB645" s="29"/>
      <c r="MC645" s="29"/>
      <c r="MD645" s="29"/>
      <c r="ME645" s="29"/>
      <c r="MF645" s="29"/>
      <c r="MG645" s="29"/>
      <c r="MH645" s="29"/>
      <c r="MI645" s="29"/>
      <c r="MJ645" s="29"/>
      <c r="MK645" s="29"/>
      <c r="ML645" s="29"/>
      <c r="MM645" s="29"/>
      <c r="MN645" s="29"/>
      <c r="MO645" s="29"/>
      <c r="MP645" s="29"/>
      <c r="MQ645" s="29"/>
      <c r="MR645" s="29"/>
      <c r="MS645" s="29"/>
      <c r="MT645" s="29"/>
      <c r="MU645" s="29"/>
      <c r="MV645" s="29"/>
      <c r="MW645" s="29"/>
      <c r="MX645" s="29"/>
      <c r="MY645" s="29"/>
      <c r="MZ645" s="29"/>
      <c r="NA645" s="29"/>
      <c r="NB645" s="29"/>
      <c r="NC645" s="29"/>
      <c r="ND645" s="29"/>
      <c r="NE645" s="29"/>
      <c r="NF645" s="29"/>
      <c r="NG645" s="29"/>
      <c r="NH645" s="29"/>
      <c r="NI645" s="29"/>
      <c r="NJ645" s="29"/>
      <c r="NK645" s="29"/>
      <c r="NL645" s="29"/>
      <c r="NM645" s="29"/>
      <c r="NN645" s="29"/>
      <c r="NO645" s="29"/>
      <c r="NP645" s="29"/>
      <c r="NQ645" s="29"/>
      <c r="NR645" s="29"/>
      <c r="NS645" s="29"/>
      <c r="NT645" s="29"/>
      <c r="NU645" s="29"/>
      <c r="NV645" s="29"/>
      <c r="NW645" s="29"/>
      <c r="NX645" s="29"/>
      <c r="NY645" s="29"/>
      <c r="NZ645" s="29"/>
      <c r="OA645" s="29"/>
      <c r="OB645" s="29"/>
      <c r="OC645" s="29"/>
      <c r="OD645" s="29"/>
      <c r="OE645" s="29"/>
      <c r="OF645" s="29"/>
      <c r="OG645" s="29"/>
      <c r="OH645" s="29"/>
    </row>
    <row r="646" spans="1:398" ht="16.5" customHeight="1">
      <c r="A646" s="12" t="s">
        <v>6557</v>
      </c>
      <c r="B646" s="12"/>
      <c r="C646" s="30"/>
      <c r="D646" s="12"/>
      <c r="E646" s="35" t="s">
        <v>6758</v>
      </c>
      <c r="F646" s="14" t="s">
        <v>6122</v>
      </c>
      <c r="G646" s="14" t="s">
        <v>6122</v>
      </c>
      <c r="H646" s="15" t="s">
        <v>6733</v>
      </c>
      <c r="I646" s="15">
        <v>1</v>
      </c>
      <c r="J646" s="15">
        <v>0</v>
      </c>
      <c r="K646" s="15">
        <v>0</v>
      </c>
      <c r="L646" s="16" t="s">
        <v>6752</v>
      </c>
      <c r="M646" s="16"/>
      <c r="N646" s="16" t="s">
        <v>45</v>
      </c>
      <c r="O646" s="17">
        <v>8760</v>
      </c>
      <c r="P646" s="17">
        <v>0</v>
      </c>
      <c r="Q646" s="17">
        <v>0</v>
      </c>
      <c r="R646" s="18" t="s">
        <v>6566</v>
      </c>
      <c r="S646" s="19">
        <v>60</v>
      </c>
      <c r="T646" s="19">
        <v>110</v>
      </c>
      <c r="U646" s="19">
        <v>4.0909090909090908</v>
      </c>
      <c r="V646" s="19">
        <v>26.888888888888889</v>
      </c>
      <c r="W646" s="20">
        <v>0.45</v>
      </c>
      <c r="X646" s="21">
        <v>3942</v>
      </c>
      <c r="Y646" s="22" t="s">
        <v>33</v>
      </c>
      <c r="Z646" s="14" t="s">
        <v>5838</v>
      </c>
      <c r="AA646" s="24"/>
      <c r="AB646" s="14"/>
      <c r="AC646" s="14"/>
      <c r="AD646" s="25"/>
      <c r="AE646" s="26"/>
      <c r="AF646" s="27"/>
      <c r="AP646" s="29"/>
      <c r="AQ646" s="29"/>
      <c r="AR646" s="29"/>
      <c r="AS646" s="29"/>
      <c r="AT646" s="29"/>
      <c r="AU646" s="29"/>
      <c r="AV646" s="29"/>
      <c r="AW646" s="29"/>
      <c r="AX646" s="29"/>
      <c r="AY646" s="29"/>
      <c r="AZ646" s="29"/>
      <c r="BA646" s="29"/>
      <c r="BB646" s="29"/>
      <c r="BC646" s="29"/>
      <c r="BD646" s="29"/>
      <c r="BE646" s="29"/>
      <c r="BF646" s="29"/>
      <c r="BG646" s="29"/>
      <c r="BH646" s="29"/>
      <c r="BI646" s="29"/>
      <c r="BJ646" s="29"/>
      <c r="BK646" s="29"/>
      <c r="BL646" s="29"/>
      <c r="BM646" s="29"/>
      <c r="BN646" s="29"/>
      <c r="BO646" s="29"/>
      <c r="BP646" s="29"/>
      <c r="BQ646" s="29"/>
      <c r="BR646" s="29"/>
      <c r="BS646" s="29"/>
      <c r="BT646" s="29"/>
      <c r="BU646" s="29"/>
      <c r="BV646" s="29"/>
      <c r="BW646" s="29"/>
      <c r="BX646" s="29"/>
      <c r="BY646" s="29"/>
      <c r="BZ646" s="29"/>
      <c r="CA646" s="29"/>
      <c r="CB646" s="29"/>
      <c r="CC646" s="29"/>
      <c r="CD646" s="29"/>
      <c r="CE646" s="29"/>
      <c r="CF646" s="29"/>
      <c r="CG646" s="29"/>
      <c r="CH646" s="29"/>
      <c r="CI646" s="29"/>
      <c r="CJ646" s="29"/>
      <c r="CK646" s="29"/>
      <c r="CL646" s="29"/>
      <c r="CM646" s="29"/>
      <c r="CN646" s="29"/>
      <c r="CO646" s="29"/>
      <c r="CP646" s="29"/>
      <c r="CQ646" s="29"/>
      <c r="CR646" s="29"/>
      <c r="CS646" s="29"/>
      <c r="CT646" s="29"/>
      <c r="CU646" s="29"/>
      <c r="CV646" s="29"/>
      <c r="CW646" s="29"/>
      <c r="CX646" s="29"/>
      <c r="CY646" s="29"/>
      <c r="CZ646" s="29"/>
      <c r="DA646" s="29"/>
      <c r="DB646" s="29"/>
      <c r="DC646" s="29"/>
      <c r="DD646" s="29"/>
      <c r="DE646" s="29"/>
      <c r="DF646" s="29"/>
      <c r="DG646" s="29"/>
      <c r="DH646" s="29"/>
      <c r="DI646" s="29"/>
      <c r="DJ646" s="29"/>
      <c r="DK646" s="29"/>
      <c r="DL646" s="29"/>
      <c r="DM646" s="29"/>
      <c r="DN646" s="29"/>
      <c r="DO646" s="29"/>
      <c r="DP646" s="29"/>
      <c r="DQ646" s="29"/>
      <c r="DR646" s="29"/>
      <c r="DS646" s="29"/>
      <c r="DT646" s="29"/>
      <c r="DU646" s="29"/>
      <c r="DV646" s="29"/>
      <c r="DW646" s="29"/>
      <c r="DX646" s="29"/>
      <c r="DY646" s="29"/>
      <c r="DZ646" s="29"/>
      <c r="EA646" s="29"/>
      <c r="EB646" s="29"/>
      <c r="EC646" s="29"/>
      <c r="ED646" s="29"/>
      <c r="EE646" s="29"/>
      <c r="EF646" s="29"/>
      <c r="EG646" s="29"/>
      <c r="EH646" s="29"/>
      <c r="EI646" s="29"/>
      <c r="EJ646" s="29"/>
      <c r="EK646" s="29"/>
      <c r="EL646" s="29"/>
      <c r="EM646" s="29"/>
      <c r="EN646" s="29"/>
      <c r="EO646" s="29"/>
      <c r="EP646" s="29"/>
      <c r="EQ646" s="29"/>
      <c r="ER646" s="29"/>
      <c r="ES646" s="29"/>
      <c r="ET646" s="29"/>
      <c r="EU646" s="29"/>
      <c r="EV646" s="29"/>
      <c r="EW646" s="29"/>
      <c r="EX646" s="29"/>
      <c r="EY646" s="29"/>
      <c r="EZ646" s="29"/>
      <c r="FA646" s="29"/>
      <c r="FB646" s="29"/>
      <c r="FC646" s="29"/>
      <c r="FD646" s="29"/>
      <c r="FE646" s="29"/>
      <c r="FF646" s="29"/>
      <c r="FG646" s="29"/>
      <c r="FH646" s="29"/>
      <c r="FI646" s="29"/>
      <c r="FJ646" s="29"/>
      <c r="FK646" s="29"/>
      <c r="FL646" s="29"/>
      <c r="FM646" s="29"/>
      <c r="FN646" s="29"/>
      <c r="FO646" s="29"/>
      <c r="FP646" s="29"/>
      <c r="FQ646" s="29"/>
      <c r="FR646" s="29"/>
      <c r="FS646" s="29"/>
      <c r="FT646" s="29"/>
      <c r="FU646" s="29"/>
      <c r="FV646" s="29"/>
      <c r="FW646" s="29"/>
      <c r="FX646" s="29"/>
      <c r="FY646" s="29"/>
      <c r="FZ646" s="29"/>
      <c r="GA646" s="29"/>
      <c r="GB646" s="29"/>
      <c r="GC646" s="29"/>
      <c r="GD646" s="29"/>
      <c r="GE646" s="29"/>
      <c r="GF646" s="29"/>
      <c r="GG646" s="29"/>
      <c r="GH646" s="29"/>
      <c r="GI646" s="29"/>
      <c r="GJ646" s="29"/>
      <c r="GK646" s="29"/>
      <c r="GL646" s="29"/>
      <c r="GM646" s="29"/>
      <c r="GN646" s="29"/>
      <c r="GO646" s="29"/>
      <c r="GP646" s="29"/>
      <c r="GQ646" s="29"/>
      <c r="GR646" s="29"/>
      <c r="GS646" s="29"/>
      <c r="GT646" s="29"/>
      <c r="GU646" s="29"/>
      <c r="GV646" s="29"/>
      <c r="GW646" s="29"/>
      <c r="GX646" s="29"/>
      <c r="GY646" s="29"/>
      <c r="GZ646" s="29"/>
      <c r="HA646" s="29"/>
      <c r="HB646" s="29"/>
      <c r="HC646" s="29"/>
      <c r="HD646" s="29"/>
      <c r="HE646" s="29"/>
      <c r="HF646" s="29"/>
      <c r="HG646" s="29"/>
      <c r="HH646" s="29"/>
      <c r="HI646" s="29"/>
      <c r="HJ646" s="29"/>
      <c r="HK646" s="29"/>
      <c r="HL646" s="29"/>
      <c r="HM646" s="29"/>
      <c r="HN646" s="29"/>
      <c r="HO646" s="29"/>
      <c r="HP646" s="29"/>
      <c r="HQ646" s="29"/>
      <c r="HR646" s="29"/>
      <c r="HS646" s="29"/>
      <c r="HT646" s="29"/>
      <c r="HU646" s="29"/>
      <c r="HV646" s="29"/>
      <c r="HW646" s="29"/>
      <c r="HX646" s="29"/>
      <c r="HY646" s="29"/>
      <c r="HZ646" s="29"/>
      <c r="IA646" s="29"/>
      <c r="IB646" s="29"/>
      <c r="IC646" s="29"/>
      <c r="ID646" s="29"/>
      <c r="IE646" s="29"/>
      <c r="IF646" s="29"/>
      <c r="IG646" s="29"/>
      <c r="IH646" s="29"/>
      <c r="II646" s="29"/>
      <c r="IJ646" s="29"/>
      <c r="IK646" s="29"/>
      <c r="IL646" s="29"/>
      <c r="IM646" s="29"/>
      <c r="IN646" s="29"/>
      <c r="IO646" s="29"/>
      <c r="IP646" s="29"/>
      <c r="IQ646" s="29"/>
      <c r="IR646" s="29"/>
      <c r="IS646" s="29"/>
      <c r="IT646" s="29"/>
      <c r="IU646" s="29"/>
      <c r="IV646" s="29"/>
      <c r="IW646" s="29"/>
      <c r="IX646" s="29"/>
      <c r="IY646" s="29"/>
      <c r="IZ646" s="29"/>
      <c r="JA646" s="29"/>
      <c r="JB646" s="29"/>
      <c r="JC646" s="29"/>
      <c r="JD646" s="29"/>
      <c r="JE646" s="29"/>
      <c r="JF646" s="29"/>
      <c r="JG646" s="29"/>
      <c r="JH646" s="29"/>
      <c r="JI646" s="29"/>
      <c r="JJ646" s="29"/>
      <c r="JK646" s="29"/>
      <c r="JL646" s="29"/>
      <c r="JM646" s="29"/>
      <c r="JN646" s="29"/>
      <c r="JO646" s="29"/>
      <c r="JP646" s="29"/>
      <c r="JQ646" s="29"/>
      <c r="JR646" s="29"/>
      <c r="JS646" s="29"/>
      <c r="JT646" s="29"/>
      <c r="JU646" s="29"/>
      <c r="JV646" s="29"/>
      <c r="JW646" s="29"/>
      <c r="JX646" s="29"/>
      <c r="JY646" s="29"/>
      <c r="JZ646" s="29"/>
      <c r="KA646" s="29"/>
      <c r="KB646" s="29"/>
      <c r="KC646" s="29"/>
      <c r="KD646" s="29"/>
      <c r="KE646" s="29"/>
      <c r="KF646" s="29"/>
      <c r="KG646" s="29"/>
      <c r="KH646" s="29"/>
      <c r="KI646" s="29"/>
      <c r="KJ646" s="29"/>
      <c r="KK646" s="29"/>
      <c r="KL646" s="29"/>
      <c r="KM646" s="29"/>
      <c r="KN646" s="29"/>
      <c r="KO646" s="29"/>
      <c r="KP646" s="29"/>
      <c r="KQ646" s="29"/>
      <c r="KR646" s="29"/>
      <c r="KS646" s="29"/>
      <c r="KT646" s="29"/>
      <c r="KU646" s="29"/>
      <c r="KV646" s="29"/>
      <c r="KW646" s="29"/>
      <c r="KX646" s="29"/>
      <c r="KY646" s="29"/>
      <c r="KZ646" s="29"/>
      <c r="LA646" s="29"/>
      <c r="LB646" s="29"/>
      <c r="LC646" s="29"/>
      <c r="LD646" s="29"/>
      <c r="LE646" s="29"/>
      <c r="LF646" s="29"/>
      <c r="LG646" s="29"/>
      <c r="LH646" s="29"/>
      <c r="LI646" s="29"/>
      <c r="LJ646" s="29"/>
      <c r="LK646" s="29"/>
      <c r="LL646" s="29"/>
      <c r="LM646" s="29"/>
      <c r="LN646" s="29"/>
      <c r="LO646" s="29"/>
      <c r="LP646" s="29"/>
      <c r="LQ646" s="29"/>
      <c r="LR646" s="29"/>
      <c r="LS646" s="29"/>
      <c r="LT646" s="29"/>
      <c r="LU646" s="29"/>
      <c r="LV646" s="29"/>
      <c r="LW646" s="29"/>
      <c r="LX646" s="29"/>
      <c r="LY646" s="29"/>
      <c r="LZ646" s="29"/>
      <c r="MA646" s="29"/>
      <c r="MB646" s="29"/>
      <c r="MC646" s="29"/>
      <c r="MD646" s="29"/>
      <c r="ME646" s="29"/>
      <c r="MF646" s="29"/>
      <c r="MG646" s="29"/>
      <c r="MH646" s="29"/>
      <c r="MI646" s="29"/>
      <c r="MJ646" s="29"/>
      <c r="MK646" s="29"/>
      <c r="ML646" s="29"/>
      <c r="MM646" s="29"/>
      <c r="MN646" s="29"/>
      <c r="MO646" s="29"/>
      <c r="MP646" s="29"/>
      <c r="MQ646" s="29"/>
      <c r="MR646" s="29"/>
      <c r="MS646" s="29"/>
      <c r="MT646" s="29"/>
      <c r="MU646" s="29"/>
      <c r="MV646" s="29"/>
      <c r="MW646" s="29"/>
      <c r="MX646" s="29"/>
      <c r="MY646" s="29"/>
      <c r="MZ646" s="29"/>
      <c r="NA646" s="29"/>
      <c r="NB646" s="29"/>
      <c r="NC646" s="29"/>
      <c r="ND646" s="29"/>
      <c r="NE646" s="29"/>
      <c r="NF646" s="29"/>
      <c r="NG646" s="29"/>
      <c r="NH646" s="29"/>
      <c r="NI646" s="29"/>
      <c r="NJ646" s="29"/>
      <c r="NK646" s="29"/>
      <c r="NL646" s="29"/>
      <c r="NM646" s="29"/>
      <c r="NN646" s="29"/>
      <c r="NO646" s="29"/>
      <c r="NP646" s="29"/>
      <c r="NQ646" s="29"/>
      <c r="NR646" s="29"/>
      <c r="NS646" s="29"/>
      <c r="NT646" s="29"/>
      <c r="NU646" s="29"/>
      <c r="NV646" s="29"/>
      <c r="NW646" s="29"/>
      <c r="NX646" s="29"/>
      <c r="NY646" s="29"/>
      <c r="NZ646" s="29"/>
      <c r="OA646" s="29"/>
      <c r="OB646" s="29"/>
      <c r="OC646" s="29"/>
      <c r="OD646" s="29"/>
      <c r="OE646" s="29"/>
      <c r="OF646" s="29"/>
      <c r="OG646" s="29"/>
      <c r="OH646" s="29"/>
    </row>
    <row r="647" spans="1:398" ht="16.5" customHeight="1">
      <c r="A647" s="12" t="s">
        <v>6557</v>
      </c>
      <c r="B647" s="12"/>
      <c r="C647" s="30"/>
      <c r="D647" s="12"/>
      <c r="E647" s="35" t="s">
        <v>6761</v>
      </c>
      <c r="F647" s="14" t="s">
        <v>1041</v>
      </c>
      <c r="G647" s="14" t="s">
        <v>6762</v>
      </c>
      <c r="H647" s="15" t="s">
        <v>6763</v>
      </c>
      <c r="I647" s="15">
        <v>1</v>
      </c>
      <c r="J647" s="15">
        <v>0</v>
      </c>
      <c r="K647" s="15">
        <v>0</v>
      </c>
      <c r="L647" s="16" t="s">
        <v>6752</v>
      </c>
      <c r="M647" s="16"/>
      <c r="N647" s="16" t="s">
        <v>45</v>
      </c>
      <c r="O647" s="17">
        <v>8760</v>
      </c>
      <c r="P647" s="17">
        <v>0</v>
      </c>
      <c r="Q647" s="17">
        <v>0</v>
      </c>
      <c r="R647" s="18" t="s">
        <v>6566</v>
      </c>
      <c r="S647" s="19">
        <v>60</v>
      </c>
      <c r="T647" s="19">
        <v>110</v>
      </c>
      <c r="U647" s="19">
        <v>4.0909090909090908</v>
      </c>
      <c r="V647" s="19">
        <v>26.888888888888889</v>
      </c>
      <c r="W647" s="20">
        <v>0.45</v>
      </c>
      <c r="X647" s="21">
        <v>3942</v>
      </c>
      <c r="Y647" s="22" t="s">
        <v>33</v>
      </c>
      <c r="Z647" s="14" t="s">
        <v>5838</v>
      </c>
      <c r="AA647" s="24"/>
      <c r="AB647" s="14"/>
      <c r="AC647" s="14"/>
      <c r="AD647" s="25"/>
      <c r="AE647" s="26"/>
      <c r="AF647" s="27"/>
      <c r="AP647" s="29"/>
      <c r="AQ647" s="29"/>
      <c r="AR647" s="29"/>
      <c r="AS647" s="29"/>
      <c r="AT647" s="29"/>
      <c r="AU647" s="29"/>
      <c r="AV647" s="29"/>
      <c r="AW647" s="29"/>
      <c r="AX647" s="29"/>
      <c r="AY647" s="29"/>
      <c r="AZ647" s="29"/>
      <c r="BA647" s="29"/>
      <c r="BB647" s="29"/>
      <c r="BC647" s="29"/>
      <c r="BD647" s="29"/>
      <c r="BE647" s="29"/>
      <c r="BF647" s="29"/>
      <c r="BG647" s="29"/>
      <c r="BH647" s="29"/>
      <c r="BI647" s="29"/>
      <c r="BJ647" s="29"/>
      <c r="BK647" s="29"/>
      <c r="BL647" s="29"/>
      <c r="BM647" s="29"/>
      <c r="BN647" s="29"/>
      <c r="BO647" s="29"/>
      <c r="BP647" s="29"/>
      <c r="BQ647" s="29"/>
      <c r="BR647" s="29"/>
      <c r="BS647" s="29"/>
      <c r="BT647" s="29"/>
      <c r="BU647" s="29"/>
      <c r="BV647" s="29"/>
      <c r="BW647" s="29"/>
      <c r="BX647" s="29"/>
      <c r="BY647" s="29"/>
      <c r="BZ647" s="29"/>
      <c r="CA647" s="29"/>
      <c r="CB647" s="29"/>
      <c r="CC647" s="29"/>
      <c r="CD647" s="29"/>
      <c r="CE647" s="29"/>
      <c r="CF647" s="29"/>
      <c r="CG647" s="29"/>
      <c r="CH647" s="29"/>
      <c r="CI647" s="29"/>
      <c r="CJ647" s="29"/>
      <c r="CK647" s="29"/>
      <c r="CL647" s="29"/>
      <c r="CM647" s="29"/>
      <c r="CN647" s="29"/>
      <c r="CO647" s="29"/>
      <c r="CP647" s="29"/>
      <c r="CQ647" s="29"/>
      <c r="CR647" s="29"/>
      <c r="CS647" s="29"/>
      <c r="CT647" s="29"/>
      <c r="CU647" s="29"/>
      <c r="CV647" s="29"/>
      <c r="CW647" s="29"/>
      <c r="CX647" s="29"/>
      <c r="CY647" s="29"/>
      <c r="CZ647" s="29"/>
      <c r="DA647" s="29"/>
      <c r="DB647" s="29"/>
      <c r="DC647" s="29"/>
      <c r="DD647" s="29"/>
      <c r="DE647" s="29"/>
      <c r="DF647" s="29"/>
      <c r="DG647" s="29"/>
      <c r="DH647" s="29"/>
      <c r="DI647" s="29"/>
      <c r="DJ647" s="29"/>
      <c r="DK647" s="29"/>
      <c r="DL647" s="29"/>
      <c r="DM647" s="29"/>
      <c r="DN647" s="29"/>
      <c r="DO647" s="29"/>
      <c r="DP647" s="29"/>
      <c r="DQ647" s="29"/>
      <c r="DR647" s="29"/>
      <c r="DS647" s="29"/>
      <c r="DT647" s="29"/>
      <c r="DU647" s="29"/>
      <c r="DV647" s="29"/>
      <c r="DW647" s="29"/>
      <c r="DX647" s="29"/>
      <c r="DY647" s="29"/>
      <c r="DZ647" s="29"/>
      <c r="EA647" s="29"/>
      <c r="EB647" s="29"/>
      <c r="EC647" s="29"/>
      <c r="ED647" s="29"/>
      <c r="EE647" s="29"/>
      <c r="EF647" s="29"/>
      <c r="EG647" s="29"/>
      <c r="EH647" s="29"/>
      <c r="EI647" s="29"/>
      <c r="EJ647" s="29"/>
      <c r="EK647" s="29"/>
      <c r="EL647" s="29"/>
      <c r="EM647" s="29"/>
      <c r="EN647" s="29"/>
      <c r="EO647" s="29"/>
      <c r="EP647" s="29"/>
      <c r="EQ647" s="29"/>
      <c r="ER647" s="29"/>
      <c r="ES647" s="29"/>
      <c r="ET647" s="29"/>
      <c r="EU647" s="29"/>
      <c r="EV647" s="29"/>
      <c r="EW647" s="29"/>
      <c r="EX647" s="29"/>
      <c r="EY647" s="29"/>
      <c r="EZ647" s="29"/>
      <c r="FA647" s="29"/>
      <c r="FB647" s="29"/>
      <c r="FC647" s="29"/>
      <c r="FD647" s="29"/>
      <c r="FE647" s="29"/>
      <c r="FF647" s="29"/>
      <c r="FG647" s="29"/>
      <c r="FH647" s="29"/>
      <c r="FI647" s="29"/>
      <c r="FJ647" s="29"/>
      <c r="FK647" s="29"/>
      <c r="FL647" s="29"/>
      <c r="FM647" s="29"/>
      <c r="FN647" s="29"/>
      <c r="FO647" s="29"/>
      <c r="FP647" s="29"/>
      <c r="FQ647" s="29"/>
      <c r="FR647" s="29"/>
      <c r="FS647" s="29"/>
      <c r="FT647" s="29"/>
      <c r="FU647" s="29"/>
      <c r="FV647" s="29"/>
      <c r="FW647" s="29"/>
      <c r="FX647" s="29"/>
      <c r="FY647" s="29"/>
      <c r="FZ647" s="29"/>
      <c r="GA647" s="29"/>
      <c r="GB647" s="29"/>
      <c r="GC647" s="29"/>
      <c r="GD647" s="29"/>
      <c r="GE647" s="29"/>
      <c r="GF647" s="29"/>
      <c r="GG647" s="29"/>
      <c r="GH647" s="29"/>
      <c r="GI647" s="29"/>
      <c r="GJ647" s="29"/>
      <c r="GK647" s="29"/>
      <c r="GL647" s="29"/>
      <c r="GM647" s="29"/>
      <c r="GN647" s="29"/>
      <c r="GO647" s="29"/>
      <c r="GP647" s="29"/>
      <c r="GQ647" s="29"/>
      <c r="GR647" s="29"/>
      <c r="GS647" s="29"/>
      <c r="GT647" s="29"/>
      <c r="GU647" s="29"/>
      <c r="GV647" s="29"/>
      <c r="GW647" s="29"/>
      <c r="GX647" s="29"/>
      <c r="GY647" s="29"/>
      <c r="GZ647" s="29"/>
      <c r="HA647" s="29"/>
      <c r="HB647" s="29"/>
      <c r="HC647" s="29"/>
      <c r="HD647" s="29"/>
      <c r="HE647" s="29"/>
      <c r="HF647" s="29"/>
      <c r="HG647" s="29"/>
      <c r="HH647" s="29"/>
      <c r="HI647" s="29"/>
      <c r="HJ647" s="29"/>
      <c r="HK647" s="29"/>
      <c r="HL647" s="29"/>
      <c r="HM647" s="29"/>
      <c r="HN647" s="29"/>
      <c r="HO647" s="29"/>
      <c r="HP647" s="29"/>
      <c r="HQ647" s="29"/>
      <c r="HR647" s="29"/>
      <c r="HS647" s="29"/>
      <c r="HT647" s="29"/>
      <c r="HU647" s="29"/>
      <c r="HV647" s="29"/>
      <c r="HW647" s="29"/>
      <c r="HX647" s="29"/>
      <c r="HY647" s="29"/>
      <c r="HZ647" s="29"/>
      <c r="IA647" s="29"/>
      <c r="IB647" s="29"/>
      <c r="IC647" s="29"/>
      <c r="ID647" s="29"/>
      <c r="IE647" s="29"/>
      <c r="IF647" s="29"/>
      <c r="IG647" s="29"/>
      <c r="IH647" s="29"/>
      <c r="II647" s="29"/>
      <c r="IJ647" s="29"/>
      <c r="IK647" s="29"/>
      <c r="IL647" s="29"/>
      <c r="IM647" s="29"/>
      <c r="IN647" s="29"/>
      <c r="IO647" s="29"/>
      <c r="IP647" s="29"/>
      <c r="IQ647" s="29"/>
      <c r="IR647" s="29"/>
      <c r="IS647" s="29"/>
      <c r="IT647" s="29"/>
      <c r="IU647" s="29"/>
      <c r="IV647" s="29"/>
      <c r="IW647" s="29"/>
      <c r="IX647" s="29"/>
      <c r="IY647" s="29"/>
      <c r="IZ647" s="29"/>
      <c r="JA647" s="29"/>
      <c r="JB647" s="29"/>
      <c r="JC647" s="29"/>
      <c r="JD647" s="29"/>
      <c r="JE647" s="29"/>
      <c r="JF647" s="29"/>
      <c r="JG647" s="29"/>
      <c r="JH647" s="29"/>
      <c r="JI647" s="29"/>
      <c r="JJ647" s="29"/>
      <c r="JK647" s="29"/>
      <c r="JL647" s="29"/>
      <c r="JM647" s="29"/>
      <c r="JN647" s="29"/>
      <c r="JO647" s="29"/>
      <c r="JP647" s="29"/>
      <c r="JQ647" s="29"/>
      <c r="JR647" s="29"/>
      <c r="JS647" s="29"/>
      <c r="JT647" s="29"/>
      <c r="JU647" s="29"/>
      <c r="JV647" s="29"/>
      <c r="JW647" s="29"/>
      <c r="JX647" s="29"/>
      <c r="JY647" s="29"/>
      <c r="JZ647" s="29"/>
      <c r="KA647" s="29"/>
      <c r="KB647" s="29"/>
      <c r="KC647" s="29"/>
      <c r="KD647" s="29"/>
      <c r="KE647" s="29"/>
      <c r="KF647" s="29"/>
      <c r="KG647" s="29"/>
      <c r="KH647" s="29"/>
      <c r="KI647" s="29"/>
      <c r="KJ647" s="29"/>
      <c r="KK647" s="29"/>
      <c r="KL647" s="29"/>
      <c r="KM647" s="29"/>
      <c r="KN647" s="29"/>
      <c r="KO647" s="29"/>
      <c r="KP647" s="29"/>
      <c r="KQ647" s="29"/>
      <c r="KR647" s="29"/>
      <c r="KS647" s="29"/>
      <c r="KT647" s="29"/>
      <c r="KU647" s="29"/>
      <c r="KV647" s="29"/>
      <c r="KW647" s="29"/>
      <c r="KX647" s="29"/>
      <c r="KY647" s="29"/>
      <c r="KZ647" s="29"/>
      <c r="LA647" s="29"/>
      <c r="LB647" s="29"/>
      <c r="LC647" s="29"/>
      <c r="LD647" s="29"/>
      <c r="LE647" s="29"/>
      <c r="LF647" s="29"/>
      <c r="LG647" s="29"/>
      <c r="LH647" s="29"/>
      <c r="LI647" s="29"/>
      <c r="LJ647" s="29"/>
      <c r="LK647" s="29"/>
      <c r="LL647" s="29"/>
      <c r="LM647" s="29"/>
      <c r="LN647" s="29"/>
      <c r="LO647" s="29"/>
      <c r="LP647" s="29"/>
      <c r="LQ647" s="29"/>
      <c r="LR647" s="29"/>
      <c r="LS647" s="29"/>
      <c r="LT647" s="29"/>
      <c r="LU647" s="29"/>
      <c r="LV647" s="29"/>
      <c r="LW647" s="29"/>
      <c r="LX647" s="29"/>
      <c r="LY647" s="29"/>
      <c r="LZ647" s="29"/>
      <c r="MA647" s="29"/>
      <c r="MB647" s="29"/>
      <c r="MC647" s="29"/>
      <c r="MD647" s="29"/>
      <c r="ME647" s="29"/>
      <c r="MF647" s="29"/>
      <c r="MG647" s="29"/>
      <c r="MH647" s="29"/>
      <c r="MI647" s="29"/>
      <c r="MJ647" s="29"/>
      <c r="MK647" s="29"/>
      <c r="ML647" s="29"/>
      <c r="MM647" s="29"/>
      <c r="MN647" s="29"/>
      <c r="MO647" s="29"/>
      <c r="MP647" s="29"/>
      <c r="MQ647" s="29"/>
      <c r="MR647" s="29"/>
      <c r="MS647" s="29"/>
      <c r="MT647" s="29"/>
      <c r="MU647" s="29"/>
      <c r="MV647" s="29"/>
      <c r="MW647" s="29"/>
      <c r="MX647" s="29"/>
      <c r="MY647" s="29"/>
      <c r="MZ647" s="29"/>
      <c r="NA647" s="29"/>
      <c r="NB647" s="29"/>
      <c r="NC647" s="29"/>
      <c r="ND647" s="29"/>
      <c r="NE647" s="29"/>
      <c r="NF647" s="29"/>
      <c r="NG647" s="29"/>
      <c r="NH647" s="29"/>
      <c r="NI647" s="29"/>
      <c r="NJ647" s="29"/>
      <c r="NK647" s="29"/>
      <c r="NL647" s="29"/>
      <c r="NM647" s="29"/>
      <c r="NN647" s="29"/>
      <c r="NO647" s="29"/>
      <c r="NP647" s="29"/>
      <c r="NQ647" s="29"/>
      <c r="NR647" s="29"/>
      <c r="NS647" s="29"/>
      <c r="NT647" s="29"/>
      <c r="NU647" s="29"/>
      <c r="NV647" s="29"/>
      <c r="NW647" s="29"/>
      <c r="NX647" s="29"/>
      <c r="NY647" s="29"/>
      <c r="NZ647" s="29"/>
      <c r="OA647" s="29"/>
      <c r="OB647" s="29"/>
      <c r="OC647" s="29"/>
      <c r="OD647" s="29"/>
      <c r="OE647" s="29"/>
      <c r="OF647" s="29"/>
      <c r="OG647" s="29"/>
      <c r="OH647" s="29"/>
    </row>
    <row r="648" spans="1:398" ht="16.5" customHeight="1">
      <c r="A648" s="12" t="s">
        <v>6557</v>
      </c>
      <c r="B648" s="12"/>
      <c r="C648" s="30"/>
      <c r="D648" s="12"/>
      <c r="E648" s="35" t="s">
        <v>2728</v>
      </c>
      <c r="F648" s="14" t="s">
        <v>125</v>
      </c>
      <c r="G648" s="14" t="s">
        <v>6567</v>
      </c>
      <c r="H648" s="15" t="s">
        <v>6568</v>
      </c>
      <c r="I648" s="15">
        <v>1</v>
      </c>
      <c r="J648" s="15">
        <v>0</v>
      </c>
      <c r="K648" s="15">
        <v>0</v>
      </c>
      <c r="L648" s="16" t="s">
        <v>4186</v>
      </c>
      <c r="M648" s="16"/>
      <c r="N648" s="16" t="s">
        <v>2626</v>
      </c>
      <c r="O648" s="17">
        <v>8760</v>
      </c>
      <c r="P648" s="17">
        <v>0</v>
      </c>
      <c r="Q648" s="17">
        <v>0</v>
      </c>
      <c r="R648" s="18" t="s">
        <v>6566</v>
      </c>
      <c r="S648" s="19" t="s">
        <v>89</v>
      </c>
      <c r="T648" s="19">
        <v>110</v>
      </c>
      <c r="U648" s="19">
        <v>5</v>
      </c>
      <c r="V648" s="19">
        <v>22</v>
      </c>
      <c r="W648" s="20">
        <v>0.55000000000000004</v>
      </c>
      <c r="X648" s="21">
        <v>4818</v>
      </c>
      <c r="Y648" s="22" t="s">
        <v>33</v>
      </c>
      <c r="Z648" s="14" t="s">
        <v>5838</v>
      </c>
      <c r="AA648" s="24"/>
      <c r="AB648" s="14"/>
      <c r="AC648" s="14"/>
      <c r="AD648" s="25"/>
      <c r="AE648" s="26"/>
      <c r="AF648" s="27"/>
      <c r="AP648" s="29"/>
      <c r="AQ648" s="29"/>
      <c r="AR648" s="29"/>
      <c r="AS648" s="29"/>
      <c r="AT648" s="29"/>
      <c r="AU648" s="29"/>
      <c r="AV648" s="29"/>
      <c r="AW648" s="29"/>
      <c r="AX648" s="29"/>
      <c r="AY648" s="29"/>
      <c r="AZ648" s="29"/>
      <c r="BA648" s="29"/>
      <c r="BB648" s="29"/>
      <c r="BC648" s="29"/>
      <c r="BD648" s="29"/>
      <c r="BE648" s="29"/>
      <c r="BF648" s="29"/>
      <c r="BG648" s="29"/>
      <c r="BH648" s="29"/>
      <c r="BI648" s="29"/>
      <c r="BJ648" s="29"/>
      <c r="BK648" s="29"/>
      <c r="BL648" s="29"/>
      <c r="BM648" s="29"/>
      <c r="BN648" s="29"/>
      <c r="BO648" s="29"/>
      <c r="BP648" s="29"/>
      <c r="BQ648" s="29"/>
      <c r="BR648" s="29"/>
      <c r="BS648" s="29"/>
      <c r="BT648" s="29"/>
      <c r="BU648" s="29"/>
      <c r="BV648" s="29"/>
      <c r="BW648" s="29"/>
      <c r="BX648" s="29"/>
      <c r="BY648" s="29"/>
      <c r="BZ648" s="29"/>
      <c r="CA648" s="29"/>
      <c r="CB648" s="29"/>
      <c r="CC648" s="29"/>
      <c r="CD648" s="29"/>
      <c r="CE648" s="29"/>
      <c r="CF648" s="29"/>
      <c r="CG648" s="29"/>
      <c r="CH648" s="29"/>
      <c r="CI648" s="29"/>
      <c r="CJ648" s="29"/>
      <c r="CK648" s="29"/>
      <c r="CL648" s="29"/>
      <c r="CM648" s="29"/>
      <c r="CN648" s="29"/>
      <c r="CO648" s="29"/>
      <c r="CP648" s="29"/>
      <c r="CQ648" s="29"/>
      <c r="CR648" s="29"/>
      <c r="CS648" s="29"/>
      <c r="CT648" s="29"/>
      <c r="CU648" s="29"/>
      <c r="CV648" s="29"/>
      <c r="CW648" s="29"/>
      <c r="CX648" s="29"/>
      <c r="CY648" s="29"/>
      <c r="CZ648" s="29"/>
      <c r="DA648" s="29"/>
      <c r="DB648" s="29"/>
      <c r="DC648" s="29"/>
      <c r="DD648" s="29"/>
      <c r="DE648" s="29"/>
      <c r="DF648" s="29"/>
      <c r="DG648" s="29"/>
      <c r="DH648" s="29"/>
      <c r="DI648" s="29"/>
      <c r="DJ648" s="29"/>
      <c r="DK648" s="29"/>
      <c r="DL648" s="29"/>
      <c r="DM648" s="29"/>
      <c r="DN648" s="29"/>
      <c r="DO648" s="29"/>
      <c r="DP648" s="29"/>
      <c r="DQ648" s="29"/>
      <c r="DR648" s="29"/>
      <c r="DS648" s="29"/>
      <c r="DT648" s="29"/>
      <c r="DU648" s="29"/>
      <c r="DV648" s="29"/>
      <c r="DW648" s="29"/>
      <c r="DX648" s="29"/>
      <c r="DY648" s="29"/>
      <c r="DZ648" s="29"/>
      <c r="EA648" s="29"/>
      <c r="EB648" s="29"/>
      <c r="EC648" s="29"/>
      <c r="ED648" s="29"/>
      <c r="EE648" s="29"/>
      <c r="EF648" s="29"/>
      <c r="EG648" s="29"/>
      <c r="EH648" s="29"/>
      <c r="EI648" s="29"/>
      <c r="EJ648" s="29"/>
      <c r="EK648" s="29"/>
      <c r="EL648" s="29"/>
      <c r="EM648" s="29"/>
      <c r="EN648" s="29"/>
      <c r="EO648" s="29"/>
      <c r="EP648" s="29"/>
      <c r="EQ648" s="29"/>
      <c r="ER648" s="29"/>
      <c r="ES648" s="29"/>
      <c r="ET648" s="29"/>
      <c r="EU648" s="29"/>
      <c r="EV648" s="29"/>
      <c r="EW648" s="29"/>
      <c r="EX648" s="29"/>
      <c r="EY648" s="29"/>
      <c r="EZ648" s="29"/>
      <c r="FA648" s="29"/>
      <c r="FB648" s="29"/>
      <c r="FC648" s="29"/>
      <c r="FD648" s="29"/>
      <c r="FE648" s="29"/>
      <c r="FF648" s="29"/>
      <c r="FG648" s="29"/>
      <c r="FH648" s="29"/>
      <c r="FI648" s="29"/>
      <c r="FJ648" s="29"/>
      <c r="FK648" s="29"/>
      <c r="FL648" s="29"/>
      <c r="FM648" s="29"/>
      <c r="FN648" s="29"/>
      <c r="FO648" s="29"/>
      <c r="FP648" s="29"/>
      <c r="FQ648" s="29"/>
      <c r="FR648" s="29"/>
      <c r="FS648" s="29"/>
      <c r="FT648" s="29"/>
      <c r="FU648" s="29"/>
      <c r="FV648" s="29"/>
      <c r="FW648" s="29"/>
      <c r="FX648" s="29"/>
      <c r="FY648" s="29"/>
      <c r="FZ648" s="29"/>
      <c r="GA648" s="29"/>
      <c r="GB648" s="29"/>
      <c r="GC648" s="29"/>
      <c r="GD648" s="29"/>
      <c r="GE648" s="29"/>
      <c r="GF648" s="29"/>
      <c r="GG648" s="29"/>
      <c r="GH648" s="29"/>
      <c r="GI648" s="29"/>
      <c r="GJ648" s="29"/>
      <c r="GK648" s="29"/>
      <c r="GL648" s="29"/>
      <c r="GM648" s="29"/>
      <c r="GN648" s="29"/>
      <c r="GO648" s="29"/>
      <c r="GP648" s="29"/>
      <c r="GQ648" s="29"/>
      <c r="GR648" s="29"/>
      <c r="GS648" s="29"/>
      <c r="GT648" s="29"/>
      <c r="GU648" s="29"/>
      <c r="GV648" s="29"/>
      <c r="GW648" s="29"/>
      <c r="GX648" s="29"/>
      <c r="GY648" s="29"/>
      <c r="GZ648" s="29"/>
      <c r="HA648" s="29"/>
      <c r="HB648" s="29"/>
      <c r="HC648" s="29"/>
      <c r="HD648" s="29"/>
      <c r="HE648" s="29"/>
      <c r="HF648" s="29"/>
      <c r="HG648" s="29"/>
      <c r="HH648" s="29"/>
      <c r="HI648" s="29"/>
      <c r="HJ648" s="29"/>
      <c r="HK648" s="29"/>
      <c r="HL648" s="29"/>
      <c r="HM648" s="29"/>
      <c r="HN648" s="29"/>
      <c r="HO648" s="29"/>
      <c r="HP648" s="29"/>
      <c r="HQ648" s="29"/>
      <c r="HR648" s="29"/>
      <c r="HS648" s="29"/>
      <c r="HT648" s="29"/>
      <c r="HU648" s="29"/>
      <c r="HV648" s="29"/>
      <c r="HW648" s="29"/>
      <c r="HX648" s="29"/>
      <c r="HY648" s="29"/>
      <c r="HZ648" s="29"/>
      <c r="IA648" s="29"/>
      <c r="IB648" s="29"/>
      <c r="IC648" s="29"/>
      <c r="ID648" s="29"/>
      <c r="IE648" s="29"/>
      <c r="IF648" s="29"/>
      <c r="IG648" s="29"/>
      <c r="IH648" s="29"/>
      <c r="II648" s="29"/>
      <c r="IJ648" s="29"/>
      <c r="IK648" s="29"/>
      <c r="IL648" s="29"/>
      <c r="IM648" s="29"/>
      <c r="IN648" s="29"/>
      <c r="IO648" s="29"/>
      <c r="IP648" s="29"/>
      <c r="IQ648" s="29"/>
      <c r="IR648" s="29"/>
      <c r="IS648" s="29"/>
      <c r="IT648" s="29"/>
      <c r="IU648" s="29"/>
      <c r="IV648" s="29"/>
      <c r="IW648" s="29"/>
      <c r="IX648" s="29"/>
      <c r="IY648" s="29"/>
      <c r="IZ648" s="29"/>
      <c r="JA648" s="29"/>
      <c r="JB648" s="29"/>
      <c r="JC648" s="29"/>
      <c r="JD648" s="29"/>
      <c r="JE648" s="29"/>
      <c r="JF648" s="29"/>
      <c r="JG648" s="29"/>
      <c r="JH648" s="29"/>
      <c r="JI648" s="29"/>
      <c r="JJ648" s="29"/>
      <c r="JK648" s="29"/>
      <c r="JL648" s="29"/>
      <c r="JM648" s="29"/>
      <c r="JN648" s="29"/>
      <c r="JO648" s="29"/>
      <c r="JP648" s="29"/>
      <c r="JQ648" s="29"/>
      <c r="JR648" s="29"/>
      <c r="JS648" s="29"/>
      <c r="JT648" s="29"/>
      <c r="JU648" s="29"/>
      <c r="JV648" s="29"/>
      <c r="JW648" s="29"/>
      <c r="JX648" s="29"/>
      <c r="JY648" s="29"/>
      <c r="JZ648" s="29"/>
      <c r="KA648" s="29"/>
      <c r="KB648" s="29"/>
      <c r="KC648" s="29"/>
      <c r="KD648" s="29"/>
      <c r="KE648" s="29"/>
      <c r="KF648" s="29"/>
      <c r="KG648" s="29"/>
      <c r="KH648" s="29"/>
      <c r="KI648" s="29"/>
      <c r="KJ648" s="29"/>
      <c r="KK648" s="29"/>
      <c r="KL648" s="29"/>
      <c r="KM648" s="29"/>
      <c r="KN648" s="29"/>
      <c r="KO648" s="29"/>
      <c r="KP648" s="29"/>
      <c r="KQ648" s="29"/>
      <c r="KR648" s="29"/>
      <c r="KS648" s="29"/>
      <c r="KT648" s="29"/>
      <c r="KU648" s="29"/>
      <c r="KV648" s="29"/>
      <c r="KW648" s="29"/>
      <c r="KX648" s="29"/>
      <c r="KY648" s="29"/>
      <c r="KZ648" s="29"/>
      <c r="LA648" s="29"/>
      <c r="LB648" s="29"/>
      <c r="LC648" s="29"/>
      <c r="LD648" s="29"/>
      <c r="LE648" s="29"/>
      <c r="LF648" s="29"/>
      <c r="LG648" s="29"/>
      <c r="LH648" s="29"/>
      <c r="LI648" s="29"/>
      <c r="LJ648" s="29"/>
      <c r="LK648" s="29"/>
      <c r="LL648" s="29"/>
      <c r="LM648" s="29"/>
      <c r="LN648" s="29"/>
      <c r="LO648" s="29"/>
      <c r="LP648" s="29"/>
      <c r="LQ648" s="29"/>
      <c r="LR648" s="29"/>
      <c r="LS648" s="29"/>
      <c r="LT648" s="29"/>
      <c r="LU648" s="29"/>
      <c r="LV648" s="29"/>
      <c r="LW648" s="29"/>
      <c r="LX648" s="29"/>
      <c r="LY648" s="29"/>
      <c r="LZ648" s="29"/>
      <c r="MA648" s="29"/>
      <c r="MB648" s="29"/>
      <c r="MC648" s="29"/>
      <c r="MD648" s="29"/>
      <c r="ME648" s="29"/>
      <c r="MF648" s="29"/>
      <c r="MG648" s="29"/>
      <c r="MH648" s="29"/>
      <c r="MI648" s="29"/>
      <c r="MJ648" s="29"/>
      <c r="MK648" s="29"/>
      <c r="ML648" s="29"/>
      <c r="MM648" s="29"/>
      <c r="MN648" s="29"/>
      <c r="MO648" s="29"/>
      <c r="MP648" s="29"/>
      <c r="MQ648" s="29"/>
      <c r="MR648" s="29"/>
      <c r="MS648" s="29"/>
      <c r="MT648" s="29"/>
      <c r="MU648" s="29"/>
      <c r="MV648" s="29"/>
      <c r="MW648" s="29"/>
      <c r="MX648" s="29"/>
      <c r="MY648" s="29"/>
      <c r="MZ648" s="29"/>
      <c r="NA648" s="29"/>
      <c r="NB648" s="29"/>
      <c r="NC648" s="29"/>
      <c r="ND648" s="29"/>
      <c r="NE648" s="29"/>
      <c r="NF648" s="29"/>
      <c r="NG648" s="29"/>
      <c r="NH648" s="29"/>
      <c r="NI648" s="29"/>
      <c r="NJ648" s="29"/>
      <c r="NK648" s="29"/>
      <c r="NL648" s="29"/>
      <c r="NM648" s="29"/>
      <c r="NN648" s="29"/>
      <c r="NO648" s="29"/>
      <c r="NP648" s="29"/>
      <c r="NQ648" s="29"/>
      <c r="NR648" s="29"/>
      <c r="NS648" s="29"/>
      <c r="NT648" s="29"/>
      <c r="NU648" s="29"/>
      <c r="NV648" s="29"/>
      <c r="NW648" s="29"/>
      <c r="NX648" s="29"/>
      <c r="NY648" s="29"/>
      <c r="NZ648" s="29"/>
      <c r="OA648" s="29"/>
      <c r="OB648" s="29"/>
      <c r="OC648" s="29"/>
      <c r="OD648" s="29"/>
      <c r="OE648" s="29"/>
      <c r="OF648" s="29"/>
      <c r="OG648" s="29"/>
      <c r="OH648" s="29"/>
    </row>
    <row r="649" spans="1:398" ht="16.5" customHeight="1">
      <c r="A649" s="30" t="s">
        <v>2485</v>
      </c>
      <c r="B649" s="30"/>
      <c r="C649" s="368"/>
      <c r="D649" s="30"/>
      <c r="E649" s="90" t="s">
        <v>2489</v>
      </c>
      <c r="F649" s="90" t="s">
        <v>2490</v>
      </c>
      <c r="G649" s="90" t="s">
        <v>2491</v>
      </c>
      <c r="H649" s="91">
        <v>2016</v>
      </c>
      <c r="I649" s="92">
        <v>32</v>
      </c>
      <c r="J649" s="92">
        <v>0</v>
      </c>
      <c r="K649" s="92">
        <v>0</v>
      </c>
      <c r="L649" s="93" t="s">
        <v>2486</v>
      </c>
      <c r="M649" s="93"/>
      <c r="N649" s="93" t="s">
        <v>75</v>
      </c>
      <c r="O649" s="94">
        <v>2920</v>
      </c>
      <c r="P649" s="94">
        <v>0</v>
      </c>
      <c r="Q649" s="94">
        <v>0</v>
      </c>
      <c r="R649" s="95" t="s">
        <v>33</v>
      </c>
      <c r="S649" s="96" t="s">
        <v>89</v>
      </c>
      <c r="T649" s="96">
        <v>110</v>
      </c>
      <c r="U649" s="96">
        <v>0.08</v>
      </c>
      <c r="V649" s="96">
        <v>0</v>
      </c>
      <c r="W649" s="97">
        <v>8.9999999999999993E-3</v>
      </c>
      <c r="X649" s="21">
        <v>840.95999999999992</v>
      </c>
      <c r="Y649" s="78" t="s">
        <v>33</v>
      </c>
      <c r="Z649" s="86" t="s">
        <v>7856</v>
      </c>
      <c r="AA649" s="24" t="s">
        <v>67</v>
      </c>
      <c r="AB649" s="14" t="s">
        <v>67</v>
      </c>
      <c r="AC649" s="14" t="s">
        <v>67</v>
      </c>
      <c r="AD649" s="25"/>
      <c r="AE649" s="26"/>
      <c r="AF649" s="27"/>
      <c r="AG649" s="29"/>
      <c r="AH649" s="29"/>
      <c r="AI649" s="29"/>
      <c r="AJ649" s="29"/>
      <c r="AK649" s="29"/>
      <c r="AL649" s="29"/>
      <c r="AM649" s="29"/>
      <c r="AN649" s="29"/>
      <c r="AO649" s="29"/>
      <c r="AP649" s="29"/>
      <c r="AQ649" s="29"/>
      <c r="AR649" s="29"/>
      <c r="AS649" s="29"/>
      <c r="AT649" s="29"/>
      <c r="AU649" s="29"/>
      <c r="AV649" s="29"/>
      <c r="AW649" s="29"/>
      <c r="AX649" s="29"/>
      <c r="AY649" s="29"/>
      <c r="AZ649" s="29"/>
      <c r="BA649" s="29"/>
      <c r="BB649" s="29"/>
      <c r="BC649" s="29"/>
      <c r="BD649" s="29"/>
      <c r="BE649" s="29"/>
      <c r="BF649" s="29"/>
      <c r="BG649" s="29"/>
      <c r="BH649" s="29"/>
      <c r="BI649" s="29"/>
      <c r="BJ649" s="29"/>
      <c r="BK649" s="29"/>
      <c r="BL649" s="29"/>
      <c r="BM649" s="29"/>
      <c r="BN649" s="29"/>
      <c r="BO649" s="29"/>
      <c r="BP649" s="29"/>
      <c r="BQ649" s="29"/>
      <c r="BR649" s="29"/>
      <c r="BS649" s="29"/>
      <c r="BT649" s="29"/>
      <c r="BU649" s="29"/>
      <c r="BV649" s="29"/>
      <c r="BW649" s="29"/>
      <c r="BX649" s="29"/>
      <c r="BY649" s="29"/>
      <c r="BZ649" s="29"/>
      <c r="CA649" s="29"/>
      <c r="CB649" s="29"/>
      <c r="CC649" s="29"/>
      <c r="CD649" s="29"/>
      <c r="CE649" s="29"/>
      <c r="CF649" s="29"/>
      <c r="CG649" s="29"/>
      <c r="CH649" s="29"/>
      <c r="CI649" s="29"/>
      <c r="CJ649" s="29"/>
      <c r="CK649" s="29"/>
      <c r="CL649" s="29"/>
      <c r="CM649" s="29"/>
      <c r="CN649" s="29"/>
      <c r="CO649" s="29"/>
      <c r="CP649" s="29"/>
      <c r="CQ649" s="29"/>
      <c r="CR649" s="29"/>
      <c r="CS649" s="29"/>
      <c r="CT649" s="29"/>
      <c r="CU649" s="29"/>
      <c r="CV649" s="29"/>
      <c r="CW649" s="29"/>
      <c r="CX649" s="29"/>
      <c r="CY649" s="29"/>
      <c r="CZ649" s="29"/>
      <c r="DA649" s="29"/>
      <c r="DB649" s="29"/>
      <c r="DC649" s="29"/>
      <c r="DD649" s="29"/>
      <c r="DE649" s="29"/>
      <c r="DF649" s="29"/>
      <c r="DG649" s="29"/>
      <c r="DH649" s="29"/>
      <c r="DI649" s="29"/>
      <c r="DJ649" s="29"/>
      <c r="DK649" s="29"/>
      <c r="DL649" s="29"/>
      <c r="DM649" s="29"/>
      <c r="DN649" s="29"/>
      <c r="DO649" s="29"/>
      <c r="DP649" s="29"/>
      <c r="DQ649" s="29"/>
      <c r="DR649" s="29"/>
      <c r="DS649" s="29"/>
      <c r="DT649" s="29"/>
      <c r="DU649" s="29"/>
      <c r="DV649" s="29"/>
      <c r="DW649" s="29"/>
      <c r="DX649" s="29"/>
      <c r="DY649" s="29"/>
      <c r="DZ649" s="29"/>
      <c r="EA649" s="29"/>
      <c r="EB649" s="29"/>
      <c r="EC649" s="29"/>
      <c r="ED649" s="29"/>
      <c r="EE649" s="29"/>
      <c r="EF649" s="29"/>
      <c r="EG649" s="29"/>
      <c r="EH649" s="29"/>
      <c r="EI649" s="29"/>
      <c r="EJ649" s="29"/>
      <c r="EK649" s="29"/>
      <c r="EL649" s="29"/>
      <c r="EM649" s="29"/>
      <c r="EN649" s="29"/>
      <c r="EO649" s="29"/>
      <c r="EP649" s="29"/>
      <c r="EQ649" s="29"/>
      <c r="ER649" s="29"/>
      <c r="ES649" s="29"/>
      <c r="ET649" s="29"/>
      <c r="EU649" s="29"/>
      <c r="EV649" s="29"/>
      <c r="EW649" s="29"/>
      <c r="EX649" s="29"/>
      <c r="EY649" s="29"/>
      <c r="EZ649" s="29"/>
      <c r="FA649" s="29"/>
      <c r="FB649" s="29"/>
      <c r="FC649" s="29"/>
      <c r="FD649" s="29"/>
      <c r="FE649" s="29"/>
      <c r="FF649" s="29"/>
      <c r="FG649" s="29"/>
      <c r="FH649" s="29"/>
      <c r="FI649" s="29"/>
      <c r="FJ649" s="29"/>
      <c r="FK649" s="29"/>
      <c r="FL649" s="29"/>
      <c r="FM649" s="29"/>
      <c r="FN649" s="29"/>
      <c r="FO649" s="29"/>
      <c r="FP649" s="29"/>
      <c r="FQ649" s="29"/>
      <c r="FR649" s="29"/>
      <c r="FS649" s="29"/>
      <c r="FT649" s="29"/>
      <c r="FU649" s="29"/>
      <c r="FV649" s="29"/>
      <c r="FW649" s="29"/>
      <c r="FX649" s="29"/>
      <c r="FY649" s="29"/>
      <c r="FZ649" s="29"/>
      <c r="GA649" s="29"/>
      <c r="GB649" s="29"/>
      <c r="GC649" s="29"/>
      <c r="GD649" s="29"/>
      <c r="GE649" s="29"/>
      <c r="GF649" s="29"/>
      <c r="GG649" s="29"/>
      <c r="GH649" s="29"/>
      <c r="GI649" s="29"/>
      <c r="GJ649" s="29"/>
      <c r="GK649" s="29"/>
      <c r="GL649" s="29"/>
      <c r="GM649" s="29"/>
      <c r="GN649" s="29"/>
      <c r="GO649" s="29"/>
      <c r="GP649" s="29"/>
      <c r="GQ649" s="29"/>
      <c r="GR649" s="29"/>
      <c r="GS649" s="29"/>
      <c r="GT649" s="29"/>
      <c r="GU649" s="29"/>
      <c r="GV649" s="29"/>
      <c r="GW649" s="29"/>
      <c r="GX649" s="29"/>
      <c r="GY649" s="29"/>
      <c r="GZ649" s="29"/>
      <c r="HA649" s="29"/>
      <c r="HB649" s="29"/>
      <c r="HC649" s="29"/>
      <c r="HD649" s="29"/>
      <c r="HE649" s="29"/>
      <c r="HF649" s="29"/>
      <c r="HG649" s="29"/>
      <c r="HH649" s="29"/>
      <c r="HI649" s="29"/>
      <c r="HJ649" s="29"/>
      <c r="HK649" s="29"/>
      <c r="HL649" s="29"/>
      <c r="HM649" s="29"/>
      <c r="HN649" s="29"/>
      <c r="HO649" s="29"/>
      <c r="HP649" s="29"/>
      <c r="HQ649" s="29"/>
      <c r="HR649" s="29"/>
      <c r="HS649" s="29"/>
      <c r="HT649" s="29"/>
      <c r="HU649" s="29"/>
      <c r="HV649" s="29"/>
      <c r="HW649" s="29"/>
      <c r="HX649" s="29"/>
      <c r="HY649" s="29"/>
      <c r="HZ649" s="29"/>
      <c r="IA649" s="29"/>
      <c r="IB649" s="29"/>
      <c r="IC649" s="29"/>
      <c r="ID649" s="29"/>
      <c r="IE649" s="29"/>
      <c r="IF649" s="29"/>
      <c r="IG649" s="29"/>
      <c r="IH649" s="29"/>
      <c r="II649" s="29"/>
      <c r="IJ649" s="29"/>
      <c r="IK649" s="29"/>
      <c r="IL649" s="29"/>
      <c r="IM649" s="29"/>
      <c r="IN649" s="29"/>
      <c r="IO649" s="29"/>
      <c r="IP649" s="29"/>
      <c r="IQ649" s="29"/>
      <c r="IR649" s="29"/>
      <c r="IS649" s="29"/>
      <c r="IT649" s="29"/>
      <c r="IU649" s="29"/>
      <c r="IV649" s="29"/>
      <c r="IW649" s="29"/>
      <c r="IX649" s="29"/>
      <c r="IY649" s="29"/>
      <c r="IZ649" s="29"/>
      <c r="JA649" s="29"/>
      <c r="JB649" s="29"/>
      <c r="JC649" s="29"/>
      <c r="JD649" s="29"/>
      <c r="JE649" s="29"/>
      <c r="JF649" s="29"/>
      <c r="JG649" s="29"/>
      <c r="JH649" s="29"/>
      <c r="JI649" s="29"/>
      <c r="JJ649" s="29"/>
      <c r="JK649" s="29"/>
      <c r="JL649" s="29"/>
      <c r="JM649" s="29"/>
      <c r="JN649" s="29"/>
      <c r="JO649" s="29"/>
      <c r="JP649" s="29"/>
      <c r="JQ649" s="29"/>
      <c r="JR649" s="29"/>
      <c r="JS649" s="29"/>
      <c r="JT649" s="29"/>
      <c r="JU649" s="29"/>
      <c r="JV649" s="29"/>
      <c r="JW649" s="29"/>
      <c r="JX649" s="29"/>
      <c r="JY649" s="29"/>
      <c r="JZ649" s="29"/>
      <c r="KA649" s="29"/>
      <c r="KB649" s="29"/>
      <c r="KC649" s="29"/>
      <c r="KD649" s="29"/>
      <c r="KE649" s="29"/>
      <c r="KF649" s="29"/>
      <c r="KG649" s="29"/>
      <c r="KH649" s="29"/>
      <c r="KI649" s="29"/>
      <c r="KJ649" s="29"/>
      <c r="KK649" s="29"/>
      <c r="KL649" s="29"/>
      <c r="KM649" s="29"/>
      <c r="KN649" s="29"/>
      <c r="KO649" s="29"/>
      <c r="KP649" s="29"/>
      <c r="KQ649" s="29"/>
      <c r="KR649" s="29"/>
      <c r="KS649" s="29"/>
      <c r="KT649" s="29"/>
      <c r="KU649" s="29"/>
      <c r="KV649" s="29"/>
      <c r="KW649" s="29"/>
      <c r="KX649" s="29"/>
      <c r="KY649" s="29"/>
      <c r="KZ649" s="29"/>
      <c r="LA649" s="29"/>
      <c r="LB649" s="29"/>
      <c r="LC649" s="29"/>
      <c r="LD649" s="29"/>
      <c r="LE649" s="29"/>
      <c r="LF649" s="29"/>
      <c r="LG649" s="29"/>
      <c r="LH649" s="29"/>
      <c r="LI649" s="29"/>
      <c r="LJ649" s="29"/>
      <c r="LK649" s="29"/>
      <c r="LL649" s="29"/>
      <c r="LM649" s="29"/>
      <c r="LN649" s="29"/>
      <c r="LO649" s="29"/>
      <c r="LP649" s="29"/>
      <c r="LQ649" s="29"/>
      <c r="LR649" s="29"/>
      <c r="LS649" s="29"/>
      <c r="LT649" s="29"/>
      <c r="LU649" s="29"/>
      <c r="LV649" s="29"/>
      <c r="LW649" s="29"/>
      <c r="LX649" s="29"/>
      <c r="LY649" s="29"/>
      <c r="LZ649" s="29"/>
      <c r="MA649" s="29"/>
      <c r="MB649" s="29"/>
      <c r="MC649" s="29"/>
      <c r="MD649" s="29"/>
      <c r="ME649" s="29"/>
      <c r="MF649" s="29"/>
      <c r="MG649" s="29"/>
      <c r="MH649" s="29"/>
      <c r="MI649" s="29"/>
      <c r="MJ649" s="29"/>
      <c r="MK649" s="29"/>
      <c r="ML649" s="29"/>
      <c r="MM649" s="29"/>
      <c r="MN649" s="29"/>
      <c r="MO649" s="29"/>
      <c r="MP649" s="29"/>
      <c r="MQ649" s="29"/>
      <c r="MR649" s="29"/>
      <c r="MS649" s="29"/>
      <c r="MT649" s="29"/>
      <c r="MU649" s="29"/>
      <c r="MV649" s="29"/>
      <c r="MW649" s="29"/>
      <c r="MX649" s="29"/>
      <c r="MY649" s="29"/>
      <c r="MZ649" s="29"/>
      <c r="NA649" s="29"/>
      <c r="NB649" s="29"/>
      <c r="NC649" s="29"/>
      <c r="ND649" s="29"/>
      <c r="NE649" s="29"/>
      <c r="NF649" s="29"/>
      <c r="NG649" s="29"/>
      <c r="NH649" s="29"/>
      <c r="NI649" s="29"/>
      <c r="NJ649" s="29"/>
      <c r="NK649" s="29"/>
      <c r="NL649" s="29"/>
      <c r="NM649" s="29"/>
      <c r="NN649" s="29"/>
      <c r="NO649" s="29"/>
      <c r="NP649" s="29"/>
      <c r="NQ649" s="29"/>
      <c r="NR649" s="29"/>
      <c r="NS649" s="29"/>
      <c r="NT649" s="29"/>
      <c r="NU649" s="29"/>
      <c r="NV649" s="29"/>
      <c r="NW649" s="29"/>
      <c r="NX649" s="29"/>
      <c r="NY649" s="29"/>
      <c r="NZ649" s="29"/>
      <c r="OA649" s="29"/>
      <c r="OB649" s="29"/>
      <c r="OC649" s="29"/>
      <c r="OD649" s="29"/>
      <c r="OE649" s="29"/>
      <c r="OF649" s="29"/>
      <c r="OG649" s="29"/>
      <c r="OH649" s="29"/>
    </row>
    <row r="650" spans="1:398" ht="16.5" customHeight="1">
      <c r="A650" s="30" t="s">
        <v>2485</v>
      </c>
      <c r="B650" s="30"/>
      <c r="C650" s="368"/>
      <c r="D650" s="30"/>
      <c r="E650" s="90" t="s">
        <v>2497</v>
      </c>
      <c r="F650" s="90" t="s">
        <v>2498</v>
      </c>
      <c r="G650" s="90" t="s">
        <v>2499</v>
      </c>
      <c r="H650" s="91">
        <v>2018</v>
      </c>
      <c r="I650" s="92">
        <v>2</v>
      </c>
      <c r="J650" s="92">
        <v>0</v>
      </c>
      <c r="K650" s="92">
        <v>0</v>
      </c>
      <c r="L650" s="93" t="s">
        <v>2486</v>
      </c>
      <c r="M650" s="98"/>
      <c r="N650" s="99" t="s">
        <v>75</v>
      </c>
      <c r="O650" s="94">
        <v>1600</v>
      </c>
      <c r="P650" s="94">
        <v>0</v>
      </c>
      <c r="Q650" s="94">
        <v>0</v>
      </c>
      <c r="R650" s="95" t="s">
        <v>33</v>
      </c>
      <c r="S650" s="96" t="s">
        <v>89</v>
      </c>
      <c r="T650" s="96">
        <v>110</v>
      </c>
      <c r="U650" s="96">
        <v>0.19090909090909092</v>
      </c>
      <c r="V650" s="96">
        <v>0</v>
      </c>
      <c r="W650" s="97">
        <v>2.1000000000000001E-2</v>
      </c>
      <c r="X650" s="21">
        <v>67.2</v>
      </c>
      <c r="Y650" s="78" t="s">
        <v>33</v>
      </c>
      <c r="Z650" s="86" t="s">
        <v>7856</v>
      </c>
      <c r="AA650" s="24" t="s">
        <v>67</v>
      </c>
      <c r="AB650" s="14" t="s">
        <v>67</v>
      </c>
      <c r="AC650" s="14" t="s">
        <v>67</v>
      </c>
      <c r="AD650" s="25"/>
      <c r="AE650" s="26"/>
      <c r="AF650" s="27"/>
      <c r="AG650" s="29"/>
      <c r="AH650" s="29"/>
      <c r="AI650" s="29"/>
      <c r="AJ650" s="29"/>
      <c r="AK650" s="29"/>
      <c r="AL650" s="29"/>
      <c r="AM650" s="29"/>
      <c r="AN650" s="29"/>
      <c r="AO650" s="29"/>
      <c r="AP650" s="29"/>
      <c r="AQ650" s="29"/>
      <c r="AR650" s="29"/>
      <c r="AS650" s="29"/>
      <c r="AT650" s="29"/>
      <c r="AU650" s="29"/>
      <c r="AV650" s="29"/>
      <c r="AW650" s="29"/>
      <c r="AX650" s="29"/>
      <c r="AY650" s="29"/>
      <c r="AZ650" s="29"/>
      <c r="BA650" s="29"/>
      <c r="BB650" s="29"/>
      <c r="BC650" s="29"/>
      <c r="BD650" s="29"/>
      <c r="BE650" s="29"/>
      <c r="BF650" s="29"/>
      <c r="BG650" s="29"/>
      <c r="BH650" s="29"/>
      <c r="BI650" s="29"/>
      <c r="BJ650" s="29"/>
      <c r="BK650" s="29"/>
      <c r="BL650" s="29"/>
      <c r="BM650" s="29"/>
      <c r="BN650" s="29"/>
      <c r="BO650" s="29"/>
      <c r="BP650" s="29"/>
      <c r="BQ650" s="29"/>
      <c r="BR650" s="29"/>
      <c r="BS650" s="29"/>
      <c r="BT650" s="29"/>
      <c r="BU650" s="29"/>
      <c r="BV650" s="29"/>
      <c r="BW650" s="29"/>
      <c r="BX650" s="29"/>
      <c r="BY650" s="29"/>
      <c r="BZ650" s="29"/>
      <c r="CA650" s="29"/>
      <c r="CB650" s="29"/>
      <c r="CC650" s="29"/>
      <c r="CD650" s="29"/>
      <c r="CE650" s="29"/>
      <c r="CF650" s="29"/>
      <c r="CG650" s="29"/>
      <c r="CH650" s="29"/>
      <c r="CI650" s="29"/>
      <c r="CJ650" s="29"/>
      <c r="CK650" s="29"/>
      <c r="CL650" s="29"/>
      <c r="CM650" s="29"/>
      <c r="CN650" s="29"/>
      <c r="CO650" s="29"/>
      <c r="CP650" s="29"/>
      <c r="CQ650" s="29"/>
      <c r="CR650" s="29"/>
      <c r="CS650" s="29"/>
      <c r="CT650" s="29"/>
      <c r="CU650" s="29"/>
      <c r="CV650" s="29"/>
      <c r="CW650" s="29"/>
      <c r="CX650" s="29"/>
      <c r="CY650" s="29"/>
      <c r="CZ650" s="29"/>
      <c r="DA650" s="29"/>
      <c r="DB650" s="29"/>
      <c r="DC650" s="29"/>
      <c r="DD650" s="29"/>
      <c r="DE650" s="29"/>
      <c r="DF650" s="29"/>
      <c r="DG650" s="29"/>
      <c r="DH650" s="29"/>
      <c r="DI650" s="29"/>
      <c r="DJ650" s="29"/>
      <c r="DK650" s="29"/>
      <c r="DL650" s="29"/>
      <c r="DM650" s="29"/>
      <c r="DN650" s="29"/>
      <c r="DO650" s="29"/>
      <c r="DP650" s="29"/>
      <c r="DQ650" s="29"/>
      <c r="DR650" s="29"/>
      <c r="DS650" s="29"/>
      <c r="DT650" s="29"/>
      <c r="DU650" s="29"/>
      <c r="DV650" s="29"/>
      <c r="DW650" s="29"/>
      <c r="DX650" s="29"/>
      <c r="DY650" s="29"/>
      <c r="DZ650" s="29"/>
      <c r="EA650" s="29"/>
      <c r="EB650" s="29"/>
      <c r="EC650" s="29"/>
      <c r="ED650" s="29"/>
      <c r="EE650" s="29"/>
      <c r="EF650" s="29"/>
      <c r="EG650" s="29"/>
      <c r="EH650" s="29"/>
      <c r="EI650" s="29"/>
      <c r="EJ650" s="29"/>
      <c r="EK650" s="29"/>
      <c r="EL650" s="29"/>
      <c r="EM650" s="29"/>
      <c r="EN650" s="29"/>
      <c r="EO650" s="29"/>
      <c r="EP650" s="29"/>
      <c r="EQ650" s="29"/>
      <c r="ER650" s="29"/>
      <c r="ES650" s="29"/>
      <c r="ET650" s="29"/>
      <c r="EU650" s="29"/>
      <c r="EV650" s="29"/>
      <c r="EW650" s="29"/>
      <c r="EX650" s="29"/>
      <c r="EY650" s="29"/>
      <c r="EZ650" s="29"/>
      <c r="FA650" s="29"/>
      <c r="FB650" s="29"/>
      <c r="FC650" s="29"/>
      <c r="FD650" s="29"/>
      <c r="FE650" s="29"/>
      <c r="FF650" s="29"/>
      <c r="FG650" s="29"/>
      <c r="FH650" s="29"/>
      <c r="FI650" s="29"/>
      <c r="FJ650" s="29"/>
      <c r="FK650" s="29"/>
      <c r="FL650" s="29"/>
      <c r="FM650" s="29"/>
      <c r="FN650" s="29"/>
      <c r="FO650" s="29"/>
      <c r="FP650" s="29"/>
      <c r="FQ650" s="29"/>
      <c r="FR650" s="29"/>
      <c r="FS650" s="29"/>
      <c r="FT650" s="29"/>
      <c r="FU650" s="29"/>
      <c r="FV650" s="29"/>
      <c r="FW650" s="29"/>
      <c r="FX650" s="29"/>
      <c r="FY650" s="29"/>
      <c r="FZ650" s="29"/>
      <c r="GA650" s="29"/>
      <c r="GB650" s="29"/>
      <c r="GC650" s="29"/>
      <c r="GD650" s="29"/>
      <c r="GE650" s="29"/>
      <c r="GF650" s="29"/>
      <c r="GG650" s="29"/>
      <c r="GH650" s="29"/>
      <c r="GI650" s="29"/>
      <c r="GJ650" s="29"/>
      <c r="GK650" s="29"/>
      <c r="GL650" s="29"/>
      <c r="GM650" s="29"/>
      <c r="GN650" s="29"/>
      <c r="GO650" s="29"/>
      <c r="GP650" s="29"/>
      <c r="GQ650" s="29"/>
      <c r="GR650" s="29"/>
      <c r="GS650" s="29"/>
      <c r="GT650" s="29"/>
      <c r="GU650" s="29"/>
      <c r="GV650" s="29"/>
      <c r="GW650" s="29"/>
      <c r="GX650" s="29"/>
      <c r="GY650" s="29"/>
      <c r="GZ650" s="29"/>
      <c r="HA650" s="29"/>
      <c r="HB650" s="29"/>
      <c r="HC650" s="29"/>
      <c r="HD650" s="29"/>
      <c r="HE650" s="29"/>
      <c r="HF650" s="29"/>
      <c r="HG650" s="29"/>
      <c r="HH650" s="29"/>
      <c r="HI650" s="29"/>
      <c r="HJ650" s="29"/>
      <c r="HK650" s="29"/>
      <c r="HL650" s="29"/>
      <c r="HM650" s="29"/>
      <c r="HN650" s="29"/>
      <c r="HO650" s="29"/>
      <c r="HP650" s="29"/>
      <c r="HQ650" s="29"/>
      <c r="HR650" s="29"/>
      <c r="HS650" s="29"/>
      <c r="HT650" s="29"/>
      <c r="HU650" s="29"/>
      <c r="HV650" s="29"/>
      <c r="HW650" s="29"/>
      <c r="HX650" s="29"/>
      <c r="HY650" s="29"/>
      <c r="HZ650" s="29"/>
      <c r="IA650" s="29"/>
      <c r="IB650" s="29"/>
      <c r="IC650" s="29"/>
      <c r="ID650" s="29"/>
      <c r="IE650" s="29"/>
      <c r="IF650" s="29"/>
      <c r="IG650" s="29"/>
      <c r="IH650" s="29"/>
      <c r="II650" s="29"/>
      <c r="IJ650" s="29"/>
      <c r="IK650" s="29"/>
      <c r="IL650" s="29"/>
      <c r="IM650" s="29"/>
      <c r="IN650" s="29"/>
      <c r="IO650" s="29"/>
      <c r="IP650" s="29"/>
      <c r="IQ650" s="29"/>
      <c r="IR650" s="29"/>
      <c r="IS650" s="29"/>
      <c r="IT650" s="29"/>
      <c r="IU650" s="29"/>
      <c r="IV650" s="29"/>
      <c r="IW650" s="29"/>
      <c r="IX650" s="29"/>
      <c r="IY650" s="29"/>
      <c r="IZ650" s="29"/>
      <c r="JA650" s="29"/>
      <c r="JB650" s="29"/>
      <c r="JC650" s="29"/>
      <c r="JD650" s="29"/>
      <c r="JE650" s="29"/>
      <c r="JF650" s="29"/>
      <c r="JG650" s="29"/>
      <c r="JH650" s="29"/>
      <c r="JI650" s="29"/>
      <c r="JJ650" s="29"/>
      <c r="JK650" s="29"/>
      <c r="JL650" s="29"/>
      <c r="JM650" s="29"/>
      <c r="JN650" s="29"/>
      <c r="JO650" s="29"/>
      <c r="JP650" s="29"/>
      <c r="JQ650" s="29"/>
      <c r="JR650" s="29"/>
      <c r="JS650" s="29"/>
      <c r="JT650" s="29"/>
      <c r="JU650" s="29"/>
      <c r="JV650" s="29"/>
      <c r="JW650" s="29"/>
      <c r="JX650" s="29"/>
      <c r="JY650" s="29"/>
      <c r="JZ650" s="29"/>
      <c r="KA650" s="29"/>
      <c r="KB650" s="29"/>
      <c r="KC650" s="29"/>
      <c r="KD650" s="29"/>
      <c r="KE650" s="29"/>
      <c r="KF650" s="29"/>
      <c r="KG650" s="29"/>
      <c r="KH650" s="29"/>
      <c r="KI650" s="29"/>
      <c r="KJ650" s="29"/>
      <c r="KK650" s="29"/>
      <c r="KL650" s="29"/>
      <c r="KM650" s="29"/>
      <c r="KN650" s="29"/>
      <c r="KO650" s="29"/>
      <c r="KP650" s="29"/>
      <c r="KQ650" s="29"/>
      <c r="KR650" s="29"/>
      <c r="KS650" s="29"/>
      <c r="KT650" s="29"/>
      <c r="KU650" s="29"/>
      <c r="KV650" s="29"/>
      <c r="KW650" s="29"/>
      <c r="KX650" s="29"/>
      <c r="KY650" s="29"/>
      <c r="KZ650" s="29"/>
      <c r="LA650" s="29"/>
      <c r="LB650" s="29"/>
      <c r="LC650" s="29"/>
      <c r="LD650" s="29"/>
      <c r="LE650" s="29"/>
      <c r="LF650" s="29"/>
      <c r="LG650" s="29"/>
      <c r="LH650" s="29"/>
      <c r="LI650" s="29"/>
      <c r="LJ650" s="29"/>
      <c r="LK650" s="29"/>
      <c r="LL650" s="29"/>
      <c r="LM650" s="29"/>
      <c r="LN650" s="29"/>
      <c r="LO650" s="29"/>
      <c r="LP650" s="29"/>
      <c r="LQ650" s="29"/>
      <c r="LR650" s="29"/>
      <c r="LS650" s="29"/>
      <c r="LT650" s="29"/>
      <c r="LU650" s="29"/>
      <c r="LV650" s="29"/>
      <c r="LW650" s="29"/>
      <c r="LX650" s="29"/>
      <c r="LY650" s="29"/>
      <c r="LZ650" s="29"/>
      <c r="MA650" s="29"/>
      <c r="MB650" s="29"/>
      <c r="MC650" s="29"/>
      <c r="MD650" s="29"/>
      <c r="ME650" s="29"/>
      <c r="MF650" s="29"/>
      <c r="MG650" s="29"/>
      <c r="MH650" s="29"/>
      <c r="MI650" s="29"/>
      <c r="MJ650" s="29"/>
      <c r="MK650" s="29"/>
      <c r="ML650" s="29"/>
      <c r="MM650" s="29"/>
      <c r="MN650" s="29"/>
      <c r="MO650" s="29"/>
      <c r="MP650" s="29"/>
      <c r="MQ650" s="29"/>
      <c r="MR650" s="29"/>
      <c r="MS650" s="29"/>
      <c r="MT650" s="29"/>
      <c r="MU650" s="29"/>
      <c r="MV650" s="29"/>
      <c r="MW650" s="29"/>
      <c r="MX650" s="29"/>
      <c r="MY650" s="29"/>
      <c r="MZ650" s="29"/>
      <c r="NA650" s="29"/>
      <c r="NB650" s="29"/>
      <c r="NC650" s="29"/>
      <c r="ND650" s="29"/>
      <c r="NE650" s="29"/>
      <c r="NF650" s="29"/>
      <c r="NG650" s="29"/>
      <c r="NH650" s="29"/>
      <c r="NI650" s="29"/>
      <c r="NJ650" s="29"/>
      <c r="NK650" s="29"/>
      <c r="NL650" s="29"/>
      <c r="NM650" s="29"/>
      <c r="NN650" s="29"/>
      <c r="NO650" s="29"/>
      <c r="NP650" s="29"/>
      <c r="NQ650" s="29"/>
      <c r="NR650" s="29"/>
      <c r="NS650" s="29"/>
      <c r="NT650" s="29"/>
      <c r="NU650" s="29"/>
      <c r="NV650" s="29"/>
      <c r="NW650" s="29"/>
      <c r="NX650" s="29"/>
      <c r="NY650" s="29"/>
      <c r="NZ650" s="29"/>
      <c r="OA650" s="29"/>
      <c r="OB650" s="29"/>
      <c r="OC650" s="29"/>
      <c r="OD650" s="29"/>
      <c r="OE650" s="29"/>
      <c r="OF650" s="29"/>
      <c r="OG650" s="29"/>
      <c r="OH650" s="29"/>
    </row>
    <row r="651" spans="1:398" ht="16.5" customHeight="1">
      <c r="A651" s="30" t="s">
        <v>2485</v>
      </c>
      <c r="B651" s="30"/>
      <c r="C651" s="368"/>
      <c r="D651" s="30"/>
      <c r="E651" s="90" t="s">
        <v>2500</v>
      </c>
      <c r="F651" s="90" t="s">
        <v>466</v>
      </c>
      <c r="G651" s="90" t="s">
        <v>2501</v>
      </c>
      <c r="H651" s="91">
        <v>2019</v>
      </c>
      <c r="I651" s="92">
        <v>1</v>
      </c>
      <c r="J651" s="92">
        <v>0</v>
      </c>
      <c r="K651" s="92">
        <v>0</v>
      </c>
      <c r="L651" s="93" t="s">
        <v>2486</v>
      </c>
      <c r="M651" s="98"/>
      <c r="N651" s="93" t="s">
        <v>75</v>
      </c>
      <c r="O651" s="94">
        <v>1600</v>
      </c>
      <c r="P651" s="94">
        <v>0</v>
      </c>
      <c r="Q651" s="94">
        <v>0</v>
      </c>
      <c r="R651" s="95" t="s">
        <v>33</v>
      </c>
      <c r="S651" s="96" t="s">
        <v>89</v>
      </c>
      <c r="T651" s="96">
        <v>110</v>
      </c>
      <c r="U651" s="96">
        <v>0.31818181818181818</v>
      </c>
      <c r="V651" s="96">
        <v>0</v>
      </c>
      <c r="W651" s="97">
        <v>3.5000000000000003E-2</v>
      </c>
      <c r="X651" s="21">
        <v>56.000000000000007</v>
      </c>
      <c r="Y651" s="78" t="s">
        <v>33</v>
      </c>
      <c r="Z651" s="86" t="s">
        <v>7856</v>
      </c>
      <c r="AA651" s="24" t="s">
        <v>67</v>
      </c>
      <c r="AB651" s="14" t="s">
        <v>67</v>
      </c>
      <c r="AC651" s="14" t="s">
        <v>67</v>
      </c>
      <c r="AD651" s="25"/>
      <c r="AE651" s="26"/>
      <c r="AF651" s="27"/>
      <c r="AG651" s="29"/>
      <c r="AH651" s="29"/>
      <c r="AI651" s="29"/>
      <c r="AJ651" s="29"/>
      <c r="AK651" s="29"/>
      <c r="AL651" s="29"/>
      <c r="AM651" s="29"/>
      <c r="AN651" s="29"/>
      <c r="AO651" s="29"/>
      <c r="AP651" s="29"/>
      <c r="AQ651" s="29"/>
      <c r="AR651" s="29"/>
      <c r="AS651" s="29"/>
      <c r="AT651" s="29"/>
      <c r="AU651" s="29"/>
      <c r="AV651" s="29"/>
      <c r="AW651" s="29"/>
      <c r="AX651" s="29"/>
      <c r="AY651" s="29"/>
      <c r="AZ651" s="29"/>
      <c r="BA651" s="29"/>
      <c r="BB651" s="29"/>
      <c r="BC651" s="29"/>
      <c r="BD651" s="29"/>
      <c r="BE651" s="29"/>
      <c r="BF651" s="29"/>
      <c r="BG651" s="29"/>
      <c r="BH651" s="29"/>
      <c r="BI651" s="29"/>
      <c r="BJ651" s="29"/>
      <c r="BK651" s="29"/>
      <c r="BL651" s="29"/>
      <c r="BM651" s="29"/>
      <c r="BN651" s="29"/>
      <c r="BO651" s="29"/>
      <c r="BP651" s="29"/>
      <c r="BQ651" s="29"/>
      <c r="BR651" s="29"/>
      <c r="BS651" s="29"/>
      <c r="BT651" s="29"/>
      <c r="BU651" s="29"/>
      <c r="BV651" s="29"/>
      <c r="BW651" s="29"/>
      <c r="BX651" s="29"/>
      <c r="BY651" s="29"/>
      <c r="BZ651" s="29"/>
      <c r="CA651" s="29"/>
      <c r="CB651" s="29"/>
      <c r="CC651" s="29"/>
      <c r="CD651" s="29"/>
      <c r="CE651" s="29"/>
      <c r="CF651" s="29"/>
      <c r="CG651" s="29"/>
      <c r="CH651" s="29"/>
      <c r="CI651" s="29"/>
      <c r="CJ651" s="29"/>
      <c r="CK651" s="29"/>
      <c r="CL651" s="29"/>
      <c r="CM651" s="29"/>
      <c r="CN651" s="29"/>
      <c r="CO651" s="29"/>
      <c r="CP651" s="29"/>
      <c r="CQ651" s="29"/>
      <c r="CR651" s="29"/>
      <c r="CS651" s="29"/>
      <c r="CT651" s="29"/>
      <c r="CU651" s="29"/>
      <c r="CV651" s="29"/>
      <c r="CW651" s="29"/>
      <c r="CX651" s="29"/>
      <c r="CY651" s="29"/>
      <c r="CZ651" s="29"/>
      <c r="DA651" s="29"/>
      <c r="DB651" s="29"/>
      <c r="DC651" s="29"/>
      <c r="DD651" s="29"/>
      <c r="DE651" s="29"/>
      <c r="DF651" s="29"/>
      <c r="DG651" s="29"/>
      <c r="DH651" s="29"/>
      <c r="DI651" s="29"/>
      <c r="DJ651" s="29"/>
      <c r="DK651" s="29"/>
      <c r="DL651" s="29"/>
      <c r="DM651" s="29"/>
      <c r="DN651" s="29"/>
      <c r="DO651" s="29"/>
      <c r="DP651" s="29"/>
      <c r="DQ651" s="29"/>
      <c r="DR651" s="29"/>
      <c r="DS651" s="29"/>
      <c r="DT651" s="29"/>
      <c r="DU651" s="29"/>
      <c r="DV651" s="29"/>
      <c r="DW651" s="29"/>
      <c r="DX651" s="29"/>
      <c r="DY651" s="29"/>
      <c r="DZ651" s="29"/>
      <c r="EA651" s="29"/>
      <c r="EB651" s="29"/>
      <c r="EC651" s="29"/>
      <c r="ED651" s="29"/>
      <c r="EE651" s="29"/>
      <c r="EF651" s="29"/>
      <c r="EG651" s="29"/>
      <c r="EH651" s="29"/>
      <c r="EI651" s="29"/>
      <c r="EJ651" s="29"/>
      <c r="EK651" s="29"/>
      <c r="EL651" s="29"/>
      <c r="EM651" s="29"/>
      <c r="EN651" s="29"/>
      <c r="EO651" s="29"/>
      <c r="EP651" s="29"/>
      <c r="EQ651" s="29"/>
      <c r="ER651" s="29"/>
      <c r="ES651" s="29"/>
      <c r="ET651" s="29"/>
      <c r="EU651" s="29"/>
      <c r="EV651" s="29"/>
      <c r="EW651" s="29"/>
      <c r="EX651" s="29"/>
      <c r="EY651" s="29"/>
      <c r="EZ651" s="29"/>
      <c r="FA651" s="29"/>
      <c r="FB651" s="29"/>
      <c r="FC651" s="29"/>
      <c r="FD651" s="29"/>
      <c r="FE651" s="29"/>
      <c r="FF651" s="29"/>
      <c r="FG651" s="29"/>
      <c r="FH651" s="29"/>
      <c r="FI651" s="29"/>
      <c r="FJ651" s="29"/>
      <c r="FK651" s="29"/>
      <c r="FL651" s="29"/>
      <c r="FM651" s="29"/>
      <c r="FN651" s="29"/>
      <c r="FO651" s="29"/>
      <c r="FP651" s="29"/>
      <c r="FQ651" s="29"/>
      <c r="FR651" s="29"/>
      <c r="FS651" s="29"/>
      <c r="FT651" s="29"/>
      <c r="FU651" s="29"/>
      <c r="FV651" s="29"/>
      <c r="FW651" s="29"/>
      <c r="FX651" s="29"/>
      <c r="FY651" s="29"/>
      <c r="FZ651" s="29"/>
      <c r="GA651" s="29"/>
      <c r="GB651" s="29"/>
      <c r="GC651" s="29"/>
      <c r="GD651" s="29"/>
      <c r="GE651" s="29"/>
      <c r="GF651" s="29"/>
      <c r="GG651" s="29"/>
      <c r="GH651" s="29"/>
      <c r="GI651" s="29"/>
      <c r="GJ651" s="29"/>
      <c r="GK651" s="29"/>
      <c r="GL651" s="29"/>
      <c r="GM651" s="29"/>
      <c r="GN651" s="29"/>
      <c r="GO651" s="29"/>
      <c r="GP651" s="29"/>
      <c r="GQ651" s="29"/>
      <c r="GR651" s="29"/>
      <c r="GS651" s="29"/>
      <c r="GT651" s="29"/>
      <c r="GU651" s="29"/>
      <c r="GV651" s="29"/>
      <c r="GW651" s="29"/>
      <c r="GX651" s="29"/>
      <c r="GY651" s="29"/>
      <c r="GZ651" s="29"/>
      <c r="HA651" s="29"/>
      <c r="HB651" s="29"/>
      <c r="HC651" s="29"/>
      <c r="HD651" s="29"/>
      <c r="HE651" s="29"/>
      <c r="HF651" s="29"/>
      <c r="HG651" s="29"/>
      <c r="HH651" s="29"/>
      <c r="HI651" s="29"/>
      <c r="HJ651" s="29"/>
      <c r="HK651" s="29"/>
      <c r="HL651" s="29"/>
      <c r="HM651" s="29"/>
      <c r="HN651" s="29"/>
      <c r="HO651" s="29"/>
      <c r="HP651" s="29"/>
      <c r="HQ651" s="29"/>
      <c r="HR651" s="29"/>
      <c r="HS651" s="29"/>
      <c r="HT651" s="29"/>
      <c r="HU651" s="29"/>
      <c r="HV651" s="29"/>
      <c r="HW651" s="29"/>
      <c r="HX651" s="29"/>
      <c r="HY651" s="29"/>
      <c r="HZ651" s="29"/>
      <c r="IA651" s="29"/>
      <c r="IB651" s="29"/>
      <c r="IC651" s="29"/>
      <c r="ID651" s="29"/>
      <c r="IE651" s="29"/>
      <c r="IF651" s="29"/>
      <c r="IG651" s="29"/>
      <c r="IH651" s="29"/>
      <c r="II651" s="29"/>
      <c r="IJ651" s="29"/>
      <c r="IK651" s="29"/>
      <c r="IL651" s="29"/>
      <c r="IM651" s="29"/>
      <c r="IN651" s="29"/>
      <c r="IO651" s="29"/>
      <c r="IP651" s="29"/>
      <c r="IQ651" s="29"/>
      <c r="IR651" s="29"/>
      <c r="IS651" s="29"/>
      <c r="IT651" s="29"/>
      <c r="IU651" s="29"/>
      <c r="IV651" s="29"/>
      <c r="IW651" s="29"/>
      <c r="IX651" s="29"/>
      <c r="IY651" s="29"/>
      <c r="IZ651" s="29"/>
      <c r="JA651" s="29"/>
      <c r="JB651" s="29"/>
      <c r="JC651" s="29"/>
      <c r="JD651" s="29"/>
      <c r="JE651" s="29"/>
      <c r="JF651" s="29"/>
      <c r="JG651" s="29"/>
      <c r="JH651" s="29"/>
      <c r="JI651" s="29"/>
      <c r="JJ651" s="29"/>
      <c r="JK651" s="29"/>
      <c r="JL651" s="29"/>
      <c r="JM651" s="29"/>
      <c r="JN651" s="29"/>
      <c r="JO651" s="29"/>
      <c r="JP651" s="29"/>
      <c r="JQ651" s="29"/>
      <c r="JR651" s="29"/>
      <c r="JS651" s="29"/>
      <c r="JT651" s="29"/>
      <c r="JU651" s="29"/>
      <c r="JV651" s="29"/>
      <c r="JW651" s="29"/>
      <c r="JX651" s="29"/>
      <c r="JY651" s="29"/>
      <c r="JZ651" s="29"/>
      <c r="KA651" s="29"/>
      <c r="KB651" s="29"/>
      <c r="KC651" s="29"/>
      <c r="KD651" s="29"/>
      <c r="KE651" s="29"/>
      <c r="KF651" s="29"/>
      <c r="KG651" s="29"/>
      <c r="KH651" s="29"/>
      <c r="KI651" s="29"/>
      <c r="KJ651" s="29"/>
      <c r="KK651" s="29"/>
      <c r="KL651" s="29"/>
      <c r="KM651" s="29"/>
      <c r="KN651" s="29"/>
      <c r="KO651" s="29"/>
      <c r="KP651" s="29"/>
      <c r="KQ651" s="29"/>
      <c r="KR651" s="29"/>
      <c r="KS651" s="29"/>
      <c r="KT651" s="29"/>
      <c r="KU651" s="29"/>
      <c r="KV651" s="29"/>
      <c r="KW651" s="29"/>
      <c r="KX651" s="29"/>
      <c r="KY651" s="29"/>
      <c r="KZ651" s="29"/>
      <c r="LA651" s="29"/>
      <c r="LB651" s="29"/>
      <c r="LC651" s="29"/>
      <c r="LD651" s="29"/>
      <c r="LE651" s="29"/>
      <c r="LF651" s="29"/>
      <c r="LG651" s="29"/>
      <c r="LH651" s="29"/>
      <c r="LI651" s="29"/>
      <c r="LJ651" s="29"/>
      <c r="LK651" s="29"/>
      <c r="LL651" s="29"/>
      <c r="LM651" s="29"/>
      <c r="LN651" s="29"/>
      <c r="LO651" s="29"/>
      <c r="LP651" s="29"/>
      <c r="LQ651" s="29"/>
      <c r="LR651" s="29"/>
      <c r="LS651" s="29"/>
      <c r="LT651" s="29"/>
      <c r="LU651" s="29"/>
      <c r="LV651" s="29"/>
      <c r="LW651" s="29"/>
      <c r="LX651" s="29"/>
      <c r="LY651" s="29"/>
      <c r="LZ651" s="29"/>
      <c r="MA651" s="29"/>
      <c r="MB651" s="29"/>
      <c r="MC651" s="29"/>
      <c r="MD651" s="29"/>
      <c r="ME651" s="29"/>
      <c r="MF651" s="29"/>
      <c r="MG651" s="29"/>
      <c r="MH651" s="29"/>
      <c r="MI651" s="29"/>
      <c r="MJ651" s="29"/>
      <c r="MK651" s="29"/>
      <c r="ML651" s="29"/>
      <c r="MM651" s="29"/>
      <c r="MN651" s="29"/>
      <c r="MO651" s="29"/>
      <c r="MP651" s="29"/>
      <c r="MQ651" s="29"/>
      <c r="MR651" s="29"/>
      <c r="MS651" s="29"/>
      <c r="MT651" s="29"/>
      <c r="MU651" s="29"/>
      <c r="MV651" s="29"/>
      <c r="MW651" s="29"/>
      <c r="MX651" s="29"/>
      <c r="MY651" s="29"/>
      <c r="MZ651" s="29"/>
      <c r="NA651" s="29"/>
      <c r="NB651" s="29"/>
      <c r="NC651" s="29"/>
      <c r="ND651" s="29"/>
      <c r="NE651" s="29"/>
      <c r="NF651" s="29"/>
      <c r="NG651" s="29"/>
      <c r="NH651" s="29"/>
      <c r="NI651" s="29"/>
      <c r="NJ651" s="29"/>
      <c r="NK651" s="29"/>
      <c r="NL651" s="29"/>
      <c r="NM651" s="29"/>
      <c r="NN651" s="29"/>
      <c r="NO651" s="29"/>
      <c r="NP651" s="29"/>
      <c r="NQ651" s="29"/>
      <c r="NR651" s="29"/>
      <c r="NS651" s="29"/>
      <c r="NT651" s="29"/>
      <c r="NU651" s="29"/>
      <c r="NV651" s="29"/>
      <c r="NW651" s="29"/>
      <c r="NX651" s="29"/>
      <c r="NY651" s="29"/>
      <c r="NZ651" s="29"/>
      <c r="OA651" s="29"/>
      <c r="OB651" s="29"/>
      <c r="OC651" s="29"/>
      <c r="OD651" s="29"/>
      <c r="OE651" s="29"/>
      <c r="OF651" s="29"/>
      <c r="OG651" s="29"/>
      <c r="OH651" s="29"/>
    </row>
    <row r="652" spans="1:398" ht="16.5" customHeight="1">
      <c r="A652" s="30" t="s">
        <v>2485</v>
      </c>
      <c r="B652" s="30"/>
      <c r="C652" s="368"/>
      <c r="D652" s="30"/>
      <c r="E652" s="90" t="s">
        <v>2495</v>
      </c>
      <c r="F652" s="90" t="s">
        <v>200</v>
      </c>
      <c r="G652" s="90" t="s">
        <v>2496</v>
      </c>
      <c r="H652" s="91">
        <v>2018</v>
      </c>
      <c r="I652" s="92">
        <v>1</v>
      </c>
      <c r="J652" s="92">
        <v>0</v>
      </c>
      <c r="K652" s="92">
        <v>0</v>
      </c>
      <c r="L652" s="93" t="s">
        <v>2486</v>
      </c>
      <c r="M652" s="98"/>
      <c r="N652" s="99" t="s">
        <v>75</v>
      </c>
      <c r="O652" s="94">
        <v>2920</v>
      </c>
      <c r="P652" s="94">
        <v>0</v>
      </c>
      <c r="Q652" s="94">
        <v>0</v>
      </c>
      <c r="R652" s="95" t="s">
        <v>33</v>
      </c>
      <c r="S652" s="96" t="s">
        <v>89</v>
      </c>
      <c r="T652" s="96">
        <v>110</v>
      </c>
      <c r="U652" s="96">
        <v>0.45454545454545453</v>
      </c>
      <c r="V652" s="96">
        <v>0</v>
      </c>
      <c r="W652" s="97">
        <v>0.05</v>
      </c>
      <c r="X652" s="21">
        <v>146</v>
      </c>
      <c r="Y652" s="78" t="s">
        <v>33</v>
      </c>
      <c r="Z652" s="86" t="s">
        <v>7856</v>
      </c>
      <c r="AA652" s="24" t="s">
        <v>67</v>
      </c>
      <c r="AB652" s="14" t="s">
        <v>67</v>
      </c>
      <c r="AC652" s="14" t="s">
        <v>67</v>
      </c>
      <c r="AD652" s="25"/>
      <c r="AE652" s="26"/>
      <c r="AF652" s="27"/>
      <c r="AG652" s="29"/>
      <c r="AH652" s="29"/>
      <c r="AI652" s="29"/>
      <c r="AJ652" s="29"/>
      <c r="AK652" s="29"/>
      <c r="AL652" s="29"/>
      <c r="AM652" s="29"/>
      <c r="AN652" s="29"/>
      <c r="AO652" s="29"/>
      <c r="AP652" s="29"/>
      <c r="AQ652" s="29"/>
      <c r="AR652" s="29"/>
      <c r="AS652" s="29"/>
      <c r="AT652" s="29"/>
      <c r="AU652" s="29"/>
      <c r="AV652" s="29"/>
      <c r="AW652" s="29"/>
      <c r="AX652" s="29"/>
      <c r="AY652" s="29"/>
      <c r="AZ652" s="29"/>
      <c r="BA652" s="29"/>
      <c r="BB652" s="29"/>
      <c r="BC652" s="29"/>
      <c r="BD652" s="29"/>
      <c r="BE652" s="29"/>
      <c r="BF652" s="29"/>
      <c r="BG652" s="29"/>
      <c r="BH652" s="29"/>
      <c r="BI652" s="29"/>
      <c r="BJ652" s="29"/>
      <c r="BK652" s="29"/>
      <c r="BL652" s="29"/>
      <c r="BM652" s="29"/>
      <c r="BN652" s="29"/>
      <c r="BO652" s="29"/>
      <c r="BP652" s="29"/>
      <c r="BQ652" s="29"/>
      <c r="BR652" s="29"/>
      <c r="BS652" s="29"/>
      <c r="BT652" s="29"/>
      <c r="BU652" s="29"/>
      <c r="BV652" s="29"/>
      <c r="BW652" s="29"/>
      <c r="BX652" s="29"/>
      <c r="BY652" s="29"/>
      <c r="BZ652" s="29"/>
      <c r="CA652" s="29"/>
      <c r="CB652" s="29"/>
      <c r="CC652" s="29"/>
      <c r="CD652" s="29"/>
      <c r="CE652" s="29"/>
      <c r="CF652" s="29"/>
      <c r="CG652" s="29"/>
      <c r="CH652" s="29"/>
      <c r="CI652" s="29"/>
      <c r="CJ652" s="29"/>
      <c r="CK652" s="29"/>
      <c r="CL652" s="29"/>
      <c r="CM652" s="29"/>
      <c r="CN652" s="29"/>
      <c r="CO652" s="29"/>
      <c r="CP652" s="29"/>
      <c r="CQ652" s="29"/>
      <c r="CR652" s="29"/>
      <c r="CS652" s="29"/>
      <c r="CT652" s="29"/>
      <c r="CU652" s="29"/>
      <c r="CV652" s="29"/>
      <c r="CW652" s="29"/>
      <c r="CX652" s="29"/>
      <c r="CY652" s="29"/>
      <c r="CZ652" s="29"/>
      <c r="DA652" s="29"/>
      <c r="DB652" s="29"/>
      <c r="DC652" s="29"/>
      <c r="DD652" s="29"/>
      <c r="DE652" s="29"/>
      <c r="DF652" s="29"/>
      <c r="DG652" s="29"/>
      <c r="DH652" s="29"/>
      <c r="DI652" s="29"/>
      <c r="DJ652" s="29"/>
      <c r="DK652" s="29"/>
      <c r="DL652" s="29"/>
      <c r="DM652" s="29"/>
      <c r="DN652" s="29"/>
      <c r="DO652" s="29"/>
      <c r="DP652" s="29"/>
      <c r="DQ652" s="29"/>
      <c r="DR652" s="29"/>
      <c r="DS652" s="29"/>
      <c r="DT652" s="29"/>
      <c r="DU652" s="29"/>
      <c r="DV652" s="29"/>
      <c r="DW652" s="29"/>
      <c r="DX652" s="29"/>
      <c r="DY652" s="29"/>
      <c r="DZ652" s="29"/>
      <c r="EA652" s="29"/>
      <c r="EB652" s="29"/>
      <c r="EC652" s="29"/>
      <c r="ED652" s="29"/>
      <c r="EE652" s="29"/>
      <c r="EF652" s="29"/>
      <c r="EG652" s="29"/>
      <c r="EH652" s="29"/>
      <c r="EI652" s="29"/>
      <c r="EJ652" s="29"/>
      <c r="EK652" s="29"/>
      <c r="EL652" s="29"/>
      <c r="EM652" s="29"/>
      <c r="EN652" s="29"/>
      <c r="EO652" s="29"/>
      <c r="EP652" s="29"/>
      <c r="EQ652" s="29"/>
      <c r="ER652" s="29"/>
      <c r="ES652" s="29"/>
      <c r="ET652" s="29"/>
      <c r="EU652" s="29"/>
      <c r="EV652" s="29"/>
      <c r="EW652" s="29"/>
      <c r="EX652" s="29"/>
      <c r="EY652" s="29"/>
      <c r="EZ652" s="29"/>
      <c r="FA652" s="29"/>
      <c r="FB652" s="29"/>
      <c r="FC652" s="29"/>
      <c r="FD652" s="29"/>
      <c r="FE652" s="29"/>
      <c r="FF652" s="29"/>
      <c r="FG652" s="29"/>
      <c r="FH652" s="29"/>
      <c r="FI652" s="29"/>
      <c r="FJ652" s="29"/>
      <c r="FK652" s="29"/>
      <c r="FL652" s="29"/>
      <c r="FM652" s="29"/>
      <c r="FN652" s="29"/>
      <c r="FO652" s="29"/>
      <c r="FP652" s="29"/>
      <c r="FQ652" s="29"/>
      <c r="FR652" s="29"/>
      <c r="FS652" s="29"/>
      <c r="FT652" s="29"/>
      <c r="FU652" s="29"/>
      <c r="FV652" s="29"/>
      <c r="FW652" s="29"/>
      <c r="FX652" s="29"/>
      <c r="FY652" s="29"/>
      <c r="FZ652" s="29"/>
      <c r="GA652" s="29"/>
      <c r="GB652" s="29"/>
      <c r="GC652" s="29"/>
      <c r="GD652" s="29"/>
      <c r="GE652" s="29"/>
      <c r="GF652" s="29"/>
      <c r="GG652" s="29"/>
      <c r="GH652" s="29"/>
      <c r="GI652" s="29"/>
      <c r="GJ652" s="29"/>
      <c r="GK652" s="29"/>
      <c r="GL652" s="29"/>
      <c r="GM652" s="29"/>
      <c r="GN652" s="29"/>
      <c r="GO652" s="29"/>
      <c r="GP652" s="29"/>
      <c r="GQ652" s="29"/>
      <c r="GR652" s="29"/>
      <c r="GS652" s="29"/>
      <c r="GT652" s="29"/>
      <c r="GU652" s="29"/>
      <c r="GV652" s="29"/>
      <c r="GW652" s="29"/>
      <c r="GX652" s="29"/>
      <c r="GY652" s="29"/>
      <c r="GZ652" s="29"/>
      <c r="HA652" s="29"/>
      <c r="HB652" s="29"/>
      <c r="HC652" s="29"/>
      <c r="HD652" s="29"/>
      <c r="HE652" s="29"/>
      <c r="HF652" s="29"/>
      <c r="HG652" s="29"/>
      <c r="HH652" s="29"/>
      <c r="HI652" s="29"/>
      <c r="HJ652" s="29"/>
      <c r="HK652" s="29"/>
      <c r="HL652" s="29"/>
      <c r="HM652" s="29"/>
      <c r="HN652" s="29"/>
      <c r="HO652" s="29"/>
      <c r="HP652" s="29"/>
      <c r="HQ652" s="29"/>
      <c r="HR652" s="29"/>
      <c r="HS652" s="29"/>
      <c r="HT652" s="29"/>
      <c r="HU652" s="29"/>
      <c r="HV652" s="29"/>
      <c r="HW652" s="29"/>
      <c r="HX652" s="29"/>
      <c r="HY652" s="29"/>
      <c r="HZ652" s="29"/>
      <c r="IA652" s="29"/>
      <c r="IB652" s="29"/>
      <c r="IC652" s="29"/>
      <c r="ID652" s="29"/>
      <c r="IE652" s="29"/>
      <c r="IF652" s="29"/>
      <c r="IG652" s="29"/>
      <c r="IH652" s="29"/>
      <c r="II652" s="29"/>
      <c r="IJ652" s="29"/>
      <c r="IK652" s="29"/>
      <c r="IL652" s="29"/>
      <c r="IM652" s="29"/>
      <c r="IN652" s="29"/>
      <c r="IO652" s="29"/>
      <c r="IP652" s="29"/>
      <c r="IQ652" s="29"/>
      <c r="IR652" s="29"/>
      <c r="IS652" s="29"/>
      <c r="IT652" s="29"/>
      <c r="IU652" s="29"/>
      <c r="IV652" s="29"/>
      <c r="IW652" s="29"/>
      <c r="IX652" s="29"/>
      <c r="IY652" s="29"/>
      <c r="IZ652" s="29"/>
      <c r="JA652" s="29"/>
      <c r="JB652" s="29"/>
      <c r="JC652" s="29"/>
      <c r="JD652" s="29"/>
      <c r="JE652" s="29"/>
      <c r="JF652" s="29"/>
      <c r="JG652" s="29"/>
      <c r="JH652" s="29"/>
      <c r="JI652" s="29"/>
      <c r="JJ652" s="29"/>
      <c r="JK652" s="29"/>
      <c r="JL652" s="29"/>
      <c r="JM652" s="29"/>
      <c r="JN652" s="29"/>
      <c r="JO652" s="29"/>
      <c r="JP652" s="29"/>
      <c r="JQ652" s="29"/>
      <c r="JR652" s="29"/>
      <c r="JS652" s="29"/>
      <c r="JT652" s="29"/>
      <c r="JU652" s="29"/>
      <c r="JV652" s="29"/>
      <c r="JW652" s="29"/>
      <c r="JX652" s="29"/>
      <c r="JY652" s="29"/>
      <c r="JZ652" s="29"/>
      <c r="KA652" s="29"/>
      <c r="KB652" s="29"/>
      <c r="KC652" s="29"/>
      <c r="KD652" s="29"/>
      <c r="KE652" s="29"/>
      <c r="KF652" s="29"/>
      <c r="KG652" s="29"/>
      <c r="KH652" s="29"/>
      <c r="KI652" s="29"/>
      <c r="KJ652" s="29"/>
      <c r="KK652" s="29"/>
      <c r="KL652" s="29"/>
      <c r="KM652" s="29"/>
      <c r="KN652" s="29"/>
      <c r="KO652" s="29"/>
      <c r="KP652" s="29"/>
      <c r="KQ652" s="29"/>
      <c r="KR652" s="29"/>
      <c r="KS652" s="29"/>
      <c r="KT652" s="29"/>
      <c r="KU652" s="29"/>
      <c r="KV652" s="29"/>
      <c r="KW652" s="29"/>
      <c r="KX652" s="29"/>
      <c r="KY652" s="29"/>
      <c r="KZ652" s="29"/>
      <c r="LA652" s="29"/>
      <c r="LB652" s="29"/>
      <c r="LC652" s="29"/>
      <c r="LD652" s="29"/>
      <c r="LE652" s="29"/>
      <c r="LF652" s="29"/>
      <c r="LG652" s="29"/>
      <c r="LH652" s="29"/>
      <c r="LI652" s="29"/>
      <c r="LJ652" s="29"/>
      <c r="LK652" s="29"/>
      <c r="LL652" s="29"/>
      <c r="LM652" s="29"/>
      <c r="LN652" s="29"/>
      <c r="LO652" s="29"/>
      <c r="LP652" s="29"/>
      <c r="LQ652" s="29"/>
      <c r="LR652" s="29"/>
      <c r="LS652" s="29"/>
      <c r="LT652" s="29"/>
      <c r="LU652" s="29"/>
      <c r="LV652" s="29"/>
      <c r="LW652" s="29"/>
      <c r="LX652" s="29"/>
      <c r="LY652" s="29"/>
      <c r="LZ652" s="29"/>
      <c r="MA652" s="29"/>
      <c r="MB652" s="29"/>
      <c r="MC652" s="29"/>
      <c r="MD652" s="29"/>
      <c r="ME652" s="29"/>
      <c r="MF652" s="29"/>
      <c r="MG652" s="29"/>
      <c r="MH652" s="29"/>
      <c r="MI652" s="29"/>
      <c r="MJ652" s="29"/>
      <c r="MK652" s="29"/>
      <c r="ML652" s="29"/>
      <c r="MM652" s="29"/>
      <c r="MN652" s="29"/>
      <c r="MO652" s="29"/>
      <c r="MP652" s="29"/>
      <c r="MQ652" s="29"/>
      <c r="MR652" s="29"/>
      <c r="MS652" s="29"/>
      <c r="MT652" s="29"/>
      <c r="MU652" s="29"/>
      <c r="MV652" s="29"/>
      <c r="MW652" s="29"/>
      <c r="MX652" s="29"/>
      <c r="MY652" s="29"/>
      <c r="MZ652" s="29"/>
      <c r="NA652" s="29"/>
      <c r="NB652" s="29"/>
      <c r="NC652" s="29"/>
      <c r="ND652" s="29"/>
      <c r="NE652" s="29"/>
      <c r="NF652" s="29"/>
      <c r="NG652" s="29"/>
      <c r="NH652" s="29"/>
      <c r="NI652" s="29"/>
      <c r="NJ652" s="29"/>
      <c r="NK652" s="29"/>
      <c r="NL652" s="29"/>
      <c r="NM652" s="29"/>
      <c r="NN652" s="29"/>
      <c r="NO652" s="29"/>
      <c r="NP652" s="29"/>
      <c r="NQ652" s="29"/>
      <c r="NR652" s="29"/>
      <c r="NS652" s="29"/>
      <c r="NT652" s="29"/>
      <c r="NU652" s="29"/>
      <c r="NV652" s="29"/>
      <c r="NW652" s="29"/>
      <c r="NX652" s="29"/>
      <c r="NY652" s="29"/>
      <c r="NZ652" s="29"/>
      <c r="OA652" s="29"/>
      <c r="OB652" s="29"/>
      <c r="OC652" s="29"/>
      <c r="OD652" s="29"/>
      <c r="OE652" s="29"/>
      <c r="OF652" s="29"/>
      <c r="OG652" s="29"/>
      <c r="OH652" s="29"/>
    </row>
    <row r="653" spans="1:398" ht="16.5" customHeight="1">
      <c r="A653" s="30" t="s">
        <v>2485</v>
      </c>
      <c r="B653" s="30"/>
      <c r="C653" s="368"/>
      <c r="D653" s="30"/>
      <c r="E653" s="90" t="s">
        <v>107</v>
      </c>
      <c r="F653" s="90" t="s">
        <v>2493</v>
      </c>
      <c r="G653" s="90" t="s">
        <v>2494</v>
      </c>
      <c r="H653" s="91">
        <v>2019</v>
      </c>
      <c r="I653" s="92">
        <v>1</v>
      </c>
      <c r="J653" s="92">
        <v>0</v>
      </c>
      <c r="K653" s="92">
        <v>0</v>
      </c>
      <c r="L653" s="93" t="s">
        <v>2486</v>
      </c>
      <c r="M653" s="93"/>
      <c r="N653" s="98" t="s">
        <v>75</v>
      </c>
      <c r="O653" s="94">
        <v>2628</v>
      </c>
      <c r="P653" s="94">
        <v>6132</v>
      </c>
      <c r="Q653" s="94">
        <v>5</v>
      </c>
      <c r="R653" s="100" t="s">
        <v>33</v>
      </c>
      <c r="S653" s="96" t="s">
        <v>89</v>
      </c>
      <c r="T653" s="96">
        <v>110</v>
      </c>
      <c r="U653" s="101">
        <v>1.1000000000000001</v>
      </c>
      <c r="V653" s="96">
        <v>0</v>
      </c>
      <c r="W653" s="97">
        <v>0.12</v>
      </c>
      <c r="X653" s="21">
        <v>352.15200000000004</v>
      </c>
      <c r="Y653" s="102" t="s">
        <v>33</v>
      </c>
      <c r="Z653" s="86" t="s">
        <v>7856</v>
      </c>
      <c r="AA653" s="24" t="s">
        <v>67</v>
      </c>
      <c r="AB653" s="14" t="s">
        <v>67</v>
      </c>
      <c r="AC653" s="14" t="s">
        <v>67</v>
      </c>
      <c r="AD653" s="25"/>
      <c r="AE653" s="26"/>
      <c r="AF653" s="27"/>
      <c r="AG653" s="29"/>
      <c r="AH653" s="29"/>
      <c r="AI653" s="29"/>
      <c r="AJ653" s="29"/>
      <c r="AK653" s="29"/>
      <c r="AL653" s="29"/>
      <c r="AM653" s="29"/>
      <c r="AN653" s="29"/>
      <c r="AO653" s="29"/>
      <c r="AP653" s="29"/>
      <c r="AQ653" s="29"/>
      <c r="AR653" s="29"/>
      <c r="AS653" s="29"/>
      <c r="AT653" s="29"/>
      <c r="AU653" s="29"/>
      <c r="AV653" s="29"/>
      <c r="AW653" s="29"/>
      <c r="AX653" s="29"/>
      <c r="AY653" s="29"/>
      <c r="AZ653" s="29"/>
      <c r="BA653" s="29"/>
      <c r="BB653" s="29"/>
      <c r="BC653" s="29"/>
      <c r="BD653" s="29"/>
      <c r="BE653" s="29"/>
      <c r="BF653" s="29"/>
      <c r="BG653" s="29"/>
      <c r="BH653" s="29"/>
      <c r="BI653" s="29"/>
      <c r="BJ653" s="29"/>
      <c r="BK653" s="29"/>
      <c r="BL653" s="29"/>
      <c r="BM653" s="29"/>
      <c r="BN653" s="29"/>
      <c r="BO653" s="29"/>
      <c r="BP653" s="29"/>
      <c r="BQ653" s="29"/>
      <c r="BR653" s="29"/>
      <c r="BS653" s="29"/>
      <c r="BT653" s="29"/>
      <c r="BU653" s="29"/>
      <c r="BV653" s="29"/>
      <c r="BW653" s="29"/>
      <c r="BX653" s="29"/>
      <c r="BY653" s="29"/>
      <c r="BZ653" s="29"/>
      <c r="CA653" s="29"/>
      <c r="CB653" s="29"/>
      <c r="CC653" s="29"/>
      <c r="CD653" s="29"/>
      <c r="CE653" s="29"/>
      <c r="CF653" s="29"/>
      <c r="CG653" s="29"/>
      <c r="CH653" s="29"/>
      <c r="CI653" s="29"/>
      <c r="CJ653" s="29"/>
      <c r="CK653" s="29"/>
      <c r="CL653" s="29"/>
      <c r="CM653" s="29"/>
      <c r="CN653" s="29"/>
      <c r="CO653" s="29"/>
      <c r="CP653" s="29"/>
      <c r="CQ653" s="29"/>
      <c r="CR653" s="29"/>
      <c r="CS653" s="29"/>
      <c r="CT653" s="29"/>
      <c r="CU653" s="29"/>
      <c r="CV653" s="29"/>
      <c r="CW653" s="29"/>
      <c r="CX653" s="29"/>
      <c r="CY653" s="29"/>
      <c r="CZ653" s="29"/>
      <c r="DA653" s="29"/>
      <c r="DB653" s="29"/>
      <c r="DC653" s="29"/>
      <c r="DD653" s="29"/>
      <c r="DE653" s="29"/>
      <c r="DF653" s="29"/>
      <c r="DG653" s="29"/>
      <c r="DH653" s="29"/>
      <c r="DI653" s="29"/>
      <c r="DJ653" s="29"/>
      <c r="DK653" s="29"/>
      <c r="DL653" s="29"/>
      <c r="DM653" s="29"/>
      <c r="DN653" s="29"/>
      <c r="DO653" s="29"/>
      <c r="DP653" s="29"/>
      <c r="DQ653" s="29"/>
      <c r="DR653" s="29"/>
      <c r="DS653" s="29"/>
      <c r="DT653" s="29"/>
      <c r="DU653" s="29"/>
      <c r="DV653" s="29"/>
      <c r="DW653" s="29"/>
      <c r="DX653" s="29"/>
      <c r="DY653" s="29"/>
      <c r="DZ653" s="29"/>
      <c r="EA653" s="29"/>
      <c r="EB653" s="29"/>
      <c r="EC653" s="29"/>
      <c r="ED653" s="29"/>
      <c r="EE653" s="29"/>
      <c r="EF653" s="29"/>
      <c r="EG653" s="29"/>
      <c r="EH653" s="29"/>
      <c r="EI653" s="29"/>
      <c r="EJ653" s="29"/>
      <c r="EK653" s="29"/>
      <c r="EL653" s="29"/>
      <c r="EM653" s="29"/>
      <c r="EN653" s="29"/>
      <c r="EO653" s="29"/>
      <c r="EP653" s="29"/>
      <c r="EQ653" s="29"/>
      <c r="ER653" s="29"/>
      <c r="ES653" s="29"/>
      <c r="ET653" s="29"/>
      <c r="EU653" s="29"/>
      <c r="EV653" s="29"/>
      <c r="EW653" s="29"/>
      <c r="EX653" s="29"/>
      <c r="EY653" s="29"/>
      <c r="EZ653" s="29"/>
      <c r="FA653" s="29"/>
      <c r="FB653" s="29"/>
      <c r="FC653" s="29"/>
      <c r="FD653" s="29"/>
      <c r="FE653" s="29"/>
      <c r="FF653" s="29"/>
      <c r="FG653" s="29"/>
      <c r="FH653" s="29"/>
      <c r="FI653" s="29"/>
      <c r="FJ653" s="29"/>
      <c r="FK653" s="29"/>
      <c r="FL653" s="29"/>
      <c r="FM653" s="29"/>
      <c r="FN653" s="29"/>
      <c r="FO653" s="29"/>
      <c r="FP653" s="29"/>
      <c r="FQ653" s="29"/>
      <c r="FR653" s="29"/>
      <c r="FS653" s="29"/>
      <c r="FT653" s="29"/>
      <c r="FU653" s="29"/>
      <c r="FV653" s="29"/>
      <c r="FW653" s="29"/>
      <c r="FX653" s="29"/>
      <c r="FY653" s="29"/>
      <c r="FZ653" s="29"/>
      <c r="GA653" s="29"/>
      <c r="GB653" s="29"/>
      <c r="GC653" s="29"/>
      <c r="GD653" s="29"/>
      <c r="GE653" s="29"/>
      <c r="GF653" s="29"/>
      <c r="GG653" s="29"/>
      <c r="GH653" s="29"/>
      <c r="GI653" s="29"/>
      <c r="GJ653" s="29"/>
      <c r="GK653" s="29"/>
      <c r="GL653" s="29"/>
      <c r="GM653" s="29"/>
      <c r="GN653" s="29"/>
      <c r="GO653" s="29"/>
      <c r="GP653" s="29"/>
      <c r="GQ653" s="29"/>
      <c r="GR653" s="29"/>
      <c r="GS653" s="29"/>
      <c r="GT653" s="29"/>
      <c r="GU653" s="29"/>
      <c r="GV653" s="29"/>
      <c r="GW653" s="29"/>
      <c r="GX653" s="29"/>
      <c r="GY653" s="29"/>
      <c r="GZ653" s="29"/>
      <c r="HA653" s="29"/>
      <c r="HB653" s="29"/>
      <c r="HC653" s="29"/>
      <c r="HD653" s="29"/>
      <c r="HE653" s="29"/>
      <c r="HF653" s="29"/>
      <c r="HG653" s="29"/>
      <c r="HH653" s="29"/>
      <c r="HI653" s="29"/>
      <c r="HJ653" s="29"/>
      <c r="HK653" s="29"/>
      <c r="HL653" s="29"/>
      <c r="HM653" s="29"/>
      <c r="HN653" s="29"/>
      <c r="HO653" s="29"/>
      <c r="HP653" s="29"/>
      <c r="HQ653" s="29"/>
      <c r="HR653" s="29"/>
      <c r="HS653" s="29"/>
      <c r="HT653" s="29"/>
      <c r="HU653" s="29"/>
      <c r="HV653" s="29"/>
      <c r="HW653" s="29"/>
      <c r="HX653" s="29"/>
      <c r="HY653" s="29"/>
      <c r="HZ653" s="29"/>
      <c r="IA653" s="29"/>
      <c r="IB653" s="29"/>
      <c r="IC653" s="29"/>
      <c r="ID653" s="29"/>
      <c r="IE653" s="29"/>
      <c r="IF653" s="29"/>
      <c r="IG653" s="29"/>
      <c r="IH653" s="29"/>
      <c r="II653" s="29"/>
      <c r="IJ653" s="29"/>
      <c r="IK653" s="29"/>
      <c r="IL653" s="29"/>
      <c r="IM653" s="29"/>
      <c r="IN653" s="29"/>
      <c r="IO653" s="29"/>
      <c r="IP653" s="29"/>
      <c r="IQ653" s="29"/>
      <c r="IR653" s="29"/>
      <c r="IS653" s="29"/>
      <c r="IT653" s="29"/>
      <c r="IU653" s="29"/>
      <c r="IV653" s="29"/>
      <c r="IW653" s="29"/>
      <c r="IX653" s="29"/>
      <c r="IY653" s="29"/>
      <c r="IZ653" s="29"/>
      <c r="JA653" s="29"/>
      <c r="JB653" s="29"/>
      <c r="JC653" s="29"/>
      <c r="JD653" s="29"/>
      <c r="JE653" s="29"/>
      <c r="JF653" s="29"/>
      <c r="JG653" s="29"/>
      <c r="JH653" s="29"/>
      <c r="JI653" s="29"/>
      <c r="JJ653" s="29"/>
      <c r="JK653" s="29"/>
      <c r="JL653" s="29"/>
      <c r="JM653" s="29"/>
      <c r="JN653" s="29"/>
      <c r="JO653" s="29"/>
      <c r="JP653" s="29"/>
      <c r="JQ653" s="29"/>
      <c r="JR653" s="29"/>
      <c r="JS653" s="29"/>
      <c r="JT653" s="29"/>
      <c r="JU653" s="29"/>
      <c r="JV653" s="29"/>
      <c r="JW653" s="29"/>
      <c r="JX653" s="29"/>
      <c r="JY653" s="29"/>
      <c r="JZ653" s="29"/>
      <c r="KA653" s="29"/>
      <c r="KB653" s="29"/>
      <c r="KC653" s="29"/>
      <c r="KD653" s="29"/>
      <c r="KE653" s="29"/>
      <c r="KF653" s="29"/>
      <c r="KG653" s="29"/>
      <c r="KH653" s="29"/>
      <c r="KI653" s="29"/>
      <c r="KJ653" s="29"/>
      <c r="KK653" s="29"/>
      <c r="KL653" s="29"/>
      <c r="KM653" s="29"/>
      <c r="KN653" s="29"/>
      <c r="KO653" s="29"/>
      <c r="KP653" s="29"/>
      <c r="KQ653" s="29"/>
      <c r="KR653" s="29"/>
      <c r="KS653" s="29"/>
      <c r="KT653" s="29"/>
      <c r="KU653" s="29"/>
      <c r="KV653" s="29"/>
      <c r="KW653" s="29"/>
      <c r="KX653" s="29"/>
      <c r="KY653" s="29"/>
      <c r="KZ653" s="29"/>
      <c r="LA653" s="29"/>
      <c r="LB653" s="29"/>
      <c r="LC653" s="29"/>
      <c r="LD653" s="29"/>
      <c r="LE653" s="29"/>
      <c r="LF653" s="29"/>
      <c r="LG653" s="29"/>
      <c r="LH653" s="29"/>
      <c r="LI653" s="29"/>
      <c r="LJ653" s="29"/>
      <c r="LK653" s="29"/>
      <c r="LL653" s="29"/>
      <c r="LM653" s="29"/>
      <c r="LN653" s="29"/>
      <c r="LO653" s="29"/>
      <c r="LP653" s="29"/>
      <c r="LQ653" s="29"/>
      <c r="LR653" s="29"/>
      <c r="LS653" s="29"/>
      <c r="LT653" s="29"/>
      <c r="LU653" s="29"/>
      <c r="LV653" s="29"/>
      <c r="LW653" s="29"/>
      <c r="LX653" s="29"/>
      <c r="LY653" s="29"/>
      <c r="LZ653" s="29"/>
      <c r="MA653" s="29"/>
      <c r="MB653" s="29"/>
      <c r="MC653" s="29"/>
      <c r="MD653" s="29"/>
      <c r="ME653" s="29"/>
      <c r="MF653" s="29"/>
      <c r="MG653" s="29"/>
      <c r="MH653" s="29"/>
      <c r="MI653" s="29"/>
      <c r="MJ653" s="29"/>
      <c r="MK653" s="29"/>
      <c r="ML653" s="29"/>
      <c r="MM653" s="29"/>
      <c r="MN653" s="29"/>
      <c r="MO653" s="29"/>
      <c r="MP653" s="29"/>
      <c r="MQ653" s="29"/>
      <c r="MR653" s="29"/>
      <c r="MS653" s="29"/>
      <c r="MT653" s="29"/>
      <c r="MU653" s="29"/>
      <c r="MV653" s="29"/>
      <c r="MW653" s="29"/>
      <c r="MX653" s="29"/>
      <c r="MY653" s="29"/>
      <c r="MZ653" s="29"/>
      <c r="NA653" s="29"/>
      <c r="NB653" s="29"/>
      <c r="NC653" s="29"/>
      <c r="ND653" s="29"/>
      <c r="NE653" s="29"/>
      <c r="NF653" s="29"/>
      <c r="NG653" s="29"/>
      <c r="NH653" s="29"/>
      <c r="NI653" s="29"/>
      <c r="NJ653" s="29"/>
      <c r="NK653" s="29"/>
      <c r="NL653" s="29"/>
      <c r="NM653" s="29"/>
      <c r="NN653" s="29"/>
      <c r="NO653" s="29"/>
      <c r="NP653" s="29"/>
      <c r="NQ653" s="29"/>
      <c r="NR653" s="29"/>
      <c r="NS653" s="29"/>
      <c r="NT653" s="29"/>
      <c r="NU653" s="29"/>
      <c r="NV653" s="29"/>
      <c r="NW653" s="29"/>
      <c r="NX653" s="29"/>
      <c r="NY653" s="29"/>
      <c r="NZ653" s="29"/>
      <c r="OA653" s="29"/>
      <c r="OB653" s="29"/>
      <c r="OC653" s="29"/>
      <c r="OD653" s="29"/>
      <c r="OE653" s="29"/>
      <c r="OF653" s="29"/>
      <c r="OG653" s="29"/>
      <c r="OH653" s="29"/>
    </row>
    <row r="654" spans="1:398" ht="16.5" customHeight="1">
      <c r="A654" s="30" t="s">
        <v>2485</v>
      </c>
      <c r="B654" s="30"/>
      <c r="C654" s="368"/>
      <c r="D654" s="30"/>
      <c r="E654" s="90" t="s">
        <v>183</v>
      </c>
      <c r="F654" s="90" t="s">
        <v>2403</v>
      </c>
      <c r="G654" s="90" t="s">
        <v>2492</v>
      </c>
      <c r="H654" s="91">
        <v>2019</v>
      </c>
      <c r="I654" s="92">
        <v>1</v>
      </c>
      <c r="J654" s="92">
        <v>0</v>
      </c>
      <c r="K654" s="92">
        <v>0</v>
      </c>
      <c r="L654" s="103" t="s">
        <v>2486</v>
      </c>
      <c r="M654" s="93"/>
      <c r="N654" s="98" t="s">
        <v>75</v>
      </c>
      <c r="O654" s="94">
        <v>730</v>
      </c>
      <c r="P654" s="94">
        <v>8030</v>
      </c>
      <c r="Q654" s="94">
        <v>5</v>
      </c>
      <c r="R654" s="100" t="s">
        <v>33</v>
      </c>
      <c r="S654" s="96" t="s">
        <v>89</v>
      </c>
      <c r="T654" s="96">
        <v>110</v>
      </c>
      <c r="U654" s="101">
        <v>3.2</v>
      </c>
      <c r="V654" s="96">
        <v>0</v>
      </c>
      <c r="W654" s="97">
        <v>0.35</v>
      </c>
      <c r="X654" s="21">
        <v>396.02499999999998</v>
      </c>
      <c r="Y654" s="102" t="s">
        <v>33</v>
      </c>
      <c r="Z654" s="86" t="s">
        <v>7856</v>
      </c>
      <c r="AA654" s="24" t="s">
        <v>67</v>
      </c>
      <c r="AB654" s="14" t="s">
        <v>67</v>
      </c>
      <c r="AC654" s="14" t="s">
        <v>67</v>
      </c>
      <c r="AD654" s="25"/>
      <c r="AE654" s="26"/>
      <c r="AF654" s="27"/>
      <c r="AG654" s="29"/>
      <c r="AH654" s="29"/>
      <c r="AI654" s="29"/>
      <c r="AJ654" s="29"/>
      <c r="AK654" s="29"/>
      <c r="AL654" s="29"/>
      <c r="AM654" s="29"/>
      <c r="AN654" s="29"/>
      <c r="AO654" s="29"/>
      <c r="AP654" s="29"/>
      <c r="AQ654" s="29"/>
      <c r="AR654" s="29"/>
      <c r="AS654" s="29"/>
      <c r="AT654" s="29"/>
      <c r="AU654" s="29"/>
      <c r="AV654" s="29"/>
      <c r="AW654" s="29"/>
      <c r="AX654" s="29"/>
      <c r="AY654" s="29"/>
      <c r="AZ654" s="29"/>
      <c r="BA654" s="29"/>
      <c r="BB654" s="29"/>
      <c r="BC654" s="29"/>
      <c r="BD654" s="29"/>
      <c r="BE654" s="29"/>
      <c r="BF654" s="29"/>
      <c r="BG654" s="29"/>
      <c r="BH654" s="29"/>
      <c r="BI654" s="29"/>
      <c r="BJ654" s="29"/>
      <c r="BK654" s="29"/>
      <c r="BL654" s="29"/>
      <c r="BM654" s="29"/>
      <c r="BN654" s="29"/>
      <c r="BO654" s="29"/>
      <c r="BP654" s="29"/>
      <c r="BQ654" s="29"/>
      <c r="BR654" s="29"/>
      <c r="BS654" s="29"/>
      <c r="BT654" s="29"/>
      <c r="BU654" s="29"/>
      <c r="BV654" s="29"/>
      <c r="BW654" s="29"/>
      <c r="BX654" s="29"/>
      <c r="BY654" s="29"/>
      <c r="BZ654" s="29"/>
      <c r="CA654" s="29"/>
      <c r="CB654" s="29"/>
      <c r="CC654" s="29"/>
      <c r="CD654" s="29"/>
      <c r="CE654" s="29"/>
      <c r="CF654" s="29"/>
      <c r="CG654" s="29"/>
      <c r="CH654" s="29"/>
      <c r="CI654" s="29"/>
      <c r="CJ654" s="29"/>
      <c r="CK654" s="29"/>
      <c r="CL654" s="29"/>
      <c r="CM654" s="29"/>
      <c r="CN654" s="29"/>
      <c r="CO654" s="29"/>
      <c r="CP654" s="29"/>
      <c r="CQ654" s="29"/>
      <c r="CR654" s="29"/>
      <c r="CS654" s="29"/>
      <c r="CT654" s="29"/>
      <c r="CU654" s="29"/>
      <c r="CV654" s="29"/>
      <c r="CW654" s="29"/>
      <c r="CX654" s="29"/>
      <c r="CY654" s="29"/>
      <c r="CZ654" s="29"/>
      <c r="DA654" s="29"/>
      <c r="DB654" s="29"/>
      <c r="DC654" s="29"/>
      <c r="DD654" s="29"/>
      <c r="DE654" s="29"/>
      <c r="DF654" s="29"/>
      <c r="DG654" s="29"/>
      <c r="DH654" s="29"/>
      <c r="DI654" s="29"/>
      <c r="DJ654" s="29"/>
      <c r="DK654" s="29"/>
      <c r="DL654" s="29"/>
      <c r="DM654" s="29"/>
      <c r="DN654" s="29"/>
      <c r="DO654" s="29"/>
      <c r="DP654" s="29"/>
      <c r="DQ654" s="29"/>
      <c r="DR654" s="29"/>
      <c r="DS654" s="29"/>
      <c r="DT654" s="29"/>
      <c r="DU654" s="29"/>
      <c r="DV654" s="29"/>
      <c r="DW654" s="29"/>
      <c r="DX654" s="29"/>
      <c r="DY654" s="29"/>
      <c r="DZ654" s="29"/>
      <c r="EA654" s="29"/>
      <c r="EB654" s="29"/>
      <c r="EC654" s="29"/>
      <c r="ED654" s="29"/>
      <c r="EE654" s="29"/>
      <c r="EF654" s="29"/>
      <c r="EG654" s="29"/>
      <c r="EH654" s="29"/>
      <c r="EI654" s="29"/>
      <c r="EJ654" s="29"/>
      <c r="EK654" s="29"/>
      <c r="EL654" s="29"/>
      <c r="EM654" s="29"/>
      <c r="EN654" s="29"/>
      <c r="EO654" s="29"/>
      <c r="EP654" s="29"/>
      <c r="EQ654" s="29"/>
      <c r="ER654" s="29"/>
      <c r="ES654" s="29"/>
      <c r="ET654" s="29"/>
      <c r="EU654" s="29"/>
      <c r="EV654" s="29"/>
      <c r="EW654" s="29"/>
      <c r="EX654" s="29"/>
      <c r="EY654" s="29"/>
      <c r="EZ654" s="29"/>
      <c r="FA654" s="29"/>
      <c r="FB654" s="29"/>
      <c r="FC654" s="29"/>
      <c r="FD654" s="29"/>
      <c r="FE654" s="29"/>
      <c r="FF654" s="29"/>
      <c r="FG654" s="29"/>
      <c r="FH654" s="29"/>
      <c r="FI654" s="29"/>
      <c r="FJ654" s="29"/>
      <c r="FK654" s="29"/>
      <c r="FL654" s="29"/>
      <c r="FM654" s="29"/>
      <c r="FN654" s="29"/>
      <c r="FO654" s="29"/>
      <c r="FP654" s="29"/>
      <c r="FQ654" s="29"/>
      <c r="FR654" s="29"/>
      <c r="FS654" s="29"/>
      <c r="FT654" s="29"/>
      <c r="FU654" s="29"/>
      <c r="FV654" s="29"/>
      <c r="FW654" s="29"/>
      <c r="FX654" s="29"/>
      <c r="FY654" s="29"/>
      <c r="FZ654" s="29"/>
      <c r="GA654" s="29"/>
      <c r="GB654" s="29"/>
      <c r="GC654" s="29"/>
      <c r="GD654" s="29"/>
      <c r="GE654" s="29"/>
      <c r="GF654" s="29"/>
      <c r="GG654" s="29"/>
      <c r="GH654" s="29"/>
      <c r="GI654" s="29"/>
      <c r="GJ654" s="29"/>
      <c r="GK654" s="29"/>
      <c r="GL654" s="29"/>
      <c r="GM654" s="29"/>
      <c r="GN654" s="29"/>
      <c r="GO654" s="29"/>
      <c r="GP654" s="29"/>
      <c r="GQ654" s="29"/>
      <c r="GR654" s="29"/>
      <c r="GS654" s="29"/>
      <c r="GT654" s="29"/>
      <c r="GU654" s="29"/>
      <c r="GV654" s="29"/>
      <c r="GW654" s="29"/>
      <c r="GX654" s="29"/>
      <c r="GY654" s="29"/>
      <c r="GZ654" s="29"/>
      <c r="HA654" s="29"/>
      <c r="HB654" s="29"/>
      <c r="HC654" s="29"/>
      <c r="HD654" s="29"/>
      <c r="HE654" s="29"/>
      <c r="HF654" s="29"/>
      <c r="HG654" s="29"/>
      <c r="HH654" s="29"/>
      <c r="HI654" s="29"/>
      <c r="HJ654" s="29"/>
      <c r="HK654" s="29"/>
      <c r="HL654" s="29"/>
      <c r="HM654" s="29"/>
      <c r="HN654" s="29"/>
      <c r="HO654" s="29"/>
      <c r="HP654" s="29"/>
      <c r="HQ654" s="29"/>
      <c r="HR654" s="29"/>
      <c r="HS654" s="29"/>
      <c r="HT654" s="29"/>
      <c r="HU654" s="29"/>
      <c r="HV654" s="29"/>
      <c r="HW654" s="29"/>
      <c r="HX654" s="29"/>
      <c r="HY654" s="29"/>
      <c r="HZ654" s="29"/>
      <c r="IA654" s="29"/>
      <c r="IB654" s="29"/>
      <c r="IC654" s="29"/>
      <c r="ID654" s="29"/>
      <c r="IE654" s="29"/>
      <c r="IF654" s="29"/>
      <c r="IG654" s="29"/>
      <c r="IH654" s="29"/>
      <c r="II654" s="29"/>
      <c r="IJ654" s="29"/>
      <c r="IK654" s="29"/>
      <c r="IL654" s="29"/>
      <c r="IM654" s="29"/>
      <c r="IN654" s="29"/>
      <c r="IO654" s="29"/>
      <c r="IP654" s="29"/>
      <c r="IQ654" s="29"/>
      <c r="IR654" s="29"/>
      <c r="IS654" s="29"/>
      <c r="IT654" s="29"/>
      <c r="IU654" s="29"/>
      <c r="IV654" s="29"/>
      <c r="IW654" s="29"/>
      <c r="IX654" s="29"/>
      <c r="IY654" s="29"/>
      <c r="IZ654" s="29"/>
      <c r="JA654" s="29"/>
      <c r="JB654" s="29"/>
      <c r="JC654" s="29"/>
      <c r="JD654" s="29"/>
      <c r="JE654" s="29"/>
      <c r="JF654" s="29"/>
      <c r="JG654" s="29"/>
      <c r="JH654" s="29"/>
      <c r="JI654" s="29"/>
      <c r="JJ654" s="29"/>
      <c r="JK654" s="29"/>
      <c r="JL654" s="29"/>
      <c r="JM654" s="29"/>
      <c r="JN654" s="29"/>
      <c r="JO654" s="29"/>
      <c r="JP654" s="29"/>
      <c r="JQ654" s="29"/>
      <c r="JR654" s="29"/>
      <c r="JS654" s="29"/>
      <c r="JT654" s="29"/>
      <c r="JU654" s="29"/>
      <c r="JV654" s="29"/>
      <c r="JW654" s="29"/>
      <c r="JX654" s="29"/>
      <c r="JY654" s="29"/>
      <c r="JZ654" s="29"/>
      <c r="KA654" s="29"/>
      <c r="KB654" s="29"/>
      <c r="KC654" s="29"/>
      <c r="KD654" s="29"/>
      <c r="KE654" s="29"/>
      <c r="KF654" s="29"/>
      <c r="KG654" s="29"/>
      <c r="KH654" s="29"/>
      <c r="KI654" s="29"/>
      <c r="KJ654" s="29"/>
      <c r="KK654" s="29"/>
      <c r="KL654" s="29"/>
      <c r="KM654" s="29"/>
      <c r="KN654" s="29"/>
      <c r="KO654" s="29"/>
      <c r="KP654" s="29"/>
      <c r="KQ654" s="29"/>
      <c r="KR654" s="29"/>
      <c r="KS654" s="29"/>
      <c r="KT654" s="29"/>
      <c r="KU654" s="29"/>
      <c r="KV654" s="29"/>
      <c r="KW654" s="29"/>
      <c r="KX654" s="29"/>
      <c r="KY654" s="29"/>
      <c r="KZ654" s="29"/>
      <c r="LA654" s="29"/>
      <c r="LB654" s="29"/>
      <c r="LC654" s="29"/>
      <c r="LD654" s="29"/>
      <c r="LE654" s="29"/>
      <c r="LF654" s="29"/>
      <c r="LG654" s="29"/>
      <c r="LH654" s="29"/>
      <c r="LI654" s="29"/>
      <c r="LJ654" s="29"/>
      <c r="LK654" s="29"/>
      <c r="LL654" s="29"/>
      <c r="LM654" s="29"/>
      <c r="LN654" s="29"/>
      <c r="LO654" s="29"/>
      <c r="LP654" s="29"/>
      <c r="LQ654" s="29"/>
      <c r="LR654" s="29"/>
      <c r="LS654" s="29"/>
      <c r="LT654" s="29"/>
      <c r="LU654" s="29"/>
      <c r="LV654" s="29"/>
      <c r="LW654" s="29"/>
      <c r="LX654" s="29"/>
      <c r="LY654" s="29"/>
      <c r="LZ654" s="29"/>
      <c r="MA654" s="29"/>
      <c r="MB654" s="29"/>
      <c r="MC654" s="29"/>
      <c r="MD654" s="29"/>
      <c r="ME654" s="29"/>
      <c r="MF654" s="29"/>
      <c r="MG654" s="29"/>
      <c r="MH654" s="29"/>
      <c r="MI654" s="29"/>
      <c r="MJ654" s="29"/>
      <c r="MK654" s="29"/>
      <c r="ML654" s="29"/>
      <c r="MM654" s="29"/>
      <c r="MN654" s="29"/>
      <c r="MO654" s="29"/>
      <c r="MP654" s="29"/>
      <c r="MQ654" s="29"/>
      <c r="MR654" s="29"/>
      <c r="MS654" s="29"/>
      <c r="MT654" s="29"/>
      <c r="MU654" s="29"/>
      <c r="MV654" s="29"/>
      <c r="MW654" s="29"/>
      <c r="MX654" s="29"/>
      <c r="MY654" s="29"/>
      <c r="MZ654" s="29"/>
      <c r="NA654" s="29"/>
      <c r="NB654" s="29"/>
      <c r="NC654" s="29"/>
      <c r="ND654" s="29"/>
      <c r="NE654" s="29"/>
      <c r="NF654" s="29"/>
      <c r="NG654" s="29"/>
      <c r="NH654" s="29"/>
      <c r="NI654" s="29"/>
      <c r="NJ654" s="29"/>
      <c r="NK654" s="29"/>
      <c r="NL654" s="29"/>
      <c r="NM654" s="29"/>
      <c r="NN654" s="29"/>
      <c r="NO654" s="29"/>
      <c r="NP654" s="29"/>
      <c r="NQ654" s="29"/>
      <c r="NR654" s="29"/>
      <c r="NS654" s="29"/>
      <c r="NT654" s="29"/>
      <c r="NU654" s="29"/>
      <c r="NV654" s="29"/>
      <c r="NW654" s="29"/>
      <c r="NX654" s="29"/>
      <c r="NY654" s="29"/>
      <c r="NZ654" s="29"/>
      <c r="OA654" s="29"/>
      <c r="OB654" s="29"/>
      <c r="OC654" s="29"/>
      <c r="OD654" s="29"/>
      <c r="OE654" s="29"/>
      <c r="OF654" s="29"/>
      <c r="OG654" s="29"/>
      <c r="OH654" s="29"/>
    </row>
    <row r="655" spans="1:398" ht="16.5" customHeight="1">
      <c r="A655" s="30" t="s">
        <v>2485</v>
      </c>
      <c r="B655" s="30"/>
      <c r="C655" s="368"/>
      <c r="D655" s="30"/>
      <c r="E655" s="90" t="s">
        <v>2487</v>
      </c>
      <c r="F655" s="90" t="s">
        <v>7862</v>
      </c>
      <c r="G655" s="90" t="s">
        <v>7874</v>
      </c>
      <c r="H655" s="91">
        <v>2023</v>
      </c>
      <c r="I655" s="92">
        <v>2</v>
      </c>
      <c r="J655" s="92">
        <v>0</v>
      </c>
      <c r="K655" s="92">
        <v>0</v>
      </c>
      <c r="L655" s="93" t="s">
        <v>2486</v>
      </c>
      <c r="M655" s="98"/>
      <c r="N655" s="99" t="s">
        <v>75</v>
      </c>
      <c r="O655" s="94">
        <v>2628</v>
      </c>
      <c r="P655" s="94">
        <v>6132</v>
      </c>
      <c r="Q655" s="94">
        <v>5</v>
      </c>
      <c r="R655" s="95" t="s">
        <v>33</v>
      </c>
      <c r="S655" s="96" t="s">
        <v>89</v>
      </c>
      <c r="T655" s="96">
        <v>110</v>
      </c>
      <c r="U655" s="96">
        <v>3.2</v>
      </c>
      <c r="V655" s="96">
        <v>0</v>
      </c>
      <c r="W655" s="97">
        <v>0.35</v>
      </c>
      <c r="X655" s="21">
        <v>1027.1099999999999</v>
      </c>
      <c r="Y655" s="78" t="s">
        <v>33</v>
      </c>
      <c r="Z655" s="86" t="s">
        <v>7856</v>
      </c>
      <c r="AA655" s="24" t="s">
        <v>67</v>
      </c>
      <c r="AB655" s="14" t="s">
        <v>67</v>
      </c>
      <c r="AC655" s="14" t="s">
        <v>67</v>
      </c>
      <c r="AD655" s="25"/>
      <c r="AE655" s="26"/>
      <c r="AF655" s="27"/>
      <c r="AG655" s="29"/>
      <c r="AH655" s="29"/>
      <c r="AI655" s="29"/>
      <c r="AJ655" s="29"/>
      <c r="AK655" s="29"/>
      <c r="AL655" s="29"/>
      <c r="AM655" s="29"/>
      <c r="AN655" s="29"/>
      <c r="AO655" s="29"/>
      <c r="AP655" s="29"/>
      <c r="AQ655" s="29"/>
      <c r="AR655" s="29"/>
      <c r="AS655" s="29"/>
      <c r="AT655" s="29"/>
      <c r="AU655" s="29"/>
      <c r="AV655" s="29"/>
      <c r="AW655" s="29"/>
      <c r="AX655" s="29"/>
      <c r="AY655" s="29"/>
      <c r="AZ655" s="29"/>
      <c r="BA655" s="29"/>
      <c r="BB655" s="29"/>
      <c r="BC655" s="29"/>
      <c r="BD655" s="29"/>
      <c r="BE655" s="29"/>
      <c r="BF655" s="29"/>
      <c r="BG655" s="29"/>
      <c r="BH655" s="29"/>
      <c r="BI655" s="29"/>
      <c r="BJ655" s="29"/>
      <c r="BK655" s="29"/>
      <c r="BL655" s="29"/>
      <c r="BM655" s="29"/>
      <c r="BN655" s="29"/>
      <c r="BO655" s="29"/>
      <c r="BP655" s="29"/>
      <c r="BQ655" s="29"/>
      <c r="BR655" s="29"/>
      <c r="BS655" s="29"/>
      <c r="BT655" s="29"/>
      <c r="BU655" s="29"/>
      <c r="BV655" s="29"/>
      <c r="BW655" s="29"/>
      <c r="BX655" s="29"/>
      <c r="BY655" s="29"/>
      <c r="BZ655" s="29"/>
      <c r="CA655" s="29"/>
      <c r="CB655" s="29"/>
      <c r="CC655" s="29"/>
      <c r="CD655" s="29"/>
      <c r="CE655" s="29"/>
      <c r="CF655" s="29"/>
      <c r="CG655" s="29"/>
      <c r="CH655" s="29"/>
      <c r="CI655" s="29"/>
      <c r="CJ655" s="29"/>
      <c r="CK655" s="29"/>
      <c r="CL655" s="29"/>
      <c r="CM655" s="29"/>
      <c r="CN655" s="29"/>
      <c r="CO655" s="29"/>
      <c r="CP655" s="29"/>
      <c r="CQ655" s="29"/>
      <c r="CR655" s="29"/>
      <c r="CS655" s="29"/>
      <c r="CT655" s="29"/>
      <c r="CU655" s="29"/>
      <c r="CV655" s="29"/>
      <c r="CW655" s="29"/>
      <c r="CX655" s="29"/>
      <c r="CY655" s="29"/>
      <c r="CZ655" s="29"/>
      <c r="DA655" s="29"/>
      <c r="DB655" s="29"/>
      <c r="DC655" s="29"/>
      <c r="DD655" s="29"/>
      <c r="DE655" s="29"/>
      <c r="DF655" s="29"/>
      <c r="DG655" s="29"/>
      <c r="DH655" s="29"/>
      <c r="DI655" s="29"/>
      <c r="DJ655" s="29"/>
      <c r="DK655" s="29"/>
      <c r="DL655" s="29"/>
      <c r="DM655" s="29"/>
      <c r="DN655" s="29"/>
      <c r="DO655" s="29"/>
      <c r="DP655" s="29"/>
      <c r="DQ655" s="29"/>
      <c r="DR655" s="29"/>
      <c r="DS655" s="29"/>
      <c r="DT655" s="29"/>
      <c r="DU655" s="29"/>
      <c r="DV655" s="29"/>
      <c r="DW655" s="29"/>
      <c r="DX655" s="29"/>
      <c r="DY655" s="29"/>
      <c r="DZ655" s="29"/>
      <c r="EA655" s="29"/>
      <c r="EB655" s="29"/>
      <c r="EC655" s="29"/>
      <c r="ED655" s="29"/>
      <c r="EE655" s="29"/>
      <c r="EF655" s="29"/>
      <c r="EG655" s="29"/>
      <c r="EH655" s="29"/>
      <c r="EI655" s="29"/>
      <c r="EJ655" s="29"/>
      <c r="EK655" s="29"/>
      <c r="EL655" s="29"/>
      <c r="EM655" s="29"/>
      <c r="EN655" s="29"/>
      <c r="EO655" s="29"/>
      <c r="EP655" s="29"/>
      <c r="EQ655" s="29"/>
      <c r="ER655" s="29"/>
      <c r="ES655" s="29"/>
      <c r="ET655" s="29"/>
      <c r="EU655" s="29"/>
      <c r="EV655" s="29"/>
      <c r="EW655" s="29"/>
      <c r="EX655" s="29"/>
      <c r="EY655" s="29"/>
      <c r="EZ655" s="29"/>
      <c r="FA655" s="29"/>
      <c r="FB655" s="29"/>
      <c r="FC655" s="29"/>
      <c r="FD655" s="29"/>
      <c r="FE655" s="29"/>
      <c r="FF655" s="29"/>
      <c r="FG655" s="29"/>
      <c r="FH655" s="29"/>
      <c r="FI655" s="29"/>
      <c r="FJ655" s="29"/>
      <c r="FK655" s="29"/>
      <c r="FL655" s="29"/>
      <c r="FM655" s="29"/>
      <c r="FN655" s="29"/>
      <c r="FO655" s="29"/>
      <c r="FP655" s="29"/>
      <c r="FQ655" s="29"/>
      <c r="FR655" s="29"/>
      <c r="FS655" s="29"/>
      <c r="FT655" s="29"/>
      <c r="FU655" s="29"/>
      <c r="FV655" s="29"/>
      <c r="FW655" s="29"/>
      <c r="FX655" s="29"/>
      <c r="FY655" s="29"/>
      <c r="FZ655" s="29"/>
      <c r="GA655" s="29"/>
      <c r="GB655" s="29"/>
      <c r="GC655" s="29"/>
      <c r="GD655" s="29"/>
      <c r="GE655" s="29"/>
      <c r="GF655" s="29"/>
      <c r="GG655" s="29"/>
      <c r="GH655" s="29"/>
      <c r="GI655" s="29"/>
      <c r="GJ655" s="29"/>
      <c r="GK655" s="29"/>
      <c r="GL655" s="29"/>
      <c r="GM655" s="29"/>
      <c r="GN655" s="29"/>
      <c r="GO655" s="29"/>
      <c r="GP655" s="29"/>
      <c r="GQ655" s="29"/>
      <c r="GR655" s="29"/>
      <c r="GS655" s="29"/>
      <c r="GT655" s="29"/>
      <c r="GU655" s="29"/>
      <c r="GV655" s="29"/>
      <c r="GW655" s="29"/>
      <c r="GX655" s="29"/>
      <c r="GY655" s="29"/>
      <c r="GZ655" s="29"/>
      <c r="HA655" s="29"/>
      <c r="HB655" s="29"/>
      <c r="HC655" s="29"/>
      <c r="HD655" s="29"/>
      <c r="HE655" s="29"/>
      <c r="HF655" s="29"/>
      <c r="HG655" s="29"/>
      <c r="HH655" s="29"/>
      <c r="HI655" s="29"/>
      <c r="HJ655" s="29"/>
      <c r="HK655" s="29"/>
      <c r="HL655" s="29"/>
      <c r="HM655" s="29"/>
      <c r="HN655" s="29"/>
      <c r="HO655" s="29"/>
      <c r="HP655" s="29"/>
      <c r="HQ655" s="29"/>
      <c r="HR655" s="29"/>
      <c r="HS655" s="29"/>
      <c r="HT655" s="29"/>
      <c r="HU655" s="29"/>
      <c r="HV655" s="29"/>
      <c r="HW655" s="29"/>
      <c r="HX655" s="29"/>
      <c r="HY655" s="29"/>
      <c r="HZ655" s="29"/>
      <c r="IA655" s="29"/>
      <c r="IB655" s="29"/>
      <c r="IC655" s="29"/>
      <c r="ID655" s="29"/>
      <c r="IE655" s="29"/>
      <c r="IF655" s="29"/>
      <c r="IG655" s="29"/>
      <c r="IH655" s="29"/>
      <c r="II655" s="29"/>
      <c r="IJ655" s="29"/>
      <c r="IK655" s="29"/>
      <c r="IL655" s="29"/>
      <c r="IM655" s="29"/>
      <c r="IN655" s="29"/>
      <c r="IO655" s="29"/>
      <c r="IP655" s="29"/>
      <c r="IQ655" s="29"/>
      <c r="IR655" s="29"/>
      <c r="IS655" s="29"/>
      <c r="IT655" s="29"/>
      <c r="IU655" s="29"/>
      <c r="IV655" s="29"/>
      <c r="IW655" s="29"/>
      <c r="IX655" s="29"/>
      <c r="IY655" s="29"/>
      <c r="IZ655" s="29"/>
      <c r="JA655" s="29"/>
      <c r="JB655" s="29"/>
      <c r="JC655" s="29"/>
      <c r="JD655" s="29"/>
      <c r="JE655" s="29"/>
      <c r="JF655" s="29"/>
      <c r="JG655" s="29"/>
      <c r="JH655" s="29"/>
      <c r="JI655" s="29"/>
      <c r="JJ655" s="29"/>
      <c r="JK655" s="29"/>
      <c r="JL655" s="29"/>
      <c r="JM655" s="29"/>
      <c r="JN655" s="29"/>
      <c r="JO655" s="29"/>
      <c r="JP655" s="29"/>
      <c r="JQ655" s="29"/>
      <c r="JR655" s="29"/>
      <c r="JS655" s="29"/>
      <c r="JT655" s="29"/>
      <c r="JU655" s="29"/>
      <c r="JV655" s="29"/>
      <c r="JW655" s="29"/>
      <c r="JX655" s="29"/>
      <c r="JY655" s="29"/>
      <c r="JZ655" s="29"/>
      <c r="KA655" s="29"/>
      <c r="KB655" s="29"/>
      <c r="KC655" s="29"/>
      <c r="KD655" s="29"/>
      <c r="KE655" s="29"/>
      <c r="KF655" s="29"/>
      <c r="KG655" s="29"/>
      <c r="KH655" s="29"/>
      <c r="KI655" s="29"/>
      <c r="KJ655" s="29"/>
      <c r="KK655" s="29"/>
      <c r="KL655" s="29"/>
      <c r="KM655" s="29"/>
      <c r="KN655" s="29"/>
      <c r="KO655" s="29"/>
      <c r="KP655" s="29"/>
      <c r="KQ655" s="29"/>
      <c r="KR655" s="29"/>
      <c r="KS655" s="29"/>
      <c r="KT655" s="29"/>
      <c r="KU655" s="29"/>
      <c r="KV655" s="29"/>
      <c r="KW655" s="29"/>
      <c r="KX655" s="29"/>
      <c r="KY655" s="29"/>
      <c r="KZ655" s="29"/>
      <c r="LA655" s="29"/>
      <c r="LB655" s="29"/>
      <c r="LC655" s="29"/>
      <c r="LD655" s="29"/>
      <c r="LE655" s="29"/>
      <c r="LF655" s="29"/>
      <c r="LG655" s="29"/>
      <c r="LH655" s="29"/>
      <c r="LI655" s="29"/>
      <c r="LJ655" s="29"/>
      <c r="LK655" s="29"/>
      <c r="LL655" s="29"/>
      <c r="LM655" s="29"/>
      <c r="LN655" s="29"/>
      <c r="LO655" s="29"/>
      <c r="LP655" s="29"/>
      <c r="LQ655" s="29"/>
      <c r="LR655" s="29"/>
      <c r="LS655" s="29"/>
      <c r="LT655" s="29"/>
      <c r="LU655" s="29"/>
      <c r="LV655" s="29"/>
      <c r="LW655" s="29"/>
      <c r="LX655" s="29"/>
      <c r="LY655" s="29"/>
      <c r="LZ655" s="29"/>
      <c r="MA655" s="29"/>
      <c r="MB655" s="29"/>
      <c r="MC655" s="29"/>
      <c r="MD655" s="29"/>
      <c r="ME655" s="29"/>
      <c r="MF655" s="29"/>
      <c r="MG655" s="29"/>
      <c r="MH655" s="29"/>
      <c r="MI655" s="29"/>
      <c r="MJ655" s="29"/>
      <c r="MK655" s="29"/>
      <c r="ML655" s="29"/>
      <c r="MM655" s="29"/>
      <c r="MN655" s="29"/>
      <c r="MO655" s="29"/>
      <c r="MP655" s="29"/>
      <c r="MQ655" s="29"/>
      <c r="MR655" s="29"/>
      <c r="MS655" s="29"/>
      <c r="MT655" s="29"/>
      <c r="MU655" s="29"/>
      <c r="MV655" s="29"/>
      <c r="MW655" s="29"/>
      <c r="MX655" s="29"/>
      <c r="MY655" s="29"/>
      <c r="MZ655" s="29"/>
      <c r="NA655" s="29"/>
      <c r="NB655" s="29"/>
      <c r="NC655" s="29"/>
      <c r="ND655" s="29"/>
      <c r="NE655" s="29"/>
      <c r="NF655" s="29"/>
      <c r="NG655" s="29"/>
      <c r="NH655" s="29"/>
      <c r="NI655" s="29"/>
      <c r="NJ655" s="29"/>
      <c r="NK655" s="29"/>
      <c r="NL655" s="29"/>
      <c r="NM655" s="29"/>
      <c r="NN655" s="29"/>
      <c r="NO655" s="29"/>
      <c r="NP655" s="29"/>
      <c r="NQ655" s="29"/>
      <c r="NR655" s="29"/>
      <c r="NS655" s="29"/>
      <c r="NT655" s="29"/>
      <c r="NU655" s="29"/>
      <c r="NV655" s="29"/>
      <c r="NW655" s="29"/>
      <c r="NX655" s="29"/>
      <c r="NY655" s="29"/>
      <c r="NZ655" s="29"/>
      <c r="OA655" s="29"/>
      <c r="OB655" s="29"/>
      <c r="OC655" s="29"/>
      <c r="OD655" s="29"/>
      <c r="OE655" s="29"/>
      <c r="OF655" s="29"/>
      <c r="OG655" s="29"/>
      <c r="OH655" s="29"/>
    </row>
    <row r="656" spans="1:398" ht="16.5" customHeight="1">
      <c r="A656" s="30" t="s">
        <v>2485</v>
      </c>
      <c r="B656" s="30"/>
      <c r="C656" s="368"/>
      <c r="D656" s="30"/>
      <c r="E656" s="90" t="s">
        <v>2487</v>
      </c>
      <c r="F656" s="90" t="s">
        <v>2488</v>
      </c>
      <c r="G656" s="90" t="s">
        <v>2488</v>
      </c>
      <c r="H656" s="91">
        <v>2017</v>
      </c>
      <c r="I656" s="92">
        <v>1</v>
      </c>
      <c r="J656" s="92">
        <v>0</v>
      </c>
      <c r="K656" s="92">
        <v>0</v>
      </c>
      <c r="L656" s="93" t="s">
        <v>2486</v>
      </c>
      <c r="M656" s="98"/>
      <c r="N656" s="99" t="s">
        <v>75</v>
      </c>
      <c r="O656" s="94">
        <v>2628</v>
      </c>
      <c r="P656" s="94">
        <v>6132</v>
      </c>
      <c r="Q656" s="94">
        <v>5</v>
      </c>
      <c r="R656" s="95" t="s">
        <v>33</v>
      </c>
      <c r="S656" s="96" t="s">
        <v>89</v>
      </c>
      <c r="T656" s="96">
        <v>110</v>
      </c>
      <c r="U656" s="96">
        <v>3.2</v>
      </c>
      <c r="V656" s="96">
        <v>0</v>
      </c>
      <c r="W656" s="97">
        <v>0.35</v>
      </c>
      <c r="X656" s="21">
        <v>1027.1099999999999</v>
      </c>
      <c r="Y656" s="78" t="s">
        <v>33</v>
      </c>
      <c r="Z656" s="86" t="s">
        <v>7856</v>
      </c>
      <c r="AA656" s="24" t="s">
        <v>67</v>
      </c>
      <c r="AB656" s="14" t="s">
        <v>67</v>
      </c>
      <c r="AC656" s="14" t="s">
        <v>67</v>
      </c>
      <c r="AD656" s="25"/>
      <c r="AE656" s="26"/>
      <c r="AF656" s="27"/>
      <c r="AG656" s="29"/>
      <c r="AH656" s="29"/>
      <c r="AI656" s="29"/>
      <c r="AJ656" s="29"/>
      <c r="AK656" s="29"/>
      <c r="AL656" s="29"/>
      <c r="AM656" s="29"/>
      <c r="AN656" s="29"/>
      <c r="AO656" s="29"/>
      <c r="AP656" s="29"/>
      <c r="AQ656" s="29"/>
      <c r="AR656" s="29"/>
      <c r="AS656" s="29"/>
      <c r="AT656" s="29"/>
      <c r="AU656" s="29"/>
      <c r="AV656" s="29"/>
      <c r="AW656" s="29"/>
      <c r="AX656" s="29"/>
      <c r="AY656" s="29"/>
      <c r="AZ656" s="29"/>
      <c r="BA656" s="29"/>
      <c r="BB656" s="29"/>
      <c r="BC656" s="29"/>
      <c r="BD656" s="29"/>
      <c r="BE656" s="29"/>
      <c r="BF656" s="29"/>
      <c r="BG656" s="29"/>
      <c r="BH656" s="29"/>
      <c r="BI656" s="29"/>
      <c r="BJ656" s="29"/>
      <c r="BK656" s="29"/>
      <c r="BL656" s="29"/>
      <c r="BM656" s="29"/>
      <c r="BN656" s="29"/>
      <c r="BO656" s="29"/>
      <c r="BP656" s="29"/>
      <c r="BQ656" s="29"/>
      <c r="BR656" s="29"/>
      <c r="BS656" s="29"/>
      <c r="BT656" s="29"/>
      <c r="BU656" s="29"/>
      <c r="BV656" s="29"/>
      <c r="BW656" s="29"/>
      <c r="BX656" s="29"/>
      <c r="BY656" s="29"/>
      <c r="BZ656" s="29"/>
      <c r="CA656" s="29"/>
      <c r="CB656" s="29"/>
      <c r="CC656" s="29"/>
      <c r="CD656" s="29"/>
      <c r="CE656" s="29"/>
      <c r="CF656" s="29"/>
      <c r="CG656" s="29"/>
      <c r="CH656" s="29"/>
      <c r="CI656" s="29"/>
      <c r="CJ656" s="29"/>
      <c r="CK656" s="29"/>
      <c r="CL656" s="29"/>
      <c r="CM656" s="29"/>
      <c r="CN656" s="29"/>
      <c r="CO656" s="29"/>
      <c r="CP656" s="29"/>
      <c r="CQ656" s="29"/>
      <c r="CR656" s="29"/>
      <c r="CS656" s="29"/>
      <c r="CT656" s="29"/>
      <c r="CU656" s="29"/>
      <c r="CV656" s="29"/>
      <c r="CW656" s="29"/>
      <c r="CX656" s="29"/>
      <c r="CY656" s="29"/>
      <c r="CZ656" s="29"/>
      <c r="DA656" s="29"/>
      <c r="DB656" s="29"/>
      <c r="DC656" s="29"/>
      <c r="DD656" s="29"/>
      <c r="DE656" s="29"/>
      <c r="DF656" s="29"/>
      <c r="DG656" s="29"/>
      <c r="DH656" s="29"/>
      <c r="DI656" s="29"/>
      <c r="DJ656" s="29"/>
      <c r="DK656" s="29"/>
      <c r="DL656" s="29"/>
      <c r="DM656" s="29"/>
      <c r="DN656" s="29"/>
      <c r="DO656" s="29"/>
      <c r="DP656" s="29"/>
      <c r="DQ656" s="29"/>
      <c r="DR656" s="29"/>
      <c r="DS656" s="29"/>
      <c r="DT656" s="29"/>
      <c r="DU656" s="29"/>
      <c r="DV656" s="29"/>
      <c r="DW656" s="29"/>
      <c r="DX656" s="29"/>
      <c r="DY656" s="29"/>
      <c r="DZ656" s="29"/>
      <c r="EA656" s="29"/>
      <c r="EB656" s="29"/>
      <c r="EC656" s="29"/>
      <c r="ED656" s="29"/>
      <c r="EE656" s="29"/>
      <c r="EF656" s="29"/>
      <c r="EG656" s="29"/>
      <c r="EH656" s="29"/>
      <c r="EI656" s="29"/>
      <c r="EJ656" s="29"/>
      <c r="EK656" s="29"/>
      <c r="EL656" s="29"/>
      <c r="EM656" s="29"/>
      <c r="EN656" s="29"/>
      <c r="EO656" s="29"/>
      <c r="EP656" s="29"/>
      <c r="EQ656" s="29"/>
      <c r="ER656" s="29"/>
      <c r="ES656" s="29"/>
      <c r="ET656" s="29"/>
      <c r="EU656" s="29"/>
      <c r="EV656" s="29"/>
      <c r="EW656" s="29"/>
      <c r="EX656" s="29"/>
      <c r="EY656" s="29"/>
      <c r="EZ656" s="29"/>
      <c r="FA656" s="29"/>
      <c r="FB656" s="29"/>
      <c r="FC656" s="29"/>
      <c r="FD656" s="29"/>
      <c r="FE656" s="29"/>
      <c r="FF656" s="29"/>
      <c r="FG656" s="29"/>
      <c r="FH656" s="29"/>
      <c r="FI656" s="29"/>
      <c r="FJ656" s="29"/>
      <c r="FK656" s="29"/>
      <c r="FL656" s="29"/>
      <c r="FM656" s="29"/>
      <c r="FN656" s="29"/>
      <c r="FO656" s="29"/>
      <c r="FP656" s="29"/>
      <c r="FQ656" s="29"/>
      <c r="FR656" s="29"/>
      <c r="FS656" s="29"/>
      <c r="FT656" s="29"/>
      <c r="FU656" s="29"/>
      <c r="FV656" s="29"/>
      <c r="FW656" s="29"/>
      <c r="FX656" s="29"/>
      <c r="FY656" s="29"/>
      <c r="FZ656" s="29"/>
      <c r="GA656" s="29"/>
      <c r="GB656" s="29"/>
      <c r="GC656" s="29"/>
      <c r="GD656" s="29"/>
      <c r="GE656" s="29"/>
      <c r="GF656" s="29"/>
      <c r="GG656" s="29"/>
      <c r="GH656" s="29"/>
      <c r="GI656" s="29"/>
      <c r="GJ656" s="29"/>
      <c r="GK656" s="29"/>
      <c r="GL656" s="29"/>
      <c r="GM656" s="29"/>
      <c r="GN656" s="29"/>
      <c r="GO656" s="29"/>
      <c r="GP656" s="29"/>
      <c r="GQ656" s="29"/>
      <c r="GR656" s="29"/>
      <c r="GS656" s="29"/>
      <c r="GT656" s="29"/>
      <c r="GU656" s="29"/>
      <c r="GV656" s="29"/>
      <c r="GW656" s="29"/>
      <c r="GX656" s="29"/>
      <c r="GY656" s="29"/>
      <c r="GZ656" s="29"/>
      <c r="HA656" s="29"/>
      <c r="HB656" s="29"/>
      <c r="HC656" s="29"/>
      <c r="HD656" s="29"/>
      <c r="HE656" s="29"/>
      <c r="HF656" s="29"/>
      <c r="HG656" s="29"/>
      <c r="HH656" s="29"/>
      <c r="HI656" s="29"/>
      <c r="HJ656" s="29"/>
      <c r="HK656" s="29"/>
      <c r="HL656" s="29"/>
      <c r="HM656" s="29"/>
      <c r="HN656" s="29"/>
      <c r="HO656" s="29"/>
      <c r="HP656" s="29"/>
      <c r="HQ656" s="29"/>
      <c r="HR656" s="29"/>
      <c r="HS656" s="29"/>
      <c r="HT656" s="29"/>
      <c r="HU656" s="29"/>
      <c r="HV656" s="29"/>
      <c r="HW656" s="29"/>
      <c r="HX656" s="29"/>
      <c r="HY656" s="29"/>
      <c r="HZ656" s="29"/>
      <c r="IA656" s="29"/>
      <c r="IB656" s="29"/>
      <c r="IC656" s="29"/>
      <c r="ID656" s="29"/>
      <c r="IE656" s="29"/>
      <c r="IF656" s="29"/>
      <c r="IG656" s="29"/>
      <c r="IH656" s="29"/>
      <c r="II656" s="29"/>
      <c r="IJ656" s="29"/>
      <c r="IK656" s="29"/>
      <c r="IL656" s="29"/>
      <c r="IM656" s="29"/>
      <c r="IN656" s="29"/>
      <c r="IO656" s="29"/>
      <c r="IP656" s="29"/>
      <c r="IQ656" s="29"/>
      <c r="IR656" s="29"/>
      <c r="IS656" s="29"/>
      <c r="IT656" s="29"/>
      <c r="IU656" s="29"/>
      <c r="IV656" s="29"/>
      <c r="IW656" s="29"/>
      <c r="IX656" s="29"/>
      <c r="IY656" s="29"/>
      <c r="IZ656" s="29"/>
      <c r="JA656" s="29"/>
      <c r="JB656" s="29"/>
      <c r="JC656" s="29"/>
      <c r="JD656" s="29"/>
      <c r="JE656" s="29"/>
      <c r="JF656" s="29"/>
      <c r="JG656" s="29"/>
      <c r="JH656" s="29"/>
      <c r="JI656" s="29"/>
      <c r="JJ656" s="29"/>
      <c r="JK656" s="29"/>
      <c r="JL656" s="29"/>
      <c r="JM656" s="29"/>
      <c r="JN656" s="29"/>
      <c r="JO656" s="29"/>
      <c r="JP656" s="29"/>
      <c r="JQ656" s="29"/>
      <c r="JR656" s="29"/>
      <c r="JS656" s="29"/>
      <c r="JT656" s="29"/>
      <c r="JU656" s="29"/>
      <c r="JV656" s="29"/>
      <c r="JW656" s="29"/>
      <c r="JX656" s="29"/>
      <c r="JY656" s="29"/>
      <c r="JZ656" s="29"/>
      <c r="KA656" s="29"/>
      <c r="KB656" s="29"/>
      <c r="KC656" s="29"/>
      <c r="KD656" s="29"/>
      <c r="KE656" s="29"/>
      <c r="KF656" s="29"/>
      <c r="KG656" s="29"/>
      <c r="KH656" s="29"/>
      <c r="KI656" s="29"/>
      <c r="KJ656" s="29"/>
      <c r="KK656" s="29"/>
      <c r="KL656" s="29"/>
      <c r="KM656" s="29"/>
      <c r="KN656" s="29"/>
      <c r="KO656" s="29"/>
      <c r="KP656" s="29"/>
      <c r="KQ656" s="29"/>
      <c r="KR656" s="29"/>
      <c r="KS656" s="29"/>
      <c r="KT656" s="29"/>
      <c r="KU656" s="29"/>
      <c r="KV656" s="29"/>
      <c r="KW656" s="29"/>
      <c r="KX656" s="29"/>
      <c r="KY656" s="29"/>
      <c r="KZ656" s="29"/>
      <c r="LA656" s="29"/>
      <c r="LB656" s="29"/>
      <c r="LC656" s="29"/>
      <c r="LD656" s="29"/>
      <c r="LE656" s="29"/>
      <c r="LF656" s="29"/>
      <c r="LG656" s="29"/>
      <c r="LH656" s="29"/>
      <c r="LI656" s="29"/>
      <c r="LJ656" s="29"/>
      <c r="LK656" s="29"/>
      <c r="LL656" s="29"/>
      <c r="LM656" s="29"/>
      <c r="LN656" s="29"/>
      <c r="LO656" s="29"/>
      <c r="LP656" s="29"/>
      <c r="LQ656" s="29"/>
      <c r="LR656" s="29"/>
      <c r="LS656" s="29"/>
      <c r="LT656" s="29"/>
      <c r="LU656" s="29"/>
      <c r="LV656" s="29"/>
      <c r="LW656" s="29"/>
      <c r="LX656" s="29"/>
      <c r="LY656" s="29"/>
      <c r="LZ656" s="29"/>
      <c r="MA656" s="29"/>
      <c r="MB656" s="29"/>
      <c r="MC656" s="29"/>
      <c r="MD656" s="29"/>
      <c r="ME656" s="29"/>
      <c r="MF656" s="29"/>
      <c r="MG656" s="29"/>
      <c r="MH656" s="29"/>
      <c r="MI656" s="29"/>
      <c r="MJ656" s="29"/>
      <c r="MK656" s="29"/>
      <c r="ML656" s="29"/>
      <c r="MM656" s="29"/>
      <c r="MN656" s="29"/>
      <c r="MO656" s="29"/>
      <c r="MP656" s="29"/>
      <c r="MQ656" s="29"/>
      <c r="MR656" s="29"/>
      <c r="MS656" s="29"/>
      <c r="MT656" s="29"/>
      <c r="MU656" s="29"/>
      <c r="MV656" s="29"/>
      <c r="MW656" s="29"/>
      <c r="MX656" s="29"/>
      <c r="MY656" s="29"/>
      <c r="MZ656" s="29"/>
      <c r="NA656" s="29"/>
      <c r="NB656" s="29"/>
      <c r="NC656" s="29"/>
      <c r="ND656" s="29"/>
      <c r="NE656" s="29"/>
      <c r="NF656" s="29"/>
      <c r="NG656" s="29"/>
      <c r="NH656" s="29"/>
      <c r="NI656" s="29"/>
      <c r="NJ656" s="29"/>
      <c r="NK656" s="29"/>
      <c r="NL656" s="29"/>
      <c r="NM656" s="29"/>
      <c r="NN656" s="29"/>
      <c r="NO656" s="29"/>
      <c r="NP656" s="29"/>
      <c r="NQ656" s="29"/>
      <c r="NR656" s="29"/>
      <c r="NS656" s="29"/>
      <c r="NT656" s="29"/>
      <c r="NU656" s="29"/>
      <c r="NV656" s="29"/>
      <c r="NW656" s="29"/>
      <c r="NX656" s="29"/>
      <c r="NY656" s="29"/>
      <c r="NZ656" s="29"/>
      <c r="OA656" s="29"/>
      <c r="OB656" s="29"/>
      <c r="OC656" s="29"/>
      <c r="OD656" s="29"/>
      <c r="OE656" s="29"/>
      <c r="OF656" s="29"/>
      <c r="OG656" s="29"/>
      <c r="OH656" s="29"/>
    </row>
    <row r="657" spans="1:398" ht="16.5" customHeight="1">
      <c r="A657" s="30" t="s">
        <v>2485</v>
      </c>
      <c r="B657" s="30"/>
      <c r="C657" s="368"/>
      <c r="D657" s="30"/>
      <c r="E657" s="90" t="s">
        <v>741</v>
      </c>
      <c r="F657" s="90" t="s">
        <v>34</v>
      </c>
      <c r="G657" s="90" t="s">
        <v>415</v>
      </c>
      <c r="H657" s="91">
        <v>2017</v>
      </c>
      <c r="I657" s="92">
        <v>1</v>
      </c>
      <c r="J657" s="92">
        <v>0</v>
      </c>
      <c r="K657" s="92">
        <v>0</v>
      </c>
      <c r="L657" s="93" t="s">
        <v>2486</v>
      </c>
      <c r="M657" s="93"/>
      <c r="N657" s="81" t="s">
        <v>75</v>
      </c>
      <c r="O657" s="94">
        <v>2628</v>
      </c>
      <c r="P657" s="94">
        <v>0</v>
      </c>
      <c r="Q657" s="94">
        <v>0</v>
      </c>
      <c r="R657" s="95" t="s">
        <v>33</v>
      </c>
      <c r="S657" s="96" t="s">
        <v>89</v>
      </c>
      <c r="T657" s="96">
        <v>220</v>
      </c>
      <c r="U657" s="96">
        <v>8.6999999999999993</v>
      </c>
      <c r="V657" s="96">
        <v>0</v>
      </c>
      <c r="W657" s="97">
        <v>2.012</v>
      </c>
      <c r="X657" s="21">
        <v>5287.5360000000001</v>
      </c>
      <c r="Y657" s="78" t="s">
        <v>33</v>
      </c>
      <c r="Z657" s="86" t="s">
        <v>7856</v>
      </c>
      <c r="AA657" s="24" t="s">
        <v>67</v>
      </c>
      <c r="AB657" s="14" t="s">
        <v>67</v>
      </c>
      <c r="AC657" s="14" t="s">
        <v>67</v>
      </c>
      <c r="AD657" s="25"/>
      <c r="AE657" s="26"/>
      <c r="AF657" s="27"/>
      <c r="AG657" s="29"/>
      <c r="AH657" s="29"/>
      <c r="AI657" s="29"/>
      <c r="AJ657" s="29"/>
      <c r="AK657" s="29"/>
      <c r="AL657" s="29"/>
      <c r="AM657" s="29"/>
      <c r="AN657" s="29"/>
      <c r="AO657" s="29"/>
      <c r="AP657" s="29"/>
      <c r="AQ657" s="29"/>
      <c r="AR657" s="29"/>
      <c r="AS657" s="29"/>
      <c r="AT657" s="29"/>
      <c r="AU657" s="29"/>
      <c r="AV657" s="29"/>
      <c r="AW657" s="29"/>
      <c r="AX657" s="29"/>
      <c r="AY657" s="29"/>
      <c r="AZ657" s="29"/>
      <c r="BA657" s="29"/>
      <c r="BB657" s="29"/>
      <c r="BC657" s="29"/>
      <c r="BD657" s="29"/>
      <c r="BE657" s="29"/>
      <c r="BF657" s="29"/>
      <c r="BG657" s="29"/>
      <c r="BH657" s="29"/>
      <c r="BI657" s="29"/>
      <c r="BJ657" s="29"/>
      <c r="BK657" s="29"/>
      <c r="BL657" s="29"/>
      <c r="BM657" s="29"/>
      <c r="BN657" s="29"/>
      <c r="BO657" s="29"/>
      <c r="BP657" s="29"/>
      <c r="BQ657" s="29"/>
      <c r="BR657" s="29"/>
      <c r="BS657" s="29"/>
      <c r="BT657" s="29"/>
      <c r="BU657" s="29"/>
      <c r="BV657" s="29"/>
      <c r="BW657" s="29"/>
      <c r="BX657" s="29"/>
      <c r="BY657" s="29"/>
      <c r="BZ657" s="29"/>
      <c r="CA657" s="29"/>
      <c r="CB657" s="29"/>
      <c r="CC657" s="29"/>
      <c r="CD657" s="29"/>
      <c r="CE657" s="29"/>
      <c r="CF657" s="29"/>
      <c r="CG657" s="29"/>
      <c r="CH657" s="29"/>
      <c r="CI657" s="29"/>
      <c r="CJ657" s="29"/>
      <c r="CK657" s="29"/>
      <c r="CL657" s="29"/>
      <c r="CM657" s="29"/>
      <c r="CN657" s="29"/>
      <c r="CO657" s="29"/>
      <c r="CP657" s="29"/>
      <c r="CQ657" s="29"/>
      <c r="CR657" s="29"/>
      <c r="CS657" s="29"/>
      <c r="CT657" s="29"/>
      <c r="CU657" s="29"/>
      <c r="CV657" s="29"/>
      <c r="CW657" s="29"/>
      <c r="CX657" s="29"/>
      <c r="CY657" s="29"/>
      <c r="CZ657" s="29"/>
      <c r="DA657" s="29"/>
      <c r="DB657" s="29"/>
      <c r="DC657" s="29"/>
      <c r="DD657" s="29"/>
      <c r="DE657" s="29"/>
      <c r="DF657" s="29"/>
      <c r="DG657" s="29"/>
      <c r="DH657" s="29"/>
      <c r="DI657" s="29"/>
      <c r="DJ657" s="29"/>
      <c r="DK657" s="29"/>
      <c r="DL657" s="29"/>
      <c r="DM657" s="29"/>
      <c r="DN657" s="29"/>
      <c r="DO657" s="29"/>
      <c r="DP657" s="29"/>
      <c r="DQ657" s="29"/>
      <c r="DR657" s="29"/>
      <c r="DS657" s="29"/>
      <c r="DT657" s="29"/>
      <c r="DU657" s="29"/>
      <c r="DV657" s="29"/>
      <c r="DW657" s="29"/>
      <c r="DX657" s="29"/>
      <c r="DY657" s="29"/>
      <c r="DZ657" s="29"/>
      <c r="EA657" s="29"/>
      <c r="EB657" s="29"/>
      <c r="EC657" s="29"/>
      <c r="ED657" s="29"/>
      <c r="EE657" s="29"/>
      <c r="EF657" s="29"/>
      <c r="EG657" s="29"/>
      <c r="EH657" s="29"/>
      <c r="EI657" s="29"/>
      <c r="EJ657" s="29"/>
      <c r="EK657" s="29"/>
      <c r="EL657" s="29"/>
      <c r="EM657" s="29"/>
      <c r="EN657" s="29"/>
      <c r="EO657" s="29"/>
      <c r="EP657" s="29"/>
      <c r="EQ657" s="29"/>
      <c r="ER657" s="29"/>
      <c r="ES657" s="29"/>
      <c r="ET657" s="29"/>
      <c r="EU657" s="29"/>
      <c r="EV657" s="29"/>
      <c r="EW657" s="29"/>
      <c r="EX657" s="29"/>
      <c r="EY657" s="29"/>
      <c r="EZ657" s="29"/>
      <c r="FA657" s="29"/>
      <c r="FB657" s="29"/>
      <c r="FC657" s="29"/>
      <c r="FD657" s="29"/>
      <c r="FE657" s="29"/>
      <c r="FF657" s="29"/>
      <c r="FG657" s="29"/>
      <c r="FH657" s="29"/>
      <c r="FI657" s="29"/>
      <c r="FJ657" s="29"/>
      <c r="FK657" s="29"/>
      <c r="FL657" s="29"/>
      <c r="FM657" s="29"/>
      <c r="FN657" s="29"/>
      <c r="FO657" s="29"/>
      <c r="FP657" s="29"/>
      <c r="FQ657" s="29"/>
      <c r="FR657" s="29"/>
      <c r="FS657" s="29"/>
      <c r="FT657" s="29"/>
      <c r="FU657" s="29"/>
      <c r="FV657" s="29"/>
      <c r="FW657" s="29"/>
      <c r="FX657" s="29"/>
      <c r="FY657" s="29"/>
      <c r="FZ657" s="29"/>
      <c r="GA657" s="29"/>
      <c r="GB657" s="29"/>
      <c r="GC657" s="29"/>
      <c r="GD657" s="29"/>
      <c r="GE657" s="29"/>
      <c r="GF657" s="29"/>
      <c r="GG657" s="29"/>
      <c r="GH657" s="29"/>
      <c r="GI657" s="29"/>
      <c r="GJ657" s="29"/>
      <c r="GK657" s="29"/>
      <c r="GL657" s="29"/>
      <c r="GM657" s="29"/>
      <c r="GN657" s="29"/>
      <c r="GO657" s="29"/>
      <c r="GP657" s="29"/>
      <c r="GQ657" s="29"/>
      <c r="GR657" s="29"/>
      <c r="GS657" s="29"/>
      <c r="GT657" s="29"/>
      <c r="GU657" s="29"/>
      <c r="GV657" s="29"/>
      <c r="GW657" s="29"/>
      <c r="GX657" s="29"/>
      <c r="GY657" s="29"/>
      <c r="GZ657" s="29"/>
      <c r="HA657" s="29"/>
      <c r="HB657" s="29"/>
      <c r="HC657" s="29"/>
      <c r="HD657" s="29"/>
      <c r="HE657" s="29"/>
      <c r="HF657" s="29"/>
      <c r="HG657" s="29"/>
      <c r="HH657" s="29"/>
      <c r="HI657" s="29"/>
      <c r="HJ657" s="29"/>
      <c r="HK657" s="29"/>
      <c r="HL657" s="29"/>
      <c r="HM657" s="29"/>
      <c r="HN657" s="29"/>
      <c r="HO657" s="29"/>
      <c r="HP657" s="29"/>
      <c r="HQ657" s="29"/>
      <c r="HR657" s="29"/>
      <c r="HS657" s="29"/>
      <c r="HT657" s="29"/>
      <c r="HU657" s="29"/>
      <c r="HV657" s="29"/>
      <c r="HW657" s="29"/>
      <c r="HX657" s="29"/>
      <c r="HY657" s="29"/>
      <c r="HZ657" s="29"/>
      <c r="IA657" s="29"/>
      <c r="IB657" s="29"/>
      <c r="IC657" s="29"/>
      <c r="ID657" s="29"/>
      <c r="IE657" s="29"/>
      <c r="IF657" s="29"/>
      <c r="IG657" s="29"/>
      <c r="IH657" s="29"/>
      <c r="II657" s="29"/>
      <c r="IJ657" s="29"/>
      <c r="IK657" s="29"/>
      <c r="IL657" s="29"/>
      <c r="IM657" s="29"/>
      <c r="IN657" s="29"/>
      <c r="IO657" s="29"/>
      <c r="IP657" s="29"/>
      <c r="IQ657" s="29"/>
      <c r="IR657" s="29"/>
      <c r="IS657" s="29"/>
      <c r="IT657" s="29"/>
      <c r="IU657" s="29"/>
      <c r="IV657" s="29"/>
      <c r="IW657" s="29"/>
      <c r="IX657" s="29"/>
      <c r="IY657" s="29"/>
      <c r="IZ657" s="29"/>
      <c r="JA657" s="29"/>
      <c r="JB657" s="29"/>
      <c r="JC657" s="29"/>
      <c r="JD657" s="29"/>
      <c r="JE657" s="29"/>
      <c r="JF657" s="29"/>
      <c r="JG657" s="29"/>
      <c r="JH657" s="29"/>
      <c r="JI657" s="29"/>
      <c r="JJ657" s="29"/>
      <c r="JK657" s="29"/>
      <c r="JL657" s="29"/>
      <c r="JM657" s="29"/>
      <c r="JN657" s="29"/>
      <c r="JO657" s="29"/>
      <c r="JP657" s="29"/>
      <c r="JQ657" s="29"/>
      <c r="JR657" s="29"/>
      <c r="JS657" s="29"/>
      <c r="JT657" s="29"/>
      <c r="JU657" s="29"/>
      <c r="JV657" s="29"/>
      <c r="JW657" s="29"/>
      <c r="JX657" s="29"/>
      <c r="JY657" s="29"/>
      <c r="JZ657" s="29"/>
      <c r="KA657" s="29"/>
      <c r="KB657" s="29"/>
      <c r="KC657" s="29"/>
      <c r="KD657" s="29"/>
      <c r="KE657" s="29"/>
      <c r="KF657" s="29"/>
      <c r="KG657" s="29"/>
      <c r="KH657" s="29"/>
      <c r="KI657" s="29"/>
      <c r="KJ657" s="29"/>
      <c r="KK657" s="29"/>
      <c r="KL657" s="29"/>
      <c r="KM657" s="29"/>
      <c r="KN657" s="29"/>
      <c r="KO657" s="29"/>
      <c r="KP657" s="29"/>
      <c r="KQ657" s="29"/>
      <c r="KR657" s="29"/>
      <c r="KS657" s="29"/>
      <c r="KT657" s="29"/>
      <c r="KU657" s="29"/>
      <c r="KV657" s="29"/>
      <c r="KW657" s="29"/>
      <c r="KX657" s="29"/>
      <c r="KY657" s="29"/>
      <c r="KZ657" s="29"/>
      <c r="LA657" s="29"/>
      <c r="LB657" s="29"/>
      <c r="LC657" s="29"/>
      <c r="LD657" s="29"/>
      <c r="LE657" s="29"/>
      <c r="LF657" s="29"/>
      <c r="LG657" s="29"/>
      <c r="LH657" s="29"/>
      <c r="LI657" s="29"/>
      <c r="LJ657" s="29"/>
      <c r="LK657" s="29"/>
      <c r="LL657" s="29"/>
      <c r="LM657" s="29"/>
      <c r="LN657" s="29"/>
      <c r="LO657" s="29"/>
      <c r="LP657" s="29"/>
      <c r="LQ657" s="29"/>
      <c r="LR657" s="29"/>
      <c r="LS657" s="29"/>
      <c r="LT657" s="29"/>
      <c r="LU657" s="29"/>
      <c r="LV657" s="29"/>
      <c r="LW657" s="29"/>
      <c r="LX657" s="29"/>
      <c r="LY657" s="29"/>
      <c r="LZ657" s="29"/>
      <c r="MA657" s="29"/>
      <c r="MB657" s="29"/>
      <c r="MC657" s="29"/>
      <c r="MD657" s="29"/>
      <c r="ME657" s="29"/>
      <c r="MF657" s="29"/>
      <c r="MG657" s="29"/>
      <c r="MH657" s="29"/>
      <c r="MI657" s="29"/>
      <c r="MJ657" s="29"/>
      <c r="MK657" s="29"/>
      <c r="ML657" s="29"/>
      <c r="MM657" s="29"/>
      <c r="MN657" s="29"/>
      <c r="MO657" s="29"/>
      <c r="MP657" s="29"/>
      <c r="MQ657" s="29"/>
      <c r="MR657" s="29"/>
      <c r="MS657" s="29"/>
      <c r="MT657" s="29"/>
      <c r="MU657" s="29"/>
      <c r="MV657" s="29"/>
      <c r="MW657" s="29"/>
      <c r="MX657" s="29"/>
      <c r="MY657" s="29"/>
      <c r="MZ657" s="29"/>
      <c r="NA657" s="29"/>
      <c r="NB657" s="29"/>
      <c r="NC657" s="29"/>
      <c r="ND657" s="29"/>
      <c r="NE657" s="29"/>
      <c r="NF657" s="29"/>
      <c r="NG657" s="29"/>
      <c r="NH657" s="29"/>
      <c r="NI657" s="29"/>
      <c r="NJ657" s="29"/>
      <c r="NK657" s="29"/>
      <c r="NL657" s="29"/>
      <c r="NM657" s="29"/>
      <c r="NN657" s="29"/>
      <c r="NO657" s="29"/>
      <c r="NP657" s="29"/>
      <c r="NQ657" s="29"/>
      <c r="NR657" s="29"/>
      <c r="NS657" s="29"/>
      <c r="NT657" s="29"/>
      <c r="NU657" s="29"/>
      <c r="NV657" s="29"/>
      <c r="NW657" s="29"/>
      <c r="NX657" s="29"/>
      <c r="NY657" s="29"/>
      <c r="NZ657" s="29"/>
      <c r="OA657" s="29"/>
      <c r="OB657" s="29"/>
      <c r="OC657" s="29"/>
      <c r="OD657" s="29"/>
      <c r="OE657" s="29"/>
      <c r="OF657" s="29"/>
      <c r="OG657" s="29"/>
      <c r="OH657" s="29"/>
    </row>
    <row r="658" spans="1:398" ht="16.5" customHeight="1">
      <c r="A658" s="104" t="s">
        <v>3230</v>
      </c>
      <c r="B658" s="104"/>
      <c r="C658" s="201"/>
      <c r="D658" s="104"/>
      <c r="E658" s="42" t="s">
        <v>3274</v>
      </c>
      <c r="F658" s="42" t="s">
        <v>3275</v>
      </c>
      <c r="G658" s="42" t="s">
        <v>3276</v>
      </c>
      <c r="H658" s="15">
        <v>2022</v>
      </c>
      <c r="I658" s="15">
        <v>1</v>
      </c>
      <c r="J658" s="15" t="s">
        <v>414</v>
      </c>
      <c r="K658" s="15" t="s">
        <v>414</v>
      </c>
      <c r="L658" s="44" t="s">
        <v>6515</v>
      </c>
      <c r="M658" s="16"/>
      <c r="N658" s="16" t="s">
        <v>43</v>
      </c>
      <c r="O658" s="17">
        <v>2</v>
      </c>
      <c r="P658" s="17" t="s">
        <v>414</v>
      </c>
      <c r="Q658" s="17" t="s">
        <v>414</v>
      </c>
      <c r="R658" s="18" t="s">
        <v>33</v>
      </c>
      <c r="S658" s="19">
        <v>60</v>
      </c>
      <c r="T658" s="19">
        <v>110</v>
      </c>
      <c r="U658" s="19">
        <v>0.3</v>
      </c>
      <c r="V658" s="19">
        <v>0</v>
      </c>
      <c r="W658" s="105">
        <v>0</v>
      </c>
      <c r="X658" s="21">
        <v>0</v>
      </c>
      <c r="Y658" s="22" t="s">
        <v>33</v>
      </c>
      <c r="Z658" s="14" t="s">
        <v>5838</v>
      </c>
      <c r="AA658" s="24" t="s">
        <v>67</v>
      </c>
      <c r="AB658" s="14" t="s">
        <v>67</v>
      </c>
      <c r="AC658" s="14" t="s">
        <v>67</v>
      </c>
      <c r="AD658" s="25"/>
      <c r="AE658" s="26"/>
      <c r="AF658" s="27"/>
      <c r="AG658" s="88"/>
      <c r="AH658" s="88"/>
      <c r="AI658" s="88"/>
      <c r="AJ658" s="88"/>
      <c r="AK658" s="88"/>
      <c r="AL658" s="88"/>
      <c r="AM658" s="88"/>
      <c r="AN658" s="88"/>
      <c r="AO658" s="88"/>
      <c r="AP658" s="29"/>
      <c r="AQ658" s="29"/>
      <c r="AR658" s="29"/>
      <c r="AS658" s="29"/>
      <c r="AT658" s="29"/>
      <c r="AU658" s="29"/>
      <c r="AV658" s="29"/>
      <c r="AW658" s="29"/>
      <c r="AX658" s="29"/>
      <c r="AY658" s="29"/>
      <c r="AZ658" s="29"/>
      <c r="BA658" s="29"/>
      <c r="BB658" s="29"/>
      <c r="BC658" s="29"/>
      <c r="BD658" s="29"/>
      <c r="BE658" s="29"/>
      <c r="BF658" s="29"/>
      <c r="BG658" s="29"/>
      <c r="BH658" s="29"/>
      <c r="BI658" s="29"/>
      <c r="BJ658" s="29"/>
      <c r="BK658" s="29"/>
      <c r="BL658" s="29"/>
      <c r="BM658" s="29"/>
      <c r="BN658" s="29"/>
      <c r="BO658" s="29"/>
      <c r="BP658" s="29"/>
      <c r="BQ658" s="29"/>
      <c r="BR658" s="29"/>
      <c r="BS658" s="29"/>
      <c r="BT658" s="29"/>
      <c r="BU658" s="29"/>
      <c r="BV658" s="29"/>
      <c r="BW658" s="29"/>
      <c r="BX658" s="29"/>
      <c r="BY658" s="29"/>
      <c r="BZ658" s="29"/>
      <c r="CA658" s="29"/>
      <c r="CB658" s="29"/>
      <c r="CC658" s="29"/>
      <c r="CD658" s="29"/>
      <c r="CE658" s="29"/>
      <c r="CF658" s="29"/>
      <c r="CG658" s="29"/>
      <c r="CH658" s="29"/>
      <c r="CI658" s="29"/>
      <c r="CJ658" s="29"/>
      <c r="CK658" s="29"/>
      <c r="CL658" s="29"/>
      <c r="CM658" s="29"/>
      <c r="CN658" s="29"/>
      <c r="CO658" s="29"/>
      <c r="CP658" s="29"/>
      <c r="CQ658" s="29"/>
      <c r="CR658" s="29"/>
      <c r="CS658" s="29"/>
      <c r="CT658" s="29"/>
      <c r="CU658" s="29"/>
      <c r="CV658" s="29"/>
      <c r="CW658" s="29"/>
      <c r="CX658" s="29"/>
      <c r="CY658" s="29"/>
      <c r="CZ658" s="29"/>
      <c r="DA658" s="29"/>
      <c r="DB658" s="29"/>
      <c r="DC658" s="29"/>
      <c r="DD658" s="29"/>
      <c r="DE658" s="29"/>
      <c r="DF658" s="29"/>
      <c r="DG658" s="29"/>
      <c r="DH658" s="29"/>
      <c r="DI658" s="29"/>
      <c r="DJ658" s="29"/>
      <c r="DK658" s="29"/>
      <c r="DL658" s="29"/>
      <c r="DM658" s="29"/>
      <c r="DN658" s="29"/>
      <c r="DO658" s="29"/>
      <c r="DP658" s="29"/>
      <c r="DQ658" s="29"/>
      <c r="DR658" s="29"/>
      <c r="DS658" s="29"/>
      <c r="DT658" s="29"/>
      <c r="DU658" s="29"/>
      <c r="DV658" s="29"/>
      <c r="DW658" s="29"/>
      <c r="DX658" s="29"/>
      <c r="DY658" s="29"/>
      <c r="DZ658" s="29"/>
      <c r="EA658" s="29"/>
      <c r="EB658" s="29"/>
      <c r="EC658" s="29"/>
      <c r="ED658" s="29"/>
      <c r="EE658" s="29"/>
      <c r="EF658" s="29"/>
      <c r="EG658" s="29"/>
      <c r="EH658" s="29"/>
      <c r="EI658" s="29"/>
      <c r="EJ658" s="29"/>
      <c r="EK658" s="29"/>
      <c r="EL658" s="29"/>
      <c r="EM658" s="29"/>
      <c r="EN658" s="29"/>
      <c r="EO658" s="29"/>
      <c r="EP658" s="29"/>
      <c r="EQ658" s="29"/>
      <c r="ER658" s="29"/>
      <c r="ES658" s="29"/>
      <c r="ET658" s="29"/>
      <c r="EU658" s="29"/>
      <c r="EV658" s="29"/>
      <c r="EW658" s="29"/>
      <c r="EX658" s="29"/>
      <c r="EY658" s="29"/>
      <c r="EZ658" s="29"/>
      <c r="FA658" s="29"/>
      <c r="FB658" s="29"/>
      <c r="FC658" s="29"/>
      <c r="FD658" s="29"/>
      <c r="FE658" s="29"/>
      <c r="FF658" s="29"/>
      <c r="FG658" s="29"/>
      <c r="FH658" s="29"/>
      <c r="FI658" s="29"/>
      <c r="FJ658" s="29"/>
      <c r="FK658" s="29"/>
      <c r="FL658" s="29"/>
      <c r="FM658" s="29"/>
      <c r="FN658" s="29"/>
      <c r="FO658" s="29"/>
      <c r="FP658" s="29"/>
      <c r="FQ658" s="29"/>
      <c r="FR658" s="29"/>
      <c r="FS658" s="29"/>
      <c r="FT658" s="29"/>
      <c r="FU658" s="29"/>
      <c r="FV658" s="29"/>
      <c r="FW658" s="29"/>
      <c r="FX658" s="29"/>
      <c r="FY658" s="29"/>
      <c r="FZ658" s="29"/>
      <c r="GA658" s="29"/>
      <c r="GB658" s="29"/>
      <c r="GC658" s="29"/>
      <c r="GD658" s="29"/>
      <c r="GE658" s="29"/>
      <c r="GF658" s="29"/>
      <c r="GG658" s="29"/>
      <c r="GH658" s="29"/>
      <c r="GI658" s="29"/>
      <c r="GJ658" s="29"/>
      <c r="GK658" s="29"/>
      <c r="GL658" s="29"/>
      <c r="GM658" s="29"/>
      <c r="GN658" s="29"/>
      <c r="GO658" s="29"/>
      <c r="GP658" s="29"/>
      <c r="GQ658" s="29"/>
      <c r="GR658" s="29"/>
      <c r="GS658" s="29"/>
      <c r="GT658" s="29"/>
      <c r="GU658" s="29"/>
      <c r="GV658" s="29"/>
      <c r="GW658" s="29"/>
      <c r="GX658" s="29"/>
      <c r="GY658" s="29"/>
      <c r="GZ658" s="29"/>
      <c r="HA658" s="29"/>
      <c r="HB658" s="29"/>
      <c r="HC658" s="29"/>
      <c r="HD658" s="29"/>
      <c r="HE658" s="29"/>
      <c r="HF658" s="29"/>
      <c r="HG658" s="29"/>
      <c r="HH658" s="29"/>
      <c r="HI658" s="29"/>
      <c r="HJ658" s="29"/>
      <c r="HK658" s="29"/>
      <c r="HL658" s="29"/>
      <c r="HM658" s="29"/>
      <c r="HN658" s="29"/>
      <c r="HO658" s="29"/>
      <c r="HP658" s="29"/>
      <c r="HQ658" s="29"/>
      <c r="HR658" s="29"/>
      <c r="HS658" s="29"/>
      <c r="HT658" s="29"/>
      <c r="HU658" s="29"/>
      <c r="HV658" s="29"/>
      <c r="HW658" s="29"/>
      <c r="HX658" s="29"/>
      <c r="HY658" s="29"/>
      <c r="HZ658" s="29"/>
      <c r="IA658" s="29"/>
      <c r="IB658" s="29"/>
      <c r="IC658" s="29"/>
      <c r="ID658" s="29"/>
      <c r="IE658" s="29"/>
      <c r="IF658" s="29"/>
      <c r="IG658" s="29"/>
      <c r="IH658" s="29"/>
      <c r="II658" s="29"/>
      <c r="IJ658" s="29"/>
      <c r="IK658" s="29"/>
      <c r="IL658" s="29"/>
      <c r="IM658" s="29"/>
      <c r="IN658" s="29"/>
      <c r="IO658" s="29"/>
      <c r="IP658" s="29"/>
      <c r="IQ658" s="29"/>
      <c r="IR658" s="29"/>
      <c r="IS658" s="29"/>
      <c r="IT658" s="29"/>
      <c r="IU658" s="29"/>
      <c r="IV658" s="29"/>
      <c r="IW658" s="29"/>
      <c r="IX658" s="29"/>
      <c r="IY658" s="29"/>
      <c r="IZ658" s="29"/>
      <c r="JA658" s="29"/>
      <c r="JB658" s="29"/>
      <c r="JC658" s="29"/>
      <c r="JD658" s="29"/>
      <c r="JE658" s="29"/>
      <c r="JF658" s="29"/>
      <c r="JG658" s="29"/>
      <c r="JH658" s="29"/>
      <c r="JI658" s="29"/>
      <c r="JJ658" s="29"/>
      <c r="JK658" s="29"/>
      <c r="JL658" s="29"/>
      <c r="JM658" s="29"/>
      <c r="JN658" s="29"/>
      <c r="JO658" s="29"/>
      <c r="JP658" s="29"/>
      <c r="JQ658" s="29"/>
      <c r="JR658" s="29"/>
      <c r="JS658" s="29"/>
      <c r="JT658" s="29"/>
      <c r="JU658" s="29"/>
      <c r="JV658" s="29"/>
      <c r="JW658" s="29"/>
      <c r="JX658" s="29"/>
      <c r="JY658" s="29"/>
      <c r="JZ658" s="29"/>
      <c r="KA658" s="29"/>
      <c r="KB658" s="29"/>
      <c r="KC658" s="29"/>
      <c r="KD658" s="29"/>
      <c r="KE658" s="29"/>
      <c r="KF658" s="29"/>
      <c r="KG658" s="29"/>
      <c r="KH658" s="29"/>
      <c r="KI658" s="29"/>
      <c r="KJ658" s="29"/>
      <c r="KK658" s="29"/>
      <c r="KL658" s="29"/>
      <c r="KM658" s="29"/>
      <c r="KN658" s="29"/>
      <c r="KO658" s="29"/>
      <c r="KP658" s="29"/>
      <c r="KQ658" s="29"/>
      <c r="KR658" s="29"/>
      <c r="KS658" s="29"/>
      <c r="KT658" s="29"/>
      <c r="KU658" s="29"/>
      <c r="KV658" s="29"/>
      <c r="KW658" s="29"/>
      <c r="KX658" s="29"/>
      <c r="KY658" s="29"/>
      <c r="KZ658" s="29"/>
      <c r="LA658" s="29"/>
      <c r="LB658" s="29"/>
      <c r="LC658" s="29"/>
      <c r="LD658" s="29"/>
      <c r="LE658" s="29"/>
      <c r="LF658" s="29"/>
      <c r="LG658" s="29"/>
      <c r="LH658" s="29"/>
      <c r="LI658" s="29"/>
      <c r="LJ658" s="29"/>
      <c r="LK658" s="29"/>
      <c r="LL658" s="29"/>
      <c r="LM658" s="29"/>
      <c r="LN658" s="29"/>
      <c r="LO658" s="29"/>
      <c r="LP658" s="29"/>
      <c r="LQ658" s="29"/>
      <c r="LR658" s="29"/>
      <c r="LS658" s="29"/>
      <c r="LT658" s="29"/>
      <c r="LU658" s="29"/>
      <c r="LV658" s="29"/>
      <c r="LW658" s="29"/>
      <c r="LX658" s="29"/>
      <c r="LY658" s="29"/>
      <c r="LZ658" s="29"/>
      <c r="MA658" s="29"/>
      <c r="MB658" s="29"/>
      <c r="MC658" s="29"/>
      <c r="MD658" s="29"/>
      <c r="ME658" s="29"/>
      <c r="MF658" s="29"/>
      <c r="MG658" s="29"/>
      <c r="MH658" s="29"/>
      <c r="MI658" s="29"/>
      <c r="MJ658" s="29"/>
      <c r="MK658" s="29"/>
      <c r="ML658" s="29"/>
      <c r="MM658" s="29"/>
      <c r="MN658" s="29"/>
      <c r="MO658" s="29"/>
      <c r="MP658" s="29"/>
      <c r="MQ658" s="29"/>
      <c r="MR658" s="29"/>
      <c r="MS658" s="29"/>
      <c r="MT658" s="29"/>
      <c r="MU658" s="29"/>
      <c r="MV658" s="29"/>
      <c r="MW658" s="29"/>
      <c r="MX658" s="29"/>
      <c r="MY658" s="29"/>
      <c r="MZ658" s="29"/>
      <c r="NA658" s="29"/>
      <c r="NB658" s="29"/>
      <c r="NC658" s="29"/>
      <c r="ND658" s="29"/>
      <c r="NE658" s="29"/>
      <c r="NF658" s="29"/>
      <c r="NG658" s="29"/>
      <c r="NH658" s="29"/>
      <c r="NI658" s="29"/>
      <c r="NJ658" s="29"/>
      <c r="NK658" s="29"/>
      <c r="NL658" s="29"/>
      <c r="NM658" s="29"/>
      <c r="NN658" s="29"/>
      <c r="NO658" s="29"/>
      <c r="NP658" s="29"/>
      <c r="NQ658" s="29"/>
      <c r="NR658" s="29"/>
      <c r="NS658" s="29"/>
      <c r="NT658" s="29"/>
      <c r="NU658" s="29"/>
      <c r="NV658" s="29"/>
      <c r="NW658" s="29"/>
      <c r="NX658" s="29"/>
      <c r="NY658" s="29"/>
      <c r="NZ658" s="29"/>
      <c r="OA658" s="29"/>
      <c r="OB658" s="29"/>
      <c r="OC658" s="29"/>
      <c r="OD658" s="29"/>
      <c r="OE658" s="29"/>
      <c r="OF658" s="29"/>
      <c r="OG658" s="29"/>
      <c r="OH658" s="29"/>
    </row>
    <row r="659" spans="1:398" ht="16.5" customHeight="1">
      <c r="A659" s="104" t="s">
        <v>3230</v>
      </c>
      <c r="B659" s="104"/>
      <c r="C659" s="201"/>
      <c r="D659" s="104"/>
      <c r="E659" s="42" t="s">
        <v>3263</v>
      </c>
      <c r="F659" s="42" t="s">
        <v>3264</v>
      </c>
      <c r="G659" s="42" t="s">
        <v>3265</v>
      </c>
      <c r="H659" s="15">
        <v>2019</v>
      </c>
      <c r="I659" s="15">
        <v>1</v>
      </c>
      <c r="J659" s="15" t="s">
        <v>414</v>
      </c>
      <c r="K659" s="15" t="s">
        <v>414</v>
      </c>
      <c r="L659" s="44" t="s">
        <v>3234</v>
      </c>
      <c r="M659" s="16"/>
      <c r="N659" s="16" t="s">
        <v>43</v>
      </c>
      <c r="O659" s="17">
        <v>3</v>
      </c>
      <c r="P659" s="17" t="s">
        <v>414</v>
      </c>
      <c r="Q659" s="17" t="s">
        <v>414</v>
      </c>
      <c r="R659" s="18" t="s">
        <v>33</v>
      </c>
      <c r="S659" s="19">
        <v>60</v>
      </c>
      <c r="T659" s="19">
        <v>110</v>
      </c>
      <c r="U659" s="19">
        <v>9.0909090909090905E-3</v>
      </c>
      <c r="V659" s="19">
        <v>0</v>
      </c>
      <c r="W659" s="20">
        <v>1E-3</v>
      </c>
      <c r="X659" s="21">
        <v>3.0000000000000001E-3</v>
      </c>
      <c r="Y659" s="22" t="s">
        <v>33</v>
      </c>
      <c r="Z659" s="14" t="s">
        <v>5838</v>
      </c>
      <c r="AA659" s="24" t="s">
        <v>67</v>
      </c>
      <c r="AB659" s="14" t="s">
        <v>67</v>
      </c>
      <c r="AC659" s="14" t="s">
        <v>67</v>
      </c>
      <c r="AD659" s="25"/>
      <c r="AE659" s="26"/>
      <c r="AF659" s="27"/>
      <c r="AG659" s="88"/>
      <c r="AH659" s="88"/>
      <c r="AI659" s="88"/>
      <c r="AJ659" s="88"/>
      <c r="AK659" s="88"/>
      <c r="AL659" s="88"/>
      <c r="AM659" s="88"/>
      <c r="AN659" s="88"/>
      <c r="AO659" s="88"/>
      <c r="AP659" s="29"/>
      <c r="AQ659" s="29"/>
      <c r="AR659" s="29"/>
      <c r="AS659" s="29"/>
      <c r="AT659" s="29"/>
      <c r="AU659" s="29"/>
      <c r="AV659" s="29"/>
      <c r="AW659" s="29"/>
      <c r="AX659" s="29"/>
      <c r="AY659" s="29"/>
      <c r="AZ659" s="29"/>
      <c r="BA659" s="29"/>
      <c r="BB659" s="29"/>
      <c r="BC659" s="29"/>
      <c r="BD659" s="29"/>
      <c r="BE659" s="29"/>
      <c r="BF659" s="29"/>
      <c r="BG659" s="29"/>
      <c r="BH659" s="29"/>
      <c r="BI659" s="29"/>
      <c r="BJ659" s="29"/>
      <c r="BK659" s="29"/>
      <c r="BL659" s="29"/>
      <c r="BM659" s="29"/>
      <c r="BN659" s="29"/>
      <c r="BO659" s="29"/>
      <c r="BP659" s="29"/>
      <c r="BQ659" s="29"/>
      <c r="BR659" s="29"/>
      <c r="BS659" s="29"/>
      <c r="BT659" s="29"/>
      <c r="BU659" s="29"/>
      <c r="BV659" s="29"/>
      <c r="BW659" s="29"/>
      <c r="BX659" s="29"/>
      <c r="BY659" s="29"/>
      <c r="BZ659" s="29"/>
      <c r="CA659" s="29"/>
      <c r="CB659" s="29"/>
      <c r="CC659" s="29"/>
      <c r="CD659" s="29"/>
      <c r="CE659" s="29"/>
      <c r="CF659" s="29"/>
      <c r="CG659" s="29"/>
      <c r="CH659" s="29"/>
      <c r="CI659" s="29"/>
      <c r="CJ659" s="29"/>
      <c r="CK659" s="29"/>
      <c r="CL659" s="29"/>
      <c r="CM659" s="29"/>
      <c r="CN659" s="29"/>
      <c r="CO659" s="29"/>
      <c r="CP659" s="29"/>
      <c r="CQ659" s="29"/>
      <c r="CR659" s="29"/>
      <c r="CS659" s="29"/>
      <c r="CT659" s="29"/>
      <c r="CU659" s="29"/>
      <c r="CV659" s="29"/>
      <c r="CW659" s="29"/>
      <c r="CX659" s="29"/>
      <c r="CY659" s="29"/>
      <c r="CZ659" s="29"/>
      <c r="DA659" s="29"/>
      <c r="DB659" s="29"/>
      <c r="DC659" s="29"/>
      <c r="DD659" s="29"/>
      <c r="DE659" s="29"/>
      <c r="DF659" s="29"/>
      <c r="DG659" s="29"/>
      <c r="DH659" s="29"/>
      <c r="DI659" s="29"/>
      <c r="DJ659" s="29"/>
      <c r="DK659" s="29"/>
      <c r="DL659" s="29"/>
      <c r="DM659" s="29"/>
      <c r="DN659" s="29"/>
      <c r="DO659" s="29"/>
      <c r="DP659" s="29"/>
      <c r="DQ659" s="29"/>
      <c r="DR659" s="29"/>
      <c r="DS659" s="29"/>
      <c r="DT659" s="29"/>
      <c r="DU659" s="29"/>
      <c r="DV659" s="29"/>
      <c r="DW659" s="29"/>
      <c r="DX659" s="29"/>
      <c r="DY659" s="29"/>
      <c r="DZ659" s="29"/>
      <c r="EA659" s="29"/>
      <c r="EB659" s="29"/>
      <c r="EC659" s="29"/>
      <c r="ED659" s="29"/>
      <c r="EE659" s="29"/>
      <c r="EF659" s="29"/>
      <c r="EG659" s="29"/>
      <c r="EH659" s="29"/>
      <c r="EI659" s="29"/>
      <c r="EJ659" s="29"/>
      <c r="EK659" s="29"/>
      <c r="EL659" s="29"/>
      <c r="EM659" s="29"/>
      <c r="EN659" s="29"/>
      <c r="EO659" s="29"/>
      <c r="EP659" s="29"/>
      <c r="EQ659" s="29"/>
      <c r="ER659" s="29"/>
      <c r="ES659" s="29"/>
      <c r="ET659" s="29"/>
      <c r="EU659" s="29"/>
      <c r="EV659" s="29"/>
      <c r="EW659" s="29"/>
      <c r="EX659" s="29"/>
      <c r="EY659" s="29"/>
      <c r="EZ659" s="29"/>
      <c r="FA659" s="29"/>
      <c r="FB659" s="29"/>
      <c r="FC659" s="29"/>
      <c r="FD659" s="29"/>
      <c r="FE659" s="29"/>
      <c r="FF659" s="29"/>
      <c r="FG659" s="29"/>
      <c r="FH659" s="29"/>
      <c r="FI659" s="29"/>
      <c r="FJ659" s="29"/>
      <c r="FK659" s="29"/>
      <c r="FL659" s="29"/>
      <c r="FM659" s="29"/>
      <c r="FN659" s="29"/>
      <c r="FO659" s="29"/>
      <c r="FP659" s="29"/>
      <c r="FQ659" s="29"/>
      <c r="FR659" s="29"/>
      <c r="FS659" s="29"/>
      <c r="FT659" s="29"/>
      <c r="FU659" s="29"/>
      <c r="FV659" s="29"/>
      <c r="FW659" s="29"/>
      <c r="FX659" s="29"/>
      <c r="FY659" s="29"/>
      <c r="FZ659" s="29"/>
      <c r="GA659" s="29"/>
      <c r="GB659" s="29"/>
      <c r="GC659" s="29"/>
      <c r="GD659" s="29"/>
      <c r="GE659" s="29"/>
      <c r="GF659" s="29"/>
      <c r="GG659" s="29"/>
      <c r="GH659" s="29"/>
      <c r="GI659" s="29"/>
      <c r="GJ659" s="29"/>
      <c r="GK659" s="29"/>
      <c r="GL659" s="29"/>
      <c r="GM659" s="29"/>
      <c r="GN659" s="29"/>
      <c r="GO659" s="29"/>
      <c r="GP659" s="29"/>
      <c r="GQ659" s="29"/>
      <c r="GR659" s="29"/>
      <c r="GS659" s="29"/>
      <c r="GT659" s="29"/>
      <c r="GU659" s="29"/>
      <c r="GV659" s="29"/>
      <c r="GW659" s="29"/>
      <c r="GX659" s="29"/>
      <c r="GY659" s="29"/>
      <c r="GZ659" s="29"/>
      <c r="HA659" s="29"/>
      <c r="HB659" s="29"/>
      <c r="HC659" s="29"/>
      <c r="HD659" s="29"/>
      <c r="HE659" s="29"/>
      <c r="HF659" s="29"/>
      <c r="HG659" s="29"/>
      <c r="HH659" s="29"/>
      <c r="HI659" s="29"/>
      <c r="HJ659" s="29"/>
      <c r="HK659" s="29"/>
      <c r="HL659" s="29"/>
      <c r="HM659" s="29"/>
      <c r="HN659" s="29"/>
      <c r="HO659" s="29"/>
      <c r="HP659" s="29"/>
      <c r="HQ659" s="29"/>
      <c r="HR659" s="29"/>
      <c r="HS659" s="29"/>
      <c r="HT659" s="29"/>
      <c r="HU659" s="29"/>
      <c r="HV659" s="29"/>
      <c r="HW659" s="29"/>
      <c r="HX659" s="29"/>
      <c r="HY659" s="29"/>
      <c r="HZ659" s="29"/>
      <c r="IA659" s="29"/>
      <c r="IB659" s="29"/>
      <c r="IC659" s="29"/>
      <c r="ID659" s="29"/>
      <c r="IE659" s="29"/>
      <c r="IF659" s="29"/>
      <c r="IG659" s="29"/>
      <c r="IH659" s="29"/>
      <c r="II659" s="29"/>
      <c r="IJ659" s="29"/>
      <c r="IK659" s="29"/>
      <c r="IL659" s="29"/>
      <c r="IM659" s="29"/>
      <c r="IN659" s="29"/>
      <c r="IO659" s="29"/>
      <c r="IP659" s="29"/>
      <c r="IQ659" s="29"/>
      <c r="IR659" s="29"/>
      <c r="IS659" s="29"/>
      <c r="IT659" s="29"/>
      <c r="IU659" s="29"/>
      <c r="IV659" s="29"/>
      <c r="IW659" s="29"/>
      <c r="IX659" s="29"/>
      <c r="IY659" s="29"/>
      <c r="IZ659" s="29"/>
      <c r="JA659" s="29"/>
      <c r="JB659" s="29"/>
      <c r="JC659" s="29"/>
      <c r="JD659" s="29"/>
      <c r="JE659" s="29"/>
      <c r="JF659" s="29"/>
      <c r="JG659" s="29"/>
      <c r="JH659" s="29"/>
      <c r="JI659" s="29"/>
      <c r="JJ659" s="29"/>
      <c r="JK659" s="29"/>
      <c r="JL659" s="29"/>
      <c r="JM659" s="29"/>
      <c r="JN659" s="29"/>
      <c r="JO659" s="29"/>
      <c r="JP659" s="29"/>
      <c r="JQ659" s="29"/>
      <c r="JR659" s="29"/>
      <c r="JS659" s="29"/>
      <c r="JT659" s="29"/>
      <c r="JU659" s="29"/>
      <c r="JV659" s="29"/>
      <c r="JW659" s="29"/>
      <c r="JX659" s="29"/>
      <c r="JY659" s="29"/>
      <c r="JZ659" s="29"/>
      <c r="KA659" s="29"/>
      <c r="KB659" s="29"/>
      <c r="KC659" s="29"/>
      <c r="KD659" s="29"/>
      <c r="KE659" s="29"/>
      <c r="KF659" s="29"/>
      <c r="KG659" s="29"/>
      <c r="KH659" s="29"/>
      <c r="KI659" s="29"/>
      <c r="KJ659" s="29"/>
      <c r="KK659" s="29"/>
      <c r="KL659" s="29"/>
      <c r="KM659" s="29"/>
      <c r="KN659" s="29"/>
      <c r="KO659" s="29"/>
      <c r="KP659" s="29"/>
      <c r="KQ659" s="29"/>
      <c r="KR659" s="29"/>
      <c r="KS659" s="29"/>
      <c r="KT659" s="29"/>
      <c r="KU659" s="29"/>
      <c r="KV659" s="29"/>
      <c r="KW659" s="29"/>
      <c r="KX659" s="29"/>
      <c r="KY659" s="29"/>
      <c r="KZ659" s="29"/>
      <c r="LA659" s="29"/>
      <c r="LB659" s="29"/>
      <c r="LC659" s="29"/>
      <c r="LD659" s="29"/>
      <c r="LE659" s="29"/>
      <c r="LF659" s="29"/>
      <c r="LG659" s="29"/>
      <c r="LH659" s="29"/>
      <c r="LI659" s="29"/>
      <c r="LJ659" s="29"/>
      <c r="LK659" s="29"/>
      <c r="LL659" s="29"/>
      <c r="LM659" s="29"/>
      <c r="LN659" s="29"/>
      <c r="LO659" s="29"/>
      <c r="LP659" s="29"/>
      <c r="LQ659" s="29"/>
      <c r="LR659" s="29"/>
      <c r="LS659" s="29"/>
      <c r="LT659" s="29"/>
      <c r="LU659" s="29"/>
      <c r="LV659" s="29"/>
      <c r="LW659" s="29"/>
      <c r="LX659" s="29"/>
      <c r="LY659" s="29"/>
      <c r="LZ659" s="29"/>
      <c r="MA659" s="29"/>
      <c r="MB659" s="29"/>
      <c r="MC659" s="29"/>
      <c r="MD659" s="29"/>
      <c r="ME659" s="29"/>
      <c r="MF659" s="29"/>
      <c r="MG659" s="29"/>
      <c r="MH659" s="29"/>
      <c r="MI659" s="29"/>
      <c r="MJ659" s="29"/>
      <c r="MK659" s="29"/>
      <c r="ML659" s="29"/>
      <c r="MM659" s="29"/>
      <c r="MN659" s="29"/>
      <c r="MO659" s="29"/>
      <c r="MP659" s="29"/>
      <c r="MQ659" s="29"/>
      <c r="MR659" s="29"/>
      <c r="MS659" s="29"/>
      <c r="MT659" s="29"/>
      <c r="MU659" s="29"/>
      <c r="MV659" s="29"/>
      <c r="MW659" s="29"/>
      <c r="MX659" s="29"/>
      <c r="MY659" s="29"/>
      <c r="MZ659" s="29"/>
      <c r="NA659" s="29"/>
      <c r="NB659" s="29"/>
      <c r="NC659" s="29"/>
      <c r="ND659" s="29"/>
      <c r="NE659" s="29"/>
      <c r="NF659" s="29"/>
      <c r="NG659" s="29"/>
      <c r="NH659" s="29"/>
      <c r="NI659" s="29"/>
      <c r="NJ659" s="29"/>
      <c r="NK659" s="29"/>
      <c r="NL659" s="29"/>
      <c r="NM659" s="29"/>
      <c r="NN659" s="29"/>
      <c r="NO659" s="29"/>
      <c r="NP659" s="29"/>
      <c r="NQ659" s="29"/>
      <c r="NR659" s="29"/>
      <c r="NS659" s="29"/>
      <c r="NT659" s="29"/>
      <c r="NU659" s="29"/>
      <c r="NV659" s="29"/>
      <c r="NW659" s="29"/>
      <c r="NX659" s="29"/>
      <c r="NY659" s="29"/>
      <c r="NZ659" s="29"/>
      <c r="OA659" s="29"/>
      <c r="OB659" s="29"/>
      <c r="OC659" s="29"/>
      <c r="OD659" s="29"/>
      <c r="OE659" s="29"/>
      <c r="OF659" s="29"/>
      <c r="OG659" s="29"/>
      <c r="OH659" s="29"/>
    </row>
    <row r="660" spans="1:398" ht="16.5" customHeight="1">
      <c r="A660" s="104" t="s">
        <v>3230</v>
      </c>
      <c r="B660" s="104"/>
      <c r="C660" s="201"/>
      <c r="D660" s="104"/>
      <c r="E660" s="42" t="s">
        <v>3266</v>
      </c>
      <c r="F660" s="42" t="s">
        <v>3267</v>
      </c>
      <c r="G660" s="42" t="s">
        <v>3268</v>
      </c>
      <c r="H660" s="15">
        <v>2019</v>
      </c>
      <c r="I660" s="15">
        <v>1</v>
      </c>
      <c r="J660" s="15" t="s">
        <v>414</v>
      </c>
      <c r="K660" s="15" t="s">
        <v>414</v>
      </c>
      <c r="L660" s="44" t="s">
        <v>3234</v>
      </c>
      <c r="M660" s="16"/>
      <c r="N660" s="16" t="s">
        <v>43</v>
      </c>
      <c r="O660" s="17">
        <v>3</v>
      </c>
      <c r="P660" s="17" t="s">
        <v>414</v>
      </c>
      <c r="Q660" s="17" t="s">
        <v>414</v>
      </c>
      <c r="R660" s="18" t="s">
        <v>33</v>
      </c>
      <c r="S660" s="19">
        <v>60</v>
      </c>
      <c r="T660" s="19">
        <v>110</v>
      </c>
      <c r="U660" s="19">
        <v>9.0909090909090905E-3</v>
      </c>
      <c r="V660" s="19">
        <v>0</v>
      </c>
      <c r="W660" s="20">
        <v>1E-3</v>
      </c>
      <c r="X660" s="21">
        <v>3.0000000000000001E-3</v>
      </c>
      <c r="Y660" s="22" t="s">
        <v>33</v>
      </c>
      <c r="Z660" s="14" t="s">
        <v>5838</v>
      </c>
      <c r="AA660" s="24" t="s">
        <v>67</v>
      </c>
      <c r="AB660" s="14" t="s">
        <v>67</v>
      </c>
      <c r="AC660" s="14" t="s">
        <v>67</v>
      </c>
      <c r="AD660" s="25"/>
      <c r="AE660" s="26"/>
      <c r="AF660" s="27"/>
      <c r="AG660" s="88"/>
      <c r="AH660" s="88"/>
      <c r="AI660" s="88"/>
      <c r="AJ660" s="88"/>
      <c r="AK660" s="88"/>
      <c r="AL660" s="88"/>
      <c r="AM660" s="88"/>
      <c r="AN660" s="88"/>
      <c r="AO660" s="88"/>
      <c r="AP660" s="29"/>
      <c r="AQ660" s="29"/>
      <c r="AR660" s="29"/>
      <c r="AS660" s="29"/>
      <c r="AT660" s="29"/>
      <c r="AU660" s="29"/>
      <c r="AV660" s="29"/>
      <c r="AW660" s="29"/>
      <c r="AX660" s="29"/>
      <c r="AY660" s="29"/>
      <c r="AZ660" s="29"/>
      <c r="BA660" s="29"/>
      <c r="BB660" s="29"/>
      <c r="BC660" s="29"/>
      <c r="BD660" s="29"/>
      <c r="BE660" s="29"/>
      <c r="BF660" s="29"/>
      <c r="BG660" s="29"/>
      <c r="BH660" s="29"/>
      <c r="BI660" s="29"/>
      <c r="BJ660" s="29"/>
      <c r="BK660" s="29"/>
      <c r="BL660" s="29"/>
      <c r="BM660" s="29"/>
      <c r="BN660" s="29"/>
      <c r="BO660" s="29"/>
      <c r="BP660" s="29"/>
      <c r="BQ660" s="29"/>
      <c r="BR660" s="29"/>
      <c r="BS660" s="29"/>
      <c r="BT660" s="29"/>
      <c r="BU660" s="29"/>
      <c r="BV660" s="29"/>
      <c r="BW660" s="29"/>
      <c r="BX660" s="29"/>
      <c r="BY660" s="29"/>
      <c r="BZ660" s="29"/>
      <c r="CA660" s="29"/>
      <c r="CB660" s="29"/>
      <c r="CC660" s="29"/>
      <c r="CD660" s="29"/>
      <c r="CE660" s="29"/>
      <c r="CF660" s="29"/>
      <c r="CG660" s="29"/>
      <c r="CH660" s="29"/>
      <c r="CI660" s="29"/>
      <c r="CJ660" s="29"/>
      <c r="CK660" s="29"/>
      <c r="CL660" s="29"/>
      <c r="CM660" s="29"/>
      <c r="CN660" s="29"/>
      <c r="CO660" s="29"/>
      <c r="CP660" s="29"/>
      <c r="CQ660" s="29"/>
      <c r="CR660" s="29"/>
      <c r="CS660" s="29"/>
      <c r="CT660" s="29"/>
      <c r="CU660" s="29"/>
      <c r="CV660" s="29"/>
      <c r="CW660" s="29"/>
      <c r="CX660" s="29"/>
      <c r="CY660" s="29"/>
      <c r="CZ660" s="29"/>
      <c r="DA660" s="29"/>
      <c r="DB660" s="29"/>
      <c r="DC660" s="29"/>
      <c r="DD660" s="29"/>
      <c r="DE660" s="29"/>
      <c r="DF660" s="29"/>
      <c r="DG660" s="29"/>
      <c r="DH660" s="29"/>
      <c r="DI660" s="29"/>
      <c r="DJ660" s="29"/>
      <c r="DK660" s="29"/>
      <c r="DL660" s="29"/>
      <c r="DM660" s="29"/>
      <c r="DN660" s="29"/>
      <c r="DO660" s="29"/>
      <c r="DP660" s="29"/>
      <c r="DQ660" s="29"/>
      <c r="DR660" s="29"/>
      <c r="DS660" s="29"/>
      <c r="DT660" s="29"/>
      <c r="DU660" s="29"/>
      <c r="DV660" s="29"/>
      <c r="DW660" s="29"/>
      <c r="DX660" s="29"/>
      <c r="DY660" s="29"/>
      <c r="DZ660" s="29"/>
      <c r="EA660" s="29"/>
      <c r="EB660" s="29"/>
      <c r="EC660" s="29"/>
      <c r="ED660" s="29"/>
      <c r="EE660" s="29"/>
      <c r="EF660" s="29"/>
      <c r="EG660" s="29"/>
      <c r="EH660" s="29"/>
      <c r="EI660" s="29"/>
      <c r="EJ660" s="29"/>
      <c r="EK660" s="29"/>
      <c r="EL660" s="29"/>
      <c r="EM660" s="29"/>
      <c r="EN660" s="29"/>
      <c r="EO660" s="29"/>
      <c r="EP660" s="29"/>
      <c r="EQ660" s="29"/>
      <c r="ER660" s="29"/>
      <c r="ES660" s="29"/>
      <c r="ET660" s="29"/>
      <c r="EU660" s="29"/>
      <c r="EV660" s="29"/>
      <c r="EW660" s="29"/>
      <c r="EX660" s="29"/>
      <c r="EY660" s="29"/>
      <c r="EZ660" s="29"/>
      <c r="FA660" s="29"/>
      <c r="FB660" s="29"/>
      <c r="FC660" s="29"/>
      <c r="FD660" s="29"/>
      <c r="FE660" s="29"/>
      <c r="FF660" s="29"/>
      <c r="FG660" s="29"/>
      <c r="FH660" s="29"/>
      <c r="FI660" s="29"/>
      <c r="FJ660" s="29"/>
      <c r="FK660" s="29"/>
      <c r="FL660" s="29"/>
      <c r="FM660" s="29"/>
      <c r="FN660" s="29"/>
      <c r="FO660" s="29"/>
      <c r="FP660" s="29"/>
      <c r="FQ660" s="29"/>
      <c r="FR660" s="29"/>
      <c r="FS660" s="29"/>
      <c r="FT660" s="29"/>
      <c r="FU660" s="29"/>
      <c r="FV660" s="29"/>
      <c r="FW660" s="29"/>
      <c r="FX660" s="29"/>
      <c r="FY660" s="29"/>
      <c r="FZ660" s="29"/>
      <c r="GA660" s="29"/>
      <c r="GB660" s="29"/>
      <c r="GC660" s="29"/>
      <c r="GD660" s="29"/>
      <c r="GE660" s="29"/>
      <c r="GF660" s="29"/>
      <c r="GG660" s="29"/>
      <c r="GH660" s="29"/>
      <c r="GI660" s="29"/>
      <c r="GJ660" s="29"/>
      <c r="GK660" s="29"/>
      <c r="GL660" s="29"/>
      <c r="GM660" s="29"/>
      <c r="GN660" s="29"/>
      <c r="GO660" s="29"/>
      <c r="GP660" s="29"/>
      <c r="GQ660" s="29"/>
      <c r="GR660" s="29"/>
      <c r="GS660" s="29"/>
      <c r="GT660" s="29"/>
      <c r="GU660" s="29"/>
      <c r="GV660" s="29"/>
      <c r="GW660" s="29"/>
      <c r="GX660" s="29"/>
      <c r="GY660" s="29"/>
      <c r="GZ660" s="29"/>
      <c r="HA660" s="29"/>
      <c r="HB660" s="29"/>
      <c r="HC660" s="29"/>
      <c r="HD660" s="29"/>
      <c r="HE660" s="29"/>
      <c r="HF660" s="29"/>
      <c r="HG660" s="29"/>
      <c r="HH660" s="29"/>
      <c r="HI660" s="29"/>
      <c r="HJ660" s="29"/>
      <c r="HK660" s="29"/>
      <c r="HL660" s="29"/>
      <c r="HM660" s="29"/>
      <c r="HN660" s="29"/>
      <c r="HO660" s="29"/>
      <c r="HP660" s="29"/>
      <c r="HQ660" s="29"/>
      <c r="HR660" s="29"/>
      <c r="HS660" s="29"/>
      <c r="HT660" s="29"/>
      <c r="HU660" s="29"/>
      <c r="HV660" s="29"/>
      <c r="HW660" s="29"/>
      <c r="HX660" s="29"/>
      <c r="HY660" s="29"/>
      <c r="HZ660" s="29"/>
      <c r="IA660" s="29"/>
      <c r="IB660" s="29"/>
      <c r="IC660" s="29"/>
      <c r="ID660" s="29"/>
      <c r="IE660" s="29"/>
      <c r="IF660" s="29"/>
      <c r="IG660" s="29"/>
      <c r="IH660" s="29"/>
      <c r="II660" s="29"/>
      <c r="IJ660" s="29"/>
      <c r="IK660" s="29"/>
      <c r="IL660" s="29"/>
      <c r="IM660" s="29"/>
      <c r="IN660" s="29"/>
      <c r="IO660" s="29"/>
      <c r="IP660" s="29"/>
      <c r="IQ660" s="29"/>
      <c r="IR660" s="29"/>
      <c r="IS660" s="29"/>
      <c r="IT660" s="29"/>
      <c r="IU660" s="29"/>
      <c r="IV660" s="29"/>
      <c r="IW660" s="29"/>
      <c r="IX660" s="29"/>
      <c r="IY660" s="29"/>
      <c r="IZ660" s="29"/>
      <c r="JA660" s="29"/>
      <c r="JB660" s="29"/>
      <c r="JC660" s="29"/>
      <c r="JD660" s="29"/>
      <c r="JE660" s="29"/>
      <c r="JF660" s="29"/>
      <c r="JG660" s="29"/>
      <c r="JH660" s="29"/>
      <c r="JI660" s="29"/>
      <c r="JJ660" s="29"/>
      <c r="JK660" s="29"/>
      <c r="JL660" s="29"/>
      <c r="JM660" s="29"/>
      <c r="JN660" s="29"/>
      <c r="JO660" s="29"/>
      <c r="JP660" s="29"/>
      <c r="JQ660" s="29"/>
      <c r="JR660" s="29"/>
      <c r="JS660" s="29"/>
      <c r="JT660" s="29"/>
      <c r="JU660" s="29"/>
      <c r="JV660" s="29"/>
      <c r="JW660" s="29"/>
      <c r="JX660" s="29"/>
      <c r="JY660" s="29"/>
      <c r="JZ660" s="29"/>
      <c r="KA660" s="29"/>
      <c r="KB660" s="29"/>
      <c r="KC660" s="29"/>
      <c r="KD660" s="29"/>
      <c r="KE660" s="29"/>
      <c r="KF660" s="29"/>
      <c r="KG660" s="29"/>
      <c r="KH660" s="29"/>
      <c r="KI660" s="29"/>
      <c r="KJ660" s="29"/>
      <c r="KK660" s="29"/>
      <c r="KL660" s="29"/>
      <c r="KM660" s="29"/>
      <c r="KN660" s="29"/>
      <c r="KO660" s="29"/>
      <c r="KP660" s="29"/>
      <c r="KQ660" s="29"/>
      <c r="KR660" s="29"/>
      <c r="KS660" s="29"/>
      <c r="KT660" s="29"/>
      <c r="KU660" s="29"/>
      <c r="KV660" s="29"/>
      <c r="KW660" s="29"/>
      <c r="KX660" s="29"/>
      <c r="KY660" s="29"/>
      <c r="KZ660" s="29"/>
      <c r="LA660" s="29"/>
      <c r="LB660" s="29"/>
      <c r="LC660" s="29"/>
      <c r="LD660" s="29"/>
      <c r="LE660" s="29"/>
      <c r="LF660" s="29"/>
      <c r="LG660" s="29"/>
      <c r="LH660" s="29"/>
      <c r="LI660" s="29"/>
      <c r="LJ660" s="29"/>
      <c r="LK660" s="29"/>
      <c r="LL660" s="29"/>
      <c r="LM660" s="29"/>
      <c r="LN660" s="29"/>
      <c r="LO660" s="29"/>
      <c r="LP660" s="29"/>
      <c r="LQ660" s="29"/>
      <c r="LR660" s="29"/>
      <c r="LS660" s="29"/>
      <c r="LT660" s="29"/>
      <c r="LU660" s="29"/>
      <c r="LV660" s="29"/>
      <c r="LW660" s="29"/>
      <c r="LX660" s="29"/>
      <c r="LY660" s="29"/>
      <c r="LZ660" s="29"/>
      <c r="MA660" s="29"/>
      <c r="MB660" s="29"/>
      <c r="MC660" s="29"/>
      <c r="MD660" s="29"/>
      <c r="ME660" s="29"/>
      <c r="MF660" s="29"/>
      <c r="MG660" s="29"/>
      <c r="MH660" s="29"/>
      <c r="MI660" s="29"/>
      <c r="MJ660" s="29"/>
      <c r="MK660" s="29"/>
      <c r="ML660" s="29"/>
      <c r="MM660" s="29"/>
      <c r="MN660" s="29"/>
      <c r="MO660" s="29"/>
      <c r="MP660" s="29"/>
      <c r="MQ660" s="29"/>
      <c r="MR660" s="29"/>
      <c r="MS660" s="29"/>
      <c r="MT660" s="29"/>
      <c r="MU660" s="29"/>
      <c r="MV660" s="29"/>
      <c r="MW660" s="29"/>
      <c r="MX660" s="29"/>
      <c r="MY660" s="29"/>
      <c r="MZ660" s="29"/>
      <c r="NA660" s="29"/>
      <c r="NB660" s="29"/>
      <c r="NC660" s="29"/>
      <c r="ND660" s="29"/>
      <c r="NE660" s="29"/>
      <c r="NF660" s="29"/>
      <c r="NG660" s="29"/>
      <c r="NH660" s="29"/>
      <c r="NI660" s="29"/>
      <c r="NJ660" s="29"/>
      <c r="NK660" s="29"/>
      <c r="NL660" s="29"/>
      <c r="NM660" s="29"/>
      <c r="NN660" s="29"/>
      <c r="NO660" s="29"/>
      <c r="NP660" s="29"/>
      <c r="NQ660" s="29"/>
      <c r="NR660" s="29"/>
      <c r="NS660" s="29"/>
      <c r="NT660" s="29"/>
      <c r="NU660" s="29"/>
      <c r="NV660" s="29"/>
      <c r="NW660" s="29"/>
      <c r="NX660" s="29"/>
      <c r="NY660" s="29"/>
      <c r="NZ660" s="29"/>
      <c r="OA660" s="29"/>
      <c r="OB660" s="29"/>
      <c r="OC660" s="29"/>
      <c r="OD660" s="29"/>
      <c r="OE660" s="29"/>
      <c r="OF660" s="29"/>
      <c r="OG660" s="29"/>
      <c r="OH660" s="29"/>
    </row>
    <row r="661" spans="1:398" ht="16.5" customHeight="1">
      <c r="A661" s="104" t="s">
        <v>3230</v>
      </c>
      <c r="B661" s="104"/>
      <c r="C661" s="201"/>
      <c r="D661" s="104"/>
      <c r="E661" s="42" t="s">
        <v>8624</v>
      </c>
      <c r="F661" s="42" t="s">
        <v>8625</v>
      </c>
      <c r="G661" s="42" t="s">
        <v>8626</v>
      </c>
      <c r="H661" s="42">
        <v>2024</v>
      </c>
      <c r="I661" s="42">
        <v>1</v>
      </c>
      <c r="J661" s="42">
        <v>0</v>
      </c>
      <c r="K661" s="42">
        <v>0</v>
      </c>
      <c r="L661" s="106" t="s">
        <v>6515</v>
      </c>
      <c r="M661" s="36"/>
      <c r="N661" s="106" t="s">
        <v>59</v>
      </c>
      <c r="O661" s="107">
        <v>1</v>
      </c>
      <c r="P661" s="17">
        <v>0</v>
      </c>
      <c r="Q661" s="17" t="s">
        <v>414</v>
      </c>
      <c r="R661" s="18" t="s">
        <v>33</v>
      </c>
      <c r="S661" s="19">
        <v>60</v>
      </c>
      <c r="T661" s="19">
        <v>110</v>
      </c>
      <c r="U661" s="19">
        <v>0</v>
      </c>
      <c r="V661" s="19">
        <v>0</v>
      </c>
      <c r="W661" s="106">
        <v>0.01</v>
      </c>
      <c r="X661" s="21">
        <v>0.01</v>
      </c>
      <c r="Y661" s="22" t="s">
        <v>33</v>
      </c>
      <c r="Z661" s="14" t="s">
        <v>5838</v>
      </c>
      <c r="AA661" s="24" t="s">
        <v>67</v>
      </c>
      <c r="AB661" s="14" t="s">
        <v>67</v>
      </c>
      <c r="AC661" s="14" t="s">
        <v>67</v>
      </c>
      <c r="AD661" s="25"/>
      <c r="AE661" s="26"/>
      <c r="AF661" s="27"/>
      <c r="AP661" s="29"/>
      <c r="AQ661" s="29"/>
      <c r="AR661" s="29"/>
      <c r="AS661" s="29"/>
      <c r="AT661" s="29"/>
      <c r="AU661" s="29"/>
      <c r="AV661" s="29"/>
      <c r="AW661" s="29"/>
      <c r="AX661" s="29"/>
      <c r="AY661" s="29"/>
      <c r="AZ661" s="29"/>
      <c r="BA661" s="29"/>
      <c r="BB661" s="29"/>
      <c r="BC661" s="29"/>
      <c r="BD661" s="29"/>
      <c r="BE661" s="29"/>
      <c r="BF661" s="29"/>
      <c r="BG661" s="29"/>
      <c r="BH661" s="29"/>
      <c r="BI661" s="29"/>
      <c r="BJ661" s="29"/>
      <c r="BK661" s="29"/>
      <c r="BL661" s="29"/>
      <c r="BM661" s="29"/>
      <c r="BN661" s="29"/>
      <c r="BO661" s="29"/>
      <c r="BP661" s="29"/>
      <c r="BQ661" s="29"/>
      <c r="BR661" s="29"/>
      <c r="BS661" s="29"/>
      <c r="BT661" s="29"/>
      <c r="BU661" s="29"/>
      <c r="BV661" s="29"/>
      <c r="BW661" s="29"/>
      <c r="BX661" s="29"/>
      <c r="BY661" s="29"/>
      <c r="BZ661" s="29"/>
      <c r="CA661" s="29"/>
      <c r="CB661" s="29"/>
      <c r="CC661" s="29"/>
      <c r="CD661" s="29"/>
      <c r="CE661" s="29"/>
      <c r="CF661" s="29"/>
      <c r="CG661" s="29"/>
      <c r="CH661" s="29"/>
      <c r="CI661" s="29"/>
      <c r="CJ661" s="29"/>
      <c r="CK661" s="29"/>
      <c r="CL661" s="29"/>
      <c r="CM661" s="29"/>
      <c r="CN661" s="29"/>
      <c r="CO661" s="29"/>
      <c r="CP661" s="29"/>
      <c r="CQ661" s="29"/>
      <c r="CR661" s="29"/>
      <c r="CS661" s="29"/>
      <c r="CT661" s="29"/>
      <c r="CU661" s="29"/>
      <c r="CV661" s="29"/>
      <c r="CW661" s="29"/>
      <c r="CX661" s="29"/>
      <c r="CY661" s="29"/>
      <c r="CZ661" s="29"/>
      <c r="DA661" s="29"/>
      <c r="DB661" s="29"/>
      <c r="DC661" s="29"/>
      <c r="DD661" s="29"/>
      <c r="DE661" s="29"/>
      <c r="DF661" s="29"/>
      <c r="DG661" s="29"/>
      <c r="DH661" s="29"/>
      <c r="DI661" s="29"/>
      <c r="DJ661" s="29"/>
      <c r="DK661" s="29"/>
      <c r="DL661" s="29"/>
      <c r="DM661" s="29"/>
      <c r="DN661" s="29"/>
      <c r="DO661" s="29"/>
      <c r="DP661" s="29"/>
      <c r="DQ661" s="29"/>
      <c r="DR661" s="29"/>
      <c r="DS661" s="29"/>
      <c r="DT661" s="29"/>
      <c r="DU661" s="29"/>
      <c r="DV661" s="29"/>
      <c r="DW661" s="29"/>
      <c r="DX661" s="29"/>
      <c r="DY661" s="29"/>
      <c r="DZ661" s="29"/>
      <c r="EA661" s="29"/>
      <c r="EB661" s="29"/>
      <c r="EC661" s="29"/>
      <c r="ED661" s="29"/>
      <c r="EE661" s="29"/>
      <c r="EF661" s="29"/>
      <c r="EG661" s="29"/>
      <c r="EH661" s="29"/>
      <c r="EI661" s="29"/>
      <c r="EJ661" s="29"/>
      <c r="EK661" s="29"/>
      <c r="EL661" s="29"/>
      <c r="EM661" s="29"/>
      <c r="EN661" s="29"/>
      <c r="EO661" s="29"/>
      <c r="EP661" s="29"/>
      <c r="EQ661" s="29"/>
      <c r="ER661" s="29"/>
      <c r="ES661" s="29"/>
      <c r="ET661" s="29"/>
      <c r="EU661" s="29"/>
      <c r="EV661" s="29"/>
      <c r="EW661" s="29"/>
      <c r="EX661" s="29"/>
      <c r="EY661" s="29"/>
      <c r="EZ661" s="29"/>
      <c r="FA661" s="29"/>
      <c r="FB661" s="29"/>
      <c r="FC661" s="29"/>
      <c r="FD661" s="29"/>
      <c r="FE661" s="29"/>
      <c r="FF661" s="29"/>
      <c r="FG661" s="29"/>
      <c r="FH661" s="29"/>
      <c r="FI661" s="29"/>
      <c r="FJ661" s="29"/>
      <c r="FK661" s="29"/>
      <c r="FL661" s="29"/>
      <c r="FM661" s="29"/>
      <c r="FN661" s="29"/>
      <c r="FO661" s="29"/>
      <c r="FP661" s="29"/>
      <c r="FQ661" s="29"/>
      <c r="FR661" s="29"/>
      <c r="FS661" s="29"/>
      <c r="FT661" s="29"/>
      <c r="FU661" s="29"/>
      <c r="FV661" s="29"/>
      <c r="FW661" s="29"/>
      <c r="FX661" s="29"/>
      <c r="FY661" s="29"/>
      <c r="FZ661" s="29"/>
      <c r="GA661" s="29"/>
      <c r="GB661" s="29"/>
      <c r="GC661" s="29"/>
      <c r="GD661" s="29"/>
      <c r="GE661" s="29"/>
      <c r="GF661" s="29"/>
      <c r="GG661" s="29"/>
      <c r="GH661" s="29"/>
      <c r="GI661" s="29"/>
      <c r="GJ661" s="29"/>
      <c r="GK661" s="29"/>
      <c r="GL661" s="29"/>
      <c r="GM661" s="29"/>
      <c r="GN661" s="29"/>
      <c r="GO661" s="29"/>
      <c r="GP661" s="29"/>
      <c r="GQ661" s="29"/>
      <c r="GR661" s="29"/>
      <c r="GS661" s="29"/>
      <c r="GT661" s="29"/>
      <c r="GU661" s="29"/>
      <c r="GV661" s="29"/>
      <c r="GW661" s="29"/>
      <c r="GX661" s="29"/>
      <c r="GY661" s="29"/>
      <c r="GZ661" s="29"/>
      <c r="HA661" s="29"/>
      <c r="HB661" s="29"/>
      <c r="HC661" s="29"/>
      <c r="HD661" s="29"/>
      <c r="HE661" s="29"/>
      <c r="HF661" s="29"/>
      <c r="HG661" s="29"/>
      <c r="HH661" s="29"/>
      <c r="HI661" s="29"/>
      <c r="HJ661" s="29"/>
      <c r="HK661" s="29"/>
      <c r="HL661" s="29"/>
      <c r="HM661" s="29"/>
      <c r="HN661" s="29"/>
      <c r="HO661" s="29"/>
      <c r="HP661" s="29"/>
      <c r="HQ661" s="29"/>
      <c r="HR661" s="29"/>
      <c r="HS661" s="29"/>
      <c r="HT661" s="29"/>
      <c r="HU661" s="29"/>
      <c r="HV661" s="29"/>
      <c r="HW661" s="29"/>
      <c r="HX661" s="29"/>
      <c r="HY661" s="29"/>
      <c r="HZ661" s="29"/>
      <c r="IA661" s="29"/>
      <c r="IB661" s="29"/>
      <c r="IC661" s="29"/>
      <c r="ID661" s="29"/>
      <c r="IE661" s="29"/>
      <c r="IF661" s="29"/>
      <c r="IG661" s="29"/>
      <c r="IH661" s="29"/>
      <c r="II661" s="29"/>
      <c r="IJ661" s="29"/>
      <c r="IK661" s="29"/>
      <c r="IL661" s="29"/>
      <c r="IM661" s="29"/>
      <c r="IN661" s="29"/>
      <c r="IO661" s="29"/>
      <c r="IP661" s="29"/>
      <c r="IQ661" s="29"/>
      <c r="IR661" s="29"/>
      <c r="IS661" s="29"/>
      <c r="IT661" s="29"/>
      <c r="IU661" s="29"/>
      <c r="IV661" s="29"/>
      <c r="IW661" s="29"/>
      <c r="IX661" s="29"/>
      <c r="IY661" s="29"/>
      <c r="IZ661" s="29"/>
      <c r="JA661" s="29"/>
      <c r="JB661" s="29"/>
      <c r="JC661" s="29"/>
      <c r="JD661" s="29"/>
      <c r="JE661" s="29"/>
      <c r="JF661" s="29"/>
      <c r="JG661" s="29"/>
      <c r="JH661" s="29"/>
      <c r="JI661" s="29"/>
      <c r="JJ661" s="29"/>
      <c r="JK661" s="29"/>
      <c r="JL661" s="29"/>
      <c r="JM661" s="29"/>
      <c r="JN661" s="29"/>
      <c r="JO661" s="29"/>
      <c r="JP661" s="29"/>
      <c r="JQ661" s="29"/>
      <c r="JR661" s="29"/>
      <c r="JS661" s="29"/>
      <c r="JT661" s="29"/>
      <c r="JU661" s="29"/>
      <c r="JV661" s="29"/>
      <c r="JW661" s="29"/>
      <c r="JX661" s="29"/>
      <c r="JY661" s="29"/>
      <c r="JZ661" s="29"/>
      <c r="KA661" s="29"/>
      <c r="KB661" s="29"/>
      <c r="KC661" s="29"/>
      <c r="KD661" s="29"/>
      <c r="KE661" s="29"/>
      <c r="KF661" s="29"/>
      <c r="KG661" s="29"/>
      <c r="KH661" s="29"/>
      <c r="KI661" s="29"/>
      <c r="KJ661" s="29"/>
      <c r="KK661" s="29"/>
      <c r="KL661" s="29"/>
      <c r="KM661" s="29"/>
      <c r="KN661" s="29"/>
      <c r="KO661" s="29"/>
      <c r="KP661" s="29"/>
      <c r="KQ661" s="29"/>
      <c r="KR661" s="29"/>
      <c r="KS661" s="29"/>
      <c r="KT661" s="29"/>
      <c r="KU661" s="29"/>
      <c r="KV661" s="29"/>
      <c r="KW661" s="29"/>
      <c r="KX661" s="29"/>
      <c r="KY661" s="29"/>
      <c r="KZ661" s="29"/>
      <c r="LA661" s="29"/>
      <c r="LB661" s="29"/>
      <c r="LC661" s="29"/>
      <c r="LD661" s="29"/>
      <c r="LE661" s="29"/>
      <c r="LF661" s="29"/>
      <c r="LG661" s="29"/>
      <c r="LH661" s="29"/>
      <c r="LI661" s="29"/>
      <c r="LJ661" s="29"/>
      <c r="LK661" s="29"/>
      <c r="LL661" s="29"/>
      <c r="LM661" s="29"/>
      <c r="LN661" s="29"/>
      <c r="LO661" s="29"/>
      <c r="LP661" s="29"/>
      <c r="LQ661" s="29"/>
      <c r="LR661" s="29"/>
      <c r="LS661" s="29"/>
      <c r="LT661" s="29"/>
      <c r="LU661" s="29"/>
      <c r="LV661" s="29"/>
      <c r="LW661" s="29"/>
      <c r="LX661" s="29"/>
      <c r="LY661" s="29"/>
      <c r="LZ661" s="29"/>
      <c r="MA661" s="29"/>
      <c r="MB661" s="29"/>
      <c r="MC661" s="29"/>
      <c r="MD661" s="29"/>
      <c r="ME661" s="29"/>
      <c r="MF661" s="29"/>
      <c r="MG661" s="29"/>
      <c r="MH661" s="29"/>
      <c r="MI661" s="29"/>
      <c r="MJ661" s="29"/>
      <c r="MK661" s="29"/>
      <c r="ML661" s="29"/>
      <c r="MM661" s="29"/>
      <c r="MN661" s="29"/>
      <c r="MO661" s="29"/>
      <c r="MP661" s="29"/>
      <c r="MQ661" s="29"/>
      <c r="MR661" s="29"/>
      <c r="MS661" s="29"/>
      <c r="MT661" s="29"/>
      <c r="MU661" s="29"/>
      <c r="MV661" s="29"/>
      <c r="MW661" s="29"/>
      <c r="MX661" s="29"/>
      <c r="MY661" s="29"/>
      <c r="MZ661" s="29"/>
      <c r="NA661" s="29"/>
      <c r="NB661" s="29"/>
      <c r="NC661" s="29"/>
      <c r="ND661" s="29"/>
      <c r="NE661" s="29"/>
      <c r="NF661" s="29"/>
      <c r="NG661" s="29"/>
      <c r="NH661" s="29"/>
      <c r="NI661" s="29"/>
      <c r="NJ661" s="29"/>
      <c r="NK661" s="29"/>
      <c r="NL661" s="29"/>
      <c r="NM661" s="29"/>
      <c r="NN661" s="29"/>
      <c r="NO661" s="29"/>
      <c r="NP661" s="29"/>
      <c r="NQ661" s="29"/>
      <c r="NR661" s="29"/>
      <c r="NS661" s="29"/>
      <c r="NT661" s="29"/>
      <c r="NU661" s="29"/>
      <c r="NV661" s="29"/>
      <c r="NW661" s="29"/>
      <c r="NX661" s="29"/>
      <c r="NY661" s="29"/>
      <c r="NZ661" s="29"/>
      <c r="OA661" s="29"/>
      <c r="OB661" s="29"/>
      <c r="OC661" s="29"/>
      <c r="OD661" s="29"/>
      <c r="OE661" s="29"/>
      <c r="OF661" s="29"/>
      <c r="OG661" s="29"/>
      <c r="OH661" s="29"/>
    </row>
    <row r="662" spans="1:398" ht="16.5" customHeight="1">
      <c r="A662" s="104" t="s">
        <v>3230</v>
      </c>
      <c r="B662" s="104"/>
      <c r="C662" s="201"/>
      <c r="D662" s="104"/>
      <c r="E662" s="42" t="s">
        <v>3258</v>
      </c>
      <c r="F662" s="42" t="s">
        <v>3259</v>
      </c>
      <c r="G662" s="42" t="s">
        <v>3260</v>
      </c>
      <c r="H662" s="15">
        <v>2021</v>
      </c>
      <c r="I662" s="15">
        <v>1</v>
      </c>
      <c r="J662" s="15" t="s">
        <v>414</v>
      </c>
      <c r="K662" s="15" t="s">
        <v>414</v>
      </c>
      <c r="L662" s="44" t="s">
        <v>3234</v>
      </c>
      <c r="M662" s="16"/>
      <c r="N662" s="16" t="s">
        <v>43</v>
      </c>
      <c r="O662" s="17">
        <v>3</v>
      </c>
      <c r="P662" s="17" t="s">
        <v>414</v>
      </c>
      <c r="Q662" s="17" t="s">
        <v>414</v>
      </c>
      <c r="R662" s="18" t="s">
        <v>33</v>
      </c>
      <c r="S662" s="19">
        <v>60</v>
      </c>
      <c r="T662" s="19">
        <v>110</v>
      </c>
      <c r="U662" s="19">
        <v>4.5454545454545456E-2</v>
      </c>
      <c r="V662" s="19">
        <v>0</v>
      </c>
      <c r="W662" s="20">
        <v>5.0000000000000001E-3</v>
      </c>
      <c r="X662" s="21">
        <v>1.4999999999999999E-2</v>
      </c>
      <c r="Y662" s="22" t="s">
        <v>33</v>
      </c>
      <c r="Z662" s="14" t="s">
        <v>5838</v>
      </c>
      <c r="AA662" s="24" t="s">
        <v>67</v>
      </c>
      <c r="AB662" s="14" t="s">
        <v>67</v>
      </c>
      <c r="AC662" s="14" t="s">
        <v>67</v>
      </c>
      <c r="AD662" s="25"/>
      <c r="AE662" s="26"/>
      <c r="AF662" s="27"/>
      <c r="AG662" s="88"/>
      <c r="AH662" s="88"/>
      <c r="AI662" s="88"/>
      <c r="AJ662" s="88"/>
      <c r="AK662" s="88"/>
      <c r="AL662" s="88"/>
      <c r="AM662" s="88"/>
      <c r="AN662" s="88"/>
      <c r="AO662" s="88"/>
      <c r="AP662" s="29"/>
      <c r="AQ662" s="29"/>
      <c r="AR662" s="29"/>
      <c r="AS662" s="29"/>
      <c r="AT662" s="29"/>
      <c r="AU662" s="29"/>
      <c r="AV662" s="29"/>
      <c r="AW662" s="29"/>
      <c r="AX662" s="29"/>
      <c r="AY662" s="29"/>
      <c r="AZ662" s="29"/>
      <c r="BA662" s="29"/>
      <c r="BB662" s="29"/>
      <c r="BC662" s="29"/>
      <c r="BD662" s="29"/>
      <c r="BE662" s="29"/>
      <c r="BF662" s="29"/>
      <c r="BG662" s="29"/>
      <c r="BH662" s="29"/>
      <c r="BI662" s="29"/>
      <c r="BJ662" s="29"/>
      <c r="BK662" s="29"/>
      <c r="BL662" s="29"/>
      <c r="BM662" s="29"/>
      <c r="BN662" s="29"/>
      <c r="BO662" s="29"/>
      <c r="BP662" s="29"/>
      <c r="BQ662" s="29"/>
      <c r="BR662" s="29"/>
      <c r="BS662" s="29"/>
      <c r="BT662" s="29"/>
      <c r="BU662" s="29"/>
      <c r="BV662" s="29"/>
      <c r="BW662" s="29"/>
      <c r="BX662" s="29"/>
      <c r="BY662" s="29"/>
      <c r="BZ662" s="29"/>
      <c r="CA662" s="29"/>
      <c r="CB662" s="29"/>
      <c r="CC662" s="29"/>
      <c r="CD662" s="29"/>
      <c r="CE662" s="29"/>
      <c r="CF662" s="29"/>
      <c r="CG662" s="29"/>
      <c r="CH662" s="29"/>
      <c r="CI662" s="29"/>
      <c r="CJ662" s="29"/>
      <c r="CK662" s="29"/>
      <c r="CL662" s="29"/>
      <c r="CM662" s="29"/>
      <c r="CN662" s="29"/>
      <c r="CO662" s="29"/>
      <c r="CP662" s="29"/>
      <c r="CQ662" s="29"/>
      <c r="CR662" s="29"/>
      <c r="CS662" s="29"/>
      <c r="CT662" s="29"/>
      <c r="CU662" s="29"/>
      <c r="CV662" s="29"/>
      <c r="CW662" s="29"/>
      <c r="CX662" s="29"/>
      <c r="CY662" s="29"/>
      <c r="CZ662" s="29"/>
      <c r="DA662" s="29"/>
      <c r="DB662" s="29"/>
      <c r="DC662" s="29"/>
      <c r="DD662" s="29"/>
      <c r="DE662" s="29"/>
      <c r="DF662" s="29"/>
      <c r="DG662" s="29"/>
      <c r="DH662" s="29"/>
      <c r="DI662" s="29"/>
      <c r="DJ662" s="29"/>
      <c r="DK662" s="29"/>
      <c r="DL662" s="29"/>
      <c r="DM662" s="29"/>
      <c r="DN662" s="29"/>
      <c r="DO662" s="29"/>
      <c r="DP662" s="29"/>
      <c r="DQ662" s="29"/>
      <c r="DR662" s="29"/>
      <c r="DS662" s="29"/>
      <c r="DT662" s="29"/>
      <c r="DU662" s="29"/>
      <c r="DV662" s="29"/>
      <c r="DW662" s="29"/>
      <c r="DX662" s="29"/>
      <c r="DY662" s="29"/>
      <c r="DZ662" s="29"/>
      <c r="EA662" s="29"/>
      <c r="EB662" s="29"/>
      <c r="EC662" s="29"/>
      <c r="ED662" s="29"/>
      <c r="EE662" s="29"/>
      <c r="EF662" s="29"/>
      <c r="EG662" s="29"/>
      <c r="EH662" s="29"/>
      <c r="EI662" s="29"/>
      <c r="EJ662" s="29"/>
      <c r="EK662" s="29"/>
      <c r="EL662" s="29"/>
      <c r="EM662" s="29"/>
      <c r="EN662" s="29"/>
      <c r="EO662" s="29"/>
      <c r="EP662" s="29"/>
      <c r="EQ662" s="29"/>
      <c r="ER662" s="29"/>
      <c r="ES662" s="29"/>
      <c r="ET662" s="29"/>
      <c r="EU662" s="29"/>
      <c r="EV662" s="29"/>
      <c r="EW662" s="29"/>
      <c r="EX662" s="29"/>
      <c r="EY662" s="29"/>
      <c r="EZ662" s="29"/>
      <c r="FA662" s="29"/>
      <c r="FB662" s="29"/>
      <c r="FC662" s="29"/>
      <c r="FD662" s="29"/>
      <c r="FE662" s="29"/>
      <c r="FF662" s="29"/>
      <c r="FG662" s="29"/>
      <c r="FH662" s="29"/>
      <c r="FI662" s="29"/>
      <c r="FJ662" s="29"/>
      <c r="FK662" s="29"/>
      <c r="FL662" s="29"/>
      <c r="FM662" s="29"/>
      <c r="FN662" s="29"/>
      <c r="FO662" s="29"/>
      <c r="FP662" s="29"/>
      <c r="FQ662" s="29"/>
      <c r="FR662" s="29"/>
      <c r="FS662" s="29"/>
      <c r="FT662" s="29"/>
      <c r="FU662" s="29"/>
      <c r="FV662" s="29"/>
      <c r="FW662" s="29"/>
      <c r="FX662" s="29"/>
      <c r="FY662" s="29"/>
      <c r="FZ662" s="29"/>
      <c r="GA662" s="29"/>
      <c r="GB662" s="29"/>
      <c r="GC662" s="29"/>
      <c r="GD662" s="29"/>
      <c r="GE662" s="29"/>
      <c r="GF662" s="29"/>
      <c r="GG662" s="29"/>
      <c r="GH662" s="29"/>
      <c r="GI662" s="29"/>
      <c r="GJ662" s="29"/>
      <c r="GK662" s="29"/>
      <c r="GL662" s="29"/>
      <c r="GM662" s="29"/>
      <c r="GN662" s="29"/>
      <c r="GO662" s="29"/>
      <c r="GP662" s="29"/>
      <c r="GQ662" s="29"/>
      <c r="GR662" s="29"/>
      <c r="GS662" s="29"/>
      <c r="GT662" s="29"/>
      <c r="GU662" s="29"/>
      <c r="GV662" s="29"/>
      <c r="GW662" s="29"/>
      <c r="GX662" s="29"/>
      <c r="GY662" s="29"/>
      <c r="GZ662" s="29"/>
      <c r="HA662" s="29"/>
      <c r="HB662" s="29"/>
      <c r="HC662" s="29"/>
      <c r="HD662" s="29"/>
      <c r="HE662" s="29"/>
      <c r="HF662" s="29"/>
      <c r="HG662" s="29"/>
      <c r="HH662" s="29"/>
      <c r="HI662" s="29"/>
      <c r="HJ662" s="29"/>
      <c r="HK662" s="29"/>
      <c r="HL662" s="29"/>
      <c r="HM662" s="29"/>
      <c r="HN662" s="29"/>
      <c r="HO662" s="29"/>
      <c r="HP662" s="29"/>
      <c r="HQ662" s="29"/>
      <c r="HR662" s="29"/>
      <c r="HS662" s="29"/>
      <c r="HT662" s="29"/>
      <c r="HU662" s="29"/>
      <c r="HV662" s="29"/>
      <c r="HW662" s="29"/>
      <c r="HX662" s="29"/>
      <c r="HY662" s="29"/>
      <c r="HZ662" s="29"/>
      <c r="IA662" s="29"/>
      <c r="IB662" s="29"/>
      <c r="IC662" s="29"/>
      <c r="ID662" s="29"/>
      <c r="IE662" s="29"/>
      <c r="IF662" s="29"/>
      <c r="IG662" s="29"/>
      <c r="IH662" s="29"/>
      <c r="II662" s="29"/>
      <c r="IJ662" s="29"/>
      <c r="IK662" s="29"/>
      <c r="IL662" s="29"/>
      <c r="IM662" s="29"/>
      <c r="IN662" s="29"/>
      <c r="IO662" s="29"/>
      <c r="IP662" s="29"/>
      <c r="IQ662" s="29"/>
      <c r="IR662" s="29"/>
      <c r="IS662" s="29"/>
      <c r="IT662" s="29"/>
      <c r="IU662" s="29"/>
      <c r="IV662" s="29"/>
      <c r="IW662" s="29"/>
      <c r="IX662" s="29"/>
      <c r="IY662" s="29"/>
      <c r="IZ662" s="29"/>
      <c r="JA662" s="29"/>
      <c r="JB662" s="29"/>
      <c r="JC662" s="29"/>
      <c r="JD662" s="29"/>
      <c r="JE662" s="29"/>
      <c r="JF662" s="29"/>
      <c r="JG662" s="29"/>
      <c r="JH662" s="29"/>
      <c r="JI662" s="29"/>
      <c r="JJ662" s="29"/>
      <c r="JK662" s="29"/>
      <c r="JL662" s="29"/>
      <c r="JM662" s="29"/>
      <c r="JN662" s="29"/>
      <c r="JO662" s="29"/>
      <c r="JP662" s="29"/>
      <c r="JQ662" s="29"/>
      <c r="JR662" s="29"/>
      <c r="JS662" s="29"/>
      <c r="JT662" s="29"/>
      <c r="JU662" s="29"/>
      <c r="JV662" s="29"/>
      <c r="JW662" s="29"/>
      <c r="JX662" s="29"/>
      <c r="JY662" s="29"/>
      <c r="JZ662" s="29"/>
      <c r="KA662" s="29"/>
      <c r="KB662" s="29"/>
      <c r="KC662" s="29"/>
      <c r="KD662" s="29"/>
      <c r="KE662" s="29"/>
      <c r="KF662" s="29"/>
      <c r="KG662" s="29"/>
      <c r="KH662" s="29"/>
      <c r="KI662" s="29"/>
      <c r="KJ662" s="29"/>
      <c r="KK662" s="29"/>
      <c r="KL662" s="29"/>
      <c r="KM662" s="29"/>
      <c r="KN662" s="29"/>
      <c r="KO662" s="29"/>
      <c r="KP662" s="29"/>
      <c r="KQ662" s="29"/>
      <c r="KR662" s="29"/>
      <c r="KS662" s="29"/>
      <c r="KT662" s="29"/>
      <c r="KU662" s="29"/>
      <c r="KV662" s="29"/>
      <c r="KW662" s="29"/>
      <c r="KX662" s="29"/>
      <c r="KY662" s="29"/>
      <c r="KZ662" s="29"/>
      <c r="LA662" s="29"/>
      <c r="LB662" s="29"/>
      <c r="LC662" s="29"/>
      <c r="LD662" s="29"/>
      <c r="LE662" s="29"/>
      <c r="LF662" s="29"/>
      <c r="LG662" s="29"/>
      <c r="LH662" s="29"/>
      <c r="LI662" s="29"/>
      <c r="LJ662" s="29"/>
      <c r="LK662" s="29"/>
      <c r="LL662" s="29"/>
      <c r="LM662" s="29"/>
      <c r="LN662" s="29"/>
      <c r="LO662" s="29"/>
      <c r="LP662" s="29"/>
      <c r="LQ662" s="29"/>
      <c r="LR662" s="29"/>
      <c r="LS662" s="29"/>
      <c r="LT662" s="29"/>
      <c r="LU662" s="29"/>
      <c r="LV662" s="29"/>
      <c r="LW662" s="29"/>
      <c r="LX662" s="29"/>
      <c r="LY662" s="29"/>
      <c r="LZ662" s="29"/>
      <c r="MA662" s="29"/>
      <c r="MB662" s="29"/>
      <c r="MC662" s="29"/>
      <c r="MD662" s="29"/>
      <c r="ME662" s="29"/>
      <c r="MF662" s="29"/>
      <c r="MG662" s="29"/>
      <c r="MH662" s="29"/>
      <c r="MI662" s="29"/>
      <c r="MJ662" s="29"/>
      <c r="MK662" s="29"/>
      <c r="ML662" s="29"/>
      <c r="MM662" s="29"/>
      <c r="MN662" s="29"/>
      <c r="MO662" s="29"/>
      <c r="MP662" s="29"/>
      <c r="MQ662" s="29"/>
      <c r="MR662" s="29"/>
      <c r="MS662" s="29"/>
      <c r="MT662" s="29"/>
      <c r="MU662" s="29"/>
      <c r="MV662" s="29"/>
      <c r="MW662" s="29"/>
      <c r="MX662" s="29"/>
      <c r="MY662" s="29"/>
      <c r="MZ662" s="29"/>
      <c r="NA662" s="29"/>
      <c r="NB662" s="29"/>
      <c r="NC662" s="29"/>
      <c r="ND662" s="29"/>
      <c r="NE662" s="29"/>
      <c r="NF662" s="29"/>
      <c r="NG662" s="29"/>
      <c r="NH662" s="29"/>
      <c r="NI662" s="29"/>
      <c r="NJ662" s="29"/>
      <c r="NK662" s="29"/>
      <c r="NL662" s="29"/>
      <c r="NM662" s="29"/>
      <c r="NN662" s="29"/>
      <c r="NO662" s="29"/>
      <c r="NP662" s="29"/>
      <c r="NQ662" s="29"/>
      <c r="NR662" s="29"/>
      <c r="NS662" s="29"/>
      <c r="NT662" s="29"/>
      <c r="NU662" s="29"/>
      <c r="NV662" s="29"/>
      <c r="NW662" s="29"/>
      <c r="NX662" s="29"/>
      <c r="NY662" s="29"/>
      <c r="NZ662" s="29"/>
      <c r="OA662" s="29"/>
      <c r="OB662" s="29"/>
      <c r="OC662" s="29"/>
      <c r="OD662" s="29"/>
      <c r="OE662" s="29"/>
      <c r="OF662" s="29"/>
      <c r="OG662" s="29"/>
      <c r="OH662" s="29"/>
    </row>
    <row r="663" spans="1:398" ht="16.5" customHeight="1">
      <c r="A663" s="104" t="s">
        <v>3230</v>
      </c>
      <c r="B663" s="104"/>
      <c r="C663" s="201"/>
      <c r="D663" s="104"/>
      <c r="E663" s="42" t="s">
        <v>3261</v>
      </c>
      <c r="F663" s="42" t="s">
        <v>3149</v>
      </c>
      <c r="G663" s="42" t="s">
        <v>3262</v>
      </c>
      <c r="H663" s="15">
        <v>2021</v>
      </c>
      <c r="I663" s="15">
        <v>1</v>
      </c>
      <c r="J663" s="15" t="s">
        <v>414</v>
      </c>
      <c r="K663" s="15" t="s">
        <v>414</v>
      </c>
      <c r="L663" s="44" t="s">
        <v>3234</v>
      </c>
      <c r="M663" s="16"/>
      <c r="N663" s="16" t="s">
        <v>43</v>
      </c>
      <c r="O663" s="17">
        <v>3</v>
      </c>
      <c r="P663" s="17" t="s">
        <v>414</v>
      </c>
      <c r="Q663" s="17" t="s">
        <v>414</v>
      </c>
      <c r="R663" s="18" t="s">
        <v>33</v>
      </c>
      <c r="S663" s="19">
        <v>60</v>
      </c>
      <c r="T663" s="19">
        <v>110</v>
      </c>
      <c r="U663" s="19">
        <v>4.5454545454545456E-2</v>
      </c>
      <c r="V663" s="19">
        <v>0</v>
      </c>
      <c r="W663" s="20">
        <v>5.0000000000000001E-3</v>
      </c>
      <c r="X663" s="21">
        <v>1.4999999999999999E-2</v>
      </c>
      <c r="Y663" s="22" t="s">
        <v>33</v>
      </c>
      <c r="Z663" s="14" t="s">
        <v>5838</v>
      </c>
      <c r="AA663" s="24" t="s">
        <v>67</v>
      </c>
      <c r="AB663" s="14" t="s">
        <v>67</v>
      </c>
      <c r="AC663" s="14" t="s">
        <v>67</v>
      </c>
      <c r="AD663" s="25"/>
      <c r="AE663" s="26"/>
      <c r="AF663" s="27"/>
      <c r="AG663" s="88"/>
      <c r="AH663" s="88"/>
      <c r="AI663" s="88"/>
      <c r="AJ663" s="88"/>
      <c r="AK663" s="88"/>
      <c r="AL663" s="88"/>
      <c r="AM663" s="88"/>
      <c r="AN663" s="88"/>
      <c r="AO663" s="88"/>
      <c r="AP663" s="29"/>
      <c r="AQ663" s="29"/>
      <c r="AR663" s="29"/>
      <c r="AS663" s="29"/>
      <c r="AT663" s="29"/>
      <c r="AU663" s="29"/>
      <c r="AV663" s="29"/>
      <c r="AW663" s="29"/>
      <c r="AX663" s="29"/>
      <c r="AY663" s="29"/>
      <c r="AZ663" s="29"/>
      <c r="BA663" s="29"/>
      <c r="BB663" s="29"/>
      <c r="BC663" s="29"/>
      <c r="BD663" s="29"/>
      <c r="BE663" s="29"/>
      <c r="BF663" s="29"/>
      <c r="BG663" s="29"/>
      <c r="BH663" s="29"/>
      <c r="BI663" s="29"/>
      <c r="BJ663" s="29"/>
      <c r="BK663" s="29"/>
      <c r="BL663" s="29"/>
      <c r="BM663" s="29"/>
      <c r="BN663" s="29"/>
      <c r="BO663" s="29"/>
      <c r="BP663" s="29"/>
      <c r="BQ663" s="29"/>
      <c r="BR663" s="29"/>
      <c r="BS663" s="29"/>
      <c r="BT663" s="29"/>
      <c r="BU663" s="29"/>
      <c r="BV663" s="29"/>
      <c r="BW663" s="29"/>
      <c r="BX663" s="29"/>
      <c r="BY663" s="29"/>
      <c r="BZ663" s="29"/>
      <c r="CA663" s="29"/>
      <c r="CB663" s="29"/>
      <c r="CC663" s="29"/>
      <c r="CD663" s="29"/>
      <c r="CE663" s="29"/>
      <c r="CF663" s="29"/>
      <c r="CG663" s="29"/>
      <c r="CH663" s="29"/>
      <c r="CI663" s="29"/>
      <c r="CJ663" s="29"/>
      <c r="CK663" s="29"/>
      <c r="CL663" s="29"/>
      <c r="CM663" s="29"/>
      <c r="CN663" s="29"/>
      <c r="CO663" s="29"/>
      <c r="CP663" s="29"/>
      <c r="CQ663" s="29"/>
      <c r="CR663" s="29"/>
      <c r="CS663" s="29"/>
      <c r="CT663" s="29"/>
      <c r="CU663" s="29"/>
      <c r="CV663" s="29"/>
      <c r="CW663" s="29"/>
      <c r="CX663" s="29"/>
      <c r="CY663" s="29"/>
      <c r="CZ663" s="29"/>
      <c r="DA663" s="29"/>
      <c r="DB663" s="29"/>
      <c r="DC663" s="29"/>
      <c r="DD663" s="29"/>
      <c r="DE663" s="29"/>
      <c r="DF663" s="29"/>
      <c r="DG663" s="29"/>
      <c r="DH663" s="29"/>
      <c r="DI663" s="29"/>
      <c r="DJ663" s="29"/>
      <c r="DK663" s="29"/>
      <c r="DL663" s="29"/>
      <c r="DM663" s="29"/>
      <c r="DN663" s="29"/>
      <c r="DO663" s="29"/>
      <c r="DP663" s="29"/>
      <c r="DQ663" s="29"/>
      <c r="DR663" s="29"/>
      <c r="DS663" s="29"/>
      <c r="DT663" s="29"/>
      <c r="DU663" s="29"/>
      <c r="DV663" s="29"/>
      <c r="DW663" s="29"/>
      <c r="DX663" s="29"/>
      <c r="DY663" s="29"/>
      <c r="DZ663" s="29"/>
      <c r="EA663" s="29"/>
      <c r="EB663" s="29"/>
      <c r="EC663" s="29"/>
      <c r="ED663" s="29"/>
      <c r="EE663" s="29"/>
      <c r="EF663" s="29"/>
      <c r="EG663" s="29"/>
      <c r="EH663" s="29"/>
      <c r="EI663" s="29"/>
      <c r="EJ663" s="29"/>
      <c r="EK663" s="29"/>
      <c r="EL663" s="29"/>
      <c r="EM663" s="29"/>
      <c r="EN663" s="29"/>
      <c r="EO663" s="29"/>
      <c r="EP663" s="29"/>
      <c r="EQ663" s="29"/>
      <c r="ER663" s="29"/>
      <c r="ES663" s="29"/>
      <c r="ET663" s="29"/>
      <c r="EU663" s="29"/>
      <c r="EV663" s="29"/>
      <c r="EW663" s="29"/>
      <c r="EX663" s="29"/>
      <c r="EY663" s="29"/>
      <c r="EZ663" s="29"/>
      <c r="FA663" s="29"/>
      <c r="FB663" s="29"/>
      <c r="FC663" s="29"/>
      <c r="FD663" s="29"/>
      <c r="FE663" s="29"/>
      <c r="FF663" s="29"/>
      <c r="FG663" s="29"/>
      <c r="FH663" s="29"/>
      <c r="FI663" s="29"/>
      <c r="FJ663" s="29"/>
      <c r="FK663" s="29"/>
      <c r="FL663" s="29"/>
      <c r="FM663" s="29"/>
      <c r="FN663" s="29"/>
      <c r="FO663" s="29"/>
      <c r="FP663" s="29"/>
      <c r="FQ663" s="29"/>
      <c r="FR663" s="29"/>
      <c r="FS663" s="29"/>
      <c r="FT663" s="29"/>
      <c r="FU663" s="29"/>
      <c r="FV663" s="29"/>
      <c r="FW663" s="29"/>
      <c r="FX663" s="29"/>
      <c r="FY663" s="29"/>
      <c r="FZ663" s="29"/>
      <c r="GA663" s="29"/>
      <c r="GB663" s="29"/>
      <c r="GC663" s="29"/>
      <c r="GD663" s="29"/>
      <c r="GE663" s="29"/>
      <c r="GF663" s="29"/>
      <c r="GG663" s="29"/>
      <c r="GH663" s="29"/>
      <c r="GI663" s="29"/>
      <c r="GJ663" s="29"/>
      <c r="GK663" s="29"/>
      <c r="GL663" s="29"/>
      <c r="GM663" s="29"/>
      <c r="GN663" s="29"/>
      <c r="GO663" s="29"/>
      <c r="GP663" s="29"/>
      <c r="GQ663" s="29"/>
      <c r="GR663" s="29"/>
      <c r="GS663" s="29"/>
      <c r="GT663" s="29"/>
      <c r="GU663" s="29"/>
      <c r="GV663" s="29"/>
      <c r="GW663" s="29"/>
      <c r="GX663" s="29"/>
      <c r="GY663" s="29"/>
      <c r="GZ663" s="29"/>
      <c r="HA663" s="29"/>
      <c r="HB663" s="29"/>
      <c r="HC663" s="29"/>
      <c r="HD663" s="29"/>
      <c r="HE663" s="29"/>
      <c r="HF663" s="29"/>
      <c r="HG663" s="29"/>
      <c r="HH663" s="29"/>
      <c r="HI663" s="29"/>
      <c r="HJ663" s="29"/>
      <c r="HK663" s="29"/>
      <c r="HL663" s="29"/>
      <c r="HM663" s="29"/>
      <c r="HN663" s="29"/>
      <c r="HO663" s="29"/>
      <c r="HP663" s="29"/>
      <c r="HQ663" s="29"/>
      <c r="HR663" s="29"/>
      <c r="HS663" s="29"/>
      <c r="HT663" s="29"/>
      <c r="HU663" s="29"/>
      <c r="HV663" s="29"/>
      <c r="HW663" s="29"/>
      <c r="HX663" s="29"/>
      <c r="HY663" s="29"/>
      <c r="HZ663" s="29"/>
      <c r="IA663" s="29"/>
      <c r="IB663" s="29"/>
      <c r="IC663" s="29"/>
      <c r="ID663" s="29"/>
      <c r="IE663" s="29"/>
      <c r="IF663" s="29"/>
      <c r="IG663" s="29"/>
      <c r="IH663" s="29"/>
      <c r="II663" s="29"/>
      <c r="IJ663" s="29"/>
      <c r="IK663" s="29"/>
      <c r="IL663" s="29"/>
      <c r="IM663" s="29"/>
      <c r="IN663" s="29"/>
      <c r="IO663" s="29"/>
      <c r="IP663" s="29"/>
      <c r="IQ663" s="29"/>
      <c r="IR663" s="29"/>
      <c r="IS663" s="29"/>
      <c r="IT663" s="29"/>
      <c r="IU663" s="29"/>
      <c r="IV663" s="29"/>
      <c r="IW663" s="29"/>
      <c r="IX663" s="29"/>
      <c r="IY663" s="29"/>
      <c r="IZ663" s="29"/>
      <c r="JA663" s="29"/>
      <c r="JB663" s="29"/>
      <c r="JC663" s="29"/>
      <c r="JD663" s="29"/>
      <c r="JE663" s="29"/>
      <c r="JF663" s="29"/>
      <c r="JG663" s="29"/>
      <c r="JH663" s="29"/>
      <c r="JI663" s="29"/>
      <c r="JJ663" s="29"/>
      <c r="JK663" s="29"/>
      <c r="JL663" s="29"/>
      <c r="JM663" s="29"/>
      <c r="JN663" s="29"/>
      <c r="JO663" s="29"/>
      <c r="JP663" s="29"/>
      <c r="JQ663" s="29"/>
      <c r="JR663" s="29"/>
      <c r="JS663" s="29"/>
      <c r="JT663" s="29"/>
      <c r="JU663" s="29"/>
      <c r="JV663" s="29"/>
      <c r="JW663" s="29"/>
      <c r="JX663" s="29"/>
      <c r="JY663" s="29"/>
      <c r="JZ663" s="29"/>
      <c r="KA663" s="29"/>
      <c r="KB663" s="29"/>
      <c r="KC663" s="29"/>
      <c r="KD663" s="29"/>
      <c r="KE663" s="29"/>
      <c r="KF663" s="29"/>
      <c r="KG663" s="29"/>
      <c r="KH663" s="29"/>
      <c r="KI663" s="29"/>
      <c r="KJ663" s="29"/>
      <c r="KK663" s="29"/>
      <c r="KL663" s="29"/>
      <c r="KM663" s="29"/>
      <c r="KN663" s="29"/>
      <c r="KO663" s="29"/>
      <c r="KP663" s="29"/>
      <c r="KQ663" s="29"/>
      <c r="KR663" s="29"/>
      <c r="KS663" s="29"/>
      <c r="KT663" s="29"/>
      <c r="KU663" s="29"/>
      <c r="KV663" s="29"/>
      <c r="KW663" s="29"/>
      <c r="KX663" s="29"/>
      <c r="KY663" s="29"/>
      <c r="KZ663" s="29"/>
      <c r="LA663" s="29"/>
      <c r="LB663" s="29"/>
      <c r="LC663" s="29"/>
      <c r="LD663" s="29"/>
      <c r="LE663" s="29"/>
      <c r="LF663" s="29"/>
      <c r="LG663" s="29"/>
      <c r="LH663" s="29"/>
      <c r="LI663" s="29"/>
      <c r="LJ663" s="29"/>
      <c r="LK663" s="29"/>
      <c r="LL663" s="29"/>
      <c r="LM663" s="29"/>
      <c r="LN663" s="29"/>
      <c r="LO663" s="29"/>
      <c r="LP663" s="29"/>
      <c r="LQ663" s="29"/>
      <c r="LR663" s="29"/>
      <c r="LS663" s="29"/>
      <c r="LT663" s="29"/>
      <c r="LU663" s="29"/>
      <c r="LV663" s="29"/>
      <c r="LW663" s="29"/>
      <c r="LX663" s="29"/>
      <c r="LY663" s="29"/>
      <c r="LZ663" s="29"/>
      <c r="MA663" s="29"/>
      <c r="MB663" s="29"/>
      <c r="MC663" s="29"/>
      <c r="MD663" s="29"/>
      <c r="ME663" s="29"/>
      <c r="MF663" s="29"/>
      <c r="MG663" s="29"/>
      <c r="MH663" s="29"/>
      <c r="MI663" s="29"/>
      <c r="MJ663" s="29"/>
      <c r="MK663" s="29"/>
      <c r="ML663" s="29"/>
      <c r="MM663" s="29"/>
      <c r="MN663" s="29"/>
      <c r="MO663" s="29"/>
      <c r="MP663" s="29"/>
      <c r="MQ663" s="29"/>
      <c r="MR663" s="29"/>
      <c r="MS663" s="29"/>
      <c r="MT663" s="29"/>
      <c r="MU663" s="29"/>
      <c r="MV663" s="29"/>
      <c r="MW663" s="29"/>
      <c r="MX663" s="29"/>
      <c r="MY663" s="29"/>
      <c r="MZ663" s="29"/>
      <c r="NA663" s="29"/>
      <c r="NB663" s="29"/>
      <c r="NC663" s="29"/>
      <c r="ND663" s="29"/>
      <c r="NE663" s="29"/>
      <c r="NF663" s="29"/>
      <c r="NG663" s="29"/>
      <c r="NH663" s="29"/>
      <c r="NI663" s="29"/>
      <c r="NJ663" s="29"/>
      <c r="NK663" s="29"/>
      <c r="NL663" s="29"/>
      <c r="NM663" s="29"/>
      <c r="NN663" s="29"/>
      <c r="NO663" s="29"/>
      <c r="NP663" s="29"/>
      <c r="NQ663" s="29"/>
      <c r="NR663" s="29"/>
      <c r="NS663" s="29"/>
      <c r="NT663" s="29"/>
      <c r="NU663" s="29"/>
      <c r="NV663" s="29"/>
      <c r="NW663" s="29"/>
      <c r="NX663" s="29"/>
      <c r="NY663" s="29"/>
      <c r="NZ663" s="29"/>
      <c r="OA663" s="29"/>
      <c r="OB663" s="29"/>
      <c r="OC663" s="29"/>
      <c r="OD663" s="29"/>
      <c r="OE663" s="29"/>
      <c r="OF663" s="29"/>
      <c r="OG663" s="29"/>
      <c r="OH663" s="29"/>
    </row>
    <row r="664" spans="1:398" ht="16.5" customHeight="1">
      <c r="A664" s="104" t="s">
        <v>3230</v>
      </c>
      <c r="B664" s="104"/>
      <c r="C664" s="201"/>
      <c r="D664" s="104"/>
      <c r="E664" s="42" t="s">
        <v>3253</v>
      </c>
      <c r="F664" s="42" t="s">
        <v>3254</v>
      </c>
      <c r="G664" s="42" t="s">
        <v>3255</v>
      </c>
      <c r="H664" s="15">
        <v>2020</v>
      </c>
      <c r="I664" s="15">
        <v>1</v>
      </c>
      <c r="J664" s="15" t="s">
        <v>414</v>
      </c>
      <c r="K664" s="15" t="s">
        <v>414</v>
      </c>
      <c r="L664" s="44" t="s">
        <v>3234</v>
      </c>
      <c r="M664" s="16"/>
      <c r="N664" s="16" t="s">
        <v>43</v>
      </c>
      <c r="O664" s="17">
        <v>3</v>
      </c>
      <c r="P664" s="17" t="s">
        <v>414</v>
      </c>
      <c r="Q664" s="17" t="s">
        <v>414</v>
      </c>
      <c r="R664" s="18" t="s">
        <v>33</v>
      </c>
      <c r="S664" s="19">
        <v>60</v>
      </c>
      <c r="T664" s="19" t="s">
        <v>3256</v>
      </c>
      <c r="U664" s="19">
        <v>9.0909090909090912E-2</v>
      </c>
      <c r="V664" s="19">
        <v>0</v>
      </c>
      <c r="W664" s="20" t="s">
        <v>3257</v>
      </c>
      <c r="X664" s="21">
        <v>0.03</v>
      </c>
      <c r="Y664" s="22" t="s">
        <v>33</v>
      </c>
      <c r="Z664" s="14" t="s">
        <v>5838</v>
      </c>
      <c r="AA664" s="24" t="s">
        <v>67</v>
      </c>
      <c r="AB664" s="14" t="s">
        <v>67</v>
      </c>
      <c r="AC664" s="14" t="s">
        <v>67</v>
      </c>
      <c r="AD664" s="25"/>
      <c r="AE664" s="26"/>
      <c r="AF664" s="27"/>
      <c r="AG664" s="88"/>
      <c r="AH664" s="88"/>
      <c r="AI664" s="88"/>
      <c r="AJ664" s="88"/>
      <c r="AK664" s="88"/>
      <c r="AL664" s="88"/>
      <c r="AM664" s="88"/>
      <c r="AN664" s="88"/>
      <c r="AO664" s="88"/>
      <c r="AP664" s="29"/>
      <c r="AQ664" s="29"/>
      <c r="AR664" s="29"/>
      <c r="AS664" s="29"/>
      <c r="AT664" s="29"/>
      <c r="AU664" s="29"/>
      <c r="AV664" s="29"/>
      <c r="AW664" s="29"/>
      <c r="AX664" s="29"/>
      <c r="AY664" s="29"/>
      <c r="AZ664" s="29"/>
      <c r="BA664" s="29"/>
      <c r="BB664" s="29"/>
      <c r="BC664" s="29"/>
      <c r="BD664" s="29"/>
      <c r="BE664" s="29"/>
      <c r="BF664" s="29"/>
      <c r="BG664" s="29"/>
      <c r="BH664" s="29"/>
      <c r="BI664" s="29"/>
      <c r="BJ664" s="29"/>
      <c r="BK664" s="29"/>
      <c r="BL664" s="29"/>
      <c r="BM664" s="29"/>
      <c r="BN664" s="29"/>
      <c r="BO664" s="29"/>
      <c r="BP664" s="29"/>
      <c r="BQ664" s="29"/>
      <c r="BR664" s="29"/>
      <c r="BS664" s="29"/>
      <c r="BT664" s="29"/>
      <c r="BU664" s="29"/>
      <c r="BV664" s="29"/>
      <c r="BW664" s="29"/>
      <c r="BX664" s="29"/>
      <c r="BY664" s="29"/>
      <c r="BZ664" s="29"/>
      <c r="CA664" s="29"/>
      <c r="CB664" s="29"/>
      <c r="CC664" s="29"/>
      <c r="CD664" s="29"/>
      <c r="CE664" s="29"/>
      <c r="CF664" s="29"/>
      <c r="CG664" s="29"/>
      <c r="CH664" s="29"/>
      <c r="CI664" s="29"/>
      <c r="CJ664" s="29"/>
      <c r="CK664" s="29"/>
      <c r="CL664" s="29"/>
      <c r="CM664" s="29"/>
      <c r="CN664" s="29"/>
      <c r="CO664" s="29"/>
      <c r="CP664" s="29"/>
      <c r="CQ664" s="29"/>
      <c r="CR664" s="29"/>
      <c r="CS664" s="29"/>
      <c r="CT664" s="29"/>
      <c r="CU664" s="29"/>
      <c r="CV664" s="29"/>
      <c r="CW664" s="29"/>
      <c r="CX664" s="29"/>
      <c r="CY664" s="29"/>
      <c r="CZ664" s="29"/>
      <c r="DA664" s="29"/>
      <c r="DB664" s="29"/>
      <c r="DC664" s="29"/>
      <c r="DD664" s="29"/>
      <c r="DE664" s="29"/>
      <c r="DF664" s="29"/>
      <c r="DG664" s="29"/>
      <c r="DH664" s="29"/>
      <c r="DI664" s="29"/>
      <c r="DJ664" s="29"/>
      <c r="DK664" s="29"/>
      <c r="DL664" s="29"/>
      <c r="DM664" s="29"/>
      <c r="DN664" s="29"/>
      <c r="DO664" s="29"/>
      <c r="DP664" s="29"/>
      <c r="DQ664" s="29"/>
      <c r="DR664" s="29"/>
      <c r="DS664" s="29"/>
      <c r="DT664" s="29"/>
      <c r="DU664" s="29"/>
      <c r="DV664" s="29"/>
      <c r="DW664" s="29"/>
      <c r="DX664" s="29"/>
      <c r="DY664" s="29"/>
      <c r="DZ664" s="29"/>
      <c r="EA664" s="29"/>
      <c r="EB664" s="29"/>
      <c r="EC664" s="29"/>
      <c r="ED664" s="29"/>
      <c r="EE664" s="29"/>
      <c r="EF664" s="29"/>
      <c r="EG664" s="29"/>
      <c r="EH664" s="29"/>
      <c r="EI664" s="29"/>
      <c r="EJ664" s="29"/>
      <c r="EK664" s="29"/>
      <c r="EL664" s="29"/>
      <c r="EM664" s="29"/>
      <c r="EN664" s="29"/>
      <c r="EO664" s="29"/>
      <c r="EP664" s="29"/>
      <c r="EQ664" s="29"/>
      <c r="ER664" s="29"/>
      <c r="ES664" s="29"/>
      <c r="ET664" s="29"/>
      <c r="EU664" s="29"/>
      <c r="EV664" s="29"/>
      <c r="EW664" s="29"/>
      <c r="EX664" s="29"/>
      <c r="EY664" s="29"/>
      <c r="EZ664" s="29"/>
      <c r="FA664" s="29"/>
      <c r="FB664" s="29"/>
      <c r="FC664" s="29"/>
      <c r="FD664" s="29"/>
      <c r="FE664" s="29"/>
      <c r="FF664" s="29"/>
      <c r="FG664" s="29"/>
      <c r="FH664" s="29"/>
      <c r="FI664" s="29"/>
      <c r="FJ664" s="29"/>
      <c r="FK664" s="29"/>
      <c r="FL664" s="29"/>
      <c r="FM664" s="29"/>
      <c r="FN664" s="29"/>
      <c r="FO664" s="29"/>
      <c r="FP664" s="29"/>
      <c r="FQ664" s="29"/>
      <c r="FR664" s="29"/>
      <c r="FS664" s="29"/>
      <c r="FT664" s="29"/>
      <c r="FU664" s="29"/>
      <c r="FV664" s="29"/>
      <c r="FW664" s="29"/>
      <c r="FX664" s="29"/>
      <c r="FY664" s="29"/>
      <c r="FZ664" s="29"/>
      <c r="GA664" s="29"/>
      <c r="GB664" s="29"/>
      <c r="GC664" s="29"/>
      <c r="GD664" s="29"/>
      <c r="GE664" s="29"/>
      <c r="GF664" s="29"/>
      <c r="GG664" s="29"/>
      <c r="GH664" s="29"/>
      <c r="GI664" s="29"/>
      <c r="GJ664" s="29"/>
      <c r="GK664" s="29"/>
      <c r="GL664" s="29"/>
      <c r="GM664" s="29"/>
      <c r="GN664" s="29"/>
      <c r="GO664" s="29"/>
      <c r="GP664" s="29"/>
      <c r="GQ664" s="29"/>
      <c r="GR664" s="29"/>
      <c r="GS664" s="29"/>
      <c r="GT664" s="29"/>
      <c r="GU664" s="29"/>
      <c r="GV664" s="29"/>
      <c r="GW664" s="29"/>
      <c r="GX664" s="29"/>
      <c r="GY664" s="29"/>
      <c r="GZ664" s="29"/>
      <c r="HA664" s="29"/>
      <c r="HB664" s="29"/>
      <c r="HC664" s="29"/>
      <c r="HD664" s="29"/>
      <c r="HE664" s="29"/>
      <c r="HF664" s="29"/>
      <c r="HG664" s="29"/>
      <c r="HH664" s="29"/>
      <c r="HI664" s="29"/>
      <c r="HJ664" s="29"/>
      <c r="HK664" s="29"/>
      <c r="HL664" s="29"/>
      <c r="HM664" s="29"/>
      <c r="HN664" s="29"/>
      <c r="HO664" s="29"/>
      <c r="HP664" s="29"/>
      <c r="HQ664" s="29"/>
      <c r="HR664" s="29"/>
      <c r="HS664" s="29"/>
      <c r="HT664" s="29"/>
      <c r="HU664" s="29"/>
      <c r="HV664" s="29"/>
      <c r="HW664" s="29"/>
      <c r="HX664" s="29"/>
      <c r="HY664" s="29"/>
      <c r="HZ664" s="29"/>
      <c r="IA664" s="29"/>
      <c r="IB664" s="29"/>
      <c r="IC664" s="29"/>
      <c r="ID664" s="29"/>
      <c r="IE664" s="29"/>
      <c r="IF664" s="29"/>
      <c r="IG664" s="29"/>
      <c r="IH664" s="29"/>
      <c r="II664" s="29"/>
      <c r="IJ664" s="29"/>
      <c r="IK664" s="29"/>
      <c r="IL664" s="29"/>
      <c r="IM664" s="29"/>
      <c r="IN664" s="29"/>
      <c r="IO664" s="29"/>
      <c r="IP664" s="29"/>
      <c r="IQ664" s="29"/>
      <c r="IR664" s="29"/>
      <c r="IS664" s="29"/>
      <c r="IT664" s="29"/>
      <c r="IU664" s="29"/>
      <c r="IV664" s="29"/>
      <c r="IW664" s="29"/>
      <c r="IX664" s="29"/>
      <c r="IY664" s="29"/>
      <c r="IZ664" s="29"/>
      <c r="JA664" s="29"/>
      <c r="JB664" s="29"/>
      <c r="JC664" s="29"/>
      <c r="JD664" s="29"/>
      <c r="JE664" s="29"/>
      <c r="JF664" s="29"/>
      <c r="JG664" s="29"/>
      <c r="JH664" s="29"/>
      <c r="JI664" s="29"/>
      <c r="JJ664" s="29"/>
      <c r="JK664" s="29"/>
      <c r="JL664" s="29"/>
      <c r="JM664" s="29"/>
      <c r="JN664" s="29"/>
      <c r="JO664" s="29"/>
      <c r="JP664" s="29"/>
      <c r="JQ664" s="29"/>
      <c r="JR664" s="29"/>
      <c r="JS664" s="29"/>
      <c r="JT664" s="29"/>
      <c r="JU664" s="29"/>
      <c r="JV664" s="29"/>
      <c r="JW664" s="29"/>
      <c r="JX664" s="29"/>
      <c r="JY664" s="29"/>
      <c r="JZ664" s="29"/>
      <c r="KA664" s="29"/>
      <c r="KB664" s="29"/>
      <c r="KC664" s="29"/>
      <c r="KD664" s="29"/>
      <c r="KE664" s="29"/>
      <c r="KF664" s="29"/>
      <c r="KG664" s="29"/>
      <c r="KH664" s="29"/>
      <c r="KI664" s="29"/>
      <c r="KJ664" s="29"/>
      <c r="KK664" s="29"/>
      <c r="KL664" s="29"/>
      <c r="KM664" s="29"/>
      <c r="KN664" s="29"/>
      <c r="KO664" s="29"/>
      <c r="KP664" s="29"/>
      <c r="KQ664" s="29"/>
      <c r="KR664" s="29"/>
      <c r="KS664" s="29"/>
      <c r="KT664" s="29"/>
      <c r="KU664" s="29"/>
      <c r="KV664" s="29"/>
      <c r="KW664" s="29"/>
      <c r="KX664" s="29"/>
      <c r="KY664" s="29"/>
      <c r="KZ664" s="29"/>
      <c r="LA664" s="29"/>
      <c r="LB664" s="29"/>
      <c r="LC664" s="29"/>
      <c r="LD664" s="29"/>
      <c r="LE664" s="29"/>
      <c r="LF664" s="29"/>
      <c r="LG664" s="29"/>
      <c r="LH664" s="29"/>
      <c r="LI664" s="29"/>
      <c r="LJ664" s="29"/>
      <c r="LK664" s="29"/>
      <c r="LL664" s="29"/>
      <c r="LM664" s="29"/>
      <c r="LN664" s="29"/>
      <c r="LO664" s="29"/>
      <c r="LP664" s="29"/>
      <c r="LQ664" s="29"/>
      <c r="LR664" s="29"/>
      <c r="LS664" s="29"/>
      <c r="LT664" s="29"/>
      <c r="LU664" s="29"/>
      <c r="LV664" s="29"/>
      <c r="LW664" s="29"/>
      <c r="LX664" s="29"/>
      <c r="LY664" s="29"/>
      <c r="LZ664" s="29"/>
      <c r="MA664" s="29"/>
      <c r="MB664" s="29"/>
      <c r="MC664" s="29"/>
      <c r="MD664" s="29"/>
      <c r="ME664" s="29"/>
      <c r="MF664" s="29"/>
      <c r="MG664" s="29"/>
      <c r="MH664" s="29"/>
      <c r="MI664" s="29"/>
      <c r="MJ664" s="29"/>
      <c r="MK664" s="29"/>
      <c r="ML664" s="29"/>
      <c r="MM664" s="29"/>
      <c r="MN664" s="29"/>
      <c r="MO664" s="29"/>
      <c r="MP664" s="29"/>
      <c r="MQ664" s="29"/>
      <c r="MR664" s="29"/>
      <c r="MS664" s="29"/>
      <c r="MT664" s="29"/>
      <c r="MU664" s="29"/>
      <c r="MV664" s="29"/>
      <c r="MW664" s="29"/>
      <c r="MX664" s="29"/>
      <c r="MY664" s="29"/>
      <c r="MZ664" s="29"/>
      <c r="NA664" s="29"/>
      <c r="NB664" s="29"/>
      <c r="NC664" s="29"/>
      <c r="ND664" s="29"/>
      <c r="NE664" s="29"/>
      <c r="NF664" s="29"/>
      <c r="NG664" s="29"/>
      <c r="NH664" s="29"/>
      <c r="NI664" s="29"/>
      <c r="NJ664" s="29"/>
      <c r="NK664" s="29"/>
      <c r="NL664" s="29"/>
      <c r="NM664" s="29"/>
      <c r="NN664" s="29"/>
      <c r="NO664" s="29"/>
      <c r="NP664" s="29"/>
      <c r="NQ664" s="29"/>
      <c r="NR664" s="29"/>
      <c r="NS664" s="29"/>
      <c r="NT664" s="29"/>
      <c r="NU664" s="29"/>
      <c r="NV664" s="29"/>
      <c r="NW664" s="29"/>
      <c r="NX664" s="29"/>
      <c r="NY664" s="29"/>
      <c r="NZ664" s="29"/>
      <c r="OA664" s="29"/>
      <c r="OB664" s="29"/>
      <c r="OC664" s="29"/>
      <c r="OD664" s="29"/>
      <c r="OE664" s="29"/>
      <c r="OF664" s="29"/>
      <c r="OG664" s="29"/>
      <c r="OH664" s="29"/>
    </row>
    <row r="665" spans="1:398" ht="16.5" customHeight="1">
      <c r="A665" s="104" t="s">
        <v>3230</v>
      </c>
      <c r="B665" s="104"/>
      <c r="C665" s="201"/>
      <c r="D665" s="104"/>
      <c r="E665" s="42" t="s">
        <v>6529</v>
      </c>
      <c r="F665" s="42" t="s">
        <v>6530</v>
      </c>
      <c r="G665" s="42" t="s">
        <v>6531</v>
      </c>
      <c r="H665" s="42">
        <v>2023</v>
      </c>
      <c r="I665" s="42">
        <v>6</v>
      </c>
      <c r="J665" s="42">
        <v>0</v>
      </c>
      <c r="K665" s="42">
        <v>0</v>
      </c>
      <c r="L665" s="44" t="s">
        <v>6515</v>
      </c>
      <c r="M665" s="36"/>
      <c r="N665" s="106" t="s">
        <v>59</v>
      </c>
      <c r="O665" s="107">
        <v>10</v>
      </c>
      <c r="P665" s="17" t="s">
        <v>414</v>
      </c>
      <c r="Q665" s="17" t="s">
        <v>414</v>
      </c>
      <c r="R665" s="18" t="s">
        <v>33</v>
      </c>
      <c r="S665" s="19">
        <v>60</v>
      </c>
      <c r="T665" s="19">
        <v>100</v>
      </c>
      <c r="U665" s="19">
        <v>0.2</v>
      </c>
      <c r="V665" s="19">
        <v>0</v>
      </c>
      <c r="W665" s="20">
        <v>0.02</v>
      </c>
      <c r="X665" s="21">
        <v>0.2</v>
      </c>
      <c r="Y665" s="22" t="s">
        <v>33</v>
      </c>
      <c r="Z665" s="23" t="s">
        <v>62</v>
      </c>
      <c r="AA665" s="24" t="s">
        <v>67</v>
      </c>
      <c r="AB665" s="14" t="s">
        <v>67</v>
      </c>
      <c r="AC665" s="14" t="s">
        <v>67</v>
      </c>
      <c r="AD665" s="25"/>
      <c r="AE665" s="26"/>
      <c r="AF665" s="27"/>
      <c r="AP665" s="29"/>
      <c r="AQ665" s="29"/>
      <c r="AR665" s="29"/>
      <c r="AS665" s="29"/>
      <c r="AT665" s="29"/>
      <c r="AU665" s="29"/>
      <c r="AV665" s="29"/>
      <c r="AW665" s="29"/>
      <c r="AX665" s="29"/>
      <c r="AY665" s="29"/>
      <c r="AZ665" s="29"/>
      <c r="BA665" s="29"/>
      <c r="BB665" s="29"/>
      <c r="BC665" s="29"/>
      <c r="BD665" s="29"/>
      <c r="BE665" s="29"/>
      <c r="BF665" s="29"/>
      <c r="BG665" s="29"/>
      <c r="BH665" s="29"/>
      <c r="BI665" s="29"/>
      <c r="BJ665" s="29"/>
      <c r="BK665" s="29"/>
      <c r="BL665" s="29"/>
      <c r="BM665" s="29"/>
      <c r="BN665" s="29"/>
      <c r="BO665" s="29"/>
      <c r="BP665" s="29"/>
      <c r="BQ665" s="29"/>
      <c r="BR665" s="29"/>
      <c r="BS665" s="29"/>
      <c r="BT665" s="29"/>
      <c r="BU665" s="29"/>
      <c r="BV665" s="29"/>
      <c r="BW665" s="29"/>
      <c r="BX665" s="29"/>
      <c r="BY665" s="29"/>
      <c r="BZ665" s="29"/>
      <c r="CA665" s="29"/>
      <c r="CB665" s="29"/>
      <c r="CC665" s="29"/>
      <c r="CD665" s="29"/>
      <c r="CE665" s="29"/>
      <c r="CF665" s="29"/>
      <c r="CG665" s="29"/>
      <c r="CH665" s="29"/>
      <c r="CI665" s="29"/>
      <c r="CJ665" s="29"/>
      <c r="CK665" s="29"/>
      <c r="CL665" s="29"/>
      <c r="CM665" s="29"/>
      <c r="CN665" s="29"/>
      <c r="CO665" s="29"/>
      <c r="CP665" s="29"/>
      <c r="CQ665" s="29"/>
      <c r="CR665" s="29"/>
      <c r="CS665" s="29"/>
      <c r="CT665" s="29"/>
      <c r="CU665" s="29"/>
      <c r="CV665" s="29"/>
      <c r="CW665" s="29"/>
      <c r="CX665" s="29"/>
      <c r="CY665" s="29"/>
      <c r="CZ665" s="29"/>
      <c r="DA665" s="29"/>
      <c r="DB665" s="29"/>
      <c r="DC665" s="29"/>
      <c r="DD665" s="29"/>
      <c r="DE665" s="29"/>
      <c r="DF665" s="29"/>
      <c r="DG665" s="29"/>
      <c r="DH665" s="29"/>
      <c r="DI665" s="29"/>
      <c r="DJ665" s="29"/>
      <c r="DK665" s="29"/>
      <c r="DL665" s="29"/>
      <c r="DM665" s="29"/>
      <c r="DN665" s="29"/>
      <c r="DO665" s="29"/>
      <c r="DP665" s="29"/>
      <c r="DQ665" s="29"/>
      <c r="DR665" s="29"/>
      <c r="DS665" s="29"/>
      <c r="DT665" s="29"/>
      <c r="DU665" s="29"/>
      <c r="DV665" s="29"/>
      <c r="DW665" s="29"/>
      <c r="DX665" s="29"/>
      <c r="DY665" s="29"/>
      <c r="DZ665" s="29"/>
      <c r="EA665" s="29"/>
      <c r="EB665" s="29"/>
      <c r="EC665" s="29"/>
      <c r="ED665" s="29"/>
      <c r="EE665" s="29"/>
      <c r="EF665" s="29"/>
      <c r="EG665" s="29"/>
      <c r="EH665" s="29"/>
      <c r="EI665" s="29"/>
      <c r="EJ665" s="29"/>
      <c r="EK665" s="29"/>
      <c r="EL665" s="29"/>
      <c r="EM665" s="29"/>
      <c r="EN665" s="29"/>
      <c r="EO665" s="29"/>
      <c r="EP665" s="29"/>
      <c r="EQ665" s="29"/>
      <c r="ER665" s="29"/>
      <c r="ES665" s="29"/>
      <c r="ET665" s="29"/>
      <c r="EU665" s="29"/>
      <c r="EV665" s="29"/>
      <c r="EW665" s="29"/>
      <c r="EX665" s="29"/>
      <c r="EY665" s="29"/>
      <c r="EZ665" s="29"/>
      <c r="FA665" s="29"/>
      <c r="FB665" s="29"/>
      <c r="FC665" s="29"/>
      <c r="FD665" s="29"/>
      <c r="FE665" s="29"/>
      <c r="FF665" s="29"/>
      <c r="FG665" s="29"/>
      <c r="FH665" s="29"/>
      <c r="FI665" s="29"/>
      <c r="FJ665" s="29"/>
      <c r="FK665" s="29"/>
      <c r="FL665" s="29"/>
      <c r="FM665" s="29"/>
      <c r="FN665" s="29"/>
      <c r="FO665" s="29"/>
      <c r="FP665" s="29"/>
      <c r="FQ665" s="29"/>
      <c r="FR665" s="29"/>
      <c r="FS665" s="29"/>
      <c r="FT665" s="29"/>
      <c r="FU665" s="29"/>
      <c r="FV665" s="29"/>
      <c r="FW665" s="29"/>
      <c r="FX665" s="29"/>
      <c r="FY665" s="29"/>
      <c r="FZ665" s="29"/>
      <c r="GA665" s="29"/>
      <c r="GB665" s="29"/>
      <c r="GC665" s="29"/>
      <c r="GD665" s="29"/>
      <c r="GE665" s="29"/>
      <c r="GF665" s="29"/>
      <c r="GG665" s="29"/>
      <c r="GH665" s="29"/>
      <c r="GI665" s="29"/>
      <c r="GJ665" s="29"/>
      <c r="GK665" s="29"/>
      <c r="GL665" s="29"/>
      <c r="GM665" s="29"/>
      <c r="GN665" s="29"/>
      <c r="GO665" s="29"/>
      <c r="GP665" s="29"/>
      <c r="GQ665" s="29"/>
      <c r="GR665" s="29"/>
      <c r="GS665" s="29"/>
      <c r="GT665" s="29"/>
      <c r="GU665" s="29"/>
      <c r="GV665" s="29"/>
      <c r="GW665" s="29"/>
      <c r="GX665" s="29"/>
      <c r="GY665" s="29"/>
      <c r="GZ665" s="29"/>
      <c r="HA665" s="29"/>
      <c r="HB665" s="29"/>
      <c r="HC665" s="29"/>
      <c r="HD665" s="29"/>
      <c r="HE665" s="29"/>
      <c r="HF665" s="29"/>
      <c r="HG665" s="29"/>
      <c r="HH665" s="29"/>
      <c r="HI665" s="29"/>
      <c r="HJ665" s="29"/>
      <c r="HK665" s="29"/>
      <c r="HL665" s="29"/>
      <c r="HM665" s="29"/>
      <c r="HN665" s="29"/>
      <c r="HO665" s="29"/>
      <c r="HP665" s="29"/>
      <c r="HQ665" s="29"/>
      <c r="HR665" s="29"/>
      <c r="HS665" s="29"/>
      <c r="HT665" s="29"/>
      <c r="HU665" s="29"/>
      <c r="HV665" s="29"/>
      <c r="HW665" s="29"/>
      <c r="HX665" s="29"/>
      <c r="HY665" s="29"/>
      <c r="HZ665" s="29"/>
      <c r="IA665" s="29"/>
      <c r="IB665" s="29"/>
      <c r="IC665" s="29"/>
      <c r="ID665" s="29"/>
      <c r="IE665" s="29"/>
      <c r="IF665" s="29"/>
      <c r="IG665" s="29"/>
      <c r="IH665" s="29"/>
      <c r="II665" s="29"/>
      <c r="IJ665" s="29"/>
      <c r="IK665" s="29"/>
      <c r="IL665" s="29"/>
      <c r="IM665" s="29"/>
      <c r="IN665" s="29"/>
      <c r="IO665" s="29"/>
      <c r="IP665" s="29"/>
      <c r="IQ665" s="29"/>
      <c r="IR665" s="29"/>
      <c r="IS665" s="29"/>
      <c r="IT665" s="29"/>
      <c r="IU665" s="29"/>
      <c r="IV665" s="29"/>
      <c r="IW665" s="29"/>
      <c r="IX665" s="29"/>
      <c r="IY665" s="29"/>
      <c r="IZ665" s="29"/>
      <c r="JA665" s="29"/>
      <c r="JB665" s="29"/>
      <c r="JC665" s="29"/>
      <c r="JD665" s="29"/>
      <c r="JE665" s="29"/>
      <c r="JF665" s="29"/>
      <c r="JG665" s="29"/>
      <c r="JH665" s="29"/>
      <c r="JI665" s="29"/>
      <c r="JJ665" s="29"/>
      <c r="JK665" s="29"/>
      <c r="JL665" s="29"/>
      <c r="JM665" s="29"/>
      <c r="JN665" s="29"/>
      <c r="JO665" s="29"/>
      <c r="JP665" s="29"/>
      <c r="JQ665" s="29"/>
      <c r="JR665" s="29"/>
      <c r="JS665" s="29"/>
      <c r="JT665" s="29"/>
      <c r="JU665" s="29"/>
      <c r="JV665" s="29"/>
      <c r="JW665" s="29"/>
      <c r="JX665" s="29"/>
      <c r="JY665" s="29"/>
      <c r="JZ665" s="29"/>
      <c r="KA665" s="29"/>
      <c r="KB665" s="29"/>
      <c r="KC665" s="29"/>
      <c r="KD665" s="29"/>
      <c r="KE665" s="29"/>
      <c r="KF665" s="29"/>
      <c r="KG665" s="29"/>
      <c r="KH665" s="29"/>
      <c r="KI665" s="29"/>
      <c r="KJ665" s="29"/>
      <c r="KK665" s="29"/>
      <c r="KL665" s="29"/>
      <c r="KM665" s="29"/>
      <c r="KN665" s="29"/>
      <c r="KO665" s="29"/>
      <c r="KP665" s="29"/>
      <c r="KQ665" s="29"/>
      <c r="KR665" s="29"/>
      <c r="KS665" s="29"/>
      <c r="KT665" s="29"/>
      <c r="KU665" s="29"/>
      <c r="KV665" s="29"/>
      <c r="KW665" s="29"/>
      <c r="KX665" s="29"/>
      <c r="KY665" s="29"/>
      <c r="KZ665" s="29"/>
      <c r="LA665" s="29"/>
      <c r="LB665" s="29"/>
      <c r="LC665" s="29"/>
      <c r="LD665" s="29"/>
      <c r="LE665" s="29"/>
      <c r="LF665" s="29"/>
      <c r="LG665" s="29"/>
      <c r="LH665" s="29"/>
      <c r="LI665" s="29"/>
      <c r="LJ665" s="29"/>
      <c r="LK665" s="29"/>
      <c r="LL665" s="29"/>
      <c r="LM665" s="29"/>
      <c r="LN665" s="29"/>
      <c r="LO665" s="29"/>
      <c r="LP665" s="29"/>
      <c r="LQ665" s="29"/>
      <c r="LR665" s="29"/>
      <c r="LS665" s="29"/>
      <c r="LT665" s="29"/>
      <c r="LU665" s="29"/>
      <c r="LV665" s="29"/>
      <c r="LW665" s="29"/>
      <c r="LX665" s="29"/>
      <c r="LY665" s="29"/>
      <c r="LZ665" s="29"/>
      <c r="MA665" s="29"/>
      <c r="MB665" s="29"/>
      <c r="MC665" s="29"/>
      <c r="MD665" s="29"/>
      <c r="ME665" s="29"/>
      <c r="MF665" s="29"/>
      <c r="MG665" s="29"/>
      <c r="MH665" s="29"/>
      <c r="MI665" s="29"/>
      <c r="MJ665" s="29"/>
      <c r="MK665" s="29"/>
      <c r="ML665" s="29"/>
      <c r="MM665" s="29"/>
      <c r="MN665" s="29"/>
      <c r="MO665" s="29"/>
      <c r="MP665" s="29"/>
      <c r="MQ665" s="29"/>
      <c r="MR665" s="29"/>
      <c r="MS665" s="29"/>
      <c r="MT665" s="29"/>
      <c r="MU665" s="29"/>
      <c r="MV665" s="29"/>
      <c r="MW665" s="29"/>
      <c r="MX665" s="29"/>
      <c r="MY665" s="29"/>
      <c r="MZ665" s="29"/>
      <c r="NA665" s="29"/>
      <c r="NB665" s="29"/>
      <c r="NC665" s="29"/>
      <c r="ND665" s="29"/>
      <c r="NE665" s="29"/>
      <c r="NF665" s="29"/>
      <c r="NG665" s="29"/>
      <c r="NH665" s="29"/>
      <c r="NI665" s="29"/>
      <c r="NJ665" s="29"/>
      <c r="NK665" s="29"/>
      <c r="NL665" s="29"/>
      <c r="NM665" s="29"/>
      <c r="NN665" s="29"/>
      <c r="NO665" s="29"/>
      <c r="NP665" s="29"/>
      <c r="NQ665" s="29"/>
      <c r="NR665" s="29"/>
      <c r="NS665" s="29"/>
      <c r="NT665" s="29"/>
      <c r="NU665" s="29"/>
      <c r="NV665" s="29"/>
      <c r="NW665" s="29"/>
      <c r="NX665" s="29"/>
      <c r="NY665" s="29"/>
      <c r="NZ665" s="29"/>
      <c r="OA665" s="29"/>
      <c r="OB665" s="29"/>
      <c r="OC665" s="29"/>
      <c r="OD665" s="29"/>
      <c r="OE665" s="29"/>
      <c r="OF665" s="29"/>
      <c r="OG665" s="29"/>
      <c r="OH665" s="29"/>
    </row>
    <row r="666" spans="1:398" ht="16.5" customHeight="1">
      <c r="A666" s="104" t="s">
        <v>3230</v>
      </c>
      <c r="B666" s="104"/>
      <c r="C666" s="201"/>
      <c r="D666" s="104"/>
      <c r="E666" s="42" t="s">
        <v>3250</v>
      </c>
      <c r="F666" s="42" t="s">
        <v>3251</v>
      </c>
      <c r="G666" s="42" t="s">
        <v>3252</v>
      </c>
      <c r="H666" s="15">
        <v>2019</v>
      </c>
      <c r="I666" s="15">
        <v>1</v>
      </c>
      <c r="J666" s="15" t="s">
        <v>414</v>
      </c>
      <c r="K666" s="15" t="s">
        <v>414</v>
      </c>
      <c r="L666" s="44" t="s">
        <v>3234</v>
      </c>
      <c r="M666" s="16"/>
      <c r="N666" s="16" t="s">
        <v>43</v>
      </c>
      <c r="O666" s="17">
        <v>3</v>
      </c>
      <c r="P666" s="17" t="s">
        <v>414</v>
      </c>
      <c r="Q666" s="17" t="s">
        <v>414</v>
      </c>
      <c r="R666" s="18" t="s">
        <v>33</v>
      </c>
      <c r="S666" s="19">
        <v>60</v>
      </c>
      <c r="T666" s="19">
        <v>110</v>
      </c>
      <c r="U666" s="19">
        <v>0.15454545454545454</v>
      </c>
      <c r="V666" s="19">
        <v>0</v>
      </c>
      <c r="W666" s="20">
        <v>1.7000000000000001E-2</v>
      </c>
      <c r="X666" s="21">
        <v>5.1000000000000004E-2</v>
      </c>
      <c r="Y666" s="22" t="s">
        <v>33</v>
      </c>
      <c r="Z666" s="23" t="s">
        <v>62</v>
      </c>
      <c r="AA666" s="24" t="s">
        <v>67</v>
      </c>
      <c r="AB666" s="14" t="s">
        <v>67</v>
      </c>
      <c r="AC666" s="14" t="s">
        <v>67</v>
      </c>
      <c r="AD666" s="25"/>
      <c r="AE666" s="26"/>
      <c r="AF666" s="27"/>
      <c r="AG666" s="88"/>
      <c r="AH666" s="88"/>
      <c r="AI666" s="88"/>
      <c r="AJ666" s="88"/>
      <c r="AK666" s="88"/>
      <c r="AL666" s="88"/>
      <c r="AM666" s="88"/>
      <c r="AN666" s="88"/>
      <c r="AO666" s="88"/>
      <c r="AP666" s="29"/>
      <c r="AQ666" s="29"/>
      <c r="AR666" s="29"/>
      <c r="AS666" s="29"/>
      <c r="AT666" s="29"/>
      <c r="AU666" s="29"/>
      <c r="AV666" s="29"/>
      <c r="AW666" s="29"/>
      <c r="AX666" s="29"/>
      <c r="AY666" s="29"/>
      <c r="AZ666" s="29"/>
      <c r="BA666" s="29"/>
      <c r="BB666" s="29"/>
      <c r="BC666" s="29"/>
      <c r="BD666" s="29"/>
      <c r="BE666" s="29"/>
      <c r="BF666" s="29"/>
      <c r="BG666" s="29"/>
      <c r="BH666" s="29"/>
      <c r="BI666" s="29"/>
      <c r="BJ666" s="29"/>
      <c r="BK666" s="29"/>
      <c r="BL666" s="29"/>
      <c r="BM666" s="29"/>
      <c r="BN666" s="29"/>
      <c r="BO666" s="29"/>
      <c r="BP666" s="29"/>
      <c r="BQ666" s="29"/>
      <c r="BR666" s="29"/>
      <c r="BS666" s="29"/>
      <c r="BT666" s="29"/>
      <c r="BU666" s="29"/>
      <c r="BV666" s="29"/>
      <c r="BW666" s="29"/>
      <c r="BX666" s="29"/>
      <c r="BY666" s="29"/>
      <c r="BZ666" s="29"/>
      <c r="CA666" s="29"/>
      <c r="CB666" s="29"/>
      <c r="CC666" s="29"/>
      <c r="CD666" s="29"/>
      <c r="CE666" s="29"/>
      <c r="CF666" s="29"/>
      <c r="CG666" s="29"/>
      <c r="CH666" s="29"/>
      <c r="CI666" s="29"/>
      <c r="CJ666" s="29"/>
      <c r="CK666" s="29"/>
      <c r="CL666" s="29"/>
      <c r="CM666" s="29"/>
      <c r="CN666" s="29"/>
      <c r="CO666" s="29"/>
      <c r="CP666" s="29"/>
      <c r="CQ666" s="29"/>
      <c r="CR666" s="29"/>
      <c r="CS666" s="29"/>
      <c r="CT666" s="29"/>
      <c r="CU666" s="29"/>
      <c r="CV666" s="29"/>
      <c r="CW666" s="29"/>
      <c r="CX666" s="29"/>
      <c r="CY666" s="29"/>
      <c r="CZ666" s="29"/>
      <c r="DA666" s="29"/>
      <c r="DB666" s="29"/>
      <c r="DC666" s="29"/>
      <c r="DD666" s="29"/>
      <c r="DE666" s="29"/>
      <c r="DF666" s="29"/>
      <c r="DG666" s="29"/>
      <c r="DH666" s="29"/>
      <c r="DI666" s="29"/>
      <c r="DJ666" s="29"/>
      <c r="DK666" s="29"/>
      <c r="DL666" s="29"/>
      <c r="DM666" s="29"/>
      <c r="DN666" s="29"/>
      <c r="DO666" s="29"/>
      <c r="DP666" s="29"/>
      <c r="DQ666" s="29"/>
      <c r="DR666" s="29"/>
      <c r="DS666" s="29"/>
      <c r="DT666" s="29"/>
      <c r="DU666" s="29"/>
      <c r="DV666" s="29"/>
      <c r="DW666" s="29"/>
      <c r="DX666" s="29"/>
      <c r="DY666" s="29"/>
      <c r="DZ666" s="29"/>
      <c r="EA666" s="29"/>
      <c r="EB666" s="29"/>
      <c r="EC666" s="29"/>
      <c r="ED666" s="29"/>
      <c r="EE666" s="29"/>
      <c r="EF666" s="29"/>
      <c r="EG666" s="29"/>
      <c r="EH666" s="29"/>
      <c r="EI666" s="29"/>
      <c r="EJ666" s="29"/>
      <c r="EK666" s="29"/>
      <c r="EL666" s="29"/>
      <c r="EM666" s="29"/>
      <c r="EN666" s="29"/>
      <c r="EO666" s="29"/>
      <c r="EP666" s="29"/>
      <c r="EQ666" s="29"/>
      <c r="ER666" s="29"/>
      <c r="ES666" s="29"/>
      <c r="ET666" s="29"/>
      <c r="EU666" s="29"/>
      <c r="EV666" s="29"/>
      <c r="EW666" s="29"/>
      <c r="EX666" s="29"/>
      <c r="EY666" s="29"/>
      <c r="EZ666" s="29"/>
      <c r="FA666" s="29"/>
      <c r="FB666" s="29"/>
      <c r="FC666" s="29"/>
      <c r="FD666" s="29"/>
      <c r="FE666" s="29"/>
      <c r="FF666" s="29"/>
      <c r="FG666" s="29"/>
      <c r="FH666" s="29"/>
      <c r="FI666" s="29"/>
      <c r="FJ666" s="29"/>
      <c r="FK666" s="29"/>
      <c r="FL666" s="29"/>
      <c r="FM666" s="29"/>
      <c r="FN666" s="29"/>
      <c r="FO666" s="29"/>
      <c r="FP666" s="29"/>
      <c r="FQ666" s="29"/>
      <c r="FR666" s="29"/>
      <c r="FS666" s="29"/>
      <c r="FT666" s="29"/>
      <c r="FU666" s="29"/>
      <c r="FV666" s="29"/>
      <c r="FW666" s="29"/>
      <c r="FX666" s="29"/>
      <c r="FY666" s="29"/>
      <c r="FZ666" s="29"/>
      <c r="GA666" s="29"/>
      <c r="GB666" s="29"/>
      <c r="GC666" s="29"/>
      <c r="GD666" s="29"/>
      <c r="GE666" s="29"/>
      <c r="GF666" s="29"/>
      <c r="GG666" s="29"/>
      <c r="GH666" s="29"/>
      <c r="GI666" s="29"/>
      <c r="GJ666" s="29"/>
      <c r="GK666" s="29"/>
      <c r="GL666" s="29"/>
      <c r="GM666" s="29"/>
      <c r="GN666" s="29"/>
      <c r="GO666" s="29"/>
      <c r="GP666" s="29"/>
      <c r="GQ666" s="29"/>
      <c r="GR666" s="29"/>
      <c r="GS666" s="29"/>
      <c r="GT666" s="29"/>
      <c r="GU666" s="29"/>
      <c r="GV666" s="29"/>
      <c r="GW666" s="29"/>
      <c r="GX666" s="29"/>
      <c r="GY666" s="29"/>
      <c r="GZ666" s="29"/>
      <c r="HA666" s="29"/>
      <c r="HB666" s="29"/>
      <c r="HC666" s="29"/>
      <c r="HD666" s="29"/>
      <c r="HE666" s="29"/>
      <c r="HF666" s="29"/>
      <c r="HG666" s="29"/>
      <c r="HH666" s="29"/>
      <c r="HI666" s="29"/>
      <c r="HJ666" s="29"/>
      <c r="HK666" s="29"/>
      <c r="HL666" s="29"/>
      <c r="HM666" s="29"/>
      <c r="HN666" s="29"/>
      <c r="HO666" s="29"/>
      <c r="HP666" s="29"/>
      <c r="HQ666" s="29"/>
      <c r="HR666" s="29"/>
      <c r="HS666" s="29"/>
      <c r="HT666" s="29"/>
      <c r="HU666" s="29"/>
      <c r="HV666" s="29"/>
      <c r="HW666" s="29"/>
      <c r="HX666" s="29"/>
      <c r="HY666" s="29"/>
      <c r="HZ666" s="29"/>
      <c r="IA666" s="29"/>
      <c r="IB666" s="29"/>
      <c r="IC666" s="29"/>
      <c r="ID666" s="29"/>
      <c r="IE666" s="29"/>
      <c r="IF666" s="29"/>
      <c r="IG666" s="29"/>
      <c r="IH666" s="29"/>
      <c r="II666" s="29"/>
      <c r="IJ666" s="29"/>
      <c r="IK666" s="29"/>
      <c r="IL666" s="29"/>
      <c r="IM666" s="29"/>
      <c r="IN666" s="29"/>
      <c r="IO666" s="29"/>
      <c r="IP666" s="29"/>
      <c r="IQ666" s="29"/>
      <c r="IR666" s="29"/>
      <c r="IS666" s="29"/>
      <c r="IT666" s="29"/>
      <c r="IU666" s="29"/>
      <c r="IV666" s="29"/>
      <c r="IW666" s="29"/>
      <c r="IX666" s="29"/>
      <c r="IY666" s="29"/>
      <c r="IZ666" s="29"/>
      <c r="JA666" s="29"/>
      <c r="JB666" s="29"/>
      <c r="JC666" s="29"/>
      <c r="JD666" s="29"/>
      <c r="JE666" s="29"/>
      <c r="JF666" s="29"/>
      <c r="JG666" s="29"/>
      <c r="JH666" s="29"/>
      <c r="JI666" s="29"/>
      <c r="JJ666" s="29"/>
      <c r="JK666" s="29"/>
      <c r="JL666" s="29"/>
      <c r="JM666" s="29"/>
      <c r="JN666" s="29"/>
      <c r="JO666" s="29"/>
      <c r="JP666" s="29"/>
      <c r="JQ666" s="29"/>
      <c r="JR666" s="29"/>
      <c r="JS666" s="29"/>
      <c r="JT666" s="29"/>
      <c r="JU666" s="29"/>
      <c r="JV666" s="29"/>
      <c r="JW666" s="29"/>
      <c r="JX666" s="29"/>
      <c r="JY666" s="29"/>
      <c r="JZ666" s="29"/>
      <c r="KA666" s="29"/>
      <c r="KB666" s="29"/>
      <c r="KC666" s="29"/>
      <c r="KD666" s="29"/>
      <c r="KE666" s="29"/>
      <c r="KF666" s="29"/>
      <c r="KG666" s="29"/>
      <c r="KH666" s="29"/>
      <c r="KI666" s="29"/>
      <c r="KJ666" s="29"/>
      <c r="KK666" s="29"/>
      <c r="KL666" s="29"/>
      <c r="KM666" s="29"/>
      <c r="KN666" s="29"/>
      <c r="KO666" s="29"/>
      <c r="KP666" s="29"/>
      <c r="KQ666" s="29"/>
      <c r="KR666" s="29"/>
      <c r="KS666" s="29"/>
      <c r="KT666" s="29"/>
      <c r="KU666" s="29"/>
      <c r="KV666" s="29"/>
      <c r="KW666" s="29"/>
      <c r="KX666" s="29"/>
      <c r="KY666" s="29"/>
      <c r="KZ666" s="29"/>
      <c r="LA666" s="29"/>
      <c r="LB666" s="29"/>
      <c r="LC666" s="29"/>
      <c r="LD666" s="29"/>
      <c r="LE666" s="29"/>
      <c r="LF666" s="29"/>
      <c r="LG666" s="29"/>
      <c r="LH666" s="29"/>
      <c r="LI666" s="29"/>
      <c r="LJ666" s="29"/>
      <c r="LK666" s="29"/>
      <c r="LL666" s="29"/>
      <c r="LM666" s="29"/>
      <c r="LN666" s="29"/>
      <c r="LO666" s="29"/>
      <c r="LP666" s="29"/>
      <c r="LQ666" s="29"/>
      <c r="LR666" s="29"/>
      <c r="LS666" s="29"/>
      <c r="LT666" s="29"/>
      <c r="LU666" s="29"/>
      <c r="LV666" s="29"/>
      <c r="LW666" s="29"/>
      <c r="LX666" s="29"/>
      <c r="LY666" s="29"/>
      <c r="LZ666" s="29"/>
      <c r="MA666" s="29"/>
      <c r="MB666" s="29"/>
      <c r="MC666" s="29"/>
      <c r="MD666" s="29"/>
      <c r="ME666" s="29"/>
      <c r="MF666" s="29"/>
      <c r="MG666" s="29"/>
      <c r="MH666" s="29"/>
      <c r="MI666" s="29"/>
      <c r="MJ666" s="29"/>
      <c r="MK666" s="29"/>
      <c r="ML666" s="29"/>
      <c r="MM666" s="29"/>
      <c r="MN666" s="29"/>
      <c r="MO666" s="29"/>
      <c r="MP666" s="29"/>
      <c r="MQ666" s="29"/>
      <c r="MR666" s="29"/>
      <c r="MS666" s="29"/>
      <c r="MT666" s="29"/>
      <c r="MU666" s="29"/>
      <c r="MV666" s="29"/>
      <c r="MW666" s="29"/>
      <c r="MX666" s="29"/>
      <c r="MY666" s="29"/>
      <c r="MZ666" s="29"/>
      <c r="NA666" s="29"/>
      <c r="NB666" s="29"/>
      <c r="NC666" s="29"/>
      <c r="ND666" s="29"/>
      <c r="NE666" s="29"/>
      <c r="NF666" s="29"/>
      <c r="NG666" s="29"/>
      <c r="NH666" s="29"/>
      <c r="NI666" s="29"/>
      <c r="NJ666" s="29"/>
      <c r="NK666" s="29"/>
      <c r="NL666" s="29"/>
      <c r="NM666" s="29"/>
      <c r="NN666" s="29"/>
      <c r="NO666" s="29"/>
      <c r="NP666" s="29"/>
      <c r="NQ666" s="29"/>
      <c r="NR666" s="29"/>
      <c r="NS666" s="29"/>
      <c r="NT666" s="29"/>
      <c r="NU666" s="29"/>
      <c r="NV666" s="29"/>
      <c r="NW666" s="29"/>
      <c r="NX666" s="29"/>
      <c r="NY666" s="29"/>
      <c r="NZ666" s="29"/>
      <c r="OA666" s="29"/>
      <c r="OB666" s="29"/>
      <c r="OC666" s="29"/>
      <c r="OD666" s="29"/>
      <c r="OE666" s="29"/>
      <c r="OF666" s="29"/>
      <c r="OG666" s="29"/>
      <c r="OH666" s="29"/>
    </row>
    <row r="667" spans="1:398" ht="16.5" customHeight="1">
      <c r="A667" s="104" t="s">
        <v>3230</v>
      </c>
      <c r="B667" s="104"/>
      <c r="C667" s="201"/>
      <c r="D667" s="104"/>
      <c r="E667" s="42" t="s">
        <v>3353</v>
      </c>
      <c r="F667" s="42" t="s">
        <v>3354</v>
      </c>
      <c r="G667" s="42" t="s">
        <v>3355</v>
      </c>
      <c r="H667" s="42">
        <v>2017</v>
      </c>
      <c r="I667" s="42">
        <v>1</v>
      </c>
      <c r="J667" s="42" t="s">
        <v>414</v>
      </c>
      <c r="K667" s="42" t="s">
        <v>414</v>
      </c>
      <c r="L667" s="44" t="s">
        <v>3346</v>
      </c>
      <c r="M667" s="16"/>
      <c r="N667" s="16" t="s">
        <v>43</v>
      </c>
      <c r="O667" s="17">
        <v>3</v>
      </c>
      <c r="P667" s="17" t="s">
        <v>414</v>
      </c>
      <c r="Q667" s="17" t="s">
        <v>414</v>
      </c>
      <c r="R667" s="18" t="s">
        <v>33</v>
      </c>
      <c r="S667" s="19">
        <v>60</v>
      </c>
      <c r="T667" s="19">
        <v>110</v>
      </c>
      <c r="U667" s="19">
        <v>0.18181818181818182</v>
      </c>
      <c r="V667" s="19">
        <v>0</v>
      </c>
      <c r="W667" s="20">
        <v>0.02</v>
      </c>
      <c r="X667" s="21">
        <v>0.06</v>
      </c>
      <c r="Y667" s="22" t="s">
        <v>33</v>
      </c>
      <c r="Z667" s="23" t="s">
        <v>62</v>
      </c>
      <c r="AA667" s="24" t="s">
        <v>67</v>
      </c>
      <c r="AB667" s="14" t="s">
        <v>67</v>
      </c>
      <c r="AC667" s="14" t="s">
        <v>67</v>
      </c>
      <c r="AD667" s="25"/>
      <c r="AE667" s="26"/>
      <c r="AF667" s="27"/>
      <c r="AP667" s="29"/>
      <c r="AQ667" s="29"/>
      <c r="AR667" s="29"/>
      <c r="AS667" s="29"/>
      <c r="AT667" s="29"/>
      <c r="AU667" s="29"/>
      <c r="AV667" s="29"/>
      <c r="AW667" s="29"/>
      <c r="AX667" s="29"/>
      <c r="AY667" s="29"/>
      <c r="AZ667" s="29"/>
      <c r="BA667" s="29"/>
      <c r="BB667" s="29"/>
      <c r="BC667" s="29"/>
      <c r="BD667" s="29"/>
      <c r="BE667" s="29"/>
      <c r="BF667" s="29"/>
      <c r="BG667" s="29"/>
      <c r="BH667" s="29"/>
      <c r="BI667" s="29"/>
      <c r="BJ667" s="29"/>
      <c r="BK667" s="29"/>
      <c r="BL667" s="29"/>
      <c r="BM667" s="29"/>
      <c r="BN667" s="29"/>
      <c r="BO667" s="29"/>
      <c r="BP667" s="29"/>
      <c r="BQ667" s="29"/>
      <c r="BR667" s="29"/>
      <c r="BS667" s="29"/>
      <c r="BT667" s="29"/>
      <c r="BU667" s="29"/>
      <c r="BV667" s="29"/>
      <c r="BW667" s="29"/>
      <c r="BX667" s="29"/>
      <c r="BY667" s="29"/>
      <c r="BZ667" s="29"/>
      <c r="CA667" s="29"/>
      <c r="CB667" s="29"/>
      <c r="CC667" s="29"/>
      <c r="CD667" s="29"/>
      <c r="CE667" s="29"/>
      <c r="CF667" s="29"/>
      <c r="CG667" s="29"/>
      <c r="CH667" s="29"/>
      <c r="CI667" s="29"/>
      <c r="CJ667" s="29"/>
      <c r="CK667" s="29"/>
      <c r="CL667" s="29"/>
      <c r="CM667" s="29"/>
      <c r="CN667" s="29"/>
      <c r="CO667" s="29"/>
      <c r="CP667" s="29"/>
      <c r="CQ667" s="29"/>
      <c r="CR667" s="29"/>
      <c r="CS667" s="29"/>
      <c r="CT667" s="29"/>
      <c r="CU667" s="29"/>
      <c r="CV667" s="29"/>
      <c r="CW667" s="29"/>
      <c r="CX667" s="29"/>
      <c r="CY667" s="29"/>
      <c r="CZ667" s="29"/>
      <c r="DA667" s="29"/>
      <c r="DB667" s="29"/>
      <c r="DC667" s="29"/>
      <c r="DD667" s="29"/>
      <c r="DE667" s="29"/>
      <c r="DF667" s="29"/>
      <c r="DG667" s="29"/>
      <c r="DH667" s="29"/>
      <c r="DI667" s="29"/>
      <c r="DJ667" s="29"/>
      <c r="DK667" s="29"/>
      <c r="DL667" s="29"/>
      <c r="DM667" s="29"/>
      <c r="DN667" s="29"/>
      <c r="DO667" s="29"/>
      <c r="DP667" s="29"/>
      <c r="DQ667" s="29"/>
      <c r="DR667" s="29"/>
      <c r="DS667" s="29"/>
      <c r="DT667" s="29"/>
      <c r="DU667" s="29"/>
      <c r="DV667" s="29"/>
      <c r="DW667" s="29"/>
      <c r="DX667" s="29"/>
      <c r="DY667" s="29"/>
      <c r="DZ667" s="29"/>
      <c r="EA667" s="29"/>
      <c r="EB667" s="29"/>
      <c r="EC667" s="29"/>
      <c r="ED667" s="29"/>
      <c r="EE667" s="29"/>
      <c r="EF667" s="29"/>
      <c r="EG667" s="29"/>
      <c r="EH667" s="29"/>
      <c r="EI667" s="29"/>
      <c r="EJ667" s="29"/>
      <c r="EK667" s="29"/>
      <c r="EL667" s="29"/>
      <c r="EM667" s="29"/>
      <c r="EN667" s="29"/>
      <c r="EO667" s="29"/>
      <c r="EP667" s="29"/>
      <c r="EQ667" s="29"/>
      <c r="ER667" s="29"/>
      <c r="ES667" s="29"/>
      <c r="ET667" s="29"/>
      <c r="EU667" s="29"/>
      <c r="EV667" s="29"/>
      <c r="EW667" s="29"/>
      <c r="EX667" s="29"/>
      <c r="EY667" s="29"/>
      <c r="EZ667" s="29"/>
      <c r="FA667" s="29"/>
      <c r="FB667" s="29"/>
      <c r="FC667" s="29"/>
      <c r="FD667" s="29"/>
      <c r="FE667" s="29"/>
      <c r="FF667" s="29"/>
      <c r="FG667" s="29"/>
      <c r="FH667" s="29"/>
      <c r="FI667" s="29"/>
      <c r="FJ667" s="29"/>
      <c r="FK667" s="29"/>
      <c r="FL667" s="29"/>
      <c r="FM667" s="29"/>
      <c r="FN667" s="29"/>
      <c r="FO667" s="29"/>
      <c r="FP667" s="29"/>
      <c r="FQ667" s="29"/>
      <c r="FR667" s="29"/>
      <c r="FS667" s="29"/>
      <c r="FT667" s="29"/>
      <c r="FU667" s="29"/>
      <c r="FV667" s="29"/>
      <c r="FW667" s="29"/>
      <c r="FX667" s="29"/>
      <c r="FY667" s="29"/>
      <c r="FZ667" s="29"/>
      <c r="GA667" s="29"/>
      <c r="GB667" s="29"/>
      <c r="GC667" s="29"/>
      <c r="GD667" s="29"/>
      <c r="GE667" s="29"/>
      <c r="GF667" s="29"/>
      <c r="GG667" s="29"/>
      <c r="GH667" s="29"/>
      <c r="GI667" s="29"/>
      <c r="GJ667" s="29"/>
      <c r="GK667" s="29"/>
      <c r="GL667" s="29"/>
      <c r="GM667" s="29"/>
      <c r="GN667" s="29"/>
      <c r="GO667" s="29"/>
      <c r="GP667" s="29"/>
      <c r="GQ667" s="29"/>
      <c r="GR667" s="29"/>
      <c r="GS667" s="29"/>
      <c r="GT667" s="29"/>
      <c r="GU667" s="29"/>
      <c r="GV667" s="29"/>
      <c r="GW667" s="29"/>
      <c r="GX667" s="29"/>
      <c r="GY667" s="29"/>
      <c r="GZ667" s="29"/>
      <c r="HA667" s="29"/>
      <c r="HB667" s="29"/>
      <c r="HC667" s="29"/>
      <c r="HD667" s="29"/>
      <c r="HE667" s="29"/>
      <c r="HF667" s="29"/>
      <c r="HG667" s="29"/>
      <c r="HH667" s="29"/>
      <c r="HI667" s="29"/>
      <c r="HJ667" s="29"/>
      <c r="HK667" s="29"/>
      <c r="HL667" s="29"/>
      <c r="HM667" s="29"/>
      <c r="HN667" s="29"/>
      <c r="HO667" s="29"/>
      <c r="HP667" s="29"/>
      <c r="HQ667" s="29"/>
      <c r="HR667" s="29"/>
      <c r="HS667" s="29"/>
      <c r="HT667" s="29"/>
      <c r="HU667" s="29"/>
      <c r="HV667" s="29"/>
      <c r="HW667" s="29"/>
      <c r="HX667" s="29"/>
      <c r="HY667" s="29"/>
      <c r="HZ667" s="29"/>
      <c r="IA667" s="29"/>
      <c r="IB667" s="29"/>
      <c r="IC667" s="29"/>
      <c r="ID667" s="29"/>
      <c r="IE667" s="29"/>
      <c r="IF667" s="29"/>
      <c r="IG667" s="29"/>
      <c r="IH667" s="29"/>
      <c r="II667" s="29"/>
      <c r="IJ667" s="29"/>
      <c r="IK667" s="29"/>
      <c r="IL667" s="29"/>
      <c r="IM667" s="29"/>
      <c r="IN667" s="29"/>
      <c r="IO667" s="29"/>
      <c r="IP667" s="29"/>
      <c r="IQ667" s="29"/>
      <c r="IR667" s="29"/>
      <c r="IS667" s="29"/>
      <c r="IT667" s="29"/>
      <c r="IU667" s="29"/>
      <c r="IV667" s="29"/>
      <c r="IW667" s="29"/>
      <c r="IX667" s="29"/>
      <c r="IY667" s="29"/>
      <c r="IZ667" s="29"/>
      <c r="JA667" s="29"/>
      <c r="JB667" s="29"/>
      <c r="JC667" s="29"/>
      <c r="JD667" s="29"/>
      <c r="JE667" s="29"/>
      <c r="JF667" s="29"/>
      <c r="JG667" s="29"/>
      <c r="JH667" s="29"/>
      <c r="JI667" s="29"/>
      <c r="JJ667" s="29"/>
      <c r="JK667" s="29"/>
      <c r="JL667" s="29"/>
      <c r="JM667" s="29"/>
      <c r="JN667" s="29"/>
      <c r="JO667" s="29"/>
      <c r="JP667" s="29"/>
      <c r="JQ667" s="29"/>
      <c r="JR667" s="29"/>
      <c r="JS667" s="29"/>
      <c r="JT667" s="29"/>
      <c r="JU667" s="29"/>
      <c r="JV667" s="29"/>
      <c r="JW667" s="29"/>
      <c r="JX667" s="29"/>
      <c r="JY667" s="29"/>
      <c r="JZ667" s="29"/>
      <c r="KA667" s="29"/>
      <c r="KB667" s="29"/>
      <c r="KC667" s="29"/>
      <c r="KD667" s="29"/>
      <c r="KE667" s="29"/>
      <c r="KF667" s="29"/>
      <c r="KG667" s="29"/>
      <c r="KH667" s="29"/>
      <c r="KI667" s="29"/>
      <c r="KJ667" s="29"/>
      <c r="KK667" s="29"/>
      <c r="KL667" s="29"/>
      <c r="KM667" s="29"/>
      <c r="KN667" s="29"/>
      <c r="KO667" s="29"/>
      <c r="KP667" s="29"/>
      <c r="KQ667" s="29"/>
      <c r="KR667" s="29"/>
      <c r="KS667" s="29"/>
      <c r="KT667" s="29"/>
      <c r="KU667" s="29"/>
      <c r="KV667" s="29"/>
      <c r="KW667" s="29"/>
      <c r="KX667" s="29"/>
      <c r="KY667" s="29"/>
      <c r="KZ667" s="29"/>
      <c r="LA667" s="29"/>
      <c r="LB667" s="29"/>
      <c r="LC667" s="29"/>
      <c r="LD667" s="29"/>
      <c r="LE667" s="29"/>
      <c r="LF667" s="29"/>
      <c r="LG667" s="29"/>
      <c r="LH667" s="29"/>
      <c r="LI667" s="29"/>
      <c r="LJ667" s="29"/>
      <c r="LK667" s="29"/>
      <c r="LL667" s="29"/>
      <c r="LM667" s="29"/>
      <c r="LN667" s="29"/>
      <c r="LO667" s="29"/>
      <c r="LP667" s="29"/>
      <c r="LQ667" s="29"/>
      <c r="LR667" s="29"/>
      <c r="LS667" s="29"/>
      <c r="LT667" s="29"/>
      <c r="LU667" s="29"/>
      <c r="LV667" s="29"/>
      <c r="LW667" s="29"/>
      <c r="LX667" s="29"/>
      <c r="LY667" s="29"/>
      <c r="LZ667" s="29"/>
      <c r="MA667" s="29"/>
      <c r="MB667" s="29"/>
      <c r="MC667" s="29"/>
      <c r="MD667" s="29"/>
      <c r="ME667" s="29"/>
      <c r="MF667" s="29"/>
      <c r="MG667" s="29"/>
      <c r="MH667" s="29"/>
      <c r="MI667" s="29"/>
      <c r="MJ667" s="29"/>
      <c r="MK667" s="29"/>
      <c r="ML667" s="29"/>
      <c r="MM667" s="29"/>
      <c r="MN667" s="29"/>
      <c r="MO667" s="29"/>
      <c r="MP667" s="29"/>
      <c r="MQ667" s="29"/>
      <c r="MR667" s="29"/>
      <c r="MS667" s="29"/>
      <c r="MT667" s="29"/>
      <c r="MU667" s="29"/>
      <c r="MV667" s="29"/>
      <c r="MW667" s="29"/>
      <c r="MX667" s="29"/>
      <c r="MY667" s="29"/>
      <c r="MZ667" s="29"/>
      <c r="NA667" s="29"/>
      <c r="NB667" s="29"/>
      <c r="NC667" s="29"/>
      <c r="ND667" s="29"/>
      <c r="NE667" s="29"/>
      <c r="NF667" s="29"/>
      <c r="NG667" s="29"/>
      <c r="NH667" s="29"/>
      <c r="NI667" s="29"/>
      <c r="NJ667" s="29"/>
      <c r="NK667" s="29"/>
      <c r="NL667" s="29"/>
      <c r="NM667" s="29"/>
      <c r="NN667" s="29"/>
      <c r="NO667" s="29"/>
      <c r="NP667" s="29"/>
      <c r="NQ667" s="29"/>
      <c r="NR667" s="29"/>
      <c r="NS667" s="29"/>
      <c r="NT667" s="29"/>
      <c r="NU667" s="29"/>
      <c r="NV667" s="29"/>
      <c r="NW667" s="29"/>
      <c r="NX667" s="29"/>
      <c r="NY667" s="29"/>
      <c r="NZ667" s="29"/>
      <c r="OA667" s="29"/>
      <c r="OB667" s="29"/>
      <c r="OC667" s="29"/>
      <c r="OD667" s="29"/>
      <c r="OE667" s="29"/>
      <c r="OF667" s="29"/>
      <c r="OG667" s="29"/>
      <c r="OH667" s="29"/>
    </row>
    <row r="668" spans="1:398" ht="16.5" customHeight="1">
      <c r="A668" s="104" t="s">
        <v>3230</v>
      </c>
      <c r="B668" s="104"/>
      <c r="C668" s="201"/>
      <c r="D668" s="104"/>
      <c r="E668" s="42" t="s">
        <v>478</v>
      </c>
      <c r="F668" s="42" t="s">
        <v>839</v>
      </c>
      <c r="G668" s="42" t="s">
        <v>3273</v>
      </c>
      <c r="H668" s="15">
        <v>2022</v>
      </c>
      <c r="I668" s="15">
        <v>4</v>
      </c>
      <c r="J668" s="15" t="s">
        <v>414</v>
      </c>
      <c r="K668" s="15" t="s">
        <v>414</v>
      </c>
      <c r="L668" s="44" t="s">
        <v>6515</v>
      </c>
      <c r="M668" s="16"/>
      <c r="N668" s="16" t="s">
        <v>43</v>
      </c>
      <c r="O668" s="17">
        <v>20</v>
      </c>
      <c r="P668" s="17" t="s">
        <v>414</v>
      </c>
      <c r="Q668" s="17" t="s">
        <v>414</v>
      </c>
      <c r="R668" s="18" t="s">
        <v>33</v>
      </c>
      <c r="S668" s="19">
        <v>60</v>
      </c>
      <c r="T668" s="19">
        <v>110</v>
      </c>
      <c r="U668" s="19">
        <v>0</v>
      </c>
      <c r="V668" s="19">
        <v>0</v>
      </c>
      <c r="W668" s="105">
        <v>1.4999999999999999E-2</v>
      </c>
      <c r="X668" s="21">
        <v>0.3</v>
      </c>
      <c r="Y668" s="22" t="s">
        <v>33</v>
      </c>
      <c r="Z668" s="23" t="s">
        <v>62</v>
      </c>
      <c r="AA668" s="24" t="s">
        <v>67</v>
      </c>
      <c r="AB668" s="14" t="s">
        <v>67</v>
      </c>
      <c r="AC668" s="14" t="s">
        <v>67</v>
      </c>
      <c r="AD668" s="25"/>
      <c r="AE668" s="26"/>
      <c r="AF668" s="27"/>
      <c r="AG668" s="88"/>
      <c r="AH668" s="88"/>
      <c r="AI668" s="88"/>
      <c r="AJ668" s="88"/>
      <c r="AK668" s="88"/>
      <c r="AL668" s="88"/>
      <c r="AM668" s="88"/>
      <c r="AN668" s="88"/>
      <c r="AO668" s="88"/>
      <c r="AP668" s="29"/>
      <c r="AQ668" s="29"/>
      <c r="AR668" s="29"/>
      <c r="AS668" s="29"/>
      <c r="AT668" s="29"/>
      <c r="AU668" s="29"/>
      <c r="AV668" s="29"/>
      <c r="AW668" s="29"/>
      <c r="AX668" s="29"/>
      <c r="AY668" s="29"/>
      <c r="AZ668" s="29"/>
      <c r="BA668" s="29"/>
      <c r="BB668" s="29"/>
      <c r="BC668" s="29"/>
      <c r="BD668" s="29"/>
      <c r="BE668" s="29"/>
      <c r="BF668" s="29"/>
      <c r="BG668" s="29"/>
      <c r="BH668" s="29"/>
      <c r="BI668" s="29"/>
      <c r="BJ668" s="29"/>
      <c r="BK668" s="29"/>
      <c r="BL668" s="29"/>
      <c r="BM668" s="29"/>
      <c r="BN668" s="29"/>
      <c r="BO668" s="29"/>
      <c r="BP668" s="29"/>
      <c r="BQ668" s="29"/>
      <c r="BR668" s="29"/>
      <c r="BS668" s="29"/>
      <c r="BT668" s="29"/>
      <c r="BU668" s="29"/>
      <c r="BV668" s="29"/>
      <c r="BW668" s="29"/>
      <c r="BX668" s="29"/>
      <c r="BY668" s="29"/>
      <c r="BZ668" s="29"/>
      <c r="CA668" s="29"/>
      <c r="CB668" s="29"/>
      <c r="CC668" s="29"/>
      <c r="CD668" s="29"/>
      <c r="CE668" s="29"/>
      <c r="CF668" s="29"/>
      <c r="CG668" s="29"/>
      <c r="CH668" s="29"/>
      <c r="CI668" s="29"/>
      <c r="CJ668" s="29"/>
      <c r="CK668" s="29"/>
      <c r="CL668" s="29"/>
      <c r="CM668" s="29"/>
      <c r="CN668" s="29"/>
      <c r="CO668" s="29"/>
      <c r="CP668" s="29"/>
      <c r="CQ668" s="29"/>
      <c r="CR668" s="29"/>
      <c r="CS668" s="29"/>
      <c r="CT668" s="29"/>
      <c r="CU668" s="29"/>
      <c r="CV668" s="29"/>
      <c r="CW668" s="29"/>
      <c r="CX668" s="29"/>
      <c r="CY668" s="29"/>
      <c r="CZ668" s="29"/>
      <c r="DA668" s="29"/>
      <c r="DB668" s="29"/>
      <c r="DC668" s="29"/>
      <c r="DD668" s="29"/>
      <c r="DE668" s="29"/>
      <c r="DF668" s="29"/>
      <c r="DG668" s="29"/>
      <c r="DH668" s="29"/>
      <c r="DI668" s="29"/>
      <c r="DJ668" s="29"/>
      <c r="DK668" s="29"/>
      <c r="DL668" s="29"/>
      <c r="DM668" s="29"/>
      <c r="DN668" s="29"/>
      <c r="DO668" s="29"/>
      <c r="DP668" s="29"/>
      <c r="DQ668" s="29"/>
      <c r="DR668" s="29"/>
      <c r="DS668" s="29"/>
      <c r="DT668" s="29"/>
      <c r="DU668" s="29"/>
      <c r="DV668" s="29"/>
      <c r="DW668" s="29"/>
      <c r="DX668" s="29"/>
      <c r="DY668" s="29"/>
      <c r="DZ668" s="29"/>
      <c r="EA668" s="29"/>
      <c r="EB668" s="29"/>
      <c r="EC668" s="29"/>
      <c r="ED668" s="29"/>
      <c r="EE668" s="29"/>
      <c r="EF668" s="29"/>
      <c r="EG668" s="29"/>
      <c r="EH668" s="29"/>
      <c r="EI668" s="29"/>
      <c r="EJ668" s="29"/>
      <c r="EK668" s="29"/>
      <c r="EL668" s="29"/>
      <c r="EM668" s="29"/>
      <c r="EN668" s="29"/>
      <c r="EO668" s="29"/>
      <c r="EP668" s="29"/>
      <c r="EQ668" s="29"/>
      <c r="ER668" s="29"/>
      <c r="ES668" s="29"/>
      <c r="ET668" s="29"/>
      <c r="EU668" s="29"/>
      <c r="EV668" s="29"/>
      <c r="EW668" s="29"/>
      <c r="EX668" s="29"/>
      <c r="EY668" s="29"/>
      <c r="EZ668" s="29"/>
      <c r="FA668" s="29"/>
      <c r="FB668" s="29"/>
      <c r="FC668" s="29"/>
      <c r="FD668" s="29"/>
      <c r="FE668" s="29"/>
      <c r="FF668" s="29"/>
      <c r="FG668" s="29"/>
      <c r="FH668" s="29"/>
      <c r="FI668" s="29"/>
      <c r="FJ668" s="29"/>
      <c r="FK668" s="29"/>
      <c r="FL668" s="29"/>
      <c r="FM668" s="29"/>
      <c r="FN668" s="29"/>
      <c r="FO668" s="29"/>
      <c r="FP668" s="29"/>
      <c r="FQ668" s="29"/>
      <c r="FR668" s="29"/>
      <c r="FS668" s="29"/>
      <c r="FT668" s="29"/>
      <c r="FU668" s="29"/>
      <c r="FV668" s="29"/>
      <c r="FW668" s="29"/>
      <c r="FX668" s="29"/>
      <c r="FY668" s="29"/>
      <c r="FZ668" s="29"/>
      <c r="GA668" s="29"/>
      <c r="GB668" s="29"/>
      <c r="GC668" s="29"/>
      <c r="GD668" s="29"/>
      <c r="GE668" s="29"/>
      <c r="GF668" s="29"/>
      <c r="GG668" s="29"/>
      <c r="GH668" s="29"/>
      <c r="GI668" s="29"/>
      <c r="GJ668" s="29"/>
      <c r="GK668" s="29"/>
      <c r="GL668" s="29"/>
      <c r="GM668" s="29"/>
      <c r="GN668" s="29"/>
      <c r="GO668" s="29"/>
      <c r="GP668" s="29"/>
      <c r="GQ668" s="29"/>
      <c r="GR668" s="29"/>
      <c r="GS668" s="29"/>
      <c r="GT668" s="29"/>
      <c r="GU668" s="29"/>
      <c r="GV668" s="29"/>
      <c r="GW668" s="29"/>
      <c r="GX668" s="29"/>
      <c r="GY668" s="29"/>
      <c r="GZ668" s="29"/>
      <c r="HA668" s="29"/>
      <c r="HB668" s="29"/>
      <c r="HC668" s="29"/>
      <c r="HD668" s="29"/>
      <c r="HE668" s="29"/>
      <c r="HF668" s="29"/>
      <c r="HG668" s="29"/>
      <c r="HH668" s="29"/>
      <c r="HI668" s="29"/>
      <c r="HJ668" s="29"/>
      <c r="HK668" s="29"/>
      <c r="HL668" s="29"/>
      <c r="HM668" s="29"/>
      <c r="HN668" s="29"/>
      <c r="HO668" s="29"/>
      <c r="HP668" s="29"/>
      <c r="HQ668" s="29"/>
      <c r="HR668" s="29"/>
      <c r="HS668" s="29"/>
      <c r="HT668" s="29"/>
      <c r="HU668" s="29"/>
      <c r="HV668" s="29"/>
      <c r="HW668" s="29"/>
      <c r="HX668" s="29"/>
      <c r="HY668" s="29"/>
      <c r="HZ668" s="29"/>
      <c r="IA668" s="29"/>
      <c r="IB668" s="29"/>
      <c r="IC668" s="29"/>
      <c r="ID668" s="29"/>
      <c r="IE668" s="29"/>
      <c r="IF668" s="29"/>
      <c r="IG668" s="29"/>
      <c r="IH668" s="29"/>
      <c r="II668" s="29"/>
      <c r="IJ668" s="29"/>
      <c r="IK668" s="29"/>
      <c r="IL668" s="29"/>
      <c r="IM668" s="29"/>
      <c r="IN668" s="29"/>
      <c r="IO668" s="29"/>
      <c r="IP668" s="29"/>
      <c r="IQ668" s="29"/>
      <c r="IR668" s="29"/>
      <c r="IS668" s="29"/>
      <c r="IT668" s="29"/>
      <c r="IU668" s="29"/>
      <c r="IV668" s="29"/>
      <c r="IW668" s="29"/>
      <c r="IX668" s="29"/>
      <c r="IY668" s="29"/>
      <c r="IZ668" s="29"/>
      <c r="JA668" s="29"/>
      <c r="JB668" s="29"/>
      <c r="JC668" s="29"/>
      <c r="JD668" s="29"/>
      <c r="JE668" s="29"/>
      <c r="JF668" s="29"/>
      <c r="JG668" s="29"/>
      <c r="JH668" s="29"/>
      <c r="JI668" s="29"/>
      <c r="JJ668" s="29"/>
      <c r="JK668" s="29"/>
      <c r="JL668" s="29"/>
      <c r="JM668" s="29"/>
      <c r="JN668" s="29"/>
      <c r="JO668" s="29"/>
      <c r="JP668" s="29"/>
      <c r="JQ668" s="29"/>
      <c r="JR668" s="29"/>
      <c r="JS668" s="29"/>
      <c r="JT668" s="29"/>
      <c r="JU668" s="29"/>
      <c r="JV668" s="29"/>
      <c r="JW668" s="29"/>
      <c r="JX668" s="29"/>
      <c r="JY668" s="29"/>
      <c r="JZ668" s="29"/>
      <c r="KA668" s="29"/>
      <c r="KB668" s="29"/>
      <c r="KC668" s="29"/>
      <c r="KD668" s="29"/>
      <c r="KE668" s="29"/>
      <c r="KF668" s="29"/>
      <c r="KG668" s="29"/>
      <c r="KH668" s="29"/>
      <c r="KI668" s="29"/>
      <c r="KJ668" s="29"/>
      <c r="KK668" s="29"/>
      <c r="KL668" s="29"/>
      <c r="KM668" s="29"/>
      <c r="KN668" s="29"/>
      <c r="KO668" s="29"/>
      <c r="KP668" s="29"/>
      <c r="KQ668" s="29"/>
      <c r="KR668" s="29"/>
      <c r="KS668" s="29"/>
      <c r="KT668" s="29"/>
      <c r="KU668" s="29"/>
      <c r="KV668" s="29"/>
      <c r="KW668" s="29"/>
      <c r="KX668" s="29"/>
      <c r="KY668" s="29"/>
      <c r="KZ668" s="29"/>
      <c r="LA668" s="29"/>
      <c r="LB668" s="29"/>
      <c r="LC668" s="29"/>
      <c r="LD668" s="29"/>
      <c r="LE668" s="29"/>
      <c r="LF668" s="29"/>
      <c r="LG668" s="29"/>
      <c r="LH668" s="29"/>
      <c r="LI668" s="29"/>
      <c r="LJ668" s="29"/>
      <c r="LK668" s="29"/>
      <c r="LL668" s="29"/>
      <c r="LM668" s="29"/>
      <c r="LN668" s="29"/>
      <c r="LO668" s="29"/>
      <c r="LP668" s="29"/>
      <c r="LQ668" s="29"/>
      <c r="LR668" s="29"/>
      <c r="LS668" s="29"/>
      <c r="LT668" s="29"/>
      <c r="LU668" s="29"/>
      <c r="LV668" s="29"/>
      <c r="LW668" s="29"/>
      <c r="LX668" s="29"/>
      <c r="LY668" s="29"/>
      <c r="LZ668" s="29"/>
      <c r="MA668" s="29"/>
      <c r="MB668" s="29"/>
      <c r="MC668" s="29"/>
      <c r="MD668" s="29"/>
      <c r="ME668" s="29"/>
      <c r="MF668" s="29"/>
      <c r="MG668" s="29"/>
      <c r="MH668" s="29"/>
      <c r="MI668" s="29"/>
      <c r="MJ668" s="29"/>
      <c r="MK668" s="29"/>
      <c r="ML668" s="29"/>
      <c r="MM668" s="29"/>
      <c r="MN668" s="29"/>
      <c r="MO668" s="29"/>
      <c r="MP668" s="29"/>
      <c r="MQ668" s="29"/>
      <c r="MR668" s="29"/>
      <c r="MS668" s="29"/>
      <c r="MT668" s="29"/>
      <c r="MU668" s="29"/>
      <c r="MV668" s="29"/>
      <c r="MW668" s="29"/>
      <c r="MX668" s="29"/>
      <c r="MY668" s="29"/>
      <c r="MZ668" s="29"/>
      <c r="NA668" s="29"/>
      <c r="NB668" s="29"/>
      <c r="NC668" s="29"/>
      <c r="ND668" s="29"/>
      <c r="NE668" s="29"/>
    </row>
    <row r="669" spans="1:398" ht="16.5" customHeight="1">
      <c r="A669" s="104" t="s">
        <v>3230</v>
      </c>
      <c r="B669" s="104"/>
      <c r="C669" s="201"/>
      <c r="D669" s="104"/>
      <c r="E669" s="42" t="s">
        <v>3247</v>
      </c>
      <c r="F669" s="42" t="s">
        <v>3248</v>
      </c>
      <c r="G669" s="42" t="s">
        <v>3249</v>
      </c>
      <c r="H669" s="15">
        <v>2019</v>
      </c>
      <c r="I669" s="15">
        <v>1</v>
      </c>
      <c r="J669" s="15" t="s">
        <v>414</v>
      </c>
      <c r="K669" s="15" t="s">
        <v>414</v>
      </c>
      <c r="L669" s="44" t="s">
        <v>3234</v>
      </c>
      <c r="M669" s="16"/>
      <c r="N669" s="16" t="s">
        <v>43</v>
      </c>
      <c r="O669" s="17">
        <v>3</v>
      </c>
      <c r="P669" s="17" t="s">
        <v>414</v>
      </c>
      <c r="Q669" s="17" t="s">
        <v>414</v>
      </c>
      <c r="R669" s="18" t="s">
        <v>33</v>
      </c>
      <c r="S669" s="19">
        <v>60</v>
      </c>
      <c r="T669" s="19">
        <v>110</v>
      </c>
      <c r="U669" s="19">
        <v>0.27272727272727271</v>
      </c>
      <c r="V669" s="19">
        <v>0</v>
      </c>
      <c r="W669" s="20">
        <v>0.03</v>
      </c>
      <c r="X669" s="21">
        <v>0.09</v>
      </c>
      <c r="Y669" s="22" t="s">
        <v>33</v>
      </c>
      <c r="Z669" s="23" t="s">
        <v>62</v>
      </c>
      <c r="AA669" s="24" t="s">
        <v>67</v>
      </c>
      <c r="AB669" s="14" t="s">
        <v>67</v>
      </c>
      <c r="AC669" s="14" t="s">
        <v>67</v>
      </c>
      <c r="AD669" s="25"/>
      <c r="AE669" s="26"/>
      <c r="AF669" s="27"/>
      <c r="AG669" s="88"/>
      <c r="AH669" s="88"/>
      <c r="AI669" s="88"/>
      <c r="AJ669" s="88"/>
      <c r="AK669" s="88"/>
      <c r="AL669" s="88"/>
      <c r="AM669" s="88"/>
      <c r="AN669" s="88"/>
      <c r="AO669" s="88"/>
      <c r="AP669" s="29"/>
      <c r="AQ669" s="29"/>
      <c r="AR669" s="29"/>
      <c r="AS669" s="29"/>
      <c r="AT669" s="29"/>
      <c r="AU669" s="29"/>
      <c r="AV669" s="29"/>
      <c r="AW669" s="29"/>
      <c r="AX669" s="29"/>
      <c r="AY669" s="29"/>
      <c r="AZ669" s="29"/>
      <c r="BA669" s="29"/>
      <c r="BB669" s="29"/>
      <c r="BC669" s="29"/>
      <c r="BD669" s="29"/>
      <c r="BE669" s="29"/>
      <c r="BF669" s="29"/>
      <c r="BG669" s="29"/>
      <c r="BH669" s="29"/>
      <c r="BI669" s="29"/>
      <c r="BJ669" s="29"/>
      <c r="BK669" s="29"/>
      <c r="BL669" s="29"/>
      <c r="BM669" s="29"/>
      <c r="BN669" s="29"/>
      <c r="BO669" s="29"/>
      <c r="BP669" s="29"/>
      <c r="BQ669" s="29"/>
      <c r="BR669" s="29"/>
      <c r="BS669" s="29"/>
      <c r="BT669" s="29"/>
      <c r="BU669" s="29"/>
      <c r="BV669" s="29"/>
      <c r="BW669" s="29"/>
      <c r="BX669" s="29"/>
      <c r="BY669" s="29"/>
      <c r="BZ669" s="29"/>
      <c r="CA669" s="29"/>
      <c r="CB669" s="29"/>
      <c r="CC669" s="29"/>
      <c r="CD669" s="29"/>
      <c r="CE669" s="29"/>
      <c r="CF669" s="29"/>
      <c r="CG669" s="29"/>
      <c r="CH669" s="29"/>
      <c r="CI669" s="29"/>
      <c r="CJ669" s="29"/>
      <c r="CK669" s="29"/>
      <c r="CL669" s="29"/>
      <c r="CM669" s="29"/>
      <c r="CN669" s="29"/>
      <c r="CO669" s="29"/>
      <c r="CP669" s="29"/>
      <c r="CQ669" s="29"/>
      <c r="CR669" s="29"/>
      <c r="CS669" s="29"/>
      <c r="CT669" s="29"/>
      <c r="CU669" s="29"/>
      <c r="CV669" s="29"/>
      <c r="CW669" s="29"/>
      <c r="CX669" s="29"/>
      <c r="CY669" s="29"/>
      <c r="CZ669" s="29"/>
      <c r="DA669" s="29"/>
      <c r="DB669" s="29"/>
      <c r="DC669" s="29"/>
      <c r="DD669" s="29"/>
      <c r="DE669" s="29"/>
      <c r="DF669" s="29"/>
      <c r="DG669" s="29"/>
      <c r="DH669" s="29"/>
      <c r="DI669" s="29"/>
      <c r="DJ669" s="29"/>
      <c r="DK669" s="29"/>
      <c r="DL669" s="29"/>
      <c r="DM669" s="29"/>
      <c r="DN669" s="29"/>
      <c r="DO669" s="29"/>
      <c r="DP669" s="29"/>
      <c r="DQ669" s="29"/>
      <c r="DR669" s="29"/>
      <c r="DS669" s="29"/>
      <c r="DT669" s="29"/>
      <c r="DU669" s="29"/>
      <c r="DV669" s="29"/>
      <c r="DW669" s="29"/>
      <c r="DX669" s="29"/>
      <c r="DY669" s="29"/>
      <c r="DZ669" s="29"/>
      <c r="EA669" s="29"/>
      <c r="EB669" s="29"/>
      <c r="EC669" s="29"/>
      <c r="ED669" s="29"/>
      <c r="EE669" s="29"/>
      <c r="EF669" s="29"/>
      <c r="EG669" s="29"/>
      <c r="EH669" s="29"/>
      <c r="EI669" s="29"/>
      <c r="EJ669" s="29"/>
      <c r="EK669" s="29"/>
      <c r="EL669" s="29"/>
      <c r="EM669" s="29"/>
      <c r="EN669" s="29"/>
      <c r="EO669" s="29"/>
      <c r="EP669" s="29"/>
      <c r="EQ669" s="29"/>
      <c r="ER669" s="29"/>
      <c r="ES669" s="29"/>
      <c r="ET669" s="29"/>
      <c r="EU669" s="29"/>
      <c r="EV669" s="29"/>
      <c r="EW669" s="29"/>
      <c r="EX669" s="29"/>
      <c r="EY669" s="29"/>
      <c r="EZ669" s="29"/>
      <c r="FA669" s="29"/>
      <c r="FB669" s="29"/>
      <c r="FC669" s="29"/>
      <c r="FD669" s="29"/>
      <c r="FE669" s="29"/>
      <c r="FF669" s="29"/>
      <c r="FG669" s="29"/>
      <c r="FH669" s="29"/>
      <c r="FI669" s="29"/>
      <c r="FJ669" s="29"/>
      <c r="FK669" s="29"/>
      <c r="FL669" s="29"/>
      <c r="FM669" s="29"/>
      <c r="FN669" s="29"/>
      <c r="FO669" s="29"/>
      <c r="FP669" s="29"/>
      <c r="FQ669" s="29"/>
      <c r="FR669" s="29"/>
      <c r="FS669" s="29"/>
      <c r="FT669" s="29"/>
      <c r="FU669" s="29"/>
      <c r="FV669" s="29"/>
      <c r="FW669" s="29"/>
      <c r="FX669" s="29"/>
      <c r="FY669" s="29"/>
      <c r="FZ669" s="29"/>
      <c r="GA669" s="29"/>
      <c r="GB669" s="29"/>
      <c r="GC669" s="29"/>
      <c r="GD669" s="29"/>
      <c r="GE669" s="29"/>
      <c r="GF669" s="29"/>
      <c r="GG669" s="29"/>
      <c r="GH669" s="29"/>
      <c r="GI669" s="29"/>
      <c r="GJ669" s="29"/>
      <c r="GK669" s="29"/>
      <c r="GL669" s="29"/>
      <c r="GM669" s="29"/>
      <c r="GN669" s="29"/>
      <c r="GO669" s="29"/>
      <c r="GP669" s="29"/>
      <c r="GQ669" s="29"/>
      <c r="GR669" s="29"/>
      <c r="GS669" s="29"/>
      <c r="GT669" s="29"/>
      <c r="GU669" s="29"/>
      <c r="GV669" s="29"/>
      <c r="GW669" s="29"/>
      <c r="GX669" s="29"/>
      <c r="GY669" s="29"/>
      <c r="GZ669" s="29"/>
      <c r="HA669" s="29"/>
      <c r="HB669" s="29"/>
      <c r="HC669" s="29"/>
      <c r="HD669" s="29"/>
      <c r="HE669" s="29"/>
      <c r="HF669" s="29"/>
      <c r="HG669" s="29"/>
      <c r="HH669" s="29"/>
      <c r="HI669" s="29"/>
      <c r="HJ669" s="29"/>
      <c r="HK669" s="29"/>
      <c r="HL669" s="29"/>
      <c r="HM669" s="29"/>
      <c r="HN669" s="29"/>
      <c r="HO669" s="29"/>
      <c r="HP669" s="29"/>
      <c r="HQ669" s="29"/>
      <c r="HR669" s="29"/>
      <c r="HS669" s="29"/>
      <c r="HT669" s="29"/>
      <c r="HU669" s="29"/>
      <c r="HV669" s="29"/>
      <c r="HW669" s="29"/>
      <c r="HX669" s="29"/>
      <c r="HY669" s="29"/>
      <c r="HZ669" s="29"/>
      <c r="IA669" s="29"/>
      <c r="IB669" s="29"/>
      <c r="IC669" s="29"/>
      <c r="ID669" s="29"/>
      <c r="IE669" s="29"/>
      <c r="IF669" s="29"/>
      <c r="IG669" s="29"/>
      <c r="IH669" s="29"/>
      <c r="II669" s="29"/>
      <c r="IJ669" s="29"/>
      <c r="IK669" s="29"/>
      <c r="IL669" s="29"/>
      <c r="IM669" s="29"/>
      <c r="IN669" s="29"/>
      <c r="IO669" s="29"/>
      <c r="IP669" s="29"/>
      <c r="IQ669" s="29"/>
      <c r="IR669" s="29"/>
      <c r="IS669" s="29"/>
      <c r="IT669" s="29"/>
      <c r="IU669" s="29"/>
      <c r="IV669" s="29"/>
      <c r="IW669" s="29"/>
      <c r="IX669" s="29"/>
      <c r="IY669" s="29"/>
      <c r="IZ669" s="29"/>
      <c r="JA669" s="29"/>
      <c r="JB669" s="29"/>
      <c r="JC669" s="29"/>
      <c r="JD669" s="29"/>
      <c r="JE669" s="29"/>
      <c r="JF669" s="29"/>
      <c r="JG669" s="29"/>
      <c r="JH669" s="29"/>
      <c r="JI669" s="29"/>
      <c r="JJ669" s="29"/>
      <c r="JK669" s="29"/>
      <c r="JL669" s="29"/>
      <c r="JM669" s="29"/>
      <c r="JN669" s="29"/>
      <c r="JO669" s="29"/>
      <c r="JP669" s="29"/>
      <c r="JQ669" s="29"/>
      <c r="JR669" s="29"/>
      <c r="JS669" s="29"/>
      <c r="JT669" s="29"/>
      <c r="JU669" s="29"/>
      <c r="JV669" s="29"/>
      <c r="JW669" s="29"/>
      <c r="JX669" s="29"/>
      <c r="JY669" s="29"/>
      <c r="JZ669" s="29"/>
      <c r="KA669" s="29"/>
      <c r="KB669" s="29"/>
      <c r="KC669" s="29"/>
      <c r="KD669" s="29"/>
      <c r="KE669" s="29"/>
      <c r="KF669" s="29"/>
      <c r="KG669" s="29"/>
      <c r="KH669" s="29"/>
      <c r="KI669" s="29"/>
      <c r="KJ669" s="29"/>
      <c r="KK669" s="29"/>
      <c r="KL669" s="29"/>
      <c r="KM669" s="29"/>
      <c r="KN669" s="29"/>
      <c r="KO669" s="29"/>
      <c r="KP669" s="29"/>
      <c r="KQ669" s="29"/>
      <c r="KR669" s="29"/>
      <c r="KS669" s="29"/>
      <c r="KT669" s="29"/>
      <c r="KU669" s="29"/>
      <c r="KV669" s="29"/>
      <c r="KW669" s="29"/>
      <c r="KX669" s="29"/>
      <c r="KY669" s="29"/>
      <c r="KZ669" s="29"/>
      <c r="LA669" s="29"/>
      <c r="LB669" s="29"/>
      <c r="LC669" s="29"/>
      <c r="LD669" s="29"/>
      <c r="LE669" s="29"/>
      <c r="LF669" s="29"/>
      <c r="LG669" s="29"/>
      <c r="LH669" s="29"/>
      <c r="LI669" s="29"/>
      <c r="LJ669" s="29"/>
      <c r="LK669" s="29"/>
      <c r="LL669" s="29"/>
      <c r="LM669" s="29"/>
      <c r="LN669" s="29"/>
      <c r="LO669" s="29"/>
      <c r="LP669" s="29"/>
      <c r="LQ669" s="29"/>
      <c r="LR669" s="29"/>
      <c r="LS669" s="29"/>
      <c r="LT669" s="29"/>
      <c r="LU669" s="29"/>
      <c r="LV669" s="29"/>
      <c r="LW669" s="29"/>
      <c r="LX669" s="29"/>
      <c r="LY669" s="29"/>
      <c r="LZ669" s="29"/>
      <c r="MA669" s="29"/>
      <c r="MB669" s="29"/>
      <c r="MC669" s="29"/>
      <c r="MD669" s="29"/>
      <c r="ME669" s="29"/>
      <c r="MF669" s="29"/>
      <c r="MG669" s="29"/>
      <c r="MH669" s="29"/>
      <c r="MI669" s="29"/>
      <c r="MJ669" s="29"/>
      <c r="MK669" s="29"/>
      <c r="ML669" s="29"/>
      <c r="MM669" s="29"/>
      <c r="MN669" s="29"/>
      <c r="MO669" s="29"/>
      <c r="MP669" s="29"/>
      <c r="MQ669" s="29"/>
      <c r="MR669" s="29"/>
      <c r="MS669" s="29"/>
      <c r="MT669" s="29"/>
      <c r="MU669" s="29"/>
      <c r="MV669" s="29"/>
      <c r="MW669" s="29"/>
      <c r="MX669" s="29"/>
      <c r="MY669" s="29"/>
      <c r="MZ669" s="29"/>
      <c r="NA669" s="29"/>
      <c r="NB669" s="29"/>
      <c r="NC669" s="29"/>
      <c r="ND669" s="29"/>
      <c r="NE669" s="29"/>
    </row>
    <row r="670" spans="1:398" ht="16.5" customHeight="1">
      <c r="A670" s="104" t="s">
        <v>3230</v>
      </c>
      <c r="B670" s="104"/>
      <c r="C670" s="201"/>
      <c r="D670" s="104"/>
      <c r="E670" s="42" t="s">
        <v>818</v>
      </c>
      <c r="F670" s="42" t="s">
        <v>819</v>
      </c>
      <c r="G670" s="42" t="s">
        <v>3356</v>
      </c>
      <c r="H670" s="42">
        <v>2015</v>
      </c>
      <c r="I670" s="42">
        <v>1</v>
      </c>
      <c r="J670" s="42" t="s">
        <v>414</v>
      </c>
      <c r="K670" s="42" t="s">
        <v>414</v>
      </c>
      <c r="L670" s="44" t="s">
        <v>3346</v>
      </c>
      <c r="M670" s="16"/>
      <c r="N670" s="16" t="s">
        <v>59</v>
      </c>
      <c r="O670" s="17">
        <v>5</v>
      </c>
      <c r="P670" s="17" t="s">
        <v>414</v>
      </c>
      <c r="Q670" s="17" t="s">
        <v>414</v>
      </c>
      <c r="R670" s="18" t="s">
        <v>33</v>
      </c>
      <c r="S670" s="19">
        <v>60</v>
      </c>
      <c r="T670" s="19">
        <v>110</v>
      </c>
      <c r="U670" s="19">
        <v>0.18181818181818182</v>
      </c>
      <c r="V670" s="19">
        <v>0</v>
      </c>
      <c r="W670" s="20">
        <v>0.02</v>
      </c>
      <c r="X670" s="21">
        <v>0.1</v>
      </c>
      <c r="Y670" s="22" t="s">
        <v>33</v>
      </c>
      <c r="Z670" s="23" t="s">
        <v>62</v>
      </c>
      <c r="AA670" s="24" t="s">
        <v>67</v>
      </c>
      <c r="AB670" s="14" t="s">
        <v>67</v>
      </c>
      <c r="AC670" s="14" t="s">
        <v>67</v>
      </c>
      <c r="AD670" s="25"/>
      <c r="AE670" s="26"/>
      <c r="AF670" s="27"/>
      <c r="AP670" s="29"/>
      <c r="AQ670" s="29"/>
      <c r="AR670" s="29"/>
      <c r="AS670" s="29"/>
      <c r="AT670" s="29"/>
      <c r="AU670" s="29"/>
      <c r="AV670" s="29"/>
      <c r="AW670" s="29"/>
      <c r="AX670" s="29"/>
      <c r="AY670" s="29"/>
      <c r="AZ670" s="29"/>
      <c r="BA670" s="29"/>
      <c r="BB670" s="29"/>
      <c r="BC670" s="29"/>
      <c r="BD670" s="29"/>
      <c r="BE670" s="29"/>
      <c r="BF670" s="29"/>
      <c r="BG670" s="29"/>
      <c r="BH670" s="29"/>
      <c r="BI670" s="29"/>
      <c r="BJ670" s="29"/>
      <c r="BK670" s="29"/>
      <c r="BL670" s="29"/>
      <c r="BM670" s="29"/>
      <c r="BN670" s="29"/>
      <c r="BO670" s="29"/>
      <c r="BP670" s="29"/>
      <c r="BQ670" s="29"/>
      <c r="BR670" s="29"/>
      <c r="BS670" s="29"/>
      <c r="BT670" s="29"/>
      <c r="BU670" s="29"/>
      <c r="BV670" s="29"/>
      <c r="BW670" s="29"/>
      <c r="BX670" s="29"/>
      <c r="BY670" s="29"/>
      <c r="BZ670" s="29"/>
      <c r="CA670" s="29"/>
      <c r="CB670" s="29"/>
      <c r="CC670" s="29"/>
      <c r="CD670" s="29"/>
      <c r="CE670" s="29"/>
      <c r="CF670" s="29"/>
      <c r="CG670" s="29"/>
      <c r="CH670" s="29"/>
      <c r="CI670" s="29"/>
      <c r="CJ670" s="29"/>
      <c r="CK670" s="29"/>
      <c r="CL670" s="29"/>
      <c r="CM670" s="29"/>
      <c r="CN670" s="29"/>
      <c r="CO670" s="29"/>
      <c r="CP670" s="29"/>
      <c r="CQ670" s="29"/>
      <c r="CR670" s="29"/>
      <c r="CS670" s="29"/>
      <c r="CT670" s="29"/>
      <c r="CU670" s="29"/>
      <c r="CV670" s="29"/>
      <c r="CW670" s="29"/>
      <c r="CX670" s="29"/>
      <c r="CY670" s="29"/>
      <c r="CZ670" s="29"/>
      <c r="DA670" s="29"/>
      <c r="DB670" s="29"/>
      <c r="DC670" s="29"/>
      <c r="DD670" s="29"/>
      <c r="DE670" s="29"/>
      <c r="DF670" s="29"/>
      <c r="DG670" s="29"/>
      <c r="DH670" s="29"/>
      <c r="DI670" s="29"/>
      <c r="DJ670" s="29"/>
      <c r="DK670" s="29"/>
      <c r="DL670" s="29"/>
      <c r="DM670" s="29"/>
      <c r="DN670" s="29"/>
      <c r="DO670" s="29"/>
      <c r="DP670" s="29"/>
      <c r="DQ670" s="29"/>
      <c r="DR670" s="29"/>
      <c r="DS670" s="29"/>
      <c r="DT670" s="29"/>
      <c r="DU670" s="29"/>
      <c r="DV670" s="29"/>
      <c r="DW670" s="29"/>
      <c r="DX670" s="29"/>
      <c r="DY670" s="29"/>
      <c r="DZ670" s="29"/>
      <c r="EA670" s="29"/>
      <c r="EB670" s="29"/>
      <c r="EC670" s="29"/>
      <c r="ED670" s="29"/>
      <c r="EE670" s="29"/>
      <c r="EF670" s="29"/>
      <c r="EG670" s="29"/>
      <c r="EH670" s="29"/>
      <c r="EI670" s="29"/>
      <c r="EJ670" s="29"/>
      <c r="EK670" s="29"/>
      <c r="EL670" s="29"/>
      <c r="EM670" s="29"/>
      <c r="EN670" s="29"/>
      <c r="EO670" s="29"/>
      <c r="EP670" s="29"/>
      <c r="EQ670" s="29"/>
      <c r="ER670" s="29"/>
      <c r="ES670" s="29"/>
      <c r="ET670" s="29"/>
      <c r="EU670" s="29"/>
      <c r="EV670" s="29"/>
      <c r="EW670" s="29"/>
      <c r="EX670" s="29"/>
      <c r="EY670" s="29"/>
      <c r="EZ670" s="29"/>
      <c r="FA670" s="29"/>
      <c r="FB670" s="29"/>
      <c r="FC670" s="29"/>
      <c r="FD670" s="29"/>
      <c r="FE670" s="29"/>
      <c r="FF670" s="29"/>
      <c r="FG670" s="29"/>
      <c r="FH670" s="29"/>
      <c r="FI670" s="29"/>
      <c r="FJ670" s="29"/>
      <c r="FK670" s="29"/>
      <c r="FL670" s="29"/>
      <c r="FM670" s="29"/>
      <c r="FN670" s="29"/>
      <c r="FO670" s="29"/>
      <c r="FP670" s="29"/>
      <c r="FQ670" s="29"/>
      <c r="FR670" s="29"/>
      <c r="FS670" s="29"/>
      <c r="FT670" s="29"/>
      <c r="FU670" s="29"/>
      <c r="FV670" s="29"/>
      <c r="FW670" s="29"/>
      <c r="FX670" s="29"/>
      <c r="FY670" s="29"/>
      <c r="FZ670" s="29"/>
      <c r="GA670" s="29"/>
      <c r="GB670" s="29"/>
      <c r="GC670" s="29"/>
      <c r="GD670" s="29"/>
      <c r="GE670" s="29"/>
      <c r="GF670" s="29"/>
      <c r="GG670" s="29"/>
      <c r="GH670" s="29"/>
      <c r="GI670" s="29"/>
      <c r="GJ670" s="29"/>
      <c r="GK670" s="29"/>
      <c r="GL670" s="29"/>
      <c r="GM670" s="29"/>
      <c r="GN670" s="29"/>
      <c r="GO670" s="29"/>
      <c r="GP670" s="29"/>
      <c r="GQ670" s="29"/>
      <c r="GR670" s="29"/>
      <c r="GS670" s="29"/>
      <c r="GT670" s="29"/>
      <c r="GU670" s="29"/>
      <c r="GV670" s="29"/>
      <c r="GW670" s="29"/>
      <c r="GX670" s="29"/>
      <c r="GY670" s="29"/>
      <c r="GZ670" s="29"/>
      <c r="HA670" s="29"/>
      <c r="HB670" s="29"/>
      <c r="HC670" s="29"/>
      <c r="HD670" s="29"/>
      <c r="HE670" s="29"/>
      <c r="HF670" s="29"/>
      <c r="HG670" s="29"/>
      <c r="HH670" s="29"/>
      <c r="HI670" s="29"/>
      <c r="HJ670" s="29"/>
      <c r="HK670" s="29"/>
      <c r="HL670" s="29"/>
      <c r="HM670" s="29"/>
      <c r="HN670" s="29"/>
      <c r="HO670" s="29"/>
      <c r="HP670" s="29"/>
      <c r="HQ670" s="29"/>
      <c r="HR670" s="29"/>
      <c r="HS670" s="29"/>
      <c r="HT670" s="29"/>
      <c r="HU670" s="29"/>
      <c r="HV670" s="29"/>
      <c r="HW670" s="29"/>
      <c r="HX670" s="29"/>
      <c r="HY670" s="29"/>
      <c r="HZ670" s="29"/>
      <c r="IA670" s="29"/>
      <c r="IB670" s="29"/>
      <c r="IC670" s="29"/>
      <c r="ID670" s="29"/>
      <c r="IE670" s="29"/>
      <c r="IF670" s="29"/>
      <c r="IG670" s="29"/>
      <c r="IH670" s="29"/>
      <c r="II670" s="29"/>
      <c r="IJ670" s="29"/>
      <c r="IK670" s="29"/>
      <c r="IL670" s="29"/>
      <c r="IM670" s="29"/>
      <c r="IN670" s="29"/>
      <c r="IO670" s="29"/>
      <c r="IP670" s="29"/>
      <c r="IQ670" s="29"/>
      <c r="IR670" s="29"/>
      <c r="IS670" s="29"/>
      <c r="IT670" s="29"/>
      <c r="IU670" s="29"/>
      <c r="IV670" s="29"/>
      <c r="IW670" s="29"/>
      <c r="IX670" s="29"/>
      <c r="IY670" s="29"/>
      <c r="IZ670" s="29"/>
      <c r="JA670" s="29"/>
      <c r="JB670" s="29"/>
      <c r="JC670" s="29"/>
      <c r="JD670" s="29"/>
      <c r="JE670" s="29"/>
      <c r="JF670" s="29"/>
      <c r="JG670" s="29"/>
      <c r="JH670" s="29"/>
      <c r="JI670" s="29"/>
      <c r="JJ670" s="29"/>
      <c r="JK670" s="29"/>
      <c r="JL670" s="29"/>
      <c r="JM670" s="29"/>
      <c r="JN670" s="29"/>
      <c r="JO670" s="29"/>
      <c r="JP670" s="29"/>
      <c r="JQ670" s="29"/>
      <c r="JR670" s="29"/>
      <c r="JS670" s="29"/>
      <c r="JT670" s="29"/>
      <c r="JU670" s="29"/>
      <c r="JV670" s="29"/>
      <c r="JW670" s="29"/>
      <c r="JX670" s="29"/>
      <c r="JY670" s="29"/>
      <c r="JZ670" s="29"/>
      <c r="KA670" s="29"/>
      <c r="KB670" s="29"/>
      <c r="KC670" s="29"/>
      <c r="KD670" s="29"/>
      <c r="KE670" s="29"/>
      <c r="KF670" s="29"/>
      <c r="KG670" s="29"/>
      <c r="KH670" s="29"/>
      <c r="KI670" s="29"/>
      <c r="KJ670" s="29"/>
      <c r="KK670" s="29"/>
      <c r="KL670" s="29"/>
      <c r="KM670" s="29"/>
      <c r="KN670" s="29"/>
      <c r="KO670" s="29"/>
      <c r="KP670" s="29"/>
      <c r="KQ670" s="29"/>
      <c r="KR670" s="29"/>
      <c r="KS670" s="29"/>
      <c r="KT670" s="29"/>
      <c r="KU670" s="29"/>
      <c r="KV670" s="29"/>
      <c r="KW670" s="29"/>
      <c r="KX670" s="29"/>
      <c r="KY670" s="29"/>
      <c r="KZ670" s="29"/>
      <c r="LA670" s="29"/>
      <c r="LB670" s="29"/>
      <c r="LC670" s="29"/>
      <c r="LD670" s="29"/>
      <c r="LE670" s="29"/>
      <c r="LF670" s="29"/>
      <c r="LG670" s="29"/>
      <c r="LH670" s="29"/>
      <c r="LI670" s="29"/>
      <c r="LJ670" s="29"/>
      <c r="LK670" s="29"/>
      <c r="LL670" s="29"/>
      <c r="LM670" s="29"/>
      <c r="LN670" s="29"/>
      <c r="LO670" s="29"/>
      <c r="LP670" s="29"/>
      <c r="LQ670" s="29"/>
      <c r="LR670" s="29"/>
      <c r="LS670" s="29"/>
      <c r="LT670" s="29"/>
      <c r="LU670" s="29"/>
      <c r="LV670" s="29"/>
      <c r="LW670" s="29"/>
      <c r="LX670" s="29"/>
      <c r="LY670" s="29"/>
      <c r="LZ670" s="29"/>
      <c r="MA670" s="29"/>
      <c r="MB670" s="29"/>
      <c r="MC670" s="29"/>
      <c r="MD670" s="29"/>
      <c r="ME670" s="29"/>
      <c r="MF670" s="29"/>
      <c r="MG670" s="29"/>
      <c r="MH670" s="29"/>
      <c r="MI670" s="29"/>
      <c r="MJ670" s="29"/>
      <c r="MK670" s="29"/>
      <c r="ML670" s="29"/>
      <c r="MM670" s="29"/>
      <c r="MN670" s="29"/>
      <c r="MO670" s="29"/>
      <c r="MP670" s="29"/>
      <c r="MQ670" s="29"/>
      <c r="MR670" s="29"/>
      <c r="MS670" s="29"/>
      <c r="MT670" s="29"/>
      <c r="MU670" s="29"/>
      <c r="MV670" s="29"/>
      <c r="MW670" s="29"/>
      <c r="MX670" s="29"/>
      <c r="MY670" s="29"/>
      <c r="MZ670" s="29"/>
      <c r="NA670" s="29"/>
      <c r="NB670" s="29"/>
      <c r="NC670" s="29"/>
      <c r="ND670" s="29"/>
      <c r="NE670" s="29"/>
    </row>
    <row r="671" spans="1:398" ht="16.5" customHeight="1">
      <c r="A671" s="104" t="s">
        <v>3230</v>
      </c>
      <c r="B671" s="104"/>
      <c r="C671" s="201"/>
      <c r="D671" s="104"/>
      <c r="E671" s="42" t="s">
        <v>6532</v>
      </c>
      <c r="F671" s="42" t="s">
        <v>6533</v>
      </c>
      <c r="G671" s="42" t="s">
        <v>6534</v>
      </c>
      <c r="H671" s="42">
        <v>2023</v>
      </c>
      <c r="I671" s="42">
        <v>1</v>
      </c>
      <c r="J671" s="42">
        <v>0</v>
      </c>
      <c r="K671" s="42">
        <v>0</v>
      </c>
      <c r="L671" s="108" t="s">
        <v>6515</v>
      </c>
      <c r="M671" s="36"/>
      <c r="N671" s="106" t="s">
        <v>59</v>
      </c>
      <c r="O671" s="107">
        <v>10</v>
      </c>
      <c r="P671" s="17" t="s">
        <v>414</v>
      </c>
      <c r="Q671" s="17" t="s">
        <v>414</v>
      </c>
      <c r="R671" s="18" t="s">
        <v>33</v>
      </c>
      <c r="S671" s="19">
        <v>60</v>
      </c>
      <c r="T671" s="19">
        <v>5</v>
      </c>
      <c r="U671" s="19">
        <v>2.1</v>
      </c>
      <c r="V671" s="19">
        <v>0</v>
      </c>
      <c r="W671" s="20">
        <v>1.0500000000000001E-2</v>
      </c>
      <c r="X671" s="21">
        <v>0.10500000000000001</v>
      </c>
      <c r="Y671" s="22" t="s">
        <v>33</v>
      </c>
      <c r="Z671" s="23" t="s">
        <v>62</v>
      </c>
      <c r="AA671" s="24" t="s">
        <v>67</v>
      </c>
      <c r="AB671" s="14" t="s">
        <v>67</v>
      </c>
      <c r="AC671" s="14" t="s">
        <v>67</v>
      </c>
      <c r="AD671" s="25"/>
      <c r="AE671" s="26"/>
      <c r="AF671" s="27"/>
      <c r="AP671" s="29"/>
      <c r="AQ671" s="29"/>
      <c r="AR671" s="29"/>
      <c r="AS671" s="29"/>
      <c r="AT671" s="29"/>
      <c r="AU671" s="29"/>
      <c r="AV671" s="29"/>
      <c r="AW671" s="29"/>
      <c r="AX671" s="29"/>
      <c r="AY671" s="29"/>
      <c r="AZ671" s="29"/>
      <c r="BA671" s="29"/>
      <c r="BB671" s="29"/>
      <c r="BC671" s="29"/>
      <c r="BD671" s="29"/>
      <c r="BE671" s="29"/>
      <c r="BF671" s="29"/>
      <c r="BG671" s="29"/>
      <c r="BH671" s="29"/>
      <c r="BI671" s="29"/>
      <c r="BJ671" s="29"/>
      <c r="BK671" s="29"/>
      <c r="BL671" s="29"/>
      <c r="BM671" s="29"/>
      <c r="BN671" s="29"/>
      <c r="BO671" s="29"/>
      <c r="BP671" s="29"/>
      <c r="BQ671" s="29"/>
      <c r="BR671" s="29"/>
      <c r="BS671" s="29"/>
      <c r="BT671" s="29"/>
      <c r="BU671" s="29"/>
      <c r="BV671" s="29"/>
      <c r="BW671" s="29"/>
      <c r="BX671" s="29"/>
      <c r="BY671" s="29"/>
      <c r="BZ671" s="29"/>
      <c r="CA671" s="29"/>
      <c r="CB671" s="29"/>
      <c r="CC671" s="29"/>
      <c r="CD671" s="29"/>
      <c r="CE671" s="29"/>
      <c r="CF671" s="29"/>
      <c r="CG671" s="29"/>
      <c r="CH671" s="29"/>
      <c r="CI671" s="29"/>
      <c r="CJ671" s="29"/>
      <c r="CK671" s="29"/>
      <c r="CL671" s="29"/>
      <c r="CM671" s="29"/>
      <c r="CN671" s="29"/>
      <c r="CO671" s="29"/>
      <c r="CP671" s="29"/>
      <c r="CQ671" s="29"/>
      <c r="CR671" s="29"/>
      <c r="CS671" s="29"/>
      <c r="CT671" s="29"/>
      <c r="CU671" s="29"/>
      <c r="CV671" s="29"/>
      <c r="CW671" s="29"/>
      <c r="CX671" s="29"/>
      <c r="CY671" s="29"/>
      <c r="CZ671" s="29"/>
      <c r="DA671" s="29"/>
      <c r="DB671" s="29"/>
      <c r="DC671" s="29"/>
      <c r="DD671" s="29"/>
      <c r="DE671" s="29"/>
      <c r="DF671" s="29"/>
      <c r="DG671" s="29"/>
      <c r="DH671" s="29"/>
      <c r="DI671" s="29"/>
      <c r="DJ671" s="29"/>
      <c r="DK671" s="29"/>
      <c r="DL671" s="29"/>
      <c r="DM671" s="29"/>
      <c r="DN671" s="29"/>
      <c r="DO671" s="29"/>
      <c r="DP671" s="29"/>
      <c r="DQ671" s="29"/>
      <c r="DR671" s="29"/>
      <c r="DS671" s="29"/>
      <c r="DT671" s="29"/>
      <c r="DU671" s="29"/>
      <c r="DV671" s="29"/>
      <c r="DW671" s="29"/>
      <c r="DX671" s="29"/>
      <c r="DY671" s="29"/>
      <c r="DZ671" s="29"/>
      <c r="EA671" s="29"/>
      <c r="EB671" s="29"/>
      <c r="EC671" s="29"/>
      <c r="ED671" s="29"/>
      <c r="EE671" s="29"/>
      <c r="EF671" s="29"/>
      <c r="EG671" s="29"/>
      <c r="EH671" s="29"/>
      <c r="EI671" s="29"/>
      <c r="EJ671" s="29"/>
      <c r="EK671" s="29"/>
      <c r="EL671" s="29"/>
      <c r="EM671" s="29"/>
      <c r="EN671" s="29"/>
      <c r="EO671" s="29"/>
      <c r="EP671" s="29"/>
      <c r="EQ671" s="29"/>
      <c r="ER671" s="29"/>
      <c r="ES671" s="29"/>
      <c r="ET671" s="29"/>
      <c r="EU671" s="29"/>
      <c r="EV671" s="29"/>
      <c r="EW671" s="29"/>
      <c r="EX671" s="29"/>
      <c r="EY671" s="29"/>
      <c r="EZ671" s="29"/>
      <c r="FA671" s="29"/>
      <c r="FB671" s="29"/>
      <c r="FC671" s="29"/>
      <c r="FD671" s="29"/>
      <c r="FE671" s="29"/>
      <c r="FF671" s="29"/>
      <c r="FG671" s="29"/>
      <c r="FH671" s="29"/>
      <c r="FI671" s="29"/>
      <c r="FJ671" s="29"/>
      <c r="FK671" s="29"/>
      <c r="FL671" s="29"/>
      <c r="FM671" s="29"/>
      <c r="FN671" s="29"/>
      <c r="FO671" s="29"/>
      <c r="FP671" s="29"/>
      <c r="FQ671" s="29"/>
      <c r="FR671" s="29"/>
      <c r="FS671" s="29"/>
      <c r="FT671" s="29"/>
      <c r="FU671" s="29"/>
      <c r="FV671" s="29"/>
      <c r="FW671" s="29"/>
      <c r="FX671" s="29"/>
      <c r="FY671" s="29"/>
      <c r="FZ671" s="29"/>
      <c r="GA671" s="29"/>
      <c r="GB671" s="29"/>
      <c r="GC671" s="29"/>
      <c r="GD671" s="29"/>
      <c r="GE671" s="29"/>
      <c r="GF671" s="29"/>
      <c r="GG671" s="29"/>
      <c r="GH671" s="29"/>
      <c r="GI671" s="29"/>
      <c r="GJ671" s="29"/>
      <c r="GK671" s="29"/>
      <c r="GL671" s="29"/>
      <c r="GM671" s="29"/>
      <c r="GN671" s="29"/>
      <c r="GO671" s="29"/>
      <c r="GP671" s="29"/>
      <c r="GQ671" s="29"/>
      <c r="GR671" s="29"/>
      <c r="GS671" s="29"/>
      <c r="GT671" s="29"/>
      <c r="GU671" s="29"/>
      <c r="GV671" s="29"/>
      <c r="GW671" s="29"/>
      <c r="GX671" s="29"/>
      <c r="GY671" s="29"/>
      <c r="GZ671" s="29"/>
      <c r="HA671" s="29"/>
      <c r="HB671" s="29"/>
      <c r="HC671" s="29"/>
      <c r="HD671" s="29"/>
      <c r="HE671" s="29"/>
      <c r="HF671" s="29"/>
      <c r="HG671" s="29"/>
      <c r="HH671" s="29"/>
      <c r="HI671" s="29"/>
      <c r="HJ671" s="29"/>
      <c r="HK671" s="29"/>
      <c r="HL671" s="29"/>
      <c r="HM671" s="29"/>
      <c r="HN671" s="29"/>
      <c r="HO671" s="29"/>
      <c r="HP671" s="29"/>
      <c r="HQ671" s="29"/>
      <c r="HR671" s="29"/>
      <c r="HS671" s="29"/>
      <c r="HT671" s="29"/>
      <c r="HU671" s="29"/>
      <c r="HV671" s="29"/>
      <c r="HW671" s="29"/>
      <c r="HX671" s="29"/>
      <c r="HY671" s="29"/>
      <c r="HZ671" s="29"/>
      <c r="IA671" s="29"/>
      <c r="IB671" s="29"/>
      <c r="IC671" s="29"/>
      <c r="ID671" s="29"/>
      <c r="IE671" s="29"/>
      <c r="IF671" s="29"/>
      <c r="IG671" s="29"/>
      <c r="IH671" s="29"/>
      <c r="II671" s="29"/>
      <c r="IJ671" s="29"/>
      <c r="IK671" s="29"/>
      <c r="IL671" s="29"/>
      <c r="IM671" s="29"/>
      <c r="IN671" s="29"/>
      <c r="IO671" s="29"/>
      <c r="IP671" s="29"/>
      <c r="IQ671" s="29"/>
      <c r="IR671" s="29"/>
      <c r="IS671" s="29"/>
      <c r="IT671" s="29"/>
      <c r="IU671" s="29"/>
      <c r="IV671" s="29"/>
      <c r="IW671" s="29"/>
      <c r="IX671" s="29"/>
      <c r="IY671" s="29"/>
      <c r="IZ671" s="29"/>
      <c r="JA671" s="29"/>
      <c r="JB671" s="29"/>
      <c r="JC671" s="29"/>
      <c r="JD671" s="29"/>
      <c r="JE671" s="29"/>
      <c r="JF671" s="29"/>
      <c r="JG671" s="29"/>
      <c r="JH671" s="29"/>
      <c r="JI671" s="29"/>
      <c r="JJ671" s="29"/>
      <c r="JK671" s="29"/>
      <c r="JL671" s="29"/>
      <c r="JM671" s="29"/>
      <c r="JN671" s="29"/>
      <c r="JO671" s="29"/>
      <c r="JP671" s="29"/>
      <c r="JQ671" s="29"/>
      <c r="JR671" s="29"/>
      <c r="JS671" s="29"/>
      <c r="JT671" s="29"/>
      <c r="JU671" s="29"/>
      <c r="JV671" s="29"/>
      <c r="JW671" s="29"/>
      <c r="JX671" s="29"/>
      <c r="JY671" s="29"/>
      <c r="JZ671" s="29"/>
      <c r="KA671" s="29"/>
      <c r="KB671" s="29"/>
      <c r="KC671" s="29"/>
      <c r="KD671" s="29"/>
      <c r="KE671" s="29"/>
      <c r="KF671" s="29"/>
      <c r="KG671" s="29"/>
      <c r="KH671" s="29"/>
      <c r="KI671" s="29"/>
      <c r="KJ671" s="29"/>
      <c r="KK671" s="29"/>
      <c r="KL671" s="29"/>
      <c r="KM671" s="29"/>
      <c r="KN671" s="29"/>
      <c r="KO671" s="29"/>
      <c r="KP671" s="29"/>
      <c r="KQ671" s="29"/>
      <c r="KR671" s="29"/>
      <c r="KS671" s="29"/>
      <c r="KT671" s="29"/>
      <c r="KU671" s="29"/>
      <c r="KV671" s="29"/>
      <c r="KW671" s="29"/>
      <c r="KX671" s="29"/>
      <c r="KY671" s="29"/>
      <c r="KZ671" s="29"/>
      <c r="LA671" s="29"/>
      <c r="LB671" s="29"/>
      <c r="LC671" s="29"/>
      <c r="LD671" s="29"/>
      <c r="LE671" s="29"/>
      <c r="LF671" s="29"/>
      <c r="LG671" s="29"/>
      <c r="LH671" s="29"/>
      <c r="LI671" s="29"/>
      <c r="LJ671" s="29"/>
      <c r="LK671" s="29"/>
      <c r="LL671" s="29"/>
      <c r="LM671" s="29"/>
      <c r="LN671" s="29"/>
      <c r="LO671" s="29"/>
      <c r="LP671" s="29"/>
      <c r="LQ671" s="29"/>
      <c r="LR671" s="29"/>
      <c r="LS671" s="29"/>
      <c r="LT671" s="29"/>
      <c r="LU671" s="29"/>
      <c r="LV671" s="29"/>
      <c r="LW671" s="29"/>
      <c r="LX671" s="29"/>
      <c r="LY671" s="29"/>
      <c r="LZ671" s="29"/>
      <c r="MA671" s="29"/>
      <c r="MB671" s="29"/>
      <c r="MC671" s="29"/>
      <c r="MD671" s="29"/>
      <c r="ME671" s="29"/>
      <c r="MF671" s="29"/>
      <c r="MG671" s="29"/>
      <c r="MH671" s="29"/>
      <c r="MI671" s="29"/>
      <c r="MJ671" s="29"/>
      <c r="MK671" s="29"/>
      <c r="ML671" s="29"/>
      <c r="MM671" s="29"/>
      <c r="MN671" s="29"/>
      <c r="MO671" s="29"/>
      <c r="MP671" s="29"/>
      <c r="MQ671" s="29"/>
      <c r="MR671" s="29"/>
      <c r="MS671" s="29"/>
      <c r="MT671" s="29"/>
      <c r="MU671" s="29"/>
      <c r="MV671" s="29"/>
      <c r="MW671" s="29"/>
      <c r="MX671" s="29"/>
      <c r="MY671" s="29"/>
      <c r="MZ671" s="29"/>
      <c r="NA671" s="29"/>
      <c r="NB671" s="29"/>
      <c r="NC671" s="29"/>
      <c r="ND671" s="29"/>
      <c r="NE671" s="29"/>
    </row>
    <row r="672" spans="1:398" ht="16.5" customHeight="1">
      <c r="A672" s="104" t="s">
        <v>3230</v>
      </c>
      <c r="B672" s="104"/>
      <c r="C672" s="201"/>
      <c r="D672" s="104"/>
      <c r="E672" s="42" t="s">
        <v>3244</v>
      </c>
      <c r="F672" s="42" t="s">
        <v>3245</v>
      </c>
      <c r="G672" s="42" t="s">
        <v>3246</v>
      </c>
      <c r="H672" s="15">
        <v>2017</v>
      </c>
      <c r="I672" s="15">
        <v>1</v>
      </c>
      <c r="J672" s="15" t="s">
        <v>414</v>
      </c>
      <c r="K672" s="15" t="s">
        <v>414</v>
      </c>
      <c r="L672" s="44" t="s">
        <v>3234</v>
      </c>
      <c r="M672" s="16"/>
      <c r="N672" s="16" t="s">
        <v>43</v>
      </c>
      <c r="O672" s="17">
        <v>3</v>
      </c>
      <c r="P672" s="17" t="s">
        <v>414</v>
      </c>
      <c r="Q672" s="17" t="s">
        <v>414</v>
      </c>
      <c r="R672" s="18" t="s">
        <v>33</v>
      </c>
      <c r="S672" s="19">
        <v>60</v>
      </c>
      <c r="T672" s="19">
        <v>110</v>
      </c>
      <c r="U672" s="19">
        <v>0.32727272727272727</v>
      </c>
      <c r="V672" s="19">
        <v>0</v>
      </c>
      <c r="W672" s="20">
        <v>3.5999999999999997E-2</v>
      </c>
      <c r="X672" s="21">
        <v>0.10799999999999998</v>
      </c>
      <c r="Y672" s="22" t="s">
        <v>33</v>
      </c>
      <c r="Z672" s="23" t="s">
        <v>62</v>
      </c>
      <c r="AA672" s="24" t="s">
        <v>67</v>
      </c>
      <c r="AB672" s="14" t="s">
        <v>67</v>
      </c>
      <c r="AC672" s="14" t="s">
        <v>67</v>
      </c>
      <c r="AD672" s="25"/>
      <c r="AE672" s="26"/>
      <c r="AF672" s="27"/>
      <c r="AG672" s="88"/>
      <c r="AH672" s="88"/>
      <c r="AI672" s="88"/>
      <c r="AJ672" s="88"/>
      <c r="AK672" s="88"/>
      <c r="AL672" s="88"/>
      <c r="AM672" s="88"/>
      <c r="AN672" s="88"/>
      <c r="AO672" s="88"/>
      <c r="AP672" s="29"/>
      <c r="AQ672" s="29"/>
      <c r="AR672" s="29"/>
      <c r="AS672" s="29"/>
      <c r="AT672" s="29"/>
      <c r="AU672" s="29"/>
      <c r="AV672" s="29"/>
      <c r="AW672" s="29"/>
      <c r="AX672" s="29"/>
      <c r="AY672" s="29"/>
      <c r="AZ672" s="29"/>
      <c r="BA672" s="29"/>
      <c r="BB672" s="29"/>
      <c r="BC672" s="29"/>
      <c r="BD672" s="29"/>
      <c r="BE672" s="29"/>
      <c r="BF672" s="29"/>
      <c r="BG672" s="29"/>
      <c r="BH672" s="29"/>
      <c r="BI672" s="29"/>
      <c r="BJ672" s="29"/>
      <c r="BK672" s="29"/>
      <c r="BL672" s="29"/>
      <c r="BM672" s="29"/>
      <c r="BN672" s="29"/>
      <c r="BO672" s="29"/>
      <c r="BP672" s="29"/>
      <c r="BQ672" s="29"/>
      <c r="BR672" s="29"/>
      <c r="BS672" s="29"/>
      <c r="BT672" s="29"/>
      <c r="BU672" s="29"/>
      <c r="BV672" s="29"/>
      <c r="BW672" s="29"/>
      <c r="BX672" s="29"/>
      <c r="BY672" s="29"/>
      <c r="BZ672" s="29"/>
      <c r="CA672" s="29"/>
      <c r="CB672" s="29"/>
      <c r="CC672" s="29"/>
      <c r="CD672" s="29"/>
      <c r="CE672" s="29"/>
      <c r="CF672" s="29"/>
      <c r="CG672" s="29"/>
      <c r="CH672" s="29"/>
      <c r="CI672" s="29"/>
      <c r="CJ672" s="29"/>
      <c r="CK672" s="29"/>
      <c r="CL672" s="29"/>
      <c r="CM672" s="29"/>
      <c r="CN672" s="29"/>
      <c r="CO672" s="29"/>
      <c r="CP672" s="29"/>
      <c r="CQ672" s="29"/>
      <c r="CR672" s="29"/>
      <c r="CS672" s="29"/>
      <c r="CT672" s="29"/>
      <c r="CU672" s="29"/>
      <c r="CV672" s="29"/>
      <c r="CW672" s="29"/>
      <c r="CX672" s="29"/>
      <c r="CY672" s="29"/>
      <c r="CZ672" s="29"/>
      <c r="DA672" s="29"/>
      <c r="DB672" s="29"/>
      <c r="DC672" s="29"/>
      <c r="DD672" s="29"/>
      <c r="DE672" s="29"/>
      <c r="DF672" s="29"/>
      <c r="DG672" s="29"/>
      <c r="DH672" s="29"/>
      <c r="DI672" s="29"/>
      <c r="DJ672" s="29"/>
      <c r="DK672" s="29"/>
      <c r="DL672" s="29"/>
      <c r="DM672" s="29"/>
      <c r="DN672" s="29"/>
      <c r="DO672" s="29"/>
      <c r="DP672" s="29"/>
      <c r="DQ672" s="29"/>
      <c r="DR672" s="29"/>
      <c r="DS672" s="29"/>
      <c r="DT672" s="29"/>
      <c r="DU672" s="29"/>
      <c r="DV672" s="29"/>
      <c r="DW672" s="29"/>
      <c r="DX672" s="29"/>
      <c r="DY672" s="29"/>
      <c r="DZ672" s="29"/>
      <c r="EA672" s="29"/>
      <c r="EB672" s="29"/>
      <c r="EC672" s="29"/>
      <c r="ED672" s="29"/>
      <c r="EE672" s="29"/>
      <c r="EF672" s="29"/>
      <c r="EG672" s="29"/>
      <c r="EH672" s="29"/>
      <c r="EI672" s="29"/>
      <c r="EJ672" s="29"/>
      <c r="EK672" s="29"/>
      <c r="EL672" s="29"/>
      <c r="EM672" s="29"/>
      <c r="EN672" s="29"/>
      <c r="EO672" s="29"/>
      <c r="EP672" s="29"/>
      <c r="EQ672" s="29"/>
      <c r="ER672" s="29"/>
      <c r="ES672" s="29"/>
      <c r="ET672" s="29"/>
      <c r="EU672" s="29"/>
      <c r="EV672" s="29"/>
      <c r="EW672" s="29"/>
      <c r="EX672" s="29"/>
      <c r="EY672" s="29"/>
      <c r="EZ672" s="29"/>
      <c r="FA672" s="29"/>
      <c r="FB672" s="29"/>
      <c r="FC672" s="29"/>
      <c r="FD672" s="29"/>
      <c r="FE672" s="29"/>
      <c r="FF672" s="29"/>
      <c r="FG672" s="29"/>
      <c r="FH672" s="29"/>
      <c r="FI672" s="29"/>
      <c r="FJ672" s="29"/>
      <c r="FK672" s="29"/>
      <c r="FL672" s="29"/>
      <c r="FM672" s="29"/>
      <c r="FN672" s="29"/>
      <c r="FO672" s="29"/>
      <c r="FP672" s="29"/>
      <c r="FQ672" s="29"/>
      <c r="FR672" s="29"/>
      <c r="FS672" s="29"/>
      <c r="FT672" s="29"/>
      <c r="FU672" s="29"/>
      <c r="FV672" s="29"/>
      <c r="FW672" s="29"/>
      <c r="FX672" s="29"/>
      <c r="FY672" s="29"/>
      <c r="FZ672" s="29"/>
      <c r="GA672" s="29"/>
      <c r="GB672" s="29"/>
      <c r="GC672" s="29"/>
      <c r="GD672" s="29"/>
      <c r="GE672" s="29"/>
      <c r="GF672" s="29"/>
      <c r="GG672" s="29"/>
      <c r="GH672" s="29"/>
      <c r="GI672" s="29"/>
      <c r="GJ672" s="29"/>
      <c r="GK672" s="29"/>
      <c r="GL672" s="29"/>
      <c r="GM672" s="29"/>
      <c r="GN672" s="29"/>
      <c r="GO672" s="29"/>
      <c r="GP672" s="29"/>
      <c r="GQ672" s="29"/>
      <c r="GR672" s="29"/>
      <c r="GS672" s="29"/>
      <c r="GT672" s="29"/>
      <c r="GU672" s="29"/>
      <c r="GV672" s="29"/>
      <c r="GW672" s="29"/>
      <c r="GX672" s="29"/>
      <c r="GY672" s="29"/>
      <c r="GZ672" s="29"/>
      <c r="HA672" s="29"/>
      <c r="HB672" s="29"/>
      <c r="HC672" s="29"/>
      <c r="HD672" s="29"/>
      <c r="HE672" s="29"/>
      <c r="HF672" s="29"/>
      <c r="HG672" s="29"/>
      <c r="HH672" s="29"/>
      <c r="HI672" s="29"/>
      <c r="HJ672" s="29"/>
      <c r="HK672" s="29"/>
      <c r="HL672" s="29"/>
      <c r="HM672" s="29"/>
      <c r="HN672" s="29"/>
      <c r="HO672" s="29"/>
      <c r="HP672" s="29"/>
      <c r="HQ672" s="29"/>
      <c r="HR672" s="29"/>
      <c r="HS672" s="29"/>
      <c r="HT672" s="29"/>
      <c r="HU672" s="29"/>
      <c r="HV672" s="29"/>
      <c r="HW672" s="29"/>
      <c r="HX672" s="29"/>
      <c r="HY672" s="29"/>
      <c r="HZ672" s="29"/>
      <c r="IA672" s="29"/>
      <c r="IB672" s="29"/>
      <c r="IC672" s="29"/>
      <c r="ID672" s="29"/>
      <c r="IE672" s="29"/>
      <c r="IF672" s="29"/>
      <c r="IG672" s="29"/>
      <c r="IH672" s="29"/>
      <c r="II672" s="29"/>
      <c r="IJ672" s="29"/>
      <c r="IK672" s="29"/>
      <c r="IL672" s="29"/>
      <c r="IM672" s="29"/>
      <c r="IN672" s="29"/>
      <c r="IO672" s="29"/>
      <c r="IP672" s="29"/>
      <c r="IQ672" s="29"/>
      <c r="IR672" s="29"/>
      <c r="IS672" s="29"/>
      <c r="IT672" s="29"/>
      <c r="IU672" s="29"/>
      <c r="IV672" s="29"/>
      <c r="IW672" s="29"/>
      <c r="IX672" s="29"/>
      <c r="IY672" s="29"/>
      <c r="IZ672" s="29"/>
      <c r="JA672" s="29"/>
      <c r="JB672" s="29"/>
      <c r="JC672" s="29"/>
      <c r="JD672" s="29"/>
      <c r="JE672" s="29"/>
      <c r="JF672" s="29"/>
      <c r="JG672" s="29"/>
      <c r="JH672" s="29"/>
      <c r="JI672" s="29"/>
      <c r="JJ672" s="29"/>
      <c r="JK672" s="29"/>
      <c r="JL672" s="29"/>
      <c r="JM672" s="29"/>
      <c r="JN672" s="29"/>
      <c r="JO672" s="29"/>
      <c r="JP672" s="29"/>
      <c r="JQ672" s="29"/>
      <c r="JR672" s="29"/>
      <c r="JS672" s="29"/>
      <c r="JT672" s="29"/>
      <c r="JU672" s="29"/>
      <c r="JV672" s="29"/>
      <c r="JW672" s="29"/>
      <c r="JX672" s="29"/>
      <c r="JY672" s="29"/>
      <c r="JZ672" s="29"/>
      <c r="KA672" s="29"/>
      <c r="KB672" s="29"/>
      <c r="KC672" s="29"/>
      <c r="KD672" s="29"/>
      <c r="KE672" s="29"/>
      <c r="KF672" s="29"/>
      <c r="KG672" s="29"/>
      <c r="KH672" s="29"/>
      <c r="KI672" s="29"/>
      <c r="KJ672" s="29"/>
      <c r="KK672" s="29"/>
      <c r="KL672" s="29"/>
      <c r="KM672" s="29"/>
      <c r="KN672" s="29"/>
      <c r="KO672" s="29"/>
      <c r="KP672" s="29"/>
      <c r="KQ672" s="29"/>
      <c r="KR672" s="29"/>
      <c r="KS672" s="29"/>
      <c r="KT672" s="29"/>
      <c r="KU672" s="29"/>
      <c r="KV672" s="29"/>
      <c r="KW672" s="29"/>
      <c r="KX672" s="29"/>
      <c r="KY672" s="29"/>
      <c r="KZ672" s="29"/>
      <c r="LA672" s="29"/>
      <c r="LB672" s="29"/>
      <c r="LC672" s="29"/>
      <c r="LD672" s="29"/>
      <c r="LE672" s="29"/>
      <c r="LF672" s="29"/>
      <c r="LG672" s="29"/>
      <c r="LH672" s="29"/>
      <c r="LI672" s="29"/>
      <c r="LJ672" s="29"/>
      <c r="LK672" s="29"/>
      <c r="LL672" s="29"/>
      <c r="LM672" s="29"/>
      <c r="LN672" s="29"/>
      <c r="LO672" s="29"/>
      <c r="LP672" s="29"/>
      <c r="LQ672" s="29"/>
      <c r="LR672" s="29"/>
      <c r="LS672" s="29"/>
      <c r="LT672" s="29"/>
      <c r="LU672" s="29"/>
      <c r="LV672" s="29"/>
      <c r="LW672" s="29"/>
      <c r="LX672" s="29"/>
      <c r="LY672" s="29"/>
      <c r="LZ672" s="29"/>
      <c r="MA672" s="29"/>
      <c r="MB672" s="29"/>
      <c r="MC672" s="29"/>
      <c r="MD672" s="29"/>
      <c r="ME672" s="29"/>
      <c r="MF672" s="29"/>
      <c r="MG672" s="29"/>
      <c r="MH672" s="29"/>
      <c r="MI672" s="29"/>
      <c r="MJ672" s="29"/>
      <c r="MK672" s="29"/>
      <c r="ML672" s="29"/>
      <c r="MM672" s="29"/>
      <c r="MN672" s="29"/>
      <c r="MO672" s="29"/>
      <c r="MP672" s="29"/>
      <c r="MQ672" s="29"/>
      <c r="MR672" s="29"/>
      <c r="MS672" s="29"/>
      <c r="MT672" s="29"/>
      <c r="MU672" s="29"/>
      <c r="MV672" s="29"/>
      <c r="MW672" s="29"/>
      <c r="MX672" s="29"/>
      <c r="MY672" s="29"/>
      <c r="MZ672" s="29"/>
      <c r="NA672" s="29"/>
      <c r="NB672" s="29"/>
      <c r="NC672" s="29"/>
      <c r="ND672" s="29"/>
      <c r="NE672" s="29"/>
    </row>
    <row r="673" spans="1:369" ht="16.5" customHeight="1">
      <c r="A673" s="104" t="s">
        <v>3230</v>
      </c>
      <c r="B673" s="104"/>
      <c r="C673" s="201"/>
      <c r="D673" s="104"/>
      <c r="E673" s="42" t="s">
        <v>3241</v>
      </c>
      <c r="F673" s="42" t="s">
        <v>3242</v>
      </c>
      <c r="G673" s="42" t="s">
        <v>3243</v>
      </c>
      <c r="H673" s="15">
        <v>2019</v>
      </c>
      <c r="I673" s="15">
        <v>1</v>
      </c>
      <c r="J673" s="15" t="s">
        <v>414</v>
      </c>
      <c r="K673" s="15" t="s">
        <v>414</v>
      </c>
      <c r="L673" s="44" t="s">
        <v>3234</v>
      </c>
      <c r="M673" s="16"/>
      <c r="N673" s="16" t="s">
        <v>43</v>
      </c>
      <c r="O673" s="17">
        <v>3</v>
      </c>
      <c r="P673" s="17" t="s">
        <v>414</v>
      </c>
      <c r="Q673" s="17" t="s">
        <v>414</v>
      </c>
      <c r="R673" s="18" t="s">
        <v>33</v>
      </c>
      <c r="S673" s="19">
        <v>60</v>
      </c>
      <c r="T673" s="19">
        <v>110</v>
      </c>
      <c r="U673" s="19">
        <v>0.36363636363636365</v>
      </c>
      <c r="V673" s="19">
        <v>0</v>
      </c>
      <c r="W673" s="20">
        <v>0.04</v>
      </c>
      <c r="X673" s="21">
        <v>0.12</v>
      </c>
      <c r="Y673" s="22" t="s">
        <v>33</v>
      </c>
      <c r="Z673" s="23" t="s">
        <v>62</v>
      </c>
      <c r="AA673" s="24" t="s">
        <v>67</v>
      </c>
      <c r="AB673" s="14" t="s">
        <v>67</v>
      </c>
      <c r="AC673" s="14" t="s">
        <v>67</v>
      </c>
      <c r="AD673" s="25"/>
      <c r="AE673" s="26"/>
      <c r="AF673" s="27"/>
      <c r="AG673" s="88"/>
      <c r="AH673" s="88"/>
      <c r="AI673" s="88"/>
      <c r="AJ673" s="88"/>
      <c r="AK673" s="88"/>
      <c r="AL673" s="88"/>
      <c r="AM673" s="88"/>
      <c r="AN673" s="88"/>
      <c r="AO673" s="88"/>
      <c r="AP673" s="29"/>
      <c r="AQ673" s="29"/>
      <c r="AR673" s="29"/>
      <c r="AS673" s="29"/>
      <c r="AT673" s="29"/>
      <c r="AU673" s="29"/>
      <c r="AV673" s="29"/>
      <c r="AW673" s="29"/>
      <c r="AX673" s="29"/>
      <c r="AY673" s="29"/>
      <c r="AZ673" s="29"/>
      <c r="BA673" s="29"/>
      <c r="BB673" s="29"/>
      <c r="BC673" s="29"/>
      <c r="BD673" s="29"/>
      <c r="BE673" s="29"/>
      <c r="BF673" s="29"/>
      <c r="BG673" s="29"/>
      <c r="BH673" s="29"/>
      <c r="BI673" s="29"/>
      <c r="BJ673" s="29"/>
      <c r="BK673" s="29"/>
      <c r="BL673" s="29"/>
      <c r="BM673" s="29"/>
      <c r="BN673" s="29"/>
      <c r="BO673" s="29"/>
      <c r="BP673" s="29"/>
      <c r="BQ673" s="29"/>
      <c r="BR673" s="29"/>
      <c r="BS673" s="29"/>
      <c r="BT673" s="29"/>
      <c r="BU673" s="29"/>
      <c r="BV673" s="29"/>
      <c r="BW673" s="29"/>
      <c r="BX673" s="29"/>
      <c r="BY673" s="29"/>
      <c r="BZ673" s="29"/>
      <c r="CA673" s="29"/>
      <c r="CB673" s="29"/>
      <c r="CC673" s="29"/>
      <c r="CD673" s="29"/>
      <c r="CE673" s="29"/>
      <c r="CF673" s="29"/>
      <c r="CG673" s="29"/>
      <c r="CH673" s="29"/>
      <c r="CI673" s="29"/>
      <c r="CJ673" s="29"/>
      <c r="CK673" s="29"/>
      <c r="CL673" s="29"/>
      <c r="CM673" s="29"/>
      <c r="CN673" s="29"/>
      <c r="CO673" s="29"/>
      <c r="CP673" s="29"/>
      <c r="CQ673" s="29"/>
      <c r="CR673" s="29"/>
      <c r="CS673" s="29"/>
      <c r="CT673" s="29"/>
      <c r="CU673" s="29"/>
      <c r="CV673" s="29"/>
      <c r="CW673" s="29"/>
      <c r="CX673" s="29"/>
      <c r="CY673" s="29"/>
      <c r="CZ673" s="29"/>
      <c r="DA673" s="29"/>
      <c r="DB673" s="29"/>
      <c r="DC673" s="29"/>
      <c r="DD673" s="29"/>
      <c r="DE673" s="29"/>
      <c r="DF673" s="29"/>
      <c r="DG673" s="29"/>
      <c r="DH673" s="29"/>
      <c r="DI673" s="29"/>
      <c r="DJ673" s="29"/>
      <c r="DK673" s="29"/>
      <c r="DL673" s="29"/>
      <c r="DM673" s="29"/>
      <c r="DN673" s="29"/>
      <c r="DO673" s="29"/>
      <c r="DP673" s="29"/>
      <c r="DQ673" s="29"/>
      <c r="DR673" s="29"/>
      <c r="DS673" s="29"/>
      <c r="DT673" s="29"/>
      <c r="DU673" s="29"/>
      <c r="DV673" s="29"/>
      <c r="DW673" s="29"/>
      <c r="DX673" s="29"/>
      <c r="DY673" s="29"/>
      <c r="DZ673" s="29"/>
      <c r="EA673" s="29"/>
      <c r="EB673" s="29"/>
      <c r="EC673" s="29"/>
      <c r="ED673" s="29"/>
      <c r="EE673" s="29"/>
      <c r="EF673" s="29"/>
      <c r="EG673" s="29"/>
      <c r="EH673" s="29"/>
      <c r="EI673" s="29"/>
      <c r="EJ673" s="29"/>
      <c r="EK673" s="29"/>
      <c r="EL673" s="29"/>
      <c r="EM673" s="29"/>
      <c r="EN673" s="29"/>
      <c r="EO673" s="29"/>
      <c r="EP673" s="29"/>
      <c r="EQ673" s="29"/>
      <c r="ER673" s="29"/>
      <c r="ES673" s="29"/>
      <c r="ET673" s="29"/>
      <c r="EU673" s="29"/>
      <c r="EV673" s="29"/>
      <c r="EW673" s="29"/>
      <c r="EX673" s="29"/>
      <c r="EY673" s="29"/>
      <c r="EZ673" s="29"/>
      <c r="FA673" s="29"/>
      <c r="FB673" s="29"/>
      <c r="FC673" s="29"/>
      <c r="FD673" s="29"/>
      <c r="FE673" s="29"/>
      <c r="FF673" s="29"/>
      <c r="FG673" s="29"/>
      <c r="FH673" s="29"/>
      <c r="FI673" s="29"/>
      <c r="FJ673" s="29"/>
      <c r="FK673" s="29"/>
      <c r="FL673" s="29"/>
      <c r="FM673" s="29"/>
      <c r="FN673" s="29"/>
      <c r="FO673" s="29"/>
      <c r="FP673" s="29"/>
      <c r="FQ673" s="29"/>
      <c r="FR673" s="29"/>
      <c r="FS673" s="29"/>
      <c r="FT673" s="29"/>
      <c r="FU673" s="29"/>
      <c r="FV673" s="29"/>
      <c r="FW673" s="29"/>
      <c r="FX673" s="29"/>
      <c r="FY673" s="29"/>
      <c r="FZ673" s="29"/>
      <c r="GA673" s="29"/>
      <c r="GB673" s="29"/>
      <c r="GC673" s="29"/>
      <c r="GD673" s="29"/>
      <c r="GE673" s="29"/>
      <c r="GF673" s="29"/>
      <c r="GG673" s="29"/>
      <c r="GH673" s="29"/>
      <c r="GI673" s="29"/>
      <c r="GJ673" s="29"/>
      <c r="GK673" s="29"/>
      <c r="GL673" s="29"/>
      <c r="GM673" s="29"/>
      <c r="GN673" s="29"/>
      <c r="GO673" s="29"/>
      <c r="GP673" s="29"/>
      <c r="GQ673" s="29"/>
      <c r="GR673" s="29"/>
      <c r="GS673" s="29"/>
      <c r="GT673" s="29"/>
      <c r="GU673" s="29"/>
      <c r="GV673" s="29"/>
      <c r="GW673" s="29"/>
      <c r="GX673" s="29"/>
      <c r="GY673" s="29"/>
      <c r="GZ673" s="29"/>
      <c r="HA673" s="29"/>
      <c r="HB673" s="29"/>
      <c r="HC673" s="29"/>
      <c r="HD673" s="29"/>
      <c r="HE673" s="29"/>
      <c r="HF673" s="29"/>
      <c r="HG673" s="29"/>
      <c r="HH673" s="29"/>
      <c r="HI673" s="29"/>
      <c r="HJ673" s="29"/>
      <c r="HK673" s="29"/>
      <c r="HL673" s="29"/>
      <c r="HM673" s="29"/>
      <c r="HN673" s="29"/>
      <c r="HO673" s="29"/>
      <c r="HP673" s="29"/>
      <c r="HQ673" s="29"/>
      <c r="HR673" s="29"/>
      <c r="HS673" s="29"/>
      <c r="HT673" s="29"/>
      <c r="HU673" s="29"/>
      <c r="HV673" s="29"/>
      <c r="HW673" s="29"/>
      <c r="HX673" s="29"/>
      <c r="HY673" s="29"/>
      <c r="HZ673" s="29"/>
      <c r="IA673" s="29"/>
      <c r="IB673" s="29"/>
      <c r="IC673" s="29"/>
      <c r="ID673" s="29"/>
      <c r="IE673" s="29"/>
      <c r="IF673" s="29"/>
      <c r="IG673" s="29"/>
      <c r="IH673" s="29"/>
      <c r="II673" s="29"/>
      <c r="IJ673" s="29"/>
      <c r="IK673" s="29"/>
      <c r="IL673" s="29"/>
      <c r="IM673" s="29"/>
      <c r="IN673" s="29"/>
      <c r="IO673" s="29"/>
      <c r="IP673" s="29"/>
      <c r="IQ673" s="29"/>
      <c r="IR673" s="29"/>
      <c r="IS673" s="29"/>
      <c r="IT673" s="29"/>
      <c r="IU673" s="29"/>
      <c r="IV673" s="29"/>
      <c r="IW673" s="29"/>
      <c r="IX673" s="29"/>
      <c r="IY673" s="29"/>
      <c r="IZ673" s="29"/>
      <c r="JA673" s="29"/>
      <c r="JB673" s="29"/>
      <c r="JC673" s="29"/>
      <c r="JD673" s="29"/>
      <c r="JE673" s="29"/>
      <c r="JF673" s="29"/>
      <c r="JG673" s="29"/>
      <c r="JH673" s="29"/>
      <c r="JI673" s="29"/>
      <c r="JJ673" s="29"/>
      <c r="JK673" s="29"/>
      <c r="JL673" s="29"/>
      <c r="JM673" s="29"/>
      <c r="JN673" s="29"/>
      <c r="JO673" s="29"/>
      <c r="JP673" s="29"/>
      <c r="JQ673" s="29"/>
      <c r="JR673" s="29"/>
      <c r="JS673" s="29"/>
      <c r="JT673" s="29"/>
      <c r="JU673" s="29"/>
      <c r="JV673" s="29"/>
      <c r="JW673" s="29"/>
      <c r="JX673" s="29"/>
      <c r="JY673" s="29"/>
      <c r="JZ673" s="29"/>
      <c r="KA673" s="29"/>
      <c r="KB673" s="29"/>
      <c r="KC673" s="29"/>
      <c r="KD673" s="29"/>
      <c r="KE673" s="29"/>
      <c r="KF673" s="29"/>
      <c r="KG673" s="29"/>
      <c r="KH673" s="29"/>
      <c r="KI673" s="29"/>
      <c r="KJ673" s="29"/>
      <c r="KK673" s="29"/>
      <c r="KL673" s="29"/>
      <c r="KM673" s="29"/>
      <c r="KN673" s="29"/>
      <c r="KO673" s="29"/>
      <c r="KP673" s="29"/>
      <c r="KQ673" s="29"/>
      <c r="KR673" s="29"/>
      <c r="KS673" s="29"/>
      <c r="KT673" s="29"/>
      <c r="KU673" s="29"/>
      <c r="KV673" s="29"/>
      <c r="KW673" s="29"/>
      <c r="KX673" s="29"/>
      <c r="KY673" s="29"/>
      <c r="KZ673" s="29"/>
      <c r="LA673" s="29"/>
      <c r="LB673" s="29"/>
      <c r="LC673" s="29"/>
      <c r="LD673" s="29"/>
      <c r="LE673" s="29"/>
      <c r="LF673" s="29"/>
      <c r="LG673" s="29"/>
      <c r="LH673" s="29"/>
      <c r="LI673" s="29"/>
      <c r="LJ673" s="29"/>
      <c r="LK673" s="29"/>
      <c r="LL673" s="29"/>
      <c r="LM673" s="29"/>
      <c r="LN673" s="29"/>
      <c r="LO673" s="29"/>
      <c r="LP673" s="29"/>
      <c r="LQ673" s="29"/>
      <c r="LR673" s="29"/>
      <c r="LS673" s="29"/>
      <c r="LT673" s="29"/>
      <c r="LU673" s="29"/>
      <c r="LV673" s="29"/>
      <c r="LW673" s="29"/>
      <c r="LX673" s="29"/>
      <c r="LY673" s="29"/>
      <c r="LZ673" s="29"/>
      <c r="MA673" s="29"/>
      <c r="MB673" s="29"/>
      <c r="MC673" s="29"/>
      <c r="MD673" s="29"/>
      <c r="ME673" s="29"/>
      <c r="MF673" s="29"/>
      <c r="MG673" s="29"/>
      <c r="MH673" s="29"/>
      <c r="MI673" s="29"/>
      <c r="MJ673" s="29"/>
      <c r="MK673" s="29"/>
      <c r="ML673" s="29"/>
      <c r="MM673" s="29"/>
      <c r="MN673" s="29"/>
      <c r="MO673" s="29"/>
      <c r="MP673" s="29"/>
      <c r="MQ673" s="29"/>
      <c r="MR673" s="29"/>
      <c r="MS673" s="29"/>
      <c r="MT673" s="29"/>
      <c r="MU673" s="29"/>
      <c r="MV673" s="29"/>
      <c r="MW673" s="29"/>
      <c r="MX673" s="29"/>
      <c r="MY673" s="29"/>
      <c r="MZ673" s="29"/>
      <c r="NA673" s="29"/>
      <c r="NB673" s="29"/>
      <c r="NC673" s="29"/>
      <c r="ND673" s="29"/>
      <c r="NE673" s="29"/>
    </row>
    <row r="674" spans="1:369" ht="16.5" customHeight="1">
      <c r="A674" s="104" t="s">
        <v>3230</v>
      </c>
      <c r="B674" s="104"/>
      <c r="C674" s="201"/>
      <c r="D674" s="104"/>
      <c r="E674" s="42" t="s">
        <v>828</v>
      </c>
      <c r="F674" s="42" t="s">
        <v>480</v>
      </c>
      <c r="G674" s="42" t="s">
        <v>3307</v>
      </c>
      <c r="H674" s="15">
        <v>2015</v>
      </c>
      <c r="I674" s="15">
        <v>1</v>
      </c>
      <c r="J674" s="15" t="s">
        <v>414</v>
      </c>
      <c r="K674" s="15" t="s">
        <v>414</v>
      </c>
      <c r="L674" s="44" t="s">
        <v>3280</v>
      </c>
      <c r="M674" s="16"/>
      <c r="N674" s="16" t="s">
        <v>43</v>
      </c>
      <c r="O674" s="17">
        <v>15</v>
      </c>
      <c r="P674" s="17" t="s">
        <v>414</v>
      </c>
      <c r="Q674" s="17" t="s">
        <v>414</v>
      </c>
      <c r="R674" s="18" t="s">
        <v>33</v>
      </c>
      <c r="S674" s="19">
        <v>60</v>
      </c>
      <c r="T674" s="19">
        <v>110</v>
      </c>
      <c r="U674" s="19">
        <v>9.0909090909090912E-2</v>
      </c>
      <c r="V674" s="19">
        <v>0</v>
      </c>
      <c r="W674" s="20">
        <v>0.01</v>
      </c>
      <c r="X674" s="21">
        <v>0.15</v>
      </c>
      <c r="Y674" s="22" t="s">
        <v>33</v>
      </c>
      <c r="Z674" s="23" t="s">
        <v>62</v>
      </c>
      <c r="AA674" s="24" t="s">
        <v>67</v>
      </c>
      <c r="AB674" s="14" t="s">
        <v>67</v>
      </c>
      <c r="AC674" s="14" t="s">
        <v>67</v>
      </c>
      <c r="AD674" s="25"/>
      <c r="AE674" s="26"/>
      <c r="AF674" s="27"/>
      <c r="AG674" s="88"/>
      <c r="AH674" s="88"/>
      <c r="AI674" s="88"/>
      <c r="AJ674" s="88"/>
      <c r="AK674" s="88"/>
      <c r="AL674" s="88"/>
      <c r="AM674" s="88"/>
      <c r="AN674" s="88"/>
      <c r="AO674" s="88"/>
      <c r="AP674" s="29"/>
      <c r="AQ674" s="29"/>
      <c r="AR674" s="29"/>
      <c r="AS674" s="29"/>
      <c r="AT674" s="29"/>
      <c r="AU674" s="29"/>
      <c r="AV674" s="29"/>
      <c r="AW674" s="29"/>
      <c r="AX674" s="29"/>
      <c r="AY674" s="29"/>
      <c r="AZ674" s="29"/>
      <c r="BA674" s="29"/>
      <c r="BB674" s="29"/>
      <c r="BC674" s="29"/>
      <c r="BD674" s="29"/>
      <c r="BE674" s="29"/>
      <c r="BF674" s="29"/>
      <c r="BG674" s="29"/>
      <c r="BH674" s="29"/>
      <c r="BI674" s="29"/>
      <c r="BJ674" s="29"/>
      <c r="BK674" s="29"/>
      <c r="BL674" s="29"/>
      <c r="BM674" s="29"/>
      <c r="BN674" s="29"/>
      <c r="BO674" s="29"/>
      <c r="BP674" s="29"/>
      <c r="BQ674" s="29"/>
      <c r="BR674" s="29"/>
      <c r="BS674" s="29"/>
      <c r="BT674" s="29"/>
      <c r="BU674" s="29"/>
      <c r="BV674" s="29"/>
      <c r="BW674" s="29"/>
      <c r="BX674" s="29"/>
      <c r="BY674" s="29"/>
      <c r="BZ674" s="29"/>
      <c r="CA674" s="29"/>
      <c r="CB674" s="29"/>
      <c r="CC674" s="29"/>
      <c r="CD674" s="29"/>
      <c r="CE674" s="29"/>
      <c r="CF674" s="29"/>
      <c r="CG674" s="29"/>
      <c r="CH674" s="29"/>
      <c r="CI674" s="29"/>
      <c r="CJ674" s="29"/>
      <c r="CK674" s="29"/>
      <c r="CL674" s="29"/>
      <c r="CM674" s="29"/>
      <c r="CN674" s="29"/>
      <c r="CO674" s="29"/>
      <c r="CP674" s="29"/>
      <c r="CQ674" s="29"/>
      <c r="CR674" s="29"/>
      <c r="CS674" s="29"/>
      <c r="CT674" s="29"/>
      <c r="CU674" s="29"/>
      <c r="CV674" s="29"/>
      <c r="CW674" s="29"/>
      <c r="CX674" s="29"/>
      <c r="CY674" s="29"/>
      <c r="CZ674" s="29"/>
      <c r="DA674" s="29"/>
      <c r="DB674" s="29"/>
      <c r="DC674" s="29"/>
      <c r="DD674" s="29"/>
      <c r="DE674" s="29"/>
      <c r="DF674" s="29"/>
      <c r="DG674" s="29"/>
      <c r="DH674" s="29"/>
      <c r="DI674" s="29"/>
      <c r="DJ674" s="29"/>
      <c r="DK674" s="29"/>
      <c r="DL674" s="29"/>
      <c r="DM674" s="29"/>
      <c r="DN674" s="29"/>
      <c r="DO674" s="29"/>
      <c r="DP674" s="29"/>
      <c r="DQ674" s="29"/>
      <c r="DR674" s="29"/>
      <c r="DS674" s="29"/>
      <c r="DT674" s="29"/>
      <c r="DU674" s="29"/>
      <c r="DV674" s="29"/>
      <c r="DW674" s="29"/>
      <c r="DX674" s="29"/>
      <c r="DY674" s="29"/>
      <c r="DZ674" s="29"/>
      <c r="EA674" s="29"/>
      <c r="EB674" s="29"/>
      <c r="EC674" s="29"/>
      <c r="ED674" s="29"/>
      <c r="EE674" s="29"/>
      <c r="EF674" s="29"/>
      <c r="EG674" s="29"/>
      <c r="EH674" s="29"/>
      <c r="EI674" s="29"/>
      <c r="EJ674" s="29"/>
      <c r="EK674" s="29"/>
      <c r="EL674" s="29"/>
      <c r="EM674" s="29"/>
      <c r="EN674" s="29"/>
      <c r="EO674" s="29"/>
      <c r="EP674" s="29"/>
      <c r="EQ674" s="29"/>
      <c r="ER674" s="29"/>
      <c r="ES674" s="29"/>
      <c r="ET674" s="29"/>
      <c r="EU674" s="29"/>
      <c r="EV674" s="29"/>
      <c r="EW674" s="29"/>
      <c r="EX674" s="29"/>
      <c r="EY674" s="29"/>
      <c r="EZ674" s="29"/>
      <c r="FA674" s="29"/>
      <c r="FB674" s="29"/>
      <c r="FC674" s="29"/>
      <c r="FD674" s="29"/>
      <c r="FE674" s="29"/>
      <c r="FF674" s="29"/>
      <c r="FG674" s="29"/>
      <c r="FH674" s="29"/>
      <c r="FI674" s="29"/>
      <c r="FJ674" s="29"/>
      <c r="FK674" s="29"/>
      <c r="FL674" s="29"/>
      <c r="FM674" s="29"/>
      <c r="FN674" s="29"/>
      <c r="FO674" s="29"/>
      <c r="FP674" s="29"/>
      <c r="FQ674" s="29"/>
      <c r="FR674" s="29"/>
      <c r="FS674" s="29"/>
      <c r="FT674" s="29"/>
      <c r="FU674" s="29"/>
      <c r="FV674" s="29"/>
      <c r="FW674" s="29"/>
      <c r="FX674" s="29"/>
      <c r="FY674" s="29"/>
      <c r="FZ674" s="29"/>
      <c r="GA674" s="29"/>
      <c r="GB674" s="29"/>
      <c r="GC674" s="29"/>
      <c r="GD674" s="29"/>
      <c r="GE674" s="29"/>
      <c r="GF674" s="29"/>
      <c r="GG674" s="29"/>
      <c r="GH674" s="29"/>
      <c r="GI674" s="29"/>
      <c r="GJ674" s="29"/>
      <c r="GK674" s="29"/>
      <c r="GL674" s="29"/>
      <c r="GM674" s="29"/>
      <c r="GN674" s="29"/>
      <c r="GO674" s="29"/>
      <c r="GP674" s="29"/>
      <c r="GQ674" s="29"/>
      <c r="GR674" s="29"/>
      <c r="GS674" s="29"/>
      <c r="GT674" s="29"/>
      <c r="GU674" s="29"/>
      <c r="GV674" s="29"/>
      <c r="GW674" s="29"/>
      <c r="GX674" s="29"/>
      <c r="GY674" s="29"/>
      <c r="GZ674" s="29"/>
      <c r="HA674" s="29"/>
      <c r="HB674" s="29"/>
      <c r="HC674" s="29"/>
      <c r="HD674" s="29"/>
      <c r="HE674" s="29"/>
      <c r="HF674" s="29"/>
      <c r="HG674" s="29"/>
      <c r="HH674" s="29"/>
      <c r="HI674" s="29"/>
      <c r="HJ674" s="29"/>
      <c r="HK674" s="29"/>
      <c r="HL674" s="29"/>
      <c r="HM674" s="29"/>
      <c r="HN674" s="29"/>
      <c r="HO674" s="29"/>
      <c r="HP674" s="29"/>
      <c r="HQ674" s="29"/>
      <c r="HR674" s="29"/>
      <c r="HS674" s="29"/>
      <c r="HT674" s="29"/>
      <c r="HU674" s="29"/>
      <c r="HV674" s="29"/>
      <c r="HW674" s="29"/>
      <c r="HX674" s="29"/>
      <c r="HY674" s="29"/>
      <c r="HZ674" s="29"/>
      <c r="IA674" s="29"/>
      <c r="IB674" s="29"/>
      <c r="IC674" s="29"/>
      <c r="ID674" s="29"/>
      <c r="IE674" s="29"/>
      <c r="IF674" s="29"/>
      <c r="IG674" s="29"/>
      <c r="IH674" s="29"/>
      <c r="II674" s="29"/>
      <c r="IJ674" s="29"/>
      <c r="IK674" s="29"/>
      <c r="IL674" s="29"/>
      <c r="IM674" s="29"/>
      <c r="IN674" s="29"/>
      <c r="IO674" s="29"/>
      <c r="IP674" s="29"/>
      <c r="IQ674" s="29"/>
      <c r="IR674" s="29"/>
      <c r="IS674" s="29"/>
      <c r="IT674" s="29"/>
      <c r="IU674" s="29"/>
      <c r="IV674" s="29"/>
      <c r="IW674" s="29"/>
      <c r="IX674" s="29"/>
      <c r="IY674" s="29"/>
      <c r="IZ674" s="29"/>
      <c r="JA674" s="29"/>
      <c r="JB674" s="29"/>
      <c r="JC674" s="29"/>
      <c r="JD674" s="29"/>
      <c r="JE674" s="29"/>
      <c r="JF674" s="29"/>
      <c r="JG674" s="29"/>
      <c r="JH674" s="29"/>
      <c r="JI674" s="29"/>
      <c r="JJ674" s="29"/>
      <c r="JK674" s="29"/>
      <c r="JL674" s="29"/>
      <c r="JM674" s="29"/>
      <c r="JN674" s="29"/>
      <c r="JO674" s="29"/>
      <c r="JP674" s="29"/>
      <c r="JQ674" s="29"/>
      <c r="JR674" s="29"/>
      <c r="JS674" s="29"/>
      <c r="JT674" s="29"/>
      <c r="JU674" s="29"/>
      <c r="JV674" s="29"/>
      <c r="JW674" s="29"/>
      <c r="JX674" s="29"/>
      <c r="JY674" s="29"/>
      <c r="JZ674" s="29"/>
      <c r="KA674" s="29"/>
      <c r="KB674" s="29"/>
      <c r="KC674" s="29"/>
      <c r="KD674" s="29"/>
      <c r="KE674" s="29"/>
      <c r="KF674" s="29"/>
      <c r="KG674" s="29"/>
      <c r="KH674" s="29"/>
      <c r="KI674" s="29"/>
      <c r="KJ674" s="29"/>
      <c r="KK674" s="29"/>
      <c r="KL674" s="29"/>
      <c r="KM674" s="29"/>
      <c r="KN674" s="29"/>
      <c r="KO674" s="29"/>
      <c r="KP674" s="29"/>
      <c r="KQ674" s="29"/>
      <c r="KR674" s="29"/>
      <c r="KS674" s="29"/>
      <c r="KT674" s="29"/>
      <c r="KU674" s="29"/>
      <c r="KV674" s="29"/>
      <c r="KW674" s="29"/>
      <c r="KX674" s="29"/>
      <c r="KY674" s="29"/>
      <c r="KZ674" s="29"/>
      <c r="LA674" s="29"/>
      <c r="LB674" s="29"/>
      <c r="LC674" s="29"/>
      <c r="LD674" s="29"/>
      <c r="LE674" s="29"/>
      <c r="LF674" s="29"/>
      <c r="LG674" s="29"/>
      <c r="LH674" s="29"/>
      <c r="LI674" s="29"/>
      <c r="LJ674" s="29"/>
      <c r="LK674" s="29"/>
      <c r="LL674" s="29"/>
      <c r="LM674" s="29"/>
      <c r="LN674" s="29"/>
      <c r="LO674" s="29"/>
      <c r="LP674" s="29"/>
      <c r="LQ674" s="29"/>
      <c r="LR674" s="29"/>
      <c r="LS674" s="29"/>
      <c r="LT674" s="29"/>
      <c r="LU674" s="29"/>
      <c r="LV674" s="29"/>
      <c r="LW674" s="29"/>
      <c r="LX674" s="29"/>
      <c r="LY674" s="29"/>
      <c r="LZ674" s="29"/>
      <c r="MA674" s="29"/>
      <c r="MB674" s="29"/>
      <c r="MC674" s="29"/>
      <c r="MD674" s="29"/>
      <c r="ME674" s="29"/>
      <c r="MF674" s="29"/>
      <c r="MG674" s="29"/>
      <c r="MH674" s="29"/>
      <c r="MI674" s="29"/>
      <c r="MJ674" s="29"/>
      <c r="MK674" s="29"/>
      <c r="ML674" s="29"/>
      <c r="MM674" s="29"/>
      <c r="MN674" s="29"/>
      <c r="MO674" s="29"/>
      <c r="MP674" s="29"/>
      <c r="MQ674" s="29"/>
      <c r="MR674" s="29"/>
      <c r="MS674" s="29"/>
      <c r="MT674" s="29"/>
      <c r="MU674" s="29"/>
      <c r="MV674" s="29"/>
      <c r="MW674" s="29"/>
      <c r="MX674" s="29"/>
      <c r="MY674" s="29"/>
      <c r="MZ674" s="29"/>
      <c r="NA674" s="29"/>
      <c r="NB674" s="29"/>
      <c r="NC674" s="29"/>
      <c r="ND674" s="29"/>
      <c r="NE674" s="29"/>
    </row>
    <row r="675" spans="1:369" ht="16.5" customHeight="1">
      <c r="A675" s="104" t="s">
        <v>3230</v>
      </c>
      <c r="B675" s="104"/>
      <c r="C675" s="201"/>
      <c r="D675" s="104"/>
      <c r="E675" s="42" t="s">
        <v>6535</v>
      </c>
      <c r="F675" s="42" t="s">
        <v>3678</v>
      </c>
      <c r="G675" s="42" t="s">
        <v>6536</v>
      </c>
      <c r="H675" s="42">
        <v>2023</v>
      </c>
      <c r="I675" s="42">
        <v>1</v>
      </c>
      <c r="J675" s="42">
        <v>0</v>
      </c>
      <c r="K675" s="42">
        <v>0</v>
      </c>
      <c r="L675" s="108" t="s">
        <v>3319</v>
      </c>
      <c r="M675" s="36"/>
      <c r="N675" s="106" t="s">
        <v>59</v>
      </c>
      <c r="O675" s="107">
        <v>10</v>
      </c>
      <c r="P675" s="17" t="s">
        <v>414</v>
      </c>
      <c r="Q675" s="17" t="s">
        <v>414</v>
      </c>
      <c r="R675" s="18" t="s">
        <v>33</v>
      </c>
      <c r="S675" s="19">
        <v>60</v>
      </c>
      <c r="T675" s="19">
        <v>110</v>
      </c>
      <c r="U675" s="19">
        <v>0</v>
      </c>
      <c r="V675" s="19">
        <v>0</v>
      </c>
      <c r="W675" s="20">
        <v>1.4999999999999999E-2</v>
      </c>
      <c r="X675" s="21">
        <v>0.15</v>
      </c>
      <c r="Y675" s="22" t="s">
        <v>33</v>
      </c>
      <c r="Z675" s="23" t="s">
        <v>62</v>
      </c>
      <c r="AA675" s="24" t="s">
        <v>67</v>
      </c>
      <c r="AB675" s="14" t="s">
        <v>67</v>
      </c>
      <c r="AC675" s="14" t="s">
        <v>67</v>
      </c>
      <c r="AD675" s="25"/>
      <c r="AE675" s="26"/>
      <c r="AF675" s="27"/>
      <c r="AP675" s="29"/>
      <c r="AQ675" s="29"/>
      <c r="AR675" s="29"/>
      <c r="AS675" s="29"/>
      <c r="AT675" s="29"/>
      <c r="AU675" s="29"/>
      <c r="AV675" s="29"/>
      <c r="AW675" s="29"/>
      <c r="AX675" s="29"/>
      <c r="AY675" s="29"/>
      <c r="AZ675" s="29"/>
      <c r="BA675" s="29"/>
      <c r="BB675" s="29"/>
      <c r="BC675" s="29"/>
      <c r="BD675" s="29"/>
      <c r="BE675" s="29"/>
      <c r="BF675" s="29"/>
      <c r="BG675" s="29"/>
      <c r="BH675" s="29"/>
      <c r="BI675" s="29"/>
      <c r="BJ675" s="29"/>
      <c r="BK675" s="29"/>
      <c r="BL675" s="29"/>
      <c r="BM675" s="29"/>
      <c r="BN675" s="29"/>
      <c r="BO675" s="29"/>
      <c r="BP675" s="29"/>
      <c r="BQ675" s="29"/>
      <c r="BR675" s="29"/>
      <c r="BS675" s="29"/>
      <c r="BT675" s="29"/>
      <c r="BU675" s="29"/>
      <c r="BV675" s="29"/>
      <c r="BW675" s="29"/>
      <c r="BX675" s="29"/>
      <c r="BY675" s="29"/>
      <c r="BZ675" s="29"/>
      <c r="CA675" s="29"/>
      <c r="CB675" s="29"/>
      <c r="CC675" s="29"/>
      <c r="CD675" s="29"/>
      <c r="CE675" s="29"/>
      <c r="CF675" s="29"/>
      <c r="CG675" s="29"/>
      <c r="CH675" s="29"/>
      <c r="CI675" s="29"/>
      <c r="CJ675" s="29"/>
      <c r="CK675" s="29"/>
      <c r="CL675" s="29"/>
      <c r="CM675" s="29"/>
      <c r="CN675" s="29"/>
      <c r="CO675" s="29"/>
      <c r="CP675" s="29"/>
      <c r="CQ675" s="29"/>
      <c r="CR675" s="29"/>
      <c r="CS675" s="29"/>
      <c r="CT675" s="29"/>
      <c r="CU675" s="29"/>
      <c r="CV675" s="29"/>
      <c r="CW675" s="29"/>
      <c r="CX675" s="29"/>
      <c r="CY675" s="29"/>
      <c r="CZ675" s="29"/>
      <c r="DA675" s="29"/>
      <c r="DB675" s="29"/>
      <c r="DC675" s="29"/>
      <c r="DD675" s="29"/>
      <c r="DE675" s="29"/>
      <c r="DF675" s="29"/>
      <c r="DG675" s="29"/>
      <c r="DH675" s="29"/>
      <c r="DI675" s="29"/>
      <c r="DJ675" s="29"/>
      <c r="DK675" s="29"/>
      <c r="DL675" s="29"/>
      <c r="DM675" s="29"/>
      <c r="DN675" s="29"/>
      <c r="DO675" s="29"/>
      <c r="DP675" s="29"/>
      <c r="DQ675" s="29"/>
      <c r="DR675" s="29"/>
      <c r="DS675" s="29"/>
      <c r="DT675" s="29"/>
      <c r="DU675" s="29"/>
      <c r="DV675" s="29"/>
      <c r="DW675" s="29"/>
      <c r="DX675" s="29"/>
      <c r="DY675" s="29"/>
      <c r="DZ675" s="29"/>
      <c r="EA675" s="29"/>
      <c r="EB675" s="29"/>
      <c r="EC675" s="29"/>
      <c r="ED675" s="29"/>
      <c r="EE675" s="29"/>
      <c r="EF675" s="29"/>
      <c r="EG675" s="29"/>
      <c r="EH675" s="29"/>
      <c r="EI675" s="29"/>
      <c r="EJ675" s="29"/>
      <c r="EK675" s="29"/>
      <c r="EL675" s="29"/>
      <c r="EM675" s="29"/>
      <c r="EN675" s="29"/>
      <c r="EO675" s="29"/>
      <c r="EP675" s="29"/>
      <c r="EQ675" s="29"/>
      <c r="ER675" s="29"/>
      <c r="ES675" s="29"/>
      <c r="ET675" s="29"/>
      <c r="EU675" s="29"/>
      <c r="EV675" s="29"/>
      <c r="EW675" s="29"/>
      <c r="EX675" s="29"/>
      <c r="EY675" s="29"/>
      <c r="EZ675" s="29"/>
      <c r="FA675" s="29"/>
      <c r="FB675" s="29"/>
      <c r="FC675" s="29"/>
      <c r="FD675" s="29"/>
      <c r="FE675" s="29"/>
      <c r="FF675" s="29"/>
      <c r="FG675" s="29"/>
      <c r="FH675" s="29"/>
      <c r="FI675" s="29"/>
      <c r="FJ675" s="29"/>
      <c r="FK675" s="29"/>
      <c r="FL675" s="29"/>
      <c r="FM675" s="29"/>
      <c r="FN675" s="29"/>
      <c r="FO675" s="29"/>
      <c r="FP675" s="29"/>
      <c r="FQ675" s="29"/>
      <c r="FR675" s="29"/>
      <c r="FS675" s="29"/>
      <c r="FT675" s="29"/>
      <c r="FU675" s="29"/>
      <c r="FV675" s="29"/>
      <c r="FW675" s="29"/>
      <c r="FX675" s="29"/>
      <c r="FY675" s="29"/>
      <c r="FZ675" s="29"/>
      <c r="GA675" s="29"/>
      <c r="GB675" s="29"/>
      <c r="GC675" s="29"/>
      <c r="GD675" s="29"/>
      <c r="GE675" s="29"/>
      <c r="GF675" s="29"/>
      <c r="GG675" s="29"/>
      <c r="GH675" s="29"/>
      <c r="GI675" s="29"/>
      <c r="GJ675" s="29"/>
      <c r="GK675" s="29"/>
      <c r="GL675" s="29"/>
      <c r="GM675" s="29"/>
      <c r="GN675" s="29"/>
      <c r="GO675" s="29"/>
      <c r="GP675" s="29"/>
      <c r="GQ675" s="29"/>
      <c r="GR675" s="29"/>
      <c r="GS675" s="29"/>
      <c r="GT675" s="29"/>
      <c r="GU675" s="29"/>
      <c r="GV675" s="29"/>
      <c r="GW675" s="29"/>
      <c r="GX675" s="29"/>
      <c r="GY675" s="29"/>
      <c r="GZ675" s="29"/>
      <c r="HA675" s="29"/>
      <c r="HB675" s="29"/>
      <c r="HC675" s="29"/>
      <c r="HD675" s="29"/>
      <c r="HE675" s="29"/>
      <c r="HF675" s="29"/>
      <c r="HG675" s="29"/>
      <c r="HH675" s="29"/>
      <c r="HI675" s="29"/>
      <c r="HJ675" s="29"/>
      <c r="HK675" s="29"/>
      <c r="HL675" s="29"/>
      <c r="HM675" s="29"/>
      <c r="HN675" s="29"/>
      <c r="HO675" s="29"/>
      <c r="HP675" s="29"/>
      <c r="HQ675" s="29"/>
      <c r="HR675" s="29"/>
      <c r="HS675" s="29"/>
      <c r="HT675" s="29"/>
      <c r="HU675" s="29"/>
      <c r="HV675" s="29"/>
      <c r="HW675" s="29"/>
      <c r="HX675" s="29"/>
      <c r="HY675" s="29"/>
      <c r="HZ675" s="29"/>
      <c r="IA675" s="29"/>
      <c r="IB675" s="29"/>
      <c r="IC675" s="29"/>
      <c r="ID675" s="29"/>
      <c r="IE675" s="29"/>
      <c r="IF675" s="29"/>
      <c r="IG675" s="29"/>
      <c r="IH675" s="29"/>
      <c r="II675" s="29"/>
      <c r="IJ675" s="29"/>
      <c r="IK675" s="29"/>
      <c r="IL675" s="29"/>
      <c r="IM675" s="29"/>
      <c r="IN675" s="29"/>
      <c r="IO675" s="29"/>
      <c r="IP675" s="29"/>
      <c r="IQ675" s="29"/>
      <c r="IR675" s="29"/>
      <c r="IS675" s="29"/>
      <c r="IT675" s="29"/>
      <c r="IU675" s="29"/>
      <c r="IV675" s="29"/>
      <c r="IW675" s="29"/>
      <c r="IX675" s="29"/>
      <c r="IY675" s="29"/>
      <c r="IZ675" s="29"/>
      <c r="JA675" s="29"/>
      <c r="JB675" s="29"/>
      <c r="JC675" s="29"/>
      <c r="JD675" s="29"/>
      <c r="JE675" s="29"/>
      <c r="JF675" s="29"/>
      <c r="JG675" s="29"/>
      <c r="JH675" s="29"/>
      <c r="JI675" s="29"/>
      <c r="JJ675" s="29"/>
      <c r="JK675" s="29"/>
      <c r="JL675" s="29"/>
      <c r="JM675" s="29"/>
      <c r="JN675" s="29"/>
      <c r="JO675" s="29"/>
      <c r="JP675" s="29"/>
      <c r="JQ675" s="29"/>
      <c r="JR675" s="29"/>
      <c r="JS675" s="29"/>
      <c r="JT675" s="29"/>
      <c r="JU675" s="29"/>
      <c r="JV675" s="29"/>
      <c r="JW675" s="29"/>
      <c r="JX675" s="29"/>
      <c r="JY675" s="29"/>
      <c r="JZ675" s="29"/>
      <c r="KA675" s="29"/>
      <c r="KB675" s="29"/>
      <c r="KC675" s="29"/>
      <c r="KD675" s="29"/>
      <c r="KE675" s="29"/>
      <c r="KF675" s="29"/>
      <c r="KG675" s="29"/>
      <c r="KH675" s="29"/>
      <c r="KI675" s="29"/>
      <c r="KJ675" s="29"/>
      <c r="KK675" s="29"/>
      <c r="KL675" s="29"/>
      <c r="KM675" s="29"/>
      <c r="KN675" s="29"/>
      <c r="KO675" s="29"/>
      <c r="KP675" s="29"/>
      <c r="KQ675" s="29"/>
      <c r="KR675" s="29"/>
      <c r="KS675" s="29"/>
      <c r="KT675" s="29"/>
      <c r="KU675" s="29"/>
      <c r="KV675" s="29"/>
      <c r="KW675" s="29"/>
      <c r="KX675" s="29"/>
      <c r="KY675" s="29"/>
      <c r="KZ675" s="29"/>
      <c r="LA675" s="29"/>
      <c r="LB675" s="29"/>
      <c r="LC675" s="29"/>
      <c r="LD675" s="29"/>
      <c r="LE675" s="29"/>
      <c r="LF675" s="29"/>
      <c r="LG675" s="29"/>
      <c r="LH675" s="29"/>
      <c r="LI675" s="29"/>
      <c r="LJ675" s="29"/>
      <c r="LK675" s="29"/>
      <c r="LL675" s="29"/>
      <c r="LM675" s="29"/>
      <c r="LN675" s="29"/>
      <c r="LO675" s="29"/>
      <c r="LP675" s="29"/>
      <c r="LQ675" s="29"/>
      <c r="LR675" s="29"/>
      <c r="LS675" s="29"/>
      <c r="LT675" s="29"/>
      <c r="LU675" s="29"/>
      <c r="LV675" s="29"/>
      <c r="LW675" s="29"/>
      <c r="LX675" s="29"/>
      <c r="LY675" s="29"/>
      <c r="LZ675" s="29"/>
      <c r="MA675" s="29"/>
      <c r="MB675" s="29"/>
      <c r="MC675" s="29"/>
      <c r="MD675" s="29"/>
      <c r="ME675" s="29"/>
      <c r="MF675" s="29"/>
      <c r="MG675" s="29"/>
      <c r="MH675" s="29"/>
      <c r="MI675" s="29"/>
      <c r="MJ675" s="29"/>
      <c r="MK675" s="29"/>
      <c r="ML675" s="29"/>
      <c r="MM675" s="29"/>
      <c r="MN675" s="29"/>
      <c r="MO675" s="29"/>
      <c r="MP675" s="29"/>
      <c r="MQ675" s="29"/>
      <c r="MR675" s="29"/>
      <c r="MS675" s="29"/>
      <c r="MT675" s="29"/>
      <c r="MU675" s="29"/>
      <c r="MV675" s="29"/>
      <c r="MW675" s="29"/>
      <c r="MX675" s="29"/>
      <c r="MY675" s="29"/>
      <c r="MZ675" s="29"/>
      <c r="NA675" s="29"/>
      <c r="NB675" s="29"/>
      <c r="NC675" s="29"/>
      <c r="ND675" s="29"/>
      <c r="NE675" s="29"/>
    </row>
    <row r="676" spans="1:369" ht="16.5" customHeight="1">
      <c r="A676" s="104" t="s">
        <v>3230</v>
      </c>
      <c r="B676" s="104"/>
      <c r="C676" s="201"/>
      <c r="D676" s="104"/>
      <c r="E676" s="42" t="s">
        <v>3269</v>
      </c>
      <c r="F676" s="42" t="s">
        <v>3270</v>
      </c>
      <c r="G676" s="42" t="s">
        <v>3271</v>
      </c>
      <c r="H676" s="15">
        <v>2022</v>
      </c>
      <c r="I676" s="15">
        <v>1</v>
      </c>
      <c r="J676" s="15" t="s">
        <v>414</v>
      </c>
      <c r="K676" s="15" t="s">
        <v>414</v>
      </c>
      <c r="L676" s="44" t="s">
        <v>6515</v>
      </c>
      <c r="M676" s="16"/>
      <c r="N676" s="16" t="s">
        <v>43</v>
      </c>
      <c r="O676" s="17">
        <v>5</v>
      </c>
      <c r="P676" s="17" t="s">
        <v>414</v>
      </c>
      <c r="Q676" s="17" t="s">
        <v>414</v>
      </c>
      <c r="R676" s="18" t="s">
        <v>33</v>
      </c>
      <c r="S676" s="19">
        <v>50</v>
      </c>
      <c r="T676" s="19">
        <v>110</v>
      </c>
      <c r="U676" s="19">
        <v>0.57999999999999996</v>
      </c>
      <c r="V676" s="19">
        <v>0</v>
      </c>
      <c r="W676" s="105">
        <v>5.8000000000000003E-2</v>
      </c>
      <c r="X676" s="21">
        <v>0.29000000000000004</v>
      </c>
      <c r="Y676" s="22" t="s">
        <v>33</v>
      </c>
      <c r="Z676" s="23" t="s">
        <v>62</v>
      </c>
      <c r="AA676" s="24" t="s">
        <v>67</v>
      </c>
      <c r="AB676" s="14" t="s">
        <v>67</v>
      </c>
      <c r="AC676" s="14" t="s">
        <v>67</v>
      </c>
      <c r="AD676" s="25"/>
      <c r="AE676" s="26"/>
      <c r="AF676" s="27"/>
      <c r="AG676" s="88"/>
      <c r="AH676" s="88"/>
      <c r="AI676" s="88"/>
      <c r="AJ676" s="88"/>
      <c r="AK676" s="88"/>
      <c r="AL676" s="88"/>
      <c r="AM676" s="88"/>
      <c r="AN676" s="88"/>
      <c r="AO676" s="88"/>
      <c r="AP676" s="29"/>
      <c r="AQ676" s="29"/>
      <c r="AR676" s="29"/>
      <c r="AS676" s="29"/>
      <c r="AT676" s="29"/>
      <c r="AU676" s="29"/>
      <c r="AV676" s="29"/>
      <c r="AW676" s="29"/>
      <c r="AX676" s="29"/>
      <c r="AY676" s="29"/>
      <c r="AZ676" s="29"/>
      <c r="BA676" s="29"/>
      <c r="BB676" s="29"/>
      <c r="BC676" s="29"/>
      <c r="BD676" s="29"/>
      <c r="BE676" s="29"/>
      <c r="BF676" s="29"/>
      <c r="BG676" s="29"/>
      <c r="BH676" s="29"/>
      <c r="BI676" s="29"/>
      <c r="BJ676" s="29"/>
      <c r="BK676" s="29"/>
      <c r="BL676" s="29"/>
      <c r="BM676" s="29"/>
      <c r="BN676" s="29"/>
      <c r="BO676" s="29"/>
      <c r="BP676" s="29"/>
      <c r="BQ676" s="29"/>
      <c r="BR676" s="29"/>
      <c r="BS676" s="29"/>
      <c r="BT676" s="29"/>
      <c r="BU676" s="29"/>
      <c r="BV676" s="29"/>
      <c r="BW676" s="29"/>
      <c r="BX676" s="29"/>
      <c r="BY676" s="29"/>
      <c r="BZ676" s="29"/>
      <c r="CA676" s="29"/>
      <c r="CB676" s="29"/>
      <c r="CC676" s="29"/>
      <c r="CD676" s="29"/>
      <c r="CE676" s="29"/>
      <c r="CF676" s="29"/>
      <c r="CG676" s="29"/>
      <c r="CH676" s="29"/>
      <c r="CI676" s="29"/>
      <c r="CJ676" s="29"/>
      <c r="CK676" s="29"/>
      <c r="CL676" s="29"/>
      <c r="CM676" s="29"/>
      <c r="CN676" s="29"/>
      <c r="CO676" s="29"/>
      <c r="CP676" s="29"/>
      <c r="CQ676" s="29"/>
      <c r="CR676" s="29"/>
      <c r="CS676" s="29"/>
      <c r="CT676" s="29"/>
      <c r="CU676" s="29"/>
      <c r="CV676" s="29"/>
      <c r="CW676" s="29"/>
      <c r="CX676" s="29"/>
      <c r="CY676" s="29"/>
      <c r="CZ676" s="29"/>
      <c r="DA676" s="29"/>
      <c r="DB676" s="29"/>
      <c r="DC676" s="29"/>
      <c r="DD676" s="29"/>
      <c r="DE676" s="29"/>
      <c r="DF676" s="29"/>
      <c r="DG676" s="29"/>
      <c r="DH676" s="29"/>
      <c r="DI676" s="29"/>
      <c r="DJ676" s="29"/>
      <c r="DK676" s="29"/>
      <c r="DL676" s="29"/>
      <c r="DM676" s="29"/>
      <c r="DN676" s="29"/>
      <c r="DO676" s="29"/>
      <c r="DP676" s="29"/>
      <c r="DQ676" s="29"/>
      <c r="DR676" s="29"/>
      <c r="DS676" s="29"/>
      <c r="DT676" s="29"/>
      <c r="DU676" s="29"/>
      <c r="DV676" s="29"/>
      <c r="DW676" s="29"/>
      <c r="DX676" s="29"/>
      <c r="DY676" s="29"/>
      <c r="DZ676" s="29"/>
      <c r="EA676" s="29"/>
      <c r="EB676" s="29"/>
      <c r="EC676" s="29"/>
      <c r="ED676" s="29"/>
      <c r="EE676" s="29"/>
      <c r="EF676" s="29"/>
      <c r="EG676" s="29"/>
      <c r="EH676" s="29"/>
      <c r="EI676" s="29"/>
      <c r="EJ676" s="29"/>
      <c r="EK676" s="29"/>
      <c r="EL676" s="29"/>
      <c r="EM676" s="29"/>
      <c r="EN676" s="29"/>
      <c r="EO676" s="29"/>
      <c r="EP676" s="29"/>
      <c r="EQ676" s="29"/>
      <c r="ER676" s="29"/>
      <c r="ES676" s="29"/>
      <c r="ET676" s="29"/>
      <c r="EU676" s="29"/>
      <c r="EV676" s="29"/>
      <c r="EW676" s="29"/>
      <c r="EX676" s="29"/>
      <c r="EY676" s="29"/>
      <c r="EZ676" s="29"/>
      <c r="FA676" s="29"/>
      <c r="FB676" s="29"/>
      <c r="FC676" s="29"/>
      <c r="FD676" s="29"/>
      <c r="FE676" s="29"/>
      <c r="FF676" s="29"/>
      <c r="FG676" s="29"/>
      <c r="FH676" s="29"/>
      <c r="FI676" s="29"/>
      <c r="FJ676" s="29"/>
      <c r="FK676" s="29"/>
      <c r="FL676" s="29"/>
      <c r="FM676" s="29"/>
      <c r="FN676" s="29"/>
      <c r="FO676" s="29"/>
      <c r="FP676" s="29"/>
      <c r="FQ676" s="29"/>
      <c r="FR676" s="29"/>
      <c r="FS676" s="29"/>
      <c r="FT676" s="29"/>
      <c r="FU676" s="29"/>
      <c r="FV676" s="29"/>
      <c r="FW676" s="29"/>
      <c r="FX676" s="29"/>
      <c r="FY676" s="29"/>
      <c r="FZ676" s="29"/>
      <c r="GA676" s="29"/>
      <c r="GB676" s="29"/>
      <c r="GC676" s="29"/>
      <c r="GD676" s="29"/>
      <c r="GE676" s="29"/>
      <c r="GF676" s="29"/>
      <c r="GG676" s="29"/>
      <c r="GH676" s="29"/>
      <c r="GI676" s="29"/>
      <c r="GJ676" s="29"/>
      <c r="GK676" s="29"/>
      <c r="GL676" s="29"/>
      <c r="GM676" s="29"/>
      <c r="GN676" s="29"/>
      <c r="GO676" s="29"/>
      <c r="GP676" s="29"/>
      <c r="GQ676" s="29"/>
      <c r="GR676" s="29"/>
      <c r="GS676" s="29"/>
      <c r="GT676" s="29"/>
      <c r="GU676" s="29"/>
      <c r="GV676" s="29"/>
      <c r="GW676" s="29"/>
      <c r="GX676" s="29"/>
      <c r="GY676" s="29"/>
      <c r="GZ676" s="29"/>
      <c r="HA676" s="29"/>
      <c r="HB676" s="29"/>
      <c r="HC676" s="29"/>
      <c r="HD676" s="29"/>
      <c r="HE676" s="29"/>
      <c r="HF676" s="29"/>
      <c r="HG676" s="29"/>
      <c r="HH676" s="29"/>
      <c r="HI676" s="29"/>
      <c r="HJ676" s="29"/>
      <c r="HK676" s="29"/>
      <c r="HL676" s="29"/>
      <c r="HM676" s="29"/>
      <c r="HN676" s="29"/>
      <c r="HO676" s="29"/>
      <c r="HP676" s="29"/>
      <c r="HQ676" s="29"/>
      <c r="HR676" s="29"/>
      <c r="HS676" s="29"/>
      <c r="HT676" s="29"/>
      <c r="HU676" s="29"/>
      <c r="HV676" s="29"/>
      <c r="HW676" s="29"/>
      <c r="HX676" s="29"/>
      <c r="HY676" s="29"/>
      <c r="HZ676" s="29"/>
      <c r="IA676" s="29"/>
      <c r="IB676" s="29"/>
      <c r="IC676" s="29"/>
      <c r="ID676" s="29"/>
      <c r="IE676" s="29"/>
      <c r="IF676" s="29"/>
      <c r="IG676" s="29"/>
      <c r="IH676" s="29"/>
      <c r="II676" s="29"/>
      <c r="IJ676" s="29"/>
      <c r="IK676" s="29"/>
      <c r="IL676" s="29"/>
      <c r="IM676" s="29"/>
      <c r="IN676" s="29"/>
      <c r="IO676" s="29"/>
      <c r="IP676" s="29"/>
      <c r="IQ676" s="29"/>
      <c r="IR676" s="29"/>
      <c r="IS676" s="29"/>
      <c r="IT676" s="29"/>
      <c r="IU676" s="29"/>
      <c r="IV676" s="29"/>
      <c r="IW676" s="29"/>
      <c r="IX676" s="29"/>
      <c r="IY676" s="29"/>
      <c r="IZ676" s="29"/>
      <c r="JA676" s="29"/>
      <c r="JB676" s="29"/>
      <c r="JC676" s="29"/>
      <c r="JD676" s="29"/>
      <c r="JE676" s="29"/>
      <c r="JF676" s="29"/>
      <c r="JG676" s="29"/>
      <c r="JH676" s="29"/>
      <c r="JI676" s="29"/>
      <c r="JJ676" s="29"/>
      <c r="JK676" s="29"/>
      <c r="JL676" s="29"/>
      <c r="JM676" s="29"/>
      <c r="JN676" s="29"/>
      <c r="JO676" s="29"/>
      <c r="JP676" s="29"/>
      <c r="JQ676" s="29"/>
      <c r="JR676" s="29"/>
      <c r="JS676" s="29"/>
      <c r="JT676" s="29"/>
      <c r="JU676" s="29"/>
      <c r="JV676" s="29"/>
      <c r="JW676" s="29"/>
      <c r="JX676" s="29"/>
      <c r="JY676" s="29"/>
      <c r="JZ676" s="29"/>
      <c r="KA676" s="29"/>
      <c r="KB676" s="29"/>
      <c r="KC676" s="29"/>
      <c r="KD676" s="29"/>
      <c r="KE676" s="29"/>
      <c r="KF676" s="29"/>
      <c r="KG676" s="29"/>
      <c r="KH676" s="29"/>
      <c r="KI676" s="29"/>
      <c r="KJ676" s="29"/>
      <c r="KK676" s="29"/>
      <c r="KL676" s="29"/>
      <c r="KM676" s="29"/>
      <c r="KN676" s="29"/>
      <c r="KO676" s="29"/>
      <c r="KP676" s="29"/>
      <c r="KQ676" s="29"/>
      <c r="KR676" s="29"/>
      <c r="KS676" s="29"/>
      <c r="KT676" s="29"/>
      <c r="KU676" s="29"/>
      <c r="KV676" s="29"/>
      <c r="KW676" s="29"/>
      <c r="KX676" s="29"/>
      <c r="KY676" s="29"/>
      <c r="KZ676" s="29"/>
      <c r="LA676" s="29"/>
      <c r="LB676" s="29"/>
      <c r="LC676" s="29"/>
      <c r="LD676" s="29"/>
      <c r="LE676" s="29"/>
      <c r="LF676" s="29"/>
      <c r="LG676" s="29"/>
      <c r="LH676" s="29"/>
      <c r="LI676" s="29"/>
      <c r="LJ676" s="29"/>
      <c r="LK676" s="29"/>
      <c r="LL676" s="29"/>
      <c r="LM676" s="29"/>
      <c r="LN676" s="29"/>
      <c r="LO676" s="29"/>
      <c r="LP676" s="29"/>
      <c r="LQ676" s="29"/>
      <c r="LR676" s="29"/>
      <c r="LS676" s="29"/>
      <c r="LT676" s="29"/>
      <c r="LU676" s="29"/>
      <c r="LV676" s="29"/>
      <c r="LW676" s="29"/>
      <c r="LX676" s="29"/>
      <c r="LY676" s="29"/>
      <c r="LZ676" s="29"/>
      <c r="MA676" s="29"/>
      <c r="MB676" s="29"/>
      <c r="MC676" s="29"/>
      <c r="MD676" s="29"/>
      <c r="ME676" s="29"/>
      <c r="MF676" s="29"/>
      <c r="MG676" s="29"/>
      <c r="MH676" s="29"/>
      <c r="MI676" s="29"/>
      <c r="MJ676" s="29"/>
      <c r="MK676" s="29"/>
      <c r="ML676" s="29"/>
      <c r="MM676" s="29"/>
      <c r="MN676" s="29"/>
      <c r="MO676" s="29"/>
      <c r="MP676" s="29"/>
      <c r="MQ676" s="29"/>
      <c r="MR676" s="29"/>
      <c r="MS676" s="29"/>
      <c r="MT676" s="29"/>
      <c r="MU676" s="29"/>
      <c r="MV676" s="29"/>
      <c r="MW676" s="29"/>
      <c r="MX676" s="29"/>
      <c r="MY676" s="29"/>
      <c r="MZ676" s="29"/>
      <c r="NA676" s="29"/>
      <c r="NB676" s="29"/>
      <c r="NC676" s="29"/>
      <c r="ND676" s="29"/>
      <c r="NE676" s="29"/>
    </row>
    <row r="677" spans="1:369" ht="16.5" customHeight="1">
      <c r="A677" s="104" t="s">
        <v>3230</v>
      </c>
      <c r="B677" s="104"/>
      <c r="C677" s="201"/>
      <c r="D677" s="104"/>
      <c r="E677" s="42" t="s">
        <v>361</v>
      </c>
      <c r="F677" s="42" t="s">
        <v>92</v>
      </c>
      <c r="G677" s="42" t="s">
        <v>3302</v>
      </c>
      <c r="H677" s="15">
        <v>2020</v>
      </c>
      <c r="I677" s="15">
        <v>1</v>
      </c>
      <c r="J677" s="15" t="s">
        <v>414</v>
      </c>
      <c r="K677" s="15" t="s">
        <v>414</v>
      </c>
      <c r="L677" s="44" t="s">
        <v>3280</v>
      </c>
      <c r="M677" s="16"/>
      <c r="N677" s="16" t="s">
        <v>43</v>
      </c>
      <c r="O677" s="17">
        <v>30</v>
      </c>
      <c r="P677" s="17" t="s">
        <v>414</v>
      </c>
      <c r="Q677" s="17" t="s">
        <v>414</v>
      </c>
      <c r="R677" s="18" t="s">
        <v>33</v>
      </c>
      <c r="S677" s="19">
        <v>50</v>
      </c>
      <c r="T677" s="19">
        <v>110</v>
      </c>
      <c r="U677" s="19">
        <v>9.0909090909090912E-2</v>
      </c>
      <c r="V677" s="19">
        <v>0</v>
      </c>
      <c r="W677" s="20">
        <v>0.01</v>
      </c>
      <c r="X677" s="21">
        <v>0.3</v>
      </c>
      <c r="Y677" s="22" t="s">
        <v>33</v>
      </c>
      <c r="Z677" s="23" t="s">
        <v>62</v>
      </c>
      <c r="AA677" s="24" t="s">
        <v>67</v>
      </c>
      <c r="AB677" s="14" t="s">
        <v>67</v>
      </c>
      <c r="AC677" s="14" t="s">
        <v>67</v>
      </c>
      <c r="AD677" s="25"/>
      <c r="AE677" s="26"/>
      <c r="AF677" s="27"/>
      <c r="AG677" s="88"/>
      <c r="AH677" s="88"/>
      <c r="AI677" s="88"/>
      <c r="AJ677" s="88"/>
      <c r="AK677" s="88"/>
      <c r="AL677" s="88"/>
      <c r="AM677" s="88"/>
      <c r="AN677" s="88"/>
      <c r="AO677" s="88"/>
      <c r="AP677" s="29"/>
      <c r="AQ677" s="29"/>
      <c r="AR677" s="29"/>
      <c r="AS677" s="29"/>
      <c r="AT677" s="29"/>
      <c r="AU677" s="29"/>
      <c r="AV677" s="29"/>
      <c r="AW677" s="29"/>
      <c r="AX677" s="29"/>
      <c r="AY677" s="29"/>
      <c r="AZ677" s="29"/>
      <c r="BA677" s="29"/>
      <c r="BB677" s="29"/>
      <c r="BC677" s="29"/>
      <c r="BD677" s="29"/>
      <c r="BE677" s="29"/>
      <c r="BF677" s="29"/>
      <c r="BG677" s="29"/>
      <c r="BH677" s="29"/>
      <c r="BI677" s="29"/>
      <c r="BJ677" s="29"/>
      <c r="BK677" s="29"/>
      <c r="BL677" s="29"/>
      <c r="BM677" s="29"/>
      <c r="BN677" s="29"/>
      <c r="BO677" s="29"/>
      <c r="BP677" s="29"/>
      <c r="BQ677" s="29"/>
      <c r="BR677" s="29"/>
      <c r="BS677" s="29"/>
      <c r="BT677" s="29"/>
      <c r="BU677" s="29"/>
      <c r="BV677" s="29"/>
      <c r="BW677" s="29"/>
      <c r="BX677" s="29"/>
      <c r="BY677" s="29"/>
      <c r="BZ677" s="29"/>
      <c r="CA677" s="29"/>
      <c r="CB677" s="29"/>
      <c r="CC677" s="29"/>
      <c r="CD677" s="29"/>
      <c r="CE677" s="29"/>
      <c r="CF677" s="29"/>
      <c r="CG677" s="29"/>
      <c r="CH677" s="29"/>
      <c r="CI677" s="29"/>
      <c r="CJ677" s="29"/>
      <c r="CK677" s="29"/>
      <c r="CL677" s="29"/>
      <c r="CM677" s="29"/>
      <c r="CN677" s="29"/>
      <c r="CO677" s="29"/>
      <c r="CP677" s="29"/>
      <c r="CQ677" s="29"/>
      <c r="CR677" s="29"/>
      <c r="CS677" s="29"/>
      <c r="CT677" s="29"/>
      <c r="CU677" s="29"/>
      <c r="CV677" s="29"/>
      <c r="CW677" s="29"/>
      <c r="CX677" s="29"/>
      <c r="CY677" s="29"/>
      <c r="CZ677" s="29"/>
      <c r="DA677" s="29"/>
      <c r="DB677" s="29"/>
      <c r="DC677" s="29"/>
      <c r="DD677" s="29"/>
      <c r="DE677" s="29"/>
      <c r="DF677" s="29"/>
      <c r="DG677" s="29"/>
      <c r="DH677" s="29"/>
      <c r="DI677" s="29"/>
      <c r="DJ677" s="29"/>
      <c r="DK677" s="29"/>
      <c r="DL677" s="29"/>
      <c r="DM677" s="29"/>
      <c r="DN677" s="29"/>
      <c r="DO677" s="29"/>
      <c r="DP677" s="29"/>
      <c r="DQ677" s="29"/>
      <c r="DR677" s="29"/>
      <c r="DS677" s="29"/>
      <c r="DT677" s="29"/>
      <c r="DU677" s="29"/>
      <c r="DV677" s="29"/>
      <c r="DW677" s="29"/>
      <c r="DX677" s="29"/>
      <c r="DY677" s="29"/>
      <c r="DZ677" s="29"/>
      <c r="EA677" s="29"/>
      <c r="EB677" s="29"/>
      <c r="EC677" s="29"/>
      <c r="ED677" s="29"/>
      <c r="EE677" s="29"/>
      <c r="EF677" s="29"/>
      <c r="EG677" s="29"/>
      <c r="EH677" s="29"/>
      <c r="EI677" s="29"/>
      <c r="EJ677" s="29"/>
      <c r="EK677" s="29"/>
      <c r="EL677" s="29"/>
      <c r="EM677" s="29"/>
      <c r="EN677" s="29"/>
      <c r="EO677" s="29"/>
      <c r="EP677" s="29"/>
      <c r="EQ677" s="29"/>
      <c r="ER677" s="29"/>
      <c r="ES677" s="29"/>
      <c r="ET677" s="29"/>
      <c r="EU677" s="29"/>
      <c r="EV677" s="29"/>
      <c r="EW677" s="29"/>
      <c r="EX677" s="29"/>
      <c r="EY677" s="29"/>
      <c r="EZ677" s="29"/>
      <c r="FA677" s="29"/>
      <c r="FB677" s="29"/>
      <c r="FC677" s="29"/>
      <c r="FD677" s="29"/>
      <c r="FE677" s="29"/>
      <c r="FF677" s="29"/>
      <c r="FG677" s="29"/>
      <c r="FH677" s="29"/>
      <c r="FI677" s="29"/>
      <c r="FJ677" s="29"/>
      <c r="FK677" s="29"/>
      <c r="FL677" s="29"/>
      <c r="FM677" s="29"/>
      <c r="FN677" s="29"/>
      <c r="FO677" s="29"/>
      <c r="FP677" s="29"/>
      <c r="FQ677" s="29"/>
      <c r="FR677" s="29"/>
      <c r="FS677" s="29"/>
      <c r="FT677" s="29"/>
      <c r="FU677" s="29"/>
      <c r="FV677" s="29"/>
      <c r="FW677" s="29"/>
      <c r="FX677" s="29"/>
      <c r="FY677" s="29"/>
      <c r="FZ677" s="29"/>
      <c r="GA677" s="29"/>
      <c r="GB677" s="29"/>
      <c r="GC677" s="29"/>
      <c r="GD677" s="29"/>
      <c r="GE677" s="29"/>
      <c r="GF677" s="29"/>
      <c r="GG677" s="29"/>
      <c r="GH677" s="29"/>
      <c r="GI677" s="29"/>
      <c r="GJ677" s="29"/>
      <c r="GK677" s="29"/>
      <c r="GL677" s="29"/>
      <c r="GM677" s="29"/>
      <c r="GN677" s="29"/>
      <c r="GO677" s="29"/>
      <c r="GP677" s="29"/>
      <c r="GQ677" s="29"/>
      <c r="GR677" s="29"/>
      <c r="GS677" s="29"/>
      <c r="GT677" s="29"/>
      <c r="GU677" s="29"/>
      <c r="GV677" s="29"/>
      <c r="GW677" s="29"/>
      <c r="GX677" s="29"/>
      <c r="GY677" s="29"/>
      <c r="GZ677" s="29"/>
      <c r="HA677" s="29"/>
      <c r="HB677" s="29"/>
      <c r="HC677" s="29"/>
      <c r="HD677" s="29"/>
      <c r="HE677" s="29"/>
      <c r="HF677" s="29"/>
      <c r="HG677" s="29"/>
      <c r="HH677" s="29"/>
      <c r="HI677" s="29"/>
      <c r="HJ677" s="29"/>
      <c r="HK677" s="29"/>
      <c r="HL677" s="29"/>
      <c r="HM677" s="29"/>
      <c r="HN677" s="29"/>
      <c r="HO677" s="29"/>
      <c r="HP677" s="29"/>
      <c r="HQ677" s="29"/>
      <c r="HR677" s="29"/>
      <c r="HS677" s="29"/>
      <c r="HT677" s="29"/>
      <c r="HU677" s="29"/>
      <c r="HV677" s="29"/>
      <c r="HW677" s="29"/>
      <c r="HX677" s="29"/>
      <c r="HY677" s="29"/>
      <c r="HZ677" s="29"/>
      <c r="IA677" s="29"/>
      <c r="IB677" s="29"/>
      <c r="IC677" s="29"/>
      <c r="ID677" s="29"/>
      <c r="IE677" s="29"/>
      <c r="IF677" s="29"/>
      <c r="IG677" s="29"/>
      <c r="IH677" s="29"/>
      <c r="II677" s="29"/>
      <c r="IJ677" s="29"/>
      <c r="IK677" s="29"/>
      <c r="IL677" s="29"/>
      <c r="IM677" s="29"/>
      <c r="IN677" s="29"/>
      <c r="IO677" s="29"/>
      <c r="IP677" s="29"/>
      <c r="IQ677" s="29"/>
      <c r="IR677" s="29"/>
      <c r="IS677" s="29"/>
      <c r="IT677" s="29"/>
      <c r="IU677" s="29"/>
      <c r="IV677" s="29"/>
      <c r="IW677" s="29"/>
      <c r="IX677" s="29"/>
      <c r="IY677" s="29"/>
      <c r="IZ677" s="29"/>
      <c r="JA677" s="29"/>
      <c r="JB677" s="29"/>
      <c r="JC677" s="29"/>
      <c r="JD677" s="29"/>
      <c r="JE677" s="29"/>
      <c r="JF677" s="29"/>
      <c r="JG677" s="29"/>
      <c r="JH677" s="29"/>
      <c r="JI677" s="29"/>
      <c r="JJ677" s="29"/>
      <c r="JK677" s="29"/>
      <c r="JL677" s="29"/>
      <c r="JM677" s="29"/>
      <c r="JN677" s="29"/>
      <c r="JO677" s="29"/>
      <c r="JP677" s="29"/>
      <c r="JQ677" s="29"/>
      <c r="JR677" s="29"/>
      <c r="JS677" s="29"/>
      <c r="JT677" s="29"/>
      <c r="JU677" s="29"/>
      <c r="JV677" s="29"/>
      <c r="JW677" s="29"/>
      <c r="JX677" s="29"/>
      <c r="JY677" s="29"/>
      <c r="JZ677" s="29"/>
      <c r="KA677" s="29"/>
      <c r="KB677" s="29"/>
      <c r="KC677" s="29"/>
      <c r="KD677" s="29"/>
      <c r="KE677" s="29"/>
      <c r="KF677" s="29"/>
      <c r="KG677" s="29"/>
      <c r="KH677" s="29"/>
      <c r="KI677" s="29"/>
      <c r="KJ677" s="29"/>
      <c r="KK677" s="29"/>
      <c r="KL677" s="29"/>
      <c r="KM677" s="29"/>
      <c r="KN677" s="29"/>
      <c r="KO677" s="29"/>
      <c r="KP677" s="29"/>
      <c r="KQ677" s="29"/>
      <c r="KR677" s="29"/>
      <c r="KS677" s="29"/>
      <c r="KT677" s="29"/>
      <c r="KU677" s="29"/>
      <c r="KV677" s="29"/>
      <c r="KW677" s="29"/>
      <c r="KX677" s="29"/>
      <c r="KY677" s="29"/>
      <c r="KZ677" s="29"/>
      <c r="LA677" s="29"/>
      <c r="LB677" s="29"/>
      <c r="LC677" s="29"/>
      <c r="LD677" s="29"/>
      <c r="LE677" s="29"/>
      <c r="LF677" s="29"/>
      <c r="LG677" s="29"/>
      <c r="LH677" s="29"/>
      <c r="LI677" s="29"/>
      <c r="LJ677" s="29"/>
      <c r="LK677" s="29"/>
      <c r="LL677" s="29"/>
      <c r="LM677" s="29"/>
      <c r="LN677" s="29"/>
      <c r="LO677" s="29"/>
      <c r="LP677" s="29"/>
      <c r="LQ677" s="29"/>
      <c r="LR677" s="29"/>
      <c r="LS677" s="29"/>
      <c r="LT677" s="29"/>
      <c r="LU677" s="29"/>
      <c r="LV677" s="29"/>
      <c r="LW677" s="29"/>
      <c r="LX677" s="29"/>
      <c r="LY677" s="29"/>
      <c r="LZ677" s="29"/>
      <c r="MA677" s="29"/>
      <c r="MB677" s="29"/>
      <c r="MC677" s="29"/>
      <c r="MD677" s="29"/>
      <c r="ME677" s="29"/>
      <c r="MF677" s="29"/>
      <c r="MG677" s="29"/>
      <c r="MH677" s="29"/>
      <c r="MI677" s="29"/>
      <c r="MJ677" s="29"/>
      <c r="MK677" s="29"/>
      <c r="ML677" s="29"/>
      <c r="MM677" s="29"/>
      <c r="MN677" s="29"/>
      <c r="MO677" s="29"/>
      <c r="MP677" s="29"/>
      <c r="MQ677" s="29"/>
      <c r="MR677" s="29"/>
      <c r="MS677" s="29"/>
      <c r="MT677" s="29"/>
      <c r="MU677" s="29"/>
      <c r="MV677" s="29"/>
      <c r="MW677" s="29"/>
      <c r="MX677" s="29"/>
      <c r="MY677" s="29"/>
      <c r="MZ677" s="29"/>
      <c r="NA677" s="29"/>
      <c r="NB677" s="29"/>
      <c r="NC677" s="29"/>
      <c r="ND677" s="29"/>
      <c r="NE677" s="29"/>
    </row>
    <row r="678" spans="1:369" ht="16.5" customHeight="1">
      <c r="A678" s="104" t="s">
        <v>3230</v>
      </c>
      <c r="B678" s="104"/>
      <c r="C678" s="201"/>
      <c r="D678" s="104"/>
      <c r="E678" s="42" t="s">
        <v>6540</v>
      </c>
      <c r="F678" s="42" t="s">
        <v>6541</v>
      </c>
      <c r="G678" s="42" t="s">
        <v>6542</v>
      </c>
      <c r="H678" s="42">
        <v>2016</v>
      </c>
      <c r="I678" s="42">
        <v>1</v>
      </c>
      <c r="J678" s="42">
        <v>0</v>
      </c>
      <c r="K678" s="42">
        <v>0</v>
      </c>
      <c r="L678" s="106" t="s">
        <v>6539</v>
      </c>
      <c r="M678" s="36"/>
      <c r="N678" s="106" t="s">
        <v>59</v>
      </c>
      <c r="O678" s="107">
        <v>5</v>
      </c>
      <c r="P678" s="17" t="s">
        <v>414</v>
      </c>
      <c r="Q678" s="17" t="s">
        <v>414</v>
      </c>
      <c r="R678" s="18" t="s">
        <v>33</v>
      </c>
      <c r="S678" s="19">
        <v>60</v>
      </c>
      <c r="T678" s="19">
        <v>110</v>
      </c>
      <c r="U678" s="19">
        <v>0</v>
      </c>
      <c r="V678" s="19">
        <v>0</v>
      </c>
      <c r="W678" s="20">
        <v>6.5000000000000002E-2</v>
      </c>
      <c r="X678" s="21">
        <v>0.32500000000000001</v>
      </c>
      <c r="Y678" s="22" t="s">
        <v>33</v>
      </c>
      <c r="Z678" s="23" t="s">
        <v>62</v>
      </c>
      <c r="AA678" s="24" t="s">
        <v>67</v>
      </c>
      <c r="AB678" s="14" t="s">
        <v>67</v>
      </c>
      <c r="AC678" s="14" t="s">
        <v>67</v>
      </c>
      <c r="AD678" s="25"/>
      <c r="AE678" s="26"/>
      <c r="AF678" s="27"/>
      <c r="AP678" s="29"/>
      <c r="AQ678" s="29"/>
      <c r="AR678" s="29"/>
      <c r="AS678" s="29"/>
      <c r="AT678" s="29"/>
      <c r="AU678" s="29"/>
      <c r="AV678" s="29"/>
      <c r="AW678" s="29"/>
      <c r="AX678" s="29"/>
      <c r="AY678" s="29"/>
      <c r="AZ678" s="29"/>
      <c r="BA678" s="29"/>
      <c r="BB678" s="29"/>
      <c r="BC678" s="29"/>
      <c r="BD678" s="29"/>
      <c r="BE678" s="29"/>
      <c r="BF678" s="29"/>
      <c r="BG678" s="29"/>
      <c r="BH678" s="29"/>
      <c r="BI678" s="29"/>
      <c r="BJ678" s="29"/>
      <c r="BK678" s="29"/>
      <c r="BL678" s="29"/>
      <c r="BM678" s="29"/>
      <c r="BN678" s="29"/>
      <c r="BO678" s="29"/>
      <c r="BP678" s="29"/>
      <c r="BQ678" s="29"/>
      <c r="BR678" s="29"/>
      <c r="BS678" s="29"/>
      <c r="BT678" s="29"/>
      <c r="BU678" s="29"/>
      <c r="BV678" s="29"/>
      <c r="BW678" s="29"/>
      <c r="BX678" s="29"/>
      <c r="BY678" s="29"/>
      <c r="BZ678" s="29"/>
      <c r="CA678" s="29"/>
      <c r="CB678" s="29"/>
      <c r="CC678" s="29"/>
      <c r="CD678" s="29"/>
      <c r="CE678" s="29"/>
      <c r="CF678" s="29"/>
      <c r="CG678" s="29"/>
      <c r="CH678" s="29"/>
      <c r="CI678" s="29"/>
      <c r="CJ678" s="29"/>
      <c r="CK678" s="29"/>
      <c r="CL678" s="29"/>
      <c r="CM678" s="29"/>
      <c r="CN678" s="29"/>
      <c r="CO678" s="29"/>
      <c r="CP678" s="29"/>
      <c r="CQ678" s="29"/>
      <c r="CR678" s="29"/>
      <c r="CS678" s="29"/>
      <c r="CT678" s="29"/>
      <c r="CU678" s="29"/>
      <c r="CV678" s="29"/>
      <c r="CW678" s="29"/>
      <c r="CX678" s="29"/>
      <c r="CY678" s="29"/>
      <c r="CZ678" s="29"/>
      <c r="DA678" s="29"/>
      <c r="DB678" s="29"/>
      <c r="DC678" s="29"/>
      <c r="DD678" s="29"/>
      <c r="DE678" s="29"/>
      <c r="DF678" s="29"/>
      <c r="DG678" s="29"/>
      <c r="DH678" s="29"/>
      <c r="DI678" s="29"/>
      <c r="DJ678" s="29"/>
      <c r="DK678" s="29"/>
      <c r="DL678" s="29"/>
      <c r="DM678" s="29"/>
      <c r="DN678" s="29"/>
      <c r="DO678" s="29"/>
      <c r="DP678" s="29"/>
      <c r="DQ678" s="29"/>
      <c r="DR678" s="29"/>
      <c r="DS678" s="29"/>
      <c r="DT678" s="29"/>
      <c r="DU678" s="29"/>
      <c r="DV678" s="29"/>
      <c r="DW678" s="29"/>
      <c r="DX678" s="29"/>
      <c r="DY678" s="29"/>
      <c r="DZ678" s="29"/>
      <c r="EA678" s="29"/>
      <c r="EB678" s="29"/>
      <c r="EC678" s="29"/>
      <c r="ED678" s="29"/>
      <c r="EE678" s="29"/>
      <c r="EF678" s="29"/>
      <c r="EG678" s="29"/>
      <c r="EH678" s="29"/>
      <c r="EI678" s="29"/>
      <c r="EJ678" s="29"/>
      <c r="EK678" s="29"/>
      <c r="EL678" s="29"/>
      <c r="EM678" s="29"/>
      <c r="EN678" s="29"/>
      <c r="EO678" s="29"/>
      <c r="EP678" s="29"/>
      <c r="EQ678" s="29"/>
      <c r="ER678" s="29"/>
      <c r="ES678" s="29"/>
      <c r="ET678" s="29"/>
      <c r="EU678" s="29"/>
      <c r="EV678" s="29"/>
      <c r="EW678" s="29"/>
      <c r="EX678" s="29"/>
      <c r="EY678" s="29"/>
      <c r="EZ678" s="29"/>
      <c r="FA678" s="29"/>
      <c r="FB678" s="29"/>
      <c r="FC678" s="29"/>
      <c r="FD678" s="29"/>
      <c r="FE678" s="29"/>
      <c r="FF678" s="29"/>
      <c r="FG678" s="29"/>
      <c r="FH678" s="29"/>
      <c r="FI678" s="29"/>
      <c r="FJ678" s="29"/>
      <c r="FK678" s="29"/>
      <c r="FL678" s="29"/>
      <c r="FM678" s="29"/>
      <c r="FN678" s="29"/>
      <c r="FO678" s="29"/>
      <c r="FP678" s="29"/>
      <c r="FQ678" s="29"/>
      <c r="FR678" s="29"/>
      <c r="FS678" s="29"/>
      <c r="FT678" s="29"/>
      <c r="FU678" s="29"/>
      <c r="FV678" s="29"/>
      <c r="FW678" s="29"/>
      <c r="FX678" s="29"/>
      <c r="FY678" s="29"/>
      <c r="FZ678" s="29"/>
      <c r="GA678" s="29"/>
      <c r="GB678" s="29"/>
      <c r="GC678" s="29"/>
      <c r="GD678" s="29"/>
      <c r="GE678" s="29"/>
      <c r="GF678" s="29"/>
      <c r="GG678" s="29"/>
      <c r="GH678" s="29"/>
      <c r="GI678" s="29"/>
      <c r="GJ678" s="29"/>
      <c r="GK678" s="29"/>
      <c r="GL678" s="29"/>
      <c r="GM678" s="29"/>
      <c r="GN678" s="29"/>
      <c r="GO678" s="29"/>
      <c r="GP678" s="29"/>
      <c r="GQ678" s="29"/>
      <c r="GR678" s="29"/>
      <c r="GS678" s="29"/>
      <c r="GT678" s="29"/>
      <c r="GU678" s="29"/>
      <c r="GV678" s="29"/>
      <c r="GW678" s="29"/>
      <c r="GX678" s="29"/>
      <c r="GY678" s="29"/>
      <c r="GZ678" s="29"/>
      <c r="HA678" s="29"/>
      <c r="HB678" s="29"/>
      <c r="HC678" s="29"/>
      <c r="HD678" s="29"/>
      <c r="HE678" s="29"/>
      <c r="HF678" s="29"/>
      <c r="HG678" s="29"/>
      <c r="HH678" s="29"/>
      <c r="HI678" s="29"/>
      <c r="HJ678" s="29"/>
      <c r="HK678" s="29"/>
      <c r="HL678" s="29"/>
      <c r="HM678" s="29"/>
      <c r="HN678" s="29"/>
      <c r="HO678" s="29"/>
      <c r="HP678" s="29"/>
      <c r="HQ678" s="29"/>
      <c r="HR678" s="29"/>
      <c r="HS678" s="29"/>
      <c r="HT678" s="29"/>
      <c r="HU678" s="29"/>
      <c r="HV678" s="29"/>
      <c r="HW678" s="29"/>
      <c r="HX678" s="29"/>
      <c r="HY678" s="29"/>
      <c r="HZ678" s="29"/>
      <c r="IA678" s="29"/>
      <c r="IB678" s="29"/>
      <c r="IC678" s="29"/>
      <c r="ID678" s="29"/>
      <c r="IE678" s="29"/>
      <c r="IF678" s="29"/>
      <c r="IG678" s="29"/>
      <c r="IH678" s="29"/>
      <c r="II678" s="29"/>
      <c r="IJ678" s="29"/>
      <c r="IK678" s="29"/>
      <c r="IL678" s="29"/>
      <c r="IM678" s="29"/>
      <c r="IN678" s="29"/>
      <c r="IO678" s="29"/>
      <c r="IP678" s="29"/>
      <c r="IQ678" s="29"/>
      <c r="IR678" s="29"/>
      <c r="IS678" s="29"/>
      <c r="IT678" s="29"/>
      <c r="IU678" s="29"/>
      <c r="IV678" s="29"/>
      <c r="IW678" s="29"/>
      <c r="IX678" s="29"/>
      <c r="IY678" s="29"/>
      <c r="IZ678" s="29"/>
      <c r="JA678" s="29"/>
      <c r="JB678" s="29"/>
      <c r="JC678" s="29"/>
      <c r="JD678" s="29"/>
      <c r="JE678" s="29"/>
      <c r="JF678" s="29"/>
      <c r="JG678" s="29"/>
      <c r="JH678" s="29"/>
      <c r="JI678" s="29"/>
      <c r="JJ678" s="29"/>
      <c r="JK678" s="29"/>
      <c r="JL678" s="29"/>
      <c r="JM678" s="29"/>
      <c r="JN678" s="29"/>
      <c r="JO678" s="29"/>
      <c r="JP678" s="29"/>
      <c r="JQ678" s="29"/>
      <c r="JR678" s="29"/>
      <c r="JS678" s="29"/>
      <c r="JT678" s="29"/>
      <c r="JU678" s="29"/>
      <c r="JV678" s="29"/>
      <c r="JW678" s="29"/>
      <c r="JX678" s="29"/>
      <c r="JY678" s="29"/>
      <c r="JZ678" s="29"/>
      <c r="KA678" s="29"/>
      <c r="KB678" s="29"/>
      <c r="KC678" s="29"/>
      <c r="KD678" s="29"/>
      <c r="KE678" s="29"/>
      <c r="KF678" s="29"/>
      <c r="KG678" s="29"/>
      <c r="KH678" s="29"/>
      <c r="KI678" s="29"/>
      <c r="KJ678" s="29"/>
      <c r="KK678" s="29"/>
      <c r="KL678" s="29"/>
      <c r="KM678" s="29"/>
      <c r="KN678" s="29"/>
      <c r="KO678" s="29"/>
      <c r="KP678" s="29"/>
      <c r="KQ678" s="29"/>
      <c r="KR678" s="29"/>
      <c r="KS678" s="29"/>
      <c r="KT678" s="29"/>
      <c r="KU678" s="29"/>
      <c r="KV678" s="29"/>
      <c r="KW678" s="29"/>
      <c r="KX678" s="29"/>
      <c r="KY678" s="29"/>
      <c r="KZ678" s="29"/>
      <c r="LA678" s="29"/>
      <c r="LB678" s="29"/>
      <c r="LC678" s="29"/>
      <c r="LD678" s="29"/>
      <c r="LE678" s="29"/>
      <c r="LF678" s="29"/>
      <c r="LG678" s="29"/>
      <c r="LH678" s="29"/>
      <c r="LI678" s="29"/>
      <c r="LJ678" s="29"/>
      <c r="LK678" s="29"/>
      <c r="LL678" s="29"/>
      <c r="LM678" s="29"/>
      <c r="LN678" s="29"/>
      <c r="LO678" s="29"/>
      <c r="LP678" s="29"/>
      <c r="LQ678" s="29"/>
      <c r="LR678" s="29"/>
      <c r="LS678" s="29"/>
      <c r="LT678" s="29"/>
      <c r="LU678" s="29"/>
      <c r="LV678" s="29"/>
      <c r="LW678" s="29"/>
      <c r="LX678" s="29"/>
      <c r="LY678" s="29"/>
      <c r="LZ678" s="29"/>
      <c r="MA678" s="29"/>
      <c r="MB678" s="29"/>
      <c r="MC678" s="29"/>
      <c r="MD678" s="29"/>
      <c r="ME678" s="29"/>
      <c r="MF678" s="29"/>
      <c r="MG678" s="29"/>
      <c r="MH678" s="29"/>
      <c r="MI678" s="29"/>
      <c r="MJ678" s="29"/>
      <c r="MK678" s="29"/>
      <c r="ML678" s="29"/>
      <c r="MM678" s="29"/>
      <c r="MN678" s="29"/>
      <c r="MO678" s="29"/>
      <c r="MP678" s="29"/>
      <c r="MQ678" s="29"/>
      <c r="MR678" s="29"/>
      <c r="MS678" s="29"/>
      <c r="MT678" s="29"/>
      <c r="MU678" s="29"/>
      <c r="MV678" s="29"/>
      <c r="MW678" s="29"/>
      <c r="MX678" s="29"/>
      <c r="MY678" s="29"/>
      <c r="MZ678" s="29"/>
      <c r="NA678" s="29"/>
      <c r="NB678" s="29"/>
      <c r="NC678" s="29"/>
      <c r="ND678" s="29"/>
      <c r="NE678" s="29"/>
    </row>
    <row r="679" spans="1:369" ht="16.5" customHeight="1">
      <c r="A679" s="104" t="s">
        <v>3230</v>
      </c>
      <c r="B679" s="104"/>
      <c r="C679" s="201"/>
      <c r="D679" s="104"/>
      <c r="E679" s="42" t="s">
        <v>3277</v>
      </c>
      <c r="F679" s="42" t="s">
        <v>3278</v>
      </c>
      <c r="G679" s="42" t="s">
        <v>4357</v>
      </c>
      <c r="H679" s="15">
        <v>2022</v>
      </c>
      <c r="I679" s="15">
        <v>1</v>
      </c>
      <c r="J679" s="15" t="s">
        <v>414</v>
      </c>
      <c r="K679" s="15" t="s">
        <v>414</v>
      </c>
      <c r="L679" s="44" t="s">
        <v>6515</v>
      </c>
      <c r="M679" s="16"/>
      <c r="N679" s="16" t="s">
        <v>43</v>
      </c>
      <c r="O679" s="17">
        <v>20</v>
      </c>
      <c r="P679" s="17" t="s">
        <v>414</v>
      </c>
      <c r="Q679" s="17" t="s">
        <v>414</v>
      </c>
      <c r="R679" s="18" t="s">
        <v>33</v>
      </c>
      <c r="S679" s="19">
        <v>60</v>
      </c>
      <c r="T679" s="19">
        <v>110</v>
      </c>
      <c r="U679" s="19">
        <v>0</v>
      </c>
      <c r="V679" s="19">
        <v>0</v>
      </c>
      <c r="W679" s="105">
        <v>3.5999999999999997E-2</v>
      </c>
      <c r="X679" s="21">
        <v>0.72</v>
      </c>
      <c r="Y679" s="22" t="s">
        <v>33</v>
      </c>
      <c r="Z679" s="23" t="s">
        <v>62</v>
      </c>
      <c r="AA679" s="24" t="s">
        <v>67</v>
      </c>
      <c r="AB679" s="14" t="s">
        <v>67</v>
      </c>
      <c r="AC679" s="14" t="s">
        <v>67</v>
      </c>
      <c r="AD679" s="25"/>
      <c r="AE679" s="26"/>
      <c r="AF679" s="27"/>
      <c r="AG679" s="88"/>
      <c r="AH679" s="88"/>
      <c r="AI679" s="88"/>
      <c r="AJ679" s="88"/>
      <c r="AK679" s="88"/>
      <c r="AL679" s="88"/>
      <c r="AM679" s="88"/>
      <c r="AN679" s="88"/>
      <c r="AO679" s="88"/>
      <c r="AP679" s="29"/>
      <c r="AQ679" s="29"/>
      <c r="AR679" s="29"/>
      <c r="AS679" s="29"/>
      <c r="AT679" s="29"/>
      <c r="AU679" s="29"/>
      <c r="AV679" s="29"/>
      <c r="AW679" s="29"/>
      <c r="AX679" s="29"/>
      <c r="AY679" s="29"/>
      <c r="AZ679" s="29"/>
      <c r="BA679" s="29"/>
      <c r="BB679" s="29"/>
      <c r="BC679" s="29"/>
      <c r="BD679" s="29"/>
      <c r="BE679" s="29"/>
      <c r="BF679" s="29"/>
      <c r="BG679" s="29"/>
      <c r="BH679" s="29"/>
      <c r="BI679" s="29"/>
      <c r="BJ679" s="29"/>
      <c r="BK679" s="29"/>
      <c r="BL679" s="29"/>
      <c r="BM679" s="29"/>
      <c r="BN679" s="29"/>
      <c r="BO679" s="29"/>
      <c r="BP679" s="29"/>
      <c r="BQ679" s="29"/>
      <c r="BR679" s="29"/>
      <c r="BS679" s="29"/>
      <c r="BT679" s="29"/>
      <c r="BU679" s="29"/>
      <c r="BV679" s="29"/>
      <c r="BW679" s="29"/>
      <c r="BX679" s="29"/>
      <c r="BY679" s="29"/>
      <c r="BZ679" s="29"/>
      <c r="CA679" s="29"/>
      <c r="CB679" s="29"/>
      <c r="CC679" s="29"/>
      <c r="CD679" s="29"/>
      <c r="CE679" s="29"/>
      <c r="CF679" s="29"/>
      <c r="CG679" s="29"/>
      <c r="CH679" s="29"/>
      <c r="CI679" s="29"/>
      <c r="CJ679" s="29"/>
      <c r="CK679" s="29"/>
      <c r="CL679" s="29"/>
      <c r="CM679" s="29"/>
      <c r="CN679" s="29"/>
      <c r="CO679" s="29"/>
      <c r="CP679" s="29"/>
      <c r="CQ679" s="29"/>
      <c r="CR679" s="29"/>
      <c r="CS679" s="29"/>
      <c r="CT679" s="29"/>
      <c r="CU679" s="29"/>
      <c r="CV679" s="29"/>
      <c r="CW679" s="29"/>
      <c r="CX679" s="29"/>
      <c r="CY679" s="29"/>
      <c r="CZ679" s="29"/>
      <c r="DA679" s="29"/>
      <c r="DB679" s="29"/>
      <c r="DC679" s="29"/>
      <c r="DD679" s="29"/>
      <c r="DE679" s="29"/>
      <c r="DF679" s="29"/>
      <c r="DG679" s="29"/>
      <c r="DH679" s="29"/>
      <c r="DI679" s="29"/>
      <c r="DJ679" s="29"/>
      <c r="DK679" s="29"/>
      <c r="DL679" s="29"/>
      <c r="DM679" s="29"/>
      <c r="DN679" s="29"/>
      <c r="DO679" s="29"/>
      <c r="DP679" s="29"/>
      <c r="DQ679" s="29"/>
      <c r="DR679" s="29"/>
      <c r="DS679" s="29"/>
      <c r="DT679" s="29"/>
      <c r="DU679" s="29"/>
      <c r="DV679" s="29"/>
      <c r="DW679" s="29"/>
      <c r="DX679" s="29"/>
      <c r="DY679" s="29"/>
      <c r="DZ679" s="29"/>
      <c r="EA679" s="29"/>
      <c r="EB679" s="29"/>
      <c r="EC679" s="29"/>
      <c r="ED679" s="29"/>
      <c r="EE679" s="29"/>
      <c r="EF679" s="29"/>
      <c r="EG679" s="29"/>
      <c r="EH679" s="29"/>
      <c r="EI679" s="29"/>
      <c r="EJ679" s="29"/>
      <c r="EK679" s="29"/>
      <c r="EL679" s="29"/>
      <c r="EM679" s="29"/>
      <c r="EN679" s="29"/>
      <c r="EO679" s="29"/>
      <c r="EP679" s="29"/>
      <c r="EQ679" s="29"/>
      <c r="ER679" s="29"/>
      <c r="ES679" s="29"/>
      <c r="ET679" s="29"/>
      <c r="EU679" s="29"/>
      <c r="EV679" s="29"/>
      <c r="EW679" s="29"/>
      <c r="EX679" s="29"/>
      <c r="EY679" s="29"/>
      <c r="EZ679" s="29"/>
      <c r="FA679" s="29"/>
      <c r="FB679" s="29"/>
      <c r="FC679" s="29"/>
      <c r="FD679" s="29"/>
      <c r="FE679" s="29"/>
      <c r="FF679" s="29"/>
      <c r="FG679" s="29"/>
      <c r="FH679" s="29"/>
      <c r="FI679" s="29"/>
      <c r="FJ679" s="29"/>
      <c r="FK679" s="29"/>
      <c r="FL679" s="29"/>
      <c r="FM679" s="29"/>
      <c r="FN679" s="29"/>
      <c r="FO679" s="29"/>
      <c r="FP679" s="29"/>
      <c r="FQ679" s="29"/>
      <c r="FR679" s="29"/>
      <c r="FS679" s="29"/>
      <c r="FT679" s="29"/>
      <c r="FU679" s="29"/>
      <c r="FV679" s="29"/>
      <c r="FW679" s="29"/>
      <c r="FX679" s="29"/>
      <c r="FY679" s="29"/>
      <c r="FZ679" s="29"/>
      <c r="GA679" s="29"/>
      <c r="GB679" s="29"/>
      <c r="GC679" s="29"/>
      <c r="GD679" s="29"/>
      <c r="GE679" s="29"/>
      <c r="GF679" s="29"/>
      <c r="GG679" s="29"/>
      <c r="GH679" s="29"/>
      <c r="GI679" s="29"/>
      <c r="GJ679" s="29"/>
      <c r="GK679" s="29"/>
      <c r="GL679" s="29"/>
      <c r="GM679" s="29"/>
      <c r="GN679" s="29"/>
      <c r="GO679" s="29"/>
      <c r="GP679" s="29"/>
      <c r="GQ679" s="29"/>
      <c r="GR679" s="29"/>
      <c r="GS679" s="29"/>
      <c r="GT679" s="29"/>
      <c r="GU679" s="29"/>
      <c r="GV679" s="29"/>
      <c r="GW679" s="29"/>
      <c r="GX679" s="29"/>
      <c r="GY679" s="29"/>
      <c r="GZ679" s="29"/>
      <c r="HA679" s="29"/>
      <c r="HB679" s="29"/>
      <c r="HC679" s="29"/>
      <c r="HD679" s="29"/>
      <c r="HE679" s="29"/>
      <c r="HF679" s="29"/>
      <c r="HG679" s="29"/>
      <c r="HH679" s="29"/>
      <c r="HI679" s="29"/>
      <c r="HJ679" s="29"/>
      <c r="HK679" s="29"/>
      <c r="HL679" s="29"/>
      <c r="HM679" s="29"/>
      <c r="HN679" s="29"/>
      <c r="HO679" s="29"/>
      <c r="HP679" s="29"/>
      <c r="HQ679" s="29"/>
      <c r="HR679" s="29"/>
      <c r="HS679" s="29"/>
      <c r="HT679" s="29"/>
      <c r="HU679" s="29"/>
      <c r="HV679" s="29"/>
      <c r="HW679" s="29"/>
      <c r="HX679" s="29"/>
      <c r="HY679" s="29"/>
      <c r="HZ679" s="29"/>
      <c r="IA679" s="29"/>
      <c r="IB679" s="29"/>
      <c r="IC679" s="29"/>
      <c r="ID679" s="29"/>
      <c r="IE679" s="29"/>
      <c r="IF679" s="29"/>
      <c r="IG679" s="29"/>
      <c r="IH679" s="29"/>
      <c r="II679" s="29"/>
      <c r="IJ679" s="29"/>
      <c r="IK679" s="29"/>
      <c r="IL679" s="29"/>
      <c r="IM679" s="29"/>
      <c r="IN679" s="29"/>
      <c r="IO679" s="29"/>
      <c r="IP679" s="29"/>
      <c r="IQ679" s="29"/>
      <c r="IR679" s="29"/>
      <c r="IS679" s="29"/>
      <c r="IT679" s="29"/>
      <c r="IU679" s="29"/>
      <c r="IV679" s="29"/>
      <c r="IW679" s="29"/>
      <c r="IX679" s="29"/>
      <c r="IY679" s="29"/>
      <c r="IZ679" s="29"/>
      <c r="JA679" s="29"/>
      <c r="JB679" s="29"/>
      <c r="JC679" s="29"/>
      <c r="JD679" s="29"/>
      <c r="JE679" s="29"/>
      <c r="JF679" s="29"/>
      <c r="JG679" s="29"/>
      <c r="JH679" s="29"/>
      <c r="JI679" s="29"/>
      <c r="JJ679" s="29"/>
      <c r="JK679" s="29"/>
      <c r="JL679" s="29"/>
      <c r="JM679" s="29"/>
      <c r="JN679" s="29"/>
      <c r="JO679" s="29"/>
      <c r="JP679" s="29"/>
      <c r="JQ679" s="29"/>
      <c r="JR679" s="29"/>
      <c r="JS679" s="29"/>
      <c r="JT679" s="29"/>
      <c r="JU679" s="29"/>
      <c r="JV679" s="29"/>
      <c r="JW679" s="29"/>
      <c r="JX679" s="29"/>
      <c r="JY679" s="29"/>
      <c r="JZ679" s="29"/>
      <c r="KA679" s="29"/>
      <c r="KB679" s="29"/>
      <c r="KC679" s="29"/>
      <c r="KD679" s="29"/>
      <c r="KE679" s="29"/>
      <c r="KF679" s="29"/>
      <c r="KG679" s="29"/>
      <c r="KH679" s="29"/>
      <c r="KI679" s="29"/>
      <c r="KJ679" s="29"/>
      <c r="KK679" s="29"/>
      <c r="KL679" s="29"/>
      <c r="KM679" s="29"/>
      <c r="KN679" s="29"/>
      <c r="KO679" s="29"/>
      <c r="KP679" s="29"/>
      <c r="KQ679" s="29"/>
      <c r="KR679" s="29"/>
      <c r="KS679" s="29"/>
      <c r="KT679" s="29"/>
      <c r="KU679" s="29"/>
      <c r="KV679" s="29"/>
      <c r="KW679" s="29"/>
      <c r="KX679" s="29"/>
      <c r="KY679" s="29"/>
      <c r="KZ679" s="29"/>
      <c r="LA679" s="29"/>
      <c r="LB679" s="29"/>
      <c r="LC679" s="29"/>
      <c r="LD679" s="29"/>
      <c r="LE679" s="29"/>
      <c r="LF679" s="29"/>
      <c r="LG679" s="29"/>
      <c r="LH679" s="29"/>
      <c r="LI679" s="29"/>
      <c r="LJ679" s="29"/>
      <c r="LK679" s="29"/>
      <c r="LL679" s="29"/>
      <c r="LM679" s="29"/>
      <c r="LN679" s="29"/>
      <c r="LO679" s="29"/>
      <c r="LP679" s="29"/>
      <c r="LQ679" s="29"/>
      <c r="LR679" s="29"/>
      <c r="LS679" s="29"/>
      <c r="LT679" s="29"/>
      <c r="LU679" s="29"/>
      <c r="LV679" s="29"/>
      <c r="LW679" s="29"/>
      <c r="LX679" s="29"/>
      <c r="LY679" s="29"/>
      <c r="LZ679" s="29"/>
      <c r="MA679" s="29"/>
      <c r="MB679" s="29"/>
      <c r="MC679" s="29"/>
      <c r="MD679" s="29"/>
      <c r="ME679" s="29"/>
      <c r="MF679" s="29"/>
      <c r="MG679" s="29"/>
      <c r="MH679" s="29"/>
      <c r="MI679" s="29"/>
      <c r="MJ679" s="29"/>
      <c r="MK679" s="29"/>
      <c r="ML679" s="29"/>
      <c r="MM679" s="29"/>
      <c r="MN679" s="29"/>
      <c r="MO679" s="29"/>
      <c r="MP679" s="29"/>
      <c r="MQ679" s="29"/>
      <c r="MR679" s="29"/>
      <c r="MS679" s="29"/>
      <c r="MT679" s="29"/>
      <c r="MU679" s="29"/>
      <c r="MV679" s="29"/>
      <c r="MW679" s="29"/>
      <c r="MX679" s="29"/>
      <c r="MY679" s="29"/>
      <c r="MZ679" s="29"/>
      <c r="NA679" s="29"/>
      <c r="NB679" s="29"/>
      <c r="NC679" s="29"/>
      <c r="ND679" s="29"/>
      <c r="NE679" s="29"/>
    </row>
    <row r="680" spans="1:369" ht="16.5" customHeight="1">
      <c r="A680" s="104" t="s">
        <v>3230</v>
      </c>
      <c r="B680" s="104"/>
      <c r="C680" s="201"/>
      <c r="D680" s="104"/>
      <c r="E680" s="42" t="s">
        <v>3337</v>
      </c>
      <c r="F680" s="42" t="s">
        <v>3338</v>
      </c>
      <c r="G680" s="42" t="s">
        <v>155</v>
      </c>
      <c r="H680" s="15">
        <v>2013</v>
      </c>
      <c r="I680" s="15">
        <v>1</v>
      </c>
      <c r="J680" s="15" t="s">
        <v>414</v>
      </c>
      <c r="K680" s="15" t="s">
        <v>414</v>
      </c>
      <c r="L680" s="44" t="s">
        <v>3333</v>
      </c>
      <c r="M680" s="16"/>
      <c r="N680" s="16" t="s">
        <v>43</v>
      </c>
      <c r="O680" s="17">
        <v>2</v>
      </c>
      <c r="P680" s="17" t="s">
        <v>414</v>
      </c>
      <c r="Q680" s="17" t="s">
        <v>414</v>
      </c>
      <c r="R680" s="18" t="s">
        <v>33</v>
      </c>
      <c r="S680" s="19">
        <v>50</v>
      </c>
      <c r="T680" s="19">
        <v>110</v>
      </c>
      <c r="U680" s="19">
        <v>3.3181818181818183</v>
      </c>
      <c r="V680" s="19">
        <v>0</v>
      </c>
      <c r="W680" s="20">
        <v>0.36499999999999999</v>
      </c>
      <c r="X680" s="21">
        <v>0.73</v>
      </c>
      <c r="Y680" s="22" t="s">
        <v>33</v>
      </c>
      <c r="Z680" s="23" t="s">
        <v>62</v>
      </c>
      <c r="AA680" s="24" t="s">
        <v>67</v>
      </c>
      <c r="AB680" s="14" t="s">
        <v>67</v>
      </c>
      <c r="AC680" s="14" t="s">
        <v>67</v>
      </c>
      <c r="AD680" s="25"/>
      <c r="AE680" s="26"/>
      <c r="AF680" s="27"/>
      <c r="AG680" s="88"/>
      <c r="AH680" s="88"/>
      <c r="AI680" s="88"/>
      <c r="AJ680" s="88"/>
      <c r="AK680" s="88"/>
      <c r="AL680" s="88"/>
      <c r="AM680" s="88"/>
      <c r="AN680" s="88"/>
      <c r="AO680" s="88"/>
      <c r="AP680" s="29"/>
      <c r="AQ680" s="29"/>
      <c r="AR680" s="29"/>
      <c r="AS680" s="29"/>
      <c r="AT680" s="29"/>
      <c r="AU680" s="29"/>
      <c r="AV680" s="29"/>
      <c r="AW680" s="29"/>
      <c r="AX680" s="29"/>
      <c r="AY680" s="29"/>
      <c r="AZ680" s="29"/>
      <c r="BA680" s="29"/>
      <c r="BB680" s="29"/>
      <c r="BC680" s="29"/>
      <c r="BD680" s="29"/>
      <c r="BE680" s="29"/>
      <c r="BF680" s="29"/>
      <c r="BG680" s="29"/>
      <c r="BH680" s="29"/>
      <c r="BI680" s="29"/>
      <c r="BJ680" s="29"/>
      <c r="BK680" s="29"/>
      <c r="BL680" s="29"/>
      <c r="BM680" s="29"/>
      <c r="BN680" s="29"/>
      <c r="BO680" s="29"/>
      <c r="BP680" s="29"/>
      <c r="BQ680" s="29"/>
      <c r="BR680" s="29"/>
      <c r="BS680" s="29"/>
      <c r="BT680" s="29"/>
      <c r="BU680" s="29"/>
      <c r="BV680" s="29"/>
      <c r="BW680" s="29"/>
      <c r="BX680" s="29"/>
      <c r="BY680" s="29"/>
      <c r="BZ680" s="29"/>
      <c r="CA680" s="29"/>
      <c r="CB680" s="29"/>
      <c r="CC680" s="29"/>
      <c r="CD680" s="29"/>
      <c r="CE680" s="29"/>
      <c r="CF680" s="29"/>
      <c r="CG680" s="29"/>
      <c r="CH680" s="29"/>
      <c r="CI680" s="29"/>
      <c r="CJ680" s="29"/>
      <c r="CK680" s="29"/>
      <c r="CL680" s="29"/>
      <c r="CM680" s="29"/>
      <c r="CN680" s="29"/>
      <c r="CO680" s="29"/>
      <c r="CP680" s="29"/>
      <c r="CQ680" s="29"/>
      <c r="CR680" s="29"/>
      <c r="CS680" s="29"/>
      <c r="CT680" s="29"/>
      <c r="CU680" s="29"/>
      <c r="CV680" s="29"/>
      <c r="CW680" s="29"/>
      <c r="CX680" s="29"/>
      <c r="CY680" s="29"/>
      <c r="CZ680" s="29"/>
      <c r="DA680" s="29"/>
      <c r="DB680" s="29"/>
      <c r="DC680" s="29"/>
      <c r="DD680" s="29"/>
      <c r="DE680" s="29"/>
      <c r="DF680" s="29"/>
      <c r="DG680" s="29"/>
      <c r="DH680" s="29"/>
      <c r="DI680" s="29"/>
      <c r="DJ680" s="29"/>
      <c r="DK680" s="29"/>
      <c r="DL680" s="29"/>
      <c r="DM680" s="29"/>
      <c r="DN680" s="29"/>
      <c r="DO680" s="29"/>
      <c r="DP680" s="29"/>
      <c r="DQ680" s="29"/>
      <c r="DR680" s="29"/>
      <c r="DS680" s="29"/>
      <c r="DT680" s="29"/>
      <c r="DU680" s="29"/>
      <c r="DV680" s="29"/>
      <c r="DW680" s="29"/>
      <c r="DX680" s="29"/>
      <c r="DY680" s="29"/>
      <c r="DZ680" s="29"/>
      <c r="EA680" s="29"/>
      <c r="EB680" s="29"/>
      <c r="EC680" s="29"/>
      <c r="ED680" s="29"/>
      <c r="EE680" s="29"/>
      <c r="EF680" s="29"/>
      <c r="EG680" s="29"/>
      <c r="EH680" s="29"/>
      <c r="EI680" s="29"/>
      <c r="EJ680" s="29"/>
      <c r="EK680" s="29"/>
      <c r="EL680" s="29"/>
      <c r="EM680" s="29"/>
      <c r="EN680" s="29"/>
      <c r="EO680" s="29"/>
      <c r="EP680" s="29"/>
      <c r="EQ680" s="29"/>
      <c r="ER680" s="29"/>
      <c r="ES680" s="29"/>
      <c r="ET680" s="29"/>
      <c r="EU680" s="29"/>
      <c r="EV680" s="29"/>
      <c r="EW680" s="29"/>
      <c r="EX680" s="29"/>
      <c r="EY680" s="29"/>
      <c r="EZ680" s="29"/>
      <c r="FA680" s="29"/>
      <c r="FB680" s="29"/>
      <c r="FC680" s="29"/>
      <c r="FD680" s="29"/>
      <c r="FE680" s="29"/>
      <c r="FF680" s="29"/>
      <c r="FG680" s="29"/>
      <c r="FH680" s="29"/>
      <c r="FI680" s="29"/>
      <c r="FJ680" s="29"/>
      <c r="FK680" s="29"/>
      <c r="FL680" s="29"/>
      <c r="FM680" s="29"/>
      <c r="FN680" s="29"/>
      <c r="FO680" s="29"/>
      <c r="FP680" s="29"/>
      <c r="FQ680" s="29"/>
      <c r="FR680" s="29"/>
      <c r="FS680" s="29"/>
      <c r="FT680" s="29"/>
      <c r="FU680" s="29"/>
      <c r="FV680" s="29"/>
      <c r="FW680" s="29"/>
      <c r="FX680" s="29"/>
      <c r="FY680" s="29"/>
      <c r="FZ680" s="29"/>
      <c r="GA680" s="29"/>
      <c r="GB680" s="29"/>
      <c r="GC680" s="29"/>
      <c r="GD680" s="29"/>
      <c r="GE680" s="29"/>
      <c r="GF680" s="29"/>
      <c r="GG680" s="29"/>
      <c r="GH680" s="29"/>
      <c r="GI680" s="29"/>
      <c r="GJ680" s="29"/>
      <c r="GK680" s="29"/>
      <c r="GL680" s="29"/>
      <c r="GM680" s="29"/>
      <c r="GN680" s="29"/>
      <c r="GO680" s="29"/>
      <c r="GP680" s="29"/>
      <c r="GQ680" s="29"/>
      <c r="GR680" s="29"/>
      <c r="GS680" s="29"/>
      <c r="GT680" s="29"/>
      <c r="GU680" s="29"/>
      <c r="GV680" s="29"/>
      <c r="GW680" s="29"/>
      <c r="GX680" s="29"/>
      <c r="GY680" s="29"/>
      <c r="GZ680" s="29"/>
      <c r="HA680" s="29"/>
      <c r="HB680" s="29"/>
      <c r="HC680" s="29"/>
      <c r="HD680" s="29"/>
      <c r="HE680" s="29"/>
      <c r="HF680" s="29"/>
      <c r="HG680" s="29"/>
      <c r="HH680" s="29"/>
      <c r="HI680" s="29"/>
      <c r="HJ680" s="29"/>
      <c r="HK680" s="29"/>
      <c r="HL680" s="29"/>
      <c r="HM680" s="29"/>
      <c r="HN680" s="29"/>
      <c r="HO680" s="29"/>
      <c r="HP680" s="29"/>
      <c r="HQ680" s="29"/>
      <c r="HR680" s="29"/>
      <c r="HS680" s="29"/>
      <c r="HT680" s="29"/>
      <c r="HU680" s="29"/>
      <c r="HV680" s="29"/>
      <c r="HW680" s="29"/>
      <c r="HX680" s="29"/>
      <c r="HY680" s="29"/>
      <c r="HZ680" s="29"/>
      <c r="IA680" s="29"/>
      <c r="IB680" s="29"/>
      <c r="IC680" s="29"/>
      <c r="ID680" s="29"/>
      <c r="IE680" s="29"/>
      <c r="IF680" s="29"/>
      <c r="IG680" s="29"/>
      <c r="IH680" s="29"/>
      <c r="II680" s="29"/>
      <c r="IJ680" s="29"/>
      <c r="IK680" s="29"/>
      <c r="IL680" s="29"/>
      <c r="IM680" s="29"/>
      <c r="IN680" s="29"/>
      <c r="IO680" s="29"/>
      <c r="IP680" s="29"/>
      <c r="IQ680" s="29"/>
      <c r="IR680" s="29"/>
      <c r="IS680" s="29"/>
      <c r="IT680" s="29"/>
      <c r="IU680" s="29"/>
      <c r="IV680" s="29"/>
      <c r="IW680" s="29"/>
      <c r="IX680" s="29"/>
      <c r="IY680" s="29"/>
      <c r="IZ680" s="29"/>
      <c r="JA680" s="29"/>
      <c r="JB680" s="29"/>
      <c r="JC680" s="29"/>
      <c r="JD680" s="29"/>
      <c r="JE680" s="29"/>
      <c r="JF680" s="29"/>
      <c r="JG680" s="29"/>
      <c r="JH680" s="29"/>
      <c r="JI680" s="29"/>
      <c r="JJ680" s="29"/>
      <c r="JK680" s="29"/>
      <c r="JL680" s="29"/>
      <c r="JM680" s="29"/>
      <c r="JN680" s="29"/>
      <c r="JO680" s="29"/>
      <c r="JP680" s="29"/>
      <c r="JQ680" s="29"/>
      <c r="JR680" s="29"/>
      <c r="JS680" s="29"/>
      <c r="JT680" s="29"/>
      <c r="JU680" s="29"/>
      <c r="JV680" s="29"/>
      <c r="JW680" s="29"/>
      <c r="JX680" s="29"/>
      <c r="JY680" s="29"/>
      <c r="JZ680" s="29"/>
      <c r="KA680" s="29"/>
      <c r="KB680" s="29"/>
      <c r="KC680" s="29"/>
      <c r="KD680" s="29"/>
      <c r="KE680" s="29"/>
      <c r="KF680" s="29"/>
      <c r="KG680" s="29"/>
      <c r="KH680" s="29"/>
      <c r="KI680" s="29"/>
      <c r="KJ680" s="29"/>
      <c r="KK680" s="29"/>
      <c r="KL680" s="29"/>
      <c r="KM680" s="29"/>
      <c r="KN680" s="29"/>
      <c r="KO680" s="29"/>
      <c r="KP680" s="29"/>
      <c r="KQ680" s="29"/>
      <c r="KR680" s="29"/>
      <c r="KS680" s="29"/>
      <c r="KT680" s="29"/>
      <c r="KU680" s="29"/>
      <c r="KV680" s="29"/>
      <c r="KW680" s="29"/>
      <c r="KX680" s="29"/>
      <c r="KY680" s="29"/>
      <c r="KZ680" s="29"/>
      <c r="LA680" s="29"/>
      <c r="LB680" s="29"/>
      <c r="LC680" s="29"/>
      <c r="LD680" s="29"/>
      <c r="LE680" s="29"/>
      <c r="LF680" s="29"/>
      <c r="LG680" s="29"/>
      <c r="LH680" s="29"/>
      <c r="LI680" s="29"/>
      <c r="LJ680" s="29"/>
      <c r="LK680" s="29"/>
      <c r="LL680" s="29"/>
      <c r="LM680" s="29"/>
      <c r="LN680" s="29"/>
      <c r="LO680" s="29"/>
      <c r="LP680" s="29"/>
      <c r="LQ680" s="29"/>
      <c r="LR680" s="29"/>
      <c r="LS680" s="29"/>
      <c r="LT680" s="29"/>
      <c r="LU680" s="29"/>
      <c r="LV680" s="29"/>
      <c r="LW680" s="29"/>
      <c r="LX680" s="29"/>
      <c r="LY680" s="29"/>
      <c r="LZ680" s="29"/>
      <c r="MA680" s="29"/>
      <c r="MB680" s="29"/>
      <c r="MC680" s="29"/>
      <c r="MD680" s="29"/>
      <c r="ME680" s="29"/>
      <c r="MF680" s="29"/>
      <c r="MG680" s="29"/>
      <c r="MH680" s="29"/>
      <c r="MI680" s="29"/>
      <c r="MJ680" s="29"/>
      <c r="MK680" s="29"/>
      <c r="ML680" s="29"/>
      <c r="MM680" s="29"/>
      <c r="MN680" s="29"/>
      <c r="MO680" s="29"/>
      <c r="MP680" s="29"/>
      <c r="MQ680" s="29"/>
      <c r="MR680" s="29"/>
      <c r="MS680" s="29"/>
      <c r="MT680" s="29"/>
      <c r="MU680" s="29"/>
      <c r="MV680" s="29"/>
      <c r="MW680" s="29"/>
      <c r="MX680" s="29"/>
      <c r="MY680" s="29"/>
      <c r="MZ680" s="29"/>
      <c r="NA680" s="29"/>
      <c r="NB680" s="29"/>
      <c r="NC680" s="29"/>
      <c r="ND680" s="29"/>
      <c r="NE680" s="29"/>
    </row>
    <row r="681" spans="1:369" ht="16.5" customHeight="1">
      <c r="A681" s="104" t="s">
        <v>3230</v>
      </c>
      <c r="B681" s="104"/>
      <c r="C681" s="201"/>
      <c r="D681" s="104"/>
      <c r="E681" s="42" t="s">
        <v>3350</v>
      </c>
      <c r="F681" s="42" t="s">
        <v>3351</v>
      </c>
      <c r="G681" s="42" t="s">
        <v>3352</v>
      </c>
      <c r="H681" s="15">
        <v>2014</v>
      </c>
      <c r="I681" s="15">
        <v>1</v>
      </c>
      <c r="J681" s="15" t="s">
        <v>414</v>
      </c>
      <c r="K681" s="15" t="s">
        <v>414</v>
      </c>
      <c r="L681" s="44" t="s">
        <v>3346</v>
      </c>
      <c r="M681" s="16"/>
      <c r="N681" s="16" t="s">
        <v>43</v>
      </c>
      <c r="O681" s="17">
        <v>10</v>
      </c>
      <c r="P681" s="17" t="s">
        <v>414</v>
      </c>
      <c r="Q681" s="17" t="s">
        <v>414</v>
      </c>
      <c r="R681" s="18" t="s">
        <v>33</v>
      </c>
      <c r="S681" s="19">
        <v>60</v>
      </c>
      <c r="T681" s="19">
        <v>110</v>
      </c>
      <c r="U681" s="19">
        <v>0.68181818181818177</v>
      </c>
      <c r="V681" s="19">
        <v>0</v>
      </c>
      <c r="W681" s="20">
        <v>7.4999999999999997E-2</v>
      </c>
      <c r="X681" s="21">
        <v>0.75</v>
      </c>
      <c r="Y681" s="22" t="s">
        <v>33</v>
      </c>
      <c r="Z681" s="23" t="s">
        <v>62</v>
      </c>
      <c r="AA681" s="24" t="s">
        <v>67</v>
      </c>
      <c r="AB681" s="14" t="s">
        <v>67</v>
      </c>
      <c r="AC681" s="14" t="s">
        <v>67</v>
      </c>
      <c r="AD681" s="25"/>
      <c r="AE681" s="26"/>
      <c r="AF681" s="27"/>
      <c r="AP681" s="29"/>
      <c r="AQ681" s="29"/>
      <c r="AR681" s="29"/>
      <c r="AS681" s="29"/>
      <c r="AT681" s="29"/>
      <c r="AU681" s="29"/>
      <c r="AV681" s="29"/>
      <c r="AW681" s="29"/>
      <c r="AX681" s="29"/>
      <c r="AY681" s="29"/>
      <c r="AZ681" s="29"/>
      <c r="BA681" s="29"/>
      <c r="BB681" s="29"/>
      <c r="BC681" s="29"/>
      <c r="BD681" s="29"/>
      <c r="BE681" s="29"/>
      <c r="BF681" s="29"/>
      <c r="BG681" s="29"/>
      <c r="BH681" s="29"/>
      <c r="BI681" s="29"/>
      <c r="BJ681" s="29"/>
      <c r="BK681" s="29"/>
      <c r="BL681" s="29"/>
      <c r="BM681" s="29"/>
      <c r="BN681" s="29"/>
      <c r="BO681" s="29"/>
      <c r="BP681" s="29"/>
      <c r="BQ681" s="29"/>
      <c r="BR681" s="29"/>
      <c r="BS681" s="29"/>
      <c r="BT681" s="29"/>
      <c r="BU681" s="29"/>
      <c r="BV681" s="29"/>
      <c r="BW681" s="29"/>
      <c r="BX681" s="29"/>
      <c r="BY681" s="29"/>
      <c r="BZ681" s="29"/>
      <c r="CA681" s="29"/>
      <c r="CB681" s="29"/>
      <c r="CC681" s="29"/>
      <c r="CD681" s="29"/>
      <c r="CE681" s="29"/>
      <c r="CF681" s="29"/>
      <c r="CG681" s="29"/>
      <c r="CH681" s="29"/>
      <c r="CI681" s="29"/>
      <c r="CJ681" s="29"/>
      <c r="CK681" s="29"/>
      <c r="CL681" s="29"/>
      <c r="CM681" s="29"/>
      <c r="CN681" s="29"/>
      <c r="CO681" s="29"/>
      <c r="CP681" s="29"/>
      <c r="CQ681" s="29"/>
      <c r="CR681" s="29"/>
      <c r="CS681" s="29"/>
      <c r="CT681" s="29"/>
      <c r="CU681" s="29"/>
      <c r="CV681" s="29"/>
      <c r="CW681" s="29"/>
      <c r="CX681" s="29"/>
      <c r="CY681" s="29"/>
      <c r="CZ681" s="29"/>
      <c r="DA681" s="29"/>
      <c r="DB681" s="29"/>
      <c r="DC681" s="29"/>
      <c r="DD681" s="29"/>
      <c r="DE681" s="29"/>
      <c r="DF681" s="29"/>
      <c r="DG681" s="29"/>
      <c r="DH681" s="29"/>
      <c r="DI681" s="29"/>
      <c r="DJ681" s="29"/>
      <c r="DK681" s="29"/>
      <c r="DL681" s="29"/>
      <c r="DM681" s="29"/>
      <c r="DN681" s="29"/>
      <c r="DO681" s="29"/>
      <c r="DP681" s="29"/>
      <c r="DQ681" s="29"/>
      <c r="DR681" s="29"/>
      <c r="DS681" s="29"/>
      <c r="DT681" s="29"/>
      <c r="DU681" s="29"/>
      <c r="DV681" s="29"/>
      <c r="DW681" s="29"/>
      <c r="DX681" s="29"/>
      <c r="DY681" s="29"/>
      <c r="DZ681" s="29"/>
      <c r="EA681" s="29"/>
      <c r="EB681" s="29"/>
      <c r="EC681" s="29"/>
      <c r="ED681" s="29"/>
      <c r="EE681" s="29"/>
      <c r="EF681" s="29"/>
      <c r="EG681" s="29"/>
      <c r="EH681" s="29"/>
      <c r="EI681" s="29"/>
      <c r="EJ681" s="29"/>
      <c r="EK681" s="29"/>
      <c r="EL681" s="29"/>
      <c r="EM681" s="29"/>
      <c r="EN681" s="29"/>
      <c r="EO681" s="29"/>
      <c r="EP681" s="29"/>
      <c r="EQ681" s="29"/>
      <c r="ER681" s="29"/>
      <c r="ES681" s="29"/>
      <c r="ET681" s="29"/>
      <c r="EU681" s="29"/>
      <c r="EV681" s="29"/>
      <c r="EW681" s="29"/>
      <c r="EX681" s="29"/>
      <c r="EY681" s="29"/>
      <c r="EZ681" s="29"/>
      <c r="FA681" s="29"/>
      <c r="FB681" s="29"/>
      <c r="FC681" s="29"/>
      <c r="FD681" s="29"/>
      <c r="FE681" s="29"/>
      <c r="FF681" s="29"/>
      <c r="FG681" s="29"/>
      <c r="FH681" s="29"/>
      <c r="FI681" s="29"/>
      <c r="FJ681" s="29"/>
      <c r="FK681" s="29"/>
      <c r="FL681" s="29"/>
      <c r="FM681" s="29"/>
      <c r="FN681" s="29"/>
      <c r="FO681" s="29"/>
      <c r="FP681" s="29"/>
      <c r="FQ681" s="29"/>
      <c r="FR681" s="29"/>
      <c r="FS681" s="29"/>
      <c r="FT681" s="29"/>
      <c r="FU681" s="29"/>
      <c r="FV681" s="29"/>
      <c r="FW681" s="29"/>
      <c r="FX681" s="29"/>
      <c r="FY681" s="29"/>
      <c r="FZ681" s="29"/>
      <c r="GA681" s="29"/>
      <c r="GB681" s="29"/>
      <c r="GC681" s="29"/>
      <c r="GD681" s="29"/>
      <c r="GE681" s="29"/>
      <c r="GF681" s="29"/>
      <c r="GG681" s="29"/>
      <c r="GH681" s="29"/>
      <c r="GI681" s="29"/>
      <c r="GJ681" s="29"/>
      <c r="GK681" s="29"/>
      <c r="GL681" s="29"/>
      <c r="GM681" s="29"/>
      <c r="GN681" s="29"/>
      <c r="GO681" s="29"/>
      <c r="GP681" s="29"/>
      <c r="GQ681" s="29"/>
      <c r="GR681" s="29"/>
      <c r="GS681" s="29"/>
      <c r="GT681" s="29"/>
      <c r="GU681" s="29"/>
      <c r="GV681" s="29"/>
      <c r="GW681" s="29"/>
      <c r="GX681" s="29"/>
      <c r="GY681" s="29"/>
      <c r="GZ681" s="29"/>
      <c r="HA681" s="29"/>
      <c r="HB681" s="29"/>
      <c r="HC681" s="29"/>
      <c r="HD681" s="29"/>
      <c r="HE681" s="29"/>
      <c r="HF681" s="29"/>
      <c r="HG681" s="29"/>
      <c r="HH681" s="29"/>
      <c r="HI681" s="29"/>
      <c r="HJ681" s="29"/>
      <c r="HK681" s="29"/>
      <c r="HL681" s="29"/>
      <c r="HM681" s="29"/>
      <c r="HN681" s="29"/>
      <c r="HO681" s="29"/>
      <c r="HP681" s="29"/>
      <c r="HQ681" s="29"/>
      <c r="HR681" s="29"/>
      <c r="HS681" s="29"/>
      <c r="HT681" s="29"/>
      <c r="HU681" s="29"/>
      <c r="HV681" s="29"/>
      <c r="HW681" s="29"/>
      <c r="HX681" s="29"/>
      <c r="HY681" s="29"/>
      <c r="HZ681" s="29"/>
      <c r="IA681" s="29"/>
      <c r="IB681" s="29"/>
      <c r="IC681" s="29"/>
      <c r="ID681" s="29"/>
      <c r="IE681" s="29"/>
      <c r="IF681" s="29"/>
      <c r="IG681" s="29"/>
      <c r="IH681" s="29"/>
      <c r="II681" s="29"/>
      <c r="IJ681" s="29"/>
      <c r="IK681" s="29"/>
      <c r="IL681" s="29"/>
      <c r="IM681" s="29"/>
      <c r="IN681" s="29"/>
      <c r="IO681" s="29"/>
      <c r="IP681" s="29"/>
      <c r="IQ681" s="29"/>
      <c r="IR681" s="29"/>
      <c r="IS681" s="29"/>
      <c r="IT681" s="29"/>
      <c r="IU681" s="29"/>
      <c r="IV681" s="29"/>
      <c r="IW681" s="29"/>
      <c r="IX681" s="29"/>
      <c r="IY681" s="29"/>
      <c r="IZ681" s="29"/>
      <c r="JA681" s="29"/>
      <c r="JB681" s="29"/>
      <c r="JC681" s="29"/>
      <c r="JD681" s="29"/>
      <c r="JE681" s="29"/>
      <c r="JF681" s="29"/>
      <c r="JG681" s="29"/>
      <c r="JH681" s="29"/>
      <c r="JI681" s="29"/>
      <c r="JJ681" s="29"/>
      <c r="JK681" s="29"/>
      <c r="JL681" s="29"/>
      <c r="JM681" s="29"/>
      <c r="JN681" s="29"/>
      <c r="JO681" s="29"/>
      <c r="JP681" s="29"/>
      <c r="JQ681" s="29"/>
      <c r="JR681" s="29"/>
      <c r="JS681" s="29"/>
      <c r="JT681" s="29"/>
      <c r="JU681" s="29"/>
      <c r="JV681" s="29"/>
      <c r="JW681" s="29"/>
      <c r="JX681" s="29"/>
      <c r="JY681" s="29"/>
      <c r="JZ681" s="29"/>
      <c r="KA681" s="29"/>
      <c r="KB681" s="29"/>
      <c r="KC681" s="29"/>
      <c r="KD681" s="29"/>
      <c r="KE681" s="29"/>
      <c r="KF681" s="29"/>
      <c r="KG681" s="29"/>
      <c r="KH681" s="29"/>
      <c r="KI681" s="29"/>
      <c r="KJ681" s="29"/>
      <c r="KK681" s="29"/>
      <c r="KL681" s="29"/>
      <c r="KM681" s="29"/>
      <c r="KN681" s="29"/>
      <c r="KO681" s="29"/>
      <c r="KP681" s="29"/>
      <c r="KQ681" s="29"/>
      <c r="KR681" s="29"/>
      <c r="KS681" s="29"/>
      <c r="KT681" s="29"/>
      <c r="KU681" s="29"/>
      <c r="KV681" s="29"/>
      <c r="KW681" s="29"/>
      <c r="KX681" s="29"/>
      <c r="KY681" s="29"/>
      <c r="KZ681" s="29"/>
      <c r="LA681" s="29"/>
      <c r="LB681" s="29"/>
      <c r="LC681" s="29"/>
      <c r="LD681" s="29"/>
      <c r="LE681" s="29"/>
      <c r="LF681" s="29"/>
      <c r="LG681" s="29"/>
      <c r="LH681" s="29"/>
      <c r="LI681" s="29"/>
      <c r="LJ681" s="29"/>
      <c r="LK681" s="29"/>
      <c r="LL681" s="29"/>
      <c r="LM681" s="29"/>
      <c r="LN681" s="29"/>
      <c r="LO681" s="29"/>
      <c r="LP681" s="29"/>
      <c r="LQ681" s="29"/>
      <c r="LR681" s="29"/>
      <c r="LS681" s="29"/>
      <c r="LT681" s="29"/>
      <c r="LU681" s="29"/>
      <c r="LV681" s="29"/>
      <c r="LW681" s="29"/>
      <c r="LX681" s="29"/>
      <c r="LY681" s="29"/>
      <c r="LZ681" s="29"/>
      <c r="MA681" s="29"/>
      <c r="MB681" s="29"/>
      <c r="MC681" s="29"/>
      <c r="MD681" s="29"/>
      <c r="ME681" s="29"/>
      <c r="MF681" s="29"/>
      <c r="MG681" s="29"/>
      <c r="MH681" s="29"/>
      <c r="MI681" s="29"/>
      <c r="MJ681" s="29"/>
      <c r="MK681" s="29"/>
      <c r="ML681" s="29"/>
      <c r="MM681" s="29"/>
      <c r="MN681" s="29"/>
      <c r="MO681" s="29"/>
      <c r="MP681" s="29"/>
      <c r="MQ681" s="29"/>
      <c r="MR681" s="29"/>
      <c r="MS681" s="29"/>
      <c r="MT681" s="29"/>
      <c r="MU681" s="29"/>
      <c r="MV681" s="29"/>
      <c r="MW681" s="29"/>
      <c r="MX681" s="29"/>
      <c r="MY681" s="29"/>
      <c r="MZ681" s="29"/>
      <c r="NA681" s="29"/>
      <c r="NB681" s="29"/>
      <c r="NC681" s="29"/>
      <c r="ND681" s="29"/>
      <c r="NE681" s="29"/>
    </row>
    <row r="682" spans="1:369" ht="16.5" customHeight="1">
      <c r="A682" s="104" t="s">
        <v>3230</v>
      </c>
      <c r="B682" s="104"/>
      <c r="C682" s="201"/>
      <c r="D682" s="104"/>
      <c r="E682" s="42" t="s">
        <v>3312</v>
      </c>
      <c r="F682" s="42" t="s">
        <v>205</v>
      </c>
      <c r="G682" s="42" t="s">
        <v>3223</v>
      </c>
      <c r="H682" s="15">
        <v>2011</v>
      </c>
      <c r="I682" s="15">
        <v>1</v>
      </c>
      <c r="J682" s="15" t="s">
        <v>414</v>
      </c>
      <c r="K682" s="15" t="s">
        <v>414</v>
      </c>
      <c r="L682" s="44" t="s">
        <v>3313</v>
      </c>
      <c r="M682" s="16"/>
      <c r="N682" s="16" t="s">
        <v>43</v>
      </c>
      <c r="O682" s="17">
        <v>5</v>
      </c>
      <c r="P682" s="17" t="s">
        <v>414</v>
      </c>
      <c r="Q682" s="17" t="s">
        <v>414</v>
      </c>
      <c r="R682" s="18" t="s">
        <v>33</v>
      </c>
      <c r="S682" s="19">
        <v>50</v>
      </c>
      <c r="T682" s="19">
        <v>110</v>
      </c>
      <c r="U682" s="19">
        <v>1.4545454545454546</v>
      </c>
      <c r="V682" s="19">
        <v>0</v>
      </c>
      <c r="W682" s="20">
        <v>0.16</v>
      </c>
      <c r="X682" s="21">
        <v>0.8</v>
      </c>
      <c r="Y682" s="22" t="s">
        <v>33</v>
      </c>
      <c r="Z682" s="23" t="s">
        <v>62</v>
      </c>
      <c r="AA682" s="24" t="s">
        <v>67</v>
      </c>
      <c r="AB682" s="14" t="s">
        <v>67</v>
      </c>
      <c r="AC682" s="14" t="s">
        <v>67</v>
      </c>
      <c r="AD682" s="25"/>
      <c r="AE682" s="26"/>
      <c r="AF682" s="27"/>
      <c r="AG682" s="88"/>
      <c r="AH682" s="88"/>
      <c r="AI682" s="88"/>
      <c r="AJ682" s="88"/>
      <c r="AK682" s="88"/>
      <c r="AL682" s="88"/>
      <c r="AM682" s="88"/>
      <c r="AN682" s="88"/>
      <c r="AO682" s="88"/>
      <c r="AP682" s="29"/>
      <c r="AQ682" s="29"/>
      <c r="AR682" s="29"/>
      <c r="AS682" s="29"/>
      <c r="AT682" s="29"/>
      <c r="AU682" s="29"/>
      <c r="AV682" s="29"/>
      <c r="AW682" s="29"/>
      <c r="AX682" s="29"/>
      <c r="AY682" s="29"/>
      <c r="AZ682" s="29"/>
      <c r="BA682" s="29"/>
      <c r="BB682" s="29"/>
      <c r="BC682" s="29"/>
      <c r="BD682" s="29"/>
      <c r="BE682" s="29"/>
      <c r="BF682" s="29"/>
      <c r="BG682" s="29"/>
      <c r="BH682" s="29"/>
      <c r="BI682" s="29"/>
      <c r="BJ682" s="29"/>
      <c r="BK682" s="29"/>
      <c r="BL682" s="29"/>
      <c r="BM682" s="29"/>
      <c r="BN682" s="29"/>
      <c r="BO682" s="29"/>
      <c r="BP682" s="29"/>
      <c r="BQ682" s="29"/>
      <c r="BR682" s="29"/>
      <c r="BS682" s="29"/>
      <c r="BT682" s="29"/>
      <c r="BU682" s="29"/>
      <c r="BV682" s="29"/>
      <c r="BW682" s="29"/>
      <c r="BX682" s="29"/>
      <c r="BY682" s="29"/>
      <c r="BZ682" s="29"/>
      <c r="CA682" s="29"/>
      <c r="CB682" s="29"/>
      <c r="CC682" s="29"/>
      <c r="CD682" s="29"/>
      <c r="CE682" s="29"/>
      <c r="CF682" s="29"/>
      <c r="CG682" s="29"/>
      <c r="CH682" s="29"/>
      <c r="CI682" s="29"/>
      <c r="CJ682" s="29"/>
      <c r="CK682" s="29"/>
      <c r="CL682" s="29"/>
      <c r="CM682" s="29"/>
      <c r="CN682" s="29"/>
      <c r="CO682" s="29"/>
      <c r="CP682" s="29"/>
      <c r="CQ682" s="29"/>
      <c r="CR682" s="29"/>
      <c r="CS682" s="29"/>
      <c r="CT682" s="29"/>
      <c r="CU682" s="29"/>
      <c r="CV682" s="29"/>
      <c r="CW682" s="29"/>
      <c r="CX682" s="29"/>
      <c r="CY682" s="29"/>
      <c r="CZ682" s="29"/>
      <c r="DA682" s="29"/>
      <c r="DB682" s="29"/>
      <c r="DC682" s="29"/>
      <c r="DD682" s="29"/>
      <c r="DE682" s="29"/>
      <c r="DF682" s="29"/>
      <c r="DG682" s="29"/>
      <c r="DH682" s="29"/>
      <c r="DI682" s="29"/>
      <c r="DJ682" s="29"/>
      <c r="DK682" s="29"/>
      <c r="DL682" s="29"/>
      <c r="DM682" s="29"/>
      <c r="DN682" s="29"/>
      <c r="DO682" s="29"/>
      <c r="DP682" s="29"/>
      <c r="DQ682" s="29"/>
      <c r="DR682" s="29"/>
      <c r="DS682" s="29"/>
      <c r="DT682" s="29"/>
      <c r="DU682" s="29"/>
      <c r="DV682" s="29"/>
      <c r="DW682" s="29"/>
      <c r="DX682" s="29"/>
      <c r="DY682" s="29"/>
      <c r="DZ682" s="29"/>
      <c r="EA682" s="29"/>
      <c r="EB682" s="29"/>
      <c r="EC682" s="29"/>
      <c r="ED682" s="29"/>
      <c r="EE682" s="29"/>
      <c r="EF682" s="29"/>
      <c r="EG682" s="29"/>
      <c r="EH682" s="29"/>
      <c r="EI682" s="29"/>
      <c r="EJ682" s="29"/>
      <c r="EK682" s="29"/>
      <c r="EL682" s="29"/>
      <c r="EM682" s="29"/>
      <c r="EN682" s="29"/>
      <c r="EO682" s="29"/>
      <c r="EP682" s="29"/>
      <c r="EQ682" s="29"/>
      <c r="ER682" s="29"/>
      <c r="ES682" s="29"/>
      <c r="ET682" s="29"/>
      <c r="EU682" s="29"/>
      <c r="EV682" s="29"/>
      <c r="EW682" s="29"/>
      <c r="EX682" s="29"/>
      <c r="EY682" s="29"/>
      <c r="EZ682" s="29"/>
      <c r="FA682" s="29"/>
      <c r="FB682" s="29"/>
      <c r="FC682" s="29"/>
      <c r="FD682" s="29"/>
      <c r="FE682" s="29"/>
      <c r="FF682" s="29"/>
      <c r="FG682" s="29"/>
      <c r="FH682" s="29"/>
      <c r="FI682" s="29"/>
      <c r="FJ682" s="29"/>
      <c r="FK682" s="29"/>
      <c r="FL682" s="29"/>
      <c r="FM682" s="29"/>
      <c r="FN682" s="29"/>
      <c r="FO682" s="29"/>
      <c r="FP682" s="29"/>
      <c r="FQ682" s="29"/>
      <c r="FR682" s="29"/>
      <c r="FS682" s="29"/>
      <c r="FT682" s="29"/>
      <c r="FU682" s="29"/>
      <c r="FV682" s="29"/>
      <c r="FW682" s="29"/>
      <c r="FX682" s="29"/>
      <c r="FY682" s="29"/>
      <c r="FZ682" s="29"/>
      <c r="GA682" s="29"/>
      <c r="GB682" s="29"/>
      <c r="GC682" s="29"/>
      <c r="GD682" s="29"/>
      <c r="GE682" s="29"/>
      <c r="GF682" s="29"/>
      <c r="GG682" s="29"/>
      <c r="GH682" s="29"/>
      <c r="GI682" s="29"/>
      <c r="GJ682" s="29"/>
      <c r="GK682" s="29"/>
      <c r="GL682" s="29"/>
      <c r="GM682" s="29"/>
      <c r="GN682" s="29"/>
      <c r="GO682" s="29"/>
      <c r="GP682" s="29"/>
      <c r="GQ682" s="29"/>
      <c r="GR682" s="29"/>
      <c r="GS682" s="29"/>
      <c r="GT682" s="29"/>
      <c r="GU682" s="29"/>
      <c r="GV682" s="29"/>
      <c r="GW682" s="29"/>
      <c r="GX682" s="29"/>
      <c r="GY682" s="29"/>
      <c r="GZ682" s="29"/>
      <c r="HA682" s="29"/>
      <c r="HB682" s="29"/>
      <c r="HC682" s="29"/>
      <c r="HD682" s="29"/>
      <c r="HE682" s="29"/>
      <c r="HF682" s="29"/>
      <c r="HG682" s="29"/>
      <c r="HH682" s="29"/>
      <c r="HI682" s="29"/>
      <c r="HJ682" s="29"/>
      <c r="HK682" s="29"/>
      <c r="HL682" s="29"/>
      <c r="HM682" s="29"/>
      <c r="HN682" s="29"/>
      <c r="HO682" s="29"/>
      <c r="HP682" s="29"/>
      <c r="HQ682" s="29"/>
      <c r="HR682" s="29"/>
      <c r="HS682" s="29"/>
      <c r="HT682" s="29"/>
      <c r="HU682" s="29"/>
      <c r="HV682" s="29"/>
      <c r="HW682" s="29"/>
      <c r="HX682" s="29"/>
      <c r="HY682" s="29"/>
      <c r="HZ682" s="29"/>
      <c r="IA682" s="29"/>
      <c r="IB682" s="29"/>
      <c r="IC682" s="29"/>
      <c r="ID682" s="29"/>
      <c r="IE682" s="29"/>
      <c r="IF682" s="29"/>
      <c r="IG682" s="29"/>
      <c r="IH682" s="29"/>
      <c r="II682" s="29"/>
      <c r="IJ682" s="29"/>
      <c r="IK682" s="29"/>
      <c r="IL682" s="29"/>
      <c r="IM682" s="29"/>
      <c r="IN682" s="29"/>
      <c r="IO682" s="29"/>
      <c r="IP682" s="29"/>
      <c r="IQ682" s="29"/>
      <c r="IR682" s="29"/>
      <c r="IS682" s="29"/>
      <c r="IT682" s="29"/>
      <c r="IU682" s="29"/>
      <c r="IV682" s="29"/>
      <c r="IW682" s="29"/>
      <c r="IX682" s="29"/>
      <c r="IY682" s="29"/>
      <c r="IZ682" s="29"/>
      <c r="JA682" s="29"/>
      <c r="JB682" s="29"/>
      <c r="JC682" s="29"/>
      <c r="JD682" s="29"/>
      <c r="JE682" s="29"/>
      <c r="JF682" s="29"/>
      <c r="JG682" s="29"/>
      <c r="JH682" s="29"/>
      <c r="JI682" s="29"/>
      <c r="JJ682" s="29"/>
      <c r="JK682" s="29"/>
      <c r="JL682" s="29"/>
      <c r="JM682" s="29"/>
      <c r="JN682" s="29"/>
      <c r="JO682" s="29"/>
      <c r="JP682" s="29"/>
      <c r="JQ682" s="29"/>
      <c r="JR682" s="29"/>
      <c r="JS682" s="29"/>
      <c r="JT682" s="29"/>
      <c r="JU682" s="29"/>
      <c r="JV682" s="29"/>
      <c r="JW682" s="29"/>
      <c r="JX682" s="29"/>
      <c r="JY682" s="29"/>
      <c r="JZ682" s="29"/>
      <c r="KA682" s="29"/>
      <c r="KB682" s="29"/>
      <c r="KC682" s="29"/>
      <c r="KD682" s="29"/>
      <c r="KE682" s="29"/>
      <c r="KF682" s="29"/>
      <c r="KG682" s="29"/>
      <c r="KH682" s="29"/>
      <c r="KI682" s="29"/>
      <c r="KJ682" s="29"/>
      <c r="KK682" s="29"/>
      <c r="KL682" s="29"/>
      <c r="KM682" s="29"/>
      <c r="KN682" s="29"/>
      <c r="KO682" s="29"/>
      <c r="KP682" s="29"/>
      <c r="KQ682" s="29"/>
      <c r="KR682" s="29"/>
      <c r="KS682" s="29"/>
      <c r="KT682" s="29"/>
      <c r="KU682" s="29"/>
      <c r="KV682" s="29"/>
      <c r="KW682" s="29"/>
      <c r="KX682" s="29"/>
      <c r="KY682" s="29"/>
      <c r="KZ682" s="29"/>
      <c r="LA682" s="29"/>
      <c r="LB682" s="29"/>
      <c r="LC682" s="29"/>
      <c r="LD682" s="29"/>
      <c r="LE682" s="29"/>
      <c r="LF682" s="29"/>
      <c r="LG682" s="29"/>
      <c r="LH682" s="29"/>
      <c r="LI682" s="29"/>
      <c r="LJ682" s="29"/>
      <c r="LK682" s="29"/>
      <c r="LL682" s="29"/>
      <c r="LM682" s="29"/>
      <c r="LN682" s="29"/>
      <c r="LO682" s="29"/>
      <c r="LP682" s="29"/>
      <c r="LQ682" s="29"/>
      <c r="LR682" s="29"/>
      <c r="LS682" s="29"/>
      <c r="LT682" s="29"/>
      <c r="LU682" s="29"/>
      <c r="LV682" s="29"/>
      <c r="LW682" s="29"/>
      <c r="LX682" s="29"/>
      <c r="LY682" s="29"/>
      <c r="LZ682" s="29"/>
      <c r="MA682" s="29"/>
      <c r="MB682" s="29"/>
      <c r="MC682" s="29"/>
      <c r="MD682" s="29"/>
      <c r="ME682" s="29"/>
      <c r="MF682" s="29"/>
      <c r="MG682" s="29"/>
      <c r="MH682" s="29"/>
      <c r="MI682" s="29"/>
      <c r="MJ682" s="29"/>
      <c r="MK682" s="29"/>
      <c r="ML682" s="29"/>
      <c r="MM682" s="29"/>
      <c r="MN682" s="29"/>
      <c r="MO682" s="29"/>
      <c r="MP682" s="29"/>
      <c r="MQ682" s="29"/>
      <c r="MR682" s="29"/>
      <c r="MS682" s="29"/>
      <c r="MT682" s="29"/>
      <c r="MU682" s="29"/>
      <c r="MV682" s="29"/>
      <c r="MW682" s="29"/>
      <c r="MX682" s="29"/>
      <c r="MY682" s="29"/>
      <c r="MZ682" s="29"/>
      <c r="NA682" s="29"/>
      <c r="NB682" s="29"/>
      <c r="NC682" s="29"/>
      <c r="ND682" s="29"/>
      <c r="NE682" s="29"/>
    </row>
    <row r="683" spans="1:369" ht="16.5" customHeight="1">
      <c r="A683" s="104" t="s">
        <v>3230</v>
      </c>
      <c r="B683" s="104"/>
      <c r="C683" s="201"/>
      <c r="D683" s="104"/>
      <c r="E683" s="42" t="s">
        <v>3309</v>
      </c>
      <c r="F683" s="42" t="s">
        <v>92</v>
      </c>
      <c r="G683" s="42" t="s">
        <v>3310</v>
      </c>
      <c r="H683" s="15">
        <v>2011</v>
      </c>
      <c r="I683" s="15">
        <v>2</v>
      </c>
      <c r="J683" s="15" t="s">
        <v>414</v>
      </c>
      <c r="K683" s="15" t="s">
        <v>414</v>
      </c>
      <c r="L683" s="44" t="s">
        <v>3311</v>
      </c>
      <c r="M683" s="16"/>
      <c r="N683" s="16" t="s">
        <v>43</v>
      </c>
      <c r="O683" s="17">
        <v>5</v>
      </c>
      <c r="P683" s="17" t="s">
        <v>414</v>
      </c>
      <c r="Q683" s="17" t="s">
        <v>414</v>
      </c>
      <c r="R683" s="18" t="s">
        <v>33</v>
      </c>
      <c r="S683" s="19">
        <v>50</v>
      </c>
      <c r="T683" s="19">
        <v>110</v>
      </c>
      <c r="U683" s="19">
        <v>3.1</v>
      </c>
      <c r="V683" s="19">
        <v>0</v>
      </c>
      <c r="W683" s="20">
        <v>0.34100000000000003</v>
      </c>
      <c r="X683" s="21">
        <v>1.7050000000000001</v>
      </c>
      <c r="Y683" s="22" t="s">
        <v>33</v>
      </c>
      <c r="Z683" s="23" t="s">
        <v>62</v>
      </c>
      <c r="AA683" s="24" t="s">
        <v>67</v>
      </c>
      <c r="AB683" s="14" t="s">
        <v>67</v>
      </c>
      <c r="AC683" s="14" t="s">
        <v>67</v>
      </c>
      <c r="AD683" s="25"/>
      <c r="AE683" s="26"/>
      <c r="AF683" s="27"/>
      <c r="AG683" s="88"/>
      <c r="AH683" s="88"/>
      <c r="AI683" s="88"/>
      <c r="AJ683" s="88"/>
      <c r="AK683" s="88"/>
      <c r="AL683" s="88"/>
      <c r="AM683" s="88"/>
      <c r="AN683" s="88"/>
      <c r="AO683" s="88"/>
      <c r="AP683" s="29"/>
      <c r="AQ683" s="29"/>
      <c r="AR683" s="29"/>
      <c r="AS683" s="29"/>
      <c r="AT683" s="29"/>
      <c r="AU683" s="29"/>
      <c r="AV683" s="29"/>
      <c r="AW683" s="29"/>
      <c r="AX683" s="29"/>
      <c r="AY683" s="29"/>
      <c r="AZ683" s="29"/>
      <c r="BA683" s="29"/>
      <c r="BB683" s="29"/>
      <c r="BC683" s="29"/>
      <c r="BD683" s="29"/>
      <c r="BE683" s="29"/>
      <c r="BF683" s="29"/>
      <c r="BG683" s="29"/>
      <c r="BH683" s="29"/>
      <c r="BI683" s="29"/>
      <c r="BJ683" s="29"/>
      <c r="BK683" s="29"/>
      <c r="BL683" s="29"/>
      <c r="BM683" s="29"/>
      <c r="BN683" s="29"/>
      <c r="BO683" s="29"/>
      <c r="BP683" s="29"/>
      <c r="BQ683" s="29"/>
      <c r="BR683" s="29"/>
      <c r="BS683" s="29"/>
      <c r="BT683" s="29"/>
      <c r="BU683" s="29"/>
      <c r="BV683" s="29"/>
      <c r="BW683" s="29"/>
      <c r="BX683" s="29"/>
      <c r="BY683" s="29"/>
      <c r="BZ683" s="29"/>
      <c r="CA683" s="29"/>
      <c r="CB683" s="29"/>
      <c r="CC683" s="29"/>
      <c r="CD683" s="29"/>
      <c r="CE683" s="29"/>
      <c r="CF683" s="29"/>
      <c r="CG683" s="29"/>
      <c r="CH683" s="29"/>
      <c r="CI683" s="29"/>
      <c r="CJ683" s="29"/>
      <c r="CK683" s="29"/>
      <c r="CL683" s="29"/>
      <c r="CM683" s="29"/>
      <c r="CN683" s="29"/>
      <c r="CO683" s="29"/>
      <c r="CP683" s="29"/>
      <c r="CQ683" s="29"/>
      <c r="CR683" s="29"/>
      <c r="CS683" s="29"/>
      <c r="CT683" s="29"/>
      <c r="CU683" s="29"/>
      <c r="CV683" s="29"/>
      <c r="CW683" s="29"/>
      <c r="CX683" s="29"/>
      <c r="CY683" s="29"/>
      <c r="CZ683" s="29"/>
      <c r="DA683" s="29"/>
      <c r="DB683" s="29"/>
      <c r="DC683" s="29"/>
      <c r="DD683" s="29"/>
      <c r="DE683" s="29"/>
      <c r="DF683" s="29"/>
      <c r="DG683" s="29"/>
      <c r="DH683" s="29"/>
      <c r="DI683" s="29"/>
      <c r="DJ683" s="29"/>
      <c r="DK683" s="29"/>
      <c r="DL683" s="29"/>
      <c r="DM683" s="29"/>
      <c r="DN683" s="29"/>
      <c r="DO683" s="29"/>
      <c r="DP683" s="29"/>
      <c r="DQ683" s="29"/>
      <c r="DR683" s="29"/>
      <c r="DS683" s="29"/>
      <c r="DT683" s="29"/>
      <c r="DU683" s="29"/>
      <c r="DV683" s="29"/>
      <c r="DW683" s="29"/>
      <c r="DX683" s="29"/>
      <c r="DY683" s="29"/>
      <c r="DZ683" s="29"/>
      <c r="EA683" s="29"/>
      <c r="EB683" s="29"/>
      <c r="EC683" s="29"/>
      <c r="ED683" s="29"/>
      <c r="EE683" s="29"/>
      <c r="EF683" s="29"/>
      <c r="EG683" s="29"/>
      <c r="EH683" s="29"/>
      <c r="EI683" s="29"/>
      <c r="EJ683" s="29"/>
      <c r="EK683" s="29"/>
      <c r="EL683" s="29"/>
      <c r="EM683" s="29"/>
      <c r="EN683" s="29"/>
      <c r="EO683" s="29"/>
      <c r="EP683" s="29"/>
      <c r="EQ683" s="29"/>
      <c r="ER683" s="29"/>
      <c r="ES683" s="29"/>
      <c r="ET683" s="29"/>
      <c r="EU683" s="29"/>
      <c r="EV683" s="29"/>
      <c r="EW683" s="29"/>
      <c r="EX683" s="29"/>
      <c r="EY683" s="29"/>
      <c r="EZ683" s="29"/>
      <c r="FA683" s="29"/>
      <c r="FB683" s="29"/>
      <c r="FC683" s="29"/>
      <c r="FD683" s="29"/>
      <c r="FE683" s="29"/>
      <c r="FF683" s="29"/>
      <c r="FG683" s="29"/>
      <c r="FH683" s="29"/>
      <c r="FI683" s="29"/>
      <c r="FJ683" s="29"/>
      <c r="FK683" s="29"/>
      <c r="FL683" s="29"/>
      <c r="FM683" s="29"/>
      <c r="FN683" s="29"/>
      <c r="FO683" s="29"/>
      <c r="FP683" s="29"/>
      <c r="FQ683" s="29"/>
      <c r="FR683" s="29"/>
      <c r="FS683" s="29"/>
      <c r="FT683" s="29"/>
      <c r="FU683" s="29"/>
      <c r="FV683" s="29"/>
      <c r="FW683" s="29"/>
      <c r="FX683" s="29"/>
      <c r="FY683" s="29"/>
      <c r="FZ683" s="29"/>
      <c r="GA683" s="29"/>
      <c r="GB683" s="29"/>
      <c r="GC683" s="29"/>
      <c r="GD683" s="29"/>
      <c r="GE683" s="29"/>
      <c r="GF683" s="29"/>
      <c r="GG683" s="29"/>
      <c r="GH683" s="29"/>
      <c r="GI683" s="29"/>
      <c r="GJ683" s="29"/>
      <c r="GK683" s="29"/>
      <c r="GL683" s="29"/>
      <c r="GM683" s="29"/>
      <c r="GN683" s="29"/>
      <c r="GO683" s="29"/>
      <c r="GP683" s="29"/>
      <c r="GQ683" s="29"/>
      <c r="GR683" s="29"/>
      <c r="GS683" s="29"/>
      <c r="GT683" s="29"/>
      <c r="GU683" s="29"/>
      <c r="GV683" s="29"/>
      <c r="GW683" s="29"/>
      <c r="GX683" s="29"/>
      <c r="GY683" s="29"/>
      <c r="GZ683" s="29"/>
      <c r="HA683" s="29"/>
      <c r="HB683" s="29"/>
      <c r="HC683" s="29"/>
      <c r="HD683" s="29"/>
      <c r="HE683" s="29"/>
      <c r="HF683" s="29"/>
      <c r="HG683" s="29"/>
      <c r="HH683" s="29"/>
      <c r="HI683" s="29"/>
      <c r="HJ683" s="29"/>
      <c r="HK683" s="29"/>
      <c r="HL683" s="29"/>
      <c r="HM683" s="29"/>
      <c r="HN683" s="29"/>
      <c r="HO683" s="29"/>
      <c r="HP683" s="29"/>
      <c r="HQ683" s="29"/>
      <c r="HR683" s="29"/>
      <c r="HS683" s="29"/>
      <c r="HT683" s="29"/>
      <c r="HU683" s="29"/>
      <c r="HV683" s="29"/>
      <c r="HW683" s="29"/>
      <c r="HX683" s="29"/>
      <c r="HY683" s="29"/>
      <c r="HZ683" s="29"/>
      <c r="IA683" s="29"/>
      <c r="IB683" s="29"/>
      <c r="IC683" s="29"/>
      <c r="ID683" s="29"/>
      <c r="IE683" s="29"/>
      <c r="IF683" s="29"/>
      <c r="IG683" s="29"/>
      <c r="IH683" s="29"/>
      <c r="II683" s="29"/>
      <c r="IJ683" s="29"/>
      <c r="IK683" s="29"/>
      <c r="IL683" s="29"/>
      <c r="IM683" s="29"/>
      <c r="IN683" s="29"/>
      <c r="IO683" s="29"/>
      <c r="IP683" s="29"/>
      <c r="IQ683" s="29"/>
      <c r="IR683" s="29"/>
      <c r="IS683" s="29"/>
      <c r="IT683" s="29"/>
      <c r="IU683" s="29"/>
      <c r="IV683" s="29"/>
      <c r="IW683" s="29"/>
      <c r="IX683" s="29"/>
      <c r="IY683" s="29"/>
      <c r="IZ683" s="29"/>
      <c r="JA683" s="29"/>
      <c r="JB683" s="29"/>
      <c r="JC683" s="29"/>
      <c r="JD683" s="29"/>
      <c r="JE683" s="29"/>
      <c r="JF683" s="29"/>
      <c r="JG683" s="29"/>
      <c r="JH683" s="29"/>
      <c r="JI683" s="29"/>
      <c r="JJ683" s="29"/>
      <c r="JK683" s="29"/>
      <c r="JL683" s="29"/>
      <c r="JM683" s="29"/>
      <c r="JN683" s="29"/>
      <c r="JO683" s="29"/>
      <c r="JP683" s="29"/>
      <c r="JQ683" s="29"/>
      <c r="JR683" s="29"/>
      <c r="JS683" s="29"/>
      <c r="JT683" s="29"/>
      <c r="JU683" s="29"/>
      <c r="JV683" s="29"/>
      <c r="JW683" s="29"/>
      <c r="JX683" s="29"/>
      <c r="JY683" s="29"/>
      <c r="JZ683" s="29"/>
      <c r="KA683" s="29"/>
      <c r="KB683" s="29"/>
      <c r="KC683" s="29"/>
      <c r="KD683" s="29"/>
      <c r="KE683" s="29"/>
      <c r="KF683" s="29"/>
      <c r="KG683" s="29"/>
      <c r="KH683" s="29"/>
      <c r="KI683" s="29"/>
      <c r="KJ683" s="29"/>
      <c r="KK683" s="29"/>
      <c r="KL683" s="29"/>
      <c r="KM683" s="29"/>
      <c r="KN683" s="29"/>
      <c r="KO683" s="29"/>
      <c r="KP683" s="29"/>
      <c r="KQ683" s="29"/>
      <c r="KR683" s="29"/>
      <c r="KS683" s="29"/>
      <c r="KT683" s="29"/>
      <c r="KU683" s="29"/>
      <c r="KV683" s="29"/>
      <c r="KW683" s="29"/>
      <c r="KX683" s="29"/>
      <c r="KY683" s="29"/>
      <c r="KZ683" s="29"/>
      <c r="LA683" s="29"/>
      <c r="LB683" s="29"/>
      <c r="LC683" s="29"/>
      <c r="LD683" s="29"/>
      <c r="LE683" s="29"/>
      <c r="LF683" s="29"/>
      <c r="LG683" s="29"/>
      <c r="LH683" s="29"/>
      <c r="LI683" s="29"/>
      <c r="LJ683" s="29"/>
      <c r="LK683" s="29"/>
      <c r="LL683" s="29"/>
      <c r="LM683" s="29"/>
      <c r="LN683" s="29"/>
      <c r="LO683" s="29"/>
      <c r="LP683" s="29"/>
      <c r="LQ683" s="29"/>
      <c r="LR683" s="29"/>
      <c r="LS683" s="29"/>
      <c r="LT683" s="29"/>
      <c r="LU683" s="29"/>
      <c r="LV683" s="29"/>
      <c r="LW683" s="29"/>
      <c r="LX683" s="29"/>
      <c r="LY683" s="29"/>
      <c r="LZ683" s="29"/>
      <c r="MA683" s="29"/>
      <c r="MB683" s="29"/>
      <c r="MC683" s="29"/>
      <c r="MD683" s="29"/>
      <c r="ME683" s="29"/>
      <c r="MF683" s="29"/>
      <c r="MG683" s="29"/>
      <c r="MH683" s="29"/>
      <c r="MI683" s="29"/>
      <c r="MJ683" s="29"/>
      <c r="MK683" s="29"/>
      <c r="ML683" s="29"/>
      <c r="MM683" s="29"/>
      <c r="MN683" s="29"/>
      <c r="MO683" s="29"/>
      <c r="MP683" s="29"/>
      <c r="MQ683" s="29"/>
      <c r="MR683" s="29"/>
      <c r="MS683" s="29"/>
      <c r="MT683" s="29"/>
      <c r="MU683" s="29"/>
      <c r="MV683" s="29"/>
      <c r="MW683" s="29"/>
      <c r="MX683" s="29"/>
      <c r="MY683" s="29"/>
      <c r="MZ683" s="29"/>
      <c r="NA683" s="29"/>
      <c r="NB683" s="29"/>
      <c r="NC683" s="29"/>
      <c r="ND683" s="29"/>
      <c r="NE683" s="29"/>
    </row>
    <row r="684" spans="1:369" ht="16.5" customHeight="1">
      <c r="A684" s="104" t="s">
        <v>3230</v>
      </c>
      <c r="B684" s="104"/>
      <c r="C684" s="201"/>
      <c r="D684" s="104"/>
      <c r="E684" s="42" t="s">
        <v>3235</v>
      </c>
      <c r="F684" s="42" t="s">
        <v>3236</v>
      </c>
      <c r="G684" s="42" t="s">
        <v>3237</v>
      </c>
      <c r="H684" s="15">
        <v>2017</v>
      </c>
      <c r="I684" s="15">
        <v>1</v>
      </c>
      <c r="J684" s="15" t="s">
        <v>414</v>
      </c>
      <c r="K684" s="15" t="s">
        <v>414</v>
      </c>
      <c r="L684" s="44" t="s">
        <v>3234</v>
      </c>
      <c r="M684" s="16"/>
      <c r="N684" s="16" t="s">
        <v>43</v>
      </c>
      <c r="O684" s="17">
        <v>3</v>
      </c>
      <c r="P684" s="17" t="s">
        <v>414</v>
      </c>
      <c r="Q684" s="17" t="s">
        <v>414</v>
      </c>
      <c r="R684" s="18" t="s">
        <v>33</v>
      </c>
      <c r="S684" s="19">
        <v>60</v>
      </c>
      <c r="T684" s="19">
        <v>110</v>
      </c>
      <c r="U684" s="19">
        <v>2.7272727272727271</v>
      </c>
      <c r="V684" s="19">
        <v>0</v>
      </c>
      <c r="W684" s="20">
        <v>0.3</v>
      </c>
      <c r="X684" s="21">
        <v>0.89999999999999991</v>
      </c>
      <c r="Y684" s="22" t="s">
        <v>33</v>
      </c>
      <c r="Z684" s="23" t="s">
        <v>62</v>
      </c>
      <c r="AA684" s="24" t="s">
        <v>67</v>
      </c>
      <c r="AB684" s="14" t="s">
        <v>67</v>
      </c>
      <c r="AC684" s="14" t="s">
        <v>67</v>
      </c>
      <c r="AD684" s="25"/>
      <c r="AE684" s="26"/>
      <c r="AF684" s="27"/>
      <c r="AG684" s="88"/>
      <c r="AH684" s="88"/>
      <c r="AI684" s="88"/>
      <c r="AJ684" s="88"/>
      <c r="AK684" s="88"/>
      <c r="AL684" s="88"/>
      <c r="AM684" s="88"/>
      <c r="AN684" s="88"/>
      <c r="AO684" s="88"/>
      <c r="AP684" s="29"/>
      <c r="AQ684" s="29"/>
      <c r="AR684" s="29"/>
      <c r="AS684" s="29"/>
      <c r="AT684" s="29"/>
      <c r="AU684" s="29"/>
      <c r="AV684" s="29"/>
      <c r="AW684" s="29"/>
      <c r="AX684" s="29"/>
      <c r="AY684" s="29"/>
      <c r="AZ684" s="29"/>
      <c r="BA684" s="29"/>
      <c r="BB684" s="29"/>
      <c r="BC684" s="29"/>
      <c r="BD684" s="29"/>
      <c r="BE684" s="29"/>
      <c r="BF684" s="29"/>
      <c r="BG684" s="29"/>
      <c r="BH684" s="29"/>
      <c r="BI684" s="29"/>
      <c r="BJ684" s="29"/>
      <c r="BK684" s="29"/>
      <c r="BL684" s="29"/>
      <c r="BM684" s="29"/>
      <c r="BN684" s="29"/>
      <c r="BO684" s="29"/>
      <c r="BP684" s="29"/>
      <c r="BQ684" s="29"/>
      <c r="BR684" s="29"/>
      <c r="BS684" s="29"/>
      <c r="BT684" s="29"/>
      <c r="BU684" s="29"/>
      <c r="BV684" s="29"/>
      <c r="BW684" s="29"/>
      <c r="BX684" s="29"/>
      <c r="BY684" s="29"/>
      <c r="BZ684" s="29"/>
      <c r="CA684" s="29"/>
      <c r="CB684" s="29"/>
      <c r="CC684" s="29"/>
      <c r="CD684" s="29"/>
      <c r="CE684" s="29"/>
      <c r="CF684" s="29"/>
      <c r="CG684" s="29"/>
      <c r="CH684" s="29"/>
      <c r="CI684" s="29"/>
      <c r="CJ684" s="29"/>
      <c r="CK684" s="29"/>
      <c r="CL684" s="29"/>
      <c r="CM684" s="29"/>
      <c r="CN684" s="29"/>
      <c r="CO684" s="29"/>
      <c r="CP684" s="29"/>
      <c r="CQ684" s="29"/>
      <c r="CR684" s="29"/>
      <c r="CS684" s="29"/>
      <c r="CT684" s="29"/>
      <c r="CU684" s="29"/>
      <c r="CV684" s="29"/>
      <c r="CW684" s="29"/>
      <c r="CX684" s="29"/>
      <c r="CY684" s="29"/>
      <c r="CZ684" s="29"/>
      <c r="DA684" s="29"/>
      <c r="DB684" s="29"/>
      <c r="DC684" s="29"/>
      <c r="DD684" s="29"/>
      <c r="DE684" s="29"/>
      <c r="DF684" s="29"/>
      <c r="DG684" s="29"/>
      <c r="DH684" s="29"/>
      <c r="DI684" s="29"/>
      <c r="DJ684" s="29"/>
      <c r="DK684" s="29"/>
      <c r="DL684" s="29"/>
      <c r="DM684" s="29"/>
      <c r="DN684" s="29"/>
      <c r="DO684" s="29"/>
      <c r="DP684" s="29"/>
      <c r="DQ684" s="29"/>
      <c r="DR684" s="29"/>
      <c r="DS684" s="29"/>
      <c r="DT684" s="29"/>
      <c r="DU684" s="29"/>
      <c r="DV684" s="29"/>
      <c r="DW684" s="29"/>
      <c r="DX684" s="29"/>
      <c r="DY684" s="29"/>
      <c r="DZ684" s="29"/>
      <c r="EA684" s="29"/>
      <c r="EB684" s="29"/>
      <c r="EC684" s="29"/>
      <c r="ED684" s="29"/>
      <c r="EE684" s="29"/>
      <c r="EF684" s="29"/>
      <c r="EG684" s="29"/>
      <c r="EH684" s="29"/>
      <c r="EI684" s="29"/>
      <c r="EJ684" s="29"/>
      <c r="EK684" s="29"/>
      <c r="EL684" s="29"/>
      <c r="EM684" s="29"/>
      <c r="EN684" s="29"/>
      <c r="EO684" s="29"/>
      <c r="EP684" s="29"/>
      <c r="EQ684" s="29"/>
      <c r="ER684" s="29"/>
      <c r="ES684" s="29"/>
      <c r="ET684" s="29"/>
      <c r="EU684" s="29"/>
      <c r="EV684" s="29"/>
      <c r="EW684" s="29"/>
      <c r="EX684" s="29"/>
      <c r="EY684" s="29"/>
      <c r="EZ684" s="29"/>
      <c r="FA684" s="29"/>
      <c r="FB684" s="29"/>
      <c r="FC684" s="29"/>
      <c r="FD684" s="29"/>
      <c r="FE684" s="29"/>
      <c r="FF684" s="29"/>
      <c r="FG684" s="29"/>
      <c r="FH684" s="29"/>
      <c r="FI684" s="29"/>
      <c r="FJ684" s="29"/>
      <c r="FK684" s="29"/>
      <c r="FL684" s="29"/>
      <c r="FM684" s="29"/>
      <c r="FN684" s="29"/>
      <c r="FO684" s="29"/>
      <c r="FP684" s="29"/>
      <c r="FQ684" s="29"/>
      <c r="FR684" s="29"/>
      <c r="FS684" s="29"/>
      <c r="FT684" s="29"/>
      <c r="FU684" s="29"/>
      <c r="FV684" s="29"/>
      <c r="FW684" s="29"/>
      <c r="FX684" s="29"/>
      <c r="FY684" s="29"/>
      <c r="FZ684" s="29"/>
      <c r="GA684" s="29"/>
      <c r="GB684" s="29"/>
      <c r="GC684" s="29"/>
      <c r="GD684" s="29"/>
      <c r="GE684" s="29"/>
      <c r="GF684" s="29"/>
      <c r="GG684" s="29"/>
      <c r="GH684" s="29"/>
      <c r="GI684" s="29"/>
      <c r="GJ684" s="29"/>
      <c r="GK684" s="29"/>
      <c r="GL684" s="29"/>
      <c r="GM684" s="29"/>
      <c r="GN684" s="29"/>
      <c r="GO684" s="29"/>
      <c r="GP684" s="29"/>
      <c r="GQ684" s="29"/>
      <c r="GR684" s="29"/>
      <c r="GS684" s="29"/>
      <c r="GT684" s="29"/>
      <c r="GU684" s="29"/>
      <c r="GV684" s="29"/>
      <c r="GW684" s="29"/>
      <c r="GX684" s="29"/>
      <c r="GY684" s="29"/>
      <c r="GZ684" s="29"/>
      <c r="HA684" s="29"/>
      <c r="HB684" s="29"/>
      <c r="HC684" s="29"/>
      <c r="HD684" s="29"/>
      <c r="HE684" s="29"/>
      <c r="HF684" s="29"/>
      <c r="HG684" s="29"/>
      <c r="HH684" s="29"/>
      <c r="HI684" s="29"/>
      <c r="HJ684" s="29"/>
      <c r="HK684" s="29"/>
      <c r="HL684" s="29"/>
      <c r="HM684" s="29"/>
      <c r="HN684" s="29"/>
      <c r="HO684" s="29"/>
      <c r="HP684" s="29"/>
      <c r="HQ684" s="29"/>
      <c r="HR684" s="29"/>
      <c r="HS684" s="29"/>
      <c r="HT684" s="29"/>
      <c r="HU684" s="29"/>
      <c r="HV684" s="29"/>
      <c r="HW684" s="29"/>
      <c r="HX684" s="29"/>
      <c r="HY684" s="29"/>
      <c r="HZ684" s="29"/>
      <c r="IA684" s="29"/>
      <c r="IB684" s="29"/>
      <c r="IC684" s="29"/>
      <c r="ID684" s="29"/>
      <c r="IE684" s="29"/>
      <c r="IF684" s="29"/>
      <c r="IG684" s="29"/>
      <c r="IH684" s="29"/>
      <c r="II684" s="29"/>
      <c r="IJ684" s="29"/>
      <c r="IK684" s="29"/>
      <c r="IL684" s="29"/>
      <c r="IM684" s="29"/>
      <c r="IN684" s="29"/>
      <c r="IO684" s="29"/>
      <c r="IP684" s="29"/>
      <c r="IQ684" s="29"/>
      <c r="IR684" s="29"/>
      <c r="IS684" s="29"/>
      <c r="IT684" s="29"/>
      <c r="IU684" s="29"/>
      <c r="IV684" s="29"/>
      <c r="IW684" s="29"/>
      <c r="IX684" s="29"/>
      <c r="IY684" s="29"/>
      <c r="IZ684" s="29"/>
      <c r="JA684" s="29"/>
      <c r="JB684" s="29"/>
      <c r="JC684" s="29"/>
      <c r="JD684" s="29"/>
      <c r="JE684" s="29"/>
      <c r="JF684" s="29"/>
      <c r="JG684" s="29"/>
      <c r="JH684" s="29"/>
      <c r="JI684" s="29"/>
      <c r="JJ684" s="29"/>
      <c r="JK684" s="29"/>
      <c r="JL684" s="29"/>
      <c r="JM684" s="29"/>
      <c r="JN684" s="29"/>
      <c r="JO684" s="29"/>
      <c r="JP684" s="29"/>
      <c r="JQ684" s="29"/>
      <c r="JR684" s="29"/>
      <c r="JS684" s="29"/>
      <c r="JT684" s="29"/>
      <c r="JU684" s="29"/>
      <c r="JV684" s="29"/>
      <c r="JW684" s="29"/>
      <c r="JX684" s="29"/>
      <c r="JY684" s="29"/>
      <c r="JZ684" s="29"/>
      <c r="KA684" s="29"/>
      <c r="KB684" s="29"/>
      <c r="KC684" s="29"/>
      <c r="KD684" s="29"/>
      <c r="KE684" s="29"/>
      <c r="KF684" s="29"/>
      <c r="KG684" s="29"/>
      <c r="KH684" s="29"/>
      <c r="KI684" s="29"/>
      <c r="KJ684" s="29"/>
      <c r="KK684" s="29"/>
      <c r="KL684" s="29"/>
      <c r="KM684" s="29"/>
      <c r="KN684" s="29"/>
      <c r="KO684" s="29"/>
      <c r="KP684" s="29"/>
      <c r="KQ684" s="29"/>
      <c r="KR684" s="29"/>
      <c r="KS684" s="29"/>
      <c r="KT684" s="29"/>
      <c r="KU684" s="29"/>
      <c r="KV684" s="29"/>
      <c r="KW684" s="29"/>
      <c r="KX684" s="29"/>
      <c r="KY684" s="29"/>
      <c r="KZ684" s="29"/>
      <c r="LA684" s="29"/>
      <c r="LB684" s="29"/>
      <c r="LC684" s="29"/>
      <c r="LD684" s="29"/>
      <c r="LE684" s="29"/>
      <c r="LF684" s="29"/>
      <c r="LG684" s="29"/>
      <c r="LH684" s="29"/>
      <c r="LI684" s="29"/>
      <c r="LJ684" s="29"/>
      <c r="LK684" s="29"/>
      <c r="LL684" s="29"/>
      <c r="LM684" s="29"/>
      <c r="LN684" s="29"/>
      <c r="LO684" s="29"/>
      <c r="LP684" s="29"/>
      <c r="LQ684" s="29"/>
      <c r="LR684" s="29"/>
      <c r="LS684" s="29"/>
      <c r="LT684" s="29"/>
      <c r="LU684" s="29"/>
      <c r="LV684" s="29"/>
      <c r="LW684" s="29"/>
      <c r="LX684" s="29"/>
      <c r="LY684" s="29"/>
      <c r="LZ684" s="29"/>
      <c r="MA684" s="29"/>
      <c r="MB684" s="29"/>
      <c r="MC684" s="29"/>
      <c r="MD684" s="29"/>
      <c r="ME684" s="29"/>
      <c r="MF684" s="29"/>
      <c r="MG684" s="29"/>
      <c r="MH684" s="29"/>
      <c r="MI684" s="29"/>
      <c r="MJ684" s="29"/>
      <c r="MK684" s="29"/>
      <c r="ML684" s="29"/>
      <c r="MM684" s="29"/>
      <c r="MN684" s="29"/>
      <c r="MO684" s="29"/>
      <c r="MP684" s="29"/>
      <c r="MQ684" s="29"/>
      <c r="MR684" s="29"/>
      <c r="MS684" s="29"/>
      <c r="MT684" s="29"/>
      <c r="MU684" s="29"/>
      <c r="MV684" s="29"/>
      <c r="MW684" s="29"/>
      <c r="MX684" s="29"/>
      <c r="MY684" s="29"/>
      <c r="MZ684" s="29"/>
      <c r="NA684" s="29"/>
      <c r="NB684" s="29"/>
      <c r="NC684" s="29"/>
      <c r="ND684" s="29"/>
      <c r="NE684" s="29"/>
    </row>
    <row r="685" spans="1:369" ht="16.5" customHeight="1">
      <c r="A685" s="104" t="s">
        <v>3230</v>
      </c>
      <c r="B685" s="104"/>
      <c r="C685" s="201"/>
      <c r="D685" s="104"/>
      <c r="E685" s="42" t="s">
        <v>3314</v>
      </c>
      <c r="F685" s="42" t="s">
        <v>3315</v>
      </c>
      <c r="G685" s="42" t="s">
        <v>3316</v>
      </c>
      <c r="H685" s="15">
        <v>2008</v>
      </c>
      <c r="I685" s="15">
        <v>1</v>
      </c>
      <c r="J685" s="15" t="s">
        <v>414</v>
      </c>
      <c r="K685" s="15" t="s">
        <v>414</v>
      </c>
      <c r="L685" s="44" t="s">
        <v>3313</v>
      </c>
      <c r="M685" s="16"/>
      <c r="N685" s="16" t="s">
        <v>43</v>
      </c>
      <c r="O685" s="17">
        <v>5</v>
      </c>
      <c r="P685" s="17" t="s">
        <v>414</v>
      </c>
      <c r="Q685" s="17" t="s">
        <v>414</v>
      </c>
      <c r="R685" s="18" t="s">
        <v>33</v>
      </c>
      <c r="S685" s="19">
        <v>60</v>
      </c>
      <c r="T685" s="19">
        <v>110</v>
      </c>
      <c r="U685" s="19">
        <v>2.2727272727272729</v>
      </c>
      <c r="V685" s="19">
        <v>0</v>
      </c>
      <c r="W685" s="20">
        <v>0.25</v>
      </c>
      <c r="X685" s="21">
        <v>1.25</v>
      </c>
      <c r="Y685" s="22" t="s">
        <v>33</v>
      </c>
      <c r="Z685" s="23" t="s">
        <v>62</v>
      </c>
      <c r="AA685" s="24" t="s">
        <v>67</v>
      </c>
      <c r="AB685" s="14" t="s">
        <v>67</v>
      </c>
      <c r="AC685" s="14" t="s">
        <v>67</v>
      </c>
      <c r="AD685" s="25"/>
      <c r="AE685" s="26"/>
      <c r="AF685" s="27"/>
      <c r="AG685" s="109"/>
      <c r="AH685" s="109"/>
      <c r="AI685" s="88"/>
      <c r="AJ685" s="88"/>
      <c r="AK685" s="88"/>
      <c r="AL685" s="88"/>
      <c r="AM685" s="88"/>
      <c r="AN685" s="88"/>
      <c r="AO685" s="88"/>
      <c r="AP685" s="29"/>
      <c r="AQ685" s="29"/>
      <c r="AR685" s="29"/>
      <c r="AS685" s="29"/>
      <c r="AT685" s="29"/>
      <c r="AU685" s="29"/>
      <c r="AV685" s="29"/>
      <c r="AW685" s="29"/>
      <c r="AX685" s="29"/>
      <c r="AY685" s="29"/>
      <c r="AZ685" s="29"/>
      <c r="BA685" s="29"/>
      <c r="BB685" s="29"/>
      <c r="BC685" s="29"/>
      <c r="BD685" s="29"/>
      <c r="BE685" s="29"/>
      <c r="BF685" s="29"/>
      <c r="BG685" s="29"/>
      <c r="BH685" s="29"/>
      <c r="BI685" s="29"/>
      <c r="BJ685" s="29"/>
      <c r="BK685" s="29"/>
      <c r="BL685" s="29"/>
      <c r="BM685" s="29"/>
      <c r="BN685" s="29"/>
      <c r="BO685" s="29"/>
      <c r="BP685" s="29"/>
      <c r="BQ685" s="29"/>
      <c r="BR685" s="29"/>
      <c r="BS685" s="29"/>
      <c r="BT685" s="29"/>
      <c r="BU685" s="29"/>
      <c r="BV685" s="29"/>
      <c r="BW685" s="29"/>
      <c r="BX685" s="29"/>
      <c r="BY685" s="29"/>
      <c r="BZ685" s="29"/>
      <c r="CA685" s="29"/>
      <c r="CB685" s="29"/>
      <c r="CC685" s="29"/>
      <c r="CD685" s="29"/>
      <c r="CE685" s="29"/>
      <c r="CF685" s="29"/>
      <c r="CG685" s="29"/>
      <c r="CH685" s="29"/>
      <c r="CI685" s="29"/>
      <c r="CJ685" s="29"/>
      <c r="CK685" s="29"/>
      <c r="CL685" s="29"/>
      <c r="CM685" s="29"/>
      <c r="CN685" s="29"/>
      <c r="CO685" s="29"/>
      <c r="CP685" s="29"/>
      <c r="CQ685" s="29"/>
      <c r="CR685" s="29"/>
      <c r="CS685" s="29"/>
      <c r="CT685" s="29"/>
      <c r="CU685" s="29"/>
      <c r="CV685" s="29"/>
      <c r="CW685" s="29"/>
      <c r="CX685" s="29"/>
      <c r="CY685" s="29"/>
      <c r="CZ685" s="29"/>
      <c r="DA685" s="29"/>
      <c r="DB685" s="29"/>
      <c r="DC685" s="29"/>
      <c r="DD685" s="29"/>
      <c r="DE685" s="29"/>
      <c r="DF685" s="29"/>
      <c r="DG685" s="29"/>
      <c r="DH685" s="29"/>
      <c r="DI685" s="29"/>
      <c r="DJ685" s="29"/>
      <c r="DK685" s="29"/>
      <c r="DL685" s="29"/>
      <c r="DM685" s="29"/>
      <c r="DN685" s="29"/>
      <c r="DO685" s="29"/>
      <c r="DP685" s="29"/>
      <c r="DQ685" s="29"/>
      <c r="DR685" s="29"/>
      <c r="DS685" s="29"/>
      <c r="DT685" s="29"/>
      <c r="DU685" s="29"/>
      <c r="DV685" s="29"/>
      <c r="DW685" s="29"/>
      <c r="DX685" s="29"/>
      <c r="DY685" s="29"/>
      <c r="DZ685" s="29"/>
      <c r="EA685" s="29"/>
      <c r="EB685" s="29"/>
      <c r="EC685" s="29"/>
      <c r="ED685" s="29"/>
      <c r="EE685" s="29"/>
      <c r="EF685" s="29"/>
      <c r="EG685" s="29"/>
      <c r="EH685" s="29"/>
      <c r="EI685" s="29"/>
      <c r="EJ685" s="29"/>
      <c r="EK685" s="29"/>
      <c r="EL685" s="29"/>
      <c r="EM685" s="29"/>
      <c r="EN685" s="29"/>
      <c r="EO685" s="29"/>
      <c r="EP685" s="29"/>
      <c r="EQ685" s="29"/>
      <c r="ER685" s="29"/>
      <c r="ES685" s="29"/>
      <c r="ET685" s="29"/>
      <c r="EU685" s="29"/>
      <c r="EV685" s="29"/>
      <c r="EW685" s="29"/>
      <c r="EX685" s="29"/>
      <c r="EY685" s="29"/>
      <c r="EZ685" s="29"/>
      <c r="FA685" s="29"/>
      <c r="FB685" s="29"/>
      <c r="FC685" s="29"/>
      <c r="FD685" s="29"/>
      <c r="FE685" s="29"/>
      <c r="FF685" s="29"/>
      <c r="FG685" s="29"/>
      <c r="FH685" s="29"/>
      <c r="FI685" s="29"/>
      <c r="FJ685" s="29"/>
      <c r="FK685" s="29"/>
      <c r="FL685" s="29"/>
      <c r="FM685" s="29"/>
      <c r="FN685" s="29"/>
      <c r="FO685" s="29"/>
      <c r="FP685" s="29"/>
      <c r="FQ685" s="29"/>
      <c r="FR685" s="29"/>
      <c r="FS685" s="29"/>
      <c r="FT685" s="29"/>
      <c r="FU685" s="29"/>
      <c r="FV685" s="29"/>
      <c r="FW685" s="29"/>
      <c r="FX685" s="29"/>
      <c r="FY685" s="29"/>
      <c r="FZ685" s="29"/>
      <c r="GA685" s="29"/>
      <c r="GB685" s="29"/>
      <c r="GC685" s="29"/>
      <c r="GD685" s="29"/>
      <c r="GE685" s="29"/>
      <c r="GF685" s="29"/>
      <c r="GG685" s="29"/>
      <c r="GH685" s="29"/>
      <c r="GI685" s="29"/>
      <c r="GJ685" s="29"/>
      <c r="GK685" s="29"/>
      <c r="GL685" s="29"/>
      <c r="GM685" s="29"/>
      <c r="GN685" s="29"/>
      <c r="GO685" s="29"/>
      <c r="GP685" s="29"/>
      <c r="GQ685" s="29"/>
      <c r="GR685" s="29"/>
      <c r="GS685" s="29"/>
      <c r="GT685" s="29"/>
      <c r="GU685" s="29"/>
      <c r="GV685" s="29"/>
      <c r="GW685" s="29"/>
      <c r="GX685" s="29"/>
      <c r="GY685" s="29"/>
      <c r="GZ685" s="29"/>
      <c r="HA685" s="29"/>
      <c r="HB685" s="29"/>
      <c r="HC685" s="29"/>
      <c r="HD685" s="29"/>
      <c r="HE685" s="29"/>
      <c r="HF685" s="29"/>
      <c r="HG685" s="29"/>
      <c r="HH685" s="29"/>
      <c r="HI685" s="29"/>
      <c r="HJ685" s="29"/>
      <c r="HK685" s="29"/>
      <c r="HL685" s="29"/>
      <c r="HM685" s="29"/>
      <c r="HN685" s="29"/>
      <c r="HO685" s="29"/>
      <c r="HP685" s="29"/>
      <c r="HQ685" s="29"/>
      <c r="HR685" s="29"/>
      <c r="HS685" s="29"/>
      <c r="HT685" s="29"/>
      <c r="HU685" s="29"/>
      <c r="HV685" s="29"/>
      <c r="HW685" s="29"/>
      <c r="HX685" s="29"/>
      <c r="HY685" s="29"/>
      <c r="HZ685" s="29"/>
      <c r="IA685" s="29"/>
      <c r="IB685" s="29"/>
      <c r="IC685" s="29"/>
      <c r="ID685" s="29"/>
      <c r="IE685" s="29"/>
      <c r="IF685" s="29"/>
      <c r="IG685" s="29"/>
      <c r="IH685" s="29"/>
      <c r="II685" s="29"/>
      <c r="IJ685" s="29"/>
      <c r="IK685" s="29"/>
      <c r="IL685" s="29"/>
      <c r="IM685" s="29"/>
      <c r="IN685" s="29"/>
      <c r="IO685" s="29"/>
      <c r="IP685" s="29"/>
      <c r="IQ685" s="29"/>
      <c r="IR685" s="29"/>
      <c r="IS685" s="29"/>
      <c r="IT685" s="29"/>
      <c r="IU685" s="29"/>
      <c r="IV685" s="29"/>
      <c r="IW685" s="29"/>
      <c r="IX685" s="29"/>
      <c r="IY685" s="29"/>
      <c r="IZ685" s="29"/>
      <c r="JA685" s="29"/>
      <c r="JB685" s="29"/>
      <c r="JC685" s="29"/>
      <c r="JD685" s="29"/>
      <c r="JE685" s="29"/>
      <c r="JF685" s="29"/>
      <c r="JG685" s="29"/>
      <c r="JH685" s="29"/>
      <c r="JI685" s="29"/>
      <c r="JJ685" s="29"/>
      <c r="JK685" s="29"/>
      <c r="JL685" s="29"/>
      <c r="JM685" s="29"/>
      <c r="JN685" s="29"/>
      <c r="JO685" s="29"/>
      <c r="JP685" s="29"/>
      <c r="JQ685" s="29"/>
      <c r="JR685" s="29"/>
      <c r="JS685" s="29"/>
      <c r="JT685" s="29"/>
      <c r="JU685" s="29"/>
      <c r="JV685" s="29"/>
      <c r="JW685" s="29"/>
      <c r="JX685" s="29"/>
      <c r="JY685" s="29"/>
      <c r="JZ685" s="29"/>
      <c r="KA685" s="29"/>
      <c r="KB685" s="29"/>
      <c r="KC685" s="29"/>
      <c r="KD685" s="29"/>
      <c r="KE685" s="29"/>
      <c r="KF685" s="29"/>
      <c r="KG685" s="29"/>
      <c r="KH685" s="29"/>
      <c r="KI685" s="29"/>
      <c r="KJ685" s="29"/>
      <c r="KK685" s="29"/>
      <c r="KL685" s="29"/>
      <c r="KM685" s="29"/>
      <c r="KN685" s="29"/>
      <c r="KO685" s="29"/>
      <c r="KP685" s="29"/>
      <c r="KQ685" s="29"/>
      <c r="KR685" s="29"/>
      <c r="KS685" s="29"/>
      <c r="KT685" s="29"/>
      <c r="KU685" s="29"/>
      <c r="KV685" s="29"/>
      <c r="KW685" s="29"/>
      <c r="KX685" s="29"/>
      <c r="KY685" s="29"/>
      <c r="KZ685" s="29"/>
      <c r="LA685" s="29"/>
      <c r="LB685" s="29"/>
      <c r="LC685" s="29"/>
      <c r="LD685" s="29"/>
      <c r="LE685" s="29"/>
      <c r="LF685" s="29"/>
      <c r="LG685" s="29"/>
      <c r="LH685" s="29"/>
      <c r="LI685" s="29"/>
      <c r="LJ685" s="29"/>
      <c r="LK685" s="29"/>
      <c r="LL685" s="29"/>
      <c r="LM685" s="29"/>
      <c r="LN685" s="29"/>
      <c r="LO685" s="29"/>
      <c r="LP685" s="29"/>
      <c r="LQ685" s="29"/>
      <c r="LR685" s="29"/>
      <c r="LS685" s="29"/>
      <c r="LT685" s="29"/>
      <c r="LU685" s="29"/>
      <c r="LV685" s="29"/>
      <c r="LW685" s="29"/>
      <c r="LX685" s="29"/>
      <c r="LY685" s="29"/>
      <c r="LZ685" s="29"/>
      <c r="MA685" s="29"/>
      <c r="MB685" s="29"/>
      <c r="MC685" s="29"/>
      <c r="MD685" s="29"/>
      <c r="ME685" s="29"/>
      <c r="MF685" s="29"/>
      <c r="MG685" s="29"/>
      <c r="MH685" s="29"/>
      <c r="MI685" s="29"/>
      <c r="MJ685" s="29"/>
      <c r="MK685" s="29"/>
      <c r="ML685" s="29"/>
      <c r="MM685" s="29"/>
      <c r="MN685" s="29"/>
      <c r="MO685" s="29"/>
      <c r="MP685" s="29"/>
      <c r="MQ685" s="29"/>
      <c r="MR685" s="29"/>
      <c r="MS685" s="29"/>
      <c r="MT685" s="29"/>
      <c r="MU685" s="29"/>
      <c r="MV685" s="29"/>
      <c r="MW685" s="29"/>
      <c r="MX685" s="29"/>
      <c r="MY685" s="29"/>
      <c r="MZ685" s="29"/>
      <c r="NA685" s="29"/>
      <c r="NB685" s="29"/>
      <c r="NC685" s="29"/>
      <c r="ND685" s="29"/>
      <c r="NE685" s="29"/>
    </row>
    <row r="686" spans="1:369" ht="16.5" customHeight="1">
      <c r="A686" s="104" t="s">
        <v>3230</v>
      </c>
      <c r="B686" s="104"/>
      <c r="C686" s="201"/>
      <c r="D686" s="104"/>
      <c r="E686" s="42" t="s">
        <v>180</v>
      </c>
      <c r="F686" s="42" t="s">
        <v>205</v>
      </c>
      <c r="G686" s="42" t="s">
        <v>3304</v>
      </c>
      <c r="H686" s="15">
        <v>2015</v>
      </c>
      <c r="I686" s="15">
        <v>1</v>
      </c>
      <c r="J686" s="15" t="s">
        <v>414</v>
      </c>
      <c r="K686" s="15" t="s">
        <v>414</v>
      </c>
      <c r="L686" s="44" t="s">
        <v>3280</v>
      </c>
      <c r="M686" s="16"/>
      <c r="N686" s="16" t="s">
        <v>43</v>
      </c>
      <c r="O686" s="17">
        <v>5</v>
      </c>
      <c r="P686" s="17" t="s">
        <v>414</v>
      </c>
      <c r="Q686" s="17" t="s">
        <v>414</v>
      </c>
      <c r="R686" s="18" t="s">
        <v>33</v>
      </c>
      <c r="S686" s="19">
        <v>50</v>
      </c>
      <c r="T686" s="19">
        <v>100</v>
      </c>
      <c r="U686" s="19">
        <v>2.61</v>
      </c>
      <c r="V686" s="19">
        <v>0</v>
      </c>
      <c r="W686" s="20">
        <v>0.26100000000000001</v>
      </c>
      <c r="X686" s="21">
        <v>1.3050000000000002</v>
      </c>
      <c r="Y686" s="22" t="s">
        <v>33</v>
      </c>
      <c r="Z686" s="23" t="s">
        <v>62</v>
      </c>
      <c r="AA686" s="24" t="s">
        <v>67</v>
      </c>
      <c r="AB686" s="14" t="s">
        <v>67</v>
      </c>
      <c r="AC686" s="14" t="s">
        <v>67</v>
      </c>
      <c r="AD686" s="25"/>
      <c r="AE686" s="26"/>
      <c r="AF686" s="27"/>
      <c r="AG686" s="88"/>
      <c r="AH686" s="88"/>
      <c r="AI686" s="88"/>
      <c r="AJ686" s="88"/>
      <c r="AK686" s="88"/>
      <c r="AL686" s="88"/>
      <c r="AM686" s="88"/>
      <c r="AN686" s="88"/>
      <c r="AO686" s="88"/>
      <c r="AP686" s="29"/>
      <c r="AQ686" s="29"/>
      <c r="AR686" s="29"/>
      <c r="AS686" s="29"/>
      <c r="AT686" s="29"/>
      <c r="AU686" s="29"/>
      <c r="AV686" s="29"/>
      <c r="AW686" s="29"/>
      <c r="AX686" s="29"/>
      <c r="AY686" s="29"/>
      <c r="AZ686" s="29"/>
      <c r="BA686" s="29"/>
      <c r="BB686" s="29"/>
      <c r="BC686" s="29"/>
      <c r="BD686" s="29"/>
      <c r="BE686" s="29"/>
      <c r="BF686" s="29"/>
      <c r="BG686" s="29"/>
      <c r="BH686" s="29"/>
      <c r="BI686" s="29"/>
      <c r="BJ686" s="29"/>
      <c r="BK686" s="29"/>
      <c r="BL686" s="29"/>
      <c r="BM686" s="29"/>
      <c r="BN686" s="29"/>
      <c r="BO686" s="29"/>
      <c r="BP686" s="29"/>
      <c r="BQ686" s="29"/>
      <c r="BR686" s="29"/>
      <c r="BS686" s="29"/>
      <c r="BT686" s="29"/>
      <c r="BU686" s="29"/>
      <c r="BV686" s="29"/>
      <c r="BW686" s="29"/>
      <c r="BX686" s="29"/>
      <c r="BY686" s="29"/>
      <c r="BZ686" s="29"/>
      <c r="CA686" s="29"/>
      <c r="CB686" s="29"/>
      <c r="CC686" s="29"/>
      <c r="CD686" s="29"/>
      <c r="CE686" s="29"/>
      <c r="CF686" s="29"/>
      <c r="CG686" s="29"/>
      <c r="CH686" s="29"/>
      <c r="CI686" s="29"/>
      <c r="CJ686" s="29"/>
      <c r="CK686" s="29"/>
      <c r="CL686" s="29"/>
      <c r="CM686" s="29"/>
      <c r="CN686" s="29"/>
      <c r="CO686" s="29"/>
      <c r="CP686" s="29"/>
      <c r="CQ686" s="29"/>
      <c r="CR686" s="29"/>
      <c r="CS686" s="29"/>
      <c r="CT686" s="29"/>
      <c r="CU686" s="29"/>
      <c r="CV686" s="29"/>
      <c r="CW686" s="29"/>
      <c r="CX686" s="29"/>
      <c r="CY686" s="29"/>
      <c r="CZ686" s="29"/>
      <c r="DA686" s="29"/>
      <c r="DB686" s="29"/>
      <c r="DC686" s="29"/>
      <c r="DD686" s="29"/>
      <c r="DE686" s="29"/>
      <c r="DF686" s="29"/>
      <c r="DG686" s="29"/>
      <c r="DH686" s="29"/>
      <c r="DI686" s="29"/>
      <c r="DJ686" s="29"/>
      <c r="DK686" s="29"/>
      <c r="DL686" s="29"/>
      <c r="DM686" s="29"/>
      <c r="DN686" s="29"/>
      <c r="DO686" s="29"/>
      <c r="DP686" s="29"/>
      <c r="DQ686" s="29"/>
      <c r="DR686" s="29"/>
      <c r="DS686" s="29"/>
      <c r="DT686" s="29"/>
      <c r="DU686" s="29"/>
      <c r="DV686" s="29"/>
      <c r="DW686" s="29"/>
      <c r="DX686" s="29"/>
      <c r="DY686" s="29"/>
      <c r="DZ686" s="29"/>
      <c r="EA686" s="29"/>
      <c r="EB686" s="29"/>
      <c r="EC686" s="29"/>
      <c r="ED686" s="29"/>
      <c r="EE686" s="29"/>
      <c r="EF686" s="29"/>
      <c r="EG686" s="29"/>
      <c r="EH686" s="29"/>
      <c r="EI686" s="29"/>
      <c r="EJ686" s="29"/>
      <c r="EK686" s="29"/>
      <c r="EL686" s="29"/>
      <c r="EM686" s="29"/>
      <c r="EN686" s="29"/>
      <c r="EO686" s="29"/>
      <c r="EP686" s="29"/>
      <c r="EQ686" s="29"/>
      <c r="ER686" s="29"/>
      <c r="ES686" s="29"/>
      <c r="ET686" s="29"/>
      <c r="EU686" s="29"/>
      <c r="EV686" s="29"/>
      <c r="EW686" s="29"/>
      <c r="EX686" s="29"/>
      <c r="EY686" s="29"/>
      <c r="EZ686" s="29"/>
      <c r="FA686" s="29"/>
      <c r="FB686" s="29"/>
      <c r="FC686" s="29"/>
      <c r="FD686" s="29"/>
      <c r="FE686" s="29"/>
      <c r="FF686" s="29"/>
      <c r="FG686" s="29"/>
      <c r="FH686" s="29"/>
      <c r="FI686" s="29"/>
      <c r="FJ686" s="29"/>
      <c r="FK686" s="29"/>
      <c r="FL686" s="29"/>
      <c r="FM686" s="29"/>
      <c r="FN686" s="29"/>
      <c r="FO686" s="29"/>
      <c r="FP686" s="29"/>
      <c r="FQ686" s="29"/>
      <c r="FR686" s="29"/>
      <c r="FS686" s="29"/>
      <c r="FT686" s="29"/>
      <c r="FU686" s="29"/>
      <c r="FV686" s="29"/>
      <c r="FW686" s="29"/>
      <c r="FX686" s="29"/>
      <c r="FY686" s="29"/>
      <c r="FZ686" s="29"/>
      <c r="GA686" s="29"/>
      <c r="GB686" s="29"/>
      <c r="GC686" s="29"/>
      <c r="GD686" s="29"/>
      <c r="GE686" s="29"/>
      <c r="GF686" s="29"/>
      <c r="GG686" s="29"/>
      <c r="GH686" s="29"/>
      <c r="GI686" s="29"/>
      <c r="GJ686" s="29"/>
      <c r="GK686" s="29"/>
      <c r="GL686" s="29"/>
      <c r="GM686" s="29"/>
      <c r="GN686" s="29"/>
      <c r="GO686" s="29"/>
      <c r="GP686" s="29"/>
      <c r="GQ686" s="29"/>
      <c r="GR686" s="29"/>
      <c r="GS686" s="29"/>
      <c r="GT686" s="29"/>
      <c r="GU686" s="29"/>
      <c r="GV686" s="29"/>
      <c r="GW686" s="29"/>
      <c r="GX686" s="29"/>
      <c r="GY686" s="29"/>
      <c r="GZ686" s="29"/>
      <c r="HA686" s="29"/>
      <c r="HB686" s="29"/>
      <c r="HC686" s="29"/>
      <c r="HD686" s="29"/>
      <c r="HE686" s="29"/>
      <c r="HF686" s="29"/>
      <c r="HG686" s="29"/>
      <c r="HH686" s="29"/>
      <c r="HI686" s="29"/>
      <c r="HJ686" s="29"/>
      <c r="HK686" s="29"/>
      <c r="HL686" s="29"/>
      <c r="HM686" s="29"/>
      <c r="HN686" s="29"/>
      <c r="HO686" s="29"/>
      <c r="HP686" s="29"/>
      <c r="HQ686" s="29"/>
      <c r="HR686" s="29"/>
      <c r="HS686" s="29"/>
      <c r="HT686" s="29"/>
      <c r="HU686" s="29"/>
      <c r="HV686" s="29"/>
      <c r="HW686" s="29"/>
      <c r="HX686" s="29"/>
      <c r="HY686" s="29"/>
      <c r="HZ686" s="29"/>
      <c r="IA686" s="29"/>
      <c r="IB686" s="29"/>
      <c r="IC686" s="29"/>
      <c r="ID686" s="29"/>
      <c r="IE686" s="29"/>
      <c r="IF686" s="29"/>
      <c r="IG686" s="29"/>
      <c r="IH686" s="29"/>
      <c r="II686" s="29"/>
      <c r="IJ686" s="29"/>
      <c r="IK686" s="29"/>
      <c r="IL686" s="29"/>
      <c r="IM686" s="29"/>
      <c r="IN686" s="29"/>
      <c r="IO686" s="29"/>
      <c r="IP686" s="29"/>
      <c r="IQ686" s="29"/>
      <c r="IR686" s="29"/>
      <c r="IS686" s="29"/>
      <c r="IT686" s="29"/>
      <c r="IU686" s="29"/>
      <c r="IV686" s="29"/>
      <c r="IW686" s="29"/>
      <c r="IX686" s="29"/>
      <c r="IY686" s="29"/>
      <c r="IZ686" s="29"/>
      <c r="JA686" s="29"/>
      <c r="JB686" s="29"/>
      <c r="JC686" s="29"/>
      <c r="JD686" s="29"/>
      <c r="JE686" s="29"/>
      <c r="JF686" s="29"/>
      <c r="JG686" s="29"/>
      <c r="JH686" s="29"/>
      <c r="JI686" s="29"/>
      <c r="JJ686" s="29"/>
      <c r="JK686" s="29"/>
      <c r="JL686" s="29"/>
      <c r="JM686" s="29"/>
      <c r="JN686" s="29"/>
      <c r="JO686" s="29"/>
      <c r="JP686" s="29"/>
      <c r="JQ686" s="29"/>
      <c r="JR686" s="29"/>
      <c r="JS686" s="29"/>
      <c r="JT686" s="29"/>
      <c r="JU686" s="29"/>
      <c r="JV686" s="29"/>
      <c r="JW686" s="29"/>
      <c r="JX686" s="29"/>
      <c r="JY686" s="29"/>
      <c r="JZ686" s="29"/>
      <c r="KA686" s="29"/>
      <c r="KB686" s="29"/>
      <c r="KC686" s="29"/>
      <c r="KD686" s="29"/>
      <c r="KE686" s="29"/>
      <c r="KF686" s="29"/>
      <c r="KG686" s="29"/>
      <c r="KH686" s="29"/>
      <c r="KI686" s="29"/>
      <c r="KJ686" s="29"/>
      <c r="KK686" s="29"/>
      <c r="KL686" s="29"/>
      <c r="KM686" s="29"/>
      <c r="KN686" s="29"/>
      <c r="KO686" s="29"/>
      <c r="KP686" s="29"/>
      <c r="KQ686" s="29"/>
      <c r="KR686" s="29"/>
      <c r="KS686" s="29"/>
      <c r="KT686" s="29"/>
      <c r="KU686" s="29"/>
      <c r="KV686" s="29"/>
      <c r="KW686" s="29"/>
      <c r="KX686" s="29"/>
      <c r="KY686" s="29"/>
      <c r="KZ686" s="29"/>
      <c r="LA686" s="29"/>
      <c r="LB686" s="29"/>
      <c r="LC686" s="29"/>
      <c r="LD686" s="29"/>
      <c r="LE686" s="29"/>
      <c r="LF686" s="29"/>
      <c r="LG686" s="29"/>
      <c r="LH686" s="29"/>
      <c r="LI686" s="29"/>
      <c r="LJ686" s="29"/>
      <c r="LK686" s="29"/>
      <c r="LL686" s="29"/>
      <c r="LM686" s="29"/>
      <c r="LN686" s="29"/>
      <c r="LO686" s="29"/>
      <c r="LP686" s="29"/>
      <c r="LQ686" s="29"/>
      <c r="LR686" s="29"/>
      <c r="LS686" s="29"/>
      <c r="LT686" s="29"/>
      <c r="LU686" s="29"/>
      <c r="LV686" s="29"/>
      <c r="LW686" s="29"/>
      <c r="LX686" s="29"/>
      <c r="LY686" s="29"/>
      <c r="LZ686" s="29"/>
      <c r="MA686" s="29"/>
      <c r="MB686" s="29"/>
      <c r="MC686" s="29"/>
      <c r="MD686" s="29"/>
      <c r="ME686" s="29"/>
      <c r="MF686" s="29"/>
      <c r="MG686" s="29"/>
      <c r="MH686" s="29"/>
      <c r="MI686" s="29"/>
      <c r="MJ686" s="29"/>
      <c r="MK686" s="29"/>
      <c r="ML686" s="29"/>
      <c r="MM686" s="29"/>
      <c r="MN686" s="29"/>
      <c r="MO686" s="29"/>
      <c r="MP686" s="29"/>
      <c r="MQ686" s="29"/>
      <c r="MR686" s="29"/>
      <c r="MS686" s="29"/>
      <c r="MT686" s="29"/>
      <c r="MU686" s="29"/>
      <c r="MV686" s="29"/>
      <c r="MW686" s="29"/>
      <c r="MX686" s="29"/>
      <c r="MY686" s="29"/>
      <c r="MZ686" s="29"/>
      <c r="NA686" s="29"/>
      <c r="NB686" s="29"/>
      <c r="NC686" s="29"/>
      <c r="ND686" s="29"/>
      <c r="NE686" s="29"/>
    </row>
    <row r="687" spans="1:369" ht="16.5" customHeight="1">
      <c r="A687" s="104" t="s">
        <v>3230</v>
      </c>
      <c r="B687" s="104"/>
      <c r="C687" s="201"/>
      <c r="D687" s="104"/>
      <c r="E687" s="42" t="s">
        <v>180</v>
      </c>
      <c r="F687" s="42" t="s">
        <v>3305</v>
      </c>
      <c r="G687" s="42" t="s">
        <v>3306</v>
      </c>
      <c r="H687" s="15">
        <v>2014</v>
      </c>
      <c r="I687" s="15">
        <v>1</v>
      </c>
      <c r="J687" s="15" t="s">
        <v>414</v>
      </c>
      <c r="K687" s="15" t="s">
        <v>414</v>
      </c>
      <c r="L687" s="44" t="s">
        <v>3280</v>
      </c>
      <c r="M687" s="16"/>
      <c r="N687" s="16" t="s">
        <v>43</v>
      </c>
      <c r="O687" s="17">
        <v>5</v>
      </c>
      <c r="P687" s="17" t="s">
        <v>414</v>
      </c>
      <c r="Q687" s="17" t="s">
        <v>414</v>
      </c>
      <c r="R687" s="18" t="s">
        <v>33</v>
      </c>
      <c r="S687" s="19">
        <v>50</v>
      </c>
      <c r="T687" s="19">
        <v>100</v>
      </c>
      <c r="U687" s="19">
        <v>2.61</v>
      </c>
      <c r="V687" s="19">
        <v>0</v>
      </c>
      <c r="W687" s="20">
        <v>0.26100000000000001</v>
      </c>
      <c r="X687" s="21">
        <v>1.3050000000000002</v>
      </c>
      <c r="Y687" s="22" t="s">
        <v>33</v>
      </c>
      <c r="Z687" s="23" t="s">
        <v>62</v>
      </c>
      <c r="AA687" s="24" t="s">
        <v>67</v>
      </c>
      <c r="AB687" s="14" t="s">
        <v>67</v>
      </c>
      <c r="AC687" s="14" t="s">
        <v>67</v>
      </c>
      <c r="AD687" s="25"/>
      <c r="AE687" s="26"/>
      <c r="AF687" s="27"/>
      <c r="AG687" s="88"/>
      <c r="AH687" s="88"/>
      <c r="AI687" s="88"/>
      <c r="AJ687" s="88"/>
      <c r="AK687" s="88"/>
      <c r="AL687" s="88"/>
      <c r="AM687" s="88"/>
      <c r="AN687" s="88"/>
      <c r="AO687" s="88"/>
      <c r="AP687" s="29"/>
      <c r="AQ687" s="29"/>
      <c r="AR687" s="29"/>
      <c r="AS687" s="29"/>
      <c r="AT687" s="29"/>
      <c r="AU687" s="29"/>
      <c r="AV687" s="29"/>
      <c r="AW687" s="29"/>
      <c r="AX687" s="29"/>
      <c r="AY687" s="29"/>
      <c r="AZ687" s="29"/>
      <c r="BA687" s="29"/>
      <c r="BB687" s="29"/>
      <c r="BC687" s="29"/>
      <c r="BD687" s="29"/>
      <c r="BE687" s="29"/>
      <c r="BF687" s="29"/>
      <c r="BG687" s="29"/>
      <c r="BH687" s="29"/>
      <c r="BI687" s="29"/>
      <c r="BJ687" s="29"/>
      <c r="BK687" s="29"/>
      <c r="BL687" s="29"/>
      <c r="BM687" s="29"/>
      <c r="BN687" s="29"/>
      <c r="BO687" s="29"/>
      <c r="BP687" s="29"/>
      <c r="BQ687" s="29"/>
      <c r="BR687" s="29"/>
      <c r="BS687" s="29"/>
      <c r="BT687" s="29"/>
      <c r="BU687" s="29"/>
      <c r="BV687" s="29"/>
      <c r="BW687" s="29"/>
      <c r="BX687" s="29"/>
      <c r="BY687" s="29"/>
      <c r="BZ687" s="29"/>
      <c r="CA687" s="29"/>
      <c r="CB687" s="29"/>
      <c r="CC687" s="29"/>
      <c r="CD687" s="29"/>
      <c r="CE687" s="29"/>
      <c r="CF687" s="29"/>
      <c r="CG687" s="29"/>
      <c r="CH687" s="29"/>
      <c r="CI687" s="29"/>
      <c r="CJ687" s="29"/>
      <c r="CK687" s="29"/>
      <c r="CL687" s="29"/>
      <c r="CM687" s="29"/>
      <c r="CN687" s="29"/>
      <c r="CO687" s="29"/>
      <c r="CP687" s="29"/>
      <c r="CQ687" s="29"/>
      <c r="CR687" s="29"/>
      <c r="CS687" s="29"/>
      <c r="CT687" s="29"/>
      <c r="CU687" s="29"/>
      <c r="CV687" s="29"/>
      <c r="CW687" s="29"/>
      <c r="CX687" s="29"/>
      <c r="CY687" s="29"/>
      <c r="CZ687" s="29"/>
      <c r="DA687" s="29"/>
      <c r="DB687" s="29"/>
      <c r="DC687" s="29"/>
      <c r="DD687" s="29"/>
      <c r="DE687" s="29"/>
      <c r="DF687" s="29"/>
      <c r="DG687" s="29"/>
      <c r="DH687" s="29"/>
      <c r="DI687" s="29"/>
      <c r="DJ687" s="29"/>
      <c r="DK687" s="29"/>
      <c r="DL687" s="29"/>
      <c r="DM687" s="29"/>
      <c r="DN687" s="29"/>
      <c r="DO687" s="29"/>
      <c r="DP687" s="29"/>
      <c r="DQ687" s="29"/>
      <c r="DR687" s="29"/>
      <c r="DS687" s="29"/>
      <c r="DT687" s="29"/>
      <c r="DU687" s="29"/>
      <c r="DV687" s="29"/>
      <c r="DW687" s="29"/>
      <c r="DX687" s="29"/>
      <c r="DY687" s="29"/>
      <c r="DZ687" s="29"/>
      <c r="EA687" s="29"/>
      <c r="EB687" s="29"/>
      <c r="EC687" s="29"/>
      <c r="ED687" s="29"/>
      <c r="EE687" s="29"/>
      <c r="EF687" s="29"/>
      <c r="EG687" s="29"/>
      <c r="EH687" s="29"/>
      <c r="EI687" s="29"/>
      <c r="EJ687" s="29"/>
      <c r="EK687" s="29"/>
      <c r="EL687" s="29"/>
      <c r="EM687" s="29"/>
      <c r="EN687" s="29"/>
      <c r="EO687" s="29"/>
      <c r="EP687" s="29"/>
      <c r="EQ687" s="29"/>
      <c r="ER687" s="29"/>
      <c r="ES687" s="29"/>
      <c r="ET687" s="29"/>
      <c r="EU687" s="29"/>
      <c r="EV687" s="29"/>
      <c r="EW687" s="29"/>
      <c r="EX687" s="29"/>
      <c r="EY687" s="29"/>
      <c r="EZ687" s="29"/>
      <c r="FA687" s="29"/>
      <c r="FB687" s="29"/>
      <c r="FC687" s="29"/>
      <c r="FD687" s="29"/>
      <c r="FE687" s="29"/>
      <c r="FF687" s="29"/>
      <c r="FG687" s="29"/>
      <c r="FH687" s="29"/>
      <c r="FI687" s="29"/>
      <c r="FJ687" s="29"/>
      <c r="FK687" s="29"/>
      <c r="FL687" s="29"/>
      <c r="FM687" s="29"/>
      <c r="FN687" s="29"/>
      <c r="FO687" s="29"/>
      <c r="FP687" s="29"/>
      <c r="FQ687" s="29"/>
      <c r="FR687" s="29"/>
      <c r="FS687" s="29"/>
      <c r="FT687" s="29"/>
      <c r="FU687" s="29"/>
      <c r="FV687" s="29"/>
      <c r="FW687" s="29"/>
      <c r="FX687" s="29"/>
      <c r="FY687" s="29"/>
      <c r="FZ687" s="29"/>
      <c r="GA687" s="29"/>
      <c r="GB687" s="29"/>
      <c r="GC687" s="29"/>
      <c r="GD687" s="29"/>
      <c r="GE687" s="29"/>
      <c r="GF687" s="29"/>
      <c r="GG687" s="29"/>
      <c r="GH687" s="29"/>
      <c r="GI687" s="29"/>
      <c r="GJ687" s="29"/>
      <c r="GK687" s="29"/>
      <c r="GL687" s="29"/>
      <c r="GM687" s="29"/>
      <c r="GN687" s="29"/>
      <c r="GO687" s="29"/>
      <c r="GP687" s="29"/>
      <c r="GQ687" s="29"/>
      <c r="GR687" s="29"/>
      <c r="GS687" s="29"/>
      <c r="GT687" s="29"/>
      <c r="GU687" s="29"/>
      <c r="GV687" s="29"/>
      <c r="GW687" s="29"/>
      <c r="GX687" s="29"/>
      <c r="GY687" s="29"/>
      <c r="GZ687" s="29"/>
      <c r="HA687" s="29"/>
      <c r="HB687" s="29"/>
      <c r="HC687" s="29"/>
      <c r="HD687" s="29"/>
      <c r="HE687" s="29"/>
      <c r="HF687" s="29"/>
      <c r="HG687" s="29"/>
      <c r="HH687" s="29"/>
      <c r="HI687" s="29"/>
      <c r="HJ687" s="29"/>
      <c r="HK687" s="29"/>
      <c r="HL687" s="29"/>
      <c r="HM687" s="29"/>
      <c r="HN687" s="29"/>
      <c r="HO687" s="29"/>
      <c r="HP687" s="29"/>
      <c r="HQ687" s="29"/>
      <c r="HR687" s="29"/>
      <c r="HS687" s="29"/>
      <c r="HT687" s="29"/>
      <c r="HU687" s="29"/>
      <c r="HV687" s="29"/>
      <c r="HW687" s="29"/>
      <c r="HX687" s="29"/>
      <c r="HY687" s="29"/>
      <c r="HZ687" s="29"/>
      <c r="IA687" s="29"/>
      <c r="IB687" s="29"/>
      <c r="IC687" s="29"/>
      <c r="ID687" s="29"/>
      <c r="IE687" s="29"/>
      <c r="IF687" s="29"/>
      <c r="IG687" s="29"/>
      <c r="IH687" s="29"/>
      <c r="II687" s="29"/>
      <c r="IJ687" s="29"/>
      <c r="IK687" s="29"/>
      <c r="IL687" s="29"/>
      <c r="IM687" s="29"/>
      <c r="IN687" s="29"/>
      <c r="IO687" s="29"/>
      <c r="IP687" s="29"/>
      <c r="IQ687" s="29"/>
      <c r="IR687" s="29"/>
      <c r="IS687" s="29"/>
      <c r="IT687" s="29"/>
      <c r="IU687" s="29"/>
      <c r="IV687" s="29"/>
      <c r="IW687" s="29"/>
      <c r="IX687" s="29"/>
      <c r="IY687" s="29"/>
      <c r="IZ687" s="29"/>
      <c r="JA687" s="29"/>
      <c r="JB687" s="29"/>
      <c r="JC687" s="29"/>
      <c r="JD687" s="29"/>
      <c r="JE687" s="29"/>
      <c r="JF687" s="29"/>
      <c r="JG687" s="29"/>
      <c r="JH687" s="29"/>
      <c r="JI687" s="29"/>
      <c r="JJ687" s="29"/>
      <c r="JK687" s="29"/>
      <c r="JL687" s="29"/>
      <c r="JM687" s="29"/>
      <c r="JN687" s="29"/>
      <c r="JO687" s="29"/>
      <c r="JP687" s="29"/>
      <c r="JQ687" s="29"/>
      <c r="JR687" s="29"/>
      <c r="JS687" s="29"/>
      <c r="JT687" s="29"/>
      <c r="JU687" s="29"/>
      <c r="JV687" s="29"/>
      <c r="JW687" s="29"/>
      <c r="JX687" s="29"/>
      <c r="JY687" s="29"/>
      <c r="JZ687" s="29"/>
      <c r="KA687" s="29"/>
      <c r="KB687" s="29"/>
      <c r="KC687" s="29"/>
      <c r="KD687" s="29"/>
      <c r="KE687" s="29"/>
      <c r="KF687" s="29"/>
      <c r="KG687" s="29"/>
      <c r="KH687" s="29"/>
      <c r="KI687" s="29"/>
      <c r="KJ687" s="29"/>
      <c r="KK687" s="29"/>
      <c r="KL687" s="29"/>
      <c r="KM687" s="29"/>
      <c r="KN687" s="29"/>
      <c r="KO687" s="29"/>
      <c r="KP687" s="29"/>
      <c r="KQ687" s="29"/>
      <c r="KR687" s="29"/>
      <c r="KS687" s="29"/>
      <c r="KT687" s="29"/>
      <c r="KU687" s="29"/>
      <c r="KV687" s="29"/>
      <c r="KW687" s="29"/>
      <c r="KX687" s="29"/>
      <c r="KY687" s="29"/>
      <c r="KZ687" s="29"/>
      <c r="LA687" s="29"/>
      <c r="LB687" s="29"/>
      <c r="LC687" s="29"/>
      <c r="LD687" s="29"/>
      <c r="LE687" s="29"/>
      <c r="LF687" s="29"/>
      <c r="LG687" s="29"/>
      <c r="LH687" s="29"/>
      <c r="LI687" s="29"/>
      <c r="LJ687" s="29"/>
      <c r="LK687" s="29"/>
      <c r="LL687" s="29"/>
      <c r="LM687" s="29"/>
      <c r="LN687" s="29"/>
      <c r="LO687" s="29"/>
      <c r="LP687" s="29"/>
      <c r="LQ687" s="29"/>
      <c r="LR687" s="29"/>
      <c r="LS687" s="29"/>
      <c r="LT687" s="29"/>
      <c r="LU687" s="29"/>
      <c r="LV687" s="29"/>
      <c r="LW687" s="29"/>
      <c r="LX687" s="29"/>
      <c r="LY687" s="29"/>
      <c r="LZ687" s="29"/>
      <c r="MA687" s="29"/>
      <c r="MB687" s="29"/>
      <c r="MC687" s="29"/>
      <c r="MD687" s="29"/>
      <c r="ME687" s="29"/>
      <c r="MF687" s="29"/>
      <c r="MG687" s="29"/>
      <c r="MH687" s="29"/>
      <c r="MI687" s="29"/>
      <c r="MJ687" s="29"/>
      <c r="MK687" s="29"/>
      <c r="ML687" s="29"/>
      <c r="MM687" s="29"/>
      <c r="MN687" s="29"/>
      <c r="MO687" s="29"/>
      <c r="MP687" s="29"/>
      <c r="MQ687" s="29"/>
      <c r="MR687" s="29"/>
      <c r="MS687" s="29"/>
      <c r="MT687" s="29"/>
      <c r="MU687" s="29"/>
      <c r="MV687" s="29"/>
      <c r="MW687" s="29"/>
      <c r="MX687" s="29"/>
      <c r="MY687" s="29"/>
      <c r="MZ687" s="29"/>
      <c r="NA687" s="29"/>
      <c r="NB687" s="29"/>
      <c r="NC687" s="29"/>
      <c r="ND687" s="29"/>
      <c r="NE687" s="29"/>
    </row>
    <row r="688" spans="1:369" ht="16.5" customHeight="1">
      <c r="A688" s="104" t="s">
        <v>3230</v>
      </c>
      <c r="B688" s="104"/>
      <c r="C688" s="201"/>
      <c r="D688" s="104"/>
      <c r="E688" s="42" t="s">
        <v>180</v>
      </c>
      <c r="F688" s="42" t="s">
        <v>205</v>
      </c>
      <c r="G688" s="42" t="s">
        <v>3303</v>
      </c>
      <c r="H688" s="15">
        <v>2011</v>
      </c>
      <c r="I688" s="15">
        <v>1</v>
      </c>
      <c r="J688" s="15" t="s">
        <v>414</v>
      </c>
      <c r="K688" s="15" t="s">
        <v>414</v>
      </c>
      <c r="L688" s="44" t="s">
        <v>3280</v>
      </c>
      <c r="M688" s="16"/>
      <c r="N688" s="16" t="s">
        <v>43</v>
      </c>
      <c r="O688" s="17">
        <v>5</v>
      </c>
      <c r="P688" s="17" t="s">
        <v>414</v>
      </c>
      <c r="Q688" s="17" t="s">
        <v>414</v>
      </c>
      <c r="R688" s="18" t="s">
        <v>33</v>
      </c>
      <c r="S688" s="19">
        <v>60</v>
      </c>
      <c r="T688" s="19">
        <v>110</v>
      </c>
      <c r="U688" s="19">
        <v>2.7818181818181817</v>
      </c>
      <c r="V688" s="19">
        <v>0</v>
      </c>
      <c r="W688" s="20">
        <v>0.30599999999999999</v>
      </c>
      <c r="X688" s="21">
        <v>1.53</v>
      </c>
      <c r="Y688" s="22" t="s">
        <v>33</v>
      </c>
      <c r="Z688" s="23" t="s">
        <v>62</v>
      </c>
      <c r="AA688" s="24" t="s">
        <v>67</v>
      </c>
      <c r="AB688" s="14" t="s">
        <v>67</v>
      </c>
      <c r="AC688" s="14" t="s">
        <v>67</v>
      </c>
      <c r="AD688" s="25"/>
      <c r="AE688" s="26"/>
      <c r="AF688" s="27"/>
      <c r="AG688" s="88"/>
      <c r="AH688" s="88"/>
      <c r="AI688" s="88"/>
      <c r="AJ688" s="88"/>
      <c r="AK688" s="88"/>
      <c r="AL688" s="88"/>
      <c r="AM688" s="88"/>
      <c r="AN688" s="88"/>
      <c r="AO688" s="88"/>
      <c r="AP688" s="29"/>
      <c r="AQ688" s="29"/>
      <c r="AR688" s="29"/>
      <c r="AS688" s="29"/>
      <c r="AT688" s="29"/>
      <c r="AU688" s="29"/>
      <c r="AV688" s="29"/>
      <c r="AW688" s="29"/>
      <c r="AX688" s="29"/>
      <c r="AY688" s="29"/>
      <c r="AZ688" s="29"/>
      <c r="BA688" s="29"/>
      <c r="BB688" s="29"/>
      <c r="BC688" s="29"/>
      <c r="BD688" s="29"/>
      <c r="BE688" s="29"/>
      <c r="BF688" s="29"/>
      <c r="BG688" s="29"/>
      <c r="BH688" s="29"/>
      <c r="BI688" s="29"/>
      <c r="BJ688" s="29"/>
      <c r="BK688" s="29"/>
      <c r="BL688" s="29"/>
      <c r="BM688" s="29"/>
      <c r="BN688" s="29"/>
      <c r="BO688" s="29"/>
      <c r="BP688" s="29"/>
      <c r="BQ688" s="29"/>
      <c r="BR688" s="29"/>
      <c r="BS688" s="29"/>
      <c r="BT688" s="29"/>
      <c r="BU688" s="29"/>
      <c r="BV688" s="29"/>
      <c r="BW688" s="29"/>
      <c r="BX688" s="29"/>
      <c r="BY688" s="29"/>
      <c r="BZ688" s="29"/>
      <c r="CA688" s="29"/>
      <c r="CB688" s="29"/>
      <c r="CC688" s="29"/>
      <c r="CD688" s="29"/>
      <c r="CE688" s="29"/>
      <c r="CF688" s="29"/>
      <c r="CG688" s="29"/>
      <c r="CH688" s="29"/>
      <c r="CI688" s="29"/>
      <c r="CJ688" s="29"/>
      <c r="CK688" s="29"/>
      <c r="CL688" s="29"/>
      <c r="CM688" s="29"/>
      <c r="CN688" s="29"/>
      <c r="CO688" s="29"/>
      <c r="CP688" s="29"/>
      <c r="CQ688" s="29"/>
      <c r="CR688" s="29"/>
      <c r="CS688" s="29"/>
      <c r="CT688" s="29"/>
      <c r="CU688" s="29"/>
      <c r="CV688" s="29"/>
      <c r="CW688" s="29"/>
      <c r="CX688" s="29"/>
      <c r="CY688" s="29"/>
      <c r="CZ688" s="29"/>
      <c r="DA688" s="29"/>
      <c r="DB688" s="29"/>
      <c r="DC688" s="29"/>
      <c r="DD688" s="29"/>
      <c r="DE688" s="29"/>
      <c r="DF688" s="29"/>
      <c r="DG688" s="29"/>
      <c r="DH688" s="29"/>
      <c r="DI688" s="29"/>
      <c r="DJ688" s="29"/>
      <c r="DK688" s="29"/>
      <c r="DL688" s="29"/>
      <c r="DM688" s="29"/>
      <c r="DN688" s="29"/>
      <c r="DO688" s="29"/>
      <c r="DP688" s="29"/>
      <c r="DQ688" s="29"/>
      <c r="DR688" s="29"/>
      <c r="DS688" s="29"/>
      <c r="DT688" s="29"/>
      <c r="DU688" s="29"/>
      <c r="DV688" s="29"/>
      <c r="DW688" s="29"/>
      <c r="DX688" s="29"/>
      <c r="DY688" s="29"/>
      <c r="DZ688" s="29"/>
      <c r="EA688" s="29"/>
      <c r="EB688" s="29"/>
      <c r="EC688" s="29"/>
      <c r="ED688" s="29"/>
      <c r="EE688" s="29"/>
      <c r="EF688" s="29"/>
      <c r="EG688" s="29"/>
      <c r="EH688" s="29"/>
      <c r="EI688" s="29"/>
      <c r="EJ688" s="29"/>
      <c r="EK688" s="29"/>
      <c r="EL688" s="29"/>
      <c r="EM688" s="29"/>
      <c r="EN688" s="29"/>
      <c r="EO688" s="29"/>
      <c r="EP688" s="29"/>
      <c r="EQ688" s="29"/>
      <c r="ER688" s="29"/>
      <c r="ES688" s="29"/>
      <c r="ET688" s="29"/>
      <c r="EU688" s="29"/>
      <c r="EV688" s="29"/>
      <c r="EW688" s="29"/>
      <c r="EX688" s="29"/>
      <c r="EY688" s="29"/>
      <c r="EZ688" s="29"/>
      <c r="FA688" s="29"/>
      <c r="FB688" s="29"/>
      <c r="FC688" s="29"/>
      <c r="FD688" s="29"/>
      <c r="FE688" s="29"/>
      <c r="FF688" s="29"/>
      <c r="FG688" s="29"/>
      <c r="FH688" s="29"/>
      <c r="FI688" s="29"/>
      <c r="FJ688" s="29"/>
      <c r="FK688" s="29"/>
      <c r="FL688" s="29"/>
      <c r="FM688" s="29"/>
      <c r="FN688" s="29"/>
      <c r="FO688" s="29"/>
      <c r="FP688" s="29"/>
      <c r="FQ688" s="29"/>
      <c r="FR688" s="29"/>
      <c r="FS688" s="29"/>
      <c r="FT688" s="29"/>
      <c r="FU688" s="29"/>
      <c r="FV688" s="29"/>
      <c r="FW688" s="29"/>
      <c r="FX688" s="29"/>
      <c r="FY688" s="29"/>
      <c r="FZ688" s="29"/>
      <c r="GA688" s="29"/>
      <c r="GB688" s="29"/>
      <c r="GC688" s="29"/>
      <c r="GD688" s="29"/>
      <c r="GE688" s="29"/>
      <c r="GF688" s="29"/>
      <c r="GG688" s="29"/>
      <c r="GH688" s="29"/>
      <c r="GI688" s="29"/>
      <c r="GJ688" s="29"/>
      <c r="GK688" s="29"/>
      <c r="GL688" s="29"/>
      <c r="GM688" s="29"/>
      <c r="GN688" s="29"/>
      <c r="GO688" s="29"/>
      <c r="GP688" s="29"/>
      <c r="GQ688" s="29"/>
      <c r="GR688" s="29"/>
      <c r="GS688" s="29"/>
      <c r="GT688" s="29"/>
      <c r="GU688" s="29"/>
      <c r="GV688" s="29"/>
      <c r="GW688" s="29"/>
      <c r="GX688" s="29"/>
      <c r="GY688" s="29"/>
      <c r="GZ688" s="29"/>
      <c r="HA688" s="29"/>
      <c r="HB688" s="29"/>
      <c r="HC688" s="29"/>
      <c r="HD688" s="29"/>
      <c r="HE688" s="29"/>
      <c r="HF688" s="29"/>
      <c r="HG688" s="29"/>
      <c r="HH688" s="29"/>
      <c r="HI688" s="29"/>
      <c r="HJ688" s="29"/>
      <c r="HK688" s="29"/>
      <c r="HL688" s="29"/>
      <c r="HM688" s="29"/>
      <c r="HN688" s="29"/>
      <c r="HO688" s="29"/>
      <c r="HP688" s="29"/>
      <c r="HQ688" s="29"/>
      <c r="HR688" s="29"/>
      <c r="HS688" s="29"/>
      <c r="HT688" s="29"/>
      <c r="HU688" s="29"/>
      <c r="HV688" s="29"/>
      <c r="HW688" s="29"/>
      <c r="HX688" s="29"/>
      <c r="HY688" s="29"/>
      <c r="HZ688" s="29"/>
      <c r="IA688" s="29"/>
      <c r="IB688" s="29"/>
      <c r="IC688" s="29"/>
      <c r="ID688" s="29"/>
      <c r="IE688" s="29"/>
      <c r="IF688" s="29"/>
      <c r="IG688" s="29"/>
      <c r="IH688" s="29"/>
      <c r="II688" s="29"/>
      <c r="IJ688" s="29"/>
      <c r="IK688" s="29"/>
      <c r="IL688" s="29"/>
      <c r="IM688" s="29"/>
      <c r="IN688" s="29"/>
      <c r="IO688" s="29"/>
      <c r="IP688" s="29"/>
      <c r="IQ688" s="29"/>
      <c r="IR688" s="29"/>
      <c r="IS688" s="29"/>
      <c r="IT688" s="29"/>
      <c r="IU688" s="29"/>
      <c r="IV688" s="29"/>
      <c r="IW688" s="29"/>
      <c r="IX688" s="29"/>
      <c r="IY688" s="29"/>
      <c r="IZ688" s="29"/>
      <c r="JA688" s="29"/>
      <c r="JB688" s="29"/>
      <c r="JC688" s="29"/>
      <c r="JD688" s="29"/>
      <c r="JE688" s="29"/>
      <c r="JF688" s="29"/>
      <c r="JG688" s="29"/>
      <c r="JH688" s="29"/>
      <c r="JI688" s="29"/>
      <c r="JJ688" s="29"/>
      <c r="JK688" s="29"/>
      <c r="JL688" s="29"/>
      <c r="JM688" s="29"/>
      <c r="JN688" s="29"/>
      <c r="JO688" s="29"/>
      <c r="JP688" s="29"/>
      <c r="JQ688" s="29"/>
      <c r="JR688" s="29"/>
      <c r="JS688" s="29"/>
      <c r="JT688" s="29"/>
      <c r="JU688" s="29"/>
      <c r="JV688" s="29"/>
      <c r="JW688" s="29"/>
      <c r="JX688" s="29"/>
      <c r="JY688" s="29"/>
      <c r="JZ688" s="29"/>
      <c r="KA688" s="29"/>
      <c r="KB688" s="29"/>
      <c r="KC688" s="29"/>
      <c r="KD688" s="29"/>
      <c r="KE688" s="29"/>
      <c r="KF688" s="29"/>
      <c r="KG688" s="29"/>
      <c r="KH688" s="29"/>
      <c r="KI688" s="29"/>
      <c r="KJ688" s="29"/>
      <c r="KK688" s="29"/>
      <c r="KL688" s="29"/>
      <c r="KM688" s="29"/>
      <c r="KN688" s="29"/>
      <c r="KO688" s="29"/>
      <c r="KP688" s="29"/>
      <c r="KQ688" s="29"/>
      <c r="KR688" s="29"/>
      <c r="KS688" s="29"/>
      <c r="KT688" s="29"/>
      <c r="KU688" s="29"/>
      <c r="KV688" s="29"/>
      <c r="KW688" s="29"/>
      <c r="KX688" s="29"/>
      <c r="KY688" s="29"/>
      <c r="KZ688" s="29"/>
      <c r="LA688" s="29"/>
      <c r="LB688" s="29"/>
      <c r="LC688" s="29"/>
      <c r="LD688" s="29"/>
      <c r="LE688" s="29"/>
      <c r="LF688" s="29"/>
      <c r="LG688" s="29"/>
      <c r="LH688" s="29"/>
      <c r="LI688" s="29"/>
      <c r="LJ688" s="29"/>
      <c r="LK688" s="29"/>
      <c r="LL688" s="29"/>
      <c r="LM688" s="29"/>
      <c r="LN688" s="29"/>
      <c r="LO688" s="29"/>
      <c r="LP688" s="29"/>
      <c r="LQ688" s="29"/>
      <c r="LR688" s="29"/>
      <c r="LS688" s="29"/>
      <c r="LT688" s="29"/>
      <c r="LU688" s="29"/>
      <c r="LV688" s="29"/>
      <c r="LW688" s="29"/>
      <c r="LX688" s="29"/>
      <c r="LY688" s="29"/>
      <c r="LZ688" s="29"/>
      <c r="MA688" s="29"/>
      <c r="MB688" s="29"/>
      <c r="MC688" s="29"/>
      <c r="MD688" s="29"/>
      <c r="ME688" s="29"/>
      <c r="MF688" s="29"/>
      <c r="MG688" s="29"/>
      <c r="MH688" s="29"/>
      <c r="MI688" s="29"/>
      <c r="MJ688" s="29"/>
      <c r="MK688" s="29"/>
      <c r="ML688" s="29"/>
      <c r="MM688" s="29"/>
      <c r="MN688" s="29"/>
      <c r="MO688" s="29"/>
      <c r="MP688" s="29"/>
      <c r="MQ688" s="29"/>
      <c r="MR688" s="29"/>
      <c r="MS688" s="29"/>
      <c r="MT688" s="29"/>
      <c r="MU688" s="29"/>
      <c r="MV688" s="29"/>
      <c r="MW688" s="29"/>
      <c r="MX688" s="29"/>
      <c r="MY688" s="29"/>
      <c r="MZ688" s="29"/>
      <c r="NA688" s="29"/>
      <c r="NB688" s="29"/>
      <c r="NC688" s="29"/>
      <c r="ND688" s="29"/>
      <c r="NE688" s="29"/>
    </row>
    <row r="689" spans="1:369" ht="16.5" customHeight="1">
      <c r="A689" s="104" t="s">
        <v>3230</v>
      </c>
      <c r="B689" s="104"/>
      <c r="C689" s="201"/>
      <c r="D689" s="104"/>
      <c r="E689" s="42" t="s">
        <v>3347</v>
      </c>
      <c r="F689" s="42" t="s">
        <v>3348</v>
      </c>
      <c r="G689" s="42" t="s">
        <v>3349</v>
      </c>
      <c r="H689" s="15">
        <v>2008</v>
      </c>
      <c r="I689" s="15">
        <v>1</v>
      </c>
      <c r="J689" s="15" t="s">
        <v>414</v>
      </c>
      <c r="K689" s="15" t="s">
        <v>414</v>
      </c>
      <c r="L689" s="44" t="s">
        <v>3346</v>
      </c>
      <c r="M689" s="16"/>
      <c r="N689" s="16" t="s">
        <v>43</v>
      </c>
      <c r="O689" s="17">
        <v>10</v>
      </c>
      <c r="P689" s="17" t="s">
        <v>414</v>
      </c>
      <c r="Q689" s="17" t="s">
        <v>414</v>
      </c>
      <c r="R689" s="18" t="s">
        <v>33</v>
      </c>
      <c r="S689" s="19">
        <v>60</v>
      </c>
      <c r="T689" s="19">
        <v>110</v>
      </c>
      <c r="U689" s="19">
        <v>1.6363636363636365</v>
      </c>
      <c r="V689" s="19">
        <v>0</v>
      </c>
      <c r="W689" s="20">
        <v>0.18</v>
      </c>
      <c r="X689" s="21">
        <v>1.7999999999999998</v>
      </c>
      <c r="Y689" s="22" t="s">
        <v>33</v>
      </c>
      <c r="Z689" s="23" t="s">
        <v>62</v>
      </c>
      <c r="AA689" s="24" t="s">
        <v>67</v>
      </c>
      <c r="AB689" s="14" t="s">
        <v>67</v>
      </c>
      <c r="AC689" s="14" t="s">
        <v>67</v>
      </c>
      <c r="AD689" s="25"/>
      <c r="AE689" s="26"/>
      <c r="AF689" s="27"/>
      <c r="AP689" s="29"/>
      <c r="AQ689" s="29"/>
      <c r="AR689" s="29"/>
      <c r="AS689" s="29"/>
      <c r="AT689" s="29"/>
      <c r="AU689" s="29"/>
      <c r="AV689" s="29"/>
      <c r="AW689" s="29"/>
      <c r="AX689" s="29"/>
      <c r="AY689" s="29"/>
      <c r="AZ689" s="29"/>
      <c r="BA689" s="29"/>
      <c r="BB689" s="29"/>
      <c r="BC689" s="29"/>
      <c r="BD689" s="29"/>
      <c r="BE689" s="29"/>
      <c r="BF689" s="29"/>
      <c r="BG689" s="29"/>
      <c r="BH689" s="29"/>
      <c r="BI689" s="29"/>
      <c r="BJ689" s="29"/>
      <c r="BK689" s="29"/>
      <c r="BL689" s="29"/>
      <c r="BM689" s="29"/>
      <c r="BN689" s="29"/>
      <c r="BO689" s="29"/>
      <c r="BP689" s="29"/>
      <c r="BQ689" s="29"/>
      <c r="BR689" s="29"/>
      <c r="BS689" s="29"/>
      <c r="BT689" s="29"/>
      <c r="BU689" s="29"/>
      <c r="BV689" s="29"/>
      <c r="BW689" s="29"/>
      <c r="BX689" s="29"/>
      <c r="BY689" s="29"/>
      <c r="BZ689" s="29"/>
      <c r="CA689" s="29"/>
      <c r="CB689" s="29"/>
      <c r="CC689" s="29"/>
      <c r="CD689" s="29"/>
      <c r="CE689" s="29"/>
      <c r="CF689" s="29"/>
      <c r="CG689" s="29"/>
      <c r="CH689" s="29"/>
      <c r="CI689" s="29"/>
      <c r="CJ689" s="29"/>
      <c r="CK689" s="29"/>
      <c r="CL689" s="29"/>
      <c r="CM689" s="29"/>
      <c r="CN689" s="29"/>
      <c r="CO689" s="29"/>
      <c r="CP689" s="29"/>
      <c r="CQ689" s="29"/>
      <c r="CR689" s="29"/>
      <c r="CS689" s="29"/>
      <c r="CT689" s="29"/>
      <c r="CU689" s="29"/>
      <c r="CV689" s="29"/>
      <c r="CW689" s="29"/>
      <c r="CX689" s="29"/>
      <c r="CY689" s="29"/>
      <c r="CZ689" s="29"/>
      <c r="DA689" s="29"/>
      <c r="DB689" s="29"/>
      <c r="DC689" s="29"/>
      <c r="DD689" s="29"/>
      <c r="DE689" s="29"/>
      <c r="DF689" s="29"/>
      <c r="DG689" s="29"/>
      <c r="DH689" s="29"/>
      <c r="DI689" s="29"/>
      <c r="DJ689" s="29"/>
      <c r="DK689" s="29"/>
      <c r="DL689" s="29"/>
      <c r="DM689" s="29"/>
      <c r="DN689" s="29"/>
      <c r="DO689" s="29"/>
      <c r="DP689" s="29"/>
      <c r="DQ689" s="29"/>
      <c r="DR689" s="29"/>
      <c r="DS689" s="29"/>
      <c r="DT689" s="29"/>
      <c r="DU689" s="29"/>
      <c r="DV689" s="29"/>
      <c r="DW689" s="29"/>
      <c r="DX689" s="29"/>
      <c r="DY689" s="29"/>
      <c r="DZ689" s="29"/>
      <c r="EA689" s="29"/>
      <c r="EB689" s="29"/>
      <c r="EC689" s="29"/>
      <c r="ED689" s="29"/>
      <c r="EE689" s="29"/>
      <c r="EF689" s="29"/>
      <c r="EG689" s="29"/>
      <c r="EH689" s="29"/>
      <c r="EI689" s="29"/>
      <c r="EJ689" s="29"/>
      <c r="EK689" s="29"/>
      <c r="EL689" s="29"/>
      <c r="EM689" s="29"/>
      <c r="EN689" s="29"/>
      <c r="EO689" s="29"/>
      <c r="EP689" s="29"/>
      <c r="EQ689" s="29"/>
      <c r="ER689" s="29"/>
      <c r="ES689" s="29"/>
      <c r="ET689" s="29"/>
      <c r="EU689" s="29"/>
      <c r="EV689" s="29"/>
      <c r="EW689" s="29"/>
      <c r="EX689" s="29"/>
      <c r="EY689" s="29"/>
      <c r="EZ689" s="29"/>
      <c r="FA689" s="29"/>
      <c r="FB689" s="29"/>
      <c r="FC689" s="29"/>
      <c r="FD689" s="29"/>
      <c r="FE689" s="29"/>
      <c r="FF689" s="29"/>
      <c r="FG689" s="29"/>
      <c r="FH689" s="29"/>
      <c r="FI689" s="29"/>
      <c r="FJ689" s="29"/>
      <c r="FK689" s="29"/>
      <c r="FL689" s="29"/>
      <c r="FM689" s="29"/>
      <c r="FN689" s="29"/>
      <c r="FO689" s="29"/>
      <c r="FP689" s="29"/>
      <c r="FQ689" s="29"/>
      <c r="FR689" s="29"/>
      <c r="FS689" s="29"/>
      <c r="FT689" s="29"/>
      <c r="FU689" s="29"/>
      <c r="FV689" s="29"/>
      <c r="FW689" s="29"/>
      <c r="FX689" s="29"/>
      <c r="FY689" s="29"/>
      <c r="FZ689" s="29"/>
      <c r="GA689" s="29"/>
      <c r="GB689" s="29"/>
      <c r="GC689" s="29"/>
      <c r="GD689" s="29"/>
      <c r="GE689" s="29"/>
      <c r="GF689" s="29"/>
      <c r="GG689" s="29"/>
      <c r="GH689" s="29"/>
      <c r="GI689" s="29"/>
      <c r="GJ689" s="29"/>
      <c r="GK689" s="29"/>
      <c r="GL689" s="29"/>
      <c r="GM689" s="29"/>
      <c r="GN689" s="29"/>
      <c r="GO689" s="29"/>
      <c r="GP689" s="29"/>
      <c r="GQ689" s="29"/>
      <c r="GR689" s="29"/>
      <c r="GS689" s="29"/>
      <c r="GT689" s="29"/>
      <c r="GU689" s="29"/>
      <c r="GV689" s="29"/>
      <c r="GW689" s="29"/>
      <c r="GX689" s="29"/>
      <c r="GY689" s="29"/>
      <c r="GZ689" s="29"/>
      <c r="HA689" s="29"/>
      <c r="HB689" s="29"/>
      <c r="HC689" s="29"/>
      <c r="HD689" s="29"/>
      <c r="HE689" s="29"/>
      <c r="HF689" s="29"/>
      <c r="HG689" s="29"/>
      <c r="HH689" s="29"/>
      <c r="HI689" s="29"/>
      <c r="HJ689" s="29"/>
      <c r="HK689" s="29"/>
      <c r="HL689" s="29"/>
      <c r="HM689" s="29"/>
      <c r="HN689" s="29"/>
      <c r="HO689" s="29"/>
      <c r="HP689" s="29"/>
      <c r="HQ689" s="29"/>
      <c r="HR689" s="29"/>
      <c r="HS689" s="29"/>
      <c r="HT689" s="29"/>
      <c r="HU689" s="29"/>
      <c r="HV689" s="29"/>
      <c r="HW689" s="29"/>
      <c r="HX689" s="29"/>
      <c r="HY689" s="29"/>
      <c r="HZ689" s="29"/>
      <c r="IA689" s="29"/>
      <c r="IB689" s="29"/>
      <c r="IC689" s="29"/>
      <c r="ID689" s="29"/>
      <c r="IE689" s="29"/>
      <c r="IF689" s="29"/>
      <c r="IG689" s="29"/>
      <c r="IH689" s="29"/>
      <c r="II689" s="29"/>
      <c r="IJ689" s="29"/>
      <c r="IK689" s="29"/>
      <c r="IL689" s="29"/>
      <c r="IM689" s="29"/>
      <c r="IN689" s="29"/>
      <c r="IO689" s="29"/>
      <c r="IP689" s="29"/>
      <c r="IQ689" s="29"/>
      <c r="IR689" s="29"/>
      <c r="IS689" s="29"/>
      <c r="IT689" s="29"/>
      <c r="IU689" s="29"/>
      <c r="IV689" s="29"/>
      <c r="IW689" s="29"/>
      <c r="IX689" s="29"/>
      <c r="IY689" s="29"/>
      <c r="IZ689" s="29"/>
      <c r="JA689" s="29"/>
      <c r="JB689" s="29"/>
      <c r="JC689" s="29"/>
      <c r="JD689" s="29"/>
      <c r="JE689" s="29"/>
      <c r="JF689" s="29"/>
      <c r="JG689" s="29"/>
      <c r="JH689" s="29"/>
      <c r="JI689" s="29"/>
      <c r="JJ689" s="29"/>
      <c r="JK689" s="29"/>
      <c r="JL689" s="29"/>
      <c r="JM689" s="29"/>
      <c r="JN689" s="29"/>
      <c r="JO689" s="29"/>
      <c r="JP689" s="29"/>
      <c r="JQ689" s="29"/>
      <c r="JR689" s="29"/>
      <c r="JS689" s="29"/>
      <c r="JT689" s="29"/>
      <c r="JU689" s="29"/>
      <c r="JV689" s="29"/>
      <c r="JW689" s="29"/>
      <c r="JX689" s="29"/>
      <c r="JY689" s="29"/>
      <c r="JZ689" s="29"/>
      <c r="KA689" s="29"/>
      <c r="KB689" s="29"/>
      <c r="KC689" s="29"/>
      <c r="KD689" s="29"/>
      <c r="KE689" s="29"/>
      <c r="KF689" s="29"/>
      <c r="KG689" s="29"/>
      <c r="KH689" s="29"/>
      <c r="KI689" s="29"/>
      <c r="KJ689" s="29"/>
      <c r="KK689" s="29"/>
      <c r="KL689" s="29"/>
      <c r="KM689" s="29"/>
      <c r="KN689" s="29"/>
      <c r="KO689" s="29"/>
      <c r="KP689" s="29"/>
      <c r="KQ689" s="29"/>
      <c r="KR689" s="29"/>
      <c r="KS689" s="29"/>
      <c r="KT689" s="29"/>
      <c r="KU689" s="29"/>
      <c r="KV689" s="29"/>
      <c r="KW689" s="29"/>
      <c r="KX689" s="29"/>
      <c r="KY689" s="29"/>
      <c r="KZ689" s="29"/>
      <c r="LA689" s="29"/>
      <c r="LB689" s="29"/>
      <c r="LC689" s="29"/>
      <c r="LD689" s="29"/>
      <c r="LE689" s="29"/>
      <c r="LF689" s="29"/>
      <c r="LG689" s="29"/>
      <c r="LH689" s="29"/>
      <c r="LI689" s="29"/>
      <c r="LJ689" s="29"/>
      <c r="LK689" s="29"/>
      <c r="LL689" s="29"/>
      <c r="LM689" s="29"/>
      <c r="LN689" s="29"/>
      <c r="LO689" s="29"/>
      <c r="LP689" s="29"/>
      <c r="LQ689" s="29"/>
      <c r="LR689" s="29"/>
      <c r="LS689" s="29"/>
      <c r="LT689" s="29"/>
      <c r="LU689" s="29"/>
      <c r="LV689" s="29"/>
      <c r="LW689" s="29"/>
      <c r="LX689" s="29"/>
      <c r="LY689" s="29"/>
      <c r="LZ689" s="29"/>
      <c r="MA689" s="29"/>
      <c r="MB689" s="29"/>
      <c r="MC689" s="29"/>
      <c r="MD689" s="29"/>
      <c r="ME689" s="29"/>
      <c r="MF689" s="29"/>
      <c r="MG689" s="29"/>
      <c r="MH689" s="29"/>
      <c r="MI689" s="29"/>
      <c r="MJ689" s="29"/>
      <c r="MK689" s="29"/>
      <c r="ML689" s="29"/>
      <c r="MM689" s="29"/>
      <c r="MN689" s="29"/>
      <c r="MO689" s="29"/>
      <c r="MP689" s="29"/>
      <c r="MQ689" s="29"/>
      <c r="MR689" s="29"/>
      <c r="MS689" s="29"/>
      <c r="MT689" s="29"/>
      <c r="MU689" s="29"/>
      <c r="MV689" s="29"/>
      <c r="MW689" s="29"/>
      <c r="MX689" s="29"/>
      <c r="MY689" s="29"/>
      <c r="MZ689" s="29"/>
      <c r="NA689" s="29"/>
      <c r="NB689" s="29"/>
      <c r="NC689" s="29"/>
      <c r="ND689" s="29"/>
      <c r="NE689" s="29"/>
    </row>
    <row r="690" spans="1:369" ht="16.5" customHeight="1">
      <c r="A690" s="104" t="s">
        <v>3230</v>
      </c>
      <c r="B690" s="104"/>
      <c r="C690" s="201"/>
      <c r="D690" s="104"/>
      <c r="E690" s="42" t="s">
        <v>3231</v>
      </c>
      <c r="F690" s="42" t="s">
        <v>3232</v>
      </c>
      <c r="G690" s="42" t="s">
        <v>3233</v>
      </c>
      <c r="H690" s="15">
        <v>2019</v>
      </c>
      <c r="I690" s="15">
        <v>1</v>
      </c>
      <c r="J690" s="15" t="s">
        <v>414</v>
      </c>
      <c r="K690" s="15" t="s">
        <v>414</v>
      </c>
      <c r="L690" s="44" t="s">
        <v>3234</v>
      </c>
      <c r="M690" s="16"/>
      <c r="N690" s="16" t="s">
        <v>43</v>
      </c>
      <c r="O690" s="17">
        <v>3</v>
      </c>
      <c r="P690" s="17" t="s">
        <v>414</v>
      </c>
      <c r="Q690" s="17" t="s">
        <v>414</v>
      </c>
      <c r="R690" s="18" t="s">
        <v>33</v>
      </c>
      <c r="S690" s="19">
        <v>60</v>
      </c>
      <c r="T690" s="19">
        <v>110</v>
      </c>
      <c r="U690" s="19">
        <v>5.9090909090909092</v>
      </c>
      <c r="V690" s="19">
        <v>0</v>
      </c>
      <c r="W690" s="20">
        <v>0.65</v>
      </c>
      <c r="X690" s="21">
        <v>1.9500000000000002</v>
      </c>
      <c r="Y690" s="22" t="s">
        <v>33</v>
      </c>
      <c r="Z690" s="23" t="s">
        <v>62</v>
      </c>
      <c r="AA690" s="24" t="s">
        <v>67</v>
      </c>
      <c r="AB690" s="14" t="s">
        <v>67</v>
      </c>
      <c r="AC690" s="14" t="s">
        <v>67</v>
      </c>
      <c r="AD690" s="25"/>
      <c r="AE690" s="26"/>
      <c r="AF690" s="27"/>
      <c r="AG690" s="88"/>
      <c r="AH690" s="88"/>
      <c r="AI690" s="88"/>
      <c r="AJ690" s="88"/>
      <c r="AK690" s="88"/>
      <c r="AL690" s="88"/>
      <c r="AM690" s="88"/>
      <c r="AN690" s="88"/>
      <c r="AO690" s="88"/>
      <c r="AP690" s="29"/>
      <c r="AQ690" s="29"/>
      <c r="AR690" s="29"/>
      <c r="AS690" s="29"/>
      <c r="AT690" s="29"/>
      <c r="AU690" s="29"/>
      <c r="AV690" s="29"/>
      <c r="AW690" s="29"/>
      <c r="AX690" s="29"/>
      <c r="AY690" s="29"/>
      <c r="AZ690" s="29"/>
      <c r="BA690" s="29"/>
      <c r="BB690" s="29"/>
      <c r="BC690" s="29"/>
      <c r="BD690" s="29"/>
      <c r="BE690" s="29"/>
      <c r="BF690" s="29"/>
      <c r="BG690" s="29"/>
      <c r="BH690" s="29"/>
      <c r="BI690" s="29"/>
      <c r="BJ690" s="29"/>
      <c r="BK690" s="29"/>
      <c r="BL690" s="29"/>
      <c r="BM690" s="29"/>
      <c r="BN690" s="29"/>
      <c r="BO690" s="29"/>
      <c r="BP690" s="29"/>
      <c r="BQ690" s="29"/>
      <c r="BR690" s="29"/>
      <c r="BS690" s="29"/>
      <c r="BT690" s="29"/>
      <c r="BU690" s="29"/>
      <c r="BV690" s="29"/>
      <c r="BW690" s="29"/>
      <c r="BX690" s="29"/>
      <c r="BY690" s="29"/>
      <c r="BZ690" s="29"/>
      <c r="CA690" s="29"/>
      <c r="CB690" s="29"/>
      <c r="CC690" s="29"/>
      <c r="CD690" s="29"/>
      <c r="CE690" s="29"/>
      <c r="CF690" s="29"/>
      <c r="CG690" s="29"/>
      <c r="CH690" s="29"/>
      <c r="CI690" s="29"/>
      <c r="CJ690" s="29"/>
      <c r="CK690" s="29"/>
      <c r="CL690" s="29"/>
      <c r="CM690" s="29"/>
      <c r="CN690" s="29"/>
      <c r="CO690" s="29"/>
      <c r="CP690" s="29"/>
      <c r="CQ690" s="29"/>
      <c r="CR690" s="29"/>
      <c r="CS690" s="29"/>
      <c r="CT690" s="29"/>
      <c r="CU690" s="29"/>
      <c r="CV690" s="29"/>
      <c r="CW690" s="29"/>
      <c r="CX690" s="29"/>
      <c r="CY690" s="29"/>
      <c r="CZ690" s="29"/>
      <c r="DA690" s="29"/>
      <c r="DB690" s="29"/>
      <c r="DC690" s="29"/>
      <c r="DD690" s="29"/>
      <c r="DE690" s="29"/>
      <c r="DF690" s="29"/>
      <c r="DG690" s="29"/>
      <c r="DH690" s="29"/>
      <c r="DI690" s="29"/>
      <c r="DJ690" s="29"/>
      <c r="DK690" s="29"/>
      <c r="DL690" s="29"/>
      <c r="DM690" s="29"/>
      <c r="DN690" s="29"/>
      <c r="DO690" s="29"/>
      <c r="DP690" s="29"/>
      <c r="DQ690" s="29"/>
      <c r="DR690" s="29"/>
      <c r="DS690" s="29"/>
      <c r="DT690" s="29"/>
      <c r="DU690" s="29"/>
      <c r="DV690" s="29"/>
      <c r="DW690" s="29"/>
      <c r="DX690" s="29"/>
      <c r="DY690" s="29"/>
      <c r="DZ690" s="29"/>
      <c r="EA690" s="29"/>
      <c r="EB690" s="29"/>
      <c r="EC690" s="29"/>
      <c r="ED690" s="29"/>
      <c r="EE690" s="29"/>
      <c r="EF690" s="29"/>
      <c r="EG690" s="29"/>
      <c r="EH690" s="29"/>
      <c r="EI690" s="29"/>
      <c r="EJ690" s="29"/>
      <c r="EK690" s="29"/>
      <c r="EL690" s="29"/>
      <c r="EM690" s="29"/>
      <c r="EN690" s="29"/>
      <c r="EO690" s="29"/>
      <c r="EP690" s="29"/>
      <c r="EQ690" s="29"/>
      <c r="ER690" s="29"/>
      <c r="ES690" s="29"/>
      <c r="ET690" s="29"/>
      <c r="EU690" s="29"/>
      <c r="EV690" s="29"/>
      <c r="EW690" s="29"/>
      <c r="EX690" s="29"/>
      <c r="EY690" s="29"/>
      <c r="EZ690" s="29"/>
      <c r="FA690" s="29"/>
      <c r="FB690" s="29"/>
      <c r="FC690" s="29"/>
      <c r="FD690" s="29"/>
      <c r="FE690" s="29"/>
      <c r="FF690" s="29"/>
      <c r="FG690" s="29"/>
      <c r="FH690" s="29"/>
      <c r="FI690" s="29"/>
      <c r="FJ690" s="29"/>
      <c r="FK690" s="29"/>
      <c r="FL690" s="29"/>
      <c r="FM690" s="29"/>
      <c r="FN690" s="29"/>
      <c r="FO690" s="29"/>
      <c r="FP690" s="29"/>
      <c r="FQ690" s="29"/>
      <c r="FR690" s="29"/>
      <c r="FS690" s="29"/>
      <c r="FT690" s="29"/>
      <c r="FU690" s="29"/>
      <c r="FV690" s="29"/>
      <c r="FW690" s="29"/>
      <c r="FX690" s="29"/>
      <c r="FY690" s="29"/>
      <c r="FZ690" s="29"/>
      <c r="GA690" s="29"/>
      <c r="GB690" s="29"/>
      <c r="GC690" s="29"/>
      <c r="GD690" s="29"/>
      <c r="GE690" s="29"/>
      <c r="GF690" s="29"/>
      <c r="GG690" s="29"/>
      <c r="GH690" s="29"/>
      <c r="GI690" s="29"/>
      <c r="GJ690" s="29"/>
      <c r="GK690" s="29"/>
      <c r="GL690" s="29"/>
      <c r="GM690" s="29"/>
      <c r="GN690" s="29"/>
      <c r="GO690" s="29"/>
      <c r="GP690" s="29"/>
      <c r="GQ690" s="29"/>
      <c r="GR690" s="29"/>
      <c r="GS690" s="29"/>
      <c r="GT690" s="29"/>
      <c r="GU690" s="29"/>
      <c r="GV690" s="29"/>
      <c r="GW690" s="29"/>
      <c r="GX690" s="29"/>
      <c r="GY690" s="29"/>
      <c r="GZ690" s="29"/>
      <c r="HA690" s="29"/>
      <c r="HB690" s="29"/>
      <c r="HC690" s="29"/>
      <c r="HD690" s="29"/>
      <c r="HE690" s="29"/>
      <c r="HF690" s="29"/>
      <c r="HG690" s="29"/>
      <c r="HH690" s="29"/>
      <c r="HI690" s="29"/>
      <c r="HJ690" s="29"/>
      <c r="HK690" s="29"/>
      <c r="HL690" s="29"/>
      <c r="HM690" s="29"/>
      <c r="HN690" s="29"/>
      <c r="HO690" s="29"/>
      <c r="HP690" s="29"/>
      <c r="HQ690" s="29"/>
      <c r="HR690" s="29"/>
      <c r="HS690" s="29"/>
      <c r="HT690" s="29"/>
      <c r="HU690" s="29"/>
      <c r="HV690" s="29"/>
      <c r="HW690" s="29"/>
      <c r="HX690" s="29"/>
      <c r="HY690" s="29"/>
      <c r="HZ690" s="29"/>
      <c r="IA690" s="29"/>
      <c r="IB690" s="29"/>
      <c r="IC690" s="29"/>
      <c r="ID690" s="29"/>
      <c r="IE690" s="29"/>
      <c r="IF690" s="29"/>
      <c r="IG690" s="29"/>
      <c r="IH690" s="29"/>
      <c r="II690" s="29"/>
      <c r="IJ690" s="29"/>
      <c r="IK690" s="29"/>
      <c r="IL690" s="29"/>
      <c r="IM690" s="29"/>
      <c r="IN690" s="29"/>
      <c r="IO690" s="29"/>
      <c r="IP690" s="29"/>
      <c r="IQ690" s="29"/>
      <c r="IR690" s="29"/>
      <c r="IS690" s="29"/>
      <c r="IT690" s="29"/>
      <c r="IU690" s="29"/>
      <c r="IV690" s="29"/>
      <c r="IW690" s="29"/>
      <c r="IX690" s="29"/>
      <c r="IY690" s="29"/>
      <c r="IZ690" s="29"/>
      <c r="JA690" s="29"/>
      <c r="JB690" s="29"/>
      <c r="JC690" s="29"/>
      <c r="JD690" s="29"/>
      <c r="JE690" s="29"/>
      <c r="JF690" s="29"/>
      <c r="JG690" s="29"/>
      <c r="JH690" s="29"/>
      <c r="JI690" s="29"/>
      <c r="JJ690" s="29"/>
      <c r="JK690" s="29"/>
      <c r="JL690" s="29"/>
      <c r="JM690" s="29"/>
      <c r="JN690" s="29"/>
      <c r="JO690" s="29"/>
      <c r="JP690" s="29"/>
      <c r="JQ690" s="29"/>
      <c r="JR690" s="29"/>
      <c r="JS690" s="29"/>
      <c r="JT690" s="29"/>
      <c r="JU690" s="29"/>
      <c r="JV690" s="29"/>
      <c r="JW690" s="29"/>
      <c r="JX690" s="29"/>
      <c r="JY690" s="29"/>
      <c r="JZ690" s="29"/>
      <c r="KA690" s="29"/>
      <c r="KB690" s="29"/>
      <c r="KC690" s="29"/>
      <c r="KD690" s="29"/>
      <c r="KE690" s="29"/>
      <c r="KF690" s="29"/>
      <c r="KG690" s="29"/>
      <c r="KH690" s="29"/>
      <c r="KI690" s="29"/>
      <c r="KJ690" s="29"/>
      <c r="KK690" s="29"/>
      <c r="KL690" s="29"/>
      <c r="KM690" s="29"/>
      <c r="KN690" s="29"/>
      <c r="KO690" s="29"/>
      <c r="KP690" s="29"/>
      <c r="KQ690" s="29"/>
      <c r="KR690" s="29"/>
      <c r="KS690" s="29"/>
      <c r="KT690" s="29"/>
      <c r="KU690" s="29"/>
      <c r="KV690" s="29"/>
      <c r="KW690" s="29"/>
      <c r="KX690" s="29"/>
      <c r="KY690" s="29"/>
      <c r="KZ690" s="29"/>
      <c r="LA690" s="29"/>
      <c r="LB690" s="29"/>
      <c r="LC690" s="29"/>
      <c r="LD690" s="29"/>
      <c r="LE690" s="29"/>
      <c r="LF690" s="29"/>
      <c r="LG690" s="29"/>
      <c r="LH690" s="29"/>
      <c r="LI690" s="29"/>
      <c r="LJ690" s="29"/>
      <c r="LK690" s="29"/>
      <c r="LL690" s="29"/>
      <c r="LM690" s="29"/>
      <c r="LN690" s="29"/>
      <c r="LO690" s="29"/>
      <c r="LP690" s="29"/>
      <c r="LQ690" s="29"/>
      <c r="LR690" s="29"/>
      <c r="LS690" s="29"/>
      <c r="LT690" s="29"/>
      <c r="LU690" s="29"/>
      <c r="LV690" s="29"/>
      <c r="LW690" s="29"/>
      <c r="LX690" s="29"/>
      <c r="LY690" s="29"/>
      <c r="LZ690" s="29"/>
      <c r="MA690" s="29"/>
      <c r="MB690" s="29"/>
      <c r="MC690" s="29"/>
      <c r="MD690" s="29"/>
      <c r="ME690" s="29"/>
      <c r="MF690" s="29"/>
      <c r="MG690" s="29"/>
      <c r="MH690" s="29"/>
      <c r="MI690" s="29"/>
      <c r="MJ690" s="29"/>
      <c r="MK690" s="29"/>
      <c r="ML690" s="29"/>
      <c r="MM690" s="29"/>
      <c r="MN690" s="29"/>
      <c r="MO690" s="29"/>
      <c r="MP690" s="29"/>
      <c r="MQ690" s="29"/>
      <c r="MR690" s="29"/>
      <c r="MS690" s="29"/>
      <c r="MT690" s="29"/>
      <c r="MU690" s="29"/>
      <c r="MV690" s="29"/>
      <c r="MW690" s="29"/>
      <c r="MX690" s="29"/>
      <c r="MY690" s="29"/>
      <c r="MZ690" s="29"/>
      <c r="NA690" s="29"/>
      <c r="NB690" s="29"/>
      <c r="NC690" s="29"/>
      <c r="ND690" s="29"/>
      <c r="NE690" s="29"/>
    </row>
    <row r="691" spans="1:369" ht="16.5" customHeight="1">
      <c r="A691" s="104" t="s">
        <v>3230</v>
      </c>
      <c r="B691" s="104"/>
      <c r="C691" s="201"/>
      <c r="D691" s="104"/>
      <c r="E691" s="42" t="s">
        <v>90</v>
      </c>
      <c r="F691" s="42" t="s">
        <v>3091</v>
      </c>
      <c r="G691" s="42" t="s">
        <v>890</v>
      </c>
      <c r="H691" s="15">
        <v>2022</v>
      </c>
      <c r="I691" s="15">
        <v>1</v>
      </c>
      <c r="J691" s="15" t="s">
        <v>414</v>
      </c>
      <c r="K691" s="15" t="s">
        <v>414</v>
      </c>
      <c r="L691" s="44" t="s">
        <v>6515</v>
      </c>
      <c r="M691" s="16"/>
      <c r="N691" s="16" t="s">
        <v>43</v>
      </c>
      <c r="O691" s="17">
        <v>30</v>
      </c>
      <c r="P691" s="17" t="s">
        <v>414</v>
      </c>
      <c r="Q691" s="17" t="s">
        <v>414</v>
      </c>
      <c r="R691" s="18" t="s">
        <v>33</v>
      </c>
      <c r="S691" s="19">
        <v>60</v>
      </c>
      <c r="T691" s="19">
        <v>110</v>
      </c>
      <c r="U691" s="19">
        <v>0</v>
      </c>
      <c r="V691" s="19">
        <v>0</v>
      </c>
      <c r="W691" s="105">
        <v>6.5000000000000002E-2</v>
      </c>
      <c r="X691" s="21">
        <v>1.9500000000000002</v>
      </c>
      <c r="Y691" s="22" t="s">
        <v>33</v>
      </c>
      <c r="Z691" s="23" t="s">
        <v>62</v>
      </c>
      <c r="AA691" s="24" t="s">
        <v>67</v>
      </c>
      <c r="AB691" s="14" t="s">
        <v>67</v>
      </c>
      <c r="AC691" s="14" t="s">
        <v>67</v>
      </c>
      <c r="AD691" s="25"/>
      <c r="AE691" s="26"/>
      <c r="AF691" s="27"/>
      <c r="AG691" s="88"/>
      <c r="AH691" s="88"/>
      <c r="AI691" s="88"/>
      <c r="AJ691" s="88"/>
      <c r="AK691" s="88"/>
      <c r="AL691" s="88"/>
      <c r="AM691" s="88"/>
      <c r="AN691" s="88"/>
      <c r="AO691" s="88"/>
      <c r="AP691" s="29"/>
      <c r="AQ691" s="29"/>
      <c r="AR691" s="29"/>
      <c r="AS691" s="29"/>
      <c r="AT691" s="29"/>
      <c r="AU691" s="29"/>
      <c r="AV691" s="29"/>
      <c r="AW691" s="29"/>
      <c r="AX691" s="29"/>
      <c r="AY691" s="29"/>
      <c r="AZ691" s="29"/>
      <c r="BA691" s="29"/>
      <c r="BB691" s="29"/>
      <c r="BC691" s="29"/>
      <c r="BD691" s="29"/>
      <c r="BE691" s="29"/>
      <c r="BF691" s="29"/>
      <c r="BG691" s="29"/>
      <c r="BH691" s="29"/>
      <c r="BI691" s="29"/>
      <c r="BJ691" s="29"/>
      <c r="BK691" s="29"/>
      <c r="BL691" s="29"/>
      <c r="BM691" s="29"/>
      <c r="BN691" s="29"/>
      <c r="BO691" s="29"/>
      <c r="BP691" s="29"/>
      <c r="BQ691" s="29"/>
      <c r="BR691" s="29"/>
      <c r="BS691" s="29"/>
      <c r="BT691" s="29"/>
      <c r="BU691" s="29"/>
      <c r="BV691" s="29"/>
      <c r="BW691" s="29"/>
      <c r="BX691" s="29"/>
      <c r="BY691" s="29"/>
      <c r="BZ691" s="29"/>
      <c r="CA691" s="29"/>
      <c r="CB691" s="29"/>
      <c r="CC691" s="29"/>
      <c r="CD691" s="29"/>
      <c r="CE691" s="29"/>
      <c r="CF691" s="29"/>
      <c r="CG691" s="29"/>
      <c r="CH691" s="29"/>
      <c r="CI691" s="29"/>
      <c r="CJ691" s="29"/>
      <c r="CK691" s="29"/>
      <c r="CL691" s="29"/>
      <c r="CM691" s="29"/>
      <c r="CN691" s="29"/>
      <c r="CO691" s="29"/>
      <c r="CP691" s="29"/>
      <c r="CQ691" s="29"/>
      <c r="CR691" s="29"/>
      <c r="CS691" s="29"/>
      <c r="CT691" s="29"/>
      <c r="CU691" s="29"/>
      <c r="CV691" s="29"/>
      <c r="CW691" s="29"/>
      <c r="CX691" s="29"/>
      <c r="CY691" s="29"/>
      <c r="CZ691" s="29"/>
      <c r="DA691" s="29"/>
      <c r="DB691" s="29"/>
      <c r="DC691" s="29"/>
      <c r="DD691" s="29"/>
      <c r="DE691" s="29"/>
      <c r="DF691" s="29"/>
      <c r="DG691" s="29"/>
      <c r="DH691" s="29"/>
      <c r="DI691" s="29"/>
      <c r="DJ691" s="29"/>
      <c r="DK691" s="29"/>
      <c r="DL691" s="29"/>
      <c r="DM691" s="29"/>
      <c r="DN691" s="29"/>
      <c r="DO691" s="29"/>
      <c r="DP691" s="29"/>
      <c r="DQ691" s="29"/>
      <c r="DR691" s="29"/>
      <c r="DS691" s="29"/>
      <c r="DT691" s="29"/>
      <c r="DU691" s="29"/>
      <c r="DV691" s="29"/>
      <c r="DW691" s="29"/>
      <c r="DX691" s="29"/>
      <c r="DY691" s="29"/>
      <c r="DZ691" s="29"/>
      <c r="EA691" s="29"/>
      <c r="EB691" s="29"/>
      <c r="EC691" s="29"/>
      <c r="ED691" s="29"/>
      <c r="EE691" s="29"/>
      <c r="EF691" s="29"/>
      <c r="EG691" s="29"/>
      <c r="EH691" s="29"/>
      <c r="EI691" s="29"/>
      <c r="EJ691" s="29"/>
      <c r="EK691" s="29"/>
      <c r="EL691" s="29"/>
      <c r="EM691" s="29"/>
      <c r="EN691" s="29"/>
      <c r="EO691" s="29"/>
      <c r="EP691" s="29"/>
      <c r="EQ691" s="29"/>
      <c r="ER691" s="29"/>
      <c r="ES691" s="29"/>
      <c r="ET691" s="29"/>
      <c r="EU691" s="29"/>
      <c r="EV691" s="29"/>
      <c r="EW691" s="29"/>
      <c r="EX691" s="29"/>
      <c r="EY691" s="29"/>
      <c r="EZ691" s="29"/>
      <c r="FA691" s="29"/>
      <c r="FB691" s="29"/>
      <c r="FC691" s="29"/>
      <c r="FD691" s="29"/>
      <c r="FE691" s="29"/>
      <c r="FF691" s="29"/>
      <c r="FG691" s="29"/>
      <c r="FH691" s="29"/>
      <c r="FI691" s="29"/>
      <c r="FJ691" s="29"/>
      <c r="FK691" s="29"/>
      <c r="FL691" s="29"/>
      <c r="FM691" s="29"/>
      <c r="FN691" s="29"/>
      <c r="FO691" s="29"/>
      <c r="FP691" s="29"/>
      <c r="FQ691" s="29"/>
      <c r="FR691" s="29"/>
      <c r="FS691" s="29"/>
      <c r="FT691" s="29"/>
      <c r="FU691" s="29"/>
      <c r="FV691" s="29"/>
      <c r="FW691" s="29"/>
      <c r="FX691" s="29"/>
      <c r="FY691" s="29"/>
      <c r="FZ691" s="29"/>
      <c r="GA691" s="29"/>
      <c r="GB691" s="29"/>
      <c r="GC691" s="29"/>
      <c r="GD691" s="29"/>
      <c r="GE691" s="29"/>
      <c r="GF691" s="29"/>
      <c r="GG691" s="29"/>
      <c r="GH691" s="29"/>
      <c r="GI691" s="29"/>
      <c r="GJ691" s="29"/>
      <c r="GK691" s="29"/>
      <c r="GL691" s="29"/>
      <c r="GM691" s="29"/>
      <c r="GN691" s="29"/>
      <c r="GO691" s="29"/>
      <c r="GP691" s="29"/>
      <c r="GQ691" s="29"/>
      <c r="GR691" s="29"/>
      <c r="GS691" s="29"/>
      <c r="GT691" s="29"/>
      <c r="GU691" s="29"/>
      <c r="GV691" s="29"/>
      <c r="GW691" s="29"/>
      <c r="GX691" s="29"/>
      <c r="GY691" s="29"/>
      <c r="GZ691" s="29"/>
      <c r="HA691" s="29"/>
      <c r="HB691" s="29"/>
      <c r="HC691" s="29"/>
      <c r="HD691" s="29"/>
      <c r="HE691" s="29"/>
      <c r="HF691" s="29"/>
      <c r="HG691" s="29"/>
      <c r="HH691" s="29"/>
      <c r="HI691" s="29"/>
      <c r="HJ691" s="29"/>
      <c r="HK691" s="29"/>
      <c r="HL691" s="29"/>
      <c r="HM691" s="29"/>
      <c r="HN691" s="29"/>
      <c r="HO691" s="29"/>
      <c r="HP691" s="29"/>
      <c r="HQ691" s="29"/>
      <c r="HR691" s="29"/>
      <c r="HS691" s="29"/>
      <c r="HT691" s="29"/>
      <c r="HU691" s="29"/>
      <c r="HV691" s="29"/>
      <c r="HW691" s="29"/>
      <c r="HX691" s="29"/>
      <c r="HY691" s="29"/>
      <c r="HZ691" s="29"/>
      <c r="IA691" s="29"/>
      <c r="IB691" s="29"/>
      <c r="IC691" s="29"/>
      <c r="ID691" s="29"/>
      <c r="IE691" s="29"/>
      <c r="IF691" s="29"/>
      <c r="IG691" s="29"/>
      <c r="IH691" s="29"/>
      <c r="II691" s="29"/>
      <c r="IJ691" s="29"/>
      <c r="IK691" s="29"/>
      <c r="IL691" s="29"/>
      <c r="IM691" s="29"/>
      <c r="IN691" s="29"/>
      <c r="IO691" s="29"/>
      <c r="IP691" s="29"/>
      <c r="IQ691" s="29"/>
      <c r="IR691" s="29"/>
      <c r="IS691" s="29"/>
      <c r="IT691" s="29"/>
      <c r="IU691" s="29"/>
      <c r="IV691" s="29"/>
      <c r="IW691" s="29"/>
      <c r="IX691" s="29"/>
      <c r="IY691" s="29"/>
      <c r="IZ691" s="29"/>
      <c r="JA691" s="29"/>
      <c r="JB691" s="29"/>
      <c r="JC691" s="29"/>
      <c r="JD691" s="29"/>
      <c r="JE691" s="29"/>
      <c r="JF691" s="29"/>
      <c r="JG691" s="29"/>
      <c r="JH691" s="29"/>
      <c r="JI691" s="29"/>
      <c r="JJ691" s="29"/>
      <c r="JK691" s="29"/>
      <c r="JL691" s="29"/>
      <c r="JM691" s="29"/>
      <c r="JN691" s="29"/>
      <c r="JO691" s="29"/>
      <c r="JP691" s="29"/>
      <c r="JQ691" s="29"/>
      <c r="JR691" s="29"/>
      <c r="JS691" s="29"/>
      <c r="JT691" s="29"/>
      <c r="JU691" s="29"/>
      <c r="JV691" s="29"/>
      <c r="JW691" s="29"/>
      <c r="JX691" s="29"/>
      <c r="JY691" s="29"/>
      <c r="JZ691" s="29"/>
      <c r="KA691" s="29"/>
      <c r="KB691" s="29"/>
      <c r="KC691" s="29"/>
      <c r="KD691" s="29"/>
      <c r="KE691" s="29"/>
      <c r="KF691" s="29"/>
      <c r="KG691" s="29"/>
      <c r="KH691" s="29"/>
      <c r="KI691" s="29"/>
      <c r="KJ691" s="29"/>
      <c r="KK691" s="29"/>
      <c r="KL691" s="29"/>
      <c r="KM691" s="29"/>
      <c r="KN691" s="29"/>
      <c r="KO691" s="29"/>
      <c r="KP691" s="29"/>
      <c r="KQ691" s="29"/>
      <c r="KR691" s="29"/>
      <c r="KS691" s="29"/>
      <c r="KT691" s="29"/>
      <c r="KU691" s="29"/>
      <c r="KV691" s="29"/>
      <c r="KW691" s="29"/>
      <c r="KX691" s="29"/>
      <c r="KY691" s="29"/>
      <c r="KZ691" s="29"/>
      <c r="LA691" s="29"/>
      <c r="LB691" s="29"/>
      <c r="LC691" s="29"/>
      <c r="LD691" s="29"/>
      <c r="LE691" s="29"/>
      <c r="LF691" s="29"/>
      <c r="LG691" s="29"/>
      <c r="LH691" s="29"/>
      <c r="LI691" s="29"/>
      <c r="LJ691" s="29"/>
      <c r="LK691" s="29"/>
      <c r="LL691" s="29"/>
      <c r="LM691" s="29"/>
      <c r="LN691" s="29"/>
      <c r="LO691" s="29"/>
      <c r="LP691" s="29"/>
      <c r="LQ691" s="29"/>
      <c r="LR691" s="29"/>
      <c r="LS691" s="29"/>
      <c r="LT691" s="29"/>
      <c r="LU691" s="29"/>
      <c r="LV691" s="29"/>
      <c r="LW691" s="29"/>
      <c r="LX691" s="29"/>
      <c r="LY691" s="29"/>
      <c r="LZ691" s="29"/>
      <c r="MA691" s="29"/>
      <c r="MB691" s="29"/>
      <c r="MC691" s="29"/>
      <c r="MD691" s="29"/>
      <c r="ME691" s="29"/>
      <c r="MF691" s="29"/>
      <c r="MG691" s="29"/>
      <c r="MH691" s="29"/>
      <c r="MI691" s="29"/>
      <c r="MJ691" s="29"/>
      <c r="MK691" s="29"/>
      <c r="ML691" s="29"/>
      <c r="MM691" s="29"/>
      <c r="MN691" s="29"/>
      <c r="MO691" s="29"/>
      <c r="MP691" s="29"/>
      <c r="MQ691" s="29"/>
      <c r="MR691" s="29"/>
      <c r="MS691" s="29"/>
      <c r="MT691" s="29"/>
      <c r="MU691" s="29"/>
      <c r="MV691" s="29"/>
      <c r="MW691" s="29"/>
      <c r="MX691" s="29"/>
      <c r="MY691" s="29"/>
      <c r="MZ691" s="29"/>
      <c r="NA691" s="29"/>
      <c r="NB691" s="29"/>
      <c r="NC691" s="29"/>
      <c r="ND691" s="29"/>
      <c r="NE691" s="29"/>
    </row>
    <row r="692" spans="1:369" ht="16.5" customHeight="1">
      <c r="A692" s="104" t="s">
        <v>3230</v>
      </c>
      <c r="B692" s="104"/>
      <c r="C692" s="201"/>
      <c r="D692" s="104"/>
      <c r="E692" s="42" t="s">
        <v>3329</v>
      </c>
      <c r="F692" s="42" t="s">
        <v>3330</v>
      </c>
      <c r="G692" s="42" t="s">
        <v>155</v>
      </c>
      <c r="H692" s="15">
        <v>2015</v>
      </c>
      <c r="I692" s="15">
        <v>1</v>
      </c>
      <c r="J692" s="15" t="s">
        <v>414</v>
      </c>
      <c r="K692" s="15" t="s">
        <v>414</v>
      </c>
      <c r="L692" s="44" t="s">
        <v>3331</v>
      </c>
      <c r="M692" s="16"/>
      <c r="N692" s="16" t="s">
        <v>43</v>
      </c>
      <c r="O692" s="17">
        <v>5</v>
      </c>
      <c r="P692" s="17" t="s">
        <v>414</v>
      </c>
      <c r="Q692" s="17" t="s">
        <v>414</v>
      </c>
      <c r="R692" s="18" t="s">
        <v>33</v>
      </c>
      <c r="S692" s="19">
        <v>50</v>
      </c>
      <c r="T692" s="19">
        <v>110</v>
      </c>
      <c r="U692" s="19">
        <v>3.6090909090909089</v>
      </c>
      <c r="V692" s="19">
        <v>0</v>
      </c>
      <c r="W692" s="20">
        <v>0.39700000000000002</v>
      </c>
      <c r="X692" s="21">
        <v>1.9850000000000001</v>
      </c>
      <c r="Y692" s="22" t="s">
        <v>33</v>
      </c>
      <c r="Z692" s="23" t="s">
        <v>62</v>
      </c>
      <c r="AA692" s="24" t="s">
        <v>67</v>
      </c>
      <c r="AB692" s="14" t="s">
        <v>67</v>
      </c>
      <c r="AC692" s="14" t="s">
        <v>67</v>
      </c>
      <c r="AD692" s="25"/>
      <c r="AE692" s="26"/>
      <c r="AF692" s="27"/>
      <c r="AG692" s="88"/>
      <c r="AH692" s="88"/>
      <c r="AI692" s="88"/>
      <c r="AJ692" s="88"/>
      <c r="AK692" s="88"/>
      <c r="AL692" s="88"/>
      <c r="AM692" s="88"/>
      <c r="AN692" s="88"/>
      <c r="AO692" s="88"/>
      <c r="AP692" s="29"/>
      <c r="AQ692" s="29"/>
      <c r="AR692" s="29"/>
      <c r="AS692" s="29"/>
      <c r="AT692" s="29"/>
      <c r="AU692" s="29"/>
      <c r="AV692" s="29"/>
      <c r="AW692" s="29"/>
      <c r="AX692" s="29"/>
      <c r="AY692" s="29"/>
      <c r="AZ692" s="29"/>
      <c r="BA692" s="29"/>
      <c r="BB692" s="29"/>
      <c r="BC692" s="29"/>
      <c r="BD692" s="29"/>
      <c r="BE692" s="29"/>
      <c r="BF692" s="29"/>
      <c r="BG692" s="29"/>
      <c r="BH692" s="29"/>
      <c r="BI692" s="29"/>
      <c r="BJ692" s="29"/>
      <c r="BK692" s="29"/>
      <c r="BL692" s="29"/>
      <c r="BM692" s="29"/>
      <c r="BN692" s="29"/>
      <c r="BO692" s="29"/>
      <c r="BP692" s="29"/>
      <c r="BQ692" s="29"/>
      <c r="BR692" s="29"/>
      <c r="BS692" s="29"/>
      <c r="BT692" s="29"/>
      <c r="BU692" s="29"/>
      <c r="BV692" s="29"/>
      <c r="BW692" s="29"/>
      <c r="BX692" s="29"/>
      <c r="BY692" s="29"/>
      <c r="BZ692" s="29"/>
      <c r="CA692" s="29"/>
      <c r="CB692" s="29"/>
      <c r="CC692" s="29"/>
      <c r="CD692" s="29"/>
      <c r="CE692" s="29"/>
      <c r="CF692" s="29"/>
      <c r="CG692" s="29"/>
      <c r="CH692" s="29"/>
      <c r="CI692" s="29"/>
      <c r="CJ692" s="29"/>
      <c r="CK692" s="29"/>
      <c r="CL692" s="29"/>
      <c r="CM692" s="29"/>
      <c r="CN692" s="29"/>
      <c r="CO692" s="29"/>
      <c r="CP692" s="29"/>
      <c r="CQ692" s="29"/>
      <c r="CR692" s="29"/>
      <c r="CS692" s="29"/>
      <c r="CT692" s="29"/>
      <c r="CU692" s="29"/>
      <c r="CV692" s="29"/>
      <c r="CW692" s="29"/>
      <c r="CX692" s="29"/>
      <c r="CY692" s="29"/>
      <c r="CZ692" s="29"/>
      <c r="DA692" s="29"/>
      <c r="DB692" s="29"/>
      <c r="DC692" s="29"/>
      <c r="DD692" s="29"/>
      <c r="DE692" s="29"/>
      <c r="DF692" s="29"/>
      <c r="DG692" s="29"/>
      <c r="DH692" s="29"/>
      <c r="DI692" s="29"/>
      <c r="DJ692" s="29"/>
      <c r="DK692" s="29"/>
      <c r="DL692" s="29"/>
      <c r="DM692" s="29"/>
      <c r="DN692" s="29"/>
      <c r="DO692" s="29"/>
      <c r="DP692" s="29"/>
      <c r="DQ692" s="29"/>
      <c r="DR692" s="29"/>
      <c r="DS692" s="29"/>
      <c r="DT692" s="29"/>
      <c r="DU692" s="29"/>
      <c r="DV692" s="29"/>
      <c r="DW692" s="29"/>
      <c r="DX692" s="29"/>
      <c r="DY692" s="29"/>
      <c r="DZ692" s="29"/>
      <c r="EA692" s="29"/>
      <c r="EB692" s="29"/>
      <c r="EC692" s="29"/>
      <c r="ED692" s="29"/>
      <c r="EE692" s="29"/>
      <c r="EF692" s="29"/>
      <c r="EG692" s="29"/>
      <c r="EH692" s="29"/>
      <c r="EI692" s="29"/>
      <c r="EJ692" s="29"/>
      <c r="EK692" s="29"/>
      <c r="EL692" s="29"/>
      <c r="EM692" s="29"/>
      <c r="EN692" s="29"/>
      <c r="EO692" s="29"/>
      <c r="EP692" s="29"/>
      <c r="EQ692" s="29"/>
      <c r="ER692" s="29"/>
      <c r="ES692" s="29"/>
      <c r="ET692" s="29"/>
      <c r="EU692" s="29"/>
      <c r="EV692" s="29"/>
      <c r="EW692" s="29"/>
      <c r="EX692" s="29"/>
      <c r="EY692" s="29"/>
      <c r="EZ692" s="29"/>
      <c r="FA692" s="29"/>
      <c r="FB692" s="29"/>
      <c r="FC692" s="29"/>
      <c r="FD692" s="29"/>
      <c r="FE692" s="29"/>
      <c r="FF692" s="29"/>
      <c r="FG692" s="29"/>
      <c r="FH692" s="29"/>
      <c r="FI692" s="29"/>
      <c r="FJ692" s="29"/>
      <c r="FK692" s="29"/>
      <c r="FL692" s="29"/>
      <c r="FM692" s="29"/>
      <c r="FN692" s="29"/>
      <c r="FO692" s="29"/>
      <c r="FP692" s="29"/>
      <c r="FQ692" s="29"/>
      <c r="FR692" s="29"/>
      <c r="FS692" s="29"/>
      <c r="FT692" s="29"/>
      <c r="FU692" s="29"/>
      <c r="FV692" s="29"/>
      <c r="FW692" s="29"/>
      <c r="FX692" s="29"/>
      <c r="FY692" s="29"/>
      <c r="FZ692" s="29"/>
      <c r="GA692" s="29"/>
      <c r="GB692" s="29"/>
      <c r="GC692" s="29"/>
      <c r="GD692" s="29"/>
      <c r="GE692" s="29"/>
      <c r="GF692" s="29"/>
      <c r="GG692" s="29"/>
      <c r="GH692" s="29"/>
      <c r="GI692" s="29"/>
      <c r="GJ692" s="29"/>
      <c r="GK692" s="29"/>
      <c r="GL692" s="29"/>
      <c r="GM692" s="29"/>
      <c r="GN692" s="29"/>
      <c r="GO692" s="29"/>
      <c r="GP692" s="29"/>
      <c r="GQ692" s="29"/>
      <c r="GR692" s="29"/>
      <c r="GS692" s="29"/>
      <c r="GT692" s="29"/>
      <c r="GU692" s="29"/>
      <c r="GV692" s="29"/>
      <c r="GW692" s="29"/>
      <c r="GX692" s="29"/>
      <c r="GY692" s="29"/>
      <c r="GZ692" s="29"/>
      <c r="HA692" s="29"/>
      <c r="HB692" s="29"/>
      <c r="HC692" s="29"/>
      <c r="HD692" s="29"/>
      <c r="HE692" s="29"/>
      <c r="HF692" s="29"/>
      <c r="HG692" s="29"/>
      <c r="HH692" s="29"/>
      <c r="HI692" s="29"/>
      <c r="HJ692" s="29"/>
      <c r="HK692" s="29"/>
      <c r="HL692" s="29"/>
      <c r="HM692" s="29"/>
      <c r="HN692" s="29"/>
      <c r="HO692" s="29"/>
      <c r="HP692" s="29"/>
      <c r="HQ692" s="29"/>
      <c r="HR692" s="29"/>
      <c r="HS692" s="29"/>
      <c r="HT692" s="29"/>
      <c r="HU692" s="29"/>
      <c r="HV692" s="29"/>
      <c r="HW692" s="29"/>
      <c r="HX692" s="29"/>
      <c r="HY692" s="29"/>
      <c r="HZ692" s="29"/>
      <c r="IA692" s="29"/>
      <c r="IB692" s="29"/>
      <c r="IC692" s="29"/>
      <c r="ID692" s="29"/>
      <c r="IE692" s="29"/>
      <c r="IF692" s="29"/>
      <c r="IG692" s="29"/>
      <c r="IH692" s="29"/>
      <c r="II692" s="29"/>
      <c r="IJ692" s="29"/>
      <c r="IK692" s="29"/>
      <c r="IL692" s="29"/>
      <c r="IM692" s="29"/>
      <c r="IN692" s="29"/>
      <c r="IO692" s="29"/>
      <c r="IP692" s="29"/>
      <c r="IQ692" s="29"/>
      <c r="IR692" s="29"/>
      <c r="IS692" s="29"/>
      <c r="IT692" s="29"/>
      <c r="IU692" s="29"/>
      <c r="IV692" s="29"/>
      <c r="IW692" s="29"/>
      <c r="IX692" s="29"/>
      <c r="IY692" s="29"/>
      <c r="IZ692" s="29"/>
      <c r="JA692" s="29"/>
      <c r="JB692" s="29"/>
      <c r="JC692" s="29"/>
      <c r="JD692" s="29"/>
      <c r="JE692" s="29"/>
      <c r="JF692" s="29"/>
      <c r="JG692" s="29"/>
      <c r="JH692" s="29"/>
      <c r="JI692" s="29"/>
      <c r="JJ692" s="29"/>
      <c r="JK692" s="29"/>
      <c r="JL692" s="29"/>
      <c r="JM692" s="29"/>
      <c r="JN692" s="29"/>
      <c r="JO692" s="29"/>
      <c r="JP692" s="29"/>
      <c r="JQ692" s="29"/>
      <c r="JR692" s="29"/>
      <c r="JS692" s="29"/>
      <c r="JT692" s="29"/>
      <c r="JU692" s="29"/>
      <c r="JV692" s="29"/>
      <c r="JW692" s="29"/>
      <c r="JX692" s="29"/>
      <c r="JY692" s="29"/>
      <c r="JZ692" s="29"/>
      <c r="KA692" s="29"/>
      <c r="KB692" s="29"/>
      <c r="KC692" s="29"/>
      <c r="KD692" s="29"/>
      <c r="KE692" s="29"/>
      <c r="KF692" s="29"/>
      <c r="KG692" s="29"/>
      <c r="KH692" s="29"/>
      <c r="KI692" s="29"/>
      <c r="KJ692" s="29"/>
      <c r="KK692" s="29"/>
      <c r="KL692" s="29"/>
      <c r="KM692" s="29"/>
      <c r="KN692" s="29"/>
      <c r="KO692" s="29"/>
      <c r="KP692" s="29"/>
      <c r="KQ692" s="29"/>
      <c r="KR692" s="29"/>
      <c r="KS692" s="29"/>
      <c r="KT692" s="29"/>
      <c r="KU692" s="29"/>
      <c r="KV692" s="29"/>
      <c r="KW692" s="29"/>
      <c r="KX692" s="29"/>
      <c r="KY692" s="29"/>
      <c r="KZ692" s="29"/>
      <c r="LA692" s="29"/>
      <c r="LB692" s="29"/>
      <c r="LC692" s="29"/>
      <c r="LD692" s="29"/>
      <c r="LE692" s="29"/>
      <c r="LF692" s="29"/>
      <c r="LG692" s="29"/>
      <c r="LH692" s="29"/>
      <c r="LI692" s="29"/>
      <c r="LJ692" s="29"/>
      <c r="LK692" s="29"/>
      <c r="LL692" s="29"/>
      <c r="LM692" s="29"/>
      <c r="LN692" s="29"/>
      <c r="LO692" s="29"/>
      <c r="LP692" s="29"/>
      <c r="LQ692" s="29"/>
      <c r="LR692" s="29"/>
      <c r="LS692" s="29"/>
      <c r="LT692" s="29"/>
      <c r="LU692" s="29"/>
      <c r="LV692" s="29"/>
      <c r="LW692" s="29"/>
      <c r="LX692" s="29"/>
      <c r="LY692" s="29"/>
      <c r="LZ692" s="29"/>
      <c r="MA692" s="29"/>
      <c r="MB692" s="29"/>
      <c r="MC692" s="29"/>
      <c r="MD692" s="29"/>
      <c r="ME692" s="29"/>
      <c r="MF692" s="29"/>
      <c r="MG692" s="29"/>
      <c r="MH692" s="29"/>
      <c r="MI692" s="29"/>
      <c r="MJ692" s="29"/>
      <c r="MK692" s="29"/>
      <c r="ML692" s="29"/>
      <c r="MM692" s="29"/>
      <c r="MN692" s="29"/>
      <c r="MO692" s="29"/>
      <c r="MP692" s="29"/>
      <c r="MQ692" s="29"/>
      <c r="MR692" s="29"/>
      <c r="MS692" s="29"/>
      <c r="MT692" s="29"/>
      <c r="MU692" s="29"/>
      <c r="MV692" s="29"/>
      <c r="MW692" s="29"/>
      <c r="MX692" s="29"/>
      <c r="MY692" s="29"/>
      <c r="MZ692" s="29"/>
      <c r="NA692" s="29"/>
      <c r="NB692" s="29"/>
      <c r="NC692" s="29"/>
      <c r="ND692" s="29"/>
      <c r="NE692" s="29"/>
    </row>
    <row r="693" spans="1:369" ht="16.5" customHeight="1">
      <c r="A693" s="104" t="s">
        <v>3230</v>
      </c>
      <c r="B693" s="104"/>
      <c r="C693" s="201"/>
      <c r="D693" s="104"/>
      <c r="E693" s="42" t="s">
        <v>90</v>
      </c>
      <c r="F693" s="42" t="s">
        <v>125</v>
      </c>
      <c r="G693" s="42" t="s">
        <v>6491</v>
      </c>
      <c r="H693" s="42">
        <v>2023</v>
      </c>
      <c r="I693" s="42">
        <v>1</v>
      </c>
      <c r="J693" s="42">
        <v>0</v>
      </c>
      <c r="K693" s="42">
        <v>0</v>
      </c>
      <c r="L693" s="108" t="s">
        <v>6515</v>
      </c>
      <c r="M693" s="36"/>
      <c r="N693" s="106" t="s">
        <v>59</v>
      </c>
      <c r="O693" s="107">
        <v>10</v>
      </c>
      <c r="P693" s="17" t="s">
        <v>414</v>
      </c>
      <c r="Q693" s="17" t="s">
        <v>414</v>
      </c>
      <c r="R693" s="18" t="s">
        <v>33</v>
      </c>
      <c r="S693" s="19">
        <v>60</v>
      </c>
      <c r="T693" s="19">
        <v>110</v>
      </c>
      <c r="U693" s="19">
        <v>0</v>
      </c>
      <c r="V693" s="19">
        <v>0</v>
      </c>
      <c r="W693" s="20">
        <v>0.2</v>
      </c>
      <c r="X693" s="21">
        <v>2</v>
      </c>
      <c r="Y693" s="22" t="s">
        <v>33</v>
      </c>
      <c r="Z693" s="23" t="s">
        <v>62</v>
      </c>
      <c r="AA693" s="24" t="s">
        <v>67</v>
      </c>
      <c r="AB693" s="14" t="s">
        <v>67</v>
      </c>
      <c r="AC693" s="14" t="s">
        <v>67</v>
      </c>
      <c r="AD693" s="25"/>
      <c r="AE693" s="26"/>
      <c r="AF693" s="27"/>
      <c r="AP693" s="29"/>
      <c r="AQ693" s="29"/>
      <c r="AR693" s="29"/>
      <c r="AS693" s="29"/>
      <c r="AT693" s="29"/>
      <c r="AU693" s="29"/>
      <c r="AV693" s="29"/>
      <c r="AW693" s="29"/>
      <c r="AX693" s="29"/>
      <c r="AY693" s="29"/>
      <c r="AZ693" s="29"/>
      <c r="BA693" s="29"/>
      <c r="BB693" s="29"/>
      <c r="BC693" s="29"/>
      <c r="BD693" s="29"/>
      <c r="BE693" s="29"/>
      <c r="BF693" s="29"/>
      <c r="BG693" s="29"/>
      <c r="BH693" s="29"/>
      <c r="BI693" s="29"/>
      <c r="BJ693" s="29"/>
      <c r="BK693" s="29"/>
      <c r="BL693" s="29"/>
      <c r="BM693" s="29"/>
      <c r="BN693" s="29"/>
      <c r="BO693" s="29"/>
      <c r="BP693" s="29"/>
      <c r="BQ693" s="29"/>
      <c r="BR693" s="29"/>
      <c r="BS693" s="29"/>
      <c r="BT693" s="29"/>
      <c r="BU693" s="29"/>
      <c r="BV693" s="29"/>
      <c r="BW693" s="29"/>
      <c r="BX693" s="29"/>
      <c r="BY693" s="29"/>
      <c r="BZ693" s="29"/>
      <c r="CA693" s="29"/>
      <c r="CB693" s="29"/>
      <c r="CC693" s="29"/>
      <c r="CD693" s="29"/>
      <c r="CE693" s="29"/>
      <c r="CF693" s="29"/>
      <c r="CG693" s="29"/>
      <c r="CH693" s="29"/>
      <c r="CI693" s="29"/>
      <c r="CJ693" s="29"/>
      <c r="CK693" s="29"/>
      <c r="CL693" s="29"/>
      <c r="CM693" s="29"/>
      <c r="CN693" s="29"/>
      <c r="CO693" s="29"/>
      <c r="CP693" s="29"/>
      <c r="CQ693" s="29"/>
      <c r="CR693" s="29"/>
      <c r="CS693" s="29"/>
      <c r="CT693" s="29"/>
      <c r="CU693" s="29"/>
      <c r="CV693" s="29"/>
      <c r="CW693" s="29"/>
      <c r="CX693" s="29"/>
      <c r="CY693" s="29"/>
      <c r="CZ693" s="29"/>
      <c r="DA693" s="29"/>
      <c r="DB693" s="29"/>
      <c r="DC693" s="29"/>
      <c r="DD693" s="29"/>
      <c r="DE693" s="29"/>
      <c r="DF693" s="29"/>
      <c r="DG693" s="29"/>
      <c r="DH693" s="29"/>
      <c r="DI693" s="29"/>
      <c r="DJ693" s="29"/>
      <c r="DK693" s="29"/>
      <c r="DL693" s="29"/>
      <c r="DM693" s="29"/>
      <c r="DN693" s="29"/>
      <c r="DO693" s="29"/>
      <c r="DP693" s="29"/>
      <c r="DQ693" s="29"/>
      <c r="DR693" s="29"/>
      <c r="DS693" s="29"/>
      <c r="DT693" s="29"/>
      <c r="DU693" s="29"/>
      <c r="DV693" s="29"/>
      <c r="DW693" s="29"/>
      <c r="DX693" s="29"/>
      <c r="DY693" s="29"/>
      <c r="DZ693" s="29"/>
      <c r="EA693" s="29"/>
      <c r="EB693" s="29"/>
      <c r="EC693" s="29"/>
      <c r="ED693" s="29"/>
      <c r="EE693" s="29"/>
      <c r="EF693" s="29"/>
      <c r="EG693" s="29"/>
      <c r="EH693" s="29"/>
      <c r="EI693" s="29"/>
      <c r="EJ693" s="29"/>
      <c r="EK693" s="29"/>
      <c r="EL693" s="29"/>
      <c r="EM693" s="29"/>
      <c r="EN693" s="29"/>
      <c r="EO693" s="29"/>
      <c r="EP693" s="29"/>
      <c r="EQ693" s="29"/>
      <c r="ER693" s="29"/>
      <c r="ES693" s="29"/>
      <c r="ET693" s="29"/>
      <c r="EU693" s="29"/>
      <c r="EV693" s="29"/>
      <c r="EW693" s="29"/>
      <c r="EX693" s="29"/>
      <c r="EY693" s="29"/>
      <c r="EZ693" s="29"/>
      <c r="FA693" s="29"/>
      <c r="FB693" s="29"/>
      <c r="FC693" s="29"/>
      <c r="FD693" s="29"/>
      <c r="FE693" s="29"/>
      <c r="FF693" s="29"/>
      <c r="FG693" s="29"/>
      <c r="FH693" s="29"/>
      <c r="FI693" s="29"/>
      <c r="FJ693" s="29"/>
      <c r="FK693" s="29"/>
      <c r="FL693" s="29"/>
      <c r="FM693" s="29"/>
      <c r="FN693" s="29"/>
      <c r="FO693" s="29"/>
      <c r="FP693" s="29"/>
      <c r="FQ693" s="29"/>
      <c r="FR693" s="29"/>
      <c r="FS693" s="29"/>
      <c r="FT693" s="29"/>
      <c r="FU693" s="29"/>
      <c r="FV693" s="29"/>
      <c r="FW693" s="29"/>
      <c r="FX693" s="29"/>
      <c r="FY693" s="29"/>
      <c r="FZ693" s="29"/>
      <c r="GA693" s="29"/>
      <c r="GB693" s="29"/>
      <c r="GC693" s="29"/>
      <c r="GD693" s="29"/>
      <c r="GE693" s="29"/>
      <c r="GF693" s="29"/>
      <c r="GG693" s="29"/>
      <c r="GH693" s="29"/>
      <c r="GI693" s="29"/>
      <c r="GJ693" s="29"/>
      <c r="GK693" s="29"/>
      <c r="GL693" s="29"/>
      <c r="GM693" s="29"/>
      <c r="GN693" s="29"/>
      <c r="GO693" s="29"/>
      <c r="GP693" s="29"/>
      <c r="GQ693" s="29"/>
      <c r="GR693" s="29"/>
      <c r="GS693" s="29"/>
      <c r="GT693" s="29"/>
      <c r="GU693" s="29"/>
      <c r="GV693" s="29"/>
      <c r="GW693" s="29"/>
      <c r="GX693" s="29"/>
      <c r="GY693" s="29"/>
      <c r="GZ693" s="29"/>
      <c r="HA693" s="29"/>
      <c r="HB693" s="29"/>
      <c r="HC693" s="29"/>
      <c r="HD693" s="29"/>
      <c r="HE693" s="29"/>
      <c r="HF693" s="29"/>
      <c r="HG693" s="29"/>
      <c r="HH693" s="29"/>
      <c r="HI693" s="29"/>
      <c r="HJ693" s="29"/>
      <c r="HK693" s="29"/>
      <c r="HL693" s="29"/>
      <c r="HM693" s="29"/>
      <c r="HN693" s="29"/>
      <c r="HO693" s="29"/>
      <c r="HP693" s="29"/>
      <c r="HQ693" s="29"/>
      <c r="HR693" s="29"/>
      <c r="HS693" s="29"/>
      <c r="HT693" s="29"/>
      <c r="HU693" s="29"/>
      <c r="HV693" s="29"/>
      <c r="HW693" s="29"/>
      <c r="HX693" s="29"/>
      <c r="HY693" s="29"/>
      <c r="HZ693" s="29"/>
      <c r="IA693" s="29"/>
      <c r="IB693" s="29"/>
      <c r="IC693" s="29"/>
      <c r="ID693" s="29"/>
      <c r="IE693" s="29"/>
      <c r="IF693" s="29"/>
      <c r="IG693" s="29"/>
      <c r="IH693" s="29"/>
      <c r="II693" s="29"/>
      <c r="IJ693" s="29"/>
      <c r="IK693" s="29"/>
      <c r="IL693" s="29"/>
      <c r="IM693" s="29"/>
      <c r="IN693" s="29"/>
      <c r="IO693" s="29"/>
      <c r="IP693" s="29"/>
      <c r="IQ693" s="29"/>
      <c r="IR693" s="29"/>
      <c r="IS693" s="29"/>
      <c r="IT693" s="29"/>
      <c r="IU693" s="29"/>
      <c r="IV693" s="29"/>
      <c r="IW693" s="29"/>
      <c r="IX693" s="29"/>
      <c r="IY693" s="29"/>
      <c r="IZ693" s="29"/>
      <c r="JA693" s="29"/>
      <c r="JB693" s="29"/>
      <c r="JC693" s="29"/>
      <c r="JD693" s="29"/>
      <c r="JE693" s="29"/>
      <c r="JF693" s="29"/>
      <c r="JG693" s="29"/>
      <c r="JH693" s="29"/>
      <c r="JI693" s="29"/>
      <c r="JJ693" s="29"/>
      <c r="JK693" s="29"/>
      <c r="JL693" s="29"/>
      <c r="JM693" s="29"/>
      <c r="JN693" s="29"/>
      <c r="JO693" s="29"/>
      <c r="JP693" s="29"/>
      <c r="JQ693" s="29"/>
      <c r="JR693" s="29"/>
      <c r="JS693" s="29"/>
      <c r="JT693" s="29"/>
      <c r="JU693" s="29"/>
      <c r="JV693" s="29"/>
      <c r="JW693" s="29"/>
      <c r="JX693" s="29"/>
      <c r="JY693" s="29"/>
      <c r="JZ693" s="29"/>
      <c r="KA693" s="29"/>
      <c r="KB693" s="29"/>
      <c r="KC693" s="29"/>
      <c r="KD693" s="29"/>
      <c r="KE693" s="29"/>
      <c r="KF693" s="29"/>
      <c r="KG693" s="29"/>
      <c r="KH693" s="29"/>
      <c r="KI693" s="29"/>
      <c r="KJ693" s="29"/>
      <c r="KK693" s="29"/>
      <c r="KL693" s="29"/>
      <c r="KM693" s="29"/>
      <c r="KN693" s="29"/>
      <c r="KO693" s="29"/>
      <c r="KP693" s="29"/>
      <c r="KQ693" s="29"/>
      <c r="KR693" s="29"/>
      <c r="KS693" s="29"/>
      <c r="KT693" s="29"/>
      <c r="KU693" s="29"/>
      <c r="KV693" s="29"/>
      <c r="KW693" s="29"/>
      <c r="KX693" s="29"/>
      <c r="KY693" s="29"/>
      <c r="KZ693" s="29"/>
      <c r="LA693" s="29"/>
      <c r="LB693" s="29"/>
      <c r="LC693" s="29"/>
      <c r="LD693" s="29"/>
      <c r="LE693" s="29"/>
      <c r="LF693" s="29"/>
      <c r="LG693" s="29"/>
      <c r="LH693" s="29"/>
      <c r="LI693" s="29"/>
      <c r="LJ693" s="29"/>
      <c r="LK693" s="29"/>
      <c r="LL693" s="29"/>
      <c r="LM693" s="29"/>
      <c r="LN693" s="29"/>
      <c r="LO693" s="29"/>
      <c r="LP693" s="29"/>
      <c r="LQ693" s="29"/>
      <c r="LR693" s="29"/>
      <c r="LS693" s="29"/>
      <c r="LT693" s="29"/>
      <c r="LU693" s="29"/>
      <c r="LV693" s="29"/>
      <c r="LW693" s="29"/>
      <c r="LX693" s="29"/>
      <c r="LY693" s="29"/>
      <c r="LZ693" s="29"/>
      <c r="MA693" s="29"/>
      <c r="MB693" s="29"/>
      <c r="MC693" s="29"/>
      <c r="MD693" s="29"/>
      <c r="ME693" s="29"/>
      <c r="MF693" s="29"/>
      <c r="MG693" s="29"/>
      <c r="MH693" s="29"/>
      <c r="MI693" s="29"/>
      <c r="MJ693" s="29"/>
      <c r="MK693" s="29"/>
      <c r="ML693" s="29"/>
      <c r="MM693" s="29"/>
      <c r="MN693" s="29"/>
      <c r="MO693" s="29"/>
      <c r="MP693" s="29"/>
      <c r="MQ693" s="29"/>
      <c r="MR693" s="29"/>
      <c r="MS693" s="29"/>
      <c r="MT693" s="29"/>
      <c r="MU693" s="29"/>
      <c r="MV693" s="29"/>
      <c r="MW693" s="29"/>
      <c r="MX693" s="29"/>
      <c r="MY693" s="29"/>
      <c r="MZ693" s="29"/>
      <c r="NA693" s="29"/>
      <c r="NB693" s="29"/>
      <c r="NC693" s="29"/>
      <c r="ND693" s="29"/>
      <c r="NE693" s="29"/>
    </row>
    <row r="694" spans="1:369" ht="16.5" customHeight="1">
      <c r="A694" s="104" t="s">
        <v>3230</v>
      </c>
      <c r="B694" s="104"/>
      <c r="C694" s="201"/>
      <c r="D694" s="104"/>
      <c r="E694" s="42" t="s">
        <v>90</v>
      </c>
      <c r="F694" s="42" t="s">
        <v>125</v>
      </c>
      <c r="G694" s="42" t="s">
        <v>3240</v>
      </c>
      <c r="H694" s="15">
        <v>2019</v>
      </c>
      <c r="I694" s="15">
        <v>1</v>
      </c>
      <c r="J694" s="15" t="s">
        <v>414</v>
      </c>
      <c r="K694" s="15" t="s">
        <v>414</v>
      </c>
      <c r="L694" s="44" t="s">
        <v>6515</v>
      </c>
      <c r="M694" s="16"/>
      <c r="N694" s="16" t="s">
        <v>43</v>
      </c>
      <c r="O694" s="17">
        <v>20</v>
      </c>
      <c r="P694" s="17" t="s">
        <v>414</v>
      </c>
      <c r="Q694" s="17" t="s">
        <v>414</v>
      </c>
      <c r="R694" s="18" t="s">
        <v>33</v>
      </c>
      <c r="S694" s="19">
        <v>50</v>
      </c>
      <c r="T694" s="19">
        <v>110</v>
      </c>
      <c r="U694" s="19">
        <v>1.0909090909090908</v>
      </c>
      <c r="V694" s="19">
        <v>0</v>
      </c>
      <c r="W694" s="20">
        <v>0.12</v>
      </c>
      <c r="X694" s="21">
        <v>2.4</v>
      </c>
      <c r="Y694" s="22" t="s">
        <v>33</v>
      </c>
      <c r="Z694" s="23" t="s">
        <v>62</v>
      </c>
      <c r="AA694" s="24" t="s">
        <v>67</v>
      </c>
      <c r="AB694" s="14" t="s">
        <v>67</v>
      </c>
      <c r="AC694" s="14" t="s">
        <v>67</v>
      </c>
      <c r="AD694" s="25"/>
      <c r="AE694" s="26"/>
      <c r="AF694" s="27"/>
      <c r="AG694" s="88"/>
      <c r="AH694" s="88"/>
      <c r="AI694" s="88"/>
      <c r="AJ694" s="88"/>
      <c r="AK694" s="88"/>
      <c r="AL694" s="88"/>
      <c r="AM694" s="88"/>
      <c r="AN694" s="88"/>
      <c r="AO694" s="88"/>
      <c r="AP694" s="29"/>
      <c r="AQ694" s="29"/>
      <c r="AR694" s="29"/>
      <c r="AS694" s="29"/>
      <c r="AT694" s="29"/>
      <c r="AU694" s="29"/>
      <c r="AV694" s="29"/>
      <c r="AW694" s="29"/>
      <c r="AX694" s="29"/>
      <c r="AY694" s="29"/>
      <c r="AZ694" s="29"/>
      <c r="BA694" s="29"/>
      <c r="BB694" s="29"/>
      <c r="BC694" s="29"/>
      <c r="BD694" s="29"/>
      <c r="BE694" s="29"/>
      <c r="BF694" s="29"/>
      <c r="BG694" s="29"/>
      <c r="BH694" s="29"/>
      <c r="BI694" s="29"/>
      <c r="BJ694" s="29"/>
      <c r="BK694" s="29"/>
      <c r="BL694" s="29"/>
      <c r="BM694" s="29"/>
      <c r="BN694" s="29"/>
      <c r="BO694" s="29"/>
      <c r="BP694" s="29"/>
      <c r="BQ694" s="29"/>
      <c r="BR694" s="29"/>
      <c r="BS694" s="29"/>
      <c r="BT694" s="29"/>
      <c r="BU694" s="29"/>
      <c r="BV694" s="29"/>
      <c r="BW694" s="29"/>
      <c r="BX694" s="29"/>
      <c r="BY694" s="29"/>
      <c r="BZ694" s="29"/>
      <c r="CA694" s="29"/>
      <c r="CB694" s="29"/>
      <c r="CC694" s="29"/>
      <c r="CD694" s="29"/>
      <c r="CE694" s="29"/>
      <c r="CF694" s="29"/>
      <c r="CG694" s="29"/>
      <c r="CH694" s="29"/>
      <c r="CI694" s="29"/>
      <c r="CJ694" s="29"/>
      <c r="CK694" s="29"/>
      <c r="CL694" s="29"/>
      <c r="CM694" s="29"/>
      <c r="CN694" s="29"/>
      <c r="CO694" s="29"/>
      <c r="CP694" s="29"/>
      <c r="CQ694" s="29"/>
      <c r="CR694" s="29"/>
      <c r="CS694" s="29"/>
      <c r="CT694" s="29"/>
      <c r="CU694" s="29"/>
      <c r="CV694" s="29"/>
      <c r="CW694" s="29"/>
      <c r="CX694" s="29"/>
      <c r="CY694" s="29"/>
      <c r="CZ694" s="29"/>
      <c r="DA694" s="29"/>
      <c r="DB694" s="29"/>
      <c r="DC694" s="29"/>
      <c r="DD694" s="29"/>
      <c r="DE694" s="29"/>
      <c r="DF694" s="29"/>
      <c r="DG694" s="29"/>
      <c r="DH694" s="29"/>
      <c r="DI694" s="29"/>
      <c r="DJ694" s="29"/>
      <c r="DK694" s="29"/>
      <c r="DL694" s="29"/>
      <c r="DM694" s="29"/>
      <c r="DN694" s="29"/>
      <c r="DO694" s="29"/>
      <c r="DP694" s="29"/>
      <c r="DQ694" s="29"/>
      <c r="DR694" s="29"/>
      <c r="DS694" s="29"/>
      <c r="DT694" s="29"/>
      <c r="DU694" s="29"/>
      <c r="DV694" s="29"/>
      <c r="DW694" s="29"/>
      <c r="DX694" s="29"/>
      <c r="DY694" s="29"/>
      <c r="DZ694" s="29"/>
      <c r="EA694" s="29"/>
      <c r="EB694" s="29"/>
      <c r="EC694" s="29"/>
      <c r="ED694" s="29"/>
      <c r="EE694" s="29"/>
      <c r="EF694" s="29"/>
      <c r="EG694" s="29"/>
      <c r="EH694" s="29"/>
      <c r="EI694" s="29"/>
      <c r="EJ694" s="29"/>
      <c r="EK694" s="29"/>
      <c r="EL694" s="29"/>
      <c r="EM694" s="29"/>
      <c r="EN694" s="29"/>
      <c r="EO694" s="29"/>
      <c r="EP694" s="29"/>
      <c r="EQ694" s="29"/>
      <c r="ER694" s="29"/>
      <c r="ES694" s="29"/>
      <c r="ET694" s="29"/>
      <c r="EU694" s="29"/>
      <c r="EV694" s="29"/>
      <c r="EW694" s="29"/>
      <c r="EX694" s="29"/>
      <c r="EY694" s="29"/>
      <c r="EZ694" s="29"/>
      <c r="FA694" s="29"/>
      <c r="FB694" s="29"/>
      <c r="FC694" s="29"/>
      <c r="FD694" s="29"/>
      <c r="FE694" s="29"/>
      <c r="FF694" s="29"/>
      <c r="FG694" s="29"/>
      <c r="FH694" s="29"/>
      <c r="FI694" s="29"/>
      <c r="FJ694" s="29"/>
      <c r="FK694" s="29"/>
      <c r="FL694" s="29"/>
      <c r="FM694" s="29"/>
      <c r="FN694" s="29"/>
      <c r="FO694" s="29"/>
      <c r="FP694" s="29"/>
      <c r="FQ694" s="29"/>
      <c r="FR694" s="29"/>
      <c r="FS694" s="29"/>
      <c r="FT694" s="29"/>
      <c r="FU694" s="29"/>
      <c r="FV694" s="29"/>
      <c r="FW694" s="29"/>
      <c r="FX694" s="29"/>
      <c r="FY694" s="29"/>
      <c r="FZ694" s="29"/>
      <c r="GA694" s="29"/>
      <c r="GB694" s="29"/>
      <c r="GC694" s="29"/>
      <c r="GD694" s="29"/>
      <c r="GE694" s="29"/>
      <c r="GF694" s="29"/>
      <c r="GG694" s="29"/>
      <c r="GH694" s="29"/>
      <c r="GI694" s="29"/>
      <c r="GJ694" s="29"/>
      <c r="GK694" s="29"/>
      <c r="GL694" s="29"/>
      <c r="GM694" s="29"/>
      <c r="GN694" s="29"/>
      <c r="GO694" s="29"/>
      <c r="GP694" s="29"/>
      <c r="GQ694" s="29"/>
      <c r="GR694" s="29"/>
      <c r="GS694" s="29"/>
      <c r="GT694" s="29"/>
      <c r="GU694" s="29"/>
      <c r="GV694" s="29"/>
      <c r="GW694" s="29"/>
      <c r="GX694" s="29"/>
      <c r="GY694" s="29"/>
      <c r="GZ694" s="29"/>
      <c r="HA694" s="29"/>
      <c r="HB694" s="29"/>
      <c r="HC694" s="29"/>
      <c r="HD694" s="29"/>
      <c r="HE694" s="29"/>
      <c r="HF694" s="29"/>
      <c r="HG694" s="29"/>
      <c r="HH694" s="29"/>
      <c r="HI694" s="29"/>
      <c r="HJ694" s="29"/>
      <c r="HK694" s="29"/>
      <c r="HL694" s="29"/>
      <c r="HM694" s="29"/>
      <c r="HN694" s="29"/>
      <c r="HO694" s="29"/>
      <c r="HP694" s="29"/>
      <c r="HQ694" s="29"/>
      <c r="HR694" s="29"/>
      <c r="HS694" s="29"/>
      <c r="HT694" s="29"/>
      <c r="HU694" s="29"/>
      <c r="HV694" s="29"/>
      <c r="HW694" s="29"/>
      <c r="HX694" s="29"/>
      <c r="HY694" s="29"/>
      <c r="HZ694" s="29"/>
      <c r="IA694" s="29"/>
      <c r="IB694" s="29"/>
      <c r="IC694" s="29"/>
      <c r="ID694" s="29"/>
      <c r="IE694" s="29"/>
      <c r="IF694" s="29"/>
      <c r="IG694" s="29"/>
      <c r="IH694" s="29"/>
      <c r="II694" s="29"/>
      <c r="IJ694" s="29"/>
      <c r="IK694" s="29"/>
      <c r="IL694" s="29"/>
      <c r="IM694" s="29"/>
      <c r="IN694" s="29"/>
      <c r="IO694" s="29"/>
      <c r="IP694" s="29"/>
      <c r="IQ694" s="29"/>
      <c r="IR694" s="29"/>
      <c r="IS694" s="29"/>
      <c r="IT694" s="29"/>
      <c r="IU694" s="29"/>
      <c r="IV694" s="29"/>
      <c r="IW694" s="29"/>
      <c r="IX694" s="29"/>
      <c r="IY694" s="29"/>
      <c r="IZ694" s="29"/>
      <c r="JA694" s="29"/>
      <c r="JB694" s="29"/>
      <c r="JC694" s="29"/>
      <c r="JD694" s="29"/>
      <c r="JE694" s="29"/>
      <c r="JF694" s="29"/>
      <c r="JG694" s="29"/>
      <c r="JH694" s="29"/>
      <c r="JI694" s="29"/>
      <c r="JJ694" s="29"/>
      <c r="JK694" s="29"/>
      <c r="JL694" s="29"/>
      <c r="JM694" s="29"/>
      <c r="JN694" s="29"/>
      <c r="JO694" s="29"/>
      <c r="JP694" s="29"/>
      <c r="JQ694" s="29"/>
      <c r="JR694" s="29"/>
      <c r="JS694" s="29"/>
      <c r="JT694" s="29"/>
      <c r="JU694" s="29"/>
      <c r="JV694" s="29"/>
      <c r="JW694" s="29"/>
      <c r="JX694" s="29"/>
      <c r="JY694" s="29"/>
      <c r="JZ694" s="29"/>
      <c r="KA694" s="29"/>
      <c r="KB694" s="29"/>
      <c r="KC694" s="29"/>
      <c r="KD694" s="29"/>
      <c r="KE694" s="29"/>
      <c r="KF694" s="29"/>
      <c r="KG694" s="29"/>
      <c r="KH694" s="29"/>
      <c r="KI694" s="29"/>
      <c r="KJ694" s="29"/>
      <c r="KK694" s="29"/>
      <c r="KL694" s="29"/>
      <c r="KM694" s="29"/>
      <c r="KN694" s="29"/>
      <c r="KO694" s="29"/>
      <c r="KP694" s="29"/>
      <c r="KQ694" s="29"/>
      <c r="KR694" s="29"/>
      <c r="KS694" s="29"/>
      <c r="KT694" s="29"/>
      <c r="KU694" s="29"/>
      <c r="KV694" s="29"/>
      <c r="KW694" s="29"/>
      <c r="KX694" s="29"/>
      <c r="KY694" s="29"/>
      <c r="KZ694" s="29"/>
      <c r="LA694" s="29"/>
      <c r="LB694" s="29"/>
      <c r="LC694" s="29"/>
      <c r="LD694" s="29"/>
      <c r="LE694" s="29"/>
      <c r="LF694" s="29"/>
      <c r="LG694" s="29"/>
      <c r="LH694" s="29"/>
      <c r="LI694" s="29"/>
      <c r="LJ694" s="29"/>
      <c r="LK694" s="29"/>
      <c r="LL694" s="29"/>
      <c r="LM694" s="29"/>
      <c r="LN694" s="29"/>
      <c r="LO694" s="29"/>
      <c r="LP694" s="29"/>
      <c r="LQ694" s="29"/>
      <c r="LR694" s="29"/>
      <c r="LS694" s="29"/>
      <c r="LT694" s="29"/>
      <c r="LU694" s="29"/>
      <c r="LV694" s="29"/>
      <c r="LW694" s="29"/>
      <c r="LX694" s="29"/>
      <c r="LY694" s="29"/>
      <c r="LZ694" s="29"/>
      <c r="MA694" s="29"/>
      <c r="MB694" s="29"/>
      <c r="MC694" s="29"/>
      <c r="MD694" s="29"/>
      <c r="ME694" s="29"/>
      <c r="MF694" s="29"/>
      <c r="MG694" s="29"/>
      <c r="MH694" s="29"/>
      <c r="MI694" s="29"/>
      <c r="MJ694" s="29"/>
      <c r="MK694" s="29"/>
      <c r="ML694" s="29"/>
      <c r="MM694" s="29"/>
      <c r="MN694" s="29"/>
      <c r="MO694" s="29"/>
      <c r="MP694" s="29"/>
      <c r="MQ694" s="29"/>
      <c r="MR694" s="29"/>
      <c r="MS694" s="29"/>
      <c r="MT694" s="29"/>
      <c r="MU694" s="29"/>
      <c r="MV694" s="29"/>
      <c r="MW694" s="29"/>
      <c r="MX694" s="29"/>
      <c r="MY694" s="29"/>
      <c r="MZ694" s="29"/>
      <c r="NA694" s="29"/>
      <c r="NB694" s="29"/>
      <c r="NC694" s="29"/>
      <c r="ND694" s="29"/>
      <c r="NE694" s="29"/>
    </row>
    <row r="695" spans="1:369" ht="16.5" customHeight="1">
      <c r="A695" s="104" t="s">
        <v>3230</v>
      </c>
      <c r="B695" s="104"/>
      <c r="C695" s="201"/>
      <c r="D695" s="104"/>
      <c r="E695" s="42" t="s">
        <v>51</v>
      </c>
      <c r="F695" s="42" t="s">
        <v>693</v>
      </c>
      <c r="G695" s="42" t="s">
        <v>8623</v>
      </c>
      <c r="H695" s="42">
        <v>2024</v>
      </c>
      <c r="I695" s="42">
        <v>3</v>
      </c>
      <c r="J695" s="42">
        <v>0</v>
      </c>
      <c r="K695" s="42">
        <v>0</v>
      </c>
      <c r="L695" s="106" t="s">
        <v>6515</v>
      </c>
      <c r="M695" s="36"/>
      <c r="N695" s="106" t="s">
        <v>59</v>
      </c>
      <c r="O695" s="17">
        <v>15</v>
      </c>
      <c r="P695" s="17">
        <v>0</v>
      </c>
      <c r="Q695" s="17" t="s">
        <v>414</v>
      </c>
      <c r="R695" s="18" t="s">
        <v>33</v>
      </c>
      <c r="S695" s="19">
        <v>60</v>
      </c>
      <c r="T695" s="19">
        <v>110</v>
      </c>
      <c r="U695" s="19">
        <v>0</v>
      </c>
      <c r="V695" s="19">
        <v>0</v>
      </c>
      <c r="W695" s="106">
        <v>0.65</v>
      </c>
      <c r="X695" s="21">
        <v>9.75</v>
      </c>
      <c r="Y695" s="22" t="s">
        <v>33</v>
      </c>
      <c r="Z695" s="23" t="s">
        <v>62</v>
      </c>
      <c r="AA695" s="24" t="s">
        <v>67</v>
      </c>
      <c r="AB695" s="14" t="s">
        <v>67</v>
      </c>
      <c r="AC695" s="14" t="s">
        <v>67</v>
      </c>
      <c r="AD695" s="25"/>
      <c r="AE695" s="26"/>
      <c r="AF695" s="27"/>
      <c r="AP695" s="29"/>
      <c r="AQ695" s="29"/>
      <c r="AR695" s="29"/>
      <c r="AS695" s="29"/>
      <c r="AT695" s="29"/>
      <c r="AU695" s="29"/>
      <c r="AV695" s="29"/>
      <c r="AW695" s="29"/>
      <c r="AX695" s="29"/>
      <c r="AY695" s="29"/>
      <c r="AZ695" s="29"/>
      <c r="BA695" s="29"/>
      <c r="BB695" s="29"/>
      <c r="BC695" s="29"/>
      <c r="BD695" s="29"/>
      <c r="BE695" s="29"/>
      <c r="BF695" s="29"/>
      <c r="BG695" s="29"/>
      <c r="BH695" s="29"/>
      <c r="BI695" s="29"/>
      <c r="BJ695" s="29"/>
      <c r="BK695" s="29"/>
      <c r="BL695" s="29"/>
      <c r="BM695" s="29"/>
      <c r="BN695" s="29"/>
      <c r="BO695" s="29"/>
      <c r="BP695" s="29"/>
      <c r="BQ695" s="29"/>
      <c r="BR695" s="29"/>
      <c r="BS695" s="29"/>
      <c r="BT695" s="29"/>
      <c r="BU695" s="29"/>
      <c r="BV695" s="29"/>
      <c r="BW695" s="29"/>
      <c r="BX695" s="29"/>
      <c r="BY695" s="29"/>
      <c r="BZ695" s="29"/>
      <c r="CA695" s="29"/>
      <c r="CB695" s="29"/>
      <c r="CC695" s="29"/>
      <c r="CD695" s="29"/>
      <c r="CE695" s="29"/>
      <c r="CF695" s="29"/>
      <c r="CG695" s="29"/>
      <c r="CH695" s="29"/>
      <c r="CI695" s="29"/>
      <c r="CJ695" s="29"/>
      <c r="CK695" s="29"/>
      <c r="CL695" s="29"/>
      <c r="CM695" s="29"/>
      <c r="CN695" s="29"/>
      <c r="CO695" s="29"/>
      <c r="CP695" s="29"/>
      <c r="CQ695" s="29"/>
      <c r="CR695" s="29"/>
      <c r="CS695" s="29"/>
      <c r="CT695" s="29"/>
      <c r="CU695" s="29"/>
      <c r="CV695" s="29"/>
      <c r="CW695" s="29"/>
      <c r="CX695" s="29"/>
      <c r="CY695" s="29"/>
      <c r="CZ695" s="29"/>
      <c r="DA695" s="29"/>
      <c r="DB695" s="29"/>
      <c r="DC695" s="29"/>
      <c r="DD695" s="29"/>
      <c r="DE695" s="29"/>
      <c r="DF695" s="29"/>
      <c r="DG695" s="29"/>
      <c r="DH695" s="29"/>
      <c r="DI695" s="29"/>
      <c r="DJ695" s="29"/>
      <c r="DK695" s="29"/>
      <c r="DL695" s="29"/>
      <c r="DM695" s="29"/>
      <c r="DN695" s="29"/>
      <c r="DO695" s="29"/>
      <c r="DP695" s="29"/>
      <c r="DQ695" s="29"/>
      <c r="DR695" s="29"/>
      <c r="DS695" s="29"/>
      <c r="DT695" s="29"/>
      <c r="DU695" s="29"/>
      <c r="DV695" s="29"/>
      <c r="DW695" s="29"/>
      <c r="DX695" s="29"/>
      <c r="DY695" s="29"/>
      <c r="DZ695" s="29"/>
      <c r="EA695" s="29"/>
      <c r="EB695" s="29"/>
      <c r="EC695" s="29"/>
      <c r="ED695" s="29"/>
      <c r="EE695" s="29"/>
      <c r="EF695" s="29"/>
      <c r="EG695" s="29"/>
      <c r="EH695" s="29"/>
      <c r="EI695" s="29"/>
      <c r="EJ695" s="29"/>
      <c r="EK695" s="29"/>
      <c r="EL695" s="29"/>
      <c r="EM695" s="29"/>
      <c r="EN695" s="29"/>
      <c r="EO695" s="29"/>
      <c r="EP695" s="29"/>
      <c r="EQ695" s="29"/>
      <c r="ER695" s="29"/>
      <c r="ES695" s="29"/>
      <c r="ET695" s="29"/>
      <c r="EU695" s="29"/>
      <c r="EV695" s="29"/>
      <c r="EW695" s="29"/>
      <c r="EX695" s="29"/>
      <c r="EY695" s="29"/>
      <c r="EZ695" s="29"/>
      <c r="FA695" s="29"/>
      <c r="FB695" s="29"/>
      <c r="FC695" s="29"/>
      <c r="FD695" s="29"/>
      <c r="FE695" s="29"/>
      <c r="FF695" s="29"/>
      <c r="FG695" s="29"/>
      <c r="FH695" s="29"/>
      <c r="FI695" s="29"/>
      <c r="FJ695" s="29"/>
      <c r="FK695" s="29"/>
      <c r="FL695" s="29"/>
      <c r="FM695" s="29"/>
      <c r="FN695" s="29"/>
      <c r="FO695" s="29"/>
      <c r="FP695" s="29"/>
      <c r="FQ695" s="29"/>
      <c r="FR695" s="29"/>
      <c r="FS695" s="29"/>
      <c r="FT695" s="29"/>
      <c r="FU695" s="29"/>
      <c r="FV695" s="29"/>
      <c r="FW695" s="29"/>
      <c r="FX695" s="29"/>
      <c r="FY695" s="29"/>
      <c r="FZ695" s="29"/>
      <c r="GA695" s="29"/>
      <c r="GB695" s="29"/>
      <c r="GC695" s="29"/>
      <c r="GD695" s="29"/>
      <c r="GE695" s="29"/>
      <c r="GF695" s="29"/>
      <c r="GG695" s="29"/>
      <c r="GH695" s="29"/>
      <c r="GI695" s="29"/>
      <c r="GJ695" s="29"/>
      <c r="GK695" s="29"/>
      <c r="GL695" s="29"/>
      <c r="GM695" s="29"/>
      <c r="GN695" s="29"/>
      <c r="GO695" s="29"/>
      <c r="GP695" s="29"/>
      <c r="GQ695" s="29"/>
      <c r="GR695" s="29"/>
      <c r="GS695" s="29"/>
      <c r="GT695" s="29"/>
      <c r="GU695" s="29"/>
      <c r="GV695" s="29"/>
      <c r="GW695" s="29"/>
      <c r="GX695" s="29"/>
      <c r="GY695" s="29"/>
      <c r="GZ695" s="29"/>
      <c r="HA695" s="29"/>
      <c r="HB695" s="29"/>
      <c r="HC695" s="29"/>
      <c r="HD695" s="29"/>
      <c r="HE695" s="29"/>
      <c r="HF695" s="29"/>
      <c r="HG695" s="29"/>
      <c r="HH695" s="29"/>
      <c r="HI695" s="29"/>
      <c r="HJ695" s="29"/>
      <c r="HK695" s="29"/>
      <c r="HL695" s="29"/>
      <c r="HM695" s="29"/>
      <c r="HN695" s="29"/>
      <c r="HO695" s="29"/>
      <c r="HP695" s="29"/>
      <c r="HQ695" s="29"/>
      <c r="HR695" s="29"/>
      <c r="HS695" s="29"/>
      <c r="HT695" s="29"/>
      <c r="HU695" s="29"/>
      <c r="HV695" s="29"/>
      <c r="HW695" s="29"/>
      <c r="HX695" s="29"/>
      <c r="HY695" s="29"/>
      <c r="HZ695" s="29"/>
      <c r="IA695" s="29"/>
      <c r="IB695" s="29"/>
      <c r="IC695" s="29"/>
      <c r="ID695" s="29"/>
      <c r="IE695" s="29"/>
      <c r="IF695" s="29"/>
      <c r="IG695" s="29"/>
      <c r="IH695" s="29"/>
      <c r="II695" s="29"/>
      <c r="IJ695" s="29"/>
      <c r="IK695" s="29"/>
      <c r="IL695" s="29"/>
      <c r="IM695" s="29"/>
      <c r="IN695" s="29"/>
      <c r="IO695" s="29"/>
      <c r="IP695" s="29"/>
      <c r="IQ695" s="29"/>
      <c r="IR695" s="29"/>
      <c r="IS695" s="29"/>
      <c r="IT695" s="29"/>
      <c r="IU695" s="29"/>
      <c r="IV695" s="29"/>
      <c r="IW695" s="29"/>
      <c r="IX695" s="29"/>
      <c r="IY695" s="29"/>
      <c r="IZ695" s="29"/>
      <c r="JA695" s="29"/>
      <c r="JB695" s="29"/>
      <c r="JC695" s="29"/>
      <c r="JD695" s="29"/>
      <c r="JE695" s="29"/>
      <c r="JF695" s="29"/>
      <c r="JG695" s="29"/>
      <c r="JH695" s="29"/>
      <c r="JI695" s="29"/>
      <c r="JJ695" s="29"/>
      <c r="JK695" s="29"/>
      <c r="JL695" s="29"/>
      <c r="JM695" s="29"/>
      <c r="JN695" s="29"/>
      <c r="JO695" s="29"/>
      <c r="JP695" s="29"/>
      <c r="JQ695" s="29"/>
      <c r="JR695" s="29"/>
      <c r="JS695" s="29"/>
      <c r="JT695" s="29"/>
      <c r="JU695" s="29"/>
      <c r="JV695" s="29"/>
      <c r="JW695" s="29"/>
      <c r="JX695" s="29"/>
      <c r="JY695" s="29"/>
      <c r="JZ695" s="29"/>
      <c r="KA695" s="29"/>
      <c r="KB695" s="29"/>
      <c r="KC695" s="29"/>
      <c r="KD695" s="29"/>
      <c r="KE695" s="29"/>
      <c r="KF695" s="29"/>
      <c r="KG695" s="29"/>
      <c r="KH695" s="29"/>
      <c r="KI695" s="29"/>
      <c r="KJ695" s="29"/>
      <c r="KK695" s="29"/>
      <c r="KL695" s="29"/>
      <c r="KM695" s="29"/>
      <c r="KN695" s="29"/>
      <c r="KO695" s="29"/>
      <c r="KP695" s="29"/>
      <c r="KQ695" s="29"/>
      <c r="KR695" s="29"/>
      <c r="KS695" s="29"/>
      <c r="KT695" s="29"/>
      <c r="KU695" s="29"/>
      <c r="KV695" s="29"/>
      <c r="KW695" s="29"/>
      <c r="KX695" s="29"/>
      <c r="KY695" s="29"/>
      <c r="KZ695" s="29"/>
      <c r="LA695" s="29"/>
      <c r="LB695" s="29"/>
      <c r="LC695" s="29"/>
      <c r="LD695" s="29"/>
      <c r="LE695" s="29"/>
      <c r="LF695" s="29"/>
      <c r="LG695" s="29"/>
      <c r="LH695" s="29"/>
      <c r="LI695" s="29"/>
      <c r="LJ695" s="29"/>
      <c r="LK695" s="29"/>
      <c r="LL695" s="29"/>
      <c r="LM695" s="29"/>
      <c r="LN695" s="29"/>
      <c r="LO695" s="29"/>
      <c r="LP695" s="29"/>
      <c r="LQ695" s="29"/>
      <c r="LR695" s="29"/>
      <c r="LS695" s="29"/>
      <c r="LT695" s="29"/>
      <c r="LU695" s="29"/>
      <c r="LV695" s="29"/>
      <c r="LW695" s="29"/>
      <c r="LX695" s="29"/>
      <c r="LY695" s="29"/>
      <c r="LZ695" s="29"/>
      <c r="MA695" s="29"/>
      <c r="MB695" s="29"/>
      <c r="MC695" s="29"/>
      <c r="MD695" s="29"/>
      <c r="ME695" s="29"/>
      <c r="MF695" s="29"/>
      <c r="MG695" s="29"/>
      <c r="MH695" s="29"/>
      <c r="MI695" s="29"/>
      <c r="MJ695" s="29"/>
      <c r="MK695" s="29"/>
      <c r="ML695" s="29"/>
      <c r="MM695" s="29"/>
      <c r="MN695" s="29"/>
      <c r="MO695" s="29"/>
      <c r="MP695" s="29"/>
      <c r="MQ695" s="29"/>
      <c r="MR695" s="29"/>
      <c r="MS695" s="29"/>
      <c r="MT695" s="29"/>
      <c r="MU695" s="29"/>
      <c r="MV695" s="29"/>
      <c r="MW695" s="29"/>
      <c r="MX695" s="29"/>
      <c r="MY695" s="29"/>
      <c r="MZ695" s="29"/>
      <c r="NA695" s="29"/>
      <c r="NB695" s="29"/>
      <c r="NC695" s="29"/>
      <c r="ND695" s="29"/>
      <c r="NE695" s="29"/>
    </row>
    <row r="696" spans="1:369" ht="16.5" customHeight="1">
      <c r="A696" s="104" t="s">
        <v>3230</v>
      </c>
      <c r="B696" s="104"/>
      <c r="C696" s="201"/>
      <c r="D696" s="104"/>
      <c r="E696" s="42" t="s">
        <v>3341</v>
      </c>
      <c r="F696" s="42" t="s">
        <v>92</v>
      </c>
      <c r="G696" s="42" t="s">
        <v>3342</v>
      </c>
      <c r="H696" s="15">
        <v>2009</v>
      </c>
      <c r="I696" s="15">
        <v>1</v>
      </c>
      <c r="J696" s="15" t="s">
        <v>414</v>
      </c>
      <c r="K696" s="15" t="s">
        <v>414</v>
      </c>
      <c r="L696" s="44" t="s">
        <v>3340</v>
      </c>
      <c r="M696" s="16"/>
      <c r="N696" s="16" t="s">
        <v>43</v>
      </c>
      <c r="O696" s="17">
        <v>5</v>
      </c>
      <c r="P696" s="17" t="s">
        <v>414</v>
      </c>
      <c r="Q696" s="17" t="s">
        <v>414</v>
      </c>
      <c r="R696" s="18" t="s">
        <v>33</v>
      </c>
      <c r="S696" s="19">
        <v>50</v>
      </c>
      <c r="T696" s="19">
        <v>110</v>
      </c>
      <c r="U696" s="19">
        <v>6.4727272727272727</v>
      </c>
      <c r="V696" s="19">
        <v>0</v>
      </c>
      <c r="W696" s="20">
        <v>0.71199999999999997</v>
      </c>
      <c r="X696" s="21">
        <v>3.5599999999999996</v>
      </c>
      <c r="Y696" s="22" t="s">
        <v>33</v>
      </c>
      <c r="Z696" s="23" t="s">
        <v>62</v>
      </c>
      <c r="AA696" s="24" t="s">
        <v>67</v>
      </c>
      <c r="AB696" s="14" t="s">
        <v>67</v>
      </c>
      <c r="AC696" s="14" t="s">
        <v>67</v>
      </c>
      <c r="AD696" s="25"/>
      <c r="AE696" s="26"/>
      <c r="AF696" s="27"/>
      <c r="AG696" s="88"/>
      <c r="AH696" s="88"/>
      <c r="AI696" s="88"/>
      <c r="AJ696" s="88"/>
      <c r="AK696" s="88"/>
      <c r="AL696" s="88"/>
      <c r="AM696" s="88"/>
      <c r="AN696" s="88"/>
      <c r="AO696" s="88"/>
      <c r="AP696" s="29"/>
      <c r="AQ696" s="29"/>
      <c r="AR696" s="29"/>
      <c r="AS696" s="29"/>
      <c r="AT696" s="29"/>
      <c r="AU696" s="29"/>
      <c r="AV696" s="29"/>
      <c r="AW696" s="29"/>
      <c r="AX696" s="29"/>
      <c r="AY696" s="29"/>
      <c r="AZ696" s="29"/>
      <c r="BA696" s="29"/>
      <c r="BB696" s="29"/>
      <c r="BC696" s="29"/>
      <c r="BD696" s="29"/>
      <c r="BE696" s="29"/>
      <c r="BF696" s="29"/>
      <c r="BG696" s="29"/>
      <c r="BH696" s="29"/>
      <c r="BI696" s="29"/>
      <c r="BJ696" s="29"/>
      <c r="BK696" s="29"/>
      <c r="BL696" s="29"/>
      <c r="BM696" s="29"/>
      <c r="BN696" s="29"/>
      <c r="BO696" s="29"/>
      <c r="BP696" s="29"/>
      <c r="BQ696" s="29"/>
      <c r="BR696" s="29"/>
      <c r="BS696" s="29"/>
      <c r="BT696" s="29"/>
      <c r="BU696" s="29"/>
      <c r="BV696" s="29"/>
      <c r="BW696" s="29"/>
      <c r="BX696" s="29"/>
      <c r="BY696" s="29"/>
      <c r="BZ696" s="29"/>
      <c r="CA696" s="29"/>
      <c r="CB696" s="29"/>
      <c r="CC696" s="29"/>
      <c r="CD696" s="29"/>
      <c r="CE696" s="29"/>
      <c r="CF696" s="29"/>
      <c r="CG696" s="29"/>
      <c r="CH696" s="29"/>
      <c r="CI696" s="29"/>
      <c r="CJ696" s="29"/>
      <c r="CK696" s="29"/>
      <c r="CL696" s="29"/>
      <c r="CM696" s="29"/>
      <c r="CN696" s="29"/>
      <c r="CO696" s="29"/>
      <c r="CP696" s="29"/>
      <c r="CQ696" s="29"/>
      <c r="CR696" s="29"/>
      <c r="CS696" s="29"/>
      <c r="CT696" s="29"/>
      <c r="CU696" s="29"/>
      <c r="CV696" s="29"/>
      <c r="CW696" s="29"/>
      <c r="CX696" s="29"/>
      <c r="CY696" s="29"/>
      <c r="CZ696" s="29"/>
      <c r="DA696" s="29"/>
      <c r="DB696" s="29"/>
      <c r="DC696" s="29"/>
      <c r="DD696" s="29"/>
      <c r="DE696" s="29"/>
      <c r="DF696" s="29"/>
      <c r="DG696" s="29"/>
      <c r="DH696" s="29"/>
      <c r="DI696" s="29"/>
      <c r="DJ696" s="29"/>
      <c r="DK696" s="29"/>
      <c r="DL696" s="29"/>
      <c r="DM696" s="29"/>
      <c r="DN696" s="29"/>
      <c r="DO696" s="29"/>
      <c r="DP696" s="29"/>
      <c r="DQ696" s="29"/>
      <c r="DR696" s="29"/>
      <c r="DS696" s="29"/>
      <c r="DT696" s="29"/>
      <c r="DU696" s="29"/>
      <c r="DV696" s="29"/>
      <c r="DW696" s="29"/>
      <c r="DX696" s="29"/>
      <c r="DY696" s="29"/>
      <c r="DZ696" s="29"/>
      <c r="EA696" s="29"/>
      <c r="EB696" s="29"/>
      <c r="EC696" s="29"/>
      <c r="ED696" s="29"/>
      <c r="EE696" s="29"/>
      <c r="EF696" s="29"/>
      <c r="EG696" s="29"/>
      <c r="EH696" s="29"/>
      <c r="EI696" s="29"/>
      <c r="EJ696" s="29"/>
      <c r="EK696" s="29"/>
      <c r="EL696" s="29"/>
      <c r="EM696" s="29"/>
      <c r="EN696" s="29"/>
      <c r="EO696" s="29"/>
      <c r="EP696" s="29"/>
      <c r="EQ696" s="29"/>
      <c r="ER696" s="29"/>
      <c r="ES696" s="29"/>
      <c r="ET696" s="29"/>
      <c r="EU696" s="29"/>
      <c r="EV696" s="29"/>
      <c r="EW696" s="29"/>
      <c r="EX696" s="29"/>
      <c r="EY696" s="29"/>
      <c r="EZ696" s="29"/>
      <c r="FA696" s="29"/>
      <c r="FB696" s="29"/>
      <c r="FC696" s="29"/>
      <c r="FD696" s="29"/>
      <c r="FE696" s="29"/>
      <c r="FF696" s="29"/>
      <c r="FG696" s="29"/>
      <c r="FH696" s="29"/>
      <c r="FI696" s="29"/>
      <c r="FJ696" s="29"/>
      <c r="FK696" s="29"/>
      <c r="FL696" s="29"/>
      <c r="FM696" s="29"/>
      <c r="FN696" s="29"/>
      <c r="FO696" s="29"/>
      <c r="FP696" s="29"/>
      <c r="FQ696" s="29"/>
      <c r="FR696" s="29"/>
      <c r="FS696" s="29"/>
      <c r="FT696" s="29"/>
      <c r="FU696" s="29"/>
      <c r="FV696" s="29"/>
      <c r="FW696" s="29"/>
      <c r="FX696" s="29"/>
      <c r="FY696" s="29"/>
      <c r="FZ696" s="29"/>
      <c r="GA696" s="29"/>
      <c r="GB696" s="29"/>
      <c r="GC696" s="29"/>
      <c r="GD696" s="29"/>
      <c r="GE696" s="29"/>
      <c r="GF696" s="29"/>
      <c r="GG696" s="29"/>
      <c r="GH696" s="29"/>
      <c r="GI696" s="29"/>
      <c r="GJ696" s="29"/>
      <c r="GK696" s="29"/>
      <c r="GL696" s="29"/>
      <c r="GM696" s="29"/>
      <c r="GN696" s="29"/>
      <c r="GO696" s="29"/>
      <c r="GP696" s="29"/>
      <c r="GQ696" s="29"/>
      <c r="GR696" s="29"/>
      <c r="GS696" s="29"/>
      <c r="GT696" s="29"/>
      <c r="GU696" s="29"/>
      <c r="GV696" s="29"/>
      <c r="GW696" s="29"/>
      <c r="GX696" s="29"/>
      <c r="GY696" s="29"/>
      <c r="GZ696" s="29"/>
      <c r="HA696" s="29"/>
      <c r="HB696" s="29"/>
      <c r="HC696" s="29"/>
      <c r="HD696" s="29"/>
      <c r="HE696" s="29"/>
      <c r="HF696" s="29"/>
      <c r="HG696" s="29"/>
      <c r="HH696" s="29"/>
      <c r="HI696" s="29"/>
      <c r="HJ696" s="29"/>
      <c r="HK696" s="29"/>
      <c r="HL696" s="29"/>
      <c r="HM696" s="29"/>
      <c r="HN696" s="29"/>
      <c r="HO696" s="29"/>
      <c r="HP696" s="29"/>
      <c r="HQ696" s="29"/>
      <c r="HR696" s="29"/>
      <c r="HS696" s="29"/>
      <c r="HT696" s="29"/>
      <c r="HU696" s="29"/>
      <c r="HV696" s="29"/>
      <c r="HW696" s="29"/>
      <c r="HX696" s="29"/>
      <c r="HY696" s="29"/>
      <c r="HZ696" s="29"/>
      <c r="IA696" s="29"/>
      <c r="IB696" s="29"/>
      <c r="IC696" s="29"/>
      <c r="ID696" s="29"/>
      <c r="IE696" s="29"/>
      <c r="IF696" s="29"/>
      <c r="IG696" s="29"/>
      <c r="IH696" s="29"/>
      <c r="II696" s="29"/>
      <c r="IJ696" s="29"/>
      <c r="IK696" s="29"/>
      <c r="IL696" s="29"/>
      <c r="IM696" s="29"/>
      <c r="IN696" s="29"/>
      <c r="IO696" s="29"/>
      <c r="IP696" s="29"/>
      <c r="IQ696" s="29"/>
      <c r="IR696" s="29"/>
      <c r="IS696" s="29"/>
      <c r="IT696" s="29"/>
      <c r="IU696" s="29"/>
      <c r="IV696" s="29"/>
      <c r="IW696" s="29"/>
      <c r="IX696" s="29"/>
      <c r="IY696" s="29"/>
      <c r="IZ696" s="29"/>
      <c r="JA696" s="29"/>
      <c r="JB696" s="29"/>
      <c r="JC696" s="29"/>
      <c r="JD696" s="29"/>
      <c r="JE696" s="29"/>
      <c r="JF696" s="29"/>
      <c r="JG696" s="29"/>
      <c r="JH696" s="29"/>
      <c r="JI696" s="29"/>
      <c r="JJ696" s="29"/>
      <c r="JK696" s="29"/>
      <c r="JL696" s="29"/>
      <c r="JM696" s="29"/>
      <c r="JN696" s="29"/>
      <c r="JO696" s="29"/>
      <c r="JP696" s="29"/>
      <c r="JQ696" s="29"/>
      <c r="JR696" s="29"/>
      <c r="JS696" s="29"/>
      <c r="JT696" s="29"/>
      <c r="JU696" s="29"/>
      <c r="JV696" s="29"/>
      <c r="JW696" s="29"/>
      <c r="JX696" s="29"/>
      <c r="JY696" s="29"/>
      <c r="JZ696" s="29"/>
      <c r="KA696" s="29"/>
      <c r="KB696" s="29"/>
      <c r="KC696" s="29"/>
      <c r="KD696" s="29"/>
      <c r="KE696" s="29"/>
      <c r="KF696" s="29"/>
      <c r="KG696" s="29"/>
      <c r="KH696" s="29"/>
      <c r="KI696" s="29"/>
      <c r="KJ696" s="29"/>
      <c r="KK696" s="29"/>
      <c r="KL696" s="29"/>
      <c r="KM696" s="29"/>
      <c r="KN696" s="29"/>
      <c r="KO696" s="29"/>
      <c r="KP696" s="29"/>
      <c r="KQ696" s="29"/>
      <c r="KR696" s="29"/>
      <c r="KS696" s="29"/>
      <c r="KT696" s="29"/>
      <c r="KU696" s="29"/>
      <c r="KV696" s="29"/>
      <c r="KW696" s="29"/>
      <c r="KX696" s="29"/>
      <c r="KY696" s="29"/>
      <c r="KZ696" s="29"/>
      <c r="LA696" s="29"/>
      <c r="LB696" s="29"/>
      <c r="LC696" s="29"/>
      <c r="LD696" s="29"/>
      <c r="LE696" s="29"/>
      <c r="LF696" s="29"/>
      <c r="LG696" s="29"/>
      <c r="LH696" s="29"/>
      <c r="LI696" s="29"/>
      <c r="LJ696" s="29"/>
      <c r="LK696" s="29"/>
      <c r="LL696" s="29"/>
      <c r="LM696" s="29"/>
      <c r="LN696" s="29"/>
      <c r="LO696" s="29"/>
      <c r="LP696" s="29"/>
      <c r="LQ696" s="29"/>
      <c r="LR696" s="29"/>
      <c r="LS696" s="29"/>
      <c r="LT696" s="29"/>
      <c r="LU696" s="29"/>
      <c r="LV696" s="29"/>
      <c r="LW696" s="29"/>
      <c r="LX696" s="29"/>
      <c r="LY696" s="29"/>
      <c r="LZ696" s="29"/>
      <c r="MA696" s="29"/>
      <c r="MB696" s="29"/>
      <c r="MC696" s="29"/>
      <c r="MD696" s="29"/>
      <c r="ME696" s="29"/>
      <c r="MF696" s="29"/>
      <c r="MG696" s="29"/>
      <c r="MH696" s="29"/>
      <c r="MI696" s="29"/>
      <c r="MJ696" s="29"/>
      <c r="MK696" s="29"/>
      <c r="ML696" s="29"/>
      <c r="MM696" s="29"/>
      <c r="MN696" s="29"/>
      <c r="MO696" s="29"/>
      <c r="MP696" s="29"/>
      <c r="MQ696" s="29"/>
      <c r="MR696" s="29"/>
      <c r="MS696" s="29"/>
      <c r="MT696" s="29"/>
      <c r="MU696" s="29"/>
      <c r="MV696" s="29"/>
      <c r="MW696" s="29"/>
      <c r="MX696" s="29"/>
      <c r="MY696" s="29"/>
      <c r="MZ696" s="29"/>
      <c r="NA696" s="29"/>
      <c r="NB696" s="29"/>
      <c r="NC696" s="29"/>
      <c r="ND696" s="29"/>
      <c r="NE696" s="29"/>
    </row>
    <row r="697" spans="1:369" ht="16.5" customHeight="1">
      <c r="A697" s="104" t="s">
        <v>3230</v>
      </c>
      <c r="B697" s="104"/>
      <c r="C697" s="201"/>
      <c r="D697" s="104"/>
      <c r="E697" s="42" t="s">
        <v>3339</v>
      </c>
      <c r="F697" s="42" t="s">
        <v>83</v>
      </c>
      <c r="G697" s="42" t="s">
        <v>2682</v>
      </c>
      <c r="H697" s="15">
        <v>2007</v>
      </c>
      <c r="I697" s="15">
        <v>1</v>
      </c>
      <c r="J697" s="15" t="s">
        <v>414</v>
      </c>
      <c r="K697" s="15" t="s">
        <v>414</v>
      </c>
      <c r="L697" s="44" t="s">
        <v>3340</v>
      </c>
      <c r="M697" s="16"/>
      <c r="N697" s="16" t="s">
        <v>43</v>
      </c>
      <c r="O697" s="17">
        <v>80</v>
      </c>
      <c r="P697" s="17" t="s">
        <v>414</v>
      </c>
      <c r="Q697" s="17" t="s">
        <v>414</v>
      </c>
      <c r="R697" s="18" t="s">
        <v>33</v>
      </c>
      <c r="S697" s="19">
        <v>50</v>
      </c>
      <c r="T697" s="19">
        <v>110</v>
      </c>
      <c r="U697" s="19">
        <v>0.40909090909090912</v>
      </c>
      <c r="V697" s="19">
        <v>0</v>
      </c>
      <c r="W697" s="20">
        <v>4.4999999999999998E-2</v>
      </c>
      <c r="X697" s="21">
        <v>3.5999999999999996</v>
      </c>
      <c r="Y697" s="22" t="s">
        <v>33</v>
      </c>
      <c r="Z697" s="23" t="s">
        <v>62</v>
      </c>
      <c r="AA697" s="24" t="s">
        <v>67</v>
      </c>
      <c r="AB697" s="14" t="s">
        <v>67</v>
      </c>
      <c r="AC697" s="14" t="s">
        <v>67</v>
      </c>
      <c r="AD697" s="25"/>
      <c r="AE697" s="26"/>
      <c r="AF697" s="27"/>
      <c r="AG697" s="88"/>
      <c r="AH697" s="88"/>
      <c r="AI697" s="88"/>
      <c r="AJ697" s="88"/>
      <c r="AK697" s="88"/>
      <c r="AL697" s="88"/>
      <c r="AM697" s="88"/>
      <c r="AN697" s="88"/>
      <c r="AO697" s="88"/>
      <c r="AP697" s="29"/>
      <c r="AQ697" s="29"/>
      <c r="AR697" s="29"/>
      <c r="AS697" s="29"/>
      <c r="AT697" s="29"/>
      <c r="AU697" s="29"/>
      <c r="AV697" s="29"/>
      <c r="AW697" s="29"/>
      <c r="AX697" s="29"/>
      <c r="AY697" s="29"/>
      <c r="AZ697" s="29"/>
      <c r="BA697" s="29"/>
      <c r="BB697" s="29"/>
      <c r="BC697" s="29"/>
      <c r="BD697" s="29"/>
      <c r="BE697" s="29"/>
      <c r="BF697" s="29"/>
      <c r="BG697" s="29"/>
      <c r="BH697" s="29"/>
      <c r="BI697" s="29"/>
      <c r="BJ697" s="29"/>
      <c r="BK697" s="29"/>
      <c r="BL697" s="29"/>
      <c r="BM697" s="29"/>
      <c r="BN697" s="29"/>
      <c r="BO697" s="29"/>
      <c r="BP697" s="29"/>
      <c r="BQ697" s="29"/>
      <c r="BR697" s="29"/>
      <c r="BS697" s="29"/>
      <c r="BT697" s="29"/>
      <c r="BU697" s="29"/>
      <c r="BV697" s="29"/>
      <c r="BW697" s="29"/>
      <c r="BX697" s="29"/>
      <c r="BY697" s="29"/>
      <c r="BZ697" s="29"/>
      <c r="CA697" s="29"/>
      <c r="CB697" s="29"/>
      <c r="CC697" s="29"/>
      <c r="CD697" s="29"/>
      <c r="CE697" s="29"/>
      <c r="CF697" s="29"/>
      <c r="CG697" s="29"/>
      <c r="CH697" s="29"/>
      <c r="CI697" s="29"/>
      <c r="CJ697" s="29"/>
      <c r="CK697" s="29"/>
      <c r="CL697" s="29"/>
      <c r="CM697" s="29"/>
      <c r="CN697" s="29"/>
      <c r="CO697" s="29"/>
      <c r="CP697" s="29"/>
      <c r="CQ697" s="29"/>
      <c r="CR697" s="29"/>
      <c r="CS697" s="29"/>
      <c r="CT697" s="29"/>
      <c r="CU697" s="29"/>
      <c r="CV697" s="29"/>
      <c r="CW697" s="29"/>
      <c r="CX697" s="29"/>
      <c r="CY697" s="29"/>
      <c r="CZ697" s="29"/>
      <c r="DA697" s="29"/>
      <c r="DB697" s="29"/>
      <c r="DC697" s="29"/>
      <c r="DD697" s="29"/>
      <c r="DE697" s="29"/>
      <c r="DF697" s="29"/>
      <c r="DG697" s="29"/>
      <c r="DH697" s="29"/>
      <c r="DI697" s="29"/>
      <c r="DJ697" s="29"/>
      <c r="DK697" s="29"/>
      <c r="DL697" s="29"/>
      <c r="DM697" s="29"/>
      <c r="DN697" s="29"/>
      <c r="DO697" s="29"/>
      <c r="DP697" s="29"/>
      <c r="DQ697" s="29"/>
      <c r="DR697" s="29"/>
      <c r="DS697" s="29"/>
      <c r="DT697" s="29"/>
      <c r="DU697" s="29"/>
      <c r="DV697" s="29"/>
      <c r="DW697" s="29"/>
      <c r="DX697" s="29"/>
      <c r="DY697" s="29"/>
      <c r="DZ697" s="29"/>
      <c r="EA697" s="29"/>
      <c r="EB697" s="29"/>
      <c r="EC697" s="29"/>
      <c r="ED697" s="29"/>
      <c r="EE697" s="29"/>
      <c r="EF697" s="29"/>
      <c r="EG697" s="29"/>
      <c r="EH697" s="29"/>
      <c r="EI697" s="29"/>
      <c r="EJ697" s="29"/>
      <c r="EK697" s="29"/>
      <c r="EL697" s="29"/>
      <c r="EM697" s="29"/>
      <c r="EN697" s="29"/>
      <c r="EO697" s="29"/>
      <c r="EP697" s="29"/>
      <c r="EQ697" s="29"/>
      <c r="ER697" s="29"/>
      <c r="ES697" s="29"/>
      <c r="ET697" s="29"/>
      <c r="EU697" s="29"/>
      <c r="EV697" s="29"/>
      <c r="EW697" s="29"/>
      <c r="EX697" s="29"/>
      <c r="EY697" s="29"/>
      <c r="EZ697" s="29"/>
      <c r="FA697" s="29"/>
      <c r="FB697" s="29"/>
      <c r="FC697" s="29"/>
      <c r="FD697" s="29"/>
      <c r="FE697" s="29"/>
      <c r="FF697" s="29"/>
      <c r="FG697" s="29"/>
      <c r="FH697" s="29"/>
      <c r="FI697" s="29"/>
      <c r="FJ697" s="29"/>
      <c r="FK697" s="29"/>
      <c r="FL697" s="29"/>
      <c r="FM697" s="29"/>
      <c r="FN697" s="29"/>
      <c r="FO697" s="29"/>
      <c r="FP697" s="29"/>
      <c r="FQ697" s="29"/>
      <c r="FR697" s="29"/>
      <c r="FS697" s="29"/>
      <c r="FT697" s="29"/>
      <c r="FU697" s="29"/>
      <c r="FV697" s="29"/>
      <c r="FW697" s="29"/>
      <c r="FX697" s="29"/>
      <c r="FY697" s="29"/>
      <c r="FZ697" s="29"/>
      <c r="GA697" s="29"/>
      <c r="GB697" s="29"/>
      <c r="GC697" s="29"/>
      <c r="GD697" s="29"/>
      <c r="GE697" s="29"/>
      <c r="GF697" s="29"/>
      <c r="GG697" s="29"/>
      <c r="GH697" s="29"/>
      <c r="GI697" s="29"/>
      <c r="GJ697" s="29"/>
      <c r="GK697" s="29"/>
      <c r="GL697" s="29"/>
      <c r="GM697" s="29"/>
      <c r="GN697" s="29"/>
      <c r="GO697" s="29"/>
      <c r="GP697" s="29"/>
      <c r="GQ697" s="29"/>
      <c r="GR697" s="29"/>
      <c r="GS697" s="29"/>
      <c r="GT697" s="29"/>
      <c r="GU697" s="29"/>
      <c r="GV697" s="29"/>
      <c r="GW697" s="29"/>
      <c r="GX697" s="29"/>
      <c r="GY697" s="29"/>
      <c r="GZ697" s="29"/>
      <c r="HA697" s="29"/>
      <c r="HB697" s="29"/>
      <c r="HC697" s="29"/>
      <c r="HD697" s="29"/>
      <c r="HE697" s="29"/>
      <c r="HF697" s="29"/>
      <c r="HG697" s="29"/>
      <c r="HH697" s="29"/>
      <c r="HI697" s="29"/>
      <c r="HJ697" s="29"/>
      <c r="HK697" s="29"/>
      <c r="HL697" s="29"/>
      <c r="HM697" s="29"/>
      <c r="HN697" s="29"/>
      <c r="HO697" s="29"/>
      <c r="HP697" s="29"/>
      <c r="HQ697" s="29"/>
      <c r="HR697" s="29"/>
      <c r="HS697" s="29"/>
      <c r="HT697" s="29"/>
      <c r="HU697" s="29"/>
      <c r="HV697" s="29"/>
      <c r="HW697" s="29"/>
      <c r="HX697" s="29"/>
      <c r="HY697" s="29"/>
      <c r="HZ697" s="29"/>
      <c r="IA697" s="29"/>
      <c r="IB697" s="29"/>
      <c r="IC697" s="29"/>
      <c r="ID697" s="29"/>
      <c r="IE697" s="29"/>
      <c r="IF697" s="29"/>
      <c r="IG697" s="29"/>
      <c r="IH697" s="29"/>
      <c r="II697" s="29"/>
      <c r="IJ697" s="29"/>
      <c r="IK697" s="29"/>
      <c r="IL697" s="29"/>
      <c r="IM697" s="29"/>
      <c r="IN697" s="29"/>
      <c r="IO697" s="29"/>
      <c r="IP697" s="29"/>
      <c r="IQ697" s="29"/>
      <c r="IR697" s="29"/>
      <c r="IS697" s="29"/>
      <c r="IT697" s="29"/>
      <c r="IU697" s="29"/>
      <c r="IV697" s="29"/>
      <c r="IW697" s="29"/>
      <c r="IX697" s="29"/>
      <c r="IY697" s="29"/>
      <c r="IZ697" s="29"/>
      <c r="JA697" s="29"/>
      <c r="JB697" s="29"/>
      <c r="JC697" s="29"/>
      <c r="JD697" s="29"/>
      <c r="JE697" s="29"/>
      <c r="JF697" s="29"/>
      <c r="JG697" s="29"/>
      <c r="JH697" s="29"/>
      <c r="JI697" s="29"/>
      <c r="JJ697" s="29"/>
      <c r="JK697" s="29"/>
      <c r="JL697" s="29"/>
      <c r="JM697" s="29"/>
      <c r="JN697" s="29"/>
      <c r="JO697" s="29"/>
      <c r="JP697" s="29"/>
      <c r="JQ697" s="29"/>
      <c r="JR697" s="29"/>
      <c r="JS697" s="29"/>
      <c r="JT697" s="29"/>
      <c r="JU697" s="29"/>
      <c r="JV697" s="29"/>
      <c r="JW697" s="29"/>
      <c r="JX697" s="29"/>
      <c r="JY697" s="29"/>
      <c r="JZ697" s="29"/>
      <c r="KA697" s="29"/>
      <c r="KB697" s="29"/>
      <c r="KC697" s="29"/>
      <c r="KD697" s="29"/>
      <c r="KE697" s="29"/>
      <c r="KF697" s="29"/>
      <c r="KG697" s="29"/>
      <c r="KH697" s="29"/>
      <c r="KI697" s="29"/>
      <c r="KJ697" s="29"/>
      <c r="KK697" s="29"/>
      <c r="KL697" s="29"/>
      <c r="KM697" s="29"/>
      <c r="KN697" s="29"/>
      <c r="KO697" s="29"/>
      <c r="KP697" s="29"/>
      <c r="KQ697" s="29"/>
      <c r="KR697" s="29"/>
      <c r="KS697" s="29"/>
      <c r="KT697" s="29"/>
      <c r="KU697" s="29"/>
      <c r="KV697" s="29"/>
      <c r="KW697" s="29"/>
      <c r="KX697" s="29"/>
      <c r="KY697" s="29"/>
      <c r="KZ697" s="29"/>
      <c r="LA697" s="29"/>
      <c r="LB697" s="29"/>
      <c r="LC697" s="29"/>
      <c r="LD697" s="29"/>
      <c r="LE697" s="29"/>
      <c r="LF697" s="29"/>
      <c r="LG697" s="29"/>
      <c r="LH697" s="29"/>
      <c r="LI697" s="29"/>
      <c r="LJ697" s="29"/>
      <c r="LK697" s="29"/>
      <c r="LL697" s="29"/>
      <c r="LM697" s="29"/>
      <c r="LN697" s="29"/>
      <c r="LO697" s="29"/>
      <c r="LP697" s="29"/>
      <c r="LQ697" s="29"/>
      <c r="LR697" s="29"/>
      <c r="LS697" s="29"/>
      <c r="LT697" s="29"/>
      <c r="LU697" s="29"/>
      <c r="LV697" s="29"/>
      <c r="LW697" s="29"/>
      <c r="LX697" s="29"/>
      <c r="LY697" s="29"/>
      <c r="LZ697" s="29"/>
      <c r="MA697" s="29"/>
      <c r="MB697" s="29"/>
      <c r="MC697" s="29"/>
      <c r="MD697" s="29"/>
      <c r="ME697" s="29"/>
      <c r="MF697" s="29"/>
      <c r="MG697" s="29"/>
      <c r="MH697" s="29"/>
      <c r="MI697" s="29"/>
      <c r="MJ697" s="29"/>
      <c r="MK697" s="29"/>
      <c r="ML697" s="29"/>
      <c r="MM697" s="29"/>
      <c r="MN697" s="29"/>
      <c r="MO697" s="29"/>
      <c r="MP697" s="29"/>
      <c r="MQ697" s="29"/>
      <c r="MR697" s="29"/>
      <c r="MS697" s="29"/>
      <c r="MT697" s="29"/>
      <c r="MU697" s="29"/>
      <c r="MV697" s="29"/>
      <c r="MW697" s="29"/>
      <c r="MX697" s="29"/>
      <c r="MY697" s="29"/>
      <c r="MZ697" s="29"/>
      <c r="NA697" s="29"/>
      <c r="NB697" s="29"/>
      <c r="NC697" s="29"/>
      <c r="ND697" s="29"/>
      <c r="NE697" s="29"/>
    </row>
    <row r="698" spans="1:369" ht="16.5" customHeight="1">
      <c r="A698" s="104" t="s">
        <v>3230</v>
      </c>
      <c r="B698" s="104"/>
      <c r="C698" s="201"/>
      <c r="D698" s="104"/>
      <c r="E698" s="42" t="s">
        <v>6545</v>
      </c>
      <c r="F698" s="42" t="s">
        <v>2347</v>
      </c>
      <c r="G698" s="42" t="s">
        <v>6546</v>
      </c>
      <c r="H698" s="42">
        <v>2023</v>
      </c>
      <c r="I698" s="42">
        <v>1</v>
      </c>
      <c r="J698" s="42">
        <v>0</v>
      </c>
      <c r="K698" s="42">
        <v>0</v>
      </c>
      <c r="L698" s="106" t="s">
        <v>6522</v>
      </c>
      <c r="M698" s="36"/>
      <c r="N698" s="106" t="s">
        <v>59</v>
      </c>
      <c r="O698" s="107">
        <v>80</v>
      </c>
      <c r="P698" s="17">
        <v>0</v>
      </c>
      <c r="Q698" s="17" t="s">
        <v>414</v>
      </c>
      <c r="R698" s="18" t="s">
        <v>33</v>
      </c>
      <c r="S698" s="19">
        <v>60</v>
      </c>
      <c r="T698" s="19">
        <v>110</v>
      </c>
      <c r="U698" s="19">
        <v>0</v>
      </c>
      <c r="V698" s="19">
        <v>0</v>
      </c>
      <c r="W698" s="20">
        <v>6.5000000000000002E-2</v>
      </c>
      <c r="X698" s="21">
        <v>5.2</v>
      </c>
      <c r="Y698" s="22" t="s">
        <v>33</v>
      </c>
      <c r="Z698" s="23" t="s">
        <v>62</v>
      </c>
      <c r="AA698" s="24" t="s">
        <v>67</v>
      </c>
      <c r="AB698" s="14" t="s">
        <v>67</v>
      </c>
      <c r="AC698" s="14" t="s">
        <v>67</v>
      </c>
      <c r="AD698" s="25"/>
      <c r="AE698" s="26"/>
      <c r="AF698" s="27"/>
      <c r="AG698" s="28"/>
      <c r="AH698" s="28"/>
      <c r="AI698" s="28"/>
      <c r="AJ698" s="28"/>
      <c r="AK698" s="28"/>
      <c r="AL698" s="28"/>
      <c r="AM698" s="28"/>
      <c r="AN698" s="28"/>
      <c r="AO698" s="28"/>
      <c r="AP698" s="29"/>
      <c r="AQ698" s="29"/>
      <c r="AR698" s="29"/>
      <c r="AS698" s="29"/>
      <c r="AT698" s="29"/>
      <c r="AU698" s="29"/>
      <c r="AV698" s="29"/>
      <c r="AW698" s="29"/>
      <c r="AX698" s="29"/>
      <c r="AY698" s="29"/>
      <c r="AZ698" s="29"/>
      <c r="BA698" s="29"/>
      <c r="BB698" s="29"/>
      <c r="BC698" s="29"/>
      <c r="BD698" s="29"/>
      <c r="BE698" s="29"/>
      <c r="BF698" s="29"/>
      <c r="BG698" s="29"/>
      <c r="BH698" s="29"/>
      <c r="BI698" s="29"/>
      <c r="BJ698" s="29"/>
      <c r="BK698" s="29"/>
      <c r="BL698" s="29"/>
      <c r="BM698" s="29"/>
      <c r="BN698" s="29"/>
      <c r="BO698" s="29"/>
      <c r="BP698" s="29"/>
      <c r="BQ698" s="29"/>
      <c r="BR698" s="29"/>
      <c r="BS698" s="29"/>
      <c r="BT698" s="29"/>
      <c r="BU698" s="29"/>
      <c r="BV698" s="29"/>
      <c r="BW698" s="29"/>
      <c r="BX698" s="29"/>
      <c r="BY698" s="29"/>
      <c r="BZ698" s="29"/>
      <c r="CA698" s="29"/>
      <c r="CB698" s="29"/>
      <c r="CC698" s="29"/>
      <c r="CD698" s="29"/>
      <c r="CE698" s="29"/>
      <c r="CF698" s="29"/>
      <c r="CG698" s="29"/>
      <c r="CH698" s="29"/>
      <c r="CI698" s="29"/>
      <c r="CJ698" s="29"/>
      <c r="CK698" s="29"/>
      <c r="CL698" s="29"/>
      <c r="CM698" s="29"/>
      <c r="CN698" s="29"/>
      <c r="CO698" s="29"/>
      <c r="CP698" s="29"/>
      <c r="CQ698" s="29"/>
      <c r="CR698" s="29"/>
      <c r="CS698" s="29"/>
      <c r="CT698" s="29"/>
      <c r="CU698" s="29"/>
      <c r="CV698" s="29"/>
      <c r="CW698" s="29"/>
      <c r="CX698" s="29"/>
      <c r="CY698" s="29"/>
      <c r="CZ698" s="29"/>
      <c r="DA698" s="29"/>
      <c r="DB698" s="29"/>
      <c r="DC698" s="29"/>
      <c r="DD698" s="29"/>
      <c r="DE698" s="29"/>
      <c r="DF698" s="29"/>
      <c r="DG698" s="29"/>
      <c r="DH698" s="29"/>
      <c r="DI698" s="29"/>
      <c r="DJ698" s="29"/>
      <c r="DK698" s="29"/>
      <c r="DL698" s="29"/>
      <c r="DM698" s="29"/>
      <c r="DN698" s="29"/>
      <c r="DO698" s="29"/>
      <c r="DP698" s="29"/>
      <c r="DQ698" s="29"/>
      <c r="DR698" s="29"/>
      <c r="DS698" s="29"/>
      <c r="DT698" s="29"/>
      <c r="DU698" s="29"/>
      <c r="DV698" s="29"/>
      <c r="DW698" s="29"/>
      <c r="DX698" s="29"/>
      <c r="DY698" s="29"/>
      <c r="DZ698" s="29"/>
      <c r="EA698" s="29"/>
      <c r="EB698" s="29"/>
      <c r="EC698" s="29"/>
      <c r="ED698" s="29"/>
      <c r="EE698" s="29"/>
      <c r="EF698" s="29"/>
      <c r="EG698" s="29"/>
      <c r="EH698" s="29"/>
      <c r="EI698" s="29"/>
      <c r="EJ698" s="29"/>
      <c r="EK698" s="29"/>
      <c r="EL698" s="29"/>
      <c r="EM698" s="29"/>
      <c r="EN698" s="29"/>
      <c r="EO698" s="29"/>
      <c r="EP698" s="29"/>
      <c r="EQ698" s="29"/>
      <c r="ER698" s="29"/>
      <c r="ES698" s="29"/>
      <c r="ET698" s="29"/>
      <c r="EU698" s="29"/>
      <c r="EV698" s="29"/>
      <c r="EW698" s="29"/>
      <c r="EX698" s="29"/>
      <c r="EY698" s="29"/>
      <c r="EZ698" s="29"/>
      <c r="FA698" s="29"/>
      <c r="FB698" s="29"/>
      <c r="FC698" s="29"/>
      <c r="FD698" s="29"/>
      <c r="FE698" s="29"/>
      <c r="FF698" s="29"/>
      <c r="FG698" s="29"/>
      <c r="FH698" s="29"/>
      <c r="FI698" s="29"/>
      <c r="FJ698" s="29"/>
      <c r="FK698" s="29"/>
      <c r="FL698" s="29"/>
      <c r="FM698" s="29"/>
      <c r="FN698" s="29"/>
      <c r="FO698" s="29"/>
      <c r="FP698" s="29"/>
      <c r="FQ698" s="29"/>
      <c r="FR698" s="29"/>
      <c r="FS698" s="29"/>
      <c r="FT698" s="29"/>
      <c r="FU698" s="29"/>
      <c r="FV698" s="29"/>
      <c r="FW698" s="29"/>
      <c r="FX698" s="29"/>
      <c r="FY698" s="29"/>
      <c r="FZ698" s="29"/>
      <c r="GA698" s="29"/>
      <c r="GB698" s="29"/>
      <c r="GC698" s="29"/>
      <c r="GD698" s="29"/>
      <c r="GE698" s="29"/>
      <c r="GF698" s="29"/>
      <c r="GG698" s="29"/>
      <c r="GH698" s="29"/>
      <c r="GI698" s="29"/>
      <c r="GJ698" s="29"/>
      <c r="GK698" s="29"/>
      <c r="GL698" s="29"/>
      <c r="GM698" s="29"/>
      <c r="GN698" s="29"/>
      <c r="GO698" s="29"/>
      <c r="GP698" s="29"/>
      <c r="GQ698" s="29"/>
      <c r="GR698" s="29"/>
      <c r="GS698" s="29"/>
      <c r="GT698" s="29"/>
      <c r="GU698" s="29"/>
      <c r="GV698" s="29"/>
      <c r="GW698" s="29"/>
      <c r="GX698" s="29"/>
      <c r="GY698" s="29"/>
      <c r="GZ698" s="29"/>
      <c r="HA698" s="29"/>
      <c r="HB698" s="29"/>
      <c r="HC698" s="29"/>
      <c r="HD698" s="29"/>
      <c r="HE698" s="29"/>
      <c r="HF698" s="29"/>
      <c r="HG698" s="29"/>
      <c r="HH698" s="29"/>
      <c r="HI698" s="29"/>
      <c r="HJ698" s="29"/>
      <c r="HK698" s="29"/>
      <c r="HL698" s="29"/>
      <c r="HM698" s="29"/>
      <c r="HN698" s="29"/>
      <c r="HO698" s="29"/>
      <c r="HP698" s="29"/>
      <c r="HQ698" s="29"/>
      <c r="HR698" s="29"/>
      <c r="HS698" s="29"/>
      <c r="HT698" s="29"/>
      <c r="HU698" s="29"/>
      <c r="HV698" s="29"/>
      <c r="HW698" s="29"/>
      <c r="HX698" s="29"/>
      <c r="HY698" s="29"/>
      <c r="HZ698" s="29"/>
      <c r="IA698" s="29"/>
      <c r="IB698" s="29"/>
      <c r="IC698" s="29"/>
      <c r="ID698" s="29"/>
      <c r="IE698" s="29"/>
      <c r="IF698" s="29"/>
      <c r="IG698" s="29"/>
      <c r="IH698" s="29"/>
      <c r="II698" s="29"/>
      <c r="IJ698" s="29"/>
      <c r="IK698" s="29"/>
      <c r="IL698" s="29"/>
      <c r="IM698" s="29"/>
      <c r="IN698" s="29"/>
      <c r="IO698" s="29"/>
      <c r="IP698" s="29"/>
      <c r="IQ698" s="29"/>
      <c r="IR698" s="29"/>
      <c r="IS698" s="29"/>
      <c r="IT698" s="29"/>
      <c r="IU698" s="29"/>
      <c r="IV698" s="29"/>
      <c r="IW698" s="29"/>
      <c r="IX698" s="29"/>
      <c r="IY698" s="29"/>
      <c r="IZ698" s="29"/>
      <c r="JA698" s="29"/>
      <c r="JB698" s="29"/>
      <c r="JC698" s="29"/>
      <c r="JD698" s="29"/>
      <c r="JE698" s="29"/>
      <c r="JF698" s="29"/>
      <c r="JG698" s="29"/>
      <c r="JH698" s="29"/>
      <c r="JI698" s="29"/>
      <c r="JJ698" s="29"/>
      <c r="JK698" s="29"/>
      <c r="JL698" s="29"/>
      <c r="JM698" s="29"/>
      <c r="JN698" s="29"/>
      <c r="JO698" s="29"/>
      <c r="JP698" s="29"/>
      <c r="JQ698" s="29"/>
      <c r="JR698" s="29"/>
      <c r="JS698" s="29"/>
      <c r="JT698" s="29"/>
      <c r="JU698" s="29"/>
      <c r="JV698" s="29"/>
      <c r="JW698" s="29"/>
      <c r="JX698" s="29"/>
      <c r="JY698" s="29"/>
      <c r="JZ698" s="29"/>
      <c r="KA698" s="29"/>
      <c r="KB698" s="29"/>
      <c r="KC698" s="29"/>
      <c r="KD698" s="29"/>
      <c r="KE698" s="29"/>
      <c r="KF698" s="29"/>
      <c r="KG698" s="29"/>
      <c r="KH698" s="29"/>
      <c r="KI698" s="29"/>
      <c r="KJ698" s="29"/>
      <c r="KK698" s="29"/>
      <c r="KL698" s="29"/>
      <c r="KM698" s="29"/>
      <c r="KN698" s="29"/>
      <c r="KO698" s="29"/>
      <c r="KP698" s="29"/>
      <c r="KQ698" s="29"/>
      <c r="KR698" s="29"/>
      <c r="KS698" s="29"/>
      <c r="KT698" s="29"/>
      <c r="KU698" s="29"/>
      <c r="KV698" s="29"/>
      <c r="KW698" s="29"/>
      <c r="KX698" s="29"/>
      <c r="KY698" s="29"/>
      <c r="KZ698" s="29"/>
      <c r="LA698" s="29"/>
      <c r="LB698" s="29"/>
      <c r="LC698" s="29"/>
      <c r="LD698" s="29"/>
      <c r="LE698" s="29"/>
      <c r="LF698" s="29"/>
      <c r="LG698" s="29"/>
      <c r="LH698" s="29"/>
      <c r="LI698" s="29"/>
      <c r="LJ698" s="29"/>
      <c r="LK698" s="29"/>
      <c r="LL698" s="29"/>
      <c r="LM698" s="29"/>
      <c r="LN698" s="29"/>
      <c r="LO698" s="29"/>
      <c r="LP698" s="29"/>
      <c r="LQ698" s="29"/>
      <c r="LR698" s="29"/>
      <c r="LS698" s="29"/>
      <c r="LT698" s="29"/>
      <c r="LU698" s="29"/>
      <c r="LV698" s="29"/>
      <c r="LW698" s="29"/>
      <c r="LX698" s="29"/>
      <c r="LY698" s="29"/>
      <c r="LZ698" s="29"/>
      <c r="MA698" s="29"/>
      <c r="MB698" s="29"/>
      <c r="MC698" s="29"/>
      <c r="MD698" s="29"/>
      <c r="ME698" s="29"/>
      <c r="MF698" s="29"/>
      <c r="MG698" s="29"/>
      <c r="MH698" s="29"/>
      <c r="MI698" s="29"/>
      <c r="MJ698" s="29"/>
      <c r="MK698" s="29"/>
      <c r="ML698" s="29"/>
      <c r="MM698" s="29"/>
      <c r="MN698" s="29"/>
      <c r="MO698" s="29"/>
      <c r="MP698" s="29"/>
      <c r="MQ698" s="29"/>
      <c r="MR698" s="29"/>
      <c r="MS698" s="29"/>
      <c r="MT698" s="29"/>
      <c r="MU698" s="29"/>
      <c r="MV698" s="29"/>
      <c r="MW698" s="29"/>
      <c r="MX698" s="29"/>
      <c r="MY698" s="29"/>
      <c r="MZ698" s="29"/>
      <c r="NA698" s="29"/>
      <c r="NB698" s="29"/>
      <c r="NC698" s="29"/>
      <c r="ND698" s="29"/>
      <c r="NE698" s="29"/>
    </row>
    <row r="699" spans="1:369" ht="16.5" customHeight="1">
      <c r="A699" s="104" t="s">
        <v>3230</v>
      </c>
      <c r="B699" s="104"/>
      <c r="C699" s="201"/>
      <c r="D699" s="104"/>
      <c r="E699" s="42" t="s">
        <v>3238</v>
      </c>
      <c r="F699" s="42" t="s">
        <v>92</v>
      </c>
      <c r="G699" s="42" t="s">
        <v>3239</v>
      </c>
      <c r="H699" s="15">
        <v>2011</v>
      </c>
      <c r="I699" s="15">
        <v>1</v>
      </c>
      <c r="J699" s="15" t="s">
        <v>414</v>
      </c>
      <c r="K699" s="15" t="s">
        <v>414</v>
      </c>
      <c r="L699" s="44" t="s">
        <v>3234</v>
      </c>
      <c r="M699" s="16"/>
      <c r="N699" s="16" t="s">
        <v>43</v>
      </c>
      <c r="O699" s="17">
        <v>20</v>
      </c>
      <c r="P699" s="17" t="s">
        <v>414</v>
      </c>
      <c r="Q699" s="17" t="s">
        <v>414</v>
      </c>
      <c r="R699" s="18" t="s">
        <v>33</v>
      </c>
      <c r="S699" s="19">
        <v>50</v>
      </c>
      <c r="T699" s="19">
        <v>110</v>
      </c>
      <c r="U699" s="19">
        <v>2.3727272727272726</v>
      </c>
      <c r="V699" s="19">
        <v>0</v>
      </c>
      <c r="W699" s="20">
        <v>0.26100000000000001</v>
      </c>
      <c r="X699" s="21">
        <v>5.2200000000000006</v>
      </c>
      <c r="Y699" s="22" t="s">
        <v>33</v>
      </c>
      <c r="Z699" s="23" t="s">
        <v>62</v>
      </c>
      <c r="AA699" s="24" t="s">
        <v>67</v>
      </c>
      <c r="AB699" s="14" t="s">
        <v>67</v>
      </c>
      <c r="AC699" s="14" t="s">
        <v>67</v>
      </c>
      <c r="AD699" s="25"/>
      <c r="AE699" s="26"/>
      <c r="AF699" s="27"/>
      <c r="AG699" s="109"/>
      <c r="AH699" s="109"/>
      <c r="AI699" s="109"/>
      <c r="AJ699" s="109"/>
      <c r="AK699" s="109"/>
      <c r="AL699" s="109"/>
      <c r="AM699" s="109"/>
      <c r="AN699" s="109"/>
      <c r="AO699" s="109"/>
      <c r="AP699" s="29"/>
      <c r="AQ699" s="29"/>
      <c r="AR699" s="29"/>
      <c r="AS699" s="29"/>
      <c r="AT699" s="29"/>
      <c r="AU699" s="29"/>
      <c r="AV699" s="29"/>
      <c r="AW699" s="29"/>
      <c r="AX699" s="29"/>
      <c r="AY699" s="29"/>
      <c r="AZ699" s="29"/>
      <c r="BA699" s="29"/>
      <c r="BB699" s="29"/>
      <c r="BC699" s="29"/>
      <c r="BD699" s="29"/>
      <c r="BE699" s="29"/>
      <c r="BF699" s="29"/>
      <c r="BG699" s="29"/>
      <c r="BH699" s="29"/>
      <c r="BI699" s="29"/>
      <c r="BJ699" s="29"/>
      <c r="BK699" s="29"/>
      <c r="BL699" s="29"/>
      <c r="BM699" s="29"/>
      <c r="BN699" s="29"/>
      <c r="BO699" s="29"/>
      <c r="BP699" s="29"/>
      <c r="BQ699" s="29"/>
      <c r="BR699" s="29"/>
      <c r="BS699" s="29"/>
      <c r="BT699" s="29"/>
      <c r="BU699" s="29"/>
      <c r="BV699" s="29"/>
      <c r="BW699" s="29"/>
      <c r="BX699" s="29"/>
      <c r="BY699" s="29"/>
      <c r="BZ699" s="29"/>
      <c r="CA699" s="29"/>
      <c r="CB699" s="29"/>
      <c r="CC699" s="29"/>
      <c r="CD699" s="29"/>
      <c r="CE699" s="29"/>
      <c r="CF699" s="29"/>
      <c r="CG699" s="29"/>
      <c r="CH699" s="29"/>
      <c r="CI699" s="29"/>
      <c r="CJ699" s="29"/>
      <c r="CK699" s="29"/>
      <c r="CL699" s="29"/>
      <c r="CM699" s="29"/>
      <c r="CN699" s="29"/>
      <c r="CO699" s="29"/>
      <c r="CP699" s="29"/>
      <c r="CQ699" s="29"/>
      <c r="CR699" s="29"/>
      <c r="CS699" s="29"/>
      <c r="CT699" s="29"/>
      <c r="CU699" s="29"/>
      <c r="CV699" s="29"/>
      <c r="CW699" s="29"/>
      <c r="CX699" s="29"/>
      <c r="CY699" s="29"/>
      <c r="CZ699" s="29"/>
      <c r="DA699" s="29"/>
      <c r="DB699" s="29"/>
      <c r="DC699" s="29"/>
      <c r="DD699" s="29"/>
      <c r="DE699" s="29"/>
      <c r="DF699" s="29"/>
      <c r="DG699" s="29"/>
      <c r="DH699" s="29"/>
      <c r="DI699" s="29"/>
      <c r="DJ699" s="29"/>
      <c r="DK699" s="29"/>
      <c r="DL699" s="29"/>
      <c r="DM699" s="29"/>
      <c r="DN699" s="29"/>
      <c r="DO699" s="29"/>
      <c r="DP699" s="29"/>
      <c r="DQ699" s="29"/>
      <c r="DR699" s="29"/>
      <c r="DS699" s="29"/>
      <c r="DT699" s="29"/>
      <c r="DU699" s="29"/>
      <c r="DV699" s="29"/>
      <c r="DW699" s="29"/>
      <c r="DX699" s="29"/>
      <c r="DY699" s="29"/>
      <c r="DZ699" s="29"/>
      <c r="EA699" s="29"/>
      <c r="EB699" s="29"/>
      <c r="EC699" s="29"/>
      <c r="ED699" s="29"/>
      <c r="EE699" s="29"/>
      <c r="EF699" s="29"/>
      <c r="EG699" s="29"/>
      <c r="EH699" s="29"/>
      <c r="EI699" s="29"/>
      <c r="EJ699" s="29"/>
      <c r="EK699" s="29"/>
      <c r="EL699" s="29"/>
      <c r="EM699" s="29"/>
      <c r="EN699" s="29"/>
      <c r="EO699" s="29"/>
      <c r="EP699" s="29"/>
      <c r="EQ699" s="29"/>
      <c r="ER699" s="29"/>
      <c r="ES699" s="29"/>
      <c r="ET699" s="29"/>
      <c r="EU699" s="29"/>
      <c r="EV699" s="29"/>
      <c r="EW699" s="29"/>
      <c r="EX699" s="29"/>
      <c r="EY699" s="29"/>
      <c r="EZ699" s="29"/>
      <c r="FA699" s="29"/>
      <c r="FB699" s="29"/>
      <c r="FC699" s="29"/>
      <c r="FD699" s="29"/>
      <c r="FE699" s="29"/>
      <c r="FF699" s="29"/>
      <c r="FG699" s="29"/>
      <c r="FH699" s="29"/>
      <c r="FI699" s="29"/>
      <c r="FJ699" s="29"/>
      <c r="FK699" s="29"/>
      <c r="FL699" s="29"/>
      <c r="FM699" s="29"/>
      <c r="FN699" s="29"/>
      <c r="FO699" s="29"/>
      <c r="FP699" s="29"/>
      <c r="FQ699" s="29"/>
      <c r="FR699" s="29"/>
      <c r="FS699" s="29"/>
      <c r="FT699" s="29"/>
      <c r="FU699" s="29"/>
      <c r="FV699" s="29"/>
      <c r="FW699" s="29"/>
      <c r="FX699" s="29"/>
      <c r="FY699" s="29"/>
      <c r="FZ699" s="29"/>
      <c r="GA699" s="29"/>
      <c r="GB699" s="29"/>
      <c r="GC699" s="29"/>
      <c r="GD699" s="29"/>
      <c r="GE699" s="29"/>
      <c r="GF699" s="29"/>
      <c r="GG699" s="29"/>
      <c r="GH699" s="29"/>
      <c r="GI699" s="29"/>
      <c r="GJ699" s="29"/>
      <c r="GK699" s="29"/>
      <c r="GL699" s="29"/>
      <c r="GM699" s="29"/>
      <c r="GN699" s="29"/>
      <c r="GO699" s="29"/>
      <c r="GP699" s="29"/>
      <c r="GQ699" s="29"/>
      <c r="GR699" s="29"/>
      <c r="GS699" s="29"/>
      <c r="GT699" s="29"/>
      <c r="GU699" s="29"/>
      <c r="GV699" s="29"/>
      <c r="GW699" s="29"/>
      <c r="GX699" s="29"/>
      <c r="GY699" s="29"/>
      <c r="GZ699" s="29"/>
      <c r="HA699" s="29"/>
      <c r="HB699" s="29"/>
      <c r="HC699" s="29"/>
      <c r="HD699" s="29"/>
      <c r="HE699" s="29"/>
      <c r="HF699" s="29"/>
      <c r="HG699" s="29"/>
      <c r="HH699" s="29"/>
      <c r="HI699" s="29"/>
      <c r="HJ699" s="29"/>
      <c r="HK699" s="29"/>
      <c r="HL699" s="29"/>
      <c r="HM699" s="29"/>
      <c r="HN699" s="29"/>
      <c r="HO699" s="29"/>
      <c r="HP699" s="29"/>
      <c r="HQ699" s="29"/>
      <c r="HR699" s="29"/>
      <c r="HS699" s="29"/>
      <c r="HT699" s="29"/>
      <c r="HU699" s="29"/>
      <c r="HV699" s="29"/>
      <c r="HW699" s="29"/>
      <c r="HX699" s="29"/>
      <c r="HY699" s="29"/>
      <c r="HZ699" s="29"/>
      <c r="IA699" s="29"/>
      <c r="IB699" s="29"/>
      <c r="IC699" s="29"/>
      <c r="ID699" s="29"/>
      <c r="IE699" s="29"/>
      <c r="IF699" s="29"/>
      <c r="IG699" s="29"/>
      <c r="IH699" s="29"/>
      <c r="II699" s="29"/>
      <c r="IJ699" s="29"/>
      <c r="IK699" s="29"/>
      <c r="IL699" s="29"/>
      <c r="IM699" s="29"/>
      <c r="IN699" s="29"/>
      <c r="IO699" s="29"/>
      <c r="IP699" s="29"/>
      <c r="IQ699" s="29"/>
      <c r="IR699" s="29"/>
      <c r="IS699" s="29"/>
      <c r="IT699" s="29"/>
      <c r="IU699" s="29"/>
      <c r="IV699" s="29"/>
      <c r="IW699" s="29"/>
      <c r="IX699" s="29"/>
      <c r="IY699" s="29"/>
      <c r="IZ699" s="29"/>
      <c r="JA699" s="29"/>
      <c r="JB699" s="29"/>
      <c r="JC699" s="29"/>
      <c r="JD699" s="29"/>
      <c r="JE699" s="29"/>
      <c r="JF699" s="29"/>
      <c r="JG699" s="29"/>
      <c r="JH699" s="29"/>
      <c r="JI699" s="29"/>
      <c r="JJ699" s="29"/>
      <c r="JK699" s="29"/>
      <c r="JL699" s="29"/>
      <c r="JM699" s="29"/>
      <c r="JN699" s="29"/>
      <c r="JO699" s="29"/>
      <c r="JP699" s="29"/>
      <c r="JQ699" s="29"/>
      <c r="JR699" s="29"/>
      <c r="JS699" s="29"/>
      <c r="JT699" s="29"/>
      <c r="JU699" s="29"/>
      <c r="JV699" s="29"/>
      <c r="JW699" s="29"/>
      <c r="JX699" s="29"/>
      <c r="JY699" s="29"/>
      <c r="JZ699" s="29"/>
      <c r="KA699" s="29"/>
      <c r="KB699" s="29"/>
      <c r="KC699" s="29"/>
      <c r="KD699" s="29"/>
      <c r="KE699" s="29"/>
      <c r="KF699" s="29"/>
      <c r="KG699" s="29"/>
      <c r="KH699" s="29"/>
      <c r="KI699" s="29"/>
      <c r="KJ699" s="29"/>
      <c r="KK699" s="29"/>
      <c r="KL699" s="29"/>
      <c r="KM699" s="29"/>
      <c r="KN699" s="29"/>
      <c r="KO699" s="29"/>
      <c r="KP699" s="29"/>
      <c r="KQ699" s="29"/>
      <c r="KR699" s="29"/>
      <c r="KS699" s="29"/>
      <c r="KT699" s="29"/>
      <c r="KU699" s="29"/>
      <c r="KV699" s="29"/>
      <c r="KW699" s="29"/>
      <c r="KX699" s="29"/>
      <c r="KY699" s="29"/>
      <c r="KZ699" s="29"/>
      <c r="LA699" s="29"/>
      <c r="LB699" s="29"/>
      <c r="LC699" s="29"/>
      <c r="LD699" s="29"/>
      <c r="LE699" s="29"/>
      <c r="LF699" s="29"/>
      <c r="LG699" s="29"/>
      <c r="LH699" s="29"/>
      <c r="LI699" s="29"/>
      <c r="LJ699" s="29"/>
      <c r="LK699" s="29"/>
      <c r="LL699" s="29"/>
      <c r="LM699" s="29"/>
      <c r="LN699" s="29"/>
      <c r="LO699" s="29"/>
      <c r="LP699" s="29"/>
      <c r="LQ699" s="29"/>
      <c r="LR699" s="29"/>
      <c r="LS699" s="29"/>
      <c r="LT699" s="29"/>
      <c r="LU699" s="29"/>
      <c r="LV699" s="29"/>
      <c r="LW699" s="29"/>
      <c r="LX699" s="29"/>
      <c r="LY699" s="29"/>
      <c r="LZ699" s="29"/>
      <c r="MA699" s="29"/>
      <c r="MB699" s="29"/>
      <c r="MC699" s="29"/>
      <c r="MD699" s="29"/>
      <c r="ME699" s="29"/>
      <c r="MF699" s="29"/>
      <c r="MG699" s="29"/>
      <c r="MH699" s="29"/>
      <c r="MI699" s="29"/>
      <c r="MJ699" s="29"/>
      <c r="MK699" s="29"/>
      <c r="ML699" s="29"/>
      <c r="MM699" s="29"/>
      <c r="MN699" s="29"/>
      <c r="MO699" s="29"/>
      <c r="MP699" s="29"/>
      <c r="MQ699" s="29"/>
      <c r="MR699" s="29"/>
      <c r="MS699" s="29"/>
      <c r="MT699" s="29"/>
      <c r="MU699" s="29"/>
      <c r="MV699" s="29"/>
      <c r="MW699" s="29"/>
      <c r="MX699" s="29"/>
      <c r="MY699" s="29"/>
      <c r="MZ699" s="29"/>
      <c r="NA699" s="29"/>
      <c r="NB699" s="29"/>
      <c r="NC699" s="29"/>
      <c r="ND699" s="29"/>
      <c r="NE699" s="29"/>
    </row>
    <row r="700" spans="1:369" ht="16.5" customHeight="1">
      <c r="A700" s="104" t="s">
        <v>3230</v>
      </c>
      <c r="B700" s="104"/>
      <c r="C700" s="201"/>
      <c r="D700" s="104"/>
      <c r="E700" s="42" t="s">
        <v>183</v>
      </c>
      <c r="F700" s="42" t="s">
        <v>155</v>
      </c>
      <c r="G700" s="42" t="s">
        <v>3301</v>
      </c>
      <c r="H700" s="15">
        <v>2016</v>
      </c>
      <c r="I700" s="15">
        <v>1</v>
      </c>
      <c r="J700" s="15" t="s">
        <v>414</v>
      </c>
      <c r="K700" s="15" t="s">
        <v>414</v>
      </c>
      <c r="L700" s="44" t="s">
        <v>3280</v>
      </c>
      <c r="M700" s="16"/>
      <c r="N700" s="16" t="s">
        <v>43</v>
      </c>
      <c r="O700" s="17">
        <v>238</v>
      </c>
      <c r="P700" s="17" t="s">
        <v>414</v>
      </c>
      <c r="Q700" s="17" t="s">
        <v>414</v>
      </c>
      <c r="R700" s="18" t="s">
        <v>33</v>
      </c>
      <c r="S700" s="19">
        <v>60</v>
      </c>
      <c r="T700" s="19">
        <v>110</v>
      </c>
      <c r="U700" s="19">
        <v>0.27272727272727271</v>
      </c>
      <c r="V700" s="19">
        <v>0</v>
      </c>
      <c r="W700" s="20">
        <v>0.03</v>
      </c>
      <c r="X700" s="21">
        <v>7.14</v>
      </c>
      <c r="Y700" s="22" t="s">
        <v>33</v>
      </c>
      <c r="Z700" s="23" t="s">
        <v>62</v>
      </c>
      <c r="AA700" s="24" t="s">
        <v>67</v>
      </c>
      <c r="AB700" s="14" t="s">
        <v>67</v>
      </c>
      <c r="AC700" s="14" t="s">
        <v>67</v>
      </c>
      <c r="AD700" s="25"/>
      <c r="AE700" s="26"/>
      <c r="AF700" s="27"/>
      <c r="AG700" s="109"/>
      <c r="AH700" s="109"/>
      <c r="AI700" s="109"/>
      <c r="AJ700" s="109"/>
      <c r="AK700" s="109"/>
      <c r="AL700" s="109"/>
      <c r="AM700" s="109"/>
      <c r="AN700" s="109"/>
      <c r="AO700" s="109"/>
      <c r="AP700" s="29"/>
      <c r="AQ700" s="29"/>
      <c r="AR700" s="29"/>
      <c r="AS700" s="29"/>
      <c r="AT700" s="29"/>
      <c r="AU700" s="29"/>
      <c r="AV700" s="29"/>
      <c r="AW700" s="29"/>
      <c r="AX700" s="29"/>
      <c r="AY700" s="29"/>
      <c r="AZ700" s="29"/>
      <c r="BA700" s="29"/>
      <c r="BB700" s="29"/>
      <c r="BC700" s="29"/>
      <c r="BD700" s="29"/>
      <c r="BE700" s="29"/>
      <c r="BF700" s="29"/>
      <c r="BG700" s="29"/>
      <c r="BH700" s="29"/>
      <c r="BI700" s="29"/>
      <c r="BJ700" s="29"/>
      <c r="BK700" s="29"/>
      <c r="BL700" s="29"/>
      <c r="BM700" s="29"/>
      <c r="BN700" s="29"/>
      <c r="BO700" s="29"/>
      <c r="BP700" s="29"/>
      <c r="BQ700" s="29"/>
      <c r="BR700" s="29"/>
      <c r="BS700" s="29"/>
      <c r="BT700" s="29"/>
      <c r="BU700" s="29"/>
      <c r="BV700" s="29"/>
      <c r="BW700" s="29"/>
      <c r="BX700" s="29"/>
      <c r="BY700" s="29"/>
      <c r="BZ700" s="29"/>
      <c r="CA700" s="29"/>
      <c r="CB700" s="29"/>
      <c r="CC700" s="29"/>
      <c r="CD700" s="29"/>
      <c r="CE700" s="29"/>
      <c r="CF700" s="29"/>
      <c r="CG700" s="29"/>
      <c r="CH700" s="29"/>
      <c r="CI700" s="29"/>
      <c r="CJ700" s="29"/>
      <c r="CK700" s="29"/>
      <c r="CL700" s="29"/>
      <c r="CM700" s="29"/>
      <c r="CN700" s="29"/>
      <c r="CO700" s="29"/>
      <c r="CP700" s="29"/>
      <c r="CQ700" s="29"/>
      <c r="CR700" s="29"/>
      <c r="CS700" s="29"/>
      <c r="CT700" s="29"/>
      <c r="CU700" s="29"/>
      <c r="CV700" s="29"/>
      <c r="CW700" s="29"/>
      <c r="CX700" s="29"/>
      <c r="CY700" s="29"/>
      <c r="CZ700" s="29"/>
      <c r="DA700" s="29"/>
      <c r="DB700" s="29"/>
      <c r="DC700" s="29"/>
      <c r="DD700" s="29"/>
      <c r="DE700" s="29"/>
      <c r="DF700" s="29"/>
      <c r="DG700" s="29"/>
      <c r="DH700" s="29"/>
      <c r="DI700" s="29"/>
      <c r="DJ700" s="29"/>
      <c r="DK700" s="29"/>
      <c r="DL700" s="29"/>
      <c r="DM700" s="29"/>
      <c r="DN700" s="29"/>
      <c r="DO700" s="29"/>
      <c r="DP700" s="29"/>
      <c r="DQ700" s="29"/>
      <c r="DR700" s="29"/>
      <c r="DS700" s="29"/>
      <c r="DT700" s="29"/>
      <c r="DU700" s="29"/>
      <c r="DV700" s="29"/>
      <c r="DW700" s="29"/>
      <c r="DX700" s="29"/>
      <c r="DY700" s="29"/>
      <c r="DZ700" s="29"/>
      <c r="EA700" s="29"/>
      <c r="EB700" s="29"/>
      <c r="EC700" s="29"/>
      <c r="ED700" s="29"/>
      <c r="EE700" s="29"/>
      <c r="EF700" s="29"/>
      <c r="EG700" s="29"/>
      <c r="EH700" s="29"/>
      <c r="EI700" s="29"/>
      <c r="EJ700" s="29"/>
      <c r="EK700" s="29"/>
      <c r="EL700" s="29"/>
      <c r="EM700" s="29"/>
      <c r="EN700" s="29"/>
      <c r="EO700" s="29"/>
      <c r="EP700" s="29"/>
      <c r="EQ700" s="29"/>
      <c r="ER700" s="29"/>
      <c r="ES700" s="29"/>
      <c r="ET700" s="29"/>
      <c r="EU700" s="29"/>
      <c r="EV700" s="29"/>
      <c r="EW700" s="29"/>
      <c r="EX700" s="29"/>
      <c r="EY700" s="29"/>
      <c r="EZ700" s="29"/>
      <c r="FA700" s="29"/>
      <c r="FB700" s="29"/>
      <c r="FC700" s="29"/>
      <c r="FD700" s="29"/>
      <c r="FE700" s="29"/>
      <c r="FF700" s="29"/>
      <c r="FG700" s="29"/>
      <c r="FH700" s="29"/>
      <c r="FI700" s="29"/>
      <c r="FJ700" s="29"/>
      <c r="FK700" s="29"/>
      <c r="FL700" s="29"/>
      <c r="FM700" s="29"/>
      <c r="FN700" s="29"/>
      <c r="FO700" s="29"/>
      <c r="FP700" s="29"/>
      <c r="FQ700" s="29"/>
      <c r="FR700" s="29"/>
      <c r="FS700" s="29"/>
      <c r="FT700" s="29"/>
      <c r="FU700" s="29"/>
      <c r="FV700" s="29"/>
      <c r="FW700" s="29"/>
      <c r="FX700" s="29"/>
      <c r="FY700" s="29"/>
      <c r="FZ700" s="29"/>
      <c r="GA700" s="29"/>
      <c r="GB700" s="29"/>
      <c r="GC700" s="29"/>
      <c r="GD700" s="29"/>
      <c r="GE700" s="29"/>
      <c r="GF700" s="29"/>
      <c r="GG700" s="29"/>
      <c r="GH700" s="29"/>
      <c r="GI700" s="29"/>
      <c r="GJ700" s="29"/>
      <c r="GK700" s="29"/>
      <c r="GL700" s="29"/>
      <c r="GM700" s="29"/>
      <c r="GN700" s="29"/>
      <c r="GO700" s="29"/>
      <c r="GP700" s="29"/>
      <c r="GQ700" s="29"/>
      <c r="GR700" s="29"/>
      <c r="GS700" s="29"/>
      <c r="GT700" s="29"/>
      <c r="GU700" s="29"/>
      <c r="GV700" s="29"/>
      <c r="GW700" s="29"/>
      <c r="GX700" s="29"/>
      <c r="GY700" s="29"/>
      <c r="GZ700" s="29"/>
      <c r="HA700" s="29"/>
      <c r="HB700" s="29"/>
      <c r="HC700" s="29"/>
      <c r="HD700" s="29"/>
      <c r="HE700" s="29"/>
      <c r="HF700" s="29"/>
      <c r="HG700" s="29"/>
      <c r="HH700" s="29"/>
      <c r="HI700" s="29"/>
      <c r="HJ700" s="29"/>
      <c r="HK700" s="29"/>
      <c r="HL700" s="29"/>
      <c r="HM700" s="29"/>
      <c r="HN700" s="29"/>
      <c r="HO700" s="29"/>
      <c r="HP700" s="29"/>
      <c r="HQ700" s="29"/>
      <c r="HR700" s="29"/>
      <c r="HS700" s="29"/>
      <c r="HT700" s="29"/>
      <c r="HU700" s="29"/>
      <c r="HV700" s="29"/>
      <c r="HW700" s="29"/>
      <c r="HX700" s="29"/>
      <c r="HY700" s="29"/>
      <c r="HZ700" s="29"/>
      <c r="IA700" s="29"/>
      <c r="IB700" s="29"/>
      <c r="IC700" s="29"/>
      <c r="ID700" s="29"/>
      <c r="IE700" s="29"/>
      <c r="IF700" s="29"/>
      <c r="IG700" s="29"/>
      <c r="IH700" s="29"/>
      <c r="II700" s="29"/>
      <c r="IJ700" s="29"/>
      <c r="IK700" s="29"/>
      <c r="IL700" s="29"/>
      <c r="IM700" s="29"/>
      <c r="IN700" s="29"/>
      <c r="IO700" s="29"/>
      <c r="IP700" s="29"/>
      <c r="IQ700" s="29"/>
      <c r="IR700" s="29"/>
      <c r="IS700" s="29"/>
      <c r="IT700" s="29"/>
      <c r="IU700" s="29"/>
      <c r="IV700" s="29"/>
      <c r="IW700" s="29"/>
      <c r="IX700" s="29"/>
      <c r="IY700" s="29"/>
      <c r="IZ700" s="29"/>
      <c r="JA700" s="29"/>
      <c r="JB700" s="29"/>
      <c r="JC700" s="29"/>
      <c r="JD700" s="29"/>
      <c r="JE700" s="29"/>
      <c r="JF700" s="29"/>
      <c r="JG700" s="29"/>
      <c r="JH700" s="29"/>
      <c r="JI700" s="29"/>
      <c r="JJ700" s="29"/>
      <c r="JK700" s="29"/>
      <c r="JL700" s="29"/>
      <c r="JM700" s="29"/>
      <c r="JN700" s="29"/>
      <c r="JO700" s="29"/>
      <c r="JP700" s="29"/>
      <c r="JQ700" s="29"/>
      <c r="JR700" s="29"/>
      <c r="JS700" s="29"/>
      <c r="JT700" s="29"/>
      <c r="JU700" s="29"/>
      <c r="JV700" s="29"/>
      <c r="JW700" s="29"/>
      <c r="JX700" s="29"/>
      <c r="JY700" s="29"/>
      <c r="JZ700" s="29"/>
      <c r="KA700" s="29"/>
      <c r="KB700" s="29"/>
      <c r="KC700" s="29"/>
      <c r="KD700" s="29"/>
      <c r="KE700" s="29"/>
      <c r="KF700" s="29"/>
      <c r="KG700" s="29"/>
      <c r="KH700" s="29"/>
      <c r="KI700" s="29"/>
      <c r="KJ700" s="29"/>
      <c r="KK700" s="29"/>
      <c r="KL700" s="29"/>
      <c r="KM700" s="29"/>
      <c r="KN700" s="29"/>
      <c r="KO700" s="29"/>
      <c r="KP700" s="29"/>
      <c r="KQ700" s="29"/>
      <c r="KR700" s="29"/>
      <c r="KS700" s="29"/>
      <c r="KT700" s="29"/>
      <c r="KU700" s="29"/>
      <c r="KV700" s="29"/>
      <c r="KW700" s="29"/>
      <c r="KX700" s="29"/>
      <c r="KY700" s="29"/>
      <c r="KZ700" s="29"/>
      <c r="LA700" s="29"/>
      <c r="LB700" s="29"/>
      <c r="LC700" s="29"/>
      <c r="LD700" s="29"/>
      <c r="LE700" s="29"/>
      <c r="LF700" s="29"/>
      <c r="LG700" s="29"/>
      <c r="LH700" s="29"/>
      <c r="LI700" s="29"/>
      <c r="LJ700" s="29"/>
      <c r="LK700" s="29"/>
      <c r="LL700" s="29"/>
      <c r="LM700" s="29"/>
      <c r="LN700" s="29"/>
      <c r="LO700" s="29"/>
      <c r="LP700" s="29"/>
      <c r="LQ700" s="29"/>
      <c r="LR700" s="29"/>
      <c r="LS700" s="29"/>
      <c r="LT700" s="29"/>
      <c r="LU700" s="29"/>
      <c r="LV700" s="29"/>
      <c r="LW700" s="29"/>
      <c r="LX700" s="29"/>
      <c r="LY700" s="29"/>
      <c r="LZ700" s="29"/>
      <c r="MA700" s="29"/>
      <c r="MB700" s="29"/>
      <c r="MC700" s="29"/>
      <c r="MD700" s="29"/>
      <c r="ME700" s="29"/>
      <c r="MF700" s="29"/>
      <c r="MG700" s="29"/>
      <c r="MH700" s="29"/>
      <c r="MI700" s="29"/>
      <c r="MJ700" s="29"/>
      <c r="MK700" s="29"/>
      <c r="ML700" s="29"/>
      <c r="MM700" s="29"/>
      <c r="MN700" s="29"/>
      <c r="MO700" s="29"/>
      <c r="MP700" s="29"/>
      <c r="MQ700" s="29"/>
      <c r="MR700" s="29"/>
      <c r="MS700" s="29"/>
      <c r="MT700" s="29"/>
      <c r="MU700" s="29"/>
      <c r="MV700" s="29"/>
      <c r="MW700" s="29"/>
      <c r="MX700" s="29"/>
      <c r="MY700" s="29"/>
      <c r="MZ700" s="29"/>
      <c r="NA700" s="29"/>
      <c r="NB700" s="29"/>
      <c r="NC700" s="29"/>
      <c r="ND700" s="29"/>
      <c r="NE700" s="29"/>
    </row>
    <row r="701" spans="1:369" ht="16.5" customHeight="1">
      <c r="A701" s="104" t="s">
        <v>3230</v>
      </c>
      <c r="B701" s="104"/>
      <c r="C701" s="201"/>
      <c r="D701" s="104"/>
      <c r="E701" s="42" t="s">
        <v>3298</v>
      </c>
      <c r="F701" s="42" t="s">
        <v>3299</v>
      </c>
      <c r="G701" s="42" t="s">
        <v>3300</v>
      </c>
      <c r="H701" s="15">
        <v>2009</v>
      </c>
      <c r="I701" s="15">
        <v>1</v>
      </c>
      <c r="J701" s="15" t="s">
        <v>414</v>
      </c>
      <c r="K701" s="15" t="s">
        <v>414</v>
      </c>
      <c r="L701" s="44" t="s">
        <v>3280</v>
      </c>
      <c r="M701" s="16"/>
      <c r="N701" s="16" t="s">
        <v>43</v>
      </c>
      <c r="O701" s="17">
        <v>1000</v>
      </c>
      <c r="P701" s="17" t="s">
        <v>414</v>
      </c>
      <c r="Q701" s="17" t="s">
        <v>414</v>
      </c>
      <c r="R701" s="18" t="s">
        <v>33</v>
      </c>
      <c r="S701" s="19">
        <v>60</v>
      </c>
      <c r="T701" s="19">
        <v>110</v>
      </c>
      <c r="U701" s="19">
        <v>7.2727272727272724E-2</v>
      </c>
      <c r="V701" s="19">
        <v>0</v>
      </c>
      <c r="W701" s="20">
        <v>8.0000000000000002E-3</v>
      </c>
      <c r="X701" s="21">
        <v>8</v>
      </c>
      <c r="Y701" s="22" t="s">
        <v>33</v>
      </c>
      <c r="Z701" s="23" t="s">
        <v>62</v>
      </c>
      <c r="AA701" s="24" t="s">
        <v>67</v>
      </c>
      <c r="AB701" s="14" t="s">
        <v>67</v>
      </c>
      <c r="AC701" s="14" t="s">
        <v>67</v>
      </c>
      <c r="AD701" s="25"/>
      <c r="AE701" s="26"/>
      <c r="AF701" s="27"/>
      <c r="AG701" s="109"/>
      <c r="AH701" s="109"/>
      <c r="AI701" s="109"/>
      <c r="AJ701" s="109"/>
      <c r="AK701" s="109"/>
      <c r="AL701" s="109"/>
      <c r="AM701" s="109"/>
      <c r="AN701" s="109"/>
      <c r="AO701" s="109"/>
      <c r="AP701" s="29"/>
      <c r="AQ701" s="29"/>
      <c r="AR701" s="29"/>
      <c r="AS701" s="29"/>
      <c r="AT701" s="29"/>
      <c r="AU701" s="29"/>
      <c r="AV701" s="29"/>
      <c r="AW701" s="29"/>
      <c r="AX701" s="29"/>
      <c r="AY701" s="29"/>
      <c r="AZ701" s="29"/>
      <c r="BA701" s="29"/>
      <c r="BB701" s="29"/>
      <c r="BC701" s="29"/>
      <c r="BD701" s="29"/>
      <c r="BE701" s="29"/>
      <c r="BF701" s="29"/>
      <c r="BG701" s="29"/>
      <c r="BH701" s="29"/>
      <c r="BI701" s="29"/>
      <c r="BJ701" s="29"/>
      <c r="BK701" s="29"/>
      <c r="BL701" s="29"/>
      <c r="BM701" s="29"/>
      <c r="BN701" s="29"/>
      <c r="BO701" s="29"/>
      <c r="BP701" s="29"/>
      <c r="BQ701" s="29"/>
      <c r="BR701" s="29"/>
      <c r="BS701" s="29"/>
      <c r="BT701" s="29"/>
      <c r="BU701" s="29"/>
      <c r="BV701" s="29"/>
      <c r="BW701" s="29"/>
      <c r="BX701" s="29"/>
      <c r="BY701" s="29"/>
      <c r="BZ701" s="29"/>
      <c r="CA701" s="29"/>
      <c r="CB701" s="29"/>
      <c r="CC701" s="29"/>
      <c r="CD701" s="29"/>
      <c r="CE701" s="29"/>
      <c r="CF701" s="29"/>
      <c r="CG701" s="29"/>
      <c r="CH701" s="29"/>
      <c r="CI701" s="29"/>
      <c r="CJ701" s="29"/>
      <c r="CK701" s="29"/>
      <c r="CL701" s="29"/>
      <c r="CM701" s="29"/>
      <c r="CN701" s="29"/>
      <c r="CO701" s="29"/>
      <c r="CP701" s="29"/>
      <c r="CQ701" s="29"/>
      <c r="CR701" s="29"/>
      <c r="CS701" s="29"/>
      <c r="CT701" s="29"/>
      <c r="CU701" s="29"/>
      <c r="CV701" s="29"/>
      <c r="CW701" s="29"/>
      <c r="CX701" s="29"/>
      <c r="CY701" s="29"/>
      <c r="CZ701" s="29"/>
      <c r="DA701" s="29"/>
      <c r="DB701" s="29"/>
      <c r="DC701" s="29"/>
      <c r="DD701" s="29"/>
      <c r="DE701" s="29"/>
      <c r="DF701" s="29"/>
      <c r="DG701" s="29"/>
      <c r="DH701" s="29"/>
      <c r="DI701" s="29"/>
      <c r="DJ701" s="29"/>
      <c r="DK701" s="29"/>
      <c r="DL701" s="29"/>
      <c r="DM701" s="29"/>
      <c r="DN701" s="29"/>
      <c r="DO701" s="29"/>
      <c r="DP701" s="29"/>
      <c r="DQ701" s="29"/>
      <c r="DR701" s="29"/>
      <c r="DS701" s="29"/>
      <c r="DT701" s="29"/>
      <c r="DU701" s="29"/>
      <c r="DV701" s="29"/>
      <c r="DW701" s="29"/>
      <c r="DX701" s="29"/>
      <c r="DY701" s="29"/>
      <c r="DZ701" s="29"/>
      <c r="EA701" s="29"/>
      <c r="EB701" s="29"/>
      <c r="EC701" s="29"/>
      <c r="ED701" s="29"/>
      <c r="EE701" s="29"/>
      <c r="EF701" s="29"/>
      <c r="EG701" s="29"/>
      <c r="EH701" s="29"/>
      <c r="EI701" s="29"/>
      <c r="EJ701" s="29"/>
      <c r="EK701" s="29"/>
      <c r="EL701" s="29"/>
      <c r="EM701" s="29"/>
      <c r="EN701" s="29"/>
      <c r="EO701" s="29"/>
      <c r="EP701" s="29"/>
      <c r="EQ701" s="29"/>
      <c r="ER701" s="29"/>
      <c r="ES701" s="29"/>
      <c r="ET701" s="29"/>
      <c r="EU701" s="29"/>
      <c r="EV701" s="29"/>
      <c r="EW701" s="29"/>
      <c r="EX701" s="29"/>
      <c r="EY701" s="29"/>
      <c r="EZ701" s="29"/>
      <c r="FA701" s="29"/>
      <c r="FB701" s="29"/>
      <c r="FC701" s="29"/>
      <c r="FD701" s="29"/>
      <c r="FE701" s="29"/>
      <c r="FF701" s="29"/>
      <c r="FG701" s="29"/>
      <c r="FH701" s="29"/>
      <c r="FI701" s="29"/>
      <c r="FJ701" s="29"/>
      <c r="FK701" s="29"/>
      <c r="FL701" s="29"/>
      <c r="FM701" s="29"/>
      <c r="FN701" s="29"/>
      <c r="FO701" s="29"/>
      <c r="FP701" s="29"/>
      <c r="FQ701" s="29"/>
      <c r="FR701" s="29"/>
      <c r="FS701" s="29"/>
      <c r="FT701" s="29"/>
      <c r="FU701" s="29"/>
      <c r="FV701" s="29"/>
      <c r="FW701" s="29"/>
      <c r="FX701" s="29"/>
      <c r="FY701" s="29"/>
      <c r="FZ701" s="29"/>
      <c r="GA701" s="29"/>
      <c r="GB701" s="29"/>
      <c r="GC701" s="29"/>
      <c r="GD701" s="29"/>
      <c r="GE701" s="29"/>
      <c r="GF701" s="29"/>
      <c r="GG701" s="29"/>
      <c r="GH701" s="29"/>
      <c r="GI701" s="29"/>
      <c r="GJ701" s="29"/>
      <c r="GK701" s="29"/>
      <c r="GL701" s="29"/>
      <c r="GM701" s="29"/>
      <c r="GN701" s="29"/>
      <c r="GO701" s="29"/>
      <c r="GP701" s="29"/>
      <c r="GQ701" s="29"/>
      <c r="GR701" s="29"/>
      <c r="GS701" s="29"/>
      <c r="GT701" s="29"/>
      <c r="GU701" s="29"/>
      <c r="GV701" s="29"/>
      <c r="GW701" s="29"/>
      <c r="GX701" s="29"/>
      <c r="GY701" s="29"/>
      <c r="GZ701" s="29"/>
      <c r="HA701" s="29"/>
      <c r="HB701" s="29"/>
      <c r="HC701" s="29"/>
      <c r="HD701" s="29"/>
      <c r="HE701" s="29"/>
      <c r="HF701" s="29"/>
      <c r="HG701" s="29"/>
      <c r="HH701" s="29"/>
      <c r="HI701" s="29"/>
      <c r="HJ701" s="29"/>
      <c r="HK701" s="29"/>
      <c r="HL701" s="29"/>
      <c r="HM701" s="29"/>
      <c r="HN701" s="29"/>
      <c r="HO701" s="29"/>
      <c r="HP701" s="29"/>
      <c r="HQ701" s="29"/>
      <c r="HR701" s="29"/>
      <c r="HS701" s="29"/>
      <c r="HT701" s="29"/>
      <c r="HU701" s="29"/>
      <c r="HV701" s="29"/>
      <c r="HW701" s="29"/>
      <c r="HX701" s="29"/>
      <c r="HY701" s="29"/>
      <c r="HZ701" s="29"/>
      <c r="IA701" s="29"/>
      <c r="IB701" s="29"/>
      <c r="IC701" s="29"/>
      <c r="ID701" s="29"/>
      <c r="IE701" s="29"/>
      <c r="IF701" s="29"/>
      <c r="IG701" s="29"/>
      <c r="IH701" s="29"/>
      <c r="II701" s="29"/>
      <c r="IJ701" s="29"/>
      <c r="IK701" s="29"/>
      <c r="IL701" s="29"/>
      <c r="IM701" s="29"/>
      <c r="IN701" s="29"/>
      <c r="IO701" s="29"/>
      <c r="IP701" s="29"/>
      <c r="IQ701" s="29"/>
      <c r="IR701" s="29"/>
      <c r="IS701" s="29"/>
      <c r="IT701" s="29"/>
      <c r="IU701" s="29"/>
      <c r="IV701" s="29"/>
      <c r="IW701" s="29"/>
      <c r="IX701" s="29"/>
      <c r="IY701" s="29"/>
      <c r="IZ701" s="29"/>
      <c r="JA701" s="29"/>
      <c r="JB701" s="29"/>
      <c r="JC701" s="29"/>
      <c r="JD701" s="29"/>
      <c r="JE701" s="29"/>
      <c r="JF701" s="29"/>
      <c r="JG701" s="29"/>
      <c r="JH701" s="29"/>
      <c r="JI701" s="29"/>
      <c r="JJ701" s="29"/>
      <c r="JK701" s="29"/>
      <c r="JL701" s="29"/>
      <c r="JM701" s="29"/>
      <c r="JN701" s="29"/>
      <c r="JO701" s="29"/>
      <c r="JP701" s="29"/>
      <c r="JQ701" s="29"/>
      <c r="JR701" s="29"/>
      <c r="JS701" s="29"/>
      <c r="JT701" s="29"/>
      <c r="JU701" s="29"/>
      <c r="JV701" s="29"/>
      <c r="JW701" s="29"/>
      <c r="JX701" s="29"/>
      <c r="JY701" s="29"/>
      <c r="JZ701" s="29"/>
      <c r="KA701" s="29"/>
      <c r="KB701" s="29"/>
      <c r="KC701" s="29"/>
      <c r="KD701" s="29"/>
      <c r="KE701" s="29"/>
      <c r="KF701" s="29"/>
      <c r="KG701" s="29"/>
      <c r="KH701" s="29"/>
      <c r="KI701" s="29"/>
      <c r="KJ701" s="29"/>
      <c r="KK701" s="29"/>
      <c r="KL701" s="29"/>
      <c r="KM701" s="29"/>
      <c r="KN701" s="29"/>
      <c r="KO701" s="29"/>
      <c r="KP701" s="29"/>
      <c r="KQ701" s="29"/>
      <c r="KR701" s="29"/>
      <c r="KS701" s="29"/>
      <c r="KT701" s="29"/>
      <c r="KU701" s="29"/>
      <c r="KV701" s="29"/>
      <c r="KW701" s="29"/>
      <c r="KX701" s="29"/>
      <c r="KY701" s="29"/>
      <c r="KZ701" s="29"/>
      <c r="LA701" s="29"/>
      <c r="LB701" s="29"/>
      <c r="LC701" s="29"/>
      <c r="LD701" s="29"/>
      <c r="LE701" s="29"/>
      <c r="LF701" s="29"/>
      <c r="LG701" s="29"/>
      <c r="LH701" s="29"/>
      <c r="LI701" s="29"/>
      <c r="LJ701" s="29"/>
      <c r="LK701" s="29"/>
      <c r="LL701" s="29"/>
      <c r="LM701" s="29"/>
      <c r="LN701" s="29"/>
      <c r="LO701" s="29"/>
      <c r="LP701" s="29"/>
      <c r="LQ701" s="29"/>
      <c r="LR701" s="29"/>
      <c r="LS701" s="29"/>
      <c r="LT701" s="29"/>
      <c r="LU701" s="29"/>
      <c r="LV701" s="29"/>
      <c r="LW701" s="29"/>
      <c r="LX701" s="29"/>
      <c r="LY701" s="29"/>
      <c r="LZ701" s="29"/>
      <c r="MA701" s="29"/>
      <c r="MB701" s="29"/>
      <c r="MC701" s="29"/>
      <c r="MD701" s="29"/>
      <c r="ME701" s="29"/>
      <c r="MF701" s="29"/>
      <c r="MG701" s="29"/>
      <c r="MH701" s="29"/>
      <c r="MI701" s="29"/>
      <c r="MJ701" s="29"/>
      <c r="MK701" s="29"/>
      <c r="ML701" s="29"/>
      <c r="MM701" s="29"/>
      <c r="MN701" s="29"/>
      <c r="MO701" s="29"/>
      <c r="MP701" s="29"/>
      <c r="MQ701" s="29"/>
      <c r="MR701" s="29"/>
      <c r="MS701" s="29"/>
      <c r="MT701" s="29"/>
      <c r="MU701" s="29"/>
      <c r="MV701" s="29"/>
      <c r="MW701" s="29"/>
      <c r="MX701" s="29"/>
      <c r="MY701" s="29"/>
      <c r="MZ701" s="29"/>
      <c r="NA701" s="29"/>
      <c r="NB701" s="29"/>
      <c r="NC701" s="29"/>
      <c r="ND701" s="29"/>
      <c r="NE701" s="29"/>
    </row>
    <row r="702" spans="1:369" ht="16.5" customHeight="1">
      <c r="A702" s="104" t="s">
        <v>3230</v>
      </c>
      <c r="B702" s="104"/>
      <c r="C702" s="201"/>
      <c r="D702" s="104"/>
      <c r="E702" s="42" t="s">
        <v>3320</v>
      </c>
      <c r="F702" s="42" t="s">
        <v>3321</v>
      </c>
      <c r="G702" s="42" t="s">
        <v>3322</v>
      </c>
      <c r="H702" s="42">
        <v>2009</v>
      </c>
      <c r="I702" s="42">
        <v>4</v>
      </c>
      <c r="J702" s="42" t="s">
        <v>414</v>
      </c>
      <c r="K702" s="42" t="s">
        <v>414</v>
      </c>
      <c r="L702" s="44" t="s">
        <v>3319</v>
      </c>
      <c r="M702" s="16"/>
      <c r="N702" s="16" t="s">
        <v>43</v>
      </c>
      <c r="O702" s="17">
        <v>283</v>
      </c>
      <c r="P702" s="17" t="s">
        <v>414</v>
      </c>
      <c r="Q702" s="17" t="s">
        <v>414</v>
      </c>
      <c r="R702" s="18" t="s">
        <v>33</v>
      </c>
      <c r="S702" s="19">
        <v>60</v>
      </c>
      <c r="T702" s="19">
        <v>110</v>
      </c>
      <c r="U702" s="19">
        <v>1.3636363636363635</v>
      </c>
      <c r="V702" s="19">
        <v>0</v>
      </c>
      <c r="W702" s="20">
        <v>0.15</v>
      </c>
      <c r="X702" s="21">
        <v>42.449999999999996</v>
      </c>
      <c r="Y702" s="22" t="s">
        <v>33</v>
      </c>
      <c r="Z702" s="23" t="s">
        <v>62</v>
      </c>
      <c r="AA702" s="24" t="s">
        <v>67</v>
      </c>
      <c r="AB702" s="14" t="s">
        <v>67</v>
      </c>
      <c r="AC702" s="14" t="s">
        <v>67</v>
      </c>
      <c r="AD702" s="25"/>
      <c r="AE702" s="26"/>
      <c r="AF702" s="27"/>
      <c r="AG702" s="109"/>
      <c r="AH702" s="109"/>
      <c r="AI702" s="109"/>
      <c r="AJ702" s="109"/>
      <c r="AK702" s="109"/>
      <c r="AL702" s="109"/>
      <c r="AM702" s="109"/>
      <c r="AN702" s="109"/>
      <c r="AO702" s="109"/>
      <c r="AP702" s="29"/>
      <c r="AQ702" s="29"/>
      <c r="AR702" s="29"/>
      <c r="AS702" s="29"/>
      <c r="AT702" s="29"/>
      <c r="AU702" s="29"/>
      <c r="AV702" s="29"/>
      <c r="AW702" s="29"/>
      <c r="AX702" s="29"/>
      <c r="AY702" s="29"/>
      <c r="AZ702" s="29"/>
      <c r="BA702" s="29"/>
      <c r="BB702" s="29"/>
      <c r="BC702" s="29"/>
      <c r="BD702" s="29"/>
      <c r="BE702" s="29"/>
      <c r="BF702" s="29"/>
      <c r="BG702" s="29"/>
      <c r="BH702" s="29"/>
      <c r="BI702" s="29"/>
      <c r="BJ702" s="29"/>
      <c r="BK702" s="29"/>
      <c r="BL702" s="29"/>
      <c r="BM702" s="29"/>
      <c r="BN702" s="29"/>
      <c r="BO702" s="29"/>
      <c r="BP702" s="29"/>
      <c r="BQ702" s="29"/>
      <c r="BR702" s="29"/>
      <c r="BS702" s="29"/>
      <c r="BT702" s="29"/>
      <c r="BU702" s="29"/>
      <c r="BV702" s="29"/>
      <c r="BW702" s="29"/>
      <c r="BX702" s="29"/>
      <c r="BY702" s="29"/>
      <c r="BZ702" s="29"/>
      <c r="CA702" s="29"/>
      <c r="CB702" s="29"/>
      <c r="CC702" s="29"/>
      <c r="CD702" s="29"/>
      <c r="CE702" s="29"/>
      <c r="CF702" s="29"/>
      <c r="CG702" s="29"/>
      <c r="CH702" s="29"/>
      <c r="CI702" s="29"/>
      <c r="CJ702" s="29"/>
      <c r="CK702" s="29"/>
      <c r="CL702" s="29"/>
      <c r="CM702" s="29"/>
      <c r="CN702" s="29"/>
      <c r="CO702" s="29"/>
      <c r="CP702" s="29"/>
      <c r="CQ702" s="29"/>
      <c r="CR702" s="29"/>
      <c r="CS702" s="29"/>
      <c r="CT702" s="29"/>
      <c r="CU702" s="29"/>
      <c r="CV702" s="29"/>
      <c r="CW702" s="29"/>
      <c r="CX702" s="29"/>
      <c r="CY702" s="29"/>
      <c r="CZ702" s="29"/>
      <c r="DA702" s="29"/>
      <c r="DB702" s="29"/>
      <c r="DC702" s="29"/>
      <c r="DD702" s="29"/>
      <c r="DE702" s="29"/>
      <c r="DF702" s="29"/>
      <c r="DG702" s="29"/>
      <c r="DH702" s="29"/>
      <c r="DI702" s="29"/>
      <c r="DJ702" s="29"/>
      <c r="DK702" s="29"/>
      <c r="DL702" s="29"/>
      <c r="DM702" s="29"/>
      <c r="DN702" s="29"/>
      <c r="DO702" s="29"/>
      <c r="DP702" s="29"/>
      <c r="DQ702" s="29"/>
      <c r="DR702" s="29"/>
      <c r="DS702" s="29"/>
      <c r="DT702" s="29"/>
      <c r="DU702" s="29"/>
      <c r="DV702" s="29"/>
      <c r="DW702" s="29"/>
      <c r="DX702" s="29"/>
      <c r="DY702" s="29"/>
      <c r="DZ702" s="29"/>
      <c r="EA702" s="29"/>
      <c r="EB702" s="29"/>
      <c r="EC702" s="29"/>
      <c r="ED702" s="29"/>
      <c r="EE702" s="29"/>
      <c r="EF702" s="29"/>
      <c r="EG702" s="29"/>
      <c r="EH702" s="29"/>
      <c r="EI702" s="29"/>
      <c r="EJ702" s="29"/>
      <c r="EK702" s="29"/>
      <c r="EL702" s="29"/>
      <c r="EM702" s="29"/>
      <c r="EN702" s="29"/>
      <c r="EO702" s="29"/>
      <c r="EP702" s="29"/>
      <c r="EQ702" s="29"/>
      <c r="ER702" s="29"/>
      <c r="ES702" s="29"/>
      <c r="ET702" s="29"/>
      <c r="EU702" s="29"/>
      <c r="EV702" s="29"/>
      <c r="EW702" s="29"/>
      <c r="EX702" s="29"/>
      <c r="EY702" s="29"/>
      <c r="EZ702" s="29"/>
      <c r="FA702" s="29"/>
      <c r="FB702" s="29"/>
      <c r="FC702" s="29"/>
      <c r="FD702" s="29"/>
      <c r="FE702" s="29"/>
      <c r="FF702" s="29"/>
      <c r="FG702" s="29"/>
      <c r="FH702" s="29"/>
      <c r="FI702" s="29"/>
      <c r="FJ702" s="29"/>
      <c r="FK702" s="29"/>
      <c r="FL702" s="29"/>
      <c r="FM702" s="29"/>
      <c r="FN702" s="29"/>
      <c r="FO702" s="29"/>
      <c r="FP702" s="29"/>
      <c r="FQ702" s="29"/>
      <c r="FR702" s="29"/>
      <c r="FS702" s="29"/>
      <c r="FT702" s="29"/>
      <c r="FU702" s="29"/>
      <c r="FV702" s="29"/>
      <c r="FW702" s="29"/>
      <c r="FX702" s="29"/>
      <c r="FY702" s="29"/>
      <c r="FZ702" s="29"/>
      <c r="GA702" s="29"/>
      <c r="GB702" s="29"/>
      <c r="GC702" s="29"/>
      <c r="GD702" s="29"/>
      <c r="GE702" s="29"/>
      <c r="GF702" s="29"/>
      <c r="GG702" s="29"/>
      <c r="GH702" s="29"/>
      <c r="GI702" s="29"/>
      <c r="GJ702" s="29"/>
      <c r="GK702" s="29"/>
      <c r="GL702" s="29"/>
      <c r="GM702" s="29"/>
      <c r="GN702" s="29"/>
      <c r="GO702" s="29"/>
      <c r="GP702" s="29"/>
      <c r="GQ702" s="29"/>
      <c r="GR702" s="29"/>
      <c r="GS702" s="29"/>
      <c r="GT702" s="29"/>
      <c r="GU702" s="29"/>
      <c r="GV702" s="29"/>
      <c r="GW702" s="29"/>
      <c r="GX702" s="29"/>
      <c r="GY702" s="29"/>
      <c r="GZ702" s="29"/>
      <c r="HA702" s="29"/>
      <c r="HB702" s="29"/>
      <c r="HC702" s="29"/>
      <c r="HD702" s="29"/>
      <c r="HE702" s="29"/>
      <c r="HF702" s="29"/>
      <c r="HG702" s="29"/>
      <c r="HH702" s="29"/>
      <c r="HI702" s="29"/>
      <c r="HJ702" s="29"/>
      <c r="HK702" s="29"/>
      <c r="HL702" s="29"/>
      <c r="HM702" s="29"/>
      <c r="HN702" s="29"/>
      <c r="HO702" s="29"/>
      <c r="HP702" s="29"/>
      <c r="HQ702" s="29"/>
      <c r="HR702" s="29"/>
      <c r="HS702" s="29"/>
      <c r="HT702" s="29"/>
      <c r="HU702" s="29"/>
      <c r="HV702" s="29"/>
      <c r="HW702" s="29"/>
      <c r="HX702" s="29"/>
      <c r="HY702" s="29"/>
      <c r="HZ702" s="29"/>
      <c r="IA702" s="29"/>
      <c r="IB702" s="29"/>
      <c r="IC702" s="29"/>
      <c r="ID702" s="29"/>
      <c r="IE702" s="29"/>
      <c r="IF702" s="29"/>
      <c r="IG702" s="29"/>
      <c r="IH702" s="29"/>
      <c r="II702" s="29"/>
      <c r="IJ702" s="29"/>
      <c r="IK702" s="29"/>
      <c r="IL702" s="29"/>
      <c r="IM702" s="29"/>
      <c r="IN702" s="29"/>
      <c r="IO702" s="29"/>
      <c r="IP702" s="29"/>
      <c r="IQ702" s="29"/>
      <c r="IR702" s="29"/>
      <c r="IS702" s="29"/>
      <c r="IT702" s="29"/>
      <c r="IU702" s="29"/>
      <c r="IV702" s="29"/>
      <c r="IW702" s="29"/>
      <c r="IX702" s="29"/>
      <c r="IY702" s="29"/>
      <c r="IZ702" s="29"/>
      <c r="JA702" s="29"/>
      <c r="JB702" s="29"/>
      <c r="JC702" s="29"/>
      <c r="JD702" s="29"/>
      <c r="JE702" s="29"/>
      <c r="JF702" s="29"/>
      <c r="JG702" s="29"/>
      <c r="JH702" s="29"/>
      <c r="JI702" s="29"/>
      <c r="JJ702" s="29"/>
      <c r="JK702" s="29"/>
      <c r="JL702" s="29"/>
      <c r="JM702" s="29"/>
      <c r="JN702" s="29"/>
      <c r="JO702" s="29"/>
      <c r="JP702" s="29"/>
      <c r="JQ702" s="29"/>
      <c r="JR702" s="29"/>
      <c r="JS702" s="29"/>
      <c r="JT702" s="29"/>
      <c r="JU702" s="29"/>
      <c r="JV702" s="29"/>
      <c r="JW702" s="29"/>
      <c r="JX702" s="29"/>
      <c r="JY702" s="29"/>
      <c r="JZ702" s="29"/>
      <c r="KA702" s="29"/>
      <c r="KB702" s="29"/>
      <c r="KC702" s="29"/>
      <c r="KD702" s="29"/>
      <c r="KE702" s="29"/>
      <c r="KF702" s="29"/>
      <c r="KG702" s="29"/>
      <c r="KH702" s="29"/>
      <c r="KI702" s="29"/>
      <c r="KJ702" s="29"/>
      <c r="KK702" s="29"/>
      <c r="KL702" s="29"/>
      <c r="KM702" s="29"/>
      <c r="KN702" s="29"/>
      <c r="KO702" s="29"/>
      <c r="KP702" s="29"/>
      <c r="KQ702" s="29"/>
      <c r="KR702" s="29"/>
      <c r="KS702" s="29"/>
      <c r="KT702" s="29"/>
      <c r="KU702" s="29"/>
      <c r="KV702" s="29"/>
      <c r="KW702" s="29"/>
      <c r="KX702" s="29"/>
      <c r="KY702" s="29"/>
      <c r="KZ702" s="29"/>
      <c r="LA702" s="29"/>
      <c r="LB702" s="29"/>
      <c r="LC702" s="29"/>
      <c r="LD702" s="29"/>
      <c r="LE702" s="29"/>
      <c r="LF702" s="29"/>
      <c r="LG702" s="29"/>
      <c r="LH702" s="29"/>
      <c r="LI702" s="29"/>
      <c r="LJ702" s="29"/>
      <c r="LK702" s="29"/>
      <c r="LL702" s="29"/>
      <c r="LM702" s="29"/>
      <c r="LN702" s="29"/>
      <c r="LO702" s="29"/>
      <c r="LP702" s="29"/>
      <c r="LQ702" s="29"/>
      <c r="LR702" s="29"/>
      <c r="LS702" s="29"/>
      <c r="LT702" s="29"/>
      <c r="LU702" s="29"/>
      <c r="LV702" s="29"/>
      <c r="LW702" s="29"/>
      <c r="LX702" s="29"/>
      <c r="LY702" s="29"/>
      <c r="LZ702" s="29"/>
      <c r="MA702" s="29"/>
      <c r="MB702" s="29"/>
      <c r="MC702" s="29"/>
      <c r="MD702" s="29"/>
      <c r="ME702" s="29"/>
      <c r="MF702" s="29"/>
      <c r="MG702" s="29"/>
      <c r="MH702" s="29"/>
      <c r="MI702" s="29"/>
      <c r="MJ702" s="29"/>
      <c r="MK702" s="29"/>
      <c r="ML702" s="29"/>
      <c r="MM702" s="29"/>
      <c r="MN702" s="29"/>
      <c r="MO702" s="29"/>
      <c r="MP702" s="29"/>
      <c r="MQ702" s="29"/>
      <c r="MR702" s="29"/>
      <c r="MS702" s="29"/>
      <c r="MT702" s="29"/>
      <c r="MU702" s="29"/>
      <c r="MV702" s="29"/>
      <c r="MW702" s="29"/>
      <c r="MX702" s="29"/>
      <c r="MY702" s="29"/>
      <c r="MZ702" s="29"/>
      <c r="NA702" s="29"/>
      <c r="NB702" s="29"/>
      <c r="NC702" s="29"/>
      <c r="ND702" s="29"/>
      <c r="NE702" s="29"/>
    </row>
    <row r="703" spans="1:369" ht="16.5" customHeight="1">
      <c r="A703" s="104" t="s">
        <v>3230</v>
      </c>
      <c r="B703" s="104"/>
      <c r="C703" s="201"/>
      <c r="D703" s="104"/>
      <c r="E703" s="42" t="s">
        <v>51</v>
      </c>
      <c r="F703" s="42" t="s">
        <v>36</v>
      </c>
      <c r="G703" s="42" t="s">
        <v>3272</v>
      </c>
      <c r="H703" s="15">
        <v>2022</v>
      </c>
      <c r="I703" s="15">
        <v>1</v>
      </c>
      <c r="J703" s="15" t="s">
        <v>414</v>
      </c>
      <c r="K703" s="15" t="s">
        <v>414</v>
      </c>
      <c r="L703" s="44" t="s">
        <v>6515</v>
      </c>
      <c r="M703" s="16"/>
      <c r="N703" s="16" t="s">
        <v>43</v>
      </c>
      <c r="O703" s="17">
        <v>225</v>
      </c>
      <c r="P703" s="17" t="s">
        <v>414</v>
      </c>
      <c r="Q703" s="17" t="s">
        <v>414</v>
      </c>
      <c r="R703" s="18" t="s">
        <v>33</v>
      </c>
      <c r="S703" s="19">
        <v>60</v>
      </c>
      <c r="T703" s="19">
        <v>110</v>
      </c>
      <c r="U703" s="19">
        <v>0</v>
      </c>
      <c r="V703" s="19">
        <v>0</v>
      </c>
      <c r="W703" s="105">
        <v>6.5000000000000002E-2</v>
      </c>
      <c r="X703" s="21">
        <v>14.625</v>
      </c>
      <c r="Y703" s="22" t="s">
        <v>33</v>
      </c>
      <c r="Z703" s="23" t="s">
        <v>62</v>
      </c>
      <c r="AA703" s="24" t="s">
        <v>67</v>
      </c>
      <c r="AB703" s="14" t="s">
        <v>67</v>
      </c>
      <c r="AC703" s="14" t="s">
        <v>67</v>
      </c>
      <c r="AD703" s="25"/>
      <c r="AE703" s="26"/>
      <c r="AF703" s="27"/>
      <c r="AG703" s="88"/>
      <c r="AH703" s="88"/>
      <c r="AI703" s="88"/>
      <c r="AJ703" s="88"/>
      <c r="AK703" s="88"/>
      <c r="AL703" s="88"/>
      <c r="AM703" s="88"/>
      <c r="AN703" s="88"/>
      <c r="AO703" s="88"/>
      <c r="AP703" s="29"/>
      <c r="AQ703" s="29"/>
      <c r="AR703" s="29"/>
      <c r="AS703" s="29"/>
      <c r="AT703" s="29"/>
      <c r="AU703" s="29"/>
      <c r="AV703" s="29"/>
      <c r="AW703" s="29"/>
      <c r="AX703" s="29"/>
      <c r="AY703" s="29"/>
      <c r="AZ703" s="29"/>
      <c r="BA703" s="29"/>
      <c r="BB703" s="29"/>
      <c r="BC703" s="29"/>
      <c r="BD703" s="29"/>
      <c r="BE703" s="29"/>
      <c r="BF703" s="29"/>
      <c r="BG703" s="29"/>
      <c r="BH703" s="29"/>
      <c r="BI703" s="29"/>
      <c r="BJ703" s="29"/>
      <c r="BK703" s="29"/>
      <c r="BL703" s="29"/>
      <c r="BM703" s="29"/>
      <c r="BN703" s="29"/>
      <c r="BO703" s="29"/>
      <c r="BP703" s="29"/>
      <c r="BQ703" s="29"/>
      <c r="BR703" s="29"/>
      <c r="BS703" s="29"/>
      <c r="BT703" s="29"/>
      <c r="BU703" s="29"/>
      <c r="BV703" s="29"/>
      <c r="BW703" s="29"/>
      <c r="BX703" s="29"/>
      <c r="BY703" s="29"/>
      <c r="BZ703" s="29"/>
      <c r="CA703" s="29"/>
      <c r="CB703" s="29"/>
      <c r="CC703" s="29"/>
      <c r="CD703" s="29"/>
      <c r="CE703" s="29"/>
      <c r="CF703" s="29"/>
      <c r="CG703" s="29"/>
      <c r="CH703" s="29"/>
      <c r="CI703" s="29"/>
      <c r="CJ703" s="29"/>
      <c r="CK703" s="29"/>
      <c r="CL703" s="29"/>
      <c r="CM703" s="29"/>
      <c r="CN703" s="29"/>
      <c r="CO703" s="29"/>
      <c r="CP703" s="29"/>
      <c r="CQ703" s="29"/>
      <c r="CR703" s="29"/>
      <c r="CS703" s="29"/>
      <c r="CT703" s="29"/>
      <c r="CU703" s="29"/>
      <c r="CV703" s="29"/>
      <c r="CW703" s="29"/>
      <c r="CX703" s="29"/>
      <c r="CY703" s="29"/>
      <c r="CZ703" s="29"/>
      <c r="DA703" s="29"/>
      <c r="DB703" s="29"/>
      <c r="DC703" s="29"/>
      <c r="DD703" s="29"/>
      <c r="DE703" s="29"/>
      <c r="DF703" s="29"/>
      <c r="DG703" s="29"/>
      <c r="DH703" s="29"/>
      <c r="DI703" s="29"/>
      <c r="DJ703" s="29"/>
      <c r="DK703" s="29"/>
      <c r="DL703" s="29"/>
      <c r="DM703" s="29"/>
      <c r="DN703" s="29"/>
      <c r="DO703" s="29"/>
      <c r="DP703" s="29"/>
      <c r="DQ703" s="29"/>
      <c r="DR703" s="29"/>
      <c r="DS703" s="29"/>
      <c r="DT703" s="29"/>
      <c r="DU703" s="29"/>
      <c r="DV703" s="29"/>
      <c r="DW703" s="29"/>
      <c r="DX703" s="29"/>
      <c r="DY703" s="29"/>
      <c r="DZ703" s="29"/>
      <c r="EA703" s="29"/>
      <c r="EB703" s="29"/>
      <c r="EC703" s="29"/>
      <c r="ED703" s="29"/>
      <c r="EE703" s="29"/>
      <c r="EF703" s="29"/>
      <c r="EG703" s="29"/>
      <c r="EH703" s="29"/>
      <c r="EI703" s="29"/>
      <c r="EJ703" s="29"/>
      <c r="EK703" s="29"/>
      <c r="EL703" s="29"/>
      <c r="EM703" s="29"/>
      <c r="EN703" s="29"/>
      <c r="EO703" s="29"/>
      <c r="EP703" s="29"/>
      <c r="EQ703" s="29"/>
      <c r="ER703" s="29"/>
      <c r="ES703" s="29"/>
      <c r="ET703" s="29"/>
      <c r="EU703" s="29"/>
      <c r="EV703" s="29"/>
      <c r="EW703" s="29"/>
      <c r="EX703" s="29"/>
      <c r="EY703" s="29"/>
      <c r="EZ703" s="29"/>
      <c r="FA703" s="29"/>
      <c r="FB703" s="29"/>
      <c r="FC703" s="29"/>
      <c r="FD703" s="29"/>
      <c r="FE703" s="29"/>
      <c r="FF703" s="29"/>
      <c r="FG703" s="29"/>
      <c r="FH703" s="29"/>
      <c r="FI703" s="29"/>
      <c r="FJ703" s="29"/>
      <c r="FK703" s="29"/>
      <c r="FL703" s="29"/>
      <c r="FM703" s="29"/>
      <c r="FN703" s="29"/>
      <c r="FO703" s="29"/>
      <c r="FP703" s="29"/>
      <c r="FQ703" s="29"/>
      <c r="FR703" s="29"/>
      <c r="FS703" s="29"/>
      <c r="FT703" s="29"/>
      <c r="FU703" s="29"/>
      <c r="FV703" s="29"/>
      <c r="FW703" s="29"/>
      <c r="FX703" s="29"/>
      <c r="FY703" s="29"/>
      <c r="FZ703" s="29"/>
      <c r="GA703" s="29"/>
      <c r="GB703" s="29"/>
      <c r="GC703" s="29"/>
      <c r="GD703" s="29"/>
      <c r="GE703" s="29"/>
      <c r="GF703" s="29"/>
      <c r="GG703" s="29"/>
      <c r="GH703" s="29"/>
      <c r="GI703" s="29"/>
      <c r="GJ703" s="29"/>
      <c r="GK703" s="29"/>
      <c r="GL703" s="29"/>
      <c r="GM703" s="29"/>
      <c r="GN703" s="29"/>
      <c r="GO703" s="29"/>
      <c r="GP703" s="29"/>
      <c r="GQ703" s="29"/>
      <c r="GR703" s="29"/>
      <c r="GS703" s="29"/>
      <c r="GT703" s="29"/>
      <c r="GU703" s="29"/>
      <c r="GV703" s="29"/>
      <c r="GW703" s="29"/>
      <c r="GX703" s="29"/>
      <c r="GY703" s="29"/>
      <c r="GZ703" s="29"/>
      <c r="HA703" s="29"/>
      <c r="HB703" s="29"/>
      <c r="HC703" s="29"/>
      <c r="HD703" s="29"/>
      <c r="HE703" s="29"/>
      <c r="HF703" s="29"/>
      <c r="HG703" s="29"/>
      <c r="HH703" s="29"/>
      <c r="HI703" s="29"/>
      <c r="HJ703" s="29"/>
      <c r="HK703" s="29"/>
      <c r="HL703" s="29"/>
      <c r="HM703" s="29"/>
      <c r="HN703" s="29"/>
      <c r="HO703" s="29"/>
      <c r="HP703" s="29"/>
      <c r="HQ703" s="29"/>
      <c r="HR703" s="29"/>
      <c r="HS703" s="29"/>
      <c r="HT703" s="29"/>
      <c r="HU703" s="29"/>
      <c r="HV703" s="29"/>
      <c r="HW703" s="29"/>
      <c r="HX703" s="29"/>
      <c r="HY703" s="29"/>
      <c r="HZ703" s="29"/>
      <c r="IA703" s="29"/>
      <c r="IB703" s="29"/>
      <c r="IC703" s="29"/>
      <c r="ID703" s="29"/>
      <c r="IE703" s="29"/>
      <c r="IF703" s="29"/>
      <c r="IG703" s="29"/>
      <c r="IH703" s="29"/>
      <c r="II703" s="29"/>
      <c r="IJ703" s="29"/>
      <c r="IK703" s="29"/>
      <c r="IL703" s="29"/>
      <c r="IM703" s="29"/>
      <c r="IN703" s="29"/>
      <c r="IO703" s="29"/>
      <c r="IP703" s="29"/>
      <c r="IQ703" s="29"/>
      <c r="IR703" s="29"/>
      <c r="IS703" s="29"/>
      <c r="IT703" s="29"/>
      <c r="IU703" s="29"/>
      <c r="IV703" s="29"/>
      <c r="IW703" s="29"/>
      <c r="IX703" s="29"/>
      <c r="IY703" s="29"/>
      <c r="IZ703" s="29"/>
      <c r="JA703" s="29"/>
      <c r="JB703" s="29"/>
      <c r="JC703" s="29"/>
      <c r="JD703" s="29"/>
      <c r="JE703" s="29"/>
      <c r="JF703" s="29"/>
      <c r="JG703" s="29"/>
      <c r="JH703" s="29"/>
      <c r="JI703" s="29"/>
      <c r="JJ703" s="29"/>
      <c r="JK703" s="29"/>
      <c r="JL703" s="29"/>
      <c r="JM703" s="29"/>
      <c r="JN703" s="29"/>
      <c r="JO703" s="29"/>
      <c r="JP703" s="29"/>
      <c r="JQ703" s="29"/>
      <c r="JR703" s="29"/>
      <c r="JS703" s="29"/>
      <c r="JT703" s="29"/>
      <c r="JU703" s="29"/>
      <c r="JV703" s="29"/>
      <c r="JW703" s="29"/>
      <c r="JX703" s="29"/>
      <c r="JY703" s="29"/>
      <c r="JZ703" s="29"/>
      <c r="KA703" s="29"/>
      <c r="KB703" s="29"/>
      <c r="KC703" s="29"/>
      <c r="KD703" s="29"/>
      <c r="KE703" s="29"/>
      <c r="KF703" s="29"/>
      <c r="KG703" s="29"/>
      <c r="KH703" s="29"/>
      <c r="KI703" s="29"/>
      <c r="KJ703" s="29"/>
      <c r="KK703" s="29"/>
      <c r="KL703" s="29"/>
      <c r="KM703" s="29"/>
      <c r="KN703" s="29"/>
      <c r="KO703" s="29"/>
      <c r="KP703" s="29"/>
      <c r="KQ703" s="29"/>
      <c r="KR703" s="29"/>
      <c r="KS703" s="29"/>
      <c r="KT703" s="29"/>
      <c r="KU703" s="29"/>
      <c r="KV703" s="29"/>
      <c r="KW703" s="29"/>
      <c r="KX703" s="29"/>
      <c r="KY703" s="29"/>
      <c r="KZ703" s="29"/>
      <c r="LA703" s="29"/>
      <c r="LB703" s="29"/>
      <c r="LC703" s="29"/>
      <c r="LD703" s="29"/>
      <c r="LE703" s="29"/>
      <c r="LF703" s="29"/>
      <c r="LG703" s="29"/>
      <c r="LH703" s="29"/>
      <c r="LI703" s="29"/>
      <c r="LJ703" s="29"/>
      <c r="LK703" s="29"/>
      <c r="LL703" s="29"/>
      <c r="LM703" s="29"/>
      <c r="LN703" s="29"/>
      <c r="LO703" s="29"/>
      <c r="LP703" s="29"/>
      <c r="LQ703" s="29"/>
      <c r="LR703" s="29"/>
      <c r="LS703" s="29"/>
      <c r="LT703" s="29"/>
      <c r="LU703" s="29"/>
      <c r="LV703" s="29"/>
      <c r="LW703" s="29"/>
      <c r="LX703" s="29"/>
      <c r="LY703" s="29"/>
      <c r="LZ703" s="29"/>
      <c r="MA703" s="29"/>
      <c r="MB703" s="29"/>
      <c r="MC703" s="29"/>
      <c r="MD703" s="29"/>
      <c r="ME703" s="29"/>
      <c r="MF703" s="29"/>
      <c r="MG703" s="29"/>
      <c r="MH703" s="29"/>
      <c r="MI703" s="29"/>
      <c r="MJ703" s="29"/>
      <c r="MK703" s="29"/>
      <c r="ML703" s="29"/>
      <c r="MM703" s="29"/>
      <c r="MN703" s="29"/>
      <c r="MO703" s="29"/>
      <c r="MP703" s="29"/>
      <c r="MQ703" s="29"/>
      <c r="MR703" s="29"/>
      <c r="MS703" s="29"/>
      <c r="MT703" s="29"/>
      <c r="MU703" s="29"/>
      <c r="MV703" s="29"/>
      <c r="MW703" s="29"/>
      <c r="MX703" s="29"/>
      <c r="MY703" s="29"/>
      <c r="MZ703" s="29"/>
      <c r="NA703" s="29"/>
      <c r="NB703" s="29"/>
      <c r="NC703" s="29"/>
      <c r="ND703" s="29"/>
      <c r="NE703" s="29"/>
    </row>
    <row r="704" spans="1:369" ht="16.5" customHeight="1">
      <c r="A704" s="104" t="s">
        <v>3230</v>
      </c>
      <c r="B704" s="104"/>
      <c r="C704" s="201"/>
      <c r="D704" s="104"/>
      <c r="E704" s="42" t="s">
        <v>6524</v>
      </c>
      <c r="F704" s="42" t="s">
        <v>3344</v>
      </c>
      <c r="G704" s="42" t="s">
        <v>3300</v>
      </c>
      <c r="H704" s="15">
        <v>2010</v>
      </c>
      <c r="I704" s="15">
        <v>1</v>
      </c>
      <c r="J704" s="15" t="s">
        <v>414</v>
      </c>
      <c r="K704" s="15" t="s">
        <v>414</v>
      </c>
      <c r="L704" s="44" t="s">
        <v>6515</v>
      </c>
      <c r="M704" s="16"/>
      <c r="N704" s="16" t="s">
        <v>43</v>
      </c>
      <c r="O704" s="17">
        <v>1900</v>
      </c>
      <c r="P704" s="17" t="s">
        <v>414</v>
      </c>
      <c r="Q704" s="17" t="s">
        <v>414</v>
      </c>
      <c r="R704" s="18" t="s">
        <v>33</v>
      </c>
      <c r="S704" s="19">
        <v>60</v>
      </c>
      <c r="T704" s="19">
        <v>110</v>
      </c>
      <c r="U704" s="19">
        <v>7.2727272727272724E-2</v>
      </c>
      <c r="V704" s="19">
        <v>0</v>
      </c>
      <c r="W704" s="20">
        <v>8.0000000000000002E-3</v>
      </c>
      <c r="X704" s="21">
        <v>15.200000000000001</v>
      </c>
      <c r="Y704" s="22" t="s">
        <v>33</v>
      </c>
      <c r="Z704" s="23" t="s">
        <v>62</v>
      </c>
      <c r="AA704" s="24" t="s">
        <v>67</v>
      </c>
      <c r="AB704" s="14" t="s">
        <v>67</v>
      </c>
      <c r="AC704" s="14" t="s">
        <v>67</v>
      </c>
      <c r="AD704" s="25"/>
      <c r="AE704" s="26"/>
      <c r="AF704" s="27"/>
      <c r="AG704" s="88"/>
      <c r="AH704" s="88"/>
      <c r="AI704" s="88"/>
      <c r="AJ704" s="88"/>
      <c r="AK704" s="88"/>
      <c r="AL704" s="88"/>
      <c r="AM704" s="88"/>
      <c r="AN704" s="88"/>
      <c r="AO704" s="88"/>
      <c r="AP704" s="29"/>
      <c r="AQ704" s="29"/>
      <c r="AR704" s="29"/>
      <c r="AS704" s="29"/>
      <c r="AT704" s="29"/>
      <c r="AU704" s="29"/>
      <c r="AV704" s="29"/>
      <c r="AW704" s="29"/>
      <c r="AX704" s="29"/>
      <c r="AY704" s="29"/>
      <c r="AZ704" s="29"/>
      <c r="BA704" s="29"/>
      <c r="BB704" s="29"/>
      <c r="BC704" s="29"/>
      <c r="BD704" s="29"/>
      <c r="BE704" s="29"/>
      <c r="BF704" s="29"/>
      <c r="BG704" s="29"/>
      <c r="BH704" s="29"/>
      <c r="BI704" s="29"/>
      <c r="BJ704" s="29"/>
      <c r="BK704" s="29"/>
      <c r="BL704" s="29"/>
      <c r="BM704" s="29"/>
      <c r="BN704" s="29"/>
      <c r="BO704" s="29"/>
      <c r="BP704" s="29"/>
      <c r="BQ704" s="29"/>
      <c r="BR704" s="29"/>
      <c r="BS704" s="29"/>
      <c r="BT704" s="29"/>
      <c r="BU704" s="29"/>
      <c r="BV704" s="29"/>
      <c r="BW704" s="29"/>
      <c r="BX704" s="29"/>
      <c r="BY704" s="29"/>
      <c r="BZ704" s="29"/>
      <c r="CA704" s="29"/>
      <c r="CB704" s="29"/>
      <c r="CC704" s="29"/>
      <c r="CD704" s="29"/>
      <c r="CE704" s="29"/>
      <c r="CF704" s="29"/>
      <c r="CG704" s="29"/>
      <c r="CH704" s="29"/>
      <c r="CI704" s="29"/>
      <c r="CJ704" s="29"/>
      <c r="CK704" s="29"/>
      <c r="CL704" s="29"/>
      <c r="CM704" s="29"/>
      <c r="CN704" s="29"/>
      <c r="CO704" s="29"/>
      <c r="CP704" s="29"/>
      <c r="CQ704" s="29"/>
      <c r="CR704" s="29"/>
      <c r="CS704" s="29"/>
      <c r="CT704" s="29"/>
      <c r="CU704" s="29"/>
      <c r="CV704" s="29"/>
      <c r="CW704" s="29"/>
      <c r="CX704" s="29"/>
      <c r="CY704" s="29"/>
      <c r="CZ704" s="29"/>
      <c r="DA704" s="29"/>
      <c r="DB704" s="29"/>
      <c r="DC704" s="29"/>
      <c r="DD704" s="29"/>
      <c r="DE704" s="29"/>
      <c r="DF704" s="29"/>
      <c r="DG704" s="29"/>
      <c r="DH704" s="29"/>
      <c r="DI704" s="29"/>
      <c r="DJ704" s="29"/>
      <c r="DK704" s="29"/>
      <c r="DL704" s="29"/>
      <c r="DM704" s="29"/>
      <c r="DN704" s="29"/>
      <c r="DO704" s="29"/>
      <c r="DP704" s="29"/>
      <c r="DQ704" s="29"/>
      <c r="DR704" s="29"/>
      <c r="DS704" s="29"/>
      <c r="DT704" s="29"/>
      <c r="DU704" s="29"/>
      <c r="DV704" s="29"/>
      <c r="DW704" s="29"/>
      <c r="DX704" s="29"/>
      <c r="DY704" s="29"/>
      <c r="DZ704" s="29"/>
      <c r="EA704" s="29"/>
      <c r="EB704" s="29"/>
      <c r="EC704" s="29"/>
      <c r="ED704" s="29"/>
      <c r="EE704" s="29"/>
      <c r="EF704" s="29"/>
      <c r="EG704" s="29"/>
      <c r="EH704" s="29"/>
      <c r="EI704" s="29"/>
      <c r="EJ704" s="29"/>
      <c r="EK704" s="29"/>
      <c r="EL704" s="29"/>
      <c r="EM704" s="29"/>
      <c r="EN704" s="29"/>
      <c r="EO704" s="29"/>
      <c r="EP704" s="29"/>
      <c r="EQ704" s="29"/>
      <c r="ER704" s="29"/>
      <c r="ES704" s="29"/>
      <c r="ET704" s="29"/>
      <c r="EU704" s="29"/>
      <c r="EV704" s="29"/>
      <c r="EW704" s="29"/>
      <c r="EX704" s="29"/>
      <c r="EY704" s="29"/>
      <c r="EZ704" s="29"/>
      <c r="FA704" s="29"/>
      <c r="FB704" s="29"/>
      <c r="FC704" s="29"/>
      <c r="FD704" s="29"/>
      <c r="FE704" s="29"/>
      <c r="FF704" s="29"/>
      <c r="FG704" s="29"/>
      <c r="FH704" s="29"/>
      <c r="FI704" s="29"/>
      <c r="FJ704" s="29"/>
      <c r="FK704" s="29"/>
      <c r="FL704" s="29"/>
      <c r="FM704" s="29"/>
      <c r="FN704" s="29"/>
      <c r="FO704" s="29"/>
      <c r="FP704" s="29"/>
      <c r="FQ704" s="29"/>
      <c r="FR704" s="29"/>
      <c r="FS704" s="29"/>
      <c r="FT704" s="29"/>
      <c r="FU704" s="29"/>
      <c r="FV704" s="29"/>
      <c r="FW704" s="29"/>
      <c r="FX704" s="29"/>
      <c r="FY704" s="29"/>
      <c r="FZ704" s="29"/>
      <c r="GA704" s="29"/>
      <c r="GB704" s="29"/>
      <c r="GC704" s="29"/>
      <c r="GD704" s="29"/>
      <c r="GE704" s="29"/>
      <c r="GF704" s="29"/>
      <c r="GG704" s="29"/>
      <c r="GH704" s="29"/>
      <c r="GI704" s="29"/>
      <c r="GJ704" s="29"/>
      <c r="GK704" s="29"/>
      <c r="GL704" s="29"/>
      <c r="GM704" s="29"/>
      <c r="GN704" s="29"/>
      <c r="GO704" s="29"/>
      <c r="GP704" s="29"/>
      <c r="GQ704" s="29"/>
      <c r="GR704" s="29"/>
      <c r="GS704" s="29"/>
      <c r="GT704" s="29"/>
      <c r="GU704" s="29"/>
      <c r="GV704" s="29"/>
      <c r="GW704" s="29"/>
      <c r="GX704" s="29"/>
      <c r="GY704" s="29"/>
      <c r="GZ704" s="29"/>
      <c r="HA704" s="29"/>
      <c r="HB704" s="29"/>
      <c r="HC704" s="29"/>
      <c r="HD704" s="29"/>
      <c r="HE704" s="29"/>
      <c r="HF704" s="29"/>
      <c r="HG704" s="29"/>
      <c r="HH704" s="29"/>
      <c r="HI704" s="29"/>
      <c r="HJ704" s="29"/>
      <c r="HK704" s="29"/>
      <c r="HL704" s="29"/>
      <c r="HM704" s="29"/>
      <c r="HN704" s="29"/>
      <c r="HO704" s="29"/>
      <c r="HP704" s="29"/>
      <c r="HQ704" s="29"/>
      <c r="HR704" s="29"/>
      <c r="HS704" s="29"/>
      <c r="HT704" s="29"/>
      <c r="HU704" s="29"/>
      <c r="HV704" s="29"/>
      <c r="HW704" s="29"/>
      <c r="HX704" s="29"/>
      <c r="HY704" s="29"/>
      <c r="HZ704" s="29"/>
      <c r="IA704" s="29"/>
      <c r="IB704" s="29"/>
      <c r="IC704" s="29"/>
      <c r="ID704" s="29"/>
      <c r="IE704" s="29"/>
      <c r="IF704" s="29"/>
      <c r="IG704" s="29"/>
      <c r="IH704" s="29"/>
      <c r="II704" s="29"/>
      <c r="IJ704" s="29"/>
      <c r="IK704" s="29"/>
      <c r="IL704" s="29"/>
      <c r="IM704" s="29"/>
      <c r="IN704" s="29"/>
      <c r="IO704" s="29"/>
      <c r="IP704" s="29"/>
      <c r="IQ704" s="29"/>
      <c r="IR704" s="29"/>
      <c r="IS704" s="29"/>
      <c r="IT704" s="29"/>
      <c r="IU704" s="29"/>
      <c r="IV704" s="29"/>
      <c r="IW704" s="29"/>
      <c r="IX704" s="29"/>
      <c r="IY704" s="29"/>
      <c r="IZ704" s="29"/>
      <c r="JA704" s="29"/>
      <c r="JB704" s="29"/>
      <c r="JC704" s="29"/>
      <c r="JD704" s="29"/>
      <c r="JE704" s="29"/>
      <c r="JF704" s="29"/>
      <c r="JG704" s="29"/>
      <c r="JH704" s="29"/>
      <c r="JI704" s="29"/>
      <c r="JJ704" s="29"/>
      <c r="JK704" s="29"/>
      <c r="JL704" s="29"/>
      <c r="JM704" s="29"/>
      <c r="JN704" s="29"/>
      <c r="JO704" s="29"/>
      <c r="JP704" s="29"/>
      <c r="JQ704" s="29"/>
      <c r="JR704" s="29"/>
      <c r="JS704" s="29"/>
      <c r="JT704" s="29"/>
      <c r="JU704" s="29"/>
      <c r="JV704" s="29"/>
      <c r="JW704" s="29"/>
      <c r="JX704" s="29"/>
      <c r="JY704" s="29"/>
      <c r="JZ704" s="29"/>
      <c r="KA704" s="29"/>
      <c r="KB704" s="29"/>
      <c r="KC704" s="29"/>
      <c r="KD704" s="29"/>
      <c r="KE704" s="29"/>
      <c r="KF704" s="29"/>
      <c r="KG704" s="29"/>
      <c r="KH704" s="29"/>
      <c r="KI704" s="29"/>
      <c r="KJ704" s="29"/>
      <c r="KK704" s="29"/>
      <c r="KL704" s="29"/>
      <c r="KM704" s="29"/>
      <c r="KN704" s="29"/>
      <c r="KO704" s="29"/>
      <c r="KP704" s="29"/>
      <c r="KQ704" s="29"/>
      <c r="KR704" s="29"/>
      <c r="KS704" s="29"/>
      <c r="KT704" s="29"/>
      <c r="KU704" s="29"/>
      <c r="KV704" s="29"/>
      <c r="KW704" s="29"/>
      <c r="KX704" s="29"/>
      <c r="KY704" s="29"/>
      <c r="KZ704" s="29"/>
      <c r="LA704" s="29"/>
      <c r="LB704" s="29"/>
      <c r="LC704" s="29"/>
      <c r="LD704" s="29"/>
      <c r="LE704" s="29"/>
      <c r="LF704" s="29"/>
      <c r="LG704" s="29"/>
      <c r="LH704" s="29"/>
      <c r="LI704" s="29"/>
      <c r="LJ704" s="29"/>
      <c r="LK704" s="29"/>
      <c r="LL704" s="29"/>
      <c r="LM704" s="29"/>
      <c r="LN704" s="29"/>
      <c r="LO704" s="29"/>
      <c r="LP704" s="29"/>
      <c r="LQ704" s="29"/>
      <c r="LR704" s="29"/>
      <c r="LS704" s="29"/>
      <c r="LT704" s="29"/>
      <c r="LU704" s="29"/>
      <c r="LV704" s="29"/>
      <c r="LW704" s="29"/>
      <c r="LX704" s="29"/>
      <c r="LY704" s="29"/>
      <c r="LZ704" s="29"/>
      <c r="MA704" s="29"/>
      <c r="MB704" s="29"/>
      <c r="MC704" s="29"/>
      <c r="MD704" s="29"/>
      <c r="ME704" s="29"/>
      <c r="MF704" s="29"/>
      <c r="MG704" s="29"/>
      <c r="MH704" s="29"/>
      <c r="MI704" s="29"/>
      <c r="MJ704" s="29"/>
      <c r="MK704" s="29"/>
      <c r="ML704" s="29"/>
      <c r="MM704" s="29"/>
      <c r="MN704" s="29"/>
      <c r="MO704" s="29"/>
      <c r="MP704" s="29"/>
      <c r="MQ704" s="29"/>
      <c r="MR704" s="29"/>
      <c r="MS704" s="29"/>
      <c r="MT704" s="29"/>
      <c r="MU704" s="29"/>
      <c r="MV704" s="29"/>
      <c r="MW704" s="29"/>
      <c r="MX704" s="29"/>
      <c r="MY704" s="29"/>
      <c r="MZ704" s="29"/>
      <c r="NA704" s="29"/>
      <c r="NB704" s="29"/>
      <c r="NC704" s="29"/>
      <c r="ND704" s="29"/>
      <c r="NE704" s="29"/>
    </row>
    <row r="705" spans="1:369" ht="16.5" customHeight="1">
      <c r="A705" s="104" t="s">
        <v>3230</v>
      </c>
      <c r="B705" s="104"/>
      <c r="C705" s="201"/>
      <c r="D705" s="104"/>
      <c r="E705" s="42" t="s">
        <v>6521</v>
      </c>
      <c r="F705" s="42" t="s">
        <v>83</v>
      </c>
      <c r="G705" s="42" t="s">
        <v>106</v>
      </c>
      <c r="H705" s="42">
        <v>2014</v>
      </c>
      <c r="I705" s="42">
        <v>1</v>
      </c>
      <c r="J705" s="42" t="s">
        <v>414</v>
      </c>
      <c r="K705" s="42" t="s">
        <v>414</v>
      </c>
      <c r="L705" s="44" t="s">
        <v>6522</v>
      </c>
      <c r="M705" s="16"/>
      <c r="N705" s="16" t="s">
        <v>43</v>
      </c>
      <c r="O705" s="17">
        <v>80</v>
      </c>
      <c r="P705" s="17" t="s">
        <v>414</v>
      </c>
      <c r="Q705" s="17" t="s">
        <v>414</v>
      </c>
      <c r="R705" s="18" t="s">
        <v>33</v>
      </c>
      <c r="S705" s="19">
        <v>50</v>
      </c>
      <c r="T705" s="19">
        <v>110</v>
      </c>
      <c r="U705" s="19">
        <v>2.2727272727272729</v>
      </c>
      <c r="V705" s="19">
        <v>0</v>
      </c>
      <c r="W705" s="20">
        <v>0.25</v>
      </c>
      <c r="X705" s="21">
        <v>20</v>
      </c>
      <c r="Y705" s="22" t="s">
        <v>33</v>
      </c>
      <c r="Z705" s="23" t="s">
        <v>62</v>
      </c>
      <c r="AA705" s="24" t="s">
        <v>67</v>
      </c>
      <c r="AB705" s="14" t="s">
        <v>67</v>
      </c>
      <c r="AC705" s="14" t="s">
        <v>67</v>
      </c>
      <c r="AD705" s="25"/>
      <c r="AE705" s="26"/>
      <c r="AF705" s="27"/>
      <c r="AG705" s="109"/>
      <c r="AH705" s="109"/>
      <c r="AI705" s="109"/>
      <c r="AJ705" s="109"/>
      <c r="AK705" s="109"/>
      <c r="AL705" s="109"/>
      <c r="AM705" s="109"/>
      <c r="AN705" s="109"/>
      <c r="AO705" s="109"/>
      <c r="AP705" s="29"/>
      <c r="AQ705" s="29"/>
      <c r="AR705" s="29"/>
      <c r="AS705" s="29"/>
      <c r="AT705" s="29"/>
      <c r="AU705" s="29"/>
      <c r="AV705" s="29"/>
      <c r="AW705" s="29"/>
      <c r="AX705" s="29"/>
      <c r="AY705" s="29"/>
      <c r="AZ705" s="29"/>
      <c r="BA705" s="29"/>
      <c r="BB705" s="29"/>
      <c r="BC705" s="29"/>
      <c r="BD705" s="29"/>
      <c r="BE705" s="29"/>
      <c r="BF705" s="29"/>
      <c r="BG705" s="29"/>
      <c r="BH705" s="29"/>
      <c r="BI705" s="29"/>
      <c r="BJ705" s="29"/>
      <c r="BK705" s="29"/>
      <c r="BL705" s="29"/>
      <c r="BM705" s="29"/>
      <c r="BN705" s="29"/>
      <c r="BO705" s="29"/>
      <c r="BP705" s="29"/>
      <c r="BQ705" s="29"/>
      <c r="BR705" s="29"/>
      <c r="BS705" s="29"/>
      <c r="BT705" s="29"/>
      <c r="BU705" s="29"/>
      <c r="BV705" s="29"/>
      <c r="BW705" s="29"/>
      <c r="BX705" s="29"/>
      <c r="BY705" s="29"/>
      <c r="BZ705" s="29"/>
      <c r="CA705" s="29"/>
      <c r="CB705" s="29"/>
      <c r="CC705" s="29"/>
      <c r="CD705" s="29"/>
      <c r="CE705" s="29"/>
      <c r="CF705" s="29"/>
      <c r="CG705" s="29"/>
      <c r="CH705" s="29"/>
      <c r="CI705" s="29"/>
      <c r="CJ705" s="29"/>
      <c r="CK705" s="29"/>
      <c r="CL705" s="29"/>
      <c r="CM705" s="29"/>
      <c r="CN705" s="29"/>
      <c r="CO705" s="29"/>
      <c r="CP705" s="29"/>
      <c r="CQ705" s="29"/>
      <c r="CR705" s="29"/>
      <c r="CS705" s="29"/>
      <c r="CT705" s="29"/>
      <c r="CU705" s="29"/>
      <c r="CV705" s="29"/>
      <c r="CW705" s="29"/>
      <c r="CX705" s="29"/>
      <c r="CY705" s="29"/>
      <c r="CZ705" s="29"/>
      <c r="DA705" s="29"/>
      <c r="DB705" s="29"/>
      <c r="DC705" s="29"/>
      <c r="DD705" s="29"/>
      <c r="DE705" s="29"/>
      <c r="DF705" s="29"/>
      <c r="DG705" s="29"/>
      <c r="DH705" s="29"/>
      <c r="DI705" s="29"/>
      <c r="DJ705" s="29"/>
      <c r="DK705" s="29"/>
      <c r="DL705" s="29"/>
      <c r="DM705" s="29"/>
      <c r="DN705" s="29"/>
      <c r="DO705" s="29"/>
      <c r="DP705" s="29"/>
      <c r="DQ705" s="29"/>
      <c r="DR705" s="29"/>
      <c r="DS705" s="29"/>
      <c r="DT705" s="29"/>
      <c r="DU705" s="29"/>
      <c r="DV705" s="29"/>
      <c r="DW705" s="29"/>
      <c r="DX705" s="29"/>
      <c r="DY705" s="29"/>
      <c r="DZ705" s="29"/>
      <c r="EA705" s="29"/>
      <c r="EB705" s="29"/>
      <c r="EC705" s="29"/>
      <c r="ED705" s="29"/>
      <c r="EE705" s="29"/>
      <c r="EF705" s="29"/>
      <c r="EG705" s="29"/>
      <c r="EH705" s="29"/>
      <c r="EI705" s="29"/>
      <c r="EJ705" s="29"/>
      <c r="EK705" s="29"/>
      <c r="EL705" s="29"/>
      <c r="EM705" s="29"/>
      <c r="EN705" s="29"/>
      <c r="EO705" s="29"/>
      <c r="EP705" s="29"/>
      <c r="EQ705" s="29"/>
      <c r="ER705" s="29"/>
      <c r="ES705" s="29"/>
      <c r="ET705" s="29"/>
      <c r="EU705" s="29"/>
      <c r="EV705" s="29"/>
      <c r="EW705" s="29"/>
      <c r="EX705" s="29"/>
      <c r="EY705" s="29"/>
      <c r="EZ705" s="29"/>
      <c r="FA705" s="29"/>
      <c r="FB705" s="29"/>
      <c r="FC705" s="29"/>
      <c r="FD705" s="29"/>
      <c r="FE705" s="29"/>
      <c r="FF705" s="29"/>
      <c r="FG705" s="29"/>
      <c r="FH705" s="29"/>
      <c r="FI705" s="29"/>
      <c r="FJ705" s="29"/>
      <c r="FK705" s="29"/>
      <c r="FL705" s="29"/>
      <c r="FM705" s="29"/>
      <c r="FN705" s="29"/>
      <c r="FO705" s="29"/>
      <c r="FP705" s="29"/>
      <c r="FQ705" s="29"/>
      <c r="FR705" s="29"/>
      <c r="FS705" s="29"/>
      <c r="FT705" s="29"/>
      <c r="FU705" s="29"/>
      <c r="FV705" s="29"/>
      <c r="FW705" s="29"/>
      <c r="FX705" s="29"/>
      <c r="FY705" s="29"/>
      <c r="FZ705" s="29"/>
      <c r="GA705" s="29"/>
      <c r="GB705" s="29"/>
      <c r="GC705" s="29"/>
      <c r="GD705" s="29"/>
      <c r="GE705" s="29"/>
      <c r="GF705" s="29"/>
      <c r="GG705" s="29"/>
      <c r="GH705" s="29"/>
      <c r="GI705" s="29"/>
      <c r="GJ705" s="29"/>
      <c r="GK705" s="29"/>
      <c r="GL705" s="29"/>
      <c r="GM705" s="29"/>
      <c r="GN705" s="29"/>
      <c r="GO705" s="29"/>
      <c r="GP705" s="29"/>
      <c r="GQ705" s="29"/>
      <c r="GR705" s="29"/>
      <c r="GS705" s="29"/>
      <c r="GT705" s="29"/>
      <c r="GU705" s="29"/>
      <c r="GV705" s="29"/>
      <c r="GW705" s="29"/>
      <c r="GX705" s="29"/>
      <c r="GY705" s="29"/>
      <c r="GZ705" s="29"/>
      <c r="HA705" s="29"/>
      <c r="HB705" s="29"/>
      <c r="HC705" s="29"/>
      <c r="HD705" s="29"/>
      <c r="HE705" s="29"/>
      <c r="HF705" s="29"/>
      <c r="HG705" s="29"/>
      <c r="HH705" s="29"/>
      <c r="HI705" s="29"/>
      <c r="HJ705" s="29"/>
      <c r="HK705" s="29"/>
      <c r="HL705" s="29"/>
      <c r="HM705" s="29"/>
      <c r="HN705" s="29"/>
      <c r="HO705" s="29"/>
      <c r="HP705" s="29"/>
      <c r="HQ705" s="29"/>
      <c r="HR705" s="29"/>
      <c r="HS705" s="29"/>
      <c r="HT705" s="29"/>
      <c r="HU705" s="29"/>
      <c r="HV705" s="29"/>
      <c r="HW705" s="29"/>
      <c r="HX705" s="29"/>
      <c r="HY705" s="29"/>
      <c r="HZ705" s="29"/>
      <c r="IA705" s="29"/>
      <c r="IB705" s="29"/>
      <c r="IC705" s="29"/>
      <c r="ID705" s="29"/>
      <c r="IE705" s="29"/>
      <c r="IF705" s="29"/>
      <c r="IG705" s="29"/>
      <c r="IH705" s="29"/>
      <c r="II705" s="29"/>
      <c r="IJ705" s="29"/>
      <c r="IK705" s="29"/>
      <c r="IL705" s="29"/>
      <c r="IM705" s="29"/>
      <c r="IN705" s="29"/>
      <c r="IO705" s="29"/>
      <c r="IP705" s="29"/>
      <c r="IQ705" s="29"/>
      <c r="IR705" s="29"/>
      <c r="IS705" s="29"/>
      <c r="IT705" s="29"/>
      <c r="IU705" s="29"/>
      <c r="IV705" s="29"/>
      <c r="IW705" s="29"/>
      <c r="IX705" s="29"/>
      <c r="IY705" s="29"/>
      <c r="IZ705" s="29"/>
      <c r="JA705" s="29"/>
      <c r="JB705" s="29"/>
      <c r="JC705" s="29"/>
      <c r="JD705" s="29"/>
      <c r="JE705" s="29"/>
      <c r="JF705" s="29"/>
      <c r="JG705" s="29"/>
      <c r="JH705" s="29"/>
      <c r="JI705" s="29"/>
      <c r="JJ705" s="29"/>
      <c r="JK705" s="29"/>
      <c r="JL705" s="29"/>
      <c r="JM705" s="29"/>
      <c r="JN705" s="29"/>
      <c r="JO705" s="29"/>
      <c r="JP705" s="29"/>
      <c r="JQ705" s="29"/>
      <c r="JR705" s="29"/>
      <c r="JS705" s="29"/>
      <c r="JT705" s="29"/>
      <c r="JU705" s="29"/>
      <c r="JV705" s="29"/>
      <c r="JW705" s="29"/>
      <c r="JX705" s="29"/>
      <c r="JY705" s="29"/>
      <c r="JZ705" s="29"/>
      <c r="KA705" s="29"/>
      <c r="KB705" s="29"/>
      <c r="KC705" s="29"/>
      <c r="KD705" s="29"/>
      <c r="KE705" s="29"/>
      <c r="KF705" s="29"/>
      <c r="KG705" s="29"/>
      <c r="KH705" s="29"/>
      <c r="KI705" s="29"/>
      <c r="KJ705" s="29"/>
      <c r="KK705" s="29"/>
      <c r="KL705" s="29"/>
      <c r="KM705" s="29"/>
      <c r="KN705" s="29"/>
      <c r="KO705" s="29"/>
      <c r="KP705" s="29"/>
      <c r="KQ705" s="29"/>
      <c r="KR705" s="29"/>
      <c r="KS705" s="29"/>
      <c r="KT705" s="29"/>
      <c r="KU705" s="29"/>
      <c r="KV705" s="29"/>
      <c r="KW705" s="29"/>
      <c r="KX705" s="29"/>
      <c r="KY705" s="29"/>
      <c r="KZ705" s="29"/>
      <c r="LA705" s="29"/>
      <c r="LB705" s="29"/>
      <c r="LC705" s="29"/>
      <c r="LD705" s="29"/>
      <c r="LE705" s="29"/>
      <c r="LF705" s="29"/>
      <c r="LG705" s="29"/>
      <c r="LH705" s="29"/>
      <c r="LI705" s="29"/>
      <c r="LJ705" s="29"/>
      <c r="LK705" s="29"/>
      <c r="LL705" s="29"/>
      <c r="LM705" s="29"/>
      <c r="LN705" s="29"/>
      <c r="LO705" s="29"/>
      <c r="LP705" s="29"/>
      <c r="LQ705" s="29"/>
      <c r="LR705" s="29"/>
      <c r="LS705" s="29"/>
      <c r="LT705" s="29"/>
      <c r="LU705" s="29"/>
      <c r="LV705" s="29"/>
      <c r="LW705" s="29"/>
      <c r="LX705" s="29"/>
      <c r="LY705" s="29"/>
      <c r="LZ705" s="29"/>
      <c r="MA705" s="29"/>
      <c r="MB705" s="29"/>
      <c r="MC705" s="29"/>
      <c r="MD705" s="29"/>
      <c r="ME705" s="29"/>
      <c r="MF705" s="29"/>
      <c r="MG705" s="29"/>
      <c r="MH705" s="29"/>
      <c r="MI705" s="29"/>
      <c r="MJ705" s="29"/>
      <c r="MK705" s="29"/>
      <c r="ML705" s="29"/>
      <c r="MM705" s="29"/>
      <c r="MN705" s="29"/>
      <c r="MO705" s="29"/>
      <c r="MP705" s="29"/>
      <c r="MQ705" s="29"/>
      <c r="MR705" s="29"/>
      <c r="MS705" s="29"/>
      <c r="MT705" s="29"/>
      <c r="MU705" s="29"/>
      <c r="MV705" s="29"/>
      <c r="MW705" s="29"/>
      <c r="MX705" s="29"/>
      <c r="MY705" s="29"/>
      <c r="MZ705" s="29"/>
      <c r="NA705" s="29"/>
      <c r="NB705" s="29"/>
      <c r="NC705" s="29"/>
      <c r="ND705" s="29"/>
      <c r="NE705" s="29"/>
    </row>
    <row r="706" spans="1:369" ht="16.5" customHeight="1">
      <c r="A706" s="104" t="s">
        <v>3230</v>
      </c>
      <c r="B706" s="104"/>
      <c r="C706" s="201"/>
      <c r="D706" s="104"/>
      <c r="E706" s="42" t="s">
        <v>6523</v>
      </c>
      <c r="F706" s="42" t="s">
        <v>3343</v>
      </c>
      <c r="G706" s="42" t="s">
        <v>1039</v>
      </c>
      <c r="H706" s="15">
        <v>2014</v>
      </c>
      <c r="I706" s="15">
        <v>1</v>
      </c>
      <c r="J706" s="15">
        <v>1</v>
      </c>
      <c r="K706" s="15" t="s">
        <v>414</v>
      </c>
      <c r="L706" s="44" t="s">
        <v>6522</v>
      </c>
      <c r="M706" s="16"/>
      <c r="N706" s="16" t="s">
        <v>43</v>
      </c>
      <c r="O706" s="17">
        <v>80</v>
      </c>
      <c r="P706" s="17" t="s">
        <v>414</v>
      </c>
      <c r="Q706" s="17" t="s">
        <v>414</v>
      </c>
      <c r="R706" s="18" t="s">
        <v>33</v>
      </c>
      <c r="S706" s="19">
        <v>60</v>
      </c>
      <c r="T706" s="19">
        <v>110</v>
      </c>
      <c r="U706" s="19">
        <v>2.7272727272727271</v>
      </c>
      <c r="V706" s="19">
        <v>0</v>
      </c>
      <c r="W706" s="20">
        <v>0.3</v>
      </c>
      <c r="X706" s="21">
        <v>24</v>
      </c>
      <c r="Y706" s="22" t="s">
        <v>33</v>
      </c>
      <c r="Z706" s="23" t="s">
        <v>62</v>
      </c>
      <c r="AA706" s="24" t="s">
        <v>67</v>
      </c>
      <c r="AB706" s="14" t="s">
        <v>67</v>
      </c>
      <c r="AC706" s="14" t="s">
        <v>67</v>
      </c>
      <c r="AD706" s="25"/>
      <c r="AE706" s="26"/>
      <c r="AF706" s="27"/>
      <c r="AG706" s="88"/>
      <c r="AH706" s="88"/>
      <c r="AI706" s="88"/>
      <c r="AJ706" s="88"/>
      <c r="AK706" s="88"/>
      <c r="AL706" s="88"/>
      <c r="AM706" s="88"/>
      <c r="AN706" s="88"/>
      <c r="AO706" s="88"/>
      <c r="AP706" s="29"/>
      <c r="AQ706" s="29"/>
      <c r="AR706" s="29"/>
      <c r="AS706" s="29"/>
      <c r="AT706" s="29"/>
      <c r="AU706" s="29"/>
      <c r="AV706" s="29"/>
      <c r="AW706" s="29"/>
      <c r="AX706" s="29"/>
      <c r="AY706" s="29"/>
      <c r="AZ706" s="29"/>
      <c r="BA706" s="29"/>
      <c r="BB706" s="29"/>
      <c r="BC706" s="29"/>
      <c r="BD706" s="29"/>
      <c r="BE706" s="29"/>
      <c r="BF706" s="29"/>
      <c r="BG706" s="29"/>
      <c r="BH706" s="29"/>
      <c r="BI706" s="29"/>
      <c r="BJ706" s="29"/>
      <c r="BK706" s="29"/>
      <c r="BL706" s="29"/>
      <c r="BM706" s="29"/>
      <c r="BN706" s="29"/>
      <c r="BO706" s="29"/>
      <c r="BP706" s="29"/>
      <c r="BQ706" s="29"/>
      <c r="BR706" s="29"/>
      <c r="BS706" s="29"/>
      <c r="BT706" s="29"/>
      <c r="BU706" s="29"/>
      <c r="BV706" s="29"/>
      <c r="BW706" s="29"/>
      <c r="BX706" s="29"/>
      <c r="BY706" s="29"/>
      <c r="BZ706" s="29"/>
      <c r="CA706" s="29"/>
      <c r="CB706" s="29"/>
      <c r="CC706" s="29"/>
      <c r="CD706" s="29"/>
      <c r="CE706" s="29"/>
      <c r="CF706" s="29"/>
      <c r="CG706" s="29"/>
      <c r="CH706" s="29"/>
      <c r="CI706" s="29"/>
      <c r="CJ706" s="29"/>
      <c r="CK706" s="29"/>
      <c r="CL706" s="29"/>
      <c r="CM706" s="29"/>
      <c r="CN706" s="29"/>
      <c r="CO706" s="29"/>
      <c r="CP706" s="29"/>
      <c r="CQ706" s="29"/>
      <c r="CR706" s="29"/>
      <c r="CS706" s="29"/>
      <c r="CT706" s="29"/>
      <c r="CU706" s="29"/>
      <c r="CV706" s="29"/>
      <c r="CW706" s="29"/>
      <c r="CX706" s="29"/>
      <c r="CY706" s="29"/>
      <c r="CZ706" s="29"/>
      <c r="DA706" s="29"/>
      <c r="DB706" s="29"/>
      <c r="DC706" s="29"/>
      <c r="DD706" s="29"/>
      <c r="DE706" s="29"/>
      <c r="DF706" s="29"/>
      <c r="DG706" s="29"/>
      <c r="DH706" s="29"/>
      <c r="DI706" s="29"/>
      <c r="DJ706" s="29"/>
      <c r="DK706" s="29"/>
      <c r="DL706" s="29"/>
      <c r="DM706" s="29"/>
      <c r="DN706" s="29"/>
      <c r="DO706" s="29"/>
      <c r="DP706" s="29"/>
      <c r="DQ706" s="29"/>
      <c r="DR706" s="29"/>
      <c r="DS706" s="29"/>
      <c r="DT706" s="29"/>
      <c r="DU706" s="29"/>
      <c r="DV706" s="29"/>
      <c r="DW706" s="29"/>
      <c r="DX706" s="29"/>
      <c r="DY706" s="29"/>
      <c r="DZ706" s="29"/>
      <c r="EA706" s="29"/>
      <c r="EB706" s="29"/>
      <c r="EC706" s="29"/>
      <c r="ED706" s="29"/>
      <c r="EE706" s="29"/>
      <c r="EF706" s="29"/>
      <c r="EG706" s="29"/>
      <c r="EH706" s="29"/>
      <c r="EI706" s="29"/>
      <c r="EJ706" s="29"/>
      <c r="EK706" s="29"/>
      <c r="EL706" s="29"/>
      <c r="EM706" s="29"/>
      <c r="EN706" s="29"/>
      <c r="EO706" s="29"/>
      <c r="EP706" s="29"/>
      <c r="EQ706" s="29"/>
      <c r="ER706" s="29"/>
      <c r="ES706" s="29"/>
      <c r="ET706" s="29"/>
      <c r="EU706" s="29"/>
      <c r="EV706" s="29"/>
      <c r="EW706" s="29"/>
      <c r="EX706" s="29"/>
      <c r="EY706" s="29"/>
      <c r="EZ706" s="29"/>
      <c r="FA706" s="29"/>
      <c r="FB706" s="29"/>
      <c r="FC706" s="29"/>
      <c r="FD706" s="29"/>
      <c r="FE706" s="29"/>
      <c r="FF706" s="29"/>
      <c r="FG706" s="29"/>
      <c r="FH706" s="29"/>
      <c r="FI706" s="29"/>
      <c r="FJ706" s="29"/>
      <c r="FK706" s="29"/>
      <c r="FL706" s="29"/>
      <c r="FM706" s="29"/>
      <c r="FN706" s="29"/>
      <c r="FO706" s="29"/>
      <c r="FP706" s="29"/>
      <c r="FQ706" s="29"/>
      <c r="FR706" s="29"/>
      <c r="FS706" s="29"/>
      <c r="FT706" s="29"/>
      <c r="FU706" s="29"/>
      <c r="FV706" s="29"/>
      <c r="FW706" s="29"/>
      <c r="FX706" s="29"/>
      <c r="FY706" s="29"/>
      <c r="FZ706" s="29"/>
      <c r="GA706" s="29"/>
      <c r="GB706" s="29"/>
      <c r="GC706" s="29"/>
      <c r="GD706" s="29"/>
      <c r="GE706" s="29"/>
      <c r="GF706" s="29"/>
      <c r="GG706" s="29"/>
      <c r="GH706" s="29"/>
      <c r="GI706" s="29"/>
      <c r="GJ706" s="29"/>
      <c r="GK706" s="29"/>
      <c r="GL706" s="29"/>
      <c r="GM706" s="29"/>
      <c r="GN706" s="29"/>
      <c r="GO706" s="29"/>
      <c r="GP706" s="29"/>
      <c r="GQ706" s="29"/>
      <c r="GR706" s="29"/>
      <c r="GS706" s="29"/>
      <c r="GT706" s="29"/>
      <c r="GU706" s="29"/>
      <c r="GV706" s="29"/>
      <c r="GW706" s="29"/>
      <c r="GX706" s="29"/>
      <c r="GY706" s="29"/>
      <c r="GZ706" s="29"/>
      <c r="HA706" s="29"/>
      <c r="HB706" s="29"/>
      <c r="HC706" s="29"/>
      <c r="HD706" s="29"/>
      <c r="HE706" s="29"/>
      <c r="HF706" s="29"/>
      <c r="HG706" s="29"/>
      <c r="HH706" s="29"/>
      <c r="HI706" s="29"/>
      <c r="HJ706" s="29"/>
      <c r="HK706" s="29"/>
      <c r="HL706" s="29"/>
      <c r="HM706" s="29"/>
      <c r="HN706" s="29"/>
      <c r="HO706" s="29"/>
      <c r="HP706" s="29"/>
      <c r="HQ706" s="29"/>
      <c r="HR706" s="29"/>
      <c r="HS706" s="29"/>
      <c r="HT706" s="29"/>
      <c r="HU706" s="29"/>
      <c r="HV706" s="29"/>
      <c r="HW706" s="29"/>
      <c r="HX706" s="29"/>
      <c r="HY706" s="29"/>
      <c r="HZ706" s="29"/>
      <c r="IA706" s="29"/>
      <c r="IB706" s="29"/>
      <c r="IC706" s="29"/>
      <c r="ID706" s="29"/>
      <c r="IE706" s="29"/>
      <c r="IF706" s="29"/>
      <c r="IG706" s="29"/>
      <c r="IH706" s="29"/>
      <c r="II706" s="29"/>
      <c r="IJ706" s="29"/>
      <c r="IK706" s="29"/>
      <c r="IL706" s="29"/>
      <c r="IM706" s="29"/>
      <c r="IN706" s="29"/>
      <c r="IO706" s="29"/>
      <c r="IP706" s="29"/>
      <c r="IQ706" s="29"/>
      <c r="IR706" s="29"/>
      <c r="IS706" s="29"/>
      <c r="IT706" s="29"/>
      <c r="IU706" s="29"/>
      <c r="IV706" s="29"/>
      <c r="IW706" s="29"/>
      <c r="IX706" s="29"/>
      <c r="IY706" s="29"/>
      <c r="IZ706" s="29"/>
      <c r="JA706" s="29"/>
      <c r="JB706" s="29"/>
      <c r="JC706" s="29"/>
      <c r="JD706" s="29"/>
      <c r="JE706" s="29"/>
      <c r="JF706" s="29"/>
      <c r="JG706" s="29"/>
      <c r="JH706" s="29"/>
      <c r="JI706" s="29"/>
      <c r="JJ706" s="29"/>
      <c r="JK706" s="29"/>
      <c r="JL706" s="29"/>
      <c r="JM706" s="29"/>
      <c r="JN706" s="29"/>
      <c r="JO706" s="29"/>
      <c r="JP706" s="29"/>
      <c r="JQ706" s="29"/>
      <c r="JR706" s="29"/>
      <c r="JS706" s="29"/>
      <c r="JT706" s="29"/>
      <c r="JU706" s="29"/>
      <c r="JV706" s="29"/>
      <c r="JW706" s="29"/>
      <c r="JX706" s="29"/>
      <c r="JY706" s="29"/>
      <c r="JZ706" s="29"/>
      <c r="KA706" s="29"/>
      <c r="KB706" s="29"/>
      <c r="KC706" s="29"/>
      <c r="KD706" s="29"/>
      <c r="KE706" s="29"/>
      <c r="KF706" s="29"/>
      <c r="KG706" s="29"/>
      <c r="KH706" s="29"/>
      <c r="KI706" s="29"/>
      <c r="KJ706" s="29"/>
      <c r="KK706" s="29"/>
      <c r="KL706" s="29"/>
      <c r="KM706" s="29"/>
      <c r="KN706" s="29"/>
      <c r="KO706" s="29"/>
      <c r="KP706" s="29"/>
      <c r="KQ706" s="29"/>
      <c r="KR706" s="29"/>
      <c r="KS706" s="29"/>
      <c r="KT706" s="29"/>
      <c r="KU706" s="29"/>
      <c r="KV706" s="29"/>
      <c r="KW706" s="29"/>
      <c r="KX706" s="29"/>
      <c r="KY706" s="29"/>
      <c r="KZ706" s="29"/>
      <c r="LA706" s="29"/>
      <c r="LB706" s="29"/>
      <c r="LC706" s="29"/>
      <c r="LD706" s="29"/>
      <c r="LE706" s="29"/>
      <c r="LF706" s="29"/>
      <c r="LG706" s="29"/>
      <c r="LH706" s="29"/>
      <c r="LI706" s="29"/>
      <c r="LJ706" s="29"/>
      <c r="LK706" s="29"/>
      <c r="LL706" s="29"/>
      <c r="LM706" s="29"/>
      <c r="LN706" s="29"/>
      <c r="LO706" s="29"/>
      <c r="LP706" s="29"/>
      <c r="LQ706" s="29"/>
      <c r="LR706" s="29"/>
      <c r="LS706" s="29"/>
      <c r="LT706" s="29"/>
      <c r="LU706" s="29"/>
      <c r="LV706" s="29"/>
      <c r="LW706" s="29"/>
      <c r="LX706" s="29"/>
      <c r="LY706" s="29"/>
      <c r="LZ706" s="29"/>
      <c r="MA706" s="29"/>
      <c r="MB706" s="29"/>
      <c r="MC706" s="29"/>
      <c r="MD706" s="29"/>
      <c r="ME706" s="29"/>
      <c r="MF706" s="29"/>
      <c r="MG706" s="29"/>
      <c r="MH706" s="29"/>
      <c r="MI706" s="29"/>
      <c r="MJ706" s="29"/>
      <c r="MK706" s="29"/>
      <c r="ML706" s="29"/>
      <c r="MM706" s="29"/>
      <c r="MN706" s="29"/>
      <c r="MO706" s="29"/>
      <c r="MP706" s="29"/>
      <c r="MQ706" s="29"/>
      <c r="MR706" s="29"/>
      <c r="MS706" s="29"/>
      <c r="MT706" s="29"/>
      <c r="MU706" s="29"/>
      <c r="MV706" s="29"/>
      <c r="MW706" s="29"/>
      <c r="MX706" s="29"/>
      <c r="MY706" s="29"/>
      <c r="MZ706" s="29"/>
      <c r="NA706" s="29"/>
      <c r="NB706" s="29"/>
      <c r="NC706" s="29"/>
      <c r="ND706" s="29"/>
      <c r="NE706" s="29"/>
    </row>
    <row r="707" spans="1:369" ht="16.5" customHeight="1">
      <c r="A707" s="104" t="s">
        <v>3230</v>
      </c>
      <c r="B707" s="104"/>
      <c r="C707" s="201"/>
      <c r="D707" s="104"/>
      <c r="E707" s="42" t="s">
        <v>2468</v>
      </c>
      <c r="F707" s="42" t="s">
        <v>3325</v>
      </c>
      <c r="G707" s="42" t="s">
        <v>3326</v>
      </c>
      <c r="H707" s="15">
        <v>2012</v>
      </c>
      <c r="I707" s="15">
        <v>11</v>
      </c>
      <c r="J707" s="15" t="s">
        <v>414</v>
      </c>
      <c r="K707" s="15" t="s">
        <v>414</v>
      </c>
      <c r="L707" s="44" t="s">
        <v>3327</v>
      </c>
      <c r="M707" s="16"/>
      <c r="N707" s="16" t="s">
        <v>43</v>
      </c>
      <c r="O707" s="17">
        <v>5600</v>
      </c>
      <c r="P707" s="17" t="s">
        <v>414</v>
      </c>
      <c r="Q707" s="17" t="s">
        <v>414</v>
      </c>
      <c r="R707" s="18" t="s">
        <v>33</v>
      </c>
      <c r="S707" s="19">
        <v>60</v>
      </c>
      <c r="T707" s="19">
        <v>110</v>
      </c>
      <c r="U707" s="19">
        <v>0.45454545454545453</v>
      </c>
      <c r="V707" s="19">
        <v>0</v>
      </c>
      <c r="W707" s="20">
        <v>0.05</v>
      </c>
      <c r="X707" s="21">
        <v>280</v>
      </c>
      <c r="Y707" s="22" t="s">
        <v>33</v>
      </c>
      <c r="Z707" s="23" t="s">
        <v>62</v>
      </c>
      <c r="AA707" s="24" t="s">
        <v>67</v>
      </c>
      <c r="AB707" s="14" t="s">
        <v>67</v>
      </c>
      <c r="AC707" s="14" t="s">
        <v>67</v>
      </c>
      <c r="AD707" s="25"/>
      <c r="AE707" s="26"/>
      <c r="AF707" s="27"/>
      <c r="AG707" s="88"/>
      <c r="AH707" s="88"/>
      <c r="AI707" s="88"/>
      <c r="AJ707" s="88"/>
      <c r="AK707" s="88"/>
      <c r="AL707" s="88"/>
      <c r="AM707" s="88"/>
      <c r="AN707" s="88"/>
      <c r="AO707" s="88"/>
      <c r="AP707" s="29"/>
      <c r="AQ707" s="29"/>
      <c r="AR707" s="29"/>
      <c r="AS707" s="29"/>
      <c r="AT707" s="29"/>
      <c r="AU707" s="29"/>
      <c r="AV707" s="29"/>
      <c r="AW707" s="29"/>
      <c r="AX707" s="29"/>
      <c r="AY707" s="29"/>
      <c r="AZ707" s="29"/>
      <c r="BA707" s="29"/>
      <c r="BB707" s="29"/>
      <c r="BC707" s="29"/>
      <c r="BD707" s="29"/>
      <c r="BE707" s="29"/>
      <c r="BF707" s="29"/>
      <c r="BG707" s="29"/>
      <c r="BH707" s="29"/>
      <c r="BI707" s="29"/>
      <c r="BJ707" s="29"/>
      <c r="BK707" s="29"/>
      <c r="BL707" s="29"/>
      <c r="BM707" s="29"/>
      <c r="BN707" s="29"/>
      <c r="BO707" s="29"/>
      <c r="BP707" s="29"/>
      <c r="BQ707" s="29"/>
      <c r="BR707" s="29"/>
      <c r="BS707" s="29"/>
      <c r="BT707" s="29"/>
      <c r="BU707" s="29"/>
      <c r="BV707" s="29"/>
      <c r="BW707" s="29"/>
      <c r="BX707" s="29"/>
      <c r="BY707" s="29"/>
      <c r="BZ707" s="29"/>
      <c r="CA707" s="29"/>
      <c r="CB707" s="29"/>
      <c r="CC707" s="29"/>
      <c r="CD707" s="29"/>
      <c r="CE707" s="29"/>
      <c r="CF707" s="29"/>
      <c r="CG707" s="29"/>
      <c r="CH707" s="29"/>
      <c r="CI707" s="29"/>
      <c r="CJ707" s="29"/>
      <c r="CK707" s="29"/>
      <c r="CL707" s="29"/>
      <c r="CM707" s="29"/>
      <c r="CN707" s="29"/>
      <c r="CO707" s="29"/>
      <c r="CP707" s="29"/>
      <c r="CQ707" s="29"/>
      <c r="CR707" s="29"/>
      <c r="CS707" s="29"/>
      <c r="CT707" s="29"/>
      <c r="CU707" s="29"/>
      <c r="CV707" s="29"/>
      <c r="CW707" s="29"/>
      <c r="CX707" s="29"/>
      <c r="CY707" s="29"/>
      <c r="CZ707" s="29"/>
      <c r="DA707" s="29"/>
      <c r="DB707" s="29"/>
      <c r="DC707" s="29"/>
      <c r="DD707" s="29"/>
      <c r="DE707" s="29"/>
      <c r="DF707" s="29"/>
      <c r="DG707" s="29"/>
      <c r="DH707" s="29"/>
      <c r="DI707" s="29"/>
      <c r="DJ707" s="29"/>
      <c r="DK707" s="29"/>
      <c r="DL707" s="29"/>
      <c r="DM707" s="29"/>
      <c r="DN707" s="29"/>
      <c r="DO707" s="29"/>
      <c r="DP707" s="29"/>
      <c r="DQ707" s="29"/>
      <c r="DR707" s="29"/>
      <c r="DS707" s="29"/>
      <c r="DT707" s="29"/>
      <c r="DU707" s="29"/>
      <c r="DV707" s="29"/>
      <c r="DW707" s="29"/>
      <c r="DX707" s="29"/>
      <c r="DY707" s="29"/>
      <c r="DZ707" s="29"/>
      <c r="EA707" s="29"/>
      <c r="EB707" s="29"/>
      <c r="EC707" s="29"/>
      <c r="ED707" s="29"/>
      <c r="EE707" s="29"/>
      <c r="EF707" s="29"/>
      <c r="EG707" s="29"/>
      <c r="EH707" s="29"/>
      <c r="EI707" s="29"/>
      <c r="EJ707" s="29"/>
      <c r="EK707" s="29"/>
      <c r="EL707" s="29"/>
      <c r="EM707" s="29"/>
      <c r="EN707" s="29"/>
      <c r="EO707" s="29"/>
      <c r="EP707" s="29"/>
      <c r="EQ707" s="29"/>
      <c r="ER707" s="29"/>
      <c r="ES707" s="29"/>
      <c r="ET707" s="29"/>
      <c r="EU707" s="29"/>
      <c r="EV707" s="29"/>
      <c r="EW707" s="29"/>
      <c r="EX707" s="29"/>
      <c r="EY707" s="29"/>
      <c r="EZ707" s="29"/>
      <c r="FA707" s="29"/>
      <c r="FB707" s="29"/>
      <c r="FC707" s="29"/>
      <c r="FD707" s="29"/>
      <c r="FE707" s="29"/>
      <c r="FF707" s="29"/>
      <c r="FG707" s="29"/>
      <c r="FH707" s="29"/>
      <c r="FI707" s="29"/>
      <c r="FJ707" s="29"/>
      <c r="FK707" s="29"/>
      <c r="FL707" s="29"/>
      <c r="FM707" s="29"/>
      <c r="FN707" s="29"/>
      <c r="FO707" s="29"/>
      <c r="FP707" s="29"/>
      <c r="FQ707" s="29"/>
      <c r="FR707" s="29"/>
      <c r="FS707" s="29"/>
      <c r="FT707" s="29"/>
      <c r="FU707" s="29"/>
      <c r="FV707" s="29"/>
      <c r="FW707" s="29"/>
      <c r="FX707" s="29"/>
      <c r="FY707" s="29"/>
      <c r="FZ707" s="29"/>
      <c r="GA707" s="29"/>
      <c r="GB707" s="29"/>
      <c r="GC707" s="29"/>
      <c r="GD707" s="29"/>
      <c r="GE707" s="29"/>
      <c r="GF707" s="29"/>
      <c r="GG707" s="29"/>
      <c r="GH707" s="29"/>
      <c r="GI707" s="29"/>
      <c r="GJ707" s="29"/>
      <c r="GK707" s="29"/>
      <c r="GL707" s="29"/>
      <c r="GM707" s="29"/>
      <c r="GN707" s="29"/>
      <c r="GO707" s="29"/>
      <c r="GP707" s="29"/>
      <c r="GQ707" s="29"/>
      <c r="GR707" s="29"/>
      <c r="GS707" s="29"/>
      <c r="GT707" s="29"/>
      <c r="GU707" s="29"/>
      <c r="GV707" s="29"/>
      <c r="GW707" s="29"/>
      <c r="GX707" s="29"/>
      <c r="GY707" s="29"/>
      <c r="GZ707" s="29"/>
      <c r="HA707" s="29"/>
      <c r="HB707" s="29"/>
      <c r="HC707" s="29"/>
      <c r="HD707" s="29"/>
      <c r="HE707" s="29"/>
      <c r="HF707" s="29"/>
      <c r="HG707" s="29"/>
      <c r="HH707" s="29"/>
      <c r="HI707" s="29"/>
      <c r="HJ707" s="29"/>
      <c r="HK707" s="29"/>
      <c r="HL707" s="29"/>
      <c r="HM707" s="29"/>
      <c r="HN707" s="29"/>
      <c r="HO707" s="29"/>
      <c r="HP707" s="29"/>
      <c r="HQ707" s="29"/>
      <c r="HR707" s="29"/>
      <c r="HS707" s="29"/>
      <c r="HT707" s="29"/>
      <c r="HU707" s="29"/>
      <c r="HV707" s="29"/>
      <c r="HW707" s="29"/>
      <c r="HX707" s="29"/>
      <c r="HY707" s="29"/>
      <c r="HZ707" s="29"/>
      <c r="IA707" s="29"/>
      <c r="IB707" s="29"/>
      <c r="IC707" s="29"/>
      <c r="ID707" s="29"/>
      <c r="IE707" s="29"/>
      <c r="IF707" s="29"/>
      <c r="IG707" s="29"/>
      <c r="IH707" s="29"/>
      <c r="II707" s="29"/>
      <c r="IJ707" s="29"/>
      <c r="IK707" s="29"/>
      <c r="IL707" s="29"/>
      <c r="IM707" s="29"/>
      <c r="IN707" s="29"/>
      <c r="IO707" s="29"/>
      <c r="IP707" s="29"/>
      <c r="IQ707" s="29"/>
      <c r="IR707" s="29"/>
      <c r="IS707" s="29"/>
      <c r="IT707" s="29"/>
      <c r="IU707" s="29"/>
      <c r="IV707" s="29"/>
      <c r="IW707" s="29"/>
      <c r="IX707" s="29"/>
      <c r="IY707" s="29"/>
      <c r="IZ707" s="29"/>
      <c r="JA707" s="29"/>
      <c r="JB707" s="29"/>
      <c r="JC707" s="29"/>
      <c r="JD707" s="29"/>
      <c r="JE707" s="29"/>
      <c r="JF707" s="29"/>
      <c r="JG707" s="29"/>
      <c r="JH707" s="29"/>
      <c r="JI707" s="29"/>
      <c r="JJ707" s="29"/>
      <c r="JK707" s="29"/>
      <c r="JL707" s="29"/>
      <c r="JM707" s="29"/>
      <c r="JN707" s="29"/>
      <c r="JO707" s="29"/>
      <c r="JP707" s="29"/>
      <c r="JQ707" s="29"/>
      <c r="JR707" s="29"/>
      <c r="JS707" s="29"/>
      <c r="JT707" s="29"/>
      <c r="JU707" s="29"/>
      <c r="JV707" s="29"/>
      <c r="JW707" s="29"/>
      <c r="JX707" s="29"/>
      <c r="JY707" s="29"/>
      <c r="JZ707" s="29"/>
      <c r="KA707" s="29"/>
      <c r="KB707" s="29"/>
      <c r="KC707" s="29"/>
      <c r="KD707" s="29"/>
      <c r="KE707" s="29"/>
      <c r="KF707" s="29"/>
      <c r="KG707" s="29"/>
      <c r="KH707" s="29"/>
      <c r="KI707" s="29"/>
      <c r="KJ707" s="29"/>
      <c r="KK707" s="29"/>
      <c r="KL707" s="29"/>
      <c r="KM707" s="29"/>
      <c r="KN707" s="29"/>
      <c r="KO707" s="29"/>
      <c r="KP707" s="29"/>
      <c r="KQ707" s="29"/>
      <c r="KR707" s="29"/>
      <c r="KS707" s="29"/>
      <c r="KT707" s="29"/>
      <c r="KU707" s="29"/>
      <c r="KV707" s="29"/>
      <c r="KW707" s="29"/>
      <c r="KX707" s="29"/>
      <c r="KY707" s="29"/>
      <c r="KZ707" s="29"/>
      <c r="LA707" s="29"/>
      <c r="LB707" s="29"/>
      <c r="LC707" s="29"/>
      <c r="LD707" s="29"/>
      <c r="LE707" s="29"/>
      <c r="LF707" s="29"/>
      <c r="LG707" s="29"/>
      <c r="LH707" s="29"/>
      <c r="LI707" s="29"/>
      <c r="LJ707" s="29"/>
      <c r="LK707" s="29"/>
      <c r="LL707" s="29"/>
      <c r="LM707" s="29"/>
      <c r="LN707" s="29"/>
      <c r="LO707" s="29"/>
      <c r="LP707" s="29"/>
      <c r="LQ707" s="29"/>
      <c r="LR707" s="29"/>
      <c r="LS707" s="29"/>
      <c r="LT707" s="29"/>
      <c r="LU707" s="29"/>
      <c r="LV707" s="29"/>
      <c r="LW707" s="29"/>
      <c r="LX707" s="29"/>
      <c r="LY707" s="29"/>
      <c r="LZ707" s="29"/>
      <c r="MA707" s="29"/>
      <c r="MB707" s="29"/>
      <c r="MC707" s="29"/>
      <c r="MD707" s="29"/>
      <c r="ME707" s="29"/>
      <c r="MF707" s="29"/>
      <c r="MG707" s="29"/>
      <c r="MH707" s="29"/>
      <c r="MI707" s="29"/>
      <c r="MJ707" s="29"/>
      <c r="MK707" s="29"/>
      <c r="ML707" s="29"/>
      <c r="MM707" s="29"/>
      <c r="MN707" s="29"/>
      <c r="MO707" s="29"/>
      <c r="MP707" s="29"/>
      <c r="MQ707" s="29"/>
      <c r="MR707" s="29"/>
      <c r="MS707" s="29"/>
      <c r="MT707" s="29"/>
      <c r="MU707" s="29"/>
      <c r="MV707" s="29"/>
      <c r="MW707" s="29"/>
      <c r="MX707" s="29"/>
      <c r="MY707" s="29"/>
      <c r="MZ707" s="29"/>
      <c r="NA707" s="29"/>
      <c r="NB707" s="29"/>
      <c r="NC707" s="29"/>
      <c r="ND707" s="29"/>
      <c r="NE707" s="29"/>
    </row>
    <row r="708" spans="1:369" ht="16.5" customHeight="1">
      <c r="A708" s="104" t="s">
        <v>3230</v>
      </c>
      <c r="B708" s="104"/>
      <c r="C708" s="201"/>
      <c r="D708" s="104"/>
      <c r="E708" s="42" t="s">
        <v>6537</v>
      </c>
      <c r="F708" s="42" t="s">
        <v>2347</v>
      </c>
      <c r="G708" s="42" t="s">
        <v>6538</v>
      </c>
      <c r="H708" s="42">
        <v>2022</v>
      </c>
      <c r="I708" s="42">
        <v>1</v>
      </c>
      <c r="J708" s="42">
        <v>0</v>
      </c>
      <c r="K708" s="42">
        <v>0</v>
      </c>
      <c r="L708" s="108" t="s">
        <v>6539</v>
      </c>
      <c r="M708" s="36"/>
      <c r="N708" s="106" t="s">
        <v>59</v>
      </c>
      <c r="O708" s="107">
        <v>450</v>
      </c>
      <c r="P708" s="17" t="s">
        <v>414</v>
      </c>
      <c r="Q708" s="17" t="s">
        <v>414</v>
      </c>
      <c r="R708" s="18" t="s">
        <v>33</v>
      </c>
      <c r="S708" s="19">
        <v>60</v>
      </c>
      <c r="T708" s="19">
        <v>110</v>
      </c>
      <c r="U708" s="19">
        <v>0</v>
      </c>
      <c r="V708" s="19">
        <v>0</v>
      </c>
      <c r="W708" s="20">
        <v>6.5000000000000002E-2</v>
      </c>
      <c r="X708" s="21">
        <v>29.25</v>
      </c>
      <c r="Y708" s="22" t="s">
        <v>33</v>
      </c>
      <c r="Z708" s="23" t="s">
        <v>62</v>
      </c>
      <c r="AA708" s="24" t="s">
        <v>67</v>
      </c>
      <c r="AB708" s="14" t="s">
        <v>67</v>
      </c>
      <c r="AC708" s="14" t="s">
        <v>67</v>
      </c>
      <c r="AD708" s="25"/>
      <c r="AE708" s="26"/>
      <c r="AF708" s="27"/>
      <c r="AP708" s="29"/>
      <c r="AQ708" s="29"/>
      <c r="AR708" s="29"/>
      <c r="AS708" s="29"/>
      <c r="AT708" s="29"/>
      <c r="AU708" s="29"/>
      <c r="AV708" s="29"/>
      <c r="AW708" s="29"/>
      <c r="AX708" s="29"/>
      <c r="AY708" s="29"/>
      <c r="AZ708" s="29"/>
      <c r="BA708" s="29"/>
      <c r="BB708" s="29"/>
      <c r="BC708" s="29"/>
      <c r="BD708" s="29"/>
      <c r="BE708" s="29"/>
      <c r="BF708" s="29"/>
      <c r="BG708" s="29"/>
      <c r="BH708" s="29"/>
      <c r="BI708" s="29"/>
      <c r="BJ708" s="29"/>
      <c r="BK708" s="29"/>
      <c r="BL708" s="29"/>
      <c r="BM708" s="29"/>
      <c r="BN708" s="29"/>
      <c r="BO708" s="29"/>
      <c r="BP708" s="29"/>
      <c r="BQ708" s="29"/>
      <c r="BR708" s="29"/>
      <c r="BS708" s="29"/>
      <c r="BT708" s="29"/>
      <c r="BU708" s="29"/>
      <c r="BV708" s="29"/>
      <c r="BW708" s="29"/>
      <c r="BX708" s="29"/>
      <c r="BY708" s="29"/>
      <c r="BZ708" s="29"/>
      <c r="CA708" s="29"/>
      <c r="CB708" s="29"/>
      <c r="CC708" s="29"/>
      <c r="CD708" s="29"/>
      <c r="CE708" s="29"/>
      <c r="CF708" s="29"/>
      <c r="CG708" s="29"/>
      <c r="CH708" s="29"/>
      <c r="CI708" s="29"/>
      <c r="CJ708" s="29"/>
      <c r="CK708" s="29"/>
      <c r="CL708" s="29"/>
      <c r="CM708" s="29"/>
      <c r="CN708" s="29"/>
      <c r="CO708" s="29"/>
      <c r="CP708" s="29"/>
      <c r="CQ708" s="29"/>
      <c r="CR708" s="29"/>
      <c r="CS708" s="29"/>
      <c r="CT708" s="29"/>
      <c r="CU708" s="29"/>
      <c r="CV708" s="29"/>
      <c r="CW708" s="29"/>
      <c r="CX708" s="29"/>
      <c r="CY708" s="29"/>
      <c r="CZ708" s="29"/>
      <c r="DA708" s="29"/>
      <c r="DB708" s="29"/>
      <c r="DC708" s="29"/>
      <c r="DD708" s="29"/>
      <c r="DE708" s="29"/>
      <c r="DF708" s="29"/>
      <c r="DG708" s="29"/>
      <c r="DH708" s="29"/>
      <c r="DI708" s="29"/>
      <c r="DJ708" s="29"/>
      <c r="DK708" s="29"/>
      <c r="DL708" s="29"/>
      <c r="DM708" s="29"/>
      <c r="DN708" s="29"/>
      <c r="DO708" s="29"/>
      <c r="DP708" s="29"/>
      <c r="DQ708" s="29"/>
      <c r="DR708" s="29"/>
      <c r="DS708" s="29"/>
      <c r="DT708" s="29"/>
      <c r="DU708" s="29"/>
      <c r="DV708" s="29"/>
      <c r="DW708" s="29"/>
      <c r="DX708" s="29"/>
      <c r="DY708" s="29"/>
      <c r="DZ708" s="29"/>
      <c r="EA708" s="29"/>
      <c r="EB708" s="29"/>
      <c r="EC708" s="29"/>
      <c r="ED708" s="29"/>
      <c r="EE708" s="29"/>
      <c r="EF708" s="29"/>
      <c r="EG708" s="29"/>
      <c r="EH708" s="29"/>
      <c r="EI708" s="29"/>
      <c r="EJ708" s="29"/>
      <c r="EK708" s="29"/>
      <c r="EL708" s="29"/>
      <c r="EM708" s="29"/>
      <c r="EN708" s="29"/>
      <c r="EO708" s="29"/>
      <c r="EP708" s="29"/>
      <c r="EQ708" s="29"/>
      <c r="ER708" s="29"/>
      <c r="ES708" s="29"/>
      <c r="ET708" s="29"/>
      <c r="EU708" s="29"/>
      <c r="EV708" s="29"/>
      <c r="EW708" s="29"/>
      <c r="EX708" s="29"/>
      <c r="EY708" s="29"/>
      <c r="EZ708" s="29"/>
      <c r="FA708" s="29"/>
      <c r="FB708" s="29"/>
      <c r="FC708" s="29"/>
      <c r="FD708" s="29"/>
      <c r="FE708" s="29"/>
      <c r="FF708" s="29"/>
      <c r="FG708" s="29"/>
      <c r="FH708" s="29"/>
      <c r="FI708" s="29"/>
      <c r="FJ708" s="29"/>
      <c r="FK708" s="29"/>
      <c r="FL708" s="29"/>
      <c r="FM708" s="29"/>
      <c r="FN708" s="29"/>
      <c r="FO708" s="29"/>
      <c r="FP708" s="29"/>
      <c r="FQ708" s="29"/>
      <c r="FR708" s="29"/>
      <c r="FS708" s="29"/>
      <c r="FT708" s="29"/>
      <c r="FU708" s="29"/>
      <c r="FV708" s="29"/>
      <c r="FW708" s="29"/>
      <c r="FX708" s="29"/>
      <c r="FY708" s="29"/>
      <c r="FZ708" s="29"/>
      <c r="GA708" s="29"/>
      <c r="GB708" s="29"/>
      <c r="GC708" s="29"/>
      <c r="GD708" s="29"/>
      <c r="GE708" s="29"/>
      <c r="GF708" s="29"/>
      <c r="GG708" s="29"/>
      <c r="GH708" s="29"/>
      <c r="GI708" s="29"/>
      <c r="GJ708" s="29"/>
      <c r="GK708" s="29"/>
      <c r="GL708" s="29"/>
      <c r="GM708" s="29"/>
      <c r="GN708" s="29"/>
      <c r="GO708" s="29"/>
      <c r="GP708" s="29"/>
      <c r="GQ708" s="29"/>
      <c r="GR708" s="29"/>
      <c r="GS708" s="29"/>
      <c r="GT708" s="29"/>
      <c r="GU708" s="29"/>
      <c r="GV708" s="29"/>
      <c r="GW708" s="29"/>
      <c r="GX708" s="29"/>
      <c r="GY708" s="29"/>
      <c r="GZ708" s="29"/>
      <c r="HA708" s="29"/>
      <c r="HB708" s="29"/>
      <c r="HC708" s="29"/>
      <c r="HD708" s="29"/>
      <c r="HE708" s="29"/>
      <c r="HF708" s="29"/>
      <c r="HG708" s="29"/>
      <c r="HH708" s="29"/>
      <c r="HI708" s="29"/>
      <c r="HJ708" s="29"/>
      <c r="HK708" s="29"/>
      <c r="HL708" s="29"/>
      <c r="HM708" s="29"/>
      <c r="HN708" s="29"/>
      <c r="HO708" s="29"/>
      <c r="HP708" s="29"/>
      <c r="HQ708" s="29"/>
      <c r="HR708" s="29"/>
      <c r="HS708" s="29"/>
      <c r="HT708" s="29"/>
      <c r="HU708" s="29"/>
      <c r="HV708" s="29"/>
      <c r="HW708" s="29"/>
      <c r="HX708" s="29"/>
      <c r="HY708" s="29"/>
      <c r="HZ708" s="29"/>
      <c r="IA708" s="29"/>
      <c r="IB708" s="29"/>
      <c r="IC708" s="29"/>
      <c r="ID708" s="29"/>
      <c r="IE708" s="29"/>
      <c r="IF708" s="29"/>
      <c r="IG708" s="29"/>
      <c r="IH708" s="29"/>
      <c r="II708" s="29"/>
      <c r="IJ708" s="29"/>
      <c r="IK708" s="29"/>
      <c r="IL708" s="29"/>
      <c r="IM708" s="29"/>
      <c r="IN708" s="29"/>
      <c r="IO708" s="29"/>
      <c r="IP708" s="29"/>
      <c r="IQ708" s="29"/>
      <c r="IR708" s="29"/>
      <c r="IS708" s="29"/>
      <c r="IT708" s="29"/>
      <c r="IU708" s="29"/>
      <c r="IV708" s="29"/>
      <c r="IW708" s="29"/>
      <c r="IX708" s="29"/>
      <c r="IY708" s="29"/>
      <c r="IZ708" s="29"/>
      <c r="JA708" s="29"/>
      <c r="JB708" s="29"/>
      <c r="JC708" s="29"/>
      <c r="JD708" s="29"/>
      <c r="JE708" s="29"/>
      <c r="JF708" s="29"/>
      <c r="JG708" s="29"/>
      <c r="JH708" s="29"/>
      <c r="JI708" s="29"/>
      <c r="JJ708" s="29"/>
      <c r="JK708" s="29"/>
      <c r="JL708" s="29"/>
      <c r="JM708" s="29"/>
      <c r="JN708" s="29"/>
      <c r="JO708" s="29"/>
      <c r="JP708" s="29"/>
      <c r="JQ708" s="29"/>
      <c r="JR708" s="29"/>
      <c r="JS708" s="29"/>
      <c r="JT708" s="29"/>
      <c r="JU708" s="29"/>
      <c r="JV708" s="29"/>
      <c r="JW708" s="29"/>
      <c r="JX708" s="29"/>
      <c r="JY708" s="29"/>
      <c r="JZ708" s="29"/>
      <c r="KA708" s="29"/>
      <c r="KB708" s="29"/>
      <c r="KC708" s="29"/>
      <c r="KD708" s="29"/>
      <c r="KE708" s="29"/>
      <c r="KF708" s="29"/>
      <c r="KG708" s="29"/>
      <c r="KH708" s="29"/>
      <c r="KI708" s="29"/>
      <c r="KJ708" s="29"/>
      <c r="KK708" s="29"/>
      <c r="KL708" s="29"/>
      <c r="KM708" s="29"/>
      <c r="KN708" s="29"/>
      <c r="KO708" s="29"/>
      <c r="KP708" s="29"/>
      <c r="KQ708" s="29"/>
      <c r="KR708" s="29"/>
      <c r="KS708" s="29"/>
      <c r="KT708" s="29"/>
      <c r="KU708" s="29"/>
      <c r="KV708" s="29"/>
      <c r="KW708" s="29"/>
      <c r="KX708" s="29"/>
      <c r="KY708" s="29"/>
      <c r="KZ708" s="29"/>
      <c r="LA708" s="29"/>
      <c r="LB708" s="29"/>
      <c r="LC708" s="29"/>
      <c r="LD708" s="29"/>
      <c r="LE708" s="29"/>
      <c r="LF708" s="29"/>
      <c r="LG708" s="29"/>
      <c r="LH708" s="29"/>
      <c r="LI708" s="29"/>
      <c r="LJ708" s="29"/>
      <c r="LK708" s="29"/>
      <c r="LL708" s="29"/>
      <c r="LM708" s="29"/>
      <c r="LN708" s="29"/>
      <c r="LO708" s="29"/>
      <c r="LP708" s="29"/>
      <c r="LQ708" s="29"/>
      <c r="LR708" s="29"/>
      <c r="LS708" s="29"/>
      <c r="LT708" s="29"/>
      <c r="LU708" s="29"/>
      <c r="LV708" s="29"/>
      <c r="LW708" s="29"/>
      <c r="LX708" s="29"/>
      <c r="LY708" s="29"/>
      <c r="LZ708" s="29"/>
      <c r="MA708" s="29"/>
      <c r="MB708" s="29"/>
      <c r="MC708" s="29"/>
      <c r="MD708" s="29"/>
      <c r="ME708" s="29"/>
      <c r="MF708" s="29"/>
      <c r="MG708" s="29"/>
      <c r="MH708" s="29"/>
      <c r="MI708" s="29"/>
      <c r="MJ708" s="29"/>
      <c r="MK708" s="29"/>
      <c r="ML708" s="29"/>
      <c r="MM708" s="29"/>
      <c r="MN708" s="29"/>
      <c r="MO708" s="29"/>
      <c r="MP708" s="29"/>
      <c r="MQ708" s="29"/>
      <c r="MR708" s="29"/>
      <c r="MS708" s="29"/>
      <c r="MT708" s="29"/>
      <c r="MU708" s="29"/>
      <c r="MV708" s="29"/>
      <c r="MW708" s="29"/>
      <c r="MX708" s="29"/>
      <c r="MY708" s="29"/>
      <c r="MZ708" s="29"/>
      <c r="NA708" s="29"/>
      <c r="NB708" s="29"/>
      <c r="NC708" s="29"/>
      <c r="ND708" s="29"/>
      <c r="NE708" s="29"/>
    </row>
    <row r="709" spans="1:369" ht="16.5" customHeight="1">
      <c r="A709" s="104" t="s">
        <v>3230</v>
      </c>
      <c r="B709" s="104"/>
      <c r="C709" s="201"/>
      <c r="D709" s="104"/>
      <c r="E709" s="42" t="s">
        <v>6543</v>
      </c>
      <c r="F709" s="42" t="s">
        <v>2347</v>
      </c>
      <c r="G709" s="42" t="s">
        <v>6544</v>
      </c>
      <c r="H709" s="42">
        <v>2021</v>
      </c>
      <c r="I709" s="42">
        <v>1</v>
      </c>
      <c r="J709" s="42">
        <v>0</v>
      </c>
      <c r="K709" s="42">
        <v>0</v>
      </c>
      <c r="L709" s="106" t="s">
        <v>6522</v>
      </c>
      <c r="M709" s="36"/>
      <c r="N709" s="106" t="s">
        <v>59</v>
      </c>
      <c r="O709" s="107">
        <v>450</v>
      </c>
      <c r="P709" s="17" t="s">
        <v>414</v>
      </c>
      <c r="Q709" s="17" t="s">
        <v>414</v>
      </c>
      <c r="R709" s="18" t="s">
        <v>33</v>
      </c>
      <c r="S709" s="19">
        <v>60</v>
      </c>
      <c r="T709" s="19">
        <v>110</v>
      </c>
      <c r="U709" s="19">
        <v>0</v>
      </c>
      <c r="V709" s="19">
        <v>0</v>
      </c>
      <c r="W709" s="20">
        <v>6.5000000000000002E-2</v>
      </c>
      <c r="X709" s="21">
        <v>29.25</v>
      </c>
      <c r="Y709" s="22" t="s">
        <v>33</v>
      </c>
      <c r="Z709" s="23" t="s">
        <v>62</v>
      </c>
      <c r="AA709" s="24" t="s">
        <v>67</v>
      </c>
      <c r="AB709" s="14" t="s">
        <v>67</v>
      </c>
      <c r="AC709" s="14" t="s">
        <v>67</v>
      </c>
      <c r="AD709" s="25"/>
      <c r="AE709" s="26"/>
      <c r="AF709" s="27"/>
      <c r="AP709" s="29"/>
      <c r="AQ709" s="29"/>
      <c r="AR709" s="29"/>
      <c r="AS709" s="29"/>
      <c r="AT709" s="29"/>
      <c r="AU709" s="29"/>
      <c r="AV709" s="29"/>
      <c r="AW709" s="29"/>
      <c r="AX709" s="29"/>
      <c r="AY709" s="29"/>
      <c r="AZ709" s="29"/>
      <c r="BA709" s="29"/>
      <c r="BB709" s="29"/>
      <c r="BC709" s="29"/>
      <c r="BD709" s="29"/>
      <c r="BE709" s="29"/>
      <c r="BF709" s="29"/>
      <c r="BG709" s="29"/>
      <c r="BH709" s="29"/>
      <c r="BI709" s="29"/>
      <c r="BJ709" s="29"/>
      <c r="BK709" s="29"/>
      <c r="BL709" s="29"/>
      <c r="BM709" s="29"/>
      <c r="BN709" s="29"/>
      <c r="BO709" s="29"/>
      <c r="BP709" s="29"/>
      <c r="BQ709" s="29"/>
      <c r="BR709" s="29"/>
      <c r="BS709" s="29"/>
      <c r="BT709" s="29"/>
      <c r="BU709" s="29"/>
      <c r="BV709" s="29"/>
      <c r="BW709" s="29"/>
      <c r="BX709" s="29"/>
      <c r="BY709" s="29"/>
      <c r="BZ709" s="29"/>
      <c r="CA709" s="29"/>
      <c r="CB709" s="29"/>
      <c r="CC709" s="29"/>
      <c r="CD709" s="29"/>
      <c r="CE709" s="29"/>
      <c r="CF709" s="29"/>
      <c r="CG709" s="29"/>
      <c r="CH709" s="29"/>
      <c r="CI709" s="29"/>
      <c r="CJ709" s="29"/>
      <c r="CK709" s="29"/>
      <c r="CL709" s="29"/>
      <c r="CM709" s="29"/>
      <c r="CN709" s="29"/>
      <c r="CO709" s="29"/>
      <c r="CP709" s="29"/>
      <c r="CQ709" s="29"/>
      <c r="CR709" s="29"/>
      <c r="CS709" s="29"/>
      <c r="CT709" s="29"/>
      <c r="CU709" s="29"/>
      <c r="CV709" s="29"/>
      <c r="CW709" s="29"/>
      <c r="CX709" s="29"/>
      <c r="CY709" s="29"/>
      <c r="CZ709" s="29"/>
      <c r="DA709" s="29"/>
      <c r="DB709" s="29"/>
      <c r="DC709" s="29"/>
      <c r="DD709" s="29"/>
      <c r="DE709" s="29"/>
      <c r="DF709" s="29"/>
      <c r="DG709" s="29"/>
      <c r="DH709" s="29"/>
      <c r="DI709" s="29"/>
      <c r="DJ709" s="29"/>
      <c r="DK709" s="29"/>
      <c r="DL709" s="29"/>
      <c r="DM709" s="29"/>
      <c r="DN709" s="29"/>
      <c r="DO709" s="29"/>
      <c r="DP709" s="29"/>
      <c r="DQ709" s="29"/>
      <c r="DR709" s="29"/>
      <c r="DS709" s="29"/>
      <c r="DT709" s="29"/>
      <c r="DU709" s="29"/>
      <c r="DV709" s="29"/>
      <c r="DW709" s="29"/>
      <c r="DX709" s="29"/>
      <c r="DY709" s="29"/>
      <c r="DZ709" s="29"/>
      <c r="EA709" s="29"/>
      <c r="EB709" s="29"/>
      <c r="EC709" s="29"/>
      <c r="ED709" s="29"/>
      <c r="EE709" s="29"/>
      <c r="EF709" s="29"/>
      <c r="EG709" s="29"/>
      <c r="EH709" s="29"/>
      <c r="EI709" s="29"/>
      <c r="EJ709" s="29"/>
      <c r="EK709" s="29"/>
      <c r="EL709" s="29"/>
      <c r="EM709" s="29"/>
      <c r="EN709" s="29"/>
      <c r="EO709" s="29"/>
      <c r="EP709" s="29"/>
      <c r="EQ709" s="29"/>
      <c r="ER709" s="29"/>
      <c r="ES709" s="29"/>
      <c r="ET709" s="29"/>
      <c r="EU709" s="29"/>
      <c r="EV709" s="29"/>
      <c r="EW709" s="29"/>
      <c r="EX709" s="29"/>
      <c r="EY709" s="29"/>
      <c r="EZ709" s="29"/>
      <c r="FA709" s="29"/>
      <c r="FB709" s="29"/>
      <c r="FC709" s="29"/>
      <c r="FD709" s="29"/>
      <c r="FE709" s="29"/>
      <c r="FF709" s="29"/>
      <c r="FG709" s="29"/>
      <c r="FH709" s="29"/>
      <c r="FI709" s="29"/>
      <c r="FJ709" s="29"/>
      <c r="FK709" s="29"/>
      <c r="FL709" s="29"/>
      <c r="FM709" s="29"/>
      <c r="FN709" s="29"/>
      <c r="FO709" s="29"/>
      <c r="FP709" s="29"/>
      <c r="FQ709" s="29"/>
      <c r="FR709" s="29"/>
      <c r="FS709" s="29"/>
      <c r="FT709" s="29"/>
      <c r="FU709" s="29"/>
      <c r="FV709" s="29"/>
      <c r="FW709" s="29"/>
      <c r="FX709" s="29"/>
      <c r="FY709" s="29"/>
      <c r="FZ709" s="29"/>
      <c r="GA709" s="29"/>
      <c r="GB709" s="29"/>
      <c r="GC709" s="29"/>
      <c r="GD709" s="29"/>
      <c r="GE709" s="29"/>
      <c r="GF709" s="29"/>
      <c r="GG709" s="29"/>
      <c r="GH709" s="29"/>
      <c r="GI709" s="29"/>
      <c r="GJ709" s="29"/>
      <c r="GK709" s="29"/>
      <c r="GL709" s="29"/>
      <c r="GM709" s="29"/>
      <c r="GN709" s="29"/>
      <c r="GO709" s="29"/>
      <c r="GP709" s="29"/>
      <c r="GQ709" s="29"/>
      <c r="GR709" s="29"/>
      <c r="GS709" s="29"/>
      <c r="GT709" s="29"/>
      <c r="GU709" s="29"/>
      <c r="GV709" s="29"/>
      <c r="GW709" s="29"/>
      <c r="GX709" s="29"/>
      <c r="GY709" s="29"/>
      <c r="GZ709" s="29"/>
      <c r="HA709" s="29"/>
      <c r="HB709" s="29"/>
      <c r="HC709" s="29"/>
      <c r="HD709" s="29"/>
      <c r="HE709" s="29"/>
      <c r="HF709" s="29"/>
      <c r="HG709" s="29"/>
      <c r="HH709" s="29"/>
      <c r="HI709" s="29"/>
      <c r="HJ709" s="29"/>
      <c r="HK709" s="29"/>
      <c r="HL709" s="29"/>
      <c r="HM709" s="29"/>
      <c r="HN709" s="29"/>
      <c r="HO709" s="29"/>
      <c r="HP709" s="29"/>
      <c r="HQ709" s="29"/>
      <c r="HR709" s="29"/>
      <c r="HS709" s="29"/>
      <c r="HT709" s="29"/>
      <c r="HU709" s="29"/>
      <c r="HV709" s="29"/>
      <c r="HW709" s="29"/>
      <c r="HX709" s="29"/>
      <c r="HY709" s="29"/>
      <c r="HZ709" s="29"/>
      <c r="IA709" s="29"/>
      <c r="IB709" s="29"/>
      <c r="IC709" s="29"/>
      <c r="ID709" s="29"/>
      <c r="IE709" s="29"/>
      <c r="IF709" s="29"/>
      <c r="IG709" s="29"/>
      <c r="IH709" s="29"/>
      <c r="II709" s="29"/>
      <c r="IJ709" s="29"/>
      <c r="IK709" s="29"/>
      <c r="IL709" s="29"/>
      <c r="IM709" s="29"/>
      <c r="IN709" s="29"/>
      <c r="IO709" s="29"/>
      <c r="IP709" s="29"/>
      <c r="IQ709" s="29"/>
      <c r="IR709" s="29"/>
      <c r="IS709" s="29"/>
      <c r="IT709" s="29"/>
      <c r="IU709" s="29"/>
      <c r="IV709" s="29"/>
      <c r="IW709" s="29"/>
      <c r="IX709" s="29"/>
      <c r="IY709" s="29"/>
      <c r="IZ709" s="29"/>
      <c r="JA709" s="29"/>
      <c r="JB709" s="29"/>
      <c r="JC709" s="29"/>
      <c r="JD709" s="29"/>
      <c r="JE709" s="29"/>
      <c r="JF709" s="29"/>
      <c r="JG709" s="29"/>
      <c r="JH709" s="29"/>
      <c r="JI709" s="29"/>
      <c r="JJ709" s="29"/>
      <c r="JK709" s="29"/>
      <c r="JL709" s="29"/>
      <c r="JM709" s="29"/>
      <c r="JN709" s="29"/>
      <c r="JO709" s="29"/>
      <c r="JP709" s="29"/>
      <c r="JQ709" s="29"/>
      <c r="JR709" s="29"/>
      <c r="JS709" s="29"/>
      <c r="JT709" s="29"/>
      <c r="JU709" s="29"/>
      <c r="JV709" s="29"/>
      <c r="JW709" s="29"/>
      <c r="JX709" s="29"/>
      <c r="JY709" s="29"/>
      <c r="JZ709" s="29"/>
      <c r="KA709" s="29"/>
      <c r="KB709" s="29"/>
      <c r="KC709" s="29"/>
      <c r="KD709" s="29"/>
      <c r="KE709" s="29"/>
      <c r="KF709" s="29"/>
      <c r="KG709" s="29"/>
      <c r="KH709" s="29"/>
      <c r="KI709" s="29"/>
      <c r="KJ709" s="29"/>
      <c r="KK709" s="29"/>
      <c r="KL709" s="29"/>
      <c r="KM709" s="29"/>
      <c r="KN709" s="29"/>
      <c r="KO709" s="29"/>
      <c r="KP709" s="29"/>
      <c r="KQ709" s="29"/>
      <c r="KR709" s="29"/>
      <c r="KS709" s="29"/>
      <c r="KT709" s="29"/>
      <c r="KU709" s="29"/>
      <c r="KV709" s="29"/>
      <c r="KW709" s="29"/>
      <c r="KX709" s="29"/>
      <c r="KY709" s="29"/>
      <c r="KZ709" s="29"/>
      <c r="LA709" s="29"/>
      <c r="LB709" s="29"/>
      <c r="LC709" s="29"/>
      <c r="LD709" s="29"/>
      <c r="LE709" s="29"/>
      <c r="LF709" s="29"/>
      <c r="LG709" s="29"/>
      <c r="LH709" s="29"/>
      <c r="LI709" s="29"/>
      <c r="LJ709" s="29"/>
      <c r="LK709" s="29"/>
      <c r="LL709" s="29"/>
      <c r="LM709" s="29"/>
      <c r="LN709" s="29"/>
      <c r="LO709" s="29"/>
      <c r="LP709" s="29"/>
      <c r="LQ709" s="29"/>
      <c r="LR709" s="29"/>
      <c r="LS709" s="29"/>
      <c r="LT709" s="29"/>
      <c r="LU709" s="29"/>
      <c r="LV709" s="29"/>
      <c r="LW709" s="29"/>
      <c r="LX709" s="29"/>
      <c r="LY709" s="29"/>
      <c r="LZ709" s="29"/>
      <c r="MA709" s="29"/>
      <c r="MB709" s="29"/>
      <c r="MC709" s="29"/>
      <c r="MD709" s="29"/>
      <c r="ME709" s="29"/>
      <c r="MF709" s="29"/>
      <c r="MG709" s="29"/>
      <c r="MH709" s="29"/>
      <c r="MI709" s="29"/>
      <c r="MJ709" s="29"/>
      <c r="MK709" s="29"/>
      <c r="ML709" s="29"/>
      <c r="MM709" s="29"/>
      <c r="MN709" s="29"/>
      <c r="MO709" s="29"/>
      <c r="MP709" s="29"/>
      <c r="MQ709" s="29"/>
      <c r="MR709" s="29"/>
      <c r="MS709" s="29"/>
      <c r="MT709" s="29"/>
      <c r="MU709" s="29"/>
      <c r="MV709" s="29"/>
      <c r="MW709" s="29"/>
      <c r="MX709" s="29"/>
      <c r="MY709" s="29"/>
      <c r="MZ709" s="29"/>
      <c r="NA709" s="29"/>
      <c r="NB709" s="29"/>
      <c r="NC709" s="29"/>
      <c r="ND709" s="29"/>
      <c r="NE709" s="29"/>
    </row>
    <row r="710" spans="1:369" ht="16.5" customHeight="1">
      <c r="A710" s="104" t="s">
        <v>3230</v>
      </c>
      <c r="B710" s="104"/>
      <c r="C710" s="201"/>
      <c r="D710" s="104"/>
      <c r="E710" s="42" t="s">
        <v>6518</v>
      </c>
      <c r="F710" s="42" t="s">
        <v>152</v>
      </c>
      <c r="G710" s="42" t="s">
        <v>803</v>
      </c>
      <c r="H710" s="15">
        <v>2013</v>
      </c>
      <c r="I710" s="15">
        <v>4</v>
      </c>
      <c r="J710" s="15" t="s">
        <v>414</v>
      </c>
      <c r="K710" s="15" t="s">
        <v>414</v>
      </c>
      <c r="L710" s="44" t="s">
        <v>6517</v>
      </c>
      <c r="M710" s="16"/>
      <c r="N710" s="16" t="s">
        <v>43</v>
      </c>
      <c r="O710" s="17">
        <v>500</v>
      </c>
      <c r="P710" s="17" t="s">
        <v>414</v>
      </c>
      <c r="Q710" s="17" t="s">
        <v>414</v>
      </c>
      <c r="R710" s="18" t="s">
        <v>33</v>
      </c>
      <c r="S710" s="19">
        <v>50</v>
      </c>
      <c r="T710" s="19">
        <v>110</v>
      </c>
      <c r="U710" s="19">
        <v>2.2727272727272729</v>
      </c>
      <c r="V710" s="19">
        <v>0</v>
      </c>
      <c r="W710" s="20">
        <v>0.25</v>
      </c>
      <c r="X710" s="21">
        <v>125</v>
      </c>
      <c r="Y710" s="22" t="s">
        <v>33</v>
      </c>
      <c r="Z710" s="23" t="s">
        <v>62</v>
      </c>
      <c r="AA710" s="24" t="s">
        <v>67</v>
      </c>
      <c r="AB710" s="14" t="s">
        <v>67</v>
      </c>
      <c r="AC710" s="14" t="s">
        <v>67</v>
      </c>
      <c r="AD710" s="25"/>
      <c r="AE710" s="26"/>
      <c r="AF710" s="27"/>
      <c r="AG710" s="88"/>
      <c r="AH710" s="88"/>
      <c r="AI710" s="88"/>
      <c r="AJ710" s="88"/>
      <c r="AK710" s="88"/>
      <c r="AL710" s="88"/>
      <c r="AM710" s="88"/>
      <c r="AN710" s="88"/>
      <c r="AO710" s="88"/>
      <c r="AP710" s="29"/>
      <c r="AQ710" s="29"/>
      <c r="AR710" s="29"/>
      <c r="AS710" s="29"/>
      <c r="AT710" s="29"/>
      <c r="AU710" s="29"/>
      <c r="AV710" s="29"/>
      <c r="AW710" s="29"/>
      <c r="AX710" s="29"/>
      <c r="AY710" s="29"/>
      <c r="AZ710" s="29"/>
      <c r="BA710" s="29"/>
      <c r="BB710" s="29"/>
      <c r="BC710" s="29"/>
      <c r="BD710" s="29"/>
      <c r="BE710" s="29"/>
      <c r="BF710" s="29"/>
      <c r="BG710" s="29"/>
      <c r="BH710" s="29"/>
      <c r="BI710" s="29"/>
      <c r="BJ710" s="29"/>
      <c r="BK710" s="29"/>
      <c r="BL710" s="29"/>
      <c r="BM710" s="29"/>
      <c r="BN710" s="29"/>
      <c r="BO710" s="29"/>
      <c r="BP710" s="29"/>
      <c r="BQ710" s="29"/>
      <c r="BR710" s="29"/>
      <c r="BS710" s="29"/>
      <c r="BT710" s="29"/>
      <c r="BU710" s="29"/>
      <c r="BV710" s="29"/>
      <c r="BW710" s="29"/>
      <c r="BX710" s="29"/>
      <c r="BY710" s="29"/>
      <c r="BZ710" s="29"/>
      <c r="CA710" s="29"/>
      <c r="CB710" s="29"/>
      <c r="CC710" s="29"/>
      <c r="CD710" s="29"/>
      <c r="CE710" s="29"/>
      <c r="CF710" s="29"/>
      <c r="CG710" s="29"/>
      <c r="CH710" s="29"/>
      <c r="CI710" s="29"/>
      <c r="CJ710" s="29"/>
      <c r="CK710" s="29"/>
      <c r="CL710" s="29"/>
      <c r="CM710" s="29"/>
      <c r="CN710" s="29"/>
      <c r="CO710" s="29"/>
      <c r="CP710" s="29"/>
      <c r="CQ710" s="29"/>
      <c r="CR710" s="29"/>
      <c r="CS710" s="29"/>
      <c r="CT710" s="29"/>
      <c r="CU710" s="29"/>
      <c r="CV710" s="29"/>
      <c r="CW710" s="29"/>
      <c r="CX710" s="29"/>
      <c r="CY710" s="29"/>
      <c r="CZ710" s="29"/>
      <c r="DA710" s="29"/>
      <c r="DB710" s="29"/>
      <c r="DC710" s="29"/>
      <c r="DD710" s="29"/>
      <c r="DE710" s="29"/>
      <c r="DF710" s="29"/>
      <c r="DG710" s="29"/>
      <c r="DH710" s="29"/>
      <c r="DI710" s="29"/>
      <c r="DJ710" s="29"/>
      <c r="DK710" s="29"/>
      <c r="DL710" s="29"/>
      <c r="DM710" s="29"/>
      <c r="DN710" s="29"/>
      <c r="DO710" s="29"/>
      <c r="DP710" s="29"/>
      <c r="DQ710" s="29"/>
      <c r="DR710" s="29"/>
      <c r="DS710" s="29"/>
      <c r="DT710" s="29"/>
      <c r="DU710" s="29"/>
      <c r="DV710" s="29"/>
      <c r="DW710" s="29"/>
      <c r="DX710" s="29"/>
      <c r="DY710" s="29"/>
      <c r="DZ710" s="29"/>
      <c r="EA710" s="29"/>
      <c r="EB710" s="29"/>
      <c r="EC710" s="29"/>
      <c r="ED710" s="29"/>
      <c r="EE710" s="29"/>
      <c r="EF710" s="29"/>
      <c r="EG710" s="29"/>
      <c r="EH710" s="29"/>
      <c r="EI710" s="29"/>
      <c r="EJ710" s="29"/>
      <c r="EK710" s="29"/>
      <c r="EL710" s="29"/>
      <c r="EM710" s="29"/>
      <c r="EN710" s="29"/>
      <c r="EO710" s="29"/>
      <c r="EP710" s="29"/>
      <c r="EQ710" s="29"/>
      <c r="ER710" s="29"/>
      <c r="ES710" s="29"/>
      <c r="ET710" s="29"/>
      <c r="EU710" s="29"/>
      <c r="EV710" s="29"/>
      <c r="EW710" s="29"/>
      <c r="EX710" s="29"/>
      <c r="EY710" s="29"/>
      <c r="EZ710" s="29"/>
      <c r="FA710" s="29"/>
      <c r="FB710" s="29"/>
      <c r="FC710" s="29"/>
      <c r="FD710" s="29"/>
      <c r="FE710" s="29"/>
      <c r="FF710" s="29"/>
      <c r="FG710" s="29"/>
      <c r="FH710" s="29"/>
      <c r="FI710" s="29"/>
      <c r="FJ710" s="29"/>
      <c r="FK710" s="29"/>
      <c r="FL710" s="29"/>
      <c r="FM710" s="29"/>
      <c r="FN710" s="29"/>
      <c r="FO710" s="29"/>
      <c r="FP710" s="29"/>
      <c r="FQ710" s="29"/>
      <c r="FR710" s="29"/>
      <c r="FS710" s="29"/>
      <c r="FT710" s="29"/>
      <c r="FU710" s="29"/>
      <c r="FV710" s="29"/>
      <c r="FW710" s="29"/>
      <c r="FX710" s="29"/>
      <c r="FY710" s="29"/>
      <c r="FZ710" s="29"/>
      <c r="GA710" s="29"/>
      <c r="GB710" s="29"/>
      <c r="GC710" s="29"/>
      <c r="GD710" s="29"/>
      <c r="GE710" s="29"/>
      <c r="GF710" s="29"/>
      <c r="GG710" s="29"/>
      <c r="GH710" s="29"/>
      <c r="GI710" s="29"/>
      <c r="GJ710" s="29"/>
      <c r="GK710" s="29"/>
      <c r="GL710" s="29"/>
      <c r="GM710" s="29"/>
      <c r="GN710" s="29"/>
      <c r="GO710" s="29"/>
      <c r="GP710" s="29"/>
      <c r="GQ710" s="29"/>
      <c r="GR710" s="29"/>
      <c r="GS710" s="29"/>
      <c r="GT710" s="29"/>
      <c r="GU710" s="29"/>
      <c r="GV710" s="29"/>
      <c r="GW710" s="29"/>
      <c r="GX710" s="29"/>
      <c r="GY710" s="29"/>
      <c r="GZ710" s="29"/>
      <c r="HA710" s="29"/>
      <c r="HB710" s="29"/>
      <c r="HC710" s="29"/>
      <c r="HD710" s="29"/>
      <c r="HE710" s="29"/>
      <c r="HF710" s="29"/>
      <c r="HG710" s="29"/>
      <c r="HH710" s="29"/>
      <c r="HI710" s="29"/>
      <c r="HJ710" s="29"/>
      <c r="HK710" s="29"/>
      <c r="HL710" s="29"/>
      <c r="HM710" s="29"/>
      <c r="HN710" s="29"/>
      <c r="HO710" s="29"/>
      <c r="HP710" s="29"/>
      <c r="HQ710" s="29"/>
      <c r="HR710" s="29"/>
      <c r="HS710" s="29"/>
      <c r="HT710" s="29"/>
      <c r="HU710" s="29"/>
      <c r="HV710" s="29"/>
      <c r="HW710" s="29"/>
      <c r="HX710" s="29"/>
      <c r="HY710" s="29"/>
      <c r="HZ710" s="29"/>
      <c r="IA710" s="29"/>
      <c r="IB710" s="29"/>
      <c r="IC710" s="29"/>
      <c r="ID710" s="29"/>
      <c r="IE710" s="29"/>
      <c r="IF710" s="29"/>
      <c r="IG710" s="29"/>
      <c r="IH710" s="29"/>
      <c r="II710" s="29"/>
      <c r="IJ710" s="29"/>
      <c r="IK710" s="29"/>
      <c r="IL710" s="29"/>
      <c r="IM710" s="29"/>
      <c r="IN710" s="29"/>
      <c r="IO710" s="29"/>
      <c r="IP710" s="29"/>
      <c r="IQ710" s="29"/>
      <c r="IR710" s="29"/>
      <c r="IS710" s="29"/>
      <c r="IT710" s="29"/>
      <c r="IU710" s="29"/>
      <c r="IV710" s="29"/>
      <c r="IW710" s="29"/>
      <c r="IX710" s="29"/>
      <c r="IY710" s="29"/>
      <c r="IZ710" s="29"/>
      <c r="JA710" s="29"/>
      <c r="JB710" s="29"/>
      <c r="JC710" s="29"/>
      <c r="JD710" s="29"/>
      <c r="JE710" s="29"/>
      <c r="JF710" s="29"/>
      <c r="JG710" s="29"/>
      <c r="JH710" s="29"/>
      <c r="JI710" s="29"/>
      <c r="JJ710" s="29"/>
      <c r="JK710" s="29"/>
      <c r="JL710" s="29"/>
      <c r="JM710" s="29"/>
      <c r="JN710" s="29"/>
      <c r="JO710" s="29"/>
      <c r="JP710" s="29"/>
      <c r="JQ710" s="29"/>
      <c r="JR710" s="29"/>
      <c r="JS710" s="29"/>
      <c r="JT710" s="29"/>
      <c r="JU710" s="29"/>
      <c r="JV710" s="29"/>
      <c r="JW710" s="29"/>
      <c r="JX710" s="29"/>
      <c r="JY710" s="29"/>
      <c r="JZ710" s="29"/>
      <c r="KA710" s="29"/>
      <c r="KB710" s="29"/>
      <c r="KC710" s="29"/>
      <c r="KD710" s="29"/>
      <c r="KE710" s="29"/>
      <c r="KF710" s="29"/>
      <c r="KG710" s="29"/>
      <c r="KH710" s="29"/>
      <c r="KI710" s="29"/>
      <c r="KJ710" s="29"/>
      <c r="KK710" s="29"/>
      <c r="KL710" s="29"/>
      <c r="KM710" s="29"/>
      <c r="KN710" s="29"/>
      <c r="KO710" s="29"/>
      <c r="KP710" s="29"/>
      <c r="KQ710" s="29"/>
      <c r="KR710" s="29"/>
      <c r="KS710" s="29"/>
      <c r="KT710" s="29"/>
      <c r="KU710" s="29"/>
      <c r="KV710" s="29"/>
      <c r="KW710" s="29"/>
      <c r="KX710" s="29"/>
      <c r="KY710" s="29"/>
      <c r="KZ710" s="29"/>
      <c r="LA710" s="29"/>
      <c r="LB710" s="29"/>
      <c r="LC710" s="29"/>
      <c r="LD710" s="29"/>
      <c r="LE710" s="29"/>
      <c r="LF710" s="29"/>
      <c r="LG710" s="29"/>
      <c r="LH710" s="29"/>
      <c r="LI710" s="29"/>
      <c r="LJ710" s="29"/>
      <c r="LK710" s="29"/>
      <c r="LL710" s="29"/>
      <c r="LM710" s="29"/>
      <c r="LN710" s="29"/>
      <c r="LO710" s="29"/>
      <c r="LP710" s="29"/>
      <c r="LQ710" s="29"/>
      <c r="LR710" s="29"/>
      <c r="LS710" s="29"/>
      <c r="LT710" s="29"/>
      <c r="LU710" s="29"/>
      <c r="LV710" s="29"/>
      <c r="LW710" s="29"/>
      <c r="LX710" s="29"/>
      <c r="LY710" s="29"/>
      <c r="LZ710" s="29"/>
      <c r="MA710" s="29"/>
      <c r="MB710" s="29"/>
      <c r="MC710" s="29"/>
      <c r="MD710" s="29"/>
      <c r="ME710" s="29"/>
      <c r="MF710" s="29"/>
      <c r="MG710" s="29"/>
      <c r="MH710" s="29"/>
      <c r="MI710" s="29"/>
      <c r="MJ710" s="29"/>
      <c r="MK710" s="29"/>
      <c r="ML710" s="29"/>
      <c r="MM710" s="29"/>
      <c r="MN710" s="29"/>
      <c r="MO710" s="29"/>
      <c r="MP710" s="29"/>
      <c r="MQ710" s="29"/>
      <c r="MR710" s="29"/>
      <c r="MS710" s="29"/>
      <c r="MT710" s="29"/>
      <c r="MU710" s="29"/>
      <c r="MV710" s="29"/>
      <c r="MW710" s="29"/>
      <c r="MX710" s="29"/>
      <c r="MY710" s="29"/>
      <c r="MZ710" s="29"/>
      <c r="NA710" s="29"/>
      <c r="NB710" s="29"/>
      <c r="NC710" s="29"/>
      <c r="ND710" s="29"/>
      <c r="NE710" s="29"/>
    </row>
    <row r="711" spans="1:369" ht="16.5" customHeight="1">
      <c r="A711" s="104" t="s">
        <v>3230</v>
      </c>
      <c r="B711" s="104"/>
      <c r="C711" s="201"/>
      <c r="D711" s="104"/>
      <c r="E711" s="42" t="s">
        <v>6525</v>
      </c>
      <c r="F711" s="42" t="s">
        <v>6526</v>
      </c>
      <c r="G711" s="42" t="s">
        <v>6527</v>
      </c>
      <c r="H711" s="42">
        <v>2023</v>
      </c>
      <c r="I711" s="42">
        <v>1</v>
      </c>
      <c r="J711" s="42">
        <v>0</v>
      </c>
      <c r="K711" s="42">
        <v>0</v>
      </c>
      <c r="L711" s="108" t="s">
        <v>6528</v>
      </c>
      <c r="M711" s="36"/>
      <c r="N711" s="106" t="s">
        <v>59</v>
      </c>
      <c r="O711" s="107">
        <v>5</v>
      </c>
      <c r="P711" s="17" t="s">
        <v>414</v>
      </c>
      <c r="Q711" s="17" t="s">
        <v>414</v>
      </c>
      <c r="R711" s="18" t="s">
        <v>33</v>
      </c>
      <c r="S711" s="19">
        <v>60</v>
      </c>
      <c r="T711" s="19">
        <v>110</v>
      </c>
      <c r="U711" s="19">
        <v>0</v>
      </c>
      <c r="V711" s="19">
        <v>0</v>
      </c>
      <c r="W711" s="20">
        <v>6.6</v>
      </c>
      <c r="X711" s="21">
        <v>33</v>
      </c>
      <c r="Y711" s="22" t="s">
        <v>33</v>
      </c>
      <c r="Z711" s="23" t="s">
        <v>62</v>
      </c>
      <c r="AA711" s="24" t="s">
        <v>67</v>
      </c>
      <c r="AB711" s="14" t="s">
        <v>67</v>
      </c>
      <c r="AC711" s="14" t="s">
        <v>67</v>
      </c>
      <c r="AD711" s="25"/>
      <c r="AE711" s="26"/>
      <c r="AF711" s="27"/>
      <c r="AP711" s="29"/>
      <c r="AQ711" s="29"/>
      <c r="AR711" s="29"/>
      <c r="AS711" s="29"/>
      <c r="AT711" s="29"/>
      <c r="AU711" s="29"/>
      <c r="AV711" s="29"/>
      <c r="AW711" s="29"/>
      <c r="AX711" s="29"/>
      <c r="AY711" s="29"/>
      <c r="AZ711" s="29"/>
      <c r="BA711" s="29"/>
      <c r="BB711" s="29"/>
      <c r="BC711" s="29"/>
      <c r="BD711" s="29"/>
      <c r="BE711" s="29"/>
      <c r="BF711" s="29"/>
      <c r="BG711" s="29"/>
      <c r="BH711" s="29"/>
      <c r="BI711" s="29"/>
      <c r="BJ711" s="29"/>
      <c r="BK711" s="29"/>
      <c r="BL711" s="29"/>
      <c r="BM711" s="29"/>
      <c r="BN711" s="29"/>
      <c r="BO711" s="29"/>
      <c r="BP711" s="29"/>
      <c r="BQ711" s="29"/>
      <c r="BR711" s="29"/>
      <c r="BS711" s="29"/>
      <c r="BT711" s="29"/>
      <c r="BU711" s="29"/>
      <c r="BV711" s="29"/>
      <c r="BW711" s="29"/>
      <c r="BX711" s="29"/>
      <c r="BY711" s="29"/>
      <c r="BZ711" s="29"/>
      <c r="CA711" s="29"/>
      <c r="CB711" s="29"/>
      <c r="CC711" s="29"/>
      <c r="CD711" s="29"/>
      <c r="CE711" s="29"/>
      <c r="CF711" s="29"/>
      <c r="CG711" s="29"/>
      <c r="CH711" s="29"/>
      <c r="CI711" s="29"/>
      <c r="CJ711" s="29"/>
      <c r="CK711" s="29"/>
      <c r="CL711" s="29"/>
      <c r="CM711" s="29"/>
      <c r="CN711" s="29"/>
      <c r="CO711" s="29"/>
      <c r="CP711" s="29"/>
      <c r="CQ711" s="29"/>
      <c r="CR711" s="29"/>
      <c r="CS711" s="29"/>
      <c r="CT711" s="29"/>
      <c r="CU711" s="29"/>
      <c r="CV711" s="29"/>
      <c r="CW711" s="29"/>
      <c r="CX711" s="29"/>
      <c r="CY711" s="29"/>
      <c r="CZ711" s="29"/>
      <c r="DA711" s="29"/>
      <c r="DB711" s="29"/>
      <c r="DC711" s="29"/>
      <c r="DD711" s="29"/>
      <c r="DE711" s="29"/>
      <c r="DF711" s="29"/>
      <c r="DG711" s="29"/>
      <c r="DH711" s="29"/>
      <c r="DI711" s="29"/>
      <c r="DJ711" s="29"/>
      <c r="DK711" s="29"/>
      <c r="DL711" s="29"/>
      <c r="DM711" s="29"/>
      <c r="DN711" s="29"/>
      <c r="DO711" s="29"/>
      <c r="DP711" s="29"/>
      <c r="DQ711" s="29"/>
      <c r="DR711" s="29"/>
      <c r="DS711" s="29"/>
      <c r="DT711" s="29"/>
      <c r="DU711" s="29"/>
      <c r="DV711" s="29"/>
      <c r="DW711" s="29"/>
      <c r="DX711" s="29"/>
      <c r="DY711" s="29"/>
      <c r="DZ711" s="29"/>
      <c r="EA711" s="29"/>
      <c r="EB711" s="29"/>
      <c r="EC711" s="29"/>
      <c r="ED711" s="29"/>
      <c r="EE711" s="29"/>
      <c r="EF711" s="29"/>
      <c r="EG711" s="29"/>
      <c r="EH711" s="29"/>
      <c r="EI711" s="29"/>
      <c r="EJ711" s="29"/>
      <c r="EK711" s="29"/>
      <c r="EL711" s="29"/>
      <c r="EM711" s="29"/>
      <c r="EN711" s="29"/>
      <c r="EO711" s="29"/>
      <c r="EP711" s="29"/>
      <c r="EQ711" s="29"/>
      <c r="ER711" s="29"/>
      <c r="ES711" s="29"/>
      <c r="ET711" s="29"/>
      <c r="EU711" s="29"/>
      <c r="EV711" s="29"/>
      <c r="EW711" s="29"/>
      <c r="EX711" s="29"/>
      <c r="EY711" s="29"/>
      <c r="EZ711" s="29"/>
      <c r="FA711" s="29"/>
      <c r="FB711" s="29"/>
      <c r="FC711" s="29"/>
      <c r="FD711" s="29"/>
      <c r="FE711" s="29"/>
      <c r="FF711" s="29"/>
      <c r="FG711" s="29"/>
      <c r="FH711" s="29"/>
      <c r="FI711" s="29"/>
      <c r="FJ711" s="29"/>
      <c r="FK711" s="29"/>
      <c r="FL711" s="29"/>
      <c r="FM711" s="29"/>
      <c r="FN711" s="29"/>
      <c r="FO711" s="29"/>
      <c r="FP711" s="29"/>
      <c r="FQ711" s="29"/>
      <c r="FR711" s="29"/>
      <c r="FS711" s="29"/>
      <c r="FT711" s="29"/>
      <c r="FU711" s="29"/>
      <c r="FV711" s="29"/>
      <c r="FW711" s="29"/>
      <c r="FX711" s="29"/>
      <c r="FY711" s="29"/>
      <c r="FZ711" s="29"/>
      <c r="GA711" s="29"/>
      <c r="GB711" s="29"/>
      <c r="GC711" s="29"/>
      <c r="GD711" s="29"/>
      <c r="GE711" s="29"/>
      <c r="GF711" s="29"/>
      <c r="GG711" s="29"/>
      <c r="GH711" s="29"/>
      <c r="GI711" s="29"/>
      <c r="GJ711" s="29"/>
      <c r="GK711" s="29"/>
      <c r="GL711" s="29"/>
      <c r="GM711" s="29"/>
      <c r="GN711" s="29"/>
      <c r="GO711" s="29"/>
      <c r="GP711" s="29"/>
      <c r="GQ711" s="29"/>
      <c r="GR711" s="29"/>
      <c r="GS711" s="29"/>
      <c r="GT711" s="29"/>
      <c r="GU711" s="29"/>
      <c r="GV711" s="29"/>
      <c r="GW711" s="29"/>
      <c r="GX711" s="29"/>
      <c r="GY711" s="29"/>
      <c r="GZ711" s="29"/>
      <c r="HA711" s="29"/>
      <c r="HB711" s="29"/>
      <c r="HC711" s="29"/>
      <c r="HD711" s="29"/>
      <c r="HE711" s="29"/>
      <c r="HF711" s="29"/>
      <c r="HG711" s="29"/>
      <c r="HH711" s="29"/>
      <c r="HI711" s="29"/>
      <c r="HJ711" s="29"/>
      <c r="HK711" s="29"/>
      <c r="HL711" s="29"/>
      <c r="HM711" s="29"/>
      <c r="HN711" s="29"/>
      <c r="HO711" s="29"/>
      <c r="HP711" s="29"/>
      <c r="HQ711" s="29"/>
      <c r="HR711" s="29"/>
      <c r="HS711" s="29"/>
      <c r="HT711" s="29"/>
      <c r="HU711" s="29"/>
      <c r="HV711" s="29"/>
      <c r="HW711" s="29"/>
      <c r="HX711" s="29"/>
      <c r="HY711" s="29"/>
      <c r="HZ711" s="29"/>
      <c r="IA711" s="29"/>
      <c r="IB711" s="29"/>
      <c r="IC711" s="29"/>
      <c r="ID711" s="29"/>
      <c r="IE711" s="29"/>
      <c r="IF711" s="29"/>
      <c r="IG711" s="29"/>
      <c r="IH711" s="29"/>
      <c r="II711" s="29"/>
      <c r="IJ711" s="29"/>
      <c r="IK711" s="29"/>
      <c r="IL711" s="29"/>
      <c r="IM711" s="29"/>
      <c r="IN711" s="29"/>
      <c r="IO711" s="29"/>
      <c r="IP711" s="29"/>
      <c r="IQ711" s="29"/>
      <c r="IR711" s="29"/>
      <c r="IS711" s="29"/>
      <c r="IT711" s="29"/>
      <c r="IU711" s="29"/>
      <c r="IV711" s="29"/>
      <c r="IW711" s="29"/>
      <c r="IX711" s="29"/>
      <c r="IY711" s="29"/>
      <c r="IZ711" s="29"/>
      <c r="JA711" s="29"/>
      <c r="JB711" s="29"/>
      <c r="JC711" s="29"/>
      <c r="JD711" s="29"/>
      <c r="JE711" s="29"/>
      <c r="JF711" s="29"/>
      <c r="JG711" s="29"/>
      <c r="JH711" s="29"/>
      <c r="JI711" s="29"/>
      <c r="JJ711" s="29"/>
      <c r="JK711" s="29"/>
      <c r="JL711" s="29"/>
      <c r="JM711" s="29"/>
      <c r="JN711" s="29"/>
      <c r="JO711" s="29"/>
      <c r="JP711" s="29"/>
      <c r="JQ711" s="29"/>
      <c r="JR711" s="29"/>
      <c r="JS711" s="29"/>
      <c r="JT711" s="29"/>
      <c r="JU711" s="29"/>
      <c r="JV711" s="29"/>
      <c r="JW711" s="29"/>
      <c r="JX711" s="29"/>
      <c r="JY711" s="29"/>
      <c r="JZ711" s="29"/>
      <c r="KA711" s="29"/>
      <c r="KB711" s="29"/>
      <c r="KC711" s="29"/>
      <c r="KD711" s="29"/>
      <c r="KE711" s="29"/>
      <c r="KF711" s="29"/>
      <c r="KG711" s="29"/>
      <c r="KH711" s="29"/>
      <c r="KI711" s="29"/>
      <c r="KJ711" s="29"/>
      <c r="KK711" s="29"/>
      <c r="KL711" s="29"/>
      <c r="KM711" s="29"/>
      <c r="KN711" s="29"/>
      <c r="KO711" s="29"/>
      <c r="KP711" s="29"/>
      <c r="KQ711" s="29"/>
      <c r="KR711" s="29"/>
      <c r="KS711" s="29"/>
      <c r="KT711" s="29"/>
      <c r="KU711" s="29"/>
      <c r="KV711" s="29"/>
      <c r="KW711" s="29"/>
      <c r="KX711" s="29"/>
      <c r="KY711" s="29"/>
      <c r="KZ711" s="29"/>
      <c r="LA711" s="29"/>
      <c r="LB711" s="29"/>
      <c r="LC711" s="29"/>
      <c r="LD711" s="29"/>
      <c r="LE711" s="29"/>
      <c r="LF711" s="29"/>
      <c r="LG711" s="29"/>
      <c r="LH711" s="29"/>
      <c r="LI711" s="29"/>
      <c r="LJ711" s="29"/>
      <c r="LK711" s="29"/>
      <c r="LL711" s="29"/>
      <c r="LM711" s="29"/>
      <c r="LN711" s="29"/>
      <c r="LO711" s="29"/>
      <c r="LP711" s="29"/>
      <c r="LQ711" s="29"/>
      <c r="LR711" s="29"/>
      <c r="LS711" s="29"/>
      <c r="LT711" s="29"/>
      <c r="LU711" s="29"/>
      <c r="LV711" s="29"/>
      <c r="LW711" s="29"/>
      <c r="LX711" s="29"/>
      <c r="LY711" s="29"/>
      <c r="LZ711" s="29"/>
      <c r="MA711" s="29"/>
      <c r="MB711" s="29"/>
      <c r="MC711" s="29"/>
      <c r="MD711" s="29"/>
      <c r="ME711" s="29"/>
      <c r="MF711" s="29"/>
      <c r="MG711" s="29"/>
      <c r="MH711" s="29"/>
      <c r="MI711" s="29"/>
      <c r="MJ711" s="29"/>
      <c r="MK711" s="29"/>
      <c r="ML711" s="29"/>
      <c r="MM711" s="29"/>
      <c r="MN711" s="29"/>
      <c r="MO711" s="29"/>
      <c r="MP711" s="29"/>
      <c r="MQ711" s="29"/>
      <c r="MR711" s="29"/>
      <c r="MS711" s="29"/>
      <c r="MT711" s="29"/>
      <c r="MU711" s="29"/>
      <c r="MV711" s="29"/>
      <c r="MW711" s="29"/>
      <c r="MX711" s="29"/>
      <c r="MY711" s="29"/>
      <c r="MZ711" s="29"/>
      <c r="NA711" s="29"/>
      <c r="NB711" s="29"/>
      <c r="NC711" s="29"/>
      <c r="ND711" s="29"/>
      <c r="NE711" s="29"/>
    </row>
    <row r="712" spans="1:369" ht="16.5" customHeight="1">
      <c r="A712" s="104" t="s">
        <v>3230</v>
      </c>
      <c r="B712" s="104"/>
      <c r="C712" s="201"/>
      <c r="D712" s="104"/>
      <c r="E712" s="42" t="s">
        <v>3317</v>
      </c>
      <c r="F712" s="42" t="s">
        <v>205</v>
      </c>
      <c r="G712" s="42" t="s">
        <v>3318</v>
      </c>
      <c r="H712" s="42">
        <v>2009</v>
      </c>
      <c r="I712" s="42" t="s">
        <v>8621</v>
      </c>
      <c r="J712" s="42" t="s">
        <v>414</v>
      </c>
      <c r="K712" s="42" t="s">
        <v>414</v>
      </c>
      <c r="L712" s="44" t="s">
        <v>3319</v>
      </c>
      <c r="M712" s="16"/>
      <c r="N712" s="16" t="s">
        <v>43</v>
      </c>
      <c r="O712" s="17">
        <v>280</v>
      </c>
      <c r="P712" s="17" t="s">
        <v>414</v>
      </c>
      <c r="Q712" s="17" t="s">
        <v>414</v>
      </c>
      <c r="R712" s="18" t="s">
        <v>33</v>
      </c>
      <c r="S712" s="19">
        <v>50</v>
      </c>
      <c r="T712" s="19">
        <v>110</v>
      </c>
      <c r="U712" s="19">
        <v>4.1818181818181817</v>
      </c>
      <c r="V712" s="19">
        <v>0</v>
      </c>
      <c r="W712" s="20">
        <v>0.46</v>
      </c>
      <c r="X712" s="21">
        <v>128.80000000000001</v>
      </c>
      <c r="Y712" s="22" t="s">
        <v>33</v>
      </c>
      <c r="Z712" s="23" t="s">
        <v>62</v>
      </c>
      <c r="AA712" s="24" t="s">
        <v>67</v>
      </c>
      <c r="AB712" s="14" t="s">
        <v>67</v>
      </c>
      <c r="AC712" s="14" t="s">
        <v>67</v>
      </c>
      <c r="AD712" s="25"/>
      <c r="AE712" s="26"/>
      <c r="AF712" s="27"/>
      <c r="AG712" s="88"/>
      <c r="AH712" s="88"/>
      <c r="AI712" s="88"/>
      <c r="AJ712" s="88"/>
      <c r="AK712" s="88"/>
      <c r="AL712" s="88"/>
      <c r="AM712" s="88"/>
      <c r="AN712" s="88"/>
      <c r="AO712" s="88"/>
      <c r="AP712" s="29"/>
      <c r="AQ712" s="29"/>
      <c r="AR712" s="29"/>
      <c r="AS712" s="29"/>
      <c r="AT712" s="29"/>
      <c r="AU712" s="29"/>
      <c r="AV712" s="29"/>
      <c r="AW712" s="29"/>
      <c r="AX712" s="29"/>
      <c r="AY712" s="29"/>
      <c r="AZ712" s="29"/>
      <c r="BA712" s="29"/>
      <c r="BB712" s="29"/>
      <c r="BC712" s="29"/>
      <c r="BD712" s="29"/>
      <c r="BE712" s="29"/>
      <c r="BF712" s="29"/>
      <c r="BG712" s="29"/>
      <c r="BH712" s="29"/>
      <c r="BI712" s="29"/>
      <c r="BJ712" s="29"/>
      <c r="BK712" s="29"/>
      <c r="BL712" s="29"/>
      <c r="BM712" s="29"/>
      <c r="BN712" s="29"/>
      <c r="BO712" s="29"/>
      <c r="BP712" s="29"/>
      <c r="BQ712" s="29"/>
      <c r="BR712" s="29"/>
      <c r="BS712" s="29"/>
      <c r="BT712" s="29"/>
      <c r="BU712" s="29"/>
      <c r="BV712" s="29"/>
      <c r="BW712" s="29"/>
      <c r="BX712" s="29"/>
      <c r="BY712" s="29"/>
      <c r="BZ712" s="29"/>
      <c r="CA712" s="29"/>
      <c r="CB712" s="29"/>
      <c r="CC712" s="29"/>
      <c r="CD712" s="29"/>
      <c r="CE712" s="29"/>
      <c r="CF712" s="29"/>
      <c r="CG712" s="29"/>
      <c r="CH712" s="29"/>
      <c r="CI712" s="29"/>
      <c r="CJ712" s="29"/>
      <c r="CK712" s="29"/>
      <c r="CL712" s="29"/>
      <c r="CM712" s="29"/>
      <c r="CN712" s="29"/>
      <c r="CO712" s="29"/>
      <c r="CP712" s="29"/>
      <c r="CQ712" s="29"/>
      <c r="CR712" s="29"/>
      <c r="CS712" s="29"/>
      <c r="CT712" s="29"/>
      <c r="CU712" s="29"/>
      <c r="CV712" s="29"/>
      <c r="CW712" s="29"/>
      <c r="CX712" s="29"/>
      <c r="CY712" s="29"/>
      <c r="CZ712" s="29"/>
      <c r="DA712" s="29"/>
      <c r="DB712" s="29"/>
      <c r="DC712" s="29"/>
      <c r="DD712" s="29"/>
      <c r="DE712" s="29"/>
      <c r="DF712" s="29"/>
      <c r="DG712" s="29"/>
      <c r="DH712" s="29"/>
      <c r="DI712" s="29"/>
      <c r="DJ712" s="29"/>
      <c r="DK712" s="29"/>
      <c r="DL712" s="29"/>
      <c r="DM712" s="29"/>
      <c r="DN712" s="29"/>
      <c r="DO712" s="29"/>
      <c r="DP712" s="29"/>
      <c r="DQ712" s="29"/>
      <c r="DR712" s="29"/>
      <c r="DS712" s="29"/>
      <c r="DT712" s="29"/>
      <c r="DU712" s="29"/>
      <c r="DV712" s="29"/>
      <c r="DW712" s="29"/>
      <c r="DX712" s="29"/>
      <c r="DY712" s="29"/>
      <c r="DZ712" s="29"/>
      <c r="EA712" s="29"/>
      <c r="EB712" s="29"/>
      <c r="EC712" s="29"/>
      <c r="ED712" s="29"/>
      <c r="EE712" s="29"/>
      <c r="EF712" s="29"/>
      <c r="EG712" s="29"/>
      <c r="EH712" s="29"/>
      <c r="EI712" s="29"/>
      <c r="EJ712" s="29"/>
      <c r="EK712" s="29"/>
      <c r="EL712" s="29"/>
      <c r="EM712" s="29"/>
      <c r="EN712" s="29"/>
      <c r="EO712" s="29"/>
      <c r="EP712" s="29"/>
      <c r="EQ712" s="29"/>
      <c r="ER712" s="29"/>
      <c r="ES712" s="29"/>
      <c r="ET712" s="29"/>
      <c r="EU712" s="29"/>
      <c r="EV712" s="29"/>
      <c r="EW712" s="29"/>
      <c r="EX712" s="29"/>
      <c r="EY712" s="29"/>
      <c r="EZ712" s="29"/>
      <c r="FA712" s="29"/>
      <c r="FB712" s="29"/>
      <c r="FC712" s="29"/>
      <c r="FD712" s="29"/>
      <c r="FE712" s="29"/>
      <c r="FF712" s="29"/>
      <c r="FG712" s="29"/>
      <c r="FH712" s="29"/>
      <c r="FI712" s="29"/>
      <c r="FJ712" s="29"/>
      <c r="FK712" s="29"/>
      <c r="FL712" s="29"/>
      <c r="FM712" s="29"/>
      <c r="FN712" s="29"/>
      <c r="FO712" s="29"/>
      <c r="FP712" s="29"/>
      <c r="FQ712" s="29"/>
      <c r="FR712" s="29"/>
      <c r="FS712" s="29"/>
      <c r="FT712" s="29"/>
      <c r="FU712" s="29"/>
      <c r="FV712" s="29"/>
      <c r="FW712" s="29"/>
      <c r="FX712" s="29"/>
      <c r="FY712" s="29"/>
      <c r="FZ712" s="29"/>
      <c r="GA712" s="29"/>
      <c r="GB712" s="29"/>
      <c r="GC712" s="29"/>
      <c r="GD712" s="29"/>
      <c r="GE712" s="29"/>
      <c r="GF712" s="29"/>
      <c r="GG712" s="29"/>
      <c r="GH712" s="29"/>
      <c r="GI712" s="29"/>
      <c r="GJ712" s="29"/>
      <c r="GK712" s="29"/>
      <c r="GL712" s="29"/>
      <c r="GM712" s="29"/>
      <c r="GN712" s="29"/>
      <c r="GO712" s="29"/>
      <c r="GP712" s="29"/>
      <c r="GQ712" s="29"/>
      <c r="GR712" s="29"/>
      <c r="GS712" s="29"/>
      <c r="GT712" s="29"/>
      <c r="GU712" s="29"/>
      <c r="GV712" s="29"/>
      <c r="GW712" s="29"/>
      <c r="GX712" s="29"/>
      <c r="GY712" s="29"/>
      <c r="GZ712" s="29"/>
      <c r="HA712" s="29"/>
      <c r="HB712" s="29"/>
      <c r="HC712" s="29"/>
      <c r="HD712" s="29"/>
      <c r="HE712" s="29"/>
      <c r="HF712" s="29"/>
      <c r="HG712" s="29"/>
      <c r="HH712" s="29"/>
      <c r="HI712" s="29"/>
      <c r="HJ712" s="29"/>
      <c r="HK712" s="29"/>
      <c r="HL712" s="29"/>
      <c r="HM712" s="29"/>
      <c r="HN712" s="29"/>
      <c r="HO712" s="29"/>
      <c r="HP712" s="29"/>
      <c r="HQ712" s="29"/>
      <c r="HR712" s="29"/>
      <c r="HS712" s="29"/>
      <c r="HT712" s="29"/>
      <c r="HU712" s="29"/>
      <c r="HV712" s="29"/>
      <c r="HW712" s="29"/>
      <c r="HX712" s="29"/>
      <c r="HY712" s="29"/>
      <c r="HZ712" s="29"/>
      <c r="IA712" s="29"/>
      <c r="IB712" s="29"/>
      <c r="IC712" s="29"/>
      <c r="ID712" s="29"/>
      <c r="IE712" s="29"/>
      <c r="IF712" s="29"/>
      <c r="IG712" s="29"/>
      <c r="IH712" s="29"/>
      <c r="II712" s="29"/>
      <c r="IJ712" s="29"/>
      <c r="IK712" s="29"/>
      <c r="IL712" s="29"/>
      <c r="IM712" s="29"/>
      <c r="IN712" s="29"/>
      <c r="IO712" s="29"/>
      <c r="IP712" s="29"/>
      <c r="IQ712" s="29"/>
      <c r="IR712" s="29"/>
      <c r="IS712" s="29"/>
      <c r="IT712" s="29"/>
      <c r="IU712" s="29"/>
      <c r="IV712" s="29"/>
      <c r="IW712" s="29"/>
      <c r="IX712" s="29"/>
      <c r="IY712" s="29"/>
      <c r="IZ712" s="29"/>
      <c r="JA712" s="29"/>
      <c r="JB712" s="29"/>
      <c r="JC712" s="29"/>
      <c r="JD712" s="29"/>
      <c r="JE712" s="29"/>
      <c r="JF712" s="29"/>
      <c r="JG712" s="29"/>
      <c r="JH712" s="29"/>
      <c r="JI712" s="29"/>
      <c r="JJ712" s="29"/>
      <c r="JK712" s="29"/>
      <c r="JL712" s="29"/>
      <c r="JM712" s="29"/>
      <c r="JN712" s="29"/>
      <c r="JO712" s="29"/>
      <c r="JP712" s="29"/>
      <c r="JQ712" s="29"/>
      <c r="JR712" s="29"/>
      <c r="JS712" s="29"/>
      <c r="JT712" s="29"/>
      <c r="JU712" s="29"/>
      <c r="JV712" s="29"/>
      <c r="JW712" s="29"/>
      <c r="JX712" s="29"/>
      <c r="JY712" s="29"/>
      <c r="JZ712" s="29"/>
      <c r="KA712" s="29"/>
      <c r="KB712" s="29"/>
      <c r="KC712" s="29"/>
      <c r="KD712" s="29"/>
      <c r="KE712" s="29"/>
      <c r="KF712" s="29"/>
      <c r="KG712" s="29"/>
      <c r="KH712" s="29"/>
      <c r="KI712" s="29"/>
      <c r="KJ712" s="29"/>
      <c r="KK712" s="29"/>
      <c r="KL712" s="29"/>
      <c r="KM712" s="29"/>
      <c r="KN712" s="29"/>
      <c r="KO712" s="29"/>
      <c r="KP712" s="29"/>
      <c r="KQ712" s="29"/>
      <c r="KR712" s="29"/>
      <c r="KS712" s="29"/>
      <c r="KT712" s="29"/>
      <c r="KU712" s="29"/>
      <c r="KV712" s="29"/>
      <c r="KW712" s="29"/>
      <c r="KX712" s="29"/>
      <c r="KY712" s="29"/>
      <c r="KZ712" s="29"/>
      <c r="LA712" s="29"/>
      <c r="LB712" s="29"/>
      <c r="LC712" s="29"/>
      <c r="LD712" s="29"/>
      <c r="LE712" s="29"/>
      <c r="LF712" s="29"/>
      <c r="LG712" s="29"/>
      <c r="LH712" s="29"/>
      <c r="LI712" s="29"/>
      <c r="LJ712" s="29"/>
      <c r="LK712" s="29"/>
      <c r="LL712" s="29"/>
      <c r="LM712" s="29"/>
      <c r="LN712" s="29"/>
      <c r="LO712" s="29"/>
      <c r="LP712" s="29"/>
      <c r="LQ712" s="29"/>
      <c r="LR712" s="29"/>
      <c r="LS712" s="29"/>
      <c r="LT712" s="29"/>
      <c r="LU712" s="29"/>
      <c r="LV712" s="29"/>
      <c r="LW712" s="29"/>
      <c r="LX712" s="29"/>
      <c r="LY712" s="29"/>
      <c r="LZ712" s="29"/>
      <c r="MA712" s="29"/>
      <c r="MB712" s="29"/>
      <c r="MC712" s="29"/>
      <c r="MD712" s="29"/>
      <c r="ME712" s="29"/>
      <c r="MF712" s="29"/>
      <c r="MG712" s="29"/>
      <c r="MH712" s="29"/>
      <c r="MI712" s="29"/>
      <c r="MJ712" s="29"/>
      <c r="MK712" s="29"/>
      <c r="ML712" s="29"/>
      <c r="MM712" s="29"/>
      <c r="MN712" s="29"/>
      <c r="MO712" s="29"/>
      <c r="MP712" s="29"/>
      <c r="MQ712" s="29"/>
      <c r="MR712" s="29"/>
      <c r="MS712" s="29"/>
      <c r="MT712" s="29"/>
      <c r="MU712" s="29"/>
      <c r="MV712" s="29"/>
      <c r="MW712" s="29"/>
      <c r="MX712" s="29"/>
      <c r="MY712" s="29"/>
      <c r="MZ712" s="29"/>
      <c r="NA712" s="29"/>
      <c r="NB712" s="29"/>
      <c r="NC712" s="29"/>
      <c r="ND712" s="29"/>
      <c r="NE712" s="29"/>
    </row>
    <row r="713" spans="1:369" ht="16.5" customHeight="1">
      <c r="A713" s="104" t="s">
        <v>3230</v>
      </c>
      <c r="B713" s="104"/>
      <c r="C713" s="201"/>
      <c r="D713" s="104"/>
      <c r="E713" s="42" t="s">
        <v>6516</v>
      </c>
      <c r="F713" s="42" t="s">
        <v>152</v>
      </c>
      <c r="G713" s="42" t="s">
        <v>3308</v>
      </c>
      <c r="H713" s="15">
        <v>2013</v>
      </c>
      <c r="I713" s="15">
        <v>4</v>
      </c>
      <c r="J713" s="15" t="s">
        <v>414</v>
      </c>
      <c r="K713" s="15" t="s">
        <v>414</v>
      </c>
      <c r="L713" s="44" t="s">
        <v>6517</v>
      </c>
      <c r="M713" s="16"/>
      <c r="N713" s="16" t="s">
        <v>43</v>
      </c>
      <c r="O713" s="17">
        <v>500</v>
      </c>
      <c r="P713" s="17" t="s">
        <v>414</v>
      </c>
      <c r="Q713" s="17" t="s">
        <v>414</v>
      </c>
      <c r="R713" s="18" t="s">
        <v>33</v>
      </c>
      <c r="S713" s="19">
        <v>50</v>
      </c>
      <c r="T713" s="19">
        <v>110</v>
      </c>
      <c r="U713" s="19">
        <v>3.1818181818181817</v>
      </c>
      <c r="V713" s="19">
        <v>0</v>
      </c>
      <c r="W713" s="20">
        <v>0.35</v>
      </c>
      <c r="X713" s="21">
        <v>175</v>
      </c>
      <c r="Y713" s="22" t="s">
        <v>33</v>
      </c>
      <c r="Z713" s="23" t="s">
        <v>62</v>
      </c>
      <c r="AA713" s="24" t="s">
        <v>67</v>
      </c>
      <c r="AB713" s="14" t="s">
        <v>67</v>
      </c>
      <c r="AC713" s="14" t="s">
        <v>67</v>
      </c>
      <c r="AD713" s="25"/>
      <c r="AE713" s="26"/>
      <c r="AF713" s="27"/>
      <c r="AG713" s="88"/>
      <c r="AH713" s="88"/>
      <c r="AI713" s="88"/>
      <c r="AJ713" s="88"/>
      <c r="AK713" s="88"/>
      <c r="AL713" s="88"/>
      <c r="AM713" s="88"/>
      <c r="AN713" s="88"/>
      <c r="AO713" s="88"/>
      <c r="AP713" s="29"/>
      <c r="AQ713" s="29"/>
      <c r="AR713" s="29"/>
      <c r="AS713" s="29"/>
      <c r="AT713" s="29"/>
      <c r="AU713" s="29"/>
      <c r="AV713" s="29"/>
      <c r="AW713" s="29"/>
      <c r="AX713" s="29"/>
      <c r="AY713" s="29"/>
      <c r="AZ713" s="29"/>
      <c r="BA713" s="29"/>
      <c r="BB713" s="29"/>
      <c r="BC713" s="29"/>
      <c r="BD713" s="29"/>
      <c r="BE713" s="29"/>
      <c r="BF713" s="29"/>
      <c r="BG713" s="29"/>
      <c r="BH713" s="29"/>
      <c r="BI713" s="29"/>
      <c r="BJ713" s="29"/>
      <c r="BK713" s="29"/>
      <c r="BL713" s="29"/>
      <c r="BM713" s="29"/>
      <c r="BN713" s="29"/>
      <c r="BO713" s="29"/>
      <c r="BP713" s="29"/>
      <c r="BQ713" s="29"/>
      <c r="BR713" s="29"/>
      <c r="BS713" s="29"/>
      <c r="BT713" s="29"/>
      <c r="BU713" s="29"/>
      <c r="BV713" s="29"/>
      <c r="BW713" s="29"/>
      <c r="BX713" s="29"/>
      <c r="BY713" s="29"/>
      <c r="BZ713" s="29"/>
      <c r="CA713" s="29"/>
      <c r="CB713" s="29"/>
      <c r="CC713" s="29"/>
      <c r="CD713" s="29"/>
      <c r="CE713" s="29"/>
      <c r="CF713" s="29"/>
      <c r="CG713" s="29"/>
      <c r="CH713" s="29"/>
      <c r="CI713" s="29"/>
      <c r="CJ713" s="29"/>
      <c r="CK713" s="29"/>
      <c r="CL713" s="29"/>
      <c r="CM713" s="29"/>
      <c r="CN713" s="29"/>
      <c r="CO713" s="29"/>
      <c r="CP713" s="29"/>
      <c r="CQ713" s="29"/>
      <c r="CR713" s="29"/>
      <c r="CS713" s="29"/>
      <c r="CT713" s="29"/>
      <c r="CU713" s="29"/>
      <c r="CV713" s="29"/>
      <c r="CW713" s="29"/>
      <c r="CX713" s="29"/>
      <c r="CY713" s="29"/>
      <c r="CZ713" s="29"/>
      <c r="DA713" s="29"/>
      <c r="DB713" s="29"/>
      <c r="DC713" s="29"/>
      <c r="DD713" s="29"/>
      <c r="DE713" s="29"/>
      <c r="DF713" s="29"/>
      <c r="DG713" s="29"/>
      <c r="DH713" s="29"/>
      <c r="DI713" s="29"/>
      <c r="DJ713" s="29"/>
      <c r="DK713" s="29"/>
      <c r="DL713" s="29"/>
      <c r="DM713" s="29"/>
      <c r="DN713" s="29"/>
      <c r="DO713" s="29"/>
      <c r="DP713" s="29"/>
      <c r="DQ713" s="29"/>
      <c r="DR713" s="29"/>
      <c r="DS713" s="29"/>
      <c r="DT713" s="29"/>
      <c r="DU713" s="29"/>
      <c r="DV713" s="29"/>
      <c r="DW713" s="29"/>
      <c r="DX713" s="29"/>
      <c r="DY713" s="29"/>
      <c r="DZ713" s="29"/>
      <c r="EA713" s="29"/>
      <c r="EB713" s="29"/>
      <c r="EC713" s="29"/>
      <c r="ED713" s="29"/>
      <c r="EE713" s="29"/>
      <c r="EF713" s="29"/>
      <c r="EG713" s="29"/>
      <c r="EH713" s="29"/>
      <c r="EI713" s="29"/>
      <c r="EJ713" s="29"/>
      <c r="EK713" s="29"/>
      <c r="EL713" s="29"/>
      <c r="EM713" s="29"/>
      <c r="EN713" s="29"/>
      <c r="EO713" s="29"/>
      <c r="EP713" s="29"/>
      <c r="EQ713" s="29"/>
      <c r="ER713" s="29"/>
      <c r="ES713" s="29"/>
      <c r="ET713" s="29"/>
      <c r="EU713" s="29"/>
      <c r="EV713" s="29"/>
      <c r="EW713" s="29"/>
      <c r="EX713" s="29"/>
      <c r="EY713" s="29"/>
      <c r="EZ713" s="29"/>
      <c r="FA713" s="29"/>
      <c r="FB713" s="29"/>
      <c r="FC713" s="29"/>
      <c r="FD713" s="29"/>
      <c r="FE713" s="29"/>
      <c r="FF713" s="29"/>
      <c r="FG713" s="29"/>
      <c r="FH713" s="29"/>
      <c r="FI713" s="29"/>
      <c r="FJ713" s="29"/>
      <c r="FK713" s="29"/>
      <c r="FL713" s="29"/>
      <c r="FM713" s="29"/>
      <c r="FN713" s="29"/>
      <c r="FO713" s="29"/>
      <c r="FP713" s="29"/>
      <c r="FQ713" s="29"/>
      <c r="FR713" s="29"/>
      <c r="FS713" s="29"/>
      <c r="FT713" s="29"/>
      <c r="FU713" s="29"/>
      <c r="FV713" s="29"/>
      <c r="FW713" s="29"/>
      <c r="FX713" s="29"/>
      <c r="FY713" s="29"/>
      <c r="FZ713" s="29"/>
      <c r="GA713" s="29"/>
      <c r="GB713" s="29"/>
      <c r="GC713" s="29"/>
      <c r="GD713" s="29"/>
      <c r="GE713" s="29"/>
      <c r="GF713" s="29"/>
      <c r="GG713" s="29"/>
      <c r="GH713" s="29"/>
      <c r="GI713" s="29"/>
      <c r="GJ713" s="29"/>
      <c r="GK713" s="29"/>
      <c r="GL713" s="29"/>
      <c r="GM713" s="29"/>
      <c r="GN713" s="29"/>
      <c r="GO713" s="29"/>
      <c r="GP713" s="29"/>
      <c r="GQ713" s="29"/>
      <c r="GR713" s="29"/>
      <c r="GS713" s="29"/>
      <c r="GT713" s="29"/>
      <c r="GU713" s="29"/>
      <c r="GV713" s="29"/>
      <c r="GW713" s="29"/>
      <c r="GX713" s="29"/>
      <c r="GY713" s="29"/>
      <c r="GZ713" s="29"/>
      <c r="HA713" s="29"/>
      <c r="HB713" s="29"/>
      <c r="HC713" s="29"/>
      <c r="HD713" s="29"/>
      <c r="HE713" s="29"/>
      <c r="HF713" s="29"/>
      <c r="HG713" s="29"/>
      <c r="HH713" s="29"/>
      <c r="HI713" s="29"/>
      <c r="HJ713" s="29"/>
      <c r="HK713" s="29"/>
      <c r="HL713" s="29"/>
      <c r="HM713" s="29"/>
      <c r="HN713" s="29"/>
      <c r="HO713" s="29"/>
      <c r="HP713" s="29"/>
      <c r="HQ713" s="29"/>
      <c r="HR713" s="29"/>
      <c r="HS713" s="29"/>
      <c r="HT713" s="29"/>
      <c r="HU713" s="29"/>
      <c r="HV713" s="29"/>
      <c r="HW713" s="29"/>
      <c r="HX713" s="29"/>
      <c r="HY713" s="29"/>
      <c r="HZ713" s="29"/>
      <c r="IA713" s="29"/>
      <c r="IB713" s="29"/>
      <c r="IC713" s="29"/>
      <c r="ID713" s="29"/>
      <c r="IE713" s="29"/>
      <c r="IF713" s="29"/>
      <c r="IG713" s="29"/>
      <c r="IH713" s="29"/>
      <c r="II713" s="29"/>
      <c r="IJ713" s="29"/>
      <c r="IK713" s="29"/>
      <c r="IL713" s="29"/>
      <c r="IM713" s="29"/>
      <c r="IN713" s="29"/>
      <c r="IO713" s="29"/>
      <c r="IP713" s="29"/>
      <c r="IQ713" s="29"/>
      <c r="IR713" s="29"/>
      <c r="IS713" s="29"/>
      <c r="IT713" s="29"/>
      <c r="IU713" s="29"/>
      <c r="IV713" s="29"/>
      <c r="IW713" s="29"/>
      <c r="IX713" s="29"/>
      <c r="IY713" s="29"/>
      <c r="IZ713" s="29"/>
      <c r="JA713" s="29"/>
      <c r="JB713" s="29"/>
      <c r="JC713" s="29"/>
      <c r="JD713" s="29"/>
      <c r="JE713" s="29"/>
      <c r="JF713" s="29"/>
      <c r="JG713" s="29"/>
      <c r="JH713" s="29"/>
      <c r="JI713" s="29"/>
      <c r="JJ713" s="29"/>
      <c r="JK713" s="29"/>
      <c r="JL713" s="29"/>
      <c r="JM713" s="29"/>
      <c r="JN713" s="29"/>
      <c r="JO713" s="29"/>
      <c r="JP713" s="29"/>
      <c r="JQ713" s="29"/>
      <c r="JR713" s="29"/>
      <c r="JS713" s="29"/>
      <c r="JT713" s="29"/>
      <c r="JU713" s="29"/>
      <c r="JV713" s="29"/>
      <c r="JW713" s="29"/>
      <c r="JX713" s="29"/>
      <c r="JY713" s="29"/>
      <c r="JZ713" s="29"/>
      <c r="KA713" s="29"/>
      <c r="KB713" s="29"/>
      <c r="KC713" s="29"/>
      <c r="KD713" s="29"/>
      <c r="KE713" s="29"/>
      <c r="KF713" s="29"/>
      <c r="KG713" s="29"/>
      <c r="KH713" s="29"/>
      <c r="KI713" s="29"/>
      <c r="KJ713" s="29"/>
      <c r="KK713" s="29"/>
      <c r="KL713" s="29"/>
      <c r="KM713" s="29"/>
      <c r="KN713" s="29"/>
      <c r="KO713" s="29"/>
      <c r="KP713" s="29"/>
      <c r="KQ713" s="29"/>
      <c r="KR713" s="29"/>
      <c r="KS713" s="29"/>
      <c r="KT713" s="29"/>
      <c r="KU713" s="29"/>
      <c r="KV713" s="29"/>
      <c r="KW713" s="29"/>
      <c r="KX713" s="29"/>
      <c r="KY713" s="29"/>
      <c r="KZ713" s="29"/>
      <c r="LA713" s="29"/>
      <c r="LB713" s="29"/>
      <c r="LC713" s="29"/>
      <c r="LD713" s="29"/>
      <c r="LE713" s="29"/>
      <c r="LF713" s="29"/>
      <c r="LG713" s="29"/>
      <c r="LH713" s="29"/>
      <c r="LI713" s="29"/>
      <c r="LJ713" s="29"/>
      <c r="LK713" s="29"/>
      <c r="LL713" s="29"/>
      <c r="LM713" s="29"/>
      <c r="LN713" s="29"/>
      <c r="LO713" s="29"/>
      <c r="LP713" s="29"/>
      <c r="LQ713" s="29"/>
      <c r="LR713" s="29"/>
      <c r="LS713" s="29"/>
      <c r="LT713" s="29"/>
      <c r="LU713" s="29"/>
      <c r="LV713" s="29"/>
      <c r="LW713" s="29"/>
      <c r="LX713" s="29"/>
      <c r="LY713" s="29"/>
      <c r="LZ713" s="29"/>
      <c r="MA713" s="29"/>
      <c r="MB713" s="29"/>
      <c r="MC713" s="29"/>
      <c r="MD713" s="29"/>
      <c r="ME713" s="29"/>
      <c r="MF713" s="29"/>
      <c r="MG713" s="29"/>
      <c r="MH713" s="29"/>
      <c r="MI713" s="29"/>
      <c r="MJ713" s="29"/>
      <c r="MK713" s="29"/>
      <c r="ML713" s="29"/>
      <c r="MM713" s="29"/>
      <c r="MN713" s="29"/>
      <c r="MO713" s="29"/>
      <c r="MP713" s="29"/>
      <c r="MQ713" s="29"/>
      <c r="MR713" s="29"/>
      <c r="MS713" s="29"/>
      <c r="MT713" s="29"/>
      <c r="MU713" s="29"/>
      <c r="MV713" s="29"/>
      <c r="MW713" s="29"/>
      <c r="MX713" s="29"/>
      <c r="MY713" s="29"/>
      <c r="MZ713" s="29"/>
      <c r="NA713" s="29"/>
      <c r="NB713" s="29"/>
      <c r="NC713" s="29"/>
      <c r="ND713" s="29"/>
      <c r="NE713" s="29"/>
    </row>
    <row r="714" spans="1:369" ht="16.5" customHeight="1">
      <c r="A714" s="104" t="s">
        <v>3230</v>
      </c>
      <c r="B714" s="104"/>
      <c r="C714" s="201"/>
      <c r="D714" s="104"/>
      <c r="E714" s="42" t="s">
        <v>171</v>
      </c>
      <c r="F714" s="42" t="s">
        <v>402</v>
      </c>
      <c r="G714" s="42" t="s">
        <v>3290</v>
      </c>
      <c r="H714" s="15">
        <v>2018</v>
      </c>
      <c r="I714" s="15">
        <v>1</v>
      </c>
      <c r="J714" s="15" t="s">
        <v>414</v>
      </c>
      <c r="K714" s="15" t="s">
        <v>414</v>
      </c>
      <c r="L714" s="44" t="s">
        <v>3280</v>
      </c>
      <c r="M714" s="16"/>
      <c r="N714" s="16" t="s">
        <v>43</v>
      </c>
      <c r="O714" s="17">
        <v>100</v>
      </c>
      <c r="P714" s="17" t="s">
        <v>414</v>
      </c>
      <c r="Q714" s="17" t="s">
        <v>414</v>
      </c>
      <c r="R714" s="18" t="s">
        <v>33</v>
      </c>
      <c r="S714" s="19">
        <v>60</v>
      </c>
      <c r="T714" s="19">
        <v>110</v>
      </c>
      <c r="U714" s="19">
        <v>4.2272727272727275</v>
      </c>
      <c r="V714" s="19">
        <v>0</v>
      </c>
      <c r="W714" s="20">
        <v>0.46500000000000002</v>
      </c>
      <c r="X714" s="21">
        <v>46.5</v>
      </c>
      <c r="Y714" s="22" t="s">
        <v>33</v>
      </c>
      <c r="Z714" s="23" t="s">
        <v>62</v>
      </c>
      <c r="AA714" s="24" t="s">
        <v>67</v>
      </c>
      <c r="AB714" s="14" t="s">
        <v>67</v>
      </c>
      <c r="AC714" s="14" t="s">
        <v>67</v>
      </c>
      <c r="AD714" s="25"/>
      <c r="AE714" s="26"/>
      <c r="AF714" s="27"/>
      <c r="AG714" s="88"/>
      <c r="AH714" s="88"/>
      <c r="AI714" s="88"/>
      <c r="AJ714" s="88"/>
      <c r="AK714" s="88"/>
      <c r="AL714" s="88"/>
      <c r="AM714" s="88"/>
      <c r="AN714" s="88"/>
      <c r="AO714" s="88"/>
      <c r="AP714" s="29"/>
      <c r="AQ714" s="29"/>
      <c r="AR714" s="29"/>
      <c r="AS714" s="29"/>
      <c r="AT714" s="29"/>
      <c r="AU714" s="29"/>
      <c r="AV714" s="29"/>
      <c r="AW714" s="29"/>
      <c r="AX714" s="29"/>
      <c r="AY714" s="29"/>
      <c r="AZ714" s="29"/>
      <c r="BA714" s="29"/>
      <c r="BB714" s="29"/>
      <c r="BC714" s="29"/>
      <c r="BD714" s="29"/>
      <c r="BE714" s="29"/>
      <c r="BF714" s="29"/>
      <c r="BG714" s="29"/>
      <c r="BH714" s="29"/>
      <c r="BI714" s="29"/>
      <c r="BJ714" s="29"/>
      <c r="BK714" s="29"/>
      <c r="BL714" s="29"/>
      <c r="BM714" s="29"/>
      <c r="BN714" s="29"/>
      <c r="BO714" s="29"/>
      <c r="BP714" s="29"/>
      <c r="BQ714" s="29"/>
      <c r="BR714" s="29"/>
      <c r="BS714" s="29"/>
      <c r="BT714" s="29"/>
      <c r="BU714" s="29"/>
      <c r="BV714" s="29"/>
      <c r="BW714" s="29"/>
      <c r="BX714" s="29"/>
      <c r="BY714" s="29"/>
      <c r="BZ714" s="29"/>
      <c r="CA714" s="29"/>
      <c r="CB714" s="29"/>
      <c r="CC714" s="29"/>
      <c r="CD714" s="29"/>
      <c r="CE714" s="29"/>
      <c r="CF714" s="29"/>
      <c r="CG714" s="29"/>
      <c r="CH714" s="29"/>
      <c r="CI714" s="29"/>
      <c r="CJ714" s="29"/>
      <c r="CK714" s="29"/>
      <c r="CL714" s="29"/>
      <c r="CM714" s="29"/>
      <c r="CN714" s="29"/>
      <c r="CO714" s="29"/>
      <c r="CP714" s="29"/>
      <c r="CQ714" s="29"/>
      <c r="CR714" s="29"/>
      <c r="CS714" s="29"/>
      <c r="CT714" s="29"/>
      <c r="CU714" s="29"/>
      <c r="CV714" s="29"/>
      <c r="CW714" s="29"/>
      <c r="CX714" s="29"/>
      <c r="CY714" s="29"/>
      <c r="CZ714" s="29"/>
      <c r="DA714" s="29"/>
      <c r="DB714" s="29"/>
      <c r="DC714" s="29"/>
      <c r="DD714" s="29"/>
      <c r="DE714" s="29"/>
      <c r="DF714" s="29"/>
      <c r="DG714" s="29"/>
      <c r="DH714" s="29"/>
      <c r="DI714" s="29"/>
      <c r="DJ714" s="29"/>
      <c r="DK714" s="29"/>
      <c r="DL714" s="29"/>
      <c r="DM714" s="29"/>
      <c r="DN714" s="29"/>
      <c r="DO714" s="29"/>
      <c r="DP714" s="29"/>
      <c r="DQ714" s="29"/>
      <c r="DR714" s="29"/>
      <c r="DS714" s="29"/>
      <c r="DT714" s="29"/>
      <c r="DU714" s="29"/>
      <c r="DV714" s="29"/>
      <c r="DW714" s="29"/>
      <c r="DX714" s="29"/>
      <c r="DY714" s="29"/>
      <c r="DZ714" s="29"/>
      <c r="EA714" s="29"/>
      <c r="EB714" s="29"/>
      <c r="EC714" s="29"/>
      <c r="ED714" s="29"/>
      <c r="EE714" s="29"/>
      <c r="EF714" s="29"/>
      <c r="EG714" s="29"/>
      <c r="EH714" s="29"/>
      <c r="EI714" s="29"/>
      <c r="EJ714" s="29"/>
      <c r="EK714" s="29"/>
      <c r="EL714" s="29"/>
      <c r="EM714" s="29"/>
      <c r="EN714" s="29"/>
      <c r="EO714" s="29"/>
      <c r="EP714" s="29"/>
      <c r="EQ714" s="29"/>
      <c r="ER714" s="29"/>
      <c r="ES714" s="29"/>
      <c r="ET714" s="29"/>
      <c r="EU714" s="29"/>
      <c r="EV714" s="29"/>
      <c r="EW714" s="29"/>
      <c r="EX714" s="29"/>
      <c r="EY714" s="29"/>
      <c r="EZ714" s="29"/>
      <c r="FA714" s="29"/>
      <c r="FB714" s="29"/>
      <c r="FC714" s="29"/>
      <c r="FD714" s="29"/>
      <c r="FE714" s="29"/>
      <c r="FF714" s="29"/>
      <c r="FG714" s="29"/>
      <c r="FH714" s="29"/>
      <c r="FI714" s="29"/>
      <c r="FJ714" s="29"/>
      <c r="FK714" s="29"/>
      <c r="FL714" s="29"/>
      <c r="FM714" s="29"/>
      <c r="FN714" s="29"/>
      <c r="FO714" s="29"/>
      <c r="FP714" s="29"/>
      <c r="FQ714" s="29"/>
      <c r="FR714" s="29"/>
      <c r="FS714" s="29"/>
      <c r="FT714" s="29"/>
      <c r="FU714" s="29"/>
      <c r="FV714" s="29"/>
      <c r="FW714" s="29"/>
      <c r="FX714" s="29"/>
      <c r="FY714" s="29"/>
      <c r="FZ714" s="29"/>
      <c r="GA714" s="29"/>
      <c r="GB714" s="29"/>
      <c r="GC714" s="29"/>
      <c r="GD714" s="29"/>
      <c r="GE714" s="29"/>
      <c r="GF714" s="29"/>
      <c r="GG714" s="29"/>
      <c r="GH714" s="29"/>
      <c r="GI714" s="29"/>
      <c r="GJ714" s="29"/>
      <c r="GK714" s="29"/>
      <c r="GL714" s="29"/>
      <c r="GM714" s="29"/>
      <c r="GN714" s="29"/>
      <c r="GO714" s="29"/>
      <c r="GP714" s="29"/>
      <c r="GQ714" s="29"/>
      <c r="GR714" s="29"/>
      <c r="GS714" s="29"/>
      <c r="GT714" s="29"/>
      <c r="GU714" s="29"/>
      <c r="GV714" s="29"/>
      <c r="GW714" s="29"/>
      <c r="GX714" s="29"/>
      <c r="GY714" s="29"/>
      <c r="GZ714" s="29"/>
      <c r="HA714" s="29"/>
      <c r="HB714" s="29"/>
      <c r="HC714" s="29"/>
      <c r="HD714" s="29"/>
      <c r="HE714" s="29"/>
      <c r="HF714" s="29"/>
      <c r="HG714" s="29"/>
      <c r="HH714" s="29"/>
      <c r="HI714" s="29"/>
      <c r="HJ714" s="29"/>
      <c r="HK714" s="29"/>
      <c r="HL714" s="29"/>
      <c r="HM714" s="29"/>
      <c r="HN714" s="29"/>
      <c r="HO714" s="29"/>
      <c r="HP714" s="29"/>
      <c r="HQ714" s="29"/>
      <c r="HR714" s="29"/>
      <c r="HS714" s="29"/>
      <c r="HT714" s="29"/>
      <c r="HU714" s="29"/>
      <c r="HV714" s="29"/>
      <c r="HW714" s="29"/>
      <c r="HX714" s="29"/>
      <c r="HY714" s="29"/>
      <c r="HZ714" s="29"/>
      <c r="IA714" s="29"/>
      <c r="IB714" s="29"/>
      <c r="IC714" s="29"/>
      <c r="ID714" s="29"/>
      <c r="IE714" s="29"/>
      <c r="IF714" s="29"/>
      <c r="IG714" s="29"/>
      <c r="IH714" s="29"/>
      <c r="II714" s="29"/>
      <c r="IJ714" s="29"/>
      <c r="IK714" s="29"/>
      <c r="IL714" s="29"/>
      <c r="IM714" s="29"/>
      <c r="IN714" s="29"/>
      <c r="IO714" s="29"/>
      <c r="IP714" s="29"/>
      <c r="IQ714" s="29"/>
      <c r="IR714" s="29"/>
      <c r="IS714" s="29"/>
      <c r="IT714" s="29"/>
      <c r="IU714" s="29"/>
      <c r="IV714" s="29"/>
      <c r="IW714" s="29"/>
      <c r="IX714" s="29"/>
      <c r="IY714" s="29"/>
      <c r="IZ714" s="29"/>
      <c r="JA714" s="29"/>
      <c r="JB714" s="29"/>
      <c r="JC714" s="29"/>
      <c r="JD714" s="29"/>
      <c r="JE714" s="29"/>
      <c r="JF714" s="29"/>
      <c r="JG714" s="29"/>
      <c r="JH714" s="29"/>
      <c r="JI714" s="29"/>
      <c r="JJ714" s="29"/>
      <c r="JK714" s="29"/>
      <c r="JL714" s="29"/>
      <c r="JM714" s="29"/>
      <c r="JN714" s="29"/>
      <c r="JO714" s="29"/>
      <c r="JP714" s="29"/>
      <c r="JQ714" s="29"/>
      <c r="JR714" s="29"/>
      <c r="JS714" s="29"/>
      <c r="JT714" s="29"/>
      <c r="JU714" s="29"/>
      <c r="JV714" s="29"/>
      <c r="JW714" s="29"/>
      <c r="JX714" s="29"/>
      <c r="JY714" s="29"/>
      <c r="JZ714" s="29"/>
      <c r="KA714" s="29"/>
      <c r="KB714" s="29"/>
      <c r="KC714" s="29"/>
      <c r="KD714" s="29"/>
      <c r="KE714" s="29"/>
      <c r="KF714" s="29"/>
      <c r="KG714" s="29"/>
      <c r="KH714" s="29"/>
      <c r="KI714" s="29"/>
      <c r="KJ714" s="29"/>
      <c r="KK714" s="29"/>
      <c r="KL714" s="29"/>
      <c r="KM714" s="29"/>
      <c r="KN714" s="29"/>
      <c r="KO714" s="29"/>
      <c r="KP714" s="29"/>
      <c r="KQ714" s="29"/>
      <c r="KR714" s="29"/>
      <c r="KS714" s="29"/>
      <c r="KT714" s="29"/>
      <c r="KU714" s="29"/>
      <c r="KV714" s="29"/>
      <c r="KW714" s="29"/>
      <c r="KX714" s="29"/>
      <c r="KY714" s="29"/>
      <c r="KZ714" s="29"/>
      <c r="LA714" s="29"/>
      <c r="LB714" s="29"/>
      <c r="LC714" s="29"/>
      <c r="LD714" s="29"/>
      <c r="LE714" s="29"/>
      <c r="LF714" s="29"/>
      <c r="LG714" s="29"/>
      <c r="LH714" s="29"/>
      <c r="LI714" s="29"/>
      <c r="LJ714" s="29"/>
      <c r="LK714" s="29"/>
      <c r="LL714" s="29"/>
      <c r="LM714" s="29"/>
      <c r="LN714" s="29"/>
      <c r="LO714" s="29"/>
      <c r="LP714" s="29"/>
      <c r="LQ714" s="29"/>
      <c r="LR714" s="29"/>
      <c r="LS714" s="29"/>
      <c r="LT714" s="29"/>
      <c r="LU714" s="29"/>
      <c r="LV714" s="29"/>
      <c r="LW714" s="29"/>
      <c r="LX714" s="29"/>
      <c r="LY714" s="29"/>
      <c r="LZ714" s="29"/>
      <c r="MA714" s="29"/>
      <c r="MB714" s="29"/>
      <c r="MC714" s="29"/>
      <c r="MD714" s="29"/>
      <c r="ME714" s="29"/>
      <c r="MF714" s="29"/>
      <c r="MG714" s="29"/>
      <c r="MH714" s="29"/>
      <c r="MI714" s="29"/>
      <c r="MJ714" s="29"/>
      <c r="MK714" s="29"/>
      <c r="ML714" s="29"/>
      <c r="MM714" s="29"/>
      <c r="MN714" s="29"/>
      <c r="MO714" s="29"/>
      <c r="MP714" s="29"/>
      <c r="MQ714" s="29"/>
      <c r="MR714" s="29"/>
      <c r="MS714" s="29"/>
      <c r="MT714" s="29"/>
      <c r="MU714" s="29"/>
      <c r="MV714" s="29"/>
      <c r="MW714" s="29"/>
      <c r="MX714" s="29"/>
      <c r="MY714" s="29"/>
      <c r="MZ714" s="29"/>
      <c r="NA714" s="29"/>
      <c r="NB714" s="29"/>
      <c r="NC714" s="29"/>
      <c r="ND714" s="29"/>
      <c r="NE714" s="29"/>
    </row>
    <row r="715" spans="1:369" ht="16.5" customHeight="1">
      <c r="A715" s="104" t="s">
        <v>3230</v>
      </c>
      <c r="B715" s="104"/>
      <c r="C715" s="201"/>
      <c r="D715" s="104"/>
      <c r="E715" s="42" t="s">
        <v>3293</v>
      </c>
      <c r="F715" s="42" t="s">
        <v>3294</v>
      </c>
      <c r="G715" s="42" t="s">
        <v>3295</v>
      </c>
      <c r="H715" s="15">
        <v>2011</v>
      </c>
      <c r="I715" s="15">
        <v>1</v>
      </c>
      <c r="J715" s="15" t="s">
        <v>414</v>
      </c>
      <c r="K715" s="15" t="s">
        <v>414</v>
      </c>
      <c r="L715" s="44" t="s">
        <v>3280</v>
      </c>
      <c r="M715" s="16"/>
      <c r="N715" s="16" t="s">
        <v>43</v>
      </c>
      <c r="O715" s="17">
        <v>1900</v>
      </c>
      <c r="P715" s="17" t="s">
        <v>414</v>
      </c>
      <c r="Q715" s="17" t="s">
        <v>414</v>
      </c>
      <c r="R715" s="18" t="s">
        <v>33</v>
      </c>
      <c r="S715" s="19">
        <v>60</v>
      </c>
      <c r="T715" s="19">
        <v>110</v>
      </c>
      <c r="U715" s="19">
        <v>0.22727272727272727</v>
      </c>
      <c r="V715" s="19">
        <v>0</v>
      </c>
      <c r="W715" s="20">
        <v>2.5000000000000001E-2</v>
      </c>
      <c r="X715" s="21">
        <v>47.5</v>
      </c>
      <c r="Y715" s="22" t="s">
        <v>33</v>
      </c>
      <c r="Z715" s="23" t="s">
        <v>62</v>
      </c>
      <c r="AA715" s="24" t="s">
        <v>67</v>
      </c>
      <c r="AB715" s="14" t="s">
        <v>67</v>
      </c>
      <c r="AC715" s="14" t="s">
        <v>67</v>
      </c>
      <c r="AD715" s="25"/>
      <c r="AE715" s="26"/>
      <c r="AF715" s="27"/>
      <c r="AG715" s="88"/>
      <c r="AH715" s="88"/>
      <c r="AI715" s="88"/>
      <c r="AJ715" s="88"/>
      <c r="AK715" s="88"/>
      <c r="AL715" s="88"/>
      <c r="AM715" s="88"/>
      <c r="AN715" s="88"/>
      <c r="AO715" s="88"/>
      <c r="AP715" s="29"/>
      <c r="AQ715" s="29"/>
      <c r="AR715" s="29"/>
      <c r="AS715" s="29"/>
      <c r="AT715" s="29"/>
      <c r="AU715" s="29"/>
      <c r="AV715" s="29"/>
      <c r="AW715" s="29"/>
      <c r="AX715" s="29"/>
      <c r="AY715" s="29"/>
      <c r="AZ715" s="29"/>
      <c r="BA715" s="29"/>
      <c r="BB715" s="29"/>
      <c r="BC715" s="29"/>
      <c r="BD715" s="29"/>
      <c r="BE715" s="29"/>
      <c r="BF715" s="29"/>
      <c r="BG715" s="29"/>
      <c r="BH715" s="29"/>
      <c r="BI715" s="29"/>
      <c r="BJ715" s="29"/>
      <c r="BK715" s="29"/>
      <c r="BL715" s="29"/>
      <c r="BM715" s="29"/>
      <c r="BN715" s="29"/>
      <c r="BO715" s="29"/>
      <c r="BP715" s="29"/>
      <c r="BQ715" s="29"/>
      <c r="BR715" s="29"/>
      <c r="BS715" s="29"/>
      <c r="BT715" s="29"/>
      <c r="BU715" s="29"/>
      <c r="BV715" s="29"/>
      <c r="BW715" s="29"/>
      <c r="BX715" s="29"/>
      <c r="BY715" s="29"/>
      <c r="BZ715" s="29"/>
      <c r="CA715" s="29"/>
      <c r="CB715" s="29"/>
      <c r="CC715" s="29"/>
      <c r="CD715" s="29"/>
      <c r="CE715" s="29"/>
      <c r="CF715" s="29"/>
      <c r="CG715" s="29"/>
      <c r="CH715" s="29"/>
      <c r="CI715" s="29"/>
      <c r="CJ715" s="29"/>
      <c r="CK715" s="29"/>
      <c r="CL715" s="29"/>
      <c r="CM715" s="29"/>
      <c r="CN715" s="29"/>
      <c r="CO715" s="29"/>
      <c r="CP715" s="29"/>
      <c r="CQ715" s="29"/>
      <c r="CR715" s="29"/>
      <c r="CS715" s="29"/>
      <c r="CT715" s="29"/>
      <c r="CU715" s="29"/>
      <c r="CV715" s="29"/>
      <c r="CW715" s="29"/>
      <c r="CX715" s="29"/>
      <c r="CY715" s="29"/>
      <c r="CZ715" s="29"/>
      <c r="DA715" s="29"/>
      <c r="DB715" s="29"/>
      <c r="DC715" s="29"/>
      <c r="DD715" s="29"/>
      <c r="DE715" s="29"/>
      <c r="DF715" s="29"/>
      <c r="DG715" s="29"/>
      <c r="DH715" s="29"/>
      <c r="DI715" s="29"/>
      <c r="DJ715" s="29"/>
      <c r="DK715" s="29"/>
      <c r="DL715" s="29"/>
      <c r="DM715" s="29"/>
      <c r="DN715" s="29"/>
      <c r="DO715" s="29"/>
      <c r="DP715" s="29"/>
      <c r="DQ715" s="29"/>
      <c r="DR715" s="29"/>
      <c r="DS715" s="29"/>
      <c r="DT715" s="29"/>
      <c r="DU715" s="29"/>
      <c r="DV715" s="29"/>
      <c r="DW715" s="29"/>
      <c r="DX715" s="29"/>
      <c r="DY715" s="29"/>
      <c r="DZ715" s="29"/>
      <c r="EA715" s="29"/>
      <c r="EB715" s="29"/>
      <c r="EC715" s="29"/>
      <c r="ED715" s="29"/>
      <c r="EE715" s="29"/>
      <c r="EF715" s="29"/>
      <c r="EG715" s="29"/>
      <c r="EH715" s="29"/>
      <c r="EI715" s="29"/>
      <c r="EJ715" s="29"/>
      <c r="EK715" s="29"/>
      <c r="EL715" s="29"/>
      <c r="EM715" s="29"/>
      <c r="EN715" s="29"/>
      <c r="EO715" s="29"/>
      <c r="EP715" s="29"/>
      <c r="EQ715" s="29"/>
      <c r="ER715" s="29"/>
      <c r="ES715" s="29"/>
      <c r="ET715" s="29"/>
      <c r="EU715" s="29"/>
      <c r="EV715" s="29"/>
      <c r="EW715" s="29"/>
      <c r="EX715" s="29"/>
      <c r="EY715" s="29"/>
      <c r="EZ715" s="29"/>
      <c r="FA715" s="29"/>
      <c r="FB715" s="29"/>
      <c r="FC715" s="29"/>
      <c r="FD715" s="29"/>
      <c r="FE715" s="29"/>
      <c r="FF715" s="29"/>
      <c r="FG715" s="29"/>
      <c r="FH715" s="29"/>
      <c r="FI715" s="29"/>
      <c r="FJ715" s="29"/>
      <c r="FK715" s="29"/>
      <c r="FL715" s="29"/>
      <c r="FM715" s="29"/>
      <c r="FN715" s="29"/>
      <c r="FO715" s="29"/>
      <c r="FP715" s="29"/>
      <c r="FQ715" s="29"/>
      <c r="FR715" s="29"/>
      <c r="FS715" s="29"/>
      <c r="FT715" s="29"/>
      <c r="FU715" s="29"/>
      <c r="FV715" s="29"/>
      <c r="FW715" s="29"/>
      <c r="FX715" s="29"/>
      <c r="FY715" s="29"/>
      <c r="FZ715" s="29"/>
      <c r="GA715" s="29"/>
      <c r="GB715" s="29"/>
      <c r="GC715" s="29"/>
      <c r="GD715" s="29"/>
      <c r="GE715" s="29"/>
      <c r="GF715" s="29"/>
      <c r="GG715" s="29"/>
      <c r="GH715" s="29"/>
      <c r="GI715" s="29"/>
      <c r="GJ715" s="29"/>
      <c r="GK715" s="29"/>
      <c r="GL715" s="29"/>
      <c r="GM715" s="29"/>
      <c r="GN715" s="29"/>
      <c r="GO715" s="29"/>
      <c r="GP715" s="29"/>
      <c r="GQ715" s="29"/>
      <c r="GR715" s="29"/>
      <c r="GS715" s="29"/>
      <c r="GT715" s="29"/>
      <c r="GU715" s="29"/>
      <c r="GV715" s="29"/>
      <c r="GW715" s="29"/>
      <c r="GX715" s="29"/>
      <c r="GY715" s="29"/>
      <c r="GZ715" s="29"/>
      <c r="HA715" s="29"/>
      <c r="HB715" s="29"/>
      <c r="HC715" s="29"/>
      <c r="HD715" s="29"/>
      <c r="HE715" s="29"/>
      <c r="HF715" s="29"/>
      <c r="HG715" s="29"/>
      <c r="HH715" s="29"/>
      <c r="HI715" s="29"/>
      <c r="HJ715" s="29"/>
      <c r="HK715" s="29"/>
      <c r="HL715" s="29"/>
      <c r="HM715" s="29"/>
      <c r="HN715" s="29"/>
      <c r="HO715" s="29"/>
      <c r="HP715" s="29"/>
      <c r="HQ715" s="29"/>
      <c r="HR715" s="29"/>
      <c r="HS715" s="29"/>
      <c r="HT715" s="29"/>
      <c r="HU715" s="29"/>
      <c r="HV715" s="29"/>
      <c r="HW715" s="29"/>
      <c r="HX715" s="29"/>
      <c r="HY715" s="29"/>
      <c r="HZ715" s="29"/>
      <c r="IA715" s="29"/>
      <c r="IB715" s="29"/>
      <c r="IC715" s="29"/>
      <c r="ID715" s="29"/>
      <c r="IE715" s="29"/>
      <c r="IF715" s="29"/>
      <c r="IG715" s="29"/>
      <c r="IH715" s="29"/>
      <c r="II715" s="29"/>
      <c r="IJ715" s="29"/>
      <c r="IK715" s="29"/>
      <c r="IL715" s="29"/>
      <c r="IM715" s="29"/>
      <c r="IN715" s="29"/>
      <c r="IO715" s="29"/>
      <c r="IP715" s="29"/>
      <c r="IQ715" s="29"/>
      <c r="IR715" s="29"/>
      <c r="IS715" s="29"/>
      <c r="IT715" s="29"/>
      <c r="IU715" s="29"/>
      <c r="IV715" s="29"/>
      <c r="IW715" s="29"/>
      <c r="IX715" s="29"/>
      <c r="IY715" s="29"/>
      <c r="IZ715" s="29"/>
      <c r="JA715" s="29"/>
      <c r="JB715" s="29"/>
      <c r="JC715" s="29"/>
      <c r="JD715" s="29"/>
      <c r="JE715" s="29"/>
      <c r="JF715" s="29"/>
      <c r="JG715" s="29"/>
      <c r="JH715" s="29"/>
      <c r="JI715" s="29"/>
      <c r="JJ715" s="29"/>
      <c r="JK715" s="29"/>
      <c r="JL715" s="29"/>
      <c r="JM715" s="29"/>
      <c r="JN715" s="29"/>
      <c r="JO715" s="29"/>
      <c r="JP715" s="29"/>
      <c r="JQ715" s="29"/>
      <c r="JR715" s="29"/>
      <c r="JS715" s="29"/>
      <c r="JT715" s="29"/>
      <c r="JU715" s="29"/>
      <c r="JV715" s="29"/>
      <c r="JW715" s="29"/>
      <c r="JX715" s="29"/>
      <c r="JY715" s="29"/>
      <c r="JZ715" s="29"/>
      <c r="KA715" s="29"/>
      <c r="KB715" s="29"/>
      <c r="KC715" s="29"/>
      <c r="KD715" s="29"/>
      <c r="KE715" s="29"/>
      <c r="KF715" s="29"/>
      <c r="KG715" s="29"/>
      <c r="KH715" s="29"/>
      <c r="KI715" s="29"/>
      <c r="KJ715" s="29"/>
      <c r="KK715" s="29"/>
      <c r="KL715" s="29"/>
      <c r="KM715" s="29"/>
      <c r="KN715" s="29"/>
      <c r="KO715" s="29"/>
      <c r="KP715" s="29"/>
      <c r="KQ715" s="29"/>
      <c r="KR715" s="29"/>
      <c r="KS715" s="29"/>
      <c r="KT715" s="29"/>
      <c r="KU715" s="29"/>
      <c r="KV715" s="29"/>
      <c r="KW715" s="29"/>
      <c r="KX715" s="29"/>
      <c r="KY715" s="29"/>
      <c r="KZ715" s="29"/>
      <c r="LA715" s="29"/>
      <c r="LB715" s="29"/>
      <c r="LC715" s="29"/>
      <c r="LD715" s="29"/>
      <c r="LE715" s="29"/>
      <c r="LF715" s="29"/>
      <c r="LG715" s="29"/>
      <c r="LH715" s="29"/>
      <c r="LI715" s="29"/>
      <c r="LJ715" s="29"/>
      <c r="LK715" s="29"/>
      <c r="LL715" s="29"/>
      <c r="LM715" s="29"/>
      <c r="LN715" s="29"/>
      <c r="LO715" s="29"/>
      <c r="LP715" s="29"/>
      <c r="LQ715" s="29"/>
      <c r="LR715" s="29"/>
      <c r="LS715" s="29"/>
      <c r="LT715" s="29"/>
      <c r="LU715" s="29"/>
      <c r="LV715" s="29"/>
      <c r="LW715" s="29"/>
      <c r="LX715" s="29"/>
      <c r="LY715" s="29"/>
      <c r="LZ715" s="29"/>
      <c r="MA715" s="29"/>
      <c r="MB715" s="29"/>
      <c r="MC715" s="29"/>
      <c r="MD715" s="29"/>
      <c r="ME715" s="29"/>
      <c r="MF715" s="29"/>
      <c r="MG715" s="29"/>
      <c r="MH715" s="29"/>
      <c r="MI715" s="29"/>
      <c r="MJ715" s="29"/>
      <c r="MK715" s="29"/>
      <c r="ML715" s="29"/>
      <c r="MM715" s="29"/>
      <c r="MN715" s="29"/>
      <c r="MO715" s="29"/>
      <c r="MP715" s="29"/>
      <c r="MQ715" s="29"/>
      <c r="MR715" s="29"/>
      <c r="MS715" s="29"/>
      <c r="MT715" s="29"/>
      <c r="MU715" s="29"/>
      <c r="MV715" s="29"/>
      <c r="MW715" s="29"/>
      <c r="MX715" s="29"/>
      <c r="MY715" s="29"/>
      <c r="MZ715" s="29"/>
      <c r="NA715" s="29"/>
      <c r="NB715" s="29"/>
      <c r="NC715" s="29"/>
      <c r="ND715" s="29"/>
      <c r="NE715" s="29"/>
    </row>
    <row r="716" spans="1:369" ht="16.5" customHeight="1">
      <c r="A716" s="104" t="s">
        <v>3230</v>
      </c>
      <c r="B716" s="104"/>
      <c r="C716" s="201"/>
      <c r="D716" s="104"/>
      <c r="E716" s="42" t="s">
        <v>199</v>
      </c>
      <c r="F716" s="42" t="s">
        <v>402</v>
      </c>
      <c r="G716" s="42" t="s">
        <v>3297</v>
      </c>
      <c r="H716" s="15">
        <v>2016</v>
      </c>
      <c r="I716" s="15">
        <v>1</v>
      </c>
      <c r="J716" s="15" t="s">
        <v>414</v>
      </c>
      <c r="K716" s="15" t="s">
        <v>414</v>
      </c>
      <c r="L716" s="44" t="s">
        <v>3280</v>
      </c>
      <c r="M716" s="16"/>
      <c r="N716" s="16" t="s">
        <v>43</v>
      </c>
      <c r="O716" s="17">
        <v>50</v>
      </c>
      <c r="P716" s="17" t="s">
        <v>414</v>
      </c>
      <c r="Q716" s="17" t="s">
        <v>414</v>
      </c>
      <c r="R716" s="18" t="s">
        <v>33</v>
      </c>
      <c r="S716" s="19">
        <v>60</v>
      </c>
      <c r="T716" s="19">
        <v>110</v>
      </c>
      <c r="U716" s="19">
        <v>10</v>
      </c>
      <c r="V716" s="19">
        <v>0</v>
      </c>
      <c r="W716" s="20">
        <v>1.1000000000000001</v>
      </c>
      <c r="X716" s="21">
        <v>55.000000000000007</v>
      </c>
      <c r="Y716" s="22" t="s">
        <v>33</v>
      </c>
      <c r="Z716" s="23" t="s">
        <v>62</v>
      </c>
      <c r="AA716" s="24" t="s">
        <v>67</v>
      </c>
      <c r="AB716" s="14" t="s">
        <v>67</v>
      </c>
      <c r="AC716" s="14" t="s">
        <v>67</v>
      </c>
      <c r="AD716" s="25"/>
      <c r="AE716" s="26"/>
      <c r="AF716" s="27"/>
      <c r="AG716" s="88"/>
      <c r="AH716" s="88"/>
      <c r="AI716" s="88"/>
      <c r="AJ716" s="88"/>
      <c r="AK716" s="88"/>
      <c r="AL716" s="88"/>
      <c r="AM716" s="88"/>
      <c r="AN716" s="88"/>
      <c r="AO716" s="88"/>
      <c r="AP716" s="29"/>
      <c r="AQ716" s="29"/>
      <c r="AR716" s="29"/>
      <c r="AS716" s="29"/>
      <c r="AT716" s="29"/>
      <c r="AU716" s="29"/>
      <c r="AV716" s="29"/>
      <c r="AW716" s="29"/>
      <c r="AX716" s="29"/>
      <c r="AY716" s="29"/>
      <c r="AZ716" s="29"/>
      <c r="BA716" s="29"/>
      <c r="BB716" s="29"/>
      <c r="BC716" s="29"/>
      <c r="BD716" s="29"/>
      <c r="BE716" s="29"/>
      <c r="BF716" s="29"/>
      <c r="BG716" s="29"/>
      <c r="BH716" s="29"/>
      <c r="BI716" s="29"/>
      <c r="BJ716" s="29"/>
      <c r="BK716" s="29"/>
      <c r="BL716" s="29"/>
      <c r="BM716" s="29"/>
      <c r="BN716" s="29"/>
      <c r="BO716" s="29"/>
      <c r="BP716" s="29"/>
      <c r="BQ716" s="29"/>
      <c r="BR716" s="29"/>
      <c r="BS716" s="29"/>
      <c r="BT716" s="29"/>
      <c r="BU716" s="29"/>
      <c r="BV716" s="29"/>
      <c r="BW716" s="29"/>
      <c r="BX716" s="29"/>
      <c r="BY716" s="29"/>
      <c r="BZ716" s="29"/>
      <c r="CA716" s="29"/>
      <c r="CB716" s="29"/>
      <c r="CC716" s="29"/>
      <c r="CD716" s="29"/>
      <c r="CE716" s="29"/>
      <c r="CF716" s="29"/>
      <c r="CG716" s="29"/>
      <c r="CH716" s="29"/>
      <c r="CI716" s="29"/>
      <c r="CJ716" s="29"/>
      <c r="CK716" s="29"/>
      <c r="CL716" s="29"/>
      <c r="CM716" s="29"/>
      <c r="CN716" s="29"/>
      <c r="CO716" s="29"/>
      <c r="CP716" s="29"/>
      <c r="CQ716" s="29"/>
      <c r="CR716" s="29"/>
      <c r="CS716" s="29"/>
      <c r="CT716" s="29"/>
      <c r="CU716" s="29"/>
      <c r="CV716" s="29"/>
      <c r="CW716" s="29"/>
      <c r="CX716" s="29"/>
      <c r="CY716" s="29"/>
      <c r="CZ716" s="29"/>
      <c r="DA716" s="29"/>
      <c r="DB716" s="29"/>
      <c r="DC716" s="29"/>
      <c r="DD716" s="29"/>
      <c r="DE716" s="29"/>
      <c r="DF716" s="29"/>
      <c r="DG716" s="29"/>
      <c r="DH716" s="29"/>
      <c r="DI716" s="29"/>
      <c r="DJ716" s="29"/>
      <c r="DK716" s="29"/>
      <c r="DL716" s="29"/>
      <c r="DM716" s="29"/>
      <c r="DN716" s="29"/>
      <c r="DO716" s="29"/>
      <c r="DP716" s="29"/>
      <c r="DQ716" s="29"/>
      <c r="DR716" s="29"/>
      <c r="DS716" s="29"/>
      <c r="DT716" s="29"/>
      <c r="DU716" s="29"/>
      <c r="DV716" s="29"/>
      <c r="DW716" s="29"/>
      <c r="DX716" s="29"/>
      <c r="DY716" s="29"/>
      <c r="DZ716" s="29"/>
      <c r="EA716" s="29"/>
      <c r="EB716" s="29"/>
      <c r="EC716" s="29"/>
      <c r="ED716" s="29"/>
      <c r="EE716" s="29"/>
      <c r="EF716" s="29"/>
      <c r="EG716" s="29"/>
      <c r="EH716" s="29"/>
      <c r="EI716" s="29"/>
      <c r="EJ716" s="29"/>
      <c r="EK716" s="29"/>
      <c r="EL716" s="29"/>
      <c r="EM716" s="29"/>
      <c r="EN716" s="29"/>
      <c r="EO716" s="29"/>
      <c r="EP716" s="29"/>
      <c r="EQ716" s="29"/>
      <c r="ER716" s="29"/>
      <c r="ES716" s="29"/>
      <c r="ET716" s="29"/>
      <c r="EU716" s="29"/>
      <c r="EV716" s="29"/>
      <c r="EW716" s="29"/>
      <c r="EX716" s="29"/>
      <c r="EY716" s="29"/>
      <c r="EZ716" s="29"/>
      <c r="FA716" s="29"/>
      <c r="FB716" s="29"/>
      <c r="FC716" s="29"/>
      <c r="FD716" s="29"/>
      <c r="FE716" s="29"/>
      <c r="FF716" s="29"/>
      <c r="FG716" s="29"/>
      <c r="FH716" s="29"/>
      <c r="FI716" s="29"/>
      <c r="FJ716" s="29"/>
      <c r="FK716" s="29"/>
      <c r="FL716" s="29"/>
      <c r="FM716" s="29"/>
      <c r="FN716" s="29"/>
      <c r="FO716" s="29"/>
      <c r="FP716" s="29"/>
      <c r="FQ716" s="29"/>
      <c r="FR716" s="29"/>
      <c r="FS716" s="29"/>
      <c r="FT716" s="29"/>
      <c r="FU716" s="29"/>
      <c r="FV716" s="29"/>
      <c r="FW716" s="29"/>
      <c r="FX716" s="29"/>
      <c r="FY716" s="29"/>
      <c r="FZ716" s="29"/>
      <c r="GA716" s="29"/>
      <c r="GB716" s="29"/>
      <c r="GC716" s="29"/>
      <c r="GD716" s="29"/>
      <c r="GE716" s="29"/>
      <c r="GF716" s="29"/>
      <c r="GG716" s="29"/>
      <c r="GH716" s="29"/>
      <c r="GI716" s="29"/>
      <c r="GJ716" s="29"/>
      <c r="GK716" s="29"/>
      <c r="GL716" s="29"/>
      <c r="GM716" s="29"/>
      <c r="GN716" s="29"/>
      <c r="GO716" s="29"/>
      <c r="GP716" s="29"/>
      <c r="GQ716" s="29"/>
      <c r="GR716" s="29"/>
      <c r="GS716" s="29"/>
      <c r="GT716" s="29"/>
      <c r="GU716" s="29"/>
      <c r="GV716" s="29"/>
      <c r="GW716" s="29"/>
      <c r="GX716" s="29"/>
      <c r="GY716" s="29"/>
      <c r="GZ716" s="29"/>
      <c r="HA716" s="29"/>
      <c r="HB716" s="29"/>
      <c r="HC716" s="29"/>
      <c r="HD716" s="29"/>
      <c r="HE716" s="29"/>
      <c r="HF716" s="29"/>
      <c r="HG716" s="29"/>
      <c r="HH716" s="29"/>
      <c r="HI716" s="29"/>
      <c r="HJ716" s="29"/>
      <c r="HK716" s="29"/>
      <c r="HL716" s="29"/>
      <c r="HM716" s="29"/>
      <c r="HN716" s="29"/>
      <c r="HO716" s="29"/>
      <c r="HP716" s="29"/>
      <c r="HQ716" s="29"/>
      <c r="HR716" s="29"/>
      <c r="HS716" s="29"/>
      <c r="HT716" s="29"/>
      <c r="HU716" s="29"/>
      <c r="HV716" s="29"/>
      <c r="HW716" s="29"/>
      <c r="HX716" s="29"/>
      <c r="HY716" s="29"/>
      <c r="HZ716" s="29"/>
      <c r="IA716" s="29"/>
      <c r="IB716" s="29"/>
      <c r="IC716" s="29"/>
      <c r="ID716" s="29"/>
      <c r="IE716" s="29"/>
      <c r="IF716" s="29"/>
      <c r="IG716" s="29"/>
      <c r="IH716" s="29"/>
      <c r="II716" s="29"/>
      <c r="IJ716" s="29"/>
      <c r="IK716" s="29"/>
      <c r="IL716" s="29"/>
      <c r="IM716" s="29"/>
      <c r="IN716" s="29"/>
      <c r="IO716" s="29"/>
      <c r="IP716" s="29"/>
      <c r="IQ716" s="29"/>
      <c r="IR716" s="29"/>
      <c r="IS716" s="29"/>
      <c r="IT716" s="29"/>
      <c r="IU716" s="29"/>
      <c r="IV716" s="29"/>
      <c r="IW716" s="29"/>
      <c r="IX716" s="29"/>
      <c r="IY716" s="29"/>
      <c r="IZ716" s="29"/>
      <c r="JA716" s="29"/>
      <c r="JB716" s="29"/>
      <c r="JC716" s="29"/>
      <c r="JD716" s="29"/>
      <c r="JE716" s="29"/>
      <c r="JF716" s="29"/>
      <c r="JG716" s="29"/>
      <c r="JH716" s="29"/>
      <c r="JI716" s="29"/>
      <c r="JJ716" s="29"/>
      <c r="JK716" s="29"/>
      <c r="JL716" s="29"/>
      <c r="JM716" s="29"/>
      <c r="JN716" s="29"/>
      <c r="JO716" s="29"/>
      <c r="JP716" s="29"/>
      <c r="JQ716" s="29"/>
      <c r="JR716" s="29"/>
      <c r="JS716" s="29"/>
      <c r="JT716" s="29"/>
      <c r="JU716" s="29"/>
      <c r="JV716" s="29"/>
      <c r="JW716" s="29"/>
      <c r="JX716" s="29"/>
      <c r="JY716" s="29"/>
      <c r="JZ716" s="29"/>
      <c r="KA716" s="29"/>
      <c r="KB716" s="29"/>
      <c r="KC716" s="29"/>
      <c r="KD716" s="29"/>
      <c r="KE716" s="29"/>
      <c r="KF716" s="29"/>
      <c r="KG716" s="29"/>
      <c r="KH716" s="29"/>
      <c r="KI716" s="29"/>
      <c r="KJ716" s="29"/>
      <c r="KK716" s="29"/>
      <c r="KL716" s="29"/>
      <c r="KM716" s="29"/>
      <c r="KN716" s="29"/>
      <c r="KO716" s="29"/>
      <c r="KP716" s="29"/>
      <c r="KQ716" s="29"/>
      <c r="KR716" s="29"/>
      <c r="KS716" s="29"/>
      <c r="KT716" s="29"/>
      <c r="KU716" s="29"/>
      <c r="KV716" s="29"/>
      <c r="KW716" s="29"/>
      <c r="KX716" s="29"/>
      <c r="KY716" s="29"/>
      <c r="KZ716" s="29"/>
      <c r="LA716" s="29"/>
      <c r="LB716" s="29"/>
      <c r="LC716" s="29"/>
      <c r="LD716" s="29"/>
      <c r="LE716" s="29"/>
      <c r="LF716" s="29"/>
      <c r="LG716" s="29"/>
      <c r="LH716" s="29"/>
      <c r="LI716" s="29"/>
      <c r="LJ716" s="29"/>
      <c r="LK716" s="29"/>
      <c r="LL716" s="29"/>
      <c r="LM716" s="29"/>
      <c r="LN716" s="29"/>
      <c r="LO716" s="29"/>
      <c r="LP716" s="29"/>
      <c r="LQ716" s="29"/>
      <c r="LR716" s="29"/>
      <c r="LS716" s="29"/>
      <c r="LT716" s="29"/>
      <c r="LU716" s="29"/>
      <c r="LV716" s="29"/>
      <c r="LW716" s="29"/>
      <c r="LX716" s="29"/>
      <c r="LY716" s="29"/>
      <c r="LZ716" s="29"/>
      <c r="MA716" s="29"/>
      <c r="MB716" s="29"/>
      <c r="MC716" s="29"/>
      <c r="MD716" s="29"/>
      <c r="ME716" s="29"/>
      <c r="MF716" s="29"/>
      <c r="MG716" s="29"/>
      <c r="MH716" s="29"/>
      <c r="MI716" s="29"/>
      <c r="MJ716" s="29"/>
      <c r="MK716" s="29"/>
      <c r="ML716" s="29"/>
      <c r="MM716" s="29"/>
      <c r="MN716" s="29"/>
      <c r="MO716" s="29"/>
      <c r="MP716" s="29"/>
      <c r="MQ716" s="29"/>
      <c r="MR716" s="29"/>
      <c r="MS716" s="29"/>
      <c r="MT716" s="29"/>
      <c r="MU716" s="29"/>
      <c r="MV716" s="29"/>
      <c r="MW716" s="29"/>
      <c r="MX716" s="29"/>
      <c r="MY716" s="29"/>
      <c r="MZ716" s="29"/>
      <c r="NA716" s="29"/>
      <c r="NB716" s="29"/>
      <c r="NC716" s="29"/>
      <c r="ND716" s="29"/>
      <c r="NE716" s="29"/>
    </row>
    <row r="717" spans="1:369" ht="16.5" customHeight="1">
      <c r="A717" s="104" t="s">
        <v>3230</v>
      </c>
      <c r="B717" s="104"/>
      <c r="C717" s="201"/>
      <c r="D717" s="104"/>
      <c r="E717" s="42" t="s">
        <v>3292</v>
      </c>
      <c r="F717" s="42" t="s">
        <v>83</v>
      </c>
      <c r="G717" s="42" t="s">
        <v>159</v>
      </c>
      <c r="H717" s="15">
        <v>2008</v>
      </c>
      <c r="I717" s="15">
        <v>1</v>
      </c>
      <c r="J717" s="15" t="s">
        <v>414</v>
      </c>
      <c r="K717" s="15" t="s">
        <v>414</v>
      </c>
      <c r="L717" s="44" t="s">
        <v>3280</v>
      </c>
      <c r="M717" s="16"/>
      <c r="N717" s="16" t="s">
        <v>43</v>
      </c>
      <c r="O717" s="17">
        <v>1900</v>
      </c>
      <c r="P717" s="17" t="s">
        <v>414</v>
      </c>
      <c r="Q717" s="17" t="s">
        <v>414</v>
      </c>
      <c r="R717" s="18" t="s">
        <v>33</v>
      </c>
      <c r="S717" s="19">
        <v>60</v>
      </c>
      <c r="T717" s="19">
        <v>110</v>
      </c>
      <c r="U717" s="19">
        <v>0.27272727272727271</v>
      </c>
      <c r="V717" s="19">
        <v>0</v>
      </c>
      <c r="W717" s="20">
        <v>0.03</v>
      </c>
      <c r="X717" s="21">
        <v>57</v>
      </c>
      <c r="Y717" s="22" t="s">
        <v>33</v>
      </c>
      <c r="Z717" s="23" t="s">
        <v>62</v>
      </c>
      <c r="AA717" s="24" t="s">
        <v>67</v>
      </c>
      <c r="AB717" s="14" t="s">
        <v>67</v>
      </c>
      <c r="AC717" s="14" t="s">
        <v>67</v>
      </c>
      <c r="AD717" s="25"/>
      <c r="AE717" s="26"/>
      <c r="AF717" s="27"/>
      <c r="AG717" s="88"/>
      <c r="AH717" s="88"/>
      <c r="AI717" s="88"/>
      <c r="AJ717" s="88"/>
      <c r="AK717" s="88"/>
      <c r="AL717" s="88"/>
      <c r="AM717" s="88"/>
      <c r="AN717" s="88"/>
      <c r="AO717" s="88"/>
      <c r="AP717" s="29"/>
      <c r="AQ717" s="29"/>
      <c r="AR717" s="29"/>
      <c r="AS717" s="29"/>
      <c r="AT717" s="29"/>
      <c r="AU717" s="29"/>
      <c r="AV717" s="29"/>
      <c r="AW717" s="29"/>
      <c r="AX717" s="29"/>
      <c r="AY717" s="29"/>
      <c r="AZ717" s="29"/>
      <c r="BA717" s="29"/>
      <c r="BB717" s="29"/>
      <c r="BC717" s="29"/>
      <c r="BD717" s="29"/>
      <c r="BE717" s="29"/>
      <c r="BF717" s="29"/>
      <c r="BG717" s="29"/>
      <c r="BH717" s="29"/>
      <c r="BI717" s="29"/>
      <c r="BJ717" s="29"/>
      <c r="BK717" s="29"/>
      <c r="BL717" s="29"/>
      <c r="BM717" s="29"/>
      <c r="BN717" s="29"/>
      <c r="BO717" s="29"/>
      <c r="BP717" s="29"/>
      <c r="BQ717" s="29"/>
      <c r="BR717" s="29"/>
      <c r="BS717" s="29"/>
      <c r="BT717" s="29"/>
      <c r="BU717" s="29"/>
      <c r="BV717" s="29"/>
      <c r="BW717" s="29"/>
      <c r="BX717" s="29"/>
      <c r="BY717" s="29"/>
      <c r="BZ717" s="29"/>
      <c r="CA717" s="29"/>
      <c r="CB717" s="29"/>
      <c r="CC717" s="29"/>
      <c r="CD717" s="29"/>
      <c r="CE717" s="29"/>
      <c r="CF717" s="29"/>
      <c r="CG717" s="29"/>
      <c r="CH717" s="29"/>
      <c r="CI717" s="29"/>
      <c r="CJ717" s="29"/>
      <c r="CK717" s="29"/>
      <c r="CL717" s="29"/>
      <c r="CM717" s="29"/>
      <c r="CN717" s="29"/>
      <c r="CO717" s="29"/>
      <c r="CP717" s="29"/>
      <c r="CQ717" s="29"/>
      <c r="CR717" s="29"/>
      <c r="CS717" s="29"/>
      <c r="CT717" s="29"/>
      <c r="CU717" s="29"/>
      <c r="CV717" s="29"/>
      <c r="CW717" s="29"/>
      <c r="CX717" s="29"/>
      <c r="CY717" s="29"/>
      <c r="CZ717" s="29"/>
      <c r="DA717" s="29"/>
      <c r="DB717" s="29"/>
      <c r="DC717" s="29"/>
      <c r="DD717" s="29"/>
      <c r="DE717" s="29"/>
      <c r="DF717" s="29"/>
      <c r="DG717" s="29"/>
      <c r="DH717" s="29"/>
      <c r="DI717" s="29"/>
      <c r="DJ717" s="29"/>
      <c r="DK717" s="29"/>
      <c r="DL717" s="29"/>
      <c r="DM717" s="29"/>
      <c r="DN717" s="29"/>
      <c r="DO717" s="29"/>
      <c r="DP717" s="29"/>
      <c r="DQ717" s="29"/>
      <c r="DR717" s="29"/>
      <c r="DS717" s="29"/>
      <c r="DT717" s="29"/>
      <c r="DU717" s="29"/>
      <c r="DV717" s="29"/>
      <c r="DW717" s="29"/>
      <c r="DX717" s="29"/>
      <c r="DY717" s="29"/>
      <c r="DZ717" s="29"/>
      <c r="EA717" s="29"/>
      <c r="EB717" s="29"/>
      <c r="EC717" s="29"/>
      <c r="ED717" s="29"/>
      <c r="EE717" s="29"/>
      <c r="EF717" s="29"/>
      <c r="EG717" s="29"/>
      <c r="EH717" s="29"/>
      <c r="EI717" s="29"/>
      <c r="EJ717" s="29"/>
      <c r="EK717" s="29"/>
      <c r="EL717" s="29"/>
      <c r="EM717" s="29"/>
      <c r="EN717" s="29"/>
      <c r="EO717" s="29"/>
      <c r="EP717" s="29"/>
      <c r="EQ717" s="29"/>
      <c r="ER717" s="29"/>
      <c r="ES717" s="29"/>
      <c r="ET717" s="29"/>
      <c r="EU717" s="29"/>
      <c r="EV717" s="29"/>
      <c r="EW717" s="29"/>
      <c r="EX717" s="29"/>
      <c r="EY717" s="29"/>
      <c r="EZ717" s="29"/>
      <c r="FA717" s="29"/>
      <c r="FB717" s="29"/>
      <c r="FC717" s="29"/>
      <c r="FD717" s="29"/>
      <c r="FE717" s="29"/>
      <c r="FF717" s="29"/>
      <c r="FG717" s="29"/>
      <c r="FH717" s="29"/>
      <c r="FI717" s="29"/>
      <c r="FJ717" s="29"/>
      <c r="FK717" s="29"/>
      <c r="FL717" s="29"/>
      <c r="FM717" s="29"/>
      <c r="FN717" s="29"/>
      <c r="FO717" s="29"/>
      <c r="FP717" s="29"/>
      <c r="FQ717" s="29"/>
      <c r="FR717" s="29"/>
      <c r="FS717" s="29"/>
      <c r="FT717" s="29"/>
      <c r="FU717" s="29"/>
      <c r="FV717" s="29"/>
      <c r="FW717" s="29"/>
      <c r="FX717" s="29"/>
      <c r="FY717" s="29"/>
      <c r="FZ717" s="29"/>
      <c r="GA717" s="29"/>
      <c r="GB717" s="29"/>
      <c r="GC717" s="29"/>
      <c r="GD717" s="29"/>
      <c r="GE717" s="29"/>
      <c r="GF717" s="29"/>
      <c r="GG717" s="29"/>
      <c r="GH717" s="29"/>
      <c r="GI717" s="29"/>
      <c r="GJ717" s="29"/>
      <c r="GK717" s="29"/>
      <c r="GL717" s="29"/>
      <c r="GM717" s="29"/>
      <c r="GN717" s="29"/>
      <c r="GO717" s="29"/>
      <c r="GP717" s="29"/>
      <c r="GQ717" s="29"/>
      <c r="GR717" s="29"/>
      <c r="GS717" s="29"/>
      <c r="GT717" s="29"/>
      <c r="GU717" s="29"/>
      <c r="GV717" s="29"/>
      <c r="GW717" s="29"/>
      <c r="GX717" s="29"/>
      <c r="GY717" s="29"/>
      <c r="GZ717" s="29"/>
      <c r="HA717" s="29"/>
      <c r="HB717" s="29"/>
      <c r="HC717" s="29"/>
      <c r="HD717" s="29"/>
      <c r="HE717" s="29"/>
      <c r="HF717" s="29"/>
      <c r="HG717" s="29"/>
      <c r="HH717" s="29"/>
      <c r="HI717" s="29"/>
      <c r="HJ717" s="29"/>
      <c r="HK717" s="29"/>
      <c r="HL717" s="29"/>
      <c r="HM717" s="29"/>
      <c r="HN717" s="29"/>
      <c r="HO717" s="29"/>
      <c r="HP717" s="29"/>
      <c r="HQ717" s="29"/>
      <c r="HR717" s="29"/>
      <c r="HS717" s="29"/>
      <c r="HT717" s="29"/>
      <c r="HU717" s="29"/>
      <c r="HV717" s="29"/>
      <c r="HW717" s="29"/>
      <c r="HX717" s="29"/>
      <c r="HY717" s="29"/>
      <c r="HZ717" s="29"/>
      <c r="IA717" s="29"/>
      <c r="IB717" s="29"/>
      <c r="IC717" s="29"/>
      <c r="ID717" s="29"/>
      <c r="IE717" s="29"/>
      <c r="IF717" s="29"/>
      <c r="IG717" s="29"/>
      <c r="IH717" s="29"/>
      <c r="II717" s="29"/>
      <c r="IJ717" s="29"/>
      <c r="IK717" s="29"/>
      <c r="IL717" s="29"/>
      <c r="IM717" s="29"/>
      <c r="IN717" s="29"/>
      <c r="IO717" s="29"/>
      <c r="IP717" s="29"/>
      <c r="IQ717" s="29"/>
      <c r="IR717" s="29"/>
      <c r="IS717" s="29"/>
      <c r="IT717" s="29"/>
      <c r="IU717" s="29"/>
      <c r="IV717" s="29"/>
      <c r="IW717" s="29"/>
      <c r="IX717" s="29"/>
      <c r="IY717" s="29"/>
      <c r="IZ717" s="29"/>
      <c r="JA717" s="29"/>
      <c r="JB717" s="29"/>
      <c r="JC717" s="29"/>
      <c r="JD717" s="29"/>
      <c r="JE717" s="29"/>
      <c r="JF717" s="29"/>
      <c r="JG717" s="29"/>
      <c r="JH717" s="29"/>
      <c r="JI717" s="29"/>
      <c r="JJ717" s="29"/>
      <c r="JK717" s="29"/>
      <c r="JL717" s="29"/>
      <c r="JM717" s="29"/>
      <c r="JN717" s="29"/>
      <c r="JO717" s="29"/>
      <c r="JP717" s="29"/>
      <c r="JQ717" s="29"/>
      <c r="JR717" s="29"/>
      <c r="JS717" s="29"/>
      <c r="JT717" s="29"/>
      <c r="JU717" s="29"/>
      <c r="JV717" s="29"/>
      <c r="JW717" s="29"/>
      <c r="JX717" s="29"/>
      <c r="JY717" s="29"/>
      <c r="JZ717" s="29"/>
      <c r="KA717" s="29"/>
      <c r="KB717" s="29"/>
      <c r="KC717" s="29"/>
      <c r="KD717" s="29"/>
      <c r="KE717" s="29"/>
      <c r="KF717" s="29"/>
      <c r="KG717" s="29"/>
      <c r="KH717" s="29"/>
      <c r="KI717" s="29"/>
      <c r="KJ717" s="29"/>
      <c r="KK717" s="29"/>
      <c r="KL717" s="29"/>
      <c r="KM717" s="29"/>
      <c r="KN717" s="29"/>
      <c r="KO717" s="29"/>
      <c r="KP717" s="29"/>
      <c r="KQ717" s="29"/>
      <c r="KR717" s="29"/>
      <c r="KS717" s="29"/>
      <c r="KT717" s="29"/>
      <c r="KU717" s="29"/>
      <c r="KV717" s="29"/>
      <c r="KW717" s="29"/>
      <c r="KX717" s="29"/>
      <c r="KY717" s="29"/>
      <c r="KZ717" s="29"/>
      <c r="LA717" s="29"/>
      <c r="LB717" s="29"/>
      <c r="LC717" s="29"/>
      <c r="LD717" s="29"/>
      <c r="LE717" s="29"/>
      <c r="LF717" s="29"/>
      <c r="LG717" s="29"/>
      <c r="LH717" s="29"/>
      <c r="LI717" s="29"/>
      <c r="LJ717" s="29"/>
      <c r="LK717" s="29"/>
      <c r="LL717" s="29"/>
      <c r="LM717" s="29"/>
      <c r="LN717" s="29"/>
      <c r="LO717" s="29"/>
      <c r="LP717" s="29"/>
      <c r="LQ717" s="29"/>
      <c r="LR717" s="29"/>
      <c r="LS717" s="29"/>
      <c r="LT717" s="29"/>
      <c r="LU717" s="29"/>
      <c r="LV717" s="29"/>
      <c r="LW717" s="29"/>
      <c r="LX717" s="29"/>
      <c r="LY717" s="29"/>
      <c r="LZ717" s="29"/>
      <c r="MA717" s="29"/>
      <c r="MB717" s="29"/>
      <c r="MC717" s="29"/>
      <c r="MD717" s="29"/>
      <c r="ME717" s="29"/>
      <c r="MF717" s="29"/>
      <c r="MG717" s="29"/>
      <c r="MH717" s="29"/>
      <c r="MI717" s="29"/>
      <c r="MJ717" s="29"/>
      <c r="MK717" s="29"/>
      <c r="ML717" s="29"/>
      <c r="MM717" s="29"/>
      <c r="MN717" s="29"/>
      <c r="MO717" s="29"/>
      <c r="MP717" s="29"/>
      <c r="MQ717" s="29"/>
      <c r="MR717" s="29"/>
      <c r="MS717" s="29"/>
      <c r="MT717" s="29"/>
      <c r="MU717" s="29"/>
      <c r="MV717" s="29"/>
      <c r="MW717" s="29"/>
      <c r="MX717" s="29"/>
      <c r="MY717" s="29"/>
      <c r="MZ717" s="29"/>
      <c r="NA717" s="29"/>
      <c r="NB717" s="29"/>
      <c r="NC717" s="29"/>
      <c r="ND717" s="29"/>
      <c r="NE717" s="29"/>
    </row>
    <row r="718" spans="1:369" ht="16.5" customHeight="1">
      <c r="A718" s="104" t="s">
        <v>3230</v>
      </c>
      <c r="B718" s="104"/>
      <c r="C718" s="201"/>
      <c r="D718" s="104"/>
      <c r="E718" s="42" t="s">
        <v>3323</v>
      </c>
      <c r="F718" s="42" t="s">
        <v>3324</v>
      </c>
      <c r="G718" s="42" t="s">
        <v>3322</v>
      </c>
      <c r="H718" s="42">
        <v>2009</v>
      </c>
      <c r="I718" s="42">
        <v>1</v>
      </c>
      <c r="J718" s="42" t="s">
        <v>414</v>
      </c>
      <c r="K718" s="42" t="s">
        <v>414</v>
      </c>
      <c r="L718" s="44" t="s">
        <v>3319</v>
      </c>
      <c r="M718" s="16"/>
      <c r="N718" s="16" t="s">
        <v>43</v>
      </c>
      <c r="O718" s="17">
        <v>283</v>
      </c>
      <c r="P718" s="17" t="s">
        <v>414</v>
      </c>
      <c r="Q718" s="17" t="s">
        <v>414</v>
      </c>
      <c r="R718" s="18" t="s">
        <v>33</v>
      </c>
      <c r="S718" s="19">
        <v>60</v>
      </c>
      <c r="T718" s="19">
        <v>110</v>
      </c>
      <c r="U718" s="19">
        <v>2.2727272727272729</v>
      </c>
      <c r="V718" s="19">
        <v>0</v>
      </c>
      <c r="W718" s="20">
        <v>0.25</v>
      </c>
      <c r="X718" s="21">
        <v>70.75</v>
      </c>
      <c r="Y718" s="22" t="s">
        <v>33</v>
      </c>
      <c r="Z718" s="23" t="s">
        <v>62</v>
      </c>
      <c r="AA718" s="24" t="s">
        <v>67</v>
      </c>
      <c r="AB718" s="14" t="s">
        <v>67</v>
      </c>
      <c r="AC718" s="14" t="s">
        <v>67</v>
      </c>
      <c r="AD718" s="25"/>
      <c r="AE718" s="26"/>
      <c r="AF718" s="27"/>
      <c r="AG718" s="109"/>
      <c r="AH718" s="109"/>
      <c r="AI718" s="109"/>
      <c r="AJ718" s="109"/>
      <c r="AK718" s="109"/>
      <c r="AL718" s="109"/>
      <c r="AM718" s="109"/>
      <c r="AN718" s="109"/>
      <c r="AO718" s="109"/>
      <c r="AP718" s="29"/>
      <c r="AQ718" s="29"/>
      <c r="AR718" s="29"/>
      <c r="AS718" s="29"/>
      <c r="AT718" s="29"/>
      <c r="AU718" s="29"/>
      <c r="AV718" s="29"/>
      <c r="AW718" s="29"/>
      <c r="AX718" s="29"/>
      <c r="AY718" s="29"/>
      <c r="AZ718" s="29"/>
      <c r="BA718" s="29"/>
      <c r="BB718" s="29"/>
      <c r="BC718" s="29"/>
      <c r="BD718" s="29"/>
      <c r="BE718" s="29"/>
      <c r="BF718" s="29"/>
      <c r="BG718" s="29"/>
      <c r="BH718" s="29"/>
      <c r="BI718" s="29"/>
      <c r="BJ718" s="29"/>
      <c r="BK718" s="29"/>
      <c r="BL718" s="29"/>
      <c r="BM718" s="29"/>
      <c r="BN718" s="29"/>
      <c r="BO718" s="29"/>
      <c r="BP718" s="29"/>
      <c r="BQ718" s="29"/>
      <c r="BR718" s="29"/>
      <c r="BS718" s="29"/>
      <c r="BT718" s="29"/>
      <c r="BU718" s="29"/>
      <c r="BV718" s="29"/>
      <c r="BW718" s="29"/>
      <c r="BX718" s="29"/>
      <c r="BY718" s="29"/>
      <c r="BZ718" s="29"/>
      <c r="CA718" s="29"/>
      <c r="CB718" s="29"/>
      <c r="CC718" s="29"/>
      <c r="CD718" s="29"/>
      <c r="CE718" s="29"/>
      <c r="CF718" s="29"/>
      <c r="CG718" s="29"/>
      <c r="CH718" s="29"/>
      <c r="CI718" s="29"/>
      <c r="CJ718" s="29"/>
      <c r="CK718" s="29"/>
      <c r="CL718" s="29"/>
      <c r="CM718" s="29"/>
      <c r="CN718" s="29"/>
      <c r="CO718" s="29"/>
      <c r="CP718" s="29"/>
      <c r="CQ718" s="29"/>
      <c r="CR718" s="29"/>
      <c r="CS718" s="29"/>
      <c r="CT718" s="29"/>
      <c r="CU718" s="29"/>
      <c r="CV718" s="29"/>
      <c r="CW718" s="29"/>
      <c r="CX718" s="29"/>
      <c r="CY718" s="29"/>
      <c r="CZ718" s="29"/>
      <c r="DA718" s="29"/>
      <c r="DB718" s="29"/>
      <c r="DC718" s="29"/>
      <c r="DD718" s="29"/>
      <c r="DE718" s="29"/>
      <c r="DF718" s="29"/>
      <c r="DG718" s="29"/>
      <c r="DH718" s="29"/>
      <c r="DI718" s="29"/>
      <c r="DJ718" s="29"/>
      <c r="DK718" s="29"/>
      <c r="DL718" s="29"/>
      <c r="DM718" s="29"/>
      <c r="DN718" s="29"/>
      <c r="DO718" s="29"/>
      <c r="DP718" s="29"/>
      <c r="DQ718" s="29"/>
      <c r="DR718" s="29"/>
      <c r="DS718" s="29"/>
      <c r="DT718" s="29"/>
      <c r="DU718" s="29"/>
      <c r="DV718" s="29"/>
      <c r="DW718" s="29"/>
      <c r="DX718" s="29"/>
      <c r="DY718" s="29"/>
      <c r="DZ718" s="29"/>
      <c r="EA718" s="29"/>
      <c r="EB718" s="29"/>
      <c r="EC718" s="29"/>
      <c r="ED718" s="29"/>
      <c r="EE718" s="29"/>
      <c r="EF718" s="29"/>
      <c r="EG718" s="29"/>
      <c r="EH718" s="29"/>
      <c r="EI718" s="29"/>
      <c r="EJ718" s="29"/>
      <c r="EK718" s="29"/>
      <c r="EL718" s="29"/>
      <c r="EM718" s="29"/>
      <c r="EN718" s="29"/>
      <c r="EO718" s="29"/>
      <c r="EP718" s="29"/>
      <c r="EQ718" s="29"/>
      <c r="ER718" s="29"/>
      <c r="ES718" s="29"/>
      <c r="ET718" s="29"/>
      <c r="EU718" s="29"/>
      <c r="EV718" s="29"/>
      <c r="EW718" s="29"/>
      <c r="EX718" s="29"/>
      <c r="EY718" s="29"/>
      <c r="EZ718" s="29"/>
      <c r="FA718" s="29"/>
      <c r="FB718" s="29"/>
      <c r="FC718" s="29"/>
      <c r="FD718" s="29"/>
      <c r="FE718" s="29"/>
      <c r="FF718" s="29"/>
      <c r="FG718" s="29"/>
      <c r="FH718" s="29"/>
      <c r="FI718" s="29"/>
      <c r="FJ718" s="29"/>
      <c r="FK718" s="29"/>
      <c r="FL718" s="29"/>
      <c r="FM718" s="29"/>
      <c r="FN718" s="29"/>
      <c r="FO718" s="29"/>
      <c r="FP718" s="29"/>
      <c r="FQ718" s="29"/>
      <c r="FR718" s="29"/>
      <c r="FS718" s="29"/>
      <c r="FT718" s="29"/>
      <c r="FU718" s="29"/>
      <c r="FV718" s="29"/>
      <c r="FW718" s="29"/>
      <c r="FX718" s="29"/>
      <c r="FY718" s="29"/>
      <c r="FZ718" s="29"/>
      <c r="GA718" s="29"/>
      <c r="GB718" s="29"/>
      <c r="GC718" s="29"/>
      <c r="GD718" s="29"/>
      <c r="GE718" s="29"/>
      <c r="GF718" s="29"/>
      <c r="GG718" s="29"/>
      <c r="GH718" s="29"/>
      <c r="GI718" s="29"/>
      <c r="GJ718" s="29"/>
      <c r="GK718" s="29"/>
      <c r="GL718" s="29"/>
      <c r="GM718" s="29"/>
      <c r="GN718" s="29"/>
      <c r="GO718" s="29"/>
      <c r="GP718" s="29"/>
      <c r="GQ718" s="29"/>
      <c r="GR718" s="29"/>
      <c r="GS718" s="29"/>
      <c r="GT718" s="29"/>
      <c r="GU718" s="29"/>
      <c r="GV718" s="29"/>
      <c r="GW718" s="29"/>
      <c r="GX718" s="29"/>
      <c r="GY718" s="29"/>
      <c r="GZ718" s="29"/>
      <c r="HA718" s="29"/>
      <c r="HB718" s="29"/>
      <c r="HC718" s="29"/>
      <c r="HD718" s="29"/>
      <c r="HE718" s="29"/>
      <c r="HF718" s="29"/>
      <c r="HG718" s="29"/>
      <c r="HH718" s="29"/>
      <c r="HI718" s="29"/>
      <c r="HJ718" s="29"/>
      <c r="HK718" s="29"/>
      <c r="HL718" s="29"/>
      <c r="HM718" s="29"/>
      <c r="HN718" s="29"/>
      <c r="HO718" s="29"/>
      <c r="HP718" s="29"/>
      <c r="HQ718" s="29"/>
      <c r="HR718" s="29"/>
      <c r="HS718" s="29"/>
      <c r="HT718" s="29"/>
      <c r="HU718" s="29"/>
      <c r="HV718" s="29"/>
      <c r="HW718" s="29"/>
      <c r="HX718" s="29"/>
      <c r="HY718" s="29"/>
      <c r="HZ718" s="29"/>
      <c r="IA718" s="29"/>
      <c r="IB718" s="29"/>
      <c r="IC718" s="29"/>
      <c r="ID718" s="29"/>
      <c r="IE718" s="29"/>
      <c r="IF718" s="29"/>
      <c r="IG718" s="29"/>
      <c r="IH718" s="29"/>
      <c r="II718" s="29"/>
      <c r="IJ718" s="29"/>
      <c r="IK718" s="29"/>
      <c r="IL718" s="29"/>
      <c r="IM718" s="29"/>
      <c r="IN718" s="29"/>
      <c r="IO718" s="29"/>
      <c r="IP718" s="29"/>
      <c r="IQ718" s="29"/>
      <c r="IR718" s="29"/>
      <c r="IS718" s="29"/>
      <c r="IT718" s="29"/>
      <c r="IU718" s="29"/>
      <c r="IV718" s="29"/>
      <c r="IW718" s="29"/>
      <c r="IX718" s="29"/>
      <c r="IY718" s="29"/>
      <c r="IZ718" s="29"/>
      <c r="JA718" s="29"/>
      <c r="JB718" s="29"/>
      <c r="JC718" s="29"/>
      <c r="JD718" s="29"/>
      <c r="JE718" s="29"/>
      <c r="JF718" s="29"/>
      <c r="JG718" s="29"/>
      <c r="JH718" s="29"/>
      <c r="JI718" s="29"/>
      <c r="JJ718" s="29"/>
      <c r="JK718" s="29"/>
      <c r="JL718" s="29"/>
      <c r="JM718" s="29"/>
      <c r="JN718" s="29"/>
      <c r="JO718" s="29"/>
      <c r="JP718" s="29"/>
      <c r="JQ718" s="29"/>
      <c r="JR718" s="29"/>
      <c r="JS718" s="29"/>
      <c r="JT718" s="29"/>
      <c r="JU718" s="29"/>
      <c r="JV718" s="29"/>
      <c r="JW718" s="29"/>
      <c r="JX718" s="29"/>
      <c r="JY718" s="29"/>
      <c r="JZ718" s="29"/>
      <c r="KA718" s="29"/>
      <c r="KB718" s="29"/>
      <c r="KC718" s="29"/>
      <c r="KD718" s="29"/>
      <c r="KE718" s="29"/>
      <c r="KF718" s="29"/>
      <c r="KG718" s="29"/>
      <c r="KH718" s="29"/>
      <c r="KI718" s="29"/>
      <c r="KJ718" s="29"/>
      <c r="KK718" s="29"/>
      <c r="KL718" s="29"/>
      <c r="KM718" s="29"/>
      <c r="KN718" s="29"/>
      <c r="KO718" s="29"/>
      <c r="KP718" s="29"/>
      <c r="KQ718" s="29"/>
      <c r="KR718" s="29"/>
      <c r="KS718" s="29"/>
      <c r="KT718" s="29"/>
      <c r="KU718" s="29"/>
      <c r="KV718" s="29"/>
      <c r="KW718" s="29"/>
      <c r="KX718" s="29"/>
      <c r="KY718" s="29"/>
      <c r="KZ718" s="29"/>
      <c r="LA718" s="29"/>
      <c r="LB718" s="29"/>
      <c r="LC718" s="29"/>
      <c r="LD718" s="29"/>
      <c r="LE718" s="29"/>
      <c r="LF718" s="29"/>
      <c r="LG718" s="29"/>
      <c r="LH718" s="29"/>
      <c r="LI718" s="29"/>
      <c r="LJ718" s="29"/>
      <c r="LK718" s="29"/>
      <c r="LL718" s="29"/>
      <c r="LM718" s="29"/>
      <c r="LN718" s="29"/>
      <c r="LO718" s="29"/>
      <c r="LP718" s="29"/>
      <c r="LQ718" s="29"/>
      <c r="LR718" s="29"/>
      <c r="LS718" s="29"/>
      <c r="LT718" s="29"/>
      <c r="LU718" s="29"/>
      <c r="LV718" s="29"/>
      <c r="LW718" s="29"/>
      <c r="LX718" s="29"/>
      <c r="LY718" s="29"/>
      <c r="LZ718" s="29"/>
      <c r="MA718" s="29"/>
      <c r="MB718" s="29"/>
      <c r="MC718" s="29"/>
      <c r="MD718" s="29"/>
      <c r="ME718" s="29"/>
      <c r="MF718" s="29"/>
      <c r="MG718" s="29"/>
      <c r="MH718" s="29"/>
      <c r="MI718" s="29"/>
      <c r="MJ718" s="29"/>
      <c r="MK718" s="29"/>
      <c r="ML718" s="29"/>
      <c r="MM718" s="29"/>
      <c r="MN718" s="29"/>
      <c r="MO718" s="29"/>
      <c r="MP718" s="29"/>
      <c r="MQ718" s="29"/>
      <c r="MR718" s="29"/>
      <c r="MS718" s="29"/>
      <c r="MT718" s="29"/>
      <c r="MU718" s="29"/>
      <c r="MV718" s="29"/>
      <c r="MW718" s="29"/>
      <c r="MX718" s="29"/>
      <c r="MY718" s="29"/>
      <c r="MZ718" s="29"/>
      <c r="NA718" s="29"/>
      <c r="NB718" s="29"/>
      <c r="NC718" s="29"/>
      <c r="ND718" s="29"/>
      <c r="NE718" s="29"/>
    </row>
    <row r="719" spans="1:369" ht="16.5" customHeight="1">
      <c r="A719" s="104" t="s">
        <v>3230</v>
      </c>
      <c r="B719" s="104"/>
      <c r="C719" s="201"/>
      <c r="D719" s="104"/>
      <c r="E719" s="42" t="s">
        <v>3291</v>
      </c>
      <c r="F719" s="42" t="s">
        <v>125</v>
      </c>
      <c r="G719" s="42" t="s">
        <v>2608</v>
      </c>
      <c r="H719" s="15">
        <v>2006</v>
      </c>
      <c r="I719" s="15">
        <v>1</v>
      </c>
      <c r="J719" s="15" t="s">
        <v>414</v>
      </c>
      <c r="K719" s="15" t="s">
        <v>414</v>
      </c>
      <c r="L719" s="44" t="s">
        <v>3280</v>
      </c>
      <c r="M719" s="16"/>
      <c r="N719" s="16" t="s">
        <v>43</v>
      </c>
      <c r="O719" s="17">
        <v>1900</v>
      </c>
      <c r="P719" s="17" t="s">
        <v>414</v>
      </c>
      <c r="Q719" s="17" t="s">
        <v>414</v>
      </c>
      <c r="R719" s="18" t="s">
        <v>33</v>
      </c>
      <c r="S719" s="19">
        <v>60</v>
      </c>
      <c r="T719" s="19">
        <v>110</v>
      </c>
      <c r="U719" s="19">
        <v>0.40909090909090912</v>
      </c>
      <c r="V719" s="19">
        <v>0</v>
      </c>
      <c r="W719" s="20">
        <v>4.4999999999999998E-2</v>
      </c>
      <c r="X719" s="21">
        <v>85.5</v>
      </c>
      <c r="Y719" s="22" t="s">
        <v>33</v>
      </c>
      <c r="Z719" s="23" t="s">
        <v>62</v>
      </c>
      <c r="AA719" s="24" t="s">
        <v>67</v>
      </c>
      <c r="AB719" s="14" t="s">
        <v>67</v>
      </c>
      <c r="AC719" s="14" t="s">
        <v>67</v>
      </c>
      <c r="AD719" s="25"/>
      <c r="AE719" s="26"/>
      <c r="AF719" s="27"/>
      <c r="AG719" s="88"/>
      <c r="AH719" s="88"/>
      <c r="AI719" s="88"/>
      <c r="AJ719" s="88"/>
      <c r="AK719" s="88"/>
      <c r="AL719" s="88"/>
      <c r="AM719" s="88"/>
      <c r="AN719" s="88"/>
      <c r="AO719" s="88"/>
      <c r="AP719" s="29"/>
      <c r="AQ719" s="29"/>
      <c r="AR719" s="29"/>
      <c r="AS719" s="29"/>
      <c r="AT719" s="29"/>
      <c r="AU719" s="29"/>
      <c r="AV719" s="29"/>
      <c r="AW719" s="29"/>
      <c r="AX719" s="29"/>
      <c r="AY719" s="29"/>
      <c r="AZ719" s="29"/>
      <c r="BA719" s="29"/>
      <c r="BB719" s="29"/>
      <c r="BC719" s="29"/>
      <c r="BD719" s="29"/>
      <c r="BE719" s="29"/>
      <c r="BF719" s="29"/>
      <c r="BG719" s="29"/>
      <c r="BH719" s="29"/>
      <c r="BI719" s="29"/>
      <c r="BJ719" s="29"/>
      <c r="BK719" s="29"/>
      <c r="BL719" s="29"/>
      <c r="BM719" s="29"/>
      <c r="BN719" s="29"/>
      <c r="BO719" s="29"/>
      <c r="BP719" s="29"/>
      <c r="BQ719" s="29"/>
      <c r="BR719" s="29"/>
      <c r="BS719" s="29"/>
      <c r="BT719" s="29"/>
      <c r="BU719" s="29"/>
      <c r="BV719" s="29"/>
      <c r="BW719" s="29"/>
      <c r="BX719" s="29"/>
      <c r="BY719" s="29"/>
      <c r="BZ719" s="29"/>
      <c r="CA719" s="29"/>
      <c r="CB719" s="29"/>
      <c r="CC719" s="29"/>
      <c r="CD719" s="29"/>
      <c r="CE719" s="29"/>
      <c r="CF719" s="29"/>
      <c r="CG719" s="29"/>
      <c r="CH719" s="29"/>
      <c r="CI719" s="29"/>
      <c r="CJ719" s="29"/>
      <c r="CK719" s="29"/>
      <c r="CL719" s="29"/>
      <c r="CM719" s="29"/>
      <c r="CN719" s="29"/>
      <c r="CO719" s="29"/>
      <c r="CP719" s="29"/>
      <c r="CQ719" s="29"/>
      <c r="CR719" s="29"/>
      <c r="CS719" s="29"/>
      <c r="CT719" s="29"/>
      <c r="CU719" s="29"/>
      <c r="CV719" s="29"/>
      <c r="CW719" s="29"/>
      <c r="CX719" s="29"/>
      <c r="CY719" s="29"/>
      <c r="CZ719" s="29"/>
      <c r="DA719" s="29"/>
      <c r="DB719" s="29"/>
      <c r="DC719" s="29"/>
      <c r="DD719" s="29"/>
      <c r="DE719" s="29"/>
      <c r="DF719" s="29"/>
      <c r="DG719" s="29"/>
      <c r="DH719" s="29"/>
      <c r="DI719" s="29"/>
      <c r="DJ719" s="29"/>
      <c r="DK719" s="29"/>
      <c r="DL719" s="29"/>
      <c r="DM719" s="29"/>
      <c r="DN719" s="29"/>
      <c r="DO719" s="29"/>
      <c r="DP719" s="29"/>
      <c r="DQ719" s="29"/>
      <c r="DR719" s="29"/>
      <c r="DS719" s="29"/>
      <c r="DT719" s="29"/>
      <c r="DU719" s="29"/>
      <c r="DV719" s="29"/>
      <c r="DW719" s="29"/>
      <c r="DX719" s="29"/>
      <c r="DY719" s="29"/>
      <c r="DZ719" s="29"/>
      <c r="EA719" s="29"/>
      <c r="EB719" s="29"/>
      <c r="EC719" s="29"/>
      <c r="ED719" s="29"/>
      <c r="EE719" s="29"/>
      <c r="EF719" s="29"/>
      <c r="EG719" s="29"/>
      <c r="EH719" s="29"/>
      <c r="EI719" s="29"/>
      <c r="EJ719" s="29"/>
      <c r="EK719" s="29"/>
      <c r="EL719" s="29"/>
      <c r="EM719" s="29"/>
      <c r="EN719" s="29"/>
      <c r="EO719" s="29"/>
      <c r="EP719" s="29"/>
      <c r="EQ719" s="29"/>
      <c r="ER719" s="29"/>
      <c r="ES719" s="29"/>
      <c r="ET719" s="29"/>
      <c r="EU719" s="29"/>
      <c r="EV719" s="29"/>
      <c r="EW719" s="29"/>
      <c r="EX719" s="29"/>
      <c r="EY719" s="29"/>
      <c r="EZ719" s="29"/>
      <c r="FA719" s="29"/>
      <c r="FB719" s="29"/>
      <c r="FC719" s="29"/>
      <c r="FD719" s="29"/>
      <c r="FE719" s="29"/>
      <c r="FF719" s="29"/>
      <c r="FG719" s="29"/>
      <c r="FH719" s="29"/>
      <c r="FI719" s="29"/>
      <c r="FJ719" s="29"/>
      <c r="FK719" s="29"/>
      <c r="FL719" s="29"/>
      <c r="FM719" s="29"/>
      <c r="FN719" s="29"/>
      <c r="FO719" s="29"/>
      <c r="FP719" s="29"/>
      <c r="FQ719" s="29"/>
      <c r="FR719" s="29"/>
      <c r="FS719" s="29"/>
      <c r="FT719" s="29"/>
      <c r="FU719" s="29"/>
      <c r="FV719" s="29"/>
      <c r="FW719" s="29"/>
      <c r="FX719" s="29"/>
      <c r="FY719" s="29"/>
      <c r="FZ719" s="29"/>
      <c r="GA719" s="29"/>
      <c r="GB719" s="29"/>
      <c r="GC719" s="29"/>
      <c r="GD719" s="29"/>
      <c r="GE719" s="29"/>
      <c r="GF719" s="29"/>
      <c r="GG719" s="29"/>
      <c r="GH719" s="29"/>
      <c r="GI719" s="29"/>
      <c r="GJ719" s="29"/>
      <c r="GK719" s="29"/>
      <c r="GL719" s="29"/>
      <c r="GM719" s="29"/>
      <c r="GN719" s="29"/>
      <c r="GO719" s="29"/>
      <c r="GP719" s="29"/>
      <c r="GQ719" s="29"/>
      <c r="GR719" s="29"/>
      <c r="GS719" s="29"/>
      <c r="GT719" s="29"/>
      <c r="GU719" s="29"/>
      <c r="GV719" s="29"/>
      <c r="GW719" s="29"/>
      <c r="GX719" s="29"/>
      <c r="GY719" s="29"/>
      <c r="GZ719" s="29"/>
      <c r="HA719" s="29"/>
      <c r="HB719" s="29"/>
      <c r="HC719" s="29"/>
      <c r="HD719" s="29"/>
      <c r="HE719" s="29"/>
      <c r="HF719" s="29"/>
      <c r="HG719" s="29"/>
      <c r="HH719" s="29"/>
      <c r="HI719" s="29"/>
      <c r="HJ719" s="29"/>
      <c r="HK719" s="29"/>
      <c r="HL719" s="29"/>
      <c r="HM719" s="29"/>
      <c r="HN719" s="29"/>
      <c r="HO719" s="29"/>
      <c r="HP719" s="29"/>
      <c r="HQ719" s="29"/>
      <c r="HR719" s="29"/>
      <c r="HS719" s="29"/>
      <c r="HT719" s="29"/>
      <c r="HU719" s="29"/>
      <c r="HV719" s="29"/>
      <c r="HW719" s="29"/>
      <c r="HX719" s="29"/>
      <c r="HY719" s="29"/>
      <c r="HZ719" s="29"/>
      <c r="IA719" s="29"/>
      <c r="IB719" s="29"/>
      <c r="IC719" s="29"/>
      <c r="ID719" s="29"/>
      <c r="IE719" s="29"/>
      <c r="IF719" s="29"/>
      <c r="IG719" s="29"/>
      <c r="IH719" s="29"/>
      <c r="II719" s="29"/>
      <c r="IJ719" s="29"/>
      <c r="IK719" s="29"/>
      <c r="IL719" s="29"/>
      <c r="IM719" s="29"/>
      <c r="IN719" s="29"/>
      <c r="IO719" s="29"/>
      <c r="IP719" s="29"/>
      <c r="IQ719" s="29"/>
      <c r="IR719" s="29"/>
      <c r="IS719" s="29"/>
      <c r="IT719" s="29"/>
      <c r="IU719" s="29"/>
      <c r="IV719" s="29"/>
      <c r="IW719" s="29"/>
      <c r="IX719" s="29"/>
      <c r="IY719" s="29"/>
      <c r="IZ719" s="29"/>
      <c r="JA719" s="29"/>
      <c r="JB719" s="29"/>
      <c r="JC719" s="29"/>
      <c r="JD719" s="29"/>
      <c r="JE719" s="29"/>
      <c r="JF719" s="29"/>
      <c r="JG719" s="29"/>
      <c r="JH719" s="29"/>
      <c r="JI719" s="29"/>
      <c r="JJ719" s="29"/>
      <c r="JK719" s="29"/>
      <c r="JL719" s="29"/>
      <c r="JM719" s="29"/>
      <c r="JN719" s="29"/>
      <c r="JO719" s="29"/>
      <c r="JP719" s="29"/>
      <c r="JQ719" s="29"/>
      <c r="JR719" s="29"/>
      <c r="JS719" s="29"/>
      <c r="JT719" s="29"/>
      <c r="JU719" s="29"/>
      <c r="JV719" s="29"/>
      <c r="JW719" s="29"/>
      <c r="JX719" s="29"/>
      <c r="JY719" s="29"/>
      <c r="JZ719" s="29"/>
      <c r="KA719" s="29"/>
      <c r="KB719" s="29"/>
      <c r="KC719" s="29"/>
      <c r="KD719" s="29"/>
      <c r="KE719" s="29"/>
      <c r="KF719" s="29"/>
      <c r="KG719" s="29"/>
      <c r="KH719" s="29"/>
      <c r="KI719" s="29"/>
      <c r="KJ719" s="29"/>
      <c r="KK719" s="29"/>
      <c r="KL719" s="29"/>
      <c r="KM719" s="29"/>
      <c r="KN719" s="29"/>
      <c r="KO719" s="29"/>
      <c r="KP719" s="29"/>
      <c r="KQ719" s="29"/>
      <c r="KR719" s="29"/>
      <c r="KS719" s="29"/>
      <c r="KT719" s="29"/>
      <c r="KU719" s="29"/>
      <c r="KV719" s="29"/>
      <c r="KW719" s="29"/>
      <c r="KX719" s="29"/>
      <c r="KY719" s="29"/>
      <c r="KZ719" s="29"/>
      <c r="LA719" s="29"/>
      <c r="LB719" s="29"/>
      <c r="LC719" s="29"/>
      <c r="LD719" s="29"/>
      <c r="LE719" s="29"/>
      <c r="LF719" s="29"/>
      <c r="LG719" s="29"/>
      <c r="LH719" s="29"/>
      <c r="LI719" s="29"/>
      <c r="LJ719" s="29"/>
      <c r="LK719" s="29"/>
      <c r="LL719" s="29"/>
      <c r="LM719" s="29"/>
      <c r="LN719" s="29"/>
      <c r="LO719" s="29"/>
      <c r="LP719" s="29"/>
      <c r="LQ719" s="29"/>
      <c r="LR719" s="29"/>
      <c r="LS719" s="29"/>
      <c r="LT719" s="29"/>
      <c r="LU719" s="29"/>
      <c r="LV719" s="29"/>
      <c r="LW719" s="29"/>
      <c r="LX719" s="29"/>
      <c r="LY719" s="29"/>
      <c r="LZ719" s="29"/>
      <c r="MA719" s="29"/>
      <c r="MB719" s="29"/>
      <c r="MC719" s="29"/>
      <c r="MD719" s="29"/>
      <c r="ME719" s="29"/>
      <c r="MF719" s="29"/>
      <c r="MG719" s="29"/>
      <c r="MH719" s="29"/>
      <c r="MI719" s="29"/>
      <c r="MJ719" s="29"/>
      <c r="MK719" s="29"/>
      <c r="ML719" s="29"/>
      <c r="MM719" s="29"/>
      <c r="MN719" s="29"/>
      <c r="MO719" s="29"/>
      <c r="MP719" s="29"/>
      <c r="MQ719" s="29"/>
      <c r="MR719" s="29"/>
      <c r="MS719" s="29"/>
      <c r="MT719" s="29"/>
      <c r="MU719" s="29"/>
      <c r="MV719" s="29"/>
      <c r="MW719" s="29"/>
      <c r="MX719" s="29"/>
      <c r="MY719" s="29"/>
      <c r="MZ719" s="29"/>
      <c r="NA719" s="29"/>
      <c r="NB719" s="29"/>
      <c r="NC719" s="29"/>
      <c r="ND719" s="29"/>
      <c r="NE719" s="29"/>
    </row>
    <row r="720" spans="1:369" ht="16.5" customHeight="1">
      <c r="A720" s="104" t="s">
        <v>3230</v>
      </c>
      <c r="B720" s="104"/>
      <c r="C720" s="201"/>
      <c r="D720" s="104"/>
      <c r="E720" s="42" t="s">
        <v>3288</v>
      </c>
      <c r="F720" s="42" t="s">
        <v>80</v>
      </c>
      <c r="G720" s="42" t="s">
        <v>3289</v>
      </c>
      <c r="H720" s="15">
        <v>2016</v>
      </c>
      <c r="I720" s="15">
        <v>1</v>
      </c>
      <c r="J720" s="15" t="s">
        <v>414</v>
      </c>
      <c r="K720" s="15" t="s">
        <v>414</v>
      </c>
      <c r="L720" s="44" t="s">
        <v>3280</v>
      </c>
      <c r="M720" s="16"/>
      <c r="N720" s="16" t="s">
        <v>43</v>
      </c>
      <c r="O720" s="17">
        <v>1900</v>
      </c>
      <c r="P720" s="17" t="s">
        <v>414</v>
      </c>
      <c r="Q720" s="17" t="s">
        <v>414</v>
      </c>
      <c r="R720" s="18" t="s">
        <v>33</v>
      </c>
      <c r="S720" s="19">
        <v>50</v>
      </c>
      <c r="T720" s="19">
        <v>110</v>
      </c>
      <c r="U720" s="19">
        <v>0.54545454545454541</v>
      </c>
      <c r="V720" s="19">
        <v>0</v>
      </c>
      <c r="W720" s="20">
        <v>0.06</v>
      </c>
      <c r="X720" s="21">
        <v>114</v>
      </c>
      <c r="Y720" s="22" t="s">
        <v>33</v>
      </c>
      <c r="Z720" s="23" t="s">
        <v>62</v>
      </c>
      <c r="AA720" s="24" t="s">
        <v>67</v>
      </c>
      <c r="AB720" s="14" t="s">
        <v>67</v>
      </c>
      <c r="AC720" s="14" t="s">
        <v>67</v>
      </c>
      <c r="AD720" s="25"/>
      <c r="AE720" s="26"/>
      <c r="AF720" s="27"/>
      <c r="AG720" s="88"/>
      <c r="AH720" s="88"/>
      <c r="AI720" s="88"/>
      <c r="AJ720" s="88"/>
      <c r="AK720" s="88"/>
      <c r="AL720" s="88"/>
      <c r="AM720" s="88"/>
      <c r="AN720" s="88"/>
      <c r="AO720" s="88"/>
      <c r="AP720" s="29"/>
      <c r="AQ720" s="29"/>
      <c r="AR720" s="29"/>
      <c r="AS720" s="29"/>
      <c r="AT720" s="29"/>
      <c r="AU720" s="29"/>
      <c r="AV720" s="29"/>
      <c r="AW720" s="29"/>
      <c r="AX720" s="29"/>
      <c r="AY720" s="29"/>
      <c r="AZ720" s="29"/>
      <c r="BA720" s="29"/>
      <c r="BB720" s="29"/>
      <c r="BC720" s="29"/>
      <c r="BD720" s="29"/>
      <c r="BE720" s="29"/>
      <c r="BF720" s="29"/>
      <c r="BG720" s="29"/>
      <c r="BH720" s="29"/>
      <c r="BI720" s="29"/>
      <c r="BJ720" s="29"/>
      <c r="BK720" s="29"/>
      <c r="BL720" s="29"/>
      <c r="BM720" s="29"/>
      <c r="BN720" s="29"/>
      <c r="BO720" s="29"/>
      <c r="BP720" s="29"/>
      <c r="BQ720" s="29"/>
      <c r="BR720" s="29"/>
      <c r="BS720" s="29"/>
      <c r="BT720" s="29"/>
      <c r="BU720" s="29"/>
      <c r="BV720" s="29"/>
      <c r="BW720" s="29"/>
      <c r="BX720" s="29"/>
      <c r="BY720" s="29"/>
      <c r="BZ720" s="29"/>
      <c r="CA720" s="29"/>
      <c r="CB720" s="29"/>
      <c r="CC720" s="29"/>
      <c r="CD720" s="29"/>
      <c r="CE720" s="29"/>
      <c r="CF720" s="29"/>
      <c r="CG720" s="29"/>
      <c r="CH720" s="29"/>
      <c r="CI720" s="29"/>
      <c r="CJ720" s="29"/>
      <c r="CK720" s="29"/>
      <c r="CL720" s="29"/>
      <c r="CM720" s="29"/>
      <c r="CN720" s="29"/>
      <c r="CO720" s="29"/>
      <c r="CP720" s="29"/>
      <c r="CQ720" s="29"/>
      <c r="CR720" s="29"/>
      <c r="CS720" s="29"/>
      <c r="CT720" s="29"/>
      <c r="CU720" s="29"/>
      <c r="CV720" s="29"/>
      <c r="CW720" s="29"/>
      <c r="CX720" s="29"/>
      <c r="CY720" s="29"/>
      <c r="CZ720" s="29"/>
      <c r="DA720" s="29"/>
      <c r="DB720" s="29"/>
      <c r="DC720" s="29"/>
      <c r="DD720" s="29"/>
      <c r="DE720" s="29"/>
      <c r="DF720" s="29"/>
      <c r="DG720" s="29"/>
      <c r="DH720" s="29"/>
      <c r="DI720" s="29"/>
      <c r="DJ720" s="29"/>
      <c r="DK720" s="29"/>
      <c r="DL720" s="29"/>
      <c r="DM720" s="29"/>
      <c r="DN720" s="29"/>
      <c r="DO720" s="29"/>
      <c r="DP720" s="29"/>
      <c r="DQ720" s="29"/>
      <c r="DR720" s="29"/>
      <c r="DS720" s="29"/>
      <c r="DT720" s="29"/>
      <c r="DU720" s="29"/>
      <c r="DV720" s="29"/>
      <c r="DW720" s="29"/>
      <c r="DX720" s="29"/>
      <c r="DY720" s="29"/>
      <c r="DZ720" s="29"/>
      <c r="EA720" s="29"/>
      <c r="EB720" s="29"/>
      <c r="EC720" s="29"/>
      <c r="ED720" s="29"/>
      <c r="EE720" s="29"/>
      <c r="EF720" s="29"/>
      <c r="EG720" s="29"/>
      <c r="EH720" s="29"/>
      <c r="EI720" s="29"/>
      <c r="EJ720" s="29"/>
      <c r="EK720" s="29"/>
      <c r="EL720" s="29"/>
      <c r="EM720" s="29"/>
      <c r="EN720" s="29"/>
      <c r="EO720" s="29"/>
      <c r="EP720" s="29"/>
      <c r="EQ720" s="29"/>
      <c r="ER720" s="29"/>
      <c r="ES720" s="29"/>
      <c r="ET720" s="29"/>
      <c r="EU720" s="29"/>
      <c r="EV720" s="29"/>
      <c r="EW720" s="29"/>
      <c r="EX720" s="29"/>
      <c r="EY720" s="29"/>
      <c r="EZ720" s="29"/>
      <c r="FA720" s="29"/>
      <c r="FB720" s="29"/>
      <c r="FC720" s="29"/>
      <c r="FD720" s="29"/>
      <c r="FE720" s="29"/>
      <c r="FF720" s="29"/>
      <c r="FG720" s="29"/>
      <c r="FH720" s="29"/>
      <c r="FI720" s="29"/>
      <c r="FJ720" s="29"/>
      <c r="FK720" s="29"/>
      <c r="FL720" s="29"/>
      <c r="FM720" s="29"/>
      <c r="FN720" s="29"/>
      <c r="FO720" s="29"/>
      <c r="FP720" s="29"/>
      <c r="FQ720" s="29"/>
      <c r="FR720" s="29"/>
      <c r="FS720" s="29"/>
      <c r="FT720" s="29"/>
      <c r="FU720" s="29"/>
      <c r="FV720" s="29"/>
      <c r="FW720" s="29"/>
      <c r="FX720" s="29"/>
      <c r="FY720" s="29"/>
      <c r="FZ720" s="29"/>
      <c r="GA720" s="29"/>
      <c r="GB720" s="29"/>
      <c r="GC720" s="29"/>
      <c r="GD720" s="29"/>
      <c r="GE720" s="29"/>
      <c r="GF720" s="29"/>
      <c r="GG720" s="29"/>
      <c r="GH720" s="29"/>
      <c r="GI720" s="29"/>
      <c r="GJ720" s="29"/>
      <c r="GK720" s="29"/>
      <c r="GL720" s="29"/>
      <c r="GM720" s="29"/>
      <c r="GN720" s="29"/>
      <c r="GO720" s="29"/>
      <c r="GP720" s="29"/>
      <c r="GQ720" s="29"/>
      <c r="GR720" s="29"/>
      <c r="GS720" s="29"/>
      <c r="GT720" s="29"/>
      <c r="GU720" s="29"/>
      <c r="GV720" s="29"/>
      <c r="GW720" s="29"/>
      <c r="GX720" s="29"/>
      <c r="GY720" s="29"/>
      <c r="GZ720" s="29"/>
      <c r="HA720" s="29"/>
      <c r="HB720" s="29"/>
      <c r="HC720" s="29"/>
      <c r="HD720" s="29"/>
      <c r="HE720" s="29"/>
      <c r="HF720" s="29"/>
      <c r="HG720" s="29"/>
      <c r="HH720" s="29"/>
      <c r="HI720" s="29"/>
      <c r="HJ720" s="29"/>
      <c r="HK720" s="29"/>
      <c r="HL720" s="29"/>
      <c r="HM720" s="29"/>
      <c r="HN720" s="29"/>
      <c r="HO720" s="29"/>
      <c r="HP720" s="29"/>
      <c r="HQ720" s="29"/>
      <c r="HR720" s="29"/>
      <c r="HS720" s="29"/>
      <c r="HT720" s="29"/>
      <c r="HU720" s="29"/>
      <c r="HV720" s="29"/>
      <c r="HW720" s="29"/>
      <c r="HX720" s="29"/>
      <c r="HY720" s="29"/>
      <c r="HZ720" s="29"/>
      <c r="IA720" s="29"/>
      <c r="IB720" s="29"/>
      <c r="IC720" s="29"/>
      <c r="ID720" s="29"/>
      <c r="IE720" s="29"/>
      <c r="IF720" s="29"/>
      <c r="IG720" s="29"/>
      <c r="IH720" s="29"/>
      <c r="II720" s="29"/>
      <c r="IJ720" s="29"/>
      <c r="IK720" s="29"/>
      <c r="IL720" s="29"/>
      <c r="IM720" s="29"/>
      <c r="IN720" s="29"/>
      <c r="IO720" s="29"/>
      <c r="IP720" s="29"/>
      <c r="IQ720" s="29"/>
      <c r="IR720" s="29"/>
      <c r="IS720" s="29"/>
      <c r="IT720" s="29"/>
      <c r="IU720" s="29"/>
      <c r="IV720" s="29"/>
      <c r="IW720" s="29"/>
      <c r="IX720" s="29"/>
      <c r="IY720" s="29"/>
      <c r="IZ720" s="29"/>
      <c r="JA720" s="29"/>
      <c r="JB720" s="29"/>
      <c r="JC720" s="29"/>
      <c r="JD720" s="29"/>
      <c r="JE720" s="29"/>
      <c r="JF720" s="29"/>
      <c r="JG720" s="29"/>
      <c r="JH720" s="29"/>
      <c r="JI720" s="29"/>
      <c r="JJ720" s="29"/>
      <c r="JK720" s="29"/>
      <c r="JL720" s="29"/>
      <c r="JM720" s="29"/>
      <c r="JN720" s="29"/>
      <c r="JO720" s="29"/>
      <c r="JP720" s="29"/>
      <c r="JQ720" s="29"/>
      <c r="JR720" s="29"/>
      <c r="JS720" s="29"/>
      <c r="JT720" s="29"/>
      <c r="JU720" s="29"/>
      <c r="JV720" s="29"/>
      <c r="JW720" s="29"/>
      <c r="JX720" s="29"/>
      <c r="JY720" s="29"/>
      <c r="JZ720" s="29"/>
      <c r="KA720" s="29"/>
      <c r="KB720" s="29"/>
      <c r="KC720" s="29"/>
      <c r="KD720" s="29"/>
      <c r="KE720" s="29"/>
      <c r="KF720" s="29"/>
      <c r="KG720" s="29"/>
      <c r="KH720" s="29"/>
      <c r="KI720" s="29"/>
      <c r="KJ720" s="29"/>
      <c r="KK720" s="29"/>
      <c r="KL720" s="29"/>
      <c r="KM720" s="29"/>
      <c r="KN720" s="29"/>
      <c r="KO720" s="29"/>
      <c r="KP720" s="29"/>
      <c r="KQ720" s="29"/>
      <c r="KR720" s="29"/>
      <c r="KS720" s="29"/>
      <c r="KT720" s="29"/>
      <c r="KU720" s="29"/>
      <c r="KV720" s="29"/>
      <c r="KW720" s="29"/>
      <c r="KX720" s="29"/>
      <c r="KY720" s="29"/>
      <c r="KZ720" s="29"/>
      <c r="LA720" s="29"/>
      <c r="LB720" s="29"/>
      <c r="LC720" s="29"/>
      <c r="LD720" s="29"/>
      <c r="LE720" s="29"/>
      <c r="LF720" s="29"/>
      <c r="LG720" s="29"/>
      <c r="LH720" s="29"/>
      <c r="LI720" s="29"/>
      <c r="LJ720" s="29"/>
      <c r="LK720" s="29"/>
      <c r="LL720" s="29"/>
      <c r="LM720" s="29"/>
      <c r="LN720" s="29"/>
      <c r="LO720" s="29"/>
      <c r="LP720" s="29"/>
      <c r="LQ720" s="29"/>
      <c r="LR720" s="29"/>
      <c r="LS720" s="29"/>
      <c r="LT720" s="29"/>
      <c r="LU720" s="29"/>
      <c r="LV720" s="29"/>
      <c r="LW720" s="29"/>
      <c r="LX720" s="29"/>
      <c r="LY720" s="29"/>
      <c r="LZ720" s="29"/>
      <c r="MA720" s="29"/>
      <c r="MB720" s="29"/>
      <c r="MC720" s="29"/>
      <c r="MD720" s="29"/>
      <c r="ME720" s="29"/>
      <c r="MF720" s="29"/>
      <c r="MG720" s="29"/>
      <c r="MH720" s="29"/>
      <c r="MI720" s="29"/>
      <c r="MJ720" s="29"/>
      <c r="MK720" s="29"/>
      <c r="ML720" s="29"/>
      <c r="MM720" s="29"/>
      <c r="MN720" s="29"/>
      <c r="MO720" s="29"/>
      <c r="MP720" s="29"/>
      <c r="MQ720" s="29"/>
      <c r="MR720" s="29"/>
      <c r="MS720" s="29"/>
      <c r="MT720" s="29"/>
      <c r="MU720" s="29"/>
      <c r="MV720" s="29"/>
      <c r="MW720" s="29"/>
      <c r="MX720" s="29"/>
      <c r="MY720" s="29"/>
      <c r="MZ720" s="29"/>
      <c r="NA720" s="29"/>
      <c r="NB720" s="29"/>
      <c r="NC720" s="29"/>
      <c r="ND720" s="29"/>
      <c r="NE720" s="29"/>
    </row>
    <row r="721" spans="1:369" ht="16.5" customHeight="1">
      <c r="A721" s="104" t="s">
        <v>3230</v>
      </c>
      <c r="B721" s="104"/>
      <c r="C721" s="201"/>
      <c r="D721" s="104"/>
      <c r="E721" s="42" t="s">
        <v>3334</v>
      </c>
      <c r="F721" s="42" t="s">
        <v>3335</v>
      </c>
      <c r="G721" s="42" t="s">
        <v>3336</v>
      </c>
      <c r="H721" s="15">
        <v>2013</v>
      </c>
      <c r="I721" s="15">
        <v>1</v>
      </c>
      <c r="J721" s="15" t="s">
        <v>414</v>
      </c>
      <c r="K721" s="15" t="s">
        <v>414</v>
      </c>
      <c r="L721" s="44" t="s">
        <v>3333</v>
      </c>
      <c r="M721" s="16"/>
      <c r="N721" s="16" t="s">
        <v>43</v>
      </c>
      <c r="O721" s="17">
        <v>540</v>
      </c>
      <c r="P721" s="17" t="s">
        <v>414</v>
      </c>
      <c r="Q721" s="17" t="s">
        <v>414</v>
      </c>
      <c r="R721" s="18" t="s">
        <v>33</v>
      </c>
      <c r="S721" s="19">
        <v>60</v>
      </c>
      <c r="T721" s="19">
        <v>110</v>
      </c>
      <c r="U721" s="19">
        <v>2.2727272727272729</v>
      </c>
      <c r="V721" s="19">
        <v>0</v>
      </c>
      <c r="W721" s="20">
        <v>0.25</v>
      </c>
      <c r="X721" s="21">
        <v>135</v>
      </c>
      <c r="Y721" s="22" t="s">
        <v>33</v>
      </c>
      <c r="Z721" s="23" t="s">
        <v>62</v>
      </c>
      <c r="AA721" s="24" t="s">
        <v>67</v>
      </c>
      <c r="AB721" s="14" t="s">
        <v>67</v>
      </c>
      <c r="AC721" s="14" t="s">
        <v>67</v>
      </c>
      <c r="AD721" s="25"/>
      <c r="AE721" s="26"/>
      <c r="AF721" s="27"/>
      <c r="AG721" s="88"/>
      <c r="AH721" s="88"/>
      <c r="AI721" s="88"/>
      <c r="AJ721" s="88"/>
      <c r="AK721" s="88"/>
      <c r="AL721" s="88"/>
      <c r="AM721" s="88"/>
      <c r="AN721" s="88"/>
      <c r="AO721" s="88"/>
      <c r="AP721" s="29"/>
      <c r="AQ721" s="29"/>
      <c r="AR721" s="29"/>
      <c r="AS721" s="29"/>
      <c r="AT721" s="29"/>
      <c r="AU721" s="29"/>
      <c r="AV721" s="29"/>
      <c r="AW721" s="29"/>
      <c r="AX721" s="29"/>
      <c r="AY721" s="29"/>
      <c r="AZ721" s="29"/>
      <c r="BA721" s="29"/>
      <c r="BB721" s="29"/>
      <c r="BC721" s="29"/>
      <c r="BD721" s="29"/>
      <c r="BE721" s="29"/>
      <c r="BF721" s="29"/>
      <c r="BG721" s="29"/>
      <c r="BH721" s="29"/>
      <c r="BI721" s="29"/>
      <c r="BJ721" s="29"/>
      <c r="BK721" s="29"/>
      <c r="BL721" s="29"/>
      <c r="BM721" s="29"/>
      <c r="BN721" s="29"/>
      <c r="BO721" s="29"/>
      <c r="BP721" s="29"/>
      <c r="BQ721" s="29"/>
      <c r="BR721" s="29"/>
      <c r="BS721" s="29"/>
      <c r="BT721" s="29"/>
      <c r="BU721" s="29"/>
      <c r="BV721" s="29"/>
      <c r="BW721" s="29"/>
      <c r="BX721" s="29"/>
      <c r="BY721" s="29"/>
      <c r="BZ721" s="29"/>
      <c r="CA721" s="29"/>
      <c r="CB721" s="29"/>
      <c r="CC721" s="29"/>
      <c r="CD721" s="29"/>
      <c r="CE721" s="29"/>
      <c r="CF721" s="29"/>
      <c r="CG721" s="29"/>
      <c r="CH721" s="29"/>
      <c r="CI721" s="29"/>
      <c r="CJ721" s="29"/>
      <c r="CK721" s="29"/>
      <c r="CL721" s="29"/>
      <c r="CM721" s="29"/>
      <c r="CN721" s="29"/>
      <c r="CO721" s="29"/>
      <c r="CP721" s="29"/>
      <c r="CQ721" s="29"/>
      <c r="CR721" s="29"/>
      <c r="CS721" s="29"/>
      <c r="CT721" s="29"/>
      <c r="CU721" s="29"/>
      <c r="CV721" s="29"/>
      <c r="CW721" s="29"/>
      <c r="CX721" s="29"/>
      <c r="CY721" s="29"/>
      <c r="CZ721" s="29"/>
      <c r="DA721" s="29"/>
      <c r="DB721" s="29"/>
      <c r="DC721" s="29"/>
      <c r="DD721" s="29"/>
      <c r="DE721" s="29"/>
      <c r="DF721" s="29"/>
      <c r="DG721" s="29"/>
      <c r="DH721" s="29"/>
      <c r="DI721" s="29"/>
      <c r="DJ721" s="29"/>
      <c r="DK721" s="29"/>
      <c r="DL721" s="29"/>
      <c r="DM721" s="29"/>
      <c r="DN721" s="29"/>
      <c r="DO721" s="29"/>
      <c r="DP721" s="29"/>
      <c r="DQ721" s="29"/>
      <c r="DR721" s="29"/>
      <c r="DS721" s="29"/>
      <c r="DT721" s="29"/>
      <c r="DU721" s="29"/>
      <c r="DV721" s="29"/>
      <c r="DW721" s="29"/>
      <c r="DX721" s="29"/>
      <c r="DY721" s="29"/>
      <c r="DZ721" s="29"/>
      <c r="EA721" s="29"/>
      <c r="EB721" s="29"/>
      <c r="EC721" s="29"/>
      <c r="ED721" s="29"/>
      <c r="EE721" s="29"/>
      <c r="EF721" s="29"/>
      <c r="EG721" s="29"/>
      <c r="EH721" s="29"/>
      <c r="EI721" s="29"/>
      <c r="EJ721" s="29"/>
      <c r="EK721" s="29"/>
      <c r="EL721" s="29"/>
      <c r="EM721" s="29"/>
      <c r="EN721" s="29"/>
      <c r="EO721" s="29"/>
      <c r="EP721" s="29"/>
      <c r="EQ721" s="29"/>
      <c r="ER721" s="29"/>
      <c r="ES721" s="29"/>
      <c r="ET721" s="29"/>
      <c r="EU721" s="29"/>
      <c r="EV721" s="29"/>
      <c r="EW721" s="29"/>
      <c r="EX721" s="29"/>
      <c r="EY721" s="29"/>
      <c r="EZ721" s="29"/>
      <c r="FA721" s="29"/>
      <c r="FB721" s="29"/>
      <c r="FC721" s="29"/>
      <c r="FD721" s="29"/>
      <c r="FE721" s="29"/>
      <c r="FF721" s="29"/>
      <c r="FG721" s="29"/>
      <c r="FH721" s="29"/>
      <c r="FI721" s="29"/>
      <c r="FJ721" s="29"/>
      <c r="FK721" s="29"/>
      <c r="FL721" s="29"/>
      <c r="FM721" s="29"/>
      <c r="FN721" s="29"/>
      <c r="FO721" s="29"/>
      <c r="FP721" s="29"/>
      <c r="FQ721" s="29"/>
      <c r="FR721" s="29"/>
      <c r="FS721" s="29"/>
      <c r="FT721" s="29"/>
      <c r="FU721" s="29"/>
      <c r="FV721" s="29"/>
      <c r="FW721" s="29"/>
      <c r="FX721" s="29"/>
      <c r="FY721" s="29"/>
      <c r="FZ721" s="29"/>
      <c r="GA721" s="29"/>
      <c r="GB721" s="29"/>
      <c r="GC721" s="29"/>
      <c r="GD721" s="29"/>
      <c r="GE721" s="29"/>
      <c r="GF721" s="29"/>
      <c r="GG721" s="29"/>
      <c r="GH721" s="29"/>
      <c r="GI721" s="29"/>
      <c r="GJ721" s="29"/>
      <c r="GK721" s="29"/>
      <c r="GL721" s="29"/>
      <c r="GM721" s="29"/>
      <c r="GN721" s="29"/>
      <c r="GO721" s="29"/>
      <c r="GP721" s="29"/>
      <c r="GQ721" s="29"/>
      <c r="GR721" s="29"/>
      <c r="GS721" s="29"/>
      <c r="GT721" s="29"/>
      <c r="GU721" s="29"/>
      <c r="GV721" s="29"/>
      <c r="GW721" s="29"/>
      <c r="GX721" s="29"/>
      <c r="GY721" s="29"/>
      <c r="GZ721" s="29"/>
      <c r="HA721" s="29"/>
      <c r="HB721" s="29"/>
      <c r="HC721" s="29"/>
      <c r="HD721" s="29"/>
      <c r="HE721" s="29"/>
      <c r="HF721" s="29"/>
      <c r="HG721" s="29"/>
      <c r="HH721" s="29"/>
      <c r="HI721" s="29"/>
      <c r="HJ721" s="29"/>
      <c r="HK721" s="29"/>
      <c r="HL721" s="29"/>
      <c r="HM721" s="29"/>
      <c r="HN721" s="29"/>
      <c r="HO721" s="29"/>
      <c r="HP721" s="29"/>
      <c r="HQ721" s="29"/>
      <c r="HR721" s="29"/>
      <c r="HS721" s="29"/>
      <c r="HT721" s="29"/>
      <c r="HU721" s="29"/>
      <c r="HV721" s="29"/>
      <c r="HW721" s="29"/>
      <c r="HX721" s="29"/>
      <c r="HY721" s="29"/>
      <c r="HZ721" s="29"/>
      <c r="IA721" s="29"/>
      <c r="IB721" s="29"/>
      <c r="IC721" s="29"/>
      <c r="ID721" s="29"/>
      <c r="IE721" s="29"/>
      <c r="IF721" s="29"/>
      <c r="IG721" s="29"/>
      <c r="IH721" s="29"/>
      <c r="II721" s="29"/>
      <c r="IJ721" s="29"/>
      <c r="IK721" s="29"/>
      <c r="IL721" s="29"/>
      <c r="IM721" s="29"/>
      <c r="IN721" s="29"/>
      <c r="IO721" s="29"/>
      <c r="IP721" s="29"/>
      <c r="IQ721" s="29"/>
      <c r="IR721" s="29"/>
      <c r="IS721" s="29"/>
      <c r="IT721" s="29"/>
      <c r="IU721" s="29"/>
      <c r="IV721" s="29"/>
      <c r="IW721" s="29"/>
      <c r="IX721" s="29"/>
      <c r="IY721" s="29"/>
      <c r="IZ721" s="29"/>
      <c r="JA721" s="29"/>
      <c r="JB721" s="29"/>
      <c r="JC721" s="29"/>
      <c r="JD721" s="29"/>
      <c r="JE721" s="29"/>
      <c r="JF721" s="29"/>
      <c r="JG721" s="29"/>
      <c r="JH721" s="29"/>
      <c r="JI721" s="29"/>
      <c r="JJ721" s="29"/>
      <c r="JK721" s="29"/>
      <c r="JL721" s="29"/>
      <c r="JM721" s="29"/>
      <c r="JN721" s="29"/>
      <c r="JO721" s="29"/>
      <c r="JP721" s="29"/>
      <c r="JQ721" s="29"/>
      <c r="JR721" s="29"/>
      <c r="JS721" s="29"/>
      <c r="JT721" s="29"/>
      <c r="JU721" s="29"/>
      <c r="JV721" s="29"/>
      <c r="JW721" s="29"/>
      <c r="JX721" s="29"/>
      <c r="JY721" s="29"/>
      <c r="JZ721" s="29"/>
      <c r="KA721" s="29"/>
      <c r="KB721" s="29"/>
      <c r="KC721" s="29"/>
      <c r="KD721" s="29"/>
      <c r="KE721" s="29"/>
      <c r="KF721" s="29"/>
      <c r="KG721" s="29"/>
      <c r="KH721" s="29"/>
      <c r="KI721" s="29"/>
      <c r="KJ721" s="29"/>
      <c r="KK721" s="29"/>
      <c r="KL721" s="29"/>
      <c r="KM721" s="29"/>
      <c r="KN721" s="29"/>
      <c r="KO721" s="29"/>
      <c r="KP721" s="29"/>
      <c r="KQ721" s="29"/>
      <c r="KR721" s="29"/>
      <c r="KS721" s="29"/>
      <c r="KT721" s="29"/>
      <c r="KU721" s="29"/>
      <c r="KV721" s="29"/>
      <c r="KW721" s="29"/>
      <c r="KX721" s="29"/>
      <c r="KY721" s="29"/>
      <c r="KZ721" s="29"/>
      <c r="LA721" s="29"/>
      <c r="LB721" s="29"/>
      <c r="LC721" s="29"/>
      <c r="LD721" s="29"/>
      <c r="LE721" s="29"/>
      <c r="LF721" s="29"/>
      <c r="LG721" s="29"/>
      <c r="LH721" s="29"/>
      <c r="LI721" s="29"/>
      <c r="LJ721" s="29"/>
      <c r="LK721" s="29"/>
      <c r="LL721" s="29"/>
      <c r="LM721" s="29"/>
      <c r="LN721" s="29"/>
      <c r="LO721" s="29"/>
      <c r="LP721" s="29"/>
      <c r="LQ721" s="29"/>
      <c r="LR721" s="29"/>
      <c r="LS721" s="29"/>
      <c r="LT721" s="29"/>
      <c r="LU721" s="29"/>
      <c r="LV721" s="29"/>
      <c r="LW721" s="29"/>
      <c r="LX721" s="29"/>
      <c r="LY721" s="29"/>
      <c r="LZ721" s="29"/>
      <c r="MA721" s="29"/>
      <c r="MB721" s="29"/>
      <c r="MC721" s="29"/>
      <c r="MD721" s="29"/>
      <c r="ME721" s="29"/>
      <c r="MF721" s="29"/>
      <c r="MG721" s="29"/>
      <c r="MH721" s="29"/>
      <c r="MI721" s="29"/>
      <c r="MJ721" s="29"/>
      <c r="MK721" s="29"/>
      <c r="ML721" s="29"/>
      <c r="MM721" s="29"/>
      <c r="MN721" s="29"/>
      <c r="MO721" s="29"/>
      <c r="MP721" s="29"/>
      <c r="MQ721" s="29"/>
      <c r="MR721" s="29"/>
      <c r="MS721" s="29"/>
      <c r="MT721" s="29"/>
      <c r="MU721" s="29"/>
      <c r="MV721" s="29"/>
      <c r="MW721" s="29"/>
      <c r="MX721" s="29"/>
      <c r="MY721" s="29"/>
      <c r="MZ721" s="29"/>
      <c r="NA721" s="29"/>
      <c r="NB721" s="29"/>
      <c r="NC721" s="29"/>
      <c r="ND721" s="29"/>
      <c r="NE721" s="29"/>
    </row>
    <row r="722" spans="1:369" ht="16.5" customHeight="1">
      <c r="A722" s="104" t="s">
        <v>3230</v>
      </c>
      <c r="B722" s="104"/>
      <c r="C722" s="201"/>
      <c r="D722" s="104"/>
      <c r="E722" s="42" t="s">
        <v>3332</v>
      </c>
      <c r="F722" s="42" t="s">
        <v>3279</v>
      </c>
      <c r="G722" s="42" t="s">
        <v>3036</v>
      </c>
      <c r="H722" s="15">
        <v>2013</v>
      </c>
      <c r="I722" s="15">
        <v>1</v>
      </c>
      <c r="J722" s="15" t="s">
        <v>414</v>
      </c>
      <c r="K722" s="15" t="s">
        <v>414</v>
      </c>
      <c r="L722" s="44" t="s">
        <v>3333</v>
      </c>
      <c r="M722" s="16"/>
      <c r="N722" s="16" t="s">
        <v>43</v>
      </c>
      <c r="O722" s="17">
        <v>540</v>
      </c>
      <c r="P722" s="17" t="s">
        <v>414</v>
      </c>
      <c r="Q722" s="17" t="s">
        <v>414</v>
      </c>
      <c r="R722" s="18" t="s">
        <v>33</v>
      </c>
      <c r="S722" s="19">
        <v>60</v>
      </c>
      <c r="T722" s="19">
        <v>110</v>
      </c>
      <c r="U722" s="19">
        <v>2.7272727272727271</v>
      </c>
      <c r="V722" s="19">
        <v>0</v>
      </c>
      <c r="W722" s="20">
        <v>0.3</v>
      </c>
      <c r="X722" s="21">
        <v>162</v>
      </c>
      <c r="Y722" s="22" t="s">
        <v>33</v>
      </c>
      <c r="Z722" s="23" t="s">
        <v>62</v>
      </c>
      <c r="AA722" s="24" t="s">
        <v>67</v>
      </c>
      <c r="AB722" s="14" t="s">
        <v>67</v>
      </c>
      <c r="AC722" s="14" t="s">
        <v>67</v>
      </c>
      <c r="AD722" s="25"/>
      <c r="AE722" s="26"/>
      <c r="AF722" s="27"/>
      <c r="AG722" s="88"/>
      <c r="AH722" s="88"/>
      <c r="AI722" s="88"/>
      <c r="AJ722" s="88"/>
      <c r="AK722" s="88"/>
      <c r="AL722" s="88"/>
      <c r="AM722" s="88"/>
      <c r="AN722" s="88"/>
      <c r="AO722" s="88"/>
      <c r="AP722" s="29"/>
      <c r="AQ722" s="29"/>
      <c r="AR722" s="29"/>
      <c r="AS722" s="29"/>
      <c r="AT722" s="29"/>
      <c r="AU722" s="29"/>
      <c r="AV722" s="29"/>
      <c r="AW722" s="29"/>
      <c r="AX722" s="29"/>
      <c r="AY722" s="29"/>
      <c r="AZ722" s="29"/>
      <c r="BA722" s="29"/>
      <c r="BB722" s="29"/>
      <c r="BC722" s="29"/>
      <c r="BD722" s="29"/>
      <c r="BE722" s="29"/>
      <c r="BF722" s="29"/>
      <c r="BG722" s="29"/>
      <c r="BH722" s="29"/>
      <c r="BI722" s="29"/>
      <c r="BJ722" s="29"/>
      <c r="BK722" s="29"/>
      <c r="BL722" s="29"/>
      <c r="BM722" s="29"/>
      <c r="BN722" s="29"/>
      <c r="BO722" s="29"/>
      <c r="BP722" s="29"/>
      <c r="BQ722" s="29"/>
      <c r="BR722" s="29"/>
      <c r="BS722" s="29"/>
      <c r="BT722" s="29"/>
      <c r="BU722" s="29"/>
      <c r="BV722" s="29"/>
      <c r="BW722" s="29"/>
      <c r="BX722" s="29"/>
      <c r="BY722" s="29"/>
      <c r="BZ722" s="29"/>
      <c r="CA722" s="29"/>
      <c r="CB722" s="29"/>
      <c r="CC722" s="29"/>
      <c r="CD722" s="29"/>
      <c r="CE722" s="29"/>
      <c r="CF722" s="29"/>
      <c r="CG722" s="29"/>
      <c r="CH722" s="29"/>
      <c r="CI722" s="29"/>
      <c r="CJ722" s="29"/>
      <c r="CK722" s="29"/>
      <c r="CL722" s="29"/>
      <c r="CM722" s="29"/>
      <c r="CN722" s="29"/>
      <c r="CO722" s="29"/>
      <c r="CP722" s="29"/>
      <c r="CQ722" s="29"/>
      <c r="CR722" s="29"/>
      <c r="CS722" s="29"/>
      <c r="CT722" s="29"/>
      <c r="CU722" s="29"/>
      <c r="CV722" s="29"/>
      <c r="CW722" s="29"/>
      <c r="CX722" s="29"/>
      <c r="CY722" s="29"/>
      <c r="CZ722" s="29"/>
      <c r="DA722" s="29"/>
      <c r="DB722" s="29"/>
      <c r="DC722" s="29"/>
      <c r="DD722" s="29"/>
      <c r="DE722" s="29"/>
      <c r="DF722" s="29"/>
      <c r="DG722" s="29"/>
      <c r="DH722" s="29"/>
      <c r="DI722" s="29"/>
      <c r="DJ722" s="29"/>
      <c r="DK722" s="29"/>
      <c r="DL722" s="29"/>
      <c r="DM722" s="29"/>
      <c r="DN722" s="29"/>
      <c r="DO722" s="29"/>
      <c r="DP722" s="29"/>
      <c r="DQ722" s="29"/>
      <c r="DR722" s="29"/>
      <c r="DS722" s="29"/>
      <c r="DT722" s="29"/>
      <c r="DU722" s="29"/>
      <c r="DV722" s="29"/>
      <c r="DW722" s="29"/>
      <c r="DX722" s="29"/>
      <c r="DY722" s="29"/>
      <c r="DZ722" s="29"/>
      <c r="EA722" s="29"/>
      <c r="EB722" s="29"/>
      <c r="EC722" s="29"/>
      <c r="ED722" s="29"/>
      <c r="EE722" s="29"/>
      <c r="EF722" s="29"/>
      <c r="EG722" s="29"/>
      <c r="EH722" s="29"/>
      <c r="EI722" s="29"/>
      <c r="EJ722" s="29"/>
      <c r="EK722" s="29"/>
      <c r="EL722" s="29"/>
      <c r="EM722" s="29"/>
      <c r="EN722" s="29"/>
      <c r="EO722" s="29"/>
      <c r="EP722" s="29"/>
      <c r="EQ722" s="29"/>
      <c r="ER722" s="29"/>
      <c r="ES722" s="29"/>
      <c r="ET722" s="29"/>
      <c r="EU722" s="29"/>
      <c r="EV722" s="29"/>
      <c r="EW722" s="29"/>
      <c r="EX722" s="29"/>
      <c r="EY722" s="29"/>
      <c r="EZ722" s="29"/>
      <c r="FA722" s="29"/>
      <c r="FB722" s="29"/>
      <c r="FC722" s="29"/>
      <c r="FD722" s="29"/>
      <c r="FE722" s="29"/>
      <c r="FF722" s="29"/>
      <c r="FG722" s="29"/>
      <c r="FH722" s="29"/>
      <c r="FI722" s="29"/>
      <c r="FJ722" s="29"/>
      <c r="FK722" s="29"/>
      <c r="FL722" s="29"/>
      <c r="FM722" s="29"/>
      <c r="FN722" s="29"/>
      <c r="FO722" s="29"/>
      <c r="FP722" s="29"/>
      <c r="FQ722" s="29"/>
      <c r="FR722" s="29"/>
      <c r="FS722" s="29"/>
      <c r="FT722" s="29"/>
      <c r="FU722" s="29"/>
      <c r="FV722" s="29"/>
      <c r="FW722" s="29"/>
      <c r="FX722" s="29"/>
      <c r="FY722" s="29"/>
      <c r="FZ722" s="29"/>
      <c r="GA722" s="29"/>
      <c r="GB722" s="29"/>
      <c r="GC722" s="29"/>
      <c r="GD722" s="29"/>
      <c r="GE722" s="29"/>
      <c r="GF722" s="29"/>
      <c r="GG722" s="29"/>
      <c r="GH722" s="29"/>
      <c r="GI722" s="29"/>
      <c r="GJ722" s="29"/>
      <c r="GK722" s="29"/>
      <c r="GL722" s="29"/>
      <c r="GM722" s="29"/>
      <c r="GN722" s="29"/>
      <c r="GO722" s="29"/>
      <c r="GP722" s="29"/>
      <c r="GQ722" s="29"/>
      <c r="GR722" s="29"/>
      <c r="GS722" s="29"/>
      <c r="GT722" s="29"/>
      <c r="GU722" s="29"/>
      <c r="GV722" s="29"/>
      <c r="GW722" s="29"/>
      <c r="GX722" s="29"/>
      <c r="GY722" s="29"/>
      <c r="GZ722" s="29"/>
      <c r="HA722" s="29"/>
      <c r="HB722" s="29"/>
      <c r="HC722" s="29"/>
      <c r="HD722" s="29"/>
      <c r="HE722" s="29"/>
      <c r="HF722" s="29"/>
      <c r="HG722" s="29"/>
      <c r="HH722" s="29"/>
      <c r="HI722" s="29"/>
      <c r="HJ722" s="29"/>
      <c r="HK722" s="29"/>
      <c r="HL722" s="29"/>
      <c r="HM722" s="29"/>
      <c r="HN722" s="29"/>
      <c r="HO722" s="29"/>
      <c r="HP722" s="29"/>
      <c r="HQ722" s="29"/>
      <c r="HR722" s="29"/>
      <c r="HS722" s="29"/>
      <c r="HT722" s="29"/>
      <c r="HU722" s="29"/>
      <c r="HV722" s="29"/>
      <c r="HW722" s="29"/>
      <c r="HX722" s="29"/>
      <c r="HY722" s="29"/>
      <c r="HZ722" s="29"/>
      <c r="IA722" s="29"/>
      <c r="IB722" s="29"/>
      <c r="IC722" s="29"/>
      <c r="ID722" s="29"/>
      <c r="IE722" s="29"/>
      <c r="IF722" s="29"/>
      <c r="IG722" s="29"/>
      <c r="IH722" s="29"/>
      <c r="II722" s="29"/>
      <c r="IJ722" s="29"/>
      <c r="IK722" s="29"/>
      <c r="IL722" s="29"/>
      <c r="IM722" s="29"/>
      <c r="IN722" s="29"/>
      <c r="IO722" s="29"/>
      <c r="IP722" s="29"/>
      <c r="IQ722" s="29"/>
      <c r="IR722" s="29"/>
      <c r="IS722" s="29"/>
      <c r="IT722" s="29"/>
      <c r="IU722" s="29"/>
      <c r="IV722" s="29"/>
      <c r="IW722" s="29"/>
      <c r="IX722" s="29"/>
      <c r="IY722" s="29"/>
      <c r="IZ722" s="29"/>
      <c r="JA722" s="29"/>
      <c r="JB722" s="29"/>
      <c r="JC722" s="29"/>
      <c r="JD722" s="29"/>
      <c r="JE722" s="29"/>
      <c r="JF722" s="29"/>
      <c r="JG722" s="29"/>
      <c r="JH722" s="29"/>
      <c r="JI722" s="29"/>
      <c r="JJ722" s="29"/>
      <c r="JK722" s="29"/>
      <c r="JL722" s="29"/>
      <c r="JM722" s="29"/>
      <c r="JN722" s="29"/>
      <c r="JO722" s="29"/>
      <c r="JP722" s="29"/>
      <c r="JQ722" s="29"/>
      <c r="JR722" s="29"/>
      <c r="JS722" s="29"/>
      <c r="JT722" s="29"/>
      <c r="JU722" s="29"/>
      <c r="JV722" s="29"/>
      <c r="JW722" s="29"/>
      <c r="JX722" s="29"/>
      <c r="JY722" s="29"/>
      <c r="JZ722" s="29"/>
      <c r="KA722" s="29"/>
      <c r="KB722" s="29"/>
      <c r="KC722" s="29"/>
      <c r="KD722" s="29"/>
      <c r="KE722" s="29"/>
      <c r="KF722" s="29"/>
      <c r="KG722" s="29"/>
      <c r="KH722" s="29"/>
      <c r="KI722" s="29"/>
      <c r="KJ722" s="29"/>
      <c r="KK722" s="29"/>
      <c r="KL722" s="29"/>
      <c r="KM722" s="29"/>
      <c r="KN722" s="29"/>
      <c r="KO722" s="29"/>
      <c r="KP722" s="29"/>
      <c r="KQ722" s="29"/>
      <c r="KR722" s="29"/>
      <c r="KS722" s="29"/>
      <c r="KT722" s="29"/>
      <c r="KU722" s="29"/>
      <c r="KV722" s="29"/>
      <c r="KW722" s="29"/>
      <c r="KX722" s="29"/>
      <c r="KY722" s="29"/>
      <c r="KZ722" s="29"/>
      <c r="LA722" s="29"/>
      <c r="LB722" s="29"/>
      <c r="LC722" s="29"/>
      <c r="LD722" s="29"/>
      <c r="LE722" s="29"/>
      <c r="LF722" s="29"/>
      <c r="LG722" s="29"/>
      <c r="LH722" s="29"/>
      <c r="LI722" s="29"/>
      <c r="LJ722" s="29"/>
      <c r="LK722" s="29"/>
      <c r="LL722" s="29"/>
      <c r="LM722" s="29"/>
      <c r="LN722" s="29"/>
      <c r="LO722" s="29"/>
      <c r="LP722" s="29"/>
      <c r="LQ722" s="29"/>
      <c r="LR722" s="29"/>
      <c r="LS722" s="29"/>
      <c r="LT722" s="29"/>
      <c r="LU722" s="29"/>
      <c r="LV722" s="29"/>
      <c r="LW722" s="29"/>
      <c r="LX722" s="29"/>
      <c r="LY722" s="29"/>
      <c r="LZ722" s="29"/>
      <c r="MA722" s="29"/>
      <c r="MB722" s="29"/>
      <c r="MC722" s="29"/>
      <c r="MD722" s="29"/>
      <c r="ME722" s="29"/>
      <c r="MF722" s="29"/>
      <c r="MG722" s="29"/>
      <c r="MH722" s="29"/>
      <c r="MI722" s="29"/>
      <c r="MJ722" s="29"/>
      <c r="MK722" s="29"/>
      <c r="ML722" s="29"/>
      <c r="MM722" s="29"/>
      <c r="MN722" s="29"/>
      <c r="MO722" s="29"/>
      <c r="MP722" s="29"/>
      <c r="MQ722" s="29"/>
      <c r="MR722" s="29"/>
      <c r="MS722" s="29"/>
      <c r="MT722" s="29"/>
      <c r="MU722" s="29"/>
      <c r="MV722" s="29"/>
      <c r="MW722" s="29"/>
      <c r="MX722" s="29"/>
      <c r="MY722" s="29"/>
      <c r="MZ722" s="29"/>
      <c r="NA722" s="29"/>
      <c r="NB722" s="29"/>
      <c r="NC722" s="29"/>
      <c r="ND722" s="29"/>
      <c r="NE722" s="29"/>
    </row>
    <row r="723" spans="1:369" ht="16.5" customHeight="1">
      <c r="A723" s="104" t="s">
        <v>3230</v>
      </c>
      <c r="B723" s="104"/>
      <c r="C723" s="201"/>
      <c r="D723" s="104"/>
      <c r="E723" s="42" t="s">
        <v>3345</v>
      </c>
      <c r="F723" s="42" t="s">
        <v>95</v>
      </c>
      <c r="G723" s="42" t="s">
        <v>8622</v>
      </c>
      <c r="H723" s="15">
        <v>2024</v>
      </c>
      <c r="I723" s="15">
        <v>1</v>
      </c>
      <c r="J723" s="15" t="s">
        <v>414</v>
      </c>
      <c r="K723" s="15" t="s">
        <v>414</v>
      </c>
      <c r="L723" s="44" t="s">
        <v>3346</v>
      </c>
      <c r="M723" s="16"/>
      <c r="N723" s="16" t="s">
        <v>43</v>
      </c>
      <c r="O723" s="17">
        <v>545</v>
      </c>
      <c r="P723" s="17" t="s">
        <v>414</v>
      </c>
      <c r="Q723" s="17" t="s">
        <v>414</v>
      </c>
      <c r="R723" s="18" t="s">
        <v>33</v>
      </c>
      <c r="S723" s="19">
        <v>60</v>
      </c>
      <c r="T723" s="19">
        <v>110</v>
      </c>
      <c r="U723" s="19">
        <v>2.7818181818181817</v>
      </c>
      <c r="V723" s="19">
        <v>0</v>
      </c>
      <c r="W723" s="20">
        <v>0.4</v>
      </c>
      <c r="X723" s="21">
        <v>218</v>
      </c>
      <c r="Y723" s="22" t="s">
        <v>33</v>
      </c>
      <c r="Z723" s="23" t="s">
        <v>62</v>
      </c>
      <c r="AA723" s="24" t="s">
        <v>67</v>
      </c>
      <c r="AB723" s="14" t="s">
        <v>67</v>
      </c>
      <c r="AC723" s="14" t="s">
        <v>67</v>
      </c>
      <c r="AD723" s="25"/>
      <c r="AE723" s="26"/>
      <c r="AF723" s="27"/>
      <c r="AP723" s="29"/>
      <c r="AQ723" s="29"/>
      <c r="AR723" s="29"/>
      <c r="AS723" s="29"/>
      <c r="AT723" s="29"/>
      <c r="AU723" s="29"/>
      <c r="AV723" s="29"/>
      <c r="AW723" s="29"/>
      <c r="AX723" s="29"/>
      <c r="AY723" s="29"/>
      <c r="AZ723" s="29"/>
      <c r="BA723" s="29"/>
      <c r="BB723" s="29"/>
      <c r="BC723" s="29"/>
      <c r="BD723" s="29"/>
      <c r="BE723" s="29"/>
      <c r="BF723" s="29"/>
      <c r="BG723" s="29"/>
      <c r="BH723" s="29"/>
      <c r="BI723" s="29"/>
      <c r="BJ723" s="29"/>
      <c r="BK723" s="29"/>
      <c r="BL723" s="29"/>
      <c r="BM723" s="29"/>
      <c r="BN723" s="29"/>
      <c r="BO723" s="29"/>
      <c r="BP723" s="29"/>
      <c r="BQ723" s="29"/>
      <c r="BR723" s="29"/>
      <c r="BS723" s="29"/>
      <c r="BT723" s="29"/>
      <c r="BU723" s="29"/>
      <c r="BV723" s="29"/>
      <c r="BW723" s="29"/>
      <c r="BX723" s="29"/>
      <c r="BY723" s="29"/>
      <c r="BZ723" s="29"/>
      <c r="CA723" s="29"/>
      <c r="CB723" s="29"/>
      <c r="CC723" s="29"/>
      <c r="CD723" s="29"/>
      <c r="CE723" s="29"/>
      <c r="CF723" s="29"/>
      <c r="CG723" s="29"/>
      <c r="CH723" s="29"/>
      <c r="CI723" s="29"/>
      <c r="CJ723" s="29"/>
      <c r="CK723" s="29"/>
      <c r="CL723" s="29"/>
      <c r="CM723" s="29"/>
      <c r="CN723" s="29"/>
      <c r="CO723" s="29"/>
      <c r="CP723" s="29"/>
      <c r="CQ723" s="29"/>
      <c r="CR723" s="29"/>
      <c r="CS723" s="29"/>
      <c r="CT723" s="29"/>
      <c r="CU723" s="29"/>
      <c r="CV723" s="29"/>
      <c r="CW723" s="29"/>
      <c r="CX723" s="29"/>
      <c r="CY723" s="29"/>
      <c r="CZ723" s="29"/>
      <c r="DA723" s="29"/>
      <c r="DB723" s="29"/>
      <c r="DC723" s="29"/>
      <c r="DD723" s="29"/>
      <c r="DE723" s="29"/>
      <c r="DF723" s="29"/>
      <c r="DG723" s="29"/>
      <c r="DH723" s="29"/>
      <c r="DI723" s="29"/>
      <c r="DJ723" s="29"/>
      <c r="DK723" s="29"/>
      <c r="DL723" s="29"/>
      <c r="DM723" s="29"/>
      <c r="DN723" s="29"/>
      <c r="DO723" s="29"/>
      <c r="DP723" s="29"/>
      <c r="DQ723" s="29"/>
      <c r="DR723" s="29"/>
      <c r="DS723" s="29"/>
      <c r="DT723" s="29"/>
      <c r="DU723" s="29"/>
      <c r="DV723" s="29"/>
      <c r="DW723" s="29"/>
      <c r="DX723" s="29"/>
      <c r="DY723" s="29"/>
      <c r="DZ723" s="29"/>
      <c r="EA723" s="29"/>
      <c r="EB723" s="29"/>
      <c r="EC723" s="29"/>
      <c r="ED723" s="29"/>
      <c r="EE723" s="29"/>
      <c r="EF723" s="29"/>
      <c r="EG723" s="29"/>
      <c r="EH723" s="29"/>
      <c r="EI723" s="29"/>
      <c r="EJ723" s="29"/>
      <c r="EK723" s="29"/>
      <c r="EL723" s="29"/>
      <c r="EM723" s="29"/>
      <c r="EN723" s="29"/>
      <c r="EO723" s="29"/>
      <c r="EP723" s="29"/>
      <c r="EQ723" s="29"/>
      <c r="ER723" s="29"/>
      <c r="ES723" s="29"/>
      <c r="ET723" s="29"/>
      <c r="EU723" s="29"/>
      <c r="EV723" s="29"/>
      <c r="EW723" s="29"/>
      <c r="EX723" s="29"/>
      <c r="EY723" s="29"/>
      <c r="EZ723" s="29"/>
      <c r="FA723" s="29"/>
      <c r="FB723" s="29"/>
      <c r="FC723" s="29"/>
      <c r="FD723" s="29"/>
      <c r="FE723" s="29"/>
      <c r="FF723" s="29"/>
      <c r="FG723" s="29"/>
      <c r="FH723" s="29"/>
      <c r="FI723" s="29"/>
      <c r="FJ723" s="29"/>
      <c r="FK723" s="29"/>
      <c r="FL723" s="29"/>
      <c r="FM723" s="29"/>
      <c r="FN723" s="29"/>
      <c r="FO723" s="29"/>
      <c r="FP723" s="29"/>
      <c r="FQ723" s="29"/>
      <c r="FR723" s="29"/>
      <c r="FS723" s="29"/>
      <c r="FT723" s="29"/>
      <c r="FU723" s="29"/>
      <c r="FV723" s="29"/>
      <c r="FW723" s="29"/>
      <c r="FX723" s="29"/>
      <c r="FY723" s="29"/>
      <c r="FZ723" s="29"/>
      <c r="GA723" s="29"/>
      <c r="GB723" s="29"/>
      <c r="GC723" s="29"/>
      <c r="GD723" s="29"/>
      <c r="GE723" s="29"/>
      <c r="GF723" s="29"/>
      <c r="GG723" s="29"/>
      <c r="GH723" s="29"/>
      <c r="GI723" s="29"/>
      <c r="GJ723" s="29"/>
      <c r="GK723" s="29"/>
      <c r="GL723" s="29"/>
      <c r="GM723" s="29"/>
      <c r="GN723" s="29"/>
      <c r="GO723" s="29"/>
      <c r="GP723" s="29"/>
      <c r="GQ723" s="29"/>
      <c r="GR723" s="29"/>
      <c r="GS723" s="29"/>
      <c r="GT723" s="29"/>
      <c r="GU723" s="29"/>
      <c r="GV723" s="29"/>
      <c r="GW723" s="29"/>
      <c r="GX723" s="29"/>
      <c r="GY723" s="29"/>
      <c r="GZ723" s="29"/>
      <c r="HA723" s="29"/>
      <c r="HB723" s="29"/>
      <c r="HC723" s="29"/>
      <c r="HD723" s="29"/>
      <c r="HE723" s="29"/>
      <c r="HF723" s="29"/>
      <c r="HG723" s="29"/>
      <c r="HH723" s="29"/>
      <c r="HI723" s="29"/>
      <c r="HJ723" s="29"/>
      <c r="HK723" s="29"/>
      <c r="HL723" s="29"/>
      <c r="HM723" s="29"/>
      <c r="HN723" s="29"/>
      <c r="HO723" s="29"/>
      <c r="HP723" s="29"/>
      <c r="HQ723" s="29"/>
      <c r="HR723" s="29"/>
      <c r="HS723" s="29"/>
      <c r="HT723" s="29"/>
      <c r="HU723" s="29"/>
      <c r="HV723" s="29"/>
      <c r="HW723" s="29"/>
      <c r="HX723" s="29"/>
      <c r="HY723" s="29"/>
      <c r="HZ723" s="29"/>
      <c r="IA723" s="29"/>
      <c r="IB723" s="29"/>
      <c r="IC723" s="29"/>
      <c r="ID723" s="29"/>
      <c r="IE723" s="29"/>
      <c r="IF723" s="29"/>
      <c r="IG723" s="29"/>
      <c r="IH723" s="29"/>
      <c r="II723" s="29"/>
      <c r="IJ723" s="29"/>
      <c r="IK723" s="29"/>
      <c r="IL723" s="29"/>
      <c r="IM723" s="29"/>
      <c r="IN723" s="29"/>
      <c r="IO723" s="29"/>
      <c r="IP723" s="29"/>
      <c r="IQ723" s="29"/>
      <c r="IR723" s="29"/>
      <c r="IS723" s="29"/>
      <c r="IT723" s="29"/>
      <c r="IU723" s="29"/>
      <c r="IV723" s="29"/>
      <c r="IW723" s="29"/>
      <c r="IX723" s="29"/>
      <c r="IY723" s="29"/>
      <c r="IZ723" s="29"/>
      <c r="JA723" s="29"/>
      <c r="JB723" s="29"/>
      <c r="JC723" s="29"/>
      <c r="JD723" s="29"/>
      <c r="JE723" s="29"/>
      <c r="JF723" s="29"/>
      <c r="JG723" s="29"/>
      <c r="JH723" s="29"/>
      <c r="JI723" s="29"/>
      <c r="JJ723" s="29"/>
      <c r="JK723" s="29"/>
      <c r="JL723" s="29"/>
      <c r="JM723" s="29"/>
      <c r="JN723" s="29"/>
      <c r="JO723" s="29"/>
      <c r="JP723" s="29"/>
      <c r="JQ723" s="29"/>
      <c r="JR723" s="29"/>
      <c r="JS723" s="29"/>
      <c r="JT723" s="29"/>
      <c r="JU723" s="29"/>
      <c r="JV723" s="29"/>
      <c r="JW723" s="29"/>
      <c r="JX723" s="29"/>
      <c r="JY723" s="29"/>
      <c r="JZ723" s="29"/>
      <c r="KA723" s="29"/>
      <c r="KB723" s="29"/>
      <c r="KC723" s="29"/>
      <c r="KD723" s="29"/>
      <c r="KE723" s="29"/>
      <c r="KF723" s="29"/>
      <c r="KG723" s="29"/>
      <c r="KH723" s="29"/>
      <c r="KI723" s="29"/>
      <c r="KJ723" s="29"/>
      <c r="KK723" s="29"/>
      <c r="KL723" s="29"/>
      <c r="KM723" s="29"/>
      <c r="KN723" s="29"/>
      <c r="KO723" s="29"/>
      <c r="KP723" s="29"/>
      <c r="KQ723" s="29"/>
      <c r="KR723" s="29"/>
      <c r="KS723" s="29"/>
      <c r="KT723" s="29"/>
      <c r="KU723" s="29"/>
      <c r="KV723" s="29"/>
      <c r="KW723" s="29"/>
      <c r="KX723" s="29"/>
      <c r="KY723" s="29"/>
      <c r="KZ723" s="29"/>
      <c r="LA723" s="29"/>
      <c r="LB723" s="29"/>
      <c r="LC723" s="29"/>
      <c r="LD723" s="29"/>
      <c r="LE723" s="29"/>
      <c r="LF723" s="29"/>
      <c r="LG723" s="29"/>
      <c r="LH723" s="29"/>
      <c r="LI723" s="29"/>
      <c r="LJ723" s="29"/>
      <c r="LK723" s="29"/>
      <c r="LL723" s="29"/>
      <c r="LM723" s="29"/>
      <c r="LN723" s="29"/>
      <c r="LO723" s="29"/>
      <c r="LP723" s="29"/>
      <c r="LQ723" s="29"/>
      <c r="LR723" s="29"/>
      <c r="LS723" s="29"/>
      <c r="LT723" s="29"/>
      <c r="LU723" s="29"/>
      <c r="LV723" s="29"/>
      <c r="LW723" s="29"/>
      <c r="LX723" s="29"/>
      <c r="LY723" s="29"/>
      <c r="LZ723" s="29"/>
      <c r="MA723" s="29"/>
      <c r="MB723" s="29"/>
      <c r="MC723" s="29"/>
      <c r="MD723" s="29"/>
      <c r="ME723" s="29"/>
      <c r="MF723" s="29"/>
      <c r="MG723" s="29"/>
      <c r="MH723" s="29"/>
      <c r="MI723" s="29"/>
      <c r="MJ723" s="29"/>
      <c r="MK723" s="29"/>
      <c r="ML723" s="29"/>
      <c r="MM723" s="29"/>
      <c r="MN723" s="29"/>
      <c r="MO723" s="29"/>
      <c r="MP723" s="29"/>
      <c r="MQ723" s="29"/>
      <c r="MR723" s="29"/>
      <c r="MS723" s="29"/>
      <c r="MT723" s="29"/>
      <c r="MU723" s="29"/>
      <c r="MV723" s="29"/>
      <c r="MW723" s="29"/>
      <c r="MX723" s="29"/>
      <c r="MY723" s="29"/>
      <c r="MZ723" s="29"/>
      <c r="NA723" s="29"/>
      <c r="NB723" s="29"/>
      <c r="NC723" s="29"/>
      <c r="ND723" s="29"/>
      <c r="NE723" s="29"/>
    </row>
    <row r="724" spans="1:369" ht="16.5" customHeight="1">
      <c r="A724" s="104" t="s">
        <v>3230</v>
      </c>
      <c r="B724" s="104"/>
      <c r="C724" s="201"/>
      <c r="D724" s="104"/>
      <c r="E724" s="42" t="s">
        <v>6520</v>
      </c>
      <c r="F724" s="42" t="s">
        <v>83</v>
      </c>
      <c r="G724" s="42" t="s">
        <v>2394</v>
      </c>
      <c r="H724" s="15">
        <v>2017</v>
      </c>
      <c r="I724" s="15">
        <v>2</v>
      </c>
      <c r="J724" s="15" t="s">
        <v>414</v>
      </c>
      <c r="K724" s="15" t="s">
        <v>414</v>
      </c>
      <c r="L724" s="44" t="s">
        <v>6515</v>
      </c>
      <c r="M724" s="16"/>
      <c r="N724" s="16" t="s">
        <v>43</v>
      </c>
      <c r="O724" s="17">
        <v>1900</v>
      </c>
      <c r="P724" s="17" t="s">
        <v>414</v>
      </c>
      <c r="Q724" s="17" t="s">
        <v>414</v>
      </c>
      <c r="R724" s="18" t="s">
        <v>33</v>
      </c>
      <c r="S724" s="19">
        <v>60</v>
      </c>
      <c r="T724" s="19">
        <v>110</v>
      </c>
      <c r="U724" s="19">
        <v>2.2727272727272729</v>
      </c>
      <c r="V724" s="19">
        <v>0</v>
      </c>
      <c r="W724" s="20">
        <v>0.25</v>
      </c>
      <c r="X724" s="21">
        <v>475</v>
      </c>
      <c r="Y724" s="22" t="s">
        <v>33</v>
      </c>
      <c r="Z724" s="23" t="s">
        <v>62</v>
      </c>
      <c r="AA724" s="24" t="s">
        <v>67</v>
      </c>
      <c r="AB724" s="14" t="s">
        <v>67</v>
      </c>
      <c r="AC724" s="14" t="s">
        <v>67</v>
      </c>
      <c r="AD724" s="25"/>
      <c r="AE724" s="26"/>
      <c r="AF724" s="27"/>
      <c r="AG724" s="88"/>
      <c r="AH724" s="88"/>
      <c r="AI724" s="88"/>
      <c r="AJ724" s="88"/>
      <c r="AK724" s="88"/>
      <c r="AL724" s="88"/>
      <c r="AM724" s="88"/>
      <c r="AN724" s="88"/>
      <c r="AO724" s="88"/>
      <c r="AP724" s="29"/>
      <c r="AQ724" s="29"/>
      <c r="AR724" s="29"/>
      <c r="AS724" s="29"/>
      <c r="AT724" s="29"/>
      <c r="AU724" s="29"/>
      <c r="AV724" s="29"/>
      <c r="AW724" s="29"/>
      <c r="AX724" s="29"/>
      <c r="AY724" s="29"/>
      <c r="AZ724" s="29"/>
      <c r="BA724" s="29"/>
      <c r="BB724" s="29"/>
      <c r="BC724" s="29"/>
      <c r="BD724" s="29"/>
      <c r="BE724" s="29"/>
      <c r="BF724" s="29"/>
      <c r="BG724" s="29"/>
      <c r="BH724" s="29"/>
      <c r="BI724" s="29"/>
      <c r="BJ724" s="29"/>
      <c r="BK724" s="29"/>
      <c r="BL724" s="29"/>
      <c r="BM724" s="29"/>
      <c r="BN724" s="29"/>
      <c r="BO724" s="29"/>
      <c r="BP724" s="29"/>
      <c r="BQ724" s="29"/>
      <c r="BR724" s="29"/>
      <c r="BS724" s="29"/>
      <c r="BT724" s="29"/>
      <c r="BU724" s="29"/>
      <c r="BV724" s="29"/>
      <c r="BW724" s="29"/>
      <c r="BX724" s="29"/>
      <c r="BY724" s="29"/>
      <c r="BZ724" s="29"/>
      <c r="CA724" s="29"/>
      <c r="CB724" s="29"/>
      <c r="CC724" s="29"/>
      <c r="CD724" s="29"/>
      <c r="CE724" s="29"/>
      <c r="CF724" s="29"/>
      <c r="CG724" s="29"/>
      <c r="CH724" s="29"/>
      <c r="CI724" s="29"/>
      <c r="CJ724" s="29"/>
      <c r="CK724" s="29"/>
      <c r="CL724" s="29"/>
      <c r="CM724" s="29"/>
      <c r="CN724" s="29"/>
      <c r="CO724" s="29"/>
      <c r="CP724" s="29"/>
      <c r="CQ724" s="29"/>
      <c r="CR724" s="29"/>
      <c r="CS724" s="29"/>
      <c r="CT724" s="29"/>
      <c r="CU724" s="29"/>
      <c r="CV724" s="29"/>
      <c r="CW724" s="29"/>
      <c r="CX724" s="29"/>
      <c r="CY724" s="29"/>
      <c r="CZ724" s="29"/>
      <c r="DA724" s="29"/>
      <c r="DB724" s="29"/>
      <c r="DC724" s="29"/>
      <c r="DD724" s="29"/>
      <c r="DE724" s="29"/>
      <c r="DF724" s="29"/>
      <c r="DG724" s="29"/>
      <c r="DH724" s="29"/>
      <c r="DI724" s="29"/>
      <c r="DJ724" s="29"/>
      <c r="DK724" s="29"/>
      <c r="DL724" s="29"/>
      <c r="DM724" s="29"/>
      <c r="DN724" s="29"/>
      <c r="DO724" s="29"/>
      <c r="DP724" s="29"/>
      <c r="DQ724" s="29"/>
      <c r="DR724" s="29"/>
      <c r="DS724" s="29"/>
      <c r="DT724" s="29"/>
      <c r="DU724" s="29"/>
      <c r="DV724" s="29"/>
      <c r="DW724" s="29"/>
      <c r="DX724" s="29"/>
      <c r="DY724" s="29"/>
      <c r="DZ724" s="29"/>
      <c r="EA724" s="29"/>
      <c r="EB724" s="29"/>
      <c r="EC724" s="29"/>
      <c r="ED724" s="29"/>
      <c r="EE724" s="29"/>
      <c r="EF724" s="29"/>
      <c r="EG724" s="29"/>
      <c r="EH724" s="29"/>
      <c r="EI724" s="29"/>
      <c r="EJ724" s="29"/>
      <c r="EK724" s="29"/>
      <c r="EL724" s="29"/>
      <c r="EM724" s="29"/>
      <c r="EN724" s="29"/>
      <c r="EO724" s="29"/>
      <c r="EP724" s="29"/>
      <c r="EQ724" s="29"/>
      <c r="ER724" s="29"/>
      <c r="ES724" s="29"/>
      <c r="ET724" s="29"/>
      <c r="EU724" s="29"/>
      <c r="EV724" s="29"/>
      <c r="EW724" s="29"/>
      <c r="EX724" s="29"/>
      <c r="EY724" s="29"/>
      <c r="EZ724" s="29"/>
      <c r="FA724" s="29"/>
      <c r="FB724" s="29"/>
      <c r="FC724" s="29"/>
      <c r="FD724" s="29"/>
      <c r="FE724" s="29"/>
      <c r="FF724" s="29"/>
      <c r="FG724" s="29"/>
      <c r="FH724" s="29"/>
      <c r="FI724" s="29"/>
      <c r="FJ724" s="29"/>
      <c r="FK724" s="29"/>
      <c r="FL724" s="29"/>
      <c r="FM724" s="29"/>
      <c r="FN724" s="29"/>
      <c r="FO724" s="29"/>
      <c r="FP724" s="29"/>
      <c r="FQ724" s="29"/>
      <c r="FR724" s="29"/>
      <c r="FS724" s="29"/>
      <c r="FT724" s="29"/>
      <c r="FU724" s="29"/>
      <c r="FV724" s="29"/>
      <c r="FW724" s="29"/>
      <c r="FX724" s="29"/>
      <c r="FY724" s="29"/>
      <c r="FZ724" s="29"/>
      <c r="GA724" s="29"/>
      <c r="GB724" s="29"/>
      <c r="GC724" s="29"/>
      <c r="GD724" s="29"/>
      <c r="GE724" s="29"/>
      <c r="GF724" s="29"/>
      <c r="GG724" s="29"/>
      <c r="GH724" s="29"/>
      <c r="GI724" s="29"/>
      <c r="GJ724" s="29"/>
      <c r="GK724" s="29"/>
      <c r="GL724" s="29"/>
      <c r="GM724" s="29"/>
      <c r="GN724" s="29"/>
      <c r="GO724" s="29"/>
      <c r="GP724" s="29"/>
      <c r="GQ724" s="29"/>
      <c r="GR724" s="29"/>
      <c r="GS724" s="29"/>
      <c r="GT724" s="29"/>
      <c r="GU724" s="29"/>
      <c r="GV724" s="29"/>
      <c r="GW724" s="29"/>
      <c r="GX724" s="29"/>
      <c r="GY724" s="29"/>
      <c r="GZ724" s="29"/>
      <c r="HA724" s="29"/>
      <c r="HB724" s="29"/>
      <c r="HC724" s="29"/>
      <c r="HD724" s="29"/>
      <c r="HE724" s="29"/>
      <c r="HF724" s="29"/>
      <c r="HG724" s="29"/>
      <c r="HH724" s="29"/>
      <c r="HI724" s="29"/>
      <c r="HJ724" s="29"/>
      <c r="HK724" s="29"/>
      <c r="HL724" s="29"/>
      <c r="HM724" s="29"/>
      <c r="HN724" s="29"/>
      <c r="HO724" s="29"/>
      <c r="HP724" s="29"/>
      <c r="HQ724" s="29"/>
      <c r="HR724" s="29"/>
      <c r="HS724" s="29"/>
      <c r="HT724" s="29"/>
      <c r="HU724" s="29"/>
      <c r="HV724" s="29"/>
      <c r="HW724" s="29"/>
      <c r="HX724" s="29"/>
      <c r="HY724" s="29"/>
      <c r="HZ724" s="29"/>
      <c r="IA724" s="29"/>
      <c r="IB724" s="29"/>
      <c r="IC724" s="29"/>
      <c r="ID724" s="29"/>
      <c r="IE724" s="29"/>
      <c r="IF724" s="29"/>
      <c r="IG724" s="29"/>
      <c r="IH724" s="29"/>
      <c r="II724" s="29"/>
      <c r="IJ724" s="29"/>
      <c r="IK724" s="29"/>
      <c r="IL724" s="29"/>
      <c r="IM724" s="29"/>
      <c r="IN724" s="29"/>
      <c r="IO724" s="29"/>
      <c r="IP724" s="29"/>
      <c r="IQ724" s="29"/>
      <c r="IR724" s="29"/>
      <c r="IS724" s="29"/>
      <c r="IT724" s="29"/>
      <c r="IU724" s="29"/>
      <c r="IV724" s="29"/>
      <c r="IW724" s="29"/>
      <c r="IX724" s="29"/>
      <c r="IY724" s="29"/>
      <c r="IZ724" s="29"/>
      <c r="JA724" s="29"/>
      <c r="JB724" s="29"/>
      <c r="JC724" s="29"/>
      <c r="JD724" s="29"/>
      <c r="JE724" s="29"/>
      <c r="JF724" s="29"/>
      <c r="JG724" s="29"/>
      <c r="JH724" s="29"/>
      <c r="JI724" s="29"/>
      <c r="JJ724" s="29"/>
      <c r="JK724" s="29"/>
      <c r="JL724" s="29"/>
      <c r="JM724" s="29"/>
      <c r="JN724" s="29"/>
      <c r="JO724" s="29"/>
      <c r="JP724" s="29"/>
      <c r="JQ724" s="29"/>
      <c r="JR724" s="29"/>
      <c r="JS724" s="29"/>
      <c r="JT724" s="29"/>
      <c r="JU724" s="29"/>
      <c r="JV724" s="29"/>
      <c r="JW724" s="29"/>
      <c r="JX724" s="29"/>
      <c r="JY724" s="29"/>
      <c r="JZ724" s="29"/>
      <c r="KA724" s="29"/>
      <c r="KB724" s="29"/>
      <c r="KC724" s="29"/>
      <c r="KD724" s="29"/>
      <c r="KE724" s="29"/>
      <c r="KF724" s="29"/>
      <c r="KG724" s="29"/>
      <c r="KH724" s="29"/>
      <c r="KI724" s="29"/>
      <c r="KJ724" s="29"/>
      <c r="KK724" s="29"/>
      <c r="KL724" s="29"/>
      <c r="KM724" s="29"/>
      <c r="KN724" s="29"/>
      <c r="KO724" s="29"/>
      <c r="KP724" s="29"/>
      <c r="KQ724" s="29"/>
      <c r="KR724" s="29"/>
      <c r="KS724" s="29"/>
      <c r="KT724" s="29"/>
      <c r="KU724" s="29"/>
      <c r="KV724" s="29"/>
      <c r="KW724" s="29"/>
      <c r="KX724" s="29"/>
      <c r="KY724" s="29"/>
      <c r="KZ724" s="29"/>
      <c r="LA724" s="29"/>
      <c r="LB724" s="29"/>
      <c r="LC724" s="29"/>
      <c r="LD724" s="29"/>
      <c r="LE724" s="29"/>
      <c r="LF724" s="29"/>
      <c r="LG724" s="29"/>
      <c r="LH724" s="29"/>
      <c r="LI724" s="29"/>
      <c r="LJ724" s="29"/>
      <c r="LK724" s="29"/>
      <c r="LL724" s="29"/>
      <c r="LM724" s="29"/>
      <c r="LN724" s="29"/>
      <c r="LO724" s="29"/>
      <c r="LP724" s="29"/>
      <c r="LQ724" s="29"/>
      <c r="LR724" s="29"/>
      <c r="LS724" s="29"/>
      <c r="LT724" s="29"/>
      <c r="LU724" s="29"/>
      <c r="LV724" s="29"/>
      <c r="LW724" s="29"/>
      <c r="LX724" s="29"/>
      <c r="LY724" s="29"/>
      <c r="LZ724" s="29"/>
      <c r="MA724" s="29"/>
      <c r="MB724" s="29"/>
      <c r="MC724" s="29"/>
      <c r="MD724" s="29"/>
      <c r="ME724" s="29"/>
      <c r="MF724" s="29"/>
      <c r="MG724" s="29"/>
      <c r="MH724" s="29"/>
      <c r="MI724" s="29"/>
      <c r="MJ724" s="29"/>
      <c r="MK724" s="29"/>
      <c r="ML724" s="29"/>
      <c r="MM724" s="29"/>
      <c r="MN724" s="29"/>
      <c r="MO724" s="29"/>
      <c r="MP724" s="29"/>
      <c r="MQ724" s="29"/>
      <c r="MR724" s="29"/>
      <c r="MS724" s="29"/>
      <c r="MT724" s="29"/>
      <c r="MU724" s="29"/>
      <c r="MV724" s="29"/>
      <c r="MW724" s="29"/>
      <c r="MX724" s="29"/>
      <c r="MY724" s="29"/>
      <c r="MZ724" s="29"/>
      <c r="NA724" s="29"/>
      <c r="NB724" s="29"/>
      <c r="NC724" s="29"/>
      <c r="ND724" s="29"/>
      <c r="NE724" s="29"/>
    </row>
    <row r="725" spans="1:369" ht="16.5" customHeight="1">
      <c r="A725" s="104" t="s">
        <v>3230</v>
      </c>
      <c r="B725" s="104"/>
      <c r="C725" s="201"/>
      <c r="D725" s="104"/>
      <c r="E725" s="42" t="s">
        <v>3286</v>
      </c>
      <c r="F725" s="42" t="s">
        <v>155</v>
      </c>
      <c r="G725" s="42" t="s">
        <v>3287</v>
      </c>
      <c r="H725" s="15">
        <v>2017</v>
      </c>
      <c r="I725" s="15">
        <v>1</v>
      </c>
      <c r="J725" s="15" t="s">
        <v>414</v>
      </c>
      <c r="K725" s="15" t="s">
        <v>414</v>
      </c>
      <c r="L725" s="44" t="s">
        <v>6515</v>
      </c>
      <c r="M725" s="16"/>
      <c r="N725" s="16" t="s">
        <v>43</v>
      </c>
      <c r="O725" s="17">
        <v>354</v>
      </c>
      <c r="P725" s="17" t="s">
        <v>414</v>
      </c>
      <c r="Q725" s="17" t="s">
        <v>414</v>
      </c>
      <c r="R725" s="18" t="s">
        <v>33</v>
      </c>
      <c r="S725" s="19">
        <v>60</v>
      </c>
      <c r="T725" s="19">
        <v>110</v>
      </c>
      <c r="U725" s="19">
        <v>9.0909090909090917</v>
      </c>
      <c r="V725" s="19">
        <v>13</v>
      </c>
      <c r="W725" s="20">
        <v>1</v>
      </c>
      <c r="X725" s="21">
        <v>354</v>
      </c>
      <c r="Y725" s="22" t="s">
        <v>33</v>
      </c>
      <c r="Z725" s="23" t="s">
        <v>62</v>
      </c>
      <c r="AA725" s="24" t="s">
        <v>67</v>
      </c>
      <c r="AB725" s="14" t="s">
        <v>67</v>
      </c>
      <c r="AC725" s="14" t="s">
        <v>67</v>
      </c>
      <c r="AD725" s="25"/>
      <c r="AE725" s="26"/>
      <c r="AF725" s="27"/>
      <c r="AG725" s="88"/>
      <c r="AH725" s="88"/>
      <c r="AI725" s="88"/>
      <c r="AJ725" s="88"/>
      <c r="AK725" s="88"/>
      <c r="AL725" s="88"/>
      <c r="AM725" s="88"/>
      <c r="AN725" s="88"/>
      <c r="AO725" s="88"/>
      <c r="AP725" s="29"/>
      <c r="AQ725" s="29"/>
      <c r="AR725" s="29"/>
      <c r="AS725" s="29"/>
      <c r="AT725" s="29"/>
      <c r="AU725" s="29"/>
      <c r="AV725" s="29"/>
      <c r="AW725" s="29"/>
      <c r="AX725" s="29"/>
      <c r="AY725" s="29"/>
      <c r="AZ725" s="29"/>
      <c r="BA725" s="29"/>
      <c r="BB725" s="29"/>
      <c r="BC725" s="29"/>
      <c r="BD725" s="29"/>
      <c r="BE725" s="29"/>
      <c r="BF725" s="29"/>
      <c r="BG725" s="29"/>
      <c r="BH725" s="29"/>
      <c r="BI725" s="29"/>
      <c r="BJ725" s="29"/>
      <c r="BK725" s="29"/>
      <c r="BL725" s="29"/>
      <c r="BM725" s="29"/>
      <c r="BN725" s="29"/>
      <c r="BO725" s="29"/>
      <c r="BP725" s="29"/>
      <c r="BQ725" s="29"/>
      <c r="BR725" s="29"/>
      <c r="BS725" s="29"/>
      <c r="BT725" s="29"/>
      <c r="BU725" s="29"/>
      <c r="BV725" s="29"/>
      <c r="BW725" s="29"/>
      <c r="BX725" s="29"/>
      <c r="BY725" s="29"/>
      <c r="BZ725" s="29"/>
      <c r="CA725" s="29"/>
      <c r="CB725" s="29"/>
      <c r="CC725" s="29"/>
      <c r="CD725" s="29"/>
      <c r="CE725" s="29"/>
      <c r="CF725" s="29"/>
      <c r="CG725" s="29"/>
      <c r="CH725" s="29"/>
      <c r="CI725" s="29"/>
      <c r="CJ725" s="29"/>
      <c r="CK725" s="29"/>
      <c r="CL725" s="29"/>
      <c r="CM725" s="29"/>
      <c r="CN725" s="29"/>
      <c r="CO725" s="29"/>
      <c r="CP725" s="29"/>
      <c r="CQ725" s="29"/>
      <c r="CR725" s="29"/>
      <c r="CS725" s="29"/>
      <c r="CT725" s="29"/>
      <c r="CU725" s="29"/>
      <c r="CV725" s="29"/>
      <c r="CW725" s="29"/>
      <c r="CX725" s="29"/>
      <c r="CY725" s="29"/>
      <c r="CZ725" s="29"/>
      <c r="DA725" s="29"/>
      <c r="DB725" s="29"/>
      <c r="DC725" s="29"/>
      <c r="DD725" s="29"/>
      <c r="DE725" s="29"/>
      <c r="DF725" s="29"/>
      <c r="DG725" s="29"/>
      <c r="DH725" s="29"/>
      <c r="DI725" s="29"/>
      <c r="DJ725" s="29"/>
      <c r="DK725" s="29"/>
      <c r="DL725" s="29"/>
      <c r="DM725" s="29"/>
      <c r="DN725" s="29"/>
      <c r="DO725" s="29"/>
      <c r="DP725" s="29"/>
      <c r="DQ725" s="29"/>
      <c r="DR725" s="29"/>
      <c r="DS725" s="29"/>
      <c r="DT725" s="29"/>
      <c r="DU725" s="29"/>
      <c r="DV725" s="29"/>
      <c r="DW725" s="29"/>
      <c r="DX725" s="29"/>
      <c r="DY725" s="29"/>
      <c r="DZ725" s="29"/>
      <c r="EA725" s="29"/>
      <c r="EB725" s="29"/>
      <c r="EC725" s="29"/>
      <c r="ED725" s="29"/>
      <c r="EE725" s="29"/>
      <c r="EF725" s="29"/>
      <c r="EG725" s="29"/>
      <c r="EH725" s="29"/>
      <c r="EI725" s="29"/>
      <c r="EJ725" s="29"/>
      <c r="EK725" s="29"/>
      <c r="EL725" s="29"/>
      <c r="EM725" s="29"/>
      <c r="EN725" s="29"/>
      <c r="EO725" s="29"/>
      <c r="EP725" s="29"/>
      <c r="EQ725" s="29"/>
      <c r="ER725" s="29"/>
      <c r="ES725" s="29"/>
      <c r="ET725" s="29"/>
      <c r="EU725" s="29"/>
      <c r="EV725" s="29"/>
      <c r="EW725" s="29"/>
      <c r="EX725" s="29"/>
      <c r="EY725" s="29"/>
      <c r="EZ725" s="29"/>
      <c r="FA725" s="29"/>
      <c r="FB725" s="29"/>
      <c r="FC725" s="29"/>
      <c r="FD725" s="29"/>
      <c r="FE725" s="29"/>
      <c r="FF725" s="29"/>
      <c r="FG725" s="29"/>
      <c r="FH725" s="29"/>
      <c r="FI725" s="29"/>
      <c r="FJ725" s="29"/>
      <c r="FK725" s="29"/>
      <c r="FL725" s="29"/>
      <c r="FM725" s="29"/>
      <c r="FN725" s="29"/>
      <c r="FO725" s="29"/>
      <c r="FP725" s="29"/>
      <c r="FQ725" s="29"/>
      <c r="FR725" s="29"/>
      <c r="FS725" s="29"/>
      <c r="FT725" s="29"/>
      <c r="FU725" s="29"/>
      <c r="FV725" s="29"/>
      <c r="FW725" s="29"/>
      <c r="FX725" s="29"/>
      <c r="FY725" s="29"/>
      <c r="FZ725" s="29"/>
      <c r="GA725" s="29"/>
      <c r="GB725" s="29"/>
      <c r="GC725" s="29"/>
      <c r="GD725" s="29"/>
      <c r="GE725" s="29"/>
      <c r="GF725" s="29"/>
      <c r="GG725" s="29"/>
      <c r="GH725" s="29"/>
      <c r="GI725" s="29"/>
      <c r="GJ725" s="29"/>
      <c r="GK725" s="29"/>
      <c r="GL725" s="29"/>
      <c r="GM725" s="29"/>
      <c r="GN725" s="29"/>
      <c r="GO725" s="29"/>
      <c r="GP725" s="29"/>
      <c r="GQ725" s="29"/>
      <c r="GR725" s="29"/>
      <c r="GS725" s="29"/>
      <c r="GT725" s="29"/>
      <c r="GU725" s="29"/>
      <c r="GV725" s="29"/>
      <c r="GW725" s="29"/>
      <c r="GX725" s="29"/>
      <c r="GY725" s="29"/>
      <c r="GZ725" s="29"/>
      <c r="HA725" s="29"/>
      <c r="HB725" s="29"/>
      <c r="HC725" s="29"/>
      <c r="HD725" s="29"/>
      <c r="HE725" s="29"/>
      <c r="HF725" s="29"/>
      <c r="HG725" s="29"/>
      <c r="HH725" s="29"/>
      <c r="HI725" s="29"/>
      <c r="HJ725" s="29"/>
      <c r="HK725" s="29"/>
      <c r="HL725" s="29"/>
      <c r="HM725" s="29"/>
      <c r="HN725" s="29"/>
      <c r="HO725" s="29"/>
      <c r="HP725" s="29"/>
      <c r="HQ725" s="29"/>
      <c r="HR725" s="29"/>
      <c r="HS725" s="29"/>
      <c r="HT725" s="29"/>
      <c r="HU725" s="29"/>
      <c r="HV725" s="29"/>
      <c r="HW725" s="29"/>
      <c r="HX725" s="29"/>
      <c r="HY725" s="29"/>
      <c r="HZ725" s="29"/>
      <c r="IA725" s="29"/>
      <c r="IB725" s="29"/>
      <c r="IC725" s="29"/>
      <c r="ID725" s="29"/>
      <c r="IE725" s="29"/>
      <c r="IF725" s="29"/>
      <c r="IG725" s="29"/>
      <c r="IH725" s="29"/>
      <c r="II725" s="29"/>
      <c r="IJ725" s="29"/>
      <c r="IK725" s="29"/>
      <c r="IL725" s="29"/>
      <c r="IM725" s="29"/>
      <c r="IN725" s="29"/>
      <c r="IO725" s="29"/>
      <c r="IP725" s="29"/>
      <c r="IQ725" s="29"/>
      <c r="IR725" s="29"/>
      <c r="IS725" s="29"/>
      <c r="IT725" s="29"/>
      <c r="IU725" s="29"/>
      <c r="IV725" s="29"/>
      <c r="IW725" s="29"/>
      <c r="IX725" s="29"/>
      <c r="IY725" s="29"/>
      <c r="IZ725" s="29"/>
      <c r="JA725" s="29"/>
      <c r="JB725" s="29"/>
      <c r="JC725" s="29"/>
      <c r="JD725" s="29"/>
      <c r="JE725" s="29"/>
      <c r="JF725" s="29"/>
      <c r="JG725" s="29"/>
      <c r="JH725" s="29"/>
      <c r="JI725" s="29"/>
      <c r="JJ725" s="29"/>
      <c r="JK725" s="29"/>
      <c r="JL725" s="29"/>
      <c r="JM725" s="29"/>
      <c r="JN725" s="29"/>
      <c r="JO725" s="29"/>
      <c r="JP725" s="29"/>
      <c r="JQ725" s="29"/>
      <c r="JR725" s="29"/>
      <c r="JS725" s="29"/>
      <c r="JT725" s="29"/>
      <c r="JU725" s="29"/>
      <c r="JV725" s="29"/>
      <c r="JW725" s="29"/>
      <c r="JX725" s="29"/>
      <c r="JY725" s="29"/>
      <c r="JZ725" s="29"/>
      <c r="KA725" s="29"/>
      <c r="KB725" s="29"/>
      <c r="KC725" s="29"/>
      <c r="KD725" s="29"/>
      <c r="KE725" s="29"/>
      <c r="KF725" s="29"/>
      <c r="KG725" s="29"/>
      <c r="KH725" s="29"/>
      <c r="KI725" s="29"/>
      <c r="KJ725" s="29"/>
      <c r="KK725" s="29"/>
      <c r="KL725" s="29"/>
      <c r="KM725" s="29"/>
      <c r="KN725" s="29"/>
      <c r="KO725" s="29"/>
      <c r="KP725" s="29"/>
      <c r="KQ725" s="29"/>
      <c r="KR725" s="29"/>
      <c r="KS725" s="29"/>
      <c r="KT725" s="29"/>
      <c r="KU725" s="29"/>
      <c r="KV725" s="29"/>
      <c r="KW725" s="29"/>
      <c r="KX725" s="29"/>
      <c r="KY725" s="29"/>
      <c r="KZ725" s="29"/>
      <c r="LA725" s="29"/>
      <c r="LB725" s="29"/>
      <c r="LC725" s="29"/>
      <c r="LD725" s="29"/>
      <c r="LE725" s="29"/>
      <c r="LF725" s="29"/>
      <c r="LG725" s="29"/>
      <c r="LH725" s="29"/>
      <c r="LI725" s="29"/>
      <c r="LJ725" s="29"/>
      <c r="LK725" s="29"/>
      <c r="LL725" s="29"/>
      <c r="LM725" s="29"/>
      <c r="LN725" s="29"/>
      <c r="LO725" s="29"/>
      <c r="LP725" s="29"/>
      <c r="LQ725" s="29"/>
      <c r="LR725" s="29"/>
      <c r="LS725" s="29"/>
      <c r="LT725" s="29"/>
      <c r="LU725" s="29"/>
      <c r="LV725" s="29"/>
      <c r="LW725" s="29"/>
      <c r="LX725" s="29"/>
      <c r="LY725" s="29"/>
      <c r="LZ725" s="29"/>
      <c r="MA725" s="29"/>
      <c r="MB725" s="29"/>
      <c r="MC725" s="29"/>
      <c r="MD725" s="29"/>
      <c r="ME725" s="29"/>
      <c r="MF725" s="29"/>
      <c r="MG725" s="29"/>
      <c r="MH725" s="29"/>
      <c r="MI725" s="29"/>
      <c r="MJ725" s="29"/>
      <c r="MK725" s="29"/>
      <c r="ML725" s="29"/>
      <c r="MM725" s="29"/>
      <c r="MN725" s="29"/>
      <c r="MO725" s="29"/>
      <c r="MP725" s="29"/>
      <c r="MQ725" s="29"/>
      <c r="MR725" s="29"/>
      <c r="MS725" s="29"/>
      <c r="MT725" s="29"/>
      <c r="MU725" s="29"/>
      <c r="MV725" s="29"/>
      <c r="MW725" s="29"/>
      <c r="MX725" s="29"/>
      <c r="MY725" s="29"/>
      <c r="MZ725" s="29"/>
      <c r="NA725" s="29"/>
      <c r="NB725" s="29"/>
      <c r="NC725" s="29"/>
      <c r="ND725" s="29"/>
      <c r="NE725" s="29"/>
    </row>
    <row r="726" spans="1:369" ht="16.5" customHeight="1">
      <c r="A726" s="104" t="s">
        <v>3230</v>
      </c>
      <c r="B726" s="104"/>
      <c r="C726" s="201"/>
      <c r="D726" s="104"/>
      <c r="E726" s="42" t="s">
        <v>107</v>
      </c>
      <c r="F726" s="42" t="s">
        <v>466</v>
      </c>
      <c r="G726" s="42" t="s">
        <v>3281</v>
      </c>
      <c r="H726" s="15">
        <v>2008</v>
      </c>
      <c r="I726" s="15">
        <v>1</v>
      </c>
      <c r="J726" s="15" t="s">
        <v>414</v>
      </c>
      <c r="K726" s="15" t="s">
        <v>414</v>
      </c>
      <c r="L726" s="44" t="s">
        <v>3280</v>
      </c>
      <c r="M726" s="16"/>
      <c r="N726" s="16" t="s">
        <v>43</v>
      </c>
      <c r="O726" s="17">
        <v>2112</v>
      </c>
      <c r="P726" s="17" t="s">
        <v>414</v>
      </c>
      <c r="Q726" s="17" t="s">
        <v>414</v>
      </c>
      <c r="R726" s="18" t="s">
        <v>33</v>
      </c>
      <c r="S726" s="19">
        <v>60</v>
      </c>
      <c r="T726" s="19">
        <v>110</v>
      </c>
      <c r="U726" s="19">
        <v>1.8181818181818181</v>
      </c>
      <c r="V726" s="19">
        <v>0</v>
      </c>
      <c r="W726" s="20">
        <v>0.2</v>
      </c>
      <c r="X726" s="21">
        <v>422.40000000000003</v>
      </c>
      <c r="Y726" s="22" t="s">
        <v>33</v>
      </c>
      <c r="Z726" s="23" t="s">
        <v>62</v>
      </c>
      <c r="AA726" s="24" t="s">
        <v>67</v>
      </c>
      <c r="AB726" s="14" t="s">
        <v>67</v>
      </c>
      <c r="AC726" s="14" t="s">
        <v>67</v>
      </c>
      <c r="AD726" s="25"/>
      <c r="AE726" s="26"/>
      <c r="AF726" s="27"/>
      <c r="AG726" s="88"/>
      <c r="AH726" s="88"/>
      <c r="AI726" s="88"/>
      <c r="AJ726" s="88"/>
      <c r="AK726" s="88"/>
      <c r="AL726" s="88"/>
      <c r="AM726" s="88"/>
      <c r="AN726" s="88"/>
      <c r="AO726" s="88"/>
    </row>
    <row r="727" spans="1:369" ht="16.5" customHeight="1">
      <c r="A727" s="104" t="s">
        <v>3230</v>
      </c>
      <c r="B727" s="104"/>
      <c r="C727" s="201"/>
      <c r="D727" s="104"/>
      <c r="E727" s="42" t="s">
        <v>3282</v>
      </c>
      <c r="F727" s="42" t="s">
        <v>712</v>
      </c>
      <c r="G727" s="42" t="s">
        <v>3283</v>
      </c>
      <c r="H727" s="15">
        <v>2012</v>
      </c>
      <c r="I727" s="15">
        <v>1</v>
      </c>
      <c r="J727" s="15" t="s">
        <v>414</v>
      </c>
      <c r="K727" s="15" t="s">
        <v>414</v>
      </c>
      <c r="L727" s="44" t="s">
        <v>3280</v>
      </c>
      <c r="M727" s="16"/>
      <c r="N727" s="16" t="s">
        <v>43</v>
      </c>
      <c r="O727" s="17">
        <v>1900</v>
      </c>
      <c r="P727" s="17" t="s">
        <v>414</v>
      </c>
      <c r="Q727" s="17" t="s">
        <v>414</v>
      </c>
      <c r="R727" s="18" t="s">
        <v>33</v>
      </c>
      <c r="S727" s="19">
        <v>60</v>
      </c>
      <c r="T727" s="19">
        <v>110</v>
      </c>
      <c r="U727" s="19">
        <v>2.2727272727272729</v>
      </c>
      <c r="V727" s="19">
        <v>0</v>
      </c>
      <c r="W727" s="20">
        <v>0.25</v>
      </c>
      <c r="X727" s="21">
        <v>475</v>
      </c>
      <c r="Y727" s="22" t="s">
        <v>33</v>
      </c>
      <c r="Z727" s="23" t="s">
        <v>62</v>
      </c>
      <c r="AA727" s="24" t="s">
        <v>67</v>
      </c>
      <c r="AB727" s="14" t="s">
        <v>67</v>
      </c>
      <c r="AC727" s="14" t="s">
        <v>67</v>
      </c>
      <c r="AD727" s="25"/>
      <c r="AE727" s="26"/>
      <c r="AF727" s="27"/>
      <c r="AG727" s="88"/>
      <c r="AH727" s="88"/>
      <c r="AI727" s="88"/>
      <c r="AJ727" s="88"/>
      <c r="AK727" s="88"/>
      <c r="AL727" s="88"/>
      <c r="AM727" s="88"/>
      <c r="AN727" s="88"/>
      <c r="AO727" s="88"/>
    </row>
    <row r="728" spans="1:369" ht="16.5" customHeight="1">
      <c r="A728" s="104" t="s">
        <v>3230</v>
      </c>
      <c r="B728" s="104"/>
      <c r="C728" s="201"/>
      <c r="D728" s="104"/>
      <c r="E728" s="42" t="s">
        <v>3284</v>
      </c>
      <c r="F728" s="42" t="s">
        <v>152</v>
      </c>
      <c r="G728" s="42" t="s">
        <v>3285</v>
      </c>
      <c r="H728" s="15">
        <v>2009</v>
      </c>
      <c r="I728" s="15">
        <v>1</v>
      </c>
      <c r="J728" s="15" t="s">
        <v>414</v>
      </c>
      <c r="K728" s="15" t="s">
        <v>414</v>
      </c>
      <c r="L728" s="44" t="s">
        <v>3280</v>
      </c>
      <c r="M728" s="16"/>
      <c r="N728" s="16" t="s">
        <v>43</v>
      </c>
      <c r="O728" s="17">
        <v>1900</v>
      </c>
      <c r="P728" s="17" t="s">
        <v>414</v>
      </c>
      <c r="Q728" s="17" t="s">
        <v>414</v>
      </c>
      <c r="R728" s="18" t="s">
        <v>33</v>
      </c>
      <c r="S728" s="19">
        <v>50</v>
      </c>
      <c r="T728" s="19">
        <v>100</v>
      </c>
      <c r="U728" s="19">
        <v>2.5</v>
      </c>
      <c r="V728" s="19">
        <v>2</v>
      </c>
      <c r="W728" s="20">
        <v>0.25</v>
      </c>
      <c r="X728" s="21">
        <v>475</v>
      </c>
      <c r="Y728" s="22" t="s">
        <v>33</v>
      </c>
      <c r="Z728" s="23" t="s">
        <v>62</v>
      </c>
      <c r="AA728" s="24" t="s">
        <v>67</v>
      </c>
      <c r="AB728" s="14" t="s">
        <v>67</v>
      </c>
      <c r="AC728" s="14" t="s">
        <v>67</v>
      </c>
      <c r="AD728" s="25"/>
      <c r="AE728" s="26"/>
      <c r="AF728" s="27"/>
      <c r="AG728" s="88"/>
      <c r="AH728" s="88"/>
      <c r="AI728" s="88"/>
      <c r="AJ728" s="88"/>
      <c r="AK728" s="88"/>
      <c r="AL728" s="88"/>
      <c r="AM728" s="88"/>
      <c r="AN728" s="88"/>
      <c r="AO728" s="88"/>
    </row>
    <row r="729" spans="1:369" ht="16.5" customHeight="1">
      <c r="A729" s="104" t="s">
        <v>3230</v>
      </c>
      <c r="B729" s="104"/>
      <c r="C729" s="201"/>
      <c r="D729" s="104"/>
      <c r="E729" s="42" t="s">
        <v>8620</v>
      </c>
      <c r="F729" s="42" t="s">
        <v>3279</v>
      </c>
      <c r="G729" s="42" t="s">
        <v>67</v>
      </c>
      <c r="H729" s="15">
        <v>2009</v>
      </c>
      <c r="I729" s="15">
        <v>1</v>
      </c>
      <c r="J729" s="15" t="s">
        <v>414</v>
      </c>
      <c r="K729" s="15" t="s">
        <v>414</v>
      </c>
      <c r="L729" s="44" t="s">
        <v>3280</v>
      </c>
      <c r="M729" s="16"/>
      <c r="N729" s="16" t="s">
        <v>43</v>
      </c>
      <c r="O729" s="17">
        <v>5600</v>
      </c>
      <c r="P729" s="17" t="s">
        <v>414</v>
      </c>
      <c r="Q729" s="17" t="s">
        <v>414</v>
      </c>
      <c r="R729" s="18" t="s">
        <v>33</v>
      </c>
      <c r="S729" s="19">
        <v>50</v>
      </c>
      <c r="T729" s="19">
        <v>110</v>
      </c>
      <c r="U729" s="19">
        <v>0.90909090909090906</v>
      </c>
      <c r="V729" s="19">
        <v>0</v>
      </c>
      <c r="W729" s="20">
        <v>0.1</v>
      </c>
      <c r="X729" s="21">
        <v>560</v>
      </c>
      <c r="Y729" s="22" t="s">
        <v>33</v>
      </c>
      <c r="Z729" s="23" t="s">
        <v>62</v>
      </c>
      <c r="AA729" s="24" t="s">
        <v>67</v>
      </c>
      <c r="AB729" s="14" t="s">
        <v>67</v>
      </c>
      <c r="AC729" s="14" t="s">
        <v>67</v>
      </c>
      <c r="AD729" s="25"/>
      <c r="AE729" s="26"/>
      <c r="AF729" s="27"/>
      <c r="AG729" s="109"/>
      <c r="AH729" s="109"/>
      <c r="AI729" s="109"/>
      <c r="AJ729" s="109"/>
      <c r="AK729" s="109"/>
      <c r="AL729" s="109"/>
      <c r="AM729" s="109"/>
      <c r="AN729" s="109"/>
      <c r="AO729" s="109"/>
    </row>
    <row r="730" spans="1:369" ht="16.5" customHeight="1">
      <c r="A730" s="104" t="s">
        <v>3230</v>
      </c>
      <c r="B730" s="104"/>
      <c r="C730" s="201"/>
      <c r="D730" s="104"/>
      <c r="E730" s="42" t="s">
        <v>6519</v>
      </c>
      <c r="F730" s="42" t="s">
        <v>83</v>
      </c>
      <c r="G730" s="42" t="s">
        <v>97</v>
      </c>
      <c r="H730" s="15">
        <v>2017</v>
      </c>
      <c r="I730" s="15">
        <v>1</v>
      </c>
      <c r="J730" s="15" t="s">
        <v>414</v>
      </c>
      <c r="K730" s="15" t="s">
        <v>414</v>
      </c>
      <c r="L730" s="44" t="s">
        <v>6515</v>
      </c>
      <c r="M730" s="16"/>
      <c r="N730" s="16" t="s">
        <v>43</v>
      </c>
      <c r="O730" s="17">
        <v>1900</v>
      </c>
      <c r="P730" s="17" t="s">
        <v>414</v>
      </c>
      <c r="Q730" s="17" t="s">
        <v>414</v>
      </c>
      <c r="R730" s="18" t="s">
        <v>33</v>
      </c>
      <c r="S730" s="19">
        <v>60</v>
      </c>
      <c r="T730" s="19">
        <v>110</v>
      </c>
      <c r="U730" s="19">
        <v>2.7272727272727271</v>
      </c>
      <c r="V730" s="19">
        <v>0</v>
      </c>
      <c r="W730" s="20">
        <v>0.3</v>
      </c>
      <c r="X730" s="21">
        <v>570</v>
      </c>
      <c r="Y730" s="22" t="s">
        <v>33</v>
      </c>
      <c r="Z730" s="23" t="s">
        <v>62</v>
      </c>
      <c r="AA730" s="24" t="s">
        <v>67</v>
      </c>
      <c r="AB730" s="14" t="s">
        <v>67</v>
      </c>
      <c r="AC730" s="14" t="s">
        <v>67</v>
      </c>
      <c r="AD730" s="25"/>
      <c r="AE730" s="26"/>
      <c r="AF730" s="27"/>
      <c r="AG730" s="88"/>
      <c r="AH730" s="88"/>
      <c r="AI730" s="88"/>
      <c r="AJ730" s="88"/>
      <c r="AK730" s="88"/>
      <c r="AL730" s="88"/>
      <c r="AM730" s="88"/>
      <c r="AN730" s="88"/>
      <c r="AO730" s="88"/>
    </row>
    <row r="731" spans="1:369" ht="16.5" customHeight="1">
      <c r="A731" s="30" t="s">
        <v>960</v>
      </c>
      <c r="B731" s="30"/>
      <c r="C731" s="110"/>
      <c r="D731" s="111"/>
      <c r="E731" s="90" t="s">
        <v>990</v>
      </c>
      <c r="F731" s="90" t="s">
        <v>991</v>
      </c>
      <c r="G731" s="90" t="s">
        <v>992</v>
      </c>
      <c r="H731" s="91">
        <v>2012</v>
      </c>
      <c r="I731" s="92">
        <v>1</v>
      </c>
      <c r="J731" s="92">
        <v>0</v>
      </c>
      <c r="K731" s="92">
        <v>0</v>
      </c>
      <c r="L731" s="93" t="s">
        <v>974</v>
      </c>
      <c r="M731" s="93"/>
      <c r="N731" s="81" t="s">
        <v>39</v>
      </c>
      <c r="O731" s="94">
        <v>0</v>
      </c>
      <c r="P731" s="94">
        <v>0</v>
      </c>
      <c r="Q731" s="94">
        <v>0</v>
      </c>
      <c r="R731" s="18" t="s">
        <v>33</v>
      </c>
      <c r="S731" s="96">
        <v>60</v>
      </c>
      <c r="T731" s="96">
        <v>230</v>
      </c>
      <c r="U731" s="96">
        <f t="shared" ref="U731:U767" si="0">W731*1000/T731</f>
        <v>15</v>
      </c>
      <c r="V731" s="96">
        <v>0</v>
      </c>
      <c r="W731" s="97">
        <v>3.45</v>
      </c>
      <c r="X731" s="21">
        <v>0</v>
      </c>
      <c r="Y731" s="78" t="s">
        <v>33</v>
      </c>
      <c r="Z731" s="79" t="s">
        <v>5838</v>
      </c>
      <c r="AA731" s="79">
        <v>0</v>
      </c>
      <c r="AB731" s="79">
        <v>0</v>
      </c>
      <c r="AC731" s="79">
        <v>0</v>
      </c>
      <c r="AD731" s="25"/>
      <c r="AE731" s="26"/>
      <c r="AF731" s="27"/>
    </row>
    <row r="732" spans="1:369" ht="16.5" customHeight="1">
      <c r="A732" s="30" t="s">
        <v>960</v>
      </c>
      <c r="B732" s="30"/>
      <c r="C732" s="30"/>
      <c r="D732" s="111"/>
      <c r="E732" s="90" t="s">
        <v>424</v>
      </c>
      <c r="F732" s="90" t="s">
        <v>998</v>
      </c>
      <c r="G732" s="90" t="s">
        <v>999</v>
      </c>
      <c r="H732" s="91">
        <v>2012</v>
      </c>
      <c r="I732" s="92">
        <v>1</v>
      </c>
      <c r="J732" s="92">
        <v>0</v>
      </c>
      <c r="K732" s="92">
        <v>0</v>
      </c>
      <c r="L732" s="93" t="s">
        <v>974</v>
      </c>
      <c r="M732" s="93"/>
      <c r="N732" s="81" t="s">
        <v>39</v>
      </c>
      <c r="O732" s="94">
        <v>0</v>
      </c>
      <c r="P732" s="94">
        <v>0</v>
      </c>
      <c r="Q732" s="94">
        <v>0</v>
      </c>
      <c r="R732" s="18" t="s">
        <v>33</v>
      </c>
      <c r="S732" s="96">
        <v>60</v>
      </c>
      <c r="T732" s="96">
        <v>110</v>
      </c>
      <c r="U732" s="96">
        <f t="shared" si="0"/>
        <v>12</v>
      </c>
      <c r="V732" s="96">
        <v>0</v>
      </c>
      <c r="W732" s="97">
        <v>1.32</v>
      </c>
      <c r="X732" s="21">
        <v>0</v>
      </c>
      <c r="Y732" s="78" t="s">
        <v>33</v>
      </c>
      <c r="Z732" s="79" t="s">
        <v>5838</v>
      </c>
      <c r="AA732" s="79">
        <v>0</v>
      </c>
      <c r="AB732" s="79">
        <v>0</v>
      </c>
      <c r="AC732" s="79">
        <v>0</v>
      </c>
      <c r="AD732" s="25"/>
      <c r="AE732" s="26"/>
      <c r="AF732" s="27"/>
    </row>
    <row r="733" spans="1:369" ht="16.5" customHeight="1">
      <c r="A733" s="30" t="s">
        <v>960</v>
      </c>
      <c r="B733" s="30"/>
      <c r="C733" s="30"/>
      <c r="D733" s="111"/>
      <c r="E733" s="90" t="s">
        <v>1000</v>
      </c>
      <c r="F733" s="90" t="s">
        <v>1001</v>
      </c>
      <c r="G733" s="90" t="s">
        <v>1002</v>
      </c>
      <c r="H733" s="91">
        <v>2012</v>
      </c>
      <c r="I733" s="92">
        <v>1</v>
      </c>
      <c r="J733" s="92">
        <v>0</v>
      </c>
      <c r="K733" s="92">
        <v>0</v>
      </c>
      <c r="L733" s="93" t="s">
        <v>974</v>
      </c>
      <c r="M733" s="93"/>
      <c r="N733" s="81" t="s">
        <v>39</v>
      </c>
      <c r="O733" s="94">
        <v>0</v>
      </c>
      <c r="P733" s="94">
        <v>0</v>
      </c>
      <c r="Q733" s="94">
        <v>0</v>
      </c>
      <c r="R733" s="18" t="s">
        <v>33</v>
      </c>
      <c r="S733" s="96">
        <v>60</v>
      </c>
      <c r="T733" s="96">
        <v>110</v>
      </c>
      <c r="U733" s="96">
        <f t="shared" si="0"/>
        <v>1.5</v>
      </c>
      <c r="V733" s="96">
        <v>0</v>
      </c>
      <c r="W733" s="97">
        <v>0.16500000000000001</v>
      </c>
      <c r="X733" s="21">
        <v>0</v>
      </c>
      <c r="Y733" s="78" t="s">
        <v>33</v>
      </c>
      <c r="Z733" s="79" t="s">
        <v>5838</v>
      </c>
      <c r="AA733" s="79">
        <v>0</v>
      </c>
      <c r="AB733" s="79">
        <v>0</v>
      </c>
      <c r="AC733" s="79">
        <v>0</v>
      </c>
      <c r="AD733" s="25"/>
      <c r="AE733" s="26"/>
      <c r="AF733" s="27"/>
    </row>
    <row r="734" spans="1:369" ht="16.5" customHeight="1">
      <c r="A734" s="30" t="s">
        <v>960</v>
      </c>
      <c r="B734" s="30"/>
      <c r="C734" s="30"/>
      <c r="D734" s="111"/>
      <c r="E734" s="90" t="s">
        <v>1048</v>
      </c>
      <c r="F734" s="90" t="s">
        <v>67</v>
      </c>
      <c r="G734" s="90" t="s">
        <v>1049</v>
      </c>
      <c r="H734" s="91">
        <v>2006</v>
      </c>
      <c r="I734" s="92">
        <v>1</v>
      </c>
      <c r="J734" s="92">
        <v>0</v>
      </c>
      <c r="K734" s="92">
        <v>0</v>
      </c>
      <c r="L734" s="93" t="s">
        <v>1037</v>
      </c>
      <c r="M734" s="93"/>
      <c r="N734" s="81" t="s">
        <v>39</v>
      </c>
      <c r="O734" s="94">
        <v>0</v>
      </c>
      <c r="P734" s="94">
        <v>0</v>
      </c>
      <c r="Q734" s="94">
        <v>0</v>
      </c>
      <c r="R734" s="18" t="s">
        <v>33</v>
      </c>
      <c r="S734" s="96">
        <v>60</v>
      </c>
      <c r="T734" s="96">
        <v>110</v>
      </c>
      <c r="U734" s="96">
        <f t="shared" si="0"/>
        <v>0.16363636363636364</v>
      </c>
      <c r="V734" s="96">
        <v>0</v>
      </c>
      <c r="W734" s="97">
        <v>1.7999999999999999E-2</v>
      </c>
      <c r="X734" s="21">
        <v>0</v>
      </c>
      <c r="Y734" s="78" t="s">
        <v>33</v>
      </c>
      <c r="Z734" s="79" t="s">
        <v>5838</v>
      </c>
      <c r="AA734" s="79">
        <v>0</v>
      </c>
      <c r="AB734" s="79">
        <v>0</v>
      </c>
      <c r="AC734" s="79">
        <v>0</v>
      </c>
      <c r="AD734" s="25"/>
      <c r="AE734" s="26"/>
      <c r="AF734" s="27"/>
    </row>
    <row r="735" spans="1:369" ht="16.5" customHeight="1">
      <c r="A735" s="30" t="s">
        <v>960</v>
      </c>
      <c r="B735" s="30"/>
      <c r="C735" s="30"/>
      <c r="D735" s="111"/>
      <c r="E735" s="90" t="s">
        <v>1038</v>
      </c>
      <c r="F735" s="90" t="s">
        <v>38</v>
      </c>
      <c r="G735" s="90" t="s">
        <v>986</v>
      </c>
      <c r="H735" s="91" t="s">
        <v>67</v>
      </c>
      <c r="I735" s="92">
        <v>4</v>
      </c>
      <c r="J735" s="92">
        <v>0</v>
      </c>
      <c r="K735" s="92">
        <v>0</v>
      </c>
      <c r="L735" s="93" t="s">
        <v>1177</v>
      </c>
      <c r="M735" s="93"/>
      <c r="N735" s="81" t="s">
        <v>39</v>
      </c>
      <c r="O735" s="94">
        <v>20</v>
      </c>
      <c r="P735" s="94">
        <v>0</v>
      </c>
      <c r="Q735" s="94">
        <v>0</v>
      </c>
      <c r="R735" s="95" t="s">
        <v>33</v>
      </c>
      <c r="S735" s="96">
        <v>50</v>
      </c>
      <c r="T735" s="96">
        <v>110</v>
      </c>
      <c r="U735" s="96">
        <f t="shared" si="0"/>
        <v>1.6363636363636365E-2</v>
      </c>
      <c r="V735" s="96">
        <v>0</v>
      </c>
      <c r="W735" s="97">
        <v>1.8E-3</v>
      </c>
      <c r="X735" s="21">
        <v>0.14399999999999999</v>
      </c>
      <c r="Y735" s="78" t="s">
        <v>33</v>
      </c>
      <c r="Z735" s="79" t="s">
        <v>5838</v>
      </c>
      <c r="AA735" s="79">
        <v>0</v>
      </c>
      <c r="AB735" s="79">
        <v>0</v>
      </c>
      <c r="AC735" s="79">
        <v>0</v>
      </c>
      <c r="AD735" s="25"/>
      <c r="AE735" s="26"/>
      <c r="AF735" s="27"/>
    </row>
    <row r="736" spans="1:369" ht="16.5" customHeight="1">
      <c r="A736" s="30" t="s">
        <v>960</v>
      </c>
      <c r="B736" s="30"/>
      <c r="C736" s="30"/>
      <c r="D736" s="111"/>
      <c r="E736" s="90" t="s">
        <v>5894</v>
      </c>
      <c r="F736" s="90" t="s">
        <v>5895</v>
      </c>
      <c r="G736" s="90" t="s">
        <v>5896</v>
      </c>
      <c r="H736" s="91">
        <v>2023</v>
      </c>
      <c r="I736" s="92">
        <v>1</v>
      </c>
      <c r="J736" s="92">
        <v>0</v>
      </c>
      <c r="K736" s="92">
        <v>0</v>
      </c>
      <c r="L736" s="93" t="s">
        <v>974</v>
      </c>
      <c r="M736" s="93"/>
      <c r="N736" s="81" t="s">
        <v>39</v>
      </c>
      <c r="O736" s="94">
        <v>40</v>
      </c>
      <c r="P736" s="94">
        <v>0</v>
      </c>
      <c r="Q736" s="94">
        <v>0</v>
      </c>
      <c r="R736" s="95" t="s">
        <v>33</v>
      </c>
      <c r="S736" s="96">
        <v>60</v>
      </c>
      <c r="T736" s="96">
        <v>110</v>
      </c>
      <c r="U736" s="96">
        <f t="shared" si="0"/>
        <v>1.8181818181818181E-2</v>
      </c>
      <c r="V736" s="96">
        <v>0</v>
      </c>
      <c r="W736" s="97">
        <v>2E-3</v>
      </c>
      <c r="X736" s="21">
        <v>0.08</v>
      </c>
      <c r="Y736" s="78" t="s">
        <v>33</v>
      </c>
      <c r="Z736" s="79" t="s">
        <v>5838</v>
      </c>
      <c r="AA736" s="79">
        <v>0</v>
      </c>
      <c r="AB736" s="79">
        <v>0</v>
      </c>
      <c r="AC736" s="79">
        <v>0</v>
      </c>
      <c r="AD736" s="25"/>
      <c r="AE736" s="26"/>
      <c r="AF736" s="27"/>
    </row>
    <row r="737" spans="1:41" ht="16.5" customHeight="1">
      <c r="A737" s="30" t="s">
        <v>960</v>
      </c>
      <c r="B737" s="30"/>
      <c r="C737" s="30"/>
      <c r="D737" s="111"/>
      <c r="E737" s="90" t="s">
        <v>961</v>
      </c>
      <c r="F737" s="90" t="s">
        <v>38</v>
      </c>
      <c r="G737" s="90" t="s">
        <v>962</v>
      </c>
      <c r="H737" s="91" t="s">
        <v>67</v>
      </c>
      <c r="I737" s="92">
        <v>3</v>
      </c>
      <c r="J737" s="92">
        <v>0</v>
      </c>
      <c r="K737" s="92">
        <v>0</v>
      </c>
      <c r="L737" s="93" t="s">
        <v>1028</v>
      </c>
      <c r="M737" s="93"/>
      <c r="N737" s="81" t="s">
        <v>39</v>
      </c>
      <c r="O737" s="94">
        <v>1</v>
      </c>
      <c r="P737" s="94">
        <v>0</v>
      </c>
      <c r="Q737" s="94">
        <v>0</v>
      </c>
      <c r="R737" s="95" t="s">
        <v>33</v>
      </c>
      <c r="S737" s="96">
        <v>50</v>
      </c>
      <c r="T737" s="96">
        <v>110</v>
      </c>
      <c r="U737" s="96">
        <f t="shared" si="0"/>
        <v>1.0181818181818181</v>
      </c>
      <c r="V737" s="96">
        <v>0</v>
      </c>
      <c r="W737" s="97">
        <v>0.112</v>
      </c>
      <c r="X737" s="21">
        <v>0.33600000000000002</v>
      </c>
      <c r="Y737" s="78" t="s">
        <v>33</v>
      </c>
      <c r="Z737" s="79" t="s">
        <v>5838</v>
      </c>
      <c r="AA737" s="79">
        <v>0</v>
      </c>
      <c r="AB737" s="79">
        <v>0</v>
      </c>
      <c r="AC737" s="79">
        <v>0</v>
      </c>
      <c r="AD737" s="25"/>
      <c r="AE737" s="26"/>
      <c r="AF737" s="27"/>
    </row>
    <row r="738" spans="1:41" ht="16.5" customHeight="1">
      <c r="A738" s="30" t="s">
        <v>960</v>
      </c>
      <c r="B738" s="30"/>
      <c r="C738" s="30"/>
      <c r="D738" s="111"/>
      <c r="E738" s="90" t="s">
        <v>1042</v>
      </c>
      <c r="F738" s="90" t="s">
        <v>1043</v>
      </c>
      <c r="G738" s="90" t="s">
        <v>1044</v>
      </c>
      <c r="H738" s="91">
        <v>2000</v>
      </c>
      <c r="I738" s="92">
        <v>1</v>
      </c>
      <c r="J738" s="92">
        <v>0</v>
      </c>
      <c r="K738" s="92">
        <v>0</v>
      </c>
      <c r="L738" s="93" t="s">
        <v>1037</v>
      </c>
      <c r="M738" s="93"/>
      <c r="N738" s="81" t="s">
        <v>39</v>
      </c>
      <c r="O738" s="94">
        <v>20</v>
      </c>
      <c r="P738" s="94">
        <v>0</v>
      </c>
      <c r="Q738" s="94">
        <v>0</v>
      </c>
      <c r="R738" s="95" t="s">
        <v>33</v>
      </c>
      <c r="S738" s="96" t="s">
        <v>89</v>
      </c>
      <c r="T738" s="96">
        <v>110</v>
      </c>
      <c r="U738" s="96">
        <f t="shared" si="0"/>
        <v>9.0909090909090912E-2</v>
      </c>
      <c r="V738" s="96">
        <v>0</v>
      </c>
      <c r="W738" s="97">
        <v>0.01</v>
      </c>
      <c r="X738" s="21">
        <v>0.2</v>
      </c>
      <c r="Y738" s="78" t="s">
        <v>33</v>
      </c>
      <c r="Z738" s="79" t="s">
        <v>5838</v>
      </c>
      <c r="AA738" s="79">
        <v>0</v>
      </c>
      <c r="AB738" s="79">
        <v>0</v>
      </c>
      <c r="AC738" s="79">
        <v>0</v>
      </c>
      <c r="AD738" s="25"/>
      <c r="AE738" s="26"/>
      <c r="AF738" s="27"/>
    </row>
    <row r="739" spans="1:41" ht="16.5" customHeight="1">
      <c r="A739" s="30" t="s">
        <v>960</v>
      </c>
      <c r="B739" s="30"/>
      <c r="C739" s="30"/>
      <c r="D739" s="111"/>
      <c r="E739" s="90" t="s">
        <v>1045</v>
      </c>
      <c r="F739" s="90" t="s">
        <v>67</v>
      </c>
      <c r="G739" s="90" t="s">
        <v>1046</v>
      </c>
      <c r="H739" s="91">
        <v>2008</v>
      </c>
      <c r="I739" s="92">
        <v>1</v>
      </c>
      <c r="J739" s="92">
        <v>0</v>
      </c>
      <c r="K739" s="92">
        <v>0</v>
      </c>
      <c r="L739" s="93" t="s">
        <v>1037</v>
      </c>
      <c r="M739" s="93"/>
      <c r="N739" s="81" t="s">
        <v>39</v>
      </c>
      <c r="O739" s="94">
        <v>20</v>
      </c>
      <c r="P739" s="94">
        <v>0</v>
      </c>
      <c r="Q739" s="94">
        <v>0</v>
      </c>
      <c r="R739" s="95" t="s">
        <v>33</v>
      </c>
      <c r="S739" s="96">
        <v>60</v>
      </c>
      <c r="T739" s="96">
        <v>110</v>
      </c>
      <c r="U739" s="96">
        <f t="shared" si="0"/>
        <v>9.0909090909090912E-2</v>
      </c>
      <c r="V739" s="96">
        <v>0</v>
      </c>
      <c r="W739" s="97">
        <v>0.01</v>
      </c>
      <c r="X739" s="21">
        <v>0.2</v>
      </c>
      <c r="Y739" s="78" t="s">
        <v>33</v>
      </c>
      <c r="Z739" s="79" t="s">
        <v>5838</v>
      </c>
      <c r="AA739" s="79">
        <v>0</v>
      </c>
      <c r="AB739" s="79">
        <v>0</v>
      </c>
      <c r="AC739" s="79">
        <v>0</v>
      </c>
      <c r="AD739" s="25"/>
      <c r="AE739" s="26"/>
      <c r="AF739" s="27"/>
    </row>
    <row r="740" spans="1:41" ht="16.5" customHeight="1">
      <c r="A740" s="30" t="s">
        <v>960</v>
      </c>
      <c r="B740" s="30"/>
      <c r="C740" s="30"/>
      <c r="D740" s="111"/>
      <c r="E740" s="90" t="s">
        <v>5902</v>
      </c>
      <c r="F740" s="90" t="s">
        <v>859</v>
      </c>
      <c r="G740" s="90" t="s">
        <v>1122</v>
      </c>
      <c r="H740" s="91">
        <v>2008</v>
      </c>
      <c r="I740" s="92">
        <v>1</v>
      </c>
      <c r="J740" s="92">
        <v>0</v>
      </c>
      <c r="K740" s="92">
        <v>0</v>
      </c>
      <c r="L740" s="93" t="s">
        <v>5900</v>
      </c>
      <c r="M740" s="93"/>
      <c r="N740" s="81" t="s">
        <v>39</v>
      </c>
      <c r="O740" s="94">
        <v>50</v>
      </c>
      <c r="P740" s="94">
        <v>0</v>
      </c>
      <c r="Q740" s="94">
        <v>0</v>
      </c>
      <c r="R740" s="95" t="s">
        <v>33</v>
      </c>
      <c r="S740" s="96">
        <v>60</v>
      </c>
      <c r="T740" s="96">
        <v>110</v>
      </c>
      <c r="U740" s="96">
        <f t="shared" si="0"/>
        <v>9.0909090909090912E-2</v>
      </c>
      <c r="V740" s="96">
        <v>0</v>
      </c>
      <c r="W740" s="97">
        <v>0.01</v>
      </c>
      <c r="X740" s="21">
        <v>0.5</v>
      </c>
      <c r="Y740" s="78" t="s">
        <v>33</v>
      </c>
      <c r="Z740" s="79" t="s">
        <v>5838</v>
      </c>
      <c r="AA740" s="79">
        <v>0</v>
      </c>
      <c r="AB740" s="79">
        <v>0</v>
      </c>
      <c r="AC740" s="79">
        <v>0</v>
      </c>
      <c r="AD740" s="25"/>
      <c r="AE740" s="26"/>
      <c r="AF740" s="27"/>
    </row>
    <row r="741" spans="1:41" ht="16.5" customHeight="1">
      <c r="A741" s="30" t="s">
        <v>960</v>
      </c>
      <c r="B741" s="30"/>
      <c r="C741" s="30"/>
      <c r="D741" s="111"/>
      <c r="E741" s="90" t="s">
        <v>1119</v>
      </c>
      <c r="F741" s="90" t="s">
        <v>859</v>
      </c>
      <c r="G741" s="90" t="s">
        <v>1120</v>
      </c>
      <c r="H741" s="91">
        <v>2008</v>
      </c>
      <c r="I741" s="92">
        <v>1</v>
      </c>
      <c r="J741" s="92">
        <v>0</v>
      </c>
      <c r="K741" s="92">
        <v>0</v>
      </c>
      <c r="L741" s="93" t="s">
        <v>5900</v>
      </c>
      <c r="M741" s="93"/>
      <c r="N741" s="81" t="s">
        <v>39</v>
      </c>
      <c r="O741" s="94">
        <v>50</v>
      </c>
      <c r="P741" s="94">
        <v>0</v>
      </c>
      <c r="Q741" s="94">
        <v>0</v>
      </c>
      <c r="R741" s="95" t="s">
        <v>33</v>
      </c>
      <c r="S741" s="96">
        <v>60</v>
      </c>
      <c r="T741" s="96">
        <v>110</v>
      </c>
      <c r="U741" s="96">
        <f t="shared" si="0"/>
        <v>0.11818181818181818</v>
      </c>
      <c r="V741" s="96">
        <v>0</v>
      </c>
      <c r="W741" s="97">
        <v>1.2999999999999999E-2</v>
      </c>
      <c r="X741" s="21">
        <v>0.65</v>
      </c>
      <c r="Y741" s="78" t="s">
        <v>33</v>
      </c>
      <c r="Z741" s="79" t="s">
        <v>5838</v>
      </c>
      <c r="AA741" s="79">
        <v>0</v>
      </c>
      <c r="AB741" s="79">
        <v>0</v>
      </c>
      <c r="AC741" s="79">
        <v>0</v>
      </c>
      <c r="AD741" s="25"/>
      <c r="AE741" s="26"/>
      <c r="AF741" s="27"/>
    </row>
    <row r="742" spans="1:41" ht="16.5" customHeight="1">
      <c r="A742" s="30" t="s">
        <v>960</v>
      </c>
      <c r="B742" s="30"/>
      <c r="C742" s="30"/>
      <c r="D742" s="111"/>
      <c r="E742" s="90" t="s">
        <v>828</v>
      </c>
      <c r="F742" s="90" t="s">
        <v>480</v>
      </c>
      <c r="G742" s="90" t="s">
        <v>1047</v>
      </c>
      <c r="H742" s="91">
        <v>2008</v>
      </c>
      <c r="I742" s="92">
        <v>2</v>
      </c>
      <c r="J742" s="92">
        <v>0</v>
      </c>
      <c r="K742" s="92">
        <v>0</v>
      </c>
      <c r="L742" s="93" t="s">
        <v>1037</v>
      </c>
      <c r="M742" s="93"/>
      <c r="N742" s="81" t="s">
        <v>39</v>
      </c>
      <c r="O742" s="94">
        <v>80</v>
      </c>
      <c r="P742" s="94">
        <v>0</v>
      </c>
      <c r="Q742" s="94">
        <v>0</v>
      </c>
      <c r="R742" s="95" t="s">
        <v>33</v>
      </c>
      <c r="S742" s="96" t="s">
        <v>89</v>
      </c>
      <c r="T742" s="96">
        <v>110</v>
      </c>
      <c r="U742" s="96">
        <f t="shared" si="0"/>
        <v>9.0909090909090912E-2</v>
      </c>
      <c r="V742" s="96">
        <v>0</v>
      </c>
      <c r="W742" s="97">
        <v>0.01</v>
      </c>
      <c r="X742" s="21">
        <v>1.6</v>
      </c>
      <c r="Y742" s="78" t="s">
        <v>33</v>
      </c>
      <c r="Z742" s="79" t="s">
        <v>5838</v>
      </c>
      <c r="AA742" s="79">
        <v>0</v>
      </c>
      <c r="AB742" s="79">
        <v>0</v>
      </c>
      <c r="AC742" s="79">
        <v>0</v>
      </c>
      <c r="AD742" s="25"/>
      <c r="AE742" s="26"/>
      <c r="AF742" s="27"/>
    </row>
    <row r="743" spans="1:41" ht="16.5" customHeight="1">
      <c r="A743" s="30" t="s">
        <v>960</v>
      </c>
      <c r="B743" s="30"/>
      <c r="C743" s="30"/>
      <c r="D743" s="111"/>
      <c r="E743" s="90" t="s">
        <v>1216</v>
      </c>
      <c r="F743" s="90" t="s">
        <v>1217</v>
      </c>
      <c r="G743" s="90" t="s">
        <v>1218</v>
      </c>
      <c r="H743" s="91">
        <v>2021</v>
      </c>
      <c r="I743" s="92">
        <v>1</v>
      </c>
      <c r="J743" s="92">
        <v>0</v>
      </c>
      <c r="K743" s="92">
        <v>0</v>
      </c>
      <c r="L743" s="93" t="s">
        <v>1184</v>
      </c>
      <c r="M743" s="93"/>
      <c r="N743" s="81" t="s">
        <v>39</v>
      </c>
      <c r="O743" s="94">
        <v>400</v>
      </c>
      <c r="P743" s="94">
        <v>0</v>
      </c>
      <c r="Q743" s="94">
        <v>0</v>
      </c>
      <c r="R743" s="95" t="s">
        <v>33</v>
      </c>
      <c r="S743" s="96">
        <v>60</v>
      </c>
      <c r="T743" s="96">
        <v>110</v>
      </c>
      <c r="U743" s="96">
        <f t="shared" si="0"/>
        <v>4.5454545454545456E-2</v>
      </c>
      <c r="V743" s="96">
        <v>0</v>
      </c>
      <c r="W743" s="97">
        <v>5.0000000000000001E-3</v>
      </c>
      <c r="X743" s="21">
        <v>2</v>
      </c>
      <c r="Y743" s="78" t="s">
        <v>33</v>
      </c>
      <c r="Z743" s="79" t="s">
        <v>5838</v>
      </c>
      <c r="AA743" s="79">
        <v>0</v>
      </c>
      <c r="AB743" s="79">
        <v>0</v>
      </c>
      <c r="AC743" s="79">
        <v>0</v>
      </c>
      <c r="AD743" s="25"/>
      <c r="AE743" s="26"/>
      <c r="AF743" s="27"/>
    </row>
    <row r="744" spans="1:41" ht="16.5" customHeight="1">
      <c r="A744" s="30" t="s">
        <v>960</v>
      </c>
      <c r="B744" s="30"/>
      <c r="C744" s="30"/>
      <c r="D744" s="111"/>
      <c r="E744" s="90" t="s">
        <v>1125</v>
      </c>
      <c r="F744" s="90" t="s">
        <v>1311</v>
      </c>
      <c r="G744" s="90" t="s">
        <v>1312</v>
      </c>
      <c r="H744" s="91">
        <v>2016</v>
      </c>
      <c r="I744" s="92">
        <v>1</v>
      </c>
      <c r="J744" s="92">
        <v>0</v>
      </c>
      <c r="K744" s="92">
        <v>0</v>
      </c>
      <c r="L744" s="93" t="s">
        <v>1295</v>
      </c>
      <c r="M744" s="93"/>
      <c r="N744" s="81" t="s">
        <v>41</v>
      </c>
      <c r="O744" s="94">
        <v>200</v>
      </c>
      <c r="P744" s="94">
        <v>0</v>
      </c>
      <c r="Q744" s="94">
        <v>0</v>
      </c>
      <c r="R744" s="95" t="s">
        <v>33</v>
      </c>
      <c r="S744" s="96">
        <v>60</v>
      </c>
      <c r="T744" s="96">
        <v>110</v>
      </c>
      <c r="U744" s="96">
        <f t="shared" si="0"/>
        <v>9.0909090909090912E-2</v>
      </c>
      <c r="V744" s="96">
        <v>0</v>
      </c>
      <c r="W744" s="97">
        <v>0.01</v>
      </c>
      <c r="X744" s="21">
        <v>2</v>
      </c>
      <c r="Y744" s="78" t="s">
        <v>33</v>
      </c>
      <c r="Z744" s="79" t="s">
        <v>5838</v>
      </c>
      <c r="AA744" s="79">
        <v>0</v>
      </c>
      <c r="AB744" s="79">
        <v>0</v>
      </c>
      <c r="AC744" s="79">
        <v>0</v>
      </c>
      <c r="AD744" s="25"/>
      <c r="AE744" s="26"/>
      <c r="AF744" s="27"/>
    </row>
    <row r="745" spans="1:41" ht="16.5" customHeight="1">
      <c r="A745" s="30" t="s">
        <v>960</v>
      </c>
      <c r="B745" s="30"/>
      <c r="C745" s="30"/>
      <c r="D745" s="111"/>
      <c r="E745" s="90" t="s">
        <v>99</v>
      </c>
      <c r="F745" s="90" t="s">
        <v>83</v>
      </c>
      <c r="G745" s="90" t="s">
        <v>106</v>
      </c>
      <c r="H745" s="91">
        <v>2014</v>
      </c>
      <c r="I745" s="92">
        <v>1</v>
      </c>
      <c r="J745" s="92">
        <v>0</v>
      </c>
      <c r="K745" s="92">
        <v>0</v>
      </c>
      <c r="L745" s="93" t="s">
        <v>1018</v>
      </c>
      <c r="M745" s="93"/>
      <c r="N745" s="81" t="s">
        <v>39</v>
      </c>
      <c r="O745" s="94">
        <v>200</v>
      </c>
      <c r="P745" s="94">
        <v>0</v>
      </c>
      <c r="Q745" s="94">
        <v>0</v>
      </c>
      <c r="R745" s="95" t="s">
        <v>33</v>
      </c>
      <c r="S745" s="96">
        <v>60</v>
      </c>
      <c r="T745" s="96">
        <v>110</v>
      </c>
      <c r="U745" s="96">
        <f t="shared" si="0"/>
        <v>0.1</v>
      </c>
      <c r="V745" s="96">
        <v>0</v>
      </c>
      <c r="W745" s="97">
        <v>1.0999999999999999E-2</v>
      </c>
      <c r="X745" s="21">
        <v>2.1999999999999997</v>
      </c>
      <c r="Y745" s="78" t="s">
        <v>33</v>
      </c>
      <c r="Z745" s="79" t="s">
        <v>5838</v>
      </c>
      <c r="AA745" s="79">
        <v>0</v>
      </c>
      <c r="AB745" s="79">
        <v>0</v>
      </c>
      <c r="AC745" s="79">
        <v>0</v>
      </c>
      <c r="AD745" s="25"/>
      <c r="AE745" s="26"/>
      <c r="AF745" s="27"/>
    </row>
    <row r="746" spans="1:41" ht="16.5" customHeight="1">
      <c r="A746" s="30" t="s">
        <v>960</v>
      </c>
      <c r="B746" s="30"/>
      <c r="C746" s="30"/>
      <c r="D746" s="111"/>
      <c r="E746" s="90" t="s">
        <v>90</v>
      </c>
      <c r="F746" s="90" t="s">
        <v>125</v>
      </c>
      <c r="G746" s="90" t="s">
        <v>1024</v>
      </c>
      <c r="H746" s="91">
        <v>2021</v>
      </c>
      <c r="I746" s="92">
        <v>1</v>
      </c>
      <c r="J746" s="92">
        <v>0</v>
      </c>
      <c r="K746" s="92">
        <v>0</v>
      </c>
      <c r="L746" s="93" t="s">
        <v>1018</v>
      </c>
      <c r="M746" s="93"/>
      <c r="N746" s="81" t="s">
        <v>39</v>
      </c>
      <c r="O746" s="94">
        <v>40</v>
      </c>
      <c r="P746" s="94">
        <v>0</v>
      </c>
      <c r="Q746" s="94">
        <v>0</v>
      </c>
      <c r="R746" s="95" t="s">
        <v>33</v>
      </c>
      <c r="S746" s="96">
        <v>60</v>
      </c>
      <c r="T746" s="96">
        <v>110</v>
      </c>
      <c r="U746" s="96">
        <f t="shared" si="0"/>
        <v>0.59090909090909094</v>
      </c>
      <c r="V746" s="96">
        <v>0</v>
      </c>
      <c r="W746" s="97">
        <v>6.5000000000000002E-2</v>
      </c>
      <c r="X746" s="21">
        <v>2.6</v>
      </c>
      <c r="Y746" s="78" t="s">
        <v>33</v>
      </c>
      <c r="Z746" s="79" t="s">
        <v>5838</v>
      </c>
      <c r="AA746" s="79">
        <v>0</v>
      </c>
      <c r="AB746" s="79">
        <v>0</v>
      </c>
      <c r="AC746" s="79">
        <v>0</v>
      </c>
      <c r="AD746" s="25"/>
      <c r="AE746" s="26"/>
      <c r="AF746" s="27"/>
    </row>
    <row r="747" spans="1:41" ht="16.5" customHeight="1">
      <c r="A747" s="30" t="s">
        <v>960</v>
      </c>
      <c r="B747" s="30"/>
      <c r="C747" s="30"/>
      <c r="D747" s="111"/>
      <c r="E747" s="90" t="s">
        <v>7015</v>
      </c>
      <c r="F747" s="90" t="s">
        <v>7016</v>
      </c>
      <c r="G747" s="90" t="s">
        <v>7017</v>
      </c>
      <c r="H747" s="91">
        <v>2023</v>
      </c>
      <c r="I747" s="92">
        <v>1</v>
      </c>
      <c r="J747" s="92">
        <v>1</v>
      </c>
      <c r="K747" s="92">
        <v>0</v>
      </c>
      <c r="L747" s="93" t="s">
        <v>974</v>
      </c>
      <c r="M747" s="93"/>
      <c r="N747" s="81" t="s">
        <v>5908</v>
      </c>
      <c r="O747" s="94">
        <v>20</v>
      </c>
      <c r="P747" s="94">
        <v>0</v>
      </c>
      <c r="Q747" s="94">
        <v>0</v>
      </c>
      <c r="R747" s="95" t="s">
        <v>33</v>
      </c>
      <c r="S747" s="96" t="s">
        <v>7018</v>
      </c>
      <c r="T747" s="96">
        <v>110</v>
      </c>
      <c r="U747" s="96">
        <f t="shared" si="0"/>
        <v>1.3636363636363635</v>
      </c>
      <c r="V747" s="96">
        <v>0</v>
      </c>
      <c r="W747" s="97">
        <v>0.15</v>
      </c>
      <c r="X747" s="21">
        <v>3</v>
      </c>
      <c r="Y747" s="78" t="s">
        <v>33</v>
      </c>
      <c r="Z747" s="79" t="s">
        <v>5838</v>
      </c>
      <c r="AA747" s="79">
        <v>0</v>
      </c>
      <c r="AB747" s="79">
        <v>0</v>
      </c>
      <c r="AC747" s="79">
        <v>0</v>
      </c>
      <c r="AD747" s="25"/>
      <c r="AE747" s="26"/>
      <c r="AF747" s="27"/>
    </row>
    <row r="748" spans="1:41" ht="16.5" customHeight="1">
      <c r="A748" s="30" t="s">
        <v>960</v>
      </c>
      <c r="B748" s="30"/>
      <c r="C748" s="30"/>
      <c r="D748" s="111"/>
      <c r="E748" s="90" t="s">
        <v>99</v>
      </c>
      <c r="F748" s="90" t="s">
        <v>83</v>
      </c>
      <c r="G748" s="90" t="s">
        <v>7040</v>
      </c>
      <c r="H748" s="91">
        <v>2014</v>
      </c>
      <c r="I748" s="92">
        <v>1</v>
      </c>
      <c r="J748" s="92">
        <v>0</v>
      </c>
      <c r="K748" s="92">
        <v>0</v>
      </c>
      <c r="L748" s="93" t="s">
        <v>1149</v>
      </c>
      <c r="M748" s="93"/>
      <c r="N748" s="81" t="s">
        <v>39</v>
      </c>
      <c r="O748" s="94">
        <v>276</v>
      </c>
      <c r="P748" s="94">
        <v>0</v>
      </c>
      <c r="Q748" s="94">
        <v>0</v>
      </c>
      <c r="R748" s="95" t="s">
        <v>33</v>
      </c>
      <c r="S748" s="96">
        <v>60</v>
      </c>
      <c r="T748" s="96">
        <v>110</v>
      </c>
      <c r="U748" s="96">
        <f t="shared" si="0"/>
        <v>0.1</v>
      </c>
      <c r="V748" s="96">
        <v>0</v>
      </c>
      <c r="W748" s="97">
        <v>1.0999999999999999E-2</v>
      </c>
      <c r="X748" s="21">
        <v>3.036</v>
      </c>
      <c r="Y748" s="78" t="s">
        <v>33</v>
      </c>
      <c r="Z748" s="79" t="s">
        <v>5838</v>
      </c>
      <c r="AA748" s="79">
        <v>0</v>
      </c>
      <c r="AB748" s="79">
        <v>0</v>
      </c>
      <c r="AC748" s="79">
        <v>0</v>
      </c>
      <c r="AD748" s="25"/>
      <c r="AE748" s="26"/>
      <c r="AF748" s="27"/>
    </row>
    <row r="749" spans="1:41" ht="16.5" customHeight="1">
      <c r="A749" s="30" t="s">
        <v>960</v>
      </c>
      <c r="B749" s="30"/>
      <c r="C749" s="30"/>
      <c r="D749" s="111"/>
      <c r="E749" s="90" t="s">
        <v>1019</v>
      </c>
      <c r="F749" s="90" t="s">
        <v>1020</v>
      </c>
      <c r="G749" s="90" t="s">
        <v>1021</v>
      </c>
      <c r="H749" s="91">
        <v>2021</v>
      </c>
      <c r="I749" s="92">
        <v>1</v>
      </c>
      <c r="J749" s="92">
        <v>0</v>
      </c>
      <c r="K749" s="92">
        <v>0</v>
      </c>
      <c r="L749" s="93" t="s">
        <v>1018</v>
      </c>
      <c r="M749" s="93"/>
      <c r="N749" s="81" t="s">
        <v>39</v>
      </c>
      <c r="O749" s="94">
        <v>200</v>
      </c>
      <c r="P749" s="94">
        <v>0</v>
      </c>
      <c r="Q749" s="94">
        <v>0</v>
      </c>
      <c r="R749" s="95" t="s">
        <v>33</v>
      </c>
      <c r="S749" s="96">
        <v>60</v>
      </c>
      <c r="T749" s="96">
        <v>110</v>
      </c>
      <c r="U749" s="96">
        <f t="shared" si="0"/>
        <v>0.16363636363636364</v>
      </c>
      <c r="V749" s="96">
        <v>0</v>
      </c>
      <c r="W749" s="97">
        <v>1.7999999999999999E-2</v>
      </c>
      <c r="X749" s="21">
        <v>3.5999999999999996</v>
      </c>
      <c r="Y749" s="78" t="s">
        <v>33</v>
      </c>
      <c r="Z749" s="79" t="s">
        <v>5838</v>
      </c>
      <c r="AA749" s="79">
        <v>0</v>
      </c>
      <c r="AB749" s="79">
        <v>0</v>
      </c>
      <c r="AC749" s="79">
        <v>0</v>
      </c>
      <c r="AD749" s="25"/>
      <c r="AE749" s="26"/>
      <c r="AF749" s="27"/>
    </row>
    <row r="750" spans="1:41" ht="16.5" customHeight="1">
      <c r="A750" s="30" t="s">
        <v>960</v>
      </c>
      <c r="B750" s="30"/>
      <c r="C750" s="30"/>
      <c r="D750" s="111"/>
      <c r="E750" s="90" t="s">
        <v>1025</v>
      </c>
      <c r="F750" s="90" t="s">
        <v>1026</v>
      </c>
      <c r="G750" s="90" t="s">
        <v>1027</v>
      </c>
      <c r="H750" s="91">
        <v>2021</v>
      </c>
      <c r="I750" s="92">
        <v>1</v>
      </c>
      <c r="J750" s="92">
        <v>0</v>
      </c>
      <c r="K750" s="92">
        <v>0</v>
      </c>
      <c r="L750" s="93" t="s">
        <v>1018</v>
      </c>
      <c r="M750" s="93"/>
      <c r="N750" s="81" t="s">
        <v>39</v>
      </c>
      <c r="O750" s="94">
        <v>200</v>
      </c>
      <c r="P750" s="94">
        <v>0</v>
      </c>
      <c r="Q750" s="94">
        <v>0</v>
      </c>
      <c r="R750" s="95" t="s">
        <v>33</v>
      </c>
      <c r="S750" s="96">
        <v>60</v>
      </c>
      <c r="T750" s="96">
        <v>110</v>
      </c>
      <c r="U750" s="96">
        <f t="shared" si="0"/>
        <v>0.16363636363636364</v>
      </c>
      <c r="V750" s="96">
        <v>0</v>
      </c>
      <c r="W750" s="97">
        <v>1.7999999999999999E-2</v>
      </c>
      <c r="X750" s="21">
        <v>3.5999999999999996</v>
      </c>
      <c r="Y750" s="78" t="s">
        <v>33</v>
      </c>
      <c r="Z750" s="79" t="s">
        <v>5838</v>
      </c>
      <c r="AA750" s="79">
        <v>0</v>
      </c>
      <c r="AB750" s="79">
        <v>0</v>
      </c>
      <c r="AC750" s="79">
        <v>0</v>
      </c>
      <c r="AD750" s="25"/>
      <c r="AE750" s="26"/>
      <c r="AF750" s="27"/>
    </row>
    <row r="751" spans="1:41" ht="16.5" customHeight="1">
      <c r="A751" s="30" t="s">
        <v>960</v>
      </c>
      <c r="B751" s="30"/>
      <c r="C751" s="30"/>
      <c r="D751" s="111"/>
      <c r="E751" s="90" t="s">
        <v>482</v>
      </c>
      <c r="F751" s="90" t="s">
        <v>42</v>
      </c>
      <c r="G751" s="90" t="s">
        <v>1195</v>
      </c>
      <c r="H751" s="91">
        <v>2021</v>
      </c>
      <c r="I751" s="92">
        <v>2</v>
      </c>
      <c r="J751" s="92">
        <v>0</v>
      </c>
      <c r="K751" s="92">
        <v>0</v>
      </c>
      <c r="L751" s="93" t="s">
        <v>1184</v>
      </c>
      <c r="M751" s="93"/>
      <c r="N751" s="81" t="s">
        <v>39</v>
      </c>
      <c r="O751" s="94">
        <v>100</v>
      </c>
      <c r="P751" s="94">
        <v>0</v>
      </c>
      <c r="Q751" s="94">
        <v>0</v>
      </c>
      <c r="R751" s="95" t="s">
        <v>33</v>
      </c>
      <c r="S751" s="96">
        <v>60</v>
      </c>
      <c r="T751" s="96">
        <v>110</v>
      </c>
      <c r="U751" s="96">
        <f t="shared" si="0"/>
        <v>0.36363636363636365</v>
      </c>
      <c r="V751" s="96">
        <v>0</v>
      </c>
      <c r="W751" s="97">
        <v>0.04</v>
      </c>
      <c r="X751" s="21">
        <v>8</v>
      </c>
      <c r="Y751" s="78" t="s">
        <v>33</v>
      </c>
      <c r="Z751" s="79" t="s">
        <v>5838</v>
      </c>
      <c r="AA751" s="79">
        <v>0</v>
      </c>
      <c r="AB751" s="79">
        <v>0</v>
      </c>
      <c r="AC751" s="79">
        <v>0</v>
      </c>
      <c r="AD751" s="25"/>
      <c r="AE751" s="26"/>
      <c r="AF751" s="27"/>
      <c r="AG751" s="28"/>
      <c r="AH751" s="28"/>
      <c r="AI751" s="28"/>
      <c r="AJ751" s="28"/>
      <c r="AK751" s="28"/>
      <c r="AL751" s="28"/>
      <c r="AM751" s="28"/>
      <c r="AN751" s="28"/>
      <c r="AO751" s="28"/>
    </row>
    <row r="752" spans="1:41" ht="16.5" customHeight="1">
      <c r="A752" s="30" t="s">
        <v>960</v>
      </c>
      <c r="B752" s="30"/>
      <c r="C752" s="30"/>
      <c r="D752" s="111"/>
      <c r="E752" s="90" t="s">
        <v>1096</v>
      </c>
      <c r="F752" s="90" t="s">
        <v>67</v>
      </c>
      <c r="G752" s="90" t="s">
        <v>1097</v>
      </c>
      <c r="H752" s="91">
        <v>2001</v>
      </c>
      <c r="I752" s="92">
        <v>1</v>
      </c>
      <c r="J752" s="92">
        <v>0</v>
      </c>
      <c r="K752" s="92">
        <v>0</v>
      </c>
      <c r="L752" s="93" t="s">
        <v>5900</v>
      </c>
      <c r="M752" s="93"/>
      <c r="N752" s="81" t="s">
        <v>39</v>
      </c>
      <c r="O752" s="94">
        <v>50</v>
      </c>
      <c r="P752" s="94">
        <v>0</v>
      </c>
      <c r="Q752" s="94">
        <v>0</v>
      </c>
      <c r="R752" s="95" t="s">
        <v>33</v>
      </c>
      <c r="S752" s="96">
        <v>60</v>
      </c>
      <c r="T752" s="96">
        <v>115</v>
      </c>
      <c r="U752" s="96">
        <f t="shared" si="0"/>
        <v>0.7</v>
      </c>
      <c r="V752" s="96">
        <v>0</v>
      </c>
      <c r="W752" s="97">
        <v>8.0500000000000002E-2</v>
      </c>
      <c r="X752" s="21">
        <v>4.0250000000000004</v>
      </c>
      <c r="Y752" s="78" t="s">
        <v>33</v>
      </c>
      <c r="Z752" s="79" t="s">
        <v>5838</v>
      </c>
      <c r="AA752" s="79">
        <v>0</v>
      </c>
      <c r="AB752" s="79">
        <v>0</v>
      </c>
      <c r="AC752" s="79">
        <v>0</v>
      </c>
      <c r="AD752" s="25"/>
      <c r="AE752" s="26"/>
      <c r="AF752" s="27"/>
      <c r="AG752" s="28"/>
      <c r="AH752" s="28"/>
      <c r="AI752" s="28"/>
      <c r="AJ752" s="28"/>
      <c r="AK752" s="28"/>
      <c r="AL752" s="28"/>
      <c r="AM752" s="28"/>
      <c r="AN752" s="28"/>
      <c r="AO752" s="28"/>
    </row>
    <row r="753" spans="1:41" ht="16.5" customHeight="1">
      <c r="A753" s="30" t="s">
        <v>960</v>
      </c>
      <c r="B753" s="30"/>
      <c r="C753" s="30"/>
      <c r="D753" s="111"/>
      <c r="E753" s="90" t="s">
        <v>1093</v>
      </c>
      <c r="F753" s="90" t="s">
        <v>1094</v>
      </c>
      <c r="G753" s="90" t="s">
        <v>1095</v>
      </c>
      <c r="H753" s="91">
        <v>2016</v>
      </c>
      <c r="I753" s="92">
        <v>1</v>
      </c>
      <c r="J753" s="92">
        <v>0</v>
      </c>
      <c r="K753" s="92">
        <v>0</v>
      </c>
      <c r="L753" s="93" t="s">
        <v>5899</v>
      </c>
      <c r="M753" s="93"/>
      <c r="N753" s="81" t="s">
        <v>39</v>
      </c>
      <c r="O753" s="94">
        <v>50</v>
      </c>
      <c r="P753" s="94">
        <v>0</v>
      </c>
      <c r="Q753" s="94">
        <v>0</v>
      </c>
      <c r="R753" s="95" t="s">
        <v>33</v>
      </c>
      <c r="S753" s="96">
        <v>50</v>
      </c>
      <c r="T753" s="96">
        <v>120</v>
      </c>
      <c r="U753" s="96">
        <f t="shared" si="0"/>
        <v>0.7</v>
      </c>
      <c r="V753" s="96">
        <v>0</v>
      </c>
      <c r="W753" s="97">
        <v>8.4000000000000005E-2</v>
      </c>
      <c r="X753" s="21">
        <v>4.2</v>
      </c>
      <c r="Y753" s="78" t="s">
        <v>33</v>
      </c>
      <c r="Z753" s="79" t="s">
        <v>5838</v>
      </c>
      <c r="AA753" s="79">
        <v>0</v>
      </c>
      <c r="AB753" s="79">
        <v>0</v>
      </c>
      <c r="AC753" s="79">
        <v>0</v>
      </c>
      <c r="AD753" s="25"/>
      <c r="AE753" s="26"/>
      <c r="AF753" s="27"/>
      <c r="AG753" s="28"/>
      <c r="AH753" s="28"/>
      <c r="AI753" s="28"/>
      <c r="AJ753" s="28"/>
      <c r="AK753" s="28"/>
      <c r="AL753" s="28"/>
      <c r="AM753" s="28"/>
      <c r="AN753" s="28"/>
      <c r="AO753" s="28"/>
    </row>
    <row r="754" spans="1:41" ht="16.5" customHeight="1">
      <c r="A754" s="30" t="s">
        <v>960</v>
      </c>
      <c r="B754" s="30"/>
      <c r="C754" s="30"/>
      <c r="D754" s="111"/>
      <c r="E754" s="90" t="s">
        <v>1010</v>
      </c>
      <c r="F754" s="90" t="s">
        <v>1011</v>
      </c>
      <c r="G754" s="90" t="s">
        <v>1012</v>
      </c>
      <c r="H754" s="91" t="s">
        <v>67</v>
      </c>
      <c r="I754" s="92">
        <v>1</v>
      </c>
      <c r="J754" s="92">
        <v>0</v>
      </c>
      <c r="K754" s="92">
        <v>0</v>
      </c>
      <c r="L754" s="93" t="s">
        <v>974</v>
      </c>
      <c r="M754" s="93"/>
      <c r="N754" s="81" t="s">
        <v>39</v>
      </c>
      <c r="O754" s="94">
        <v>200</v>
      </c>
      <c r="P754" s="94">
        <v>0</v>
      </c>
      <c r="Q754" s="94">
        <v>0</v>
      </c>
      <c r="R754" s="95" t="s">
        <v>33</v>
      </c>
      <c r="S754" s="96">
        <v>60</v>
      </c>
      <c r="T754" s="96">
        <v>110</v>
      </c>
      <c r="U754" s="96">
        <f t="shared" si="0"/>
        <v>0.2</v>
      </c>
      <c r="V754" s="96">
        <v>0</v>
      </c>
      <c r="W754" s="97">
        <v>2.1999999999999999E-2</v>
      </c>
      <c r="X754" s="21">
        <v>4.3999999999999995</v>
      </c>
      <c r="Y754" s="78" t="s">
        <v>33</v>
      </c>
      <c r="Z754" s="79" t="s">
        <v>5838</v>
      </c>
      <c r="AA754" s="79">
        <v>0</v>
      </c>
      <c r="AB754" s="79">
        <v>0</v>
      </c>
      <c r="AC754" s="79">
        <v>0</v>
      </c>
      <c r="AD754" s="25"/>
      <c r="AE754" s="26"/>
      <c r="AF754" s="27"/>
      <c r="AG754" s="28"/>
      <c r="AH754" s="28"/>
      <c r="AI754" s="28"/>
      <c r="AJ754" s="28"/>
      <c r="AK754" s="28"/>
      <c r="AL754" s="28"/>
      <c r="AM754" s="28"/>
      <c r="AN754" s="28"/>
      <c r="AO754" s="28"/>
    </row>
    <row r="755" spans="1:41" ht="16.5" customHeight="1">
      <c r="A755" s="30" t="s">
        <v>960</v>
      </c>
      <c r="B755" s="30"/>
      <c r="C755" s="30"/>
      <c r="D755" s="111"/>
      <c r="E755" s="90" t="s">
        <v>99</v>
      </c>
      <c r="F755" s="90" t="s">
        <v>83</v>
      </c>
      <c r="G755" s="90" t="s">
        <v>101</v>
      </c>
      <c r="H755" s="91">
        <v>2014</v>
      </c>
      <c r="I755" s="92">
        <v>1</v>
      </c>
      <c r="J755" s="92">
        <v>0</v>
      </c>
      <c r="K755" s="92">
        <v>0</v>
      </c>
      <c r="L755" s="93" t="s">
        <v>5900</v>
      </c>
      <c r="M755" s="93"/>
      <c r="N755" s="81" t="s">
        <v>39</v>
      </c>
      <c r="O755" s="94">
        <v>200</v>
      </c>
      <c r="P755" s="94">
        <v>0</v>
      </c>
      <c r="Q755" s="94">
        <v>0</v>
      </c>
      <c r="R755" s="95" t="s">
        <v>33</v>
      </c>
      <c r="S755" s="96">
        <v>60</v>
      </c>
      <c r="T755" s="96">
        <v>110</v>
      </c>
      <c r="U755" s="96">
        <f t="shared" si="0"/>
        <v>0.22727272727272727</v>
      </c>
      <c r="V755" s="96">
        <v>0</v>
      </c>
      <c r="W755" s="97">
        <v>2.5000000000000001E-2</v>
      </c>
      <c r="X755" s="21">
        <v>5</v>
      </c>
      <c r="Y755" s="78" t="s">
        <v>33</v>
      </c>
      <c r="Z755" s="79" t="s">
        <v>5838</v>
      </c>
      <c r="AA755" s="79">
        <v>0</v>
      </c>
      <c r="AB755" s="79">
        <v>0</v>
      </c>
      <c r="AC755" s="79">
        <v>0</v>
      </c>
      <c r="AD755" s="25"/>
      <c r="AE755" s="26"/>
      <c r="AF755" s="27"/>
      <c r="AG755" s="28"/>
      <c r="AH755" s="28"/>
      <c r="AI755" s="28"/>
      <c r="AJ755" s="28"/>
      <c r="AK755" s="28"/>
      <c r="AL755" s="28"/>
      <c r="AM755" s="28"/>
      <c r="AN755" s="28"/>
      <c r="AO755" s="28"/>
    </row>
    <row r="756" spans="1:41" ht="16.5" customHeight="1">
      <c r="A756" s="30" t="s">
        <v>960</v>
      </c>
      <c r="B756" s="30"/>
      <c r="C756" s="30"/>
      <c r="D756" s="111"/>
      <c r="E756" s="90" t="s">
        <v>37</v>
      </c>
      <c r="F756" s="90" t="s">
        <v>67</v>
      </c>
      <c r="G756" s="90" t="s">
        <v>1150</v>
      </c>
      <c r="H756" s="91">
        <v>2007</v>
      </c>
      <c r="I756" s="92">
        <v>1</v>
      </c>
      <c r="J756" s="92">
        <v>0</v>
      </c>
      <c r="K756" s="92">
        <v>0</v>
      </c>
      <c r="L756" s="93" t="s">
        <v>1149</v>
      </c>
      <c r="M756" s="93"/>
      <c r="N756" s="81" t="s">
        <v>39</v>
      </c>
      <c r="O756" s="94">
        <v>276</v>
      </c>
      <c r="P756" s="94">
        <v>0</v>
      </c>
      <c r="Q756" s="94">
        <v>0</v>
      </c>
      <c r="R756" s="95" t="s">
        <v>33</v>
      </c>
      <c r="S756" s="96">
        <v>60</v>
      </c>
      <c r="T756" s="96">
        <v>110</v>
      </c>
      <c r="U756" s="96">
        <f t="shared" si="0"/>
        <v>0.22727272727272727</v>
      </c>
      <c r="V756" s="96">
        <v>0</v>
      </c>
      <c r="W756" s="97">
        <v>2.5000000000000001E-2</v>
      </c>
      <c r="X756" s="21">
        <v>6.9</v>
      </c>
      <c r="Y756" s="78" t="s">
        <v>33</v>
      </c>
      <c r="Z756" s="79" t="s">
        <v>5838</v>
      </c>
      <c r="AA756" s="79">
        <v>0</v>
      </c>
      <c r="AB756" s="79">
        <v>0</v>
      </c>
      <c r="AC756" s="79">
        <v>0</v>
      </c>
      <c r="AD756" s="25"/>
      <c r="AE756" s="26"/>
      <c r="AF756" s="27"/>
      <c r="AG756" s="28"/>
      <c r="AH756" s="28"/>
      <c r="AI756" s="28"/>
      <c r="AJ756" s="28"/>
      <c r="AK756" s="28"/>
      <c r="AL756" s="28"/>
      <c r="AM756" s="28"/>
      <c r="AN756" s="28"/>
      <c r="AO756" s="28"/>
    </row>
    <row r="757" spans="1:41" ht="16.5" customHeight="1">
      <c r="A757" s="30" t="s">
        <v>960</v>
      </c>
      <c r="B757" s="30"/>
      <c r="C757" s="30"/>
      <c r="D757" s="111"/>
      <c r="E757" s="90" t="s">
        <v>1050</v>
      </c>
      <c r="F757" s="90" t="s">
        <v>480</v>
      </c>
      <c r="G757" s="90" t="s">
        <v>861</v>
      </c>
      <c r="H757" s="91">
        <v>2020</v>
      </c>
      <c r="I757" s="92">
        <v>1</v>
      </c>
      <c r="J757" s="92">
        <v>0</v>
      </c>
      <c r="K757" s="92">
        <v>0</v>
      </c>
      <c r="L757" s="93" t="s">
        <v>1037</v>
      </c>
      <c r="M757" s="93"/>
      <c r="N757" s="81" t="s">
        <v>39</v>
      </c>
      <c r="O757" s="94">
        <v>20</v>
      </c>
      <c r="P757" s="94">
        <v>0</v>
      </c>
      <c r="Q757" s="94">
        <v>0</v>
      </c>
      <c r="R757" s="95" t="s">
        <v>33</v>
      </c>
      <c r="S757" s="96">
        <v>60</v>
      </c>
      <c r="T757" s="96">
        <v>110</v>
      </c>
      <c r="U757" s="96">
        <f t="shared" si="0"/>
        <v>3.1545454545454548</v>
      </c>
      <c r="V757" s="96">
        <v>0</v>
      </c>
      <c r="W757" s="97">
        <v>0.34699999999999998</v>
      </c>
      <c r="X757" s="21">
        <v>6.9399999999999995</v>
      </c>
      <c r="Y757" s="78" t="s">
        <v>33</v>
      </c>
      <c r="Z757" s="79" t="s">
        <v>5838</v>
      </c>
      <c r="AA757" s="79">
        <v>0</v>
      </c>
      <c r="AB757" s="79">
        <v>0</v>
      </c>
      <c r="AC757" s="79">
        <v>0</v>
      </c>
      <c r="AD757" s="25"/>
      <c r="AE757" s="26"/>
      <c r="AF757" s="27"/>
      <c r="AG757" s="28"/>
      <c r="AH757" s="28"/>
      <c r="AI757" s="28"/>
      <c r="AJ757" s="28"/>
      <c r="AK757" s="28"/>
      <c r="AL757" s="28"/>
      <c r="AM757" s="28"/>
      <c r="AN757" s="28"/>
      <c r="AO757" s="28"/>
    </row>
    <row r="758" spans="1:41" ht="16.5" customHeight="1">
      <c r="A758" s="30" t="s">
        <v>960</v>
      </c>
      <c r="B758" s="30"/>
      <c r="C758" s="30"/>
      <c r="D758" s="111"/>
      <c r="E758" s="90" t="s">
        <v>1196</v>
      </c>
      <c r="F758" s="90" t="s">
        <v>1197</v>
      </c>
      <c r="G758" s="90" t="s">
        <v>1198</v>
      </c>
      <c r="H758" s="91">
        <v>2021</v>
      </c>
      <c r="I758" s="92">
        <v>1</v>
      </c>
      <c r="J758" s="92">
        <v>0</v>
      </c>
      <c r="K758" s="92">
        <v>0</v>
      </c>
      <c r="L758" s="93" t="s">
        <v>1184</v>
      </c>
      <c r="M758" s="93"/>
      <c r="N758" s="81" t="s">
        <v>39</v>
      </c>
      <c r="O758" s="94">
        <v>400</v>
      </c>
      <c r="P758" s="94">
        <v>0</v>
      </c>
      <c r="Q758" s="94">
        <v>0</v>
      </c>
      <c r="R758" s="95" t="s">
        <v>33</v>
      </c>
      <c r="S758" s="96">
        <v>60</v>
      </c>
      <c r="T758" s="96">
        <v>110</v>
      </c>
      <c r="U758" s="96">
        <f t="shared" si="0"/>
        <v>0.17272727272727273</v>
      </c>
      <c r="V758" s="96">
        <v>0</v>
      </c>
      <c r="W758" s="97">
        <v>1.9E-2</v>
      </c>
      <c r="X758" s="21">
        <v>7.6</v>
      </c>
      <c r="Y758" s="78" t="s">
        <v>33</v>
      </c>
      <c r="Z758" s="79" t="s">
        <v>5838</v>
      </c>
      <c r="AA758" s="79">
        <v>0</v>
      </c>
      <c r="AB758" s="79">
        <v>0</v>
      </c>
      <c r="AC758" s="79">
        <v>0</v>
      </c>
      <c r="AD758" s="25"/>
      <c r="AE758" s="26"/>
      <c r="AF758" s="27"/>
      <c r="AG758" s="28"/>
      <c r="AH758" s="28"/>
      <c r="AI758" s="28"/>
      <c r="AJ758" s="28"/>
      <c r="AK758" s="28"/>
      <c r="AL758" s="28"/>
      <c r="AM758" s="28"/>
      <c r="AN758" s="28"/>
      <c r="AO758" s="28"/>
    </row>
    <row r="759" spans="1:41" ht="16.5" customHeight="1">
      <c r="A759" s="30" t="s">
        <v>960</v>
      </c>
      <c r="B759" s="30"/>
      <c r="C759" s="30"/>
      <c r="D759" s="111"/>
      <c r="E759" s="90" t="s">
        <v>99</v>
      </c>
      <c r="F759" s="90" t="s">
        <v>83</v>
      </c>
      <c r="G759" s="90" t="s">
        <v>1040</v>
      </c>
      <c r="H759" s="91">
        <v>2016</v>
      </c>
      <c r="I759" s="92">
        <v>1</v>
      </c>
      <c r="J759" s="92">
        <v>0</v>
      </c>
      <c r="K759" s="92">
        <v>0</v>
      </c>
      <c r="L759" s="93" t="s">
        <v>1295</v>
      </c>
      <c r="M759" s="93"/>
      <c r="N759" s="81" t="s">
        <v>41</v>
      </c>
      <c r="O759" s="94">
        <v>400</v>
      </c>
      <c r="P759" s="94">
        <v>0</v>
      </c>
      <c r="Q759" s="94">
        <v>0</v>
      </c>
      <c r="R759" s="95" t="s">
        <v>33</v>
      </c>
      <c r="S759" s="96">
        <v>60</v>
      </c>
      <c r="T759" s="96">
        <v>110</v>
      </c>
      <c r="U759" s="96">
        <f t="shared" si="0"/>
        <v>0.17272727272727273</v>
      </c>
      <c r="V759" s="96">
        <v>0</v>
      </c>
      <c r="W759" s="97">
        <v>1.9E-2</v>
      </c>
      <c r="X759" s="21">
        <v>7.6</v>
      </c>
      <c r="Y759" s="78" t="s">
        <v>33</v>
      </c>
      <c r="Z759" s="79" t="s">
        <v>5838</v>
      </c>
      <c r="AA759" s="79">
        <v>0</v>
      </c>
      <c r="AB759" s="79">
        <v>0</v>
      </c>
      <c r="AC759" s="79">
        <v>0</v>
      </c>
      <c r="AD759" s="25"/>
      <c r="AE759" s="26"/>
      <c r="AF759" s="27"/>
      <c r="AG759" s="28"/>
      <c r="AH759" s="28"/>
      <c r="AI759" s="28"/>
      <c r="AJ759" s="28"/>
      <c r="AK759" s="28"/>
      <c r="AL759" s="28"/>
      <c r="AM759" s="28"/>
      <c r="AN759" s="28"/>
      <c r="AO759" s="28"/>
    </row>
    <row r="760" spans="1:41" ht="16.5" customHeight="1">
      <c r="A760" s="30" t="s">
        <v>960</v>
      </c>
      <c r="B760" s="30"/>
      <c r="C760" s="30"/>
      <c r="D760" s="111"/>
      <c r="E760" s="90" t="s">
        <v>1323</v>
      </c>
      <c r="F760" s="90" t="s">
        <v>125</v>
      </c>
      <c r="G760" s="90" t="s">
        <v>1324</v>
      </c>
      <c r="H760" s="91">
        <v>2018</v>
      </c>
      <c r="I760" s="92">
        <v>1</v>
      </c>
      <c r="J760" s="92">
        <v>0</v>
      </c>
      <c r="K760" s="92">
        <v>0</v>
      </c>
      <c r="L760" s="93" t="s">
        <v>1295</v>
      </c>
      <c r="M760" s="93"/>
      <c r="N760" s="81" t="s">
        <v>41</v>
      </c>
      <c r="O760" s="94">
        <v>400</v>
      </c>
      <c r="P760" s="94">
        <v>0</v>
      </c>
      <c r="Q760" s="94">
        <v>0</v>
      </c>
      <c r="R760" s="95" t="s">
        <v>33</v>
      </c>
      <c r="S760" s="96">
        <v>60</v>
      </c>
      <c r="T760" s="96">
        <v>110</v>
      </c>
      <c r="U760" s="96">
        <f t="shared" si="0"/>
        <v>0.18181818181818182</v>
      </c>
      <c r="V760" s="96">
        <v>0</v>
      </c>
      <c r="W760" s="97">
        <v>0.02</v>
      </c>
      <c r="X760" s="21">
        <v>8</v>
      </c>
      <c r="Y760" s="78" t="s">
        <v>33</v>
      </c>
      <c r="Z760" s="79" t="s">
        <v>5838</v>
      </c>
      <c r="AA760" s="79">
        <v>0</v>
      </c>
      <c r="AB760" s="79">
        <v>0</v>
      </c>
      <c r="AC760" s="79">
        <v>0</v>
      </c>
      <c r="AD760" s="25"/>
      <c r="AE760" s="26"/>
      <c r="AF760" s="27"/>
      <c r="AG760" s="28"/>
      <c r="AH760" s="28"/>
      <c r="AI760" s="28"/>
      <c r="AJ760" s="28"/>
      <c r="AK760" s="28"/>
      <c r="AL760" s="28"/>
      <c r="AM760" s="28"/>
      <c r="AN760" s="28"/>
      <c r="AO760" s="28"/>
    </row>
    <row r="761" spans="1:41" ht="16.5" customHeight="1">
      <c r="A761" s="30" t="s">
        <v>960</v>
      </c>
      <c r="B761" s="30"/>
      <c r="C761" s="30"/>
      <c r="D761" s="111"/>
      <c r="E761" s="90" t="s">
        <v>1015</v>
      </c>
      <c r="F761" s="90" t="s">
        <v>1016</v>
      </c>
      <c r="G761" s="90" t="s">
        <v>1017</v>
      </c>
      <c r="H761" s="91">
        <v>2021</v>
      </c>
      <c r="I761" s="92">
        <v>1</v>
      </c>
      <c r="J761" s="92">
        <v>0</v>
      </c>
      <c r="K761" s="92">
        <v>0</v>
      </c>
      <c r="L761" s="93" t="s">
        <v>974</v>
      </c>
      <c r="M761" s="93"/>
      <c r="N761" s="81" t="s">
        <v>39</v>
      </c>
      <c r="O761" s="94">
        <v>40</v>
      </c>
      <c r="P761" s="94">
        <v>0</v>
      </c>
      <c r="Q761" s="94">
        <v>0</v>
      </c>
      <c r="R761" s="95" t="s">
        <v>33</v>
      </c>
      <c r="S761" s="96">
        <v>100</v>
      </c>
      <c r="T761" s="96">
        <v>110</v>
      </c>
      <c r="U761" s="96">
        <f t="shared" si="0"/>
        <v>2</v>
      </c>
      <c r="V761" s="96">
        <v>0</v>
      </c>
      <c r="W761" s="97">
        <v>0.22</v>
      </c>
      <c r="X761" s="21">
        <v>8.8000000000000007</v>
      </c>
      <c r="Y761" s="78" t="s">
        <v>33</v>
      </c>
      <c r="Z761" s="79" t="s">
        <v>5838</v>
      </c>
      <c r="AA761" s="79">
        <v>0</v>
      </c>
      <c r="AB761" s="79">
        <v>0</v>
      </c>
      <c r="AC761" s="79">
        <v>0</v>
      </c>
      <c r="AD761" s="25"/>
      <c r="AE761" s="26"/>
      <c r="AF761" s="27"/>
      <c r="AG761" s="28"/>
      <c r="AH761" s="28"/>
      <c r="AI761" s="28"/>
      <c r="AJ761" s="28"/>
      <c r="AK761" s="28"/>
      <c r="AL761" s="28"/>
      <c r="AM761" s="28"/>
      <c r="AN761" s="28"/>
      <c r="AO761" s="28"/>
    </row>
    <row r="762" spans="1:41" ht="16.5" customHeight="1">
      <c r="A762" s="30" t="s">
        <v>960</v>
      </c>
      <c r="B762" s="30"/>
      <c r="C762" s="30"/>
      <c r="D762" s="111"/>
      <c r="E762" s="90" t="s">
        <v>1110</v>
      </c>
      <c r="F762" s="90" t="s">
        <v>445</v>
      </c>
      <c r="G762" s="90" t="s">
        <v>1111</v>
      </c>
      <c r="H762" s="91">
        <v>2010</v>
      </c>
      <c r="I762" s="92">
        <v>1</v>
      </c>
      <c r="J762" s="92">
        <v>0</v>
      </c>
      <c r="K762" s="92">
        <v>0</v>
      </c>
      <c r="L762" s="93" t="s">
        <v>5899</v>
      </c>
      <c r="M762" s="93"/>
      <c r="N762" s="81" t="s">
        <v>39</v>
      </c>
      <c r="O762" s="94">
        <v>400</v>
      </c>
      <c r="P762" s="94">
        <v>0</v>
      </c>
      <c r="Q762" s="94">
        <v>0</v>
      </c>
      <c r="R762" s="95" t="s">
        <v>33</v>
      </c>
      <c r="S762" s="96">
        <v>60</v>
      </c>
      <c r="T762" s="96">
        <v>110</v>
      </c>
      <c r="U762" s="96">
        <f t="shared" si="0"/>
        <v>0.22727272727272727</v>
      </c>
      <c r="V762" s="96">
        <v>0</v>
      </c>
      <c r="W762" s="97">
        <v>2.5000000000000001E-2</v>
      </c>
      <c r="X762" s="21">
        <v>10</v>
      </c>
      <c r="Y762" s="78" t="s">
        <v>33</v>
      </c>
      <c r="Z762" s="79" t="s">
        <v>5838</v>
      </c>
      <c r="AA762" s="79">
        <v>0</v>
      </c>
      <c r="AB762" s="79">
        <v>0</v>
      </c>
      <c r="AC762" s="79">
        <v>0</v>
      </c>
      <c r="AD762" s="25"/>
      <c r="AE762" s="26"/>
      <c r="AF762" s="27"/>
      <c r="AG762" s="28"/>
      <c r="AH762" s="28"/>
      <c r="AI762" s="28"/>
      <c r="AJ762" s="28"/>
      <c r="AK762" s="28"/>
      <c r="AL762" s="28"/>
      <c r="AM762" s="28"/>
      <c r="AN762" s="28"/>
      <c r="AO762" s="28"/>
    </row>
    <row r="763" spans="1:41" ht="16.5" customHeight="1">
      <c r="A763" s="30" t="s">
        <v>960</v>
      </c>
      <c r="B763" s="30"/>
      <c r="C763" s="30"/>
      <c r="D763" s="111"/>
      <c r="E763" s="90" t="s">
        <v>1221</v>
      </c>
      <c r="F763" s="90" t="s">
        <v>67</v>
      </c>
      <c r="G763" s="90" t="s">
        <v>67</v>
      </c>
      <c r="H763" s="91">
        <v>2000</v>
      </c>
      <c r="I763" s="92">
        <v>2</v>
      </c>
      <c r="J763" s="92">
        <v>0</v>
      </c>
      <c r="K763" s="92">
        <v>0</v>
      </c>
      <c r="L763" s="93" t="s">
        <v>1220</v>
      </c>
      <c r="M763" s="93"/>
      <c r="N763" s="81" t="s">
        <v>39</v>
      </c>
      <c r="O763" s="94">
        <v>100</v>
      </c>
      <c r="P763" s="94">
        <v>0</v>
      </c>
      <c r="Q763" s="94">
        <v>0</v>
      </c>
      <c r="R763" s="95" t="s">
        <v>33</v>
      </c>
      <c r="S763" s="96" t="s">
        <v>89</v>
      </c>
      <c r="T763" s="96">
        <v>110</v>
      </c>
      <c r="U763" s="96">
        <f t="shared" si="0"/>
        <v>0.90909090909090906</v>
      </c>
      <c r="V763" s="96">
        <v>0</v>
      </c>
      <c r="W763" s="97">
        <v>0.1</v>
      </c>
      <c r="X763" s="21">
        <v>20</v>
      </c>
      <c r="Y763" s="78" t="s">
        <v>33</v>
      </c>
      <c r="Z763" s="79" t="s">
        <v>5838</v>
      </c>
      <c r="AA763" s="79">
        <v>0</v>
      </c>
      <c r="AB763" s="79">
        <v>0</v>
      </c>
      <c r="AC763" s="79">
        <v>0</v>
      </c>
      <c r="AD763" s="25"/>
      <c r="AE763" s="26"/>
      <c r="AF763" s="27"/>
      <c r="AG763" s="28"/>
      <c r="AH763" s="28"/>
      <c r="AI763" s="28"/>
      <c r="AJ763" s="28"/>
      <c r="AK763" s="28"/>
      <c r="AL763" s="28"/>
      <c r="AM763" s="28"/>
      <c r="AN763" s="28"/>
      <c r="AO763" s="28"/>
    </row>
    <row r="764" spans="1:41" ht="16.5" customHeight="1">
      <c r="A764" s="30" t="s">
        <v>960</v>
      </c>
      <c r="B764" s="30"/>
      <c r="C764" s="30"/>
      <c r="D764" s="111"/>
      <c r="E764" s="90" t="s">
        <v>1222</v>
      </c>
      <c r="F764" s="90" t="s">
        <v>67</v>
      </c>
      <c r="G764" s="90" t="s">
        <v>67</v>
      </c>
      <c r="H764" s="91">
        <v>2000</v>
      </c>
      <c r="I764" s="92">
        <v>3</v>
      </c>
      <c r="J764" s="92">
        <v>0</v>
      </c>
      <c r="K764" s="92">
        <v>0</v>
      </c>
      <c r="L764" s="93" t="s">
        <v>1220</v>
      </c>
      <c r="M764" s="93"/>
      <c r="N764" s="81" t="s">
        <v>39</v>
      </c>
      <c r="O764" s="94">
        <v>100</v>
      </c>
      <c r="P764" s="94">
        <v>0</v>
      </c>
      <c r="Q764" s="94">
        <v>0</v>
      </c>
      <c r="R764" s="95" t="s">
        <v>33</v>
      </c>
      <c r="S764" s="96" t="s">
        <v>89</v>
      </c>
      <c r="T764" s="96">
        <v>110</v>
      </c>
      <c r="U764" s="96">
        <f t="shared" si="0"/>
        <v>0.90909090909090906</v>
      </c>
      <c r="V764" s="96">
        <v>0</v>
      </c>
      <c r="W764" s="97">
        <v>0.1</v>
      </c>
      <c r="X764" s="21">
        <v>30</v>
      </c>
      <c r="Y764" s="78" t="s">
        <v>33</v>
      </c>
      <c r="Z764" s="79" t="s">
        <v>5838</v>
      </c>
      <c r="AA764" s="79">
        <v>0</v>
      </c>
      <c r="AB764" s="79">
        <v>0</v>
      </c>
      <c r="AC764" s="79">
        <v>0</v>
      </c>
      <c r="AD764" s="25"/>
      <c r="AE764" s="26"/>
      <c r="AF764" s="27"/>
      <c r="AG764" s="28"/>
      <c r="AH764" s="28"/>
      <c r="AI764" s="28"/>
      <c r="AJ764" s="28"/>
      <c r="AK764" s="28"/>
      <c r="AL764" s="28"/>
      <c r="AM764" s="28"/>
      <c r="AN764" s="28"/>
      <c r="AO764" s="28"/>
    </row>
    <row r="765" spans="1:41" ht="16.5" customHeight="1">
      <c r="A765" s="30" t="s">
        <v>960</v>
      </c>
      <c r="B765" s="30"/>
      <c r="C765" s="30"/>
      <c r="D765" s="111"/>
      <c r="E765" s="90" t="s">
        <v>1223</v>
      </c>
      <c r="F765" s="90" t="s">
        <v>67</v>
      </c>
      <c r="G765" s="90" t="s">
        <v>67</v>
      </c>
      <c r="H765" s="91">
        <v>2000</v>
      </c>
      <c r="I765" s="92">
        <v>1</v>
      </c>
      <c r="J765" s="92">
        <v>0</v>
      </c>
      <c r="K765" s="92">
        <v>0</v>
      </c>
      <c r="L765" s="93" t="s">
        <v>1220</v>
      </c>
      <c r="M765" s="93"/>
      <c r="N765" s="81" t="s">
        <v>39</v>
      </c>
      <c r="O765" s="94">
        <v>100</v>
      </c>
      <c r="P765" s="94">
        <v>0</v>
      </c>
      <c r="Q765" s="94">
        <v>0</v>
      </c>
      <c r="R765" s="95" t="s">
        <v>33</v>
      </c>
      <c r="S765" s="96" t="s">
        <v>89</v>
      </c>
      <c r="T765" s="96">
        <v>110</v>
      </c>
      <c r="U765" s="96">
        <f t="shared" si="0"/>
        <v>0.90909090909090906</v>
      </c>
      <c r="V765" s="96">
        <v>0</v>
      </c>
      <c r="W765" s="97">
        <v>0.1</v>
      </c>
      <c r="X765" s="21">
        <v>10</v>
      </c>
      <c r="Y765" s="78" t="s">
        <v>33</v>
      </c>
      <c r="Z765" s="79" t="s">
        <v>5838</v>
      </c>
      <c r="AA765" s="79">
        <v>0</v>
      </c>
      <c r="AB765" s="79">
        <v>0</v>
      </c>
      <c r="AC765" s="79">
        <v>0</v>
      </c>
      <c r="AD765" s="25"/>
      <c r="AE765" s="26"/>
      <c r="AF765" s="27"/>
      <c r="AG765" s="28"/>
      <c r="AH765" s="28"/>
      <c r="AI765" s="28"/>
      <c r="AJ765" s="28"/>
      <c r="AK765" s="28"/>
      <c r="AL765" s="28"/>
      <c r="AM765" s="28"/>
      <c r="AN765" s="28"/>
      <c r="AO765" s="28"/>
    </row>
    <row r="766" spans="1:41" ht="16.5" customHeight="1">
      <c r="A766" s="30" t="s">
        <v>960</v>
      </c>
      <c r="B766" s="30"/>
      <c r="C766" s="30"/>
      <c r="D766" s="111"/>
      <c r="E766" s="90" t="s">
        <v>1224</v>
      </c>
      <c r="F766" s="90" t="s">
        <v>67</v>
      </c>
      <c r="G766" s="90" t="s">
        <v>67</v>
      </c>
      <c r="H766" s="91">
        <v>2000</v>
      </c>
      <c r="I766" s="92">
        <v>1</v>
      </c>
      <c r="J766" s="92">
        <v>0</v>
      </c>
      <c r="K766" s="92">
        <v>0</v>
      </c>
      <c r="L766" s="93" t="s">
        <v>1220</v>
      </c>
      <c r="M766" s="93"/>
      <c r="N766" s="81" t="s">
        <v>39</v>
      </c>
      <c r="O766" s="94">
        <v>100</v>
      </c>
      <c r="P766" s="94">
        <v>0</v>
      </c>
      <c r="Q766" s="94">
        <v>0</v>
      </c>
      <c r="R766" s="95" t="s">
        <v>33</v>
      </c>
      <c r="S766" s="96" t="s">
        <v>89</v>
      </c>
      <c r="T766" s="96">
        <v>110</v>
      </c>
      <c r="U766" s="96">
        <f t="shared" si="0"/>
        <v>0.90909090909090906</v>
      </c>
      <c r="V766" s="96">
        <v>0</v>
      </c>
      <c r="W766" s="97">
        <v>0.1</v>
      </c>
      <c r="X766" s="21">
        <v>10</v>
      </c>
      <c r="Y766" s="78" t="s">
        <v>33</v>
      </c>
      <c r="Z766" s="79" t="s">
        <v>5838</v>
      </c>
      <c r="AA766" s="79">
        <v>0</v>
      </c>
      <c r="AB766" s="79">
        <v>0</v>
      </c>
      <c r="AC766" s="79">
        <v>0</v>
      </c>
      <c r="AD766" s="25"/>
      <c r="AE766" s="26"/>
      <c r="AF766" s="27"/>
      <c r="AG766" s="28"/>
      <c r="AH766" s="28"/>
      <c r="AI766" s="28"/>
      <c r="AJ766" s="28"/>
      <c r="AK766" s="28"/>
      <c r="AL766" s="28"/>
      <c r="AM766" s="28"/>
      <c r="AN766" s="28"/>
      <c r="AO766" s="28"/>
    </row>
    <row r="767" spans="1:41" ht="16.5" customHeight="1">
      <c r="A767" s="30" t="s">
        <v>960</v>
      </c>
      <c r="B767" s="30"/>
      <c r="C767" s="30"/>
      <c r="D767" s="111"/>
      <c r="E767" s="90" t="s">
        <v>90</v>
      </c>
      <c r="F767" s="90" t="s">
        <v>875</v>
      </c>
      <c r="G767" s="90" t="s">
        <v>876</v>
      </c>
      <c r="H767" s="91">
        <v>2020</v>
      </c>
      <c r="I767" s="92">
        <v>1</v>
      </c>
      <c r="J767" s="92">
        <v>0</v>
      </c>
      <c r="K767" s="92">
        <v>0</v>
      </c>
      <c r="L767" s="93" t="s">
        <v>1220</v>
      </c>
      <c r="M767" s="93"/>
      <c r="N767" s="81" t="s">
        <v>39</v>
      </c>
      <c r="O767" s="94">
        <v>100</v>
      </c>
      <c r="P767" s="94">
        <v>0</v>
      </c>
      <c r="Q767" s="94">
        <v>0</v>
      </c>
      <c r="R767" s="95" t="s">
        <v>33</v>
      </c>
      <c r="S767" s="96">
        <v>60</v>
      </c>
      <c r="T767" s="96">
        <v>110</v>
      </c>
      <c r="U767" s="96">
        <f t="shared" si="0"/>
        <v>1.0909090909090908</v>
      </c>
      <c r="V767" s="96">
        <v>0</v>
      </c>
      <c r="W767" s="97">
        <v>0.12</v>
      </c>
      <c r="X767" s="21">
        <v>12</v>
      </c>
      <c r="Y767" s="78" t="s">
        <v>33</v>
      </c>
      <c r="Z767" s="79" t="s">
        <v>5838</v>
      </c>
      <c r="AA767" s="79">
        <v>0</v>
      </c>
      <c r="AB767" s="79">
        <v>0</v>
      </c>
      <c r="AC767" s="79">
        <v>0</v>
      </c>
      <c r="AD767" s="25"/>
      <c r="AE767" s="26"/>
      <c r="AF767" s="27"/>
      <c r="AG767" s="28"/>
      <c r="AH767" s="28"/>
      <c r="AI767" s="28"/>
      <c r="AJ767" s="28"/>
      <c r="AK767" s="28"/>
      <c r="AL767" s="28"/>
      <c r="AM767" s="28"/>
      <c r="AN767" s="28"/>
      <c r="AO767" s="28"/>
    </row>
    <row r="768" spans="1:41" ht="16.5" customHeight="1">
      <c r="A768" s="30" t="s">
        <v>960</v>
      </c>
      <c r="B768" s="30"/>
      <c r="C768" s="30"/>
      <c r="D768" s="111"/>
      <c r="E768" s="90" t="s">
        <v>969</v>
      </c>
      <c r="F768" s="90" t="s">
        <v>67</v>
      </c>
      <c r="G768" s="90" t="s">
        <v>970</v>
      </c>
      <c r="H768" s="91">
        <v>2011</v>
      </c>
      <c r="I768" s="92">
        <v>1</v>
      </c>
      <c r="J768" s="92">
        <v>0</v>
      </c>
      <c r="K768" s="92">
        <v>0</v>
      </c>
      <c r="L768" s="93" t="s">
        <v>966</v>
      </c>
      <c r="M768" s="93"/>
      <c r="N768" s="81" t="s">
        <v>39</v>
      </c>
      <c r="O768" s="94">
        <v>50</v>
      </c>
      <c r="P768" s="94">
        <v>0</v>
      </c>
      <c r="Q768" s="94">
        <v>0</v>
      </c>
      <c r="R768" s="95" t="s">
        <v>33</v>
      </c>
      <c r="S768" s="96" t="s">
        <v>89</v>
      </c>
      <c r="T768" s="96">
        <v>110</v>
      </c>
      <c r="U768" s="96">
        <v>2.2727272727272729</v>
      </c>
      <c r="V768" s="96">
        <v>0</v>
      </c>
      <c r="W768" s="97">
        <v>0.25</v>
      </c>
      <c r="X768" s="21">
        <v>12.5</v>
      </c>
      <c r="Y768" s="78" t="s">
        <v>33</v>
      </c>
      <c r="Z768" s="79" t="s">
        <v>5838</v>
      </c>
      <c r="AA768" s="79">
        <v>0</v>
      </c>
      <c r="AB768" s="79">
        <v>0</v>
      </c>
      <c r="AC768" s="79">
        <v>0</v>
      </c>
      <c r="AD768" s="25"/>
      <c r="AE768" s="26"/>
      <c r="AF768" s="27"/>
      <c r="AG768" s="28"/>
      <c r="AH768" s="28"/>
      <c r="AI768" s="28"/>
      <c r="AJ768" s="28"/>
      <c r="AK768" s="28"/>
      <c r="AL768" s="28"/>
      <c r="AM768" s="28"/>
      <c r="AN768" s="28"/>
      <c r="AO768" s="28"/>
    </row>
    <row r="769" spans="1:41" ht="16.5" customHeight="1">
      <c r="A769" s="30" t="s">
        <v>960</v>
      </c>
      <c r="B769" s="30"/>
      <c r="C769" s="30"/>
      <c r="D769" s="111"/>
      <c r="E769" s="90" t="s">
        <v>1281</v>
      </c>
      <c r="F769" s="90" t="s">
        <v>125</v>
      </c>
      <c r="G769" s="90" t="s">
        <v>1282</v>
      </c>
      <c r="H769" s="91">
        <v>2010</v>
      </c>
      <c r="I769" s="92">
        <v>1</v>
      </c>
      <c r="J769" s="92">
        <v>0</v>
      </c>
      <c r="K769" s="92">
        <v>0</v>
      </c>
      <c r="L769" s="93" t="s">
        <v>1259</v>
      </c>
      <c r="M769" s="93"/>
      <c r="N769" s="81" t="s">
        <v>41</v>
      </c>
      <c r="O769" s="94">
        <v>200</v>
      </c>
      <c r="P769" s="94">
        <v>6132</v>
      </c>
      <c r="Q769" s="94">
        <v>5</v>
      </c>
      <c r="R769" s="95" t="s">
        <v>33</v>
      </c>
      <c r="S769" s="96" t="s">
        <v>89</v>
      </c>
      <c r="T769" s="96">
        <v>110</v>
      </c>
      <c r="U769" s="96">
        <f t="shared" ref="U769:U798" si="1">W769*1000/T769</f>
        <v>0.22727272727272727</v>
      </c>
      <c r="V769" s="96">
        <v>0</v>
      </c>
      <c r="W769" s="97">
        <v>2.5000000000000001E-2</v>
      </c>
      <c r="X769" s="21">
        <v>12.664999999999999</v>
      </c>
      <c r="Y769" s="78" t="s">
        <v>33</v>
      </c>
      <c r="Z769" s="79" t="s">
        <v>5838</v>
      </c>
      <c r="AA769" s="79">
        <v>0</v>
      </c>
      <c r="AB769" s="79">
        <v>0</v>
      </c>
      <c r="AC769" s="79">
        <v>0</v>
      </c>
      <c r="AD769" s="25"/>
      <c r="AE769" s="26"/>
      <c r="AF769" s="27"/>
      <c r="AG769" s="28"/>
      <c r="AH769" s="28"/>
      <c r="AI769" s="28"/>
      <c r="AJ769" s="28"/>
      <c r="AK769" s="28"/>
      <c r="AL769" s="28"/>
      <c r="AM769" s="28"/>
      <c r="AN769" s="28"/>
      <c r="AO769" s="28"/>
    </row>
    <row r="770" spans="1:41" ht="16.5" customHeight="1">
      <c r="A770" s="30" t="s">
        <v>960</v>
      </c>
      <c r="B770" s="30"/>
      <c r="C770" s="30"/>
      <c r="D770" s="111"/>
      <c r="E770" s="90" t="s">
        <v>987</v>
      </c>
      <c r="F770" s="90" t="s">
        <v>988</v>
      </c>
      <c r="G770" s="90" t="s">
        <v>989</v>
      </c>
      <c r="H770" s="91">
        <v>2009</v>
      </c>
      <c r="I770" s="92">
        <v>1</v>
      </c>
      <c r="J770" s="92">
        <v>0</v>
      </c>
      <c r="K770" s="92">
        <v>0</v>
      </c>
      <c r="L770" s="93" t="s">
        <v>974</v>
      </c>
      <c r="M770" s="93"/>
      <c r="N770" s="81" t="s">
        <v>39</v>
      </c>
      <c r="O770" s="94">
        <v>200</v>
      </c>
      <c r="P770" s="94">
        <v>0</v>
      </c>
      <c r="Q770" s="94">
        <v>0</v>
      </c>
      <c r="R770" s="95" t="s">
        <v>33</v>
      </c>
      <c r="S770" s="96" t="s">
        <v>89</v>
      </c>
      <c r="T770" s="96">
        <v>110</v>
      </c>
      <c r="U770" s="96">
        <f t="shared" si="1"/>
        <v>0.6</v>
      </c>
      <c r="V770" s="96">
        <v>0</v>
      </c>
      <c r="W770" s="97">
        <v>6.6000000000000003E-2</v>
      </c>
      <c r="X770" s="21">
        <v>13.200000000000001</v>
      </c>
      <c r="Y770" s="78" t="s">
        <v>33</v>
      </c>
      <c r="Z770" s="79" t="s">
        <v>5838</v>
      </c>
      <c r="AA770" s="79">
        <v>0</v>
      </c>
      <c r="AB770" s="79">
        <v>0</v>
      </c>
      <c r="AC770" s="79">
        <v>0</v>
      </c>
      <c r="AD770" s="25"/>
      <c r="AE770" s="26"/>
      <c r="AF770" s="27"/>
    </row>
    <row r="771" spans="1:41" ht="16.5" customHeight="1">
      <c r="A771" s="30" t="s">
        <v>960</v>
      </c>
      <c r="B771" s="30"/>
      <c r="C771" s="30"/>
      <c r="D771" s="111"/>
      <c r="E771" s="90" t="s">
        <v>987</v>
      </c>
      <c r="F771" s="90" t="s">
        <v>993</v>
      </c>
      <c r="G771" s="90" t="s">
        <v>994</v>
      </c>
      <c r="H771" s="91">
        <v>2010</v>
      </c>
      <c r="I771" s="92">
        <v>1</v>
      </c>
      <c r="J771" s="92">
        <v>0</v>
      </c>
      <c r="K771" s="92">
        <v>0</v>
      </c>
      <c r="L771" s="93" t="s">
        <v>974</v>
      </c>
      <c r="M771" s="93"/>
      <c r="N771" s="81" t="s">
        <v>39</v>
      </c>
      <c r="O771" s="94">
        <v>200</v>
      </c>
      <c r="P771" s="94">
        <v>0</v>
      </c>
      <c r="Q771" s="94">
        <v>0</v>
      </c>
      <c r="R771" s="95" t="s">
        <v>33</v>
      </c>
      <c r="S771" s="96" t="s">
        <v>89</v>
      </c>
      <c r="T771" s="96">
        <v>110</v>
      </c>
      <c r="U771" s="96">
        <f t="shared" si="1"/>
        <v>0.6</v>
      </c>
      <c r="V771" s="96">
        <v>0</v>
      </c>
      <c r="W771" s="97">
        <v>6.6000000000000003E-2</v>
      </c>
      <c r="X771" s="21">
        <v>13.200000000000001</v>
      </c>
      <c r="Y771" s="78" t="s">
        <v>33</v>
      </c>
      <c r="Z771" s="79" t="s">
        <v>5838</v>
      </c>
      <c r="AA771" s="79">
        <v>0</v>
      </c>
      <c r="AB771" s="79">
        <v>0</v>
      </c>
      <c r="AC771" s="79">
        <v>0</v>
      </c>
      <c r="AD771" s="25"/>
      <c r="AE771" s="26"/>
      <c r="AF771" s="27"/>
    </row>
    <row r="772" spans="1:41" ht="16.5" customHeight="1">
      <c r="A772" s="30" t="s">
        <v>960</v>
      </c>
      <c r="B772" s="30"/>
      <c r="C772" s="30"/>
      <c r="D772" s="111"/>
      <c r="E772" s="90" t="s">
        <v>7025</v>
      </c>
      <c r="F772" s="90" t="s">
        <v>7026</v>
      </c>
      <c r="G772" s="90" t="s">
        <v>7027</v>
      </c>
      <c r="H772" s="91">
        <v>2007</v>
      </c>
      <c r="I772" s="92">
        <v>1</v>
      </c>
      <c r="J772" s="92">
        <v>0</v>
      </c>
      <c r="K772" s="92">
        <v>0</v>
      </c>
      <c r="L772" s="93" t="s">
        <v>5899</v>
      </c>
      <c r="M772" s="93"/>
      <c r="N772" s="81" t="s">
        <v>39</v>
      </c>
      <c r="O772" s="94">
        <v>20</v>
      </c>
      <c r="P772" s="94">
        <v>0</v>
      </c>
      <c r="Q772" s="94">
        <v>0</v>
      </c>
      <c r="R772" s="95" t="s">
        <v>33</v>
      </c>
      <c r="S772" s="96">
        <v>60</v>
      </c>
      <c r="T772" s="96">
        <v>110</v>
      </c>
      <c r="U772" s="96">
        <f t="shared" si="1"/>
        <v>6</v>
      </c>
      <c r="V772" s="96">
        <v>0</v>
      </c>
      <c r="W772" s="97">
        <v>0.66</v>
      </c>
      <c r="X772" s="21">
        <v>13.200000000000001</v>
      </c>
      <c r="Y772" s="78" t="s">
        <v>33</v>
      </c>
      <c r="Z772" s="79" t="s">
        <v>5838</v>
      </c>
      <c r="AA772" s="79">
        <v>0</v>
      </c>
      <c r="AB772" s="79">
        <v>0</v>
      </c>
      <c r="AC772" s="79">
        <v>0</v>
      </c>
      <c r="AD772" s="25"/>
      <c r="AE772" s="26"/>
      <c r="AF772" s="27"/>
    </row>
    <row r="773" spans="1:41" ht="16.5" customHeight="1">
      <c r="A773" s="30" t="s">
        <v>960</v>
      </c>
      <c r="B773" s="30"/>
      <c r="C773" s="30"/>
      <c r="D773" s="111"/>
      <c r="E773" s="90" t="s">
        <v>987</v>
      </c>
      <c r="F773" s="90" t="s">
        <v>1299</v>
      </c>
      <c r="G773" s="90" t="s">
        <v>1300</v>
      </c>
      <c r="H773" s="91">
        <v>2014</v>
      </c>
      <c r="I773" s="92">
        <v>1</v>
      </c>
      <c r="J773" s="92">
        <v>0</v>
      </c>
      <c r="K773" s="92">
        <v>0</v>
      </c>
      <c r="L773" s="93" t="s">
        <v>1295</v>
      </c>
      <c r="M773" s="93"/>
      <c r="N773" s="81" t="s">
        <v>41</v>
      </c>
      <c r="O773" s="94">
        <v>200</v>
      </c>
      <c r="P773" s="94">
        <v>0</v>
      </c>
      <c r="Q773" s="94">
        <v>0</v>
      </c>
      <c r="R773" s="95" t="s">
        <v>33</v>
      </c>
      <c r="S773" s="96" t="s">
        <v>89</v>
      </c>
      <c r="T773" s="96">
        <v>110</v>
      </c>
      <c r="U773" s="96">
        <f t="shared" si="1"/>
        <v>0.6</v>
      </c>
      <c r="V773" s="96">
        <v>0</v>
      </c>
      <c r="W773" s="97">
        <v>6.6000000000000003E-2</v>
      </c>
      <c r="X773" s="21">
        <v>13.200000000000001</v>
      </c>
      <c r="Y773" s="78" t="s">
        <v>33</v>
      </c>
      <c r="Z773" s="79" t="s">
        <v>5838</v>
      </c>
      <c r="AA773" s="79">
        <v>0</v>
      </c>
      <c r="AB773" s="79">
        <v>0</v>
      </c>
      <c r="AC773" s="79">
        <v>0</v>
      </c>
      <c r="AD773" s="25"/>
      <c r="AE773" s="26"/>
      <c r="AF773" s="27"/>
    </row>
    <row r="774" spans="1:41" ht="16.5" customHeight="1">
      <c r="A774" s="30" t="s">
        <v>960</v>
      </c>
      <c r="B774" s="30"/>
      <c r="C774" s="30"/>
      <c r="D774" s="111"/>
      <c r="E774" s="90" t="s">
        <v>987</v>
      </c>
      <c r="F774" s="90" t="s">
        <v>1299</v>
      </c>
      <c r="G774" s="90" t="s">
        <v>1301</v>
      </c>
      <c r="H774" s="91">
        <v>2014</v>
      </c>
      <c r="I774" s="92">
        <v>1</v>
      </c>
      <c r="J774" s="92">
        <v>0</v>
      </c>
      <c r="K774" s="92">
        <v>0</v>
      </c>
      <c r="L774" s="93" t="s">
        <v>1295</v>
      </c>
      <c r="M774" s="93"/>
      <c r="N774" s="81" t="s">
        <v>41</v>
      </c>
      <c r="O774" s="94">
        <v>200</v>
      </c>
      <c r="P774" s="94">
        <v>0</v>
      </c>
      <c r="Q774" s="94">
        <v>0</v>
      </c>
      <c r="R774" s="95" t="s">
        <v>33</v>
      </c>
      <c r="S774" s="96" t="s">
        <v>89</v>
      </c>
      <c r="T774" s="96">
        <v>110</v>
      </c>
      <c r="U774" s="96">
        <f t="shared" si="1"/>
        <v>0.6</v>
      </c>
      <c r="V774" s="96">
        <v>0</v>
      </c>
      <c r="W774" s="97">
        <v>6.6000000000000003E-2</v>
      </c>
      <c r="X774" s="21">
        <v>13.200000000000001</v>
      </c>
      <c r="Y774" s="78" t="s">
        <v>33</v>
      </c>
      <c r="Z774" s="79" t="s">
        <v>5838</v>
      </c>
      <c r="AA774" s="79">
        <v>0</v>
      </c>
      <c r="AB774" s="79">
        <v>0</v>
      </c>
      <c r="AC774" s="79">
        <v>0</v>
      </c>
      <c r="AD774" s="25"/>
      <c r="AE774" s="26"/>
      <c r="AF774" s="27"/>
    </row>
    <row r="775" spans="1:41" ht="16.5" customHeight="1">
      <c r="A775" s="30" t="s">
        <v>960</v>
      </c>
      <c r="B775" s="30"/>
      <c r="C775" s="30"/>
      <c r="D775" s="111"/>
      <c r="E775" s="90" t="s">
        <v>987</v>
      </c>
      <c r="F775" s="90" t="s">
        <v>1317</v>
      </c>
      <c r="G775" s="90" t="s">
        <v>1318</v>
      </c>
      <c r="H775" s="91">
        <v>2018</v>
      </c>
      <c r="I775" s="92">
        <v>3</v>
      </c>
      <c r="J775" s="92">
        <v>0</v>
      </c>
      <c r="K775" s="92">
        <v>0</v>
      </c>
      <c r="L775" s="93" t="s">
        <v>1295</v>
      </c>
      <c r="M775" s="93"/>
      <c r="N775" s="81" t="s">
        <v>41</v>
      </c>
      <c r="O775" s="94">
        <v>200</v>
      </c>
      <c r="P775" s="94">
        <v>0</v>
      </c>
      <c r="Q775" s="94">
        <v>0</v>
      </c>
      <c r="R775" s="95" t="s">
        <v>33</v>
      </c>
      <c r="S775" s="96" t="s">
        <v>89</v>
      </c>
      <c r="T775" s="96">
        <v>110</v>
      </c>
      <c r="U775" s="96">
        <f t="shared" si="1"/>
        <v>0.6</v>
      </c>
      <c r="V775" s="96">
        <v>0</v>
      </c>
      <c r="W775" s="97">
        <v>6.6000000000000003E-2</v>
      </c>
      <c r="X775" s="21">
        <v>39.6</v>
      </c>
      <c r="Y775" s="78" t="s">
        <v>33</v>
      </c>
      <c r="Z775" s="79" t="s">
        <v>5838</v>
      </c>
      <c r="AA775" s="79">
        <v>0</v>
      </c>
      <c r="AB775" s="79">
        <v>0</v>
      </c>
      <c r="AC775" s="79">
        <v>0</v>
      </c>
      <c r="AD775" s="25"/>
      <c r="AE775" s="26"/>
      <c r="AF775" s="27"/>
    </row>
    <row r="776" spans="1:41" ht="16.5" customHeight="1">
      <c r="A776" s="30" t="s">
        <v>960</v>
      </c>
      <c r="B776" s="30"/>
      <c r="C776" s="30"/>
      <c r="D776" s="111"/>
      <c r="E776" s="90" t="s">
        <v>1125</v>
      </c>
      <c r="F776" s="90" t="s">
        <v>514</v>
      </c>
      <c r="G776" s="90" t="s">
        <v>1126</v>
      </c>
      <c r="H776" s="91">
        <v>2010</v>
      </c>
      <c r="I776" s="92">
        <v>1</v>
      </c>
      <c r="J776" s="92">
        <v>0</v>
      </c>
      <c r="K776" s="92">
        <v>0</v>
      </c>
      <c r="L776" s="93" t="s">
        <v>5899</v>
      </c>
      <c r="M776" s="93"/>
      <c r="N776" s="81" t="s">
        <v>39</v>
      </c>
      <c r="O776" s="94">
        <v>100</v>
      </c>
      <c r="P776" s="94">
        <v>6132</v>
      </c>
      <c r="Q776" s="94">
        <v>5</v>
      </c>
      <c r="R776" s="95" t="s">
        <v>33</v>
      </c>
      <c r="S776" s="96">
        <v>60</v>
      </c>
      <c r="T776" s="96">
        <v>110</v>
      </c>
      <c r="U776" s="96">
        <f t="shared" si="1"/>
        <v>0.3</v>
      </c>
      <c r="V776" s="96">
        <v>0</v>
      </c>
      <c r="W776" s="97">
        <v>3.3000000000000002E-2</v>
      </c>
      <c r="X776" s="21">
        <v>13.417800000000002</v>
      </c>
      <c r="Y776" s="78" t="s">
        <v>33</v>
      </c>
      <c r="Z776" s="79" t="s">
        <v>5838</v>
      </c>
      <c r="AA776" s="79">
        <v>0</v>
      </c>
      <c r="AB776" s="79">
        <v>0</v>
      </c>
      <c r="AC776" s="79">
        <v>0</v>
      </c>
      <c r="AD776" s="25"/>
      <c r="AE776" s="26"/>
      <c r="AF776" s="27"/>
    </row>
    <row r="777" spans="1:41" ht="16.5" customHeight="1">
      <c r="A777" s="30" t="s">
        <v>960</v>
      </c>
      <c r="B777" s="30"/>
      <c r="C777" s="30"/>
      <c r="D777" s="111"/>
      <c r="E777" s="90" t="s">
        <v>7012</v>
      </c>
      <c r="F777" s="90" t="s">
        <v>1116</v>
      </c>
      <c r="G777" s="90">
        <v>1375</v>
      </c>
      <c r="H777" s="91">
        <v>2019</v>
      </c>
      <c r="I777" s="92">
        <v>1</v>
      </c>
      <c r="J777" s="92">
        <v>0</v>
      </c>
      <c r="K777" s="92">
        <v>0</v>
      </c>
      <c r="L777" s="93" t="s">
        <v>7011</v>
      </c>
      <c r="M777" s="93"/>
      <c r="N777" s="81" t="s">
        <v>39</v>
      </c>
      <c r="O777" s="94">
        <v>200</v>
      </c>
      <c r="P777" s="94">
        <v>0</v>
      </c>
      <c r="Q777" s="94">
        <v>0</v>
      </c>
      <c r="R777" s="95" t="s">
        <v>33</v>
      </c>
      <c r="S777" s="96">
        <v>60</v>
      </c>
      <c r="T777" s="96">
        <v>120</v>
      </c>
      <c r="U777" s="96">
        <f t="shared" si="1"/>
        <v>0.58333333333333337</v>
      </c>
      <c r="V777" s="96">
        <v>0</v>
      </c>
      <c r="W777" s="97">
        <v>7.0000000000000007E-2</v>
      </c>
      <c r="X777" s="21">
        <v>14.000000000000002</v>
      </c>
      <c r="Y777" s="78" t="s">
        <v>33</v>
      </c>
      <c r="Z777" s="79" t="s">
        <v>5838</v>
      </c>
      <c r="AA777" s="79">
        <v>0</v>
      </c>
      <c r="AB777" s="79">
        <v>0</v>
      </c>
      <c r="AC777" s="79">
        <v>0</v>
      </c>
      <c r="AD777" s="25"/>
      <c r="AE777" s="26"/>
      <c r="AF777" s="27"/>
    </row>
    <row r="778" spans="1:41" ht="16.5" customHeight="1">
      <c r="A778" s="30" t="s">
        <v>960</v>
      </c>
      <c r="B778" s="30"/>
      <c r="C778" s="30"/>
      <c r="D778" s="111"/>
      <c r="E778" s="90" t="s">
        <v>1168</v>
      </c>
      <c r="F778" s="90" t="s">
        <v>1169</v>
      </c>
      <c r="G778" s="90" t="s">
        <v>1170</v>
      </c>
      <c r="H778" s="91">
        <v>2015</v>
      </c>
      <c r="I778" s="92">
        <v>10</v>
      </c>
      <c r="J778" s="92">
        <v>0</v>
      </c>
      <c r="K778" s="92">
        <v>0</v>
      </c>
      <c r="L778" s="93" t="s">
        <v>1163</v>
      </c>
      <c r="M778" s="93"/>
      <c r="N778" s="81" t="s">
        <v>39</v>
      </c>
      <c r="O778" s="94">
        <v>960</v>
      </c>
      <c r="P778" s="94">
        <v>0</v>
      </c>
      <c r="Q778" s="94">
        <v>0</v>
      </c>
      <c r="R778" s="95" t="s">
        <v>33</v>
      </c>
      <c r="S778" s="96">
        <v>60</v>
      </c>
      <c r="T778" s="96">
        <v>110</v>
      </c>
      <c r="U778" s="96">
        <f t="shared" si="1"/>
        <v>0.13636363636363635</v>
      </c>
      <c r="V778" s="96">
        <v>0</v>
      </c>
      <c r="W778" s="97">
        <v>1.4999999999999999E-2</v>
      </c>
      <c r="X778" s="21">
        <v>144</v>
      </c>
      <c r="Y778" s="78" t="s">
        <v>33</v>
      </c>
      <c r="Z778" s="79" t="s">
        <v>5838</v>
      </c>
      <c r="AA778" s="79">
        <v>0</v>
      </c>
      <c r="AB778" s="79">
        <v>0</v>
      </c>
      <c r="AC778" s="79">
        <v>0</v>
      </c>
      <c r="AD778" s="25"/>
      <c r="AE778" s="26"/>
      <c r="AF778" s="27"/>
    </row>
    <row r="779" spans="1:41" ht="16.5" customHeight="1">
      <c r="A779" s="30" t="s">
        <v>960</v>
      </c>
      <c r="B779" s="30"/>
      <c r="C779" s="30"/>
      <c r="D779" s="111"/>
      <c r="E779" s="90" t="s">
        <v>1159</v>
      </c>
      <c r="F779" s="90" t="s">
        <v>38</v>
      </c>
      <c r="G779" s="90" t="s">
        <v>986</v>
      </c>
      <c r="H779" s="91" t="s">
        <v>67</v>
      </c>
      <c r="I779" s="92">
        <v>9</v>
      </c>
      <c r="J779" s="92">
        <v>0</v>
      </c>
      <c r="K779" s="92">
        <v>0</v>
      </c>
      <c r="L779" s="93" t="s">
        <v>1184</v>
      </c>
      <c r="M779" s="93"/>
      <c r="N779" s="81" t="s">
        <v>39</v>
      </c>
      <c r="O779" s="94">
        <v>400</v>
      </c>
      <c r="P779" s="94">
        <v>0</v>
      </c>
      <c r="Q779" s="94">
        <v>0</v>
      </c>
      <c r="R779" s="95" t="s">
        <v>33</v>
      </c>
      <c r="S779" s="96">
        <v>50</v>
      </c>
      <c r="T779" s="96">
        <v>110</v>
      </c>
      <c r="U779" s="96">
        <f t="shared" si="1"/>
        <v>0.36363636363636365</v>
      </c>
      <c r="V779" s="96">
        <v>0</v>
      </c>
      <c r="W779" s="97">
        <v>0.04</v>
      </c>
      <c r="X779" s="21">
        <v>144</v>
      </c>
      <c r="Y779" s="78" t="s">
        <v>33</v>
      </c>
      <c r="Z779" s="79" t="s">
        <v>5838</v>
      </c>
      <c r="AA779" s="79">
        <v>0</v>
      </c>
      <c r="AB779" s="79">
        <v>0</v>
      </c>
      <c r="AC779" s="79">
        <v>0</v>
      </c>
      <c r="AD779" s="25"/>
      <c r="AE779" s="26"/>
      <c r="AF779" s="27"/>
    </row>
    <row r="780" spans="1:41" ht="16.5" customHeight="1">
      <c r="A780" s="30" t="s">
        <v>960</v>
      </c>
      <c r="B780" s="30"/>
      <c r="C780" s="30"/>
      <c r="D780" s="111"/>
      <c r="E780" s="90" t="s">
        <v>1159</v>
      </c>
      <c r="F780" s="90" t="s">
        <v>38</v>
      </c>
      <c r="G780" s="90" t="s">
        <v>986</v>
      </c>
      <c r="H780" s="91" t="s">
        <v>67</v>
      </c>
      <c r="I780" s="92">
        <v>17</v>
      </c>
      <c r="J780" s="92">
        <v>0</v>
      </c>
      <c r="K780" s="92">
        <v>0</v>
      </c>
      <c r="L780" s="93" t="s">
        <v>1220</v>
      </c>
      <c r="M780" s="93"/>
      <c r="N780" s="81" t="s">
        <v>39</v>
      </c>
      <c r="O780" s="94">
        <v>400</v>
      </c>
      <c r="P780" s="94">
        <v>0</v>
      </c>
      <c r="Q780" s="94">
        <v>0</v>
      </c>
      <c r="R780" s="95" t="s">
        <v>33</v>
      </c>
      <c r="S780" s="96">
        <v>50</v>
      </c>
      <c r="T780" s="96">
        <v>110</v>
      </c>
      <c r="U780" s="96">
        <f t="shared" si="1"/>
        <v>0.36363636363636365</v>
      </c>
      <c r="V780" s="96">
        <v>0</v>
      </c>
      <c r="W780" s="97">
        <v>0.04</v>
      </c>
      <c r="X780" s="21">
        <v>272</v>
      </c>
      <c r="Y780" s="78" t="s">
        <v>33</v>
      </c>
      <c r="Z780" s="79" t="s">
        <v>5838</v>
      </c>
      <c r="AA780" s="79">
        <v>0</v>
      </c>
      <c r="AB780" s="79">
        <v>0</v>
      </c>
      <c r="AC780" s="79">
        <v>0</v>
      </c>
      <c r="AD780" s="25"/>
      <c r="AE780" s="26"/>
      <c r="AF780" s="27"/>
    </row>
    <row r="781" spans="1:41" ht="16.5" customHeight="1">
      <c r="A781" s="30" t="s">
        <v>960</v>
      </c>
      <c r="B781" s="30"/>
      <c r="C781" s="30"/>
      <c r="D781" s="111"/>
      <c r="E781" s="90" t="s">
        <v>7057</v>
      </c>
      <c r="F781" s="90" t="s">
        <v>125</v>
      </c>
      <c r="G781" s="90" t="s">
        <v>1280</v>
      </c>
      <c r="H781" s="91">
        <v>2010</v>
      </c>
      <c r="I781" s="92">
        <v>1</v>
      </c>
      <c r="J781" s="92">
        <v>0</v>
      </c>
      <c r="K781" s="92">
        <v>0</v>
      </c>
      <c r="L781" s="93" t="s">
        <v>1259</v>
      </c>
      <c r="M781" s="93"/>
      <c r="N781" s="81" t="s">
        <v>41</v>
      </c>
      <c r="O781" s="94">
        <v>200</v>
      </c>
      <c r="P781" s="94">
        <v>0</v>
      </c>
      <c r="Q781" s="94">
        <v>0</v>
      </c>
      <c r="R781" s="95" t="s">
        <v>33</v>
      </c>
      <c r="S781" s="96">
        <v>0</v>
      </c>
      <c r="T781" s="96">
        <v>110</v>
      </c>
      <c r="U781" s="96">
        <f t="shared" si="1"/>
        <v>0.72727272727272729</v>
      </c>
      <c r="V781" s="96">
        <v>0</v>
      </c>
      <c r="W781" s="97">
        <v>0.08</v>
      </c>
      <c r="X781" s="21">
        <v>16</v>
      </c>
      <c r="Y781" s="78" t="s">
        <v>33</v>
      </c>
      <c r="Z781" s="79" t="s">
        <v>5838</v>
      </c>
      <c r="AA781" s="79">
        <v>0</v>
      </c>
      <c r="AB781" s="79">
        <v>0</v>
      </c>
      <c r="AC781" s="79">
        <v>0</v>
      </c>
      <c r="AD781" s="25"/>
      <c r="AE781" s="26"/>
      <c r="AF781" s="27"/>
    </row>
    <row r="782" spans="1:41" ht="16.5" customHeight="1">
      <c r="A782" s="30" t="s">
        <v>960</v>
      </c>
      <c r="B782" s="30"/>
      <c r="C782" s="30"/>
      <c r="D782" s="111"/>
      <c r="E782" s="90" t="s">
        <v>983</v>
      </c>
      <c r="F782" s="90" t="s">
        <v>67</v>
      </c>
      <c r="G782" s="90" t="s">
        <v>1089</v>
      </c>
      <c r="H782" s="91">
        <v>2007</v>
      </c>
      <c r="I782" s="92">
        <v>1</v>
      </c>
      <c r="J782" s="92">
        <v>0</v>
      </c>
      <c r="K782" s="92">
        <v>0</v>
      </c>
      <c r="L782" s="93" t="s">
        <v>5899</v>
      </c>
      <c r="M782" s="93"/>
      <c r="N782" s="81" t="s">
        <v>39</v>
      </c>
      <c r="O782" s="94">
        <v>100</v>
      </c>
      <c r="P782" s="94">
        <v>0</v>
      </c>
      <c r="Q782" s="94">
        <v>0</v>
      </c>
      <c r="R782" s="95" t="s">
        <v>33</v>
      </c>
      <c r="S782" s="96" t="s">
        <v>89</v>
      </c>
      <c r="T782" s="96">
        <v>110</v>
      </c>
      <c r="U782" s="96">
        <f t="shared" si="1"/>
        <v>1.5</v>
      </c>
      <c r="V782" s="96">
        <v>0</v>
      </c>
      <c r="W782" s="97">
        <v>0.16500000000000001</v>
      </c>
      <c r="X782" s="21">
        <v>16.5</v>
      </c>
      <c r="Y782" s="78" t="s">
        <v>33</v>
      </c>
      <c r="Z782" s="79" t="s">
        <v>5838</v>
      </c>
      <c r="AA782" s="79">
        <v>0</v>
      </c>
      <c r="AB782" s="79">
        <v>0</v>
      </c>
      <c r="AC782" s="79">
        <v>0</v>
      </c>
      <c r="AD782" s="25"/>
      <c r="AE782" s="26"/>
      <c r="AF782" s="27"/>
    </row>
    <row r="783" spans="1:41" ht="16.5" customHeight="1">
      <c r="A783" s="30" t="s">
        <v>960</v>
      </c>
      <c r="B783" s="30"/>
      <c r="C783" s="30"/>
      <c r="D783" s="111"/>
      <c r="E783" s="90" t="s">
        <v>884</v>
      </c>
      <c r="F783" s="90" t="s">
        <v>826</v>
      </c>
      <c r="G783" s="90" t="s">
        <v>1151</v>
      </c>
      <c r="H783" s="91">
        <v>2019</v>
      </c>
      <c r="I783" s="92">
        <v>1</v>
      </c>
      <c r="J783" s="92">
        <v>0</v>
      </c>
      <c r="K783" s="92">
        <v>0</v>
      </c>
      <c r="L783" s="93" t="s">
        <v>1149</v>
      </c>
      <c r="M783" s="93"/>
      <c r="N783" s="81" t="s">
        <v>39</v>
      </c>
      <c r="O783" s="94">
        <v>276</v>
      </c>
      <c r="P783" s="94">
        <v>0</v>
      </c>
      <c r="Q783" s="94">
        <v>0</v>
      </c>
      <c r="R783" s="95" t="s">
        <v>33</v>
      </c>
      <c r="S783" s="96">
        <v>60</v>
      </c>
      <c r="T783" s="96">
        <v>110</v>
      </c>
      <c r="U783" s="96">
        <f t="shared" si="1"/>
        <v>0.54545454545454541</v>
      </c>
      <c r="V783" s="96">
        <v>0</v>
      </c>
      <c r="W783" s="97">
        <v>0.06</v>
      </c>
      <c r="X783" s="21">
        <v>16.559999999999999</v>
      </c>
      <c r="Y783" s="78" t="s">
        <v>33</v>
      </c>
      <c r="Z783" s="79" t="s">
        <v>5838</v>
      </c>
      <c r="AA783" s="79">
        <v>0</v>
      </c>
      <c r="AB783" s="79">
        <v>0</v>
      </c>
      <c r="AC783" s="79">
        <v>0</v>
      </c>
      <c r="AD783" s="25"/>
      <c r="AE783" s="26"/>
      <c r="AF783" s="27"/>
    </row>
    <row r="784" spans="1:41" ht="16.5" customHeight="1">
      <c r="A784" s="30" t="s">
        <v>960</v>
      </c>
      <c r="B784" s="30"/>
      <c r="C784" s="30"/>
      <c r="D784" s="111"/>
      <c r="E784" s="90" t="s">
        <v>1125</v>
      </c>
      <c r="F784" s="90" t="s">
        <v>514</v>
      </c>
      <c r="G784" s="90" t="s">
        <v>1126</v>
      </c>
      <c r="H784" s="91">
        <v>2010</v>
      </c>
      <c r="I784" s="92">
        <v>1</v>
      </c>
      <c r="J784" s="92">
        <v>0</v>
      </c>
      <c r="K784" s="92">
        <v>0</v>
      </c>
      <c r="L784" s="93" t="s">
        <v>1294</v>
      </c>
      <c r="M784" s="93"/>
      <c r="N784" s="81" t="s">
        <v>41</v>
      </c>
      <c r="O784" s="94">
        <v>200</v>
      </c>
      <c r="P784" s="94">
        <v>6132</v>
      </c>
      <c r="Q784" s="94">
        <v>5</v>
      </c>
      <c r="R784" s="95" t="s">
        <v>33</v>
      </c>
      <c r="S784" s="96">
        <v>60</v>
      </c>
      <c r="T784" s="96">
        <v>110</v>
      </c>
      <c r="U784" s="96">
        <f t="shared" si="1"/>
        <v>0.3</v>
      </c>
      <c r="V784" s="96">
        <v>0</v>
      </c>
      <c r="W784" s="97">
        <v>3.3000000000000002E-2</v>
      </c>
      <c r="X784" s="21">
        <v>16.7178</v>
      </c>
      <c r="Y784" s="78" t="s">
        <v>33</v>
      </c>
      <c r="Z784" s="79" t="s">
        <v>5838</v>
      </c>
      <c r="AA784" s="79">
        <v>0</v>
      </c>
      <c r="AB784" s="79">
        <v>0</v>
      </c>
      <c r="AC784" s="79">
        <v>0</v>
      </c>
      <c r="AD784" s="25"/>
      <c r="AE784" s="26"/>
      <c r="AF784" s="27"/>
    </row>
    <row r="785" spans="1:41" ht="16.5" customHeight="1">
      <c r="A785" s="30" t="s">
        <v>960</v>
      </c>
      <c r="B785" s="30"/>
      <c r="C785" s="30"/>
      <c r="D785" s="111"/>
      <c r="E785" s="90" t="s">
        <v>1112</v>
      </c>
      <c r="F785" s="90" t="s">
        <v>1113</v>
      </c>
      <c r="G785" s="90" t="s">
        <v>1114</v>
      </c>
      <c r="H785" s="91">
        <v>2010</v>
      </c>
      <c r="I785" s="92">
        <v>1</v>
      </c>
      <c r="J785" s="92">
        <v>0</v>
      </c>
      <c r="K785" s="92">
        <v>0</v>
      </c>
      <c r="L785" s="93" t="s">
        <v>5899</v>
      </c>
      <c r="M785" s="93"/>
      <c r="N785" s="81" t="s">
        <v>39</v>
      </c>
      <c r="O785" s="94">
        <v>400</v>
      </c>
      <c r="P785" s="94">
        <v>0</v>
      </c>
      <c r="Q785" s="94">
        <v>0</v>
      </c>
      <c r="R785" s="95" t="s">
        <v>33</v>
      </c>
      <c r="S785" s="96">
        <v>60</v>
      </c>
      <c r="T785" s="96">
        <v>110</v>
      </c>
      <c r="U785" s="96">
        <f t="shared" si="1"/>
        <v>0.42727272727272725</v>
      </c>
      <c r="V785" s="96">
        <v>0</v>
      </c>
      <c r="W785" s="97">
        <v>4.7E-2</v>
      </c>
      <c r="X785" s="21">
        <v>18.8</v>
      </c>
      <c r="Y785" s="78" t="s">
        <v>33</v>
      </c>
      <c r="Z785" s="79" t="s">
        <v>5838</v>
      </c>
      <c r="AA785" s="79">
        <v>0</v>
      </c>
      <c r="AB785" s="79">
        <v>0</v>
      </c>
      <c r="AC785" s="79">
        <v>0</v>
      </c>
      <c r="AD785" s="25"/>
      <c r="AE785" s="26"/>
      <c r="AF785" s="27"/>
      <c r="AG785" s="28"/>
      <c r="AH785" s="28"/>
      <c r="AI785" s="28"/>
      <c r="AJ785" s="28"/>
      <c r="AK785" s="28"/>
      <c r="AL785" s="28"/>
      <c r="AM785" s="28"/>
      <c r="AN785" s="28"/>
      <c r="AO785" s="28"/>
    </row>
    <row r="786" spans="1:41" ht="16.5" customHeight="1">
      <c r="A786" s="30" t="s">
        <v>960</v>
      </c>
      <c r="B786" s="30"/>
      <c r="C786" s="30"/>
      <c r="D786" s="111"/>
      <c r="E786" s="90" t="s">
        <v>1307</v>
      </c>
      <c r="F786" s="90" t="s">
        <v>83</v>
      </c>
      <c r="G786" s="90" t="s">
        <v>531</v>
      </c>
      <c r="H786" s="91">
        <v>2013</v>
      </c>
      <c r="I786" s="92">
        <v>1</v>
      </c>
      <c r="J786" s="92">
        <v>0</v>
      </c>
      <c r="K786" s="92">
        <v>0</v>
      </c>
      <c r="L786" s="93" t="s">
        <v>1295</v>
      </c>
      <c r="M786" s="93"/>
      <c r="N786" s="81" t="s">
        <v>41</v>
      </c>
      <c r="O786" s="94">
        <v>960</v>
      </c>
      <c r="P786" s="94">
        <v>0</v>
      </c>
      <c r="Q786" s="94">
        <v>0</v>
      </c>
      <c r="R786" s="95" t="s">
        <v>33</v>
      </c>
      <c r="S786" s="96">
        <v>60</v>
      </c>
      <c r="T786" s="96">
        <v>110</v>
      </c>
      <c r="U786" s="96">
        <f t="shared" si="1"/>
        <v>0.18181818181818182</v>
      </c>
      <c r="V786" s="96">
        <v>0</v>
      </c>
      <c r="W786" s="97">
        <v>0.02</v>
      </c>
      <c r="X786" s="21">
        <v>19.2</v>
      </c>
      <c r="Y786" s="78" t="s">
        <v>33</v>
      </c>
      <c r="Z786" s="79" t="s">
        <v>5838</v>
      </c>
      <c r="AA786" s="79">
        <v>0</v>
      </c>
      <c r="AB786" s="79">
        <v>0</v>
      </c>
      <c r="AC786" s="79">
        <v>0</v>
      </c>
      <c r="AD786" s="25"/>
      <c r="AE786" s="26"/>
      <c r="AF786" s="27"/>
      <c r="AG786" s="28"/>
      <c r="AH786" s="28"/>
      <c r="AI786" s="28"/>
      <c r="AJ786" s="28"/>
      <c r="AK786" s="28"/>
      <c r="AL786" s="28"/>
      <c r="AM786" s="28"/>
      <c r="AN786" s="28"/>
      <c r="AO786" s="28"/>
    </row>
    <row r="787" spans="1:41" ht="16.5" customHeight="1">
      <c r="A787" s="30" t="s">
        <v>960</v>
      </c>
      <c r="B787" s="30"/>
      <c r="C787" s="30"/>
      <c r="D787" s="111"/>
      <c r="E787" s="90" t="s">
        <v>1098</v>
      </c>
      <c r="F787" s="90" t="s">
        <v>67</v>
      </c>
      <c r="G787" s="90" t="s">
        <v>1099</v>
      </c>
      <c r="H787" s="91">
        <v>2007</v>
      </c>
      <c r="I787" s="92">
        <v>1</v>
      </c>
      <c r="J787" s="92">
        <v>0</v>
      </c>
      <c r="K787" s="92">
        <v>0</v>
      </c>
      <c r="L787" s="93" t="s">
        <v>5899</v>
      </c>
      <c r="M787" s="93"/>
      <c r="N787" s="81" t="s">
        <v>39</v>
      </c>
      <c r="O787" s="94">
        <v>50</v>
      </c>
      <c r="P787" s="94">
        <v>0</v>
      </c>
      <c r="Q787" s="94">
        <v>0</v>
      </c>
      <c r="R787" s="95" t="s">
        <v>33</v>
      </c>
      <c r="S787" s="96" t="s">
        <v>89</v>
      </c>
      <c r="T787" s="96">
        <v>110</v>
      </c>
      <c r="U787" s="96">
        <f t="shared" si="1"/>
        <v>3.5</v>
      </c>
      <c r="V787" s="96">
        <v>0</v>
      </c>
      <c r="W787" s="97">
        <v>0.38500000000000001</v>
      </c>
      <c r="X787" s="21">
        <v>19.25</v>
      </c>
      <c r="Y787" s="78" t="s">
        <v>33</v>
      </c>
      <c r="Z787" s="79" t="s">
        <v>5838</v>
      </c>
      <c r="AA787" s="79">
        <v>0</v>
      </c>
      <c r="AB787" s="79">
        <v>0</v>
      </c>
      <c r="AC787" s="79">
        <v>0</v>
      </c>
      <c r="AD787" s="25"/>
      <c r="AE787" s="26"/>
      <c r="AF787" s="27"/>
      <c r="AG787" s="28"/>
      <c r="AH787" s="28"/>
      <c r="AI787" s="28"/>
      <c r="AJ787" s="28"/>
      <c r="AK787" s="28"/>
      <c r="AL787" s="28"/>
      <c r="AM787" s="28"/>
      <c r="AN787" s="28"/>
      <c r="AO787" s="28"/>
    </row>
    <row r="788" spans="1:41" ht="16.5" customHeight="1">
      <c r="A788" s="30" t="s">
        <v>960</v>
      </c>
      <c r="B788" s="30"/>
      <c r="C788" s="30"/>
      <c r="D788" s="111"/>
      <c r="E788" s="90" t="s">
        <v>763</v>
      </c>
      <c r="F788" s="90" t="s">
        <v>1309</v>
      </c>
      <c r="G788" s="90" t="s">
        <v>1310</v>
      </c>
      <c r="H788" s="91">
        <v>2015</v>
      </c>
      <c r="I788" s="92">
        <v>1</v>
      </c>
      <c r="J788" s="92">
        <v>0</v>
      </c>
      <c r="K788" s="92">
        <v>0</v>
      </c>
      <c r="L788" s="93" t="s">
        <v>1295</v>
      </c>
      <c r="M788" s="93"/>
      <c r="N788" s="81" t="s">
        <v>41</v>
      </c>
      <c r="O788" s="94">
        <v>200</v>
      </c>
      <c r="P788" s="94">
        <v>0</v>
      </c>
      <c r="Q788" s="94">
        <v>0</v>
      </c>
      <c r="R788" s="95" t="s">
        <v>33</v>
      </c>
      <c r="S788" s="96">
        <v>60</v>
      </c>
      <c r="T788" s="96">
        <v>110</v>
      </c>
      <c r="U788" s="96">
        <f t="shared" si="1"/>
        <v>0.89090909090909087</v>
      </c>
      <c r="V788" s="96">
        <v>0</v>
      </c>
      <c r="W788" s="97">
        <v>9.8000000000000004E-2</v>
      </c>
      <c r="X788" s="21">
        <v>19.600000000000001</v>
      </c>
      <c r="Y788" s="78" t="s">
        <v>33</v>
      </c>
      <c r="Z788" s="79" t="s">
        <v>5838</v>
      </c>
      <c r="AA788" s="79">
        <v>0</v>
      </c>
      <c r="AB788" s="79">
        <v>0</v>
      </c>
      <c r="AC788" s="79">
        <v>0</v>
      </c>
      <c r="AD788" s="25"/>
      <c r="AE788" s="26"/>
      <c r="AF788" s="27"/>
      <c r="AG788" s="28"/>
      <c r="AH788" s="28"/>
      <c r="AI788" s="28"/>
      <c r="AJ788" s="28"/>
      <c r="AK788" s="28"/>
      <c r="AL788" s="28"/>
      <c r="AM788" s="28"/>
      <c r="AN788" s="28"/>
      <c r="AO788" s="28"/>
    </row>
    <row r="789" spans="1:41" ht="16.5" customHeight="1">
      <c r="A789" s="30" t="s">
        <v>960</v>
      </c>
      <c r="B789" s="30"/>
      <c r="C789" s="30"/>
      <c r="D789" s="111"/>
      <c r="E789" s="90" t="s">
        <v>1062</v>
      </c>
      <c r="F789" s="90" t="s">
        <v>1063</v>
      </c>
      <c r="G789" s="90" t="s">
        <v>1064</v>
      </c>
      <c r="H789" s="91">
        <v>2007</v>
      </c>
      <c r="I789" s="92">
        <v>1</v>
      </c>
      <c r="J789" s="92">
        <v>0</v>
      </c>
      <c r="K789" s="92">
        <v>0</v>
      </c>
      <c r="L789" s="93" t="s">
        <v>5899</v>
      </c>
      <c r="M789" s="93"/>
      <c r="N789" s="81" t="s">
        <v>39</v>
      </c>
      <c r="O789" s="94">
        <v>80</v>
      </c>
      <c r="P789" s="94">
        <v>0</v>
      </c>
      <c r="Q789" s="94">
        <v>0</v>
      </c>
      <c r="R789" s="95" t="s">
        <v>33</v>
      </c>
      <c r="S789" s="96" t="s">
        <v>89</v>
      </c>
      <c r="T789" s="96">
        <v>110</v>
      </c>
      <c r="U789" s="96">
        <f t="shared" si="1"/>
        <v>2.2727272727272729</v>
      </c>
      <c r="V789" s="96">
        <v>0</v>
      </c>
      <c r="W789" s="97">
        <v>0.25</v>
      </c>
      <c r="X789" s="21">
        <v>20</v>
      </c>
      <c r="Y789" s="78" t="s">
        <v>33</v>
      </c>
      <c r="Z789" s="79" t="s">
        <v>5838</v>
      </c>
      <c r="AA789" s="79">
        <v>0</v>
      </c>
      <c r="AB789" s="79">
        <v>0</v>
      </c>
      <c r="AC789" s="79">
        <v>0</v>
      </c>
      <c r="AD789" s="25"/>
      <c r="AE789" s="26"/>
      <c r="AF789" s="27"/>
      <c r="AG789" s="28"/>
      <c r="AH789" s="28"/>
      <c r="AI789" s="28"/>
      <c r="AJ789" s="28"/>
      <c r="AK789" s="28"/>
      <c r="AL789" s="28"/>
      <c r="AM789" s="28"/>
      <c r="AN789" s="28"/>
      <c r="AO789" s="28"/>
    </row>
    <row r="790" spans="1:41" ht="16.5" customHeight="1">
      <c r="A790" s="30" t="s">
        <v>960</v>
      </c>
      <c r="B790" s="30"/>
      <c r="C790" s="30"/>
      <c r="D790" s="111"/>
      <c r="E790" s="90" t="s">
        <v>1066</v>
      </c>
      <c r="F790" s="90" t="s">
        <v>67</v>
      </c>
      <c r="G790" s="90" t="s">
        <v>1067</v>
      </c>
      <c r="H790" s="91">
        <v>2007</v>
      </c>
      <c r="I790" s="92">
        <v>1</v>
      </c>
      <c r="J790" s="92">
        <v>0</v>
      </c>
      <c r="K790" s="92">
        <v>0</v>
      </c>
      <c r="L790" s="93" t="s">
        <v>5899</v>
      </c>
      <c r="M790" s="93"/>
      <c r="N790" s="81" t="s">
        <v>39</v>
      </c>
      <c r="O790" s="94">
        <v>80</v>
      </c>
      <c r="P790" s="94">
        <v>0</v>
      </c>
      <c r="Q790" s="94">
        <v>0</v>
      </c>
      <c r="R790" s="95" t="s">
        <v>33</v>
      </c>
      <c r="S790" s="96" t="s">
        <v>508</v>
      </c>
      <c r="T790" s="96">
        <v>110</v>
      </c>
      <c r="U790" s="96">
        <f t="shared" si="1"/>
        <v>2.2727272727272729</v>
      </c>
      <c r="V790" s="96">
        <v>0</v>
      </c>
      <c r="W790" s="97">
        <v>0.25</v>
      </c>
      <c r="X790" s="21">
        <v>20</v>
      </c>
      <c r="Y790" s="78" t="s">
        <v>33</v>
      </c>
      <c r="Z790" s="79" t="s">
        <v>5838</v>
      </c>
      <c r="AA790" s="79">
        <v>0</v>
      </c>
      <c r="AB790" s="79">
        <v>0</v>
      </c>
      <c r="AC790" s="79">
        <v>0</v>
      </c>
      <c r="AD790" s="25"/>
      <c r="AE790" s="26"/>
      <c r="AF790" s="27"/>
      <c r="AG790" s="28"/>
      <c r="AH790" s="28"/>
      <c r="AI790" s="28"/>
      <c r="AJ790" s="28"/>
      <c r="AK790" s="28"/>
      <c r="AL790" s="28"/>
      <c r="AM790" s="28"/>
      <c r="AN790" s="28"/>
      <c r="AO790" s="28"/>
    </row>
    <row r="791" spans="1:41" ht="16.5" customHeight="1">
      <c r="A791" s="30" t="s">
        <v>960</v>
      </c>
      <c r="B791" s="30"/>
      <c r="C791" s="30"/>
      <c r="D791" s="111"/>
      <c r="E791" s="90" t="s">
        <v>1090</v>
      </c>
      <c r="F791" s="90" t="s">
        <v>67</v>
      </c>
      <c r="G791" s="90" t="s">
        <v>1091</v>
      </c>
      <c r="H791" s="91">
        <v>2002</v>
      </c>
      <c r="I791" s="92">
        <v>1</v>
      </c>
      <c r="J791" s="92">
        <v>0</v>
      </c>
      <c r="K791" s="92">
        <v>0</v>
      </c>
      <c r="L791" s="93" t="s">
        <v>5899</v>
      </c>
      <c r="M791" s="93"/>
      <c r="N791" s="81" t="s">
        <v>39</v>
      </c>
      <c r="O791" s="94">
        <v>50</v>
      </c>
      <c r="P791" s="94">
        <v>0</v>
      </c>
      <c r="Q791" s="94">
        <v>0</v>
      </c>
      <c r="R791" s="95" t="s">
        <v>33</v>
      </c>
      <c r="S791" s="96">
        <v>60</v>
      </c>
      <c r="T791" s="96">
        <v>110</v>
      </c>
      <c r="U791" s="96">
        <f t="shared" si="1"/>
        <v>3.7</v>
      </c>
      <c r="V791" s="96">
        <v>0</v>
      </c>
      <c r="W791" s="97">
        <v>0.40699999999999997</v>
      </c>
      <c r="X791" s="21">
        <v>20.349999999999998</v>
      </c>
      <c r="Y791" s="78" t="s">
        <v>33</v>
      </c>
      <c r="Z791" s="79" t="s">
        <v>5838</v>
      </c>
      <c r="AA791" s="79">
        <v>0</v>
      </c>
      <c r="AB791" s="79">
        <v>0</v>
      </c>
      <c r="AC791" s="79">
        <v>0</v>
      </c>
      <c r="AD791" s="25"/>
      <c r="AE791" s="26"/>
      <c r="AF791" s="27"/>
      <c r="AG791" s="28"/>
      <c r="AH791" s="28"/>
      <c r="AI791" s="28"/>
      <c r="AJ791" s="28"/>
      <c r="AK791" s="28"/>
      <c r="AL791" s="28"/>
      <c r="AM791" s="28"/>
      <c r="AN791" s="28"/>
      <c r="AO791" s="28"/>
    </row>
    <row r="792" spans="1:41" ht="16.5" customHeight="1">
      <c r="A792" s="30" t="s">
        <v>960</v>
      </c>
      <c r="B792" s="30"/>
      <c r="C792" s="30"/>
      <c r="D792" s="111"/>
      <c r="E792" s="90" t="s">
        <v>1330</v>
      </c>
      <c r="F792" s="90" t="s">
        <v>125</v>
      </c>
      <c r="G792" s="90" t="s">
        <v>1331</v>
      </c>
      <c r="H792" s="91">
        <v>2020</v>
      </c>
      <c r="I792" s="92">
        <v>1</v>
      </c>
      <c r="J792" s="92">
        <v>0</v>
      </c>
      <c r="K792" s="92">
        <v>0</v>
      </c>
      <c r="L792" s="93" t="s">
        <v>1295</v>
      </c>
      <c r="M792" s="93"/>
      <c r="N792" s="81" t="s">
        <v>41</v>
      </c>
      <c r="O792" s="94">
        <v>960</v>
      </c>
      <c r="P792" s="94">
        <v>0</v>
      </c>
      <c r="Q792" s="94">
        <v>0</v>
      </c>
      <c r="R792" s="95" t="s">
        <v>33</v>
      </c>
      <c r="S792" s="96">
        <v>60</v>
      </c>
      <c r="T792" s="96">
        <v>110</v>
      </c>
      <c r="U792" s="96">
        <f t="shared" si="1"/>
        <v>0.2</v>
      </c>
      <c r="V792" s="96">
        <v>0</v>
      </c>
      <c r="W792" s="97">
        <v>2.1999999999999999E-2</v>
      </c>
      <c r="X792" s="21">
        <v>21.119999999999997</v>
      </c>
      <c r="Y792" s="78" t="s">
        <v>33</v>
      </c>
      <c r="Z792" s="79" t="s">
        <v>5838</v>
      </c>
      <c r="AA792" s="79">
        <v>0</v>
      </c>
      <c r="AB792" s="79">
        <v>0</v>
      </c>
      <c r="AC792" s="79">
        <v>0</v>
      </c>
      <c r="AD792" s="25"/>
      <c r="AE792" s="26"/>
      <c r="AF792" s="27"/>
    </row>
    <row r="793" spans="1:41" ht="16.5" customHeight="1">
      <c r="A793" s="30" t="s">
        <v>960</v>
      </c>
      <c r="B793" s="30"/>
      <c r="C793" s="30"/>
      <c r="D793" s="111"/>
      <c r="E793" s="90" t="s">
        <v>987</v>
      </c>
      <c r="F793" s="90" t="s">
        <v>993</v>
      </c>
      <c r="G793" s="90" t="s">
        <v>989</v>
      </c>
      <c r="H793" s="91">
        <v>2009</v>
      </c>
      <c r="I793" s="92">
        <v>1</v>
      </c>
      <c r="J793" s="92">
        <v>0</v>
      </c>
      <c r="K793" s="92">
        <v>0</v>
      </c>
      <c r="L793" s="93" t="s">
        <v>5899</v>
      </c>
      <c r="M793" s="93"/>
      <c r="N793" s="81" t="s">
        <v>39</v>
      </c>
      <c r="O793" s="94">
        <v>350</v>
      </c>
      <c r="P793" s="94">
        <v>0</v>
      </c>
      <c r="Q793" s="94">
        <v>0</v>
      </c>
      <c r="R793" s="95" t="s">
        <v>33</v>
      </c>
      <c r="S793" s="96" t="s">
        <v>89</v>
      </c>
      <c r="T793" s="96">
        <v>110</v>
      </c>
      <c r="U793" s="96">
        <f t="shared" si="1"/>
        <v>0.6</v>
      </c>
      <c r="V793" s="96">
        <v>0</v>
      </c>
      <c r="W793" s="97">
        <v>6.6000000000000003E-2</v>
      </c>
      <c r="X793" s="21">
        <v>23.1</v>
      </c>
      <c r="Y793" s="78" t="s">
        <v>33</v>
      </c>
      <c r="Z793" s="79" t="s">
        <v>5838</v>
      </c>
      <c r="AA793" s="79">
        <v>0</v>
      </c>
      <c r="AB793" s="79">
        <v>0</v>
      </c>
      <c r="AC793" s="79">
        <v>0</v>
      </c>
      <c r="AD793" s="25"/>
      <c r="AE793" s="26"/>
      <c r="AF793" s="27"/>
      <c r="AG793" s="28"/>
      <c r="AH793" s="28"/>
      <c r="AI793" s="28"/>
      <c r="AJ793" s="28"/>
      <c r="AK793" s="28"/>
      <c r="AL793" s="28"/>
      <c r="AM793" s="28"/>
      <c r="AN793" s="28"/>
      <c r="AO793" s="28"/>
    </row>
    <row r="794" spans="1:41" ht="16.5" customHeight="1">
      <c r="A794" s="30" t="s">
        <v>960</v>
      </c>
      <c r="B794" s="30"/>
      <c r="C794" s="30"/>
      <c r="D794" s="111"/>
      <c r="E794" s="90" t="s">
        <v>987</v>
      </c>
      <c r="F794" s="90" t="s">
        <v>988</v>
      </c>
      <c r="G794" s="90" t="s">
        <v>994</v>
      </c>
      <c r="H794" s="91">
        <v>2010</v>
      </c>
      <c r="I794" s="92">
        <v>1</v>
      </c>
      <c r="J794" s="92">
        <v>0</v>
      </c>
      <c r="K794" s="92">
        <v>0</v>
      </c>
      <c r="L794" s="93" t="s">
        <v>5899</v>
      </c>
      <c r="M794" s="93"/>
      <c r="N794" s="81" t="s">
        <v>39</v>
      </c>
      <c r="O794" s="94">
        <v>350</v>
      </c>
      <c r="P794" s="94">
        <v>0</v>
      </c>
      <c r="Q794" s="94">
        <v>0</v>
      </c>
      <c r="R794" s="95" t="s">
        <v>33</v>
      </c>
      <c r="S794" s="96" t="s">
        <v>89</v>
      </c>
      <c r="T794" s="96">
        <v>110</v>
      </c>
      <c r="U794" s="96">
        <f t="shared" si="1"/>
        <v>0.6</v>
      </c>
      <c r="V794" s="96">
        <v>0</v>
      </c>
      <c r="W794" s="97">
        <v>6.6000000000000003E-2</v>
      </c>
      <c r="X794" s="21">
        <v>23.1</v>
      </c>
      <c r="Y794" s="78" t="s">
        <v>33</v>
      </c>
      <c r="Z794" s="79" t="s">
        <v>5838</v>
      </c>
      <c r="AA794" s="79">
        <v>0</v>
      </c>
      <c r="AB794" s="79">
        <v>0</v>
      </c>
      <c r="AC794" s="79">
        <v>0</v>
      </c>
      <c r="AD794" s="25"/>
      <c r="AE794" s="26"/>
      <c r="AF794" s="27"/>
      <c r="AG794" s="28"/>
      <c r="AH794" s="28"/>
      <c r="AI794" s="28"/>
      <c r="AJ794" s="28"/>
      <c r="AK794" s="28"/>
      <c r="AL794" s="28"/>
      <c r="AM794" s="28"/>
      <c r="AN794" s="28"/>
      <c r="AO794" s="28"/>
    </row>
    <row r="795" spans="1:41" ht="16.5" customHeight="1">
      <c r="A795" s="30" t="s">
        <v>960</v>
      </c>
      <c r="B795" s="30"/>
      <c r="C795" s="30"/>
      <c r="D795" s="111"/>
      <c r="E795" s="90" t="s">
        <v>987</v>
      </c>
      <c r="F795" s="90" t="s">
        <v>1123</v>
      </c>
      <c r="G795" s="90" t="s">
        <v>1124</v>
      </c>
      <c r="H795" s="91">
        <v>2014</v>
      </c>
      <c r="I795" s="92">
        <v>1</v>
      </c>
      <c r="J795" s="92">
        <v>0</v>
      </c>
      <c r="K795" s="92">
        <v>0</v>
      </c>
      <c r="L795" s="93" t="s">
        <v>5899</v>
      </c>
      <c r="M795" s="93"/>
      <c r="N795" s="81" t="s">
        <v>39</v>
      </c>
      <c r="O795" s="94">
        <v>350</v>
      </c>
      <c r="P795" s="94">
        <v>0</v>
      </c>
      <c r="Q795" s="94">
        <v>0</v>
      </c>
      <c r="R795" s="95" t="s">
        <v>33</v>
      </c>
      <c r="S795" s="96" t="s">
        <v>89</v>
      </c>
      <c r="T795" s="96">
        <v>110</v>
      </c>
      <c r="U795" s="96">
        <f t="shared" si="1"/>
        <v>0.6</v>
      </c>
      <c r="V795" s="96">
        <v>0</v>
      </c>
      <c r="W795" s="97">
        <v>6.6000000000000003E-2</v>
      </c>
      <c r="X795" s="21">
        <v>23.1</v>
      </c>
      <c r="Y795" s="78" t="s">
        <v>33</v>
      </c>
      <c r="Z795" s="79" t="s">
        <v>5838</v>
      </c>
      <c r="AA795" s="79">
        <v>0</v>
      </c>
      <c r="AB795" s="79">
        <v>0</v>
      </c>
      <c r="AC795" s="79">
        <v>0</v>
      </c>
      <c r="AD795" s="25"/>
      <c r="AE795" s="26"/>
      <c r="AF795" s="27"/>
      <c r="AG795" s="28"/>
      <c r="AH795" s="28"/>
      <c r="AI795" s="28"/>
      <c r="AJ795" s="28"/>
      <c r="AK795" s="28"/>
      <c r="AL795" s="28"/>
      <c r="AM795" s="28"/>
      <c r="AN795" s="28"/>
      <c r="AO795" s="28"/>
    </row>
    <row r="796" spans="1:41" ht="16.5" customHeight="1">
      <c r="A796" s="30" t="s">
        <v>960</v>
      </c>
      <c r="B796" s="30"/>
      <c r="C796" s="30"/>
      <c r="D796" s="111"/>
      <c r="E796" s="90" t="s">
        <v>1131</v>
      </c>
      <c r="F796" s="90" t="s">
        <v>1132</v>
      </c>
      <c r="G796" s="90" t="s">
        <v>1133</v>
      </c>
      <c r="H796" s="91">
        <v>2021</v>
      </c>
      <c r="I796" s="92">
        <v>1</v>
      </c>
      <c r="J796" s="92">
        <v>0</v>
      </c>
      <c r="K796" s="92">
        <v>0</v>
      </c>
      <c r="L796" s="93" t="s">
        <v>1184</v>
      </c>
      <c r="M796" s="93"/>
      <c r="N796" s="81" t="s">
        <v>39</v>
      </c>
      <c r="O796" s="94">
        <v>400</v>
      </c>
      <c r="P796" s="94">
        <v>0</v>
      </c>
      <c r="Q796" s="94">
        <v>0</v>
      </c>
      <c r="R796" s="95" t="s">
        <v>33</v>
      </c>
      <c r="S796" s="96">
        <v>60</v>
      </c>
      <c r="T796" s="96">
        <v>110</v>
      </c>
      <c r="U796" s="96">
        <f t="shared" si="1"/>
        <v>0.54545454545454541</v>
      </c>
      <c r="V796" s="96">
        <v>0</v>
      </c>
      <c r="W796" s="97">
        <v>0.06</v>
      </c>
      <c r="X796" s="21">
        <v>24</v>
      </c>
      <c r="Y796" s="78" t="s">
        <v>33</v>
      </c>
      <c r="Z796" s="79" t="s">
        <v>5838</v>
      </c>
      <c r="AA796" s="79">
        <v>0</v>
      </c>
      <c r="AB796" s="79">
        <v>0</v>
      </c>
      <c r="AC796" s="79">
        <v>0</v>
      </c>
      <c r="AD796" s="25"/>
      <c r="AE796" s="26"/>
      <c r="AF796" s="27"/>
      <c r="AG796" s="28"/>
      <c r="AH796" s="28"/>
      <c r="AI796" s="28"/>
      <c r="AJ796" s="28"/>
      <c r="AK796" s="28"/>
      <c r="AL796" s="28"/>
      <c r="AM796" s="28"/>
      <c r="AN796" s="28"/>
      <c r="AO796" s="28"/>
    </row>
    <row r="797" spans="1:41" ht="16.5" customHeight="1">
      <c r="A797" s="30" t="s">
        <v>960</v>
      </c>
      <c r="B797" s="30"/>
      <c r="C797" s="30"/>
      <c r="D797" s="111"/>
      <c r="E797" s="90" t="s">
        <v>1131</v>
      </c>
      <c r="F797" s="90" t="s">
        <v>1132</v>
      </c>
      <c r="G797" s="90" t="s">
        <v>1133</v>
      </c>
      <c r="H797" s="91">
        <v>2021</v>
      </c>
      <c r="I797" s="92">
        <v>1</v>
      </c>
      <c r="J797" s="92">
        <v>0</v>
      </c>
      <c r="K797" s="92">
        <v>0</v>
      </c>
      <c r="L797" s="93" t="s">
        <v>1220</v>
      </c>
      <c r="M797" s="93"/>
      <c r="N797" s="81" t="s">
        <v>39</v>
      </c>
      <c r="O797" s="94">
        <v>400</v>
      </c>
      <c r="P797" s="94">
        <v>0</v>
      </c>
      <c r="Q797" s="94">
        <v>0</v>
      </c>
      <c r="R797" s="95" t="s">
        <v>33</v>
      </c>
      <c r="S797" s="96">
        <v>60</v>
      </c>
      <c r="T797" s="96">
        <v>110</v>
      </c>
      <c r="U797" s="96">
        <f t="shared" si="1"/>
        <v>0.54545454545454541</v>
      </c>
      <c r="V797" s="96">
        <v>0</v>
      </c>
      <c r="W797" s="97">
        <v>0.06</v>
      </c>
      <c r="X797" s="21">
        <v>24</v>
      </c>
      <c r="Y797" s="78" t="s">
        <v>33</v>
      </c>
      <c r="Z797" s="79" t="s">
        <v>5838</v>
      </c>
      <c r="AA797" s="79">
        <v>0</v>
      </c>
      <c r="AB797" s="79">
        <v>0</v>
      </c>
      <c r="AC797" s="79">
        <v>0</v>
      </c>
      <c r="AD797" s="25"/>
      <c r="AE797" s="26"/>
      <c r="AF797" s="27"/>
    </row>
    <row r="798" spans="1:41" ht="16.5" customHeight="1">
      <c r="A798" s="30" t="s">
        <v>960</v>
      </c>
      <c r="B798" s="30"/>
      <c r="C798" s="30"/>
      <c r="D798" s="111"/>
      <c r="E798" s="90" t="s">
        <v>218</v>
      </c>
      <c r="F798" s="90" t="s">
        <v>67</v>
      </c>
      <c r="G798" s="90" t="s">
        <v>1235</v>
      </c>
      <c r="H798" s="91">
        <v>2000</v>
      </c>
      <c r="I798" s="92">
        <v>1</v>
      </c>
      <c r="J798" s="92">
        <v>0</v>
      </c>
      <c r="K798" s="92">
        <v>0</v>
      </c>
      <c r="L798" s="93" t="s">
        <v>1236</v>
      </c>
      <c r="M798" s="93"/>
      <c r="N798" s="81" t="s">
        <v>39</v>
      </c>
      <c r="O798" s="94">
        <v>2628</v>
      </c>
      <c r="P798" s="94">
        <v>0</v>
      </c>
      <c r="Q798" s="94">
        <v>0</v>
      </c>
      <c r="R798" s="95" t="s">
        <v>33</v>
      </c>
      <c r="S798" s="96" t="s">
        <v>1237</v>
      </c>
      <c r="T798" s="96">
        <v>110</v>
      </c>
      <c r="U798" s="96">
        <f t="shared" si="1"/>
        <v>9.0909090909090912E-2</v>
      </c>
      <c r="V798" s="96">
        <v>0</v>
      </c>
      <c r="W798" s="97">
        <v>0.01</v>
      </c>
      <c r="X798" s="21">
        <v>26.28</v>
      </c>
      <c r="Y798" s="78" t="s">
        <v>33</v>
      </c>
      <c r="Z798" s="79" t="s">
        <v>5838</v>
      </c>
      <c r="AA798" s="79">
        <v>0</v>
      </c>
      <c r="AB798" s="79">
        <v>0</v>
      </c>
      <c r="AC798" s="79">
        <v>0</v>
      </c>
      <c r="AD798" s="25"/>
      <c r="AE798" s="26"/>
      <c r="AF798" s="27"/>
    </row>
    <row r="799" spans="1:41" ht="16.5" customHeight="1">
      <c r="A799" s="30" t="s">
        <v>960</v>
      </c>
      <c r="B799" s="30"/>
      <c r="C799" s="30"/>
      <c r="D799" s="111"/>
      <c r="E799" s="90" t="s">
        <v>7009</v>
      </c>
      <c r="F799" s="90" t="s">
        <v>971</v>
      </c>
      <c r="G799" s="90" t="s">
        <v>972</v>
      </c>
      <c r="H799" s="91">
        <v>2012</v>
      </c>
      <c r="I799" s="92">
        <v>1</v>
      </c>
      <c r="J799" s="92">
        <v>0</v>
      </c>
      <c r="K799" s="92">
        <v>0</v>
      </c>
      <c r="L799" s="93" t="s">
        <v>966</v>
      </c>
      <c r="M799" s="93"/>
      <c r="N799" s="81" t="s">
        <v>39</v>
      </c>
      <c r="O799" s="94">
        <v>50</v>
      </c>
      <c r="P799" s="94">
        <v>0</v>
      </c>
      <c r="Q799" s="94">
        <v>0</v>
      </c>
      <c r="R799" s="95" t="s">
        <v>33</v>
      </c>
      <c r="S799" s="96">
        <v>60</v>
      </c>
      <c r="T799" s="96">
        <v>110</v>
      </c>
      <c r="U799" s="96">
        <v>5</v>
      </c>
      <c r="V799" s="96">
        <v>0</v>
      </c>
      <c r="W799" s="97">
        <v>0.55000000000000004</v>
      </c>
      <c r="X799" s="21">
        <v>27.500000000000004</v>
      </c>
      <c r="Y799" s="78" t="s">
        <v>33</v>
      </c>
      <c r="Z799" s="79" t="s">
        <v>5838</v>
      </c>
      <c r="AA799" s="79">
        <v>0</v>
      </c>
      <c r="AB799" s="79">
        <v>0</v>
      </c>
      <c r="AC799" s="79">
        <v>0</v>
      </c>
      <c r="AD799" s="25"/>
      <c r="AE799" s="26"/>
      <c r="AF799" s="27"/>
    </row>
    <row r="800" spans="1:41" ht="16.5" customHeight="1">
      <c r="A800" s="30" t="s">
        <v>960</v>
      </c>
      <c r="B800" s="30"/>
      <c r="C800" s="30"/>
      <c r="D800" s="111"/>
      <c r="E800" s="90" t="s">
        <v>7037</v>
      </c>
      <c r="F800" s="90" t="s">
        <v>5895</v>
      </c>
      <c r="G800" s="90" t="s">
        <v>7038</v>
      </c>
      <c r="H800" s="91">
        <v>2023</v>
      </c>
      <c r="I800" s="92">
        <v>1</v>
      </c>
      <c r="J800" s="92">
        <v>1</v>
      </c>
      <c r="K800" s="92">
        <v>0</v>
      </c>
      <c r="L800" s="93" t="s">
        <v>5899</v>
      </c>
      <c r="M800" s="93"/>
      <c r="N800" s="81" t="s">
        <v>39</v>
      </c>
      <c r="O800" s="94">
        <v>100</v>
      </c>
      <c r="P800" s="94">
        <v>0</v>
      </c>
      <c r="Q800" s="94">
        <v>0</v>
      </c>
      <c r="R800" s="95" t="s">
        <v>33</v>
      </c>
      <c r="S800" s="96" t="s">
        <v>7018</v>
      </c>
      <c r="T800" s="96">
        <v>110</v>
      </c>
      <c r="U800" s="101">
        <v>4.5</v>
      </c>
      <c r="V800" s="96">
        <v>0</v>
      </c>
      <c r="W800" s="97">
        <v>0.28000000000000003</v>
      </c>
      <c r="X800" s="21">
        <v>28.000000000000004</v>
      </c>
      <c r="Y800" s="78" t="s">
        <v>33</v>
      </c>
      <c r="Z800" s="79" t="s">
        <v>5838</v>
      </c>
      <c r="AA800" s="79">
        <v>0</v>
      </c>
      <c r="AB800" s="79">
        <v>0</v>
      </c>
      <c r="AC800" s="79">
        <v>0</v>
      </c>
      <c r="AD800" s="25"/>
      <c r="AE800" s="26"/>
      <c r="AF800" s="27"/>
    </row>
    <row r="801" spans="1:41" ht="16.5" customHeight="1">
      <c r="A801" s="30" t="s">
        <v>960</v>
      </c>
      <c r="B801" s="30"/>
      <c r="C801" s="30"/>
      <c r="D801" s="111"/>
      <c r="E801" s="90" t="s">
        <v>1192</v>
      </c>
      <c r="F801" s="90" t="s">
        <v>1193</v>
      </c>
      <c r="G801" s="90" t="s">
        <v>1194</v>
      </c>
      <c r="H801" s="91">
        <v>2021</v>
      </c>
      <c r="I801" s="92">
        <v>1</v>
      </c>
      <c r="J801" s="92">
        <v>0</v>
      </c>
      <c r="K801" s="92">
        <v>0</v>
      </c>
      <c r="L801" s="93" t="s">
        <v>1184</v>
      </c>
      <c r="M801" s="93"/>
      <c r="N801" s="81" t="s">
        <v>39</v>
      </c>
      <c r="O801" s="94">
        <v>20</v>
      </c>
      <c r="P801" s="94">
        <v>0</v>
      </c>
      <c r="Q801" s="94">
        <v>0</v>
      </c>
      <c r="R801" s="95" t="s">
        <v>33</v>
      </c>
      <c r="S801" s="96">
        <v>60</v>
      </c>
      <c r="T801" s="96">
        <v>110</v>
      </c>
      <c r="U801" s="96">
        <f t="shared" ref="U801:U808" si="2">W801*1000/T801</f>
        <v>13.181818181818182</v>
      </c>
      <c r="V801" s="96">
        <v>0</v>
      </c>
      <c r="W801" s="97">
        <v>1.45</v>
      </c>
      <c r="X801" s="21">
        <v>29</v>
      </c>
      <c r="Y801" s="78" t="s">
        <v>33</v>
      </c>
      <c r="Z801" s="79" t="s">
        <v>5838</v>
      </c>
      <c r="AA801" s="79">
        <v>0</v>
      </c>
      <c r="AB801" s="79">
        <v>0</v>
      </c>
      <c r="AC801" s="79">
        <v>0</v>
      </c>
      <c r="AD801" s="25"/>
      <c r="AE801" s="26"/>
      <c r="AF801" s="27"/>
    </row>
    <row r="802" spans="1:41" ht="16.5" customHeight="1">
      <c r="A802" s="30" t="s">
        <v>960</v>
      </c>
      <c r="B802" s="30"/>
      <c r="C802" s="30"/>
      <c r="D802" s="111"/>
      <c r="E802" s="90" t="s">
        <v>1152</v>
      </c>
      <c r="F802" s="90" t="s">
        <v>38</v>
      </c>
      <c r="G802" s="90" t="s">
        <v>986</v>
      </c>
      <c r="H802" s="91" t="s">
        <v>67</v>
      </c>
      <c r="I802" s="92">
        <v>8</v>
      </c>
      <c r="J802" s="92">
        <v>0</v>
      </c>
      <c r="K802" s="92">
        <v>0</v>
      </c>
      <c r="L802" s="93" t="s">
        <v>1153</v>
      </c>
      <c r="M802" s="93"/>
      <c r="N802" s="81" t="s">
        <v>39</v>
      </c>
      <c r="O802" s="94">
        <v>2628</v>
      </c>
      <c r="P802" s="94">
        <v>6132</v>
      </c>
      <c r="Q802" s="94">
        <v>5</v>
      </c>
      <c r="R802" s="95" t="s">
        <v>33</v>
      </c>
      <c r="S802" s="96">
        <v>50</v>
      </c>
      <c r="T802" s="96">
        <v>110</v>
      </c>
      <c r="U802" s="96">
        <f t="shared" si="2"/>
        <v>0.72727272727272729</v>
      </c>
      <c r="V802" s="96">
        <v>0</v>
      </c>
      <c r="W802" s="97">
        <v>0.08</v>
      </c>
      <c r="X802" s="21">
        <v>234.768</v>
      </c>
      <c r="Y802" s="78" t="s">
        <v>33</v>
      </c>
      <c r="Z802" s="79" t="s">
        <v>5838</v>
      </c>
      <c r="AA802" s="79">
        <v>0</v>
      </c>
      <c r="AB802" s="79">
        <v>0</v>
      </c>
      <c r="AC802" s="79">
        <v>0</v>
      </c>
      <c r="AD802" s="25"/>
      <c r="AE802" s="26"/>
      <c r="AF802" s="27"/>
    </row>
    <row r="803" spans="1:41" ht="16.5" customHeight="1">
      <c r="A803" s="30" t="s">
        <v>960</v>
      </c>
      <c r="B803" s="30"/>
      <c r="C803" s="30"/>
      <c r="D803" s="111"/>
      <c r="E803" s="90" t="s">
        <v>7055</v>
      </c>
      <c r="F803" s="90" t="s">
        <v>1277</v>
      </c>
      <c r="G803" s="90" t="s">
        <v>1278</v>
      </c>
      <c r="H803" s="91">
        <v>2009</v>
      </c>
      <c r="I803" s="92">
        <v>1</v>
      </c>
      <c r="J803" s="92">
        <v>0</v>
      </c>
      <c r="K803" s="92">
        <v>0</v>
      </c>
      <c r="L803" s="93" t="s">
        <v>1259</v>
      </c>
      <c r="M803" s="93"/>
      <c r="N803" s="81" t="s">
        <v>41</v>
      </c>
      <c r="O803" s="94">
        <v>200</v>
      </c>
      <c r="P803" s="94">
        <v>0</v>
      </c>
      <c r="Q803" s="94">
        <v>0</v>
      </c>
      <c r="R803" s="95" t="s">
        <v>33</v>
      </c>
      <c r="S803" s="96" t="s">
        <v>89</v>
      </c>
      <c r="T803" s="96">
        <v>110</v>
      </c>
      <c r="U803" s="96">
        <f t="shared" si="2"/>
        <v>1.5</v>
      </c>
      <c r="V803" s="96">
        <v>0</v>
      </c>
      <c r="W803" s="97">
        <v>0.16500000000000001</v>
      </c>
      <c r="X803" s="21">
        <v>33</v>
      </c>
      <c r="Y803" s="78" t="s">
        <v>33</v>
      </c>
      <c r="Z803" s="79" t="s">
        <v>5838</v>
      </c>
      <c r="AA803" s="79">
        <v>0</v>
      </c>
      <c r="AB803" s="79">
        <v>0</v>
      </c>
      <c r="AC803" s="79">
        <v>0</v>
      </c>
      <c r="AD803" s="25"/>
      <c r="AE803" s="26"/>
      <c r="AF803" s="27"/>
    </row>
    <row r="804" spans="1:41" ht="16.5" customHeight="1">
      <c r="A804" s="30" t="s">
        <v>960</v>
      </c>
      <c r="B804" s="30"/>
      <c r="C804" s="30"/>
      <c r="D804" s="111"/>
      <c r="E804" s="90" t="s">
        <v>7056</v>
      </c>
      <c r="F804" s="90" t="s">
        <v>67</v>
      </c>
      <c r="G804" s="90" t="s">
        <v>1279</v>
      </c>
      <c r="H804" s="91">
        <v>2003</v>
      </c>
      <c r="I804" s="92">
        <v>1</v>
      </c>
      <c r="J804" s="92">
        <v>0</v>
      </c>
      <c r="K804" s="92">
        <v>0</v>
      </c>
      <c r="L804" s="93" t="s">
        <v>1259</v>
      </c>
      <c r="M804" s="93"/>
      <c r="N804" s="81" t="s">
        <v>41</v>
      </c>
      <c r="O804" s="94">
        <v>200</v>
      </c>
      <c r="P804" s="94">
        <v>0</v>
      </c>
      <c r="Q804" s="94">
        <v>0</v>
      </c>
      <c r="R804" s="95" t="s">
        <v>33</v>
      </c>
      <c r="S804" s="96" t="s">
        <v>89</v>
      </c>
      <c r="T804" s="96">
        <v>110</v>
      </c>
      <c r="U804" s="96">
        <f t="shared" si="2"/>
        <v>1.5</v>
      </c>
      <c r="V804" s="96">
        <v>0</v>
      </c>
      <c r="W804" s="97">
        <v>0.16500000000000001</v>
      </c>
      <c r="X804" s="21">
        <v>33</v>
      </c>
      <c r="Y804" s="78" t="s">
        <v>33</v>
      </c>
      <c r="Z804" s="79" t="s">
        <v>5838</v>
      </c>
      <c r="AA804" s="79">
        <v>0</v>
      </c>
      <c r="AB804" s="79">
        <v>0</v>
      </c>
      <c r="AC804" s="79">
        <v>0</v>
      </c>
      <c r="AD804" s="25"/>
      <c r="AE804" s="26"/>
      <c r="AF804" s="27"/>
    </row>
    <row r="805" spans="1:41" ht="16.5" customHeight="1">
      <c r="A805" s="30" t="s">
        <v>960</v>
      </c>
      <c r="B805" s="30"/>
      <c r="C805" s="30"/>
      <c r="D805" s="111"/>
      <c r="E805" s="90" t="s">
        <v>1144</v>
      </c>
      <c r="F805" s="90" t="s">
        <v>67</v>
      </c>
      <c r="G805" s="90" t="s">
        <v>67</v>
      </c>
      <c r="H805" s="91" t="s">
        <v>67</v>
      </c>
      <c r="I805" s="92">
        <v>48</v>
      </c>
      <c r="J805" s="92">
        <v>0</v>
      </c>
      <c r="K805" s="92">
        <v>0</v>
      </c>
      <c r="L805" s="93" t="s">
        <v>1143</v>
      </c>
      <c r="M805" s="93"/>
      <c r="N805" s="81" t="s">
        <v>39</v>
      </c>
      <c r="O805" s="94">
        <v>1255</v>
      </c>
      <c r="P805" s="94">
        <v>0</v>
      </c>
      <c r="Q805" s="94">
        <v>0</v>
      </c>
      <c r="R805" s="95" t="s">
        <v>33</v>
      </c>
      <c r="S805" s="96">
        <v>50</v>
      </c>
      <c r="T805" s="96">
        <v>110</v>
      </c>
      <c r="U805" s="96">
        <f t="shared" si="2"/>
        <v>0.24545454545454545</v>
      </c>
      <c r="V805" s="96">
        <v>0</v>
      </c>
      <c r="W805" s="97">
        <v>2.7E-2</v>
      </c>
      <c r="X805" s="21">
        <v>1626.48</v>
      </c>
      <c r="Y805" s="78" t="s">
        <v>33</v>
      </c>
      <c r="Z805" s="79" t="s">
        <v>5838</v>
      </c>
      <c r="AA805" s="79">
        <v>0</v>
      </c>
      <c r="AB805" s="79">
        <v>0</v>
      </c>
      <c r="AC805" s="79">
        <v>0</v>
      </c>
      <c r="AD805" s="25"/>
      <c r="AE805" s="26"/>
      <c r="AF805" s="27"/>
    </row>
    <row r="806" spans="1:41" ht="16.5" customHeight="1">
      <c r="A806" s="30" t="s">
        <v>960</v>
      </c>
      <c r="B806" s="30"/>
      <c r="C806" s="30"/>
      <c r="D806" s="111"/>
      <c r="E806" s="90" t="s">
        <v>7064</v>
      </c>
      <c r="F806" s="90" t="s">
        <v>1319</v>
      </c>
      <c r="G806" s="90" t="s">
        <v>1321</v>
      </c>
      <c r="H806" s="91">
        <v>2018</v>
      </c>
      <c r="I806" s="92">
        <v>1</v>
      </c>
      <c r="J806" s="92">
        <v>0</v>
      </c>
      <c r="K806" s="92">
        <v>0</v>
      </c>
      <c r="L806" s="93" t="s">
        <v>7065</v>
      </c>
      <c r="M806" s="93"/>
      <c r="N806" s="81" t="s">
        <v>41</v>
      </c>
      <c r="O806" s="94">
        <v>200</v>
      </c>
      <c r="P806" s="94">
        <v>0</v>
      </c>
      <c r="Q806" s="94">
        <v>0</v>
      </c>
      <c r="R806" s="95" t="s">
        <v>33</v>
      </c>
      <c r="S806" s="96">
        <v>60</v>
      </c>
      <c r="T806" s="96">
        <v>110</v>
      </c>
      <c r="U806" s="96">
        <f t="shared" si="2"/>
        <v>1.6363636363636365</v>
      </c>
      <c r="V806" s="96">
        <v>0</v>
      </c>
      <c r="W806" s="97">
        <v>0.18</v>
      </c>
      <c r="X806" s="21">
        <v>36</v>
      </c>
      <c r="Y806" s="78" t="s">
        <v>33</v>
      </c>
      <c r="Z806" s="79" t="s">
        <v>5838</v>
      </c>
      <c r="AA806" s="79">
        <v>0</v>
      </c>
      <c r="AB806" s="79">
        <v>0</v>
      </c>
      <c r="AC806" s="79">
        <v>0</v>
      </c>
      <c r="AD806" s="25"/>
      <c r="AE806" s="26"/>
      <c r="AF806" s="27"/>
    </row>
    <row r="807" spans="1:41" ht="16.5" customHeight="1">
      <c r="A807" s="30" t="s">
        <v>960</v>
      </c>
      <c r="B807" s="30"/>
      <c r="C807" s="30"/>
      <c r="D807" s="111"/>
      <c r="E807" s="90" t="s">
        <v>1232</v>
      </c>
      <c r="F807" s="90" t="s">
        <v>1233</v>
      </c>
      <c r="G807" s="90" t="s">
        <v>854</v>
      </c>
      <c r="H807" s="91">
        <v>2018</v>
      </c>
      <c r="I807" s="92">
        <v>30</v>
      </c>
      <c r="J807" s="92">
        <v>0</v>
      </c>
      <c r="K807" s="92">
        <v>0</v>
      </c>
      <c r="L807" s="93" t="s">
        <v>1227</v>
      </c>
      <c r="M807" s="93"/>
      <c r="N807" s="81" t="s">
        <v>39</v>
      </c>
      <c r="O807" s="94">
        <v>2628</v>
      </c>
      <c r="P807" s="94">
        <v>0</v>
      </c>
      <c r="Q807" s="94">
        <v>0</v>
      </c>
      <c r="R807" s="95" t="s">
        <v>33</v>
      </c>
      <c r="S807" s="96">
        <v>60</v>
      </c>
      <c r="T807" s="96">
        <v>110</v>
      </c>
      <c r="U807" s="96">
        <f t="shared" si="2"/>
        <v>0.13636363636363635</v>
      </c>
      <c r="V807" s="96">
        <v>0</v>
      </c>
      <c r="W807" s="97">
        <v>1.4999999999999999E-2</v>
      </c>
      <c r="X807" s="21">
        <v>1182.6000000000001</v>
      </c>
      <c r="Y807" s="78" t="s">
        <v>33</v>
      </c>
      <c r="Z807" s="79" t="s">
        <v>5838</v>
      </c>
      <c r="AA807" s="79">
        <v>0</v>
      </c>
      <c r="AB807" s="79">
        <v>0</v>
      </c>
      <c r="AC807" s="79">
        <v>0</v>
      </c>
      <c r="AD807" s="25"/>
      <c r="AE807" s="26"/>
      <c r="AF807" s="27"/>
    </row>
    <row r="808" spans="1:41" ht="16.5" customHeight="1">
      <c r="A808" s="30" t="s">
        <v>960</v>
      </c>
      <c r="B808" s="30"/>
      <c r="C808" s="30"/>
      <c r="D808" s="111"/>
      <c r="E808" s="90" t="s">
        <v>5892</v>
      </c>
      <c r="F808" s="90" t="s">
        <v>67</v>
      </c>
      <c r="G808" s="90" t="s">
        <v>5893</v>
      </c>
      <c r="H808" s="91">
        <v>2003</v>
      </c>
      <c r="I808" s="92">
        <v>1</v>
      </c>
      <c r="J808" s="92">
        <v>0</v>
      </c>
      <c r="K808" s="92">
        <v>0</v>
      </c>
      <c r="L808" s="93" t="s">
        <v>977</v>
      </c>
      <c r="M808" s="93"/>
      <c r="N808" s="81" t="s">
        <v>39</v>
      </c>
      <c r="O808" s="94">
        <v>200</v>
      </c>
      <c r="P808" s="94">
        <v>0</v>
      </c>
      <c r="Q808" s="94">
        <v>0</v>
      </c>
      <c r="R808" s="95" t="s">
        <v>33</v>
      </c>
      <c r="S808" s="96">
        <v>60</v>
      </c>
      <c r="T808" s="96">
        <v>120</v>
      </c>
      <c r="U808" s="96">
        <f t="shared" si="2"/>
        <v>1.6666666666666667</v>
      </c>
      <c r="V808" s="96">
        <v>0</v>
      </c>
      <c r="W808" s="97">
        <v>0.2</v>
      </c>
      <c r="X808" s="21">
        <v>40</v>
      </c>
      <c r="Y808" s="78" t="s">
        <v>33</v>
      </c>
      <c r="Z808" s="79" t="s">
        <v>5838</v>
      </c>
      <c r="AA808" s="79">
        <v>0</v>
      </c>
      <c r="AB808" s="79">
        <v>0</v>
      </c>
      <c r="AC808" s="79">
        <v>0</v>
      </c>
      <c r="AD808" s="25"/>
      <c r="AE808" s="26"/>
      <c r="AF808" s="27"/>
    </row>
    <row r="809" spans="1:41" ht="16.5" customHeight="1">
      <c r="A809" s="30" t="s">
        <v>960</v>
      </c>
      <c r="B809" s="30"/>
      <c r="C809" s="30"/>
      <c r="D809" s="111"/>
      <c r="E809" s="90" t="s">
        <v>5897</v>
      </c>
      <c r="F809" s="90" t="s">
        <v>408</v>
      </c>
      <c r="G809" s="90" t="s">
        <v>5898</v>
      </c>
      <c r="H809" s="91">
        <v>2023</v>
      </c>
      <c r="I809" s="92">
        <v>1</v>
      </c>
      <c r="J809" s="92">
        <v>0</v>
      </c>
      <c r="K809" s="92">
        <v>0</v>
      </c>
      <c r="L809" s="93" t="s">
        <v>974</v>
      </c>
      <c r="M809" s="93"/>
      <c r="N809" s="81" t="s">
        <v>39</v>
      </c>
      <c r="O809" s="94">
        <v>40</v>
      </c>
      <c r="P809" s="94">
        <v>0</v>
      </c>
      <c r="Q809" s="94">
        <v>0</v>
      </c>
      <c r="R809" s="95" t="s">
        <v>33</v>
      </c>
      <c r="S809" s="96">
        <v>60</v>
      </c>
      <c r="T809" s="96">
        <v>110</v>
      </c>
      <c r="U809" s="96">
        <v>14</v>
      </c>
      <c r="V809" s="96">
        <v>0</v>
      </c>
      <c r="W809" s="97">
        <v>1</v>
      </c>
      <c r="X809" s="21">
        <v>40</v>
      </c>
      <c r="Y809" s="78" t="s">
        <v>33</v>
      </c>
      <c r="Z809" s="79" t="s">
        <v>5838</v>
      </c>
      <c r="AA809" s="79">
        <v>0</v>
      </c>
      <c r="AB809" s="79">
        <v>0</v>
      </c>
      <c r="AC809" s="79">
        <v>0</v>
      </c>
      <c r="AD809" s="25"/>
      <c r="AE809" s="26"/>
      <c r="AF809" s="27"/>
    </row>
    <row r="810" spans="1:41" ht="16.5" customHeight="1">
      <c r="A810" s="30" t="s">
        <v>960</v>
      </c>
      <c r="B810" s="30"/>
      <c r="C810" s="30"/>
      <c r="D810" s="111"/>
      <c r="E810" s="90" t="s">
        <v>1202</v>
      </c>
      <c r="F810" s="90" t="s">
        <v>1203</v>
      </c>
      <c r="G810" s="90" t="s">
        <v>1204</v>
      </c>
      <c r="H810" s="91">
        <v>2021</v>
      </c>
      <c r="I810" s="92">
        <v>12</v>
      </c>
      <c r="J810" s="92">
        <v>0</v>
      </c>
      <c r="K810" s="92">
        <v>0</v>
      </c>
      <c r="L810" s="93" t="s">
        <v>1184</v>
      </c>
      <c r="M810" s="93"/>
      <c r="N810" s="81" t="s">
        <v>39</v>
      </c>
      <c r="O810" s="94">
        <v>400</v>
      </c>
      <c r="P810" s="94">
        <v>0</v>
      </c>
      <c r="Q810" s="94">
        <v>0</v>
      </c>
      <c r="R810" s="95" t="s">
        <v>33</v>
      </c>
      <c r="S810" s="96">
        <v>60</v>
      </c>
      <c r="T810" s="96">
        <v>110</v>
      </c>
      <c r="U810" s="96">
        <f t="shared" ref="U810:U848" si="3">W810*1000/T810</f>
        <v>0.90909090909090906</v>
      </c>
      <c r="V810" s="96">
        <v>0</v>
      </c>
      <c r="W810" s="97">
        <v>0.1</v>
      </c>
      <c r="X810" s="21">
        <v>480</v>
      </c>
      <c r="Y810" s="78" t="s">
        <v>33</v>
      </c>
      <c r="Z810" s="79" t="s">
        <v>5838</v>
      </c>
      <c r="AA810" s="79">
        <v>0</v>
      </c>
      <c r="AB810" s="79">
        <v>0</v>
      </c>
      <c r="AC810" s="79">
        <v>0</v>
      </c>
      <c r="AD810" s="25"/>
      <c r="AE810" s="26"/>
      <c r="AF810" s="27"/>
    </row>
    <row r="811" spans="1:41" ht="16.5" customHeight="1">
      <c r="A811" s="30" t="s">
        <v>960</v>
      </c>
      <c r="B811" s="30"/>
      <c r="C811" s="30"/>
      <c r="D811" s="111"/>
      <c r="E811" s="90" t="s">
        <v>1211</v>
      </c>
      <c r="F811" s="90" t="s">
        <v>1212</v>
      </c>
      <c r="G811" s="90" t="s">
        <v>1213</v>
      </c>
      <c r="H811" s="91">
        <v>2021</v>
      </c>
      <c r="I811" s="92">
        <v>1</v>
      </c>
      <c r="J811" s="92">
        <v>0</v>
      </c>
      <c r="K811" s="92">
        <v>0</v>
      </c>
      <c r="L811" s="93" t="s">
        <v>1184</v>
      </c>
      <c r="M811" s="93"/>
      <c r="N811" s="81" t="s">
        <v>39</v>
      </c>
      <c r="O811" s="94">
        <v>400</v>
      </c>
      <c r="P811" s="94">
        <v>0</v>
      </c>
      <c r="Q811" s="94">
        <v>0</v>
      </c>
      <c r="R811" s="95" t="s">
        <v>33</v>
      </c>
      <c r="S811" s="96">
        <v>60</v>
      </c>
      <c r="T811" s="96">
        <v>110</v>
      </c>
      <c r="U811" s="96">
        <f t="shared" si="3"/>
        <v>0.90909090909090906</v>
      </c>
      <c r="V811" s="96">
        <v>0</v>
      </c>
      <c r="W811" s="97">
        <v>0.1</v>
      </c>
      <c r="X811" s="21">
        <v>40</v>
      </c>
      <c r="Y811" s="78" t="s">
        <v>33</v>
      </c>
      <c r="Z811" s="79" t="s">
        <v>5838</v>
      </c>
      <c r="AA811" s="79">
        <v>0</v>
      </c>
      <c r="AB811" s="79">
        <v>0</v>
      </c>
      <c r="AC811" s="79">
        <v>0</v>
      </c>
      <c r="AD811" s="25"/>
      <c r="AE811" s="26"/>
      <c r="AF811" s="27"/>
    </row>
    <row r="812" spans="1:41" ht="16.5" customHeight="1">
      <c r="A812" s="30" t="s">
        <v>960</v>
      </c>
      <c r="B812" s="30"/>
      <c r="C812" s="30"/>
      <c r="D812" s="111"/>
      <c r="E812" s="90" t="s">
        <v>99</v>
      </c>
      <c r="F812" s="90" t="s">
        <v>83</v>
      </c>
      <c r="G812" s="90" t="s">
        <v>101</v>
      </c>
      <c r="H812" s="91">
        <v>2011</v>
      </c>
      <c r="I812" s="92">
        <v>1</v>
      </c>
      <c r="J812" s="92">
        <v>0</v>
      </c>
      <c r="K812" s="92">
        <v>0</v>
      </c>
      <c r="L812" s="93" t="s">
        <v>1245</v>
      </c>
      <c r="M812" s="93"/>
      <c r="N812" s="81" t="s">
        <v>45</v>
      </c>
      <c r="O812" s="94">
        <v>2000</v>
      </c>
      <c r="P812" s="94">
        <v>0</v>
      </c>
      <c r="Q812" s="94">
        <v>0</v>
      </c>
      <c r="R812" s="95" t="s">
        <v>33</v>
      </c>
      <c r="S812" s="96">
        <v>60</v>
      </c>
      <c r="T812" s="96">
        <v>110</v>
      </c>
      <c r="U812" s="96">
        <f t="shared" si="3"/>
        <v>0.2</v>
      </c>
      <c r="V812" s="96">
        <v>0</v>
      </c>
      <c r="W812" s="97">
        <v>2.1999999999999999E-2</v>
      </c>
      <c r="X812" s="21">
        <v>44</v>
      </c>
      <c r="Y812" s="78" t="s">
        <v>33</v>
      </c>
      <c r="Z812" s="79" t="s">
        <v>5838</v>
      </c>
      <c r="AA812" s="79">
        <v>0</v>
      </c>
      <c r="AB812" s="79">
        <v>0</v>
      </c>
      <c r="AC812" s="79">
        <v>0</v>
      </c>
      <c r="AD812" s="25"/>
      <c r="AE812" s="26"/>
      <c r="AF812" s="27"/>
    </row>
    <row r="813" spans="1:41" ht="16.5" customHeight="1">
      <c r="A813" s="30" t="s">
        <v>960</v>
      </c>
      <c r="B813" s="30"/>
      <c r="C813" s="30"/>
      <c r="D813" s="111"/>
      <c r="E813" s="90" t="s">
        <v>810</v>
      </c>
      <c r="F813" s="90" t="s">
        <v>1164</v>
      </c>
      <c r="G813" s="90" t="s">
        <v>1165</v>
      </c>
      <c r="H813" s="91">
        <v>2014</v>
      </c>
      <c r="I813" s="92">
        <v>1</v>
      </c>
      <c r="J813" s="92">
        <v>0</v>
      </c>
      <c r="K813" s="92">
        <v>0</v>
      </c>
      <c r="L813" s="93" t="s">
        <v>1335</v>
      </c>
      <c r="M813" s="93"/>
      <c r="N813" s="81" t="s">
        <v>39</v>
      </c>
      <c r="O813" s="94">
        <v>400</v>
      </c>
      <c r="P813" s="94">
        <v>0</v>
      </c>
      <c r="Q813" s="94">
        <v>0</v>
      </c>
      <c r="R813" s="95" t="s">
        <v>33</v>
      </c>
      <c r="S813" s="96">
        <v>60</v>
      </c>
      <c r="T813" s="96">
        <v>110</v>
      </c>
      <c r="U813" s="96">
        <f t="shared" si="3"/>
        <v>1</v>
      </c>
      <c r="V813" s="96">
        <v>0</v>
      </c>
      <c r="W813" s="97">
        <v>0.11</v>
      </c>
      <c r="X813" s="21">
        <v>44</v>
      </c>
      <c r="Y813" s="78" t="s">
        <v>33</v>
      </c>
      <c r="Z813" s="79" t="s">
        <v>5838</v>
      </c>
      <c r="AA813" s="79">
        <v>0</v>
      </c>
      <c r="AB813" s="79">
        <v>0</v>
      </c>
      <c r="AC813" s="79">
        <v>0</v>
      </c>
      <c r="AD813" s="25"/>
      <c r="AE813" s="26"/>
      <c r="AF813" s="27"/>
    </row>
    <row r="814" spans="1:41" ht="16.5" customHeight="1">
      <c r="A814" s="30" t="s">
        <v>960</v>
      </c>
      <c r="B814" s="30"/>
      <c r="C814" s="30"/>
      <c r="D814" s="111"/>
      <c r="E814" s="90" t="s">
        <v>810</v>
      </c>
      <c r="F814" s="90" t="s">
        <v>1164</v>
      </c>
      <c r="G814" s="90" t="s">
        <v>1165</v>
      </c>
      <c r="H814" s="91">
        <v>2014</v>
      </c>
      <c r="I814" s="92">
        <v>1</v>
      </c>
      <c r="J814" s="92">
        <v>0</v>
      </c>
      <c r="K814" s="92">
        <v>0</v>
      </c>
      <c r="L814" s="93" t="s">
        <v>7066</v>
      </c>
      <c r="M814" s="93"/>
      <c r="N814" s="81" t="s">
        <v>39</v>
      </c>
      <c r="O814" s="94">
        <v>400</v>
      </c>
      <c r="P814" s="94">
        <v>0</v>
      </c>
      <c r="Q814" s="94">
        <v>0</v>
      </c>
      <c r="R814" s="95" t="s">
        <v>33</v>
      </c>
      <c r="S814" s="96">
        <v>60</v>
      </c>
      <c r="T814" s="96">
        <v>110</v>
      </c>
      <c r="U814" s="96">
        <f t="shared" si="3"/>
        <v>1</v>
      </c>
      <c r="V814" s="96">
        <v>0</v>
      </c>
      <c r="W814" s="97">
        <v>0.11</v>
      </c>
      <c r="X814" s="21">
        <v>44</v>
      </c>
      <c r="Y814" s="78" t="s">
        <v>33</v>
      </c>
      <c r="Z814" s="79" t="s">
        <v>5838</v>
      </c>
      <c r="AA814" s="79">
        <v>0</v>
      </c>
      <c r="AB814" s="79">
        <v>0</v>
      </c>
      <c r="AC814" s="79">
        <v>0</v>
      </c>
      <c r="AD814" s="25"/>
      <c r="AE814" s="26"/>
      <c r="AF814" s="27"/>
      <c r="AG814" s="28"/>
      <c r="AH814" s="28"/>
      <c r="AI814" s="28"/>
      <c r="AJ814" s="28"/>
      <c r="AK814" s="28"/>
      <c r="AL814" s="28"/>
      <c r="AM814" s="28"/>
      <c r="AN814" s="28"/>
      <c r="AO814" s="28"/>
    </row>
    <row r="815" spans="1:41" ht="16.5" customHeight="1">
      <c r="A815" s="30" t="s">
        <v>960</v>
      </c>
      <c r="B815" s="30"/>
      <c r="C815" s="30"/>
      <c r="D815" s="111"/>
      <c r="E815" s="90" t="s">
        <v>37</v>
      </c>
      <c r="F815" s="90" t="s">
        <v>83</v>
      </c>
      <c r="G815" s="90" t="s">
        <v>1033</v>
      </c>
      <c r="H815" s="91">
        <v>2011</v>
      </c>
      <c r="I815" s="92">
        <v>1</v>
      </c>
      <c r="J815" s="92">
        <v>0</v>
      </c>
      <c r="K815" s="92">
        <v>0</v>
      </c>
      <c r="L815" s="93" t="s">
        <v>1032</v>
      </c>
      <c r="M815" s="93"/>
      <c r="N815" s="81" t="s">
        <v>39</v>
      </c>
      <c r="O815" s="94">
        <v>1920</v>
      </c>
      <c r="P815" s="94">
        <v>0</v>
      </c>
      <c r="Q815" s="94">
        <v>0</v>
      </c>
      <c r="R815" s="95" t="s">
        <v>33</v>
      </c>
      <c r="S815" s="96">
        <v>60</v>
      </c>
      <c r="T815" s="96">
        <v>110</v>
      </c>
      <c r="U815" s="96">
        <f t="shared" si="3"/>
        <v>0.22727272727272727</v>
      </c>
      <c r="V815" s="96">
        <v>0</v>
      </c>
      <c r="W815" s="97">
        <v>2.5000000000000001E-2</v>
      </c>
      <c r="X815" s="21">
        <v>48</v>
      </c>
      <c r="Y815" s="78" t="s">
        <v>33</v>
      </c>
      <c r="Z815" s="79" t="s">
        <v>5838</v>
      </c>
      <c r="AA815" s="79">
        <v>0</v>
      </c>
      <c r="AB815" s="79">
        <v>0</v>
      </c>
      <c r="AC815" s="79">
        <v>0</v>
      </c>
      <c r="AD815" s="25"/>
      <c r="AE815" s="26"/>
      <c r="AF815" s="27"/>
    </row>
    <row r="816" spans="1:41" ht="16.5" customHeight="1">
      <c r="A816" s="30" t="s">
        <v>960</v>
      </c>
      <c r="B816" s="30"/>
      <c r="C816" s="30"/>
      <c r="D816" s="111"/>
      <c r="E816" s="90" t="s">
        <v>37</v>
      </c>
      <c r="F816" s="90" t="s">
        <v>839</v>
      </c>
      <c r="G816" s="90" t="s">
        <v>1036</v>
      </c>
      <c r="H816" s="91">
        <v>2008</v>
      </c>
      <c r="I816" s="92">
        <v>1</v>
      </c>
      <c r="J816" s="92">
        <v>0</v>
      </c>
      <c r="K816" s="92">
        <v>0</v>
      </c>
      <c r="L816" s="93" t="s">
        <v>1035</v>
      </c>
      <c r="M816" s="93"/>
      <c r="N816" s="81" t="s">
        <v>39</v>
      </c>
      <c r="O816" s="94">
        <v>1920</v>
      </c>
      <c r="P816" s="94">
        <v>0</v>
      </c>
      <c r="Q816" s="94">
        <v>0</v>
      </c>
      <c r="R816" s="95" t="s">
        <v>33</v>
      </c>
      <c r="S816" s="96">
        <v>60</v>
      </c>
      <c r="T816" s="96">
        <v>110</v>
      </c>
      <c r="U816" s="96">
        <f t="shared" si="3"/>
        <v>0.22727272727272727</v>
      </c>
      <c r="V816" s="96">
        <v>0</v>
      </c>
      <c r="W816" s="97">
        <v>2.5000000000000001E-2</v>
      </c>
      <c r="X816" s="21">
        <v>48</v>
      </c>
      <c r="Y816" s="78" t="s">
        <v>33</v>
      </c>
      <c r="Z816" s="79" t="s">
        <v>5838</v>
      </c>
      <c r="AA816" s="79">
        <v>0</v>
      </c>
      <c r="AB816" s="79">
        <v>0</v>
      </c>
      <c r="AC816" s="79">
        <v>0</v>
      </c>
      <c r="AD816" s="25"/>
      <c r="AE816" s="26"/>
      <c r="AF816" s="27"/>
    </row>
    <row r="817" spans="1:32" ht="16.5" customHeight="1">
      <c r="A817" s="30" t="s">
        <v>960</v>
      </c>
      <c r="B817" s="30"/>
      <c r="C817" s="30"/>
      <c r="D817" s="111"/>
      <c r="E817" s="90" t="s">
        <v>1208</v>
      </c>
      <c r="F817" s="90" t="s">
        <v>1209</v>
      </c>
      <c r="G817" s="90" t="s">
        <v>1210</v>
      </c>
      <c r="H817" s="91">
        <v>2021</v>
      </c>
      <c r="I817" s="92">
        <v>1</v>
      </c>
      <c r="J817" s="92">
        <v>0</v>
      </c>
      <c r="K817" s="92">
        <v>0</v>
      </c>
      <c r="L817" s="93" t="s">
        <v>1184</v>
      </c>
      <c r="M817" s="93"/>
      <c r="N817" s="81" t="s">
        <v>39</v>
      </c>
      <c r="O817" s="94">
        <v>400</v>
      </c>
      <c r="P817" s="94">
        <v>0</v>
      </c>
      <c r="Q817" s="94">
        <v>0</v>
      </c>
      <c r="R817" s="95" t="s">
        <v>33</v>
      </c>
      <c r="S817" s="96">
        <v>60</v>
      </c>
      <c r="T817" s="96">
        <v>110</v>
      </c>
      <c r="U817" s="96">
        <f t="shared" si="3"/>
        <v>1.0909090909090908</v>
      </c>
      <c r="V817" s="96">
        <v>0</v>
      </c>
      <c r="W817" s="97">
        <v>0.12</v>
      </c>
      <c r="X817" s="21">
        <v>48</v>
      </c>
      <c r="Y817" s="78" t="s">
        <v>33</v>
      </c>
      <c r="Z817" s="79" t="s">
        <v>5838</v>
      </c>
      <c r="AA817" s="79">
        <v>0</v>
      </c>
      <c r="AB817" s="79">
        <v>0</v>
      </c>
      <c r="AC817" s="79">
        <v>0</v>
      </c>
      <c r="AD817" s="25"/>
      <c r="AE817" s="26"/>
      <c r="AF817" s="27"/>
    </row>
    <row r="818" spans="1:32" ht="16.5" customHeight="1">
      <c r="A818" s="30" t="s">
        <v>960</v>
      </c>
      <c r="B818" s="30"/>
      <c r="C818" s="30"/>
      <c r="D818" s="111"/>
      <c r="E818" s="90" t="s">
        <v>99</v>
      </c>
      <c r="F818" s="90" t="s">
        <v>83</v>
      </c>
      <c r="G818" s="90" t="s">
        <v>7024</v>
      </c>
      <c r="H818" s="91">
        <v>2016</v>
      </c>
      <c r="I818" s="92">
        <v>1</v>
      </c>
      <c r="J818" s="92">
        <v>0</v>
      </c>
      <c r="K818" s="92">
        <v>0</v>
      </c>
      <c r="L818" s="93" t="s">
        <v>1037</v>
      </c>
      <c r="M818" s="93"/>
      <c r="N818" s="81" t="s">
        <v>39</v>
      </c>
      <c r="O818" s="94">
        <v>2628</v>
      </c>
      <c r="P818" s="94">
        <v>0</v>
      </c>
      <c r="Q818" s="94">
        <v>0</v>
      </c>
      <c r="R818" s="95" t="s">
        <v>33</v>
      </c>
      <c r="S818" s="96">
        <v>60</v>
      </c>
      <c r="T818" s="96">
        <v>110</v>
      </c>
      <c r="U818" s="96">
        <f t="shared" si="3"/>
        <v>0.17272727272727273</v>
      </c>
      <c r="V818" s="96">
        <v>0</v>
      </c>
      <c r="W818" s="97">
        <v>1.9E-2</v>
      </c>
      <c r="X818" s="21">
        <v>49.932000000000002</v>
      </c>
      <c r="Y818" s="78" t="s">
        <v>33</v>
      </c>
      <c r="Z818" s="79" t="s">
        <v>5838</v>
      </c>
      <c r="AA818" s="79">
        <v>0</v>
      </c>
      <c r="AB818" s="79">
        <v>0</v>
      </c>
      <c r="AC818" s="79">
        <v>0</v>
      </c>
      <c r="AD818" s="25"/>
      <c r="AE818" s="26"/>
      <c r="AF818" s="27"/>
    </row>
    <row r="819" spans="1:32" ht="16.5" customHeight="1">
      <c r="A819" s="30" t="s">
        <v>960</v>
      </c>
      <c r="B819" s="30"/>
      <c r="C819" s="30"/>
      <c r="D819" s="111"/>
      <c r="E819" s="90" t="s">
        <v>978</v>
      </c>
      <c r="F819" s="90" t="s">
        <v>979</v>
      </c>
      <c r="G819" s="90" t="s">
        <v>980</v>
      </c>
      <c r="H819" s="91">
        <v>2010</v>
      </c>
      <c r="I819" s="92">
        <v>1</v>
      </c>
      <c r="J819" s="92">
        <v>0</v>
      </c>
      <c r="K819" s="92">
        <v>0</v>
      </c>
      <c r="L819" s="93" t="s">
        <v>974</v>
      </c>
      <c r="M819" s="93"/>
      <c r="N819" s="81" t="s">
        <v>39</v>
      </c>
      <c r="O819" s="94">
        <v>200</v>
      </c>
      <c r="P819" s="94">
        <v>0</v>
      </c>
      <c r="Q819" s="94">
        <v>0</v>
      </c>
      <c r="R819" s="95" t="s">
        <v>33</v>
      </c>
      <c r="S819" s="96" t="s">
        <v>89</v>
      </c>
      <c r="T819" s="96">
        <v>220</v>
      </c>
      <c r="U819" s="96">
        <f t="shared" si="3"/>
        <v>1.1363636363636365</v>
      </c>
      <c r="V819" s="96">
        <v>0</v>
      </c>
      <c r="W819" s="97">
        <v>0.25</v>
      </c>
      <c r="X819" s="21">
        <v>50</v>
      </c>
      <c r="Y819" s="78" t="s">
        <v>33</v>
      </c>
      <c r="Z819" s="79" t="s">
        <v>5838</v>
      </c>
      <c r="AA819" s="79">
        <v>0</v>
      </c>
      <c r="AB819" s="79">
        <v>0</v>
      </c>
      <c r="AC819" s="79">
        <v>0</v>
      </c>
      <c r="AD819" s="25"/>
      <c r="AE819" s="26"/>
      <c r="AF819" s="27"/>
    </row>
    <row r="820" spans="1:32" ht="16.5" customHeight="1">
      <c r="A820" s="30" t="s">
        <v>960</v>
      </c>
      <c r="B820" s="30"/>
      <c r="C820" s="30"/>
      <c r="D820" s="111"/>
      <c r="E820" s="90" t="s">
        <v>981</v>
      </c>
      <c r="F820" s="90" t="s">
        <v>67</v>
      </c>
      <c r="G820" s="90" t="s">
        <v>982</v>
      </c>
      <c r="H820" s="91">
        <v>2005</v>
      </c>
      <c r="I820" s="92">
        <v>1</v>
      </c>
      <c r="J820" s="92">
        <v>0</v>
      </c>
      <c r="K820" s="92">
        <v>0</v>
      </c>
      <c r="L820" s="93" t="s">
        <v>974</v>
      </c>
      <c r="M820" s="93"/>
      <c r="N820" s="81" t="s">
        <v>39</v>
      </c>
      <c r="O820" s="94">
        <v>200</v>
      </c>
      <c r="P820" s="94">
        <v>0</v>
      </c>
      <c r="Q820" s="94">
        <v>0</v>
      </c>
      <c r="R820" s="95" t="s">
        <v>33</v>
      </c>
      <c r="S820" s="96">
        <v>0</v>
      </c>
      <c r="T820" s="96">
        <v>110</v>
      </c>
      <c r="U820" s="96">
        <f t="shared" si="3"/>
        <v>2.2727272727272729</v>
      </c>
      <c r="V820" s="96">
        <v>0</v>
      </c>
      <c r="W820" s="97">
        <v>0.25</v>
      </c>
      <c r="X820" s="21">
        <v>50</v>
      </c>
      <c r="Y820" s="78" t="s">
        <v>33</v>
      </c>
      <c r="Z820" s="79" t="s">
        <v>5838</v>
      </c>
      <c r="AA820" s="79">
        <v>0</v>
      </c>
      <c r="AB820" s="79">
        <v>0</v>
      </c>
      <c r="AC820" s="79">
        <v>0</v>
      </c>
      <c r="AD820" s="25"/>
      <c r="AE820" s="26"/>
      <c r="AF820" s="27"/>
    </row>
    <row r="821" spans="1:32" ht="16.5" customHeight="1">
      <c r="A821" s="30" t="s">
        <v>960</v>
      </c>
      <c r="B821" s="30"/>
      <c r="C821" s="30"/>
      <c r="D821" s="111"/>
      <c r="E821" s="90" t="s">
        <v>1074</v>
      </c>
      <c r="F821" s="90" t="s">
        <v>1075</v>
      </c>
      <c r="G821" s="90" t="s">
        <v>1076</v>
      </c>
      <c r="H821" s="91">
        <v>2010</v>
      </c>
      <c r="I821" s="92">
        <v>1</v>
      </c>
      <c r="J821" s="92">
        <v>0</v>
      </c>
      <c r="K821" s="92">
        <v>0</v>
      </c>
      <c r="L821" s="93" t="s">
        <v>5899</v>
      </c>
      <c r="M821" s="93"/>
      <c r="N821" s="81" t="s">
        <v>39</v>
      </c>
      <c r="O821" s="94">
        <v>200</v>
      </c>
      <c r="P821" s="94">
        <v>0</v>
      </c>
      <c r="Q821" s="94">
        <v>0</v>
      </c>
      <c r="R821" s="95" t="s">
        <v>33</v>
      </c>
      <c r="S821" s="96">
        <v>50</v>
      </c>
      <c r="T821" s="96">
        <v>110</v>
      </c>
      <c r="U821" s="96">
        <f t="shared" si="3"/>
        <v>2.2727272727272729</v>
      </c>
      <c r="V821" s="96">
        <v>0</v>
      </c>
      <c r="W821" s="97">
        <v>0.25</v>
      </c>
      <c r="X821" s="21">
        <v>50</v>
      </c>
      <c r="Y821" s="78" t="s">
        <v>33</v>
      </c>
      <c r="Z821" s="79" t="s">
        <v>5838</v>
      </c>
      <c r="AA821" s="79">
        <v>0</v>
      </c>
      <c r="AB821" s="79">
        <v>0</v>
      </c>
      <c r="AC821" s="79">
        <v>0</v>
      </c>
      <c r="AD821" s="25"/>
      <c r="AE821" s="26"/>
      <c r="AF821" s="27"/>
    </row>
    <row r="822" spans="1:32" ht="16.5" customHeight="1">
      <c r="A822" s="30" t="s">
        <v>960</v>
      </c>
      <c r="B822" s="30"/>
      <c r="C822" s="30"/>
      <c r="D822" s="111"/>
      <c r="E822" s="90" t="s">
        <v>35</v>
      </c>
      <c r="F822" s="90" t="s">
        <v>83</v>
      </c>
      <c r="G822" s="90" t="s">
        <v>5901</v>
      </c>
      <c r="H822" s="91">
        <v>2013</v>
      </c>
      <c r="I822" s="92">
        <v>1</v>
      </c>
      <c r="J822" s="92">
        <v>0</v>
      </c>
      <c r="K822" s="92">
        <v>0</v>
      </c>
      <c r="L822" s="93" t="s">
        <v>5900</v>
      </c>
      <c r="M822" s="93"/>
      <c r="N822" s="81" t="s">
        <v>39</v>
      </c>
      <c r="O822" s="94">
        <v>200</v>
      </c>
      <c r="P822" s="94">
        <v>0</v>
      </c>
      <c r="Q822" s="94">
        <v>0</v>
      </c>
      <c r="R822" s="95" t="s">
        <v>33</v>
      </c>
      <c r="S822" s="96">
        <v>60</v>
      </c>
      <c r="T822" s="96">
        <v>110</v>
      </c>
      <c r="U822" s="96">
        <f t="shared" si="3"/>
        <v>2.2727272727272729</v>
      </c>
      <c r="V822" s="96">
        <v>0</v>
      </c>
      <c r="W822" s="97">
        <v>0.25</v>
      </c>
      <c r="X822" s="21">
        <v>50</v>
      </c>
      <c r="Y822" s="78" t="s">
        <v>33</v>
      </c>
      <c r="Z822" s="79" t="s">
        <v>5838</v>
      </c>
      <c r="AA822" s="79">
        <v>0</v>
      </c>
      <c r="AB822" s="79">
        <v>0</v>
      </c>
      <c r="AC822" s="79">
        <v>0</v>
      </c>
      <c r="AD822" s="25"/>
      <c r="AE822" s="26"/>
      <c r="AF822" s="27"/>
    </row>
    <row r="823" spans="1:32" ht="16.5" customHeight="1">
      <c r="A823" s="30" t="s">
        <v>960</v>
      </c>
      <c r="B823" s="30"/>
      <c r="C823" s="30"/>
      <c r="D823" s="111"/>
      <c r="E823" s="90" t="s">
        <v>1117</v>
      </c>
      <c r="F823" s="90" t="s">
        <v>859</v>
      </c>
      <c r="G823" s="90" t="s">
        <v>1118</v>
      </c>
      <c r="H823" s="91">
        <v>2008</v>
      </c>
      <c r="I823" s="92">
        <v>1</v>
      </c>
      <c r="J823" s="92">
        <v>0</v>
      </c>
      <c r="K823" s="92">
        <v>0</v>
      </c>
      <c r="L823" s="93" t="s">
        <v>5900</v>
      </c>
      <c r="M823" s="93"/>
      <c r="N823" s="81" t="s">
        <v>39</v>
      </c>
      <c r="O823" s="94">
        <v>50</v>
      </c>
      <c r="P823" s="94">
        <v>0</v>
      </c>
      <c r="Q823" s="94">
        <v>0</v>
      </c>
      <c r="R823" s="95" t="s">
        <v>33</v>
      </c>
      <c r="S823" s="96">
        <v>60</v>
      </c>
      <c r="T823" s="96">
        <v>110</v>
      </c>
      <c r="U823" s="96">
        <f t="shared" si="3"/>
        <v>9.0909090909090917</v>
      </c>
      <c r="V823" s="96">
        <v>0</v>
      </c>
      <c r="W823" s="97">
        <v>1</v>
      </c>
      <c r="X823" s="21">
        <v>50</v>
      </c>
      <c r="Y823" s="78" t="s">
        <v>33</v>
      </c>
      <c r="Z823" s="79" t="s">
        <v>5838</v>
      </c>
      <c r="AA823" s="79">
        <v>0</v>
      </c>
      <c r="AB823" s="79">
        <v>0</v>
      </c>
      <c r="AC823" s="79">
        <v>0</v>
      </c>
      <c r="AD823" s="25"/>
      <c r="AE823" s="26"/>
      <c r="AF823" s="27"/>
    </row>
    <row r="824" spans="1:32" ht="16.5" customHeight="1">
      <c r="A824" s="30" t="s">
        <v>960</v>
      </c>
      <c r="B824" s="30"/>
      <c r="C824" s="30"/>
      <c r="D824" s="111"/>
      <c r="E824" s="90" t="s">
        <v>99</v>
      </c>
      <c r="F824" s="90" t="s">
        <v>83</v>
      </c>
      <c r="G824" s="90" t="s">
        <v>106</v>
      </c>
      <c r="H824" s="91">
        <v>2014</v>
      </c>
      <c r="I824" s="92">
        <v>1</v>
      </c>
      <c r="J824" s="92">
        <v>0</v>
      </c>
      <c r="K824" s="92">
        <v>0</v>
      </c>
      <c r="L824" s="93" t="s">
        <v>1183</v>
      </c>
      <c r="M824" s="93"/>
      <c r="N824" s="81" t="s">
        <v>39</v>
      </c>
      <c r="O824" s="94">
        <v>2000</v>
      </c>
      <c r="P824" s="94">
        <v>0</v>
      </c>
      <c r="Q824" s="94">
        <v>0</v>
      </c>
      <c r="R824" s="95" t="s">
        <v>33</v>
      </c>
      <c r="S824" s="96">
        <v>60</v>
      </c>
      <c r="T824" s="96">
        <v>110</v>
      </c>
      <c r="U824" s="96">
        <f t="shared" si="3"/>
        <v>0.22727272727272727</v>
      </c>
      <c r="V824" s="96">
        <v>0</v>
      </c>
      <c r="W824" s="97">
        <v>2.5000000000000001E-2</v>
      </c>
      <c r="X824" s="21">
        <v>50</v>
      </c>
      <c r="Y824" s="78" t="s">
        <v>33</v>
      </c>
      <c r="Z824" s="79" t="s">
        <v>5838</v>
      </c>
      <c r="AA824" s="79">
        <v>0</v>
      </c>
      <c r="AB824" s="79">
        <v>0</v>
      </c>
      <c r="AC824" s="79">
        <v>0</v>
      </c>
      <c r="AD824" s="25"/>
      <c r="AE824" s="26"/>
      <c r="AF824" s="27"/>
    </row>
    <row r="825" spans="1:32" ht="16.5" customHeight="1">
      <c r="A825" s="30" t="s">
        <v>960</v>
      </c>
      <c r="B825" s="30"/>
      <c r="C825" s="30"/>
      <c r="D825" s="111"/>
      <c r="E825" s="90" t="s">
        <v>7053</v>
      </c>
      <c r="F825" s="90" t="s">
        <v>67</v>
      </c>
      <c r="G825" s="90" t="s">
        <v>7054</v>
      </c>
      <c r="H825" s="91">
        <v>2003</v>
      </c>
      <c r="I825" s="92">
        <v>1</v>
      </c>
      <c r="J825" s="92">
        <v>0</v>
      </c>
      <c r="K825" s="92">
        <v>0</v>
      </c>
      <c r="L825" s="93" t="s">
        <v>1259</v>
      </c>
      <c r="M825" s="93"/>
      <c r="N825" s="81" t="s">
        <v>41</v>
      </c>
      <c r="O825" s="94">
        <v>200</v>
      </c>
      <c r="P825" s="94">
        <v>0</v>
      </c>
      <c r="Q825" s="94">
        <v>0</v>
      </c>
      <c r="R825" s="95" t="s">
        <v>33</v>
      </c>
      <c r="S825" s="96" t="s">
        <v>89</v>
      </c>
      <c r="T825" s="96">
        <v>110</v>
      </c>
      <c r="U825" s="96">
        <f t="shared" si="3"/>
        <v>2.2727272727272729</v>
      </c>
      <c r="V825" s="96">
        <v>0</v>
      </c>
      <c r="W825" s="97">
        <v>0.25</v>
      </c>
      <c r="X825" s="21">
        <v>50</v>
      </c>
      <c r="Y825" s="78" t="s">
        <v>33</v>
      </c>
      <c r="Z825" s="79" t="s">
        <v>5838</v>
      </c>
      <c r="AA825" s="79">
        <v>0</v>
      </c>
      <c r="AB825" s="79">
        <v>0</v>
      </c>
      <c r="AC825" s="79">
        <v>0</v>
      </c>
      <c r="AD825" s="25"/>
      <c r="AE825" s="26"/>
      <c r="AF825" s="27"/>
    </row>
    <row r="826" spans="1:32" ht="16.5" customHeight="1">
      <c r="A826" s="30" t="s">
        <v>960</v>
      </c>
      <c r="B826" s="30"/>
      <c r="C826" s="30"/>
      <c r="D826" s="111"/>
      <c r="E826" s="90" t="s">
        <v>1135</v>
      </c>
      <c r="F826" s="90" t="s">
        <v>165</v>
      </c>
      <c r="G826" s="90" t="s">
        <v>1136</v>
      </c>
      <c r="H826" s="91">
        <v>2021</v>
      </c>
      <c r="I826" s="92">
        <v>1</v>
      </c>
      <c r="J826" s="92">
        <v>0</v>
      </c>
      <c r="K826" s="92">
        <v>0</v>
      </c>
      <c r="L826" s="93" t="s">
        <v>1127</v>
      </c>
      <c r="M826" s="93"/>
      <c r="N826" s="81" t="s">
        <v>39</v>
      </c>
      <c r="O826" s="94">
        <v>2510</v>
      </c>
      <c r="P826" s="94">
        <v>0</v>
      </c>
      <c r="Q826" s="94">
        <v>0</v>
      </c>
      <c r="R826" s="95" t="s">
        <v>33</v>
      </c>
      <c r="S826" s="96">
        <v>60</v>
      </c>
      <c r="T826" s="96">
        <v>110</v>
      </c>
      <c r="U826" s="96">
        <f t="shared" si="3"/>
        <v>0.18181818181818182</v>
      </c>
      <c r="V826" s="96">
        <v>0</v>
      </c>
      <c r="W826" s="97">
        <v>0.02</v>
      </c>
      <c r="X826" s="21">
        <v>50.2</v>
      </c>
      <c r="Y826" s="78" t="s">
        <v>33</v>
      </c>
      <c r="Z826" s="79" t="s">
        <v>5838</v>
      </c>
      <c r="AA826" s="79">
        <v>0</v>
      </c>
      <c r="AB826" s="79">
        <v>0</v>
      </c>
      <c r="AC826" s="79">
        <v>0</v>
      </c>
      <c r="AD826" s="25"/>
      <c r="AE826" s="26"/>
      <c r="AF826" s="27"/>
    </row>
    <row r="827" spans="1:32" ht="16.5" customHeight="1">
      <c r="A827" s="30" t="s">
        <v>960</v>
      </c>
      <c r="B827" s="30"/>
      <c r="C827" s="30"/>
      <c r="D827" s="111"/>
      <c r="E827" s="90" t="s">
        <v>1135</v>
      </c>
      <c r="F827" s="90" t="s">
        <v>165</v>
      </c>
      <c r="G827" s="90" t="s">
        <v>1136</v>
      </c>
      <c r="H827" s="91">
        <v>2021</v>
      </c>
      <c r="I827" s="92">
        <v>1</v>
      </c>
      <c r="J827" s="92">
        <v>0</v>
      </c>
      <c r="K827" s="92">
        <v>0</v>
      </c>
      <c r="L827" s="93" t="s">
        <v>1140</v>
      </c>
      <c r="M827" s="93"/>
      <c r="N827" s="81" t="s">
        <v>39</v>
      </c>
      <c r="O827" s="94">
        <v>2510</v>
      </c>
      <c r="P827" s="94">
        <v>0</v>
      </c>
      <c r="Q827" s="94">
        <v>0</v>
      </c>
      <c r="R827" s="95" t="s">
        <v>33</v>
      </c>
      <c r="S827" s="96">
        <v>60</v>
      </c>
      <c r="T827" s="96">
        <v>110</v>
      </c>
      <c r="U827" s="96">
        <f t="shared" si="3"/>
        <v>0.18181818181818182</v>
      </c>
      <c r="V827" s="96">
        <v>0</v>
      </c>
      <c r="W827" s="97">
        <v>0.02</v>
      </c>
      <c r="X827" s="21">
        <v>50.2</v>
      </c>
      <c r="Y827" s="78" t="s">
        <v>33</v>
      </c>
      <c r="Z827" s="79" t="s">
        <v>5838</v>
      </c>
      <c r="AA827" s="79">
        <v>0</v>
      </c>
      <c r="AB827" s="79">
        <v>0</v>
      </c>
      <c r="AC827" s="79">
        <v>0</v>
      </c>
      <c r="AD827" s="25"/>
      <c r="AE827" s="26"/>
      <c r="AF827" s="27"/>
    </row>
    <row r="828" spans="1:32" ht="16.5" customHeight="1">
      <c r="A828" s="30" t="s">
        <v>960</v>
      </c>
      <c r="B828" s="30"/>
      <c r="C828" s="30"/>
      <c r="D828" s="111"/>
      <c r="E828" s="90" t="s">
        <v>7051</v>
      </c>
      <c r="F828" s="90" t="s">
        <v>67</v>
      </c>
      <c r="G828" s="90" t="s">
        <v>67</v>
      </c>
      <c r="H828" s="91">
        <v>1998</v>
      </c>
      <c r="I828" s="92">
        <v>1</v>
      </c>
      <c r="J828" s="92">
        <v>0</v>
      </c>
      <c r="K828" s="92">
        <v>0</v>
      </c>
      <c r="L828" s="93" t="s">
        <v>1259</v>
      </c>
      <c r="M828" s="93"/>
      <c r="N828" s="81" t="s">
        <v>41</v>
      </c>
      <c r="O828" s="94">
        <v>200</v>
      </c>
      <c r="P828" s="94">
        <v>0</v>
      </c>
      <c r="Q828" s="94">
        <v>0</v>
      </c>
      <c r="R828" s="95" t="s">
        <v>33</v>
      </c>
      <c r="S828" s="96" t="s">
        <v>89</v>
      </c>
      <c r="T828" s="96">
        <v>110</v>
      </c>
      <c r="U828" s="96">
        <f t="shared" si="3"/>
        <v>2.5</v>
      </c>
      <c r="V828" s="96">
        <v>0</v>
      </c>
      <c r="W828" s="97">
        <v>0.27500000000000002</v>
      </c>
      <c r="X828" s="21">
        <v>55.000000000000007</v>
      </c>
      <c r="Y828" s="78" t="s">
        <v>33</v>
      </c>
      <c r="Z828" s="79" t="s">
        <v>5838</v>
      </c>
      <c r="AA828" s="79">
        <v>0</v>
      </c>
      <c r="AB828" s="79">
        <v>0</v>
      </c>
      <c r="AC828" s="79">
        <v>0</v>
      </c>
      <c r="AD828" s="25"/>
      <c r="AE828" s="26"/>
      <c r="AF828" s="27"/>
    </row>
    <row r="829" spans="1:32" ht="16.5" customHeight="1">
      <c r="A829" s="30" t="s">
        <v>960</v>
      </c>
      <c r="B829" s="30"/>
      <c r="C829" s="30"/>
      <c r="D829" s="111"/>
      <c r="E829" s="90" t="s">
        <v>1115</v>
      </c>
      <c r="F829" s="90" t="s">
        <v>1116</v>
      </c>
      <c r="G829" s="90">
        <v>310</v>
      </c>
      <c r="H829" s="91">
        <v>2013</v>
      </c>
      <c r="I829" s="92">
        <v>1</v>
      </c>
      <c r="J829" s="92">
        <v>0</v>
      </c>
      <c r="K829" s="92">
        <v>0</v>
      </c>
      <c r="L829" s="93" t="s">
        <v>5900</v>
      </c>
      <c r="M829" s="93"/>
      <c r="N829" s="81" t="s">
        <v>39</v>
      </c>
      <c r="O829" s="94">
        <v>200</v>
      </c>
      <c r="P829" s="94">
        <v>0</v>
      </c>
      <c r="Q829" s="94">
        <v>0</v>
      </c>
      <c r="R829" s="95" t="s">
        <v>33</v>
      </c>
      <c r="S829" s="96">
        <v>50</v>
      </c>
      <c r="T829" s="96">
        <v>115</v>
      </c>
      <c r="U829" s="96">
        <f t="shared" si="3"/>
        <v>2.4</v>
      </c>
      <c r="V829" s="96">
        <v>0</v>
      </c>
      <c r="W829" s="97">
        <v>0.27600000000000002</v>
      </c>
      <c r="X829" s="21">
        <v>55.2</v>
      </c>
      <c r="Y829" s="78" t="s">
        <v>33</v>
      </c>
      <c r="Z829" s="79" t="s">
        <v>5838</v>
      </c>
      <c r="AA829" s="79">
        <v>0</v>
      </c>
      <c r="AB829" s="79">
        <v>0</v>
      </c>
      <c r="AC829" s="79">
        <v>0</v>
      </c>
      <c r="AD829" s="25"/>
      <c r="AE829" s="26"/>
      <c r="AF829" s="27"/>
    </row>
    <row r="830" spans="1:32" ht="16.5" customHeight="1">
      <c r="A830" s="30" t="s">
        <v>960</v>
      </c>
      <c r="B830" s="30"/>
      <c r="C830" s="30"/>
      <c r="D830" s="111"/>
      <c r="E830" s="90" t="s">
        <v>35</v>
      </c>
      <c r="F830" s="90" t="s">
        <v>146</v>
      </c>
      <c r="G830" s="90" t="s">
        <v>321</v>
      </c>
      <c r="H830" s="91">
        <v>2014</v>
      </c>
      <c r="I830" s="92">
        <v>1</v>
      </c>
      <c r="J830" s="92">
        <v>0</v>
      </c>
      <c r="K830" s="92">
        <v>0</v>
      </c>
      <c r="L830" s="93" t="s">
        <v>1018</v>
      </c>
      <c r="M830" s="93"/>
      <c r="N830" s="81" t="s">
        <v>39</v>
      </c>
      <c r="O830" s="94">
        <v>200</v>
      </c>
      <c r="P830" s="94">
        <v>0</v>
      </c>
      <c r="Q830" s="94">
        <v>0</v>
      </c>
      <c r="R830" s="95" t="s">
        <v>33</v>
      </c>
      <c r="S830" s="96" t="s">
        <v>89</v>
      </c>
      <c r="T830" s="96">
        <v>110</v>
      </c>
      <c r="U830" s="96">
        <f t="shared" si="3"/>
        <v>2.7272727272727271</v>
      </c>
      <c r="V830" s="96">
        <v>0</v>
      </c>
      <c r="W830" s="97">
        <v>0.3</v>
      </c>
      <c r="X830" s="21">
        <v>60</v>
      </c>
      <c r="Y830" s="78" t="s">
        <v>33</v>
      </c>
      <c r="Z830" s="79" t="s">
        <v>5838</v>
      </c>
      <c r="AA830" s="79">
        <v>0</v>
      </c>
      <c r="AB830" s="79">
        <v>0</v>
      </c>
      <c r="AC830" s="79">
        <v>0</v>
      </c>
      <c r="AD830" s="25"/>
      <c r="AE830" s="26"/>
      <c r="AF830" s="27"/>
    </row>
    <row r="831" spans="1:32" ht="16.5" customHeight="1">
      <c r="A831" s="30" t="s">
        <v>960</v>
      </c>
      <c r="B831" s="30"/>
      <c r="C831" s="30"/>
      <c r="D831" s="111"/>
      <c r="E831" s="90" t="s">
        <v>987</v>
      </c>
      <c r="F831" s="90" t="s">
        <v>1166</v>
      </c>
      <c r="G831" s="90" t="s">
        <v>1167</v>
      </c>
      <c r="H831" s="91">
        <v>2015</v>
      </c>
      <c r="I831" s="92">
        <v>2</v>
      </c>
      <c r="J831" s="92">
        <v>0</v>
      </c>
      <c r="K831" s="92">
        <v>0</v>
      </c>
      <c r="L831" s="93" t="s">
        <v>1163</v>
      </c>
      <c r="M831" s="93"/>
      <c r="N831" s="81" t="s">
        <v>39</v>
      </c>
      <c r="O831" s="94">
        <v>960</v>
      </c>
      <c r="P831" s="94">
        <v>0</v>
      </c>
      <c r="Q831" s="94">
        <v>0</v>
      </c>
      <c r="R831" s="95" t="s">
        <v>33</v>
      </c>
      <c r="S831" s="96" t="s">
        <v>89</v>
      </c>
      <c r="T831" s="96">
        <v>110</v>
      </c>
      <c r="U831" s="96">
        <f t="shared" si="3"/>
        <v>0.6</v>
      </c>
      <c r="V831" s="96">
        <v>0</v>
      </c>
      <c r="W831" s="97">
        <v>6.6000000000000003E-2</v>
      </c>
      <c r="X831" s="21">
        <v>126.72</v>
      </c>
      <c r="Y831" s="78" t="s">
        <v>33</v>
      </c>
      <c r="Z831" s="79" t="s">
        <v>5838</v>
      </c>
      <c r="AA831" s="79">
        <v>0</v>
      </c>
      <c r="AB831" s="79">
        <v>0</v>
      </c>
      <c r="AC831" s="79">
        <v>0</v>
      </c>
      <c r="AD831" s="25"/>
      <c r="AE831" s="26"/>
      <c r="AF831" s="27"/>
    </row>
    <row r="832" spans="1:32" ht="16.5" customHeight="1">
      <c r="A832" s="30" t="s">
        <v>960</v>
      </c>
      <c r="B832" s="30"/>
      <c r="C832" s="30"/>
      <c r="D832" s="111"/>
      <c r="E832" s="90" t="s">
        <v>987</v>
      </c>
      <c r="F832" s="90" t="s">
        <v>1166</v>
      </c>
      <c r="G832" s="90" t="s">
        <v>1167</v>
      </c>
      <c r="H832" s="91">
        <v>2016</v>
      </c>
      <c r="I832" s="92">
        <v>5</v>
      </c>
      <c r="J832" s="92">
        <v>0</v>
      </c>
      <c r="K832" s="92">
        <v>0</v>
      </c>
      <c r="L832" s="93" t="s">
        <v>1163</v>
      </c>
      <c r="M832" s="93"/>
      <c r="N832" s="81" t="s">
        <v>39</v>
      </c>
      <c r="O832" s="94">
        <v>960</v>
      </c>
      <c r="P832" s="94">
        <v>0</v>
      </c>
      <c r="Q832" s="94">
        <v>0</v>
      </c>
      <c r="R832" s="95" t="s">
        <v>33</v>
      </c>
      <c r="S832" s="96" t="s">
        <v>89</v>
      </c>
      <c r="T832" s="96">
        <v>110</v>
      </c>
      <c r="U832" s="96">
        <f t="shared" si="3"/>
        <v>0.6</v>
      </c>
      <c r="V832" s="96">
        <v>0</v>
      </c>
      <c r="W832" s="97">
        <v>6.6000000000000003E-2</v>
      </c>
      <c r="X832" s="21">
        <v>316.8</v>
      </c>
      <c r="Y832" s="78" t="s">
        <v>33</v>
      </c>
      <c r="Z832" s="79" t="s">
        <v>5838</v>
      </c>
      <c r="AA832" s="79">
        <v>0</v>
      </c>
      <c r="AB832" s="79">
        <v>0</v>
      </c>
      <c r="AC832" s="79">
        <v>0</v>
      </c>
      <c r="AD832" s="25"/>
      <c r="AE832" s="26"/>
      <c r="AF832" s="27"/>
    </row>
    <row r="833" spans="1:41" ht="16.5" customHeight="1">
      <c r="A833" s="30" t="s">
        <v>960</v>
      </c>
      <c r="B833" s="30"/>
      <c r="C833" s="30"/>
      <c r="D833" s="111"/>
      <c r="E833" s="90" t="s">
        <v>987</v>
      </c>
      <c r="F833" s="90" t="s">
        <v>1166</v>
      </c>
      <c r="G833" s="90" t="s">
        <v>1167</v>
      </c>
      <c r="H833" s="91">
        <v>2018</v>
      </c>
      <c r="I833" s="92">
        <v>4</v>
      </c>
      <c r="J833" s="92">
        <v>0</v>
      </c>
      <c r="K833" s="92">
        <v>0</v>
      </c>
      <c r="L833" s="93" t="s">
        <v>1163</v>
      </c>
      <c r="M833" s="93"/>
      <c r="N833" s="81" t="s">
        <v>39</v>
      </c>
      <c r="O833" s="94">
        <v>960</v>
      </c>
      <c r="P833" s="94">
        <v>0</v>
      </c>
      <c r="Q833" s="94">
        <v>0</v>
      </c>
      <c r="R833" s="95" t="s">
        <v>33</v>
      </c>
      <c r="S833" s="96" t="s">
        <v>89</v>
      </c>
      <c r="T833" s="96">
        <v>110</v>
      </c>
      <c r="U833" s="96">
        <f t="shared" si="3"/>
        <v>0.6</v>
      </c>
      <c r="V833" s="96">
        <v>0</v>
      </c>
      <c r="W833" s="97">
        <v>6.6000000000000003E-2</v>
      </c>
      <c r="X833" s="21">
        <v>253.44</v>
      </c>
      <c r="Y833" s="78" t="s">
        <v>33</v>
      </c>
      <c r="Z833" s="79" t="s">
        <v>5838</v>
      </c>
      <c r="AA833" s="79">
        <v>0</v>
      </c>
      <c r="AB833" s="79">
        <v>0</v>
      </c>
      <c r="AC833" s="79">
        <v>0</v>
      </c>
      <c r="AD833" s="25"/>
      <c r="AE833" s="26"/>
      <c r="AF833" s="27"/>
    </row>
    <row r="834" spans="1:41" ht="16.5" customHeight="1">
      <c r="A834" s="30" t="s">
        <v>960</v>
      </c>
      <c r="B834" s="30"/>
      <c r="C834" s="30"/>
      <c r="D834" s="111"/>
      <c r="E834" s="90" t="s">
        <v>7019</v>
      </c>
      <c r="F834" s="90" t="s">
        <v>163</v>
      </c>
      <c r="G834" s="90" t="s">
        <v>7020</v>
      </c>
      <c r="H834" s="91">
        <v>2008</v>
      </c>
      <c r="I834" s="92">
        <v>1</v>
      </c>
      <c r="J834" s="92">
        <v>0</v>
      </c>
      <c r="K834" s="92">
        <v>0</v>
      </c>
      <c r="L834" s="93" t="s">
        <v>1037</v>
      </c>
      <c r="M834" s="93"/>
      <c r="N834" s="81" t="s">
        <v>39</v>
      </c>
      <c r="O834" s="94">
        <v>2628</v>
      </c>
      <c r="P834" s="94">
        <v>0</v>
      </c>
      <c r="Q834" s="94">
        <v>0</v>
      </c>
      <c r="R834" s="95" t="s">
        <v>33</v>
      </c>
      <c r="S834" s="96">
        <v>60</v>
      </c>
      <c r="T834" s="96">
        <v>110</v>
      </c>
      <c r="U834" s="96">
        <f t="shared" si="3"/>
        <v>0.22727272727272727</v>
      </c>
      <c r="V834" s="96">
        <v>0</v>
      </c>
      <c r="W834" s="97">
        <v>2.5000000000000001E-2</v>
      </c>
      <c r="X834" s="21">
        <v>65.7</v>
      </c>
      <c r="Y834" s="78" t="s">
        <v>33</v>
      </c>
      <c r="Z834" s="79" t="s">
        <v>5838</v>
      </c>
      <c r="AA834" s="79">
        <v>0</v>
      </c>
      <c r="AB834" s="79">
        <v>0</v>
      </c>
      <c r="AC834" s="79">
        <v>0</v>
      </c>
      <c r="AD834" s="25"/>
      <c r="AE834" s="26"/>
      <c r="AF834" s="27"/>
    </row>
    <row r="835" spans="1:41" ht="16.5" customHeight="1">
      <c r="A835" s="30" t="s">
        <v>960</v>
      </c>
      <c r="B835" s="30"/>
      <c r="C835" s="30"/>
      <c r="D835" s="111"/>
      <c r="E835" s="90" t="s">
        <v>1072</v>
      </c>
      <c r="F835" s="90" t="s">
        <v>192</v>
      </c>
      <c r="G835" s="90" t="s">
        <v>1073</v>
      </c>
      <c r="H835" s="91">
        <v>2011</v>
      </c>
      <c r="I835" s="92">
        <v>1</v>
      </c>
      <c r="J835" s="92">
        <v>0</v>
      </c>
      <c r="K835" s="92">
        <v>0</v>
      </c>
      <c r="L835" s="93" t="s">
        <v>5899</v>
      </c>
      <c r="M835" s="93"/>
      <c r="N835" s="81" t="s">
        <v>39</v>
      </c>
      <c r="O835" s="94">
        <v>2628</v>
      </c>
      <c r="P835" s="94">
        <v>0</v>
      </c>
      <c r="Q835" s="94">
        <v>0</v>
      </c>
      <c r="R835" s="95" t="s">
        <v>33</v>
      </c>
      <c r="S835" s="96">
        <v>60</v>
      </c>
      <c r="T835" s="96">
        <v>110</v>
      </c>
      <c r="U835" s="96">
        <f t="shared" si="3"/>
        <v>0.22727272727272727</v>
      </c>
      <c r="V835" s="96">
        <v>0</v>
      </c>
      <c r="W835" s="97">
        <v>2.5000000000000001E-2</v>
      </c>
      <c r="X835" s="21">
        <v>65.7</v>
      </c>
      <c r="Y835" s="78" t="s">
        <v>33</v>
      </c>
      <c r="Z835" s="79" t="s">
        <v>5838</v>
      </c>
      <c r="AA835" s="79">
        <v>0</v>
      </c>
      <c r="AB835" s="79">
        <v>0</v>
      </c>
      <c r="AC835" s="79">
        <v>0</v>
      </c>
      <c r="AD835" s="25"/>
      <c r="AE835" s="26"/>
      <c r="AF835" s="27"/>
    </row>
    <row r="836" spans="1:41" ht="16.5" customHeight="1">
      <c r="A836" s="30" t="s">
        <v>960</v>
      </c>
      <c r="B836" s="30"/>
      <c r="C836" s="30"/>
      <c r="D836" s="111"/>
      <c r="E836" s="90" t="s">
        <v>1145</v>
      </c>
      <c r="F836" s="90" t="s">
        <v>67</v>
      </c>
      <c r="G836" s="90" t="s">
        <v>67</v>
      </c>
      <c r="H836" s="91" t="s">
        <v>67</v>
      </c>
      <c r="I836" s="92">
        <v>13</v>
      </c>
      <c r="J836" s="92">
        <v>0</v>
      </c>
      <c r="K836" s="92">
        <v>0</v>
      </c>
      <c r="L836" s="93" t="s">
        <v>1143</v>
      </c>
      <c r="M836" s="93"/>
      <c r="N836" s="81" t="s">
        <v>39</v>
      </c>
      <c r="O836" s="94">
        <v>1255</v>
      </c>
      <c r="P836" s="94">
        <v>0</v>
      </c>
      <c r="Q836" s="94">
        <v>0</v>
      </c>
      <c r="R836" s="95" t="s">
        <v>33</v>
      </c>
      <c r="S836" s="96">
        <v>50</v>
      </c>
      <c r="T836" s="96">
        <v>110</v>
      </c>
      <c r="U836" s="96">
        <f t="shared" si="3"/>
        <v>0.49090909090909091</v>
      </c>
      <c r="V836" s="96">
        <v>0</v>
      </c>
      <c r="W836" s="97">
        <v>5.3999999999999999E-2</v>
      </c>
      <c r="X836" s="21">
        <v>881.01</v>
      </c>
      <c r="Y836" s="78" t="s">
        <v>33</v>
      </c>
      <c r="Z836" s="79" t="s">
        <v>5838</v>
      </c>
      <c r="AA836" s="79">
        <v>0</v>
      </c>
      <c r="AB836" s="79">
        <v>0</v>
      </c>
      <c r="AC836" s="79">
        <v>0</v>
      </c>
      <c r="AD836" s="25"/>
      <c r="AE836" s="26"/>
      <c r="AF836" s="27"/>
      <c r="AG836" s="28"/>
      <c r="AH836" s="28"/>
      <c r="AI836" s="28"/>
      <c r="AJ836" s="28"/>
      <c r="AK836" s="28"/>
      <c r="AL836" s="28"/>
      <c r="AM836" s="28"/>
      <c r="AN836" s="28"/>
      <c r="AO836" s="28"/>
    </row>
    <row r="837" spans="1:41" ht="16.5" customHeight="1">
      <c r="A837" s="30" t="s">
        <v>960</v>
      </c>
      <c r="B837" s="30"/>
      <c r="C837" s="30"/>
      <c r="D837" s="111"/>
      <c r="E837" s="90" t="s">
        <v>810</v>
      </c>
      <c r="F837" s="90" t="s">
        <v>7042</v>
      </c>
      <c r="G837" s="90" t="s">
        <v>1174</v>
      </c>
      <c r="H837" s="91">
        <v>2018</v>
      </c>
      <c r="I837" s="92">
        <v>1</v>
      </c>
      <c r="J837" s="92">
        <v>0</v>
      </c>
      <c r="K837" s="92">
        <v>0</v>
      </c>
      <c r="L837" s="93" t="s">
        <v>1163</v>
      </c>
      <c r="M837" s="93"/>
      <c r="N837" s="81" t="s">
        <v>39</v>
      </c>
      <c r="O837" s="94">
        <v>960</v>
      </c>
      <c r="P837" s="94">
        <v>0</v>
      </c>
      <c r="Q837" s="94">
        <v>0</v>
      </c>
      <c r="R837" s="95" t="s">
        <v>33</v>
      </c>
      <c r="S837" s="96">
        <v>60</v>
      </c>
      <c r="T837" s="96">
        <v>110</v>
      </c>
      <c r="U837" s="96">
        <f t="shared" si="3"/>
        <v>0.65454545454545454</v>
      </c>
      <c r="V837" s="96">
        <v>0</v>
      </c>
      <c r="W837" s="97">
        <v>7.1999999999999995E-2</v>
      </c>
      <c r="X837" s="21">
        <v>69.11999999999999</v>
      </c>
      <c r="Y837" s="78" t="s">
        <v>33</v>
      </c>
      <c r="Z837" s="79" t="s">
        <v>5838</v>
      </c>
      <c r="AA837" s="79">
        <v>0</v>
      </c>
      <c r="AB837" s="79">
        <v>0</v>
      </c>
      <c r="AC837" s="79">
        <v>0</v>
      </c>
      <c r="AD837" s="25"/>
      <c r="AE837" s="26"/>
      <c r="AF837" s="27"/>
      <c r="AG837" s="28"/>
      <c r="AH837" s="28"/>
      <c r="AI837" s="28"/>
      <c r="AJ837" s="28"/>
      <c r="AK837" s="28"/>
      <c r="AL837" s="28"/>
      <c r="AM837" s="28"/>
      <c r="AN837" s="28"/>
      <c r="AO837" s="28"/>
    </row>
    <row r="838" spans="1:41" ht="16.5" customHeight="1">
      <c r="A838" s="30" t="s">
        <v>960</v>
      </c>
      <c r="B838" s="30"/>
      <c r="C838" s="30"/>
      <c r="D838" s="111"/>
      <c r="E838" s="90" t="s">
        <v>1171</v>
      </c>
      <c r="F838" s="90" t="s">
        <v>1319</v>
      </c>
      <c r="G838" s="90" t="s">
        <v>972</v>
      </c>
      <c r="H838" s="91">
        <v>2018</v>
      </c>
      <c r="I838" s="92">
        <v>1</v>
      </c>
      <c r="J838" s="92">
        <v>0</v>
      </c>
      <c r="K838" s="92">
        <v>0</v>
      </c>
      <c r="L838" s="93" t="s">
        <v>1295</v>
      </c>
      <c r="M838" s="93"/>
      <c r="N838" s="81" t="s">
        <v>41</v>
      </c>
      <c r="O838" s="94">
        <v>200</v>
      </c>
      <c r="P838" s="94">
        <v>0</v>
      </c>
      <c r="Q838" s="94">
        <v>0</v>
      </c>
      <c r="R838" s="95" t="s">
        <v>33</v>
      </c>
      <c r="S838" s="96">
        <v>60</v>
      </c>
      <c r="T838" s="96">
        <v>110</v>
      </c>
      <c r="U838" s="96">
        <f t="shared" si="3"/>
        <v>3.1818181818181817</v>
      </c>
      <c r="V838" s="96">
        <v>0</v>
      </c>
      <c r="W838" s="97">
        <v>0.35</v>
      </c>
      <c r="X838" s="21">
        <v>70</v>
      </c>
      <c r="Y838" s="78" t="s">
        <v>33</v>
      </c>
      <c r="Z838" s="79" t="s">
        <v>5838</v>
      </c>
      <c r="AA838" s="79">
        <v>0</v>
      </c>
      <c r="AB838" s="79">
        <v>0</v>
      </c>
      <c r="AC838" s="79">
        <v>0</v>
      </c>
      <c r="AD838" s="25"/>
      <c r="AE838" s="26"/>
      <c r="AF838" s="27"/>
      <c r="AG838" s="28"/>
      <c r="AH838" s="28"/>
      <c r="AI838" s="28"/>
      <c r="AJ838" s="28"/>
      <c r="AK838" s="28"/>
      <c r="AL838" s="28"/>
      <c r="AM838" s="28"/>
      <c r="AN838" s="28"/>
      <c r="AO838" s="28"/>
    </row>
    <row r="839" spans="1:41" ht="16.5" customHeight="1">
      <c r="A839" s="30" t="s">
        <v>960</v>
      </c>
      <c r="B839" s="30"/>
      <c r="C839" s="30"/>
      <c r="D839" s="111"/>
      <c r="E839" s="90" t="s">
        <v>1179</v>
      </c>
      <c r="F839" s="90" t="s">
        <v>67</v>
      </c>
      <c r="G839" s="90" t="s">
        <v>67</v>
      </c>
      <c r="H839" s="91">
        <v>1998</v>
      </c>
      <c r="I839" s="92">
        <v>1</v>
      </c>
      <c r="J839" s="92">
        <v>0</v>
      </c>
      <c r="K839" s="92">
        <v>0</v>
      </c>
      <c r="L839" s="93" t="s">
        <v>1180</v>
      </c>
      <c r="M839" s="93"/>
      <c r="N839" s="81" t="s">
        <v>39</v>
      </c>
      <c r="O839" s="94">
        <v>0</v>
      </c>
      <c r="P839" s="94">
        <v>6132</v>
      </c>
      <c r="Q839" s="94">
        <v>5</v>
      </c>
      <c r="R839" s="95" t="s">
        <v>33</v>
      </c>
      <c r="S839" s="96">
        <v>60</v>
      </c>
      <c r="T839" s="96">
        <v>220</v>
      </c>
      <c r="U839" s="96">
        <f t="shared" si="3"/>
        <v>1.1363636363636365</v>
      </c>
      <c r="V839" s="96">
        <v>0</v>
      </c>
      <c r="W839" s="97">
        <v>0.25</v>
      </c>
      <c r="X839" s="21">
        <v>76.650000000000006</v>
      </c>
      <c r="Y839" s="78" t="s">
        <v>33</v>
      </c>
      <c r="Z839" s="79" t="s">
        <v>5838</v>
      </c>
      <c r="AA839" s="79">
        <v>0</v>
      </c>
      <c r="AB839" s="79">
        <v>0</v>
      </c>
      <c r="AC839" s="79">
        <v>0</v>
      </c>
      <c r="AD839" s="25"/>
      <c r="AE839" s="26"/>
      <c r="AF839" s="27"/>
      <c r="AG839" s="28"/>
      <c r="AH839" s="28"/>
      <c r="AI839" s="28"/>
      <c r="AJ839" s="28"/>
      <c r="AK839" s="28"/>
      <c r="AL839" s="28"/>
      <c r="AM839" s="28"/>
      <c r="AN839" s="28"/>
      <c r="AO839" s="28"/>
    </row>
    <row r="840" spans="1:41" ht="16.5" customHeight="1">
      <c r="A840" s="30" t="s">
        <v>960</v>
      </c>
      <c r="B840" s="30"/>
      <c r="C840" s="30"/>
      <c r="D840" s="111"/>
      <c r="E840" s="90" t="s">
        <v>1156</v>
      </c>
      <c r="F840" s="90" t="s">
        <v>125</v>
      </c>
      <c r="G840" s="90" t="s">
        <v>1157</v>
      </c>
      <c r="H840" s="91">
        <v>2022</v>
      </c>
      <c r="I840" s="92">
        <v>1</v>
      </c>
      <c r="J840" s="92">
        <v>0</v>
      </c>
      <c r="K840" s="92">
        <v>0</v>
      </c>
      <c r="L840" s="93" t="s">
        <v>1155</v>
      </c>
      <c r="M840" s="93"/>
      <c r="N840" s="81" t="s">
        <v>39</v>
      </c>
      <c r="O840" s="94">
        <v>1200</v>
      </c>
      <c r="P840" s="94">
        <v>0</v>
      </c>
      <c r="Q840" s="94">
        <v>0</v>
      </c>
      <c r="R840" s="95" t="s">
        <v>33</v>
      </c>
      <c r="S840" s="96">
        <v>60</v>
      </c>
      <c r="T840" s="96">
        <v>110</v>
      </c>
      <c r="U840" s="96">
        <f t="shared" si="3"/>
        <v>0.59090909090909094</v>
      </c>
      <c r="V840" s="96">
        <v>0</v>
      </c>
      <c r="W840" s="97">
        <v>6.5000000000000002E-2</v>
      </c>
      <c r="X840" s="21">
        <v>78</v>
      </c>
      <c r="Y840" s="78" t="s">
        <v>33</v>
      </c>
      <c r="Z840" s="79" t="s">
        <v>5838</v>
      </c>
      <c r="AA840" s="79">
        <v>0</v>
      </c>
      <c r="AB840" s="79">
        <v>0</v>
      </c>
      <c r="AC840" s="79">
        <v>0</v>
      </c>
      <c r="AD840" s="25"/>
      <c r="AE840" s="26"/>
      <c r="AF840" s="27"/>
      <c r="AG840" s="28"/>
      <c r="AH840" s="28"/>
      <c r="AI840" s="28"/>
      <c r="AJ840" s="28"/>
      <c r="AK840" s="28"/>
      <c r="AL840" s="28"/>
      <c r="AM840" s="28"/>
      <c r="AN840" s="28"/>
      <c r="AO840" s="28"/>
    </row>
    <row r="841" spans="1:41" ht="16.5" customHeight="1">
      <c r="A841" s="30" t="s">
        <v>960</v>
      </c>
      <c r="B841" s="30"/>
      <c r="C841" s="30"/>
      <c r="D841" s="111"/>
      <c r="E841" s="90" t="s">
        <v>1242</v>
      </c>
      <c r="F841" s="90" t="s">
        <v>1243</v>
      </c>
      <c r="G841" s="90" t="s">
        <v>1244</v>
      </c>
      <c r="H841" s="91">
        <v>2021</v>
      </c>
      <c r="I841" s="92">
        <v>30</v>
      </c>
      <c r="J841" s="92">
        <v>0</v>
      </c>
      <c r="K841" s="92">
        <v>0</v>
      </c>
      <c r="L841" s="93" t="s">
        <v>1236</v>
      </c>
      <c r="M841" s="93"/>
      <c r="N841" s="81" t="s">
        <v>39</v>
      </c>
      <c r="O841" s="94">
        <v>2628</v>
      </c>
      <c r="P841" s="94">
        <v>0</v>
      </c>
      <c r="Q841" s="94">
        <v>0</v>
      </c>
      <c r="R841" s="95" t="s">
        <v>33</v>
      </c>
      <c r="S841" s="96">
        <v>60</v>
      </c>
      <c r="T841" s="96">
        <v>110</v>
      </c>
      <c r="U841" s="96">
        <f t="shared" si="3"/>
        <v>0.27272727272727271</v>
      </c>
      <c r="V841" s="96">
        <v>0</v>
      </c>
      <c r="W841" s="97">
        <v>0.03</v>
      </c>
      <c r="X841" s="21">
        <v>2365.2000000000003</v>
      </c>
      <c r="Y841" s="78" t="s">
        <v>33</v>
      </c>
      <c r="Z841" s="79" t="s">
        <v>5838</v>
      </c>
      <c r="AA841" s="79">
        <v>0</v>
      </c>
      <c r="AB841" s="79">
        <v>0</v>
      </c>
      <c r="AC841" s="79">
        <v>0</v>
      </c>
      <c r="AD841" s="25"/>
      <c r="AE841" s="26"/>
      <c r="AF841" s="27"/>
      <c r="AG841" s="28"/>
      <c r="AH841" s="28"/>
      <c r="AI841" s="28"/>
      <c r="AJ841" s="28"/>
      <c r="AK841" s="28"/>
      <c r="AL841" s="28"/>
      <c r="AM841" s="28"/>
      <c r="AN841" s="28"/>
      <c r="AO841" s="28"/>
    </row>
    <row r="842" spans="1:41" ht="16.5" customHeight="1">
      <c r="A842" s="30" t="s">
        <v>960</v>
      </c>
      <c r="B842" s="30"/>
      <c r="C842" s="30"/>
      <c r="D842" s="111"/>
      <c r="E842" s="90" t="s">
        <v>1159</v>
      </c>
      <c r="F842" s="90" t="s">
        <v>38</v>
      </c>
      <c r="G842" s="90" t="s">
        <v>986</v>
      </c>
      <c r="H842" s="91" t="s">
        <v>67</v>
      </c>
      <c r="I842" s="92">
        <v>7</v>
      </c>
      <c r="J842" s="92">
        <v>0</v>
      </c>
      <c r="K842" s="92">
        <v>0</v>
      </c>
      <c r="L842" s="93" t="s">
        <v>1181</v>
      </c>
      <c r="M842" s="93"/>
      <c r="N842" s="81" t="s">
        <v>39</v>
      </c>
      <c r="O842" s="94">
        <v>2000</v>
      </c>
      <c r="P842" s="94">
        <v>0</v>
      </c>
      <c r="Q842" s="94">
        <v>0</v>
      </c>
      <c r="R842" s="95" t="s">
        <v>33</v>
      </c>
      <c r="S842" s="96">
        <v>50</v>
      </c>
      <c r="T842" s="96">
        <v>110</v>
      </c>
      <c r="U842" s="96">
        <f t="shared" si="3"/>
        <v>0.36363636363636365</v>
      </c>
      <c r="V842" s="96">
        <v>0</v>
      </c>
      <c r="W842" s="97">
        <v>0.04</v>
      </c>
      <c r="X842" s="21">
        <v>560</v>
      </c>
      <c r="Y842" s="78" t="s">
        <v>33</v>
      </c>
      <c r="Z842" s="79" t="s">
        <v>5838</v>
      </c>
      <c r="AA842" s="79">
        <v>0</v>
      </c>
      <c r="AB842" s="79">
        <v>0</v>
      </c>
      <c r="AC842" s="79">
        <v>0</v>
      </c>
      <c r="AD842" s="25"/>
      <c r="AE842" s="26"/>
      <c r="AF842" s="27"/>
      <c r="AG842" s="28"/>
      <c r="AH842" s="28"/>
      <c r="AI842" s="28"/>
      <c r="AJ842" s="28"/>
      <c r="AK842" s="28"/>
      <c r="AL842" s="28"/>
      <c r="AM842" s="28"/>
      <c r="AN842" s="28"/>
      <c r="AO842" s="28"/>
    </row>
    <row r="843" spans="1:41" ht="16.5" customHeight="1">
      <c r="A843" s="30" t="s">
        <v>960</v>
      </c>
      <c r="B843" s="30"/>
      <c r="C843" s="30"/>
      <c r="D843" s="111"/>
      <c r="E843" s="90" t="s">
        <v>1159</v>
      </c>
      <c r="F843" s="90" t="s">
        <v>38</v>
      </c>
      <c r="G843" s="90" t="s">
        <v>986</v>
      </c>
      <c r="H843" s="91" t="s">
        <v>67</v>
      </c>
      <c r="I843" s="92">
        <v>7</v>
      </c>
      <c r="J843" s="92">
        <v>0</v>
      </c>
      <c r="K843" s="92">
        <v>0</v>
      </c>
      <c r="L843" s="93" t="s">
        <v>1182</v>
      </c>
      <c r="M843" s="93"/>
      <c r="N843" s="81" t="s">
        <v>39</v>
      </c>
      <c r="O843" s="94">
        <v>2000</v>
      </c>
      <c r="P843" s="94">
        <v>0</v>
      </c>
      <c r="Q843" s="94">
        <v>0</v>
      </c>
      <c r="R843" s="95" t="s">
        <v>33</v>
      </c>
      <c r="S843" s="96">
        <v>50</v>
      </c>
      <c r="T843" s="96">
        <v>110</v>
      </c>
      <c r="U843" s="96">
        <f t="shared" si="3"/>
        <v>0.36363636363636365</v>
      </c>
      <c r="V843" s="96">
        <v>0</v>
      </c>
      <c r="W843" s="97">
        <v>0.04</v>
      </c>
      <c r="X843" s="21">
        <v>560</v>
      </c>
      <c r="Y843" s="78" t="s">
        <v>33</v>
      </c>
      <c r="Z843" s="79" t="s">
        <v>5838</v>
      </c>
      <c r="AA843" s="79">
        <v>0</v>
      </c>
      <c r="AB843" s="79">
        <v>0</v>
      </c>
      <c r="AC843" s="79">
        <v>0</v>
      </c>
      <c r="AD843" s="25"/>
      <c r="AE843" s="26"/>
      <c r="AF843" s="27"/>
      <c r="AG843" s="28"/>
      <c r="AH843" s="28"/>
      <c r="AI843" s="28"/>
      <c r="AJ843" s="28"/>
      <c r="AK843" s="28"/>
      <c r="AL843" s="28"/>
      <c r="AM843" s="28"/>
      <c r="AN843" s="28"/>
      <c r="AO843" s="28"/>
    </row>
    <row r="844" spans="1:41" ht="16.5" customHeight="1">
      <c r="A844" s="30" t="s">
        <v>960</v>
      </c>
      <c r="B844" s="30"/>
      <c r="C844" s="30"/>
      <c r="D844" s="111"/>
      <c r="E844" s="90" t="s">
        <v>1199</v>
      </c>
      <c r="F844" s="90" t="s">
        <v>1200</v>
      </c>
      <c r="G844" s="90" t="s">
        <v>1201</v>
      </c>
      <c r="H844" s="91">
        <v>2021</v>
      </c>
      <c r="I844" s="92">
        <v>1</v>
      </c>
      <c r="J844" s="92">
        <v>0</v>
      </c>
      <c r="K844" s="92">
        <v>0</v>
      </c>
      <c r="L844" s="93" t="s">
        <v>1184</v>
      </c>
      <c r="M844" s="93"/>
      <c r="N844" s="81" t="s">
        <v>39</v>
      </c>
      <c r="O844" s="94">
        <v>400</v>
      </c>
      <c r="P844" s="94">
        <v>0</v>
      </c>
      <c r="Q844" s="94">
        <v>0</v>
      </c>
      <c r="R844" s="95" t="s">
        <v>33</v>
      </c>
      <c r="S844" s="96">
        <v>20</v>
      </c>
      <c r="T844" s="96">
        <v>110</v>
      </c>
      <c r="U844" s="96">
        <f t="shared" si="3"/>
        <v>1.8181818181818181</v>
      </c>
      <c r="V844" s="96">
        <v>0</v>
      </c>
      <c r="W844" s="97">
        <v>0.2</v>
      </c>
      <c r="X844" s="21">
        <v>80</v>
      </c>
      <c r="Y844" s="78" t="s">
        <v>33</v>
      </c>
      <c r="Z844" s="79" t="s">
        <v>5838</v>
      </c>
      <c r="AA844" s="79">
        <v>0</v>
      </c>
      <c r="AB844" s="79">
        <v>0</v>
      </c>
      <c r="AC844" s="79">
        <v>0</v>
      </c>
      <c r="AD844" s="25"/>
      <c r="AE844" s="26"/>
      <c r="AF844" s="27"/>
      <c r="AG844" s="28"/>
      <c r="AH844" s="28"/>
      <c r="AI844" s="28"/>
      <c r="AJ844" s="28"/>
      <c r="AK844" s="28"/>
      <c r="AL844" s="28"/>
      <c r="AM844" s="28"/>
      <c r="AN844" s="28"/>
      <c r="AO844" s="28"/>
    </row>
    <row r="845" spans="1:41" ht="16.5" customHeight="1">
      <c r="A845" s="30" t="s">
        <v>960</v>
      </c>
      <c r="B845" s="30"/>
      <c r="C845" s="30"/>
      <c r="D845" s="111"/>
      <c r="E845" s="90" t="s">
        <v>1205</v>
      </c>
      <c r="F845" s="90" t="s">
        <v>1206</v>
      </c>
      <c r="G845" s="90" t="s">
        <v>1207</v>
      </c>
      <c r="H845" s="91">
        <v>2021</v>
      </c>
      <c r="I845" s="92">
        <v>18</v>
      </c>
      <c r="J845" s="92">
        <v>0</v>
      </c>
      <c r="K845" s="92">
        <v>0</v>
      </c>
      <c r="L845" s="93" t="s">
        <v>1184</v>
      </c>
      <c r="M845" s="93"/>
      <c r="N845" s="81" t="s">
        <v>39</v>
      </c>
      <c r="O845" s="94">
        <v>400</v>
      </c>
      <c r="P845" s="94">
        <v>0</v>
      </c>
      <c r="Q845" s="94">
        <v>0</v>
      </c>
      <c r="R845" s="95" t="s">
        <v>33</v>
      </c>
      <c r="S845" s="96">
        <v>60</v>
      </c>
      <c r="T845" s="96">
        <v>110</v>
      </c>
      <c r="U845" s="96">
        <f t="shared" si="3"/>
        <v>1.8181818181818181</v>
      </c>
      <c r="V845" s="96">
        <v>0</v>
      </c>
      <c r="W845" s="97">
        <v>0.2</v>
      </c>
      <c r="X845" s="21">
        <v>1440</v>
      </c>
      <c r="Y845" s="78" t="s">
        <v>33</v>
      </c>
      <c r="Z845" s="79" t="s">
        <v>5838</v>
      </c>
      <c r="AA845" s="79">
        <v>0</v>
      </c>
      <c r="AB845" s="79">
        <v>0</v>
      </c>
      <c r="AC845" s="79">
        <v>0</v>
      </c>
      <c r="AD845" s="25"/>
      <c r="AE845" s="26"/>
      <c r="AF845" s="27"/>
      <c r="AG845" s="28"/>
      <c r="AH845" s="28"/>
      <c r="AI845" s="28"/>
      <c r="AJ845" s="28"/>
      <c r="AK845" s="28"/>
      <c r="AL845" s="28"/>
      <c r="AM845" s="28"/>
      <c r="AN845" s="28"/>
      <c r="AO845" s="28"/>
    </row>
    <row r="846" spans="1:41" ht="16.5" customHeight="1">
      <c r="A846" s="30" t="s">
        <v>960</v>
      </c>
      <c r="B846" s="30"/>
      <c r="C846" s="30"/>
      <c r="D846" s="111"/>
      <c r="E846" s="90" t="s">
        <v>1214</v>
      </c>
      <c r="F846" s="90" t="s">
        <v>1212</v>
      </c>
      <c r="G846" s="90" t="s">
        <v>1215</v>
      </c>
      <c r="H846" s="91">
        <v>2021</v>
      </c>
      <c r="I846" s="92">
        <v>4</v>
      </c>
      <c r="J846" s="92">
        <v>0</v>
      </c>
      <c r="K846" s="92">
        <v>0</v>
      </c>
      <c r="L846" s="93" t="s">
        <v>1184</v>
      </c>
      <c r="M846" s="93"/>
      <c r="N846" s="81" t="s">
        <v>39</v>
      </c>
      <c r="O846" s="94">
        <v>400</v>
      </c>
      <c r="P846" s="94">
        <v>0</v>
      </c>
      <c r="Q846" s="94">
        <v>0</v>
      </c>
      <c r="R846" s="95" t="s">
        <v>33</v>
      </c>
      <c r="S846" s="96">
        <v>60</v>
      </c>
      <c r="T846" s="96">
        <v>110</v>
      </c>
      <c r="U846" s="96">
        <f t="shared" si="3"/>
        <v>1.8181818181818181</v>
      </c>
      <c r="V846" s="96">
        <v>0</v>
      </c>
      <c r="W846" s="97">
        <v>0.2</v>
      </c>
      <c r="X846" s="21">
        <v>320</v>
      </c>
      <c r="Y846" s="78" t="s">
        <v>33</v>
      </c>
      <c r="Z846" s="79" t="s">
        <v>5838</v>
      </c>
      <c r="AA846" s="79">
        <v>0</v>
      </c>
      <c r="AB846" s="79">
        <v>0</v>
      </c>
      <c r="AC846" s="79">
        <v>0</v>
      </c>
      <c r="AD846" s="25"/>
      <c r="AE846" s="26"/>
      <c r="AF846" s="27"/>
      <c r="AG846" s="28"/>
      <c r="AH846" s="28"/>
      <c r="AI846" s="28"/>
      <c r="AJ846" s="28"/>
      <c r="AK846" s="28"/>
      <c r="AL846" s="28"/>
      <c r="AM846" s="28"/>
      <c r="AN846" s="28"/>
      <c r="AO846" s="28"/>
    </row>
    <row r="847" spans="1:41" ht="16.5" customHeight="1">
      <c r="A847" s="30" t="s">
        <v>960</v>
      </c>
      <c r="B847" s="30"/>
      <c r="C847" s="30"/>
      <c r="D847" s="111"/>
      <c r="E847" s="90" t="s">
        <v>35</v>
      </c>
      <c r="F847" s="90" t="s">
        <v>5660</v>
      </c>
      <c r="G847" s="90" t="s">
        <v>7021</v>
      </c>
      <c r="H847" s="91">
        <v>2014</v>
      </c>
      <c r="I847" s="92">
        <v>1</v>
      </c>
      <c r="J847" s="92">
        <v>0</v>
      </c>
      <c r="K847" s="92">
        <v>0</v>
      </c>
      <c r="L847" s="93" t="s">
        <v>1149</v>
      </c>
      <c r="M847" s="93"/>
      <c r="N847" s="81" t="s">
        <v>39</v>
      </c>
      <c r="O847" s="94">
        <v>276</v>
      </c>
      <c r="P847" s="94">
        <v>0</v>
      </c>
      <c r="Q847" s="94">
        <v>0</v>
      </c>
      <c r="R847" s="95" t="s">
        <v>33</v>
      </c>
      <c r="S847" s="96" t="s">
        <v>89</v>
      </c>
      <c r="T847" s="96">
        <v>110</v>
      </c>
      <c r="U847" s="96">
        <f t="shared" si="3"/>
        <v>2.7272727272727271</v>
      </c>
      <c r="V847" s="96">
        <v>0</v>
      </c>
      <c r="W847" s="97">
        <v>0.3</v>
      </c>
      <c r="X847" s="21">
        <v>82.8</v>
      </c>
      <c r="Y847" s="78" t="s">
        <v>33</v>
      </c>
      <c r="Z847" s="79" t="s">
        <v>5838</v>
      </c>
      <c r="AA847" s="79">
        <v>0</v>
      </c>
      <c r="AB847" s="79">
        <v>0</v>
      </c>
      <c r="AC847" s="79">
        <v>0</v>
      </c>
      <c r="AD847" s="25"/>
      <c r="AE847" s="26"/>
      <c r="AF847" s="27"/>
    </row>
    <row r="848" spans="1:41" ht="16.5" customHeight="1">
      <c r="A848" s="30" t="s">
        <v>960</v>
      </c>
      <c r="B848" s="30"/>
      <c r="C848" s="30"/>
      <c r="D848" s="111"/>
      <c r="E848" s="90" t="s">
        <v>183</v>
      </c>
      <c r="F848" s="90" t="s">
        <v>67</v>
      </c>
      <c r="G848" s="90" t="s">
        <v>1154</v>
      </c>
      <c r="H848" s="91">
        <v>2003</v>
      </c>
      <c r="I848" s="92">
        <v>1</v>
      </c>
      <c r="J848" s="92">
        <v>0</v>
      </c>
      <c r="K848" s="92">
        <v>0</v>
      </c>
      <c r="L848" s="93" t="s">
        <v>1155</v>
      </c>
      <c r="M848" s="93"/>
      <c r="N848" s="81" t="s">
        <v>39</v>
      </c>
      <c r="O848" s="94">
        <v>400</v>
      </c>
      <c r="P848" s="94">
        <v>0</v>
      </c>
      <c r="Q848" s="94">
        <v>0</v>
      </c>
      <c r="R848" s="95" t="s">
        <v>33</v>
      </c>
      <c r="S848" s="96">
        <v>50</v>
      </c>
      <c r="T848" s="96">
        <v>220</v>
      </c>
      <c r="U848" s="96">
        <f t="shared" si="3"/>
        <v>1.0227272727272727</v>
      </c>
      <c r="V848" s="96">
        <v>0</v>
      </c>
      <c r="W848" s="97">
        <v>0.22500000000000001</v>
      </c>
      <c r="X848" s="21">
        <v>90</v>
      </c>
      <c r="Y848" s="78" t="s">
        <v>33</v>
      </c>
      <c r="Z848" s="79" t="s">
        <v>5838</v>
      </c>
      <c r="AA848" s="79">
        <v>0</v>
      </c>
      <c r="AB848" s="79">
        <v>0</v>
      </c>
      <c r="AC848" s="79">
        <v>0</v>
      </c>
      <c r="AD848" s="25"/>
      <c r="AE848" s="26"/>
      <c r="AF848" s="27"/>
    </row>
    <row r="849" spans="1:32" ht="16.5" customHeight="1">
      <c r="A849" s="30" t="s">
        <v>960</v>
      </c>
      <c r="B849" s="30"/>
      <c r="C849" s="30"/>
      <c r="D849" s="111"/>
      <c r="E849" s="90" t="s">
        <v>964</v>
      </c>
      <c r="F849" s="90" t="s">
        <v>67</v>
      </c>
      <c r="G849" s="90" t="s">
        <v>965</v>
      </c>
      <c r="H849" s="91">
        <v>1999</v>
      </c>
      <c r="I849" s="92">
        <v>1</v>
      </c>
      <c r="J849" s="92">
        <v>0</v>
      </c>
      <c r="K849" s="92">
        <v>0</v>
      </c>
      <c r="L849" s="93" t="s">
        <v>966</v>
      </c>
      <c r="M849" s="93"/>
      <c r="N849" s="81" t="s">
        <v>39</v>
      </c>
      <c r="O849" s="94">
        <v>200</v>
      </c>
      <c r="P849" s="94">
        <v>0</v>
      </c>
      <c r="Q849" s="94">
        <v>0</v>
      </c>
      <c r="R849" s="95" t="s">
        <v>33</v>
      </c>
      <c r="S849" s="96" t="s">
        <v>89</v>
      </c>
      <c r="T849" s="96">
        <v>240</v>
      </c>
      <c r="U849" s="96">
        <v>2</v>
      </c>
      <c r="V849" s="96">
        <v>0</v>
      </c>
      <c r="W849" s="97">
        <v>0.48</v>
      </c>
      <c r="X849" s="21">
        <v>96</v>
      </c>
      <c r="Y849" s="78" t="s">
        <v>33</v>
      </c>
      <c r="Z849" s="79" t="s">
        <v>5838</v>
      </c>
      <c r="AA849" s="79">
        <v>0</v>
      </c>
      <c r="AB849" s="79">
        <v>0</v>
      </c>
      <c r="AC849" s="79">
        <v>0</v>
      </c>
      <c r="AD849" s="25"/>
      <c r="AE849" s="26"/>
      <c r="AF849" s="27"/>
    </row>
    <row r="850" spans="1:32" ht="16.5" customHeight="1">
      <c r="A850" s="30" t="s">
        <v>960</v>
      </c>
      <c r="B850" s="30"/>
      <c r="C850" s="30"/>
      <c r="D850" s="111"/>
      <c r="E850" s="90" t="s">
        <v>171</v>
      </c>
      <c r="F850" s="90" t="s">
        <v>396</v>
      </c>
      <c r="G850" s="90" t="s">
        <v>1054</v>
      </c>
      <c r="H850" s="91">
        <v>2022</v>
      </c>
      <c r="I850" s="92">
        <v>1</v>
      </c>
      <c r="J850" s="92">
        <v>0</v>
      </c>
      <c r="K850" s="92">
        <v>0</v>
      </c>
      <c r="L850" s="93" t="s">
        <v>1037</v>
      </c>
      <c r="M850" s="93"/>
      <c r="N850" s="81" t="s">
        <v>39</v>
      </c>
      <c r="O850" s="94">
        <v>200</v>
      </c>
      <c r="P850" s="94">
        <v>0</v>
      </c>
      <c r="Q850" s="94">
        <v>0</v>
      </c>
      <c r="R850" s="95" t="s">
        <v>33</v>
      </c>
      <c r="S850" s="96">
        <v>60</v>
      </c>
      <c r="T850" s="96">
        <v>110</v>
      </c>
      <c r="U850" s="96">
        <f t="shared" ref="U850:U865" si="4">W850*1000/T850</f>
        <v>4.3636363636363633</v>
      </c>
      <c r="V850" s="96">
        <v>0</v>
      </c>
      <c r="W850" s="97">
        <v>0.48</v>
      </c>
      <c r="X850" s="21">
        <v>96</v>
      </c>
      <c r="Y850" s="78" t="s">
        <v>33</v>
      </c>
      <c r="Z850" s="79" t="s">
        <v>5838</v>
      </c>
      <c r="AA850" s="79">
        <v>0</v>
      </c>
      <c r="AB850" s="79">
        <v>0</v>
      </c>
      <c r="AC850" s="79">
        <v>0</v>
      </c>
      <c r="AD850" s="25"/>
      <c r="AE850" s="26"/>
      <c r="AF850" s="27"/>
    </row>
    <row r="851" spans="1:32" ht="16.5" customHeight="1">
      <c r="A851" s="30" t="s">
        <v>960</v>
      </c>
      <c r="B851" s="30"/>
      <c r="C851" s="30"/>
      <c r="D851" s="111"/>
      <c r="E851" s="90" t="s">
        <v>7061</v>
      </c>
      <c r="F851" s="90" t="s">
        <v>514</v>
      </c>
      <c r="G851" s="90" t="s">
        <v>1126</v>
      </c>
      <c r="H851" s="91">
        <v>2010</v>
      </c>
      <c r="I851" s="92">
        <v>1</v>
      </c>
      <c r="J851" s="92">
        <v>0</v>
      </c>
      <c r="K851" s="92">
        <v>0</v>
      </c>
      <c r="L851" s="93" t="s">
        <v>1259</v>
      </c>
      <c r="M851" s="93"/>
      <c r="N851" s="81" t="s">
        <v>41</v>
      </c>
      <c r="O851" s="94">
        <v>2628</v>
      </c>
      <c r="P851" s="94">
        <v>6132</v>
      </c>
      <c r="Q851" s="94">
        <v>5</v>
      </c>
      <c r="R851" s="95" t="s">
        <v>33</v>
      </c>
      <c r="S851" s="96">
        <v>60</v>
      </c>
      <c r="T851" s="96">
        <v>110</v>
      </c>
      <c r="U851" s="96">
        <f t="shared" si="4"/>
        <v>0.3</v>
      </c>
      <c r="V851" s="96">
        <v>0</v>
      </c>
      <c r="W851" s="97">
        <v>3.3000000000000002E-2</v>
      </c>
      <c r="X851" s="21">
        <v>96.841800000000006</v>
      </c>
      <c r="Y851" s="78" t="s">
        <v>33</v>
      </c>
      <c r="Z851" s="79" t="s">
        <v>5838</v>
      </c>
      <c r="AA851" s="79">
        <v>0</v>
      </c>
      <c r="AB851" s="79">
        <v>0</v>
      </c>
      <c r="AC851" s="79">
        <v>0</v>
      </c>
      <c r="AD851" s="25"/>
      <c r="AE851" s="26"/>
      <c r="AF851" s="27"/>
    </row>
    <row r="852" spans="1:32" ht="16.5" customHeight="1">
      <c r="A852" s="30" t="s">
        <v>960</v>
      </c>
      <c r="B852" s="30"/>
      <c r="C852" s="30"/>
      <c r="D852" s="111"/>
      <c r="E852" s="90" t="s">
        <v>1108</v>
      </c>
      <c r="F852" s="90" t="s">
        <v>445</v>
      </c>
      <c r="G852" s="90" t="s">
        <v>1109</v>
      </c>
      <c r="H852" s="91">
        <v>2010</v>
      </c>
      <c r="I852" s="92">
        <v>1</v>
      </c>
      <c r="J852" s="92">
        <v>0</v>
      </c>
      <c r="K852" s="92">
        <v>0</v>
      </c>
      <c r="L852" s="93" t="s">
        <v>5899</v>
      </c>
      <c r="M852" s="93"/>
      <c r="N852" s="81" t="s">
        <v>39</v>
      </c>
      <c r="O852" s="94">
        <v>400</v>
      </c>
      <c r="P852" s="94">
        <v>0</v>
      </c>
      <c r="Q852" s="94">
        <v>0</v>
      </c>
      <c r="R852" s="95" t="s">
        <v>33</v>
      </c>
      <c r="S852" s="96">
        <v>60</v>
      </c>
      <c r="T852" s="96">
        <v>110</v>
      </c>
      <c r="U852" s="96">
        <f t="shared" si="4"/>
        <v>2.2727272727272729</v>
      </c>
      <c r="V852" s="96">
        <v>0</v>
      </c>
      <c r="W852" s="97">
        <v>0.25</v>
      </c>
      <c r="X852" s="21">
        <v>100</v>
      </c>
      <c r="Y852" s="78" t="s">
        <v>33</v>
      </c>
      <c r="Z852" s="79" t="s">
        <v>5838</v>
      </c>
      <c r="AA852" s="79">
        <v>0</v>
      </c>
      <c r="AB852" s="79">
        <v>0</v>
      </c>
      <c r="AC852" s="79">
        <v>0</v>
      </c>
      <c r="AD852" s="25"/>
      <c r="AE852" s="26"/>
      <c r="AF852" s="27"/>
    </row>
    <row r="853" spans="1:32" ht="16.5" customHeight="1">
      <c r="A853" s="30" t="s">
        <v>960</v>
      </c>
      <c r="B853" s="30"/>
      <c r="C853" s="30"/>
      <c r="D853" s="111"/>
      <c r="E853" s="90" t="s">
        <v>99</v>
      </c>
      <c r="F853" s="90" t="s">
        <v>152</v>
      </c>
      <c r="G853" s="90" t="s">
        <v>823</v>
      </c>
      <c r="H853" s="91">
        <v>2020</v>
      </c>
      <c r="I853" s="92">
        <v>1</v>
      </c>
      <c r="J853" s="92">
        <v>0</v>
      </c>
      <c r="K853" s="92">
        <v>0</v>
      </c>
      <c r="L853" s="93" t="s">
        <v>1184</v>
      </c>
      <c r="M853" s="93"/>
      <c r="N853" s="81" t="s">
        <v>39</v>
      </c>
      <c r="O853" s="94">
        <v>400</v>
      </c>
      <c r="P853" s="94">
        <v>0</v>
      </c>
      <c r="Q853" s="94">
        <v>0</v>
      </c>
      <c r="R853" s="95" t="s">
        <v>33</v>
      </c>
      <c r="S853" s="96">
        <v>60</v>
      </c>
      <c r="T853" s="96">
        <v>110</v>
      </c>
      <c r="U853" s="96">
        <f t="shared" si="4"/>
        <v>2.2727272727272729</v>
      </c>
      <c r="V853" s="96">
        <v>0</v>
      </c>
      <c r="W853" s="97">
        <v>0.25</v>
      </c>
      <c r="X853" s="21">
        <v>100</v>
      </c>
      <c r="Y853" s="78" t="s">
        <v>33</v>
      </c>
      <c r="Z853" s="79" t="s">
        <v>5838</v>
      </c>
      <c r="AA853" s="79">
        <v>0</v>
      </c>
      <c r="AB853" s="79">
        <v>0</v>
      </c>
      <c r="AC853" s="79">
        <v>0</v>
      </c>
      <c r="AD853" s="25"/>
      <c r="AE853" s="26"/>
      <c r="AF853" s="27"/>
    </row>
    <row r="854" spans="1:32" ht="16.5" customHeight="1">
      <c r="A854" s="30" t="s">
        <v>960</v>
      </c>
      <c r="B854" s="30"/>
      <c r="C854" s="30"/>
      <c r="D854" s="111"/>
      <c r="E854" s="90" t="s">
        <v>1038</v>
      </c>
      <c r="F854" s="90" t="s">
        <v>38</v>
      </c>
      <c r="G854" s="90" t="s">
        <v>986</v>
      </c>
      <c r="H854" s="91" t="s">
        <v>67</v>
      </c>
      <c r="I854" s="92">
        <v>2</v>
      </c>
      <c r="J854" s="92">
        <v>0</v>
      </c>
      <c r="K854" s="92">
        <v>0</v>
      </c>
      <c r="L854" s="93" t="s">
        <v>1143</v>
      </c>
      <c r="M854" s="93"/>
      <c r="N854" s="81" t="s">
        <v>39</v>
      </c>
      <c r="O854" s="94">
        <v>1255</v>
      </c>
      <c r="P854" s="94">
        <v>0</v>
      </c>
      <c r="Q854" s="94">
        <v>0</v>
      </c>
      <c r="R854" s="95" t="s">
        <v>33</v>
      </c>
      <c r="S854" s="96">
        <v>50</v>
      </c>
      <c r="T854" s="96">
        <v>110</v>
      </c>
      <c r="U854" s="96">
        <f t="shared" si="4"/>
        <v>0.72727272727272729</v>
      </c>
      <c r="V854" s="96">
        <v>0</v>
      </c>
      <c r="W854" s="97">
        <v>0.08</v>
      </c>
      <c r="X854" s="21">
        <v>200.8</v>
      </c>
      <c r="Y854" s="78" t="s">
        <v>33</v>
      </c>
      <c r="Z854" s="79" t="s">
        <v>5838</v>
      </c>
      <c r="AA854" s="79">
        <v>0</v>
      </c>
      <c r="AB854" s="79">
        <v>0</v>
      </c>
      <c r="AC854" s="79">
        <v>0</v>
      </c>
      <c r="AD854" s="25"/>
      <c r="AE854" s="26"/>
      <c r="AF854" s="27"/>
    </row>
    <row r="855" spans="1:32" ht="16.5" customHeight="1">
      <c r="A855" s="30" t="s">
        <v>960</v>
      </c>
      <c r="B855" s="30"/>
      <c r="C855" s="30"/>
      <c r="D855" s="111"/>
      <c r="E855" s="90" t="s">
        <v>180</v>
      </c>
      <c r="F855" s="90" t="s">
        <v>92</v>
      </c>
      <c r="G855" s="90" t="s">
        <v>67</v>
      </c>
      <c r="H855" s="91">
        <v>2013</v>
      </c>
      <c r="I855" s="92">
        <v>1</v>
      </c>
      <c r="J855" s="92">
        <v>0</v>
      </c>
      <c r="K855" s="92">
        <v>0</v>
      </c>
      <c r="L855" s="93" t="s">
        <v>1149</v>
      </c>
      <c r="M855" s="93"/>
      <c r="N855" s="81" t="s">
        <v>39</v>
      </c>
      <c r="O855" s="94">
        <v>276</v>
      </c>
      <c r="P855" s="94">
        <v>0</v>
      </c>
      <c r="Q855" s="94">
        <v>0</v>
      </c>
      <c r="R855" s="95" t="s">
        <v>33</v>
      </c>
      <c r="S855" s="96">
        <v>60</v>
      </c>
      <c r="T855" s="96">
        <v>110</v>
      </c>
      <c r="U855" s="96">
        <f t="shared" si="4"/>
        <v>3.3909090909090911</v>
      </c>
      <c r="V855" s="96">
        <v>0</v>
      </c>
      <c r="W855" s="97">
        <v>0.373</v>
      </c>
      <c r="X855" s="21">
        <v>102.94799999999999</v>
      </c>
      <c r="Y855" s="78" t="s">
        <v>33</v>
      </c>
      <c r="Z855" s="79" t="s">
        <v>5838</v>
      </c>
      <c r="AA855" s="79">
        <v>0</v>
      </c>
      <c r="AB855" s="79">
        <v>0</v>
      </c>
      <c r="AC855" s="79">
        <v>0</v>
      </c>
      <c r="AD855" s="25"/>
      <c r="AE855" s="26"/>
      <c r="AF855" s="27"/>
    </row>
    <row r="856" spans="1:32" ht="16.5" customHeight="1">
      <c r="A856" s="30" t="s">
        <v>960</v>
      </c>
      <c r="B856" s="30"/>
      <c r="C856" s="30"/>
      <c r="D856" s="111"/>
      <c r="E856" s="90" t="s">
        <v>1159</v>
      </c>
      <c r="F856" s="90" t="s">
        <v>38</v>
      </c>
      <c r="G856" s="90" t="s">
        <v>986</v>
      </c>
      <c r="H856" s="91" t="s">
        <v>67</v>
      </c>
      <c r="I856" s="92">
        <v>2</v>
      </c>
      <c r="J856" s="92">
        <v>0</v>
      </c>
      <c r="K856" s="92">
        <v>0</v>
      </c>
      <c r="L856" s="93" t="s">
        <v>1158</v>
      </c>
      <c r="M856" s="93"/>
      <c r="N856" s="81" t="s">
        <v>39</v>
      </c>
      <c r="O856" s="94">
        <v>2628</v>
      </c>
      <c r="P856" s="94">
        <v>0</v>
      </c>
      <c r="Q856" s="94">
        <v>0</v>
      </c>
      <c r="R856" s="95" t="s">
        <v>33</v>
      </c>
      <c r="S856" s="96">
        <v>50</v>
      </c>
      <c r="T856" s="96">
        <v>110</v>
      </c>
      <c r="U856" s="96">
        <f t="shared" si="4"/>
        <v>0.36363636363636365</v>
      </c>
      <c r="V856" s="96">
        <v>0</v>
      </c>
      <c r="W856" s="97">
        <v>0.04</v>
      </c>
      <c r="X856" s="21">
        <v>210.24</v>
      </c>
      <c r="Y856" s="78" t="s">
        <v>33</v>
      </c>
      <c r="Z856" s="79" t="s">
        <v>5838</v>
      </c>
      <c r="AA856" s="79">
        <v>0</v>
      </c>
      <c r="AB856" s="79">
        <v>0</v>
      </c>
      <c r="AC856" s="79">
        <v>0</v>
      </c>
      <c r="AD856" s="25"/>
      <c r="AE856" s="26"/>
      <c r="AF856" s="27"/>
    </row>
    <row r="857" spans="1:32" ht="16.5" customHeight="1">
      <c r="A857" s="30" t="s">
        <v>960</v>
      </c>
      <c r="B857" s="30"/>
      <c r="C857" s="30"/>
      <c r="D857" s="111"/>
      <c r="E857" s="90" t="s">
        <v>1159</v>
      </c>
      <c r="F857" s="90" t="s">
        <v>38</v>
      </c>
      <c r="G857" s="90" t="s">
        <v>986</v>
      </c>
      <c r="H857" s="91" t="s">
        <v>67</v>
      </c>
      <c r="I857" s="92">
        <v>2</v>
      </c>
      <c r="J857" s="92">
        <v>0</v>
      </c>
      <c r="K857" s="92">
        <v>0</v>
      </c>
      <c r="L857" s="93" t="s">
        <v>1163</v>
      </c>
      <c r="M857" s="93"/>
      <c r="N857" s="81" t="s">
        <v>39</v>
      </c>
      <c r="O857" s="94">
        <v>2628</v>
      </c>
      <c r="P857" s="94">
        <v>0</v>
      </c>
      <c r="Q857" s="94">
        <v>0</v>
      </c>
      <c r="R857" s="95" t="s">
        <v>33</v>
      </c>
      <c r="S857" s="96">
        <v>50</v>
      </c>
      <c r="T857" s="96">
        <v>110</v>
      </c>
      <c r="U857" s="96">
        <f t="shared" si="4"/>
        <v>0.36363636363636365</v>
      </c>
      <c r="V857" s="96">
        <v>0</v>
      </c>
      <c r="W857" s="97">
        <v>0.04</v>
      </c>
      <c r="X857" s="21">
        <v>210.24</v>
      </c>
      <c r="Y857" s="78" t="s">
        <v>33</v>
      </c>
      <c r="Z857" s="79" t="s">
        <v>5838</v>
      </c>
      <c r="AA857" s="79">
        <v>0</v>
      </c>
      <c r="AB857" s="79">
        <v>0</v>
      </c>
      <c r="AC857" s="79">
        <v>0</v>
      </c>
      <c r="AD857" s="25"/>
      <c r="AE857" s="26"/>
      <c r="AF857" s="27"/>
    </row>
    <row r="858" spans="1:32" ht="16.5" customHeight="1">
      <c r="A858" s="30" t="s">
        <v>960</v>
      </c>
      <c r="B858" s="30"/>
      <c r="C858" s="30"/>
      <c r="D858" s="111"/>
      <c r="E858" s="90" t="s">
        <v>1159</v>
      </c>
      <c r="F858" s="90" t="s">
        <v>38</v>
      </c>
      <c r="G858" s="90" t="s">
        <v>986</v>
      </c>
      <c r="H858" s="91" t="s">
        <v>67</v>
      </c>
      <c r="I858" s="92">
        <v>32</v>
      </c>
      <c r="J858" s="92">
        <v>0</v>
      </c>
      <c r="K858" s="92">
        <v>0</v>
      </c>
      <c r="L858" s="93" t="s">
        <v>1236</v>
      </c>
      <c r="M858" s="93"/>
      <c r="N858" s="81" t="s">
        <v>39</v>
      </c>
      <c r="O858" s="94">
        <v>2628</v>
      </c>
      <c r="P858" s="94">
        <v>0</v>
      </c>
      <c r="Q858" s="94">
        <v>0</v>
      </c>
      <c r="R858" s="95" t="s">
        <v>33</v>
      </c>
      <c r="S858" s="96">
        <v>50</v>
      </c>
      <c r="T858" s="96">
        <v>110</v>
      </c>
      <c r="U858" s="96">
        <f t="shared" si="4"/>
        <v>0.36363636363636365</v>
      </c>
      <c r="V858" s="96">
        <v>0</v>
      </c>
      <c r="W858" s="97">
        <v>0.04</v>
      </c>
      <c r="X858" s="21">
        <v>3363.84</v>
      </c>
      <c r="Y858" s="78" t="s">
        <v>33</v>
      </c>
      <c r="Z858" s="79" t="s">
        <v>5838</v>
      </c>
      <c r="AA858" s="79">
        <v>0</v>
      </c>
      <c r="AB858" s="79">
        <v>0</v>
      </c>
      <c r="AC858" s="79">
        <v>0</v>
      </c>
      <c r="AD858" s="25"/>
      <c r="AE858" s="26"/>
      <c r="AF858" s="27"/>
    </row>
    <row r="859" spans="1:32" ht="16.5" customHeight="1">
      <c r="A859" s="30" t="s">
        <v>960</v>
      </c>
      <c r="B859" s="30"/>
      <c r="C859" s="30"/>
      <c r="D859" s="111"/>
      <c r="E859" s="90" t="s">
        <v>810</v>
      </c>
      <c r="F859" s="90" t="s">
        <v>1164</v>
      </c>
      <c r="G859" s="90" t="s">
        <v>1165</v>
      </c>
      <c r="H859" s="91">
        <v>2014</v>
      </c>
      <c r="I859" s="92">
        <v>1</v>
      </c>
      <c r="J859" s="92">
        <v>0</v>
      </c>
      <c r="K859" s="92">
        <v>0</v>
      </c>
      <c r="L859" s="93" t="s">
        <v>1163</v>
      </c>
      <c r="M859" s="93"/>
      <c r="N859" s="81" t="s">
        <v>39</v>
      </c>
      <c r="O859" s="94">
        <v>960</v>
      </c>
      <c r="P859" s="94">
        <v>0</v>
      </c>
      <c r="Q859" s="94">
        <v>0</v>
      </c>
      <c r="R859" s="95" t="s">
        <v>33</v>
      </c>
      <c r="S859" s="96">
        <v>60</v>
      </c>
      <c r="T859" s="96">
        <v>110</v>
      </c>
      <c r="U859" s="96">
        <f t="shared" si="4"/>
        <v>1</v>
      </c>
      <c r="V859" s="96">
        <v>0</v>
      </c>
      <c r="W859" s="97">
        <v>0.11</v>
      </c>
      <c r="X859" s="21">
        <v>105.6</v>
      </c>
      <c r="Y859" s="78" t="s">
        <v>33</v>
      </c>
      <c r="Z859" s="79" t="s">
        <v>5838</v>
      </c>
      <c r="AA859" s="79">
        <v>0</v>
      </c>
      <c r="AB859" s="79">
        <v>0</v>
      </c>
      <c r="AC859" s="79">
        <v>0</v>
      </c>
      <c r="AD859" s="25"/>
      <c r="AE859" s="26"/>
      <c r="AF859" s="27"/>
    </row>
    <row r="860" spans="1:32" ht="16.5" customHeight="1">
      <c r="A860" s="30" t="s">
        <v>960</v>
      </c>
      <c r="B860" s="30"/>
      <c r="C860" s="30"/>
      <c r="D860" s="111"/>
      <c r="E860" s="90" t="s">
        <v>1175</v>
      </c>
      <c r="F860" s="90" t="s">
        <v>67</v>
      </c>
      <c r="G860" s="90" t="s">
        <v>1176</v>
      </c>
      <c r="H860" s="91">
        <v>2007</v>
      </c>
      <c r="I860" s="92">
        <v>2</v>
      </c>
      <c r="J860" s="92">
        <v>0</v>
      </c>
      <c r="K860" s="92">
        <v>0</v>
      </c>
      <c r="L860" s="93" t="s">
        <v>5921</v>
      </c>
      <c r="M860" s="93"/>
      <c r="N860" s="81" t="s">
        <v>5922</v>
      </c>
      <c r="O860" s="94">
        <v>100</v>
      </c>
      <c r="P860" s="94">
        <v>0</v>
      </c>
      <c r="Q860" s="94">
        <v>0</v>
      </c>
      <c r="R860" s="95" t="s">
        <v>33</v>
      </c>
      <c r="S860" s="96">
        <v>60</v>
      </c>
      <c r="T860" s="96">
        <v>120</v>
      </c>
      <c r="U860" s="96">
        <f t="shared" si="4"/>
        <v>8.9</v>
      </c>
      <c r="V860" s="96">
        <v>0</v>
      </c>
      <c r="W860" s="97">
        <v>1.0680000000000001</v>
      </c>
      <c r="X860" s="21">
        <v>213.60000000000002</v>
      </c>
      <c r="Y860" s="78" t="s">
        <v>33</v>
      </c>
      <c r="Z860" s="79" t="s">
        <v>5838</v>
      </c>
      <c r="AA860" s="79">
        <v>0</v>
      </c>
      <c r="AB860" s="79">
        <v>0</v>
      </c>
      <c r="AC860" s="79">
        <v>0</v>
      </c>
      <c r="AD860" s="25"/>
      <c r="AE860" s="26"/>
      <c r="AF860" s="27"/>
    </row>
    <row r="861" spans="1:32" ht="16.5" customHeight="1">
      <c r="A861" s="30" t="s">
        <v>960</v>
      </c>
      <c r="B861" s="30"/>
      <c r="C861" s="30"/>
      <c r="D861" s="111"/>
      <c r="E861" s="90" t="s">
        <v>35</v>
      </c>
      <c r="F861" s="90" t="s">
        <v>36</v>
      </c>
      <c r="G861" s="90" t="s">
        <v>1185</v>
      </c>
      <c r="H861" s="91">
        <v>2020</v>
      </c>
      <c r="I861" s="92">
        <v>1</v>
      </c>
      <c r="J861" s="92">
        <v>0</v>
      </c>
      <c r="K861" s="92">
        <v>0</v>
      </c>
      <c r="L861" s="93" t="s">
        <v>1184</v>
      </c>
      <c r="M861" s="93"/>
      <c r="N861" s="81" t="s">
        <v>39</v>
      </c>
      <c r="O861" s="94">
        <v>400</v>
      </c>
      <c r="P861" s="94">
        <v>0</v>
      </c>
      <c r="Q861" s="94">
        <v>0</v>
      </c>
      <c r="R861" s="95" t="s">
        <v>33</v>
      </c>
      <c r="S861" s="96">
        <v>60</v>
      </c>
      <c r="T861" s="96">
        <v>110</v>
      </c>
      <c r="U861" s="96">
        <f t="shared" si="4"/>
        <v>2.7272727272727271</v>
      </c>
      <c r="V861" s="96">
        <v>0</v>
      </c>
      <c r="W861" s="97">
        <v>0.3</v>
      </c>
      <c r="X861" s="21">
        <v>120</v>
      </c>
      <c r="Y861" s="78" t="s">
        <v>33</v>
      </c>
      <c r="Z861" s="79" t="s">
        <v>5838</v>
      </c>
      <c r="AA861" s="79">
        <v>0</v>
      </c>
      <c r="AB861" s="79">
        <v>0</v>
      </c>
      <c r="AC861" s="79">
        <v>0</v>
      </c>
      <c r="AD861" s="25"/>
      <c r="AE861" s="26"/>
      <c r="AF861" s="27"/>
    </row>
    <row r="862" spans="1:32" ht="16.5" customHeight="1">
      <c r="A862" s="30" t="s">
        <v>960</v>
      </c>
      <c r="B862" s="30"/>
      <c r="C862" s="30"/>
      <c r="D862" s="111"/>
      <c r="E862" s="90" t="s">
        <v>1186</v>
      </c>
      <c r="F862" s="90" t="s">
        <v>1187</v>
      </c>
      <c r="G862" s="90" t="s">
        <v>1188</v>
      </c>
      <c r="H862" s="91">
        <v>2021</v>
      </c>
      <c r="I862" s="92">
        <v>10</v>
      </c>
      <c r="J862" s="92">
        <v>0</v>
      </c>
      <c r="K862" s="92">
        <v>0</v>
      </c>
      <c r="L862" s="93" t="s">
        <v>1184</v>
      </c>
      <c r="M862" s="93"/>
      <c r="N862" s="81" t="s">
        <v>39</v>
      </c>
      <c r="O862" s="94">
        <v>400</v>
      </c>
      <c r="P862" s="94">
        <v>0</v>
      </c>
      <c r="Q862" s="94">
        <v>0</v>
      </c>
      <c r="R862" s="95" t="s">
        <v>33</v>
      </c>
      <c r="S862" s="96">
        <v>60</v>
      </c>
      <c r="T862" s="96">
        <v>110</v>
      </c>
      <c r="U862" s="96">
        <f t="shared" si="4"/>
        <v>2.7272727272727271</v>
      </c>
      <c r="V862" s="96">
        <v>0</v>
      </c>
      <c r="W862" s="97">
        <v>0.3</v>
      </c>
      <c r="X862" s="21">
        <v>1200</v>
      </c>
      <c r="Y862" s="78" t="s">
        <v>33</v>
      </c>
      <c r="Z862" s="79" t="s">
        <v>5838</v>
      </c>
      <c r="AA862" s="79">
        <v>0</v>
      </c>
      <c r="AB862" s="79">
        <v>0</v>
      </c>
      <c r="AC862" s="79">
        <v>0</v>
      </c>
      <c r="AD862" s="25"/>
      <c r="AE862" s="26"/>
      <c r="AF862" s="27"/>
    </row>
    <row r="863" spans="1:32" ht="16.5" customHeight="1">
      <c r="A863" s="30" t="s">
        <v>960</v>
      </c>
      <c r="B863" s="30"/>
      <c r="C863" s="30"/>
      <c r="D863" s="111"/>
      <c r="E863" s="90" t="s">
        <v>35</v>
      </c>
      <c r="F863" s="90" t="s">
        <v>83</v>
      </c>
      <c r="G863" s="90" t="s">
        <v>97</v>
      </c>
      <c r="H863" s="91">
        <v>2016</v>
      </c>
      <c r="I863" s="92">
        <v>1</v>
      </c>
      <c r="J863" s="92">
        <v>0</v>
      </c>
      <c r="K863" s="92">
        <v>0</v>
      </c>
      <c r="L863" s="93" t="s">
        <v>1295</v>
      </c>
      <c r="M863" s="93"/>
      <c r="N863" s="81" t="s">
        <v>41</v>
      </c>
      <c r="O863" s="94">
        <v>400</v>
      </c>
      <c r="P863" s="94">
        <v>0</v>
      </c>
      <c r="Q863" s="94">
        <v>0</v>
      </c>
      <c r="R863" s="95" t="s">
        <v>33</v>
      </c>
      <c r="S863" s="96">
        <v>60</v>
      </c>
      <c r="T863" s="96">
        <v>110</v>
      </c>
      <c r="U863" s="96">
        <f t="shared" si="4"/>
        <v>2.7272727272727271</v>
      </c>
      <c r="V863" s="96">
        <v>0</v>
      </c>
      <c r="W863" s="97">
        <v>0.3</v>
      </c>
      <c r="X863" s="21">
        <v>120</v>
      </c>
      <c r="Y863" s="78" t="s">
        <v>33</v>
      </c>
      <c r="Z863" s="79" t="s">
        <v>5838</v>
      </c>
      <c r="AA863" s="79">
        <v>0</v>
      </c>
      <c r="AB863" s="79">
        <v>0</v>
      </c>
      <c r="AC863" s="79">
        <v>0</v>
      </c>
      <c r="AD863" s="25"/>
      <c r="AE863" s="26"/>
      <c r="AF863" s="27"/>
    </row>
    <row r="864" spans="1:32" ht="16.5" customHeight="1">
      <c r="A864" s="30" t="s">
        <v>960</v>
      </c>
      <c r="B864" s="30"/>
      <c r="C864" s="30"/>
      <c r="D864" s="111"/>
      <c r="E864" s="90" t="s">
        <v>1322</v>
      </c>
      <c r="F864" s="90" t="s">
        <v>125</v>
      </c>
      <c r="G864" s="90" t="s">
        <v>384</v>
      </c>
      <c r="H864" s="91">
        <v>2018</v>
      </c>
      <c r="I864" s="92">
        <v>1</v>
      </c>
      <c r="J864" s="92">
        <v>0</v>
      </c>
      <c r="K864" s="92">
        <v>0</v>
      </c>
      <c r="L864" s="93" t="s">
        <v>1295</v>
      </c>
      <c r="M864" s="93"/>
      <c r="N864" s="81" t="s">
        <v>41</v>
      </c>
      <c r="O864" s="94">
        <v>400</v>
      </c>
      <c r="P864" s="94">
        <v>0</v>
      </c>
      <c r="Q864" s="94">
        <v>0</v>
      </c>
      <c r="R864" s="95" t="s">
        <v>33</v>
      </c>
      <c r="S864" s="96">
        <v>60</v>
      </c>
      <c r="T864" s="96">
        <v>110</v>
      </c>
      <c r="U864" s="96">
        <f t="shared" si="4"/>
        <v>2.7272727272727271</v>
      </c>
      <c r="V864" s="96">
        <v>0</v>
      </c>
      <c r="W864" s="97">
        <v>0.3</v>
      </c>
      <c r="X864" s="21">
        <v>120</v>
      </c>
      <c r="Y864" s="78" t="s">
        <v>33</v>
      </c>
      <c r="Z864" s="79" t="s">
        <v>5838</v>
      </c>
      <c r="AA864" s="79">
        <v>0</v>
      </c>
      <c r="AB864" s="79">
        <v>0</v>
      </c>
      <c r="AC864" s="79">
        <v>0</v>
      </c>
      <c r="AD864" s="25"/>
      <c r="AE864" s="26"/>
      <c r="AF864" s="27"/>
    </row>
    <row r="865" spans="1:41" ht="16.5" customHeight="1">
      <c r="A865" s="30" t="s">
        <v>960</v>
      </c>
      <c r="B865" s="30"/>
      <c r="C865" s="30"/>
      <c r="D865" s="111"/>
      <c r="E865" s="90" t="s">
        <v>1171</v>
      </c>
      <c r="F865" s="90" t="s">
        <v>1172</v>
      </c>
      <c r="G865" s="90" t="s">
        <v>972</v>
      </c>
      <c r="H865" s="91">
        <v>2017</v>
      </c>
      <c r="I865" s="92">
        <v>10</v>
      </c>
      <c r="J865" s="92">
        <v>0</v>
      </c>
      <c r="K865" s="92">
        <v>0</v>
      </c>
      <c r="L865" s="93" t="s">
        <v>1163</v>
      </c>
      <c r="M865" s="93"/>
      <c r="N865" s="81" t="s">
        <v>39</v>
      </c>
      <c r="O865" s="94">
        <v>960</v>
      </c>
      <c r="P865" s="94">
        <v>0</v>
      </c>
      <c r="Q865" s="94">
        <v>0</v>
      </c>
      <c r="R865" s="95" t="s">
        <v>33</v>
      </c>
      <c r="S865" s="96">
        <v>60</v>
      </c>
      <c r="T865" s="96">
        <v>110</v>
      </c>
      <c r="U865" s="96">
        <f t="shared" si="4"/>
        <v>1.1818181818181819</v>
      </c>
      <c r="V865" s="96">
        <v>0</v>
      </c>
      <c r="W865" s="97">
        <v>0.13</v>
      </c>
      <c r="X865" s="21">
        <v>1248</v>
      </c>
      <c r="Y865" s="78" t="s">
        <v>33</v>
      </c>
      <c r="Z865" s="79" t="s">
        <v>5838</v>
      </c>
      <c r="AA865" s="79">
        <v>0</v>
      </c>
      <c r="AB865" s="79">
        <v>0</v>
      </c>
      <c r="AC865" s="79">
        <v>0</v>
      </c>
      <c r="AD865" s="25"/>
      <c r="AE865" s="26"/>
      <c r="AF865" s="27"/>
    </row>
    <row r="866" spans="1:41" ht="16.5" customHeight="1">
      <c r="A866" s="30" t="s">
        <v>960</v>
      </c>
      <c r="B866" s="30"/>
      <c r="C866" s="30"/>
      <c r="D866" s="111"/>
      <c r="E866" s="90" t="s">
        <v>7028</v>
      </c>
      <c r="F866" s="90" t="s">
        <v>7029</v>
      </c>
      <c r="G866" s="90" t="s">
        <v>7030</v>
      </c>
      <c r="H866" s="91">
        <v>2007</v>
      </c>
      <c r="I866" s="92">
        <v>1</v>
      </c>
      <c r="J866" s="92">
        <v>0</v>
      </c>
      <c r="K866" s="92">
        <v>0</v>
      </c>
      <c r="L866" s="93" t="s">
        <v>5899</v>
      </c>
      <c r="M866" s="93"/>
      <c r="N866" s="81" t="s">
        <v>39</v>
      </c>
      <c r="O866" s="94">
        <v>100</v>
      </c>
      <c r="P866" s="94">
        <v>0</v>
      </c>
      <c r="Q866" s="94">
        <v>0</v>
      </c>
      <c r="R866" s="95" t="s">
        <v>33</v>
      </c>
      <c r="S866" s="96">
        <v>50</v>
      </c>
      <c r="T866" s="96">
        <v>220</v>
      </c>
      <c r="U866" s="96">
        <v>14</v>
      </c>
      <c r="V866" s="96">
        <v>0</v>
      </c>
      <c r="W866" s="97">
        <v>1.3</v>
      </c>
      <c r="X866" s="21">
        <v>130</v>
      </c>
      <c r="Y866" s="78" t="s">
        <v>33</v>
      </c>
      <c r="Z866" s="79" t="s">
        <v>5838</v>
      </c>
      <c r="AA866" s="79">
        <v>0</v>
      </c>
      <c r="AB866" s="79">
        <v>0</v>
      </c>
      <c r="AC866" s="79">
        <v>0</v>
      </c>
      <c r="AD866" s="25"/>
      <c r="AE866" s="26"/>
      <c r="AF866" s="27"/>
    </row>
    <row r="867" spans="1:41" ht="16.5" customHeight="1">
      <c r="A867" s="30" t="s">
        <v>960</v>
      </c>
      <c r="B867" s="30"/>
      <c r="C867" s="30"/>
      <c r="D867" s="111"/>
      <c r="E867" s="90" t="s">
        <v>1228</v>
      </c>
      <c r="F867" s="90" t="s">
        <v>67</v>
      </c>
      <c r="G867" s="90" t="s">
        <v>1229</v>
      </c>
      <c r="H867" s="91">
        <v>2008</v>
      </c>
      <c r="I867" s="92">
        <v>2</v>
      </c>
      <c r="J867" s="92">
        <v>0</v>
      </c>
      <c r="K867" s="92">
        <v>0</v>
      </c>
      <c r="L867" s="93" t="s">
        <v>1227</v>
      </c>
      <c r="M867" s="93"/>
      <c r="N867" s="81" t="s">
        <v>39</v>
      </c>
      <c r="O867" s="94">
        <v>2628</v>
      </c>
      <c r="P867" s="94">
        <v>0</v>
      </c>
      <c r="Q867" s="94">
        <v>0</v>
      </c>
      <c r="R867" s="95" t="s">
        <v>33</v>
      </c>
      <c r="S867" s="96" t="s">
        <v>89</v>
      </c>
      <c r="T867" s="96">
        <v>110</v>
      </c>
      <c r="U867" s="96">
        <f t="shared" ref="U867:U895" si="5">W867*1000/T867</f>
        <v>0.45454545454545453</v>
      </c>
      <c r="V867" s="96">
        <v>0</v>
      </c>
      <c r="W867" s="97">
        <v>0.05</v>
      </c>
      <c r="X867" s="21">
        <v>262.8</v>
      </c>
      <c r="Y867" s="78" t="s">
        <v>33</v>
      </c>
      <c r="Z867" s="79" t="s">
        <v>5838</v>
      </c>
      <c r="AA867" s="79">
        <v>0</v>
      </c>
      <c r="AB867" s="79">
        <v>0</v>
      </c>
      <c r="AC867" s="79">
        <v>0</v>
      </c>
      <c r="AD867" s="25"/>
      <c r="AE867" s="26"/>
      <c r="AF867" s="27"/>
    </row>
    <row r="868" spans="1:41" ht="16.5" customHeight="1">
      <c r="A868" s="30" t="s">
        <v>960</v>
      </c>
      <c r="B868" s="30"/>
      <c r="C868" s="30"/>
      <c r="D868" s="111"/>
      <c r="E868" s="90" t="s">
        <v>1255</v>
      </c>
      <c r="F868" s="90" t="s">
        <v>67</v>
      </c>
      <c r="G868" s="90" t="s">
        <v>1256</v>
      </c>
      <c r="H868" s="91">
        <v>2000</v>
      </c>
      <c r="I868" s="92">
        <v>1</v>
      </c>
      <c r="J868" s="92">
        <v>0</v>
      </c>
      <c r="K868" s="92">
        <v>0</v>
      </c>
      <c r="L868" s="93" t="s">
        <v>1246</v>
      </c>
      <c r="M868" s="93"/>
      <c r="N868" s="81" t="s">
        <v>41</v>
      </c>
      <c r="O868" s="94">
        <v>100</v>
      </c>
      <c r="P868" s="94">
        <v>0</v>
      </c>
      <c r="Q868" s="94">
        <v>0</v>
      </c>
      <c r="R868" s="95" t="s">
        <v>33</v>
      </c>
      <c r="S868" s="96" t="s">
        <v>89</v>
      </c>
      <c r="T868" s="96">
        <v>110</v>
      </c>
      <c r="U868" s="96">
        <f t="shared" si="5"/>
        <v>12</v>
      </c>
      <c r="V868" s="96">
        <v>0</v>
      </c>
      <c r="W868" s="97">
        <v>1.32</v>
      </c>
      <c r="X868" s="21">
        <v>132</v>
      </c>
      <c r="Y868" s="78" t="s">
        <v>33</v>
      </c>
      <c r="Z868" s="79" t="s">
        <v>5838</v>
      </c>
      <c r="AA868" s="79">
        <v>0</v>
      </c>
      <c r="AB868" s="79">
        <v>0</v>
      </c>
      <c r="AC868" s="79">
        <v>0</v>
      </c>
      <c r="AD868" s="25"/>
      <c r="AE868" s="26"/>
      <c r="AF868" s="27"/>
    </row>
    <row r="869" spans="1:41" ht="16.5" customHeight="1">
      <c r="A869" s="30" t="s">
        <v>960</v>
      </c>
      <c r="B869" s="30"/>
      <c r="C869" s="30"/>
      <c r="D869" s="111"/>
      <c r="E869" s="90" t="s">
        <v>498</v>
      </c>
      <c r="F869" s="90" t="s">
        <v>151</v>
      </c>
      <c r="G869" s="90" t="s">
        <v>1313</v>
      </c>
      <c r="H869" s="91">
        <v>2016</v>
      </c>
      <c r="I869" s="92">
        <v>2</v>
      </c>
      <c r="J869" s="92">
        <v>0</v>
      </c>
      <c r="K869" s="92">
        <v>0</v>
      </c>
      <c r="L869" s="93" t="s">
        <v>1295</v>
      </c>
      <c r="M869" s="93"/>
      <c r="N869" s="81" t="s">
        <v>41</v>
      </c>
      <c r="O869" s="94">
        <v>8760</v>
      </c>
      <c r="P869" s="94">
        <v>0</v>
      </c>
      <c r="Q869" s="94">
        <v>0</v>
      </c>
      <c r="R869" s="95" t="s">
        <v>33</v>
      </c>
      <c r="S869" s="96">
        <v>60</v>
      </c>
      <c r="T869" s="96">
        <v>110</v>
      </c>
      <c r="U869" s="96">
        <f t="shared" si="5"/>
        <v>0.14545454545454545</v>
      </c>
      <c r="V869" s="96">
        <v>0</v>
      </c>
      <c r="W869" s="97">
        <v>1.6E-2</v>
      </c>
      <c r="X869" s="21">
        <v>280.32</v>
      </c>
      <c r="Y869" s="78" t="s">
        <v>33</v>
      </c>
      <c r="Z869" s="79" t="s">
        <v>5838</v>
      </c>
      <c r="AA869" s="79">
        <v>0</v>
      </c>
      <c r="AB869" s="79">
        <v>0</v>
      </c>
      <c r="AC869" s="79">
        <v>0</v>
      </c>
      <c r="AD869" s="25"/>
      <c r="AE869" s="26"/>
      <c r="AF869" s="27"/>
    </row>
    <row r="870" spans="1:41" ht="16.5" customHeight="1">
      <c r="A870" s="30" t="s">
        <v>960</v>
      </c>
      <c r="B870" s="30"/>
      <c r="C870" s="30"/>
      <c r="D870" s="111"/>
      <c r="E870" s="90" t="s">
        <v>1225</v>
      </c>
      <c r="F870" s="90" t="s">
        <v>67</v>
      </c>
      <c r="G870" s="90" t="s">
        <v>1226</v>
      </c>
      <c r="H870" s="91">
        <v>2008</v>
      </c>
      <c r="I870" s="92">
        <v>1</v>
      </c>
      <c r="J870" s="92">
        <v>0</v>
      </c>
      <c r="K870" s="92">
        <v>0</v>
      </c>
      <c r="L870" s="93" t="s">
        <v>1227</v>
      </c>
      <c r="M870" s="93"/>
      <c r="N870" s="81" t="s">
        <v>39</v>
      </c>
      <c r="O870" s="94">
        <v>2628</v>
      </c>
      <c r="P870" s="94">
        <v>6132</v>
      </c>
      <c r="Q870" s="94">
        <v>5</v>
      </c>
      <c r="R870" s="95" t="s">
        <v>33</v>
      </c>
      <c r="S870" s="96" t="s">
        <v>89</v>
      </c>
      <c r="T870" s="96">
        <v>110</v>
      </c>
      <c r="U870" s="96">
        <f t="shared" si="5"/>
        <v>0.45454545454545453</v>
      </c>
      <c r="V870" s="96">
        <v>0</v>
      </c>
      <c r="W870" s="97">
        <v>0.05</v>
      </c>
      <c r="X870" s="21">
        <v>146.73000000000002</v>
      </c>
      <c r="Y870" s="78" t="s">
        <v>33</v>
      </c>
      <c r="Z870" s="79" t="s">
        <v>5838</v>
      </c>
      <c r="AA870" s="79">
        <v>0</v>
      </c>
      <c r="AB870" s="79">
        <v>0</v>
      </c>
      <c r="AC870" s="79">
        <v>0</v>
      </c>
      <c r="AD870" s="25"/>
      <c r="AE870" s="26"/>
      <c r="AF870" s="27"/>
    </row>
    <row r="871" spans="1:41" ht="16.5" customHeight="1">
      <c r="A871" s="30" t="s">
        <v>960</v>
      </c>
      <c r="B871" s="30"/>
      <c r="C871" s="30"/>
      <c r="D871" s="111"/>
      <c r="E871" s="90" t="s">
        <v>180</v>
      </c>
      <c r="F871" s="90" t="s">
        <v>205</v>
      </c>
      <c r="G871" s="90" t="s">
        <v>1219</v>
      </c>
      <c r="H871" s="91">
        <v>2021</v>
      </c>
      <c r="I871" s="92">
        <v>1</v>
      </c>
      <c r="J871" s="92">
        <v>0</v>
      </c>
      <c r="K871" s="92">
        <v>0</v>
      </c>
      <c r="L871" s="93" t="s">
        <v>1184</v>
      </c>
      <c r="M871" s="93"/>
      <c r="N871" s="81" t="s">
        <v>39</v>
      </c>
      <c r="O871" s="94">
        <v>400</v>
      </c>
      <c r="P871" s="94">
        <v>0</v>
      </c>
      <c r="Q871" s="94">
        <v>0</v>
      </c>
      <c r="R871" s="95" t="s">
        <v>33</v>
      </c>
      <c r="S871" s="96">
        <v>60</v>
      </c>
      <c r="T871" s="96">
        <v>110</v>
      </c>
      <c r="U871" s="96">
        <f t="shared" si="5"/>
        <v>3.3363636363636364</v>
      </c>
      <c r="V871" s="96">
        <v>0</v>
      </c>
      <c r="W871" s="97">
        <v>0.36699999999999999</v>
      </c>
      <c r="X871" s="21">
        <v>146.80000000000001</v>
      </c>
      <c r="Y871" s="78" t="s">
        <v>33</v>
      </c>
      <c r="Z871" s="79" t="s">
        <v>5838</v>
      </c>
      <c r="AA871" s="79">
        <v>0</v>
      </c>
      <c r="AB871" s="79">
        <v>0</v>
      </c>
      <c r="AC871" s="79">
        <v>0</v>
      </c>
      <c r="AD871" s="25"/>
      <c r="AE871" s="26"/>
      <c r="AF871" s="27"/>
    </row>
    <row r="872" spans="1:41" ht="16.5" customHeight="1">
      <c r="A872" s="30" t="s">
        <v>960</v>
      </c>
      <c r="B872" s="30"/>
      <c r="C872" s="30"/>
      <c r="D872" s="111"/>
      <c r="E872" s="90" t="s">
        <v>180</v>
      </c>
      <c r="F872" s="90" t="s">
        <v>205</v>
      </c>
      <c r="G872" s="90" t="s">
        <v>1219</v>
      </c>
      <c r="H872" s="91">
        <v>2021</v>
      </c>
      <c r="I872" s="92">
        <v>1</v>
      </c>
      <c r="J872" s="92">
        <v>0</v>
      </c>
      <c r="K872" s="92">
        <v>0</v>
      </c>
      <c r="L872" s="93" t="s">
        <v>1220</v>
      </c>
      <c r="M872" s="93"/>
      <c r="N872" s="81" t="s">
        <v>39</v>
      </c>
      <c r="O872" s="94">
        <v>400</v>
      </c>
      <c r="P872" s="94">
        <v>0</v>
      </c>
      <c r="Q872" s="94">
        <v>0</v>
      </c>
      <c r="R872" s="95" t="s">
        <v>33</v>
      </c>
      <c r="S872" s="96">
        <v>60</v>
      </c>
      <c r="T872" s="96">
        <v>110</v>
      </c>
      <c r="U872" s="96">
        <f t="shared" si="5"/>
        <v>3.3363636363636364</v>
      </c>
      <c r="V872" s="96">
        <v>0</v>
      </c>
      <c r="W872" s="97">
        <v>0.36699999999999999</v>
      </c>
      <c r="X872" s="21">
        <v>146.80000000000001</v>
      </c>
      <c r="Y872" s="78" t="s">
        <v>33</v>
      </c>
      <c r="Z872" s="79" t="s">
        <v>5838</v>
      </c>
      <c r="AA872" s="79">
        <v>0</v>
      </c>
      <c r="AB872" s="79">
        <v>0</v>
      </c>
      <c r="AC872" s="79">
        <v>0</v>
      </c>
      <c r="AD872" s="25"/>
      <c r="AE872" s="26"/>
      <c r="AF872" s="27"/>
    </row>
    <row r="873" spans="1:41" ht="16.5" customHeight="1">
      <c r="A873" s="30" t="s">
        <v>960</v>
      </c>
      <c r="B873" s="30"/>
      <c r="C873" s="30"/>
      <c r="D873" s="111"/>
      <c r="E873" s="90" t="s">
        <v>1131</v>
      </c>
      <c r="F873" s="90" t="s">
        <v>1132</v>
      </c>
      <c r="G873" s="90" t="s">
        <v>1133</v>
      </c>
      <c r="H873" s="91">
        <v>2021</v>
      </c>
      <c r="I873" s="92">
        <v>1</v>
      </c>
      <c r="J873" s="92">
        <v>0</v>
      </c>
      <c r="K873" s="92">
        <v>0</v>
      </c>
      <c r="L873" s="93" t="s">
        <v>1127</v>
      </c>
      <c r="M873" s="93"/>
      <c r="N873" s="81" t="s">
        <v>39</v>
      </c>
      <c r="O873" s="94">
        <v>2510</v>
      </c>
      <c r="P873" s="94">
        <v>0</v>
      </c>
      <c r="Q873" s="94">
        <v>0</v>
      </c>
      <c r="R873" s="95" t="s">
        <v>33</v>
      </c>
      <c r="S873" s="96">
        <v>60</v>
      </c>
      <c r="T873" s="96">
        <v>110</v>
      </c>
      <c r="U873" s="96">
        <f t="shared" si="5"/>
        <v>0.54545454545454541</v>
      </c>
      <c r="V873" s="96">
        <v>0</v>
      </c>
      <c r="W873" s="97">
        <v>0.06</v>
      </c>
      <c r="X873" s="21">
        <v>150.6</v>
      </c>
      <c r="Y873" s="78" t="s">
        <v>33</v>
      </c>
      <c r="Z873" s="79" t="s">
        <v>5838</v>
      </c>
      <c r="AA873" s="79">
        <v>0</v>
      </c>
      <c r="AB873" s="79">
        <v>0</v>
      </c>
      <c r="AC873" s="79">
        <v>0</v>
      </c>
      <c r="AD873" s="25"/>
      <c r="AE873" s="26"/>
      <c r="AF873" s="27"/>
    </row>
    <row r="874" spans="1:41" ht="16.5" customHeight="1">
      <c r="A874" s="30" t="s">
        <v>960</v>
      </c>
      <c r="B874" s="30"/>
      <c r="C874" s="30"/>
      <c r="D874" s="111"/>
      <c r="E874" s="90" t="s">
        <v>1135</v>
      </c>
      <c r="F874" s="90" t="s">
        <v>445</v>
      </c>
      <c r="G874" s="90" t="s">
        <v>1148</v>
      </c>
      <c r="H874" s="91">
        <v>2022</v>
      </c>
      <c r="I874" s="92">
        <v>1</v>
      </c>
      <c r="J874" s="92">
        <v>0</v>
      </c>
      <c r="K874" s="92">
        <v>0</v>
      </c>
      <c r="L874" s="93" t="s">
        <v>1163</v>
      </c>
      <c r="M874" s="93"/>
      <c r="N874" s="81" t="s">
        <v>39</v>
      </c>
      <c r="O874" s="94">
        <v>960</v>
      </c>
      <c r="P874" s="94">
        <v>0</v>
      </c>
      <c r="Q874" s="94">
        <v>0</v>
      </c>
      <c r="R874" s="95" t="s">
        <v>33</v>
      </c>
      <c r="S874" s="96">
        <v>60</v>
      </c>
      <c r="T874" s="96">
        <v>110</v>
      </c>
      <c r="U874" s="96">
        <f t="shared" si="5"/>
        <v>1.4545454545454546</v>
      </c>
      <c r="V874" s="96">
        <v>0</v>
      </c>
      <c r="W874" s="97">
        <v>0.16</v>
      </c>
      <c r="X874" s="21">
        <v>153.6</v>
      </c>
      <c r="Y874" s="78" t="s">
        <v>33</v>
      </c>
      <c r="Z874" s="79" t="s">
        <v>5838</v>
      </c>
      <c r="AA874" s="79">
        <v>0</v>
      </c>
      <c r="AB874" s="79">
        <v>0</v>
      </c>
      <c r="AC874" s="79">
        <v>0</v>
      </c>
      <c r="AD874" s="25"/>
      <c r="AE874" s="26"/>
      <c r="AF874" s="27"/>
    </row>
    <row r="875" spans="1:41" ht="16.5" customHeight="1">
      <c r="A875" s="30" t="s">
        <v>960</v>
      </c>
      <c r="B875" s="30"/>
      <c r="C875" s="30"/>
      <c r="D875" s="111"/>
      <c r="E875" s="90" t="s">
        <v>1131</v>
      </c>
      <c r="F875" s="90" t="s">
        <v>1132</v>
      </c>
      <c r="G875" s="90" t="s">
        <v>1234</v>
      </c>
      <c r="H875" s="91">
        <v>2019</v>
      </c>
      <c r="I875" s="92">
        <v>1</v>
      </c>
      <c r="J875" s="92">
        <v>0</v>
      </c>
      <c r="K875" s="92">
        <v>0</v>
      </c>
      <c r="L875" s="93" t="s">
        <v>1227</v>
      </c>
      <c r="M875" s="93"/>
      <c r="N875" s="81" t="s">
        <v>39</v>
      </c>
      <c r="O875" s="94">
        <v>2628</v>
      </c>
      <c r="P875" s="94">
        <v>0</v>
      </c>
      <c r="Q875" s="94">
        <v>0</v>
      </c>
      <c r="R875" s="95" t="s">
        <v>33</v>
      </c>
      <c r="S875" s="96">
        <v>60</v>
      </c>
      <c r="T875" s="96">
        <v>110</v>
      </c>
      <c r="U875" s="96">
        <f t="shared" si="5"/>
        <v>0.54545454545454541</v>
      </c>
      <c r="V875" s="96">
        <v>0</v>
      </c>
      <c r="W875" s="97">
        <v>0.06</v>
      </c>
      <c r="X875" s="21">
        <v>157.68</v>
      </c>
      <c r="Y875" s="78" t="s">
        <v>33</v>
      </c>
      <c r="Z875" s="79" t="s">
        <v>5838</v>
      </c>
      <c r="AA875" s="79">
        <v>0</v>
      </c>
      <c r="AB875" s="79">
        <v>0</v>
      </c>
      <c r="AC875" s="79">
        <v>0</v>
      </c>
      <c r="AD875" s="25"/>
      <c r="AE875" s="26"/>
      <c r="AF875" s="27"/>
    </row>
    <row r="876" spans="1:41" ht="16.5" customHeight="1">
      <c r="A876" s="30" t="s">
        <v>960</v>
      </c>
      <c r="B876" s="30"/>
      <c r="C876" s="30"/>
      <c r="D876" s="111"/>
      <c r="E876" s="90" t="s">
        <v>1100</v>
      </c>
      <c r="F876" s="90" t="s">
        <v>67</v>
      </c>
      <c r="G876" s="90" t="s">
        <v>1101</v>
      </c>
      <c r="H876" s="91">
        <v>2004</v>
      </c>
      <c r="I876" s="92">
        <v>1</v>
      </c>
      <c r="J876" s="92">
        <v>0</v>
      </c>
      <c r="K876" s="92">
        <v>0</v>
      </c>
      <c r="L876" s="93" t="s">
        <v>5899</v>
      </c>
      <c r="M876" s="93"/>
      <c r="N876" s="81" t="s">
        <v>39</v>
      </c>
      <c r="O876" s="94">
        <v>360</v>
      </c>
      <c r="P876" s="94">
        <v>0</v>
      </c>
      <c r="Q876" s="94">
        <v>0</v>
      </c>
      <c r="R876" s="95" t="s">
        <v>33</v>
      </c>
      <c r="S876" s="96" t="s">
        <v>89</v>
      </c>
      <c r="T876" s="96">
        <v>110</v>
      </c>
      <c r="U876" s="96">
        <f t="shared" si="5"/>
        <v>4</v>
      </c>
      <c r="V876" s="96">
        <v>0</v>
      </c>
      <c r="W876" s="97">
        <v>0.44</v>
      </c>
      <c r="X876" s="21">
        <v>158.4</v>
      </c>
      <c r="Y876" s="78" t="s">
        <v>33</v>
      </c>
      <c r="Z876" s="79" t="s">
        <v>5838</v>
      </c>
      <c r="AA876" s="79">
        <v>0</v>
      </c>
      <c r="AB876" s="79">
        <v>0</v>
      </c>
      <c r="AC876" s="79">
        <v>0</v>
      </c>
      <c r="AD876" s="25"/>
      <c r="AE876" s="26"/>
      <c r="AF876" s="27"/>
    </row>
    <row r="877" spans="1:41" ht="16.5" customHeight="1">
      <c r="A877" s="30" t="s">
        <v>960</v>
      </c>
      <c r="B877" s="30"/>
      <c r="C877" s="30"/>
      <c r="D877" s="111"/>
      <c r="E877" s="90" t="s">
        <v>1253</v>
      </c>
      <c r="F877" s="90" t="s">
        <v>67</v>
      </c>
      <c r="G877" s="90" t="s">
        <v>1254</v>
      </c>
      <c r="H877" s="91">
        <v>2002</v>
      </c>
      <c r="I877" s="92">
        <v>1</v>
      </c>
      <c r="J877" s="92">
        <v>0</v>
      </c>
      <c r="K877" s="92">
        <v>0</v>
      </c>
      <c r="L877" s="93" t="s">
        <v>1246</v>
      </c>
      <c r="M877" s="93"/>
      <c r="N877" s="81" t="s">
        <v>41</v>
      </c>
      <c r="O877" s="94">
        <v>2628</v>
      </c>
      <c r="P877" s="94">
        <v>6132</v>
      </c>
      <c r="Q877" s="94">
        <v>5</v>
      </c>
      <c r="R877" s="95" t="s">
        <v>33</v>
      </c>
      <c r="S877" s="96">
        <v>50</v>
      </c>
      <c r="T877" s="96">
        <v>230</v>
      </c>
      <c r="U877" s="96">
        <f t="shared" si="5"/>
        <v>0.2391304347826087</v>
      </c>
      <c r="V877" s="96">
        <v>0</v>
      </c>
      <c r="W877" s="97">
        <v>5.5E-2</v>
      </c>
      <c r="X877" s="21">
        <v>161.40299999999999</v>
      </c>
      <c r="Y877" s="78" t="s">
        <v>33</v>
      </c>
      <c r="Z877" s="79" t="s">
        <v>5838</v>
      </c>
      <c r="AA877" s="79">
        <v>0</v>
      </c>
      <c r="AB877" s="79">
        <v>0</v>
      </c>
      <c r="AC877" s="79">
        <v>0</v>
      </c>
      <c r="AD877" s="25"/>
      <c r="AE877" s="26"/>
      <c r="AF877" s="27"/>
    </row>
    <row r="878" spans="1:41" ht="16.5" customHeight="1">
      <c r="A878" s="30" t="s">
        <v>960</v>
      </c>
      <c r="B878" s="30"/>
      <c r="C878" s="30"/>
      <c r="D878" s="111"/>
      <c r="E878" s="90" t="s">
        <v>1238</v>
      </c>
      <c r="F878" s="90" t="s">
        <v>67</v>
      </c>
      <c r="G878" s="90" t="s">
        <v>1239</v>
      </c>
      <c r="H878" s="91">
        <v>2002</v>
      </c>
      <c r="I878" s="92">
        <v>2</v>
      </c>
      <c r="J878" s="92">
        <v>0</v>
      </c>
      <c r="K878" s="92">
        <v>0</v>
      </c>
      <c r="L878" s="93" t="s">
        <v>1236</v>
      </c>
      <c r="M878" s="93"/>
      <c r="N878" s="81" t="s">
        <v>39</v>
      </c>
      <c r="O878" s="94">
        <v>200</v>
      </c>
      <c r="P878" s="94">
        <v>6132</v>
      </c>
      <c r="Q878" s="94">
        <v>5</v>
      </c>
      <c r="R878" s="95" t="s">
        <v>33</v>
      </c>
      <c r="S878" s="96">
        <v>60</v>
      </c>
      <c r="T878" s="96">
        <v>110</v>
      </c>
      <c r="U878" s="96">
        <f t="shared" si="5"/>
        <v>6</v>
      </c>
      <c r="V878" s="96">
        <v>0</v>
      </c>
      <c r="W878" s="97">
        <v>0.66</v>
      </c>
      <c r="X878" s="21">
        <v>334.35599999999999</v>
      </c>
      <c r="Y878" s="78" t="s">
        <v>33</v>
      </c>
      <c r="Z878" s="79" t="s">
        <v>5838</v>
      </c>
      <c r="AA878" s="79">
        <v>0</v>
      </c>
      <c r="AB878" s="79">
        <v>0</v>
      </c>
      <c r="AC878" s="79">
        <v>0</v>
      </c>
      <c r="AD878" s="25"/>
      <c r="AE878" s="26"/>
      <c r="AF878" s="27"/>
    </row>
    <row r="879" spans="1:41" ht="16.5" customHeight="1">
      <c r="A879" s="30" t="s">
        <v>960</v>
      </c>
      <c r="B879" s="30"/>
      <c r="C879" s="30"/>
      <c r="D879" s="111"/>
      <c r="E879" s="90" t="s">
        <v>995</v>
      </c>
      <c r="F879" s="90" t="s">
        <v>67</v>
      </c>
      <c r="G879" s="90" t="s">
        <v>996</v>
      </c>
      <c r="H879" s="91">
        <v>2001</v>
      </c>
      <c r="I879" s="92">
        <v>1</v>
      </c>
      <c r="J879" s="92">
        <v>0</v>
      </c>
      <c r="K879" s="92">
        <v>0</v>
      </c>
      <c r="L879" s="93" t="s">
        <v>974</v>
      </c>
      <c r="M879" s="93"/>
      <c r="N879" s="81" t="s">
        <v>39</v>
      </c>
      <c r="O879" s="94">
        <v>100</v>
      </c>
      <c r="P879" s="94">
        <v>0</v>
      </c>
      <c r="Q879" s="94">
        <v>0</v>
      </c>
      <c r="R879" s="95" t="s">
        <v>33</v>
      </c>
      <c r="S879" s="96">
        <v>60</v>
      </c>
      <c r="T879" s="96">
        <v>115</v>
      </c>
      <c r="U879" s="96">
        <f t="shared" si="5"/>
        <v>15</v>
      </c>
      <c r="V879" s="96">
        <v>0</v>
      </c>
      <c r="W879" s="97">
        <v>1.7250000000000001</v>
      </c>
      <c r="X879" s="21">
        <v>172.5</v>
      </c>
      <c r="Y879" s="78" t="s">
        <v>33</v>
      </c>
      <c r="Z879" s="79" t="s">
        <v>5838</v>
      </c>
      <c r="AA879" s="79">
        <v>0</v>
      </c>
      <c r="AB879" s="79">
        <v>0</v>
      </c>
      <c r="AC879" s="79">
        <v>0</v>
      </c>
      <c r="AD879" s="25"/>
      <c r="AE879" s="26"/>
      <c r="AF879" s="27"/>
    </row>
    <row r="880" spans="1:41" ht="16.5" customHeight="1">
      <c r="A880" s="30" t="s">
        <v>960</v>
      </c>
      <c r="B880" s="30"/>
      <c r="C880" s="30"/>
      <c r="D880" s="111"/>
      <c r="E880" s="90" t="s">
        <v>810</v>
      </c>
      <c r="F880" s="90" t="s">
        <v>1173</v>
      </c>
      <c r="G880" s="90" t="s">
        <v>1174</v>
      </c>
      <c r="H880" s="91">
        <v>2018</v>
      </c>
      <c r="I880" s="92">
        <v>4</v>
      </c>
      <c r="J880" s="92">
        <v>0</v>
      </c>
      <c r="K880" s="92">
        <v>0</v>
      </c>
      <c r="L880" s="93" t="s">
        <v>1227</v>
      </c>
      <c r="M880" s="93"/>
      <c r="N880" s="81" t="s">
        <v>39</v>
      </c>
      <c r="O880" s="94">
        <v>2628</v>
      </c>
      <c r="P880" s="94">
        <v>0</v>
      </c>
      <c r="Q880" s="94">
        <v>0</v>
      </c>
      <c r="R880" s="95" t="s">
        <v>33</v>
      </c>
      <c r="S880" s="96">
        <v>60</v>
      </c>
      <c r="T880" s="96">
        <v>110</v>
      </c>
      <c r="U880" s="96">
        <f t="shared" si="5"/>
        <v>0.65454545454545454</v>
      </c>
      <c r="V880" s="96">
        <v>0</v>
      </c>
      <c r="W880" s="97">
        <v>7.1999999999999995E-2</v>
      </c>
      <c r="X880" s="21">
        <v>756.86399999999992</v>
      </c>
      <c r="Y880" s="78" t="s">
        <v>33</v>
      </c>
      <c r="Z880" s="79" t="s">
        <v>5838</v>
      </c>
      <c r="AA880" s="79">
        <v>0</v>
      </c>
      <c r="AB880" s="79">
        <v>0</v>
      </c>
      <c r="AC880" s="79">
        <v>0</v>
      </c>
      <c r="AD880" s="25"/>
      <c r="AE880" s="26"/>
      <c r="AF880" s="27"/>
      <c r="AG880" s="28"/>
      <c r="AH880" s="28"/>
      <c r="AI880" s="28"/>
      <c r="AJ880" s="28"/>
      <c r="AK880" s="28"/>
      <c r="AL880" s="28"/>
      <c r="AM880" s="28"/>
      <c r="AN880" s="28"/>
      <c r="AO880" s="28"/>
    </row>
    <row r="881" spans="1:41" ht="16.5" customHeight="1">
      <c r="A881" s="30" t="s">
        <v>960</v>
      </c>
      <c r="B881" s="30"/>
      <c r="C881" s="30"/>
      <c r="D881" s="111"/>
      <c r="E881" s="90" t="s">
        <v>1283</v>
      </c>
      <c r="F881" s="90" t="s">
        <v>67</v>
      </c>
      <c r="G881" s="90" t="s">
        <v>1284</v>
      </c>
      <c r="H881" s="91">
        <v>1998</v>
      </c>
      <c r="I881" s="92">
        <v>1</v>
      </c>
      <c r="J881" s="92">
        <v>0</v>
      </c>
      <c r="K881" s="92">
        <v>0</v>
      </c>
      <c r="L881" s="93" t="s">
        <v>1259</v>
      </c>
      <c r="M881" s="93"/>
      <c r="N881" s="81" t="s">
        <v>41</v>
      </c>
      <c r="O881" s="94">
        <v>200</v>
      </c>
      <c r="P881" s="94">
        <v>0</v>
      </c>
      <c r="Q881" s="94">
        <v>0</v>
      </c>
      <c r="R881" s="95" t="s">
        <v>33</v>
      </c>
      <c r="S881" s="96">
        <v>60</v>
      </c>
      <c r="T881" s="96">
        <v>115</v>
      </c>
      <c r="U881" s="96">
        <f t="shared" si="5"/>
        <v>8.5</v>
      </c>
      <c r="V881" s="96">
        <v>0</v>
      </c>
      <c r="W881" s="97">
        <v>0.97750000000000004</v>
      </c>
      <c r="X881" s="21">
        <v>195.5</v>
      </c>
      <c r="Y881" s="78" t="s">
        <v>33</v>
      </c>
      <c r="Z881" s="79" t="s">
        <v>5838</v>
      </c>
      <c r="AA881" s="79">
        <v>0</v>
      </c>
      <c r="AB881" s="79">
        <v>0</v>
      </c>
      <c r="AC881" s="79">
        <v>0</v>
      </c>
      <c r="AD881" s="25"/>
      <c r="AE881" s="26"/>
      <c r="AF881" s="27"/>
      <c r="AG881" s="28"/>
      <c r="AH881" s="28"/>
      <c r="AI881" s="28"/>
      <c r="AJ881" s="28"/>
      <c r="AK881" s="28"/>
      <c r="AL881" s="28"/>
      <c r="AM881" s="28"/>
      <c r="AN881" s="28"/>
      <c r="AO881" s="28"/>
    </row>
    <row r="882" spans="1:41" ht="16.5" customHeight="1">
      <c r="A882" s="30" t="s">
        <v>960</v>
      </c>
      <c r="B882" s="30"/>
      <c r="C882" s="30"/>
      <c r="D882" s="111"/>
      <c r="E882" s="90" t="s">
        <v>1022</v>
      </c>
      <c r="F882" s="90" t="s">
        <v>1020</v>
      </c>
      <c r="G882" s="90" t="s">
        <v>1023</v>
      </c>
      <c r="H882" s="91">
        <v>2021</v>
      </c>
      <c r="I882" s="92">
        <v>2</v>
      </c>
      <c r="J882" s="92">
        <v>0</v>
      </c>
      <c r="K882" s="92">
        <v>0</v>
      </c>
      <c r="L882" s="93" t="s">
        <v>1018</v>
      </c>
      <c r="M882" s="93"/>
      <c r="N882" s="81" t="s">
        <v>39</v>
      </c>
      <c r="O882" s="94">
        <v>200</v>
      </c>
      <c r="P882" s="94">
        <v>0</v>
      </c>
      <c r="Q882" s="94">
        <v>0</v>
      </c>
      <c r="R882" s="95" t="s">
        <v>33</v>
      </c>
      <c r="S882" s="96">
        <v>60</v>
      </c>
      <c r="T882" s="96">
        <v>110</v>
      </c>
      <c r="U882" s="96">
        <f t="shared" si="5"/>
        <v>9</v>
      </c>
      <c r="V882" s="96">
        <v>0</v>
      </c>
      <c r="W882" s="97">
        <v>0.99</v>
      </c>
      <c r="X882" s="21">
        <v>396</v>
      </c>
      <c r="Y882" s="78" t="s">
        <v>33</v>
      </c>
      <c r="Z882" s="79" t="s">
        <v>5838</v>
      </c>
      <c r="AA882" s="79">
        <v>0</v>
      </c>
      <c r="AB882" s="79">
        <v>0</v>
      </c>
      <c r="AC882" s="79">
        <v>0</v>
      </c>
      <c r="AD882" s="25"/>
      <c r="AE882" s="26"/>
      <c r="AF882" s="27"/>
      <c r="AG882" s="28"/>
      <c r="AH882" s="28"/>
      <c r="AI882" s="28"/>
      <c r="AJ882" s="28"/>
      <c r="AK882" s="28"/>
      <c r="AL882" s="28"/>
      <c r="AM882" s="28"/>
      <c r="AN882" s="28"/>
      <c r="AO882" s="28"/>
    </row>
    <row r="883" spans="1:41" ht="16.5" customHeight="1">
      <c r="A883" s="30" t="s">
        <v>960</v>
      </c>
      <c r="B883" s="30"/>
      <c r="C883" s="30"/>
      <c r="D883" s="111"/>
      <c r="E883" s="90" t="s">
        <v>1038</v>
      </c>
      <c r="F883" s="90" t="s">
        <v>38</v>
      </c>
      <c r="G883" s="90" t="s">
        <v>986</v>
      </c>
      <c r="H883" s="91" t="s">
        <v>67</v>
      </c>
      <c r="I883" s="92">
        <v>39</v>
      </c>
      <c r="J883" s="92">
        <v>0</v>
      </c>
      <c r="K883" s="92">
        <v>0</v>
      </c>
      <c r="L883" s="93" t="s">
        <v>1127</v>
      </c>
      <c r="M883" s="93"/>
      <c r="N883" s="81" t="s">
        <v>39</v>
      </c>
      <c r="O883" s="94">
        <v>2510</v>
      </c>
      <c r="P883" s="94">
        <v>0</v>
      </c>
      <c r="Q883" s="94">
        <v>0</v>
      </c>
      <c r="R883" s="95" t="s">
        <v>33</v>
      </c>
      <c r="S883" s="96">
        <v>50</v>
      </c>
      <c r="T883" s="96">
        <v>110</v>
      </c>
      <c r="U883" s="96">
        <f t="shared" si="5"/>
        <v>0.72727272727272729</v>
      </c>
      <c r="V883" s="96">
        <v>0</v>
      </c>
      <c r="W883" s="97">
        <v>0.08</v>
      </c>
      <c r="X883" s="21">
        <v>7831.2000000000007</v>
      </c>
      <c r="Y883" s="78" t="s">
        <v>33</v>
      </c>
      <c r="Z883" s="79" t="s">
        <v>5838</v>
      </c>
      <c r="AA883" s="79">
        <v>0</v>
      </c>
      <c r="AB883" s="79">
        <v>0</v>
      </c>
      <c r="AC883" s="79">
        <v>0</v>
      </c>
      <c r="AD883" s="25"/>
      <c r="AE883" s="26"/>
      <c r="AF883" s="27"/>
      <c r="AG883" s="28"/>
      <c r="AH883" s="28"/>
      <c r="AI883" s="28"/>
      <c r="AJ883" s="28"/>
      <c r="AK883" s="28"/>
      <c r="AL883" s="28"/>
      <c r="AM883" s="28"/>
      <c r="AN883" s="28"/>
      <c r="AO883" s="28"/>
    </row>
    <row r="884" spans="1:41" ht="16.5" customHeight="1">
      <c r="A884" s="30" t="s">
        <v>960</v>
      </c>
      <c r="B884" s="30"/>
      <c r="C884" s="30"/>
      <c r="D884" s="111"/>
      <c r="E884" s="90" t="s">
        <v>1135</v>
      </c>
      <c r="F884" s="90" t="s">
        <v>445</v>
      </c>
      <c r="G884" s="90" t="s">
        <v>1148</v>
      </c>
      <c r="H884" s="91">
        <v>2022</v>
      </c>
      <c r="I884" s="92">
        <v>1</v>
      </c>
      <c r="J884" s="92">
        <v>0</v>
      </c>
      <c r="K884" s="92">
        <v>0</v>
      </c>
      <c r="L884" s="93" t="s">
        <v>1143</v>
      </c>
      <c r="M884" s="93"/>
      <c r="N884" s="81" t="s">
        <v>39</v>
      </c>
      <c r="O884" s="94">
        <v>1255</v>
      </c>
      <c r="P884" s="94">
        <v>0</v>
      </c>
      <c r="Q884" s="94">
        <v>0</v>
      </c>
      <c r="R884" s="95" t="s">
        <v>33</v>
      </c>
      <c r="S884" s="96">
        <v>60</v>
      </c>
      <c r="T884" s="96">
        <v>110</v>
      </c>
      <c r="U884" s="96">
        <f t="shared" si="5"/>
        <v>1.4545454545454546</v>
      </c>
      <c r="V884" s="96">
        <v>0</v>
      </c>
      <c r="W884" s="97">
        <v>0.16</v>
      </c>
      <c r="X884" s="21">
        <v>200.8</v>
      </c>
      <c r="Y884" s="78" t="s">
        <v>33</v>
      </c>
      <c r="Z884" s="79" t="s">
        <v>5838</v>
      </c>
      <c r="AA884" s="79">
        <v>0</v>
      </c>
      <c r="AB884" s="79">
        <v>0</v>
      </c>
      <c r="AC884" s="79">
        <v>0</v>
      </c>
      <c r="AD884" s="25"/>
      <c r="AE884" s="26"/>
      <c r="AF884" s="27"/>
      <c r="AG884" s="28"/>
      <c r="AH884" s="28"/>
      <c r="AI884" s="28"/>
      <c r="AJ884" s="28"/>
      <c r="AK884" s="28"/>
      <c r="AL884" s="28"/>
      <c r="AM884" s="28"/>
      <c r="AN884" s="28"/>
      <c r="AO884" s="28"/>
    </row>
    <row r="885" spans="1:41" ht="16.5" customHeight="1">
      <c r="A885" s="30" t="s">
        <v>960</v>
      </c>
      <c r="B885" s="30"/>
      <c r="C885" s="30"/>
      <c r="D885" s="111"/>
      <c r="E885" s="90" t="s">
        <v>985</v>
      </c>
      <c r="F885" s="90" t="s">
        <v>38</v>
      </c>
      <c r="G885" s="90" t="s">
        <v>986</v>
      </c>
      <c r="H885" s="91" t="s">
        <v>67</v>
      </c>
      <c r="I885" s="92">
        <v>2</v>
      </c>
      <c r="J885" s="92">
        <v>0</v>
      </c>
      <c r="K885" s="92">
        <v>0</v>
      </c>
      <c r="L885" s="93" t="s">
        <v>963</v>
      </c>
      <c r="M885" s="93"/>
      <c r="N885" s="81" t="s">
        <v>39</v>
      </c>
      <c r="O885" s="94">
        <v>2628</v>
      </c>
      <c r="P885" s="94">
        <v>0</v>
      </c>
      <c r="Q885" s="94">
        <v>0</v>
      </c>
      <c r="R885" s="95" t="s">
        <v>33</v>
      </c>
      <c r="S885" s="96">
        <v>50</v>
      </c>
      <c r="T885" s="96">
        <v>110</v>
      </c>
      <c r="U885" s="96">
        <f t="shared" si="5"/>
        <v>0.72727272727272729</v>
      </c>
      <c r="V885" s="96">
        <v>0</v>
      </c>
      <c r="W885" s="97">
        <v>0.08</v>
      </c>
      <c r="X885" s="21">
        <v>420.48</v>
      </c>
      <c r="Y885" s="78" t="s">
        <v>33</v>
      </c>
      <c r="Z885" s="79" t="s">
        <v>5838</v>
      </c>
      <c r="AA885" s="79">
        <v>0</v>
      </c>
      <c r="AB885" s="79">
        <v>0</v>
      </c>
      <c r="AC885" s="79">
        <v>0</v>
      </c>
      <c r="AD885" s="25"/>
      <c r="AE885" s="26"/>
      <c r="AF885" s="27"/>
      <c r="AG885" s="28"/>
      <c r="AH885" s="28"/>
      <c r="AI885" s="28"/>
      <c r="AJ885" s="28"/>
      <c r="AK885" s="28"/>
      <c r="AL885" s="28"/>
      <c r="AM885" s="28"/>
      <c r="AN885" s="28"/>
      <c r="AO885" s="28"/>
    </row>
    <row r="886" spans="1:41" ht="16.5" customHeight="1">
      <c r="A886" s="30" t="s">
        <v>960</v>
      </c>
      <c r="B886" s="30"/>
      <c r="C886" s="30"/>
      <c r="D886" s="111"/>
      <c r="E886" s="90" t="s">
        <v>1038</v>
      </c>
      <c r="F886" s="90" t="s">
        <v>38</v>
      </c>
      <c r="G886" s="90" t="s">
        <v>986</v>
      </c>
      <c r="H886" s="91" t="s">
        <v>67</v>
      </c>
      <c r="I886" s="92">
        <v>3</v>
      </c>
      <c r="J886" s="92">
        <v>0</v>
      </c>
      <c r="K886" s="92">
        <v>0</v>
      </c>
      <c r="L886" s="93" t="s">
        <v>1037</v>
      </c>
      <c r="M886" s="93"/>
      <c r="N886" s="81" t="s">
        <v>39</v>
      </c>
      <c r="O886" s="94">
        <v>2628</v>
      </c>
      <c r="P886" s="94">
        <v>0</v>
      </c>
      <c r="Q886" s="94">
        <v>0</v>
      </c>
      <c r="R886" s="95" t="s">
        <v>33</v>
      </c>
      <c r="S886" s="96">
        <v>50</v>
      </c>
      <c r="T886" s="96">
        <v>110</v>
      </c>
      <c r="U886" s="96">
        <f t="shared" si="5"/>
        <v>0.72727272727272729</v>
      </c>
      <c r="V886" s="96">
        <v>0</v>
      </c>
      <c r="W886" s="97">
        <v>0.08</v>
      </c>
      <c r="X886" s="21">
        <v>630.72</v>
      </c>
      <c r="Y886" s="78" t="s">
        <v>33</v>
      </c>
      <c r="Z886" s="79" t="s">
        <v>5838</v>
      </c>
      <c r="AA886" s="79">
        <v>0</v>
      </c>
      <c r="AB886" s="79">
        <v>0</v>
      </c>
      <c r="AC886" s="79">
        <v>0</v>
      </c>
      <c r="AD886" s="25"/>
      <c r="AE886" s="26"/>
      <c r="AF886" s="27"/>
      <c r="AG886" s="28"/>
      <c r="AH886" s="28"/>
      <c r="AI886" s="28"/>
      <c r="AJ886" s="28"/>
      <c r="AK886" s="28"/>
      <c r="AL886" s="28"/>
      <c r="AM886" s="28"/>
      <c r="AN886" s="28"/>
      <c r="AO886" s="28"/>
    </row>
    <row r="887" spans="1:41" ht="16.5" customHeight="1">
      <c r="A887" s="30" t="s">
        <v>960</v>
      </c>
      <c r="B887" s="30"/>
      <c r="C887" s="30"/>
      <c r="D887" s="111"/>
      <c r="E887" s="90" t="s">
        <v>1038</v>
      </c>
      <c r="F887" s="90" t="s">
        <v>38</v>
      </c>
      <c r="G887" s="90" t="s">
        <v>986</v>
      </c>
      <c r="H887" s="91" t="s">
        <v>67</v>
      </c>
      <c r="I887" s="92">
        <v>7</v>
      </c>
      <c r="J887" s="92">
        <v>0</v>
      </c>
      <c r="K887" s="92">
        <v>0</v>
      </c>
      <c r="L887" s="93" t="s">
        <v>1055</v>
      </c>
      <c r="M887" s="93"/>
      <c r="N887" s="81" t="s">
        <v>39</v>
      </c>
      <c r="O887" s="94">
        <v>2628</v>
      </c>
      <c r="P887" s="94">
        <v>0</v>
      </c>
      <c r="Q887" s="94">
        <v>0</v>
      </c>
      <c r="R887" s="95" t="s">
        <v>33</v>
      </c>
      <c r="S887" s="96">
        <v>50</v>
      </c>
      <c r="T887" s="96">
        <v>110</v>
      </c>
      <c r="U887" s="96">
        <f t="shared" si="5"/>
        <v>0.72727272727272729</v>
      </c>
      <c r="V887" s="96">
        <v>0</v>
      </c>
      <c r="W887" s="97">
        <v>0.08</v>
      </c>
      <c r="X887" s="21">
        <v>1471.68</v>
      </c>
      <c r="Y887" s="78" t="s">
        <v>33</v>
      </c>
      <c r="Z887" s="79" t="s">
        <v>5838</v>
      </c>
      <c r="AA887" s="79">
        <v>0</v>
      </c>
      <c r="AB887" s="79">
        <v>0</v>
      </c>
      <c r="AC887" s="79">
        <v>0</v>
      </c>
      <c r="AD887" s="25"/>
      <c r="AE887" s="26"/>
      <c r="AF887" s="27"/>
      <c r="AG887" s="28"/>
      <c r="AH887" s="28"/>
      <c r="AI887" s="28"/>
      <c r="AJ887" s="28"/>
      <c r="AK887" s="28"/>
      <c r="AL887" s="28"/>
      <c r="AM887" s="28"/>
      <c r="AN887" s="28"/>
      <c r="AO887" s="28"/>
    </row>
    <row r="888" spans="1:41" ht="16.5" customHeight="1">
      <c r="A888" s="30" t="s">
        <v>960</v>
      </c>
      <c r="B888" s="30"/>
      <c r="C888" s="30"/>
      <c r="D888" s="111"/>
      <c r="E888" s="90" t="s">
        <v>1038</v>
      </c>
      <c r="F888" s="90" t="s">
        <v>38</v>
      </c>
      <c r="G888" s="90" t="s">
        <v>986</v>
      </c>
      <c r="H888" s="91" t="s">
        <v>67</v>
      </c>
      <c r="I888" s="92">
        <v>20</v>
      </c>
      <c r="J888" s="92">
        <v>0</v>
      </c>
      <c r="K888" s="92">
        <v>0</v>
      </c>
      <c r="L888" s="93" t="s">
        <v>5899</v>
      </c>
      <c r="M888" s="93"/>
      <c r="N888" s="81" t="s">
        <v>39</v>
      </c>
      <c r="O888" s="94">
        <v>2628</v>
      </c>
      <c r="P888" s="94">
        <v>0</v>
      </c>
      <c r="Q888" s="94">
        <v>0</v>
      </c>
      <c r="R888" s="95" t="s">
        <v>33</v>
      </c>
      <c r="S888" s="96">
        <v>50</v>
      </c>
      <c r="T888" s="96">
        <v>110</v>
      </c>
      <c r="U888" s="96">
        <f t="shared" si="5"/>
        <v>0.72727272727272729</v>
      </c>
      <c r="V888" s="96">
        <v>0</v>
      </c>
      <c r="W888" s="97">
        <v>0.08</v>
      </c>
      <c r="X888" s="21">
        <v>4204.8</v>
      </c>
      <c r="Y888" s="78" t="s">
        <v>33</v>
      </c>
      <c r="Z888" s="79" t="s">
        <v>5838</v>
      </c>
      <c r="AA888" s="79">
        <v>0</v>
      </c>
      <c r="AB888" s="79">
        <v>0</v>
      </c>
      <c r="AC888" s="79">
        <v>0</v>
      </c>
      <c r="AD888" s="25"/>
      <c r="AE888" s="26"/>
      <c r="AF888" s="27"/>
      <c r="AG888" s="28"/>
      <c r="AH888" s="28"/>
      <c r="AI888" s="28"/>
      <c r="AJ888" s="28"/>
      <c r="AK888" s="28"/>
      <c r="AL888" s="28"/>
      <c r="AM888" s="28"/>
      <c r="AN888" s="28"/>
      <c r="AO888" s="28"/>
    </row>
    <row r="889" spans="1:41" ht="16.5" customHeight="1">
      <c r="A889" s="30" t="s">
        <v>960</v>
      </c>
      <c r="B889" s="30"/>
      <c r="C889" s="30"/>
      <c r="D889" s="111"/>
      <c r="E889" s="90" t="s">
        <v>1038</v>
      </c>
      <c r="F889" s="90" t="s">
        <v>38</v>
      </c>
      <c r="G889" s="90" t="s">
        <v>986</v>
      </c>
      <c r="H889" s="91" t="s">
        <v>67</v>
      </c>
      <c r="I889" s="92">
        <v>7</v>
      </c>
      <c r="J889" s="92">
        <v>0</v>
      </c>
      <c r="K889" s="92">
        <v>0</v>
      </c>
      <c r="L889" s="93" t="s">
        <v>1149</v>
      </c>
      <c r="M889" s="93"/>
      <c r="N889" s="81" t="s">
        <v>39</v>
      </c>
      <c r="O889" s="94">
        <v>2628</v>
      </c>
      <c r="P889" s="94">
        <v>0</v>
      </c>
      <c r="Q889" s="94">
        <v>0</v>
      </c>
      <c r="R889" s="95" t="s">
        <v>33</v>
      </c>
      <c r="S889" s="96">
        <v>50</v>
      </c>
      <c r="T889" s="96">
        <v>110</v>
      </c>
      <c r="U889" s="96">
        <f t="shared" si="5"/>
        <v>0.72727272727272729</v>
      </c>
      <c r="V889" s="96">
        <v>0</v>
      </c>
      <c r="W889" s="97">
        <v>0.08</v>
      </c>
      <c r="X889" s="21">
        <v>1471.68</v>
      </c>
      <c r="Y889" s="78" t="s">
        <v>33</v>
      </c>
      <c r="Z889" s="79" t="s">
        <v>5838</v>
      </c>
      <c r="AA889" s="79">
        <v>0</v>
      </c>
      <c r="AB889" s="79">
        <v>0</v>
      </c>
      <c r="AC889" s="79">
        <v>0</v>
      </c>
      <c r="AD889" s="25"/>
      <c r="AE889" s="26"/>
      <c r="AF889" s="27"/>
      <c r="AG889" s="28"/>
      <c r="AH889" s="28"/>
      <c r="AI889" s="28"/>
      <c r="AJ889" s="28"/>
      <c r="AK889" s="28"/>
      <c r="AL889" s="28"/>
      <c r="AM889" s="28"/>
      <c r="AN889" s="28"/>
      <c r="AO889" s="28"/>
    </row>
    <row r="890" spans="1:41" ht="16.5" customHeight="1">
      <c r="A890" s="30" t="s">
        <v>960</v>
      </c>
      <c r="B890" s="30"/>
      <c r="C890" s="30"/>
      <c r="D890" s="111"/>
      <c r="E890" s="90" t="s">
        <v>1038</v>
      </c>
      <c r="F890" s="90" t="s">
        <v>38</v>
      </c>
      <c r="G890" s="90" t="s">
        <v>986</v>
      </c>
      <c r="H890" s="91" t="s">
        <v>67</v>
      </c>
      <c r="I890" s="92">
        <v>2</v>
      </c>
      <c r="J890" s="92">
        <v>0</v>
      </c>
      <c r="K890" s="92">
        <v>0</v>
      </c>
      <c r="L890" s="93" t="s">
        <v>1158</v>
      </c>
      <c r="M890" s="93"/>
      <c r="N890" s="81" t="s">
        <v>39</v>
      </c>
      <c r="O890" s="94">
        <v>2628</v>
      </c>
      <c r="P890" s="94">
        <v>0</v>
      </c>
      <c r="Q890" s="94">
        <v>0</v>
      </c>
      <c r="R890" s="95" t="s">
        <v>33</v>
      </c>
      <c r="S890" s="96">
        <v>50</v>
      </c>
      <c r="T890" s="96">
        <v>110</v>
      </c>
      <c r="U890" s="96">
        <f t="shared" si="5"/>
        <v>0.72727272727272729</v>
      </c>
      <c r="V890" s="96">
        <v>0</v>
      </c>
      <c r="W890" s="97">
        <v>0.08</v>
      </c>
      <c r="X890" s="21">
        <v>420.48</v>
      </c>
      <c r="Y890" s="78" t="s">
        <v>33</v>
      </c>
      <c r="Z890" s="79" t="s">
        <v>5838</v>
      </c>
      <c r="AA890" s="79">
        <v>0</v>
      </c>
      <c r="AB890" s="79">
        <v>0</v>
      </c>
      <c r="AC890" s="79">
        <v>0</v>
      </c>
      <c r="AD890" s="25"/>
      <c r="AE890" s="26"/>
      <c r="AF890" s="27"/>
      <c r="AG890" s="28"/>
      <c r="AH890" s="28"/>
      <c r="AI890" s="28"/>
      <c r="AJ890" s="28"/>
      <c r="AK890" s="28"/>
      <c r="AL890" s="28"/>
      <c r="AM890" s="28"/>
      <c r="AN890" s="28"/>
      <c r="AO890" s="28"/>
    </row>
    <row r="891" spans="1:41" ht="16.5" customHeight="1">
      <c r="A891" s="30" t="s">
        <v>960</v>
      </c>
      <c r="B891" s="30"/>
      <c r="C891" s="30"/>
      <c r="D891" s="111"/>
      <c r="E891" s="90" t="s">
        <v>1038</v>
      </c>
      <c r="F891" s="90" t="s">
        <v>38</v>
      </c>
      <c r="G891" s="90" t="s">
        <v>986</v>
      </c>
      <c r="H891" s="91" t="s">
        <v>67</v>
      </c>
      <c r="I891" s="92">
        <v>21</v>
      </c>
      <c r="J891" s="92">
        <v>0</v>
      </c>
      <c r="K891" s="92">
        <v>0</v>
      </c>
      <c r="L891" s="93" t="s">
        <v>1163</v>
      </c>
      <c r="M891" s="93"/>
      <c r="N891" s="81" t="s">
        <v>39</v>
      </c>
      <c r="O891" s="94">
        <v>2628</v>
      </c>
      <c r="P891" s="94">
        <v>0</v>
      </c>
      <c r="Q891" s="94">
        <v>0</v>
      </c>
      <c r="R891" s="95" t="s">
        <v>33</v>
      </c>
      <c r="S891" s="96">
        <v>50</v>
      </c>
      <c r="T891" s="96">
        <v>110</v>
      </c>
      <c r="U891" s="96">
        <f t="shared" si="5"/>
        <v>0.72727272727272729</v>
      </c>
      <c r="V891" s="96">
        <v>0</v>
      </c>
      <c r="W891" s="97">
        <v>0.08</v>
      </c>
      <c r="X891" s="21">
        <v>4415.04</v>
      </c>
      <c r="Y891" s="78" t="s">
        <v>33</v>
      </c>
      <c r="Z891" s="79" t="s">
        <v>5838</v>
      </c>
      <c r="AA891" s="79">
        <v>0</v>
      </c>
      <c r="AB891" s="79">
        <v>0</v>
      </c>
      <c r="AC891" s="79">
        <v>0</v>
      </c>
      <c r="AD891" s="25"/>
      <c r="AE891" s="26"/>
      <c r="AF891" s="27"/>
      <c r="AG891" s="28"/>
      <c r="AH891" s="28"/>
      <c r="AI891" s="28"/>
      <c r="AJ891" s="28"/>
      <c r="AK891" s="28"/>
      <c r="AL891" s="28"/>
      <c r="AM891" s="28"/>
      <c r="AN891" s="28"/>
      <c r="AO891" s="28"/>
    </row>
    <row r="892" spans="1:41" ht="16.5" customHeight="1">
      <c r="A892" s="30" t="s">
        <v>960</v>
      </c>
      <c r="B892" s="30"/>
      <c r="C892" s="30"/>
      <c r="D892" s="111"/>
      <c r="E892" s="90" t="s">
        <v>5919</v>
      </c>
      <c r="F892" s="90" t="s">
        <v>355</v>
      </c>
      <c r="G892" s="90" t="s">
        <v>5920</v>
      </c>
      <c r="H892" s="91">
        <v>2022</v>
      </c>
      <c r="I892" s="92">
        <v>1</v>
      </c>
      <c r="J892" s="92">
        <v>0</v>
      </c>
      <c r="K892" s="92">
        <v>0</v>
      </c>
      <c r="L892" s="93" t="s">
        <v>1236</v>
      </c>
      <c r="M892" s="93"/>
      <c r="N892" s="81" t="s">
        <v>5908</v>
      </c>
      <c r="O892" s="94">
        <v>2628</v>
      </c>
      <c r="P892" s="94">
        <v>0</v>
      </c>
      <c r="Q892" s="94">
        <v>0</v>
      </c>
      <c r="R892" s="95" t="s">
        <v>33</v>
      </c>
      <c r="S892" s="96">
        <v>20</v>
      </c>
      <c r="T892" s="96">
        <v>110</v>
      </c>
      <c r="U892" s="96">
        <f t="shared" si="5"/>
        <v>0.72727272727272729</v>
      </c>
      <c r="V892" s="96">
        <v>0</v>
      </c>
      <c r="W892" s="97">
        <v>0.08</v>
      </c>
      <c r="X892" s="21">
        <v>210.24</v>
      </c>
      <c r="Y892" s="78" t="s">
        <v>33</v>
      </c>
      <c r="Z892" s="79" t="s">
        <v>5838</v>
      </c>
      <c r="AA892" s="79">
        <v>0</v>
      </c>
      <c r="AB892" s="79">
        <v>0</v>
      </c>
      <c r="AC892" s="79">
        <v>0</v>
      </c>
      <c r="AD892" s="25"/>
      <c r="AE892" s="26"/>
      <c r="AF892" s="27"/>
      <c r="AG892" s="28"/>
      <c r="AH892" s="28"/>
      <c r="AI892" s="28"/>
      <c r="AJ892" s="28"/>
      <c r="AK892" s="28"/>
      <c r="AL892" s="28"/>
      <c r="AM892" s="28"/>
      <c r="AN892" s="28"/>
      <c r="AO892" s="28"/>
    </row>
    <row r="893" spans="1:41" ht="16.5" customHeight="1">
      <c r="A893" s="30" t="s">
        <v>960</v>
      </c>
      <c r="B893" s="30"/>
      <c r="C893" s="30"/>
      <c r="D893" s="111"/>
      <c r="E893" s="90" t="s">
        <v>1038</v>
      </c>
      <c r="F893" s="90" t="s">
        <v>38</v>
      </c>
      <c r="G893" s="90" t="s">
        <v>986</v>
      </c>
      <c r="H893" s="91" t="s">
        <v>67</v>
      </c>
      <c r="I893" s="92">
        <v>4</v>
      </c>
      <c r="J893" s="92">
        <v>0</v>
      </c>
      <c r="K893" s="92">
        <v>0</v>
      </c>
      <c r="L893" s="93" t="s">
        <v>1246</v>
      </c>
      <c r="M893" s="93"/>
      <c r="N893" s="81" t="s">
        <v>41</v>
      </c>
      <c r="O893" s="94">
        <v>2628</v>
      </c>
      <c r="P893" s="94">
        <v>0</v>
      </c>
      <c r="Q893" s="94">
        <v>0</v>
      </c>
      <c r="R893" s="95" t="s">
        <v>33</v>
      </c>
      <c r="S893" s="96">
        <v>50</v>
      </c>
      <c r="T893" s="96">
        <v>110</v>
      </c>
      <c r="U893" s="96">
        <f t="shared" si="5"/>
        <v>0.72727272727272729</v>
      </c>
      <c r="V893" s="96">
        <v>0</v>
      </c>
      <c r="W893" s="97">
        <v>0.08</v>
      </c>
      <c r="X893" s="21">
        <v>840.96</v>
      </c>
      <c r="Y893" s="78" t="s">
        <v>33</v>
      </c>
      <c r="Z893" s="79" t="s">
        <v>5838</v>
      </c>
      <c r="AA893" s="79">
        <v>0</v>
      </c>
      <c r="AB893" s="79">
        <v>0</v>
      </c>
      <c r="AC893" s="79">
        <v>0</v>
      </c>
      <c r="AD893" s="25"/>
      <c r="AE893" s="26"/>
      <c r="AF893" s="27"/>
      <c r="AG893" s="28"/>
      <c r="AH893" s="28"/>
      <c r="AI893" s="28"/>
      <c r="AJ893" s="28"/>
      <c r="AK893" s="28"/>
      <c r="AL893" s="28"/>
      <c r="AM893" s="28"/>
      <c r="AN893" s="28"/>
      <c r="AO893" s="28"/>
    </row>
    <row r="894" spans="1:41" ht="16.5" customHeight="1">
      <c r="A894" s="30" t="s">
        <v>960</v>
      </c>
      <c r="B894" s="30"/>
      <c r="C894" s="30"/>
      <c r="D894" s="111"/>
      <c r="E894" s="90" t="s">
        <v>1189</v>
      </c>
      <c r="F894" s="90" t="s">
        <v>1190</v>
      </c>
      <c r="G894" s="90" t="s">
        <v>1191</v>
      </c>
      <c r="H894" s="91">
        <v>2021</v>
      </c>
      <c r="I894" s="92">
        <v>6</v>
      </c>
      <c r="J894" s="92">
        <v>0</v>
      </c>
      <c r="K894" s="92">
        <v>0</v>
      </c>
      <c r="L894" s="93" t="s">
        <v>1184</v>
      </c>
      <c r="M894" s="93"/>
      <c r="N894" s="81" t="s">
        <v>39</v>
      </c>
      <c r="O894" s="94">
        <v>400</v>
      </c>
      <c r="P894" s="94">
        <v>0</v>
      </c>
      <c r="Q894" s="94">
        <v>0</v>
      </c>
      <c r="R894" s="95" t="s">
        <v>33</v>
      </c>
      <c r="S894" s="96">
        <v>60</v>
      </c>
      <c r="T894" s="96">
        <v>110</v>
      </c>
      <c r="U894" s="96">
        <f t="shared" si="5"/>
        <v>4.8181818181818183</v>
      </c>
      <c r="V894" s="96">
        <v>0</v>
      </c>
      <c r="W894" s="97">
        <v>0.53</v>
      </c>
      <c r="X894" s="21">
        <v>1272</v>
      </c>
      <c r="Y894" s="78" t="s">
        <v>33</v>
      </c>
      <c r="Z894" s="79" t="s">
        <v>5838</v>
      </c>
      <c r="AA894" s="79">
        <v>0</v>
      </c>
      <c r="AB894" s="79">
        <v>0</v>
      </c>
      <c r="AC894" s="79">
        <v>0</v>
      </c>
      <c r="AD894" s="25"/>
      <c r="AE894" s="26"/>
      <c r="AF894" s="27"/>
      <c r="AG894" s="28"/>
      <c r="AH894" s="28"/>
      <c r="AI894" s="28"/>
      <c r="AJ894" s="28"/>
      <c r="AK894" s="28"/>
      <c r="AL894" s="28"/>
      <c r="AM894" s="28"/>
      <c r="AN894" s="28"/>
      <c r="AO894" s="28"/>
    </row>
    <row r="895" spans="1:41" ht="16.5" customHeight="1">
      <c r="A895" s="30" t="s">
        <v>960</v>
      </c>
      <c r="B895" s="30"/>
      <c r="C895" s="30"/>
      <c r="D895" s="111"/>
      <c r="E895" s="90" t="s">
        <v>961</v>
      </c>
      <c r="F895" s="90" t="s">
        <v>38</v>
      </c>
      <c r="G895" s="90" t="s">
        <v>962</v>
      </c>
      <c r="H895" s="91" t="s">
        <v>67</v>
      </c>
      <c r="I895" s="92">
        <v>12</v>
      </c>
      <c r="J895" s="92">
        <v>0</v>
      </c>
      <c r="K895" s="92">
        <v>0</v>
      </c>
      <c r="L895" s="93" t="s">
        <v>1031</v>
      </c>
      <c r="M895" s="93"/>
      <c r="N895" s="81" t="s">
        <v>39</v>
      </c>
      <c r="O895" s="94">
        <v>1920</v>
      </c>
      <c r="P895" s="94">
        <v>0</v>
      </c>
      <c r="Q895" s="94">
        <v>0</v>
      </c>
      <c r="R895" s="95" t="s">
        <v>33</v>
      </c>
      <c r="S895" s="96">
        <v>50</v>
      </c>
      <c r="T895" s="96">
        <v>110</v>
      </c>
      <c r="U895" s="96">
        <f t="shared" si="5"/>
        <v>1.0181818181818181</v>
      </c>
      <c r="V895" s="96">
        <v>0</v>
      </c>
      <c r="W895" s="97">
        <v>0.112</v>
      </c>
      <c r="X895" s="21">
        <v>2580.48</v>
      </c>
      <c r="Y895" s="78" t="s">
        <v>33</v>
      </c>
      <c r="Z895" s="79" t="s">
        <v>5838</v>
      </c>
      <c r="AA895" s="79">
        <v>0</v>
      </c>
      <c r="AB895" s="79">
        <v>0</v>
      </c>
      <c r="AC895" s="79">
        <v>0</v>
      </c>
      <c r="AD895" s="25"/>
      <c r="AE895" s="26"/>
      <c r="AF895" s="27"/>
    </row>
    <row r="896" spans="1:41" ht="16.5" customHeight="1">
      <c r="A896" s="30" t="s">
        <v>960</v>
      </c>
      <c r="B896" s="30"/>
      <c r="C896" s="30"/>
      <c r="D896" s="111"/>
      <c r="E896" s="90" t="s">
        <v>5903</v>
      </c>
      <c r="F896" s="90" t="s">
        <v>5904</v>
      </c>
      <c r="G896" s="90" t="s">
        <v>5905</v>
      </c>
      <c r="H896" s="91">
        <v>2023</v>
      </c>
      <c r="I896" s="92">
        <v>1</v>
      </c>
      <c r="J896" s="92">
        <v>0</v>
      </c>
      <c r="K896" s="92">
        <v>0</v>
      </c>
      <c r="L896" s="93" t="s">
        <v>5899</v>
      </c>
      <c r="M896" s="93"/>
      <c r="N896" s="81" t="s">
        <v>39</v>
      </c>
      <c r="O896" s="94">
        <v>8760</v>
      </c>
      <c r="P896" s="94">
        <v>0</v>
      </c>
      <c r="Q896" s="94">
        <v>0</v>
      </c>
      <c r="R896" s="95" t="s">
        <v>33</v>
      </c>
      <c r="S896" s="96">
        <v>60</v>
      </c>
      <c r="T896" s="96">
        <v>220</v>
      </c>
      <c r="U896" s="96">
        <v>18</v>
      </c>
      <c r="V896" s="96">
        <v>0</v>
      </c>
      <c r="W896" s="97">
        <v>2.5000000000000001E-2</v>
      </c>
      <c r="X896" s="21">
        <v>219</v>
      </c>
      <c r="Y896" s="78" t="s">
        <v>33</v>
      </c>
      <c r="Z896" s="79" t="s">
        <v>5838</v>
      </c>
      <c r="AA896" s="79">
        <v>0</v>
      </c>
      <c r="AB896" s="79">
        <v>0</v>
      </c>
      <c r="AC896" s="79">
        <v>0</v>
      </c>
      <c r="AD896" s="25"/>
      <c r="AE896" s="26"/>
      <c r="AF896" s="27"/>
    </row>
    <row r="897" spans="1:32" ht="16.5" customHeight="1">
      <c r="A897" s="30" t="s">
        <v>960</v>
      </c>
      <c r="B897" s="30"/>
      <c r="C897" s="30"/>
      <c r="D897" s="111"/>
      <c r="E897" s="90" t="s">
        <v>1240</v>
      </c>
      <c r="F897" s="90" t="s">
        <v>1241</v>
      </c>
      <c r="G897" s="90" t="s">
        <v>1241</v>
      </c>
      <c r="H897" s="91">
        <v>2013</v>
      </c>
      <c r="I897" s="92">
        <v>28</v>
      </c>
      <c r="J897" s="92">
        <v>0</v>
      </c>
      <c r="K897" s="92">
        <v>0</v>
      </c>
      <c r="L897" s="93" t="s">
        <v>1236</v>
      </c>
      <c r="M897" s="93"/>
      <c r="N897" s="81" t="s">
        <v>39</v>
      </c>
      <c r="O897" s="94">
        <v>1408</v>
      </c>
      <c r="P897" s="94">
        <v>0</v>
      </c>
      <c r="Q897" s="94">
        <v>0</v>
      </c>
      <c r="R897" s="95" t="s">
        <v>33</v>
      </c>
      <c r="S897" s="96">
        <v>50</v>
      </c>
      <c r="T897" s="96">
        <v>110</v>
      </c>
      <c r="U897" s="96">
        <f t="shared" ref="U897:U928" si="6">W897*1000/T897</f>
        <v>1.5</v>
      </c>
      <c r="V897" s="96">
        <v>0</v>
      </c>
      <c r="W897" s="97">
        <v>0.16500000000000001</v>
      </c>
      <c r="X897" s="21">
        <v>6504.9600000000009</v>
      </c>
      <c r="Y897" s="78" t="s">
        <v>33</v>
      </c>
      <c r="Z897" s="79" t="s">
        <v>5838</v>
      </c>
      <c r="AA897" s="79">
        <v>0</v>
      </c>
      <c r="AB897" s="79">
        <v>0</v>
      </c>
      <c r="AC897" s="79">
        <v>0</v>
      </c>
      <c r="AD897" s="25"/>
      <c r="AE897" s="26"/>
      <c r="AF897" s="27"/>
    </row>
    <row r="898" spans="1:32" ht="16.5" customHeight="1">
      <c r="A898" s="30" t="s">
        <v>960</v>
      </c>
      <c r="B898" s="30"/>
      <c r="C898" s="30"/>
      <c r="D898" s="111"/>
      <c r="E898" s="90" t="s">
        <v>1328</v>
      </c>
      <c r="F898" s="90" t="s">
        <v>916</v>
      </c>
      <c r="G898" s="90" t="s">
        <v>1329</v>
      </c>
      <c r="H898" s="91">
        <v>2021</v>
      </c>
      <c r="I898" s="92">
        <v>1</v>
      </c>
      <c r="J898" s="92">
        <v>0</v>
      </c>
      <c r="K898" s="92">
        <v>0</v>
      </c>
      <c r="L898" s="93" t="s">
        <v>1295</v>
      </c>
      <c r="M898" s="93"/>
      <c r="N898" s="81" t="s">
        <v>41</v>
      </c>
      <c r="O898" s="94">
        <v>960</v>
      </c>
      <c r="P898" s="94">
        <v>0</v>
      </c>
      <c r="Q898" s="94">
        <v>0</v>
      </c>
      <c r="R898" s="95" t="s">
        <v>33</v>
      </c>
      <c r="S898" s="96">
        <v>60</v>
      </c>
      <c r="T898" s="96">
        <v>110</v>
      </c>
      <c r="U898" s="96">
        <f t="shared" si="6"/>
        <v>2.2727272727272729</v>
      </c>
      <c r="V898" s="96">
        <v>0</v>
      </c>
      <c r="W898" s="97">
        <v>0.25</v>
      </c>
      <c r="X898" s="21">
        <v>240</v>
      </c>
      <c r="Y898" s="78" t="s">
        <v>33</v>
      </c>
      <c r="Z898" s="79" t="s">
        <v>5838</v>
      </c>
      <c r="AA898" s="79">
        <v>0</v>
      </c>
      <c r="AB898" s="79">
        <v>0</v>
      </c>
      <c r="AC898" s="79">
        <v>0</v>
      </c>
      <c r="AD898" s="25"/>
      <c r="AE898" s="26"/>
      <c r="AF898" s="27"/>
    </row>
    <row r="899" spans="1:32" ht="16.5" customHeight="1">
      <c r="A899" s="30" t="s">
        <v>960</v>
      </c>
      <c r="B899" s="30"/>
      <c r="C899" s="30"/>
      <c r="D899" s="111"/>
      <c r="E899" s="90" t="s">
        <v>763</v>
      </c>
      <c r="F899" s="90" t="s">
        <v>205</v>
      </c>
      <c r="G899" s="90" t="s">
        <v>1137</v>
      </c>
      <c r="H899" s="91">
        <v>2021</v>
      </c>
      <c r="I899" s="92">
        <v>3</v>
      </c>
      <c r="J899" s="92">
        <v>0</v>
      </c>
      <c r="K899" s="92">
        <v>0</v>
      </c>
      <c r="L899" s="93" t="s">
        <v>1127</v>
      </c>
      <c r="M899" s="93"/>
      <c r="N899" s="81" t="s">
        <v>39</v>
      </c>
      <c r="O899" s="94">
        <v>2510</v>
      </c>
      <c r="P899" s="94">
        <v>0</v>
      </c>
      <c r="Q899" s="94">
        <v>0</v>
      </c>
      <c r="R899" s="95" t="s">
        <v>33</v>
      </c>
      <c r="S899" s="96">
        <v>60</v>
      </c>
      <c r="T899" s="96">
        <v>110</v>
      </c>
      <c r="U899" s="96">
        <f t="shared" si="6"/>
        <v>0.95454545454545459</v>
      </c>
      <c r="V899" s="96">
        <v>0</v>
      </c>
      <c r="W899" s="97">
        <v>0.105</v>
      </c>
      <c r="X899" s="21">
        <v>790.65000000000009</v>
      </c>
      <c r="Y899" s="78" t="s">
        <v>33</v>
      </c>
      <c r="Z899" s="79" t="s">
        <v>5838</v>
      </c>
      <c r="AA899" s="79">
        <v>0</v>
      </c>
      <c r="AB899" s="79">
        <v>0</v>
      </c>
      <c r="AC899" s="79">
        <v>0</v>
      </c>
      <c r="AD899" s="25"/>
      <c r="AE899" s="26"/>
      <c r="AF899" s="27"/>
    </row>
    <row r="900" spans="1:32" ht="16.5" customHeight="1">
      <c r="A900" s="30" t="s">
        <v>960</v>
      </c>
      <c r="B900" s="30"/>
      <c r="C900" s="30"/>
      <c r="D900" s="111"/>
      <c r="E900" s="90" t="s">
        <v>763</v>
      </c>
      <c r="F900" s="90" t="s">
        <v>205</v>
      </c>
      <c r="G900" s="90" t="s">
        <v>1137</v>
      </c>
      <c r="H900" s="91">
        <v>2021</v>
      </c>
      <c r="I900" s="92">
        <v>8</v>
      </c>
      <c r="J900" s="92">
        <v>0</v>
      </c>
      <c r="K900" s="92">
        <v>0</v>
      </c>
      <c r="L900" s="93" t="s">
        <v>1236</v>
      </c>
      <c r="M900" s="93"/>
      <c r="N900" s="81" t="s">
        <v>39</v>
      </c>
      <c r="O900" s="94">
        <v>2628</v>
      </c>
      <c r="P900" s="94">
        <v>0</v>
      </c>
      <c r="Q900" s="94">
        <v>0</v>
      </c>
      <c r="R900" s="95" t="s">
        <v>33</v>
      </c>
      <c r="S900" s="96">
        <v>60</v>
      </c>
      <c r="T900" s="96">
        <v>110</v>
      </c>
      <c r="U900" s="96">
        <f t="shared" si="6"/>
        <v>0.95454545454545459</v>
      </c>
      <c r="V900" s="96">
        <v>0</v>
      </c>
      <c r="W900" s="97">
        <v>0.105</v>
      </c>
      <c r="X900" s="21">
        <v>2207.52</v>
      </c>
      <c r="Y900" s="78" t="s">
        <v>33</v>
      </c>
      <c r="Z900" s="79" t="s">
        <v>5838</v>
      </c>
      <c r="AA900" s="79">
        <v>0</v>
      </c>
      <c r="AB900" s="79">
        <v>0</v>
      </c>
      <c r="AC900" s="79">
        <v>0</v>
      </c>
      <c r="AD900" s="25"/>
      <c r="AE900" s="26"/>
      <c r="AF900" s="27"/>
    </row>
    <row r="901" spans="1:32" ht="16.5" customHeight="1">
      <c r="A901" s="30" t="s">
        <v>960</v>
      </c>
      <c r="B901" s="30"/>
      <c r="C901" s="30"/>
      <c r="D901" s="111"/>
      <c r="E901" s="90" t="s">
        <v>810</v>
      </c>
      <c r="F901" s="90" t="s">
        <v>1138</v>
      </c>
      <c r="G901" s="90" t="s">
        <v>1139</v>
      </c>
      <c r="H901" s="91">
        <v>2014</v>
      </c>
      <c r="I901" s="92">
        <v>3</v>
      </c>
      <c r="J901" s="92">
        <v>0</v>
      </c>
      <c r="K901" s="92">
        <v>0</v>
      </c>
      <c r="L901" s="93" t="s">
        <v>1140</v>
      </c>
      <c r="M901" s="93"/>
      <c r="N901" s="81" t="s">
        <v>39</v>
      </c>
      <c r="O901" s="94">
        <v>2510</v>
      </c>
      <c r="P901" s="94">
        <v>0</v>
      </c>
      <c r="Q901" s="94">
        <v>0</v>
      </c>
      <c r="R901" s="95" t="s">
        <v>33</v>
      </c>
      <c r="S901" s="96">
        <v>60</v>
      </c>
      <c r="T901" s="96">
        <v>110</v>
      </c>
      <c r="U901" s="96">
        <f t="shared" si="6"/>
        <v>1</v>
      </c>
      <c r="V901" s="96">
        <v>0</v>
      </c>
      <c r="W901" s="97">
        <v>0.11</v>
      </c>
      <c r="X901" s="21">
        <v>828.30000000000007</v>
      </c>
      <c r="Y901" s="78" t="s">
        <v>33</v>
      </c>
      <c r="Z901" s="79" t="s">
        <v>5838</v>
      </c>
      <c r="AA901" s="79">
        <v>0</v>
      </c>
      <c r="AB901" s="79">
        <v>0</v>
      </c>
      <c r="AC901" s="79">
        <v>0</v>
      </c>
      <c r="AD901" s="25"/>
      <c r="AE901" s="26"/>
      <c r="AF901" s="27"/>
    </row>
    <row r="902" spans="1:32" ht="16.5" customHeight="1">
      <c r="A902" s="30" t="s">
        <v>960</v>
      </c>
      <c r="B902" s="30"/>
      <c r="C902" s="30"/>
      <c r="D902" s="111"/>
      <c r="E902" s="90" t="s">
        <v>107</v>
      </c>
      <c r="F902" s="90" t="s">
        <v>228</v>
      </c>
      <c r="G902" s="90" t="s">
        <v>1160</v>
      </c>
      <c r="H902" s="91">
        <v>2019</v>
      </c>
      <c r="I902" s="92">
        <v>1</v>
      </c>
      <c r="J902" s="92">
        <v>0</v>
      </c>
      <c r="K902" s="92">
        <v>0</v>
      </c>
      <c r="L902" s="93" t="s">
        <v>1158</v>
      </c>
      <c r="M902" s="93"/>
      <c r="N902" s="81" t="s">
        <v>39</v>
      </c>
      <c r="O902" s="94">
        <v>8760</v>
      </c>
      <c r="P902" s="94">
        <v>0</v>
      </c>
      <c r="Q902" s="94">
        <v>0</v>
      </c>
      <c r="R902" s="95" t="s">
        <v>33</v>
      </c>
      <c r="S902" s="96">
        <v>60</v>
      </c>
      <c r="T902" s="96">
        <v>110</v>
      </c>
      <c r="U902" s="96">
        <f t="shared" si="6"/>
        <v>0.29090909090909089</v>
      </c>
      <c r="V902" s="96">
        <v>0</v>
      </c>
      <c r="W902" s="97">
        <v>3.2000000000000001E-2</v>
      </c>
      <c r="X902" s="21">
        <v>280.32</v>
      </c>
      <c r="Y902" s="78" t="s">
        <v>33</v>
      </c>
      <c r="Z902" s="79" t="s">
        <v>5838</v>
      </c>
      <c r="AA902" s="79">
        <v>0</v>
      </c>
      <c r="AB902" s="79">
        <v>0</v>
      </c>
      <c r="AC902" s="79">
        <v>0</v>
      </c>
      <c r="AD902" s="25"/>
      <c r="AE902" s="26"/>
      <c r="AF902" s="27"/>
    </row>
    <row r="903" spans="1:32" ht="16.5" customHeight="1">
      <c r="A903" s="30" t="s">
        <v>960</v>
      </c>
      <c r="B903" s="30"/>
      <c r="C903" s="30"/>
      <c r="D903" s="111"/>
      <c r="E903" s="90" t="s">
        <v>1305</v>
      </c>
      <c r="F903" s="90" t="s">
        <v>83</v>
      </c>
      <c r="G903" s="90" t="s">
        <v>1306</v>
      </c>
      <c r="H903" s="91">
        <v>2013</v>
      </c>
      <c r="I903" s="92">
        <v>1</v>
      </c>
      <c r="J903" s="92">
        <v>0</v>
      </c>
      <c r="K903" s="92">
        <v>0</v>
      </c>
      <c r="L903" s="93" t="s">
        <v>1295</v>
      </c>
      <c r="M903" s="93"/>
      <c r="N903" s="81" t="s">
        <v>41</v>
      </c>
      <c r="O903" s="94">
        <v>960</v>
      </c>
      <c r="P903" s="94">
        <v>0</v>
      </c>
      <c r="Q903" s="94">
        <v>0</v>
      </c>
      <c r="R903" s="95" t="s">
        <v>33</v>
      </c>
      <c r="S903" s="96">
        <v>60</v>
      </c>
      <c r="T903" s="96">
        <v>110</v>
      </c>
      <c r="U903" s="96">
        <f t="shared" si="6"/>
        <v>2.7272727272727271</v>
      </c>
      <c r="V903" s="96">
        <v>0</v>
      </c>
      <c r="W903" s="97">
        <v>0.3</v>
      </c>
      <c r="X903" s="21">
        <v>288</v>
      </c>
      <c r="Y903" s="78" t="s">
        <v>33</v>
      </c>
      <c r="Z903" s="79" t="s">
        <v>5838</v>
      </c>
      <c r="AA903" s="79">
        <v>0</v>
      </c>
      <c r="AB903" s="79">
        <v>0</v>
      </c>
      <c r="AC903" s="79">
        <v>0</v>
      </c>
      <c r="AD903" s="25"/>
      <c r="AE903" s="26"/>
      <c r="AF903" s="27"/>
    </row>
    <row r="904" spans="1:32" ht="16.5" customHeight="1">
      <c r="A904" s="30" t="s">
        <v>960</v>
      </c>
      <c r="B904" s="30"/>
      <c r="C904" s="30"/>
      <c r="D904" s="111"/>
      <c r="E904" s="90" t="s">
        <v>1330</v>
      </c>
      <c r="F904" s="90" t="s">
        <v>125</v>
      </c>
      <c r="G904" s="90" t="s">
        <v>1332</v>
      </c>
      <c r="H904" s="91">
        <v>2020</v>
      </c>
      <c r="I904" s="92">
        <v>1</v>
      </c>
      <c r="J904" s="92">
        <v>0</v>
      </c>
      <c r="K904" s="92">
        <v>0</v>
      </c>
      <c r="L904" s="93" t="s">
        <v>1295</v>
      </c>
      <c r="M904" s="93"/>
      <c r="N904" s="81" t="s">
        <v>41</v>
      </c>
      <c r="O904" s="94">
        <v>960</v>
      </c>
      <c r="P904" s="94">
        <v>0</v>
      </c>
      <c r="Q904" s="94">
        <v>0</v>
      </c>
      <c r="R904" s="95" t="s">
        <v>33</v>
      </c>
      <c r="S904" s="96">
        <v>60</v>
      </c>
      <c r="T904" s="96">
        <v>110</v>
      </c>
      <c r="U904" s="96">
        <f t="shared" si="6"/>
        <v>2.7272727272727271</v>
      </c>
      <c r="V904" s="96">
        <v>0</v>
      </c>
      <c r="W904" s="97">
        <v>0.3</v>
      </c>
      <c r="X904" s="21">
        <v>288</v>
      </c>
      <c r="Y904" s="78" t="s">
        <v>33</v>
      </c>
      <c r="Z904" s="79" t="s">
        <v>5838</v>
      </c>
      <c r="AA904" s="79">
        <v>0</v>
      </c>
      <c r="AB904" s="79">
        <v>0</v>
      </c>
      <c r="AC904" s="79">
        <v>0</v>
      </c>
      <c r="AD904" s="25"/>
      <c r="AE904" s="26"/>
      <c r="AF904" s="27"/>
    </row>
    <row r="905" spans="1:32" ht="16.5" customHeight="1">
      <c r="A905" s="30" t="s">
        <v>960</v>
      </c>
      <c r="B905" s="30"/>
      <c r="C905" s="30"/>
      <c r="D905" s="111"/>
      <c r="E905" s="90" t="s">
        <v>961</v>
      </c>
      <c r="F905" s="90" t="s">
        <v>38</v>
      </c>
      <c r="G905" s="90" t="s">
        <v>962</v>
      </c>
      <c r="H905" s="91" t="s">
        <v>67</v>
      </c>
      <c r="I905" s="92">
        <v>14</v>
      </c>
      <c r="J905" s="92">
        <v>0</v>
      </c>
      <c r="K905" s="92">
        <v>0</v>
      </c>
      <c r="L905" s="93" t="s">
        <v>963</v>
      </c>
      <c r="M905" s="93"/>
      <c r="N905" s="81" t="s">
        <v>39</v>
      </c>
      <c r="O905" s="94">
        <v>2628</v>
      </c>
      <c r="P905" s="94">
        <v>0</v>
      </c>
      <c r="Q905" s="94">
        <v>0</v>
      </c>
      <c r="R905" s="95" t="s">
        <v>33</v>
      </c>
      <c r="S905" s="96">
        <v>50</v>
      </c>
      <c r="T905" s="96">
        <v>110</v>
      </c>
      <c r="U905" s="96">
        <f t="shared" si="6"/>
        <v>1.0181818181818181</v>
      </c>
      <c r="V905" s="96">
        <v>0</v>
      </c>
      <c r="W905" s="97">
        <v>0.112</v>
      </c>
      <c r="X905" s="21">
        <v>4120.7039999999997</v>
      </c>
      <c r="Y905" s="78" t="s">
        <v>33</v>
      </c>
      <c r="Z905" s="79" t="s">
        <v>5838</v>
      </c>
      <c r="AA905" s="79">
        <v>0</v>
      </c>
      <c r="AB905" s="79">
        <v>0</v>
      </c>
      <c r="AC905" s="79">
        <v>0</v>
      </c>
      <c r="AD905" s="25"/>
      <c r="AE905" s="26"/>
      <c r="AF905" s="27"/>
    </row>
    <row r="906" spans="1:32" ht="16.5" customHeight="1">
      <c r="A906" s="30" t="s">
        <v>960</v>
      </c>
      <c r="B906" s="30"/>
      <c r="C906" s="30"/>
      <c r="D906" s="111"/>
      <c r="E906" s="90" t="s">
        <v>961</v>
      </c>
      <c r="F906" s="90" t="s">
        <v>38</v>
      </c>
      <c r="G906" s="90" t="s">
        <v>962</v>
      </c>
      <c r="H906" s="91" t="s">
        <v>67</v>
      </c>
      <c r="I906" s="92">
        <v>11</v>
      </c>
      <c r="J906" s="92">
        <v>0</v>
      </c>
      <c r="K906" s="92">
        <v>0</v>
      </c>
      <c r="L906" s="93" t="s">
        <v>1037</v>
      </c>
      <c r="M906" s="93"/>
      <c r="N906" s="81" t="s">
        <v>39</v>
      </c>
      <c r="O906" s="94">
        <v>2628</v>
      </c>
      <c r="P906" s="94">
        <v>0</v>
      </c>
      <c r="Q906" s="94">
        <v>0</v>
      </c>
      <c r="R906" s="95" t="s">
        <v>33</v>
      </c>
      <c r="S906" s="96">
        <v>50</v>
      </c>
      <c r="T906" s="96">
        <v>110</v>
      </c>
      <c r="U906" s="96">
        <f t="shared" si="6"/>
        <v>1.0181818181818181</v>
      </c>
      <c r="V906" s="96">
        <v>0</v>
      </c>
      <c r="W906" s="97">
        <v>0.112</v>
      </c>
      <c r="X906" s="21">
        <v>3237.6959999999999</v>
      </c>
      <c r="Y906" s="78" t="s">
        <v>33</v>
      </c>
      <c r="Z906" s="79" t="s">
        <v>5838</v>
      </c>
      <c r="AA906" s="79">
        <v>0</v>
      </c>
      <c r="AB906" s="79">
        <v>0</v>
      </c>
      <c r="AC906" s="79">
        <v>0</v>
      </c>
      <c r="AD906" s="25"/>
      <c r="AE906" s="26"/>
      <c r="AF906" s="27"/>
    </row>
    <row r="907" spans="1:32" ht="16.5" customHeight="1">
      <c r="A907" s="30" t="s">
        <v>960</v>
      </c>
      <c r="B907" s="30"/>
      <c r="C907" s="30"/>
      <c r="D907" s="111"/>
      <c r="E907" s="90" t="s">
        <v>961</v>
      </c>
      <c r="F907" s="90" t="s">
        <v>38</v>
      </c>
      <c r="G907" s="90" t="s">
        <v>962</v>
      </c>
      <c r="H907" s="91" t="s">
        <v>67</v>
      </c>
      <c r="I907" s="92">
        <v>1</v>
      </c>
      <c r="J907" s="92">
        <v>0</v>
      </c>
      <c r="K907" s="92">
        <v>0</v>
      </c>
      <c r="L907" s="93" t="s">
        <v>5899</v>
      </c>
      <c r="M907" s="93"/>
      <c r="N907" s="81" t="s">
        <v>39</v>
      </c>
      <c r="O907" s="94">
        <v>2628</v>
      </c>
      <c r="P907" s="94">
        <v>0</v>
      </c>
      <c r="Q907" s="94">
        <v>0</v>
      </c>
      <c r="R907" s="95" t="s">
        <v>33</v>
      </c>
      <c r="S907" s="96">
        <v>50</v>
      </c>
      <c r="T907" s="96">
        <v>110</v>
      </c>
      <c r="U907" s="96">
        <f t="shared" si="6"/>
        <v>1.0181818181818181</v>
      </c>
      <c r="V907" s="96">
        <v>0</v>
      </c>
      <c r="W907" s="97">
        <v>0.112</v>
      </c>
      <c r="X907" s="21">
        <v>294.33600000000001</v>
      </c>
      <c r="Y907" s="78" t="s">
        <v>33</v>
      </c>
      <c r="Z907" s="79" t="s">
        <v>5838</v>
      </c>
      <c r="AA907" s="79">
        <v>0</v>
      </c>
      <c r="AB907" s="79">
        <v>0</v>
      </c>
      <c r="AC907" s="79">
        <v>0</v>
      </c>
      <c r="AD907" s="25"/>
      <c r="AE907" s="26"/>
      <c r="AF907" s="27"/>
    </row>
    <row r="908" spans="1:32" ht="16.5" customHeight="1">
      <c r="A908" s="30" t="s">
        <v>960</v>
      </c>
      <c r="B908" s="30"/>
      <c r="C908" s="30"/>
      <c r="D908" s="111"/>
      <c r="E908" s="90" t="s">
        <v>1264</v>
      </c>
      <c r="F908" s="90" t="s">
        <v>1265</v>
      </c>
      <c r="G908" s="90" t="s">
        <v>1266</v>
      </c>
      <c r="H908" s="91">
        <v>2009</v>
      </c>
      <c r="I908" s="92">
        <v>1</v>
      </c>
      <c r="J908" s="92">
        <v>0</v>
      </c>
      <c r="K908" s="92">
        <v>0</v>
      </c>
      <c r="L908" s="93" t="s">
        <v>1259</v>
      </c>
      <c r="M908" s="93"/>
      <c r="N908" s="81" t="s">
        <v>41</v>
      </c>
      <c r="O908" s="94">
        <v>500</v>
      </c>
      <c r="P908" s="94">
        <v>0</v>
      </c>
      <c r="Q908" s="94">
        <v>0</v>
      </c>
      <c r="R908" s="95" t="s">
        <v>33</v>
      </c>
      <c r="S908" s="96" t="s">
        <v>89</v>
      </c>
      <c r="T908" s="96">
        <v>220</v>
      </c>
      <c r="U908" s="96">
        <f t="shared" si="6"/>
        <v>2.7272727272727271</v>
      </c>
      <c r="V908" s="96">
        <v>0</v>
      </c>
      <c r="W908" s="97">
        <v>0.6</v>
      </c>
      <c r="X908" s="21">
        <v>300</v>
      </c>
      <c r="Y908" s="78" t="s">
        <v>33</v>
      </c>
      <c r="Z908" s="79" t="s">
        <v>5838</v>
      </c>
      <c r="AA908" s="79">
        <v>0</v>
      </c>
      <c r="AB908" s="79">
        <v>0</v>
      </c>
      <c r="AC908" s="79">
        <v>0</v>
      </c>
      <c r="AD908" s="25"/>
      <c r="AE908" s="26"/>
      <c r="AF908" s="27"/>
    </row>
    <row r="909" spans="1:32" ht="16.5" customHeight="1">
      <c r="A909" s="30" t="s">
        <v>960</v>
      </c>
      <c r="B909" s="30"/>
      <c r="C909" s="30"/>
      <c r="D909" s="111"/>
      <c r="E909" s="90" t="s">
        <v>1314</v>
      </c>
      <c r="F909" s="90" t="s">
        <v>1315</v>
      </c>
      <c r="G909" s="90" t="s">
        <v>1316</v>
      </c>
      <c r="H909" s="91">
        <v>2016</v>
      </c>
      <c r="I909" s="92">
        <v>1</v>
      </c>
      <c r="J909" s="92">
        <v>0</v>
      </c>
      <c r="K909" s="92">
        <v>0</v>
      </c>
      <c r="L909" s="93" t="s">
        <v>1295</v>
      </c>
      <c r="M909" s="93"/>
      <c r="N909" s="81" t="s">
        <v>41</v>
      </c>
      <c r="O909" s="94">
        <v>200</v>
      </c>
      <c r="P909" s="94">
        <v>0</v>
      </c>
      <c r="Q909" s="94">
        <v>0</v>
      </c>
      <c r="R909" s="95" t="s">
        <v>33</v>
      </c>
      <c r="S909" s="96">
        <v>60</v>
      </c>
      <c r="T909" s="96">
        <v>220</v>
      </c>
      <c r="U909" s="96">
        <f t="shared" si="6"/>
        <v>6.8181818181818183</v>
      </c>
      <c r="V909" s="96">
        <v>0</v>
      </c>
      <c r="W909" s="97">
        <v>1.5</v>
      </c>
      <c r="X909" s="21">
        <v>300</v>
      </c>
      <c r="Y909" s="78" t="s">
        <v>33</v>
      </c>
      <c r="Z909" s="79" t="s">
        <v>5838</v>
      </c>
      <c r="AA909" s="79">
        <v>0</v>
      </c>
      <c r="AB909" s="79">
        <v>0</v>
      </c>
      <c r="AC909" s="79">
        <v>0</v>
      </c>
      <c r="AD909" s="25"/>
      <c r="AE909" s="26"/>
      <c r="AF909" s="27"/>
    </row>
    <row r="910" spans="1:32" ht="16.5" customHeight="1">
      <c r="A910" s="30" t="s">
        <v>960</v>
      </c>
      <c r="B910" s="30"/>
      <c r="C910" s="30"/>
      <c r="D910" s="111"/>
      <c r="E910" s="90" t="s">
        <v>5909</v>
      </c>
      <c r="F910" s="90" t="s">
        <v>5910</v>
      </c>
      <c r="G910" s="90" t="s">
        <v>5911</v>
      </c>
      <c r="H910" s="91">
        <v>2022</v>
      </c>
      <c r="I910" s="92">
        <v>1</v>
      </c>
      <c r="J910" s="92">
        <v>0</v>
      </c>
      <c r="K910" s="92">
        <v>0</v>
      </c>
      <c r="L910" s="93" t="s">
        <v>1127</v>
      </c>
      <c r="M910" s="93"/>
      <c r="N910" s="81" t="s">
        <v>5908</v>
      </c>
      <c r="O910" s="94">
        <v>8760</v>
      </c>
      <c r="P910" s="94">
        <v>0</v>
      </c>
      <c r="Q910" s="94">
        <v>0</v>
      </c>
      <c r="R910" s="95" t="s">
        <v>33</v>
      </c>
      <c r="S910" s="96">
        <v>60</v>
      </c>
      <c r="T910" s="96">
        <v>110</v>
      </c>
      <c r="U910" s="96">
        <f t="shared" si="6"/>
        <v>0.32727272727272727</v>
      </c>
      <c r="V910" s="96">
        <v>0</v>
      </c>
      <c r="W910" s="97">
        <v>3.5999999999999997E-2</v>
      </c>
      <c r="X910" s="21">
        <v>315.35999999999996</v>
      </c>
      <c r="Y910" s="78" t="s">
        <v>33</v>
      </c>
      <c r="Z910" s="79" t="s">
        <v>5838</v>
      </c>
      <c r="AA910" s="79">
        <v>0</v>
      </c>
      <c r="AB910" s="79">
        <v>0</v>
      </c>
      <c r="AC910" s="79">
        <v>0</v>
      </c>
      <c r="AD910" s="25"/>
      <c r="AE910" s="26"/>
      <c r="AF910" s="27"/>
    </row>
    <row r="911" spans="1:32" ht="16.5" customHeight="1">
      <c r="A911" s="30" t="s">
        <v>960</v>
      </c>
      <c r="B911" s="30"/>
      <c r="C911" s="30"/>
      <c r="D911" s="111"/>
      <c r="E911" s="90" t="s">
        <v>5909</v>
      </c>
      <c r="F911" s="90" t="s">
        <v>5910</v>
      </c>
      <c r="G911" s="90" t="s">
        <v>5911</v>
      </c>
      <c r="H911" s="91">
        <v>2022</v>
      </c>
      <c r="I911" s="92">
        <v>1</v>
      </c>
      <c r="J911" s="92">
        <v>0</v>
      </c>
      <c r="K911" s="92">
        <v>0</v>
      </c>
      <c r="L911" s="93" t="s">
        <v>1140</v>
      </c>
      <c r="M911" s="93"/>
      <c r="N911" s="81" t="s">
        <v>5908</v>
      </c>
      <c r="O911" s="94">
        <v>8760</v>
      </c>
      <c r="P911" s="94">
        <v>0</v>
      </c>
      <c r="Q911" s="94">
        <v>0</v>
      </c>
      <c r="R911" s="95" t="s">
        <v>33</v>
      </c>
      <c r="S911" s="96">
        <v>60</v>
      </c>
      <c r="T911" s="96">
        <v>110</v>
      </c>
      <c r="U911" s="96">
        <f t="shared" si="6"/>
        <v>0.32727272727272727</v>
      </c>
      <c r="V911" s="96">
        <v>0</v>
      </c>
      <c r="W911" s="97">
        <v>3.5999999999999997E-2</v>
      </c>
      <c r="X911" s="21">
        <v>315.35999999999996</v>
      </c>
      <c r="Y911" s="78" t="s">
        <v>33</v>
      </c>
      <c r="Z911" s="79" t="s">
        <v>5838</v>
      </c>
      <c r="AA911" s="79">
        <v>0</v>
      </c>
      <c r="AB911" s="79">
        <v>0</v>
      </c>
      <c r="AC911" s="79">
        <v>0</v>
      </c>
      <c r="AD911" s="25"/>
      <c r="AE911" s="26"/>
      <c r="AF911" s="27"/>
    </row>
    <row r="912" spans="1:32" ht="16.5" customHeight="1">
      <c r="A912" s="30" t="s">
        <v>960</v>
      </c>
      <c r="B912" s="30"/>
      <c r="C912" s="30"/>
      <c r="D912" s="111"/>
      <c r="E912" s="90" t="s">
        <v>5909</v>
      </c>
      <c r="F912" s="90" t="s">
        <v>5910</v>
      </c>
      <c r="G912" s="90" t="s">
        <v>5911</v>
      </c>
      <c r="H912" s="91">
        <v>2022</v>
      </c>
      <c r="I912" s="92">
        <v>1</v>
      </c>
      <c r="J912" s="92">
        <v>0</v>
      </c>
      <c r="K912" s="92">
        <v>0</v>
      </c>
      <c r="L912" s="93" t="s">
        <v>1236</v>
      </c>
      <c r="M912" s="93"/>
      <c r="N912" s="81" t="s">
        <v>5908</v>
      </c>
      <c r="O912" s="94">
        <v>8760</v>
      </c>
      <c r="P912" s="94">
        <v>0</v>
      </c>
      <c r="Q912" s="94">
        <v>0</v>
      </c>
      <c r="R912" s="95" t="s">
        <v>33</v>
      </c>
      <c r="S912" s="96">
        <v>60</v>
      </c>
      <c r="T912" s="96">
        <v>110</v>
      </c>
      <c r="U912" s="96">
        <f t="shared" si="6"/>
        <v>0.32727272727272727</v>
      </c>
      <c r="V912" s="96">
        <v>0</v>
      </c>
      <c r="W912" s="97">
        <v>3.5999999999999997E-2</v>
      </c>
      <c r="X912" s="21">
        <v>315.35999999999996</v>
      </c>
      <c r="Y912" s="78" t="s">
        <v>33</v>
      </c>
      <c r="Z912" s="79" t="s">
        <v>5838</v>
      </c>
      <c r="AA912" s="79">
        <v>0</v>
      </c>
      <c r="AB912" s="79">
        <v>0</v>
      </c>
      <c r="AC912" s="79">
        <v>0</v>
      </c>
      <c r="AD912" s="25"/>
      <c r="AE912" s="26"/>
      <c r="AF912" s="27"/>
    </row>
    <row r="913" spans="1:41" ht="16.5" customHeight="1">
      <c r="A913" s="30" t="s">
        <v>960</v>
      </c>
      <c r="B913" s="30"/>
      <c r="C913" s="30"/>
      <c r="D913" s="111"/>
      <c r="E913" s="90" t="s">
        <v>1325</v>
      </c>
      <c r="F913" s="90" t="s">
        <v>1326</v>
      </c>
      <c r="G913" s="90" t="s">
        <v>1327</v>
      </c>
      <c r="H913" s="91">
        <v>2021</v>
      </c>
      <c r="I913" s="92">
        <v>1</v>
      </c>
      <c r="J913" s="92">
        <v>0</v>
      </c>
      <c r="K913" s="92">
        <v>0</v>
      </c>
      <c r="L913" s="93" t="s">
        <v>1295</v>
      </c>
      <c r="M913" s="93"/>
      <c r="N913" s="81" t="s">
        <v>41</v>
      </c>
      <c r="O913" s="94">
        <v>960</v>
      </c>
      <c r="P913" s="94">
        <v>0</v>
      </c>
      <c r="Q913" s="94">
        <v>0</v>
      </c>
      <c r="R913" s="95" t="s">
        <v>33</v>
      </c>
      <c r="S913" s="96" t="s">
        <v>89</v>
      </c>
      <c r="T913" s="96">
        <v>110</v>
      </c>
      <c r="U913" s="96">
        <f t="shared" si="6"/>
        <v>3</v>
      </c>
      <c r="V913" s="96">
        <v>0</v>
      </c>
      <c r="W913" s="97">
        <v>0.33</v>
      </c>
      <c r="X913" s="21">
        <v>316.8</v>
      </c>
      <c r="Y913" s="78" t="s">
        <v>33</v>
      </c>
      <c r="Z913" s="79" t="s">
        <v>5838</v>
      </c>
      <c r="AA913" s="79">
        <v>0</v>
      </c>
      <c r="AB913" s="79">
        <v>0</v>
      </c>
      <c r="AC913" s="79">
        <v>0</v>
      </c>
      <c r="AD913" s="25"/>
      <c r="AE913" s="26"/>
      <c r="AF913" s="27"/>
    </row>
    <row r="914" spans="1:41" ht="16.5" customHeight="1">
      <c r="A914" s="30" t="s">
        <v>960</v>
      </c>
      <c r="B914" s="30"/>
      <c r="C914" s="30"/>
      <c r="D914" s="111"/>
      <c r="E914" s="90" t="s">
        <v>7044</v>
      </c>
      <c r="F914" s="90" t="s">
        <v>67</v>
      </c>
      <c r="G914" s="90" t="s">
        <v>1261</v>
      </c>
      <c r="H914" s="91">
        <v>2003</v>
      </c>
      <c r="I914" s="92">
        <v>1</v>
      </c>
      <c r="J914" s="92">
        <v>0</v>
      </c>
      <c r="K914" s="92">
        <v>0</v>
      </c>
      <c r="L914" s="93" t="s">
        <v>1259</v>
      </c>
      <c r="M914" s="93"/>
      <c r="N914" s="81" t="s">
        <v>41</v>
      </c>
      <c r="O914" s="94">
        <v>100</v>
      </c>
      <c r="P914" s="94">
        <v>0</v>
      </c>
      <c r="Q914" s="94">
        <v>0</v>
      </c>
      <c r="R914" s="95" t="s">
        <v>33</v>
      </c>
      <c r="S914" s="96">
        <v>60</v>
      </c>
      <c r="T914" s="96">
        <v>220</v>
      </c>
      <c r="U914" s="96">
        <f t="shared" si="6"/>
        <v>15</v>
      </c>
      <c r="V914" s="96">
        <v>0</v>
      </c>
      <c r="W914" s="97">
        <v>3.3</v>
      </c>
      <c r="X914" s="21">
        <v>330</v>
      </c>
      <c r="Y914" s="78" t="s">
        <v>33</v>
      </c>
      <c r="Z914" s="79" t="s">
        <v>5838</v>
      </c>
      <c r="AA914" s="79">
        <v>0</v>
      </c>
      <c r="AB914" s="79">
        <v>0</v>
      </c>
      <c r="AC914" s="79">
        <v>0</v>
      </c>
      <c r="AD914" s="25"/>
      <c r="AE914" s="26"/>
      <c r="AF914" s="27"/>
    </row>
    <row r="915" spans="1:41" ht="16.5" customHeight="1">
      <c r="A915" s="30" t="s">
        <v>960</v>
      </c>
      <c r="B915" s="30"/>
      <c r="C915" s="30"/>
      <c r="D915" s="111"/>
      <c r="E915" s="90" t="s">
        <v>7041</v>
      </c>
      <c r="F915" s="90" t="s">
        <v>205</v>
      </c>
      <c r="G915" s="90" t="s">
        <v>314</v>
      </c>
      <c r="H915" s="91">
        <v>2018</v>
      </c>
      <c r="I915" s="92">
        <v>1</v>
      </c>
      <c r="J915" s="92">
        <v>0</v>
      </c>
      <c r="K915" s="92">
        <v>0</v>
      </c>
      <c r="L915" s="93" t="s">
        <v>1163</v>
      </c>
      <c r="M915" s="93"/>
      <c r="N915" s="81" t="s">
        <v>39</v>
      </c>
      <c r="O915" s="94">
        <v>960</v>
      </c>
      <c r="P915" s="94">
        <v>0</v>
      </c>
      <c r="Q915" s="94">
        <v>0</v>
      </c>
      <c r="R915" s="95" t="s">
        <v>33</v>
      </c>
      <c r="S915" s="96">
        <v>60</v>
      </c>
      <c r="T915" s="96">
        <v>110</v>
      </c>
      <c r="U915" s="96">
        <f t="shared" si="6"/>
        <v>3.1545454545454548</v>
      </c>
      <c r="V915" s="96">
        <v>0</v>
      </c>
      <c r="W915" s="97">
        <v>0.34699999999999998</v>
      </c>
      <c r="X915" s="21">
        <v>333.12</v>
      </c>
      <c r="Y915" s="78" t="s">
        <v>33</v>
      </c>
      <c r="Z915" s="79" t="s">
        <v>5838</v>
      </c>
      <c r="AA915" s="79">
        <v>0</v>
      </c>
      <c r="AB915" s="79">
        <v>0</v>
      </c>
      <c r="AC915" s="79">
        <v>0</v>
      </c>
      <c r="AD915" s="25"/>
      <c r="AE915" s="26"/>
      <c r="AF915" s="27"/>
    </row>
    <row r="916" spans="1:41" ht="16.5" customHeight="1">
      <c r="A916" s="30" t="s">
        <v>960</v>
      </c>
      <c r="B916" s="30"/>
      <c r="C916" s="30"/>
      <c r="D916" s="111"/>
      <c r="E916" s="90" t="s">
        <v>1146</v>
      </c>
      <c r="F916" s="90" t="s">
        <v>67</v>
      </c>
      <c r="G916" s="90" t="s">
        <v>67</v>
      </c>
      <c r="H916" s="91">
        <v>2000</v>
      </c>
      <c r="I916" s="92">
        <v>1</v>
      </c>
      <c r="J916" s="92">
        <v>0</v>
      </c>
      <c r="K916" s="92">
        <v>0</v>
      </c>
      <c r="L916" s="93" t="s">
        <v>1143</v>
      </c>
      <c r="M916" s="93"/>
      <c r="N916" s="81" t="s">
        <v>39</v>
      </c>
      <c r="O916" s="94">
        <v>1255</v>
      </c>
      <c r="P916" s="94">
        <v>6132</v>
      </c>
      <c r="Q916" s="94">
        <v>5</v>
      </c>
      <c r="R916" s="95" t="s">
        <v>33</v>
      </c>
      <c r="S916" s="96">
        <v>60</v>
      </c>
      <c r="T916" s="96">
        <v>110</v>
      </c>
      <c r="U916" s="96">
        <f t="shared" si="6"/>
        <v>2.2727272727272729</v>
      </c>
      <c r="V916" s="96">
        <v>0</v>
      </c>
      <c r="W916" s="97">
        <v>0.25</v>
      </c>
      <c r="X916" s="21">
        <v>390.4</v>
      </c>
      <c r="Y916" s="78" t="s">
        <v>33</v>
      </c>
      <c r="Z916" s="79" t="s">
        <v>5838</v>
      </c>
      <c r="AA916" s="79">
        <v>0</v>
      </c>
      <c r="AB916" s="79">
        <v>0</v>
      </c>
      <c r="AC916" s="79">
        <v>0</v>
      </c>
      <c r="AD916" s="25"/>
      <c r="AE916" s="26"/>
      <c r="AF916" s="27"/>
    </row>
    <row r="917" spans="1:41" ht="16.5" customHeight="1">
      <c r="A917" s="30" t="s">
        <v>960</v>
      </c>
      <c r="B917" s="30"/>
      <c r="C917" s="30"/>
      <c r="D917" s="111"/>
      <c r="E917" s="90" t="s">
        <v>1147</v>
      </c>
      <c r="F917" s="90" t="s">
        <v>67</v>
      </c>
      <c r="G917" s="90" t="s">
        <v>67</v>
      </c>
      <c r="H917" s="91">
        <v>2000</v>
      </c>
      <c r="I917" s="92">
        <v>1</v>
      </c>
      <c r="J917" s="92">
        <v>0</v>
      </c>
      <c r="K917" s="92">
        <v>0</v>
      </c>
      <c r="L917" s="93" t="s">
        <v>1143</v>
      </c>
      <c r="M917" s="93"/>
      <c r="N917" s="81" t="s">
        <v>39</v>
      </c>
      <c r="O917" s="94">
        <v>1255</v>
      </c>
      <c r="P917" s="94">
        <v>6132</v>
      </c>
      <c r="Q917" s="94">
        <v>5</v>
      </c>
      <c r="R917" s="95" t="s">
        <v>33</v>
      </c>
      <c r="S917" s="96">
        <v>60</v>
      </c>
      <c r="T917" s="96">
        <v>110</v>
      </c>
      <c r="U917" s="96">
        <f t="shared" si="6"/>
        <v>2.2727272727272729</v>
      </c>
      <c r="V917" s="96">
        <v>0</v>
      </c>
      <c r="W917" s="97">
        <v>0.25</v>
      </c>
      <c r="X917" s="21">
        <v>390.4</v>
      </c>
      <c r="Y917" s="78" t="s">
        <v>33</v>
      </c>
      <c r="Z917" s="79" t="s">
        <v>5838</v>
      </c>
      <c r="AA917" s="79">
        <v>0</v>
      </c>
      <c r="AB917" s="79">
        <v>0</v>
      </c>
      <c r="AC917" s="79">
        <v>0</v>
      </c>
      <c r="AD917" s="25"/>
      <c r="AE917" s="26"/>
      <c r="AF917" s="27"/>
    </row>
    <row r="918" spans="1:41" ht="16.5" customHeight="1">
      <c r="A918" s="30" t="s">
        <v>960</v>
      </c>
      <c r="B918" s="30"/>
      <c r="C918" s="30"/>
      <c r="D918" s="111"/>
      <c r="E918" s="90" t="s">
        <v>1251</v>
      </c>
      <c r="F918" s="90" t="s">
        <v>67</v>
      </c>
      <c r="G918" s="90" t="s">
        <v>1252</v>
      </c>
      <c r="H918" s="91">
        <v>2007</v>
      </c>
      <c r="I918" s="92">
        <v>1</v>
      </c>
      <c r="J918" s="92">
        <v>0</v>
      </c>
      <c r="K918" s="92">
        <v>0</v>
      </c>
      <c r="L918" s="93" t="s">
        <v>1246</v>
      </c>
      <c r="M918" s="93"/>
      <c r="N918" s="81" t="s">
        <v>41</v>
      </c>
      <c r="O918" s="94">
        <v>2628</v>
      </c>
      <c r="P918" s="94">
        <v>0</v>
      </c>
      <c r="Q918" s="94">
        <v>0</v>
      </c>
      <c r="R918" s="95" t="s">
        <v>33</v>
      </c>
      <c r="S918" s="96" t="s">
        <v>89</v>
      </c>
      <c r="T918" s="96">
        <v>250</v>
      </c>
      <c r="U918" s="96">
        <f t="shared" si="6"/>
        <v>0.6</v>
      </c>
      <c r="V918" s="96">
        <v>0</v>
      </c>
      <c r="W918" s="97">
        <v>0.15</v>
      </c>
      <c r="X918" s="21">
        <v>394.2</v>
      </c>
      <c r="Y918" s="78" t="s">
        <v>33</v>
      </c>
      <c r="Z918" s="79" t="s">
        <v>5838</v>
      </c>
      <c r="AA918" s="79">
        <v>0</v>
      </c>
      <c r="AB918" s="79">
        <v>0</v>
      </c>
      <c r="AC918" s="79">
        <v>0</v>
      </c>
      <c r="AD918" s="25"/>
      <c r="AE918" s="26"/>
      <c r="AF918" s="27"/>
    </row>
    <row r="919" spans="1:41" ht="16.5" customHeight="1">
      <c r="A919" s="30" t="s">
        <v>960</v>
      </c>
      <c r="B919" s="30"/>
      <c r="C919" s="30"/>
      <c r="D919" s="111"/>
      <c r="E919" s="90" t="s">
        <v>1135</v>
      </c>
      <c r="F919" s="90" t="s">
        <v>445</v>
      </c>
      <c r="G919" s="90" t="s">
        <v>1148</v>
      </c>
      <c r="H919" s="91">
        <v>2022</v>
      </c>
      <c r="I919" s="92">
        <v>1</v>
      </c>
      <c r="J919" s="92">
        <v>0</v>
      </c>
      <c r="K919" s="92">
        <v>0</v>
      </c>
      <c r="L919" s="93" t="s">
        <v>1236</v>
      </c>
      <c r="M919" s="93"/>
      <c r="N919" s="81" t="s">
        <v>39</v>
      </c>
      <c r="O919" s="94">
        <v>2628</v>
      </c>
      <c r="P919" s="94">
        <v>0</v>
      </c>
      <c r="Q919" s="94">
        <v>0</v>
      </c>
      <c r="R919" s="95" t="s">
        <v>33</v>
      </c>
      <c r="S919" s="96">
        <v>60</v>
      </c>
      <c r="T919" s="96">
        <v>110</v>
      </c>
      <c r="U919" s="96">
        <f t="shared" si="6"/>
        <v>1.4545454545454546</v>
      </c>
      <c r="V919" s="96">
        <v>0</v>
      </c>
      <c r="W919" s="97">
        <v>0.16</v>
      </c>
      <c r="X919" s="21">
        <v>420.48</v>
      </c>
      <c r="Y919" s="78" t="s">
        <v>33</v>
      </c>
      <c r="Z919" s="79" t="s">
        <v>5838</v>
      </c>
      <c r="AA919" s="79">
        <v>0</v>
      </c>
      <c r="AB919" s="79">
        <v>0</v>
      </c>
      <c r="AC919" s="79">
        <v>0</v>
      </c>
      <c r="AD919" s="25"/>
      <c r="AE919" s="26"/>
      <c r="AF919" s="27"/>
    </row>
    <row r="920" spans="1:41" ht="16.5" customHeight="1">
      <c r="A920" s="30" t="s">
        <v>960</v>
      </c>
      <c r="B920" s="30"/>
      <c r="C920" s="30"/>
      <c r="D920" s="111"/>
      <c r="E920" s="90" t="s">
        <v>1271</v>
      </c>
      <c r="F920" s="90" t="s">
        <v>1272</v>
      </c>
      <c r="G920" s="90" t="s">
        <v>7052</v>
      </c>
      <c r="H920" s="91">
        <v>2010</v>
      </c>
      <c r="I920" s="92">
        <v>1</v>
      </c>
      <c r="J920" s="92">
        <v>0</v>
      </c>
      <c r="K920" s="92">
        <v>0</v>
      </c>
      <c r="L920" s="93" t="s">
        <v>1259</v>
      </c>
      <c r="M920" s="93"/>
      <c r="N920" s="81" t="s">
        <v>41</v>
      </c>
      <c r="O920" s="94">
        <v>2628</v>
      </c>
      <c r="P920" s="94">
        <v>0</v>
      </c>
      <c r="Q920" s="94">
        <v>0</v>
      </c>
      <c r="R920" s="95" t="s">
        <v>33</v>
      </c>
      <c r="S920" s="96" t="s">
        <v>89</v>
      </c>
      <c r="T920" s="96">
        <v>110</v>
      </c>
      <c r="U920" s="96">
        <f t="shared" si="6"/>
        <v>1.5</v>
      </c>
      <c r="V920" s="96">
        <v>0</v>
      </c>
      <c r="W920" s="97">
        <v>0.16500000000000001</v>
      </c>
      <c r="X920" s="21">
        <v>433.62</v>
      </c>
      <c r="Y920" s="78" t="s">
        <v>33</v>
      </c>
      <c r="Z920" s="79" t="s">
        <v>5838</v>
      </c>
      <c r="AA920" s="79">
        <v>0</v>
      </c>
      <c r="AB920" s="79">
        <v>0</v>
      </c>
      <c r="AC920" s="79">
        <v>0</v>
      </c>
      <c r="AD920" s="25"/>
      <c r="AE920" s="26"/>
      <c r="AF920" s="27"/>
    </row>
    <row r="921" spans="1:41" ht="16.5" customHeight="1">
      <c r="A921" s="30" t="s">
        <v>960</v>
      </c>
      <c r="B921" s="30"/>
      <c r="C921" s="30"/>
      <c r="D921" s="111"/>
      <c r="E921" s="90" t="s">
        <v>1004</v>
      </c>
      <c r="F921" s="90" t="s">
        <v>1005</v>
      </c>
      <c r="G921" s="90" t="s">
        <v>1006</v>
      </c>
      <c r="H921" s="91">
        <v>2012</v>
      </c>
      <c r="I921" s="92">
        <v>1</v>
      </c>
      <c r="J921" s="92">
        <v>0</v>
      </c>
      <c r="K921" s="92">
        <v>0</v>
      </c>
      <c r="L921" s="93" t="s">
        <v>977</v>
      </c>
      <c r="M921" s="93"/>
      <c r="N921" s="81" t="s">
        <v>39</v>
      </c>
      <c r="O921" s="94">
        <v>200</v>
      </c>
      <c r="P921" s="94">
        <v>0</v>
      </c>
      <c r="Q921" s="94">
        <v>0</v>
      </c>
      <c r="R921" s="95" t="s">
        <v>33</v>
      </c>
      <c r="S921" s="96">
        <v>50</v>
      </c>
      <c r="T921" s="96">
        <v>220</v>
      </c>
      <c r="U921" s="96">
        <f t="shared" si="6"/>
        <v>10</v>
      </c>
      <c r="V921" s="96">
        <v>0</v>
      </c>
      <c r="W921" s="97">
        <v>2.2000000000000002</v>
      </c>
      <c r="X921" s="21">
        <v>440.00000000000006</v>
      </c>
      <c r="Y921" s="78" t="s">
        <v>33</v>
      </c>
      <c r="Z921" s="79" t="s">
        <v>5838</v>
      </c>
      <c r="AA921" s="79">
        <v>0</v>
      </c>
      <c r="AB921" s="79">
        <v>0</v>
      </c>
      <c r="AC921" s="79">
        <v>0</v>
      </c>
      <c r="AD921" s="25"/>
      <c r="AE921" s="26"/>
      <c r="AF921" s="27"/>
    </row>
    <row r="922" spans="1:41" ht="16.5" customHeight="1">
      <c r="A922" s="30" t="s">
        <v>960</v>
      </c>
      <c r="B922" s="30"/>
      <c r="C922" s="30"/>
      <c r="D922" s="111"/>
      <c r="E922" s="90" t="s">
        <v>448</v>
      </c>
      <c r="F922" s="90" t="s">
        <v>67</v>
      </c>
      <c r="G922" s="90" t="s">
        <v>1065</v>
      </c>
      <c r="H922" s="91">
        <v>1998</v>
      </c>
      <c r="I922" s="92">
        <v>1</v>
      </c>
      <c r="J922" s="92">
        <v>0</v>
      </c>
      <c r="K922" s="92">
        <v>0</v>
      </c>
      <c r="L922" s="93" t="s">
        <v>5900</v>
      </c>
      <c r="M922" s="93"/>
      <c r="N922" s="81" t="s">
        <v>39</v>
      </c>
      <c r="O922" s="94">
        <v>400</v>
      </c>
      <c r="P922" s="94">
        <v>0</v>
      </c>
      <c r="Q922" s="94">
        <v>0</v>
      </c>
      <c r="R922" s="95" t="s">
        <v>33</v>
      </c>
      <c r="S922" s="96">
        <v>60</v>
      </c>
      <c r="T922" s="96">
        <v>110</v>
      </c>
      <c r="U922" s="96">
        <f t="shared" si="6"/>
        <v>10</v>
      </c>
      <c r="V922" s="96">
        <v>0</v>
      </c>
      <c r="W922" s="97">
        <v>1.1000000000000001</v>
      </c>
      <c r="X922" s="21">
        <v>440.00000000000006</v>
      </c>
      <c r="Y922" s="78" t="s">
        <v>33</v>
      </c>
      <c r="Z922" s="79" t="s">
        <v>5838</v>
      </c>
      <c r="AA922" s="79">
        <v>0</v>
      </c>
      <c r="AB922" s="79">
        <v>0</v>
      </c>
      <c r="AC922" s="79">
        <v>0</v>
      </c>
      <c r="AD922" s="25"/>
      <c r="AE922" s="26"/>
      <c r="AF922" s="27"/>
    </row>
    <row r="923" spans="1:41" ht="16.5" customHeight="1">
      <c r="A923" s="30" t="s">
        <v>960</v>
      </c>
      <c r="B923" s="30"/>
      <c r="C923" s="30"/>
      <c r="D923" s="111"/>
      <c r="E923" s="90" t="s">
        <v>79</v>
      </c>
      <c r="F923" s="90" t="s">
        <v>445</v>
      </c>
      <c r="G923" s="90" t="s">
        <v>1134</v>
      </c>
      <c r="H923" s="91">
        <v>2022</v>
      </c>
      <c r="I923" s="92">
        <v>1</v>
      </c>
      <c r="J923" s="92">
        <v>0</v>
      </c>
      <c r="K923" s="92">
        <v>0</v>
      </c>
      <c r="L923" s="93" t="s">
        <v>1163</v>
      </c>
      <c r="M923" s="93"/>
      <c r="N923" s="81" t="s">
        <v>39</v>
      </c>
      <c r="O923" s="94">
        <v>960</v>
      </c>
      <c r="P923" s="94">
        <v>0</v>
      </c>
      <c r="Q923" s="94">
        <v>0</v>
      </c>
      <c r="R923" s="95" t="s">
        <v>33</v>
      </c>
      <c r="S923" s="96">
        <v>60</v>
      </c>
      <c r="T923" s="96">
        <v>110</v>
      </c>
      <c r="U923" s="96">
        <f t="shared" si="6"/>
        <v>4.1818181818181817</v>
      </c>
      <c r="V923" s="96">
        <v>0</v>
      </c>
      <c r="W923" s="97">
        <v>0.46</v>
      </c>
      <c r="X923" s="21">
        <v>441.6</v>
      </c>
      <c r="Y923" s="78" t="s">
        <v>33</v>
      </c>
      <c r="Z923" s="79" t="s">
        <v>5838</v>
      </c>
      <c r="AA923" s="79">
        <v>0</v>
      </c>
      <c r="AB923" s="79">
        <v>0</v>
      </c>
      <c r="AC923" s="79">
        <v>0</v>
      </c>
      <c r="AD923" s="25"/>
      <c r="AE923" s="26"/>
      <c r="AF923" s="27"/>
    </row>
    <row r="924" spans="1:41" ht="16.5" customHeight="1">
      <c r="A924" s="30" t="s">
        <v>960</v>
      </c>
      <c r="B924" s="30"/>
      <c r="C924" s="30"/>
      <c r="D924" s="111"/>
      <c r="E924" s="90" t="s">
        <v>975</v>
      </c>
      <c r="F924" s="90" t="s">
        <v>67</v>
      </c>
      <c r="G924" s="90" t="s">
        <v>976</v>
      </c>
      <c r="H924" s="91">
        <v>2004</v>
      </c>
      <c r="I924" s="92">
        <v>1</v>
      </c>
      <c r="J924" s="92">
        <v>0</v>
      </c>
      <c r="K924" s="92">
        <v>0</v>
      </c>
      <c r="L924" s="93" t="s">
        <v>977</v>
      </c>
      <c r="M924" s="93"/>
      <c r="N924" s="81" t="s">
        <v>39</v>
      </c>
      <c r="O924" s="94">
        <v>200</v>
      </c>
      <c r="P924" s="94">
        <v>0</v>
      </c>
      <c r="Q924" s="94">
        <v>0</v>
      </c>
      <c r="R924" s="95" t="s">
        <v>33</v>
      </c>
      <c r="S924" s="96" t="s">
        <v>89</v>
      </c>
      <c r="T924" s="96">
        <v>110</v>
      </c>
      <c r="U924" s="96">
        <f t="shared" si="6"/>
        <v>20.454545454545453</v>
      </c>
      <c r="V924" s="96">
        <v>0</v>
      </c>
      <c r="W924" s="97">
        <v>2.25</v>
      </c>
      <c r="X924" s="21">
        <v>450</v>
      </c>
      <c r="Y924" s="78" t="s">
        <v>33</v>
      </c>
      <c r="Z924" s="79" t="s">
        <v>5838</v>
      </c>
      <c r="AA924" s="79">
        <v>0</v>
      </c>
      <c r="AB924" s="79">
        <v>0</v>
      </c>
      <c r="AC924" s="79">
        <v>0</v>
      </c>
      <c r="AD924" s="25"/>
      <c r="AE924" s="26"/>
      <c r="AF924" s="27"/>
    </row>
    <row r="925" spans="1:41" ht="16.5" customHeight="1">
      <c r="A925" s="30" t="s">
        <v>960</v>
      </c>
      <c r="B925" s="30"/>
      <c r="C925" s="30"/>
      <c r="D925" s="111"/>
      <c r="E925" s="90" t="s">
        <v>1087</v>
      </c>
      <c r="F925" s="90" t="s">
        <v>67</v>
      </c>
      <c r="G925" s="90" t="s">
        <v>1088</v>
      </c>
      <c r="H925" s="91">
        <v>2007</v>
      </c>
      <c r="I925" s="92">
        <v>1</v>
      </c>
      <c r="J925" s="92">
        <v>0</v>
      </c>
      <c r="K925" s="92">
        <v>0</v>
      </c>
      <c r="L925" s="93" t="s">
        <v>5899</v>
      </c>
      <c r="M925" s="93"/>
      <c r="N925" s="81" t="s">
        <v>39</v>
      </c>
      <c r="O925" s="94">
        <v>2628</v>
      </c>
      <c r="P925" s="94">
        <v>0</v>
      </c>
      <c r="Q925" s="94">
        <v>0</v>
      </c>
      <c r="R925" s="95" t="s">
        <v>33</v>
      </c>
      <c r="S925" s="96" t="s">
        <v>89</v>
      </c>
      <c r="T925" s="96">
        <v>110</v>
      </c>
      <c r="U925" s="96">
        <f t="shared" si="6"/>
        <v>1.6</v>
      </c>
      <c r="V925" s="96">
        <v>0</v>
      </c>
      <c r="W925" s="97">
        <v>0.17599999999999999</v>
      </c>
      <c r="X925" s="21">
        <v>462.52799999999996</v>
      </c>
      <c r="Y925" s="78" t="s">
        <v>33</v>
      </c>
      <c r="Z925" s="79" t="s">
        <v>5838</v>
      </c>
      <c r="AA925" s="79">
        <v>0</v>
      </c>
      <c r="AB925" s="79">
        <v>0</v>
      </c>
      <c r="AC925" s="79">
        <v>0</v>
      </c>
      <c r="AD925" s="25"/>
      <c r="AE925" s="26"/>
      <c r="AF925" s="27"/>
    </row>
    <row r="926" spans="1:41" ht="16.5" customHeight="1">
      <c r="A926" s="30" t="s">
        <v>960</v>
      </c>
      <c r="B926" s="30"/>
      <c r="C926" s="30"/>
      <c r="D926" s="111"/>
      <c r="E926" s="90" t="s">
        <v>1142</v>
      </c>
      <c r="F926" s="90" t="s">
        <v>67</v>
      </c>
      <c r="G926" s="90" t="s">
        <v>67</v>
      </c>
      <c r="H926" s="91" t="s">
        <v>67</v>
      </c>
      <c r="I926" s="92">
        <v>14</v>
      </c>
      <c r="J926" s="92">
        <v>0</v>
      </c>
      <c r="K926" s="92">
        <v>0</v>
      </c>
      <c r="L926" s="93" t="s">
        <v>1143</v>
      </c>
      <c r="M926" s="93"/>
      <c r="N926" s="81" t="s">
        <v>39</v>
      </c>
      <c r="O926" s="94">
        <v>1255</v>
      </c>
      <c r="P926" s="94">
        <v>0</v>
      </c>
      <c r="Q926" s="94">
        <v>0</v>
      </c>
      <c r="R926" s="95" t="s">
        <v>33</v>
      </c>
      <c r="S926" s="96">
        <v>50</v>
      </c>
      <c r="T926" s="96">
        <v>110</v>
      </c>
      <c r="U926" s="96">
        <f t="shared" si="6"/>
        <v>3.6363636363636362</v>
      </c>
      <c r="V926" s="96">
        <v>0</v>
      </c>
      <c r="W926" s="97">
        <v>0.4</v>
      </c>
      <c r="X926" s="21">
        <v>7028</v>
      </c>
      <c r="Y926" s="78" t="s">
        <v>33</v>
      </c>
      <c r="Z926" s="79" t="s">
        <v>5838</v>
      </c>
      <c r="AA926" s="79">
        <v>0</v>
      </c>
      <c r="AB926" s="79">
        <v>0</v>
      </c>
      <c r="AC926" s="79">
        <v>0</v>
      </c>
      <c r="AD926" s="25"/>
      <c r="AE926" s="26"/>
      <c r="AF926" s="27"/>
      <c r="AG926" s="28"/>
      <c r="AH926" s="28"/>
      <c r="AI926" s="28"/>
      <c r="AJ926" s="28"/>
      <c r="AK926" s="28"/>
      <c r="AL926" s="28"/>
      <c r="AM926" s="28"/>
      <c r="AN926" s="28"/>
      <c r="AO926" s="28"/>
    </row>
    <row r="927" spans="1:41" ht="16.5" customHeight="1">
      <c r="A927" s="30" t="s">
        <v>960</v>
      </c>
      <c r="B927" s="30"/>
      <c r="C927" s="30"/>
      <c r="D927" s="111"/>
      <c r="E927" s="90" t="s">
        <v>1080</v>
      </c>
      <c r="F927" s="90" t="s">
        <v>1081</v>
      </c>
      <c r="G927" s="90" t="s">
        <v>1082</v>
      </c>
      <c r="H927" s="91">
        <v>2009</v>
      </c>
      <c r="I927" s="92">
        <v>1</v>
      </c>
      <c r="J927" s="92">
        <v>0</v>
      </c>
      <c r="K927" s="92">
        <v>0</v>
      </c>
      <c r="L927" s="93" t="s">
        <v>5899</v>
      </c>
      <c r="M927" s="93"/>
      <c r="N927" s="81" t="s">
        <v>39</v>
      </c>
      <c r="O927" s="94">
        <v>2628</v>
      </c>
      <c r="P927" s="94">
        <v>0</v>
      </c>
      <c r="Q927" s="94">
        <v>0</v>
      </c>
      <c r="R927" s="95" t="s">
        <v>33</v>
      </c>
      <c r="S927" s="96">
        <v>60</v>
      </c>
      <c r="T927" s="96">
        <v>110</v>
      </c>
      <c r="U927" s="96">
        <f t="shared" si="6"/>
        <v>1.8181818181818181</v>
      </c>
      <c r="V927" s="96">
        <v>0</v>
      </c>
      <c r="W927" s="97">
        <v>0.2</v>
      </c>
      <c r="X927" s="21">
        <v>525.6</v>
      </c>
      <c r="Y927" s="78" t="s">
        <v>33</v>
      </c>
      <c r="Z927" s="79" t="s">
        <v>5838</v>
      </c>
      <c r="AA927" s="79">
        <v>0</v>
      </c>
      <c r="AB927" s="79">
        <v>0</v>
      </c>
      <c r="AC927" s="79">
        <v>0</v>
      </c>
      <c r="AD927" s="25"/>
      <c r="AE927" s="26"/>
      <c r="AF927" s="27"/>
      <c r="AG927" s="28"/>
      <c r="AH927" s="28"/>
      <c r="AI927" s="28"/>
      <c r="AJ927" s="28"/>
      <c r="AK927" s="28"/>
      <c r="AL927" s="28"/>
      <c r="AM927" s="28"/>
      <c r="AN927" s="28"/>
      <c r="AO927" s="28"/>
    </row>
    <row r="928" spans="1:41" ht="16.5" customHeight="1">
      <c r="A928" s="30" t="s">
        <v>960</v>
      </c>
      <c r="B928" s="30"/>
      <c r="C928" s="30"/>
      <c r="D928" s="111"/>
      <c r="E928" s="90" t="s">
        <v>1083</v>
      </c>
      <c r="F928" s="90" t="s">
        <v>1081</v>
      </c>
      <c r="G928" s="90" t="s">
        <v>1084</v>
      </c>
      <c r="H928" s="91">
        <v>2006</v>
      </c>
      <c r="I928" s="92">
        <v>1</v>
      </c>
      <c r="J928" s="92">
        <v>0</v>
      </c>
      <c r="K928" s="92">
        <v>0</v>
      </c>
      <c r="L928" s="93" t="s">
        <v>5899</v>
      </c>
      <c r="M928" s="93"/>
      <c r="N928" s="81" t="s">
        <v>39</v>
      </c>
      <c r="O928" s="94">
        <v>2628</v>
      </c>
      <c r="P928" s="94">
        <v>0</v>
      </c>
      <c r="Q928" s="94">
        <v>0</v>
      </c>
      <c r="R928" s="95" t="s">
        <v>33</v>
      </c>
      <c r="S928" s="96">
        <v>60</v>
      </c>
      <c r="T928" s="96">
        <v>110</v>
      </c>
      <c r="U928" s="96">
        <f t="shared" si="6"/>
        <v>1.8181818181818181</v>
      </c>
      <c r="V928" s="96">
        <v>0</v>
      </c>
      <c r="W928" s="97">
        <v>0.2</v>
      </c>
      <c r="X928" s="21">
        <v>525.6</v>
      </c>
      <c r="Y928" s="78" t="s">
        <v>33</v>
      </c>
      <c r="Z928" s="79" t="s">
        <v>5838</v>
      </c>
      <c r="AA928" s="79">
        <v>0</v>
      </c>
      <c r="AB928" s="79">
        <v>0</v>
      </c>
      <c r="AC928" s="79">
        <v>0</v>
      </c>
      <c r="AD928" s="25"/>
      <c r="AE928" s="26"/>
      <c r="AF928" s="27"/>
      <c r="AG928" s="28"/>
      <c r="AH928" s="28"/>
      <c r="AI928" s="28"/>
      <c r="AJ928" s="28"/>
      <c r="AK928" s="28"/>
      <c r="AL928" s="28"/>
      <c r="AM928" s="28"/>
      <c r="AN928" s="28"/>
      <c r="AO928" s="28"/>
    </row>
    <row r="929" spans="1:41" ht="16.5" customHeight="1">
      <c r="A929" s="30" t="s">
        <v>960</v>
      </c>
      <c r="B929" s="30"/>
      <c r="C929" s="30"/>
      <c r="D929" s="111"/>
      <c r="E929" s="90" t="s">
        <v>1085</v>
      </c>
      <c r="F929" s="90" t="s">
        <v>1081</v>
      </c>
      <c r="G929" s="90" t="s">
        <v>1086</v>
      </c>
      <c r="H929" s="91">
        <v>2009</v>
      </c>
      <c r="I929" s="92">
        <v>1</v>
      </c>
      <c r="J929" s="92">
        <v>0</v>
      </c>
      <c r="K929" s="92">
        <v>0</v>
      </c>
      <c r="L929" s="93" t="s">
        <v>5899</v>
      </c>
      <c r="M929" s="93"/>
      <c r="N929" s="81" t="s">
        <v>39</v>
      </c>
      <c r="O929" s="94">
        <v>2628</v>
      </c>
      <c r="P929" s="94">
        <v>0</v>
      </c>
      <c r="Q929" s="94">
        <v>0</v>
      </c>
      <c r="R929" s="95" t="s">
        <v>33</v>
      </c>
      <c r="S929" s="96">
        <v>60</v>
      </c>
      <c r="T929" s="96">
        <v>110</v>
      </c>
      <c r="U929" s="96">
        <f t="shared" ref="U929:U947" si="7">W929*1000/T929</f>
        <v>1.8181818181818181</v>
      </c>
      <c r="V929" s="96">
        <v>0</v>
      </c>
      <c r="W929" s="97">
        <v>0.2</v>
      </c>
      <c r="X929" s="21">
        <v>525.6</v>
      </c>
      <c r="Y929" s="78" t="s">
        <v>33</v>
      </c>
      <c r="Z929" s="79" t="s">
        <v>5838</v>
      </c>
      <c r="AA929" s="79">
        <v>0</v>
      </c>
      <c r="AB929" s="79">
        <v>0</v>
      </c>
      <c r="AC929" s="79">
        <v>0</v>
      </c>
      <c r="AD929" s="25"/>
      <c r="AE929" s="26"/>
      <c r="AF929" s="27"/>
      <c r="AG929" s="28"/>
      <c r="AH929" s="28"/>
      <c r="AI929" s="28"/>
      <c r="AJ929" s="28"/>
      <c r="AK929" s="28"/>
      <c r="AL929" s="28"/>
      <c r="AM929" s="28"/>
      <c r="AN929" s="28"/>
      <c r="AO929" s="28"/>
    </row>
    <row r="930" spans="1:41" ht="16.5" customHeight="1">
      <c r="A930" s="30" t="s">
        <v>960</v>
      </c>
      <c r="B930" s="30"/>
      <c r="C930" s="30"/>
      <c r="D930" s="111"/>
      <c r="E930" s="90" t="s">
        <v>5912</v>
      </c>
      <c r="F930" s="90" t="s">
        <v>1200</v>
      </c>
      <c r="G930" s="90" t="s">
        <v>1201</v>
      </c>
      <c r="H930" s="91">
        <v>2022</v>
      </c>
      <c r="I930" s="92">
        <v>1</v>
      </c>
      <c r="J930" s="92">
        <v>0</v>
      </c>
      <c r="K930" s="92">
        <v>0</v>
      </c>
      <c r="L930" s="93" t="s">
        <v>1140</v>
      </c>
      <c r="M930" s="93"/>
      <c r="N930" s="81" t="s">
        <v>5908</v>
      </c>
      <c r="O930" s="94">
        <v>2628</v>
      </c>
      <c r="P930" s="94">
        <v>0</v>
      </c>
      <c r="Q930" s="94">
        <v>0</v>
      </c>
      <c r="R930" s="95" t="s">
        <v>33</v>
      </c>
      <c r="S930" s="96">
        <v>20</v>
      </c>
      <c r="T930" s="96">
        <v>110</v>
      </c>
      <c r="U930" s="96">
        <f t="shared" si="7"/>
        <v>1.8181818181818181</v>
      </c>
      <c r="V930" s="96">
        <v>0</v>
      </c>
      <c r="W930" s="97">
        <v>0.2</v>
      </c>
      <c r="X930" s="21">
        <v>525.6</v>
      </c>
      <c r="Y930" s="78" t="s">
        <v>33</v>
      </c>
      <c r="Z930" s="79" t="s">
        <v>5838</v>
      </c>
      <c r="AA930" s="79">
        <v>0</v>
      </c>
      <c r="AB930" s="79">
        <v>0</v>
      </c>
      <c r="AC930" s="79">
        <v>0</v>
      </c>
      <c r="AD930" s="25"/>
      <c r="AE930" s="26"/>
      <c r="AF930" s="27"/>
      <c r="AG930" s="28"/>
      <c r="AH930" s="28"/>
      <c r="AI930" s="28"/>
      <c r="AJ930" s="28"/>
      <c r="AK930" s="28"/>
      <c r="AL930" s="28"/>
      <c r="AM930" s="28"/>
      <c r="AN930" s="28"/>
      <c r="AO930" s="28"/>
    </row>
    <row r="931" spans="1:41" ht="16.5" customHeight="1">
      <c r="A931" s="30" t="s">
        <v>960</v>
      </c>
      <c r="B931" s="30"/>
      <c r="C931" s="30"/>
      <c r="D931" s="111"/>
      <c r="E931" s="90" t="s">
        <v>5912</v>
      </c>
      <c r="F931" s="90" t="s">
        <v>1200</v>
      </c>
      <c r="G931" s="90" t="s">
        <v>1201</v>
      </c>
      <c r="H931" s="91">
        <v>2022</v>
      </c>
      <c r="I931" s="92">
        <v>1</v>
      </c>
      <c r="J931" s="92">
        <v>0</v>
      </c>
      <c r="K931" s="92">
        <v>0</v>
      </c>
      <c r="L931" s="93" t="s">
        <v>1236</v>
      </c>
      <c r="M931" s="93"/>
      <c r="N931" s="81" t="s">
        <v>5908</v>
      </c>
      <c r="O931" s="94">
        <v>2628</v>
      </c>
      <c r="P931" s="94">
        <v>0</v>
      </c>
      <c r="Q931" s="94">
        <v>0</v>
      </c>
      <c r="R931" s="95" t="s">
        <v>33</v>
      </c>
      <c r="S931" s="96">
        <v>20</v>
      </c>
      <c r="T931" s="96">
        <v>110</v>
      </c>
      <c r="U931" s="96">
        <f t="shared" si="7"/>
        <v>1.8181818181818181</v>
      </c>
      <c r="V931" s="96">
        <v>0</v>
      </c>
      <c r="W931" s="97">
        <v>0.2</v>
      </c>
      <c r="X931" s="21">
        <v>525.6</v>
      </c>
      <c r="Y931" s="78" t="s">
        <v>33</v>
      </c>
      <c r="Z931" s="79" t="s">
        <v>5838</v>
      </c>
      <c r="AA931" s="79">
        <v>0</v>
      </c>
      <c r="AB931" s="79">
        <v>0</v>
      </c>
      <c r="AC931" s="79">
        <v>0</v>
      </c>
      <c r="AD931" s="25"/>
      <c r="AE931" s="26"/>
      <c r="AF931" s="27"/>
      <c r="AG931" s="28"/>
      <c r="AH931" s="28"/>
      <c r="AI931" s="28"/>
      <c r="AJ931" s="28"/>
      <c r="AK931" s="28"/>
      <c r="AL931" s="28"/>
      <c r="AM931" s="28"/>
      <c r="AN931" s="28"/>
      <c r="AO931" s="28"/>
    </row>
    <row r="932" spans="1:41" ht="16.5" customHeight="1">
      <c r="A932" s="30" t="s">
        <v>960</v>
      </c>
      <c r="B932" s="30"/>
      <c r="C932" s="30"/>
      <c r="D932" s="111"/>
      <c r="E932" s="90" t="s">
        <v>5916</v>
      </c>
      <c r="F932" s="90" t="s">
        <v>5917</v>
      </c>
      <c r="G932" s="90" t="s">
        <v>5918</v>
      </c>
      <c r="H932" s="91">
        <v>2022</v>
      </c>
      <c r="I932" s="92">
        <v>2</v>
      </c>
      <c r="J932" s="92">
        <v>0</v>
      </c>
      <c r="K932" s="92">
        <v>0</v>
      </c>
      <c r="L932" s="93" t="s">
        <v>1236</v>
      </c>
      <c r="M932" s="93"/>
      <c r="N932" s="81" t="s">
        <v>5908</v>
      </c>
      <c r="O932" s="94">
        <v>2628</v>
      </c>
      <c r="P932" s="94">
        <v>0</v>
      </c>
      <c r="Q932" s="94">
        <v>0</v>
      </c>
      <c r="R932" s="95" t="s">
        <v>33</v>
      </c>
      <c r="S932" s="96">
        <v>35</v>
      </c>
      <c r="T932" s="96">
        <v>110</v>
      </c>
      <c r="U932" s="96">
        <f t="shared" si="7"/>
        <v>1.8181818181818181</v>
      </c>
      <c r="V932" s="96">
        <v>0</v>
      </c>
      <c r="W932" s="97">
        <v>0.2</v>
      </c>
      <c r="X932" s="21">
        <v>1051.2</v>
      </c>
      <c r="Y932" s="78" t="s">
        <v>33</v>
      </c>
      <c r="Z932" s="79" t="s">
        <v>5838</v>
      </c>
      <c r="AA932" s="79">
        <v>0</v>
      </c>
      <c r="AB932" s="79">
        <v>0</v>
      </c>
      <c r="AC932" s="79">
        <v>0</v>
      </c>
      <c r="AD932" s="25"/>
      <c r="AE932" s="26"/>
      <c r="AF932" s="27"/>
      <c r="AG932" s="28"/>
      <c r="AH932" s="28"/>
      <c r="AI932" s="28"/>
      <c r="AJ932" s="28"/>
      <c r="AK932" s="28"/>
      <c r="AL932" s="28"/>
      <c r="AM932" s="28"/>
      <c r="AN932" s="28"/>
      <c r="AO932" s="28"/>
    </row>
    <row r="933" spans="1:41" ht="16.5" customHeight="1">
      <c r="A933" s="30" t="s">
        <v>960</v>
      </c>
      <c r="B933" s="30"/>
      <c r="C933" s="30"/>
      <c r="D933" s="111"/>
      <c r="E933" s="90" t="s">
        <v>1161</v>
      </c>
      <c r="F933" s="90" t="s">
        <v>971</v>
      </c>
      <c r="G933" s="90" t="s">
        <v>1162</v>
      </c>
      <c r="H933" s="91">
        <v>2012</v>
      </c>
      <c r="I933" s="92">
        <v>10</v>
      </c>
      <c r="J933" s="92">
        <v>0</v>
      </c>
      <c r="K933" s="92">
        <v>0</v>
      </c>
      <c r="L933" s="93" t="s">
        <v>1163</v>
      </c>
      <c r="M933" s="93"/>
      <c r="N933" s="81" t="s">
        <v>39</v>
      </c>
      <c r="O933" s="94">
        <v>960</v>
      </c>
      <c r="P933" s="94">
        <v>0</v>
      </c>
      <c r="Q933" s="94">
        <v>0</v>
      </c>
      <c r="R933" s="95" t="s">
        <v>33</v>
      </c>
      <c r="S933" s="96">
        <v>60</v>
      </c>
      <c r="T933" s="96">
        <v>110</v>
      </c>
      <c r="U933" s="96">
        <f t="shared" si="7"/>
        <v>5</v>
      </c>
      <c r="V933" s="96">
        <v>0</v>
      </c>
      <c r="W933" s="97">
        <v>0.55000000000000004</v>
      </c>
      <c r="X933" s="21">
        <v>5280</v>
      </c>
      <c r="Y933" s="78" t="s">
        <v>33</v>
      </c>
      <c r="Z933" s="79" t="s">
        <v>5838</v>
      </c>
      <c r="AA933" s="79">
        <v>0</v>
      </c>
      <c r="AB933" s="79">
        <v>0</v>
      </c>
      <c r="AC933" s="79">
        <v>0</v>
      </c>
      <c r="AD933" s="25"/>
      <c r="AE933" s="26"/>
      <c r="AF933" s="27"/>
      <c r="AG933" s="28"/>
      <c r="AH933" s="28"/>
      <c r="AI933" s="28"/>
      <c r="AJ933" s="28"/>
      <c r="AK933" s="28"/>
      <c r="AL933" s="28"/>
      <c r="AM933" s="28"/>
      <c r="AN933" s="28"/>
      <c r="AO933" s="28"/>
    </row>
    <row r="934" spans="1:41" ht="16.5" customHeight="1">
      <c r="A934" s="30" t="s">
        <v>960</v>
      </c>
      <c r="B934" s="30"/>
      <c r="C934" s="30"/>
      <c r="D934" s="111"/>
      <c r="E934" s="90" t="s">
        <v>973</v>
      </c>
      <c r="F934" s="90" t="s">
        <v>67</v>
      </c>
      <c r="G934" s="90">
        <v>550</v>
      </c>
      <c r="H934" s="91">
        <v>2006</v>
      </c>
      <c r="I934" s="92">
        <v>1</v>
      </c>
      <c r="J934" s="92">
        <v>0</v>
      </c>
      <c r="K934" s="92">
        <v>0</v>
      </c>
      <c r="L934" s="93" t="s">
        <v>974</v>
      </c>
      <c r="M934" s="93"/>
      <c r="N934" s="81" t="s">
        <v>39</v>
      </c>
      <c r="O934" s="94">
        <v>1000</v>
      </c>
      <c r="P934" s="94">
        <v>0</v>
      </c>
      <c r="Q934" s="94">
        <v>0</v>
      </c>
      <c r="R934" s="95" t="s">
        <v>33</v>
      </c>
      <c r="S934" s="96">
        <v>0</v>
      </c>
      <c r="T934" s="96">
        <v>110</v>
      </c>
      <c r="U934" s="96">
        <f t="shared" si="7"/>
        <v>5</v>
      </c>
      <c r="V934" s="96">
        <v>0</v>
      </c>
      <c r="W934" s="97">
        <v>0.55000000000000004</v>
      </c>
      <c r="X934" s="21">
        <v>550</v>
      </c>
      <c r="Y934" s="78" t="s">
        <v>33</v>
      </c>
      <c r="Z934" s="79" t="s">
        <v>5838</v>
      </c>
      <c r="AA934" s="79">
        <v>0</v>
      </c>
      <c r="AB934" s="79">
        <v>0</v>
      </c>
      <c r="AC934" s="79">
        <v>0</v>
      </c>
      <c r="AD934" s="25"/>
      <c r="AE934" s="26"/>
      <c r="AF934" s="27"/>
      <c r="AG934" s="28"/>
      <c r="AH934" s="28"/>
      <c r="AI934" s="28"/>
      <c r="AJ934" s="28"/>
      <c r="AK934" s="28"/>
      <c r="AL934" s="28"/>
      <c r="AM934" s="28"/>
      <c r="AN934" s="28"/>
      <c r="AO934" s="28"/>
    </row>
    <row r="935" spans="1:41" ht="16.5" customHeight="1">
      <c r="A935" s="30" t="s">
        <v>960</v>
      </c>
      <c r="B935" s="30"/>
      <c r="C935" s="30"/>
      <c r="D935" s="111"/>
      <c r="E935" s="90" t="s">
        <v>1068</v>
      </c>
      <c r="F935" s="90" t="s">
        <v>1069</v>
      </c>
      <c r="G935" s="90">
        <v>1220</v>
      </c>
      <c r="H935" s="91">
        <v>2011</v>
      </c>
      <c r="I935" s="92">
        <v>1</v>
      </c>
      <c r="J935" s="92">
        <v>0</v>
      </c>
      <c r="K935" s="92">
        <v>0</v>
      </c>
      <c r="L935" s="93" t="s">
        <v>5899</v>
      </c>
      <c r="M935" s="93"/>
      <c r="N935" s="81" t="s">
        <v>39</v>
      </c>
      <c r="O935" s="94">
        <v>2628</v>
      </c>
      <c r="P935" s="94">
        <v>0</v>
      </c>
      <c r="Q935" s="94">
        <v>0</v>
      </c>
      <c r="R935" s="95" t="s">
        <v>33</v>
      </c>
      <c r="S935" s="96">
        <v>60</v>
      </c>
      <c r="T935" s="96">
        <v>110</v>
      </c>
      <c r="U935" s="96">
        <f t="shared" si="7"/>
        <v>1.9090909090909092</v>
      </c>
      <c r="V935" s="96">
        <v>0</v>
      </c>
      <c r="W935" s="97">
        <v>0.21</v>
      </c>
      <c r="X935" s="21">
        <v>551.88</v>
      </c>
      <c r="Y935" s="78" t="s">
        <v>33</v>
      </c>
      <c r="Z935" s="79" t="s">
        <v>5838</v>
      </c>
      <c r="AA935" s="79">
        <v>0</v>
      </c>
      <c r="AB935" s="79">
        <v>0</v>
      </c>
      <c r="AC935" s="79">
        <v>0</v>
      </c>
      <c r="AD935" s="25"/>
      <c r="AE935" s="26"/>
      <c r="AF935" s="27"/>
      <c r="AG935" s="28"/>
      <c r="AH935" s="28"/>
      <c r="AI935" s="28"/>
      <c r="AJ935" s="28"/>
      <c r="AK935" s="28"/>
      <c r="AL935" s="28"/>
      <c r="AM935" s="28"/>
      <c r="AN935" s="28"/>
      <c r="AO935" s="28"/>
    </row>
    <row r="936" spans="1:41" ht="16.5" customHeight="1">
      <c r="A936" s="30" t="s">
        <v>960</v>
      </c>
      <c r="B936" s="30"/>
      <c r="C936" s="30"/>
      <c r="D936" s="111"/>
      <c r="E936" s="90" t="s">
        <v>5906</v>
      </c>
      <c r="F936" s="90" t="s">
        <v>3887</v>
      </c>
      <c r="G936" s="90" t="s">
        <v>5907</v>
      </c>
      <c r="H936" s="91">
        <v>2022</v>
      </c>
      <c r="I936" s="92">
        <v>1</v>
      </c>
      <c r="J936" s="92">
        <v>0</v>
      </c>
      <c r="K936" s="92">
        <v>0</v>
      </c>
      <c r="L936" s="93" t="s">
        <v>1127</v>
      </c>
      <c r="M936" s="93"/>
      <c r="N936" s="81" t="s">
        <v>5908</v>
      </c>
      <c r="O936" s="94">
        <v>8760</v>
      </c>
      <c r="P936" s="94">
        <v>0</v>
      </c>
      <c r="Q936" s="94">
        <v>0</v>
      </c>
      <c r="R936" s="95" t="s">
        <v>33</v>
      </c>
      <c r="S936" s="96">
        <v>60</v>
      </c>
      <c r="T936" s="96">
        <v>110</v>
      </c>
      <c r="U936" s="96">
        <f t="shared" si="7"/>
        <v>0.58181818181818179</v>
      </c>
      <c r="V936" s="96">
        <v>0</v>
      </c>
      <c r="W936" s="97">
        <v>6.4000000000000001E-2</v>
      </c>
      <c r="X936" s="21">
        <v>560.64</v>
      </c>
      <c r="Y936" s="78" t="s">
        <v>33</v>
      </c>
      <c r="Z936" s="79" t="s">
        <v>5838</v>
      </c>
      <c r="AA936" s="79">
        <v>0</v>
      </c>
      <c r="AB936" s="79">
        <v>0</v>
      </c>
      <c r="AC936" s="79">
        <v>0</v>
      </c>
      <c r="AD936" s="25"/>
      <c r="AE936" s="26"/>
      <c r="AF936" s="27"/>
      <c r="AG936" s="28"/>
      <c r="AH936" s="28"/>
      <c r="AI936" s="28"/>
      <c r="AJ936" s="28"/>
      <c r="AK936" s="28"/>
      <c r="AL936" s="28"/>
      <c r="AM936" s="28"/>
      <c r="AN936" s="28"/>
      <c r="AO936" s="28"/>
    </row>
    <row r="937" spans="1:41" ht="16.5" customHeight="1">
      <c r="A937" s="30" t="s">
        <v>960</v>
      </c>
      <c r="B937" s="30"/>
      <c r="C937" s="30"/>
      <c r="D937" s="111"/>
      <c r="E937" s="90" t="s">
        <v>5906</v>
      </c>
      <c r="F937" s="90" t="s">
        <v>3887</v>
      </c>
      <c r="G937" s="90" t="s">
        <v>5907</v>
      </c>
      <c r="H937" s="91">
        <v>2022</v>
      </c>
      <c r="I937" s="92">
        <v>1</v>
      </c>
      <c r="J937" s="92">
        <v>0</v>
      </c>
      <c r="K937" s="92">
        <v>0</v>
      </c>
      <c r="L937" s="93" t="s">
        <v>1140</v>
      </c>
      <c r="M937" s="93"/>
      <c r="N937" s="81" t="s">
        <v>5908</v>
      </c>
      <c r="O937" s="94">
        <v>8760</v>
      </c>
      <c r="P937" s="94">
        <v>0</v>
      </c>
      <c r="Q937" s="94">
        <v>0</v>
      </c>
      <c r="R937" s="95" t="s">
        <v>33</v>
      </c>
      <c r="S937" s="96">
        <v>60</v>
      </c>
      <c r="T937" s="96">
        <v>110</v>
      </c>
      <c r="U937" s="96">
        <f t="shared" si="7"/>
        <v>0.58181818181818179</v>
      </c>
      <c r="V937" s="96">
        <v>0</v>
      </c>
      <c r="W937" s="97">
        <v>6.4000000000000001E-2</v>
      </c>
      <c r="X937" s="21">
        <v>560.64</v>
      </c>
      <c r="Y937" s="78" t="s">
        <v>33</v>
      </c>
      <c r="Z937" s="79" t="s">
        <v>5838</v>
      </c>
      <c r="AA937" s="79">
        <v>0</v>
      </c>
      <c r="AB937" s="79">
        <v>0</v>
      </c>
      <c r="AC937" s="79">
        <v>0</v>
      </c>
      <c r="AD937" s="25"/>
      <c r="AE937" s="26"/>
      <c r="AF937" s="27"/>
      <c r="AG937" s="28"/>
      <c r="AH937" s="28"/>
      <c r="AI937" s="28"/>
      <c r="AJ937" s="28"/>
      <c r="AK937" s="28"/>
      <c r="AL937" s="28"/>
      <c r="AM937" s="28"/>
      <c r="AN937" s="28"/>
      <c r="AO937" s="28"/>
    </row>
    <row r="938" spans="1:41" ht="16.5" customHeight="1">
      <c r="A938" s="30" t="s">
        <v>960</v>
      </c>
      <c r="B938" s="30"/>
      <c r="C938" s="30"/>
      <c r="D938" s="111"/>
      <c r="E938" s="90" t="s">
        <v>5906</v>
      </c>
      <c r="F938" s="90" t="s">
        <v>3887</v>
      </c>
      <c r="G938" s="90" t="s">
        <v>5907</v>
      </c>
      <c r="H938" s="91">
        <v>2022</v>
      </c>
      <c r="I938" s="92">
        <v>1</v>
      </c>
      <c r="J938" s="92">
        <v>0</v>
      </c>
      <c r="K938" s="92">
        <v>0</v>
      </c>
      <c r="L938" s="93" t="s">
        <v>1236</v>
      </c>
      <c r="M938" s="93"/>
      <c r="N938" s="81" t="s">
        <v>5908</v>
      </c>
      <c r="O938" s="94">
        <v>8760</v>
      </c>
      <c r="P938" s="94">
        <v>0</v>
      </c>
      <c r="Q938" s="94">
        <v>0</v>
      </c>
      <c r="R938" s="95" t="s">
        <v>33</v>
      </c>
      <c r="S938" s="96">
        <v>60</v>
      </c>
      <c r="T938" s="96">
        <v>110</v>
      </c>
      <c r="U938" s="96">
        <f t="shared" si="7"/>
        <v>0.58181818181818179</v>
      </c>
      <c r="V938" s="96">
        <v>0</v>
      </c>
      <c r="W938" s="97">
        <v>6.4000000000000001E-2</v>
      </c>
      <c r="X938" s="21">
        <v>560.64</v>
      </c>
      <c r="Y938" s="78" t="s">
        <v>33</v>
      </c>
      <c r="Z938" s="79" t="s">
        <v>5838</v>
      </c>
      <c r="AA938" s="79">
        <v>0</v>
      </c>
      <c r="AB938" s="79">
        <v>0</v>
      </c>
      <c r="AC938" s="79">
        <v>0</v>
      </c>
      <c r="AD938" s="25"/>
      <c r="AE938" s="26"/>
      <c r="AF938" s="27"/>
      <c r="AG938" s="28"/>
      <c r="AH938" s="28"/>
      <c r="AI938" s="28"/>
      <c r="AJ938" s="28"/>
      <c r="AK938" s="28"/>
      <c r="AL938" s="28"/>
      <c r="AM938" s="28"/>
      <c r="AN938" s="28"/>
      <c r="AO938" s="28"/>
    </row>
    <row r="939" spans="1:41" ht="16.5" customHeight="1">
      <c r="A939" s="30" t="s">
        <v>960</v>
      </c>
      <c r="B939" s="30"/>
      <c r="C939" s="30"/>
      <c r="D939" s="111"/>
      <c r="E939" s="90" t="s">
        <v>1128</v>
      </c>
      <c r="F939" s="90" t="s">
        <v>1129</v>
      </c>
      <c r="G939" s="90" t="s">
        <v>1130</v>
      </c>
      <c r="H939" s="91">
        <v>2010</v>
      </c>
      <c r="I939" s="92">
        <v>1</v>
      </c>
      <c r="J939" s="92">
        <v>0</v>
      </c>
      <c r="K939" s="92">
        <v>0</v>
      </c>
      <c r="L939" s="93" t="s">
        <v>1127</v>
      </c>
      <c r="M939" s="93"/>
      <c r="N939" s="81" t="s">
        <v>39</v>
      </c>
      <c r="O939" s="94">
        <v>2510</v>
      </c>
      <c r="P939" s="94">
        <v>6132</v>
      </c>
      <c r="Q939" s="94">
        <v>5</v>
      </c>
      <c r="R939" s="95" t="s">
        <v>33</v>
      </c>
      <c r="S939" s="96">
        <v>60</v>
      </c>
      <c r="T939" s="96">
        <v>110</v>
      </c>
      <c r="U939" s="96">
        <f t="shared" si="7"/>
        <v>1.8181818181818181</v>
      </c>
      <c r="V939" s="96">
        <v>0</v>
      </c>
      <c r="W939" s="97">
        <v>0.2</v>
      </c>
      <c r="X939" s="21">
        <v>563.32000000000005</v>
      </c>
      <c r="Y939" s="78" t="s">
        <v>33</v>
      </c>
      <c r="Z939" s="79" t="s">
        <v>5838</v>
      </c>
      <c r="AA939" s="79">
        <v>0</v>
      </c>
      <c r="AB939" s="79">
        <v>0</v>
      </c>
      <c r="AC939" s="79">
        <v>0</v>
      </c>
      <c r="AD939" s="25"/>
      <c r="AE939" s="26"/>
      <c r="AF939" s="27"/>
    </row>
    <row r="940" spans="1:41" ht="16.5" customHeight="1">
      <c r="A940" s="30" t="s">
        <v>960</v>
      </c>
      <c r="B940" s="30"/>
      <c r="C940" s="30"/>
      <c r="D940" s="111"/>
      <c r="E940" s="90" t="s">
        <v>35</v>
      </c>
      <c r="F940" s="90" t="s">
        <v>83</v>
      </c>
      <c r="G940" s="90" t="s">
        <v>81</v>
      </c>
      <c r="H940" s="91">
        <v>2008</v>
      </c>
      <c r="I940" s="92">
        <v>1</v>
      </c>
      <c r="J940" s="92">
        <v>0</v>
      </c>
      <c r="K940" s="92">
        <v>0</v>
      </c>
      <c r="L940" s="93" t="s">
        <v>1032</v>
      </c>
      <c r="M940" s="93"/>
      <c r="N940" s="81" t="s">
        <v>39</v>
      </c>
      <c r="O940" s="94">
        <v>1920</v>
      </c>
      <c r="P940" s="94">
        <v>0</v>
      </c>
      <c r="Q940" s="94">
        <v>0</v>
      </c>
      <c r="R940" s="95" t="s">
        <v>33</v>
      </c>
      <c r="S940" s="96">
        <v>60</v>
      </c>
      <c r="T940" s="96">
        <v>110</v>
      </c>
      <c r="U940" s="96">
        <f t="shared" si="7"/>
        <v>2.7272727272727271</v>
      </c>
      <c r="V940" s="96">
        <v>0</v>
      </c>
      <c r="W940" s="97">
        <v>0.3</v>
      </c>
      <c r="X940" s="21">
        <v>576</v>
      </c>
      <c r="Y940" s="78" t="s">
        <v>33</v>
      </c>
      <c r="Z940" s="79" t="s">
        <v>5838</v>
      </c>
      <c r="AA940" s="79">
        <v>0</v>
      </c>
      <c r="AB940" s="79">
        <v>0</v>
      </c>
      <c r="AC940" s="79">
        <v>0</v>
      </c>
      <c r="AD940" s="25"/>
      <c r="AE940" s="26"/>
      <c r="AF940" s="27"/>
    </row>
    <row r="941" spans="1:41" ht="16.5" customHeight="1">
      <c r="A941" s="30" t="s">
        <v>960</v>
      </c>
      <c r="B941" s="30"/>
      <c r="C941" s="30"/>
      <c r="D941" s="111"/>
      <c r="E941" s="90" t="s">
        <v>35</v>
      </c>
      <c r="F941" s="90" t="s">
        <v>83</v>
      </c>
      <c r="G941" s="90" t="s">
        <v>1034</v>
      </c>
      <c r="H941" s="91">
        <v>2015</v>
      </c>
      <c r="I941" s="92">
        <v>1</v>
      </c>
      <c r="J941" s="92">
        <v>0</v>
      </c>
      <c r="K941" s="92">
        <v>0</v>
      </c>
      <c r="L941" s="93" t="s">
        <v>1035</v>
      </c>
      <c r="M941" s="93"/>
      <c r="N941" s="81" t="s">
        <v>39</v>
      </c>
      <c r="O941" s="94">
        <v>1920</v>
      </c>
      <c r="P941" s="94">
        <v>0</v>
      </c>
      <c r="Q941" s="94">
        <v>0</v>
      </c>
      <c r="R941" s="95" t="s">
        <v>33</v>
      </c>
      <c r="S941" s="96">
        <v>60</v>
      </c>
      <c r="T941" s="96">
        <v>110</v>
      </c>
      <c r="U941" s="96">
        <f t="shared" si="7"/>
        <v>2.7272727272727271</v>
      </c>
      <c r="V941" s="96">
        <v>0</v>
      </c>
      <c r="W941" s="97">
        <v>0.3</v>
      </c>
      <c r="X941" s="21">
        <v>576</v>
      </c>
      <c r="Y941" s="78" t="s">
        <v>33</v>
      </c>
      <c r="Z941" s="79" t="s">
        <v>5838</v>
      </c>
      <c r="AA941" s="79">
        <v>0</v>
      </c>
      <c r="AB941" s="79">
        <v>0</v>
      </c>
      <c r="AC941" s="79">
        <v>0</v>
      </c>
      <c r="AD941" s="25"/>
      <c r="AE941" s="26"/>
      <c r="AF941" s="27"/>
    </row>
    <row r="942" spans="1:41" ht="16.5" customHeight="1">
      <c r="A942" s="30" t="s">
        <v>960</v>
      </c>
      <c r="B942" s="30"/>
      <c r="C942" s="30"/>
      <c r="D942" s="111"/>
      <c r="E942" s="90" t="s">
        <v>79</v>
      </c>
      <c r="F942" s="90" t="s">
        <v>445</v>
      </c>
      <c r="G942" s="90" t="s">
        <v>1134</v>
      </c>
      <c r="H942" s="91">
        <v>2022</v>
      </c>
      <c r="I942" s="92">
        <v>1</v>
      </c>
      <c r="J942" s="92">
        <v>0</v>
      </c>
      <c r="K942" s="92">
        <v>0</v>
      </c>
      <c r="L942" s="93" t="s">
        <v>1143</v>
      </c>
      <c r="M942" s="93"/>
      <c r="N942" s="81" t="s">
        <v>39</v>
      </c>
      <c r="O942" s="94">
        <v>1255</v>
      </c>
      <c r="P942" s="94">
        <v>0</v>
      </c>
      <c r="Q942" s="94">
        <v>0</v>
      </c>
      <c r="R942" s="95" t="s">
        <v>33</v>
      </c>
      <c r="S942" s="96">
        <v>60</v>
      </c>
      <c r="T942" s="96">
        <v>110</v>
      </c>
      <c r="U942" s="96">
        <f t="shared" si="7"/>
        <v>4.1818181818181817</v>
      </c>
      <c r="V942" s="96">
        <v>0</v>
      </c>
      <c r="W942" s="97">
        <v>0.46</v>
      </c>
      <c r="X942" s="21">
        <v>577.30000000000007</v>
      </c>
      <c r="Y942" s="78" t="s">
        <v>33</v>
      </c>
      <c r="Z942" s="79" t="s">
        <v>5838</v>
      </c>
      <c r="AA942" s="79">
        <v>0</v>
      </c>
      <c r="AB942" s="79">
        <v>0</v>
      </c>
      <c r="AC942" s="79">
        <v>0</v>
      </c>
      <c r="AD942" s="25"/>
      <c r="AE942" s="26"/>
      <c r="AF942" s="27"/>
    </row>
    <row r="943" spans="1:41" ht="16.5" customHeight="1">
      <c r="A943" s="30" t="s">
        <v>960</v>
      </c>
      <c r="B943" s="30"/>
      <c r="C943" s="30"/>
      <c r="D943" s="111"/>
      <c r="E943" s="90" t="s">
        <v>1077</v>
      </c>
      <c r="F943" s="90" t="s">
        <v>1078</v>
      </c>
      <c r="G943" s="90" t="s">
        <v>1079</v>
      </c>
      <c r="H943" s="91">
        <v>2017</v>
      </c>
      <c r="I943" s="92">
        <v>1</v>
      </c>
      <c r="J943" s="92">
        <v>0</v>
      </c>
      <c r="K943" s="92">
        <v>0</v>
      </c>
      <c r="L943" s="93" t="s">
        <v>5899</v>
      </c>
      <c r="M943" s="93"/>
      <c r="N943" s="81" t="s">
        <v>39</v>
      </c>
      <c r="O943" s="94">
        <v>2628</v>
      </c>
      <c r="P943" s="94">
        <v>0</v>
      </c>
      <c r="Q943" s="94">
        <v>0</v>
      </c>
      <c r="R943" s="95" t="s">
        <v>33</v>
      </c>
      <c r="S943" s="96">
        <v>50</v>
      </c>
      <c r="T943" s="96">
        <v>110</v>
      </c>
      <c r="U943" s="96">
        <f t="shared" si="7"/>
        <v>2</v>
      </c>
      <c r="V943" s="96">
        <v>0</v>
      </c>
      <c r="W943" s="97">
        <v>0.22</v>
      </c>
      <c r="X943" s="21">
        <v>578.16</v>
      </c>
      <c r="Y943" s="78" t="s">
        <v>33</v>
      </c>
      <c r="Z943" s="79" t="s">
        <v>5838</v>
      </c>
      <c r="AA943" s="79">
        <v>0</v>
      </c>
      <c r="AB943" s="79">
        <v>0</v>
      </c>
      <c r="AC943" s="79">
        <v>0</v>
      </c>
      <c r="AD943" s="25"/>
      <c r="AE943" s="26"/>
      <c r="AF943" s="27"/>
    </row>
    <row r="944" spans="1:41" ht="16.5" customHeight="1">
      <c r="A944" s="30" t="s">
        <v>960</v>
      </c>
      <c r="B944" s="30"/>
      <c r="C944" s="30"/>
      <c r="D944" s="111"/>
      <c r="E944" s="90" t="s">
        <v>35</v>
      </c>
      <c r="F944" s="90" t="s">
        <v>146</v>
      </c>
      <c r="G944" s="90" t="s">
        <v>321</v>
      </c>
      <c r="H944" s="91">
        <v>2014</v>
      </c>
      <c r="I944" s="92">
        <v>1</v>
      </c>
      <c r="J944" s="92">
        <v>0</v>
      </c>
      <c r="K944" s="92">
        <v>0</v>
      </c>
      <c r="L944" s="93" t="s">
        <v>1183</v>
      </c>
      <c r="M944" s="93"/>
      <c r="N944" s="81" t="s">
        <v>39</v>
      </c>
      <c r="O944" s="94">
        <v>2000</v>
      </c>
      <c r="P944" s="94">
        <v>0</v>
      </c>
      <c r="Q944" s="94">
        <v>0</v>
      </c>
      <c r="R944" s="95" t="s">
        <v>33</v>
      </c>
      <c r="S944" s="96" t="s">
        <v>89</v>
      </c>
      <c r="T944" s="96">
        <v>110</v>
      </c>
      <c r="U944" s="96">
        <f t="shared" si="7"/>
        <v>2.7272727272727271</v>
      </c>
      <c r="V944" s="96">
        <v>0</v>
      </c>
      <c r="W944" s="97">
        <v>0.3</v>
      </c>
      <c r="X944" s="21">
        <v>600</v>
      </c>
      <c r="Y944" s="78" t="s">
        <v>33</v>
      </c>
      <c r="Z944" s="79" t="s">
        <v>5838</v>
      </c>
      <c r="AA944" s="79">
        <v>0</v>
      </c>
      <c r="AB944" s="79">
        <v>0</v>
      </c>
      <c r="AC944" s="79">
        <v>0</v>
      </c>
      <c r="AD944" s="25"/>
      <c r="AE944" s="26"/>
      <c r="AF944" s="27"/>
    </row>
    <row r="945" spans="1:41" ht="16.5" customHeight="1">
      <c r="A945" s="30" t="s">
        <v>960</v>
      </c>
      <c r="B945" s="30"/>
      <c r="C945" s="30"/>
      <c r="D945" s="111"/>
      <c r="E945" s="90" t="s">
        <v>35</v>
      </c>
      <c r="F945" s="90" t="s">
        <v>83</v>
      </c>
      <c r="G945" s="90" t="s">
        <v>699</v>
      </c>
      <c r="H945" s="91">
        <v>2012</v>
      </c>
      <c r="I945" s="92">
        <v>1</v>
      </c>
      <c r="J945" s="92">
        <v>0</v>
      </c>
      <c r="K945" s="92">
        <v>0</v>
      </c>
      <c r="L945" s="93" t="s">
        <v>1245</v>
      </c>
      <c r="M945" s="93"/>
      <c r="N945" s="81" t="s">
        <v>45</v>
      </c>
      <c r="O945" s="94">
        <v>2000</v>
      </c>
      <c r="P945" s="94">
        <v>0</v>
      </c>
      <c r="Q945" s="94">
        <v>0</v>
      </c>
      <c r="R945" s="95" t="s">
        <v>33</v>
      </c>
      <c r="S945" s="96">
        <v>60</v>
      </c>
      <c r="T945" s="96">
        <v>110</v>
      </c>
      <c r="U945" s="96">
        <f t="shared" si="7"/>
        <v>2.7272727272727271</v>
      </c>
      <c r="V945" s="96">
        <v>0</v>
      </c>
      <c r="W945" s="97">
        <v>0.3</v>
      </c>
      <c r="X945" s="21">
        <v>600</v>
      </c>
      <c r="Y945" s="78" t="s">
        <v>33</v>
      </c>
      <c r="Z945" s="79" t="s">
        <v>5838</v>
      </c>
      <c r="AA945" s="79">
        <v>0</v>
      </c>
      <c r="AB945" s="79">
        <v>0</v>
      </c>
      <c r="AC945" s="79">
        <v>0</v>
      </c>
      <c r="AD945" s="25"/>
      <c r="AE945" s="26"/>
      <c r="AF945" s="27"/>
    </row>
    <row r="946" spans="1:41" ht="16.5" customHeight="1">
      <c r="A946" s="30" t="s">
        <v>960</v>
      </c>
      <c r="B946" s="30"/>
      <c r="C946" s="30"/>
      <c r="D946" s="111"/>
      <c r="E946" s="90" t="s">
        <v>1102</v>
      </c>
      <c r="F946" s="90" t="s">
        <v>1103</v>
      </c>
      <c r="G946" s="90" t="s">
        <v>1104</v>
      </c>
      <c r="H946" s="91">
        <v>2009</v>
      </c>
      <c r="I946" s="92">
        <v>1</v>
      </c>
      <c r="J946" s="92">
        <v>0</v>
      </c>
      <c r="K946" s="92">
        <v>0</v>
      </c>
      <c r="L946" s="93" t="s">
        <v>5899</v>
      </c>
      <c r="M946" s="93"/>
      <c r="N946" s="81" t="s">
        <v>39</v>
      </c>
      <c r="O946" s="94">
        <v>1920</v>
      </c>
      <c r="P946" s="94">
        <v>0</v>
      </c>
      <c r="Q946" s="94">
        <v>0</v>
      </c>
      <c r="R946" s="95" t="s">
        <v>33</v>
      </c>
      <c r="S946" s="96" t="s">
        <v>89</v>
      </c>
      <c r="T946" s="96">
        <v>220</v>
      </c>
      <c r="U946" s="96">
        <f t="shared" si="7"/>
        <v>1.5</v>
      </c>
      <c r="V946" s="96">
        <v>0</v>
      </c>
      <c r="W946" s="97">
        <v>0.33</v>
      </c>
      <c r="X946" s="21">
        <v>633.6</v>
      </c>
      <c r="Y946" s="78" t="s">
        <v>33</v>
      </c>
      <c r="Z946" s="79" t="s">
        <v>5838</v>
      </c>
      <c r="AA946" s="79">
        <v>0</v>
      </c>
      <c r="AB946" s="79">
        <v>0</v>
      </c>
      <c r="AC946" s="79">
        <v>0</v>
      </c>
      <c r="AD946" s="25"/>
      <c r="AE946" s="26"/>
      <c r="AF946" s="27"/>
    </row>
    <row r="947" spans="1:41" ht="16.5" customHeight="1">
      <c r="A947" s="30" t="s">
        <v>960</v>
      </c>
      <c r="B947" s="30"/>
      <c r="C947" s="30"/>
      <c r="D947" s="111"/>
      <c r="E947" s="90" t="s">
        <v>1105</v>
      </c>
      <c r="F947" s="90" t="s">
        <v>1106</v>
      </c>
      <c r="G947" s="90" t="s">
        <v>1107</v>
      </c>
      <c r="H947" s="91">
        <v>2009</v>
      </c>
      <c r="I947" s="92">
        <v>1</v>
      </c>
      <c r="J947" s="92">
        <v>0</v>
      </c>
      <c r="K947" s="92">
        <v>0</v>
      </c>
      <c r="L947" s="93" t="s">
        <v>5899</v>
      </c>
      <c r="M947" s="93"/>
      <c r="N947" s="81" t="s">
        <v>39</v>
      </c>
      <c r="O947" s="94">
        <v>1920</v>
      </c>
      <c r="P947" s="94">
        <v>0</v>
      </c>
      <c r="Q947" s="94">
        <v>0</v>
      </c>
      <c r="R947" s="95" t="s">
        <v>33</v>
      </c>
      <c r="S947" s="96" t="s">
        <v>89</v>
      </c>
      <c r="T947" s="96">
        <v>220</v>
      </c>
      <c r="U947" s="96">
        <f t="shared" si="7"/>
        <v>1.5</v>
      </c>
      <c r="V947" s="96">
        <v>0</v>
      </c>
      <c r="W947" s="97">
        <v>0.33</v>
      </c>
      <c r="X947" s="21">
        <v>633.6</v>
      </c>
      <c r="Y947" s="78" t="s">
        <v>33</v>
      </c>
      <c r="Z947" s="79" t="s">
        <v>5838</v>
      </c>
      <c r="AA947" s="79">
        <v>0</v>
      </c>
      <c r="AB947" s="79">
        <v>0</v>
      </c>
      <c r="AC947" s="79">
        <v>0</v>
      </c>
      <c r="AD947" s="25"/>
      <c r="AE947" s="26"/>
      <c r="AF947" s="27"/>
    </row>
    <row r="948" spans="1:41" ht="16.5" customHeight="1">
      <c r="A948" s="30" t="s">
        <v>960</v>
      </c>
      <c r="B948" s="30"/>
      <c r="C948" s="30"/>
      <c r="D948" s="111"/>
      <c r="E948" s="90" t="s">
        <v>967</v>
      </c>
      <c r="F948" s="90" t="s">
        <v>67</v>
      </c>
      <c r="G948" s="90" t="s">
        <v>968</v>
      </c>
      <c r="H948" s="91">
        <v>2004</v>
      </c>
      <c r="I948" s="92">
        <v>1</v>
      </c>
      <c r="J948" s="92">
        <v>0</v>
      </c>
      <c r="K948" s="92">
        <v>0</v>
      </c>
      <c r="L948" s="93" t="s">
        <v>966</v>
      </c>
      <c r="M948" s="93"/>
      <c r="N948" s="81" t="s">
        <v>39</v>
      </c>
      <c r="O948" s="94">
        <v>2628</v>
      </c>
      <c r="P948" s="94">
        <v>0</v>
      </c>
      <c r="Q948" s="94">
        <v>0</v>
      </c>
      <c r="R948" s="95" t="s">
        <v>33</v>
      </c>
      <c r="S948" s="96">
        <v>60</v>
      </c>
      <c r="T948" s="96">
        <v>115</v>
      </c>
      <c r="U948" s="96">
        <v>2.1739130434782608</v>
      </c>
      <c r="V948" s="96">
        <v>0</v>
      </c>
      <c r="W948" s="97">
        <v>0.25</v>
      </c>
      <c r="X948" s="21">
        <v>657</v>
      </c>
      <c r="Y948" s="78" t="s">
        <v>33</v>
      </c>
      <c r="Z948" s="79" t="s">
        <v>5838</v>
      </c>
      <c r="AA948" s="79">
        <v>0</v>
      </c>
      <c r="AB948" s="79">
        <v>0</v>
      </c>
      <c r="AC948" s="79">
        <v>0</v>
      </c>
      <c r="AD948" s="25"/>
      <c r="AE948" s="26"/>
      <c r="AF948" s="27"/>
    </row>
    <row r="949" spans="1:41" ht="16.5" customHeight="1">
      <c r="A949" s="30" t="s">
        <v>960</v>
      </c>
      <c r="B949" s="30"/>
      <c r="C949" s="30"/>
      <c r="D949" s="111"/>
      <c r="E949" s="90" t="s">
        <v>35</v>
      </c>
      <c r="F949" s="90" t="s">
        <v>163</v>
      </c>
      <c r="G949" s="90" t="s">
        <v>7022</v>
      </c>
      <c r="H949" s="91">
        <v>2016</v>
      </c>
      <c r="I949" s="92">
        <v>3</v>
      </c>
      <c r="J949" s="92">
        <v>0</v>
      </c>
      <c r="K949" s="92">
        <v>0</v>
      </c>
      <c r="L949" s="93" t="s">
        <v>1037</v>
      </c>
      <c r="M949" s="93"/>
      <c r="N949" s="81" t="s">
        <v>39</v>
      </c>
      <c r="O949" s="94">
        <v>2628</v>
      </c>
      <c r="P949" s="94">
        <v>0</v>
      </c>
      <c r="Q949" s="94">
        <v>0</v>
      </c>
      <c r="R949" s="95" t="s">
        <v>33</v>
      </c>
      <c r="S949" s="96">
        <v>60</v>
      </c>
      <c r="T949" s="96">
        <v>110</v>
      </c>
      <c r="U949" s="96">
        <f t="shared" ref="U949:U973" si="8">W949*1000/T949</f>
        <v>2.2727272727272729</v>
      </c>
      <c r="V949" s="96">
        <v>0</v>
      </c>
      <c r="W949" s="97">
        <v>0.25</v>
      </c>
      <c r="X949" s="21">
        <v>1971</v>
      </c>
      <c r="Y949" s="78" t="s">
        <v>33</v>
      </c>
      <c r="Z949" s="79" t="s">
        <v>5838</v>
      </c>
      <c r="AA949" s="79">
        <v>0</v>
      </c>
      <c r="AB949" s="79">
        <v>0</v>
      </c>
      <c r="AC949" s="79">
        <v>0</v>
      </c>
      <c r="AD949" s="25"/>
      <c r="AE949" s="26"/>
      <c r="AF949" s="27"/>
    </row>
    <row r="950" spans="1:41" ht="16.5" customHeight="1">
      <c r="A950" s="30" t="s">
        <v>960</v>
      </c>
      <c r="B950" s="30"/>
      <c r="C950" s="30"/>
      <c r="D950" s="111"/>
      <c r="E950" s="90" t="s">
        <v>1070</v>
      </c>
      <c r="F950" s="90" t="s">
        <v>155</v>
      </c>
      <c r="G950" s="90" t="s">
        <v>1071</v>
      </c>
      <c r="H950" s="91">
        <v>2011</v>
      </c>
      <c r="I950" s="92">
        <v>1</v>
      </c>
      <c r="J950" s="92">
        <v>0</v>
      </c>
      <c r="K950" s="92">
        <v>0</v>
      </c>
      <c r="L950" s="93" t="s">
        <v>5899</v>
      </c>
      <c r="M950" s="93"/>
      <c r="N950" s="81" t="s">
        <v>39</v>
      </c>
      <c r="O950" s="94">
        <v>2628</v>
      </c>
      <c r="P950" s="94">
        <v>0</v>
      </c>
      <c r="Q950" s="94">
        <v>0</v>
      </c>
      <c r="R950" s="95" t="s">
        <v>33</v>
      </c>
      <c r="S950" s="96">
        <v>60</v>
      </c>
      <c r="T950" s="96">
        <v>110</v>
      </c>
      <c r="U950" s="96">
        <f t="shared" si="8"/>
        <v>2.2727272727272729</v>
      </c>
      <c r="V950" s="96">
        <v>0</v>
      </c>
      <c r="W950" s="97">
        <v>0.25</v>
      </c>
      <c r="X950" s="21">
        <v>657</v>
      </c>
      <c r="Y950" s="78" t="s">
        <v>33</v>
      </c>
      <c r="Z950" s="79" t="s">
        <v>5838</v>
      </c>
      <c r="AA950" s="79">
        <v>0</v>
      </c>
      <c r="AB950" s="79">
        <v>0</v>
      </c>
      <c r="AC950" s="79">
        <v>0</v>
      </c>
      <c r="AD950" s="25"/>
      <c r="AE950" s="26"/>
      <c r="AF950" s="27"/>
    </row>
    <row r="951" spans="1:41" ht="16.5" customHeight="1">
      <c r="A951" s="30" t="s">
        <v>960</v>
      </c>
      <c r="B951" s="30"/>
      <c r="C951" s="30"/>
      <c r="D951" s="111"/>
      <c r="E951" s="90" t="s">
        <v>5913</v>
      </c>
      <c r="F951" s="90" t="s">
        <v>5914</v>
      </c>
      <c r="G951" s="90" t="s">
        <v>5915</v>
      </c>
      <c r="H951" s="91">
        <v>2022</v>
      </c>
      <c r="I951" s="92">
        <v>1</v>
      </c>
      <c r="J951" s="92">
        <v>0</v>
      </c>
      <c r="K951" s="92">
        <v>0</v>
      </c>
      <c r="L951" s="93" t="s">
        <v>1143</v>
      </c>
      <c r="M951" s="93"/>
      <c r="N951" s="81" t="s">
        <v>39</v>
      </c>
      <c r="O951" s="94">
        <v>2628</v>
      </c>
      <c r="P951" s="94">
        <v>0</v>
      </c>
      <c r="Q951" s="94">
        <v>0</v>
      </c>
      <c r="R951" s="95" t="s">
        <v>33</v>
      </c>
      <c r="S951" s="96">
        <v>60</v>
      </c>
      <c r="T951" s="96">
        <v>110</v>
      </c>
      <c r="U951" s="96">
        <f t="shared" si="8"/>
        <v>2.3727272727272726</v>
      </c>
      <c r="V951" s="96">
        <v>0</v>
      </c>
      <c r="W951" s="97">
        <v>0.26100000000000001</v>
      </c>
      <c r="X951" s="21">
        <v>685.90800000000002</v>
      </c>
      <c r="Y951" s="78" t="s">
        <v>33</v>
      </c>
      <c r="Z951" s="79" t="s">
        <v>5838</v>
      </c>
      <c r="AA951" s="79">
        <v>0</v>
      </c>
      <c r="AB951" s="79">
        <v>0</v>
      </c>
      <c r="AC951" s="79">
        <v>0</v>
      </c>
      <c r="AD951" s="25"/>
      <c r="AE951" s="26"/>
      <c r="AF951" s="27"/>
      <c r="AG951" s="28"/>
      <c r="AH951" s="28"/>
      <c r="AI951" s="28"/>
      <c r="AJ951" s="28"/>
      <c r="AK951" s="28"/>
      <c r="AL951" s="28"/>
      <c r="AM951" s="28"/>
      <c r="AN951" s="28"/>
      <c r="AO951" s="28"/>
    </row>
    <row r="952" spans="1:41" ht="16.5" customHeight="1">
      <c r="A952" s="30" t="s">
        <v>960</v>
      </c>
      <c r="B952" s="30"/>
      <c r="C952" s="30"/>
      <c r="D952" s="111"/>
      <c r="E952" s="90" t="s">
        <v>5913</v>
      </c>
      <c r="F952" s="90" t="s">
        <v>5914</v>
      </c>
      <c r="G952" s="90" t="s">
        <v>5915</v>
      </c>
      <c r="H952" s="91">
        <v>2022</v>
      </c>
      <c r="I952" s="92">
        <v>1</v>
      </c>
      <c r="J952" s="92">
        <v>0</v>
      </c>
      <c r="K952" s="92">
        <v>0</v>
      </c>
      <c r="L952" s="93" t="s">
        <v>1236</v>
      </c>
      <c r="M952" s="93"/>
      <c r="N952" s="81" t="s">
        <v>39</v>
      </c>
      <c r="O952" s="94">
        <v>2628</v>
      </c>
      <c r="P952" s="94">
        <v>0</v>
      </c>
      <c r="Q952" s="94">
        <v>0</v>
      </c>
      <c r="R952" s="95" t="s">
        <v>33</v>
      </c>
      <c r="S952" s="96">
        <v>60</v>
      </c>
      <c r="T952" s="96">
        <v>110</v>
      </c>
      <c r="U952" s="96">
        <f t="shared" si="8"/>
        <v>2.3727272727272726</v>
      </c>
      <c r="V952" s="96">
        <v>0</v>
      </c>
      <c r="W952" s="97">
        <v>0.26100000000000001</v>
      </c>
      <c r="X952" s="21">
        <v>685.90800000000002</v>
      </c>
      <c r="Y952" s="78" t="s">
        <v>33</v>
      </c>
      <c r="Z952" s="79" t="s">
        <v>5838</v>
      </c>
      <c r="AA952" s="79">
        <v>0</v>
      </c>
      <c r="AB952" s="79">
        <v>0</v>
      </c>
      <c r="AC952" s="79">
        <v>0</v>
      </c>
      <c r="AD952" s="25"/>
      <c r="AE952" s="26"/>
      <c r="AF952" s="27"/>
      <c r="AG952" s="28"/>
      <c r="AH952" s="28"/>
      <c r="AI952" s="28"/>
      <c r="AJ952" s="28"/>
      <c r="AK952" s="28"/>
      <c r="AL952" s="28"/>
      <c r="AM952" s="28"/>
      <c r="AN952" s="28"/>
      <c r="AO952" s="28"/>
    </row>
    <row r="953" spans="1:41" ht="16.5" customHeight="1">
      <c r="A953" s="30" t="s">
        <v>960</v>
      </c>
      <c r="B953" s="30"/>
      <c r="C953" s="30"/>
      <c r="D953" s="111"/>
      <c r="E953" s="90" t="s">
        <v>7043</v>
      </c>
      <c r="F953" s="90" t="s">
        <v>67</v>
      </c>
      <c r="G953" s="90" t="s">
        <v>1248</v>
      </c>
      <c r="H953" s="91">
        <v>2005</v>
      </c>
      <c r="I953" s="92">
        <v>1</v>
      </c>
      <c r="J953" s="92">
        <v>0</v>
      </c>
      <c r="K953" s="92">
        <v>0</v>
      </c>
      <c r="L953" s="93" t="s">
        <v>1246</v>
      </c>
      <c r="M953" s="93"/>
      <c r="N953" s="81" t="s">
        <v>41</v>
      </c>
      <c r="O953" s="94">
        <v>2628</v>
      </c>
      <c r="P953" s="94">
        <v>6132</v>
      </c>
      <c r="Q953" s="94">
        <v>5</v>
      </c>
      <c r="R953" s="95" t="s">
        <v>33</v>
      </c>
      <c r="S953" s="96" t="s">
        <v>89</v>
      </c>
      <c r="T953" s="96">
        <v>110</v>
      </c>
      <c r="U953" s="96">
        <f t="shared" si="8"/>
        <v>2.2727272727272729</v>
      </c>
      <c r="V953" s="96">
        <v>0</v>
      </c>
      <c r="W953" s="97">
        <v>0.25</v>
      </c>
      <c r="X953" s="21">
        <v>733.65</v>
      </c>
      <c r="Y953" s="78" t="s">
        <v>33</v>
      </c>
      <c r="Z953" s="79" t="s">
        <v>5838</v>
      </c>
      <c r="AA953" s="79">
        <v>0</v>
      </c>
      <c r="AB953" s="79">
        <v>0</v>
      </c>
      <c r="AC953" s="79">
        <v>0</v>
      </c>
      <c r="AD953" s="25"/>
      <c r="AE953" s="26"/>
      <c r="AF953" s="27"/>
      <c r="AG953" s="28"/>
      <c r="AH953" s="28"/>
      <c r="AI953" s="28"/>
      <c r="AJ953" s="28"/>
      <c r="AK953" s="28"/>
      <c r="AL953" s="28"/>
      <c r="AM953" s="28"/>
      <c r="AN953" s="28"/>
      <c r="AO953" s="28"/>
    </row>
    <row r="954" spans="1:41" ht="16.5" customHeight="1">
      <c r="A954" s="30" t="s">
        <v>960</v>
      </c>
      <c r="B954" s="30"/>
      <c r="C954" s="30"/>
      <c r="D954" s="111"/>
      <c r="E954" s="90" t="s">
        <v>1249</v>
      </c>
      <c r="F954" s="90" t="s">
        <v>67</v>
      </c>
      <c r="G954" s="90" t="s">
        <v>1250</v>
      </c>
      <c r="H954" s="91">
        <v>2005</v>
      </c>
      <c r="I954" s="92">
        <v>1</v>
      </c>
      <c r="J954" s="92">
        <v>0</v>
      </c>
      <c r="K954" s="92">
        <v>0</v>
      </c>
      <c r="L954" s="93" t="s">
        <v>1246</v>
      </c>
      <c r="M954" s="93"/>
      <c r="N954" s="81" t="s">
        <v>41</v>
      </c>
      <c r="O954" s="94">
        <v>2628</v>
      </c>
      <c r="P954" s="94">
        <v>6132</v>
      </c>
      <c r="Q954" s="94">
        <v>5</v>
      </c>
      <c r="R954" s="95" t="s">
        <v>33</v>
      </c>
      <c r="S954" s="96" t="s">
        <v>89</v>
      </c>
      <c r="T954" s="96">
        <v>110</v>
      </c>
      <c r="U954" s="96">
        <f t="shared" si="8"/>
        <v>2.2727272727272729</v>
      </c>
      <c r="V954" s="96">
        <v>0</v>
      </c>
      <c r="W954" s="97">
        <v>0.25</v>
      </c>
      <c r="X954" s="21">
        <v>733.65</v>
      </c>
      <c r="Y954" s="78" t="s">
        <v>33</v>
      </c>
      <c r="Z954" s="79" t="s">
        <v>5838</v>
      </c>
      <c r="AA954" s="79">
        <v>0</v>
      </c>
      <c r="AB954" s="79">
        <v>0</v>
      </c>
      <c r="AC954" s="79">
        <v>0</v>
      </c>
      <c r="AD954" s="25"/>
      <c r="AE954" s="26"/>
      <c r="AF954" s="27"/>
      <c r="AG954" s="28"/>
      <c r="AH954" s="28"/>
      <c r="AI954" s="28"/>
      <c r="AJ954" s="28"/>
      <c r="AK954" s="28"/>
      <c r="AL954" s="28"/>
      <c r="AM954" s="28"/>
      <c r="AN954" s="28"/>
      <c r="AO954" s="28"/>
    </row>
    <row r="955" spans="1:41" ht="16.5" customHeight="1">
      <c r="A955" s="30" t="s">
        <v>960</v>
      </c>
      <c r="B955" s="30"/>
      <c r="C955" s="30"/>
      <c r="D955" s="111"/>
      <c r="E955" s="90" t="s">
        <v>7048</v>
      </c>
      <c r="F955" s="90" t="s">
        <v>1268</v>
      </c>
      <c r="G955" s="90" t="s">
        <v>1268</v>
      </c>
      <c r="H955" s="91">
        <v>2009</v>
      </c>
      <c r="I955" s="92">
        <v>2</v>
      </c>
      <c r="J955" s="92">
        <v>0</v>
      </c>
      <c r="K955" s="92">
        <v>0</v>
      </c>
      <c r="L955" s="93" t="s">
        <v>1259</v>
      </c>
      <c r="M955" s="93"/>
      <c r="N955" s="81" t="s">
        <v>41</v>
      </c>
      <c r="O955" s="94">
        <v>704</v>
      </c>
      <c r="P955" s="94">
        <v>0</v>
      </c>
      <c r="Q955" s="94">
        <v>0</v>
      </c>
      <c r="R955" s="95" t="s">
        <v>33</v>
      </c>
      <c r="S955" s="96">
        <v>60</v>
      </c>
      <c r="T955" s="96">
        <v>110</v>
      </c>
      <c r="U955" s="96">
        <f t="shared" si="8"/>
        <v>10</v>
      </c>
      <c r="V955" s="96">
        <v>0</v>
      </c>
      <c r="W955" s="97">
        <v>1.1000000000000001</v>
      </c>
      <c r="X955" s="21">
        <v>1548.8000000000002</v>
      </c>
      <c r="Y955" s="78" t="s">
        <v>33</v>
      </c>
      <c r="Z955" s="79" t="s">
        <v>5838</v>
      </c>
      <c r="AA955" s="79">
        <v>0</v>
      </c>
      <c r="AB955" s="79">
        <v>0</v>
      </c>
      <c r="AC955" s="79">
        <v>0</v>
      </c>
      <c r="AD955" s="25"/>
      <c r="AE955" s="26"/>
      <c r="AF955" s="27"/>
      <c r="AG955" s="28"/>
      <c r="AH955" s="28"/>
      <c r="AI955" s="28"/>
      <c r="AJ955" s="28"/>
      <c r="AK955" s="28"/>
      <c r="AL955" s="28"/>
      <c r="AM955" s="28"/>
      <c r="AN955" s="28"/>
      <c r="AO955" s="28"/>
    </row>
    <row r="956" spans="1:41" ht="16.5" customHeight="1">
      <c r="A956" s="30" t="s">
        <v>960</v>
      </c>
      <c r="B956" s="30"/>
      <c r="C956" s="30"/>
      <c r="D956" s="111"/>
      <c r="E956" s="90" t="s">
        <v>35</v>
      </c>
      <c r="F956" s="90" t="s">
        <v>5660</v>
      </c>
      <c r="G956" s="90" t="s">
        <v>7021</v>
      </c>
      <c r="H956" s="91">
        <v>2014</v>
      </c>
      <c r="I956" s="92">
        <v>1</v>
      </c>
      <c r="J956" s="92">
        <v>0</v>
      </c>
      <c r="K956" s="92">
        <v>0</v>
      </c>
      <c r="L956" s="93" t="s">
        <v>1037</v>
      </c>
      <c r="M956" s="93"/>
      <c r="N956" s="81" t="s">
        <v>39</v>
      </c>
      <c r="O956" s="94">
        <v>2628</v>
      </c>
      <c r="P956" s="94">
        <v>0</v>
      </c>
      <c r="Q956" s="94">
        <v>0</v>
      </c>
      <c r="R956" s="95" t="s">
        <v>33</v>
      </c>
      <c r="S956" s="96">
        <v>60</v>
      </c>
      <c r="T956" s="96">
        <v>110</v>
      </c>
      <c r="U956" s="96">
        <f t="shared" si="8"/>
        <v>2.7272727272727271</v>
      </c>
      <c r="V956" s="96">
        <v>0</v>
      </c>
      <c r="W956" s="97">
        <v>0.3</v>
      </c>
      <c r="X956" s="21">
        <v>788.4</v>
      </c>
      <c r="Y956" s="78" t="s">
        <v>33</v>
      </c>
      <c r="Z956" s="79" t="s">
        <v>5838</v>
      </c>
      <c r="AA956" s="79">
        <v>0</v>
      </c>
      <c r="AB956" s="79">
        <v>0</v>
      </c>
      <c r="AC956" s="79">
        <v>0</v>
      </c>
      <c r="AD956" s="25"/>
      <c r="AE956" s="26"/>
      <c r="AF956" s="27"/>
      <c r="AG956" s="28"/>
      <c r="AH956" s="28"/>
      <c r="AI956" s="28"/>
      <c r="AJ956" s="28"/>
      <c r="AK956" s="28"/>
      <c r="AL956" s="28"/>
      <c r="AM956" s="28"/>
      <c r="AN956" s="28"/>
      <c r="AO956" s="28"/>
    </row>
    <row r="957" spans="1:41" ht="16.5" customHeight="1">
      <c r="A957" s="30" t="s">
        <v>960</v>
      </c>
      <c r="B957" s="30"/>
      <c r="C957" s="30"/>
      <c r="D957" s="111"/>
      <c r="E957" s="90" t="s">
        <v>35</v>
      </c>
      <c r="F957" s="90" t="s">
        <v>83</v>
      </c>
      <c r="G957" s="90" t="s">
        <v>7023</v>
      </c>
      <c r="H957" s="91">
        <v>2015</v>
      </c>
      <c r="I957" s="92">
        <v>1</v>
      </c>
      <c r="J957" s="92">
        <v>0</v>
      </c>
      <c r="K957" s="92">
        <v>0</v>
      </c>
      <c r="L957" s="93" t="s">
        <v>1037</v>
      </c>
      <c r="M957" s="93"/>
      <c r="N957" s="81" t="s">
        <v>39</v>
      </c>
      <c r="O957" s="94">
        <v>2628</v>
      </c>
      <c r="P957" s="94">
        <v>0</v>
      </c>
      <c r="Q957" s="94">
        <v>0</v>
      </c>
      <c r="R957" s="95" t="s">
        <v>33</v>
      </c>
      <c r="S957" s="96">
        <v>60</v>
      </c>
      <c r="T957" s="96">
        <v>110</v>
      </c>
      <c r="U957" s="96">
        <f t="shared" si="8"/>
        <v>2.7272727272727271</v>
      </c>
      <c r="V957" s="96">
        <v>0</v>
      </c>
      <c r="W957" s="97">
        <v>0.3</v>
      </c>
      <c r="X957" s="21">
        <v>788.4</v>
      </c>
      <c r="Y957" s="78" t="s">
        <v>33</v>
      </c>
      <c r="Z957" s="79" t="s">
        <v>5838</v>
      </c>
      <c r="AA957" s="79">
        <v>0</v>
      </c>
      <c r="AB957" s="79">
        <v>0</v>
      </c>
      <c r="AC957" s="79">
        <v>0</v>
      </c>
      <c r="AD957" s="25"/>
      <c r="AE957" s="26"/>
      <c r="AF957" s="27"/>
      <c r="AG957" s="28"/>
      <c r="AH957" s="28"/>
      <c r="AI957" s="28"/>
      <c r="AJ957" s="28"/>
      <c r="AK957" s="28"/>
      <c r="AL957" s="28"/>
      <c r="AM957" s="28"/>
      <c r="AN957" s="28"/>
      <c r="AO957" s="28"/>
    </row>
    <row r="958" spans="1:41" ht="16.5" customHeight="1">
      <c r="A958" s="30" t="s">
        <v>960</v>
      </c>
      <c r="B958" s="30"/>
      <c r="C958" s="30"/>
      <c r="D958" s="111"/>
      <c r="E958" s="90" t="s">
        <v>7046</v>
      </c>
      <c r="F958" s="90" t="s">
        <v>988</v>
      </c>
      <c r="G958" s="90" t="s">
        <v>7047</v>
      </c>
      <c r="H958" s="91">
        <v>2009</v>
      </c>
      <c r="I958" s="92">
        <v>2</v>
      </c>
      <c r="J958" s="92">
        <v>0</v>
      </c>
      <c r="K958" s="92">
        <v>0</v>
      </c>
      <c r="L958" s="93" t="s">
        <v>1259</v>
      </c>
      <c r="M958" s="93"/>
      <c r="N958" s="81" t="s">
        <v>41</v>
      </c>
      <c r="O958" s="94">
        <v>1200</v>
      </c>
      <c r="P958" s="94">
        <v>0</v>
      </c>
      <c r="Q958" s="94">
        <v>0</v>
      </c>
      <c r="R958" s="95" t="s">
        <v>33</v>
      </c>
      <c r="S958" s="96" t="s">
        <v>89</v>
      </c>
      <c r="T958" s="96">
        <v>110</v>
      </c>
      <c r="U958" s="96">
        <f t="shared" si="8"/>
        <v>6</v>
      </c>
      <c r="V958" s="96">
        <v>0</v>
      </c>
      <c r="W958" s="97">
        <v>0.66</v>
      </c>
      <c r="X958" s="21">
        <v>1584</v>
      </c>
      <c r="Y958" s="78" t="s">
        <v>33</v>
      </c>
      <c r="Z958" s="79" t="s">
        <v>5838</v>
      </c>
      <c r="AA958" s="79">
        <v>0</v>
      </c>
      <c r="AB958" s="79">
        <v>0</v>
      </c>
      <c r="AC958" s="79">
        <v>0</v>
      </c>
      <c r="AD958" s="25"/>
      <c r="AE958" s="26"/>
      <c r="AF958" s="27"/>
      <c r="AG958" s="28"/>
      <c r="AH958" s="28"/>
      <c r="AI958" s="28"/>
      <c r="AJ958" s="28"/>
      <c r="AK958" s="28"/>
      <c r="AL958" s="28"/>
      <c r="AM958" s="28"/>
      <c r="AN958" s="28"/>
      <c r="AO958" s="28"/>
    </row>
    <row r="959" spans="1:41" ht="16.5" customHeight="1">
      <c r="A959" s="30" t="s">
        <v>960</v>
      </c>
      <c r="B959" s="30"/>
      <c r="C959" s="30"/>
      <c r="D959" s="111"/>
      <c r="E959" s="90" t="s">
        <v>7050</v>
      </c>
      <c r="F959" s="90" t="s">
        <v>1270</v>
      </c>
      <c r="G959" s="90" t="s">
        <v>1270</v>
      </c>
      <c r="H959" s="91">
        <v>2009</v>
      </c>
      <c r="I959" s="92">
        <v>1</v>
      </c>
      <c r="J959" s="92">
        <v>0</v>
      </c>
      <c r="K959" s="92">
        <v>0</v>
      </c>
      <c r="L959" s="93" t="s">
        <v>1259</v>
      </c>
      <c r="M959" s="93"/>
      <c r="N959" s="81" t="s">
        <v>41</v>
      </c>
      <c r="O959" s="94">
        <v>2628</v>
      </c>
      <c r="P959" s="94">
        <v>6132</v>
      </c>
      <c r="Q959" s="94">
        <v>5</v>
      </c>
      <c r="R959" s="95" t="s">
        <v>33</v>
      </c>
      <c r="S959" s="96" t="s">
        <v>89</v>
      </c>
      <c r="T959" s="96">
        <v>115</v>
      </c>
      <c r="U959" s="96">
        <f t="shared" si="8"/>
        <v>2.4</v>
      </c>
      <c r="V959" s="96">
        <v>0</v>
      </c>
      <c r="W959" s="97">
        <v>0.27600000000000002</v>
      </c>
      <c r="X959" s="21">
        <v>809.94960000000015</v>
      </c>
      <c r="Y959" s="78" t="s">
        <v>33</v>
      </c>
      <c r="Z959" s="79" t="s">
        <v>5838</v>
      </c>
      <c r="AA959" s="79">
        <v>0</v>
      </c>
      <c r="AB959" s="79">
        <v>0</v>
      </c>
      <c r="AC959" s="79">
        <v>0</v>
      </c>
      <c r="AD959" s="25"/>
      <c r="AE959" s="26"/>
      <c r="AF959" s="27"/>
      <c r="AG959" s="28"/>
      <c r="AH959" s="28"/>
      <c r="AI959" s="28"/>
      <c r="AJ959" s="28"/>
      <c r="AK959" s="28"/>
      <c r="AL959" s="28"/>
      <c r="AM959" s="28"/>
      <c r="AN959" s="28"/>
      <c r="AO959" s="28"/>
    </row>
    <row r="960" spans="1:41" ht="16.5" customHeight="1">
      <c r="A960" s="30" t="s">
        <v>960</v>
      </c>
      <c r="B960" s="30"/>
      <c r="C960" s="30"/>
      <c r="D960" s="111"/>
      <c r="E960" s="90" t="s">
        <v>180</v>
      </c>
      <c r="F960" s="90" t="s">
        <v>205</v>
      </c>
      <c r="G960" s="90" t="s">
        <v>7039</v>
      </c>
      <c r="H960" s="91">
        <v>2021</v>
      </c>
      <c r="I960" s="92">
        <v>1</v>
      </c>
      <c r="J960" s="92">
        <v>0</v>
      </c>
      <c r="K960" s="92">
        <v>0</v>
      </c>
      <c r="L960" s="93" t="s">
        <v>1127</v>
      </c>
      <c r="M960" s="93"/>
      <c r="N960" s="81" t="s">
        <v>39</v>
      </c>
      <c r="O960" s="94">
        <v>2510</v>
      </c>
      <c r="P960" s="94">
        <v>0</v>
      </c>
      <c r="Q960" s="94">
        <v>0</v>
      </c>
      <c r="R960" s="95" t="s">
        <v>33</v>
      </c>
      <c r="S960" s="96">
        <v>60</v>
      </c>
      <c r="T960" s="96">
        <v>110</v>
      </c>
      <c r="U960" s="96">
        <f t="shared" si="8"/>
        <v>3.1545454545454548</v>
      </c>
      <c r="V960" s="96">
        <v>0</v>
      </c>
      <c r="W960" s="97">
        <v>0.34699999999999998</v>
      </c>
      <c r="X960" s="21">
        <v>870.96999999999991</v>
      </c>
      <c r="Y960" s="78" t="s">
        <v>33</v>
      </c>
      <c r="Z960" s="79" t="s">
        <v>5838</v>
      </c>
      <c r="AA960" s="79">
        <v>0</v>
      </c>
      <c r="AB960" s="79">
        <v>0</v>
      </c>
      <c r="AC960" s="79">
        <v>0</v>
      </c>
      <c r="AD960" s="25"/>
      <c r="AE960" s="26"/>
      <c r="AF960" s="27"/>
      <c r="AG960" s="28"/>
      <c r="AH960" s="28"/>
      <c r="AI960" s="28"/>
      <c r="AJ960" s="28"/>
      <c r="AK960" s="28"/>
      <c r="AL960" s="28"/>
      <c r="AM960" s="28"/>
      <c r="AN960" s="28"/>
      <c r="AO960" s="28"/>
    </row>
    <row r="961" spans="1:41" ht="16.5" customHeight="1">
      <c r="A961" s="30" t="s">
        <v>960</v>
      </c>
      <c r="B961" s="30"/>
      <c r="C961" s="30"/>
      <c r="D961" s="111"/>
      <c r="E961" s="90" t="s">
        <v>180</v>
      </c>
      <c r="F961" s="90" t="s">
        <v>205</v>
      </c>
      <c r="G961" s="90" t="s">
        <v>314</v>
      </c>
      <c r="H961" s="91">
        <v>2018</v>
      </c>
      <c r="I961" s="92">
        <v>1</v>
      </c>
      <c r="J961" s="92">
        <v>0</v>
      </c>
      <c r="K961" s="92">
        <v>0</v>
      </c>
      <c r="L961" s="93" t="s">
        <v>1227</v>
      </c>
      <c r="M961" s="93"/>
      <c r="N961" s="81" t="s">
        <v>39</v>
      </c>
      <c r="O961" s="94">
        <v>2628</v>
      </c>
      <c r="P961" s="94">
        <v>0</v>
      </c>
      <c r="Q961" s="94">
        <v>0</v>
      </c>
      <c r="R961" s="95" t="s">
        <v>33</v>
      </c>
      <c r="S961" s="96">
        <v>60</v>
      </c>
      <c r="T961" s="96">
        <v>110</v>
      </c>
      <c r="U961" s="96">
        <f t="shared" si="8"/>
        <v>3.1545454545454548</v>
      </c>
      <c r="V961" s="96">
        <v>0</v>
      </c>
      <c r="W961" s="97">
        <v>0.34699999999999998</v>
      </c>
      <c r="X961" s="21">
        <v>911.91599999999994</v>
      </c>
      <c r="Y961" s="78" t="s">
        <v>33</v>
      </c>
      <c r="Z961" s="79" t="s">
        <v>5838</v>
      </c>
      <c r="AA961" s="79">
        <v>0</v>
      </c>
      <c r="AB961" s="79">
        <v>0</v>
      </c>
      <c r="AC961" s="79">
        <v>0</v>
      </c>
      <c r="AD961" s="25"/>
      <c r="AE961" s="26"/>
      <c r="AF961" s="27"/>
      <c r="AG961" s="28"/>
      <c r="AH961" s="28"/>
      <c r="AI961" s="28"/>
      <c r="AJ961" s="28"/>
      <c r="AK961" s="28"/>
      <c r="AL961" s="28"/>
      <c r="AM961" s="28"/>
      <c r="AN961" s="28"/>
      <c r="AO961" s="28"/>
    </row>
    <row r="962" spans="1:41" ht="16.5" customHeight="1">
      <c r="A962" s="30" t="s">
        <v>960</v>
      </c>
      <c r="B962" s="30"/>
      <c r="C962" s="30"/>
      <c r="D962" s="111"/>
      <c r="E962" s="90" t="s">
        <v>180</v>
      </c>
      <c r="F962" s="90" t="s">
        <v>205</v>
      </c>
      <c r="G962" s="90" t="s">
        <v>1141</v>
      </c>
      <c r="H962" s="91">
        <v>2018</v>
      </c>
      <c r="I962" s="92">
        <v>1</v>
      </c>
      <c r="J962" s="92">
        <v>0</v>
      </c>
      <c r="K962" s="92">
        <v>0</v>
      </c>
      <c r="L962" s="93" t="s">
        <v>1140</v>
      </c>
      <c r="M962" s="93"/>
      <c r="N962" s="81" t="s">
        <v>39</v>
      </c>
      <c r="O962" s="94">
        <v>2510</v>
      </c>
      <c r="P962" s="94">
        <v>0</v>
      </c>
      <c r="Q962" s="94">
        <v>0</v>
      </c>
      <c r="R962" s="95" t="s">
        <v>33</v>
      </c>
      <c r="S962" s="96">
        <v>60</v>
      </c>
      <c r="T962" s="96">
        <v>110</v>
      </c>
      <c r="U962" s="96">
        <f t="shared" si="8"/>
        <v>3.3363636363636364</v>
      </c>
      <c r="V962" s="96">
        <v>0</v>
      </c>
      <c r="W962" s="97">
        <v>0.36699999999999999</v>
      </c>
      <c r="X962" s="21">
        <v>921.17</v>
      </c>
      <c r="Y962" s="78" t="s">
        <v>33</v>
      </c>
      <c r="Z962" s="79" t="s">
        <v>5838</v>
      </c>
      <c r="AA962" s="79">
        <v>0</v>
      </c>
      <c r="AB962" s="79">
        <v>0</v>
      </c>
      <c r="AC962" s="79">
        <v>0</v>
      </c>
      <c r="AD962" s="25"/>
      <c r="AE962" s="26"/>
      <c r="AF962" s="27"/>
      <c r="AG962" s="28"/>
      <c r="AH962" s="28"/>
      <c r="AI962" s="28"/>
      <c r="AJ962" s="28"/>
      <c r="AK962" s="28"/>
      <c r="AL962" s="28"/>
      <c r="AM962" s="28"/>
      <c r="AN962" s="28"/>
      <c r="AO962" s="28"/>
    </row>
    <row r="963" spans="1:41" ht="16.5" customHeight="1">
      <c r="A963" s="30" t="s">
        <v>960</v>
      </c>
      <c r="B963" s="30"/>
      <c r="C963" s="30"/>
      <c r="D963" s="111"/>
      <c r="E963" s="90" t="s">
        <v>1022</v>
      </c>
      <c r="F963" s="90" t="s">
        <v>1333</v>
      </c>
      <c r="G963" s="90" t="s">
        <v>1334</v>
      </c>
      <c r="H963" s="91">
        <v>2021</v>
      </c>
      <c r="I963" s="92">
        <v>1</v>
      </c>
      <c r="J963" s="92">
        <v>0</v>
      </c>
      <c r="K963" s="92">
        <v>0</v>
      </c>
      <c r="L963" s="93" t="s">
        <v>1295</v>
      </c>
      <c r="M963" s="93"/>
      <c r="N963" s="81" t="s">
        <v>41</v>
      </c>
      <c r="O963" s="94">
        <v>960</v>
      </c>
      <c r="P963" s="94">
        <v>0</v>
      </c>
      <c r="Q963" s="94">
        <v>0</v>
      </c>
      <c r="R963" s="95" t="s">
        <v>33</v>
      </c>
      <c r="S963" s="96">
        <v>60</v>
      </c>
      <c r="T963" s="96">
        <v>110</v>
      </c>
      <c r="U963" s="96">
        <f t="shared" si="8"/>
        <v>9</v>
      </c>
      <c r="V963" s="96">
        <v>0</v>
      </c>
      <c r="W963" s="97">
        <v>0.99</v>
      </c>
      <c r="X963" s="21">
        <v>950.4</v>
      </c>
      <c r="Y963" s="78" t="s">
        <v>33</v>
      </c>
      <c r="Z963" s="79" t="s">
        <v>5838</v>
      </c>
      <c r="AA963" s="79">
        <v>0</v>
      </c>
      <c r="AB963" s="79">
        <v>0</v>
      </c>
      <c r="AC963" s="79">
        <v>0</v>
      </c>
      <c r="AD963" s="25"/>
      <c r="AE963" s="26"/>
      <c r="AF963" s="27"/>
      <c r="AG963" s="28"/>
      <c r="AH963" s="28"/>
      <c r="AI963" s="28"/>
      <c r="AJ963" s="28"/>
      <c r="AK963" s="28"/>
      <c r="AL963" s="28"/>
      <c r="AM963" s="28"/>
      <c r="AN963" s="28"/>
      <c r="AO963" s="28"/>
    </row>
    <row r="964" spans="1:41" ht="16.5" customHeight="1">
      <c r="A964" s="30" t="s">
        <v>960</v>
      </c>
      <c r="B964" s="30"/>
      <c r="C964" s="30"/>
      <c r="D964" s="111"/>
      <c r="E964" s="90" t="s">
        <v>7031</v>
      </c>
      <c r="F964" s="90" t="s">
        <v>1092</v>
      </c>
      <c r="G964" s="90" t="s">
        <v>1092</v>
      </c>
      <c r="H964" s="91">
        <v>2012</v>
      </c>
      <c r="I964" s="92">
        <v>2</v>
      </c>
      <c r="J964" s="92">
        <v>0</v>
      </c>
      <c r="K964" s="92">
        <v>0</v>
      </c>
      <c r="L964" s="93" t="s">
        <v>5899</v>
      </c>
      <c r="M964" s="93"/>
      <c r="N964" s="81" t="s">
        <v>39</v>
      </c>
      <c r="O964" s="94">
        <v>8760</v>
      </c>
      <c r="P964" s="94">
        <v>0</v>
      </c>
      <c r="Q964" s="94">
        <v>0</v>
      </c>
      <c r="R964" s="95" t="s">
        <v>33</v>
      </c>
      <c r="S964" s="96">
        <v>60</v>
      </c>
      <c r="T964" s="96">
        <v>110</v>
      </c>
      <c r="U964" s="96">
        <f t="shared" si="8"/>
        <v>1.1818181818181819</v>
      </c>
      <c r="V964" s="96">
        <v>0</v>
      </c>
      <c r="W964" s="97">
        <v>0.13</v>
      </c>
      <c r="X964" s="21">
        <v>2277.6</v>
      </c>
      <c r="Y964" s="78" t="s">
        <v>33</v>
      </c>
      <c r="Z964" s="79" t="s">
        <v>5838</v>
      </c>
      <c r="AA964" s="79">
        <v>0</v>
      </c>
      <c r="AB964" s="79">
        <v>0</v>
      </c>
      <c r="AC964" s="79">
        <v>0</v>
      </c>
      <c r="AD964" s="25"/>
      <c r="AE964" s="26"/>
      <c r="AF964" s="27"/>
    </row>
    <row r="965" spans="1:41" ht="16.5" customHeight="1">
      <c r="A965" s="30" t="s">
        <v>960</v>
      </c>
      <c r="B965" s="30"/>
      <c r="C965" s="30"/>
      <c r="D965" s="111"/>
      <c r="E965" s="90" t="s">
        <v>7032</v>
      </c>
      <c r="F965" s="90" t="s">
        <v>67</v>
      </c>
      <c r="G965" s="90" t="s">
        <v>7033</v>
      </c>
      <c r="H965" s="91">
        <v>2007</v>
      </c>
      <c r="I965" s="92">
        <v>1</v>
      </c>
      <c r="J965" s="92">
        <v>0</v>
      </c>
      <c r="K965" s="92">
        <v>0</v>
      </c>
      <c r="L965" s="93" t="s">
        <v>5899</v>
      </c>
      <c r="M965" s="93"/>
      <c r="N965" s="81" t="s">
        <v>39</v>
      </c>
      <c r="O965" s="94">
        <v>8760</v>
      </c>
      <c r="P965" s="94">
        <v>0</v>
      </c>
      <c r="Q965" s="94">
        <v>0</v>
      </c>
      <c r="R965" s="95" t="s">
        <v>33</v>
      </c>
      <c r="S965" s="96">
        <v>60</v>
      </c>
      <c r="T965" s="96">
        <v>110</v>
      </c>
      <c r="U965" s="96">
        <f t="shared" si="8"/>
        <v>1.1818181818181819</v>
      </c>
      <c r="V965" s="96">
        <v>0</v>
      </c>
      <c r="W965" s="97">
        <v>0.13</v>
      </c>
      <c r="X965" s="21">
        <v>1138.8</v>
      </c>
      <c r="Y965" s="78" t="s">
        <v>33</v>
      </c>
      <c r="Z965" s="79" t="s">
        <v>5838</v>
      </c>
      <c r="AA965" s="79">
        <v>0</v>
      </c>
      <c r="AB965" s="79">
        <v>0</v>
      </c>
      <c r="AC965" s="79">
        <v>0</v>
      </c>
      <c r="AD965" s="25"/>
      <c r="AE965" s="26"/>
      <c r="AF965" s="27"/>
    </row>
    <row r="966" spans="1:41" ht="16.5" customHeight="1">
      <c r="A966" s="30" t="s">
        <v>960</v>
      </c>
      <c r="B966" s="30"/>
      <c r="C966" s="30"/>
      <c r="D966" s="111"/>
      <c r="E966" s="90" t="s">
        <v>79</v>
      </c>
      <c r="F966" s="90" t="s">
        <v>445</v>
      </c>
      <c r="G966" s="90" t="s">
        <v>1134</v>
      </c>
      <c r="H966" s="91">
        <v>2022</v>
      </c>
      <c r="I966" s="92">
        <v>1</v>
      </c>
      <c r="J966" s="92">
        <v>0</v>
      </c>
      <c r="K966" s="92">
        <v>0</v>
      </c>
      <c r="L966" s="93" t="s">
        <v>1127</v>
      </c>
      <c r="M966" s="93"/>
      <c r="N966" s="81" t="s">
        <v>39</v>
      </c>
      <c r="O966" s="94">
        <v>2510</v>
      </c>
      <c r="P966" s="94">
        <v>0</v>
      </c>
      <c r="Q966" s="94">
        <v>0</v>
      </c>
      <c r="R966" s="95" t="s">
        <v>33</v>
      </c>
      <c r="S966" s="96">
        <v>60</v>
      </c>
      <c r="T966" s="96">
        <v>110</v>
      </c>
      <c r="U966" s="96">
        <f t="shared" si="8"/>
        <v>4.1818181818181817</v>
      </c>
      <c r="V966" s="96">
        <v>0</v>
      </c>
      <c r="W966" s="97">
        <v>0.46</v>
      </c>
      <c r="X966" s="21">
        <v>1154.6000000000001</v>
      </c>
      <c r="Y966" s="78" t="s">
        <v>33</v>
      </c>
      <c r="Z966" s="79" t="s">
        <v>5838</v>
      </c>
      <c r="AA966" s="79">
        <v>0</v>
      </c>
      <c r="AB966" s="79">
        <v>0</v>
      </c>
      <c r="AC966" s="79">
        <v>0</v>
      </c>
      <c r="AD966" s="25"/>
      <c r="AE966" s="26"/>
      <c r="AF966" s="27"/>
    </row>
    <row r="967" spans="1:41" ht="16.5" customHeight="1">
      <c r="A967" s="30" t="s">
        <v>960</v>
      </c>
      <c r="B967" s="30"/>
      <c r="C967" s="30"/>
      <c r="D967" s="111"/>
      <c r="E967" s="90" t="s">
        <v>79</v>
      </c>
      <c r="F967" s="90" t="s">
        <v>445</v>
      </c>
      <c r="G967" s="90" t="s">
        <v>1134</v>
      </c>
      <c r="H967" s="91">
        <v>2022</v>
      </c>
      <c r="I967" s="92">
        <v>1</v>
      </c>
      <c r="J967" s="92">
        <v>0</v>
      </c>
      <c r="K967" s="92">
        <v>0</v>
      </c>
      <c r="L967" s="93" t="s">
        <v>1140</v>
      </c>
      <c r="M967" s="93"/>
      <c r="N967" s="81" t="s">
        <v>39</v>
      </c>
      <c r="O967" s="94">
        <v>2510</v>
      </c>
      <c r="P967" s="94">
        <v>0</v>
      </c>
      <c r="Q967" s="94">
        <v>0</v>
      </c>
      <c r="R967" s="95" t="s">
        <v>33</v>
      </c>
      <c r="S967" s="96">
        <v>60</v>
      </c>
      <c r="T967" s="96">
        <v>110</v>
      </c>
      <c r="U967" s="96">
        <f t="shared" si="8"/>
        <v>4.1818181818181817</v>
      </c>
      <c r="V967" s="96">
        <v>0</v>
      </c>
      <c r="W967" s="97">
        <v>0.46</v>
      </c>
      <c r="X967" s="21">
        <v>1154.6000000000001</v>
      </c>
      <c r="Y967" s="78" t="s">
        <v>33</v>
      </c>
      <c r="Z967" s="79" t="s">
        <v>5838</v>
      </c>
      <c r="AA967" s="79">
        <v>0</v>
      </c>
      <c r="AB967" s="79">
        <v>0</v>
      </c>
      <c r="AC967" s="79">
        <v>0</v>
      </c>
      <c r="AD967" s="25"/>
      <c r="AE967" s="26"/>
      <c r="AF967" s="27"/>
    </row>
    <row r="968" spans="1:41" ht="16.5" customHeight="1">
      <c r="A968" s="30" t="s">
        <v>960</v>
      </c>
      <c r="B968" s="30"/>
      <c r="C968" s="30"/>
      <c r="D968" s="111"/>
      <c r="E968" s="90" t="s">
        <v>1273</v>
      </c>
      <c r="F968" s="90" t="s">
        <v>67</v>
      </c>
      <c r="G968" s="90" t="s">
        <v>1274</v>
      </c>
      <c r="H968" s="91">
        <v>2009</v>
      </c>
      <c r="I968" s="92">
        <v>1</v>
      </c>
      <c r="J968" s="92">
        <v>0</v>
      </c>
      <c r="K968" s="92">
        <v>0</v>
      </c>
      <c r="L968" s="93" t="s">
        <v>1259</v>
      </c>
      <c r="M968" s="93"/>
      <c r="N968" s="81" t="s">
        <v>41</v>
      </c>
      <c r="O968" s="94">
        <v>8760</v>
      </c>
      <c r="P968" s="94">
        <v>6132</v>
      </c>
      <c r="Q968" s="94">
        <v>5</v>
      </c>
      <c r="R968" s="95" t="s">
        <v>33</v>
      </c>
      <c r="S968" s="96">
        <v>60</v>
      </c>
      <c r="T968" s="96">
        <v>110</v>
      </c>
      <c r="U968" s="96">
        <f t="shared" si="8"/>
        <v>1.1818181818181819</v>
      </c>
      <c r="V968" s="96">
        <v>0</v>
      </c>
      <c r="W968" s="97">
        <v>0.13</v>
      </c>
      <c r="X968" s="21">
        <v>1178.6579999999999</v>
      </c>
      <c r="Y968" s="78" t="s">
        <v>33</v>
      </c>
      <c r="Z968" s="79" t="s">
        <v>5838</v>
      </c>
      <c r="AA968" s="79">
        <v>0</v>
      </c>
      <c r="AB968" s="79">
        <v>0</v>
      </c>
      <c r="AC968" s="79">
        <v>0</v>
      </c>
      <c r="AD968" s="25"/>
      <c r="AE968" s="26"/>
      <c r="AF968" s="27"/>
    </row>
    <row r="969" spans="1:41" ht="16.5" customHeight="1">
      <c r="A969" s="30" t="s">
        <v>960</v>
      </c>
      <c r="B969" s="30"/>
      <c r="C969" s="30"/>
      <c r="D969" s="111"/>
      <c r="E969" s="90" t="s">
        <v>1275</v>
      </c>
      <c r="F969" s="90" t="s">
        <v>905</v>
      </c>
      <c r="G969" s="90" t="s">
        <v>1276</v>
      </c>
      <c r="H969" s="91">
        <v>2009</v>
      </c>
      <c r="I969" s="92">
        <v>1</v>
      </c>
      <c r="J969" s="92">
        <v>0</v>
      </c>
      <c r="K969" s="92">
        <v>0</v>
      </c>
      <c r="L969" s="93" t="s">
        <v>1259</v>
      </c>
      <c r="M969" s="93"/>
      <c r="N969" s="81" t="s">
        <v>41</v>
      </c>
      <c r="O969" s="94">
        <v>8760</v>
      </c>
      <c r="P969" s="94">
        <v>6132</v>
      </c>
      <c r="Q969" s="94">
        <v>5</v>
      </c>
      <c r="R969" s="95" t="s">
        <v>33</v>
      </c>
      <c r="S969" s="96">
        <v>60</v>
      </c>
      <c r="T969" s="96">
        <v>110</v>
      </c>
      <c r="U969" s="96">
        <f t="shared" si="8"/>
        <v>1.1818181818181819</v>
      </c>
      <c r="V969" s="96">
        <v>0</v>
      </c>
      <c r="W969" s="97">
        <v>0.13</v>
      </c>
      <c r="X969" s="21">
        <v>1178.6579999999999</v>
      </c>
      <c r="Y969" s="78" t="s">
        <v>33</v>
      </c>
      <c r="Z969" s="79" t="s">
        <v>5838</v>
      </c>
      <c r="AA969" s="79">
        <v>0</v>
      </c>
      <c r="AB969" s="79">
        <v>0</v>
      </c>
      <c r="AC969" s="79">
        <v>0</v>
      </c>
      <c r="AD969" s="25"/>
      <c r="AE969" s="26"/>
      <c r="AF969" s="27"/>
    </row>
    <row r="970" spans="1:41" ht="16.5" customHeight="1">
      <c r="A970" s="30" t="s">
        <v>960</v>
      </c>
      <c r="B970" s="30"/>
      <c r="C970" s="30"/>
      <c r="D970" s="111"/>
      <c r="E970" s="90" t="s">
        <v>79</v>
      </c>
      <c r="F970" s="90" t="s">
        <v>445</v>
      </c>
      <c r="G970" s="90" t="s">
        <v>1134</v>
      </c>
      <c r="H970" s="91">
        <v>2022</v>
      </c>
      <c r="I970" s="92">
        <v>1</v>
      </c>
      <c r="J970" s="92">
        <v>0</v>
      </c>
      <c r="K970" s="92">
        <v>0</v>
      </c>
      <c r="L970" s="93" t="s">
        <v>1236</v>
      </c>
      <c r="M970" s="93"/>
      <c r="N970" s="81" t="s">
        <v>39</v>
      </c>
      <c r="O970" s="94">
        <v>2628</v>
      </c>
      <c r="P970" s="94">
        <v>0</v>
      </c>
      <c r="Q970" s="94">
        <v>0</v>
      </c>
      <c r="R970" s="95" t="s">
        <v>33</v>
      </c>
      <c r="S970" s="96">
        <v>60</v>
      </c>
      <c r="T970" s="96">
        <v>110</v>
      </c>
      <c r="U970" s="96">
        <f t="shared" si="8"/>
        <v>4.1818181818181817</v>
      </c>
      <c r="V970" s="96">
        <v>0</v>
      </c>
      <c r="W970" s="97">
        <v>0.46</v>
      </c>
      <c r="X970" s="21">
        <v>1208.8800000000001</v>
      </c>
      <c r="Y970" s="78" t="s">
        <v>33</v>
      </c>
      <c r="Z970" s="79" t="s">
        <v>5838</v>
      </c>
      <c r="AA970" s="79">
        <v>0</v>
      </c>
      <c r="AB970" s="79">
        <v>0</v>
      </c>
      <c r="AC970" s="79">
        <v>0</v>
      </c>
      <c r="AD970" s="25"/>
      <c r="AE970" s="26"/>
      <c r="AF970" s="27"/>
    </row>
    <row r="971" spans="1:41" ht="16.5" customHeight="1">
      <c r="A971" s="30" t="s">
        <v>960</v>
      </c>
      <c r="B971" s="30"/>
      <c r="C971" s="30"/>
      <c r="D971" s="111"/>
      <c r="E971" s="90" t="s">
        <v>7049</v>
      </c>
      <c r="F971" s="90" t="s">
        <v>67</v>
      </c>
      <c r="G971" s="90" t="s">
        <v>1269</v>
      </c>
      <c r="H971" s="91">
        <v>2006</v>
      </c>
      <c r="I971" s="92">
        <v>1</v>
      </c>
      <c r="J971" s="92">
        <v>0</v>
      </c>
      <c r="K971" s="92">
        <v>0</v>
      </c>
      <c r="L971" s="93" t="s">
        <v>1259</v>
      </c>
      <c r="M971" s="93"/>
      <c r="N971" s="81" t="s">
        <v>41</v>
      </c>
      <c r="O971" s="94">
        <v>2628</v>
      </c>
      <c r="P971" s="94">
        <v>6132</v>
      </c>
      <c r="Q971" s="94">
        <v>5</v>
      </c>
      <c r="R971" s="95" t="s">
        <v>33</v>
      </c>
      <c r="S971" s="96" t="s">
        <v>89</v>
      </c>
      <c r="T971" s="96">
        <v>115</v>
      </c>
      <c r="U971" s="96">
        <f t="shared" si="8"/>
        <v>3.6</v>
      </c>
      <c r="V971" s="96">
        <v>0</v>
      </c>
      <c r="W971" s="97">
        <v>0.41399999999999998</v>
      </c>
      <c r="X971" s="21">
        <v>1214.9243999999999</v>
      </c>
      <c r="Y971" s="78" t="s">
        <v>33</v>
      </c>
      <c r="Z971" s="79" t="s">
        <v>5838</v>
      </c>
      <c r="AA971" s="79">
        <v>0</v>
      </c>
      <c r="AB971" s="79">
        <v>0</v>
      </c>
      <c r="AC971" s="79">
        <v>0</v>
      </c>
      <c r="AD971" s="25"/>
      <c r="AE971" s="26"/>
      <c r="AF971" s="27"/>
    </row>
    <row r="972" spans="1:41" ht="16.5" customHeight="1">
      <c r="A972" s="30" t="s">
        <v>960</v>
      </c>
      <c r="B972" s="30"/>
      <c r="C972" s="30"/>
      <c r="D972" s="111"/>
      <c r="E972" s="90" t="s">
        <v>7059</v>
      </c>
      <c r="F972" s="90" t="s">
        <v>1290</v>
      </c>
      <c r="G972" s="90" t="s">
        <v>1291</v>
      </c>
      <c r="H972" s="91">
        <v>2019</v>
      </c>
      <c r="I972" s="92">
        <v>1</v>
      </c>
      <c r="J972" s="92">
        <v>0</v>
      </c>
      <c r="K972" s="92">
        <v>0</v>
      </c>
      <c r="L972" s="93" t="s">
        <v>1259</v>
      </c>
      <c r="M972" s="93"/>
      <c r="N972" s="81" t="s">
        <v>41</v>
      </c>
      <c r="O972" s="94">
        <v>2628</v>
      </c>
      <c r="P972" s="94">
        <v>0</v>
      </c>
      <c r="Q972" s="94">
        <v>0</v>
      </c>
      <c r="R972" s="95" t="s">
        <v>33</v>
      </c>
      <c r="S972" s="96">
        <v>60</v>
      </c>
      <c r="T972" s="96">
        <v>110</v>
      </c>
      <c r="U972" s="96">
        <f t="shared" si="8"/>
        <v>4.5454545454545459</v>
      </c>
      <c r="V972" s="96">
        <v>0</v>
      </c>
      <c r="W972" s="97">
        <v>0.5</v>
      </c>
      <c r="X972" s="21">
        <v>1314</v>
      </c>
      <c r="Y972" s="78" t="s">
        <v>33</v>
      </c>
      <c r="Z972" s="79" t="s">
        <v>5838</v>
      </c>
      <c r="AA972" s="79">
        <v>0</v>
      </c>
      <c r="AB972" s="79">
        <v>0</v>
      </c>
      <c r="AC972" s="79">
        <v>0</v>
      </c>
      <c r="AD972" s="25"/>
      <c r="AE972" s="26"/>
      <c r="AF972" s="27"/>
    </row>
    <row r="973" spans="1:41" ht="16.5" customHeight="1">
      <c r="A973" s="30" t="s">
        <v>960</v>
      </c>
      <c r="B973" s="30"/>
      <c r="C973" s="30"/>
      <c r="D973" s="111"/>
      <c r="E973" s="90" t="s">
        <v>983</v>
      </c>
      <c r="F973" s="90" t="s">
        <v>67</v>
      </c>
      <c r="G973" s="90" t="s">
        <v>984</v>
      </c>
      <c r="H973" s="91">
        <v>1998</v>
      </c>
      <c r="I973" s="92">
        <v>1</v>
      </c>
      <c r="J973" s="92">
        <v>0</v>
      </c>
      <c r="K973" s="92">
        <v>0</v>
      </c>
      <c r="L973" s="93" t="s">
        <v>974</v>
      </c>
      <c r="M973" s="93"/>
      <c r="N973" s="81" t="s">
        <v>39</v>
      </c>
      <c r="O973" s="94">
        <v>8760</v>
      </c>
      <c r="P973" s="94">
        <v>0</v>
      </c>
      <c r="Q973" s="94">
        <v>0</v>
      </c>
      <c r="R973" s="95" t="s">
        <v>33</v>
      </c>
      <c r="S973" s="96" t="s">
        <v>89</v>
      </c>
      <c r="T973" s="96">
        <v>110</v>
      </c>
      <c r="U973" s="96">
        <f t="shared" si="8"/>
        <v>1.5</v>
      </c>
      <c r="V973" s="96">
        <v>0</v>
      </c>
      <c r="W973" s="97">
        <v>0.16500000000000001</v>
      </c>
      <c r="X973" s="21">
        <v>1445.4</v>
      </c>
      <c r="Y973" s="78" t="s">
        <v>33</v>
      </c>
      <c r="Z973" s="79" t="s">
        <v>5838</v>
      </c>
      <c r="AA973" s="79">
        <v>0</v>
      </c>
      <c r="AB973" s="79">
        <v>0</v>
      </c>
      <c r="AC973" s="79">
        <v>0</v>
      </c>
      <c r="AD973" s="25"/>
      <c r="AE973" s="26"/>
      <c r="AF973" s="27"/>
    </row>
    <row r="974" spans="1:41" ht="16.5" customHeight="1">
      <c r="A974" s="30" t="s">
        <v>960</v>
      </c>
      <c r="B974" s="30"/>
      <c r="C974" s="30"/>
      <c r="D974" s="111"/>
      <c r="E974" s="90" t="s">
        <v>7010</v>
      </c>
      <c r="F974" s="90" t="s">
        <v>67</v>
      </c>
      <c r="G974" s="90" t="s">
        <v>67</v>
      </c>
      <c r="H974" s="112">
        <v>2002</v>
      </c>
      <c r="I974" s="92">
        <v>1</v>
      </c>
      <c r="J974" s="92">
        <v>0</v>
      </c>
      <c r="K974" s="92">
        <v>0</v>
      </c>
      <c r="L974" s="93" t="s">
        <v>7011</v>
      </c>
      <c r="M974" s="93"/>
      <c r="N974" s="81" t="s">
        <v>39</v>
      </c>
      <c r="O974" s="94">
        <v>8760</v>
      </c>
      <c r="P974" s="94">
        <v>0</v>
      </c>
      <c r="Q974" s="94">
        <v>0</v>
      </c>
      <c r="R974" s="95" t="s">
        <v>33</v>
      </c>
      <c r="S974" s="96">
        <v>60</v>
      </c>
      <c r="T974" s="96">
        <v>110</v>
      </c>
      <c r="U974" s="96">
        <v>1.6</v>
      </c>
      <c r="V974" s="96">
        <v>0</v>
      </c>
      <c r="W974" s="97">
        <v>0.16500000000000001</v>
      </c>
      <c r="X974" s="21">
        <v>1445.4</v>
      </c>
      <c r="Y974" s="78" t="s">
        <v>33</v>
      </c>
      <c r="Z974" s="79" t="s">
        <v>5838</v>
      </c>
      <c r="AA974" s="79">
        <v>0</v>
      </c>
      <c r="AB974" s="79">
        <v>0</v>
      </c>
      <c r="AC974" s="79">
        <v>0</v>
      </c>
      <c r="AD974" s="25"/>
      <c r="AE974" s="26"/>
      <c r="AF974" s="27"/>
    </row>
    <row r="975" spans="1:41" ht="16.5" customHeight="1">
      <c r="A975" s="30" t="s">
        <v>960</v>
      </c>
      <c r="B975" s="30"/>
      <c r="C975" s="30"/>
      <c r="D975" s="111"/>
      <c r="E975" s="90" t="s">
        <v>983</v>
      </c>
      <c r="F975" s="90" t="s">
        <v>1013</v>
      </c>
      <c r="G975" s="90" t="s">
        <v>1014</v>
      </c>
      <c r="H975" s="91">
        <v>2021</v>
      </c>
      <c r="I975" s="92">
        <v>1</v>
      </c>
      <c r="J975" s="92">
        <v>0</v>
      </c>
      <c r="K975" s="92">
        <v>0</v>
      </c>
      <c r="L975" s="93" t="s">
        <v>974</v>
      </c>
      <c r="M975" s="93"/>
      <c r="N975" s="81" t="s">
        <v>39</v>
      </c>
      <c r="O975" s="94">
        <v>8760</v>
      </c>
      <c r="P975" s="94">
        <v>0</v>
      </c>
      <c r="Q975" s="94">
        <v>0</v>
      </c>
      <c r="R975" s="95" t="s">
        <v>33</v>
      </c>
      <c r="S975" s="96">
        <v>60</v>
      </c>
      <c r="T975" s="96">
        <v>110</v>
      </c>
      <c r="U975" s="96">
        <f t="shared" ref="U975:U986" si="9">W975*1000/T975</f>
        <v>1.5</v>
      </c>
      <c r="V975" s="96">
        <v>0</v>
      </c>
      <c r="W975" s="97">
        <v>0.16500000000000001</v>
      </c>
      <c r="X975" s="21">
        <v>1445.4</v>
      </c>
      <c r="Y975" s="78" t="s">
        <v>33</v>
      </c>
      <c r="Z975" s="79" t="s">
        <v>5838</v>
      </c>
      <c r="AA975" s="79">
        <v>0</v>
      </c>
      <c r="AB975" s="79">
        <v>0</v>
      </c>
      <c r="AC975" s="79">
        <v>0</v>
      </c>
      <c r="AD975" s="25"/>
      <c r="AE975" s="26"/>
      <c r="AF975" s="27"/>
    </row>
    <row r="976" spans="1:41" ht="16.5" customHeight="1">
      <c r="A976" s="30" t="s">
        <v>960</v>
      </c>
      <c r="B976" s="30"/>
      <c r="C976" s="30"/>
      <c r="D976" s="111"/>
      <c r="E976" s="90" t="s">
        <v>7045</v>
      </c>
      <c r="F976" s="90" t="s">
        <v>1262</v>
      </c>
      <c r="G976" s="90" t="s">
        <v>1263</v>
      </c>
      <c r="H976" s="91">
        <v>2009</v>
      </c>
      <c r="I976" s="92">
        <v>1</v>
      </c>
      <c r="J976" s="92">
        <v>0</v>
      </c>
      <c r="K976" s="92">
        <v>0</v>
      </c>
      <c r="L976" s="93" t="s">
        <v>1259</v>
      </c>
      <c r="M976" s="93"/>
      <c r="N976" s="81" t="s">
        <v>41</v>
      </c>
      <c r="O976" s="94">
        <v>1000</v>
      </c>
      <c r="P976" s="94">
        <v>0</v>
      </c>
      <c r="Q976" s="94">
        <v>0</v>
      </c>
      <c r="R976" s="95" t="s">
        <v>33</v>
      </c>
      <c r="S976" s="96">
        <v>60</v>
      </c>
      <c r="T976" s="96">
        <v>110</v>
      </c>
      <c r="U976" s="96">
        <f t="shared" si="9"/>
        <v>15</v>
      </c>
      <c r="V976" s="96">
        <v>0</v>
      </c>
      <c r="W976" s="97">
        <v>1.65</v>
      </c>
      <c r="X976" s="21">
        <v>1650</v>
      </c>
      <c r="Y976" s="78" t="s">
        <v>33</v>
      </c>
      <c r="Z976" s="79" t="s">
        <v>5838</v>
      </c>
      <c r="AA976" s="79">
        <v>0</v>
      </c>
      <c r="AB976" s="79">
        <v>0</v>
      </c>
      <c r="AC976" s="79">
        <v>0</v>
      </c>
      <c r="AD976" s="25"/>
      <c r="AE976" s="26"/>
      <c r="AF976" s="27"/>
    </row>
    <row r="977" spans="1:41" ht="16.5" customHeight="1">
      <c r="A977" s="30" t="s">
        <v>960</v>
      </c>
      <c r="B977" s="30"/>
      <c r="C977" s="30"/>
      <c r="D977" s="111"/>
      <c r="E977" s="90" t="s">
        <v>1302</v>
      </c>
      <c r="F977" s="90" t="s">
        <v>1303</v>
      </c>
      <c r="G977" s="90" t="s">
        <v>1304</v>
      </c>
      <c r="H977" s="91">
        <v>2014</v>
      </c>
      <c r="I977" s="92">
        <v>1</v>
      </c>
      <c r="J977" s="92">
        <v>0</v>
      </c>
      <c r="K977" s="92">
        <v>0</v>
      </c>
      <c r="L977" s="93" t="s">
        <v>1295</v>
      </c>
      <c r="M977" s="93"/>
      <c r="N977" s="81" t="s">
        <v>41</v>
      </c>
      <c r="O977" s="94">
        <v>8760</v>
      </c>
      <c r="P977" s="94">
        <v>0</v>
      </c>
      <c r="Q977" s="94">
        <v>0</v>
      </c>
      <c r="R977" s="95" t="s">
        <v>33</v>
      </c>
      <c r="S977" s="96">
        <v>60</v>
      </c>
      <c r="T977" s="96">
        <v>110</v>
      </c>
      <c r="U977" s="96">
        <f t="shared" si="9"/>
        <v>1.8181818181818181</v>
      </c>
      <c r="V977" s="96">
        <v>0</v>
      </c>
      <c r="W977" s="97">
        <v>0.2</v>
      </c>
      <c r="X977" s="21">
        <v>1752</v>
      </c>
      <c r="Y977" s="78" t="s">
        <v>33</v>
      </c>
      <c r="Z977" s="79" t="s">
        <v>5838</v>
      </c>
      <c r="AA977" s="79">
        <v>0</v>
      </c>
      <c r="AB977" s="79">
        <v>0</v>
      </c>
      <c r="AC977" s="79">
        <v>0</v>
      </c>
      <c r="AD977" s="25"/>
      <c r="AE977" s="26"/>
      <c r="AF977" s="27"/>
    </row>
    <row r="978" spans="1:41" ht="16.5" customHeight="1">
      <c r="A978" s="30" t="s">
        <v>960</v>
      </c>
      <c r="B978" s="30"/>
      <c r="C978" s="30"/>
      <c r="D978" s="111"/>
      <c r="E978" s="90" t="s">
        <v>7058</v>
      </c>
      <c r="F978" s="90" t="s">
        <v>1288</v>
      </c>
      <c r="G978" s="90" t="s">
        <v>1289</v>
      </c>
      <c r="H978" s="91">
        <v>2017</v>
      </c>
      <c r="I978" s="92">
        <v>1</v>
      </c>
      <c r="J978" s="92">
        <v>0</v>
      </c>
      <c r="K978" s="92">
        <v>0</v>
      </c>
      <c r="L978" s="93" t="s">
        <v>1259</v>
      </c>
      <c r="M978" s="93"/>
      <c r="N978" s="81" t="s">
        <v>41</v>
      </c>
      <c r="O978" s="94">
        <v>2628</v>
      </c>
      <c r="P978" s="94">
        <v>0</v>
      </c>
      <c r="Q978" s="94">
        <v>0</v>
      </c>
      <c r="R978" s="95" t="s">
        <v>33</v>
      </c>
      <c r="S978" s="96">
        <v>60</v>
      </c>
      <c r="T978" s="96">
        <v>120</v>
      </c>
      <c r="U978" s="96">
        <f t="shared" si="9"/>
        <v>5.8166666666666664</v>
      </c>
      <c r="V978" s="96">
        <v>0</v>
      </c>
      <c r="W978" s="97">
        <v>0.69799999999999995</v>
      </c>
      <c r="X978" s="21">
        <v>1834.3439999999998</v>
      </c>
      <c r="Y978" s="78" t="s">
        <v>33</v>
      </c>
      <c r="Z978" s="79" t="s">
        <v>5838</v>
      </c>
      <c r="AA978" s="79">
        <v>0</v>
      </c>
      <c r="AB978" s="79">
        <v>0</v>
      </c>
      <c r="AC978" s="79">
        <v>0</v>
      </c>
      <c r="AD978" s="25"/>
      <c r="AE978" s="26"/>
      <c r="AF978" s="27"/>
    </row>
    <row r="979" spans="1:41" ht="16.5" customHeight="1">
      <c r="A979" s="30" t="s">
        <v>960</v>
      </c>
      <c r="B979" s="30"/>
      <c r="C979" s="30"/>
      <c r="D979" s="111"/>
      <c r="E979" s="90" t="s">
        <v>1051</v>
      </c>
      <c r="F979" s="90" t="s">
        <v>1052</v>
      </c>
      <c r="G979" s="90" t="s">
        <v>1053</v>
      </c>
      <c r="H979" s="91">
        <v>2021</v>
      </c>
      <c r="I979" s="92">
        <v>2</v>
      </c>
      <c r="J979" s="92">
        <v>0</v>
      </c>
      <c r="K979" s="92">
        <v>0</v>
      </c>
      <c r="L979" s="93" t="s">
        <v>1037</v>
      </c>
      <c r="M979" s="93"/>
      <c r="N979" s="81" t="s">
        <v>39</v>
      </c>
      <c r="O979" s="94">
        <v>8760</v>
      </c>
      <c r="P979" s="94">
        <v>0</v>
      </c>
      <c r="Q979" s="94">
        <v>0</v>
      </c>
      <c r="R979" s="95" t="s">
        <v>33</v>
      </c>
      <c r="S979" s="96">
        <v>60</v>
      </c>
      <c r="T979" s="96">
        <v>110</v>
      </c>
      <c r="U979" s="96">
        <f t="shared" si="9"/>
        <v>2.2727272727272729</v>
      </c>
      <c r="V979" s="96">
        <v>0</v>
      </c>
      <c r="W979" s="97">
        <v>0.25</v>
      </c>
      <c r="X979" s="21">
        <v>4380</v>
      </c>
      <c r="Y979" s="78" t="s">
        <v>33</v>
      </c>
      <c r="Z979" s="79" t="s">
        <v>5838</v>
      </c>
      <c r="AA979" s="79">
        <v>0</v>
      </c>
      <c r="AB979" s="79">
        <v>0</v>
      </c>
      <c r="AC979" s="79">
        <v>0</v>
      </c>
      <c r="AD979" s="25"/>
      <c r="AE979" s="26"/>
      <c r="AF979" s="27"/>
    </row>
    <row r="980" spans="1:41" ht="16.5" customHeight="1">
      <c r="A980" s="30" t="s">
        <v>960</v>
      </c>
      <c r="B980" s="30"/>
      <c r="C980" s="30"/>
      <c r="D980" s="111"/>
      <c r="E980" s="90" t="s">
        <v>7062</v>
      </c>
      <c r="F980" s="90" t="s">
        <v>67</v>
      </c>
      <c r="G980" s="90" t="s">
        <v>67</v>
      </c>
      <c r="H980" s="91">
        <v>2014</v>
      </c>
      <c r="I980" s="92">
        <v>2</v>
      </c>
      <c r="J980" s="92">
        <v>0</v>
      </c>
      <c r="K980" s="92">
        <v>0</v>
      </c>
      <c r="L980" s="93" t="s">
        <v>7063</v>
      </c>
      <c r="M980" s="93"/>
      <c r="N980" s="81" t="s">
        <v>41</v>
      </c>
      <c r="O980" s="94">
        <v>960</v>
      </c>
      <c r="P980" s="94">
        <v>0</v>
      </c>
      <c r="Q980" s="94">
        <v>0</v>
      </c>
      <c r="R980" s="95" t="s">
        <v>33</v>
      </c>
      <c r="S980" s="96">
        <v>60</v>
      </c>
      <c r="T980" s="96">
        <v>220</v>
      </c>
      <c r="U980" s="96">
        <f t="shared" si="9"/>
        <v>12.727272727272727</v>
      </c>
      <c r="V980" s="96">
        <v>0</v>
      </c>
      <c r="W980" s="97">
        <v>2.8</v>
      </c>
      <c r="X980" s="21">
        <v>5376</v>
      </c>
      <c r="Y980" s="78" t="s">
        <v>33</v>
      </c>
      <c r="Z980" s="79" t="s">
        <v>5838</v>
      </c>
      <c r="AA980" s="79">
        <v>0</v>
      </c>
      <c r="AB980" s="79">
        <v>0</v>
      </c>
      <c r="AC980" s="79">
        <v>0</v>
      </c>
      <c r="AD980" s="25"/>
      <c r="AE980" s="26"/>
      <c r="AF980" s="27"/>
    </row>
    <row r="981" spans="1:41" ht="16.5" customHeight="1">
      <c r="A981" s="30" t="s">
        <v>960</v>
      </c>
      <c r="B981" s="30"/>
      <c r="C981" s="30"/>
      <c r="D981" s="111"/>
      <c r="E981" s="90" t="s">
        <v>1257</v>
      </c>
      <c r="F981" s="90" t="s">
        <v>34</v>
      </c>
      <c r="G981" s="90" t="s">
        <v>1258</v>
      </c>
      <c r="H981" s="91">
        <v>2009</v>
      </c>
      <c r="I981" s="92">
        <v>1</v>
      </c>
      <c r="J981" s="92">
        <v>0</v>
      </c>
      <c r="K981" s="92">
        <v>0</v>
      </c>
      <c r="L981" s="93" t="s">
        <v>1259</v>
      </c>
      <c r="M981" s="93"/>
      <c r="N981" s="81" t="s">
        <v>41</v>
      </c>
      <c r="O981" s="94">
        <v>2628</v>
      </c>
      <c r="P981" s="94">
        <v>6132</v>
      </c>
      <c r="Q981" s="94">
        <v>5</v>
      </c>
      <c r="R981" s="95" t="s">
        <v>33</v>
      </c>
      <c r="S981" s="96">
        <v>60</v>
      </c>
      <c r="T981" s="96">
        <v>220</v>
      </c>
      <c r="U981" s="96">
        <f t="shared" si="9"/>
        <v>4.5</v>
      </c>
      <c r="V981" s="96">
        <v>0</v>
      </c>
      <c r="W981" s="97">
        <v>0.99</v>
      </c>
      <c r="X981" s="21">
        <v>2905.2539999999999</v>
      </c>
      <c r="Y981" s="78" t="s">
        <v>33</v>
      </c>
      <c r="Z981" s="79" t="s">
        <v>5838</v>
      </c>
      <c r="AA981" s="79">
        <v>0</v>
      </c>
      <c r="AB981" s="79">
        <v>0</v>
      </c>
      <c r="AC981" s="79">
        <v>0</v>
      </c>
      <c r="AD981" s="25"/>
      <c r="AE981" s="26"/>
      <c r="AF981" s="27"/>
    </row>
    <row r="982" spans="1:41" ht="16.5" customHeight="1">
      <c r="A982" s="30" t="s">
        <v>960</v>
      </c>
      <c r="B982" s="30"/>
      <c r="C982" s="30"/>
      <c r="D982" s="111"/>
      <c r="E982" s="90" t="s">
        <v>7060</v>
      </c>
      <c r="F982" s="90" t="s">
        <v>1292</v>
      </c>
      <c r="G982" s="90" t="s">
        <v>1293</v>
      </c>
      <c r="H982" s="91">
        <v>2019</v>
      </c>
      <c r="I982" s="92">
        <v>1</v>
      </c>
      <c r="J982" s="92">
        <v>0</v>
      </c>
      <c r="K982" s="92">
        <v>0</v>
      </c>
      <c r="L982" s="93" t="s">
        <v>1259</v>
      </c>
      <c r="M982" s="93"/>
      <c r="N982" s="81" t="s">
        <v>41</v>
      </c>
      <c r="O982" s="94">
        <v>2628</v>
      </c>
      <c r="P982" s="94">
        <v>0</v>
      </c>
      <c r="Q982" s="94">
        <v>0</v>
      </c>
      <c r="R982" s="95" t="s">
        <v>33</v>
      </c>
      <c r="S982" s="96">
        <v>60</v>
      </c>
      <c r="T982" s="96">
        <v>110</v>
      </c>
      <c r="U982" s="96">
        <f t="shared" si="9"/>
        <v>10.909090909090908</v>
      </c>
      <c r="V982" s="96">
        <v>0</v>
      </c>
      <c r="W982" s="97">
        <v>1.2</v>
      </c>
      <c r="X982" s="21">
        <v>3153.6</v>
      </c>
      <c r="Y982" s="78" t="s">
        <v>33</v>
      </c>
      <c r="Z982" s="79" t="s">
        <v>5838</v>
      </c>
      <c r="AA982" s="79">
        <v>0</v>
      </c>
      <c r="AB982" s="79">
        <v>0</v>
      </c>
      <c r="AC982" s="79">
        <v>0</v>
      </c>
      <c r="AD982" s="25"/>
      <c r="AE982" s="26"/>
      <c r="AF982" s="27"/>
    </row>
    <row r="983" spans="1:41" ht="16.5" customHeight="1">
      <c r="A983" s="30" t="s">
        <v>960</v>
      </c>
      <c r="B983" s="30"/>
      <c r="C983" s="30"/>
      <c r="D983" s="111"/>
      <c r="E983" s="90" t="s">
        <v>1007</v>
      </c>
      <c r="F983" s="90" t="s">
        <v>1008</v>
      </c>
      <c r="G983" s="90" t="s">
        <v>1009</v>
      </c>
      <c r="H983" s="91">
        <v>2015</v>
      </c>
      <c r="I983" s="92">
        <v>1</v>
      </c>
      <c r="J983" s="92">
        <v>0</v>
      </c>
      <c r="K983" s="92">
        <v>0</v>
      </c>
      <c r="L983" s="93" t="s">
        <v>974</v>
      </c>
      <c r="M983" s="93"/>
      <c r="N983" s="81" t="s">
        <v>39</v>
      </c>
      <c r="O983" s="94">
        <v>1095</v>
      </c>
      <c r="P983" s="94">
        <v>0</v>
      </c>
      <c r="Q983" s="94">
        <v>0</v>
      </c>
      <c r="R983" s="95" t="s">
        <v>33</v>
      </c>
      <c r="S983" s="96">
        <v>50</v>
      </c>
      <c r="T983" s="96">
        <v>220</v>
      </c>
      <c r="U983" s="96">
        <f t="shared" si="9"/>
        <v>15</v>
      </c>
      <c r="V983" s="96">
        <v>0</v>
      </c>
      <c r="W983" s="97">
        <v>3.3</v>
      </c>
      <c r="X983" s="21">
        <v>3613.5</v>
      </c>
      <c r="Y983" s="78" t="s">
        <v>33</v>
      </c>
      <c r="Z983" s="79" t="s">
        <v>5838</v>
      </c>
      <c r="AA983" s="79">
        <v>0</v>
      </c>
      <c r="AB983" s="79">
        <v>0</v>
      </c>
      <c r="AC983" s="79">
        <v>0</v>
      </c>
      <c r="AD983" s="25"/>
      <c r="AE983" s="26"/>
      <c r="AF983" s="27"/>
    </row>
    <row r="984" spans="1:41" ht="16.5" customHeight="1">
      <c r="A984" s="30" t="s">
        <v>960</v>
      </c>
      <c r="B984" s="30"/>
      <c r="C984" s="30"/>
      <c r="D984" s="111"/>
      <c r="E984" s="90" t="s">
        <v>1059</v>
      </c>
      <c r="F984" s="90" t="s">
        <v>1060</v>
      </c>
      <c r="G984" s="90" t="s">
        <v>1061</v>
      </c>
      <c r="H984" s="91">
        <v>2012</v>
      </c>
      <c r="I984" s="92">
        <v>1</v>
      </c>
      <c r="J984" s="92">
        <v>0</v>
      </c>
      <c r="K984" s="92">
        <v>0</v>
      </c>
      <c r="L984" s="93" t="s">
        <v>5899</v>
      </c>
      <c r="M984" s="93"/>
      <c r="N984" s="81" t="s">
        <v>39</v>
      </c>
      <c r="O984" s="94">
        <v>8760</v>
      </c>
      <c r="P984" s="94">
        <v>0</v>
      </c>
      <c r="Q984" s="94">
        <v>0</v>
      </c>
      <c r="R984" s="95" t="s">
        <v>33</v>
      </c>
      <c r="S984" s="96">
        <v>60</v>
      </c>
      <c r="T984" s="96">
        <v>110</v>
      </c>
      <c r="U984" s="96">
        <f t="shared" si="9"/>
        <v>5.0999999999999996</v>
      </c>
      <c r="V984" s="96">
        <v>0</v>
      </c>
      <c r="W984" s="97">
        <v>0.56100000000000005</v>
      </c>
      <c r="X984" s="21">
        <v>4914.3600000000006</v>
      </c>
      <c r="Y984" s="78" t="s">
        <v>33</v>
      </c>
      <c r="Z984" s="79" t="s">
        <v>5838</v>
      </c>
      <c r="AA984" s="79">
        <v>0</v>
      </c>
      <c r="AB984" s="79">
        <v>0</v>
      </c>
      <c r="AC984" s="79">
        <v>0</v>
      </c>
      <c r="AD984" s="25"/>
      <c r="AE984" s="26"/>
      <c r="AF984" s="27"/>
    </row>
    <row r="985" spans="1:41" ht="16.5" customHeight="1">
      <c r="A985" s="30" t="s">
        <v>960</v>
      </c>
      <c r="B985" s="30"/>
      <c r="C985" s="30"/>
      <c r="D985" s="111"/>
      <c r="E985" s="90" t="s">
        <v>1230</v>
      </c>
      <c r="F985" s="90" t="s">
        <v>34</v>
      </c>
      <c r="G985" s="90" t="s">
        <v>1231</v>
      </c>
      <c r="H985" s="91">
        <v>2012</v>
      </c>
      <c r="I985" s="92">
        <v>2</v>
      </c>
      <c r="J985" s="92">
        <v>0</v>
      </c>
      <c r="K985" s="92">
        <v>0</v>
      </c>
      <c r="L985" s="93" t="s">
        <v>1227</v>
      </c>
      <c r="M985" s="93"/>
      <c r="N985" s="81" t="s">
        <v>39</v>
      </c>
      <c r="O985" s="94">
        <v>2628</v>
      </c>
      <c r="P985" s="94">
        <v>0</v>
      </c>
      <c r="Q985" s="94">
        <v>0</v>
      </c>
      <c r="R985" s="95" t="s">
        <v>33</v>
      </c>
      <c r="S985" s="96">
        <v>60</v>
      </c>
      <c r="T985" s="96">
        <v>220</v>
      </c>
      <c r="U985" s="96">
        <f t="shared" si="9"/>
        <v>10</v>
      </c>
      <c r="V985" s="96">
        <v>0</v>
      </c>
      <c r="W985" s="97">
        <v>2.2000000000000002</v>
      </c>
      <c r="X985" s="21">
        <v>11563.2</v>
      </c>
      <c r="Y985" s="78" t="s">
        <v>33</v>
      </c>
      <c r="Z985" s="79" t="s">
        <v>5838</v>
      </c>
      <c r="AA985" s="79">
        <v>0</v>
      </c>
      <c r="AB985" s="79">
        <v>0</v>
      </c>
      <c r="AC985" s="79">
        <v>0</v>
      </c>
      <c r="AD985" s="25"/>
      <c r="AE985" s="26"/>
      <c r="AF985" s="27"/>
      <c r="AG985" s="28"/>
      <c r="AH985" s="28"/>
      <c r="AI985" s="28"/>
      <c r="AJ985" s="28"/>
      <c r="AK985" s="28"/>
      <c r="AL985" s="28"/>
      <c r="AM985" s="28"/>
      <c r="AN985" s="28"/>
      <c r="AO985" s="28"/>
    </row>
    <row r="986" spans="1:41" ht="16.5" customHeight="1">
      <c r="A986" s="30" t="s">
        <v>960</v>
      </c>
      <c r="B986" s="30"/>
      <c r="C986" s="30"/>
      <c r="D986" s="111"/>
      <c r="E986" s="90" t="s">
        <v>7013</v>
      </c>
      <c r="F986" s="90" t="s">
        <v>1003</v>
      </c>
      <c r="G986" s="90" t="s">
        <v>7014</v>
      </c>
      <c r="H986" s="91">
        <v>2012</v>
      </c>
      <c r="I986" s="92">
        <v>1</v>
      </c>
      <c r="J986" s="92">
        <v>0</v>
      </c>
      <c r="K986" s="92">
        <v>0</v>
      </c>
      <c r="L986" s="93" t="s">
        <v>974</v>
      </c>
      <c r="M986" s="93"/>
      <c r="N986" s="81" t="s">
        <v>39</v>
      </c>
      <c r="O986" s="94">
        <v>2500</v>
      </c>
      <c r="P986" s="94">
        <v>0</v>
      </c>
      <c r="Q986" s="94">
        <v>0</v>
      </c>
      <c r="R986" s="95" t="s">
        <v>33</v>
      </c>
      <c r="S986" s="96">
        <v>50</v>
      </c>
      <c r="T986" s="96">
        <v>220</v>
      </c>
      <c r="U986" s="96">
        <f t="shared" si="9"/>
        <v>11.363636363636363</v>
      </c>
      <c r="V986" s="96">
        <v>0</v>
      </c>
      <c r="W986" s="97">
        <v>2.5</v>
      </c>
      <c r="X986" s="21">
        <v>6250</v>
      </c>
      <c r="Y986" s="78" t="s">
        <v>33</v>
      </c>
      <c r="Z986" s="79" t="s">
        <v>5838</v>
      </c>
      <c r="AA986" s="79">
        <v>0</v>
      </c>
      <c r="AB986" s="79">
        <v>0</v>
      </c>
      <c r="AC986" s="79">
        <v>0</v>
      </c>
      <c r="AD986" s="25"/>
      <c r="AE986" s="26"/>
      <c r="AF986" s="27"/>
      <c r="AG986" s="28"/>
      <c r="AH986" s="28"/>
      <c r="AI986" s="28"/>
      <c r="AJ986" s="28"/>
      <c r="AK986" s="28"/>
      <c r="AL986" s="28"/>
      <c r="AM986" s="28"/>
      <c r="AN986" s="28"/>
      <c r="AO986" s="28"/>
    </row>
    <row r="987" spans="1:41" ht="16.5" customHeight="1">
      <c r="A987" s="30" t="s">
        <v>960</v>
      </c>
      <c r="B987" s="30"/>
      <c r="C987" s="30"/>
      <c r="D987" s="111"/>
      <c r="E987" s="90" t="s">
        <v>5923</v>
      </c>
      <c r="F987" s="90" t="s">
        <v>34</v>
      </c>
      <c r="G987" s="90" t="s">
        <v>5924</v>
      </c>
      <c r="H987" s="91">
        <v>2023</v>
      </c>
      <c r="I987" s="92">
        <v>1</v>
      </c>
      <c r="J987" s="92">
        <v>0</v>
      </c>
      <c r="K987" s="92">
        <v>0</v>
      </c>
      <c r="L987" s="93" t="s">
        <v>1294</v>
      </c>
      <c r="M987" s="93"/>
      <c r="N987" s="81" t="s">
        <v>41</v>
      </c>
      <c r="O987" s="94">
        <v>2628</v>
      </c>
      <c r="P987" s="94">
        <v>6132</v>
      </c>
      <c r="Q987" s="94">
        <v>0</v>
      </c>
      <c r="R987" s="95" t="s">
        <v>33</v>
      </c>
      <c r="S987" s="96">
        <v>60</v>
      </c>
      <c r="T987" s="96">
        <v>220</v>
      </c>
      <c r="U987" s="96">
        <v>3.3</v>
      </c>
      <c r="V987" s="96">
        <v>0</v>
      </c>
      <c r="W987" s="97">
        <v>2.8</v>
      </c>
      <c r="X987" s="21">
        <v>7358.4</v>
      </c>
      <c r="Y987" s="78" t="s">
        <v>33</v>
      </c>
      <c r="Z987" s="79" t="s">
        <v>5838</v>
      </c>
      <c r="AA987" s="79">
        <v>0</v>
      </c>
      <c r="AB987" s="79">
        <v>0</v>
      </c>
      <c r="AC987" s="79">
        <v>0</v>
      </c>
      <c r="AD987" s="25"/>
      <c r="AE987" s="26"/>
      <c r="AF987" s="27"/>
      <c r="AG987" s="28"/>
      <c r="AH987" s="28"/>
      <c r="AI987" s="28"/>
      <c r="AJ987" s="28"/>
      <c r="AK987" s="28"/>
      <c r="AL987" s="28"/>
      <c r="AM987" s="28"/>
      <c r="AN987" s="28"/>
      <c r="AO987" s="28"/>
    </row>
    <row r="988" spans="1:41" ht="16.5" customHeight="1">
      <c r="A988" s="30" t="s">
        <v>960</v>
      </c>
      <c r="B988" s="30"/>
      <c r="C988" s="30"/>
      <c r="D988" s="111"/>
      <c r="E988" s="90" t="s">
        <v>7034</v>
      </c>
      <c r="F988" s="90" t="s">
        <v>7035</v>
      </c>
      <c r="G988" s="90" t="s">
        <v>7036</v>
      </c>
      <c r="H988" s="91">
        <v>2020</v>
      </c>
      <c r="I988" s="92">
        <v>1</v>
      </c>
      <c r="J988" s="92">
        <v>0</v>
      </c>
      <c r="K988" s="92">
        <v>0</v>
      </c>
      <c r="L988" s="93" t="s">
        <v>5899</v>
      </c>
      <c r="M988" s="93"/>
      <c r="N988" s="81" t="s">
        <v>39</v>
      </c>
      <c r="O988" s="94">
        <v>2500</v>
      </c>
      <c r="P988" s="94">
        <v>0</v>
      </c>
      <c r="Q988" s="94">
        <v>0</v>
      </c>
      <c r="R988" s="95" t="s">
        <v>33</v>
      </c>
      <c r="S988" s="96">
        <v>60</v>
      </c>
      <c r="T988" s="96">
        <v>220</v>
      </c>
      <c r="U988" s="96">
        <v>20</v>
      </c>
      <c r="V988" s="96">
        <v>0</v>
      </c>
      <c r="W988" s="97">
        <v>4.4000000000000004</v>
      </c>
      <c r="X988" s="21">
        <v>11000</v>
      </c>
      <c r="Y988" s="78" t="s">
        <v>33</v>
      </c>
      <c r="Z988" s="79" t="s">
        <v>5838</v>
      </c>
      <c r="AA988" s="79">
        <v>0</v>
      </c>
      <c r="AB988" s="79">
        <v>0</v>
      </c>
      <c r="AC988" s="79">
        <v>0</v>
      </c>
      <c r="AD988" s="25"/>
      <c r="AE988" s="26"/>
      <c r="AF988" s="27"/>
    </row>
    <row r="989" spans="1:41" ht="16.5" customHeight="1">
      <c r="A989" s="30" t="s">
        <v>960</v>
      </c>
      <c r="B989" s="30"/>
      <c r="C989" s="30"/>
      <c r="D989" s="111"/>
      <c r="E989" s="90" t="s">
        <v>1297</v>
      </c>
      <c r="F989" s="90" t="s">
        <v>1296</v>
      </c>
      <c r="G989" s="90" t="s">
        <v>1298</v>
      </c>
      <c r="H989" s="91">
        <v>2013</v>
      </c>
      <c r="I989" s="92">
        <v>1</v>
      </c>
      <c r="J989" s="92">
        <v>0</v>
      </c>
      <c r="K989" s="92">
        <v>0</v>
      </c>
      <c r="L989" s="93" t="s">
        <v>1295</v>
      </c>
      <c r="M989" s="93"/>
      <c r="N989" s="81" t="s">
        <v>41</v>
      </c>
      <c r="O989" s="94">
        <v>8760</v>
      </c>
      <c r="P989" s="94">
        <v>0</v>
      </c>
      <c r="Q989" s="94">
        <v>0</v>
      </c>
      <c r="R989" s="95" t="s">
        <v>33</v>
      </c>
      <c r="S989" s="96">
        <v>60</v>
      </c>
      <c r="T989" s="96">
        <v>220</v>
      </c>
      <c r="U989" s="96">
        <f>W989*1000/T989</f>
        <v>9.0909090909090917</v>
      </c>
      <c r="V989" s="96">
        <v>0</v>
      </c>
      <c r="W989" s="97">
        <v>2</v>
      </c>
      <c r="X989" s="21">
        <v>17520</v>
      </c>
      <c r="Y989" s="78" t="s">
        <v>33</v>
      </c>
      <c r="Z989" s="79" t="s">
        <v>5838</v>
      </c>
      <c r="AA989" s="79">
        <v>0</v>
      </c>
      <c r="AB989" s="79">
        <v>0</v>
      </c>
      <c r="AC989" s="79">
        <v>0</v>
      </c>
      <c r="AD989" s="25"/>
      <c r="AE989" s="26"/>
      <c r="AF989" s="27"/>
    </row>
    <row r="990" spans="1:41" ht="16.5" customHeight="1">
      <c r="A990" s="30" t="s">
        <v>960</v>
      </c>
      <c r="B990" s="30"/>
      <c r="C990" s="30"/>
      <c r="D990" s="111"/>
      <c r="E990" s="90" t="s">
        <v>1056</v>
      </c>
      <c r="F990" s="90" t="s">
        <v>1057</v>
      </c>
      <c r="G990" s="90" t="s">
        <v>1058</v>
      </c>
      <c r="H990" s="91">
        <v>2015</v>
      </c>
      <c r="I990" s="92">
        <v>1</v>
      </c>
      <c r="J990" s="92">
        <v>0</v>
      </c>
      <c r="K990" s="92">
        <v>0</v>
      </c>
      <c r="L990" s="93" t="s">
        <v>5899</v>
      </c>
      <c r="M990" s="93"/>
      <c r="N990" s="81" t="s">
        <v>39</v>
      </c>
      <c r="O990" s="94">
        <v>8760</v>
      </c>
      <c r="P990" s="94">
        <v>0</v>
      </c>
      <c r="Q990" s="94">
        <v>0</v>
      </c>
      <c r="R990" s="95" t="s">
        <v>33</v>
      </c>
      <c r="S990" s="96">
        <v>60</v>
      </c>
      <c r="T990" s="96">
        <v>110</v>
      </c>
      <c r="U990" s="96">
        <f>W990*1000/T990</f>
        <v>24</v>
      </c>
      <c r="V990" s="96">
        <v>0</v>
      </c>
      <c r="W990" s="97">
        <v>2.64</v>
      </c>
      <c r="X990" s="21">
        <v>23126.400000000001</v>
      </c>
      <c r="Y990" s="78" t="s">
        <v>33</v>
      </c>
      <c r="Z990" s="79" t="s">
        <v>5838</v>
      </c>
      <c r="AA990" s="79">
        <v>0</v>
      </c>
      <c r="AB990" s="79">
        <v>0</v>
      </c>
      <c r="AC990" s="79">
        <v>0</v>
      </c>
      <c r="AD990" s="25"/>
      <c r="AE990" s="26"/>
      <c r="AF990" s="27"/>
    </row>
    <row r="991" spans="1:41" ht="16.5" customHeight="1">
      <c r="A991" s="113" t="s">
        <v>6554</v>
      </c>
      <c r="B991" s="114"/>
      <c r="C991" s="492"/>
      <c r="D991" s="113"/>
      <c r="E991" s="116" t="s">
        <v>171</v>
      </c>
      <c r="F991" s="116" t="s">
        <v>172</v>
      </c>
      <c r="G991" s="116" t="s">
        <v>3837</v>
      </c>
      <c r="H991" s="117">
        <v>0</v>
      </c>
      <c r="I991" s="117">
        <v>1</v>
      </c>
      <c r="J991" s="117">
        <v>0</v>
      </c>
      <c r="K991" s="117">
        <v>0</v>
      </c>
      <c r="L991" s="118" t="s">
        <v>8428</v>
      </c>
      <c r="M991" s="118"/>
      <c r="N991" s="118" t="s">
        <v>70</v>
      </c>
      <c r="O991" s="119">
        <v>52</v>
      </c>
      <c r="P991" s="119">
        <v>0</v>
      </c>
      <c r="Q991" s="119">
        <v>0</v>
      </c>
      <c r="R991" s="120" t="s">
        <v>33</v>
      </c>
      <c r="S991" s="121">
        <v>60</v>
      </c>
      <c r="T991" s="121">
        <v>110</v>
      </c>
      <c r="U991" s="121">
        <v>1.0454545454545454</v>
      </c>
      <c r="V991" s="121">
        <v>0</v>
      </c>
      <c r="W991" s="122">
        <v>0.115</v>
      </c>
      <c r="X991" s="21">
        <v>5.98</v>
      </c>
      <c r="Y991" s="123" t="s">
        <v>33</v>
      </c>
      <c r="Z991" s="86" t="s">
        <v>5838</v>
      </c>
      <c r="AA991" s="124"/>
      <c r="AB991" s="116"/>
      <c r="AC991" s="116"/>
      <c r="AD991" s="25"/>
      <c r="AE991" s="26"/>
      <c r="AF991" s="27"/>
      <c r="AG991" s="125"/>
      <c r="AH991" s="125"/>
      <c r="AI991" s="125"/>
      <c r="AJ991" s="125"/>
      <c r="AK991" s="125"/>
      <c r="AL991" s="125"/>
      <c r="AM991" s="125"/>
      <c r="AN991" s="125"/>
      <c r="AO991" s="125"/>
    </row>
    <row r="992" spans="1:41" ht="16.5" customHeight="1">
      <c r="A992" s="113" t="s">
        <v>6554</v>
      </c>
      <c r="B992" s="114"/>
      <c r="C992" s="492"/>
      <c r="D992" s="113"/>
      <c r="E992" s="116" t="s">
        <v>216</v>
      </c>
      <c r="F992" s="116" t="s">
        <v>8423</v>
      </c>
      <c r="G992" s="116" t="s">
        <v>8430</v>
      </c>
      <c r="H992" s="117">
        <v>2024</v>
      </c>
      <c r="I992" s="117">
        <v>1</v>
      </c>
      <c r="J992" s="117">
        <v>0</v>
      </c>
      <c r="K992" s="117">
        <v>0</v>
      </c>
      <c r="L992" s="118" t="s">
        <v>8428</v>
      </c>
      <c r="M992" s="126"/>
      <c r="N992" s="118" t="s">
        <v>70</v>
      </c>
      <c r="O992" s="74">
        <v>52</v>
      </c>
      <c r="P992" s="74">
        <v>0</v>
      </c>
      <c r="Q992" s="74">
        <v>0</v>
      </c>
      <c r="R992" s="74" t="s">
        <v>33</v>
      </c>
      <c r="S992" s="76">
        <v>60</v>
      </c>
      <c r="T992" s="76">
        <v>120</v>
      </c>
      <c r="U992" s="76">
        <v>1.0833333333333333</v>
      </c>
      <c r="V992" s="76">
        <v>0</v>
      </c>
      <c r="W992" s="127">
        <v>0.13</v>
      </c>
      <c r="X992" s="21">
        <v>6.76</v>
      </c>
      <c r="Y992" s="78" t="s">
        <v>33</v>
      </c>
      <c r="Z992" s="79" t="s">
        <v>5838</v>
      </c>
      <c r="AA992" s="79"/>
      <c r="AB992" s="79"/>
      <c r="AC992" s="79"/>
      <c r="AD992" s="25"/>
      <c r="AE992" s="26"/>
      <c r="AF992" s="27"/>
      <c r="AG992" s="128"/>
      <c r="AH992" s="128"/>
      <c r="AI992" s="128"/>
      <c r="AJ992" s="128"/>
      <c r="AK992" s="128"/>
      <c r="AL992" s="128"/>
      <c r="AM992" s="128"/>
      <c r="AN992" s="128"/>
      <c r="AO992" s="128"/>
    </row>
    <row r="993" spans="1:41" ht="16.5" customHeight="1">
      <c r="A993" s="113" t="s">
        <v>6554</v>
      </c>
      <c r="B993" s="114"/>
      <c r="C993" s="492"/>
      <c r="D993" s="113"/>
      <c r="E993" s="116" t="s">
        <v>3835</v>
      </c>
      <c r="F993" s="116" t="s">
        <v>1164</v>
      </c>
      <c r="G993" s="116" t="s">
        <v>3836</v>
      </c>
      <c r="H993" s="117">
        <v>2017</v>
      </c>
      <c r="I993" s="117">
        <v>1</v>
      </c>
      <c r="J993" s="117">
        <v>0</v>
      </c>
      <c r="K993" s="117">
        <v>0</v>
      </c>
      <c r="L993" s="118" t="s">
        <v>8428</v>
      </c>
      <c r="M993" s="118"/>
      <c r="N993" s="118" t="s">
        <v>70</v>
      </c>
      <c r="O993" s="119">
        <v>20</v>
      </c>
      <c r="P993" s="119">
        <v>1900</v>
      </c>
      <c r="Q993" s="119">
        <v>5</v>
      </c>
      <c r="R993" s="120" t="s">
        <v>33</v>
      </c>
      <c r="S993" s="121">
        <v>60</v>
      </c>
      <c r="T993" s="121">
        <v>110</v>
      </c>
      <c r="U993" s="121">
        <v>2.0454545454545454</v>
      </c>
      <c r="V993" s="121">
        <v>0</v>
      </c>
      <c r="W993" s="122">
        <v>0.22500000000000001</v>
      </c>
      <c r="X993" s="21">
        <v>25.875</v>
      </c>
      <c r="Y993" s="123" t="s">
        <v>33</v>
      </c>
      <c r="Z993" s="86" t="s">
        <v>5838</v>
      </c>
      <c r="AA993" s="124"/>
      <c r="AB993" s="116"/>
      <c r="AC993" s="116"/>
      <c r="AD993" s="25"/>
      <c r="AE993" s="26"/>
      <c r="AF993" s="27"/>
      <c r="AG993" s="129"/>
      <c r="AH993" s="129"/>
      <c r="AI993" s="129"/>
      <c r="AJ993" s="129"/>
      <c r="AK993" s="129"/>
      <c r="AL993" s="129"/>
      <c r="AM993" s="129"/>
      <c r="AN993" s="129"/>
      <c r="AO993" s="129"/>
    </row>
    <row r="994" spans="1:41" ht="16.5" customHeight="1">
      <c r="A994" s="113" t="s">
        <v>6554</v>
      </c>
      <c r="B994" s="114"/>
      <c r="C994" s="492"/>
      <c r="D994" s="113"/>
      <c r="E994" s="116" t="s">
        <v>1717</v>
      </c>
      <c r="F994" s="116" t="s">
        <v>399</v>
      </c>
      <c r="G994" s="116" t="s">
        <v>3834</v>
      </c>
      <c r="H994" s="117">
        <v>2006</v>
      </c>
      <c r="I994" s="117">
        <v>2</v>
      </c>
      <c r="J994" s="117">
        <v>0</v>
      </c>
      <c r="K994" s="117">
        <v>0</v>
      </c>
      <c r="L994" s="118" t="s">
        <v>8428</v>
      </c>
      <c r="M994" s="118"/>
      <c r="N994" s="118" t="s">
        <v>70</v>
      </c>
      <c r="O994" s="119">
        <v>668</v>
      </c>
      <c r="P994" s="119">
        <v>0</v>
      </c>
      <c r="Q994" s="119">
        <v>0</v>
      </c>
      <c r="R994" s="120" t="s">
        <v>33</v>
      </c>
      <c r="S994" s="121">
        <v>60</v>
      </c>
      <c r="T994" s="121">
        <v>110</v>
      </c>
      <c r="U994" s="121">
        <v>0.5</v>
      </c>
      <c r="V994" s="121">
        <v>0</v>
      </c>
      <c r="W994" s="122">
        <v>5.5E-2</v>
      </c>
      <c r="X994" s="21">
        <v>73.48</v>
      </c>
      <c r="Y994" s="123" t="s">
        <v>33</v>
      </c>
      <c r="Z994" s="86" t="s">
        <v>5838</v>
      </c>
      <c r="AA994" s="124"/>
      <c r="AB994" s="116"/>
      <c r="AC994" s="116"/>
      <c r="AD994" s="25"/>
      <c r="AE994" s="26"/>
      <c r="AF994" s="27"/>
      <c r="AG994" s="129"/>
      <c r="AH994" s="129"/>
      <c r="AI994" s="129"/>
      <c r="AJ994" s="129"/>
      <c r="AK994" s="129"/>
      <c r="AL994" s="129"/>
      <c r="AM994" s="129"/>
      <c r="AN994" s="129"/>
      <c r="AO994" s="129"/>
    </row>
    <row r="995" spans="1:41" ht="16.5" customHeight="1">
      <c r="A995" s="113" t="s">
        <v>6554</v>
      </c>
      <c r="B995" s="114"/>
      <c r="C995" s="492"/>
      <c r="D995" s="113"/>
      <c r="E995" s="116" t="s">
        <v>76</v>
      </c>
      <c r="F995" s="116" t="s">
        <v>3823</v>
      </c>
      <c r="G995" s="116" t="s">
        <v>3824</v>
      </c>
      <c r="H995" s="117">
        <v>0</v>
      </c>
      <c r="I995" s="117">
        <v>7</v>
      </c>
      <c r="J995" s="117">
        <v>0</v>
      </c>
      <c r="K995" s="117">
        <v>0</v>
      </c>
      <c r="L995" s="118" t="s">
        <v>8428</v>
      </c>
      <c r="M995" s="118"/>
      <c r="N995" s="118" t="s">
        <v>70</v>
      </c>
      <c r="O995" s="119">
        <v>2628</v>
      </c>
      <c r="P995" s="119">
        <v>6132</v>
      </c>
      <c r="Q995" s="119">
        <v>5</v>
      </c>
      <c r="R995" s="120" t="s">
        <v>33</v>
      </c>
      <c r="S995" s="121" t="s">
        <v>89</v>
      </c>
      <c r="T995" s="121">
        <v>110</v>
      </c>
      <c r="U995" s="121">
        <v>1</v>
      </c>
      <c r="V995" s="121">
        <v>0</v>
      </c>
      <c r="W995" s="122">
        <v>0.11</v>
      </c>
      <c r="X995" s="21">
        <v>322.80599999999998</v>
      </c>
      <c r="Y995" s="123" t="s">
        <v>33</v>
      </c>
      <c r="Z995" s="86" t="s">
        <v>5838</v>
      </c>
      <c r="AA995" s="124"/>
      <c r="AB995" s="116"/>
      <c r="AC995" s="116"/>
      <c r="AD995" s="25"/>
      <c r="AE995" s="26"/>
      <c r="AF995" s="27"/>
      <c r="AG995" s="129"/>
      <c r="AH995" s="129"/>
      <c r="AI995" s="129"/>
      <c r="AJ995" s="129"/>
      <c r="AK995" s="129"/>
      <c r="AL995" s="129"/>
      <c r="AM995" s="129"/>
      <c r="AN995" s="129"/>
      <c r="AO995" s="129"/>
    </row>
    <row r="996" spans="1:41" ht="16.5" customHeight="1">
      <c r="A996" s="113" t="s">
        <v>6554</v>
      </c>
      <c r="B996" s="114"/>
      <c r="C996" s="492"/>
      <c r="D996" s="113"/>
      <c r="E996" s="116" t="s">
        <v>35</v>
      </c>
      <c r="F996" s="116" t="s">
        <v>83</v>
      </c>
      <c r="G996" s="116" t="s">
        <v>2924</v>
      </c>
      <c r="H996" s="117">
        <v>0</v>
      </c>
      <c r="I996" s="117">
        <v>7</v>
      </c>
      <c r="J996" s="117">
        <v>0</v>
      </c>
      <c r="K996" s="117">
        <v>0</v>
      </c>
      <c r="L996" s="118" t="s">
        <v>8428</v>
      </c>
      <c r="M996" s="118"/>
      <c r="N996" s="118" t="s">
        <v>70</v>
      </c>
      <c r="O996" s="119">
        <v>2004</v>
      </c>
      <c r="P996" s="119">
        <v>0</v>
      </c>
      <c r="Q996" s="119">
        <v>0</v>
      </c>
      <c r="R996" s="120" t="s">
        <v>33</v>
      </c>
      <c r="S996" s="121" t="s">
        <v>89</v>
      </c>
      <c r="T996" s="121">
        <v>110</v>
      </c>
      <c r="U996" s="121">
        <v>0.22727272727272727</v>
      </c>
      <c r="V996" s="121">
        <v>0</v>
      </c>
      <c r="W996" s="122">
        <v>2.5000000000000001E-2</v>
      </c>
      <c r="X996" s="21">
        <v>350.7</v>
      </c>
      <c r="Y996" s="123" t="s">
        <v>33</v>
      </c>
      <c r="Z996" s="86" t="s">
        <v>5838</v>
      </c>
      <c r="AA996" s="124"/>
      <c r="AB996" s="116"/>
      <c r="AC996" s="116"/>
      <c r="AD996" s="25"/>
      <c r="AE996" s="26"/>
      <c r="AF996" s="27"/>
      <c r="AG996" s="129"/>
      <c r="AH996" s="129"/>
      <c r="AI996" s="129"/>
      <c r="AJ996" s="129"/>
      <c r="AK996" s="129"/>
      <c r="AL996" s="129"/>
      <c r="AM996" s="129"/>
      <c r="AN996" s="129"/>
      <c r="AO996" s="129"/>
    </row>
    <row r="997" spans="1:41" ht="16.5" customHeight="1">
      <c r="A997" s="113" t="s">
        <v>6554</v>
      </c>
      <c r="B997" s="114"/>
      <c r="C997" s="492"/>
      <c r="D997" s="113"/>
      <c r="E997" s="116" t="s">
        <v>37</v>
      </c>
      <c r="F997" s="116" t="s">
        <v>83</v>
      </c>
      <c r="G997" s="116" t="s">
        <v>823</v>
      </c>
      <c r="H997" s="117">
        <v>0</v>
      </c>
      <c r="I997" s="117">
        <v>7</v>
      </c>
      <c r="J997" s="117">
        <v>0</v>
      </c>
      <c r="K997" s="117">
        <v>0</v>
      </c>
      <c r="L997" s="118" t="s">
        <v>8428</v>
      </c>
      <c r="M997" s="118"/>
      <c r="N997" s="118" t="s">
        <v>70</v>
      </c>
      <c r="O997" s="119">
        <v>2004</v>
      </c>
      <c r="P997" s="119">
        <v>0</v>
      </c>
      <c r="Q997" s="119">
        <v>0</v>
      </c>
      <c r="R997" s="120" t="s">
        <v>33</v>
      </c>
      <c r="S997" s="121" t="s">
        <v>89</v>
      </c>
      <c r="T997" s="121">
        <v>110</v>
      </c>
      <c r="U997" s="121">
        <v>0.22727272727272727</v>
      </c>
      <c r="V997" s="121">
        <v>0</v>
      </c>
      <c r="W997" s="122">
        <v>2.5000000000000001E-2</v>
      </c>
      <c r="X997" s="21">
        <v>350.7</v>
      </c>
      <c r="Y997" s="123" t="s">
        <v>33</v>
      </c>
      <c r="Z997" s="86" t="s">
        <v>5838</v>
      </c>
      <c r="AA997" s="124"/>
      <c r="AB997" s="116"/>
      <c r="AC997" s="116"/>
      <c r="AD997" s="25"/>
      <c r="AE997" s="26"/>
      <c r="AF997" s="27"/>
      <c r="AG997" s="129"/>
      <c r="AH997" s="129"/>
      <c r="AI997" s="129"/>
      <c r="AJ997" s="129"/>
      <c r="AK997" s="129"/>
      <c r="AL997" s="129"/>
      <c r="AM997" s="129"/>
      <c r="AN997" s="129"/>
      <c r="AO997" s="129"/>
    </row>
    <row r="998" spans="1:41" ht="16.5" customHeight="1">
      <c r="A998" s="113" t="s">
        <v>6554</v>
      </c>
      <c r="B998" s="114"/>
      <c r="C998" s="492"/>
      <c r="D998" s="113"/>
      <c r="E998" s="116" t="s">
        <v>35</v>
      </c>
      <c r="F998" s="116" t="s">
        <v>502</v>
      </c>
      <c r="G998" s="116" t="s">
        <v>3688</v>
      </c>
      <c r="H998" s="117">
        <v>2014</v>
      </c>
      <c r="I998" s="117">
        <v>1</v>
      </c>
      <c r="J998" s="117">
        <v>0</v>
      </c>
      <c r="K998" s="117">
        <v>0</v>
      </c>
      <c r="L998" s="118" t="s">
        <v>8428</v>
      </c>
      <c r="M998" s="118"/>
      <c r="N998" s="118" t="s">
        <v>70</v>
      </c>
      <c r="O998" s="119">
        <v>2004</v>
      </c>
      <c r="P998" s="119">
        <v>0</v>
      </c>
      <c r="Q998" s="119">
        <v>0</v>
      </c>
      <c r="R998" s="120" t="s">
        <v>33</v>
      </c>
      <c r="S998" s="121" t="s">
        <v>89</v>
      </c>
      <c r="T998" s="121">
        <v>110</v>
      </c>
      <c r="U998" s="121">
        <v>0.22727272727272727</v>
      </c>
      <c r="V998" s="121">
        <v>0</v>
      </c>
      <c r="W998" s="122">
        <v>2.5000000000000001E-2</v>
      </c>
      <c r="X998" s="21">
        <v>50.1</v>
      </c>
      <c r="Y998" s="123" t="s">
        <v>33</v>
      </c>
      <c r="Z998" s="86" t="s">
        <v>5838</v>
      </c>
      <c r="AA998" s="124"/>
      <c r="AB998" s="116"/>
      <c r="AC998" s="116"/>
      <c r="AD998" s="25"/>
      <c r="AE998" s="26"/>
      <c r="AF998" s="27"/>
      <c r="AG998" s="129"/>
      <c r="AH998" s="129"/>
      <c r="AI998" s="129"/>
      <c r="AJ998" s="129"/>
      <c r="AK998" s="129"/>
      <c r="AL998" s="129"/>
      <c r="AM998" s="129"/>
      <c r="AN998" s="129"/>
      <c r="AO998" s="129"/>
    </row>
    <row r="999" spans="1:41" ht="16.5" customHeight="1">
      <c r="A999" s="113" t="s">
        <v>6554</v>
      </c>
      <c r="B999" s="114"/>
      <c r="C999" s="492"/>
      <c r="D999" s="113"/>
      <c r="E999" s="116" t="s">
        <v>37</v>
      </c>
      <c r="F999" s="116" t="s">
        <v>36</v>
      </c>
      <c r="G999" s="116" t="s">
        <v>101</v>
      </c>
      <c r="H999" s="117">
        <v>2012</v>
      </c>
      <c r="I999" s="117">
        <v>2</v>
      </c>
      <c r="J999" s="117">
        <v>0</v>
      </c>
      <c r="K999" s="117">
        <v>0</v>
      </c>
      <c r="L999" s="118" t="s">
        <v>8428</v>
      </c>
      <c r="M999" s="118"/>
      <c r="N999" s="118" t="s">
        <v>70</v>
      </c>
      <c r="O999" s="119">
        <v>2004</v>
      </c>
      <c r="P999" s="119">
        <v>0</v>
      </c>
      <c r="Q999" s="119">
        <v>0</v>
      </c>
      <c r="R999" s="120" t="s">
        <v>33</v>
      </c>
      <c r="S999" s="121" t="s">
        <v>89</v>
      </c>
      <c r="T999" s="121">
        <v>110</v>
      </c>
      <c r="U999" s="121">
        <v>0.22727272727272727</v>
      </c>
      <c r="V999" s="121">
        <v>0</v>
      </c>
      <c r="W999" s="122">
        <v>2.5000000000000001E-2</v>
      </c>
      <c r="X999" s="21">
        <v>100.2</v>
      </c>
      <c r="Y999" s="123" t="s">
        <v>33</v>
      </c>
      <c r="Z999" s="86" t="s">
        <v>5838</v>
      </c>
      <c r="AA999" s="124"/>
      <c r="AB999" s="116"/>
      <c r="AC999" s="116"/>
      <c r="AD999" s="25"/>
      <c r="AE999" s="26"/>
      <c r="AF999" s="27"/>
      <c r="AG999" s="129"/>
      <c r="AH999" s="129"/>
      <c r="AI999" s="129"/>
      <c r="AJ999" s="129"/>
      <c r="AK999" s="129"/>
      <c r="AL999" s="129"/>
      <c r="AM999" s="129"/>
      <c r="AN999" s="129"/>
      <c r="AO999" s="129"/>
    </row>
    <row r="1000" spans="1:41" ht="16.5" customHeight="1">
      <c r="A1000" s="113" t="s">
        <v>6554</v>
      </c>
      <c r="B1000" s="114"/>
      <c r="C1000" s="492"/>
      <c r="D1000" s="113"/>
      <c r="E1000" s="116" t="s">
        <v>107</v>
      </c>
      <c r="F1000" s="116" t="s">
        <v>466</v>
      </c>
      <c r="G1000" s="116" t="s">
        <v>8429</v>
      </c>
      <c r="H1000" s="117">
        <v>0</v>
      </c>
      <c r="I1000" s="117">
        <v>1</v>
      </c>
      <c r="J1000" s="117">
        <v>0</v>
      </c>
      <c r="K1000" s="117">
        <v>0</v>
      </c>
      <c r="L1000" s="118" t="s">
        <v>8428</v>
      </c>
      <c r="M1000" s="118"/>
      <c r="N1000" s="118" t="s">
        <v>70</v>
      </c>
      <c r="O1000" s="119">
        <v>2628</v>
      </c>
      <c r="P1000" s="119">
        <v>6132</v>
      </c>
      <c r="Q1000" s="119">
        <v>5</v>
      </c>
      <c r="R1000" s="120" t="s">
        <v>33</v>
      </c>
      <c r="S1000" s="121">
        <v>60</v>
      </c>
      <c r="T1000" s="121">
        <v>110</v>
      </c>
      <c r="U1000" s="121">
        <v>0.81818181818181823</v>
      </c>
      <c r="V1000" s="121">
        <v>3.9</v>
      </c>
      <c r="W1000" s="122">
        <v>0.09</v>
      </c>
      <c r="X1000" s="21">
        <v>264.11399999999998</v>
      </c>
      <c r="Y1000" s="123" t="s">
        <v>33</v>
      </c>
      <c r="Z1000" s="86" t="s">
        <v>5838</v>
      </c>
      <c r="AA1000" s="124"/>
      <c r="AB1000" s="116"/>
      <c r="AC1000" s="116"/>
      <c r="AD1000" s="25"/>
      <c r="AE1000" s="26"/>
      <c r="AF1000" s="27"/>
      <c r="AG1000" s="129"/>
      <c r="AH1000" s="129"/>
      <c r="AI1000" s="129"/>
      <c r="AJ1000" s="129"/>
      <c r="AK1000" s="129"/>
      <c r="AL1000" s="129"/>
      <c r="AM1000" s="129"/>
      <c r="AN1000" s="129"/>
      <c r="AO1000" s="129"/>
    </row>
    <row r="1001" spans="1:41" ht="16.5" customHeight="1">
      <c r="A1001" s="113" t="s">
        <v>6554</v>
      </c>
      <c r="B1001" s="114"/>
      <c r="C1001" s="492"/>
      <c r="D1001" s="113"/>
      <c r="E1001" s="116" t="s">
        <v>141</v>
      </c>
      <c r="F1001" s="116" t="s">
        <v>3825</v>
      </c>
      <c r="G1001" s="116" t="s">
        <v>3826</v>
      </c>
      <c r="H1001" s="117">
        <v>2005</v>
      </c>
      <c r="I1001" s="117">
        <v>3</v>
      </c>
      <c r="J1001" s="117">
        <v>0</v>
      </c>
      <c r="K1001" s="117">
        <v>0</v>
      </c>
      <c r="L1001" s="118" t="s">
        <v>8428</v>
      </c>
      <c r="M1001" s="118"/>
      <c r="N1001" s="118" t="s">
        <v>70</v>
      </c>
      <c r="O1001" s="119">
        <v>2004</v>
      </c>
      <c r="P1001" s="119">
        <v>0</v>
      </c>
      <c r="Q1001" s="119">
        <v>0</v>
      </c>
      <c r="R1001" s="120" t="s">
        <v>33</v>
      </c>
      <c r="S1001" s="121" t="s">
        <v>89</v>
      </c>
      <c r="T1001" s="121">
        <v>110</v>
      </c>
      <c r="U1001" s="121">
        <v>1.8181818181818181</v>
      </c>
      <c r="V1001" s="121">
        <v>0</v>
      </c>
      <c r="W1001" s="122">
        <v>0.2</v>
      </c>
      <c r="X1001" s="21">
        <v>1202.4000000000001</v>
      </c>
      <c r="Y1001" s="123" t="s">
        <v>33</v>
      </c>
      <c r="Z1001" s="86" t="s">
        <v>5838</v>
      </c>
      <c r="AA1001" s="124"/>
      <c r="AB1001" s="116"/>
      <c r="AC1001" s="116"/>
      <c r="AD1001" s="25"/>
      <c r="AE1001" s="26"/>
      <c r="AF1001" s="27"/>
      <c r="AG1001" s="129"/>
      <c r="AH1001" s="129"/>
      <c r="AI1001" s="129"/>
      <c r="AJ1001" s="129"/>
      <c r="AK1001" s="129"/>
      <c r="AL1001" s="129"/>
      <c r="AM1001" s="129"/>
      <c r="AN1001" s="129"/>
      <c r="AO1001" s="129"/>
    </row>
    <row r="1002" spans="1:41" ht="16.5" customHeight="1">
      <c r="A1002" s="113" t="s">
        <v>6554</v>
      </c>
      <c r="B1002" s="114"/>
      <c r="C1002" s="492"/>
      <c r="D1002" s="113"/>
      <c r="E1002" s="116" t="s">
        <v>3830</v>
      </c>
      <c r="F1002" s="116" t="s">
        <v>454</v>
      </c>
      <c r="G1002" s="116" t="s">
        <v>3831</v>
      </c>
      <c r="H1002" s="117">
        <v>2010</v>
      </c>
      <c r="I1002" s="117">
        <v>1</v>
      </c>
      <c r="J1002" s="117">
        <v>0</v>
      </c>
      <c r="K1002" s="117">
        <v>0</v>
      </c>
      <c r="L1002" s="118" t="s">
        <v>8428</v>
      </c>
      <c r="M1002" s="118"/>
      <c r="N1002" s="118" t="s">
        <v>70</v>
      </c>
      <c r="O1002" s="119">
        <v>2004</v>
      </c>
      <c r="P1002" s="119">
        <v>0</v>
      </c>
      <c r="Q1002" s="119">
        <v>0</v>
      </c>
      <c r="R1002" s="120" t="s">
        <v>33</v>
      </c>
      <c r="S1002" s="121" t="s">
        <v>89</v>
      </c>
      <c r="T1002" s="121">
        <v>110</v>
      </c>
      <c r="U1002" s="121">
        <v>1.8181818181818181</v>
      </c>
      <c r="V1002" s="121">
        <v>0</v>
      </c>
      <c r="W1002" s="122">
        <v>0.2</v>
      </c>
      <c r="X1002" s="21">
        <v>400.8</v>
      </c>
      <c r="Y1002" s="123" t="s">
        <v>33</v>
      </c>
      <c r="Z1002" s="86" t="s">
        <v>5838</v>
      </c>
      <c r="AA1002" s="124"/>
      <c r="AB1002" s="116"/>
      <c r="AC1002" s="116"/>
      <c r="AD1002" s="25"/>
      <c r="AE1002" s="26"/>
      <c r="AF1002" s="27"/>
      <c r="AG1002" s="129"/>
      <c r="AH1002" s="129"/>
      <c r="AI1002" s="129"/>
      <c r="AJ1002" s="129"/>
      <c r="AK1002" s="129"/>
      <c r="AL1002" s="129"/>
      <c r="AM1002" s="129"/>
      <c r="AN1002" s="129"/>
      <c r="AO1002" s="129"/>
    </row>
    <row r="1003" spans="1:41" ht="16.5" customHeight="1">
      <c r="A1003" s="113" t="s">
        <v>6554</v>
      </c>
      <c r="B1003" s="114"/>
      <c r="C1003" s="492"/>
      <c r="D1003" s="113"/>
      <c r="E1003" s="116" t="s">
        <v>3830</v>
      </c>
      <c r="F1003" s="116" t="s">
        <v>454</v>
      </c>
      <c r="G1003" s="116" t="s">
        <v>3832</v>
      </c>
      <c r="H1003" s="117">
        <v>2008</v>
      </c>
      <c r="I1003" s="117">
        <v>1</v>
      </c>
      <c r="J1003" s="117">
        <v>0</v>
      </c>
      <c r="K1003" s="117">
        <v>0</v>
      </c>
      <c r="L1003" s="118" t="s">
        <v>8428</v>
      </c>
      <c r="M1003" s="118"/>
      <c r="N1003" s="118" t="s">
        <v>70</v>
      </c>
      <c r="O1003" s="119">
        <v>2004</v>
      </c>
      <c r="P1003" s="119">
        <v>0</v>
      </c>
      <c r="Q1003" s="119">
        <v>0</v>
      </c>
      <c r="R1003" s="120" t="s">
        <v>33</v>
      </c>
      <c r="S1003" s="121" t="s">
        <v>89</v>
      </c>
      <c r="T1003" s="121">
        <v>110</v>
      </c>
      <c r="U1003" s="121">
        <v>1.8181818181818181</v>
      </c>
      <c r="V1003" s="121">
        <v>0</v>
      </c>
      <c r="W1003" s="122">
        <v>0.2</v>
      </c>
      <c r="X1003" s="21">
        <v>400.8</v>
      </c>
      <c r="Y1003" s="123" t="s">
        <v>33</v>
      </c>
      <c r="Z1003" s="86" t="s">
        <v>5838</v>
      </c>
      <c r="AA1003" s="124"/>
      <c r="AB1003" s="116"/>
      <c r="AC1003" s="116"/>
      <c r="AD1003" s="25"/>
      <c r="AE1003" s="26"/>
      <c r="AF1003" s="27"/>
      <c r="AG1003" s="129"/>
      <c r="AH1003" s="129"/>
      <c r="AI1003" s="129"/>
      <c r="AJ1003" s="129"/>
      <c r="AK1003" s="129"/>
      <c r="AL1003" s="129"/>
      <c r="AM1003" s="129"/>
      <c r="AN1003" s="129"/>
      <c r="AO1003" s="129"/>
    </row>
    <row r="1004" spans="1:41" ht="16.5" customHeight="1">
      <c r="A1004" s="113" t="s">
        <v>6554</v>
      </c>
      <c r="B1004" s="114"/>
      <c r="C1004" s="492"/>
      <c r="D1004" s="113"/>
      <c r="E1004" s="116" t="s">
        <v>183</v>
      </c>
      <c r="F1004" s="116" t="s">
        <v>155</v>
      </c>
      <c r="G1004" s="116" t="s">
        <v>3828</v>
      </c>
      <c r="H1004" s="117">
        <v>0</v>
      </c>
      <c r="I1004" s="117">
        <v>1</v>
      </c>
      <c r="J1004" s="117">
        <v>0</v>
      </c>
      <c r="K1004" s="117">
        <v>0</v>
      </c>
      <c r="L1004" s="118" t="s">
        <v>8428</v>
      </c>
      <c r="M1004" s="118"/>
      <c r="N1004" s="118" t="s">
        <v>70</v>
      </c>
      <c r="O1004" s="119">
        <v>27.8</v>
      </c>
      <c r="P1004" s="119">
        <v>6132</v>
      </c>
      <c r="Q1004" s="119">
        <v>5</v>
      </c>
      <c r="R1004" s="120" t="s">
        <v>33</v>
      </c>
      <c r="S1004" s="121" t="s">
        <v>89</v>
      </c>
      <c r="T1004" s="121">
        <v>110</v>
      </c>
      <c r="U1004" s="121">
        <v>12</v>
      </c>
      <c r="V1004" s="121">
        <v>0</v>
      </c>
      <c r="W1004" s="122">
        <v>1.32</v>
      </c>
      <c r="X1004" s="21">
        <v>441.40800000000007</v>
      </c>
      <c r="Y1004" s="123" t="s">
        <v>33</v>
      </c>
      <c r="Z1004" s="86" t="s">
        <v>5838</v>
      </c>
      <c r="AA1004" s="124"/>
      <c r="AB1004" s="116"/>
      <c r="AC1004" s="116"/>
      <c r="AD1004" s="25"/>
      <c r="AE1004" s="26"/>
      <c r="AF1004" s="27"/>
      <c r="AG1004" s="129"/>
      <c r="AH1004" s="129"/>
      <c r="AI1004" s="129"/>
      <c r="AJ1004" s="129"/>
      <c r="AK1004" s="129"/>
      <c r="AL1004" s="129"/>
      <c r="AM1004" s="129"/>
      <c r="AN1004" s="129"/>
      <c r="AO1004" s="129"/>
    </row>
    <row r="1005" spans="1:41" ht="16.5" customHeight="1">
      <c r="A1005" s="113" t="s">
        <v>6554</v>
      </c>
      <c r="B1005" s="114"/>
      <c r="C1005" s="492"/>
      <c r="D1005" s="113"/>
      <c r="E1005" s="116" t="s">
        <v>183</v>
      </c>
      <c r="F1005" s="116" t="s">
        <v>155</v>
      </c>
      <c r="G1005" s="116" t="s">
        <v>3829</v>
      </c>
      <c r="H1005" s="117">
        <v>2013</v>
      </c>
      <c r="I1005" s="117">
        <v>1</v>
      </c>
      <c r="J1005" s="117">
        <v>0</v>
      </c>
      <c r="K1005" s="117">
        <v>0</v>
      </c>
      <c r="L1005" s="118" t="s">
        <v>8428</v>
      </c>
      <c r="M1005" s="118"/>
      <c r="N1005" s="118" t="s">
        <v>70</v>
      </c>
      <c r="O1005" s="119">
        <v>27.8</v>
      </c>
      <c r="P1005" s="119">
        <v>6132</v>
      </c>
      <c r="Q1005" s="119">
        <v>5</v>
      </c>
      <c r="R1005" s="120" t="s">
        <v>33</v>
      </c>
      <c r="S1005" s="121" t="s">
        <v>89</v>
      </c>
      <c r="T1005" s="121">
        <v>110</v>
      </c>
      <c r="U1005" s="121">
        <v>12</v>
      </c>
      <c r="V1005" s="121">
        <v>0</v>
      </c>
      <c r="W1005" s="122">
        <v>1.32</v>
      </c>
      <c r="X1005" s="21">
        <v>441.40800000000007</v>
      </c>
      <c r="Y1005" s="123" t="s">
        <v>33</v>
      </c>
      <c r="Z1005" s="86" t="s">
        <v>5838</v>
      </c>
      <c r="AA1005" s="124"/>
      <c r="AB1005" s="116"/>
      <c r="AC1005" s="116"/>
      <c r="AD1005" s="25"/>
      <c r="AE1005" s="26"/>
      <c r="AF1005" s="27"/>
      <c r="AG1005" s="129"/>
      <c r="AH1005" s="129"/>
      <c r="AI1005" s="129"/>
      <c r="AJ1005" s="129"/>
      <c r="AK1005" s="129"/>
      <c r="AL1005" s="129"/>
      <c r="AM1005" s="129"/>
      <c r="AN1005" s="129"/>
      <c r="AO1005" s="129"/>
    </row>
    <row r="1006" spans="1:41" ht="16.5" customHeight="1">
      <c r="A1006" s="113" t="s">
        <v>6554</v>
      </c>
      <c r="B1006" s="114"/>
      <c r="C1006" s="492"/>
      <c r="D1006" s="113"/>
      <c r="E1006" s="116" t="s">
        <v>183</v>
      </c>
      <c r="F1006" s="116" t="s">
        <v>155</v>
      </c>
      <c r="G1006" s="116" t="s">
        <v>3828</v>
      </c>
      <c r="H1006" s="117">
        <v>0</v>
      </c>
      <c r="I1006" s="117">
        <v>1</v>
      </c>
      <c r="J1006" s="117">
        <v>0</v>
      </c>
      <c r="K1006" s="117">
        <v>0</v>
      </c>
      <c r="L1006" s="118" t="s">
        <v>8428</v>
      </c>
      <c r="M1006" s="118"/>
      <c r="N1006" s="118" t="s">
        <v>70</v>
      </c>
      <c r="O1006" s="119">
        <v>27.8</v>
      </c>
      <c r="P1006" s="119">
        <v>6132</v>
      </c>
      <c r="Q1006" s="119">
        <v>5</v>
      </c>
      <c r="R1006" s="120" t="s">
        <v>33</v>
      </c>
      <c r="S1006" s="121" t="s">
        <v>89</v>
      </c>
      <c r="T1006" s="121">
        <v>110</v>
      </c>
      <c r="U1006" s="121">
        <v>12</v>
      </c>
      <c r="V1006" s="121">
        <v>0</v>
      </c>
      <c r="W1006" s="122">
        <v>1.32</v>
      </c>
      <c r="X1006" s="21">
        <v>441.40800000000007</v>
      </c>
      <c r="Y1006" s="123" t="s">
        <v>33</v>
      </c>
      <c r="Z1006" s="86" t="s">
        <v>5838</v>
      </c>
      <c r="AA1006" s="124"/>
      <c r="AB1006" s="116"/>
      <c r="AC1006" s="116"/>
      <c r="AD1006" s="25"/>
      <c r="AE1006" s="26"/>
      <c r="AF1006" s="27"/>
      <c r="AG1006" s="129"/>
      <c r="AH1006" s="129"/>
      <c r="AI1006" s="129"/>
      <c r="AJ1006" s="129"/>
      <c r="AK1006" s="129"/>
      <c r="AL1006" s="129"/>
      <c r="AM1006" s="129"/>
      <c r="AN1006" s="129"/>
      <c r="AO1006" s="129"/>
    </row>
    <row r="1007" spans="1:41" ht="16.5" customHeight="1">
      <c r="A1007" s="113" t="s">
        <v>6554</v>
      </c>
      <c r="B1007" s="114"/>
      <c r="C1007" s="492"/>
      <c r="D1007" s="113"/>
      <c r="E1007" s="116" t="s">
        <v>183</v>
      </c>
      <c r="F1007" s="116" t="s">
        <v>155</v>
      </c>
      <c r="G1007" s="116" t="s">
        <v>8431</v>
      </c>
      <c r="H1007" s="117">
        <v>0</v>
      </c>
      <c r="I1007" s="117">
        <v>1</v>
      </c>
      <c r="J1007" s="117">
        <v>0</v>
      </c>
      <c r="K1007" s="117">
        <v>0</v>
      </c>
      <c r="L1007" s="118" t="s">
        <v>8428</v>
      </c>
      <c r="M1007" s="118"/>
      <c r="N1007" s="118" t="s">
        <v>70</v>
      </c>
      <c r="O1007" s="119">
        <v>27.8</v>
      </c>
      <c r="P1007" s="119">
        <v>6132</v>
      </c>
      <c r="Q1007" s="119">
        <v>5</v>
      </c>
      <c r="R1007" s="120" t="s">
        <v>33</v>
      </c>
      <c r="S1007" s="121" t="s">
        <v>89</v>
      </c>
      <c r="T1007" s="121">
        <v>110</v>
      </c>
      <c r="U1007" s="121">
        <v>12</v>
      </c>
      <c r="V1007" s="121">
        <v>0</v>
      </c>
      <c r="W1007" s="122">
        <v>1.32</v>
      </c>
      <c r="X1007" s="21">
        <v>441.40800000000007</v>
      </c>
      <c r="Y1007" s="123" t="s">
        <v>33</v>
      </c>
      <c r="Z1007" s="86" t="s">
        <v>5838</v>
      </c>
      <c r="AA1007" s="124"/>
      <c r="AB1007" s="116"/>
      <c r="AC1007" s="116"/>
      <c r="AD1007" s="25"/>
      <c r="AE1007" s="26"/>
      <c r="AF1007" s="27"/>
      <c r="AG1007" s="129"/>
      <c r="AH1007" s="129"/>
      <c r="AI1007" s="129"/>
      <c r="AJ1007" s="129"/>
      <c r="AK1007" s="129"/>
      <c r="AL1007" s="129"/>
      <c r="AM1007" s="129"/>
      <c r="AN1007" s="129"/>
      <c r="AO1007" s="129"/>
    </row>
    <row r="1008" spans="1:41" ht="16.5" customHeight="1">
      <c r="A1008" s="113" t="s">
        <v>6554</v>
      </c>
      <c r="B1008" s="114"/>
      <c r="C1008" s="492"/>
      <c r="D1008" s="113"/>
      <c r="E1008" s="116" t="s">
        <v>3827</v>
      </c>
      <c r="F1008" s="116" t="s">
        <v>155</v>
      </c>
      <c r="G1008" s="116" t="s">
        <v>780</v>
      </c>
      <c r="H1008" s="117">
        <v>0</v>
      </c>
      <c r="I1008" s="117">
        <v>1</v>
      </c>
      <c r="J1008" s="117">
        <v>0</v>
      </c>
      <c r="K1008" s="117">
        <v>0</v>
      </c>
      <c r="L1008" s="118" t="s">
        <v>8428</v>
      </c>
      <c r="M1008" s="118"/>
      <c r="N1008" s="118" t="s">
        <v>70</v>
      </c>
      <c r="O1008" s="119">
        <v>20</v>
      </c>
      <c r="P1008" s="119">
        <v>6132</v>
      </c>
      <c r="Q1008" s="119">
        <v>5</v>
      </c>
      <c r="R1008" s="120" t="s">
        <v>33</v>
      </c>
      <c r="S1008" s="121">
        <v>60</v>
      </c>
      <c r="T1008" s="121">
        <v>110</v>
      </c>
      <c r="U1008" s="121">
        <v>13</v>
      </c>
      <c r="V1008" s="121">
        <v>0</v>
      </c>
      <c r="W1008" s="122">
        <v>1.43</v>
      </c>
      <c r="X1008" s="21">
        <v>467.03800000000007</v>
      </c>
      <c r="Y1008" s="123" t="s">
        <v>33</v>
      </c>
      <c r="Z1008" s="86" t="s">
        <v>5838</v>
      </c>
      <c r="AA1008" s="124"/>
      <c r="AB1008" s="116"/>
      <c r="AC1008" s="116"/>
      <c r="AD1008" s="25"/>
      <c r="AE1008" s="26"/>
      <c r="AF1008" s="27"/>
      <c r="AG1008" s="129"/>
      <c r="AH1008" s="129"/>
      <c r="AI1008" s="129"/>
      <c r="AJ1008" s="129"/>
      <c r="AK1008" s="129"/>
      <c r="AL1008" s="129"/>
      <c r="AM1008" s="129"/>
      <c r="AN1008" s="129"/>
      <c r="AO1008" s="129"/>
    </row>
    <row r="1009" spans="1:147" ht="16.5" customHeight="1">
      <c r="A1009" s="113" t="s">
        <v>6554</v>
      </c>
      <c r="B1009" s="114"/>
      <c r="C1009" s="492"/>
      <c r="D1009" s="113"/>
      <c r="E1009" s="116" t="s">
        <v>812</v>
      </c>
      <c r="F1009" s="116" t="s">
        <v>63</v>
      </c>
      <c r="G1009" s="116" t="s">
        <v>1688</v>
      </c>
      <c r="H1009" s="117">
        <v>0</v>
      </c>
      <c r="I1009" s="117">
        <v>1</v>
      </c>
      <c r="J1009" s="117">
        <v>0</v>
      </c>
      <c r="K1009" s="117">
        <v>0</v>
      </c>
      <c r="L1009" s="118" t="s">
        <v>8428</v>
      </c>
      <c r="M1009" s="118"/>
      <c r="N1009" s="118" t="s">
        <v>70</v>
      </c>
      <c r="O1009" s="119">
        <v>269</v>
      </c>
      <c r="P1009" s="119">
        <v>6132</v>
      </c>
      <c r="Q1009" s="119">
        <v>5</v>
      </c>
      <c r="R1009" s="120" t="s">
        <v>33</v>
      </c>
      <c r="S1009" s="121">
        <v>60</v>
      </c>
      <c r="T1009" s="121">
        <v>110</v>
      </c>
      <c r="U1009" s="121">
        <v>9.0909090909090917</v>
      </c>
      <c r="V1009" s="121">
        <v>0</v>
      </c>
      <c r="W1009" s="122">
        <v>1</v>
      </c>
      <c r="X1009" s="21">
        <v>575.6</v>
      </c>
      <c r="Y1009" s="123" t="s">
        <v>33</v>
      </c>
      <c r="Z1009" s="86" t="s">
        <v>5838</v>
      </c>
      <c r="AA1009" s="124"/>
      <c r="AB1009" s="116"/>
      <c r="AC1009" s="116"/>
      <c r="AD1009" s="25"/>
      <c r="AE1009" s="26"/>
      <c r="AF1009" s="27"/>
      <c r="AG1009" s="129"/>
      <c r="AH1009" s="129"/>
      <c r="AI1009" s="129"/>
      <c r="AJ1009" s="129"/>
      <c r="AK1009" s="129"/>
      <c r="AL1009" s="129"/>
      <c r="AM1009" s="129"/>
      <c r="AN1009" s="129"/>
      <c r="AO1009" s="129"/>
    </row>
    <row r="1010" spans="1:147" ht="16.5" customHeight="1">
      <c r="A1010" s="89" t="s">
        <v>7875</v>
      </c>
      <c r="B1010" s="32"/>
      <c r="C1010" s="368"/>
      <c r="D1010" s="32"/>
      <c r="E1010" s="37" t="s">
        <v>7876</v>
      </c>
      <c r="F1010" s="37" t="s">
        <v>7877</v>
      </c>
      <c r="G1010" s="37" t="s">
        <v>7878</v>
      </c>
      <c r="H1010" s="37">
        <v>2013</v>
      </c>
      <c r="I1010" s="37">
        <v>1</v>
      </c>
      <c r="J1010" s="37">
        <v>0</v>
      </c>
      <c r="K1010" s="37">
        <v>0</v>
      </c>
      <c r="L1010" s="36" t="s">
        <v>6260</v>
      </c>
      <c r="M1010" s="36"/>
      <c r="N1010" s="36" t="s">
        <v>39</v>
      </c>
      <c r="O1010" s="130">
        <v>720</v>
      </c>
      <c r="P1010" s="130">
        <v>0</v>
      </c>
      <c r="Q1010" s="130">
        <v>0</v>
      </c>
      <c r="R1010" s="130" t="s">
        <v>33</v>
      </c>
      <c r="S1010" s="36">
        <v>60</v>
      </c>
      <c r="T1010" s="36">
        <v>110</v>
      </c>
      <c r="U1010" s="36">
        <v>6</v>
      </c>
      <c r="V1010" s="36">
        <v>0</v>
      </c>
      <c r="W1010" s="36">
        <v>0.25</v>
      </c>
      <c r="X1010" s="21">
        <v>180</v>
      </c>
      <c r="Y1010" s="38" t="s">
        <v>33</v>
      </c>
      <c r="Z1010" s="37" t="s">
        <v>5838</v>
      </c>
      <c r="AA1010" s="37">
        <v>0</v>
      </c>
      <c r="AB1010" s="37" t="s">
        <v>414</v>
      </c>
      <c r="AC1010" s="37" t="s">
        <v>414</v>
      </c>
      <c r="AD1010" s="25"/>
      <c r="AE1010" s="26"/>
      <c r="AF1010" s="27"/>
      <c r="AG1010" s="28"/>
      <c r="AH1010" s="28"/>
      <c r="AI1010" s="28"/>
      <c r="AJ1010" s="28"/>
      <c r="AK1010" s="28"/>
      <c r="AL1010" s="28"/>
      <c r="AM1010" s="28"/>
      <c r="AN1010" s="28"/>
      <c r="AO1010" s="28"/>
    </row>
    <row r="1011" spans="1:147" ht="16.5" customHeight="1">
      <c r="A1011" s="89" t="s">
        <v>7875</v>
      </c>
      <c r="B1011" s="32"/>
      <c r="C1011" s="368"/>
      <c r="D1011" s="32"/>
      <c r="E1011" s="37" t="s">
        <v>35</v>
      </c>
      <c r="F1011" s="37" t="s">
        <v>155</v>
      </c>
      <c r="G1011" s="37" t="s">
        <v>6259</v>
      </c>
      <c r="H1011" s="37">
        <v>2013</v>
      </c>
      <c r="I1011" s="37">
        <v>1</v>
      </c>
      <c r="J1011" s="37">
        <v>0</v>
      </c>
      <c r="K1011" s="37">
        <v>0</v>
      </c>
      <c r="L1011" s="36" t="s">
        <v>2915</v>
      </c>
      <c r="M1011" s="36"/>
      <c r="N1011" s="36" t="s">
        <v>39</v>
      </c>
      <c r="O1011" s="130">
        <v>1440</v>
      </c>
      <c r="P1011" s="130">
        <v>0</v>
      </c>
      <c r="Q1011" s="130">
        <v>0</v>
      </c>
      <c r="R1011" s="130" t="s">
        <v>33</v>
      </c>
      <c r="S1011" s="36">
        <v>60</v>
      </c>
      <c r="T1011" s="36">
        <v>110</v>
      </c>
      <c r="U1011" s="36">
        <v>6</v>
      </c>
      <c r="V1011" s="36">
        <v>0</v>
      </c>
      <c r="W1011" s="36">
        <v>0.25</v>
      </c>
      <c r="X1011" s="21">
        <v>360</v>
      </c>
      <c r="Y1011" s="38" t="s">
        <v>33</v>
      </c>
      <c r="Z1011" s="37" t="s">
        <v>5838</v>
      </c>
      <c r="AA1011" s="37">
        <v>0</v>
      </c>
      <c r="AB1011" s="37" t="s">
        <v>414</v>
      </c>
      <c r="AC1011" s="37" t="s">
        <v>414</v>
      </c>
      <c r="AD1011" s="25"/>
      <c r="AE1011" s="26"/>
      <c r="AF1011" s="27"/>
      <c r="AG1011" s="28"/>
      <c r="AH1011" s="28"/>
      <c r="AI1011" s="28"/>
      <c r="AJ1011" s="28"/>
      <c r="AK1011" s="28"/>
      <c r="AL1011" s="28"/>
      <c r="AM1011" s="28"/>
      <c r="AN1011" s="28"/>
      <c r="AO1011" s="28"/>
    </row>
    <row r="1012" spans="1:147" ht="16.5" customHeight="1">
      <c r="A1012" s="89" t="s">
        <v>7875</v>
      </c>
      <c r="B1012" s="32"/>
      <c r="C1012" s="368"/>
      <c r="D1012" s="32"/>
      <c r="E1012" s="37" t="s">
        <v>79</v>
      </c>
      <c r="F1012" s="37" t="s">
        <v>155</v>
      </c>
      <c r="G1012" s="37" t="s">
        <v>3131</v>
      </c>
      <c r="H1012" s="37">
        <v>2014</v>
      </c>
      <c r="I1012" s="37">
        <v>1</v>
      </c>
      <c r="J1012" s="37">
        <v>0</v>
      </c>
      <c r="K1012" s="37">
        <v>0</v>
      </c>
      <c r="L1012" s="36" t="s">
        <v>7879</v>
      </c>
      <c r="M1012" s="36"/>
      <c r="N1012" s="36" t="s">
        <v>39</v>
      </c>
      <c r="O1012" s="130">
        <v>1440</v>
      </c>
      <c r="P1012" s="130">
        <v>0</v>
      </c>
      <c r="Q1012" s="130">
        <v>0</v>
      </c>
      <c r="R1012" s="130" t="s">
        <v>33</v>
      </c>
      <c r="S1012" s="36">
        <v>60</v>
      </c>
      <c r="T1012" s="36">
        <v>110</v>
      </c>
      <c r="U1012" s="36">
        <v>6</v>
      </c>
      <c r="V1012" s="36">
        <v>0</v>
      </c>
      <c r="W1012" s="36">
        <v>0.25</v>
      </c>
      <c r="X1012" s="21">
        <v>360</v>
      </c>
      <c r="Y1012" s="38" t="s">
        <v>33</v>
      </c>
      <c r="Z1012" s="37" t="s">
        <v>5838</v>
      </c>
      <c r="AA1012" s="37">
        <v>0</v>
      </c>
      <c r="AB1012" s="37" t="s">
        <v>414</v>
      </c>
      <c r="AC1012" s="37" t="s">
        <v>414</v>
      </c>
      <c r="AD1012" s="25"/>
      <c r="AE1012" s="26"/>
      <c r="AF1012" s="27"/>
      <c r="AG1012" s="28"/>
      <c r="AH1012" s="28"/>
      <c r="AI1012" s="28"/>
      <c r="AJ1012" s="28"/>
      <c r="AK1012" s="28"/>
      <c r="AL1012" s="28"/>
      <c r="AM1012" s="28"/>
      <c r="AN1012" s="28"/>
      <c r="AO1012" s="28"/>
    </row>
    <row r="1013" spans="1:147" ht="16.5" customHeight="1">
      <c r="A1013" s="89" t="s">
        <v>7875</v>
      </c>
      <c r="B1013" s="32"/>
      <c r="C1013" s="368"/>
      <c r="D1013" s="32"/>
      <c r="E1013" s="37" t="s">
        <v>79</v>
      </c>
      <c r="F1013" s="37" t="s">
        <v>125</v>
      </c>
      <c r="G1013" s="37" t="s">
        <v>501</v>
      </c>
      <c r="H1013" s="37">
        <v>2021</v>
      </c>
      <c r="I1013" s="37">
        <v>1</v>
      </c>
      <c r="J1013" s="37">
        <v>0</v>
      </c>
      <c r="K1013" s="37">
        <v>0</v>
      </c>
      <c r="L1013" s="36" t="s">
        <v>7879</v>
      </c>
      <c r="M1013" s="36"/>
      <c r="N1013" s="36" t="s">
        <v>39</v>
      </c>
      <c r="O1013" s="130">
        <v>1440</v>
      </c>
      <c r="P1013" s="130">
        <v>0</v>
      </c>
      <c r="Q1013" s="130">
        <v>0</v>
      </c>
      <c r="R1013" s="130" t="s">
        <v>33</v>
      </c>
      <c r="S1013" s="36">
        <v>60</v>
      </c>
      <c r="T1013" s="36">
        <v>110</v>
      </c>
      <c r="U1013" s="36">
        <v>6</v>
      </c>
      <c r="V1013" s="36">
        <v>0</v>
      </c>
      <c r="W1013" s="36">
        <v>0.25</v>
      </c>
      <c r="X1013" s="21">
        <v>360</v>
      </c>
      <c r="Y1013" s="38" t="s">
        <v>33</v>
      </c>
      <c r="Z1013" s="37" t="s">
        <v>5838</v>
      </c>
      <c r="AA1013" s="37">
        <v>0</v>
      </c>
      <c r="AB1013" s="37" t="s">
        <v>414</v>
      </c>
      <c r="AC1013" s="37" t="s">
        <v>414</v>
      </c>
      <c r="AD1013" s="25"/>
      <c r="AE1013" s="26"/>
      <c r="AF1013" s="27"/>
      <c r="AG1013" s="28"/>
      <c r="AH1013" s="28"/>
      <c r="AI1013" s="28"/>
      <c r="AJ1013" s="28"/>
      <c r="AK1013" s="28"/>
      <c r="AL1013" s="28"/>
      <c r="AM1013" s="28"/>
      <c r="AN1013" s="28"/>
      <c r="AO1013" s="28"/>
    </row>
    <row r="1014" spans="1:147" ht="16.5" customHeight="1">
      <c r="A1014" s="89" t="s">
        <v>6556</v>
      </c>
      <c r="B1014" s="131"/>
      <c r="C1014" s="368"/>
      <c r="D1014" s="89"/>
      <c r="E1014" s="132" t="s">
        <v>478</v>
      </c>
      <c r="F1014" s="132" t="s">
        <v>479</v>
      </c>
      <c r="G1014" s="132" t="s">
        <v>8877</v>
      </c>
      <c r="H1014" s="14">
        <v>2020</v>
      </c>
      <c r="I1014" s="14">
        <v>1</v>
      </c>
      <c r="J1014" s="14"/>
      <c r="K1014" s="14"/>
      <c r="L1014" s="16" t="s">
        <v>4680</v>
      </c>
      <c r="M1014" s="16"/>
      <c r="N1014" s="16" t="s">
        <v>696</v>
      </c>
      <c r="O1014" s="133">
        <v>12</v>
      </c>
      <c r="P1014" s="133">
        <v>0</v>
      </c>
      <c r="Q1014" s="133">
        <v>0</v>
      </c>
      <c r="R1014" s="133" t="s">
        <v>33</v>
      </c>
      <c r="S1014" s="134">
        <v>60</v>
      </c>
      <c r="T1014" s="134">
        <v>110</v>
      </c>
      <c r="U1014" s="135">
        <v>0.118181818181818</v>
      </c>
      <c r="V1014" s="136">
        <v>0</v>
      </c>
      <c r="W1014" s="134">
        <v>1.2999999999999999E-2</v>
      </c>
      <c r="X1014" s="21">
        <v>0.156</v>
      </c>
      <c r="Y1014" s="137" t="s">
        <v>33</v>
      </c>
      <c r="Z1014" s="138" t="s">
        <v>5838</v>
      </c>
      <c r="AA1014" s="138"/>
      <c r="AB1014" s="138"/>
      <c r="AC1014" s="138"/>
      <c r="AD1014" s="25"/>
      <c r="AE1014" s="26"/>
      <c r="AF1014" s="27"/>
      <c r="AG1014" s="139"/>
      <c r="AH1014" s="139"/>
      <c r="AI1014" s="139"/>
      <c r="AJ1014" s="139"/>
      <c r="AK1014" s="139"/>
      <c r="AL1014" s="139"/>
      <c r="AM1014" s="139"/>
      <c r="AN1014" s="139"/>
      <c r="AO1014" s="139"/>
    </row>
    <row r="1015" spans="1:147" ht="16.5" customHeight="1">
      <c r="A1015" s="89" t="s">
        <v>6556</v>
      </c>
      <c r="B1015" s="131"/>
      <c r="C1015" s="368"/>
      <c r="D1015" s="89"/>
      <c r="E1015" s="132" t="s">
        <v>8729</v>
      </c>
      <c r="F1015" s="132" t="s">
        <v>6122</v>
      </c>
      <c r="G1015" s="132" t="s">
        <v>6122</v>
      </c>
      <c r="H1015" s="14">
        <v>2000</v>
      </c>
      <c r="I1015" s="14">
        <v>1</v>
      </c>
      <c r="J1015" s="14"/>
      <c r="K1015" s="14"/>
      <c r="L1015" s="16" t="s">
        <v>4756</v>
      </c>
      <c r="M1015" s="16"/>
      <c r="N1015" s="16" t="s">
        <v>3400</v>
      </c>
      <c r="O1015" s="133">
        <v>12</v>
      </c>
      <c r="P1015" s="133">
        <v>0</v>
      </c>
      <c r="Q1015" s="133">
        <v>0</v>
      </c>
      <c r="R1015" s="133" t="s">
        <v>33</v>
      </c>
      <c r="S1015" s="134">
        <v>60</v>
      </c>
      <c r="T1015" s="134">
        <v>110</v>
      </c>
      <c r="U1015" s="135">
        <v>0.22727272727272699</v>
      </c>
      <c r="V1015" s="136">
        <v>0</v>
      </c>
      <c r="W1015" s="134">
        <v>2.5000000000000001E-2</v>
      </c>
      <c r="X1015" s="21">
        <v>0.30000000000000004</v>
      </c>
      <c r="Y1015" s="137" t="s">
        <v>33</v>
      </c>
      <c r="Z1015" s="138" t="s">
        <v>5838</v>
      </c>
      <c r="AA1015" s="138"/>
      <c r="AB1015" s="138"/>
      <c r="AC1015" s="138"/>
      <c r="AD1015" s="25"/>
      <c r="AE1015" s="26"/>
      <c r="AF1015" s="27"/>
      <c r="AG1015" s="139"/>
      <c r="AH1015" s="139"/>
      <c r="AI1015" s="139"/>
      <c r="AJ1015" s="139"/>
      <c r="AK1015" s="139"/>
      <c r="AL1015" s="139"/>
      <c r="AM1015" s="139"/>
      <c r="AN1015" s="139"/>
      <c r="AO1015" s="139"/>
    </row>
    <row r="1016" spans="1:147" ht="16.5" customHeight="1">
      <c r="A1016" s="89" t="s">
        <v>6556</v>
      </c>
      <c r="B1016" s="131"/>
      <c r="C1016" s="368"/>
      <c r="D1016" s="89"/>
      <c r="E1016" s="132" t="s">
        <v>8743</v>
      </c>
      <c r="F1016" s="132" t="s">
        <v>6122</v>
      </c>
      <c r="G1016" s="132" t="s">
        <v>6122</v>
      </c>
      <c r="H1016" s="14">
        <v>2003</v>
      </c>
      <c r="I1016" s="14">
        <v>1</v>
      </c>
      <c r="J1016" s="14"/>
      <c r="K1016" s="14"/>
      <c r="L1016" s="16" t="s">
        <v>4726</v>
      </c>
      <c r="M1016" s="16"/>
      <c r="N1016" s="16" t="s">
        <v>3400</v>
      </c>
      <c r="O1016" s="133">
        <v>12</v>
      </c>
      <c r="P1016" s="133">
        <v>0</v>
      </c>
      <c r="Q1016" s="133">
        <v>0</v>
      </c>
      <c r="R1016" s="133" t="s">
        <v>33</v>
      </c>
      <c r="S1016" s="134">
        <v>60</v>
      </c>
      <c r="T1016" s="134">
        <v>110</v>
      </c>
      <c r="U1016" s="135">
        <v>0.22727272727272699</v>
      </c>
      <c r="V1016" s="136">
        <v>0</v>
      </c>
      <c r="W1016" s="134">
        <v>2.5000000000000001E-2</v>
      </c>
      <c r="X1016" s="21">
        <v>0.30000000000000004</v>
      </c>
      <c r="Y1016" s="137" t="s">
        <v>33</v>
      </c>
      <c r="Z1016" s="138" t="s">
        <v>5838</v>
      </c>
      <c r="AA1016" s="138"/>
      <c r="AB1016" s="138"/>
      <c r="AC1016" s="138"/>
      <c r="AD1016" s="25"/>
      <c r="AE1016" s="26"/>
      <c r="AF1016" s="27"/>
      <c r="AG1016" s="139"/>
      <c r="AH1016" s="139"/>
      <c r="AI1016" s="139"/>
      <c r="AJ1016" s="139"/>
      <c r="AK1016" s="139"/>
      <c r="AL1016" s="139"/>
      <c r="AM1016" s="139"/>
      <c r="AN1016" s="139"/>
      <c r="AO1016" s="139"/>
    </row>
    <row r="1017" spans="1:147" s="12" customFormat="1" ht="16.5" customHeight="1">
      <c r="A1017" s="89" t="s">
        <v>6556</v>
      </c>
      <c r="B1017" s="131"/>
      <c r="C1017" s="368"/>
      <c r="D1017" s="89"/>
      <c r="E1017" s="132" t="s">
        <v>8764</v>
      </c>
      <c r="F1017" s="132" t="s">
        <v>6122</v>
      </c>
      <c r="G1017" s="132" t="s">
        <v>6122</v>
      </c>
      <c r="H1017" s="14">
        <v>2007</v>
      </c>
      <c r="I1017" s="14">
        <v>1</v>
      </c>
      <c r="J1017" s="14"/>
      <c r="K1017" s="14"/>
      <c r="L1017" s="16" t="s">
        <v>4759</v>
      </c>
      <c r="M1017" s="16"/>
      <c r="N1017" s="16" t="s">
        <v>3400</v>
      </c>
      <c r="O1017" s="133">
        <v>12</v>
      </c>
      <c r="P1017" s="133">
        <v>0</v>
      </c>
      <c r="Q1017" s="133">
        <v>0</v>
      </c>
      <c r="R1017" s="133" t="s">
        <v>33</v>
      </c>
      <c r="S1017" s="134">
        <v>60</v>
      </c>
      <c r="T1017" s="134">
        <v>110</v>
      </c>
      <c r="U1017" s="135">
        <v>0.22727272727272699</v>
      </c>
      <c r="V1017" s="136">
        <v>0</v>
      </c>
      <c r="W1017" s="134">
        <v>2.5000000000000001E-2</v>
      </c>
      <c r="X1017" s="21">
        <v>0.30000000000000004</v>
      </c>
      <c r="Y1017" s="137" t="s">
        <v>33</v>
      </c>
      <c r="Z1017" s="138" t="s">
        <v>5838</v>
      </c>
      <c r="AA1017" s="138"/>
      <c r="AB1017" s="138"/>
      <c r="AC1017" s="138"/>
      <c r="AD1017" s="25"/>
      <c r="AE1017" s="26"/>
      <c r="AF1017" s="27"/>
      <c r="AG1017" s="140"/>
      <c r="AH1017" s="131"/>
      <c r="AI1017" s="131"/>
      <c r="AJ1017" s="131"/>
      <c r="AK1017" s="131"/>
      <c r="AL1017" s="131"/>
      <c r="AM1017" s="131"/>
      <c r="AN1017" s="131"/>
      <c r="AO1017" s="131"/>
      <c r="EQ1017" s="33"/>
    </row>
    <row r="1018" spans="1:147" s="12" customFormat="1" ht="16.5" customHeight="1">
      <c r="A1018" s="89" t="s">
        <v>6556</v>
      </c>
      <c r="B1018" s="131"/>
      <c r="C1018" s="368"/>
      <c r="D1018" s="89"/>
      <c r="E1018" s="132" t="s">
        <v>8765</v>
      </c>
      <c r="F1018" s="132" t="s">
        <v>6122</v>
      </c>
      <c r="G1018" s="132" t="s">
        <v>6122</v>
      </c>
      <c r="H1018" s="14">
        <v>2007</v>
      </c>
      <c r="I1018" s="14">
        <v>1</v>
      </c>
      <c r="J1018" s="14"/>
      <c r="K1018" s="14"/>
      <c r="L1018" s="16" t="s">
        <v>4748</v>
      </c>
      <c r="M1018" s="16"/>
      <c r="N1018" s="16" t="s">
        <v>3400</v>
      </c>
      <c r="O1018" s="133">
        <v>12</v>
      </c>
      <c r="P1018" s="133">
        <v>0</v>
      </c>
      <c r="Q1018" s="133">
        <v>0</v>
      </c>
      <c r="R1018" s="133" t="s">
        <v>33</v>
      </c>
      <c r="S1018" s="134">
        <v>60</v>
      </c>
      <c r="T1018" s="134">
        <v>110</v>
      </c>
      <c r="U1018" s="135">
        <v>0.22727272727272699</v>
      </c>
      <c r="V1018" s="136">
        <v>0</v>
      </c>
      <c r="W1018" s="134">
        <v>2.5000000000000001E-2</v>
      </c>
      <c r="X1018" s="21">
        <v>0.30000000000000004</v>
      </c>
      <c r="Y1018" s="137" t="s">
        <v>33</v>
      </c>
      <c r="Z1018" s="138" t="s">
        <v>5838</v>
      </c>
      <c r="AA1018" s="138"/>
      <c r="AB1018" s="138"/>
      <c r="AC1018" s="138"/>
      <c r="AD1018" s="25"/>
      <c r="AE1018" s="26"/>
      <c r="AF1018" s="27"/>
      <c r="AG1018" s="140"/>
      <c r="AH1018" s="131"/>
      <c r="AI1018" s="131"/>
      <c r="AJ1018" s="131"/>
      <c r="AK1018" s="131"/>
      <c r="AL1018" s="131"/>
      <c r="AM1018" s="131"/>
      <c r="AN1018" s="131"/>
      <c r="AO1018" s="131"/>
      <c r="EQ1018" s="33"/>
    </row>
    <row r="1019" spans="1:147" s="12" customFormat="1" ht="16.5" customHeight="1">
      <c r="A1019" s="89" t="s">
        <v>6556</v>
      </c>
      <c r="B1019" s="131"/>
      <c r="C1019" s="368"/>
      <c r="D1019" s="89"/>
      <c r="E1019" s="132" t="s">
        <v>35</v>
      </c>
      <c r="F1019" s="132" t="s">
        <v>36</v>
      </c>
      <c r="G1019" s="132" t="s">
        <v>4683</v>
      </c>
      <c r="H1019" s="14">
        <v>2012</v>
      </c>
      <c r="I1019" s="14">
        <v>1</v>
      </c>
      <c r="J1019" s="14"/>
      <c r="K1019" s="14"/>
      <c r="L1019" s="16" t="s">
        <v>4680</v>
      </c>
      <c r="M1019" s="16"/>
      <c r="N1019" s="16" t="s">
        <v>696</v>
      </c>
      <c r="O1019" s="133">
        <v>12</v>
      </c>
      <c r="P1019" s="133">
        <v>0</v>
      </c>
      <c r="Q1019" s="133">
        <v>0</v>
      </c>
      <c r="R1019" s="133" t="s">
        <v>33</v>
      </c>
      <c r="S1019" s="134">
        <v>60</v>
      </c>
      <c r="T1019" s="134">
        <v>110</v>
      </c>
      <c r="U1019" s="135">
        <v>0.22727272727272699</v>
      </c>
      <c r="V1019" s="136">
        <v>0</v>
      </c>
      <c r="W1019" s="134">
        <v>2.5000000000000001E-2</v>
      </c>
      <c r="X1019" s="21">
        <v>0.30000000000000004</v>
      </c>
      <c r="Y1019" s="137" t="s">
        <v>33</v>
      </c>
      <c r="Z1019" s="138" t="s">
        <v>5838</v>
      </c>
      <c r="AA1019" s="138"/>
      <c r="AB1019" s="138"/>
      <c r="AC1019" s="138"/>
      <c r="AD1019" s="25"/>
      <c r="AE1019" s="26"/>
      <c r="AF1019" s="27"/>
      <c r="AG1019" s="140"/>
      <c r="AH1019" s="131"/>
      <c r="AI1019" s="131"/>
      <c r="AJ1019" s="131"/>
      <c r="AK1019" s="131"/>
      <c r="AL1019" s="131"/>
      <c r="AM1019" s="131"/>
      <c r="AN1019" s="131"/>
      <c r="AO1019" s="131"/>
      <c r="EQ1019" s="33"/>
    </row>
    <row r="1020" spans="1:147" s="12" customFormat="1" ht="16.5" customHeight="1">
      <c r="A1020" s="89" t="s">
        <v>6556</v>
      </c>
      <c r="B1020" s="131"/>
      <c r="C1020" s="368"/>
      <c r="D1020" s="89"/>
      <c r="E1020" s="132" t="s">
        <v>90</v>
      </c>
      <c r="F1020" s="132" t="s">
        <v>36</v>
      </c>
      <c r="G1020" s="132" t="s">
        <v>1920</v>
      </c>
      <c r="H1020" s="14">
        <v>2012</v>
      </c>
      <c r="I1020" s="14">
        <v>3</v>
      </c>
      <c r="J1020" s="14"/>
      <c r="K1020" s="14"/>
      <c r="L1020" s="16" t="s">
        <v>4680</v>
      </c>
      <c r="M1020" s="16"/>
      <c r="N1020" s="16" t="s">
        <v>696</v>
      </c>
      <c r="O1020" s="133">
        <v>12</v>
      </c>
      <c r="P1020" s="133">
        <v>0</v>
      </c>
      <c r="Q1020" s="133">
        <v>0</v>
      </c>
      <c r="R1020" s="133" t="s">
        <v>33</v>
      </c>
      <c r="S1020" s="134">
        <v>60</v>
      </c>
      <c r="T1020" s="134">
        <v>110</v>
      </c>
      <c r="U1020" s="135">
        <v>0.22727272727272699</v>
      </c>
      <c r="V1020" s="136">
        <v>0</v>
      </c>
      <c r="W1020" s="134">
        <v>2.5000000000000001E-2</v>
      </c>
      <c r="X1020" s="21">
        <v>0.90000000000000013</v>
      </c>
      <c r="Y1020" s="137" t="s">
        <v>33</v>
      </c>
      <c r="Z1020" s="138" t="s">
        <v>5838</v>
      </c>
      <c r="AA1020" s="138"/>
      <c r="AB1020" s="138"/>
      <c r="AC1020" s="138"/>
      <c r="AD1020" s="25"/>
      <c r="AE1020" s="26"/>
      <c r="AF1020" s="27"/>
      <c r="AG1020" s="140"/>
      <c r="AH1020" s="131"/>
      <c r="AI1020" s="131"/>
      <c r="AJ1020" s="131"/>
      <c r="AK1020" s="131"/>
      <c r="AL1020" s="131"/>
      <c r="AM1020" s="131"/>
      <c r="AN1020" s="131"/>
      <c r="AO1020" s="131"/>
      <c r="EQ1020" s="33"/>
    </row>
    <row r="1021" spans="1:147" s="12" customFormat="1" ht="16.5" customHeight="1">
      <c r="A1021" s="89" t="s">
        <v>6556</v>
      </c>
      <c r="B1021" s="131"/>
      <c r="C1021" s="368"/>
      <c r="D1021" s="89"/>
      <c r="E1021" s="132" t="s">
        <v>35</v>
      </c>
      <c r="F1021" s="132" t="s">
        <v>36</v>
      </c>
      <c r="G1021" s="132" t="s">
        <v>4684</v>
      </c>
      <c r="H1021" s="14">
        <v>2012</v>
      </c>
      <c r="I1021" s="14">
        <v>1</v>
      </c>
      <c r="J1021" s="14"/>
      <c r="K1021" s="14"/>
      <c r="L1021" s="16" t="s">
        <v>4725</v>
      </c>
      <c r="M1021" s="16"/>
      <c r="N1021" s="16" t="s">
        <v>3400</v>
      </c>
      <c r="O1021" s="133">
        <v>12</v>
      </c>
      <c r="P1021" s="133">
        <v>0</v>
      </c>
      <c r="Q1021" s="133">
        <v>0</v>
      </c>
      <c r="R1021" s="133" t="s">
        <v>33</v>
      </c>
      <c r="S1021" s="134">
        <v>60</v>
      </c>
      <c r="T1021" s="134">
        <v>110</v>
      </c>
      <c r="U1021" s="135">
        <v>0.22727272727272699</v>
      </c>
      <c r="V1021" s="136">
        <v>0</v>
      </c>
      <c r="W1021" s="134">
        <v>2.5000000000000001E-2</v>
      </c>
      <c r="X1021" s="21">
        <v>0.30000000000000004</v>
      </c>
      <c r="Y1021" s="137" t="s">
        <v>33</v>
      </c>
      <c r="Z1021" s="138" t="s">
        <v>5838</v>
      </c>
      <c r="AA1021" s="138"/>
      <c r="AB1021" s="138"/>
      <c r="AC1021" s="138"/>
      <c r="AD1021" s="25"/>
      <c r="AE1021" s="26"/>
      <c r="AF1021" s="27"/>
      <c r="AG1021" s="140"/>
      <c r="AH1021" s="131"/>
      <c r="AI1021" s="131"/>
      <c r="AJ1021" s="131"/>
      <c r="AK1021" s="131"/>
      <c r="AL1021" s="131"/>
      <c r="AM1021" s="131"/>
      <c r="AN1021" s="131"/>
      <c r="AO1021" s="131"/>
      <c r="EQ1021" s="33"/>
    </row>
    <row r="1022" spans="1:147" s="12" customFormat="1" ht="16.5" customHeight="1">
      <c r="A1022" s="89" t="s">
        <v>6556</v>
      </c>
      <c r="B1022" s="131"/>
      <c r="C1022" s="368"/>
      <c r="D1022" s="89"/>
      <c r="E1022" s="132" t="s">
        <v>174</v>
      </c>
      <c r="F1022" s="132" t="s">
        <v>175</v>
      </c>
      <c r="G1022" s="132" t="s">
        <v>176</v>
      </c>
      <c r="H1022" s="14">
        <v>2012</v>
      </c>
      <c r="I1022" s="14">
        <v>1</v>
      </c>
      <c r="J1022" s="14"/>
      <c r="K1022" s="14"/>
      <c r="L1022" s="16" t="s">
        <v>4759</v>
      </c>
      <c r="M1022" s="16"/>
      <c r="N1022" s="16" t="s">
        <v>3400</v>
      </c>
      <c r="O1022" s="133">
        <v>12</v>
      </c>
      <c r="P1022" s="133">
        <v>0</v>
      </c>
      <c r="Q1022" s="133">
        <v>0</v>
      </c>
      <c r="R1022" s="133" t="s">
        <v>33</v>
      </c>
      <c r="S1022" s="134">
        <v>60</v>
      </c>
      <c r="T1022" s="134">
        <v>110</v>
      </c>
      <c r="U1022" s="135">
        <v>0.22727272727272699</v>
      </c>
      <c r="V1022" s="136">
        <v>0</v>
      </c>
      <c r="W1022" s="134">
        <v>2.5000000000000001E-2</v>
      </c>
      <c r="X1022" s="21">
        <v>0.30000000000000004</v>
      </c>
      <c r="Y1022" s="137" t="s">
        <v>33</v>
      </c>
      <c r="Z1022" s="138" t="s">
        <v>5838</v>
      </c>
      <c r="AA1022" s="138"/>
      <c r="AB1022" s="138"/>
      <c r="AC1022" s="138"/>
      <c r="AD1022" s="25"/>
      <c r="AE1022" s="26"/>
      <c r="AF1022" s="27"/>
      <c r="AG1022" s="140"/>
      <c r="AH1022" s="131"/>
      <c r="AI1022" s="131"/>
      <c r="AJ1022" s="131"/>
      <c r="AK1022" s="131"/>
      <c r="AL1022" s="131"/>
      <c r="AM1022" s="131"/>
      <c r="AN1022" s="131"/>
      <c r="AO1022" s="131"/>
      <c r="EQ1022" s="33"/>
    </row>
    <row r="1023" spans="1:147" s="12" customFormat="1" ht="16.5" customHeight="1">
      <c r="A1023" s="89" t="s">
        <v>6556</v>
      </c>
      <c r="B1023" s="131"/>
      <c r="C1023" s="368"/>
      <c r="D1023" s="89"/>
      <c r="E1023" s="132" t="s">
        <v>99</v>
      </c>
      <c r="F1023" s="132" t="s">
        <v>83</v>
      </c>
      <c r="G1023" s="132" t="s">
        <v>101</v>
      </c>
      <c r="H1023" s="14">
        <v>2012</v>
      </c>
      <c r="I1023" s="14">
        <v>1</v>
      </c>
      <c r="J1023" s="14"/>
      <c r="K1023" s="14"/>
      <c r="L1023" s="16" t="s">
        <v>4781</v>
      </c>
      <c r="M1023" s="16"/>
      <c r="N1023" s="16" t="s">
        <v>3400</v>
      </c>
      <c r="O1023" s="133">
        <v>12</v>
      </c>
      <c r="P1023" s="133">
        <v>0</v>
      </c>
      <c r="Q1023" s="133">
        <v>0</v>
      </c>
      <c r="R1023" s="133" t="s">
        <v>33</v>
      </c>
      <c r="S1023" s="134">
        <v>60</v>
      </c>
      <c r="T1023" s="134">
        <v>110</v>
      </c>
      <c r="U1023" s="135">
        <v>0.22727272727272699</v>
      </c>
      <c r="V1023" s="136">
        <v>0</v>
      </c>
      <c r="W1023" s="134">
        <v>2.5000000000000001E-2</v>
      </c>
      <c r="X1023" s="21">
        <v>0.30000000000000004</v>
      </c>
      <c r="Y1023" s="137" t="s">
        <v>33</v>
      </c>
      <c r="Z1023" s="138" t="s">
        <v>5838</v>
      </c>
      <c r="AA1023" s="138"/>
      <c r="AB1023" s="138"/>
      <c r="AC1023" s="138"/>
      <c r="AD1023" s="25"/>
      <c r="AE1023" s="26"/>
      <c r="AF1023" s="27"/>
      <c r="AG1023" s="140"/>
      <c r="AH1023" s="131"/>
      <c r="AI1023" s="131"/>
      <c r="AJ1023" s="131"/>
      <c r="AK1023" s="131"/>
      <c r="AL1023" s="131"/>
      <c r="AM1023" s="131"/>
      <c r="AN1023" s="131"/>
      <c r="AO1023" s="131"/>
      <c r="EQ1023" s="33"/>
    </row>
    <row r="1024" spans="1:147" s="12" customFormat="1" ht="16.5" customHeight="1">
      <c r="A1024" s="89" t="s">
        <v>6556</v>
      </c>
      <c r="B1024" s="131"/>
      <c r="C1024" s="368"/>
      <c r="D1024" s="89"/>
      <c r="E1024" s="132" t="s">
        <v>8800</v>
      </c>
      <c r="F1024" s="132" t="s">
        <v>6176</v>
      </c>
      <c r="G1024" s="132" t="s">
        <v>6177</v>
      </c>
      <c r="H1024" s="14">
        <v>2013</v>
      </c>
      <c r="I1024" s="14">
        <v>1</v>
      </c>
      <c r="J1024" s="14"/>
      <c r="K1024" s="14"/>
      <c r="L1024" s="16" t="s">
        <v>4795</v>
      </c>
      <c r="M1024" s="16"/>
      <c r="N1024" s="16" t="s">
        <v>41</v>
      </c>
      <c r="O1024" s="133">
        <v>12</v>
      </c>
      <c r="P1024" s="133">
        <v>0</v>
      </c>
      <c r="Q1024" s="133">
        <v>0</v>
      </c>
      <c r="R1024" s="133" t="s">
        <v>33</v>
      </c>
      <c r="S1024" s="134">
        <v>60</v>
      </c>
      <c r="T1024" s="134">
        <v>110</v>
      </c>
      <c r="U1024" s="135">
        <v>0.22727272727272699</v>
      </c>
      <c r="V1024" s="136">
        <v>0</v>
      </c>
      <c r="W1024" s="134">
        <v>2.5000000000000001E-2</v>
      </c>
      <c r="X1024" s="21">
        <v>0.30000000000000004</v>
      </c>
      <c r="Y1024" s="137" t="s">
        <v>33</v>
      </c>
      <c r="Z1024" s="138" t="s">
        <v>5838</v>
      </c>
      <c r="AA1024" s="138"/>
      <c r="AB1024" s="138"/>
      <c r="AC1024" s="138"/>
      <c r="AD1024" s="25"/>
      <c r="AE1024" s="26"/>
      <c r="AF1024" s="27"/>
      <c r="AG1024" s="140"/>
      <c r="AH1024" s="131"/>
      <c r="AI1024" s="131"/>
      <c r="AJ1024" s="131"/>
      <c r="AK1024" s="131"/>
      <c r="AL1024" s="131"/>
      <c r="AM1024" s="131"/>
      <c r="AN1024" s="131"/>
      <c r="AO1024" s="131"/>
      <c r="EQ1024" s="33"/>
    </row>
    <row r="1025" spans="1:147" s="12" customFormat="1" ht="16.5" customHeight="1">
      <c r="A1025" s="89" t="s">
        <v>6556</v>
      </c>
      <c r="B1025" s="131"/>
      <c r="C1025" s="368"/>
      <c r="D1025" s="89"/>
      <c r="E1025" s="132" t="s">
        <v>90</v>
      </c>
      <c r="F1025" s="132" t="s">
        <v>36</v>
      </c>
      <c r="G1025" s="132" t="s">
        <v>6180</v>
      </c>
      <c r="H1025" s="14">
        <v>2013</v>
      </c>
      <c r="I1025" s="14">
        <v>2</v>
      </c>
      <c r="J1025" s="14"/>
      <c r="K1025" s="14"/>
      <c r="L1025" s="16" t="s">
        <v>4680</v>
      </c>
      <c r="M1025" s="16"/>
      <c r="N1025" s="16" t="s">
        <v>696</v>
      </c>
      <c r="O1025" s="133">
        <v>12</v>
      </c>
      <c r="P1025" s="133">
        <v>0</v>
      </c>
      <c r="Q1025" s="133">
        <v>0</v>
      </c>
      <c r="R1025" s="133" t="s">
        <v>33</v>
      </c>
      <c r="S1025" s="134">
        <v>60</v>
      </c>
      <c r="T1025" s="134">
        <v>110</v>
      </c>
      <c r="U1025" s="135">
        <v>0.22727272727272699</v>
      </c>
      <c r="V1025" s="136">
        <v>0</v>
      </c>
      <c r="W1025" s="134">
        <v>2.5000000000000001E-2</v>
      </c>
      <c r="X1025" s="21">
        <v>0.60000000000000009</v>
      </c>
      <c r="Y1025" s="137" t="s">
        <v>33</v>
      </c>
      <c r="Z1025" s="138" t="s">
        <v>5838</v>
      </c>
      <c r="AA1025" s="138"/>
      <c r="AB1025" s="138"/>
      <c r="AC1025" s="138"/>
      <c r="AD1025" s="25"/>
      <c r="AE1025" s="26"/>
      <c r="AF1025" s="27"/>
      <c r="AG1025" s="140"/>
      <c r="AH1025" s="131"/>
      <c r="AI1025" s="131"/>
      <c r="AJ1025" s="131"/>
      <c r="AK1025" s="131"/>
      <c r="AL1025" s="131"/>
      <c r="AM1025" s="131"/>
      <c r="AN1025" s="131"/>
      <c r="AO1025" s="131"/>
      <c r="EQ1025" s="33"/>
    </row>
    <row r="1026" spans="1:147" s="12" customFormat="1" ht="16.5" customHeight="1">
      <c r="A1026" s="89" t="s">
        <v>6556</v>
      </c>
      <c r="B1026" s="131"/>
      <c r="C1026" s="368"/>
      <c r="D1026" s="89"/>
      <c r="E1026" s="132" t="s">
        <v>8822</v>
      </c>
      <c r="F1026" s="132" t="s">
        <v>8823</v>
      </c>
      <c r="G1026" s="132" t="s">
        <v>8824</v>
      </c>
      <c r="H1026" s="14">
        <v>2015</v>
      </c>
      <c r="I1026" s="14">
        <v>4</v>
      </c>
      <c r="J1026" s="14"/>
      <c r="K1026" s="14"/>
      <c r="L1026" s="16" t="s">
        <v>4712</v>
      </c>
      <c r="M1026" s="16"/>
      <c r="N1026" s="16" t="s">
        <v>696</v>
      </c>
      <c r="O1026" s="133">
        <v>12</v>
      </c>
      <c r="P1026" s="133">
        <v>0</v>
      </c>
      <c r="Q1026" s="133">
        <v>0</v>
      </c>
      <c r="R1026" s="133" t="s">
        <v>33</v>
      </c>
      <c r="S1026" s="134">
        <v>60</v>
      </c>
      <c r="T1026" s="134">
        <v>110</v>
      </c>
      <c r="U1026" s="135">
        <v>0.22727272727272699</v>
      </c>
      <c r="V1026" s="136">
        <v>0</v>
      </c>
      <c r="W1026" s="134">
        <v>2.5000000000000001E-2</v>
      </c>
      <c r="X1026" s="21">
        <v>1.2000000000000002</v>
      </c>
      <c r="Y1026" s="137" t="s">
        <v>33</v>
      </c>
      <c r="Z1026" s="138" t="s">
        <v>5838</v>
      </c>
      <c r="AA1026" s="138"/>
      <c r="AB1026" s="138"/>
      <c r="AC1026" s="138"/>
      <c r="AD1026" s="25"/>
      <c r="AE1026" s="26"/>
      <c r="AF1026" s="27"/>
      <c r="AG1026" s="140"/>
      <c r="AH1026" s="131"/>
      <c r="AI1026" s="131"/>
      <c r="AJ1026" s="131"/>
      <c r="AK1026" s="131"/>
      <c r="AL1026" s="131"/>
      <c r="AM1026" s="131"/>
      <c r="AN1026" s="131"/>
      <c r="AO1026" s="131"/>
      <c r="EQ1026" s="33"/>
    </row>
    <row r="1027" spans="1:147" s="12" customFormat="1" ht="16.5" customHeight="1">
      <c r="A1027" s="89" t="s">
        <v>6556</v>
      </c>
      <c r="B1027" s="131"/>
      <c r="C1027" s="368"/>
      <c r="D1027" s="89"/>
      <c r="E1027" s="132" t="s">
        <v>8825</v>
      </c>
      <c r="F1027" s="132" t="s">
        <v>8823</v>
      </c>
      <c r="G1027" s="132" t="s">
        <v>8826</v>
      </c>
      <c r="H1027" s="14">
        <v>2015</v>
      </c>
      <c r="I1027" s="14">
        <v>1</v>
      </c>
      <c r="J1027" s="14"/>
      <c r="K1027" s="14"/>
      <c r="L1027" s="16" t="s">
        <v>4707</v>
      </c>
      <c r="M1027" s="16"/>
      <c r="N1027" s="16" t="s">
        <v>696</v>
      </c>
      <c r="O1027" s="133">
        <v>12</v>
      </c>
      <c r="P1027" s="133">
        <v>0</v>
      </c>
      <c r="Q1027" s="133">
        <v>0</v>
      </c>
      <c r="R1027" s="133" t="s">
        <v>33</v>
      </c>
      <c r="S1027" s="134">
        <v>60</v>
      </c>
      <c r="T1027" s="134">
        <v>110</v>
      </c>
      <c r="U1027" s="135">
        <v>0.22727272727272699</v>
      </c>
      <c r="V1027" s="136">
        <v>0</v>
      </c>
      <c r="W1027" s="134">
        <v>2.5000000000000001E-2</v>
      </c>
      <c r="X1027" s="21">
        <v>0.30000000000000004</v>
      </c>
      <c r="Y1027" s="137" t="s">
        <v>33</v>
      </c>
      <c r="Z1027" s="138" t="s">
        <v>5838</v>
      </c>
      <c r="AA1027" s="138"/>
      <c r="AB1027" s="138"/>
      <c r="AC1027" s="138"/>
      <c r="AD1027" s="25"/>
      <c r="AE1027" s="26"/>
      <c r="AF1027" s="27"/>
      <c r="AG1027" s="140"/>
      <c r="AH1027" s="131"/>
      <c r="AI1027" s="131"/>
      <c r="AJ1027" s="131"/>
      <c r="AK1027" s="131"/>
      <c r="AL1027" s="131"/>
      <c r="AM1027" s="131"/>
      <c r="AN1027" s="131"/>
      <c r="AO1027" s="131"/>
      <c r="EQ1027" s="33"/>
    </row>
    <row r="1028" spans="1:147" s="12" customFormat="1" ht="16.5" customHeight="1">
      <c r="A1028" s="89" t="s">
        <v>6556</v>
      </c>
      <c r="B1028" s="131"/>
      <c r="C1028" s="368"/>
      <c r="D1028" s="89"/>
      <c r="E1028" s="132" t="s">
        <v>8839</v>
      </c>
      <c r="F1028" s="132" t="s">
        <v>6189</v>
      </c>
      <c r="G1028" s="132" t="s">
        <v>6190</v>
      </c>
      <c r="H1028" s="14">
        <v>2016</v>
      </c>
      <c r="I1028" s="14">
        <v>2</v>
      </c>
      <c r="J1028" s="14"/>
      <c r="K1028" s="14"/>
      <c r="L1028" s="16" t="s">
        <v>4748</v>
      </c>
      <c r="M1028" s="16"/>
      <c r="N1028" s="16" t="s">
        <v>3400</v>
      </c>
      <c r="O1028" s="133">
        <v>12</v>
      </c>
      <c r="P1028" s="133">
        <v>0</v>
      </c>
      <c r="Q1028" s="133">
        <v>0</v>
      </c>
      <c r="R1028" s="133" t="s">
        <v>33</v>
      </c>
      <c r="S1028" s="134">
        <v>60</v>
      </c>
      <c r="T1028" s="134">
        <v>110</v>
      </c>
      <c r="U1028" s="135">
        <v>0.22727272727272699</v>
      </c>
      <c r="V1028" s="136">
        <v>0</v>
      </c>
      <c r="W1028" s="134">
        <v>2.5000000000000001E-2</v>
      </c>
      <c r="X1028" s="21">
        <v>0.60000000000000009</v>
      </c>
      <c r="Y1028" s="137" t="s">
        <v>33</v>
      </c>
      <c r="Z1028" s="138" t="s">
        <v>5838</v>
      </c>
      <c r="AA1028" s="138"/>
      <c r="AB1028" s="138"/>
      <c r="AC1028" s="138"/>
      <c r="AD1028" s="25"/>
      <c r="AE1028" s="26"/>
      <c r="AF1028" s="27"/>
      <c r="AG1028" s="140"/>
      <c r="AH1028" s="131"/>
      <c r="AI1028" s="131"/>
      <c r="AJ1028" s="131"/>
      <c r="AK1028" s="131"/>
      <c r="AL1028" s="131"/>
      <c r="AM1028" s="131"/>
      <c r="AN1028" s="131"/>
      <c r="AO1028" s="131"/>
      <c r="EQ1028" s="33"/>
    </row>
    <row r="1029" spans="1:147" s="12" customFormat="1" ht="16.5" customHeight="1">
      <c r="A1029" s="89" t="s">
        <v>6556</v>
      </c>
      <c r="B1029" s="131"/>
      <c r="C1029" s="368"/>
      <c r="D1029" s="89"/>
      <c r="E1029" s="132" t="s">
        <v>8736</v>
      </c>
      <c r="F1029" s="132" t="s">
        <v>4734</v>
      </c>
      <c r="G1029" s="132" t="s">
        <v>4735</v>
      </c>
      <c r="H1029" s="14">
        <v>2017</v>
      </c>
      <c r="I1029" s="14">
        <v>2</v>
      </c>
      <c r="J1029" s="14"/>
      <c r="K1029" s="14"/>
      <c r="L1029" s="16" t="s">
        <v>4726</v>
      </c>
      <c r="M1029" s="16"/>
      <c r="N1029" s="16" t="s">
        <v>3400</v>
      </c>
      <c r="O1029" s="133">
        <v>12</v>
      </c>
      <c r="P1029" s="133">
        <v>0</v>
      </c>
      <c r="Q1029" s="133">
        <v>0</v>
      </c>
      <c r="R1029" s="133" t="s">
        <v>33</v>
      </c>
      <c r="S1029" s="134">
        <v>60</v>
      </c>
      <c r="T1029" s="134">
        <v>110</v>
      </c>
      <c r="U1029" s="135">
        <v>0.22727272727272699</v>
      </c>
      <c r="V1029" s="136">
        <v>0</v>
      </c>
      <c r="W1029" s="134">
        <v>2.5000000000000001E-2</v>
      </c>
      <c r="X1029" s="21">
        <v>0.60000000000000009</v>
      </c>
      <c r="Y1029" s="137" t="s">
        <v>33</v>
      </c>
      <c r="Z1029" s="138" t="s">
        <v>5838</v>
      </c>
      <c r="AA1029" s="138"/>
      <c r="AB1029" s="138"/>
      <c r="AC1029" s="138"/>
      <c r="AD1029" s="25"/>
      <c r="AE1029" s="26"/>
      <c r="AF1029" s="27"/>
      <c r="AG1029" s="140"/>
      <c r="AH1029" s="131"/>
      <c r="AI1029" s="131"/>
      <c r="AJ1029" s="131"/>
      <c r="AK1029" s="131"/>
      <c r="AL1029" s="131"/>
      <c r="AM1029" s="131"/>
      <c r="AN1029" s="131"/>
      <c r="AO1029" s="131"/>
      <c r="EQ1029" s="33"/>
    </row>
    <row r="1030" spans="1:147" s="12" customFormat="1" ht="16.5" customHeight="1">
      <c r="A1030" s="89" t="s">
        <v>6556</v>
      </c>
      <c r="B1030" s="131"/>
      <c r="C1030" s="368"/>
      <c r="D1030" s="89"/>
      <c r="E1030" s="132" t="s">
        <v>8841</v>
      </c>
      <c r="F1030" s="132" t="s">
        <v>4734</v>
      </c>
      <c r="G1030" s="132" t="s">
        <v>6191</v>
      </c>
      <c r="H1030" s="14">
        <v>2017</v>
      </c>
      <c r="I1030" s="14">
        <v>1</v>
      </c>
      <c r="J1030" s="14"/>
      <c r="K1030" s="14"/>
      <c r="L1030" s="16" t="s">
        <v>4726</v>
      </c>
      <c r="M1030" s="16"/>
      <c r="N1030" s="16" t="s">
        <v>3400</v>
      </c>
      <c r="O1030" s="133">
        <v>12</v>
      </c>
      <c r="P1030" s="133">
        <v>0</v>
      </c>
      <c r="Q1030" s="133">
        <v>0</v>
      </c>
      <c r="R1030" s="133" t="s">
        <v>33</v>
      </c>
      <c r="S1030" s="134">
        <v>60</v>
      </c>
      <c r="T1030" s="134">
        <v>110</v>
      </c>
      <c r="U1030" s="135">
        <v>0.22727272727272699</v>
      </c>
      <c r="V1030" s="136">
        <v>0</v>
      </c>
      <c r="W1030" s="134">
        <v>2.5000000000000001E-2</v>
      </c>
      <c r="X1030" s="21">
        <v>0.30000000000000004</v>
      </c>
      <c r="Y1030" s="137" t="s">
        <v>33</v>
      </c>
      <c r="Z1030" s="138" t="s">
        <v>5838</v>
      </c>
      <c r="AA1030" s="138"/>
      <c r="AB1030" s="138"/>
      <c r="AC1030" s="138"/>
      <c r="AD1030" s="25"/>
      <c r="AE1030" s="26"/>
      <c r="AF1030" s="27"/>
      <c r="AG1030" s="140"/>
      <c r="AH1030" s="131"/>
      <c r="AI1030" s="131"/>
      <c r="AJ1030" s="131"/>
      <c r="AK1030" s="131"/>
      <c r="AL1030" s="131"/>
      <c r="AM1030" s="131"/>
      <c r="AN1030" s="131"/>
      <c r="AO1030" s="131"/>
      <c r="EQ1030" s="33"/>
    </row>
    <row r="1031" spans="1:147" s="12" customFormat="1" ht="16.5" customHeight="1">
      <c r="A1031" s="89" t="s">
        <v>6556</v>
      </c>
      <c r="B1031" s="131"/>
      <c r="C1031" s="368"/>
      <c r="D1031" s="89"/>
      <c r="E1031" s="132" t="s">
        <v>8851</v>
      </c>
      <c r="F1031" s="132" t="s">
        <v>34</v>
      </c>
      <c r="G1031" s="132" t="s">
        <v>4760</v>
      </c>
      <c r="H1031" s="14">
        <v>2019</v>
      </c>
      <c r="I1031" s="14">
        <v>1</v>
      </c>
      <c r="J1031" s="14"/>
      <c r="K1031" s="14"/>
      <c r="L1031" s="16" t="s">
        <v>4765</v>
      </c>
      <c r="M1031" s="16"/>
      <c r="N1031" s="16" t="s">
        <v>3400</v>
      </c>
      <c r="O1031" s="133">
        <v>12</v>
      </c>
      <c r="P1031" s="133">
        <v>0</v>
      </c>
      <c r="Q1031" s="133">
        <v>0</v>
      </c>
      <c r="R1031" s="133" t="s">
        <v>33</v>
      </c>
      <c r="S1031" s="134">
        <v>60</v>
      </c>
      <c r="T1031" s="134">
        <v>110</v>
      </c>
      <c r="U1031" s="135">
        <v>0.22727272727272699</v>
      </c>
      <c r="V1031" s="136">
        <v>0</v>
      </c>
      <c r="W1031" s="134">
        <v>2.5000000000000001E-2</v>
      </c>
      <c r="X1031" s="21">
        <v>0.30000000000000004</v>
      </c>
      <c r="Y1031" s="137" t="s">
        <v>33</v>
      </c>
      <c r="Z1031" s="138" t="s">
        <v>5838</v>
      </c>
      <c r="AA1031" s="138"/>
      <c r="AB1031" s="138"/>
      <c r="AC1031" s="138"/>
      <c r="AD1031" s="25"/>
      <c r="AE1031" s="26"/>
      <c r="AF1031" s="27"/>
      <c r="AG1031" s="140"/>
      <c r="AH1031" s="131"/>
      <c r="AI1031" s="131"/>
      <c r="AJ1031" s="131"/>
      <c r="AK1031" s="131"/>
      <c r="AL1031" s="131"/>
      <c r="AM1031" s="131"/>
      <c r="AN1031" s="131"/>
      <c r="AO1031" s="131"/>
      <c r="EQ1031" s="33"/>
    </row>
    <row r="1032" spans="1:147" s="12" customFormat="1" ht="16.5" customHeight="1">
      <c r="A1032" s="89" t="s">
        <v>6556</v>
      </c>
      <c r="B1032" s="131"/>
      <c r="C1032" s="368"/>
      <c r="D1032" s="89"/>
      <c r="E1032" s="132" t="s">
        <v>8721</v>
      </c>
      <c r="F1032" s="132" t="s">
        <v>612</v>
      </c>
      <c r="G1032" s="132" t="s">
        <v>4746</v>
      </c>
      <c r="H1032" s="14">
        <v>2019</v>
      </c>
      <c r="I1032" s="14">
        <v>3</v>
      </c>
      <c r="J1032" s="14"/>
      <c r="K1032" s="14"/>
      <c r="L1032" s="16" t="s">
        <v>4726</v>
      </c>
      <c r="M1032" s="16"/>
      <c r="N1032" s="16" t="s">
        <v>3400</v>
      </c>
      <c r="O1032" s="133">
        <v>12</v>
      </c>
      <c r="P1032" s="133">
        <v>0</v>
      </c>
      <c r="Q1032" s="133">
        <v>0</v>
      </c>
      <c r="R1032" s="133" t="s">
        <v>33</v>
      </c>
      <c r="S1032" s="134">
        <v>60</v>
      </c>
      <c r="T1032" s="134">
        <v>110</v>
      </c>
      <c r="U1032" s="135">
        <v>0.22727272727272699</v>
      </c>
      <c r="V1032" s="136">
        <v>0</v>
      </c>
      <c r="W1032" s="134">
        <v>2.5000000000000001E-2</v>
      </c>
      <c r="X1032" s="21">
        <v>0.90000000000000013</v>
      </c>
      <c r="Y1032" s="137" t="s">
        <v>33</v>
      </c>
      <c r="Z1032" s="138" t="s">
        <v>5838</v>
      </c>
      <c r="AA1032" s="138"/>
      <c r="AB1032" s="138"/>
      <c r="AC1032" s="138"/>
      <c r="AD1032" s="25"/>
      <c r="AE1032" s="26"/>
      <c r="AF1032" s="27"/>
      <c r="AG1032" s="140"/>
      <c r="AH1032" s="131"/>
      <c r="AI1032" s="131"/>
      <c r="AJ1032" s="131"/>
      <c r="AK1032" s="131"/>
      <c r="AL1032" s="131"/>
      <c r="AM1032" s="131"/>
      <c r="AN1032" s="131"/>
      <c r="AO1032" s="131"/>
      <c r="EQ1032" s="33"/>
    </row>
    <row r="1033" spans="1:147" s="12" customFormat="1" ht="16.5" customHeight="1">
      <c r="A1033" s="89" t="s">
        <v>6556</v>
      </c>
      <c r="B1033" s="131"/>
      <c r="C1033" s="368"/>
      <c r="D1033" s="89"/>
      <c r="E1033" s="132" t="s">
        <v>482</v>
      </c>
      <c r="F1033" s="132" t="s">
        <v>1173</v>
      </c>
      <c r="G1033" s="132" t="s">
        <v>4700</v>
      </c>
      <c r="H1033" s="14">
        <v>2020</v>
      </c>
      <c r="I1033" s="14">
        <v>1</v>
      </c>
      <c r="J1033" s="14"/>
      <c r="K1033" s="14"/>
      <c r="L1033" s="16" t="s">
        <v>4718</v>
      </c>
      <c r="M1033" s="16"/>
      <c r="N1033" s="16" t="s">
        <v>696</v>
      </c>
      <c r="O1033" s="133">
        <v>12</v>
      </c>
      <c r="P1033" s="133">
        <v>0</v>
      </c>
      <c r="Q1033" s="133">
        <v>0</v>
      </c>
      <c r="R1033" s="133" t="s">
        <v>33</v>
      </c>
      <c r="S1033" s="134">
        <v>60</v>
      </c>
      <c r="T1033" s="134">
        <v>110</v>
      </c>
      <c r="U1033" s="135">
        <v>0.22727272727272699</v>
      </c>
      <c r="V1033" s="136">
        <v>0</v>
      </c>
      <c r="W1033" s="134">
        <v>2.5000000000000001E-2</v>
      </c>
      <c r="X1033" s="21">
        <v>0.30000000000000004</v>
      </c>
      <c r="Y1033" s="137" t="s">
        <v>33</v>
      </c>
      <c r="Z1033" s="138" t="s">
        <v>5838</v>
      </c>
      <c r="AA1033" s="138"/>
      <c r="AB1033" s="138"/>
      <c r="AC1033" s="138"/>
      <c r="AD1033" s="25"/>
      <c r="AE1033" s="26"/>
      <c r="AF1033" s="27"/>
      <c r="AG1033" s="140"/>
      <c r="AH1033" s="131"/>
      <c r="AI1033" s="131"/>
      <c r="AJ1033" s="131"/>
      <c r="AK1033" s="131"/>
      <c r="AL1033" s="131"/>
      <c r="AM1033" s="131"/>
      <c r="AN1033" s="131"/>
      <c r="AO1033" s="131"/>
      <c r="EQ1033" s="33"/>
    </row>
    <row r="1034" spans="1:147" s="12" customFormat="1" ht="16.5" customHeight="1">
      <c r="A1034" s="89" t="s">
        <v>6556</v>
      </c>
      <c r="B1034" s="131"/>
      <c r="C1034" s="368"/>
      <c r="D1034" s="89"/>
      <c r="E1034" s="132" t="s">
        <v>2728</v>
      </c>
      <c r="F1034" s="132" t="s">
        <v>2746</v>
      </c>
      <c r="G1034" s="132" t="s">
        <v>4724</v>
      </c>
      <c r="H1034" s="14">
        <v>2020</v>
      </c>
      <c r="I1034" s="14">
        <v>1</v>
      </c>
      <c r="J1034" s="14"/>
      <c r="K1034" s="14"/>
      <c r="L1034" s="16" t="s">
        <v>3580</v>
      </c>
      <c r="M1034" s="16"/>
      <c r="N1034" s="16" t="s">
        <v>412</v>
      </c>
      <c r="O1034" s="133">
        <v>12</v>
      </c>
      <c r="P1034" s="133">
        <v>0</v>
      </c>
      <c r="Q1034" s="133">
        <v>0</v>
      </c>
      <c r="R1034" s="133" t="s">
        <v>33</v>
      </c>
      <c r="S1034" s="134">
        <v>60</v>
      </c>
      <c r="T1034" s="134">
        <v>110</v>
      </c>
      <c r="U1034" s="135">
        <v>0.22727272727272699</v>
      </c>
      <c r="V1034" s="136">
        <v>0</v>
      </c>
      <c r="W1034" s="134">
        <v>2.5000000000000001E-2</v>
      </c>
      <c r="X1034" s="21">
        <v>0.30000000000000004</v>
      </c>
      <c r="Y1034" s="137" t="s">
        <v>33</v>
      </c>
      <c r="Z1034" s="138" t="s">
        <v>5838</v>
      </c>
      <c r="AA1034" s="138"/>
      <c r="AB1034" s="138"/>
      <c r="AC1034" s="138"/>
      <c r="AD1034" s="25"/>
      <c r="AE1034" s="26"/>
      <c r="AF1034" s="27"/>
      <c r="AG1034" s="140"/>
      <c r="AH1034" s="131"/>
      <c r="AI1034" s="131"/>
      <c r="AJ1034" s="131"/>
      <c r="AK1034" s="131"/>
      <c r="AL1034" s="131"/>
      <c r="AM1034" s="131"/>
      <c r="AN1034" s="131"/>
      <c r="AO1034" s="131"/>
      <c r="EQ1034" s="33"/>
    </row>
    <row r="1035" spans="1:147" s="12" customFormat="1" ht="16.5" customHeight="1">
      <c r="A1035" s="89" t="s">
        <v>6556</v>
      </c>
      <c r="B1035" s="131"/>
      <c r="C1035" s="368"/>
      <c r="D1035" s="89"/>
      <c r="E1035" s="132" t="s">
        <v>8872</v>
      </c>
      <c r="F1035" s="132" t="s">
        <v>4721</v>
      </c>
      <c r="G1035" s="132" t="s">
        <v>4722</v>
      </c>
      <c r="H1035" s="14">
        <v>2020</v>
      </c>
      <c r="I1035" s="14">
        <v>1</v>
      </c>
      <c r="J1035" s="14"/>
      <c r="K1035" s="14"/>
      <c r="L1035" s="16" t="s">
        <v>4718</v>
      </c>
      <c r="M1035" s="16"/>
      <c r="N1035" s="16" t="s">
        <v>696</v>
      </c>
      <c r="O1035" s="133">
        <v>12</v>
      </c>
      <c r="P1035" s="133">
        <v>0</v>
      </c>
      <c r="Q1035" s="133">
        <v>0</v>
      </c>
      <c r="R1035" s="133" t="s">
        <v>33</v>
      </c>
      <c r="S1035" s="134">
        <v>60</v>
      </c>
      <c r="T1035" s="134">
        <v>110</v>
      </c>
      <c r="U1035" s="135">
        <v>0.22727272727272699</v>
      </c>
      <c r="V1035" s="136">
        <v>0</v>
      </c>
      <c r="W1035" s="134">
        <v>2.5000000000000001E-2</v>
      </c>
      <c r="X1035" s="21">
        <v>0.30000000000000004</v>
      </c>
      <c r="Y1035" s="137" t="s">
        <v>33</v>
      </c>
      <c r="Z1035" s="138" t="s">
        <v>5838</v>
      </c>
      <c r="AA1035" s="138"/>
      <c r="AB1035" s="138"/>
      <c r="AC1035" s="138"/>
      <c r="AD1035" s="25"/>
      <c r="AE1035" s="26"/>
      <c r="AF1035" s="27"/>
      <c r="AG1035" s="140"/>
      <c r="AH1035" s="131"/>
      <c r="AI1035" s="131"/>
      <c r="AJ1035" s="131"/>
      <c r="AK1035" s="131"/>
      <c r="AL1035" s="131"/>
      <c r="AM1035" s="131"/>
      <c r="AN1035" s="131"/>
      <c r="AO1035" s="131"/>
      <c r="EQ1035" s="33"/>
    </row>
    <row r="1036" spans="1:147" s="12" customFormat="1" ht="16.5" customHeight="1">
      <c r="A1036" s="89" t="s">
        <v>6556</v>
      </c>
      <c r="B1036" s="131"/>
      <c r="C1036" s="368"/>
      <c r="D1036" s="89"/>
      <c r="E1036" s="132" t="s">
        <v>8874</v>
      </c>
      <c r="F1036" s="132" t="s">
        <v>4702</v>
      </c>
      <c r="G1036" s="132" t="s">
        <v>4703</v>
      </c>
      <c r="H1036" s="14">
        <v>2020</v>
      </c>
      <c r="I1036" s="14">
        <v>1</v>
      </c>
      <c r="J1036" s="14"/>
      <c r="K1036" s="14"/>
      <c r="L1036" s="16" t="s">
        <v>4693</v>
      </c>
      <c r="M1036" s="16"/>
      <c r="N1036" s="16" t="s">
        <v>696</v>
      </c>
      <c r="O1036" s="133">
        <v>12</v>
      </c>
      <c r="P1036" s="133">
        <v>0</v>
      </c>
      <c r="Q1036" s="133">
        <v>0</v>
      </c>
      <c r="R1036" s="133" t="s">
        <v>33</v>
      </c>
      <c r="S1036" s="134">
        <v>60</v>
      </c>
      <c r="T1036" s="134">
        <v>110</v>
      </c>
      <c r="U1036" s="135">
        <v>0.22727272727272699</v>
      </c>
      <c r="V1036" s="136">
        <v>0</v>
      </c>
      <c r="W1036" s="134">
        <v>2.5000000000000001E-2</v>
      </c>
      <c r="X1036" s="21">
        <v>0.30000000000000004</v>
      </c>
      <c r="Y1036" s="137" t="s">
        <v>33</v>
      </c>
      <c r="Z1036" s="138" t="s">
        <v>5838</v>
      </c>
      <c r="AA1036" s="138"/>
      <c r="AB1036" s="138"/>
      <c r="AC1036" s="138"/>
      <c r="AD1036" s="25"/>
      <c r="AE1036" s="26"/>
      <c r="AF1036" s="27"/>
      <c r="AG1036" s="140"/>
      <c r="AH1036" s="131"/>
      <c r="AI1036" s="131"/>
      <c r="AJ1036" s="131"/>
      <c r="AK1036" s="131"/>
      <c r="AL1036" s="131"/>
      <c r="AM1036" s="131"/>
      <c r="AN1036" s="131"/>
      <c r="AO1036" s="131"/>
      <c r="EQ1036" s="33"/>
    </row>
    <row r="1037" spans="1:147" s="12" customFormat="1" ht="16.5" customHeight="1">
      <c r="A1037" s="89" t="s">
        <v>6556</v>
      </c>
      <c r="B1037" s="131"/>
      <c r="C1037" s="368"/>
      <c r="D1037" s="89"/>
      <c r="E1037" s="132" t="s">
        <v>8882</v>
      </c>
      <c r="F1037" s="132"/>
      <c r="G1037" s="132"/>
      <c r="H1037" s="14">
        <v>2021</v>
      </c>
      <c r="I1037" s="14">
        <v>1</v>
      </c>
      <c r="J1037" s="14"/>
      <c r="K1037" s="14"/>
      <c r="L1037" s="16" t="s">
        <v>4774</v>
      </c>
      <c r="M1037" s="16"/>
      <c r="N1037" s="16" t="s">
        <v>3400</v>
      </c>
      <c r="O1037" s="133">
        <v>12</v>
      </c>
      <c r="P1037" s="133">
        <v>0</v>
      </c>
      <c r="Q1037" s="133">
        <v>0</v>
      </c>
      <c r="R1037" s="133" t="s">
        <v>33</v>
      </c>
      <c r="S1037" s="134">
        <v>60</v>
      </c>
      <c r="T1037" s="134">
        <v>110</v>
      </c>
      <c r="U1037" s="135">
        <v>0.22727272727272699</v>
      </c>
      <c r="V1037" s="136">
        <v>0</v>
      </c>
      <c r="W1037" s="134">
        <v>2.5000000000000001E-2</v>
      </c>
      <c r="X1037" s="21">
        <v>0.30000000000000004</v>
      </c>
      <c r="Y1037" s="137" t="s">
        <v>33</v>
      </c>
      <c r="Z1037" s="138" t="s">
        <v>5838</v>
      </c>
      <c r="AA1037" s="138"/>
      <c r="AB1037" s="138"/>
      <c r="AC1037" s="138"/>
      <c r="AD1037" s="25"/>
      <c r="AE1037" s="26"/>
      <c r="AF1037" s="27"/>
      <c r="AG1037" s="140"/>
      <c r="AH1037" s="131"/>
      <c r="AI1037" s="131"/>
      <c r="AJ1037" s="131"/>
      <c r="AK1037" s="131"/>
      <c r="AL1037" s="131"/>
      <c r="AM1037" s="131"/>
      <c r="AN1037" s="131"/>
      <c r="AO1037" s="131"/>
      <c r="EQ1037" s="33"/>
    </row>
    <row r="1038" spans="1:147" s="12" customFormat="1" ht="16.5" customHeight="1">
      <c r="A1038" s="89" t="s">
        <v>6556</v>
      </c>
      <c r="B1038" s="131"/>
      <c r="C1038" s="368"/>
      <c r="D1038" s="89"/>
      <c r="E1038" s="132" t="s">
        <v>8818</v>
      </c>
      <c r="F1038" s="132" t="s">
        <v>480</v>
      </c>
      <c r="G1038" s="132" t="s">
        <v>8827</v>
      </c>
      <c r="H1038" s="14">
        <v>2015</v>
      </c>
      <c r="I1038" s="14">
        <v>2</v>
      </c>
      <c r="J1038" s="14"/>
      <c r="K1038" s="14"/>
      <c r="L1038" s="16" t="s">
        <v>4707</v>
      </c>
      <c r="M1038" s="16"/>
      <c r="N1038" s="16" t="s">
        <v>696</v>
      </c>
      <c r="O1038" s="133">
        <v>48</v>
      </c>
      <c r="P1038" s="133">
        <v>0</v>
      </c>
      <c r="Q1038" s="133">
        <v>0</v>
      </c>
      <c r="R1038" s="133" t="s">
        <v>33</v>
      </c>
      <c r="S1038" s="134">
        <v>60</v>
      </c>
      <c r="T1038" s="134">
        <v>110</v>
      </c>
      <c r="U1038" s="135">
        <v>0.27</v>
      </c>
      <c r="V1038" s="136">
        <v>0</v>
      </c>
      <c r="W1038" s="134">
        <v>1.2E-2</v>
      </c>
      <c r="X1038" s="21">
        <v>1.1520000000000001</v>
      </c>
      <c r="Y1038" s="137" t="s">
        <v>33</v>
      </c>
      <c r="Z1038" s="138" t="s">
        <v>5838</v>
      </c>
      <c r="AA1038" s="138"/>
      <c r="AB1038" s="138"/>
      <c r="AC1038" s="138"/>
      <c r="AD1038" s="25"/>
      <c r="AE1038" s="26"/>
      <c r="AF1038" s="27"/>
      <c r="AG1038" s="140"/>
      <c r="AH1038" s="131"/>
      <c r="AI1038" s="131"/>
      <c r="AJ1038" s="131"/>
      <c r="AK1038" s="131"/>
      <c r="AL1038" s="131"/>
      <c r="AM1038" s="131"/>
      <c r="AN1038" s="131"/>
      <c r="AO1038" s="131"/>
      <c r="EQ1038" s="33"/>
    </row>
    <row r="1039" spans="1:147" s="12" customFormat="1" ht="16.5" customHeight="1">
      <c r="A1039" s="89" t="s">
        <v>6556</v>
      </c>
      <c r="B1039" s="131"/>
      <c r="C1039" s="368"/>
      <c r="D1039" s="89"/>
      <c r="E1039" s="132" t="s">
        <v>8879</v>
      </c>
      <c r="F1039" s="132" t="s">
        <v>1200</v>
      </c>
      <c r="G1039" s="132" t="s">
        <v>6223</v>
      </c>
      <c r="H1039" s="14">
        <v>2020</v>
      </c>
      <c r="I1039" s="14">
        <v>1</v>
      </c>
      <c r="J1039" s="14"/>
      <c r="K1039" s="14"/>
      <c r="L1039" s="16" t="s">
        <v>4712</v>
      </c>
      <c r="M1039" s="16"/>
      <c r="N1039" s="16" t="s">
        <v>696</v>
      </c>
      <c r="O1039" s="133">
        <v>10</v>
      </c>
      <c r="P1039" s="133">
        <v>0</v>
      </c>
      <c r="Q1039" s="133">
        <v>0</v>
      </c>
      <c r="R1039" s="133" t="s">
        <v>33</v>
      </c>
      <c r="S1039" s="134">
        <v>60</v>
      </c>
      <c r="T1039" s="134">
        <v>110</v>
      </c>
      <c r="U1039" s="135">
        <v>2.27</v>
      </c>
      <c r="V1039" s="136">
        <v>0</v>
      </c>
      <c r="W1039" s="134">
        <v>0.25</v>
      </c>
      <c r="X1039" s="21">
        <v>2.5</v>
      </c>
      <c r="Y1039" s="137" t="s">
        <v>33</v>
      </c>
      <c r="Z1039" s="138" t="s">
        <v>5838</v>
      </c>
      <c r="AA1039" s="138"/>
      <c r="AB1039" s="138"/>
      <c r="AC1039" s="138"/>
      <c r="AD1039" s="25"/>
      <c r="AE1039" s="26"/>
      <c r="AF1039" s="27"/>
      <c r="AG1039" s="140"/>
      <c r="AH1039" s="131"/>
      <c r="AI1039" s="131"/>
      <c r="AJ1039" s="131"/>
      <c r="AK1039" s="131"/>
      <c r="AL1039" s="131"/>
      <c r="AM1039" s="131"/>
      <c r="AN1039" s="131"/>
      <c r="AO1039" s="131"/>
      <c r="EQ1039" s="33"/>
    </row>
    <row r="1040" spans="1:147" s="12" customFormat="1" ht="16.5" customHeight="1">
      <c r="A1040" s="89" t="s">
        <v>6556</v>
      </c>
      <c r="B1040" s="131"/>
      <c r="C1040" s="368"/>
      <c r="D1040" s="89"/>
      <c r="E1040" s="132" t="s">
        <v>8880</v>
      </c>
      <c r="F1040" s="132" t="s">
        <v>2744</v>
      </c>
      <c r="G1040" s="132" t="s">
        <v>6224</v>
      </c>
      <c r="H1040" s="14">
        <v>2020</v>
      </c>
      <c r="I1040" s="14">
        <v>4</v>
      </c>
      <c r="J1040" s="14"/>
      <c r="K1040" s="14"/>
      <c r="L1040" s="16" t="s">
        <v>4712</v>
      </c>
      <c r="M1040" s="16"/>
      <c r="N1040" s="16" t="s">
        <v>696</v>
      </c>
      <c r="O1040" s="133">
        <v>10</v>
      </c>
      <c r="P1040" s="133">
        <v>0</v>
      </c>
      <c r="Q1040" s="133">
        <v>0</v>
      </c>
      <c r="R1040" s="133" t="s">
        <v>33</v>
      </c>
      <c r="S1040" s="134">
        <v>60</v>
      </c>
      <c r="T1040" s="134">
        <v>110</v>
      </c>
      <c r="U1040" s="135">
        <v>2.2727272727272698</v>
      </c>
      <c r="V1040" s="136">
        <v>0</v>
      </c>
      <c r="W1040" s="134">
        <v>0.25</v>
      </c>
      <c r="X1040" s="21">
        <v>10</v>
      </c>
      <c r="Y1040" s="137" t="s">
        <v>33</v>
      </c>
      <c r="Z1040" s="138" t="s">
        <v>5838</v>
      </c>
      <c r="AA1040" s="138"/>
      <c r="AB1040" s="138"/>
      <c r="AC1040" s="138"/>
      <c r="AD1040" s="25"/>
      <c r="AE1040" s="26"/>
      <c r="AF1040" s="27"/>
      <c r="AG1040" s="140"/>
      <c r="AH1040" s="131"/>
      <c r="AI1040" s="131"/>
      <c r="AJ1040" s="131"/>
      <c r="AK1040" s="131"/>
      <c r="AL1040" s="131"/>
      <c r="AM1040" s="131"/>
      <c r="AN1040" s="131"/>
      <c r="AO1040" s="131"/>
      <c r="EQ1040" s="33"/>
    </row>
    <row r="1041" spans="1:147" s="12" customFormat="1" ht="16.5" customHeight="1">
      <c r="A1041" s="89" t="s">
        <v>6556</v>
      </c>
      <c r="B1041" s="131"/>
      <c r="C1041" s="368"/>
      <c r="D1041" s="89"/>
      <c r="E1041" s="132" t="s">
        <v>8881</v>
      </c>
      <c r="F1041" s="132" t="s">
        <v>42</v>
      </c>
      <c r="G1041" s="132" t="s">
        <v>6225</v>
      </c>
      <c r="H1041" s="14">
        <v>2020</v>
      </c>
      <c r="I1041" s="14">
        <v>4</v>
      </c>
      <c r="J1041" s="14"/>
      <c r="K1041" s="14"/>
      <c r="L1041" s="16" t="s">
        <v>4707</v>
      </c>
      <c r="M1041" s="16"/>
      <c r="N1041" s="16" t="s">
        <v>696</v>
      </c>
      <c r="O1041" s="133">
        <v>10</v>
      </c>
      <c r="P1041" s="133">
        <v>0</v>
      </c>
      <c r="Q1041" s="133">
        <v>0</v>
      </c>
      <c r="R1041" s="133" t="s">
        <v>33</v>
      </c>
      <c r="S1041" s="134">
        <v>60</v>
      </c>
      <c r="T1041" s="134">
        <v>110</v>
      </c>
      <c r="U1041" s="135">
        <v>2.2727272727272698</v>
      </c>
      <c r="V1041" s="136">
        <v>0</v>
      </c>
      <c r="W1041" s="134">
        <v>0.25</v>
      </c>
      <c r="X1041" s="21">
        <v>10</v>
      </c>
      <c r="Y1041" s="137" t="s">
        <v>33</v>
      </c>
      <c r="Z1041" s="138" t="s">
        <v>5838</v>
      </c>
      <c r="AA1041" s="138"/>
      <c r="AB1041" s="138"/>
      <c r="AC1041" s="138"/>
      <c r="AD1041" s="25"/>
      <c r="AE1041" s="26"/>
      <c r="AF1041" s="27"/>
      <c r="AG1041" s="140"/>
      <c r="AH1041" s="131"/>
      <c r="AI1041" s="131"/>
      <c r="AJ1041" s="131"/>
      <c r="AK1041" s="131"/>
      <c r="AL1041" s="131"/>
      <c r="AM1041" s="131"/>
      <c r="AN1041" s="131"/>
      <c r="AO1041" s="131"/>
      <c r="EQ1041" s="33"/>
    </row>
    <row r="1042" spans="1:147" s="12" customFormat="1" ht="16.5" customHeight="1">
      <c r="A1042" s="12" t="s">
        <v>6556</v>
      </c>
      <c r="B1042" s="141"/>
      <c r="C1042" s="30"/>
      <c r="E1042" s="35" t="s">
        <v>8580</v>
      </c>
      <c r="F1042" s="132" t="s">
        <v>8581</v>
      </c>
      <c r="G1042" s="132" t="s">
        <v>8582</v>
      </c>
      <c r="H1042" s="15">
        <v>2023</v>
      </c>
      <c r="I1042" s="15">
        <v>1</v>
      </c>
      <c r="J1042" s="15"/>
      <c r="K1042" s="15"/>
      <c r="L1042" s="16" t="s">
        <v>4718</v>
      </c>
      <c r="M1042" s="16"/>
      <c r="N1042" s="16" t="s">
        <v>696</v>
      </c>
      <c r="O1042" s="133">
        <v>10</v>
      </c>
      <c r="P1042" s="133">
        <v>0</v>
      </c>
      <c r="Q1042" s="133">
        <v>0</v>
      </c>
      <c r="R1042" s="133" t="s">
        <v>33</v>
      </c>
      <c r="S1042" s="134">
        <v>60</v>
      </c>
      <c r="T1042" s="134">
        <v>110</v>
      </c>
      <c r="U1042" s="135">
        <v>2.2727272727272698</v>
      </c>
      <c r="V1042" s="136">
        <v>0</v>
      </c>
      <c r="W1042" s="134">
        <v>0.25</v>
      </c>
      <c r="X1042" s="21">
        <v>2.5</v>
      </c>
      <c r="Y1042" s="137" t="s">
        <v>33</v>
      </c>
      <c r="Z1042" s="14" t="s">
        <v>5838</v>
      </c>
      <c r="AA1042" s="24"/>
      <c r="AB1042" s="14"/>
      <c r="AC1042" s="14"/>
      <c r="AD1042" s="25"/>
      <c r="AE1042" s="26"/>
      <c r="AF1042" s="27"/>
      <c r="AG1042" s="33"/>
      <c r="EQ1042" s="33"/>
    </row>
    <row r="1043" spans="1:147" s="12" customFormat="1" ht="16.5" customHeight="1">
      <c r="A1043" s="12" t="s">
        <v>6556</v>
      </c>
      <c r="B1043" s="141"/>
      <c r="C1043" s="30"/>
      <c r="E1043" s="35" t="s">
        <v>8583</v>
      </c>
      <c r="F1043" s="132" t="s">
        <v>4705</v>
      </c>
      <c r="G1043" s="132" t="s">
        <v>8584</v>
      </c>
      <c r="H1043" s="15">
        <v>2023</v>
      </c>
      <c r="I1043" s="15">
        <v>1</v>
      </c>
      <c r="J1043" s="15"/>
      <c r="K1043" s="15"/>
      <c r="L1043" s="16" t="s">
        <v>4774</v>
      </c>
      <c r="M1043" s="16"/>
      <c r="N1043" s="16" t="s">
        <v>3400</v>
      </c>
      <c r="O1043" s="133">
        <v>10</v>
      </c>
      <c r="P1043" s="133">
        <v>0</v>
      </c>
      <c r="Q1043" s="133">
        <v>0</v>
      </c>
      <c r="R1043" s="133" t="s">
        <v>33</v>
      </c>
      <c r="S1043" s="134">
        <v>60</v>
      </c>
      <c r="T1043" s="134">
        <v>110</v>
      </c>
      <c r="U1043" s="135">
        <v>2.2727272727272698</v>
      </c>
      <c r="V1043" s="136">
        <v>0</v>
      </c>
      <c r="W1043" s="134">
        <v>0.25</v>
      </c>
      <c r="X1043" s="21">
        <v>2.5</v>
      </c>
      <c r="Y1043" s="137" t="s">
        <v>33</v>
      </c>
      <c r="Z1043" s="14" t="s">
        <v>5838</v>
      </c>
      <c r="AA1043" s="24"/>
      <c r="AB1043" s="14"/>
      <c r="AC1043" s="14"/>
      <c r="AD1043" s="25"/>
      <c r="AE1043" s="26"/>
      <c r="AF1043" s="27"/>
      <c r="AG1043" s="33"/>
      <c r="EQ1043" s="33"/>
    </row>
    <row r="1044" spans="1:147" s="12" customFormat="1" ht="16.5" customHeight="1">
      <c r="A1044" s="12" t="s">
        <v>6556</v>
      </c>
      <c r="B1044" s="141"/>
      <c r="C1044" s="30"/>
      <c r="E1044" s="35" t="s">
        <v>8897</v>
      </c>
      <c r="F1044" s="132" t="s">
        <v>36</v>
      </c>
      <c r="G1044" s="132" t="s">
        <v>8585</v>
      </c>
      <c r="H1044" s="15">
        <v>2024</v>
      </c>
      <c r="I1044" s="15">
        <v>1</v>
      </c>
      <c r="J1044" s="15"/>
      <c r="K1044" s="15"/>
      <c r="L1044" s="16" t="s">
        <v>4768</v>
      </c>
      <c r="M1044" s="16"/>
      <c r="N1044" s="16" t="s">
        <v>3400</v>
      </c>
      <c r="O1044" s="133">
        <v>10</v>
      </c>
      <c r="P1044" s="133">
        <v>0</v>
      </c>
      <c r="Q1044" s="133">
        <v>0</v>
      </c>
      <c r="R1044" s="133" t="s">
        <v>33</v>
      </c>
      <c r="S1044" s="134">
        <v>60</v>
      </c>
      <c r="T1044" s="134">
        <v>110</v>
      </c>
      <c r="U1044" s="135">
        <v>2.2727272727272698</v>
      </c>
      <c r="V1044" s="136">
        <v>0</v>
      </c>
      <c r="W1044" s="134">
        <v>0.25</v>
      </c>
      <c r="X1044" s="21">
        <v>2.5</v>
      </c>
      <c r="Y1044" s="137" t="s">
        <v>33</v>
      </c>
      <c r="Z1044" s="14" t="s">
        <v>5838</v>
      </c>
      <c r="AA1044" s="24"/>
      <c r="AB1044" s="14"/>
      <c r="AC1044" s="14"/>
      <c r="AD1044" s="25"/>
      <c r="AE1044" s="26"/>
      <c r="AF1044" s="27"/>
      <c r="AG1044" s="33"/>
      <c r="EQ1044" s="33"/>
    </row>
    <row r="1045" spans="1:147" s="12" customFormat="1" ht="16.5" customHeight="1">
      <c r="A1045" s="12" t="s">
        <v>6556</v>
      </c>
      <c r="B1045" s="141"/>
      <c r="C1045" s="30"/>
      <c r="E1045" s="35" t="s">
        <v>8586</v>
      </c>
      <c r="F1045" s="132" t="s">
        <v>8587</v>
      </c>
      <c r="G1045" s="132" t="s">
        <v>8588</v>
      </c>
      <c r="H1045" s="15">
        <v>2024</v>
      </c>
      <c r="I1045" s="15">
        <v>1</v>
      </c>
      <c r="J1045" s="15"/>
      <c r="K1045" s="15"/>
      <c r="L1045" s="16" t="s">
        <v>4692</v>
      </c>
      <c r="M1045" s="16"/>
      <c r="N1045" s="16" t="s">
        <v>696</v>
      </c>
      <c r="O1045" s="133">
        <v>10</v>
      </c>
      <c r="P1045" s="133">
        <v>0</v>
      </c>
      <c r="Q1045" s="133">
        <v>0</v>
      </c>
      <c r="R1045" s="133" t="s">
        <v>33</v>
      </c>
      <c r="S1045" s="134">
        <v>60</v>
      </c>
      <c r="T1045" s="134">
        <v>110</v>
      </c>
      <c r="U1045" s="135">
        <v>2.2727272727272698</v>
      </c>
      <c r="V1045" s="136">
        <v>0</v>
      </c>
      <c r="W1045" s="134">
        <v>0.25</v>
      </c>
      <c r="X1045" s="21">
        <v>2.5</v>
      </c>
      <c r="Y1045" s="137" t="s">
        <v>33</v>
      </c>
      <c r="Z1045" s="14" t="s">
        <v>5838</v>
      </c>
      <c r="AA1045" s="24"/>
      <c r="AB1045" s="14"/>
      <c r="AC1045" s="14"/>
      <c r="AD1045" s="25"/>
      <c r="AE1045" s="26"/>
      <c r="AF1045" s="27"/>
      <c r="AG1045" s="33"/>
      <c r="EQ1045" s="33"/>
    </row>
    <row r="1046" spans="1:147" s="12" customFormat="1" ht="16.5" customHeight="1">
      <c r="A1046" s="89" t="s">
        <v>6556</v>
      </c>
      <c r="B1046" s="131"/>
      <c r="C1046" s="368"/>
      <c r="D1046" s="89"/>
      <c r="E1046" s="132" t="s">
        <v>8723</v>
      </c>
      <c r="F1046" s="132" t="s">
        <v>6122</v>
      </c>
      <c r="G1046" s="132" t="s">
        <v>6122</v>
      </c>
      <c r="H1046" s="14">
        <v>2000</v>
      </c>
      <c r="I1046" s="14">
        <v>1</v>
      </c>
      <c r="J1046" s="14"/>
      <c r="K1046" s="14"/>
      <c r="L1046" s="16" t="s">
        <v>4726</v>
      </c>
      <c r="M1046" s="16"/>
      <c r="N1046" s="16" t="s">
        <v>3400</v>
      </c>
      <c r="O1046" s="133">
        <v>12</v>
      </c>
      <c r="P1046" s="133">
        <v>0</v>
      </c>
      <c r="Q1046" s="133">
        <v>0</v>
      </c>
      <c r="R1046" s="133" t="s">
        <v>33</v>
      </c>
      <c r="S1046" s="134">
        <v>60</v>
      </c>
      <c r="T1046" s="134">
        <v>110</v>
      </c>
      <c r="U1046" s="135">
        <v>2.2727272727272698</v>
      </c>
      <c r="V1046" s="136">
        <v>0</v>
      </c>
      <c r="W1046" s="134">
        <v>0.25</v>
      </c>
      <c r="X1046" s="21">
        <v>3</v>
      </c>
      <c r="Y1046" s="137" t="s">
        <v>33</v>
      </c>
      <c r="Z1046" s="138" t="s">
        <v>5838</v>
      </c>
      <c r="AA1046" s="138"/>
      <c r="AB1046" s="138"/>
      <c r="AC1046" s="138"/>
      <c r="AD1046" s="25"/>
      <c r="AE1046" s="26"/>
      <c r="AF1046" s="27"/>
      <c r="AG1046" s="140"/>
      <c r="AH1046" s="131"/>
      <c r="AI1046" s="131"/>
      <c r="AJ1046" s="131"/>
      <c r="AK1046" s="131"/>
      <c r="AL1046" s="131"/>
      <c r="AM1046" s="131"/>
      <c r="AN1046" s="131"/>
      <c r="AO1046" s="131"/>
      <c r="EQ1046" s="33"/>
    </row>
    <row r="1047" spans="1:147" s="12" customFormat="1" ht="16.5" customHeight="1">
      <c r="A1047" s="89" t="s">
        <v>6556</v>
      </c>
      <c r="B1047" s="131"/>
      <c r="C1047" s="368"/>
      <c r="D1047" s="89"/>
      <c r="E1047" s="132" t="s">
        <v>8724</v>
      </c>
      <c r="F1047" s="132" t="s">
        <v>6122</v>
      </c>
      <c r="G1047" s="132" t="s">
        <v>6122</v>
      </c>
      <c r="H1047" s="14">
        <v>2000</v>
      </c>
      <c r="I1047" s="14">
        <v>1</v>
      </c>
      <c r="J1047" s="14"/>
      <c r="K1047" s="14"/>
      <c r="L1047" s="16" t="s">
        <v>4726</v>
      </c>
      <c r="M1047" s="16"/>
      <c r="N1047" s="16" t="s">
        <v>3400</v>
      </c>
      <c r="O1047" s="133">
        <v>12</v>
      </c>
      <c r="P1047" s="133">
        <v>0</v>
      </c>
      <c r="Q1047" s="133">
        <v>0</v>
      </c>
      <c r="R1047" s="133" t="s">
        <v>33</v>
      </c>
      <c r="S1047" s="134">
        <v>60</v>
      </c>
      <c r="T1047" s="134">
        <v>110</v>
      </c>
      <c r="U1047" s="135">
        <v>2.2727272727272698</v>
      </c>
      <c r="V1047" s="136">
        <v>0</v>
      </c>
      <c r="W1047" s="134">
        <v>0.25</v>
      </c>
      <c r="X1047" s="21">
        <v>3</v>
      </c>
      <c r="Y1047" s="137" t="s">
        <v>33</v>
      </c>
      <c r="Z1047" s="138" t="s">
        <v>5838</v>
      </c>
      <c r="AA1047" s="138"/>
      <c r="AB1047" s="138"/>
      <c r="AC1047" s="138"/>
      <c r="AD1047" s="25"/>
      <c r="AE1047" s="26"/>
      <c r="AF1047" s="27"/>
      <c r="AG1047" s="140"/>
      <c r="AH1047" s="131"/>
      <c r="AI1047" s="131"/>
      <c r="AJ1047" s="131"/>
      <c r="AK1047" s="131"/>
      <c r="AL1047" s="131"/>
      <c r="AM1047" s="131"/>
      <c r="AN1047" s="131"/>
      <c r="AO1047" s="131"/>
      <c r="EQ1047" s="33"/>
    </row>
    <row r="1048" spans="1:147" s="12" customFormat="1" ht="16.5" customHeight="1">
      <c r="A1048" s="89" t="s">
        <v>6556</v>
      </c>
      <c r="B1048" s="131"/>
      <c r="C1048" s="368"/>
      <c r="D1048" s="89"/>
      <c r="E1048" s="132" t="s">
        <v>8725</v>
      </c>
      <c r="F1048" s="132" t="s">
        <v>6122</v>
      </c>
      <c r="G1048" s="132" t="s">
        <v>6122</v>
      </c>
      <c r="H1048" s="14">
        <v>2000</v>
      </c>
      <c r="I1048" s="14">
        <v>1</v>
      </c>
      <c r="J1048" s="14"/>
      <c r="K1048" s="14"/>
      <c r="L1048" s="16" t="s">
        <v>4726</v>
      </c>
      <c r="M1048" s="16"/>
      <c r="N1048" s="16" t="s">
        <v>3400</v>
      </c>
      <c r="O1048" s="133">
        <v>12</v>
      </c>
      <c r="P1048" s="133">
        <v>0</v>
      </c>
      <c r="Q1048" s="133">
        <v>0</v>
      </c>
      <c r="R1048" s="133" t="s">
        <v>33</v>
      </c>
      <c r="S1048" s="134">
        <v>60</v>
      </c>
      <c r="T1048" s="134">
        <v>110</v>
      </c>
      <c r="U1048" s="135">
        <v>2.2727272727272698</v>
      </c>
      <c r="V1048" s="136">
        <v>0</v>
      </c>
      <c r="W1048" s="134">
        <v>0.25</v>
      </c>
      <c r="X1048" s="21">
        <v>3</v>
      </c>
      <c r="Y1048" s="137" t="s">
        <v>33</v>
      </c>
      <c r="Z1048" s="138" t="s">
        <v>5838</v>
      </c>
      <c r="AA1048" s="138"/>
      <c r="AB1048" s="138"/>
      <c r="AC1048" s="138"/>
      <c r="AD1048" s="25"/>
      <c r="AE1048" s="26"/>
      <c r="AF1048" s="27"/>
      <c r="AG1048" s="140"/>
      <c r="AH1048" s="131"/>
      <c r="AI1048" s="131"/>
      <c r="AJ1048" s="131"/>
      <c r="AK1048" s="131"/>
      <c r="AL1048" s="131"/>
      <c r="AM1048" s="131"/>
      <c r="AN1048" s="131"/>
      <c r="AO1048" s="131"/>
      <c r="EQ1048" s="33"/>
    </row>
    <row r="1049" spans="1:147" s="12" customFormat="1" ht="16.5" customHeight="1">
      <c r="A1049" s="89" t="s">
        <v>6556</v>
      </c>
      <c r="B1049" s="131"/>
      <c r="C1049" s="368"/>
      <c r="D1049" s="89"/>
      <c r="E1049" s="132" t="s">
        <v>8726</v>
      </c>
      <c r="F1049" s="132" t="s">
        <v>6122</v>
      </c>
      <c r="G1049" s="132" t="s">
        <v>6122</v>
      </c>
      <c r="H1049" s="14">
        <v>2000</v>
      </c>
      <c r="I1049" s="14">
        <v>1</v>
      </c>
      <c r="J1049" s="14"/>
      <c r="K1049" s="14"/>
      <c r="L1049" s="16" t="s">
        <v>4726</v>
      </c>
      <c r="M1049" s="16"/>
      <c r="N1049" s="16" t="s">
        <v>3400</v>
      </c>
      <c r="O1049" s="133">
        <v>12</v>
      </c>
      <c r="P1049" s="133">
        <v>0</v>
      </c>
      <c r="Q1049" s="133">
        <v>0</v>
      </c>
      <c r="R1049" s="133" t="s">
        <v>33</v>
      </c>
      <c r="S1049" s="134">
        <v>60</v>
      </c>
      <c r="T1049" s="134">
        <v>110</v>
      </c>
      <c r="U1049" s="135">
        <v>2.2727272727272698</v>
      </c>
      <c r="V1049" s="136">
        <v>0</v>
      </c>
      <c r="W1049" s="134">
        <v>0.25</v>
      </c>
      <c r="X1049" s="21">
        <v>3</v>
      </c>
      <c r="Y1049" s="137" t="s">
        <v>33</v>
      </c>
      <c r="Z1049" s="138" t="s">
        <v>5838</v>
      </c>
      <c r="AA1049" s="138"/>
      <c r="AB1049" s="138"/>
      <c r="AC1049" s="138"/>
      <c r="AD1049" s="25"/>
      <c r="AE1049" s="26"/>
      <c r="AF1049" s="27"/>
      <c r="AG1049" s="140"/>
      <c r="AH1049" s="131"/>
      <c r="AI1049" s="131"/>
      <c r="AJ1049" s="131"/>
      <c r="AK1049" s="131"/>
      <c r="AL1049" s="131"/>
      <c r="AM1049" s="131"/>
      <c r="AN1049" s="131"/>
      <c r="AO1049" s="131"/>
      <c r="EQ1049" s="33"/>
    </row>
    <row r="1050" spans="1:147" s="12" customFormat="1" ht="16.5" customHeight="1">
      <c r="A1050" s="89" t="s">
        <v>6556</v>
      </c>
      <c r="B1050" s="131"/>
      <c r="C1050" s="368"/>
      <c r="D1050" s="89"/>
      <c r="E1050" s="132" t="s">
        <v>8727</v>
      </c>
      <c r="F1050" s="132" t="s">
        <v>6122</v>
      </c>
      <c r="G1050" s="132" t="s">
        <v>6122</v>
      </c>
      <c r="H1050" s="14">
        <v>2000</v>
      </c>
      <c r="I1050" s="14">
        <v>1</v>
      </c>
      <c r="J1050" s="14"/>
      <c r="K1050" s="14"/>
      <c r="L1050" s="16" t="s">
        <v>4726</v>
      </c>
      <c r="M1050" s="16"/>
      <c r="N1050" s="16" t="s">
        <v>3400</v>
      </c>
      <c r="O1050" s="133">
        <v>12</v>
      </c>
      <c r="P1050" s="133">
        <v>0</v>
      </c>
      <c r="Q1050" s="133">
        <v>0</v>
      </c>
      <c r="R1050" s="133" t="s">
        <v>33</v>
      </c>
      <c r="S1050" s="134">
        <v>60</v>
      </c>
      <c r="T1050" s="134">
        <v>110</v>
      </c>
      <c r="U1050" s="135">
        <v>2.2727272727272698</v>
      </c>
      <c r="V1050" s="136">
        <v>0</v>
      </c>
      <c r="W1050" s="134">
        <v>0.25</v>
      </c>
      <c r="X1050" s="21">
        <v>3</v>
      </c>
      <c r="Y1050" s="137" t="s">
        <v>33</v>
      </c>
      <c r="Z1050" s="138" t="s">
        <v>5838</v>
      </c>
      <c r="AA1050" s="138"/>
      <c r="AB1050" s="138"/>
      <c r="AC1050" s="138"/>
      <c r="AD1050" s="25"/>
      <c r="AE1050" s="26"/>
      <c r="AF1050" s="27"/>
      <c r="AG1050" s="140"/>
      <c r="AH1050" s="131"/>
      <c r="AI1050" s="131"/>
      <c r="AJ1050" s="131"/>
      <c r="AK1050" s="131"/>
      <c r="AL1050" s="131"/>
      <c r="AM1050" s="131"/>
      <c r="AN1050" s="131"/>
      <c r="AO1050" s="131"/>
      <c r="EQ1050" s="33"/>
    </row>
    <row r="1051" spans="1:147" s="12" customFormat="1" ht="16.5" customHeight="1">
      <c r="A1051" s="89" t="s">
        <v>6556</v>
      </c>
      <c r="B1051" s="131"/>
      <c r="C1051" s="368"/>
      <c r="D1051" s="89"/>
      <c r="E1051" s="132" t="s">
        <v>8728</v>
      </c>
      <c r="F1051" s="132" t="s">
        <v>6122</v>
      </c>
      <c r="G1051" s="132" t="s">
        <v>6122</v>
      </c>
      <c r="H1051" s="14">
        <v>2000</v>
      </c>
      <c r="I1051" s="14">
        <v>1</v>
      </c>
      <c r="J1051" s="14"/>
      <c r="K1051" s="14"/>
      <c r="L1051" s="16" t="s">
        <v>4748</v>
      </c>
      <c r="M1051" s="16"/>
      <c r="N1051" s="16" t="s">
        <v>3400</v>
      </c>
      <c r="O1051" s="133">
        <v>12</v>
      </c>
      <c r="P1051" s="133">
        <v>0</v>
      </c>
      <c r="Q1051" s="133">
        <v>0</v>
      </c>
      <c r="R1051" s="133" t="s">
        <v>33</v>
      </c>
      <c r="S1051" s="134">
        <v>60</v>
      </c>
      <c r="T1051" s="134">
        <v>110</v>
      </c>
      <c r="U1051" s="135">
        <v>2.2727272727272698</v>
      </c>
      <c r="V1051" s="136">
        <v>0</v>
      </c>
      <c r="W1051" s="134">
        <v>0.25</v>
      </c>
      <c r="X1051" s="21">
        <v>3</v>
      </c>
      <c r="Y1051" s="137" t="s">
        <v>33</v>
      </c>
      <c r="Z1051" s="138" t="s">
        <v>5838</v>
      </c>
      <c r="AA1051" s="138"/>
      <c r="AB1051" s="138"/>
      <c r="AC1051" s="138"/>
      <c r="AD1051" s="25"/>
      <c r="AE1051" s="26"/>
      <c r="AF1051" s="27"/>
      <c r="AG1051" s="140"/>
      <c r="AH1051" s="131"/>
      <c r="AI1051" s="131"/>
      <c r="AJ1051" s="131"/>
      <c r="AK1051" s="131"/>
      <c r="AL1051" s="131"/>
      <c r="AM1051" s="131"/>
      <c r="AN1051" s="131"/>
      <c r="AO1051" s="131"/>
      <c r="EQ1051" s="33"/>
    </row>
    <row r="1052" spans="1:147" s="12" customFormat="1" ht="16.5" customHeight="1">
      <c r="A1052" s="89" t="s">
        <v>6556</v>
      </c>
      <c r="B1052" s="131"/>
      <c r="C1052" s="368"/>
      <c r="D1052" s="89"/>
      <c r="E1052" s="132" t="s">
        <v>8737</v>
      </c>
      <c r="F1052" s="132" t="s">
        <v>6122</v>
      </c>
      <c r="G1052" s="132" t="s">
        <v>6122</v>
      </c>
      <c r="H1052" s="14">
        <v>2002</v>
      </c>
      <c r="I1052" s="14">
        <v>1</v>
      </c>
      <c r="J1052" s="14"/>
      <c r="K1052" s="14"/>
      <c r="L1052" s="16" t="s">
        <v>4748</v>
      </c>
      <c r="M1052" s="16"/>
      <c r="N1052" s="16" t="s">
        <v>3400</v>
      </c>
      <c r="O1052" s="133">
        <v>12</v>
      </c>
      <c r="P1052" s="133">
        <v>0</v>
      </c>
      <c r="Q1052" s="133">
        <v>0</v>
      </c>
      <c r="R1052" s="133" t="s">
        <v>33</v>
      </c>
      <c r="S1052" s="134">
        <v>60</v>
      </c>
      <c r="T1052" s="134">
        <v>110</v>
      </c>
      <c r="U1052" s="135">
        <v>2.2727272727272698</v>
      </c>
      <c r="V1052" s="136">
        <v>0</v>
      </c>
      <c r="W1052" s="134">
        <v>0.25</v>
      </c>
      <c r="X1052" s="21">
        <v>3</v>
      </c>
      <c r="Y1052" s="137" t="s">
        <v>33</v>
      </c>
      <c r="Z1052" s="138" t="s">
        <v>5838</v>
      </c>
      <c r="AA1052" s="138"/>
      <c r="AB1052" s="138"/>
      <c r="AC1052" s="138"/>
      <c r="AD1052" s="25"/>
      <c r="AE1052" s="26"/>
      <c r="AF1052" s="27"/>
      <c r="AG1052" s="140"/>
      <c r="AH1052" s="131"/>
      <c r="AI1052" s="131"/>
      <c r="AJ1052" s="131"/>
      <c r="AK1052" s="131"/>
      <c r="AL1052" s="131"/>
      <c r="AM1052" s="131"/>
      <c r="AN1052" s="131"/>
      <c r="AO1052" s="131"/>
      <c r="EQ1052" s="33"/>
    </row>
    <row r="1053" spans="1:147" s="12" customFormat="1" ht="16.5" customHeight="1">
      <c r="A1053" s="89" t="s">
        <v>6556</v>
      </c>
      <c r="B1053" s="131"/>
      <c r="C1053" s="368"/>
      <c r="D1053" s="89"/>
      <c r="E1053" s="132" t="s">
        <v>8738</v>
      </c>
      <c r="F1053" s="132" t="s">
        <v>6122</v>
      </c>
      <c r="G1053" s="132" t="s">
        <v>6122</v>
      </c>
      <c r="H1053" s="14">
        <v>2002</v>
      </c>
      <c r="I1053" s="14">
        <v>1</v>
      </c>
      <c r="J1053" s="14"/>
      <c r="K1053" s="14"/>
      <c r="L1053" s="16" t="s">
        <v>4680</v>
      </c>
      <c r="M1053" s="16"/>
      <c r="N1053" s="16" t="s">
        <v>696</v>
      </c>
      <c r="O1053" s="133">
        <v>12</v>
      </c>
      <c r="P1053" s="133">
        <v>0</v>
      </c>
      <c r="Q1053" s="133">
        <v>0</v>
      </c>
      <c r="R1053" s="133" t="s">
        <v>33</v>
      </c>
      <c r="S1053" s="134">
        <v>60</v>
      </c>
      <c r="T1053" s="134">
        <v>110</v>
      </c>
      <c r="U1053" s="135">
        <v>2.2727272727272698</v>
      </c>
      <c r="V1053" s="136">
        <v>0</v>
      </c>
      <c r="W1053" s="134">
        <v>0.25</v>
      </c>
      <c r="X1053" s="21">
        <v>3</v>
      </c>
      <c r="Y1053" s="137" t="s">
        <v>33</v>
      </c>
      <c r="Z1053" s="138" t="s">
        <v>5838</v>
      </c>
      <c r="AA1053" s="138"/>
      <c r="AB1053" s="138"/>
      <c r="AC1053" s="138"/>
      <c r="AD1053" s="25"/>
      <c r="AE1053" s="26"/>
      <c r="AF1053" s="27"/>
      <c r="AG1053" s="140"/>
      <c r="AH1053" s="131"/>
      <c r="AI1053" s="131"/>
      <c r="AJ1053" s="131"/>
      <c r="AK1053" s="131"/>
      <c r="AL1053" s="131"/>
      <c r="AM1053" s="131"/>
      <c r="AN1053" s="131"/>
      <c r="AO1053" s="131"/>
      <c r="EQ1053" s="33"/>
    </row>
    <row r="1054" spans="1:147" s="12" customFormat="1" ht="16.5" customHeight="1">
      <c r="A1054" s="89" t="s">
        <v>6556</v>
      </c>
      <c r="B1054" s="131"/>
      <c r="C1054" s="368"/>
      <c r="D1054" s="89"/>
      <c r="E1054" s="132" t="s">
        <v>2254</v>
      </c>
      <c r="F1054" s="132" t="s">
        <v>6122</v>
      </c>
      <c r="G1054" s="132" t="s">
        <v>6122</v>
      </c>
      <c r="H1054" s="14">
        <v>2002</v>
      </c>
      <c r="I1054" s="14">
        <v>1</v>
      </c>
      <c r="J1054" s="14"/>
      <c r="K1054" s="14"/>
      <c r="L1054" s="16" t="s">
        <v>4781</v>
      </c>
      <c r="M1054" s="16"/>
      <c r="N1054" s="16" t="s">
        <v>3400</v>
      </c>
      <c r="O1054" s="133">
        <v>12</v>
      </c>
      <c r="P1054" s="133">
        <v>0</v>
      </c>
      <c r="Q1054" s="133">
        <v>0</v>
      </c>
      <c r="R1054" s="133" t="s">
        <v>33</v>
      </c>
      <c r="S1054" s="134">
        <v>60</v>
      </c>
      <c r="T1054" s="134">
        <v>110</v>
      </c>
      <c r="U1054" s="135">
        <v>2.2727272727272698</v>
      </c>
      <c r="V1054" s="136">
        <v>0</v>
      </c>
      <c r="W1054" s="134">
        <v>0.25</v>
      </c>
      <c r="X1054" s="21">
        <v>3</v>
      </c>
      <c r="Y1054" s="137" t="s">
        <v>33</v>
      </c>
      <c r="Z1054" s="138" t="s">
        <v>5838</v>
      </c>
      <c r="AA1054" s="138"/>
      <c r="AB1054" s="138"/>
      <c r="AC1054" s="138"/>
      <c r="AD1054" s="25"/>
      <c r="AE1054" s="26"/>
      <c r="AF1054" s="27"/>
      <c r="AG1054" s="140"/>
      <c r="AH1054" s="131"/>
      <c r="AI1054" s="131"/>
      <c r="AJ1054" s="131"/>
      <c r="AK1054" s="131"/>
      <c r="AL1054" s="131"/>
      <c r="AM1054" s="131"/>
      <c r="AN1054" s="131"/>
      <c r="AO1054" s="131"/>
      <c r="EQ1054" s="33"/>
    </row>
    <row r="1055" spans="1:147" s="12" customFormat="1" ht="16.5" customHeight="1">
      <c r="A1055" s="89" t="s">
        <v>6556</v>
      </c>
      <c r="B1055" s="131"/>
      <c r="C1055" s="368"/>
      <c r="D1055" s="89"/>
      <c r="E1055" s="132" t="s">
        <v>4610</v>
      </c>
      <c r="F1055" s="132" t="s">
        <v>6122</v>
      </c>
      <c r="G1055" s="132" t="s">
        <v>6122</v>
      </c>
      <c r="H1055" s="14">
        <v>2002</v>
      </c>
      <c r="I1055" s="14">
        <v>1</v>
      </c>
      <c r="J1055" s="14"/>
      <c r="K1055" s="14"/>
      <c r="L1055" s="16" t="s">
        <v>4781</v>
      </c>
      <c r="M1055" s="16"/>
      <c r="N1055" s="16" t="s">
        <v>3400</v>
      </c>
      <c r="O1055" s="133">
        <v>12</v>
      </c>
      <c r="P1055" s="133">
        <v>0</v>
      </c>
      <c r="Q1055" s="133">
        <v>0</v>
      </c>
      <c r="R1055" s="133" t="s">
        <v>33</v>
      </c>
      <c r="S1055" s="134">
        <v>60</v>
      </c>
      <c r="T1055" s="134">
        <v>110</v>
      </c>
      <c r="U1055" s="135">
        <v>2.2727272727272698</v>
      </c>
      <c r="V1055" s="136">
        <v>0</v>
      </c>
      <c r="W1055" s="134">
        <v>0.25</v>
      </c>
      <c r="X1055" s="21">
        <v>3</v>
      </c>
      <c r="Y1055" s="137" t="s">
        <v>33</v>
      </c>
      <c r="Z1055" s="138" t="s">
        <v>5838</v>
      </c>
      <c r="AA1055" s="138"/>
      <c r="AB1055" s="138"/>
      <c r="AC1055" s="138"/>
      <c r="AD1055" s="25"/>
      <c r="AE1055" s="26"/>
      <c r="AF1055" s="27"/>
      <c r="AG1055" s="140"/>
      <c r="AH1055" s="131"/>
      <c r="AI1055" s="131"/>
      <c r="AJ1055" s="131"/>
      <c r="AK1055" s="131"/>
      <c r="AL1055" s="131"/>
      <c r="AM1055" s="131"/>
      <c r="AN1055" s="131"/>
      <c r="AO1055" s="131"/>
      <c r="EQ1055" s="33"/>
    </row>
    <row r="1056" spans="1:147" s="12" customFormat="1" ht="16.5" customHeight="1">
      <c r="A1056" s="89" t="s">
        <v>6556</v>
      </c>
      <c r="B1056" s="131"/>
      <c r="C1056" s="368"/>
      <c r="D1056" s="89"/>
      <c r="E1056" s="132" t="s">
        <v>8739</v>
      </c>
      <c r="F1056" s="132" t="s">
        <v>6122</v>
      </c>
      <c r="G1056" s="132" t="s">
        <v>6122</v>
      </c>
      <c r="H1056" s="14">
        <v>2002</v>
      </c>
      <c r="I1056" s="14">
        <v>1</v>
      </c>
      <c r="J1056" s="14"/>
      <c r="K1056" s="14"/>
      <c r="L1056" s="16" t="s">
        <v>4781</v>
      </c>
      <c r="M1056" s="16"/>
      <c r="N1056" s="16" t="s">
        <v>3400</v>
      </c>
      <c r="O1056" s="133">
        <v>12</v>
      </c>
      <c r="P1056" s="133">
        <v>0</v>
      </c>
      <c r="Q1056" s="133">
        <v>0</v>
      </c>
      <c r="R1056" s="133" t="s">
        <v>33</v>
      </c>
      <c r="S1056" s="134">
        <v>60</v>
      </c>
      <c r="T1056" s="134">
        <v>110</v>
      </c>
      <c r="U1056" s="135">
        <v>2.2727272727272698</v>
      </c>
      <c r="V1056" s="136">
        <v>0</v>
      </c>
      <c r="W1056" s="134">
        <v>0.25</v>
      </c>
      <c r="X1056" s="21">
        <v>3</v>
      </c>
      <c r="Y1056" s="137" t="s">
        <v>33</v>
      </c>
      <c r="Z1056" s="138" t="s">
        <v>5838</v>
      </c>
      <c r="AA1056" s="138"/>
      <c r="AB1056" s="138"/>
      <c r="AC1056" s="138"/>
      <c r="AD1056" s="25"/>
      <c r="AE1056" s="26"/>
      <c r="AF1056" s="27"/>
      <c r="AG1056" s="140"/>
      <c r="AH1056" s="131"/>
      <c r="AI1056" s="131"/>
      <c r="AJ1056" s="131"/>
      <c r="AK1056" s="131"/>
      <c r="AL1056" s="131"/>
      <c r="AM1056" s="131"/>
      <c r="AN1056" s="131"/>
      <c r="AO1056" s="131"/>
      <c r="EQ1056" s="33"/>
    </row>
    <row r="1057" spans="1:147" s="12" customFormat="1" ht="16.5" customHeight="1">
      <c r="A1057" s="89" t="s">
        <v>6556</v>
      </c>
      <c r="B1057" s="131"/>
      <c r="C1057" s="368"/>
      <c r="D1057" s="89"/>
      <c r="E1057" s="132" t="s">
        <v>379</v>
      </c>
      <c r="F1057" s="132" t="s">
        <v>6122</v>
      </c>
      <c r="G1057" s="132" t="s">
        <v>6122</v>
      </c>
      <c r="H1057" s="14">
        <v>2002</v>
      </c>
      <c r="I1057" s="14">
        <v>1</v>
      </c>
      <c r="J1057" s="14"/>
      <c r="K1057" s="14"/>
      <c r="L1057" s="16" t="s">
        <v>4782</v>
      </c>
      <c r="M1057" s="16"/>
      <c r="N1057" s="16" t="s">
        <v>3400</v>
      </c>
      <c r="O1057" s="133">
        <v>12</v>
      </c>
      <c r="P1057" s="133">
        <v>0</v>
      </c>
      <c r="Q1057" s="133">
        <v>0</v>
      </c>
      <c r="R1057" s="133" t="s">
        <v>33</v>
      </c>
      <c r="S1057" s="134">
        <v>60</v>
      </c>
      <c r="T1057" s="134">
        <v>110</v>
      </c>
      <c r="U1057" s="135">
        <v>2.2727272727272698</v>
      </c>
      <c r="V1057" s="136">
        <v>0</v>
      </c>
      <c r="W1057" s="134">
        <v>0.25</v>
      </c>
      <c r="X1057" s="21">
        <v>3</v>
      </c>
      <c r="Y1057" s="137" t="s">
        <v>33</v>
      </c>
      <c r="Z1057" s="138" t="s">
        <v>5838</v>
      </c>
      <c r="AA1057" s="138"/>
      <c r="AB1057" s="138"/>
      <c r="AC1057" s="138"/>
      <c r="AD1057" s="25"/>
      <c r="AE1057" s="26"/>
      <c r="AF1057" s="27"/>
      <c r="AG1057" s="140"/>
      <c r="AH1057" s="131"/>
      <c r="AI1057" s="131"/>
      <c r="AJ1057" s="131"/>
      <c r="AK1057" s="131"/>
      <c r="AL1057" s="131"/>
      <c r="AM1057" s="131"/>
      <c r="AN1057" s="131"/>
      <c r="AO1057" s="131"/>
      <c r="EQ1057" s="33"/>
    </row>
    <row r="1058" spans="1:147" s="12" customFormat="1" ht="16.5" customHeight="1">
      <c r="A1058" s="89" t="s">
        <v>6556</v>
      </c>
      <c r="B1058" s="131"/>
      <c r="C1058" s="368"/>
      <c r="D1058" s="89"/>
      <c r="E1058" s="132" t="s">
        <v>8740</v>
      </c>
      <c r="F1058" s="132" t="s">
        <v>6122</v>
      </c>
      <c r="G1058" s="132" t="s">
        <v>6122</v>
      </c>
      <c r="H1058" s="14">
        <v>2003</v>
      </c>
      <c r="I1058" s="14">
        <v>1</v>
      </c>
      <c r="J1058" s="14"/>
      <c r="K1058" s="14"/>
      <c r="L1058" s="16" t="s">
        <v>4767</v>
      </c>
      <c r="M1058" s="16"/>
      <c r="N1058" s="16" t="s">
        <v>3400</v>
      </c>
      <c r="O1058" s="133">
        <v>12</v>
      </c>
      <c r="P1058" s="133">
        <v>0</v>
      </c>
      <c r="Q1058" s="133">
        <v>0</v>
      </c>
      <c r="R1058" s="133" t="s">
        <v>33</v>
      </c>
      <c r="S1058" s="134">
        <v>60</v>
      </c>
      <c r="T1058" s="134">
        <v>110</v>
      </c>
      <c r="U1058" s="135">
        <v>2.2727272727272698</v>
      </c>
      <c r="V1058" s="136">
        <v>0</v>
      </c>
      <c r="W1058" s="134">
        <v>0.25</v>
      </c>
      <c r="X1058" s="21">
        <v>3</v>
      </c>
      <c r="Y1058" s="137" t="s">
        <v>33</v>
      </c>
      <c r="Z1058" s="138" t="s">
        <v>5838</v>
      </c>
      <c r="AA1058" s="138"/>
      <c r="AB1058" s="138"/>
      <c r="AC1058" s="138"/>
      <c r="AD1058" s="25"/>
      <c r="AE1058" s="26"/>
      <c r="AF1058" s="27"/>
      <c r="AG1058" s="140"/>
      <c r="AH1058" s="131"/>
      <c r="AI1058" s="131"/>
      <c r="AJ1058" s="131"/>
      <c r="AK1058" s="131"/>
      <c r="AL1058" s="131"/>
      <c r="AM1058" s="131"/>
      <c r="AN1058" s="131"/>
      <c r="AO1058" s="131"/>
      <c r="EQ1058" s="33"/>
    </row>
    <row r="1059" spans="1:147" s="12" customFormat="1" ht="16.5" customHeight="1">
      <c r="A1059" s="89" t="s">
        <v>6556</v>
      </c>
      <c r="B1059" s="131"/>
      <c r="C1059" s="368"/>
      <c r="D1059" s="89"/>
      <c r="E1059" s="132" t="s">
        <v>8741</v>
      </c>
      <c r="F1059" s="132" t="s">
        <v>6122</v>
      </c>
      <c r="G1059" s="132" t="s">
        <v>6122</v>
      </c>
      <c r="H1059" s="14">
        <v>2003</v>
      </c>
      <c r="I1059" s="14">
        <v>1</v>
      </c>
      <c r="J1059" s="14"/>
      <c r="K1059" s="14"/>
      <c r="L1059" s="16" t="s">
        <v>4726</v>
      </c>
      <c r="M1059" s="16"/>
      <c r="N1059" s="16" t="s">
        <v>3400</v>
      </c>
      <c r="O1059" s="133">
        <v>12</v>
      </c>
      <c r="P1059" s="133">
        <v>0</v>
      </c>
      <c r="Q1059" s="133">
        <v>0</v>
      </c>
      <c r="R1059" s="133" t="s">
        <v>33</v>
      </c>
      <c r="S1059" s="134">
        <v>60</v>
      </c>
      <c r="T1059" s="134">
        <v>110</v>
      </c>
      <c r="U1059" s="135">
        <v>2.2727272727272698</v>
      </c>
      <c r="V1059" s="136">
        <v>0</v>
      </c>
      <c r="W1059" s="134">
        <v>0.25</v>
      </c>
      <c r="X1059" s="21">
        <v>3</v>
      </c>
      <c r="Y1059" s="137" t="s">
        <v>33</v>
      </c>
      <c r="Z1059" s="138" t="s">
        <v>5838</v>
      </c>
      <c r="AA1059" s="138"/>
      <c r="AB1059" s="138"/>
      <c r="AC1059" s="138"/>
      <c r="AD1059" s="25"/>
      <c r="AE1059" s="26"/>
      <c r="AF1059" s="27"/>
      <c r="AG1059" s="140"/>
      <c r="AH1059" s="131"/>
      <c r="AI1059" s="131"/>
      <c r="AJ1059" s="131"/>
      <c r="AK1059" s="131"/>
      <c r="AL1059" s="131"/>
      <c r="AM1059" s="131"/>
      <c r="AN1059" s="131"/>
      <c r="AO1059" s="131"/>
      <c r="EQ1059" s="33"/>
    </row>
    <row r="1060" spans="1:147" s="12" customFormat="1" ht="16.5" customHeight="1">
      <c r="A1060" s="89" t="s">
        <v>6556</v>
      </c>
      <c r="B1060" s="131"/>
      <c r="C1060" s="368"/>
      <c r="D1060" s="89"/>
      <c r="E1060" s="132" t="s">
        <v>8742</v>
      </c>
      <c r="F1060" s="132" t="s">
        <v>6122</v>
      </c>
      <c r="G1060" s="132" t="s">
        <v>6122</v>
      </c>
      <c r="H1060" s="14">
        <v>2003</v>
      </c>
      <c r="I1060" s="14">
        <v>1</v>
      </c>
      <c r="J1060" s="14"/>
      <c r="K1060" s="14"/>
      <c r="L1060" s="16" t="s">
        <v>4726</v>
      </c>
      <c r="M1060" s="16"/>
      <c r="N1060" s="16" t="s">
        <v>3400</v>
      </c>
      <c r="O1060" s="133">
        <v>12</v>
      </c>
      <c r="P1060" s="133">
        <v>0</v>
      </c>
      <c r="Q1060" s="133">
        <v>0</v>
      </c>
      <c r="R1060" s="133" t="s">
        <v>33</v>
      </c>
      <c r="S1060" s="134">
        <v>60</v>
      </c>
      <c r="T1060" s="134">
        <v>110</v>
      </c>
      <c r="U1060" s="135">
        <v>2.2727272727272698</v>
      </c>
      <c r="V1060" s="136">
        <v>0</v>
      </c>
      <c r="W1060" s="134">
        <v>0.25</v>
      </c>
      <c r="X1060" s="21">
        <v>3</v>
      </c>
      <c r="Y1060" s="137" t="s">
        <v>33</v>
      </c>
      <c r="Z1060" s="138" t="s">
        <v>5838</v>
      </c>
      <c r="AA1060" s="138"/>
      <c r="AB1060" s="138"/>
      <c r="AC1060" s="138"/>
      <c r="AD1060" s="25"/>
      <c r="AE1060" s="26"/>
      <c r="AF1060" s="27"/>
      <c r="AG1060" s="140"/>
      <c r="AH1060" s="131"/>
      <c r="AI1060" s="131"/>
      <c r="AJ1060" s="131"/>
      <c r="AK1060" s="131"/>
      <c r="AL1060" s="131"/>
      <c r="AM1060" s="131"/>
      <c r="AN1060" s="131"/>
      <c r="AO1060" s="131"/>
      <c r="EQ1060" s="33"/>
    </row>
    <row r="1061" spans="1:147" s="12" customFormat="1" ht="16.5" customHeight="1">
      <c r="A1061" s="89" t="s">
        <v>6556</v>
      </c>
      <c r="B1061" s="131"/>
      <c r="C1061" s="368"/>
      <c r="D1061" s="89"/>
      <c r="E1061" s="132" t="s">
        <v>8725</v>
      </c>
      <c r="F1061" s="132" t="s">
        <v>6122</v>
      </c>
      <c r="G1061" s="132" t="s">
        <v>6122</v>
      </c>
      <c r="H1061" s="14">
        <v>2003</v>
      </c>
      <c r="I1061" s="14">
        <v>2</v>
      </c>
      <c r="J1061" s="14"/>
      <c r="K1061" s="14"/>
      <c r="L1061" s="16" t="s">
        <v>4726</v>
      </c>
      <c r="M1061" s="16"/>
      <c r="N1061" s="16" t="s">
        <v>3400</v>
      </c>
      <c r="O1061" s="133">
        <v>12</v>
      </c>
      <c r="P1061" s="133">
        <v>0</v>
      </c>
      <c r="Q1061" s="133">
        <v>0</v>
      </c>
      <c r="R1061" s="133" t="s">
        <v>33</v>
      </c>
      <c r="S1061" s="134">
        <v>60</v>
      </c>
      <c r="T1061" s="134">
        <v>110</v>
      </c>
      <c r="U1061" s="135">
        <v>2.2727272727272698</v>
      </c>
      <c r="V1061" s="136">
        <v>0</v>
      </c>
      <c r="W1061" s="134">
        <v>0.25</v>
      </c>
      <c r="X1061" s="21">
        <v>6</v>
      </c>
      <c r="Y1061" s="137" t="s">
        <v>33</v>
      </c>
      <c r="Z1061" s="138" t="s">
        <v>5838</v>
      </c>
      <c r="AA1061" s="138"/>
      <c r="AB1061" s="138"/>
      <c r="AC1061" s="138"/>
      <c r="AD1061" s="25"/>
      <c r="AE1061" s="26"/>
      <c r="AF1061" s="27"/>
      <c r="AG1061" s="140"/>
      <c r="AH1061" s="131"/>
      <c r="AI1061" s="131"/>
      <c r="AJ1061" s="131"/>
      <c r="AK1061" s="131"/>
      <c r="AL1061" s="131"/>
      <c r="AM1061" s="131"/>
      <c r="AN1061" s="131"/>
      <c r="AO1061" s="131"/>
      <c r="EQ1061" s="33"/>
    </row>
    <row r="1062" spans="1:147" s="12" customFormat="1" ht="16.5" customHeight="1">
      <c r="A1062" s="89" t="s">
        <v>6556</v>
      </c>
      <c r="B1062" s="131"/>
      <c r="C1062" s="368"/>
      <c r="D1062" s="89"/>
      <c r="E1062" s="132" t="s">
        <v>8743</v>
      </c>
      <c r="F1062" s="132" t="s">
        <v>6122</v>
      </c>
      <c r="G1062" s="132" t="s">
        <v>6122</v>
      </c>
      <c r="H1062" s="14">
        <v>2003</v>
      </c>
      <c r="I1062" s="14">
        <v>1</v>
      </c>
      <c r="J1062" s="14"/>
      <c r="K1062" s="14"/>
      <c r="L1062" s="16" t="s">
        <v>4726</v>
      </c>
      <c r="M1062" s="16"/>
      <c r="N1062" s="16" t="s">
        <v>3400</v>
      </c>
      <c r="O1062" s="133">
        <v>12</v>
      </c>
      <c r="P1062" s="133">
        <v>0</v>
      </c>
      <c r="Q1062" s="133">
        <v>0</v>
      </c>
      <c r="R1062" s="133" t="s">
        <v>33</v>
      </c>
      <c r="S1062" s="134">
        <v>60</v>
      </c>
      <c r="T1062" s="134">
        <v>110</v>
      </c>
      <c r="U1062" s="135">
        <v>2.27</v>
      </c>
      <c r="V1062" s="136">
        <v>0</v>
      </c>
      <c r="W1062" s="134">
        <v>0.25</v>
      </c>
      <c r="X1062" s="21">
        <v>3</v>
      </c>
      <c r="Y1062" s="137" t="s">
        <v>33</v>
      </c>
      <c r="Z1062" s="138" t="s">
        <v>5838</v>
      </c>
      <c r="AA1062" s="138"/>
      <c r="AB1062" s="138"/>
      <c r="AC1062" s="138"/>
      <c r="AD1062" s="25"/>
      <c r="AE1062" s="26"/>
      <c r="AF1062" s="27"/>
      <c r="AG1062" s="140"/>
      <c r="AH1062" s="131"/>
      <c r="AI1062" s="131"/>
      <c r="AJ1062" s="131"/>
      <c r="AK1062" s="131"/>
      <c r="AL1062" s="131"/>
      <c r="AM1062" s="131"/>
      <c r="AN1062" s="131"/>
      <c r="AO1062" s="131"/>
      <c r="EQ1062" s="33"/>
    </row>
    <row r="1063" spans="1:147" s="12" customFormat="1" ht="16.5" customHeight="1">
      <c r="A1063" s="89" t="s">
        <v>6556</v>
      </c>
      <c r="B1063" s="131"/>
      <c r="C1063" s="368"/>
      <c r="D1063" s="89"/>
      <c r="E1063" s="132" t="s">
        <v>8744</v>
      </c>
      <c r="F1063" s="132" t="s">
        <v>6122</v>
      </c>
      <c r="G1063" s="132" t="s">
        <v>6122</v>
      </c>
      <c r="H1063" s="14">
        <v>2003</v>
      </c>
      <c r="I1063" s="14">
        <v>1</v>
      </c>
      <c r="J1063" s="14"/>
      <c r="K1063" s="14"/>
      <c r="L1063" s="16" t="s">
        <v>4748</v>
      </c>
      <c r="M1063" s="16"/>
      <c r="N1063" s="16" t="s">
        <v>3400</v>
      </c>
      <c r="O1063" s="133">
        <v>12</v>
      </c>
      <c r="P1063" s="133">
        <v>0</v>
      </c>
      <c r="Q1063" s="133">
        <v>0</v>
      </c>
      <c r="R1063" s="133" t="s">
        <v>33</v>
      </c>
      <c r="S1063" s="134">
        <v>60</v>
      </c>
      <c r="T1063" s="134">
        <v>110</v>
      </c>
      <c r="U1063" s="135">
        <v>2.27</v>
      </c>
      <c r="V1063" s="136">
        <v>0</v>
      </c>
      <c r="W1063" s="134">
        <v>0.25</v>
      </c>
      <c r="X1063" s="21">
        <v>3</v>
      </c>
      <c r="Y1063" s="137" t="s">
        <v>33</v>
      </c>
      <c r="Z1063" s="138" t="s">
        <v>5838</v>
      </c>
      <c r="AA1063" s="138"/>
      <c r="AB1063" s="138"/>
      <c r="AC1063" s="138"/>
      <c r="AD1063" s="25"/>
      <c r="AE1063" s="26"/>
      <c r="AF1063" s="27"/>
      <c r="AG1063" s="140"/>
      <c r="AH1063" s="131"/>
      <c r="AI1063" s="131"/>
      <c r="AJ1063" s="131"/>
      <c r="AK1063" s="131"/>
      <c r="AL1063" s="131"/>
      <c r="AM1063" s="131"/>
      <c r="AN1063" s="131"/>
      <c r="AO1063" s="131"/>
      <c r="EQ1063" s="33"/>
    </row>
    <row r="1064" spans="1:147" s="12" customFormat="1" ht="16.5" customHeight="1">
      <c r="A1064" s="89" t="s">
        <v>6556</v>
      </c>
      <c r="B1064" s="131"/>
      <c r="C1064" s="368"/>
      <c r="D1064" s="89"/>
      <c r="E1064" s="132" t="s">
        <v>8748</v>
      </c>
      <c r="F1064" s="132" t="s">
        <v>6122</v>
      </c>
      <c r="G1064" s="132" t="s">
        <v>6122</v>
      </c>
      <c r="H1064" s="14">
        <v>2004</v>
      </c>
      <c r="I1064" s="14">
        <v>1</v>
      </c>
      <c r="J1064" s="14"/>
      <c r="K1064" s="14"/>
      <c r="L1064" s="16" t="s">
        <v>4787</v>
      </c>
      <c r="M1064" s="16"/>
      <c r="N1064" s="16" t="s">
        <v>3400</v>
      </c>
      <c r="O1064" s="133">
        <v>12</v>
      </c>
      <c r="P1064" s="133">
        <v>0</v>
      </c>
      <c r="Q1064" s="133">
        <v>0</v>
      </c>
      <c r="R1064" s="133" t="s">
        <v>33</v>
      </c>
      <c r="S1064" s="134">
        <v>60</v>
      </c>
      <c r="T1064" s="134">
        <v>110</v>
      </c>
      <c r="U1064" s="135">
        <v>2.2727272727272698</v>
      </c>
      <c r="V1064" s="136">
        <v>0</v>
      </c>
      <c r="W1064" s="134">
        <v>0.25</v>
      </c>
      <c r="X1064" s="21">
        <v>3</v>
      </c>
      <c r="Y1064" s="137" t="s">
        <v>33</v>
      </c>
      <c r="Z1064" s="138" t="s">
        <v>5838</v>
      </c>
      <c r="AA1064" s="138"/>
      <c r="AB1064" s="138"/>
      <c r="AC1064" s="138"/>
      <c r="AD1064" s="25"/>
      <c r="AE1064" s="26"/>
      <c r="AF1064" s="27"/>
      <c r="AG1064" s="140"/>
      <c r="AH1064" s="131"/>
      <c r="AI1064" s="131"/>
      <c r="AJ1064" s="131"/>
      <c r="AK1064" s="131"/>
      <c r="AL1064" s="131"/>
      <c r="AM1064" s="131"/>
      <c r="AN1064" s="131"/>
      <c r="AO1064" s="131"/>
      <c r="EQ1064" s="33"/>
    </row>
    <row r="1065" spans="1:147" s="12" customFormat="1" ht="16.5" customHeight="1">
      <c r="A1065" s="89" t="s">
        <v>6556</v>
      </c>
      <c r="B1065" s="131"/>
      <c r="C1065" s="368"/>
      <c r="D1065" s="89"/>
      <c r="E1065" s="132" t="s">
        <v>8751</v>
      </c>
      <c r="F1065" s="132" t="s">
        <v>6122</v>
      </c>
      <c r="G1065" s="132" t="s">
        <v>6122</v>
      </c>
      <c r="H1065" s="14">
        <v>2004</v>
      </c>
      <c r="I1065" s="14">
        <v>1</v>
      </c>
      <c r="J1065" s="14"/>
      <c r="K1065" s="14"/>
      <c r="L1065" s="16" t="s">
        <v>4768</v>
      </c>
      <c r="M1065" s="16"/>
      <c r="N1065" s="16" t="s">
        <v>3400</v>
      </c>
      <c r="O1065" s="133">
        <v>12</v>
      </c>
      <c r="P1065" s="133">
        <v>0</v>
      </c>
      <c r="Q1065" s="133">
        <v>0</v>
      </c>
      <c r="R1065" s="133" t="s">
        <v>33</v>
      </c>
      <c r="S1065" s="134">
        <v>60</v>
      </c>
      <c r="T1065" s="134">
        <v>110</v>
      </c>
      <c r="U1065" s="135">
        <v>2.2727272727272698</v>
      </c>
      <c r="V1065" s="136">
        <v>0</v>
      </c>
      <c r="W1065" s="134">
        <v>0.25</v>
      </c>
      <c r="X1065" s="21">
        <v>3</v>
      </c>
      <c r="Y1065" s="137" t="s">
        <v>33</v>
      </c>
      <c r="Z1065" s="138" t="s">
        <v>5838</v>
      </c>
      <c r="AA1065" s="138"/>
      <c r="AB1065" s="138"/>
      <c r="AC1065" s="138"/>
      <c r="AD1065" s="25"/>
      <c r="AE1065" s="26"/>
      <c r="AF1065" s="27"/>
      <c r="AG1065" s="140"/>
      <c r="AH1065" s="131"/>
      <c r="AI1065" s="131"/>
      <c r="AJ1065" s="131"/>
      <c r="AK1065" s="131"/>
      <c r="AL1065" s="131"/>
      <c r="AM1065" s="131"/>
      <c r="AN1065" s="131"/>
      <c r="AO1065" s="131"/>
      <c r="EQ1065" s="33"/>
    </row>
    <row r="1066" spans="1:147" s="12" customFormat="1" ht="16.5" customHeight="1">
      <c r="A1066" s="89" t="s">
        <v>6556</v>
      </c>
      <c r="B1066" s="131"/>
      <c r="C1066" s="368"/>
      <c r="D1066" s="89"/>
      <c r="E1066" s="132" t="s">
        <v>8752</v>
      </c>
      <c r="F1066" s="132" t="s">
        <v>6122</v>
      </c>
      <c r="G1066" s="132" t="s">
        <v>6122</v>
      </c>
      <c r="H1066" s="14">
        <v>2004</v>
      </c>
      <c r="I1066" s="14">
        <v>1</v>
      </c>
      <c r="J1066" s="14"/>
      <c r="K1066" s="14"/>
      <c r="L1066" s="16" t="s">
        <v>4748</v>
      </c>
      <c r="M1066" s="16"/>
      <c r="N1066" s="16" t="s">
        <v>3400</v>
      </c>
      <c r="O1066" s="133">
        <v>12</v>
      </c>
      <c r="P1066" s="133">
        <v>0</v>
      </c>
      <c r="Q1066" s="133">
        <v>0</v>
      </c>
      <c r="R1066" s="133" t="s">
        <v>33</v>
      </c>
      <c r="S1066" s="134">
        <v>60</v>
      </c>
      <c r="T1066" s="134">
        <v>110</v>
      </c>
      <c r="U1066" s="135">
        <v>2.2727272727272698</v>
      </c>
      <c r="V1066" s="136">
        <v>0</v>
      </c>
      <c r="W1066" s="134">
        <v>0.25</v>
      </c>
      <c r="X1066" s="21">
        <v>3</v>
      </c>
      <c r="Y1066" s="137" t="s">
        <v>33</v>
      </c>
      <c r="Z1066" s="138" t="s">
        <v>5838</v>
      </c>
      <c r="AA1066" s="138"/>
      <c r="AB1066" s="138"/>
      <c r="AC1066" s="138"/>
      <c r="AD1066" s="25"/>
      <c r="AE1066" s="26"/>
      <c r="AF1066" s="27"/>
      <c r="AG1066" s="140"/>
      <c r="AH1066" s="131"/>
      <c r="AI1066" s="131"/>
      <c r="AJ1066" s="131"/>
      <c r="AK1066" s="131"/>
      <c r="AL1066" s="131"/>
      <c r="AM1066" s="131"/>
      <c r="AN1066" s="131"/>
      <c r="AO1066" s="131"/>
      <c r="EQ1066" s="33"/>
    </row>
    <row r="1067" spans="1:147" s="12" customFormat="1" ht="16.5" customHeight="1">
      <c r="A1067" s="89" t="s">
        <v>6556</v>
      </c>
      <c r="B1067" s="131"/>
      <c r="C1067" s="368"/>
      <c r="D1067" s="89"/>
      <c r="E1067" s="132" t="s">
        <v>8754</v>
      </c>
      <c r="F1067" s="132" t="s">
        <v>6122</v>
      </c>
      <c r="G1067" s="132" t="s">
        <v>6122</v>
      </c>
      <c r="H1067" s="14">
        <v>2004</v>
      </c>
      <c r="I1067" s="14">
        <v>3</v>
      </c>
      <c r="J1067" s="14"/>
      <c r="K1067" s="14"/>
      <c r="L1067" s="16" t="s">
        <v>4726</v>
      </c>
      <c r="M1067" s="16"/>
      <c r="N1067" s="16" t="s">
        <v>3400</v>
      </c>
      <c r="O1067" s="133">
        <v>12</v>
      </c>
      <c r="P1067" s="133">
        <v>0</v>
      </c>
      <c r="Q1067" s="133">
        <v>0</v>
      </c>
      <c r="R1067" s="133" t="s">
        <v>33</v>
      </c>
      <c r="S1067" s="134">
        <v>60</v>
      </c>
      <c r="T1067" s="134">
        <v>110</v>
      </c>
      <c r="U1067" s="135">
        <v>2.2727272727272698</v>
      </c>
      <c r="V1067" s="136">
        <v>0</v>
      </c>
      <c r="W1067" s="134">
        <v>0.25</v>
      </c>
      <c r="X1067" s="21">
        <v>9</v>
      </c>
      <c r="Y1067" s="137" t="s">
        <v>33</v>
      </c>
      <c r="Z1067" s="138" t="s">
        <v>5838</v>
      </c>
      <c r="AA1067" s="138"/>
      <c r="AB1067" s="138"/>
      <c r="AC1067" s="138"/>
      <c r="AD1067" s="25"/>
      <c r="AE1067" s="26"/>
      <c r="AF1067" s="27"/>
      <c r="AG1067" s="140"/>
      <c r="AH1067" s="131"/>
      <c r="AI1067" s="131"/>
      <c r="AJ1067" s="131"/>
      <c r="AK1067" s="131"/>
      <c r="AL1067" s="131"/>
      <c r="AM1067" s="131"/>
      <c r="AN1067" s="131"/>
      <c r="AO1067" s="131"/>
      <c r="EQ1067" s="33"/>
    </row>
    <row r="1068" spans="1:147" s="12" customFormat="1" ht="16.5" customHeight="1">
      <c r="A1068" s="89" t="s">
        <v>6556</v>
      </c>
      <c r="B1068" s="131"/>
      <c r="C1068" s="368"/>
      <c r="D1068" s="89"/>
      <c r="E1068" s="132" t="s">
        <v>8756</v>
      </c>
      <c r="F1068" s="132" t="s">
        <v>6122</v>
      </c>
      <c r="G1068" s="132" t="s">
        <v>6122</v>
      </c>
      <c r="H1068" s="14">
        <v>2004</v>
      </c>
      <c r="I1068" s="14">
        <v>2</v>
      </c>
      <c r="J1068" s="14"/>
      <c r="K1068" s="14"/>
      <c r="L1068" s="16" t="s">
        <v>4726</v>
      </c>
      <c r="M1068" s="16"/>
      <c r="N1068" s="16" t="s">
        <v>3400</v>
      </c>
      <c r="O1068" s="133">
        <v>12</v>
      </c>
      <c r="P1068" s="133">
        <v>0</v>
      </c>
      <c r="Q1068" s="133">
        <v>0</v>
      </c>
      <c r="R1068" s="133" t="s">
        <v>33</v>
      </c>
      <c r="S1068" s="134">
        <v>60</v>
      </c>
      <c r="T1068" s="134">
        <v>110</v>
      </c>
      <c r="U1068" s="135">
        <v>2.2727272727272698</v>
      </c>
      <c r="V1068" s="136">
        <v>0</v>
      </c>
      <c r="W1068" s="134">
        <v>0.25</v>
      </c>
      <c r="X1068" s="21">
        <v>6</v>
      </c>
      <c r="Y1068" s="137" t="s">
        <v>33</v>
      </c>
      <c r="Z1068" s="138" t="s">
        <v>5838</v>
      </c>
      <c r="AA1068" s="138"/>
      <c r="AB1068" s="138"/>
      <c r="AC1068" s="138"/>
      <c r="AD1068" s="25"/>
      <c r="AE1068" s="26"/>
      <c r="AF1068" s="27"/>
      <c r="AG1068" s="140"/>
      <c r="AH1068" s="131"/>
      <c r="AI1068" s="131"/>
      <c r="AJ1068" s="131"/>
      <c r="AK1068" s="131"/>
      <c r="AL1068" s="131"/>
      <c r="AM1068" s="131"/>
      <c r="AN1068" s="131"/>
      <c r="AO1068" s="131"/>
      <c r="EQ1068" s="33"/>
    </row>
    <row r="1069" spans="1:147" s="12" customFormat="1" ht="16.5" customHeight="1">
      <c r="A1069" s="89" t="s">
        <v>6556</v>
      </c>
      <c r="B1069" s="131"/>
      <c r="C1069" s="368"/>
      <c r="D1069" s="89"/>
      <c r="E1069" s="132" t="s">
        <v>8757</v>
      </c>
      <c r="F1069" s="132" t="s">
        <v>6122</v>
      </c>
      <c r="G1069" s="132" t="s">
        <v>6122</v>
      </c>
      <c r="H1069" s="14">
        <v>2004</v>
      </c>
      <c r="I1069" s="14">
        <v>3</v>
      </c>
      <c r="J1069" s="14"/>
      <c r="K1069" s="14"/>
      <c r="L1069" s="16" t="s">
        <v>4726</v>
      </c>
      <c r="M1069" s="16"/>
      <c r="N1069" s="16" t="s">
        <v>3400</v>
      </c>
      <c r="O1069" s="133">
        <v>12</v>
      </c>
      <c r="P1069" s="133">
        <v>0</v>
      </c>
      <c r="Q1069" s="133">
        <v>0</v>
      </c>
      <c r="R1069" s="133" t="s">
        <v>33</v>
      </c>
      <c r="S1069" s="134">
        <v>60</v>
      </c>
      <c r="T1069" s="134">
        <v>110</v>
      </c>
      <c r="U1069" s="135">
        <v>2.2727272727272698</v>
      </c>
      <c r="V1069" s="136">
        <v>0</v>
      </c>
      <c r="W1069" s="134">
        <v>0.25</v>
      </c>
      <c r="X1069" s="21">
        <v>9</v>
      </c>
      <c r="Y1069" s="137" t="s">
        <v>33</v>
      </c>
      <c r="Z1069" s="138" t="s">
        <v>5838</v>
      </c>
      <c r="AA1069" s="138"/>
      <c r="AB1069" s="138"/>
      <c r="AC1069" s="138"/>
      <c r="AD1069" s="25"/>
      <c r="AE1069" s="26"/>
      <c r="AF1069" s="27"/>
      <c r="AG1069" s="140"/>
      <c r="AH1069" s="131"/>
      <c r="AI1069" s="131"/>
      <c r="AJ1069" s="131"/>
      <c r="AK1069" s="131"/>
      <c r="AL1069" s="131"/>
      <c r="AM1069" s="131"/>
      <c r="AN1069" s="131"/>
      <c r="AO1069" s="131"/>
      <c r="EQ1069" s="33"/>
    </row>
    <row r="1070" spans="1:147" s="12" customFormat="1" ht="16.5" customHeight="1">
      <c r="A1070" s="89" t="s">
        <v>6556</v>
      </c>
      <c r="B1070" s="131"/>
      <c r="C1070" s="368"/>
      <c r="D1070" s="89"/>
      <c r="E1070" s="132" t="s">
        <v>8758</v>
      </c>
      <c r="F1070" s="132" t="s">
        <v>6122</v>
      </c>
      <c r="G1070" s="132" t="s">
        <v>6122</v>
      </c>
      <c r="H1070" s="14">
        <v>2004</v>
      </c>
      <c r="I1070" s="14">
        <v>2</v>
      </c>
      <c r="J1070" s="14"/>
      <c r="K1070" s="14"/>
      <c r="L1070" s="16" t="s">
        <v>4726</v>
      </c>
      <c r="M1070" s="16"/>
      <c r="N1070" s="16" t="s">
        <v>3400</v>
      </c>
      <c r="O1070" s="133">
        <v>12</v>
      </c>
      <c r="P1070" s="133">
        <v>0</v>
      </c>
      <c r="Q1070" s="133">
        <v>0</v>
      </c>
      <c r="R1070" s="133" t="s">
        <v>33</v>
      </c>
      <c r="S1070" s="134">
        <v>60</v>
      </c>
      <c r="T1070" s="134">
        <v>110</v>
      </c>
      <c r="U1070" s="135">
        <v>2.2727272727272698</v>
      </c>
      <c r="V1070" s="136">
        <v>0</v>
      </c>
      <c r="W1070" s="134">
        <v>0.25</v>
      </c>
      <c r="X1070" s="21">
        <v>6</v>
      </c>
      <c r="Y1070" s="137" t="s">
        <v>33</v>
      </c>
      <c r="Z1070" s="138" t="s">
        <v>5838</v>
      </c>
      <c r="AA1070" s="138"/>
      <c r="AB1070" s="138"/>
      <c r="AC1070" s="138"/>
      <c r="AD1070" s="25"/>
      <c r="AE1070" s="26"/>
      <c r="AF1070" s="27"/>
      <c r="AG1070" s="140"/>
      <c r="AH1070" s="131"/>
      <c r="AI1070" s="131"/>
      <c r="AJ1070" s="131"/>
      <c r="AK1070" s="131"/>
      <c r="AL1070" s="131"/>
      <c r="AM1070" s="131"/>
      <c r="AN1070" s="131"/>
      <c r="AO1070" s="131"/>
      <c r="EQ1070" s="33"/>
    </row>
    <row r="1071" spans="1:147" s="12" customFormat="1" ht="16.5" customHeight="1">
      <c r="A1071" s="89" t="s">
        <v>6556</v>
      </c>
      <c r="B1071" s="131"/>
      <c r="C1071" s="368"/>
      <c r="D1071" s="89"/>
      <c r="E1071" s="132" t="s">
        <v>8721</v>
      </c>
      <c r="F1071" s="132" t="s">
        <v>6122</v>
      </c>
      <c r="G1071" s="132" t="s">
        <v>6122</v>
      </c>
      <c r="H1071" s="14">
        <v>2004</v>
      </c>
      <c r="I1071" s="14">
        <v>3</v>
      </c>
      <c r="J1071" s="14"/>
      <c r="K1071" s="14"/>
      <c r="L1071" s="16" t="s">
        <v>4726</v>
      </c>
      <c r="M1071" s="16"/>
      <c r="N1071" s="16" t="s">
        <v>3400</v>
      </c>
      <c r="O1071" s="133">
        <v>12</v>
      </c>
      <c r="P1071" s="133">
        <v>0</v>
      </c>
      <c r="Q1071" s="133">
        <v>0</v>
      </c>
      <c r="R1071" s="133" t="s">
        <v>33</v>
      </c>
      <c r="S1071" s="134">
        <v>60</v>
      </c>
      <c r="T1071" s="134">
        <v>110</v>
      </c>
      <c r="U1071" s="135">
        <v>2.2727272727272698</v>
      </c>
      <c r="V1071" s="136">
        <v>0</v>
      </c>
      <c r="W1071" s="134">
        <v>0.25</v>
      </c>
      <c r="X1071" s="21">
        <v>9</v>
      </c>
      <c r="Y1071" s="137" t="s">
        <v>33</v>
      </c>
      <c r="Z1071" s="138" t="s">
        <v>5838</v>
      </c>
      <c r="AA1071" s="138"/>
      <c r="AB1071" s="138"/>
      <c r="AC1071" s="138"/>
      <c r="AD1071" s="25"/>
      <c r="AE1071" s="26"/>
      <c r="AF1071" s="27"/>
      <c r="AG1071" s="140"/>
      <c r="AH1071" s="131"/>
      <c r="AI1071" s="131"/>
      <c r="AJ1071" s="131"/>
      <c r="AK1071" s="131"/>
      <c r="AL1071" s="131"/>
      <c r="AM1071" s="131"/>
      <c r="AN1071" s="131"/>
      <c r="AO1071" s="131"/>
      <c r="EQ1071" s="33"/>
    </row>
    <row r="1072" spans="1:147" s="12" customFormat="1" ht="16.5" customHeight="1">
      <c r="A1072" s="89" t="s">
        <v>6556</v>
      </c>
      <c r="B1072" s="131"/>
      <c r="C1072" s="368"/>
      <c r="D1072" s="89"/>
      <c r="E1072" s="132" t="s">
        <v>8720</v>
      </c>
      <c r="F1072" s="132" t="s">
        <v>6122</v>
      </c>
      <c r="G1072" s="132" t="s">
        <v>6122</v>
      </c>
      <c r="H1072" s="14">
        <v>2004</v>
      </c>
      <c r="I1072" s="14">
        <v>1</v>
      </c>
      <c r="J1072" s="14"/>
      <c r="K1072" s="14"/>
      <c r="L1072" s="16" t="s">
        <v>4726</v>
      </c>
      <c r="M1072" s="16"/>
      <c r="N1072" s="16" t="s">
        <v>3400</v>
      </c>
      <c r="O1072" s="133">
        <v>12</v>
      </c>
      <c r="P1072" s="133">
        <v>0</v>
      </c>
      <c r="Q1072" s="133">
        <v>0</v>
      </c>
      <c r="R1072" s="133" t="s">
        <v>33</v>
      </c>
      <c r="S1072" s="134">
        <v>60</v>
      </c>
      <c r="T1072" s="134">
        <v>110</v>
      </c>
      <c r="U1072" s="135">
        <v>2.2727272727272698</v>
      </c>
      <c r="V1072" s="136">
        <v>0</v>
      </c>
      <c r="W1072" s="134">
        <v>0.25</v>
      </c>
      <c r="X1072" s="21">
        <v>3</v>
      </c>
      <c r="Y1072" s="137" t="s">
        <v>33</v>
      </c>
      <c r="Z1072" s="138" t="s">
        <v>5838</v>
      </c>
      <c r="AA1072" s="138"/>
      <c r="AB1072" s="138"/>
      <c r="AC1072" s="138"/>
      <c r="AD1072" s="25"/>
      <c r="AE1072" s="26"/>
      <c r="AF1072" s="27"/>
      <c r="AG1072" s="140"/>
      <c r="AH1072" s="131"/>
      <c r="AI1072" s="131"/>
      <c r="AJ1072" s="131"/>
      <c r="AK1072" s="131"/>
      <c r="AL1072" s="131"/>
      <c r="AM1072" s="131"/>
      <c r="AN1072" s="131"/>
      <c r="AO1072" s="131"/>
      <c r="EQ1072" s="33"/>
    </row>
    <row r="1073" spans="1:147" s="12" customFormat="1" ht="16.5" customHeight="1">
      <c r="A1073" s="89" t="s">
        <v>6556</v>
      </c>
      <c r="B1073" s="131"/>
      <c r="C1073" s="368"/>
      <c r="D1073" s="89"/>
      <c r="E1073" s="132" t="s">
        <v>8760</v>
      </c>
      <c r="F1073" s="132" t="s">
        <v>6122</v>
      </c>
      <c r="G1073" s="132" t="s">
        <v>6122</v>
      </c>
      <c r="H1073" s="14">
        <v>2005</v>
      </c>
      <c r="I1073" s="14">
        <v>1</v>
      </c>
      <c r="J1073" s="14"/>
      <c r="K1073" s="14"/>
      <c r="L1073" s="16" t="s">
        <v>4748</v>
      </c>
      <c r="M1073" s="16"/>
      <c r="N1073" s="16" t="s">
        <v>3400</v>
      </c>
      <c r="O1073" s="133">
        <v>12</v>
      </c>
      <c r="P1073" s="133">
        <v>0</v>
      </c>
      <c r="Q1073" s="133">
        <v>0</v>
      </c>
      <c r="R1073" s="133" t="s">
        <v>33</v>
      </c>
      <c r="S1073" s="134">
        <v>60</v>
      </c>
      <c r="T1073" s="134">
        <v>110</v>
      </c>
      <c r="U1073" s="135">
        <v>2.2727272727272698</v>
      </c>
      <c r="V1073" s="136">
        <v>0</v>
      </c>
      <c r="W1073" s="134">
        <v>0.25</v>
      </c>
      <c r="X1073" s="21">
        <v>3</v>
      </c>
      <c r="Y1073" s="137" t="s">
        <v>33</v>
      </c>
      <c r="Z1073" s="138" t="s">
        <v>5838</v>
      </c>
      <c r="AA1073" s="138"/>
      <c r="AB1073" s="138"/>
      <c r="AC1073" s="138"/>
      <c r="AD1073" s="25"/>
      <c r="AE1073" s="26"/>
      <c r="AF1073" s="27"/>
      <c r="AG1073" s="140"/>
      <c r="AH1073" s="131"/>
      <c r="AI1073" s="131"/>
      <c r="AJ1073" s="131"/>
      <c r="AK1073" s="131"/>
      <c r="AL1073" s="131"/>
      <c r="AM1073" s="131"/>
      <c r="AN1073" s="131"/>
      <c r="AO1073" s="131"/>
      <c r="EQ1073" s="33"/>
    </row>
    <row r="1074" spans="1:147" s="12" customFormat="1" ht="16.5" customHeight="1">
      <c r="A1074" s="89" t="s">
        <v>6556</v>
      </c>
      <c r="B1074" s="131"/>
      <c r="C1074" s="368"/>
      <c r="D1074" s="89"/>
      <c r="E1074" s="132" t="s">
        <v>453</v>
      </c>
      <c r="F1074" s="132" t="s">
        <v>6122</v>
      </c>
      <c r="G1074" s="132" t="s">
        <v>6122</v>
      </c>
      <c r="H1074" s="14">
        <v>2007</v>
      </c>
      <c r="I1074" s="14">
        <v>1</v>
      </c>
      <c r="J1074" s="14"/>
      <c r="K1074" s="14"/>
      <c r="L1074" s="16" t="s">
        <v>4782</v>
      </c>
      <c r="M1074" s="16"/>
      <c r="N1074" s="16" t="s">
        <v>3400</v>
      </c>
      <c r="O1074" s="133">
        <v>12</v>
      </c>
      <c r="P1074" s="133">
        <v>0</v>
      </c>
      <c r="Q1074" s="133">
        <v>0</v>
      </c>
      <c r="R1074" s="133" t="s">
        <v>33</v>
      </c>
      <c r="S1074" s="134">
        <v>60</v>
      </c>
      <c r="T1074" s="134">
        <v>110</v>
      </c>
      <c r="U1074" s="135">
        <v>2.2727272727272698</v>
      </c>
      <c r="V1074" s="136">
        <v>0</v>
      </c>
      <c r="W1074" s="134">
        <v>0.25</v>
      </c>
      <c r="X1074" s="21">
        <v>3</v>
      </c>
      <c r="Y1074" s="137" t="s">
        <v>33</v>
      </c>
      <c r="Z1074" s="138" t="s">
        <v>5838</v>
      </c>
      <c r="AA1074" s="138"/>
      <c r="AB1074" s="138"/>
      <c r="AC1074" s="138"/>
      <c r="AD1074" s="25"/>
      <c r="AE1074" s="26"/>
      <c r="AF1074" s="27"/>
      <c r="AG1074" s="140"/>
      <c r="AH1074" s="131"/>
      <c r="AI1074" s="131"/>
      <c r="AJ1074" s="131"/>
      <c r="AK1074" s="131"/>
      <c r="AL1074" s="131"/>
      <c r="AM1074" s="131"/>
      <c r="AN1074" s="131"/>
      <c r="AO1074" s="131"/>
      <c r="EQ1074" s="33"/>
    </row>
    <row r="1075" spans="1:147" s="12" customFormat="1" ht="16.5" customHeight="1">
      <c r="A1075" s="89" t="s">
        <v>6556</v>
      </c>
      <c r="B1075" s="131"/>
      <c r="C1075" s="368"/>
      <c r="D1075" s="89"/>
      <c r="E1075" s="132" t="s">
        <v>8764</v>
      </c>
      <c r="F1075" s="132" t="s">
        <v>6122</v>
      </c>
      <c r="G1075" s="132" t="s">
        <v>6122</v>
      </c>
      <c r="H1075" s="14">
        <v>2008</v>
      </c>
      <c r="I1075" s="14">
        <v>1</v>
      </c>
      <c r="J1075" s="14"/>
      <c r="K1075" s="14"/>
      <c r="L1075" s="16" t="s">
        <v>4756</v>
      </c>
      <c r="M1075" s="16"/>
      <c r="N1075" s="16" t="s">
        <v>3400</v>
      </c>
      <c r="O1075" s="133">
        <v>12</v>
      </c>
      <c r="P1075" s="133">
        <v>0</v>
      </c>
      <c r="Q1075" s="133">
        <v>0</v>
      </c>
      <c r="R1075" s="133" t="s">
        <v>33</v>
      </c>
      <c r="S1075" s="134">
        <v>60</v>
      </c>
      <c r="T1075" s="134">
        <v>110</v>
      </c>
      <c r="U1075" s="135">
        <v>2.2727272727272698</v>
      </c>
      <c r="V1075" s="136">
        <v>0</v>
      </c>
      <c r="W1075" s="134">
        <v>0.25</v>
      </c>
      <c r="X1075" s="21">
        <v>3</v>
      </c>
      <c r="Y1075" s="137" t="s">
        <v>33</v>
      </c>
      <c r="Z1075" s="138" t="s">
        <v>5838</v>
      </c>
      <c r="AA1075" s="138"/>
      <c r="AB1075" s="138"/>
      <c r="AC1075" s="138"/>
      <c r="AD1075" s="25"/>
      <c r="AE1075" s="26"/>
      <c r="AF1075" s="27"/>
      <c r="AG1075" s="140"/>
      <c r="AH1075" s="131"/>
      <c r="AI1075" s="131"/>
      <c r="AJ1075" s="131"/>
      <c r="AK1075" s="131"/>
      <c r="AL1075" s="131"/>
      <c r="AM1075" s="131"/>
      <c r="AN1075" s="131"/>
      <c r="AO1075" s="131"/>
      <c r="EQ1075" s="33"/>
    </row>
    <row r="1076" spans="1:147" s="12" customFormat="1" ht="16.5" customHeight="1">
      <c r="A1076" s="89" t="s">
        <v>6556</v>
      </c>
      <c r="B1076" s="131"/>
      <c r="C1076" s="368"/>
      <c r="D1076" s="89"/>
      <c r="E1076" s="132" t="s">
        <v>8764</v>
      </c>
      <c r="F1076" s="132" t="s">
        <v>6122</v>
      </c>
      <c r="G1076" s="132" t="s">
        <v>6122</v>
      </c>
      <c r="H1076" s="14">
        <v>2008</v>
      </c>
      <c r="I1076" s="14">
        <v>2</v>
      </c>
      <c r="J1076" s="14"/>
      <c r="K1076" s="14"/>
      <c r="L1076" s="16" t="s">
        <v>4693</v>
      </c>
      <c r="M1076" s="16"/>
      <c r="N1076" s="16" t="s">
        <v>696</v>
      </c>
      <c r="O1076" s="133">
        <v>12</v>
      </c>
      <c r="P1076" s="133">
        <v>0</v>
      </c>
      <c r="Q1076" s="133">
        <v>0</v>
      </c>
      <c r="R1076" s="133" t="s">
        <v>33</v>
      </c>
      <c r="S1076" s="134">
        <v>60</v>
      </c>
      <c r="T1076" s="134">
        <v>110</v>
      </c>
      <c r="U1076" s="135">
        <v>2.2727272727272698</v>
      </c>
      <c r="V1076" s="136">
        <v>0</v>
      </c>
      <c r="W1076" s="134">
        <v>0.25</v>
      </c>
      <c r="X1076" s="21">
        <v>6</v>
      </c>
      <c r="Y1076" s="137" t="s">
        <v>33</v>
      </c>
      <c r="Z1076" s="138" t="s">
        <v>5838</v>
      </c>
      <c r="AA1076" s="138"/>
      <c r="AB1076" s="138"/>
      <c r="AC1076" s="138"/>
      <c r="AD1076" s="25"/>
      <c r="AE1076" s="26"/>
      <c r="AF1076" s="27"/>
      <c r="AG1076" s="140"/>
      <c r="AH1076" s="131"/>
      <c r="AI1076" s="131"/>
      <c r="AJ1076" s="131"/>
      <c r="AK1076" s="131"/>
      <c r="AL1076" s="131"/>
      <c r="AM1076" s="131"/>
      <c r="AN1076" s="131"/>
      <c r="AO1076" s="131"/>
      <c r="EQ1076" s="33"/>
    </row>
    <row r="1077" spans="1:147" s="12" customFormat="1" ht="16.5" customHeight="1">
      <c r="A1077" s="89" t="s">
        <v>6556</v>
      </c>
      <c r="B1077" s="131"/>
      <c r="C1077" s="368"/>
      <c r="D1077" s="89"/>
      <c r="E1077" s="132" t="s">
        <v>8743</v>
      </c>
      <c r="F1077" s="132" t="s">
        <v>6122</v>
      </c>
      <c r="G1077" s="132" t="s">
        <v>6122</v>
      </c>
      <c r="H1077" s="14">
        <v>2008</v>
      </c>
      <c r="I1077" s="14">
        <v>2</v>
      </c>
      <c r="J1077" s="14"/>
      <c r="K1077" s="14"/>
      <c r="L1077" s="16" t="s">
        <v>4726</v>
      </c>
      <c r="M1077" s="16"/>
      <c r="N1077" s="16" t="s">
        <v>3400</v>
      </c>
      <c r="O1077" s="133">
        <v>12</v>
      </c>
      <c r="P1077" s="133">
        <v>0</v>
      </c>
      <c r="Q1077" s="133">
        <v>0</v>
      </c>
      <c r="R1077" s="133" t="s">
        <v>33</v>
      </c>
      <c r="S1077" s="134">
        <v>60</v>
      </c>
      <c r="T1077" s="134">
        <v>110</v>
      </c>
      <c r="U1077" s="135">
        <v>2.2727272727272698</v>
      </c>
      <c r="V1077" s="136">
        <v>0</v>
      </c>
      <c r="W1077" s="134">
        <v>0.25</v>
      </c>
      <c r="X1077" s="21">
        <v>6</v>
      </c>
      <c r="Y1077" s="137" t="s">
        <v>33</v>
      </c>
      <c r="Z1077" s="138" t="s">
        <v>5838</v>
      </c>
      <c r="AA1077" s="138"/>
      <c r="AB1077" s="138"/>
      <c r="AC1077" s="138"/>
      <c r="AD1077" s="25"/>
      <c r="AE1077" s="26"/>
      <c r="AF1077" s="27"/>
      <c r="AG1077" s="140"/>
      <c r="AH1077" s="131"/>
      <c r="AI1077" s="131"/>
      <c r="AJ1077" s="131"/>
      <c r="AK1077" s="131"/>
      <c r="AL1077" s="131"/>
      <c r="AM1077" s="131"/>
      <c r="AN1077" s="131"/>
      <c r="AO1077" s="131"/>
      <c r="EQ1077" s="33"/>
    </row>
    <row r="1078" spans="1:147" s="12" customFormat="1" ht="16.5" customHeight="1">
      <c r="A1078" s="89" t="s">
        <v>6556</v>
      </c>
      <c r="B1078" s="131"/>
      <c r="C1078" s="368"/>
      <c r="D1078" s="89"/>
      <c r="E1078" s="132" t="s">
        <v>8742</v>
      </c>
      <c r="F1078" s="132" t="s">
        <v>4736</v>
      </c>
      <c r="G1078" s="132" t="s">
        <v>4737</v>
      </c>
      <c r="H1078" s="14">
        <v>2009</v>
      </c>
      <c r="I1078" s="14">
        <v>2</v>
      </c>
      <c r="J1078" s="14"/>
      <c r="K1078" s="14"/>
      <c r="L1078" s="16" t="s">
        <v>4726</v>
      </c>
      <c r="M1078" s="16"/>
      <c r="N1078" s="16" t="s">
        <v>3400</v>
      </c>
      <c r="O1078" s="133">
        <v>12</v>
      </c>
      <c r="P1078" s="133">
        <v>0</v>
      </c>
      <c r="Q1078" s="133">
        <v>0</v>
      </c>
      <c r="R1078" s="133" t="s">
        <v>33</v>
      </c>
      <c r="S1078" s="134">
        <v>60</v>
      </c>
      <c r="T1078" s="134">
        <v>110</v>
      </c>
      <c r="U1078" s="135">
        <v>2.2727272727272698</v>
      </c>
      <c r="V1078" s="136">
        <v>0</v>
      </c>
      <c r="W1078" s="134">
        <v>0.25</v>
      </c>
      <c r="X1078" s="21">
        <v>6</v>
      </c>
      <c r="Y1078" s="137" t="s">
        <v>33</v>
      </c>
      <c r="Z1078" s="138" t="s">
        <v>5838</v>
      </c>
      <c r="AA1078" s="138"/>
      <c r="AB1078" s="138"/>
      <c r="AC1078" s="138"/>
      <c r="AD1078" s="25"/>
      <c r="AE1078" s="26"/>
      <c r="AF1078" s="27"/>
      <c r="AG1078" s="140"/>
      <c r="AH1078" s="131"/>
      <c r="AI1078" s="131"/>
      <c r="AJ1078" s="131"/>
      <c r="AK1078" s="131"/>
      <c r="AL1078" s="131"/>
      <c r="AM1078" s="131"/>
      <c r="AN1078" s="131"/>
      <c r="AO1078" s="131"/>
      <c r="EQ1078" s="33"/>
    </row>
    <row r="1079" spans="1:147" s="12" customFormat="1" ht="16.5" customHeight="1">
      <c r="A1079" s="89" t="s">
        <v>6556</v>
      </c>
      <c r="B1079" s="131"/>
      <c r="C1079" s="368"/>
      <c r="D1079" s="89"/>
      <c r="E1079" s="132" t="s">
        <v>8772</v>
      </c>
      <c r="F1079" s="132" t="s">
        <v>6160</v>
      </c>
      <c r="G1079" s="132" t="s">
        <v>6161</v>
      </c>
      <c r="H1079" s="14">
        <v>2009</v>
      </c>
      <c r="I1079" s="14">
        <v>1</v>
      </c>
      <c r="J1079" s="14"/>
      <c r="K1079" s="14"/>
      <c r="L1079" s="16" t="s">
        <v>4781</v>
      </c>
      <c r="M1079" s="16"/>
      <c r="N1079" s="16" t="s">
        <v>3400</v>
      </c>
      <c r="O1079" s="133">
        <v>12</v>
      </c>
      <c r="P1079" s="133">
        <v>0</v>
      </c>
      <c r="Q1079" s="133">
        <v>0</v>
      </c>
      <c r="R1079" s="133" t="s">
        <v>33</v>
      </c>
      <c r="S1079" s="134">
        <v>60</v>
      </c>
      <c r="T1079" s="134">
        <v>110</v>
      </c>
      <c r="U1079" s="135">
        <v>2.2727272727272698</v>
      </c>
      <c r="V1079" s="136">
        <v>0</v>
      </c>
      <c r="W1079" s="134">
        <v>0.25</v>
      </c>
      <c r="X1079" s="21">
        <v>3</v>
      </c>
      <c r="Y1079" s="137" t="s">
        <v>33</v>
      </c>
      <c r="Z1079" s="138" t="s">
        <v>5838</v>
      </c>
      <c r="AA1079" s="138"/>
      <c r="AB1079" s="138"/>
      <c r="AC1079" s="138"/>
      <c r="AD1079" s="25"/>
      <c r="AE1079" s="26"/>
      <c r="AF1079" s="27"/>
      <c r="AG1079" s="140"/>
      <c r="AH1079" s="131"/>
      <c r="AI1079" s="131"/>
      <c r="AJ1079" s="131"/>
      <c r="AK1079" s="131"/>
      <c r="AL1079" s="131"/>
      <c r="AM1079" s="131"/>
      <c r="AN1079" s="131"/>
      <c r="AO1079" s="131"/>
      <c r="EQ1079" s="33"/>
    </row>
    <row r="1080" spans="1:147" s="12" customFormat="1" ht="16.5" customHeight="1">
      <c r="A1080" s="89" t="s">
        <v>6556</v>
      </c>
      <c r="B1080" s="131"/>
      <c r="C1080" s="368"/>
      <c r="D1080" s="89"/>
      <c r="E1080" s="132" t="s">
        <v>3758</v>
      </c>
      <c r="F1080" s="132" t="s">
        <v>3759</v>
      </c>
      <c r="G1080" s="132" t="s">
        <v>3760</v>
      </c>
      <c r="H1080" s="14">
        <v>2009</v>
      </c>
      <c r="I1080" s="14">
        <v>4</v>
      </c>
      <c r="J1080" s="14"/>
      <c r="K1080" s="14"/>
      <c r="L1080" s="16" t="s">
        <v>6164</v>
      </c>
      <c r="M1080" s="16"/>
      <c r="N1080" s="16" t="s">
        <v>43</v>
      </c>
      <c r="O1080" s="133">
        <v>12</v>
      </c>
      <c r="P1080" s="133">
        <v>0</v>
      </c>
      <c r="Q1080" s="133">
        <v>0</v>
      </c>
      <c r="R1080" s="133" t="s">
        <v>33</v>
      </c>
      <c r="S1080" s="134">
        <v>60</v>
      </c>
      <c r="T1080" s="134">
        <v>110</v>
      </c>
      <c r="U1080" s="135">
        <v>2.2727272727272698</v>
      </c>
      <c r="V1080" s="136">
        <v>0</v>
      </c>
      <c r="W1080" s="134">
        <v>0.25</v>
      </c>
      <c r="X1080" s="21">
        <v>12</v>
      </c>
      <c r="Y1080" s="137" t="s">
        <v>33</v>
      </c>
      <c r="Z1080" s="138" t="s">
        <v>5838</v>
      </c>
      <c r="AA1080" s="138"/>
      <c r="AB1080" s="138"/>
      <c r="AC1080" s="138"/>
      <c r="AD1080" s="25"/>
      <c r="AE1080" s="26"/>
      <c r="AF1080" s="27"/>
      <c r="AG1080" s="140"/>
      <c r="AH1080" s="131"/>
      <c r="AI1080" s="131"/>
      <c r="AJ1080" s="131"/>
      <c r="AK1080" s="131"/>
      <c r="AL1080" s="131"/>
      <c r="AM1080" s="131"/>
      <c r="AN1080" s="131"/>
      <c r="AO1080" s="131"/>
      <c r="EQ1080" s="33"/>
    </row>
    <row r="1081" spans="1:147" s="12" customFormat="1" ht="16.5" customHeight="1">
      <c r="A1081" s="89" t="s">
        <v>6556</v>
      </c>
      <c r="B1081" s="131"/>
      <c r="C1081" s="368"/>
      <c r="D1081" s="89"/>
      <c r="E1081" s="132" t="s">
        <v>8779</v>
      </c>
      <c r="F1081" s="132" t="s">
        <v>83</v>
      </c>
      <c r="G1081" s="132" t="s">
        <v>167</v>
      </c>
      <c r="H1081" s="14">
        <v>2010</v>
      </c>
      <c r="I1081" s="14">
        <v>1</v>
      </c>
      <c r="J1081" s="14"/>
      <c r="K1081" s="14"/>
      <c r="L1081" s="16" t="s">
        <v>4718</v>
      </c>
      <c r="M1081" s="16"/>
      <c r="N1081" s="16" t="s">
        <v>696</v>
      </c>
      <c r="O1081" s="133">
        <v>12</v>
      </c>
      <c r="P1081" s="133">
        <v>0</v>
      </c>
      <c r="Q1081" s="133">
        <v>0</v>
      </c>
      <c r="R1081" s="133" t="s">
        <v>33</v>
      </c>
      <c r="S1081" s="134">
        <v>60</v>
      </c>
      <c r="T1081" s="134">
        <v>110</v>
      </c>
      <c r="U1081" s="135">
        <v>2.2727272727272698</v>
      </c>
      <c r="V1081" s="136">
        <v>0</v>
      </c>
      <c r="W1081" s="134">
        <v>0.25</v>
      </c>
      <c r="X1081" s="21">
        <v>3</v>
      </c>
      <c r="Y1081" s="137" t="s">
        <v>33</v>
      </c>
      <c r="Z1081" s="138" t="s">
        <v>5838</v>
      </c>
      <c r="AA1081" s="138"/>
      <c r="AB1081" s="138"/>
      <c r="AC1081" s="138"/>
      <c r="AD1081" s="25"/>
      <c r="AE1081" s="26"/>
      <c r="AF1081" s="27"/>
      <c r="AG1081" s="140"/>
      <c r="AH1081" s="131"/>
      <c r="AI1081" s="131"/>
      <c r="AJ1081" s="131"/>
      <c r="AK1081" s="131"/>
      <c r="AL1081" s="131"/>
      <c r="AM1081" s="131"/>
      <c r="AN1081" s="131"/>
      <c r="AO1081" s="131"/>
      <c r="EQ1081" s="33"/>
    </row>
    <row r="1082" spans="1:147" s="12" customFormat="1" ht="16.5" customHeight="1">
      <c r="A1082" s="89" t="s">
        <v>6556</v>
      </c>
      <c r="B1082" s="131"/>
      <c r="C1082" s="368"/>
      <c r="D1082" s="89"/>
      <c r="E1082" s="132" t="s">
        <v>8782</v>
      </c>
      <c r="F1082" s="132" t="s">
        <v>4732</v>
      </c>
      <c r="G1082" s="132" t="s">
        <v>4733</v>
      </c>
      <c r="H1082" s="14">
        <v>2010</v>
      </c>
      <c r="I1082" s="14">
        <v>1</v>
      </c>
      <c r="J1082" s="14"/>
      <c r="K1082" s="14"/>
      <c r="L1082" s="16" t="s">
        <v>4726</v>
      </c>
      <c r="M1082" s="16"/>
      <c r="N1082" s="16" t="s">
        <v>3400</v>
      </c>
      <c r="O1082" s="133">
        <v>12</v>
      </c>
      <c r="P1082" s="133">
        <v>0</v>
      </c>
      <c r="Q1082" s="133">
        <v>0</v>
      </c>
      <c r="R1082" s="133" t="s">
        <v>33</v>
      </c>
      <c r="S1082" s="134">
        <v>60</v>
      </c>
      <c r="T1082" s="134">
        <v>110</v>
      </c>
      <c r="U1082" s="135">
        <v>2.2727272727272698</v>
      </c>
      <c r="V1082" s="136">
        <v>0</v>
      </c>
      <c r="W1082" s="134">
        <v>0.25</v>
      </c>
      <c r="X1082" s="21">
        <v>3</v>
      </c>
      <c r="Y1082" s="137" t="s">
        <v>33</v>
      </c>
      <c r="Z1082" s="138" t="s">
        <v>5838</v>
      </c>
      <c r="AA1082" s="138"/>
      <c r="AB1082" s="138"/>
      <c r="AC1082" s="138"/>
      <c r="AD1082" s="25"/>
      <c r="AE1082" s="26"/>
      <c r="AF1082" s="27"/>
      <c r="AG1082" s="140"/>
      <c r="AH1082" s="131"/>
      <c r="AI1082" s="131"/>
      <c r="AJ1082" s="131"/>
      <c r="AK1082" s="131"/>
      <c r="AL1082" s="131"/>
      <c r="AM1082" s="131"/>
      <c r="AN1082" s="131"/>
      <c r="AO1082" s="131"/>
      <c r="EQ1082" s="33"/>
    </row>
    <row r="1083" spans="1:147" s="12" customFormat="1" ht="16.5" customHeight="1">
      <c r="A1083" s="89" t="s">
        <v>6556</v>
      </c>
      <c r="B1083" s="131"/>
      <c r="C1083" s="368"/>
      <c r="D1083" s="89"/>
      <c r="E1083" s="132" t="s">
        <v>90</v>
      </c>
      <c r="F1083" s="132" t="s">
        <v>36</v>
      </c>
      <c r="G1083" s="132" t="s">
        <v>788</v>
      </c>
      <c r="H1083" s="14">
        <v>2010</v>
      </c>
      <c r="I1083" s="14">
        <v>1</v>
      </c>
      <c r="J1083" s="14"/>
      <c r="K1083" s="14"/>
      <c r="L1083" s="16" t="s">
        <v>6166</v>
      </c>
      <c r="M1083" s="16"/>
      <c r="N1083" s="16" t="s">
        <v>3400</v>
      </c>
      <c r="O1083" s="133">
        <v>12</v>
      </c>
      <c r="P1083" s="133">
        <v>0</v>
      </c>
      <c r="Q1083" s="133">
        <v>0</v>
      </c>
      <c r="R1083" s="133" t="s">
        <v>33</v>
      </c>
      <c r="S1083" s="134">
        <v>60</v>
      </c>
      <c r="T1083" s="134">
        <v>110</v>
      </c>
      <c r="U1083" s="135">
        <v>2.2727272727272698</v>
      </c>
      <c r="V1083" s="136">
        <v>0</v>
      </c>
      <c r="W1083" s="134">
        <v>0.25</v>
      </c>
      <c r="X1083" s="21">
        <v>3</v>
      </c>
      <c r="Y1083" s="137" t="s">
        <v>33</v>
      </c>
      <c r="Z1083" s="138" t="s">
        <v>5838</v>
      </c>
      <c r="AA1083" s="138"/>
      <c r="AB1083" s="138"/>
      <c r="AC1083" s="138"/>
      <c r="AD1083" s="25"/>
      <c r="AE1083" s="26"/>
      <c r="AF1083" s="27"/>
      <c r="AG1083" s="140"/>
      <c r="AH1083" s="131"/>
      <c r="AI1083" s="131"/>
      <c r="AJ1083" s="131"/>
      <c r="AK1083" s="131"/>
      <c r="AL1083" s="131"/>
      <c r="AM1083" s="131"/>
      <c r="AN1083" s="131"/>
      <c r="AO1083" s="131"/>
      <c r="EQ1083" s="33"/>
    </row>
    <row r="1084" spans="1:147" s="12" customFormat="1" ht="16.5" customHeight="1">
      <c r="A1084" s="89" t="s">
        <v>6556</v>
      </c>
      <c r="B1084" s="131"/>
      <c r="C1084" s="368"/>
      <c r="D1084" s="89"/>
      <c r="E1084" s="132" t="s">
        <v>99</v>
      </c>
      <c r="F1084" s="132" t="s">
        <v>36</v>
      </c>
      <c r="G1084" s="132" t="s">
        <v>4675</v>
      </c>
      <c r="H1084" s="14">
        <v>2011</v>
      </c>
      <c r="I1084" s="14">
        <v>1</v>
      </c>
      <c r="J1084" s="14"/>
      <c r="K1084" s="14"/>
      <c r="L1084" s="16" t="s">
        <v>4680</v>
      </c>
      <c r="M1084" s="16"/>
      <c r="N1084" s="16" t="s">
        <v>696</v>
      </c>
      <c r="O1084" s="133">
        <v>12</v>
      </c>
      <c r="P1084" s="133">
        <v>0</v>
      </c>
      <c r="Q1084" s="133">
        <v>0</v>
      </c>
      <c r="R1084" s="133" t="s">
        <v>33</v>
      </c>
      <c r="S1084" s="134">
        <v>60</v>
      </c>
      <c r="T1084" s="134">
        <v>110</v>
      </c>
      <c r="U1084" s="135">
        <v>2.2727272727272698</v>
      </c>
      <c r="V1084" s="136">
        <v>0</v>
      </c>
      <c r="W1084" s="134">
        <v>0.25</v>
      </c>
      <c r="X1084" s="21">
        <v>3</v>
      </c>
      <c r="Y1084" s="137" t="s">
        <v>33</v>
      </c>
      <c r="Z1084" s="138" t="s">
        <v>5838</v>
      </c>
      <c r="AA1084" s="138"/>
      <c r="AB1084" s="138"/>
      <c r="AC1084" s="138"/>
      <c r="AD1084" s="25"/>
      <c r="AE1084" s="26"/>
      <c r="AF1084" s="27"/>
      <c r="AG1084" s="140"/>
      <c r="AH1084" s="131"/>
      <c r="AI1084" s="131"/>
      <c r="AJ1084" s="131"/>
      <c r="AK1084" s="131"/>
      <c r="AL1084" s="131"/>
      <c r="AM1084" s="131"/>
      <c r="AN1084" s="131"/>
      <c r="AO1084" s="131"/>
      <c r="EQ1084" s="33"/>
    </row>
    <row r="1085" spans="1:147" s="12" customFormat="1" ht="16.5" customHeight="1">
      <c r="A1085" s="89" t="s">
        <v>6556</v>
      </c>
      <c r="B1085" s="131"/>
      <c r="C1085" s="368"/>
      <c r="D1085" s="89"/>
      <c r="E1085" s="132" t="s">
        <v>99</v>
      </c>
      <c r="F1085" s="132" t="s">
        <v>83</v>
      </c>
      <c r="G1085" s="132" t="s">
        <v>101</v>
      </c>
      <c r="H1085" s="14">
        <v>2011</v>
      </c>
      <c r="I1085" s="14">
        <v>1</v>
      </c>
      <c r="J1085" s="14"/>
      <c r="K1085" s="14"/>
      <c r="L1085" s="16" t="s">
        <v>4768</v>
      </c>
      <c r="M1085" s="16"/>
      <c r="N1085" s="16" t="s">
        <v>3400</v>
      </c>
      <c r="O1085" s="133">
        <v>12</v>
      </c>
      <c r="P1085" s="133">
        <v>0</v>
      </c>
      <c r="Q1085" s="133">
        <v>0</v>
      </c>
      <c r="R1085" s="133" t="s">
        <v>33</v>
      </c>
      <c r="S1085" s="134">
        <v>60</v>
      </c>
      <c r="T1085" s="134">
        <v>110</v>
      </c>
      <c r="U1085" s="135">
        <v>2.2727272727272698</v>
      </c>
      <c r="V1085" s="136">
        <v>0</v>
      </c>
      <c r="W1085" s="134">
        <v>0.25</v>
      </c>
      <c r="X1085" s="21">
        <v>3</v>
      </c>
      <c r="Y1085" s="137" t="s">
        <v>33</v>
      </c>
      <c r="Z1085" s="138" t="s">
        <v>5838</v>
      </c>
      <c r="AA1085" s="138"/>
      <c r="AB1085" s="138"/>
      <c r="AC1085" s="138"/>
      <c r="AD1085" s="25"/>
      <c r="AE1085" s="26"/>
      <c r="AF1085" s="27"/>
      <c r="AG1085" s="140"/>
      <c r="AH1085" s="131"/>
      <c r="AI1085" s="131"/>
      <c r="AJ1085" s="131"/>
      <c r="AK1085" s="131"/>
      <c r="AL1085" s="131"/>
      <c r="AM1085" s="131"/>
      <c r="AN1085" s="131"/>
      <c r="AO1085" s="131"/>
      <c r="EQ1085" s="33"/>
    </row>
    <row r="1086" spans="1:147" s="12" customFormat="1" ht="16.5" customHeight="1">
      <c r="A1086" s="89" t="s">
        <v>6556</v>
      </c>
      <c r="B1086" s="131"/>
      <c r="C1086" s="368"/>
      <c r="D1086" s="89"/>
      <c r="E1086" s="132" t="s">
        <v>8790</v>
      </c>
      <c r="F1086" s="132" t="s">
        <v>1869</v>
      </c>
      <c r="G1086" s="132" t="s">
        <v>4771</v>
      </c>
      <c r="H1086" s="14">
        <v>2011</v>
      </c>
      <c r="I1086" s="14">
        <v>1</v>
      </c>
      <c r="J1086" s="14"/>
      <c r="K1086" s="14"/>
      <c r="L1086" s="16" t="s">
        <v>4768</v>
      </c>
      <c r="M1086" s="16"/>
      <c r="N1086" s="16" t="s">
        <v>3400</v>
      </c>
      <c r="O1086" s="133">
        <v>12</v>
      </c>
      <c r="P1086" s="133">
        <v>0</v>
      </c>
      <c r="Q1086" s="133">
        <v>0</v>
      </c>
      <c r="R1086" s="133" t="s">
        <v>33</v>
      </c>
      <c r="S1086" s="134">
        <v>60</v>
      </c>
      <c r="T1086" s="134">
        <v>110</v>
      </c>
      <c r="U1086" s="135">
        <v>2.2727272727272698</v>
      </c>
      <c r="V1086" s="136">
        <v>0</v>
      </c>
      <c r="W1086" s="134">
        <v>0.25</v>
      </c>
      <c r="X1086" s="21">
        <v>3</v>
      </c>
      <c r="Y1086" s="137" t="s">
        <v>33</v>
      </c>
      <c r="Z1086" s="138" t="s">
        <v>5838</v>
      </c>
      <c r="AA1086" s="138"/>
      <c r="AB1086" s="138"/>
      <c r="AC1086" s="138"/>
      <c r="AD1086" s="25"/>
      <c r="AE1086" s="26"/>
      <c r="AF1086" s="27"/>
      <c r="AG1086" s="140"/>
      <c r="AH1086" s="131"/>
      <c r="AI1086" s="131"/>
      <c r="AJ1086" s="131"/>
      <c r="AK1086" s="131"/>
      <c r="AL1086" s="131"/>
      <c r="AM1086" s="131"/>
      <c r="AN1086" s="131"/>
      <c r="AO1086" s="131"/>
      <c r="EQ1086" s="33"/>
    </row>
    <row r="1087" spans="1:147" s="12" customFormat="1" ht="16.5" customHeight="1">
      <c r="A1087" s="89" t="s">
        <v>6556</v>
      </c>
      <c r="B1087" s="131"/>
      <c r="C1087" s="368"/>
      <c r="D1087" s="89"/>
      <c r="E1087" s="132" t="s">
        <v>35</v>
      </c>
      <c r="F1087" s="132" t="s">
        <v>36</v>
      </c>
      <c r="G1087" s="132" t="s">
        <v>4684</v>
      </c>
      <c r="H1087" s="14">
        <v>2012</v>
      </c>
      <c r="I1087" s="14">
        <v>1</v>
      </c>
      <c r="J1087" s="14"/>
      <c r="K1087" s="14"/>
      <c r="L1087" s="16" t="s">
        <v>4680</v>
      </c>
      <c r="M1087" s="16"/>
      <c r="N1087" s="16" t="s">
        <v>696</v>
      </c>
      <c r="O1087" s="133">
        <v>12</v>
      </c>
      <c r="P1087" s="133">
        <v>0</v>
      </c>
      <c r="Q1087" s="133">
        <v>0</v>
      </c>
      <c r="R1087" s="133" t="s">
        <v>33</v>
      </c>
      <c r="S1087" s="134">
        <v>60</v>
      </c>
      <c r="T1087" s="134">
        <v>110</v>
      </c>
      <c r="U1087" s="135">
        <v>2.2727272727272698</v>
      </c>
      <c r="V1087" s="136">
        <v>0</v>
      </c>
      <c r="W1087" s="134">
        <v>0.25</v>
      </c>
      <c r="X1087" s="21">
        <v>3</v>
      </c>
      <c r="Y1087" s="137" t="s">
        <v>33</v>
      </c>
      <c r="Z1087" s="138" t="s">
        <v>5838</v>
      </c>
      <c r="AA1087" s="138"/>
      <c r="AB1087" s="138"/>
      <c r="AC1087" s="138"/>
      <c r="AD1087" s="25"/>
      <c r="AE1087" s="26"/>
      <c r="AF1087" s="27"/>
      <c r="AG1087" s="140"/>
      <c r="AH1087" s="131"/>
      <c r="AI1087" s="131"/>
      <c r="AJ1087" s="131"/>
      <c r="AK1087" s="131"/>
      <c r="AL1087" s="131"/>
      <c r="AM1087" s="131"/>
      <c r="AN1087" s="131"/>
      <c r="AO1087" s="131"/>
      <c r="EQ1087" s="33"/>
    </row>
    <row r="1088" spans="1:147" s="12" customFormat="1" ht="16.5" customHeight="1">
      <c r="A1088" s="89" t="s">
        <v>6556</v>
      </c>
      <c r="B1088" s="131"/>
      <c r="C1088" s="368"/>
      <c r="D1088" s="89"/>
      <c r="E1088" s="132" t="s">
        <v>35</v>
      </c>
      <c r="F1088" s="132" t="s">
        <v>36</v>
      </c>
      <c r="G1088" s="132" t="s">
        <v>4684</v>
      </c>
      <c r="H1088" s="14">
        <v>2012</v>
      </c>
      <c r="I1088" s="14">
        <v>1</v>
      </c>
      <c r="J1088" s="14"/>
      <c r="K1088" s="14"/>
      <c r="L1088" s="16" t="s">
        <v>4725</v>
      </c>
      <c r="M1088" s="16"/>
      <c r="N1088" s="16" t="s">
        <v>3400</v>
      </c>
      <c r="O1088" s="133">
        <v>12</v>
      </c>
      <c r="P1088" s="133">
        <v>0</v>
      </c>
      <c r="Q1088" s="133">
        <v>0</v>
      </c>
      <c r="R1088" s="133" t="s">
        <v>33</v>
      </c>
      <c r="S1088" s="134">
        <v>60</v>
      </c>
      <c r="T1088" s="134">
        <v>110</v>
      </c>
      <c r="U1088" s="135">
        <v>2.2727272727272698</v>
      </c>
      <c r="V1088" s="136">
        <v>0</v>
      </c>
      <c r="W1088" s="134">
        <v>0.25</v>
      </c>
      <c r="X1088" s="21">
        <v>3</v>
      </c>
      <c r="Y1088" s="137" t="s">
        <v>33</v>
      </c>
      <c r="Z1088" s="138" t="s">
        <v>5838</v>
      </c>
      <c r="AA1088" s="138"/>
      <c r="AB1088" s="138"/>
      <c r="AC1088" s="138"/>
      <c r="AD1088" s="25"/>
      <c r="AE1088" s="26"/>
      <c r="AF1088" s="27"/>
      <c r="AG1088" s="140"/>
      <c r="AH1088" s="131"/>
      <c r="AI1088" s="131"/>
      <c r="AJ1088" s="131"/>
      <c r="AK1088" s="131"/>
      <c r="AL1088" s="131"/>
      <c r="AM1088" s="131"/>
      <c r="AN1088" s="131"/>
      <c r="AO1088" s="131"/>
      <c r="EQ1088" s="33"/>
    </row>
    <row r="1089" spans="1:147" s="12" customFormat="1" ht="16.5" customHeight="1">
      <c r="A1089" s="89" t="s">
        <v>6556</v>
      </c>
      <c r="B1089" s="131"/>
      <c r="C1089" s="368"/>
      <c r="D1089" s="89"/>
      <c r="E1089" s="132" t="s">
        <v>99</v>
      </c>
      <c r="F1089" s="132" t="s">
        <v>83</v>
      </c>
      <c r="G1089" s="132" t="s">
        <v>101</v>
      </c>
      <c r="H1089" s="14">
        <v>2012</v>
      </c>
      <c r="I1089" s="14">
        <v>1</v>
      </c>
      <c r="J1089" s="14"/>
      <c r="K1089" s="14"/>
      <c r="L1089" s="16" t="s">
        <v>4795</v>
      </c>
      <c r="M1089" s="16"/>
      <c r="N1089" s="16" t="s">
        <v>41</v>
      </c>
      <c r="O1089" s="133">
        <v>12</v>
      </c>
      <c r="P1089" s="133">
        <v>0</v>
      </c>
      <c r="Q1089" s="133">
        <v>0</v>
      </c>
      <c r="R1089" s="133" t="s">
        <v>33</v>
      </c>
      <c r="S1089" s="134">
        <v>60</v>
      </c>
      <c r="T1089" s="134">
        <v>110</v>
      </c>
      <c r="U1089" s="135">
        <v>2.2727272727272698</v>
      </c>
      <c r="V1089" s="136">
        <v>0</v>
      </c>
      <c r="W1089" s="134">
        <v>0.25</v>
      </c>
      <c r="X1089" s="21">
        <v>3</v>
      </c>
      <c r="Y1089" s="137" t="s">
        <v>33</v>
      </c>
      <c r="Z1089" s="138" t="s">
        <v>5838</v>
      </c>
      <c r="AA1089" s="138"/>
      <c r="AB1089" s="138"/>
      <c r="AC1089" s="138"/>
      <c r="AD1089" s="25"/>
      <c r="AE1089" s="26"/>
      <c r="AF1089" s="27"/>
      <c r="AG1089" s="140"/>
      <c r="AH1089" s="131"/>
      <c r="AI1089" s="131"/>
      <c r="AJ1089" s="131"/>
      <c r="AK1089" s="131"/>
      <c r="AL1089" s="131"/>
      <c r="AM1089" s="131"/>
      <c r="AN1089" s="131"/>
      <c r="AO1089" s="131"/>
      <c r="EQ1089" s="33"/>
    </row>
    <row r="1090" spans="1:147" s="12" customFormat="1" ht="16.5" customHeight="1">
      <c r="A1090" s="89" t="s">
        <v>6556</v>
      </c>
      <c r="B1090" s="131"/>
      <c r="C1090" s="368"/>
      <c r="D1090" s="89"/>
      <c r="E1090" s="132" t="s">
        <v>99</v>
      </c>
      <c r="F1090" s="132" t="s">
        <v>83</v>
      </c>
      <c r="G1090" s="132" t="s">
        <v>101</v>
      </c>
      <c r="H1090" s="14">
        <v>2012</v>
      </c>
      <c r="I1090" s="14">
        <v>1</v>
      </c>
      <c r="J1090" s="14"/>
      <c r="K1090" s="14"/>
      <c r="L1090" s="16" t="s">
        <v>4692</v>
      </c>
      <c r="M1090" s="16"/>
      <c r="N1090" s="16" t="s">
        <v>696</v>
      </c>
      <c r="O1090" s="133">
        <v>12</v>
      </c>
      <c r="P1090" s="133">
        <v>0</v>
      </c>
      <c r="Q1090" s="133">
        <v>0</v>
      </c>
      <c r="R1090" s="133" t="s">
        <v>33</v>
      </c>
      <c r="S1090" s="134">
        <v>60</v>
      </c>
      <c r="T1090" s="134">
        <v>110</v>
      </c>
      <c r="U1090" s="135">
        <v>2.2727272727272698</v>
      </c>
      <c r="V1090" s="136">
        <v>0</v>
      </c>
      <c r="W1090" s="134">
        <v>0.25</v>
      </c>
      <c r="X1090" s="21">
        <v>3</v>
      </c>
      <c r="Y1090" s="137" t="s">
        <v>33</v>
      </c>
      <c r="Z1090" s="138" t="s">
        <v>5838</v>
      </c>
      <c r="AA1090" s="138"/>
      <c r="AB1090" s="138"/>
      <c r="AC1090" s="138"/>
      <c r="AD1090" s="25"/>
      <c r="AE1090" s="26"/>
      <c r="AF1090" s="27"/>
      <c r="AG1090" s="140"/>
      <c r="AH1090" s="131"/>
      <c r="AI1090" s="131"/>
      <c r="AJ1090" s="131"/>
      <c r="AK1090" s="131"/>
      <c r="AL1090" s="131"/>
      <c r="AM1090" s="131"/>
      <c r="AN1090" s="131"/>
      <c r="AO1090" s="131"/>
      <c r="EQ1090" s="33"/>
    </row>
    <row r="1091" spans="1:147" s="12" customFormat="1" ht="16.5" customHeight="1">
      <c r="A1091" s="89" t="s">
        <v>6556</v>
      </c>
      <c r="B1091" s="131"/>
      <c r="C1091" s="368"/>
      <c r="D1091" s="89"/>
      <c r="E1091" s="132" t="s">
        <v>8795</v>
      </c>
      <c r="F1091" s="132" t="s">
        <v>6173</v>
      </c>
      <c r="G1091" s="132" t="s">
        <v>3036</v>
      </c>
      <c r="H1091" s="14">
        <v>2012</v>
      </c>
      <c r="I1091" s="14">
        <v>1</v>
      </c>
      <c r="J1091" s="14"/>
      <c r="K1091" s="14"/>
      <c r="L1091" s="16" t="s">
        <v>4761</v>
      </c>
      <c r="M1091" s="16"/>
      <c r="N1091" s="16" t="s">
        <v>3400</v>
      </c>
      <c r="O1091" s="133">
        <v>12</v>
      </c>
      <c r="P1091" s="133">
        <v>0</v>
      </c>
      <c r="Q1091" s="133">
        <v>0</v>
      </c>
      <c r="R1091" s="133" t="s">
        <v>33</v>
      </c>
      <c r="S1091" s="134">
        <v>60</v>
      </c>
      <c r="T1091" s="134">
        <v>110</v>
      </c>
      <c r="U1091" s="135">
        <v>2.2727272727272698</v>
      </c>
      <c r="V1091" s="136">
        <v>0</v>
      </c>
      <c r="W1091" s="134">
        <v>0.25</v>
      </c>
      <c r="X1091" s="21">
        <v>3</v>
      </c>
      <c r="Y1091" s="137" t="s">
        <v>33</v>
      </c>
      <c r="Z1091" s="138" t="s">
        <v>5838</v>
      </c>
      <c r="AA1091" s="138"/>
      <c r="AB1091" s="138"/>
      <c r="AC1091" s="138"/>
      <c r="AD1091" s="25"/>
      <c r="AE1091" s="26"/>
      <c r="AF1091" s="27"/>
      <c r="AG1091" s="140"/>
      <c r="AH1091" s="131"/>
      <c r="AI1091" s="131"/>
      <c r="AJ1091" s="131"/>
      <c r="AK1091" s="131"/>
      <c r="AL1091" s="131"/>
      <c r="AM1091" s="131"/>
      <c r="AN1091" s="131"/>
      <c r="AO1091" s="131"/>
      <c r="EQ1091" s="33"/>
    </row>
    <row r="1092" spans="1:147" s="12" customFormat="1" ht="16.5" customHeight="1">
      <c r="A1092" s="89" t="s">
        <v>6556</v>
      </c>
      <c r="B1092" s="131"/>
      <c r="C1092" s="368"/>
      <c r="D1092" s="89"/>
      <c r="E1092" s="132" t="s">
        <v>8796</v>
      </c>
      <c r="F1092" s="132" t="s">
        <v>3275</v>
      </c>
      <c r="G1092" s="132" t="s">
        <v>3276</v>
      </c>
      <c r="H1092" s="14">
        <v>2012</v>
      </c>
      <c r="I1092" s="14">
        <v>1</v>
      </c>
      <c r="J1092" s="14"/>
      <c r="K1092" s="14"/>
      <c r="L1092" s="16" t="s">
        <v>4761</v>
      </c>
      <c r="M1092" s="16"/>
      <c r="N1092" s="16" t="s">
        <v>3400</v>
      </c>
      <c r="O1092" s="133">
        <v>12</v>
      </c>
      <c r="P1092" s="133">
        <v>0</v>
      </c>
      <c r="Q1092" s="133">
        <v>0</v>
      </c>
      <c r="R1092" s="133" t="s">
        <v>33</v>
      </c>
      <c r="S1092" s="134">
        <v>60</v>
      </c>
      <c r="T1092" s="134">
        <v>110</v>
      </c>
      <c r="U1092" s="135">
        <v>2.2727272727272698</v>
      </c>
      <c r="V1092" s="136">
        <v>0</v>
      </c>
      <c r="W1092" s="134">
        <v>0.25</v>
      </c>
      <c r="X1092" s="21">
        <v>3</v>
      </c>
      <c r="Y1092" s="137" t="s">
        <v>33</v>
      </c>
      <c r="Z1092" s="138" t="s">
        <v>5838</v>
      </c>
      <c r="AA1092" s="138"/>
      <c r="AB1092" s="138"/>
      <c r="AC1092" s="138"/>
      <c r="AD1092" s="25"/>
      <c r="AE1092" s="26"/>
      <c r="AF1092" s="27"/>
      <c r="AG1092" s="140"/>
      <c r="AH1092" s="131"/>
      <c r="AI1092" s="131"/>
      <c r="AJ1092" s="131"/>
      <c r="AK1092" s="131"/>
      <c r="AL1092" s="131"/>
      <c r="AM1092" s="131"/>
      <c r="AN1092" s="131"/>
      <c r="AO1092" s="131"/>
      <c r="EQ1092" s="33"/>
    </row>
    <row r="1093" spans="1:147" s="12" customFormat="1" ht="16.5" customHeight="1">
      <c r="A1093" s="89" t="s">
        <v>6556</v>
      </c>
      <c r="B1093" s="131"/>
      <c r="C1093" s="368"/>
      <c r="D1093" s="89"/>
      <c r="E1093" s="132" t="s">
        <v>8799</v>
      </c>
      <c r="F1093" s="132" t="s">
        <v>6122</v>
      </c>
      <c r="G1093" s="132" t="s">
        <v>6122</v>
      </c>
      <c r="H1093" s="14">
        <v>2012</v>
      </c>
      <c r="I1093" s="14">
        <v>1</v>
      </c>
      <c r="J1093" s="14"/>
      <c r="K1093" s="14"/>
      <c r="L1093" s="16" t="s">
        <v>4768</v>
      </c>
      <c r="M1093" s="16"/>
      <c r="N1093" s="16" t="s">
        <v>3400</v>
      </c>
      <c r="O1093" s="133">
        <v>12</v>
      </c>
      <c r="P1093" s="133">
        <v>0</v>
      </c>
      <c r="Q1093" s="133">
        <v>0</v>
      </c>
      <c r="R1093" s="133" t="s">
        <v>33</v>
      </c>
      <c r="S1093" s="134">
        <v>60</v>
      </c>
      <c r="T1093" s="134">
        <v>110</v>
      </c>
      <c r="U1093" s="135">
        <v>2.2727272727272698</v>
      </c>
      <c r="V1093" s="136">
        <v>0</v>
      </c>
      <c r="W1093" s="134">
        <v>0.25</v>
      </c>
      <c r="X1093" s="21">
        <v>3</v>
      </c>
      <c r="Y1093" s="137" t="s">
        <v>33</v>
      </c>
      <c r="Z1093" s="138" t="s">
        <v>5838</v>
      </c>
      <c r="AA1093" s="138"/>
      <c r="AB1093" s="138"/>
      <c r="AC1093" s="138"/>
      <c r="AD1093" s="25"/>
      <c r="AE1093" s="26"/>
      <c r="AF1093" s="27"/>
      <c r="AG1093" s="140"/>
      <c r="AH1093" s="131"/>
      <c r="AI1093" s="131"/>
      <c r="AJ1093" s="131"/>
      <c r="AK1093" s="131"/>
      <c r="AL1093" s="131"/>
      <c r="AM1093" s="131"/>
      <c r="AN1093" s="131"/>
      <c r="AO1093" s="131"/>
      <c r="EQ1093" s="33"/>
    </row>
    <row r="1094" spans="1:147" s="12" customFormat="1" ht="16.5" customHeight="1">
      <c r="A1094" s="89" t="s">
        <v>6556</v>
      </c>
      <c r="B1094" s="131"/>
      <c r="C1094" s="368"/>
      <c r="D1094" s="89"/>
      <c r="E1094" s="132" t="s">
        <v>8801</v>
      </c>
      <c r="F1094" s="132" t="s">
        <v>8802</v>
      </c>
      <c r="G1094" s="132" t="s">
        <v>854</v>
      </c>
      <c r="H1094" s="14">
        <v>2013</v>
      </c>
      <c r="I1094" s="14">
        <v>1</v>
      </c>
      <c r="J1094" s="14"/>
      <c r="K1094" s="14"/>
      <c r="L1094" s="16" t="s">
        <v>4787</v>
      </c>
      <c r="M1094" s="16"/>
      <c r="N1094" s="16" t="s">
        <v>3400</v>
      </c>
      <c r="O1094" s="133">
        <v>12</v>
      </c>
      <c r="P1094" s="133">
        <v>0</v>
      </c>
      <c r="Q1094" s="133">
        <v>0</v>
      </c>
      <c r="R1094" s="133" t="s">
        <v>33</v>
      </c>
      <c r="S1094" s="134">
        <v>60</v>
      </c>
      <c r="T1094" s="134">
        <v>110</v>
      </c>
      <c r="U1094" s="135">
        <v>2.2727272727272698</v>
      </c>
      <c r="V1094" s="136">
        <v>0</v>
      </c>
      <c r="W1094" s="134">
        <v>0.25</v>
      </c>
      <c r="X1094" s="21">
        <v>3</v>
      </c>
      <c r="Y1094" s="137" t="s">
        <v>33</v>
      </c>
      <c r="Z1094" s="138" t="s">
        <v>5838</v>
      </c>
      <c r="AA1094" s="138"/>
      <c r="AB1094" s="138"/>
      <c r="AC1094" s="138"/>
      <c r="AD1094" s="25"/>
      <c r="AE1094" s="26"/>
      <c r="AF1094" s="27"/>
      <c r="AG1094" s="140"/>
      <c r="AH1094" s="131"/>
      <c r="AI1094" s="131"/>
      <c r="AJ1094" s="131"/>
      <c r="AK1094" s="131"/>
      <c r="AL1094" s="131"/>
      <c r="AM1094" s="131"/>
      <c r="AN1094" s="131"/>
      <c r="AO1094" s="131"/>
      <c r="EQ1094" s="33"/>
    </row>
    <row r="1095" spans="1:147" s="12" customFormat="1" ht="16.5" customHeight="1">
      <c r="A1095" s="89" t="s">
        <v>6556</v>
      </c>
      <c r="B1095" s="131"/>
      <c r="C1095" s="368"/>
      <c r="D1095" s="89"/>
      <c r="E1095" s="132" t="s">
        <v>174</v>
      </c>
      <c r="F1095" s="132" t="s">
        <v>175</v>
      </c>
      <c r="G1095" s="132" t="s">
        <v>176</v>
      </c>
      <c r="H1095" s="14">
        <v>2013</v>
      </c>
      <c r="I1095" s="14">
        <v>1</v>
      </c>
      <c r="J1095" s="14"/>
      <c r="K1095" s="14"/>
      <c r="L1095" s="16" t="s">
        <v>4756</v>
      </c>
      <c r="M1095" s="16"/>
      <c r="N1095" s="16" t="s">
        <v>3400</v>
      </c>
      <c r="O1095" s="133">
        <v>12</v>
      </c>
      <c r="P1095" s="133">
        <v>0</v>
      </c>
      <c r="Q1095" s="133">
        <v>0</v>
      </c>
      <c r="R1095" s="133" t="s">
        <v>33</v>
      </c>
      <c r="S1095" s="134">
        <v>60</v>
      </c>
      <c r="T1095" s="134">
        <v>110</v>
      </c>
      <c r="U1095" s="135">
        <v>2.2727272727272698</v>
      </c>
      <c r="V1095" s="136">
        <v>0</v>
      </c>
      <c r="W1095" s="134">
        <v>0.25</v>
      </c>
      <c r="X1095" s="21">
        <v>3</v>
      </c>
      <c r="Y1095" s="137" t="s">
        <v>33</v>
      </c>
      <c r="Z1095" s="138" t="s">
        <v>5838</v>
      </c>
      <c r="AA1095" s="138"/>
      <c r="AB1095" s="138"/>
      <c r="AC1095" s="138"/>
      <c r="AD1095" s="25"/>
      <c r="AE1095" s="26"/>
      <c r="AF1095" s="27"/>
      <c r="AG1095" s="140"/>
      <c r="AH1095" s="131"/>
      <c r="AI1095" s="131"/>
      <c r="AJ1095" s="131"/>
      <c r="AK1095" s="131"/>
      <c r="AL1095" s="131"/>
      <c r="AM1095" s="131"/>
      <c r="AN1095" s="131"/>
      <c r="AO1095" s="131"/>
      <c r="EQ1095" s="33"/>
    </row>
    <row r="1096" spans="1:147" s="12" customFormat="1" ht="16.5" customHeight="1">
      <c r="A1096" s="89" t="s">
        <v>6556</v>
      </c>
      <c r="B1096" s="131"/>
      <c r="C1096" s="368"/>
      <c r="D1096" s="89"/>
      <c r="E1096" s="132" t="s">
        <v>8804</v>
      </c>
      <c r="F1096" s="132" t="s">
        <v>4710</v>
      </c>
      <c r="G1096" s="132" t="s">
        <v>4711</v>
      </c>
      <c r="H1096" s="14">
        <v>2013</v>
      </c>
      <c r="I1096" s="14">
        <v>1</v>
      </c>
      <c r="J1096" s="14"/>
      <c r="K1096" s="14"/>
      <c r="L1096" s="16" t="s">
        <v>6179</v>
      </c>
      <c r="M1096" s="16"/>
      <c r="N1096" s="16" t="s">
        <v>3400</v>
      </c>
      <c r="O1096" s="133">
        <v>12</v>
      </c>
      <c r="P1096" s="133">
        <v>0</v>
      </c>
      <c r="Q1096" s="133">
        <v>0</v>
      </c>
      <c r="R1096" s="133" t="s">
        <v>33</v>
      </c>
      <c r="S1096" s="134">
        <v>60</v>
      </c>
      <c r="T1096" s="134">
        <v>110</v>
      </c>
      <c r="U1096" s="135">
        <v>2.2727272727272698</v>
      </c>
      <c r="V1096" s="136">
        <v>0</v>
      </c>
      <c r="W1096" s="134">
        <v>0.25</v>
      </c>
      <c r="X1096" s="21">
        <v>3</v>
      </c>
      <c r="Y1096" s="137" t="s">
        <v>33</v>
      </c>
      <c r="Z1096" s="138" t="s">
        <v>5838</v>
      </c>
      <c r="AA1096" s="138"/>
      <c r="AB1096" s="138"/>
      <c r="AC1096" s="138"/>
      <c r="AD1096" s="25"/>
      <c r="AE1096" s="26"/>
      <c r="AF1096" s="27"/>
      <c r="AG1096" s="140"/>
      <c r="AH1096" s="131"/>
      <c r="AI1096" s="131"/>
      <c r="AJ1096" s="131"/>
      <c r="AK1096" s="131"/>
      <c r="AL1096" s="131"/>
      <c r="AM1096" s="131"/>
      <c r="AN1096" s="131"/>
      <c r="AO1096" s="131"/>
      <c r="EQ1096" s="33"/>
    </row>
    <row r="1097" spans="1:147" s="12" customFormat="1" ht="16.5" customHeight="1">
      <c r="A1097" s="89" t="s">
        <v>6556</v>
      </c>
      <c r="B1097" s="131"/>
      <c r="C1097" s="368"/>
      <c r="D1097" s="89"/>
      <c r="E1097" s="132" t="s">
        <v>180</v>
      </c>
      <c r="F1097" s="132" t="s">
        <v>205</v>
      </c>
      <c r="G1097" s="132" t="s">
        <v>4685</v>
      </c>
      <c r="H1097" s="14">
        <v>2013</v>
      </c>
      <c r="I1097" s="14">
        <v>1</v>
      </c>
      <c r="J1097" s="14"/>
      <c r="K1097" s="14"/>
      <c r="L1097" s="16" t="s">
        <v>4680</v>
      </c>
      <c r="M1097" s="16"/>
      <c r="N1097" s="16" t="s">
        <v>696</v>
      </c>
      <c r="O1097" s="133">
        <v>12</v>
      </c>
      <c r="P1097" s="133">
        <v>0</v>
      </c>
      <c r="Q1097" s="133">
        <v>0</v>
      </c>
      <c r="R1097" s="133" t="s">
        <v>33</v>
      </c>
      <c r="S1097" s="134">
        <v>60</v>
      </c>
      <c r="T1097" s="134">
        <v>110</v>
      </c>
      <c r="U1097" s="135">
        <v>2.2727272727272698</v>
      </c>
      <c r="V1097" s="136">
        <v>0</v>
      </c>
      <c r="W1097" s="134">
        <v>0.25</v>
      </c>
      <c r="X1097" s="21">
        <v>3</v>
      </c>
      <c r="Y1097" s="137" t="s">
        <v>33</v>
      </c>
      <c r="Z1097" s="138" t="s">
        <v>5838</v>
      </c>
      <c r="AA1097" s="138"/>
      <c r="AB1097" s="138"/>
      <c r="AC1097" s="138"/>
      <c r="AD1097" s="25"/>
      <c r="AE1097" s="26"/>
      <c r="AF1097" s="27"/>
      <c r="AG1097" s="140"/>
      <c r="AH1097" s="131"/>
      <c r="AI1097" s="131"/>
      <c r="AJ1097" s="131"/>
      <c r="AK1097" s="131"/>
      <c r="AL1097" s="131"/>
      <c r="AM1097" s="131"/>
      <c r="AN1097" s="131"/>
      <c r="AO1097" s="131"/>
      <c r="EQ1097" s="33"/>
    </row>
    <row r="1098" spans="1:147" s="12" customFormat="1" ht="16.5" customHeight="1">
      <c r="A1098" s="89" t="s">
        <v>6556</v>
      </c>
      <c r="B1098" s="131"/>
      <c r="C1098" s="368"/>
      <c r="D1098" s="89"/>
      <c r="E1098" s="132" t="s">
        <v>8735</v>
      </c>
      <c r="F1098" s="132" t="s">
        <v>4751</v>
      </c>
      <c r="G1098" s="132" t="s">
        <v>4752</v>
      </c>
      <c r="H1098" s="14">
        <v>2014</v>
      </c>
      <c r="I1098" s="14">
        <v>1</v>
      </c>
      <c r="J1098" s="14"/>
      <c r="K1098" s="14"/>
      <c r="L1098" s="16" t="s">
        <v>4718</v>
      </c>
      <c r="M1098" s="16"/>
      <c r="N1098" s="16" t="s">
        <v>696</v>
      </c>
      <c r="O1098" s="133">
        <v>12</v>
      </c>
      <c r="P1098" s="133">
        <v>0</v>
      </c>
      <c r="Q1098" s="133">
        <v>0</v>
      </c>
      <c r="R1098" s="133" t="s">
        <v>33</v>
      </c>
      <c r="S1098" s="134">
        <v>60</v>
      </c>
      <c r="T1098" s="134">
        <v>110</v>
      </c>
      <c r="U1098" s="135">
        <v>2.2727272727272698</v>
      </c>
      <c r="V1098" s="136">
        <v>0</v>
      </c>
      <c r="W1098" s="134">
        <v>0.25</v>
      </c>
      <c r="X1098" s="21">
        <v>3</v>
      </c>
      <c r="Y1098" s="137" t="s">
        <v>33</v>
      </c>
      <c r="Z1098" s="138" t="s">
        <v>5838</v>
      </c>
      <c r="AA1098" s="138"/>
      <c r="AB1098" s="138"/>
      <c r="AC1098" s="138"/>
      <c r="AD1098" s="25"/>
      <c r="AE1098" s="26"/>
      <c r="AF1098" s="27"/>
      <c r="AG1098" s="140"/>
      <c r="AH1098" s="131"/>
      <c r="AI1098" s="131"/>
      <c r="AJ1098" s="131"/>
      <c r="AK1098" s="131"/>
      <c r="AL1098" s="131"/>
      <c r="AM1098" s="131"/>
      <c r="AN1098" s="131"/>
      <c r="AO1098" s="131"/>
      <c r="EQ1098" s="33"/>
    </row>
    <row r="1099" spans="1:147" s="12" customFormat="1" ht="16.5" customHeight="1">
      <c r="A1099" s="89" t="s">
        <v>6556</v>
      </c>
      <c r="B1099" s="131"/>
      <c r="C1099" s="368"/>
      <c r="D1099" s="89"/>
      <c r="E1099" s="132" t="s">
        <v>35</v>
      </c>
      <c r="F1099" s="132" t="s">
        <v>5660</v>
      </c>
      <c r="G1099" s="132" t="s">
        <v>321</v>
      </c>
      <c r="H1099" s="14">
        <v>2014</v>
      </c>
      <c r="I1099" s="14">
        <v>1</v>
      </c>
      <c r="J1099" s="14"/>
      <c r="K1099" s="14"/>
      <c r="L1099" s="16" t="s">
        <v>4756</v>
      </c>
      <c r="M1099" s="16"/>
      <c r="N1099" s="16" t="s">
        <v>3400</v>
      </c>
      <c r="O1099" s="133">
        <v>12</v>
      </c>
      <c r="P1099" s="133">
        <v>0</v>
      </c>
      <c r="Q1099" s="133">
        <v>0</v>
      </c>
      <c r="R1099" s="133" t="s">
        <v>33</v>
      </c>
      <c r="S1099" s="134">
        <v>60</v>
      </c>
      <c r="T1099" s="134">
        <v>110</v>
      </c>
      <c r="U1099" s="135">
        <v>2.2727272727272698</v>
      </c>
      <c r="V1099" s="136">
        <v>0</v>
      </c>
      <c r="W1099" s="134">
        <v>0.25</v>
      </c>
      <c r="X1099" s="21">
        <v>3</v>
      </c>
      <c r="Y1099" s="137" t="s">
        <v>33</v>
      </c>
      <c r="Z1099" s="138" t="s">
        <v>5838</v>
      </c>
      <c r="AA1099" s="138"/>
      <c r="AB1099" s="138"/>
      <c r="AC1099" s="138"/>
      <c r="AD1099" s="25"/>
      <c r="AE1099" s="26"/>
      <c r="AF1099" s="27"/>
      <c r="AG1099" s="140"/>
      <c r="AH1099" s="131"/>
      <c r="AI1099" s="131"/>
      <c r="AJ1099" s="131"/>
      <c r="AK1099" s="131"/>
      <c r="AL1099" s="131"/>
      <c r="AM1099" s="131"/>
      <c r="AN1099" s="131"/>
      <c r="AO1099" s="131"/>
      <c r="EQ1099" s="33"/>
    </row>
    <row r="1100" spans="1:147" s="12" customFormat="1" ht="16.5" customHeight="1">
      <c r="A1100" s="89" t="s">
        <v>6556</v>
      </c>
      <c r="B1100" s="131"/>
      <c r="C1100" s="368"/>
      <c r="D1100" s="89"/>
      <c r="E1100" s="132" t="s">
        <v>2027</v>
      </c>
      <c r="F1100" s="132" t="s">
        <v>2054</v>
      </c>
      <c r="G1100" s="132" t="s">
        <v>4776</v>
      </c>
      <c r="H1100" s="14">
        <v>2015</v>
      </c>
      <c r="I1100" s="14">
        <v>1</v>
      </c>
      <c r="J1100" s="14"/>
      <c r="K1100" s="14"/>
      <c r="L1100" s="16" t="s">
        <v>4774</v>
      </c>
      <c r="M1100" s="16"/>
      <c r="N1100" s="16" t="s">
        <v>3400</v>
      </c>
      <c r="O1100" s="133">
        <v>12</v>
      </c>
      <c r="P1100" s="133">
        <v>0</v>
      </c>
      <c r="Q1100" s="133">
        <v>0</v>
      </c>
      <c r="R1100" s="133" t="s">
        <v>33</v>
      </c>
      <c r="S1100" s="134">
        <v>60</v>
      </c>
      <c r="T1100" s="134">
        <v>110</v>
      </c>
      <c r="U1100" s="135">
        <v>2.2727272727272698</v>
      </c>
      <c r="V1100" s="136">
        <v>0</v>
      </c>
      <c r="W1100" s="134">
        <v>0.25</v>
      </c>
      <c r="X1100" s="21">
        <v>3</v>
      </c>
      <c r="Y1100" s="137" t="s">
        <v>33</v>
      </c>
      <c r="Z1100" s="138" t="s">
        <v>5838</v>
      </c>
      <c r="AA1100" s="138"/>
      <c r="AB1100" s="138"/>
      <c r="AC1100" s="138"/>
      <c r="AD1100" s="25"/>
      <c r="AE1100" s="26"/>
      <c r="AF1100" s="27"/>
      <c r="AG1100" s="140"/>
      <c r="AH1100" s="131"/>
      <c r="AI1100" s="131"/>
      <c r="AJ1100" s="131"/>
      <c r="AK1100" s="131"/>
      <c r="AL1100" s="131"/>
      <c r="AM1100" s="131"/>
      <c r="AN1100" s="131"/>
      <c r="AO1100" s="131"/>
      <c r="EQ1100" s="33"/>
    </row>
    <row r="1101" spans="1:147" s="12" customFormat="1" ht="16.5" customHeight="1">
      <c r="A1101" s="89" t="s">
        <v>6556</v>
      </c>
      <c r="B1101" s="131"/>
      <c r="C1101" s="368"/>
      <c r="D1101" s="89"/>
      <c r="E1101" s="132" t="s">
        <v>8811</v>
      </c>
      <c r="F1101" s="132" t="s">
        <v>6184</v>
      </c>
      <c r="G1101" s="132" t="s">
        <v>6185</v>
      </c>
      <c r="H1101" s="14">
        <v>2015</v>
      </c>
      <c r="I1101" s="14">
        <v>1</v>
      </c>
      <c r="J1101" s="14"/>
      <c r="K1101" s="14"/>
      <c r="L1101" s="16" t="s">
        <v>4761</v>
      </c>
      <c r="M1101" s="16"/>
      <c r="N1101" s="16" t="s">
        <v>3400</v>
      </c>
      <c r="O1101" s="133">
        <v>12</v>
      </c>
      <c r="P1101" s="133">
        <v>0</v>
      </c>
      <c r="Q1101" s="133">
        <v>0</v>
      </c>
      <c r="R1101" s="133" t="s">
        <v>33</v>
      </c>
      <c r="S1101" s="134">
        <v>60</v>
      </c>
      <c r="T1101" s="134">
        <v>110</v>
      </c>
      <c r="U1101" s="135">
        <v>2.2727272727272698</v>
      </c>
      <c r="V1101" s="136">
        <v>0</v>
      </c>
      <c r="W1101" s="134">
        <v>0.25</v>
      </c>
      <c r="X1101" s="21">
        <v>3</v>
      </c>
      <c r="Y1101" s="137" t="s">
        <v>33</v>
      </c>
      <c r="Z1101" s="138" t="s">
        <v>5838</v>
      </c>
      <c r="AA1101" s="138"/>
      <c r="AB1101" s="138"/>
      <c r="AC1101" s="138"/>
      <c r="AD1101" s="25"/>
      <c r="AE1101" s="26"/>
      <c r="AF1101" s="27"/>
      <c r="AG1101" s="140"/>
      <c r="AH1101" s="131"/>
      <c r="AI1101" s="131"/>
      <c r="AJ1101" s="131"/>
      <c r="AK1101" s="131"/>
      <c r="AL1101" s="131"/>
      <c r="AM1101" s="131"/>
      <c r="AN1101" s="131"/>
      <c r="AO1101" s="131"/>
      <c r="EQ1101" s="33"/>
    </row>
    <row r="1102" spans="1:147" s="12" customFormat="1" ht="16.5" customHeight="1">
      <c r="A1102" s="89" t="s">
        <v>6556</v>
      </c>
      <c r="B1102" s="131"/>
      <c r="C1102" s="368"/>
      <c r="D1102" s="89"/>
      <c r="E1102" s="132" t="s">
        <v>8811</v>
      </c>
      <c r="F1102" s="132" t="s">
        <v>6184</v>
      </c>
      <c r="G1102" s="132" t="s">
        <v>6185</v>
      </c>
      <c r="H1102" s="14">
        <v>2015</v>
      </c>
      <c r="I1102" s="14">
        <v>1</v>
      </c>
      <c r="J1102" s="14"/>
      <c r="K1102" s="14"/>
      <c r="L1102" s="16" t="s">
        <v>4761</v>
      </c>
      <c r="M1102" s="16"/>
      <c r="N1102" s="16" t="s">
        <v>3400</v>
      </c>
      <c r="O1102" s="133">
        <v>12</v>
      </c>
      <c r="P1102" s="133">
        <v>0</v>
      </c>
      <c r="Q1102" s="133">
        <v>0</v>
      </c>
      <c r="R1102" s="133" t="s">
        <v>33</v>
      </c>
      <c r="S1102" s="134">
        <v>60</v>
      </c>
      <c r="T1102" s="134">
        <v>110</v>
      </c>
      <c r="U1102" s="135">
        <v>2.2727272727272698</v>
      </c>
      <c r="V1102" s="136">
        <v>0</v>
      </c>
      <c r="W1102" s="134">
        <v>0.25</v>
      </c>
      <c r="X1102" s="21">
        <v>3</v>
      </c>
      <c r="Y1102" s="137" t="s">
        <v>33</v>
      </c>
      <c r="Z1102" s="138" t="s">
        <v>5838</v>
      </c>
      <c r="AA1102" s="138"/>
      <c r="AB1102" s="138"/>
      <c r="AC1102" s="138"/>
      <c r="AD1102" s="25"/>
      <c r="AE1102" s="26"/>
      <c r="AF1102" s="27"/>
      <c r="AG1102" s="140"/>
      <c r="AH1102" s="131"/>
      <c r="AI1102" s="131"/>
      <c r="AJ1102" s="131"/>
      <c r="AK1102" s="131"/>
      <c r="AL1102" s="131"/>
      <c r="AM1102" s="131"/>
      <c r="AN1102" s="131"/>
      <c r="AO1102" s="131"/>
      <c r="EQ1102" s="33"/>
    </row>
    <row r="1103" spans="1:147" s="12" customFormat="1" ht="16.5" customHeight="1">
      <c r="A1103" s="89" t="s">
        <v>6556</v>
      </c>
      <c r="B1103" s="131"/>
      <c r="C1103" s="368"/>
      <c r="D1103" s="89"/>
      <c r="E1103" s="132" t="s">
        <v>8812</v>
      </c>
      <c r="F1103" s="132" t="s">
        <v>8813</v>
      </c>
      <c r="G1103" s="132" t="s">
        <v>4766</v>
      </c>
      <c r="H1103" s="14">
        <v>2015</v>
      </c>
      <c r="I1103" s="14">
        <v>1</v>
      </c>
      <c r="J1103" s="14"/>
      <c r="K1103" s="14"/>
      <c r="L1103" s="16" t="s">
        <v>4765</v>
      </c>
      <c r="M1103" s="16"/>
      <c r="N1103" s="16" t="s">
        <v>3400</v>
      </c>
      <c r="O1103" s="133">
        <v>12</v>
      </c>
      <c r="P1103" s="133">
        <v>0</v>
      </c>
      <c r="Q1103" s="133">
        <v>0</v>
      </c>
      <c r="R1103" s="133" t="s">
        <v>33</v>
      </c>
      <c r="S1103" s="134">
        <v>60</v>
      </c>
      <c r="T1103" s="134">
        <v>110</v>
      </c>
      <c r="U1103" s="135">
        <v>2.2727272727272698</v>
      </c>
      <c r="V1103" s="136">
        <v>0</v>
      </c>
      <c r="W1103" s="134">
        <v>0.25</v>
      </c>
      <c r="X1103" s="21">
        <v>3</v>
      </c>
      <c r="Y1103" s="137" t="s">
        <v>33</v>
      </c>
      <c r="Z1103" s="138" t="s">
        <v>5838</v>
      </c>
      <c r="AA1103" s="138"/>
      <c r="AB1103" s="138"/>
      <c r="AC1103" s="138"/>
      <c r="AD1103" s="25"/>
      <c r="AE1103" s="26"/>
      <c r="AF1103" s="27"/>
      <c r="AG1103" s="140"/>
      <c r="AH1103" s="131"/>
      <c r="AI1103" s="131"/>
      <c r="AJ1103" s="131"/>
      <c r="AK1103" s="131"/>
      <c r="AL1103" s="131"/>
      <c r="AM1103" s="131"/>
      <c r="AN1103" s="131"/>
      <c r="AO1103" s="131"/>
      <c r="EQ1103" s="33"/>
    </row>
    <row r="1104" spans="1:147" s="12" customFormat="1" ht="16.5" customHeight="1">
      <c r="A1104" s="89" t="s">
        <v>6556</v>
      </c>
      <c r="B1104" s="131"/>
      <c r="C1104" s="368"/>
      <c r="D1104" s="89"/>
      <c r="E1104" s="132" t="s">
        <v>8815</v>
      </c>
      <c r="F1104" s="132" t="s">
        <v>4754</v>
      </c>
      <c r="G1104" s="132" t="s">
        <v>4755</v>
      </c>
      <c r="H1104" s="14">
        <v>2015</v>
      </c>
      <c r="I1104" s="14">
        <v>1</v>
      </c>
      <c r="J1104" s="14"/>
      <c r="K1104" s="14"/>
      <c r="L1104" s="16" t="s">
        <v>4693</v>
      </c>
      <c r="M1104" s="16"/>
      <c r="N1104" s="16" t="s">
        <v>696</v>
      </c>
      <c r="O1104" s="133">
        <v>12</v>
      </c>
      <c r="P1104" s="133">
        <v>0</v>
      </c>
      <c r="Q1104" s="133">
        <v>0</v>
      </c>
      <c r="R1104" s="133" t="s">
        <v>33</v>
      </c>
      <c r="S1104" s="134">
        <v>60</v>
      </c>
      <c r="T1104" s="134">
        <v>110</v>
      </c>
      <c r="U1104" s="135">
        <v>2.2727272727272698</v>
      </c>
      <c r="V1104" s="136">
        <v>0</v>
      </c>
      <c r="W1104" s="134">
        <v>0.25</v>
      </c>
      <c r="X1104" s="21">
        <v>3</v>
      </c>
      <c r="Y1104" s="137" t="s">
        <v>33</v>
      </c>
      <c r="Z1104" s="138" t="s">
        <v>5838</v>
      </c>
      <c r="AA1104" s="138"/>
      <c r="AB1104" s="138"/>
      <c r="AC1104" s="138"/>
      <c r="AD1104" s="25"/>
      <c r="AE1104" s="26"/>
      <c r="AF1104" s="27"/>
      <c r="AG1104" s="140"/>
      <c r="AH1104" s="131"/>
      <c r="AI1104" s="131"/>
      <c r="AJ1104" s="131"/>
      <c r="AK1104" s="131"/>
      <c r="AL1104" s="131"/>
      <c r="AM1104" s="131"/>
      <c r="AN1104" s="131"/>
      <c r="AO1104" s="131"/>
      <c r="EQ1104" s="33"/>
    </row>
    <row r="1105" spans="1:398" s="12" customFormat="1" ht="16.5" customHeight="1">
      <c r="A1105" s="89" t="s">
        <v>6556</v>
      </c>
      <c r="B1105" s="131"/>
      <c r="C1105" s="368"/>
      <c r="D1105" s="89"/>
      <c r="E1105" s="132" t="s">
        <v>8816</v>
      </c>
      <c r="F1105" s="132" t="s">
        <v>854</v>
      </c>
      <c r="G1105" s="132" t="s">
        <v>854</v>
      </c>
      <c r="H1105" s="14">
        <v>2015</v>
      </c>
      <c r="I1105" s="14">
        <v>3</v>
      </c>
      <c r="J1105" s="14"/>
      <c r="K1105" s="14"/>
      <c r="L1105" s="16" t="s">
        <v>4787</v>
      </c>
      <c r="M1105" s="16"/>
      <c r="N1105" s="16" t="s">
        <v>3400</v>
      </c>
      <c r="O1105" s="133">
        <v>12</v>
      </c>
      <c r="P1105" s="133">
        <v>0</v>
      </c>
      <c r="Q1105" s="133">
        <v>0</v>
      </c>
      <c r="R1105" s="133" t="s">
        <v>33</v>
      </c>
      <c r="S1105" s="134">
        <v>60</v>
      </c>
      <c r="T1105" s="134">
        <v>110</v>
      </c>
      <c r="U1105" s="135">
        <v>2.2727272727272698</v>
      </c>
      <c r="V1105" s="136">
        <v>0</v>
      </c>
      <c r="W1105" s="134">
        <v>0.25</v>
      </c>
      <c r="X1105" s="21">
        <v>9</v>
      </c>
      <c r="Y1105" s="137" t="s">
        <v>33</v>
      </c>
      <c r="Z1105" s="138" t="s">
        <v>5838</v>
      </c>
      <c r="AA1105" s="138"/>
      <c r="AB1105" s="138"/>
      <c r="AC1105" s="138"/>
      <c r="AD1105" s="25"/>
      <c r="AE1105" s="26"/>
      <c r="AF1105" s="27"/>
      <c r="AG1105" s="140"/>
      <c r="AH1105" s="131"/>
      <c r="AI1105" s="131"/>
      <c r="AJ1105" s="131"/>
      <c r="AK1105" s="131"/>
      <c r="AL1105" s="131"/>
      <c r="AM1105" s="131"/>
      <c r="AN1105" s="131"/>
      <c r="AO1105" s="131"/>
      <c r="EQ1105" s="33"/>
    </row>
    <row r="1106" spans="1:398" s="12" customFormat="1" ht="16.5" customHeight="1">
      <c r="A1106" s="89" t="s">
        <v>6556</v>
      </c>
      <c r="B1106" s="131"/>
      <c r="C1106" s="368"/>
      <c r="D1106" s="89"/>
      <c r="E1106" s="132" t="s">
        <v>8817</v>
      </c>
      <c r="F1106" s="132" t="s">
        <v>4690</v>
      </c>
      <c r="G1106" s="132" t="s">
        <v>4796</v>
      </c>
      <c r="H1106" s="14">
        <v>2015</v>
      </c>
      <c r="I1106" s="14">
        <v>1</v>
      </c>
      <c r="J1106" s="14"/>
      <c r="K1106" s="14"/>
      <c r="L1106" s="16" t="s">
        <v>4795</v>
      </c>
      <c r="M1106" s="16"/>
      <c r="N1106" s="16" t="s">
        <v>41</v>
      </c>
      <c r="O1106" s="133">
        <v>12</v>
      </c>
      <c r="P1106" s="133">
        <v>0</v>
      </c>
      <c r="Q1106" s="133">
        <v>0</v>
      </c>
      <c r="R1106" s="133" t="s">
        <v>33</v>
      </c>
      <c r="S1106" s="134">
        <v>60</v>
      </c>
      <c r="T1106" s="134">
        <v>110</v>
      </c>
      <c r="U1106" s="135">
        <v>2.2727272727272698</v>
      </c>
      <c r="V1106" s="136">
        <v>0</v>
      </c>
      <c r="W1106" s="134">
        <v>0.25</v>
      </c>
      <c r="X1106" s="21">
        <v>3</v>
      </c>
      <c r="Y1106" s="137" t="s">
        <v>33</v>
      </c>
      <c r="Z1106" s="138" t="s">
        <v>5838</v>
      </c>
      <c r="AA1106" s="138"/>
      <c r="AB1106" s="138"/>
      <c r="AC1106" s="138"/>
      <c r="AD1106" s="25"/>
      <c r="AE1106" s="26"/>
      <c r="AF1106" s="27"/>
      <c r="AG1106" s="140"/>
      <c r="AH1106" s="131"/>
      <c r="AI1106" s="131"/>
      <c r="AJ1106" s="131"/>
      <c r="AK1106" s="131"/>
      <c r="AL1106" s="131"/>
      <c r="AM1106" s="131"/>
      <c r="AN1106" s="131"/>
      <c r="AO1106" s="131"/>
      <c r="EQ1106" s="33"/>
    </row>
    <row r="1107" spans="1:398" s="12" customFormat="1" ht="16.5" customHeight="1">
      <c r="A1107" s="89" t="s">
        <v>6556</v>
      </c>
      <c r="B1107" s="131"/>
      <c r="C1107" s="368"/>
      <c r="D1107" s="89"/>
      <c r="E1107" s="132" t="s">
        <v>2468</v>
      </c>
      <c r="F1107" s="132" t="s">
        <v>4716</v>
      </c>
      <c r="G1107" s="132" t="s">
        <v>4717</v>
      </c>
      <c r="H1107" s="14">
        <v>2015</v>
      </c>
      <c r="I1107" s="14">
        <v>1</v>
      </c>
      <c r="J1107" s="14"/>
      <c r="K1107" s="14"/>
      <c r="L1107" s="16" t="s">
        <v>4759</v>
      </c>
      <c r="M1107" s="16"/>
      <c r="N1107" s="16" t="s">
        <v>3400</v>
      </c>
      <c r="O1107" s="133">
        <v>12</v>
      </c>
      <c r="P1107" s="133">
        <v>0</v>
      </c>
      <c r="Q1107" s="133">
        <v>0</v>
      </c>
      <c r="R1107" s="133" t="s">
        <v>33</v>
      </c>
      <c r="S1107" s="134">
        <v>60</v>
      </c>
      <c r="T1107" s="134">
        <v>110</v>
      </c>
      <c r="U1107" s="135">
        <v>2.2727272727272698</v>
      </c>
      <c r="V1107" s="136">
        <v>0</v>
      </c>
      <c r="W1107" s="134">
        <v>0.25</v>
      </c>
      <c r="X1107" s="21">
        <v>3</v>
      </c>
      <c r="Y1107" s="137" t="s">
        <v>33</v>
      </c>
      <c r="Z1107" s="138" t="s">
        <v>5838</v>
      </c>
      <c r="AA1107" s="138"/>
      <c r="AB1107" s="138"/>
      <c r="AC1107" s="138"/>
      <c r="AD1107" s="25"/>
      <c r="AE1107" s="26"/>
      <c r="AF1107" s="27"/>
      <c r="AG1107" s="140"/>
      <c r="AH1107" s="131"/>
      <c r="AI1107" s="131"/>
      <c r="AJ1107" s="131"/>
      <c r="AK1107" s="131"/>
      <c r="AL1107" s="131"/>
      <c r="AM1107" s="131"/>
      <c r="AN1107" s="131"/>
      <c r="AO1107" s="131"/>
      <c r="EQ1107" s="33"/>
    </row>
    <row r="1108" spans="1:398" s="83" customFormat="1" ht="16.5" customHeight="1">
      <c r="A1108" s="89" t="s">
        <v>6556</v>
      </c>
      <c r="B1108" s="131"/>
      <c r="C1108" s="368"/>
      <c r="D1108" s="89"/>
      <c r="E1108" s="132" t="s">
        <v>2468</v>
      </c>
      <c r="F1108" s="132" t="s">
        <v>4716</v>
      </c>
      <c r="G1108" s="132" t="s">
        <v>4717</v>
      </c>
      <c r="H1108" s="14">
        <v>2015</v>
      </c>
      <c r="I1108" s="14">
        <v>1</v>
      </c>
      <c r="J1108" s="14"/>
      <c r="K1108" s="14"/>
      <c r="L1108" s="16" t="s">
        <v>4712</v>
      </c>
      <c r="M1108" s="16"/>
      <c r="N1108" s="16" t="s">
        <v>696</v>
      </c>
      <c r="O1108" s="133">
        <v>12</v>
      </c>
      <c r="P1108" s="133">
        <v>0</v>
      </c>
      <c r="Q1108" s="133">
        <v>0</v>
      </c>
      <c r="R1108" s="133" t="s">
        <v>33</v>
      </c>
      <c r="S1108" s="134">
        <v>60</v>
      </c>
      <c r="T1108" s="134">
        <v>110</v>
      </c>
      <c r="U1108" s="135">
        <v>2.2727272727272698</v>
      </c>
      <c r="V1108" s="136">
        <v>0</v>
      </c>
      <c r="W1108" s="134">
        <v>0.25</v>
      </c>
      <c r="X1108" s="21">
        <v>3</v>
      </c>
      <c r="Y1108" s="137" t="s">
        <v>33</v>
      </c>
      <c r="Z1108" s="138" t="s">
        <v>5838</v>
      </c>
      <c r="AA1108" s="138"/>
      <c r="AB1108" s="138"/>
      <c r="AC1108" s="138"/>
      <c r="AD1108" s="25"/>
      <c r="AE1108" s="26"/>
      <c r="AF1108" s="27"/>
      <c r="AG1108" s="140"/>
      <c r="AH1108" s="131"/>
      <c r="AI1108" s="131"/>
      <c r="AJ1108" s="131"/>
      <c r="AK1108" s="131"/>
      <c r="AL1108" s="131"/>
      <c r="AM1108" s="131"/>
      <c r="AN1108" s="131"/>
      <c r="AO1108" s="131"/>
      <c r="EQ1108" s="142"/>
    </row>
    <row r="1109" spans="1:398" s="12" customFormat="1" ht="16.5" customHeight="1">
      <c r="A1109" s="89" t="s">
        <v>6556</v>
      </c>
      <c r="B1109" s="131"/>
      <c r="C1109" s="368"/>
      <c r="D1109" s="89"/>
      <c r="E1109" s="132" t="s">
        <v>8818</v>
      </c>
      <c r="F1109" s="132" t="s">
        <v>480</v>
      </c>
      <c r="G1109" s="132" t="s">
        <v>8819</v>
      </c>
      <c r="H1109" s="14">
        <v>2015</v>
      </c>
      <c r="I1109" s="14">
        <v>2</v>
      </c>
      <c r="J1109" s="14"/>
      <c r="K1109" s="14"/>
      <c r="L1109" s="16" t="s">
        <v>4707</v>
      </c>
      <c r="M1109" s="16"/>
      <c r="N1109" s="16" t="s">
        <v>696</v>
      </c>
      <c r="O1109" s="133">
        <v>12</v>
      </c>
      <c r="P1109" s="133">
        <v>0</v>
      </c>
      <c r="Q1109" s="133">
        <v>0</v>
      </c>
      <c r="R1109" s="133" t="s">
        <v>33</v>
      </c>
      <c r="S1109" s="134">
        <v>60</v>
      </c>
      <c r="T1109" s="134">
        <v>110</v>
      </c>
      <c r="U1109" s="135">
        <v>2.2727272727272698</v>
      </c>
      <c r="V1109" s="136">
        <v>0</v>
      </c>
      <c r="W1109" s="134">
        <v>0.25</v>
      </c>
      <c r="X1109" s="21">
        <v>6</v>
      </c>
      <c r="Y1109" s="137" t="s">
        <v>33</v>
      </c>
      <c r="Z1109" s="138" t="s">
        <v>5838</v>
      </c>
      <c r="AA1109" s="138"/>
      <c r="AB1109" s="138"/>
      <c r="AC1109" s="138"/>
      <c r="AD1109" s="25"/>
      <c r="AE1109" s="26"/>
      <c r="AF1109" s="27"/>
      <c r="AG1109" s="140"/>
      <c r="AH1109" s="131"/>
      <c r="AI1109" s="131"/>
      <c r="AJ1109" s="131"/>
      <c r="AK1109" s="131"/>
      <c r="AL1109" s="131"/>
      <c r="AM1109" s="131"/>
      <c r="AN1109" s="131"/>
      <c r="AO1109" s="131"/>
      <c r="EQ1109" s="33"/>
    </row>
    <row r="1110" spans="1:398" s="12" customFormat="1" ht="16.5" customHeight="1">
      <c r="A1110" s="89" t="s">
        <v>6556</v>
      </c>
      <c r="B1110" s="131"/>
      <c r="C1110" s="368"/>
      <c r="D1110" s="89"/>
      <c r="E1110" s="132" t="s">
        <v>8825</v>
      </c>
      <c r="F1110" s="132" t="s">
        <v>8823</v>
      </c>
      <c r="G1110" s="132" t="s">
        <v>8826</v>
      </c>
      <c r="H1110" s="14">
        <v>2015</v>
      </c>
      <c r="I1110" s="14">
        <v>1</v>
      </c>
      <c r="J1110" s="14"/>
      <c r="K1110" s="14"/>
      <c r="L1110" s="16" t="s">
        <v>4707</v>
      </c>
      <c r="M1110" s="16"/>
      <c r="N1110" s="16" t="s">
        <v>696</v>
      </c>
      <c r="O1110" s="133">
        <v>12</v>
      </c>
      <c r="P1110" s="133">
        <v>0</v>
      </c>
      <c r="Q1110" s="133">
        <v>0</v>
      </c>
      <c r="R1110" s="133" t="s">
        <v>33</v>
      </c>
      <c r="S1110" s="134">
        <v>60</v>
      </c>
      <c r="T1110" s="134">
        <v>110</v>
      </c>
      <c r="U1110" s="135">
        <v>2.2727272727272698</v>
      </c>
      <c r="V1110" s="136">
        <v>0</v>
      </c>
      <c r="W1110" s="134">
        <v>0.25</v>
      </c>
      <c r="X1110" s="21">
        <v>3</v>
      </c>
      <c r="Y1110" s="137" t="s">
        <v>33</v>
      </c>
      <c r="Z1110" s="138" t="s">
        <v>5838</v>
      </c>
      <c r="AA1110" s="138"/>
      <c r="AB1110" s="138"/>
      <c r="AC1110" s="138"/>
      <c r="AD1110" s="25"/>
      <c r="AE1110" s="26"/>
      <c r="AF1110" s="27"/>
      <c r="AG1110" s="140"/>
      <c r="AH1110" s="131"/>
      <c r="AI1110" s="131"/>
      <c r="AJ1110" s="131"/>
      <c r="AK1110" s="131"/>
      <c r="AL1110" s="131"/>
      <c r="AM1110" s="131"/>
      <c r="AN1110" s="131"/>
      <c r="AO1110" s="131"/>
      <c r="EQ1110" s="33"/>
    </row>
    <row r="1111" spans="1:398" s="12" customFormat="1" ht="16.5" customHeight="1">
      <c r="A1111" s="89" t="s">
        <v>6556</v>
      </c>
      <c r="B1111" s="131"/>
      <c r="C1111" s="368"/>
      <c r="D1111" s="89"/>
      <c r="E1111" s="132" t="s">
        <v>8825</v>
      </c>
      <c r="F1111" s="132" t="s">
        <v>8823</v>
      </c>
      <c r="G1111" s="132" t="s">
        <v>8826</v>
      </c>
      <c r="H1111" s="14">
        <v>2015</v>
      </c>
      <c r="I1111" s="14">
        <v>1</v>
      </c>
      <c r="J1111" s="14"/>
      <c r="K1111" s="14"/>
      <c r="L1111" s="16" t="s">
        <v>4707</v>
      </c>
      <c r="M1111" s="16"/>
      <c r="N1111" s="16" t="s">
        <v>696</v>
      </c>
      <c r="O1111" s="133">
        <v>12</v>
      </c>
      <c r="P1111" s="133">
        <v>0</v>
      </c>
      <c r="Q1111" s="133">
        <v>0</v>
      </c>
      <c r="R1111" s="133" t="s">
        <v>33</v>
      </c>
      <c r="S1111" s="134">
        <v>60</v>
      </c>
      <c r="T1111" s="134">
        <v>110</v>
      </c>
      <c r="U1111" s="135">
        <v>2.2727272727272698</v>
      </c>
      <c r="V1111" s="136">
        <v>0</v>
      </c>
      <c r="W1111" s="134">
        <v>0.25</v>
      </c>
      <c r="X1111" s="21">
        <v>3</v>
      </c>
      <c r="Y1111" s="137" t="s">
        <v>33</v>
      </c>
      <c r="Z1111" s="138" t="s">
        <v>5838</v>
      </c>
      <c r="AA1111" s="138"/>
      <c r="AB1111" s="138"/>
      <c r="AC1111" s="138"/>
      <c r="AD1111" s="25"/>
      <c r="AE1111" s="26"/>
      <c r="AF1111" s="27"/>
      <c r="AG1111" s="139"/>
      <c r="AH1111" s="139"/>
      <c r="AI1111" s="139"/>
      <c r="AJ1111" s="139"/>
      <c r="AK1111" s="139"/>
      <c r="AL1111" s="139"/>
      <c r="AM1111" s="139"/>
      <c r="AN1111" s="139"/>
      <c r="AO1111" s="139"/>
      <c r="AP1111" s="29"/>
      <c r="AQ1111" s="29"/>
      <c r="AR1111" s="29"/>
      <c r="AS1111" s="29"/>
      <c r="AT1111" s="29"/>
      <c r="AU1111" s="29"/>
      <c r="AV1111" s="29"/>
      <c r="AW1111" s="29"/>
      <c r="AX1111" s="29"/>
      <c r="AY1111" s="29"/>
      <c r="AZ1111" s="29"/>
      <c r="BA1111" s="29"/>
      <c r="BB1111" s="29"/>
      <c r="BC1111" s="29"/>
      <c r="BD1111" s="29"/>
      <c r="BE1111" s="29"/>
      <c r="BF1111" s="29"/>
      <c r="BG1111" s="29"/>
      <c r="BH1111" s="29"/>
      <c r="BI1111" s="29"/>
      <c r="BJ1111" s="29"/>
      <c r="BK1111" s="29"/>
      <c r="BL1111" s="29"/>
      <c r="BM1111" s="29"/>
      <c r="BN1111" s="29"/>
      <c r="BO1111" s="29"/>
      <c r="BP1111" s="29"/>
      <c r="BQ1111" s="29"/>
      <c r="BR1111" s="29"/>
      <c r="BS1111" s="29"/>
      <c r="BT1111" s="29"/>
      <c r="BU1111" s="29"/>
      <c r="BV1111" s="29"/>
      <c r="BW1111" s="29"/>
      <c r="BX1111" s="29"/>
      <c r="BY1111" s="29"/>
      <c r="BZ1111" s="29"/>
      <c r="CA1111" s="29"/>
      <c r="CB1111" s="29"/>
      <c r="CC1111" s="29"/>
      <c r="CD1111" s="29"/>
      <c r="CE1111" s="29"/>
      <c r="CF1111" s="29"/>
      <c r="CG1111" s="29"/>
      <c r="CH1111" s="29"/>
      <c r="CI1111" s="29"/>
      <c r="CJ1111" s="29"/>
      <c r="CK1111" s="29"/>
      <c r="CL1111" s="29"/>
      <c r="CM1111" s="29"/>
      <c r="CN1111" s="29"/>
      <c r="CO1111" s="29"/>
      <c r="CP1111" s="29"/>
      <c r="CQ1111" s="29"/>
      <c r="CR1111" s="29"/>
      <c r="CS1111" s="29"/>
      <c r="CT1111" s="29"/>
      <c r="CU1111" s="29"/>
      <c r="CV1111" s="29"/>
      <c r="CW1111" s="29"/>
      <c r="CX1111" s="29"/>
      <c r="CY1111" s="29"/>
      <c r="CZ1111" s="29"/>
      <c r="DA1111" s="29"/>
      <c r="DB1111" s="29"/>
      <c r="DC1111" s="29"/>
      <c r="DD1111" s="29"/>
      <c r="DE1111" s="29"/>
      <c r="DF1111" s="29"/>
      <c r="DG1111" s="29"/>
      <c r="DH1111" s="29"/>
      <c r="DI1111" s="29"/>
      <c r="DJ1111" s="29"/>
      <c r="DK1111" s="29"/>
      <c r="DL1111" s="29"/>
      <c r="DM1111" s="29"/>
      <c r="DN1111" s="29"/>
      <c r="DO1111" s="29"/>
      <c r="DP1111" s="29"/>
      <c r="DQ1111" s="29"/>
      <c r="DR1111" s="29"/>
      <c r="DS1111" s="29"/>
      <c r="DT1111" s="29"/>
      <c r="DU1111" s="29"/>
      <c r="DV1111" s="29"/>
      <c r="DW1111" s="29"/>
      <c r="DX1111" s="29"/>
      <c r="DY1111" s="29"/>
      <c r="DZ1111" s="29"/>
      <c r="EA1111" s="29"/>
      <c r="EB1111" s="29"/>
      <c r="EC1111" s="29"/>
      <c r="ED1111" s="29"/>
      <c r="EE1111" s="29"/>
      <c r="EF1111" s="29"/>
      <c r="EG1111" s="29"/>
      <c r="EH1111" s="29"/>
      <c r="EI1111" s="29"/>
      <c r="EJ1111" s="29"/>
      <c r="EK1111" s="29"/>
      <c r="EL1111" s="29"/>
      <c r="EM1111" s="29"/>
      <c r="EN1111" s="29"/>
      <c r="EO1111" s="29"/>
      <c r="EP1111" s="29"/>
      <c r="EQ1111" s="29"/>
      <c r="ER1111" s="29"/>
      <c r="ES1111" s="29"/>
      <c r="ET1111" s="29"/>
      <c r="EU1111" s="29"/>
      <c r="EV1111" s="29"/>
      <c r="EW1111" s="29"/>
      <c r="EX1111" s="29"/>
      <c r="EY1111" s="29"/>
      <c r="EZ1111" s="29"/>
      <c r="FA1111" s="29"/>
      <c r="FB1111" s="29"/>
      <c r="FC1111" s="29"/>
      <c r="FD1111" s="29"/>
      <c r="FE1111" s="29"/>
      <c r="FF1111" s="29"/>
      <c r="FG1111" s="29"/>
      <c r="FH1111" s="29"/>
      <c r="FI1111" s="29"/>
      <c r="FJ1111" s="29"/>
      <c r="FK1111" s="29"/>
      <c r="FL1111" s="29"/>
      <c r="FM1111" s="29"/>
      <c r="FN1111" s="29"/>
      <c r="FO1111" s="29"/>
      <c r="FP1111" s="29"/>
      <c r="FQ1111" s="29"/>
      <c r="FR1111" s="29"/>
      <c r="FS1111" s="29"/>
      <c r="FT1111" s="29"/>
      <c r="FU1111" s="29"/>
      <c r="FV1111" s="29"/>
      <c r="FW1111" s="29"/>
      <c r="FX1111" s="29"/>
      <c r="FY1111" s="29"/>
      <c r="FZ1111" s="29"/>
      <c r="GA1111" s="29"/>
      <c r="GB1111" s="29"/>
      <c r="GC1111" s="29"/>
      <c r="GD1111" s="29"/>
      <c r="GE1111" s="29"/>
      <c r="GF1111" s="29"/>
      <c r="GG1111" s="29"/>
      <c r="GH1111" s="29"/>
      <c r="GI1111" s="29"/>
      <c r="GJ1111" s="29"/>
      <c r="GK1111" s="29"/>
      <c r="GL1111" s="29"/>
      <c r="GM1111" s="29"/>
      <c r="GN1111" s="29"/>
      <c r="GO1111" s="29"/>
      <c r="GP1111" s="29"/>
      <c r="GQ1111" s="29"/>
      <c r="GR1111" s="29"/>
      <c r="GS1111" s="29"/>
      <c r="GT1111" s="29"/>
      <c r="GU1111" s="29"/>
      <c r="GV1111" s="29"/>
      <c r="GW1111" s="29"/>
      <c r="GX1111" s="29"/>
      <c r="GY1111" s="29"/>
      <c r="GZ1111" s="29"/>
      <c r="HA1111" s="29"/>
      <c r="HB1111" s="29"/>
      <c r="HC1111" s="29"/>
      <c r="HD1111" s="29"/>
      <c r="HE1111" s="29"/>
      <c r="HF1111" s="29"/>
      <c r="HG1111" s="29"/>
      <c r="HH1111" s="29"/>
      <c r="HI1111" s="29"/>
      <c r="HJ1111" s="29"/>
      <c r="HK1111" s="29"/>
      <c r="HL1111" s="29"/>
      <c r="HM1111" s="29"/>
      <c r="HN1111" s="29"/>
      <c r="HO1111" s="29"/>
      <c r="HP1111" s="29"/>
      <c r="HQ1111" s="29"/>
      <c r="HR1111" s="29"/>
      <c r="HS1111" s="29"/>
      <c r="HT1111" s="29"/>
      <c r="HU1111" s="29"/>
      <c r="HV1111" s="29"/>
      <c r="HW1111" s="29"/>
      <c r="HX1111" s="29"/>
      <c r="HY1111" s="29"/>
      <c r="HZ1111" s="29"/>
      <c r="IA1111" s="29"/>
      <c r="IB1111" s="29"/>
      <c r="IC1111" s="29"/>
      <c r="ID1111" s="29"/>
      <c r="IE1111" s="29"/>
      <c r="IF1111" s="29"/>
      <c r="IG1111" s="29"/>
      <c r="IH1111" s="29"/>
      <c r="II1111" s="29"/>
      <c r="IJ1111" s="29"/>
      <c r="IK1111" s="29"/>
      <c r="IL1111" s="29"/>
      <c r="IM1111" s="29"/>
      <c r="IN1111" s="29"/>
      <c r="IO1111" s="29"/>
      <c r="IP1111" s="29"/>
      <c r="IQ1111" s="29"/>
      <c r="IR1111" s="29"/>
      <c r="IS1111" s="29"/>
      <c r="IT1111" s="29"/>
      <c r="IU1111" s="29"/>
      <c r="IV1111" s="29"/>
      <c r="IW1111" s="29"/>
      <c r="IX1111" s="29"/>
      <c r="IY1111" s="29"/>
      <c r="IZ1111" s="29"/>
      <c r="JA1111" s="29"/>
      <c r="JB1111" s="29"/>
      <c r="JC1111" s="29"/>
      <c r="JD1111" s="29"/>
      <c r="JE1111" s="29"/>
      <c r="JF1111" s="29"/>
      <c r="JG1111" s="29"/>
      <c r="JH1111" s="29"/>
      <c r="JI1111" s="29"/>
      <c r="JJ1111" s="29"/>
      <c r="JK1111" s="29"/>
      <c r="JL1111" s="29"/>
      <c r="JM1111" s="29"/>
      <c r="JN1111" s="29"/>
      <c r="JO1111" s="29"/>
      <c r="JP1111" s="29"/>
      <c r="JQ1111" s="29"/>
      <c r="JR1111" s="29"/>
      <c r="JS1111" s="29"/>
      <c r="JT1111" s="29"/>
      <c r="JU1111" s="29"/>
      <c r="JV1111" s="29"/>
      <c r="JW1111" s="29"/>
      <c r="JX1111" s="29"/>
      <c r="JY1111" s="29"/>
      <c r="JZ1111" s="29"/>
      <c r="KA1111" s="29"/>
      <c r="KB1111" s="29"/>
      <c r="KC1111" s="29"/>
      <c r="KD1111" s="29"/>
      <c r="KE1111" s="29"/>
      <c r="KF1111" s="29"/>
      <c r="KG1111" s="29"/>
      <c r="KH1111" s="29"/>
      <c r="KI1111" s="29"/>
      <c r="KJ1111" s="29"/>
      <c r="KK1111" s="29"/>
      <c r="KL1111" s="29"/>
      <c r="KM1111" s="29"/>
      <c r="KN1111" s="29"/>
      <c r="KO1111" s="29"/>
      <c r="KP1111" s="29"/>
      <c r="KQ1111" s="29"/>
      <c r="KR1111" s="29"/>
      <c r="KS1111" s="29"/>
      <c r="KT1111" s="29"/>
      <c r="KU1111" s="29"/>
      <c r="KV1111" s="29"/>
      <c r="KW1111" s="29"/>
      <c r="KX1111" s="29"/>
      <c r="KY1111" s="29"/>
      <c r="KZ1111" s="29"/>
      <c r="LA1111" s="29"/>
      <c r="LB1111" s="29"/>
      <c r="LC1111" s="29"/>
      <c r="LD1111" s="29"/>
      <c r="LE1111" s="29"/>
      <c r="LF1111" s="29"/>
      <c r="LG1111" s="29"/>
      <c r="LH1111" s="29"/>
      <c r="LI1111" s="29"/>
      <c r="LJ1111" s="29"/>
      <c r="LK1111" s="29"/>
      <c r="LL1111" s="29"/>
      <c r="LM1111" s="29"/>
      <c r="LN1111" s="29"/>
      <c r="LO1111" s="29"/>
      <c r="LP1111" s="29"/>
      <c r="LQ1111" s="29"/>
      <c r="LR1111" s="29"/>
      <c r="LS1111" s="29"/>
      <c r="LT1111" s="29"/>
      <c r="LU1111" s="29"/>
      <c r="LV1111" s="29"/>
      <c r="LW1111" s="29"/>
      <c r="LX1111" s="29"/>
      <c r="LY1111" s="29"/>
      <c r="LZ1111" s="29"/>
      <c r="MA1111" s="29"/>
      <c r="MB1111" s="29"/>
      <c r="MC1111" s="29"/>
      <c r="MD1111" s="29"/>
      <c r="ME1111" s="29"/>
      <c r="MF1111" s="29"/>
      <c r="MG1111" s="29"/>
      <c r="MH1111" s="29"/>
      <c r="MI1111" s="29"/>
      <c r="MJ1111" s="29"/>
      <c r="MK1111" s="29"/>
      <c r="ML1111" s="29"/>
      <c r="MM1111" s="29"/>
      <c r="MN1111" s="29"/>
      <c r="MO1111" s="29"/>
      <c r="MP1111" s="29"/>
      <c r="MQ1111" s="29"/>
      <c r="MR1111" s="29"/>
      <c r="MS1111" s="29"/>
      <c r="MT1111" s="29"/>
      <c r="MU1111" s="29"/>
      <c r="MV1111" s="29"/>
      <c r="MW1111" s="29"/>
      <c r="MX1111" s="29"/>
      <c r="MY1111" s="29"/>
      <c r="MZ1111" s="29"/>
      <c r="NA1111" s="29"/>
      <c r="NB1111" s="29"/>
      <c r="NC1111" s="29"/>
      <c r="ND1111" s="29"/>
      <c r="NE1111" s="29"/>
      <c r="NF1111" s="29"/>
      <c r="NG1111" s="29"/>
      <c r="NH1111" s="29"/>
      <c r="NI1111" s="29"/>
      <c r="NJ1111" s="29"/>
      <c r="NK1111" s="29"/>
      <c r="NL1111" s="29"/>
      <c r="NM1111" s="29"/>
      <c r="NN1111" s="29"/>
      <c r="NO1111" s="29"/>
      <c r="NP1111" s="29"/>
      <c r="NQ1111" s="29"/>
      <c r="NR1111" s="29"/>
      <c r="NS1111" s="29"/>
      <c r="NT1111" s="29"/>
      <c r="NU1111" s="29"/>
      <c r="NV1111" s="29"/>
      <c r="NW1111" s="29"/>
      <c r="NX1111" s="29"/>
      <c r="NY1111" s="29"/>
      <c r="NZ1111" s="29"/>
      <c r="OA1111" s="29"/>
      <c r="OB1111" s="29"/>
      <c r="OC1111" s="29"/>
      <c r="OD1111" s="29"/>
      <c r="OE1111" s="29"/>
      <c r="OF1111" s="29"/>
      <c r="OG1111" s="29"/>
      <c r="OH1111" s="29"/>
    </row>
    <row r="1112" spans="1:398" s="12" customFormat="1" ht="16.5" customHeight="1">
      <c r="A1112" s="89" t="s">
        <v>6556</v>
      </c>
      <c r="B1112" s="131"/>
      <c r="C1112" s="368"/>
      <c r="D1112" s="89"/>
      <c r="E1112" s="132" t="s">
        <v>2728</v>
      </c>
      <c r="F1112" s="132" t="s">
        <v>8830</v>
      </c>
      <c r="G1112" s="132" t="s">
        <v>8831</v>
      </c>
      <c r="H1112" s="14">
        <v>2015</v>
      </c>
      <c r="I1112" s="14">
        <v>1</v>
      </c>
      <c r="J1112" s="14"/>
      <c r="K1112" s="14"/>
      <c r="L1112" s="16" t="s">
        <v>4712</v>
      </c>
      <c r="M1112" s="16"/>
      <c r="N1112" s="16" t="s">
        <v>696</v>
      </c>
      <c r="O1112" s="133">
        <v>12</v>
      </c>
      <c r="P1112" s="133">
        <v>0</v>
      </c>
      <c r="Q1112" s="133">
        <v>0</v>
      </c>
      <c r="R1112" s="133" t="s">
        <v>33</v>
      </c>
      <c r="S1112" s="134">
        <v>60</v>
      </c>
      <c r="T1112" s="134">
        <v>110</v>
      </c>
      <c r="U1112" s="135">
        <v>2.2727272727272698</v>
      </c>
      <c r="V1112" s="136">
        <v>0</v>
      </c>
      <c r="W1112" s="134">
        <v>0.25</v>
      </c>
      <c r="X1112" s="21">
        <v>3</v>
      </c>
      <c r="Y1112" s="137" t="s">
        <v>33</v>
      </c>
      <c r="Z1112" s="138" t="s">
        <v>5838</v>
      </c>
      <c r="AA1112" s="138"/>
      <c r="AB1112" s="138"/>
      <c r="AC1112" s="138"/>
      <c r="AD1112" s="25"/>
      <c r="AE1112" s="26"/>
      <c r="AF1112" s="27"/>
      <c r="AG1112" s="140"/>
      <c r="AH1112" s="131"/>
      <c r="AI1112" s="131"/>
      <c r="AJ1112" s="131"/>
      <c r="AK1112" s="131"/>
      <c r="AL1112" s="131"/>
      <c r="AM1112" s="131"/>
      <c r="AN1112" s="131"/>
      <c r="AO1112" s="131"/>
      <c r="EQ1112" s="33"/>
    </row>
    <row r="1113" spans="1:398" s="83" customFormat="1" ht="16.5" customHeight="1">
      <c r="A1113" s="89" t="s">
        <v>6556</v>
      </c>
      <c r="B1113" s="131"/>
      <c r="C1113" s="368"/>
      <c r="D1113" s="89"/>
      <c r="E1113" s="132" t="s">
        <v>8837</v>
      </c>
      <c r="F1113" s="132" t="s">
        <v>4784</v>
      </c>
      <c r="G1113" s="132" t="s">
        <v>4785</v>
      </c>
      <c r="H1113" s="14">
        <v>2016</v>
      </c>
      <c r="I1113" s="14">
        <v>1</v>
      </c>
      <c r="J1113" s="14"/>
      <c r="K1113" s="14"/>
      <c r="L1113" s="16" t="s">
        <v>4783</v>
      </c>
      <c r="M1113" s="16"/>
      <c r="N1113" s="16" t="s">
        <v>3400</v>
      </c>
      <c r="O1113" s="133">
        <v>12</v>
      </c>
      <c r="P1113" s="133">
        <v>0</v>
      </c>
      <c r="Q1113" s="133">
        <v>0</v>
      </c>
      <c r="R1113" s="133" t="s">
        <v>33</v>
      </c>
      <c r="S1113" s="134">
        <v>60</v>
      </c>
      <c r="T1113" s="134">
        <v>110</v>
      </c>
      <c r="U1113" s="135">
        <v>2.2727272727272698</v>
      </c>
      <c r="V1113" s="136">
        <v>0</v>
      </c>
      <c r="W1113" s="134">
        <v>0.25</v>
      </c>
      <c r="X1113" s="21">
        <v>3</v>
      </c>
      <c r="Y1113" s="137" t="s">
        <v>33</v>
      </c>
      <c r="Z1113" s="138" t="s">
        <v>5838</v>
      </c>
      <c r="AA1113" s="138"/>
      <c r="AB1113" s="138"/>
      <c r="AC1113" s="138"/>
      <c r="AD1113" s="25"/>
      <c r="AE1113" s="26"/>
      <c r="AF1113" s="27"/>
      <c r="AG1113" s="140"/>
      <c r="AH1113" s="131"/>
      <c r="AI1113" s="131"/>
      <c r="AJ1113" s="131"/>
      <c r="AK1113" s="131"/>
      <c r="AL1113" s="131"/>
      <c r="AM1113" s="131"/>
      <c r="AN1113" s="131"/>
      <c r="AO1113" s="131"/>
      <c r="EQ1113" s="142"/>
    </row>
    <row r="1114" spans="1:398" s="12" customFormat="1" ht="16.5" customHeight="1">
      <c r="A1114" s="89" t="s">
        <v>6556</v>
      </c>
      <c r="B1114" s="131"/>
      <c r="C1114" s="368"/>
      <c r="D1114" s="89"/>
      <c r="E1114" s="132" t="s">
        <v>180</v>
      </c>
      <c r="F1114" s="132" t="s">
        <v>3419</v>
      </c>
      <c r="G1114" s="132" t="s">
        <v>4686</v>
      </c>
      <c r="H1114" s="14">
        <v>2016</v>
      </c>
      <c r="I1114" s="14">
        <v>1</v>
      </c>
      <c r="J1114" s="14"/>
      <c r="K1114" s="14"/>
      <c r="L1114" s="16" t="s">
        <v>4725</v>
      </c>
      <c r="M1114" s="16"/>
      <c r="N1114" s="16" t="s">
        <v>3400</v>
      </c>
      <c r="O1114" s="133">
        <v>12</v>
      </c>
      <c r="P1114" s="133">
        <v>0</v>
      </c>
      <c r="Q1114" s="133">
        <v>0</v>
      </c>
      <c r="R1114" s="133" t="s">
        <v>33</v>
      </c>
      <c r="S1114" s="134">
        <v>60</v>
      </c>
      <c r="T1114" s="134">
        <v>110</v>
      </c>
      <c r="U1114" s="135">
        <v>2.2727272727272698</v>
      </c>
      <c r="V1114" s="136">
        <v>0</v>
      </c>
      <c r="W1114" s="134">
        <v>0.25</v>
      </c>
      <c r="X1114" s="21">
        <v>3</v>
      </c>
      <c r="Y1114" s="137" t="s">
        <v>33</v>
      </c>
      <c r="Z1114" s="138" t="s">
        <v>5838</v>
      </c>
      <c r="AA1114" s="138"/>
      <c r="AB1114" s="138"/>
      <c r="AC1114" s="138"/>
      <c r="AD1114" s="25"/>
      <c r="AE1114" s="26"/>
      <c r="AF1114" s="27"/>
      <c r="AG1114" s="140"/>
      <c r="AH1114" s="131"/>
      <c r="AI1114" s="131"/>
      <c r="AJ1114" s="131"/>
      <c r="AK1114" s="131"/>
      <c r="AL1114" s="131"/>
      <c r="AM1114" s="131"/>
      <c r="AN1114" s="131"/>
      <c r="AO1114" s="131"/>
      <c r="EQ1114" s="33"/>
    </row>
    <row r="1115" spans="1:398" s="12" customFormat="1" ht="16.5" customHeight="1">
      <c r="A1115" s="89" t="s">
        <v>6556</v>
      </c>
      <c r="B1115" s="131"/>
      <c r="C1115" s="368"/>
      <c r="D1115" s="89"/>
      <c r="E1115" s="132" t="s">
        <v>35</v>
      </c>
      <c r="F1115" s="132" t="s">
        <v>83</v>
      </c>
      <c r="G1115" s="132" t="s">
        <v>8843</v>
      </c>
      <c r="H1115" s="14">
        <v>2017</v>
      </c>
      <c r="I1115" s="14">
        <v>1</v>
      </c>
      <c r="J1115" s="14"/>
      <c r="K1115" s="14"/>
      <c r="L1115" s="16" t="s">
        <v>4693</v>
      </c>
      <c r="M1115" s="16"/>
      <c r="N1115" s="16" t="s">
        <v>696</v>
      </c>
      <c r="O1115" s="133">
        <v>12</v>
      </c>
      <c r="P1115" s="133">
        <v>0</v>
      </c>
      <c r="Q1115" s="133">
        <v>0</v>
      </c>
      <c r="R1115" s="133" t="s">
        <v>33</v>
      </c>
      <c r="S1115" s="134">
        <v>60</v>
      </c>
      <c r="T1115" s="134">
        <v>110</v>
      </c>
      <c r="U1115" s="135">
        <v>2.2727272727272698</v>
      </c>
      <c r="V1115" s="136">
        <v>0</v>
      </c>
      <c r="W1115" s="134">
        <v>0.25</v>
      </c>
      <c r="X1115" s="21">
        <v>3</v>
      </c>
      <c r="Y1115" s="137" t="s">
        <v>33</v>
      </c>
      <c r="Z1115" s="138" t="s">
        <v>5838</v>
      </c>
      <c r="AA1115" s="138"/>
      <c r="AB1115" s="138"/>
      <c r="AC1115" s="138"/>
      <c r="AD1115" s="25"/>
      <c r="AE1115" s="26"/>
      <c r="AF1115" s="27"/>
      <c r="AG1115" s="140"/>
      <c r="AH1115" s="131"/>
      <c r="AI1115" s="131"/>
      <c r="AJ1115" s="131"/>
      <c r="AK1115" s="131"/>
      <c r="AL1115" s="131"/>
      <c r="AM1115" s="131"/>
      <c r="AN1115" s="131"/>
      <c r="AO1115" s="131"/>
      <c r="EQ1115" s="33"/>
    </row>
    <row r="1116" spans="1:398" s="12" customFormat="1" ht="16.5" customHeight="1">
      <c r="A1116" s="89" t="s">
        <v>6556</v>
      </c>
      <c r="B1116" s="131"/>
      <c r="C1116" s="368"/>
      <c r="D1116" s="89"/>
      <c r="E1116" s="132" t="s">
        <v>174</v>
      </c>
      <c r="F1116" s="132" t="s">
        <v>175</v>
      </c>
      <c r="G1116" s="132" t="s">
        <v>2258</v>
      </c>
      <c r="H1116" s="14">
        <v>2017</v>
      </c>
      <c r="I1116" s="14">
        <v>1</v>
      </c>
      <c r="J1116" s="14"/>
      <c r="K1116" s="14"/>
      <c r="L1116" s="16" t="s">
        <v>4693</v>
      </c>
      <c r="M1116" s="16"/>
      <c r="N1116" s="16" t="s">
        <v>696</v>
      </c>
      <c r="O1116" s="133">
        <v>12</v>
      </c>
      <c r="P1116" s="133">
        <v>0</v>
      </c>
      <c r="Q1116" s="133">
        <v>0</v>
      </c>
      <c r="R1116" s="133" t="s">
        <v>33</v>
      </c>
      <c r="S1116" s="134">
        <v>60</v>
      </c>
      <c r="T1116" s="134">
        <v>110</v>
      </c>
      <c r="U1116" s="135">
        <v>2.2727272727272698</v>
      </c>
      <c r="V1116" s="136">
        <v>0</v>
      </c>
      <c r="W1116" s="134">
        <v>0.25</v>
      </c>
      <c r="X1116" s="21">
        <v>3</v>
      </c>
      <c r="Y1116" s="137" t="s">
        <v>33</v>
      </c>
      <c r="Z1116" s="138" t="s">
        <v>5838</v>
      </c>
      <c r="AA1116" s="138"/>
      <c r="AB1116" s="138"/>
      <c r="AC1116" s="138"/>
      <c r="AD1116" s="25"/>
      <c r="AE1116" s="26"/>
      <c r="AF1116" s="27"/>
      <c r="AG1116" s="140"/>
      <c r="AH1116" s="131"/>
      <c r="AI1116" s="131"/>
      <c r="AJ1116" s="131"/>
      <c r="AK1116" s="131"/>
      <c r="AL1116" s="131"/>
      <c r="AM1116" s="131"/>
      <c r="AN1116" s="131"/>
      <c r="AO1116" s="131"/>
      <c r="EQ1116" s="33"/>
    </row>
    <row r="1117" spans="1:398" s="12" customFormat="1" ht="16.5" customHeight="1">
      <c r="A1117" s="89" t="s">
        <v>6556</v>
      </c>
      <c r="B1117" s="131"/>
      <c r="C1117" s="368"/>
      <c r="D1117" s="89"/>
      <c r="E1117" s="132" t="s">
        <v>99</v>
      </c>
      <c r="F1117" s="132" t="s">
        <v>36</v>
      </c>
      <c r="G1117" s="132" t="s">
        <v>8844</v>
      </c>
      <c r="H1117" s="14">
        <v>2017</v>
      </c>
      <c r="I1117" s="14">
        <v>1</v>
      </c>
      <c r="J1117" s="14"/>
      <c r="K1117" s="14"/>
      <c r="L1117" s="16" t="s">
        <v>4693</v>
      </c>
      <c r="M1117" s="16"/>
      <c r="N1117" s="16" t="s">
        <v>696</v>
      </c>
      <c r="O1117" s="133">
        <v>12</v>
      </c>
      <c r="P1117" s="133">
        <v>0</v>
      </c>
      <c r="Q1117" s="133">
        <v>0</v>
      </c>
      <c r="R1117" s="133" t="s">
        <v>33</v>
      </c>
      <c r="S1117" s="134">
        <v>60</v>
      </c>
      <c r="T1117" s="134">
        <v>110</v>
      </c>
      <c r="U1117" s="135">
        <v>2.2727272727272698</v>
      </c>
      <c r="V1117" s="136">
        <v>0</v>
      </c>
      <c r="W1117" s="134">
        <v>0.25</v>
      </c>
      <c r="X1117" s="21">
        <v>3</v>
      </c>
      <c r="Y1117" s="137" t="s">
        <v>33</v>
      </c>
      <c r="Z1117" s="138" t="s">
        <v>5838</v>
      </c>
      <c r="AA1117" s="138"/>
      <c r="AB1117" s="138"/>
      <c r="AC1117" s="138"/>
      <c r="AD1117" s="25"/>
      <c r="AE1117" s="26"/>
      <c r="AF1117" s="27"/>
      <c r="AG1117" s="140"/>
      <c r="AH1117" s="131"/>
      <c r="AI1117" s="131"/>
      <c r="AJ1117" s="131"/>
      <c r="AK1117" s="131"/>
      <c r="AL1117" s="131"/>
      <c r="AM1117" s="131"/>
      <c r="AN1117" s="131"/>
      <c r="AO1117" s="131"/>
      <c r="EQ1117" s="33"/>
    </row>
    <row r="1118" spans="1:398" s="12" customFormat="1" ht="16.5" customHeight="1">
      <c r="A1118" s="89" t="s">
        <v>6556</v>
      </c>
      <c r="B1118" s="131"/>
      <c r="C1118" s="368"/>
      <c r="D1118" s="89"/>
      <c r="E1118" s="132" t="s">
        <v>1135</v>
      </c>
      <c r="F1118" s="132" t="s">
        <v>83</v>
      </c>
      <c r="G1118" s="132" t="s">
        <v>4687</v>
      </c>
      <c r="H1118" s="14">
        <v>2017</v>
      </c>
      <c r="I1118" s="14">
        <v>1</v>
      </c>
      <c r="J1118" s="14"/>
      <c r="K1118" s="14"/>
      <c r="L1118" s="16" t="s">
        <v>4680</v>
      </c>
      <c r="M1118" s="16"/>
      <c r="N1118" s="16" t="s">
        <v>696</v>
      </c>
      <c r="O1118" s="133">
        <v>12</v>
      </c>
      <c r="P1118" s="133">
        <v>0</v>
      </c>
      <c r="Q1118" s="133">
        <v>0</v>
      </c>
      <c r="R1118" s="133" t="s">
        <v>33</v>
      </c>
      <c r="S1118" s="134">
        <v>60</v>
      </c>
      <c r="T1118" s="134">
        <v>110</v>
      </c>
      <c r="U1118" s="135">
        <v>2.2727272727272698</v>
      </c>
      <c r="V1118" s="136">
        <v>0</v>
      </c>
      <c r="W1118" s="134">
        <v>0.25</v>
      </c>
      <c r="X1118" s="21">
        <v>3</v>
      </c>
      <c r="Y1118" s="137" t="s">
        <v>33</v>
      </c>
      <c r="Z1118" s="138" t="s">
        <v>5838</v>
      </c>
      <c r="AA1118" s="138"/>
      <c r="AB1118" s="138"/>
      <c r="AC1118" s="138"/>
      <c r="AD1118" s="25"/>
      <c r="AE1118" s="26"/>
      <c r="AF1118" s="27"/>
      <c r="AG1118" s="140"/>
      <c r="AH1118" s="131"/>
      <c r="AI1118" s="131"/>
      <c r="AJ1118" s="131"/>
      <c r="AK1118" s="131"/>
      <c r="AL1118" s="131"/>
      <c r="AM1118" s="131"/>
      <c r="AN1118" s="131"/>
      <c r="AO1118" s="131"/>
      <c r="EQ1118" s="33"/>
    </row>
    <row r="1119" spans="1:398" s="12" customFormat="1" ht="16.5" customHeight="1">
      <c r="A1119" s="89" t="s">
        <v>6556</v>
      </c>
      <c r="B1119" s="131"/>
      <c r="C1119" s="368"/>
      <c r="D1119" s="89"/>
      <c r="E1119" s="132" t="s">
        <v>8845</v>
      </c>
      <c r="F1119" s="132" t="s">
        <v>6194</v>
      </c>
      <c r="G1119" s="132" t="s">
        <v>6195</v>
      </c>
      <c r="H1119" s="14">
        <v>2018</v>
      </c>
      <c r="I1119" s="14">
        <v>1</v>
      </c>
      <c r="J1119" s="14"/>
      <c r="K1119" s="14"/>
      <c r="L1119" s="16" t="s">
        <v>4774</v>
      </c>
      <c r="M1119" s="16"/>
      <c r="N1119" s="16" t="s">
        <v>3400</v>
      </c>
      <c r="O1119" s="133">
        <v>12</v>
      </c>
      <c r="P1119" s="133">
        <v>0</v>
      </c>
      <c r="Q1119" s="133">
        <v>0</v>
      </c>
      <c r="R1119" s="133" t="s">
        <v>33</v>
      </c>
      <c r="S1119" s="134">
        <v>60</v>
      </c>
      <c r="T1119" s="134">
        <v>110</v>
      </c>
      <c r="U1119" s="135">
        <v>2.2727272727272698</v>
      </c>
      <c r="V1119" s="136">
        <v>0</v>
      </c>
      <c r="W1119" s="134">
        <v>0.25</v>
      </c>
      <c r="X1119" s="21">
        <v>3</v>
      </c>
      <c r="Y1119" s="137" t="s">
        <v>33</v>
      </c>
      <c r="Z1119" s="138" t="s">
        <v>5838</v>
      </c>
      <c r="AA1119" s="138"/>
      <c r="AB1119" s="138"/>
      <c r="AC1119" s="138"/>
      <c r="AD1119" s="25"/>
      <c r="AE1119" s="26"/>
      <c r="AF1119" s="27"/>
      <c r="AG1119" s="140"/>
      <c r="AH1119" s="131"/>
      <c r="AI1119" s="131"/>
      <c r="AJ1119" s="131"/>
      <c r="AK1119" s="131"/>
      <c r="AL1119" s="131"/>
      <c r="AM1119" s="131"/>
      <c r="AN1119" s="131"/>
      <c r="AO1119" s="131"/>
      <c r="EQ1119" s="33"/>
    </row>
    <row r="1120" spans="1:398" s="12" customFormat="1" ht="16.5" customHeight="1">
      <c r="A1120" s="89" t="s">
        <v>6556</v>
      </c>
      <c r="B1120" s="131"/>
      <c r="C1120" s="368"/>
      <c r="D1120" s="89"/>
      <c r="E1120" s="132" t="s">
        <v>3842</v>
      </c>
      <c r="F1120" s="132" t="s">
        <v>34</v>
      </c>
      <c r="G1120" s="132" t="s">
        <v>4137</v>
      </c>
      <c r="H1120" s="14">
        <v>2018</v>
      </c>
      <c r="I1120" s="14">
        <v>2</v>
      </c>
      <c r="J1120" s="14"/>
      <c r="K1120" s="14"/>
      <c r="L1120" s="16" t="s">
        <v>4693</v>
      </c>
      <c r="M1120" s="16"/>
      <c r="N1120" s="16" t="s">
        <v>696</v>
      </c>
      <c r="O1120" s="133">
        <v>12</v>
      </c>
      <c r="P1120" s="133">
        <v>0</v>
      </c>
      <c r="Q1120" s="133">
        <v>0</v>
      </c>
      <c r="R1120" s="133" t="s">
        <v>33</v>
      </c>
      <c r="S1120" s="134">
        <v>60</v>
      </c>
      <c r="T1120" s="134">
        <v>110</v>
      </c>
      <c r="U1120" s="135">
        <v>2.2727272727272698</v>
      </c>
      <c r="V1120" s="136">
        <v>0</v>
      </c>
      <c r="W1120" s="134">
        <v>0.25</v>
      </c>
      <c r="X1120" s="21">
        <v>6</v>
      </c>
      <c r="Y1120" s="137" t="s">
        <v>33</v>
      </c>
      <c r="Z1120" s="138" t="s">
        <v>5838</v>
      </c>
      <c r="AA1120" s="138"/>
      <c r="AB1120" s="138"/>
      <c r="AC1120" s="138"/>
      <c r="AD1120" s="25"/>
      <c r="AE1120" s="26"/>
      <c r="AF1120" s="27"/>
      <c r="AG1120" s="140"/>
      <c r="AH1120" s="131"/>
      <c r="AI1120" s="131"/>
      <c r="AJ1120" s="131"/>
      <c r="AK1120" s="131"/>
      <c r="AL1120" s="131"/>
      <c r="AM1120" s="131"/>
      <c r="AN1120" s="131"/>
      <c r="AO1120" s="131"/>
      <c r="EQ1120" s="33"/>
    </row>
    <row r="1121" spans="1:147" s="12" customFormat="1" ht="16.5" customHeight="1">
      <c r="A1121" s="89" t="s">
        <v>6556</v>
      </c>
      <c r="B1121" s="131"/>
      <c r="C1121" s="368"/>
      <c r="D1121" s="89"/>
      <c r="E1121" s="132" t="s">
        <v>3842</v>
      </c>
      <c r="F1121" s="132" t="s">
        <v>34</v>
      </c>
      <c r="G1121" s="132" t="s">
        <v>4137</v>
      </c>
      <c r="H1121" s="14">
        <v>2018</v>
      </c>
      <c r="I1121" s="14">
        <v>1</v>
      </c>
      <c r="J1121" s="14"/>
      <c r="K1121" s="14"/>
      <c r="L1121" s="16" t="s">
        <v>4692</v>
      </c>
      <c r="M1121" s="16"/>
      <c r="N1121" s="16" t="s">
        <v>696</v>
      </c>
      <c r="O1121" s="133">
        <v>12</v>
      </c>
      <c r="P1121" s="133">
        <v>0</v>
      </c>
      <c r="Q1121" s="133">
        <v>0</v>
      </c>
      <c r="R1121" s="133" t="s">
        <v>33</v>
      </c>
      <c r="S1121" s="134">
        <v>60</v>
      </c>
      <c r="T1121" s="134">
        <v>110</v>
      </c>
      <c r="U1121" s="135">
        <v>2.2727272727272698</v>
      </c>
      <c r="V1121" s="136">
        <v>0</v>
      </c>
      <c r="W1121" s="134">
        <v>0.25</v>
      </c>
      <c r="X1121" s="21">
        <v>3</v>
      </c>
      <c r="Y1121" s="137" t="s">
        <v>33</v>
      </c>
      <c r="Z1121" s="138" t="s">
        <v>5838</v>
      </c>
      <c r="AA1121" s="138"/>
      <c r="AB1121" s="138"/>
      <c r="AC1121" s="138"/>
      <c r="AD1121" s="25"/>
      <c r="AE1121" s="26"/>
      <c r="AF1121" s="27"/>
      <c r="AG1121" s="140"/>
      <c r="AH1121" s="131"/>
      <c r="AI1121" s="131"/>
      <c r="AJ1121" s="131"/>
      <c r="AK1121" s="131"/>
      <c r="AL1121" s="131"/>
      <c r="AM1121" s="131"/>
      <c r="AN1121" s="131"/>
      <c r="AO1121" s="131"/>
      <c r="EQ1121" s="33"/>
    </row>
    <row r="1122" spans="1:147" s="12" customFormat="1" ht="16.5" customHeight="1">
      <c r="A1122" s="89" t="s">
        <v>6556</v>
      </c>
      <c r="B1122" s="131"/>
      <c r="C1122" s="368"/>
      <c r="D1122" s="89"/>
      <c r="E1122" s="132" t="s">
        <v>3842</v>
      </c>
      <c r="F1122" s="132" t="s">
        <v>34</v>
      </c>
      <c r="G1122" s="132" t="s">
        <v>4137</v>
      </c>
      <c r="H1122" s="14">
        <v>2018</v>
      </c>
      <c r="I1122" s="14">
        <v>1</v>
      </c>
      <c r="J1122" s="14"/>
      <c r="K1122" s="14"/>
      <c r="L1122" s="16" t="s">
        <v>4680</v>
      </c>
      <c r="M1122" s="16"/>
      <c r="N1122" s="16" t="s">
        <v>696</v>
      </c>
      <c r="O1122" s="133">
        <v>12</v>
      </c>
      <c r="P1122" s="133">
        <v>0</v>
      </c>
      <c r="Q1122" s="133">
        <v>0</v>
      </c>
      <c r="R1122" s="133" t="s">
        <v>33</v>
      </c>
      <c r="S1122" s="134">
        <v>60</v>
      </c>
      <c r="T1122" s="134">
        <v>110</v>
      </c>
      <c r="U1122" s="135">
        <v>2.2727272727272698</v>
      </c>
      <c r="V1122" s="136">
        <v>0</v>
      </c>
      <c r="W1122" s="134">
        <v>0.25</v>
      </c>
      <c r="X1122" s="21">
        <v>3</v>
      </c>
      <c r="Y1122" s="137" t="s">
        <v>33</v>
      </c>
      <c r="Z1122" s="138" t="s">
        <v>5838</v>
      </c>
      <c r="AA1122" s="138"/>
      <c r="AB1122" s="138"/>
      <c r="AC1122" s="138"/>
      <c r="AD1122" s="25"/>
      <c r="AE1122" s="26"/>
      <c r="AF1122" s="27"/>
      <c r="AG1122" s="140"/>
      <c r="AH1122" s="131"/>
      <c r="AI1122" s="131"/>
      <c r="AJ1122" s="131"/>
      <c r="AK1122" s="131"/>
      <c r="AL1122" s="131"/>
      <c r="AM1122" s="131"/>
      <c r="AN1122" s="131"/>
      <c r="AO1122" s="131"/>
      <c r="EQ1122" s="33"/>
    </row>
    <row r="1123" spans="1:147" s="83" customFormat="1" ht="16.5" customHeight="1">
      <c r="A1123" s="89" t="s">
        <v>6556</v>
      </c>
      <c r="B1123" s="131"/>
      <c r="C1123" s="368"/>
      <c r="D1123" s="89"/>
      <c r="E1123" s="132" t="s">
        <v>3842</v>
      </c>
      <c r="F1123" s="132" t="s">
        <v>34</v>
      </c>
      <c r="G1123" s="132" t="s">
        <v>4137</v>
      </c>
      <c r="H1123" s="14">
        <v>2018</v>
      </c>
      <c r="I1123" s="14">
        <v>4</v>
      </c>
      <c r="J1123" s="14"/>
      <c r="K1123" s="14"/>
      <c r="L1123" s="16" t="s">
        <v>4712</v>
      </c>
      <c r="M1123" s="16"/>
      <c r="N1123" s="16" t="s">
        <v>696</v>
      </c>
      <c r="O1123" s="133">
        <v>12</v>
      </c>
      <c r="P1123" s="133">
        <v>0</v>
      </c>
      <c r="Q1123" s="133">
        <v>0</v>
      </c>
      <c r="R1123" s="133" t="s">
        <v>33</v>
      </c>
      <c r="S1123" s="134">
        <v>60</v>
      </c>
      <c r="T1123" s="134">
        <v>110</v>
      </c>
      <c r="U1123" s="135">
        <v>2.2727272727272698</v>
      </c>
      <c r="V1123" s="136">
        <v>0</v>
      </c>
      <c r="W1123" s="134">
        <v>0.25</v>
      </c>
      <c r="X1123" s="21">
        <v>12</v>
      </c>
      <c r="Y1123" s="137" t="s">
        <v>33</v>
      </c>
      <c r="Z1123" s="138" t="s">
        <v>5838</v>
      </c>
      <c r="AA1123" s="138"/>
      <c r="AB1123" s="138"/>
      <c r="AC1123" s="138"/>
      <c r="AD1123" s="25"/>
      <c r="AE1123" s="26"/>
      <c r="AF1123" s="27"/>
      <c r="AG1123" s="140"/>
      <c r="AH1123" s="131"/>
      <c r="AI1123" s="131"/>
      <c r="AJ1123" s="131"/>
      <c r="AK1123" s="131"/>
      <c r="AL1123" s="131"/>
      <c r="AM1123" s="131"/>
      <c r="AN1123" s="131"/>
      <c r="AO1123" s="131"/>
      <c r="EQ1123" s="142"/>
    </row>
    <row r="1124" spans="1:147" s="12" customFormat="1" ht="16.5" customHeight="1">
      <c r="A1124" s="89" t="s">
        <v>6556</v>
      </c>
      <c r="B1124" s="131"/>
      <c r="C1124" s="368"/>
      <c r="D1124" s="89"/>
      <c r="E1124" s="132" t="s">
        <v>3842</v>
      </c>
      <c r="F1124" s="132" t="s">
        <v>34</v>
      </c>
      <c r="G1124" s="132" t="s">
        <v>3843</v>
      </c>
      <c r="H1124" s="14">
        <v>2018</v>
      </c>
      <c r="I1124" s="14">
        <v>1</v>
      </c>
      <c r="J1124" s="14"/>
      <c r="K1124" s="14"/>
      <c r="L1124" s="16" t="s">
        <v>4777</v>
      </c>
      <c r="M1124" s="16"/>
      <c r="N1124" s="16" t="s">
        <v>3400</v>
      </c>
      <c r="O1124" s="133">
        <v>12</v>
      </c>
      <c r="P1124" s="133">
        <v>0</v>
      </c>
      <c r="Q1124" s="133">
        <v>0</v>
      </c>
      <c r="R1124" s="133" t="s">
        <v>33</v>
      </c>
      <c r="S1124" s="134">
        <v>60</v>
      </c>
      <c r="T1124" s="134">
        <v>110</v>
      </c>
      <c r="U1124" s="135">
        <v>2.2727272727272698</v>
      </c>
      <c r="V1124" s="136">
        <v>0</v>
      </c>
      <c r="W1124" s="134">
        <v>0.25</v>
      </c>
      <c r="X1124" s="21">
        <v>3</v>
      </c>
      <c r="Y1124" s="137" t="s">
        <v>33</v>
      </c>
      <c r="Z1124" s="138" t="s">
        <v>5838</v>
      </c>
      <c r="AA1124" s="138"/>
      <c r="AB1124" s="138"/>
      <c r="AC1124" s="138"/>
      <c r="AD1124" s="25"/>
      <c r="AE1124" s="26"/>
      <c r="AF1124" s="27"/>
      <c r="AG1124" s="140"/>
      <c r="AH1124" s="131"/>
      <c r="AI1124" s="131"/>
      <c r="AJ1124" s="131"/>
      <c r="AK1124" s="131"/>
      <c r="AL1124" s="131"/>
      <c r="AM1124" s="131"/>
      <c r="AN1124" s="131"/>
      <c r="AO1124" s="131"/>
      <c r="EQ1124" s="33"/>
    </row>
    <row r="1125" spans="1:147" s="83" customFormat="1" ht="16.5" customHeight="1">
      <c r="A1125" s="89" t="s">
        <v>6556</v>
      </c>
      <c r="B1125" s="131"/>
      <c r="C1125" s="368"/>
      <c r="D1125" s="89"/>
      <c r="E1125" s="132" t="s">
        <v>8572</v>
      </c>
      <c r="F1125" s="132" t="s">
        <v>34</v>
      </c>
      <c r="G1125" s="132" t="s">
        <v>4694</v>
      </c>
      <c r="H1125" s="14">
        <v>2018</v>
      </c>
      <c r="I1125" s="14">
        <v>1</v>
      </c>
      <c r="J1125" s="14"/>
      <c r="K1125" s="14"/>
      <c r="L1125" s="16" t="s">
        <v>4693</v>
      </c>
      <c r="M1125" s="16"/>
      <c r="N1125" s="16" t="s">
        <v>696</v>
      </c>
      <c r="O1125" s="133">
        <v>12</v>
      </c>
      <c r="P1125" s="133">
        <v>0</v>
      </c>
      <c r="Q1125" s="133">
        <v>0</v>
      </c>
      <c r="R1125" s="133" t="s">
        <v>33</v>
      </c>
      <c r="S1125" s="134">
        <v>60</v>
      </c>
      <c r="T1125" s="134">
        <v>110</v>
      </c>
      <c r="U1125" s="135">
        <v>2.2727272727272698</v>
      </c>
      <c r="V1125" s="136">
        <v>0</v>
      </c>
      <c r="W1125" s="134">
        <v>0.25</v>
      </c>
      <c r="X1125" s="21">
        <v>3</v>
      </c>
      <c r="Y1125" s="137" t="s">
        <v>33</v>
      </c>
      <c r="Z1125" s="138" t="s">
        <v>5838</v>
      </c>
      <c r="AA1125" s="138"/>
      <c r="AB1125" s="138"/>
      <c r="AC1125" s="138"/>
      <c r="AD1125" s="25"/>
      <c r="AE1125" s="26"/>
      <c r="AF1125" s="27"/>
      <c r="AG1125" s="140"/>
      <c r="AH1125" s="131"/>
      <c r="AI1125" s="131"/>
      <c r="AJ1125" s="131"/>
      <c r="AK1125" s="131"/>
      <c r="AL1125" s="131"/>
      <c r="AM1125" s="131"/>
      <c r="AN1125" s="131"/>
      <c r="AO1125" s="131"/>
      <c r="EQ1125" s="142"/>
    </row>
    <row r="1126" spans="1:147" s="12" customFormat="1" ht="16.5" customHeight="1">
      <c r="A1126" s="89" t="s">
        <v>6556</v>
      </c>
      <c r="B1126" s="131"/>
      <c r="C1126" s="368"/>
      <c r="D1126" s="89"/>
      <c r="E1126" s="132" t="s">
        <v>8572</v>
      </c>
      <c r="F1126" s="132" t="s">
        <v>34</v>
      </c>
      <c r="G1126" s="132" t="s">
        <v>4695</v>
      </c>
      <c r="H1126" s="14">
        <v>2018</v>
      </c>
      <c r="I1126" s="14">
        <v>1</v>
      </c>
      <c r="J1126" s="14"/>
      <c r="K1126" s="14"/>
      <c r="L1126" s="16" t="s">
        <v>4693</v>
      </c>
      <c r="M1126" s="16"/>
      <c r="N1126" s="16" t="s">
        <v>696</v>
      </c>
      <c r="O1126" s="133">
        <v>12</v>
      </c>
      <c r="P1126" s="133">
        <v>0</v>
      </c>
      <c r="Q1126" s="133">
        <v>0</v>
      </c>
      <c r="R1126" s="133" t="s">
        <v>33</v>
      </c>
      <c r="S1126" s="134">
        <v>60</v>
      </c>
      <c r="T1126" s="134">
        <v>110</v>
      </c>
      <c r="U1126" s="135">
        <v>2.2727272727272698</v>
      </c>
      <c r="V1126" s="136">
        <v>0</v>
      </c>
      <c r="W1126" s="134">
        <v>0.25</v>
      </c>
      <c r="X1126" s="21">
        <v>3</v>
      </c>
      <c r="Y1126" s="137" t="s">
        <v>33</v>
      </c>
      <c r="Z1126" s="138" t="s">
        <v>5838</v>
      </c>
      <c r="AA1126" s="138"/>
      <c r="AB1126" s="138"/>
      <c r="AC1126" s="138"/>
      <c r="AD1126" s="25"/>
      <c r="AE1126" s="26"/>
      <c r="AF1126" s="27"/>
      <c r="AG1126" s="140"/>
      <c r="AH1126" s="131"/>
      <c r="AI1126" s="131"/>
      <c r="AJ1126" s="131"/>
      <c r="AK1126" s="131"/>
      <c r="AL1126" s="131"/>
      <c r="AM1126" s="131"/>
      <c r="AN1126" s="131"/>
      <c r="AO1126" s="131"/>
      <c r="EQ1126" s="33"/>
    </row>
    <row r="1127" spans="1:147" s="12" customFormat="1" ht="16.5" customHeight="1">
      <c r="A1127" s="89" t="s">
        <v>6556</v>
      </c>
      <c r="B1127" s="131"/>
      <c r="C1127" s="368"/>
      <c r="D1127" s="89"/>
      <c r="E1127" s="132" t="s">
        <v>8848</v>
      </c>
      <c r="F1127" s="132" t="s">
        <v>6198</v>
      </c>
      <c r="G1127" s="132" t="s">
        <v>6199</v>
      </c>
      <c r="H1127" s="14">
        <v>2018</v>
      </c>
      <c r="I1127" s="14">
        <v>1</v>
      </c>
      <c r="J1127" s="14"/>
      <c r="K1127" s="14"/>
      <c r="L1127" s="16" t="s">
        <v>4761</v>
      </c>
      <c r="M1127" s="16"/>
      <c r="N1127" s="16" t="s">
        <v>3400</v>
      </c>
      <c r="O1127" s="133">
        <v>12</v>
      </c>
      <c r="P1127" s="133">
        <v>0</v>
      </c>
      <c r="Q1127" s="133">
        <v>0</v>
      </c>
      <c r="R1127" s="133" t="s">
        <v>33</v>
      </c>
      <c r="S1127" s="134">
        <v>60</v>
      </c>
      <c r="T1127" s="134">
        <v>110</v>
      </c>
      <c r="U1127" s="135">
        <v>2.2727272727272698</v>
      </c>
      <c r="V1127" s="136">
        <v>0</v>
      </c>
      <c r="W1127" s="134">
        <v>0.25</v>
      </c>
      <c r="X1127" s="21">
        <v>3</v>
      </c>
      <c r="Y1127" s="137" t="s">
        <v>33</v>
      </c>
      <c r="Z1127" s="138" t="s">
        <v>5838</v>
      </c>
      <c r="AA1127" s="138"/>
      <c r="AB1127" s="138"/>
      <c r="AC1127" s="138"/>
      <c r="AD1127" s="25"/>
      <c r="AE1127" s="26"/>
      <c r="AF1127" s="27"/>
      <c r="AG1127" s="140"/>
      <c r="AH1127" s="131"/>
      <c r="AI1127" s="131"/>
      <c r="AJ1127" s="131"/>
      <c r="AK1127" s="131"/>
      <c r="AL1127" s="131"/>
      <c r="AM1127" s="131"/>
      <c r="AN1127" s="131"/>
      <c r="AO1127" s="131"/>
      <c r="EQ1127" s="33"/>
    </row>
    <row r="1128" spans="1:147" s="12" customFormat="1" ht="16.5" customHeight="1">
      <c r="A1128" s="89" t="s">
        <v>6556</v>
      </c>
      <c r="B1128" s="131"/>
      <c r="C1128" s="368"/>
      <c r="D1128" s="89"/>
      <c r="E1128" s="132" t="s">
        <v>8848</v>
      </c>
      <c r="F1128" s="132" t="s">
        <v>6198</v>
      </c>
      <c r="G1128" s="132" t="s">
        <v>6199</v>
      </c>
      <c r="H1128" s="14">
        <v>2018</v>
      </c>
      <c r="I1128" s="14">
        <v>1</v>
      </c>
      <c r="J1128" s="14"/>
      <c r="K1128" s="14"/>
      <c r="L1128" s="16" t="s">
        <v>4761</v>
      </c>
      <c r="M1128" s="16"/>
      <c r="N1128" s="16" t="s">
        <v>3400</v>
      </c>
      <c r="O1128" s="133">
        <v>12</v>
      </c>
      <c r="P1128" s="133">
        <v>0</v>
      </c>
      <c r="Q1128" s="133">
        <v>0</v>
      </c>
      <c r="R1128" s="133" t="s">
        <v>33</v>
      </c>
      <c r="S1128" s="134">
        <v>60</v>
      </c>
      <c r="T1128" s="134">
        <v>110</v>
      </c>
      <c r="U1128" s="135">
        <v>2.2727272727272698</v>
      </c>
      <c r="V1128" s="136">
        <v>0</v>
      </c>
      <c r="W1128" s="134">
        <v>0.25</v>
      </c>
      <c r="X1128" s="21">
        <v>3</v>
      </c>
      <c r="Y1128" s="137" t="s">
        <v>33</v>
      </c>
      <c r="Z1128" s="138" t="s">
        <v>5838</v>
      </c>
      <c r="AA1128" s="138"/>
      <c r="AB1128" s="138"/>
      <c r="AC1128" s="138"/>
      <c r="AD1128" s="25"/>
      <c r="AE1128" s="26"/>
      <c r="AF1128" s="27"/>
      <c r="AG1128" s="140"/>
      <c r="AH1128" s="131"/>
      <c r="AI1128" s="131"/>
      <c r="AJ1128" s="131"/>
      <c r="AK1128" s="131"/>
      <c r="AL1128" s="131"/>
      <c r="AM1128" s="131"/>
      <c r="AN1128" s="131"/>
      <c r="AO1128" s="131"/>
      <c r="EQ1128" s="33"/>
    </row>
    <row r="1129" spans="1:147" s="83" customFormat="1" ht="16.5" customHeight="1">
      <c r="A1129" s="89" t="s">
        <v>6556</v>
      </c>
      <c r="B1129" s="131"/>
      <c r="C1129" s="368"/>
      <c r="D1129" s="89"/>
      <c r="E1129" s="132" t="s">
        <v>8764</v>
      </c>
      <c r="F1129" s="132" t="s">
        <v>4698</v>
      </c>
      <c r="G1129" s="132" t="s">
        <v>4699</v>
      </c>
      <c r="H1129" s="14">
        <v>2018</v>
      </c>
      <c r="I1129" s="14">
        <v>2</v>
      </c>
      <c r="J1129" s="14"/>
      <c r="K1129" s="14"/>
      <c r="L1129" s="16" t="s">
        <v>4693</v>
      </c>
      <c r="M1129" s="16"/>
      <c r="N1129" s="16" t="s">
        <v>696</v>
      </c>
      <c r="O1129" s="133">
        <v>12</v>
      </c>
      <c r="P1129" s="133">
        <v>0</v>
      </c>
      <c r="Q1129" s="133">
        <v>0</v>
      </c>
      <c r="R1129" s="133" t="s">
        <v>33</v>
      </c>
      <c r="S1129" s="134">
        <v>60</v>
      </c>
      <c r="T1129" s="134">
        <v>110</v>
      </c>
      <c r="U1129" s="135">
        <v>2.2727272727272698</v>
      </c>
      <c r="V1129" s="136">
        <v>0</v>
      </c>
      <c r="W1129" s="134">
        <v>0.25</v>
      </c>
      <c r="X1129" s="21">
        <v>6</v>
      </c>
      <c r="Y1129" s="137" t="s">
        <v>33</v>
      </c>
      <c r="Z1129" s="138" t="s">
        <v>5838</v>
      </c>
      <c r="AA1129" s="138"/>
      <c r="AB1129" s="138"/>
      <c r="AC1129" s="138"/>
      <c r="AD1129" s="25"/>
      <c r="AE1129" s="26"/>
      <c r="AF1129" s="27"/>
      <c r="AG1129" s="140"/>
      <c r="AH1129" s="131"/>
      <c r="AI1129" s="131"/>
      <c r="AJ1129" s="131"/>
      <c r="AK1129" s="131"/>
      <c r="AL1129" s="131"/>
      <c r="AM1129" s="131"/>
      <c r="AN1129" s="131"/>
      <c r="AO1129" s="131"/>
      <c r="EQ1129" s="142"/>
    </row>
    <row r="1130" spans="1:147" s="83" customFormat="1" ht="16.5" customHeight="1">
      <c r="A1130" s="89" t="s">
        <v>6556</v>
      </c>
      <c r="B1130" s="131"/>
      <c r="C1130" s="368"/>
      <c r="D1130" s="89"/>
      <c r="E1130" s="132" t="s">
        <v>8785</v>
      </c>
      <c r="F1130" s="132" t="s">
        <v>4690</v>
      </c>
      <c r="G1130" s="132" t="s">
        <v>4800</v>
      </c>
      <c r="H1130" s="14">
        <v>2018</v>
      </c>
      <c r="I1130" s="14">
        <v>1</v>
      </c>
      <c r="J1130" s="14"/>
      <c r="K1130" s="14"/>
      <c r="L1130" s="16" t="s">
        <v>4795</v>
      </c>
      <c r="M1130" s="16"/>
      <c r="N1130" s="16" t="s">
        <v>41</v>
      </c>
      <c r="O1130" s="133">
        <v>12</v>
      </c>
      <c r="P1130" s="133">
        <v>0</v>
      </c>
      <c r="Q1130" s="133">
        <v>0</v>
      </c>
      <c r="R1130" s="133" t="s">
        <v>33</v>
      </c>
      <c r="S1130" s="134">
        <v>60</v>
      </c>
      <c r="T1130" s="134">
        <v>110</v>
      </c>
      <c r="U1130" s="135">
        <v>2.2727272727272698</v>
      </c>
      <c r="V1130" s="136">
        <v>0</v>
      </c>
      <c r="W1130" s="134">
        <v>0.25</v>
      </c>
      <c r="X1130" s="21">
        <v>3</v>
      </c>
      <c r="Y1130" s="137" t="s">
        <v>33</v>
      </c>
      <c r="Z1130" s="138" t="s">
        <v>5838</v>
      </c>
      <c r="AA1130" s="138"/>
      <c r="AB1130" s="138"/>
      <c r="AC1130" s="138"/>
      <c r="AD1130" s="25"/>
      <c r="AE1130" s="26"/>
      <c r="AF1130" s="27"/>
      <c r="AG1130" s="140"/>
      <c r="AH1130" s="131"/>
      <c r="AI1130" s="131"/>
      <c r="AJ1130" s="131"/>
      <c r="AK1130" s="131"/>
      <c r="AL1130" s="131"/>
      <c r="AM1130" s="131"/>
      <c r="AN1130" s="131"/>
      <c r="AO1130" s="131"/>
      <c r="EQ1130" s="142"/>
    </row>
    <row r="1131" spans="1:147" s="83" customFormat="1" ht="16.5" customHeight="1">
      <c r="A1131" s="89" t="s">
        <v>6556</v>
      </c>
      <c r="B1131" s="131"/>
      <c r="C1131" s="368"/>
      <c r="D1131" s="89"/>
      <c r="E1131" s="132" t="s">
        <v>4192</v>
      </c>
      <c r="F1131" s="132" t="s">
        <v>34</v>
      </c>
      <c r="G1131" s="132" t="s">
        <v>867</v>
      </c>
      <c r="H1131" s="14">
        <v>2019</v>
      </c>
      <c r="I1131" s="14">
        <v>1</v>
      </c>
      <c r="J1131" s="14"/>
      <c r="K1131" s="14"/>
      <c r="L1131" s="16" t="s">
        <v>4786</v>
      </c>
      <c r="M1131" s="16"/>
      <c r="N1131" s="16" t="s">
        <v>3400</v>
      </c>
      <c r="O1131" s="133">
        <v>12</v>
      </c>
      <c r="P1131" s="133">
        <v>0</v>
      </c>
      <c r="Q1131" s="133">
        <v>0</v>
      </c>
      <c r="R1131" s="133" t="s">
        <v>33</v>
      </c>
      <c r="S1131" s="134">
        <v>60</v>
      </c>
      <c r="T1131" s="134">
        <v>110</v>
      </c>
      <c r="U1131" s="135">
        <v>2.2727272727272698</v>
      </c>
      <c r="V1131" s="136">
        <v>0</v>
      </c>
      <c r="W1131" s="134">
        <v>0.25</v>
      </c>
      <c r="X1131" s="21">
        <v>3</v>
      </c>
      <c r="Y1131" s="137" t="s">
        <v>33</v>
      </c>
      <c r="Z1131" s="138" t="s">
        <v>5838</v>
      </c>
      <c r="AA1131" s="138"/>
      <c r="AB1131" s="138"/>
      <c r="AC1131" s="138"/>
      <c r="AD1131" s="25"/>
      <c r="AE1131" s="26"/>
      <c r="AF1131" s="27"/>
      <c r="AG1131" s="140"/>
      <c r="AH1131" s="131"/>
      <c r="AI1131" s="131"/>
      <c r="AJ1131" s="131"/>
      <c r="AK1131" s="131"/>
      <c r="AL1131" s="131"/>
      <c r="AM1131" s="131"/>
      <c r="AN1131" s="131"/>
      <c r="AO1131" s="131"/>
      <c r="EQ1131" s="142"/>
    </row>
    <row r="1132" spans="1:147" s="12" customFormat="1" ht="16.5" customHeight="1">
      <c r="A1132" s="89" t="s">
        <v>6556</v>
      </c>
      <c r="B1132" s="131"/>
      <c r="C1132" s="368"/>
      <c r="D1132" s="89"/>
      <c r="E1132" s="132" t="s">
        <v>4192</v>
      </c>
      <c r="F1132" s="132" t="s">
        <v>34</v>
      </c>
      <c r="G1132" s="132" t="s">
        <v>867</v>
      </c>
      <c r="H1132" s="14">
        <v>2019</v>
      </c>
      <c r="I1132" s="14">
        <v>1</v>
      </c>
      <c r="J1132" s="14"/>
      <c r="K1132" s="14"/>
      <c r="L1132" s="16" t="s">
        <v>4726</v>
      </c>
      <c r="M1132" s="16"/>
      <c r="N1132" s="16" t="s">
        <v>3400</v>
      </c>
      <c r="O1132" s="133">
        <v>12</v>
      </c>
      <c r="P1132" s="133">
        <v>0</v>
      </c>
      <c r="Q1132" s="133">
        <v>0</v>
      </c>
      <c r="R1132" s="133" t="s">
        <v>33</v>
      </c>
      <c r="S1132" s="134">
        <v>60</v>
      </c>
      <c r="T1132" s="134">
        <v>110</v>
      </c>
      <c r="U1132" s="135">
        <v>2.2727272727272698</v>
      </c>
      <c r="V1132" s="136">
        <v>0</v>
      </c>
      <c r="W1132" s="134">
        <v>0.25</v>
      </c>
      <c r="X1132" s="21">
        <v>3</v>
      </c>
      <c r="Y1132" s="137" t="s">
        <v>33</v>
      </c>
      <c r="Z1132" s="138" t="s">
        <v>5838</v>
      </c>
      <c r="AA1132" s="138"/>
      <c r="AB1132" s="138"/>
      <c r="AC1132" s="138"/>
      <c r="AD1132" s="25"/>
      <c r="AE1132" s="26"/>
      <c r="AF1132" s="27"/>
      <c r="AG1132" s="140"/>
      <c r="AH1132" s="131"/>
      <c r="AI1132" s="131"/>
      <c r="AJ1132" s="131"/>
      <c r="AK1132" s="131"/>
      <c r="AL1132" s="131"/>
      <c r="AM1132" s="131"/>
      <c r="AN1132" s="131"/>
      <c r="AO1132" s="131"/>
      <c r="EQ1132" s="33"/>
    </row>
    <row r="1133" spans="1:147" s="12" customFormat="1" ht="16.5" customHeight="1">
      <c r="A1133" s="89" t="s">
        <v>6556</v>
      </c>
      <c r="B1133" s="131"/>
      <c r="C1133" s="368"/>
      <c r="D1133" s="89"/>
      <c r="E1133" s="132" t="s">
        <v>4192</v>
      </c>
      <c r="F1133" s="132" t="s">
        <v>34</v>
      </c>
      <c r="G1133" s="132" t="s">
        <v>867</v>
      </c>
      <c r="H1133" s="14">
        <v>2019</v>
      </c>
      <c r="I1133" s="14">
        <v>1</v>
      </c>
      <c r="J1133" s="14"/>
      <c r="K1133" s="14"/>
      <c r="L1133" s="16" t="s">
        <v>4748</v>
      </c>
      <c r="M1133" s="16"/>
      <c r="N1133" s="16" t="s">
        <v>3400</v>
      </c>
      <c r="O1133" s="133">
        <v>12</v>
      </c>
      <c r="P1133" s="133">
        <v>0</v>
      </c>
      <c r="Q1133" s="133">
        <v>0</v>
      </c>
      <c r="R1133" s="133" t="s">
        <v>33</v>
      </c>
      <c r="S1133" s="134">
        <v>60</v>
      </c>
      <c r="T1133" s="134">
        <v>110</v>
      </c>
      <c r="U1133" s="135">
        <v>2.2727272727272698</v>
      </c>
      <c r="V1133" s="136">
        <v>0</v>
      </c>
      <c r="W1133" s="134">
        <v>0.25</v>
      </c>
      <c r="X1133" s="21">
        <v>3</v>
      </c>
      <c r="Y1133" s="137" t="s">
        <v>33</v>
      </c>
      <c r="Z1133" s="138" t="s">
        <v>5838</v>
      </c>
      <c r="AA1133" s="138"/>
      <c r="AB1133" s="138"/>
      <c r="AC1133" s="138"/>
      <c r="AD1133" s="25"/>
      <c r="AE1133" s="26"/>
      <c r="AF1133" s="27"/>
      <c r="AG1133" s="140"/>
      <c r="AH1133" s="131"/>
      <c r="AI1133" s="131"/>
      <c r="AJ1133" s="131"/>
      <c r="AK1133" s="131"/>
      <c r="AL1133" s="131"/>
      <c r="AM1133" s="131"/>
      <c r="AN1133" s="131"/>
      <c r="AO1133" s="131"/>
      <c r="EQ1133" s="33"/>
    </row>
    <row r="1134" spans="1:147" s="12" customFormat="1" ht="16.5" customHeight="1">
      <c r="A1134" s="89" t="s">
        <v>6556</v>
      </c>
      <c r="B1134" s="131"/>
      <c r="C1134" s="368"/>
      <c r="D1134" s="89"/>
      <c r="E1134" s="132" t="s">
        <v>4192</v>
      </c>
      <c r="F1134" s="132" t="s">
        <v>34</v>
      </c>
      <c r="G1134" s="132" t="s">
        <v>867</v>
      </c>
      <c r="H1134" s="14">
        <v>2019</v>
      </c>
      <c r="I1134" s="14">
        <v>1</v>
      </c>
      <c r="J1134" s="14"/>
      <c r="K1134" s="14"/>
      <c r="L1134" s="16" t="s">
        <v>4759</v>
      </c>
      <c r="M1134" s="16"/>
      <c r="N1134" s="16" t="s">
        <v>3400</v>
      </c>
      <c r="O1134" s="133">
        <v>12</v>
      </c>
      <c r="P1134" s="133">
        <v>0</v>
      </c>
      <c r="Q1134" s="133">
        <v>0</v>
      </c>
      <c r="R1134" s="133" t="s">
        <v>33</v>
      </c>
      <c r="S1134" s="134">
        <v>60</v>
      </c>
      <c r="T1134" s="134">
        <v>110</v>
      </c>
      <c r="U1134" s="135">
        <v>2.2727272727272698</v>
      </c>
      <c r="V1134" s="136">
        <v>0</v>
      </c>
      <c r="W1134" s="134">
        <v>0.25</v>
      </c>
      <c r="X1134" s="21">
        <v>3</v>
      </c>
      <c r="Y1134" s="137" t="s">
        <v>33</v>
      </c>
      <c r="Z1134" s="138" t="s">
        <v>5838</v>
      </c>
      <c r="AA1134" s="138"/>
      <c r="AB1134" s="138"/>
      <c r="AC1134" s="138"/>
      <c r="AD1134" s="25"/>
      <c r="AE1134" s="26"/>
      <c r="AF1134" s="27"/>
      <c r="AG1134" s="140"/>
      <c r="AH1134" s="131"/>
      <c r="AI1134" s="131"/>
      <c r="AJ1134" s="131"/>
      <c r="AK1134" s="131"/>
      <c r="AL1134" s="131"/>
      <c r="AM1134" s="131"/>
      <c r="AN1134" s="131"/>
      <c r="AO1134" s="131"/>
      <c r="EQ1134" s="33"/>
    </row>
    <row r="1135" spans="1:147" s="12" customFormat="1" ht="16.5" customHeight="1">
      <c r="A1135" s="89" t="s">
        <v>6556</v>
      </c>
      <c r="B1135" s="131"/>
      <c r="C1135" s="368"/>
      <c r="D1135" s="89"/>
      <c r="E1135" s="132" t="s">
        <v>4192</v>
      </c>
      <c r="F1135" s="132" t="s">
        <v>34</v>
      </c>
      <c r="G1135" s="132" t="s">
        <v>867</v>
      </c>
      <c r="H1135" s="14">
        <v>2019</v>
      </c>
      <c r="I1135" s="14">
        <v>1</v>
      </c>
      <c r="J1135" s="14"/>
      <c r="K1135" s="14"/>
      <c r="L1135" s="16" t="s">
        <v>4781</v>
      </c>
      <c r="M1135" s="16"/>
      <c r="N1135" s="16" t="s">
        <v>3400</v>
      </c>
      <c r="O1135" s="133">
        <v>12</v>
      </c>
      <c r="P1135" s="133">
        <v>0</v>
      </c>
      <c r="Q1135" s="133">
        <v>0</v>
      </c>
      <c r="R1135" s="133" t="s">
        <v>33</v>
      </c>
      <c r="S1135" s="134">
        <v>60</v>
      </c>
      <c r="T1135" s="134">
        <v>110</v>
      </c>
      <c r="U1135" s="135">
        <v>2.2727272727272698</v>
      </c>
      <c r="V1135" s="136">
        <v>0</v>
      </c>
      <c r="W1135" s="134">
        <v>0.25</v>
      </c>
      <c r="X1135" s="21">
        <v>3</v>
      </c>
      <c r="Y1135" s="137" t="s">
        <v>33</v>
      </c>
      <c r="Z1135" s="138" t="s">
        <v>5838</v>
      </c>
      <c r="AA1135" s="138"/>
      <c r="AB1135" s="138"/>
      <c r="AC1135" s="138"/>
      <c r="AD1135" s="25"/>
      <c r="AE1135" s="26"/>
      <c r="AF1135" s="27"/>
      <c r="AG1135" s="140"/>
      <c r="AH1135" s="131"/>
      <c r="AI1135" s="131"/>
      <c r="AJ1135" s="131"/>
      <c r="AK1135" s="131"/>
      <c r="AL1135" s="131"/>
      <c r="AM1135" s="131"/>
      <c r="AN1135" s="131"/>
      <c r="AO1135" s="131"/>
      <c r="EQ1135" s="33"/>
    </row>
    <row r="1136" spans="1:147" s="12" customFormat="1" ht="16.5" customHeight="1">
      <c r="A1136" s="89" t="s">
        <v>6556</v>
      </c>
      <c r="B1136" s="131"/>
      <c r="C1136" s="368"/>
      <c r="D1136" s="89"/>
      <c r="E1136" s="132" t="s">
        <v>4192</v>
      </c>
      <c r="F1136" s="132" t="s">
        <v>34</v>
      </c>
      <c r="G1136" s="132" t="s">
        <v>867</v>
      </c>
      <c r="H1136" s="14">
        <v>2019</v>
      </c>
      <c r="I1136" s="14">
        <v>1</v>
      </c>
      <c r="J1136" s="14"/>
      <c r="K1136" s="14"/>
      <c r="L1136" s="16" t="s">
        <v>4781</v>
      </c>
      <c r="M1136" s="16"/>
      <c r="N1136" s="16" t="s">
        <v>3400</v>
      </c>
      <c r="O1136" s="133">
        <v>12</v>
      </c>
      <c r="P1136" s="133">
        <v>0</v>
      </c>
      <c r="Q1136" s="133">
        <v>0</v>
      </c>
      <c r="R1136" s="133" t="s">
        <v>33</v>
      </c>
      <c r="S1136" s="134">
        <v>60</v>
      </c>
      <c r="T1136" s="134">
        <v>110</v>
      </c>
      <c r="U1136" s="135">
        <v>2.2727272727272698</v>
      </c>
      <c r="V1136" s="136">
        <v>0</v>
      </c>
      <c r="W1136" s="134">
        <v>0.25</v>
      </c>
      <c r="X1136" s="21">
        <v>3</v>
      </c>
      <c r="Y1136" s="137" t="s">
        <v>33</v>
      </c>
      <c r="Z1136" s="138" t="s">
        <v>5838</v>
      </c>
      <c r="AA1136" s="138"/>
      <c r="AB1136" s="138"/>
      <c r="AC1136" s="138"/>
      <c r="AD1136" s="25"/>
      <c r="AE1136" s="26"/>
      <c r="AF1136" s="27"/>
      <c r="AG1136" s="140"/>
      <c r="AH1136" s="131"/>
      <c r="AI1136" s="131"/>
      <c r="AJ1136" s="131"/>
      <c r="AK1136" s="131"/>
      <c r="AL1136" s="131"/>
      <c r="AM1136" s="131"/>
      <c r="AN1136" s="131"/>
      <c r="AO1136" s="131"/>
      <c r="EQ1136" s="33"/>
    </row>
    <row r="1137" spans="1:147" s="12" customFormat="1" ht="16.5" customHeight="1">
      <c r="A1137" s="89" t="s">
        <v>6556</v>
      </c>
      <c r="B1137" s="131"/>
      <c r="C1137" s="368"/>
      <c r="D1137" s="89"/>
      <c r="E1137" s="132" t="s">
        <v>8851</v>
      </c>
      <c r="F1137" s="132" t="s">
        <v>34</v>
      </c>
      <c r="G1137" s="132" t="s">
        <v>4760</v>
      </c>
      <c r="H1137" s="14">
        <v>2019</v>
      </c>
      <c r="I1137" s="14">
        <v>1</v>
      </c>
      <c r="J1137" s="14"/>
      <c r="K1137" s="14"/>
      <c r="L1137" s="16" t="s">
        <v>4761</v>
      </c>
      <c r="M1137" s="16"/>
      <c r="N1137" s="16" t="s">
        <v>3400</v>
      </c>
      <c r="O1137" s="133">
        <v>12</v>
      </c>
      <c r="P1137" s="133">
        <v>0</v>
      </c>
      <c r="Q1137" s="133">
        <v>0</v>
      </c>
      <c r="R1137" s="133" t="s">
        <v>33</v>
      </c>
      <c r="S1137" s="134">
        <v>60</v>
      </c>
      <c r="T1137" s="134">
        <v>110</v>
      </c>
      <c r="U1137" s="135">
        <v>2.2727272727272698</v>
      </c>
      <c r="V1137" s="136">
        <v>0</v>
      </c>
      <c r="W1137" s="134">
        <v>0.25</v>
      </c>
      <c r="X1137" s="21">
        <v>3</v>
      </c>
      <c r="Y1137" s="137" t="s">
        <v>33</v>
      </c>
      <c r="Z1137" s="138" t="s">
        <v>5838</v>
      </c>
      <c r="AA1137" s="138"/>
      <c r="AB1137" s="138"/>
      <c r="AC1137" s="138"/>
      <c r="AD1137" s="25"/>
      <c r="AE1137" s="26"/>
      <c r="AF1137" s="27"/>
      <c r="AG1137" s="140"/>
      <c r="AH1137" s="131"/>
      <c r="AI1137" s="131"/>
      <c r="AJ1137" s="131"/>
      <c r="AK1137" s="131"/>
      <c r="AL1137" s="131"/>
      <c r="AM1137" s="131"/>
      <c r="AN1137" s="131"/>
      <c r="AO1137" s="131"/>
      <c r="EQ1137" s="33"/>
    </row>
    <row r="1138" spans="1:147" s="12" customFormat="1" ht="16.5" customHeight="1">
      <c r="A1138" s="89" t="s">
        <v>6556</v>
      </c>
      <c r="B1138" s="131"/>
      <c r="C1138" s="368"/>
      <c r="D1138" s="89"/>
      <c r="E1138" s="132" t="s">
        <v>8856</v>
      </c>
      <c r="F1138" s="132" t="s">
        <v>6208</v>
      </c>
      <c r="G1138" s="132" t="s">
        <v>6209</v>
      </c>
      <c r="H1138" s="14">
        <v>2020</v>
      </c>
      <c r="I1138" s="14">
        <v>1</v>
      </c>
      <c r="J1138" s="14"/>
      <c r="K1138" s="14"/>
      <c r="L1138" s="16" t="s">
        <v>4718</v>
      </c>
      <c r="M1138" s="16"/>
      <c r="N1138" s="16" t="s">
        <v>696</v>
      </c>
      <c r="O1138" s="133">
        <v>12</v>
      </c>
      <c r="P1138" s="133">
        <v>0</v>
      </c>
      <c r="Q1138" s="133">
        <v>0</v>
      </c>
      <c r="R1138" s="133" t="s">
        <v>33</v>
      </c>
      <c r="S1138" s="134">
        <v>60</v>
      </c>
      <c r="T1138" s="134">
        <v>110</v>
      </c>
      <c r="U1138" s="135">
        <v>2.2727272727272698</v>
      </c>
      <c r="V1138" s="136">
        <v>0</v>
      </c>
      <c r="W1138" s="134">
        <v>0.25</v>
      </c>
      <c r="X1138" s="21">
        <v>3</v>
      </c>
      <c r="Y1138" s="137" t="s">
        <v>33</v>
      </c>
      <c r="Z1138" s="138" t="s">
        <v>5838</v>
      </c>
      <c r="AA1138" s="138"/>
      <c r="AB1138" s="138"/>
      <c r="AC1138" s="138"/>
      <c r="AD1138" s="25"/>
      <c r="AE1138" s="26"/>
      <c r="AF1138" s="27"/>
      <c r="AG1138" s="140"/>
      <c r="AH1138" s="131"/>
      <c r="AI1138" s="131"/>
      <c r="AJ1138" s="131"/>
      <c r="AK1138" s="131"/>
      <c r="AL1138" s="131"/>
      <c r="AM1138" s="131"/>
      <c r="AN1138" s="131"/>
      <c r="AO1138" s="131"/>
      <c r="EQ1138" s="33"/>
    </row>
    <row r="1139" spans="1:147" s="12" customFormat="1" ht="16.5" customHeight="1">
      <c r="A1139" s="89" t="s">
        <v>6556</v>
      </c>
      <c r="B1139" s="131"/>
      <c r="C1139" s="368"/>
      <c r="D1139" s="89"/>
      <c r="E1139" s="132" t="s">
        <v>8860</v>
      </c>
      <c r="F1139" s="132" t="s">
        <v>3096</v>
      </c>
      <c r="G1139" s="132" t="s">
        <v>6216</v>
      </c>
      <c r="H1139" s="14">
        <v>2020</v>
      </c>
      <c r="I1139" s="14">
        <v>1</v>
      </c>
      <c r="J1139" s="14"/>
      <c r="K1139" s="14"/>
      <c r="L1139" s="16" t="s">
        <v>4692</v>
      </c>
      <c r="M1139" s="16"/>
      <c r="N1139" s="16" t="s">
        <v>696</v>
      </c>
      <c r="O1139" s="133">
        <v>12</v>
      </c>
      <c r="P1139" s="133">
        <v>0</v>
      </c>
      <c r="Q1139" s="133">
        <v>0</v>
      </c>
      <c r="R1139" s="133" t="s">
        <v>33</v>
      </c>
      <c r="S1139" s="134">
        <v>60</v>
      </c>
      <c r="T1139" s="134">
        <v>110</v>
      </c>
      <c r="U1139" s="135">
        <v>2.2727272727272698</v>
      </c>
      <c r="V1139" s="136">
        <v>0</v>
      </c>
      <c r="W1139" s="134">
        <v>0.25</v>
      </c>
      <c r="X1139" s="21">
        <v>3</v>
      </c>
      <c r="Y1139" s="137" t="s">
        <v>33</v>
      </c>
      <c r="Z1139" s="138" t="s">
        <v>5838</v>
      </c>
      <c r="AA1139" s="138"/>
      <c r="AB1139" s="138"/>
      <c r="AC1139" s="138"/>
      <c r="AD1139" s="25"/>
      <c r="AE1139" s="26"/>
      <c r="AF1139" s="27"/>
      <c r="AG1139" s="140"/>
      <c r="AH1139" s="131"/>
      <c r="AI1139" s="131"/>
      <c r="AJ1139" s="131"/>
      <c r="AK1139" s="131"/>
      <c r="AL1139" s="131"/>
      <c r="AM1139" s="131"/>
      <c r="AN1139" s="131"/>
      <c r="AO1139" s="131"/>
      <c r="EQ1139" s="33"/>
    </row>
    <row r="1140" spans="1:147" s="12" customFormat="1" ht="16.5" customHeight="1">
      <c r="A1140" s="89" t="s">
        <v>6556</v>
      </c>
      <c r="B1140" s="131"/>
      <c r="C1140" s="368"/>
      <c r="D1140" s="89"/>
      <c r="E1140" s="132" t="s">
        <v>8869</v>
      </c>
      <c r="F1140" s="132" t="s">
        <v>8853</v>
      </c>
      <c r="G1140" s="132" t="s">
        <v>4778</v>
      </c>
      <c r="H1140" s="14">
        <v>2020</v>
      </c>
      <c r="I1140" s="14">
        <v>1</v>
      </c>
      <c r="J1140" s="14"/>
      <c r="K1140" s="14"/>
      <c r="L1140" s="16" t="s">
        <v>4718</v>
      </c>
      <c r="M1140" s="16"/>
      <c r="N1140" s="16" t="s">
        <v>696</v>
      </c>
      <c r="O1140" s="133">
        <v>12</v>
      </c>
      <c r="P1140" s="133">
        <v>0</v>
      </c>
      <c r="Q1140" s="133">
        <v>0</v>
      </c>
      <c r="R1140" s="133" t="s">
        <v>33</v>
      </c>
      <c r="S1140" s="134">
        <v>60</v>
      </c>
      <c r="T1140" s="134">
        <v>110</v>
      </c>
      <c r="U1140" s="135">
        <v>2.2727272727272698</v>
      </c>
      <c r="V1140" s="136">
        <v>0</v>
      </c>
      <c r="W1140" s="134">
        <v>0.25</v>
      </c>
      <c r="X1140" s="21">
        <v>3</v>
      </c>
      <c r="Y1140" s="137" t="s">
        <v>33</v>
      </c>
      <c r="Z1140" s="138" t="s">
        <v>5838</v>
      </c>
      <c r="AA1140" s="138"/>
      <c r="AB1140" s="138"/>
      <c r="AC1140" s="138"/>
      <c r="AD1140" s="25"/>
      <c r="AE1140" s="26"/>
      <c r="AF1140" s="27"/>
      <c r="AG1140" s="140"/>
      <c r="AH1140" s="131"/>
      <c r="AI1140" s="131"/>
      <c r="AJ1140" s="131"/>
      <c r="AK1140" s="131"/>
      <c r="AL1140" s="131"/>
      <c r="AM1140" s="131"/>
      <c r="AN1140" s="131"/>
      <c r="AO1140" s="131"/>
      <c r="EQ1140" s="33"/>
    </row>
    <row r="1141" spans="1:147" s="12" customFormat="1" ht="16.5" customHeight="1">
      <c r="A1141" s="89" t="s">
        <v>6556</v>
      </c>
      <c r="B1141" s="131"/>
      <c r="C1141" s="368"/>
      <c r="D1141" s="89"/>
      <c r="E1141" s="132" t="s">
        <v>8878</v>
      </c>
      <c r="F1141" s="132" t="s">
        <v>6222</v>
      </c>
      <c r="G1141" s="132" t="s">
        <v>4708</v>
      </c>
      <c r="H1141" s="14">
        <v>2020</v>
      </c>
      <c r="I1141" s="14">
        <v>3</v>
      </c>
      <c r="J1141" s="14"/>
      <c r="K1141" s="14"/>
      <c r="L1141" s="16" t="s">
        <v>4707</v>
      </c>
      <c r="M1141" s="16"/>
      <c r="N1141" s="16" t="s">
        <v>696</v>
      </c>
      <c r="O1141" s="133">
        <v>12</v>
      </c>
      <c r="P1141" s="133">
        <v>0</v>
      </c>
      <c r="Q1141" s="133">
        <v>0</v>
      </c>
      <c r="R1141" s="133" t="s">
        <v>33</v>
      </c>
      <c r="S1141" s="134">
        <v>60</v>
      </c>
      <c r="T1141" s="134">
        <v>110</v>
      </c>
      <c r="U1141" s="135">
        <v>2.2727272727272698</v>
      </c>
      <c r="V1141" s="136">
        <v>0</v>
      </c>
      <c r="W1141" s="134">
        <v>0.25</v>
      </c>
      <c r="X1141" s="21">
        <v>9</v>
      </c>
      <c r="Y1141" s="137" t="s">
        <v>33</v>
      </c>
      <c r="Z1141" s="138" t="s">
        <v>5838</v>
      </c>
      <c r="AA1141" s="138"/>
      <c r="AB1141" s="138"/>
      <c r="AC1141" s="138"/>
      <c r="AD1141" s="25"/>
      <c r="AE1141" s="26"/>
      <c r="AF1141" s="27"/>
      <c r="AG1141" s="140"/>
      <c r="AH1141" s="131"/>
      <c r="AI1141" s="131"/>
      <c r="AJ1141" s="131"/>
      <c r="AK1141" s="131"/>
      <c r="AL1141" s="131"/>
      <c r="AM1141" s="131"/>
      <c r="AN1141" s="131"/>
      <c r="AO1141" s="131"/>
      <c r="EQ1141" s="33"/>
    </row>
    <row r="1142" spans="1:147" s="12" customFormat="1" ht="16.5" customHeight="1">
      <c r="A1142" s="89" t="s">
        <v>6556</v>
      </c>
      <c r="B1142" s="131"/>
      <c r="C1142" s="368"/>
      <c r="D1142" s="89"/>
      <c r="E1142" s="132" t="s">
        <v>8888</v>
      </c>
      <c r="F1142" s="132" t="s">
        <v>83</v>
      </c>
      <c r="G1142" s="132" t="s">
        <v>6230</v>
      </c>
      <c r="H1142" s="14">
        <v>2021</v>
      </c>
      <c r="I1142" s="14">
        <v>1</v>
      </c>
      <c r="J1142" s="14"/>
      <c r="K1142" s="14"/>
      <c r="L1142" s="16" t="s">
        <v>4768</v>
      </c>
      <c r="M1142" s="16"/>
      <c r="N1142" s="16" t="s">
        <v>3400</v>
      </c>
      <c r="O1142" s="133">
        <v>12</v>
      </c>
      <c r="P1142" s="133">
        <v>0</v>
      </c>
      <c r="Q1142" s="133">
        <v>0</v>
      </c>
      <c r="R1142" s="133" t="s">
        <v>33</v>
      </c>
      <c r="S1142" s="134">
        <v>60</v>
      </c>
      <c r="T1142" s="134">
        <v>110</v>
      </c>
      <c r="U1142" s="135">
        <v>2.2727272727272698</v>
      </c>
      <c r="V1142" s="136">
        <v>0</v>
      </c>
      <c r="W1142" s="134">
        <v>0.25</v>
      </c>
      <c r="X1142" s="21">
        <v>3</v>
      </c>
      <c r="Y1142" s="137" t="s">
        <v>33</v>
      </c>
      <c r="Z1142" s="138" t="s">
        <v>5838</v>
      </c>
      <c r="AA1142" s="138"/>
      <c r="AB1142" s="138"/>
      <c r="AC1142" s="138"/>
      <c r="AD1142" s="25"/>
      <c r="AE1142" s="26"/>
      <c r="AF1142" s="27"/>
      <c r="AG1142" s="140"/>
      <c r="AH1142" s="131"/>
      <c r="AI1142" s="131"/>
      <c r="AJ1142" s="131"/>
      <c r="AK1142" s="131"/>
      <c r="AL1142" s="131"/>
      <c r="AM1142" s="131"/>
      <c r="AN1142" s="131"/>
      <c r="AO1142" s="131"/>
      <c r="EQ1142" s="33"/>
    </row>
    <row r="1143" spans="1:147" s="12" customFormat="1" ht="16.5" customHeight="1">
      <c r="A1143" s="89" t="s">
        <v>6556</v>
      </c>
      <c r="B1143" s="131"/>
      <c r="C1143" s="368"/>
      <c r="D1143" s="89"/>
      <c r="E1143" s="132" t="s">
        <v>8891</v>
      </c>
      <c r="F1143" s="132" t="s">
        <v>3887</v>
      </c>
      <c r="G1143" s="132" t="s">
        <v>3888</v>
      </c>
      <c r="H1143" s="14">
        <v>2022</v>
      </c>
      <c r="I1143" s="14">
        <v>1</v>
      </c>
      <c r="J1143" s="14"/>
      <c r="K1143" s="14"/>
      <c r="L1143" s="16" t="s">
        <v>4756</v>
      </c>
      <c r="M1143" s="16"/>
      <c r="N1143" s="16" t="s">
        <v>3400</v>
      </c>
      <c r="O1143" s="133">
        <v>12</v>
      </c>
      <c r="P1143" s="133">
        <v>0</v>
      </c>
      <c r="Q1143" s="133">
        <v>0</v>
      </c>
      <c r="R1143" s="133" t="s">
        <v>33</v>
      </c>
      <c r="S1143" s="134">
        <v>60</v>
      </c>
      <c r="T1143" s="134">
        <v>110</v>
      </c>
      <c r="U1143" s="135">
        <v>2.2727272727272698</v>
      </c>
      <c r="V1143" s="136">
        <v>0</v>
      </c>
      <c r="W1143" s="134">
        <v>0.25</v>
      </c>
      <c r="X1143" s="21">
        <v>3</v>
      </c>
      <c r="Y1143" s="137" t="s">
        <v>33</v>
      </c>
      <c r="Z1143" s="138" t="s">
        <v>5838</v>
      </c>
      <c r="AA1143" s="138"/>
      <c r="AB1143" s="138"/>
      <c r="AC1143" s="138"/>
      <c r="AD1143" s="25"/>
      <c r="AE1143" s="26"/>
      <c r="AF1143" s="27"/>
      <c r="AG1143" s="140"/>
      <c r="AH1143" s="131"/>
      <c r="AI1143" s="131"/>
      <c r="AJ1143" s="131"/>
      <c r="AK1143" s="131"/>
      <c r="AL1143" s="131"/>
      <c r="AM1143" s="131"/>
      <c r="AN1143" s="131"/>
      <c r="AO1143" s="131"/>
      <c r="EQ1143" s="33"/>
    </row>
    <row r="1144" spans="1:147" s="12" customFormat="1" ht="16.5" customHeight="1">
      <c r="A1144" s="89" t="s">
        <v>6556</v>
      </c>
      <c r="B1144" s="131"/>
      <c r="C1144" s="368"/>
      <c r="D1144" s="89"/>
      <c r="E1144" s="132" t="s">
        <v>8891</v>
      </c>
      <c r="F1144" s="132" t="s">
        <v>3887</v>
      </c>
      <c r="G1144" s="132" t="s">
        <v>3888</v>
      </c>
      <c r="H1144" s="14">
        <v>2022</v>
      </c>
      <c r="I1144" s="14">
        <v>1</v>
      </c>
      <c r="J1144" s="14"/>
      <c r="K1144" s="14"/>
      <c r="L1144" s="16" t="s">
        <v>4781</v>
      </c>
      <c r="M1144" s="16"/>
      <c r="N1144" s="16" t="s">
        <v>3400</v>
      </c>
      <c r="O1144" s="133">
        <v>12</v>
      </c>
      <c r="P1144" s="133">
        <v>0</v>
      </c>
      <c r="Q1144" s="133">
        <v>0</v>
      </c>
      <c r="R1144" s="133" t="s">
        <v>33</v>
      </c>
      <c r="S1144" s="134">
        <v>60</v>
      </c>
      <c r="T1144" s="134">
        <v>110</v>
      </c>
      <c r="U1144" s="135">
        <v>2.2727272727272698</v>
      </c>
      <c r="V1144" s="136">
        <v>0</v>
      </c>
      <c r="W1144" s="134">
        <v>0.25</v>
      </c>
      <c r="X1144" s="21">
        <v>3</v>
      </c>
      <c r="Y1144" s="137" t="s">
        <v>33</v>
      </c>
      <c r="Z1144" s="138" t="s">
        <v>5838</v>
      </c>
      <c r="AA1144" s="138"/>
      <c r="AB1144" s="138"/>
      <c r="AC1144" s="138"/>
      <c r="AD1144" s="25"/>
      <c r="AE1144" s="26"/>
      <c r="AF1144" s="27"/>
      <c r="AG1144" s="140"/>
      <c r="AH1144" s="131"/>
      <c r="AI1144" s="131"/>
      <c r="AJ1144" s="131"/>
      <c r="AK1144" s="131"/>
      <c r="AL1144" s="131"/>
      <c r="AM1144" s="131"/>
      <c r="AN1144" s="131"/>
      <c r="AO1144" s="131"/>
      <c r="EQ1144" s="33"/>
    </row>
    <row r="1145" spans="1:147" s="143" customFormat="1" ht="16.5" customHeight="1">
      <c r="A1145" s="89" t="s">
        <v>6556</v>
      </c>
      <c r="B1145" s="131"/>
      <c r="C1145" s="368"/>
      <c r="D1145" s="89"/>
      <c r="E1145" s="132" t="s">
        <v>8892</v>
      </c>
      <c r="F1145" s="132" t="s">
        <v>5910</v>
      </c>
      <c r="G1145" s="132" t="s">
        <v>5911</v>
      </c>
      <c r="H1145" s="14">
        <v>2022</v>
      </c>
      <c r="I1145" s="14">
        <v>1</v>
      </c>
      <c r="J1145" s="14"/>
      <c r="K1145" s="14"/>
      <c r="L1145" s="16" t="s">
        <v>4756</v>
      </c>
      <c r="M1145" s="16"/>
      <c r="N1145" s="16" t="s">
        <v>3400</v>
      </c>
      <c r="O1145" s="133">
        <v>12</v>
      </c>
      <c r="P1145" s="133">
        <v>0</v>
      </c>
      <c r="Q1145" s="133">
        <v>0</v>
      </c>
      <c r="R1145" s="133" t="s">
        <v>33</v>
      </c>
      <c r="S1145" s="134">
        <v>60</v>
      </c>
      <c r="T1145" s="134">
        <v>110</v>
      </c>
      <c r="U1145" s="135">
        <v>2.2727272727272698</v>
      </c>
      <c r="V1145" s="136">
        <v>0</v>
      </c>
      <c r="W1145" s="134">
        <v>0.25</v>
      </c>
      <c r="X1145" s="21">
        <v>3</v>
      </c>
      <c r="Y1145" s="137" t="s">
        <v>33</v>
      </c>
      <c r="Z1145" s="138" t="s">
        <v>5838</v>
      </c>
      <c r="AA1145" s="138"/>
      <c r="AB1145" s="138"/>
      <c r="AC1145" s="138"/>
      <c r="AD1145" s="25"/>
      <c r="AE1145" s="26"/>
      <c r="AF1145" s="27"/>
      <c r="AG1145" s="140"/>
      <c r="AH1145" s="131"/>
      <c r="AI1145" s="131"/>
      <c r="AJ1145" s="131"/>
      <c r="AK1145" s="131"/>
      <c r="AL1145" s="131"/>
      <c r="AM1145" s="131"/>
      <c r="AN1145" s="131"/>
      <c r="AO1145" s="131"/>
      <c r="EQ1145" s="144"/>
    </row>
    <row r="1146" spans="1:147" s="12" customFormat="1" ht="16.5" customHeight="1">
      <c r="A1146" s="89" t="s">
        <v>6556</v>
      </c>
      <c r="B1146" s="131"/>
      <c r="C1146" s="368"/>
      <c r="D1146" s="89"/>
      <c r="E1146" s="132" t="s">
        <v>8892</v>
      </c>
      <c r="F1146" s="132" t="s">
        <v>5910</v>
      </c>
      <c r="G1146" s="132" t="s">
        <v>5911</v>
      </c>
      <c r="H1146" s="14">
        <v>2022</v>
      </c>
      <c r="I1146" s="14">
        <v>1</v>
      </c>
      <c r="J1146" s="14"/>
      <c r="K1146" s="14"/>
      <c r="L1146" s="16" t="s">
        <v>4781</v>
      </c>
      <c r="M1146" s="16"/>
      <c r="N1146" s="16" t="s">
        <v>3400</v>
      </c>
      <c r="O1146" s="133">
        <v>12</v>
      </c>
      <c r="P1146" s="133">
        <v>0</v>
      </c>
      <c r="Q1146" s="133">
        <v>0</v>
      </c>
      <c r="R1146" s="133" t="s">
        <v>33</v>
      </c>
      <c r="S1146" s="134">
        <v>60</v>
      </c>
      <c r="T1146" s="134">
        <v>110</v>
      </c>
      <c r="U1146" s="135">
        <v>2.2727272727272698</v>
      </c>
      <c r="V1146" s="136">
        <v>0</v>
      </c>
      <c r="W1146" s="134">
        <v>0.25</v>
      </c>
      <c r="X1146" s="21">
        <v>3</v>
      </c>
      <c r="Y1146" s="137" t="s">
        <v>33</v>
      </c>
      <c r="Z1146" s="138" t="s">
        <v>5838</v>
      </c>
      <c r="AA1146" s="138"/>
      <c r="AB1146" s="138"/>
      <c r="AC1146" s="138"/>
      <c r="AD1146" s="25"/>
      <c r="AE1146" s="26"/>
      <c r="AF1146" s="27"/>
      <c r="AG1146" s="140"/>
      <c r="AH1146" s="131"/>
      <c r="AI1146" s="131"/>
      <c r="AJ1146" s="131"/>
      <c r="AK1146" s="131"/>
      <c r="AL1146" s="131"/>
      <c r="AM1146" s="131"/>
      <c r="AN1146" s="131"/>
      <c r="AO1146" s="131"/>
      <c r="EQ1146" s="33"/>
    </row>
    <row r="1147" spans="1:147" s="12" customFormat="1" ht="16.5" customHeight="1">
      <c r="A1147" s="89" t="s">
        <v>6556</v>
      </c>
      <c r="B1147" s="131"/>
      <c r="C1147" s="368"/>
      <c r="D1147" s="89"/>
      <c r="E1147" s="132" t="s">
        <v>8893</v>
      </c>
      <c r="F1147" s="132" t="s">
        <v>6231</v>
      </c>
      <c r="G1147" s="132" t="s">
        <v>6232</v>
      </c>
      <c r="H1147" s="14">
        <v>2022</v>
      </c>
      <c r="I1147" s="14">
        <v>1</v>
      </c>
      <c r="J1147" s="14"/>
      <c r="K1147" s="14"/>
      <c r="L1147" s="16" t="s">
        <v>4726</v>
      </c>
      <c r="M1147" s="16"/>
      <c r="N1147" s="16" t="s">
        <v>3400</v>
      </c>
      <c r="O1147" s="133">
        <v>12</v>
      </c>
      <c r="P1147" s="133">
        <v>0</v>
      </c>
      <c r="Q1147" s="133">
        <v>0</v>
      </c>
      <c r="R1147" s="133" t="s">
        <v>33</v>
      </c>
      <c r="S1147" s="134">
        <v>60</v>
      </c>
      <c r="T1147" s="134">
        <v>110</v>
      </c>
      <c r="U1147" s="135">
        <v>2.2727272727272698</v>
      </c>
      <c r="V1147" s="136">
        <v>0</v>
      </c>
      <c r="W1147" s="134">
        <v>0.25</v>
      </c>
      <c r="X1147" s="21">
        <v>3</v>
      </c>
      <c r="Y1147" s="137" t="s">
        <v>33</v>
      </c>
      <c r="Z1147" s="138" t="s">
        <v>5838</v>
      </c>
      <c r="AA1147" s="138"/>
      <c r="AB1147" s="138"/>
      <c r="AC1147" s="138"/>
      <c r="AD1147" s="25"/>
      <c r="AE1147" s="26"/>
      <c r="AF1147" s="27"/>
      <c r="AG1147" s="140"/>
      <c r="AH1147" s="131"/>
      <c r="AI1147" s="131"/>
      <c r="AJ1147" s="131"/>
      <c r="AK1147" s="131"/>
      <c r="AL1147" s="131"/>
      <c r="AM1147" s="131"/>
      <c r="AN1147" s="131"/>
      <c r="AO1147" s="131"/>
      <c r="EQ1147" s="33"/>
    </row>
    <row r="1148" spans="1:147" s="12" customFormat="1" ht="16.5" customHeight="1">
      <c r="A1148" s="89" t="s">
        <v>6556</v>
      </c>
      <c r="B1148" s="131"/>
      <c r="C1148" s="368"/>
      <c r="D1148" s="89"/>
      <c r="E1148" s="132" t="s">
        <v>8744</v>
      </c>
      <c r="F1148" s="132" t="s">
        <v>6122</v>
      </c>
      <c r="G1148" s="132" t="s">
        <v>6122</v>
      </c>
      <c r="H1148" s="14">
        <v>2003</v>
      </c>
      <c r="I1148" s="14">
        <v>1</v>
      </c>
      <c r="J1148" s="14"/>
      <c r="K1148" s="14"/>
      <c r="L1148" s="16" t="s">
        <v>4748</v>
      </c>
      <c r="M1148" s="16"/>
      <c r="N1148" s="16" t="s">
        <v>3400</v>
      </c>
      <c r="O1148" s="133">
        <v>12</v>
      </c>
      <c r="P1148" s="133">
        <v>0</v>
      </c>
      <c r="Q1148" s="133">
        <v>0</v>
      </c>
      <c r="R1148" s="133" t="s">
        <v>33</v>
      </c>
      <c r="S1148" s="134">
        <v>60</v>
      </c>
      <c r="T1148" s="134">
        <v>110</v>
      </c>
      <c r="U1148" s="135">
        <v>3.4545454545454501</v>
      </c>
      <c r="V1148" s="136">
        <v>0</v>
      </c>
      <c r="W1148" s="134">
        <v>0.38</v>
      </c>
      <c r="X1148" s="21">
        <v>4.5600000000000005</v>
      </c>
      <c r="Y1148" s="137" t="s">
        <v>33</v>
      </c>
      <c r="Z1148" s="138" t="s">
        <v>5838</v>
      </c>
      <c r="AA1148" s="138"/>
      <c r="AB1148" s="138"/>
      <c r="AC1148" s="138"/>
      <c r="AD1148" s="25"/>
      <c r="AE1148" s="26"/>
      <c r="AF1148" s="27"/>
      <c r="AG1148" s="140"/>
      <c r="AH1148" s="131"/>
      <c r="AI1148" s="131"/>
      <c r="AJ1148" s="131"/>
      <c r="AK1148" s="131"/>
      <c r="AL1148" s="131"/>
      <c r="AM1148" s="131"/>
      <c r="AN1148" s="131"/>
      <c r="AO1148" s="131"/>
      <c r="EQ1148" s="33"/>
    </row>
    <row r="1149" spans="1:147" s="12" customFormat="1" ht="16.5" customHeight="1">
      <c r="A1149" s="89" t="s">
        <v>6556</v>
      </c>
      <c r="B1149" s="131"/>
      <c r="C1149" s="368"/>
      <c r="D1149" s="89"/>
      <c r="E1149" s="132" t="s">
        <v>8753</v>
      </c>
      <c r="F1149" s="132" t="s">
        <v>6122</v>
      </c>
      <c r="G1149" s="132" t="s">
        <v>6122</v>
      </c>
      <c r="H1149" s="14">
        <v>2004</v>
      </c>
      <c r="I1149" s="14">
        <v>3</v>
      </c>
      <c r="J1149" s="14"/>
      <c r="K1149" s="14"/>
      <c r="L1149" s="16" t="s">
        <v>4726</v>
      </c>
      <c r="M1149" s="16"/>
      <c r="N1149" s="16" t="s">
        <v>3400</v>
      </c>
      <c r="O1149" s="133">
        <v>12</v>
      </c>
      <c r="P1149" s="133">
        <v>0</v>
      </c>
      <c r="Q1149" s="133">
        <v>0</v>
      </c>
      <c r="R1149" s="133" t="s">
        <v>33</v>
      </c>
      <c r="S1149" s="134">
        <v>60</v>
      </c>
      <c r="T1149" s="134">
        <v>110</v>
      </c>
      <c r="U1149" s="135">
        <v>3.4545454545454501</v>
      </c>
      <c r="V1149" s="136">
        <v>0</v>
      </c>
      <c r="W1149" s="134">
        <v>0.38</v>
      </c>
      <c r="X1149" s="21">
        <v>13.680000000000001</v>
      </c>
      <c r="Y1149" s="137" t="s">
        <v>33</v>
      </c>
      <c r="Z1149" s="138" t="s">
        <v>5838</v>
      </c>
      <c r="AA1149" s="138"/>
      <c r="AB1149" s="138"/>
      <c r="AC1149" s="138"/>
      <c r="AD1149" s="25"/>
      <c r="AE1149" s="26"/>
      <c r="AF1149" s="27"/>
      <c r="AG1149" s="140"/>
      <c r="AH1149" s="131"/>
      <c r="AI1149" s="131"/>
      <c r="AJ1149" s="131"/>
      <c r="AK1149" s="131"/>
      <c r="AL1149" s="131"/>
      <c r="AM1149" s="131"/>
      <c r="AN1149" s="131"/>
      <c r="AO1149" s="131"/>
      <c r="EQ1149" s="33"/>
    </row>
    <row r="1150" spans="1:147" s="12" customFormat="1" ht="16.5" customHeight="1">
      <c r="A1150" s="89" t="s">
        <v>6556</v>
      </c>
      <c r="B1150" s="131"/>
      <c r="C1150" s="368"/>
      <c r="D1150" s="89"/>
      <c r="E1150" s="132" t="s">
        <v>8725</v>
      </c>
      <c r="F1150" s="132" t="s">
        <v>6122</v>
      </c>
      <c r="G1150" s="132" t="s">
        <v>6122</v>
      </c>
      <c r="H1150" s="14">
        <v>2004</v>
      </c>
      <c r="I1150" s="14">
        <v>1</v>
      </c>
      <c r="J1150" s="14"/>
      <c r="K1150" s="14"/>
      <c r="L1150" s="16" t="s">
        <v>4726</v>
      </c>
      <c r="M1150" s="16"/>
      <c r="N1150" s="16" t="s">
        <v>3400</v>
      </c>
      <c r="O1150" s="133">
        <v>12</v>
      </c>
      <c r="P1150" s="133">
        <v>0</v>
      </c>
      <c r="Q1150" s="133">
        <v>0</v>
      </c>
      <c r="R1150" s="133" t="s">
        <v>33</v>
      </c>
      <c r="S1150" s="134">
        <v>60</v>
      </c>
      <c r="T1150" s="134">
        <v>110</v>
      </c>
      <c r="U1150" s="135">
        <v>3.4545454545454501</v>
      </c>
      <c r="V1150" s="136">
        <v>0</v>
      </c>
      <c r="W1150" s="134">
        <v>0.38</v>
      </c>
      <c r="X1150" s="21">
        <v>4.5600000000000005</v>
      </c>
      <c r="Y1150" s="137" t="s">
        <v>33</v>
      </c>
      <c r="Z1150" s="138" t="s">
        <v>5838</v>
      </c>
      <c r="AA1150" s="138"/>
      <c r="AB1150" s="138"/>
      <c r="AC1150" s="138"/>
      <c r="AD1150" s="25"/>
      <c r="AE1150" s="26"/>
      <c r="AF1150" s="27"/>
      <c r="AG1150" s="140"/>
      <c r="AH1150" s="131"/>
      <c r="AI1150" s="131"/>
      <c r="AJ1150" s="131"/>
      <c r="AK1150" s="131"/>
      <c r="AL1150" s="131"/>
      <c r="AM1150" s="131"/>
      <c r="AN1150" s="131"/>
      <c r="AO1150" s="131"/>
      <c r="EQ1150" s="33"/>
    </row>
    <row r="1151" spans="1:147" s="12" customFormat="1" ht="16.5" customHeight="1">
      <c r="A1151" s="89" t="s">
        <v>6556</v>
      </c>
      <c r="B1151" s="131"/>
      <c r="C1151" s="368"/>
      <c r="D1151" s="89"/>
      <c r="E1151" s="132" t="s">
        <v>8755</v>
      </c>
      <c r="F1151" s="132" t="s">
        <v>6122</v>
      </c>
      <c r="G1151" s="132" t="s">
        <v>6122</v>
      </c>
      <c r="H1151" s="14">
        <v>2004</v>
      </c>
      <c r="I1151" s="14">
        <v>2</v>
      </c>
      <c r="J1151" s="14"/>
      <c r="K1151" s="14"/>
      <c r="L1151" s="16" t="s">
        <v>4726</v>
      </c>
      <c r="M1151" s="16"/>
      <c r="N1151" s="16" t="s">
        <v>3400</v>
      </c>
      <c r="O1151" s="133">
        <v>12</v>
      </c>
      <c r="P1151" s="133">
        <v>0</v>
      </c>
      <c r="Q1151" s="133">
        <v>0</v>
      </c>
      <c r="R1151" s="133" t="s">
        <v>33</v>
      </c>
      <c r="S1151" s="134">
        <v>60</v>
      </c>
      <c r="T1151" s="134">
        <v>110</v>
      </c>
      <c r="U1151" s="135">
        <v>3.4545454545454501</v>
      </c>
      <c r="V1151" s="136">
        <v>0</v>
      </c>
      <c r="W1151" s="134">
        <v>0.38</v>
      </c>
      <c r="X1151" s="21">
        <v>9.120000000000001</v>
      </c>
      <c r="Y1151" s="137" t="s">
        <v>33</v>
      </c>
      <c r="Z1151" s="138" t="s">
        <v>5838</v>
      </c>
      <c r="AA1151" s="138"/>
      <c r="AB1151" s="138"/>
      <c r="AC1151" s="138"/>
      <c r="AD1151" s="25"/>
      <c r="AE1151" s="26"/>
      <c r="AF1151" s="27"/>
      <c r="AG1151" s="140"/>
      <c r="AH1151" s="131"/>
      <c r="AI1151" s="131"/>
      <c r="AJ1151" s="131"/>
      <c r="AK1151" s="131"/>
      <c r="AL1151" s="131"/>
      <c r="AM1151" s="131"/>
      <c r="AN1151" s="131"/>
      <c r="AO1151" s="131"/>
      <c r="EQ1151" s="33"/>
    </row>
    <row r="1152" spans="1:147" s="12" customFormat="1" ht="16.5" customHeight="1">
      <c r="A1152" s="89" t="s">
        <v>6556</v>
      </c>
      <c r="B1152" s="131"/>
      <c r="C1152" s="368"/>
      <c r="D1152" s="89"/>
      <c r="E1152" s="132" t="s">
        <v>8767</v>
      </c>
      <c r="F1152" s="132" t="s">
        <v>6122</v>
      </c>
      <c r="G1152" s="132" t="s">
        <v>6122</v>
      </c>
      <c r="H1152" s="14">
        <v>2009</v>
      </c>
      <c r="I1152" s="14">
        <v>1</v>
      </c>
      <c r="J1152" s="14"/>
      <c r="K1152" s="14"/>
      <c r="L1152" s="16" t="s">
        <v>4783</v>
      </c>
      <c r="M1152" s="16"/>
      <c r="N1152" s="16" t="s">
        <v>3400</v>
      </c>
      <c r="O1152" s="133">
        <v>12</v>
      </c>
      <c r="P1152" s="133">
        <v>0</v>
      </c>
      <c r="Q1152" s="133">
        <v>0</v>
      </c>
      <c r="R1152" s="133" t="s">
        <v>33</v>
      </c>
      <c r="S1152" s="134">
        <v>60</v>
      </c>
      <c r="T1152" s="134">
        <v>110</v>
      </c>
      <c r="U1152" s="135">
        <v>3.4545454545454501</v>
      </c>
      <c r="V1152" s="136">
        <v>0</v>
      </c>
      <c r="W1152" s="134">
        <v>0.38</v>
      </c>
      <c r="X1152" s="21">
        <v>4.5600000000000005</v>
      </c>
      <c r="Y1152" s="137" t="s">
        <v>33</v>
      </c>
      <c r="Z1152" s="138" t="s">
        <v>5838</v>
      </c>
      <c r="AA1152" s="138"/>
      <c r="AB1152" s="138"/>
      <c r="AC1152" s="138"/>
      <c r="AD1152" s="25"/>
      <c r="AE1152" s="26"/>
      <c r="AF1152" s="27"/>
      <c r="AG1152" s="140"/>
      <c r="AH1152" s="131"/>
      <c r="AI1152" s="131"/>
      <c r="AJ1152" s="131"/>
      <c r="AK1152" s="131"/>
      <c r="AL1152" s="131"/>
      <c r="AM1152" s="131"/>
      <c r="AN1152" s="131"/>
      <c r="AO1152" s="131"/>
      <c r="EQ1152" s="33"/>
    </row>
    <row r="1153" spans="1:147" s="12" customFormat="1" ht="16.5" customHeight="1">
      <c r="A1153" s="89" t="s">
        <v>6556</v>
      </c>
      <c r="B1153" s="131"/>
      <c r="C1153" s="368"/>
      <c r="D1153" s="89"/>
      <c r="E1153" s="132" t="s">
        <v>8769</v>
      </c>
      <c r="F1153" s="132" t="s">
        <v>3918</v>
      </c>
      <c r="G1153" s="132" t="s">
        <v>4790</v>
      </c>
      <c r="H1153" s="14">
        <v>2009</v>
      </c>
      <c r="I1153" s="14">
        <v>2</v>
      </c>
      <c r="J1153" s="14"/>
      <c r="K1153" s="14"/>
      <c r="L1153" s="16" t="s">
        <v>4787</v>
      </c>
      <c r="M1153" s="16"/>
      <c r="N1153" s="16" t="s">
        <v>3400</v>
      </c>
      <c r="O1153" s="133">
        <v>12</v>
      </c>
      <c r="P1153" s="133">
        <v>0</v>
      </c>
      <c r="Q1153" s="133">
        <v>0</v>
      </c>
      <c r="R1153" s="133" t="s">
        <v>33</v>
      </c>
      <c r="S1153" s="134">
        <v>60</v>
      </c>
      <c r="T1153" s="134">
        <v>110</v>
      </c>
      <c r="U1153" s="135">
        <v>3.4545454545454501</v>
      </c>
      <c r="V1153" s="136">
        <v>0</v>
      </c>
      <c r="W1153" s="134">
        <v>0.38</v>
      </c>
      <c r="X1153" s="21">
        <v>9.120000000000001</v>
      </c>
      <c r="Y1153" s="137" t="s">
        <v>33</v>
      </c>
      <c r="Z1153" s="138" t="s">
        <v>5838</v>
      </c>
      <c r="AA1153" s="138"/>
      <c r="AB1153" s="138"/>
      <c r="AC1153" s="138"/>
      <c r="AD1153" s="25"/>
      <c r="AE1153" s="26"/>
      <c r="AF1153" s="27"/>
      <c r="AG1153" s="140"/>
      <c r="AH1153" s="131"/>
      <c r="AI1153" s="131"/>
      <c r="AJ1153" s="131"/>
      <c r="AK1153" s="131"/>
      <c r="AL1153" s="131"/>
      <c r="AM1153" s="131"/>
      <c r="AN1153" s="131"/>
      <c r="AO1153" s="131"/>
      <c r="EQ1153" s="33"/>
    </row>
    <row r="1154" spans="1:147" s="12" customFormat="1" ht="16.5" customHeight="1">
      <c r="A1154" s="89" t="s">
        <v>6556</v>
      </c>
      <c r="B1154" s="131"/>
      <c r="C1154" s="368"/>
      <c r="D1154" s="89"/>
      <c r="E1154" s="132" t="s">
        <v>8770</v>
      </c>
      <c r="F1154" s="132" t="s">
        <v>6122</v>
      </c>
      <c r="G1154" s="132" t="s">
        <v>6122</v>
      </c>
      <c r="H1154" s="14">
        <v>2009</v>
      </c>
      <c r="I1154" s="14">
        <v>4</v>
      </c>
      <c r="J1154" s="14"/>
      <c r="K1154" s="14"/>
      <c r="L1154" s="16" t="s">
        <v>4787</v>
      </c>
      <c r="M1154" s="16"/>
      <c r="N1154" s="16" t="s">
        <v>3400</v>
      </c>
      <c r="O1154" s="133">
        <v>12</v>
      </c>
      <c r="P1154" s="133">
        <v>0</v>
      </c>
      <c r="Q1154" s="133">
        <v>0</v>
      </c>
      <c r="R1154" s="133" t="s">
        <v>33</v>
      </c>
      <c r="S1154" s="134">
        <v>60</v>
      </c>
      <c r="T1154" s="134">
        <v>110</v>
      </c>
      <c r="U1154" s="135">
        <v>3.4545454545454501</v>
      </c>
      <c r="V1154" s="136">
        <v>0</v>
      </c>
      <c r="W1154" s="134">
        <v>0.38</v>
      </c>
      <c r="X1154" s="21">
        <v>18.240000000000002</v>
      </c>
      <c r="Y1154" s="137" t="s">
        <v>33</v>
      </c>
      <c r="Z1154" s="138" t="s">
        <v>5838</v>
      </c>
      <c r="AA1154" s="138"/>
      <c r="AB1154" s="138"/>
      <c r="AC1154" s="138"/>
      <c r="AD1154" s="25"/>
      <c r="AE1154" s="26"/>
      <c r="AF1154" s="27"/>
      <c r="AG1154" s="140"/>
      <c r="AH1154" s="131"/>
      <c r="AI1154" s="131"/>
      <c r="AJ1154" s="131"/>
      <c r="AK1154" s="131"/>
      <c r="AL1154" s="131"/>
      <c r="AM1154" s="131"/>
      <c r="AN1154" s="131"/>
      <c r="AO1154" s="131"/>
      <c r="EQ1154" s="33"/>
    </row>
    <row r="1155" spans="1:147" s="12" customFormat="1" ht="16.5" customHeight="1">
      <c r="A1155" s="89" t="s">
        <v>6556</v>
      </c>
      <c r="B1155" s="131"/>
      <c r="C1155" s="368"/>
      <c r="D1155" s="89"/>
      <c r="E1155" s="132" t="s">
        <v>8783</v>
      </c>
      <c r="F1155" s="132" t="s">
        <v>6169</v>
      </c>
      <c r="G1155" s="132">
        <v>2120</v>
      </c>
      <c r="H1155" s="14">
        <v>2010</v>
      </c>
      <c r="I1155" s="14">
        <v>1</v>
      </c>
      <c r="J1155" s="14"/>
      <c r="K1155" s="14"/>
      <c r="L1155" s="16" t="s">
        <v>4768</v>
      </c>
      <c r="M1155" s="16"/>
      <c r="N1155" s="16" t="s">
        <v>3400</v>
      </c>
      <c r="O1155" s="133">
        <v>12</v>
      </c>
      <c r="P1155" s="133">
        <v>0</v>
      </c>
      <c r="Q1155" s="133">
        <v>0</v>
      </c>
      <c r="R1155" s="133" t="s">
        <v>33</v>
      </c>
      <c r="S1155" s="134">
        <v>60</v>
      </c>
      <c r="T1155" s="134">
        <v>110</v>
      </c>
      <c r="U1155" s="135">
        <v>3.4545454545454501</v>
      </c>
      <c r="V1155" s="136">
        <v>0</v>
      </c>
      <c r="W1155" s="134">
        <v>0.38</v>
      </c>
      <c r="X1155" s="21">
        <v>4.5600000000000005</v>
      </c>
      <c r="Y1155" s="137" t="s">
        <v>33</v>
      </c>
      <c r="Z1155" s="138" t="s">
        <v>5838</v>
      </c>
      <c r="AA1155" s="138"/>
      <c r="AB1155" s="138"/>
      <c r="AC1155" s="138"/>
      <c r="AD1155" s="25"/>
      <c r="AE1155" s="26"/>
      <c r="AF1155" s="27"/>
      <c r="AG1155" s="140"/>
      <c r="AH1155" s="131"/>
      <c r="AI1155" s="131"/>
      <c r="AJ1155" s="131"/>
      <c r="AK1155" s="131"/>
      <c r="AL1155" s="131"/>
      <c r="AM1155" s="131"/>
      <c r="AN1155" s="131"/>
      <c r="AO1155" s="131"/>
      <c r="EQ1155" s="33"/>
    </row>
    <row r="1156" spans="1:147" s="12" customFormat="1" ht="16.5" customHeight="1">
      <c r="A1156" s="89" t="s">
        <v>6556</v>
      </c>
      <c r="B1156" s="131"/>
      <c r="C1156" s="368"/>
      <c r="D1156" s="89"/>
      <c r="E1156" s="132" t="s">
        <v>180</v>
      </c>
      <c r="F1156" s="132" t="s">
        <v>165</v>
      </c>
      <c r="G1156" s="132" t="s">
        <v>2172</v>
      </c>
      <c r="H1156" s="14">
        <v>2010</v>
      </c>
      <c r="I1156" s="14">
        <v>1</v>
      </c>
      <c r="J1156" s="14"/>
      <c r="K1156" s="14"/>
      <c r="L1156" s="16" t="s">
        <v>4680</v>
      </c>
      <c r="M1156" s="16"/>
      <c r="N1156" s="16" t="s">
        <v>696</v>
      </c>
      <c r="O1156" s="133">
        <v>12</v>
      </c>
      <c r="P1156" s="133">
        <v>0</v>
      </c>
      <c r="Q1156" s="133">
        <v>0</v>
      </c>
      <c r="R1156" s="133" t="s">
        <v>33</v>
      </c>
      <c r="S1156" s="134">
        <v>60</v>
      </c>
      <c r="T1156" s="134">
        <v>110</v>
      </c>
      <c r="U1156" s="135">
        <v>3.4545454545454501</v>
      </c>
      <c r="V1156" s="136">
        <v>0</v>
      </c>
      <c r="W1156" s="134">
        <v>0.38</v>
      </c>
      <c r="X1156" s="21">
        <v>4.5600000000000005</v>
      </c>
      <c r="Y1156" s="137" t="s">
        <v>33</v>
      </c>
      <c r="Z1156" s="138" t="s">
        <v>5838</v>
      </c>
      <c r="AA1156" s="138"/>
      <c r="AB1156" s="138"/>
      <c r="AC1156" s="138"/>
      <c r="AD1156" s="25"/>
      <c r="AE1156" s="26"/>
      <c r="AF1156" s="27"/>
      <c r="AG1156" s="140"/>
      <c r="AH1156" s="131"/>
      <c r="AI1156" s="131"/>
      <c r="AJ1156" s="131"/>
      <c r="AK1156" s="131"/>
      <c r="AL1156" s="131"/>
      <c r="AM1156" s="131"/>
      <c r="AN1156" s="131"/>
      <c r="AO1156" s="131"/>
      <c r="EQ1156" s="33"/>
    </row>
    <row r="1157" spans="1:147" s="12" customFormat="1" ht="16.5" customHeight="1">
      <c r="A1157" s="89" t="s">
        <v>6556</v>
      </c>
      <c r="B1157" s="131"/>
      <c r="C1157" s="368"/>
      <c r="D1157" s="89"/>
      <c r="E1157" s="132" t="s">
        <v>8788</v>
      </c>
      <c r="F1157" s="132" t="s">
        <v>480</v>
      </c>
      <c r="G1157" s="132" t="s">
        <v>6170</v>
      </c>
      <c r="H1157" s="14">
        <v>2011</v>
      </c>
      <c r="I1157" s="14">
        <v>1</v>
      </c>
      <c r="J1157" s="14"/>
      <c r="K1157" s="14"/>
      <c r="L1157" s="16" t="s">
        <v>4768</v>
      </c>
      <c r="M1157" s="16"/>
      <c r="N1157" s="16" t="s">
        <v>3400</v>
      </c>
      <c r="O1157" s="133">
        <v>12</v>
      </c>
      <c r="P1157" s="133">
        <v>0</v>
      </c>
      <c r="Q1157" s="133">
        <v>0</v>
      </c>
      <c r="R1157" s="133" t="s">
        <v>33</v>
      </c>
      <c r="S1157" s="134">
        <v>60</v>
      </c>
      <c r="T1157" s="134">
        <v>110</v>
      </c>
      <c r="U1157" s="135">
        <v>3.4545454545454501</v>
      </c>
      <c r="V1157" s="136">
        <v>0</v>
      </c>
      <c r="W1157" s="134">
        <v>0.38</v>
      </c>
      <c r="X1157" s="21">
        <v>4.5600000000000005</v>
      </c>
      <c r="Y1157" s="137" t="s">
        <v>33</v>
      </c>
      <c r="Z1157" s="138" t="s">
        <v>5838</v>
      </c>
      <c r="AA1157" s="138"/>
      <c r="AB1157" s="138"/>
      <c r="AC1157" s="138"/>
      <c r="AD1157" s="25"/>
      <c r="AE1157" s="26"/>
      <c r="AF1157" s="27"/>
      <c r="AG1157" s="140"/>
      <c r="AH1157" s="131"/>
      <c r="AI1157" s="131"/>
      <c r="AJ1157" s="131"/>
      <c r="AK1157" s="131"/>
      <c r="AL1157" s="131"/>
      <c r="AM1157" s="131"/>
      <c r="AN1157" s="131"/>
      <c r="AO1157" s="131"/>
      <c r="EQ1157" s="33"/>
    </row>
    <row r="1158" spans="1:147" s="12" customFormat="1" ht="16.5" customHeight="1">
      <c r="A1158" s="89" t="s">
        <v>6556</v>
      </c>
      <c r="B1158" s="131"/>
      <c r="C1158" s="368"/>
      <c r="D1158" s="89"/>
      <c r="E1158" s="132" t="s">
        <v>99</v>
      </c>
      <c r="F1158" s="132" t="s">
        <v>83</v>
      </c>
      <c r="G1158" s="132" t="s">
        <v>101</v>
      </c>
      <c r="H1158" s="14">
        <v>2012</v>
      </c>
      <c r="I1158" s="14">
        <v>6</v>
      </c>
      <c r="J1158" s="14"/>
      <c r="K1158" s="14"/>
      <c r="L1158" s="16" t="s">
        <v>4725</v>
      </c>
      <c r="M1158" s="16"/>
      <c r="N1158" s="16" t="s">
        <v>3400</v>
      </c>
      <c r="O1158" s="133">
        <v>12</v>
      </c>
      <c r="P1158" s="133">
        <v>0</v>
      </c>
      <c r="Q1158" s="133">
        <v>0</v>
      </c>
      <c r="R1158" s="133" t="s">
        <v>33</v>
      </c>
      <c r="S1158" s="134">
        <v>60</v>
      </c>
      <c r="T1158" s="134">
        <v>110</v>
      </c>
      <c r="U1158" s="135">
        <v>3.4545454545454501</v>
      </c>
      <c r="V1158" s="136">
        <v>0</v>
      </c>
      <c r="W1158" s="134">
        <v>0.38</v>
      </c>
      <c r="X1158" s="21">
        <v>27.360000000000003</v>
      </c>
      <c r="Y1158" s="137" t="s">
        <v>33</v>
      </c>
      <c r="Z1158" s="138" t="s">
        <v>5838</v>
      </c>
      <c r="AA1158" s="138"/>
      <c r="AB1158" s="138"/>
      <c r="AC1158" s="138"/>
      <c r="AD1158" s="25"/>
      <c r="AE1158" s="26"/>
      <c r="AF1158" s="27"/>
      <c r="AG1158" s="140"/>
      <c r="AH1158" s="131"/>
      <c r="AI1158" s="131"/>
      <c r="AJ1158" s="131"/>
      <c r="AK1158" s="131"/>
      <c r="AL1158" s="131"/>
      <c r="AM1158" s="131"/>
      <c r="AN1158" s="131"/>
      <c r="AO1158" s="131"/>
      <c r="EQ1158" s="33"/>
    </row>
    <row r="1159" spans="1:147" s="12" customFormat="1" ht="16.5" customHeight="1">
      <c r="A1159" s="89" t="s">
        <v>6556</v>
      </c>
      <c r="B1159" s="131"/>
      <c r="C1159" s="368"/>
      <c r="D1159" s="89"/>
      <c r="E1159" s="132" t="s">
        <v>99</v>
      </c>
      <c r="F1159" s="132" t="s">
        <v>83</v>
      </c>
      <c r="G1159" s="132" t="s">
        <v>101</v>
      </c>
      <c r="H1159" s="14">
        <v>2012</v>
      </c>
      <c r="I1159" s="14">
        <v>1</v>
      </c>
      <c r="J1159" s="14"/>
      <c r="K1159" s="14"/>
      <c r="L1159" s="16" t="s">
        <v>4767</v>
      </c>
      <c r="M1159" s="16"/>
      <c r="N1159" s="16" t="s">
        <v>3400</v>
      </c>
      <c r="O1159" s="133">
        <v>12</v>
      </c>
      <c r="P1159" s="133">
        <v>0</v>
      </c>
      <c r="Q1159" s="133">
        <v>0</v>
      </c>
      <c r="R1159" s="133" t="s">
        <v>33</v>
      </c>
      <c r="S1159" s="134">
        <v>60</v>
      </c>
      <c r="T1159" s="134">
        <v>110</v>
      </c>
      <c r="U1159" s="135">
        <v>3.4545454545454501</v>
      </c>
      <c r="V1159" s="136">
        <v>0</v>
      </c>
      <c r="W1159" s="134">
        <v>0.38</v>
      </c>
      <c r="X1159" s="21">
        <v>4.5600000000000005</v>
      </c>
      <c r="Y1159" s="137" t="s">
        <v>33</v>
      </c>
      <c r="Z1159" s="138" t="s">
        <v>5838</v>
      </c>
      <c r="AA1159" s="138"/>
      <c r="AB1159" s="138"/>
      <c r="AC1159" s="138"/>
      <c r="AD1159" s="25"/>
      <c r="AE1159" s="26"/>
      <c r="AF1159" s="27"/>
      <c r="AG1159" s="140"/>
      <c r="AH1159" s="131"/>
      <c r="AI1159" s="131"/>
      <c r="AJ1159" s="131"/>
      <c r="AK1159" s="131"/>
      <c r="AL1159" s="131"/>
      <c r="AM1159" s="131"/>
      <c r="AN1159" s="131"/>
      <c r="AO1159" s="131"/>
      <c r="EQ1159" s="33"/>
    </row>
    <row r="1160" spans="1:147" s="12" customFormat="1" ht="16.5" customHeight="1">
      <c r="A1160" s="89" t="s">
        <v>6556</v>
      </c>
      <c r="B1160" s="131"/>
      <c r="C1160" s="368"/>
      <c r="D1160" s="89"/>
      <c r="E1160" s="132" t="s">
        <v>8806</v>
      </c>
      <c r="F1160" s="132" t="s">
        <v>6181</v>
      </c>
      <c r="G1160" s="132" t="s">
        <v>6182</v>
      </c>
      <c r="H1160" s="14">
        <v>2014</v>
      </c>
      <c r="I1160" s="14">
        <v>1</v>
      </c>
      <c r="J1160" s="14"/>
      <c r="K1160" s="14"/>
      <c r="L1160" s="16" t="s">
        <v>4761</v>
      </c>
      <c r="M1160" s="16"/>
      <c r="N1160" s="16" t="s">
        <v>3400</v>
      </c>
      <c r="O1160" s="133">
        <v>12</v>
      </c>
      <c r="P1160" s="133">
        <v>0</v>
      </c>
      <c r="Q1160" s="133">
        <v>0</v>
      </c>
      <c r="R1160" s="133" t="s">
        <v>33</v>
      </c>
      <c r="S1160" s="134">
        <v>60</v>
      </c>
      <c r="T1160" s="134">
        <v>110</v>
      </c>
      <c r="U1160" s="135">
        <v>3.4545454545454501</v>
      </c>
      <c r="V1160" s="136">
        <v>0</v>
      </c>
      <c r="W1160" s="134">
        <v>0.38</v>
      </c>
      <c r="X1160" s="21">
        <v>4.5600000000000005</v>
      </c>
      <c r="Y1160" s="137" t="s">
        <v>33</v>
      </c>
      <c r="Z1160" s="138" t="s">
        <v>5838</v>
      </c>
      <c r="AA1160" s="138"/>
      <c r="AB1160" s="138"/>
      <c r="AC1160" s="138"/>
      <c r="AD1160" s="25"/>
      <c r="AE1160" s="26"/>
      <c r="AF1160" s="27"/>
      <c r="AG1160" s="140"/>
      <c r="AH1160" s="131"/>
      <c r="AI1160" s="131"/>
      <c r="AJ1160" s="131"/>
      <c r="AK1160" s="131"/>
      <c r="AL1160" s="131"/>
      <c r="AM1160" s="131"/>
      <c r="AN1160" s="131"/>
      <c r="AO1160" s="131"/>
      <c r="EQ1160" s="33"/>
    </row>
    <row r="1161" spans="1:147" s="12" customFormat="1" ht="16.5" customHeight="1">
      <c r="A1161" s="89" t="s">
        <v>6556</v>
      </c>
      <c r="B1161" s="131"/>
      <c r="C1161" s="368"/>
      <c r="D1161" s="89"/>
      <c r="E1161" s="132" t="s">
        <v>8735</v>
      </c>
      <c r="F1161" s="132" t="s">
        <v>4751</v>
      </c>
      <c r="G1161" s="132" t="s">
        <v>4752</v>
      </c>
      <c r="H1161" s="14">
        <v>2014</v>
      </c>
      <c r="I1161" s="14">
        <v>1</v>
      </c>
      <c r="J1161" s="14"/>
      <c r="K1161" s="14"/>
      <c r="L1161" s="16" t="s">
        <v>4765</v>
      </c>
      <c r="M1161" s="16"/>
      <c r="N1161" s="16" t="s">
        <v>3400</v>
      </c>
      <c r="O1161" s="133">
        <v>12</v>
      </c>
      <c r="P1161" s="133">
        <v>0</v>
      </c>
      <c r="Q1161" s="133">
        <v>0</v>
      </c>
      <c r="R1161" s="133" t="s">
        <v>33</v>
      </c>
      <c r="S1161" s="134">
        <v>60</v>
      </c>
      <c r="T1161" s="134">
        <v>110</v>
      </c>
      <c r="U1161" s="135">
        <v>3.4545454545454501</v>
      </c>
      <c r="V1161" s="136">
        <v>0</v>
      </c>
      <c r="W1161" s="134">
        <v>0.38</v>
      </c>
      <c r="X1161" s="21">
        <v>4.5600000000000005</v>
      </c>
      <c r="Y1161" s="137" t="s">
        <v>33</v>
      </c>
      <c r="Z1161" s="138" t="s">
        <v>5838</v>
      </c>
      <c r="AA1161" s="138"/>
      <c r="AB1161" s="138"/>
      <c r="AC1161" s="138"/>
      <c r="AD1161" s="25"/>
      <c r="AE1161" s="26"/>
      <c r="AF1161" s="27"/>
      <c r="AG1161" s="140"/>
      <c r="AH1161" s="131"/>
      <c r="AI1161" s="131"/>
      <c r="AJ1161" s="131"/>
      <c r="AK1161" s="131"/>
      <c r="AL1161" s="131"/>
      <c r="AM1161" s="131"/>
      <c r="AN1161" s="131"/>
      <c r="AO1161" s="131"/>
      <c r="EQ1161" s="33"/>
    </row>
    <row r="1162" spans="1:147" s="12" customFormat="1" ht="16.5" customHeight="1">
      <c r="A1162" s="89" t="s">
        <v>6556</v>
      </c>
      <c r="B1162" s="131"/>
      <c r="C1162" s="368"/>
      <c r="D1162" s="89"/>
      <c r="E1162" s="132" t="s">
        <v>8808</v>
      </c>
      <c r="F1162" s="132" t="s">
        <v>4762</v>
      </c>
      <c r="G1162" s="132" t="s">
        <v>4763</v>
      </c>
      <c r="H1162" s="14">
        <v>2014</v>
      </c>
      <c r="I1162" s="14">
        <v>1</v>
      </c>
      <c r="J1162" s="14"/>
      <c r="K1162" s="14"/>
      <c r="L1162" s="16" t="s">
        <v>4761</v>
      </c>
      <c r="M1162" s="16"/>
      <c r="N1162" s="16" t="s">
        <v>3400</v>
      </c>
      <c r="O1162" s="133">
        <v>12</v>
      </c>
      <c r="P1162" s="133">
        <v>0</v>
      </c>
      <c r="Q1162" s="133">
        <v>0</v>
      </c>
      <c r="R1162" s="133" t="s">
        <v>33</v>
      </c>
      <c r="S1162" s="134">
        <v>60</v>
      </c>
      <c r="T1162" s="134">
        <v>110</v>
      </c>
      <c r="U1162" s="135">
        <v>3.4545454545454501</v>
      </c>
      <c r="V1162" s="136">
        <v>0</v>
      </c>
      <c r="W1162" s="134">
        <v>0.38</v>
      </c>
      <c r="X1162" s="21">
        <v>4.5600000000000005</v>
      </c>
      <c r="Y1162" s="137" t="s">
        <v>33</v>
      </c>
      <c r="Z1162" s="138" t="s">
        <v>5838</v>
      </c>
      <c r="AA1162" s="138"/>
      <c r="AB1162" s="138"/>
      <c r="AC1162" s="138"/>
      <c r="AD1162" s="25"/>
      <c r="AE1162" s="26"/>
      <c r="AF1162" s="27"/>
      <c r="AG1162" s="140"/>
      <c r="AH1162" s="131"/>
      <c r="AI1162" s="131"/>
      <c r="AJ1162" s="131"/>
      <c r="AK1162" s="131"/>
      <c r="AL1162" s="131"/>
      <c r="AM1162" s="131"/>
      <c r="AN1162" s="131"/>
      <c r="AO1162" s="131"/>
      <c r="EQ1162" s="33"/>
    </row>
    <row r="1163" spans="1:147" s="12" customFormat="1" ht="16.5" customHeight="1">
      <c r="A1163" s="89" t="s">
        <v>6556</v>
      </c>
      <c r="B1163" s="131"/>
      <c r="C1163" s="368"/>
      <c r="D1163" s="89"/>
      <c r="E1163" s="132" t="s">
        <v>35</v>
      </c>
      <c r="F1163" s="132" t="s">
        <v>5660</v>
      </c>
      <c r="G1163" s="132" t="s">
        <v>321</v>
      </c>
      <c r="H1163" s="14">
        <v>2014</v>
      </c>
      <c r="I1163" s="14">
        <v>1</v>
      </c>
      <c r="J1163" s="14"/>
      <c r="K1163" s="14"/>
      <c r="L1163" s="16" t="s">
        <v>4759</v>
      </c>
      <c r="M1163" s="16"/>
      <c r="N1163" s="16" t="s">
        <v>3400</v>
      </c>
      <c r="O1163" s="133">
        <v>12</v>
      </c>
      <c r="P1163" s="133">
        <v>0</v>
      </c>
      <c r="Q1163" s="133">
        <v>0</v>
      </c>
      <c r="R1163" s="133" t="s">
        <v>33</v>
      </c>
      <c r="S1163" s="134">
        <v>60</v>
      </c>
      <c r="T1163" s="134">
        <v>110</v>
      </c>
      <c r="U1163" s="135">
        <v>3.4545454545454501</v>
      </c>
      <c r="V1163" s="136">
        <v>0</v>
      </c>
      <c r="W1163" s="134">
        <v>0.38</v>
      </c>
      <c r="X1163" s="21">
        <v>4.5600000000000005</v>
      </c>
      <c r="Y1163" s="137" t="s">
        <v>33</v>
      </c>
      <c r="Z1163" s="138" t="s">
        <v>5838</v>
      </c>
      <c r="AA1163" s="138"/>
      <c r="AB1163" s="138"/>
      <c r="AC1163" s="138"/>
      <c r="AD1163" s="25"/>
      <c r="AE1163" s="26"/>
      <c r="AF1163" s="27"/>
      <c r="AG1163" s="140"/>
      <c r="AH1163" s="131"/>
      <c r="AI1163" s="131"/>
      <c r="AJ1163" s="131"/>
      <c r="AK1163" s="131"/>
      <c r="AL1163" s="131"/>
      <c r="AM1163" s="131"/>
      <c r="AN1163" s="131"/>
      <c r="AO1163" s="131"/>
      <c r="EQ1163" s="33"/>
    </row>
    <row r="1164" spans="1:147" s="12" customFormat="1" ht="16.5" customHeight="1">
      <c r="A1164" s="89" t="s">
        <v>6556</v>
      </c>
      <c r="B1164" s="131"/>
      <c r="C1164" s="368"/>
      <c r="D1164" s="89"/>
      <c r="E1164" s="132" t="s">
        <v>8814</v>
      </c>
      <c r="F1164" s="132" t="s">
        <v>4736</v>
      </c>
      <c r="G1164" s="132" t="s">
        <v>4745</v>
      </c>
      <c r="H1164" s="14">
        <v>2015</v>
      </c>
      <c r="I1164" s="14">
        <v>2</v>
      </c>
      <c r="J1164" s="14"/>
      <c r="K1164" s="14"/>
      <c r="L1164" s="16" t="s">
        <v>4765</v>
      </c>
      <c r="M1164" s="16"/>
      <c r="N1164" s="16" t="s">
        <v>3400</v>
      </c>
      <c r="O1164" s="133">
        <v>12</v>
      </c>
      <c r="P1164" s="133">
        <v>0</v>
      </c>
      <c r="Q1164" s="133">
        <v>0</v>
      </c>
      <c r="R1164" s="133" t="s">
        <v>33</v>
      </c>
      <c r="S1164" s="134">
        <v>60</v>
      </c>
      <c r="T1164" s="134">
        <v>110</v>
      </c>
      <c r="U1164" s="135">
        <v>3.4545454545454501</v>
      </c>
      <c r="V1164" s="136">
        <v>0</v>
      </c>
      <c r="W1164" s="134">
        <v>0.38</v>
      </c>
      <c r="X1164" s="21">
        <v>9.120000000000001</v>
      </c>
      <c r="Y1164" s="137" t="s">
        <v>33</v>
      </c>
      <c r="Z1164" s="138" t="s">
        <v>5838</v>
      </c>
      <c r="AA1164" s="138"/>
      <c r="AB1164" s="138"/>
      <c r="AC1164" s="138"/>
      <c r="AD1164" s="25"/>
      <c r="AE1164" s="26"/>
      <c r="AF1164" s="27"/>
      <c r="AG1164" s="140"/>
      <c r="AH1164" s="131"/>
      <c r="AI1164" s="131"/>
      <c r="AJ1164" s="131"/>
      <c r="AK1164" s="131"/>
      <c r="AL1164" s="131"/>
      <c r="AM1164" s="131"/>
      <c r="AN1164" s="131"/>
      <c r="AO1164" s="131"/>
      <c r="EQ1164" s="33"/>
    </row>
    <row r="1165" spans="1:147" s="12" customFormat="1" ht="16.5" customHeight="1">
      <c r="A1165" s="89" t="s">
        <v>6556</v>
      </c>
      <c r="B1165" s="131"/>
      <c r="C1165" s="368"/>
      <c r="D1165" s="89"/>
      <c r="E1165" s="132" t="s">
        <v>2664</v>
      </c>
      <c r="F1165" s="132" t="s">
        <v>8828</v>
      </c>
      <c r="G1165" s="132" t="s">
        <v>8829</v>
      </c>
      <c r="H1165" s="14">
        <v>2015</v>
      </c>
      <c r="I1165" s="14">
        <v>1</v>
      </c>
      <c r="J1165" s="14"/>
      <c r="K1165" s="14"/>
      <c r="L1165" s="16" t="s">
        <v>4712</v>
      </c>
      <c r="M1165" s="16"/>
      <c r="N1165" s="16" t="s">
        <v>696</v>
      </c>
      <c r="O1165" s="133">
        <v>12</v>
      </c>
      <c r="P1165" s="133">
        <v>0</v>
      </c>
      <c r="Q1165" s="133">
        <v>0</v>
      </c>
      <c r="R1165" s="133" t="s">
        <v>33</v>
      </c>
      <c r="S1165" s="134">
        <v>60</v>
      </c>
      <c r="T1165" s="134">
        <v>110</v>
      </c>
      <c r="U1165" s="135">
        <v>3.4545454545454501</v>
      </c>
      <c r="V1165" s="136">
        <v>0</v>
      </c>
      <c r="W1165" s="134">
        <v>0.38</v>
      </c>
      <c r="X1165" s="21">
        <v>4.5600000000000005</v>
      </c>
      <c r="Y1165" s="137" t="s">
        <v>33</v>
      </c>
      <c r="Z1165" s="138" t="s">
        <v>5838</v>
      </c>
      <c r="AA1165" s="138"/>
      <c r="AB1165" s="138"/>
      <c r="AC1165" s="138"/>
      <c r="AD1165" s="25"/>
      <c r="AE1165" s="26"/>
      <c r="AF1165" s="27"/>
      <c r="AG1165" s="140"/>
      <c r="AH1165" s="131"/>
      <c r="AI1165" s="131"/>
      <c r="AJ1165" s="131"/>
      <c r="AK1165" s="131"/>
      <c r="AL1165" s="131"/>
      <c r="AM1165" s="131"/>
      <c r="AN1165" s="131"/>
      <c r="AO1165" s="131"/>
      <c r="EQ1165" s="33"/>
    </row>
    <row r="1166" spans="1:147" s="12" customFormat="1" ht="16.5" customHeight="1">
      <c r="A1166" s="89" t="s">
        <v>6556</v>
      </c>
      <c r="B1166" s="131"/>
      <c r="C1166" s="368"/>
      <c r="D1166" s="89"/>
      <c r="E1166" s="132" t="s">
        <v>8835</v>
      </c>
      <c r="F1166" s="132" t="s">
        <v>3096</v>
      </c>
      <c r="G1166" s="132" t="s">
        <v>6186</v>
      </c>
      <c r="H1166" s="14">
        <v>2016</v>
      </c>
      <c r="I1166" s="14">
        <v>1</v>
      </c>
      <c r="J1166" s="14"/>
      <c r="K1166" s="14"/>
      <c r="L1166" s="16" t="s">
        <v>6179</v>
      </c>
      <c r="M1166" s="16"/>
      <c r="N1166" s="16" t="s">
        <v>3400</v>
      </c>
      <c r="O1166" s="133">
        <v>12</v>
      </c>
      <c r="P1166" s="133">
        <v>0</v>
      </c>
      <c r="Q1166" s="133">
        <v>0</v>
      </c>
      <c r="R1166" s="133" t="s">
        <v>33</v>
      </c>
      <c r="S1166" s="134">
        <v>60</v>
      </c>
      <c r="T1166" s="134">
        <v>110</v>
      </c>
      <c r="U1166" s="135">
        <v>3.4545454545454501</v>
      </c>
      <c r="V1166" s="136">
        <v>0</v>
      </c>
      <c r="W1166" s="134">
        <v>0.38</v>
      </c>
      <c r="X1166" s="21">
        <v>4.5600000000000005</v>
      </c>
      <c r="Y1166" s="137" t="s">
        <v>33</v>
      </c>
      <c r="Z1166" s="138" t="s">
        <v>5838</v>
      </c>
      <c r="AA1166" s="138"/>
      <c r="AB1166" s="138"/>
      <c r="AC1166" s="138"/>
      <c r="AD1166" s="25"/>
      <c r="AE1166" s="26"/>
      <c r="AF1166" s="27"/>
      <c r="AG1166" s="140"/>
      <c r="AH1166" s="131"/>
      <c r="AI1166" s="131"/>
      <c r="AJ1166" s="131"/>
      <c r="AK1166" s="131"/>
      <c r="AL1166" s="131"/>
      <c r="AM1166" s="131"/>
      <c r="AN1166" s="131"/>
      <c r="AO1166" s="131"/>
      <c r="EQ1166" s="33"/>
    </row>
    <row r="1167" spans="1:147" s="12" customFormat="1" ht="16.5" customHeight="1">
      <c r="A1167" s="89" t="s">
        <v>6556</v>
      </c>
      <c r="B1167" s="131"/>
      <c r="C1167" s="368"/>
      <c r="D1167" s="89"/>
      <c r="E1167" s="132" t="s">
        <v>8840</v>
      </c>
      <c r="F1167" s="132" t="s">
        <v>4749</v>
      </c>
      <c r="G1167" s="132" t="s">
        <v>4750</v>
      </c>
      <c r="H1167" s="14">
        <v>2017</v>
      </c>
      <c r="I1167" s="14">
        <v>1</v>
      </c>
      <c r="J1167" s="14"/>
      <c r="K1167" s="14"/>
      <c r="L1167" s="16" t="s">
        <v>4748</v>
      </c>
      <c r="M1167" s="16"/>
      <c r="N1167" s="16" t="s">
        <v>3400</v>
      </c>
      <c r="O1167" s="133">
        <v>12</v>
      </c>
      <c r="P1167" s="133">
        <v>0</v>
      </c>
      <c r="Q1167" s="133">
        <v>0</v>
      </c>
      <c r="R1167" s="133" t="s">
        <v>33</v>
      </c>
      <c r="S1167" s="134">
        <v>60</v>
      </c>
      <c r="T1167" s="134">
        <v>110</v>
      </c>
      <c r="U1167" s="135">
        <v>3.4545454545454501</v>
      </c>
      <c r="V1167" s="136">
        <v>0</v>
      </c>
      <c r="W1167" s="134">
        <v>0.38</v>
      </c>
      <c r="X1167" s="21">
        <v>4.5600000000000005</v>
      </c>
      <c r="Y1167" s="137" t="s">
        <v>33</v>
      </c>
      <c r="Z1167" s="138" t="s">
        <v>5838</v>
      </c>
      <c r="AA1167" s="138"/>
      <c r="AB1167" s="138"/>
      <c r="AC1167" s="138"/>
      <c r="AD1167" s="25"/>
      <c r="AE1167" s="26"/>
      <c r="AF1167" s="27"/>
      <c r="AG1167" s="140"/>
      <c r="AH1167" s="131"/>
      <c r="AI1167" s="131"/>
      <c r="AJ1167" s="131"/>
      <c r="AK1167" s="131"/>
      <c r="AL1167" s="131"/>
      <c r="AM1167" s="131"/>
      <c r="AN1167" s="131"/>
      <c r="AO1167" s="131"/>
      <c r="EQ1167" s="33"/>
    </row>
    <row r="1168" spans="1:147" s="12" customFormat="1" ht="16.5" customHeight="1">
      <c r="A1168" s="89" t="s">
        <v>6556</v>
      </c>
      <c r="B1168" s="131"/>
      <c r="C1168" s="368"/>
      <c r="D1168" s="89"/>
      <c r="E1168" s="132" t="s">
        <v>778</v>
      </c>
      <c r="F1168" s="132" t="s">
        <v>4114</v>
      </c>
      <c r="G1168" s="132" t="s">
        <v>4775</v>
      </c>
      <c r="H1168" s="14">
        <v>2017</v>
      </c>
      <c r="I1168" s="14">
        <v>1</v>
      </c>
      <c r="J1168" s="14"/>
      <c r="K1168" s="14"/>
      <c r="L1168" s="16" t="s">
        <v>4774</v>
      </c>
      <c r="M1168" s="16"/>
      <c r="N1168" s="16" t="s">
        <v>3400</v>
      </c>
      <c r="O1168" s="133">
        <v>12</v>
      </c>
      <c r="P1168" s="133">
        <v>0</v>
      </c>
      <c r="Q1168" s="133">
        <v>0</v>
      </c>
      <c r="R1168" s="133" t="s">
        <v>33</v>
      </c>
      <c r="S1168" s="134">
        <v>60</v>
      </c>
      <c r="T1168" s="134">
        <v>110</v>
      </c>
      <c r="U1168" s="135">
        <v>3.4545454545454501</v>
      </c>
      <c r="V1168" s="136">
        <v>0</v>
      </c>
      <c r="W1168" s="134">
        <v>0.38</v>
      </c>
      <c r="X1168" s="21">
        <v>4.5600000000000005</v>
      </c>
      <c r="Y1168" s="137" t="s">
        <v>33</v>
      </c>
      <c r="Z1168" s="138" t="s">
        <v>5838</v>
      </c>
      <c r="AA1168" s="138"/>
      <c r="AB1168" s="138"/>
      <c r="AC1168" s="138"/>
      <c r="AD1168" s="25"/>
      <c r="AE1168" s="26"/>
      <c r="AF1168" s="27"/>
      <c r="AG1168" s="140"/>
      <c r="AH1168" s="131"/>
      <c r="AI1168" s="131"/>
      <c r="AJ1168" s="131"/>
      <c r="AK1168" s="131"/>
      <c r="AL1168" s="131"/>
      <c r="AM1168" s="131"/>
      <c r="AN1168" s="131"/>
      <c r="AO1168" s="131"/>
      <c r="EQ1168" s="33"/>
    </row>
    <row r="1169" spans="1:147" s="12" customFormat="1" ht="16.5" customHeight="1">
      <c r="A1169" s="89" t="s">
        <v>6556</v>
      </c>
      <c r="B1169" s="131"/>
      <c r="C1169" s="368"/>
      <c r="D1169" s="89"/>
      <c r="E1169" s="132" t="s">
        <v>3842</v>
      </c>
      <c r="F1169" s="132" t="s">
        <v>34</v>
      </c>
      <c r="G1169" s="132" t="s">
        <v>3843</v>
      </c>
      <c r="H1169" s="14">
        <v>2018</v>
      </c>
      <c r="I1169" s="14">
        <v>1</v>
      </c>
      <c r="J1169" s="14"/>
      <c r="K1169" s="14"/>
      <c r="L1169" s="16" t="s">
        <v>4767</v>
      </c>
      <c r="M1169" s="16"/>
      <c r="N1169" s="16" t="s">
        <v>3400</v>
      </c>
      <c r="O1169" s="133">
        <v>12</v>
      </c>
      <c r="P1169" s="133">
        <v>0</v>
      </c>
      <c r="Q1169" s="133">
        <v>0</v>
      </c>
      <c r="R1169" s="133" t="s">
        <v>33</v>
      </c>
      <c r="S1169" s="134">
        <v>60</v>
      </c>
      <c r="T1169" s="134">
        <v>110</v>
      </c>
      <c r="U1169" s="135">
        <v>3.4545454545454501</v>
      </c>
      <c r="V1169" s="136">
        <v>0</v>
      </c>
      <c r="W1169" s="134">
        <v>0.38</v>
      </c>
      <c r="X1169" s="21">
        <v>4.5600000000000005</v>
      </c>
      <c r="Y1169" s="137" t="s">
        <v>33</v>
      </c>
      <c r="Z1169" s="138" t="s">
        <v>5838</v>
      </c>
      <c r="AA1169" s="138"/>
      <c r="AB1169" s="138"/>
      <c r="AC1169" s="138"/>
      <c r="AD1169" s="25"/>
      <c r="AE1169" s="26"/>
      <c r="AF1169" s="27"/>
      <c r="AG1169" s="140"/>
      <c r="AH1169" s="131"/>
      <c r="AI1169" s="131"/>
      <c r="AJ1169" s="131"/>
      <c r="AK1169" s="131"/>
      <c r="AL1169" s="131"/>
      <c r="AM1169" s="131"/>
      <c r="AN1169" s="131"/>
      <c r="AO1169" s="131"/>
      <c r="EQ1169" s="33"/>
    </row>
    <row r="1170" spans="1:147" s="12" customFormat="1" ht="16.5" customHeight="1">
      <c r="A1170" s="89" t="s">
        <v>6556</v>
      </c>
      <c r="B1170" s="131"/>
      <c r="C1170" s="368"/>
      <c r="D1170" s="89"/>
      <c r="E1170" s="132" t="s">
        <v>3842</v>
      </c>
      <c r="F1170" s="132" t="s">
        <v>34</v>
      </c>
      <c r="G1170" s="132" t="s">
        <v>3843</v>
      </c>
      <c r="H1170" s="14">
        <v>2018</v>
      </c>
      <c r="I1170" s="14">
        <v>1</v>
      </c>
      <c r="J1170" s="14"/>
      <c r="K1170" s="14"/>
      <c r="L1170" s="16" t="s">
        <v>4768</v>
      </c>
      <c r="M1170" s="16"/>
      <c r="N1170" s="16" t="s">
        <v>3400</v>
      </c>
      <c r="O1170" s="133">
        <v>12</v>
      </c>
      <c r="P1170" s="133">
        <v>0</v>
      </c>
      <c r="Q1170" s="133">
        <v>0</v>
      </c>
      <c r="R1170" s="133" t="s">
        <v>33</v>
      </c>
      <c r="S1170" s="134">
        <v>60</v>
      </c>
      <c r="T1170" s="134">
        <v>110</v>
      </c>
      <c r="U1170" s="135">
        <v>3.4545454545454501</v>
      </c>
      <c r="V1170" s="136">
        <v>0</v>
      </c>
      <c r="W1170" s="134">
        <v>0.38</v>
      </c>
      <c r="X1170" s="21">
        <v>4.5600000000000005</v>
      </c>
      <c r="Y1170" s="137" t="s">
        <v>33</v>
      </c>
      <c r="Z1170" s="138" t="s">
        <v>5838</v>
      </c>
      <c r="AA1170" s="138"/>
      <c r="AB1170" s="138"/>
      <c r="AC1170" s="138"/>
      <c r="AD1170" s="25"/>
      <c r="AE1170" s="26"/>
      <c r="AF1170" s="27"/>
      <c r="AG1170" s="140"/>
      <c r="AH1170" s="131"/>
      <c r="AI1170" s="131"/>
      <c r="AJ1170" s="131"/>
      <c r="AK1170" s="131"/>
      <c r="AL1170" s="131"/>
      <c r="AM1170" s="131"/>
      <c r="AN1170" s="131"/>
      <c r="AO1170" s="131"/>
      <c r="EQ1170" s="33"/>
    </row>
    <row r="1171" spans="1:147" s="12" customFormat="1" ht="16.5" customHeight="1">
      <c r="A1171" s="89" t="s">
        <v>6556</v>
      </c>
      <c r="B1171" s="131"/>
      <c r="C1171" s="368"/>
      <c r="D1171" s="89"/>
      <c r="E1171" s="132" t="s">
        <v>3842</v>
      </c>
      <c r="F1171" s="132" t="s">
        <v>34</v>
      </c>
      <c r="G1171" s="132" t="s">
        <v>3843</v>
      </c>
      <c r="H1171" s="14">
        <v>2018</v>
      </c>
      <c r="I1171" s="14">
        <v>1</v>
      </c>
      <c r="J1171" s="14"/>
      <c r="K1171" s="14"/>
      <c r="L1171" s="16" t="s">
        <v>4774</v>
      </c>
      <c r="M1171" s="16"/>
      <c r="N1171" s="16" t="s">
        <v>3400</v>
      </c>
      <c r="O1171" s="133">
        <v>12</v>
      </c>
      <c r="P1171" s="133">
        <v>0</v>
      </c>
      <c r="Q1171" s="133">
        <v>0</v>
      </c>
      <c r="R1171" s="133" t="s">
        <v>33</v>
      </c>
      <c r="S1171" s="134">
        <v>60</v>
      </c>
      <c r="T1171" s="134">
        <v>110</v>
      </c>
      <c r="U1171" s="135">
        <v>3.4545454545454501</v>
      </c>
      <c r="V1171" s="136">
        <v>0</v>
      </c>
      <c r="W1171" s="134">
        <v>0.38</v>
      </c>
      <c r="X1171" s="21">
        <v>4.5600000000000005</v>
      </c>
      <c r="Y1171" s="137" t="s">
        <v>33</v>
      </c>
      <c r="Z1171" s="138" t="s">
        <v>5838</v>
      </c>
      <c r="AA1171" s="138"/>
      <c r="AB1171" s="138"/>
      <c r="AC1171" s="138"/>
      <c r="AD1171" s="25"/>
      <c r="AE1171" s="26"/>
      <c r="AF1171" s="27"/>
      <c r="AG1171" s="140"/>
      <c r="AH1171" s="131"/>
      <c r="AI1171" s="131"/>
      <c r="AJ1171" s="131"/>
      <c r="AK1171" s="131"/>
      <c r="AL1171" s="131"/>
      <c r="AM1171" s="131"/>
      <c r="AN1171" s="131"/>
      <c r="AO1171" s="131"/>
      <c r="EQ1171" s="33"/>
    </row>
    <row r="1172" spans="1:147" s="12" customFormat="1" ht="16.5" customHeight="1">
      <c r="A1172" s="89" t="s">
        <v>6556</v>
      </c>
      <c r="B1172" s="131"/>
      <c r="C1172" s="368"/>
      <c r="D1172" s="89"/>
      <c r="E1172" s="132" t="s">
        <v>8572</v>
      </c>
      <c r="F1172" s="132" t="s">
        <v>34</v>
      </c>
      <c r="G1172" s="132" t="s">
        <v>4709</v>
      </c>
      <c r="H1172" s="14">
        <v>2018</v>
      </c>
      <c r="I1172" s="14">
        <v>5</v>
      </c>
      <c r="J1172" s="14"/>
      <c r="K1172" s="14"/>
      <c r="L1172" s="16" t="s">
        <v>4707</v>
      </c>
      <c r="M1172" s="16"/>
      <c r="N1172" s="16" t="s">
        <v>696</v>
      </c>
      <c r="O1172" s="133">
        <v>12</v>
      </c>
      <c r="P1172" s="133">
        <v>0</v>
      </c>
      <c r="Q1172" s="133">
        <v>0</v>
      </c>
      <c r="R1172" s="133" t="s">
        <v>33</v>
      </c>
      <c r="S1172" s="134">
        <v>60</v>
      </c>
      <c r="T1172" s="134">
        <v>110</v>
      </c>
      <c r="U1172" s="135">
        <v>3.4545454545454501</v>
      </c>
      <c r="V1172" s="136">
        <v>0</v>
      </c>
      <c r="W1172" s="134">
        <v>0.38</v>
      </c>
      <c r="X1172" s="21">
        <v>22.800000000000004</v>
      </c>
      <c r="Y1172" s="137" t="s">
        <v>33</v>
      </c>
      <c r="Z1172" s="138" t="s">
        <v>5838</v>
      </c>
      <c r="AA1172" s="138"/>
      <c r="AB1172" s="138"/>
      <c r="AC1172" s="138"/>
      <c r="AD1172" s="25"/>
      <c r="AE1172" s="26"/>
      <c r="AF1172" s="27"/>
      <c r="AG1172" s="140"/>
      <c r="AH1172" s="131"/>
      <c r="AI1172" s="131"/>
      <c r="AJ1172" s="131"/>
      <c r="AK1172" s="131"/>
      <c r="AL1172" s="131"/>
      <c r="AM1172" s="131"/>
      <c r="AN1172" s="131"/>
      <c r="AO1172" s="131"/>
      <c r="EQ1172" s="33"/>
    </row>
    <row r="1173" spans="1:147" s="12" customFormat="1" ht="16.5" customHeight="1">
      <c r="A1173" s="89" t="s">
        <v>6556</v>
      </c>
      <c r="B1173" s="131"/>
      <c r="C1173" s="368"/>
      <c r="D1173" s="89"/>
      <c r="E1173" s="132" t="s">
        <v>4192</v>
      </c>
      <c r="F1173" s="132" t="s">
        <v>34</v>
      </c>
      <c r="G1173" s="132" t="s">
        <v>867</v>
      </c>
      <c r="H1173" s="14">
        <v>2019</v>
      </c>
      <c r="I1173" s="14">
        <v>1</v>
      </c>
      <c r="J1173" s="14"/>
      <c r="K1173" s="14"/>
      <c r="L1173" s="16" t="s">
        <v>4781</v>
      </c>
      <c r="M1173" s="16"/>
      <c r="N1173" s="16" t="s">
        <v>3400</v>
      </c>
      <c r="O1173" s="133">
        <v>12</v>
      </c>
      <c r="P1173" s="133">
        <v>0</v>
      </c>
      <c r="Q1173" s="133">
        <v>0</v>
      </c>
      <c r="R1173" s="133" t="s">
        <v>33</v>
      </c>
      <c r="S1173" s="134">
        <v>60</v>
      </c>
      <c r="T1173" s="134">
        <v>110</v>
      </c>
      <c r="U1173" s="135">
        <v>3.4545454545454501</v>
      </c>
      <c r="V1173" s="136">
        <v>0</v>
      </c>
      <c r="W1173" s="134">
        <v>0.38</v>
      </c>
      <c r="X1173" s="21">
        <v>4.5600000000000005</v>
      </c>
      <c r="Y1173" s="137" t="s">
        <v>33</v>
      </c>
      <c r="Z1173" s="138" t="s">
        <v>5838</v>
      </c>
      <c r="AA1173" s="138"/>
      <c r="AB1173" s="138"/>
      <c r="AC1173" s="138"/>
      <c r="AD1173" s="25"/>
      <c r="AE1173" s="26"/>
      <c r="AF1173" s="27"/>
      <c r="AG1173" s="140"/>
      <c r="AH1173" s="131"/>
      <c r="AI1173" s="131"/>
      <c r="AJ1173" s="131"/>
      <c r="AK1173" s="131"/>
      <c r="AL1173" s="131"/>
      <c r="AM1173" s="131"/>
      <c r="AN1173" s="131"/>
      <c r="AO1173" s="131"/>
      <c r="EQ1173" s="33"/>
    </row>
    <row r="1174" spans="1:147" s="12" customFormat="1" ht="16.5" customHeight="1">
      <c r="A1174" s="89" t="s">
        <v>6556</v>
      </c>
      <c r="B1174" s="131"/>
      <c r="C1174" s="368"/>
      <c r="D1174" s="89"/>
      <c r="E1174" s="132" t="s">
        <v>8850</v>
      </c>
      <c r="F1174" s="132" t="s">
        <v>34</v>
      </c>
      <c r="G1174" s="132" t="s">
        <v>864</v>
      </c>
      <c r="H1174" s="14">
        <v>2019</v>
      </c>
      <c r="I1174" s="14">
        <v>1</v>
      </c>
      <c r="J1174" s="14"/>
      <c r="K1174" s="14"/>
      <c r="L1174" s="16" t="s">
        <v>4772</v>
      </c>
      <c r="M1174" s="16"/>
      <c r="N1174" s="16" t="s">
        <v>3400</v>
      </c>
      <c r="O1174" s="133">
        <v>12</v>
      </c>
      <c r="P1174" s="133">
        <v>0</v>
      </c>
      <c r="Q1174" s="133">
        <v>0</v>
      </c>
      <c r="R1174" s="133" t="s">
        <v>33</v>
      </c>
      <c r="S1174" s="134">
        <v>60</v>
      </c>
      <c r="T1174" s="134">
        <v>110</v>
      </c>
      <c r="U1174" s="135">
        <v>3.4545454545454501</v>
      </c>
      <c r="V1174" s="136">
        <v>0</v>
      </c>
      <c r="W1174" s="134">
        <v>0.38</v>
      </c>
      <c r="X1174" s="21">
        <v>4.5600000000000005</v>
      </c>
      <c r="Y1174" s="137" t="s">
        <v>33</v>
      </c>
      <c r="Z1174" s="138" t="s">
        <v>5838</v>
      </c>
      <c r="AA1174" s="138"/>
      <c r="AB1174" s="138"/>
      <c r="AC1174" s="138"/>
      <c r="AD1174" s="25"/>
      <c r="AE1174" s="26"/>
      <c r="AF1174" s="27"/>
      <c r="AG1174" s="140"/>
      <c r="AH1174" s="131"/>
      <c r="AI1174" s="131"/>
      <c r="AJ1174" s="131"/>
      <c r="AK1174" s="131"/>
      <c r="AL1174" s="131"/>
      <c r="AM1174" s="131"/>
      <c r="AN1174" s="131"/>
      <c r="AO1174" s="131"/>
      <c r="EQ1174" s="33"/>
    </row>
    <row r="1175" spans="1:147" s="12" customFormat="1" ht="16.5" customHeight="1">
      <c r="A1175" s="89" t="s">
        <v>6556</v>
      </c>
      <c r="B1175" s="131"/>
      <c r="C1175" s="368"/>
      <c r="D1175" s="89"/>
      <c r="E1175" s="132" t="s">
        <v>8861</v>
      </c>
      <c r="F1175" s="132" t="s">
        <v>6204</v>
      </c>
      <c r="G1175" s="132" t="s">
        <v>6217</v>
      </c>
      <c r="H1175" s="14">
        <v>2020</v>
      </c>
      <c r="I1175" s="14">
        <v>1</v>
      </c>
      <c r="J1175" s="14"/>
      <c r="K1175" s="14"/>
      <c r="L1175" s="16" t="s">
        <v>4718</v>
      </c>
      <c r="M1175" s="16"/>
      <c r="N1175" s="16" t="s">
        <v>696</v>
      </c>
      <c r="O1175" s="133">
        <v>12</v>
      </c>
      <c r="P1175" s="133">
        <v>0</v>
      </c>
      <c r="Q1175" s="133">
        <v>0</v>
      </c>
      <c r="R1175" s="133" t="s">
        <v>33</v>
      </c>
      <c r="S1175" s="134">
        <v>60</v>
      </c>
      <c r="T1175" s="134">
        <v>110</v>
      </c>
      <c r="U1175" s="135">
        <v>3.4545454545454501</v>
      </c>
      <c r="V1175" s="136">
        <v>0</v>
      </c>
      <c r="W1175" s="134">
        <v>0.38</v>
      </c>
      <c r="X1175" s="21">
        <v>4.5600000000000005</v>
      </c>
      <c r="Y1175" s="137" t="s">
        <v>33</v>
      </c>
      <c r="Z1175" s="138" t="s">
        <v>5838</v>
      </c>
      <c r="AA1175" s="138"/>
      <c r="AB1175" s="138"/>
      <c r="AC1175" s="138"/>
      <c r="AD1175" s="25"/>
      <c r="AE1175" s="26"/>
      <c r="AF1175" s="27"/>
      <c r="AG1175" s="140"/>
      <c r="AH1175" s="131"/>
      <c r="AI1175" s="131"/>
      <c r="AJ1175" s="131"/>
      <c r="AK1175" s="131"/>
      <c r="AL1175" s="131"/>
      <c r="AM1175" s="131"/>
      <c r="AN1175" s="131"/>
      <c r="AO1175" s="131"/>
      <c r="EQ1175" s="33"/>
    </row>
    <row r="1176" spans="1:147" s="12" customFormat="1" ht="16.5" customHeight="1">
      <c r="A1176" s="89" t="s">
        <v>6556</v>
      </c>
      <c r="B1176" s="131"/>
      <c r="C1176" s="368"/>
      <c r="D1176" s="89"/>
      <c r="E1176" s="132" t="s">
        <v>8862</v>
      </c>
      <c r="F1176" s="132" t="s">
        <v>4705</v>
      </c>
      <c r="G1176" s="132" t="s">
        <v>6218</v>
      </c>
      <c r="H1176" s="14">
        <v>2020</v>
      </c>
      <c r="I1176" s="14">
        <v>1</v>
      </c>
      <c r="J1176" s="14"/>
      <c r="K1176" s="14"/>
      <c r="L1176" s="16" t="s">
        <v>4693</v>
      </c>
      <c r="M1176" s="16"/>
      <c r="N1176" s="16" t="s">
        <v>696</v>
      </c>
      <c r="O1176" s="133">
        <v>12</v>
      </c>
      <c r="P1176" s="133">
        <v>0</v>
      </c>
      <c r="Q1176" s="133">
        <v>0</v>
      </c>
      <c r="R1176" s="133" t="s">
        <v>33</v>
      </c>
      <c r="S1176" s="134">
        <v>60</v>
      </c>
      <c r="T1176" s="134">
        <v>110</v>
      </c>
      <c r="U1176" s="135">
        <v>3.4545454545454501</v>
      </c>
      <c r="V1176" s="136">
        <v>0</v>
      </c>
      <c r="W1176" s="134">
        <v>0.38</v>
      </c>
      <c r="X1176" s="21">
        <v>4.5600000000000005</v>
      </c>
      <c r="Y1176" s="137" t="s">
        <v>33</v>
      </c>
      <c r="Z1176" s="138" t="s">
        <v>5838</v>
      </c>
      <c r="AA1176" s="138"/>
      <c r="AB1176" s="138"/>
      <c r="AC1176" s="138"/>
      <c r="AD1176" s="25"/>
      <c r="AE1176" s="26"/>
      <c r="AF1176" s="27"/>
      <c r="AG1176" s="140"/>
      <c r="AH1176" s="131"/>
      <c r="AI1176" s="131"/>
      <c r="AJ1176" s="131"/>
      <c r="AK1176" s="131"/>
      <c r="AL1176" s="131"/>
      <c r="AM1176" s="131"/>
      <c r="AN1176" s="131"/>
      <c r="AO1176" s="131"/>
      <c r="EQ1176" s="33"/>
    </row>
    <row r="1177" spans="1:147" s="12" customFormat="1" ht="16.5" customHeight="1">
      <c r="A1177" s="89" t="s">
        <v>6556</v>
      </c>
      <c r="B1177" s="131"/>
      <c r="C1177" s="368"/>
      <c r="D1177" s="89"/>
      <c r="E1177" s="132" t="s">
        <v>1050</v>
      </c>
      <c r="F1177" s="132" t="s">
        <v>480</v>
      </c>
      <c r="G1177" s="132" t="s">
        <v>861</v>
      </c>
      <c r="H1177" s="14">
        <v>2020</v>
      </c>
      <c r="I1177" s="14">
        <v>1</v>
      </c>
      <c r="J1177" s="14"/>
      <c r="K1177" s="14"/>
      <c r="L1177" s="16" t="s">
        <v>4680</v>
      </c>
      <c r="M1177" s="16"/>
      <c r="N1177" s="16" t="s">
        <v>696</v>
      </c>
      <c r="O1177" s="133">
        <v>12</v>
      </c>
      <c r="P1177" s="133">
        <v>0</v>
      </c>
      <c r="Q1177" s="133">
        <v>0</v>
      </c>
      <c r="R1177" s="133" t="s">
        <v>33</v>
      </c>
      <c r="S1177" s="134">
        <v>60</v>
      </c>
      <c r="T1177" s="134">
        <v>110</v>
      </c>
      <c r="U1177" s="135">
        <v>3.4545454545454501</v>
      </c>
      <c r="V1177" s="136">
        <v>0</v>
      </c>
      <c r="W1177" s="134">
        <v>0.38</v>
      </c>
      <c r="X1177" s="21">
        <v>4.5600000000000005</v>
      </c>
      <c r="Y1177" s="137" t="s">
        <v>33</v>
      </c>
      <c r="Z1177" s="138" t="s">
        <v>5838</v>
      </c>
      <c r="AA1177" s="138"/>
      <c r="AB1177" s="138"/>
      <c r="AC1177" s="138"/>
      <c r="AD1177" s="25"/>
      <c r="AE1177" s="26"/>
      <c r="AF1177" s="27"/>
      <c r="AG1177" s="140"/>
      <c r="AH1177" s="131"/>
      <c r="AI1177" s="131"/>
      <c r="AJ1177" s="131"/>
      <c r="AK1177" s="131"/>
      <c r="AL1177" s="131"/>
      <c r="AM1177" s="131"/>
      <c r="AN1177" s="131"/>
      <c r="AO1177" s="131"/>
      <c r="EQ1177" s="33"/>
    </row>
    <row r="1178" spans="1:147" s="12" customFormat="1" ht="16.5" customHeight="1">
      <c r="A1178" s="89" t="s">
        <v>6556</v>
      </c>
      <c r="B1178" s="131"/>
      <c r="C1178" s="368"/>
      <c r="D1178" s="89"/>
      <c r="E1178" s="132" t="s">
        <v>37</v>
      </c>
      <c r="F1178" s="132" t="s">
        <v>125</v>
      </c>
      <c r="G1178" s="132" t="s">
        <v>6221</v>
      </c>
      <c r="H1178" s="14">
        <v>2020</v>
      </c>
      <c r="I1178" s="14">
        <v>1</v>
      </c>
      <c r="J1178" s="14"/>
      <c r="K1178" s="14"/>
      <c r="L1178" s="16" t="s">
        <v>4680</v>
      </c>
      <c r="M1178" s="16"/>
      <c r="N1178" s="16" t="s">
        <v>696</v>
      </c>
      <c r="O1178" s="133">
        <v>12</v>
      </c>
      <c r="P1178" s="133">
        <v>0</v>
      </c>
      <c r="Q1178" s="133">
        <v>0</v>
      </c>
      <c r="R1178" s="133" t="s">
        <v>33</v>
      </c>
      <c r="S1178" s="134">
        <v>60</v>
      </c>
      <c r="T1178" s="134">
        <v>110</v>
      </c>
      <c r="U1178" s="135">
        <v>3.4545454545454501</v>
      </c>
      <c r="V1178" s="136">
        <v>0</v>
      </c>
      <c r="W1178" s="134">
        <v>0.38</v>
      </c>
      <c r="X1178" s="21">
        <v>4.5600000000000005</v>
      </c>
      <c r="Y1178" s="137" t="s">
        <v>33</v>
      </c>
      <c r="Z1178" s="138" t="s">
        <v>5838</v>
      </c>
      <c r="AA1178" s="138"/>
      <c r="AB1178" s="138"/>
      <c r="AC1178" s="138"/>
      <c r="AD1178" s="25"/>
      <c r="AE1178" s="26"/>
      <c r="AF1178" s="27"/>
      <c r="AG1178" s="140"/>
      <c r="AH1178" s="131"/>
      <c r="AI1178" s="131"/>
      <c r="AJ1178" s="131"/>
      <c r="AK1178" s="131"/>
      <c r="AL1178" s="131"/>
      <c r="AM1178" s="131"/>
      <c r="AN1178" s="131"/>
      <c r="AO1178" s="131"/>
      <c r="EQ1178" s="33"/>
    </row>
    <row r="1179" spans="1:147" s="12" customFormat="1" ht="16.5" customHeight="1">
      <c r="A1179" s="89" t="s">
        <v>6556</v>
      </c>
      <c r="B1179" s="131"/>
      <c r="C1179" s="368"/>
      <c r="D1179" s="89"/>
      <c r="E1179" s="132" t="s">
        <v>8864</v>
      </c>
      <c r="F1179" s="132" t="s">
        <v>4715</v>
      </c>
      <c r="G1179" s="132" t="s">
        <v>8865</v>
      </c>
      <c r="H1179" s="14">
        <v>2020</v>
      </c>
      <c r="I1179" s="14">
        <v>1</v>
      </c>
      <c r="J1179" s="14"/>
      <c r="K1179" s="14"/>
      <c r="L1179" s="16" t="s">
        <v>4712</v>
      </c>
      <c r="M1179" s="16"/>
      <c r="N1179" s="16" t="s">
        <v>696</v>
      </c>
      <c r="O1179" s="133">
        <v>12</v>
      </c>
      <c r="P1179" s="133">
        <v>0</v>
      </c>
      <c r="Q1179" s="133">
        <v>0</v>
      </c>
      <c r="R1179" s="133" t="s">
        <v>33</v>
      </c>
      <c r="S1179" s="134">
        <v>60</v>
      </c>
      <c r="T1179" s="134">
        <v>110</v>
      </c>
      <c r="U1179" s="135">
        <v>3.4545454545454501</v>
      </c>
      <c r="V1179" s="136">
        <v>0</v>
      </c>
      <c r="W1179" s="134">
        <v>0.38</v>
      </c>
      <c r="X1179" s="21">
        <v>4.5600000000000005</v>
      </c>
      <c r="Y1179" s="137" t="s">
        <v>33</v>
      </c>
      <c r="Z1179" s="138" t="s">
        <v>5838</v>
      </c>
      <c r="AA1179" s="138"/>
      <c r="AB1179" s="138"/>
      <c r="AC1179" s="138"/>
      <c r="AD1179" s="25"/>
      <c r="AE1179" s="26"/>
      <c r="AF1179" s="27"/>
      <c r="AG1179" s="140"/>
      <c r="AH1179" s="131"/>
      <c r="AI1179" s="131"/>
      <c r="AJ1179" s="131"/>
      <c r="AK1179" s="131"/>
      <c r="AL1179" s="131"/>
      <c r="AM1179" s="131"/>
      <c r="AN1179" s="131"/>
      <c r="AO1179" s="131"/>
      <c r="EQ1179" s="33"/>
    </row>
    <row r="1180" spans="1:147" s="12" customFormat="1" ht="16.5" customHeight="1">
      <c r="A1180" s="89" t="s">
        <v>6556</v>
      </c>
      <c r="B1180" s="131"/>
      <c r="C1180" s="368"/>
      <c r="D1180" s="89"/>
      <c r="E1180" s="132" t="s">
        <v>8866</v>
      </c>
      <c r="F1180" s="132" t="s">
        <v>4715</v>
      </c>
      <c r="G1180" s="132" t="s">
        <v>8867</v>
      </c>
      <c r="H1180" s="14">
        <v>2020</v>
      </c>
      <c r="I1180" s="14">
        <v>1</v>
      </c>
      <c r="J1180" s="14"/>
      <c r="K1180" s="14"/>
      <c r="L1180" s="16" t="s">
        <v>4712</v>
      </c>
      <c r="M1180" s="16"/>
      <c r="N1180" s="16" t="s">
        <v>696</v>
      </c>
      <c r="O1180" s="133">
        <v>12</v>
      </c>
      <c r="P1180" s="133">
        <v>0</v>
      </c>
      <c r="Q1180" s="133">
        <v>0</v>
      </c>
      <c r="R1180" s="133" t="s">
        <v>33</v>
      </c>
      <c r="S1180" s="134">
        <v>60</v>
      </c>
      <c r="T1180" s="134">
        <v>110</v>
      </c>
      <c r="U1180" s="135">
        <v>3.4545454545454501</v>
      </c>
      <c r="V1180" s="136">
        <v>0</v>
      </c>
      <c r="W1180" s="134">
        <v>0.38</v>
      </c>
      <c r="X1180" s="21">
        <v>4.5600000000000005</v>
      </c>
      <c r="Y1180" s="137" t="s">
        <v>33</v>
      </c>
      <c r="Z1180" s="138" t="s">
        <v>5838</v>
      </c>
      <c r="AA1180" s="138"/>
      <c r="AB1180" s="138"/>
      <c r="AC1180" s="138"/>
      <c r="AD1180" s="25"/>
      <c r="AE1180" s="26"/>
      <c r="AF1180" s="27"/>
      <c r="AG1180" s="140"/>
      <c r="AH1180" s="131"/>
      <c r="AI1180" s="131"/>
      <c r="AJ1180" s="131"/>
      <c r="AK1180" s="131"/>
      <c r="AL1180" s="131"/>
      <c r="AM1180" s="131"/>
      <c r="AN1180" s="131"/>
      <c r="AO1180" s="131"/>
      <c r="EQ1180" s="33"/>
    </row>
    <row r="1181" spans="1:147" s="12" customFormat="1" ht="16.5" customHeight="1">
      <c r="A1181" s="89" t="s">
        <v>6556</v>
      </c>
      <c r="B1181" s="131"/>
      <c r="C1181" s="368"/>
      <c r="D1181" s="89"/>
      <c r="E1181" s="132" t="s">
        <v>2468</v>
      </c>
      <c r="F1181" s="132" t="s">
        <v>8870</v>
      </c>
      <c r="G1181" s="132" t="s">
        <v>3889</v>
      </c>
      <c r="H1181" s="14">
        <v>2020</v>
      </c>
      <c r="I1181" s="14">
        <v>1</v>
      </c>
      <c r="J1181" s="14"/>
      <c r="K1181" s="14"/>
      <c r="L1181" s="16" t="s">
        <v>4712</v>
      </c>
      <c r="M1181" s="16"/>
      <c r="N1181" s="16" t="s">
        <v>696</v>
      </c>
      <c r="O1181" s="133">
        <v>12</v>
      </c>
      <c r="P1181" s="133">
        <v>0</v>
      </c>
      <c r="Q1181" s="133">
        <v>0</v>
      </c>
      <c r="R1181" s="133" t="s">
        <v>33</v>
      </c>
      <c r="S1181" s="134">
        <v>60</v>
      </c>
      <c r="T1181" s="134">
        <v>110</v>
      </c>
      <c r="U1181" s="135">
        <v>3.4545454545454501</v>
      </c>
      <c r="V1181" s="136">
        <v>0</v>
      </c>
      <c r="W1181" s="134">
        <v>0.38</v>
      </c>
      <c r="X1181" s="21">
        <v>4.5600000000000005</v>
      </c>
      <c r="Y1181" s="137" t="s">
        <v>33</v>
      </c>
      <c r="Z1181" s="138" t="s">
        <v>5838</v>
      </c>
      <c r="AA1181" s="138"/>
      <c r="AB1181" s="138"/>
      <c r="AC1181" s="138"/>
      <c r="AD1181" s="25"/>
      <c r="AE1181" s="26"/>
      <c r="AF1181" s="27"/>
      <c r="AG1181" s="140"/>
      <c r="AH1181" s="131"/>
      <c r="AI1181" s="131"/>
      <c r="AJ1181" s="131"/>
      <c r="AK1181" s="131"/>
      <c r="AL1181" s="131"/>
      <c r="AM1181" s="131"/>
      <c r="AN1181" s="131"/>
      <c r="AO1181" s="131"/>
      <c r="EQ1181" s="33"/>
    </row>
    <row r="1182" spans="1:147" s="12" customFormat="1" ht="16.5" customHeight="1">
      <c r="A1182" s="89" t="s">
        <v>6556</v>
      </c>
      <c r="B1182" s="131"/>
      <c r="C1182" s="368"/>
      <c r="D1182" s="89"/>
      <c r="E1182" s="132" t="s">
        <v>8875</v>
      </c>
      <c r="F1182" s="132" t="s">
        <v>2699</v>
      </c>
      <c r="G1182" s="132" t="s">
        <v>4704</v>
      </c>
      <c r="H1182" s="14">
        <v>2020</v>
      </c>
      <c r="I1182" s="14">
        <v>1</v>
      </c>
      <c r="J1182" s="14"/>
      <c r="K1182" s="14"/>
      <c r="L1182" s="16" t="s">
        <v>4693</v>
      </c>
      <c r="M1182" s="16"/>
      <c r="N1182" s="16" t="s">
        <v>696</v>
      </c>
      <c r="O1182" s="133">
        <v>12</v>
      </c>
      <c r="P1182" s="133">
        <v>0</v>
      </c>
      <c r="Q1182" s="133">
        <v>0</v>
      </c>
      <c r="R1182" s="133" t="s">
        <v>33</v>
      </c>
      <c r="S1182" s="134">
        <v>60</v>
      </c>
      <c r="T1182" s="134">
        <v>110</v>
      </c>
      <c r="U1182" s="135">
        <v>3.4545454545454501</v>
      </c>
      <c r="V1182" s="136">
        <v>0</v>
      </c>
      <c r="W1182" s="134">
        <v>0.38</v>
      </c>
      <c r="X1182" s="21">
        <v>4.5600000000000005</v>
      </c>
      <c r="Y1182" s="137" t="s">
        <v>33</v>
      </c>
      <c r="Z1182" s="138" t="s">
        <v>5838</v>
      </c>
      <c r="AA1182" s="138"/>
      <c r="AB1182" s="138"/>
      <c r="AC1182" s="138"/>
      <c r="AD1182" s="25"/>
      <c r="AE1182" s="26"/>
      <c r="AF1182" s="27"/>
      <c r="AG1182" s="140"/>
      <c r="AH1182" s="131"/>
      <c r="AI1182" s="131"/>
      <c r="AJ1182" s="131"/>
      <c r="AK1182" s="131"/>
      <c r="AL1182" s="131"/>
      <c r="AM1182" s="131"/>
      <c r="AN1182" s="131"/>
      <c r="AO1182" s="131"/>
      <c r="EQ1182" s="33"/>
    </row>
    <row r="1183" spans="1:147" s="12" customFormat="1" ht="16.5" customHeight="1">
      <c r="A1183" s="89" t="s">
        <v>6556</v>
      </c>
      <c r="B1183" s="131"/>
      <c r="C1183" s="368"/>
      <c r="D1183" s="89"/>
      <c r="E1183" s="132" t="s">
        <v>8876</v>
      </c>
      <c r="F1183" s="132" t="s">
        <v>4696</v>
      </c>
      <c r="G1183" s="132" t="s">
        <v>4697</v>
      </c>
      <c r="H1183" s="14">
        <v>2020</v>
      </c>
      <c r="I1183" s="14">
        <v>1</v>
      </c>
      <c r="J1183" s="14"/>
      <c r="K1183" s="14"/>
      <c r="L1183" s="16" t="s">
        <v>4693</v>
      </c>
      <c r="M1183" s="16"/>
      <c r="N1183" s="16" t="s">
        <v>696</v>
      </c>
      <c r="O1183" s="133">
        <v>12</v>
      </c>
      <c r="P1183" s="133">
        <v>0</v>
      </c>
      <c r="Q1183" s="133">
        <v>0</v>
      </c>
      <c r="R1183" s="133" t="s">
        <v>33</v>
      </c>
      <c r="S1183" s="134">
        <v>60</v>
      </c>
      <c r="T1183" s="134">
        <v>110</v>
      </c>
      <c r="U1183" s="135">
        <v>3.4545454545454501</v>
      </c>
      <c r="V1183" s="136">
        <v>0</v>
      </c>
      <c r="W1183" s="134">
        <v>0.38</v>
      </c>
      <c r="X1183" s="21">
        <v>4.5600000000000005</v>
      </c>
      <c r="Y1183" s="137" t="s">
        <v>33</v>
      </c>
      <c r="Z1183" s="138" t="s">
        <v>5838</v>
      </c>
      <c r="AA1183" s="138"/>
      <c r="AB1183" s="138"/>
      <c r="AC1183" s="138"/>
      <c r="AD1183" s="25"/>
      <c r="AE1183" s="26"/>
      <c r="AF1183" s="27"/>
      <c r="AG1183" s="140"/>
      <c r="AH1183" s="131"/>
      <c r="AI1183" s="131"/>
      <c r="AJ1183" s="131"/>
      <c r="AK1183" s="131"/>
      <c r="AL1183" s="131"/>
      <c r="AM1183" s="131"/>
      <c r="AN1183" s="131"/>
      <c r="AO1183" s="131"/>
      <c r="EQ1183" s="33"/>
    </row>
    <row r="1184" spans="1:147" s="12" customFormat="1" ht="16.5" customHeight="1">
      <c r="A1184" s="89" t="s">
        <v>6556</v>
      </c>
      <c r="B1184" s="131"/>
      <c r="C1184" s="368"/>
      <c r="D1184" s="89"/>
      <c r="E1184" s="132" t="s">
        <v>90</v>
      </c>
      <c r="F1184" s="132" t="s">
        <v>479</v>
      </c>
      <c r="G1184" s="132" t="s">
        <v>4719</v>
      </c>
      <c r="H1184" s="14">
        <v>2020</v>
      </c>
      <c r="I1184" s="14">
        <v>1</v>
      </c>
      <c r="J1184" s="14"/>
      <c r="K1184" s="14"/>
      <c r="L1184" s="16" t="s">
        <v>4680</v>
      </c>
      <c r="M1184" s="16"/>
      <c r="N1184" s="16" t="s">
        <v>696</v>
      </c>
      <c r="O1184" s="133">
        <v>12</v>
      </c>
      <c r="P1184" s="133">
        <v>0</v>
      </c>
      <c r="Q1184" s="133">
        <v>0</v>
      </c>
      <c r="R1184" s="133" t="s">
        <v>33</v>
      </c>
      <c r="S1184" s="134">
        <v>60</v>
      </c>
      <c r="T1184" s="134">
        <v>110</v>
      </c>
      <c r="U1184" s="135">
        <v>3.4545454545454501</v>
      </c>
      <c r="V1184" s="136">
        <v>0</v>
      </c>
      <c r="W1184" s="134">
        <v>0.38</v>
      </c>
      <c r="X1184" s="21">
        <v>4.5600000000000005</v>
      </c>
      <c r="Y1184" s="137" t="s">
        <v>33</v>
      </c>
      <c r="Z1184" s="138" t="s">
        <v>5838</v>
      </c>
      <c r="AA1184" s="138"/>
      <c r="AB1184" s="138"/>
      <c r="AC1184" s="138"/>
      <c r="AD1184" s="25"/>
      <c r="AE1184" s="26"/>
      <c r="AF1184" s="27"/>
      <c r="AG1184" s="140"/>
      <c r="AH1184" s="131"/>
      <c r="AI1184" s="131"/>
      <c r="AJ1184" s="131"/>
      <c r="AK1184" s="131"/>
      <c r="AL1184" s="131"/>
      <c r="AM1184" s="131"/>
      <c r="AN1184" s="131"/>
      <c r="AO1184" s="131"/>
      <c r="EQ1184" s="33"/>
    </row>
    <row r="1185" spans="1:147" s="12" customFormat="1" ht="16.5" customHeight="1">
      <c r="A1185" s="12" t="s">
        <v>6556</v>
      </c>
      <c r="B1185" s="141"/>
      <c r="C1185" s="30"/>
      <c r="E1185" s="35" t="s">
        <v>90</v>
      </c>
      <c r="F1185" s="132" t="s">
        <v>125</v>
      </c>
      <c r="G1185" s="132" t="s">
        <v>7950</v>
      </c>
      <c r="H1185" s="15">
        <v>2023</v>
      </c>
      <c r="I1185" s="15">
        <v>2</v>
      </c>
      <c r="J1185" s="15"/>
      <c r="K1185" s="15"/>
      <c r="L1185" s="16" t="s">
        <v>4680</v>
      </c>
      <c r="M1185" s="16"/>
      <c r="N1185" s="16" t="s">
        <v>696</v>
      </c>
      <c r="O1185" s="133">
        <v>12</v>
      </c>
      <c r="P1185" s="133">
        <v>0</v>
      </c>
      <c r="Q1185" s="133">
        <v>0</v>
      </c>
      <c r="R1185" s="133" t="s">
        <v>33</v>
      </c>
      <c r="S1185" s="134">
        <v>60</v>
      </c>
      <c r="T1185" s="134">
        <v>110</v>
      </c>
      <c r="U1185" s="135">
        <v>3.4545454545454501</v>
      </c>
      <c r="V1185" s="136">
        <v>0</v>
      </c>
      <c r="W1185" s="134">
        <v>0.38</v>
      </c>
      <c r="X1185" s="21">
        <v>9.120000000000001</v>
      </c>
      <c r="Y1185" s="137" t="s">
        <v>33</v>
      </c>
      <c r="Z1185" s="14" t="s">
        <v>5838</v>
      </c>
      <c r="AA1185" s="24"/>
      <c r="AB1185" s="14"/>
      <c r="AC1185" s="14"/>
      <c r="AD1185" s="25"/>
      <c r="AE1185" s="26"/>
      <c r="AF1185" s="27"/>
      <c r="AG1185" s="33"/>
      <c r="EQ1185" s="33"/>
    </row>
    <row r="1186" spans="1:147" s="12" customFormat="1" ht="16.5" customHeight="1">
      <c r="A1186" s="89" t="s">
        <v>6556</v>
      </c>
      <c r="B1186" s="131"/>
      <c r="C1186" s="368"/>
      <c r="D1186" s="89"/>
      <c r="E1186" s="132" t="s">
        <v>90</v>
      </c>
      <c r="F1186" s="132" t="s">
        <v>36</v>
      </c>
      <c r="G1186" s="132" t="s">
        <v>6180</v>
      </c>
      <c r="H1186" s="14">
        <v>2013</v>
      </c>
      <c r="I1186" s="14">
        <v>1</v>
      </c>
      <c r="J1186" s="14"/>
      <c r="K1186" s="14"/>
      <c r="L1186" s="16" t="s">
        <v>4761</v>
      </c>
      <c r="M1186" s="16"/>
      <c r="N1186" s="16" t="s">
        <v>3400</v>
      </c>
      <c r="O1186" s="133">
        <v>12</v>
      </c>
      <c r="P1186" s="133">
        <v>0</v>
      </c>
      <c r="Q1186" s="133">
        <v>0</v>
      </c>
      <c r="R1186" s="133" t="s">
        <v>33</v>
      </c>
      <c r="S1186" s="134">
        <v>60</v>
      </c>
      <c r="T1186" s="134">
        <v>110</v>
      </c>
      <c r="U1186" s="135">
        <v>7.2727272727272698</v>
      </c>
      <c r="V1186" s="136">
        <v>0</v>
      </c>
      <c r="W1186" s="134">
        <v>0.8</v>
      </c>
      <c r="X1186" s="21">
        <v>9.6000000000000014</v>
      </c>
      <c r="Y1186" s="137" t="s">
        <v>33</v>
      </c>
      <c r="Z1186" s="138" t="s">
        <v>5838</v>
      </c>
      <c r="AA1186" s="138"/>
      <c r="AB1186" s="138"/>
      <c r="AC1186" s="138"/>
      <c r="AD1186" s="25"/>
      <c r="AE1186" s="26"/>
      <c r="AF1186" s="27"/>
      <c r="AG1186" s="140"/>
      <c r="AH1186" s="131"/>
      <c r="AI1186" s="131"/>
      <c r="AJ1186" s="131"/>
      <c r="AK1186" s="131"/>
      <c r="AL1186" s="131"/>
      <c r="AM1186" s="131"/>
      <c r="AN1186" s="131"/>
      <c r="AO1186" s="131"/>
      <c r="EQ1186" s="33"/>
    </row>
    <row r="1187" spans="1:147" s="12" customFormat="1" ht="16.5" customHeight="1">
      <c r="A1187" s="89" t="s">
        <v>6556</v>
      </c>
      <c r="B1187" s="131"/>
      <c r="C1187" s="368"/>
      <c r="D1187" s="89"/>
      <c r="E1187" s="132" t="s">
        <v>8719</v>
      </c>
      <c r="F1187" s="132" t="s">
        <v>6122</v>
      </c>
      <c r="G1187" s="132" t="s">
        <v>6122</v>
      </c>
      <c r="H1187" s="14">
        <v>2000</v>
      </c>
      <c r="I1187" s="14">
        <v>1</v>
      </c>
      <c r="J1187" s="14"/>
      <c r="K1187" s="14"/>
      <c r="L1187" s="16" t="s">
        <v>4726</v>
      </c>
      <c r="M1187" s="16"/>
      <c r="N1187" s="16" t="s">
        <v>3400</v>
      </c>
      <c r="O1187" s="133">
        <v>12</v>
      </c>
      <c r="P1187" s="133">
        <v>0</v>
      </c>
      <c r="Q1187" s="133">
        <v>0</v>
      </c>
      <c r="R1187" s="133" t="s">
        <v>33</v>
      </c>
      <c r="S1187" s="134">
        <v>60</v>
      </c>
      <c r="T1187" s="134">
        <v>220</v>
      </c>
      <c r="U1187" s="135">
        <v>5.7840909090909101</v>
      </c>
      <c r="V1187" s="136">
        <v>0</v>
      </c>
      <c r="W1187" s="134">
        <v>1.2725</v>
      </c>
      <c r="X1187" s="21">
        <v>15.27</v>
      </c>
      <c r="Y1187" s="137" t="s">
        <v>33</v>
      </c>
      <c r="Z1187" s="138" t="s">
        <v>5838</v>
      </c>
      <c r="AA1187" s="138"/>
      <c r="AB1187" s="138"/>
      <c r="AC1187" s="138"/>
      <c r="AD1187" s="25"/>
      <c r="AE1187" s="26"/>
      <c r="AF1187" s="27"/>
      <c r="AG1187" s="140"/>
      <c r="AH1187" s="131"/>
      <c r="AI1187" s="131"/>
      <c r="AJ1187" s="131"/>
      <c r="AK1187" s="131"/>
      <c r="AL1187" s="131"/>
      <c r="AM1187" s="131"/>
      <c r="AN1187" s="131"/>
      <c r="AO1187" s="131"/>
      <c r="EQ1187" s="33"/>
    </row>
    <row r="1188" spans="1:147" s="12" customFormat="1" ht="16.5" customHeight="1">
      <c r="A1188" s="89" t="s">
        <v>6556</v>
      </c>
      <c r="B1188" s="131"/>
      <c r="C1188" s="368"/>
      <c r="D1188" s="89"/>
      <c r="E1188" s="132" t="s">
        <v>2468</v>
      </c>
      <c r="F1188" s="132" t="s">
        <v>4716</v>
      </c>
      <c r="G1188" s="132" t="s">
        <v>4717</v>
      </c>
      <c r="H1188" s="14">
        <v>2015</v>
      </c>
      <c r="I1188" s="14">
        <v>1</v>
      </c>
      <c r="J1188" s="14"/>
      <c r="K1188" s="14"/>
      <c r="L1188" s="16" t="s">
        <v>4781</v>
      </c>
      <c r="M1188" s="16"/>
      <c r="N1188" s="16" t="s">
        <v>3400</v>
      </c>
      <c r="O1188" s="133">
        <v>12</v>
      </c>
      <c r="P1188" s="133">
        <v>0</v>
      </c>
      <c r="Q1188" s="133">
        <v>0</v>
      </c>
      <c r="R1188" s="133" t="s">
        <v>33</v>
      </c>
      <c r="S1188" s="134">
        <v>60</v>
      </c>
      <c r="T1188" s="134">
        <v>110</v>
      </c>
      <c r="U1188" s="135">
        <v>5.7840909090909101</v>
      </c>
      <c r="V1188" s="136">
        <v>0</v>
      </c>
      <c r="W1188" s="134">
        <v>1.2725</v>
      </c>
      <c r="X1188" s="21">
        <v>15.27</v>
      </c>
      <c r="Y1188" s="137" t="s">
        <v>33</v>
      </c>
      <c r="Z1188" s="138" t="s">
        <v>5838</v>
      </c>
      <c r="AA1188" s="138"/>
      <c r="AB1188" s="138"/>
      <c r="AC1188" s="138"/>
      <c r="AD1188" s="25"/>
      <c r="AE1188" s="26"/>
      <c r="AF1188" s="27"/>
      <c r="AG1188" s="140"/>
      <c r="AH1188" s="131"/>
      <c r="AI1188" s="131"/>
      <c r="AJ1188" s="131"/>
      <c r="AK1188" s="131"/>
      <c r="AL1188" s="131"/>
      <c r="AM1188" s="131"/>
      <c r="AN1188" s="131"/>
      <c r="AO1188" s="131"/>
      <c r="EQ1188" s="33"/>
    </row>
    <row r="1189" spans="1:147" s="12" customFormat="1" ht="16.5" customHeight="1">
      <c r="A1189" s="89" t="s">
        <v>6556</v>
      </c>
      <c r="B1189" s="131"/>
      <c r="C1189" s="368"/>
      <c r="D1189" s="89"/>
      <c r="E1189" s="132" t="s">
        <v>2468</v>
      </c>
      <c r="F1189" s="132" t="s">
        <v>8870</v>
      </c>
      <c r="G1189" s="132" t="s">
        <v>3889</v>
      </c>
      <c r="H1189" s="14">
        <v>2020</v>
      </c>
      <c r="I1189" s="14">
        <v>2</v>
      </c>
      <c r="J1189" s="14"/>
      <c r="K1189" s="14"/>
      <c r="L1189" s="16" t="s">
        <v>4693</v>
      </c>
      <c r="M1189" s="16"/>
      <c r="N1189" s="16" t="s">
        <v>696</v>
      </c>
      <c r="O1189" s="133">
        <v>12</v>
      </c>
      <c r="P1189" s="133">
        <v>0</v>
      </c>
      <c r="Q1189" s="133">
        <v>0</v>
      </c>
      <c r="R1189" s="133" t="s">
        <v>33</v>
      </c>
      <c r="S1189" s="134">
        <v>60</v>
      </c>
      <c r="T1189" s="134">
        <v>110</v>
      </c>
      <c r="U1189" s="135">
        <v>5.7840909090909101</v>
      </c>
      <c r="V1189" s="136">
        <v>0</v>
      </c>
      <c r="W1189" s="134">
        <v>1.2725</v>
      </c>
      <c r="X1189" s="21">
        <v>30.54</v>
      </c>
      <c r="Y1189" s="137" t="s">
        <v>33</v>
      </c>
      <c r="Z1189" s="138" t="s">
        <v>5838</v>
      </c>
      <c r="AA1189" s="138"/>
      <c r="AB1189" s="138"/>
      <c r="AC1189" s="138"/>
      <c r="AD1189" s="25"/>
      <c r="AE1189" s="26"/>
      <c r="AF1189" s="27"/>
      <c r="AG1189" s="140"/>
      <c r="AH1189" s="131"/>
      <c r="AI1189" s="131"/>
      <c r="AJ1189" s="131"/>
      <c r="AK1189" s="131"/>
      <c r="AL1189" s="131"/>
      <c r="AM1189" s="131"/>
      <c r="AN1189" s="131"/>
      <c r="AO1189" s="131"/>
      <c r="EQ1189" s="33"/>
    </row>
    <row r="1190" spans="1:147" s="12" customFormat="1" ht="16.5" customHeight="1">
      <c r="A1190" s="89" t="s">
        <v>6556</v>
      </c>
      <c r="B1190" s="131"/>
      <c r="C1190" s="368"/>
      <c r="D1190" s="89"/>
      <c r="E1190" s="132" t="s">
        <v>99</v>
      </c>
      <c r="F1190" s="132" t="s">
        <v>36</v>
      </c>
      <c r="G1190" s="132" t="s">
        <v>4675</v>
      </c>
      <c r="H1190" s="14">
        <v>2011</v>
      </c>
      <c r="I1190" s="14">
        <v>1</v>
      </c>
      <c r="J1190" s="14"/>
      <c r="K1190" s="14"/>
      <c r="L1190" s="16" t="s">
        <v>4680</v>
      </c>
      <c r="M1190" s="16"/>
      <c r="N1190" s="16" t="s">
        <v>696</v>
      </c>
      <c r="O1190" s="133">
        <v>12</v>
      </c>
      <c r="P1190" s="133">
        <v>0</v>
      </c>
      <c r="Q1190" s="133">
        <v>0</v>
      </c>
      <c r="R1190" s="133" t="s">
        <v>33</v>
      </c>
      <c r="S1190" s="134" t="s">
        <v>89</v>
      </c>
      <c r="T1190" s="134">
        <v>115</v>
      </c>
      <c r="U1190" s="135">
        <v>12</v>
      </c>
      <c r="V1190" s="136">
        <v>0</v>
      </c>
      <c r="W1190" s="134">
        <v>1.38</v>
      </c>
      <c r="X1190" s="21">
        <v>16.559999999999999</v>
      </c>
      <c r="Y1190" s="137" t="s">
        <v>33</v>
      </c>
      <c r="Z1190" s="138" t="s">
        <v>5838</v>
      </c>
      <c r="AA1190" s="138"/>
      <c r="AB1190" s="138"/>
      <c r="AC1190" s="138"/>
      <c r="AD1190" s="25"/>
      <c r="AE1190" s="26"/>
      <c r="AF1190" s="27"/>
      <c r="AG1190" s="140"/>
      <c r="AH1190" s="131"/>
      <c r="AI1190" s="131"/>
      <c r="AJ1190" s="131"/>
      <c r="AK1190" s="131"/>
      <c r="AL1190" s="131"/>
      <c r="AM1190" s="131"/>
      <c r="AN1190" s="131"/>
      <c r="AO1190" s="131"/>
      <c r="EQ1190" s="33"/>
    </row>
    <row r="1191" spans="1:147" s="12" customFormat="1" ht="16.5" customHeight="1">
      <c r="A1191" s="89" t="s">
        <v>6556</v>
      </c>
      <c r="B1191" s="131"/>
      <c r="C1191" s="368"/>
      <c r="D1191" s="89"/>
      <c r="E1191" s="132" t="s">
        <v>99</v>
      </c>
      <c r="F1191" s="132" t="s">
        <v>36</v>
      </c>
      <c r="G1191" s="132" t="s">
        <v>4675</v>
      </c>
      <c r="H1191" s="14">
        <v>2011</v>
      </c>
      <c r="I1191" s="14">
        <v>1</v>
      </c>
      <c r="J1191" s="14"/>
      <c r="K1191" s="14"/>
      <c r="L1191" s="16" t="s">
        <v>4680</v>
      </c>
      <c r="M1191" s="16"/>
      <c r="N1191" s="16" t="s">
        <v>696</v>
      </c>
      <c r="O1191" s="133">
        <v>12</v>
      </c>
      <c r="P1191" s="133">
        <v>0</v>
      </c>
      <c r="Q1191" s="133">
        <v>0</v>
      </c>
      <c r="R1191" s="133" t="s">
        <v>33</v>
      </c>
      <c r="S1191" s="134" t="s">
        <v>89</v>
      </c>
      <c r="T1191" s="134">
        <v>115</v>
      </c>
      <c r="U1191" s="135">
        <v>12</v>
      </c>
      <c r="V1191" s="136">
        <v>0</v>
      </c>
      <c r="W1191" s="134">
        <v>1.38</v>
      </c>
      <c r="X1191" s="21">
        <v>16.559999999999999</v>
      </c>
      <c r="Y1191" s="137" t="s">
        <v>33</v>
      </c>
      <c r="Z1191" s="138" t="s">
        <v>5838</v>
      </c>
      <c r="AA1191" s="138"/>
      <c r="AB1191" s="138"/>
      <c r="AC1191" s="138"/>
      <c r="AD1191" s="25"/>
      <c r="AE1191" s="26"/>
      <c r="AF1191" s="27"/>
      <c r="AG1191" s="140"/>
      <c r="AH1191" s="131"/>
      <c r="AI1191" s="131"/>
      <c r="AJ1191" s="131"/>
      <c r="AK1191" s="131"/>
      <c r="AL1191" s="131"/>
      <c r="AM1191" s="131"/>
      <c r="AN1191" s="131"/>
      <c r="AO1191" s="131"/>
      <c r="EQ1191" s="33"/>
    </row>
    <row r="1192" spans="1:147" s="12" customFormat="1" ht="16.5" customHeight="1">
      <c r="A1192" s="89" t="s">
        <v>6556</v>
      </c>
      <c r="B1192" s="131"/>
      <c r="C1192" s="368"/>
      <c r="D1192" s="89"/>
      <c r="E1192" s="132" t="s">
        <v>8786</v>
      </c>
      <c r="F1192" s="132" t="s">
        <v>4797</v>
      </c>
      <c r="G1192" s="132" t="s">
        <v>4800</v>
      </c>
      <c r="H1192" s="14">
        <v>2011</v>
      </c>
      <c r="I1192" s="14">
        <v>1</v>
      </c>
      <c r="J1192" s="14"/>
      <c r="K1192" s="14"/>
      <c r="L1192" s="16" t="s">
        <v>4795</v>
      </c>
      <c r="M1192" s="16"/>
      <c r="N1192" s="16" t="s">
        <v>41</v>
      </c>
      <c r="O1192" s="133">
        <v>12</v>
      </c>
      <c r="P1192" s="133">
        <v>0</v>
      </c>
      <c r="Q1192" s="133">
        <v>0</v>
      </c>
      <c r="R1192" s="133" t="s">
        <v>33</v>
      </c>
      <c r="S1192" s="134" t="s">
        <v>89</v>
      </c>
      <c r="T1192" s="134">
        <v>115</v>
      </c>
      <c r="U1192" s="135">
        <v>12</v>
      </c>
      <c r="V1192" s="136">
        <v>0</v>
      </c>
      <c r="W1192" s="134">
        <v>1.38</v>
      </c>
      <c r="X1192" s="21">
        <v>16.559999999999999</v>
      </c>
      <c r="Y1192" s="137" t="s">
        <v>33</v>
      </c>
      <c r="Z1192" s="138" t="s">
        <v>5838</v>
      </c>
      <c r="AA1192" s="138"/>
      <c r="AB1192" s="138"/>
      <c r="AC1192" s="138"/>
      <c r="AD1192" s="25"/>
      <c r="AE1192" s="26"/>
      <c r="AF1192" s="27"/>
      <c r="AG1192" s="140"/>
      <c r="AH1192" s="131"/>
      <c r="AI1192" s="131"/>
      <c r="AJ1192" s="131"/>
      <c r="AK1192" s="131"/>
      <c r="AL1192" s="131"/>
      <c r="AM1192" s="131"/>
      <c r="AN1192" s="131"/>
      <c r="AO1192" s="131"/>
      <c r="EQ1192" s="33"/>
    </row>
    <row r="1193" spans="1:147" s="12" customFormat="1" ht="16.5" customHeight="1">
      <c r="A1193" s="89" t="s">
        <v>6556</v>
      </c>
      <c r="B1193" s="131"/>
      <c r="C1193" s="368"/>
      <c r="D1193" s="89"/>
      <c r="E1193" s="132" t="s">
        <v>8768</v>
      </c>
      <c r="F1193" s="132" t="s">
        <v>4794</v>
      </c>
      <c r="G1193" s="132">
        <v>700</v>
      </c>
      <c r="H1193" s="14">
        <v>2009</v>
      </c>
      <c r="I1193" s="14">
        <v>4</v>
      </c>
      <c r="J1193" s="14"/>
      <c r="K1193" s="14"/>
      <c r="L1193" s="16" t="s">
        <v>4787</v>
      </c>
      <c r="M1193" s="16"/>
      <c r="N1193" s="16" t="s">
        <v>3400</v>
      </c>
      <c r="O1193" s="133">
        <v>72</v>
      </c>
      <c r="P1193" s="133">
        <v>0</v>
      </c>
      <c r="Q1193" s="133">
        <v>0</v>
      </c>
      <c r="R1193" s="133" t="s">
        <v>33</v>
      </c>
      <c r="S1193" s="134">
        <v>60</v>
      </c>
      <c r="T1193" s="134">
        <v>110</v>
      </c>
      <c r="U1193" s="135">
        <v>3.45</v>
      </c>
      <c r="V1193" s="136">
        <v>0</v>
      </c>
      <c r="W1193" s="134">
        <v>0.25</v>
      </c>
      <c r="X1193" s="21">
        <v>72</v>
      </c>
      <c r="Y1193" s="137" t="s">
        <v>33</v>
      </c>
      <c r="Z1193" s="138" t="s">
        <v>5838</v>
      </c>
      <c r="AA1193" s="138"/>
      <c r="AB1193" s="138"/>
      <c r="AC1193" s="138"/>
      <c r="AD1193" s="25"/>
      <c r="AE1193" s="26"/>
      <c r="AF1193" s="27"/>
      <c r="AG1193" s="140"/>
      <c r="AH1193" s="131"/>
      <c r="AI1193" s="131"/>
      <c r="AJ1193" s="131"/>
      <c r="AK1193" s="131"/>
      <c r="AL1193" s="131"/>
      <c r="AM1193" s="131"/>
      <c r="AN1193" s="131"/>
      <c r="AO1193" s="131"/>
      <c r="EQ1193" s="33"/>
    </row>
    <row r="1194" spans="1:147" s="12" customFormat="1" ht="16.5" customHeight="1">
      <c r="A1194" s="89" t="s">
        <v>6556</v>
      </c>
      <c r="B1194" s="131"/>
      <c r="C1194" s="368"/>
      <c r="D1194" s="89"/>
      <c r="E1194" s="132" t="s">
        <v>4789</v>
      </c>
      <c r="F1194" s="132" t="s">
        <v>6122</v>
      </c>
      <c r="G1194" s="132" t="s">
        <v>6122</v>
      </c>
      <c r="H1194" s="14">
        <v>2009</v>
      </c>
      <c r="I1194" s="14">
        <v>2</v>
      </c>
      <c r="J1194" s="14"/>
      <c r="K1194" s="14"/>
      <c r="L1194" s="16" t="s">
        <v>4787</v>
      </c>
      <c r="M1194" s="16"/>
      <c r="N1194" s="16" t="s">
        <v>3400</v>
      </c>
      <c r="O1194" s="133">
        <v>730</v>
      </c>
      <c r="P1194" s="133">
        <v>0</v>
      </c>
      <c r="Q1194" s="133">
        <v>0</v>
      </c>
      <c r="R1194" s="133" t="s">
        <v>33</v>
      </c>
      <c r="S1194" s="134" t="s">
        <v>89</v>
      </c>
      <c r="T1194" s="134">
        <v>110</v>
      </c>
      <c r="U1194" s="135">
        <v>0.22727272727272699</v>
      </c>
      <c r="V1194" s="136">
        <v>0</v>
      </c>
      <c r="W1194" s="134">
        <v>2.5000000000000001E-2</v>
      </c>
      <c r="X1194" s="21">
        <v>36.5</v>
      </c>
      <c r="Y1194" s="137" t="s">
        <v>33</v>
      </c>
      <c r="Z1194" s="138" t="s">
        <v>5838</v>
      </c>
      <c r="AA1194" s="138"/>
      <c r="AB1194" s="138"/>
      <c r="AC1194" s="138"/>
      <c r="AD1194" s="25"/>
      <c r="AE1194" s="26"/>
      <c r="AF1194" s="27"/>
      <c r="AG1194" s="140"/>
      <c r="AH1194" s="131"/>
      <c r="AI1194" s="131"/>
      <c r="AJ1194" s="131"/>
      <c r="AK1194" s="131"/>
      <c r="AL1194" s="131"/>
      <c r="AM1194" s="131"/>
      <c r="AN1194" s="131"/>
      <c r="AO1194" s="131"/>
      <c r="EQ1194" s="33"/>
    </row>
    <row r="1195" spans="1:147" s="12" customFormat="1" ht="16.5" customHeight="1">
      <c r="A1195" s="89" t="s">
        <v>6556</v>
      </c>
      <c r="B1195" s="131"/>
      <c r="C1195" s="368"/>
      <c r="D1195" s="89"/>
      <c r="E1195" s="132" t="s">
        <v>8883</v>
      </c>
      <c r="F1195" s="132" t="s">
        <v>4738</v>
      </c>
      <c r="G1195" s="132" t="s">
        <v>4739</v>
      </c>
      <c r="H1195" s="14">
        <v>2021</v>
      </c>
      <c r="I1195" s="14">
        <v>1</v>
      </c>
      <c r="J1195" s="14"/>
      <c r="K1195" s="14"/>
      <c r="L1195" s="16" t="s">
        <v>4726</v>
      </c>
      <c r="M1195" s="16"/>
      <c r="N1195" s="16" t="s">
        <v>3400</v>
      </c>
      <c r="O1195" s="133">
        <v>144</v>
      </c>
      <c r="P1195" s="133">
        <v>0</v>
      </c>
      <c r="Q1195" s="133">
        <v>0</v>
      </c>
      <c r="R1195" s="133" t="s">
        <v>33</v>
      </c>
      <c r="S1195" s="134">
        <v>60</v>
      </c>
      <c r="T1195" s="134">
        <v>110</v>
      </c>
      <c r="U1195" s="135">
        <v>2.2727272727272698</v>
      </c>
      <c r="V1195" s="136">
        <v>0</v>
      </c>
      <c r="W1195" s="134">
        <v>0.25</v>
      </c>
      <c r="X1195" s="21">
        <v>36</v>
      </c>
      <c r="Y1195" s="137" t="s">
        <v>33</v>
      </c>
      <c r="Z1195" s="138" t="s">
        <v>5838</v>
      </c>
      <c r="AA1195" s="138"/>
      <c r="AB1195" s="138"/>
      <c r="AC1195" s="138"/>
      <c r="AD1195" s="25"/>
      <c r="AE1195" s="26"/>
      <c r="AF1195" s="27"/>
      <c r="AG1195" s="140"/>
      <c r="AH1195" s="131"/>
      <c r="AI1195" s="131"/>
      <c r="AJ1195" s="131"/>
      <c r="AK1195" s="131"/>
      <c r="AL1195" s="131"/>
      <c r="AM1195" s="131"/>
      <c r="AN1195" s="131"/>
      <c r="AO1195" s="131"/>
      <c r="EQ1195" s="33"/>
    </row>
    <row r="1196" spans="1:147" s="12" customFormat="1" ht="16.5" customHeight="1">
      <c r="A1196" s="89" t="s">
        <v>6556</v>
      </c>
      <c r="B1196" s="131"/>
      <c r="C1196" s="368"/>
      <c r="D1196" s="89"/>
      <c r="E1196" s="132" t="s">
        <v>8884</v>
      </c>
      <c r="F1196" s="132" t="s">
        <v>4738</v>
      </c>
      <c r="G1196" s="132" t="s">
        <v>4740</v>
      </c>
      <c r="H1196" s="14">
        <v>2021</v>
      </c>
      <c r="I1196" s="14">
        <v>1</v>
      </c>
      <c r="J1196" s="14"/>
      <c r="K1196" s="14"/>
      <c r="L1196" s="16" t="s">
        <v>4726</v>
      </c>
      <c r="M1196" s="16"/>
      <c r="N1196" s="16" t="s">
        <v>3400</v>
      </c>
      <c r="O1196" s="133">
        <v>144</v>
      </c>
      <c r="P1196" s="133">
        <v>0</v>
      </c>
      <c r="Q1196" s="133">
        <v>0</v>
      </c>
      <c r="R1196" s="133" t="s">
        <v>33</v>
      </c>
      <c r="S1196" s="134">
        <v>60</v>
      </c>
      <c r="T1196" s="134">
        <v>110</v>
      </c>
      <c r="U1196" s="135">
        <v>2.2727272727272698</v>
      </c>
      <c r="V1196" s="136">
        <v>0</v>
      </c>
      <c r="W1196" s="134">
        <v>0.25</v>
      </c>
      <c r="X1196" s="21">
        <v>36</v>
      </c>
      <c r="Y1196" s="137" t="s">
        <v>33</v>
      </c>
      <c r="Z1196" s="138" t="s">
        <v>5838</v>
      </c>
      <c r="AA1196" s="138"/>
      <c r="AB1196" s="138"/>
      <c r="AC1196" s="138"/>
      <c r="AD1196" s="25"/>
      <c r="AE1196" s="26"/>
      <c r="AF1196" s="27"/>
      <c r="AG1196" s="140"/>
      <c r="AH1196" s="131"/>
      <c r="AI1196" s="131"/>
      <c r="AJ1196" s="131"/>
      <c r="AK1196" s="131"/>
      <c r="AL1196" s="131"/>
      <c r="AM1196" s="131"/>
      <c r="AN1196" s="131"/>
      <c r="AO1196" s="131"/>
      <c r="EQ1196" s="33"/>
    </row>
    <row r="1197" spans="1:147" s="12" customFormat="1" ht="16.5" customHeight="1">
      <c r="A1197" s="89" t="s">
        <v>6556</v>
      </c>
      <c r="B1197" s="131"/>
      <c r="C1197" s="368"/>
      <c r="D1197" s="89"/>
      <c r="E1197" s="132" t="s">
        <v>8841</v>
      </c>
      <c r="F1197" s="132" t="s">
        <v>4734</v>
      </c>
      <c r="G1197" s="132" t="s">
        <v>6191</v>
      </c>
      <c r="H1197" s="14">
        <v>2021</v>
      </c>
      <c r="I1197" s="14">
        <v>1</v>
      </c>
      <c r="J1197" s="14"/>
      <c r="K1197" s="14"/>
      <c r="L1197" s="16" t="s">
        <v>4726</v>
      </c>
      <c r="M1197" s="16"/>
      <c r="N1197" s="16" t="s">
        <v>3400</v>
      </c>
      <c r="O1197" s="133">
        <v>144</v>
      </c>
      <c r="P1197" s="133">
        <v>0</v>
      </c>
      <c r="Q1197" s="133">
        <v>0</v>
      </c>
      <c r="R1197" s="133" t="s">
        <v>33</v>
      </c>
      <c r="S1197" s="134">
        <v>60</v>
      </c>
      <c r="T1197" s="134">
        <v>110</v>
      </c>
      <c r="U1197" s="135">
        <v>2.2727272727272698</v>
      </c>
      <c r="V1197" s="136">
        <v>0</v>
      </c>
      <c r="W1197" s="134">
        <v>0.25</v>
      </c>
      <c r="X1197" s="21">
        <v>36</v>
      </c>
      <c r="Y1197" s="137" t="s">
        <v>33</v>
      </c>
      <c r="Z1197" s="138" t="s">
        <v>5838</v>
      </c>
      <c r="AA1197" s="138"/>
      <c r="AB1197" s="138"/>
      <c r="AC1197" s="138"/>
      <c r="AD1197" s="25"/>
      <c r="AE1197" s="26"/>
      <c r="AF1197" s="27"/>
      <c r="AG1197" s="140"/>
      <c r="AH1197" s="131"/>
      <c r="AI1197" s="131"/>
      <c r="AJ1197" s="131"/>
      <c r="AK1197" s="131"/>
      <c r="AL1197" s="131"/>
      <c r="AM1197" s="131"/>
      <c r="AN1197" s="131"/>
      <c r="AO1197" s="131"/>
      <c r="EQ1197" s="33"/>
    </row>
    <row r="1198" spans="1:147" s="12" customFormat="1" ht="16.5" customHeight="1">
      <c r="A1198" s="89" t="s">
        <v>6556</v>
      </c>
      <c r="B1198" s="131"/>
      <c r="C1198" s="368"/>
      <c r="D1198" s="89"/>
      <c r="E1198" s="132" t="s">
        <v>8885</v>
      </c>
      <c r="F1198" s="132" t="s">
        <v>6226</v>
      </c>
      <c r="G1198" s="132" t="s">
        <v>6227</v>
      </c>
      <c r="H1198" s="14">
        <v>2021</v>
      </c>
      <c r="I1198" s="14">
        <v>1</v>
      </c>
      <c r="J1198" s="14"/>
      <c r="K1198" s="14"/>
      <c r="L1198" s="16" t="s">
        <v>4726</v>
      </c>
      <c r="M1198" s="16"/>
      <c r="N1198" s="16" t="s">
        <v>3400</v>
      </c>
      <c r="O1198" s="133">
        <v>144</v>
      </c>
      <c r="P1198" s="133">
        <v>0</v>
      </c>
      <c r="Q1198" s="133">
        <v>0</v>
      </c>
      <c r="R1198" s="133" t="s">
        <v>33</v>
      </c>
      <c r="S1198" s="134">
        <v>60</v>
      </c>
      <c r="T1198" s="134">
        <v>110</v>
      </c>
      <c r="U1198" s="135">
        <v>2.2727272727272698</v>
      </c>
      <c r="V1198" s="136">
        <v>0</v>
      </c>
      <c r="W1198" s="134">
        <v>0.25</v>
      </c>
      <c r="X1198" s="21">
        <v>36</v>
      </c>
      <c r="Y1198" s="137" t="s">
        <v>33</v>
      </c>
      <c r="Z1198" s="138" t="s">
        <v>5838</v>
      </c>
      <c r="AA1198" s="138"/>
      <c r="AB1198" s="138"/>
      <c r="AC1198" s="138"/>
      <c r="AD1198" s="25"/>
      <c r="AE1198" s="26"/>
      <c r="AF1198" s="27"/>
      <c r="AG1198" s="140"/>
      <c r="AH1198" s="131"/>
      <c r="AI1198" s="131"/>
      <c r="AJ1198" s="131"/>
      <c r="AK1198" s="131"/>
      <c r="AL1198" s="131"/>
      <c r="AM1198" s="131"/>
      <c r="AN1198" s="131"/>
      <c r="AO1198" s="131"/>
      <c r="EQ1198" s="33"/>
    </row>
    <row r="1199" spans="1:147" s="12" customFormat="1" ht="16.5" customHeight="1">
      <c r="A1199" s="89" t="s">
        <v>6556</v>
      </c>
      <c r="B1199" s="131"/>
      <c r="C1199" s="368"/>
      <c r="D1199" s="89"/>
      <c r="E1199" s="132" t="s">
        <v>8886</v>
      </c>
      <c r="F1199" s="132" t="s">
        <v>6228</v>
      </c>
      <c r="G1199" s="132">
        <v>2778</v>
      </c>
      <c r="H1199" s="14">
        <v>2021</v>
      </c>
      <c r="I1199" s="14">
        <v>1</v>
      </c>
      <c r="J1199" s="14"/>
      <c r="K1199" s="14"/>
      <c r="L1199" s="16" t="s">
        <v>4726</v>
      </c>
      <c r="M1199" s="16"/>
      <c r="N1199" s="16" t="s">
        <v>3400</v>
      </c>
      <c r="O1199" s="133">
        <v>144</v>
      </c>
      <c r="P1199" s="133">
        <v>0</v>
      </c>
      <c r="Q1199" s="133">
        <v>0</v>
      </c>
      <c r="R1199" s="133" t="s">
        <v>33</v>
      </c>
      <c r="S1199" s="134">
        <v>60</v>
      </c>
      <c r="T1199" s="134">
        <v>110</v>
      </c>
      <c r="U1199" s="135">
        <v>2.2727272727272698</v>
      </c>
      <c r="V1199" s="136">
        <v>0</v>
      </c>
      <c r="W1199" s="134">
        <v>0.25</v>
      </c>
      <c r="X1199" s="21">
        <v>36</v>
      </c>
      <c r="Y1199" s="137" t="s">
        <v>33</v>
      </c>
      <c r="Z1199" s="138" t="s">
        <v>5838</v>
      </c>
      <c r="AA1199" s="138"/>
      <c r="AB1199" s="138"/>
      <c r="AC1199" s="138"/>
      <c r="AD1199" s="25"/>
      <c r="AE1199" s="26"/>
      <c r="AF1199" s="27"/>
      <c r="AG1199" s="140"/>
      <c r="AH1199" s="131"/>
      <c r="AI1199" s="131"/>
      <c r="AJ1199" s="131"/>
      <c r="AK1199" s="131"/>
      <c r="AL1199" s="131"/>
      <c r="AM1199" s="131"/>
      <c r="AN1199" s="131"/>
      <c r="AO1199" s="131"/>
      <c r="EQ1199" s="33"/>
    </row>
    <row r="1200" spans="1:147" s="12" customFormat="1" ht="16.5" customHeight="1">
      <c r="A1200" s="89" t="s">
        <v>6556</v>
      </c>
      <c r="B1200" s="131"/>
      <c r="C1200" s="368"/>
      <c r="D1200" s="89"/>
      <c r="E1200" s="132" t="s">
        <v>8887</v>
      </c>
      <c r="F1200" s="132" t="s">
        <v>6228</v>
      </c>
      <c r="G1200" s="132" t="s">
        <v>6229</v>
      </c>
      <c r="H1200" s="14">
        <v>2021</v>
      </c>
      <c r="I1200" s="14">
        <v>1</v>
      </c>
      <c r="J1200" s="14"/>
      <c r="K1200" s="14"/>
      <c r="L1200" s="16" t="s">
        <v>4726</v>
      </c>
      <c r="M1200" s="16"/>
      <c r="N1200" s="16" t="s">
        <v>3400</v>
      </c>
      <c r="O1200" s="133">
        <v>144</v>
      </c>
      <c r="P1200" s="133">
        <v>0</v>
      </c>
      <c r="Q1200" s="133">
        <v>0</v>
      </c>
      <c r="R1200" s="133" t="s">
        <v>33</v>
      </c>
      <c r="S1200" s="134">
        <v>60</v>
      </c>
      <c r="T1200" s="134">
        <v>110</v>
      </c>
      <c r="U1200" s="135">
        <v>2.2727272727272698</v>
      </c>
      <c r="V1200" s="136">
        <v>0</v>
      </c>
      <c r="W1200" s="134">
        <v>0.25</v>
      </c>
      <c r="X1200" s="21">
        <v>36</v>
      </c>
      <c r="Y1200" s="137" t="s">
        <v>33</v>
      </c>
      <c r="Z1200" s="138" t="s">
        <v>5838</v>
      </c>
      <c r="AA1200" s="138"/>
      <c r="AB1200" s="138"/>
      <c r="AC1200" s="138"/>
      <c r="AD1200" s="25"/>
      <c r="AE1200" s="26"/>
      <c r="AF1200" s="27"/>
      <c r="AG1200" s="140"/>
      <c r="AH1200" s="131"/>
      <c r="AI1200" s="131"/>
      <c r="AJ1200" s="131"/>
      <c r="AK1200" s="131"/>
      <c r="AL1200" s="131"/>
      <c r="AM1200" s="131"/>
      <c r="AN1200" s="131"/>
      <c r="AO1200" s="131"/>
      <c r="EQ1200" s="33"/>
    </row>
    <row r="1201" spans="1:147" s="12" customFormat="1" ht="16.5" customHeight="1">
      <c r="A1201" s="89" t="s">
        <v>6556</v>
      </c>
      <c r="B1201" s="131"/>
      <c r="C1201" s="368"/>
      <c r="D1201" s="89"/>
      <c r="E1201" s="132" t="s">
        <v>8889</v>
      </c>
      <c r="F1201" s="132" t="s">
        <v>4801</v>
      </c>
      <c r="G1201" s="132" t="s">
        <v>4802</v>
      </c>
      <c r="H1201" s="14">
        <v>2021</v>
      </c>
      <c r="I1201" s="14">
        <v>1</v>
      </c>
      <c r="J1201" s="14"/>
      <c r="K1201" s="14"/>
      <c r="L1201" s="16" t="s">
        <v>4726</v>
      </c>
      <c r="M1201" s="16"/>
      <c r="N1201" s="16" t="s">
        <v>3400</v>
      </c>
      <c r="O1201" s="133">
        <v>144</v>
      </c>
      <c r="P1201" s="133">
        <v>0</v>
      </c>
      <c r="Q1201" s="133">
        <v>0</v>
      </c>
      <c r="R1201" s="133" t="s">
        <v>33</v>
      </c>
      <c r="S1201" s="134">
        <v>60</v>
      </c>
      <c r="T1201" s="134">
        <v>110</v>
      </c>
      <c r="U1201" s="135">
        <v>2.2727272727272698</v>
      </c>
      <c r="V1201" s="136">
        <v>0</v>
      </c>
      <c r="W1201" s="134">
        <v>0.25</v>
      </c>
      <c r="X1201" s="21">
        <v>36</v>
      </c>
      <c r="Y1201" s="137" t="s">
        <v>33</v>
      </c>
      <c r="Z1201" s="138" t="s">
        <v>5838</v>
      </c>
      <c r="AA1201" s="138"/>
      <c r="AB1201" s="138"/>
      <c r="AC1201" s="138"/>
      <c r="AD1201" s="25"/>
      <c r="AE1201" s="26"/>
      <c r="AF1201" s="27"/>
      <c r="AG1201" s="140"/>
      <c r="AH1201" s="131"/>
      <c r="AI1201" s="131"/>
      <c r="AJ1201" s="131"/>
      <c r="AK1201" s="131"/>
      <c r="AL1201" s="131"/>
      <c r="AM1201" s="131"/>
      <c r="AN1201" s="131"/>
      <c r="AO1201" s="131"/>
      <c r="EQ1201" s="33"/>
    </row>
    <row r="1202" spans="1:147" s="12" customFormat="1" ht="16.5" customHeight="1">
      <c r="A1202" s="89" t="s">
        <v>6556</v>
      </c>
      <c r="B1202" s="131"/>
      <c r="C1202" s="368"/>
      <c r="D1202" s="89"/>
      <c r="E1202" s="132" t="s">
        <v>8890</v>
      </c>
      <c r="F1202" s="132" t="s">
        <v>4736</v>
      </c>
      <c r="G1202" s="132" t="s">
        <v>4803</v>
      </c>
      <c r="H1202" s="14">
        <v>2022</v>
      </c>
      <c r="I1202" s="14">
        <v>1</v>
      </c>
      <c r="J1202" s="14"/>
      <c r="K1202" s="14"/>
      <c r="L1202" s="16" t="s">
        <v>4726</v>
      </c>
      <c r="M1202" s="16"/>
      <c r="N1202" s="16" t="s">
        <v>3400</v>
      </c>
      <c r="O1202" s="133">
        <v>144</v>
      </c>
      <c r="P1202" s="133">
        <v>0</v>
      </c>
      <c r="Q1202" s="133">
        <v>0</v>
      </c>
      <c r="R1202" s="133" t="s">
        <v>33</v>
      </c>
      <c r="S1202" s="134">
        <v>60</v>
      </c>
      <c r="T1202" s="134">
        <v>110</v>
      </c>
      <c r="U1202" s="135">
        <v>2.2727272727272698</v>
      </c>
      <c r="V1202" s="136">
        <v>0</v>
      </c>
      <c r="W1202" s="134">
        <v>0.25</v>
      </c>
      <c r="X1202" s="21">
        <v>36</v>
      </c>
      <c r="Y1202" s="137" t="s">
        <v>33</v>
      </c>
      <c r="Z1202" s="138" t="s">
        <v>5838</v>
      </c>
      <c r="AA1202" s="138"/>
      <c r="AB1202" s="138"/>
      <c r="AC1202" s="138"/>
      <c r="AD1202" s="25"/>
      <c r="AE1202" s="26"/>
      <c r="AF1202" s="27"/>
      <c r="AG1202" s="140"/>
      <c r="AH1202" s="131"/>
      <c r="AI1202" s="131"/>
      <c r="AJ1202" s="131"/>
      <c r="AK1202" s="131"/>
      <c r="AL1202" s="131"/>
      <c r="AM1202" s="131"/>
      <c r="AN1202" s="131"/>
      <c r="AO1202" s="131"/>
      <c r="EQ1202" s="33"/>
    </row>
    <row r="1203" spans="1:147" s="12" customFormat="1" ht="16.5" customHeight="1">
      <c r="A1203" s="89" t="s">
        <v>6556</v>
      </c>
      <c r="B1203" s="131"/>
      <c r="C1203" s="368"/>
      <c r="D1203" s="89"/>
      <c r="E1203" s="132" t="s">
        <v>8730</v>
      </c>
      <c r="F1203" s="132" t="s">
        <v>6122</v>
      </c>
      <c r="G1203" s="132" t="s">
        <v>6122</v>
      </c>
      <c r="H1203" s="14">
        <v>2000</v>
      </c>
      <c r="I1203" s="14">
        <v>1</v>
      </c>
      <c r="J1203" s="14"/>
      <c r="K1203" s="14"/>
      <c r="L1203" s="16" t="s">
        <v>4748</v>
      </c>
      <c r="M1203" s="16"/>
      <c r="N1203" s="16" t="s">
        <v>3400</v>
      </c>
      <c r="O1203" s="133">
        <v>12</v>
      </c>
      <c r="P1203" s="133">
        <v>0</v>
      </c>
      <c r="Q1203" s="133">
        <v>0</v>
      </c>
      <c r="R1203" s="133" t="s">
        <v>33</v>
      </c>
      <c r="S1203" s="134" t="s">
        <v>89</v>
      </c>
      <c r="T1203" s="134">
        <v>110</v>
      </c>
      <c r="U1203" s="135">
        <v>2.27</v>
      </c>
      <c r="V1203" s="136">
        <v>0</v>
      </c>
      <c r="W1203" s="134">
        <v>4.95</v>
      </c>
      <c r="X1203" s="21">
        <v>59.400000000000006</v>
      </c>
      <c r="Y1203" s="137" t="s">
        <v>33</v>
      </c>
      <c r="Z1203" s="138" t="s">
        <v>5838</v>
      </c>
      <c r="AA1203" s="138"/>
      <c r="AB1203" s="138"/>
      <c r="AC1203" s="138"/>
      <c r="AD1203" s="25"/>
      <c r="AE1203" s="26"/>
      <c r="AF1203" s="27"/>
      <c r="AG1203" s="140"/>
      <c r="AH1203" s="131"/>
      <c r="AI1203" s="131"/>
      <c r="AJ1203" s="131"/>
      <c r="AK1203" s="131"/>
      <c r="AL1203" s="131"/>
      <c r="AM1203" s="131"/>
      <c r="AN1203" s="131"/>
      <c r="AO1203" s="131"/>
      <c r="EQ1203" s="33"/>
    </row>
    <row r="1204" spans="1:147" s="12" customFormat="1" ht="16.5" customHeight="1">
      <c r="A1204" s="89" t="s">
        <v>6556</v>
      </c>
      <c r="B1204" s="131"/>
      <c r="C1204" s="368"/>
      <c r="D1204" s="89"/>
      <c r="E1204" s="132" t="s">
        <v>8731</v>
      </c>
      <c r="F1204" s="132" t="s">
        <v>6122</v>
      </c>
      <c r="G1204" s="132" t="s">
        <v>6122</v>
      </c>
      <c r="H1204" s="14">
        <v>2001</v>
      </c>
      <c r="I1204" s="14">
        <v>1</v>
      </c>
      <c r="J1204" s="14"/>
      <c r="K1204" s="14"/>
      <c r="L1204" s="16" t="s">
        <v>4781</v>
      </c>
      <c r="M1204" s="16"/>
      <c r="N1204" s="16" t="s">
        <v>3400</v>
      </c>
      <c r="O1204" s="133">
        <v>12</v>
      </c>
      <c r="P1204" s="133">
        <v>0</v>
      </c>
      <c r="Q1204" s="133">
        <v>0</v>
      </c>
      <c r="R1204" s="133" t="s">
        <v>33</v>
      </c>
      <c r="S1204" s="134" t="s">
        <v>89</v>
      </c>
      <c r="T1204" s="134">
        <v>110</v>
      </c>
      <c r="U1204" s="135">
        <v>45</v>
      </c>
      <c r="V1204" s="136">
        <v>0</v>
      </c>
      <c r="W1204" s="134">
        <v>4.95</v>
      </c>
      <c r="X1204" s="21">
        <v>59.400000000000006</v>
      </c>
      <c r="Y1204" s="137" t="s">
        <v>33</v>
      </c>
      <c r="Z1204" s="138" t="s">
        <v>5838</v>
      </c>
      <c r="AA1204" s="138"/>
      <c r="AB1204" s="138"/>
      <c r="AC1204" s="138"/>
      <c r="AD1204" s="25"/>
      <c r="AE1204" s="26"/>
      <c r="AF1204" s="27"/>
      <c r="AG1204" s="140"/>
      <c r="AH1204" s="131"/>
      <c r="AI1204" s="131"/>
      <c r="AJ1204" s="131"/>
      <c r="AK1204" s="131"/>
      <c r="AL1204" s="131"/>
      <c r="AM1204" s="131"/>
      <c r="AN1204" s="131"/>
      <c r="AO1204" s="131"/>
      <c r="EQ1204" s="33"/>
    </row>
    <row r="1205" spans="1:147" s="12" customFormat="1" ht="16.5" customHeight="1">
      <c r="A1205" s="89" t="s">
        <v>6556</v>
      </c>
      <c r="B1205" s="131"/>
      <c r="C1205" s="368"/>
      <c r="D1205" s="89"/>
      <c r="E1205" s="132" t="s">
        <v>8732</v>
      </c>
      <c r="F1205" s="132" t="s">
        <v>6122</v>
      </c>
      <c r="G1205" s="132" t="s">
        <v>6122</v>
      </c>
      <c r="H1205" s="14">
        <v>2002</v>
      </c>
      <c r="I1205" s="14">
        <v>1</v>
      </c>
      <c r="J1205" s="14"/>
      <c r="K1205" s="14"/>
      <c r="L1205" s="16" t="s">
        <v>4726</v>
      </c>
      <c r="M1205" s="16"/>
      <c r="N1205" s="16" t="s">
        <v>3400</v>
      </c>
      <c r="O1205" s="133">
        <v>12</v>
      </c>
      <c r="P1205" s="133">
        <v>0</v>
      </c>
      <c r="Q1205" s="133">
        <v>0</v>
      </c>
      <c r="R1205" s="133" t="s">
        <v>33</v>
      </c>
      <c r="S1205" s="134" t="s">
        <v>89</v>
      </c>
      <c r="T1205" s="134">
        <v>110</v>
      </c>
      <c r="U1205" s="135">
        <v>45</v>
      </c>
      <c r="V1205" s="136">
        <v>0</v>
      </c>
      <c r="W1205" s="134">
        <v>4.95</v>
      </c>
      <c r="X1205" s="21">
        <v>59.400000000000006</v>
      </c>
      <c r="Y1205" s="137" t="s">
        <v>33</v>
      </c>
      <c r="Z1205" s="138" t="s">
        <v>5838</v>
      </c>
      <c r="AA1205" s="138"/>
      <c r="AB1205" s="138"/>
      <c r="AC1205" s="138"/>
      <c r="AD1205" s="25"/>
      <c r="AE1205" s="26"/>
      <c r="AF1205" s="27"/>
      <c r="AG1205" s="140"/>
      <c r="AH1205" s="131"/>
      <c r="AI1205" s="131"/>
      <c r="AJ1205" s="131"/>
      <c r="AK1205" s="131"/>
      <c r="AL1205" s="131"/>
      <c r="AM1205" s="131"/>
      <c r="AN1205" s="131"/>
      <c r="AO1205" s="131"/>
      <c r="EQ1205" s="33"/>
    </row>
    <row r="1206" spans="1:147" s="12" customFormat="1" ht="16.5" customHeight="1">
      <c r="A1206" s="89" t="s">
        <v>6556</v>
      </c>
      <c r="B1206" s="131"/>
      <c r="C1206" s="368"/>
      <c r="D1206" s="89"/>
      <c r="E1206" s="132" t="s">
        <v>8733</v>
      </c>
      <c r="F1206" s="132" t="s">
        <v>6122</v>
      </c>
      <c r="G1206" s="132" t="s">
        <v>6122</v>
      </c>
      <c r="H1206" s="14">
        <v>2002</v>
      </c>
      <c r="I1206" s="14">
        <v>1</v>
      </c>
      <c r="J1206" s="14"/>
      <c r="K1206" s="14"/>
      <c r="L1206" s="16" t="s">
        <v>4726</v>
      </c>
      <c r="M1206" s="16"/>
      <c r="N1206" s="16" t="s">
        <v>3400</v>
      </c>
      <c r="O1206" s="133">
        <v>12</v>
      </c>
      <c r="P1206" s="133">
        <v>0</v>
      </c>
      <c r="Q1206" s="133">
        <v>0</v>
      </c>
      <c r="R1206" s="133" t="s">
        <v>33</v>
      </c>
      <c r="S1206" s="134" t="s">
        <v>89</v>
      </c>
      <c r="T1206" s="134">
        <v>110</v>
      </c>
      <c r="U1206" s="135">
        <v>45</v>
      </c>
      <c r="V1206" s="136">
        <v>0</v>
      </c>
      <c r="W1206" s="134">
        <v>4.95</v>
      </c>
      <c r="X1206" s="21">
        <v>59.400000000000006</v>
      </c>
      <c r="Y1206" s="137" t="s">
        <v>33</v>
      </c>
      <c r="Z1206" s="138" t="s">
        <v>5838</v>
      </c>
      <c r="AA1206" s="138"/>
      <c r="AB1206" s="138"/>
      <c r="AC1206" s="138"/>
      <c r="AD1206" s="25"/>
      <c r="AE1206" s="26"/>
      <c r="AF1206" s="27"/>
      <c r="AG1206" s="140"/>
      <c r="AH1206" s="131"/>
      <c r="AI1206" s="131"/>
      <c r="AJ1206" s="131"/>
      <c r="AK1206" s="131"/>
      <c r="AL1206" s="131"/>
      <c r="AM1206" s="131"/>
      <c r="AN1206" s="131"/>
      <c r="AO1206" s="131"/>
      <c r="EQ1206" s="33"/>
    </row>
    <row r="1207" spans="1:147" s="12" customFormat="1" ht="16.5" customHeight="1">
      <c r="A1207" s="89" t="s">
        <v>6556</v>
      </c>
      <c r="B1207" s="131"/>
      <c r="C1207" s="368"/>
      <c r="D1207" s="89"/>
      <c r="E1207" s="132" t="s">
        <v>8734</v>
      </c>
      <c r="F1207" s="132" t="s">
        <v>6122</v>
      </c>
      <c r="G1207" s="132" t="s">
        <v>6122</v>
      </c>
      <c r="H1207" s="14">
        <v>2002</v>
      </c>
      <c r="I1207" s="14">
        <v>1</v>
      </c>
      <c r="J1207" s="14"/>
      <c r="K1207" s="14"/>
      <c r="L1207" s="16" t="s">
        <v>4726</v>
      </c>
      <c r="M1207" s="16"/>
      <c r="N1207" s="16" t="s">
        <v>3400</v>
      </c>
      <c r="O1207" s="133">
        <v>12</v>
      </c>
      <c r="P1207" s="133">
        <v>0</v>
      </c>
      <c r="Q1207" s="133">
        <v>0</v>
      </c>
      <c r="R1207" s="133" t="s">
        <v>33</v>
      </c>
      <c r="S1207" s="134" t="s">
        <v>89</v>
      </c>
      <c r="T1207" s="134">
        <v>110</v>
      </c>
      <c r="U1207" s="135">
        <v>45</v>
      </c>
      <c r="V1207" s="136">
        <v>0</v>
      </c>
      <c r="W1207" s="134">
        <v>4.95</v>
      </c>
      <c r="X1207" s="21">
        <v>59.400000000000006</v>
      </c>
      <c r="Y1207" s="137" t="s">
        <v>33</v>
      </c>
      <c r="Z1207" s="138" t="s">
        <v>5838</v>
      </c>
      <c r="AA1207" s="138"/>
      <c r="AB1207" s="138"/>
      <c r="AC1207" s="138"/>
      <c r="AD1207" s="25"/>
      <c r="AE1207" s="26"/>
      <c r="AF1207" s="27"/>
      <c r="AG1207" s="140"/>
      <c r="AH1207" s="131"/>
      <c r="AI1207" s="131"/>
      <c r="AJ1207" s="131"/>
      <c r="AK1207" s="131"/>
      <c r="AL1207" s="131"/>
      <c r="AM1207" s="131"/>
      <c r="AN1207" s="131"/>
      <c r="AO1207" s="131"/>
      <c r="EQ1207" s="33"/>
    </row>
    <row r="1208" spans="1:147" s="12" customFormat="1" ht="16.5" customHeight="1">
      <c r="A1208" s="89" t="s">
        <v>6556</v>
      </c>
      <c r="B1208" s="131"/>
      <c r="C1208" s="368"/>
      <c r="D1208" s="89"/>
      <c r="E1208" s="132" t="s">
        <v>8735</v>
      </c>
      <c r="F1208" s="132" t="s">
        <v>6122</v>
      </c>
      <c r="G1208" s="132" t="s">
        <v>6122</v>
      </c>
      <c r="H1208" s="14">
        <v>2002</v>
      </c>
      <c r="I1208" s="14">
        <v>1</v>
      </c>
      <c r="J1208" s="14"/>
      <c r="K1208" s="14"/>
      <c r="L1208" s="16" t="s">
        <v>4726</v>
      </c>
      <c r="M1208" s="16"/>
      <c r="N1208" s="16" t="s">
        <v>3400</v>
      </c>
      <c r="O1208" s="133">
        <v>12</v>
      </c>
      <c r="P1208" s="133">
        <v>0</v>
      </c>
      <c r="Q1208" s="133">
        <v>0</v>
      </c>
      <c r="R1208" s="133" t="s">
        <v>33</v>
      </c>
      <c r="S1208" s="134" t="s">
        <v>89</v>
      </c>
      <c r="T1208" s="134">
        <v>110</v>
      </c>
      <c r="U1208" s="135">
        <v>45</v>
      </c>
      <c r="V1208" s="136">
        <v>0</v>
      </c>
      <c r="W1208" s="134">
        <v>4.95</v>
      </c>
      <c r="X1208" s="21">
        <v>59.400000000000006</v>
      </c>
      <c r="Y1208" s="137" t="s">
        <v>33</v>
      </c>
      <c r="Z1208" s="138" t="s">
        <v>5838</v>
      </c>
      <c r="AA1208" s="138"/>
      <c r="AB1208" s="138"/>
      <c r="AC1208" s="138"/>
      <c r="AD1208" s="25"/>
      <c r="AE1208" s="26"/>
      <c r="AF1208" s="27"/>
      <c r="AG1208" s="140"/>
      <c r="AH1208" s="131"/>
      <c r="AI1208" s="131"/>
      <c r="AJ1208" s="131"/>
      <c r="AK1208" s="131"/>
      <c r="AL1208" s="131"/>
      <c r="AM1208" s="131"/>
      <c r="AN1208" s="131"/>
      <c r="AO1208" s="131"/>
      <c r="EQ1208" s="33"/>
    </row>
    <row r="1209" spans="1:147" s="12" customFormat="1" ht="16.5" customHeight="1">
      <c r="A1209" s="89" t="s">
        <v>6556</v>
      </c>
      <c r="B1209" s="131"/>
      <c r="C1209" s="368"/>
      <c r="D1209" s="89"/>
      <c r="E1209" s="132" t="s">
        <v>8736</v>
      </c>
      <c r="F1209" s="132" t="s">
        <v>6122</v>
      </c>
      <c r="G1209" s="132" t="s">
        <v>6122</v>
      </c>
      <c r="H1209" s="14">
        <v>2002</v>
      </c>
      <c r="I1209" s="14">
        <v>1</v>
      </c>
      <c r="J1209" s="14"/>
      <c r="K1209" s="14"/>
      <c r="L1209" s="16" t="s">
        <v>4726</v>
      </c>
      <c r="M1209" s="16"/>
      <c r="N1209" s="16" t="s">
        <v>3400</v>
      </c>
      <c r="O1209" s="133">
        <v>12</v>
      </c>
      <c r="P1209" s="133">
        <v>0</v>
      </c>
      <c r="Q1209" s="133">
        <v>0</v>
      </c>
      <c r="R1209" s="133" t="s">
        <v>33</v>
      </c>
      <c r="S1209" s="134" t="s">
        <v>89</v>
      </c>
      <c r="T1209" s="134">
        <v>110</v>
      </c>
      <c r="U1209" s="135">
        <v>45</v>
      </c>
      <c r="V1209" s="136">
        <v>0</v>
      </c>
      <c r="W1209" s="134">
        <v>4.95</v>
      </c>
      <c r="X1209" s="21">
        <v>59.400000000000006</v>
      </c>
      <c r="Y1209" s="137" t="s">
        <v>33</v>
      </c>
      <c r="Z1209" s="138" t="s">
        <v>5838</v>
      </c>
      <c r="AA1209" s="138"/>
      <c r="AB1209" s="138"/>
      <c r="AC1209" s="138"/>
      <c r="AD1209" s="25"/>
      <c r="AE1209" s="26"/>
      <c r="AF1209" s="27"/>
      <c r="AG1209" s="140"/>
      <c r="AH1209" s="131"/>
      <c r="AI1209" s="131"/>
      <c r="AJ1209" s="131"/>
      <c r="AK1209" s="131"/>
      <c r="AL1209" s="131"/>
      <c r="AM1209" s="131"/>
      <c r="AN1209" s="131"/>
      <c r="AO1209" s="131"/>
      <c r="EQ1209" s="33"/>
    </row>
    <row r="1210" spans="1:147" s="12" customFormat="1" ht="16.5" customHeight="1">
      <c r="A1210" s="89" t="s">
        <v>6556</v>
      </c>
      <c r="B1210" s="131"/>
      <c r="C1210" s="368"/>
      <c r="D1210" s="89"/>
      <c r="E1210" s="132" t="s">
        <v>4156</v>
      </c>
      <c r="F1210" s="132" t="s">
        <v>6122</v>
      </c>
      <c r="G1210" s="132" t="s">
        <v>6122</v>
      </c>
      <c r="H1210" s="14">
        <v>2002</v>
      </c>
      <c r="I1210" s="14">
        <v>1</v>
      </c>
      <c r="J1210" s="14"/>
      <c r="K1210" s="14"/>
      <c r="L1210" s="16" t="s">
        <v>4748</v>
      </c>
      <c r="M1210" s="16"/>
      <c r="N1210" s="16" t="s">
        <v>3400</v>
      </c>
      <c r="O1210" s="133">
        <v>12</v>
      </c>
      <c r="P1210" s="133">
        <v>0</v>
      </c>
      <c r="Q1210" s="133">
        <v>0</v>
      </c>
      <c r="R1210" s="133" t="s">
        <v>33</v>
      </c>
      <c r="S1210" s="134" t="s">
        <v>89</v>
      </c>
      <c r="T1210" s="134">
        <v>110</v>
      </c>
      <c r="U1210" s="135">
        <v>45</v>
      </c>
      <c r="V1210" s="136">
        <v>0</v>
      </c>
      <c r="W1210" s="134">
        <v>4.95</v>
      </c>
      <c r="X1210" s="21">
        <v>59.400000000000006</v>
      </c>
      <c r="Y1210" s="137" t="s">
        <v>33</v>
      </c>
      <c r="Z1210" s="138" t="s">
        <v>5838</v>
      </c>
      <c r="AA1210" s="138"/>
      <c r="AB1210" s="138"/>
      <c r="AC1210" s="138"/>
      <c r="AD1210" s="25"/>
      <c r="AE1210" s="26"/>
      <c r="AF1210" s="27"/>
      <c r="AG1210" s="140"/>
      <c r="AH1210" s="131"/>
      <c r="AI1210" s="131"/>
      <c r="AJ1210" s="131"/>
      <c r="AK1210" s="131"/>
      <c r="AL1210" s="131"/>
      <c r="AM1210" s="131"/>
      <c r="AN1210" s="131"/>
      <c r="AO1210" s="131"/>
      <c r="EQ1210" s="33"/>
    </row>
    <row r="1211" spans="1:147" s="12" customFormat="1" ht="16.5" customHeight="1">
      <c r="A1211" s="89" t="s">
        <v>6556</v>
      </c>
      <c r="B1211" s="131"/>
      <c r="C1211" s="368"/>
      <c r="D1211" s="89"/>
      <c r="E1211" s="132" t="s">
        <v>8749</v>
      </c>
      <c r="F1211" s="132" t="s">
        <v>6122</v>
      </c>
      <c r="G1211" s="132" t="s">
        <v>6122</v>
      </c>
      <c r="H1211" s="14">
        <v>2004</v>
      </c>
      <c r="I1211" s="14">
        <v>1</v>
      </c>
      <c r="J1211" s="14"/>
      <c r="K1211" s="14"/>
      <c r="L1211" s="16" t="s">
        <v>4795</v>
      </c>
      <c r="M1211" s="16"/>
      <c r="N1211" s="16" t="s">
        <v>41</v>
      </c>
      <c r="O1211" s="133">
        <v>12</v>
      </c>
      <c r="P1211" s="133">
        <v>0</v>
      </c>
      <c r="Q1211" s="133">
        <v>0</v>
      </c>
      <c r="R1211" s="133" t="s">
        <v>33</v>
      </c>
      <c r="S1211" s="134" t="s">
        <v>89</v>
      </c>
      <c r="T1211" s="134">
        <v>110</v>
      </c>
      <c r="U1211" s="135">
        <v>45</v>
      </c>
      <c r="V1211" s="136">
        <v>0</v>
      </c>
      <c r="W1211" s="134">
        <v>4.95</v>
      </c>
      <c r="X1211" s="21">
        <v>59.400000000000006</v>
      </c>
      <c r="Y1211" s="137" t="s">
        <v>33</v>
      </c>
      <c r="Z1211" s="138" t="s">
        <v>5838</v>
      </c>
      <c r="AA1211" s="138"/>
      <c r="AB1211" s="138"/>
      <c r="AC1211" s="138"/>
      <c r="AD1211" s="25"/>
      <c r="AE1211" s="26"/>
      <c r="AF1211" s="27"/>
      <c r="AG1211" s="140"/>
      <c r="AH1211" s="131"/>
      <c r="AI1211" s="131"/>
      <c r="AJ1211" s="131"/>
      <c r="AK1211" s="131"/>
      <c r="AL1211" s="131"/>
      <c r="AM1211" s="131"/>
      <c r="AN1211" s="131"/>
      <c r="AO1211" s="131"/>
      <c r="EQ1211" s="33"/>
    </row>
    <row r="1212" spans="1:147" s="12" customFormat="1" ht="16.5" customHeight="1">
      <c r="A1212" s="89" t="s">
        <v>6556</v>
      </c>
      <c r="B1212" s="131"/>
      <c r="C1212" s="368"/>
      <c r="D1212" s="89"/>
      <c r="E1212" s="132" t="s">
        <v>8750</v>
      </c>
      <c r="F1212" s="132" t="s">
        <v>6122</v>
      </c>
      <c r="G1212" s="132" t="s">
        <v>6122</v>
      </c>
      <c r="H1212" s="14">
        <v>2004</v>
      </c>
      <c r="I1212" s="14">
        <v>1</v>
      </c>
      <c r="J1212" s="14"/>
      <c r="K1212" s="14"/>
      <c r="L1212" s="16" t="s">
        <v>4795</v>
      </c>
      <c r="M1212" s="16"/>
      <c r="N1212" s="16" t="s">
        <v>41</v>
      </c>
      <c r="O1212" s="133">
        <v>12</v>
      </c>
      <c r="P1212" s="133">
        <v>0</v>
      </c>
      <c r="Q1212" s="133">
        <v>0</v>
      </c>
      <c r="R1212" s="133" t="s">
        <v>33</v>
      </c>
      <c r="S1212" s="134" t="s">
        <v>89</v>
      </c>
      <c r="T1212" s="134">
        <v>110</v>
      </c>
      <c r="U1212" s="135">
        <v>45</v>
      </c>
      <c r="V1212" s="136">
        <v>0</v>
      </c>
      <c r="W1212" s="134">
        <v>4.95</v>
      </c>
      <c r="X1212" s="21">
        <v>59.400000000000006</v>
      </c>
      <c r="Y1212" s="137" t="s">
        <v>33</v>
      </c>
      <c r="Z1212" s="138" t="s">
        <v>5838</v>
      </c>
      <c r="AA1212" s="138"/>
      <c r="AB1212" s="138"/>
      <c r="AC1212" s="138"/>
      <c r="AD1212" s="25"/>
      <c r="AE1212" s="26"/>
      <c r="AF1212" s="27"/>
      <c r="AG1212" s="140"/>
      <c r="AH1212" s="131"/>
      <c r="AI1212" s="131"/>
      <c r="AJ1212" s="131"/>
      <c r="AK1212" s="131"/>
      <c r="AL1212" s="131"/>
      <c r="AM1212" s="131"/>
      <c r="AN1212" s="131"/>
      <c r="AO1212" s="131"/>
      <c r="EQ1212" s="33"/>
    </row>
    <row r="1213" spans="1:147" s="12" customFormat="1" ht="16.5" customHeight="1">
      <c r="A1213" s="89" t="s">
        <v>6556</v>
      </c>
      <c r="B1213" s="131"/>
      <c r="C1213" s="368"/>
      <c r="D1213" s="89"/>
      <c r="E1213" s="132" t="s">
        <v>8727</v>
      </c>
      <c r="F1213" s="132" t="s">
        <v>6122</v>
      </c>
      <c r="G1213" s="132" t="s">
        <v>6122</v>
      </c>
      <c r="H1213" s="14">
        <v>2008</v>
      </c>
      <c r="I1213" s="14">
        <v>2</v>
      </c>
      <c r="J1213" s="14"/>
      <c r="K1213" s="14"/>
      <c r="L1213" s="16" t="s">
        <v>4726</v>
      </c>
      <c r="M1213" s="16"/>
      <c r="N1213" s="16" t="s">
        <v>3400</v>
      </c>
      <c r="O1213" s="133">
        <v>12</v>
      </c>
      <c r="P1213" s="133">
        <v>0</v>
      </c>
      <c r="Q1213" s="133">
        <v>0</v>
      </c>
      <c r="R1213" s="133" t="s">
        <v>33</v>
      </c>
      <c r="S1213" s="134" t="s">
        <v>89</v>
      </c>
      <c r="T1213" s="134">
        <v>110</v>
      </c>
      <c r="U1213" s="135">
        <v>45</v>
      </c>
      <c r="V1213" s="136">
        <v>0</v>
      </c>
      <c r="W1213" s="134">
        <v>4.95</v>
      </c>
      <c r="X1213" s="21">
        <v>118.80000000000001</v>
      </c>
      <c r="Y1213" s="137" t="s">
        <v>33</v>
      </c>
      <c r="Z1213" s="138" t="s">
        <v>5838</v>
      </c>
      <c r="AA1213" s="138"/>
      <c r="AB1213" s="138"/>
      <c r="AC1213" s="138"/>
      <c r="AD1213" s="25"/>
      <c r="AE1213" s="26"/>
      <c r="AF1213" s="27"/>
      <c r="AG1213" s="140"/>
      <c r="AH1213" s="131"/>
      <c r="AI1213" s="131"/>
      <c r="AJ1213" s="131"/>
      <c r="AK1213" s="131"/>
      <c r="AL1213" s="131"/>
      <c r="AM1213" s="131"/>
      <c r="AN1213" s="131"/>
      <c r="AO1213" s="131"/>
      <c r="EQ1213" s="33"/>
    </row>
    <row r="1214" spans="1:147" s="83" customFormat="1" ht="16.5" customHeight="1">
      <c r="A1214" s="89" t="s">
        <v>6556</v>
      </c>
      <c r="B1214" s="131"/>
      <c r="C1214" s="368"/>
      <c r="D1214" s="89"/>
      <c r="E1214" s="132" t="s">
        <v>8766</v>
      </c>
      <c r="F1214" s="132" t="s">
        <v>6122</v>
      </c>
      <c r="G1214" s="132" t="s">
        <v>6122</v>
      </c>
      <c r="H1214" s="14">
        <v>2008</v>
      </c>
      <c r="I1214" s="14">
        <v>1</v>
      </c>
      <c r="J1214" s="14"/>
      <c r="K1214" s="14"/>
      <c r="L1214" s="16" t="s">
        <v>4783</v>
      </c>
      <c r="M1214" s="16"/>
      <c r="N1214" s="16" t="s">
        <v>3400</v>
      </c>
      <c r="O1214" s="133">
        <v>12</v>
      </c>
      <c r="P1214" s="133">
        <v>0</v>
      </c>
      <c r="Q1214" s="133">
        <v>0</v>
      </c>
      <c r="R1214" s="133" t="s">
        <v>33</v>
      </c>
      <c r="S1214" s="134" t="s">
        <v>89</v>
      </c>
      <c r="T1214" s="134">
        <v>110</v>
      </c>
      <c r="U1214" s="135">
        <v>45</v>
      </c>
      <c r="V1214" s="136">
        <v>0</v>
      </c>
      <c r="W1214" s="134">
        <v>4.95</v>
      </c>
      <c r="X1214" s="21">
        <v>59.400000000000006</v>
      </c>
      <c r="Y1214" s="137" t="s">
        <v>33</v>
      </c>
      <c r="Z1214" s="138" t="s">
        <v>5838</v>
      </c>
      <c r="AA1214" s="138"/>
      <c r="AB1214" s="138"/>
      <c r="AC1214" s="138"/>
      <c r="AD1214" s="25"/>
      <c r="AE1214" s="26"/>
      <c r="AF1214" s="27"/>
      <c r="AG1214" s="140"/>
      <c r="AH1214" s="131"/>
      <c r="AI1214" s="131"/>
      <c r="AJ1214" s="131"/>
      <c r="AK1214" s="131"/>
      <c r="AL1214" s="131"/>
      <c r="AM1214" s="131"/>
      <c r="AN1214" s="131"/>
      <c r="AO1214" s="131"/>
      <c r="EQ1214" s="142"/>
    </row>
    <row r="1215" spans="1:147" s="12" customFormat="1" ht="16.5" customHeight="1">
      <c r="A1215" s="89" t="s">
        <v>6556</v>
      </c>
      <c r="B1215" s="131"/>
      <c r="C1215" s="368"/>
      <c r="D1215" s="89"/>
      <c r="E1215" s="132" t="s">
        <v>828</v>
      </c>
      <c r="F1215" s="132" t="s">
        <v>480</v>
      </c>
      <c r="G1215" s="132" t="s">
        <v>8809</v>
      </c>
      <c r="H1215" s="14">
        <v>2015</v>
      </c>
      <c r="I1215" s="14">
        <v>1</v>
      </c>
      <c r="J1215" s="14"/>
      <c r="K1215" s="14"/>
      <c r="L1215" s="16" t="s">
        <v>4680</v>
      </c>
      <c r="M1215" s="16"/>
      <c r="N1215" s="16" t="s">
        <v>696</v>
      </c>
      <c r="O1215" s="133">
        <v>12</v>
      </c>
      <c r="P1215" s="133">
        <v>0</v>
      </c>
      <c r="Q1215" s="133">
        <v>0</v>
      </c>
      <c r="R1215" s="133" t="s">
        <v>33</v>
      </c>
      <c r="S1215" s="134" t="s">
        <v>89</v>
      </c>
      <c r="T1215" s="134">
        <v>110</v>
      </c>
      <c r="U1215" s="135">
        <v>45</v>
      </c>
      <c r="V1215" s="136">
        <v>0</v>
      </c>
      <c r="W1215" s="134">
        <v>4.95</v>
      </c>
      <c r="X1215" s="21">
        <v>59.400000000000006</v>
      </c>
      <c r="Y1215" s="137" t="s">
        <v>33</v>
      </c>
      <c r="Z1215" s="138" t="s">
        <v>5838</v>
      </c>
      <c r="AA1215" s="138"/>
      <c r="AB1215" s="138"/>
      <c r="AC1215" s="138"/>
      <c r="AD1215" s="25"/>
      <c r="AE1215" s="26"/>
      <c r="AF1215" s="27"/>
      <c r="AG1215" s="140"/>
      <c r="AH1215" s="131"/>
      <c r="AI1215" s="131"/>
      <c r="AJ1215" s="131"/>
      <c r="AK1215" s="131"/>
      <c r="AL1215" s="131"/>
      <c r="AM1215" s="131"/>
      <c r="AN1215" s="131"/>
      <c r="AO1215" s="131"/>
      <c r="EQ1215" s="33"/>
    </row>
    <row r="1216" spans="1:147" s="12" customFormat="1" ht="16.5" customHeight="1">
      <c r="A1216" s="89" t="s">
        <v>6556</v>
      </c>
      <c r="B1216" s="131"/>
      <c r="C1216" s="368"/>
      <c r="D1216" s="89"/>
      <c r="E1216" s="132" t="s">
        <v>8810</v>
      </c>
      <c r="F1216" s="132" t="s">
        <v>6181</v>
      </c>
      <c r="G1216" s="132">
        <v>701592</v>
      </c>
      <c r="H1216" s="14">
        <v>2015</v>
      </c>
      <c r="I1216" s="14">
        <v>1</v>
      </c>
      <c r="J1216" s="14"/>
      <c r="K1216" s="14"/>
      <c r="L1216" s="16" t="s">
        <v>4761</v>
      </c>
      <c r="M1216" s="16"/>
      <c r="N1216" s="16" t="s">
        <v>3400</v>
      </c>
      <c r="O1216" s="133">
        <v>12</v>
      </c>
      <c r="P1216" s="133">
        <v>0</v>
      </c>
      <c r="Q1216" s="133">
        <v>0</v>
      </c>
      <c r="R1216" s="133" t="s">
        <v>33</v>
      </c>
      <c r="S1216" s="134" t="s">
        <v>89</v>
      </c>
      <c r="T1216" s="134">
        <v>110</v>
      </c>
      <c r="U1216" s="135">
        <v>45</v>
      </c>
      <c r="V1216" s="136">
        <v>0</v>
      </c>
      <c r="W1216" s="134">
        <v>4.95</v>
      </c>
      <c r="X1216" s="21">
        <v>59.400000000000006</v>
      </c>
      <c r="Y1216" s="137" t="s">
        <v>33</v>
      </c>
      <c r="Z1216" s="138" t="s">
        <v>5838</v>
      </c>
      <c r="AA1216" s="138"/>
      <c r="AB1216" s="138"/>
      <c r="AC1216" s="138"/>
      <c r="AD1216" s="25"/>
      <c r="AE1216" s="26"/>
      <c r="AF1216" s="27"/>
      <c r="AG1216" s="140"/>
      <c r="AH1216" s="131"/>
      <c r="AI1216" s="131"/>
      <c r="AJ1216" s="131"/>
      <c r="AK1216" s="131"/>
      <c r="AL1216" s="131"/>
      <c r="AM1216" s="131"/>
      <c r="AN1216" s="131"/>
      <c r="AO1216" s="131"/>
      <c r="EQ1216" s="33"/>
    </row>
    <row r="1217" spans="1:147" s="12" customFormat="1" ht="16.5" customHeight="1">
      <c r="A1217" s="89" t="s">
        <v>6556</v>
      </c>
      <c r="B1217" s="131"/>
      <c r="C1217" s="368"/>
      <c r="D1217" s="89"/>
      <c r="E1217" s="132" t="s">
        <v>8825</v>
      </c>
      <c r="F1217" s="132" t="s">
        <v>8823</v>
      </c>
      <c r="G1217" s="132" t="s">
        <v>8826</v>
      </c>
      <c r="H1217" s="14">
        <v>2015</v>
      </c>
      <c r="I1217" s="14">
        <v>1</v>
      </c>
      <c r="J1217" s="14"/>
      <c r="K1217" s="14"/>
      <c r="L1217" s="16" t="s">
        <v>4707</v>
      </c>
      <c r="M1217" s="16"/>
      <c r="N1217" s="16" t="s">
        <v>696</v>
      </c>
      <c r="O1217" s="133">
        <v>12</v>
      </c>
      <c r="P1217" s="133">
        <v>0</v>
      </c>
      <c r="Q1217" s="133">
        <v>0</v>
      </c>
      <c r="R1217" s="133" t="s">
        <v>33</v>
      </c>
      <c r="S1217" s="134" t="s">
        <v>89</v>
      </c>
      <c r="T1217" s="134">
        <v>110</v>
      </c>
      <c r="U1217" s="135">
        <v>45</v>
      </c>
      <c r="V1217" s="136">
        <v>0</v>
      </c>
      <c r="W1217" s="134">
        <v>4.95</v>
      </c>
      <c r="X1217" s="21">
        <v>59.400000000000006</v>
      </c>
      <c r="Y1217" s="137" t="s">
        <v>33</v>
      </c>
      <c r="Z1217" s="138" t="s">
        <v>5838</v>
      </c>
      <c r="AA1217" s="138"/>
      <c r="AB1217" s="138"/>
      <c r="AC1217" s="138"/>
      <c r="AD1217" s="25"/>
      <c r="AE1217" s="26"/>
      <c r="AF1217" s="27"/>
      <c r="AG1217" s="140"/>
      <c r="AH1217" s="131"/>
      <c r="AI1217" s="131"/>
      <c r="AJ1217" s="131"/>
      <c r="AK1217" s="131"/>
      <c r="AL1217" s="131"/>
      <c r="AM1217" s="131"/>
      <c r="AN1217" s="131"/>
      <c r="AO1217" s="131"/>
      <c r="EQ1217" s="33"/>
    </row>
    <row r="1218" spans="1:147" s="12" customFormat="1" ht="16.5" customHeight="1">
      <c r="A1218" s="89" t="s">
        <v>6556</v>
      </c>
      <c r="B1218" s="131"/>
      <c r="C1218" s="368"/>
      <c r="D1218" s="89"/>
      <c r="E1218" s="132" t="s">
        <v>3842</v>
      </c>
      <c r="F1218" s="132" t="s">
        <v>34</v>
      </c>
      <c r="G1218" s="132" t="s">
        <v>3843</v>
      </c>
      <c r="H1218" s="14">
        <v>2018</v>
      </c>
      <c r="I1218" s="14">
        <v>1</v>
      </c>
      <c r="J1218" s="14"/>
      <c r="K1218" s="14"/>
      <c r="L1218" s="16" t="s">
        <v>6197</v>
      </c>
      <c r="M1218" s="16"/>
      <c r="N1218" s="16" t="s">
        <v>3400</v>
      </c>
      <c r="O1218" s="133">
        <v>12</v>
      </c>
      <c r="P1218" s="133">
        <v>0</v>
      </c>
      <c r="Q1218" s="133">
        <v>0</v>
      </c>
      <c r="R1218" s="133" t="s">
        <v>33</v>
      </c>
      <c r="S1218" s="134" t="s">
        <v>89</v>
      </c>
      <c r="T1218" s="134">
        <v>110</v>
      </c>
      <c r="U1218" s="135">
        <v>45</v>
      </c>
      <c r="V1218" s="136">
        <v>0</v>
      </c>
      <c r="W1218" s="134">
        <v>4.95</v>
      </c>
      <c r="X1218" s="21">
        <v>59.400000000000006</v>
      </c>
      <c r="Y1218" s="137" t="s">
        <v>33</v>
      </c>
      <c r="Z1218" s="138" t="s">
        <v>5838</v>
      </c>
      <c r="AA1218" s="138"/>
      <c r="AB1218" s="138"/>
      <c r="AC1218" s="138"/>
      <c r="AD1218" s="25"/>
      <c r="AE1218" s="26"/>
      <c r="AF1218" s="27"/>
      <c r="AG1218" s="140"/>
      <c r="AH1218" s="131"/>
      <c r="AI1218" s="131"/>
      <c r="AJ1218" s="131"/>
      <c r="AK1218" s="131"/>
      <c r="AL1218" s="131"/>
      <c r="AM1218" s="131"/>
      <c r="AN1218" s="131"/>
      <c r="AO1218" s="131"/>
      <c r="EQ1218" s="33"/>
    </row>
    <row r="1219" spans="1:147" s="12" customFormat="1" ht="16.5" customHeight="1">
      <c r="A1219" s="89" t="s">
        <v>6556</v>
      </c>
      <c r="B1219" s="131"/>
      <c r="C1219" s="368"/>
      <c r="D1219" s="89"/>
      <c r="E1219" s="132" t="s">
        <v>4192</v>
      </c>
      <c r="F1219" s="132" t="s">
        <v>34</v>
      </c>
      <c r="G1219" s="132" t="s">
        <v>867</v>
      </c>
      <c r="H1219" s="14">
        <v>2019</v>
      </c>
      <c r="I1219" s="14">
        <v>1</v>
      </c>
      <c r="J1219" s="14"/>
      <c r="K1219" s="14"/>
      <c r="L1219" s="16" t="s">
        <v>4759</v>
      </c>
      <c r="M1219" s="16"/>
      <c r="N1219" s="16" t="s">
        <v>3400</v>
      </c>
      <c r="O1219" s="133">
        <v>12</v>
      </c>
      <c r="P1219" s="133">
        <v>0</v>
      </c>
      <c r="Q1219" s="133">
        <v>0</v>
      </c>
      <c r="R1219" s="133" t="s">
        <v>33</v>
      </c>
      <c r="S1219" s="134" t="s">
        <v>89</v>
      </c>
      <c r="T1219" s="134">
        <v>110</v>
      </c>
      <c r="U1219" s="135">
        <v>45</v>
      </c>
      <c r="V1219" s="136">
        <v>0</v>
      </c>
      <c r="W1219" s="134">
        <v>4.95</v>
      </c>
      <c r="X1219" s="21">
        <v>59.400000000000006</v>
      </c>
      <c r="Y1219" s="137" t="s">
        <v>33</v>
      </c>
      <c r="Z1219" s="138" t="s">
        <v>5838</v>
      </c>
      <c r="AA1219" s="138"/>
      <c r="AB1219" s="138"/>
      <c r="AC1219" s="138"/>
      <c r="AD1219" s="25"/>
      <c r="AE1219" s="26"/>
      <c r="AF1219" s="27"/>
      <c r="AG1219" s="140"/>
      <c r="AH1219" s="131"/>
      <c r="AI1219" s="131"/>
      <c r="AJ1219" s="131"/>
      <c r="AK1219" s="131"/>
      <c r="AL1219" s="131"/>
      <c r="AM1219" s="131"/>
      <c r="AN1219" s="131"/>
      <c r="AO1219" s="131"/>
      <c r="EQ1219" s="33"/>
    </row>
    <row r="1220" spans="1:147" s="12" customFormat="1" ht="16.5" customHeight="1">
      <c r="A1220" s="89" t="s">
        <v>6556</v>
      </c>
      <c r="B1220" s="131"/>
      <c r="C1220" s="368"/>
      <c r="D1220" s="89"/>
      <c r="E1220" s="132" t="s">
        <v>4192</v>
      </c>
      <c r="F1220" s="132" t="s">
        <v>34</v>
      </c>
      <c r="G1220" s="132" t="s">
        <v>867</v>
      </c>
      <c r="H1220" s="14">
        <v>2019</v>
      </c>
      <c r="I1220" s="14">
        <v>1</v>
      </c>
      <c r="J1220" s="14"/>
      <c r="K1220" s="14"/>
      <c r="L1220" s="16" t="s">
        <v>4787</v>
      </c>
      <c r="M1220" s="16"/>
      <c r="N1220" s="16" t="s">
        <v>3400</v>
      </c>
      <c r="O1220" s="133">
        <v>12</v>
      </c>
      <c r="P1220" s="133">
        <v>0</v>
      </c>
      <c r="Q1220" s="133">
        <v>0</v>
      </c>
      <c r="R1220" s="133" t="s">
        <v>33</v>
      </c>
      <c r="S1220" s="134" t="s">
        <v>89</v>
      </c>
      <c r="T1220" s="134">
        <v>110</v>
      </c>
      <c r="U1220" s="135">
        <v>45</v>
      </c>
      <c r="V1220" s="136">
        <v>0</v>
      </c>
      <c r="W1220" s="134">
        <v>4.95</v>
      </c>
      <c r="X1220" s="21">
        <v>59.400000000000006</v>
      </c>
      <c r="Y1220" s="137" t="s">
        <v>33</v>
      </c>
      <c r="Z1220" s="138" t="s">
        <v>5838</v>
      </c>
      <c r="AA1220" s="138"/>
      <c r="AB1220" s="138"/>
      <c r="AC1220" s="138"/>
      <c r="AD1220" s="25"/>
      <c r="AE1220" s="26"/>
      <c r="AF1220" s="27"/>
      <c r="AG1220" s="140"/>
      <c r="AH1220" s="131"/>
      <c r="AI1220" s="131"/>
      <c r="AJ1220" s="131"/>
      <c r="AK1220" s="131"/>
      <c r="AL1220" s="131"/>
      <c r="AM1220" s="131"/>
      <c r="AN1220" s="131"/>
      <c r="AO1220" s="131"/>
      <c r="EQ1220" s="33"/>
    </row>
    <row r="1221" spans="1:147" s="12" customFormat="1" ht="16.5" customHeight="1">
      <c r="A1221" s="89" t="s">
        <v>6556</v>
      </c>
      <c r="B1221" s="131"/>
      <c r="C1221" s="368"/>
      <c r="D1221" s="89"/>
      <c r="E1221" s="132" t="s">
        <v>8855</v>
      </c>
      <c r="F1221" s="132" t="s">
        <v>6206</v>
      </c>
      <c r="G1221" s="132" t="s">
        <v>6207</v>
      </c>
      <c r="H1221" s="14">
        <v>2020</v>
      </c>
      <c r="I1221" s="14">
        <v>1</v>
      </c>
      <c r="J1221" s="14"/>
      <c r="K1221" s="14"/>
      <c r="L1221" s="16" t="s">
        <v>4748</v>
      </c>
      <c r="M1221" s="16"/>
      <c r="N1221" s="16" t="s">
        <v>3400</v>
      </c>
      <c r="O1221" s="133">
        <v>12</v>
      </c>
      <c r="P1221" s="133">
        <v>0</v>
      </c>
      <c r="Q1221" s="133">
        <v>0</v>
      </c>
      <c r="R1221" s="133" t="s">
        <v>33</v>
      </c>
      <c r="S1221" s="134" t="s">
        <v>89</v>
      </c>
      <c r="T1221" s="134">
        <v>110</v>
      </c>
      <c r="U1221" s="135">
        <v>45</v>
      </c>
      <c r="V1221" s="136">
        <v>0</v>
      </c>
      <c r="W1221" s="134">
        <v>4.95</v>
      </c>
      <c r="X1221" s="21">
        <v>59.400000000000006</v>
      </c>
      <c r="Y1221" s="137" t="s">
        <v>33</v>
      </c>
      <c r="Z1221" s="138" t="s">
        <v>5838</v>
      </c>
      <c r="AA1221" s="138"/>
      <c r="AB1221" s="138"/>
      <c r="AC1221" s="138"/>
      <c r="AD1221" s="25"/>
      <c r="AE1221" s="26"/>
      <c r="AF1221" s="27"/>
      <c r="AG1221" s="140"/>
      <c r="AH1221" s="131"/>
      <c r="AI1221" s="131"/>
      <c r="AJ1221" s="131"/>
      <c r="AK1221" s="131"/>
      <c r="AL1221" s="131"/>
      <c r="AM1221" s="131"/>
      <c r="AN1221" s="131"/>
      <c r="AO1221" s="131"/>
      <c r="EQ1221" s="33"/>
    </row>
    <row r="1222" spans="1:147" s="12" customFormat="1" ht="16.5" customHeight="1">
      <c r="A1222" s="89" t="s">
        <v>6556</v>
      </c>
      <c r="B1222" s="131"/>
      <c r="C1222" s="368"/>
      <c r="D1222" s="89"/>
      <c r="E1222" s="132" t="s">
        <v>482</v>
      </c>
      <c r="F1222" s="132" t="s">
        <v>1173</v>
      </c>
      <c r="G1222" s="132" t="s">
        <v>4700</v>
      </c>
      <c r="H1222" s="14">
        <v>2020</v>
      </c>
      <c r="I1222" s="14">
        <v>3</v>
      </c>
      <c r="J1222" s="14"/>
      <c r="K1222" s="14"/>
      <c r="L1222" s="16" t="s">
        <v>4693</v>
      </c>
      <c r="M1222" s="16"/>
      <c r="N1222" s="16" t="s">
        <v>696</v>
      </c>
      <c r="O1222" s="133">
        <v>12</v>
      </c>
      <c r="P1222" s="133">
        <v>0</v>
      </c>
      <c r="Q1222" s="133">
        <v>0</v>
      </c>
      <c r="R1222" s="133" t="s">
        <v>33</v>
      </c>
      <c r="S1222" s="134" t="s">
        <v>89</v>
      </c>
      <c r="T1222" s="134">
        <v>110</v>
      </c>
      <c r="U1222" s="135">
        <v>45</v>
      </c>
      <c r="V1222" s="136">
        <v>0</v>
      </c>
      <c r="W1222" s="134">
        <v>4.95</v>
      </c>
      <c r="X1222" s="21">
        <v>178.20000000000002</v>
      </c>
      <c r="Y1222" s="137" t="s">
        <v>33</v>
      </c>
      <c r="Z1222" s="138" t="s">
        <v>5838</v>
      </c>
      <c r="AA1222" s="138"/>
      <c r="AB1222" s="138"/>
      <c r="AC1222" s="138"/>
      <c r="AD1222" s="25"/>
      <c r="AE1222" s="26"/>
      <c r="AF1222" s="27"/>
      <c r="AG1222" s="140"/>
      <c r="AH1222" s="131"/>
      <c r="AI1222" s="131"/>
      <c r="AJ1222" s="131"/>
      <c r="AK1222" s="131"/>
      <c r="AL1222" s="131"/>
      <c r="AM1222" s="131"/>
      <c r="AN1222" s="131"/>
      <c r="AO1222" s="131"/>
      <c r="EQ1222" s="33"/>
    </row>
    <row r="1223" spans="1:147" s="12" customFormat="1" ht="16.5" customHeight="1">
      <c r="A1223" s="89" t="s">
        <v>6556</v>
      </c>
      <c r="B1223" s="131"/>
      <c r="C1223" s="368"/>
      <c r="D1223" s="89"/>
      <c r="E1223" s="132" t="s">
        <v>8721</v>
      </c>
      <c r="F1223" s="132" t="s">
        <v>6122</v>
      </c>
      <c r="G1223" s="132" t="s">
        <v>6122</v>
      </c>
      <c r="H1223" s="14">
        <v>2000</v>
      </c>
      <c r="I1223" s="14">
        <v>1</v>
      </c>
      <c r="J1223" s="14"/>
      <c r="K1223" s="14"/>
      <c r="L1223" s="16" t="s">
        <v>4726</v>
      </c>
      <c r="M1223" s="16"/>
      <c r="N1223" s="16" t="s">
        <v>3400</v>
      </c>
      <c r="O1223" s="133">
        <v>60</v>
      </c>
      <c r="P1223" s="133">
        <v>0</v>
      </c>
      <c r="Q1223" s="133">
        <v>0</v>
      </c>
      <c r="R1223" s="133" t="s">
        <v>33</v>
      </c>
      <c r="S1223" s="134">
        <v>60</v>
      </c>
      <c r="T1223" s="134">
        <v>220</v>
      </c>
      <c r="U1223" s="135">
        <v>6.6954545454545498</v>
      </c>
      <c r="V1223" s="136">
        <v>0</v>
      </c>
      <c r="W1223" s="134">
        <v>1.4730000000000001</v>
      </c>
      <c r="X1223" s="21">
        <v>88.38000000000001</v>
      </c>
      <c r="Y1223" s="137" t="s">
        <v>33</v>
      </c>
      <c r="Z1223" s="138" t="s">
        <v>5838</v>
      </c>
      <c r="AA1223" s="138"/>
      <c r="AB1223" s="138"/>
      <c r="AC1223" s="138"/>
      <c r="AD1223" s="25"/>
      <c r="AE1223" s="26"/>
      <c r="AF1223" s="27"/>
      <c r="AG1223" s="140"/>
      <c r="AH1223" s="131"/>
      <c r="AI1223" s="131"/>
      <c r="AJ1223" s="131"/>
      <c r="AK1223" s="131"/>
      <c r="AL1223" s="131"/>
      <c r="AM1223" s="131"/>
      <c r="AN1223" s="131"/>
      <c r="AO1223" s="131"/>
      <c r="EQ1223" s="33"/>
    </row>
    <row r="1224" spans="1:147" s="12" customFormat="1" ht="16.5" customHeight="1">
      <c r="A1224" s="89" t="s">
        <v>6556</v>
      </c>
      <c r="B1224" s="131"/>
      <c r="C1224" s="368"/>
      <c r="D1224" s="89"/>
      <c r="E1224" s="132" t="s">
        <v>8722</v>
      </c>
      <c r="F1224" s="132" t="s">
        <v>6122</v>
      </c>
      <c r="G1224" s="132" t="s">
        <v>6122</v>
      </c>
      <c r="H1224" s="14">
        <v>2000</v>
      </c>
      <c r="I1224" s="14">
        <v>1</v>
      </c>
      <c r="J1224" s="14"/>
      <c r="K1224" s="14"/>
      <c r="L1224" s="16" t="s">
        <v>4726</v>
      </c>
      <c r="M1224" s="16"/>
      <c r="N1224" s="16" t="s">
        <v>3400</v>
      </c>
      <c r="O1224" s="133">
        <v>60</v>
      </c>
      <c r="P1224" s="133">
        <v>0</v>
      </c>
      <c r="Q1224" s="133">
        <v>0</v>
      </c>
      <c r="R1224" s="133" t="s">
        <v>33</v>
      </c>
      <c r="S1224" s="134">
        <v>60</v>
      </c>
      <c r="T1224" s="134">
        <v>220</v>
      </c>
      <c r="U1224" s="135">
        <v>6.6954545454545498</v>
      </c>
      <c r="V1224" s="136">
        <v>0</v>
      </c>
      <c r="W1224" s="134">
        <v>1.4730000000000001</v>
      </c>
      <c r="X1224" s="21">
        <v>88.38000000000001</v>
      </c>
      <c r="Y1224" s="137" t="s">
        <v>33</v>
      </c>
      <c r="Z1224" s="138" t="s">
        <v>5838</v>
      </c>
      <c r="AA1224" s="138"/>
      <c r="AB1224" s="138"/>
      <c r="AC1224" s="138"/>
      <c r="AD1224" s="25"/>
      <c r="AE1224" s="26"/>
      <c r="AF1224" s="27"/>
      <c r="AG1224" s="140"/>
      <c r="AH1224" s="131"/>
      <c r="AI1224" s="131"/>
      <c r="AJ1224" s="131"/>
      <c r="AK1224" s="131"/>
      <c r="AL1224" s="131"/>
      <c r="AM1224" s="131"/>
      <c r="AN1224" s="131"/>
      <c r="AO1224" s="131"/>
      <c r="EQ1224" s="33"/>
    </row>
    <row r="1225" spans="1:147" s="12" customFormat="1" ht="16.5" customHeight="1">
      <c r="A1225" s="89" t="s">
        <v>6556</v>
      </c>
      <c r="B1225" s="131"/>
      <c r="C1225" s="368"/>
      <c r="D1225" s="89"/>
      <c r="E1225" s="132" t="s">
        <v>180</v>
      </c>
      <c r="F1225" s="132" t="s">
        <v>92</v>
      </c>
      <c r="G1225" s="132" t="s">
        <v>3444</v>
      </c>
      <c r="H1225" s="14">
        <v>2022</v>
      </c>
      <c r="I1225" s="14">
        <v>1</v>
      </c>
      <c r="J1225" s="14"/>
      <c r="K1225" s="14"/>
      <c r="L1225" s="16" t="s">
        <v>4786</v>
      </c>
      <c r="M1225" s="16"/>
      <c r="N1225" s="16" t="s">
        <v>3400</v>
      </c>
      <c r="O1225" s="133">
        <v>480</v>
      </c>
      <c r="P1225" s="133">
        <v>0</v>
      </c>
      <c r="Q1225" s="133">
        <v>0</v>
      </c>
      <c r="R1225" s="133" t="s">
        <v>33</v>
      </c>
      <c r="S1225" s="134">
        <v>60</v>
      </c>
      <c r="T1225" s="134">
        <v>110</v>
      </c>
      <c r="U1225" s="135">
        <v>2.2727272727272698</v>
      </c>
      <c r="V1225" s="136">
        <v>0</v>
      </c>
      <c r="W1225" s="134">
        <v>0.25</v>
      </c>
      <c r="X1225" s="21">
        <v>120</v>
      </c>
      <c r="Y1225" s="137" t="s">
        <v>33</v>
      </c>
      <c r="Z1225" s="138" t="s">
        <v>5838</v>
      </c>
      <c r="AA1225" s="138"/>
      <c r="AB1225" s="138"/>
      <c r="AC1225" s="138"/>
      <c r="AD1225" s="25"/>
      <c r="AE1225" s="26"/>
      <c r="AF1225" s="27"/>
      <c r="AG1225" s="140"/>
      <c r="AH1225" s="131"/>
      <c r="AI1225" s="131"/>
      <c r="AJ1225" s="131"/>
      <c r="AK1225" s="131"/>
      <c r="AL1225" s="131"/>
      <c r="AM1225" s="131"/>
      <c r="AN1225" s="131"/>
      <c r="AO1225" s="131"/>
      <c r="EQ1225" s="33"/>
    </row>
    <row r="1226" spans="1:147" s="12" customFormat="1" ht="16.5" customHeight="1">
      <c r="A1226" s="89" t="s">
        <v>6556</v>
      </c>
      <c r="B1226" s="131"/>
      <c r="C1226" s="368"/>
      <c r="D1226" s="89"/>
      <c r="E1226" s="132" t="s">
        <v>8894</v>
      </c>
      <c r="F1226" s="132" t="s">
        <v>6233</v>
      </c>
      <c r="G1226" s="132" t="s">
        <v>6234</v>
      </c>
      <c r="H1226" s="14">
        <v>2022</v>
      </c>
      <c r="I1226" s="14">
        <v>1</v>
      </c>
      <c r="J1226" s="14"/>
      <c r="K1226" s="14"/>
      <c r="L1226" s="16" t="s">
        <v>6164</v>
      </c>
      <c r="M1226" s="16"/>
      <c r="N1226" s="16" t="s">
        <v>43</v>
      </c>
      <c r="O1226" s="133">
        <v>480</v>
      </c>
      <c r="P1226" s="133">
        <v>0</v>
      </c>
      <c r="Q1226" s="133">
        <v>0</v>
      </c>
      <c r="R1226" s="133" t="s">
        <v>33</v>
      </c>
      <c r="S1226" s="134">
        <v>60</v>
      </c>
      <c r="T1226" s="134">
        <v>110</v>
      </c>
      <c r="U1226" s="135">
        <v>2.2727272727272698</v>
      </c>
      <c r="V1226" s="136">
        <v>0</v>
      </c>
      <c r="W1226" s="134">
        <v>0.25</v>
      </c>
      <c r="X1226" s="21">
        <v>120</v>
      </c>
      <c r="Y1226" s="137" t="s">
        <v>33</v>
      </c>
      <c r="Z1226" s="138" t="s">
        <v>5838</v>
      </c>
      <c r="AA1226" s="138"/>
      <c r="AB1226" s="138"/>
      <c r="AC1226" s="138"/>
      <c r="AD1226" s="25"/>
      <c r="AE1226" s="26"/>
      <c r="AF1226" s="27"/>
      <c r="AG1226" s="140"/>
      <c r="AH1226" s="131"/>
      <c r="AI1226" s="131"/>
      <c r="AJ1226" s="131"/>
      <c r="AK1226" s="131"/>
      <c r="AL1226" s="131"/>
      <c r="AM1226" s="131"/>
      <c r="AN1226" s="131"/>
      <c r="AO1226" s="131"/>
      <c r="EQ1226" s="33"/>
    </row>
    <row r="1227" spans="1:147" s="12" customFormat="1" ht="16.5" customHeight="1">
      <c r="A1227" s="89" t="s">
        <v>6556</v>
      </c>
      <c r="B1227" s="131"/>
      <c r="C1227" s="368"/>
      <c r="D1227" s="89"/>
      <c r="E1227" s="132" t="s">
        <v>4610</v>
      </c>
      <c r="F1227" s="132" t="s">
        <v>6235</v>
      </c>
      <c r="G1227" s="132" t="s">
        <v>6236</v>
      </c>
      <c r="H1227" s="14">
        <v>2022</v>
      </c>
      <c r="I1227" s="14">
        <v>1</v>
      </c>
      <c r="J1227" s="14"/>
      <c r="K1227" s="14"/>
      <c r="L1227" s="16" t="s">
        <v>6164</v>
      </c>
      <c r="M1227" s="16"/>
      <c r="N1227" s="16" t="s">
        <v>43</v>
      </c>
      <c r="O1227" s="133">
        <v>480</v>
      </c>
      <c r="P1227" s="133">
        <v>0</v>
      </c>
      <c r="Q1227" s="133">
        <v>0</v>
      </c>
      <c r="R1227" s="133" t="s">
        <v>33</v>
      </c>
      <c r="S1227" s="134">
        <v>60</v>
      </c>
      <c r="T1227" s="134">
        <v>110</v>
      </c>
      <c r="U1227" s="135">
        <v>2.2727272727272698</v>
      </c>
      <c r="V1227" s="136">
        <v>0</v>
      </c>
      <c r="W1227" s="134">
        <v>0.25</v>
      </c>
      <c r="X1227" s="21">
        <v>120</v>
      </c>
      <c r="Y1227" s="137" t="s">
        <v>33</v>
      </c>
      <c r="Z1227" s="138" t="s">
        <v>5838</v>
      </c>
      <c r="AA1227" s="138"/>
      <c r="AB1227" s="138"/>
      <c r="AC1227" s="138"/>
      <c r="AD1227" s="25"/>
      <c r="AE1227" s="26"/>
      <c r="AF1227" s="27"/>
      <c r="AG1227" s="140"/>
      <c r="AH1227" s="131"/>
      <c r="AI1227" s="131"/>
      <c r="AJ1227" s="131"/>
      <c r="AK1227" s="131"/>
      <c r="AL1227" s="131"/>
      <c r="AM1227" s="131"/>
      <c r="AN1227" s="131"/>
      <c r="AO1227" s="131"/>
      <c r="EQ1227" s="33"/>
    </row>
    <row r="1228" spans="1:147" s="12" customFormat="1" ht="16.5" customHeight="1">
      <c r="A1228" s="89" t="s">
        <v>6556</v>
      </c>
      <c r="B1228" s="131"/>
      <c r="C1228" s="368"/>
      <c r="D1228" s="89"/>
      <c r="E1228" s="132" t="s">
        <v>8895</v>
      </c>
      <c r="F1228" s="132" t="s">
        <v>6237</v>
      </c>
      <c r="G1228" s="132" t="s">
        <v>6238</v>
      </c>
      <c r="H1228" s="14">
        <v>2022</v>
      </c>
      <c r="I1228" s="14">
        <v>1</v>
      </c>
      <c r="J1228" s="14"/>
      <c r="K1228" s="14"/>
      <c r="L1228" s="16" t="s">
        <v>6164</v>
      </c>
      <c r="M1228" s="16"/>
      <c r="N1228" s="16" t="s">
        <v>43</v>
      </c>
      <c r="O1228" s="133">
        <v>480</v>
      </c>
      <c r="P1228" s="133">
        <v>0</v>
      </c>
      <c r="Q1228" s="133">
        <v>0</v>
      </c>
      <c r="R1228" s="133" t="s">
        <v>33</v>
      </c>
      <c r="S1228" s="134">
        <v>60</v>
      </c>
      <c r="T1228" s="134">
        <v>110</v>
      </c>
      <c r="U1228" s="135">
        <v>2.2727272727272698</v>
      </c>
      <c r="V1228" s="136">
        <v>0</v>
      </c>
      <c r="W1228" s="134">
        <v>0.25</v>
      </c>
      <c r="X1228" s="21">
        <v>120</v>
      </c>
      <c r="Y1228" s="137" t="s">
        <v>33</v>
      </c>
      <c r="Z1228" s="138" t="s">
        <v>5838</v>
      </c>
      <c r="AA1228" s="138"/>
      <c r="AB1228" s="138"/>
      <c r="AC1228" s="138"/>
      <c r="AD1228" s="25"/>
      <c r="AE1228" s="26"/>
      <c r="AF1228" s="27"/>
      <c r="AG1228" s="140"/>
      <c r="AH1228" s="131"/>
      <c r="AI1228" s="131"/>
      <c r="AJ1228" s="131"/>
      <c r="AK1228" s="131"/>
      <c r="AL1228" s="131"/>
      <c r="AM1228" s="131"/>
      <c r="AN1228" s="131"/>
      <c r="AO1228" s="131"/>
      <c r="EQ1228" s="33"/>
    </row>
    <row r="1229" spans="1:147" s="12" customFormat="1" ht="16.5" customHeight="1">
      <c r="A1229" s="89" t="s">
        <v>6556</v>
      </c>
      <c r="B1229" s="131"/>
      <c r="C1229" s="368"/>
      <c r="D1229" s="89"/>
      <c r="E1229" s="132" t="s">
        <v>180</v>
      </c>
      <c r="F1229" s="132" t="s">
        <v>205</v>
      </c>
      <c r="G1229" s="132" t="s">
        <v>6239</v>
      </c>
      <c r="H1229" s="14">
        <v>2022</v>
      </c>
      <c r="I1229" s="14">
        <v>1</v>
      </c>
      <c r="J1229" s="14"/>
      <c r="K1229" s="14"/>
      <c r="L1229" s="16" t="s">
        <v>6164</v>
      </c>
      <c r="M1229" s="16"/>
      <c r="N1229" s="16" t="s">
        <v>43</v>
      </c>
      <c r="O1229" s="133">
        <v>480</v>
      </c>
      <c r="P1229" s="133">
        <v>0</v>
      </c>
      <c r="Q1229" s="133">
        <v>0</v>
      </c>
      <c r="R1229" s="133" t="s">
        <v>33</v>
      </c>
      <c r="S1229" s="134">
        <v>60</v>
      </c>
      <c r="T1229" s="134">
        <v>110</v>
      </c>
      <c r="U1229" s="135">
        <v>2.2727272727272698</v>
      </c>
      <c r="V1229" s="136">
        <v>0</v>
      </c>
      <c r="W1229" s="134">
        <v>0.25</v>
      </c>
      <c r="X1229" s="21">
        <v>120</v>
      </c>
      <c r="Y1229" s="137" t="s">
        <v>33</v>
      </c>
      <c r="Z1229" s="138" t="s">
        <v>5838</v>
      </c>
      <c r="AA1229" s="138"/>
      <c r="AB1229" s="138"/>
      <c r="AC1229" s="138"/>
      <c r="AD1229" s="25"/>
      <c r="AE1229" s="26"/>
      <c r="AF1229" s="27"/>
      <c r="AG1229" s="140"/>
      <c r="AH1229" s="131"/>
      <c r="AI1229" s="131"/>
      <c r="AJ1229" s="131"/>
      <c r="AK1229" s="131"/>
      <c r="AL1229" s="131"/>
      <c r="AM1229" s="131"/>
      <c r="AN1229" s="131"/>
      <c r="AO1229" s="131"/>
      <c r="EQ1229" s="33"/>
    </row>
    <row r="1230" spans="1:147" s="12" customFormat="1" ht="16.5" customHeight="1">
      <c r="A1230" s="12" t="s">
        <v>6556</v>
      </c>
      <c r="B1230" s="141"/>
      <c r="C1230" s="30"/>
      <c r="E1230" s="35" t="s">
        <v>180</v>
      </c>
      <c r="F1230" s="132" t="s">
        <v>205</v>
      </c>
      <c r="G1230" s="132" t="s">
        <v>319</v>
      </c>
      <c r="H1230" s="15">
        <v>2023</v>
      </c>
      <c r="I1230" s="15">
        <v>1</v>
      </c>
      <c r="J1230" s="15"/>
      <c r="K1230" s="15"/>
      <c r="L1230" s="16" t="s">
        <v>4756</v>
      </c>
      <c r="M1230" s="16"/>
      <c r="N1230" s="16" t="s">
        <v>3400</v>
      </c>
      <c r="O1230" s="133">
        <v>480</v>
      </c>
      <c r="P1230" s="133">
        <v>0</v>
      </c>
      <c r="Q1230" s="133">
        <v>0</v>
      </c>
      <c r="R1230" s="133" t="s">
        <v>33</v>
      </c>
      <c r="S1230" s="134">
        <v>60</v>
      </c>
      <c r="T1230" s="134">
        <v>110</v>
      </c>
      <c r="U1230" s="135">
        <v>2.2727272727272698</v>
      </c>
      <c r="V1230" s="136">
        <v>0</v>
      </c>
      <c r="W1230" s="134">
        <v>0.25</v>
      </c>
      <c r="X1230" s="21">
        <v>120</v>
      </c>
      <c r="Y1230" s="137" t="s">
        <v>33</v>
      </c>
      <c r="Z1230" s="14" t="s">
        <v>5838</v>
      </c>
      <c r="AA1230" s="24"/>
      <c r="AB1230" s="14"/>
      <c r="AC1230" s="14"/>
      <c r="AD1230" s="25"/>
      <c r="AE1230" s="26"/>
      <c r="AF1230" s="27"/>
      <c r="AG1230" s="33"/>
      <c r="EQ1230" s="33"/>
    </row>
    <row r="1231" spans="1:147" s="12" customFormat="1" ht="16.5" customHeight="1">
      <c r="A1231" s="89" t="s">
        <v>6556</v>
      </c>
      <c r="B1231" s="131"/>
      <c r="C1231" s="368"/>
      <c r="D1231" s="89"/>
      <c r="E1231" s="132" t="s">
        <v>8720</v>
      </c>
      <c r="F1231" s="132" t="s">
        <v>6122</v>
      </c>
      <c r="G1231" s="132" t="s">
        <v>6122</v>
      </c>
      <c r="H1231" s="14">
        <v>2000</v>
      </c>
      <c r="I1231" s="14">
        <v>1</v>
      </c>
      <c r="J1231" s="14"/>
      <c r="K1231" s="14"/>
      <c r="L1231" s="16" t="s">
        <v>4726</v>
      </c>
      <c r="M1231" s="16"/>
      <c r="N1231" s="16" t="s">
        <v>3400</v>
      </c>
      <c r="O1231" s="133">
        <v>192</v>
      </c>
      <c r="P1231" s="133">
        <v>0</v>
      </c>
      <c r="Q1231" s="133">
        <v>0</v>
      </c>
      <c r="R1231" s="133" t="s">
        <v>33</v>
      </c>
      <c r="S1231" s="134">
        <v>60</v>
      </c>
      <c r="T1231" s="134">
        <v>220</v>
      </c>
      <c r="U1231" s="135">
        <v>5.7840909090909101</v>
      </c>
      <c r="V1231" s="136">
        <v>0</v>
      </c>
      <c r="W1231" s="134">
        <v>1.2725</v>
      </c>
      <c r="X1231" s="21">
        <v>244.32</v>
      </c>
      <c r="Y1231" s="137" t="s">
        <v>33</v>
      </c>
      <c r="Z1231" s="138" t="s">
        <v>5838</v>
      </c>
      <c r="AA1231" s="138"/>
      <c r="AB1231" s="138"/>
      <c r="AC1231" s="138"/>
      <c r="AD1231" s="25"/>
      <c r="AE1231" s="26"/>
      <c r="AF1231" s="27"/>
      <c r="AG1231" s="140"/>
      <c r="AH1231" s="131"/>
      <c r="AI1231" s="131"/>
      <c r="AJ1231" s="131"/>
      <c r="AK1231" s="131"/>
      <c r="AL1231" s="131"/>
      <c r="AM1231" s="131"/>
      <c r="AN1231" s="131"/>
      <c r="AO1231" s="131"/>
      <c r="EQ1231" s="33"/>
    </row>
    <row r="1232" spans="1:147" s="12" customFormat="1" ht="16.5" customHeight="1">
      <c r="A1232" s="89" t="s">
        <v>6556</v>
      </c>
      <c r="B1232" s="131"/>
      <c r="C1232" s="368"/>
      <c r="D1232" s="89"/>
      <c r="E1232" s="132" t="s">
        <v>180</v>
      </c>
      <c r="F1232" s="132" t="s">
        <v>205</v>
      </c>
      <c r="G1232" s="132" t="s">
        <v>4685</v>
      </c>
      <c r="H1232" s="14">
        <v>2014</v>
      </c>
      <c r="I1232" s="14">
        <v>1</v>
      </c>
      <c r="J1232" s="14"/>
      <c r="K1232" s="14"/>
      <c r="L1232" s="16" t="s">
        <v>4781</v>
      </c>
      <c r="M1232" s="16"/>
      <c r="N1232" s="16" t="s">
        <v>3400</v>
      </c>
      <c r="O1232" s="133">
        <v>1260</v>
      </c>
      <c r="P1232" s="133">
        <v>0</v>
      </c>
      <c r="Q1232" s="133">
        <v>0</v>
      </c>
      <c r="R1232" s="133" t="s">
        <v>33</v>
      </c>
      <c r="S1232" s="134">
        <v>60</v>
      </c>
      <c r="T1232" s="134">
        <v>110</v>
      </c>
      <c r="U1232" s="135">
        <v>2.2727272727272698</v>
      </c>
      <c r="V1232" s="136">
        <v>0</v>
      </c>
      <c r="W1232" s="134">
        <v>0.25</v>
      </c>
      <c r="X1232" s="21">
        <v>315</v>
      </c>
      <c r="Y1232" s="137" t="s">
        <v>33</v>
      </c>
      <c r="Z1232" s="138" t="s">
        <v>5838</v>
      </c>
      <c r="AA1232" s="138"/>
      <c r="AB1232" s="138"/>
      <c r="AC1232" s="138"/>
      <c r="AD1232" s="25"/>
      <c r="AE1232" s="26"/>
      <c r="AF1232" s="27"/>
      <c r="AG1232" s="140"/>
      <c r="AH1232" s="131"/>
      <c r="AI1232" s="131"/>
      <c r="AJ1232" s="131"/>
      <c r="AK1232" s="131"/>
      <c r="AL1232" s="131"/>
      <c r="AM1232" s="131"/>
      <c r="AN1232" s="131"/>
      <c r="AO1232" s="131"/>
      <c r="EQ1232" s="33"/>
    </row>
    <row r="1233" spans="1:147" s="12" customFormat="1" ht="16.5" customHeight="1">
      <c r="A1233" s="89" t="s">
        <v>6556</v>
      </c>
      <c r="B1233" s="131"/>
      <c r="C1233" s="368"/>
      <c r="D1233" s="89"/>
      <c r="E1233" s="132" t="s">
        <v>180</v>
      </c>
      <c r="F1233" s="132" t="s">
        <v>3419</v>
      </c>
      <c r="G1233" s="132" t="s">
        <v>4671</v>
      </c>
      <c r="H1233" s="14">
        <v>2017</v>
      </c>
      <c r="I1233" s="14">
        <v>2</v>
      </c>
      <c r="J1233" s="14"/>
      <c r="K1233" s="14"/>
      <c r="L1233" s="16" t="s">
        <v>4693</v>
      </c>
      <c r="M1233" s="16"/>
      <c r="N1233" s="16" t="s">
        <v>696</v>
      </c>
      <c r="O1233" s="133">
        <v>1260</v>
      </c>
      <c r="P1233" s="133">
        <v>0</v>
      </c>
      <c r="Q1233" s="133">
        <v>0</v>
      </c>
      <c r="R1233" s="133" t="s">
        <v>33</v>
      </c>
      <c r="S1233" s="134">
        <v>60</v>
      </c>
      <c r="T1233" s="134">
        <v>110</v>
      </c>
      <c r="U1233" s="135">
        <v>2.2727272727272698</v>
      </c>
      <c r="V1233" s="136">
        <v>0</v>
      </c>
      <c r="W1233" s="134">
        <v>0.25</v>
      </c>
      <c r="X1233" s="21">
        <v>630</v>
      </c>
      <c r="Y1233" s="137" t="s">
        <v>33</v>
      </c>
      <c r="Z1233" s="138" t="s">
        <v>5838</v>
      </c>
      <c r="AA1233" s="138"/>
      <c r="AB1233" s="138"/>
      <c r="AC1233" s="138"/>
      <c r="AD1233" s="25"/>
      <c r="AE1233" s="26"/>
      <c r="AF1233" s="27"/>
      <c r="AG1233" s="140"/>
      <c r="AH1233" s="131"/>
      <c r="AI1233" s="131"/>
      <c r="AJ1233" s="131"/>
      <c r="AK1233" s="131"/>
      <c r="AL1233" s="131"/>
      <c r="AM1233" s="131"/>
      <c r="AN1233" s="131"/>
      <c r="AO1233" s="131"/>
      <c r="EQ1233" s="33"/>
    </row>
    <row r="1234" spans="1:147" s="12" customFormat="1" ht="16.5" customHeight="1">
      <c r="A1234" s="89" t="s">
        <v>6556</v>
      </c>
      <c r="B1234" s="131"/>
      <c r="C1234" s="368"/>
      <c r="D1234" s="89"/>
      <c r="E1234" s="132" t="s">
        <v>180</v>
      </c>
      <c r="F1234" s="132" t="s">
        <v>4757</v>
      </c>
      <c r="G1234" s="132" t="s">
        <v>4758</v>
      </c>
      <c r="H1234" s="14">
        <v>2020</v>
      </c>
      <c r="I1234" s="14">
        <v>1</v>
      </c>
      <c r="J1234" s="14"/>
      <c r="K1234" s="14"/>
      <c r="L1234" s="16" t="s">
        <v>4756</v>
      </c>
      <c r="M1234" s="16"/>
      <c r="N1234" s="16" t="s">
        <v>3400</v>
      </c>
      <c r="O1234" s="133">
        <v>1260</v>
      </c>
      <c r="P1234" s="133">
        <v>0</v>
      </c>
      <c r="Q1234" s="133">
        <v>0</v>
      </c>
      <c r="R1234" s="133" t="s">
        <v>33</v>
      </c>
      <c r="S1234" s="134">
        <v>60</v>
      </c>
      <c r="T1234" s="134">
        <v>110</v>
      </c>
      <c r="U1234" s="135">
        <v>2.2727272727272698</v>
      </c>
      <c r="V1234" s="136">
        <v>0</v>
      </c>
      <c r="W1234" s="134">
        <v>0.25</v>
      </c>
      <c r="X1234" s="21">
        <v>315</v>
      </c>
      <c r="Y1234" s="137" t="s">
        <v>33</v>
      </c>
      <c r="Z1234" s="138" t="s">
        <v>5838</v>
      </c>
      <c r="AA1234" s="138"/>
      <c r="AB1234" s="138"/>
      <c r="AC1234" s="138"/>
      <c r="AD1234" s="25"/>
      <c r="AE1234" s="26"/>
      <c r="AF1234" s="27"/>
      <c r="AG1234" s="140"/>
      <c r="AH1234" s="131"/>
      <c r="AI1234" s="131"/>
      <c r="AJ1234" s="131"/>
      <c r="AK1234" s="131"/>
      <c r="AL1234" s="131"/>
      <c r="AM1234" s="131"/>
      <c r="AN1234" s="131"/>
      <c r="AO1234" s="131"/>
      <c r="EQ1234" s="33"/>
    </row>
    <row r="1235" spans="1:147" s="12" customFormat="1" ht="16.5" customHeight="1">
      <c r="A1235" s="89" t="s">
        <v>6556</v>
      </c>
      <c r="B1235" s="131"/>
      <c r="C1235" s="368"/>
      <c r="D1235" s="89"/>
      <c r="E1235" s="132" t="s">
        <v>180</v>
      </c>
      <c r="F1235" s="132" t="s">
        <v>205</v>
      </c>
      <c r="G1235" s="132" t="s">
        <v>314</v>
      </c>
      <c r="H1235" s="14">
        <v>2020</v>
      </c>
      <c r="I1235" s="14">
        <v>2</v>
      </c>
      <c r="J1235" s="14"/>
      <c r="K1235" s="14"/>
      <c r="L1235" s="16" t="s">
        <v>4712</v>
      </c>
      <c r="M1235" s="16"/>
      <c r="N1235" s="16" t="s">
        <v>696</v>
      </c>
      <c r="O1235" s="133">
        <v>1260</v>
      </c>
      <c r="P1235" s="133">
        <v>0</v>
      </c>
      <c r="Q1235" s="133">
        <v>0</v>
      </c>
      <c r="R1235" s="133" t="s">
        <v>33</v>
      </c>
      <c r="S1235" s="134">
        <v>60</v>
      </c>
      <c r="T1235" s="134">
        <v>110</v>
      </c>
      <c r="U1235" s="135">
        <v>3.4545454545454501</v>
      </c>
      <c r="V1235" s="136">
        <v>0</v>
      </c>
      <c r="W1235" s="134">
        <v>0.38</v>
      </c>
      <c r="X1235" s="21">
        <v>957.6</v>
      </c>
      <c r="Y1235" s="137" t="s">
        <v>33</v>
      </c>
      <c r="Z1235" s="138" t="s">
        <v>5838</v>
      </c>
      <c r="AA1235" s="138"/>
      <c r="AB1235" s="138"/>
      <c r="AC1235" s="138"/>
      <c r="AD1235" s="25"/>
      <c r="AE1235" s="26"/>
      <c r="AF1235" s="27"/>
      <c r="AG1235" s="140"/>
      <c r="AH1235" s="131"/>
      <c r="AI1235" s="131"/>
      <c r="AJ1235" s="131"/>
      <c r="AK1235" s="131"/>
      <c r="AL1235" s="131"/>
      <c r="AM1235" s="131"/>
      <c r="AN1235" s="131"/>
      <c r="AO1235" s="131"/>
      <c r="EQ1235" s="33"/>
    </row>
    <row r="1236" spans="1:147" s="12" customFormat="1" ht="16.5" customHeight="1">
      <c r="A1236" s="89" t="s">
        <v>6556</v>
      </c>
      <c r="B1236" s="131"/>
      <c r="C1236" s="368"/>
      <c r="D1236" s="89"/>
      <c r="E1236" s="132" t="s">
        <v>171</v>
      </c>
      <c r="F1236" s="132" t="s">
        <v>8896</v>
      </c>
      <c r="G1236" s="14" t="s">
        <v>67</v>
      </c>
      <c r="H1236" s="14"/>
      <c r="I1236" s="15">
        <v>1</v>
      </c>
      <c r="J1236" s="15"/>
      <c r="K1236" s="15"/>
      <c r="L1236" s="16" t="s">
        <v>4680</v>
      </c>
      <c r="M1236" s="16"/>
      <c r="N1236" s="16" t="s">
        <v>696</v>
      </c>
      <c r="O1236" s="133">
        <v>1000</v>
      </c>
      <c r="P1236" s="133">
        <v>0</v>
      </c>
      <c r="Q1236" s="133">
        <v>0</v>
      </c>
      <c r="R1236" s="133" t="s">
        <v>33</v>
      </c>
      <c r="S1236" s="134">
        <v>60</v>
      </c>
      <c r="T1236" s="134">
        <v>110</v>
      </c>
      <c r="U1236" s="135">
        <v>4.9090909090909101</v>
      </c>
      <c r="V1236" s="136">
        <v>0</v>
      </c>
      <c r="W1236" s="134">
        <v>0.54</v>
      </c>
      <c r="X1236" s="21">
        <v>540</v>
      </c>
      <c r="Y1236" s="137" t="s">
        <v>33</v>
      </c>
      <c r="Z1236" s="86" t="s">
        <v>5838</v>
      </c>
      <c r="AA1236" s="24"/>
      <c r="AB1236" s="14"/>
      <c r="AC1236" s="14"/>
      <c r="AD1236" s="25"/>
      <c r="AE1236" s="26"/>
      <c r="AF1236" s="27"/>
      <c r="AG1236" s="31"/>
      <c r="AH1236" s="32"/>
      <c r="AI1236" s="32"/>
      <c r="AJ1236" s="32"/>
      <c r="AK1236" s="32"/>
      <c r="AL1236" s="32"/>
      <c r="AM1236" s="32"/>
      <c r="AN1236" s="32"/>
      <c r="AO1236" s="32"/>
      <c r="EQ1236" s="33"/>
    </row>
    <row r="1237" spans="1:147" s="12" customFormat="1" ht="16.5" customHeight="1">
      <c r="A1237" s="89" t="s">
        <v>6556</v>
      </c>
      <c r="B1237" s="131"/>
      <c r="C1237" s="368"/>
      <c r="D1237" s="89"/>
      <c r="E1237" s="132" t="s">
        <v>216</v>
      </c>
      <c r="F1237" s="132" t="s">
        <v>8423</v>
      </c>
      <c r="G1237" s="14" t="s">
        <v>4682</v>
      </c>
      <c r="H1237" s="14"/>
      <c r="I1237" s="15">
        <v>1</v>
      </c>
      <c r="J1237" s="15"/>
      <c r="K1237" s="15"/>
      <c r="L1237" s="16" t="s">
        <v>4680</v>
      </c>
      <c r="M1237" s="16"/>
      <c r="N1237" s="16" t="s">
        <v>696</v>
      </c>
      <c r="O1237" s="133">
        <v>1000</v>
      </c>
      <c r="P1237" s="133">
        <v>0</v>
      </c>
      <c r="Q1237" s="133">
        <v>0</v>
      </c>
      <c r="R1237" s="133" t="s">
        <v>33</v>
      </c>
      <c r="S1237" s="134">
        <v>60</v>
      </c>
      <c r="T1237" s="134">
        <v>110</v>
      </c>
      <c r="U1237" s="135">
        <v>5.4545454545454497</v>
      </c>
      <c r="V1237" s="136">
        <v>0</v>
      </c>
      <c r="W1237" s="134">
        <v>0.84</v>
      </c>
      <c r="X1237" s="21">
        <v>840</v>
      </c>
      <c r="Y1237" s="137" t="s">
        <v>33</v>
      </c>
      <c r="Z1237" s="86" t="s">
        <v>5838</v>
      </c>
      <c r="AA1237" s="24"/>
      <c r="AB1237" s="14"/>
      <c r="AC1237" s="14"/>
      <c r="AD1237" s="25"/>
      <c r="AE1237" s="26"/>
      <c r="AF1237" s="27"/>
      <c r="AG1237" s="31"/>
      <c r="AH1237" s="32"/>
      <c r="AI1237" s="32"/>
      <c r="AJ1237" s="32"/>
      <c r="AK1237" s="32"/>
      <c r="AL1237" s="32"/>
      <c r="AM1237" s="32"/>
      <c r="AN1237" s="32"/>
      <c r="AO1237" s="32"/>
      <c r="EQ1237" s="33"/>
    </row>
    <row r="1238" spans="1:147" s="12" customFormat="1" ht="16.5" customHeight="1">
      <c r="A1238" s="89" t="s">
        <v>6556</v>
      </c>
      <c r="B1238" s="131"/>
      <c r="C1238" s="368"/>
      <c r="D1238" s="89"/>
      <c r="E1238" s="132" t="s">
        <v>107</v>
      </c>
      <c r="F1238" s="132" t="s">
        <v>228</v>
      </c>
      <c r="G1238" s="14" t="s">
        <v>4681</v>
      </c>
      <c r="H1238" s="14">
        <v>2022</v>
      </c>
      <c r="I1238" s="15">
        <v>1</v>
      </c>
      <c r="J1238" s="15"/>
      <c r="K1238" s="15"/>
      <c r="L1238" s="16" t="s">
        <v>4680</v>
      </c>
      <c r="M1238" s="16"/>
      <c r="N1238" s="16" t="s">
        <v>696</v>
      </c>
      <c r="O1238" s="133">
        <v>8760</v>
      </c>
      <c r="P1238" s="133">
        <v>0</v>
      </c>
      <c r="Q1238" s="133">
        <v>0</v>
      </c>
      <c r="R1238" s="133" t="s">
        <v>33</v>
      </c>
      <c r="S1238" s="134">
        <v>60</v>
      </c>
      <c r="T1238" s="134">
        <v>110</v>
      </c>
      <c r="U1238" s="135">
        <v>0.5</v>
      </c>
      <c r="V1238" s="136">
        <v>0</v>
      </c>
      <c r="W1238" s="134">
        <v>0.13</v>
      </c>
      <c r="X1238" s="21">
        <v>1138.8</v>
      </c>
      <c r="Y1238" s="137" t="s">
        <v>33</v>
      </c>
      <c r="Z1238" s="86" t="s">
        <v>5838</v>
      </c>
      <c r="AA1238" s="24"/>
      <c r="AB1238" s="14"/>
      <c r="AC1238" s="14"/>
      <c r="AD1238" s="25"/>
      <c r="AE1238" s="26"/>
      <c r="AF1238" s="27"/>
      <c r="AG1238" s="31"/>
      <c r="AH1238" s="32"/>
      <c r="AI1238" s="32"/>
      <c r="AJ1238" s="32"/>
      <c r="AK1238" s="32"/>
      <c r="AL1238" s="32"/>
      <c r="AM1238" s="32"/>
      <c r="AN1238" s="32"/>
      <c r="AO1238" s="32"/>
      <c r="EQ1238" s="33"/>
    </row>
    <row r="1239" spans="1:147" s="12" customFormat="1" ht="16.5" customHeight="1">
      <c r="A1239" s="89" t="s">
        <v>6556</v>
      </c>
      <c r="B1239" s="131"/>
      <c r="C1239" s="368"/>
      <c r="D1239" s="89"/>
      <c r="E1239" s="132" t="s">
        <v>8744</v>
      </c>
      <c r="F1239" s="132" t="s">
        <v>6122</v>
      </c>
      <c r="G1239" s="132" t="s">
        <v>6122</v>
      </c>
      <c r="H1239" s="14">
        <v>2003</v>
      </c>
      <c r="I1239" s="14">
        <v>1</v>
      </c>
      <c r="J1239" s="14"/>
      <c r="K1239" s="14"/>
      <c r="L1239" s="16" t="s">
        <v>4748</v>
      </c>
      <c r="M1239" s="16"/>
      <c r="N1239" s="16" t="s">
        <v>3400</v>
      </c>
      <c r="O1239" s="133">
        <v>1260</v>
      </c>
      <c r="P1239" s="133">
        <v>0</v>
      </c>
      <c r="Q1239" s="133">
        <v>0</v>
      </c>
      <c r="R1239" s="133" t="s">
        <v>33</v>
      </c>
      <c r="S1239" s="134">
        <v>60</v>
      </c>
      <c r="T1239" s="134">
        <v>220</v>
      </c>
      <c r="U1239" s="135">
        <v>5.7840909090909101</v>
      </c>
      <c r="V1239" s="136">
        <v>0</v>
      </c>
      <c r="W1239" s="134">
        <v>1.2725</v>
      </c>
      <c r="X1239" s="21">
        <v>1603.35</v>
      </c>
      <c r="Y1239" s="137" t="s">
        <v>33</v>
      </c>
      <c r="Z1239" s="138" t="s">
        <v>5838</v>
      </c>
      <c r="AA1239" s="138"/>
      <c r="AB1239" s="138"/>
      <c r="AC1239" s="138"/>
      <c r="AD1239" s="25"/>
      <c r="AE1239" s="26"/>
      <c r="AF1239" s="27"/>
      <c r="AG1239" s="140"/>
      <c r="AH1239" s="131"/>
      <c r="AI1239" s="131"/>
      <c r="AJ1239" s="131"/>
      <c r="AK1239" s="131"/>
      <c r="AL1239" s="131"/>
      <c r="AM1239" s="131"/>
      <c r="AN1239" s="131"/>
      <c r="AO1239" s="131"/>
      <c r="EQ1239" s="33"/>
    </row>
    <row r="1240" spans="1:147" s="12" customFormat="1" ht="16.5" customHeight="1">
      <c r="A1240" s="89" t="s">
        <v>6556</v>
      </c>
      <c r="B1240" s="131"/>
      <c r="C1240" s="368"/>
      <c r="D1240" s="89"/>
      <c r="E1240" s="132" t="s">
        <v>218</v>
      </c>
      <c r="F1240" s="132" t="s">
        <v>6122</v>
      </c>
      <c r="G1240" s="132" t="s">
        <v>6122</v>
      </c>
      <c r="H1240" s="14">
        <v>2003</v>
      </c>
      <c r="I1240" s="14">
        <v>1</v>
      </c>
      <c r="J1240" s="14"/>
      <c r="K1240" s="14"/>
      <c r="L1240" s="16" t="s">
        <v>4781</v>
      </c>
      <c r="M1240" s="16"/>
      <c r="N1240" s="16" t="s">
        <v>3400</v>
      </c>
      <c r="O1240" s="133">
        <v>1260</v>
      </c>
      <c r="P1240" s="133">
        <v>0</v>
      </c>
      <c r="Q1240" s="133">
        <v>0</v>
      </c>
      <c r="R1240" s="133" t="s">
        <v>33</v>
      </c>
      <c r="S1240" s="134">
        <v>60</v>
      </c>
      <c r="T1240" s="134">
        <v>220</v>
      </c>
      <c r="U1240" s="135">
        <v>5.7840909090909101</v>
      </c>
      <c r="V1240" s="136">
        <v>0</v>
      </c>
      <c r="W1240" s="134">
        <v>1.2725</v>
      </c>
      <c r="X1240" s="21">
        <v>1603.35</v>
      </c>
      <c r="Y1240" s="137" t="s">
        <v>33</v>
      </c>
      <c r="Z1240" s="138" t="s">
        <v>5838</v>
      </c>
      <c r="AA1240" s="138"/>
      <c r="AB1240" s="138"/>
      <c r="AC1240" s="138"/>
      <c r="AD1240" s="25"/>
      <c r="AE1240" s="26"/>
      <c r="AF1240" s="27"/>
      <c r="AG1240" s="140"/>
      <c r="AH1240" s="131"/>
      <c r="AI1240" s="131"/>
      <c r="AJ1240" s="131"/>
      <c r="AK1240" s="131"/>
      <c r="AL1240" s="131"/>
      <c r="AM1240" s="131"/>
      <c r="AN1240" s="131"/>
      <c r="AO1240" s="131"/>
      <c r="EQ1240" s="33"/>
    </row>
    <row r="1241" spans="1:147" s="12" customFormat="1" ht="16.5" customHeight="1">
      <c r="A1241" s="89" t="s">
        <v>6556</v>
      </c>
      <c r="B1241" s="131"/>
      <c r="C1241" s="368"/>
      <c r="D1241" s="89"/>
      <c r="E1241" s="132" t="s">
        <v>8745</v>
      </c>
      <c r="F1241" s="132" t="s">
        <v>6122</v>
      </c>
      <c r="G1241" s="132" t="s">
        <v>6122</v>
      </c>
      <c r="H1241" s="14">
        <v>2003</v>
      </c>
      <c r="I1241" s="14">
        <v>1</v>
      </c>
      <c r="J1241" s="14"/>
      <c r="K1241" s="14"/>
      <c r="L1241" s="16" t="s">
        <v>4726</v>
      </c>
      <c r="M1241" s="16"/>
      <c r="N1241" s="16" t="s">
        <v>3400</v>
      </c>
      <c r="O1241" s="133">
        <v>1260</v>
      </c>
      <c r="P1241" s="133">
        <v>0</v>
      </c>
      <c r="Q1241" s="133">
        <v>0</v>
      </c>
      <c r="R1241" s="133" t="s">
        <v>33</v>
      </c>
      <c r="S1241" s="134">
        <v>60</v>
      </c>
      <c r="T1241" s="134">
        <v>220</v>
      </c>
      <c r="U1241" s="135">
        <v>5.7840909090909101</v>
      </c>
      <c r="V1241" s="136">
        <v>0</v>
      </c>
      <c r="W1241" s="134">
        <v>1.2725</v>
      </c>
      <c r="X1241" s="21">
        <v>1603.35</v>
      </c>
      <c r="Y1241" s="137" t="s">
        <v>33</v>
      </c>
      <c r="Z1241" s="138" t="s">
        <v>5838</v>
      </c>
      <c r="AA1241" s="138"/>
      <c r="AB1241" s="138"/>
      <c r="AC1241" s="138"/>
      <c r="AD1241" s="25"/>
      <c r="AE1241" s="26"/>
      <c r="AF1241" s="27"/>
      <c r="AG1241" s="140"/>
      <c r="AH1241" s="131"/>
      <c r="AI1241" s="131"/>
      <c r="AJ1241" s="131"/>
      <c r="AK1241" s="131"/>
      <c r="AL1241" s="131"/>
      <c r="AM1241" s="131"/>
      <c r="AN1241" s="131"/>
      <c r="AO1241" s="131"/>
      <c r="EQ1241" s="33"/>
    </row>
    <row r="1242" spans="1:147" s="12" customFormat="1" ht="16.5" customHeight="1">
      <c r="A1242" s="89" t="s">
        <v>6556</v>
      </c>
      <c r="B1242" s="131"/>
      <c r="C1242" s="368"/>
      <c r="D1242" s="89"/>
      <c r="E1242" s="132" t="s">
        <v>8746</v>
      </c>
      <c r="F1242" s="132" t="s">
        <v>6122</v>
      </c>
      <c r="G1242" s="132" t="s">
        <v>6122</v>
      </c>
      <c r="H1242" s="14">
        <v>2003</v>
      </c>
      <c r="I1242" s="14">
        <v>1</v>
      </c>
      <c r="J1242" s="14"/>
      <c r="K1242" s="14"/>
      <c r="L1242" s="16" t="s">
        <v>4726</v>
      </c>
      <c r="M1242" s="16"/>
      <c r="N1242" s="16" t="s">
        <v>3400</v>
      </c>
      <c r="O1242" s="133">
        <v>1260</v>
      </c>
      <c r="P1242" s="133">
        <v>0</v>
      </c>
      <c r="Q1242" s="133">
        <v>0</v>
      </c>
      <c r="R1242" s="133" t="s">
        <v>33</v>
      </c>
      <c r="S1242" s="134">
        <v>60</v>
      </c>
      <c r="T1242" s="134">
        <v>220</v>
      </c>
      <c r="U1242" s="135">
        <v>5.7840909090909101</v>
      </c>
      <c r="V1242" s="136">
        <v>0</v>
      </c>
      <c r="W1242" s="134">
        <v>1.2725</v>
      </c>
      <c r="X1242" s="21">
        <v>1603.35</v>
      </c>
      <c r="Y1242" s="137" t="s">
        <v>33</v>
      </c>
      <c r="Z1242" s="138" t="s">
        <v>5838</v>
      </c>
      <c r="AA1242" s="138"/>
      <c r="AB1242" s="138"/>
      <c r="AC1242" s="138"/>
      <c r="AD1242" s="25"/>
      <c r="AE1242" s="26"/>
      <c r="AF1242" s="27"/>
      <c r="AG1242" s="140"/>
      <c r="AH1242" s="131"/>
      <c r="AI1242" s="131"/>
      <c r="AJ1242" s="131"/>
      <c r="AK1242" s="131"/>
      <c r="AL1242" s="131"/>
      <c r="AM1242" s="131"/>
      <c r="AN1242" s="131"/>
      <c r="AO1242" s="131"/>
      <c r="EQ1242" s="33"/>
    </row>
    <row r="1243" spans="1:147" s="12" customFormat="1" ht="16.5" customHeight="1">
      <c r="A1243" s="89" t="s">
        <v>6556</v>
      </c>
      <c r="B1243" s="131"/>
      <c r="C1243" s="368"/>
      <c r="D1243" s="89"/>
      <c r="E1243" s="132" t="s">
        <v>8747</v>
      </c>
      <c r="F1243" s="132" t="s">
        <v>6122</v>
      </c>
      <c r="G1243" s="132" t="s">
        <v>6122</v>
      </c>
      <c r="H1243" s="14">
        <v>2003</v>
      </c>
      <c r="I1243" s="14">
        <v>1</v>
      </c>
      <c r="J1243" s="14"/>
      <c r="K1243" s="14"/>
      <c r="L1243" s="16" t="s">
        <v>4726</v>
      </c>
      <c r="M1243" s="16"/>
      <c r="N1243" s="16" t="s">
        <v>3400</v>
      </c>
      <c r="O1243" s="133">
        <v>1260</v>
      </c>
      <c r="P1243" s="133">
        <v>0</v>
      </c>
      <c r="Q1243" s="133">
        <v>0</v>
      </c>
      <c r="R1243" s="133" t="s">
        <v>33</v>
      </c>
      <c r="S1243" s="134">
        <v>60</v>
      </c>
      <c r="T1243" s="134">
        <v>220</v>
      </c>
      <c r="U1243" s="135">
        <v>5.7840909090909101</v>
      </c>
      <c r="V1243" s="136">
        <v>0</v>
      </c>
      <c r="W1243" s="134">
        <v>1.2725</v>
      </c>
      <c r="X1243" s="21">
        <v>1603.35</v>
      </c>
      <c r="Y1243" s="137" t="s">
        <v>33</v>
      </c>
      <c r="Z1243" s="138" t="s">
        <v>5838</v>
      </c>
      <c r="AA1243" s="138"/>
      <c r="AB1243" s="138"/>
      <c r="AC1243" s="138"/>
      <c r="AD1243" s="25"/>
      <c r="AE1243" s="26"/>
      <c r="AF1243" s="27"/>
      <c r="AG1243" s="140"/>
      <c r="AH1243" s="131"/>
      <c r="AI1243" s="131"/>
      <c r="AJ1243" s="131"/>
      <c r="AK1243" s="131"/>
      <c r="AL1243" s="131"/>
      <c r="AM1243" s="131"/>
      <c r="AN1243" s="131"/>
      <c r="AO1243" s="131"/>
      <c r="EQ1243" s="33"/>
    </row>
    <row r="1244" spans="1:147" s="83" customFormat="1" ht="16.5" customHeight="1">
      <c r="A1244" s="89" t="s">
        <v>6556</v>
      </c>
      <c r="B1244" s="131"/>
      <c r="C1244" s="368"/>
      <c r="D1244" s="89"/>
      <c r="E1244" s="132" t="s">
        <v>8743</v>
      </c>
      <c r="F1244" s="132" t="s">
        <v>6122</v>
      </c>
      <c r="G1244" s="132" t="s">
        <v>6122</v>
      </c>
      <c r="H1244" s="14">
        <v>2004</v>
      </c>
      <c r="I1244" s="14">
        <v>1</v>
      </c>
      <c r="J1244" s="14"/>
      <c r="K1244" s="14"/>
      <c r="L1244" s="16" t="s">
        <v>4726</v>
      </c>
      <c r="M1244" s="16"/>
      <c r="N1244" s="16" t="s">
        <v>3400</v>
      </c>
      <c r="O1244" s="133">
        <v>1260</v>
      </c>
      <c r="P1244" s="133">
        <v>0</v>
      </c>
      <c r="Q1244" s="133">
        <v>0</v>
      </c>
      <c r="R1244" s="133" t="s">
        <v>33</v>
      </c>
      <c r="S1244" s="134">
        <v>60</v>
      </c>
      <c r="T1244" s="134">
        <v>220</v>
      </c>
      <c r="U1244" s="135">
        <v>5.7840909090909101</v>
      </c>
      <c r="V1244" s="136">
        <v>0</v>
      </c>
      <c r="W1244" s="134">
        <v>1.2725</v>
      </c>
      <c r="X1244" s="21">
        <v>1603.35</v>
      </c>
      <c r="Y1244" s="137" t="s">
        <v>33</v>
      </c>
      <c r="Z1244" s="138" t="s">
        <v>5838</v>
      </c>
      <c r="AA1244" s="138"/>
      <c r="AB1244" s="138"/>
      <c r="AC1244" s="138"/>
      <c r="AD1244" s="25"/>
      <c r="AE1244" s="26"/>
      <c r="AF1244" s="27"/>
      <c r="AG1244" s="140"/>
      <c r="AH1244" s="131"/>
      <c r="AI1244" s="131"/>
      <c r="AJ1244" s="131"/>
      <c r="AK1244" s="131"/>
      <c r="AL1244" s="131"/>
      <c r="AM1244" s="131"/>
      <c r="AN1244" s="131"/>
      <c r="AO1244" s="131"/>
      <c r="EQ1244" s="142"/>
    </row>
    <row r="1245" spans="1:147" s="12" customFormat="1" ht="16.5" customHeight="1">
      <c r="A1245" s="89" t="s">
        <v>6556</v>
      </c>
      <c r="B1245" s="131"/>
      <c r="C1245" s="368"/>
      <c r="D1245" s="89"/>
      <c r="E1245" s="132" t="s">
        <v>8759</v>
      </c>
      <c r="F1245" s="132" t="s">
        <v>6122</v>
      </c>
      <c r="G1245" s="132" t="s">
        <v>6122</v>
      </c>
      <c r="H1245" s="14">
        <v>2004</v>
      </c>
      <c r="I1245" s="14">
        <v>3</v>
      </c>
      <c r="J1245" s="14"/>
      <c r="K1245" s="14"/>
      <c r="L1245" s="16" t="s">
        <v>4726</v>
      </c>
      <c r="M1245" s="16"/>
      <c r="N1245" s="16" t="s">
        <v>3400</v>
      </c>
      <c r="O1245" s="133">
        <v>1260</v>
      </c>
      <c r="P1245" s="133">
        <v>0</v>
      </c>
      <c r="Q1245" s="133">
        <v>0</v>
      </c>
      <c r="R1245" s="133" t="s">
        <v>33</v>
      </c>
      <c r="S1245" s="134">
        <v>60</v>
      </c>
      <c r="T1245" s="134">
        <v>220</v>
      </c>
      <c r="U1245" s="135">
        <v>5.7840909090909101</v>
      </c>
      <c r="V1245" s="136">
        <v>0</v>
      </c>
      <c r="W1245" s="134">
        <v>1.2725</v>
      </c>
      <c r="X1245" s="21">
        <v>4810.0499999999993</v>
      </c>
      <c r="Y1245" s="137" t="s">
        <v>33</v>
      </c>
      <c r="Z1245" s="138" t="s">
        <v>5838</v>
      </c>
      <c r="AA1245" s="138"/>
      <c r="AB1245" s="138"/>
      <c r="AC1245" s="138"/>
      <c r="AD1245" s="25"/>
      <c r="AE1245" s="26"/>
      <c r="AF1245" s="27"/>
      <c r="AG1245" s="140"/>
      <c r="AH1245" s="131"/>
      <c r="AI1245" s="131"/>
      <c r="AJ1245" s="131"/>
      <c r="AK1245" s="131"/>
      <c r="AL1245" s="131"/>
      <c r="AM1245" s="131"/>
      <c r="AN1245" s="131"/>
      <c r="AO1245" s="131"/>
      <c r="EQ1245" s="33"/>
    </row>
    <row r="1246" spans="1:147" s="12" customFormat="1" ht="16.5" customHeight="1">
      <c r="A1246" s="89" t="s">
        <v>6556</v>
      </c>
      <c r="B1246" s="131"/>
      <c r="C1246" s="368"/>
      <c r="D1246" s="89"/>
      <c r="E1246" s="132" t="s">
        <v>8758</v>
      </c>
      <c r="F1246" s="132" t="s">
        <v>6122</v>
      </c>
      <c r="G1246" s="132" t="s">
        <v>6122</v>
      </c>
      <c r="H1246" s="14">
        <v>2004</v>
      </c>
      <c r="I1246" s="14">
        <v>1</v>
      </c>
      <c r="J1246" s="14"/>
      <c r="K1246" s="14"/>
      <c r="L1246" s="16" t="s">
        <v>4726</v>
      </c>
      <c r="M1246" s="16"/>
      <c r="N1246" s="16" t="s">
        <v>3400</v>
      </c>
      <c r="O1246" s="133">
        <v>1260</v>
      </c>
      <c r="P1246" s="133">
        <v>0</v>
      </c>
      <c r="Q1246" s="133">
        <v>0</v>
      </c>
      <c r="R1246" s="133" t="s">
        <v>33</v>
      </c>
      <c r="S1246" s="134">
        <v>60</v>
      </c>
      <c r="T1246" s="134">
        <v>220</v>
      </c>
      <c r="U1246" s="135">
        <v>5.7840909090909101</v>
      </c>
      <c r="V1246" s="136">
        <v>0</v>
      </c>
      <c r="W1246" s="134">
        <v>1.2725</v>
      </c>
      <c r="X1246" s="21">
        <v>1603.35</v>
      </c>
      <c r="Y1246" s="137" t="s">
        <v>33</v>
      </c>
      <c r="Z1246" s="138" t="s">
        <v>5838</v>
      </c>
      <c r="AA1246" s="138"/>
      <c r="AB1246" s="138"/>
      <c r="AC1246" s="138"/>
      <c r="AD1246" s="25"/>
      <c r="AE1246" s="26"/>
      <c r="AF1246" s="27"/>
      <c r="AG1246" s="140"/>
      <c r="AH1246" s="131"/>
      <c r="AI1246" s="131"/>
      <c r="AJ1246" s="131"/>
      <c r="AK1246" s="131"/>
      <c r="AL1246" s="131"/>
      <c r="AM1246" s="131"/>
      <c r="AN1246" s="131"/>
      <c r="AO1246" s="131"/>
      <c r="EQ1246" s="33"/>
    </row>
    <row r="1247" spans="1:147" s="12" customFormat="1" ht="16.5" customHeight="1">
      <c r="A1247" s="89" t="s">
        <v>6556</v>
      </c>
      <c r="B1247" s="131"/>
      <c r="C1247" s="368"/>
      <c r="D1247" s="89"/>
      <c r="E1247" s="132" t="s">
        <v>8743</v>
      </c>
      <c r="F1247" s="132" t="s">
        <v>6122</v>
      </c>
      <c r="G1247" s="132" t="s">
        <v>6122</v>
      </c>
      <c r="H1247" s="14">
        <v>2004</v>
      </c>
      <c r="I1247" s="14">
        <v>1</v>
      </c>
      <c r="J1247" s="14"/>
      <c r="K1247" s="14"/>
      <c r="L1247" s="16" t="s">
        <v>4726</v>
      </c>
      <c r="M1247" s="16"/>
      <c r="N1247" s="16" t="s">
        <v>3400</v>
      </c>
      <c r="O1247" s="133">
        <v>1260</v>
      </c>
      <c r="P1247" s="133">
        <v>0</v>
      </c>
      <c r="Q1247" s="133">
        <v>0</v>
      </c>
      <c r="R1247" s="133" t="s">
        <v>33</v>
      </c>
      <c r="S1247" s="134">
        <v>60</v>
      </c>
      <c r="T1247" s="134">
        <v>220</v>
      </c>
      <c r="U1247" s="135">
        <v>5.7840909090909101</v>
      </c>
      <c r="V1247" s="136">
        <v>0</v>
      </c>
      <c r="W1247" s="134">
        <v>1.2725</v>
      </c>
      <c r="X1247" s="21">
        <v>1603.35</v>
      </c>
      <c r="Y1247" s="137" t="s">
        <v>33</v>
      </c>
      <c r="Z1247" s="138" t="s">
        <v>5838</v>
      </c>
      <c r="AA1247" s="138"/>
      <c r="AB1247" s="138"/>
      <c r="AC1247" s="138"/>
      <c r="AD1247" s="25"/>
      <c r="AE1247" s="26"/>
      <c r="AF1247" s="27"/>
      <c r="AG1247" s="140"/>
      <c r="AH1247" s="131"/>
      <c r="AI1247" s="131"/>
      <c r="AJ1247" s="131"/>
      <c r="AK1247" s="131"/>
      <c r="AL1247" s="131"/>
      <c r="AM1247" s="131"/>
      <c r="AN1247" s="131"/>
      <c r="AO1247" s="131"/>
      <c r="EQ1247" s="33"/>
    </row>
    <row r="1248" spans="1:147" s="12" customFormat="1" ht="16.5" customHeight="1">
      <c r="A1248" s="89" t="s">
        <v>6556</v>
      </c>
      <c r="B1248" s="131"/>
      <c r="C1248" s="368"/>
      <c r="D1248" s="89"/>
      <c r="E1248" s="132" t="s">
        <v>8761</v>
      </c>
      <c r="F1248" s="132" t="s">
        <v>6122</v>
      </c>
      <c r="G1248" s="132" t="s">
        <v>6122</v>
      </c>
      <c r="H1248" s="14">
        <v>2005</v>
      </c>
      <c r="I1248" s="14">
        <v>1</v>
      </c>
      <c r="J1248" s="14"/>
      <c r="K1248" s="14"/>
      <c r="L1248" s="16" t="s">
        <v>4680</v>
      </c>
      <c r="M1248" s="16"/>
      <c r="N1248" s="16" t="s">
        <v>696</v>
      </c>
      <c r="O1248" s="133">
        <v>1260</v>
      </c>
      <c r="P1248" s="133">
        <v>0</v>
      </c>
      <c r="Q1248" s="133">
        <v>0</v>
      </c>
      <c r="R1248" s="133" t="s">
        <v>33</v>
      </c>
      <c r="S1248" s="134">
        <v>60</v>
      </c>
      <c r="T1248" s="134">
        <v>220</v>
      </c>
      <c r="U1248" s="135">
        <v>5.7840909090909101</v>
      </c>
      <c r="V1248" s="136">
        <v>0</v>
      </c>
      <c r="W1248" s="134">
        <v>1.2725</v>
      </c>
      <c r="X1248" s="21">
        <v>1603.35</v>
      </c>
      <c r="Y1248" s="137" t="s">
        <v>33</v>
      </c>
      <c r="Z1248" s="138" t="s">
        <v>5838</v>
      </c>
      <c r="AA1248" s="138"/>
      <c r="AB1248" s="138"/>
      <c r="AC1248" s="138"/>
      <c r="AD1248" s="25"/>
      <c r="AE1248" s="26"/>
      <c r="AF1248" s="27"/>
      <c r="AG1248" s="140"/>
      <c r="AH1248" s="131"/>
      <c r="AI1248" s="131"/>
      <c r="AJ1248" s="131"/>
      <c r="AK1248" s="131"/>
      <c r="AL1248" s="131"/>
      <c r="AM1248" s="131"/>
      <c r="AN1248" s="131"/>
      <c r="AO1248" s="131"/>
      <c r="EQ1248" s="33"/>
    </row>
    <row r="1249" spans="1:147" s="12" customFormat="1" ht="16.5" customHeight="1">
      <c r="A1249" s="89" t="s">
        <v>6556</v>
      </c>
      <c r="B1249" s="131"/>
      <c r="C1249" s="368"/>
      <c r="D1249" s="89"/>
      <c r="E1249" s="132" t="s">
        <v>8762</v>
      </c>
      <c r="F1249" s="132" t="s">
        <v>6122</v>
      </c>
      <c r="G1249" s="132" t="s">
        <v>6122</v>
      </c>
      <c r="H1249" s="14">
        <v>2005</v>
      </c>
      <c r="I1249" s="14">
        <v>1</v>
      </c>
      <c r="J1249" s="14"/>
      <c r="K1249" s="14"/>
      <c r="L1249" s="16" t="s">
        <v>4795</v>
      </c>
      <c r="M1249" s="16"/>
      <c r="N1249" s="16" t="s">
        <v>41</v>
      </c>
      <c r="O1249" s="133">
        <v>1260</v>
      </c>
      <c r="P1249" s="133">
        <v>0</v>
      </c>
      <c r="Q1249" s="133">
        <v>0</v>
      </c>
      <c r="R1249" s="133" t="s">
        <v>33</v>
      </c>
      <c r="S1249" s="134">
        <v>60</v>
      </c>
      <c r="T1249" s="134">
        <v>220</v>
      </c>
      <c r="U1249" s="135">
        <v>5.7840909090909101</v>
      </c>
      <c r="V1249" s="136">
        <v>0</v>
      </c>
      <c r="W1249" s="134">
        <v>1.2725</v>
      </c>
      <c r="X1249" s="21">
        <v>1603.35</v>
      </c>
      <c r="Y1249" s="137" t="s">
        <v>33</v>
      </c>
      <c r="Z1249" s="138" t="s">
        <v>5838</v>
      </c>
      <c r="AA1249" s="138"/>
      <c r="AB1249" s="138"/>
      <c r="AC1249" s="138"/>
      <c r="AD1249" s="25"/>
      <c r="AE1249" s="26"/>
      <c r="AF1249" s="27"/>
      <c r="AG1249" s="140"/>
      <c r="AH1249" s="131"/>
      <c r="AI1249" s="131"/>
      <c r="AJ1249" s="131"/>
      <c r="AK1249" s="131"/>
      <c r="AL1249" s="131"/>
      <c r="AM1249" s="131"/>
      <c r="AN1249" s="131"/>
      <c r="AO1249" s="131"/>
      <c r="EQ1249" s="33"/>
    </row>
    <row r="1250" spans="1:147" s="12" customFormat="1" ht="16.5" customHeight="1">
      <c r="A1250" s="89" t="s">
        <v>6556</v>
      </c>
      <c r="B1250" s="131"/>
      <c r="C1250" s="368"/>
      <c r="D1250" s="89"/>
      <c r="E1250" s="132" t="s">
        <v>37</v>
      </c>
      <c r="F1250" s="132" t="s">
        <v>6122</v>
      </c>
      <c r="G1250" s="132" t="s">
        <v>6122</v>
      </c>
      <c r="H1250" s="14">
        <v>2007</v>
      </c>
      <c r="I1250" s="14">
        <v>1</v>
      </c>
      <c r="J1250" s="14"/>
      <c r="K1250" s="14"/>
      <c r="L1250" s="16" t="s">
        <v>4680</v>
      </c>
      <c r="M1250" s="16"/>
      <c r="N1250" s="16" t="s">
        <v>696</v>
      </c>
      <c r="O1250" s="133">
        <v>1260</v>
      </c>
      <c r="P1250" s="133">
        <v>0</v>
      </c>
      <c r="Q1250" s="133">
        <v>0</v>
      </c>
      <c r="R1250" s="133" t="s">
        <v>33</v>
      </c>
      <c r="S1250" s="134">
        <v>60</v>
      </c>
      <c r="T1250" s="134">
        <v>220</v>
      </c>
      <c r="U1250" s="135">
        <v>5.7840909090909101</v>
      </c>
      <c r="V1250" s="136">
        <v>0</v>
      </c>
      <c r="W1250" s="134">
        <v>1.2725</v>
      </c>
      <c r="X1250" s="21">
        <v>1603.35</v>
      </c>
      <c r="Y1250" s="137" t="s">
        <v>33</v>
      </c>
      <c r="Z1250" s="138" t="s">
        <v>5838</v>
      </c>
      <c r="AA1250" s="138"/>
      <c r="AB1250" s="138"/>
      <c r="AC1250" s="138"/>
      <c r="AD1250" s="25"/>
      <c r="AE1250" s="26"/>
      <c r="AF1250" s="27"/>
      <c r="AG1250" s="140"/>
      <c r="AH1250" s="131"/>
      <c r="AI1250" s="131"/>
      <c r="AJ1250" s="131"/>
      <c r="AK1250" s="131"/>
      <c r="AL1250" s="131"/>
      <c r="AM1250" s="131"/>
      <c r="AN1250" s="131"/>
      <c r="AO1250" s="131"/>
      <c r="EQ1250" s="33"/>
    </row>
    <row r="1251" spans="1:147" s="12" customFormat="1" ht="16.5" customHeight="1">
      <c r="A1251" s="89" t="s">
        <v>6556</v>
      </c>
      <c r="B1251" s="131"/>
      <c r="C1251" s="368"/>
      <c r="D1251" s="89"/>
      <c r="E1251" s="132" t="s">
        <v>99</v>
      </c>
      <c r="F1251" s="132" t="s">
        <v>36</v>
      </c>
      <c r="G1251" s="132" t="s">
        <v>4747</v>
      </c>
      <c r="H1251" s="14">
        <v>2010</v>
      </c>
      <c r="I1251" s="14">
        <v>1</v>
      </c>
      <c r="J1251" s="14"/>
      <c r="K1251" s="14"/>
      <c r="L1251" s="16" t="s">
        <v>4761</v>
      </c>
      <c r="M1251" s="16"/>
      <c r="N1251" s="16" t="s">
        <v>3400</v>
      </c>
      <c r="O1251" s="133">
        <v>1260</v>
      </c>
      <c r="P1251" s="133">
        <v>0</v>
      </c>
      <c r="Q1251" s="133">
        <v>0</v>
      </c>
      <c r="R1251" s="133" t="s">
        <v>33</v>
      </c>
      <c r="S1251" s="134">
        <v>60</v>
      </c>
      <c r="T1251" s="134">
        <v>220</v>
      </c>
      <c r="U1251" s="135">
        <v>5.7840909090909101</v>
      </c>
      <c r="V1251" s="136">
        <v>0</v>
      </c>
      <c r="W1251" s="134">
        <v>1.2725</v>
      </c>
      <c r="X1251" s="21">
        <v>1603.35</v>
      </c>
      <c r="Y1251" s="137" t="s">
        <v>33</v>
      </c>
      <c r="Z1251" s="138" t="s">
        <v>5838</v>
      </c>
      <c r="AA1251" s="138"/>
      <c r="AB1251" s="138"/>
      <c r="AC1251" s="138"/>
      <c r="AD1251" s="25"/>
      <c r="AE1251" s="26"/>
      <c r="AF1251" s="27"/>
      <c r="AG1251" s="140"/>
      <c r="AH1251" s="131"/>
      <c r="AI1251" s="131"/>
      <c r="AJ1251" s="131"/>
      <c r="AK1251" s="131"/>
      <c r="AL1251" s="131"/>
      <c r="AM1251" s="131"/>
      <c r="AN1251" s="131"/>
      <c r="AO1251" s="131"/>
      <c r="EQ1251" s="33"/>
    </row>
    <row r="1252" spans="1:147" s="12" customFormat="1" ht="16.5" customHeight="1">
      <c r="A1252" s="89" t="s">
        <v>6556</v>
      </c>
      <c r="B1252" s="131"/>
      <c r="C1252" s="368"/>
      <c r="D1252" s="89"/>
      <c r="E1252" s="132" t="s">
        <v>8768</v>
      </c>
      <c r="F1252" s="132" t="s">
        <v>4788</v>
      </c>
      <c r="G1252" s="132">
        <v>700</v>
      </c>
      <c r="H1252" s="14">
        <v>2010</v>
      </c>
      <c r="I1252" s="14">
        <v>4</v>
      </c>
      <c r="J1252" s="14"/>
      <c r="K1252" s="14"/>
      <c r="L1252" s="16" t="s">
        <v>4787</v>
      </c>
      <c r="M1252" s="16"/>
      <c r="N1252" s="16" t="s">
        <v>3400</v>
      </c>
      <c r="O1252" s="133">
        <v>1260</v>
      </c>
      <c r="P1252" s="133">
        <v>0</v>
      </c>
      <c r="Q1252" s="133">
        <v>0</v>
      </c>
      <c r="R1252" s="133" t="s">
        <v>33</v>
      </c>
      <c r="S1252" s="134">
        <v>60</v>
      </c>
      <c r="T1252" s="134">
        <v>220</v>
      </c>
      <c r="U1252" s="135">
        <v>5.7840909090909101</v>
      </c>
      <c r="V1252" s="136">
        <v>0</v>
      </c>
      <c r="W1252" s="134">
        <v>1.2725</v>
      </c>
      <c r="X1252" s="21">
        <v>6413.4</v>
      </c>
      <c r="Y1252" s="137" t="s">
        <v>33</v>
      </c>
      <c r="Z1252" s="138" t="s">
        <v>5838</v>
      </c>
      <c r="AA1252" s="138"/>
      <c r="AB1252" s="138"/>
      <c r="AC1252" s="138"/>
      <c r="AD1252" s="25"/>
      <c r="AE1252" s="26"/>
      <c r="AF1252" s="27"/>
      <c r="AG1252" s="140"/>
      <c r="AH1252" s="131"/>
      <c r="AI1252" s="131"/>
      <c r="AJ1252" s="131"/>
      <c r="AK1252" s="131"/>
      <c r="AL1252" s="131"/>
      <c r="AM1252" s="131"/>
      <c r="AN1252" s="131"/>
      <c r="AO1252" s="131"/>
      <c r="EQ1252" s="33"/>
    </row>
    <row r="1253" spans="1:147" s="12" customFormat="1" ht="16.5" customHeight="1">
      <c r="A1253" s="89" t="s">
        <v>6556</v>
      </c>
      <c r="B1253" s="131"/>
      <c r="C1253" s="368"/>
      <c r="D1253" s="89"/>
      <c r="E1253" s="132" t="s">
        <v>8770</v>
      </c>
      <c r="F1253" s="132" t="s">
        <v>4788</v>
      </c>
      <c r="G1253" s="132" t="s">
        <v>4249</v>
      </c>
      <c r="H1253" s="14">
        <v>2010</v>
      </c>
      <c r="I1253" s="14">
        <v>4</v>
      </c>
      <c r="J1253" s="14"/>
      <c r="K1253" s="14"/>
      <c r="L1253" s="16" t="s">
        <v>4787</v>
      </c>
      <c r="M1253" s="16"/>
      <c r="N1253" s="16" t="s">
        <v>3400</v>
      </c>
      <c r="O1253" s="133">
        <v>1260</v>
      </c>
      <c r="P1253" s="133">
        <v>0</v>
      </c>
      <c r="Q1253" s="133">
        <v>0</v>
      </c>
      <c r="R1253" s="133" t="s">
        <v>33</v>
      </c>
      <c r="S1253" s="134">
        <v>60</v>
      </c>
      <c r="T1253" s="134">
        <v>220</v>
      </c>
      <c r="U1253" s="135">
        <v>5.7840909090909101</v>
      </c>
      <c r="V1253" s="136">
        <v>0</v>
      </c>
      <c r="W1253" s="134">
        <v>1.2725</v>
      </c>
      <c r="X1253" s="21">
        <v>6413.4</v>
      </c>
      <c r="Y1253" s="137" t="s">
        <v>33</v>
      </c>
      <c r="Z1253" s="138" t="s">
        <v>5838</v>
      </c>
      <c r="AA1253" s="138"/>
      <c r="AB1253" s="138"/>
      <c r="AC1253" s="138"/>
      <c r="AD1253" s="25"/>
      <c r="AE1253" s="26"/>
      <c r="AF1253" s="27"/>
      <c r="AG1253" s="140"/>
      <c r="AH1253" s="131"/>
      <c r="AI1253" s="131"/>
      <c r="AJ1253" s="131"/>
      <c r="AK1253" s="131"/>
      <c r="AL1253" s="131"/>
      <c r="AM1253" s="131"/>
      <c r="AN1253" s="131"/>
      <c r="AO1253" s="131"/>
      <c r="EQ1253" s="33"/>
    </row>
    <row r="1254" spans="1:147" s="12" customFormat="1" ht="16.5" customHeight="1">
      <c r="A1254" s="89" t="s">
        <v>6556</v>
      </c>
      <c r="B1254" s="131"/>
      <c r="C1254" s="368"/>
      <c r="D1254" s="89"/>
      <c r="E1254" s="132" t="s">
        <v>8776</v>
      </c>
      <c r="F1254" s="132" t="s">
        <v>8777</v>
      </c>
      <c r="G1254" s="132" t="s">
        <v>4793</v>
      </c>
      <c r="H1254" s="14">
        <v>2010</v>
      </c>
      <c r="I1254" s="14">
        <v>1</v>
      </c>
      <c r="J1254" s="14"/>
      <c r="K1254" s="14"/>
      <c r="L1254" s="16" t="s">
        <v>4787</v>
      </c>
      <c r="M1254" s="16"/>
      <c r="N1254" s="16" t="s">
        <v>3400</v>
      </c>
      <c r="O1254" s="133">
        <v>1260</v>
      </c>
      <c r="P1254" s="133">
        <v>0</v>
      </c>
      <c r="Q1254" s="133">
        <v>0</v>
      </c>
      <c r="R1254" s="133" t="s">
        <v>33</v>
      </c>
      <c r="S1254" s="134">
        <v>60</v>
      </c>
      <c r="T1254" s="134">
        <v>220</v>
      </c>
      <c r="U1254" s="135">
        <v>5.7840909090909101</v>
      </c>
      <c r="V1254" s="136">
        <v>0</v>
      </c>
      <c r="W1254" s="134">
        <v>1.2725</v>
      </c>
      <c r="X1254" s="21">
        <v>1603.35</v>
      </c>
      <c r="Y1254" s="137" t="s">
        <v>33</v>
      </c>
      <c r="Z1254" s="138" t="s">
        <v>5838</v>
      </c>
      <c r="AA1254" s="138"/>
      <c r="AB1254" s="138"/>
      <c r="AC1254" s="138"/>
      <c r="AD1254" s="25"/>
      <c r="AE1254" s="26"/>
      <c r="AF1254" s="27"/>
      <c r="AG1254" s="140"/>
      <c r="AH1254" s="131"/>
      <c r="AI1254" s="131"/>
      <c r="AJ1254" s="131"/>
      <c r="AK1254" s="131"/>
      <c r="AL1254" s="131"/>
      <c r="AM1254" s="131"/>
      <c r="AN1254" s="131"/>
      <c r="AO1254" s="131"/>
      <c r="EQ1254" s="33"/>
    </row>
    <row r="1255" spans="1:147" s="83" customFormat="1" ht="16.5" customHeight="1">
      <c r="A1255" s="89" t="s">
        <v>6556</v>
      </c>
      <c r="B1255" s="131"/>
      <c r="C1255" s="368"/>
      <c r="D1255" s="89"/>
      <c r="E1255" s="132" t="s">
        <v>8781</v>
      </c>
      <c r="F1255" s="132" t="s">
        <v>4730</v>
      </c>
      <c r="G1255" s="132" t="s">
        <v>4731</v>
      </c>
      <c r="H1255" s="14">
        <v>2010</v>
      </c>
      <c r="I1255" s="14">
        <v>1</v>
      </c>
      <c r="J1255" s="14"/>
      <c r="K1255" s="14"/>
      <c r="L1255" s="16" t="s">
        <v>4726</v>
      </c>
      <c r="M1255" s="16"/>
      <c r="N1255" s="16" t="s">
        <v>3400</v>
      </c>
      <c r="O1255" s="133">
        <v>1260</v>
      </c>
      <c r="P1255" s="133">
        <v>0</v>
      </c>
      <c r="Q1255" s="133">
        <v>0</v>
      </c>
      <c r="R1255" s="133" t="s">
        <v>33</v>
      </c>
      <c r="S1255" s="134">
        <v>60</v>
      </c>
      <c r="T1255" s="134">
        <v>220</v>
      </c>
      <c r="U1255" s="135">
        <v>5.7840909090909101</v>
      </c>
      <c r="V1255" s="136">
        <v>0</v>
      </c>
      <c r="W1255" s="134">
        <v>1.2725</v>
      </c>
      <c r="X1255" s="21">
        <v>1603.35</v>
      </c>
      <c r="Y1255" s="137" t="s">
        <v>33</v>
      </c>
      <c r="Z1255" s="138" t="s">
        <v>5838</v>
      </c>
      <c r="AA1255" s="138"/>
      <c r="AB1255" s="138"/>
      <c r="AC1255" s="138"/>
      <c r="AD1255" s="25"/>
      <c r="AE1255" s="26"/>
      <c r="AF1255" s="27"/>
      <c r="AG1255" s="140"/>
      <c r="AH1255" s="131"/>
      <c r="AI1255" s="131"/>
      <c r="AJ1255" s="131"/>
      <c r="AK1255" s="131"/>
      <c r="AL1255" s="131"/>
      <c r="AM1255" s="131"/>
      <c r="AN1255" s="131"/>
      <c r="AO1255" s="131"/>
      <c r="EQ1255" s="142"/>
    </row>
    <row r="1256" spans="1:147" s="12" customFormat="1" ht="16.5" customHeight="1">
      <c r="A1256" s="89" t="s">
        <v>6556</v>
      </c>
      <c r="B1256" s="131"/>
      <c r="C1256" s="368"/>
      <c r="D1256" s="89"/>
      <c r="E1256" s="132" t="s">
        <v>35</v>
      </c>
      <c r="F1256" s="132" t="s">
        <v>36</v>
      </c>
      <c r="G1256" s="132" t="s">
        <v>4684</v>
      </c>
      <c r="H1256" s="14">
        <v>2012</v>
      </c>
      <c r="I1256" s="14">
        <v>1</v>
      </c>
      <c r="J1256" s="14"/>
      <c r="K1256" s="14"/>
      <c r="L1256" s="16" t="s">
        <v>4680</v>
      </c>
      <c r="M1256" s="16"/>
      <c r="N1256" s="16" t="s">
        <v>696</v>
      </c>
      <c r="O1256" s="133">
        <v>1260</v>
      </c>
      <c r="P1256" s="133">
        <v>0</v>
      </c>
      <c r="Q1256" s="133">
        <v>0</v>
      </c>
      <c r="R1256" s="133" t="s">
        <v>33</v>
      </c>
      <c r="S1256" s="134">
        <v>60</v>
      </c>
      <c r="T1256" s="134">
        <v>220</v>
      </c>
      <c r="U1256" s="135">
        <v>5.7840909090909101</v>
      </c>
      <c r="V1256" s="136">
        <v>0</v>
      </c>
      <c r="W1256" s="134">
        <v>1.2725</v>
      </c>
      <c r="X1256" s="21">
        <v>1603.35</v>
      </c>
      <c r="Y1256" s="137" t="s">
        <v>33</v>
      </c>
      <c r="Z1256" s="138" t="s">
        <v>5838</v>
      </c>
      <c r="AA1256" s="138"/>
      <c r="AB1256" s="138"/>
      <c r="AC1256" s="138"/>
      <c r="AD1256" s="25"/>
      <c r="AE1256" s="26"/>
      <c r="AF1256" s="27"/>
      <c r="AG1256" s="140"/>
      <c r="AH1256" s="131"/>
      <c r="AI1256" s="131"/>
      <c r="AJ1256" s="131"/>
      <c r="AK1256" s="131"/>
      <c r="AL1256" s="131"/>
      <c r="AM1256" s="131"/>
      <c r="AN1256" s="131"/>
      <c r="AO1256" s="131"/>
      <c r="EQ1256" s="33"/>
    </row>
    <row r="1257" spans="1:147" s="12" customFormat="1" ht="16.5" customHeight="1">
      <c r="A1257" s="89" t="s">
        <v>6556</v>
      </c>
      <c r="B1257" s="131"/>
      <c r="C1257" s="368"/>
      <c r="D1257" s="89"/>
      <c r="E1257" s="132" t="s">
        <v>8793</v>
      </c>
      <c r="F1257" s="132" t="s">
        <v>4714</v>
      </c>
      <c r="G1257" s="132" t="s">
        <v>170</v>
      </c>
      <c r="H1257" s="14">
        <v>2012</v>
      </c>
      <c r="I1257" s="14">
        <v>1</v>
      </c>
      <c r="J1257" s="14"/>
      <c r="K1257" s="14"/>
      <c r="L1257" s="16" t="s">
        <v>4712</v>
      </c>
      <c r="M1257" s="16"/>
      <c r="N1257" s="16" t="s">
        <v>696</v>
      </c>
      <c r="O1257" s="133">
        <v>1260</v>
      </c>
      <c r="P1257" s="133">
        <v>0</v>
      </c>
      <c r="Q1257" s="133">
        <v>0</v>
      </c>
      <c r="R1257" s="133" t="s">
        <v>33</v>
      </c>
      <c r="S1257" s="134">
        <v>60</v>
      </c>
      <c r="T1257" s="134">
        <v>220</v>
      </c>
      <c r="U1257" s="135">
        <v>5.7840909090909101</v>
      </c>
      <c r="V1257" s="136">
        <v>0</v>
      </c>
      <c r="W1257" s="134">
        <v>1.2725</v>
      </c>
      <c r="X1257" s="21">
        <v>1603.35</v>
      </c>
      <c r="Y1257" s="137" t="s">
        <v>33</v>
      </c>
      <c r="Z1257" s="138" t="s">
        <v>5838</v>
      </c>
      <c r="AA1257" s="138"/>
      <c r="AB1257" s="138"/>
      <c r="AC1257" s="138"/>
      <c r="AD1257" s="25"/>
      <c r="AE1257" s="26"/>
      <c r="AF1257" s="27"/>
      <c r="AG1257" s="140"/>
      <c r="AH1257" s="131"/>
      <c r="AI1257" s="131"/>
      <c r="AJ1257" s="131"/>
      <c r="AK1257" s="131"/>
      <c r="AL1257" s="131"/>
      <c r="AM1257" s="131"/>
      <c r="AN1257" s="131"/>
      <c r="AO1257" s="131"/>
      <c r="EQ1257" s="33"/>
    </row>
    <row r="1258" spans="1:147" s="12" customFormat="1" ht="16.5" customHeight="1">
      <c r="A1258" s="89" t="s">
        <v>6556</v>
      </c>
      <c r="B1258" s="131"/>
      <c r="C1258" s="368"/>
      <c r="D1258" s="89"/>
      <c r="E1258" s="132" t="s">
        <v>8803</v>
      </c>
      <c r="F1258" s="132" t="s">
        <v>6178</v>
      </c>
      <c r="G1258" s="132">
        <v>10020</v>
      </c>
      <c r="H1258" s="14">
        <v>2013</v>
      </c>
      <c r="I1258" s="14">
        <v>1</v>
      </c>
      <c r="J1258" s="14"/>
      <c r="K1258" s="14"/>
      <c r="L1258" s="16" t="s">
        <v>4756</v>
      </c>
      <c r="M1258" s="16"/>
      <c r="N1258" s="16" t="s">
        <v>3400</v>
      </c>
      <c r="O1258" s="133">
        <v>1260</v>
      </c>
      <c r="P1258" s="133">
        <v>0</v>
      </c>
      <c r="Q1258" s="133">
        <v>0</v>
      </c>
      <c r="R1258" s="133" t="s">
        <v>33</v>
      </c>
      <c r="S1258" s="134">
        <v>60</v>
      </c>
      <c r="T1258" s="134">
        <v>220</v>
      </c>
      <c r="U1258" s="135">
        <v>5.7840909090909101</v>
      </c>
      <c r="V1258" s="136">
        <v>0</v>
      </c>
      <c r="W1258" s="134">
        <v>1.2725</v>
      </c>
      <c r="X1258" s="21">
        <v>1603.35</v>
      </c>
      <c r="Y1258" s="137" t="s">
        <v>33</v>
      </c>
      <c r="Z1258" s="138" t="s">
        <v>5838</v>
      </c>
      <c r="AA1258" s="138"/>
      <c r="AB1258" s="138"/>
      <c r="AC1258" s="138"/>
      <c r="AD1258" s="25"/>
      <c r="AE1258" s="26"/>
      <c r="AF1258" s="27"/>
      <c r="AG1258" s="140"/>
      <c r="AH1258" s="131"/>
      <c r="AI1258" s="131"/>
      <c r="AJ1258" s="131"/>
      <c r="AK1258" s="131"/>
      <c r="AL1258" s="131"/>
      <c r="AM1258" s="131"/>
      <c r="AN1258" s="131"/>
      <c r="AO1258" s="131"/>
      <c r="EQ1258" s="33"/>
    </row>
    <row r="1259" spans="1:147" s="12" customFormat="1" ht="16.5" customHeight="1">
      <c r="A1259" s="89" t="s">
        <v>6556</v>
      </c>
      <c r="B1259" s="131"/>
      <c r="C1259" s="368"/>
      <c r="D1259" s="89"/>
      <c r="E1259" s="132" t="s">
        <v>8764</v>
      </c>
      <c r="F1259" s="132" t="s">
        <v>4701</v>
      </c>
      <c r="G1259" s="132">
        <v>4412</v>
      </c>
      <c r="H1259" s="14">
        <v>2013</v>
      </c>
      <c r="I1259" s="14">
        <v>1</v>
      </c>
      <c r="J1259" s="14"/>
      <c r="K1259" s="14"/>
      <c r="L1259" s="16" t="s">
        <v>4693</v>
      </c>
      <c r="M1259" s="16"/>
      <c r="N1259" s="16" t="s">
        <v>696</v>
      </c>
      <c r="O1259" s="133">
        <v>1260</v>
      </c>
      <c r="P1259" s="133">
        <v>0</v>
      </c>
      <c r="Q1259" s="133">
        <v>0</v>
      </c>
      <c r="R1259" s="133" t="s">
        <v>33</v>
      </c>
      <c r="S1259" s="134">
        <v>60</v>
      </c>
      <c r="T1259" s="134">
        <v>220</v>
      </c>
      <c r="U1259" s="135">
        <v>5.7840909090909101</v>
      </c>
      <c r="V1259" s="136">
        <v>0</v>
      </c>
      <c r="W1259" s="134">
        <v>1.2725</v>
      </c>
      <c r="X1259" s="21">
        <v>1603.35</v>
      </c>
      <c r="Y1259" s="137" t="s">
        <v>33</v>
      </c>
      <c r="Z1259" s="138" t="s">
        <v>5838</v>
      </c>
      <c r="AA1259" s="138"/>
      <c r="AB1259" s="138"/>
      <c r="AC1259" s="138"/>
      <c r="AD1259" s="25"/>
      <c r="AE1259" s="26"/>
      <c r="AF1259" s="27"/>
      <c r="AG1259" s="140"/>
      <c r="AH1259" s="131"/>
      <c r="AI1259" s="131"/>
      <c r="AJ1259" s="131"/>
      <c r="AK1259" s="131"/>
      <c r="AL1259" s="131"/>
      <c r="AM1259" s="131"/>
      <c r="AN1259" s="131"/>
      <c r="AO1259" s="131"/>
      <c r="EQ1259" s="33"/>
    </row>
    <row r="1260" spans="1:147" s="12" customFormat="1" ht="16.5" customHeight="1">
      <c r="A1260" s="89" t="s">
        <v>6556</v>
      </c>
      <c r="B1260" s="131"/>
      <c r="C1260" s="368"/>
      <c r="D1260" s="89"/>
      <c r="E1260" s="132" t="s">
        <v>66</v>
      </c>
      <c r="F1260" s="132" t="s">
        <v>34</v>
      </c>
      <c r="G1260" s="132" t="s">
        <v>3839</v>
      </c>
      <c r="H1260" s="14">
        <v>2014</v>
      </c>
      <c r="I1260" s="14">
        <v>1</v>
      </c>
      <c r="J1260" s="14"/>
      <c r="K1260" s="14"/>
      <c r="L1260" s="16" t="s">
        <v>6179</v>
      </c>
      <c r="M1260" s="16"/>
      <c r="N1260" s="16" t="s">
        <v>3400</v>
      </c>
      <c r="O1260" s="133">
        <v>1260</v>
      </c>
      <c r="P1260" s="133">
        <v>0</v>
      </c>
      <c r="Q1260" s="133">
        <v>0</v>
      </c>
      <c r="R1260" s="133" t="s">
        <v>33</v>
      </c>
      <c r="S1260" s="134">
        <v>60</v>
      </c>
      <c r="T1260" s="134">
        <v>220</v>
      </c>
      <c r="U1260" s="135">
        <v>5.7840909090909101</v>
      </c>
      <c r="V1260" s="136">
        <v>0</v>
      </c>
      <c r="W1260" s="134">
        <v>1.2725</v>
      </c>
      <c r="X1260" s="21">
        <v>1603.35</v>
      </c>
      <c r="Y1260" s="137" t="s">
        <v>33</v>
      </c>
      <c r="Z1260" s="138" t="s">
        <v>5838</v>
      </c>
      <c r="AA1260" s="138"/>
      <c r="AB1260" s="138"/>
      <c r="AC1260" s="138"/>
      <c r="AD1260" s="25"/>
      <c r="AE1260" s="26"/>
      <c r="AF1260" s="27"/>
      <c r="AG1260" s="140"/>
      <c r="AH1260" s="131"/>
      <c r="AI1260" s="131"/>
      <c r="AJ1260" s="131"/>
      <c r="AK1260" s="131"/>
      <c r="AL1260" s="131"/>
      <c r="AM1260" s="131"/>
      <c r="AN1260" s="131"/>
      <c r="AO1260" s="131"/>
      <c r="EQ1260" s="33"/>
    </row>
    <row r="1261" spans="1:147" s="12" customFormat="1" ht="16.5" customHeight="1">
      <c r="A1261" s="89" t="s">
        <v>6556</v>
      </c>
      <c r="B1261" s="131"/>
      <c r="C1261" s="368"/>
      <c r="D1261" s="89"/>
      <c r="E1261" s="132" t="s">
        <v>8805</v>
      </c>
      <c r="F1261" s="132" t="s">
        <v>4753</v>
      </c>
      <c r="G1261" s="132">
        <v>221214</v>
      </c>
      <c r="H1261" s="14">
        <v>2014</v>
      </c>
      <c r="I1261" s="14">
        <v>1</v>
      </c>
      <c r="J1261" s="14"/>
      <c r="K1261" s="14"/>
      <c r="L1261" s="16" t="s">
        <v>4748</v>
      </c>
      <c r="M1261" s="16"/>
      <c r="N1261" s="16" t="s">
        <v>3400</v>
      </c>
      <c r="O1261" s="133">
        <v>1260</v>
      </c>
      <c r="P1261" s="133">
        <v>0</v>
      </c>
      <c r="Q1261" s="133">
        <v>0</v>
      </c>
      <c r="R1261" s="133" t="s">
        <v>33</v>
      </c>
      <c r="S1261" s="134">
        <v>60</v>
      </c>
      <c r="T1261" s="134">
        <v>220</v>
      </c>
      <c r="U1261" s="135">
        <v>5.7840909090909101</v>
      </c>
      <c r="V1261" s="136">
        <v>0</v>
      </c>
      <c r="W1261" s="134">
        <v>1.2725</v>
      </c>
      <c r="X1261" s="21">
        <v>1603.35</v>
      </c>
      <c r="Y1261" s="137" t="s">
        <v>33</v>
      </c>
      <c r="Z1261" s="138" t="s">
        <v>5838</v>
      </c>
      <c r="AA1261" s="138"/>
      <c r="AB1261" s="138"/>
      <c r="AC1261" s="138"/>
      <c r="AD1261" s="25"/>
      <c r="AE1261" s="26"/>
      <c r="AF1261" s="27"/>
      <c r="AG1261" s="140"/>
      <c r="AH1261" s="131"/>
      <c r="AI1261" s="131"/>
      <c r="AJ1261" s="131"/>
      <c r="AK1261" s="131"/>
      <c r="AL1261" s="131"/>
      <c r="AM1261" s="131"/>
      <c r="AN1261" s="131"/>
      <c r="AO1261" s="131"/>
      <c r="EQ1261" s="33"/>
    </row>
    <row r="1262" spans="1:147" s="12" customFormat="1" ht="16.5" customHeight="1">
      <c r="A1262" s="89" t="s">
        <v>6556</v>
      </c>
      <c r="B1262" s="131"/>
      <c r="C1262" s="368"/>
      <c r="D1262" s="89"/>
      <c r="E1262" s="132" t="s">
        <v>8807</v>
      </c>
      <c r="F1262" s="132" t="s">
        <v>6181</v>
      </c>
      <c r="G1262" s="132" t="s">
        <v>6182</v>
      </c>
      <c r="H1262" s="14">
        <v>2014</v>
      </c>
      <c r="I1262" s="14">
        <v>7</v>
      </c>
      <c r="J1262" s="14"/>
      <c r="K1262" s="14"/>
      <c r="L1262" s="16" t="s">
        <v>4761</v>
      </c>
      <c r="M1262" s="16"/>
      <c r="N1262" s="16" t="s">
        <v>3400</v>
      </c>
      <c r="O1262" s="133">
        <v>1260</v>
      </c>
      <c r="P1262" s="133">
        <v>0</v>
      </c>
      <c r="Q1262" s="133">
        <v>0</v>
      </c>
      <c r="R1262" s="133" t="s">
        <v>33</v>
      </c>
      <c r="S1262" s="134">
        <v>60</v>
      </c>
      <c r="T1262" s="134">
        <v>220</v>
      </c>
      <c r="U1262" s="135">
        <v>5.7840909090909101</v>
      </c>
      <c r="V1262" s="136">
        <v>0</v>
      </c>
      <c r="W1262" s="134">
        <v>1.2725</v>
      </c>
      <c r="X1262" s="21">
        <v>11223.449999999999</v>
      </c>
      <c r="Y1262" s="137" t="s">
        <v>33</v>
      </c>
      <c r="Z1262" s="138" t="s">
        <v>5838</v>
      </c>
      <c r="AA1262" s="138"/>
      <c r="AB1262" s="138"/>
      <c r="AC1262" s="138"/>
      <c r="AD1262" s="25"/>
      <c r="AE1262" s="26"/>
      <c r="AF1262" s="27"/>
      <c r="AG1262" s="140"/>
      <c r="AH1262" s="131"/>
      <c r="AI1262" s="131"/>
      <c r="AJ1262" s="131"/>
      <c r="AK1262" s="131"/>
      <c r="AL1262" s="131"/>
      <c r="AM1262" s="131"/>
      <c r="AN1262" s="131"/>
      <c r="AO1262" s="131"/>
      <c r="EQ1262" s="33"/>
    </row>
    <row r="1263" spans="1:147" s="12" customFormat="1" ht="16.5" customHeight="1">
      <c r="A1263" s="89" t="s">
        <v>6556</v>
      </c>
      <c r="B1263" s="131"/>
      <c r="C1263" s="368"/>
      <c r="D1263" s="89"/>
      <c r="E1263" s="132" t="s">
        <v>8812</v>
      </c>
      <c r="F1263" s="132" t="s">
        <v>8813</v>
      </c>
      <c r="G1263" s="132" t="s">
        <v>4766</v>
      </c>
      <c r="H1263" s="14">
        <v>2015</v>
      </c>
      <c r="I1263" s="14">
        <v>1</v>
      </c>
      <c r="J1263" s="14"/>
      <c r="K1263" s="14"/>
      <c r="L1263" s="16" t="s">
        <v>4765</v>
      </c>
      <c r="M1263" s="16"/>
      <c r="N1263" s="16" t="s">
        <v>3400</v>
      </c>
      <c r="O1263" s="133">
        <v>1260</v>
      </c>
      <c r="P1263" s="133">
        <v>0</v>
      </c>
      <c r="Q1263" s="133">
        <v>0</v>
      </c>
      <c r="R1263" s="133" t="s">
        <v>33</v>
      </c>
      <c r="S1263" s="134">
        <v>60</v>
      </c>
      <c r="T1263" s="134">
        <v>220</v>
      </c>
      <c r="U1263" s="135">
        <v>5.7840909090909101</v>
      </c>
      <c r="V1263" s="136">
        <v>0</v>
      </c>
      <c r="W1263" s="134">
        <v>1.2725</v>
      </c>
      <c r="X1263" s="21">
        <v>1603.35</v>
      </c>
      <c r="Y1263" s="137" t="s">
        <v>33</v>
      </c>
      <c r="Z1263" s="138" t="s">
        <v>5838</v>
      </c>
      <c r="AA1263" s="138"/>
      <c r="AB1263" s="138"/>
      <c r="AC1263" s="138"/>
      <c r="AD1263" s="25"/>
      <c r="AE1263" s="26"/>
      <c r="AF1263" s="27"/>
      <c r="AG1263" s="140"/>
      <c r="AH1263" s="131"/>
      <c r="AI1263" s="131"/>
      <c r="AJ1263" s="131"/>
      <c r="AK1263" s="131"/>
      <c r="AL1263" s="131"/>
      <c r="AM1263" s="131"/>
      <c r="AN1263" s="131"/>
      <c r="AO1263" s="131"/>
      <c r="EQ1263" s="33"/>
    </row>
    <row r="1264" spans="1:147" s="12" customFormat="1" ht="16.5" customHeight="1">
      <c r="A1264" s="89" t="s">
        <v>6556</v>
      </c>
      <c r="B1264" s="131"/>
      <c r="C1264" s="368"/>
      <c r="D1264" s="89"/>
      <c r="E1264" s="132" t="s">
        <v>810</v>
      </c>
      <c r="F1264" s="132" t="s">
        <v>402</v>
      </c>
      <c r="G1264" s="132" t="s">
        <v>8820</v>
      </c>
      <c r="H1264" s="14">
        <v>2015</v>
      </c>
      <c r="I1264" s="14">
        <v>1</v>
      </c>
      <c r="J1264" s="14"/>
      <c r="K1264" s="14"/>
      <c r="L1264" s="16" t="s">
        <v>4748</v>
      </c>
      <c r="M1264" s="16"/>
      <c r="N1264" s="16" t="s">
        <v>3400</v>
      </c>
      <c r="O1264" s="133">
        <v>1260</v>
      </c>
      <c r="P1264" s="133">
        <v>0</v>
      </c>
      <c r="Q1264" s="133">
        <v>0</v>
      </c>
      <c r="R1264" s="133" t="s">
        <v>33</v>
      </c>
      <c r="S1264" s="134">
        <v>60</v>
      </c>
      <c r="T1264" s="134">
        <v>220</v>
      </c>
      <c r="U1264" s="135">
        <v>5.7840909090909101</v>
      </c>
      <c r="V1264" s="136">
        <v>0</v>
      </c>
      <c r="W1264" s="134">
        <v>1.2725</v>
      </c>
      <c r="X1264" s="21">
        <v>1603.35</v>
      </c>
      <c r="Y1264" s="137" t="s">
        <v>33</v>
      </c>
      <c r="Z1264" s="138" t="s">
        <v>5838</v>
      </c>
      <c r="AA1264" s="138"/>
      <c r="AB1264" s="138"/>
      <c r="AC1264" s="138"/>
      <c r="AD1264" s="25"/>
      <c r="AE1264" s="26"/>
      <c r="AF1264" s="27"/>
      <c r="AG1264" s="140"/>
      <c r="AH1264" s="131"/>
      <c r="AI1264" s="131"/>
      <c r="AJ1264" s="131"/>
      <c r="AK1264" s="131"/>
      <c r="AL1264" s="131"/>
      <c r="AM1264" s="131"/>
      <c r="AN1264" s="131"/>
      <c r="AO1264" s="131"/>
      <c r="EQ1264" s="33"/>
    </row>
    <row r="1265" spans="1:147" s="12" customFormat="1" ht="16.5" customHeight="1">
      <c r="A1265" s="89" t="s">
        <v>6556</v>
      </c>
      <c r="B1265" s="131"/>
      <c r="C1265" s="368"/>
      <c r="D1265" s="89"/>
      <c r="E1265" s="132" t="s">
        <v>4642</v>
      </c>
      <c r="F1265" s="132" t="s">
        <v>355</v>
      </c>
      <c r="G1265" s="132" t="s">
        <v>8821</v>
      </c>
      <c r="H1265" s="14">
        <v>2015</v>
      </c>
      <c r="I1265" s="14">
        <v>1</v>
      </c>
      <c r="J1265" s="14"/>
      <c r="K1265" s="14"/>
      <c r="L1265" s="16" t="s">
        <v>4712</v>
      </c>
      <c r="M1265" s="16"/>
      <c r="N1265" s="16" t="s">
        <v>696</v>
      </c>
      <c r="O1265" s="133">
        <v>1260</v>
      </c>
      <c r="P1265" s="133">
        <v>0</v>
      </c>
      <c r="Q1265" s="133">
        <v>0</v>
      </c>
      <c r="R1265" s="133" t="s">
        <v>33</v>
      </c>
      <c r="S1265" s="134">
        <v>60</v>
      </c>
      <c r="T1265" s="134">
        <v>220</v>
      </c>
      <c r="U1265" s="135">
        <v>5.7840909090909101</v>
      </c>
      <c r="V1265" s="136">
        <v>0</v>
      </c>
      <c r="W1265" s="134">
        <v>1.2725</v>
      </c>
      <c r="X1265" s="21">
        <v>1603.35</v>
      </c>
      <c r="Y1265" s="137" t="s">
        <v>33</v>
      </c>
      <c r="Z1265" s="138" t="s">
        <v>5838</v>
      </c>
      <c r="AA1265" s="138"/>
      <c r="AB1265" s="138"/>
      <c r="AC1265" s="138"/>
      <c r="AD1265" s="25"/>
      <c r="AE1265" s="26"/>
      <c r="AF1265" s="27"/>
      <c r="AG1265" s="140"/>
      <c r="AH1265" s="131"/>
      <c r="AI1265" s="131"/>
      <c r="AJ1265" s="131"/>
      <c r="AK1265" s="131"/>
      <c r="AL1265" s="131"/>
      <c r="AM1265" s="131"/>
      <c r="AN1265" s="131"/>
      <c r="AO1265" s="131"/>
      <c r="EQ1265" s="33"/>
    </row>
    <row r="1266" spans="1:147" s="12" customFormat="1" ht="16.5" customHeight="1">
      <c r="A1266" s="89" t="s">
        <v>6556</v>
      </c>
      <c r="B1266" s="131"/>
      <c r="C1266" s="368"/>
      <c r="D1266" s="89"/>
      <c r="E1266" s="132" t="s">
        <v>8832</v>
      </c>
      <c r="F1266" s="132" t="s">
        <v>102</v>
      </c>
      <c r="G1266" s="132" t="s">
        <v>3819</v>
      </c>
      <c r="H1266" s="14">
        <v>2015</v>
      </c>
      <c r="I1266" s="14">
        <v>1</v>
      </c>
      <c r="J1266" s="14"/>
      <c r="K1266" s="14"/>
      <c r="L1266" s="16" t="s">
        <v>4680</v>
      </c>
      <c r="M1266" s="16"/>
      <c r="N1266" s="16" t="s">
        <v>696</v>
      </c>
      <c r="O1266" s="133">
        <v>1260</v>
      </c>
      <c r="P1266" s="133">
        <v>0</v>
      </c>
      <c r="Q1266" s="133">
        <v>0</v>
      </c>
      <c r="R1266" s="133" t="s">
        <v>33</v>
      </c>
      <c r="S1266" s="134">
        <v>60</v>
      </c>
      <c r="T1266" s="134">
        <v>220</v>
      </c>
      <c r="U1266" s="135">
        <v>5.7840909090909101</v>
      </c>
      <c r="V1266" s="136">
        <v>0</v>
      </c>
      <c r="W1266" s="134">
        <v>1.2725</v>
      </c>
      <c r="X1266" s="21">
        <v>1603.35</v>
      </c>
      <c r="Y1266" s="137" t="s">
        <v>33</v>
      </c>
      <c r="Z1266" s="138" t="s">
        <v>5838</v>
      </c>
      <c r="AA1266" s="138"/>
      <c r="AB1266" s="138"/>
      <c r="AC1266" s="138"/>
      <c r="AD1266" s="25"/>
      <c r="AE1266" s="26"/>
      <c r="AF1266" s="27"/>
      <c r="AG1266" s="140"/>
      <c r="AH1266" s="131"/>
      <c r="AI1266" s="131"/>
      <c r="AJ1266" s="131"/>
      <c r="AK1266" s="131"/>
      <c r="AL1266" s="131"/>
      <c r="AM1266" s="131"/>
      <c r="AN1266" s="131"/>
      <c r="AO1266" s="131"/>
      <c r="EQ1266" s="33"/>
    </row>
    <row r="1267" spans="1:147" s="12" customFormat="1" ht="16.5" customHeight="1">
      <c r="A1267" s="89" t="s">
        <v>6556</v>
      </c>
      <c r="B1267" s="131"/>
      <c r="C1267" s="368"/>
      <c r="D1267" s="89"/>
      <c r="E1267" s="132" t="s">
        <v>8833</v>
      </c>
      <c r="F1267" s="132" t="s">
        <v>4688</v>
      </c>
      <c r="G1267" s="132" t="s">
        <v>4689</v>
      </c>
      <c r="H1267" s="14">
        <v>2015</v>
      </c>
      <c r="I1267" s="14">
        <v>1</v>
      </c>
      <c r="J1267" s="14"/>
      <c r="K1267" s="14"/>
      <c r="L1267" s="16" t="s">
        <v>4680</v>
      </c>
      <c r="M1267" s="16"/>
      <c r="N1267" s="16" t="s">
        <v>696</v>
      </c>
      <c r="O1267" s="133">
        <v>1260</v>
      </c>
      <c r="P1267" s="133">
        <v>0</v>
      </c>
      <c r="Q1267" s="133">
        <v>0</v>
      </c>
      <c r="R1267" s="133" t="s">
        <v>33</v>
      </c>
      <c r="S1267" s="134">
        <v>60</v>
      </c>
      <c r="T1267" s="134">
        <v>220</v>
      </c>
      <c r="U1267" s="135">
        <v>5.7840909090909101</v>
      </c>
      <c r="V1267" s="136">
        <v>0</v>
      </c>
      <c r="W1267" s="134">
        <v>1.2725</v>
      </c>
      <c r="X1267" s="21">
        <v>1603.35</v>
      </c>
      <c r="Y1267" s="137" t="s">
        <v>33</v>
      </c>
      <c r="Z1267" s="138" t="s">
        <v>5838</v>
      </c>
      <c r="AA1267" s="138"/>
      <c r="AB1267" s="138"/>
      <c r="AC1267" s="138"/>
      <c r="AD1267" s="25"/>
      <c r="AE1267" s="26"/>
      <c r="AF1267" s="27"/>
      <c r="AG1267" s="140"/>
      <c r="AH1267" s="131"/>
      <c r="AI1267" s="131"/>
      <c r="AJ1267" s="131"/>
      <c r="AK1267" s="131"/>
      <c r="AL1267" s="131"/>
      <c r="AM1267" s="131"/>
      <c r="AN1267" s="131"/>
      <c r="AO1267" s="131"/>
      <c r="EQ1267" s="33"/>
    </row>
    <row r="1268" spans="1:147" s="12" customFormat="1" ht="16.5" customHeight="1">
      <c r="A1268" s="89" t="s">
        <v>6556</v>
      </c>
      <c r="B1268" s="131"/>
      <c r="C1268" s="368"/>
      <c r="D1268" s="89"/>
      <c r="E1268" s="132" t="s">
        <v>8834</v>
      </c>
      <c r="F1268" s="132" t="s">
        <v>228</v>
      </c>
      <c r="G1268" s="132">
        <v>5055</v>
      </c>
      <c r="H1268" s="14">
        <v>2015</v>
      </c>
      <c r="I1268" s="14">
        <v>1</v>
      </c>
      <c r="J1268" s="14"/>
      <c r="K1268" s="14"/>
      <c r="L1268" s="16" t="s">
        <v>4680</v>
      </c>
      <c r="M1268" s="16"/>
      <c r="N1268" s="16" t="s">
        <v>696</v>
      </c>
      <c r="O1268" s="133">
        <v>1260</v>
      </c>
      <c r="P1268" s="133">
        <v>0</v>
      </c>
      <c r="Q1268" s="133">
        <v>0</v>
      </c>
      <c r="R1268" s="133" t="s">
        <v>33</v>
      </c>
      <c r="S1268" s="134">
        <v>60</v>
      </c>
      <c r="T1268" s="134">
        <v>220</v>
      </c>
      <c r="U1268" s="135">
        <v>5.7840909090909101</v>
      </c>
      <c r="V1268" s="136">
        <v>0</v>
      </c>
      <c r="W1268" s="134">
        <v>1.2725</v>
      </c>
      <c r="X1268" s="21">
        <v>1603.35</v>
      </c>
      <c r="Y1268" s="137" t="s">
        <v>33</v>
      </c>
      <c r="Z1268" s="138" t="s">
        <v>5838</v>
      </c>
      <c r="AA1268" s="138"/>
      <c r="AB1268" s="138"/>
      <c r="AC1268" s="138"/>
      <c r="AD1268" s="25"/>
      <c r="AE1268" s="26"/>
      <c r="AF1268" s="27"/>
      <c r="AG1268" s="140"/>
      <c r="AH1268" s="131"/>
      <c r="AI1268" s="131"/>
      <c r="AJ1268" s="131"/>
      <c r="AK1268" s="131"/>
      <c r="AL1268" s="131"/>
      <c r="AM1268" s="131"/>
      <c r="AN1268" s="131"/>
      <c r="AO1268" s="131"/>
      <c r="EQ1268" s="33"/>
    </row>
    <row r="1269" spans="1:147" s="12" customFormat="1" ht="16.5" customHeight="1">
      <c r="A1269" s="89" t="s">
        <v>6556</v>
      </c>
      <c r="B1269" s="131"/>
      <c r="C1269" s="368"/>
      <c r="D1269" s="89"/>
      <c r="E1269" s="132" t="s">
        <v>8836</v>
      </c>
      <c r="F1269" s="132" t="s">
        <v>4764</v>
      </c>
      <c r="G1269" s="132" t="s">
        <v>6187</v>
      </c>
      <c r="H1269" s="14">
        <v>2016</v>
      </c>
      <c r="I1269" s="14">
        <v>1</v>
      </c>
      <c r="J1269" s="14"/>
      <c r="K1269" s="14"/>
      <c r="L1269" s="16" t="s">
        <v>4680</v>
      </c>
      <c r="M1269" s="16"/>
      <c r="N1269" s="16" t="s">
        <v>696</v>
      </c>
      <c r="O1269" s="133">
        <v>1260</v>
      </c>
      <c r="P1269" s="133">
        <v>0</v>
      </c>
      <c r="Q1269" s="133">
        <v>0</v>
      </c>
      <c r="R1269" s="133" t="s">
        <v>33</v>
      </c>
      <c r="S1269" s="134">
        <v>60</v>
      </c>
      <c r="T1269" s="134">
        <v>220</v>
      </c>
      <c r="U1269" s="135">
        <v>5.7840909090909101</v>
      </c>
      <c r="V1269" s="136">
        <v>0</v>
      </c>
      <c r="W1269" s="134">
        <v>1.2725</v>
      </c>
      <c r="X1269" s="21">
        <v>1603.35</v>
      </c>
      <c r="Y1269" s="137" t="s">
        <v>33</v>
      </c>
      <c r="Z1269" s="138" t="s">
        <v>5838</v>
      </c>
      <c r="AA1269" s="138"/>
      <c r="AB1269" s="138"/>
      <c r="AC1269" s="138"/>
      <c r="AD1269" s="25"/>
      <c r="AE1269" s="26"/>
      <c r="AF1269" s="27"/>
      <c r="AG1269" s="140"/>
      <c r="AH1269" s="131"/>
      <c r="AI1269" s="131"/>
      <c r="AJ1269" s="131"/>
      <c r="AK1269" s="131"/>
      <c r="AL1269" s="131"/>
      <c r="AM1269" s="131"/>
      <c r="AN1269" s="131"/>
      <c r="AO1269" s="131"/>
      <c r="EQ1269" s="33"/>
    </row>
    <row r="1270" spans="1:147" s="12" customFormat="1" ht="16.5" customHeight="1">
      <c r="A1270" s="89" t="s">
        <v>6556</v>
      </c>
      <c r="B1270" s="131"/>
      <c r="C1270" s="368"/>
      <c r="D1270" s="89"/>
      <c r="E1270" s="132" t="s">
        <v>8838</v>
      </c>
      <c r="F1270" s="132" t="s">
        <v>4764</v>
      </c>
      <c r="G1270" s="132" t="s">
        <v>6188</v>
      </c>
      <c r="H1270" s="14">
        <v>2016</v>
      </c>
      <c r="I1270" s="14">
        <v>2</v>
      </c>
      <c r="J1270" s="14"/>
      <c r="K1270" s="14"/>
      <c r="L1270" s="16" t="s">
        <v>4761</v>
      </c>
      <c r="M1270" s="16"/>
      <c r="N1270" s="16" t="s">
        <v>3400</v>
      </c>
      <c r="O1270" s="133">
        <v>1260</v>
      </c>
      <c r="P1270" s="133">
        <v>0</v>
      </c>
      <c r="Q1270" s="133">
        <v>0</v>
      </c>
      <c r="R1270" s="133" t="s">
        <v>33</v>
      </c>
      <c r="S1270" s="134">
        <v>60</v>
      </c>
      <c r="T1270" s="134">
        <v>220</v>
      </c>
      <c r="U1270" s="135">
        <v>5.7840909090909101</v>
      </c>
      <c r="V1270" s="136">
        <v>0</v>
      </c>
      <c r="W1270" s="134">
        <v>1.2725</v>
      </c>
      <c r="X1270" s="21">
        <v>3206.7</v>
      </c>
      <c r="Y1270" s="137" t="s">
        <v>33</v>
      </c>
      <c r="Z1270" s="138" t="s">
        <v>5838</v>
      </c>
      <c r="AA1270" s="138"/>
      <c r="AB1270" s="138"/>
      <c r="AC1270" s="138"/>
      <c r="AD1270" s="25"/>
      <c r="AE1270" s="26"/>
      <c r="AF1270" s="27"/>
      <c r="AG1270" s="140"/>
      <c r="AH1270" s="131"/>
      <c r="AI1270" s="131"/>
      <c r="AJ1270" s="131"/>
      <c r="AK1270" s="131"/>
      <c r="AL1270" s="131"/>
      <c r="AM1270" s="131"/>
      <c r="AN1270" s="131"/>
      <c r="AO1270" s="131"/>
      <c r="EQ1270" s="33"/>
    </row>
    <row r="1271" spans="1:147" s="12" customFormat="1" ht="16.5" customHeight="1">
      <c r="A1271" s="89" t="s">
        <v>6556</v>
      </c>
      <c r="B1271" s="131"/>
      <c r="C1271" s="368"/>
      <c r="D1271" s="89"/>
      <c r="E1271" s="132" t="s">
        <v>8842</v>
      </c>
      <c r="F1271" s="132" t="s">
        <v>6192</v>
      </c>
      <c r="G1271" s="132" t="s">
        <v>6193</v>
      </c>
      <c r="H1271" s="14">
        <v>2017</v>
      </c>
      <c r="I1271" s="14">
        <v>1</v>
      </c>
      <c r="J1271" s="14"/>
      <c r="K1271" s="14"/>
      <c r="L1271" s="16" t="s">
        <v>4748</v>
      </c>
      <c r="M1271" s="16"/>
      <c r="N1271" s="16" t="s">
        <v>3400</v>
      </c>
      <c r="O1271" s="133">
        <v>1260</v>
      </c>
      <c r="P1271" s="133">
        <v>0</v>
      </c>
      <c r="Q1271" s="133">
        <v>0</v>
      </c>
      <c r="R1271" s="133" t="s">
        <v>33</v>
      </c>
      <c r="S1271" s="134">
        <v>60</v>
      </c>
      <c r="T1271" s="134">
        <v>220</v>
      </c>
      <c r="U1271" s="135">
        <v>5.7840909090909101</v>
      </c>
      <c r="V1271" s="136">
        <v>0</v>
      </c>
      <c r="W1271" s="134">
        <v>1.2725</v>
      </c>
      <c r="X1271" s="21">
        <v>1603.35</v>
      </c>
      <c r="Y1271" s="137" t="s">
        <v>33</v>
      </c>
      <c r="Z1271" s="138" t="s">
        <v>5838</v>
      </c>
      <c r="AA1271" s="138"/>
      <c r="AB1271" s="138"/>
      <c r="AC1271" s="138"/>
      <c r="AD1271" s="25"/>
      <c r="AE1271" s="26"/>
      <c r="AF1271" s="27"/>
      <c r="AG1271" s="140"/>
      <c r="AH1271" s="131"/>
      <c r="AI1271" s="131"/>
      <c r="AJ1271" s="131"/>
      <c r="AK1271" s="131"/>
      <c r="AL1271" s="131"/>
      <c r="AM1271" s="131"/>
      <c r="AN1271" s="131"/>
      <c r="AO1271" s="131"/>
      <c r="EQ1271" s="33"/>
    </row>
    <row r="1272" spans="1:147" s="12" customFormat="1" ht="16.5" customHeight="1">
      <c r="A1272" s="89" t="s">
        <v>6556</v>
      </c>
      <c r="B1272" s="131"/>
      <c r="C1272" s="368"/>
      <c r="D1272" s="89"/>
      <c r="E1272" s="132" t="s">
        <v>8846</v>
      </c>
      <c r="F1272" s="132" t="s">
        <v>8847</v>
      </c>
      <c r="G1272" s="132" t="s">
        <v>6196</v>
      </c>
      <c r="H1272" s="14">
        <v>2018</v>
      </c>
      <c r="I1272" s="14">
        <v>1</v>
      </c>
      <c r="J1272" s="14"/>
      <c r="K1272" s="14"/>
      <c r="L1272" s="16" t="s">
        <v>4761</v>
      </c>
      <c r="M1272" s="16"/>
      <c r="N1272" s="16" t="s">
        <v>3400</v>
      </c>
      <c r="O1272" s="133">
        <v>1260</v>
      </c>
      <c r="P1272" s="133">
        <v>0</v>
      </c>
      <c r="Q1272" s="133">
        <v>0</v>
      </c>
      <c r="R1272" s="133" t="s">
        <v>33</v>
      </c>
      <c r="S1272" s="134">
        <v>60</v>
      </c>
      <c r="T1272" s="134">
        <v>220</v>
      </c>
      <c r="U1272" s="135">
        <v>5.7840909090909101</v>
      </c>
      <c r="V1272" s="136">
        <v>0</v>
      </c>
      <c r="W1272" s="134">
        <v>1.2725</v>
      </c>
      <c r="X1272" s="21">
        <v>1603.35</v>
      </c>
      <c r="Y1272" s="137" t="s">
        <v>33</v>
      </c>
      <c r="Z1272" s="138" t="s">
        <v>5838</v>
      </c>
      <c r="AA1272" s="138"/>
      <c r="AB1272" s="138"/>
      <c r="AC1272" s="138"/>
      <c r="AD1272" s="25"/>
      <c r="AE1272" s="26"/>
      <c r="AF1272" s="27"/>
      <c r="AG1272" s="140"/>
      <c r="AH1272" s="131"/>
      <c r="AI1272" s="131"/>
      <c r="AJ1272" s="131"/>
      <c r="AK1272" s="131"/>
      <c r="AL1272" s="131"/>
      <c r="AM1272" s="131"/>
      <c r="AN1272" s="131"/>
      <c r="AO1272" s="131"/>
      <c r="EQ1272" s="33"/>
    </row>
    <row r="1273" spans="1:147" s="12" customFormat="1" ht="16.5" customHeight="1">
      <c r="A1273" s="89" t="s">
        <v>6556</v>
      </c>
      <c r="B1273" s="131"/>
      <c r="C1273" s="368"/>
      <c r="D1273" s="89"/>
      <c r="E1273" s="132" t="s">
        <v>770</v>
      </c>
      <c r="F1273" s="132" t="s">
        <v>34</v>
      </c>
      <c r="G1273" s="132" t="s">
        <v>772</v>
      </c>
      <c r="H1273" s="14">
        <v>2018</v>
      </c>
      <c r="I1273" s="14">
        <v>1</v>
      </c>
      <c r="J1273" s="14"/>
      <c r="K1273" s="14"/>
      <c r="L1273" s="16" t="s">
        <v>4782</v>
      </c>
      <c r="M1273" s="16"/>
      <c r="N1273" s="16" t="s">
        <v>3400</v>
      </c>
      <c r="O1273" s="133">
        <v>1260</v>
      </c>
      <c r="P1273" s="133">
        <v>0</v>
      </c>
      <c r="Q1273" s="133">
        <v>0</v>
      </c>
      <c r="R1273" s="133" t="s">
        <v>33</v>
      </c>
      <c r="S1273" s="134">
        <v>60</v>
      </c>
      <c r="T1273" s="134">
        <v>220</v>
      </c>
      <c r="U1273" s="135">
        <v>5.7840909090909101</v>
      </c>
      <c r="V1273" s="136">
        <v>0</v>
      </c>
      <c r="W1273" s="134">
        <v>1.2725</v>
      </c>
      <c r="X1273" s="21">
        <v>1603.35</v>
      </c>
      <c r="Y1273" s="137" t="s">
        <v>33</v>
      </c>
      <c r="Z1273" s="138" t="s">
        <v>5838</v>
      </c>
      <c r="AA1273" s="138"/>
      <c r="AB1273" s="138"/>
      <c r="AC1273" s="138"/>
      <c r="AD1273" s="25"/>
      <c r="AE1273" s="26"/>
      <c r="AF1273" s="27"/>
      <c r="AG1273" s="140"/>
      <c r="AH1273" s="131"/>
      <c r="AI1273" s="131"/>
      <c r="AJ1273" s="131"/>
      <c r="AK1273" s="131"/>
      <c r="AL1273" s="131"/>
      <c r="AM1273" s="131"/>
      <c r="AN1273" s="131"/>
      <c r="AO1273" s="131"/>
      <c r="EQ1273" s="33"/>
    </row>
    <row r="1274" spans="1:147" s="12" customFormat="1" ht="16.5" customHeight="1">
      <c r="A1274" s="89" t="s">
        <v>6556</v>
      </c>
      <c r="B1274" s="131"/>
      <c r="C1274" s="368"/>
      <c r="D1274" s="89"/>
      <c r="E1274" s="132" t="s">
        <v>770</v>
      </c>
      <c r="F1274" s="132" t="s">
        <v>34</v>
      </c>
      <c r="G1274" s="132" t="s">
        <v>772</v>
      </c>
      <c r="H1274" s="14">
        <v>2018</v>
      </c>
      <c r="I1274" s="14">
        <v>1</v>
      </c>
      <c r="J1274" s="14"/>
      <c r="K1274" s="14"/>
      <c r="L1274" s="16" t="s">
        <v>4783</v>
      </c>
      <c r="M1274" s="16"/>
      <c r="N1274" s="16" t="s">
        <v>3400</v>
      </c>
      <c r="O1274" s="133">
        <v>1260</v>
      </c>
      <c r="P1274" s="133">
        <v>0</v>
      </c>
      <c r="Q1274" s="133">
        <v>0</v>
      </c>
      <c r="R1274" s="133" t="s">
        <v>33</v>
      </c>
      <c r="S1274" s="134">
        <v>60</v>
      </c>
      <c r="T1274" s="134">
        <v>220</v>
      </c>
      <c r="U1274" s="135">
        <v>5.7840909090909101</v>
      </c>
      <c r="V1274" s="136">
        <v>0</v>
      </c>
      <c r="W1274" s="134">
        <v>1.2725</v>
      </c>
      <c r="X1274" s="21">
        <v>1603.35</v>
      </c>
      <c r="Y1274" s="137" t="s">
        <v>33</v>
      </c>
      <c r="Z1274" s="138" t="s">
        <v>5838</v>
      </c>
      <c r="AA1274" s="138"/>
      <c r="AB1274" s="138"/>
      <c r="AC1274" s="138"/>
      <c r="AD1274" s="25"/>
      <c r="AE1274" s="26"/>
      <c r="AF1274" s="27"/>
      <c r="AG1274" s="140"/>
      <c r="AH1274" s="131"/>
      <c r="AI1274" s="131"/>
      <c r="AJ1274" s="131"/>
      <c r="AK1274" s="131"/>
      <c r="AL1274" s="131"/>
      <c r="AM1274" s="131"/>
      <c r="AN1274" s="131"/>
      <c r="AO1274" s="131"/>
      <c r="EQ1274" s="33"/>
    </row>
    <row r="1275" spans="1:147" s="12" customFormat="1" ht="16.5" customHeight="1">
      <c r="A1275" s="89" t="s">
        <v>6556</v>
      </c>
      <c r="B1275" s="131"/>
      <c r="C1275" s="368"/>
      <c r="D1275" s="89"/>
      <c r="E1275" s="132" t="s">
        <v>8572</v>
      </c>
      <c r="F1275" s="132" t="s">
        <v>34</v>
      </c>
      <c r="G1275" s="132" t="s">
        <v>4137</v>
      </c>
      <c r="H1275" s="14">
        <v>2018</v>
      </c>
      <c r="I1275" s="14">
        <v>1</v>
      </c>
      <c r="J1275" s="14"/>
      <c r="K1275" s="14"/>
      <c r="L1275" s="16" t="s">
        <v>4680</v>
      </c>
      <c r="M1275" s="16"/>
      <c r="N1275" s="16" t="s">
        <v>696</v>
      </c>
      <c r="O1275" s="133">
        <v>1260</v>
      </c>
      <c r="P1275" s="133">
        <v>0</v>
      </c>
      <c r="Q1275" s="133">
        <v>0</v>
      </c>
      <c r="R1275" s="133" t="s">
        <v>33</v>
      </c>
      <c r="S1275" s="134">
        <v>60</v>
      </c>
      <c r="T1275" s="134">
        <v>220</v>
      </c>
      <c r="U1275" s="135">
        <v>5.7840909090909101</v>
      </c>
      <c r="V1275" s="136">
        <v>0</v>
      </c>
      <c r="W1275" s="134">
        <v>1.2725</v>
      </c>
      <c r="X1275" s="21">
        <v>1603.35</v>
      </c>
      <c r="Y1275" s="137" t="s">
        <v>33</v>
      </c>
      <c r="Z1275" s="138" t="s">
        <v>5838</v>
      </c>
      <c r="AA1275" s="138"/>
      <c r="AB1275" s="138"/>
      <c r="AC1275" s="138"/>
      <c r="AD1275" s="25"/>
      <c r="AE1275" s="26"/>
      <c r="AF1275" s="27"/>
      <c r="AG1275" s="140"/>
      <c r="AH1275" s="131"/>
      <c r="AI1275" s="131"/>
      <c r="AJ1275" s="131"/>
      <c r="AK1275" s="131"/>
      <c r="AL1275" s="131"/>
      <c r="AM1275" s="131"/>
      <c r="AN1275" s="131"/>
      <c r="AO1275" s="131"/>
      <c r="EQ1275" s="33"/>
    </row>
    <row r="1276" spans="1:147" s="12" customFormat="1" ht="16.5" customHeight="1">
      <c r="A1276" s="89" t="s">
        <v>6556</v>
      </c>
      <c r="B1276" s="131"/>
      <c r="C1276" s="368"/>
      <c r="D1276" s="89"/>
      <c r="E1276" s="132" t="s">
        <v>8764</v>
      </c>
      <c r="F1276" s="132" t="s">
        <v>4698</v>
      </c>
      <c r="G1276" s="132" t="s">
        <v>4699</v>
      </c>
      <c r="H1276" s="14">
        <v>2018</v>
      </c>
      <c r="I1276" s="14">
        <v>1</v>
      </c>
      <c r="J1276" s="14"/>
      <c r="K1276" s="14"/>
      <c r="L1276" s="16" t="s">
        <v>4693</v>
      </c>
      <c r="M1276" s="16"/>
      <c r="N1276" s="16" t="s">
        <v>696</v>
      </c>
      <c r="O1276" s="133">
        <v>1260</v>
      </c>
      <c r="P1276" s="133">
        <v>0</v>
      </c>
      <c r="Q1276" s="133">
        <v>0</v>
      </c>
      <c r="R1276" s="133" t="s">
        <v>33</v>
      </c>
      <c r="S1276" s="134">
        <v>60</v>
      </c>
      <c r="T1276" s="134">
        <v>220</v>
      </c>
      <c r="U1276" s="135">
        <v>5.7840909090909101</v>
      </c>
      <c r="V1276" s="136">
        <v>0</v>
      </c>
      <c r="W1276" s="134">
        <v>1.2725</v>
      </c>
      <c r="X1276" s="21">
        <v>1603.35</v>
      </c>
      <c r="Y1276" s="137" t="s">
        <v>33</v>
      </c>
      <c r="Z1276" s="138" t="s">
        <v>5838</v>
      </c>
      <c r="AA1276" s="138"/>
      <c r="AB1276" s="138"/>
      <c r="AC1276" s="138"/>
      <c r="AD1276" s="25"/>
      <c r="AE1276" s="26"/>
      <c r="AF1276" s="27"/>
      <c r="AG1276" s="140"/>
      <c r="AH1276" s="131"/>
      <c r="AI1276" s="131"/>
      <c r="AJ1276" s="131"/>
      <c r="AK1276" s="131"/>
      <c r="AL1276" s="131"/>
      <c r="AM1276" s="131"/>
      <c r="AN1276" s="131"/>
      <c r="AO1276" s="131"/>
      <c r="EQ1276" s="33"/>
    </row>
    <row r="1277" spans="1:147" s="12" customFormat="1" ht="16.5" customHeight="1">
      <c r="A1277" s="89" t="s">
        <v>6556</v>
      </c>
      <c r="B1277" s="131"/>
      <c r="C1277" s="368"/>
      <c r="D1277" s="89"/>
      <c r="E1277" s="132" t="s">
        <v>4192</v>
      </c>
      <c r="F1277" s="132" t="s">
        <v>34</v>
      </c>
      <c r="G1277" s="132" t="s">
        <v>867</v>
      </c>
      <c r="H1277" s="14">
        <v>2019</v>
      </c>
      <c r="I1277" s="14">
        <v>1</v>
      </c>
      <c r="J1277" s="14"/>
      <c r="K1277" s="14"/>
      <c r="L1277" s="16" t="s">
        <v>6202</v>
      </c>
      <c r="M1277" s="16"/>
      <c r="N1277" s="16" t="s">
        <v>3400</v>
      </c>
      <c r="O1277" s="133">
        <v>1260</v>
      </c>
      <c r="P1277" s="133">
        <v>0</v>
      </c>
      <c r="Q1277" s="133">
        <v>0</v>
      </c>
      <c r="R1277" s="133" t="s">
        <v>33</v>
      </c>
      <c r="S1277" s="134">
        <v>60</v>
      </c>
      <c r="T1277" s="134">
        <v>220</v>
      </c>
      <c r="U1277" s="135">
        <v>5.7840909090909101</v>
      </c>
      <c r="V1277" s="136">
        <v>0</v>
      </c>
      <c r="W1277" s="134">
        <v>1.2725</v>
      </c>
      <c r="X1277" s="21">
        <v>1603.35</v>
      </c>
      <c r="Y1277" s="137" t="s">
        <v>33</v>
      </c>
      <c r="Z1277" s="138" t="s">
        <v>5838</v>
      </c>
      <c r="AA1277" s="138"/>
      <c r="AB1277" s="138"/>
      <c r="AC1277" s="138"/>
      <c r="AD1277" s="25"/>
      <c r="AE1277" s="26"/>
      <c r="AF1277" s="27"/>
      <c r="AG1277" s="140"/>
      <c r="AH1277" s="131"/>
      <c r="AI1277" s="131"/>
      <c r="AJ1277" s="131"/>
      <c r="AK1277" s="131"/>
      <c r="AL1277" s="131"/>
      <c r="AM1277" s="131"/>
      <c r="AN1277" s="131"/>
      <c r="AO1277" s="131"/>
      <c r="EQ1277" s="33"/>
    </row>
    <row r="1278" spans="1:147" s="12" customFormat="1" ht="16.5" customHeight="1">
      <c r="A1278" s="89" t="s">
        <v>6556</v>
      </c>
      <c r="B1278" s="131"/>
      <c r="C1278" s="368"/>
      <c r="D1278" s="89"/>
      <c r="E1278" s="132" t="s">
        <v>8854</v>
      </c>
      <c r="F1278" s="132" t="s">
        <v>6204</v>
      </c>
      <c r="G1278" s="132" t="s">
        <v>6205</v>
      </c>
      <c r="H1278" s="14">
        <v>2019</v>
      </c>
      <c r="I1278" s="14">
        <v>1</v>
      </c>
      <c r="J1278" s="14"/>
      <c r="K1278" s="14"/>
      <c r="L1278" s="16" t="s">
        <v>4718</v>
      </c>
      <c r="M1278" s="16"/>
      <c r="N1278" s="16" t="s">
        <v>696</v>
      </c>
      <c r="O1278" s="133">
        <v>1260</v>
      </c>
      <c r="P1278" s="133">
        <v>0</v>
      </c>
      <c r="Q1278" s="133">
        <v>0</v>
      </c>
      <c r="R1278" s="133" t="s">
        <v>33</v>
      </c>
      <c r="S1278" s="134">
        <v>60</v>
      </c>
      <c r="T1278" s="134">
        <v>220</v>
      </c>
      <c r="U1278" s="135">
        <v>5.7840909090909101</v>
      </c>
      <c r="V1278" s="136">
        <v>0</v>
      </c>
      <c r="W1278" s="134">
        <v>1.2725</v>
      </c>
      <c r="X1278" s="21">
        <v>1603.35</v>
      </c>
      <c r="Y1278" s="137" t="s">
        <v>33</v>
      </c>
      <c r="Z1278" s="138" t="s">
        <v>5838</v>
      </c>
      <c r="AA1278" s="138"/>
      <c r="AB1278" s="138"/>
      <c r="AC1278" s="138"/>
      <c r="AD1278" s="25"/>
      <c r="AE1278" s="26"/>
      <c r="AF1278" s="27"/>
      <c r="AG1278" s="140"/>
      <c r="AH1278" s="131"/>
      <c r="AI1278" s="131"/>
      <c r="AJ1278" s="131"/>
      <c r="AK1278" s="131"/>
      <c r="AL1278" s="131"/>
      <c r="AM1278" s="131"/>
      <c r="AN1278" s="131"/>
      <c r="AO1278" s="131"/>
      <c r="EQ1278" s="33"/>
    </row>
    <row r="1279" spans="1:147" s="12" customFormat="1" ht="16.5" customHeight="1">
      <c r="A1279" s="89" t="s">
        <v>6556</v>
      </c>
      <c r="B1279" s="131"/>
      <c r="C1279" s="368"/>
      <c r="D1279" s="89"/>
      <c r="E1279" s="132" t="s">
        <v>8857</v>
      </c>
      <c r="F1279" s="132" t="s">
        <v>6210</v>
      </c>
      <c r="G1279" s="132" t="s">
        <v>6211</v>
      </c>
      <c r="H1279" s="14">
        <v>2020</v>
      </c>
      <c r="I1279" s="14">
        <v>1</v>
      </c>
      <c r="J1279" s="14"/>
      <c r="K1279" s="14"/>
      <c r="L1279" s="16" t="s">
        <v>4712</v>
      </c>
      <c r="M1279" s="16"/>
      <c r="N1279" s="16" t="s">
        <v>696</v>
      </c>
      <c r="O1279" s="133">
        <v>1260</v>
      </c>
      <c r="P1279" s="133">
        <v>0</v>
      </c>
      <c r="Q1279" s="133">
        <v>0</v>
      </c>
      <c r="R1279" s="133" t="s">
        <v>33</v>
      </c>
      <c r="S1279" s="134">
        <v>60</v>
      </c>
      <c r="T1279" s="134">
        <v>220</v>
      </c>
      <c r="U1279" s="135">
        <v>5.7840909090909101</v>
      </c>
      <c r="V1279" s="136">
        <v>0</v>
      </c>
      <c r="W1279" s="134">
        <v>1.2725</v>
      </c>
      <c r="X1279" s="21">
        <v>1603.35</v>
      </c>
      <c r="Y1279" s="137" t="s">
        <v>33</v>
      </c>
      <c r="Z1279" s="138" t="s">
        <v>5838</v>
      </c>
      <c r="AA1279" s="138"/>
      <c r="AB1279" s="138"/>
      <c r="AC1279" s="138"/>
      <c r="AD1279" s="25"/>
      <c r="AE1279" s="26"/>
      <c r="AF1279" s="27"/>
      <c r="AG1279" s="140"/>
      <c r="AH1279" s="131"/>
      <c r="AI1279" s="131"/>
      <c r="AJ1279" s="131"/>
      <c r="AK1279" s="131"/>
      <c r="AL1279" s="131"/>
      <c r="AM1279" s="131"/>
      <c r="AN1279" s="131"/>
      <c r="AO1279" s="131"/>
      <c r="EQ1279" s="33"/>
    </row>
    <row r="1280" spans="1:147" s="83" customFormat="1" ht="16.5" customHeight="1">
      <c r="A1280" s="89" t="s">
        <v>6556</v>
      </c>
      <c r="B1280" s="131"/>
      <c r="C1280" s="368"/>
      <c r="D1280" s="89"/>
      <c r="E1280" s="132" t="s">
        <v>810</v>
      </c>
      <c r="F1280" s="132" t="s">
        <v>42</v>
      </c>
      <c r="G1280" s="132" t="s">
        <v>6212</v>
      </c>
      <c r="H1280" s="14">
        <v>2020</v>
      </c>
      <c r="I1280" s="14">
        <v>1</v>
      </c>
      <c r="J1280" s="14"/>
      <c r="K1280" s="14"/>
      <c r="L1280" s="16" t="s">
        <v>6164</v>
      </c>
      <c r="M1280" s="16"/>
      <c r="N1280" s="16" t="s">
        <v>43</v>
      </c>
      <c r="O1280" s="133">
        <v>1260</v>
      </c>
      <c r="P1280" s="133">
        <v>0</v>
      </c>
      <c r="Q1280" s="133">
        <v>0</v>
      </c>
      <c r="R1280" s="133" t="s">
        <v>33</v>
      </c>
      <c r="S1280" s="134">
        <v>60</v>
      </c>
      <c r="T1280" s="134">
        <v>220</v>
      </c>
      <c r="U1280" s="135">
        <v>5.7840909090909101</v>
      </c>
      <c r="V1280" s="136">
        <v>0</v>
      </c>
      <c r="W1280" s="134">
        <v>1.2725</v>
      </c>
      <c r="X1280" s="21">
        <v>1603.35</v>
      </c>
      <c r="Y1280" s="137" t="s">
        <v>33</v>
      </c>
      <c r="Z1280" s="138" t="s">
        <v>5838</v>
      </c>
      <c r="AA1280" s="138"/>
      <c r="AB1280" s="138"/>
      <c r="AC1280" s="138"/>
      <c r="AD1280" s="25"/>
      <c r="AE1280" s="26"/>
      <c r="AF1280" s="27"/>
      <c r="AG1280" s="140"/>
      <c r="AH1280" s="131"/>
      <c r="AI1280" s="131"/>
      <c r="AJ1280" s="131"/>
      <c r="AK1280" s="131"/>
      <c r="AL1280" s="131"/>
      <c r="AM1280" s="131"/>
      <c r="AN1280" s="131"/>
      <c r="AO1280" s="131"/>
      <c r="EQ1280" s="142"/>
    </row>
    <row r="1281" spans="1:147" s="12" customFormat="1" ht="16.5" customHeight="1">
      <c r="A1281" s="89" t="s">
        <v>6556</v>
      </c>
      <c r="B1281" s="131"/>
      <c r="C1281" s="368"/>
      <c r="D1281" s="89"/>
      <c r="E1281" s="132" t="s">
        <v>8764</v>
      </c>
      <c r="F1281" s="132" t="s">
        <v>4698</v>
      </c>
      <c r="G1281" s="132" t="s">
        <v>4699</v>
      </c>
      <c r="H1281" s="14">
        <v>2020</v>
      </c>
      <c r="I1281" s="14">
        <v>6</v>
      </c>
      <c r="J1281" s="14"/>
      <c r="K1281" s="14"/>
      <c r="L1281" s="16" t="s">
        <v>4693</v>
      </c>
      <c r="M1281" s="16"/>
      <c r="N1281" s="16" t="s">
        <v>696</v>
      </c>
      <c r="O1281" s="133">
        <v>1260</v>
      </c>
      <c r="P1281" s="133">
        <v>0</v>
      </c>
      <c r="Q1281" s="133">
        <v>0</v>
      </c>
      <c r="R1281" s="133" t="s">
        <v>33</v>
      </c>
      <c r="S1281" s="134">
        <v>60</v>
      </c>
      <c r="T1281" s="134">
        <v>220</v>
      </c>
      <c r="U1281" s="135">
        <v>5.7840909090909101</v>
      </c>
      <c r="V1281" s="136">
        <v>0</v>
      </c>
      <c r="W1281" s="134">
        <v>1.2725</v>
      </c>
      <c r="X1281" s="21">
        <v>9620.0999999999985</v>
      </c>
      <c r="Y1281" s="137" t="s">
        <v>33</v>
      </c>
      <c r="Z1281" s="138" t="s">
        <v>5838</v>
      </c>
      <c r="AA1281" s="138"/>
      <c r="AB1281" s="138"/>
      <c r="AC1281" s="138"/>
      <c r="AD1281" s="25"/>
      <c r="AE1281" s="26"/>
      <c r="AF1281" s="27"/>
      <c r="AG1281" s="140"/>
      <c r="AH1281" s="131"/>
      <c r="AI1281" s="131"/>
      <c r="AJ1281" s="131"/>
      <c r="AK1281" s="131"/>
      <c r="AL1281" s="131"/>
      <c r="AM1281" s="131"/>
      <c r="AN1281" s="131"/>
      <c r="AO1281" s="131"/>
      <c r="EQ1281" s="33"/>
    </row>
    <row r="1282" spans="1:147" s="12" customFormat="1" ht="16.5" customHeight="1">
      <c r="A1282" s="89" t="s">
        <v>6556</v>
      </c>
      <c r="B1282" s="131"/>
      <c r="C1282" s="368"/>
      <c r="D1282" s="89"/>
      <c r="E1282" s="132" t="s">
        <v>8868</v>
      </c>
      <c r="F1282" s="132" t="s">
        <v>785</v>
      </c>
      <c r="G1282" s="132" t="s">
        <v>4713</v>
      </c>
      <c r="H1282" s="14">
        <v>2020</v>
      </c>
      <c r="I1282" s="14">
        <v>1</v>
      </c>
      <c r="J1282" s="14"/>
      <c r="K1282" s="14"/>
      <c r="L1282" s="16" t="s">
        <v>4712</v>
      </c>
      <c r="M1282" s="16"/>
      <c r="N1282" s="16" t="s">
        <v>696</v>
      </c>
      <c r="O1282" s="133">
        <v>1260</v>
      </c>
      <c r="P1282" s="133">
        <v>0</v>
      </c>
      <c r="Q1282" s="133">
        <v>0</v>
      </c>
      <c r="R1282" s="133" t="s">
        <v>33</v>
      </c>
      <c r="S1282" s="134">
        <v>60</v>
      </c>
      <c r="T1282" s="134">
        <v>220</v>
      </c>
      <c r="U1282" s="135">
        <v>5.7840909090909101</v>
      </c>
      <c r="V1282" s="136">
        <v>0</v>
      </c>
      <c r="W1282" s="134">
        <v>1.2725</v>
      </c>
      <c r="X1282" s="21">
        <v>1603.35</v>
      </c>
      <c r="Y1282" s="137" t="s">
        <v>33</v>
      </c>
      <c r="Z1282" s="138" t="s">
        <v>5838</v>
      </c>
      <c r="AA1282" s="138"/>
      <c r="AB1282" s="138"/>
      <c r="AC1282" s="138"/>
      <c r="AD1282" s="25"/>
      <c r="AE1282" s="26"/>
      <c r="AF1282" s="27"/>
      <c r="AG1282" s="140"/>
      <c r="AH1282" s="131"/>
      <c r="AI1282" s="131"/>
      <c r="AJ1282" s="131"/>
      <c r="AK1282" s="131"/>
      <c r="AL1282" s="131"/>
      <c r="AM1282" s="131"/>
      <c r="AN1282" s="131"/>
      <c r="AO1282" s="131"/>
      <c r="EQ1282" s="33"/>
    </row>
    <row r="1283" spans="1:147" s="12" customFormat="1" ht="16.5" customHeight="1">
      <c r="A1283" s="89" t="s">
        <v>6556</v>
      </c>
      <c r="B1283" s="131"/>
      <c r="C1283" s="368"/>
      <c r="D1283" s="89"/>
      <c r="E1283" s="132" t="s">
        <v>482</v>
      </c>
      <c r="F1283" s="132" t="s">
        <v>1173</v>
      </c>
      <c r="G1283" s="132" t="s">
        <v>4700</v>
      </c>
      <c r="H1283" s="14">
        <v>2020</v>
      </c>
      <c r="I1283" s="14">
        <v>1</v>
      </c>
      <c r="J1283" s="14"/>
      <c r="K1283" s="14"/>
      <c r="L1283" s="16" t="s">
        <v>4712</v>
      </c>
      <c r="M1283" s="16"/>
      <c r="N1283" s="16" t="s">
        <v>696</v>
      </c>
      <c r="O1283" s="133">
        <v>1260</v>
      </c>
      <c r="P1283" s="133">
        <v>0</v>
      </c>
      <c r="Q1283" s="133">
        <v>0</v>
      </c>
      <c r="R1283" s="133" t="s">
        <v>33</v>
      </c>
      <c r="S1283" s="134">
        <v>60</v>
      </c>
      <c r="T1283" s="134">
        <v>220</v>
      </c>
      <c r="U1283" s="135">
        <v>5.7840909090909101</v>
      </c>
      <c r="V1283" s="136">
        <v>0</v>
      </c>
      <c r="W1283" s="134">
        <v>1.2725</v>
      </c>
      <c r="X1283" s="21">
        <v>1603.35</v>
      </c>
      <c r="Y1283" s="137" t="s">
        <v>33</v>
      </c>
      <c r="Z1283" s="138" t="s">
        <v>5838</v>
      </c>
      <c r="AA1283" s="138"/>
      <c r="AB1283" s="138"/>
      <c r="AC1283" s="138"/>
      <c r="AD1283" s="25"/>
      <c r="AE1283" s="26"/>
      <c r="AF1283" s="27"/>
      <c r="AG1283" s="140"/>
      <c r="AH1283" s="131"/>
      <c r="AI1283" s="131"/>
      <c r="AJ1283" s="131"/>
      <c r="AK1283" s="131"/>
      <c r="AL1283" s="131"/>
      <c r="AM1283" s="131"/>
      <c r="AN1283" s="131"/>
      <c r="AO1283" s="131"/>
      <c r="EQ1283" s="33"/>
    </row>
    <row r="1284" spans="1:147" s="12" customFormat="1" ht="16.5" customHeight="1">
      <c r="A1284" s="89" t="s">
        <v>6556</v>
      </c>
      <c r="B1284" s="131"/>
      <c r="C1284" s="368"/>
      <c r="D1284" s="89"/>
      <c r="E1284" s="132" t="s">
        <v>8873</v>
      </c>
      <c r="F1284" s="132" t="s">
        <v>83</v>
      </c>
      <c r="G1284" s="132" t="s">
        <v>4720</v>
      </c>
      <c r="H1284" s="14">
        <v>2020</v>
      </c>
      <c r="I1284" s="14">
        <v>2</v>
      </c>
      <c r="J1284" s="14"/>
      <c r="K1284" s="14"/>
      <c r="L1284" s="16" t="s">
        <v>4718</v>
      </c>
      <c r="M1284" s="16"/>
      <c r="N1284" s="16" t="s">
        <v>696</v>
      </c>
      <c r="O1284" s="133">
        <v>1260</v>
      </c>
      <c r="P1284" s="133">
        <v>0</v>
      </c>
      <c r="Q1284" s="133">
        <v>0</v>
      </c>
      <c r="R1284" s="133" t="s">
        <v>33</v>
      </c>
      <c r="S1284" s="134">
        <v>60</v>
      </c>
      <c r="T1284" s="134">
        <v>220</v>
      </c>
      <c r="U1284" s="135">
        <v>5.7840909090909101</v>
      </c>
      <c r="V1284" s="136">
        <v>0</v>
      </c>
      <c r="W1284" s="134">
        <v>1.2725</v>
      </c>
      <c r="X1284" s="21">
        <v>3206.7</v>
      </c>
      <c r="Y1284" s="137" t="s">
        <v>33</v>
      </c>
      <c r="Z1284" s="138" t="s">
        <v>5838</v>
      </c>
      <c r="AA1284" s="138"/>
      <c r="AB1284" s="138"/>
      <c r="AC1284" s="138"/>
      <c r="AD1284" s="25"/>
      <c r="AE1284" s="26"/>
      <c r="AF1284" s="27"/>
      <c r="AG1284" s="140"/>
      <c r="AH1284" s="131"/>
      <c r="AI1284" s="131"/>
      <c r="AJ1284" s="131"/>
      <c r="AK1284" s="131"/>
      <c r="AL1284" s="131"/>
      <c r="AM1284" s="131"/>
      <c r="AN1284" s="131"/>
      <c r="AO1284" s="131"/>
      <c r="EQ1284" s="33"/>
    </row>
    <row r="1285" spans="1:147" s="12" customFormat="1" ht="16.5" customHeight="1">
      <c r="A1285" s="89" t="s">
        <v>6556</v>
      </c>
      <c r="B1285" s="131"/>
      <c r="C1285" s="368"/>
      <c r="D1285" s="89"/>
      <c r="E1285" s="132" t="s">
        <v>8744</v>
      </c>
      <c r="F1285" s="132" t="s">
        <v>6122</v>
      </c>
      <c r="G1285" s="132" t="s">
        <v>6122</v>
      </c>
      <c r="H1285" s="14">
        <v>2003</v>
      </c>
      <c r="I1285" s="14">
        <v>1</v>
      </c>
      <c r="J1285" s="14"/>
      <c r="K1285" s="14"/>
      <c r="L1285" s="16" t="s">
        <v>4748</v>
      </c>
      <c r="M1285" s="16"/>
      <c r="N1285" s="16" t="s">
        <v>3400</v>
      </c>
      <c r="O1285" s="133">
        <v>1260</v>
      </c>
      <c r="P1285" s="133">
        <v>0</v>
      </c>
      <c r="Q1285" s="133">
        <v>0</v>
      </c>
      <c r="R1285" s="133" t="s">
        <v>33</v>
      </c>
      <c r="S1285" s="134">
        <v>60</v>
      </c>
      <c r="T1285" s="134">
        <v>220</v>
      </c>
      <c r="U1285" s="135">
        <v>6.6954545454545498</v>
      </c>
      <c r="V1285" s="136">
        <v>0</v>
      </c>
      <c r="W1285" s="134">
        <v>1.4730000000000001</v>
      </c>
      <c r="X1285" s="21">
        <v>1855.98</v>
      </c>
      <c r="Y1285" s="137" t="s">
        <v>33</v>
      </c>
      <c r="Z1285" s="138" t="s">
        <v>5838</v>
      </c>
      <c r="AA1285" s="138"/>
      <c r="AB1285" s="138"/>
      <c r="AC1285" s="138"/>
      <c r="AD1285" s="25"/>
      <c r="AE1285" s="26"/>
      <c r="AF1285" s="27"/>
      <c r="AG1285" s="140"/>
      <c r="AH1285" s="131"/>
      <c r="AI1285" s="131"/>
      <c r="AJ1285" s="131"/>
      <c r="AK1285" s="131"/>
      <c r="AL1285" s="131"/>
      <c r="AM1285" s="131"/>
      <c r="AN1285" s="131"/>
      <c r="AO1285" s="131"/>
      <c r="EQ1285" s="33"/>
    </row>
    <row r="1286" spans="1:147" s="12" customFormat="1" ht="16.5" customHeight="1">
      <c r="A1286" s="89" t="s">
        <v>6556</v>
      </c>
      <c r="B1286" s="131"/>
      <c r="C1286" s="368"/>
      <c r="D1286" s="89"/>
      <c r="E1286" s="132" t="s">
        <v>8744</v>
      </c>
      <c r="F1286" s="132" t="s">
        <v>6122</v>
      </c>
      <c r="G1286" s="132" t="s">
        <v>6122</v>
      </c>
      <c r="H1286" s="14">
        <v>2003</v>
      </c>
      <c r="I1286" s="14">
        <v>1</v>
      </c>
      <c r="J1286" s="14"/>
      <c r="K1286" s="14"/>
      <c r="L1286" s="16" t="s">
        <v>4748</v>
      </c>
      <c r="M1286" s="16"/>
      <c r="N1286" s="16" t="s">
        <v>3400</v>
      </c>
      <c r="O1286" s="133">
        <v>1260</v>
      </c>
      <c r="P1286" s="133">
        <v>0</v>
      </c>
      <c r="Q1286" s="133">
        <v>0</v>
      </c>
      <c r="R1286" s="133" t="s">
        <v>33</v>
      </c>
      <c r="S1286" s="134">
        <v>60</v>
      </c>
      <c r="T1286" s="134">
        <v>220</v>
      </c>
      <c r="U1286" s="135">
        <v>6.6954545454545498</v>
      </c>
      <c r="V1286" s="136">
        <v>0</v>
      </c>
      <c r="W1286" s="134">
        <v>1.4730000000000001</v>
      </c>
      <c r="X1286" s="21">
        <v>1855.98</v>
      </c>
      <c r="Y1286" s="137" t="s">
        <v>33</v>
      </c>
      <c r="Z1286" s="138" t="s">
        <v>5838</v>
      </c>
      <c r="AA1286" s="138"/>
      <c r="AB1286" s="138"/>
      <c r="AC1286" s="138"/>
      <c r="AD1286" s="25"/>
      <c r="AE1286" s="26"/>
      <c r="AF1286" s="27"/>
      <c r="AG1286" s="140"/>
      <c r="AH1286" s="131"/>
      <c r="AI1286" s="131"/>
      <c r="AJ1286" s="131"/>
      <c r="AK1286" s="131"/>
      <c r="AL1286" s="131"/>
      <c r="AM1286" s="131"/>
      <c r="AN1286" s="131"/>
      <c r="AO1286" s="131"/>
      <c r="EQ1286" s="33"/>
    </row>
    <row r="1287" spans="1:147" s="12" customFormat="1" ht="16.5" customHeight="1">
      <c r="A1287" s="89" t="s">
        <v>6556</v>
      </c>
      <c r="B1287" s="131"/>
      <c r="C1287" s="368"/>
      <c r="D1287" s="89"/>
      <c r="E1287" s="132" t="s">
        <v>8720</v>
      </c>
      <c r="F1287" s="132" t="s">
        <v>6122</v>
      </c>
      <c r="G1287" s="132" t="s">
        <v>6122</v>
      </c>
      <c r="H1287" s="14">
        <v>2004</v>
      </c>
      <c r="I1287" s="14">
        <v>1</v>
      </c>
      <c r="J1287" s="14"/>
      <c r="K1287" s="14"/>
      <c r="L1287" s="16" t="s">
        <v>4726</v>
      </c>
      <c r="M1287" s="16"/>
      <c r="N1287" s="16" t="s">
        <v>3400</v>
      </c>
      <c r="O1287" s="133">
        <v>1260</v>
      </c>
      <c r="P1287" s="133">
        <v>0</v>
      </c>
      <c r="Q1287" s="133">
        <v>0</v>
      </c>
      <c r="R1287" s="133" t="s">
        <v>33</v>
      </c>
      <c r="S1287" s="134">
        <v>60</v>
      </c>
      <c r="T1287" s="134">
        <v>220</v>
      </c>
      <c r="U1287" s="135">
        <v>6.6954545454545498</v>
      </c>
      <c r="V1287" s="136">
        <v>0</v>
      </c>
      <c r="W1287" s="134">
        <v>1.4730000000000001</v>
      </c>
      <c r="X1287" s="21">
        <v>1855.98</v>
      </c>
      <c r="Y1287" s="137" t="s">
        <v>33</v>
      </c>
      <c r="Z1287" s="138" t="s">
        <v>5838</v>
      </c>
      <c r="AA1287" s="138"/>
      <c r="AB1287" s="138"/>
      <c r="AC1287" s="138"/>
      <c r="AD1287" s="25"/>
      <c r="AE1287" s="26"/>
      <c r="AF1287" s="27"/>
      <c r="AG1287" s="140"/>
      <c r="AH1287" s="131"/>
      <c r="AI1287" s="131"/>
      <c r="AJ1287" s="131"/>
      <c r="AK1287" s="131"/>
      <c r="AL1287" s="131"/>
      <c r="AM1287" s="131"/>
      <c r="AN1287" s="131"/>
      <c r="AO1287" s="131"/>
      <c r="EQ1287" s="33"/>
    </row>
    <row r="1288" spans="1:147" s="12" customFormat="1" ht="16.5" customHeight="1">
      <c r="A1288" s="89" t="s">
        <v>6556</v>
      </c>
      <c r="B1288" s="131"/>
      <c r="C1288" s="368"/>
      <c r="D1288" s="89"/>
      <c r="E1288" s="132" t="s">
        <v>8763</v>
      </c>
      <c r="F1288" s="132" t="s">
        <v>6122</v>
      </c>
      <c r="G1288" s="132" t="s">
        <v>6122</v>
      </c>
      <c r="H1288" s="14">
        <v>2006</v>
      </c>
      <c r="I1288" s="14">
        <v>1</v>
      </c>
      <c r="J1288" s="14"/>
      <c r="K1288" s="14"/>
      <c r="L1288" s="16" t="s">
        <v>4795</v>
      </c>
      <c r="M1288" s="16"/>
      <c r="N1288" s="16" t="s">
        <v>41</v>
      </c>
      <c r="O1288" s="133">
        <v>1260</v>
      </c>
      <c r="P1288" s="133">
        <v>0</v>
      </c>
      <c r="Q1288" s="133">
        <v>0</v>
      </c>
      <c r="R1288" s="133" t="s">
        <v>33</v>
      </c>
      <c r="S1288" s="134">
        <v>60</v>
      </c>
      <c r="T1288" s="134">
        <v>220</v>
      </c>
      <c r="U1288" s="135">
        <v>6.6954545454545498</v>
      </c>
      <c r="V1288" s="136">
        <v>0</v>
      </c>
      <c r="W1288" s="134">
        <v>1.4730000000000001</v>
      </c>
      <c r="X1288" s="21">
        <v>1855.98</v>
      </c>
      <c r="Y1288" s="137" t="s">
        <v>33</v>
      </c>
      <c r="Z1288" s="138" t="s">
        <v>5838</v>
      </c>
      <c r="AA1288" s="138"/>
      <c r="AB1288" s="138"/>
      <c r="AC1288" s="138"/>
      <c r="AD1288" s="25"/>
      <c r="AE1288" s="26"/>
      <c r="AF1288" s="27"/>
      <c r="AG1288" s="140"/>
      <c r="AH1288" s="131"/>
      <c r="AI1288" s="131"/>
      <c r="AJ1288" s="131"/>
      <c r="AK1288" s="131"/>
      <c r="AL1288" s="131"/>
      <c r="AM1288" s="131"/>
      <c r="AN1288" s="131"/>
      <c r="AO1288" s="131"/>
      <c r="EQ1288" s="33"/>
    </row>
    <row r="1289" spans="1:147" s="12" customFormat="1" ht="16.5" customHeight="1">
      <c r="A1289" s="89" t="s">
        <v>6556</v>
      </c>
      <c r="B1289" s="131"/>
      <c r="C1289" s="368"/>
      <c r="D1289" s="89"/>
      <c r="E1289" s="132" t="s">
        <v>8771</v>
      </c>
      <c r="F1289" s="132" t="s">
        <v>6158</v>
      </c>
      <c r="G1289" s="132" t="s">
        <v>6159</v>
      </c>
      <c r="H1289" s="14">
        <v>2009</v>
      </c>
      <c r="I1289" s="14">
        <v>1</v>
      </c>
      <c r="J1289" s="14"/>
      <c r="K1289" s="14"/>
      <c r="L1289" s="16" t="s">
        <v>4726</v>
      </c>
      <c r="M1289" s="16"/>
      <c r="N1289" s="16" t="s">
        <v>3400</v>
      </c>
      <c r="O1289" s="133">
        <v>1260</v>
      </c>
      <c r="P1289" s="133">
        <v>0</v>
      </c>
      <c r="Q1289" s="133">
        <v>0</v>
      </c>
      <c r="R1289" s="133" t="s">
        <v>33</v>
      </c>
      <c r="S1289" s="134">
        <v>60</v>
      </c>
      <c r="T1289" s="134">
        <v>220</v>
      </c>
      <c r="U1289" s="135">
        <v>6.6954545454545498</v>
      </c>
      <c r="V1289" s="136">
        <v>0</v>
      </c>
      <c r="W1289" s="134">
        <v>1.4730000000000001</v>
      </c>
      <c r="X1289" s="21">
        <v>1855.98</v>
      </c>
      <c r="Y1289" s="137" t="s">
        <v>33</v>
      </c>
      <c r="Z1289" s="138" t="s">
        <v>5838</v>
      </c>
      <c r="AA1289" s="138"/>
      <c r="AB1289" s="138"/>
      <c r="AC1289" s="138"/>
      <c r="AD1289" s="25"/>
      <c r="AE1289" s="26"/>
      <c r="AF1289" s="27"/>
      <c r="AG1289" s="140"/>
      <c r="AH1289" s="131"/>
      <c r="AI1289" s="131"/>
      <c r="AJ1289" s="131"/>
      <c r="AK1289" s="131"/>
      <c r="AL1289" s="131"/>
      <c r="AM1289" s="131"/>
      <c r="AN1289" s="131"/>
      <c r="AO1289" s="131"/>
      <c r="EQ1289" s="33"/>
    </row>
    <row r="1290" spans="1:147" s="12" customFormat="1" ht="16.5" customHeight="1">
      <c r="A1290" s="89" t="s">
        <v>6556</v>
      </c>
      <c r="B1290" s="131"/>
      <c r="C1290" s="368"/>
      <c r="D1290" s="89"/>
      <c r="E1290" s="132" t="s">
        <v>8773</v>
      </c>
      <c r="F1290" s="132" t="s">
        <v>4743</v>
      </c>
      <c r="G1290" s="132" t="s">
        <v>4744</v>
      </c>
      <c r="H1290" s="14">
        <v>2009</v>
      </c>
      <c r="I1290" s="14">
        <v>2</v>
      </c>
      <c r="J1290" s="14"/>
      <c r="K1290" s="14"/>
      <c r="L1290" s="16" t="s">
        <v>4726</v>
      </c>
      <c r="M1290" s="16"/>
      <c r="N1290" s="16" t="s">
        <v>3400</v>
      </c>
      <c r="O1290" s="133">
        <v>1260</v>
      </c>
      <c r="P1290" s="133">
        <v>0</v>
      </c>
      <c r="Q1290" s="133">
        <v>0</v>
      </c>
      <c r="R1290" s="133" t="s">
        <v>33</v>
      </c>
      <c r="S1290" s="134">
        <v>60</v>
      </c>
      <c r="T1290" s="134">
        <v>220</v>
      </c>
      <c r="U1290" s="135">
        <v>6.6954545454545498</v>
      </c>
      <c r="V1290" s="136">
        <v>0</v>
      </c>
      <c r="W1290" s="134">
        <v>1.4730000000000001</v>
      </c>
      <c r="X1290" s="21">
        <v>3711.96</v>
      </c>
      <c r="Y1290" s="137" t="s">
        <v>33</v>
      </c>
      <c r="Z1290" s="138" t="s">
        <v>5838</v>
      </c>
      <c r="AA1290" s="138"/>
      <c r="AB1290" s="138"/>
      <c r="AC1290" s="138"/>
      <c r="AD1290" s="25"/>
      <c r="AE1290" s="26"/>
      <c r="AF1290" s="27"/>
      <c r="AG1290" s="140"/>
      <c r="AH1290" s="131"/>
      <c r="AI1290" s="131"/>
      <c r="AJ1290" s="131"/>
      <c r="AK1290" s="131"/>
      <c r="AL1290" s="131"/>
      <c r="AM1290" s="131"/>
      <c r="AN1290" s="131"/>
      <c r="AO1290" s="131"/>
      <c r="EQ1290" s="33"/>
    </row>
    <row r="1291" spans="1:147" s="12" customFormat="1" ht="16.5" customHeight="1">
      <c r="A1291" s="89" t="s">
        <v>6556</v>
      </c>
      <c r="B1291" s="131"/>
      <c r="C1291" s="368"/>
      <c r="D1291" s="89"/>
      <c r="E1291" s="132" t="s">
        <v>8758</v>
      </c>
      <c r="F1291" s="132" t="s">
        <v>4741</v>
      </c>
      <c r="G1291" s="132" t="s">
        <v>4742</v>
      </c>
      <c r="H1291" s="14">
        <v>2009</v>
      </c>
      <c r="I1291" s="14">
        <v>1</v>
      </c>
      <c r="J1291" s="14"/>
      <c r="K1291" s="14"/>
      <c r="L1291" s="16" t="s">
        <v>4726</v>
      </c>
      <c r="M1291" s="16"/>
      <c r="N1291" s="16" t="s">
        <v>3400</v>
      </c>
      <c r="O1291" s="133">
        <v>1260</v>
      </c>
      <c r="P1291" s="133">
        <v>0</v>
      </c>
      <c r="Q1291" s="133">
        <v>0</v>
      </c>
      <c r="R1291" s="133" t="s">
        <v>33</v>
      </c>
      <c r="S1291" s="134">
        <v>60</v>
      </c>
      <c r="T1291" s="134">
        <v>220</v>
      </c>
      <c r="U1291" s="135">
        <v>6.6954545454545498</v>
      </c>
      <c r="V1291" s="136">
        <v>0</v>
      </c>
      <c r="W1291" s="134">
        <v>1.4730000000000001</v>
      </c>
      <c r="X1291" s="21">
        <v>1855.98</v>
      </c>
      <c r="Y1291" s="137" t="s">
        <v>33</v>
      </c>
      <c r="Z1291" s="138" t="s">
        <v>5838</v>
      </c>
      <c r="AA1291" s="138"/>
      <c r="AB1291" s="138"/>
      <c r="AC1291" s="138"/>
      <c r="AD1291" s="25"/>
      <c r="AE1291" s="26"/>
      <c r="AF1291" s="27"/>
      <c r="AG1291" s="140"/>
      <c r="AH1291" s="131"/>
      <c r="AI1291" s="131"/>
      <c r="AJ1291" s="131"/>
      <c r="AK1291" s="131"/>
      <c r="AL1291" s="131"/>
      <c r="AM1291" s="131"/>
      <c r="AN1291" s="131"/>
      <c r="AO1291" s="131"/>
      <c r="EQ1291" s="33"/>
    </row>
    <row r="1292" spans="1:147" s="12" customFormat="1" ht="16.5" customHeight="1">
      <c r="A1292" s="89" t="s">
        <v>6556</v>
      </c>
      <c r="B1292" s="131"/>
      <c r="C1292" s="368"/>
      <c r="D1292" s="89"/>
      <c r="E1292" s="132" t="s">
        <v>8774</v>
      </c>
      <c r="F1292" s="132" t="s">
        <v>6162</v>
      </c>
      <c r="G1292" s="132" t="s">
        <v>6122</v>
      </c>
      <c r="H1292" s="14">
        <v>2009</v>
      </c>
      <c r="I1292" s="14">
        <v>1</v>
      </c>
      <c r="J1292" s="14"/>
      <c r="K1292" s="14"/>
      <c r="L1292" s="16" t="s">
        <v>4781</v>
      </c>
      <c r="M1292" s="16"/>
      <c r="N1292" s="16" t="s">
        <v>3400</v>
      </c>
      <c r="O1292" s="133">
        <v>1260</v>
      </c>
      <c r="P1292" s="133">
        <v>0</v>
      </c>
      <c r="Q1292" s="133">
        <v>0</v>
      </c>
      <c r="R1292" s="133" t="s">
        <v>33</v>
      </c>
      <c r="S1292" s="134">
        <v>60</v>
      </c>
      <c r="T1292" s="134">
        <v>220</v>
      </c>
      <c r="U1292" s="135">
        <v>6.6954545454545498</v>
      </c>
      <c r="V1292" s="136">
        <v>0</v>
      </c>
      <c r="W1292" s="134">
        <v>1.4730000000000001</v>
      </c>
      <c r="X1292" s="21">
        <v>1855.98</v>
      </c>
      <c r="Y1292" s="137" t="s">
        <v>33</v>
      </c>
      <c r="Z1292" s="138" t="s">
        <v>5838</v>
      </c>
      <c r="AA1292" s="138"/>
      <c r="AB1292" s="138"/>
      <c r="AC1292" s="138"/>
      <c r="AD1292" s="25"/>
      <c r="AE1292" s="26"/>
      <c r="AF1292" s="27"/>
      <c r="AG1292" s="140"/>
      <c r="AH1292" s="131"/>
      <c r="AI1292" s="131"/>
      <c r="AJ1292" s="131"/>
      <c r="AK1292" s="131"/>
      <c r="AL1292" s="131"/>
      <c r="AM1292" s="131"/>
      <c r="AN1292" s="131"/>
      <c r="AO1292" s="131"/>
      <c r="EQ1292" s="33"/>
    </row>
    <row r="1293" spans="1:147" s="12" customFormat="1" ht="16.5" customHeight="1">
      <c r="A1293" s="89" t="s">
        <v>6556</v>
      </c>
      <c r="B1293" s="131"/>
      <c r="C1293" s="368"/>
      <c r="D1293" s="89"/>
      <c r="E1293" s="132" t="s">
        <v>8775</v>
      </c>
      <c r="F1293" s="132" t="s">
        <v>6163</v>
      </c>
      <c r="G1293" s="132" t="s">
        <v>6122</v>
      </c>
      <c r="H1293" s="14">
        <v>2009</v>
      </c>
      <c r="I1293" s="14">
        <v>1</v>
      </c>
      <c r="J1293" s="14"/>
      <c r="K1293" s="14"/>
      <c r="L1293" s="16" t="s">
        <v>4768</v>
      </c>
      <c r="M1293" s="16"/>
      <c r="N1293" s="16" t="s">
        <v>3400</v>
      </c>
      <c r="O1293" s="133">
        <v>1260</v>
      </c>
      <c r="P1293" s="133">
        <v>0</v>
      </c>
      <c r="Q1293" s="133">
        <v>0</v>
      </c>
      <c r="R1293" s="133" t="s">
        <v>33</v>
      </c>
      <c r="S1293" s="134">
        <v>60</v>
      </c>
      <c r="T1293" s="134">
        <v>220</v>
      </c>
      <c r="U1293" s="135">
        <v>6.6954545454545498</v>
      </c>
      <c r="V1293" s="136">
        <v>0</v>
      </c>
      <c r="W1293" s="134">
        <v>1.4730000000000001</v>
      </c>
      <c r="X1293" s="21">
        <v>1855.98</v>
      </c>
      <c r="Y1293" s="137" t="s">
        <v>33</v>
      </c>
      <c r="Z1293" s="138" t="s">
        <v>5838</v>
      </c>
      <c r="AA1293" s="138"/>
      <c r="AB1293" s="138"/>
      <c r="AC1293" s="138"/>
      <c r="AD1293" s="25"/>
      <c r="AE1293" s="26"/>
      <c r="AF1293" s="27"/>
      <c r="AG1293" s="140"/>
      <c r="AH1293" s="131"/>
      <c r="AI1293" s="131"/>
      <c r="AJ1293" s="131"/>
      <c r="AK1293" s="131"/>
      <c r="AL1293" s="131"/>
      <c r="AM1293" s="131"/>
      <c r="AN1293" s="131"/>
      <c r="AO1293" s="131"/>
      <c r="EQ1293" s="33"/>
    </row>
    <row r="1294" spans="1:147" s="12" customFormat="1" ht="16.5" customHeight="1">
      <c r="A1294" s="89" t="s">
        <v>6556</v>
      </c>
      <c r="B1294" s="131"/>
      <c r="C1294" s="368"/>
      <c r="D1294" s="89"/>
      <c r="E1294" s="132" t="s">
        <v>8776</v>
      </c>
      <c r="F1294" s="132" t="s">
        <v>4791</v>
      </c>
      <c r="G1294" s="132" t="s">
        <v>4792</v>
      </c>
      <c r="H1294" s="14">
        <v>2009</v>
      </c>
      <c r="I1294" s="14">
        <v>1</v>
      </c>
      <c r="J1294" s="14"/>
      <c r="K1294" s="14"/>
      <c r="L1294" s="16" t="s">
        <v>4787</v>
      </c>
      <c r="M1294" s="16"/>
      <c r="N1294" s="16" t="s">
        <v>3400</v>
      </c>
      <c r="O1294" s="133">
        <v>1260</v>
      </c>
      <c r="P1294" s="133">
        <v>0</v>
      </c>
      <c r="Q1294" s="133">
        <v>0</v>
      </c>
      <c r="R1294" s="133" t="s">
        <v>33</v>
      </c>
      <c r="S1294" s="134">
        <v>60</v>
      </c>
      <c r="T1294" s="134">
        <v>220</v>
      </c>
      <c r="U1294" s="135">
        <v>6.6954545454545498</v>
      </c>
      <c r="V1294" s="136">
        <v>0</v>
      </c>
      <c r="W1294" s="134">
        <v>1.4730000000000001</v>
      </c>
      <c r="X1294" s="21">
        <v>1855.98</v>
      </c>
      <c r="Y1294" s="137" t="s">
        <v>33</v>
      </c>
      <c r="Z1294" s="138" t="s">
        <v>5838</v>
      </c>
      <c r="AA1294" s="138"/>
      <c r="AB1294" s="138"/>
      <c r="AC1294" s="138"/>
      <c r="AD1294" s="25"/>
      <c r="AE1294" s="26"/>
      <c r="AF1294" s="27"/>
      <c r="AG1294" s="140"/>
      <c r="AH1294" s="131"/>
      <c r="AI1294" s="131"/>
      <c r="AJ1294" s="131"/>
      <c r="AK1294" s="131"/>
      <c r="AL1294" s="131"/>
      <c r="AM1294" s="131"/>
      <c r="AN1294" s="131"/>
      <c r="AO1294" s="131"/>
      <c r="EQ1294" s="33"/>
    </row>
    <row r="1295" spans="1:147" s="12" customFormat="1" ht="16.5" customHeight="1">
      <c r="A1295" s="89" t="s">
        <v>6556</v>
      </c>
      <c r="B1295" s="131"/>
      <c r="C1295" s="368"/>
      <c r="D1295" s="89"/>
      <c r="E1295" s="132" t="s">
        <v>3761</v>
      </c>
      <c r="F1295" s="132" t="s">
        <v>896</v>
      </c>
      <c r="G1295" s="132" t="s">
        <v>6165</v>
      </c>
      <c r="H1295" s="14">
        <v>2009</v>
      </c>
      <c r="I1295" s="14">
        <v>1</v>
      </c>
      <c r="J1295" s="14"/>
      <c r="K1295" s="14"/>
      <c r="L1295" s="16" t="s">
        <v>6164</v>
      </c>
      <c r="M1295" s="16"/>
      <c r="N1295" s="16" t="s">
        <v>43</v>
      </c>
      <c r="O1295" s="133">
        <v>1260</v>
      </c>
      <c r="P1295" s="133">
        <v>0</v>
      </c>
      <c r="Q1295" s="133">
        <v>0</v>
      </c>
      <c r="R1295" s="133" t="s">
        <v>33</v>
      </c>
      <c r="S1295" s="134">
        <v>60</v>
      </c>
      <c r="T1295" s="134">
        <v>220</v>
      </c>
      <c r="U1295" s="135">
        <v>6.6954545454545498</v>
      </c>
      <c r="V1295" s="136">
        <v>0</v>
      </c>
      <c r="W1295" s="134">
        <v>1.4730000000000001</v>
      </c>
      <c r="X1295" s="21">
        <v>1855.98</v>
      </c>
      <c r="Y1295" s="137" t="s">
        <v>33</v>
      </c>
      <c r="Z1295" s="138" t="s">
        <v>5838</v>
      </c>
      <c r="AA1295" s="138"/>
      <c r="AB1295" s="138"/>
      <c r="AC1295" s="138"/>
      <c r="AD1295" s="25"/>
      <c r="AE1295" s="26"/>
      <c r="AF1295" s="27"/>
      <c r="AG1295" s="140"/>
      <c r="AH1295" s="131"/>
      <c r="AI1295" s="131"/>
      <c r="AJ1295" s="131"/>
      <c r="AK1295" s="131"/>
      <c r="AL1295" s="131"/>
      <c r="AM1295" s="131"/>
      <c r="AN1295" s="131"/>
      <c r="AO1295" s="131"/>
      <c r="EQ1295" s="33"/>
    </row>
    <row r="1296" spans="1:147" s="12" customFormat="1" ht="16.5" customHeight="1">
      <c r="A1296" s="89" t="s">
        <v>6556</v>
      </c>
      <c r="B1296" s="131"/>
      <c r="C1296" s="368"/>
      <c r="D1296" s="89"/>
      <c r="E1296" s="132" t="s">
        <v>8778</v>
      </c>
      <c r="F1296" s="132" t="s">
        <v>4779</v>
      </c>
      <c r="G1296" s="132" t="s">
        <v>4780</v>
      </c>
      <c r="H1296" s="14">
        <v>2010</v>
      </c>
      <c r="I1296" s="14">
        <v>1</v>
      </c>
      <c r="J1296" s="14"/>
      <c r="K1296" s="14"/>
      <c r="L1296" s="16" t="s">
        <v>6166</v>
      </c>
      <c r="M1296" s="16"/>
      <c r="N1296" s="16" t="s">
        <v>3400</v>
      </c>
      <c r="O1296" s="133">
        <v>1260</v>
      </c>
      <c r="P1296" s="133">
        <v>0</v>
      </c>
      <c r="Q1296" s="133">
        <v>0</v>
      </c>
      <c r="R1296" s="133" t="s">
        <v>33</v>
      </c>
      <c r="S1296" s="134">
        <v>60</v>
      </c>
      <c r="T1296" s="134">
        <v>220</v>
      </c>
      <c r="U1296" s="135">
        <v>6.6954545454545498</v>
      </c>
      <c r="V1296" s="136">
        <v>0</v>
      </c>
      <c r="W1296" s="134">
        <v>1.4730000000000001</v>
      </c>
      <c r="X1296" s="21">
        <v>1855.98</v>
      </c>
      <c r="Y1296" s="137" t="s">
        <v>33</v>
      </c>
      <c r="Z1296" s="138" t="s">
        <v>5838</v>
      </c>
      <c r="AA1296" s="138"/>
      <c r="AB1296" s="138"/>
      <c r="AC1296" s="138"/>
      <c r="AD1296" s="25"/>
      <c r="AE1296" s="26"/>
      <c r="AF1296" s="27"/>
      <c r="AG1296" s="140"/>
      <c r="AH1296" s="131"/>
      <c r="AI1296" s="131"/>
      <c r="AJ1296" s="131"/>
      <c r="AK1296" s="131"/>
      <c r="AL1296" s="131"/>
      <c r="AM1296" s="131"/>
      <c r="AN1296" s="131"/>
      <c r="AO1296" s="131"/>
      <c r="EQ1296" s="33"/>
    </row>
    <row r="1297" spans="1:147" s="12" customFormat="1" ht="16.5" customHeight="1">
      <c r="A1297" s="89" t="s">
        <v>6556</v>
      </c>
      <c r="B1297" s="131"/>
      <c r="C1297" s="368"/>
      <c r="D1297" s="89"/>
      <c r="E1297" s="132" t="s">
        <v>8780</v>
      </c>
      <c r="F1297" s="132" t="s">
        <v>6167</v>
      </c>
      <c r="G1297" s="132" t="s">
        <v>6168</v>
      </c>
      <c r="H1297" s="14">
        <v>2010</v>
      </c>
      <c r="I1297" s="14">
        <v>1</v>
      </c>
      <c r="J1297" s="14"/>
      <c r="K1297" s="14"/>
      <c r="L1297" s="16" t="s">
        <v>4768</v>
      </c>
      <c r="M1297" s="16"/>
      <c r="N1297" s="16" t="s">
        <v>3400</v>
      </c>
      <c r="O1297" s="133">
        <v>1260</v>
      </c>
      <c r="P1297" s="133">
        <v>0</v>
      </c>
      <c r="Q1297" s="133">
        <v>0</v>
      </c>
      <c r="R1297" s="133" t="s">
        <v>33</v>
      </c>
      <c r="S1297" s="134">
        <v>60</v>
      </c>
      <c r="T1297" s="134">
        <v>220</v>
      </c>
      <c r="U1297" s="135">
        <v>6.6954545454545498</v>
      </c>
      <c r="V1297" s="136">
        <v>0</v>
      </c>
      <c r="W1297" s="134">
        <v>1.4730000000000001</v>
      </c>
      <c r="X1297" s="21">
        <v>1855.98</v>
      </c>
      <c r="Y1297" s="137" t="s">
        <v>33</v>
      </c>
      <c r="Z1297" s="138" t="s">
        <v>5838</v>
      </c>
      <c r="AA1297" s="138"/>
      <c r="AB1297" s="138"/>
      <c r="AC1297" s="138"/>
      <c r="AD1297" s="25"/>
      <c r="AE1297" s="26"/>
      <c r="AF1297" s="27"/>
      <c r="AG1297" s="140"/>
      <c r="AH1297" s="131"/>
      <c r="AI1297" s="131"/>
      <c r="AJ1297" s="131"/>
      <c r="AK1297" s="131"/>
      <c r="AL1297" s="131"/>
      <c r="AM1297" s="131"/>
      <c r="AN1297" s="131"/>
      <c r="AO1297" s="131"/>
      <c r="EQ1297" s="33"/>
    </row>
    <row r="1298" spans="1:147" s="12" customFormat="1" ht="16.5" customHeight="1">
      <c r="A1298" s="89" t="s">
        <v>6556</v>
      </c>
      <c r="B1298" s="131"/>
      <c r="C1298" s="368"/>
      <c r="D1298" s="89"/>
      <c r="E1298" s="132" t="s">
        <v>90</v>
      </c>
      <c r="F1298" s="132" t="s">
        <v>36</v>
      </c>
      <c r="G1298" s="132" t="s">
        <v>788</v>
      </c>
      <c r="H1298" s="14">
        <v>2010</v>
      </c>
      <c r="I1298" s="14">
        <v>1</v>
      </c>
      <c r="J1298" s="14"/>
      <c r="K1298" s="14"/>
      <c r="L1298" s="16" t="s">
        <v>4680</v>
      </c>
      <c r="M1298" s="16"/>
      <c r="N1298" s="16" t="s">
        <v>696</v>
      </c>
      <c r="O1298" s="133">
        <v>1260</v>
      </c>
      <c r="P1298" s="133">
        <v>0</v>
      </c>
      <c r="Q1298" s="133">
        <v>0</v>
      </c>
      <c r="R1298" s="133" t="s">
        <v>33</v>
      </c>
      <c r="S1298" s="134">
        <v>60</v>
      </c>
      <c r="T1298" s="134">
        <v>220</v>
      </c>
      <c r="U1298" s="135">
        <v>6.6954545454545498</v>
      </c>
      <c r="V1298" s="136">
        <v>0</v>
      </c>
      <c r="W1298" s="134">
        <v>1.4730000000000001</v>
      </c>
      <c r="X1298" s="21">
        <v>1855.98</v>
      </c>
      <c r="Y1298" s="137" t="s">
        <v>33</v>
      </c>
      <c r="Z1298" s="138" t="s">
        <v>5838</v>
      </c>
      <c r="AA1298" s="138"/>
      <c r="AB1298" s="138"/>
      <c r="AC1298" s="138"/>
      <c r="AD1298" s="25"/>
      <c r="AE1298" s="26"/>
      <c r="AF1298" s="27"/>
      <c r="AG1298" s="140"/>
      <c r="AH1298" s="131"/>
      <c r="AI1298" s="131"/>
      <c r="AJ1298" s="131"/>
      <c r="AK1298" s="131"/>
      <c r="AL1298" s="131"/>
      <c r="AM1298" s="131"/>
      <c r="AN1298" s="131"/>
      <c r="AO1298" s="131"/>
      <c r="EQ1298" s="33"/>
    </row>
    <row r="1299" spans="1:147" s="12" customFormat="1" ht="16.5" customHeight="1">
      <c r="A1299" s="89" t="s">
        <v>6556</v>
      </c>
      <c r="B1299" s="131"/>
      <c r="C1299" s="368"/>
      <c r="D1299" s="89"/>
      <c r="E1299" s="132" t="s">
        <v>35</v>
      </c>
      <c r="F1299" s="132" t="s">
        <v>36</v>
      </c>
      <c r="G1299" s="132" t="s">
        <v>787</v>
      </c>
      <c r="H1299" s="14">
        <v>2011</v>
      </c>
      <c r="I1299" s="14">
        <v>1</v>
      </c>
      <c r="J1299" s="14"/>
      <c r="K1299" s="14"/>
      <c r="L1299" s="16" t="s">
        <v>4756</v>
      </c>
      <c r="M1299" s="16"/>
      <c r="N1299" s="16" t="s">
        <v>3400</v>
      </c>
      <c r="O1299" s="133">
        <v>1260</v>
      </c>
      <c r="P1299" s="133">
        <v>0</v>
      </c>
      <c r="Q1299" s="133">
        <v>0</v>
      </c>
      <c r="R1299" s="133" t="s">
        <v>33</v>
      </c>
      <c r="S1299" s="134">
        <v>60</v>
      </c>
      <c r="T1299" s="134">
        <v>220</v>
      </c>
      <c r="U1299" s="135">
        <v>6.6954545454545498</v>
      </c>
      <c r="V1299" s="136">
        <v>0</v>
      </c>
      <c r="W1299" s="134">
        <v>1.4730000000000001</v>
      </c>
      <c r="X1299" s="21">
        <v>1855.98</v>
      </c>
      <c r="Y1299" s="137" t="s">
        <v>33</v>
      </c>
      <c r="Z1299" s="138" t="s">
        <v>5838</v>
      </c>
      <c r="AA1299" s="138"/>
      <c r="AB1299" s="138"/>
      <c r="AC1299" s="138"/>
      <c r="AD1299" s="25"/>
      <c r="AE1299" s="26"/>
      <c r="AF1299" s="27"/>
      <c r="AG1299" s="140"/>
      <c r="AH1299" s="131"/>
      <c r="AI1299" s="131"/>
      <c r="AJ1299" s="131"/>
      <c r="AK1299" s="131"/>
      <c r="AL1299" s="131"/>
      <c r="AM1299" s="131"/>
      <c r="AN1299" s="131"/>
      <c r="AO1299" s="131"/>
      <c r="EQ1299" s="33"/>
    </row>
    <row r="1300" spans="1:147" s="12" customFormat="1" ht="16.5" customHeight="1">
      <c r="A1300" s="89" t="s">
        <v>6556</v>
      </c>
      <c r="B1300" s="131"/>
      <c r="C1300" s="368"/>
      <c r="D1300" s="89"/>
      <c r="E1300" s="132" t="s">
        <v>35</v>
      </c>
      <c r="F1300" s="132" t="s">
        <v>36</v>
      </c>
      <c r="G1300" s="132" t="s">
        <v>787</v>
      </c>
      <c r="H1300" s="14">
        <v>2011</v>
      </c>
      <c r="I1300" s="14">
        <v>1</v>
      </c>
      <c r="J1300" s="14"/>
      <c r="K1300" s="14"/>
      <c r="L1300" s="16" t="s">
        <v>4680</v>
      </c>
      <c r="M1300" s="16"/>
      <c r="N1300" s="16" t="s">
        <v>696</v>
      </c>
      <c r="O1300" s="133">
        <v>1260</v>
      </c>
      <c r="P1300" s="133">
        <v>0</v>
      </c>
      <c r="Q1300" s="133">
        <v>0</v>
      </c>
      <c r="R1300" s="133" t="s">
        <v>33</v>
      </c>
      <c r="S1300" s="134">
        <v>60</v>
      </c>
      <c r="T1300" s="134">
        <v>220</v>
      </c>
      <c r="U1300" s="135">
        <v>6.6954545454545498</v>
      </c>
      <c r="V1300" s="136">
        <v>0</v>
      </c>
      <c r="W1300" s="134">
        <v>1.4730000000000001</v>
      </c>
      <c r="X1300" s="21">
        <v>1855.98</v>
      </c>
      <c r="Y1300" s="137" t="s">
        <v>33</v>
      </c>
      <c r="Z1300" s="138" t="s">
        <v>5838</v>
      </c>
      <c r="AA1300" s="138"/>
      <c r="AB1300" s="138"/>
      <c r="AC1300" s="138"/>
      <c r="AD1300" s="25"/>
      <c r="AE1300" s="26"/>
      <c r="AF1300" s="27"/>
      <c r="AG1300" s="140"/>
      <c r="AH1300" s="131"/>
      <c r="AI1300" s="131"/>
      <c r="AJ1300" s="131"/>
      <c r="AK1300" s="131"/>
      <c r="AL1300" s="131"/>
      <c r="AM1300" s="131"/>
      <c r="AN1300" s="131"/>
      <c r="AO1300" s="131"/>
      <c r="EQ1300" s="33"/>
    </row>
    <row r="1301" spans="1:147" s="12" customFormat="1" ht="16.5" customHeight="1">
      <c r="A1301" s="89" t="s">
        <v>6556</v>
      </c>
      <c r="B1301" s="131"/>
      <c r="C1301" s="368"/>
      <c r="D1301" s="89"/>
      <c r="E1301" s="132" t="s">
        <v>8784</v>
      </c>
      <c r="F1301" s="132" t="s">
        <v>4769</v>
      </c>
      <c r="G1301" s="132" t="s">
        <v>4770</v>
      </c>
      <c r="H1301" s="14">
        <v>2011</v>
      </c>
      <c r="I1301" s="14">
        <v>1</v>
      </c>
      <c r="J1301" s="14"/>
      <c r="K1301" s="14"/>
      <c r="L1301" s="16" t="s">
        <v>4768</v>
      </c>
      <c r="M1301" s="16"/>
      <c r="N1301" s="16" t="s">
        <v>3400</v>
      </c>
      <c r="O1301" s="133">
        <v>1260</v>
      </c>
      <c r="P1301" s="133">
        <v>0</v>
      </c>
      <c r="Q1301" s="133">
        <v>0</v>
      </c>
      <c r="R1301" s="133" t="s">
        <v>33</v>
      </c>
      <c r="S1301" s="134">
        <v>60</v>
      </c>
      <c r="T1301" s="134">
        <v>220</v>
      </c>
      <c r="U1301" s="135">
        <v>6.6954545454545498</v>
      </c>
      <c r="V1301" s="136">
        <v>0</v>
      </c>
      <c r="W1301" s="134">
        <v>1.4730000000000001</v>
      </c>
      <c r="X1301" s="21">
        <v>1855.98</v>
      </c>
      <c r="Y1301" s="137" t="s">
        <v>33</v>
      </c>
      <c r="Z1301" s="138" t="s">
        <v>5838</v>
      </c>
      <c r="AA1301" s="138"/>
      <c r="AB1301" s="138"/>
      <c r="AC1301" s="138"/>
      <c r="AD1301" s="25"/>
      <c r="AE1301" s="26"/>
      <c r="AF1301" s="27"/>
      <c r="AG1301" s="140"/>
      <c r="AH1301" s="131"/>
      <c r="AI1301" s="131"/>
      <c r="AJ1301" s="131"/>
      <c r="AK1301" s="131"/>
      <c r="AL1301" s="131"/>
      <c r="AM1301" s="131"/>
      <c r="AN1301" s="131"/>
      <c r="AO1301" s="131"/>
      <c r="EQ1301" s="33"/>
    </row>
    <row r="1302" spans="1:147" s="12" customFormat="1" ht="16.5" customHeight="1">
      <c r="A1302" s="89" t="s">
        <v>6556</v>
      </c>
      <c r="B1302" s="131"/>
      <c r="C1302" s="368"/>
      <c r="D1302" s="89"/>
      <c r="E1302" s="132" t="s">
        <v>8785</v>
      </c>
      <c r="F1302" s="132" t="s">
        <v>4797</v>
      </c>
      <c r="G1302" s="132" t="s">
        <v>4798</v>
      </c>
      <c r="H1302" s="14">
        <v>2011</v>
      </c>
      <c r="I1302" s="14">
        <v>1</v>
      </c>
      <c r="J1302" s="14"/>
      <c r="K1302" s="14"/>
      <c r="L1302" s="16" t="s">
        <v>4795</v>
      </c>
      <c r="M1302" s="16"/>
      <c r="N1302" s="16" t="s">
        <v>41</v>
      </c>
      <c r="O1302" s="133">
        <v>1260</v>
      </c>
      <c r="P1302" s="133">
        <v>0</v>
      </c>
      <c r="Q1302" s="133">
        <v>0</v>
      </c>
      <c r="R1302" s="133" t="s">
        <v>33</v>
      </c>
      <c r="S1302" s="134">
        <v>60</v>
      </c>
      <c r="T1302" s="134">
        <v>220</v>
      </c>
      <c r="U1302" s="135">
        <v>6.6954545454545498</v>
      </c>
      <c r="V1302" s="136">
        <v>0</v>
      </c>
      <c r="W1302" s="134">
        <v>1.4730000000000001</v>
      </c>
      <c r="X1302" s="21">
        <v>1855.98</v>
      </c>
      <c r="Y1302" s="137" t="s">
        <v>33</v>
      </c>
      <c r="Z1302" s="138" t="s">
        <v>5838</v>
      </c>
      <c r="AA1302" s="138"/>
      <c r="AB1302" s="138"/>
      <c r="AC1302" s="138"/>
      <c r="AD1302" s="25"/>
      <c r="AE1302" s="26"/>
      <c r="AF1302" s="27"/>
      <c r="AG1302" s="140"/>
      <c r="AH1302" s="131"/>
      <c r="AI1302" s="131"/>
      <c r="AJ1302" s="131"/>
      <c r="AK1302" s="131"/>
      <c r="AL1302" s="131"/>
      <c r="AM1302" s="131"/>
      <c r="AN1302" s="131"/>
      <c r="AO1302" s="131"/>
      <c r="EQ1302" s="33"/>
    </row>
    <row r="1303" spans="1:147" s="12" customFormat="1" ht="16.5" customHeight="1">
      <c r="A1303" s="89" t="s">
        <v>6556</v>
      </c>
      <c r="B1303" s="131"/>
      <c r="C1303" s="368"/>
      <c r="D1303" s="89"/>
      <c r="E1303" s="132" t="s">
        <v>99</v>
      </c>
      <c r="F1303" s="132" t="s">
        <v>36</v>
      </c>
      <c r="G1303" s="132" t="s">
        <v>4675</v>
      </c>
      <c r="H1303" s="14">
        <v>2011</v>
      </c>
      <c r="I1303" s="14">
        <v>1</v>
      </c>
      <c r="J1303" s="14"/>
      <c r="K1303" s="14"/>
      <c r="L1303" s="16" t="s">
        <v>4756</v>
      </c>
      <c r="M1303" s="16"/>
      <c r="N1303" s="16" t="s">
        <v>3400</v>
      </c>
      <c r="O1303" s="133">
        <v>1260</v>
      </c>
      <c r="P1303" s="133">
        <v>0</v>
      </c>
      <c r="Q1303" s="133">
        <v>0</v>
      </c>
      <c r="R1303" s="133" t="s">
        <v>33</v>
      </c>
      <c r="S1303" s="134">
        <v>60</v>
      </c>
      <c r="T1303" s="134">
        <v>220</v>
      </c>
      <c r="U1303" s="135">
        <v>6.6954545454545498</v>
      </c>
      <c r="V1303" s="136">
        <v>0</v>
      </c>
      <c r="W1303" s="134">
        <v>1.4730000000000001</v>
      </c>
      <c r="X1303" s="21">
        <v>1855.98</v>
      </c>
      <c r="Y1303" s="137" t="s">
        <v>33</v>
      </c>
      <c r="Z1303" s="138" t="s">
        <v>5838</v>
      </c>
      <c r="AA1303" s="138"/>
      <c r="AB1303" s="138"/>
      <c r="AC1303" s="138"/>
      <c r="AD1303" s="25"/>
      <c r="AE1303" s="26"/>
      <c r="AF1303" s="27"/>
      <c r="AG1303" s="140"/>
      <c r="AH1303" s="131"/>
      <c r="AI1303" s="131"/>
      <c r="AJ1303" s="131"/>
      <c r="AK1303" s="131"/>
      <c r="AL1303" s="131"/>
      <c r="AM1303" s="131"/>
      <c r="AN1303" s="131"/>
      <c r="AO1303" s="131"/>
      <c r="EQ1303" s="33"/>
    </row>
    <row r="1304" spans="1:147" s="12" customFormat="1" ht="16.5" customHeight="1">
      <c r="A1304" s="89" t="s">
        <v>6556</v>
      </c>
      <c r="B1304" s="131"/>
      <c r="C1304" s="368"/>
      <c r="D1304" s="89"/>
      <c r="E1304" s="132" t="s">
        <v>8787</v>
      </c>
      <c r="F1304" s="132" t="s">
        <v>83</v>
      </c>
      <c r="G1304" s="132">
        <v>5951</v>
      </c>
      <c r="H1304" s="14">
        <v>2011</v>
      </c>
      <c r="I1304" s="14">
        <v>1</v>
      </c>
      <c r="J1304" s="14"/>
      <c r="K1304" s="14"/>
      <c r="L1304" s="16" t="s">
        <v>4768</v>
      </c>
      <c r="M1304" s="16"/>
      <c r="N1304" s="16" t="s">
        <v>3400</v>
      </c>
      <c r="O1304" s="133">
        <v>1260</v>
      </c>
      <c r="P1304" s="133">
        <v>0</v>
      </c>
      <c r="Q1304" s="133">
        <v>0</v>
      </c>
      <c r="R1304" s="133" t="s">
        <v>33</v>
      </c>
      <c r="S1304" s="134">
        <v>60</v>
      </c>
      <c r="T1304" s="134">
        <v>220</v>
      </c>
      <c r="U1304" s="135">
        <v>6.6954545454545498</v>
      </c>
      <c r="V1304" s="136">
        <v>0</v>
      </c>
      <c r="W1304" s="134">
        <v>1.4730000000000001</v>
      </c>
      <c r="X1304" s="21">
        <v>1855.98</v>
      </c>
      <c r="Y1304" s="137" t="s">
        <v>33</v>
      </c>
      <c r="Z1304" s="138" t="s">
        <v>5838</v>
      </c>
      <c r="AA1304" s="138"/>
      <c r="AB1304" s="138"/>
      <c r="AC1304" s="138"/>
      <c r="AD1304" s="25"/>
      <c r="AE1304" s="26"/>
      <c r="AF1304" s="27"/>
      <c r="AG1304" s="140"/>
      <c r="AH1304" s="131"/>
      <c r="AI1304" s="131"/>
      <c r="AJ1304" s="131"/>
      <c r="AK1304" s="131"/>
      <c r="AL1304" s="131"/>
      <c r="AM1304" s="131"/>
      <c r="AN1304" s="131"/>
      <c r="AO1304" s="131"/>
      <c r="EQ1304" s="33"/>
    </row>
    <row r="1305" spans="1:147" s="12" customFormat="1" ht="16.5" customHeight="1">
      <c r="A1305" s="89" t="s">
        <v>6556</v>
      </c>
      <c r="B1305" s="131"/>
      <c r="C1305" s="368"/>
      <c r="D1305" s="89"/>
      <c r="E1305" s="132" t="s">
        <v>8789</v>
      </c>
      <c r="F1305" s="132" t="s">
        <v>445</v>
      </c>
      <c r="G1305" s="132" t="s">
        <v>4799</v>
      </c>
      <c r="H1305" s="14">
        <v>2011</v>
      </c>
      <c r="I1305" s="14">
        <v>1</v>
      </c>
      <c r="J1305" s="14"/>
      <c r="K1305" s="14"/>
      <c r="L1305" s="16" t="s">
        <v>4795</v>
      </c>
      <c r="M1305" s="16"/>
      <c r="N1305" s="16" t="s">
        <v>41</v>
      </c>
      <c r="O1305" s="133">
        <v>1260</v>
      </c>
      <c r="P1305" s="133">
        <v>0</v>
      </c>
      <c r="Q1305" s="133">
        <v>0</v>
      </c>
      <c r="R1305" s="133" t="s">
        <v>33</v>
      </c>
      <c r="S1305" s="134">
        <v>60</v>
      </c>
      <c r="T1305" s="134">
        <v>220</v>
      </c>
      <c r="U1305" s="135">
        <v>6.6954545454545498</v>
      </c>
      <c r="V1305" s="136">
        <v>0</v>
      </c>
      <c r="W1305" s="134">
        <v>1.4730000000000001</v>
      </c>
      <c r="X1305" s="21">
        <v>1855.98</v>
      </c>
      <c r="Y1305" s="137" t="s">
        <v>33</v>
      </c>
      <c r="Z1305" s="138" t="s">
        <v>5838</v>
      </c>
      <c r="AA1305" s="138"/>
      <c r="AB1305" s="138"/>
      <c r="AC1305" s="138"/>
      <c r="AD1305" s="25"/>
      <c r="AE1305" s="26"/>
      <c r="AF1305" s="27"/>
      <c r="AG1305" s="140"/>
      <c r="AH1305" s="131"/>
      <c r="AI1305" s="131"/>
      <c r="AJ1305" s="131"/>
      <c r="AK1305" s="131"/>
      <c r="AL1305" s="131"/>
      <c r="AM1305" s="131"/>
      <c r="AN1305" s="131"/>
      <c r="AO1305" s="131"/>
      <c r="EQ1305" s="33"/>
    </row>
    <row r="1306" spans="1:147" s="12" customFormat="1" ht="16.5" customHeight="1">
      <c r="A1306" s="89" t="s">
        <v>6556</v>
      </c>
      <c r="B1306" s="131"/>
      <c r="C1306" s="368"/>
      <c r="D1306" s="89"/>
      <c r="E1306" s="132" t="s">
        <v>99</v>
      </c>
      <c r="F1306" s="132" t="s">
        <v>83</v>
      </c>
      <c r="G1306" s="132" t="s">
        <v>101</v>
      </c>
      <c r="H1306" s="14">
        <v>2011</v>
      </c>
      <c r="I1306" s="14">
        <v>1</v>
      </c>
      <c r="J1306" s="14"/>
      <c r="K1306" s="14"/>
      <c r="L1306" s="16" t="s">
        <v>4768</v>
      </c>
      <c r="M1306" s="16"/>
      <c r="N1306" s="16" t="s">
        <v>3400</v>
      </c>
      <c r="O1306" s="133">
        <v>1260</v>
      </c>
      <c r="P1306" s="133">
        <v>0</v>
      </c>
      <c r="Q1306" s="133">
        <v>0</v>
      </c>
      <c r="R1306" s="133" t="s">
        <v>33</v>
      </c>
      <c r="S1306" s="134">
        <v>60</v>
      </c>
      <c r="T1306" s="134">
        <v>220</v>
      </c>
      <c r="U1306" s="135">
        <v>6.6954545454545498</v>
      </c>
      <c r="V1306" s="136">
        <v>0</v>
      </c>
      <c r="W1306" s="134">
        <v>1.4730000000000001</v>
      </c>
      <c r="X1306" s="21">
        <v>1855.98</v>
      </c>
      <c r="Y1306" s="137" t="s">
        <v>33</v>
      </c>
      <c r="Z1306" s="138" t="s">
        <v>5838</v>
      </c>
      <c r="AA1306" s="138"/>
      <c r="AB1306" s="138"/>
      <c r="AC1306" s="138"/>
      <c r="AD1306" s="25"/>
      <c r="AE1306" s="26"/>
      <c r="AF1306" s="27"/>
      <c r="AG1306" s="140"/>
      <c r="AH1306" s="131"/>
      <c r="AI1306" s="131"/>
      <c r="AJ1306" s="131"/>
      <c r="AK1306" s="131"/>
      <c r="AL1306" s="131"/>
      <c r="AM1306" s="131"/>
      <c r="AN1306" s="131"/>
      <c r="AO1306" s="131"/>
      <c r="EQ1306" s="33"/>
    </row>
    <row r="1307" spans="1:147" s="12" customFormat="1" ht="16.5" customHeight="1">
      <c r="A1307" s="89" t="s">
        <v>6556</v>
      </c>
      <c r="B1307" s="131"/>
      <c r="C1307" s="368"/>
      <c r="D1307" s="89"/>
      <c r="E1307" s="132" t="s">
        <v>35</v>
      </c>
      <c r="F1307" s="132" t="s">
        <v>36</v>
      </c>
      <c r="G1307" s="132" t="s">
        <v>4684</v>
      </c>
      <c r="H1307" s="14">
        <v>2012</v>
      </c>
      <c r="I1307" s="14">
        <v>1</v>
      </c>
      <c r="J1307" s="14"/>
      <c r="K1307" s="14"/>
      <c r="L1307" s="16" t="s">
        <v>4767</v>
      </c>
      <c r="M1307" s="16"/>
      <c r="N1307" s="16" t="s">
        <v>3400</v>
      </c>
      <c r="O1307" s="133">
        <v>1260</v>
      </c>
      <c r="P1307" s="133">
        <v>0</v>
      </c>
      <c r="Q1307" s="133">
        <v>0</v>
      </c>
      <c r="R1307" s="133" t="s">
        <v>33</v>
      </c>
      <c r="S1307" s="134">
        <v>60</v>
      </c>
      <c r="T1307" s="134">
        <v>220</v>
      </c>
      <c r="U1307" s="135">
        <v>6.6954545454545498</v>
      </c>
      <c r="V1307" s="136">
        <v>0</v>
      </c>
      <c r="W1307" s="134">
        <v>1.4730000000000001</v>
      </c>
      <c r="X1307" s="21">
        <v>1855.98</v>
      </c>
      <c r="Y1307" s="137" t="s">
        <v>33</v>
      </c>
      <c r="Z1307" s="138" t="s">
        <v>5838</v>
      </c>
      <c r="AA1307" s="138"/>
      <c r="AB1307" s="138"/>
      <c r="AC1307" s="138"/>
      <c r="AD1307" s="25"/>
      <c r="AE1307" s="26"/>
      <c r="AF1307" s="27"/>
      <c r="AG1307" s="140"/>
      <c r="AH1307" s="131"/>
      <c r="AI1307" s="131"/>
      <c r="AJ1307" s="131"/>
      <c r="AK1307" s="131"/>
      <c r="AL1307" s="131"/>
      <c r="AM1307" s="131"/>
      <c r="AN1307" s="131"/>
      <c r="AO1307" s="131"/>
      <c r="EQ1307" s="33"/>
    </row>
    <row r="1308" spans="1:147" s="12" customFormat="1" ht="16.5" customHeight="1">
      <c r="A1308" s="89" t="s">
        <v>6556</v>
      </c>
      <c r="B1308" s="131"/>
      <c r="C1308" s="368"/>
      <c r="D1308" s="89"/>
      <c r="E1308" s="132" t="s">
        <v>35</v>
      </c>
      <c r="F1308" s="132" t="s">
        <v>36</v>
      </c>
      <c r="G1308" s="132" t="s">
        <v>4684</v>
      </c>
      <c r="H1308" s="14">
        <v>2012</v>
      </c>
      <c r="I1308" s="14">
        <v>1</v>
      </c>
      <c r="J1308" s="14"/>
      <c r="K1308" s="14"/>
      <c r="L1308" s="16" t="s">
        <v>4759</v>
      </c>
      <c r="M1308" s="16"/>
      <c r="N1308" s="16" t="s">
        <v>3400</v>
      </c>
      <c r="O1308" s="133">
        <v>1260</v>
      </c>
      <c r="P1308" s="133">
        <v>0</v>
      </c>
      <c r="Q1308" s="133">
        <v>0</v>
      </c>
      <c r="R1308" s="133" t="s">
        <v>33</v>
      </c>
      <c r="S1308" s="134">
        <v>60</v>
      </c>
      <c r="T1308" s="134">
        <v>220</v>
      </c>
      <c r="U1308" s="135">
        <v>6.6954545454545498</v>
      </c>
      <c r="V1308" s="136">
        <v>0</v>
      </c>
      <c r="W1308" s="134">
        <v>1.4730000000000001</v>
      </c>
      <c r="X1308" s="21">
        <v>1855.98</v>
      </c>
      <c r="Y1308" s="137" t="s">
        <v>33</v>
      </c>
      <c r="Z1308" s="138" t="s">
        <v>5838</v>
      </c>
      <c r="AA1308" s="138"/>
      <c r="AB1308" s="138"/>
      <c r="AC1308" s="138"/>
      <c r="AD1308" s="25"/>
      <c r="AE1308" s="26"/>
      <c r="AF1308" s="27"/>
      <c r="AG1308" s="140"/>
      <c r="AH1308" s="131"/>
      <c r="AI1308" s="131"/>
      <c r="AJ1308" s="131"/>
      <c r="AK1308" s="131"/>
      <c r="AL1308" s="131"/>
      <c r="AM1308" s="131"/>
      <c r="AN1308" s="131"/>
      <c r="AO1308" s="131"/>
      <c r="EQ1308" s="33"/>
    </row>
    <row r="1309" spans="1:147" s="12" customFormat="1" ht="16.5" customHeight="1">
      <c r="A1309" s="89" t="s">
        <v>6556</v>
      </c>
      <c r="B1309" s="131"/>
      <c r="C1309" s="368"/>
      <c r="D1309" s="89"/>
      <c r="E1309" s="132" t="s">
        <v>8791</v>
      </c>
      <c r="F1309" s="132" t="s">
        <v>8792</v>
      </c>
      <c r="G1309" s="132" t="s">
        <v>6171</v>
      </c>
      <c r="H1309" s="14">
        <v>2012</v>
      </c>
      <c r="I1309" s="14">
        <v>1</v>
      </c>
      <c r="J1309" s="14"/>
      <c r="K1309" s="14"/>
      <c r="L1309" s="16" t="s">
        <v>4725</v>
      </c>
      <c r="M1309" s="16"/>
      <c r="N1309" s="16" t="s">
        <v>3400</v>
      </c>
      <c r="O1309" s="133">
        <v>1260</v>
      </c>
      <c r="P1309" s="133">
        <v>0</v>
      </c>
      <c r="Q1309" s="133">
        <v>0</v>
      </c>
      <c r="R1309" s="133" t="s">
        <v>33</v>
      </c>
      <c r="S1309" s="134">
        <v>60</v>
      </c>
      <c r="T1309" s="134">
        <v>220</v>
      </c>
      <c r="U1309" s="135">
        <v>6.6954545454545498</v>
      </c>
      <c r="V1309" s="136">
        <v>0</v>
      </c>
      <c r="W1309" s="134">
        <v>1.4730000000000001</v>
      </c>
      <c r="X1309" s="21">
        <v>1855.98</v>
      </c>
      <c r="Y1309" s="137" t="s">
        <v>33</v>
      </c>
      <c r="Z1309" s="138" t="s">
        <v>5838</v>
      </c>
      <c r="AA1309" s="138"/>
      <c r="AB1309" s="138"/>
      <c r="AC1309" s="138"/>
      <c r="AD1309" s="25"/>
      <c r="AE1309" s="26"/>
      <c r="AF1309" s="27"/>
      <c r="AG1309" s="140"/>
      <c r="AH1309" s="131"/>
      <c r="AI1309" s="131"/>
      <c r="AJ1309" s="131"/>
      <c r="AK1309" s="131"/>
      <c r="AL1309" s="131"/>
      <c r="AM1309" s="131"/>
      <c r="AN1309" s="131"/>
      <c r="AO1309" s="131"/>
      <c r="EQ1309" s="33"/>
    </row>
    <row r="1310" spans="1:147" s="83" customFormat="1" ht="16.5" customHeight="1">
      <c r="A1310" s="89" t="s">
        <v>6556</v>
      </c>
      <c r="B1310" s="131"/>
      <c r="C1310" s="368"/>
      <c r="D1310" s="89"/>
      <c r="E1310" s="132" t="s">
        <v>174</v>
      </c>
      <c r="F1310" s="132" t="s">
        <v>175</v>
      </c>
      <c r="G1310" s="132" t="s">
        <v>176</v>
      </c>
      <c r="H1310" s="14">
        <v>2012</v>
      </c>
      <c r="I1310" s="14">
        <v>1</v>
      </c>
      <c r="J1310" s="14"/>
      <c r="K1310" s="14"/>
      <c r="L1310" s="16" t="s">
        <v>4712</v>
      </c>
      <c r="M1310" s="16"/>
      <c r="N1310" s="16" t="s">
        <v>696</v>
      </c>
      <c r="O1310" s="133">
        <v>1260</v>
      </c>
      <c r="P1310" s="133">
        <v>0</v>
      </c>
      <c r="Q1310" s="133">
        <v>0</v>
      </c>
      <c r="R1310" s="133" t="s">
        <v>33</v>
      </c>
      <c r="S1310" s="134">
        <v>60</v>
      </c>
      <c r="T1310" s="134">
        <v>220</v>
      </c>
      <c r="U1310" s="135">
        <v>6.6954545454545498</v>
      </c>
      <c r="V1310" s="136">
        <v>0</v>
      </c>
      <c r="W1310" s="134">
        <v>1.4730000000000001</v>
      </c>
      <c r="X1310" s="21">
        <v>1855.98</v>
      </c>
      <c r="Y1310" s="137" t="s">
        <v>33</v>
      </c>
      <c r="Z1310" s="138" t="s">
        <v>5838</v>
      </c>
      <c r="AA1310" s="138"/>
      <c r="AB1310" s="138"/>
      <c r="AC1310" s="138"/>
      <c r="AD1310" s="25"/>
      <c r="AE1310" s="26"/>
      <c r="AF1310" s="27"/>
      <c r="AG1310" s="140"/>
      <c r="AH1310" s="131"/>
      <c r="AI1310" s="131"/>
      <c r="AJ1310" s="131"/>
      <c r="AK1310" s="131"/>
      <c r="AL1310" s="131"/>
      <c r="AM1310" s="131"/>
      <c r="AN1310" s="131"/>
      <c r="AO1310" s="131"/>
      <c r="EQ1310" s="142"/>
    </row>
    <row r="1311" spans="1:147" s="12" customFormat="1" ht="16.5" customHeight="1">
      <c r="A1311" s="89" t="s">
        <v>6556</v>
      </c>
      <c r="B1311" s="131"/>
      <c r="C1311" s="368"/>
      <c r="D1311" s="89"/>
      <c r="E1311" s="132" t="s">
        <v>2389</v>
      </c>
      <c r="F1311" s="132" t="s">
        <v>155</v>
      </c>
      <c r="G1311" s="132">
        <v>6005</v>
      </c>
      <c r="H1311" s="14">
        <v>2012</v>
      </c>
      <c r="I1311" s="14">
        <v>1</v>
      </c>
      <c r="J1311" s="14"/>
      <c r="K1311" s="14"/>
      <c r="L1311" s="16" t="s">
        <v>4725</v>
      </c>
      <c r="M1311" s="16"/>
      <c r="N1311" s="16" t="s">
        <v>3400</v>
      </c>
      <c r="O1311" s="133">
        <v>1260</v>
      </c>
      <c r="P1311" s="133">
        <v>0</v>
      </c>
      <c r="Q1311" s="133">
        <v>0</v>
      </c>
      <c r="R1311" s="133" t="s">
        <v>33</v>
      </c>
      <c r="S1311" s="134">
        <v>60</v>
      </c>
      <c r="T1311" s="134">
        <v>220</v>
      </c>
      <c r="U1311" s="135">
        <v>6.6954545454545498</v>
      </c>
      <c r="V1311" s="136">
        <v>0</v>
      </c>
      <c r="W1311" s="134">
        <v>1.4730000000000001</v>
      </c>
      <c r="X1311" s="21">
        <v>1855.98</v>
      </c>
      <c r="Y1311" s="137" t="s">
        <v>33</v>
      </c>
      <c r="Z1311" s="138" t="s">
        <v>5838</v>
      </c>
      <c r="AA1311" s="138"/>
      <c r="AB1311" s="138"/>
      <c r="AC1311" s="138"/>
      <c r="AD1311" s="25"/>
      <c r="AE1311" s="26"/>
      <c r="AF1311" s="27"/>
      <c r="AG1311" s="140"/>
      <c r="AH1311" s="131"/>
      <c r="AI1311" s="131"/>
      <c r="AJ1311" s="131"/>
      <c r="AK1311" s="131"/>
      <c r="AL1311" s="131"/>
      <c r="AM1311" s="131"/>
      <c r="AN1311" s="131"/>
      <c r="AO1311" s="131"/>
      <c r="EQ1311" s="33"/>
    </row>
    <row r="1312" spans="1:147" s="12" customFormat="1" ht="16.5" customHeight="1">
      <c r="A1312" s="89" t="s">
        <v>6556</v>
      </c>
      <c r="B1312" s="131"/>
      <c r="C1312" s="368"/>
      <c r="D1312" s="89"/>
      <c r="E1312" s="132" t="s">
        <v>99</v>
      </c>
      <c r="F1312" s="132" t="s">
        <v>83</v>
      </c>
      <c r="G1312" s="132" t="s">
        <v>101</v>
      </c>
      <c r="H1312" s="14">
        <v>2012</v>
      </c>
      <c r="I1312" s="14">
        <v>1</v>
      </c>
      <c r="J1312" s="14"/>
      <c r="K1312" s="14"/>
      <c r="L1312" s="16" t="s">
        <v>4680</v>
      </c>
      <c r="M1312" s="16"/>
      <c r="N1312" s="16" t="s">
        <v>696</v>
      </c>
      <c r="O1312" s="133">
        <v>1260</v>
      </c>
      <c r="P1312" s="133">
        <v>0</v>
      </c>
      <c r="Q1312" s="133">
        <v>0</v>
      </c>
      <c r="R1312" s="133" t="s">
        <v>33</v>
      </c>
      <c r="S1312" s="134">
        <v>60</v>
      </c>
      <c r="T1312" s="134">
        <v>220</v>
      </c>
      <c r="U1312" s="135">
        <v>6.6954545454545498</v>
      </c>
      <c r="V1312" s="136">
        <v>0</v>
      </c>
      <c r="W1312" s="134">
        <v>1.4730000000000001</v>
      </c>
      <c r="X1312" s="21">
        <v>1855.98</v>
      </c>
      <c r="Y1312" s="137" t="s">
        <v>33</v>
      </c>
      <c r="Z1312" s="138" t="s">
        <v>5838</v>
      </c>
      <c r="AA1312" s="138"/>
      <c r="AB1312" s="138"/>
      <c r="AC1312" s="138"/>
      <c r="AD1312" s="25"/>
      <c r="AE1312" s="26"/>
      <c r="AF1312" s="27"/>
      <c r="AG1312" s="140"/>
      <c r="AH1312" s="131"/>
      <c r="AI1312" s="131"/>
      <c r="AJ1312" s="131"/>
      <c r="AK1312" s="131"/>
      <c r="AL1312" s="131"/>
      <c r="AM1312" s="131"/>
      <c r="AN1312" s="131"/>
      <c r="AO1312" s="131"/>
      <c r="EQ1312" s="33"/>
    </row>
    <row r="1313" spans="1:147" s="12" customFormat="1" ht="16.5" customHeight="1">
      <c r="A1313" s="89" t="s">
        <v>6556</v>
      </c>
      <c r="B1313" s="131"/>
      <c r="C1313" s="368"/>
      <c r="D1313" s="89"/>
      <c r="E1313" s="132" t="s">
        <v>99</v>
      </c>
      <c r="F1313" s="132" t="s">
        <v>83</v>
      </c>
      <c r="G1313" s="132" t="s">
        <v>101</v>
      </c>
      <c r="H1313" s="14">
        <v>2012</v>
      </c>
      <c r="I1313" s="14">
        <v>1</v>
      </c>
      <c r="J1313" s="14"/>
      <c r="K1313" s="14"/>
      <c r="L1313" s="16" t="s">
        <v>4680</v>
      </c>
      <c r="M1313" s="16"/>
      <c r="N1313" s="16" t="s">
        <v>696</v>
      </c>
      <c r="O1313" s="133">
        <v>1260</v>
      </c>
      <c r="P1313" s="133">
        <v>0</v>
      </c>
      <c r="Q1313" s="133">
        <v>0</v>
      </c>
      <c r="R1313" s="133" t="s">
        <v>33</v>
      </c>
      <c r="S1313" s="134">
        <v>60</v>
      </c>
      <c r="T1313" s="134">
        <v>220</v>
      </c>
      <c r="U1313" s="135">
        <v>6.6954545454545498</v>
      </c>
      <c r="V1313" s="136">
        <v>0</v>
      </c>
      <c r="W1313" s="134">
        <v>1.4730000000000001</v>
      </c>
      <c r="X1313" s="21">
        <v>1855.98</v>
      </c>
      <c r="Y1313" s="137" t="s">
        <v>33</v>
      </c>
      <c r="Z1313" s="138" t="s">
        <v>5838</v>
      </c>
      <c r="AA1313" s="138"/>
      <c r="AB1313" s="138"/>
      <c r="AC1313" s="138"/>
      <c r="AD1313" s="25"/>
      <c r="AE1313" s="26"/>
      <c r="AF1313" s="27"/>
      <c r="AG1313" s="140"/>
      <c r="AH1313" s="131"/>
      <c r="AI1313" s="131"/>
      <c r="AJ1313" s="131"/>
      <c r="AK1313" s="131"/>
      <c r="AL1313" s="131"/>
      <c r="AM1313" s="131"/>
      <c r="AN1313" s="131"/>
      <c r="AO1313" s="131"/>
      <c r="EQ1313" s="33"/>
    </row>
    <row r="1314" spans="1:147" s="12" customFormat="1" ht="16.5" customHeight="1">
      <c r="A1314" s="89" t="s">
        <v>6556</v>
      </c>
      <c r="B1314" s="131"/>
      <c r="C1314" s="368"/>
      <c r="D1314" s="89"/>
      <c r="E1314" s="132" t="s">
        <v>99</v>
      </c>
      <c r="F1314" s="132" t="s">
        <v>83</v>
      </c>
      <c r="G1314" s="132" t="s">
        <v>101</v>
      </c>
      <c r="H1314" s="14">
        <v>2012</v>
      </c>
      <c r="I1314" s="14">
        <v>1</v>
      </c>
      <c r="J1314" s="14"/>
      <c r="K1314" s="14"/>
      <c r="L1314" s="16" t="s">
        <v>4725</v>
      </c>
      <c r="M1314" s="16"/>
      <c r="N1314" s="16" t="s">
        <v>3400</v>
      </c>
      <c r="O1314" s="133">
        <v>1260</v>
      </c>
      <c r="P1314" s="133">
        <v>0</v>
      </c>
      <c r="Q1314" s="133">
        <v>0</v>
      </c>
      <c r="R1314" s="133" t="s">
        <v>33</v>
      </c>
      <c r="S1314" s="134">
        <v>60</v>
      </c>
      <c r="T1314" s="134">
        <v>220</v>
      </c>
      <c r="U1314" s="135">
        <v>6.6954545454545498</v>
      </c>
      <c r="V1314" s="136">
        <v>0</v>
      </c>
      <c r="W1314" s="134">
        <v>1.4730000000000001</v>
      </c>
      <c r="X1314" s="21">
        <v>1855.98</v>
      </c>
      <c r="Y1314" s="137" t="s">
        <v>33</v>
      </c>
      <c r="Z1314" s="138" t="s">
        <v>5838</v>
      </c>
      <c r="AA1314" s="138"/>
      <c r="AB1314" s="138"/>
      <c r="AC1314" s="138"/>
      <c r="AD1314" s="25"/>
      <c r="AE1314" s="26"/>
      <c r="AF1314" s="27"/>
      <c r="AG1314" s="140"/>
      <c r="AH1314" s="131"/>
      <c r="AI1314" s="131"/>
      <c r="AJ1314" s="131"/>
      <c r="AK1314" s="131"/>
      <c r="AL1314" s="131"/>
      <c r="AM1314" s="131"/>
      <c r="AN1314" s="131"/>
      <c r="AO1314" s="131"/>
      <c r="EQ1314" s="33"/>
    </row>
    <row r="1315" spans="1:147" s="12" customFormat="1" ht="16.5" customHeight="1">
      <c r="A1315" s="89" t="s">
        <v>6556</v>
      </c>
      <c r="B1315" s="131"/>
      <c r="C1315" s="368"/>
      <c r="D1315" s="89"/>
      <c r="E1315" s="132" t="s">
        <v>99</v>
      </c>
      <c r="F1315" s="132" t="s">
        <v>83</v>
      </c>
      <c r="G1315" s="132" t="s">
        <v>101</v>
      </c>
      <c r="H1315" s="14">
        <v>2012</v>
      </c>
      <c r="I1315" s="14">
        <v>2</v>
      </c>
      <c r="J1315" s="14"/>
      <c r="K1315" s="14"/>
      <c r="L1315" s="16" t="s">
        <v>4725</v>
      </c>
      <c r="M1315" s="16"/>
      <c r="N1315" s="16" t="s">
        <v>3400</v>
      </c>
      <c r="O1315" s="133">
        <v>1260</v>
      </c>
      <c r="P1315" s="133">
        <v>0</v>
      </c>
      <c r="Q1315" s="133">
        <v>0</v>
      </c>
      <c r="R1315" s="133" t="s">
        <v>33</v>
      </c>
      <c r="S1315" s="134">
        <v>60</v>
      </c>
      <c r="T1315" s="134">
        <v>220</v>
      </c>
      <c r="U1315" s="135">
        <v>6.6954545454545498</v>
      </c>
      <c r="V1315" s="136">
        <v>0</v>
      </c>
      <c r="W1315" s="134">
        <v>1.4730000000000001</v>
      </c>
      <c r="X1315" s="21">
        <v>3711.96</v>
      </c>
      <c r="Y1315" s="137" t="s">
        <v>33</v>
      </c>
      <c r="Z1315" s="138" t="s">
        <v>5838</v>
      </c>
      <c r="AA1315" s="138"/>
      <c r="AB1315" s="138"/>
      <c r="AC1315" s="138"/>
      <c r="AD1315" s="25"/>
      <c r="AE1315" s="26"/>
      <c r="AF1315" s="27"/>
      <c r="AG1315" s="140"/>
      <c r="AH1315" s="131"/>
      <c r="AI1315" s="131"/>
      <c r="AJ1315" s="131"/>
      <c r="AK1315" s="131"/>
      <c r="AL1315" s="131"/>
      <c r="AM1315" s="131"/>
      <c r="AN1315" s="131"/>
      <c r="AO1315" s="131"/>
      <c r="EQ1315" s="33"/>
    </row>
    <row r="1316" spans="1:147" s="12" customFormat="1" ht="16.5" customHeight="1">
      <c r="A1316" s="89" t="s">
        <v>6556</v>
      </c>
      <c r="B1316" s="131"/>
      <c r="C1316" s="368"/>
      <c r="D1316" s="89"/>
      <c r="E1316" s="132" t="s">
        <v>8794</v>
      </c>
      <c r="F1316" s="132" t="s">
        <v>205</v>
      </c>
      <c r="G1316" s="132" t="s">
        <v>6172</v>
      </c>
      <c r="H1316" s="14">
        <v>2012</v>
      </c>
      <c r="I1316" s="14">
        <v>1</v>
      </c>
      <c r="J1316" s="14"/>
      <c r="K1316" s="14"/>
      <c r="L1316" s="16" t="s">
        <v>4768</v>
      </c>
      <c r="M1316" s="16"/>
      <c r="N1316" s="16" t="s">
        <v>3400</v>
      </c>
      <c r="O1316" s="133">
        <v>1260</v>
      </c>
      <c r="P1316" s="133">
        <v>0</v>
      </c>
      <c r="Q1316" s="133">
        <v>0</v>
      </c>
      <c r="R1316" s="133" t="s">
        <v>33</v>
      </c>
      <c r="S1316" s="134">
        <v>60</v>
      </c>
      <c r="T1316" s="134">
        <v>220</v>
      </c>
      <c r="U1316" s="135">
        <v>6.6954545454545498</v>
      </c>
      <c r="V1316" s="136">
        <v>0</v>
      </c>
      <c r="W1316" s="134">
        <v>1.4730000000000001</v>
      </c>
      <c r="X1316" s="21">
        <v>1855.98</v>
      </c>
      <c r="Y1316" s="137" t="s">
        <v>33</v>
      </c>
      <c r="Z1316" s="138" t="s">
        <v>5838</v>
      </c>
      <c r="AA1316" s="138"/>
      <c r="AB1316" s="138"/>
      <c r="AC1316" s="138"/>
      <c r="AD1316" s="25"/>
      <c r="AE1316" s="26"/>
      <c r="AF1316" s="27"/>
      <c r="AG1316" s="140"/>
      <c r="AH1316" s="131"/>
      <c r="AI1316" s="131"/>
      <c r="AJ1316" s="131"/>
      <c r="AK1316" s="131"/>
      <c r="AL1316" s="131"/>
      <c r="AM1316" s="131"/>
      <c r="AN1316" s="131"/>
      <c r="AO1316" s="131"/>
      <c r="EQ1316" s="33"/>
    </row>
    <row r="1317" spans="1:147" s="12" customFormat="1" ht="16.5" customHeight="1">
      <c r="A1317" s="89" t="s">
        <v>6556</v>
      </c>
      <c r="B1317" s="131"/>
      <c r="C1317" s="368"/>
      <c r="D1317" s="89"/>
      <c r="E1317" s="132" t="s">
        <v>8797</v>
      </c>
      <c r="F1317" s="132" t="s">
        <v>6174</v>
      </c>
      <c r="G1317" s="132" t="s">
        <v>6175</v>
      </c>
      <c r="H1317" s="14">
        <v>2012</v>
      </c>
      <c r="I1317" s="14">
        <v>1</v>
      </c>
      <c r="J1317" s="14"/>
      <c r="K1317" s="14"/>
      <c r="L1317" s="16" t="s">
        <v>4768</v>
      </c>
      <c r="M1317" s="16"/>
      <c r="N1317" s="16" t="s">
        <v>3400</v>
      </c>
      <c r="O1317" s="133">
        <v>1260</v>
      </c>
      <c r="P1317" s="133">
        <v>0</v>
      </c>
      <c r="Q1317" s="133">
        <v>0</v>
      </c>
      <c r="R1317" s="133" t="s">
        <v>33</v>
      </c>
      <c r="S1317" s="134">
        <v>60</v>
      </c>
      <c r="T1317" s="134">
        <v>220</v>
      </c>
      <c r="U1317" s="135">
        <v>6.6954545454545498</v>
      </c>
      <c r="V1317" s="136">
        <v>0</v>
      </c>
      <c r="W1317" s="134">
        <v>1.4730000000000001</v>
      </c>
      <c r="X1317" s="21">
        <v>1855.98</v>
      </c>
      <c r="Y1317" s="137" t="s">
        <v>33</v>
      </c>
      <c r="Z1317" s="138" t="s">
        <v>5838</v>
      </c>
      <c r="AA1317" s="138"/>
      <c r="AB1317" s="138"/>
      <c r="AC1317" s="138"/>
      <c r="AD1317" s="25"/>
      <c r="AE1317" s="26"/>
      <c r="AF1317" s="27"/>
      <c r="AG1317" s="140"/>
      <c r="AH1317" s="131"/>
      <c r="AI1317" s="131"/>
      <c r="AJ1317" s="131"/>
      <c r="AK1317" s="131"/>
      <c r="AL1317" s="131"/>
      <c r="AM1317" s="131"/>
      <c r="AN1317" s="131"/>
      <c r="AO1317" s="131"/>
      <c r="EQ1317" s="33"/>
    </row>
    <row r="1318" spans="1:147" s="12" customFormat="1" ht="16.5" customHeight="1">
      <c r="A1318" s="89" t="s">
        <v>6556</v>
      </c>
      <c r="B1318" s="131"/>
      <c r="C1318" s="368"/>
      <c r="D1318" s="89"/>
      <c r="E1318" s="132" t="s">
        <v>8798</v>
      </c>
      <c r="F1318" s="132" t="s">
        <v>4727</v>
      </c>
      <c r="G1318" s="132" t="s">
        <v>4728</v>
      </c>
      <c r="H1318" s="14">
        <v>2012</v>
      </c>
      <c r="I1318" s="14">
        <v>4</v>
      </c>
      <c r="J1318" s="14"/>
      <c r="K1318" s="14"/>
      <c r="L1318" s="16" t="s">
        <v>4726</v>
      </c>
      <c r="M1318" s="16"/>
      <c r="N1318" s="16" t="s">
        <v>3400</v>
      </c>
      <c r="O1318" s="133">
        <v>1260</v>
      </c>
      <c r="P1318" s="133">
        <v>0</v>
      </c>
      <c r="Q1318" s="133">
        <v>0</v>
      </c>
      <c r="R1318" s="133" t="s">
        <v>33</v>
      </c>
      <c r="S1318" s="134">
        <v>60</v>
      </c>
      <c r="T1318" s="134">
        <v>220</v>
      </c>
      <c r="U1318" s="135">
        <v>6.6954545454545498</v>
      </c>
      <c r="V1318" s="136">
        <v>0</v>
      </c>
      <c r="W1318" s="134">
        <v>1.4730000000000001</v>
      </c>
      <c r="X1318" s="21">
        <v>7423.92</v>
      </c>
      <c r="Y1318" s="137" t="s">
        <v>33</v>
      </c>
      <c r="Z1318" s="138" t="s">
        <v>5838</v>
      </c>
      <c r="AA1318" s="138"/>
      <c r="AB1318" s="138"/>
      <c r="AC1318" s="138"/>
      <c r="AD1318" s="25"/>
      <c r="AE1318" s="26"/>
      <c r="AF1318" s="27"/>
      <c r="AG1318" s="140"/>
      <c r="AH1318" s="131"/>
      <c r="AI1318" s="131"/>
      <c r="AJ1318" s="131"/>
      <c r="AK1318" s="131"/>
      <c r="AL1318" s="131"/>
      <c r="AM1318" s="131"/>
      <c r="AN1318" s="131"/>
      <c r="AO1318" s="131"/>
      <c r="EQ1318" s="33"/>
    </row>
    <row r="1319" spans="1:147" s="12" customFormat="1" ht="16.5" customHeight="1">
      <c r="A1319" s="89" t="s">
        <v>6556</v>
      </c>
      <c r="B1319" s="131"/>
      <c r="C1319" s="368"/>
      <c r="D1319" s="89"/>
      <c r="E1319" s="132" t="s">
        <v>741</v>
      </c>
      <c r="F1319" s="132" t="s">
        <v>34</v>
      </c>
      <c r="G1319" s="132" t="s">
        <v>4691</v>
      </c>
      <c r="H1319" s="14">
        <v>2014</v>
      </c>
      <c r="I1319" s="14">
        <v>1</v>
      </c>
      <c r="J1319" s="14"/>
      <c r="K1319" s="14"/>
      <c r="L1319" s="16" t="s">
        <v>4692</v>
      </c>
      <c r="M1319" s="16"/>
      <c r="N1319" s="16" t="s">
        <v>696</v>
      </c>
      <c r="O1319" s="133">
        <v>1260</v>
      </c>
      <c r="P1319" s="133">
        <v>0</v>
      </c>
      <c r="Q1319" s="133">
        <v>0</v>
      </c>
      <c r="R1319" s="133" t="s">
        <v>33</v>
      </c>
      <c r="S1319" s="134">
        <v>60</v>
      </c>
      <c r="T1319" s="134">
        <v>220</v>
      </c>
      <c r="U1319" s="135">
        <v>6.6954545454545498</v>
      </c>
      <c r="V1319" s="136">
        <v>0</v>
      </c>
      <c r="W1319" s="134">
        <v>1.4730000000000001</v>
      </c>
      <c r="X1319" s="21">
        <v>1855.98</v>
      </c>
      <c r="Y1319" s="137" t="s">
        <v>33</v>
      </c>
      <c r="Z1319" s="138" t="s">
        <v>5838</v>
      </c>
      <c r="AA1319" s="138"/>
      <c r="AB1319" s="138"/>
      <c r="AC1319" s="138"/>
      <c r="AD1319" s="25"/>
      <c r="AE1319" s="26"/>
      <c r="AF1319" s="27"/>
      <c r="AG1319" s="140"/>
      <c r="AH1319" s="131"/>
      <c r="AI1319" s="131"/>
      <c r="AJ1319" s="131"/>
      <c r="AK1319" s="131"/>
      <c r="AL1319" s="131"/>
      <c r="AM1319" s="131"/>
      <c r="AN1319" s="131"/>
      <c r="AO1319" s="131"/>
      <c r="EQ1319" s="33"/>
    </row>
    <row r="1320" spans="1:147" s="12" customFormat="1" ht="16.5" customHeight="1">
      <c r="A1320" s="89" t="s">
        <v>6556</v>
      </c>
      <c r="B1320" s="131"/>
      <c r="C1320" s="368"/>
      <c r="D1320" s="89"/>
      <c r="E1320" s="132" t="s">
        <v>8807</v>
      </c>
      <c r="F1320" s="132" t="s">
        <v>6181</v>
      </c>
      <c r="G1320" s="132" t="s">
        <v>6182</v>
      </c>
      <c r="H1320" s="14">
        <v>2014</v>
      </c>
      <c r="I1320" s="14">
        <v>1</v>
      </c>
      <c r="J1320" s="14"/>
      <c r="K1320" s="14"/>
      <c r="L1320" s="16" t="s">
        <v>4761</v>
      </c>
      <c r="M1320" s="16"/>
      <c r="N1320" s="16" t="s">
        <v>3400</v>
      </c>
      <c r="O1320" s="133">
        <v>1260</v>
      </c>
      <c r="P1320" s="133">
        <v>0</v>
      </c>
      <c r="Q1320" s="133">
        <v>0</v>
      </c>
      <c r="R1320" s="133" t="s">
        <v>33</v>
      </c>
      <c r="S1320" s="134">
        <v>60</v>
      </c>
      <c r="T1320" s="134">
        <v>220</v>
      </c>
      <c r="U1320" s="135">
        <v>6.6954545454545498</v>
      </c>
      <c r="V1320" s="136">
        <v>0</v>
      </c>
      <c r="W1320" s="134">
        <v>1.4730000000000001</v>
      </c>
      <c r="X1320" s="21">
        <v>1855.98</v>
      </c>
      <c r="Y1320" s="137" t="s">
        <v>33</v>
      </c>
      <c r="Z1320" s="138" t="s">
        <v>5838</v>
      </c>
      <c r="AA1320" s="138"/>
      <c r="AB1320" s="138"/>
      <c r="AC1320" s="138"/>
      <c r="AD1320" s="25"/>
      <c r="AE1320" s="26"/>
      <c r="AF1320" s="27"/>
      <c r="AG1320" s="140"/>
      <c r="AH1320" s="131"/>
      <c r="AI1320" s="131"/>
      <c r="AJ1320" s="131"/>
      <c r="AK1320" s="131"/>
      <c r="AL1320" s="131"/>
      <c r="AM1320" s="131"/>
      <c r="AN1320" s="131"/>
      <c r="AO1320" s="131"/>
      <c r="EQ1320" s="33"/>
    </row>
    <row r="1321" spans="1:147" s="12" customFormat="1" ht="16.5" customHeight="1">
      <c r="A1321" s="89" t="s">
        <v>6556</v>
      </c>
      <c r="B1321" s="131"/>
      <c r="C1321" s="368"/>
      <c r="D1321" s="89"/>
      <c r="E1321" s="132" t="s">
        <v>35</v>
      </c>
      <c r="F1321" s="132" t="s">
        <v>146</v>
      </c>
      <c r="G1321" s="132" t="s">
        <v>6183</v>
      </c>
      <c r="H1321" s="14">
        <v>2014</v>
      </c>
      <c r="I1321" s="14">
        <v>1</v>
      </c>
      <c r="J1321" s="14"/>
      <c r="K1321" s="14"/>
      <c r="L1321" s="16" t="s">
        <v>4712</v>
      </c>
      <c r="M1321" s="16"/>
      <c r="N1321" s="16" t="s">
        <v>696</v>
      </c>
      <c r="O1321" s="133">
        <v>1260</v>
      </c>
      <c r="P1321" s="133">
        <v>0</v>
      </c>
      <c r="Q1321" s="133">
        <v>0</v>
      </c>
      <c r="R1321" s="133" t="s">
        <v>33</v>
      </c>
      <c r="S1321" s="134">
        <v>60</v>
      </c>
      <c r="T1321" s="134">
        <v>220</v>
      </c>
      <c r="U1321" s="135">
        <v>6.6954545454545498</v>
      </c>
      <c r="V1321" s="136">
        <v>0</v>
      </c>
      <c r="W1321" s="134">
        <v>1.4730000000000001</v>
      </c>
      <c r="X1321" s="21">
        <v>1855.98</v>
      </c>
      <c r="Y1321" s="137" t="s">
        <v>33</v>
      </c>
      <c r="Z1321" s="138" t="s">
        <v>5838</v>
      </c>
      <c r="AA1321" s="138"/>
      <c r="AB1321" s="138"/>
      <c r="AC1321" s="138"/>
      <c r="AD1321" s="25"/>
      <c r="AE1321" s="26"/>
      <c r="AF1321" s="27"/>
      <c r="AG1321" s="140"/>
      <c r="AH1321" s="131"/>
      <c r="AI1321" s="131"/>
      <c r="AJ1321" s="131"/>
      <c r="AK1321" s="131"/>
      <c r="AL1321" s="131"/>
      <c r="AM1321" s="131"/>
      <c r="AN1321" s="131"/>
      <c r="AO1321" s="131"/>
      <c r="EQ1321" s="33"/>
    </row>
    <row r="1322" spans="1:147" s="12" customFormat="1" ht="16.5" customHeight="1">
      <c r="A1322" s="89" t="s">
        <v>6556</v>
      </c>
      <c r="B1322" s="131"/>
      <c r="C1322" s="368"/>
      <c r="D1322" s="89"/>
      <c r="E1322" s="132" t="s">
        <v>35</v>
      </c>
      <c r="F1322" s="132" t="s">
        <v>146</v>
      </c>
      <c r="G1322" s="132" t="s">
        <v>6183</v>
      </c>
      <c r="H1322" s="14">
        <v>2014</v>
      </c>
      <c r="I1322" s="14">
        <v>1</v>
      </c>
      <c r="J1322" s="14"/>
      <c r="K1322" s="14"/>
      <c r="L1322" s="16" t="s">
        <v>4781</v>
      </c>
      <c r="M1322" s="16"/>
      <c r="N1322" s="16" t="s">
        <v>3400</v>
      </c>
      <c r="O1322" s="133">
        <v>1260</v>
      </c>
      <c r="P1322" s="133">
        <v>0</v>
      </c>
      <c r="Q1322" s="133">
        <v>0</v>
      </c>
      <c r="R1322" s="133" t="s">
        <v>33</v>
      </c>
      <c r="S1322" s="134">
        <v>60</v>
      </c>
      <c r="T1322" s="134">
        <v>220</v>
      </c>
      <c r="U1322" s="135">
        <v>6.6954545454545498</v>
      </c>
      <c r="V1322" s="136">
        <v>0</v>
      </c>
      <c r="W1322" s="134">
        <v>1.4730000000000001</v>
      </c>
      <c r="X1322" s="21">
        <v>1855.98</v>
      </c>
      <c r="Y1322" s="137" t="s">
        <v>33</v>
      </c>
      <c r="Z1322" s="138" t="s">
        <v>5838</v>
      </c>
      <c r="AA1322" s="138"/>
      <c r="AB1322" s="138"/>
      <c r="AC1322" s="138"/>
      <c r="AD1322" s="25"/>
      <c r="AE1322" s="26"/>
      <c r="AF1322" s="27"/>
      <c r="AG1322" s="140"/>
      <c r="AH1322" s="131"/>
      <c r="AI1322" s="131"/>
      <c r="AJ1322" s="131"/>
      <c r="AK1322" s="131"/>
      <c r="AL1322" s="131"/>
      <c r="AM1322" s="131"/>
      <c r="AN1322" s="131"/>
      <c r="AO1322" s="131"/>
      <c r="EQ1322" s="33"/>
    </row>
    <row r="1323" spans="1:147" s="12" customFormat="1" ht="16.5" customHeight="1">
      <c r="A1323" s="89" t="s">
        <v>6556</v>
      </c>
      <c r="B1323" s="131"/>
      <c r="C1323" s="368"/>
      <c r="D1323" s="89"/>
      <c r="E1323" s="132" t="s">
        <v>180</v>
      </c>
      <c r="F1323" s="132" t="s">
        <v>205</v>
      </c>
      <c r="G1323" s="132" t="s">
        <v>4685</v>
      </c>
      <c r="H1323" s="14">
        <v>2014</v>
      </c>
      <c r="I1323" s="14">
        <v>1</v>
      </c>
      <c r="J1323" s="14"/>
      <c r="K1323" s="14"/>
      <c r="L1323" s="16" t="s">
        <v>4756</v>
      </c>
      <c r="M1323" s="16"/>
      <c r="N1323" s="16" t="s">
        <v>3400</v>
      </c>
      <c r="O1323" s="133">
        <v>1260</v>
      </c>
      <c r="P1323" s="133">
        <v>0</v>
      </c>
      <c r="Q1323" s="133">
        <v>0</v>
      </c>
      <c r="R1323" s="133" t="s">
        <v>33</v>
      </c>
      <c r="S1323" s="134">
        <v>60</v>
      </c>
      <c r="T1323" s="134">
        <v>110</v>
      </c>
      <c r="U1323" s="135">
        <v>2.2727272727272698</v>
      </c>
      <c r="V1323" s="136">
        <v>0</v>
      </c>
      <c r="W1323" s="134">
        <v>1.4730000000000001</v>
      </c>
      <c r="X1323" s="21">
        <v>1855.98</v>
      </c>
      <c r="Y1323" s="137" t="s">
        <v>33</v>
      </c>
      <c r="Z1323" s="138" t="s">
        <v>5838</v>
      </c>
      <c r="AA1323" s="138"/>
      <c r="AB1323" s="138"/>
      <c r="AC1323" s="138"/>
      <c r="AD1323" s="25"/>
      <c r="AE1323" s="26"/>
      <c r="AF1323" s="27"/>
      <c r="AG1323" s="140"/>
      <c r="AH1323" s="131"/>
      <c r="AI1323" s="131"/>
      <c r="AJ1323" s="131"/>
      <c r="AK1323" s="131"/>
      <c r="AL1323" s="131"/>
      <c r="AM1323" s="131"/>
      <c r="AN1323" s="131"/>
      <c r="AO1323" s="131"/>
      <c r="EQ1323" s="33"/>
    </row>
    <row r="1324" spans="1:147" s="12" customFormat="1" ht="16.5" customHeight="1">
      <c r="A1324" s="89" t="s">
        <v>6556</v>
      </c>
      <c r="B1324" s="131"/>
      <c r="C1324" s="368"/>
      <c r="D1324" s="89"/>
      <c r="E1324" s="132" t="s">
        <v>35</v>
      </c>
      <c r="F1324" s="132" t="s">
        <v>5660</v>
      </c>
      <c r="G1324" s="132" t="s">
        <v>321</v>
      </c>
      <c r="H1324" s="14">
        <v>2014</v>
      </c>
      <c r="I1324" s="14">
        <v>1</v>
      </c>
      <c r="J1324" s="14"/>
      <c r="K1324" s="14"/>
      <c r="L1324" s="16" t="s">
        <v>4774</v>
      </c>
      <c r="M1324" s="16"/>
      <c r="N1324" s="16" t="s">
        <v>3400</v>
      </c>
      <c r="O1324" s="133">
        <v>1260</v>
      </c>
      <c r="P1324" s="133">
        <v>0</v>
      </c>
      <c r="Q1324" s="133">
        <v>0</v>
      </c>
      <c r="R1324" s="133" t="s">
        <v>33</v>
      </c>
      <c r="S1324" s="134">
        <v>60</v>
      </c>
      <c r="T1324" s="134">
        <v>220</v>
      </c>
      <c r="U1324" s="135">
        <v>6.6954545454545498</v>
      </c>
      <c r="V1324" s="136">
        <v>0</v>
      </c>
      <c r="W1324" s="134">
        <v>1.4730000000000001</v>
      </c>
      <c r="X1324" s="21">
        <v>1855.98</v>
      </c>
      <c r="Y1324" s="137" t="s">
        <v>33</v>
      </c>
      <c r="Z1324" s="138" t="s">
        <v>5838</v>
      </c>
      <c r="AA1324" s="138"/>
      <c r="AB1324" s="138"/>
      <c r="AC1324" s="138"/>
      <c r="AD1324" s="25"/>
      <c r="AE1324" s="26"/>
      <c r="AF1324" s="27"/>
      <c r="AG1324" s="140"/>
      <c r="AH1324" s="131"/>
      <c r="AI1324" s="131"/>
      <c r="AJ1324" s="131"/>
      <c r="AK1324" s="131"/>
      <c r="AL1324" s="131"/>
      <c r="AM1324" s="131"/>
      <c r="AN1324" s="131"/>
      <c r="AO1324" s="131"/>
      <c r="EQ1324" s="33"/>
    </row>
    <row r="1325" spans="1:147" s="12" customFormat="1" ht="16.5" customHeight="1">
      <c r="A1325" s="89" t="s">
        <v>6556</v>
      </c>
      <c r="B1325" s="131"/>
      <c r="C1325" s="368"/>
      <c r="D1325" s="89"/>
      <c r="E1325" s="132" t="s">
        <v>180</v>
      </c>
      <c r="F1325" s="132" t="s">
        <v>3419</v>
      </c>
      <c r="G1325" s="132" t="s">
        <v>3420</v>
      </c>
      <c r="H1325" s="14">
        <v>2016</v>
      </c>
      <c r="I1325" s="14">
        <v>1</v>
      </c>
      <c r="J1325" s="14"/>
      <c r="K1325" s="14"/>
      <c r="L1325" s="16" t="s">
        <v>6164</v>
      </c>
      <c r="M1325" s="16"/>
      <c r="N1325" s="16" t="s">
        <v>43</v>
      </c>
      <c r="O1325" s="133">
        <v>1260</v>
      </c>
      <c r="P1325" s="133">
        <v>0</v>
      </c>
      <c r="Q1325" s="133">
        <v>0</v>
      </c>
      <c r="R1325" s="133" t="s">
        <v>33</v>
      </c>
      <c r="S1325" s="134">
        <v>60</v>
      </c>
      <c r="T1325" s="134">
        <v>110</v>
      </c>
      <c r="U1325" s="135">
        <v>6.6954545454545498</v>
      </c>
      <c r="V1325" s="136">
        <v>0</v>
      </c>
      <c r="W1325" s="134">
        <v>1.4730000000000001</v>
      </c>
      <c r="X1325" s="21">
        <v>1855.98</v>
      </c>
      <c r="Y1325" s="137" t="s">
        <v>33</v>
      </c>
      <c r="Z1325" s="138" t="s">
        <v>5838</v>
      </c>
      <c r="AA1325" s="138"/>
      <c r="AB1325" s="138"/>
      <c r="AC1325" s="138"/>
      <c r="AD1325" s="25"/>
      <c r="AE1325" s="26"/>
      <c r="AF1325" s="27"/>
      <c r="AG1325" s="140"/>
      <c r="AH1325" s="131"/>
      <c r="AI1325" s="131"/>
      <c r="AJ1325" s="131"/>
      <c r="AK1325" s="131"/>
      <c r="AL1325" s="131"/>
      <c r="AM1325" s="131"/>
      <c r="AN1325" s="131"/>
      <c r="AO1325" s="131"/>
      <c r="EQ1325" s="33"/>
    </row>
    <row r="1326" spans="1:147" s="12" customFormat="1" ht="16.5" customHeight="1">
      <c r="A1326" s="89" t="s">
        <v>6556</v>
      </c>
      <c r="B1326" s="131"/>
      <c r="C1326" s="368"/>
      <c r="D1326" s="89"/>
      <c r="E1326" s="132" t="s">
        <v>3842</v>
      </c>
      <c r="F1326" s="132" t="s">
        <v>34</v>
      </c>
      <c r="G1326" s="132" t="s">
        <v>3938</v>
      </c>
      <c r="H1326" s="14">
        <v>2018</v>
      </c>
      <c r="I1326" s="14">
        <v>1</v>
      </c>
      <c r="J1326" s="14"/>
      <c r="K1326" s="14"/>
      <c r="L1326" s="16" t="s">
        <v>4759</v>
      </c>
      <c r="M1326" s="16"/>
      <c r="N1326" s="16" t="s">
        <v>3400</v>
      </c>
      <c r="O1326" s="133">
        <v>1260</v>
      </c>
      <c r="P1326" s="133">
        <v>0</v>
      </c>
      <c r="Q1326" s="133">
        <v>0</v>
      </c>
      <c r="R1326" s="133" t="s">
        <v>33</v>
      </c>
      <c r="S1326" s="134">
        <v>60</v>
      </c>
      <c r="T1326" s="134">
        <v>220</v>
      </c>
      <c r="U1326" s="135">
        <v>6.6954545454545498</v>
      </c>
      <c r="V1326" s="136">
        <v>0</v>
      </c>
      <c r="W1326" s="134">
        <v>1.4730000000000001</v>
      </c>
      <c r="X1326" s="21">
        <v>1855.98</v>
      </c>
      <c r="Y1326" s="137" t="s">
        <v>33</v>
      </c>
      <c r="Z1326" s="138" t="s">
        <v>5838</v>
      </c>
      <c r="AA1326" s="138"/>
      <c r="AB1326" s="138"/>
      <c r="AC1326" s="138"/>
      <c r="AD1326" s="25"/>
      <c r="AE1326" s="26"/>
      <c r="AF1326" s="27"/>
      <c r="AG1326" s="140"/>
      <c r="AH1326" s="131"/>
      <c r="AI1326" s="131"/>
      <c r="AJ1326" s="131"/>
      <c r="AK1326" s="131"/>
      <c r="AL1326" s="131"/>
      <c r="AM1326" s="131"/>
      <c r="AN1326" s="131"/>
      <c r="AO1326" s="131"/>
      <c r="EQ1326" s="33"/>
    </row>
    <row r="1327" spans="1:147" s="12" customFormat="1" ht="16.5" customHeight="1">
      <c r="A1327" s="89" t="s">
        <v>6556</v>
      </c>
      <c r="B1327" s="131"/>
      <c r="C1327" s="368"/>
      <c r="D1327" s="89"/>
      <c r="E1327" s="132" t="s">
        <v>3842</v>
      </c>
      <c r="F1327" s="132" t="s">
        <v>34</v>
      </c>
      <c r="G1327" s="132" t="s">
        <v>3843</v>
      </c>
      <c r="H1327" s="14">
        <v>2018</v>
      </c>
      <c r="I1327" s="14">
        <v>2</v>
      </c>
      <c r="J1327" s="14"/>
      <c r="K1327" s="14"/>
      <c r="L1327" s="16" t="s">
        <v>4718</v>
      </c>
      <c r="M1327" s="16"/>
      <c r="N1327" s="16" t="s">
        <v>696</v>
      </c>
      <c r="O1327" s="133">
        <v>1260</v>
      </c>
      <c r="P1327" s="133">
        <v>0</v>
      </c>
      <c r="Q1327" s="133">
        <v>0</v>
      </c>
      <c r="R1327" s="133" t="s">
        <v>33</v>
      </c>
      <c r="S1327" s="134">
        <v>60</v>
      </c>
      <c r="T1327" s="134">
        <v>220</v>
      </c>
      <c r="U1327" s="135">
        <v>6.6954545454545498</v>
      </c>
      <c r="V1327" s="136">
        <v>0</v>
      </c>
      <c r="W1327" s="134">
        <v>1.4730000000000001</v>
      </c>
      <c r="X1327" s="21">
        <v>3711.96</v>
      </c>
      <c r="Y1327" s="137" t="s">
        <v>33</v>
      </c>
      <c r="Z1327" s="138" t="s">
        <v>5838</v>
      </c>
      <c r="AA1327" s="138"/>
      <c r="AB1327" s="138"/>
      <c r="AC1327" s="138"/>
      <c r="AD1327" s="25"/>
      <c r="AE1327" s="26"/>
      <c r="AF1327" s="27"/>
      <c r="AG1327" s="140"/>
      <c r="AH1327" s="131"/>
      <c r="AI1327" s="131"/>
      <c r="AJ1327" s="131"/>
      <c r="AK1327" s="131"/>
      <c r="AL1327" s="131"/>
      <c r="AM1327" s="131"/>
      <c r="AN1327" s="131"/>
      <c r="AO1327" s="131"/>
      <c r="EQ1327" s="33"/>
    </row>
    <row r="1328" spans="1:147" s="12" customFormat="1" ht="16.5" customHeight="1">
      <c r="A1328" s="89" t="s">
        <v>6556</v>
      </c>
      <c r="B1328" s="131"/>
      <c r="C1328" s="368"/>
      <c r="D1328" s="89"/>
      <c r="E1328" s="132" t="s">
        <v>3842</v>
      </c>
      <c r="F1328" s="132" t="s">
        <v>34</v>
      </c>
      <c r="G1328" s="132" t="s">
        <v>4024</v>
      </c>
      <c r="H1328" s="14">
        <v>2018</v>
      </c>
      <c r="I1328" s="14">
        <v>1</v>
      </c>
      <c r="J1328" s="14"/>
      <c r="K1328" s="14"/>
      <c r="L1328" s="16" t="s">
        <v>4773</v>
      </c>
      <c r="M1328" s="16"/>
      <c r="N1328" s="16" t="s">
        <v>3400</v>
      </c>
      <c r="O1328" s="133">
        <v>1260</v>
      </c>
      <c r="P1328" s="133">
        <v>0</v>
      </c>
      <c r="Q1328" s="133">
        <v>0</v>
      </c>
      <c r="R1328" s="133" t="s">
        <v>33</v>
      </c>
      <c r="S1328" s="134">
        <v>60</v>
      </c>
      <c r="T1328" s="134">
        <v>220</v>
      </c>
      <c r="U1328" s="135">
        <v>6.6954545454545498</v>
      </c>
      <c r="V1328" s="136">
        <v>0</v>
      </c>
      <c r="W1328" s="134">
        <v>1.4730000000000001</v>
      </c>
      <c r="X1328" s="21">
        <v>1855.98</v>
      </c>
      <c r="Y1328" s="137" t="s">
        <v>33</v>
      </c>
      <c r="Z1328" s="138" t="s">
        <v>5838</v>
      </c>
      <c r="AA1328" s="138"/>
      <c r="AB1328" s="138"/>
      <c r="AC1328" s="138"/>
      <c r="AD1328" s="25"/>
      <c r="AE1328" s="26"/>
      <c r="AF1328" s="27"/>
      <c r="AG1328" s="140"/>
      <c r="AH1328" s="131"/>
      <c r="AI1328" s="131"/>
      <c r="AJ1328" s="131"/>
      <c r="AK1328" s="131"/>
      <c r="AL1328" s="131"/>
      <c r="AM1328" s="131"/>
      <c r="AN1328" s="131"/>
      <c r="AO1328" s="131"/>
      <c r="EQ1328" s="33"/>
    </row>
    <row r="1329" spans="1:147" s="12" customFormat="1" ht="16.5" customHeight="1">
      <c r="A1329" s="89" t="s">
        <v>6556</v>
      </c>
      <c r="B1329" s="131"/>
      <c r="C1329" s="368"/>
      <c r="D1329" s="89"/>
      <c r="E1329" s="132" t="s">
        <v>8849</v>
      </c>
      <c r="F1329" s="132" t="s">
        <v>6200</v>
      </c>
      <c r="G1329" s="132" t="s">
        <v>6201</v>
      </c>
      <c r="H1329" s="14">
        <v>2018</v>
      </c>
      <c r="I1329" s="14">
        <v>8</v>
      </c>
      <c r="J1329" s="14"/>
      <c r="K1329" s="14"/>
      <c r="L1329" s="16" t="s">
        <v>4761</v>
      </c>
      <c r="M1329" s="16"/>
      <c r="N1329" s="16" t="s">
        <v>3400</v>
      </c>
      <c r="O1329" s="133">
        <v>1260</v>
      </c>
      <c r="P1329" s="133">
        <v>0</v>
      </c>
      <c r="Q1329" s="133">
        <v>0</v>
      </c>
      <c r="R1329" s="133" t="s">
        <v>33</v>
      </c>
      <c r="S1329" s="134">
        <v>60</v>
      </c>
      <c r="T1329" s="134">
        <v>220</v>
      </c>
      <c r="U1329" s="135">
        <v>6.6954545454545498</v>
      </c>
      <c r="V1329" s="136">
        <v>0</v>
      </c>
      <c r="W1329" s="134">
        <v>1.4730000000000001</v>
      </c>
      <c r="X1329" s="21">
        <v>14847.84</v>
      </c>
      <c r="Y1329" s="137" t="s">
        <v>33</v>
      </c>
      <c r="Z1329" s="138" t="s">
        <v>5838</v>
      </c>
      <c r="AA1329" s="138"/>
      <c r="AB1329" s="138"/>
      <c r="AC1329" s="138"/>
      <c r="AD1329" s="25"/>
      <c r="AE1329" s="26"/>
      <c r="AF1329" s="27"/>
      <c r="AG1329" s="140"/>
      <c r="AH1329" s="131"/>
      <c r="AI1329" s="131"/>
      <c r="AJ1329" s="131"/>
      <c r="AK1329" s="131"/>
      <c r="AL1329" s="131"/>
      <c r="AM1329" s="131"/>
      <c r="AN1329" s="131"/>
      <c r="AO1329" s="131"/>
      <c r="EQ1329" s="33"/>
    </row>
    <row r="1330" spans="1:147" s="12" customFormat="1" ht="16.5" customHeight="1">
      <c r="A1330" s="89" t="s">
        <v>6556</v>
      </c>
      <c r="B1330" s="131"/>
      <c r="C1330" s="368"/>
      <c r="D1330" s="89"/>
      <c r="E1330" s="132" t="s">
        <v>4192</v>
      </c>
      <c r="F1330" s="132" t="s">
        <v>34</v>
      </c>
      <c r="G1330" s="132" t="s">
        <v>867</v>
      </c>
      <c r="H1330" s="14">
        <v>2019</v>
      </c>
      <c r="I1330" s="14">
        <v>1</v>
      </c>
      <c r="J1330" s="14"/>
      <c r="K1330" s="14"/>
      <c r="L1330" s="16" t="s">
        <v>4786</v>
      </c>
      <c r="M1330" s="16"/>
      <c r="N1330" s="16" t="s">
        <v>3400</v>
      </c>
      <c r="O1330" s="133">
        <v>1260</v>
      </c>
      <c r="P1330" s="133">
        <v>0</v>
      </c>
      <c r="Q1330" s="133">
        <v>0</v>
      </c>
      <c r="R1330" s="133" t="s">
        <v>33</v>
      </c>
      <c r="S1330" s="134">
        <v>60</v>
      </c>
      <c r="T1330" s="134">
        <v>220</v>
      </c>
      <c r="U1330" s="135">
        <v>6.6954545454545498</v>
      </c>
      <c r="V1330" s="136">
        <v>0</v>
      </c>
      <c r="W1330" s="134">
        <v>1.4730000000000001</v>
      </c>
      <c r="X1330" s="21">
        <v>1855.98</v>
      </c>
      <c r="Y1330" s="137" t="s">
        <v>33</v>
      </c>
      <c r="Z1330" s="138" t="s">
        <v>5838</v>
      </c>
      <c r="AA1330" s="138"/>
      <c r="AB1330" s="138"/>
      <c r="AC1330" s="138"/>
      <c r="AD1330" s="25"/>
      <c r="AE1330" s="26"/>
      <c r="AF1330" s="27"/>
      <c r="AG1330" s="140"/>
      <c r="AH1330" s="131"/>
      <c r="AI1330" s="131"/>
      <c r="AJ1330" s="131"/>
      <c r="AK1330" s="131"/>
      <c r="AL1330" s="131"/>
      <c r="AM1330" s="131"/>
      <c r="AN1330" s="131"/>
      <c r="AO1330" s="131"/>
      <c r="EQ1330" s="33"/>
    </row>
    <row r="1331" spans="1:147" s="12" customFormat="1" ht="16.5" customHeight="1">
      <c r="A1331" s="89" t="s">
        <v>6556</v>
      </c>
      <c r="B1331" s="131"/>
      <c r="C1331" s="368"/>
      <c r="D1331" s="89"/>
      <c r="E1331" s="132" t="s">
        <v>4192</v>
      </c>
      <c r="F1331" s="132" t="s">
        <v>34</v>
      </c>
      <c r="G1331" s="132" t="s">
        <v>867</v>
      </c>
      <c r="H1331" s="14">
        <v>2019</v>
      </c>
      <c r="I1331" s="14">
        <v>1</v>
      </c>
      <c r="J1331" s="14"/>
      <c r="K1331" s="14"/>
      <c r="L1331" s="16" t="s">
        <v>4725</v>
      </c>
      <c r="M1331" s="16"/>
      <c r="N1331" s="16" t="s">
        <v>3400</v>
      </c>
      <c r="O1331" s="133">
        <v>1260</v>
      </c>
      <c r="P1331" s="133">
        <v>0</v>
      </c>
      <c r="Q1331" s="133">
        <v>0</v>
      </c>
      <c r="R1331" s="133" t="s">
        <v>33</v>
      </c>
      <c r="S1331" s="134">
        <v>60</v>
      </c>
      <c r="T1331" s="134">
        <v>220</v>
      </c>
      <c r="U1331" s="135">
        <v>6.6954545454545498</v>
      </c>
      <c r="V1331" s="136">
        <v>0</v>
      </c>
      <c r="W1331" s="134">
        <v>1.4730000000000001</v>
      </c>
      <c r="X1331" s="21">
        <v>1855.98</v>
      </c>
      <c r="Y1331" s="137" t="s">
        <v>33</v>
      </c>
      <c r="Z1331" s="138" t="s">
        <v>5838</v>
      </c>
      <c r="AA1331" s="138"/>
      <c r="AB1331" s="138"/>
      <c r="AC1331" s="138"/>
      <c r="AD1331" s="25"/>
      <c r="AE1331" s="26"/>
      <c r="AF1331" s="27"/>
      <c r="AG1331" s="140"/>
      <c r="AH1331" s="131"/>
      <c r="AI1331" s="131"/>
      <c r="AJ1331" s="131"/>
      <c r="AK1331" s="131"/>
      <c r="AL1331" s="131"/>
      <c r="AM1331" s="131"/>
      <c r="AN1331" s="131"/>
      <c r="AO1331" s="131"/>
      <c r="EQ1331" s="33"/>
    </row>
    <row r="1332" spans="1:147" s="12" customFormat="1" ht="16.5" customHeight="1">
      <c r="A1332" s="89" t="s">
        <v>6556</v>
      </c>
      <c r="B1332" s="131"/>
      <c r="C1332" s="368"/>
      <c r="D1332" s="89"/>
      <c r="E1332" s="132" t="s">
        <v>8850</v>
      </c>
      <c r="F1332" s="132" t="s">
        <v>34</v>
      </c>
      <c r="G1332" s="132" t="s">
        <v>864</v>
      </c>
      <c r="H1332" s="14">
        <v>2019</v>
      </c>
      <c r="I1332" s="14">
        <v>1</v>
      </c>
      <c r="J1332" s="14"/>
      <c r="K1332" s="14"/>
      <c r="L1332" s="16" t="s">
        <v>4787</v>
      </c>
      <c r="M1332" s="16"/>
      <c r="N1332" s="16" t="s">
        <v>3400</v>
      </c>
      <c r="O1332" s="133">
        <v>1260</v>
      </c>
      <c r="P1332" s="133">
        <v>0</v>
      </c>
      <c r="Q1332" s="133">
        <v>0</v>
      </c>
      <c r="R1332" s="133" t="s">
        <v>33</v>
      </c>
      <c r="S1332" s="134">
        <v>60</v>
      </c>
      <c r="T1332" s="134">
        <v>220</v>
      </c>
      <c r="U1332" s="135">
        <v>6.6954545454545498</v>
      </c>
      <c r="V1332" s="136">
        <v>0</v>
      </c>
      <c r="W1332" s="134">
        <v>1.4730000000000001</v>
      </c>
      <c r="X1332" s="21">
        <v>1855.98</v>
      </c>
      <c r="Y1332" s="137" t="s">
        <v>33</v>
      </c>
      <c r="Z1332" s="138" t="s">
        <v>5838</v>
      </c>
      <c r="AA1332" s="138"/>
      <c r="AB1332" s="138"/>
      <c r="AC1332" s="138"/>
      <c r="AD1332" s="25"/>
      <c r="AE1332" s="26"/>
      <c r="AF1332" s="27"/>
      <c r="AG1332" s="140"/>
      <c r="AH1332" s="131"/>
      <c r="AI1332" s="131"/>
      <c r="AJ1332" s="131"/>
      <c r="AK1332" s="131"/>
      <c r="AL1332" s="131"/>
      <c r="AM1332" s="131"/>
      <c r="AN1332" s="131"/>
      <c r="AO1332" s="131"/>
      <c r="EQ1332" s="33"/>
    </row>
    <row r="1333" spans="1:147" s="12" customFormat="1" ht="16.5" customHeight="1">
      <c r="A1333" s="89" t="s">
        <v>6556</v>
      </c>
      <c r="B1333" s="131"/>
      <c r="C1333" s="368"/>
      <c r="D1333" s="89"/>
      <c r="E1333" s="132" t="s">
        <v>4098</v>
      </c>
      <c r="F1333" s="132" t="s">
        <v>34</v>
      </c>
      <c r="G1333" s="132" t="s">
        <v>871</v>
      </c>
      <c r="H1333" s="14">
        <v>2019</v>
      </c>
      <c r="I1333" s="14">
        <v>1</v>
      </c>
      <c r="J1333" s="14"/>
      <c r="K1333" s="14"/>
      <c r="L1333" s="16" t="s">
        <v>6203</v>
      </c>
      <c r="M1333" s="16"/>
      <c r="N1333" s="16" t="s">
        <v>3400</v>
      </c>
      <c r="O1333" s="133">
        <v>1260</v>
      </c>
      <c r="P1333" s="133">
        <v>0</v>
      </c>
      <c r="Q1333" s="133">
        <v>0</v>
      </c>
      <c r="R1333" s="133" t="s">
        <v>33</v>
      </c>
      <c r="S1333" s="134">
        <v>60</v>
      </c>
      <c r="T1333" s="134">
        <v>220</v>
      </c>
      <c r="U1333" s="135">
        <v>6.6954545454545498</v>
      </c>
      <c r="V1333" s="136">
        <v>0</v>
      </c>
      <c r="W1333" s="134">
        <v>1.4730000000000001</v>
      </c>
      <c r="X1333" s="21">
        <v>1855.98</v>
      </c>
      <c r="Y1333" s="137" t="s">
        <v>33</v>
      </c>
      <c r="Z1333" s="138" t="s">
        <v>5838</v>
      </c>
      <c r="AA1333" s="138"/>
      <c r="AB1333" s="138"/>
      <c r="AC1333" s="138"/>
      <c r="AD1333" s="25"/>
      <c r="AE1333" s="26"/>
      <c r="AF1333" s="27"/>
      <c r="AG1333" s="140"/>
      <c r="AH1333" s="131"/>
      <c r="AI1333" s="131"/>
      <c r="AJ1333" s="131"/>
      <c r="AK1333" s="131"/>
      <c r="AL1333" s="131"/>
      <c r="AM1333" s="131"/>
      <c r="AN1333" s="131"/>
      <c r="AO1333" s="131"/>
      <c r="EQ1333" s="33"/>
    </row>
    <row r="1334" spans="1:147" s="12" customFormat="1" ht="16.5" customHeight="1">
      <c r="A1334" s="89" t="s">
        <v>6556</v>
      </c>
      <c r="B1334" s="131"/>
      <c r="C1334" s="368"/>
      <c r="D1334" s="89"/>
      <c r="E1334" s="132" t="s">
        <v>8852</v>
      </c>
      <c r="F1334" s="132" t="s">
        <v>8853</v>
      </c>
      <c r="G1334" s="132" t="s">
        <v>4745</v>
      </c>
      <c r="H1334" s="14">
        <v>2019</v>
      </c>
      <c r="I1334" s="14">
        <v>1</v>
      </c>
      <c r="J1334" s="14"/>
      <c r="K1334" s="14"/>
      <c r="L1334" s="16" t="s">
        <v>4777</v>
      </c>
      <c r="M1334" s="16"/>
      <c r="N1334" s="16" t="s">
        <v>3400</v>
      </c>
      <c r="O1334" s="133">
        <v>1260</v>
      </c>
      <c r="P1334" s="133">
        <v>0</v>
      </c>
      <c r="Q1334" s="133">
        <v>0</v>
      </c>
      <c r="R1334" s="133" t="s">
        <v>33</v>
      </c>
      <c r="S1334" s="134">
        <v>60</v>
      </c>
      <c r="T1334" s="134">
        <v>220</v>
      </c>
      <c r="U1334" s="135">
        <v>6.6954545454545498</v>
      </c>
      <c r="V1334" s="136">
        <v>0</v>
      </c>
      <c r="W1334" s="134">
        <v>1.4730000000000001</v>
      </c>
      <c r="X1334" s="21">
        <v>1855.98</v>
      </c>
      <c r="Y1334" s="137" t="s">
        <v>33</v>
      </c>
      <c r="Z1334" s="138" t="s">
        <v>5838</v>
      </c>
      <c r="AA1334" s="138"/>
      <c r="AB1334" s="138"/>
      <c r="AC1334" s="138"/>
      <c r="AD1334" s="25"/>
      <c r="AE1334" s="26"/>
      <c r="AF1334" s="27"/>
      <c r="AG1334" s="140"/>
      <c r="AH1334" s="131"/>
      <c r="AI1334" s="131"/>
      <c r="AJ1334" s="131"/>
      <c r="AK1334" s="131"/>
      <c r="AL1334" s="131"/>
      <c r="AM1334" s="131"/>
      <c r="AN1334" s="131"/>
      <c r="AO1334" s="131"/>
      <c r="EQ1334" s="33"/>
    </row>
    <row r="1335" spans="1:147" s="83" customFormat="1" ht="16.5" customHeight="1">
      <c r="A1335" s="89" t="s">
        <v>6556</v>
      </c>
      <c r="B1335" s="131"/>
      <c r="C1335" s="368"/>
      <c r="D1335" s="89"/>
      <c r="E1335" s="132" t="s">
        <v>8735</v>
      </c>
      <c r="F1335" s="132" t="s">
        <v>8853</v>
      </c>
      <c r="G1335" s="132" t="s">
        <v>4729</v>
      </c>
      <c r="H1335" s="14">
        <v>2019</v>
      </c>
      <c r="I1335" s="14">
        <v>1</v>
      </c>
      <c r="J1335" s="14"/>
      <c r="K1335" s="14"/>
      <c r="L1335" s="16" t="s">
        <v>4726</v>
      </c>
      <c r="M1335" s="16"/>
      <c r="N1335" s="16" t="s">
        <v>3400</v>
      </c>
      <c r="O1335" s="133">
        <v>1260</v>
      </c>
      <c r="P1335" s="133">
        <v>0</v>
      </c>
      <c r="Q1335" s="133">
        <v>0</v>
      </c>
      <c r="R1335" s="133" t="s">
        <v>33</v>
      </c>
      <c r="S1335" s="134">
        <v>60</v>
      </c>
      <c r="T1335" s="134">
        <v>220</v>
      </c>
      <c r="U1335" s="135">
        <v>6.6954545454545498</v>
      </c>
      <c r="V1335" s="136">
        <v>0</v>
      </c>
      <c r="W1335" s="134">
        <v>1.4730000000000001</v>
      </c>
      <c r="X1335" s="21">
        <v>1855.98</v>
      </c>
      <c r="Y1335" s="137" t="s">
        <v>33</v>
      </c>
      <c r="Z1335" s="138" t="s">
        <v>5838</v>
      </c>
      <c r="AA1335" s="138"/>
      <c r="AB1335" s="138"/>
      <c r="AC1335" s="138"/>
      <c r="AD1335" s="25"/>
      <c r="AE1335" s="26"/>
      <c r="AF1335" s="27"/>
      <c r="AG1335" s="140"/>
      <c r="AH1335" s="131"/>
      <c r="AI1335" s="131"/>
      <c r="AJ1335" s="131"/>
      <c r="AK1335" s="131"/>
      <c r="AL1335" s="131"/>
      <c r="AM1335" s="131"/>
      <c r="AN1335" s="131"/>
      <c r="AO1335" s="131"/>
      <c r="EQ1335" s="142"/>
    </row>
    <row r="1336" spans="1:147" s="12" customFormat="1" ht="16.5" customHeight="1">
      <c r="A1336" s="89" t="s">
        <v>6556</v>
      </c>
      <c r="B1336" s="131"/>
      <c r="C1336" s="368"/>
      <c r="D1336" s="89"/>
      <c r="E1336" s="132" t="s">
        <v>8858</v>
      </c>
      <c r="F1336" s="132" t="s">
        <v>3096</v>
      </c>
      <c r="G1336" s="132" t="s">
        <v>6213</v>
      </c>
      <c r="H1336" s="14">
        <v>2020</v>
      </c>
      <c r="I1336" s="14">
        <v>1</v>
      </c>
      <c r="J1336" s="14"/>
      <c r="K1336" s="14"/>
      <c r="L1336" s="16" t="s">
        <v>4692</v>
      </c>
      <c r="M1336" s="16"/>
      <c r="N1336" s="16" t="s">
        <v>696</v>
      </c>
      <c r="O1336" s="133">
        <v>1260</v>
      </c>
      <c r="P1336" s="133">
        <v>0</v>
      </c>
      <c r="Q1336" s="133">
        <v>0</v>
      </c>
      <c r="R1336" s="133" t="s">
        <v>33</v>
      </c>
      <c r="S1336" s="134">
        <v>60</v>
      </c>
      <c r="T1336" s="134">
        <v>220</v>
      </c>
      <c r="U1336" s="135">
        <v>6.6954545454545498</v>
      </c>
      <c r="V1336" s="136">
        <v>0</v>
      </c>
      <c r="W1336" s="134">
        <v>1.4730000000000001</v>
      </c>
      <c r="X1336" s="21">
        <v>1855.98</v>
      </c>
      <c r="Y1336" s="137" t="s">
        <v>33</v>
      </c>
      <c r="Z1336" s="138" t="s">
        <v>5838</v>
      </c>
      <c r="AA1336" s="138"/>
      <c r="AB1336" s="138"/>
      <c r="AC1336" s="138"/>
      <c r="AD1336" s="25"/>
      <c r="AE1336" s="26"/>
      <c r="AF1336" s="27"/>
      <c r="AG1336" s="140"/>
      <c r="AH1336" s="131"/>
      <c r="AI1336" s="131"/>
      <c r="AJ1336" s="131"/>
      <c r="AK1336" s="131"/>
      <c r="AL1336" s="131"/>
      <c r="AM1336" s="131"/>
      <c r="AN1336" s="131"/>
      <c r="AO1336" s="131"/>
      <c r="EQ1336" s="33"/>
    </row>
    <row r="1337" spans="1:147" s="12" customFormat="1" ht="16.5" customHeight="1">
      <c r="A1337" s="89" t="s">
        <v>6556</v>
      </c>
      <c r="B1337" s="131"/>
      <c r="C1337" s="368"/>
      <c r="D1337" s="89"/>
      <c r="E1337" s="132" t="s">
        <v>8859</v>
      </c>
      <c r="F1337" s="132" t="s">
        <v>6214</v>
      </c>
      <c r="G1337" s="132" t="s">
        <v>6215</v>
      </c>
      <c r="H1337" s="14">
        <v>2020</v>
      </c>
      <c r="I1337" s="14">
        <v>1</v>
      </c>
      <c r="J1337" s="14"/>
      <c r="K1337" s="14"/>
      <c r="L1337" s="16" t="s">
        <v>4707</v>
      </c>
      <c r="M1337" s="16"/>
      <c r="N1337" s="16" t="s">
        <v>696</v>
      </c>
      <c r="O1337" s="133">
        <v>1260</v>
      </c>
      <c r="P1337" s="133">
        <v>0</v>
      </c>
      <c r="Q1337" s="133">
        <v>0</v>
      </c>
      <c r="R1337" s="133" t="s">
        <v>33</v>
      </c>
      <c r="S1337" s="134">
        <v>60</v>
      </c>
      <c r="T1337" s="134">
        <v>220</v>
      </c>
      <c r="U1337" s="135">
        <v>6.6954545454545498</v>
      </c>
      <c r="V1337" s="136">
        <v>0</v>
      </c>
      <c r="W1337" s="134">
        <v>1.4730000000000001</v>
      </c>
      <c r="X1337" s="21">
        <v>1855.98</v>
      </c>
      <c r="Y1337" s="137" t="s">
        <v>33</v>
      </c>
      <c r="Z1337" s="138" t="s">
        <v>5838</v>
      </c>
      <c r="AA1337" s="138"/>
      <c r="AB1337" s="138"/>
      <c r="AC1337" s="138"/>
      <c r="AD1337" s="25"/>
      <c r="AE1337" s="26"/>
      <c r="AF1337" s="27"/>
      <c r="AG1337" s="140"/>
      <c r="AH1337" s="131"/>
      <c r="AI1337" s="131"/>
      <c r="AJ1337" s="131"/>
      <c r="AK1337" s="131"/>
      <c r="AL1337" s="131"/>
      <c r="AM1337" s="131"/>
      <c r="AN1337" s="131"/>
      <c r="AO1337" s="131"/>
      <c r="EQ1337" s="33"/>
    </row>
    <row r="1338" spans="1:147" s="12" customFormat="1" ht="16.5" customHeight="1">
      <c r="A1338" s="89" t="s">
        <v>6556</v>
      </c>
      <c r="B1338" s="131"/>
      <c r="C1338" s="368"/>
      <c r="D1338" s="89"/>
      <c r="E1338" s="132" t="s">
        <v>8863</v>
      </c>
      <c r="F1338" s="132" t="s">
        <v>6219</v>
      </c>
      <c r="G1338" s="132">
        <v>7617</v>
      </c>
      <c r="H1338" s="14">
        <v>2020</v>
      </c>
      <c r="I1338" s="14">
        <v>1</v>
      </c>
      <c r="J1338" s="14"/>
      <c r="K1338" s="14"/>
      <c r="L1338" s="16" t="s">
        <v>4718</v>
      </c>
      <c r="M1338" s="16"/>
      <c r="N1338" s="16" t="s">
        <v>696</v>
      </c>
      <c r="O1338" s="133">
        <v>1260</v>
      </c>
      <c r="P1338" s="133">
        <v>0</v>
      </c>
      <c r="Q1338" s="133">
        <v>0</v>
      </c>
      <c r="R1338" s="133" t="s">
        <v>33</v>
      </c>
      <c r="S1338" s="134">
        <v>60</v>
      </c>
      <c r="T1338" s="134">
        <v>220</v>
      </c>
      <c r="U1338" s="135">
        <v>6.6954545454545498</v>
      </c>
      <c r="V1338" s="136">
        <v>0</v>
      </c>
      <c r="W1338" s="134">
        <v>1.4730000000000001</v>
      </c>
      <c r="X1338" s="21">
        <v>1855.98</v>
      </c>
      <c r="Y1338" s="137" t="s">
        <v>33</v>
      </c>
      <c r="Z1338" s="138" t="s">
        <v>5838</v>
      </c>
      <c r="AA1338" s="138"/>
      <c r="AB1338" s="138"/>
      <c r="AC1338" s="138"/>
      <c r="AD1338" s="25"/>
      <c r="AE1338" s="26"/>
      <c r="AF1338" s="27"/>
      <c r="AG1338" s="140"/>
      <c r="AH1338" s="131"/>
      <c r="AI1338" s="131"/>
      <c r="AJ1338" s="131"/>
      <c r="AK1338" s="131"/>
      <c r="AL1338" s="131"/>
      <c r="AM1338" s="131"/>
      <c r="AN1338" s="131"/>
      <c r="AO1338" s="131"/>
      <c r="EQ1338" s="33"/>
    </row>
    <row r="1339" spans="1:147" s="12" customFormat="1" ht="16.5" customHeight="1">
      <c r="A1339" s="89" t="s">
        <v>6556</v>
      </c>
      <c r="B1339" s="131"/>
      <c r="C1339" s="368"/>
      <c r="D1339" s="89"/>
      <c r="E1339" s="132" t="s">
        <v>8474</v>
      </c>
      <c r="F1339" s="132" t="s">
        <v>4723</v>
      </c>
      <c r="G1339" s="132" t="s">
        <v>6220</v>
      </c>
      <c r="H1339" s="14">
        <v>2020</v>
      </c>
      <c r="I1339" s="14">
        <v>1</v>
      </c>
      <c r="J1339" s="14"/>
      <c r="K1339" s="14"/>
      <c r="L1339" s="16" t="s">
        <v>4718</v>
      </c>
      <c r="M1339" s="16"/>
      <c r="N1339" s="16" t="s">
        <v>696</v>
      </c>
      <c r="O1339" s="133">
        <v>1260</v>
      </c>
      <c r="P1339" s="133">
        <v>0</v>
      </c>
      <c r="Q1339" s="133">
        <v>0</v>
      </c>
      <c r="R1339" s="133" t="s">
        <v>33</v>
      </c>
      <c r="S1339" s="134">
        <v>60</v>
      </c>
      <c r="T1339" s="134">
        <v>220</v>
      </c>
      <c r="U1339" s="135">
        <v>6.6954545454545498</v>
      </c>
      <c r="V1339" s="136">
        <v>0</v>
      </c>
      <c r="W1339" s="134">
        <v>1.4730000000000001</v>
      </c>
      <c r="X1339" s="21">
        <v>1855.98</v>
      </c>
      <c r="Y1339" s="137" t="s">
        <v>33</v>
      </c>
      <c r="Z1339" s="138" t="s">
        <v>5838</v>
      </c>
      <c r="AA1339" s="138"/>
      <c r="AB1339" s="138"/>
      <c r="AC1339" s="138"/>
      <c r="AD1339" s="25"/>
      <c r="AE1339" s="26"/>
      <c r="AF1339" s="27"/>
      <c r="AG1339" s="140"/>
      <c r="AH1339" s="131"/>
      <c r="AI1339" s="131"/>
      <c r="AJ1339" s="131"/>
      <c r="AK1339" s="131"/>
      <c r="AL1339" s="131"/>
      <c r="AM1339" s="131"/>
      <c r="AN1339" s="131"/>
      <c r="AO1339" s="131"/>
      <c r="EQ1339" s="33"/>
    </row>
    <row r="1340" spans="1:147" s="12" customFormat="1" ht="16.5" customHeight="1">
      <c r="A1340" s="89" t="s">
        <v>6556</v>
      </c>
      <c r="B1340" s="131"/>
      <c r="C1340" s="368"/>
      <c r="D1340" s="89"/>
      <c r="E1340" s="132" t="s">
        <v>180</v>
      </c>
      <c r="F1340" s="132" t="s">
        <v>205</v>
      </c>
      <c r="G1340" s="132" t="s">
        <v>314</v>
      </c>
      <c r="H1340" s="14">
        <v>2020</v>
      </c>
      <c r="I1340" s="14">
        <v>1</v>
      </c>
      <c r="J1340" s="14"/>
      <c r="K1340" s="14"/>
      <c r="L1340" s="16" t="s">
        <v>4759</v>
      </c>
      <c r="M1340" s="16"/>
      <c r="N1340" s="16" t="s">
        <v>3400</v>
      </c>
      <c r="O1340" s="133">
        <v>1260</v>
      </c>
      <c r="P1340" s="133">
        <v>0</v>
      </c>
      <c r="Q1340" s="133">
        <v>0</v>
      </c>
      <c r="R1340" s="133" t="s">
        <v>33</v>
      </c>
      <c r="S1340" s="134">
        <v>60</v>
      </c>
      <c r="T1340" s="134">
        <v>110</v>
      </c>
      <c r="U1340" s="135">
        <v>6.6954545454545498</v>
      </c>
      <c r="V1340" s="136">
        <v>0</v>
      </c>
      <c r="W1340" s="134">
        <v>1.4730000000000001</v>
      </c>
      <c r="X1340" s="21">
        <v>1855.98</v>
      </c>
      <c r="Y1340" s="137" t="s">
        <v>33</v>
      </c>
      <c r="Z1340" s="138" t="s">
        <v>5838</v>
      </c>
      <c r="AA1340" s="138"/>
      <c r="AB1340" s="138"/>
      <c r="AC1340" s="138"/>
      <c r="AD1340" s="25"/>
      <c r="AE1340" s="26"/>
      <c r="AF1340" s="27"/>
      <c r="AG1340" s="140"/>
      <c r="AH1340" s="131"/>
      <c r="AI1340" s="131"/>
      <c r="AJ1340" s="131"/>
      <c r="AK1340" s="131"/>
      <c r="AL1340" s="131"/>
      <c r="AM1340" s="131"/>
      <c r="AN1340" s="131"/>
      <c r="AO1340" s="131"/>
      <c r="EQ1340" s="33"/>
    </row>
    <row r="1341" spans="1:147" s="12" customFormat="1" ht="16.5" customHeight="1">
      <c r="A1341" s="89" t="s">
        <v>6556</v>
      </c>
      <c r="B1341" s="131"/>
      <c r="C1341" s="368"/>
      <c r="D1341" s="89"/>
      <c r="E1341" s="132" t="s">
        <v>8871</v>
      </c>
      <c r="F1341" s="132" t="s">
        <v>4705</v>
      </c>
      <c r="G1341" s="132" t="s">
        <v>4706</v>
      </c>
      <c r="H1341" s="14">
        <v>2020</v>
      </c>
      <c r="I1341" s="14">
        <v>1</v>
      </c>
      <c r="J1341" s="14"/>
      <c r="K1341" s="14"/>
      <c r="L1341" s="16" t="s">
        <v>4693</v>
      </c>
      <c r="M1341" s="16"/>
      <c r="N1341" s="16" t="s">
        <v>696</v>
      </c>
      <c r="O1341" s="133">
        <v>1260</v>
      </c>
      <c r="P1341" s="133">
        <v>0</v>
      </c>
      <c r="Q1341" s="133">
        <v>0</v>
      </c>
      <c r="R1341" s="133" t="s">
        <v>33</v>
      </c>
      <c r="S1341" s="134">
        <v>60</v>
      </c>
      <c r="T1341" s="134">
        <v>220</v>
      </c>
      <c r="U1341" s="135">
        <v>6.6954545454545498</v>
      </c>
      <c r="V1341" s="136">
        <v>0</v>
      </c>
      <c r="W1341" s="134">
        <v>1.4730000000000001</v>
      </c>
      <c r="X1341" s="21">
        <v>1855.98</v>
      </c>
      <c r="Y1341" s="137" t="s">
        <v>33</v>
      </c>
      <c r="Z1341" s="138" t="s">
        <v>5838</v>
      </c>
      <c r="AA1341" s="138"/>
      <c r="AB1341" s="138"/>
      <c r="AC1341" s="138"/>
      <c r="AD1341" s="25"/>
      <c r="AE1341" s="26"/>
      <c r="AF1341" s="27"/>
      <c r="AG1341" s="140"/>
      <c r="AH1341" s="131"/>
      <c r="AI1341" s="131"/>
      <c r="AJ1341" s="131"/>
      <c r="AK1341" s="131"/>
      <c r="AL1341" s="131"/>
      <c r="AM1341" s="131"/>
      <c r="AN1341" s="131"/>
      <c r="AO1341" s="131"/>
      <c r="EQ1341" s="33"/>
    </row>
    <row r="1342" spans="1:147" s="12" customFormat="1" ht="16.5" customHeight="1">
      <c r="A1342" s="89" t="s">
        <v>6556</v>
      </c>
      <c r="B1342" s="131"/>
      <c r="C1342" s="368"/>
      <c r="D1342" s="89"/>
      <c r="E1342" s="132" t="s">
        <v>482</v>
      </c>
      <c r="F1342" s="132" t="s">
        <v>1173</v>
      </c>
      <c r="G1342" s="132" t="s">
        <v>4700</v>
      </c>
      <c r="H1342" s="14">
        <v>2020</v>
      </c>
      <c r="I1342" s="14">
        <v>3</v>
      </c>
      <c r="J1342" s="14"/>
      <c r="K1342" s="14"/>
      <c r="L1342" s="16" t="s">
        <v>4712</v>
      </c>
      <c r="M1342" s="16"/>
      <c r="N1342" s="16" t="s">
        <v>696</v>
      </c>
      <c r="O1342" s="133">
        <v>1260</v>
      </c>
      <c r="P1342" s="133">
        <v>0</v>
      </c>
      <c r="Q1342" s="133">
        <v>0</v>
      </c>
      <c r="R1342" s="133" t="s">
        <v>33</v>
      </c>
      <c r="S1342" s="134">
        <v>60</v>
      </c>
      <c r="T1342" s="134">
        <v>220</v>
      </c>
      <c r="U1342" s="135">
        <v>6.6954545454545498</v>
      </c>
      <c r="V1342" s="136">
        <v>0</v>
      </c>
      <c r="W1342" s="134">
        <v>1.4730000000000001</v>
      </c>
      <c r="X1342" s="21">
        <v>5567.9400000000005</v>
      </c>
      <c r="Y1342" s="137" t="s">
        <v>33</v>
      </c>
      <c r="Z1342" s="138" t="s">
        <v>5838</v>
      </c>
      <c r="AA1342" s="138"/>
      <c r="AB1342" s="138"/>
      <c r="AC1342" s="138"/>
      <c r="AD1342" s="25"/>
      <c r="AE1342" s="26"/>
      <c r="AF1342" s="27"/>
      <c r="AG1342" s="140"/>
      <c r="AH1342" s="131"/>
      <c r="AI1342" s="131"/>
      <c r="AJ1342" s="131"/>
      <c r="AK1342" s="131"/>
      <c r="AL1342" s="131"/>
      <c r="AM1342" s="131"/>
      <c r="AN1342" s="131"/>
      <c r="AO1342" s="131"/>
      <c r="EQ1342" s="33"/>
    </row>
    <row r="1343" spans="1:147" s="12" customFormat="1" ht="16.5" customHeight="1">
      <c r="A1343" s="12" t="s">
        <v>3818</v>
      </c>
      <c r="B1343" s="13"/>
      <c r="C1343" s="189"/>
      <c r="E1343" s="14" t="s">
        <v>8200</v>
      </c>
      <c r="F1343" s="14" t="s">
        <v>67</v>
      </c>
      <c r="G1343" s="14" t="s">
        <v>67</v>
      </c>
      <c r="H1343" s="15" t="s">
        <v>67</v>
      </c>
      <c r="I1343" s="15">
        <v>6</v>
      </c>
      <c r="J1343" s="15">
        <v>0</v>
      </c>
      <c r="K1343" s="15">
        <v>0</v>
      </c>
      <c r="L1343" s="16" t="s">
        <v>8199</v>
      </c>
      <c r="M1343" s="16"/>
      <c r="N1343" s="16" t="s">
        <v>75</v>
      </c>
      <c r="O1343" s="17">
        <v>80</v>
      </c>
      <c r="P1343" s="17">
        <v>0</v>
      </c>
      <c r="Q1343" s="17">
        <v>0</v>
      </c>
      <c r="R1343" s="18" t="s">
        <v>33</v>
      </c>
      <c r="S1343" s="19">
        <v>50</v>
      </c>
      <c r="T1343" s="19">
        <v>110</v>
      </c>
      <c r="U1343" s="19">
        <v>9.0909090909090912E-2</v>
      </c>
      <c r="V1343" s="19">
        <v>0</v>
      </c>
      <c r="W1343" s="20">
        <v>0.01</v>
      </c>
      <c r="X1343" s="21">
        <v>4.8000000000000007</v>
      </c>
      <c r="Y1343" s="22" t="s">
        <v>33</v>
      </c>
      <c r="Z1343" s="14" t="s">
        <v>5838</v>
      </c>
      <c r="AA1343" s="24"/>
      <c r="AB1343" s="14"/>
      <c r="AC1343" s="14"/>
      <c r="AD1343" s="25"/>
      <c r="AE1343" s="26"/>
      <c r="AF1343" s="27"/>
      <c r="AG1343" s="33"/>
      <c r="EQ1343" s="33"/>
    </row>
    <row r="1344" spans="1:147" s="12" customFormat="1" ht="16.5" customHeight="1">
      <c r="A1344" s="12" t="s">
        <v>3818</v>
      </c>
      <c r="B1344" s="13"/>
      <c r="C1344" s="189"/>
      <c r="E1344" s="14" t="s">
        <v>8195</v>
      </c>
      <c r="F1344" s="14" t="s">
        <v>8196</v>
      </c>
      <c r="G1344" s="14" t="s">
        <v>8197</v>
      </c>
      <c r="H1344" s="15">
        <v>2024</v>
      </c>
      <c r="I1344" s="15">
        <v>9</v>
      </c>
      <c r="J1344" s="15">
        <v>0</v>
      </c>
      <c r="K1344" s="15">
        <v>0</v>
      </c>
      <c r="L1344" s="16" t="s">
        <v>8199</v>
      </c>
      <c r="M1344" s="16"/>
      <c r="N1344" s="16" t="s">
        <v>75</v>
      </c>
      <c r="O1344" s="17">
        <v>80</v>
      </c>
      <c r="P1344" s="17">
        <v>0</v>
      </c>
      <c r="Q1344" s="17">
        <v>0</v>
      </c>
      <c r="R1344" s="18" t="s">
        <v>33</v>
      </c>
      <c r="S1344" s="19">
        <v>50</v>
      </c>
      <c r="T1344" s="19">
        <v>110</v>
      </c>
      <c r="U1344" s="19">
        <v>9.0909090909090912E-2</v>
      </c>
      <c r="V1344" s="19">
        <v>0</v>
      </c>
      <c r="W1344" s="20">
        <v>1.4E-2</v>
      </c>
      <c r="X1344" s="21">
        <v>10.080000000000002</v>
      </c>
      <c r="Y1344" s="22" t="s">
        <v>33</v>
      </c>
      <c r="Z1344" s="14" t="s">
        <v>5838</v>
      </c>
      <c r="AA1344" s="24"/>
      <c r="AB1344" s="14"/>
      <c r="AC1344" s="14"/>
      <c r="AD1344" s="25"/>
      <c r="AE1344" s="26"/>
      <c r="AF1344" s="27"/>
      <c r="AG1344" s="33"/>
      <c r="EQ1344" s="33"/>
    </row>
    <row r="1345" spans="1:147" s="12" customFormat="1" ht="16.5" customHeight="1">
      <c r="A1345" s="12" t="s">
        <v>3818</v>
      </c>
      <c r="B1345" s="13"/>
      <c r="C1345" s="189"/>
      <c r="E1345" s="14" t="s">
        <v>8201</v>
      </c>
      <c r="F1345" s="14" t="s">
        <v>67</v>
      </c>
      <c r="G1345" s="14" t="s">
        <v>67</v>
      </c>
      <c r="H1345" s="15" t="s">
        <v>67</v>
      </c>
      <c r="I1345" s="15">
        <v>10</v>
      </c>
      <c r="J1345" s="15">
        <v>0</v>
      </c>
      <c r="K1345" s="15">
        <v>0</v>
      </c>
      <c r="L1345" s="16" t="s">
        <v>8199</v>
      </c>
      <c r="M1345" s="16"/>
      <c r="N1345" s="16" t="s">
        <v>75</v>
      </c>
      <c r="O1345" s="17">
        <v>80</v>
      </c>
      <c r="P1345" s="17">
        <v>0</v>
      </c>
      <c r="Q1345" s="17">
        <v>0</v>
      </c>
      <c r="R1345" s="18" t="s">
        <v>33</v>
      </c>
      <c r="S1345" s="19">
        <v>60</v>
      </c>
      <c r="T1345" s="19">
        <v>110</v>
      </c>
      <c r="U1345" s="19">
        <v>0.18181818181818182</v>
      </c>
      <c r="V1345" s="19">
        <v>0</v>
      </c>
      <c r="W1345" s="20">
        <v>0.02</v>
      </c>
      <c r="X1345" s="21">
        <v>16</v>
      </c>
      <c r="Y1345" s="22" t="s">
        <v>33</v>
      </c>
      <c r="Z1345" s="14" t="s">
        <v>5838</v>
      </c>
      <c r="AA1345" s="24"/>
      <c r="AB1345" s="14"/>
      <c r="AC1345" s="14"/>
      <c r="AD1345" s="25"/>
      <c r="AE1345" s="26"/>
      <c r="AF1345" s="27"/>
      <c r="AG1345" s="33"/>
      <c r="EQ1345" s="33"/>
    </row>
    <row r="1346" spans="1:147" s="12" customFormat="1" ht="16.5" customHeight="1">
      <c r="A1346" s="12" t="s">
        <v>3818</v>
      </c>
      <c r="B1346" s="13"/>
      <c r="C1346" s="189"/>
      <c r="E1346" s="14" t="s">
        <v>8209</v>
      </c>
      <c r="F1346" s="14" t="s">
        <v>67</v>
      </c>
      <c r="G1346" s="14" t="s">
        <v>67</v>
      </c>
      <c r="H1346" s="15" t="s">
        <v>67</v>
      </c>
      <c r="I1346" s="15">
        <v>2</v>
      </c>
      <c r="J1346" s="15">
        <v>0</v>
      </c>
      <c r="K1346" s="15">
        <v>0</v>
      </c>
      <c r="L1346" s="16" t="s">
        <v>8222</v>
      </c>
      <c r="M1346" s="16"/>
      <c r="N1346" s="16" t="s">
        <v>75</v>
      </c>
      <c r="O1346" s="17">
        <v>50</v>
      </c>
      <c r="P1346" s="17">
        <v>0</v>
      </c>
      <c r="Q1346" s="17">
        <v>0</v>
      </c>
      <c r="R1346" s="18" t="s">
        <v>33</v>
      </c>
      <c r="S1346" s="19">
        <v>60</v>
      </c>
      <c r="T1346" s="19">
        <v>110</v>
      </c>
      <c r="U1346" s="19">
        <f>W1346*1000/T1346</f>
        <v>0.34545454545454546</v>
      </c>
      <c r="V1346" s="19">
        <v>0</v>
      </c>
      <c r="W1346" s="20">
        <v>3.7999999999999999E-2</v>
      </c>
      <c r="X1346" s="21">
        <v>3.8</v>
      </c>
      <c r="Y1346" s="22" t="s">
        <v>33</v>
      </c>
      <c r="Z1346" s="23" t="s">
        <v>8212</v>
      </c>
      <c r="AA1346" s="24"/>
      <c r="AB1346" s="14"/>
      <c r="AC1346" s="14"/>
      <c r="AD1346" s="25"/>
      <c r="AE1346" s="26"/>
      <c r="AF1346" s="27"/>
      <c r="AG1346" s="33"/>
      <c r="EQ1346" s="33"/>
    </row>
    <row r="1347" spans="1:147" s="12" customFormat="1" ht="16.5" customHeight="1">
      <c r="A1347" s="12" t="s">
        <v>3818</v>
      </c>
      <c r="B1347" s="13"/>
      <c r="C1347" s="189"/>
      <c r="E1347" s="14" t="s">
        <v>812</v>
      </c>
      <c r="F1347" s="14" t="s">
        <v>63</v>
      </c>
      <c r="G1347" s="14" t="s">
        <v>67</v>
      </c>
      <c r="H1347" s="15" t="s">
        <v>67</v>
      </c>
      <c r="I1347" s="15">
        <v>1</v>
      </c>
      <c r="J1347" s="15">
        <v>0</v>
      </c>
      <c r="K1347" s="15">
        <v>0</v>
      </c>
      <c r="L1347" s="16" t="s">
        <v>8211</v>
      </c>
      <c r="M1347" s="16"/>
      <c r="N1347" s="16" t="s">
        <v>75</v>
      </c>
      <c r="O1347" s="17">
        <v>6</v>
      </c>
      <c r="P1347" s="17">
        <v>0</v>
      </c>
      <c r="Q1347" s="17">
        <v>0</v>
      </c>
      <c r="R1347" s="18" t="s">
        <v>33</v>
      </c>
      <c r="S1347" s="19">
        <v>60</v>
      </c>
      <c r="T1347" s="19">
        <v>110</v>
      </c>
      <c r="U1347" s="19">
        <f>W1347*1000/T1347</f>
        <v>9.0909090909090917</v>
      </c>
      <c r="V1347" s="19">
        <v>0</v>
      </c>
      <c r="W1347" s="20">
        <v>1</v>
      </c>
      <c r="X1347" s="21">
        <v>6</v>
      </c>
      <c r="Y1347" s="22" t="s">
        <v>33</v>
      </c>
      <c r="Z1347" s="23" t="s">
        <v>8212</v>
      </c>
      <c r="AA1347" s="24"/>
      <c r="AB1347" s="14"/>
      <c r="AC1347" s="14"/>
      <c r="AD1347" s="25"/>
      <c r="AE1347" s="26"/>
      <c r="AF1347" s="27"/>
      <c r="AG1347" s="33"/>
      <c r="EQ1347" s="33"/>
    </row>
    <row r="1348" spans="1:147" s="12" customFormat="1" ht="16.5" customHeight="1">
      <c r="A1348" s="12" t="s">
        <v>3818</v>
      </c>
      <c r="B1348" s="13"/>
      <c r="C1348" s="189"/>
      <c r="E1348" s="14" t="s">
        <v>8219</v>
      </c>
      <c r="F1348" s="14" t="s">
        <v>8214</v>
      </c>
      <c r="G1348" s="14" t="s">
        <v>8220</v>
      </c>
      <c r="H1348" s="15">
        <v>2022</v>
      </c>
      <c r="I1348" s="15">
        <v>1</v>
      </c>
      <c r="J1348" s="15">
        <v>0</v>
      </c>
      <c r="K1348" s="15">
        <v>0</v>
      </c>
      <c r="L1348" s="16" t="s">
        <v>8211</v>
      </c>
      <c r="M1348" s="16"/>
      <c r="N1348" s="16" t="s">
        <v>75</v>
      </c>
      <c r="O1348" s="17">
        <v>100</v>
      </c>
      <c r="P1348" s="17">
        <v>0</v>
      </c>
      <c r="Q1348" s="17">
        <v>0</v>
      </c>
      <c r="R1348" s="18" t="s">
        <v>33</v>
      </c>
      <c r="S1348" s="19">
        <v>60</v>
      </c>
      <c r="T1348" s="19">
        <v>110</v>
      </c>
      <c r="U1348" s="19">
        <v>0.6</v>
      </c>
      <c r="V1348" s="19">
        <v>0</v>
      </c>
      <c r="W1348" s="20">
        <v>6.5000000000000002E-2</v>
      </c>
      <c r="X1348" s="21">
        <v>6.5</v>
      </c>
      <c r="Y1348" s="22" t="s">
        <v>33</v>
      </c>
      <c r="Z1348" s="23" t="s">
        <v>8212</v>
      </c>
      <c r="AA1348" s="24"/>
      <c r="AB1348" s="14"/>
      <c r="AC1348" s="14"/>
      <c r="AD1348" s="25"/>
      <c r="AE1348" s="26"/>
      <c r="AF1348" s="27"/>
      <c r="AG1348" s="33"/>
      <c r="EQ1348" s="33"/>
    </row>
    <row r="1349" spans="1:147" s="12" customFormat="1" ht="16.5" customHeight="1">
      <c r="A1349" s="12" t="s">
        <v>3818</v>
      </c>
      <c r="B1349" s="13"/>
      <c r="C1349" s="189"/>
      <c r="E1349" s="14" t="s">
        <v>8202</v>
      </c>
      <c r="F1349" s="14" t="s">
        <v>125</v>
      </c>
      <c r="G1349" s="14" t="s">
        <v>8203</v>
      </c>
      <c r="H1349" s="15">
        <v>2019</v>
      </c>
      <c r="I1349" s="15">
        <v>1</v>
      </c>
      <c r="J1349" s="15">
        <v>0</v>
      </c>
      <c r="K1349" s="15">
        <v>0</v>
      </c>
      <c r="L1349" s="16" t="s">
        <v>8199</v>
      </c>
      <c r="M1349" s="16"/>
      <c r="N1349" s="16" t="s">
        <v>75</v>
      </c>
      <c r="O1349" s="17">
        <v>80</v>
      </c>
      <c r="P1349" s="17">
        <v>0</v>
      </c>
      <c r="Q1349" s="17">
        <v>0</v>
      </c>
      <c r="R1349" s="18" t="s">
        <v>33</v>
      </c>
      <c r="S1349" s="19" t="s">
        <v>8204</v>
      </c>
      <c r="T1349" s="19">
        <v>110</v>
      </c>
      <c r="U1349" s="19">
        <v>1.5</v>
      </c>
      <c r="V1349" s="19">
        <v>0</v>
      </c>
      <c r="W1349" s="20">
        <v>0.16500000000000001</v>
      </c>
      <c r="X1349" s="21">
        <v>13.200000000000001</v>
      </c>
      <c r="Y1349" s="22" t="s">
        <v>33</v>
      </c>
      <c r="Z1349" s="14" t="s">
        <v>5838</v>
      </c>
      <c r="AA1349" s="24"/>
      <c r="AB1349" s="14"/>
      <c r="AC1349" s="14"/>
      <c r="AD1349" s="25"/>
      <c r="AE1349" s="26"/>
      <c r="AF1349" s="27"/>
      <c r="AG1349" s="33"/>
      <c r="EQ1349" s="33"/>
    </row>
    <row r="1350" spans="1:147" s="12" customFormat="1" ht="16.5" customHeight="1">
      <c r="A1350" s="12" t="s">
        <v>3818</v>
      </c>
      <c r="B1350" s="13"/>
      <c r="C1350" s="189"/>
      <c r="E1350" s="14" t="s">
        <v>199</v>
      </c>
      <c r="F1350" s="14" t="s">
        <v>228</v>
      </c>
      <c r="G1350" s="14" t="s">
        <v>3822</v>
      </c>
      <c r="H1350" s="15">
        <v>2016</v>
      </c>
      <c r="I1350" s="15">
        <v>1</v>
      </c>
      <c r="J1350" s="15">
        <v>0</v>
      </c>
      <c r="K1350" s="15">
        <v>0</v>
      </c>
      <c r="L1350" s="16" t="s">
        <v>8211</v>
      </c>
      <c r="M1350" s="16"/>
      <c r="N1350" s="16" t="s">
        <v>75</v>
      </c>
      <c r="O1350" s="17">
        <v>12</v>
      </c>
      <c r="P1350" s="17">
        <v>0</v>
      </c>
      <c r="Q1350" s="17">
        <v>0</v>
      </c>
      <c r="R1350" s="18" t="s">
        <v>33</v>
      </c>
      <c r="S1350" s="19">
        <v>60</v>
      </c>
      <c r="T1350" s="19">
        <v>110</v>
      </c>
      <c r="U1350" s="19">
        <f>W1350*1000/T1350</f>
        <v>11.545454545454545</v>
      </c>
      <c r="V1350" s="19">
        <v>0</v>
      </c>
      <c r="W1350" s="20">
        <v>1.27</v>
      </c>
      <c r="X1350" s="21">
        <v>15.24</v>
      </c>
      <c r="Y1350" s="22" t="s">
        <v>33</v>
      </c>
      <c r="Z1350" s="23" t="s">
        <v>8212</v>
      </c>
      <c r="AA1350" s="24"/>
      <c r="AB1350" s="14"/>
      <c r="AC1350" s="14"/>
      <c r="AD1350" s="25"/>
      <c r="AE1350" s="26"/>
      <c r="AF1350" s="27"/>
      <c r="AG1350" s="33"/>
      <c r="EQ1350" s="33"/>
    </row>
    <row r="1351" spans="1:147" s="12" customFormat="1" ht="16.5" customHeight="1">
      <c r="A1351" s="12" t="s">
        <v>3818</v>
      </c>
      <c r="B1351" s="13"/>
      <c r="C1351" s="189"/>
      <c r="E1351" s="14" t="s">
        <v>90</v>
      </c>
      <c r="F1351" s="14" t="s">
        <v>8217</v>
      </c>
      <c r="G1351" s="14" t="s">
        <v>8218</v>
      </c>
      <c r="H1351" s="15">
        <v>2017</v>
      </c>
      <c r="I1351" s="15">
        <v>1</v>
      </c>
      <c r="J1351" s="15">
        <v>0</v>
      </c>
      <c r="K1351" s="15">
        <v>0</v>
      </c>
      <c r="L1351" s="16" t="s">
        <v>8211</v>
      </c>
      <c r="M1351" s="16"/>
      <c r="N1351" s="16" t="s">
        <v>75</v>
      </c>
      <c r="O1351" s="17">
        <v>50</v>
      </c>
      <c r="P1351" s="17">
        <v>0</v>
      </c>
      <c r="Q1351" s="17">
        <v>0</v>
      </c>
      <c r="R1351" s="18" t="s">
        <v>33</v>
      </c>
      <c r="S1351" s="19">
        <v>60</v>
      </c>
      <c r="T1351" s="19">
        <v>110</v>
      </c>
      <c r="U1351" s="19">
        <v>3.65</v>
      </c>
      <c r="V1351" s="19">
        <v>0</v>
      </c>
      <c r="W1351" s="20">
        <v>0.4</v>
      </c>
      <c r="X1351" s="21">
        <v>20</v>
      </c>
      <c r="Y1351" s="22" t="s">
        <v>33</v>
      </c>
      <c r="Z1351" s="23" t="s">
        <v>8212</v>
      </c>
      <c r="AA1351" s="24"/>
      <c r="AB1351" s="14"/>
      <c r="AC1351" s="14"/>
      <c r="AD1351" s="25"/>
      <c r="AE1351" s="26"/>
      <c r="AF1351" s="27"/>
      <c r="AG1351" s="33"/>
      <c r="EQ1351" s="33"/>
    </row>
    <row r="1352" spans="1:147" s="12" customFormat="1" ht="16.5" customHeight="1">
      <c r="A1352" s="12" t="s">
        <v>3818</v>
      </c>
      <c r="B1352" s="13"/>
      <c r="C1352" s="189"/>
      <c r="E1352" s="14" t="s">
        <v>8205</v>
      </c>
      <c r="F1352" s="14" t="s">
        <v>125</v>
      </c>
      <c r="G1352" s="14" t="s">
        <v>8207</v>
      </c>
      <c r="H1352" s="15">
        <v>2023</v>
      </c>
      <c r="I1352" s="15">
        <v>1</v>
      </c>
      <c r="J1352" s="15">
        <v>0</v>
      </c>
      <c r="K1352" s="15">
        <v>0</v>
      </c>
      <c r="L1352" s="16" t="s">
        <v>8199</v>
      </c>
      <c r="M1352" s="16"/>
      <c r="N1352" s="16" t="s">
        <v>75</v>
      </c>
      <c r="O1352" s="17">
        <v>80</v>
      </c>
      <c r="P1352" s="17">
        <v>0</v>
      </c>
      <c r="Q1352" s="17">
        <v>0</v>
      </c>
      <c r="R1352" s="18" t="s">
        <v>33</v>
      </c>
      <c r="S1352" s="19" t="s">
        <v>8204</v>
      </c>
      <c r="T1352" s="19">
        <v>110</v>
      </c>
      <c r="U1352" s="19">
        <v>4</v>
      </c>
      <c r="V1352" s="19">
        <v>0</v>
      </c>
      <c r="W1352" s="20">
        <v>0.44</v>
      </c>
      <c r="X1352" s="21">
        <v>35.200000000000003</v>
      </c>
      <c r="Y1352" s="22" t="s">
        <v>33</v>
      </c>
      <c r="Z1352" s="14" t="s">
        <v>5838</v>
      </c>
      <c r="AA1352" s="24"/>
      <c r="AB1352" s="14"/>
      <c r="AC1352" s="14"/>
      <c r="AD1352" s="25"/>
      <c r="AE1352" s="26"/>
      <c r="AF1352" s="27"/>
      <c r="AG1352" s="33"/>
      <c r="EQ1352" s="33"/>
    </row>
    <row r="1353" spans="1:147" s="12" customFormat="1" ht="16.5" customHeight="1">
      <c r="A1353" s="12" t="s">
        <v>3818</v>
      </c>
      <c r="B1353" s="13"/>
      <c r="C1353" s="189"/>
      <c r="E1353" s="14" t="s">
        <v>107</v>
      </c>
      <c r="F1353" s="14" t="s">
        <v>188</v>
      </c>
      <c r="G1353" s="14" t="s">
        <v>3821</v>
      </c>
      <c r="H1353" s="15">
        <v>2006</v>
      </c>
      <c r="I1353" s="15">
        <v>1</v>
      </c>
      <c r="J1353" s="15">
        <v>0</v>
      </c>
      <c r="K1353" s="15">
        <v>0</v>
      </c>
      <c r="L1353" s="16" t="s">
        <v>8211</v>
      </c>
      <c r="M1353" s="16"/>
      <c r="N1353" s="16" t="s">
        <v>75</v>
      </c>
      <c r="O1353" s="17">
        <v>528</v>
      </c>
      <c r="P1353" s="17">
        <v>8112</v>
      </c>
      <c r="Q1353" s="17">
        <v>5</v>
      </c>
      <c r="R1353" s="18" t="s">
        <v>33</v>
      </c>
      <c r="S1353" s="19">
        <v>60</v>
      </c>
      <c r="T1353" s="19">
        <v>110</v>
      </c>
      <c r="U1353" s="19">
        <f>W1353*1000/T1353</f>
        <v>0.81818181818181823</v>
      </c>
      <c r="V1353" s="19">
        <v>0</v>
      </c>
      <c r="W1353" s="20">
        <v>0.09</v>
      </c>
      <c r="X1353" s="21">
        <v>84.024000000000001</v>
      </c>
      <c r="Y1353" s="22" t="s">
        <v>33</v>
      </c>
      <c r="Z1353" s="23" t="s">
        <v>8212</v>
      </c>
      <c r="AA1353" s="24"/>
      <c r="AB1353" s="14"/>
      <c r="AC1353" s="14"/>
      <c r="AD1353" s="25"/>
      <c r="AE1353" s="26"/>
      <c r="AF1353" s="27"/>
      <c r="AG1353" s="33"/>
      <c r="EQ1353" s="33"/>
    </row>
    <row r="1354" spans="1:147" s="12" customFormat="1" ht="16.5" customHeight="1">
      <c r="A1354" s="12" t="s">
        <v>3818</v>
      </c>
      <c r="B1354" s="13"/>
      <c r="C1354" s="189"/>
      <c r="E1354" s="14" t="s">
        <v>187</v>
      </c>
      <c r="F1354" s="14" t="s">
        <v>8213</v>
      </c>
      <c r="G1354" s="14" t="s">
        <v>67</v>
      </c>
      <c r="H1354" s="15">
        <v>2013</v>
      </c>
      <c r="I1354" s="15">
        <v>4</v>
      </c>
      <c r="J1354" s="15">
        <v>0</v>
      </c>
      <c r="K1354" s="15">
        <v>0</v>
      </c>
      <c r="L1354" s="16" t="s">
        <v>8211</v>
      </c>
      <c r="M1354" s="16"/>
      <c r="N1354" s="16" t="s">
        <v>75</v>
      </c>
      <c r="O1354" s="17">
        <v>1280</v>
      </c>
      <c r="P1354" s="17">
        <v>0</v>
      </c>
      <c r="Q1354" s="17">
        <v>0</v>
      </c>
      <c r="R1354" s="18" t="s">
        <v>33</v>
      </c>
      <c r="S1354" s="19" t="s">
        <v>89</v>
      </c>
      <c r="T1354" s="19">
        <v>110</v>
      </c>
      <c r="U1354" s="19">
        <v>0.6</v>
      </c>
      <c r="V1354" s="19">
        <v>0</v>
      </c>
      <c r="W1354" s="20">
        <v>7.0000000000000007E-2</v>
      </c>
      <c r="X1354" s="21">
        <v>358.40000000000003</v>
      </c>
      <c r="Y1354" s="22" t="s">
        <v>33</v>
      </c>
      <c r="Z1354" s="14" t="s">
        <v>5838</v>
      </c>
      <c r="AA1354" s="24"/>
      <c r="AB1354" s="14"/>
      <c r="AC1354" s="14"/>
      <c r="AD1354" s="25"/>
      <c r="AE1354" s="26"/>
      <c r="AF1354" s="27"/>
      <c r="AG1354" s="33"/>
      <c r="EQ1354" s="33"/>
    </row>
    <row r="1355" spans="1:147" s="12" customFormat="1" ht="16.5" customHeight="1">
      <c r="A1355" s="12" t="s">
        <v>3818</v>
      </c>
      <c r="B1355" s="13"/>
      <c r="C1355" s="189"/>
      <c r="E1355" s="14" t="s">
        <v>8209</v>
      </c>
      <c r="F1355" s="14" t="s">
        <v>8196</v>
      </c>
      <c r="G1355" s="14" t="s">
        <v>8210</v>
      </c>
      <c r="H1355" s="15">
        <v>2024</v>
      </c>
      <c r="I1355" s="15">
        <v>15</v>
      </c>
      <c r="J1355" s="15">
        <v>0</v>
      </c>
      <c r="K1355" s="15">
        <v>0</v>
      </c>
      <c r="L1355" s="16" t="s">
        <v>8211</v>
      </c>
      <c r="M1355" s="16"/>
      <c r="N1355" s="16" t="s">
        <v>75</v>
      </c>
      <c r="O1355" s="17">
        <v>2552</v>
      </c>
      <c r="P1355" s="17">
        <v>0</v>
      </c>
      <c r="Q1355" s="17">
        <v>0</v>
      </c>
      <c r="R1355" s="18" t="s">
        <v>33</v>
      </c>
      <c r="S1355" s="19">
        <v>60</v>
      </c>
      <c r="T1355" s="19">
        <v>110</v>
      </c>
      <c r="U1355" s="19">
        <f>W1355*1000/T1355</f>
        <v>0.34545454545454546</v>
      </c>
      <c r="V1355" s="19">
        <v>0</v>
      </c>
      <c r="W1355" s="20">
        <v>3.7999999999999999E-2</v>
      </c>
      <c r="X1355" s="21">
        <v>1454.6399999999999</v>
      </c>
      <c r="Y1355" s="22" t="s">
        <v>33</v>
      </c>
      <c r="Z1355" s="23" t="s">
        <v>8212</v>
      </c>
      <c r="AA1355" s="24"/>
      <c r="AB1355" s="14"/>
      <c r="AC1355" s="14"/>
      <c r="AD1355" s="25"/>
      <c r="AE1355" s="26"/>
      <c r="AF1355" s="27"/>
      <c r="AG1355" s="33"/>
      <c r="EQ1355" s="33"/>
    </row>
    <row r="1356" spans="1:147" s="12" customFormat="1" ht="16.5" customHeight="1">
      <c r="A1356" s="12" t="s">
        <v>3818</v>
      </c>
      <c r="B1356" s="13"/>
      <c r="C1356" s="189"/>
      <c r="E1356" s="14" t="s">
        <v>8208</v>
      </c>
      <c r="F1356" s="14" t="s">
        <v>380</v>
      </c>
      <c r="G1356" s="14" t="s">
        <v>67</v>
      </c>
      <c r="H1356" s="15">
        <v>2013</v>
      </c>
      <c r="I1356" s="15">
        <v>6</v>
      </c>
      <c r="J1356" s="15">
        <v>0</v>
      </c>
      <c r="K1356" s="15">
        <v>0</v>
      </c>
      <c r="L1356" s="16" t="s">
        <v>378</v>
      </c>
      <c r="M1356" s="16"/>
      <c r="N1356" s="16" t="s">
        <v>75</v>
      </c>
      <c r="O1356" s="17">
        <v>200</v>
      </c>
      <c r="P1356" s="17">
        <v>0</v>
      </c>
      <c r="Q1356" s="17">
        <v>0</v>
      </c>
      <c r="R1356" s="18" t="s">
        <v>33</v>
      </c>
      <c r="S1356" s="19" t="s">
        <v>89</v>
      </c>
      <c r="T1356" s="19">
        <v>220</v>
      </c>
      <c r="U1356" s="19">
        <v>4.6590909090909092</v>
      </c>
      <c r="V1356" s="19">
        <v>0</v>
      </c>
      <c r="W1356" s="20">
        <v>1.034</v>
      </c>
      <c r="X1356" s="21">
        <v>1240.8000000000002</v>
      </c>
      <c r="Y1356" s="22" t="s">
        <v>33</v>
      </c>
      <c r="Z1356" s="14" t="s">
        <v>5838</v>
      </c>
      <c r="AA1356" s="24"/>
      <c r="AB1356" s="14"/>
      <c r="AC1356" s="14"/>
      <c r="AD1356" s="25"/>
      <c r="AE1356" s="26"/>
      <c r="AF1356" s="27"/>
      <c r="AG1356" s="33"/>
      <c r="EQ1356" s="33"/>
    </row>
    <row r="1357" spans="1:147" s="12" customFormat="1" ht="16.5" customHeight="1">
      <c r="A1357" s="12" t="s">
        <v>3818</v>
      </c>
      <c r="B1357" s="13"/>
      <c r="C1357" s="189"/>
      <c r="E1357" s="14" t="s">
        <v>82</v>
      </c>
      <c r="F1357" s="14" t="s">
        <v>155</v>
      </c>
      <c r="G1357" s="14" t="s">
        <v>8221</v>
      </c>
      <c r="H1357" s="15">
        <v>2021</v>
      </c>
      <c r="I1357" s="15">
        <v>1</v>
      </c>
      <c r="J1357" s="15">
        <v>0</v>
      </c>
      <c r="K1357" s="15">
        <v>0</v>
      </c>
      <c r="L1357" s="16" t="s">
        <v>8211</v>
      </c>
      <c r="M1357" s="16"/>
      <c r="N1357" s="16" t="s">
        <v>75</v>
      </c>
      <c r="O1357" s="17">
        <v>792</v>
      </c>
      <c r="P1357" s="17">
        <v>7848</v>
      </c>
      <c r="Q1357" s="17">
        <v>5</v>
      </c>
      <c r="R1357" s="18" t="s">
        <v>33</v>
      </c>
      <c r="S1357" s="19">
        <v>60</v>
      </c>
      <c r="T1357" s="19">
        <v>110</v>
      </c>
      <c r="U1357" s="19">
        <v>10</v>
      </c>
      <c r="V1357" s="19">
        <v>0</v>
      </c>
      <c r="W1357" s="20">
        <v>0.22500000000000001</v>
      </c>
      <c r="X1357" s="21">
        <v>266.49</v>
      </c>
      <c r="Y1357" s="22" t="s">
        <v>33</v>
      </c>
      <c r="Z1357" s="23" t="s">
        <v>8212</v>
      </c>
      <c r="AA1357" s="24"/>
      <c r="AB1357" s="14"/>
      <c r="AC1357" s="14"/>
      <c r="AD1357" s="25"/>
      <c r="AE1357" s="26"/>
      <c r="AF1357" s="27"/>
      <c r="AG1357" s="33"/>
      <c r="EQ1357" s="33"/>
    </row>
    <row r="1358" spans="1:147" s="83" customFormat="1" ht="16.5" customHeight="1">
      <c r="A1358" s="12" t="s">
        <v>3818</v>
      </c>
      <c r="B1358" s="13"/>
      <c r="C1358" s="189"/>
      <c r="D1358" s="12"/>
      <c r="E1358" s="14" t="s">
        <v>498</v>
      </c>
      <c r="F1358" s="14" t="s">
        <v>151</v>
      </c>
      <c r="G1358" s="14" t="s">
        <v>3820</v>
      </c>
      <c r="H1358" s="15">
        <v>2002</v>
      </c>
      <c r="I1358" s="15">
        <v>1</v>
      </c>
      <c r="J1358" s="15">
        <v>0</v>
      </c>
      <c r="K1358" s="15">
        <v>0</v>
      </c>
      <c r="L1358" s="16" t="s">
        <v>8211</v>
      </c>
      <c r="M1358" s="16"/>
      <c r="N1358" s="16" t="s">
        <v>75</v>
      </c>
      <c r="O1358" s="17">
        <v>8640</v>
      </c>
      <c r="P1358" s="17">
        <v>0</v>
      </c>
      <c r="Q1358" s="17">
        <v>0</v>
      </c>
      <c r="R1358" s="18" t="s">
        <v>33</v>
      </c>
      <c r="S1358" s="19">
        <v>60</v>
      </c>
      <c r="T1358" s="19">
        <v>110</v>
      </c>
      <c r="U1358" s="19">
        <f>W1358*1000/T1358</f>
        <v>0.36363636363636365</v>
      </c>
      <c r="V1358" s="19">
        <v>0</v>
      </c>
      <c r="W1358" s="20">
        <v>0.04</v>
      </c>
      <c r="X1358" s="21">
        <v>345.6</v>
      </c>
      <c r="Y1358" s="22" t="s">
        <v>33</v>
      </c>
      <c r="Z1358" s="23" t="s">
        <v>8212</v>
      </c>
      <c r="AA1358" s="24"/>
      <c r="AB1358" s="14"/>
      <c r="AC1358" s="14"/>
      <c r="AD1358" s="25"/>
      <c r="AE1358" s="26"/>
      <c r="AF1358" s="27"/>
      <c r="AG1358" s="33"/>
      <c r="AH1358" s="12"/>
      <c r="AI1358" s="12"/>
      <c r="AJ1358" s="12"/>
      <c r="AK1358" s="12"/>
      <c r="AL1358" s="12"/>
      <c r="AM1358" s="12"/>
      <c r="AN1358" s="12"/>
      <c r="AO1358" s="12"/>
      <c r="EQ1358" s="142"/>
    </row>
    <row r="1359" spans="1:147" s="12" customFormat="1" ht="16.5" customHeight="1">
      <c r="A1359" s="12" t="s">
        <v>3818</v>
      </c>
      <c r="B1359" s="13"/>
      <c r="C1359" s="189"/>
      <c r="E1359" s="14" t="s">
        <v>8205</v>
      </c>
      <c r="F1359" s="14" t="s">
        <v>502</v>
      </c>
      <c r="G1359" s="14" t="s">
        <v>3819</v>
      </c>
      <c r="H1359" s="15">
        <v>2014</v>
      </c>
      <c r="I1359" s="15">
        <v>1</v>
      </c>
      <c r="J1359" s="15">
        <v>0</v>
      </c>
      <c r="K1359" s="15">
        <v>0</v>
      </c>
      <c r="L1359" s="16" t="s">
        <v>8211</v>
      </c>
      <c r="M1359" s="16"/>
      <c r="N1359" s="16" t="s">
        <v>75</v>
      </c>
      <c r="O1359" s="17">
        <v>1920</v>
      </c>
      <c r="P1359" s="17">
        <v>0</v>
      </c>
      <c r="Q1359" s="17">
        <v>0</v>
      </c>
      <c r="R1359" s="18" t="s">
        <v>33</v>
      </c>
      <c r="S1359" s="19" t="s">
        <v>89</v>
      </c>
      <c r="T1359" s="19">
        <v>110</v>
      </c>
      <c r="U1359" s="19">
        <f>W1359*1000/T1359</f>
        <v>2.2727272727272729</v>
      </c>
      <c r="V1359" s="19">
        <v>0</v>
      </c>
      <c r="W1359" s="20">
        <v>0.25</v>
      </c>
      <c r="X1359" s="21">
        <v>480</v>
      </c>
      <c r="Y1359" s="22" t="s">
        <v>33</v>
      </c>
      <c r="Z1359" s="23" t="s">
        <v>8212</v>
      </c>
      <c r="AA1359" s="24"/>
      <c r="AB1359" s="14"/>
      <c r="AC1359" s="14"/>
      <c r="AD1359" s="25"/>
      <c r="AE1359" s="26"/>
      <c r="AF1359" s="27"/>
      <c r="AG1359" s="33"/>
      <c r="EQ1359" s="33"/>
    </row>
    <row r="1360" spans="1:147" s="12" customFormat="1" ht="16.5" customHeight="1">
      <c r="A1360" s="12" t="s">
        <v>9253</v>
      </c>
      <c r="B1360" s="13"/>
      <c r="C1360" s="189"/>
      <c r="E1360" s="14" t="s">
        <v>8202</v>
      </c>
      <c r="F1360" s="14" t="s">
        <v>125</v>
      </c>
      <c r="G1360" s="14" t="s">
        <v>6271</v>
      </c>
      <c r="H1360" s="15">
        <v>2023</v>
      </c>
      <c r="I1360" s="15">
        <v>5</v>
      </c>
      <c r="J1360" s="15">
        <v>0</v>
      </c>
      <c r="K1360" s="15">
        <v>0</v>
      </c>
      <c r="L1360" s="16" t="s">
        <v>8211</v>
      </c>
      <c r="M1360" s="16"/>
      <c r="N1360" s="16" t="s">
        <v>75</v>
      </c>
      <c r="O1360" s="17">
        <v>1920</v>
      </c>
      <c r="P1360" s="17">
        <v>0</v>
      </c>
      <c r="Q1360" s="17">
        <v>0</v>
      </c>
      <c r="R1360" s="18" t="s">
        <v>33</v>
      </c>
      <c r="S1360" s="19" t="s">
        <v>89</v>
      </c>
      <c r="T1360" s="19">
        <v>110</v>
      </c>
      <c r="U1360" s="19">
        <v>0.8</v>
      </c>
      <c r="V1360" s="19">
        <v>0</v>
      </c>
      <c r="W1360" s="20">
        <v>8.7999999999999995E-2</v>
      </c>
      <c r="X1360" s="21">
        <v>844.8</v>
      </c>
      <c r="Y1360" s="22" t="s">
        <v>33</v>
      </c>
      <c r="Z1360" s="23" t="s">
        <v>8212</v>
      </c>
      <c r="AA1360" s="24"/>
      <c r="AB1360" s="14"/>
      <c r="AC1360" s="14"/>
      <c r="AD1360" s="25"/>
      <c r="AE1360" s="26"/>
      <c r="AF1360" s="27"/>
      <c r="AG1360" s="33"/>
      <c r="EQ1360" s="33"/>
    </row>
    <row r="1361" spans="1:147" s="12" customFormat="1" ht="16.5" customHeight="1">
      <c r="A1361" s="12" t="s">
        <v>9253</v>
      </c>
      <c r="B1361" s="13"/>
      <c r="C1361" s="189"/>
      <c r="E1361" s="14" t="s">
        <v>8202</v>
      </c>
      <c r="F1361" s="14" t="s">
        <v>8214</v>
      </c>
      <c r="G1361" s="14" t="s">
        <v>8215</v>
      </c>
      <c r="H1361" s="15">
        <v>2022</v>
      </c>
      <c r="I1361" s="15">
        <v>2</v>
      </c>
      <c r="J1361" s="15">
        <v>0</v>
      </c>
      <c r="K1361" s="15">
        <v>0</v>
      </c>
      <c r="L1361" s="16" t="s">
        <v>8211</v>
      </c>
      <c r="M1361" s="16"/>
      <c r="N1361" s="16" t="s">
        <v>75</v>
      </c>
      <c r="O1361" s="17">
        <v>1920</v>
      </c>
      <c r="P1361" s="17">
        <v>0</v>
      </c>
      <c r="Q1361" s="17">
        <v>0</v>
      </c>
      <c r="R1361" s="18" t="s">
        <v>33</v>
      </c>
      <c r="S1361" s="19" t="s">
        <v>89</v>
      </c>
      <c r="T1361" s="19">
        <v>110</v>
      </c>
      <c r="U1361" s="19">
        <v>1.6</v>
      </c>
      <c r="V1361" s="19">
        <v>0</v>
      </c>
      <c r="W1361" s="20">
        <v>0.17599999999999999</v>
      </c>
      <c r="X1361" s="21">
        <v>675.83999999999992</v>
      </c>
      <c r="Y1361" s="22" t="s">
        <v>33</v>
      </c>
      <c r="Z1361" s="23" t="s">
        <v>8212</v>
      </c>
      <c r="AA1361" s="24"/>
      <c r="AB1361" s="14"/>
      <c r="AC1361" s="14"/>
      <c r="AD1361" s="25"/>
      <c r="AE1361" s="26"/>
      <c r="AF1361" s="27"/>
      <c r="AG1361" s="33"/>
      <c r="EQ1361" s="33"/>
    </row>
    <row r="1362" spans="1:147" s="12" customFormat="1" ht="16.5" customHeight="1">
      <c r="A1362" s="12" t="s">
        <v>9253</v>
      </c>
      <c r="B1362" s="13"/>
      <c r="C1362" s="189"/>
      <c r="E1362" s="14" t="s">
        <v>8205</v>
      </c>
      <c r="F1362" s="14" t="s">
        <v>8214</v>
      </c>
      <c r="G1362" s="14" t="s">
        <v>8216</v>
      </c>
      <c r="H1362" s="15">
        <v>2022</v>
      </c>
      <c r="I1362" s="15">
        <v>2</v>
      </c>
      <c r="J1362" s="15">
        <v>0</v>
      </c>
      <c r="K1362" s="15">
        <v>0</v>
      </c>
      <c r="L1362" s="16" t="s">
        <v>8211</v>
      </c>
      <c r="M1362" s="16"/>
      <c r="N1362" s="16" t="s">
        <v>75</v>
      </c>
      <c r="O1362" s="17">
        <v>1920</v>
      </c>
      <c r="P1362" s="17">
        <v>0</v>
      </c>
      <c r="Q1362" s="17">
        <v>0</v>
      </c>
      <c r="R1362" s="18" t="s">
        <v>33</v>
      </c>
      <c r="S1362" s="19" t="s">
        <v>89</v>
      </c>
      <c r="T1362" s="19">
        <v>110</v>
      </c>
      <c r="U1362" s="19">
        <f>W1362*1000/T1362</f>
        <v>2.2727272727272729</v>
      </c>
      <c r="V1362" s="19">
        <v>0</v>
      </c>
      <c r="W1362" s="20">
        <v>0.25</v>
      </c>
      <c r="X1362" s="21">
        <v>960</v>
      </c>
      <c r="Y1362" s="22" t="s">
        <v>33</v>
      </c>
      <c r="Z1362" s="23" t="s">
        <v>8212</v>
      </c>
      <c r="AA1362" s="24"/>
      <c r="AB1362" s="14"/>
      <c r="AC1362" s="14"/>
      <c r="AD1362" s="25"/>
      <c r="AE1362" s="26"/>
      <c r="AF1362" s="27"/>
      <c r="AG1362" s="33"/>
      <c r="EQ1362" s="33"/>
    </row>
    <row r="1363" spans="1:147" s="12" customFormat="1" ht="16.5" customHeight="1">
      <c r="A1363" s="12" t="s">
        <v>9253</v>
      </c>
      <c r="B1363" s="13"/>
      <c r="C1363" s="189"/>
      <c r="E1363" s="14" t="s">
        <v>8205</v>
      </c>
      <c r="F1363" s="14" t="s">
        <v>125</v>
      </c>
      <c r="G1363" s="14" t="s">
        <v>8207</v>
      </c>
      <c r="H1363" s="15">
        <v>2023</v>
      </c>
      <c r="I1363" s="15">
        <v>5</v>
      </c>
      <c r="J1363" s="15">
        <v>0</v>
      </c>
      <c r="K1363" s="15">
        <v>0</v>
      </c>
      <c r="L1363" s="16" t="s">
        <v>8211</v>
      </c>
      <c r="M1363" s="16"/>
      <c r="N1363" s="16" t="s">
        <v>75</v>
      </c>
      <c r="O1363" s="17">
        <v>1920</v>
      </c>
      <c r="P1363" s="17">
        <v>0</v>
      </c>
      <c r="Q1363" s="17">
        <v>0</v>
      </c>
      <c r="R1363" s="18" t="s">
        <v>33</v>
      </c>
      <c r="S1363" s="19" t="s">
        <v>89</v>
      </c>
      <c r="T1363" s="19">
        <v>110</v>
      </c>
      <c r="U1363" s="19">
        <v>4</v>
      </c>
      <c r="V1363" s="19">
        <v>0</v>
      </c>
      <c r="W1363" s="20">
        <v>0.44</v>
      </c>
      <c r="X1363" s="21">
        <v>4224</v>
      </c>
      <c r="Y1363" s="22" t="s">
        <v>33</v>
      </c>
      <c r="Z1363" s="23" t="s">
        <v>8212</v>
      </c>
      <c r="AA1363" s="24"/>
      <c r="AB1363" s="14"/>
      <c r="AC1363" s="14"/>
      <c r="AD1363" s="25"/>
      <c r="AE1363" s="26"/>
      <c r="AF1363" s="27"/>
      <c r="AG1363" s="33"/>
      <c r="EQ1363" s="33"/>
    </row>
    <row r="1364" spans="1:147" s="83" customFormat="1" ht="16.5" customHeight="1">
      <c r="A1364" s="12" t="s">
        <v>9254</v>
      </c>
      <c r="B1364" s="13"/>
      <c r="C1364" s="189"/>
      <c r="D1364" s="12"/>
      <c r="E1364" s="14" t="s">
        <v>8202</v>
      </c>
      <c r="F1364" s="14" t="s">
        <v>36</v>
      </c>
      <c r="G1364" s="14" t="s">
        <v>164</v>
      </c>
      <c r="H1364" s="15">
        <v>2016</v>
      </c>
      <c r="I1364" s="15">
        <v>2</v>
      </c>
      <c r="J1364" s="15">
        <v>0</v>
      </c>
      <c r="K1364" s="15">
        <v>0</v>
      </c>
      <c r="L1364" s="16" t="s">
        <v>8211</v>
      </c>
      <c r="M1364" s="16"/>
      <c r="N1364" s="16" t="s">
        <v>75</v>
      </c>
      <c r="O1364" s="17">
        <v>1920</v>
      </c>
      <c r="P1364" s="17">
        <v>0</v>
      </c>
      <c r="Q1364" s="17">
        <v>0</v>
      </c>
      <c r="R1364" s="18" t="s">
        <v>33</v>
      </c>
      <c r="S1364" s="19" t="s">
        <v>89</v>
      </c>
      <c r="T1364" s="19">
        <v>110</v>
      </c>
      <c r="U1364" s="19">
        <v>0.8</v>
      </c>
      <c r="V1364" s="19">
        <v>0</v>
      </c>
      <c r="W1364" s="20">
        <v>8.7999999999999995E-2</v>
      </c>
      <c r="X1364" s="21">
        <v>337.91999999999996</v>
      </c>
      <c r="Y1364" s="22" t="s">
        <v>33</v>
      </c>
      <c r="Z1364" s="23" t="s">
        <v>8212</v>
      </c>
      <c r="AA1364" s="24"/>
      <c r="AB1364" s="14"/>
      <c r="AC1364" s="14"/>
      <c r="AD1364" s="25"/>
      <c r="AE1364" s="26"/>
      <c r="AF1364" s="27"/>
      <c r="AG1364" s="33"/>
      <c r="AH1364" s="12"/>
      <c r="AI1364" s="12"/>
      <c r="AJ1364" s="12"/>
      <c r="AK1364" s="12"/>
      <c r="AL1364" s="12"/>
      <c r="AM1364" s="12"/>
      <c r="AN1364" s="12"/>
      <c r="AO1364" s="12"/>
      <c r="EQ1364" s="142"/>
    </row>
    <row r="1365" spans="1:147" s="12" customFormat="1" ht="16.5" customHeight="1">
      <c r="A1365" s="12" t="s">
        <v>2372</v>
      </c>
      <c r="B1365" s="13"/>
      <c r="C1365" s="487"/>
      <c r="E1365" s="92" t="s">
        <v>7857</v>
      </c>
      <c r="F1365" s="92"/>
      <c r="G1365" s="92"/>
      <c r="H1365" s="92">
        <v>2022</v>
      </c>
      <c r="I1365" s="92">
        <v>49</v>
      </c>
      <c r="J1365" s="92">
        <v>0</v>
      </c>
      <c r="K1365" s="92">
        <v>0</v>
      </c>
      <c r="L1365" s="98" t="s">
        <v>6017</v>
      </c>
      <c r="M1365" s="98"/>
      <c r="N1365" s="98" t="s">
        <v>5622</v>
      </c>
      <c r="O1365" s="94">
        <v>1440</v>
      </c>
      <c r="P1365" s="94">
        <v>0</v>
      </c>
      <c r="Q1365" s="94">
        <v>0</v>
      </c>
      <c r="R1365" s="18" t="s">
        <v>33</v>
      </c>
      <c r="S1365" s="19">
        <v>0</v>
      </c>
      <c r="T1365" s="96">
        <v>220</v>
      </c>
      <c r="U1365" s="96">
        <v>38</v>
      </c>
      <c r="V1365" s="96">
        <v>0</v>
      </c>
      <c r="W1365" s="145"/>
      <c r="X1365" s="21">
        <v>0</v>
      </c>
      <c r="Y1365" s="22" t="s">
        <v>33</v>
      </c>
      <c r="Z1365" s="14" t="s">
        <v>5838</v>
      </c>
      <c r="AA1365" s="24">
        <v>0</v>
      </c>
      <c r="AB1365" s="14" t="s">
        <v>414</v>
      </c>
      <c r="AC1365" s="14" t="s">
        <v>414</v>
      </c>
      <c r="AD1365" s="25"/>
      <c r="AE1365" s="26"/>
      <c r="AF1365" s="27"/>
      <c r="AG1365" s="31"/>
      <c r="AH1365" s="32"/>
      <c r="AI1365" s="32"/>
      <c r="AJ1365" s="32"/>
      <c r="AK1365" s="32"/>
      <c r="AL1365" s="32"/>
      <c r="AM1365" s="32"/>
      <c r="AN1365" s="32"/>
      <c r="AO1365" s="32"/>
      <c r="EQ1365" s="33"/>
    </row>
    <row r="1366" spans="1:147" s="12" customFormat="1" ht="16.5" customHeight="1">
      <c r="A1366" s="12" t="s">
        <v>2372</v>
      </c>
      <c r="B1366" s="13"/>
      <c r="C1366" s="487"/>
      <c r="E1366" s="92" t="s">
        <v>7857</v>
      </c>
      <c r="F1366" s="92"/>
      <c r="G1366" s="92"/>
      <c r="H1366" s="92">
        <v>2022</v>
      </c>
      <c r="I1366" s="92">
        <v>78</v>
      </c>
      <c r="J1366" s="92">
        <v>0</v>
      </c>
      <c r="K1366" s="92">
        <v>0</v>
      </c>
      <c r="L1366" s="98" t="s">
        <v>6022</v>
      </c>
      <c r="M1366" s="98"/>
      <c r="N1366" s="98" t="s">
        <v>5622</v>
      </c>
      <c r="O1366" s="94">
        <v>1440</v>
      </c>
      <c r="P1366" s="94">
        <v>0</v>
      </c>
      <c r="Q1366" s="94">
        <v>0</v>
      </c>
      <c r="R1366" s="18" t="s">
        <v>33</v>
      </c>
      <c r="S1366" s="19">
        <v>0</v>
      </c>
      <c r="T1366" s="96">
        <v>220</v>
      </c>
      <c r="U1366" s="96">
        <v>38</v>
      </c>
      <c r="V1366" s="96">
        <v>0</v>
      </c>
      <c r="W1366" s="145"/>
      <c r="X1366" s="21">
        <v>0</v>
      </c>
      <c r="Y1366" s="22" t="s">
        <v>33</v>
      </c>
      <c r="Z1366" s="14" t="s">
        <v>5838</v>
      </c>
      <c r="AA1366" s="24">
        <v>0</v>
      </c>
      <c r="AB1366" s="14" t="s">
        <v>414</v>
      </c>
      <c r="AC1366" s="14" t="s">
        <v>414</v>
      </c>
      <c r="AD1366" s="25"/>
      <c r="AE1366" s="26"/>
      <c r="AF1366" s="27"/>
      <c r="AG1366" s="31"/>
      <c r="AH1366" s="32"/>
      <c r="AI1366" s="32"/>
      <c r="AJ1366" s="32"/>
      <c r="AK1366" s="32"/>
      <c r="AL1366" s="32"/>
      <c r="AM1366" s="32"/>
      <c r="AN1366" s="32"/>
      <c r="AO1366" s="32"/>
      <c r="EQ1366" s="33"/>
    </row>
    <row r="1367" spans="1:147" s="12" customFormat="1" ht="16.5" customHeight="1">
      <c r="A1367" s="12" t="s">
        <v>2372</v>
      </c>
      <c r="B1367" s="13"/>
      <c r="C1367" s="487"/>
      <c r="E1367" s="92" t="s">
        <v>7857</v>
      </c>
      <c r="F1367" s="92"/>
      <c r="G1367" s="92"/>
      <c r="H1367" s="92">
        <v>2022</v>
      </c>
      <c r="I1367" s="92">
        <v>78</v>
      </c>
      <c r="J1367" s="92">
        <v>0</v>
      </c>
      <c r="K1367" s="92">
        <v>0</v>
      </c>
      <c r="L1367" s="98" t="s">
        <v>6037</v>
      </c>
      <c r="M1367" s="98"/>
      <c r="N1367" s="98" t="s">
        <v>5622</v>
      </c>
      <c r="O1367" s="94">
        <v>1440</v>
      </c>
      <c r="P1367" s="94">
        <v>0</v>
      </c>
      <c r="Q1367" s="94">
        <v>0</v>
      </c>
      <c r="R1367" s="18" t="s">
        <v>33</v>
      </c>
      <c r="S1367" s="19">
        <v>0</v>
      </c>
      <c r="T1367" s="96">
        <v>220</v>
      </c>
      <c r="U1367" s="96">
        <v>38</v>
      </c>
      <c r="V1367" s="96">
        <v>0</v>
      </c>
      <c r="W1367" s="145"/>
      <c r="X1367" s="21">
        <v>0</v>
      </c>
      <c r="Y1367" s="22" t="s">
        <v>33</v>
      </c>
      <c r="Z1367" s="14" t="s">
        <v>5838</v>
      </c>
      <c r="AA1367" s="24">
        <v>0</v>
      </c>
      <c r="AB1367" s="14" t="s">
        <v>414</v>
      </c>
      <c r="AC1367" s="14" t="s">
        <v>414</v>
      </c>
      <c r="AD1367" s="25"/>
      <c r="AE1367" s="26"/>
      <c r="AF1367" s="27"/>
      <c r="AG1367" s="31"/>
      <c r="AH1367" s="32"/>
      <c r="AI1367" s="32"/>
      <c r="AJ1367" s="32"/>
      <c r="AK1367" s="32"/>
      <c r="AL1367" s="32"/>
      <c r="AM1367" s="32"/>
      <c r="AN1367" s="32"/>
      <c r="AO1367" s="32"/>
      <c r="EQ1367" s="33"/>
    </row>
    <row r="1368" spans="1:147" s="12" customFormat="1" ht="16.5" customHeight="1">
      <c r="A1368" s="12" t="s">
        <v>2372</v>
      </c>
      <c r="B1368" s="13"/>
      <c r="C1368" s="487"/>
      <c r="E1368" s="92" t="s">
        <v>7857</v>
      </c>
      <c r="F1368" s="92"/>
      <c r="G1368" s="92"/>
      <c r="H1368" s="92">
        <v>2022</v>
      </c>
      <c r="I1368" s="92">
        <v>54</v>
      </c>
      <c r="J1368" s="92">
        <v>0</v>
      </c>
      <c r="K1368" s="92">
        <v>0</v>
      </c>
      <c r="L1368" s="98" t="s">
        <v>6021</v>
      </c>
      <c r="M1368" s="98"/>
      <c r="N1368" s="98" t="s">
        <v>5622</v>
      </c>
      <c r="O1368" s="94">
        <v>1440</v>
      </c>
      <c r="P1368" s="94">
        <v>0</v>
      </c>
      <c r="Q1368" s="94">
        <v>0</v>
      </c>
      <c r="R1368" s="18" t="s">
        <v>33</v>
      </c>
      <c r="S1368" s="19">
        <v>0</v>
      </c>
      <c r="T1368" s="96">
        <v>220</v>
      </c>
      <c r="U1368" s="96">
        <v>38</v>
      </c>
      <c r="V1368" s="96">
        <v>0</v>
      </c>
      <c r="W1368" s="145"/>
      <c r="X1368" s="21">
        <v>0</v>
      </c>
      <c r="Y1368" s="22" t="s">
        <v>33</v>
      </c>
      <c r="Z1368" s="14" t="s">
        <v>5838</v>
      </c>
      <c r="AA1368" s="24">
        <v>0</v>
      </c>
      <c r="AB1368" s="14" t="s">
        <v>414</v>
      </c>
      <c r="AC1368" s="14" t="s">
        <v>414</v>
      </c>
      <c r="AD1368" s="25"/>
      <c r="AE1368" s="26"/>
      <c r="AF1368" s="27"/>
      <c r="AG1368" s="31"/>
      <c r="AH1368" s="32"/>
      <c r="AI1368" s="32"/>
      <c r="AJ1368" s="32"/>
      <c r="AK1368" s="32"/>
      <c r="AL1368" s="32"/>
      <c r="AM1368" s="32"/>
      <c r="AN1368" s="32"/>
      <c r="AO1368" s="32"/>
      <c r="EQ1368" s="33"/>
    </row>
    <row r="1369" spans="1:147" s="12" customFormat="1" ht="16.5" customHeight="1">
      <c r="A1369" s="12" t="s">
        <v>2372</v>
      </c>
      <c r="B1369" s="13"/>
      <c r="C1369" s="487"/>
      <c r="E1369" s="92" t="s">
        <v>6040</v>
      </c>
      <c r="F1369" s="92" t="s">
        <v>6041</v>
      </c>
      <c r="G1369" s="92"/>
      <c r="H1369" s="92">
        <v>2022</v>
      </c>
      <c r="I1369" s="92">
        <v>1</v>
      </c>
      <c r="J1369" s="92">
        <v>0</v>
      </c>
      <c r="K1369" s="92">
        <v>0</v>
      </c>
      <c r="L1369" s="16" t="s">
        <v>6030</v>
      </c>
      <c r="M1369" s="98"/>
      <c r="N1369" s="81" t="s">
        <v>5622</v>
      </c>
      <c r="O1369" s="94">
        <v>20</v>
      </c>
      <c r="P1369" s="94">
        <v>0</v>
      </c>
      <c r="Q1369" s="94">
        <v>0</v>
      </c>
      <c r="R1369" s="18" t="s">
        <v>33</v>
      </c>
      <c r="S1369" s="19" t="s">
        <v>89</v>
      </c>
      <c r="T1369" s="19">
        <v>110</v>
      </c>
      <c r="U1369" s="19" t="s">
        <v>6018</v>
      </c>
      <c r="V1369" s="19">
        <v>0</v>
      </c>
      <c r="W1369" s="20">
        <v>0.03</v>
      </c>
      <c r="X1369" s="21">
        <v>0.6</v>
      </c>
      <c r="Y1369" s="22" t="s">
        <v>33</v>
      </c>
      <c r="Z1369" s="14" t="s">
        <v>5838</v>
      </c>
      <c r="AA1369" s="24">
        <v>0</v>
      </c>
      <c r="AB1369" s="14" t="s">
        <v>414</v>
      </c>
      <c r="AC1369" s="14" t="s">
        <v>414</v>
      </c>
      <c r="AD1369" s="25"/>
      <c r="AE1369" s="26"/>
      <c r="AF1369" s="27"/>
      <c r="AG1369" s="31"/>
      <c r="AH1369" s="32"/>
      <c r="AI1369" s="32"/>
      <c r="AJ1369" s="32"/>
      <c r="AK1369" s="32"/>
      <c r="AL1369" s="32"/>
      <c r="AM1369" s="32"/>
      <c r="AN1369" s="32"/>
      <c r="AO1369" s="32"/>
      <c r="EQ1369" s="33"/>
    </row>
    <row r="1370" spans="1:147" s="12" customFormat="1" ht="16.5" customHeight="1">
      <c r="A1370" s="12" t="s">
        <v>2372</v>
      </c>
      <c r="B1370" s="13"/>
      <c r="C1370" s="487"/>
      <c r="E1370" s="92" t="s">
        <v>6042</v>
      </c>
      <c r="F1370" s="92" t="s">
        <v>6043</v>
      </c>
      <c r="G1370" s="92"/>
      <c r="H1370" s="92">
        <v>2022</v>
      </c>
      <c r="I1370" s="92">
        <v>1</v>
      </c>
      <c r="J1370" s="92">
        <v>0</v>
      </c>
      <c r="K1370" s="92">
        <v>0</v>
      </c>
      <c r="L1370" s="16" t="s">
        <v>6030</v>
      </c>
      <c r="M1370" s="98"/>
      <c r="N1370" s="81" t="s">
        <v>5622</v>
      </c>
      <c r="O1370" s="94">
        <v>20</v>
      </c>
      <c r="P1370" s="94">
        <v>0</v>
      </c>
      <c r="Q1370" s="94">
        <v>0</v>
      </c>
      <c r="R1370" s="18" t="s">
        <v>33</v>
      </c>
      <c r="S1370" s="19" t="s">
        <v>89</v>
      </c>
      <c r="T1370" s="19">
        <v>110</v>
      </c>
      <c r="U1370" s="19" t="s">
        <v>6018</v>
      </c>
      <c r="V1370" s="19">
        <v>0</v>
      </c>
      <c r="W1370" s="20">
        <v>0.03</v>
      </c>
      <c r="X1370" s="21">
        <v>0.6</v>
      </c>
      <c r="Y1370" s="22" t="s">
        <v>33</v>
      </c>
      <c r="Z1370" s="14" t="s">
        <v>5838</v>
      </c>
      <c r="AA1370" s="24">
        <v>0</v>
      </c>
      <c r="AB1370" s="14" t="s">
        <v>414</v>
      </c>
      <c r="AC1370" s="14" t="s">
        <v>414</v>
      </c>
      <c r="AD1370" s="25"/>
      <c r="AE1370" s="26"/>
      <c r="AF1370" s="27"/>
      <c r="AG1370" s="31"/>
      <c r="AH1370" s="32"/>
      <c r="AI1370" s="32"/>
      <c r="AJ1370" s="32"/>
      <c r="AK1370" s="32"/>
      <c r="AL1370" s="32"/>
      <c r="AM1370" s="32"/>
      <c r="AN1370" s="32"/>
      <c r="AO1370" s="32"/>
      <c r="EQ1370" s="33"/>
    </row>
    <row r="1371" spans="1:147" s="83" customFormat="1" ht="16.5" customHeight="1">
      <c r="A1371" s="12" t="s">
        <v>2372</v>
      </c>
      <c r="B1371" s="13"/>
      <c r="C1371" s="487"/>
      <c r="D1371" s="12"/>
      <c r="E1371" s="14" t="s">
        <v>1050</v>
      </c>
      <c r="F1371" s="14" t="s">
        <v>480</v>
      </c>
      <c r="G1371" s="14" t="s">
        <v>2475</v>
      </c>
      <c r="H1371" s="15">
        <v>2010</v>
      </c>
      <c r="I1371" s="15">
        <v>1</v>
      </c>
      <c r="J1371" s="15">
        <v>0</v>
      </c>
      <c r="K1371" s="15">
        <v>0</v>
      </c>
      <c r="L1371" s="16" t="s">
        <v>2373</v>
      </c>
      <c r="M1371" s="98"/>
      <c r="N1371" s="81" t="s">
        <v>5622</v>
      </c>
      <c r="O1371" s="17">
        <v>72</v>
      </c>
      <c r="P1371" s="17">
        <v>0</v>
      </c>
      <c r="Q1371" s="17">
        <v>0</v>
      </c>
      <c r="R1371" s="18" t="s">
        <v>33</v>
      </c>
      <c r="S1371" s="19">
        <v>0</v>
      </c>
      <c r="T1371" s="19">
        <v>110</v>
      </c>
      <c r="U1371" s="19">
        <v>0.11818181818181818</v>
      </c>
      <c r="V1371" s="19">
        <v>0</v>
      </c>
      <c r="W1371" s="20">
        <v>1.2999999999999999E-2</v>
      </c>
      <c r="X1371" s="21">
        <v>0.93599999999999994</v>
      </c>
      <c r="Y1371" s="22" t="s">
        <v>33</v>
      </c>
      <c r="Z1371" s="14" t="s">
        <v>5838</v>
      </c>
      <c r="AA1371" s="24">
        <v>0</v>
      </c>
      <c r="AB1371" s="14" t="s">
        <v>414</v>
      </c>
      <c r="AC1371" s="14" t="s">
        <v>414</v>
      </c>
      <c r="AD1371" s="25"/>
      <c r="AE1371" s="26"/>
      <c r="AF1371" s="27"/>
      <c r="AG1371" s="31"/>
      <c r="AH1371" s="32"/>
      <c r="AI1371" s="32"/>
      <c r="AJ1371" s="32"/>
      <c r="AK1371" s="32"/>
      <c r="AL1371" s="32"/>
      <c r="AM1371" s="32"/>
      <c r="AN1371" s="32"/>
      <c r="AO1371" s="32"/>
      <c r="EQ1371" s="142"/>
    </row>
    <row r="1372" spans="1:147" s="12" customFormat="1" ht="16.5" customHeight="1">
      <c r="A1372" s="12" t="s">
        <v>2372</v>
      </c>
      <c r="B1372" s="13"/>
      <c r="C1372" s="487"/>
      <c r="E1372" s="14" t="s">
        <v>6025</v>
      </c>
      <c r="F1372" s="14" t="s">
        <v>6026</v>
      </c>
      <c r="G1372" s="14" t="s">
        <v>1702</v>
      </c>
      <c r="H1372" s="15">
        <v>2010</v>
      </c>
      <c r="I1372" s="15">
        <v>1</v>
      </c>
      <c r="J1372" s="15">
        <v>0</v>
      </c>
      <c r="K1372" s="15">
        <v>0</v>
      </c>
      <c r="L1372" s="16" t="s">
        <v>2373</v>
      </c>
      <c r="M1372" s="98"/>
      <c r="N1372" s="81" t="s">
        <v>5622</v>
      </c>
      <c r="O1372" s="17" t="s">
        <v>6027</v>
      </c>
      <c r="P1372" s="17">
        <v>0</v>
      </c>
      <c r="Q1372" s="17">
        <v>0</v>
      </c>
      <c r="R1372" s="18" t="s">
        <v>33</v>
      </c>
      <c r="S1372" s="19" t="s">
        <v>3583</v>
      </c>
      <c r="T1372" s="19">
        <v>110</v>
      </c>
      <c r="U1372" s="19">
        <v>0.3</v>
      </c>
      <c r="V1372" s="19">
        <v>0</v>
      </c>
      <c r="W1372" s="20">
        <v>3.3000000000000002E-2</v>
      </c>
      <c r="X1372" s="21">
        <v>2.1779999999999999</v>
      </c>
      <c r="Y1372" s="22" t="s">
        <v>33</v>
      </c>
      <c r="Z1372" s="14" t="s">
        <v>5838</v>
      </c>
      <c r="AA1372" s="24">
        <v>0</v>
      </c>
      <c r="AB1372" s="14" t="s">
        <v>414</v>
      </c>
      <c r="AC1372" s="14" t="s">
        <v>414</v>
      </c>
      <c r="AD1372" s="25"/>
      <c r="AE1372" s="26"/>
      <c r="AF1372" s="27"/>
      <c r="AG1372" s="31"/>
      <c r="AH1372" s="32"/>
      <c r="AI1372" s="32"/>
      <c r="AJ1372" s="32"/>
      <c r="AK1372" s="32"/>
      <c r="AL1372" s="32"/>
      <c r="AM1372" s="32"/>
      <c r="AN1372" s="32"/>
      <c r="AO1372" s="32"/>
      <c r="EQ1372" s="33"/>
    </row>
    <row r="1373" spans="1:147" s="12" customFormat="1" ht="16.5" customHeight="1">
      <c r="A1373" s="12" t="s">
        <v>2372</v>
      </c>
      <c r="B1373" s="13"/>
      <c r="C1373" s="487"/>
      <c r="E1373" s="14" t="s">
        <v>6025</v>
      </c>
      <c r="F1373" s="14" t="s">
        <v>6026</v>
      </c>
      <c r="G1373" s="14" t="s">
        <v>1702</v>
      </c>
      <c r="H1373" s="15">
        <v>2010</v>
      </c>
      <c r="I1373" s="15">
        <v>1</v>
      </c>
      <c r="J1373" s="15">
        <v>0</v>
      </c>
      <c r="K1373" s="15">
        <v>0</v>
      </c>
      <c r="L1373" s="16" t="s">
        <v>2373</v>
      </c>
      <c r="M1373" s="98"/>
      <c r="N1373" s="81" t="s">
        <v>5622</v>
      </c>
      <c r="O1373" s="17" t="s">
        <v>6027</v>
      </c>
      <c r="P1373" s="17">
        <v>0</v>
      </c>
      <c r="Q1373" s="17">
        <v>0</v>
      </c>
      <c r="R1373" s="18" t="s">
        <v>33</v>
      </c>
      <c r="S1373" s="19" t="s">
        <v>3583</v>
      </c>
      <c r="T1373" s="19">
        <v>110</v>
      </c>
      <c r="U1373" s="19">
        <v>0.3</v>
      </c>
      <c r="V1373" s="19">
        <v>0</v>
      </c>
      <c r="W1373" s="20">
        <v>3.3000000000000002E-2</v>
      </c>
      <c r="X1373" s="21">
        <v>2.1779999999999999</v>
      </c>
      <c r="Y1373" s="22" t="s">
        <v>33</v>
      </c>
      <c r="Z1373" s="14" t="s">
        <v>5838</v>
      </c>
      <c r="AA1373" s="24">
        <v>0</v>
      </c>
      <c r="AB1373" s="14" t="s">
        <v>414</v>
      </c>
      <c r="AC1373" s="14" t="s">
        <v>414</v>
      </c>
      <c r="AD1373" s="25"/>
      <c r="AE1373" s="26"/>
      <c r="AF1373" s="27"/>
      <c r="AG1373" s="31"/>
      <c r="AH1373" s="32"/>
      <c r="AI1373" s="32"/>
      <c r="AJ1373" s="32"/>
      <c r="AK1373" s="32"/>
      <c r="AL1373" s="32"/>
      <c r="AM1373" s="32"/>
      <c r="AN1373" s="32"/>
      <c r="AO1373" s="32"/>
      <c r="EQ1373" s="33"/>
    </row>
    <row r="1374" spans="1:147" s="12" customFormat="1" ht="16.5" customHeight="1">
      <c r="A1374" s="12" t="s">
        <v>2372</v>
      </c>
      <c r="B1374" s="13"/>
      <c r="C1374" s="487"/>
      <c r="E1374" s="14" t="s">
        <v>2431</v>
      </c>
      <c r="F1374" s="14" t="s">
        <v>2396</v>
      </c>
      <c r="G1374" s="14" t="s">
        <v>2432</v>
      </c>
      <c r="H1374" s="15">
        <v>2016</v>
      </c>
      <c r="I1374" s="15">
        <v>3</v>
      </c>
      <c r="J1374" s="15">
        <v>0</v>
      </c>
      <c r="K1374" s="15">
        <v>0</v>
      </c>
      <c r="L1374" s="16" t="s">
        <v>2373</v>
      </c>
      <c r="M1374" s="98"/>
      <c r="N1374" s="81" t="s">
        <v>5622</v>
      </c>
      <c r="O1374" s="17">
        <v>60</v>
      </c>
      <c r="P1374" s="17">
        <v>0</v>
      </c>
      <c r="Q1374" s="17">
        <v>0</v>
      </c>
      <c r="R1374" s="18" t="s">
        <v>33</v>
      </c>
      <c r="S1374" s="19" t="s">
        <v>89</v>
      </c>
      <c r="T1374" s="19">
        <v>110</v>
      </c>
      <c r="U1374" s="19" t="s">
        <v>6018</v>
      </c>
      <c r="V1374" s="19">
        <v>0</v>
      </c>
      <c r="W1374" s="20">
        <v>0.05</v>
      </c>
      <c r="X1374" s="21">
        <v>9</v>
      </c>
      <c r="Y1374" s="22" t="s">
        <v>33</v>
      </c>
      <c r="Z1374" s="14" t="s">
        <v>5838</v>
      </c>
      <c r="AA1374" s="24">
        <v>0</v>
      </c>
      <c r="AB1374" s="14" t="s">
        <v>414</v>
      </c>
      <c r="AC1374" s="14" t="s">
        <v>414</v>
      </c>
      <c r="AD1374" s="25"/>
      <c r="AE1374" s="26"/>
      <c r="AF1374" s="27"/>
      <c r="AG1374" s="31"/>
      <c r="AH1374" s="32"/>
      <c r="AI1374" s="32"/>
      <c r="AJ1374" s="32"/>
      <c r="AK1374" s="32"/>
      <c r="AL1374" s="32"/>
      <c r="AM1374" s="32"/>
      <c r="AN1374" s="32"/>
      <c r="AO1374" s="32"/>
      <c r="EQ1374" s="33"/>
    </row>
    <row r="1375" spans="1:147" s="12" customFormat="1" ht="16.5" customHeight="1">
      <c r="A1375" s="12" t="s">
        <v>2372</v>
      </c>
      <c r="B1375" s="13"/>
      <c r="C1375" s="487"/>
      <c r="E1375" s="14" t="s">
        <v>2462</v>
      </c>
      <c r="F1375" s="14" t="s">
        <v>2463</v>
      </c>
      <c r="G1375" s="14" t="s">
        <v>2472</v>
      </c>
      <c r="H1375" s="15">
        <v>2018</v>
      </c>
      <c r="I1375" s="15">
        <v>1</v>
      </c>
      <c r="J1375" s="15">
        <v>0</v>
      </c>
      <c r="K1375" s="15">
        <v>0</v>
      </c>
      <c r="L1375" s="16" t="s">
        <v>2373</v>
      </c>
      <c r="M1375" s="98"/>
      <c r="N1375" s="81" t="s">
        <v>5622</v>
      </c>
      <c r="O1375" s="17">
        <v>60</v>
      </c>
      <c r="P1375" s="17">
        <v>0</v>
      </c>
      <c r="Q1375" s="17">
        <v>0</v>
      </c>
      <c r="R1375" s="18" t="s">
        <v>33</v>
      </c>
      <c r="S1375" s="19" t="s">
        <v>89</v>
      </c>
      <c r="T1375" s="19">
        <v>110</v>
      </c>
      <c r="U1375" s="19" t="s">
        <v>6018</v>
      </c>
      <c r="V1375" s="19">
        <v>0</v>
      </c>
      <c r="W1375" s="20">
        <v>0.05</v>
      </c>
      <c r="X1375" s="21">
        <v>3</v>
      </c>
      <c r="Y1375" s="22" t="s">
        <v>33</v>
      </c>
      <c r="Z1375" s="14" t="s">
        <v>5838</v>
      </c>
      <c r="AA1375" s="24">
        <v>0</v>
      </c>
      <c r="AB1375" s="14" t="s">
        <v>414</v>
      </c>
      <c r="AC1375" s="14" t="s">
        <v>414</v>
      </c>
      <c r="AD1375" s="25"/>
      <c r="AE1375" s="26"/>
      <c r="AF1375" s="27"/>
      <c r="AG1375" s="31"/>
      <c r="AH1375" s="32"/>
      <c r="AI1375" s="32"/>
      <c r="AJ1375" s="32"/>
      <c r="AK1375" s="32"/>
      <c r="AL1375" s="32"/>
      <c r="AM1375" s="32"/>
      <c r="AN1375" s="32"/>
      <c r="AO1375" s="32"/>
      <c r="EQ1375" s="33"/>
    </row>
    <row r="1376" spans="1:147" s="12" customFormat="1" ht="16.5" customHeight="1">
      <c r="A1376" s="12" t="s">
        <v>2372</v>
      </c>
      <c r="B1376" s="13"/>
      <c r="C1376" s="487"/>
      <c r="E1376" s="14" t="s">
        <v>2431</v>
      </c>
      <c r="F1376" s="14" t="s">
        <v>6028</v>
      </c>
      <c r="G1376" s="14" t="s">
        <v>2432</v>
      </c>
      <c r="H1376" s="15">
        <v>2021</v>
      </c>
      <c r="I1376" s="15">
        <v>20</v>
      </c>
      <c r="J1376" s="15">
        <v>0</v>
      </c>
      <c r="K1376" s="15">
        <v>0</v>
      </c>
      <c r="L1376" s="16" t="s">
        <v>2373</v>
      </c>
      <c r="M1376" s="98"/>
      <c r="N1376" s="81" t="s">
        <v>5622</v>
      </c>
      <c r="O1376" s="17">
        <v>60</v>
      </c>
      <c r="P1376" s="17">
        <v>0</v>
      </c>
      <c r="Q1376" s="17">
        <v>0</v>
      </c>
      <c r="R1376" s="18" t="s">
        <v>33</v>
      </c>
      <c r="S1376" s="19" t="s">
        <v>89</v>
      </c>
      <c r="T1376" s="19">
        <v>110</v>
      </c>
      <c r="U1376" s="19" t="s">
        <v>6018</v>
      </c>
      <c r="V1376" s="19">
        <v>0</v>
      </c>
      <c r="W1376" s="20">
        <v>0.05</v>
      </c>
      <c r="X1376" s="21">
        <v>60</v>
      </c>
      <c r="Y1376" s="22" t="s">
        <v>33</v>
      </c>
      <c r="Z1376" s="14" t="s">
        <v>5838</v>
      </c>
      <c r="AA1376" s="24">
        <v>0</v>
      </c>
      <c r="AB1376" s="14" t="s">
        <v>414</v>
      </c>
      <c r="AC1376" s="14" t="s">
        <v>414</v>
      </c>
      <c r="AD1376" s="25"/>
      <c r="AE1376" s="26"/>
      <c r="AF1376" s="27"/>
      <c r="AG1376" s="31"/>
      <c r="AH1376" s="32"/>
      <c r="AI1376" s="32"/>
      <c r="AJ1376" s="32"/>
      <c r="AK1376" s="32"/>
      <c r="AL1376" s="32"/>
      <c r="AM1376" s="32"/>
      <c r="AN1376" s="32"/>
      <c r="AO1376" s="32"/>
      <c r="EQ1376" s="33"/>
    </row>
    <row r="1377" spans="1:147" s="12" customFormat="1" ht="16.5" customHeight="1">
      <c r="A1377" s="13" t="s">
        <v>2372</v>
      </c>
      <c r="B1377" s="13"/>
      <c r="C1377" s="487"/>
      <c r="E1377" s="14" t="s">
        <v>2444</v>
      </c>
      <c r="F1377" s="14" t="s">
        <v>2445</v>
      </c>
      <c r="G1377" s="14" t="s">
        <v>2446</v>
      </c>
      <c r="H1377" s="15">
        <v>2018</v>
      </c>
      <c r="I1377" s="15">
        <v>10</v>
      </c>
      <c r="J1377" s="15">
        <v>0</v>
      </c>
      <c r="K1377" s="15">
        <v>0</v>
      </c>
      <c r="L1377" s="16" t="s">
        <v>2447</v>
      </c>
      <c r="M1377" s="98"/>
      <c r="N1377" s="81" t="s">
        <v>5622</v>
      </c>
      <c r="O1377" s="17">
        <v>108</v>
      </c>
      <c r="P1377" s="17">
        <v>0</v>
      </c>
      <c r="Q1377" s="17">
        <v>0</v>
      </c>
      <c r="R1377" s="18" t="s">
        <v>33</v>
      </c>
      <c r="S1377" s="19">
        <v>60</v>
      </c>
      <c r="T1377" s="19">
        <v>110</v>
      </c>
      <c r="U1377" s="19" t="s">
        <v>6018</v>
      </c>
      <c r="V1377" s="19">
        <v>0</v>
      </c>
      <c r="W1377" s="20">
        <v>0.03</v>
      </c>
      <c r="X1377" s="21">
        <v>32.4</v>
      </c>
      <c r="Y1377" s="22" t="s">
        <v>33</v>
      </c>
      <c r="Z1377" s="14" t="s">
        <v>5838</v>
      </c>
      <c r="AA1377" s="24">
        <v>0</v>
      </c>
      <c r="AB1377" s="14" t="s">
        <v>414</v>
      </c>
      <c r="AC1377" s="14" t="s">
        <v>414</v>
      </c>
      <c r="AD1377" s="25"/>
      <c r="AE1377" s="26"/>
      <c r="AF1377" s="27"/>
      <c r="AG1377" s="31"/>
      <c r="AH1377" s="32"/>
      <c r="AI1377" s="32"/>
      <c r="AJ1377" s="32"/>
      <c r="AK1377" s="32"/>
      <c r="AL1377" s="32"/>
      <c r="AM1377" s="32"/>
      <c r="AN1377" s="32"/>
      <c r="AO1377" s="32"/>
      <c r="EQ1377" s="33"/>
    </row>
    <row r="1378" spans="1:147" s="12" customFormat="1" ht="16.5" customHeight="1">
      <c r="A1378" s="12" t="s">
        <v>2372</v>
      </c>
      <c r="B1378" s="13"/>
      <c r="C1378" s="487"/>
      <c r="E1378" s="92" t="s">
        <v>6038</v>
      </c>
      <c r="F1378" s="92" t="s">
        <v>6039</v>
      </c>
      <c r="G1378" s="92"/>
      <c r="H1378" s="92">
        <v>2022</v>
      </c>
      <c r="I1378" s="92">
        <v>1</v>
      </c>
      <c r="J1378" s="92">
        <v>0</v>
      </c>
      <c r="K1378" s="92">
        <v>0</v>
      </c>
      <c r="L1378" s="16" t="s">
        <v>6030</v>
      </c>
      <c r="M1378" s="98"/>
      <c r="N1378" s="81" t="s">
        <v>5622</v>
      </c>
      <c r="O1378" s="17">
        <v>108</v>
      </c>
      <c r="P1378" s="17">
        <v>0</v>
      </c>
      <c r="Q1378" s="17">
        <v>0</v>
      </c>
      <c r="R1378" s="18" t="s">
        <v>33</v>
      </c>
      <c r="S1378" s="19">
        <v>60</v>
      </c>
      <c r="T1378" s="19">
        <v>110</v>
      </c>
      <c r="U1378" s="19" t="s">
        <v>6018</v>
      </c>
      <c r="V1378" s="19">
        <v>0</v>
      </c>
      <c r="W1378" s="20">
        <v>0.03</v>
      </c>
      <c r="X1378" s="21">
        <v>3.2399999999999998</v>
      </c>
      <c r="Y1378" s="22" t="s">
        <v>33</v>
      </c>
      <c r="Z1378" s="14" t="s">
        <v>5838</v>
      </c>
      <c r="AA1378" s="24">
        <v>0</v>
      </c>
      <c r="AB1378" s="14" t="s">
        <v>414</v>
      </c>
      <c r="AC1378" s="14" t="s">
        <v>414</v>
      </c>
      <c r="AD1378" s="25"/>
      <c r="AE1378" s="26"/>
      <c r="AF1378" s="27"/>
      <c r="AG1378" s="31"/>
      <c r="AH1378" s="32"/>
      <c r="AI1378" s="32"/>
      <c r="AJ1378" s="32"/>
      <c r="AK1378" s="32"/>
      <c r="AL1378" s="32"/>
      <c r="AM1378" s="32"/>
      <c r="AN1378" s="32"/>
      <c r="AO1378" s="32"/>
      <c r="EQ1378" s="33"/>
    </row>
    <row r="1379" spans="1:147" s="12" customFormat="1" ht="16.5" customHeight="1">
      <c r="A1379" s="12" t="s">
        <v>2372</v>
      </c>
      <c r="B1379" s="13"/>
      <c r="C1379" s="487"/>
      <c r="E1379" s="14" t="s">
        <v>2254</v>
      </c>
      <c r="F1379" s="14" t="s">
        <v>2454</v>
      </c>
      <c r="G1379" s="14" t="s">
        <v>2471</v>
      </c>
      <c r="H1379" s="15">
        <v>2010</v>
      </c>
      <c r="I1379" s="15">
        <v>1</v>
      </c>
      <c r="J1379" s="15">
        <v>0</v>
      </c>
      <c r="K1379" s="15">
        <v>0</v>
      </c>
      <c r="L1379" s="16" t="s">
        <v>2379</v>
      </c>
      <c r="M1379" s="98"/>
      <c r="N1379" s="81" t="s">
        <v>5622</v>
      </c>
      <c r="O1379" s="17">
        <v>96</v>
      </c>
      <c r="P1379" s="17">
        <v>0</v>
      </c>
      <c r="Q1379" s="17">
        <v>0</v>
      </c>
      <c r="R1379" s="18" t="s">
        <v>33</v>
      </c>
      <c r="S1379" s="19">
        <v>60</v>
      </c>
      <c r="T1379" s="19">
        <v>110</v>
      </c>
      <c r="U1379" s="19">
        <v>0.45454545454545453</v>
      </c>
      <c r="V1379" s="19">
        <v>0</v>
      </c>
      <c r="W1379" s="20">
        <v>0.05</v>
      </c>
      <c r="X1379" s="21">
        <v>4.8000000000000007</v>
      </c>
      <c r="Y1379" s="22" t="s">
        <v>33</v>
      </c>
      <c r="Z1379" s="14" t="s">
        <v>5838</v>
      </c>
      <c r="AA1379" s="24">
        <v>0</v>
      </c>
      <c r="AB1379" s="14" t="s">
        <v>414</v>
      </c>
      <c r="AC1379" s="14" t="s">
        <v>414</v>
      </c>
      <c r="AD1379" s="25"/>
      <c r="AE1379" s="26"/>
      <c r="AF1379" s="27"/>
      <c r="AG1379" s="31"/>
      <c r="AH1379" s="32"/>
      <c r="AI1379" s="32"/>
      <c r="AJ1379" s="32"/>
      <c r="AK1379" s="32"/>
      <c r="AL1379" s="32"/>
      <c r="AM1379" s="32"/>
      <c r="AN1379" s="32"/>
      <c r="AO1379" s="32"/>
      <c r="EQ1379" s="33"/>
    </row>
    <row r="1380" spans="1:147" s="12" customFormat="1" ht="16.5" customHeight="1">
      <c r="A1380" s="12" t="s">
        <v>2372</v>
      </c>
      <c r="B1380" s="13"/>
      <c r="C1380" s="487"/>
      <c r="E1380" s="14" t="s">
        <v>2254</v>
      </c>
      <c r="F1380" s="14" t="s">
        <v>2454</v>
      </c>
      <c r="G1380" s="14" t="s">
        <v>2471</v>
      </c>
      <c r="H1380" s="15">
        <v>2010</v>
      </c>
      <c r="I1380" s="15">
        <v>1</v>
      </c>
      <c r="J1380" s="15">
        <v>0</v>
      </c>
      <c r="K1380" s="15">
        <v>0</v>
      </c>
      <c r="L1380" s="16" t="s">
        <v>2392</v>
      </c>
      <c r="M1380" s="98"/>
      <c r="N1380" s="81" t="s">
        <v>5622</v>
      </c>
      <c r="O1380" s="17">
        <v>96</v>
      </c>
      <c r="P1380" s="17">
        <v>0</v>
      </c>
      <c r="Q1380" s="17">
        <v>0</v>
      </c>
      <c r="R1380" s="18" t="s">
        <v>33</v>
      </c>
      <c r="S1380" s="19">
        <v>60</v>
      </c>
      <c r="T1380" s="19">
        <v>110</v>
      </c>
      <c r="U1380" s="19">
        <v>0.45454545454545453</v>
      </c>
      <c r="V1380" s="19">
        <v>0</v>
      </c>
      <c r="W1380" s="20">
        <v>0.05</v>
      </c>
      <c r="X1380" s="21">
        <v>4.8000000000000007</v>
      </c>
      <c r="Y1380" s="22" t="s">
        <v>33</v>
      </c>
      <c r="Z1380" s="14" t="s">
        <v>5838</v>
      </c>
      <c r="AA1380" s="24">
        <v>0</v>
      </c>
      <c r="AB1380" s="14" t="s">
        <v>414</v>
      </c>
      <c r="AC1380" s="14" t="s">
        <v>414</v>
      </c>
      <c r="AD1380" s="25"/>
      <c r="AE1380" s="26"/>
      <c r="AF1380" s="27"/>
      <c r="AG1380" s="31"/>
      <c r="AH1380" s="32"/>
      <c r="AI1380" s="32"/>
      <c r="AJ1380" s="32"/>
      <c r="AK1380" s="32"/>
      <c r="AL1380" s="32"/>
      <c r="AM1380" s="32"/>
      <c r="AN1380" s="32"/>
      <c r="AO1380" s="32"/>
      <c r="EQ1380" s="33"/>
    </row>
    <row r="1381" spans="1:147" s="12" customFormat="1" ht="16.5" customHeight="1">
      <c r="A1381" s="12" t="s">
        <v>2372</v>
      </c>
      <c r="B1381" s="13"/>
      <c r="C1381" s="487"/>
      <c r="E1381" s="14" t="s">
        <v>2254</v>
      </c>
      <c r="F1381" s="14" t="s">
        <v>2454</v>
      </c>
      <c r="G1381" s="14" t="s">
        <v>2471</v>
      </c>
      <c r="H1381" s="15">
        <v>2010</v>
      </c>
      <c r="I1381" s="15">
        <v>1</v>
      </c>
      <c r="J1381" s="15">
        <v>0</v>
      </c>
      <c r="K1381" s="15">
        <v>0</v>
      </c>
      <c r="L1381" s="16" t="s">
        <v>2393</v>
      </c>
      <c r="M1381" s="98"/>
      <c r="N1381" s="81" t="s">
        <v>5622</v>
      </c>
      <c r="O1381" s="17">
        <v>96</v>
      </c>
      <c r="P1381" s="17">
        <v>0</v>
      </c>
      <c r="Q1381" s="17">
        <v>0</v>
      </c>
      <c r="R1381" s="18" t="s">
        <v>33</v>
      </c>
      <c r="S1381" s="19">
        <v>60</v>
      </c>
      <c r="T1381" s="19">
        <v>110</v>
      </c>
      <c r="U1381" s="19">
        <v>0.45454545454545453</v>
      </c>
      <c r="V1381" s="19">
        <v>0</v>
      </c>
      <c r="W1381" s="20">
        <v>0.05</v>
      </c>
      <c r="X1381" s="21">
        <v>4.8000000000000007</v>
      </c>
      <c r="Y1381" s="22" t="s">
        <v>33</v>
      </c>
      <c r="Z1381" s="14" t="s">
        <v>5838</v>
      </c>
      <c r="AA1381" s="24">
        <v>0</v>
      </c>
      <c r="AB1381" s="14" t="s">
        <v>414</v>
      </c>
      <c r="AC1381" s="14" t="s">
        <v>414</v>
      </c>
      <c r="AD1381" s="25"/>
      <c r="AE1381" s="26"/>
      <c r="AF1381" s="27"/>
      <c r="AG1381" s="31"/>
      <c r="AH1381" s="32"/>
      <c r="AI1381" s="32"/>
      <c r="AJ1381" s="32"/>
      <c r="AK1381" s="32"/>
      <c r="AL1381" s="32"/>
      <c r="AM1381" s="32"/>
      <c r="AN1381" s="32"/>
      <c r="AO1381" s="32"/>
      <c r="EQ1381" s="33"/>
    </row>
    <row r="1382" spans="1:147" s="12" customFormat="1" ht="16.5" customHeight="1">
      <c r="A1382" s="12" t="s">
        <v>2372</v>
      </c>
      <c r="B1382" s="13"/>
      <c r="C1382" s="487"/>
      <c r="E1382" s="14" t="s">
        <v>2468</v>
      </c>
      <c r="F1382" s="14" t="s">
        <v>2469</v>
      </c>
      <c r="G1382" s="14" t="s">
        <v>2470</v>
      </c>
      <c r="H1382" s="15">
        <v>2010</v>
      </c>
      <c r="I1382" s="15">
        <v>1</v>
      </c>
      <c r="J1382" s="15">
        <v>0</v>
      </c>
      <c r="K1382" s="15">
        <v>0</v>
      </c>
      <c r="L1382" s="16" t="s">
        <v>2379</v>
      </c>
      <c r="M1382" s="98"/>
      <c r="N1382" s="81" t="s">
        <v>5622</v>
      </c>
      <c r="O1382" s="17">
        <v>288</v>
      </c>
      <c r="P1382" s="17">
        <v>0</v>
      </c>
      <c r="Q1382" s="17">
        <v>0</v>
      </c>
      <c r="R1382" s="18" t="s">
        <v>33</v>
      </c>
      <c r="S1382" s="19">
        <v>0</v>
      </c>
      <c r="T1382" s="19">
        <v>110</v>
      </c>
      <c r="U1382" s="19">
        <v>1.5</v>
      </c>
      <c r="V1382" s="19">
        <v>0</v>
      </c>
      <c r="W1382" s="20">
        <v>1.7999999999999999E-2</v>
      </c>
      <c r="X1382" s="21">
        <v>5.1839999999999993</v>
      </c>
      <c r="Y1382" s="22" t="s">
        <v>33</v>
      </c>
      <c r="Z1382" s="14" t="s">
        <v>5838</v>
      </c>
      <c r="AA1382" s="24">
        <v>0</v>
      </c>
      <c r="AB1382" s="14" t="s">
        <v>414</v>
      </c>
      <c r="AC1382" s="14" t="s">
        <v>414</v>
      </c>
      <c r="AD1382" s="25"/>
      <c r="AE1382" s="26"/>
      <c r="AF1382" s="27"/>
      <c r="AG1382" s="31"/>
      <c r="AH1382" s="32"/>
      <c r="AI1382" s="32"/>
      <c r="AJ1382" s="32"/>
      <c r="AK1382" s="32"/>
      <c r="AL1382" s="32"/>
      <c r="AM1382" s="32"/>
      <c r="AN1382" s="32"/>
      <c r="AO1382" s="32"/>
      <c r="EQ1382" s="33"/>
    </row>
    <row r="1383" spans="1:147" s="12" customFormat="1" ht="16.5" customHeight="1">
      <c r="A1383" s="12" t="s">
        <v>2372</v>
      </c>
      <c r="B1383" s="13"/>
      <c r="C1383" s="487"/>
      <c r="E1383" s="14" t="s">
        <v>2468</v>
      </c>
      <c r="F1383" s="14" t="s">
        <v>2469</v>
      </c>
      <c r="G1383" s="14" t="s">
        <v>2470</v>
      </c>
      <c r="H1383" s="15">
        <v>2010</v>
      </c>
      <c r="I1383" s="15">
        <v>1</v>
      </c>
      <c r="J1383" s="15">
        <v>0</v>
      </c>
      <c r="K1383" s="15">
        <v>0</v>
      </c>
      <c r="L1383" s="16" t="s">
        <v>2392</v>
      </c>
      <c r="M1383" s="98"/>
      <c r="N1383" s="81" t="s">
        <v>5622</v>
      </c>
      <c r="O1383" s="17">
        <v>288</v>
      </c>
      <c r="P1383" s="17">
        <v>0</v>
      </c>
      <c r="Q1383" s="17">
        <v>0</v>
      </c>
      <c r="R1383" s="18" t="s">
        <v>33</v>
      </c>
      <c r="S1383" s="19">
        <v>0</v>
      </c>
      <c r="T1383" s="19">
        <v>110</v>
      </c>
      <c r="U1383" s="19">
        <v>1.5</v>
      </c>
      <c r="V1383" s="19">
        <v>0</v>
      </c>
      <c r="W1383" s="20">
        <v>1.7999999999999999E-2</v>
      </c>
      <c r="X1383" s="21">
        <v>5.1839999999999993</v>
      </c>
      <c r="Y1383" s="22" t="s">
        <v>33</v>
      </c>
      <c r="Z1383" s="14" t="s">
        <v>5838</v>
      </c>
      <c r="AA1383" s="24">
        <v>0</v>
      </c>
      <c r="AB1383" s="14" t="s">
        <v>414</v>
      </c>
      <c r="AC1383" s="14" t="s">
        <v>414</v>
      </c>
      <c r="AD1383" s="25"/>
      <c r="AE1383" s="26"/>
      <c r="AF1383" s="27"/>
      <c r="AG1383" s="31"/>
      <c r="AH1383" s="32"/>
      <c r="AI1383" s="32"/>
      <c r="AJ1383" s="32"/>
      <c r="AK1383" s="32"/>
      <c r="AL1383" s="32"/>
      <c r="AM1383" s="32"/>
      <c r="AN1383" s="32"/>
      <c r="AO1383" s="32"/>
      <c r="EQ1383" s="33"/>
    </row>
    <row r="1384" spans="1:147" s="12" customFormat="1" ht="16.5" customHeight="1">
      <c r="A1384" s="12" t="s">
        <v>2372</v>
      </c>
      <c r="B1384" s="13"/>
      <c r="C1384" s="487"/>
      <c r="E1384" s="14" t="s">
        <v>2468</v>
      </c>
      <c r="F1384" s="14" t="s">
        <v>2469</v>
      </c>
      <c r="G1384" s="14" t="s">
        <v>2470</v>
      </c>
      <c r="H1384" s="15">
        <v>2010</v>
      </c>
      <c r="I1384" s="15">
        <v>1</v>
      </c>
      <c r="J1384" s="15">
        <v>0</v>
      </c>
      <c r="K1384" s="15">
        <v>0</v>
      </c>
      <c r="L1384" s="16" t="s">
        <v>2393</v>
      </c>
      <c r="M1384" s="98"/>
      <c r="N1384" s="81" t="s">
        <v>5622</v>
      </c>
      <c r="O1384" s="17">
        <v>288</v>
      </c>
      <c r="P1384" s="17">
        <v>0</v>
      </c>
      <c r="Q1384" s="17">
        <v>0</v>
      </c>
      <c r="R1384" s="18" t="s">
        <v>33</v>
      </c>
      <c r="S1384" s="19">
        <v>0</v>
      </c>
      <c r="T1384" s="19">
        <v>110</v>
      </c>
      <c r="U1384" s="19">
        <v>1.5</v>
      </c>
      <c r="V1384" s="19">
        <v>0</v>
      </c>
      <c r="W1384" s="20">
        <v>1.7999999999999999E-2</v>
      </c>
      <c r="X1384" s="21">
        <v>5.1839999999999993</v>
      </c>
      <c r="Y1384" s="22" t="s">
        <v>33</v>
      </c>
      <c r="Z1384" s="14" t="s">
        <v>5838</v>
      </c>
      <c r="AA1384" s="24">
        <v>0</v>
      </c>
      <c r="AB1384" s="14" t="s">
        <v>414</v>
      </c>
      <c r="AC1384" s="14" t="s">
        <v>414</v>
      </c>
      <c r="AD1384" s="25"/>
      <c r="AE1384" s="26"/>
      <c r="AF1384" s="27"/>
      <c r="AG1384" s="31"/>
      <c r="AH1384" s="32"/>
      <c r="AI1384" s="32"/>
      <c r="AJ1384" s="32"/>
      <c r="AK1384" s="32"/>
      <c r="AL1384" s="32"/>
      <c r="AM1384" s="32"/>
      <c r="AN1384" s="32"/>
      <c r="AO1384" s="32"/>
      <c r="EQ1384" s="33"/>
    </row>
    <row r="1385" spans="1:147" s="12" customFormat="1" ht="16.5" customHeight="1">
      <c r="A1385" s="12" t="s">
        <v>2372</v>
      </c>
      <c r="B1385" s="13"/>
      <c r="C1385" s="487"/>
      <c r="E1385" s="14" t="s">
        <v>2468</v>
      </c>
      <c r="F1385" s="14" t="s">
        <v>2469</v>
      </c>
      <c r="G1385" s="14" t="s">
        <v>2470</v>
      </c>
      <c r="H1385" s="15">
        <v>2011</v>
      </c>
      <c r="I1385" s="15">
        <v>1</v>
      </c>
      <c r="J1385" s="15">
        <v>0</v>
      </c>
      <c r="K1385" s="15">
        <v>0</v>
      </c>
      <c r="L1385" s="16" t="s">
        <v>2384</v>
      </c>
      <c r="M1385" s="98"/>
      <c r="N1385" s="81" t="s">
        <v>5622</v>
      </c>
      <c r="O1385" s="17">
        <v>288</v>
      </c>
      <c r="P1385" s="17">
        <v>0</v>
      </c>
      <c r="Q1385" s="17">
        <v>0</v>
      </c>
      <c r="R1385" s="18" t="s">
        <v>33</v>
      </c>
      <c r="S1385" s="19">
        <v>0</v>
      </c>
      <c r="T1385" s="19">
        <v>110</v>
      </c>
      <c r="U1385" s="19">
        <v>1.5</v>
      </c>
      <c r="V1385" s="19">
        <v>0</v>
      </c>
      <c r="W1385" s="20">
        <v>1.7999999999999999E-2</v>
      </c>
      <c r="X1385" s="21">
        <v>5.1839999999999993</v>
      </c>
      <c r="Y1385" s="22" t="s">
        <v>33</v>
      </c>
      <c r="Z1385" s="14" t="s">
        <v>5838</v>
      </c>
      <c r="AA1385" s="24">
        <v>0</v>
      </c>
      <c r="AB1385" s="14" t="s">
        <v>414</v>
      </c>
      <c r="AC1385" s="14" t="s">
        <v>414</v>
      </c>
      <c r="AD1385" s="25"/>
      <c r="AE1385" s="26"/>
      <c r="AF1385" s="27"/>
      <c r="AG1385" s="31"/>
      <c r="AH1385" s="32"/>
      <c r="AI1385" s="32"/>
      <c r="AJ1385" s="32"/>
      <c r="AK1385" s="32"/>
      <c r="AL1385" s="32"/>
      <c r="AM1385" s="32"/>
      <c r="AN1385" s="32"/>
      <c r="AO1385" s="32"/>
      <c r="EQ1385" s="33"/>
    </row>
    <row r="1386" spans="1:147" s="12" customFormat="1" ht="16.5" customHeight="1">
      <c r="A1386" s="12" t="s">
        <v>2372</v>
      </c>
      <c r="B1386" s="13"/>
      <c r="C1386" s="487"/>
      <c r="E1386" s="14" t="s">
        <v>196</v>
      </c>
      <c r="F1386" s="14" t="s">
        <v>2466</v>
      </c>
      <c r="G1386" s="14" t="s">
        <v>2467</v>
      </c>
      <c r="H1386" s="15">
        <v>2012</v>
      </c>
      <c r="I1386" s="15">
        <v>1</v>
      </c>
      <c r="J1386" s="15">
        <v>0</v>
      </c>
      <c r="K1386" s="15">
        <v>0</v>
      </c>
      <c r="L1386" s="16" t="s">
        <v>2384</v>
      </c>
      <c r="M1386" s="98"/>
      <c r="N1386" s="81" t="s">
        <v>5622</v>
      </c>
      <c r="O1386" s="17">
        <v>60</v>
      </c>
      <c r="P1386" s="17">
        <v>0</v>
      </c>
      <c r="Q1386" s="17">
        <v>0</v>
      </c>
      <c r="R1386" s="18" t="s">
        <v>33</v>
      </c>
      <c r="S1386" s="19" t="s">
        <v>89</v>
      </c>
      <c r="T1386" s="19">
        <v>110</v>
      </c>
      <c r="U1386" s="19" t="s">
        <v>6024</v>
      </c>
      <c r="V1386" s="19">
        <v>0</v>
      </c>
      <c r="W1386" s="20">
        <v>0.1</v>
      </c>
      <c r="X1386" s="21">
        <v>6</v>
      </c>
      <c r="Y1386" s="22" t="s">
        <v>33</v>
      </c>
      <c r="Z1386" s="14" t="s">
        <v>5838</v>
      </c>
      <c r="AA1386" s="24">
        <v>0</v>
      </c>
      <c r="AB1386" s="14" t="s">
        <v>414</v>
      </c>
      <c r="AC1386" s="14" t="s">
        <v>414</v>
      </c>
      <c r="AD1386" s="25"/>
      <c r="AE1386" s="26"/>
      <c r="AF1386" s="27"/>
      <c r="AG1386" s="31"/>
      <c r="AH1386" s="32"/>
      <c r="AI1386" s="32"/>
      <c r="AJ1386" s="32"/>
      <c r="AK1386" s="32"/>
      <c r="AL1386" s="32"/>
      <c r="AM1386" s="32"/>
      <c r="AN1386" s="32"/>
      <c r="AO1386" s="32"/>
      <c r="EQ1386" s="33"/>
    </row>
    <row r="1387" spans="1:147" s="12" customFormat="1" ht="16.5" customHeight="1">
      <c r="A1387" s="12" t="s">
        <v>2372</v>
      </c>
      <c r="B1387" s="13"/>
      <c r="C1387" s="487"/>
      <c r="E1387" s="14" t="s">
        <v>86</v>
      </c>
      <c r="F1387" s="14" t="s">
        <v>2464</v>
      </c>
      <c r="G1387" s="14" t="s">
        <v>2465</v>
      </c>
      <c r="H1387" s="15">
        <v>2010</v>
      </c>
      <c r="I1387" s="15">
        <v>1</v>
      </c>
      <c r="J1387" s="15">
        <v>0</v>
      </c>
      <c r="K1387" s="15">
        <v>0</v>
      </c>
      <c r="L1387" s="16" t="s">
        <v>2373</v>
      </c>
      <c r="M1387" s="98"/>
      <c r="N1387" s="81" t="s">
        <v>5622</v>
      </c>
      <c r="O1387" s="17">
        <v>27.777777777777779</v>
      </c>
      <c r="P1387" s="17">
        <v>0</v>
      </c>
      <c r="Q1387" s="17">
        <v>0</v>
      </c>
      <c r="R1387" s="18" t="s">
        <v>33</v>
      </c>
      <c r="S1387" s="19">
        <v>200</v>
      </c>
      <c r="T1387" s="19">
        <v>110</v>
      </c>
      <c r="U1387" s="19">
        <v>2.0454545454545454</v>
      </c>
      <c r="V1387" s="19">
        <v>0</v>
      </c>
      <c r="W1387" s="20">
        <v>0.22500000000000001</v>
      </c>
      <c r="X1387" s="21">
        <v>6.25</v>
      </c>
      <c r="Y1387" s="22" t="s">
        <v>33</v>
      </c>
      <c r="Z1387" s="14" t="s">
        <v>5838</v>
      </c>
      <c r="AA1387" s="24">
        <v>0</v>
      </c>
      <c r="AB1387" s="14" t="s">
        <v>414</v>
      </c>
      <c r="AC1387" s="14" t="s">
        <v>414</v>
      </c>
      <c r="AD1387" s="25"/>
      <c r="AE1387" s="26"/>
      <c r="AF1387" s="27"/>
      <c r="AG1387" s="31"/>
      <c r="AH1387" s="32"/>
      <c r="AI1387" s="32"/>
      <c r="AJ1387" s="32"/>
      <c r="AK1387" s="32"/>
      <c r="AL1387" s="32"/>
      <c r="AM1387" s="32"/>
      <c r="AN1387" s="32"/>
      <c r="AO1387" s="32"/>
      <c r="EQ1387" s="33"/>
    </row>
    <row r="1388" spans="1:147" s="12" customFormat="1" ht="16.5" customHeight="1">
      <c r="A1388" s="13" t="s">
        <v>2372</v>
      </c>
      <c r="B1388" s="13"/>
      <c r="C1388" s="487"/>
      <c r="E1388" s="14" t="s">
        <v>2462</v>
      </c>
      <c r="F1388" s="14" t="s">
        <v>2463</v>
      </c>
      <c r="G1388" s="14" t="s">
        <v>2397</v>
      </c>
      <c r="H1388" s="15">
        <v>2020</v>
      </c>
      <c r="I1388" s="15">
        <v>1</v>
      </c>
      <c r="J1388" s="15">
        <v>1</v>
      </c>
      <c r="K1388" s="15">
        <v>0</v>
      </c>
      <c r="L1388" s="16" t="s">
        <v>2379</v>
      </c>
      <c r="M1388" s="98"/>
      <c r="N1388" s="81" t="s">
        <v>5622</v>
      </c>
      <c r="O1388" s="17">
        <v>45</v>
      </c>
      <c r="P1388" s="17">
        <v>0</v>
      </c>
      <c r="Q1388" s="17">
        <v>0</v>
      </c>
      <c r="R1388" s="18" t="s">
        <v>33</v>
      </c>
      <c r="S1388" s="19" t="s">
        <v>89</v>
      </c>
      <c r="T1388" s="19">
        <v>110</v>
      </c>
      <c r="U1388" s="19">
        <v>2.5</v>
      </c>
      <c r="V1388" s="19">
        <v>0</v>
      </c>
      <c r="W1388" s="20">
        <v>0.27500000000000002</v>
      </c>
      <c r="X1388" s="21">
        <v>12.375000000000002</v>
      </c>
      <c r="Y1388" s="22" t="s">
        <v>33</v>
      </c>
      <c r="Z1388" s="14" t="s">
        <v>5838</v>
      </c>
      <c r="AA1388" s="24">
        <v>0</v>
      </c>
      <c r="AB1388" s="14" t="s">
        <v>414</v>
      </c>
      <c r="AC1388" s="14" t="s">
        <v>414</v>
      </c>
      <c r="AD1388" s="25"/>
      <c r="AE1388" s="26"/>
      <c r="AF1388" s="27"/>
      <c r="AG1388" s="31"/>
      <c r="AH1388" s="32"/>
      <c r="AI1388" s="32"/>
      <c r="AJ1388" s="32"/>
      <c r="AK1388" s="32"/>
      <c r="AL1388" s="32"/>
      <c r="AM1388" s="32"/>
      <c r="AN1388" s="32"/>
      <c r="AO1388" s="32"/>
      <c r="EQ1388" s="33"/>
    </row>
    <row r="1389" spans="1:147" s="12" customFormat="1" ht="16.5" customHeight="1">
      <c r="A1389" s="12" t="s">
        <v>2372</v>
      </c>
      <c r="B1389" s="13"/>
      <c r="C1389" s="487"/>
      <c r="E1389" s="14" t="s">
        <v>2462</v>
      </c>
      <c r="F1389" s="14" t="s">
        <v>2463</v>
      </c>
      <c r="G1389" s="14" t="s">
        <v>2397</v>
      </c>
      <c r="H1389" s="15">
        <v>2020</v>
      </c>
      <c r="I1389" s="15">
        <v>1</v>
      </c>
      <c r="J1389" s="15">
        <v>1</v>
      </c>
      <c r="K1389" s="15">
        <v>0</v>
      </c>
      <c r="L1389" s="16" t="s">
        <v>2379</v>
      </c>
      <c r="M1389" s="98"/>
      <c r="N1389" s="81" t="s">
        <v>5622</v>
      </c>
      <c r="O1389" s="17">
        <v>45</v>
      </c>
      <c r="P1389" s="17">
        <v>0</v>
      </c>
      <c r="Q1389" s="17">
        <v>0</v>
      </c>
      <c r="R1389" s="18" t="s">
        <v>33</v>
      </c>
      <c r="S1389" s="19" t="s">
        <v>89</v>
      </c>
      <c r="T1389" s="19">
        <v>110</v>
      </c>
      <c r="U1389" s="19">
        <v>2.5</v>
      </c>
      <c r="V1389" s="19">
        <v>0</v>
      </c>
      <c r="W1389" s="20">
        <v>0.27500000000000002</v>
      </c>
      <c r="X1389" s="21">
        <v>12.375000000000002</v>
      </c>
      <c r="Y1389" s="22" t="s">
        <v>33</v>
      </c>
      <c r="Z1389" s="14" t="s">
        <v>5838</v>
      </c>
      <c r="AA1389" s="24">
        <v>0</v>
      </c>
      <c r="AB1389" s="14" t="s">
        <v>414</v>
      </c>
      <c r="AC1389" s="14" t="s">
        <v>414</v>
      </c>
      <c r="AD1389" s="25"/>
      <c r="AE1389" s="26"/>
      <c r="AF1389" s="27"/>
      <c r="AG1389" s="31"/>
      <c r="AH1389" s="32"/>
      <c r="AI1389" s="32"/>
      <c r="AJ1389" s="32"/>
      <c r="AK1389" s="32"/>
      <c r="AL1389" s="32"/>
      <c r="AM1389" s="32"/>
      <c r="AN1389" s="32"/>
      <c r="AO1389" s="32"/>
      <c r="EQ1389" s="33"/>
    </row>
    <row r="1390" spans="1:147" s="12" customFormat="1" ht="16.5" customHeight="1">
      <c r="A1390" s="12" t="s">
        <v>2372</v>
      </c>
      <c r="B1390" s="13"/>
      <c r="C1390" s="487"/>
      <c r="E1390" s="14" t="s">
        <v>2462</v>
      </c>
      <c r="F1390" s="14" t="s">
        <v>2463</v>
      </c>
      <c r="G1390" s="14" t="s">
        <v>2397</v>
      </c>
      <c r="H1390" s="15">
        <v>2020</v>
      </c>
      <c r="I1390" s="15">
        <v>1</v>
      </c>
      <c r="J1390" s="15">
        <v>1</v>
      </c>
      <c r="K1390" s="15">
        <v>0</v>
      </c>
      <c r="L1390" s="16" t="s">
        <v>2379</v>
      </c>
      <c r="M1390" s="98"/>
      <c r="N1390" s="81" t="s">
        <v>5622</v>
      </c>
      <c r="O1390" s="17">
        <v>45</v>
      </c>
      <c r="P1390" s="17">
        <v>0</v>
      </c>
      <c r="Q1390" s="17">
        <v>0</v>
      </c>
      <c r="R1390" s="18" t="s">
        <v>33</v>
      </c>
      <c r="S1390" s="19" t="s">
        <v>89</v>
      </c>
      <c r="T1390" s="19">
        <v>110</v>
      </c>
      <c r="U1390" s="19">
        <v>2.5</v>
      </c>
      <c r="V1390" s="19">
        <v>0</v>
      </c>
      <c r="W1390" s="20">
        <v>0.27500000000000002</v>
      </c>
      <c r="X1390" s="21">
        <v>12.375000000000002</v>
      </c>
      <c r="Y1390" s="22" t="s">
        <v>33</v>
      </c>
      <c r="Z1390" s="14" t="s">
        <v>5838</v>
      </c>
      <c r="AA1390" s="24">
        <v>0</v>
      </c>
      <c r="AB1390" s="14" t="s">
        <v>414</v>
      </c>
      <c r="AC1390" s="14" t="s">
        <v>414</v>
      </c>
      <c r="AD1390" s="25"/>
      <c r="AE1390" s="26"/>
      <c r="AF1390" s="27"/>
      <c r="AG1390" s="31"/>
      <c r="AH1390" s="32"/>
      <c r="AI1390" s="32"/>
      <c r="AJ1390" s="32"/>
      <c r="AK1390" s="32"/>
      <c r="AL1390" s="32"/>
      <c r="AM1390" s="32"/>
      <c r="AN1390" s="32"/>
      <c r="AO1390" s="32"/>
      <c r="EQ1390" s="33"/>
    </row>
    <row r="1391" spans="1:147" s="12" customFormat="1" ht="16.5" customHeight="1">
      <c r="A1391" s="12" t="s">
        <v>2372</v>
      </c>
      <c r="B1391" s="13"/>
      <c r="C1391" s="487"/>
      <c r="E1391" s="14" t="s">
        <v>2460</v>
      </c>
      <c r="F1391" s="14" t="s">
        <v>2461</v>
      </c>
      <c r="G1391" s="14" t="s">
        <v>2397</v>
      </c>
      <c r="H1391" s="15">
        <v>2018</v>
      </c>
      <c r="I1391" s="15">
        <v>1</v>
      </c>
      <c r="J1391" s="15">
        <v>0</v>
      </c>
      <c r="K1391" s="15">
        <v>0</v>
      </c>
      <c r="L1391" s="16" t="s">
        <v>2379</v>
      </c>
      <c r="M1391" s="98"/>
      <c r="N1391" s="81" t="s">
        <v>5622</v>
      </c>
      <c r="O1391" s="17">
        <v>50</v>
      </c>
      <c r="P1391" s="17">
        <v>0</v>
      </c>
      <c r="Q1391" s="17">
        <v>0</v>
      </c>
      <c r="R1391" s="18" t="s">
        <v>33</v>
      </c>
      <c r="S1391" s="19" t="s">
        <v>89</v>
      </c>
      <c r="T1391" s="19">
        <v>110</v>
      </c>
      <c r="U1391" s="19">
        <v>2.5</v>
      </c>
      <c r="V1391" s="19">
        <v>0</v>
      </c>
      <c r="W1391" s="20">
        <v>0.27500000000000002</v>
      </c>
      <c r="X1391" s="21">
        <v>13.750000000000002</v>
      </c>
      <c r="Y1391" s="22" t="s">
        <v>33</v>
      </c>
      <c r="Z1391" s="14" t="s">
        <v>5838</v>
      </c>
      <c r="AA1391" s="24">
        <v>0</v>
      </c>
      <c r="AB1391" s="14" t="s">
        <v>414</v>
      </c>
      <c r="AC1391" s="14" t="s">
        <v>414</v>
      </c>
      <c r="AD1391" s="25"/>
      <c r="AE1391" s="26"/>
      <c r="AF1391" s="27"/>
      <c r="AG1391" s="31"/>
      <c r="AH1391" s="32"/>
      <c r="AI1391" s="32"/>
      <c r="AJ1391" s="32"/>
      <c r="AK1391" s="32"/>
      <c r="AL1391" s="32"/>
      <c r="AM1391" s="32"/>
      <c r="AN1391" s="32"/>
      <c r="AO1391" s="32"/>
      <c r="EQ1391" s="33"/>
    </row>
    <row r="1392" spans="1:147" s="12" customFormat="1" ht="16.5" customHeight="1">
      <c r="A1392" s="12" t="s">
        <v>2372</v>
      </c>
      <c r="B1392" s="13"/>
      <c r="C1392" s="487"/>
      <c r="E1392" s="14" t="s">
        <v>2456</v>
      </c>
      <c r="F1392" s="14" t="s">
        <v>2457</v>
      </c>
      <c r="G1392" s="14" t="s">
        <v>2458</v>
      </c>
      <c r="H1392" s="15">
        <v>2016</v>
      </c>
      <c r="I1392" s="15">
        <v>1</v>
      </c>
      <c r="J1392" s="15">
        <v>0</v>
      </c>
      <c r="K1392" s="15">
        <v>0</v>
      </c>
      <c r="L1392" s="16" t="s">
        <v>2373</v>
      </c>
      <c r="M1392" s="98"/>
      <c r="N1392" s="81" t="s">
        <v>5622</v>
      </c>
      <c r="O1392" s="17">
        <v>216</v>
      </c>
      <c r="P1392" s="17">
        <v>0</v>
      </c>
      <c r="Q1392" s="17">
        <v>0</v>
      </c>
      <c r="R1392" s="18" t="s">
        <v>33</v>
      </c>
      <c r="S1392" s="19">
        <v>60</v>
      </c>
      <c r="T1392" s="19">
        <v>110</v>
      </c>
      <c r="U1392" s="19" t="s">
        <v>6023</v>
      </c>
      <c r="V1392" s="19">
        <v>0</v>
      </c>
      <c r="W1392" s="20">
        <v>7.0000000000000007E-2</v>
      </c>
      <c r="X1392" s="21">
        <v>15.120000000000001</v>
      </c>
      <c r="Y1392" s="22" t="s">
        <v>33</v>
      </c>
      <c r="Z1392" s="14" t="s">
        <v>5838</v>
      </c>
      <c r="AA1392" s="24">
        <v>0</v>
      </c>
      <c r="AB1392" s="14" t="s">
        <v>414</v>
      </c>
      <c r="AC1392" s="14" t="s">
        <v>414</v>
      </c>
      <c r="AD1392" s="25"/>
      <c r="AE1392" s="26"/>
      <c r="AF1392" s="27"/>
      <c r="AG1392" s="31"/>
      <c r="AH1392" s="32"/>
      <c r="AI1392" s="32"/>
      <c r="AJ1392" s="32"/>
      <c r="AK1392" s="32"/>
      <c r="AL1392" s="32"/>
      <c r="AM1392" s="32"/>
      <c r="AN1392" s="32"/>
      <c r="AO1392" s="32"/>
      <c r="EQ1392" s="33"/>
    </row>
    <row r="1393" spans="1:147" s="12" customFormat="1" ht="16.5" customHeight="1">
      <c r="A1393" s="12" t="s">
        <v>2372</v>
      </c>
      <c r="B1393" s="13"/>
      <c r="C1393" s="487"/>
      <c r="E1393" s="14" t="s">
        <v>2456</v>
      </c>
      <c r="F1393" s="14" t="s">
        <v>2300</v>
      </c>
      <c r="G1393" s="14" t="s">
        <v>2459</v>
      </c>
      <c r="H1393" s="15">
        <v>2017</v>
      </c>
      <c r="I1393" s="15">
        <v>1</v>
      </c>
      <c r="J1393" s="15">
        <v>0</v>
      </c>
      <c r="K1393" s="15">
        <v>0</v>
      </c>
      <c r="L1393" s="16" t="s">
        <v>2373</v>
      </c>
      <c r="M1393" s="98"/>
      <c r="N1393" s="81" t="s">
        <v>5622</v>
      </c>
      <c r="O1393" s="17">
        <v>216</v>
      </c>
      <c r="P1393" s="17">
        <v>0</v>
      </c>
      <c r="Q1393" s="17">
        <v>0</v>
      </c>
      <c r="R1393" s="18" t="s">
        <v>33</v>
      </c>
      <c r="S1393" s="19">
        <v>60</v>
      </c>
      <c r="T1393" s="19">
        <v>110</v>
      </c>
      <c r="U1393" s="19" t="s">
        <v>6023</v>
      </c>
      <c r="V1393" s="19">
        <v>0</v>
      </c>
      <c r="W1393" s="20">
        <v>7.0000000000000007E-2</v>
      </c>
      <c r="X1393" s="21">
        <v>15.120000000000001</v>
      </c>
      <c r="Y1393" s="22" t="s">
        <v>33</v>
      </c>
      <c r="Z1393" s="14" t="s">
        <v>5838</v>
      </c>
      <c r="AA1393" s="24">
        <v>0</v>
      </c>
      <c r="AB1393" s="14" t="s">
        <v>414</v>
      </c>
      <c r="AC1393" s="14" t="s">
        <v>414</v>
      </c>
      <c r="AD1393" s="25"/>
      <c r="AE1393" s="26"/>
      <c r="AF1393" s="27"/>
      <c r="AG1393" s="31"/>
      <c r="AH1393" s="32"/>
      <c r="AI1393" s="32"/>
      <c r="AJ1393" s="32"/>
      <c r="AK1393" s="32"/>
      <c r="AL1393" s="32"/>
      <c r="AM1393" s="32"/>
      <c r="AN1393" s="32"/>
      <c r="AO1393" s="32"/>
      <c r="EQ1393" s="33"/>
    </row>
    <row r="1394" spans="1:147" s="12" customFormat="1" ht="16.5" customHeight="1">
      <c r="A1394" s="12" t="s">
        <v>2372</v>
      </c>
      <c r="B1394" s="13"/>
      <c r="C1394" s="487"/>
      <c r="E1394" s="14" t="s">
        <v>6029</v>
      </c>
      <c r="F1394" s="14" t="s">
        <v>2396</v>
      </c>
      <c r="G1394" s="14" t="s">
        <v>2397</v>
      </c>
      <c r="H1394" s="15">
        <v>2021</v>
      </c>
      <c r="I1394" s="15">
        <v>20</v>
      </c>
      <c r="J1394" s="15">
        <v>0</v>
      </c>
      <c r="K1394" s="15">
        <v>0</v>
      </c>
      <c r="L1394" s="16" t="s">
        <v>6030</v>
      </c>
      <c r="M1394" s="98"/>
      <c r="N1394" s="81" t="s">
        <v>5622</v>
      </c>
      <c r="O1394" s="17">
        <v>60</v>
      </c>
      <c r="P1394" s="17">
        <v>0</v>
      </c>
      <c r="Q1394" s="17">
        <v>0</v>
      </c>
      <c r="R1394" s="18" t="s">
        <v>33</v>
      </c>
      <c r="S1394" s="19" t="s">
        <v>89</v>
      </c>
      <c r="T1394" s="19">
        <v>110</v>
      </c>
      <c r="U1394" s="19">
        <v>2.7</v>
      </c>
      <c r="V1394" s="19">
        <v>0</v>
      </c>
      <c r="W1394" s="20">
        <v>0.29699999999999999</v>
      </c>
      <c r="X1394" s="21">
        <v>356.4</v>
      </c>
      <c r="Y1394" s="22" t="s">
        <v>33</v>
      </c>
      <c r="Z1394" s="14" t="s">
        <v>5838</v>
      </c>
      <c r="AA1394" s="24">
        <v>0</v>
      </c>
      <c r="AB1394" s="14" t="s">
        <v>414</v>
      </c>
      <c r="AC1394" s="14" t="s">
        <v>414</v>
      </c>
      <c r="AD1394" s="25"/>
      <c r="AE1394" s="26"/>
      <c r="AF1394" s="27"/>
      <c r="AG1394" s="31"/>
      <c r="AH1394" s="32"/>
      <c r="AI1394" s="32"/>
      <c r="AJ1394" s="32"/>
      <c r="AK1394" s="32"/>
      <c r="AL1394" s="32"/>
      <c r="AM1394" s="32"/>
      <c r="AN1394" s="32"/>
      <c r="AO1394" s="32"/>
      <c r="EQ1394" s="33"/>
    </row>
    <row r="1395" spans="1:147" s="12" customFormat="1" ht="16.5" customHeight="1">
      <c r="A1395" s="12" t="s">
        <v>2372</v>
      </c>
      <c r="B1395" s="13"/>
      <c r="C1395" s="487"/>
      <c r="E1395" s="14" t="s">
        <v>2451</v>
      </c>
      <c r="F1395" s="14" t="s">
        <v>2452</v>
      </c>
      <c r="G1395" s="14" t="s">
        <v>2453</v>
      </c>
      <c r="H1395" s="15">
        <v>2011</v>
      </c>
      <c r="I1395" s="15">
        <v>1</v>
      </c>
      <c r="J1395" s="15">
        <v>0</v>
      </c>
      <c r="K1395" s="15">
        <v>0</v>
      </c>
      <c r="L1395" s="16" t="s">
        <v>2384</v>
      </c>
      <c r="M1395" s="98"/>
      <c r="N1395" s="81" t="s">
        <v>5622</v>
      </c>
      <c r="O1395" s="17">
        <v>432</v>
      </c>
      <c r="P1395" s="17">
        <v>0</v>
      </c>
      <c r="Q1395" s="17">
        <v>0</v>
      </c>
      <c r="R1395" s="18" t="s">
        <v>33</v>
      </c>
      <c r="S1395" s="19" t="s">
        <v>89</v>
      </c>
      <c r="T1395" s="19">
        <v>110</v>
      </c>
      <c r="U1395" s="19">
        <v>0.45454545454545453</v>
      </c>
      <c r="V1395" s="19">
        <v>0</v>
      </c>
      <c r="W1395" s="20">
        <v>0.05</v>
      </c>
      <c r="X1395" s="21">
        <v>21.6</v>
      </c>
      <c r="Y1395" s="22" t="s">
        <v>33</v>
      </c>
      <c r="Z1395" s="14" t="s">
        <v>5838</v>
      </c>
      <c r="AA1395" s="24">
        <v>0</v>
      </c>
      <c r="AB1395" s="14" t="s">
        <v>414</v>
      </c>
      <c r="AC1395" s="14" t="s">
        <v>414</v>
      </c>
      <c r="AD1395" s="25"/>
      <c r="AE1395" s="26"/>
      <c r="AF1395" s="27"/>
      <c r="AG1395" s="31"/>
      <c r="AH1395" s="32"/>
      <c r="AI1395" s="32"/>
      <c r="AJ1395" s="32"/>
      <c r="AK1395" s="32"/>
      <c r="AL1395" s="32"/>
      <c r="AM1395" s="32"/>
      <c r="AN1395" s="32"/>
      <c r="AO1395" s="32"/>
      <c r="EQ1395" s="33"/>
    </row>
    <row r="1396" spans="1:147" s="12" customFormat="1" ht="16.5" customHeight="1">
      <c r="A1396" s="12" t="s">
        <v>2372</v>
      </c>
      <c r="B1396" s="13"/>
      <c r="C1396" s="487"/>
      <c r="E1396" s="14" t="s">
        <v>2254</v>
      </c>
      <c r="F1396" s="14" t="s">
        <v>2454</v>
      </c>
      <c r="G1396" s="14" t="s">
        <v>2455</v>
      </c>
      <c r="H1396" s="15">
        <v>2011</v>
      </c>
      <c r="I1396" s="15">
        <v>1</v>
      </c>
      <c r="J1396" s="15">
        <v>0</v>
      </c>
      <c r="K1396" s="15">
        <v>0</v>
      </c>
      <c r="L1396" s="16" t="s">
        <v>2384</v>
      </c>
      <c r="M1396" s="98"/>
      <c r="N1396" s="81" t="s">
        <v>5622</v>
      </c>
      <c r="O1396" s="17">
        <v>432</v>
      </c>
      <c r="P1396" s="17">
        <v>0</v>
      </c>
      <c r="Q1396" s="17">
        <v>0</v>
      </c>
      <c r="R1396" s="18" t="s">
        <v>33</v>
      </c>
      <c r="S1396" s="19">
        <v>60</v>
      </c>
      <c r="T1396" s="19">
        <v>110</v>
      </c>
      <c r="U1396" s="19">
        <v>0.45454545454545453</v>
      </c>
      <c r="V1396" s="19">
        <v>0</v>
      </c>
      <c r="W1396" s="20">
        <v>0.05</v>
      </c>
      <c r="X1396" s="21">
        <v>21.6</v>
      </c>
      <c r="Y1396" s="22" t="s">
        <v>33</v>
      </c>
      <c r="Z1396" s="14" t="s">
        <v>5838</v>
      </c>
      <c r="AA1396" s="24">
        <v>0</v>
      </c>
      <c r="AB1396" s="14" t="s">
        <v>414</v>
      </c>
      <c r="AC1396" s="14" t="s">
        <v>414</v>
      </c>
      <c r="AD1396" s="25"/>
      <c r="AE1396" s="26"/>
      <c r="AF1396" s="27"/>
      <c r="AG1396" s="31"/>
      <c r="AH1396" s="32"/>
      <c r="AI1396" s="32"/>
      <c r="AJ1396" s="32"/>
      <c r="AK1396" s="32"/>
      <c r="AL1396" s="32"/>
      <c r="AM1396" s="32"/>
      <c r="AN1396" s="32"/>
      <c r="AO1396" s="32"/>
      <c r="EQ1396" s="33"/>
    </row>
    <row r="1397" spans="1:147" s="12" customFormat="1" ht="16.5" customHeight="1">
      <c r="A1397" s="13" t="s">
        <v>2372</v>
      </c>
      <c r="B1397" s="13"/>
      <c r="C1397" s="487"/>
      <c r="E1397" s="14" t="s">
        <v>203</v>
      </c>
      <c r="F1397" s="14" t="s">
        <v>92</v>
      </c>
      <c r="G1397" s="14" t="s">
        <v>204</v>
      </c>
      <c r="H1397" s="15">
        <v>2012</v>
      </c>
      <c r="I1397" s="15">
        <v>1</v>
      </c>
      <c r="J1397" s="15">
        <v>0</v>
      </c>
      <c r="K1397" s="15">
        <v>0</v>
      </c>
      <c r="L1397" s="16" t="s">
        <v>2384</v>
      </c>
      <c r="M1397" s="98"/>
      <c r="N1397" s="81" t="s">
        <v>5622</v>
      </c>
      <c r="O1397" s="17">
        <v>60</v>
      </c>
      <c r="P1397" s="17">
        <v>0</v>
      </c>
      <c r="Q1397" s="17">
        <v>0</v>
      </c>
      <c r="R1397" s="18" t="s">
        <v>33</v>
      </c>
      <c r="S1397" s="19" t="s">
        <v>385</v>
      </c>
      <c r="T1397" s="19">
        <v>110</v>
      </c>
      <c r="U1397" s="19">
        <v>3.3</v>
      </c>
      <c r="V1397" s="19">
        <v>0</v>
      </c>
      <c r="W1397" s="20">
        <v>0.36299999999999999</v>
      </c>
      <c r="X1397" s="21">
        <v>21.78</v>
      </c>
      <c r="Y1397" s="22" t="s">
        <v>33</v>
      </c>
      <c r="Z1397" s="14" t="s">
        <v>5838</v>
      </c>
      <c r="AA1397" s="24">
        <v>0</v>
      </c>
      <c r="AB1397" s="14" t="s">
        <v>414</v>
      </c>
      <c r="AC1397" s="14" t="s">
        <v>414</v>
      </c>
      <c r="AD1397" s="25"/>
      <c r="AE1397" s="26"/>
      <c r="AF1397" s="27"/>
      <c r="AG1397" s="31"/>
      <c r="AH1397" s="32"/>
      <c r="AI1397" s="32"/>
      <c r="AJ1397" s="32"/>
      <c r="AK1397" s="32"/>
      <c r="AL1397" s="32"/>
      <c r="AM1397" s="32"/>
      <c r="AN1397" s="32"/>
      <c r="AO1397" s="32"/>
      <c r="EQ1397" s="33"/>
    </row>
    <row r="1398" spans="1:147" s="12" customFormat="1" ht="16.5" customHeight="1">
      <c r="A1398" s="12" t="s">
        <v>2372</v>
      </c>
      <c r="B1398" s="13"/>
      <c r="C1398" s="487"/>
      <c r="E1398" s="14" t="s">
        <v>2448</v>
      </c>
      <c r="F1398" s="14" t="s">
        <v>2449</v>
      </c>
      <c r="G1398" s="14" t="s">
        <v>2450</v>
      </c>
      <c r="H1398" s="15">
        <v>2014</v>
      </c>
      <c r="I1398" s="15">
        <v>1</v>
      </c>
      <c r="J1398" s="15">
        <v>0</v>
      </c>
      <c r="K1398" s="15">
        <v>0</v>
      </c>
      <c r="L1398" s="16" t="s">
        <v>2384</v>
      </c>
      <c r="M1398" s="98"/>
      <c r="N1398" s="81" t="s">
        <v>5622</v>
      </c>
      <c r="O1398" s="17">
        <v>60</v>
      </c>
      <c r="P1398" s="17">
        <v>0</v>
      </c>
      <c r="Q1398" s="17">
        <v>0</v>
      </c>
      <c r="R1398" s="18" t="s">
        <v>33</v>
      </c>
      <c r="S1398" s="19" t="s">
        <v>89</v>
      </c>
      <c r="T1398" s="19">
        <v>110</v>
      </c>
      <c r="U1398" s="19" t="s">
        <v>6018</v>
      </c>
      <c r="V1398" s="19">
        <v>0</v>
      </c>
      <c r="W1398" s="20">
        <v>0.45</v>
      </c>
      <c r="X1398" s="21">
        <v>27</v>
      </c>
      <c r="Y1398" s="22" t="s">
        <v>33</v>
      </c>
      <c r="Z1398" s="14" t="s">
        <v>5838</v>
      </c>
      <c r="AA1398" s="24">
        <v>0</v>
      </c>
      <c r="AB1398" s="14" t="s">
        <v>414</v>
      </c>
      <c r="AC1398" s="14" t="s">
        <v>414</v>
      </c>
      <c r="AD1398" s="25"/>
      <c r="AE1398" s="26"/>
      <c r="AF1398" s="27"/>
      <c r="AG1398" s="31"/>
      <c r="AH1398" s="32"/>
      <c r="AI1398" s="32"/>
      <c r="AJ1398" s="32"/>
      <c r="AK1398" s="32"/>
      <c r="AL1398" s="32"/>
      <c r="AM1398" s="32"/>
      <c r="AN1398" s="32"/>
      <c r="AO1398" s="32"/>
      <c r="EQ1398" s="33"/>
    </row>
    <row r="1399" spans="1:147" s="12" customFormat="1" ht="16.5" customHeight="1">
      <c r="A1399" s="12" t="s">
        <v>2372</v>
      </c>
      <c r="B1399" s="13"/>
      <c r="C1399" s="487"/>
      <c r="E1399" s="92" t="s">
        <v>6054</v>
      </c>
      <c r="F1399" s="92" t="s">
        <v>6055</v>
      </c>
      <c r="G1399" s="92" t="s">
        <v>6056</v>
      </c>
      <c r="H1399" s="92">
        <v>2023</v>
      </c>
      <c r="I1399" s="92">
        <v>5</v>
      </c>
      <c r="J1399" s="92">
        <v>0</v>
      </c>
      <c r="K1399" s="92">
        <v>0</v>
      </c>
      <c r="L1399" s="98" t="s">
        <v>6022</v>
      </c>
      <c r="M1399" s="98"/>
      <c r="N1399" s="98" t="s">
        <v>5622</v>
      </c>
      <c r="O1399" s="94">
        <v>10</v>
      </c>
      <c r="P1399" s="94">
        <v>0</v>
      </c>
      <c r="Q1399" s="94">
        <v>0</v>
      </c>
      <c r="R1399" s="18" t="s">
        <v>33</v>
      </c>
      <c r="S1399" s="96">
        <v>60</v>
      </c>
      <c r="T1399" s="96">
        <v>110</v>
      </c>
      <c r="U1399" s="96">
        <v>2.5</v>
      </c>
      <c r="V1399" s="96">
        <v>0</v>
      </c>
      <c r="W1399" s="20">
        <v>3</v>
      </c>
      <c r="X1399" s="21">
        <v>150</v>
      </c>
      <c r="Y1399" s="22" t="s">
        <v>33</v>
      </c>
      <c r="Z1399" s="14" t="s">
        <v>5838</v>
      </c>
      <c r="AA1399" s="24">
        <v>0</v>
      </c>
      <c r="AB1399" s="14" t="s">
        <v>414</v>
      </c>
      <c r="AC1399" s="14" t="s">
        <v>414</v>
      </c>
      <c r="AD1399" s="25"/>
      <c r="AE1399" s="26"/>
      <c r="AF1399" s="27"/>
      <c r="AG1399" s="31"/>
      <c r="AH1399" s="32"/>
      <c r="AI1399" s="32"/>
      <c r="AJ1399" s="32"/>
      <c r="AK1399" s="32"/>
      <c r="AL1399" s="32"/>
      <c r="AM1399" s="32"/>
      <c r="AN1399" s="32"/>
      <c r="AO1399" s="32"/>
      <c r="EQ1399" s="33"/>
    </row>
    <row r="1400" spans="1:147" s="12" customFormat="1" ht="16.5" customHeight="1">
      <c r="A1400" s="12" t="s">
        <v>2372</v>
      </c>
      <c r="B1400" s="13"/>
      <c r="C1400" s="487"/>
      <c r="E1400" s="14" t="s">
        <v>90</v>
      </c>
      <c r="F1400" s="14" t="s">
        <v>36</v>
      </c>
      <c r="G1400" s="14" t="s">
        <v>880</v>
      </c>
      <c r="H1400" s="15">
        <v>2018</v>
      </c>
      <c r="I1400" s="15">
        <v>2</v>
      </c>
      <c r="J1400" s="15">
        <v>0</v>
      </c>
      <c r="K1400" s="15">
        <v>0</v>
      </c>
      <c r="L1400" s="16" t="s">
        <v>2373</v>
      </c>
      <c r="M1400" s="98"/>
      <c r="N1400" s="81" t="s">
        <v>5622</v>
      </c>
      <c r="O1400" s="17">
        <v>108</v>
      </c>
      <c r="P1400" s="17">
        <v>0</v>
      </c>
      <c r="Q1400" s="17">
        <v>0</v>
      </c>
      <c r="R1400" s="18" t="s">
        <v>33</v>
      </c>
      <c r="S1400" s="19" t="s">
        <v>89</v>
      </c>
      <c r="T1400" s="19">
        <v>110</v>
      </c>
      <c r="U1400" s="19">
        <v>2.7</v>
      </c>
      <c r="V1400" s="19">
        <v>0</v>
      </c>
      <c r="W1400" s="20">
        <v>0.29699999999999999</v>
      </c>
      <c r="X1400" s="21">
        <v>64.152000000000001</v>
      </c>
      <c r="Y1400" s="22" t="s">
        <v>33</v>
      </c>
      <c r="Z1400" s="14" t="s">
        <v>5838</v>
      </c>
      <c r="AA1400" s="24">
        <v>0</v>
      </c>
      <c r="AB1400" s="14" t="s">
        <v>414</v>
      </c>
      <c r="AC1400" s="14" t="s">
        <v>414</v>
      </c>
      <c r="AD1400" s="25"/>
      <c r="AE1400" s="26"/>
      <c r="AF1400" s="27"/>
      <c r="AG1400" s="31"/>
      <c r="AH1400" s="32"/>
      <c r="AI1400" s="32"/>
      <c r="AJ1400" s="32"/>
      <c r="AK1400" s="32"/>
      <c r="AL1400" s="32"/>
      <c r="AM1400" s="32"/>
      <c r="AN1400" s="32"/>
      <c r="AO1400" s="32"/>
      <c r="EQ1400" s="33"/>
    </row>
    <row r="1401" spans="1:147" s="12" customFormat="1" ht="16.5" customHeight="1">
      <c r="A1401" s="12" t="s">
        <v>2372</v>
      </c>
      <c r="B1401" s="13"/>
      <c r="C1401" s="487"/>
      <c r="E1401" s="92" t="s">
        <v>6044</v>
      </c>
      <c r="F1401" s="92" t="s">
        <v>6045</v>
      </c>
      <c r="G1401" s="92" t="s">
        <v>6046</v>
      </c>
      <c r="H1401" s="92">
        <v>2021</v>
      </c>
      <c r="I1401" s="92">
        <v>1</v>
      </c>
      <c r="J1401" s="92">
        <v>0</v>
      </c>
      <c r="K1401" s="92">
        <v>0</v>
      </c>
      <c r="L1401" s="98" t="s">
        <v>6022</v>
      </c>
      <c r="M1401" s="98"/>
      <c r="N1401" s="98" t="s">
        <v>5622</v>
      </c>
      <c r="O1401" s="94">
        <v>8640</v>
      </c>
      <c r="P1401" s="17">
        <v>0</v>
      </c>
      <c r="Q1401" s="17">
        <v>0</v>
      </c>
      <c r="R1401" s="18" t="s">
        <v>33</v>
      </c>
      <c r="S1401" s="19" t="s">
        <v>89</v>
      </c>
      <c r="T1401" s="19">
        <v>110</v>
      </c>
      <c r="U1401" s="19">
        <v>12</v>
      </c>
      <c r="V1401" s="19">
        <v>0</v>
      </c>
      <c r="W1401" s="20">
        <v>4.0000000000000001E-3</v>
      </c>
      <c r="X1401" s="21">
        <v>34.56</v>
      </c>
      <c r="Y1401" s="22" t="s">
        <v>33</v>
      </c>
      <c r="Z1401" s="14" t="s">
        <v>5838</v>
      </c>
      <c r="AA1401" s="24">
        <v>0</v>
      </c>
      <c r="AB1401" s="14" t="s">
        <v>414</v>
      </c>
      <c r="AC1401" s="14" t="s">
        <v>414</v>
      </c>
      <c r="AD1401" s="25"/>
      <c r="AE1401" s="26"/>
      <c r="AF1401" s="27"/>
      <c r="AG1401" s="31"/>
      <c r="AH1401" s="32"/>
      <c r="AI1401" s="32"/>
      <c r="AJ1401" s="32"/>
      <c r="AK1401" s="32"/>
      <c r="AL1401" s="32"/>
      <c r="AM1401" s="32"/>
      <c r="AN1401" s="32"/>
      <c r="AO1401" s="32"/>
      <c r="EQ1401" s="33"/>
    </row>
    <row r="1402" spans="1:147" s="12" customFormat="1" ht="16.5" customHeight="1">
      <c r="A1402" s="12" t="s">
        <v>2372</v>
      </c>
      <c r="B1402" s="13"/>
      <c r="C1402" s="487"/>
      <c r="E1402" s="14" t="s">
        <v>498</v>
      </c>
      <c r="F1402" s="14"/>
      <c r="G1402" s="14" t="s">
        <v>2443</v>
      </c>
      <c r="H1402" s="15">
        <v>2000</v>
      </c>
      <c r="I1402" s="15">
        <v>1</v>
      </c>
      <c r="J1402" s="15">
        <v>0</v>
      </c>
      <c r="K1402" s="15">
        <v>0</v>
      </c>
      <c r="L1402" s="16" t="s">
        <v>2373</v>
      </c>
      <c r="M1402" s="98"/>
      <c r="N1402" s="81" t="s">
        <v>5622</v>
      </c>
      <c r="O1402" s="17">
        <v>8760</v>
      </c>
      <c r="P1402" s="17">
        <v>0</v>
      </c>
      <c r="Q1402" s="17">
        <v>0</v>
      </c>
      <c r="R1402" s="18" t="s">
        <v>33</v>
      </c>
      <c r="S1402" s="19" t="s">
        <v>89</v>
      </c>
      <c r="T1402" s="19">
        <v>110</v>
      </c>
      <c r="U1402" s="19">
        <v>12</v>
      </c>
      <c r="V1402" s="19">
        <v>0</v>
      </c>
      <c r="W1402" s="20">
        <v>4.0000000000000001E-3</v>
      </c>
      <c r="X1402" s="21">
        <v>35.04</v>
      </c>
      <c r="Y1402" s="22" t="s">
        <v>33</v>
      </c>
      <c r="Z1402" s="14" t="s">
        <v>5838</v>
      </c>
      <c r="AA1402" s="24">
        <v>0</v>
      </c>
      <c r="AB1402" s="14" t="s">
        <v>414</v>
      </c>
      <c r="AC1402" s="14" t="s">
        <v>414</v>
      </c>
      <c r="AD1402" s="25"/>
      <c r="AE1402" s="26"/>
      <c r="AF1402" s="27"/>
      <c r="AG1402" s="31"/>
      <c r="AH1402" s="32"/>
      <c r="AI1402" s="32"/>
      <c r="AJ1402" s="32"/>
      <c r="AK1402" s="32"/>
      <c r="AL1402" s="32"/>
      <c r="AM1402" s="32"/>
      <c r="AN1402" s="32"/>
      <c r="AO1402" s="32"/>
      <c r="EQ1402" s="33"/>
    </row>
    <row r="1403" spans="1:147" s="12" customFormat="1" ht="16.5" customHeight="1">
      <c r="A1403" s="12" t="s">
        <v>2372</v>
      </c>
      <c r="B1403" s="13"/>
      <c r="C1403" s="487"/>
      <c r="E1403" s="14" t="s">
        <v>763</v>
      </c>
      <c r="F1403" s="14" t="s">
        <v>947</v>
      </c>
      <c r="G1403" s="14" t="s">
        <v>2439</v>
      </c>
      <c r="H1403" s="15">
        <v>2010</v>
      </c>
      <c r="I1403" s="15">
        <v>1</v>
      </c>
      <c r="J1403" s="15">
        <v>0</v>
      </c>
      <c r="K1403" s="15">
        <v>0</v>
      </c>
      <c r="L1403" s="16" t="s">
        <v>2379</v>
      </c>
      <c r="M1403" s="98"/>
      <c r="N1403" s="81" t="s">
        <v>5622</v>
      </c>
      <c r="O1403" s="17">
        <v>288</v>
      </c>
      <c r="P1403" s="17">
        <v>0</v>
      </c>
      <c r="Q1403" s="17">
        <v>0</v>
      </c>
      <c r="R1403" s="18" t="s">
        <v>33</v>
      </c>
      <c r="S1403" s="19">
        <v>60</v>
      </c>
      <c r="T1403" s="19">
        <v>110</v>
      </c>
      <c r="U1403" s="19">
        <v>1.2727272727272727</v>
      </c>
      <c r="V1403" s="19">
        <v>0</v>
      </c>
      <c r="W1403" s="20">
        <v>0.14000000000000001</v>
      </c>
      <c r="X1403" s="21">
        <v>40.320000000000007</v>
      </c>
      <c r="Y1403" s="22" t="s">
        <v>33</v>
      </c>
      <c r="Z1403" s="14" t="s">
        <v>5838</v>
      </c>
      <c r="AA1403" s="24">
        <v>0</v>
      </c>
      <c r="AB1403" s="14" t="s">
        <v>414</v>
      </c>
      <c r="AC1403" s="14" t="s">
        <v>414</v>
      </c>
      <c r="AD1403" s="25"/>
      <c r="AE1403" s="26"/>
      <c r="AF1403" s="27"/>
      <c r="AG1403" s="31"/>
      <c r="AH1403" s="32"/>
      <c r="AI1403" s="32"/>
      <c r="AJ1403" s="32"/>
      <c r="AK1403" s="32"/>
      <c r="AL1403" s="32"/>
      <c r="AM1403" s="32"/>
      <c r="AN1403" s="32"/>
      <c r="AO1403" s="32"/>
      <c r="EQ1403" s="33"/>
    </row>
    <row r="1404" spans="1:147" s="12" customFormat="1" ht="16.5" customHeight="1">
      <c r="A1404" s="13" t="s">
        <v>2372</v>
      </c>
      <c r="B1404" s="13"/>
      <c r="C1404" s="487"/>
      <c r="E1404" s="14" t="s">
        <v>763</v>
      </c>
      <c r="F1404" s="14" t="s">
        <v>947</v>
      </c>
      <c r="G1404" s="14" t="s">
        <v>2439</v>
      </c>
      <c r="H1404" s="15">
        <v>2010</v>
      </c>
      <c r="I1404" s="15">
        <v>1</v>
      </c>
      <c r="J1404" s="15">
        <v>0</v>
      </c>
      <c r="K1404" s="15">
        <v>0</v>
      </c>
      <c r="L1404" s="16" t="s">
        <v>2379</v>
      </c>
      <c r="M1404" s="98"/>
      <c r="N1404" s="81" t="s">
        <v>5622</v>
      </c>
      <c r="O1404" s="17">
        <v>288</v>
      </c>
      <c r="P1404" s="17">
        <v>0</v>
      </c>
      <c r="Q1404" s="17">
        <v>0</v>
      </c>
      <c r="R1404" s="18" t="s">
        <v>33</v>
      </c>
      <c r="S1404" s="19">
        <v>60</v>
      </c>
      <c r="T1404" s="19">
        <v>110</v>
      </c>
      <c r="U1404" s="19">
        <v>1.2727272727272727</v>
      </c>
      <c r="V1404" s="19">
        <v>0</v>
      </c>
      <c r="W1404" s="20">
        <v>0.14000000000000001</v>
      </c>
      <c r="X1404" s="21">
        <v>40.320000000000007</v>
      </c>
      <c r="Y1404" s="22" t="s">
        <v>33</v>
      </c>
      <c r="Z1404" s="14" t="s">
        <v>5838</v>
      </c>
      <c r="AA1404" s="24">
        <v>0</v>
      </c>
      <c r="AB1404" s="14" t="s">
        <v>414</v>
      </c>
      <c r="AC1404" s="14" t="s">
        <v>414</v>
      </c>
      <c r="AD1404" s="25"/>
      <c r="AE1404" s="26"/>
      <c r="AF1404" s="27"/>
      <c r="AG1404" s="31"/>
      <c r="AH1404" s="32"/>
      <c r="AI1404" s="32"/>
      <c r="AJ1404" s="32"/>
      <c r="AK1404" s="32"/>
      <c r="AL1404" s="32"/>
      <c r="AM1404" s="32"/>
      <c r="AN1404" s="32"/>
      <c r="AO1404" s="32"/>
      <c r="EQ1404" s="33"/>
    </row>
    <row r="1405" spans="1:147" s="12" customFormat="1" ht="16.5" customHeight="1">
      <c r="A1405" s="12" t="s">
        <v>2372</v>
      </c>
      <c r="B1405" s="13"/>
      <c r="C1405" s="487"/>
      <c r="E1405" s="14" t="s">
        <v>763</v>
      </c>
      <c r="F1405" s="14" t="s">
        <v>947</v>
      </c>
      <c r="G1405" s="14" t="s">
        <v>2439</v>
      </c>
      <c r="H1405" s="15">
        <v>2010</v>
      </c>
      <c r="I1405" s="15">
        <v>1</v>
      </c>
      <c r="J1405" s="15">
        <v>0</v>
      </c>
      <c r="K1405" s="15">
        <v>0</v>
      </c>
      <c r="L1405" s="16" t="s">
        <v>2392</v>
      </c>
      <c r="M1405" s="98"/>
      <c r="N1405" s="81" t="s">
        <v>5622</v>
      </c>
      <c r="O1405" s="17">
        <v>288</v>
      </c>
      <c r="P1405" s="17">
        <v>0</v>
      </c>
      <c r="Q1405" s="17">
        <v>0</v>
      </c>
      <c r="R1405" s="18" t="s">
        <v>33</v>
      </c>
      <c r="S1405" s="19">
        <v>60</v>
      </c>
      <c r="T1405" s="19">
        <v>110</v>
      </c>
      <c r="U1405" s="19">
        <v>1.2727272727272727</v>
      </c>
      <c r="V1405" s="19">
        <v>0</v>
      </c>
      <c r="W1405" s="20">
        <v>0.14000000000000001</v>
      </c>
      <c r="X1405" s="21">
        <v>40.320000000000007</v>
      </c>
      <c r="Y1405" s="22" t="s">
        <v>33</v>
      </c>
      <c r="Z1405" s="14" t="s">
        <v>5838</v>
      </c>
      <c r="AA1405" s="24">
        <v>0</v>
      </c>
      <c r="AB1405" s="14" t="s">
        <v>414</v>
      </c>
      <c r="AC1405" s="14" t="s">
        <v>414</v>
      </c>
      <c r="AD1405" s="25"/>
      <c r="AE1405" s="26"/>
      <c r="AF1405" s="27"/>
      <c r="AG1405" s="31"/>
      <c r="AH1405" s="32"/>
      <c r="AI1405" s="32"/>
      <c r="AJ1405" s="32"/>
      <c r="AK1405" s="32"/>
      <c r="AL1405" s="32"/>
      <c r="AM1405" s="32"/>
      <c r="AN1405" s="32"/>
      <c r="AO1405" s="32"/>
      <c r="EQ1405" s="33"/>
    </row>
    <row r="1406" spans="1:147" s="12" customFormat="1" ht="16.5" customHeight="1">
      <c r="A1406" s="12" t="s">
        <v>2372</v>
      </c>
      <c r="B1406" s="13"/>
      <c r="C1406" s="487"/>
      <c r="E1406" s="14" t="s">
        <v>763</v>
      </c>
      <c r="F1406" s="14" t="s">
        <v>947</v>
      </c>
      <c r="G1406" s="14" t="s">
        <v>2439</v>
      </c>
      <c r="H1406" s="15">
        <v>2010</v>
      </c>
      <c r="I1406" s="15">
        <v>1</v>
      </c>
      <c r="J1406" s="15">
        <v>0</v>
      </c>
      <c r="K1406" s="15">
        <v>0</v>
      </c>
      <c r="L1406" s="16" t="s">
        <v>2392</v>
      </c>
      <c r="M1406" s="98"/>
      <c r="N1406" s="81" t="s">
        <v>5622</v>
      </c>
      <c r="O1406" s="17">
        <v>288</v>
      </c>
      <c r="P1406" s="17">
        <v>0</v>
      </c>
      <c r="Q1406" s="17">
        <v>0</v>
      </c>
      <c r="R1406" s="18" t="s">
        <v>33</v>
      </c>
      <c r="S1406" s="19">
        <v>60</v>
      </c>
      <c r="T1406" s="19">
        <v>110</v>
      </c>
      <c r="U1406" s="19">
        <v>1.2727272727272727</v>
      </c>
      <c r="V1406" s="19">
        <v>0</v>
      </c>
      <c r="W1406" s="20">
        <v>0.14000000000000001</v>
      </c>
      <c r="X1406" s="21">
        <v>40.320000000000007</v>
      </c>
      <c r="Y1406" s="22" t="s">
        <v>33</v>
      </c>
      <c r="Z1406" s="14" t="s">
        <v>5838</v>
      </c>
      <c r="AA1406" s="24">
        <v>0</v>
      </c>
      <c r="AB1406" s="14" t="s">
        <v>414</v>
      </c>
      <c r="AC1406" s="14" t="s">
        <v>414</v>
      </c>
      <c r="AD1406" s="25"/>
      <c r="AE1406" s="26"/>
      <c r="AF1406" s="27"/>
      <c r="AG1406" s="31"/>
      <c r="AH1406" s="32"/>
      <c r="AI1406" s="32"/>
      <c r="AJ1406" s="32"/>
      <c r="AK1406" s="32"/>
      <c r="AL1406" s="32"/>
      <c r="AM1406" s="32"/>
      <c r="AN1406" s="32"/>
      <c r="AO1406" s="32"/>
      <c r="EQ1406" s="33"/>
    </row>
    <row r="1407" spans="1:147" s="12" customFormat="1" ht="16.5" customHeight="1">
      <c r="A1407" s="12" t="s">
        <v>2372</v>
      </c>
      <c r="B1407" s="13"/>
      <c r="C1407" s="487"/>
      <c r="E1407" s="14" t="s">
        <v>763</v>
      </c>
      <c r="F1407" s="14" t="s">
        <v>2440</v>
      </c>
      <c r="G1407" s="14" t="s">
        <v>2441</v>
      </c>
      <c r="H1407" s="15">
        <v>2011</v>
      </c>
      <c r="I1407" s="15">
        <v>1</v>
      </c>
      <c r="J1407" s="15">
        <v>0</v>
      </c>
      <c r="K1407" s="15">
        <v>0</v>
      </c>
      <c r="L1407" s="16" t="s">
        <v>2384</v>
      </c>
      <c r="M1407" s="98"/>
      <c r="N1407" s="81" t="s">
        <v>5622</v>
      </c>
      <c r="O1407" s="17">
        <v>288</v>
      </c>
      <c r="P1407" s="17">
        <v>0</v>
      </c>
      <c r="Q1407" s="17">
        <v>0</v>
      </c>
      <c r="R1407" s="18" t="s">
        <v>33</v>
      </c>
      <c r="S1407" s="19">
        <v>50</v>
      </c>
      <c r="T1407" s="19">
        <v>110</v>
      </c>
      <c r="U1407" s="19">
        <v>1.2727272727272727</v>
      </c>
      <c r="V1407" s="19">
        <v>0</v>
      </c>
      <c r="W1407" s="20">
        <v>0.14000000000000001</v>
      </c>
      <c r="X1407" s="21">
        <v>40.320000000000007</v>
      </c>
      <c r="Y1407" s="22" t="s">
        <v>33</v>
      </c>
      <c r="Z1407" s="14" t="s">
        <v>5838</v>
      </c>
      <c r="AA1407" s="24">
        <v>0</v>
      </c>
      <c r="AB1407" s="14" t="s">
        <v>414</v>
      </c>
      <c r="AC1407" s="14" t="s">
        <v>414</v>
      </c>
      <c r="AD1407" s="25"/>
      <c r="AE1407" s="26"/>
      <c r="AF1407" s="27"/>
      <c r="AG1407" s="31"/>
      <c r="AH1407" s="32"/>
      <c r="AI1407" s="32"/>
      <c r="AJ1407" s="32"/>
      <c r="AK1407" s="32"/>
      <c r="AL1407" s="32"/>
      <c r="AM1407" s="32"/>
      <c r="AN1407" s="32"/>
      <c r="AO1407" s="32"/>
      <c r="EQ1407" s="33"/>
    </row>
    <row r="1408" spans="1:147" s="12" customFormat="1" ht="16.5" customHeight="1">
      <c r="A1408" s="12" t="s">
        <v>2372</v>
      </c>
      <c r="B1408" s="13"/>
      <c r="C1408" s="487"/>
      <c r="E1408" s="14" t="s">
        <v>763</v>
      </c>
      <c r="F1408" s="14" t="s">
        <v>763</v>
      </c>
      <c r="G1408" s="14" t="s">
        <v>2442</v>
      </c>
      <c r="H1408" s="15">
        <v>2012</v>
      </c>
      <c r="I1408" s="15">
        <v>1</v>
      </c>
      <c r="J1408" s="15">
        <v>0</v>
      </c>
      <c r="K1408" s="15">
        <v>0</v>
      </c>
      <c r="L1408" s="16" t="s">
        <v>2384</v>
      </c>
      <c r="M1408" s="98"/>
      <c r="N1408" s="81" t="s">
        <v>5622</v>
      </c>
      <c r="O1408" s="17">
        <v>288</v>
      </c>
      <c r="P1408" s="17">
        <v>0</v>
      </c>
      <c r="Q1408" s="17">
        <v>0</v>
      </c>
      <c r="R1408" s="18" t="s">
        <v>33</v>
      </c>
      <c r="S1408" s="19">
        <v>0</v>
      </c>
      <c r="T1408" s="19">
        <v>110</v>
      </c>
      <c r="U1408" s="19">
        <v>1.2727272727272727</v>
      </c>
      <c r="V1408" s="19">
        <v>0</v>
      </c>
      <c r="W1408" s="20">
        <v>0.14000000000000001</v>
      </c>
      <c r="X1408" s="21">
        <v>40.320000000000007</v>
      </c>
      <c r="Y1408" s="22" t="s">
        <v>33</v>
      </c>
      <c r="Z1408" s="14" t="s">
        <v>5838</v>
      </c>
      <c r="AA1408" s="24">
        <v>0</v>
      </c>
      <c r="AB1408" s="14" t="s">
        <v>414</v>
      </c>
      <c r="AC1408" s="14" t="s">
        <v>414</v>
      </c>
      <c r="AD1408" s="25"/>
      <c r="AE1408" s="26"/>
      <c r="AF1408" s="27"/>
      <c r="AG1408" s="31"/>
      <c r="AH1408" s="32"/>
      <c r="AI1408" s="32"/>
      <c r="AJ1408" s="32"/>
      <c r="AK1408" s="32"/>
      <c r="AL1408" s="32"/>
      <c r="AM1408" s="32"/>
      <c r="AN1408" s="32"/>
      <c r="AO1408" s="32"/>
      <c r="EQ1408" s="33"/>
    </row>
    <row r="1409" spans="1:147" s="12" customFormat="1" ht="16.5" customHeight="1">
      <c r="A1409" s="13" t="s">
        <v>2372</v>
      </c>
      <c r="B1409" s="13"/>
      <c r="C1409" s="487"/>
      <c r="E1409" s="14" t="s">
        <v>2436</v>
      </c>
      <c r="F1409" s="14" t="s">
        <v>2437</v>
      </c>
      <c r="G1409" s="14" t="s">
        <v>2438</v>
      </c>
      <c r="H1409" s="15">
        <v>2018</v>
      </c>
      <c r="I1409" s="15">
        <v>1</v>
      </c>
      <c r="J1409" s="15">
        <v>0</v>
      </c>
      <c r="K1409" s="15">
        <v>0</v>
      </c>
      <c r="L1409" s="16" t="s">
        <v>2379</v>
      </c>
      <c r="M1409" s="98"/>
      <c r="N1409" s="81" t="s">
        <v>5622</v>
      </c>
      <c r="O1409" s="17">
        <v>108</v>
      </c>
      <c r="P1409" s="17">
        <v>0</v>
      </c>
      <c r="Q1409" s="17">
        <v>0</v>
      </c>
      <c r="R1409" s="18" t="s">
        <v>33</v>
      </c>
      <c r="S1409" s="19" t="s">
        <v>89</v>
      </c>
      <c r="T1409" s="19">
        <v>110</v>
      </c>
      <c r="U1409" s="19" t="s">
        <v>6018</v>
      </c>
      <c r="V1409" s="19">
        <v>0</v>
      </c>
      <c r="W1409" s="20">
        <v>0.49</v>
      </c>
      <c r="X1409" s="21">
        <v>52.92</v>
      </c>
      <c r="Y1409" s="22" t="s">
        <v>33</v>
      </c>
      <c r="Z1409" s="14" t="s">
        <v>5838</v>
      </c>
      <c r="AA1409" s="24">
        <v>0</v>
      </c>
      <c r="AB1409" s="14" t="s">
        <v>414</v>
      </c>
      <c r="AC1409" s="14" t="s">
        <v>414</v>
      </c>
      <c r="AD1409" s="25"/>
      <c r="AE1409" s="26"/>
      <c r="AF1409" s="27"/>
      <c r="AG1409" s="31"/>
      <c r="AH1409" s="32"/>
      <c r="AI1409" s="32"/>
      <c r="AJ1409" s="32"/>
      <c r="AK1409" s="32"/>
      <c r="AL1409" s="32"/>
      <c r="AM1409" s="32"/>
      <c r="AN1409" s="32"/>
      <c r="AO1409" s="32"/>
      <c r="EQ1409" s="33"/>
    </row>
    <row r="1410" spans="1:147" s="12" customFormat="1" ht="16.5" customHeight="1">
      <c r="A1410" s="12" t="s">
        <v>2372</v>
      </c>
      <c r="B1410" s="13"/>
      <c r="C1410" s="487"/>
      <c r="E1410" s="14" t="s">
        <v>2433</v>
      </c>
      <c r="F1410" s="14" t="s">
        <v>2434</v>
      </c>
      <c r="G1410" s="14" t="s">
        <v>2435</v>
      </c>
      <c r="H1410" s="15">
        <v>2013</v>
      </c>
      <c r="I1410" s="15">
        <v>1</v>
      </c>
      <c r="J1410" s="15">
        <v>0</v>
      </c>
      <c r="K1410" s="15">
        <v>0</v>
      </c>
      <c r="L1410" s="16" t="s">
        <v>2430</v>
      </c>
      <c r="M1410" s="98"/>
      <c r="N1410" s="81" t="s">
        <v>5622</v>
      </c>
      <c r="O1410" s="17">
        <v>54</v>
      </c>
      <c r="P1410" s="17">
        <v>0</v>
      </c>
      <c r="Q1410" s="17">
        <v>0</v>
      </c>
      <c r="R1410" s="18" t="s">
        <v>33</v>
      </c>
      <c r="S1410" s="19">
        <v>60</v>
      </c>
      <c r="T1410" s="19">
        <v>110</v>
      </c>
      <c r="U1410" s="19" t="s">
        <v>6014</v>
      </c>
      <c r="V1410" s="19">
        <v>0</v>
      </c>
      <c r="W1410" s="20">
        <v>1.1000000000000001</v>
      </c>
      <c r="X1410" s="21">
        <v>59.400000000000006</v>
      </c>
      <c r="Y1410" s="22" t="s">
        <v>33</v>
      </c>
      <c r="Z1410" s="14" t="s">
        <v>5838</v>
      </c>
      <c r="AA1410" s="24">
        <v>0</v>
      </c>
      <c r="AB1410" s="14" t="s">
        <v>414</v>
      </c>
      <c r="AC1410" s="14" t="s">
        <v>414</v>
      </c>
      <c r="AD1410" s="25"/>
      <c r="AE1410" s="26"/>
      <c r="AF1410" s="27"/>
      <c r="AG1410" s="31"/>
      <c r="AH1410" s="32"/>
      <c r="AI1410" s="32"/>
      <c r="AJ1410" s="32"/>
      <c r="AK1410" s="32"/>
      <c r="AL1410" s="32"/>
      <c r="AM1410" s="32"/>
      <c r="AN1410" s="32"/>
      <c r="AO1410" s="32"/>
      <c r="EQ1410" s="33"/>
    </row>
    <row r="1411" spans="1:147" s="12" customFormat="1" ht="16.5" customHeight="1">
      <c r="A1411" s="13" t="s">
        <v>2372</v>
      </c>
      <c r="B1411" s="13"/>
      <c r="C1411" s="487"/>
      <c r="E1411" s="14" t="s">
        <v>2427</v>
      </c>
      <c r="F1411" s="14" t="s">
        <v>2428</v>
      </c>
      <c r="G1411" s="14" t="s">
        <v>2429</v>
      </c>
      <c r="H1411" s="15">
        <v>2015</v>
      </c>
      <c r="I1411" s="15">
        <v>1</v>
      </c>
      <c r="J1411" s="15">
        <v>0</v>
      </c>
      <c r="K1411" s="15">
        <v>0</v>
      </c>
      <c r="L1411" s="16" t="s">
        <v>2430</v>
      </c>
      <c r="M1411" s="98"/>
      <c r="N1411" s="81" t="s">
        <v>5622</v>
      </c>
      <c r="O1411" s="17">
        <v>60</v>
      </c>
      <c r="P1411" s="17">
        <v>0</v>
      </c>
      <c r="Q1411" s="17">
        <v>0</v>
      </c>
      <c r="R1411" s="18" t="s">
        <v>33</v>
      </c>
      <c r="S1411" s="19">
        <v>60</v>
      </c>
      <c r="T1411" s="19">
        <v>110</v>
      </c>
      <c r="U1411" s="19" t="s">
        <v>6014</v>
      </c>
      <c r="V1411" s="19">
        <v>0</v>
      </c>
      <c r="W1411" s="20">
        <v>1.1000000000000001</v>
      </c>
      <c r="X1411" s="21">
        <v>66</v>
      </c>
      <c r="Y1411" s="22" t="s">
        <v>33</v>
      </c>
      <c r="Z1411" s="14" t="s">
        <v>5838</v>
      </c>
      <c r="AA1411" s="24">
        <v>0</v>
      </c>
      <c r="AB1411" s="14" t="s">
        <v>414</v>
      </c>
      <c r="AC1411" s="14" t="s">
        <v>414</v>
      </c>
      <c r="AD1411" s="25"/>
      <c r="AE1411" s="26"/>
      <c r="AF1411" s="27"/>
      <c r="AG1411" s="31"/>
      <c r="AH1411" s="32"/>
      <c r="AI1411" s="32"/>
      <c r="AJ1411" s="32"/>
      <c r="AK1411" s="32"/>
      <c r="AL1411" s="32"/>
      <c r="AM1411" s="32"/>
      <c r="AN1411" s="32"/>
      <c r="AO1411" s="32"/>
      <c r="EQ1411" s="33"/>
    </row>
    <row r="1412" spans="1:147" s="12" customFormat="1" ht="16.5" customHeight="1">
      <c r="A1412" s="12" t="s">
        <v>2372</v>
      </c>
      <c r="B1412" s="13"/>
      <c r="C1412" s="487"/>
      <c r="E1412" s="14" t="s">
        <v>6035</v>
      </c>
      <c r="F1412" s="14" t="s">
        <v>2473</v>
      </c>
      <c r="G1412" s="14" t="s">
        <v>6036</v>
      </c>
      <c r="H1412" s="15">
        <v>2021</v>
      </c>
      <c r="I1412" s="15">
        <v>20</v>
      </c>
      <c r="J1412" s="15">
        <v>0</v>
      </c>
      <c r="K1412" s="15">
        <v>0</v>
      </c>
      <c r="L1412" s="98" t="s">
        <v>6037</v>
      </c>
      <c r="M1412" s="98"/>
      <c r="N1412" s="81" t="s">
        <v>5622</v>
      </c>
      <c r="O1412" s="17">
        <v>60</v>
      </c>
      <c r="P1412" s="17">
        <v>0</v>
      </c>
      <c r="Q1412" s="17">
        <v>0</v>
      </c>
      <c r="R1412" s="18" t="s">
        <v>33</v>
      </c>
      <c r="S1412" s="19" t="s">
        <v>89</v>
      </c>
      <c r="T1412" s="19">
        <v>110</v>
      </c>
      <c r="U1412" s="19" t="s">
        <v>6018</v>
      </c>
      <c r="V1412" s="19">
        <v>0</v>
      </c>
      <c r="W1412" s="20">
        <v>1.2</v>
      </c>
      <c r="X1412" s="21">
        <v>1440</v>
      </c>
      <c r="Y1412" s="22" t="s">
        <v>33</v>
      </c>
      <c r="Z1412" s="14" t="s">
        <v>5838</v>
      </c>
      <c r="AA1412" s="24">
        <v>0</v>
      </c>
      <c r="AB1412" s="14" t="s">
        <v>414</v>
      </c>
      <c r="AC1412" s="14" t="s">
        <v>414</v>
      </c>
      <c r="AD1412" s="25"/>
      <c r="AE1412" s="26"/>
      <c r="AF1412" s="27"/>
      <c r="AG1412" s="31"/>
      <c r="AH1412" s="32"/>
      <c r="AI1412" s="32"/>
      <c r="AJ1412" s="32"/>
      <c r="AK1412" s="32"/>
      <c r="AL1412" s="32"/>
      <c r="AM1412" s="32"/>
      <c r="AN1412" s="32"/>
      <c r="AO1412" s="32"/>
      <c r="EQ1412" s="33"/>
    </row>
    <row r="1413" spans="1:147" s="12" customFormat="1" ht="16.5" customHeight="1">
      <c r="A1413" s="12" t="s">
        <v>2372</v>
      </c>
      <c r="B1413" s="13"/>
      <c r="C1413" s="487"/>
      <c r="E1413" s="14" t="s">
        <v>2424</v>
      </c>
      <c r="F1413" s="14" t="s">
        <v>2425</v>
      </c>
      <c r="G1413" s="14" t="s">
        <v>2426</v>
      </c>
      <c r="H1413" s="15">
        <v>2011</v>
      </c>
      <c r="I1413" s="15">
        <v>1</v>
      </c>
      <c r="J1413" s="15">
        <v>0</v>
      </c>
      <c r="K1413" s="15">
        <v>0</v>
      </c>
      <c r="L1413" s="16" t="s">
        <v>2379</v>
      </c>
      <c r="M1413" s="98"/>
      <c r="N1413" s="81" t="s">
        <v>5622</v>
      </c>
      <c r="O1413" s="17">
        <v>60</v>
      </c>
      <c r="P1413" s="17">
        <v>0</v>
      </c>
      <c r="Q1413" s="17">
        <v>0</v>
      </c>
      <c r="R1413" s="18" t="s">
        <v>33</v>
      </c>
      <c r="S1413" s="19">
        <v>0</v>
      </c>
      <c r="T1413" s="19">
        <v>110</v>
      </c>
      <c r="U1413" s="19">
        <v>11</v>
      </c>
      <c r="V1413" s="19">
        <v>0</v>
      </c>
      <c r="W1413" s="20">
        <v>1.21</v>
      </c>
      <c r="X1413" s="21">
        <v>72.599999999999994</v>
      </c>
      <c r="Y1413" s="22" t="s">
        <v>33</v>
      </c>
      <c r="Z1413" s="14" t="s">
        <v>5838</v>
      </c>
      <c r="AA1413" s="24">
        <v>0</v>
      </c>
      <c r="AB1413" s="14" t="s">
        <v>414</v>
      </c>
      <c r="AC1413" s="14" t="s">
        <v>414</v>
      </c>
      <c r="AD1413" s="25"/>
      <c r="AE1413" s="26"/>
      <c r="AF1413" s="27"/>
      <c r="AG1413" s="31"/>
      <c r="AH1413" s="32"/>
      <c r="AI1413" s="32"/>
      <c r="AJ1413" s="32"/>
      <c r="AK1413" s="32"/>
      <c r="AL1413" s="32"/>
      <c r="AM1413" s="32"/>
      <c r="AN1413" s="32"/>
      <c r="AO1413" s="32"/>
      <c r="EQ1413" s="33"/>
    </row>
    <row r="1414" spans="1:147" s="12" customFormat="1" ht="16.5" customHeight="1">
      <c r="A1414" s="13" t="s">
        <v>2372</v>
      </c>
      <c r="B1414" s="13"/>
      <c r="C1414" s="487"/>
      <c r="E1414" s="14" t="s">
        <v>2421</v>
      </c>
      <c r="F1414" s="14" t="s">
        <v>2422</v>
      </c>
      <c r="G1414" s="14" t="s">
        <v>2423</v>
      </c>
      <c r="H1414" s="15">
        <v>2013</v>
      </c>
      <c r="I1414" s="15">
        <v>1</v>
      </c>
      <c r="J1414" s="15">
        <v>0</v>
      </c>
      <c r="K1414" s="15">
        <v>0</v>
      </c>
      <c r="L1414" s="16" t="s">
        <v>2392</v>
      </c>
      <c r="M1414" s="98"/>
      <c r="N1414" s="81" t="s">
        <v>5622</v>
      </c>
      <c r="O1414" s="17">
        <v>25</v>
      </c>
      <c r="P1414" s="17">
        <v>0</v>
      </c>
      <c r="Q1414" s="17">
        <v>0</v>
      </c>
      <c r="R1414" s="18" t="s">
        <v>33</v>
      </c>
      <c r="S1414" s="19">
        <v>60</v>
      </c>
      <c r="T1414" s="19">
        <v>110</v>
      </c>
      <c r="U1414" s="19">
        <v>27.272727272727273</v>
      </c>
      <c r="V1414" s="19">
        <v>0</v>
      </c>
      <c r="W1414" s="20">
        <v>3</v>
      </c>
      <c r="X1414" s="21">
        <v>75</v>
      </c>
      <c r="Y1414" s="22" t="s">
        <v>33</v>
      </c>
      <c r="Z1414" s="14" t="s">
        <v>5838</v>
      </c>
      <c r="AA1414" s="24">
        <v>0</v>
      </c>
      <c r="AB1414" s="14" t="s">
        <v>414</v>
      </c>
      <c r="AC1414" s="14" t="s">
        <v>414</v>
      </c>
      <c r="AD1414" s="25"/>
      <c r="AE1414" s="26"/>
      <c r="AF1414" s="27"/>
      <c r="AG1414" s="31"/>
      <c r="AH1414" s="32"/>
      <c r="AI1414" s="32"/>
      <c r="AJ1414" s="32"/>
      <c r="AK1414" s="32"/>
      <c r="AL1414" s="32"/>
      <c r="AM1414" s="32"/>
      <c r="AN1414" s="32"/>
      <c r="AO1414" s="32"/>
      <c r="EQ1414" s="33"/>
    </row>
    <row r="1415" spans="1:147" s="12" customFormat="1" ht="16.5" customHeight="1">
      <c r="A1415" s="12" t="s">
        <v>2372</v>
      </c>
      <c r="B1415" s="13"/>
      <c r="C1415" s="487"/>
      <c r="E1415" s="14" t="s">
        <v>2421</v>
      </c>
      <c r="F1415" s="14" t="s">
        <v>2422</v>
      </c>
      <c r="G1415" s="14" t="s">
        <v>2423</v>
      </c>
      <c r="H1415" s="15">
        <v>2013</v>
      </c>
      <c r="I1415" s="15">
        <v>1</v>
      </c>
      <c r="J1415" s="15">
        <v>0</v>
      </c>
      <c r="K1415" s="15">
        <v>0</v>
      </c>
      <c r="L1415" s="16" t="s">
        <v>2392</v>
      </c>
      <c r="M1415" s="98"/>
      <c r="N1415" s="81" t="s">
        <v>5622</v>
      </c>
      <c r="O1415" s="17">
        <v>25</v>
      </c>
      <c r="P1415" s="17">
        <v>0</v>
      </c>
      <c r="Q1415" s="17">
        <v>0</v>
      </c>
      <c r="R1415" s="18" t="s">
        <v>33</v>
      </c>
      <c r="S1415" s="19">
        <v>60</v>
      </c>
      <c r="T1415" s="19">
        <v>110</v>
      </c>
      <c r="U1415" s="19">
        <v>27.272727272727273</v>
      </c>
      <c r="V1415" s="19">
        <v>0</v>
      </c>
      <c r="W1415" s="20">
        <v>3</v>
      </c>
      <c r="X1415" s="21">
        <v>75</v>
      </c>
      <c r="Y1415" s="22" t="s">
        <v>33</v>
      </c>
      <c r="Z1415" s="14" t="s">
        <v>5838</v>
      </c>
      <c r="AA1415" s="24">
        <v>0</v>
      </c>
      <c r="AB1415" s="14" t="s">
        <v>414</v>
      </c>
      <c r="AC1415" s="14" t="s">
        <v>414</v>
      </c>
      <c r="AD1415" s="25"/>
      <c r="AE1415" s="26"/>
      <c r="AF1415" s="27"/>
      <c r="AG1415" s="31"/>
      <c r="AH1415" s="32"/>
      <c r="AI1415" s="32"/>
      <c r="AJ1415" s="32"/>
      <c r="AK1415" s="32"/>
      <c r="AL1415" s="32"/>
      <c r="AM1415" s="32"/>
      <c r="AN1415" s="32"/>
      <c r="AO1415" s="32"/>
      <c r="EQ1415" s="33"/>
    </row>
    <row r="1416" spans="1:147" s="12" customFormat="1" ht="16.5" customHeight="1">
      <c r="A1416" s="12" t="s">
        <v>2372</v>
      </c>
      <c r="B1416" s="13"/>
      <c r="C1416" s="487"/>
      <c r="E1416" s="14" t="s">
        <v>2420</v>
      </c>
      <c r="F1416" s="92" t="s">
        <v>355</v>
      </c>
      <c r="G1416" s="92" t="s">
        <v>6019</v>
      </c>
      <c r="H1416" s="92">
        <v>2021</v>
      </c>
      <c r="I1416" s="15">
        <v>1</v>
      </c>
      <c r="J1416" s="15">
        <v>0</v>
      </c>
      <c r="K1416" s="15">
        <v>0</v>
      </c>
      <c r="L1416" s="16" t="s">
        <v>2384</v>
      </c>
      <c r="M1416" s="98"/>
      <c r="N1416" s="81" t="s">
        <v>5622</v>
      </c>
      <c r="O1416" s="17">
        <v>1152</v>
      </c>
      <c r="P1416" s="17">
        <v>0</v>
      </c>
      <c r="Q1416" s="17">
        <v>0</v>
      </c>
      <c r="R1416" s="18" t="s">
        <v>33</v>
      </c>
      <c r="S1416" s="19">
        <v>50</v>
      </c>
      <c r="T1416" s="19">
        <v>110</v>
      </c>
      <c r="U1416" s="19">
        <v>0.68181818181818177</v>
      </c>
      <c r="V1416" s="19">
        <v>0</v>
      </c>
      <c r="W1416" s="20">
        <v>7.4999999999999997E-2</v>
      </c>
      <c r="X1416" s="21">
        <v>86.399999999999991</v>
      </c>
      <c r="Y1416" s="22" t="s">
        <v>33</v>
      </c>
      <c r="Z1416" s="14" t="s">
        <v>5838</v>
      </c>
      <c r="AA1416" s="24">
        <v>0</v>
      </c>
      <c r="AB1416" s="14" t="s">
        <v>414</v>
      </c>
      <c r="AC1416" s="14" t="s">
        <v>414</v>
      </c>
      <c r="AD1416" s="25"/>
      <c r="AE1416" s="26"/>
      <c r="AF1416" s="27"/>
      <c r="AG1416" s="31"/>
      <c r="AH1416" s="32"/>
      <c r="AI1416" s="32"/>
      <c r="AJ1416" s="32"/>
      <c r="AK1416" s="32"/>
      <c r="AL1416" s="32"/>
      <c r="AM1416" s="32"/>
      <c r="AN1416" s="32"/>
      <c r="AO1416" s="32"/>
      <c r="EQ1416" s="33"/>
    </row>
    <row r="1417" spans="1:147" s="12" customFormat="1" ht="16.5" customHeight="1">
      <c r="A1417" s="12" t="s">
        <v>2372</v>
      </c>
      <c r="B1417" s="13"/>
      <c r="C1417" s="487"/>
      <c r="E1417" s="14" t="s">
        <v>2420</v>
      </c>
      <c r="F1417" s="92" t="s">
        <v>355</v>
      </c>
      <c r="G1417" s="92" t="s">
        <v>6020</v>
      </c>
      <c r="H1417" s="92">
        <v>2021</v>
      </c>
      <c r="I1417" s="15">
        <v>1</v>
      </c>
      <c r="J1417" s="15">
        <v>0</v>
      </c>
      <c r="K1417" s="15">
        <v>0</v>
      </c>
      <c r="L1417" s="16" t="s">
        <v>2379</v>
      </c>
      <c r="M1417" s="98"/>
      <c r="N1417" s="81" t="s">
        <v>5622</v>
      </c>
      <c r="O1417" s="17">
        <v>1152</v>
      </c>
      <c r="P1417" s="17">
        <v>0</v>
      </c>
      <c r="Q1417" s="17">
        <v>0</v>
      </c>
      <c r="R1417" s="18" t="s">
        <v>33</v>
      </c>
      <c r="S1417" s="19">
        <v>50</v>
      </c>
      <c r="T1417" s="19">
        <v>110</v>
      </c>
      <c r="U1417" s="19">
        <v>0.68181818181818177</v>
      </c>
      <c r="V1417" s="19">
        <v>0</v>
      </c>
      <c r="W1417" s="20">
        <v>7.4999999999999997E-2</v>
      </c>
      <c r="X1417" s="21">
        <v>86.399999999999991</v>
      </c>
      <c r="Y1417" s="22" t="s">
        <v>33</v>
      </c>
      <c r="Z1417" s="14" t="s">
        <v>5838</v>
      </c>
      <c r="AA1417" s="24">
        <v>0</v>
      </c>
      <c r="AB1417" s="14" t="s">
        <v>414</v>
      </c>
      <c r="AC1417" s="14" t="s">
        <v>414</v>
      </c>
      <c r="AD1417" s="25"/>
      <c r="AE1417" s="26"/>
      <c r="AF1417" s="27"/>
      <c r="AG1417" s="31"/>
      <c r="AH1417" s="32"/>
      <c r="AI1417" s="32"/>
      <c r="AJ1417" s="32"/>
      <c r="AK1417" s="32"/>
      <c r="AL1417" s="32"/>
      <c r="AM1417" s="32"/>
      <c r="AN1417" s="32"/>
      <c r="AO1417" s="32"/>
      <c r="EQ1417" s="33"/>
    </row>
    <row r="1418" spans="1:147" s="12" customFormat="1" ht="16.5" customHeight="1">
      <c r="A1418" s="12" t="s">
        <v>2372</v>
      </c>
      <c r="B1418" s="13"/>
      <c r="C1418" s="487"/>
      <c r="E1418" s="14" t="s">
        <v>2420</v>
      </c>
      <c r="F1418" s="92" t="s">
        <v>355</v>
      </c>
      <c r="G1418" s="92" t="s">
        <v>6019</v>
      </c>
      <c r="H1418" s="92">
        <v>2021</v>
      </c>
      <c r="I1418" s="15">
        <v>1</v>
      </c>
      <c r="J1418" s="15">
        <v>0</v>
      </c>
      <c r="K1418" s="15">
        <v>0</v>
      </c>
      <c r="L1418" s="16" t="s">
        <v>6021</v>
      </c>
      <c r="M1418" s="98"/>
      <c r="N1418" s="81" t="s">
        <v>5622</v>
      </c>
      <c r="O1418" s="17">
        <v>1152</v>
      </c>
      <c r="P1418" s="17">
        <v>0</v>
      </c>
      <c r="Q1418" s="17">
        <v>0</v>
      </c>
      <c r="R1418" s="18" t="s">
        <v>33</v>
      </c>
      <c r="S1418" s="19">
        <v>50</v>
      </c>
      <c r="T1418" s="19">
        <v>110</v>
      </c>
      <c r="U1418" s="19">
        <v>0.68181818181818177</v>
      </c>
      <c r="V1418" s="19">
        <v>0</v>
      </c>
      <c r="W1418" s="20">
        <v>7.4999999999999997E-2</v>
      </c>
      <c r="X1418" s="21">
        <v>86.399999999999991</v>
      </c>
      <c r="Y1418" s="22" t="s">
        <v>33</v>
      </c>
      <c r="Z1418" s="14" t="s">
        <v>5838</v>
      </c>
      <c r="AA1418" s="24">
        <v>0</v>
      </c>
      <c r="AB1418" s="14" t="s">
        <v>414</v>
      </c>
      <c r="AC1418" s="14" t="s">
        <v>414</v>
      </c>
      <c r="AD1418" s="25"/>
      <c r="AE1418" s="26"/>
      <c r="AF1418" s="27"/>
      <c r="AG1418" s="31"/>
      <c r="AH1418" s="32"/>
      <c r="AI1418" s="32"/>
      <c r="AJ1418" s="32"/>
      <c r="AK1418" s="32"/>
      <c r="AL1418" s="32"/>
      <c r="AM1418" s="32"/>
      <c r="AN1418" s="32"/>
      <c r="AO1418" s="32"/>
      <c r="EQ1418" s="33"/>
    </row>
    <row r="1419" spans="1:147" s="12" customFormat="1" ht="16.5" customHeight="1">
      <c r="A1419" s="12" t="s">
        <v>2372</v>
      </c>
      <c r="B1419" s="13"/>
      <c r="C1419" s="487"/>
      <c r="E1419" s="14" t="s">
        <v>2420</v>
      </c>
      <c r="F1419" s="92" t="s">
        <v>355</v>
      </c>
      <c r="G1419" s="92" t="s">
        <v>6020</v>
      </c>
      <c r="H1419" s="92">
        <v>2021</v>
      </c>
      <c r="I1419" s="15">
        <v>1</v>
      </c>
      <c r="J1419" s="15">
        <v>0</v>
      </c>
      <c r="K1419" s="15">
        <v>0</v>
      </c>
      <c r="L1419" s="16" t="s">
        <v>6022</v>
      </c>
      <c r="M1419" s="98"/>
      <c r="N1419" s="81" t="s">
        <v>5622</v>
      </c>
      <c r="O1419" s="17">
        <v>1152</v>
      </c>
      <c r="P1419" s="17">
        <v>0</v>
      </c>
      <c r="Q1419" s="17">
        <v>0</v>
      </c>
      <c r="R1419" s="18" t="s">
        <v>33</v>
      </c>
      <c r="S1419" s="19">
        <v>50</v>
      </c>
      <c r="T1419" s="19">
        <v>110</v>
      </c>
      <c r="U1419" s="19">
        <v>0.68181818181818177</v>
      </c>
      <c r="V1419" s="19">
        <v>0</v>
      </c>
      <c r="W1419" s="20">
        <v>7.4999999999999997E-2</v>
      </c>
      <c r="X1419" s="21">
        <v>86.399999999999991</v>
      </c>
      <c r="Y1419" s="22" t="s">
        <v>33</v>
      </c>
      <c r="Z1419" s="14" t="s">
        <v>5838</v>
      </c>
      <c r="AA1419" s="24">
        <v>0</v>
      </c>
      <c r="AB1419" s="14" t="s">
        <v>414</v>
      </c>
      <c r="AC1419" s="14" t="s">
        <v>414</v>
      </c>
      <c r="AD1419" s="25"/>
      <c r="AE1419" s="26"/>
      <c r="AF1419" s="27"/>
      <c r="AG1419" s="31"/>
      <c r="AH1419" s="32"/>
      <c r="AI1419" s="32"/>
      <c r="AJ1419" s="32"/>
      <c r="AK1419" s="32"/>
      <c r="AL1419" s="32"/>
      <c r="AM1419" s="32"/>
      <c r="AN1419" s="32"/>
      <c r="AO1419" s="32"/>
      <c r="EQ1419" s="33"/>
    </row>
    <row r="1420" spans="1:147" s="146" customFormat="1" ht="16.5" customHeight="1">
      <c r="A1420" s="12" t="s">
        <v>2372</v>
      </c>
      <c r="B1420" s="13"/>
      <c r="C1420" s="487"/>
      <c r="D1420" s="12"/>
      <c r="E1420" s="14" t="s">
        <v>211</v>
      </c>
      <c r="F1420" s="14" t="s">
        <v>163</v>
      </c>
      <c r="G1420" s="14" t="s">
        <v>2417</v>
      </c>
      <c r="H1420" s="15">
        <v>2010</v>
      </c>
      <c r="I1420" s="15">
        <v>1</v>
      </c>
      <c r="J1420" s="15">
        <v>0</v>
      </c>
      <c r="K1420" s="15">
        <v>0</v>
      </c>
      <c r="L1420" s="16" t="s">
        <v>2373</v>
      </c>
      <c r="M1420" s="98"/>
      <c r="N1420" s="81" t="s">
        <v>5622</v>
      </c>
      <c r="O1420" s="17">
        <v>334</v>
      </c>
      <c r="P1420" s="17">
        <v>0</v>
      </c>
      <c r="Q1420" s="17">
        <v>0</v>
      </c>
      <c r="R1420" s="18" t="s">
        <v>33</v>
      </c>
      <c r="S1420" s="19" t="s">
        <v>89</v>
      </c>
      <c r="T1420" s="19">
        <v>110</v>
      </c>
      <c r="U1420" s="19">
        <v>2.7</v>
      </c>
      <c r="V1420" s="19">
        <v>0</v>
      </c>
      <c r="W1420" s="20">
        <v>0.29699999999999999</v>
      </c>
      <c r="X1420" s="21">
        <v>99.197999999999993</v>
      </c>
      <c r="Y1420" s="22" t="s">
        <v>33</v>
      </c>
      <c r="Z1420" s="14" t="s">
        <v>5838</v>
      </c>
      <c r="AA1420" s="24">
        <v>0</v>
      </c>
      <c r="AB1420" s="14" t="s">
        <v>414</v>
      </c>
      <c r="AC1420" s="14" t="s">
        <v>414</v>
      </c>
      <c r="AD1420" s="25"/>
      <c r="AE1420" s="26"/>
      <c r="AF1420" s="27"/>
      <c r="AG1420" s="31"/>
      <c r="AH1420" s="32"/>
      <c r="AI1420" s="32"/>
      <c r="AJ1420" s="32"/>
      <c r="AK1420" s="32"/>
      <c r="AL1420" s="32"/>
      <c r="AM1420" s="32"/>
      <c r="AN1420" s="32"/>
      <c r="AO1420" s="32"/>
      <c r="EQ1420" s="147"/>
    </row>
    <row r="1421" spans="1:147" s="12" customFormat="1" ht="16.5" customHeight="1">
      <c r="A1421" s="12" t="s">
        <v>2372</v>
      </c>
      <c r="B1421" s="13"/>
      <c r="C1421" s="487"/>
      <c r="E1421" s="14" t="s">
        <v>90</v>
      </c>
      <c r="F1421" s="14" t="s">
        <v>36</v>
      </c>
      <c r="G1421" s="14" t="s">
        <v>2418</v>
      </c>
      <c r="H1421" s="15">
        <v>2014</v>
      </c>
      <c r="I1421" s="15">
        <v>1</v>
      </c>
      <c r="J1421" s="15">
        <v>0</v>
      </c>
      <c r="K1421" s="15">
        <v>0</v>
      </c>
      <c r="L1421" s="16" t="s">
        <v>2373</v>
      </c>
      <c r="M1421" s="98"/>
      <c r="N1421" s="81" t="s">
        <v>5622</v>
      </c>
      <c r="O1421" s="17">
        <v>334</v>
      </c>
      <c r="P1421" s="17">
        <v>0</v>
      </c>
      <c r="Q1421" s="17">
        <v>0</v>
      </c>
      <c r="R1421" s="18" t="s">
        <v>33</v>
      </c>
      <c r="S1421" s="19" t="s">
        <v>89</v>
      </c>
      <c r="T1421" s="19">
        <v>110</v>
      </c>
      <c r="U1421" s="19">
        <v>2.7</v>
      </c>
      <c r="V1421" s="19">
        <v>0</v>
      </c>
      <c r="W1421" s="20">
        <v>0.29699999999999999</v>
      </c>
      <c r="X1421" s="21">
        <v>99.197999999999993</v>
      </c>
      <c r="Y1421" s="22" t="s">
        <v>33</v>
      </c>
      <c r="Z1421" s="14" t="s">
        <v>5838</v>
      </c>
      <c r="AA1421" s="24">
        <v>0</v>
      </c>
      <c r="AB1421" s="14" t="s">
        <v>414</v>
      </c>
      <c r="AC1421" s="14" t="s">
        <v>414</v>
      </c>
      <c r="AD1421" s="25"/>
      <c r="AE1421" s="26"/>
      <c r="AF1421" s="27"/>
      <c r="AG1421" s="31"/>
      <c r="AH1421" s="32"/>
      <c r="AI1421" s="32"/>
      <c r="AJ1421" s="32"/>
      <c r="AK1421" s="32"/>
      <c r="AL1421" s="32"/>
      <c r="AM1421" s="32"/>
      <c r="AN1421" s="32"/>
      <c r="AO1421" s="32"/>
      <c r="EQ1421" s="33"/>
    </row>
    <row r="1422" spans="1:147" s="12" customFormat="1" ht="16.5" customHeight="1">
      <c r="A1422" s="12" t="s">
        <v>2372</v>
      </c>
      <c r="B1422" s="13"/>
      <c r="C1422" s="487"/>
      <c r="E1422" s="14" t="s">
        <v>90</v>
      </c>
      <c r="F1422" s="14" t="s">
        <v>36</v>
      </c>
      <c r="G1422" s="14" t="s">
        <v>2419</v>
      </c>
      <c r="H1422" s="15">
        <v>2014</v>
      </c>
      <c r="I1422" s="15">
        <v>1</v>
      </c>
      <c r="J1422" s="15">
        <v>0</v>
      </c>
      <c r="K1422" s="15">
        <v>0</v>
      </c>
      <c r="L1422" s="16" t="s">
        <v>2373</v>
      </c>
      <c r="M1422" s="98"/>
      <c r="N1422" s="81" t="s">
        <v>5622</v>
      </c>
      <c r="O1422" s="17">
        <v>334</v>
      </c>
      <c r="P1422" s="17">
        <v>0</v>
      </c>
      <c r="Q1422" s="17">
        <v>0</v>
      </c>
      <c r="R1422" s="18" t="s">
        <v>33</v>
      </c>
      <c r="S1422" s="19" t="s">
        <v>89</v>
      </c>
      <c r="T1422" s="19">
        <v>110</v>
      </c>
      <c r="U1422" s="19">
        <v>2.7</v>
      </c>
      <c r="V1422" s="19">
        <v>0</v>
      </c>
      <c r="W1422" s="20">
        <v>0.29699999999999999</v>
      </c>
      <c r="X1422" s="21">
        <v>99.197999999999993</v>
      </c>
      <c r="Y1422" s="22" t="s">
        <v>33</v>
      </c>
      <c r="Z1422" s="14" t="s">
        <v>5838</v>
      </c>
      <c r="AA1422" s="24">
        <v>0</v>
      </c>
      <c r="AB1422" s="14" t="s">
        <v>414</v>
      </c>
      <c r="AC1422" s="14" t="s">
        <v>414</v>
      </c>
      <c r="AD1422" s="25"/>
      <c r="AE1422" s="26"/>
      <c r="AF1422" s="27"/>
      <c r="AG1422" s="31"/>
      <c r="AH1422" s="32"/>
      <c r="AI1422" s="32"/>
      <c r="AJ1422" s="32"/>
      <c r="AK1422" s="32"/>
      <c r="AL1422" s="32"/>
      <c r="AM1422" s="32"/>
      <c r="AN1422" s="32"/>
      <c r="AO1422" s="32"/>
      <c r="EQ1422" s="33"/>
    </row>
    <row r="1423" spans="1:147" s="12" customFormat="1" ht="16.5" customHeight="1">
      <c r="A1423" s="13" t="s">
        <v>2372</v>
      </c>
      <c r="B1423" s="13"/>
      <c r="C1423" s="487"/>
      <c r="E1423" s="14" t="s">
        <v>90</v>
      </c>
      <c r="F1423" s="14" t="s">
        <v>36</v>
      </c>
      <c r="G1423" s="14" t="s">
        <v>883</v>
      </c>
      <c r="H1423" s="15">
        <v>2017</v>
      </c>
      <c r="I1423" s="15">
        <v>1</v>
      </c>
      <c r="J1423" s="15">
        <v>0</v>
      </c>
      <c r="K1423" s="15">
        <v>0</v>
      </c>
      <c r="L1423" s="16" t="s">
        <v>2373</v>
      </c>
      <c r="M1423" s="98"/>
      <c r="N1423" s="81" t="s">
        <v>5622</v>
      </c>
      <c r="O1423" s="17">
        <v>334</v>
      </c>
      <c r="P1423" s="17">
        <v>0</v>
      </c>
      <c r="Q1423" s="17">
        <v>0</v>
      </c>
      <c r="R1423" s="18" t="s">
        <v>33</v>
      </c>
      <c r="S1423" s="19" t="s">
        <v>89</v>
      </c>
      <c r="T1423" s="19">
        <v>110</v>
      </c>
      <c r="U1423" s="19">
        <v>2.7</v>
      </c>
      <c r="V1423" s="19">
        <v>0</v>
      </c>
      <c r="W1423" s="20">
        <v>0.29699999999999999</v>
      </c>
      <c r="X1423" s="21">
        <v>99.197999999999993</v>
      </c>
      <c r="Y1423" s="22" t="s">
        <v>33</v>
      </c>
      <c r="Z1423" s="14" t="s">
        <v>5838</v>
      </c>
      <c r="AA1423" s="24">
        <v>0</v>
      </c>
      <c r="AB1423" s="14" t="s">
        <v>414</v>
      </c>
      <c r="AC1423" s="14" t="s">
        <v>414</v>
      </c>
      <c r="AD1423" s="25"/>
      <c r="AE1423" s="26"/>
      <c r="AF1423" s="27"/>
      <c r="AG1423" s="31"/>
      <c r="AH1423" s="32"/>
      <c r="AI1423" s="32"/>
      <c r="AJ1423" s="32"/>
      <c r="AK1423" s="32"/>
      <c r="AL1423" s="32"/>
      <c r="AM1423" s="32"/>
      <c r="AN1423" s="32"/>
      <c r="AO1423" s="32"/>
      <c r="EQ1423" s="33"/>
    </row>
    <row r="1424" spans="1:147" s="12" customFormat="1" ht="16.5" customHeight="1">
      <c r="A1424" s="12" t="s">
        <v>2372</v>
      </c>
      <c r="B1424" s="13"/>
      <c r="C1424" s="487"/>
      <c r="E1424" s="14" t="s">
        <v>90</v>
      </c>
      <c r="F1424" s="92" t="s">
        <v>1336</v>
      </c>
      <c r="G1424" s="92"/>
      <c r="H1424" s="92">
        <v>2022</v>
      </c>
      <c r="I1424" s="92">
        <v>1</v>
      </c>
      <c r="J1424" s="92">
        <v>0</v>
      </c>
      <c r="K1424" s="92">
        <v>0</v>
      </c>
      <c r="L1424" s="16" t="s">
        <v>6030</v>
      </c>
      <c r="M1424" s="98"/>
      <c r="N1424" s="81" t="s">
        <v>5622</v>
      </c>
      <c r="O1424" s="17">
        <v>334</v>
      </c>
      <c r="P1424" s="17">
        <v>0</v>
      </c>
      <c r="Q1424" s="17">
        <v>0</v>
      </c>
      <c r="R1424" s="18" t="s">
        <v>33</v>
      </c>
      <c r="S1424" s="19" t="s">
        <v>89</v>
      </c>
      <c r="T1424" s="19">
        <v>110</v>
      </c>
      <c r="U1424" s="19">
        <v>2.7</v>
      </c>
      <c r="V1424" s="19">
        <v>0</v>
      </c>
      <c r="W1424" s="20">
        <v>0.29699999999999999</v>
      </c>
      <c r="X1424" s="21">
        <v>99.197999999999993</v>
      </c>
      <c r="Y1424" s="22" t="s">
        <v>33</v>
      </c>
      <c r="Z1424" s="14" t="s">
        <v>5838</v>
      </c>
      <c r="AA1424" s="24">
        <v>0</v>
      </c>
      <c r="AB1424" s="14" t="s">
        <v>414</v>
      </c>
      <c r="AC1424" s="14" t="s">
        <v>414</v>
      </c>
      <c r="AD1424" s="25"/>
      <c r="AE1424" s="26"/>
      <c r="AF1424" s="27"/>
      <c r="AG1424" s="31"/>
      <c r="AH1424" s="32"/>
      <c r="AI1424" s="32"/>
      <c r="AJ1424" s="32"/>
      <c r="AK1424" s="32"/>
      <c r="AL1424" s="32"/>
      <c r="AM1424" s="32"/>
      <c r="AN1424" s="32"/>
      <c r="AO1424" s="32"/>
      <c r="EQ1424" s="33"/>
    </row>
    <row r="1425" spans="1:147" s="12" customFormat="1" ht="16.5" customHeight="1">
      <c r="A1425" s="12" t="s">
        <v>2372</v>
      </c>
      <c r="B1425" s="13"/>
      <c r="C1425" s="487"/>
      <c r="E1425" s="14" t="s">
        <v>90</v>
      </c>
      <c r="F1425" s="92" t="s">
        <v>1336</v>
      </c>
      <c r="G1425" s="92"/>
      <c r="H1425" s="92">
        <v>2022</v>
      </c>
      <c r="I1425" s="92">
        <v>1</v>
      </c>
      <c r="J1425" s="92">
        <v>0</v>
      </c>
      <c r="K1425" s="92">
        <v>0</v>
      </c>
      <c r="L1425" s="16" t="s">
        <v>6030</v>
      </c>
      <c r="M1425" s="98"/>
      <c r="N1425" s="81" t="s">
        <v>5622</v>
      </c>
      <c r="O1425" s="17">
        <v>334</v>
      </c>
      <c r="P1425" s="17">
        <v>0</v>
      </c>
      <c r="Q1425" s="17">
        <v>0</v>
      </c>
      <c r="R1425" s="18" t="s">
        <v>33</v>
      </c>
      <c r="S1425" s="19" t="s">
        <v>89</v>
      </c>
      <c r="T1425" s="19">
        <v>110</v>
      </c>
      <c r="U1425" s="19">
        <v>2.7</v>
      </c>
      <c r="V1425" s="19">
        <v>0</v>
      </c>
      <c r="W1425" s="20">
        <v>0.29699999999999999</v>
      </c>
      <c r="X1425" s="21">
        <v>99.197999999999993</v>
      </c>
      <c r="Y1425" s="22" t="s">
        <v>33</v>
      </c>
      <c r="Z1425" s="14" t="s">
        <v>5838</v>
      </c>
      <c r="AA1425" s="24">
        <v>0</v>
      </c>
      <c r="AB1425" s="14" t="s">
        <v>414</v>
      </c>
      <c r="AC1425" s="14" t="s">
        <v>414</v>
      </c>
      <c r="AD1425" s="25"/>
      <c r="AE1425" s="26"/>
      <c r="AF1425" s="27"/>
      <c r="AG1425" s="31"/>
      <c r="AH1425" s="32"/>
      <c r="AI1425" s="32"/>
      <c r="AJ1425" s="32"/>
      <c r="AK1425" s="32"/>
      <c r="AL1425" s="32"/>
      <c r="AM1425" s="32"/>
      <c r="AN1425" s="32"/>
      <c r="AO1425" s="32"/>
      <c r="EQ1425" s="33"/>
    </row>
    <row r="1426" spans="1:147" s="12" customFormat="1" ht="16.5" customHeight="1">
      <c r="A1426" s="12" t="s">
        <v>2372</v>
      </c>
      <c r="B1426" s="13"/>
      <c r="C1426" s="487"/>
      <c r="E1426" s="14" t="s">
        <v>6031</v>
      </c>
      <c r="F1426" s="14" t="s">
        <v>915</v>
      </c>
      <c r="G1426" s="14" t="s">
        <v>1702</v>
      </c>
      <c r="H1426" s="15">
        <v>2020</v>
      </c>
      <c r="I1426" s="15">
        <v>60</v>
      </c>
      <c r="J1426" s="15">
        <v>0</v>
      </c>
      <c r="K1426" s="15">
        <v>0</v>
      </c>
      <c r="L1426" s="16" t="s">
        <v>6030</v>
      </c>
      <c r="M1426" s="98"/>
      <c r="N1426" s="81" t="s">
        <v>5622</v>
      </c>
      <c r="O1426" s="17">
        <v>100</v>
      </c>
      <c r="P1426" s="17">
        <v>0</v>
      </c>
      <c r="Q1426" s="17">
        <v>0</v>
      </c>
      <c r="R1426" s="18" t="s">
        <v>33</v>
      </c>
      <c r="S1426" s="19" t="s">
        <v>89</v>
      </c>
      <c r="T1426" s="19">
        <v>110</v>
      </c>
      <c r="U1426" s="19" t="s">
        <v>6018</v>
      </c>
      <c r="V1426" s="19">
        <v>0</v>
      </c>
      <c r="W1426" s="20">
        <v>1.2</v>
      </c>
      <c r="X1426" s="21">
        <v>7200</v>
      </c>
      <c r="Y1426" s="22" t="s">
        <v>33</v>
      </c>
      <c r="Z1426" s="14" t="s">
        <v>5838</v>
      </c>
      <c r="AA1426" s="24">
        <v>0</v>
      </c>
      <c r="AB1426" s="14" t="s">
        <v>414</v>
      </c>
      <c r="AC1426" s="14" t="s">
        <v>414</v>
      </c>
      <c r="AD1426" s="25"/>
      <c r="AE1426" s="26"/>
      <c r="AF1426" s="27"/>
      <c r="AG1426" s="31"/>
      <c r="AH1426" s="32"/>
      <c r="AI1426" s="32"/>
      <c r="AJ1426" s="32"/>
      <c r="AK1426" s="32"/>
      <c r="AL1426" s="32"/>
      <c r="AM1426" s="32"/>
      <c r="AN1426" s="32"/>
      <c r="AO1426" s="32"/>
      <c r="EQ1426" s="33"/>
    </row>
    <row r="1427" spans="1:147" s="12" customFormat="1" ht="16.5" customHeight="1">
      <c r="A1427" s="12" t="s">
        <v>2372</v>
      </c>
      <c r="B1427" s="13"/>
      <c r="C1427" s="487"/>
      <c r="E1427" s="14" t="s">
        <v>6032</v>
      </c>
      <c r="F1427" s="14" t="s">
        <v>6033</v>
      </c>
      <c r="G1427" s="14" t="s">
        <v>6034</v>
      </c>
      <c r="H1427" s="15">
        <v>2020</v>
      </c>
      <c r="I1427" s="15">
        <v>30</v>
      </c>
      <c r="J1427" s="15">
        <v>0</v>
      </c>
      <c r="K1427" s="15">
        <v>0</v>
      </c>
      <c r="L1427" s="16" t="s">
        <v>2474</v>
      </c>
      <c r="M1427" s="98"/>
      <c r="N1427" s="81" t="s">
        <v>5622</v>
      </c>
      <c r="O1427" s="17">
        <v>100</v>
      </c>
      <c r="P1427" s="17">
        <v>0</v>
      </c>
      <c r="Q1427" s="17">
        <v>0</v>
      </c>
      <c r="R1427" s="18" t="s">
        <v>33</v>
      </c>
      <c r="S1427" s="19" t="s">
        <v>89</v>
      </c>
      <c r="T1427" s="19">
        <v>110</v>
      </c>
      <c r="U1427" s="19" t="s">
        <v>6018</v>
      </c>
      <c r="V1427" s="19">
        <v>0</v>
      </c>
      <c r="W1427" s="20">
        <v>1.2</v>
      </c>
      <c r="X1427" s="21">
        <v>3600</v>
      </c>
      <c r="Y1427" s="22" t="s">
        <v>33</v>
      </c>
      <c r="Z1427" s="14" t="s">
        <v>5838</v>
      </c>
      <c r="AA1427" s="24">
        <v>0</v>
      </c>
      <c r="AB1427" s="14" t="s">
        <v>414</v>
      </c>
      <c r="AC1427" s="14" t="s">
        <v>414</v>
      </c>
      <c r="AD1427" s="25"/>
      <c r="AE1427" s="26"/>
      <c r="AF1427" s="27"/>
      <c r="AG1427" s="31"/>
      <c r="AH1427" s="32"/>
      <c r="AI1427" s="32"/>
      <c r="AJ1427" s="32"/>
      <c r="AK1427" s="32"/>
      <c r="AL1427" s="32"/>
      <c r="AM1427" s="32"/>
      <c r="AN1427" s="32"/>
      <c r="AO1427" s="32"/>
      <c r="EQ1427" s="33"/>
    </row>
    <row r="1428" spans="1:147" s="83" customFormat="1" ht="16.5" customHeight="1">
      <c r="A1428" s="12" t="s">
        <v>2372</v>
      </c>
      <c r="B1428" s="13"/>
      <c r="C1428" s="487"/>
      <c r="D1428" s="12"/>
      <c r="E1428" s="14" t="s">
        <v>2387</v>
      </c>
      <c r="F1428" s="14" t="s">
        <v>2388</v>
      </c>
      <c r="G1428" s="14" t="s">
        <v>1702</v>
      </c>
      <c r="H1428" s="15">
        <v>2012</v>
      </c>
      <c r="I1428" s="15">
        <v>8</v>
      </c>
      <c r="J1428" s="15">
        <v>0</v>
      </c>
      <c r="K1428" s="15">
        <v>0</v>
      </c>
      <c r="L1428" s="16" t="s">
        <v>2384</v>
      </c>
      <c r="M1428" s="98"/>
      <c r="N1428" s="81" t="s">
        <v>5622</v>
      </c>
      <c r="O1428" s="17">
        <v>350</v>
      </c>
      <c r="P1428" s="17">
        <v>0</v>
      </c>
      <c r="Q1428" s="17">
        <v>0</v>
      </c>
      <c r="R1428" s="18" t="s">
        <v>33</v>
      </c>
      <c r="S1428" s="19" t="s">
        <v>89</v>
      </c>
      <c r="T1428" s="19">
        <v>110</v>
      </c>
      <c r="U1428" s="19">
        <v>3.4090909090909092</v>
      </c>
      <c r="V1428" s="19">
        <v>0</v>
      </c>
      <c r="W1428" s="20">
        <v>0.375</v>
      </c>
      <c r="X1428" s="21">
        <v>1050</v>
      </c>
      <c r="Y1428" s="22" t="s">
        <v>33</v>
      </c>
      <c r="Z1428" s="14" t="s">
        <v>5838</v>
      </c>
      <c r="AA1428" s="24">
        <v>0</v>
      </c>
      <c r="AB1428" s="14" t="s">
        <v>414</v>
      </c>
      <c r="AC1428" s="14" t="s">
        <v>414</v>
      </c>
      <c r="AD1428" s="25"/>
      <c r="AE1428" s="26"/>
      <c r="AF1428" s="27"/>
      <c r="AG1428" s="31"/>
      <c r="AH1428" s="32"/>
      <c r="AI1428" s="32"/>
      <c r="AJ1428" s="32"/>
      <c r="AK1428" s="32"/>
      <c r="AL1428" s="32"/>
      <c r="AM1428" s="32"/>
      <c r="AN1428" s="32"/>
      <c r="AO1428" s="32"/>
      <c r="EQ1428" s="142"/>
    </row>
    <row r="1429" spans="1:147" s="12" customFormat="1" ht="16.5" customHeight="1">
      <c r="A1429" s="12" t="s">
        <v>2372</v>
      </c>
      <c r="B1429" s="13"/>
      <c r="C1429" s="487"/>
      <c r="E1429" s="14" t="s">
        <v>180</v>
      </c>
      <c r="F1429" s="14" t="s">
        <v>2407</v>
      </c>
      <c r="G1429" s="14" t="s">
        <v>2408</v>
      </c>
      <c r="H1429" s="15">
        <v>2011</v>
      </c>
      <c r="I1429" s="15">
        <v>1</v>
      </c>
      <c r="J1429" s="15">
        <v>0</v>
      </c>
      <c r="K1429" s="15">
        <v>0</v>
      </c>
      <c r="L1429" s="16" t="s">
        <v>2384</v>
      </c>
      <c r="M1429" s="98"/>
      <c r="N1429" s="81" t="s">
        <v>5622</v>
      </c>
      <c r="O1429" s="17">
        <v>501</v>
      </c>
      <c r="P1429" s="17">
        <v>0</v>
      </c>
      <c r="Q1429" s="17">
        <v>0</v>
      </c>
      <c r="R1429" s="18" t="s">
        <v>33</v>
      </c>
      <c r="S1429" s="19">
        <v>50</v>
      </c>
      <c r="T1429" s="19">
        <v>110</v>
      </c>
      <c r="U1429" s="19">
        <v>2.5</v>
      </c>
      <c r="V1429" s="19">
        <v>0</v>
      </c>
      <c r="W1429" s="20">
        <v>0.27500000000000002</v>
      </c>
      <c r="X1429" s="21">
        <v>137.77500000000001</v>
      </c>
      <c r="Y1429" s="22" t="s">
        <v>33</v>
      </c>
      <c r="Z1429" s="14" t="s">
        <v>5838</v>
      </c>
      <c r="AA1429" s="24">
        <v>0</v>
      </c>
      <c r="AB1429" s="14" t="s">
        <v>414</v>
      </c>
      <c r="AC1429" s="14" t="s">
        <v>414</v>
      </c>
      <c r="AD1429" s="25"/>
      <c r="AE1429" s="26"/>
      <c r="AF1429" s="27"/>
      <c r="AG1429" s="31"/>
      <c r="AH1429" s="32"/>
      <c r="AI1429" s="32"/>
      <c r="AJ1429" s="32"/>
      <c r="AK1429" s="32"/>
      <c r="AL1429" s="32"/>
      <c r="AM1429" s="32"/>
      <c r="AN1429" s="32"/>
      <c r="AO1429" s="32"/>
      <c r="EQ1429" s="33"/>
    </row>
    <row r="1430" spans="1:147" s="12" customFormat="1" ht="16.5" customHeight="1">
      <c r="A1430" s="12" t="s">
        <v>2372</v>
      </c>
      <c r="B1430" s="13"/>
      <c r="C1430" s="487"/>
      <c r="E1430" s="14" t="s">
        <v>180</v>
      </c>
      <c r="F1430" s="14" t="s">
        <v>205</v>
      </c>
      <c r="G1430" s="14" t="s">
        <v>1141</v>
      </c>
      <c r="H1430" s="15">
        <v>2015</v>
      </c>
      <c r="I1430" s="15">
        <v>1</v>
      </c>
      <c r="J1430" s="15">
        <v>0</v>
      </c>
      <c r="K1430" s="15">
        <v>0</v>
      </c>
      <c r="L1430" s="16" t="s">
        <v>2379</v>
      </c>
      <c r="M1430" s="98"/>
      <c r="N1430" s="81" t="s">
        <v>5622</v>
      </c>
      <c r="O1430" s="17">
        <v>501</v>
      </c>
      <c r="P1430" s="17">
        <v>0</v>
      </c>
      <c r="Q1430" s="17">
        <v>0</v>
      </c>
      <c r="R1430" s="18" t="s">
        <v>33</v>
      </c>
      <c r="S1430" s="19">
        <v>50</v>
      </c>
      <c r="T1430" s="19">
        <v>110</v>
      </c>
      <c r="U1430" s="19">
        <v>2.5</v>
      </c>
      <c r="V1430" s="19">
        <v>0</v>
      </c>
      <c r="W1430" s="20">
        <v>0.27500000000000002</v>
      </c>
      <c r="X1430" s="21">
        <v>137.77500000000001</v>
      </c>
      <c r="Y1430" s="22" t="s">
        <v>33</v>
      </c>
      <c r="Z1430" s="14" t="s">
        <v>5838</v>
      </c>
      <c r="AA1430" s="24">
        <v>0</v>
      </c>
      <c r="AB1430" s="14" t="s">
        <v>414</v>
      </c>
      <c r="AC1430" s="14" t="s">
        <v>414</v>
      </c>
      <c r="AD1430" s="25"/>
      <c r="AE1430" s="26"/>
      <c r="AF1430" s="27"/>
      <c r="AG1430" s="31"/>
      <c r="AH1430" s="32"/>
      <c r="AI1430" s="32"/>
      <c r="AJ1430" s="32"/>
      <c r="AK1430" s="32"/>
      <c r="AL1430" s="32"/>
      <c r="AM1430" s="32"/>
      <c r="AN1430" s="32"/>
      <c r="AO1430" s="32"/>
      <c r="EQ1430" s="33"/>
    </row>
    <row r="1431" spans="1:147" s="12" customFormat="1" ht="16.5" customHeight="1">
      <c r="A1431" s="13" t="s">
        <v>2372</v>
      </c>
      <c r="B1431" s="13"/>
      <c r="C1431" s="487"/>
      <c r="E1431" s="14" t="s">
        <v>180</v>
      </c>
      <c r="F1431" s="14" t="s">
        <v>205</v>
      </c>
      <c r="G1431" s="14" t="s">
        <v>1141</v>
      </c>
      <c r="H1431" s="15">
        <v>2015</v>
      </c>
      <c r="I1431" s="15">
        <v>1</v>
      </c>
      <c r="J1431" s="15">
        <v>0</v>
      </c>
      <c r="K1431" s="15">
        <v>0</v>
      </c>
      <c r="L1431" s="16" t="s">
        <v>2392</v>
      </c>
      <c r="M1431" s="98"/>
      <c r="N1431" s="81" t="s">
        <v>5622</v>
      </c>
      <c r="O1431" s="17">
        <v>501</v>
      </c>
      <c r="P1431" s="17">
        <v>0</v>
      </c>
      <c r="Q1431" s="17">
        <v>0</v>
      </c>
      <c r="R1431" s="18" t="s">
        <v>33</v>
      </c>
      <c r="S1431" s="19">
        <v>50</v>
      </c>
      <c r="T1431" s="19">
        <v>110</v>
      </c>
      <c r="U1431" s="19">
        <v>2.5</v>
      </c>
      <c r="V1431" s="19">
        <v>0</v>
      </c>
      <c r="W1431" s="20">
        <v>0.27500000000000002</v>
      </c>
      <c r="X1431" s="21">
        <v>137.77500000000001</v>
      </c>
      <c r="Y1431" s="22" t="s">
        <v>33</v>
      </c>
      <c r="Z1431" s="14" t="s">
        <v>5838</v>
      </c>
      <c r="AA1431" s="24">
        <v>0</v>
      </c>
      <c r="AB1431" s="14" t="s">
        <v>414</v>
      </c>
      <c r="AC1431" s="14" t="s">
        <v>414</v>
      </c>
      <c r="AD1431" s="25"/>
      <c r="AE1431" s="26"/>
      <c r="AF1431" s="27"/>
      <c r="AG1431" s="31"/>
      <c r="AH1431" s="32"/>
      <c r="AI1431" s="32"/>
      <c r="AJ1431" s="32"/>
      <c r="AK1431" s="32"/>
      <c r="AL1431" s="32"/>
      <c r="AM1431" s="32"/>
      <c r="AN1431" s="32"/>
      <c r="AO1431" s="32"/>
      <c r="EQ1431" s="33"/>
    </row>
    <row r="1432" spans="1:147" s="12" customFormat="1" ht="16.5" customHeight="1">
      <c r="A1432" s="12" t="s">
        <v>2372</v>
      </c>
      <c r="B1432" s="13"/>
      <c r="C1432" s="487"/>
      <c r="E1432" s="14" t="s">
        <v>180</v>
      </c>
      <c r="F1432" s="14" t="s">
        <v>205</v>
      </c>
      <c r="G1432" s="14" t="s">
        <v>1141</v>
      </c>
      <c r="H1432" s="15">
        <v>2015</v>
      </c>
      <c r="I1432" s="15">
        <v>1</v>
      </c>
      <c r="J1432" s="15">
        <v>0</v>
      </c>
      <c r="K1432" s="15">
        <v>1</v>
      </c>
      <c r="L1432" s="16" t="s">
        <v>2393</v>
      </c>
      <c r="M1432" s="98"/>
      <c r="N1432" s="81" t="s">
        <v>5622</v>
      </c>
      <c r="O1432" s="17">
        <v>501</v>
      </c>
      <c r="P1432" s="17">
        <v>0</v>
      </c>
      <c r="Q1432" s="17">
        <v>0</v>
      </c>
      <c r="R1432" s="18" t="s">
        <v>33</v>
      </c>
      <c r="S1432" s="19">
        <v>50</v>
      </c>
      <c r="T1432" s="19">
        <v>110</v>
      </c>
      <c r="U1432" s="19">
        <v>2.5</v>
      </c>
      <c r="V1432" s="19">
        <v>0</v>
      </c>
      <c r="W1432" s="20">
        <v>0.27500000000000002</v>
      </c>
      <c r="X1432" s="21">
        <v>137.77500000000001</v>
      </c>
      <c r="Y1432" s="22" t="s">
        <v>33</v>
      </c>
      <c r="Z1432" s="14" t="s">
        <v>5838</v>
      </c>
      <c r="AA1432" s="24">
        <v>0</v>
      </c>
      <c r="AB1432" s="14" t="s">
        <v>414</v>
      </c>
      <c r="AC1432" s="14" t="s">
        <v>414</v>
      </c>
      <c r="AD1432" s="25"/>
      <c r="AE1432" s="26"/>
      <c r="AF1432" s="27"/>
      <c r="AG1432" s="31"/>
      <c r="AH1432" s="32"/>
      <c r="AI1432" s="32"/>
      <c r="AJ1432" s="32"/>
      <c r="AK1432" s="32"/>
      <c r="AL1432" s="32"/>
      <c r="AM1432" s="32"/>
      <c r="AN1432" s="32"/>
      <c r="AO1432" s="32"/>
      <c r="EQ1432" s="33"/>
    </row>
    <row r="1433" spans="1:147" s="12" customFormat="1" ht="16.5" customHeight="1">
      <c r="A1433" s="12" t="s">
        <v>2372</v>
      </c>
      <c r="B1433" s="13"/>
      <c r="C1433" s="487"/>
      <c r="E1433" s="14" t="s">
        <v>2405</v>
      </c>
      <c r="F1433" s="14" t="s">
        <v>2406</v>
      </c>
      <c r="G1433" s="14" t="s">
        <v>878</v>
      </c>
      <c r="H1433" s="15">
        <v>2010</v>
      </c>
      <c r="I1433" s="15">
        <v>1</v>
      </c>
      <c r="J1433" s="15">
        <v>0</v>
      </c>
      <c r="K1433" s="15">
        <v>0</v>
      </c>
      <c r="L1433" s="16" t="s">
        <v>2393</v>
      </c>
      <c r="M1433" s="98"/>
      <c r="N1433" s="81" t="s">
        <v>5622</v>
      </c>
      <c r="O1433" s="17">
        <v>501</v>
      </c>
      <c r="P1433" s="17">
        <v>0</v>
      </c>
      <c r="Q1433" s="17">
        <v>0</v>
      </c>
      <c r="R1433" s="18" t="s">
        <v>33</v>
      </c>
      <c r="S1433" s="19">
        <v>0</v>
      </c>
      <c r="T1433" s="19">
        <v>110</v>
      </c>
      <c r="U1433" s="19">
        <v>2.5090909090909093</v>
      </c>
      <c r="V1433" s="19">
        <v>0</v>
      </c>
      <c r="W1433" s="20">
        <v>0.27600000000000002</v>
      </c>
      <c r="X1433" s="21">
        <v>138.27600000000001</v>
      </c>
      <c r="Y1433" s="22" t="s">
        <v>33</v>
      </c>
      <c r="Z1433" s="14" t="s">
        <v>5838</v>
      </c>
      <c r="AA1433" s="24">
        <v>0</v>
      </c>
      <c r="AB1433" s="14" t="s">
        <v>414</v>
      </c>
      <c r="AC1433" s="14" t="s">
        <v>414</v>
      </c>
      <c r="AD1433" s="25"/>
      <c r="AE1433" s="26"/>
      <c r="AF1433" s="27"/>
      <c r="AG1433" s="31"/>
      <c r="AH1433" s="32"/>
      <c r="AI1433" s="32"/>
      <c r="AJ1433" s="32"/>
      <c r="AK1433" s="32"/>
      <c r="AL1433" s="32"/>
      <c r="AM1433" s="32"/>
      <c r="AN1433" s="32"/>
      <c r="AO1433" s="32"/>
      <c r="EQ1433" s="33"/>
    </row>
    <row r="1434" spans="1:147" s="12" customFormat="1" ht="16.5" customHeight="1">
      <c r="A1434" s="12" t="s">
        <v>2372</v>
      </c>
      <c r="B1434" s="13"/>
      <c r="C1434" s="487"/>
      <c r="E1434" s="14" t="s">
        <v>2415</v>
      </c>
      <c r="F1434" s="14" t="s">
        <v>2416</v>
      </c>
      <c r="G1434" s="14" t="s">
        <v>854</v>
      </c>
      <c r="H1434" s="15">
        <v>2011</v>
      </c>
      <c r="I1434" s="15">
        <v>1</v>
      </c>
      <c r="J1434" s="15">
        <v>0</v>
      </c>
      <c r="K1434" s="15">
        <v>0</v>
      </c>
      <c r="L1434" s="16" t="s">
        <v>2384</v>
      </c>
      <c r="M1434" s="98"/>
      <c r="N1434" s="81" t="s">
        <v>5622</v>
      </c>
      <c r="O1434" s="17">
        <v>501</v>
      </c>
      <c r="P1434" s="17">
        <v>0</v>
      </c>
      <c r="Q1434" s="17">
        <v>0</v>
      </c>
      <c r="R1434" s="18" t="s">
        <v>33</v>
      </c>
      <c r="S1434" s="19">
        <v>0</v>
      </c>
      <c r="T1434" s="19">
        <v>110</v>
      </c>
      <c r="U1434" s="19">
        <v>23</v>
      </c>
      <c r="V1434" s="19">
        <v>0</v>
      </c>
      <c r="W1434" s="20">
        <v>0.27600000000000002</v>
      </c>
      <c r="X1434" s="21">
        <v>138.27600000000001</v>
      </c>
      <c r="Y1434" s="22" t="s">
        <v>33</v>
      </c>
      <c r="Z1434" s="14" t="s">
        <v>5838</v>
      </c>
      <c r="AA1434" s="24">
        <v>0</v>
      </c>
      <c r="AB1434" s="14" t="s">
        <v>414</v>
      </c>
      <c r="AC1434" s="14" t="s">
        <v>414</v>
      </c>
      <c r="AD1434" s="25"/>
      <c r="AE1434" s="26"/>
      <c r="AF1434" s="27"/>
      <c r="AG1434" s="31"/>
      <c r="AH1434" s="32"/>
      <c r="AI1434" s="32"/>
      <c r="AJ1434" s="32"/>
      <c r="AK1434" s="32"/>
      <c r="AL1434" s="32"/>
      <c r="AM1434" s="32"/>
      <c r="AN1434" s="32"/>
      <c r="AO1434" s="32"/>
      <c r="EQ1434" s="33"/>
    </row>
    <row r="1435" spans="1:147" s="12" customFormat="1" ht="16.5" customHeight="1">
      <c r="A1435" s="13" t="s">
        <v>2372</v>
      </c>
      <c r="B1435" s="13"/>
      <c r="C1435" s="487"/>
      <c r="E1435" s="14" t="s">
        <v>37</v>
      </c>
      <c r="F1435" s="14" t="s">
        <v>2380</v>
      </c>
      <c r="G1435" s="14" t="s">
        <v>2414</v>
      </c>
      <c r="H1435" s="15">
        <v>2006</v>
      </c>
      <c r="I1435" s="15">
        <v>1</v>
      </c>
      <c r="J1435" s="15">
        <v>0</v>
      </c>
      <c r="K1435" s="15">
        <v>0</v>
      </c>
      <c r="L1435" s="16" t="s">
        <v>2373</v>
      </c>
      <c r="M1435" s="98"/>
      <c r="N1435" s="81" t="s">
        <v>5622</v>
      </c>
      <c r="O1435" s="17">
        <v>2880</v>
      </c>
      <c r="P1435" s="17">
        <v>0</v>
      </c>
      <c r="Q1435" s="17">
        <v>0</v>
      </c>
      <c r="R1435" s="18" t="s">
        <v>33</v>
      </c>
      <c r="S1435" s="19">
        <v>60</v>
      </c>
      <c r="T1435" s="19">
        <v>110</v>
      </c>
      <c r="U1435" s="19">
        <v>2.6</v>
      </c>
      <c r="V1435" s="19">
        <v>0</v>
      </c>
      <c r="W1435" s="20">
        <v>4.9399999999999999E-2</v>
      </c>
      <c r="X1435" s="21">
        <v>142.27199999999999</v>
      </c>
      <c r="Y1435" s="22" t="s">
        <v>33</v>
      </c>
      <c r="Z1435" s="14" t="s">
        <v>5838</v>
      </c>
      <c r="AA1435" s="24">
        <v>0</v>
      </c>
      <c r="AB1435" s="14" t="s">
        <v>414</v>
      </c>
      <c r="AC1435" s="14" t="s">
        <v>414</v>
      </c>
      <c r="AD1435" s="25"/>
      <c r="AE1435" s="26"/>
      <c r="AF1435" s="27"/>
      <c r="AG1435" s="31"/>
      <c r="AH1435" s="32"/>
      <c r="AI1435" s="32"/>
      <c r="AJ1435" s="32"/>
      <c r="AK1435" s="32"/>
      <c r="AL1435" s="32"/>
      <c r="AM1435" s="32"/>
      <c r="AN1435" s="32"/>
      <c r="AO1435" s="32"/>
      <c r="EQ1435" s="33"/>
    </row>
    <row r="1436" spans="1:147" s="12" customFormat="1" ht="16.5" customHeight="1">
      <c r="A1436" s="13" t="s">
        <v>2372</v>
      </c>
      <c r="B1436" s="13"/>
      <c r="C1436" s="487"/>
      <c r="E1436" s="14" t="s">
        <v>37</v>
      </c>
      <c r="F1436" s="14" t="s">
        <v>2380</v>
      </c>
      <c r="G1436" s="14" t="s">
        <v>2414</v>
      </c>
      <c r="H1436" s="15">
        <v>2006</v>
      </c>
      <c r="I1436" s="15">
        <v>1</v>
      </c>
      <c r="J1436" s="15">
        <v>0</v>
      </c>
      <c r="K1436" s="15">
        <v>0</v>
      </c>
      <c r="L1436" s="16" t="s">
        <v>2373</v>
      </c>
      <c r="M1436" s="98"/>
      <c r="N1436" s="81" t="s">
        <v>5622</v>
      </c>
      <c r="O1436" s="17">
        <v>2880</v>
      </c>
      <c r="P1436" s="17">
        <v>0</v>
      </c>
      <c r="Q1436" s="17">
        <v>0</v>
      </c>
      <c r="R1436" s="18" t="s">
        <v>33</v>
      </c>
      <c r="S1436" s="19">
        <v>60</v>
      </c>
      <c r="T1436" s="19">
        <v>110</v>
      </c>
      <c r="U1436" s="19">
        <v>2.6</v>
      </c>
      <c r="V1436" s="19">
        <v>0</v>
      </c>
      <c r="W1436" s="20">
        <v>4.9399999999999999E-2</v>
      </c>
      <c r="X1436" s="21">
        <v>142.27199999999999</v>
      </c>
      <c r="Y1436" s="22" t="s">
        <v>33</v>
      </c>
      <c r="Z1436" s="14" t="s">
        <v>5838</v>
      </c>
      <c r="AA1436" s="24">
        <v>0</v>
      </c>
      <c r="AB1436" s="14" t="s">
        <v>414</v>
      </c>
      <c r="AC1436" s="14" t="s">
        <v>414</v>
      </c>
      <c r="AD1436" s="25"/>
      <c r="AE1436" s="26"/>
      <c r="AF1436" s="27"/>
      <c r="AG1436" s="31"/>
      <c r="AH1436" s="32"/>
      <c r="AI1436" s="32"/>
      <c r="AJ1436" s="32"/>
      <c r="AK1436" s="32"/>
      <c r="AL1436" s="32"/>
      <c r="AM1436" s="32"/>
      <c r="AN1436" s="32"/>
      <c r="AO1436" s="32"/>
      <c r="EQ1436" s="33"/>
    </row>
    <row r="1437" spans="1:147" s="12" customFormat="1" ht="16.5" customHeight="1">
      <c r="A1437" s="12" t="s">
        <v>2372</v>
      </c>
      <c r="B1437" s="13"/>
      <c r="C1437" s="487"/>
      <c r="E1437" s="14" t="s">
        <v>37</v>
      </c>
      <c r="F1437" s="14" t="s">
        <v>2380</v>
      </c>
      <c r="G1437" s="14" t="s">
        <v>2414</v>
      </c>
      <c r="H1437" s="15">
        <v>2006</v>
      </c>
      <c r="I1437" s="15">
        <v>1</v>
      </c>
      <c r="J1437" s="15">
        <v>0</v>
      </c>
      <c r="K1437" s="15">
        <v>0</v>
      </c>
      <c r="L1437" s="16" t="s">
        <v>2373</v>
      </c>
      <c r="M1437" s="98"/>
      <c r="N1437" s="81" t="s">
        <v>5622</v>
      </c>
      <c r="O1437" s="17">
        <v>2880</v>
      </c>
      <c r="P1437" s="17">
        <v>0</v>
      </c>
      <c r="Q1437" s="17">
        <v>0</v>
      </c>
      <c r="R1437" s="18" t="s">
        <v>33</v>
      </c>
      <c r="S1437" s="19">
        <v>60</v>
      </c>
      <c r="T1437" s="19">
        <v>110</v>
      </c>
      <c r="U1437" s="19">
        <v>2.6</v>
      </c>
      <c r="V1437" s="19">
        <v>0</v>
      </c>
      <c r="W1437" s="20">
        <v>4.9399999999999999E-2</v>
      </c>
      <c r="X1437" s="21">
        <v>142.27199999999999</v>
      </c>
      <c r="Y1437" s="22" t="s">
        <v>33</v>
      </c>
      <c r="Z1437" s="14" t="s">
        <v>5838</v>
      </c>
      <c r="AA1437" s="24">
        <v>0</v>
      </c>
      <c r="AB1437" s="14" t="s">
        <v>414</v>
      </c>
      <c r="AC1437" s="14" t="s">
        <v>414</v>
      </c>
      <c r="AD1437" s="25"/>
      <c r="AE1437" s="26"/>
      <c r="AF1437" s="27"/>
      <c r="AG1437" s="31"/>
      <c r="AH1437" s="32"/>
      <c r="AI1437" s="32"/>
      <c r="AJ1437" s="32"/>
      <c r="AK1437" s="32"/>
      <c r="AL1437" s="32"/>
      <c r="AM1437" s="32"/>
      <c r="AN1437" s="32"/>
      <c r="AO1437" s="32"/>
      <c r="EQ1437" s="33"/>
    </row>
    <row r="1438" spans="1:147" s="12" customFormat="1" ht="16.5" customHeight="1">
      <c r="A1438" s="13" t="s">
        <v>2372</v>
      </c>
      <c r="B1438" s="13"/>
      <c r="C1438" s="487"/>
      <c r="E1438" s="14" t="s">
        <v>37</v>
      </c>
      <c r="F1438" s="14" t="s">
        <v>2380</v>
      </c>
      <c r="G1438" s="14" t="s">
        <v>2414</v>
      </c>
      <c r="H1438" s="15">
        <v>2006</v>
      </c>
      <c r="I1438" s="15">
        <v>1</v>
      </c>
      <c r="J1438" s="15">
        <v>0</v>
      </c>
      <c r="K1438" s="15">
        <v>0</v>
      </c>
      <c r="L1438" s="16" t="s">
        <v>2373</v>
      </c>
      <c r="M1438" s="98"/>
      <c r="N1438" s="81" t="s">
        <v>5622</v>
      </c>
      <c r="O1438" s="17">
        <v>2880</v>
      </c>
      <c r="P1438" s="17">
        <v>0</v>
      </c>
      <c r="Q1438" s="17">
        <v>0</v>
      </c>
      <c r="R1438" s="18" t="s">
        <v>33</v>
      </c>
      <c r="S1438" s="19">
        <v>60</v>
      </c>
      <c r="T1438" s="19">
        <v>110</v>
      </c>
      <c r="U1438" s="19">
        <v>2.6</v>
      </c>
      <c r="V1438" s="19">
        <v>0</v>
      </c>
      <c r="W1438" s="20">
        <v>4.9399999999999999E-2</v>
      </c>
      <c r="X1438" s="21">
        <v>142.27199999999999</v>
      </c>
      <c r="Y1438" s="22" t="s">
        <v>33</v>
      </c>
      <c r="Z1438" s="14" t="s">
        <v>5838</v>
      </c>
      <c r="AA1438" s="24">
        <v>0</v>
      </c>
      <c r="AB1438" s="14" t="s">
        <v>414</v>
      </c>
      <c r="AC1438" s="14" t="s">
        <v>414</v>
      </c>
      <c r="AD1438" s="25"/>
      <c r="AE1438" s="26"/>
      <c r="AF1438" s="27"/>
      <c r="AG1438" s="31"/>
      <c r="AH1438" s="32"/>
      <c r="AI1438" s="32"/>
      <c r="AJ1438" s="32"/>
      <c r="AK1438" s="32"/>
      <c r="AL1438" s="32"/>
      <c r="AM1438" s="32"/>
      <c r="AN1438" s="32"/>
      <c r="AO1438" s="32"/>
      <c r="EQ1438" s="33"/>
    </row>
    <row r="1439" spans="1:147" s="12" customFormat="1" ht="16.5" customHeight="1">
      <c r="A1439" s="12" t="s">
        <v>2372</v>
      </c>
      <c r="B1439" s="13"/>
      <c r="C1439" s="487"/>
      <c r="E1439" s="14" t="s">
        <v>180</v>
      </c>
      <c r="F1439" s="14" t="s">
        <v>92</v>
      </c>
      <c r="G1439" s="14" t="s">
        <v>2413</v>
      </c>
      <c r="H1439" s="15">
        <v>2011</v>
      </c>
      <c r="I1439" s="15">
        <v>1</v>
      </c>
      <c r="J1439" s="15">
        <v>0</v>
      </c>
      <c r="K1439" s="15">
        <v>0</v>
      </c>
      <c r="L1439" s="16" t="s">
        <v>2384</v>
      </c>
      <c r="M1439" s="98"/>
      <c r="N1439" s="81" t="s">
        <v>5622</v>
      </c>
      <c r="O1439" s="17">
        <v>501</v>
      </c>
      <c r="P1439" s="17">
        <v>0</v>
      </c>
      <c r="Q1439" s="17">
        <v>0</v>
      </c>
      <c r="R1439" s="18" t="s">
        <v>33</v>
      </c>
      <c r="S1439" s="19" t="s">
        <v>89</v>
      </c>
      <c r="T1439" s="19">
        <v>110</v>
      </c>
      <c r="U1439" s="19">
        <v>1.8</v>
      </c>
      <c r="V1439" s="19">
        <v>0</v>
      </c>
      <c r="W1439" s="20">
        <v>0.29599999999999999</v>
      </c>
      <c r="X1439" s="21">
        <v>148.29599999999999</v>
      </c>
      <c r="Y1439" s="22" t="s">
        <v>33</v>
      </c>
      <c r="Z1439" s="14" t="s">
        <v>5838</v>
      </c>
      <c r="AA1439" s="24">
        <v>0</v>
      </c>
      <c r="AB1439" s="14" t="s">
        <v>414</v>
      </c>
      <c r="AC1439" s="14" t="s">
        <v>414</v>
      </c>
      <c r="AD1439" s="25"/>
      <c r="AE1439" s="26"/>
      <c r="AF1439" s="27"/>
      <c r="AG1439" s="31"/>
      <c r="AH1439" s="32"/>
      <c r="AI1439" s="32"/>
      <c r="AJ1439" s="32"/>
      <c r="AK1439" s="32"/>
      <c r="AL1439" s="32"/>
      <c r="AM1439" s="32"/>
      <c r="AN1439" s="32"/>
      <c r="AO1439" s="32"/>
      <c r="EQ1439" s="33"/>
    </row>
    <row r="1440" spans="1:147" s="12" customFormat="1" ht="16.5" customHeight="1">
      <c r="A1440" s="13" t="s">
        <v>2372</v>
      </c>
      <c r="B1440" s="13"/>
      <c r="C1440" s="487"/>
      <c r="E1440" s="14" t="s">
        <v>180</v>
      </c>
      <c r="F1440" s="14" t="s">
        <v>92</v>
      </c>
      <c r="G1440" s="14" t="s">
        <v>2413</v>
      </c>
      <c r="H1440" s="15">
        <v>2011</v>
      </c>
      <c r="I1440" s="15">
        <v>1</v>
      </c>
      <c r="J1440" s="15">
        <v>0</v>
      </c>
      <c r="K1440" s="15">
        <v>0</v>
      </c>
      <c r="L1440" s="16" t="s">
        <v>2384</v>
      </c>
      <c r="M1440" s="98"/>
      <c r="N1440" s="81" t="s">
        <v>5622</v>
      </c>
      <c r="O1440" s="17">
        <v>501</v>
      </c>
      <c r="P1440" s="17">
        <v>0</v>
      </c>
      <c r="Q1440" s="17">
        <v>0</v>
      </c>
      <c r="R1440" s="18" t="s">
        <v>33</v>
      </c>
      <c r="S1440" s="19" t="s">
        <v>89</v>
      </c>
      <c r="T1440" s="19">
        <v>110</v>
      </c>
      <c r="U1440" s="19">
        <v>1.8</v>
      </c>
      <c r="V1440" s="19">
        <v>0</v>
      </c>
      <c r="W1440" s="20">
        <v>0.29599999999999999</v>
      </c>
      <c r="X1440" s="21">
        <v>148.29599999999999</v>
      </c>
      <c r="Y1440" s="22" t="s">
        <v>33</v>
      </c>
      <c r="Z1440" s="14" t="s">
        <v>5838</v>
      </c>
      <c r="AA1440" s="24">
        <v>0</v>
      </c>
      <c r="AB1440" s="14" t="s">
        <v>414</v>
      </c>
      <c r="AC1440" s="14" t="s">
        <v>414</v>
      </c>
      <c r="AD1440" s="25"/>
      <c r="AE1440" s="26"/>
      <c r="AF1440" s="27"/>
      <c r="AG1440" s="31"/>
      <c r="AH1440" s="32"/>
      <c r="AI1440" s="32"/>
      <c r="AJ1440" s="32"/>
      <c r="AK1440" s="32"/>
      <c r="AL1440" s="32"/>
      <c r="AM1440" s="32"/>
      <c r="AN1440" s="32"/>
      <c r="AO1440" s="32"/>
      <c r="EQ1440" s="33"/>
    </row>
    <row r="1441" spans="1:147" s="12" customFormat="1" ht="16.5" customHeight="1">
      <c r="A1441" s="12" t="s">
        <v>2372</v>
      </c>
      <c r="B1441" s="13"/>
      <c r="C1441" s="487"/>
      <c r="E1441" s="14" t="s">
        <v>2409</v>
      </c>
      <c r="F1441" s="14" t="s">
        <v>2410</v>
      </c>
      <c r="G1441" s="14" t="s">
        <v>2411</v>
      </c>
      <c r="H1441" s="15">
        <v>2010</v>
      </c>
      <c r="I1441" s="15">
        <v>1</v>
      </c>
      <c r="J1441" s="15">
        <v>0</v>
      </c>
      <c r="K1441" s="15">
        <v>0</v>
      </c>
      <c r="L1441" s="16" t="s">
        <v>2379</v>
      </c>
      <c r="M1441" s="98"/>
      <c r="N1441" s="81" t="s">
        <v>5622</v>
      </c>
      <c r="O1441" s="17">
        <v>50</v>
      </c>
      <c r="P1441" s="17">
        <v>0</v>
      </c>
      <c r="Q1441" s="17">
        <v>0</v>
      </c>
      <c r="R1441" s="18" t="s">
        <v>33</v>
      </c>
      <c r="S1441" s="19" t="s">
        <v>89</v>
      </c>
      <c r="T1441" s="19">
        <v>110</v>
      </c>
      <c r="U1441" s="19">
        <v>27.272727272727273</v>
      </c>
      <c r="V1441" s="19">
        <v>0</v>
      </c>
      <c r="W1441" s="20">
        <v>3</v>
      </c>
      <c r="X1441" s="21">
        <v>150</v>
      </c>
      <c r="Y1441" s="22" t="s">
        <v>33</v>
      </c>
      <c r="Z1441" s="14" t="s">
        <v>5838</v>
      </c>
      <c r="AA1441" s="24">
        <v>0</v>
      </c>
      <c r="AB1441" s="14" t="s">
        <v>414</v>
      </c>
      <c r="AC1441" s="14" t="s">
        <v>414</v>
      </c>
      <c r="AD1441" s="25"/>
      <c r="AE1441" s="26"/>
      <c r="AF1441" s="27"/>
      <c r="AG1441" s="31"/>
      <c r="AH1441" s="32"/>
      <c r="AI1441" s="32"/>
      <c r="AJ1441" s="32"/>
      <c r="AK1441" s="32"/>
      <c r="AL1441" s="32"/>
      <c r="AM1441" s="32"/>
      <c r="AN1441" s="32"/>
      <c r="AO1441" s="32"/>
      <c r="EQ1441" s="33"/>
    </row>
    <row r="1442" spans="1:147" s="12" customFormat="1" ht="16.5" customHeight="1">
      <c r="A1442" s="12" t="s">
        <v>2372</v>
      </c>
      <c r="B1442" s="13"/>
      <c r="C1442" s="487"/>
      <c r="E1442" s="14" t="s">
        <v>2409</v>
      </c>
      <c r="F1442" s="14" t="s">
        <v>2410</v>
      </c>
      <c r="G1442" s="14" t="s">
        <v>2412</v>
      </c>
      <c r="H1442" s="15">
        <v>2010</v>
      </c>
      <c r="I1442" s="15">
        <v>1</v>
      </c>
      <c r="J1442" s="15">
        <v>0</v>
      </c>
      <c r="K1442" s="15">
        <v>0</v>
      </c>
      <c r="L1442" s="16" t="s">
        <v>2392</v>
      </c>
      <c r="M1442" s="98"/>
      <c r="N1442" s="81" t="s">
        <v>5622</v>
      </c>
      <c r="O1442" s="17">
        <v>50</v>
      </c>
      <c r="P1442" s="17">
        <v>0</v>
      </c>
      <c r="Q1442" s="17">
        <v>0</v>
      </c>
      <c r="R1442" s="18" t="s">
        <v>33</v>
      </c>
      <c r="S1442" s="19" t="s">
        <v>89</v>
      </c>
      <c r="T1442" s="19">
        <v>110</v>
      </c>
      <c r="U1442" s="19">
        <v>27.272727272727273</v>
      </c>
      <c r="V1442" s="19">
        <v>0</v>
      </c>
      <c r="W1442" s="20">
        <v>3</v>
      </c>
      <c r="X1442" s="21">
        <v>150</v>
      </c>
      <c r="Y1442" s="22" t="s">
        <v>33</v>
      </c>
      <c r="Z1442" s="14" t="s">
        <v>5838</v>
      </c>
      <c r="AA1442" s="24">
        <v>0</v>
      </c>
      <c r="AB1442" s="14" t="s">
        <v>414</v>
      </c>
      <c r="AC1442" s="14" t="s">
        <v>414</v>
      </c>
      <c r="AD1442" s="25"/>
      <c r="AE1442" s="26"/>
      <c r="AF1442" s="27"/>
      <c r="AG1442" s="31"/>
      <c r="AH1442" s="32"/>
      <c r="AI1442" s="32"/>
      <c r="AJ1442" s="32"/>
      <c r="AK1442" s="32"/>
      <c r="AL1442" s="32"/>
      <c r="AM1442" s="32"/>
      <c r="AN1442" s="32"/>
      <c r="AO1442" s="32"/>
      <c r="EQ1442" s="33"/>
    </row>
    <row r="1443" spans="1:147" s="12" customFormat="1" ht="16.5" customHeight="1">
      <c r="A1443" s="12" t="s">
        <v>2372</v>
      </c>
      <c r="B1443" s="13"/>
      <c r="C1443" s="487"/>
      <c r="E1443" s="14" t="s">
        <v>180</v>
      </c>
      <c r="F1443" s="14" t="s">
        <v>2407</v>
      </c>
      <c r="G1443" s="14" t="s">
        <v>2408</v>
      </c>
      <c r="H1443" s="15">
        <v>2010</v>
      </c>
      <c r="I1443" s="15">
        <v>1</v>
      </c>
      <c r="J1443" s="15">
        <v>0</v>
      </c>
      <c r="K1443" s="15">
        <v>0</v>
      </c>
      <c r="L1443" s="16" t="s">
        <v>2379</v>
      </c>
      <c r="M1443" s="98"/>
      <c r="N1443" s="81" t="s">
        <v>5622</v>
      </c>
      <c r="O1443" s="17">
        <v>668</v>
      </c>
      <c r="P1443" s="17">
        <v>0</v>
      </c>
      <c r="Q1443" s="17">
        <v>0</v>
      </c>
      <c r="R1443" s="18" t="s">
        <v>33</v>
      </c>
      <c r="S1443" s="19">
        <v>50</v>
      </c>
      <c r="T1443" s="19">
        <v>110</v>
      </c>
      <c r="U1443" s="19">
        <v>2.5</v>
      </c>
      <c r="V1443" s="19">
        <v>0</v>
      </c>
      <c r="W1443" s="20">
        <v>0.27500000000000002</v>
      </c>
      <c r="X1443" s="21">
        <v>183.70000000000002</v>
      </c>
      <c r="Y1443" s="22" t="s">
        <v>33</v>
      </c>
      <c r="Z1443" s="14" t="s">
        <v>5838</v>
      </c>
      <c r="AA1443" s="24">
        <v>0</v>
      </c>
      <c r="AB1443" s="14" t="s">
        <v>414</v>
      </c>
      <c r="AC1443" s="14" t="s">
        <v>414</v>
      </c>
      <c r="AD1443" s="25"/>
      <c r="AE1443" s="26"/>
      <c r="AF1443" s="27"/>
      <c r="AG1443" s="31"/>
      <c r="AH1443" s="32"/>
      <c r="AI1443" s="32"/>
      <c r="AJ1443" s="32"/>
      <c r="AK1443" s="32"/>
      <c r="AL1443" s="32"/>
      <c r="AM1443" s="32"/>
      <c r="AN1443" s="32"/>
      <c r="AO1443" s="32"/>
      <c r="EQ1443" s="33"/>
    </row>
    <row r="1444" spans="1:147" s="12" customFormat="1" ht="16.5" customHeight="1">
      <c r="A1444" s="13" t="s">
        <v>2372</v>
      </c>
      <c r="B1444" s="13"/>
      <c r="C1444" s="487"/>
      <c r="E1444" s="14" t="s">
        <v>180</v>
      </c>
      <c r="F1444" s="14" t="s">
        <v>2407</v>
      </c>
      <c r="G1444" s="14" t="s">
        <v>2408</v>
      </c>
      <c r="H1444" s="15">
        <v>2010</v>
      </c>
      <c r="I1444" s="15">
        <v>1</v>
      </c>
      <c r="J1444" s="15">
        <v>0</v>
      </c>
      <c r="K1444" s="15">
        <v>0</v>
      </c>
      <c r="L1444" s="16" t="s">
        <v>2392</v>
      </c>
      <c r="M1444" s="98"/>
      <c r="N1444" s="81" t="s">
        <v>5622</v>
      </c>
      <c r="O1444" s="17">
        <v>668</v>
      </c>
      <c r="P1444" s="17">
        <v>0</v>
      </c>
      <c r="Q1444" s="17">
        <v>0</v>
      </c>
      <c r="R1444" s="18" t="s">
        <v>33</v>
      </c>
      <c r="S1444" s="19">
        <v>50</v>
      </c>
      <c r="T1444" s="19">
        <v>110</v>
      </c>
      <c r="U1444" s="19">
        <v>2.5</v>
      </c>
      <c r="V1444" s="19">
        <v>0</v>
      </c>
      <c r="W1444" s="20">
        <v>0.27500000000000002</v>
      </c>
      <c r="X1444" s="21">
        <v>183.70000000000002</v>
      </c>
      <c r="Y1444" s="22" t="s">
        <v>33</v>
      </c>
      <c r="Z1444" s="14" t="s">
        <v>5838</v>
      </c>
      <c r="AA1444" s="24">
        <v>0</v>
      </c>
      <c r="AB1444" s="14" t="s">
        <v>414</v>
      </c>
      <c r="AC1444" s="14" t="s">
        <v>414</v>
      </c>
      <c r="AD1444" s="25"/>
      <c r="AE1444" s="26"/>
      <c r="AF1444" s="27"/>
      <c r="AG1444" s="31"/>
      <c r="AH1444" s="32"/>
      <c r="AI1444" s="32"/>
      <c r="AJ1444" s="32"/>
      <c r="AK1444" s="32"/>
      <c r="AL1444" s="32"/>
      <c r="AM1444" s="32"/>
      <c r="AN1444" s="32"/>
      <c r="AO1444" s="32"/>
      <c r="EQ1444" s="33"/>
    </row>
    <row r="1445" spans="1:147" s="12" customFormat="1" ht="16.5" customHeight="1">
      <c r="A1445" s="12" t="s">
        <v>2372</v>
      </c>
      <c r="B1445" s="13"/>
      <c r="C1445" s="487"/>
      <c r="E1445" s="92" t="s">
        <v>6047</v>
      </c>
      <c r="F1445" s="92" t="s">
        <v>6048</v>
      </c>
      <c r="G1445" s="92" t="s">
        <v>6049</v>
      </c>
      <c r="H1445" s="92">
        <v>2021</v>
      </c>
      <c r="I1445" s="92">
        <v>1</v>
      </c>
      <c r="J1445" s="92">
        <v>0</v>
      </c>
      <c r="K1445" s="92">
        <v>0</v>
      </c>
      <c r="L1445" s="98" t="s">
        <v>6022</v>
      </c>
      <c r="M1445" s="98"/>
      <c r="N1445" s="98" t="s">
        <v>5622</v>
      </c>
      <c r="O1445" s="17">
        <v>668</v>
      </c>
      <c r="P1445" s="17">
        <v>0</v>
      </c>
      <c r="Q1445" s="17">
        <v>0</v>
      </c>
      <c r="R1445" s="18" t="s">
        <v>33</v>
      </c>
      <c r="S1445" s="19">
        <v>50</v>
      </c>
      <c r="T1445" s="19">
        <v>110</v>
      </c>
      <c r="U1445" s="19">
        <v>2.5</v>
      </c>
      <c r="V1445" s="19">
        <v>0</v>
      </c>
      <c r="W1445" s="20">
        <v>0.27500000000000002</v>
      </c>
      <c r="X1445" s="21">
        <v>183.70000000000002</v>
      </c>
      <c r="Y1445" s="22" t="s">
        <v>33</v>
      </c>
      <c r="Z1445" s="14" t="s">
        <v>5838</v>
      </c>
      <c r="AA1445" s="24">
        <v>0</v>
      </c>
      <c r="AB1445" s="14" t="s">
        <v>414</v>
      </c>
      <c r="AC1445" s="14" t="s">
        <v>414</v>
      </c>
      <c r="AD1445" s="25"/>
      <c r="AE1445" s="26"/>
      <c r="AF1445" s="27"/>
      <c r="AG1445" s="31"/>
      <c r="AH1445" s="32"/>
      <c r="AI1445" s="32"/>
      <c r="AJ1445" s="32"/>
      <c r="AK1445" s="32"/>
      <c r="AL1445" s="32"/>
      <c r="AM1445" s="32"/>
      <c r="AN1445" s="32"/>
      <c r="AO1445" s="32"/>
      <c r="EQ1445" s="33"/>
    </row>
    <row r="1446" spans="1:147" s="12" customFormat="1" ht="16.5" customHeight="1">
      <c r="A1446" s="12" t="s">
        <v>2372</v>
      </c>
      <c r="B1446" s="13"/>
      <c r="C1446" s="487"/>
      <c r="E1446" s="92" t="s">
        <v>1199</v>
      </c>
      <c r="F1446" s="92" t="s">
        <v>870</v>
      </c>
      <c r="G1446" s="92" t="s">
        <v>6050</v>
      </c>
      <c r="H1446" s="92">
        <v>2021</v>
      </c>
      <c r="I1446" s="92">
        <v>2</v>
      </c>
      <c r="J1446" s="92">
        <v>0</v>
      </c>
      <c r="K1446" s="92">
        <v>0</v>
      </c>
      <c r="L1446" s="98" t="s">
        <v>6022</v>
      </c>
      <c r="M1446" s="98"/>
      <c r="N1446" s="98" t="s">
        <v>5622</v>
      </c>
      <c r="O1446" s="17">
        <v>668</v>
      </c>
      <c r="P1446" s="17">
        <v>0</v>
      </c>
      <c r="Q1446" s="17">
        <v>0</v>
      </c>
      <c r="R1446" s="18" t="s">
        <v>33</v>
      </c>
      <c r="S1446" s="19">
        <v>50</v>
      </c>
      <c r="T1446" s="19">
        <v>110</v>
      </c>
      <c r="U1446" s="19">
        <v>2.5</v>
      </c>
      <c r="V1446" s="19">
        <v>0</v>
      </c>
      <c r="W1446" s="20">
        <v>0.27500000000000002</v>
      </c>
      <c r="X1446" s="21">
        <v>367.40000000000003</v>
      </c>
      <c r="Y1446" s="22" t="s">
        <v>33</v>
      </c>
      <c r="Z1446" s="14" t="s">
        <v>5838</v>
      </c>
      <c r="AA1446" s="24">
        <v>0</v>
      </c>
      <c r="AB1446" s="14" t="s">
        <v>414</v>
      </c>
      <c r="AC1446" s="14" t="s">
        <v>414</v>
      </c>
      <c r="AD1446" s="25"/>
      <c r="AE1446" s="26"/>
      <c r="AF1446" s="27"/>
      <c r="AG1446" s="31"/>
      <c r="AH1446" s="32"/>
      <c r="AI1446" s="32"/>
      <c r="AJ1446" s="32"/>
      <c r="AK1446" s="32"/>
      <c r="AL1446" s="32"/>
      <c r="AM1446" s="32"/>
      <c r="AN1446" s="32"/>
      <c r="AO1446" s="32"/>
      <c r="EQ1446" s="33"/>
    </row>
    <row r="1447" spans="1:147" s="12" customFormat="1" ht="16.5" customHeight="1">
      <c r="A1447" s="12" t="s">
        <v>2372</v>
      </c>
      <c r="B1447" s="13"/>
      <c r="C1447" s="487"/>
      <c r="E1447" s="92" t="s">
        <v>141</v>
      </c>
      <c r="F1447" s="92" t="s">
        <v>6048</v>
      </c>
      <c r="G1447" s="92" t="s">
        <v>6051</v>
      </c>
      <c r="H1447" s="92">
        <v>2021</v>
      </c>
      <c r="I1447" s="92">
        <v>8</v>
      </c>
      <c r="J1447" s="92">
        <v>0</v>
      </c>
      <c r="K1447" s="92">
        <v>0</v>
      </c>
      <c r="L1447" s="98" t="s">
        <v>6052</v>
      </c>
      <c r="M1447" s="98"/>
      <c r="N1447" s="98" t="s">
        <v>5622</v>
      </c>
      <c r="O1447" s="17">
        <v>668</v>
      </c>
      <c r="P1447" s="17">
        <v>0</v>
      </c>
      <c r="Q1447" s="17">
        <v>0</v>
      </c>
      <c r="R1447" s="18" t="s">
        <v>33</v>
      </c>
      <c r="S1447" s="19">
        <v>50</v>
      </c>
      <c r="T1447" s="19">
        <v>110</v>
      </c>
      <c r="U1447" s="19">
        <v>2.5</v>
      </c>
      <c r="V1447" s="19">
        <v>0</v>
      </c>
      <c r="W1447" s="20">
        <v>0.27500000000000002</v>
      </c>
      <c r="X1447" s="21">
        <v>1469.6000000000001</v>
      </c>
      <c r="Y1447" s="22" t="s">
        <v>33</v>
      </c>
      <c r="Z1447" s="14" t="s">
        <v>5838</v>
      </c>
      <c r="AA1447" s="24">
        <v>0</v>
      </c>
      <c r="AB1447" s="14" t="s">
        <v>414</v>
      </c>
      <c r="AC1447" s="14" t="s">
        <v>414</v>
      </c>
      <c r="AD1447" s="25"/>
      <c r="AE1447" s="26"/>
      <c r="AF1447" s="27"/>
      <c r="AG1447" s="31"/>
      <c r="AH1447" s="32"/>
      <c r="AI1447" s="32"/>
      <c r="AJ1447" s="32"/>
      <c r="AK1447" s="32"/>
      <c r="AL1447" s="32"/>
      <c r="AM1447" s="32"/>
      <c r="AN1447" s="32"/>
      <c r="AO1447" s="32"/>
      <c r="EQ1447" s="33"/>
    </row>
    <row r="1448" spans="1:147" s="12" customFormat="1" ht="16.5" customHeight="1">
      <c r="A1448" s="12" t="s">
        <v>2372</v>
      </c>
      <c r="B1448" s="13"/>
      <c r="C1448" s="487"/>
      <c r="E1448" s="92" t="s">
        <v>4599</v>
      </c>
      <c r="F1448" s="92" t="s">
        <v>6048</v>
      </c>
      <c r="G1448" s="92" t="s">
        <v>6053</v>
      </c>
      <c r="H1448" s="92">
        <v>2021</v>
      </c>
      <c r="I1448" s="92">
        <v>2</v>
      </c>
      <c r="J1448" s="92">
        <v>0</v>
      </c>
      <c r="K1448" s="92">
        <v>0</v>
      </c>
      <c r="L1448" s="98" t="s">
        <v>6022</v>
      </c>
      <c r="M1448" s="98"/>
      <c r="N1448" s="98" t="s">
        <v>5622</v>
      </c>
      <c r="O1448" s="17">
        <v>668</v>
      </c>
      <c r="P1448" s="17">
        <v>0</v>
      </c>
      <c r="Q1448" s="17">
        <v>0</v>
      </c>
      <c r="R1448" s="18" t="s">
        <v>33</v>
      </c>
      <c r="S1448" s="19">
        <v>50</v>
      </c>
      <c r="T1448" s="19">
        <v>110</v>
      </c>
      <c r="U1448" s="19">
        <v>2.5</v>
      </c>
      <c r="V1448" s="19">
        <v>0</v>
      </c>
      <c r="W1448" s="20">
        <v>0.27500000000000002</v>
      </c>
      <c r="X1448" s="21">
        <v>367.40000000000003</v>
      </c>
      <c r="Y1448" s="22" t="s">
        <v>33</v>
      </c>
      <c r="Z1448" s="14" t="s">
        <v>5838</v>
      </c>
      <c r="AA1448" s="24">
        <v>0</v>
      </c>
      <c r="AB1448" s="14" t="s">
        <v>414</v>
      </c>
      <c r="AC1448" s="14" t="s">
        <v>414</v>
      </c>
      <c r="AD1448" s="25"/>
      <c r="AE1448" s="26"/>
      <c r="AF1448" s="27"/>
      <c r="AG1448" s="31"/>
      <c r="AH1448" s="32"/>
      <c r="AI1448" s="32"/>
      <c r="AJ1448" s="32"/>
      <c r="AK1448" s="32"/>
      <c r="AL1448" s="32"/>
      <c r="AM1448" s="32"/>
      <c r="AN1448" s="32"/>
      <c r="AO1448" s="32"/>
      <c r="EQ1448" s="33"/>
    </row>
    <row r="1449" spans="1:147" s="12" customFormat="1" ht="16.5" customHeight="1">
      <c r="A1449" s="12" t="s">
        <v>2372</v>
      </c>
      <c r="B1449" s="13"/>
      <c r="C1449" s="487"/>
      <c r="E1449" s="14" t="s">
        <v>2405</v>
      </c>
      <c r="F1449" s="14" t="s">
        <v>2406</v>
      </c>
      <c r="G1449" s="14" t="s">
        <v>878</v>
      </c>
      <c r="H1449" s="15">
        <v>2010</v>
      </c>
      <c r="I1449" s="15">
        <v>1</v>
      </c>
      <c r="J1449" s="15">
        <v>0</v>
      </c>
      <c r="K1449" s="15">
        <v>0</v>
      </c>
      <c r="L1449" s="16" t="s">
        <v>2379</v>
      </c>
      <c r="M1449" s="98"/>
      <c r="N1449" s="81" t="s">
        <v>5622</v>
      </c>
      <c r="O1449" s="17">
        <v>668</v>
      </c>
      <c r="P1449" s="17">
        <v>0</v>
      </c>
      <c r="Q1449" s="17">
        <v>0</v>
      </c>
      <c r="R1449" s="18" t="s">
        <v>33</v>
      </c>
      <c r="S1449" s="19">
        <v>0</v>
      </c>
      <c r="T1449" s="19">
        <v>110</v>
      </c>
      <c r="U1449" s="19">
        <v>2.5090909090909093</v>
      </c>
      <c r="V1449" s="19">
        <v>0</v>
      </c>
      <c r="W1449" s="20">
        <v>0.27600000000000002</v>
      </c>
      <c r="X1449" s="21">
        <v>184.36800000000002</v>
      </c>
      <c r="Y1449" s="22" t="s">
        <v>33</v>
      </c>
      <c r="Z1449" s="14" t="s">
        <v>5838</v>
      </c>
      <c r="AA1449" s="24">
        <v>0</v>
      </c>
      <c r="AB1449" s="14" t="s">
        <v>414</v>
      </c>
      <c r="AC1449" s="14" t="s">
        <v>414</v>
      </c>
      <c r="AD1449" s="25"/>
      <c r="AE1449" s="26"/>
      <c r="AF1449" s="27"/>
      <c r="AG1449" s="31"/>
      <c r="AH1449" s="32"/>
      <c r="AI1449" s="32"/>
      <c r="AJ1449" s="32"/>
      <c r="AK1449" s="32"/>
      <c r="AL1449" s="32"/>
      <c r="AM1449" s="32"/>
      <c r="AN1449" s="32"/>
      <c r="AO1449" s="32"/>
      <c r="EQ1449" s="33"/>
    </row>
    <row r="1450" spans="1:147" s="12" customFormat="1" ht="16.5" customHeight="1">
      <c r="A1450" s="13" t="s">
        <v>2372</v>
      </c>
      <c r="B1450" s="13"/>
      <c r="C1450" s="487"/>
      <c r="E1450" s="14" t="s">
        <v>2405</v>
      </c>
      <c r="F1450" s="14" t="s">
        <v>2406</v>
      </c>
      <c r="G1450" s="14" t="s">
        <v>878</v>
      </c>
      <c r="H1450" s="15">
        <v>2010</v>
      </c>
      <c r="I1450" s="15">
        <v>1</v>
      </c>
      <c r="J1450" s="15">
        <v>0</v>
      </c>
      <c r="K1450" s="15">
        <v>0</v>
      </c>
      <c r="L1450" s="16" t="s">
        <v>2392</v>
      </c>
      <c r="M1450" s="98"/>
      <c r="N1450" s="81" t="s">
        <v>5622</v>
      </c>
      <c r="O1450" s="17">
        <v>668</v>
      </c>
      <c r="P1450" s="17">
        <v>0</v>
      </c>
      <c r="Q1450" s="17">
        <v>0</v>
      </c>
      <c r="R1450" s="18" t="s">
        <v>33</v>
      </c>
      <c r="S1450" s="19">
        <v>0</v>
      </c>
      <c r="T1450" s="19">
        <v>110</v>
      </c>
      <c r="U1450" s="19">
        <v>2.5090909090909093</v>
      </c>
      <c r="V1450" s="19">
        <v>0</v>
      </c>
      <c r="W1450" s="20">
        <v>0.27600000000000002</v>
      </c>
      <c r="X1450" s="21">
        <v>184.36800000000002</v>
      </c>
      <c r="Y1450" s="22" t="s">
        <v>33</v>
      </c>
      <c r="Z1450" s="14" t="s">
        <v>5838</v>
      </c>
      <c r="AA1450" s="24">
        <v>0</v>
      </c>
      <c r="AB1450" s="14" t="s">
        <v>414</v>
      </c>
      <c r="AC1450" s="14" t="s">
        <v>414</v>
      </c>
      <c r="AD1450" s="25"/>
      <c r="AE1450" s="26"/>
      <c r="AF1450" s="27"/>
      <c r="AG1450" s="31"/>
      <c r="AH1450" s="32"/>
      <c r="AI1450" s="32"/>
      <c r="AJ1450" s="32"/>
      <c r="AK1450" s="32"/>
      <c r="AL1450" s="32"/>
      <c r="AM1450" s="32"/>
      <c r="AN1450" s="32"/>
      <c r="AO1450" s="32"/>
      <c r="EQ1450" s="33"/>
    </row>
    <row r="1451" spans="1:147" s="12" customFormat="1" ht="16.5" customHeight="1">
      <c r="A1451" s="12" t="s">
        <v>2372</v>
      </c>
      <c r="B1451" s="13"/>
      <c r="C1451" s="487"/>
      <c r="E1451" s="14" t="s">
        <v>2402</v>
      </c>
      <c r="F1451" s="14" t="s">
        <v>2403</v>
      </c>
      <c r="G1451" s="14" t="s">
        <v>2404</v>
      </c>
      <c r="H1451" s="15">
        <v>2010</v>
      </c>
      <c r="I1451" s="15">
        <v>1</v>
      </c>
      <c r="J1451" s="15">
        <v>0</v>
      </c>
      <c r="K1451" s="15">
        <v>0</v>
      </c>
      <c r="L1451" s="16" t="s">
        <v>2373</v>
      </c>
      <c r="M1451" s="98"/>
      <c r="N1451" s="81" t="s">
        <v>5622</v>
      </c>
      <c r="O1451" s="17">
        <v>400</v>
      </c>
      <c r="P1451" s="17">
        <v>0</v>
      </c>
      <c r="Q1451" s="17">
        <v>0</v>
      </c>
      <c r="R1451" s="18" t="s">
        <v>33</v>
      </c>
      <c r="S1451" s="19">
        <v>60</v>
      </c>
      <c r="T1451" s="19">
        <v>110</v>
      </c>
      <c r="U1451" s="19">
        <v>4.2636363636363637</v>
      </c>
      <c r="V1451" s="19">
        <v>0</v>
      </c>
      <c r="W1451" s="20">
        <v>0.46899999999999997</v>
      </c>
      <c r="X1451" s="21">
        <v>187.6</v>
      </c>
      <c r="Y1451" s="22" t="s">
        <v>33</v>
      </c>
      <c r="Z1451" s="14" t="s">
        <v>5838</v>
      </c>
      <c r="AA1451" s="24">
        <v>0</v>
      </c>
      <c r="AB1451" s="14" t="s">
        <v>414</v>
      </c>
      <c r="AC1451" s="14" t="s">
        <v>414</v>
      </c>
      <c r="AD1451" s="25"/>
      <c r="AE1451" s="26"/>
      <c r="AF1451" s="27"/>
      <c r="AG1451" s="31"/>
      <c r="AH1451" s="32"/>
      <c r="AI1451" s="32"/>
      <c r="AJ1451" s="32"/>
      <c r="AK1451" s="32"/>
      <c r="AL1451" s="32"/>
      <c r="AM1451" s="32"/>
      <c r="AN1451" s="32"/>
      <c r="AO1451" s="32"/>
      <c r="EQ1451" s="33"/>
    </row>
    <row r="1452" spans="1:147" s="12" customFormat="1" ht="16.5" customHeight="1">
      <c r="A1452" s="12" t="s">
        <v>2372</v>
      </c>
      <c r="B1452" s="13"/>
      <c r="C1452" s="487"/>
      <c r="E1452" s="14" t="s">
        <v>99</v>
      </c>
      <c r="F1452" s="14" t="s">
        <v>83</v>
      </c>
      <c r="G1452" s="14" t="s">
        <v>101</v>
      </c>
      <c r="H1452" s="15">
        <v>2010</v>
      </c>
      <c r="I1452" s="15">
        <v>1</v>
      </c>
      <c r="J1452" s="15">
        <v>0</v>
      </c>
      <c r="K1452" s="15">
        <v>0</v>
      </c>
      <c r="L1452" s="16" t="s">
        <v>2384</v>
      </c>
      <c r="M1452" s="98"/>
      <c r="N1452" s="81" t="s">
        <v>5622</v>
      </c>
      <c r="O1452" s="17">
        <v>1152</v>
      </c>
      <c r="P1452" s="17">
        <v>0</v>
      </c>
      <c r="Q1452" s="17">
        <v>0</v>
      </c>
      <c r="R1452" s="18" t="s">
        <v>33</v>
      </c>
      <c r="S1452" s="19" t="s">
        <v>89</v>
      </c>
      <c r="T1452" s="19">
        <v>110</v>
      </c>
      <c r="U1452" s="19">
        <v>1.5</v>
      </c>
      <c r="V1452" s="19">
        <v>0</v>
      </c>
      <c r="W1452" s="20">
        <v>0.16500000000000001</v>
      </c>
      <c r="X1452" s="21">
        <v>190.08</v>
      </c>
      <c r="Y1452" s="22" t="s">
        <v>33</v>
      </c>
      <c r="Z1452" s="14" t="s">
        <v>5838</v>
      </c>
      <c r="AA1452" s="24">
        <v>0</v>
      </c>
      <c r="AB1452" s="14" t="s">
        <v>414</v>
      </c>
      <c r="AC1452" s="14" t="s">
        <v>414</v>
      </c>
      <c r="AD1452" s="25"/>
      <c r="AE1452" s="26"/>
      <c r="AF1452" s="27"/>
      <c r="AG1452" s="31"/>
      <c r="AH1452" s="32"/>
      <c r="AI1452" s="32"/>
      <c r="AJ1452" s="32"/>
      <c r="AK1452" s="32"/>
      <c r="AL1452" s="32"/>
      <c r="AM1452" s="32"/>
      <c r="AN1452" s="32"/>
      <c r="AO1452" s="32"/>
      <c r="EQ1452" s="33"/>
    </row>
    <row r="1453" spans="1:147" s="12" customFormat="1" ht="16.5" customHeight="1">
      <c r="A1453" s="12" t="s">
        <v>2372</v>
      </c>
      <c r="B1453" s="13"/>
      <c r="C1453" s="487"/>
      <c r="E1453" s="14" t="s">
        <v>99</v>
      </c>
      <c r="F1453" s="14" t="s">
        <v>83</v>
      </c>
      <c r="G1453" s="14" t="s">
        <v>101</v>
      </c>
      <c r="H1453" s="15">
        <v>2010</v>
      </c>
      <c r="I1453" s="15">
        <v>1</v>
      </c>
      <c r="J1453" s="15">
        <v>0</v>
      </c>
      <c r="K1453" s="15">
        <v>0</v>
      </c>
      <c r="L1453" s="16" t="s">
        <v>2379</v>
      </c>
      <c r="M1453" s="98"/>
      <c r="N1453" s="81" t="s">
        <v>5622</v>
      </c>
      <c r="O1453" s="17">
        <v>1152</v>
      </c>
      <c r="P1453" s="17">
        <v>0</v>
      </c>
      <c r="Q1453" s="17">
        <v>0</v>
      </c>
      <c r="R1453" s="18" t="s">
        <v>33</v>
      </c>
      <c r="S1453" s="19" t="s">
        <v>89</v>
      </c>
      <c r="T1453" s="19">
        <v>110</v>
      </c>
      <c r="U1453" s="19">
        <v>1.5</v>
      </c>
      <c r="V1453" s="19">
        <v>0</v>
      </c>
      <c r="W1453" s="20">
        <v>0.16500000000000001</v>
      </c>
      <c r="X1453" s="21">
        <v>190.08</v>
      </c>
      <c r="Y1453" s="22" t="s">
        <v>33</v>
      </c>
      <c r="Z1453" s="14" t="s">
        <v>5838</v>
      </c>
      <c r="AA1453" s="24">
        <v>0</v>
      </c>
      <c r="AB1453" s="14" t="s">
        <v>414</v>
      </c>
      <c r="AC1453" s="14" t="s">
        <v>414</v>
      </c>
      <c r="AD1453" s="25"/>
      <c r="AE1453" s="26"/>
      <c r="AF1453" s="27"/>
      <c r="AG1453" s="31"/>
      <c r="AH1453" s="32"/>
      <c r="AI1453" s="32"/>
      <c r="AJ1453" s="32"/>
      <c r="AK1453" s="32"/>
      <c r="AL1453" s="32"/>
      <c r="AM1453" s="32"/>
      <c r="AN1453" s="32"/>
      <c r="AO1453" s="32"/>
      <c r="EQ1453" s="33"/>
    </row>
    <row r="1454" spans="1:147" s="12" customFormat="1" ht="16.5" customHeight="1">
      <c r="A1454" s="12" t="s">
        <v>2372</v>
      </c>
      <c r="B1454" s="13"/>
      <c r="C1454" s="487"/>
      <c r="E1454" s="14" t="s">
        <v>99</v>
      </c>
      <c r="F1454" s="14" t="s">
        <v>83</v>
      </c>
      <c r="G1454" s="14" t="s">
        <v>101</v>
      </c>
      <c r="H1454" s="15">
        <v>2010</v>
      </c>
      <c r="I1454" s="15">
        <v>1</v>
      </c>
      <c r="J1454" s="15">
        <v>0</v>
      </c>
      <c r="K1454" s="15">
        <v>0</v>
      </c>
      <c r="L1454" s="16" t="s">
        <v>2392</v>
      </c>
      <c r="M1454" s="98"/>
      <c r="N1454" s="81" t="s">
        <v>5622</v>
      </c>
      <c r="O1454" s="17">
        <v>1152</v>
      </c>
      <c r="P1454" s="17">
        <v>0</v>
      </c>
      <c r="Q1454" s="17">
        <v>0</v>
      </c>
      <c r="R1454" s="18" t="s">
        <v>33</v>
      </c>
      <c r="S1454" s="19" t="s">
        <v>89</v>
      </c>
      <c r="T1454" s="19">
        <v>110</v>
      </c>
      <c r="U1454" s="19">
        <v>1.5</v>
      </c>
      <c r="V1454" s="19">
        <v>0</v>
      </c>
      <c r="W1454" s="20">
        <v>0.16500000000000001</v>
      </c>
      <c r="X1454" s="21">
        <v>190.08</v>
      </c>
      <c r="Y1454" s="22" t="s">
        <v>33</v>
      </c>
      <c r="Z1454" s="14" t="s">
        <v>5838</v>
      </c>
      <c r="AA1454" s="24">
        <v>0</v>
      </c>
      <c r="AB1454" s="14" t="s">
        <v>414</v>
      </c>
      <c r="AC1454" s="14" t="s">
        <v>414</v>
      </c>
      <c r="AD1454" s="25"/>
      <c r="AE1454" s="26"/>
      <c r="AF1454" s="27"/>
      <c r="AG1454" s="31"/>
      <c r="AH1454" s="32"/>
      <c r="AI1454" s="32"/>
      <c r="AJ1454" s="32"/>
      <c r="AK1454" s="32"/>
      <c r="AL1454" s="32"/>
      <c r="AM1454" s="32"/>
      <c r="AN1454" s="32"/>
      <c r="AO1454" s="32"/>
      <c r="EQ1454" s="33"/>
    </row>
    <row r="1455" spans="1:147" s="12" customFormat="1" ht="16.5" customHeight="1">
      <c r="A1455" s="12" t="s">
        <v>2372</v>
      </c>
      <c r="B1455" s="13"/>
      <c r="C1455" s="487"/>
      <c r="E1455" s="14" t="s">
        <v>99</v>
      </c>
      <c r="F1455" s="14" t="s">
        <v>83</v>
      </c>
      <c r="G1455" s="14" t="s">
        <v>101</v>
      </c>
      <c r="H1455" s="15">
        <v>2010</v>
      </c>
      <c r="I1455" s="15">
        <v>1</v>
      </c>
      <c r="J1455" s="15">
        <v>0</v>
      </c>
      <c r="K1455" s="15">
        <v>0</v>
      </c>
      <c r="L1455" s="16" t="s">
        <v>2393</v>
      </c>
      <c r="M1455" s="98"/>
      <c r="N1455" s="81" t="s">
        <v>5622</v>
      </c>
      <c r="O1455" s="17">
        <v>1152</v>
      </c>
      <c r="P1455" s="17">
        <v>0</v>
      </c>
      <c r="Q1455" s="17">
        <v>0</v>
      </c>
      <c r="R1455" s="18" t="s">
        <v>33</v>
      </c>
      <c r="S1455" s="19" t="s">
        <v>89</v>
      </c>
      <c r="T1455" s="19">
        <v>110</v>
      </c>
      <c r="U1455" s="19">
        <v>1.5</v>
      </c>
      <c r="V1455" s="19">
        <v>0</v>
      </c>
      <c r="W1455" s="20">
        <v>0.16500000000000001</v>
      </c>
      <c r="X1455" s="21">
        <v>190.08</v>
      </c>
      <c r="Y1455" s="22" t="s">
        <v>33</v>
      </c>
      <c r="Z1455" s="14" t="s">
        <v>5838</v>
      </c>
      <c r="AA1455" s="24">
        <v>0</v>
      </c>
      <c r="AB1455" s="14" t="s">
        <v>414</v>
      </c>
      <c r="AC1455" s="14" t="s">
        <v>414</v>
      </c>
      <c r="AD1455" s="25"/>
      <c r="AE1455" s="26"/>
      <c r="AF1455" s="27"/>
      <c r="AG1455" s="31"/>
      <c r="AH1455" s="32"/>
      <c r="AI1455" s="32"/>
      <c r="AJ1455" s="32"/>
      <c r="AK1455" s="32"/>
      <c r="AL1455" s="32"/>
      <c r="AM1455" s="32"/>
      <c r="AN1455" s="32"/>
      <c r="AO1455" s="32"/>
      <c r="EQ1455" s="33"/>
    </row>
    <row r="1456" spans="1:147" s="12" customFormat="1" ht="16.5" customHeight="1">
      <c r="A1456" s="12" t="s">
        <v>2372</v>
      </c>
      <c r="B1456" s="13"/>
      <c r="C1456" s="487"/>
      <c r="E1456" s="14" t="s">
        <v>99</v>
      </c>
      <c r="F1456" s="14" t="s">
        <v>83</v>
      </c>
      <c r="G1456" s="14" t="s">
        <v>101</v>
      </c>
      <c r="H1456" s="15">
        <v>2011</v>
      </c>
      <c r="I1456" s="15">
        <v>1</v>
      </c>
      <c r="J1456" s="15">
        <v>0</v>
      </c>
      <c r="K1456" s="15">
        <v>0</v>
      </c>
      <c r="L1456" s="16" t="s">
        <v>2398</v>
      </c>
      <c r="M1456" s="98"/>
      <c r="N1456" s="81" t="s">
        <v>5622</v>
      </c>
      <c r="O1456" s="17">
        <v>1152</v>
      </c>
      <c r="P1456" s="17">
        <v>0</v>
      </c>
      <c r="Q1456" s="17">
        <v>0</v>
      </c>
      <c r="R1456" s="18" t="s">
        <v>33</v>
      </c>
      <c r="S1456" s="19" t="s">
        <v>89</v>
      </c>
      <c r="T1456" s="19">
        <v>110</v>
      </c>
      <c r="U1456" s="19" t="s">
        <v>6018</v>
      </c>
      <c r="V1456" s="19">
        <v>0</v>
      </c>
      <c r="W1456" s="20">
        <v>0.16500000000000001</v>
      </c>
      <c r="X1456" s="21">
        <v>190.08</v>
      </c>
      <c r="Y1456" s="22" t="s">
        <v>33</v>
      </c>
      <c r="Z1456" s="14" t="s">
        <v>5838</v>
      </c>
      <c r="AA1456" s="24">
        <v>0</v>
      </c>
      <c r="AB1456" s="14" t="s">
        <v>414</v>
      </c>
      <c r="AC1456" s="14" t="s">
        <v>414</v>
      </c>
      <c r="AD1456" s="25"/>
      <c r="AE1456" s="26"/>
      <c r="AF1456" s="27"/>
      <c r="AG1456" s="31"/>
      <c r="AH1456" s="32"/>
      <c r="AI1456" s="32"/>
      <c r="AJ1456" s="32"/>
      <c r="AK1456" s="32"/>
      <c r="AL1456" s="32"/>
      <c r="AM1456" s="32"/>
      <c r="AN1456" s="32"/>
      <c r="AO1456" s="32"/>
      <c r="EQ1456" s="33"/>
    </row>
    <row r="1457" spans="1:147" s="12" customFormat="1" ht="16.5" customHeight="1">
      <c r="A1457" s="12" t="s">
        <v>2372</v>
      </c>
      <c r="B1457" s="13"/>
      <c r="C1457" s="487"/>
      <c r="E1457" s="14" t="s">
        <v>99</v>
      </c>
      <c r="F1457" s="14" t="s">
        <v>83</v>
      </c>
      <c r="G1457" s="14" t="s">
        <v>101</v>
      </c>
      <c r="H1457" s="15">
        <v>2011</v>
      </c>
      <c r="I1457" s="15">
        <v>1</v>
      </c>
      <c r="J1457" s="15">
        <v>0</v>
      </c>
      <c r="K1457" s="15">
        <v>0</v>
      </c>
      <c r="L1457" s="16" t="s">
        <v>2399</v>
      </c>
      <c r="M1457" s="98"/>
      <c r="N1457" s="81" t="s">
        <v>5622</v>
      </c>
      <c r="O1457" s="17">
        <v>1152</v>
      </c>
      <c r="P1457" s="17">
        <v>0</v>
      </c>
      <c r="Q1457" s="17">
        <v>0</v>
      </c>
      <c r="R1457" s="18" t="s">
        <v>33</v>
      </c>
      <c r="S1457" s="19" t="s">
        <v>89</v>
      </c>
      <c r="T1457" s="19">
        <v>110</v>
      </c>
      <c r="U1457" s="19" t="s">
        <v>6018</v>
      </c>
      <c r="V1457" s="19">
        <v>0</v>
      </c>
      <c r="W1457" s="20">
        <v>0.16500000000000001</v>
      </c>
      <c r="X1457" s="21">
        <v>190.08</v>
      </c>
      <c r="Y1457" s="22" t="s">
        <v>33</v>
      </c>
      <c r="Z1457" s="14" t="s">
        <v>5838</v>
      </c>
      <c r="AA1457" s="24">
        <v>0</v>
      </c>
      <c r="AB1457" s="14" t="s">
        <v>414</v>
      </c>
      <c r="AC1457" s="14" t="s">
        <v>414</v>
      </c>
      <c r="AD1457" s="25"/>
      <c r="AE1457" s="26"/>
      <c r="AF1457" s="27"/>
      <c r="AG1457" s="31"/>
      <c r="AH1457" s="32"/>
      <c r="AI1457" s="32"/>
      <c r="AJ1457" s="32"/>
      <c r="AK1457" s="32"/>
      <c r="AL1457" s="32"/>
      <c r="AM1457" s="32"/>
      <c r="AN1457" s="32"/>
      <c r="AO1457" s="32"/>
      <c r="EQ1457" s="33"/>
    </row>
    <row r="1458" spans="1:147" s="12" customFormat="1" ht="16.5" customHeight="1">
      <c r="A1458" s="12" t="s">
        <v>2372</v>
      </c>
      <c r="B1458" s="13"/>
      <c r="C1458" s="487"/>
      <c r="E1458" s="14" t="s">
        <v>99</v>
      </c>
      <c r="F1458" s="14" t="s">
        <v>83</v>
      </c>
      <c r="G1458" s="14" t="s">
        <v>101</v>
      </c>
      <c r="H1458" s="15">
        <v>2011</v>
      </c>
      <c r="I1458" s="15">
        <v>1</v>
      </c>
      <c r="J1458" s="15">
        <v>0</v>
      </c>
      <c r="K1458" s="15">
        <v>0</v>
      </c>
      <c r="L1458" s="16" t="s">
        <v>2392</v>
      </c>
      <c r="M1458" s="98"/>
      <c r="N1458" s="81" t="s">
        <v>5622</v>
      </c>
      <c r="O1458" s="17">
        <v>1152</v>
      </c>
      <c r="P1458" s="17">
        <v>0</v>
      </c>
      <c r="Q1458" s="17">
        <v>0</v>
      </c>
      <c r="R1458" s="18" t="s">
        <v>33</v>
      </c>
      <c r="S1458" s="19" t="s">
        <v>89</v>
      </c>
      <c r="T1458" s="19">
        <v>110</v>
      </c>
      <c r="U1458" s="19" t="s">
        <v>6018</v>
      </c>
      <c r="V1458" s="19">
        <v>0</v>
      </c>
      <c r="W1458" s="20">
        <v>0.16500000000000001</v>
      </c>
      <c r="X1458" s="21">
        <v>190.08</v>
      </c>
      <c r="Y1458" s="22" t="s">
        <v>33</v>
      </c>
      <c r="Z1458" s="14" t="s">
        <v>5838</v>
      </c>
      <c r="AA1458" s="24">
        <v>0</v>
      </c>
      <c r="AB1458" s="14" t="s">
        <v>414</v>
      </c>
      <c r="AC1458" s="14" t="s">
        <v>414</v>
      </c>
      <c r="AD1458" s="25"/>
      <c r="AE1458" s="26"/>
      <c r="AF1458" s="27"/>
      <c r="AG1458" s="31"/>
      <c r="AH1458" s="32"/>
      <c r="AI1458" s="32"/>
      <c r="AJ1458" s="32"/>
      <c r="AK1458" s="32"/>
      <c r="AL1458" s="32"/>
      <c r="AM1458" s="32"/>
      <c r="AN1458" s="32"/>
      <c r="AO1458" s="32"/>
      <c r="EQ1458" s="33"/>
    </row>
    <row r="1459" spans="1:147" s="12" customFormat="1" ht="16.5" customHeight="1">
      <c r="A1459" s="12" t="s">
        <v>2372</v>
      </c>
      <c r="B1459" s="13"/>
      <c r="C1459" s="487"/>
      <c r="E1459" s="14" t="s">
        <v>99</v>
      </c>
      <c r="F1459" s="14" t="s">
        <v>83</v>
      </c>
      <c r="G1459" s="14" t="s">
        <v>101</v>
      </c>
      <c r="H1459" s="15">
        <v>2011</v>
      </c>
      <c r="I1459" s="15">
        <v>1</v>
      </c>
      <c r="J1459" s="15">
        <v>0</v>
      </c>
      <c r="K1459" s="15">
        <v>0</v>
      </c>
      <c r="L1459" s="16" t="s">
        <v>2400</v>
      </c>
      <c r="M1459" s="98"/>
      <c r="N1459" s="81" t="s">
        <v>5622</v>
      </c>
      <c r="O1459" s="17">
        <v>1152</v>
      </c>
      <c r="P1459" s="17">
        <v>0</v>
      </c>
      <c r="Q1459" s="17">
        <v>0</v>
      </c>
      <c r="R1459" s="18" t="s">
        <v>33</v>
      </c>
      <c r="S1459" s="19" t="s">
        <v>89</v>
      </c>
      <c r="T1459" s="19">
        <v>110</v>
      </c>
      <c r="U1459" s="19" t="s">
        <v>6018</v>
      </c>
      <c r="V1459" s="19">
        <v>0</v>
      </c>
      <c r="W1459" s="20">
        <v>0.16500000000000001</v>
      </c>
      <c r="X1459" s="21">
        <v>190.08</v>
      </c>
      <c r="Y1459" s="22" t="s">
        <v>33</v>
      </c>
      <c r="Z1459" s="14" t="s">
        <v>5838</v>
      </c>
      <c r="AA1459" s="24">
        <v>0</v>
      </c>
      <c r="AB1459" s="14" t="s">
        <v>414</v>
      </c>
      <c r="AC1459" s="14" t="s">
        <v>414</v>
      </c>
      <c r="AD1459" s="25"/>
      <c r="AE1459" s="26"/>
      <c r="AF1459" s="27"/>
      <c r="AG1459" s="31"/>
      <c r="AH1459" s="32"/>
      <c r="AI1459" s="32"/>
      <c r="AJ1459" s="32"/>
      <c r="AK1459" s="32"/>
      <c r="AL1459" s="32"/>
      <c r="AM1459" s="32"/>
      <c r="AN1459" s="32"/>
      <c r="AO1459" s="32"/>
      <c r="EQ1459" s="33"/>
    </row>
    <row r="1460" spans="1:147" s="12" customFormat="1" ht="16.5" customHeight="1">
      <c r="A1460" s="12" t="s">
        <v>2372</v>
      </c>
      <c r="B1460" s="13"/>
      <c r="C1460" s="487"/>
      <c r="E1460" s="14" t="s">
        <v>99</v>
      </c>
      <c r="F1460" s="14" t="s">
        <v>83</v>
      </c>
      <c r="G1460" s="14" t="s">
        <v>101</v>
      </c>
      <c r="H1460" s="15">
        <v>2011</v>
      </c>
      <c r="I1460" s="15">
        <v>1</v>
      </c>
      <c r="J1460" s="15">
        <v>0</v>
      </c>
      <c r="K1460" s="15">
        <v>0</v>
      </c>
      <c r="L1460" s="16" t="s">
        <v>2392</v>
      </c>
      <c r="M1460" s="98"/>
      <c r="N1460" s="81" t="s">
        <v>5622</v>
      </c>
      <c r="O1460" s="17">
        <v>1152</v>
      </c>
      <c r="P1460" s="17">
        <v>0</v>
      </c>
      <c r="Q1460" s="17">
        <v>0</v>
      </c>
      <c r="R1460" s="18" t="s">
        <v>33</v>
      </c>
      <c r="S1460" s="19" t="s">
        <v>89</v>
      </c>
      <c r="T1460" s="19">
        <v>110</v>
      </c>
      <c r="U1460" s="19" t="s">
        <v>6018</v>
      </c>
      <c r="V1460" s="19">
        <v>0</v>
      </c>
      <c r="W1460" s="20">
        <v>0.16500000000000001</v>
      </c>
      <c r="X1460" s="21">
        <v>190.08</v>
      </c>
      <c r="Y1460" s="22" t="s">
        <v>33</v>
      </c>
      <c r="Z1460" s="14" t="s">
        <v>5838</v>
      </c>
      <c r="AA1460" s="24">
        <v>0</v>
      </c>
      <c r="AB1460" s="14" t="s">
        <v>414</v>
      </c>
      <c r="AC1460" s="14" t="s">
        <v>414</v>
      </c>
      <c r="AD1460" s="25"/>
      <c r="AE1460" s="26"/>
      <c r="AF1460" s="27"/>
      <c r="AG1460" s="31"/>
      <c r="AH1460" s="32"/>
      <c r="AI1460" s="32"/>
      <c r="AJ1460" s="32"/>
      <c r="AK1460" s="32"/>
      <c r="AL1460" s="32"/>
      <c r="AM1460" s="32"/>
      <c r="AN1460" s="32"/>
      <c r="AO1460" s="32"/>
      <c r="EQ1460" s="33"/>
    </row>
    <row r="1461" spans="1:147" s="12" customFormat="1" ht="16.5" customHeight="1">
      <c r="A1461" s="13" t="s">
        <v>2372</v>
      </c>
      <c r="B1461" s="13"/>
      <c r="C1461" s="487"/>
      <c r="E1461" s="14" t="s">
        <v>35</v>
      </c>
      <c r="F1461" s="14" t="s">
        <v>146</v>
      </c>
      <c r="G1461" s="14" t="s">
        <v>321</v>
      </c>
      <c r="H1461" s="15">
        <v>2014</v>
      </c>
      <c r="I1461" s="15">
        <v>1</v>
      </c>
      <c r="J1461" s="15">
        <v>0</v>
      </c>
      <c r="K1461" s="15">
        <v>0</v>
      </c>
      <c r="L1461" s="16" t="s">
        <v>2373</v>
      </c>
      <c r="M1461" s="98"/>
      <c r="N1461" s="81" t="s">
        <v>5622</v>
      </c>
      <c r="O1461" s="17">
        <v>1152</v>
      </c>
      <c r="P1461" s="17">
        <v>0</v>
      </c>
      <c r="Q1461" s="17">
        <v>0</v>
      </c>
      <c r="R1461" s="18" t="s">
        <v>33</v>
      </c>
      <c r="S1461" s="19" t="s">
        <v>89</v>
      </c>
      <c r="T1461" s="19">
        <v>110</v>
      </c>
      <c r="U1461" s="19" t="s">
        <v>6018</v>
      </c>
      <c r="V1461" s="19">
        <v>0</v>
      </c>
      <c r="W1461" s="20">
        <v>0.16500000000000001</v>
      </c>
      <c r="X1461" s="21">
        <v>190.08</v>
      </c>
      <c r="Y1461" s="22" t="s">
        <v>33</v>
      </c>
      <c r="Z1461" s="14" t="s">
        <v>5838</v>
      </c>
      <c r="AA1461" s="24">
        <v>0</v>
      </c>
      <c r="AB1461" s="14" t="s">
        <v>414</v>
      </c>
      <c r="AC1461" s="14" t="s">
        <v>414</v>
      </c>
      <c r="AD1461" s="25"/>
      <c r="AE1461" s="26"/>
      <c r="AF1461" s="27"/>
      <c r="AG1461" s="31"/>
      <c r="AH1461" s="32"/>
      <c r="AI1461" s="32"/>
      <c r="AJ1461" s="32"/>
      <c r="AK1461" s="32"/>
      <c r="AL1461" s="32"/>
      <c r="AM1461" s="32"/>
      <c r="AN1461" s="32"/>
      <c r="AO1461" s="32"/>
      <c r="EQ1461" s="33"/>
    </row>
    <row r="1462" spans="1:147" s="12" customFormat="1" ht="16.5" customHeight="1">
      <c r="A1462" s="12" t="s">
        <v>2372</v>
      </c>
      <c r="B1462" s="13"/>
      <c r="C1462" s="487"/>
      <c r="E1462" s="14" t="s">
        <v>35</v>
      </c>
      <c r="F1462" s="14" t="s">
        <v>152</v>
      </c>
      <c r="G1462" s="14" t="s">
        <v>2401</v>
      </c>
      <c r="H1462" s="15">
        <v>2016</v>
      </c>
      <c r="I1462" s="15">
        <v>1</v>
      </c>
      <c r="J1462" s="15">
        <v>0</v>
      </c>
      <c r="K1462" s="15">
        <v>0</v>
      </c>
      <c r="L1462" s="16" t="s">
        <v>2379</v>
      </c>
      <c r="M1462" s="98"/>
      <c r="N1462" s="81" t="s">
        <v>5622</v>
      </c>
      <c r="O1462" s="17">
        <v>1152</v>
      </c>
      <c r="P1462" s="17">
        <v>0</v>
      </c>
      <c r="Q1462" s="17">
        <v>0</v>
      </c>
      <c r="R1462" s="18" t="s">
        <v>33</v>
      </c>
      <c r="S1462" s="19" t="s">
        <v>89</v>
      </c>
      <c r="T1462" s="19">
        <v>110</v>
      </c>
      <c r="U1462" s="19" t="s">
        <v>6018</v>
      </c>
      <c r="V1462" s="19">
        <v>0</v>
      </c>
      <c r="W1462" s="20">
        <v>0.16500000000000001</v>
      </c>
      <c r="X1462" s="21">
        <v>190.08</v>
      </c>
      <c r="Y1462" s="22" t="s">
        <v>33</v>
      </c>
      <c r="Z1462" s="14" t="s">
        <v>5838</v>
      </c>
      <c r="AA1462" s="24">
        <v>0</v>
      </c>
      <c r="AB1462" s="14" t="s">
        <v>414</v>
      </c>
      <c r="AC1462" s="14" t="s">
        <v>414</v>
      </c>
      <c r="AD1462" s="25"/>
      <c r="AE1462" s="26"/>
      <c r="AF1462" s="27"/>
      <c r="AG1462" s="31"/>
      <c r="AH1462" s="32"/>
      <c r="AI1462" s="32"/>
      <c r="AJ1462" s="32"/>
      <c r="AK1462" s="32"/>
      <c r="AL1462" s="32"/>
      <c r="AM1462" s="32"/>
      <c r="AN1462" s="32"/>
      <c r="AO1462" s="32"/>
      <c r="EQ1462" s="33"/>
    </row>
    <row r="1463" spans="1:147" s="12" customFormat="1" ht="16.5" customHeight="1">
      <c r="A1463" s="13" t="s">
        <v>2372</v>
      </c>
      <c r="B1463" s="13"/>
      <c r="C1463" s="487"/>
      <c r="E1463" s="14" t="s">
        <v>35</v>
      </c>
      <c r="F1463" s="14" t="s">
        <v>152</v>
      </c>
      <c r="G1463" s="14" t="s">
        <v>2401</v>
      </c>
      <c r="H1463" s="15">
        <v>2016</v>
      </c>
      <c r="I1463" s="15">
        <v>1</v>
      </c>
      <c r="J1463" s="15">
        <v>0</v>
      </c>
      <c r="K1463" s="15">
        <v>0</v>
      </c>
      <c r="L1463" s="16" t="s">
        <v>2392</v>
      </c>
      <c r="M1463" s="98"/>
      <c r="N1463" s="81" t="s">
        <v>5622</v>
      </c>
      <c r="O1463" s="17">
        <v>1152</v>
      </c>
      <c r="P1463" s="17">
        <v>0</v>
      </c>
      <c r="Q1463" s="17">
        <v>0</v>
      </c>
      <c r="R1463" s="18" t="s">
        <v>33</v>
      </c>
      <c r="S1463" s="19" t="s">
        <v>89</v>
      </c>
      <c r="T1463" s="19">
        <v>110</v>
      </c>
      <c r="U1463" s="19" t="s">
        <v>6018</v>
      </c>
      <c r="V1463" s="19">
        <v>0</v>
      </c>
      <c r="W1463" s="20">
        <v>0.16500000000000001</v>
      </c>
      <c r="X1463" s="21">
        <v>190.08</v>
      </c>
      <c r="Y1463" s="22" t="s">
        <v>33</v>
      </c>
      <c r="Z1463" s="14" t="s">
        <v>5838</v>
      </c>
      <c r="AA1463" s="24">
        <v>0</v>
      </c>
      <c r="AB1463" s="14" t="s">
        <v>414</v>
      </c>
      <c r="AC1463" s="14" t="s">
        <v>414</v>
      </c>
      <c r="AD1463" s="25"/>
      <c r="AE1463" s="26"/>
      <c r="AF1463" s="27"/>
      <c r="AG1463" s="31"/>
      <c r="AH1463" s="32"/>
      <c r="AI1463" s="32"/>
      <c r="AJ1463" s="32"/>
      <c r="AK1463" s="32"/>
      <c r="AL1463" s="32"/>
      <c r="AM1463" s="32"/>
      <c r="AN1463" s="32"/>
      <c r="AO1463" s="32"/>
      <c r="EQ1463" s="33"/>
    </row>
    <row r="1464" spans="1:147" s="12" customFormat="1" ht="16.5" customHeight="1">
      <c r="A1464" s="12" t="s">
        <v>2372</v>
      </c>
      <c r="B1464" s="13"/>
      <c r="C1464" s="487"/>
      <c r="E1464" s="14" t="s">
        <v>35</v>
      </c>
      <c r="F1464" s="14" t="s">
        <v>152</v>
      </c>
      <c r="G1464" s="14" t="s">
        <v>2401</v>
      </c>
      <c r="H1464" s="15">
        <v>2016</v>
      </c>
      <c r="I1464" s="15">
        <v>1</v>
      </c>
      <c r="J1464" s="15">
        <v>0</v>
      </c>
      <c r="K1464" s="15">
        <v>0</v>
      </c>
      <c r="L1464" s="16" t="s">
        <v>2393</v>
      </c>
      <c r="M1464" s="98"/>
      <c r="N1464" s="81" t="s">
        <v>5622</v>
      </c>
      <c r="O1464" s="17">
        <v>1152</v>
      </c>
      <c r="P1464" s="17">
        <v>0</v>
      </c>
      <c r="Q1464" s="17">
        <v>0</v>
      </c>
      <c r="R1464" s="18" t="s">
        <v>33</v>
      </c>
      <c r="S1464" s="19" t="s">
        <v>89</v>
      </c>
      <c r="T1464" s="19">
        <v>110</v>
      </c>
      <c r="U1464" s="19" t="s">
        <v>6018</v>
      </c>
      <c r="V1464" s="19">
        <v>0</v>
      </c>
      <c r="W1464" s="20">
        <v>0.16500000000000001</v>
      </c>
      <c r="X1464" s="21">
        <v>190.08</v>
      </c>
      <c r="Y1464" s="22" t="s">
        <v>33</v>
      </c>
      <c r="Z1464" s="14" t="s">
        <v>5838</v>
      </c>
      <c r="AA1464" s="24">
        <v>0</v>
      </c>
      <c r="AB1464" s="14" t="s">
        <v>414</v>
      </c>
      <c r="AC1464" s="14" t="s">
        <v>414</v>
      </c>
      <c r="AD1464" s="25"/>
      <c r="AE1464" s="26"/>
      <c r="AF1464" s="27"/>
      <c r="AG1464" s="31"/>
      <c r="AH1464" s="32"/>
      <c r="AI1464" s="32"/>
      <c r="AJ1464" s="32"/>
      <c r="AK1464" s="32"/>
      <c r="AL1464" s="32"/>
      <c r="AM1464" s="32"/>
      <c r="AN1464" s="32"/>
      <c r="AO1464" s="32"/>
      <c r="EQ1464" s="33"/>
    </row>
    <row r="1465" spans="1:147" s="12" customFormat="1" ht="16.5" customHeight="1">
      <c r="A1465" s="12" t="s">
        <v>2372</v>
      </c>
      <c r="B1465" s="13"/>
      <c r="C1465" s="487"/>
      <c r="E1465" s="14" t="s">
        <v>35</v>
      </c>
      <c r="F1465" s="14" t="s">
        <v>36</v>
      </c>
      <c r="G1465" s="14" t="s">
        <v>97</v>
      </c>
      <c r="H1465" s="15">
        <v>2017</v>
      </c>
      <c r="I1465" s="15">
        <v>1</v>
      </c>
      <c r="J1465" s="15">
        <v>0</v>
      </c>
      <c r="K1465" s="15">
        <v>0</v>
      </c>
      <c r="L1465" s="16" t="s">
        <v>2384</v>
      </c>
      <c r="M1465" s="98"/>
      <c r="N1465" s="81" t="s">
        <v>5622</v>
      </c>
      <c r="O1465" s="17">
        <v>1152</v>
      </c>
      <c r="P1465" s="17">
        <v>0</v>
      </c>
      <c r="Q1465" s="17">
        <v>0</v>
      </c>
      <c r="R1465" s="18" t="s">
        <v>33</v>
      </c>
      <c r="S1465" s="19" t="s">
        <v>89</v>
      </c>
      <c r="T1465" s="19">
        <v>110</v>
      </c>
      <c r="U1465" s="19" t="s">
        <v>6018</v>
      </c>
      <c r="V1465" s="19">
        <v>0</v>
      </c>
      <c r="W1465" s="20">
        <v>0.16500000000000001</v>
      </c>
      <c r="X1465" s="21">
        <v>190.08</v>
      </c>
      <c r="Y1465" s="22" t="s">
        <v>33</v>
      </c>
      <c r="Z1465" s="14" t="s">
        <v>5838</v>
      </c>
      <c r="AA1465" s="24">
        <v>0</v>
      </c>
      <c r="AB1465" s="14" t="s">
        <v>414</v>
      </c>
      <c r="AC1465" s="14" t="s">
        <v>414</v>
      </c>
      <c r="AD1465" s="25"/>
      <c r="AE1465" s="26"/>
      <c r="AF1465" s="27"/>
      <c r="AG1465" s="31"/>
      <c r="AH1465" s="32"/>
      <c r="AI1465" s="32"/>
      <c r="AJ1465" s="32"/>
      <c r="AK1465" s="32"/>
      <c r="AL1465" s="32"/>
      <c r="AM1465" s="32"/>
      <c r="AN1465" s="32"/>
      <c r="AO1465" s="32"/>
      <c r="EQ1465" s="33"/>
    </row>
    <row r="1466" spans="1:147" s="12" customFormat="1" ht="16.5" customHeight="1">
      <c r="A1466" s="13" t="s">
        <v>2372</v>
      </c>
      <c r="B1466" s="13"/>
      <c r="C1466" s="487"/>
      <c r="E1466" s="14" t="s">
        <v>2374</v>
      </c>
      <c r="F1466" s="14" t="s">
        <v>2385</v>
      </c>
      <c r="G1466" s="14" t="s">
        <v>2386</v>
      </c>
      <c r="H1466" s="15">
        <v>2015</v>
      </c>
      <c r="I1466" s="15">
        <v>6</v>
      </c>
      <c r="J1466" s="15">
        <v>0</v>
      </c>
      <c r="K1466" s="15">
        <v>0</v>
      </c>
      <c r="L1466" s="93" t="s">
        <v>6017</v>
      </c>
      <c r="M1466" s="98"/>
      <c r="N1466" s="81" t="s">
        <v>5622</v>
      </c>
      <c r="O1466" s="17">
        <v>216</v>
      </c>
      <c r="P1466" s="17">
        <v>0</v>
      </c>
      <c r="Q1466" s="17">
        <v>0</v>
      </c>
      <c r="R1466" s="18" t="s">
        <v>33</v>
      </c>
      <c r="S1466" s="19" t="s">
        <v>89</v>
      </c>
      <c r="T1466" s="19">
        <v>110</v>
      </c>
      <c r="U1466" s="19" t="s">
        <v>6018</v>
      </c>
      <c r="V1466" s="19">
        <v>0</v>
      </c>
      <c r="W1466" s="20">
        <v>1.2</v>
      </c>
      <c r="X1466" s="21">
        <v>1555.1999999999998</v>
      </c>
      <c r="Y1466" s="22" t="s">
        <v>33</v>
      </c>
      <c r="Z1466" s="14" t="s">
        <v>5838</v>
      </c>
      <c r="AA1466" s="24">
        <v>0</v>
      </c>
      <c r="AB1466" s="14" t="s">
        <v>414</v>
      </c>
      <c r="AC1466" s="14" t="s">
        <v>414</v>
      </c>
      <c r="AD1466" s="25"/>
      <c r="AE1466" s="26"/>
      <c r="AF1466" s="27"/>
      <c r="AG1466" s="31"/>
      <c r="AH1466" s="32"/>
      <c r="AI1466" s="32"/>
      <c r="AJ1466" s="32"/>
      <c r="AK1466" s="32"/>
      <c r="AL1466" s="32"/>
      <c r="AM1466" s="32"/>
      <c r="AN1466" s="32"/>
      <c r="AO1466" s="32"/>
      <c r="EQ1466" s="33"/>
    </row>
    <row r="1467" spans="1:147" s="12" customFormat="1" ht="16.5" customHeight="1">
      <c r="A1467" s="12" t="s">
        <v>2372</v>
      </c>
      <c r="B1467" s="13"/>
      <c r="C1467" s="487"/>
      <c r="E1467" s="14" t="s">
        <v>35</v>
      </c>
      <c r="F1467" s="14" t="s">
        <v>83</v>
      </c>
      <c r="G1467" s="14" t="s">
        <v>2395</v>
      </c>
      <c r="H1467" s="15">
        <v>2010</v>
      </c>
      <c r="I1467" s="15">
        <v>1</v>
      </c>
      <c r="J1467" s="15">
        <v>0</v>
      </c>
      <c r="K1467" s="15">
        <v>0</v>
      </c>
      <c r="L1467" s="16" t="s">
        <v>2379</v>
      </c>
      <c r="M1467" s="98"/>
      <c r="N1467" s="81" t="s">
        <v>5622</v>
      </c>
      <c r="O1467" s="17">
        <v>668</v>
      </c>
      <c r="P1467" s="17">
        <v>0</v>
      </c>
      <c r="Q1467" s="17">
        <v>0</v>
      </c>
      <c r="R1467" s="18" t="s">
        <v>33</v>
      </c>
      <c r="S1467" s="19" t="s">
        <v>89</v>
      </c>
      <c r="T1467" s="19">
        <v>110</v>
      </c>
      <c r="U1467" s="19">
        <v>7</v>
      </c>
      <c r="V1467" s="19">
        <v>0</v>
      </c>
      <c r="W1467" s="20">
        <v>0.77</v>
      </c>
      <c r="X1467" s="21">
        <v>514.36</v>
      </c>
      <c r="Y1467" s="22" t="s">
        <v>33</v>
      </c>
      <c r="Z1467" s="14" t="s">
        <v>5838</v>
      </c>
      <c r="AA1467" s="24">
        <v>0</v>
      </c>
      <c r="AB1467" s="14" t="s">
        <v>414</v>
      </c>
      <c r="AC1467" s="14" t="s">
        <v>414</v>
      </c>
      <c r="AD1467" s="25"/>
      <c r="AE1467" s="26"/>
      <c r="AF1467" s="27"/>
      <c r="AG1467" s="31"/>
      <c r="AH1467" s="32"/>
      <c r="AI1467" s="32"/>
      <c r="AJ1467" s="32"/>
      <c r="AK1467" s="32"/>
      <c r="AL1467" s="32"/>
      <c r="AM1467" s="32"/>
      <c r="AN1467" s="32"/>
      <c r="AO1467" s="32"/>
      <c r="EQ1467" s="33"/>
    </row>
    <row r="1468" spans="1:147" s="12" customFormat="1" ht="16.5" customHeight="1">
      <c r="A1468" s="12" t="s">
        <v>2372</v>
      </c>
      <c r="B1468" s="13"/>
      <c r="C1468" s="487"/>
      <c r="E1468" s="14" t="s">
        <v>35</v>
      </c>
      <c r="F1468" s="14" t="s">
        <v>83</v>
      </c>
      <c r="G1468" s="14" t="s">
        <v>2395</v>
      </c>
      <c r="H1468" s="15">
        <v>2010</v>
      </c>
      <c r="I1468" s="15">
        <v>1</v>
      </c>
      <c r="J1468" s="15">
        <v>0</v>
      </c>
      <c r="K1468" s="15">
        <v>0</v>
      </c>
      <c r="L1468" s="16" t="s">
        <v>2392</v>
      </c>
      <c r="M1468" s="98"/>
      <c r="N1468" s="81" t="s">
        <v>5622</v>
      </c>
      <c r="O1468" s="17">
        <v>668</v>
      </c>
      <c r="P1468" s="17">
        <v>0</v>
      </c>
      <c r="Q1468" s="17">
        <v>0</v>
      </c>
      <c r="R1468" s="18" t="s">
        <v>33</v>
      </c>
      <c r="S1468" s="19" t="s">
        <v>89</v>
      </c>
      <c r="T1468" s="19">
        <v>110</v>
      </c>
      <c r="U1468" s="19">
        <v>7</v>
      </c>
      <c r="V1468" s="19">
        <v>0</v>
      </c>
      <c r="W1468" s="20">
        <v>0.77</v>
      </c>
      <c r="X1468" s="21">
        <v>514.36</v>
      </c>
      <c r="Y1468" s="22" t="s">
        <v>33</v>
      </c>
      <c r="Z1468" s="14" t="s">
        <v>5838</v>
      </c>
      <c r="AA1468" s="24">
        <v>0</v>
      </c>
      <c r="AB1468" s="14" t="s">
        <v>414</v>
      </c>
      <c r="AC1468" s="14" t="s">
        <v>414</v>
      </c>
      <c r="AD1468" s="25"/>
      <c r="AE1468" s="26"/>
      <c r="AF1468" s="27"/>
      <c r="AG1468" s="31"/>
      <c r="AH1468" s="32"/>
      <c r="AI1468" s="32"/>
      <c r="AJ1468" s="32"/>
      <c r="AK1468" s="32"/>
      <c r="AL1468" s="32"/>
      <c r="AM1468" s="32"/>
      <c r="AN1468" s="32"/>
      <c r="AO1468" s="32"/>
      <c r="EQ1468" s="33"/>
    </row>
    <row r="1469" spans="1:147" s="12" customFormat="1" ht="16.5" customHeight="1">
      <c r="A1469" s="12" t="s">
        <v>2372</v>
      </c>
      <c r="B1469" s="13"/>
      <c r="C1469" s="487"/>
      <c r="E1469" s="14" t="s">
        <v>2374</v>
      </c>
      <c r="F1469" s="14" t="s">
        <v>2375</v>
      </c>
      <c r="G1469" s="14" t="s">
        <v>2376</v>
      </c>
      <c r="H1469" s="15">
        <v>2016</v>
      </c>
      <c r="I1469" s="15">
        <v>8</v>
      </c>
      <c r="J1469" s="15">
        <v>2</v>
      </c>
      <c r="K1469" s="15">
        <v>0</v>
      </c>
      <c r="L1469" s="93" t="s">
        <v>6017</v>
      </c>
      <c r="M1469" s="93"/>
      <c r="N1469" s="81" t="s">
        <v>5622</v>
      </c>
      <c r="O1469" s="17">
        <v>501</v>
      </c>
      <c r="P1469" s="17">
        <v>0</v>
      </c>
      <c r="Q1469" s="17">
        <v>0</v>
      </c>
      <c r="R1469" s="18" t="s">
        <v>33</v>
      </c>
      <c r="S1469" s="19" t="s">
        <v>89</v>
      </c>
      <c r="T1469" s="19">
        <v>110</v>
      </c>
      <c r="U1469" s="19" t="s">
        <v>6018</v>
      </c>
      <c r="V1469" s="19">
        <v>0</v>
      </c>
      <c r="W1469" s="20">
        <v>1.2</v>
      </c>
      <c r="X1469" s="21">
        <v>4809.5999999999995</v>
      </c>
      <c r="Y1469" s="22" t="s">
        <v>33</v>
      </c>
      <c r="Z1469" s="14" t="s">
        <v>5838</v>
      </c>
      <c r="AA1469" s="24">
        <v>0</v>
      </c>
      <c r="AB1469" s="14" t="s">
        <v>414</v>
      </c>
      <c r="AC1469" s="14" t="s">
        <v>414</v>
      </c>
      <c r="AD1469" s="25"/>
      <c r="AE1469" s="26"/>
      <c r="AF1469" s="27"/>
      <c r="AG1469" s="31"/>
      <c r="AH1469" s="32"/>
      <c r="AI1469" s="32"/>
      <c r="AJ1469" s="32"/>
      <c r="AK1469" s="32"/>
      <c r="AL1469" s="32"/>
      <c r="AM1469" s="32"/>
      <c r="AN1469" s="32"/>
      <c r="AO1469" s="32"/>
      <c r="EQ1469" s="33"/>
    </row>
    <row r="1470" spans="1:147" s="12" customFormat="1" ht="16.5" customHeight="1">
      <c r="A1470" s="12" t="s">
        <v>2372</v>
      </c>
      <c r="B1470" s="13"/>
      <c r="C1470" s="487"/>
      <c r="E1470" s="14" t="s">
        <v>35</v>
      </c>
      <c r="F1470" s="14" t="s">
        <v>152</v>
      </c>
      <c r="G1470" s="14" t="s">
        <v>2391</v>
      </c>
      <c r="H1470" s="15">
        <v>2011</v>
      </c>
      <c r="I1470" s="15">
        <v>1</v>
      </c>
      <c r="J1470" s="15">
        <v>0</v>
      </c>
      <c r="K1470" s="15">
        <v>0</v>
      </c>
      <c r="L1470" s="16" t="s">
        <v>2373</v>
      </c>
      <c r="M1470" s="98"/>
      <c r="N1470" s="81" t="s">
        <v>5622</v>
      </c>
      <c r="O1470" s="17">
        <v>1152</v>
      </c>
      <c r="P1470" s="17">
        <v>0</v>
      </c>
      <c r="Q1470" s="17">
        <v>0</v>
      </c>
      <c r="R1470" s="18" t="s">
        <v>33</v>
      </c>
      <c r="S1470" s="19" t="s">
        <v>89</v>
      </c>
      <c r="T1470" s="19">
        <v>110</v>
      </c>
      <c r="U1470" s="19">
        <v>7</v>
      </c>
      <c r="V1470" s="19">
        <v>0</v>
      </c>
      <c r="W1470" s="20">
        <v>0.77</v>
      </c>
      <c r="X1470" s="21">
        <v>887.04</v>
      </c>
      <c r="Y1470" s="22" t="s">
        <v>33</v>
      </c>
      <c r="Z1470" s="14" t="s">
        <v>5838</v>
      </c>
      <c r="AA1470" s="24">
        <v>0</v>
      </c>
      <c r="AB1470" s="14" t="s">
        <v>414</v>
      </c>
      <c r="AC1470" s="14" t="s">
        <v>414</v>
      </c>
      <c r="AD1470" s="25"/>
      <c r="AE1470" s="26"/>
      <c r="AF1470" s="27"/>
      <c r="AG1470" s="31"/>
      <c r="AH1470" s="32"/>
      <c r="AI1470" s="32"/>
      <c r="AJ1470" s="32"/>
      <c r="AK1470" s="32"/>
      <c r="AL1470" s="32"/>
      <c r="AM1470" s="32"/>
      <c r="AN1470" s="32"/>
      <c r="AO1470" s="32"/>
      <c r="EQ1470" s="33"/>
    </row>
    <row r="1471" spans="1:147" s="12" customFormat="1" ht="16.5" customHeight="1">
      <c r="A1471" s="12" t="s">
        <v>2372</v>
      </c>
      <c r="B1471" s="13"/>
      <c r="C1471" s="487"/>
      <c r="E1471" s="14" t="s">
        <v>99</v>
      </c>
      <c r="F1471" s="14" t="s">
        <v>83</v>
      </c>
      <c r="G1471" s="14" t="s">
        <v>106</v>
      </c>
      <c r="H1471" s="15">
        <v>2014</v>
      </c>
      <c r="I1471" s="15">
        <v>1</v>
      </c>
      <c r="J1471" s="15">
        <v>0</v>
      </c>
      <c r="K1471" s="15">
        <v>0</v>
      </c>
      <c r="L1471" s="16" t="s">
        <v>2373</v>
      </c>
      <c r="M1471" s="98"/>
      <c r="N1471" s="81" t="s">
        <v>5622</v>
      </c>
      <c r="O1471" s="17">
        <v>1152</v>
      </c>
      <c r="P1471" s="17">
        <v>0</v>
      </c>
      <c r="Q1471" s="17">
        <v>0</v>
      </c>
      <c r="R1471" s="18" t="s">
        <v>33</v>
      </c>
      <c r="S1471" s="19" t="s">
        <v>89</v>
      </c>
      <c r="T1471" s="19">
        <v>110</v>
      </c>
      <c r="U1471" s="19">
        <v>7</v>
      </c>
      <c r="V1471" s="19">
        <v>0</v>
      </c>
      <c r="W1471" s="20">
        <v>0.77</v>
      </c>
      <c r="X1471" s="21">
        <v>887.04</v>
      </c>
      <c r="Y1471" s="22" t="s">
        <v>33</v>
      </c>
      <c r="Z1471" s="14" t="s">
        <v>5838</v>
      </c>
      <c r="AA1471" s="24">
        <v>0</v>
      </c>
      <c r="AB1471" s="14" t="s">
        <v>414</v>
      </c>
      <c r="AC1471" s="14" t="s">
        <v>414</v>
      </c>
      <c r="AD1471" s="25"/>
      <c r="AE1471" s="26"/>
      <c r="AF1471" s="27"/>
      <c r="AG1471" s="31"/>
      <c r="AH1471" s="32"/>
      <c r="AI1471" s="32"/>
      <c r="AJ1471" s="32"/>
      <c r="AK1471" s="32"/>
      <c r="AL1471" s="32"/>
      <c r="AM1471" s="32"/>
      <c r="AN1471" s="32"/>
      <c r="AO1471" s="32"/>
      <c r="EQ1471" s="33"/>
    </row>
    <row r="1472" spans="1:147" s="12" customFormat="1" ht="16.5" customHeight="1">
      <c r="A1472" s="13" t="s">
        <v>2372</v>
      </c>
      <c r="B1472" s="13"/>
      <c r="C1472" s="487"/>
      <c r="E1472" s="14" t="s">
        <v>99</v>
      </c>
      <c r="F1472" s="14" t="s">
        <v>83</v>
      </c>
      <c r="G1472" s="14" t="s">
        <v>1040</v>
      </c>
      <c r="H1472" s="15">
        <v>2016</v>
      </c>
      <c r="I1472" s="15">
        <v>1</v>
      </c>
      <c r="J1472" s="15">
        <v>0</v>
      </c>
      <c r="K1472" s="15">
        <v>0</v>
      </c>
      <c r="L1472" s="16" t="s">
        <v>2379</v>
      </c>
      <c r="M1472" s="98"/>
      <c r="N1472" s="81" t="s">
        <v>5622</v>
      </c>
      <c r="O1472" s="17">
        <v>1152</v>
      </c>
      <c r="P1472" s="17">
        <v>0</v>
      </c>
      <c r="Q1472" s="17">
        <v>0</v>
      </c>
      <c r="R1472" s="18" t="s">
        <v>33</v>
      </c>
      <c r="S1472" s="19" t="s">
        <v>89</v>
      </c>
      <c r="T1472" s="19">
        <v>110</v>
      </c>
      <c r="U1472" s="19">
        <v>7</v>
      </c>
      <c r="V1472" s="19">
        <v>0</v>
      </c>
      <c r="W1472" s="20">
        <v>0.77</v>
      </c>
      <c r="X1472" s="21">
        <v>887.04</v>
      </c>
      <c r="Y1472" s="22" t="s">
        <v>33</v>
      </c>
      <c r="Z1472" s="14" t="s">
        <v>5838</v>
      </c>
      <c r="AA1472" s="24">
        <v>0</v>
      </c>
      <c r="AB1472" s="14" t="s">
        <v>414</v>
      </c>
      <c r="AC1472" s="14" t="s">
        <v>414</v>
      </c>
      <c r="AD1472" s="25"/>
      <c r="AE1472" s="26"/>
      <c r="AF1472" s="27"/>
      <c r="AG1472" s="31"/>
      <c r="AH1472" s="32"/>
      <c r="AI1472" s="32"/>
      <c r="AJ1472" s="32"/>
      <c r="AK1472" s="32"/>
      <c r="AL1472" s="32"/>
      <c r="AM1472" s="32"/>
      <c r="AN1472" s="32"/>
      <c r="AO1472" s="32"/>
      <c r="EQ1472" s="33"/>
    </row>
    <row r="1473" spans="1:147" s="12" customFormat="1" ht="16.5" customHeight="1">
      <c r="A1473" s="12" t="s">
        <v>2372</v>
      </c>
      <c r="B1473" s="13"/>
      <c r="C1473" s="487"/>
      <c r="E1473" s="14" t="s">
        <v>99</v>
      </c>
      <c r="F1473" s="14" t="s">
        <v>83</v>
      </c>
      <c r="G1473" s="14" t="s">
        <v>1040</v>
      </c>
      <c r="H1473" s="15">
        <v>2016</v>
      </c>
      <c r="I1473" s="15">
        <v>1</v>
      </c>
      <c r="J1473" s="15">
        <v>0</v>
      </c>
      <c r="K1473" s="15">
        <v>0</v>
      </c>
      <c r="L1473" s="16" t="s">
        <v>2392</v>
      </c>
      <c r="M1473" s="98"/>
      <c r="N1473" s="81" t="s">
        <v>5622</v>
      </c>
      <c r="O1473" s="17">
        <v>1152</v>
      </c>
      <c r="P1473" s="17">
        <v>0</v>
      </c>
      <c r="Q1473" s="17">
        <v>0</v>
      </c>
      <c r="R1473" s="18" t="s">
        <v>33</v>
      </c>
      <c r="S1473" s="19" t="s">
        <v>89</v>
      </c>
      <c r="T1473" s="19">
        <v>110</v>
      </c>
      <c r="U1473" s="19">
        <v>7</v>
      </c>
      <c r="V1473" s="19">
        <v>0</v>
      </c>
      <c r="W1473" s="20">
        <v>0.77</v>
      </c>
      <c r="X1473" s="21">
        <v>887.04</v>
      </c>
      <c r="Y1473" s="22" t="s">
        <v>33</v>
      </c>
      <c r="Z1473" s="14" t="s">
        <v>5838</v>
      </c>
      <c r="AA1473" s="24">
        <v>0</v>
      </c>
      <c r="AB1473" s="14" t="s">
        <v>414</v>
      </c>
      <c r="AC1473" s="14" t="s">
        <v>414</v>
      </c>
      <c r="AD1473" s="25"/>
      <c r="AE1473" s="26"/>
      <c r="AF1473" s="27"/>
      <c r="AG1473" s="31"/>
      <c r="AH1473" s="32"/>
      <c r="AI1473" s="32"/>
      <c r="AJ1473" s="32"/>
      <c r="AK1473" s="32"/>
      <c r="AL1473" s="32"/>
      <c r="AM1473" s="32"/>
      <c r="AN1473" s="32"/>
      <c r="AO1473" s="32"/>
      <c r="EQ1473" s="33"/>
    </row>
    <row r="1474" spans="1:147" s="12" customFormat="1" ht="16.5" customHeight="1">
      <c r="A1474" s="12" t="s">
        <v>2372</v>
      </c>
      <c r="B1474" s="13"/>
      <c r="C1474" s="487"/>
      <c r="E1474" s="14" t="s">
        <v>99</v>
      </c>
      <c r="F1474" s="14" t="s">
        <v>83</v>
      </c>
      <c r="G1474" s="14" t="s">
        <v>1040</v>
      </c>
      <c r="H1474" s="15">
        <v>2016</v>
      </c>
      <c r="I1474" s="15">
        <v>1</v>
      </c>
      <c r="J1474" s="15">
        <v>0</v>
      </c>
      <c r="K1474" s="15">
        <v>0</v>
      </c>
      <c r="L1474" s="16" t="s">
        <v>2393</v>
      </c>
      <c r="M1474" s="98"/>
      <c r="N1474" s="81" t="s">
        <v>5622</v>
      </c>
      <c r="O1474" s="17">
        <v>1152</v>
      </c>
      <c r="P1474" s="17">
        <v>0</v>
      </c>
      <c r="Q1474" s="17">
        <v>0</v>
      </c>
      <c r="R1474" s="18" t="s">
        <v>33</v>
      </c>
      <c r="S1474" s="19" t="s">
        <v>89</v>
      </c>
      <c r="T1474" s="19">
        <v>110</v>
      </c>
      <c r="U1474" s="19">
        <v>7</v>
      </c>
      <c r="V1474" s="19">
        <v>0</v>
      </c>
      <c r="W1474" s="20">
        <v>0.77</v>
      </c>
      <c r="X1474" s="21">
        <v>887.04</v>
      </c>
      <c r="Y1474" s="22" t="s">
        <v>33</v>
      </c>
      <c r="Z1474" s="14" t="s">
        <v>5838</v>
      </c>
      <c r="AA1474" s="24">
        <v>0</v>
      </c>
      <c r="AB1474" s="14" t="s">
        <v>414</v>
      </c>
      <c r="AC1474" s="14" t="s">
        <v>414</v>
      </c>
      <c r="AD1474" s="25"/>
      <c r="AE1474" s="26"/>
      <c r="AF1474" s="27"/>
      <c r="AG1474" s="31"/>
      <c r="AH1474" s="32"/>
      <c r="AI1474" s="32"/>
      <c r="AJ1474" s="32"/>
      <c r="AK1474" s="32"/>
      <c r="AL1474" s="32"/>
      <c r="AM1474" s="32"/>
      <c r="AN1474" s="32"/>
      <c r="AO1474" s="32"/>
      <c r="EQ1474" s="33"/>
    </row>
    <row r="1475" spans="1:147" s="12" customFormat="1" ht="16.5" customHeight="1">
      <c r="A1475" s="12" t="s">
        <v>2372</v>
      </c>
      <c r="B1475" s="13"/>
      <c r="C1475" s="487"/>
      <c r="E1475" s="14" t="s">
        <v>99</v>
      </c>
      <c r="F1475" s="14" t="s">
        <v>83</v>
      </c>
      <c r="G1475" s="14" t="s">
        <v>2394</v>
      </c>
      <c r="H1475" s="15">
        <v>2017</v>
      </c>
      <c r="I1475" s="15">
        <v>1</v>
      </c>
      <c r="J1475" s="15">
        <v>0</v>
      </c>
      <c r="K1475" s="15">
        <v>0</v>
      </c>
      <c r="L1475" s="16" t="s">
        <v>2384</v>
      </c>
      <c r="M1475" s="98"/>
      <c r="N1475" s="81" t="s">
        <v>5622</v>
      </c>
      <c r="O1475" s="17">
        <v>1152</v>
      </c>
      <c r="P1475" s="17">
        <v>0</v>
      </c>
      <c r="Q1475" s="17">
        <v>0</v>
      </c>
      <c r="R1475" s="18" t="s">
        <v>33</v>
      </c>
      <c r="S1475" s="19" t="s">
        <v>89</v>
      </c>
      <c r="T1475" s="19">
        <v>110</v>
      </c>
      <c r="U1475" s="19">
        <v>7</v>
      </c>
      <c r="V1475" s="19">
        <v>0</v>
      </c>
      <c r="W1475" s="20">
        <v>0.77</v>
      </c>
      <c r="X1475" s="21">
        <v>887.04</v>
      </c>
      <c r="Y1475" s="22" t="s">
        <v>33</v>
      </c>
      <c r="Z1475" s="14" t="s">
        <v>5838</v>
      </c>
      <c r="AA1475" s="24">
        <v>0</v>
      </c>
      <c r="AB1475" s="14" t="s">
        <v>414</v>
      </c>
      <c r="AC1475" s="14" t="s">
        <v>414</v>
      </c>
      <c r="AD1475" s="25"/>
      <c r="AE1475" s="26"/>
      <c r="AF1475" s="27"/>
      <c r="AG1475" s="31"/>
      <c r="AH1475" s="32"/>
      <c r="AI1475" s="32"/>
      <c r="AJ1475" s="32"/>
      <c r="AK1475" s="32"/>
      <c r="AL1475" s="32"/>
      <c r="AM1475" s="32"/>
      <c r="AN1475" s="32"/>
      <c r="AO1475" s="32"/>
      <c r="EQ1475" s="33"/>
    </row>
    <row r="1476" spans="1:147" s="12" customFormat="1" ht="16.5" customHeight="1">
      <c r="A1476" s="13" t="s">
        <v>2372</v>
      </c>
      <c r="B1476" s="13"/>
      <c r="C1476" s="487"/>
      <c r="E1476" s="14" t="s">
        <v>2389</v>
      </c>
      <c r="F1476" s="14" t="s">
        <v>155</v>
      </c>
      <c r="G1476" s="14" t="s">
        <v>2390</v>
      </c>
      <c r="H1476" s="15">
        <v>2012</v>
      </c>
      <c r="I1476" s="15">
        <v>1</v>
      </c>
      <c r="J1476" s="15">
        <v>0</v>
      </c>
      <c r="K1476" s="15">
        <v>0</v>
      </c>
      <c r="L1476" s="16" t="s">
        <v>2373</v>
      </c>
      <c r="M1476" s="98"/>
      <c r="N1476" s="81" t="s">
        <v>5622</v>
      </c>
      <c r="O1476" s="17">
        <v>1152</v>
      </c>
      <c r="P1476" s="17">
        <v>0</v>
      </c>
      <c r="Q1476" s="17">
        <v>0</v>
      </c>
      <c r="R1476" s="18" t="s">
        <v>33</v>
      </c>
      <c r="S1476" s="19">
        <v>0</v>
      </c>
      <c r="T1476" s="19">
        <v>110</v>
      </c>
      <c r="U1476" s="19">
        <v>7</v>
      </c>
      <c r="V1476" s="19">
        <v>0</v>
      </c>
      <c r="W1476" s="20">
        <v>0.875</v>
      </c>
      <c r="X1476" s="21">
        <v>1008</v>
      </c>
      <c r="Y1476" s="22" t="s">
        <v>33</v>
      </c>
      <c r="Z1476" s="14" t="s">
        <v>5838</v>
      </c>
      <c r="AA1476" s="24">
        <v>0</v>
      </c>
      <c r="AB1476" s="14" t="s">
        <v>414</v>
      </c>
      <c r="AC1476" s="14" t="s">
        <v>414</v>
      </c>
      <c r="AD1476" s="25"/>
      <c r="AE1476" s="26"/>
      <c r="AF1476" s="27"/>
      <c r="AG1476" s="31"/>
      <c r="AH1476" s="32"/>
      <c r="AI1476" s="32"/>
      <c r="AJ1476" s="32"/>
      <c r="AK1476" s="32"/>
      <c r="AL1476" s="32"/>
      <c r="AM1476" s="32"/>
      <c r="AN1476" s="32"/>
      <c r="AO1476" s="32"/>
      <c r="EQ1476" s="33"/>
    </row>
    <row r="1477" spans="1:147" s="12" customFormat="1" ht="16.5" customHeight="1">
      <c r="A1477" s="12" t="s">
        <v>2372</v>
      </c>
      <c r="B1477" s="13"/>
      <c r="C1477" s="487"/>
      <c r="E1477" s="14" t="s">
        <v>2377</v>
      </c>
      <c r="F1477" s="14" t="s">
        <v>34</v>
      </c>
      <c r="G1477" s="14" t="s">
        <v>2378</v>
      </c>
      <c r="H1477" s="15">
        <v>2010</v>
      </c>
      <c r="I1477" s="15">
        <v>1</v>
      </c>
      <c r="J1477" s="15">
        <v>0</v>
      </c>
      <c r="K1477" s="15">
        <v>0</v>
      </c>
      <c r="L1477" s="16" t="s">
        <v>2373</v>
      </c>
      <c r="M1477" s="98"/>
      <c r="N1477" s="81" t="s">
        <v>5622</v>
      </c>
      <c r="O1477" s="17">
        <v>835</v>
      </c>
      <c r="P1477" s="17">
        <v>0</v>
      </c>
      <c r="Q1477" s="17">
        <v>0</v>
      </c>
      <c r="R1477" s="18" t="s">
        <v>33</v>
      </c>
      <c r="S1477" s="19">
        <v>0</v>
      </c>
      <c r="T1477" s="19">
        <v>220</v>
      </c>
      <c r="U1477" s="19">
        <v>10</v>
      </c>
      <c r="V1477" s="19">
        <v>0</v>
      </c>
      <c r="W1477" s="20">
        <v>2.2000000000000002</v>
      </c>
      <c r="X1477" s="21">
        <v>1837.0000000000002</v>
      </c>
      <c r="Y1477" s="22" t="s">
        <v>33</v>
      </c>
      <c r="Z1477" s="14" t="s">
        <v>5838</v>
      </c>
      <c r="AA1477" s="24">
        <v>0</v>
      </c>
      <c r="AB1477" s="14" t="s">
        <v>414</v>
      </c>
      <c r="AC1477" s="14" t="s">
        <v>414</v>
      </c>
      <c r="AD1477" s="25"/>
      <c r="AE1477" s="26"/>
      <c r="AF1477" s="27"/>
      <c r="AG1477" s="31"/>
      <c r="AH1477" s="32"/>
      <c r="AI1477" s="32"/>
      <c r="AJ1477" s="32"/>
      <c r="AK1477" s="32"/>
      <c r="AL1477" s="32"/>
      <c r="AM1477" s="32"/>
      <c r="AN1477" s="32"/>
      <c r="AO1477" s="32"/>
      <c r="EQ1477" s="33"/>
    </row>
    <row r="1478" spans="1:147" s="12" customFormat="1" ht="16.5" customHeight="1">
      <c r="A1478" s="12" t="s">
        <v>2372</v>
      </c>
      <c r="B1478" s="13"/>
      <c r="C1478" s="487"/>
      <c r="E1478" s="14" t="s">
        <v>35</v>
      </c>
      <c r="F1478" s="14" t="s">
        <v>163</v>
      </c>
      <c r="G1478" s="14" t="s">
        <v>2383</v>
      </c>
      <c r="H1478" s="15">
        <v>2010</v>
      </c>
      <c r="I1478" s="15">
        <v>1</v>
      </c>
      <c r="J1478" s="15">
        <v>0</v>
      </c>
      <c r="K1478" s="15">
        <v>0</v>
      </c>
      <c r="L1478" s="16" t="s">
        <v>2373</v>
      </c>
      <c r="M1478" s="98"/>
      <c r="N1478" s="81" t="s">
        <v>5622</v>
      </c>
      <c r="O1478" s="17">
        <v>2880</v>
      </c>
      <c r="P1478" s="17">
        <v>0</v>
      </c>
      <c r="Q1478" s="17">
        <v>0</v>
      </c>
      <c r="R1478" s="18" t="s">
        <v>33</v>
      </c>
      <c r="S1478" s="19" t="s">
        <v>89</v>
      </c>
      <c r="T1478" s="19">
        <v>110</v>
      </c>
      <c r="U1478" s="19">
        <v>7</v>
      </c>
      <c r="V1478" s="19">
        <v>0</v>
      </c>
      <c r="W1478" s="20">
        <v>0.77</v>
      </c>
      <c r="X1478" s="21">
        <v>2217.6</v>
      </c>
      <c r="Y1478" s="22" t="s">
        <v>33</v>
      </c>
      <c r="Z1478" s="14" t="s">
        <v>5838</v>
      </c>
      <c r="AA1478" s="24">
        <v>0</v>
      </c>
      <c r="AB1478" s="14" t="s">
        <v>414</v>
      </c>
      <c r="AC1478" s="14" t="s">
        <v>414</v>
      </c>
      <c r="AD1478" s="25"/>
      <c r="AE1478" s="26"/>
      <c r="AF1478" s="27"/>
      <c r="AG1478" s="31"/>
      <c r="AH1478" s="32"/>
      <c r="AI1478" s="32"/>
      <c r="AJ1478" s="32"/>
      <c r="AK1478" s="32"/>
      <c r="AL1478" s="32"/>
      <c r="AM1478" s="32"/>
      <c r="AN1478" s="32"/>
      <c r="AO1478" s="32"/>
      <c r="EQ1478" s="33"/>
    </row>
    <row r="1479" spans="1:147" s="12" customFormat="1" ht="16.5" customHeight="1">
      <c r="A1479" s="12" t="s">
        <v>2372</v>
      </c>
      <c r="B1479" s="13"/>
      <c r="C1479" s="487"/>
      <c r="E1479" s="14" t="s">
        <v>35</v>
      </c>
      <c r="F1479" s="14" t="s">
        <v>163</v>
      </c>
      <c r="G1479" s="14" t="s">
        <v>2383</v>
      </c>
      <c r="H1479" s="15">
        <v>2010</v>
      </c>
      <c r="I1479" s="15">
        <v>1</v>
      </c>
      <c r="J1479" s="15">
        <v>0</v>
      </c>
      <c r="K1479" s="15">
        <v>0</v>
      </c>
      <c r="L1479" s="16" t="s">
        <v>2373</v>
      </c>
      <c r="M1479" s="98"/>
      <c r="N1479" s="81" t="s">
        <v>5622</v>
      </c>
      <c r="O1479" s="17">
        <v>2880</v>
      </c>
      <c r="P1479" s="17">
        <v>0</v>
      </c>
      <c r="Q1479" s="17">
        <v>0</v>
      </c>
      <c r="R1479" s="18" t="s">
        <v>33</v>
      </c>
      <c r="S1479" s="19" t="s">
        <v>89</v>
      </c>
      <c r="T1479" s="19">
        <v>110</v>
      </c>
      <c r="U1479" s="19">
        <v>7</v>
      </c>
      <c r="V1479" s="19">
        <v>0</v>
      </c>
      <c r="W1479" s="20">
        <v>0.77</v>
      </c>
      <c r="X1479" s="21">
        <v>2217.6</v>
      </c>
      <c r="Y1479" s="22" t="s">
        <v>33</v>
      </c>
      <c r="Z1479" s="14" t="s">
        <v>5838</v>
      </c>
      <c r="AA1479" s="24">
        <v>0</v>
      </c>
      <c r="AB1479" s="14" t="s">
        <v>414</v>
      </c>
      <c r="AC1479" s="14" t="s">
        <v>414</v>
      </c>
      <c r="AD1479" s="25"/>
      <c r="AE1479" s="26"/>
      <c r="AF1479" s="27"/>
      <c r="AG1479" s="31"/>
      <c r="AH1479" s="32"/>
      <c r="AI1479" s="32"/>
      <c r="AJ1479" s="32"/>
      <c r="AK1479" s="32"/>
      <c r="AL1479" s="32"/>
      <c r="AM1479" s="32"/>
      <c r="AN1479" s="32"/>
      <c r="AO1479" s="32"/>
      <c r="EQ1479" s="33"/>
    </row>
    <row r="1480" spans="1:147" s="12" customFormat="1" ht="16.5" customHeight="1">
      <c r="A1480" s="12" t="s">
        <v>2372</v>
      </c>
      <c r="B1480" s="13"/>
      <c r="C1480" s="487"/>
      <c r="E1480" s="14" t="s">
        <v>35</v>
      </c>
      <c r="F1480" s="14" t="s">
        <v>163</v>
      </c>
      <c r="G1480" s="14" t="s">
        <v>338</v>
      </c>
      <c r="H1480" s="15">
        <v>2010</v>
      </c>
      <c r="I1480" s="15">
        <v>1</v>
      </c>
      <c r="J1480" s="15">
        <v>0</v>
      </c>
      <c r="K1480" s="15">
        <v>0</v>
      </c>
      <c r="L1480" s="16" t="s">
        <v>2373</v>
      </c>
      <c r="M1480" s="148"/>
      <c r="N1480" s="81" t="s">
        <v>5622</v>
      </c>
      <c r="O1480" s="17">
        <v>2880</v>
      </c>
      <c r="P1480" s="17">
        <v>0</v>
      </c>
      <c r="Q1480" s="17">
        <v>0</v>
      </c>
      <c r="R1480" s="18" t="s">
        <v>33</v>
      </c>
      <c r="S1480" s="19" t="s">
        <v>89</v>
      </c>
      <c r="T1480" s="19">
        <v>110</v>
      </c>
      <c r="U1480" s="19">
        <v>7</v>
      </c>
      <c r="V1480" s="19">
        <v>0</v>
      </c>
      <c r="W1480" s="20">
        <v>0.77</v>
      </c>
      <c r="X1480" s="21">
        <v>2217.6</v>
      </c>
      <c r="Y1480" s="22" t="s">
        <v>33</v>
      </c>
      <c r="Z1480" s="14" t="s">
        <v>5838</v>
      </c>
      <c r="AA1480" s="24">
        <v>0</v>
      </c>
      <c r="AB1480" s="14" t="s">
        <v>414</v>
      </c>
      <c r="AC1480" s="14" t="s">
        <v>414</v>
      </c>
      <c r="AD1480" s="25"/>
      <c r="AE1480" s="26"/>
      <c r="AF1480" s="27"/>
      <c r="AG1480" s="31"/>
      <c r="AH1480" s="32"/>
      <c r="AI1480" s="32"/>
      <c r="AJ1480" s="32"/>
      <c r="AK1480" s="32"/>
      <c r="AL1480" s="32"/>
      <c r="AM1480" s="32"/>
      <c r="AN1480" s="32"/>
      <c r="AO1480" s="32"/>
      <c r="EQ1480" s="33"/>
    </row>
    <row r="1481" spans="1:147" s="83" customFormat="1" ht="16.5" customHeight="1">
      <c r="A1481" s="12" t="s">
        <v>2372</v>
      </c>
      <c r="B1481" s="13"/>
      <c r="C1481" s="487"/>
      <c r="D1481" s="12"/>
      <c r="E1481" s="14" t="s">
        <v>35</v>
      </c>
      <c r="F1481" s="14" t="s">
        <v>163</v>
      </c>
      <c r="G1481" s="14" t="s">
        <v>338</v>
      </c>
      <c r="H1481" s="15">
        <v>2010</v>
      </c>
      <c r="I1481" s="15">
        <v>1</v>
      </c>
      <c r="J1481" s="15">
        <v>0</v>
      </c>
      <c r="K1481" s="15">
        <v>0</v>
      </c>
      <c r="L1481" s="16" t="s">
        <v>2384</v>
      </c>
      <c r="M1481" s="98"/>
      <c r="N1481" s="81" t="s">
        <v>5622</v>
      </c>
      <c r="O1481" s="17">
        <v>2880</v>
      </c>
      <c r="P1481" s="17">
        <v>0</v>
      </c>
      <c r="Q1481" s="17">
        <v>0</v>
      </c>
      <c r="R1481" s="18" t="s">
        <v>33</v>
      </c>
      <c r="S1481" s="19" t="s">
        <v>89</v>
      </c>
      <c r="T1481" s="19">
        <v>110</v>
      </c>
      <c r="U1481" s="19">
        <v>7</v>
      </c>
      <c r="V1481" s="19">
        <v>0</v>
      </c>
      <c r="W1481" s="20">
        <v>0.77</v>
      </c>
      <c r="X1481" s="21">
        <v>2217.6</v>
      </c>
      <c r="Y1481" s="22" t="s">
        <v>33</v>
      </c>
      <c r="Z1481" s="14" t="s">
        <v>5838</v>
      </c>
      <c r="AA1481" s="24">
        <v>0</v>
      </c>
      <c r="AB1481" s="14" t="s">
        <v>414</v>
      </c>
      <c r="AC1481" s="14" t="s">
        <v>414</v>
      </c>
      <c r="AD1481" s="25"/>
      <c r="AE1481" s="26"/>
      <c r="AF1481" s="27"/>
      <c r="AG1481" s="31"/>
      <c r="AH1481" s="32"/>
      <c r="AI1481" s="32"/>
      <c r="AJ1481" s="32"/>
      <c r="AK1481" s="32"/>
      <c r="AL1481" s="32"/>
      <c r="AM1481" s="32"/>
      <c r="AN1481" s="32"/>
      <c r="AO1481" s="32"/>
      <c r="EQ1481" s="142"/>
    </row>
    <row r="1482" spans="1:147" s="12" customFormat="1" ht="16.5" customHeight="1">
      <c r="A1482" s="13" t="s">
        <v>2372</v>
      </c>
      <c r="B1482" s="13"/>
      <c r="C1482" s="487"/>
      <c r="E1482" s="14" t="s">
        <v>35</v>
      </c>
      <c r="F1482" s="14" t="s">
        <v>2380</v>
      </c>
      <c r="G1482" s="14" t="s">
        <v>2381</v>
      </c>
      <c r="H1482" s="15">
        <v>2005</v>
      </c>
      <c r="I1482" s="15">
        <v>1</v>
      </c>
      <c r="J1482" s="15">
        <v>0</v>
      </c>
      <c r="K1482" s="15">
        <v>0</v>
      </c>
      <c r="L1482" s="16" t="s">
        <v>2373</v>
      </c>
      <c r="M1482" s="93"/>
      <c r="N1482" s="81" t="s">
        <v>5622</v>
      </c>
      <c r="O1482" s="17">
        <v>2880</v>
      </c>
      <c r="P1482" s="17">
        <v>0</v>
      </c>
      <c r="Q1482" s="17">
        <v>0</v>
      </c>
      <c r="R1482" s="18" t="s">
        <v>33</v>
      </c>
      <c r="S1482" s="19">
        <v>0</v>
      </c>
      <c r="T1482" s="19">
        <v>125</v>
      </c>
      <c r="U1482" s="19">
        <v>7</v>
      </c>
      <c r="V1482" s="19">
        <v>0</v>
      </c>
      <c r="W1482" s="20">
        <v>0.875</v>
      </c>
      <c r="X1482" s="21">
        <v>2520</v>
      </c>
      <c r="Y1482" s="22" t="s">
        <v>33</v>
      </c>
      <c r="Z1482" s="14" t="s">
        <v>5838</v>
      </c>
      <c r="AA1482" s="24">
        <v>0</v>
      </c>
      <c r="AB1482" s="14" t="s">
        <v>414</v>
      </c>
      <c r="AC1482" s="14" t="s">
        <v>414</v>
      </c>
      <c r="AD1482" s="25"/>
      <c r="AE1482" s="26"/>
      <c r="AF1482" s="27"/>
      <c r="AG1482" s="31"/>
      <c r="AH1482" s="32"/>
      <c r="AI1482" s="32"/>
      <c r="AJ1482" s="32"/>
      <c r="AK1482" s="32"/>
      <c r="AL1482" s="32"/>
      <c r="AM1482" s="32"/>
      <c r="AN1482" s="32"/>
      <c r="AO1482" s="32"/>
      <c r="EQ1482" s="33"/>
    </row>
    <row r="1483" spans="1:147" s="12" customFormat="1" ht="16.5" customHeight="1">
      <c r="A1483" s="13" t="s">
        <v>2372</v>
      </c>
      <c r="B1483" s="13"/>
      <c r="C1483" s="487"/>
      <c r="E1483" s="14" t="s">
        <v>35</v>
      </c>
      <c r="F1483" s="14" t="s">
        <v>2380</v>
      </c>
      <c r="G1483" s="14" t="s">
        <v>2381</v>
      </c>
      <c r="H1483" s="15">
        <v>2006</v>
      </c>
      <c r="I1483" s="15">
        <v>1</v>
      </c>
      <c r="J1483" s="15">
        <v>0</v>
      </c>
      <c r="K1483" s="15">
        <v>0</v>
      </c>
      <c r="L1483" s="16" t="s">
        <v>2373</v>
      </c>
      <c r="M1483" s="93"/>
      <c r="N1483" s="81" t="s">
        <v>5622</v>
      </c>
      <c r="O1483" s="17">
        <v>2880</v>
      </c>
      <c r="P1483" s="17">
        <v>0</v>
      </c>
      <c r="Q1483" s="17">
        <v>0</v>
      </c>
      <c r="R1483" s="18" t="s">
        <v>33</v>
      </c>
      <c r="S1483" s="19">
        <v>0</v>
      </c>
      <c r="T1483" s="19">
        <v>125</v>
      </c>
      <c r="U1483" s="19">
        <v>7</v>
      </c>
      <c r="V1483" s="19">
        <v>0</v>
      </c>
      <c r="W1483" s="20">
        <v>0.875</v>
      </c>
      <c r="X1483" s="21">
        <v>2520</v>
      </c>
      <c r="Y1483" s="22" t="s">
        <v>33</v>
      </c>
      <c r="Z1483" s="14" t="s">
        <v>5838</v>
      </c>
      <c r="AA1483" s="24">
        <v>0</v>
      </c>
      <c r="AB1483" s="14" t="s">
        <v>414</v>
      </c>
      <c r="AC1483" s="14" t="s">
        <v>414</v>
      </c>
      <c r="AD1483" s="25"/>
      <c r="AE1483" s="26"/>
      <c r="AF1483" s="27"/>
      <c r="AG1483" s="31"/>
      <c r="AH1483" s="32"/>
      <c r="AI1483" s="32"/>
      <c r="AJ1483" s="32"/>
      <c r="AK1483" s="32"/>
      <c r="AL1483" s="32"/>
      <c r="AM1483" s="32"/>
      <c r="AN1483" s="32"/>
      <c r="AO1483" s="32"/>
      <c r="EQ1483" s="33"/>
    </row>
    <row r="1484" spans="1:147" s="12" customFormat="1" ht="16.5" customHeight="1">
      <c r="A1484" s="12" t="s">
        <v>2372</v>
      </c>
      <c r="B1484" s="13"/>
      <c r="C1484" s="487"/>
      <c r="E1484" s="14" t="s">
        <v>79</v>
      </c>
      <c r="F1484" s="14" t="s">
        <v>1641</v>
      </c>
      <c r="G1484" s="14" t="s">
        <v>110</v>
      </c>
      <c r="H1484" s="15">
        <v>2007</v>
      </c>
      <c r="I1484" s="15">
        <v>1</v>
      </c>
      <c r="J1484" s="15">
        <v>0</v>
      </c>
      <c r="K1484" s="15">
        <v>0</v>
      </c>
      <c r="L1484" s="16" t="s">
        <v>2373</v>
      </c>
      <c r="M1484" s="93"/>
      <c r="N1484" s="81" t="s">
        <v>5622</v>
      </c>
      <c r="O1484" s="17">
        <v>2880</v>
      </c>
      <c r="P1484" s="17">
        <v>0</v>
      </c>
      <c r="Q1484" s="17">
        <v>0</v>
      </c>
      <c r="R1484" s="18" t="s">
        <v>33</v>
      </c>
      <c r="S1484" s="19">
        <v>0</v>
      </c>
      <c r="T1484" s="19">
        <v>110</v>
      </c>
      <c r="U1484" s="19">
        <v>7</v>
      </c>
      <c r="V1484" s="19">
        <v>0</v>
      </c>
      <c r="W1484" s="20">
        <v>0.875</v>
      </c>
      <c r="X1484" s="21">
        <v>2520</v>
      </c>
      <c r="Y1484" s="22" t="s">
        <v>33</v>
      </c>
      <c r="Z1484" s="14" t="s">
        <v>5838</v>
      </c>
      <c r="AA1484" s="24">
        <v>0</v>
      </c>
      <c r="AB1484" s="14" t="s">
        <v>414</v>
      </c>
      <c r="AC1484" s="14" t="s">
        <v>414</v>
      </c>
      <c r="AD1484" s="25"/>
      <c r="AE1484" s="26"/>
      <c r="AF1484" s="27"/>
      <c r="AG1484" s="31"/>
      <c r="AH1484" s="32"/>
      <c r="AI1484" s="32"/>
      <c r="AJ1484" s="32"/>
      <c r="AK1484" s="32"/>
      <c r="AL1484" s="32"/>
      <c r="AM1484" s="32"/>
      <c r="AN1484" s="32"/>
      <c r="AO1484" s="32"/>
      <c r="EQ1484" s="33"/>
    </row>
    <row r="1485" spans="1:147" s="12" customFormat="1" ht="16.5" customHeight="1">
      <c r="A1485" s="13" t="s">
        <v>2372</v>
      </c>
      <c r="B1485" s="13"/>
      <c r="C1485" s="487"/>
      <c r="E1485" s="14" t="s">
        <v>79</v>
      </c>
      <c r="F1485" s="14" t="s">
        <v>83</v>
      </c>
      <c r="G1485" s="14" t="s">
        <v>87</v>
      </c>
      <c r="H1485" s="15">
        <v>2007</v>
      </c>
      <c r="I1485" s="15">
        <v>1</v>
      </c>
      <c r="J1485" s="15">
        <v>0</v>
      </c>
      <c r="K1485" s="15">
        <v>0</v>
      </c>
      <c r="L1485" s="16" t="s">
        <v>2373</v>
      </c>
      <c r="M1485" s="98"/>
      <c r="N1485" s="81" t="s">
        <v>5622</v>
      </c>
      <c r="O1485" s="17">
        <v>2880</v>
      </c>
      <c r="P1485" s="17">
        <v>0</v>
      </c>
      <c r="Q1485" s="17">
        <v>0</v>
      </c>
      <c r="R1485" s="18" t="s">
        <v>33</v>
      </c>
      <c r="S1485" s="19">
        <v>0</v>
      </c>
      <c r="T1485" s="19">
        <v>110</v>
      </c>
      <c r="U1485" s="19">
        <v>7</v>
      </c>
      <c r="V1485" s="19">
        <v>0</v>
      </c>
      <c r="W1485" s="20">
        <v>0.875</v>
      </c>
      <c r="X1485" s="21">
        <v>2520</v>
      </c>
      <c r="Y1485" s="22" t="s">
        <v>33</v>
      </c>
      <c r="Z1485" s="14" t="s">
        <v>5838</v>
      </c>
      <c r="AA1485" s="24">
        <v>0</v>
      </c>
      <c r="AB1485" s="14" t="s">
        <v>414</v>
      </c>
      <c r="AC1485" s="14" t="s">
        <v>414</v>
      </c>
      <c r="AD1485" s="25"/>
      <c r="AE1485" s="26"/>
      <c r="AF1485" s="27"/>
      <c r="AG1485" s="31"/>
      <c r="AH1485" s="32"/>
      <c r="AI1485" s="32"/>
      <c r="AJ1485" s="32"/>
      <c r="AK1485" s="32"/>
      <c r="AL1485" s="32"/>
      <c r="AM1485" s="32"/>
      <c r="AN1485" s="32"/>
      <c r="AO1485" s="32"/>
      <c r="EQ1485" s="33"/>
    </row>
    <row r="1486" spans="1:147" s="12" customFormat="1" ht="16.5" customHeight="1">
      <c r="A1486" s="13" t="s">
        <v>2372</v>
      </c>
      <c r="B1486" s="13"/>
      <c r="C1486" s="487"/>
      <c r="E1486" s="14" t="s">
        <v>79</v>
      </c>
      <c r="F1486" s="14" t="s">
        <v>83</v>
      </c>
      <c r="G1486" s="14" t="s">
        <v>87</v>
      </c>
      <c r="H1486" s="15">
        <v>2007</v>
      </c>
      <c r="I1486" s="15">
        <v>1</v>
      </c>
      <c r="J1486" s="15">
        <v>0</v>
      </c>
      <c r="K1486" s="15">
        <v>0</v>
      </c>
      <c r="L1486" s="16" t="s">
        <v>2382</v>
      </c>
      <c r="M1486" s="98"/>
      <c r="N1486" s="81" t="s">
        <v>5622</v>
      </c>
      <c r="O1486" s="17">
        <v>2880</v>
      </c>
      <c r="P1486" s="17">
        <v>0</v>
      </c>
      <c r="Q1486" s="17">
        <v>0</v>
      </c>
      <c r="R1486" s="18" t="s">
        <v>33</v>
      </c>
      <c r="S1486" s="19">
        <v>0</v>
      </c>
      <c r="T1486" s="19">
        <v>110</v>
      </c>
      <c r="U1486" s="19">
        <v>7</v>
      </c>
      <c r="V1486" s="19">
        <v>0</v>
      </c>
      <c r="W1486" s="20">
        <v>0.875</v>
      </c>
      <c r="X1486" s="21">
        <v>2520</v>
      </c>
      <c r="Y1486" s="22" t="s">
        <v>33</v>
      </c>
      <c r="Z1486" s="14" t="s">
        <v>5838</v>
      </c>
      <c r="AA1486" s="24">
        <v>0</v>
      </c>
      <c r="AB1486" s="14" t="s">
        <v>414</v>
      </c>
      <c r="AC1486" s="14" t="s">
        <v>414</v>
      </c>
      <c r="AD1486" s="25"/>
      <c r="AE1486" s="26"/>
      <c r="AF1486" s="27"/>
      <c r="AG1486" s="31"/>
      <c r="AH1486" s="32"/>
      <c r="AI1486" s="32"/>
      <c r="AJ1486" s="32"/>
      <c r="AK1486" s="32"/>
      <c r="AL1486" s="32"/>
      <c r="AM1486" s="32"/>
      <c r="AN1486" s="32"/>
      <c r="AO1486" s="32"/>
      <c r="EQ1486" s="33"/>
    </row>
    <row r="1487" spans="1:147" s="12" customFormat="1" ht="16.5" customHeight="1">
      <c r="A1487" s="12" t="s">
        <v>2372</v>
      </c>
      <c r="B1487" s="13"/>
      <c r="C1487" s="487"/>
      <c r="E1487" s="14" t="s">
        <v>35</v>
      </c>
      <c r="F1487" s="14" t="s">
        <v>83</v>
      </c>
      <c r="G1487" s="14" t="s">
        <v>433</v>
      </c>
      <c r="H1487" s="15">
        <v>2007</v>
      </c>
      <c r="I1487" s="15">
        <v>1</v>
      </c>
      <c r="J1487" s="15">
        <v>0</v>
      </c>
      <c r="K1487" s="15">
        <v>0</v>
      </c>
      <c r="L1487" s="16" t="s">
        <v>2373</v>
      </c>
      <c r="M1487" s="98"/>
      <c r="N1487" s="81" t="s">
        <v>5622</v>
      </c>
      <c r="O1487" s="17">
        <v>2880</v>
      </c>
      <c r="P1487" s="17">
        <v>0</v>
      </c>
      <c r="Q1487" s="17">
        <v>0</v>
      </c>
      <c r="R1487" s="18" t="s">
        <v>33</v>
      </c>
      <c r="S1487" s="19">
        <v>0</v>
      </c>
      <c r="T1487" s="19">
        <v>110</v>
      </c>
      <c r="U1487" s="19">
        <v>7</v>
      </c>
      <c r="V1487" s="19">
        <v>0</v>
      </c>
      <c r="W1487" s="20">
        <v>0.875</v>
      </c>
      <c r="X1487" s="21">
        <v>2520</v>
      </c>
      <c r="Y1487" s="22" t="s">
        <v>33</v>
      </c>
      <c r="Z1487" s="14" t="s">
        <v>5838</v>
      </c>
      <c r="AA1487" s="24">
        <v>0</v>
      </c>
      <c r="AB1487" s="14" t="s">
        <v>414</v>
      </c>
      <c r="AC1487" s="14" t="s">
        <v>414</v>
      </c>
      <c r="AD1487" s="25"/>
      <c r="AE1487" s="26"/>
      <c r="AF1487" s="27"/>
      <c r="AG1487" s="31"/>
      <c r="AH1487" s="32"/>
      <c r="AI1487" s="32"/>
      <c r="AJ1487" s="32"/>
      <c r="AK1487" s="32"/>
      <c r="AL1487" s="32"/>
      <c r="AM1487" s="32"/>
      <c r="AN1487" s="32"/>
      <c r="AO1487" s="32"/>
      <c r="EQ1487" s="33"/>
    </row>
    <row r="1488" spans="1:147" s="12" customFormat="1" ht="16.5" customHeight="1">
      <c r="A1488" s="12" t="s">
        <v>2372</v>
      </c>
      <c r="B1488" s="13"/>
      <c r="C1488" s="487"/>
      <c r="E1488" s="14" t="s">
        <v>2377</v>
      </c>
      <c r="F1488" s="14" t="s">
        <v>34</v>
      </c>
      <c r="G1488" s="14" t="s">
        <v>2378</v>
      </c>
      <c r="H1488" s="15">
        <v>2010</v>
      </c>
      <c r="I1488" s="15">
        <v>1</v>
      </c>
      <c r="J1488" s="15">
        <v>0</v>
      </c>
      <c r="K1488" s="15">
        <v>0</v>
      </c>
      <c r="L1488" s="16" t="s">
        <v>2373</v>
      </c>
      <c r="M1488" s="98"/>
      <c r="N1488" s="81" t="s">
        <v>5622</v>
      </c>
      <c r="O1488" s="17">
        <v>1920</v>
      </c>
      <c r="P1488" s="17">
        <v>0</v>
      </c>
      <c r="Q1488" s="17">
        <v>0</v>
      </c>
      <c r="R1488" s="18" t="s">
        <v>33</v>
      </c>
      <c r="S1488" s="19">
        <v>0</v>
      </c>
      <c r="T1488" s="19">
        <v>220</v>
      </c>
      <c r="U1488" s="19">
        <v>10</v>
      </c>
      <c r="V1488" s="19">
        <v>0</v>
      </c>
      <c r="W1488" s="20">
        <v>2.2000000000000002</v>
      </c>
      <c r="X1488" s="21">
        <v>4224</v>
      </c>
      <c r="Y1488" s="22" t="s">
        <v>33</v>
      </c>
      <c r="Z1488" s="14" t="s">
        <v>5838</v>
      </c>
      <c r="AA1488" s="24">
        <v>0</v>
      </c>
      <c r="AB1488" s="14" t="s">
        <v>414</v>
      </c>
      <c r="AC1488" s="14" t="s">
        <v>414</v>
      </c>
      <c r="AD1488" s="25"/>
      <c r="AE1488" s="26"/>
      <c r="AF1488" s="27"/>
      <c r="AG1488" s="31"/>
      <c r="AH1488" s="32"/>
      <c r="AI1488" s="32"/>
      <c r="AJ1488" s="32"/>
      <c r="AK1488" s="32"/>
      <c r="AL1488" s="32"/>
      <c r="AM1488" s="32"/>
      <c r="AN1488" s="32"/>
      <c r="AO1488" s="32"/>
      <c r="EQ1488" s="33"/>
    </row>
    <row r="1489" spans="1:147" s="12" customFormat="1" ht="16.5" customHeight="1">
      <c r="A1489" s="12" t="s">
        <v>1337</v>
      </c>
      <c r="B1489" s="13"/>
      <c r="C1489" s="189"/>
      <c r="E1489" s="14" t="s">
        <v>1490</v>
      </c>
      <c r="F1489" s="14" t="s">
        <v>1375</v>
      </c>
      <c r="G1489" s="14" t="s">
        <v>1491</v>
      </c>
      <c r="H1489" s="15" t="s">
        <v>67</v>
      </c>
      <c r="I1489" s="15">
        <v>1</v>
      </c>
      <c r="J1489" s="15">
        <v>0</v>
      </c>
      <c r="K1489" s="15">
        <v>0</v>
      </c>
      <c r="L1489" s="16" t="s">
        <v>1377</v>
      </c>
      <c r="M1489" s="16"/>
      <c r="N1489" s="16" t="s">
        <v>411</v>
      </c>
      <c r="O1489" s="17">
        <v>0</v>
      </c>
      <c r="P1489" s="17">
        <v>0</v>
      </c>
      <c r="Q1489" s="17">
        <v>0</v>
      </c>
      <c r="R1489" s="18" t="s">
        <v>33</v>
      </c>
      <c r="S1489" s="19">
        <v>60</v>
      </c>
      <c r="T1489" s="19">
        <v>110</v>
      </c>
      <c r="U1489" s="19">
        <v>8.1818181818181817</v>
      </c>
      <c r="V1489" s="19">
        <v>0</v>
      </c>
      <c r="W1489" s="20">
        <v>0.9</v>
      </c>
      <c r="X1489" s="21">
        <v>0</v>
      </c>
      <c r="Y1489" s="22" t="s">
        <v>33</v>
      </c>
      <c r="Z1489" s="14" t="s">
        <v>5838</v>
      </c>
      <c r="AA1489" s="24" t="s">
        <v>67</v>
      </c>
      <c r="AB1489" s="14" t="s">
        <v>67</v>
      </c>
      <c r="AC1489" s="14" t="s">
        <v>67</v>
      </c>
      <c r="AD1489" s="25"/>
      <c r="AE1489" s="26"/>
      <c r="AF1489" s="27"/>
      <c r="AG1489" s="33"/>
      <c r="EQ1489" s="33"/>
    </row>
    <row r="1490" spans="1:147" s="12" customFormat="1" ht="16.5" customHeight="1">
      <c r="A1490" s="143" t="s">
        <v>1337</v>
      </c>
      <c r="B1490" s="149"/>
      <c r="C1490" s="493"/>
      <c r="D1490" s="143"/>
      <c r="E1490" s="64" t="s">
        <v>79</v>
      </c>
      <c r="F1490" s="64" t="s">
        <v>36</v>
      </c>
      <c r="G1490" s="64" t="s">
        <v>1537</v>
      </c>
      <c r="H1490" s="150">
        <v>2007</v>
      </c>
      <c r="I1490" s="150">
        <v>1</v>
      </c>
      <c r="J1490" s="150">
        <v>0</v>
      </c>
      <c r="K1490" s="150">
        <v>0</v>
      </c>
      <c r="L1490" s="151" t="s">
        <v>1512</v>
      </c>
      <c r="M1490" s="151"/>
      <c r="N1490" s="151" t="s">
        <v>1343</v>
      </c>
      <c r="O1490" s="152">
        <v>0</v>
      </c>
      <c r="P1490" s="152">
        <v>0</v>
      </c>
      <c r="Q1490" s="152">
        <v>0</v>
      </c>
      <c r="R1490" s="153" t="s">
        <v>33</v>
      </c>
      <c r="S1490" s="154">
        <v>60</v>
      </c>
      <c r="T1490" s="154">
        <v>110</v>
      </c>
      <c r="U1490" s="154">
        <v>6</v>
      </c>
      <c r="V1490" s="154">
        <v>0</v>
      </c>
      <c r="W1490" s="155">
        <v>0.66</v>
      </c>
      <c r="X1490" s="21">
        <v>0</v>
      </c>
      <c r="Y1490" s="156" t="s">
        <v>33</v>
      </c>
      <c r="Z1490" s="64" t="s">
        <v>5838</v>
      </c>
      <c r="AA1490" s="63" t="s">
        <v>67</v>
      </c>
      <c r="AB1490" s="64" t="s">
        <v>67</v>
      </c>
      <c r="AC1490" s="64" t="s">
        <v>67</v>
      </c>
      <c r="AD1490" s="25"/>
      <c r="AE1490" s="26"/>
      <c r="AF1490" s="27"/>
      <c r="AG1490" s="144"/>
      <c r="AH1490" s="143"/>
      <c r="AI1490" s="143"/>
      <c r="AJ1490" s="143"/>
      <c r="AK1490" s="143"/>
      <c r="AL1490" s="143"/>
      <c r="AM1490" s="143"/>
      <c r="AN1490" s="143"/>
      <c r="AO1490" s="143"/>
      <c r="EQ1490" s="33"/>
    </row>
    <row r="1491" spans="1:147" s="12" customFormat="1" ht="16.5" customHeight="1">
      <c r="A1491" s="12" t="s">
        <v>1337</v>
      </c>
      <c r="B1491" s="13"/>
      <c r="C1491" s="189"/>
      <c r="E1491" s="14" t="s">
        <v>1599</v>
      </c>
      <c r="F1491" s="14" t="s">
        <v>67</v>
      </c>
      <c r="G1491" s="14" t="s">
        <v>67</v>
      </c>
      <c r="H1491" s="15" t="s">
        <v>67</v>
      </c>
      <c r="I1491" s="15">
        <v>1</v>
      </c>
      <c r="J1491" s="15">
        <v>0</v>
      </c>
      <c r="K1491" s="15">
        <v>0</v>
      </c>
      <c r="L1491" s="16" t="s">
        <v>1400</v>
      </c>
      <c r="M1491" s="16"/>
      <c r="N1491" s="16" t="s">
        <v>411</v>
      </c>
      <c r="O1491" s="17">
        <v>0</v>
      </c>
      <c r="P1491" s="17">
        <v>0</v>
      </c>
      <c r="Q1491" s="17">
        <v>5</v>
      </c>
      <c r="R1491" s="18" t="s">
        <v>33</v>
      </c>
      <c r="S1491" s="19">
        <v>60</v>
      </c>
      <c r="T1491" s="19">
        <v>110</v>
      </c>
      <c r="U1491" s="19">
        <v>2.2727272727272729</v>
      </c>
      <c r="V1491" s="19">
        <v>0</v>
      </c>
      <c r="W1491" s="20">
        <v>0.25</v>
      </c>
      <c r="X1491" s="21">
        <v>0</v>
      </c>
      <c r="Y1491" s="22" t="s">
        <v>33</v>
      </c>
      <c r="Z1491" s="14" t="s">
        <v>5838</v>
      </c>
      <c r="AA1491" s="24" t="s">
        <v>67</v>
      </c>
      <c r="AB1491" s="14" t="s">
        <v>67</v>
      </c>
      <c r="AC1491" s="14" t="s">
        <v>67</v>
      </c>
      <c r="AD1491" s="25"/>
      <c r="AE1491" s="26"/>
      <c r="AF1491" s="27"/>
      <c r="AG1491" s="33"/>
      <c r="EQ1491" s="33"/>
    </row>
    <row r="1492" spans="1:147" s="12" customFormat="1" ht="16.5" customHeight="1">
      <c r="A1492" s="12" t="s">
        <v>1337</v>
      </c>
      <c r="B1492" s="13"/>
      <c r="C1492" s="189"/>
      <c r="E1492" s="14" t="s">
        <v>1599</v>
      </c>
      <c r="F1492" s="14" t="s">
        <v>67</v>
      </c>
      <c r="G1492" s="14" t="s">
        <v>67</v>
      </c>
      <c r="H1492" s="15" t="s">
        <v>67</v>
      </c>
      <c r="I1492" s="15">
        <v>1</v>
      </c>
      <c r="J1492" s="15">
        <v>0</v>
      </c>
      <c r="K1492" s="15">
        <v>0</v>
      </c>
      <c r="L1492" s="16" t="s">
        <v>1400</v>
      </c>
      <c r="M1492" s="16"/>
      <c r="N1492" s="16" t="s">
        <v>411</v>
      </c>
      <c r="O1492" s="17">
        <v>0</v>
      </c>
      <c r="P1492" s="17">
        <v>0</v>
      </c>
      <c r="Q1492" s="17">
        <v>5</v>
      </c>
      <c r="R1492" s="18" t="s">
        <v>33</v>
      </c>
      <c r="S1492" s="19">
        <v>60</v>
      </c>
      <c r="T1492" s="19">
        <v>110</v>
      </c>
      <c r="U1492" s="19">
        <v>2.2727272727272729</v>
      </c>
      <c r="V1492" s="19">
        <v>0</v>
      </c>
      <c r="W1492" s="20">
        <v>0.25</v>
      </c>
      <c r="X1492" s="21">
        <v>0</v>
      </c>
      <c r="Y1492" s="22" t="s">
        <v>33</v>
      </c>
      <c r="Z1492" s="14" t="s">
        <v>5838</v>
      </c>
      <c r="AA1492" s="24" t="s">
        <v>67</v>
      </c>
      <c r="AB1492" s="14" t="s">
        <v>67</v>
      </c>
      <c r="AC1492" s="14" t="s">
        <v>67</v>
      </c>
      <c r="AD1492" s="25"/>
      <c r="AE1492" s="26"/>
      <c r="AF1492" s="27"/>
      <c r="AG1492" s="33"/>
      <c r="EQ1492" s="33"/>
    </row>
    <row r="1493" spans="1:147" s="12" customFormat="1" ht="16.5" customHeight="1">
      <c r="A1493" s="12" t="s">
        <v>1337</v>
      </c>
      <c r="B1493" s="13"/>
      <c r="C1493" s="189"/>
      <c r="E1493" s="14" t="s">
        <v>1599</v>
      </c>
      <c r="F1493" s="14" t="s">
        <v>67</v>
      </c>
      <c r="G1493" s="14" t="s">
        <v>67</v>
      </c>
      <c r="H1493" s="15" t="s">
        <v>67</v>
      </c>
      <c r="I1493" s="15">
        <v>1</v>
      </c>
      <c r="J1493" s="15">
        <v>0</v>
      </c>
      <c r="K1493" s="15">
        <v>0</v>
      </c>
      <c r="L1493" s="16" t="s">
        <v>1400</v>
      </c>
      <c r="M1493" s="16"/>
      <c r="N1493" s="16" t="s">
        <v>411</v>
      </c>
      <c r="O1493" s="17">
        <v>0</v>
      </c>
      <c r="P1493" s="17">
        <v>0</v>
      </c>
      <c r="Q1493" s="17">
        <v>5</v>
      </c>
      <c r="R1493" s="18" t="s">
        <v>33</v>
      </c>
      <c r="S1493" s="19">
        <v>60</v>
      </c>
      <c r="T1493" s="19">
        <v>110</v>
      </c>
      <c r="U1493" s="19">
        <v>2.2727272727272729</v>
      </c>
      <c r="V1493" s="19">
        <v>0</v>
      </c>
      <c r="W1493" s="20">
        <v>0.25</v>
      </c>
      <c r="X1493" s="21">
        <v>0</v>
      </c>
      <c r="Y1493" s="22" t="s">
        <v>33</v>
      </c>
      <c r="Z1493" s="14" t="s">
        <v>5838</v>
      </c>
      <c r="AA1493" s="24" t="s">
        <v>67</v>
      </c>
      <c r="AB1493" s="14" t="s">
        <v>67</v>
      </c>
      <c r="AC1493" s="14" t="s">
        <v>67</v>
      </c>
      <c r="AD1493" s="25"/>
      <c r="AE1493" s="26"/>
      <c r="AF1493" s="27"/>
      <c r="AG1493" s="33"/>
      <c r="EQ1493" s="33"/>
    </row>
    <row r="1494" spans="1:147" s="12" customFormat="1" ht="16.5" customHeight="1">
      <c r="A1494" s="12" t="s">
        <v>1337</v>
      </c>
      <c r="B1494" s="13"/>
      <c r="C1494" s="189"/>
      <c r="E1494" s="14" t="s">
        <v>1599</v>
      </c>
      <c r="F1494" s="14" t="s">
        <v>67</v>
      </c>
      <c r="G1494" s="14" t="s">
        <v>67</v>
      </c>
      <c r="H1494" s="15" t="s">
        <v>67</v>
      </c>
      <c r="I1494" s="15">
        <v>1</v>
      </c>
      <c r="J1494" s="15">
        <v>0</v>
      </c>
      <c r="K1494" s="15">
        <v>0</v>
      </c>
      <c r="L1494" s="16" t="s">
        <v>1400</v>
      </c>
      <c r="M1494" s="16"/>
      <c r="N1494" s="16" t="s">
        <v>411</v>
      </c>
      <c r="O1494" s="17">
        <v>0</v>
      </c>
      <c r="P1494" s="17">
        <v>0</v>
      </c>
      <c r="Q1494" s="17">
        <v>5</v>
      </c>
      <c r="R1494" s="18" t="s">
        <v>33</v>
      </c>
      <c r="S1494" s="19">
        <v>60</v>
      </c>
      <c r="T1494" s="19">
        <v>110</v>
      </c>
      <c r="U1494" s="19">
        <v>2.2727272727272729</v>
      </c>
      <c r="V1494" s="19">
        <v>0</v>
      </c>
      <c r="W1494" s="20">
        <v>0.25</v>
      </c>
      <c r="X1494" s="21">
        <v>0</v>
      </c>
      <c r="Y1494" s="22" t="s">
        <v>33</v>
      </c>
      <c r="Z1494" s="14" t="s">
        <v>5838</v>
      </c>
      <c r="AA1494" s="24" t="s">
        <v>67</v>
      </c>
      <c r="AB1494" s="14" t="s">
        <v>67</v>
      </c>
      <c r="AC1494" s="14" t="s">
        <v>67</v>
      </c>
      <c r="AD1494" s="25"/>
      <c r="AE1494" s="26"/>
      <c r="AF1494" s="27"/>
      <c r="AG1494" s="33"/>
      <c r="EQ1494" s="33"/>
    </row>
    <row r="1495" spans="1:147" s="12" customFormat="1" ht="16.5" customHeight="1">
      <c r="A1495" s="12" t="s">
        <v>1337</v>
      </c>
      <c r="B1495" s="13"/>
      <c r="C1495" s="189"/>
      <c r="E1495" s="14" t="s">
        <v>1650</v>
      </c>
      <c r="F1495" s="14" t="s">
        <v>882</v>
      </c>
      <c r="G1495" s="14" t="s">
        <v>1651</v>
      </c>
      <c r="H1495" s="15">
        <v>2009</v>
      </c>
      <c r="I1495" s="15">
        <v>2</v>
      </c>
      <c r="J1495" s="15">
        <v>0</v>
      </c>
      <c r="K1495" s="15">
        <v>0</v>
      </c>
      <c r="L1495" s="16" t="s">
        <v>1430</v>
      </c>
      <c r="M1495" s="16"/>
      <c r="N1495" s="16" t="s">
        <v>1343</v>
      </c>
      <c r="O1495" s="17">
        <v>0</v>
      </c>
      <c r="P1495" s="17">
        <v>0</v>
      </c>
      <c r="Q1495" s="17">
        <v>0</v>
      </c>
      <c r="R1495" s="18" t="s">
        <v>33</v>
      </c>
      <c r="S1495" s="19">
        <v>0</v>
      </c>
      <c r="T1495" s="19">
        <v>220</v>
      </c>
      <c r="U1495" s="19">
        <v>30</v>
      </c>
      <c r="V1495" s="19">
        <v>0</v>
      </c>
      <c r="W1495" s="20">
        <v>6.6</v>
      </c>
      <c r="X1495" s="21">
        <v>0</v>
      </c>
      <c r="Y1495" s="22" t="s">
        <v>33</v>
      </c>
      <c r="Z1495" s="14" t="s">
        <v>5838</v>
      </c>
      <c r="AA1495" s="24" t="s">
        <v>67</v>
      </c>
      <c r="AB1495" s="14" t="s">
        <v>67</v>
      </c>
      <c r="AC1495" s="14" t="s">
        <v>67</v>
      </c>
      <c r="AD1495" s="25"/>
      <c r="AE1495" s="26"/>
      <c r="AF1495" s="27"/>
      <c r="AG1495" s="33"/>
      <c r="EQ1495" s="33"/>
    </row>
    <row r="1496" spans="1:147" s="12" customFormat="1" ht="16.5" customHeight="1">
      <c r="A1496" s="83" t="s">
        <v>1337</v>
      </c>
      <c r="B1496" s="13"/>
      <c r="C1496" s="189"/>
      <c r="D1496" s="83"/>
      <c r="E1496" s="14" t="s">
        <v>1667</v>
      </c>
      <c r="F1496" s="14" t="s">
        <v>1668</v>
      </c>
      <c r="G1496" s="14" t="s">
        <v>67</v>
      </c>
      <c r="H1496" s="15">
        <v>1999</v>
      </c>
      <c r="I1496" s="15">
        <v>1</v>
      </c>
      <c r="J1496" s="15">
        <v>0</v>
      </c>
      <c r="K1496" s="15">
        <v>0</v>
      </c>
      <c r="L1496" s="16" t="s">
        <v>1430</v>
      </c>
      <c r="M1496" s="16"/>
      <c r="N1496" s="16" t="s">
        <v>1343</v>
      </c>
      <c r="O1496" s="17">
        <v>0</v>
      </c>
      <c r="P1496" s="17">
        <v>0</v>
      </c>
      <c r="Q1496" s="17">
        <v>0</v>
      </c>
      <c r="R1496" s="18" t="s">
        <v>33</v>
      </c>
      <c r="S1496" s="19">
        <v>60</v>
      </c>
      <c r="T1496" s="19">
        <v>220</v>
      </c>
      <c r="U1496" s="19">
        <v>11.5</v>
      </c>
      <c r="V1496" s="19">
        <v>0</v>
      </c>
      <c r="W1496" s="20">
        <v>2.5299999999999998</v>
      </c>
      <c r="X1496" s="21">
        <v>0</v>
      </c>
      <c r="Y1496" s="22" t="s">
        <v>33</v>
      </c>
      <c r="Z1496" s="14" t="s">
        <v>5838</v>
      </c>
      <c r="AA1496" s="24" t="s">
        <v>67</v>
      </c>
      <c r="AB1496" s="14" t="s">
        <v>67</v>
      </c>
      <c r="AC1496" s="14" t="s">
        <v>67</v>
      </c>
      <c r="AD1496" s="25"/>
      <c r="AE1496" s="26"/>
      <c r="AF1496" s="27"/>
      <c r="AG1496" s="142"/>
      <c r="AH1496" s="83"/>
      <c r="AI1496" s="83"/>
      <c r="AJ1496" s="83"/>
      <c r="AK1496" s="83"/>
      <c r="AL1496" s="83"/>
      <c r="AM1496" s="83"/>
      <c r="AN1496" s="83"/>
      <c r="AO1496" s="83"/>
      <c r="EQ1496" s="33"/>
    </row>
    <row r="1497" spans="1:147" s="12" customFormat="1" ht="16.5" customHeight="1">
      <c r="A1497" s="12" t="s">
        <v>1337</v>
      </c>
      <c r="B1497" s="13"/>
      <c r="C1497" s="189"/>
      <c r="E1497" s="14" t="s">
        <v>1739</v>
      </c>
      <c r="F1497" s="14" t="s">
        <v>1740</v>
      </c>
      <c r="G1497" s="14" t="s">
        <v>1741</v>
      </c>
      <c r="H1497" s="15">
        <v>2019</v>
      </c>
      <c r="I1497" s="15">
        <v>1</v>
      </c>
      <c r="J1497" s="15">
        <v>0</v>
      </c>
      <c r="K1497" s="15">
        <v>0</v>
      </c>
      <c r="L1497" s="16" t="s">
        <v>1413</v>
      </c>
      <c r="M1497" s="16"/>
      <c r="N1497" s="16" t="s">
        <v>1343</v>
      </c>
      <c r="O1497" s="17">
        <v>0</v>
      </c>
      <c r="P1497" s="17">
        <v>0</v>
      </c>
      <c r="Q1497" s="17">
        <v>0</v>
      </c>
      <c r="R1497" s="18" t="s">
        <v>33</v>
      </c>
      <c r="S1497" s="19">
        <v>60</v>
      </c>
      <c r="T1497" s="19">
        <v>220</v>
      </c>
      <c r="U1497" s="19">
        <v>22.727272727272727</v>
      </c>
      <c r="V1497" s="19">
        <v>0</v>
      </c>
      <c r="W1497" s="20">
        <v>5</v>
      </c>
      <c r="X1497" s="21">
        <v>0</v>
      </c>
      <c r="Y1497" s="22" t="s">
        <v>33</v>
      </c>
      <c r="Z1497" s="14" t="s">
        <v>5838</v>
      </c>
      <c r="AA1497" s="24" t="s">
        <v>67</v>
      </c>
      <c r="AB1497" s="14" t="s">
        <v>67</v>
      </c>
      <c r="AC1497" s="14" t="s">
        <v>67</v>
      </c>
      <c r="AD1497" s="25"/>
      <c r="AE1497" s="26"/>
      <c r="AF1497" s="27"/>
      <c r="AG1497" s="33"/>
      <c r="EQ1497" s="33"/>
    </row>
    <row r="1498" spans="1:147" s="12" customFormat="1" ht="16.5" customHeight="1">
      <c r="A1498" s="12" t="s">
        <v>1337</v>
      </c>
      <c r="B1498" s="13"/>
      <c r="C1498" s="189"/>
      <c r="E1498" s="14" t="s">
        <v>1750</v>
      </c>
      <c r="F1498" s="14" t="s">
        <v>1751</v>
      </c>
      <c r="G1498" s="14" t="s">
        <v>1752</v>
      </c>
      <c r="H1498" s="15">
        <v>2019</v>
      </c>
      <c r="I1498" s="15">
        <v>1</v>
      </c>
      <c r="J1498" s="15">
        <v>0</v>
      </c>
      <c r="K1498" s="15">
        <v>0</v>
      </c>
      <c r="L1498" s="16" t="s">
        <v>1413</v>
      </c>
      <c r="M1498" s="16"/>
      <c r="N1498" s="16" t="s">
        <v>1343</v>
      </c>
      <c r="O1498" s="17">
        <v>0</v>
      </c>
      <c r="P1498" s="17">
        <v>0</v>
      </c>
      <c r="Q1498" s="17">
        <v>0</v>
      </c>
      <c r="R1498" s="18" t="s">
        <v>33</v>
      </c>
      <c r="S1498" s="19">
        <v>60</v>
      </c>
      <c r="T1498" s="19">
        <v>220</v>
      </c>
      <c r="U1498" s="19">
        <v>20</v>
      </c>
      <c r="V1498" s="19">
        <v>0</v>
      </c>
      <c r="W1498" s="20">
        <v>4.4000000000000004</v>
      </c>
      <c r="X1498" s="21">
        <v>0</v>
      </c>
      <c r="Y1498" s="22" t="s">
        <v>33</v>
      </c>
      <c r="Z1498" s="14" t="s">
        <v>5838</v>
      </c>
      <c r="AA1498" s="24" t="s">
        <v>67</v>
      </c>
      <c r="AB1498" s="14" t="s">
        <v>67</v>
      </c>
      <c r="AC1498" s="14" t="s">
        <v>67</v>
      </c>
      <c r="AD1498" s="25"/>
      <c r="AE1498" s="26"/>
      <c r="AF1498" s="27"/>
      <c r="AG1498" s="33"/>
      <c r="EQ1498" s="33"/>
    </row>
    <row r="1499" spans="1:147" s="83" customFormat="1" ht="16.5" customHeight="1">
      <c r="A1499" s="12" t="s">
        <v>1337</v>
      </c>
      <c r="B1499" s="13"/>
      <c r="C1499" s="189"/>
      <c r="D1499" s="12"/>
      <c r="E1499" s="14" t="s">
        <v>7090</v>
      </c>
      <c r="F1499" s="14" t="s">
        <v>1465</v>
      </c>
      <c r="G1499" s="14" t="s">
        <v>1753</v>
      </c>
      <c r="H1499" s="15">
        <v>2013</v>
      </c>
      <c r="I1499" s="15">
        <v>1</v>
      </c>
      <c r="J1499" s="15">
        <v>0</v>
      </c>
      <c r="K1499" s="15">
        <v>0</v>
      </c>
      <c r="L1499" s="16" t="s">
        <v>1638</v>
      </c>
      <c r="M1499" s="16"/>
      <c r="N1499" s="16" t="s">
        <v>1343</v>
      </c>
      <c r="O1499" s="17">
        <v>0</v>
      </c>
      <c r="P1499" s="17">
        <v>0</v>
      </c>
      <c r="Q1499" s="17">
        <v>0</v>
      </c>
      <c r="R1499" s="18" t="s">
        <v>33</v>
      </c>
      <c r="S1499" s="19">
        <v>60</v>
      </c>
      <c r="T1499" s="19">
        <v>110</v>
      </c>
      <c r="U1499" s="19">
        <v>5</v>
      </c>
      <c r="V1499" s="19">
        <v>0</v>
      </c>
      <c r="W1499" s="20">
        <v>0.55000000000000004</v>
      </c>
      <c r="X1499" s="21">
        <v>0</v>
      </c>
      <c r="Y1499" s="22" t="s">
        <v>33</v>
      </c>
      <c r="Z1499" s="14" t="s">
        <v>5838</v>
      </c>
      <c r="AA1499" s="24" t="s">
        <v>67</v>
      </c>
      <c r="AB1499" s="14" t="s">
        <v>67</v>
      </c>
      <c r="AC1499" s="14" t="s">
        <v>67</v>
      </c>
      <c r="AD1499" s="25"/>
      <c r="AE1499" s="26"/>
      <c r="AF1499" s="27"/>
      <c r="AG1499" s="33"/>
      <c r="AH1499" s="12"/>
      <c r="AI1499" s="12"/>
      <c r="AJ1499" s="12"/>
      <c r="AK1499" s="12"/>
      <c r="AL1499" s="12"/>
      <c r="AM1499" s="12"/>
      <c r="AN1499" s="12"/>
      <c r="AO1499" s="12"/>
      <c r="EQ1499" s="142"/>
    </row>
    <row r="1500" spans="1:147" s="12" customFormat="1" ht="16.5" customHeight="1">
      <c r="A1500" s="146" t="s">
        <v>1337</v>
      </c>
      <c r="B1500" s="149"/>
      <c r="C1500" s="493"/>
      <c r="D1500" s="146"/>
      <c r="E1500" s="64" t="s">
        <v>1890</v>
      </c>
      <c r="F1500" s="64" t="s">
        <v>1891</v>
      </c>
      <c r="G1500" s="64" t="s">
        <v>67</v>
      </c>
      <c r="H1500" s="150">
        <v>2001</v>
      </c>
      <c r="I1500" s="150">
        <v>3</v>
      </c>
      <c r="J1500" s="150">
        <v>0</v>
      </c>
      <c r="K1500" s="150">
        <v>0</v>
      </c>
      <c r="L1500" s="151" t="s">
        <v>1353</v>
      </c>
      <c r="M1500" s="151"/>
      <c r="N1500" s="151" t="s">
        <v>1343</v>
      </c>
      <c r="O1500" s="152">
        <v>0</v>
      </c>
      <c r="P1500" s="152">
        <v>0</v>
      </c>
      <c r="Q1500" s="152">
        <v>0</v>
      </c>
      <c r="R1500" s="153" t="s">
        <v>33</v>
      </c>
      <c r="S1500" s="154">
        <v>60</v>
      </c>
      <c r="T1500" s="154">
        <v>110</v>
      </c>
      <c r="U1500" s="154">
        <v>1.7272727272727273</v>
      </c>
      <c r="V1500" s="154">
        <v>0</v>
      </c>
      <c r="W1500" s="155">
        <v>0.19</v>
      </c>
      <c r="X1500" s="21">
        <v>0</v>
      </c>
      <c r="Y1500" s="156" t="s">
        <v>33</v>
      </c>
      <c r="Z1500" s="64" t="s">
        <v>5838</v>
      </c>
      <c r="AA1500" s="63" t="s">
        <v>67</v>
      </c>
      <c r="AB1500" s="64" t="s">
        <v>67</v>
      </c>
      <c r="AC1500" s="64" t="s">
        <v>67</v>
      </c>
      <c r="AD1500" s="25"/>
      <c r="AE1500" s="26"/>
      <c r="AF1500" s="27"/>
      <c r="AG1500" s="147"/>
      <c r="AH1500" s="146"/>
      <c r="AI1500" s="146"/>
      <c r="AJ1500" s="146"/>
      <c r="AK1500" s="146"/>
      <c r="AL1500" s="146"/>
      <c r="AM1500" s="146"/>
      <c r="AN1500" s="146"/>
      <c r="AO1500" s="146"/>
      <c r="EQ1500" s="33"/>
    </row>
    <row r="1501" spans="1:147" s="12" customFormat="1" ht="16.5" customHeight="1">
      <c r="A1501" s="12" t="s">
        <v>1337</v>
      </c>
      <c r="B1501" s="13"/>
      <c r="C1501" s="189"/>
      <c r="E1501" s="14" t="s">
        <v>1892</v>
      </c>
      <c r="F1501" s="14" t="s">
        <v>1445</v>
      </c>
      <c r="G1501" s="14" t="s">
        <v>67</v>
      </c>
      <c r="H1501" s="15" t="s">
        <v>67</v>
      </c>
      <c r="I1501" s="15">
        <v>1</v>
      </c>
      <c r="J1501" s="15">
        <v>0</v>
      </c>
      <c r="K1501" s="15">
        <v>0</v>
      </c>
      <c r="L1501" s="16" t="s">
        <v>1470</v>
      </c>
      <c r="M1501" s="16"/>
      <c r="N1501" s="16" t="s">
        <v>1343</v>
      </c>
      <c r="O1501" s="17">
        <v>0</v>
      </c>
      <c r="P1501" s="17">
        <v>0</v>
      </c>
      <c r="Q1501" s="17">
        <v>0</v>
      </c>
      <c r="R1501" s="18" t="s">
        <v>33</v>
      </c>
      <c r="S1501" s="19">
        <v>60</v>
      </c>
      <c r="T1501" s="19">
        <v>220</v>
      </c>
      <c r="U1501" s="19">
        <v>2.1</v>
      </c>
      <c r="V1501" s="19">
        <v>0</v>
      </c>
      <c r="W1501" s="20">
        <v>0.46200000000000002</v>
      </c>
      <c r="X1501" s="21">
        <v>0</v>
      </c>
      <c r="Y1501" s="22" t="s">
        <v>33</v>
      </c>
      <c r="Z1501" s="14" t="s">
        <v>5838</v>
      </c>
      <c r="AA1501" s="24" t="s">
        <v>67</v>
      </c>
      <c r="AB1501" s="14" t="s">
        <v>67</v>
      </c>
      <c r="AC1501" s="14" t="s">
        <v>67</v>
      </c>
      <c r="AD1501" s="25"/>
      <c r="AE1501" s="26"/>
      <c r="AF1501" s="27"/>
      <c r="AG1501" s="33"/>
      <c r="EQ1501" s="33"/>
    </row>
    <row r="1502" spans="1:147" s="12" customFormat="1" ht="16.5" customHeight="1">
      <c r="A1502" s="12" t="s">
        <v>1337</v>
      </c>
      <c r="B1502" s="13"/>
      <c r="C1502" s="189"/>
      <c r="E1502" s="14" t="s">
        <v>1893</v>
      </c>
      <c r="F1502" s="14" t="s">
        <v>1894</v>
      </c>
      <c r="G1502" s="14" t="s">
        <v>1895</v>
      </c>
      <c r="H1502" s="15">
        <v>2011</v>
      </c>
      <c r="I1502" s="15">
        <v>1</v>
      </c>
      <c r="J1502" s="15">
        <v>0</v>
      </c>
      <c r="K1502" s="15">
        <v>0</v>
      </c>
      <c r="L1502" s="16" t="s">
        <v>1470</v>
      </c>
      <c r="M1502" s="16"/>
      <c r="N1502" s="16" t="s">
        <v>1343</v>
      </c>
      <c r="O1502" s="17">
        <v>0</v>
      </c>
      <c r="P1502" s="17">
        <v>0</v>
      </c>
      <c r="Q1502" s="17">
        <v>0</v>
      </c>
      <c r="R1502" s="18" t="s">
        <v>33</v>
      </c>
      <c r="S1502" s="19">
        <v>60</v>
      </c>
      <c r="T1502" s="19">
        <v>220</v>
      </c>
      <c r="U1502" s="19">
        <v>10</v>
      </c>
      <c r="V1502" s="19">
        <v>0</v>
      </c>
      <c r="W1502" s="20">
        <v>2.2000000000000002</v>
      </c>
      <c r="X1502" s="21">
        <v>0</v>
      </c>
      <c r="Y1502" s="22" t="s">
        <v>33</v>
      </c>
      <c r="Z1502" s="14" t="s">
        <v>5838</v>
      </c>
      <c r="AA1502" s="24" t="s">
        <v>67</v>
      </c>
      <c r="AB1502" s="14" t="s">
        <v>67</v>
      </c>
      <c r="AC1502" s="14" t="s">
        <v>67</v>
      </c>
      <c r="AD1502" s="25"/>
      <c r="AE1502" s="26"/>
      <c r="AF1502" s="27"/>
      <c r="AG1502" s="33"/>
      <c r="EQ1502" s="33"/>
    </row>
    <row r="1503" spans="1:147" s="12" customFormat="1" ht="16.5" customHeight="1">
      <c r="A1503" s="12" t="s">
        <v>1337</v>
      </c>
      <c r="B1503" s="13"/>
      <c r="C1503" s="189"/>
      <c r="E1503" s="14" t="s">
        <v>79</v>
      </c>
      <c r="F1503" s="14" t="s">
        <v>36</v>
      </c>
      <c r="G1503" s="14" t="s">
        <v>1909</v>
      </c>
      <c r="H1503" s="15">
        <v>2010</v>
      </c>
      <c r="I1503" s="15">
        <v>1</v>
      </c>
      <c r="J1503" s="15">
        <v>0</v>
      </c>
      <c r="K1503" s="15">
        <v>0</v>
      </c>
      <c r="L1503" s="16" t="s">
        <v>1638</v>
      </c>
      <c r="M1503" s="16"/>
      <c r="N1503" s="16" t="s">
        <v>1343</v>
      </c>
      <c r="O1503" s="17">
        <v>0</v>
      </c>
      <c r="P1503" s="17">
        <v>0</v>
      </c>
      <c r="Q1503" s="17">
        <v>0</v>
      </c>
      <c r="R1503" s="18" t="s">
        <v>33</v>
      </c>
      <c r="S1503" s="19">
        <v>60</v>
      </c>
      <c r="T1503" s="19">
        <v>110</v>
      </c>
      <c r="U1503" s="19">
        <v>6</v>
      </c>
      <c r="V1503" s="19">
        <v>0</v>
      </c>
      <c r="W1503" s="20">
        <v>0.66</v>
      </c>
      <c r="X1503" s="21">
        <v>0</v>
      </c>
      <c r="Y1503" s="22" t="s">
        <v>33</v>
      </c>
      <c r="Z1503" s="14" t="s">
        <v>5838</v>
      </c>
      <c r="AA1503" s="24" t="s">
        <v>67</v>
      </c>
      <c r="AB1503" s="14" t="s">
        <v>67</v>
      </c>
      <c r="AC1503" s="14" t="s">
        <v>67</v>
      </c>
      <c r="AD1503" s="25"/>
      <c r="AE1503" s="26"/>
      <c r="AF1503" s="27"/>
      <c r="AG1503" s="33"/>
      <c r="EQ1503" s="33"/>
    </row>
    <row r="1504" spans="1:147" s="12" customFormat="1" ht="16.5" customHeight="1">
      <c r="A1504" s="12" t="s">
        <v>1337</v>
      </c>
      <c r="B1504" s="13"/>
      <c r="C1504" s="189"/>
      <c r="E1504" s="14" t="s">
        <v>1975</v>
      </c>
      <c r="F1504" s="14" t="s">
        <v>1976</v>
      </c>
      <c r="G1504" s="14" t="s">
        <v>1977</v>
      </c>
      <c r="H1504" s="15">
        <v>2009</v>
      </c>
      <c r="I1504" s="15">
        <v>2</v>
      </c>
      <c r="J1504" s="15">
        <v>0</v>
      </c>
      <c r="K1504" s="15">
        <v>0</v>
      </c>
      <c r="L1504" s="16" t="s">
        <v>1373</v>
      </c>
      <c r="M1504" s="16"/>
      <c r="N1504" s="16" t="s">
        <v>1343</v>
      </c>
      <c r="O1504" s="17">
        <v>0</v>
      </c>
      <c r="P1504" s="17">
        <v>0</v>
      </c>
      <c r="Q1504" s="17">
        <v>0</v>
      </c>
      <c r="R1504" s="18" t="s">
        <v>33</v>
      </c>
      <c r="S1504" s="19">
        <v>60</v>
      </c>
      <c r="T1504" s="19">
        <v>110</v>
      </c>
      <c r="U1504" s="19">
        <v>13.636363636363637</v>
      </c>
      <c r="V1504" s="19">
        <v>0</v>
      </c>
      <c r="W1504" s="20">
        <v>1.5</v>
      </c>
      <c r="X1504" s="21">
        <v>0</v>
      </c>
      <c r="Y1504" s="22" t="s">
        <v>33</v>
      </c>
      <c r="Z1504" s="14" t="s">
        <v>5838</v>
      </c>
      <c r="AA1504" s="24" t="s">
        <v>67</v>
      </c>
      <c r="AB1504" s="14" t="s">
        <v>67</v>
      </c>
      <c r="AC1504" s="14" t="s">
        <v>67</v>
      </c>
      <c r="AD1504" s="25"/>
      <c r="AE1504" s="26"/>
      <c r="AF1504" s="27"/>
      <c r="AG1504" s="33"/>
      <c r="EQ1504" s="33"/>
    </row>
    <row r="1505" spans="1:147" s="12" customFormat="1" ht="16.5" customHeight="1">
      <c r="A1505" s="12" t="s">
        <v>1337</v>
      </c>
      <c r="B1505" s="13"/>
      <c r="C1505" s="189"/>
      <c r="E1505" s="14" t="s">
        <v>1978</v>
      </c>
      <c r="F1505" s="14" t="s">
        <v>1979</v>
      </c>
      <c r="G1505" s="14" t="s">
        <v>67</v>
      </c>
      <c r="H1505" s="15">
        <v>2000</v>
      </c>
      <c r="I1505" s="15">
        <v>1</v>
      </c>
      <c r="J1505" s="15">
        <v>0</v>
      </c>
      <c r="K1505" s="15">
        <v>0</v>
      </c>
      <c r="L1505" s="16" t="s">
        <v>1413</v>
      </c>
      <c r="M1505" s="16"/>
      <c r="N1505" s="16" t="s">
        <v>1343</v>
      </c>
      <c r="O1505" s="17">
        <v>0</v>
      </c>
      <c r="P1505" s="17">
        <v>0</v>
      </c>
      <c r="Q1505" s="17">
        <v>0</v>
      </c>
      <c r="R1505" s="18" t="s">
        <v>33</v>
      </c>
      <c r="S1505" s="19">
        <v>0</v>
      </c>
      <c r="T1505" s="19">
        <v>230</v>
      </c>
      <c r="U1505" s="19">
        <v>6.5217391304347823</v>
      </c>
      <c r="V1505" s="19">
        <v>0</v>
      </c>
      <c r="W1505" s="20">
        <v>1.5</v>
      </c>
      <c r="X1505" s="21">
        <v>0</v>
      </c>
      <c r="Y1505" s="22" t="s">
        <v>33</v>
      </c>
      <c r="Z1505" s="14" t="s">
        <v>5838</v>
      </c>
      <c r="AA1505" s="24" t="s">
        <v>67</v>
      </c>
      <c r="AB1505" s="14" t="s">
        <v>67</v>
      </c>
      <c r="AC1505" s="14" t="s">
        <v>67</v>
      </c>
      <c r="AD1505" s="25"/>
      <c r="AE1505" s="26"/>
      <c r="AF1505" s="27"/>
      <c r="AG1505" s="33"/>
      <c r="EQ1505" s="33"/>
    </row>
    <row r="1506" spans="1:147" s="12" customFormat="1" ht="16.5" customHeight="1">
      <c r="A1506" s="12" t="s">
        <v>1337</v>
      </c>
      <c r="B1506" s="13"/>
      <c r="C1506" s="189"/>
      <c r="E1506" s="14" t="s">
        <v>1852</v>
      </c>
      <c r="F1506" s="14" t="s">
        <v>67</v>
      </c>
      <c r="G1506" s="14" t="s">
        <v>67</v>
      </c>
      <c r="H1506" s="15" t="s">
        <v>67</v>
      </c>
      <c r="I1506" s="15">
        <v>1</v>
      </c>
      <c r="J1506" s="15">
        <v>0</v>
      </c>
      <c r="K1506" s="15">
        <v>0</v>
      </c>
      <c r="L1506" s="16" t="s">
        <v>1470</v>
      </c>
      <c r="M1506" s="16"/>
      <c r="N1506" s="16" t="s">
        <v>1343</v>
      </c>
      <c r="O1506" s="17">
        <v>0</v>
      </c>
      <c r="P1506" s="17">
        <v>0</v>
      </c>
      <c r="Q1506" s="17">
        <v>0</v>
      </c>
      <c r="R1506" s="18" t="s">
        <v>33</v>
      </c>
      <c r="S1506" s="19">
        <v>0</v>
      </c>
      <c r="T1506" s="19">
        <v>110</v>
      </c>
      <c r="U1506" s="19">
        <v>0.36363636363636365</v>
      </c>
      <c r="V1506" s="19">
        <v>0</v>
      </c>
      <c r="W1506" s="20">
        <v>0.04</v>
      </c>
      <c r="X1506" s="21">
        <v>0</v>
      </c>
      <c r="Y1506" s="22" t="s">
        <v>33</v>
      </c>
      <c r="Z1506" s="14" t="s">
        <v>5838</v>
      </c>
      <c r="AA1506" s="24" t="s">
        <v>67</v>
      </c>
      <c r="AB1506" s="14" t="s">
        <v>67</v>
      </c>
      <c r="AC1506" s="14" t="s">
        <v>67</v>
      </c>
      <c r="AD1506" s="25"/>
      <c r="AE1506" s="26"/>
      <c r="AF1506" s="27"/>
      <c r="AG1506" s="33"/>
      <c r="EQ1506" s="33"/>
    </row>
    <row r="1507" spans="1:147" s="12" customFormat="1" ht="16.5" customHeight="1">
      <c r="A1507" s="12" t="s">
        <v>1337</v>
      </c>
      <c r="B1507" s="13"/>
      <c r="C1507" s="189"/>
      <c r="E1507" s="14" t="s">
        <v>2005</v>
      </c>
      <c r="F1507" s="14" t="s">
        <v>2006</v>
      </c>
      <c r="G1507" s="14" t="s">
        <v>67</v>
      </c>
      <c r="H1507" s="15">
        <v>1999</v>
      </c>
      <c r="I1507" s="15">
        <v>1</v>
      </c>
      <c r="J1507" s="15">
        <v>0</v>
      </c>
      <c r="K1507" s="15">
        <v>0</v>
      </c>
      <c r="L1507" s="16" t="s">
        <v>1470</v>
      </c>
      <c r="M1507" s="16"/>
      <c r="N1507" s="16" t="s">
        <v>1343</v>
      </c>
      <c r="O1507" s="17">
        <v>0</v>
      </c>
      <c r="P1507" s="17">
        <v>0</v>
      </c>
      <c r="Q1507" s="17">
        <v>0</v>
      </c>
      <c r="R1507" s="18" t="s">
        <v>33</v>
      </c>
      <c r="S1507" s="19">
        <v>0</v>
      </c>
      <c r="T1507" s="19">
        <v>220</v>
      </c>
      <c r="U1507" s="19">
        <v>10</v>
      </c>
      <c r="V1507" s="19">
        <v>0</v>
      </c>
      <c r="W1507" s="20">
        <v>2.2000000000000002</v>
      </c>
      <c r="X1507" s="21">
        <v>0</v>
      </c>
      <c r="Y1507" s="22" t="s">
        <v>33</v>
      </c>
      <c r="Z1507" s="14" t="s">
        <v>5838</v>
      </c>
      <c r="AA1507" s="24" t="s">
        <v>67</v>
      </c>
      <c r="AB1507" s="14" t="s">
        <v>67</v>
      </c>
      <c r="AC1507" s="14" t="s">
        <v>67</v>
      </c>
      <c r="AD1507" s="25"/>
      <c r="AE1507" s="26"/>
      <c r="AF1507" s="27"/>
      <c r="AG1507" s="33"/>
      <c r="EQ1507" s="33"/>
    </row>
    <row r="1508" spans="1:147" s="12" customFormat="1" ht="16.5" customHeight="1">
      <c r="A1508" s="12" t="s">
        <v>1337</v>
      </c>
      <c r="B1508" s="13"/>
      <c r="C1508" s="189"/>
      <c r="E1508" s="14" t="s">
        <v>2007</v>
      </c>
      <c r="F1508" s="14" t="s">
        <v>2006</v>
      </c>
      <c r="G1508" s="14" t="s">
        <v>2008</v>
      </c>
      <c r="H1508" s="15">
        <v>1999</v>
      </c>
      <c r="I1508" s="15">
        <v>1</v>
      </c>
      <c r="J1508" s="15">
        <v>0</v>
      </c>
      <c r="K1508" s="15">
        <v>0</v>
      </c>
      <c r="L1508" s="16" t="s">
        <v>1470</v>
      </c>
      <c r="M1508" s="16"/>
      <c r="N1508" s="16" t="s">
        <v>1343</v>
      </c>
      <c r="O1508" s="17">
        <v>0</v>
      </c>
      <c r="P1508" s="17">
        <v>0</v>
      </c>
      <c r="Q1508" s="17">
        <v>0</v>
      </c>
      <c r="R1508" s="18" t="s">
        <v>33</v>
      </c>
      <c r="S1508" s="19">
        <v>0</v>
      </c>
      <c r="T1508" s="19">
        <v>220</v>
      </c>
      <c r="U1508" s="19">
        <v>10</v>
      </c>
      <c r="V1508" s="19">
        <v>0</v>
      </c>
      <c r="W1508" s="20">
        <v>2.2000000000000002</v>
      </c>
      <c r="X1508" s="21">
        <v>0</v>
      </c>
      <c r="Y1508" s="22" t="s">
        <v>33</v>
      </c>
      <c r="Z1508" s="14" t="s">
        <v>5838</v>
      </c>
      <c r="AA1508" s="24" t="s">
        <v>67</v>
      </c>
      <c r="AB1508" s="14" t="s">
        <v>67</v>
      </c>
      <c r="AC1508" s="14" t="s">
        <v>67</v>
      </c>
      <c r="AD1508" s="25"/>
      <c r="AE1508" s="26"/>
      <c r="AF1508" s="27"/>
      <c r="AG1508" s="33"/>
      <c r="EQ1508" s="33"/>
    </row>
    <row r="1509" spans="1:147" s="12" customFormat="1" ht="16.5" customHeight="1">
      <c r="A1509" s="12" t="s">
        <v>1337</v>
      </c>
      <c r="B1509" s="13"/>
      <c r="C1509" s="189"/>
      <c r="E1509" s="14" t="s">
        <v>2014</v>
      </c>
      <c r="F1509" s="14" t="s">
        <v>67</v>
      </c>
      <c r="G1509" s="14" t="s">
        <v>2015</v>
      </c>
      <c r="H1509" s="15">
        <v>2005</v>
      </c>
      <c r="I1509" s="15">
        <v>1</v>
      </c>
      <c r="J1509" s="15">
        <v>0</v>
      </c>
      <c r="K1509" s="15">
        <v>0</v>
      </c>
      <c r="L1509" s="16" t="s">
        <v>1413</v>
      </c>
      <c r="M1509" s="16"/>
      <c r="N1509" s="16" t="s">
        <v>1343</v>
      </c>
      <c r="O1509" s="17">
        <v>0</v>
      </c>
      <c r="P1509" s="17">
        <v>0</v>
      </c>
      <c r="Q1509" s="17">
        <v>0</v>
      </c>
      <c r="R1509" s="18" t="s">
        <v>33</v>
      </c>
      <c r="S1509" s="19">
        <v>60</v>
      </c>
      <c r="T1509" s="19">
        <v>220</v>
      </c>
      <c r="U1509" s="19">
        <v>15.272727272727273</v>
      </c>
      <c r="V1509" s="19">
        <v>0</v>
      </c>
      <c r="W1509" s="20">
        <v>3.36</v>
      </c>
      <c r="X1509" s="21">
        <v>0</v>
      </c>
      <c r="Y1509" s="22" t="s">
        <v>33</v>
      </c>
      <c r="Z1509" s="14" t="s">
        <v>5838</v>
      </c>
      <c r="AA1509" s="24" t="s">
        <v>67</v>
      </c>
      <c r="AB1509" s="14" t="s">
        <v>67</v>
      </c>
      <c r="AC1509" s="14" t="s">
        <v>67</v>
      </c>
      <c r="AD1509" s="25"/>
      <c r="AE1509" s="26"/>
      <c r="AF1509" s="27"/>
      <c r="AG1509" s="33"/>
      <c r="EQ1509" s="33"/>
    </row>
    <row r="1510" spans="1:147" s="83" customFormat="1" ht="16.5" customHeight="1">
      <c r="A1510" s="12" t="s">
        <v>1337</v>
      </c>
      <c r="B1510" s="13"/>
      <c r="C1510" s="189"/>
      <c r="D1510" s="12"/>
      <c r="E1510" s="14" t="s">
        <v>1838</v>
      </c>
      <c r="F1510" s="14" t="s">
        <v>36</v>
      </c>
      <c r="G1510" s="14" t="s">
        <v>2034</v>
      </c>
      <c r="H1510" s="15">
        <v>2010</v>
      </c>
      <c r="I1510" s="15">
        <v>1</v>
      </c>
      <c r="J1510" s="15">
        <v>0</v>
      </c>
      <c r="K1510" s="15">
        <v>0</v>
      </c>
      <c r="L1510" s="16" t="s">
        <v>1638</v>
      </c>
      <c r="M1510" s="16"/>
      <c r="N1510" s="16" t="s">
        <v>1343</v>
      </c>
      <c r="O1510" s="17">
        <v>0</v>
      </c>
      <c r="P1510" s="17">
        <v>0</v>
      </c>
      <c r="Q1510" s="17">
        <v>0</v>
      </c>
      <c r="R1510" s="18" t="s">
        <v>33</v>
      </c>
      <c r="S1510" s="19">
        <v>60</v>
      </c>
      <c r="T1510" s="19">
        <v>110</v>
      </c>
      <c r="U1510" s="19">
        <v>0.22727272727272727</v>
      </c>
      <c r="V1510" s="19">
        <v>0</v>
      </c>
      <c r="W1510" s="20">
        <v>2.5000000000000001E-2</v>
      </c>
      <c r="X1510" s="21">
        <v>0</v>
      </c>
      <c r="Y1510" s="22" t="s">
        <v>33</v>
      </c>
      <c r="Z1510" s="14" t="s">
        <v>5838</v>
      </c>
      <c r="AA1510" s="24" t="s">
        <v>67</v>
      </c>
      <c r="AB1510" s="14" t="s">
        <v>67</v>
      </c>
      <c r="AC1510" s="14" t="s">
        <v>67</v>
      </c>
      <c r="AD1510" s="25"/>
      <c r="AE1510" s="26"/>
      <c r="AF1510" s="27"/>
      <c r="AG1510" s="33"/>
      <c r="AH1510" s="12"/>
      <c r="AI1510" s="12"/>
      <c r="AJ1510" s="12"/>
      <c r="AK1510" s="12"/>
      <c r="AL1510" s="12"/>
      <c r="AM1510" s="12"/>
      <c r="AN1510" s="12"/>
      <c r="AO1510" s="12"/>
      <c r="EQ1510" s="142"/>
    </row>
    <row r="1511" spans="1:147" s="12" customFormat="1" ht="16.5" customHeight="1">
      <c r="A1511" s="12" t="s">
        <v>1337</v>
      </c>
      <c r="B1511" s="13"/>
      <c r="C1511" s="189"/>
      <c r="E1511" s="14" t="s">
        <v>2046</v>
      </c>
      <c r="F1511" s="14" t="s">
        <v>1785</v>
      </c>
      <c r="G1511" s="14" t="s">
        <v>854</v>
      </c>
      <c r="H1511" s="15">
        <v>2000</v>
      </c>
      <c r="I1511" s="15">
        <v>1</v>
      </c>
      <c r="J1511" s="15">
        <v>0</v>
      </c>
      <c r="K1511" s="15">
        <v>0</v>
      </c>
      <c r="L1511" s="16" t="s">
        <v>1470</v>
      </c>
      <c r="M1511" s="16"/>
      <c r="N1511" s="16" t="s">
        <v>1343</v>
      </c>
      <c r="O1511" s="17">
        <v>0</v>
      </c>
      <c r="P1511" s="17">
        <v>0</v>
      </c>
      <c r="Q1511" s="17">
        <v>0</v>
      </c>
      <c r="R1511" s="18" t="s">
        <v>33</v>
      </c>
      <c r="S1511" s="19">
        <v>60</v>
      </c>
      <c r="T1511" s="19">
        <v>220</v>
      </c>
      <c r="U1511" s="19">
        <v>10</v>
      </c>
      <c r="V1511" s="19">
        <v>0</v>
      </c>
      <c r="W1511" s="20">
        <v>2.2000000000000002</v>
      </c>
      <c r="X1511" s="21">
        <v>0</v>
      </c>
      <c r="Y1511" s="22" t="s">
        <v>33</v>
      </c>
      <c r="Z1511" s="14" t="s">
        <v>5838</v>
      </c>
      <c r="AA1511" s="24" t="s">
        <v>67</v>
      </c>
      <c r="AB1511" s="14" t="s">
        <v>67</v>
      </c>
      <c r="AC1511" s="14" t="s">
        <v>67</v>
      </c>
      <c r="AD1511" s="25"/>
      <c r="AE1511" s="26"/>
      <c r="AF1511" s="27"/>
      <c r="AG1511" s="33"/>
      <c r="EQ1511" s="33"/>
    </row>
    <row r="1512" spans="1:147" s="12" customFormat="1" ht="16.5" customHeight="1">
      <c r="A1512" s="12" t="s">
        <v>1337</v>
      </c>
      <c r="B1512" s="13"/>
      <c r="C1512" s="189"/>
      <c r="E1512" s="14" t="s">
        <v>2047</v>
      </c>
      <c r="F1512" s="14" t="s">
        <v>1341</v>
      </c>
      <c r="G1512" s="14" t="s">
        <v>67</v>
      </c>
      <c r="H1512" s="15">
        <v>2004</v>
      </c>
      <c r="I1512" s="15">
        <v>1</v>
      </c>
      <c r="J1512" s="15">
        <v>0</v>
      </c>
      <c r="K1512" s="15">
        <v>0</v>
      </c>
      <c r="L1512" s="16" t="s">
        <v>1470</v>
      </c>
      <c r="M1512" s="16"/>
      <c r="N1512" s="16" t="s">
        <v>1343</v>
      </c>
      <c r="O1512" s="17">
        <v>0</v>
      </c>
      <c r="P1512" s="17">
        <v>0</v>
      </c>
      <c r="Q1512" s="17">
        <v>0</v>
      </c>
      <c r="R1512" s="18" t="s">
        <v>33</v>
      </c>
      <c r="S1512" s="19">
        <v>0</v>
      </c>
      <c r="T1512" s="19">
        <v>110</v>
      </c>
      <c r="U1512" s="19">
        <v>0.59090909090909094</v>
      </c>
      <c r="V1512" s="19">
        <v>0</v>
      </c>
      <c r="W1512" s="20">
        <v>6.5000000000000002E-2</v>
      </c>
      <c r="X1512" s="21">
        <v>0</v>
      </c>
      <c r="Y1512" s="22" t="s">
        <v>33</v>
      </c>
      <c r="Z1512" s="14" t="s">
        <v>5838</v>
      </c>
      <c r="AA1512" s="24" t="s">
        <v>67</v>
      </c>
      <c r="AB1512" s="14" t="s">
        <v>67</v>
      </c>
      <c r="AC1512" s="14" t="s">
        <v>67</v>
      </c>
      <c r="AD1512" s="25"/>
      <c r="AE1512" s="26"/>
      <c r="AF1512" s="27"/>
      <c r="AG1512" s="33"/>
      <c r="EQ1512" s="33"/>
    </row>
    <row r="1513" spans="1:147" s="12" customFormat="1" ht="16.5" customHeight="1">
      <c r="A1513" s="12" t="s">
        <v>1337</v>
      </c>
      <c r="B1513" s="13"/>
      <c r="C1513" s="189"/>
      <c r="E1513" s="14" t="s">
        <v>7117</v>
      </c>
      <c r="F1513" s="14" t="s">
        <v>7118</v>
      </c>
      <c r="G1513" s="14" t="s">
        <v>7119</v>
      </c>
      <c r="H1513" s="15">
        <v>2012</v>
      </c>
      <c r="I1513" s="15">
        <v>1</v>
      </c>
      <c r="J1513" s="15">
        <v>0</v>
      </c>
      <c r="K1513" s="15">
        <v>0</v>
      </c>
      <c r="L1513" s="16" t="s">
        <v>7114</v>
      </c>
      <c r="M1513" s="16"/>
      <c r="N1513" s="16" t="s">
        <v>7115</v>
      </c>
      <c r="O1513" s="17">
        <v>0</v>
      </c>
      <c r="P1513" s="17">
        <v>0</v>
      </c>
      <c r="Q1513" s="17">
        <v>0</v>
      </c>
      <c r="R1513" s="18" t="s">
        <v>7116</v>
      </c>
      <c r="S1513" s="19">
        <v>60</v>
      </c>
      <c r="T1513" s="19">
        <v>220</v>
      </c>
      <c r="U1513" s="19">
        <v>0</v>
      </c>
      <c r="V1513" s="19">
        <v>0</v>
      </c>
      <c r="W1513" s="20">
        <v>2.2000000000000002</v>
      </c>
      <c r="X1513" s="21">
        <v>0</v>
      </c>
      <c r="Y1513" s="22" t="s">
        <v>33</v>
      </c>
      <c r="Z1513" s="14" t="s">
        <v>5838</v>
      </c>
      <c r="AA1513" s="24" t="s">
        <v>67</v>
      </c>
      <c r="AB1513" s="14" t="s">
        <v>67</v>
      </c>
      <c r="AC1513" s="14" t="s">
        <v>67</v>
      </c>
      <c r="AD1513" s="25"/>
      <c r="AE1513" s="26"/>
      <c r="AF1513" s="27"/>
      <c r="AG1513" s="33"/>
      <c r="EQ1513" s="33"/>
    </row>
    <row r="1514" spans="1:147" s="83" customFormat="1" ht="16.5" customHeight="1">
      <c r="A1514" s="12" t="s">
        <v>1337</v>
      </c>
      <c r="B1514" s="13"/>
      <c r="C1514" s="189"/>
      <c r="D1514" s="12"/>
      <c r="E1514" s="14" t="s">
        <v>7126</v>
      </c>
      <c r="F1514" s="14" t="s">
        <v>7124</v>
      </c>
      <c r="G1514" s="14" t="s">
        <v>7127</v>
      </c>
      <c r="H1514" s="15">
        <v>2021</v>
      </c>
      <c r="I1514" s="15">
        <v>1</v>
      </c>
      <c r="J1514" s="15">
        <v>0</v>
      </c>
      <c r="K1514" s="15">
        <v>0</v>
      </c>
      <c r="L1514" s="16" t="s">
        <v>7114</v>
      </c>
      <c r="M1514" s="16"/>
      <c r="N1514" s="16" t="s">
        <v>7115</v>
      </c>
      <c r="O1514" s="17">
        <v>0</v>
      </c>
      <c r="P1514" s="17">
        <v>0</v>
      </c>
      <c r="Q1514" s="17">
        <v>0</v>
      </c>
      <c r="R1514" s="18" t="s">
        <v>7116</v>
      </c>
      <c r="S1514" s="19">
        <v>60</v>
      </c>
      <c r="T1514" s="19">
        <v>220</v>
      </c>
      <c r="U1514" s="19">
        <v>0</v>
      </c>
      <c r="V1514" s="19">
        <v>0</v>
      </c>
      <c r="W1514" s="20">
        <v>1</v>
      </c>
      <c r="X1514" s="21">
        <v>0</v>
      </c>
      <c r="Y1514" s="22" t="s">
        <v>33</v>
      </c>
      <c r="Z1514" s="14" t="s">
        <v>5838</v>
      </c>
      <c r="AA1514" s="24" t="s">
        <v>67</v>
      </c>
      <c r="AB1514" s="14" t="s">
        <v>67</v>
      </c>
      <c r="AC1514" s="14" t="s">
        <v>67</v>
      </c>
      <c r="AD1514" s="25"/>
      <c r="AE1514" s="26"/>
      <c r="AF1514" s="27"/>
      <c r="AG1514" s="33"/>
      <c r="AH1514" s="12"/>
      <c r="AI1514" s="12"/>
      <c r="AJ1514" s="12"/>
      <c r="AK1514" s="12"/>
      <c r="AL1514" s="12"/>
      <c r="AM1514" s="12"/>
      <c r="AN1514" s="12"/>
      <c r="AO1514" s="12"/>
      <c r="EQ1514" s="142"/>
    </row>
    <row r="1515" spans="1:147" s="12" customFormat="1" ht="16.5" customHeight="1">
      <c r="A1515" s="12" t="s">
        <v>1337</v>
      </c>
      <c r="B1515" s="13"/>
      <c r="C1515" s="189"/>
      <c r="E1515" s="14" t="s">
        <v>7132</v>
      </c>
      <c r="F1515" s="14" t="s">
        <v>7133</v>
      </c>
      <c r="G1515" s="14" t="s">
        <v>7134</v>
      </c>
      <c r="H1515" s="15">
        <v>2012</v>
      </c>
      <c r="I1515" s="15">
        <v>1</v>
      </c>
      <c r="J1515" s="15">
        <v>0</v>
      </c>
      <c r="K1515" s="15">
        <v>0</v>
      </c>
      <c r="L1515" s="16" t="s">
        <v>7131</v>
      </c>
      <c r="M1515" s="16"/>
      <c r="N1515" s="16" t="s">
        <v>7115</v>
      </c>
      <c r="O1515" s="17">
        <v>0</v>
      </c>
      <c r="P1515" s="17">
        <v>0</v>
      </c>
      <c r="Q1515" s="17">
        <v>0</v>
      </c>
      <c r="R1515" s="18" t="s">
        <v>7116</v>
      </c>
      <c r="S1515" s="19">
        <v>60</v>
      </c>
      <c r="T1515" s="19">
        <v>110</v>
      </c>
      <c r="U1515" s="19">
        <v>0</v>
      </c>
      <c r="V1515" s="19">
        <v>0</v>
      </c>
      <c r="W1515" s="20">
        <v>0.28000000000000003</v>
      </c>
      <c r="X1515" s="21">
        <v>0</v>
      </c>
      <c r="Y1515" s="22" t="s">
        <v>33</v>
      </c>
      <c r="Z1515" s="14" t="s">
        <v>5838</v>
      </c>
      <c r="AA1515" s="24" t="s">
        <v>67</v>
      </c>
      <c r="AB1515" s="14" t="s">
        <v>67</v>
      </c>
      <c r="AC1515" s="14" t="s">
        <v>67</v>
      </c>
      <c r="AD1515" s="25"/>
      <c r="AE1515" s="26"/>
      <c r="AF1515" s="27"/>
      <c r="AG1515" s="33"/>
      <c r="EQ1515" s="33"/>
    </row>
    <row r="1516" spans="1:147" s="12" customFormat="1" ht="16.5" customHeight="1">
      <c r="A1516" s="12" t="s">
        <v>1337</v>
      </c>
      <c r="B1516" s="13"/>
      <c r="C1516" s="189"/>
      <c r="E1516" s="14" t="s">
        <v>7135</v>
      </c>
      <c r="F1516" s="14" t="s">
        <v>7133</v>
      </c>
      <c r="G1516" s="14" t="s">
        <v>7136</v>
      </c>
      <c r="H1516" s="15">
        <v>2012</v>
      </c>
      <c r="I1516" s="15">
        <v>1</v>
      </c>
      <c r="J1516" s="15">
        <v>0</v>
      </c>
      <c r="K1516" s="15">
        <v>0</v>
      </c>
      <c r="L1516" s="16" t="s">
        <v>7131</v>
      </c>
      <c r="M1516" s="16"/>
      <c r="N1516" s="16" t="s">
        <v>7115</v>
      </c>
      <c r="O1516" s="17">
        <v>0</v>
      </c>
      <c r="P1516" s="17">
        <v>0</v>
      </c>
      <c r="Q1516" s="17">
        <v>0</v>
      </c>
      <c r="R1516" s="18" t="s">
        <v>7116</v>
      </c>
      <c r="S1516" s="19">
        <v>60</v>
      </c>
      <c r="T1516" s="19">
        <v>220</v>
      </c>
      <c r="U1516" s="19">
        <v>0</v>
      </c>
      <c r="V1516" s="19">
        <v>0</v>
      </c>
      <c r="W1516" s="20">
        <v>2.2000000000000002</v>
      </c>
      <c r="X1516" s="21">
        <v>0</v>
      </c>
      <c r="Y1516" s="22" t="s">
        <v>33</v>
      </c>
      <c r="Z1516" s="14" t="s">
        <v>5838</v>
      </c>
      <c r="AA1516" s="24" t="s">
        <v>67</v>
      </c>
      <c r="AB1516" s="14" t="s">
        <v>67</v>
      </c>
      <c r="AC1516" s="14" t="s">
        <v>67</v>
      </c>
      <c r="AD1516" s="25"/>
      <c r="AE1516" s="26"/>
      <c r="AF1516" s="27"/>
      <c r="AG1516" s="33"/>
      <c r="EQ1516" s="33"/>
    </row>
    <row r="1517" spans="1:147" s="12" customFormat="1" ht="16.5" customHeight="1">
      <c r="A1517" s="12" t="s">
        <v>1337</v>
      </c>
      <c r="B1517" s="13"/>
      <c r="C1517" s="189"/>
      <c r="E1517" s="14" t="s">
        <v>7137</v>
      </c>
      <c r="F1517" s="14" t="s">
        <v>7138</v>
      </c>
      <c r="G1517" s="14" t="s">
        <v>7139</v>
      </c>
      <c r="H1517" s="15">
        <v>2014</v>
      </c>
      <c r="I1517" s="15">
        <v>1</v>
      </c>
      <c r="J1517" s="15">
        <v>0</v>
      </c>
      <c r="K1517" s="15">
        <v>0</v>
      </c>
      <c r="L1517" s="16" t="s">
        <v>7131</v>
      </c>
      <c r="M1517" s="16"/>
      <c r="N1517" s="16" t="s">
        <v>7115</v>
      </c>
      <c r="O1517" s="17">
        <v>0</v>
      </c>
      <c r="P1517" s="17">
        <v>0</v>
      </c>
      <c r="Q1517" s="17">
        <v>0</v>
      </c>
      <c r="R1517" s="18" t="s">
        <v>7116</v>
      </c>
      <c r="S1517" s="19">
        <v>60</v>
      </c>
      <c r="T1517" s="19">
        <v>220</v>
      </c>
      <c r="U1517" s="19">
        <v>0</v>
      </c>
      <c r="V1517" s="19">
        <v>0</v>
      </c>
      <c r="W1517" s="20">
        <v>1.2</v>
      </c>
      <c r="X1517" s="21">
        <v>0</v>
      </c>
      <c r="Y1517" s="22" t="s">
        <v>33</v>
      </c>
      <c r="Z1517" s="14" t="s">
        <v>5838</v>
      </c>
      <c r="AA1517" s="24" t="s">
        <v>67</v>
      </c>
      <c r="AB1517" s="14" t="s">
        <v>67</v>
      </c>
      <c r="AC1517" s="14" t="s">
        <v>67</v>
      </c>
      <c r="AD1517" s="25"/>
      <c r="AE1517" s="26"/>
      <c r="AF1517" s="27"/>
      <c r="AG1517" s="33"/>
      <c r="EQ1517" s="33"/>
    </row>
    <row r="1518" spans="1:147" s="12" customFormat="1" ht="16.5" customHeight="1">
      <c r="A1518" s="12" t="s">
        <v>1337</v>
      </c>
      <c r="B1518" s="13"/>
      <c r="C1518" s="189"/>
      <c r="E1518" s="14" t="s">
        <v>7140</v>
      </c>
      <c r="F1518" s="14" t="s">
        <v>7138</v>
      </c>
      <c r="G1518" s="14" t="s">
        <v>7139</v>
      </c>
      <c r="H1518" s="15">
        <v>2014</v>
      </c>
      <c r="I1518" s="15">
        <v>1</v>
      </c>
      <c r="J1518" s="15">
        <v>0</v>
      </c>
      <c r="K1518" s="15">
        <v>0</v>
      </c>
      <c r="L1518" s="16" t="s">
        <v>7131</v>
      </c>
      <c r="M1518" s="16"/>
      <c r="N1518" s="16" t="s">
        <v>7115</v>
      </c>
      <c r="O1518" s="17">
        <v>0</v>
      </c>
      <c r="P1518" s="17">
        <v>0</v>
      </c>
      <c r="Q1518" s="17">
        <v>0</v>
      </c>
      <c r="R1518" s="18" t="s">
        <v>7116</v>
      </c>
      <c r="S1518" s="19">
        <v>60</v>
      </c>
      <c r="T1518" s="19">
        <v>220</v>
      </c>
      <c r="U1518" s="19">
        <v>0</v>
      </c>
      <c r="V1518" s="19">
        <v>0</v>
      </c>
      <c r="W1518" s="20">
        <v>0.55000000000000004</v>
      </c>
      <c r="X1518" s="21">
        <v>0</v>
      </c>
      <c r="Y1518" s="22" t="s">
        <v>33</v>
      </c>
      <c r="Z1518" s="14" t="s">
        <v>5838</v>
      </c>
      <c r="AA1518" s="24" t="s">
        <v>67</v>
      </c>
      <c r="AB1518" s="14" t="s">
        <v>67</v>
      </c>
      <c r="AC1518" s="14" t="s">
        <v>67</v>
      </c>
      <c r="AD1518" s="25"/>
      <c r="AE1518" s="26"/>
      <c r="AF1518" s="27"/>
      <c r="AG1518" s="33"/>
      <c r="EQ1518" s="33"/>
    </row>
    <row r="1519" spans="1:147" s="12" customFormat="1" ht="16.5" customHeight="1">
      <c r="A1519" s="12" t="s">
        <v>1337</v>
      </c>
      <c r="B1519" s="13"/>
      <c r="C1519" s="189"/>
      <c r="E1519" s="14" t="s">
        <v>7166</v>
      </c>
      <c r="F1519" s="14" t="s">
        <v>7167</v>
      </c>
      <c r="G1519" s="14" t="s">
        <v>7168</v>
      </c>
      <c r="H1519" s="15">
        <v>2015</v>
      </c>
      <c r="I1519" s="15">
        <v>2</v>
      </c>
      <c r="J1519" s="15">
        <v>0</v>
      </c>
      <c r="K1519" s="15">
        <v>0</v>
      </c>
      <c r="L1519" s="16" t="s">
        <v>7169</v>
      </c>
      <c r="M1519" s="16"/>
      <c r="N1519" s="16" t="s">
        <v>7115</v>
      </c>
      <c r="O1519" s="17">
        <v>0</v>
      </c>
      <c r="P1519" s="17">
        <v>0</v>
      </c>
      <c r="Q1519" s="17">
        <v>0</v>
      </c>
      <c r="R1519" s="18" t="s">
        <v>7116</v>
      </c>
      <c r="S1519" s="19">
        <v>60</v>
      </c>
      <c r="T1519" s="19">
        <v>110</v>
      </c>
      <c r="U1519" s="19">
        <v>0</v>
      </c>
      <c r="V1519" s="19">
        <v>0</v>
      </c>
      <c r="W1519" s="20">
        <v>0.125</v>
      </c>
      <c r="X1519" s="21">
        <v>0</v>
      </c>
      <c r="Y1519" s="22" t="s">
        <v>33</v>
      </c>
      <c r="Z1519" s="14" t="s">
        <v>5838</v>
      </c>
      <c r="AA1519" s="24" t="s">
        <v>67</v>
      </c>
      <c r="AB1519" s="14" t="s">
        <v>67</v>
      </c>
      <c r="AC1519" s="14" t="s">
        <v>67</v>
      </c>
      <c r="AD1519" s="25"/>
      <c r="AE1519" s="26"/>
      <c r="AF1519" s="27"/>
      <c r="AG1519" s="33"/>
      <c r="EQ1519" s="33"/>
    </row>
    <row r="1520" spans="1:147" s="12" customFormat="1" ht="16.5" customHeight="1">
      <c r="A1520" s="12" t="s">
        <v>1337</v>
      </c>
      <c r="B1520" s="13"/>
      <c r="C1520" s="189"/>
      <c r="E1520" s="14" t="s">
        <v>7203</v>
      </c>
      <c r="F1520" s="14" t="s">
        <v>7204</v>
      </c>
      <c r="G1520" s="14" t="s">
        <v>854</v>
      </c>
      <c r="H1520" s="15">
        <v>2022</v>
      </c>
      <c r="I1520" s="15">
        <v>1</v>
      </c>
      <c r="J1520" s="15">
        <v>0</v>
      </c>
      <c r="K1520" s="15">
        <v>0</v>
      </c>
      <c r="L1520" s="16" t="s">
        <v>7131</v>
      </c>
      <c r="M1520" s="16"/>
      <c r="N1520" s="16" t="s">
        <v>7115</v>
      </c>
      <c r="O1520" s="17">
        <v>0</v>
      </c>
      <c r="P1520" s="17">
        <v>0</v>
      </c>
      <c r="Q1520" s="17">
        <v>0</v>
      </c>
      <c r="R1520" s="18" t="s">
        <v>33</v>
      </c>
      <c r="S1520" s="19">
        <v>60</v>
      </c>
      <c r="T1520" s="19">
        <v>220</v>
      </c>
      <c r="U1520" s="19">
        <v>23</v>
      </c>
      <c r="V1520" s="19">
        <v>0</v>
      </c>
      <c r="W1520" s="20">
        <v>5</v>
      </c>
      <c r="X1520" s="21">
        <v>0</v>
      </c>
      <c r="Y1520" s="22" t="s">
        <v>33</v>
      </c>
      <c r="Z1520" s="14" t="s">
        <v>5838</v>
      </c>
      <c r="AA1520" s="24"/>
      <c r="AB1520" s="14"/>
      <c r="AC1520" s="14"/>
      <c r="AD1520" s="25"/>
      <c r="AE1520" s="26"/>
      <c r="AF1520" s="27"/>
      <c r="AG1520" s="33"/>
      <c r="EQ1520" s="33"/>
    </row>
    <row r="1521" spans="1:147" s="12" customFormat="1" ht="16.5" customHeight="1">
      <c r="A1521" s="12" t="s">
        <v>1337</v>
      </c>
      <c r="B1521" s="13"/>
      <c r="C1521" s="189"/>
      <c r="E1521" s="14" t="s">
        <v>1703</v>
      </c>
      <c r="F1521" s="14" t="s">
        <v>2048</v>
      </c>
      <c r="G1521" s="14" t="s">
        <v>2049</v>
      </c>
      <c r="H1521" s="15">
        <v>1997</v>
      </c>
      <c r="I1521" s="15">
        <v>1</v>
      </c>
      <c r="J1521" s="15">
        <v>0</v>
      </c>
      <c r="K1521" s="15">
        <v>0</v>
      </c>
      <c r="L1521" s="16" t="s">
        <v>1364</v>
      </c>
      <c r="M1521" s="16" t="s">
        <v>1365</v>
      </c>
      <c r="N1521" s="16" t="s">
        <v>411</v>
      </c>
      <c r="O1521" s="17">
        <v>5</v>
      </c>
      <c r="P1521" s="17">
        <v>0</v>
      </c>
      <c r="Q1521" s="17">
        <v>0</v>
      </c>
      <c r="R1521" s="18" t="s">
        <v>33</v>
      </c>
      <c r="S1521" s="19">
        <v>60</v>
      </c>
      <c r="T1521" s="19">
        <v>110</v>
      </c>
      <c r="U1521" s="19">
        <v>9.0909090909090912E-2</v>
      </c>
      <c r="V1521" s="19">
        <v>0</v>
      </c>
      <c r="W1521" s="20">
        <v>0.01</v>
      </c>
      <c r="X1521" s="21">
        <v>0.05</v>
      </c>
      <c r="Y1521" s="22" t="s">
        <v>33</v>
      </c>
      <c r="Z1521" s="14" t="s">
        <v>5838</v>
      </c>
      <c r="AA1521" s="24" t="s">
        <v>67</v>
      </c>
      <c r="AB1521" s="14" t="s">
        <v>67</v>
      </c>
      <c r="AC1521" s="14" t="s">
        <v>67</v>
      </c>
      <c r="AD1521" s="25"/>
      <c r="AE1521" s="26"/>
      <c r="AF1521" s="27"/>
      <c r="AG1521" s="33"/>
      <c r="EQ1521" s="33"/>
    </row>
    <row r="1522" spans="1:147" s="12" customFormat="1" ht="16.5" customHeight="1">
      <c r="A1522" s="12" t="s">
        <v>1337</v>
      </c>
      <c r="B1522" s="13"/>
      <c r="C1522" s="189"/>
      <c r="E1522" s="14" t="s">
        <v>2028</v>
      </c>
      <c r="F1522" s="14" t="s">
        <v>2029</v>
      </c>
      <c r="G1522" s="14" t="s">
        <v>2030</v>
      </c>
      <c r="H1522" s="15" t="s">
        <v>67</v>
      </c>
      <c r="I1522" s="15">
        <v>8</v>
      </c>
      <c r="J1522" s="15">
        <v>0</v>
      </c>
      <c r="K1522" s="15">
        <v>0</v>
      </c>
      <c r="L1522" s="16" t="s">
        <v>1462</v>
      </c>
      <c r="M1522" s="16"/>
      <c r="N1522" s="16" t="s">
        <v>411</v>
      </c>
      <c r="O1522" s="17">
        <v>8</v>
      </c>
      <c r="P1522" s="17">
        <v>0</v>
      </c>
      <c r="Q1522" s="17">
        <v>0</v>
      </c>
      <c r="R1522" s="18" t="s">
        <v>33</v>
      </c>
      <c r="S1522" s="19">
        <v>60</v>
      </c>
      <c r="T1522" s="19">
        <v>110</v>
      </c>
      <c r="U1522" s="19">
        <v>0.10909090909090909</v>
      </c>
      <c r="V1522" s="19">
        <v>0</v>
      </c>
      <c r="W1522" s="20">
        <v>1.2E-2</v>
      </c>
      <c r="X1522" s="21">
        <v>0.76800000000000002</v>
      </c>
      <c r="Y1522" s="22" t="s">
        <v>33</v>
      </c>
      <c r="Z1522" s="14" t="s">
        <v>5838</v>
      </c>
      <c r="AA1522" s="24" t="s">
        <v>67</v>
      </c>
      <c r="AB1522" s="14" t="s">
        <v>67</v>
      </c>
      <c r="AC1522" s="14" t="s">
        <v>67</v>
      </c>
      <c r="AD1522" s="25"/>
      <c r="AE1522" s="26"/>
      <c r="AF1522" s="27"/>
      <c r="AG1522" s="33"/>
      <c r="EQ1522" s="33"/>
    </row>
    <row r="1523" spans="1:147" s="12" customFormat="1" ht="16.5" customHeight="1">
      <c r="A1523" s="12" t="s">
        <v>1337</v>
      </c>
      <c r="B1523" s="13"/>
      <c r="C1523" s="189"/>
      <c r="E1523" s="14" t="s">
        <v>1703</v>
      </c>
      <c r="F1523" s="14" t="s">
        <v>67</v>
      </c>
      <c r="G1523" s="14" t="s">
        <v>1704</v>
      </c>
      <c r="H1523" s="15">
        <v>2007</v>
      </c>
      <c r="I1523" s="15">
        <v>1</v>
      </c>
      <c r="J1523" s="15">
        <v>0</v>
      </c>
      <c r="K1523" s="15">
        <v>0</v>
      </c>
      <c r="L1523" s="16" t="s">
        <v>1362</v>
      </c>
      <c r="M1523" s="16"/>
      <c r="N1523" s="16" t="s">
        <v>411</v>
      </c>
      <c r="O1523" s="17">
        <v>16</v>
      </c>
      <c r="P1523" s="17">
        <v>0</v>
      </c>
      <c r="Q1523" s="17">
        <v>0</v>
      </c>
      <c r="R1523" s="18" t="s">
        <v>33</v>
      </c>
      <c r="S1523" s="19" t="s">
        <v>89</v>
      </c>
      <c r="T1523" s="19">
        <v>115</v>
      </c>
      <c r="U1523" s="19">
        <v>0.10434782608695652</v>
      </c>
      <c r="V1523" s="19">
        <v>0</v>
      </c>
      <c r="W1523" s="20">
        <v>1.2E-2</v>
      </c>
      <c r="X1523" s="21">
        <v>0.192</v>
      </c>
      <c r="Y1523" s="22" t="s">
        <v>33</v>
      </c>
      <c r="Z1523" s="14" t="s">
        <v>5838</v>
      </c>
      <c r="AA1523" s="24" t="s">
        <v>67</v>
      </c>
      <c r="AB1523" s="14" t="s">
        <v>67</v>
      </c>
      <c r="AC1523" s="14" t="s">
        <v>67</v>
      </c>
      <c r="AD1523" s="25"/>
      <c r="AE1523" s="26"/>
      <c r="AF1523" s="27"/>
      <c r="AG1523" s="33"/>
      <c r="EQ1523" s="33"/>
    </row>
    <row r="1524" spans="1:147" s="12" customFormat="1" ht="16.5" customHeight="1">
      <c r="A1524" s="83" t="s">
        <v>1337</v>
      </c>
      <c r="B1524" s="13"/>
      <c r="C1524" s="189"/>
      <c r="D1524" s="83"/>
      <c r="E1524" s="14" t="s">
        <v>2009</v>
      </c>
      <c r="F1524" s="14" t="s">
        <v>67</v>
      </c>
      <c r="G1524" s="14" t="s">
        <v>67</v>
      </c>
      <c r="H1524" s="15">
        <v>2001</v>
      </c>
      <c r="I1524" s="15">
        <v>2</v>
      </c>
      <c r="J1524" s="15">
        <v>0</v>
      </c>
      <c r="K1524" s="15">
        <v>0</v>
      </c>
      <c r="L1524" s="16" t="s">
        <v>1470</v>
      </c>
      <c r="M1524" s="16"/>
      <c r="N1524" s="16" t="s">
        <v>1343</v>
      </c>
      <c r="O1524" s="17">
        <v>10</v>
      </c>
      <c r="P1524" s="17">
        <v>0</v>
      </c>
      <c r="Q1524" s="17">
        <v>0</v>
      </c>
      <c r="R1524" s="18" t="s">
        <v>33</v>
      </c>
      <c r="S1524" s="19">
        <v>0</v>
      </c>
      <c r="T1524" s="19">
        <v>220</v>
      </c>
      <c r="U1524" s="19">
        <v>9.0909090909090912E-2</v>
      </c>
      <c r="V1524" s="19">
        <v>0</v>
      </c>
      <c r="W1524" s="20">
        <v>0.02</v>
      </c>
      <c r="X1524" s="21">
        <v>0.4</v>
      </c>
      <c r="Y1524" s="22" t="s">
        <v>33</v>
      </c>
      <c r="Z1524" s="14" t="s">
        <v>5838</v>
      </c>
      <c r="AA1524" s="24" t="s">
        <v>67</v>
      </c>
      <c r="AB1524" s="14" t="s">
        <v>67</v>
      </c>
      <c r="AC1524" s="14" t="s">
        <v>67</v>
      </c>
      <c r="AD1524" s="25"/>
      <c r="AE1524" s="26"/>
      <c r="AF1524" s="27"/>
      <c r="AG1524" s="142"/>
      <c r="AH1524" s="83"/>
      <c r="AI1524" s="83"/>
      <c r="AJ1524" s="83"/>
      <c r="AK1524" s="83"/>
      <c r="AL1524" s="83"/>
      <c r="AM1524" s="83"/>
      <c r="AN1524" s="83"/>
      <c r="AO1524" s="83"/>
      <c r="EQ1524" s="33"/>
    </row>
    <row r="1525" spans="1:147" s="12" customFormat="1" ht="16.5" customHeight="1">
      <c r="A1525" s="12" t="s">
        <v>1337</v>
      </c>
      <c r="B1525" s="13"/>
      <c r="C1525" s="189"/>
      <c r="E1525" s="14" t="s">
        <v>2038</v>
      </c>
      <c r="F1525" s="14" t="s">
        <v>2039</v>
      </c>
      <c r="G1525" s="14" t="s">
        <v>67</v>
      </c>
      <c r="H1525" s="15" t="s">
        <v>67</v>
      </c>
      <c r="I1525" s="15">
        <v>2</v>
      </c>
      <c r="J1525" s="15">
        <v>0</v>
      </c>
      <c r="K1525" s="15">
        <v>0</v>
      </c>
      <c r="L1525" s="16" t="s">
        <v>1362</v>
      </c>
      <c r="M1525" s="16"/>
      <c r="N1525" s="16" t="s">
        <v>411</v>
      </c>
      <c r="O1525" s="17">
        <v>2</v>
      </c>
      <c r="P1525" s="17">
        <v>0</v>
      </c>
      <c r="Q1525" s="17">
        <v>0</v>
      </c>
      <c r="R1525" s="18" t="s">
        <v>33</v>
      </c>
      <c r="S1525" s="19">
        <v>50</v>
      </c>
      <c r="T1525" s="19">
        <v>220</v>
      </c>
      <c r="U1525" s="19">
        <v>0.54545454545454541</v>
      </c>
      <c r="V1525" s="19">
        <v>0</v>
      </c>
      <c r="W1525" s="20">
        <v>0.12</v>
      </c>
      <c r="X1525" s="21">
        <v>0.48</v>
      </c>
      <c r="Y1525" s="22" t="s">
        <v>33</v>
      </c>
      <c r="Z1525" s="14" t="s">
        <v>5838</v>
      </c>
      <c r="AA1525" s="24" t="s">
        <v>67</v>
      </c>
      <c r="AB1525" s="14" t="s">
        <v>67</v>
      </c>
      <c r="AC1525" s="14" t="s">
        <v>67</v>
      </c>
      <c r="AD1525" s="25"/>
      <c r="AE1525" s="26"/>
      <c r="AF1525" s="27"/>
      <c r="AG1525" s="33"/>
      <c r="EQ1525" s="33"/>
    </row>
    <row r="1526" spans="1:147" s="12" customFormat="1" ht="16.5" customHeight="1">
      <c r="A1526" s="12" t="s">
        <v>1337</v>
      </c>
      <c r="B1526" s="13"/>
      <c r="C1526" s="189"/>
      <c r="E1526" s="14" t="s">
        <v>613</v>
      </c>
      <c r="F1526" s="14" t="s">
        <v>2044</v>
      </c>
      <c r="G1526" s="14" t="s">
        <v>2045</v>
      </c>
      <c r="H1526" s="15">
        <v>2009</v>
      </c>
      <c r="I1526" s="15">
        <v>1</v>
      </c>
      <c r="J1526" s="15">
        <v>0</v>
      </c>
      <c r="K1526" s="15">
        <v>0</v>
      </c>
      <c r="L1526" s="16" t="s">
        <v>1364</v>
      </c>
      <c r="M1526" s="16" t="s">
        <v>1365</v>
      </c>
      <c r="N1526" s="16" t="s">
        <v>411</v>
      </c>
      <c r="O1526" s="17">
        <v>15</v>
      </c>
      <c r="P1526" s="17">
        <v>0</v>
      </c>
      <c r="Q1526" s="17">
        <v>0</v>
      </c>
      <c r="R1526" s="18" t="s">
        <v>33</v>
      </c>
      <c r="S1526" s="19">
        <v>60</v>
      </c>
      <c r="T1526" s="19">
        <v>110</v>
      </c>
      <c r="U1526" s="19">
        <v>0.18181818181818182</v>
      </c>
      <c r="V1526" s="19">
        <v>0</v>
      </c>
      <c r="W1526" s="20">
        <v>0.02</v>
      </c>
      <c r="X1526" s="21">
        <v>0.3</v>
      </c>
      <c r="Y1526" s="22" t="s">
        <v>33</v>
      </c>
      <c r="Z1526" s="14" t="s">
        <v>5838</v>
      </c>
      <c r="AA1526" s="24" t="s">
        <v>67</v>
      </c>
      <c r="AB1526" s="14" t="s">
        <v>67</v>
      </c>
      <c r="AC1526" s="14" t="s">
        <v>67</v>
      </c>
      <c r="AD1526" s="25"/>
      <c r="AE1526" s="26"/>
      <c r="AF1526" s="27"/>
      <c r="AG1526" s="33"/>
      <c r="EQ1526" s="33"/>
    </row>
    <row r="1527" spans="1:147" s="12" customFormat="1" ht="16.5" customHeight="1">
      <c r="A1527" s="12" t="s">
        <v>1337</v>
      </c>
      <c r="B1527" s="13"/>
      <c r="C1527" s="189"/>
      <c r="E1527" s="14" t="s">
        <v>1732</v>
      </c>
      <c r="F1527" s="14" t="s">
        <v>281</v>
      </c>
      <c r="G1527" s="14" t="s">
        <v>2043</v>
      </c>
      <c r="H1527" s="15" t="s">
        <v>67</v>
      </c>
      <c r="I1527" s="15">
        <v>1</v>
      </c>
      <c r="J1527" s="15">
        <v>0</v>
      </c>
      <c r="K1527" s="15">
        <v>0</v>
      </c>
      <c r="L1527" s="16" t="s">
        <v>1437</v>
      </c>
      <c r="M1527" s="16"/>
      <c r="N1527" s="16" t="s">
        <v>411</v>
      </c>
      <c r="O1527" s="17">
        <v>24</v>
      </c>
      <c r="P1527" s="17">
        <v>0</v>
      </c>
      <c r="Q1527" s="17">
        <v>0</v>
      </c>
      <c r="R1527" s="18" t="s">
        <v>33</v>
      </c>
      <c r="S1527" s="19">
        <v>60</v>
      </c>
      <c r="T1527" s="19">
        <v>110</v>
      </c>
      <c r="U1527" s="19">
        <v>0.11363636363636363</v>
      </c>
      <c r="V1527" s="19">
        <v>0</v>
      </c>
      <c r="W1527" s="20">
        <v>1.2500000000000001E-2</v>
      </c>
      <c r="X1527" s="21">
        <v>0.30000000000000004</v>
      </c>
      <c r="Y1527" s="22" t="s">
        <v>33</v>
      </c>
      <c r="Z1527" s="14" t="s">
        <v>5838</v>
      </c>
      <c r="AA1527" s="24" t="s">
        <v>67</v>
      </c>
      <c r="AB1527" s="14" t="s">
        <v>67</v>
      </c>
      <c r="AC1527" s="14" t="s">
        <v>67</v>
      </c>
      <c r="AD1527" s="25"/>
      <c r="AE1527" s="26"/>
      <c r="AF1527" s="27"/>
      <c r="AG1527" s="33"/>
      <c r="EQ1527" s="33"/>
    </row>
    <row r="1528" spans="1:147" s="12" customFormat="1" ht="16.5" customHeight="1">
      <c r="A1528" s="12" t="s">
        <v>1337</v>
      </c>
      <c r="B1528" s="13"/>
      <c r="C1528" s="189"/>
      <c r="E1528" s="14" t="s">
        <v>1732</v>
      </c>
      <c r="F1528" s="14" t="s">
        <v>859</v>
      </c>
      <c r="G1528" s="14" t="s">
        <v>67</v>
      </c>
      <c r="H1528" s="15">
        <v>1988</v>
      </c>
      <c r="I1528" s="15">
        <v>1</v>
      </c>
      <c r="J1528" s="15">
        <v>0</v>
      </c>
      <c r="K1528" s="15">
        <v>0</v>
      </c>
      <c r="L1528" s="16" t="s">
        <v>1436</v>
      </c>
      <c r="M1528" s="16"/>
      <c r="N1528" s="16" t="s">
        <v>411</v>
      </c>
      <c r="O1528" s="17">
        <v>18</v>
      </c>
      <c r="P1528" s="17">
        <v>0</v>
      </c>
      <c r="Q1528" s="17">
        <v>0</v>
      </c>
      <c r="R1528" s="18" t="s">
        <v>33</v>
      </c>
      <c r="S1528" s="19">
        <v>60</v>
      </c>
      <c r="T1528" s="19">
        <v>120</v>
      </c>
      <c r="U1528" s="19">
        <v>0.16666666666666666</v>
      </c>
      <c r="V1528" s="19">
        <v>0</v>
      </c>
      <c r="W1528" s="20">
        <v>0.02</v>
      </c>
      <c r="X1528" s="21">
        <v>0.36</v>
      </c>
      <c r="Y1528" s="22" t="s">
        <v>33</v>
      </c>
      <c r="Z1528" s="14" t="s">
        <v>5838</v>
      </c>
      <c r="AA1528" s="24" t="s">
        <v>67</v>
      </c>
      <c r="AB1528" s="14" t="s">
        <v>67</v>
      </c>
      <c r="AC1528" s="14" t="s">
        <v>67</v>
      </c>
      <c r="AD1528" s="25"/>
      <c r="AE1528" s="26"/>
      <c r="AF1528" s="27"/>
      <c r="AG1528" s="33"/>
      <c r="EQ1528" s="33"/>
    </row>
    <row r="1529" spans="1:147" s="12" customFormat="1" ht="16.5" customHeight="1">
      <c r="A1529" s="12" t="s">
        <v>1337</v>
      </c>
      <c r="B1529" s="13"/>
      <c r="C1529" s="189"/>
      <c r="E1529" s="14" t="s">
        <v>7151</v>
      </c>
      <c r="F1529" s="14" t="s">
        <v>7152</v>
      </c>
      <c r="G1529" s="14"/>
      <c r="H1529" s="15">
        <v>2013</v>
      </c>
      <c r="I1529" s="15">
        <v>8</v>
      </c>
      <c r="J1529" s="15">
        <v>0</v>
      </c>
      <c r="K1529" s="15">
        <v>0</v>
      </c>
      <c r="L1529" s="16" t="s">
        <v>7092</v>
      </c>
      <c r="M1529" s="16"/>
      <c r="N1529" s="16" t="s">
        <v>7115</v>
      </c>
      <c r="O1529" s="17">
        <v>30</v>
      </c>
      <c r="P1529" s="17">
        <v>0</v>
      </c>
      <c r="Q1529" s="17">
        <v>0</v>
      </c>
      <c r="R1529" s="18" t="s">
        <v>7116</v>
      </c>
      <c r="S1529" s="19">
        <v>60</v>
      </c>
      <c r="T1529" s="19">
        <v>220</v>
      </c>
      <c r="U1529" s="19">
        <v>0</v>
      </c>
      <c r="V1529" s="19">
        <v>0</v>
      </c>
      <c r="W1529" s="20">
        <v>1.2500000000000001E-2</v>
      </c>
      <c r="X1529" s="21">
        <v>3</v>
      </c>
      <c r="Y1529" s="22" t="s">
        <v>33</v>
      </c>
      <c r="Z1529" s="14" t="s">
        <v>5838</v>
      </c>
      <c r="AA1529" s="24" t="s">
        <v>67</v>
      </c>
      <c r="AB1529" s="14" t="s">
        <v>67</v>
      </c>
      <c r="AC1529" s="14" t="s">
        <v>67</v>
      </c>
      <c r="AD1529" s="25"/>
      <c r="AE1529" s="26"/>
      <c r="AF1529" s="27"/>
      <c r="AG1529" s="33"/>
      <c r="EQ1529" s="33"/>
    </row>
    <row r="1530" spans="1:147" s="12" customFormat="1" ht="16.5" customHeight="1">
      <c r="A1530" s="12" t="s">
        <v>1337</v>
      </c>
      <c r="B1530" s="13"/>
      <c r="C1530" s="189"/>
      <c r="E1530" s="14" t="s">
        <v>2040</v>
      </c>
      <c r="F1530" s="14" t="s">
        <v>2041</v>
      </c>
      <c r="G1530" s="14" t="s">
        <v>2042</v>
      </c>
      <c r="H1530" s="15">
        <v>2007</v>
      </c>
      <c r="I1530" s="15">
        <v>1</v>
      </c>
      <c r="J1530" s="15">
        <v>0</v>
      </c>
      <c r="K1530" s="15">
        <v>0</v>
      </c>
      <c r="L1530" s="16" t="s">
        <v>1383</v>
      </c>
      <c r="M1530" s="16"/>
      <c r="N1530" s="16" t="s">
        <v>411</v>
      </c>
      <c r="O1530" s="17">
        <v>219</v>
      </c>
      <c r="P1530" s="17">
        <v>0</v>
      </c>
      <c r="Q1530" s="17">
        <v>0</v>
      </c>
      <c r="R1530" s="18" t="s">
        <v>33</v>
      </c>
      <c r="S1530" s="19">
        <v>50</v>
      </c>
      <c r="T1530" s="19">
        <v>110</v>
      </c>
      <c r="U1530" s="19">
        <v>1.6363636363636365E-2</v>
      </c>
      <c r="V1530" s="19">
        <v>0</v>
      </c>
      <c r="W1530" s="20">
        <v>1.8E-3</v>
      </c>
      <c r="X1530" s="21">
        <v>0.39419999999999999</v>
      </c>
      <c r="Y1530" s="22" t="s">
        <v>33</v>
      </c>
      <c r="Z1530" s="14" t="s">
        <v>5838</v>
      </c>
      <c r="AA1530" s="24" t="s">
        <v>67</v>
      </c>
      <c r="AB1530" s="14" t="s">
        <v>67</v>
      </c>
      <c r="AC1530" s="14" t="s">
        <v>67</v>
      </c>
      <c r="AD1530" s="25"/>
      <c r="AE1530" s="26"/>
      <c r="AF1530" s="27"/>
      <c r="AG1530" s="33"/>
      <c r="EQ1530" s="33"/>
    </row>
    <row r="1531" spans="1:147" s="12" customFormat="1" ht="16.5" customHeight="1">
      <c r="A1531" s="12" t="s">
        <v>1337</v>
      </c>
      <c r="B1531" s="13"/>
      <c r="C1531" s="189"/>
      <c r="E1531" s="14" t="s">
        <v>1125</v>
      </c>
      <c r="F1531" s="14" t="s">
        <v>2036</v>
      </c>
      <c r="G1531" s="14" t="s">
        <v>2037</v>
      </c>
      <c r="H1531" s="15">
        <v>2009</v>
      </c>
      <c r="I1531" s="15">
        <v>1</v>
      </c>
      <c r="J1531" s="15">
        <v>0</v>
      </c>
      <c r="K1531" s="15">
        <v>0</v>
      </c>
      <c r="L1531" s="16" t="s">
        <v>1364</v>
      </c>
      <c r="M1531" s="16" t="s">
        <v>1365</v>
      </c>
      <c r="N1531" s="16" t="s">
        <v>411</v>
      </c>
      <c r="O1531" s="17">
        <v>50</v>
      </c>
      <c r="P1531" s="17">
        <v>0</v>
      </c>
      <c r="Q1531" s="17">
        <v>0</v>
      </c>
      <c r="R1531" s="18" t="s">
        <v>33</v>
      </c>
      <c r="S1531" s="19">
        <v>60</v>
      </c>
      <c r="T1531" s="19">
        <v>110</v>
      </c>
      <c r="U1531" s="19">
        <v>9.0909090909090912E-2</v>
      </c>
      <c r="V1531" s="19">
        <v>0</v>
      </c>
      <c r="W1531" s="20">
        <v>0.01</v>
      </c>
      <c r="X1531" s="21">
        <v>0.5</v>
      </c>
      <c r="Y1531" s="22" t="s">
        <v>33</v>
      </c>
      <c r="Z1531" s="14" t="s">
        <v>5838</v>
      </c>
      <c r="AA1531" s="24" t="s">
        <v>67</v>
      </c>
      <c r="AB1531" s="14" t="s">
        <v>67</v>
      </c>
      <c r="AC1531" s="14" t="s">
        <v>67</v>
      </c>
      <c r="AD1531" s="25"/>
      <c r="AE1531" s="26"/>
      <c r="AF1531" s="27"/>
      <c r="AG1531" s="33"/>
      <c r="EQ1531" s="33"/>
    </row>
    <row r="1532" spans="1:147" s="12" customFormat="1" ht="16.5" customHeight="1">
      <c r="A1532" s="12" t="s">
        <v>1337</v>
      </c>
      <c r="B1532" s="13"/>
      <c r="C1532" s="189"/>
      <c r="E1532" s="14" t="s">
        <v>1954</v>
      </c>
      <c r="F1532" s="14" t="s">
        <v>1785</v>
      </c>
      <c r="G1532" s="14" t="s">
        <v>1955</v>
      </c>
      <c r="H1532" s="15">
        <v>2000</v>
      </c>
      <c r="I1532" s="15">
        <v>2</v>
      </c>
      <c r="J1532" s="15">
        <v>0</v>
      </c>
      <c r="K1532" s="15">
        <v>0</v>
      </c>
      <c r="L1532" s="16" t="s">
        <v>1470</v>
      </c>
      <c r="M1532" s="16"/>
      <c r="N1532" s="16" t="s">
        <v>1343</v>
      </c>
      <c r="O1532" s="17">
        <v>1</v>
      </c>
      <c r="P1532" s="17">
        <v>0</v>
      </c>
      <c r="Q1532" s="17">
        <v>0</v>
      </c>
      <c r="R1532" s="18" t="s">
        <v>33</v>
      </c>
      <c r="S1532" s="19">
        <v>60</v>
      </c>
      <c r="T1532" s="19">
        <v>110</v>
      </c>
      <c r="U1532" s="19">
        <v>5.4</v>
      </c>
      <c r="V1532" s="19">
        <v>0</v>
      </c>
      <c r="W1532" s="20">
        <v>0.59399999999999997</v>
      </c>
      <c r="X1532" s="21">
        <v>1.1879999999999999</v>
      </c>
      <c r="Y1532" s="22" t="s">
        <v>33</v>
      </c>
      <c r="Z1532" s="14" t="s">
        <v>5838</v>
      </c>
      <c r="AA1532" s="24" t="s">
        <v>67</v>
      </c>
      <c r="AB1532" s="14" t="s">
        <v>67</v>
      </c>
      <c r="AC1532" s="14" t="s">
        <v>67</v>
      </c>
      <c r="AD1532" s="25"/>
      <c r="AE1532" s="26"/>
      <c r="AF1532" s="27"/>
      <c r="AG1532" s="33"/>
      <c r="EQ1532" s="33"/>
    </row>
    <row r="1533" spans="1:147" s="12" customFormat="1" ht="16.5" customHeight="1">
      <c r="A1533" s="12" t="s">
        <v>1337</v>
      </c>
      <c r="B1533" s="13"/>
      <c r="C1533" s="189"/>
      <c r="E1533" s="14" t="s">
        <v>2035</v>
      </c>
      <c r="F1533" s="14" t="s">
        <v>67</v>
      </c>
      <c r="G1533" s="14" t="s">
        <v>67</v>
      </c>
      <c r="H1533" s="15">
        <v>2006</v>
      </c>
      <c r="I1533" s="15">
        <v>1</v>
      </c>
      <c r="J1533" s="15">
        <v>0</v>
      </c>
      <c r="K1533" s="15">
        <v>0</v>
      </c>
      <c r="L1533" s="16" t="s">
        <v>1436</v>
      </c>
      <c r="M1533" s="16"/>
      <c r="N1533" s="16" t="s">
        <v>411</v>
      </c>
      <c r="O1533" s="17">
        <v>3</v>
      </c>
      <c r="P1533" s="17">
        <v>0</v>
      </c>
      <c r="Q1533" s="17">
        <v>0</v>
      </c>
      <c r="R1533" s="18" t="s">
        <v>33</v>
      </c>
      <c r="S1533" s="19">
        <v>50</v>
      </c>
      <c r="T1533" s="19">
        <v>110</v>
      </c>
      <c r="U1533" s="19">
        <v>1.8181818181818181</v>
      </c>
      <c r="V1533" s="19">
        <v>0</v>
      </c>
      <c r="W1533" s="20">
        <v>0.2</v>
      </c>
      <c r="X1533" s="21">
        <v>0.60000000000000009</v>
      </c>
      <c r="Y1533" s="22" t="s">
        <v>33</v>
      </c>
      <c r="Z1533" s="14" t="s">
        <v>5838</v>
      </c>
      <c r="AA1533" s="24" t="s">
        <v>67</v>
      </c>
      <c r="AB1533" s="14" t="s">
        <v>67</v>
      </c>
      <c r="AC1533" s="14" t="s">
        <v>67</v>
      </c>
      <c r="AD1533" s="25"/>
      <c r="AE1533" s="26"/>
      <c r="AF1533" s="27"/>
      <c r="AG1533" s="33"/>
      <c r="EQ1533" s="33"/>
    </row>
    <row r="1534" spans="1:147" s="12" customFormat="1" ht="16.5" customHeight="1">
      <c r="A1534" s="13" t="s">
        <v>1337</v>
      </c>
      <c r="B1534" s="13"/>
      <c r="C1534" s="189"/>
      <c r="D1534" s="83"/>
      <c r="E1534" s="14" t="s">
        <v>1984</v>
      </c>
      <c r="F1534" s="14" t="s">
        <v>1785</v>
      </c>
      <c r="G1534" s="14" t="s">
        <v>67</v>
      </c>
      <c r="H1534" s="15" t="s">
        <v>67</v>
      </c>
      <c r="I1534" s="15">
        <v>1</v>
      </c>
      <c r="J1534" s="15">
        <v>0</v>
      </c>
      <c r="K1534" s="15">
        <v>0</v>
      </c>
      <c r="L1534" s="16" t="s">
        <v>1470</v>
      </c>
      <c r="M1534" s="16"/>
      <c r="N1534" s="16" t="s">
        <v>1343</v>
      </c>
      <c r="O1534" s="17">
        <v>0.5</v>
      </c>
      <c r="P1534" s="17">
        <v>0</v>
      </c>
      <c r="Q1534" s="17">
        <v>0</v>
      </c>
      <c r="R1534" s="18" t="s">
        <v>33</v>
      </c>
      <c r="S1534" s="19">
        <v>0</v>
      </c>
      <c r="T1534" s="19">
        <v>220</v>
      </c>
      <c r="U1534" s="19">
        <v>5.8</v>
      </c>
      <c r="V1534" s="19">
        <v>0</v>
      </c>
      <c r="W1534" s="20">
        <v>1.276</v>
      </c>
      <c r="X1534" s="21">
        <v>0.63800000000000001</v>
      </c>
      <c r="Y1534" s="22" t="s">
        <v>33</v>
      </c>
      <c r="Z1534" s="14" t="s">
        <v>5838</v>
      </c>
      <c r="AA1534" s="24" t="s">
        <v>67</v>
      </c>
      <c r="AB1534" s="14" t="s">
        <v>67</v>
      </c>
      <c r="AC1534" s="14" t="s">
        <v>67</v>
      </c>
      <c r="AD1534" s="25"/>
      <c r="AE1534" s="26"/>
      <c r="AF1534" s="27"/>
      <c r="AG1534" s="142"/>
      <c r="AH1534" s="83"/>
      <c r="AI1534" s="83"/>
      <c r="AJ1534" s="83"/>
      <c r="AK1534" s="83"/>
      <c r="AL1534" s="83"/>
      <c r="AM1534" s="83"/>
      <c r="AN1534" s="83"/>
      <c r="AO1534" s="83"/>
      <c r="EQ1534" s="33"/>
    </row>
    <row r="1535" spans="1:147" s="12" customFormat="1" ht="16.5" customHeight="1">
      <c r="A1535" s="12" t="s">
        <v>1337</v>
      </c>
      <c r="B1535" s="13"/>
      <c r="C1535" s="189"/>
      <c r="E1535" s="14" t="s">
        <v>2033</v>
      </c>
      <c r="F1535" s="14" t="s">
        <v>67</v>
      </c>
      <c r="G1535" s="14" t="s">
        <v>67</v>
      </c>
      <c r="H1535" s="15">
        <v>2007</v>
      </c>
      <c r="I1535" s="15">
        <v>1</v>
      </c>
      <c r="J1535" s="15">
        <v>0</v>
      </c>
      <c r="K1535" s="15">
        <v>0</v>
      </c>
      <c r="L1535" s="16" t="s">
        <v>1436</v>
      </c>
      <c r="M1535" s="16"/>
      <c r="N1535" s="16" t="s">
        <v>411</v>
      </c>
      <c r="O1535" s="17">
        <v>3</v>
      </c>
      <c r="P1535" s="17">
        <v>0</v>
      </c>
      <c r="Q1535" s="17">
        <v>0</v>
      </c>
      <c r="R1535" s="18" t="s">
        <v>33</v>
      </c>
      <c r="S1535" s="19">
        <v>60</v>
      </c>
      <c r="T1535" s="19">
        <v>110</v>
      </c>
      <c r="U1535" s="19">
        <v>2</v>
      </c>
      <c r="V1535" s="19">
        <v>0</v>
      </c>
      <c r="W1535" s="20">
        <v>0.22</v>
      </c>
      <c r="X1535" s="21">
        <v>0.66</v>
      </c>
      <c r="Y1535" s="22" t="s">
        <v>33</v>
      </c>
      <c r="Z1535" s="14" t="s">
        <v>5838</v>
      </c>
      <c r="AA1535" s="24" t="s">
        <v>67</v>
      </c>
      <c r="AB1535" s="14" t="s">
        <v>67</v>
      </c>
      <c r="AC1535" s="14" t="s">
        <v>67</v>
      </c>
      <c r="AD1535" s="25"/>
      <c r="AE1535" s="26"/>
      <c r="AF1535" s="27"/>
      <c r="AG1535" s="33"/>
      <c r="EQ1535" s="33"/>
    </row>
    <row r="1536" spans="1:147" s="12" customFormat="1" ht="16.5" customHeight="1">
      <c r="A1536" s="12" t="s">
        <v>1337</v>
      </c>
      <c r="B1536" s="13"/>
      <c r="C1536" s="189"/>
      <c r="E1536" s="14" t="s">
        <v>987</v>
      </c>
      <c r="F1536" s="14" t="s">
        <v>1348</v>
      </c>
      <c r="G1536" s="14" t="s">
        <v>67</v>
      </c>
      <c r="H1536" s="15">
        <v>2000</v>
      </c>
      <c r="I1536" s="15">
        <v>2</v>
      </c>
      <c r="J1536" s="15">
        <v>0</v>
      </c>
      <c r="K1536" s="15">
        <v>0</v>
      </c>
      <c r="L1536" s="16" t="s">
        <v>1378</v>
      </c>
      <c r="M1536" s="16"/>
      <c r="N1536" s="16" t="s">
        <v>411</v>
      </c>
      <c r="O1536" s="17">
        <v>360</v>
      </c>
      <c r="P1536" s="17">
        <v>2</v>
      </c>
      <c r="Q1536" s="17">
        <v>5</v>
      </c>
      <c r="R1536" s="18" t="s">
        <v>33</v>
      </c>
      <c r="S1536" s="19">
        <v>60</v>
      </c>
      <c r="T1536" s="19">
        <v>110</v>
      </c>
      <c r="U1536" s="19">
        <v>3.6363636363636362E-2</v>
      </c>
      <c r="V1536" s="19">
        <v>0</v>
      </c>
      <c r="W1536" s="20">
        <v>4.0000000000000001E-3</v>
      </c>
      <c r="X1536" s="21">
        <v>1.4403999999999999</v>
      </c>
      <c r="Y1536" s="22" t="s">
        <v>33</v>
      </c>
      <c r="Z1536" s="14" t="s">
        <v>5838</v>
      </c>
      <c r="AA1536" s="24" t="s">
        <v>67</v>
      </c>
      <c r="AB1536" s="14" t="s">
        <v>67</v>
      </c>
      <c r="AC1536" s="14" t="s">
        <v>67</v>
      </c>
      <c r="AD1536" s="25"/>
      <c r="AE1536" s="26"/>
      <c r="AF1536" s="27"/>
      <c r="AG1536" s="33"/>
      <c r="EQ1536" s="33"/>
    </row>
    <row r="1537" spans="1:147" s="12" customFormat="1" ht="16.5" customHeight="1">
      <c r="A1537" s="12" t="s">
        <v>1337</v>
      </c>
      <c r="B1537" s="13"/>
      <c r="C1537" s="189"/>
      <c r="E1537" s="14" t="s">
        <v>2031</v>
      </c>
      <c r="F1537" s="14" t="s">
        <v>2032</v>
      </c>
      <c r="G1537" s="14" t="s">
        <v>1793</v>
      </c>
      <c r="H1537" s="15" t="s">
        <v>67</v>
      </c>
      <c r="I1537" s="15">
        <v>1</v>
      </c>
      <c r="J1537" s="15">
        <v>0</v>
      </c>
      <c r="K1537" s="15">
        <v>0</v>
      </c>
      <c r="L1537" s="16" t="s">
        <v>1437</v>
      </c>
      <c r="M1537" s="16"/>
      <c r="N1537" s="16" t="s">
        <v>411</v>
      </c>
      <c r="O1537" s="17">
        <v>5</v>
      </c>
      <c r="P1537" s="17">
        <v>0</v>
      </c>
      <c r="Q1537" s="17">
        <v>0</v>
      </c>
      <c r="R1537" s="18" t="s">
        <v>33</v>
      </c>
      <c r="S1537" s="19">
        <v>60</v>
      </c>
      <c r="T1537" s="19">
        <v>110</v>
      </c>
      <c r="U1537" s="19">
        <v>1.3636363636363635</v>
      </c>
      <c r="V1537" s="19">
        <v>0</v>
      </c>
      <c r="W1537" s="20">
        <v>0.15</v>
      </c>
      <c r="X1537" s="21">
        <v>0.75</v>
      </c>
      <c r="Y1537" s="22" t="s">
        <v>33</v>
      </c>
      <c r="Z1537" s="14" t="s">
        <v>5838</v>
      </c>
      <c r="AA1537" s="24" t="s">
        <v>67</v>
      </c>
      <c r="AB1537" s="14" t="s">
        <v>67</v>
      </c>
      <c r="AC1537" s="14" t="s">
        <v>67</v>
      </c>
      <c r="AD1537" s="25"/>
      <c r="AE1537" s="26"/>
      <c r="AF1537" s="27"/>
      <c r="AG1537" s="33"/>
      <c r="EQ1537" s="33"/>
    </row>
    <row r="1538" spans="1:147" s="12" customFormat="1" ht="16.5" customHeight="1">
      <c r="A1538" s="83" t="s">
        <v>1337</v>
      </c>
      <c r="B1538" s="13"/>
      <c r="C1538" s="189"/>
      <c r="D1538" s="83"/>
      <c r="E1538" s="14" t="s">
        <v>1899</v>
      </c>
      <c r="F1538" s="14" t="s">
        <v>1900</v>
      </c>
      <c r="G1538" s="14" t="s">
        <v>1901</v>
      </c>
      <c r="H1538" s="15">
        <v>2010</v>
      </c>
      <c r="I1538" s="15">
        <v>3</v>
      </c>
      <c r="J1538" s="15">
        <v>0</v>
      </c>
      <c r="K1538" s="15">
        <v>0</v>
      </c>
      <c r="L1538" s="16" t="s">
        <v>1373</v>
      </c>
      <c r="M1538" s="16"/>
      <c r="N1538" s="16" t="s">
        <v>1343</v>
      </c>
      <c r="O1538" s="17">
        <v>0.5</v>
      </c>
      <c r="P1538" s="17">
        <v>0</v>
      </c>
      <c r="Q1538" s="17">
        <v>0</v>
      </c>
      <c r="R1538" s="18" t="s">
        <v>33</v>
      </c>
      <c r="S1538" s="19">
        <v>0</v>
      </c>
      <c r="T1538" s="19">
        <v>110</v>
      </c>
      <c r="U1538" s="19">
        <v>15</v>
      </c>
      <c r="V1538" s="19">
        <v>0</v>
      </c>
      <c r="W1538" s="20">
        <v>1.65</v>
      </c>
      <c r="X1538" s="21">
        <v>2.4749999999999996</v>
      </c>
      <c r="Y1538" s="22" t="s">
        <v>33</v>
      </c>
      <c r="Z1538" s="14" t="s">
        <v>5838</v>
      </c>
      <c r="AA1538" s="24" t="s">
        <v>67</v>
      </c>
      <c r="AB1538" s="14" t="s">
        <v>67</v>
      </c>
      <c r="AC1538" s="14" t="s">
        <v>67</v>
      </c>
      <c r="AD1538" s="25"/>
      <c r="AE1538" s="26"/>
      <c r="AF1538" s="27"/>
      <c r="AG1538" s="142"/>
      <c r="AH1538" s="83"/>
      <c r="AI1538" s="83"/>
      <c r="AJ1538" s="83"/>
      <c r="AK1538" s="83"/>
      <c r="AL1538" s="83"/>
      <c r="AM1538" s="83"/>
      <c r="AN1538" s="83"/>
      <c r="AO1538" s="83"/>
      <c r="EQ1538" s="33"/>
    </row>
    <row r="1539" spans="1:147" s="12" customFormat="1" ht="16.5" customHeight="1">
      <c r="A1539" s="12" t="s">
        <v>1337</v>
      </c>
      <c r="B1539" s="13"/>
      <c r="C1539" s="189"/>
      <c r="E1539" s="14" t="s">
        <v>2010</v>
      </c>
      <c r="F1539" s="14" t="s">
        <v>2011</v>
      </c>
      <c r="G1539" s="14" t="s">
        <v>67</v>
      </c>
      <c r="H1539" s="15">
        <v>2011</v>
      </c>
      <c r="I1539" s="15">
        <v>1</v>
      </c>
      <c r="J1539" s="15">
        <v>0</v>
      </c>
      <c r="K1539" s="15">
        <v>0</v>
      </c>
      <c r="L1539" s="16" t="s">
        <v>1470</v>
      </c>
      <c r="M1539" s="16"/>
      <c r="N1539" s="16" t="s">
        <v>1343</v>
      </c>
      <c r="O1539" s="17">
        <v>5</v>
      </c>
      <c r="P1539" s="17">
        <v>0</v>
      </c>
      <c r="Q1539" s="17">
        <v>0</v>
      </c>
      <c r="R1539" s="18" t="s">
        <v>33</v>
      </c>
      <c r="S1539" s="19">
        <v>60</v>
      </c>
      <c r="T1539" s="19">
        <v>220</v>
      </c>
      <c r="U1539" s="19">
        <v>0.81818181818181823</v>
      </c>
      <c r="V1539" s="19">
        <v>0</v>
      </c>
      <c r="W1539" s="20">
        <v>0.18</v>
      </c>
      <c r="X1539" s="21">
        <v>0.89999999999999991</v>
      </c>
      <c r="Y1539" s="22" t="s">
        <v>33</v>
      </c>
      <c r="Z1539" s="14" t="s">
        <v>5838</v>
      </c>
      <c r="AA1539" s="24" t="s">
        <v>67</v>
      </c>
      <c r="AB1539" s="14" t="s">
        <v>67</v>
      </c>
      <c r="AC1539" s="14" t="s">
        <v>67</v>
      </c>
      <c r="AD1539" s="25"/>
      <c r="AE1539" s="26"/>
      <c r="AF1539" s="27"/>
      <c r="AG1539" s="33"/>
      <c r="EQ1539" s="33"/>
    </row>
    <row r="1540" spans="1:147" s="12" customFormat="1" ht="16.5" customHeight="1">
      <c r="A1540" s="12" t="s">
        <v>1337</v>
      </c>
      <c r="B1540" s="13"/>
      <c r="C1540" s="189"/>
      <c r="E1540" s="14" t="s">
        <v>1995</v>
      </c>
      <c r="F1540" s="14" t="s">
        <v>2024</v>
      </c>
      <c r="G1540" s="14" t="s">
        <v>2025</v>
      </c>
      <c r="H1540" s="15" t="s">
        <v>67</v>
      </c>
      <c r="I1540" s="15">
        <v>1</v>
      </c>
      <c r="J1540" s="15">
        <v>0</v>
      </c>
      <c r="K1540" s="15">
        <v>0</v>
      </c>
      <c r="L1540" s="16" t="s">
        <v>1362</v>
      </c>
      <c r="M1540" s="16"/>
      <c r="N1540" s="16" t="s">
        <v>411</v>
      </c>
      <c r="O1540" s="17">
        <v>2</v>
      </c>
      <c r="P1540" s="17">
        <v>0</v>
      </c>
      <c r="Q1540" s="17">
        <v>0</v>
      </c>
      <c r="R1540" s="18" t="s">
        <v>33</v>
      </c>
      <c r="S1540" s="19">
        <v>60</v>
      </c>
      <c r="T1540" s="19">
        <v>110</v>
      </c>
      <c r="U1540" s="19">
        <v>4.0909090909090908</v>
      </c>
      <c r="V1540" s="19">
        <v>0</v>
      </c>
      <c r="W1540" s="20">
        <v>0.45</v>
      </c>
      <c r="X1540" s="21">
        <v>0.9</v>
      </c>
      <c r="Y1540" s="22" t="s">
        <v>33</v>
      </c>
      <c r="Z1540" s="14" t="s">
        <v>5838</v>
      </c>
      <c r="AA1540" s="24" t="s">
        <v>67</v>
      </c>
      <c r="AB1540" s="14" t="s">
        <v>67</v>
      </c>
      <c r="AC1540" s="14" t="s">
        <v>67</v>
      </c>
      <c r="AD1540" s="25"/>
      <c r="AE1540" s="26"/>
      <c r="AF1540" s="27"/>
      <c r="AG1540" s="33"/>
      <c r="EQ1540" s="33"/>
    </row>
    <row r="1541" spans="1:147" s="12" customFormat="1" ht="16.5" customHeight="1">
      <c r="A1541" s="12" t="s">
        <v>1337</v>
      </c>
      <c r="B1541" s="13"/>
      <c r="C1541" s="189"/>
      <c r="E1541" s="14" t="s">
        <v>1995</v>
      </c>
      <c r="F1541" s="14" t="s">
        <v>2024</v>
      </c>
      <c r="G1541" s="14" t="s">
        <v>2026</v>
      </c>
      <c r="H1541" s="15" t="s">
        <v>67</v>
      </c>
      <c r="I1541" s="15">
        <v>1</v>
      </c>
      <c r="J1541" s="15">
        <v>0</v>
      </c>
      <c r="K1541" s="15">
        <v>0</v>
      </c>
      <c r="L1541" s="16" t="s">
        <v>1377</v>
      </c>
      <c r="M1541" s="16"/>
      <c r="N1541" s="16" t="s">
        <v>411</v>
      </c>
      <c r="O1541" s="17">
        <v>2</v>
      </c>
      <c r="P1541" s="17">
        <v>0</v>
      </c>
      <c r="Q1541" s="17">
        <v>0</v>
      </c>
      <c r="R1541" s="18" t="s">
        <v>33</v>
      </c>
      <c r="S1541" s="19">
        <v>60</v>
      </c>
      <c r="T1541" s="19">
        <v>110</v>
      </c>
      <c r="U1541" s="19">
        <v>4.0909090909090908</v>
      </c>
      <c r="V1541" s="19">
        <v>0</v>
      </c>
      <c r="W1541" s="20">
        <v>0.45</v>
      </c>
      <c r="X1541" s="21">
        <v>0.9</v>
      </c>
      <c r="Y1541" s="22" t="s">
        <v>33</v>
      </c>
      <c r="Z1541" s="14" t="s">
        <v>5838</v>
      </c>
      <c r="AA1541" s="24" t="s">
        <v>67</v>
      </c>
      <c r="AB1541" s="14" t="s">
        <v>67</v>
      </c>
      <c r="AC1541" s="14" t="s">
        <v>67</v>
      </c>
      <c r="AD1541" s="25"/>
      <c r="AE1541" s="26"/>
      <c r="AF1541" s="27"/>
      <c r="AG1541" s="33"/>
      <c r="EQ1541" s="33"/>
    </row>
    <row r="1542" spans="1:147" s="12" customFormat="1" ht="16.5" customHeight="1">
      <c r="A1542" s="12" t="s">
        <v>1337</v>
      </c>
      <c r="B1542" s="13"/>
      <c r="C1542" s="189"/>
      <c r="E1542" s="14" t="s">
        <v>2023</v>
      </c>
      <c r="F1542" s="14" t="s">
        <v>1348</v>
      </c>
      <c r="G1542" s="14" t="s">
        <v>67</v>
      </c>
      <c r="H1542" s="15" t="s">
        <v>67</v>
      </c>
      <c r="I1542" s="15">
        <v>1</v>
      </c>
      <c r="J1542" s="15">
        <v>0</v>
      </c>
      <c r="K1542" s="15">
        <v>0</v>
      </c>
      <c r="L1542" s="16" t="s">
        <v>1378</v>
      </c>
      <c r="M1542" s="16"/>
      <c r="N1542" s="16" t="s">
        <v>411</v>
      </c>
      <c r="O1542" s="17">
        <v>220</v>
      </c>
      <c r="P1542" s="17">
        <v>2</v>
      </c>
      <c r="Q1542" s="17">
        <v>5</v>
      </c>
      <c r="R1542" s="18" t="s">
        <v>33</v>
      </c>
      <c r="S1542" s="19">
        <v>60</v>
      </c>
      <c r="T1542" s="19">
        <v>110</v>
      </c>
      <c r="U1542" s="19">
        <v>4.5454545454545456E-2</v>
      </c>
      <c r="V1542" s="19">
        <v>0</v>
      </c>
      <c r="W1542" s="20">
        <v>5.0000000000000001E-3</v>
      </c>
      <c r="X1542" s="21">
        <v>1.1005</v>
      </c>
      <c r="Y1542" s="22" t="s">
        <v>33</v>
      </c>
      <c r="Z1542" s="14" t="s">
        <v>5838</v>
      </c>
      <c r="AA1542" s="24" t="s">
        <v>67</v>
      </c>
      <c r="AB1542" s="14" t="s">
        <v>67</v>
      </c>
      <c r="AC1542" s="14" t="s">
        <v>67</v>
      </c>
      <c r="AD1542" s="25"/>
      <c r="AE1542" s="26"/>
      <c r="AF1542" s="27"/>
      <c r="AG1542" s="33"/>
      <c r="EQ1542" s="33"/>
    </row>
    <row r="1543" spans="1:147" s="13" customFormat="1" ht="16.5" customHeight="1">
      <c r="A1543" s="12" t="s">
        <v>1337</v>
      </c>
      <c r="C1543" s="189"/>
      <c r="D1543" s="12"/>
      <c r="E1543" s="14" t="s">
        <v>183</v>
      </c>
      <c r="F1543" s="14" t="s">
        <v>155</v>
      </c>
      <c r="G1543" s="14" t="s">
        <v>2022</v>
      </c>
      <c r="H1543" s="15">
        <v>2011</v>
      </c>
      <c r="I1543" s="15">
        <v>1</v>
      </c>
      <c r="J1543" s="15">
        <v>0</v>
      </c>
      <c r="K1543" s="15">
        <v>0</v>
      </c>
      <c r="L1543" s="16" t="s">
        <v>1377</v>
      </c>
      <c r="M1543" s="16"/>
      <c r="N1543" s="16" t="s">
        <v>411</v>
      </c>
      <c r="O1543" s="17">
        <v>2</v>
      </c>
      <c r="P1543" s="17">
        <v>0</v>
      </c>
      <c r="Q1543" s="17">
        <v>0</v>
      </c>
      <c r="R1543" s="18" t="s">
        <v>33</v>
      </c>
      <c r="S1543" s="19">
        <v>60</v>
      </c>
      <c r="T1543" s="19">
        <v>110</v>
      </c>
      <c r="U1543" s="19">
        <v>5.5</v>
      </c>
      <c r="V1543" s="19">
        <v>0</v>
      </c>
      <c r="W1543" s="20">
        <v>0.60499999999999998</v>
      </c>
      <c r="X1543" s="21">
        <v>1.21</v>
      </c>
      <c r="Y1543" s="22" t="s">
        <v>33</v>
      </c>
      <c r="Z1543" s="14" t="s">
        <v>5838</v>
      </c>
      <c r="AA1543" s="24" t="s">
        <v>67</v>
      </c>
      <c r="AB1543" s="14" t="s">
        <v>67</v>
      </c>
      <c r="AC1543" s="14" t="s">
        <v>67</v>
      </c>
      <c r="AD1543" s="25"/>
      <c r="AE1543" s="26"/>
      <c r="AF1543" s="27"/>
      <c r="AG1543" s="33"/>
      <c r="AH1543" s="12"/>
      <c r="AI1543" s="12"/>
      <c r="AJ1543" s="12"/>
      <c r="AK1543" s="12"/>
      <c r="AL1543" s="12"/>
      <c r="AM1543" s="12"/>
      <c r="AN1543" s="12"/>
      <c r="AO1543" s="12"/>
      <c r="EQ1543" s="157"/>
    </row>
    <row r="1544" spans="1:147" s="13" customFormat="1" ht="16.5" customHeight="1">
      <c r="A1544" s="12" t="s">
        <v>1337</v>
      </c>
      <c r="C1544" s="189"/>
      <c r="D1544" s="12"/>
      <c r="E1544" s="14" t="s">
        <v>2020</v>
      </c>
      <c r="F1544" s="14" t="s">
        <v>1116</v>
      </c>
      <c r="G1544" s="14" t="s">
        <v>2021</v>
      </c>
      <c r="H1544" s="15" t="s">
        <v>67</v>
      </c>
      <c r="I1544" s="15">
        <v>1</v>
      </c>
      <c r="J1544" s="15">
        <v>0</v>
      </c>
      <c r="K1544" s="15">
        <v>0</v>
      </c>
      <c r="L1544" s="16" t="s">
        <v>1377</v>
      </c>
      <c r="M1544" s="16"/>
      <c r="N1544" s="16" t="s">
        <v>411</v>
      </c>
      <c r="O1544" s="17">
        <v>5</v>
      </c>
      <c r="P1544" s="17">
        <v>0</v>
      </c>
      <c r="Q1544" s="17">
        <v>0</v>
      </c>
      <c r="R1544" s="18" t="s">
        <v>33</v>
      </c>
      <c r="S1544" s="19">
        <v>60</v>
      </c>
      <c r="T1544" s="19">
        <v>110</v>
      </c>
      <c r="U1544" s="19">
        <v>2.2727272727272729</v>
      </c>
      <c r="V1544" s="19">
        <v>0</v>
      </c>
      <c r="W1544" s="20">
        <v>0.25</v>
      </c>
      <c r="X1544" s="21">
        <v>1.25</v>
      </c>
      <c r="Y1544" s="22" t="s">
        <v>33</v>
      </c>
      <c r="Z1544" s="14" t="s">
        <v>5838</v>
      </c>
      <c r="AA1544" s="24" t="s">
        <v>67</v>
      </c>
      <c r="AB1544" s="14" t="s">
        <v>67</v>
      </c>
      <c r="AC1544" s="14" t="s">
        <v>67</v>
      </c>
      <c r="AD1544" s="25"/>
      <c r="AE1544" s="26"/>
      <c r="AF1544" s="27"/>
      <c r="AG1544" s="33"/>
      <c r="AH1544" s="12"/>
      <c r="AI1544" s="12"/>
      <c r="AJ1544" s="12"/>
      <c r="AK1544" s="12"/>
      <c r="AL1544" s="12"/>
      <c r="AM1544" s="12"/>
      <c r="AN1544" s="12"/>
      <c r="AO1544" s="12"/>
      <c r="EQ1544" s="157"/>
    </row>
    <row r="1545" spans="1:147" s="12" customFormat="1" ht="16.5" customHeight="1">
      <c r="A1545" s="12" t="s">
        <v>1337</v>
      </c>
      <c r="B1545" s="13"/>
      <c r="C1545" s="189"/>
      <c r="E1545" s="14" t="s">
        <v>2017</v>
      </c>
      <c r="F1545" s="14" t="s">
        <v>2018</v>
      </c>
      <c r="G1545" s="14" t="s">
        <v>2019</v>
      </c>
      <c r="H1545" s="15">
        <v>2008</v>
      </c>
      <c r="I1545" s="15">
        <v>1</v>
      </c>
      <c r="J1545" s="15">
        <v>0</v>
      </c>
      <c r="K1545" s="15">
        <v>0</v>
      </c>
      <c r="L1545" s="16" t="s">
        <v>1383</v>
      </c>
      <c r="M1545" s="16"/>
      <c r="N1545" s="16" t="s">
        <v>411</v>
      </c>
      <c r="O1545" s="17">
        <v>22</v>
      </c>
      <c r="P1545" s="17">
        <v>0</v>
      </c>
      <c r="Q1545" s="17">
        <v>0</v>
      </c>
      <c r="R1545" s="18" t="s">
        <v>33</v>
      </c>
      <c r="S1545" s="19">
        <v>50</v>
      </c>
      <c r="T1545" s="19">
        <v>117</v>
      </c>
      <c r="U1545" s="19">
        <v>0.49572649572649574</v>
      </c>
      <c r="V1545" s="19">
        <v>0</v>
      </c>
      <c r="W1545" s="20">
        <v>5.8000000000000003E-2</v>
      </c>
      <c r="X1545" s="21">
        <v>1.276</v>
      </c>
      <c r="Y1545" s="22" t="s">
        <v>33</v>
      </c>
      <c r="Z1545" s="14" t="s">
        <v>5838</v>
      </c>
      <c r="AA1545" s="24" t="s">
        <v>67</v>
      </c>
      <c r="AB1545" s="14" t="s">
        <v>67</v>
      </c>
      <c r="AC1545" s="14" t="s">
        <v>67</v>
      </c>
      <c r="AD1545" s="25"/>
      <c r="AE1545" s="26"/>
      <c r="AF1545" s="27"/>
      <c r="AG1545" s="33"/>
      <c r="EQ1545" s="33"/>
    </row>
    <row r="1546" spans="1:147" s="12" customFormat="1" ht="16.5" customHeight="1">
      <c r="A1546" s="12" t="s">
        <v>1337</v>
      </c>
      <c r="B1546" s="13"/>
      <c r="C1546" s="189"/>
      <c r="E1546" s="14" t="s">
        <v>1715</v>
      </c>
      <c r="F1546" s="14" t="s">
        <v>2016</v>
      </c>
      <c r="G1546" s="14" t="s">
        <v>67</v>
      </c>
      <c r="H1546" s="15">
        <v>1996</v>
      </c>
      <c r="I1546" s="15">
        <v>1</v>
      </c>
      <c r="J1546" s="15">
        <v>0</v>
      </c>
      <c r="K1546" s="15">
        <v>0</v>
      </c>
      <c r="L1546" s="16" t="s">
        <v>1378</v>
      </c>
      <c r="M1546" s="16"/>
      <c r="N1546" s="16" t="s">
        <v>411</v>
      </c>
      <c r="O1546" s="17">
        <v>360</v>
      </c>
      <c r="P1546" s="17">
        <v>1</v>
      </c>
      <c r="Q1546" s="17">
        <v>5</v>
      </c>
      <c r="R1546" s="18" t="s">
        <v>33</v>
      </c>
      <c r="S1546" s="19">
        <v>60</v>
      </c>
      <c r="T1546" s="19">
        <v>110</v>
      </c>
      <c r="U1546" s="19">
        <v>3.6363636363636362E-2</v>
      </c>
      <c r="V1546" s="19">
        <v>0</v>
      </c>
      <c r="W1546" s="20">
        <v>4.0000000000000001E-3</v>
      </c>
      <c r="X1546" s="21">
        <v>1.4401999999999999</v>
      </c>
      <c r="Y1546" s="22" t="s">
        <v>33</v>
      </c>
      <c r="Z1546" s="14" t="s">
        <v>5838</v>
      </c>
      <c r="AA1546" s="24" t="s">
        <v>67</v>
      </c>
      <c r="AB1546" s="14" t="s">
        <v>67</v>
      </c>
      <c r="AC1546" s="14" t="s">
        <v>67</v>
      </c>
      <c r="AD1546" s="25"/>
      <c r="AE1546" s="26"/>
      <c r="AF1546" s="27"/>
      <c r="AG1546" s="33"/>
      <c r="EQ1546" s="33"/>
    </row>
    <row r="1547" spans="1:147" s="83" customFormat="1" ht="16.5" customHeight="1">
      <c r="A1547" s="12" t="s">
        <v>1337</v>
      </c>
      <c r="B1547" s="13"/>
      <c r="C1547" s="189"/>
      <c r="D1547" s="12"/>
      <c r="E1547" s="14" t="s">
        <v>1715</v>
      </c>
      <c r="F1547" s="14" t="s">
        <v>2016</v>
      </c>
      <c r="G1547" s="14" t="s">
        <v>67</v>
      </c>
      <c r="H1547" s="15">
        <v>1995</v>
      </c>
      <c r="I1547" s="15">
        <v>1</v>
      </c>
      <c r="J1547" s="15">
        <v>0</v>
      </c>
      <c r="K1547" s="15">
        <v>0</v>
      </c>
      <c r="L1547" s="16" t="s">
        <v>1378</v>
      </c>
      <c r="M1547" s="16"/>
      <c r="N1547" s="16" t="s">
        <v>411</v>
      </c>
      <c r="O1547" s="17">
        <v>360</v>
      </c>
      <c r="P1547" s="17">
        <v>1</v>
      </c>
      <c r="Q1547" s="17">
        <v>5</v>
      </c>
      <c r="R1547" s="18" t="s">
        <v>33</v>
      </c>
      <c r="S1547" s="19">
        <v>60</v>
      </c>
      <c r="T1547" s="19">
        <v>110</v>
      </c>
      <c r="U1547" s="19">
        <v>3.6363636363636362E-2</v>
      </c>
      <c r="V1547" s="19">
        <v>0</v>
      </c>
      <c r="W1547" s="20">
        <v>4.0000000000000001E-3</v>
      </c>
      <c r="X1547" s="21">
        <v>1.4401999999999999</v>
      </c>
      <c r="Y1547" s="22" t="s">
        <v>33</v>
      </c>
      <c r="Z1547" s="14" t="s">
        <v>5838</v>
      </c>
      <c r="AA1547" s="24" t="s">
        <v>67</v>
      </c>
      <c r="AB1547" s="14" t="s">
        <v>67</v>
      </c>
      <c r="AC1547" s="14" t="s">
        <v>67</v>
      </c>
      <c r="AD1547" s="25"/>
      <c r="AE1547" s="26"/>
      <c r="AF1547" s="27"/>
      <c r="AG1547" s="33"/>
      <c r="AH1547" s="12"/>
      <c r="AI1547" s="12"/>
      <c r="AJ1547" s="12"/>
      <c r="AK1547" s="12"/>
      <c r="AL1547" s="12"/>
      <c r="AM1547" s="12"/>
      <c r="AN1547" s="12"/>
      <c r="AO1547" s="12"/>
      <c r="EQ1547" s="142"/>
    </row>
    <row r="1548" spans="1:147" s="12" customFormat="1" ht="16.5" customHeight="1">
      <c r="A1548" s="12" t="s">
        <v>1337</v>
      </c>
      <c r="B1548" s="13"/>
      <c r="C1548" s="189"/>
      <c r="E1548" s="14" t="s">
        <v>1715</v>
      </c>
      <c r="F1548" s="14" t="s">
        <v>2016</v>
      </c>
      <c r="G1548" s="14" t="s">
        <v>67</v>
      </c>
      <c r="H1548" s="15">
        <v>1995</v>
      </c>
      <c r="I1548" s="15">
        <v>1</v>
      </c>
      <c r="J1548" s="15">
        <v>0</v>
      </c>
      <c r="K1548" s="15">
        <v>0</v>
      </c>
      <c r="L1548" s="16" t="s">
        <v>1378</v>
      </c>
      <c r="M1548" s="16"/>
      <c r="N1548" s="16" t="s">
        <v>411</v>
      </c>
      <c r="O1548" s="17">
        <v>360</v>
      </c>
      <c r="P1548" s="17">
        <v>2</v>
      </c>
      <c r="Q1548" s="17">
        <v>5</v>
      </c>
      <c r="R1548" s="18" t="s">
        <v>33</v>
      </c>
      <c r="S1548" s="19">
        <v>60</v>
      </c>
      <c r="T1548" s="19">
        <v>110</v>
      </c>
      <c r="U1548" s="19">
        <v>3.6363636363636362E-2</v>
      </c>
      <c r="V1548" s="19">
        <v>0</v>
      </c>
      <c r="W1548" s="20">
        <v>4.0000000000000001E-3</v>
      </c>
      <c r="X1548" s="21">
        <v>1.4403999999999999</v>
      </c>
      <c r="Y1548" s="22" t="s">
        <v>33</v>
      </c>
      <c r="Z1548" s="14" t="s">
        <v>5838</v>
      </c>
      <c r="AA1548" s="24" t="s">
        <v>67</v>
      </c>
      <c r="AB1548" s="14" t="s">
        <v>67</v>
      </c>
      <c r="AC1548" s="14" t="s">
        <v>67</v>
      </c>
      <c r="AD1548" s="25"/>
      <c r="AE1548" s="26"/>
      <c r="AF1548" s="27"/>
      <c r="AG1548" s="33"/>
      <c r="EQ1548" s="33"/>
    </row>
    <row r="1549" spans="1:147" s="12" customFormat="1" ht="16.5" customHeight="1">
      <c r="A1549" s="83" t="s">
        <v>1337</v>
      </c>
      <c r="B1549" s="13"/>
      <c r="C1549" s="189"/>
      <c r="D1549" s="83"/>
      <c r="E1549" s="14" t="s">
        <v>2002</v>
      </c>
      <c r="F1549" s="14" t="s">
        <v>1900</v>
      </c>
      <c r="G1549" s="14" t="s">
        <v>67</v>
      </c>
      <c r="H1549" s="15">
        <v>2009</v>
      </c>
      <c r="I1549" s="15">
        <v>1</v>
      </c>
      <c r="J1549" s="15">
        <v>0</v>
      </c>
      <c r="K1549" s="15">
        <v>0</v>
      </c>
      <c r="L1549" s="16" t="s">
        <v>1373</v>
      </c>
      <c r="M1549" s="16"/>
      <c r="N1549" s="16" t="s">
        <v>1343</v>
      </c>
      <c r="O1549" s="17">
        <v>2</v>
      </c>
      <c r="P1549" s="17">
        <v>0</v>
      </c>
      <c r="Q1549" s="17">
        <v>0</v>
      </c>
      <c r="R1549" s="18" t="s">
        <v>33</v>
      </c>
      <c r="S1549" s="19">
        <v>0</v>
      </c>
      <c r="T1549" s="19">
        <v>220</v>
      </c>
      <c r="U1549" s="19">
        <v>3.4090909090909092</v>
      </c>
      <c r="V1549" s="19">
        <v>0</v>
      </c>
      <c r="W1549" s="20">
        <v>0.75</v>
      </c>
      <c r="X1549" s="21">
        <v>1.5</v>
      </c>
      <c r="Y1549" s="22" t="s">
        <v>33</v>
      </c>
      <c r="Z1549" s="14" t="s">
        <v>5838</v>
      </c>
      <c r="AA1549" s="24" t="s">
        <v>67</v>
      </c>
      <c r="AB1549" s="14" t="s">
        <v>67</v>
      </c>
      <c r="AC1549" s="14" t="s">
        <v>67</v>
      </c>
      <c r="AD1549" s="25"/>
      <c r="AE1549" s="26"/>
      <c r="AF1549" s="27"/>
      <c r="AG1549" s="142"/>
      <c r="AH1549" s="83"/>
      <c r="AI1549" s="83"/>
      <c r="AJ1549" s="83"/>
      <c r="AK1549" s="83"/>
      <c r="AL1549" s="83"/>
      <c r="AM1549" s="83"/>
      <c r="AN1549" s="83"/>
      <c r="AO1549" s="83"/>
      <c r="EQ1549" s="33"/>
    </row>
    <row r="1550" spans="1:147" s="83" customFormat="1" ht="16.5" customHeight="1">
      <c r="A1550" s="12" t="s">
        <v>1337</v>
      </c>
      <c r="B1550" s="13"/>
      <c r="C1550" s="189"/>
      <c r="D1550" s="12"/>
      <c r="E1550" s="14" t="s">
        <v>7177</v>
      </c>
      <c r="F1550" s="14" t="s">
        <v>7178</v>
      </c>
      <c r="G1550" s="14" t="s">
        <v>7179</v>
      </c>
      <c r="H1550" s="15">
        <v>2018</v>
      </c>
      <c r="I1550" s="15">
        <v>1</v>
      </c>
      <c r="J1550" s="15">
        <v>0</v>
      </c>
      <c r="K1550" s="15">
        <v>0</v>
      </c>
      <c r="L1550" s="16" t="s">
        <v>7180</v>
      </c>
      <c r="M1550" s="16"/>
      <c r="N1550" s="16" t="s">
        <v>7115</v>
      </c>
      <c r="O1550" s="17">
        <v>20</v>
      </c>
      <c r="P1550" s="17">
        <v>0</v>
      </c>
      <c r="Q1550" s="17">
        <v>0</v>
      </c>
      <c r="R1550" s="18" t="s">
        <v>7116</v>
      </c>
      <c r="S1550" s="19">
        <v>60</v>
      </c>
      <c r="T1550" s="19">
        <v>110</v>
      </c>
      <c r="U1550" s="19">
        <v>0</v>
      </c>
      <c r="V1550" s="19">
        <v>0</v>
      </c>
      <c r="W1550" s="20">
        <v>7.4999999999999997E-2</v>
      </c>
      <c r="X1550" s="21">
        <v>1.5</v>
      </c>
      <c r="Y1550" s="22" t="s">
        <v>33</v>
      </c>
      <c r="Z1550" s="14" t="s">
        <v>5838</v>
      </c>
      <c r="AA1550" s="24" t="s">
        <v>67</v>
      </c>
      <c r="AB1550" s="14" t="s">
        <v>67</v>
      </c>
      <c r="AC1550" s="14" t="s">
        <v>67</v>
      </c>
      <c r="AD1550" s="25"/>
      <c r="AE1550" s="26"/>
      <c r="AF1550" s="27"/>
      <c r="AG1550" s="33"/>
      <c r="AH1550" s="12"/>
      <c r="AI1550" s="12"/>
      <c r="AJ1550" s="12"/>
      <c r="AK1550" s="12"/>
      <c r="AL1550" s="12"/>
      <c r="AM1550" s="12"/>
      <c r="AN1550" s="12"/>
      <c r="AO1550" s="12"/>
      <c r="EQ1550" s="142"/>
    </row>
    <row r="1551" spans="1:147" s="12" customFormat="1" ht="16.5" customHeight="1">
      <c r="A1551" s="12" t="s">
        <v>1337</v>
      </c>
      <c r="C1551" s="30"/>
      <c r="E1551" s="14" t="s">
        <v>7183</v>
      </c>
      <c r="F1551" s="14" t="s">
        <v>7184</v>
      </c>
      <c r="G1551" s="14" t="s">
        <v>7185</v>
      </c>
      <c r="H1551" s="15">
        <v>2005</v>
      </c>
      <c r="I1551" s="15">
        <v>1</v>
      </c>
      <c r="J1551" s="15">
        <v>0</v>
      </c>
      <c r="K1551" s="15">
        <v>0</v>
      </c>
      <c r="L1551" s="16" t="s">
        <v>1346</v>
      </c>
      <c r="M1551" s="16"/>
      <c r="N1551" s="16" t="s">
        <v>411</v>
      </c>
      <c r="O1551" s="17">
        <v>10</v>
      </c>
      <c r="P1551" s="17">
        <v>0</v>
      </c>
      <c r="Q1551" s="17">
        <v>0</v>
      </c>
      <c r="R1551" s="18" t="s">
        <v>33</v>
      </c>
      <c r="S1551" s="19">
        <v>60</v>
      </c>
      <c r="T1551" s="19">
        <v>110</v>
      </c>
      <c r="U1551" s="19">
        <v>2.2999999999999998</v>
      </c>
      <c r="V1551" s="19">
        <v>0</v>
      </c>
      <c r="W1551" s="20">
        <v>0.15</v>
      </c>
      <c r="X1551" s="21">
        <v>1.5</v>
      </c>
      <c r="Y1551" s="22" t="s">
        <v>33</v>
      </c>
      <c r="Z1551" s="14" t="s">
        <v>5838</v>
      </c>
      <c r="AA1551" s="24"/>
      <c r="AB1551" s="14"/>
      <c r="AC1551" s="14"/>
      <c r="AD1551" s="25"/>
      <c r="AE1551" s="26"/>
      <c r="AF1551" s="27"/>
      <c r="AG1551" s="33"/>
      <c r="EQ1551" s="33"/>
    </row>
    <row r="1552" spans="1:147" s="12" customFormat="1" ht="16.5" customHeight="1">
      <c r="A1552" s="12" t="s">
        <v>1337</v>
      </c>
      <c r="C1552" s="30"/>
      <c r="E1552" s="14" t="s">
        <v>7183</v>
      </c>
      <c r="F1552" s="14" t="s">
        <v>7186</v>
      </c>
      <c r="G1552" s="14" t="s">
        <v>7187</v>
      </c>
      <c r="H1552" s="15">
        <v>2005</v>
      </c>
      <c r="I1552" s="15">
        <v>1</v>
      </c>
      <c r="J1552" s="15">
        <v>0</v>
      </c>
      <c r="K1552" s="15">
        <v>0</v>
      </c>
      <c r="L1552" s="16" t="s">
        <v>1346</v>
      </c>
      <c r="M1552" s="16"/>
      <c r="N1552" s="16" t="s">
        <v>411</v>
      </c>
      <c r="O1552" s="17">
        <v>10</v>
      </c>
      <c r="P1552" s="17">
        <v>0</v>
      </c>
      <c r="Q1552" s="17">
        <v>0</v>
      </c>
      <c r="R1552" s="18" t="s">
        <v>33</v>
      </c>
      <c r="S1552" s="19">
        <v>60</v>
      </c>
      <c r="T1552" s="19">
        <v>110</v>
      </c>
      <c r="U1552" s="19">
        <v>2.2999999999999998</v>
      </c>
      <c r="V1552" s="19">
        <v>0</v>
      </c>
      <c r="W1552" s="20">
        <v>0.15</v>
      </c>
      <c r="X1552" s="21">
        <v>1.5</v>
      </c>
      <c r="Y1552" s="22" t="s">
        <v>33</v>
      </c>
      <c r="Z1552" s="14" t="s">
        <v>5838</v>
      </c>
      <c r="AA1552" s="24"/>
      <c r="AB1552" s="14"/>
      <c r="AC1552" s="14"/>
      <c r="AD1552" s="25"/>
      <c r="AE1552" s="26"/>
      <c r="AF1552" s="27"/>
      <c r="AG1552" s="33"/>
      <c r="EQ1552" s="33"/>
    </row>
    <row r="1553" spans="1:147" s="12" customFormat="1" ht="16.5" customHeight="1">
      <c r="A1553" s="12" t="s">
        <v>1337</v>
      </c>
      <c r="B1553" s="13"/>
      <c r="C1553" s="189"/>
      <c r="E1553" s="14" t="s">
        <v>7213</v>
      </c>
      <c r="F1553" s="14" t="s">
        <v>7199</v>
      </c>
      <c r="G1553" s="14" t="s">
        <v>7214</v>
      </c>
      <c r="H1553" s="15">
        <v>2022</v>
      </c>
      <c r="I1553" s="15">
        <v>1</v>
      </c>
      <c r="J1553" s="15">
        <v>0</v>
      </c>
      <c r="K1553" s="15">
        <v>0</v>
      </c>
      <c r="L1553" s="16" t="s">
        <v>7114</v>
      </c>
      <c r="M1553" s="16"/>
      <c r="N1553" s="16" t="s">
        <v>7115</v>
      </c>
      <c r="O1553" s="17">
        <v>12</v>
      </c>
      <c r="P1553" s="17">
        <v>0</v>
      </c>
      <c r="Q1553" s="17">
        <v>0</v>
      </c>
      <c r="R1553" s="18" t="s">
        <v>33</v>
      </c>
      <c r="S1553" s="19">
        <v>60</v>
      </c>
      <c r="T1553" s="19">
        <v>220</v>
      </c>
      <c r="U1553" s="19">
        <v>0</v>
      </c>
      <c r="V1553" s="19">
        <v>0</v>
      </c>
      <c r="W1553" s="20">
        <v>0.13</v>
      </c>
      <c r="X1553" s="21">
        <v>1.56</v>
      </c>
      <c r="Y1553" s="22" t="s">
        <v>33</v>
      </c>
      <c r="Z1553" s="14" t="s">
        <v>5838</v>
      </c>
      <c r="AA1553" s="24"/>
      <c r="AB1553" s="14"/>
      <c r="AC1553" s="14"/>
      <c r="AD1553" s="25"/>
      <c r="AE1553" s="26"/>
      <c r="AF1553" s="27"/>
      <c r="AG1553" s="33"/>
      <c r="EQ1553" s="33"/>
    </row>
    <row r="1554" spans="1:147" s="12" customFormat="1" ht="16.5" customHeight="1">
      <c r="A1554" s="12" t="s">
        <v>1337</v>
      </c>
      <c r="B1554" s="13"/>
      <c r="C1554" s="189"/>
      <c r="E1554" s="14" t="s">
        <v>2012</v>
      </c>
      <c r="F1554" s="14" t="s">
        <v>67</v>
      </c>
      <c r="G1554" s="14" t="s">
        <v>2013</v>
      </c>
      <c r="H1554" s="15" t="s">
        <v>67</v>
      </c>
      <c r="I1554" s="15">
        <v>1</v>
      </c>
      <c r="J1554" s="15">
        <v>0</v>
      </c>
      <c r="K1554" s="15">
        <v>0</v>
      </c>
      <c r="L1554" s="16" t="s">
        <v>1437</v>
      </c>
      <c r="M1554" s="16"/>
      <c r="N1554" s="16" t="s">
        <v>411</v>
      </c>
      <c r="O1554" s="17">
        <v>5</v>
      </c>
      <c r="P1554" s="17">
        <v>0</v>
      </c>
      <c r="Q1554" s="17">
        <v>0</v>
      </c>
      <c r="R1554" s="18" t="s">
        <v>33</v>
      </c>
      <c r="S1554" s="19">
        <v>60</v>
      </c>
      <c r="T1554" s="19">
        <v>110</v>
      </c>
      <c r="U1554" s="19">
        <v>3.1818181818181817</v>
      </c>
      <c r="V1554" s="19">
        <v>0</v>
      </c>
      <c r="W1554" s="20">
        <v>0.35</v>
      </c>
      <c r="X1554" s="21">
        <v>1.75</v>
      </c>
      <c r="Y1554" s="22" t="s">
        <v>33</v>
      </c>
      <c r="Z1554" s="14" t="s">
        <v>5838</v>
      </c>
      <c r="AA1554" s="24" t="s">
        <v>67</v>
      </c>
      <c r="AB1554" s="14" t="s">
        <v>67</v>
      </c>
      <c r="AC1554" s="14" t="s">
        <v>67</v>
      </c>
      <c r="AD1554" s="25"/>
      <c r="AE1554" s="26"/>
      <c r="AF1554" s="27"/>
      <c r="AG1554" s="33"/>
      <c r="EQ1554" s="33"/>
    </row>
    <row r="1555" spans="1:147" s="12" customFormat="1" ht="16.5" customHeight="1">
      <c r="A1555" s="12" t="s">
        <v>1337</v>
      </c>
      <c r="B1555" s="13"/>
      <c r="C1555" s="189"/>
      <c r="E1555" s="14" t="s">
        <v>7170</v>
      </c>
      <c r="F1555" s="14" t="s">
        <v>7171</v>
      </c>
      <c r="G1555" s="14" t="s">
        <v>7172</v>
      </c>
      <c r="H1555" s="15">
        <v>2015</v>
      </c>
      <c r="I1555" s="15">
        <v>4</v>
      </c>
      <c r="J1555" s="15">
        <v>0</v>
      </c>
      <c r="K1555" s="15">
        <v>0</v>
      </c>
      <c r="L1555" s="16" t="s">
        <v>7169</v>
      </c>
      <c r="M1555" s="16"/>
      <c r="N1555" s="16" t="s">
        <v>7115</v>
      </c>
      <c r="O1555" s="17">
        <v>24</v>
      </c>
      <c r="P1555" s="17">
        <v>0</v>
      </c>
      <c r="Q1555" s="17">
        <v>0</v>
      </c>
      <c r="R1555" s="18" t="s">
        <v>7116</v>
      </c>
      <c r="S1555" s="19">
        <v>60</v>
      </c>
      <c r="T1555" s="19">
        <v>110</v>
      </c>
      <c r="U1555" s="19">
        <v>0</v>
      </c>
      <c r="V1555" s="19">
        <v>0</v>
      </c>
      <c r="W1555" s="20">
        <v>7.4999999999999997E-2</v>
      </c>
      <c r="X1555" s="21">
        <v>7.1999999999999993</v>
      </c>
      <c r="Y1555" s="22" t="s">
        <v>33</v>
      </c>
      <c r="Z1555" s="14" t="s">
        <v>5838</v>
      </c>
      <c r="AA1555" s="24" t="s">
        <v>67</v>
      </c>
      <c r="AB1555" s="14" t="s">
        <v>67</v>
      </c>
      <c r="AC1555" s="14" t="s">
        <v>67</v>
      </c>
      <c r="AD1555" s="25"/>
      <c r="AE1555" s="26"/>
      <c r="AF1555" s="27"/>
      <c r="AG1555" s="33"/>
      <c r="EQ1555" s="33"/>
    </row>
    <row r="1556" spans="1:147" s="12" customFormat="1" ht="16.5" customHeight="1">
      <c r="A1556" s="12" t="s">
        <v>1337</v>
      </c>
      <c r="B1556" s="13"/>
      <c r="C1556" s="189"/>
      <c r="E1556" s="14" t="s">
        <v>1943</v>
      </c>
      <c r="F1556" s="14" t="s">
        <v>1116</v>
      </c>
      <c r="G1556" s="14" t="s">
        <v>67</v>
      </c>
      <c r="H1556" s="15" t="s">
        <v>67</v>
      </c>
      <c r="I1556" s="15">
        <v>1</v>
      </c>
      <c r="J1556" s="15">
        <v>0</v>
      </c>
      <c r="K1556" s="15">
        <v>0</v>
      </c>
      <c r="L1556" s="16" t="s">
        <v>1378</v>
      </c>
      <c r="M1556" s="16"/>
      <c r="N1556" s="16" t="s">
        <v>411</v>
      </c>
      <c r="O1556" s="17">
        <v>369</v>
      </c>
      <c r="P1556" s="17">
        <v>3</v>
      </c>
      <c r="Q1556" s="17">
        <v>5</v>
      </c>
      <c r="R1556" s="18" t="s">
        <v>33</v>
      </c>
      <c r="S1556" s="19">
        <v>60</v>
      </c>
      <c r="T1556" s="19">
        <v>110</v>
      </c>
      <c r="U1556" s="19">
        <v>4.5454545454545456E-2</v>
      </c>
      <c r="V1556" s="19">
        <v>0</v>
      </c>
      <c r="W1556" s="20">
        <v>5.0000000000000001E-3</v>
      </c>
      <c r="X1556" s="21">
        <v>1.84575</v>
      </c>
      <c r="Y1556" s="22" t="s">
        <v>33</v>
      </c>
      <c r="Z1556" s="14" t="s">
        <v>5838</v>
      </c>
      <c r="AA1556" s="24" t="s">
        <v>67</v>
      </c>
      <c r="AB1556" s="14" t="s">
        <v>67</v>
      </c>
      <c r="AC1556" s="14" t="s">
        <v>67</v>
      </c>
      <c r="AD1556" s="25"/>
      <c r="AE1556" s="26"/>
      <c r="AF1556" s="27"/>
      <c r="AG1556" s="33"/>
      <c r="EQ1556" s="33"/>
    </row>
    <row r="1557" spans="1:147" s="12" customFormat="1" ht="16.5" customHeight="1">
      <c r="A1557" s="12" t="s">
        <v>1337</v>
      </c>
      <c r="B1557" s="13"/>
      <c r="C1557" s="189"/>
      <c r="E1557" s="14" t="s">
        <v>528</v>
      </c>
      <c r="F1557" s="14" t="s">
        <v>1966</v>
      </c>
      <c r="G1557" s="14" t="s">
        <v>1967</v>
      </c>
      <c r="H1557" s="15">
        <v>1999</v>
      </c>
      <c r="I1557" s="15">
        <v>2</v>
      </c>
      <c r="J1557" s="15">
        <v>0</v>
      </c>
      <c r="K1557" s="15">
        <v>0</v>
      </c>
      <c r="L1557" s="16" t="s">
        <v>1362</v>
      </c>
      <c r="M1557" s="16"/>
      <c r="N1557" s="16" t="s">
        <v>411</v>
      </c>
      <c r="O1557" s="17">
        <v>5</v>
      </c>
      <c r="P1557" s="17">
        <v>0</v>
      </c>
      <c r="Q1557" s="17">
        <v>0</v>
      </c>
      <c r="R1557" s="18" t="s">
        <v>33</v>
      </c>
      <c r="S1557" s="19" t="s">
        <v>89</v>
      </c>
      <c r="T1557" s="19">
        <v>120</v>
      </c>
      <c r="U1557" s="19">
        <v>3.125</v>
      </c>
      <c r="V1557" s="19">
        <v>0</v>
      </c>
      <c r="W1557" s="20">
        <v>0.375</v>
      </c>
      <c r="X1557" s="21">
        <v>3.75</v>
      </c>
      <c r="Y1557" s="22" t="s">
        <v>33</v>
      </c>
      <c r="Z1557" s="14" t="s">
        <v>5838</v>
      </c>
      <c r="AA1557" s="24" t="s">
        <v>67</v>
      </c>
      <c r="AB1557" s="14" t="s">
        <v>67</v>
      </c>
      <c r="AC1557" s="14" t="s">
        <v>67</v>
      </c>
      <c r="AD1557" s="25"/>
      <c r="AE1557" s="26"/>
      <c r="AF1557" s="27"/>
      <c r="AG1557" s="33"/>
      <c r="EQ1557" s="33"/>
    </row>
    <row r="1558" spans="1:147" s="12" customFormat="1" ht="16.5" customHeight="1">
      <c r="A1558" s="12" t="s">
        <v>1337</v>
      </c>
      <c r="B1558" s="13"/>
      <c r="C1558" s="189"/>
      <c r="E1558" s="14" t="s">
        <v>1864</v>
      </c>
      <c r="F1558" s="14" t="s">
        <v>1865</v>
      </c>
      <c r="G1558" s="14" t="s">
        <v>1866</v>
      </c>
      <c r="H1558" s="15" t="s">
        <v>67</v>
      </c>
      <c r="I1558" s="15">
        <v>16</v>
      </c>
      <c r="J1558" s="15">
        <v>0</v>
      </c>
      <c r="K1558" s="15">
        <v>0</v>
      </c>
      <c r="L1558" s="16" t="s">
        <v>1358</v>
      </c>
      <c r="M1558" s="16"/>
      <c r="N1558" s="16" t="s">
        <v>411</v>
      </c>
      <c r="O1558" s="17">
        <v>16</v>
      </c>
      <c r="P1558" s="17">
        <v>0</v>
      </c>
      <c r="Q1558" s="17">
        <v>0</v>
      </c>
      <c r="R1558" s="18" t="s">
        <v>33</v>
      </c>
      <c r="S1558" s="19">
        <v>60</v>
      </c>
      <c r="T1558" s="19">
        <v>110</v>
      </c>
      <c r="U1558" s="19">
        <v>1.2727272727272727</v>
      </c>
      <c r="V1558" s="19">
        <v>0</v>
      </c>
      <c r="W1558" s="20">
        <v>0.14000000000000001</v>
      </c>
      <c r="X1558" s="21">
        <v>35.840000000000003</v>
      </c>
      <c r="Y1558" s="22" t="s">
        <v>33</v>
      </c>
      <c r="Z1558" s="14" t="s">
        <v>5838</v>
      </c>
      <c r="AA1558" s="24" t="s">
        <v>67</v>
      </c>
      <c r="AB1558" s="14" t="s">
        <v>67</v>
      </c>
      <c r="AC1558" s="14" t="s">
        <v>67</v>
      </c>
      <c r="AD1558" s="25"/>
      <c r="AE1558" s="26"/>
      <c r="AF1558" s="27"/>
      <c r="AG1558" s="33"/>
      <c r="EQ1558" s="33"/>
    </row>
    <row r="1559" spans="1:147" s="12" customFormat="1" ht="16.5" customHeight="1">
      <c r="A1559" s="12" t="s">
        <v>1337</v>
      </c>
      <c r="B1559" s="13"/>
      <c r="C1559" s="189"/>
      <c r="E1559" s="14" t="s">
        <v>1912</v>
      </c>
      <c r="F1559" s="14" t="s">
        <v>1913</v>
      </c>
      <c r="G1559" s="14" t="s">
        <v>1914</v>
      </c>
      <c r="H1559" s="15" t="s">
        <v>67</v>
      </c>
      <c r="I1559" s="15">
        <v>7</v>
      </c>
      <c r="J1559" s="15">
        <v>0</v>
      </c>
      <c r="K1559" s="15">
        <v>0</v>
      </c>
      <c r="L1559" s="16" t="s">
        <v>1462</v>
      </c>
      <c r="M1559" s="16"/>
      <c r="N1559" s="16" t="s">
        <v>411</v>
      </c>
      <c r="O1559" s="17">
        <v>24</v>
      </c>
      <c r="P1559" s="17">
        <v>0</v>
      </c>
      <c r="Q1559" s="17">
        <v>0</v>
      </c>
      <c r="R1559" s="18" t="s">
        <v>33</v>
      </c>
      <c r="S1559" s="19">
        <v>60</v>
      </c>
      <c r="T1559" s="19">
        <v>110</v>
      </c>
      <c r="U1559" s="19">
        <v>0.85</v>
      </c>
      <c r="V1559" s="19">
        <v>0</v>
      </c>
      <c r="W1559" s="20">
        <v>9.35E-2</v>
      </c>
      <c r="X1559" s="21">
        <v>15.707999999999998</v>
      </c>
      <c r="Y1559" s="22" t="s">
        <v>33</v>
      </c>
      <c r="Z1559" s="14" t="s">
        <v>5838</v>
      </c>
      <c r="AA1559" s="24" t="s">
        <v>67</v>
      </c>
      <c r="AB1559" s="14" t="s">
        <v>67</v>
      </c>
      <c r="AC1559" s="14" t="s">
        <v>67</v>
      </c>
      <c r="AD1559" s="25"/>
      <c r="AE1559" s="26"/>
      <c r="AF1559" s="27"/>
      <c r="AG1559" s="33"/>
      <c r="EQ1559" s="33"/>
    </row>
    <row r="1560" spans="1:147" s="12" customFormat="1" ht="16.5" customHeight="1">
      <c r="A1560" s="12" t="s">
        <v>1337</v>
      </c>
      <c r="B1560" s="13"/>
      <c r="C1560" s="189"/>
      <c r="E1560" s="14" t="s">
        <v>2003</v>
      </c>
      <c r="F1560" s="14" t="s">
        <v>1348</v>
      </c>
      <c r="G1560" s="14" t="s">
        <v>2004</v>
      </c>
      <c r="H1560" s="15" t="s">
        <v>67</v>
      </c>
      <c r="I1560" s="15">
        <v>1</v>
      </c>
      <c r="J1560" s="15">
        <v>0</v>
      </c>
      <c r="K1560" s="15">
        <v>0</v>
      </c>
      <c r="L1560" s="16" t="s">
        <v>1350</v>
      </c>
      <c r="M1560" s="16"/>
      <c r="N1560" s="16" t="s">
        <v>411</v>
      </c>
      <c r="O1560" s="17">
        <v>24</v>
      </c>
      <c r="P1560" s="17">
        <v>0</v>
      </c>
      <c r="Q1560" s="17">
        <v>0</v>
      </c>
      <c r="R1560" s="18" t="s">
        <v>33</v>
      </c>
      <c r="S1560" s="19">
        <v>60</v>
      </c>
      <c r="T1560" s="19">
        <v>110</v>
      </c>
      <c r="U1560" s="19">
        <v>0.85</v>
      </c>
      <c r="V1560" s="19">
        <v>0</v>
      </c>
      <c r="W1560" s="20">
        <v>9.35E-2</v>
      </c>
      <c r="X1560" s="21">
        <v>2.2439999999999998</v>
      </c>
      <c r="Y1560" s="22" t="s">
        <v>33</v>
      </c>
      <c r="Z1560" s="14" t="s">
        <v>5838</v>
      </c>
      <c r="AA1560" s="24" t="s">
        <v>67</v>
      </c>
      <c r="AB1560" s="14" t="s">
        <v>67</v>
      </c>
      <c r="AC1560" s="14" t="s">
        <v>67</v>
      </c>
      <c r="AD1560" s="25"/>
      <c r="AE1560" s="26"/>
      <c r="AF1560" s="27"/>
      <c r="AG1560" s="33"/>
      <c r="EQ1560" s="33"/>
    </row>
    <row r="1561" spans="1:147" s="12" customFormat="1" ht="16.5" customHeight="1">
      <c r="A1561" s="12" t="s">
        <v>1337</v>
      </c>
      <c r="B1561" s="13"/>
      <c r="C1561" s="189"/>
      <c r="E1561" s="14" t="s">
        <v>1956</v>
      </c>
      <c r="F1561" s="14" t="s">
        <v>1957</v>
      </c>
      <c r="G1561" s="14" t="s">
        <v>1958</v>
      </c>
      <c r="H1561" s="15">
        <v>2006</v>
      </c>
      <c r="I1561" s="15">
        <v>1</v>
      </c>
      <c r="J1561" s="15">
        <v>0</v>
      </c>
      <c r="K1561" s="15">
        <v>0</v>
      </c>
      <c r="L1561" s="16" t="s">
        <v>1470</v>
      </c>
      <c r="M1561" s="16"/>
      <c r="N1561" s="16" t="s">
        <v>1343</v>
      </c>
      <c r="O1561" s="17">
        <v>0.5</v>
      </c>
      <c r="P1561" s="17">
        <v>0</v>
      </c>
      <c r="Q1561" s="17">
        <v>0</v>
      </c>
      <c r="R1561" s="18" t="s">
        <v>33</v>
      </c>
      <c r="S1561" s="19">
        <v>60</v>
      </c>
      <c r="T1561" s="19">
        <v>220</v>
      </c>
      <c r="U1561" s="19">
        <v>21.363636363636363</v>
      </c>
      <c r="V1561" s="19">
        <v>0</v>
      </c>
      <c r="W1561" s="20">
        <v>4.7</v>
      </c>
      <c r="X1561" s="21">
        <v>2.35</v>
      </c>
      <c r="Y1561" s="22" t="s">
        <v>33</v>
      </c>
      <c r="Z1561" s="14" t="s">
        <v>5838</v>
      </c>
      <c r="AA1561" s="24" t="s">
        <v>67</v>
      </c>
      <c r="AB1561" s="14" t="s">
        <v>67</v>
      </c>
      <c r="AC1561" s="14" t="s">
        <v>67</v>
      </c>
      <c r="AD1561" s="25"/>
      <c r="AE1561" s="26"/>
      <c r="AF1561" s="27"/>
      <c r="AG1561" s="33"/>
      <c r="EQ1561" s="33"/>
    </row>
    <row r="1562" spans="1:147" s="12" customFormat="1" ht="16.5" customHeight="1">
      <c r="A1562" s="12" t="s">
        <v>1337</v>
      </c>
      <c r="B1562" s="13"/>
      <c r="C1562" s="189"/>
      <c r="E1562" s="14" t="s">
        <v>2000</v>
      </c>
      <c r="F1562" s="14" t="s">
        <v>1063</v>
      </c>
      <c r="G1562" s="14" t="s">
        <v>2001</v>
      </c>
      <c r="H1562" s="15">
        <v>2000</v>
      </c>
      <c r="I1562" s="15">
        <v>1</v>
      </c>
      <c r="J1562" s="15">
        <v>0</v>
      </c>
      <c r="K1562" s="15">
        <v>0</v>
      </c>
      <c r="L1562" s="16" t="s">
        <v>1378</v>
      </c>
      <c r="M1562" s="16"/>
      <c r="N1562" s="16" t="s">
        <v>411</v>
      </c>
      <c r="O1562" s="17">
        <v>10</v>
      </c>
      <c r="P1562" s="17">
        <v>0</v>
      </c>
      <c r="Q1562" s="17">
        <v>0</v>
      </c>
      <c r="R1562" s="18" t="s">
        <v>33</v>
      </c>
      <c r="S1562" s="19">
        <v>60</v>
      </c>
      <c r="T1562" s="19">
        <v>110</v>
      </c>
      <c r="U1562" s="19">
        <v>2.1818181818181817</v>
      </c>
      <c r="V1562" s="19">
        <v>0</v>
      </c>
      <c r="W1562" s="20">
        <v>0.24</v>
      </c>
      <c r="X1562" s="21">
        <v>2.4</v>
      </c>
      <c r="Y1562" s="22" t="s">
        <v>33</v>
      </c>
      <c r="Z1562" s="14" t="s">
        <v>5838</v>
      </c>
      <c r="AA1562" s="24" t="s">
        <v>67</v>
      </c>
      <c r="AB1562" s="14" t="s">
        <v>67</v>
      </c>
      <c r="AC1562" s="14" t="s">
        <v>67</v>
      </c>
      <c r="AD1562" s="25"/>
      <c r="AE1562" s="26"/>
      <c r="AF1562" s="27"/>
      <c r="AG1562" s="33"/>
      <c r="EQ1562" s="33"/>
    </row>
    <row r="1563" spans="1:147" s="12" customFormat="1" ht="16.5" customHeight="1">
      <c r="A1563" s="83" t="s">
        <v>1337</v>
      </c>
      <c r="B1563" s="13"/>
      <c r="C1563" s="189"/>
      <c r="D1563" s="83"/>
      <c r="E1563" s="14" t="s">
        <v>7128</v>
      </c>
      <c r="F1563" s="14" t="s">
        <v>7129</v>
      </c>
      <c r="G1563" s="14" t="s">
        <v>7130</v>
      </c>
      <c r="H1563" s="15">
        <v>2012</v>
      </c>
      <c r="I1563" s="15">
        <v>1</v>
      </c>
      <c r="J1563" s="15">
        <v>0</v>
      </c>
      <c r="K1563" s="15">
        <v>0</v>
      </c>
      <c r="L1563" s="16" t="s">
        <v>7131</v>
      </c>
      <c r="M1563" s="16"/>
      <c r="N1563" s="16" t="s">
        <v>7115</v>
      </c>
      <c r="O1563" s="17">
        <v>20</v>
      </c>
      <c r="P1563" s="17">
        <v>0</v>
      </c>
      <c r="Q1563" s="17">
        <v>0</v>
      </c>
      <c r="R1563" s="18" t="s">
        <v>7116</v>
      </c>
      <c r="S1563" s="19">
        <v>60</v>
      </c>
      <c r="T1563" s="19">
        <v>110</v>
      </c>
      <c r="U1563" s="19">
        <v>0</v>
      </c>
      <c r="V1563" s="19">
        <v>0</v>
      </c>
      <c r="W1563" s="20">
        <v>0.12</v>
      </c>
      <c r="X1563" s="21">
        <v>2.4</v>
      </c>
      <c r="Y1563" s="22" t="s">
        <v>33</v>
      </c>
      <c r="Z1563" s="14" t="s">
        <v>5838</v>
      </c>
      <c r="AA1563" s="24" t="s">
        <v>67</v>
      </c>
      <c r="AB1563" s="14" t="s">
        <v>67</v>
      </c>
      <c r="AC1563" s="14" t="s">
        <v>67</v>
      </c>
      <c r="AD1563" s="25"/>
      <c r="AE1563" s="26"/>
      <c r="AF1563" s="27"/>
      <c r="AG1563" s="142"/>
      <c r="AH1563" s="83"/>
      <c r="AI1563" s="83"/>
      <c r="AJ1563" s="83"/>
      <c r="AK1563" s="83"/>
      <c r="AL1563" s="83"/>
      <c r="AM1563" s="83"/>
      <c r="AN1563" s="83"/>
      <c r="AO1563" s="83"/>
      <c r="EQ1563" s="33"/>
    </row>
    <row r="1564" spans="1:147" s="12" customFormat="1" ht="16.5" customHeight="1">
      <c r="A1564" s="12" t="s">
        <v>1337</v>
      </c>
      <c r="B1564" s="13"/>
      <c r="C1564" s="487"/>
      <c r="E1564" s="14" t="s">
        <v>1550</v>
      </c>
      <c r="F1564" s="14" t="s">
        <v>495</v>
      </c>
      <c r="G1564" s="14">
        <v>2720</v>
      </c>
      <c r="H1564" s="15" t="s">
        <v>67</v>
      </c>
      <c r="I1564" s="15">
        <v>1</v>
      </c>
      <c r="J1564" s="15">
        <v>0</v>
      </c>
      <c r="K1564" s="15">
        <v>0</v>
      </c>
      <c r="L1564" s="16" t="s">
        <v>1437</v>
      </c>
      <c r="M1564" s="16"/>
      <c r="N1564" s="16" t="s">
        <v>411</v>
      </c>
      <c r="O1564" s="17">
        <v>10</v>
      </c>
      <c r="P1564" s="17">
        <v>0</v>
      </c>
      <c r="Q1564" s="17">
        <v>0</v>
      </c>
      <c r="R1564" s="18" t="s">
        <v>33</v>
      </c>
      <c r="S1564" s="19">
        <v>60</v>
      </c>
      <c r="T1564" s="19">
        <v>110</v>
      </c>
      <c r="U1564" s="19">
        <v>2.2727272727272729</v>
      </c>
      <c r="V1564" s="19">
        <v>0</v>
      </c>
      <c r="W1564" s="20">
        <v>0.25</v>
      </c>
      <c r="X1564" s="21">
        <v>2.5</v>
      </c>
      <c r="Y1564" s="22" t="s">
        <v>33</v>
      </c>
      <c r="Z1564" s="14" t="s">
        <v>5838</v>
      </c>
      <c r="AA1564" s="24" t="s">
        <v>67</v>
      </c>
      <c r="AB1564" s="14" t="s">
        <v>67</v>
      </c>
      <c r="AC1564" s="14" t="s">
        <v>67</v>
      </c>
      <c r="AD1564" s="25"/>
      <c r="AE1564" s="26"/>
      <c r="AF1564" s="27"/>
      <c r="AG1564" s="33"/>
      <c r="EQ1564" s="33"/>
    </row>
    <row r="1565" spans="1:147" s="12" customFormat="1" ht="16.5" customHeight="1">
      <c r="A1565" s="12" t="s">
        <v>1337</v>
      </c>
      <c r="B1565" s="13"/>
      <c r="C1565" s="189"/>
      <c r="E1565" s="14" t="s">
        <v>1987</v>
      </c>
      <c r="F1565" s="14" t="s">
        <v>514</v>
      </c>
      <c r="G1565" s="14" t="s">
        <v>1988</v>
      </c>
      <c r="H1565" s="15" t="s">
        <v>67</v>
      </c>
      <c r="I1565" s="15">
        <v>1</v>
      </c>
      <c r="J1565" s="15">
        <v>0</v>
      </c>
      <c r="K1565" s="15">
        <v>0</v>
      </c>
      <c r="L1565" s="16" t="s">
        <v>1437</v>
      </c>
      <c r="M1565" s="16"/>
      <c r="N1565" s="16" t="s">
        <v>411</v>
      </c>
      <c r="O1565" s="17">
        <v>10</v>
      </c>
      <c r="P1565" s="17">
        <v>0</v>
      </c>
      <c r="Q1565" s="17">
        <v>0</v>
      </c>
      <c r="R1565" s="18" t="s">
        <v>33</v>
      </c>
      <c r="S1565" s="19">
        <v>60</v>
      </c>
      <c r="T1565" s="19">
        <v>110</v>
      </c>
      <c r="U1565" s="19">
        <v>2.2727272727272729</v>
      </c>
      <c r="V1565" s="19">
        <v>0</v>
      </c>
      <c r="W1565" s="20">
        <v>0.25</v>
      </c>
      <c r="X1565" s="21">
        <v>2.5</v>
      </c>
      <c r="Y1565" s="22" t="s">
        <v>33</v>
      </c>
      <c r="Z1565" s="14" t="s">
        <v>5838</v>
      </c>
      <c r="AA1565" s="24" t="s">
        <v>67</v>
      </c>
      <c r="AB1565" s="14" t="s">
        <v>67</v>
      </c>
      <c r="AC1565" s="14" t="s">
        <v>67</v>
      </c>
      <c r="AD1565" s="25"/>
      <c r="AE1565" s="26"/>
      <c r="AF1565" s="27"/>
      <c r="AG1565" s="33"/>
      <c r="EQ1565" s="33"/>
    </row>
    <row r="1566" spans="1:147" s="12" customFormat="1" ht="16.5" customHeight="1">
      <c r="A1566" s="12" t="s">
        <v>1337</v>
      </c>
      <c r="B1566" s="13"/>
      <c r="C1566" s="189"/>
      <c r="E1566" s="14" t="s">
        <v>1989</v>
      </c>
      <c r="F1566" s="14" t="s">
        <v>1812</v>
      </c>
      <c r="G1566" s="14" t="s">
        <v>67</v>
      </c>
      <c r="H1566" s="15" t="s">
        <v>67</v>
      </c>
      <c r="I1566" s="15">
        <v>1</v>
      </c>
      <c r="J1566" s="15">
        <v>0</v>
      </c>
      <c r="K1566" s="15">
        <v>0</v>
      </c>
      <c r="L1566" s="16" t="s">
        <v>1437</v>
      </c>
      <c r="M1566" s="16"/>
      <c r="N1566" s="16" t="s">
        <v>411</v>
      </c>
      <c r="O1566" s="17">
        <v>10</v>
      </c>
      <c r="P1566" s="17">
        <v>0</v>
      </c>
      <c r="Q1566" s="17">
        <v>0</v>
      </c>
      <c r="R1566" s="18" t="s">
        <v>33</v>
      </c>
      <c r="S1566" s="19">
        <v>60</v>
      </c>
      <c r="T1566" s="19">
        <v>110</v>
      </c>
      <c r="U1566" s="19">
        <v>2.2727272727272729</v>
      </c>
      <c r="V1566" s="19">
        <v>0</v>
      </c>
      <c r="W1566" s="20">
        <v>0.25</v>
      </c>
      <c r="X1566" s="21">
        <v>2.5</v>
      </c>
      <c r="Y1566" s="22" t="s">
        <v>33</v>
      </c>
      <c r="Z1566" s="14" t="s">
        <v>5838</v>
      </c>
      <c r="AA1566" s="24" t="s">
        <v>67</v>
      </c>
      <c r="AB1566" s="14" t="s">
        <v>67</v>
      </c>
      <c r="AC1566" s="14" t="s">
        <v>67</v>
      </c>
      <c r="AD1566" s="25"/>
      <c r="AE1566" s="26"/>
      <c r="AF1566" s="27"/>
      <c r="AG1566" s="33"/>
      <c r="EQ1566" s="33"/>
    </row>
    <row r="1567" spans="1:147" s="12" customFormat="1" ht="16.5" customHeight="1">
      <c r="A1567" s="12" t="s">
        <v>1337</v>
      </c>
      <c r="B1567" s="13"/>
      <c r="C1567" s="189"/>
      <c r="E1567" s="14" t="s">
        <v>1990</v>
      </c>
      <c r="F1567" s="14" t="s">
        <v>1075</v>
      </c>
      <c r="G1567" s="14" t="s">
        <v>1991</v>
      </c>
      <c r="H1567" s="15" t="s">
        <v>67</v>
      </c>
      <c r="I1567" s="15">
        <v>1</v>
      </c>
      <c r="J1567" s="15">
        <v>0</v>
      </c>
      <c r="K1567" s="15">
        <v>0</v>
      </c>
      <c r="L1567" s="16" t="s">
        <v>1437</v>
      </c>
      <c r="M1567" s="16"/>
      <c r="N1567" s="16" t="s">
        <v>411</v>
      </c>
      <c r="O1567" s="17">
        <v>10</v>
      </c>
      <c r="P1567" s="17">
        <v>0</v>
      </c>
      <c r="Q1567" s="17">
        <v>0</v>
      </c>
      <c r="R1567" s="18" t="s">
        <v>33</v>
      </c>
      <c r="S1567" s="19">
        <v>50</v>
      </c>
      <c r="T1567" s="19">
        <v>120</v>
      </c>
      <c r="U1567" s="19">
        <v>2.0833333333333335</v>
      </c>
      <c r="V1567" s="19">
        <v>0</v>
      </c>
      <c r="W1567" s="20">
        <v>0.25</v>
      </c>
      <c r="X1567" s="21">
        <v>2.5</v>
      </c>
      <c r="Y1567" s="22" t="s">
        <v>33</v>
      </c>
      <c r="Z1567" s="14" t="s">
        <v>5838</v>
      </c>
      <c r="AA1567" s="24" t="s">
        <v>67</v>
      </c>
      <c r="AB1567" s="14" t="s">
        <v>67</v>
      </c>
      <c r="AC1567" s="14" t="s">
        <v>67</v>
      </c>
      <c r="AD1567" s="25"/>
      <c r="AE1567" s="26"/>
      <c r="AF1567" s="27"/>
      <c r="AG1567" s="33"/>
      <c r="EQ1567" s="33"/>
    </row>
    <row r="1568" spans="1:147" s="12" customFormat="1" ht="16.5" customHeight="1">
      <c r="A1568" s="12" t="s">
        <v>1337</v>
      </c>
      <c r="B1568" s="13"/>
      <c r="C1568" s="189"/>
      <c r="E1568" s="14" t="s">
        <v>1992</v>
      </c>
      <c r="F1568" s="14" t="s">
        <v>1993</v>
      </c>
      <c r="G1568" s="14" t="s">
        <v>1994</v>
      </c>
      <c r="H1568" s="15">
        <v>2005</v>
      </c>
      <c r="I1568" s="15">
        <v>1</v>
      </c>
      <c r="J1568" s="15">
        <v>0</v>
      </c>
      <c r="K1568" s="15">
        <v>0</v>
      </c>
      <c r="L1568" s="16" t="s">
        <v>1346</v>
      </c>
      <c r="M1568" s="16"/>
      <c r="N1568" s="16" t="s">
        <v>411</v>
      </c>
      <c r="O1568" s="17">
        <v>10</v>
      </c>
      <c r="P1568" s="17">
        <v>0</v>
      </c>
      <c r="Q1568" s="17">
        <v>0</v>
      </c>
      <c r="R1568" s="18" t="s">
        <v>33</v>
      </c>
      <c r="S1568" s="19">
        <v>60</v>
      </c>
      <c r="T1568" s="19">
        <v>110</v>
      </c>
      <c r="U1568" s="19">
        <v>2.2727272727272729</v>
      </c>
      <c r="V1568" s="19">
        <v>0</v>
      </c>
      <c r="W1568" s="20">
        <v>0.25</v>
      </c>
      <c r="X1568" s="21">
        <v>2.5</v>
      </c>
      <c r="Y1568" s="22" t="s">
        <v>33</v>
      </c>
      <c r="Z1568" s="14" t="s">
        <v>5838</v>
      </c>
      <c r="AA1568" s="24" t="s">
        <v>67</v>
      </c>
      <c r="AB1568" s="14" t="s">
        <v>67</v>
      </c>
      <c r="AC1568" s="14" t="s">
        <v>67</v>
      </c>
      <c r="AD1568" s="25"/>
      <c r="AE1568" s="26"/>
      <c r="AF1568" s="27"/>
      <c r="AG1568" s="33"/>
      <c r="EQ1568" s="33"/>
    </row>
    <row r="1569" spans="1:147" s="12" customFormat="1" ht="16.5" customHeight="1">
      <c r="A1569" s="12" t="s">
        <v>1337</v>
      </c>
      <c r="B1569" s="13"/>
      <c r="C1569" s="189"/>
      <c r="E1569" s="14" t="s">
        <v>1995</v>
      </c>
      <c r="F1569" s="14" t="s">
        <v>67</v>
      </c>
      <c r="G1569" s="14" t="s">
        <v>1996</v>
      </c>
      <c r="H1569" s="15" t="s">
        <v>67</v>
      </c>
      <c r="I1569" s="15">
        <v>1</v>
      </c>
      <c r="J1569" s="15">
        <v>0</v>
      </c>
      <c r="K1569" s="15">
        <v>0</v>
      </c>
      <c r="L1569" s="16" t="s">
        <v>1437</v>
      </c>
      <c r="M1569" s="16"/>
      <c r="N1569" s="16" t="s">
        <v>411</v>
      </c>
      <c r="O1569" s="17">
        <v>10</v>
      </c>
      <c r="P1569" s="17">
        <v>0</v>
      </c>
      <c r="Q1569" s="17">
        <v>0</v>
      </c>
      <c r="R1569" s="18" t="s">
        <v>33</v>
      </c>
      <c r="S1569" s="19">
        <v>60</v>
      </c>
      <c r="T1569" s="19">
        <v>110</v>
      </c>
      <c r="U1569" s="19">
        <v>2.2727272727272729</v>
      </c>
      <c r="V1569" s="19">
        <v>0</v>
      </c>
      <c r="W1569" s="20">
        <v>0.25</v>
      </c>
      <c r="X1569" s="21">
        <v>2.5</v>
      </c>
      <c r="Y1569" s="22" t="s">
        <v>33</v>
      </c>
      <c r="Z1569" s="14" t="s">
        <v>5838</v>
      </c>
      <c r="AA1569" s="24" t="s">
        <v>67</v>
      </c>
      <c r="AB1569" s="14" t="s">
        <v>67</v>
      </c>
      <c r="AC1569" s="14" t="s">
        <v>67</v>
      </c>
      <c r="AD1569" s="25"/>
      <c r="AE1569" s="26"/>
      <c r="AF1569" s="27"/>
      <c r="AG1569" s="33"/>
      <c r="EQ1569" s="33"/>
    </row>
    <row r="1570" spans="1:147" s="12" customFormat="1" ht="16.5" customHeight="1">
      <c r="A1570" s="12" t="s">
        <v>1337</v>
      </c>
      <c r="B1570" s="13"/>
      <c r="C1570" s="189"/>
      <c r="E1570" s="14" t="s">
        <v>1997</v>
      </c>
      <c r="F1570" s="14" t="s">
        <v>67</v>
      </c>
      <c r="G1570" s="14" t="s">
        <v>1998</v>
      </c>
      <c r="H1570" s="15" t="s">
        <v>67</v>
      </c>
      <c r="I1570" s="15">
        <v>1</v>
      </c>
      <c r="J1570" s="15">
        <v>0</v>
      </c>
      <c r="K1570" s="15">
        <v>0</v>
      </c>
      <c r="L1570" s="16" t="s">
        <v>1437</v>
      </c>
      <c r="M1570" s="16"/>
      <c r="N1570" s="16" t="s">
        <v>411</v>
      </c>
      <c r="O1570" s="17">
        <v>10</v>
      </c>
      <c r="P1570" s="17">
        <v>0</v>
      </c>
      <c r="Q1570" s="17">
        <v>0</v>
      </c>
      <c r="R1570" s="18" t="s">
        <v>33</v>
      </c>
      <c r="S1570" s="19">
        <v>60</v>
      </c>
      <c r="T1570" s="19">
        <v>110</v>
      </c>
      <c r="U1570" s="19">
        <v>2.2727272727272729</v>
      </c>
      <c r="V1570" s="19">
        <v>0</v>
      </c>
      <c r="W1570" s="20">
        <v>0.25</v>
      </c>
      <c r="X1570" s="21">
        <v>2.5</v>
      </c>
      <c r="Y1570" s="22" t="s">
        <v>33</v>
      </c>
      <c r="Z1570" s="14" t="s">
        <v>5838</v>
      </c>
      <c r="AA1570" s="24" t="s">
        <v>67</v>
      </c>
      <c r="AB1570" s="14" t="s">
        <v>67</v>
      </c>
      <c r="AC1570" s="14" t="s">
        <v>67</v>
      </c>
      <c r="AD1570" s="25"/>
      <c r="AE1570" s="26"/>
      <c r="AF1570" s="27"/>
      <c r="AG1570" s="33"/>
      <c r="EQ1570" s="33"/>
    </row>
    <row r="1571" spans="1:147" s="83" customFormat="1" ht="16.5" customHeight="1">
      <c r="A1571" s="12" t="s">
        <v>1337</v>
      </c>
      <c r="B1571" s="13"/>
      <c r="C1571" s="189"/>
      <c r="D1571" s="12"/>
      <c r="E1571" s="14" t="s">
        <v>1999</v>
      </c>
      <c r="F1571" s="14" t="s">
        <v>67</v>
      </c>
      <c r="G1571" s="14" t="s">
        <v>67</v>
      </c>
      <c r="H1571" s="15">
        <v>2005</v>
      </c>
      <c r="I1571" s="15">
        <v>1</v>
      </c>
      <c r="J1571" s="15">
        <v>0</v>
      </c>
      <c r="K1571" s="15">
        <v>0</v>
      </c>
      <c r="L1571" s="16" t="s">
        <v>1346</v>
      </c>
      <c r="M1571" s="16"/>
      <c r="N1571" s="16" t="s">
        <v>411</v>
      </c>
      <c r="O1571" s="17">
        <v>10</v>
      </c>
      <c r="P1571" s="17">
        <v>0</v>
      </c>
      <c r="Q1571" s="17">
        <v>0</v>
      </c>
      <c r="R1571" s="18" t="s">
        <v>33</v>
      </c>
      <c r="S1571" s="19">
        <v>60</v>
      </c>
      <c r="T1571" s="19">
        <v>110</v>
      </c>
      <c r="U1571" s="19">
        <v>2.2727272727272729</v>
      </c>
      <c r="V1571" s="19">
        <v>0</v>
      </c>
      <c r="W1571" s="20">
        <v>0.25</v>
      </c>
      <c r="X1571" s="21">
        <v>2.5</v>
      </c>
      <c r="Y1571" s="22" t="s">
        <v>33</v>
      </c>
      <c r="Z1571" s="14" t="s">
        <v>5838</v>
      </c>
      <c r="AA1571" s="24" t="s">
        <v>67</v>
      </c>
      <c r="AB1571" s="14" t="s">
        <v>67</v>
      </c>
      <c r="AC1571" s="14" t="s">
        <v>67</v>
      </c>
      <c r="AD1571" s="25"/>
      <c r="AE1571" s="26"/>
      <c r="AF1571" s="27"/>
      <c r="AG1571" s="33"/>
      <c r="AH1571" s="12"/>
      <c r="AI1571" s="12"/>
      <c r="AJ1571" s="12"/>
      <c r="AK1571" s="12"/>
      <c r="AL1571" s="12"/>
      <c r="AM1571" s="12"/>
      <c r="AN1571" s="12"/>
      <c r="AO1571" s="12"/>
      <c r="EQ1571" s="142"/>
    </row>
    <row r="1572" spans="1:147" s="83" customFormat="1" ht="16.5" customHeight="1">
      <c r="A1572" s="12" t="s">
        <v>1337</v>
      </c>
      <c r="B1572" s="13"/>
      <c r="C1572" s="189"/>
      <c r="D1572" s="12"/>
      <c r="E1572" s="14" t="s">
        <v>1985</v>
      </c>
      <c r="F1572" s="14" t="s">
        <v>1698</v>
      </c>
      <c r="G1572" s="14" t="s">
        <v>1986</v>
      </c>
      <c r="H1572" s="15">
        <v>2010</v>
      </c>
      <c r="I1572" s="15">
        <v>1</v>
      </c>
      <c r="J1572" s="15">
        <v>0</v>
      </c>
      <c r="K1572" s="15">
        <v>0</v>
      </c>
      <c r="L1572" s="16" t="s">
        <v>1436</v>
      </c>
      <c r="M1572" s="16"/>
      <c r="N1572" s="16" t="s">
        <v>411</v>
      </c>
      <c r="O1572" s="17">
        <v>1002</v>
      </c>
      <c r="P1572" s="17">
        <v>0</v>
      </c>
      <c r="Q1572" s="17">
        <v>0</v>
      </c>
      <c r="R1572" s="18" t="s">
        <v>33</v>
      </c>
      <c r="S1572" s="19">
        <v>60</v>
      </c>
      <c r="T1572" s="19">
        <v>110</v>
      </c>
      <c r="U1572" s="19">
        <v>2.2727272727272728E-2</v>
      </c>
      <c r="V1572" s="19">
        <v>0</v>
      </c>
      <c r="W1572" s="20">
        <v>2.5000000000000001E-3</v>
      </c>
      <c r="X1572" s="21">
        <v>2.5049999999999999</v>
      </c>
      <c r="Y1572" s="22" t="s">
        <v>33</v>
      </c>
      <c r="Z1572" s="14" t="s">
        <v>5838</v>
      </c>
      <c r="AA1572" s="24" t="s">
        <v>67</v>
      </c>
      <c r="AB1572" s="14" t="s">
        <v>67</v>
      </c>
      <c r="AC1572" s="14" t="s">
        <v>67</v>
      </c>
      <c r="AD1572" s="25"/>
      <c r="AE1572" s="26"/>
      <c r="AF1572" s="27"/>
      <c r="AG1572" s="33"/>
      <c r="AH1572" s="12"/>
      <c r="AI1572" s="12"/>
      <c r="AJ1572" s="12"/>
      <c r="AK1572" s="12"/>
      <c r="AL1572" s="12"/>
      <c r="AM1572" s="12"/>
      <c r="AN1572" s="12"/>
      <c r="AO1572" s="12"/>
      <c r="EQ1572" s="142"/>
    </row>
    <row r="1573" spans="1:147" s="83" customFormat="1" ht="16.5" customHeight="1">
      <c r="A1573" s="12" t="s">
        <v>1337</v>
      </c>
      <c r="B1573" s="13"/>
      <c r="C1573" s="189"/>
      <c r="D1573" s="12"/>
      <c r="E1573" s="14" t="s">
        <v>1981</v>
      </c>
      <c r="F1573" s="14" t="s">
        <v>1982</v>
      </c>
      <c r="G1573" s="14" t="s">
        <v>1983</v>
      </c>
      <c r="H1573" s="15" t="s">
        <v>67</v>
      </c>
      <c r="I1573" s="15">
        <v>1</v>
      </c>
      <c r="J1573" s="15">
        <v>0</v>
      </c>
      <c r="K1573" s="15">
        <v>0</v>
      </c>
      <c r="L1573" s="16" t="s">
        <v>1437</v>
      </c>
      <c r="M1573" s="16"/>
      <c r="N1573" s="16" t="s">
        <v>411</v>
      </c>
      <c r="O1573" s="17">
        <v>24</v>
      </c>
      <c r="P1573" s="17">
        <v>0</v>
      </c>
      <c r="Q1573" s="17">
        <v>0</v>
      </c>
      <c r="R1573" s="18" t="s">
        <v>33</v>
      </c>
      <c r="S1573" s="19">
        <v>60</v>
      </c>
      <c r="T1573" s="19">
        <v>110</v>
      </c>
      <c r="U1573" s="19">
        <v>1</v>
      </c>
      <c r="V1573" s="19">
        <v>0</v>
      </c>
      <c r="W1573" s="20">
        <v>0.11</v>
      </c>
      <c r="X1573" s="21">
        <v>2.64</v>
      </c>
      <c r="Y1573" s="22" t="s">
        <v>33</v>
      </c>
      <c r="Z1573" s="14" t="s">
        <v>5838</v>
      </c>
      <c r="AA1573" s="24" t="s">
        <v>67</v>
      </c>
      <c r="AB1573" s="14" t="s">
        <v>67</v>
      </c>
      <c r="AC1573" s="14" t="s">
        <v>67</v>
      </c>
      <c r="AD1573" s="25"/>
      <c r="AE1573" s="26"/>
      <c r="AF1573" s="27"/>
      <c r="AG1573" s="33"/>
      <c r="AH1573" s="12"/>
      <c r="AI1573" s="12"/>
      <c r="AJ1573" s="12"/>
      <c r="AK1573" s="12"/>
      <c r="AL1573" s="12"/>
      <c r="AM1573" s="12"/>
      <c r="AN1573" s="12"/>
      <c r="AO1573" s="12"/>
      <c r="EQ1573" s="142"/>
    </row>
    <row r="1574" spans="1:147" s="83" customFormat="1" ht="16.5" customHeight="1">
      <c r="A1574" s="83" t="s">
        <v>1337</v>
      </c>
      <c r="B1574" s="13"/>
      <c r="C1574" s="189"/>
      <c r="E1574" s="14" t="s">
        <v>7177</v>
      </c>
      <c r="F1574" s="14" t="s">
        <v>7178</v>
      </c>
      <c r="G1574" s="14" t="s">
        <v>7179</v>
      </c>
      <c r="H1574" s="15">
        <v>2018</v>
      </c>
      <c r="I1574" s="15">
        <v>1</v>
      </c>
      <c r="J1574" s="15">
        <v>0</v>
      </c>
      <c r="K1574" s="15">
        <v>0</v>
      </c>
      <c r="L1574" s="16" t="s">
        <v>7173</v>
      </c>
      <c r="M1574" s="16"/>
      <c r="N1574" s="16" t="s">
        <v>7115</v>
      </c>
      <c r="O1574" s="17">
        <v>36</v>
      </c>
      <c r="P1574" s="17">
        <v>0</v>
      </c>
      <c r="Q1574" s="17">
        <v>0</v>
      </c>
      <c r="R1574" s="18" t="s">
        <v>7116</v>
      </c>
      <c r="S1574" s="19">
        <v>60</v>
      </c>
      <c r="T1574" s="19">
        <v>110</v>
      </c>
      <c r="U1574" s="19">
        <v>0</v>
      </c>
      <c r="V1574" s="19">
        <v>0</v>
      </c>
      <c r="W1574" s="20">
        <v>7.4999999999999997E-2</v>
      </c>
      <c r="X1574" s="21">
        <v>2.6999999999999997</v>
      </c>
      <c r="Y1574" s="22" t="s">
        <v>33</v>
      </c>
      <c r="Z1574" s="14" t="s">
        <v>5838</v>
      </c>
      <c r="AA1574" s="24" t="s">
        <v>67</v>
      </c>
      <c r="AB1574" s="14" t="s">
        <v>67</v>
      </c>
      <c r="AC1574" s="14" t="s">
        <v>67</v>
      </c>
      <c r="AD1574" s="25"/>
      <c r="AE1574" s="26"/>
      <c r="AF1574" s="27"/>
      <c r="AG1574" s="142"/>
      <c r="EQ1574" s="142"/>
    </row>
    <row r="1575" spans="1:147" s="12" customFormat="1" ht="16.5" customHeight="1">
      <c r="A1575" s="12" t="s">
        <v>1337</v>
      </c>
      <c r="B1575" s="13"/>
      <c r="C1575" s="189"/>
      <c r="E1575" s="14" t="s">
        <v>1943</v>
      </c>
      <c r="F1575" s="14" t="s">
        <v>67</v>
      </c>
      <c r="G1575" s="14" t="s">
        <v>67</v>
      </c>
      <c r="H1575" s="15">
        <v>2006</v>
      </c>
      <c r="I1575" s="15">
        <v>2</v>
      </c>
      <c r="J1575" s="15">
        <v>0</v>
      </c>
      <c r="K1575" s="15">
        <v>0</v>
      </c>
      <c r="L1575" s="16" t="s">
        <v>1436</v>
      </c>
      <c r="M1575" s="16"/>
      <c r="N1575" s="16" t="s">
        <v>411</v>
      </c>
      <c r="O1575" s="17">
        <v>12</v>
      </c>
      <c r="P1575" s="17">
        <v>0</v>
      </c>
      <c r="Q1575" s="17">
        <v>0</v>
      </c>
      <c r="R1575" s="18" t="s">
        <v>33</v>
      </c>
      <c r="S1575" s="19">
        <v>60</v>
      </c>
      <c r="T1575" s="19">
        <v>110</v>
      </c>
      <c r="U1575" s="19">
        <v>2.2727272727272729</v>
      </c>
      <c r="V1575" s="19">
        <v>0</v>
      </c>
      <c r="W1575" s="20">
        <v>0.25</v>
      </c>
      <c r="X1575" s="21">
        <v>6</v>
      </c>
      <c r="Y1575" s="22" t="s">
        <v>33</v>
      </c>
      <c r="Z1575" s="14" t="s">
        <v>5838</v>
      </c>
      <c r="AA1575" s="24" t="s">
        <v>67</v>
      </c>
      <c r="AB1575" s="14" t="s">
        <v>67</v>
      </c>
      <c r="AC1575" s="14" t="s">
        <v>67</v>
      </c>
      <c r="AD1575" s="25"/>
      <c r="AE1575" s="26"/>
      <c r="AF1575" s="27"/>
      <c r="AG1575" s="33"/>
      <c r="EQ1575" s="33"/>
    </row>
    <row r="1576" spans="1:147" s="12" customFormat="1" ht="16.5" customHeight="1">
      <c r="A1576" s="12" t="s">
        <v>1337</v>
      </c>
      <c r="B1576" s="13"/>
      <c r="C1576" s="189"/>
      <c r="E1576" s="14" t="s">
        <v>1944</v>
      </c>
      <c r="F1576" s="14" t="s">
        <v>67</v>
      </c>
      <c r="G1576" s="14" t="s">
        <v>67</v>
      </c>
      <c r="H1576" s="15">
        <v>2006</v>
      </c>
      <c r="I1576" s="15">
        <v>2</v>
      </c>
      <c r="J1576" s="15">
        <v>0</v>
      </c>
      <c r="K1576" s="15">
        <v>0</v>
      </c>
      <c r="L1576" s="16" t="s">
        <v>1436</v>
      </c>
      <c r="M1576" s="16"/>
      <c r="N1576" s="16" t="s">
        <v>411</v>
      </c>
      <c r="O1576" s="17">
        <v>15</v>
      </c>
      <c r="P1576" s="17">
        <v>0</v>
      </c>
      <c r="Q1576" s="17">
        <v>0</v>
      </c>
      <c r="R1576" s="18" t="s">
        <v>33</v>
      </c>
      <c r="S1576" s="19">
        <v>60</v>
      </c>
      <c r="T1576" s="19">
        <v>110</v>
      </c>
      <c r="U1576" s="19">
        <v>1.8181818181818181</v>
      </c>
      <c r="V1576" s="19">
        <v>0</v>
      </c>
      <c r="W1576" s="20">
        <v>0.2</v>
      </c>
      <c r="X1576" s="21">
        <v>6</v>
      </c>
      <c r="Y1576" s="22" t="s">
        <v>33</v>
      </c>
      <c r="Z1576" s="14" t="s">
        <v>5838</v>
      </c>
      <c r="AA1576" s="24" t="s">
        <v>67</v>
      </c>
      <c r="AB1576" s="14" t="s">
        <v>67</v>
      </c>
      <c r="AC1576" s="14" t="s">
        <v>67</v>
      </c>
      <c r="AD1576" s="25"/>
      <c r="AE1576" s="26"/>
      <c r="AF1576" s="27"/>
      <c r="AG1576" s="33"/>
      <c r="EQ1576" s="33"/>
    </row>
    <row r="1577" spans="1:147" s="12" customFormat="1" ht="16.5" customHeight="1">
      <c r="A1577" s="12" t="s">
        <v>1337</v>
      </c>
      <c r="B1577" s="13"/>
      <c r="C1577" s="189"/>
      <c r="E1577" s="14" t="s">
        <v>1912</v>
      </c>
      <c r="F1577" s="14" t="s">
        <v>67</v>
      </c>
      <c r="G1577" s="14" t="s">
        <v>1980</v>
      </c>
      <c r="H1577" s="15" t="s">
        <v>67</v>
      </c>
      <c r="I1577" s="15">
        <v>1</v>
      </c>
      <c r="J1577" s="15">
        <v>0</v>
      </c>
      <c r="K1577" s="15">
        <v>0</v>
      </c>
      <c r="L1577" s="16" t="s">
        <v>1462</v>
      </c>
      <c r="M1577" s="16"/>
      <c r="N1577" s="16" t="s">
        <v>411</v>
      </c>
      <c r="O1577" s="17">
        <v>12</v>
      </c>
      <c r="P1577" s="17">
        <v>0</v>
      </c>
      <c r="Q1577" s="17">
        <v>0</v>
      </c>
      <c r="R1577" s="18" t="s">
        <v>33</v>
      </c>
      <c r="S1577" s="19">
        <v>60</v>
      </c>
      <c r="T1577" s="19">
        <v>110</v>
      </c>
      <c r="U1577" s="19">
        <v>2.2727272727272729</v>
      </c>
      <c r="V1577" s="19">
        <v>0</v>
      </c>
      <c r="W1577" s="20">
        <v>0.25</v>
      </c>
      <c r="X1577" s="21">
        <v>3</v>
      </c>
      <c r="Y1577" s="22" t="s">
        <v>33</v>
      </c>
      <c r="Z1577" s="14" t="s">
        <v>5838</v>
      </c>
      <c r="AA1577" s="24" t="s">
        <v>67</v>
      </c>
      <c r="AB1577" s="14" t="s">
        <v>67</v>
      </c>
      <c r="AC1577" s="14" t="s">
        <v>67</v>
      </c>
      <c r="AD1577" s="25"/>
      <c r="AE1577" s="26"/>
      <c r="AF1577" s="27"/>
      <c r="AG1577" s="33"/>
      <c r="EQ1577" s="33"/>
    </row>
    <row r="1578" spans="1:147" s="12" customFormat="1" ht="16.5" customHeight="1">
      <c r="A1578" s="12" t="s">
        <v>1337</v>
      </c>
      <c r="B1578" s="13"/>
      <c r="C1578" s="189"/>
      <c r="E1578" s="14" t="s">
        <v>1974</v>
      </c>
      <c r="F1578" s="14" t="s">
        <v>67</v>
      </c>
      <c r="G1578" s="14" t="s">
        <v>67</v>
      </c>
      <c r="H1578" s="15">
        <v>2000</v>
      </c>
      <c r="I1578" s="15">
        <v>1</v>
      </c>
      <c r="J1578" s="15">
        <v>0</v>
      </c>
      <c r="K1578" s="15">
        <v>0</v>
      </c>
      <c r="L1578" s="16" t="s">
        <v>1436</v>
      </c>
      <c r="M1578" s="16"/>
      <c r="N1578" s="16" t="s">
        <v>411</v>
      </c>
      <c r="O1578" s="17">
        <v>18</v>
      </c>
      <c r="P1578" s="17">
        <v>0</v>
      </c>
      <c r="Q1578" s="17">
        <v>0</v>
      </c>
      <c r="R1578" s="18" t="s">
        <v>33</v>
      </c>
      <c r="S1578" s="19" t="s">
        <v>89</v>
      </c>
      <c r="T1578" s="19">
        <v>110</v>
      </c>
      <c r="U1578" s="19">
        <v>1.6</v>
      </c>
      <c r="V1578" s="19">
        <v>0</v>
      </c>
      <c r="W1578" s="20">
        <v>0.17599999999999999</v>
      </c>
      <c r="X1578" s="21">
        <v>3.1679999999999997</v>
      </c>
      <c r="Y1578" s="22" t="s">
        <v>33</v>
      </c>
      <c r="Z1578" s="14" t="s">
        <v>5838</v>
      </c>
      <c r="AA1578" s="24" t="s">
        <v>67</v>
      </c>
      <c r="AB1578" s="14" t="s">
        <v>67</v>
      </c>
      <c r="AC1578" s="14" t="s">
        <v>67</v>
      </c>
      <c r="AD1578" s="25"/>
      <c r="AE1578" s="26"/>
      <c r="AF1578" s="27"/>
      <c r="AG1578" s="33"/>
      <c r="EQ1578" s="33"/>
    </row>
    <row r="1579" spans="1:147" s="12" customFormat="1" ht="16.5" customHeight="1">
      <c r="A1579" s="12" t="s">
        <v>1337</v>
      </c>
      <c r="B1579" s="13"/>
      <c r="C1579" s="189"/>
      <c r="E1579" s="14" t="s">
        <v>1972</v>
      </c>
      <c r="F1579" s="14" t="s">
        <v>1063</v>
      </c>
      <c r="G1579" s="14" t="s">
        <v>1973</v>
      </c>
      <c r="H1579" s="15" t="s">
        <v>67</v>
      </c>
      <c r="I1579" s="15">
        <v>1</v>
      </c>
      <c r="J1579" s="15">
        <v>0</v>
      </c>
      <c r="K1579" s="15">
        <v>0</v>
      </c>
      <c r="L1579" s="16" t="s">
        <v>1462</v>
      </c>
      <c r="M1579" s="16"/>
      <c r="N1579" s="16" t="s">
        <v>411</v>
      </c>
      <c r="O1579" s="17">
        <v>2</v>
      </c>
      <c r="P1579" s="17">
        <v>0</v>
      </c>
      <c r="Q1579" s="17">
        <v>0</v>
      </c>
      <c r="R1579" s="18" t="s">
        <v>33</v>
      </c>
      <c r="S1579" s="19">
        <v>60</v>
      </c>
      <c r="T1579" s="19">
        <v>110</v>
      </c>
      <c r="U1579" s="19">
        <v>15</v>
      </c>
      <c r="V1579" s="19">
        <v>0</v>
      </c>
      <c r="W1579" s="20">
        <v>1.65</v>
      </c>
      <c r="X1579" s="21">
        <v>3.3</v>
      </c>
      <c r="Y1579" s="22" t="s">
        <v>33</v>
      </c>
      <c r="Z1579" s="14" t="s">
        <v>5838</v>
      </c>
      <c r="AA1579" s="24" t="s">
        <v>67</v>
      </c>
      <c r="AB1579" s="14" t="s">
        <v>67</v>
      </c>
      <c r="AC1579" s="14" t="s">
        <v>67</v>
      </c>
      <c r="AD1579" s="25"/>
      <c r="AE1579" s="26"/>
      <c r="AF1579" s="27"/>
      <c r="AG1579" s="33"/>
      <c r="EQ1579" s="33"/>
    </row>
    <row r="1580" spans="1:147" s="158" customFormat="1" ht="16.5" customHeight="1">
      <c r="A1580" s="12" t="s">
        <v>1337</v>
      </c>
      <c r="B1580" s="13"/>
      <c r="C1580" s="189"/>
      <c r="D1580" s="12"/>
      <c r="E1580" s="14" t="s">
        <v>1968</v>
      </c>
      <c r="F1580" s="14" t="s">
        <v>67</v>
      </c>
      <c r="G1580" s="14" t="s">
        <v>67</v>
      </c>
      <c r="H1580" s="15" t="s">
        <v>67</v>
      </c>
      <c r="I1580" s="15">
        <v>1</v>
      </c>
      <c r="J1580" s="15">
        <v>0</v>
      </c>
      <c r="K1580" s="15">
        <v>0</v>
      </c>
      <c r="L1580" s="16" t="s">
        <v>1378</v>
      </c>
      <c r="M1580" s="16"/>
      <c r="N1580" s="16" t="s">
        <v>411</v>
      </c>
      <c r="O1580" s="17">
        <v>120</v>
      </c>
      <c r="P1580" s="17">
        <v>0</v>
      </c>
      <c r="Q1580" s="17">
        <v>0</v>
      </c>
      <c r="R1580" s="18" t="s">
        <v>33</v>
      </c>
      <c r="S1580" s="19">
        <v>60</v>
      </c>
      <c r="T1580" s="19">
        <v>110</v>
      </c>
      <c r="U1580" s="19">
        <v>0.27272727272727271</v>
      </c>
      <c r="V1580" s="19">
        <v>0</v>
      </c>
      <c r="W1580" s="20">
        <v>0.03</v>
      </c>
      <c r="X1580" s="21">
        <v>3.5999999999999996</v>
      </c>
      <c r="Y1580" s="22" t="s">
        <v>33</v>
      </c>
      <c r="Z1580" s="14" t="s">
        <v>5838</v>
      </c>
      <c r="AA1580" s="24" t="s">
        <v>67</v>
      </c>
      <c r="AB1580" s="14" t="s">
        <v>67</v>
      </c>
      <c r="AC1580" s="14" t="s">
        <v>67</v>
      </c>
      <c r="AD1580" s="25"/>
      <c r="AE1580" s="26"/>
      <c r="AF1580" s="27"/>
      <c r="AG1580" s="33"/>
      <c r="AH1580" s="12"/>
      <c r="AI1580" s="12"/>
      <c r="AJ1580" s="12"/>
      <c r="AK1580" s="12"/>
      <c r="AL1580" s="12"/>
      <c r="AM1580" s="12"/>
      <c r="AN1580" s="12"/>
      <c r="AO1580" s="12"/>
      <c r="AP1580" s="13"/>
      <c r="AQ1580" s="13"/>
      <c r="AR1580" s="13"/>
      <c r="AS1580" s="13"/>
      <c r="AT1580" s="13"/>
      <c r="AU1580" s="13"/>
      <c r="AV1580" s="13"/>
      <c r="AW1580" s="13"/>
      <c r="AX1580" s="13"/>
      <c r="AY1580" s="13"/>
      <c r="AZ1580" s="13"/>
      <c r="BA1580" s="13"/>
      <c r="BB1580" s="13"/>
      <c r="BC1580" s="13"/>
      <c r="BD1580" s="13"/>
      <c r="BE1580" s="13"/>
      <c r="BF1580" s="13"/>
      <c r="BG1580" s="13"/>
      <c r="BH1580" s="13"/>
      <c r="BI1580" s="13"/>
      <c r="BJ1580" s="13"/>
      <c r="BK1580" s="13"/>
      <c r="BL1580" s="13"/>
      <c r="BM1580" s="13"/>
      <c r="BN1580" s="13"/>
      <c r="BO1580" s="13"/>
      <c r="BP1580" s="13"/>
      <c r="BQ1580" s="13"/>
      <c r="BR1580" s="13"/>
      <c r="BS1580" s="13"/>
      <c r="BT1580" s="13"/>
      <c r="BU1580" s="13"/>
      <c r="BV1580" s="13"/>
      <c r="BW1580" s="13"/>
      <c r="BX1580" s="13"/>
      <c r="BY1580" s="13"/>
      <c r="BZ1580" s="13"/>
      <c r="CA1580" s="13"/>
      <c r="CB1580" s="13"/>
      <c r="CC1580" s="13"/>
      <c r="CD1580" s="13"/>
      <c r="CE1580" s="13"/>
      <c r="CF1580" s="13"/>
      <c r="CG1580" s="13"/>
      <c r="CH1580" s="13"/>
      <c r="CI1580" s="13"/>
      <c r="CJ1580" s="13"/>
      <c r="CK1580" s="13"/>
      <c r="CL1580" s="13"/>
      <c r="CM1580" s="13"/>
      <c r="CN1580" s="13"/>
      <c r="CO1580" s="13"/>
      <c r="CP1580" s="13"/>
      <c r="CQ1580" s="13"/>
      <c r="CR1580" s="13"/>
      <c r="CS1580" s="13"/>
      <c r="CT1580" s="13"/>
      <c r="EQ1580" s="159"/>
    </row>
    <row r="1581" spans="1:147" s="158" customFormat="1" ht="16.5" customHeight="1">
      <c r="A1581" s="12" t="s">
        <v>1337</v>
      </c>
      <c r="B1581" s="13"/>
      <c r="C1581" s="189"/>
      <c r="D1581" s="12"/>
      <c r="E1581" s="14" t="s">
        <v>1100</v>
      </c>
      <c r="F1581" s="14" t="s">
        <v>1969</v>
      </c>
      <c r="G1581" s="14" t="s">
        <v>67</v>
      </c>
      <c r="H1581" s="15" t="s">
        <v>67</v>
      </c>
      <c r="I1581" s="15">
        <v>1</v>
      </c>
      <c r="J1581" s="15">
        <v>0</v>
      </c>
      <c r="K1581" s="15">
        <v>0</v>
      </c>
      <c r="L1581" s="16" t="s">
        <v>1437</v>
      </c>
      <c r="M1581" s="16"/>
      <c r="N1581" s="16" t="s">
        <v>411</v>
      </c>
      <c r="O1581" s="17">
        <v>24</v>
      </c>
      <c r="P1581" s="17">
        <v>0</v>
      </c>
      <c r="Q1581" s="17">
        <v>0</v>
      </c>
      <c r="R1581" s="18" t="s">
        <v>33</v>
      </c>
      <c r="S1581" s="19">
        <v>60</v>
      </c>
      <c r="T1581" s="19">
        <v>110</v>
      </c>
      <c r="U1581" s="19">
        <v>1.3636363636363635</v>
      </c>
      <c r="V1581" s="19">
        <v>0</v>
      </c>
      <c r="W1581" s="20">
        <v>0.15</v>
      </c>
      <c r="X1581" s="21">
        <v>3.5999999999999996</v>
      </c>
      <c r="Y1581" s="22" t="s">
        <v>33</v>
      </c>
      <c r="Z1581" s="14" t="s">
        <v>5838</v>
      </c>
      <c r="AA1581" s="24" t="s">
        <v>67</v>
      </c>
      <c r="AB1581" s="14" t="s">
        <v>67</v>
      </c>
      <c r="AC1581" s="14" t="s">
        <v>67</v>
      </c>
      <c r="AD1581" s="25"/>
      <c r="AE1581" s="26"/>
      <c r="AF1581" s="27"/>
      <c r="AG1581" s="33"/>
      <c r="AH1581" s="12"/>
      <c r="AI1581" s="12"/>
      <c r="AJ1581" s="12"/>
      <c r="AK1581" s="12"/>
      <c r="AL1581" s="12"/>
      <c r="AM1581" s="12"/>
      <c r="AN1581" s="12"/>
      <c r="AO1581" s="12"/>
      <c r="AP1581" s="13"/>
      <c r="AQ1581" s="13"/>
      <c r="AR1581" s="13"/>
      <c r="AS1581" s="13"/>
      <c r="AT1581" s="13"/>
      <c r="AU1581" s="13"/>
      <c r="AV1581" s="13"/>
      <c r="AW1581" s="13"/>
      <c r="AX1581" s="13"/>
      <c r="AY1581" s="13"/>
      <c r="AZ1581" s="13"/>
      <c r="BA1581" s="13"/>
      <c r="BB1581" s="13"/>
      <c r="BC1581" s="13"/>
      <c r="BD1581" s="13"/>
      <c r="BE1581" s="13"/>
      <c r="BF1581" s="13"/>
      <c r="BG1581" s="13"/>
      <c r="BH1581" s="13"/>
      <c r="BI1581" s="13"/>
      <c r="BJ1581" s="13"/>
      <c r="BK1581" s="13"/>
      <c r="BL1581" s="13"/>
      <c r="BM1581" s="13"/>
      <c r="BN1581" s="13"/>
      <c r="BO1581" s="13"/>
      <c r="BP1581" s="13"/>
      <c r="BQ1581" s="13"/>
      <c r="BR1581" s="13"/>
      <c r="BS1581" s="13"/>
      <c r="BT1581" s="13"/>
      <c r="BU1581" s="13"/>
      <c r="BV1581" s="13"/>
      <c r="BW1581" s="13"/>
      <c r="BX1581" s="13"/>
      <c r="BY1581" s="13"/>
      <c r="BZ1581" s="13"/>
      <c r="CA1581" s="13"/>
      <c r="CB1581" s="13"/>
      <c r="CC1581" s="13"/>
      <c r="CD1581" s="13"/>
      <c r="CE1581" s="13"/>
      <c r="CF1581" s="13"/>
      <c r="CG1581" s="13"/>
      <c r="CH1581" s="13"/>
      <c r="CI1581" s="13"/>
      <c r="CJ1581" s="13"/>
      <c r="CK1581" s="13"/>
      <c r="CL1581" s="13"/>
      <c r="CM1581" s="13"/>
      <c r="CN1581" s="13"/>
      <c r="CO1581" s="13"/>
      <c r="CP1581" s="13"/>
      <c r="CQ1581" s="13"/>
      <c r="CR1581" s="13"/>
      <c r="CS1581" s="13"/>
      <c r="CT1581" s="13"/>
      <c r="EQ1581" s="159"/>
    </row>
    <row r="1582" spans="1:147" s="12" customFormat="1" ht="16.5" customHeight="1">
      <c r="A1582" s="12" t="s">
        <v>1337</v>
      </c>
      <c r="B1582" s="13"/>
      <c r="C1582" s="189"/>
      <c r="E1582" s="14" t="s">
        <v>1970</v>
      </c>
      <c r="F1582" s="14" t="s">
        <v>281</v>
      </c>
      <c r="G1582" s="14" t="s">
        <v>1971</v>
      </c>
      <c r="H1582" s="15" t="s">
        <v>67</v>
      </c>
      <c r="I1582" s="15">
        <v>1</v>
      </c>
      <c r="J1582" s="15">
        <v>0</v>
      </c>
      <c r="K1582" s="15">
        <v>0</v>
      </c>
      <c r="L1582" s="16" t="s">
        <v>1437</v>
      </c>
      <c r="M1582" s="16"/>
      <c r="N1582" s="16" t="s">
        <v>411</v>
      </c>
      <c r="O1582" s="17">
        <v>24</v>
      </c>
      <c r="P1582" s="17">
        <v>0</v>
      </c>
      <c r="Q1582" s="17">
        <v>0</v>
      </c>
      <c r="R1582" s="18" t="s">
        <v>33</v>
      </c>
      <c r="S1582" s="19">
        <v>60</v>
      </c>
      <c r="T1582" s="19">
        <v>110</v>
      </c>
      <c r="U1582" s="19">
        <v>1.3636363636363635</v>
      </c>
      <c r="V1582" s="19">
        <v>0</v>
      </c>
      <c r="W1582" s="20">
        <v>0.15</v>
      </c>
      <c r="X1582" s="21">
        <v>3.5999999999999996</v>
      </c>
      <c r="Y1582" s="22" t="s">
        <v>33</v>
      </c>
      <c r="Z1582" s="14" t="s">
        <v>5838</v>
      </c>
      <c r="AA1582" s="24" t="s">
        <v>67</v>
      </c>
      <c r="AB1582" s="14" t="s">
        <v>67</v>
      </c>
      <c r="AC1582" s="14" t="s">
        <v>67</v>
      </c>
      <c r="AD1582" s="25"/>
      <c r="AE1582" s="26"/>
      <c r="AF1582" s="27"/>
      <c r="AG1582" s="33"/>
      <c r="EQ1582" s="33"/>
    </row>
    <row r="1583" spans="1:147" s="12" customFormat="1" ht="16.5" customHeight="1">
      <c r="A1583" s="12" t="s">
        <v>1337</v>
      </c>
      <c r="B1583" s="13"/>
      <c r="C1583" s="189"/>
      <c r="E1583" s="14" t="s">
        <v>1888</v>
      </c>
      <c r="F1583" s="14" t="s">
        <v>67</v>
      </c>
      <c r="G1583" s="14" t="s">
        <v>67</v>
      </c>
      <c r="H1583" s="15">
        <v>2006</v>
      </c>
      <c r="I1583" s="15">
        <v>1</v>
      </c>
      <c r="J1583" s="15">
        <v>0</v>
      </c>
      <c r="K1583" s="15">
        <v>0</v>
      </c>
      <c r="L1583" s="16" t="s">
        <v>1436</v>
      </c>
      <c r="M1583" s="16"/>
      <c r="N1583" s="16" t="s">
        <v>411</v>
      </c>
      <c r="O1583" s="17">
        <v>21.6</v>
      </c>
      <c r="P1583" s="17">
        <v>0</v>
      </c>
      <c r="Q1583" s="17">
        <v>0</v>
      </c>
      <c r="R1583" s="18" t="s">
        <v>33</v>
      </c>
      <c r="S1583" s="19">
        <v>60</v>
      </c>
      <c r="T1583" s="19">
        <v>110</v>
      </c>
      <c r="U1583" s="19">
        <v>1.6</v>
      </c>
      <c r="V1583" s="19">
        <v>0</v>
      </c>
      <c r="W1583" s="20">
        <v>0.17599999999999999</v>
      </c>
      <c r="X1583" s="21">
        <v>3.8016000000000001</v>
      </c>
      <c r="Y1583" s="22" t="s">
        <v>33</v>
      </c>
      <c r="Z1583" s="14" t="s">
        <v>5838</v>
      </c>
      <c r="AA1583" s="24" t="s">
        <v>67</v>
      </c>
      <c r="AB1583" s="14" t="s">
        <v>67</v>
      </c>
      <c r="AC1583" s="14" t="s">
        <v>67</v>
      </c>
      <c r="AD1583" s="25"/>
      <c r="AE1583" s="26"/>
      <c r="AF1583" s="27"/>
      <c r="AG1583" s="33"/>
      <c r="EQ1583" s="33"/>
    </row>
    <row r="1584" spans="1:147" s="160" customFormat="1" ht="16.5" customHeight="1">
      <c r="A1584" s="12" t="s">
        <v>1337</v>
      </c>
      <c r="B1584" s="13"/>
      <c r="C1584" s="189"/>
      <c r="D1584" s="12"/>
      <c r="E1584" s="14" t="s">
        <v>1888</v>
      </c>
      <c r="F1584" s="14" t="s">
        <v>1698</v>
      </c>
      <c r="G1584" s="14" t="s">
        <v>1965</v>
      </c>
      <c r="H1584" s="15">
        <v>2006</v>
      </c>
      <c r="I1584" s="15">
        <v>1</v>
      </c>
      <c r="J1584" s="15">
        <v>0</v>
      </c>
      <c r="K1584" s="15">
        <v>0</v>
      </c>
      <c r="L1584" s="16" t="s">
        <v>1436</v>
      </c>
      <c r="M1584" s="16"/>
      <c r="N1584" s="16" t="s">
        <v>411</v>
      </c>
      <c r="O1584" s="17">
        <v>21.6</v>
      </c>
      <c r="P1584" s="17">
        <v>0</v>
      </c>
      <c r="Q1584" s="17">
        <v>0</v>
      </c>
      <c r="R1584" s="18" t="s">
        <v>33</v>
      </c>
      <c r="S1584" s="19">
        <v>60</v>
      </c>
      <c r="T1584" s="19">
        <v>110</v>
      </c>
      <c r="U1584" s="19">
        <v>1.6</v>
      </c>
      <c r="V1584" s="19">
        <v>0</v>
      </c>
      <c r="W1584" s="20">
        <v>0.17599999999999999</v>
      </c>
      <c r="X1584" s="21">
        <v>3.8016000000000001</v>
      </c>
      <c r="Y1584" s="22" t="s">
        <v>33</v>
      </c>
      <c r="Z1584" s="14" t="s">
        <v>5838</v>
      </c>
      <c r="AA1584" s="24" t="s">
        <v>67</v>
      </c>
      <c r="AB1584" s="14" t="s">
        <v>67</v>
      </c>
      <c r="AC1584" s="14" t="s">
        <v>67</v>
      </c>
      <c r="AD1584" s="25"/>
      <c r="AE1584" s="26"/>
      <c r="AF1584" s="27"/>
      <c r="AG1584" s="29"/>
      <c r="AH1584" s="29"/>
      <c r="AI1584" s="29"/>
      <c r="AJ1584" s="29"/>
      <c r="AK1584" s="29"/>
      <c r="AL1584" s="29"/>
      <c r="AM1584" s="29"/>
      <c r="AN1584" s="29"/>
      <c r="AO1584" s="29"/>
    </row>
    <row r="1585" spans="1:147" s="12" customFormat="1" ht="16.5" customHeight="1">
      <c r="A1585" s="12" t="s">
        <v>1337</v>
      </c>
      <c r="B1585" s="13"/>
      <c r="C1585" s="189"/>
      <c r="E1585" s="14" t="s">
        <v>1888</v>
      </c>
      <c r="F1585" s="14" t="s">
        <v>1698</v>
      </c>
      <c r="G1585" s="14" t="s">
        <v>1965</v>
      </c>
      <c r="H1585" s="15">
        <v>2006</v>
      </c>
      <c r="I1585" s="15">
        <v>1</v>
      </c>
      <c r="J1585" s="15">
        <v>0</v>
      </c>
      <c r="K1585" s="15">
        <v>0</v>
      </c>
      <c r="L1585" s="16" t="s">
        <v>1436</v>
      </c>
      <c r="M1585" s="16"/>
      <c r="N1585" s="16" t="s">
        <v>411</v>
      </c>
      <c r="O1585" s="17">
        <v>21.6</v>
      </c>
      <c r="P1585" s="17">
        <v>0</v>
      </c>
      <c r="Q1585" s="17">
        <v>0</v>
      </c>
      <c r="R1585" s="18" t="s">
        <v>33</v>
      </c>
      <c r="S1585" s="19">
        <v>60</v>
      </c>
      <c r="T1585" s="19">
        <v>110</v>
      </c>
      <c r="U1585" s="19">
        <v>1.6</v>
      </c>
      <c r="V1585" s="19">
        <v>0</v>
      </c>
      <c r="W1585" s="20">
        <v>0.17599999999999999</v>
      </c>
      <c r="X1585" s="21">
        <v>3.8016000000000001</v>
      </c>
      <c r="Y1585" s="22" t="s">
        <v>33</v>
      </c>
      <c r="Z1585" s="14" t="s">
        <v>5838</v>
      </c>
      <c r="AA1585" s="24" t="s">
        <v>67</v>
      </c>
      <c r="AB1585" s="14" t="s">
        <v>67</v>
      </c>
      <c r="AC1585" s="14" t="s">
        <v>67</v>
      </c>
      <c r="AD1585" s="25"/>
      <c r="AE1585" s="26"/>
      <c r="AF1585" s="27"/>
      <c r="AG1585" s="33"/>
      <c r="EQ1585" s="33"/>
    </row>
    <row r="1586" spans="1:147" s="12" customFormat="1" ht="16.5" customHeight="1">
      <c r="A1586" s="12" t="s">
        <v>1337</v>
      </c>
      <c r="B1586" s="13"/>
      <c r="C1586" s="189"/>
      <c r="E1586" s="14" t="s">
        <v>1960</v>
      </c>
      <c r="F1586" s="14" t="s">
        <v>1961</v>
      </c>
      <c r="G1586" s="14" t="s">
        <v>1962</v>
      </c>
      <c r="H1586" s="15" t="s">
        <v>67</v>
      </c>
      <c r="I1586" s="15">
        <v>1</v>
      </c>
      <c r="J1586" s="15">
        <v>0</v>
      </c>
      <c r="K1586" s="15">
        <v>0</v>
      </c>
      <c r="L1586" s="16" t="s">
        <v>1378</v>
      </c>
      <c r="M1586" s="16"/>
      <c r="N1586" s="16" t="s">
        <v>411</v>
      </c>
      <c r="O1586" s="17">
        <v>130</v>
      </c>
      <c r="P1586" s="17">
        <v>0</v>
      </c>
      <c r="Q1586" s="17">
        <v>0</v>
      </c>
      <c r="R1586" s="18" t="s">
        <v>33</v>
      </c>
      <c r="S1586" s="19">
        <v>60</v>
      </c>
      <c r="T1586" s="19">
        <v>110</v>
      </c>
      <c r="U1586" s="19">
        <v>0.27272727272727271</v>
      </c>
      <c r="V1586" s="19">
        <v>0</v>
      </c>
      <c r="W1586" s="20">
        <v>0.03</v>
      </c>
      <c r="X1586" s="21">
        <v>3.9</v>
      </c>
      <c r="Y1586" s="22" t="s">
        <v>33</v>
      </c>
      <c r="Z1586" s="14" t="s">
        <v>5838</v>
      </c>
      <c r="AA1586" s="24" t="s">
        <v>67</v>
      </c>
      <c r="AB1586" s="14" t="s">
        <v>67</v>
      </c>
      <c r="AC1586" s="14" t="s">
        <v>67</v>
      </c>
      <c r="AD1586" s="25"/>
      <c r="AE1586" s="26"/>
      <c r="AF1586" s="27"/>
      <c r="AG1586" s="33"/>
      <c r="EQ1586" s="33"/>
    </row>
    <row r="1587" spans="1:147" s="12" customFormat="1" ht="16.5" customHeight="1">
      <c r="A1587" s="12" t="s">
        <v>1337</v>
      </c>
      <c r="B1587" s="13"/>
      <c r="C1587" s="189"/>
      <c r="E1587" s="14" t="s">
        <v>1963</v>
      </c>
      <c r="F1587" s="14" t="s">
        <v>859</v>
      </c>
      <c r="G1587" s="14" t="s">
        <v>1964</v>
      </c>
      <c r="H1587" s="15" t="s">
        <v>67</v>
      </c>
      <c r="I1587" s="15">
        <v>1</v>
      </c>
      <c r="J1587" s="15">
        <v>0</v>
      </c>
      <c r="K1587" s="15">
        <v>0</v>
      </c>
      <c r="L1587" s="16" t="s">
        <v>1378</v>
      </c>
      <c r="M1587" s="16"/>
      <c r="N1587" s="16" t="s">
        <v>411</v>
      </c>
      <c r="O1587" s="17">
        <v>130</v>
      </c>
      <c r="P1587" s="17">
        <v>0</v>
      </c>
      <c r="Q1587" s="17">
        <v>0</v>
      </c>
      <c r="R1587" s="18" t="s">
        <v>33</v>
      </c>
      <c r="S1587" s="19">
        <v>60</v>
      </c>
      <c r="T1587" s="19">
        <v>110</v>
      </c>
      <c r="U1587" s="19">
        <v>0.27272727272727271</v>
      </c>
      <c r="V1587" s="19">
        <v>0</v>
      </c>
      <c r="W1587" s="20">
        <v>0.03</v>
      </c>
      <c r="X1587" s="21">
        <v>3.9</v>
      </c>
      <c r="Y1587" s="22" t="s">
        <v>33</v>
      </c>
      <c r="Z1587" s="14" t="s">
        <v>5838</v>
      </c>
      <c r="AA1587" s="24" t="s">
        <v>67</v>
      </c>
      <c r="AB1587" s="14" t="s">
        <v>67</v>
      </c>
      <c r="AC1587" s="14" t="s">
        <v>67</v>
      </c>
      <c r="AD1587" s="25"/>
      <c r="AE1587" s="26"/>
      <c r="AF1587" s="27"/>
      <c r="AG1587" s="33"/>
      <c r="EQ1587" s="33"/>
    </row>
    <row r="1588" spans="1:147" s="12" customFormat="1" ht="16.5" customHeight="1">
      <c r="A1588" s="12" t="s">
        <v>1337</v>
      </c>
      <c r="B1588" s="13"/>
      <c r="C1588" s="189"/>
      <c r="E1588" s="14" t="s">
        <v>1803</v>
      </c>
      <c r="F1588" s="14" t="s">
        <v>882</v>
      </c>
      <c r="G1588" s="14" t="s">
        <v>854</v>
      </c>
      <c r="H1588" s="15">
        <v>2011</v>
      </c>
      <c r="I1588" s="15">
        <v>12</v>
      </c>
      <c r="J1588" s="15">
        <v>0</v>
      </c>
      <c r="K1588" s="15">
        <v>0</v>
      </c>
      <c r="L1588" s="16" t="s">
        <v>1373</v>
      </c>
      <c r="M1588" s="16"/>
      <c r="N1588" s="16" t="s">
        <v>1343</v>
      </c>
      <c r="O1588" s="17">
        <v>198</v>
      </c>
      <c r="P1588" s="17">
        <v>0</v>
      </c>
      <c r="Q1588" s="17">
        <v>0</v>
      </c>
      <c r="R1588" s="18" t="s">
        <v>33</v>
      </c>
      <c r="S1588" s="19">
        <v>0</v>
      </c>
      <c r="T1588" s="19">
        <v>220</v>
      </c>
      <c r="U1588" s="19">
        <v>9.0909090909090912E-2</v>
      </c>
      <c r="V1588" s="19">
        <v>0</v>
      </c>
      <c r="W1588" s="20">
        <v>0.02</v>
      </c>
      <c r="X1588" s="21">
        <v>47.519999999999996</v>
      </c>
      <c r="Y1588" s="22" t="s">
        <v>33</v>
      </c>
      <c r="Z1588" s="14" t="s">
        <v>5838</v>
      </c>
      <c r="AA1588" s="24" t="s">
        <v>67</v>
      </c>
      <c r="AB1588" s="14" t="s">
        <v>67</v>
      </c>
      <c r="AC1588" s="14" t="s">
        <v>67</v>
      </c>
      <c r="AD1588" s="25"/>
      <c r="AE1588" s="26"/>
      <c r="AF1588" s="27"/>
      <c r="AG1588" s="33"/>
      <c r="EQ1588" s="33"/>
    </row>
    <row r="1589" spans="1:147" s="12" customFormat="1" ht="16.5" customHeight="1">
      <c r="A1589" s="12" t="s">
        <v>1337</v>
      </c>
      <c r="B1589" s="13"/>
      <c r="C1589" s="189"/>
      <c r="E1589" s="14" t="s">
        <v>1934</v>
      </c>
      <c r="F1589" s="14" t="s">
        <v>1935</v>
      </c>
      <c r="G1589" s="14" t="s">
        <v>610</v>
      </c>
      <c r="H1589" s="15" t="s">
        <v>67</v>
      </c>
      <c r="I1589" s="15">
        <v>2</v>
      </c>
      <c r="J1589" s="15">
        <v>0</v>
      </c>
      <c r="K1589" s="15">
        <v>0</v>
      </c>
      <c r="L1589" s="16" t="s">
        <v>1437</v>
      </c>
      <c r="M1589" s="16"/>
      <c r="N1589" s="16" t="s">
        <v>411</v>
      </c>
      <c r="O1589" s="17">
        <v>60</v>
      </c>
      <c r="P1589" s="17">
        <v>0</v>
      </c>
      <c r="Q1589" s="17">
        <v>0</v>
      </c>
      <c r="R1589" s="18" t="s">
        <v>33</v>
      </c>
      <c r="S1589" s="19">
        <v>60</v>
      </c>
      <c r="T1589" s="19">
        <v>110</v>
      </c>
      <c r="U1589" s="19">
        <v>0.65</v>
      </c>
      <c r="V1589" s="19">
        <v>0</v>
      </c>
      <c r="W1589" s="20">
        <v>7.1499999999999994E-2</v>
      </c>
      <c r="X1589" s="21">
        <v>8.58</v>
      </c>
      <c r="Y1589" s="22" t="s">
        <v>33</v>
      </c>
      <c r="Z1589" s="14" t="s">
        <v>5838</v>
      </c>
      <c r="AA1589" s="24" t="s">
        <v>67</v>
      </c>
      <c r="AB1589" s="14" t="s">
        <v>67</v>
      </c>
      <c r="AC1589" s="14" t="s">
        <v>67</v>
      </c>
      <c r="AD1589" s="25"/>
      <c r="AE1589" s="26"/>
      <c r="AF1589" s="27"/>
      <c r="AG1589" s="33"/>
      <c r="EQ1589" s="33"/>
    </row>
    <row r="1590" spans="1:147" s="12" customFormat="1" ht="16.5" customHeight="1">
      <c r="A1590" s="13" t="s">
        <v>1337</v>
      </c>
      <c r="B1590" s="13"/>
      <c r="C1590" s="189"/>
      <c r="E1590" s="14" t="s">
        <v>1347</v>
      </c>
      <c r="F1590" s="14" t="s">
        <v>500</v>
      </c>
      <c r="G1590" s="14" t="s">
        <v>1959</v>
      </c>
      <c r="H1590" s="15">
        <v>2007</v>
      </c>
      <c r="I1590" s="15">
        <v>1</v>
      </c>
      <c r="J1590" s="15">
        <v>0</v>
      </c>
      <c r="K1590" s="15">
        <v>0</v>
      </c>
      <c r="L1590" s="16" t="s">
        <v>1364</v>
      </c>
      <c r="M1590" s="16" t="s">
        <v>1365</v>
      </c>
      <c r="N1590" s="16" t="s">
        <v>411</v>
      </c>
      <c r="O1590" s="17">
        <v>20</v>
      </c>
      <c r="P1590" s="17">
        <v>8740</v>
      </c>
      <c r="Q1590" s="17">
        <v>5</v>
      </c>
      <c r="R1590" s="18" t="s">
        <v>33</v>
      </c>
      <c r="S1590" s="19">
        <v>60</v>
      </c>
      <c r="T1590" s="19">
        <v>110</v>
      </c>
      <c r="U1590" s="19">
        <v>9.0909090909090912E-2</v>
      </c>
      <c r="V1590" s="19">
        <v>0</v>
      </c>
      <c r="W1590" s="20">
        <v>0.01</v>
      </c>
      <c r="X1590" s="21">
        <v>4.57</v>
      </c>
      <c r="Y1590" s="22" t="s">
        <v>33</v>
      </c>
      <c r="Z1590" s="14" t="s">
        <v>5838</v>
      </c>
      <c r="AA1590" s="24" t="s">
        <v>67</v>
      </c>
      <c r="AB1590" s="14" t="s">
        <v>67</v>
      </c>
      <c r="AC1590" s="14" t="s">
        <v>67</v>
      </c>
      <c r="AD1590" s="25"/>
      <c r="AE1590" s="26"/>
      <c r="AF1590" s="27"/>
      <c r="AG1590" s="33"/>
      <c r="EQ1590" s="33"/>
    </row>
    <row r="1591" spans="1:147" s="12" customFormat="1" ht="16.5" customHeight="1">
      <c r="A1591" s="12" t="s">
        <v>1337</v>
      </c>
      <c r="B1591" s="13"/>
      <c r="C1591" s="189"/>
      <c r="E1591" s="14" t="s">
        <v>430</v>
      </c>
      <c r="F1591" s="14" t="s">
        <v>500</v>
      </c>
      <c r="G1591" s="14" t="s">
        <v>1878</v>
      </c>
      <c r="H1591" s="15">
        <v>2005</v>
      </c>
      <c r="I1591" s="15">
        <v>1</v>
      </c>
      <c r="J1591" s="15">
        <v>0</v>
      </c>
      <c r="K1591" s="15">
        <v>0</v>
      </c>
      <c r="L1591" s="16" t="s">
        <v>1364</v>
      </c>
      <c r="M1591" s="16" t="s">
        <v>1365</v>
      </c>
      <c r="N1591" s="16" t="s">
        <v>411</v>
      </c>
      <c r="O1591" s="17">
        <v>20</v>
      </c>
      <c r="P1591" s="17">
        <v>8740</v>
      </c>
      <c r="Q1591" s="17">
        <v>5</v>
      </c>
      <c r="R1591" s="18" t="s">
        <v>33</v>
      </c>
      <c r="S1591" s="19">
        <v>60</v>
      </c>
      <c r="T1591" s="19">
        <v>110</v>
      </c>
      <c r="U1591" s="19">
        <v>9.0909090909090912E-2</v>
      </c>
      <c r="V1591" s="19">
        <v>0</v>
      </c>
      <c r="W1591" s="20">
        <v>0.01</v>
      </c>
      <c r="X1591" s="21">
        <v>4.57</v>
      </c>
      <c r="Y1591" s="22" t="s">
        <v>33</v>
      </c>
      <c r="Z1591" s="14" t="s">
        <v>5838</v>
      </c>
      <c r="AA1591" s="24" t="s">
        <v>67</v>
      </c>
      <c r="AB1591" s="14" t="s">
        <v>67</v>
      </c>
      <c r="AC1591" s="14" t="s">
        <v>67</v>
      </c>
      <c r="AD1591" s="25"/>
      <c r="AE1591" s="26"/>
      <c r="AF1591" s="27"/>
      <c r="AG1591" s="33"/>
      <c r="EQ1591" s="33"/>
    </row>
    <row r="1592" spans="1:147" s="12" customFormat="1" ht="16.5" customHeight="1">
      <c r="A1592" s="12" t="s">
        <v>1337</v>
      </c>
      <c r="B1592" s="13"/>
      <c r="C1592" s="189"/>
      <c r="E1592" s="14" t="s">
        <v>1723</v>
      </c>
      <c r="F1592" s="14" t="s">
        <v>1724</v>
      </c>
      <c r="G1592" s="14" t="s">
        <v>1725</v>
      </c>
      <c r="H1592" s="15" t="s">
        <v>67</v>
      </c>
      <c r="I1592" s="15">
        <v>16</v>
      </c>
      <c r="J1592" s="15">
        <v>0</v>
      </c>
      <c r="K1592" s="15">
        <v>0</v>
      </c>
      <c r="L1592" s="16" t="s">
        <v>1358</v>
      </c>
      <c r="M1592" s="16"/>
      <c r="N1592" s="16" t="s">
        <v>411</v>
      </c>
      <c r="O1592" s="17">
        <v>80</v>
      </c>
      <c r="P1592" s="17">
        <v>8680</v>
      </c>
      <c r="Q1592" s="17">
        <v>5</v>
      </c>
      <c r="R1592" s="18" t="s">
        <v>33</v>
      </c>
      <c r="S1592" s="19">
        <v>60</v>
      </c>
      <c r="T1592" s="19">
        <v>110</v>
      </c>
      <c r="U1592" s="19">
        <v>1.4</v>
      </c>
      <c r="V1592" s="19">
        <v>0</v>
      </c>
      <c r="W1592" s="20">
        <v>0.154</v>
      </c>
      <c r="X1592" s="21">
        <v>79.156000000000006</v>
      </c>
      <c r="Y1592" s="22" t="s">
        <v>33</v>
      </c>
      <c r="Z1592" s="14" t="s">
        <v>5838</v>
      </c>
      <c r="AA1592" s="24" t="s">
        <v>67</v>
      </c>
      <c r="AB1592" s="14" t="s">
        <v>67</v>
      </c>
      <c r="AC1592" s="14" t="s">
        <v>67</v>
      </c>
      <c r="AD1592" s="25"/>
      <c r="AE1592" s="26"/>
      <c r="AF1592" s="27"/>
      <c r="AG1592" s="33"/>
      <c r="EQ1592" s="33"/>
    </row>
    <row r="1593" spans="1:147" ht="16.5" customHeight="1">
      <c r="A1593" s="12" t="s">
        <v>1337</v>
      </c>
      <c r="B1593" s="13"/>
      <c r="C1593" s="189"/>
      <c r="D1593" s="12"/>
      <c r="E1593" s="14" t="s">
        <v>1951</v>
      </c>
      <c r="F1593" s="14" t="s">
        <v>1952</v>
      </c>
      <c r="G1593" s="14" t="s">
        <v>1953</v>
      </c>
      <c r="H1593" s="15" t="s">
        <v>67</v>
      </c>
      <c r="I1593" s="15">
        <v>1</v>
      </c>
      <c r="J1593" s="15">
        <v>0</v>
      </c>
      <c r="K1593" s="15">
        <v>0</v>
      </c>
      <c r="L1593" s="16" t="s">
        <v>1437</v>
      </c>
      <c r="M1593" s="16"/>
      <c r="N1593" s="16" t="s">
        <v>411</v>
      </c>
      <c r="O1593" s="17">
        <v>10</v>
      </c>
      <c r="P1593" s="17">
        <v>0</v>
      </c>
      <c r="Q1593" s="17">
        <v>0</v>
      </c>
      <c r="R1593" s="18" t="s">
        <v>33</v>
      </c>
      <c r="S1593" s="19">
        <v>60</v>
      </c>
      <c r="T1593" s="19">
        <v>110</v>
      </c>
      <c r="U1593" s="19">
        <v>4.5454545454545459</v>
      </c>
      <c r="V1593" s="19">
        <v>0</v>
      </c>
      <c r="W1593" s="20">
        <v>0.5</v>
      </c>
      <c r="X1593" s="21">
        <v>5</v>
      </c>
      <c r="Y1593" s="22" t="s">
        <v>33</v>
      </c>
      <c r="Z1593" s="14" t="s">
        <v>5838</v>
      </c>
      <c r="AA1593" s="24" t="s">
        <v>67</v>
      </c>
      <c r="AB1593" s="14" t="s">
        <v>67</v>
      </c>
      <c r="AC1593" s="14" t="s">
        <v>67</v>
      </c>
      <c r="AD1593" s="25"/>
      <c r="AE1593" s="26"/>
      <c r="AF1593" s="27"/>
      <c r="AG1593" s="29"/>
      <c r="AH1593" s="29"/>
      <c r="AI1593" s="29"/>
      <c r="AJ1593" s="29"/>
      <c r="AK1593" s="29"/>
      <c r="AL1593" s="29"/>
      <c r="AM1593" s="29"/>
      <c r="AN1593" s="29"/>
      <c r="AO1593" s="29"/>
    </row>
    <row r="1594" spans="1:147" ht="16.5" customHeight="1">
      <c r="A1594" s="12" t="s">
        <v>1337</v>
      </c>
      <c r="B1594" s="13"/>
      <c r="C1594" s="189"/>
      <c r="D1594" s="12"/>
      <c r="E1594" s="14" t="s">
        <v>1949</v>
      </c>
      <c r="F1594" s="14" t="s">
        <v>67</v>
      </c>
      <c r="G1594" s="14" t="s">
        <v>67</v>
      </c>
      <c r="H1594" s="15" t="s">
        <v>67</v>
      </c>
      <c r="I1594" s="15">
        <v>1</v>
      </c>
      <c r="J1594" s="15">
        <v>0</v>
      </c>
      <c r="K1594" s="15">
        <v>0</v>
      </c>
      <c r="L1594" s="16" t="s">
        <v>1378</v>
      </c>
      <c r="M1594" s="16"/>
      <c r="N1594" s="16" t="s">
        <v>411</v>
      </c>
      <c r="O1594" s="17">
        <v>220</v>
      </c>
      <c r="P1594" s="17">
        <v>0</v>
      </c>
      <c r="Q1594" s="17">
        <v>0</v>
      </c>
      <c r="R1594" s="18" t="s">
        <v>33</v>
      </c>
      <c r="S1594" s="19">
        <v>60</v>
      </c>
      <c r="T1594" s="19">
        <v>110</v>
      </c>
      <c r="U1594" s="19">
        <v>0.21818181818181817</v>
      </c>
      <c r="V1594" s="19">
        <v>0</v>
      </c>
      <c r="W1594" s="20">
        <v>2.4E-2</v>
      </c>
      <c r="X1594" s="21">
        <v>5.28</v>
      </c>
      <c r="Y1594" s="22" t="s">
        <v>33</v>
      </c>
      <c r="Z1594" s="14" t="s">
        <v>5838</v>
      </c>
      <c r="AA1594" s="24" t="s">
        <v>67</v>
      </c>
      <c r="AB1594" s="14" t="s">
        <v>67</v>
      </c>
      <c r="AC1594" s="14" t="s">
        <v>67</v>
      </c>
      <c r="AD1594" s="25"/>
      <c r="AE1594" s="26"/>
      <c r="AF1594" s="27"/>
      <c r="AG1594" s="29"/>
      <c r="AH1594" s="29"/>
      <c r="AI1594" s="29"/>
      <c r="AJ1594" s="29"/>
      <c r="AK1594" s="29"/>
      <c r="AL1594" s="29"/>
      <c r="AM1594" s="29"/>
      <c r="AN1594" s="29"/>
      <c r="AO1594" s="29"/>
    </row>
    <row r="1595" spans="1:147" ht="16.5" customHeight="1">
      <c r="A1595" s="12" t="s">
        <v>1337</v>
      </c>
      <c r="B1595" s="13"/>
      <c r="C1595" s="189"/>
      <c r="D1595" s="12"/>
      <c r="E1595" s="14" t="s">
        <v>1950</v>
      </c>
      <c r="F1595" s="14" t="s">
        <v>67</v>
      </c>
      <c r="G1595" s="14" t="s">
        <v>67</v>
      </c>
      <c r="H1595" s="15" t="s">
        <v>67</v>
      </c>
      <c r="I1595" s="15">
        <v>1</v>
      </c>
      <c r="J1595" s="15">
        <v>0</v>
      </c>
      <c r="K1595" s="15">
        <v>0</v>
      </c>
      <c r="L1595" s="16" t="s">
        <v>1378</v>
      </c>
      <c r="M1595" s="16"/>
      <c r="N1595" s="16" t="s">
        <v>411</v>
      </c>
      <c r="O1595" s="17">
        <v>220</v>
      </c>
      <c r="P1595" s="17">
        <v>0</v>
      </c>
      <c r="Q1595" s="17">
        <v>0</v>
      </c>
      <c r="R1595" s="18" t="s">
        <v>33</v>
      </c>
      <c r="S1595" s="19">
        <v>60</v>
      </c>
      <c r="T1595" s="19">
        <v>110</v>
      </c>
      <c r="U1595" s="19">
        <v>0.21818181818181817</v>
      </c>
      <c r="V1595" s="19">
        <v>0</v>
      </c>
      <c r="W1595" s="20">
        <v>2.4E-2</v>
      </c>
      <c r="X1595" s="21">
        <v>5.28</v>
      </c>
      <c r="Y1595" s="22" t="s">
        <v>33</v>
      </c>
      <c r="Z1595" s="14" t="s">
        <v>5838</v>
      </c>
      <c r="AA1595" s="24" t="s">
        <v>67</v>
      </c>
      <c r="AB1595" s="14" t="s">
        <v>67</v>
      </c>
      <c r="AC1595" s="14" t="s">
        <v>67</v>
      </c>
      <c r="AD1595" s="25"/>
      <c r="AE1595" s="26"/>
      <c r="AF1595" s="27"/>
      <c r="AG1595" s="29"/>
      <c r="AH1595" s="29"/>
      <c r="AI1595" s="29"/>
      <c r="AJ1595" s="29"/>
      <c r="AK1595" s="29"/>
      <c r="AL1595" s="29"/>
      <c r="AM1595" s="29"/>
      <c r="AN1595" s="29"/>
      <c r="AO1595" s="29"/>
    </row>
    <row r="1596" spans="1:147" ht="16.5" customHeight="1">
      <c r="A1596" s="12" t="s">
        <v>1337</v>
      </c>
      <c r="B1596" s="13"/>
      <c r="C1596" s="189"/>
      <c r="D1596" s="12"/>
      <c r="E1596" s="14" t="s">
        <v>1946</v>
      </c>
      <c r="F1596" s="14" t="s">
        <v>1947</v>
      </c>
      <c r="G1596" s="14" t="s">
        <v>1948</v>
      </c>
      <c r="H1596" s="15">
        <v>2011</v>
      </c>
      <c r="I1596" s="15">
        <v>1</v>
      </c>
      <c r="J1596" s="15">
        <v>0</v>
      </c>
      <c r="K1596" s="15">
        <v>0</v>
      </c>
      <c r="L1596" s="16" t="s">
        <v>1362</v>
      </c>
      <c r="M1596" s="16"/>
      <c r="N1596" s="16" t="s">
        <v>411</v>
      </c>
      <c r="O1596" s="17">
        <v>59.5</v>
      </c>
      <c r="P1596" s="17">
        <v>0</v>
      </c>
      <c r="Q1596" s="17">
        <v>0</v>
      </c>
      <c r="R1596" s="18" t="s">
        <v>33</v>
      </c>
      <c r="S1596" s="19" t="s">
        <v>89</v>
      </c>
      <c r="T1596" s="19">
        <v>110</v>
      </c>
      <c r="U1596" s="19">
        <v>0.86363636363636365</v>
      </c>
      <c r="V1596" s="19">
        <v>0</v>
      </c>
      <c r="W1596" s="20">
        <v>9.5000000000000001E-2</v>
      </c>
      <c r="X1596" s="21">
        <v>5.6524999999999999</v>
      </c>
      <c r="Y1596" s="22" t="s">
        <v>33</v>
      </c>
      <c r="Z1596" s="14" t="s">
        <v>5838</v>
      </c>
      <c r="AA1596" s="24" t="s">
        <v>67</v>
      </c>
      <c r="AB1596" s="14" t="s">
        <v>67</v>
      </c>
      <c r="AC1596" s="14" t="s">
        <v>67</v>
      </c>
      <c r="AD1596" s="25"/>
      <c r="AE1596" s="26"/>
      <c r="AF1596" s="27"/>
      <c r="AG1596" s="29"/>
      <c r="AH1596" s="29"/>
      <c r="AI1596" s="29"/>
      <c r="AJ1596" s="29"/>
      <c r="AK1596" s="29"/>
      <c r="AL1596" s="29"/>
      <c r="AM1596" s="29"/>
      <c r="AN1596" s="29"/>
      <c r="AO1596" s="29"/>
    </row>
    <row r="1597" spans="1:147" ht="16.5" customHeight="1">
      <c r="A1597" s="12" t="s">
        <v>1337</v>
      </c>
      <c r="B1597" s="13"/>
      <c r="C1597" s="189"/>
      <c r="D1597" s="12"/>
      <c r="E1597" s="14" t="s">
        <v>1260</v>
      </c>
      <c r="F1597" s="14" t="s">
        <v>1945</v>
      </c>
      <c r="G1597" s="14" t="s">
        <v>414</v>
      </c>
      <c r="H1597" s="15">
        <v>1998</v>
      </c>
      <c r="I1597" s="15">
        <v>1</v>
      </c>
      <c r="J1597" s="15">
        <v>0</v>
      </c>
      <c r="K1597" s="15">
        <v>0</v>
      </c>
      <c r="L1597" s="16" t="s">
        <v>1362</v>
      </c>
      <c r="M1597" s="16"/>
      <c r="N1597" s="16" t="s">
        <v>411</v>
      </c>
      <c r="O1597" s="17">
        <v>144</v>
      </c>
      <c r="P1597" s="17">
        <v>0</v>
      </c>
      <c r="Q1597" s="17">
        <v>0</v>
      </c>
      <c r="R1597" s="18" t="s">
        <v>33</v>
      </c>
      <c r="S1597" s="19">
        <v>60</v>
      </c>
      <c r="T1597" s="19">
        <v>220</v>
      </c>
      <c r="U1597" s="19">
        <v>0.18181818181818182</v>
      </c>
      <c r="V1597" s="19">
        <v>0</v>
      </c>
      <c r="W1597" s="20">
        <v>0.04</v>
      </c>
      <c r="X1597" s="21">
        <v>5.76</v>
      </c>
      <c r="Y1597" s="22" t="s">
        <v>33</v>
      </c>
      <c r="Z1597" s="14" t="s">
        <v>5838</v>
      </c>
      <c r="AA1597" s="24" t="s">
        <v>67</v>
      </c>
      <c r="AB1597" s="14" t="s">
        <v>67</v>
      </c>
      <c r="AC1597" s="14" t="s">
        <v>67</v>
      </c>
      <c r="AD1597" s="25"/>
      <c r="AE1597" s="26"/>
      <c r="AF1597" s="27"/>
      <c r="AG1597" s="29"/>
      <c r="AH1597" s="29"/>
      <c r="AI1597" s="29"/>
      <c r="AJ1597" s="29"/>
      <c r="AK1597" s="29"/>
      <c r="AL1597" s="29"/>
      <c r="AM1597" s="29"/>
      <c r="AN1597" s="29"/>
      <c r="AO1597" s="29"/>
    </row>
    <row r="1598" spans="1:147" ht="16.5" customHeight="1">
      <c r="A1598" s="12" t="s">
        <v>1337</v>
      </c>
      <c r="B1598" s="13"/>
      <c r="C1598" s="189"/>
      <c r="D1598" s="12"/>
      <c r="E1598" s="14" t="s">
        <v>504</v>
      </c>
      <c r="F1598" s="14" t="s">
        <v>1763</v>
      </c>
      <c r="G1598" s="14" t="s">
        <v>1764</v>
      </c>
      <c r="H1598" s="15" t="s">
        <v>67</v>
      </c>
      <c r="I1598" s="15">
        <v>21</v>
      </c>
      <c r="J1598" s="15">
        <v>0</v>
      </c>
      <c r="K1598" s="15">
        <v>0</v>
      </c>
      <c r="L1598" s="16" t="s">
        <v>1462</v>
      </c>
      <c r="M1598" s="16"/>
      <c r="N1598" s="16" t="s">
        <v>411</v>
      </c>
      <c r="O1598" s="17">
        <v>24</v>
      </c>
      <c r="P1598" s="17">
        <v>0</v>
      </c>
      <c r="Q1598" s="17">
        <v>0</v>
      </c>
      <c r="R1598" s="18" t="s">
        <v>33</v>
      </c>
      <c r="S1598" s="19" t="s">
        <v>89</v>
      </c>
      <c r="T1598" s="19">
        <v>110</v>
      </c>
      <c r="U1598" s="19">
        <v>2.2727272727272729</v>
      </c>
      <c r="V1598" s="19">
        <v>0</v>
      </c>
      <c r="W1598" s="20">
        <v>0.25</v>
      </c>
      <c r="X1598" s="21">
        <v>126</v>
      </c>
      <c r="Y1598" s="22" t="s">
        <v>33</v>
      </c>
      <c r="Z1598" s="14" t="s">
        <v>5838</v>
      </c>
      <c r="AA1598" s="24" t="s">
        <v>67</v>
      </c>
      <c r="AB1598" s="14" t="s">
        <v>67</v>
      </c>
      <c r="AC1598" s="14" t="s">
        <v>67</v>
      </c>
      <c r="AD1598" s="25"/>
      <c r="AE1598" s="26"/>
      <c r="AF1598" s="27"/>
      <c r="AG1598" s="29"/>
      <c r="AH1598" s="29"/>
      <c r="AI1598" s="29"/>
      <c r="AJ1598" s="29"/>
      <c r="AK1598" s="29"/>
      <c r="AL1598" s="29"/>
      <c r="AM1598" s="29"/>
      <c r="AN1598" s="29"/>
      <c r="AO1598" s="29"/>
    </row>
    <row r="1599" spans="1:147" ht="16.5" customHeight="1">
      <c r="A1599" s="12" t="s">
        <v>1337</v>
      </c>
      <c r="B1599" s="13"/>
      <c r="C1599" s="189"/>
      <c r="D1599" s="12"/>
      <c r="E1599" s="14" t="s">
        <v>1885</v>
      </c>
      <c r="F1599" s="14" t="s">
        <v>1886</v>
      </c>
      <c r="G1599" s="14" t="s">
        <v>1887</v>
      </c>
      <c r="H1599" s="15" t="s">
        <v>67</v>
      </c>
      <c r="I1599" s="15">
        <v>4</v>
      </c>
      <c r="J1599" s="15">
        <v>0</v>
      </c>
      <c r="K1599" s="15">
        <v>0</v>
      </c>
      <c r="L1599" s="16" t="s">
        <v>1350</v>
      </c>
      <c r="M1599" s="16"/>
      <c r="N1599" s="16" t="s">
        <v>411</v>
      </c>
      <c r="O1599" s="17">
        <v>24</v>
      </c>
      <c r="P1599" s="17">
        <v>0</v>
      </c>
      <c r="Q1599" s="17">
        <v>0</v>
      </c>
      <c r="R1599" s="18" t="s">
        <v>33</v>
      </c>
      <c r="S1599" s="19">
        <v>60</v>
      </c>
      <c r="T1599" s="19">
        <v>110</v>
      </c>
      <c r="U1599" s="19">
        <v>2.2727272727272729</v>
      </c>
      <c r="V1599" s="19">
        <v>0</v>
      </c>
      <c r="W1599" s="20">
        <v>0.25</v>
      </c>
      <c r="X1599" s="21">
        <v>24</v>
      </c>
      <c r="Y1599" s="22" t="s">
        <v>33</v>
      </c>
      <c r="Z1599" s="14" t="s">
        <v>5838</v>
      </c>
      <c r="AA1599" s="24" t="s">
        <v>67</v>
      </c>
      <c r="AB1599" s="14" t="s">
        <v>67</v>
      </c>
      <c r="AC1599" s="14" t="s">
        <v>67</v>
      </c>
      <c r="AD1599" s="25"/>
      <c r="AE1599" s="26"/>
      <c r="AF1599" s="27"/>
      <c r="AG1599" s="29"/>
      <c r="AH1599" s="29"/>
      <c r="AI1599" s="29"/>
      <c r="AJ1599" s="29"/>
      <c r="AK1599" s="29"/>
      <c r="AL1599" s="29"/>
      <c r="AM1599" s="29"/>
      <c r="AN1599" s="29"/>
      <c r="AO1599" s="29"/>
    </row>
    <row r="1600" spans="1:147" ht="16.5" customHeight="1">
      <c r="A1600" s="12" t="s">
        <v>1337</v>
      </c>
      <c r="B1600" s="13"/>
      <c r="C1600" s="189"/>
      <c r="D1600" s="12"/>
      <c r="E1600" s="14" t="s">
        <v>1888</v>
      </c>
      <c r="F1600" s="14" t="s">
        <v>1889</v>
      </c>
      <c r="G1600" s="14" t="s">
        <v>67</v>
      </c>
      <c r="H1600" s="15" t="s">
        <v>67</v>
      </c>
      <c r="I1600" s="15">
        <v>4</v>
      </c>
      <c r="J1600" s="15">
        <v>0</v>
      </c>
      <c r="K1600" s="15">
        <v>0</v>
      </c>
      <c r="L1600" s="16" t="s">
        <v>1398</v>
      </c>
      <c r="M1600" s="16"/>
      <c r="N1600" s="16" t="s">
        <v>411</v>
      </c>
      <c r="O1600" s="17">
        <v>80</v>
      </c>
      <c r="P1600" s="17">
        <v>0</v>
      </c>
      <c r="Q1600" s="17">
        <v>0</v>
      </c>
      <c r="R1600" s="18" t="s">
        <v>33</v>
      </c>
      <c r="S1600" s="19">
        <v>60</v>
      </c>
      <c r="T1600" s="19">
        <v>110</v>
      </c>
      <c r="U1600" s="19">
        <v>0.68181818181818177</v>
      </c>
      <c r="V1600" s="19">
        <v>0</v>
      </c>
      <c r="W1600" s="20">
        <v>7.4999999999999997E-2</v>
      </c>
      <c r="X1600" s="21">
        <v>24</v>
      </c>
      <c r="Y1600" s="22" t="s">
        <v>33</v>
      </c>
      <c r="Z1600" s="14" t="s">
        <v>5838</v>
      </c>
      <c r="AA1600" s="24" t="s">
        <v>67</v>
      </c>
      <c r="AB1600" s="14" t="s">
        <v>67</v>
      </c>
      <c r="AC1600" s="14" t="s">
        <v>67</v>
      </c>
      <c r="AD1600" s="25"/>
      <c r="AE1600" s="26"/>
      <c r="AF1600" s="27"/>
      <c r="AG1600" s="29"/>
      <c r="AH1600" s="29"/>
      <c r="AI1600" s="29"/>
      <c r="AJ1600" s="29"/>
      <c r="AK1600" s="29"/>
      <c r="AL1600" s="29"/>
      <c r="AM1600" s="29"/>
      <c r="AN1600" s="29"/>
      <c r="AO1600" s="29"/>
    </row>
    <row r="1601" spans="1:41" ht="16.5" customHeight="1">
      <c r="A1601" s="12" t="s">
        <v>1337</v>
      </c>
      <c r="B1601" s="13"/>
      <c r="C1601" s="189"/>
      <c r="D1601" s="12"/>
      <c r="E1601" s="14" t="s">
        <v>1888</v>
      </c>
      <c r="F1601" s="14" t="s">
        <v>1889</v>
      </c>
      <c r="G1601" s="14" t="s">
        <v>67</v>
      </c>
      <c r="H1601" s="15" t="s">
        <v>67</v>
      </c>
      <c r="I1601" s="15">
        <v>4</v>
      </c>
      <c r="J1601" s="15">
        <v>0</v>
      </c>
      <c r="K1601" s="15">
        <v>0</v>
      </c>
      <c r="L1601" s="16" t="s">
        <v>1398</v>
      </c>
      <c r="M1601" s="16"/>
      <c r="N1601" s="16" t="s">
        <v>411</v>
      </c>
      <c r="O1601" s="17">
        <v>80</v>
      </c>
      <c r="P1601" s="17">
        <v>0</v>
      </c>
      <c r="Q1601" s="17">
        <v>0</v>
      </c>
      <c r="R1601" s="18" t="s">
        <v>33</v>
      </c>
      <c r="S1601" s="19">
        <v>60</v>
      </c>
      <c r="T1601" s="19">
        <v>110</v>
      </c>
      <c r="U1601" s="19">
        <v>0.68181818181818177</v>
      </c>
      <c r="V1601" s="19">
        <v>0</v>
      </c>
      <c r="W1601" s="20">
        <v>7.4999999999999997E-2</v>
      </c>
      <c r="X1601" s="21">
        <v>24</v>
      </c>
      <c r="Y1601" s="22" t="s">
        <v>33</v>
      </c>
      <c r="Z1601" s="14" t="s">
        <v>5838</v>
      </c>
      <c r="AA1601" s="24" t="s">
        <v>67</v>
      </c>
      <c r="AB1601" s="14" t="s">
        <v>67</v>
      </c>
      <c r="AC1601" s="14" t="s">
        <v>67</v>
      </c>
      <c r="AD1601" s="25"/>
      <c r="AE1601" s="26"/>
      <c r="AF1601" s="27"/>
      <c r="AG1601" s="29"/>
      <c r="AH1601" s="29"/>
      <c r="AI1601" s="29"/>
      <c r="AJ1601" s="29"/>
      <c r="AK1601" s="29"/>
      <c r="AL1601" s="29"/>
      <c r="AM1601" s="29"/>
      <c r="AN1601" s="29"/>
      <c r="AO1601" s="29"/>
    </row>
    <row r="1602" spans="1:41" s="88" customFormat="1" ht="16.5" customHeight="1">
      <c r="A1602" s="12" t="s">
        <v>1337</v>
      </c>
      <c r="B1602" s="13"/>
      <c r="C1602" s="189"/>
      <c r="D1602" s="12"/>
      <c r="E1602" s="14" t="s">
        <v>536</v>
      </c>
      <c r="F1602" s="14" t="s">
        <v>67</v>
      </c>
      <c r="G1602" s="14" t="s">
        <v>537</v>
      </c>
      <c r="H1602" s="15" t="s">
        <v>67</v>
      </c>
      <c r="I1602" s="15">
        <v>3</v>
      </c>
      <c r="J1602" s="15">
        <v>0</v>
      </c>
      <c r="K1602" s="15">
        <v>0</v>
      </c>
      <c r="L1602" s="16" t="s">
        <v>1398</v>
      </c>
      <c r="M1602" s="16"/>
      <c r="N1602" s="16" t="s">
        <v>411</v>
      </c>
      <c r="O1602" s="17">
        <v>24</v>
      </c>
      <c r="P1602" s="17">
        <v>0</v>
      </c>
      <c r="Q1602" s="17">
        <v>0</v>
      </c>
      <c r="R1602" s="18" t="s">
        <v>33</v>
      </c>
      <c r="S1602" s="19">
        <v>60</v>
      </c>
      <c r="T1602" s="19">
        <v>110</v>
      </c>
      <c r="U1602" s="19">
        <v>2.2727272727272729</v>
      </c>
      <c r="V1602" s="19">
        <v>0</v>
      </c>
      <c r="W1602" s="20">
        <v>0.25</v>
      </c>
      <c r="X1602" s="21">
        <v>18</v>
      </c>
      <c r="Y1602" s="22" t="s">
        <v>33</v>
      </c>
      <c r="Z1602" s="14" t="s">
        <v>5838</v>
      </c>
      <c r="AA1602" s="24" t="s">
        <v>67</v>
      </c>
      <c r="AB1602" s="14" t="s">
        <v>67</v>
      </c>
      <c r="AC1602" s="14" t="s">
        <v>67</v>
      </c>
      <c r="AD1602" s="25"/>
      <c r="AE1602" s="26"/>
      <c r="AF1602" s="27"/>
      <c r="AG1602" s="29"/>
      <c r="AH1602" s="29"/>
      <c r="AI1602" s="29"/>
      <c r="AJ1602" s="29"/>
      <c r="AK1602" s="29"/>
      <c r="AL1602" s="29"/>
      <c r="AM1602" s="29"/>
      <c r="AN1602" s="29"/>
      <c r="AO1602" s="29"/>
    </row>
    <row r="1603" spans="1:41" s="88" customFormat="1" ht="16.5" customHeight="1">
      <c r="A1603" s="12" t="s">
        <v>1337</v>
      </c>
      <c r="B1603" s="13"/>
      <c r="C1603" s="189"/>
      <c r="D1603" s="12"/>
      <c r="E1603" s="14" t="s">
        <v>1715</v>
      </c>
      <c r="F1603" s="14" t="s">
        <v>67</v>
      </c>
      <c r="G1603" s="14" t="s">
        <v>67</v>
      </c>
      <c r="H1603" s="15">
        <v>2009</v>
      </c>
      <c r="I1603" s="15">
        <v>1</v>
      </c>
      <c r="J1603" s="15">
        <v>0</v>
      </c>
      <c r="K1603" s="15">
        <v>0</v>
      </c>
      <c r="L1603" s="16" t="s">
        <v>1436</v>
      </c>
      <c r="M1603" s="16"/>
      <c r="N1603" s="16" t="s">
        <v>411</v>
      </c>
      <c r="O1603" s="17">
        <v>24</v>
      </c>
      <c r="P1603" s="17">
        <v>0</v>
      </c>
      <c r="Q1603" s="17">
        <v>0</v>
      </c>
      <c r="R1603" s="18" t="s">
        <v>33</v>
      </c>
      <c r="S1603" s="19">
        <v>60</v>
      </c>
      <c r="T1603" s="19">
        <v>110</v>
      </c>
      <c r="U1603" s="19">
        <v>2.2727272727272729</v>
      </c>
      <c r="V1603" s="19">
        <v>0</v>
      </c>
      <c r="W1603" s="20">
        <v>0.25</v>
      </c>
      <c r="X1603" s="21">
        <v>6</v>
      </c>
      <c r="Y1603" s="22" t="s">
        <v>33</v>
      </c>
      <c r="Z1603" s="14" t="s">
        <v>5838</v>
      </c>
      <c r="AA1603" s="24" t="s">
        <v>67</v>
      </c>
      <c r="AB1603" s="14" t="s">
        <v>67</v>
      </c>
      <c r="AC1603" s="14" t="s">
        <v>67</v>
      </c>
      <c r="AD1603" s="25"/>
      <c r="AE1603" s="26"/>
      <c r="AF1603" s="27"/>
      <c r="AG1603" s="29"/>
      <c r="AH1603" s="29"/>
      <c r="AI1603" s="29"/>
      <c r="AJ1603" s="29"/>
      <c r="AK1603" s="29"/>
      <c r="AL1603" s="29"/>
      <c r="AM1603" s="29"/>
      <c r="AN1603" s="29"/>
      <c r="AO1603" s="29"/>
    </row>
    <row r="1604" spans="1:41" s="88" customFormat="1" ht="16.5" customHeight="1">
      <c r="A1604" s="12" t="s">
        <v>1337</v>
      </c>
      <c r="B1604" s="13"/>
      <c r="C1604" s="189"/>
      <c r="D1604" s="12"/>
      <c r="E1604" s="14" t="s">
        <v>580</v>
      </c>
      <c r="F1604" s="14" t="s">
        <v>595</v>
      </c>
      <c r="G1604" s="14" t="s">
        <v>485</v>
      </c>
      <c r="H1604" s="15" t="s">
        <v>67</v>
      </c>
      <c r="I1604" s="15">
        <v>1</v>
      </c>
      <c r="J1604" s="15">
        <v>0</v>
      </c>
      <c r="K1604" s="15">
        <v>0</v>
      </c>
      <c r="L1604" s="16" t="s">
        <v>1377</v>
      </c>
      <c r="M1604" s="16"/>
      <c r="N1604" s="16" t="s">
        <v>411</v>
      </c>
      <c r="O1604" s="17">
        <v>24</v>
      </c>
      <c r="P1604" s="17">
        <v>0</v>
      </c>
      <c r="Q1604" s="17">
        <v>0</v>
      </c>
      <c r="R1604" s="18" t="s">
        <v>33</v>
      </c>
      <c r="S1604" s="19">
        <v>60</v>
      </c>
      <c r="T1604" s="19">
        <v>110</v>
      </c>
      <c r="U1604" s="19">
        <v>2.2727272727272729</v>
      </c>
      <c r="V1604" s="19">
        <v>0</v>
      </c>
      <c r="W1604" s="20">
        <v>0.25</v>
      </c>
      <c r="X1604" s="21">
        <v>6</v>
      </c>
      <c r="Y1604" s="22" t="s">
        <v>33</v>
      </c>
      <c r="Z1604" s="14" t="s">
        <v>5838</v>
      </c>
      <c r="AA1604" s="24" t="s">
        <v>67</v>
      </c>
      <c r="AB1604" s="14" t="s">
        <v>67</v>
      </c>
      <c r="AC1604" s="14" t="s">
        <v>67</v>
      </c>
      <c r="AD1604" s="25"/>
      <c r="AE1604" s="26"/>
      <c r="AF1604" s="27"/>
      <c r="AG1604" s="29"/>
      <c r="AH1604" s="29"/>
      <c r="AI1604" s="29"/>
      <c r="AJ1604" s="29"/>
      <c r="AK1604" s="29"/>
      <c r="AL1604" s="29"/>
      <c r="AM1604" s="29"/>
      <c r="AN1604" s="29"/>
      <c r="AO1604" s="29"/>
    </row>
    <row r="1605" spans="1:41" s="88" customFormat="1" ht="16.5" customHeight="1">
      <c r="A1605" s="12" t="s">
        <v>1337</v>
      </c>
      <c r="B1605" s="13"/>
      <c r="C1605" s="189"/>
      <c r="D1605" s="12"/>
      <c r="E1605" s="14" t="s">
        <v>1941</v>
      </c>
      <c r="F1605" s="14" t="s">
        <v>67</v>
      </c>
      <c r="G1605" s="14" t="s">
        <v>67</v>
      </c>
      <c r="H1605" s="15">
        <v>2006</v>
      </c>
      <c r="I1605" s="15">
        <v>1</v>
      </c>
      <c r="J1605" s="15">
        <v>0</v>
      </c>
      <c r="K1605" s="15">
        <v>0</v>
      </c>
      <c r="L1605" s="16" t="s">
        <v>1436</v>
      </c>
      <c r="M1605" s="16"/>
      <c r="N1605" s="16" t="s">
        <v>411</v>
      </c>
      <c r="O1605" s="17">
        <v>36</v>
      </c>
      <c r="P1605" s="17">
        <v>0</v>
      </c>
      <c r="Q1605" s="17">
        <v>0</v>
      </c>
      <c r="R1605" s="18" t="s">
        <v>33</v>
      </c>
      <c r="S1605" s="19">
        <v>60</v>
      </c>
      <c r="T1605" s="19">
        <v>110</v>
      </c>
      <c r="U1605" s="19">
        <v>1.6</v>
      </c>
      <c r="V1605" s="19">
        <v>0</v>
      </c>
      <c r="W1605" s="20">
        <v>0.17599999999999999</v>
      </c>
      <c r="X1605" s="21">
        <v>6.3359999999999994</v>
      </c>
      <c r="Y1605" s="22" t="s">
        <v>33</v>
      </c>
      <c r="Z1605" s="14" t="s">
        <v>5838</v>
      </c>
      <c r="AA1605" s="24" t="s">
        <v>67</v>
      </c>
      <c r="AB1605" s="14" t="s">
        <v>67</v>
      </c>
      <c r="AC1605" s="14" t="s">
        <v>67</v>
      </c>
      <c r="AD1605" s="25"/>
      <c r="AE1605" s="26"/>
      <c r="AF1605" s="27"/>
      <c r="AG1605" s="29"/>
      <c r="AH1605" s="29"/>
      <c r="AI1605" s="29"/>
      <c r="AJ1605" s="29"/>
      <c r="AK1605" s="29"/>
      <c r="AL1605" s="29"/>
      <c r="AM1605" s="29"/>
      <c r="AN1605" s="29"/>
      <c r="AO1605" s="29"/>
    </row>
    <row r="1606" spans="1:41" s="88" customFormat="1" ht="16.5" customHeight="1">
      <c r="A1606" s="12" t="s">
        <v>1337</v>
      </c>
      <c r="B1606" s="13"/>
      <c r="C1606" s="189"/>
      <c r="D1606" s="12"/>
      <c r="E1606" s="14" t="s">
        <v>1939</v>
      </c>
      <c r="F1606" s="14" t="s">
        <v>1940</v>
      </c>
      <c r="G1606" s="14" t="s">
        <v>67</v>
      </c>
      <c r="H1606" s="15">
        <v>2001</v>
      </c>
      <c r="I1606" s="15">
        <v>1</v>
      </c>
      <c r="J1606" s="15">
        <v>0</v>
      </c>
      <c r="K1606" s="15">
        <v>0</v>
      </c>
      <c r="L1606" s="16" t="s">
        <v>1346</v>
      </c>
      <c r="M1606" s="16"/>
      <c r="N1606" s="16" t="s">
        <v>411</v>
      </c>
      <c r="O1606" s="17">
        <v>100</v>
      </c>
      <c r="P1606" s="17">
        <v>0</v>
      </c>
      <c r="Q1606" s="17">
        <v>0</v>
      </c>
      <c r="R1606" s="18" t="s">
        <v>33</v>
      </c>
      <c r="S1606" s="19">
        <v>60</v>
      </c>
      <c r="T1606" s="19">
        <v>110</v>
      </c>
      <c r="U1606" s="19">
        <v>0.59090909090909094</v>
      </c>
      <c r="V1606" s="19">
        <v>0</v>
      </c>
      <c r="W1606" s="20">
        <v>6.5000000000000002E-2</v>
      </c>
      <c r="X1606" s="21">
        <v>6.5</v>
      </c>
      <c r="Y1606" s="22" t="s">
        <v>33</v>
      </c>
      <c r="Z1606" s="14" t="s">
        <v>5838</v>
      </c>
      <c r="AA1606" s="24" t="s">
        <v>67</v>
      </c>
      <c r="AB1606" s="14" t="s">
        <v>67</v>
      </c>
      <c r="AC1606" s="14" t="s">
        <v>67</v>
      </c>
      <c r="AD1606" s="25"/>
      <c r="AE1606" s="26"/>
      <c r="AF1606" s="27"/>
      <c r="AG1606" s="29"/>
      <c r="AH1606" s="29"/>
      <c r="AI1606" s="29"/>
      <c r="AJ1606" s="29"/>
      <c r="AK1606" s="29"/>
      <c r="AL1606" s="29"/>
      <c r="AM1606" s="29"/>
      <c r="AN1606" s="29"/>
      <c r="AO1606" s="29"/>
    </row>
    <row r="1607" spans="1:41" s="88" customFormat="1" ht="16.5" customHeight="1">
      <c r="A1607" s="12" t="s">
        <v>1337</v>
      </c>
      <c r="B1607" s="13"/>
      <c r="C1607" s="189"/>
      <c r="D1607" s="12"/>
      <c r="E1607" s="14" t="s">
        <v>1938</v>
      </c>
      <c r="F1607" s="14" t="s">
        <v>67</v>
      </c>
      <c r="G1607" s="14" t="s">
        <v>67</v>
      </c>
      <c r="H1607" s="15">
        <v>2003</v>
      </c>
      <c r="I1607" s="15">
        <v>1</v>
      </c>
      <c r="J1607" s="15">
        <v>0</v>
      </c>
      <c r="K1607" s="15">
        <v>0</v>
      </c>
      <c r="L1607" s="16" t="s">
        <v>1346</v>
      </c>
      <c r="M1607" s="16"/>
      <c r="N1607" s="16" t="s">
        <v>411</v>
      </c>
      <c r="O1607" s="17">
        <v>27.777777777777779</v>
      </c>
      <c r="P1607" s="17">
        <v>0</v>
      </c>
      <c r="Q1607" s="17">
        <v>0</v>
      </c>
      <c r="R1607" s="18" t="s">
        <v>33</v>
      </c>
      <c r="S1607" s="19">
        <v>60</v>
      </c>
      <c r="T1607" s="19">
        <v>110</v>
      </c>
      <c r="U1607" s="19">
        <v>2.2727272727272729</v>
      </c>
      <c r="V1607" s="19">
        <v>0</v>
      </c>
      <c r="W1607" s="20">
        <v>0.25</v>
      </c>
      <c r="X1607" s="21">
        <v>6.9444444444444446</v>
      </c>
      <c r="Y1607" s="22" t="s">
        <v>33</v>
      </c>
      <c r="Z1607" s="14" t="s">
        <v>5838</v>
      </c>
      <c r="AA1607" s="24" t="s">
        <v>67</v>
      </c>
      <c r="AB1607" s="14" t="s">
        <v>67</v>
      </c>
      <c r="AC1607" s="14" t="s">
        <v>67</v>
      </c>
      <c r="AD1607" s="25"/>
      <c r="AE1607" s="26"/>
      <c r="AF1607" s="27"/>
      <c r="AG1607" s="29"/>
      <c r="AH1607" s="29"/>
      <c r="AI1607" s="29"/>
      <c r="AJ1607" s="29"/>
      <c r="AK1607" s="29"/>
      <c r="AL1607" s="29"/>
      <c r="AM1607" s="29"/>
      <c r="AN1607" s="29"/>
      <c r="AO1607" s="29"/>
    </row>
    <row r="1608" spans="1:41" s="88" customFormat="1" ht="16.5" customHeight="1">
      <c r="A1608" s="12" t="s">
        <v>1337</v>
      </c>
      <c r="B1608" s="13"/>
      <c r="C1608" s="189"/>
      <c r="D1608" s="12"/>
      <c r="E1608" s="14" t="s">
        <v>1896</v>
      </c>
      <c r="F1608" s="14" t="s">
        <v>67</v>
      </c>
      <c r="G1608" s="14" t="s">
        <v>67</v>
      </c>
      <c r="H1608" s="15">
        <v>2003</v>
      </c>
      <c r="I1608" s="15">
        <v>3</v>
      </c>
      <c r="J1608" s="15">
        <v>0</v>
      </c>
      <c r="K1608" s="15">
        <v>0</v>
      </c>
      <c r="L1608" s="16" t="s">
        <v>1346</v>
      </c>
      <c r="M1608" s="16"/>
      <c r="N1608" s="16" t="s">
        <v>411</v>
      </c>
      <c r="O1608" s="17">
        <v>27.777777777777779</v>
      </c>
      <c r="P1608" s="17">
        <v>0</v>
      </c>
      <c r="Q1608" s="17">
        <v>0</v>
      </c>
      <c r="R1608" s="18" t="s">
        <v>33</v>
      </c>
      <c r="S1608" s="19">
        <v>60</v>
      </c>
      <c r="T1608" s="19">
        <v>110</v>
      </c>
      <c r="U1608" s="19">
        <v>2.2727272727272729</v>
      </c>
      <c r="V1608" s="19">
        <v>0</v>
      </c>
      <c r="W1608" s="20">
        <v>0.25</v>
      </c>
      <c r="X1608" s="21">
        <v>20.833333333333336</v>
      </c>
      <c r="Y1608" s="22" t="s">
        <v>33</v>
      </c>
      <c r="Z1608" s="14" t="s">
        <v>5838</v>
      </c>
      <c r="AA1608" s="24" t="s">
        <v>67</v>
      </c>
      <c r="AB1608" s="14" t="s">
        <v>67</v>
      </c>
      <c r="AC1608" s="14" t="s">
        <v>67</v>
      </c>
      <c r="AD1608" s="25"/>
      <c r="AE1608" s="26"/>
      <c r="AF1608" s="27"/>
      <c r="AG1608" s="29"/>
      <c r="AH1608" s="29"/>
      <c r="AI1608" s="29"/>
      <c r="AJ1608" s="29"/>
      <c r="AK1608" s="29"/>
      <c r="AL1608" s="29"/>
      <c r="AM1608" s="29"/>
      <c r="AN1608" s="29"/>
      <c r="AO1608" s="29"/>
    </row>
    <row r="1609" spans="1:41" s="88" customFormat="1" ht="16.5" customHeight="1">
      <c r="A1609" s="12" t="s">
        <v>1337</v>
      </c>
      <c r="B1609" s="13"/>
      <c r="C1609" s="189"/>
      <c r="D1609" s="12"/>
      <c r="E1609" s="14" t="s">
        <v>1936</v>
      </c>
      <c r="F1609" s="14" t="s">
        <v>67</v>
      </c>
      <c r="G1609" s="14" t="s">
        <v>1937</v>
      </c>
      <c r="H1609" s="15">
        <v>2008</v>
      </c>
      <c r="I1609" s="15">
        <v>1</v>
      </c>
      <c r="J1609" s="15">
        <v>0</v>
      </c>
      <c r="K1609" s="15">
        <v>0</v>
      </c>
      <c r="L1609" s="16" t="s">
        <v>1383</v>
      </c>
      <c r="M1609" s="16"/>
      <c r="N1609" s="16" t="s">
        <v>411</v>
      </c>
      <c r="O1609" s="17">
        <v>24</v>
      </c>
      <c r="P1609" s="17">
        <v>0</v>
      </c>
      <c r="Q1609" s="17">
        <v>0</v>
      </c>
      <c r="R1609" s="18" t="s">
        <v>33</v>
      </c>
      <c r="S1609" s="19">
        <v>60</v>
      </c>
      <c r="T1609" s="19">
        <v>110</v>
      </c>
      <c r="U1609" s="19">
        <v>2.7272727272727271</v>
      </c>
      <c r="V1609" s="19">
        <v>0</v>
      </c>
      <c r="W1609" s="20">
        <v>0.3</v>
      </c>
      <c r="X1609" s="21">
        <v>7.1999999999999993</v>
      </c>
      <c r="Y1609" s="22" t="s">
        <v>33</v>
      </c>
      <c r="Z1609" s="14" t="s">
        <v>5838</v>
      </c>
      <c r="AA1609" s="24" t="s">
        <v>67</v>
      </c>
      <c r="AB1609" s="14" t="s">
        <v>67</v>
      </c>
      <c r="AC1609" s="14" t="s">
        <v>67</v>
      </c>
      <c r="AD1609" s="25"/>
      <c r="AE1609" s="26"/>
      <c r="AF1609" s="27"/>
      <c r="AG1609" s="29"/>
      <c r="AH1609" s="29"/>
      <c r="AI1609" s="29"/>
      <c r="AJ1609" s="29"/>
      <c r="AK1609" s="29"/>
      <c r="AL1609" s="29"/>
      <c r="AM1609" s="29"/>
      <c r="AN1609" s="29"/>
      <c r="AO1609" s="29"/>
    </row>
    <row r="1610" spans="1:41" s="88" customFormat="1" ht="16.5" customHeight="1">
      <c r="A1610" s="12" t="s">
        <v>1337</v>
      </c>
      <c r="B1610" s="13"/>
      <c r="C1610" s="189"/>
      <c r="D1610" s="12"/>
      <c r="E1610" s="14" t="s">
        <v>1673</v>
      </c>
      <c r="F1610" s="14" t="s">
        <v>67</v>
      </c>
      <c r="G1610" s="14" t="s">
        <v>67</v>
      </c>
      <c r="H1610" s="15" t="s">
        <v>67</v>
      </c>
      <c r="I1610" s="15">
        <v>8</v>
      </c>
      <c r="J1610" s="15">
        <v>0</v>
      </c>
      <c r="K1610" s="15">
        <v>0</v>
      </c>
      <c r="L1610" s="16" t="s">
        <v>1350</v>
      </c>
      <c r="M1610" s="16"/>
      <c r="N1610" s="16" t="s">
        <v>411</v>
      </c>
      <c r="O1610" s="17">
        <v>1336</v>
      </c>
      <c r="P1610" s="17">
        <v>7424</v>
      </c>
      <c r="Q1610" s="17">
        <v>5</v>
      </c>
      <c r="R1610" s="18" t="s">
        <v>33</v>
      </c>
      <c r="S1610" s="19">
        <v>60</v>
      </c>
      <c r="T1610" s="19">
        <v>110</v>
      </c>
      <c r="U1610" s="19">
        <v>0.31818181818181818</v>
      </c>
      <c r="V1610" s="19">
        <v>0</v>
      </c>
      <c r="W1610" s="20">
        <v>3.5000000000000003E-2</v>
      </c>
      <c r="X1610" s="21">
        <v>59.75200000000001</v>
      </c>
      <c r="Y1610" s="22" t="s">
        <v>33</v>
      </c>
      <c r="Z1610" s="14" t="s">
        <v>5838</v>
      </c>
      <c r="AA1610" s="24" t="s">
        <v>67</v>
      </c>
      <c r="AB1610" s="14" t="s">
        <v>67</v>
      </c>
      <c r="AC1610" s="14" t="s">
        <v>67</v>
      </c>
      <c r="AD1610" s="25"/>
      <c r="AE1610" s="26"/>
      <c r="AF1610" s="27"/>
      <c r="AG1610" s="29"/>
      <c r="AH1610" s="29"/>
      <c r="AI1610" s="29"/>
      <c r="AJ1610" s="29"/>
      <c r="AK1610" s="29"/>
      <c r="AL1610" s="29"/>
      <c r="AM1610" s="29"/>
      <c r="AN1610" s="29"/>
      <c r="AO1610" s="29"/>
    </row>
    <row r="1611" spans="1:41" s="88" customFormat="1" ht="16.5" customHeight="1">
      <c r="A1611" s="12" t="s">
        <v>1337</v>
      </c>
      <c r="B1611" s="13"/>
      <c r="C1611" s="189"/>
      <c r="D1611" s="12"/>
      <c r="E1611" s="14" t="s">
        <v>1673</v>
      </c>
      <c r="F1611" s="14" t="s">
        <v>1674</v>
      </c>
      <c r="G1611" s="14" t="s">
        <v>67</v>
      </c>
      <c r="H1611" s="15" t="s">
        <v>67</v>
      </c>
      <c r="I1611" s="15">
        <v>8</v>
      </c>
      <c r="J1611" s="15">
        <v>0</v>
      </c>
      <c r="K1611" s="15">
        <v>0</v>
      </c>
      <c r="L1611" s="16" t="s">
        <v>1363</v>
      </c>
      <c r="M1611" s="16"/>
      <c r="N1611" s="16" t="s">
        <v>411</v>
      </c>
      <c r="O1611" s="17">
        <v>1336</v>
      </c>
      <c r="P1611" s="17">
        <v>7424</v>
      </c>
      <c r="Q1611" s="17">
        <v>5</v>
      </c>
      <c r="R1611" s="18" t="s">
        <v>33</v>
      </c>
      <c r="S1611" s="19">
        <v>60</v>
      </c>
      <c r="T1611" s="19">
        <v>110</v>
      </c>
      <c r="U1611" s="19">
        <v>0.31818181818181818</v>
      </c>
      <c r="V1611" s="19">
        <v>0</v>
      </c>
      <c r="W1611" s="20">
        <v>3.5000000000000003E-2</v>
      </c>
      <c r="X1611" s="21">
        <v>59.75200000000001</v>
      </c>
      <c r="Y1611" s="22" t="s">
        <v>33</v>
      </c>
      <c r="Z1611" s="14" t="s">
        <v>5838</v>
      </c>
      <c r="AA1611" s="24" t="s">
        <v>67</v>
      </c>
      <c r="AB1611" s="14" t="s">
        <v>67</v>
      </c>
      <c r="AC1611" s="14" t="s">
        <v>67</v>
      </c>
      <c r="AD1611" s="25"/>
      <c r="AE1611" s="26"/>
      <c r="AF1611" s="27"/>
      <c r="AG1611" s="29"/>
      <c r="AH1611" s="29"/>
      <c r="AI1611" s="29"/>
      <c r="AJ1611" s="29"/>
      <c r="AK1611" s="29"/>
      <c r="AL1611" s="29"/>
      <c r="AM1611" s="29"/>
      <c r="AN1611" s="29"/>
      <c r="AO1611" s="29"/>
    </row>
    <row r="1612" spans="1:41" s="88" customFormat="1" ht="16.5" customHeight="1">
      <c r="A1612" s="12" t="s">
        <v>1337</v>
      </c>
      <c r="B1612" s="13"/>
      <c r="C1612" s="189"/>
      <c r="D1612" s="12"/>
      <c r="E1612" s="14" t="s">
        <v>1767</v>
      </c>
      <c r="F1612" s="14" t="s">
        <v>882</v>
      </c>
      <c r="G1612" s="14" t="s">
        <v>854</v>
      </c>
      <c r="H1612" s="15">
        <v>2009</v>
      </c>
      <c r="I1612" s="15">
        <v>16</v>
      </c>
      <c r="J1612" s="15">
        <v>0</v>
      </c>
      <c r="K1612" s="15">
        <v>0</v>
      </c>
      <c r="L1612" s="16" t="s">
        <v>1430</v>
      </c>
      <c r="M1612" s="16"/>
      <c r="N1612" s="16" t="s">
        <v>1343</v>
      </c>
      <c r="O1612" s="17">
        <v>384</v>
      </c>
      <c r="P1612" s="17">
        <v>0</v>
      </c>
      <c r="Q1612" s="17">
        <v>0</v>
      </c>
      <c r="R1612" s="18" t="s">
        <v>33</v>
      </c>
      <c r="S1612" s="19">
        <v>0</v>
      </c>
      <c r="T1612" s="19">
        <v>220</v>
      </c>
      <c r="U1612" s="19">
        <v>9.0909090909090912E-2</v>
      </c>
      <c r="V1612" s="19">
        <v>0</v>
      </c>
      <c r="W1612" s="20">
        <v>0.02</v>
      </c>
      <c r="X1612" s="21">
        <v>122.88</v>
      </c>
      <c r="Y1612" s="22" t="s">
        <v>33</v>
      </c>
      <c r="Z1612" s="14" t="s">
        <v>5838</v>
      </c>
      <c r="AA1612" s="24" t="s">
        <v>67</v>
      </c>
      <c r="AB1612" s="14" t="s">
        <v>67</v>
      </c>
      <c r="AC1612" s="14" t="s">
        <v>67</v>
      </c>
      <c r="AD1612" s="25"/>
      <c r="AE1612" s="26"/>
      <c r="AF1612" s="27"/>
      <c r="AG1612" s="29"/>
      <c r="AH1612" s="29"/>
      <c r="AI1612" s="29"/>
      <c r="AJ1612" s="29"/>
      <c r="AK1612" s="29"/>
      <c r="AL1612" s="29"/>
      <c r="AM1612" s="29"/>
      <c r="AN1612" s="29"/>
      <c r="AO1612" s="29"/>
    </row>
    <row r="1613" spans="1:41" s="88" customFormat="1" ht="16.5" customHeight="1">
      <c r="A1613" s="83" t="s">
        <v>1337</v>
      </c>
      <c r="B1613" s="13"/>
      <c r="C1613" s="189"/>
      <c r="D1613" s="83"/>
      <c r="E1613" s="14" t="s">
        <v>1815</v>
      </c>
      <c r="F1613" s="14" t="s">
        <v>1816</v>
      </c>
      <c r="G1613" s="14" t="s">
        <v>1817</v>
      </c>
      <c r="H1613" s="15">
        <v>2015</v>
      </c>
      <c r="I1613" s="15">
        <v>1</v>
      </c>
      <c r="J1613" s="15">
        <v>0</v>
      </c>
      <c r="K1613" s="15">
        <v>0</v>
      </c>
      <c r="L1613" s="16" t="s">
        <v>1409</v>
      </c>
      <c r="M1613" s="16"/>
      <c r="N1613" s="16" t="s">
        <v>1343</v>
      </c>
      <c r="O1613" s="17">
        <v>24</v>
      </c>
      <c r="P1613" s="17">
        <v>0</v>
      </c>
      <c r="Q1613" s="17">
        <v>0</v>
      </c>
      <c r="R1613" s="18" t="s">
        <v>33</v>
      </c>
      <c r="S1613" s="19">
        <v>60</v>
      </c>
      <c r="T1613" s="19">
        <v>110</v>
      </c>
      <c r="U1613" s="19">
        <v>2.9545454545454546</v>
      </c>
      <c r="V1613" s="19">
        <v>0</v>
      </c>
      <c r="W1613" s="20">
        <v>0.32500000000000001</v>
      </c>
      <c r="X1613" s="21">
        <v>7.8000000000000007</v>
      </c>
      <c r="Y1613" s="22" t="s">
        <v>33</v>
      </c>
      <c r="Z1613" s="14" t="s">
        <v>5838</v>
      </c>
      <c r="AA1613" s="24" t="s">
        <v>67</v>
      </c>
      <c r="AB1613" s="14" t="s">
        <v>67</v>
      </c>
      <c r="AC1613" s="14" t="s">
        <v>67</v>
      </c>
      <c r="AD1613" s="25"/>
      <c r="AE1613" s="26"/>
      <c r="AF1613" s="27"/>
      <c r="AG1613" s="109"/>
      <c r="AH1613" s="109"/>
      <c r="AI1613" s="109"/>
      <c r="AJ1613" s="109"/>
      <c r="AK1613" s="109"/>
      <c r="AL1613" s="109"/>
      <c r="AM1613" s="109"/>
      <c r="AN1613" s="109"/>
      <c r="AO1613" s="109"/>
    </row>
    <row r="1614" spans="1:41" s="88" customFormat="1" ht="16.5" customHeight="1">
      <c r="A1614" s="12" t="s">
        <v>1337</v>
      </c>
      <c r="B1614" s="13"/>
      <c r="C1614" s="189"/>
      <c r="D1614" s="12"/>
      <c r="E1614" s="14" t="s">
        <v>7201</v>
      </c>
      <c r="F1614" s="14" t="s">
        <v>7199</v>
      </c>
      <c r="G1614" s="14" t="s">
        <v>7202</v>
      </c>
      <c r="H1614" s="15">
        <v>2022</v>
      </c>
      <c r="I1614" s="15">
        <v>1</v>
      </c>
      <c r="J1614" s="15">
        <v>0</v>
      </c>
      <c r="K1614" s="15">
        <v>0</v>
      </c>
      <c r="L1614" s="16" t="s">
        <v>7131</v>
      </c>
      <c r="M1614" s="16"/>
      <c r="N1614" s="16" t="s">
        <v>7115</v>
      </c>
      <c r="O1614" s="17">
        <v>5</v>
      </c>
      <c r="P1614" s="17">
        <v>0</v>
      </c>
      <c r="Q1614" s="17">
        <v>0</v>
      </c>
      <c r="R1614" s="18" t="s">
        <v>33</v>
      </c>
      <c r="S1614" s="19">
        <v>60</v>
      </c>
      <c r="T1614" s="19">
        <v>220</v>
      </c>
      <c r="U1614" s="19">
        <v>15</v>
      </c>
      <c r="V1614" s="19">
        <v>0</v>
      </c>
      <c r="W1614" s="20">
        <v>1.65</v>
      </c>
      <c r="X1614" s="21">
        <v>8.25</v>
      </c>
      <c r="Y1614" s="22" t="s">
        <v>33</v>
      </c>
      <c r="Z1614" s="14" t="s">
        <v>5838</v>
      </c>
      <c r="AA1614" s="24"/>
      <c r="AB1614" s="14"/>
      <c r="AC1614" s="14"/>
      <c r="AD1614" s="25"/>
      <c r="AE1614" s="26"/>
      <c r="AF1614" s="27"/>
      <c r="AG1614" s="29"/>
      <c r="AH1614" s="29"/>
      <c r="AI1614" s="29"/>
      <c r="AJ1614" s="29"/>
      <c r="AK1614" s="29"/>
      <c r="AL1614" s="29"/>
      <c r="AM1614" s="29"/>
      <c r="AN1614" s="29"/>
      <c r="AO1614" s="29"/>
    </row>
    <row r="1615" spans="1:41" s="88" customFormat="1" ht="16.5" customHeight="1">
      <c r="A1615" s="12" t="s">
        <v>1337</v>
      </c>
      <c r="B1615" s="13"/>
      <c r="C1615" s="189"/>
      <c r="D1615" s="12"/>
      <c r="E1615" s="14" t="s">
        <v>1732</v>
      </c>
      <c r="F1615" s="14" t="s">
        <v>1733</v>
      </c>
      <c r="G1615" s="14" t="s">
        <v>67</v>
      </c>
      <c r="H1615" s="15" t="s">
        <v>67</v>
      </c>
      <c r="I1615" s="15">
        <v>21</v>
      </c>
      <c r="J1615" s="15">
        <v>0</v>
      </c>
      <c r="K1615" s="15">
        <v>0</v>
      </c>
      <c r="L1615" s="16" t="s">
        <v>1398</v>
      </c>
      <c r="M1615" s="16"/>
      <c r="N1615" s="16" t="s">
        <v>411</v>
      </c>
      <c r="O1615" s="17">
        <v>432</v>
      </c>
      <c r="P1615" s="17">
        <v>0</v>
      </c>
      <c r="Q1615" s="17">
        <v>0</v>
      </c>
      <c r="R1615" s="18" t="s">
        <v>33</v>
      </c>
      <c r="S1615" s="19">
        <v>60</v>
      </c>
      <c r="T1615" s="19">
        <v>120</v>
      </c>
      <c r="U1615" s="19">
        <v>0.16666666666666666</v>
      </c>
      <c r="V1615" s="19">
        <v>0</v>
      </c>
      <c r="W1615" s="20">
        <v>0.02</v>
      </c>
      <c r="X1615" s="21">
        <v>181.44</v>
      </c>
      <c r="Y1615" s="22" t="s">
        <v>33</v>
      </c>
      <c r="Z1615" s="14" t="s">
        <v>5838</v>
      </c>
      <c r="AA1615" s="24" t="s">
        <v>67</v>
      </c>
      <c r="AB1615" s="14" t="s">
        <v>67</v>
      </c>
      <c r="AC1615" s="14" t="s">
        <v>67</v>
      </c>
      <c r="AD1615" s="25"/>
      <c r="AE1615" s="26"/>
      <c r="AF1615" s="27"/>
      <c r="AG1615" s="29"/>
      <c r="AH1615" s="29"/>
      <c r="AI1615" s="29"/>
      <c r="AJ1615" s="29"/>
      <c r="AK1615" s="29"/>
      <c r="AL1615" s="29"/>
      <c r="AM1615" s="29"/>
      <c r="AN1615" s="29"/>
      <c r="AO1615" s="29"/>
    </row>
    <row r="1616" spans="1:41" s="88" customFormat="1" ht="16.5" customHeight="1">
      <c r="A1616" s="12" t="s">
        <v>1337</v>
      </c>
      <c r="B1616" s="13"/>
      <c r="C1616" s="189"/>
      <c r="D1616" s="12"/>
      <c r="E1616" s="14" t="s">
        <v>1834</v>
      </c>
      <c r="F1616" s="14" t="s">
        <v>1785</v>
      </c>
      <c r="G1616" s="14" t="s">
        <v>854</v>
      </c>
      <c r="H1616" s="15">
        <v>2009</v>
      </c>
      <c r="I1616" s="15">
        <v>2</v>
      </c>
      <c r="J1616" s="15">
        <v>0</v>
      </c>
      <c r="K1616" s="15">
        <v>0</v>
      </c>
      <c r="L1616" s="16" t="s">
        <v>1373</v>
      </c>
      <c r="M1616" s="16"/>
      <c r="N1616" s="16" t="s">
        <v>1343</v>
      </c>
      <c r="O1616" s="17">
        <v>12</v>
      </c>
      <c r="P1616" s="17">
        <v>68</v>
      </c>
      <c r="Q1616" s="17">
        <v>0</v>
      </c>
      <c r="R1616" s="18" t="s">
        <v>33</v>
      </c>
      <c r="S1616" s="19">
        <v>60</v>
      </c>
      <c r="T1616" s="19">
        <v>110</v>
      </c>
      <c r="U1616" s="19">
        <v>6.7818181818181822</v>
      </c>
      <c r="V1616" s="19">
        <v>0</v>
      </c>
      <c r="W1616" s="20">
        <v>0.746</v>
      </c>
      <c r="X1616" s="21">
        <v>17.904</v>
      </c>
      <c r="Y1616" s="22" t="s">
        <v>33</v>
      </c>
      <c r="Z1616" s="14" t="s">
        <v>5838</v>
      </c>
      <c r="AA1616" s="24" t="s">
        <v>67</v>
      </c>
      <c r="AB1616" s="14" t="s">
        <v>67</v>
      </c>
      <c r="AC1616" s="14" t="s">
        <v>67</v>
      </c>
      <c r="AD1616" s="25"/>
      <c r="AE1616" s="26"/>
      <c r="AF1616" s="27"/>
      <c r="AG1616" s="29"/>
      <c r="AH1616" s="29"/>
      <c r="AI1616" s="29"/>
      <c r="AJ1616" s="29"/>
      <c r="AK1616" s="29"/>
      <c r="AL1616" s="29"/>
      <c r="AM1616" s="29"/>
      <c r="AN1616" s="29"/>
      <c r="AO1616" s="29"/>
    </row>
    <row r="1617" spans="1:41" s="88" customFormat="1" ht="16.5" customHeight="1">
      <c r="A1617" s="12" t="s">
        <v>1337</v>
      </c>
      <c r="B1617" s="13"/>
      <c r="C1617" s="189"/>
      <c r="D1617" s="12"/>
      <c r="E1617" s="14" t="s">
        <v>1931</v>
      </c>
      <c r="F1617" s="14" t="s">
        <v>1932</v>
      </c>
      <c r="G1617" s="14" t="s">
        <v>1933</v>
      </c>
      <c r="H1617" s="15">
        <v>1998</v>
      </c>
      <c r="I1617" s="15">
        <v>1</v>
      </c>
      <c r="J1617" s="15">
        <v>0</v>
      </c>
      <c r="K1617" s="15">
        <v>0</v>
      </c>
      <c r="L1617" s="16" t="s">
        <v>1378</v>
      </c>
      <c r="M1617" s="16"/>
      <c r="N1617" s="16" t="s">
        <v>411</v>
      </c>
      <c r="O1617" s="17">
        <v>90</v>
      </c>
      <c r="P1617" s="17">
        <v>24</v>
      </c>
      <c r="Q1617" s="17">
        <v>5</v>
      </c>
      <c r="R1617" s="18" t="s">
        <v>33</v>
      </c>
      <c r="S1617" s="19">
        <v>60</v>
      </c>
      <c r="T1617" s="19">
        <v>110</v>
      </c>
      <c r="U1617" s="19">
        <v>0.90909090909090906</v>
      </c>
      <c r="V1617" s="19">
        <v>0</v>
      </c>
      <c r="W1617" s="20">
        <v>0.1</v>
      </c>
      <c r="X1617" s="21">
        <v>9.1199999999999992</v>
      </c>
      <c r="Y1617" s="22" t="s">
        <v>33</v>
      </c>
      <c r="Z1617" s="14" t="s">
        <v>5838</v>
      </c>
      <c r="AA1617" s="24" t="s">
        <v>67</v>
      </c>
      <c r="AB1617" s="14" t="s">
        <v>67</v>
      </c>
      <c r="AC1617" s="14" t="s">
        <v>67</v>
      </c>
      <c r="AD1617" s="25"/>
      <c r="AE1617" s="26"/>
      <c r="AF1617" s="27"/>
      <c r="AG1617" s="29"/>
      <c r="AH1617" s="29"/>
      <c r="AI1617" s="29"/>
      <c r="AJ1617" s="29"/>
      <c r="AK1617" s="29"/>
      <c r="AL1617" s="29"/>
      <c r="AM1617" s="29"/>
      <c r="AN1617" s="29"/>
      <c r="AO1617" s="29"/>
    </row>
    <row r="1618" spans="1:41" s="88" customFormat="1" ht="16.5" customHeight="1">
      <c r="A1618" s="83" t="s">
        <v>1337</v>
      </c>
      <c r="B1618" s="13"/>
      <c r="C1618" s="189"/>
      <c r="D1618" s="83"/>
      <c r="E1618" s="14" t="s">
        <v>199</v>
      </c>
      <c r="F1618" s="14" t="s">
        <v>1705</v>
      </c>
      <c r="G1618" s="14" t="s">
        <v>1706</v>
      </c>
      <c r="H1618" s="15">
        <v>2012</v>
      </c>
      <c r="I1618" s="15">
        <v>13</v>
      </c>
      <c r="J1618" s="15">
        <v>0</v>
      </c>
      <c r="K1618" s="15">
        <v>0</v>
      </c>
      <c r="L1618" s="16" t="s">
        <v>1409</v>
      </c>
      <c r="M1618" s="16"/>
      <c r="N1618" s="16" t="s">
        <v>1343</v>
      </c>
      <c r="O1618" s="17">
        <v>12</v>
      </c>
      <c r="P1618" s="17">
        <v>0</v>
      </c>
      <c r="Q1618" s="17">
        <v>0</v>
      </c>
      <c r="R1618" s="18" t="s">
        <v>33</v>
      </c>
      <c r="S1618" s="19">
        <v>60</v>
      </c>
      <c r="T1618" s="19">
        <v>110</v>
      </c>
      <c r="U1618" s="19">
        <v>7.2727272727272725</v>
      </c>
      <c r="V1618" s="19">
        <v>0</v>
      </c>
      <c r="W1618" s="20">
        <v>0.8</v>
      </c>
      <c r="X1618" s="21">
        <v>124.80000000000001</v>
      </c>
      <c r="Y1618" s="22" t="s">
        <v>33</v>
      </c>
      <c r="Z1618" s="14" t="s">
        <v>5838</v>
      </c>
      <c r="AA1618" s="24" t="s">
        <v>67</v>
      </c>
      <c r="AB1618" s="14" t="s">
        <v>67</v>
      </c>
      <c r="AC1618" s="14" t="s">
        <v>67</v>
      </c>
      <c r="AD1618" s="25"/>
      <c r="AE1618" s="26"/>
      <c r="AF1618" s="27"/>
      <c r="AG1618" s="109"/>
      <c r="AH1618" s="109"/>
      <c r="AI1618" s="109"/>
      <c r="AJ1618" s="109"/>
      <c r="AK1618" s="109"/>
      <c r="AL1618" s="109"/>
      <c r="AM1618" s="109"/>
      <c r="AN1618" s="109"/>
      <c r="AO1618" s="109"/>
    </row>
    <row r="1619" spans="1:41" s="88" customFormat="1" ht="16.5" customHeight="1">
      <c r="A1619" s="12" t="s">
        <v>1337</v>
      </c>
      <c r="B1619" s="13"/>
      <c r="C1619" s="189"/>
      <c r="D1619" s="12"/>
      <c r="E1619" s="14" t="s">
        <v>1652</v>
      </c>
      <c r="F1619" s="14" t="s">
        <v>1653</v>
      </c>
      <c r="G1619" s="14" t="s">
        <v>1654</v>
      </c>
      <c r="H1619" s="15">
        <v>2009</v>
      </c>
      <c r="I1619" s="15">
        <v>5</v>
      </c>
      <c r="J1619" s="15">
        <v>0</v>
      </c>
      <c r="K1619" s="15">
        <v>0</v>
      </c>
      <c r="L1619" s="16" t="s">
        <v>1353</v>
      </c>
      <c r="M1619" s="16"/>
      <c r="N1619" s="16" t="s">
        <v>1343</v>
      </c>
      <c r="O1619" s="17">
        <v>450</v>
      </c>
      <c r="P1619" s="17">
        <v>0</v>
      </c>
      <c r="Q1619" s="17">
        <v>0</v>
      </c>
      <c r="R1619" s="18" t="s">
        <v>33</v>
      </c>
      <c r="S1619" s="19">
        <v>60</v>
      </c>
      <c r="T1619" s="19">
        <v>110</v>
      </c>
      <c r="U1619" s="19">
        <v>0.2</v>
      </c>
      <c r="V1619" s="19">
        <v>0.2</v>
      </c>
      <c r="W1619" s="20">
        <v>2.1999999999999999E-2</v>
      </c>
      <c r="X1619" s="21">
        <v>49.499999999999993</v>
      </c>
      <c r="Y1619" s="22" t="s">
        <v>33</v>
      </c>
      <c r="Z1619" s="14" t="s">
        <v>5838</v>
      </c>
      <c r="AA1619" s="24" t="s">
        <v>67</v>
      </c>
      <c r="AB1619" s="14" t="s">
        <v>67</v>
      </c>
      <c r="AC1619" s="14" t="s">
        <v>67</v>
      </c>
      <c r="AD1619" s="25"/>
      <c r="AE1619" s="26"/>
      <c r="AF1619" s="27"/>
      <c r="AG1619" s="29"/>
      <c r="AH1619" s="29"/>
      <c r="AI1619" s="29"/>
      <c r="AJ1619" s="29"/>
      <c r="AK1619" s="29"/>
      <c r="AL1619" s="29"/>
      <c r="AM1619" s="29"/>
      <c r="AN1619" s="29"/>
      <c r="AO1619" s="29"/>
    </row>
    <row r="1620" spans="1:41" s="88" customFormat="1" ht="16.5" customHeight="1">
      <c r="A1620" s="12" t="s">
        <v>1337</v>
      </c>
      <c r="B1620" s="13"/>
      <c r="C1620" s="189"/>
      <c r="D1620" s="12"/>
      <c r="E1620" s="14" t="s">
        <v>536</v>
      </c>
      <c r="F1620" s="14" t="s">
        <v>1930</v>
      </c>
      <c r="G1620" s="14" t="s">
        <v>67</v>
      </c>
      <c r="H1620" s="15" t="s">
        <v>67</v>
      </c>
      <c r="I1620" s="15">
        <v>1</v>
      </c>
      <c r="J1620" s="15">
        <v>0</v>
      </c>
      <c r="K1620" s="15">
        <v>0</v>
      </c>
      <c r="L1620" s="16" t="s">
        <v>1377</v>
      </c>
      <c r="M1620" s="16"/>
      <c r="N1620" s="16" t="s">
        <v>411</v>
      </c>
      <c r="O1620" s="17">
        <v>40</v>
      </c>
      <c r="P1620" s="17">
        <v>0</v>
      </c>
      <c r="Q1620" s="17">
        <v>0</v>
      </c>
      <c r="R1620" s="18" t="s">
        <v>33</v>
      </c>
      <c r="S1620" s="19">
        <v>60</v>
      </c>
      <c r="T1620" s="19">
        <v>110</v>
      </c>
      <c r="U1620" s="19">
        <v>2.2727272727272729</v>
      </c>
      <c r="V1620" s="19">
        <v>0</v>
      </c>
      <c r="W1620" s="20">
        <v>0.25</v>
      </c>
      <c r="X1620" s="21">
        <v>10</v>
      </c>
      <c r="Y1620" s="22" t="s">
        <v>33</v>
      </c>
      <c r="Z1620" s="14" t="s">
        <v>5838</v>
      </c>
      <c r="AA1620" s="24" t="s">
        <v>67</v>
      </c>
      <c r="AB1620" s="14" t="s">
        <v>67</v>
      </c>
      <c r="AC1620" s="14" t="s">
        <v>67</v>
      </c>
      <c r="AD1620" s="25"/>
      <c r="AE1620" s="26"/>
      <c r="AF1620" s="27"/>
      <c r="AG1620" s="29"/>
      <c r="AH1620" s="29"/>
      <c r="AI1620" s="29"/>
      <c r="AJ1620" s="29"/>
      <c r="AK1620" s="29"/>
      <c r="AL1620" s="29"/>
      <c r="AM1620" s="29"/>
      <c r="AN1620" s="29"/>
      <c r="AO1620" s="29"/>
    </row>
    <row r="1621" spans="1:41" s="88" customFormat="1" ht="16.5" customHeight="1">
      <c r="A1621" s="12" t="s">
        <v>1337</v>
      </c>
      <c r="B1621" s="13"/>
      <c r="C1621" s="189"/>
      <c r="D1621" s="12"/>
      <c r="E1621" s="14" t="s">
        <v>1652</v>
      </c>
      <c r="F1621" s="14" t="s">
        <v>1653</v>
      </c>
      <c r="G1621" s="14" t="s">
        <v>1654</v>
      </c>
      <c r="H1621" s="15">
        <v>2009</v>
      </c>
      <c r="I1621" s="15">
        <v>17</v>
      </c>
      <c r="J1621" s="15">
        <v>0</v>
      </c>
      <c r="K1621" s="15">
        <v>0</v>
      </c>
      <c r="L1621" s="16" t="s">
        <v>1430</v>
      </c>
      <c r="M1621" s="16"/>
      <c r="N1621" s="16" t="s">
        <v>1343</v>
      </c>
      <c r="O1621" s="17">
        <v>480</v>
      </c>
      <c r="P1621" s="17">
        <v>0</v>
      </c>
      <c r="Q1621" s="17">
        <v>0</v>
      </c>
      <c r="R1621" s="18" t="s">
        <v>33</v>
      </c>
      <c r="S1621" s="19">
        <v>60</v>
      </c>
      <c r="T1621" s="19">
        <v>110</v>
      </c>
      <c r="U1621" s="19">
        <v>0.2</v>
      </c>
      <c r="V1621" s="19">
        <v>0.2</v>
      </c>
      <c r="W1621" s="20">
        <v>2.1999999999999999E-2</v>
      </c>
      <c r="X1621" s="21">
        <v>179.51999999999998</v>
      </c>
      <c r="Y1621" s="22" t="s">
        <v>33</v>
      </c>
      <c r="Z1621" s="14" t="s">
        <v>5838</v>
      </c>
      <c r="AA1621" s="24" t="s">
        <v>67</v>
      </c>
      <c r="AB1621" s="14" t="s">
        <v>67</v>
      </c>
      <c r="AC1621" s="14" t="s">
        <v>67</v>
      </c>
      <c r="AD1621" s="25"/>
      <c r="AE1621" s="26"/>
      <c r="AF1621" s="27"/>
      <c r="AG1621" s="29"/>
      <c r="AH1621" s="29"/>
      <c r="AI1621" s="29"/>
      <c r="AJ1621" s="29"/>
      <c r="AK1621" s="29"/>
      <c r="AL1621" s="29"/>
      <c r="AM1621" s="29"/>
      <c r="AN1621" s="29"/>
      <c r="AO1621" s="29"/>
    </row>
    <row r="1622" spans="1:41" s="88" customFormat="1" ht="16.5" customHeight="1">
      <c r="A1622" s="12" t="s">
        <v>1337</v>
      </c>
      <c r="B1622" s="13"/>
      <c r="C1622" s="189"/>
      <c r="D1622" s="12"/>
      <c r="E1622" s="14" t="s">
        <v>1879</v>
      </c>
      <c r="F1622" s="14" t="s">
        <v>1826</v>
      </c>
      <c r="G1622" s="14" t="s">
        <v>1827</v>
      </c>
      <c r="H1622" s="15">
        <v>2011</v>
      </c>
      <c r="I1622" s="15">
        <v>2</v>
      </c>
      <c r="J1622" s="15">
        <v>0</v>
      </c>
      <c r="K1622" s="15">
        <v>0</v>
      </c>
      <c r="L1622" s="16" t="s">
        <v>1373</v>
      </c>
      <c r="M1622" s="16"/>
      <c r="N1622" s="16" t="s">
        <v>1343</v>
      </c>
      <c r="O1622" s="17">
        <v>24</v>
      </c>
      <c r="P1622" s="17">
        <v>60</v>
      </c>
      <c r="Q1622" s="17">
        <v>0</v>
      </c>
      <c r="R1622" s="18" t="s">
        <v>33</v>
      </c>
      <c r="S1622" s="19">
        <v>60</v>
      </c>
      <c r="T1622" s="19">
        <v>220</v>
      </c>
      <c r="U1622" s="19">
        <v>2</v>
      </c>
      <c r="V1622" s="19">
        <v>0</v>
      </c>
      <c r="W1622" s="20">
        <v>0.44</v>
      </c>
      <c r="X1622" s="21">
        <v>21.12</v>
      </c>
      <c r="Y1622" s="22" t="s">
        <v>33</v>
      </c>
      <c r="Z1622" s="14" t="s">
        <v>5838</v>
      </c>
      <c r="AA1622" s="24" t="s">
        <v>67</v>
      </c>
      <c r="AB1622" s="14" t="s">
        <v>67</v>
      </c>
      <c r="AC1622" s="14" t="s">
        <v>67</v>
      </c>
      <c r="AD1622" s="25"/>
      <c r="AE1622" s="26"/>
      <c r="AF1622" s="27"/>
      <c r="AG1622" s="29"/>
      <c r="AH1622" s="29"/>
      <c r="AI1622" s="29"/>
      <c r="AJ1622" s="29"/>
      <c r="AK1622" s="29"/>
      <c r="AL1622" s="29"/>
      <c r="AM1622" s="29"/>
      <c r="AN1622" s="29"/>
      <c r="AO1622" s="29"/>
    </row>
    <row r="1623" spans="1:41" s="88" customFormat="1" ht="16.5" customHeight="1">
      <c r="A1623" s="12" t="s">
        <v>1337</v>
      </c>
      <c r="B1623" s="13"/>
      <c r="C1623" s="189"/>
      <c r="D1623" s="12"/>
      <c r="E1623" s="14" t="s">
        <v>1928</v>
      </c>
      <c r="F1623" s="14" t="s">
        <v>1043</v>
      </c>
      <c r="G1623" s="14" t="s">
        <v>1929</v>
      </c>
      <c r="H1623" s="15" t="s">
        <v>67</v>
      </c>
      <c r="I1623" s="15">
        <v>1</v>
      </c>
      <c r="J1623" s="15">
        <v>0</v>
      </c>
      <c r="K1623" s="15">
        <v>0</v>
      </c>
      <c r="L1623" s="16" t="s">
        <v>1377</v>
      </c>
      <c r="M1623" s="16"/>
      <c r="N1623" s="16" t="s">
        <v>411</v>
      </c>
      <c r="O1623" s="17">
        <v>45</v>
      </c>
      <c r="P1623" s="17">
        <v>0</v>
      </c>
      <c r="Q1623" s="17">
        <v>0</v>
      </c>
      <c r="R1623" s="18" t="s">
        <v>33</v>
      </c>
      <c r="S1623" s="19">
        <v>60</v>
      </c>
      <c r="T1623" s="19">
        <v>110</v>
      </c>
      <c r="U1623" s="19">
        <v>2.3636363636363638</v>
      </c>
      <c r="V1623" s="19">
        <v>0</v>
      </c>
      <c r="W1623" s="20">
        <v>0.26</v>
      </c>
      <c r="X1623" s="21">
        <v>11.700000000000001</v>
      </c>
      <c r="Y1623" s="22" t="s">
        <v>33</v>
      </c>
      <c r="Z1623" s="14" t="s">
        <v>5838</v>
      </c>
      <c r="AA1623" s="24" t="s">
        <v>67</v>
      </c>
      <c r="AB1623" s="14" t="s">
        <v>67</v>
      </c>
      <c r="AC1623" s="14" t="s">
        <v>67</v>
      </c>
      <c r="AD1623" s="25"/>
      <c r="AE1623" s="26"/>
      <c r="AF1623" s="27"/>
      <c r="AG1623" s="29"/>
      <c r="AH1623" s="29"/>
      <c r="AI1623" s="29"/>
      <c r="AJ1623" s="29"/>
      <c r="AK1623" s="29"/>
      <c r="AL1623" s="29"/>
      <c r="AM1623" s="29"/>
      <c r="AN1623" s="29"/>
      <c r="AO1623" s="29"/>
    </row>
    <row r="1624" spans="1:41" s="88" customFormat="1" ht="16.5" customHeight="1">
      <c r="A1624" s="12" t="s">
        <v>1337</v>
      </c>
      <c r="B1624" s="13"/>
      <c r="C1624" s="189"/>
      <c r="D1624" s="12"/>
      <c r="E1624" s="14" t="s">
        <v>1717</v>
      </c>
      <c r="F1624" s="14" t="s">
        <v>67</v>
      </c>
      <c r="G1624" s="14" t="s">
        <v>67</v>
      </c>
      <c r="H1624" s="15" t="s">
        <v>67</v>
      </c>
      <c r="I1624" s="15">
        <v>5</v>
      </c>
      <c r="J1624" s="15">
        <v>0</v>
      </c>
      <c r="K1624" s="15">
        <v>0</v>
      </c>
      <c r="L1624" s="16" t="s">
        <v>1400</v>
      </c>
      <c r="M1624" s="16"/>
      <c r="N1624" s="16" t="s">
        <v>411</v>
      </c>
      <c r="O1624" s="17">
        <v>1336</v>
      </c>
      <c r="P1624" s="17">
        <v>7424</v>
      </c>
      <c r="Q1624" s="17">
        <v>5</v>
      </c>
      <c r="R1624" s="18" t="s">
        <v>33</v>
      </c>
      <c r="S1624" s="19">
        <v>60</v>
      </c>
      <c r="T1624" s="19">
        <v>110</v>
      </c>
      <c r="U1624" s="19">
        <v>0.31818181818181818</v>
      </c>
      <c r="V1624" s="19">
        <v>0</v>
      </c>
      <c r="W1624" s="20">
        <v>3.5000000000000003E-2</v>
      </c>
      <c r="X1624" s="21">
        <v>59.75200000000001</v>
      </c>
      <c r="Y1624" s="22" t="s">
        <v>33</v>
      </c>
      <c r="Z1624" s="14" t="s">
        <v>5838</v>
      </c>
      <c r="AA1624" s="24" t="s">
        <v>67</v>
      </c>
      <c r="AB1624" s="14" t="s">
        <v>67</v>
      </c>
      <c r="AC1624" s="14" t="s">
        <v>67</v>
      </c>
      <c r="AD1624" s="25"/>
      <c r="AE1624" s="26"/>
      <c r="AF1624" s="27"/>
      <c r="AG1624" s="29"/>
      <c r="AH1624" s="29"/>
      <c r="AI1624" s="29"/>
      <c r="AJ1624" s="29"/>
      <c r="AK1624" s="29"/>
      <c r="AL1624" s="29"/>
      <c r="AM1624" s="29"/>
      <c r="AN1624" s="29"/>
      <c r="AO1624" s="29"/>
    </row>
    <row r="1625" spans="1:41" s="88" customFormat="1" ht="16.5" customHeight="1">
      <c r="A1625" s="12" t="s">
        <v>1337</v>
      </c>
      <c r="B1625" s="13"/>
      <c r="C1625" s="189"/>
      <c r="D1625" s="12"/>
      <c r="E1625" s="14" t="s">
        <v>891</v>
      </c>
      <c r="F1625" s="14" t="s">
        <v>1669</v>
      </c>
      <c r="G1625" s="14" t="s">
        <v>878</v>
      </c>
      <c r="H1625" s="15">
        <v>2011</v>
      </c>
      <c r="I1625" s="15">
        <v>8</v>
      </c>
      <c r="J1625" s="15">
        <v>0</v>
      </c>
      <c r="K1625" s="15">
        <v>0</v>
      </c>
      <c r="L1625" s="16" t="s">
        <v>7084</v>
      </c>
      <c r="M1625" s="16"/>
      <c r="N1625" s="16" t="s">
        <v>1343</v>
      </c>
      <c r="O1625" s="17">
        <v>12</v>
      </c>
      <c r="P1625" s="17">
        <v>0</v>
      </c>
      <c r="Q1625" s="17">
        <v>0</v>
      </c>
      <c r="R1625" s="18" t="s">
        <v>33</v>
      </c>
      <c r="S1625" s="19">
        <v>0</v>
      </c>
      <c r="T1625" s="19">
        <v>220</v>
      </c>
      <c r="U1625" s="19">
        <v>4.5454545454545459</v>
      </c>
      <c r="V1625" s="19">
        <v>0</v>
      </c>
      <c r="W1625" s="20">
        <v>1</v>
      </c>
      <c r="X1625" s="21">
        <v>96</v>
      </c>
      <c r="Y1625" s="22" t="s">
        <v>33</v>
      </c>
      <c r="Z1625" s="14" t="s">
        <v>5838</v>
      </c>
      <c r="AA1625" s="24" t="s">
        <v>67</v>
      </c>
      <c r="AB1625" s="14" t="s">
        <v>67</v>
      </c>
      <c r="AC1625" s="14" t="s">
        <v>67</v>
      </c>
      <c r="AD1625" s="25"/>
      <c r="AE1625" s="26"/>
      <c r="AF1625" s="27"/>
      <c r="AG1625" s="29"/>
      <c r="AH1625" s="29"/>
      <c r="AI1625" s="29"/>
      <c r="AJ1625" s="29"/>
      <c r="AK1625" s="29"/>
      <c r="AL1625" s="29"/>
      <c r="AM1625" s="29"/>
      <c r="AN1625" s="29"/>
      <c r="AO1625" s="29"/>
    </row>
    <row r="1626" spans="1:41" s="88" customFormat="1" ht="16.5" customHeight="1">
      <c r="A1626" s="12" t="s">
        <v>1337</v>
      </c>
      <c r="B1626" s="13"/>
      <c r="C1626" s="189"/>
      <c r="D1626" s="12"/>
      <c r="E1626" s="14" t="s">
        <v>306</v>
      </c>
      <c r="F1626" s="14" t="s">
        <v>165</v>
      </c>
      <c r="G1626" s="14" t="s">
        <v>1884</v>
      </c>
      <c r="H1626" s="15" t="s">
        <v>67</v>
      </c>
      <c r="I1626" s="15">
        <v>2</v>
      </c>
      <c r="J1626" s="15">
        <v>0</v>
      </c>
      <c r="K1626" s="15">
        <v>0</v>
      </c>
      <c r="L1626" s="16" t="s">
        <v>1437</v>
      </c>
      <c r="M1626" s="16"/>
      <c r="N1626" s="16" t="s">
        <v>411</v>
      </c>
      <c r="O1626" s="17">
        <v>480</v>
      </c>
      <c r="P1626" s="17">
        <v>0</v>
      </c>
      <c r="Q1626" s="17">
        <v>0</v>
      </c>
      <c r="R1626" s="18" t="s">
        <v>33</v>
      </c>
      <c r="S1626" s="19">
        <v>60</v>
      </c>
      <c r="T1626" s="19">
        <v>110</v>
      </c>
      <c r="U1626" s="19">
        <v>0.22727272727272727</v>
      </c>
      <c r="V1626" s="19">
        <v>0</v>
      </c>
      <c r="W1626" s="20">
        <v>2.5000000000000001E-2</v>
      </c>
      <c r="X1626" s="21">
        <v>24</v>
      </c>
      <c r="Y1626" s="22" t="s">
        <v>33</v>
      </c>
      <c r="Z1626" s="14" t="s">
        <v>5838</v>
      </c>
      <c r="AA1626" s="24" t="s">
        <v>67</v>
      </c>
      <c r="AB1626" s="14" t="s">
        <v>67</v>
      </c>
      <c r="AC1626" s="14" t="s">
        <v>67</v>
      </c>
      <c r="AD1626" s="25"/>
      <c r="AE1626" s="26"/>
      <c r="AF1626" s="27"/>
      <c r="AG1626" s="29"/>
      <c r="AH1626" s="29"/>
      <c r="AI1626" s="29"/>
      <c r="AJ1626" s="29"/>
      <c r="AK1626" s="29"/>
      <c r="AL1626" s="29"/>
      <c r="AM1626" s="29"/>
      <c r="AN1626" s="29"/>
      <c r="AO1626" s="29"/>
    </row>
    <row r="1627" spans="1:41" s="88" customFormat="1" ht="16.5" customHeight="1">
      <c r="A1627" s="12" t="s">
        <v>1337</v>
      </c>
      <c r="B1627" s="13"/>
      <c r="C1627" s="189"/>
      <c r="D1627" s="12"/>
      <c r="E1627" s="14" t="s">
        <v>1715</v>
      </c>
      <c r="F1627" s="14" t="s">
        <v>1926</v>
      </c>
      <c r="G1627" s="14" t="s">
        <v>1927</v>
      </c>
      <c r="H1627" s="15">
        <v>1996</v>
      </c>
      <c r="I1627" s="15">
        <v>1</v>
      </c>
      <c r="J1627" s="15">
        <v>0</v>
      </c>
      <c r="K1627" s="15">
        <v>0</v>
      </c>
      <c r="L1627" s="16" t="s">
        <v>1383</v>
      </c>
      <c r="M1627" s="16"/>
      <c r="N1627" s="16" t="s">
        <v>411</v>
      </c>
      <c r="O1627" s="17">
        <v>120</v>
      </c>
      <c r="P1627" s="17">
        <v>0</v>
      </c>
      <c r="Q1627" s="17">
        <v>0</v>
      </c>
      <c r="R1627" s="18" t="s">
        <v>33</v>
      </c>
      <c r="S1627" s="19">
        <v>60</v>
      </c>
      <c r="T1627" s="19">
        <v>110</v>
      </c>
      <c r="U1627" s="19">
        <v>0.90909090909090906</v>
      </c>
      <c r="V1627" s="19">
        <v>0</v>
      </c>
      <c r="W1627" s="20">
        <v>0.1</v>
      </c>
      <c r="X1627" s="21">
        <v>12</v>
      </c>
      <c r="Y1627" s="22" t="s">
        <v>33</v>
      </c>
      <c r="Z1627" s="14" t="s">
        <v>5838</v>
      </c>
      <c r="AA1627" s="24" t="s">
        <v>67</v>
      </c>
      <c r="AB1627" s="14" t="s">
        <v>67</v>
      </c>
      <c r="AC1627" s="14" t="s">
        <v>67</v>
      </c>
      <c r="AD1627" s="25"/>
      <c r="AE1627" s="26"/>
      <c r="AF1627" s="27"/>
      <c r="AG1627" s="29"/>
      <c r="AH1627" s="29"/>
      <c r="AI1627" s="29"/>
      <c r="AJ1627" s="29"/>
      <c r="AK1627" s="29"/>
      <c r="AL1627" s="29"/>
      <c r="AM1627" s="29"/>
      <c r="AN1627" s="29"/>
      <c r="AO1627" s="29"/>
    </row>
    <row r="1628" spans="1:41" s="88" customFormat="1" ht="16.5" customHeight="1">
      <c r="A1628" s="12" t="s">
        <v>1337</v>
      </c>
      <c r="B1628" s="13"/>
      <c r="C1628" s="189"/>
      <c r="D1628" s="12"/>
      <c r="E1628" s="14" t="s">
        <v>1715</v>
      </c>
      <c r="F1628" s="14" t="s">
        <v>1926</v>
      </c>
      <c r="G1628" s="14" t="s">
        <v>1927</v>
      </c>
      <c r="H1628" s="15">
        <v>1996</v>
      </c>
      <c r="I1628" s="15">
        <v>1</v>
      </c>
      <c r="J1628" s="15">
        <v>0</v>
      </c>
      <c r="K1628" s="15">
        <v>0</v>
      </c>
      <c r="L1628" s="16" t="s">
        <v>1383</v>
      </c>
      <c r="M1628" s="16"/>
      <c r="N1628" s="16" t="s">
        <v>411</v>
      </c>
      <c r="O1628" s="17">
        <v>120</v>
      </c>
      <c r="P1628" s="17">
        <v>0</v>
      </c>
      <c r="Q1628" s="17">
        <v>0</v>
      </c>
      <c r="R1628" s="18" t="s">
        <v>33</v>
      </c>
      <c r="S1628" s="19">
        <v>60</v>
      </c>
      <c r="T1628" s="19">
        <v>110</v>
      </c>
      <c r="U1628" s="19">
        <v>0.90909090909090906</v>
      </c>
      <c r="V1628" s="19">
        <v>0</v>
      </c>
      <c r="W1628" s="20">
        <v>0.1</v>
      </c>
      <c r="X1628" s="21">
        <v>12</v>
      </c>
      <c r="Y1628" s="22" t="s">
        <v>33</v>
      </c>
      <c r="Z1628" s="14" t="s">
        <v>5838</v>
      </c>
      <c r="AA1628" s="24" t="s">
        <v>67</v>
      </c>
      <c r="AB1628" s="14" t="s">
        <v>67</v>
      </c>
      <c r="AC1628" s="14" t="s">
        <v>67</v>
      </c>
      <c r="AD1628" s="25"/>
      <c r="AE1628" s="26"/>
      <c r="AF1628" s="27"/>
      <c r="AG1628" s="29"/>
      <c r="AH1628" s="29"/>
      <c r="AI1628" s="29"/>
      <c r="AJ1628" s="29"/>
      <c r="AK1628" s="29"/>
      <c r="AL1628" s="29"/>
      <c r="AM1628" s="29"/>
      <c r="AN1628" s="29"/>
      <c r="AO1628" s="29"/>
    </row>
    <row r="1629" spans="1:41" s="88" customFormat="1" ht="16.5" customHeight="1">
      <c r="A1629" s="12" t="s">
        <v>1337</v>
      </c>
      <c r="B1629" s="13"/>
      <c r="C1629" s="189"/>
      <c r="D1629" s="12"/>
      <c r="E1629" s="14" t="s">
        <v>1715</v>
      </c>
      <c r="F1629" s="14" t="s">
        <v>1926</v>
      </c>
      <c r="G1629" s="14" t="s">
        <v>1927</v>
      </c>
      <c r="H1629" s="15">
        <v>1996</v>
      </c>
      <c r="I1629" s="15">
        <v>1</v>
      </c>
      <c r="J1629" s="15">
        <v>0</v>
      </c>
      <c r="K1629" s="15">
        <v>0</v>
      </c>
      <c r="L1629" s="16" t="s">
        <v>1383</v>
      </c>
      <c r="M1629" s="16"/>
      <c r="N1629" s="16" t="s">
        <v>411</v>
      </c>
      <c r="O1629" s="17">
        <v>120</v>
      </c>
      <c r="P1629" s="17">
        <v>0</v>
      </c>
      <c r="Q1629" s="17">
        <v>0</v>
      </c>
      <c r="R1629" s="18" t="s">
        <v>33</v>
      </c>
      <c r="S1629" s="19">
        <v>60</v>
      </c>
      <c r="T1629" s="19">
        <v>110</v>
      </c>
      <c r="U1629" s="19">
        <v>0.90909090909090906</v>
      </c>
      <c r="V1629" s="19">
        <v>0</v>
      </c>
      <c r="W1629" s="20">
        <v>0.1</v>
      </c>
      <c r="X1629" s="21">
        <v>12</v>
      </c>
      <c r="Y1629" s="22" t="s">
        <v>33</v>
      </c>
      <c r="Z1629" s="14" t="s">
        <v>5838</v>
      </c>
      <c r="AA1629" s="24" t="s">
        <v>67</v>
      </c>
      <c r="AB1629" s="14" t="s">
        <v>67</v>
      </c>
      <c r="AC1629" s="14" t="s">
        <v>67</v>
      </c>
      <c r="AD1629" s="25"/>
      <c r="AE1629" s="26"/>
      <c r="AF1629" s="27"/>
      <c r="AG1629" s="29"/>
      <c r="AH1629" s="29"/>
      <c r="AI1629" s="29"/>
      <c r="AJ1629" s="29"/>
      <c r="AK1629" s="29"/>
      <c r="AL1629" s="29"/>
      <c r="AM1629" s="29"/>
      <c r="AN1629" s="29"/>
      <c r="AO1629" s="29"/>
    </row>
    <row r="1630" spans="1:41" s="88" customFormat="1" ht="16.5" customHeight="1">
      <c r="A1630" s="12" t="s">
        <v>1337</v>
      </c>
      <c r="B1630" s="13"/>
      <c r="C1630" s="189"/>
      <c r="D1630" s="12"/>
      <c r="E1630" s="14" t="s">
        <v>1715</v>
      </c>
      <c r="F1630" s="14" t="s">
        <v>1926</v>
      </c>
      <c r="G1630" s="14" t="s">
        <v>1927</v>
      </c>
      <c r="H1630" s="15">
        <v>1996</v>
      </c>
      <c r="I1630" s="15">
        <v>1</v>
      </c>
      <c r="J1630" s="15">
        <v>0</v>
      </c>
      <c r="K1630" s="15">
        <v>0</v>
      </c>
      <c r="L1630" s="16" t="s">
        <v>1383</v>
      </c>
      <c r="M1630" s="16"/>
      <c r="N1630" s="16" t="s">
        <v>411</v>
      </c>
      <c r="O1630" s="17">
        <v>120</v>
      </c>
      <c r="P1630" s="17">
        <v>0</v>
      </c>
      <c r="Q1630" s="17">
        <v>0</v>
      </c>
      <c r="R1630" s="18" t="s">
        <v>33</v>
      </c>
      <c r="S1630" s="19">
        <v>60</v>
      </c>
      <c r="T1630" s="19">
        <v>110</v>
      </c>
      <c r="U1630" s="19">
        <v>0.90909090909090906</v>
      </c>
      <c r="V1630" s="19">
        <v>0</v>
      </c>
      <c r="W1630" s="20">
        <v>0.1</v>
      </c>
      <c r="X1630" s="21">
        <v>12</v>
      </c>
      <c r="Y1630" s="22" t="s">
        <v>33</v>
      </c>
      <c r="Z1630" s="14" t="s">
        <v>5838</v>
      </c>
      <c r="AA1630" s="24" t="s">
        <v>67</v>
      </c>
      <c r="AB1630" s="14" t="s">
        <v>67</v>
      </c>
      <c r="AC1630" s="14" t="s">
        <v>67</v>
      </c>
      <c r="AD1630" s="25"/>
      <c r="AE1630" s="26"/>
      <c r="AF1630" s="27"/>
      <c r="AG1630" s="29"/>
      <c r="AH1630" s="29"/>
      <c r="AI1630" s="29"/>
      <c r="AJ1630" s="29"/>
      <c r="AK1630" s="29"/>
      <c r="AL1630" s="29"/>
      <c r="AM1630" s="29"/>
      <c r="AN1630" s="29"/>
      <c r="AO1630" s="29"/>
    </row>
    <row r="1631" spans="1:41" s="88" customFormat="1" ht="16.5" customHeight="1">
      <c r="A1631" s="12" t="s">
        <v>1337</v>
      </c>
      <c r="B1631" s="13"/>
      <c r="C1631" s="494"/>
      <c r="D1631" s="12"/>
      <c r="E1631" s="14" t="s">
        <v>1924</v>
      </c>
      <c r="F1631" s="14" t="s">
        <v>205</v>
      </c>
      <c r="G1631" s="14" t="s">
        <v>1925</v>
      </c>
      <c r="H1631" s="15">
        <v>2009</v>
      </c>
      <c r="I1631" s="15">
        <v>1</v>
      </c>
      <c r="J1631" s="15">
        <v>0</v>
      </c>
      <c r="K1631" s="15">
        <v>0</v>
      </c>
      <c r="L1631" s="16" t="s">
        <v>1618</v>
      </c>
      <c r="M1631" s="16"/>
      <c r="N1631" s="16" t="s">
        <v>411</v>
      </c>
      <c r="O1631" s="17">
        <v>50</v>
      </c>
      <c r="P1631" s="17">
        <v>0</v>
      </c>
      <c r="Q1631" s="17">
        <v>0</v>
      </c>
      <c r="R1631" s="18" t="s">
        <v>33</v>
      </c>
      <c r="S1631" s="19" t="s">
        <v>89</v>
      </c>
      <c r="T1631" s="19">
        <v>110</v>
      </c>
      <c r="U1631" s="19">
        <v>2.2727272727272729</v>
      </c>
      <c r="V1631" s="19">
        <v>0</v>
      </c>
      <c r="W1631" s="20">
        <v>0.25</v>
      </c>
      <c r="X1631" s="21">
        <v>12.5</v>
      </c>
      <c r="Y1631" s="22" t="s">
        <v>33</v>
      </c>
      <c r="Z1631" s="14" t="s">
        <v>5838</v>
      </c>
      <c r="AA1631" s="24" t="s">
        <v>67</v>
      </c>
      <c r="AB1631" s="14" t="s">
        <v>67</v>
      </c>
      <c r="AC1631" s="14" t="s">
        <v>67</v>
      </c>
      <c r="AD1631" s="25"/>
      <c r="AE1631" s="26"/>
      <c r="AF1631" s="27"/>
      <c r="AG1631" s="29"/>
      <c r="AH1631" s="29"/>
      <c r="AI1631" s="29"/>
      <c r="AJ1631" s="29"/>
      <c r="AK1631" s="29"/>
      <c r="AL1631" s="29"/>
      <c r="AM1631" s="29"/>
      <c r="AN1631" s="29"/>
      <c r="AO1631" s="29"/>
    </row>
    <row r="1632" spans="1:41" s="88" customFormat="1" ht="16.5" customHeight="1">
      <c r="A1632" s="12" t="s">
        <v>1337</v>
      </c>
      <c r="B1632" s="13"/>
      <c r="C1632" s="494"/>
      <c r="D1632" s="12"/>
      <c r="E1632" s="14" t="s">
        <v>1924</v>
      </c>
      <c r="F1632" s="14" t="s">
        <v>205</v>
      </c>
      <c r="G1632" s="14" t="s">
        <v>1925</v>
      </c>
      <c r="H1632" s="15">
        <v>2009</v>
      </c>
      <c r="I1632" s="15">
        <v>1</v>
      </c>
      <c r="J1632" s="15">
        <v>0</v>
      </c>
      <c r="K1632" s="15">
        <v>0</v>
      </c>
      <c r="L1632" s="16" t="s">
        <v>1618</v>
      </c>
      <c r="M1632" s="16"/>
      <c r="N1632" s="16" t="s">
        <v>411</v>
      </c>
      <c r="O1632" s="17">
        <v>50</v>
      </c>
      <c r="P1632" s="17">
        <v>0</v>
      </c>
      <c r="Q1632" s="17">
        <v>0</v>
      </c>
      <c r="R1632" s="18" t="s">
        <v>33</v>
      </c>
      <c r="S1632" s="19" t="s">
        <v>89</v>
      </c>
      <c r="T1632" s="19">
        <v>110</v>
      </c>
      <c r="U1632" s="19">
        <v>2.2727272727272729</v>
      </c>
      <c r="V1632" s="19">
        <v>0</v>
      </c>
      <c r="W1632" s="20">
        <v>0.25</v>
      </c>
      <c r="X1632" s="21">
        <v>12.5</v>
      </c>
      <c r="Y1632" s="22" t="s">
        <v>33</v>
      </c>
      <c r="Z1632" s="14" t="s">
        <v>5838</v>
      </c>
      <c r="AA1632" s="24" t="s">
        <v>67</v>
      </c>
      <c r="AB1632" s="14" t="s">
        <v>67</v>
      </c>
      <c r="AC1632" s="14" t="s">
        <v>67</v>
      </c>
      <c r="AD1632" s="25"/>
      <c r="AE1632" s="26"/>
      <c r="AF1632" s="27"/>
      <c r="AG1632" s="29"/>
      <c r="AH1632" s="29"/>
      <c r="AI1632" s="29"/>
      <c r="AJ1632" s="29"/>
      <c r="AK1632" s="29"/>
      <c r="AL1632" s="29"/>
      <c r="AM1632" s="29"/>
      <c r="AN1632" s="29"/>
      <c r="AO1632" s="29"/>
    </row>
    <row r="1633" spans="1:41" s="88" customFormat="1" ht="16.5" customHeight="1">
      <c r="A1633" s="12" t="s">
        <v>1337</v>
      </c>
      <c r="B1633" s="13"/>
      <c r="C1633" s="189"/>
      <c r="D1633" s="12"/>
      <c r="E1633" s="14" t="s">
        <v>199</v>
      </c>
      <c r="F1633" s="14" t="s">
        <v>67</v>
      </c>
      <c r="G1633" s="14" t="s">
        <v>67</v>
      </c>
      <c r="H1633" s="15">
        <v>2003</v>
      </c>
      <c r="I1633" s="15">
        <v>1</v>
      </c>
      <c r="J1633" s="15">
        <v>0</v>
      </c>
      <c r="K1633" s="15">
        <v>0</v>
      </c>
      <c r="L1633" s="16" t="s">
        <v>1436</v>
      </c>
      <c r="M1633" s="16"/>
      <c r="N1633" s="16" t="s">
        <v>411</v>
      </c>
      <c r="O1633" s="17">
        <v>18</v>
      </c>
      <c r="P1633" s="17">
        <v>0</v>
      </c>
      <c r="Q1633" s="17">
        <v>0</v>
      </c>
      <c r="R1633" s="18" t="s">
        <v>33</v>
      </c>
      <c r="S1633" s="19">
        <v>60</v>
      </c>
      <c r="T1633" s="19">
        <v>110</v>
      </c>
      <c r="U1633" s="19">
        <v>6.5454545454545459</v>
      </c>
      <c r="V1633" s="19">
        <v>0</v>
      </c>
      <c r="W1633" s="20">
        <v>0.72</v>
      </c>
      <c r="X1633" s="21">
        <v>12.959999999999999</v>
      </c>
      <c r="Y1633" s="22" t="s">
        <v>33</v>
      </c>
      <c r="Z1633" s="14" t="s">
        <v>5838</v>
      </c>
      <c r="AA1633" s="24" t="s">
        <v>67</v>
      </c>
      <c r="AB1633" s="14" t="s">
        <v>67</v>
      </c>
      <c r="AC1633" s="14" t="s">
        <v>67</v>
      </c>
      <c r="AD1633" s="25"/>
      <c r="AE1633" s="26"/>
      <c r="AF1633" s="27"/>
      <c r="AG1633" s="29"/>
      <c r="AH1633" s="29"/>
      <c r="AI1633" s="29"/>
      <c r="AJ1633" s="29"/>
      <c r="AK1633" s="29"/>
      <c r="AL1633" s="29"/>
      <c r="AM1633" s="29"/>
      <c r="AN1633" s="29"/>
      <c r="AO1633" s="29"/>
    </row>
    <row r="1634" spans="1:41" s="88" customFormat="1" ht="16.5" customHeight="1">
      <c r="A1634" s="12" t="s">
        <v>1337</v>
      </c>
      <c r="B1634" s="13"/>
      <c r="C1634" s="189"/>
      <c r="D1634" s="12"/>
      <c r="E1634" s="14" t="s">
        <v>1784</v>
      </c>
      <c r="F1634" s="14" t="s">
        <v>1785</v>
      </c>
      <c r="G1634" s="14" t="s">
        <v>854</v>
      </c>
      <c r="H1634" s="15">
        <v>2007</v>
      </c>
      <c r="I1634" s="15">
        <v>1</v>
      </c>
      <c r="J1634" s="15">
        <v>0</v>
      </c>
      <c r="K1634" s="15">
        <v>0</v>
      </c>
      <c r="L1634" s="16" t="s">
        <v>1373</v>
      </c>
      <c r="M1634" s="16"/>
      <c r="N1634" s="16" t="s">
        <v>1343</v>
      </c>
      <c r="O1634" s="17">
        <v>2</v>
      </c>
      <c r="P1634" s="17">
        <v>0</v>
      </c>
      <c r="Q1634" s="17">
        <v>0</v>
      </c>
      <c r="R1634" s="18" t="s">
        <v>33</v>
      </c>
      <c r="S1634" s="19">
        <v>60</v>
      </c>
      <c r="T1634" s="19">
        <v>220</v>
      </c>
      <c r="U1634" s="19">
        <v>30</v>
      </c>
      <c r="V1634" s="19">
        <v>0</v>
      </c>
      <c r="W1634" s="20">
        <v>6.6</v>
      </c>
      <c r="X1634" s="21">
        <v>13.2</v>
      </c>
      <c r="Y1634" s="22" t="s">
        <v>33</v>
      </c>
      <c r="Z1634" s="14" t="s">
        <v>5838</v>
      </c>
      <c r="AA1634" s="24" t="s">
        <v>67</v>
      </c>
      <c r="AB1634" s="14" t="s">
        <v>67</v>
      </c>
      <c r="AC1634" s="14" t="s">
        <v>67</v>
      </c>
      <c r="AD1634" s="25"/>
      <c r="AE1634" s="26"/>
      <c r="AF1634" s="27"/>
      <c r="AG1634" s="29"/>
      <c r="AH1634" s="29"/>
      <c r="AI1634" s="29"/>
      <c r="AJ1634" s="29"/>
      <c r="AK1634" s="29"/>
      <c r="AL1634" s="29"/>
      <c r="AM1634" s="29"/>
      <c r="AN1634" s="29"/>
      <c r="AO1634" s="29"/>
    </row>
    <row r="1635" spans="1:41" s="88" customFormat="1" ht="16.5" customHeight="1">
      <c r="A1635" s="83" t="s">
        <v>1337</v>
      </c>
      <c r="B1635" s="13"/>
      <c r="C1635" s="189"/>
      <c r="D1635" s="83"/>
      <c r="E1635" s="14" t="s">
        <v>1810</v>
      </c>
      <c r="F1635" s="14" t="s">
        <v>1558</v>
      </c>
      <c r="G1635" s="14" t="s">
        <v>1811</v>
      </c>
      <c r="H1635" s="15">
        <v>2009</v>
      </c>
      <c r="I1635" s="15">
        <v>3</v>
      </c>
      <c r="J1635" s="15">
        <v>0</v>
      </c>
      <c r="K1635" s="15">
        <v>0</v>
      </c>
      <c r="L1635" s="16" t="s">
        <v>1430</v>
      </c>
      <c r="M1635" s="16"/>
      <c r="N1635" s="16" t="s">
        <v>1343</v>
      </c>
      <c r="O1635" s="17">
        <v>6</v>
      </c>
      <c r="P1635" s="17">
        <v>0</v>
      </c>
      <c r="Q1635" s="17">
        <v>0</v>
      </c>
      <c r="R1635" s="18" t="s">
        <v>33</v>
      </c>
      <c r="S1635" s="19">
        <v>60</v>
      </c>
      <c r="T1635" s="19">
        <v>220</v>
      </c>
      <c r="U1635" s="19">
        <v>10</v>
      </c>
      <c r="V1635" s="19">
        <v>0</v>
      </c>
      <c r="W1635" s="20">
        <v>2.2000000000000002</v>
      </c>
      <c r="X1635" s="21">
        <v>39.6</v>
      </c>
      <c r="Y1635" s="22" t="s">
        <v>33</v>
      </c>
      <c r="Z1635" s="14" t="s">
        <v>5838</v>
      </c>
      <c r="AA1635" s="24" t="s">
        <v>67</v>
      </c>
      <c r="AB1635" s="14" t="s">
        <v>67</v>
      </c>
      <c r="AC1635" s="14" t="s">
        <v>67</v>
      </c>
      <c r="AD1635" s="25"/>
      <c r="AE1635" s="26"/>
      <c r="AF1635" s="27"/>
      <c r="AG1635" s="109"/>
      <c r="AH1635" s="109"/>
      <c r="AI1635" s="109"/>
      <c r="AJ1635" s="109"/>
      <c r="AK1635" s="109"/>
      <c r="AL1635" s="109"/>
      <c r="AM1635" s="109"/>
      <c r="AN1635" s="109"/>
      <c r="AO1635" s="109"/>
    </row>
    <row r="1636" spans="1:41" s="88" customFormat="1" ht="16.5" customHeight="1">
      <c r="A1636" s="12" t="s">
        <v>1337</v>
      </c>
      <c r="B1636" s="13"/>
      <c r="C1636" s="189"/>
      <c r="D1636" s="12"/>
      <c r="E1636" s="14" t="s">
        <v>1825</v>
      </c>
      <c r="F1636" s="14" t="s">
        <v>1826</v>
      </c>
      <c r="G1636" s="14" t="s">
        <v>1827</v>
      </c>
      <c r="H1636" s="15">
        <v>2001</v>
      </c>
      <c r="I1636" s="15">
        <v>4</v>
      </c>
      <c r="J1636" s="15">
        <v>0</v>
      </c>
      <c r="K1636" s="15">
        <v>0</v>
      </c>
      <c r="L1636" s="16" t="s">
        <v>1373</v>
      </c>
      <c r="M1636" s="16"/>
      <c r="N1636" s="16" t="s">
        <v>1343</v>
      </c>
      <c r="O1636" s="17">
        <v>24</v>
      </c>
      <c r="P1636" s="17">
        <v>60</v>
      </c>
      <c r="Q1636" s="17">
        <v>0</v>
      </c>
      <c r="R1636" s="18" t="s">
        <v>33</v>
      </c>
      <c r="S1636" s="19">
        <v>60</v>
      </c>
      <c r="T1636" s="19">
        <v>220</v>
      </c>
      <c r="U1636" s="19">
        <v>2.5</v>
      </c>
      <c r="V1636" s="19">
        <v>0</v>
      </c>
      <c r="W1636" s="20">
        <v>0.55000000000000004</v>
      </c>
      <c r="X1636" s="21">
        <v>52.800000000000004</v>
      </c>
      <c r="Y1636" s="22" t="s">
        <v>33</v>
      </c>
      <c r="Z1636" s="14" t="s">
        <v>5838</v>
      </c>
      <c r="AA1636" s="24" t="s">
        <v>67</v>
      </c>
      <c r="AB1636" s="14" t="s">
        <v>67</v>
      </c>
      <c r="AC1636" s="14" t="s">
        <v>67</v>
      </c>
      <c r="AD1636" s="25"/>
      <c r="AE1636" s="26"/>
      <c r="AF1636" s="27"/>
      <c r="AG1636" s="29"/>
      <c r="AH1636" s="29"/>
      <c r="AI1636" s="29"/>
      <c r="AJ1636" s="29"/>
      <c r="AK1636" s="29"/>
      <c r="AL1636" s="29"/>
      <c r="AM1636" s="29"/>
      <c r="AN1636" s="29"/>
      <c r="AO1636" s="29"/>
    </row>
    <row r="1637" spans="1:41" s="88" customFormat="1" ht="16.5" customHeight="1">
      <c r="A1637" s="12" t="s">
        <v>1337</v>
      </c>
      <c r="B1637" s="13"/>
      <c r="C1637" s="189"/>
      <c r="D1637" s="12"/>
      <c r="E1637" s="14" t="s">
        <v>199</v>
      </c>
      <c r="F1637" s="14" t="s">
        <v>466</v>
      </c>
      <c r="G1637" s="14" t="s">
        <v>1923</v>
      </c>
      <c r="H1637" s="15">
        <v>2006</v>
      </c>
      <c r="I1637" s="15">
        <v>1</v>
      </c>
      <c r="J1637" s="15">
        <v>0</v>
      </c>
      <c r="K1637" s="15">
        <v>0</v>
      </c>
      <c r="L1637" s="16" t="s">
        <v>1377</v>
      </c>
      <c r="M1637" s="16"/>
      <c r="N1637" s="16" t="s">
        <v>411</v>
      </c>
      <c r="O1637" s="17">
        <v>10</v>
      </c>
      <c r="P1637" s="17">
        <v>0</v>
      </c>
      <c r="Q1637" s="17">
        <v>0</v>
      </c>
      <c r="R1637" s="18" t="s">
        <v>33</v>
      </c>
      <c r="S1637" s="19">
        <v>60</v>
      </c>
      <c r="T1637" s="19">
        <v>110</v>
      </c>
      <c r="U1637" s="19">
        <v>12</v>
      </c>
      <c r="V1637" s="19">
        <v>0</v>
      </c>
      <c r="W1637" s="20">
        <v>1.32</v>
      </c>
      <c r="X1637" s="21">
        <v>13.200000000000001</v>
      </c>
      <c r="Y1637" s="22" t="s">
        <v>33</v>
      </c>
      <c r="Z1637" s="14" t="s">
        <v>5838</v>
      </c>
      <c r="AA1637" s="24" t="s">
        <v>67</v>
      </c>
      <c r="AB1637" s="14" t="s">
        <v>67</v>
      </c>
      <c r="AC1637" s="14" t="s">
        <v>67</v>
      </c>
      <c r="AD1637" s="25"/>
      <c r="AE1637" s="26"/>
      <c r="AF1637" s="27"/>
      <c r="AG1637" s="29"/>
      <c r="AH1637" s="29"/>
      <c r="AI1637" s="29"/>
      <c r="AJ1637" s="29"/>
      <c r="AK1637" s="29"/>
      <c r="AL1637" s="29"/>
      <c r="AM1637" s="29"/>
      <c r="AN1637" s="29"/>
      <c r="AO1637" s="29"/>
    </row>
    <row r="1638" spans="1:41" s="88" customFormat="1" ht="16.5" customHeight="1">
      <c r="A1638" s="83" t="s">
        <v>1337</v>
      </c>
      <c r="B1638" s="13"/>
      <c r="C1638" s="189"/>
      <c r="D1638" s="83"/>
      <c r="E1638" s="14" t="s">
        <v>1815</v>
      </c>
      <c r="F1638" s="14" t="s">
        <v>1816</v>
      </c>
      <c r="G1638" s="14" t="s">
        <v>1817</v>
      </c>
      <c r="H1638" s="15">
        <v>2009</v>
      </c>
      <c r="I1638" s="15">
        <v>12</v>
      </c>
      <c r="J1638" s="15">
        <v>0</v>
      </c>
      <c r="K1638" s="15">
        <v>0</v>
      </c>
      <c r="L1638" s="16" t="s">
        <v>7092</v>
      </c>
      <c r="M1638" s="16"/>
      <c r="N1638" s="16" t="s">
        <v>1343</v>
      </c>
      <c r="O1638" s="17">
        <v>42</v>
      </c>
      <c r="P1638" s="17">
        <v>0</v>
      </c>
      <c r="Q1638" s="17">
        <v>0</v>
      </c>
      <c r="R1638" s="18" t="s">
        <v>33</v>
      </c>
      <c r="S1638" s="19">
        <v>60</v>
      </c>
      <c r="T1638" s="19">
        <v>110</v>
      </c>
      <c r="U1638" s="19">
        <v>2.9545454545454546</v>
      </c>
      <c r="V1638" s="19">
        <v>0</v>
      </c>
      <c r="W1638" s="20">
        <v>0.32500000000000001</v>
      </c>
      <c r="X1638" s="21">
        <v>163.80000000000001</v>
      </c>
      <c r="Y1638" s="22" t="s">
        <v>33</v>
      </c>
      <c r="Z1638" s="14" t="s">
        <v>5838</v>
      </c>
      <c r="AA1638" s="24" t="s">
        <v>67</v>
      </c>
      <c r="AB1638" s="14" t="s">
        <v>67</v>
      </c>
      <c r="AC1638" s="14" t="s">
        <v>67</v>
      </c>
      <c r="AD1638" s="25"/>
      <c r="AE1638" s="26"/>
      <c r="AF1638" s="27"/>
      <c r="AG1638" s="109"/>
      <c r="AH1638" s="109"/>
      <c r="AI1638" s="109"/>
      <c r="AJ1638" s="109"/>
      <c r="AK1638" s="109"/>
      <c r="AL1638" s="109"/>
      <c r="AM1638" s="109"/>
      <c r="AN1638" s="109"/>
      <c r="AO1638" s="109"/>
    </row>
    <row r="1639" spans="1:41" s="88" customFormat="1" ht="16.5" customHeight="1">
      <c r="A1639" s="12" t="s">
        <v>1337</v>
      </c>
      <c r="B1639" s="13"/>
      <c r="C1639" s="189"/>
      <c r="D1639" s="12"/>
      <c r="E1639" s="14" t="s">
        <v>486</v>
      </c>
      <c r="F1639" s="14" t="s">
        <v>1593</v>
      </c>
      <c r="G1639" s="14" t="s">
        <v>1922</v>
      </c>
      <c r="H1639" s="15">
        <v>2009</v>
      </c>
      <c r="I1639" s="15">
        <v>1</v>
      </c>
      <c r="J1639" s="15">
        <v>0</v>
      </c>
      <c r="K1639" s="15">
        <v>0</v>
      </c>
      <c r="L1639" s="16" t="s">
        <v>1362</v>
      </c>
      <c r="M1639" s="16"/>
      <c r="N1639" s="16" t="s">
        <v>411</v>
      </c>
      <c r="O1639" s="17">
        <v>76</v>
      </c>
      <c r="P1639" s="17">
        <v>0</v>
      </c>
      <c r="Q1639" s="17">
        <v>0</v>
      </c>
      <c r="R1639" s="18" t="s">
        <v>33</v>
      </c>
      <c r="S1639" s="19" t="s">
        <v>89</v>
      </c>
      <c r="T1639" s="19">
        <v>110</v>
      </c>
      <c r="U1639" s="19">
        <v>1.6363636363636365</v>
      </c>
      <c r="V1639" s="19">
        <v>0</v>
      </c>
      <c r="W1639" s="20">
        <v>0.18</v>
      </c>
      <c r="X1639" s="21">
        <v>13.68</v>
      </c>
      <c r="Y1639" s="22" t="s">
        <v>33</v>
      </c>
      <c r="Z1639" s="14" t="s">
        <v>5838</v>
      </c>
      <c r="AA1639" s="24" t="s">
        <v>67</v>
      </c>
      <c r="AB1639" s="14" t="s">
        <v>67</v>
      </c>
      <c r="AC1639" s="14" t="s">
        <v>67</v>
      </c>
      <c r="AD1639" s="25"/>
      <c r="AE1639" s="26"/>
      <c r="AF1639" s="27"/>
      <c r="AG1639" s="29"/>
      <c r="AH1639" s="29"/>
      <c r="AI1639" s="29"/>
      <c r="AJ1639" s="29"/>
      <c r="AK1639" s="29"/>
      <c r="AL1639" s="29"/>
      <c r="AM1639" s="29"/>
      <c r="AN1639" s="29"/>
      <c r="AO1639" s="29"/>
    </row>
    <row r="1640" spans="1:41" s="88" customFormat="1" ht="16.5" customHeight="1">
      <c r="A1640" s="12" t="s">
        <v>1337</v>
      </c>
      <c r="B1640" s="13"/>
      <c r="C1640" s="494"/>
      <c r="D1640" s="12"/>
      <c r="E1640" s="14" t="s">
        <v>180</v>
      </c>
      <c r="F1640" s="14" t="s">
        <v>1921</v>
      </c>
      <c r="G1640" s="14" t="s">
        <v>334</v>
      </c>
      <c r="H1640" s="15">
        <v>2005</v>
      </c>
      <c r="I1640" s="15">
        <v>1</v>
      </c>
      <c r="J1640" s="15">
        <v>0</v>
      </c>
      <c r="K1640" s="15">
        <v>0</v>
      </c>
      <c r="L1640" s="16" t="s">
        <v>1618</v>
      </c>
      <c r="M1640" s="16"/>
      <c r="N1640" s="16" t="s">
        <v>411</v>
      </c>
      <c r="O1640" s="17">
        <v>50</v>
      </c>
      <c r="P1640" s="17">
        <v>0</v>
      </c>
      <c r="Q1640" s="17">
        <v>0</v>
      </c>
      <c r="R1640" s="18" t="s">
        <v>33</v>
      </c>
      <c r="S1640" s="19" t="s">
        <v>89</v>
      </c>
      <c r="T1640" s="19">
        <v>110</v>
      </c>
      <c r="U1640" s="19">
        <v>2.5454545454545454</v>
      </c>
      <c r="V1640" s="19">
        <v>0</v>
      </c>
      <c r="W1640" s="20">
        <v>0.28000000000000003</v>
      </c>
      <c r="X1640" s="21">
        <v>14.000000000000002</v>
      </c>
      <c r="Y1640" s="22" t="s">
        <v>33</v>
      </c>
      <c r="Z1640" s="14" t="s">
        <v>5838</v>
      </c>
      <c r="AA1640" s="24" t="s">
        <v>67</v>
      </c>
      <c r="AB1640" s="14" t="s">
        <v>67</v>
      </c>
      <c r="AC1640" s="14" t="s">
        <v>67</v>
      </c>
      <c r="AD1640" s="25"/>
      <c r="AE1640" s="26"/>
      <c r="AF1640" s="27"/>
      <c r="AG1640" s="29"/>
      <c r="AH1640" s="29"/>
      <c r="AI1640" s="29"/>
      <c r="AJ1640" s="29"/>
      <c r="AK1640" s="29"/>
      <c r="AL1640" s="29"/>
      <c r="AM1640" s="29"/>
      <c r="AN1640" s="29"/>
      <c r="AO1640" s="29"/>
    </row>
    <row r="1641" spans="1:41" s="88" customFormat="1" ht="16.5" customHeight="1">
      <c r="A1641" s="12" t="s">
        <v>1337</v>
      </c>
      <c r="B1641" s="13"/>
      <c r="C1641" s="494"/>
      <c r="D1641" s="12"/>
      <c r="E1641" s="14" t="s">
        <v>90</v>
      </c>
      <c r="F1641" s="14" t="s">
        <v>125</v>
      </c>
      <c r="G1641" s="14" t="s">
        <v>1919</v>
      </c>
      <c r="H1641" s="15">
        <v>2007</v>
      </c>
      <c r="I1641" s="15">
        <v>1</v>
      </c>
      <c r="J1641" s="15">
        <v>0</v>
      </c>
      <c r="K1641" s="15">
        <v>0</v>
      </c>
      <c r="L1641" s="16" t="s">
        <v>1618</v>
      </c>
      <c r="M1641" s="16"/>
      <c r="N1641" s="16" t="s">
        <v>411</v>
      </c>
      <c r="O1641" s="17">
        <v>216</v>
      </c>
      <c r="P1641" s="17">
        <v>0</v>
      </c>
      <c r="Q1641" s="17">
        <v>0</v>
      </c>
      <c r="R1641" s="18" t="s">
        <v>33</v>
      </c>
      <c r="S1641" s="19">
        <v>60</v>
      </c>
      <c r="T1641" s="19">
        <v>110</v>
      </c>
      <c r="U1641" s="19">
        <v>0.59090909090909094</v>
      </c>
      <c r="V1641" s="19">
        <v>0</v>
      </c>
      <c r="W1641" s="20">
        <v>6.5000000000000002E-2</v>
      </c>
      <c r="X1641" s="21">
        <v>14.040000000000001</v>
      </c>
      <c r="Y1641" s="22" t="s">
        <v>33</v>
      </c>
      <c r="Z1641" s="14" t="s">
        <v>5838</v>
      </c>
      <c r="AA1641" s="24" t="s">
        <v>67</v>
      </c>
      <c r="AB1641" s="14" t="s">
        <v>67</v>
      </c>
      <c r="AC1641" s="14" t="s">
        <v>67</v>
      </c>
      <c r="AD1641" s="25"/>
      <c r="AE1641" s="26"/>
      <c r="AF1641" s="27"/>
      <c r="AG1641" s="29"/>
      <c r="AH1641" s="29"/>
      <c r="AI1641" s="29"/>
      <c r="AJ1641" s="29"/>
      <c r="AK1641" s="29"/>
      <c r="AL1641" s="29"/>
      <c r="AM1641" s="29"/>
      <c r="AN1641" s="29"/>
      <c r="AO1641" s="29"/>
    </row>
    <row r="1642" spans="1:41" s="88" customFormat="1" ht="16.5" customHeight="1">
      <c r="A1642" s="12" t="s">
        <v>1337</v>
      </c>
      <c r="B1642" s="13"/>
      <c r="C1642" s="494"/>
      <c r="D1642" s="12"/>
      <c r="E1642" s="14" t="s">
        <v>90</v>
      </c>
      <c r="F1642" s="14" t="s">
        <v>36</v>
      </c>
      <c r="G1642" s="14" t="s">
        <v>788</v>
      </c>
      <c r="H1642" s="15">
        <v>2009</v>
      </c>
      <c r="I1642" s="15">
        <v>1</v>
      </c>
      <c r="J1642" s="15">
        <v>0</v>
      </c>
      <c r="K1642" s="15">
        <v>0</v>
      </c>
      <c r="L1642" s="16" t="s">
        <v>1618</v>
      </c>
      <c r="M1642" s="16"/>
      <c r="N1642" s="16" t="s">
        <v>411</v>
      </c>
      <c r="O1642" s="17">
        <v>216</v>
      </c>
      <c r="P1642" s="17">
        <v>0</v>
      </c>
      <c r="Q1642" s="17">
        <v>0</v>
      </c>
      <c r="R1642" s="18" t="s">
        <v>33</v>
      </c>
      <c r="S1642" s="19">
        <v>60</v>
      </c>
      <c r="T1642" s="19">
        <v>110</v>
      </c>
      <c r="U1642" s="19">
        <v>0.59090909090909094</v>
      </c>
      <c r="V1642" s="19">
        <v>0</v>
      </c>
      <c r="W1642" s="20">
        <v>6.5000000000000002E-2</v>
      </c>
      <c r="X1642" s="21">
        <v>14.040000000000001</v>
      </c>
      <c r="Y1642" s="22" t="s">
        <v>33</v>
      </c>
      <c r="Z1642" s="14" t="s">
        <v>5838</v>
      </c>
      <c r="AA1642" s="24" t="s">
        <v>67</v>
      </c>
      <c r="AB1642" s="14" t="s">
        <v>67</v>
      </c>
      <c r="AC1642" s="14" t="s">
        <v>67</v>
      </c>
      <c r="AD1642" s="25"/>
      <c r="AE1642" s="26"/>
      <c r="AF1642" s="27"/>
      <c r="AG1642" s="29"/>
      <c r="AH1642" s="29"/>
      <c r="AI1642" s="29"/>
      <c r="AJ1642" s="29"/>
      <c r="AK1642" s="29"/>
      <c r="AL1642" s="29"/>
      <c r="AM1642" s="29"/>
      <c r="AN1642" s="29"/>
      <c r="AO1642" s="29"/>
    </row>
    <row r="1643" spans="1:41" s="88" customFormat="1" ht="16.5" customHeight="1">
      <c r="A1643" s="12" t="s">
        <v>1337</v>
      </c>
      <c r="B1643" s="13"/>
      <c r="C1643" s="494"/>
      <c r="D1643" s="12"/>
      <c r="E1643" s="14" t="s">
        <v>90</v>
      </c>
      <c r="F1643" s="14" t="s">
        <v>36</v>
      </c>
      <c r="G1643" s="14" t="s">
        <v>1920</v>
      </c>
      <c r="H1643" s="15">
        <v>2011</v>
      </c>
      <c r="I1643" s="15">
        <v>1</v>
      </c>
      <c r="J1643" s="15">
        <v>0</v>
      </c>
      <c r="K1643" s="15">
        <v>0</v>
      </c>
      <c r="L1643" s="16" t="s">
        <v>1618</v>
      </c>
      <c r="M1643" s="16"/>
      <c r="N1643" s="16" t="s">
        <v>411</v>
      </c>
      <c r="O1643" s="17">
        <v>216</v>
      </c>
      <c r="P1643" s="17">
        <v>0</v>
      </c>
      <c r="Q1643" s="17">
        <v>0</v>
      </c>
      <c r="R1643" s="18" t="s">
        <v>33</v>
      </c>
      <c r="S1643" s="19">
        <v>60</v>
      </c>
      <c r="T1643" s="19">
        <v>110</v>
      </c>
      <c r="U1643" s="19">
        <v>0.59090909090909094</v>
      </c>
      <c r="V1643" s="19">
        <v>0</v>
      </c>
      <c r="W1643" s="20">
        <v>6.5000000000000002E-2</v>
      </c>
      <c r="X1643" s="21">
        <v>14.040000000000001</v>
      </c>
      <c r="Y1643" s="22" t="s">
        <v>33</v>
      </c>
      <c r="Z1643" s="14" t="s">
        <v>5838</v>
      </c>
      <c r="AA1643" s="24" t="s">
        <v>67</v>
      </c>
      <c r="AB1643" s="14" t="s">
        <v>67</v>
      </c>
      <c r="AC1643" s="14" t="s">
        <v>67</v>
      </c>
      <c r="AD1643" s="25"/>
      <c r="AE1643" s="26"/>
      <c r="AF1643" s="27"/>
      <c r="AG1643" s="29"/>
      <c r="AH1643" s="29"/>
      <c r="AI1643" s="29"/>
      <c r="AJ1643" s="29"/>
      <c r="AK1643" s="29"/>
      <c r="AL1643" s="29"/>
      <c r="AM1643" s="29"/>
      <c r="AN1643" s="29"/>
      <c r="AO1643" s="29"/>
    </row>
    <row r="1644" spans="1:41" s="88" customFormat="1" ht="16.5" customHeight="1">
      <c r="A1644" s="12" t="s">
        <v>1337</v>
      </c>
      <c r="B1644" s="13"/>
      <c r="C1644" s="494"/>
      <c r="D1644" s="12"/>
      <c r="E1644" s="14" t="s">
        <v>90</v>
      </c>
      <c r="F1644" s="14" t="s">
        <v>125</v>
      </c>
      <c r="G1644" s="14" t="s">
        <v>7197</v>
      </c>
      <c r="H1644" s="15">
        <v>2022</v>
      </c>
      <c r="I1644" s="15">
        <v>1</v>
      </c>
      <c r="J1644" s="15">
        <v>0</v>
      </c>
      <c r="K1644" s="15">
        <v>0</v>
      </c>
      <c r="L1644" s="16" t="s">
        <v>1618</v>
      </c>
      <c r="M1644" s="16"/>
      <c r="N1644" s="16" t="s">
        <v>411</v>
      </c>
      <c r="O1644" s="17">
        <v>216</v>
      </c>
      <c r="P1644" s="17">
        <v>0</v>
      </c>
      <c r="Q1644" s="17">
        <v>0</v>
      </c>
      <c r="R1644" s="18" t="s">
        <v>33</v>
      </c>
      <c r="S1644" s="19">
        <v>60</v>
      </c>
      <c r="T1644" s="19">
        <v>110</v>
      </c>
      <c r="U1644" s="19">
        <v>0.59090909090909094</v>
      </c>
      <c r="V1644" s="19">
        <v>0</v>
      </c>
      <c r="W1644" s="20">
        <v>6.5000000000000002E-2</v>
      </c>
      <c r="X1644" s="21">
        <v>14.040000000000001</v>
      </c>
      <c r="Y1644" s="22" t="s">
        <v>33</v>
      </c>
      <c r="Z1644" s="14" t="s">
        <v>5838</v>
      </c>
      <c r="AA1644" s="24" t="s">
        <v>67</v>
      </c>
      <c r="AB1644" s="14" t="s">
        <v>67</v>
      </c>
      <c r="AC1644" s="14" t="s">
        <v>67</v>
      </c>
      <c r="AD1644" s="25"/>
      <c r="AE1644" s="26"/>
      <c r="AF1644" s="27"/>
      <c r="AG1644" s="160"/>
      <c r="AH1644" s="160"/>
      <c r="AI1644" s="160"/>
      <c r="AJ1644" s="160"/>
      <c r="AK1644" s="160"/>
      <c r="AL1644" s="160"/>
      <c r="AM1644" s="160"/>
      <c r="AN1644" s="160"/>
      <c r="AO1644" s="160"/>
    </row>
    <row r="1645" spans="1:41" s="88" customFormat="1" ht="16.5" customHeight="1">
      <c r="A1645" s="12" t="s">
        <v>1337</v>
      </c>
      <c r="B1645" s="13"/>
      <c r="C1645" s="189"/>
      <c r="D1645" s="12"/>
      <c r="E1645" s="14" t="s">
        <v>1915</v>
      </c>
      <c r="F1645" s="14" t="s">
        <v>500</v>
      </c>
      <c r="G1645" s="14" t="s">
        <v>67</v>
      </c>
      <c r="H1645" s="15" t="s">
        <v>67</v>
      </c>
      <c r="I1645" s="15">
        <v>1</v>
      </c>
      <c r="J1645" s="15">
        <v>0</v>
      </c>
      <c r="K1645" s="15">
        <v>0</v>
      </c>
      <c r="L1645" s="16" t="s">
        <v>1437</v>
      </c>
      <c r="M1645" s="16"/>
      <c r="N1645" s="16" t="s">
        <v>411</v>
      </c>
      <c r="O1645" s="17">
        <v>264</v>
      </c>
      <c r="P1645" s="17">
        <v>0</v>
      </c>
      <c r="Q1645" s="17">
        <v>0</v>
      </c>
      <c r="R1645" s="18" t="s">
        <v>33</v>
      </c>
      <c r="S1645" s="19">
        <v>60</v>
      </c>
      <c r="T1645" s="19">
        <v>110</v>
      </c>
      <c r="U1645" s="19">
        <v>0.5</v>
      </c>
      <c r="V1645" s="19">
        <v>0</v>
      </c>
      <c r="W1645" s="20">
        <v>5.5E-2</v>
      </c>
      <c r="X1645" s="21">
        <v>14.52</v>
      </c>
      <c r="Y1645" s="22" t="s">
        <v>33</v>
      </c>
      <c r="Z1645" s="14" t="s">
        <v>5838</v>
      </c>
      <c r="AA1645" s="24" t="s">
        <v>67</v>
      </c>
      <c r="AB1645" s="14" t="s">
        <v>67</v>
      </c>
      <c r="AC1645" s="14" t="s">
        <v>67</v>
      </c>
      <c r="AD1645" s="25"/>
      <c r="AE1645" s="26"/>
      <c r="AF1645" s="27"/>
      <c r="AG1645" s="29"/>
      <c r="AH1645" s="29"/>
      <c r="AI1645" s="29"/>
      <c r="AJ1645" s="29"/>
      <c r="AK1645" s="29"/>
      <c r="AL1645" s="29"/>
      <c r="AM1645" s="29"/>
      <c r="AN1645" s="29"/>
      <c r="AO1645" s="29"/>
    </row>
    <row r="1646" spans="1:41" s="88" customFormat="1" ht="16.5" customHeight="1">
      <c r="A1646" s="12" t="s">
        <v>1337</v>
      </c>
      <c r="B1646" s="13"/>
      <c r="C1646" s="189"/>
      <c r="D1646" s="12"/>
      <c r="E1646" s="14" t="s">
        <v>1694</v>
      </c>
      <c r="F1646" s="14" t="s">
        <v>1692</v>
      </c>
      <c r="G1646" s="14" t="s">
        <v>1695</v>
      </c>
      <c r="H1646" s="15">
        <v>2011</v>
      </c>
      <c r="I1646" s="15">
        <v>1</v>
      </c>
      <c r="J1646" s="15">
        <v>0</v>
      </c>
      <c r="K1646" s="15">
        <v>0</v>
      </c>
      <c r="L1646" s="16" t="s">
        <v>1377</v>
      </c>
      <c r="M1646" s="16"/>
      <c r="N1646" s="16" t="s">
        <v>411</v>
      </c>
      <c r="O1646" s="17">
        <v>264</v>
      </c>
      <c r="P1646" s="17">
        <v>0</v>
      </c>
      <c r="Q1646" s="17">
        <v>0</v>
      </c>
      <c r="R1646" s="18" t="s">
        <v>33</v>
      </c>
      <c r="S1646" s="19">
        <v>60</v>
      </c>
      <c r="T1646" s="19">
        <v>110</v>
      </c>
      <c r="U1646" s="19">
        <v>0.5</v>
      </c>
      <c r="V1646" s="19">
        <v>0</v>
      </c>
      <c r="W1646" s="20">
        <v>5.5E-2</v>
      </c>
      <c r="X1646" s="21">
        <v>14.52</v>
      </c>
      <c r="Y1646" s="22" t="s">
        <v>33</v>
      </c>
      <c r="Z1646" s="14" t="s">
        <v>5838</v>
      </c>
      <c r="AA1646" s="24" t="s">
        <v>67</v>
      </c>
      <c r="AB1646" s="14" t="s">
        <v>67</v>
      </c>
      <c r="AC1646" s="14" t="s">
        <v>67</v>
      </c>
      <c r="AD1646" s="25"/>
      <c r="AE1646" s="26"/>
      <c r="AF1646" s="27"/>
      <c r="AG1646" s="29"/>
      <c r="AH1646" s="29"/>
      <c r="AI1646" s="29"/>
      <c r="AJ1646" s="29"/>
      <c r="AK1646" s="29"/>
      <c r="AL1646" s="29"/>
      <c r="AM1646" s="29"/>
      <c r="AN1646" s="29"/>
      <c r="AO1646" s="29"/>
    </row>
    <row r="1647" spans="1:41" s="88" customFormat="1" ht="16.5" customHeight="1">
      <c r="A1647" s="12" t="s">
        <v>1337</v>
      </c>
      <c r="B1647" s="13"/>
      <c r="C1647" s="189"/>
      <c r="D1647" s="12"/>
      <c r="E1647" s="14" t="s">
        <v>430</v>
      </c>
      <c r="F1647" s="14" t="s">
        <v>1916</v>
      </c>
      <c r="G1647" s="14" t="s">
        <v>1917</v>
      </c>
      <c r="H1647" s="15" t="s">
        <v>67</v>
      </c>
      <c r="I1647" s="15">
        <v>1</v>
      </c>
      <c r="J1647" s="15">
        <v>0</v>
      </c>
      <c r="K1647" s="15">
        <v>0</v>
      </c>
      <c r="L1647" s="16" t="s">
        <v>1437</v>
      </c>
      <c r="M1647" s="16"/>
      <c r="N1647" s="16" t="s">
        <v>411</v>
      </c>
      <c r="O1647" s="17">
        <v>264</v>
      </c>
      <c r="P1647" s="17">
        <v>0</v>
      </c>
      <c r="Q1647" s="17">
        <v>0</v>
      </c>
      <c r="R1647" s="18" t="s">
        <v>33</v>
      </c>
      <c r="S1647" s="19">
        <v>60</v>
      </c>
      <c r="T1647" s="19">
        <v>110</v>
      </c>
      <c r="U1647" s="19">
        <v>0.5</v>
      </c>
      <c r="V1647" s="19">
        <v>0</v>
      </c>
      <c r="W1647" s="20">
        <v>5.5E-2</v>
      </c>
      <c r="X1647" s="21">
        <v>14.52</v>
      </c>
      <c r="Y1647" s="22" t="s">
        <v>33</v>
      </c>
      <c r="Z1647" s="14" t="s">
        <v>5838</v>
      </c>
      <c r="AA1647" s="24" t="s">
        <v>67</v>
      </c>
      <c r="AB1647" s="14" t="s">
        <v>67</v>
      </c>
      <c r="AC1647" s="14" t="s">
        <v>67</v>
      </c>
      <c r="AD1647" s="25"/>
      <c r="AE1647" s="26"/>
      <c r="AF1647" s="27"/>
      <c r="AG1647" s="29"/>
      <c r="AH1647" s="29"/>
      <c r="AI1647" s="29"/>
      <c r="AJ1647" s="29"/>
      <c r="AK1647" s="29"/>
      <c r="AL1647" s="29"/>
      <c r="AM1647" s="29"/>
      <c r="AN1647" s="29"/>
      <c r="AO1647" s="29"/>
    </row>
    <row r="1648" spans="1:41" s="88" customFormat="1" ht="16.5" customHeight="1">
      <c r="A1648" s="12" t="s">
        <v>1337</v>
      </c>
      <c r="B1648" s="13"/>
      <c r="C1648" s="189"/>
      <c r="D1648" s="12"/>
      <c r="E1648" s="14" t="s">
        <v>430</v>
      </c>
      <c r="F1648" s="14" t="s">
        <v>1916</v>
      </c>
      <c r="G1648" s="14" t="s">
        <v>1918</v>
      </c>
      <c r="H1648" s="15" t="s">
        <v>67</v>
      </c>
      <c r="I1648" s="15">
        <v>1</v>
      </c>
      <c r="J1648" s="15">
        <v>0</v>
      </c>
      <c r="K1648" s="15">
        <v>0</v>
      </c>
      <c r="L1648" s="16" t="s">
        <v>1377</v>
      </c>
      <c r="M1648" s="16"/>
      <c r="N1648" s="16" t="s">
        <v>411</v>
      </c>
      <c r="O1648" s="17">
        <v>264</v>
      </c>
      <c r="P1648" s="17">
        <v>0</v>
      </c>
      <c r="Q1648" s="17">
        <v>0</v>
      </c>
      <c r="R1648" s="18" t="s">
        <v>33</v>
      </c>
      <c r="S1648" s="19">
        <v>60</v>
      </c>
      <c r="T1648" s="19">
        <v>110</v>
      </c>
      <c r="U1648" s="19">
        <v>0.5</v>
      </c>
      <c r="V1648" s="19">
        <v>0</v>
      </c>
      <c r="W1648" s="20">
        <v>5.5E-2</v>
      </c>
      <c r="X1648" s="21">
        <v>14.52</v>
      </c>
      <c r="Y1648" s="22" t="s">
        <v>33</v>
      </c>
      <c r="Z1648" s="14" t="s">
        <v>5838</v>
      </c>
      <c r="AA1648" s="24" t="s">
        <v>67</v>
      </c>
      <c r="AB1648" s="14" t="s">
        <v>67</v>
      </c>
      <c r="AC1648" s="14" t="s">
        <v>67</v>
      </c>
      <c r="AD1648" s="25"/>
      <c r="AE1648" s="26"/>
      <c r="AF1648" s="27"/>
      <c r="AG1648" s="29"/>
      <c r="AH1648" s="29"/>
      <c r="AI1648" s="29"/>
      <c r="AJ1648" s="29"/>
      <c r="AK1648" s="29"/>
      <c r="AL1648" s="29"/>
      <c r="AM1648" s="29"/>
      <c r="AN1648" s="29"/>
      <c r="AO1648" s="29"/>
    </row>
    <row r="1649" spans="1:41" s="88" customFormat="1" ht="16.5" customHeight="1">
      <c r="A1649" s="12" t="s">
        <v>1337</v>
      </c>
      <c r="B1649" s="13"/>
      <c r="C1649" s="189"/>
      <c r="D1649" s="12"/>
      <c r="E1649" s="14" t="s">
        <v>1673</v>
      </c>
      <c r="F1649" s="14" t="s">
        <v>1674</v>
      </c>
      <c r="G1649" s="14" t="s">
        <v>67</v>
      </c>
      <c r="H1649" s="15" t="s">
        <v>67</v>
      </c>
      <c r="I1649" s="15">
        <v>4</v>
      </c>
      <c r="J1649" s="15">
        <v>0</v>
      </c>
      <c r="K1649" s="15">
        <v>0</v>
      </c>
      <c r="L1649" s="16" t="s">
        <v>1358</v>
      </c>
      <c r="M1649" s="16"/>
      <c r="N1649" s="16" t="s">
        <v>411</v>
      </c>
      <c r="O1649" s="17">
        <v>1336</v>
      </c>
      <c r="P1649" s="17">
        <v>7424</v>
      </c>
      <c r="Q1649" s="17">
        <v>5</v>
      </c>
      <c r="R1649" s="18" t="s">
        <v>33</v>
      </c>
      <c r="S1649" s="19">
        <v>60</v>
      </c>
      <c r="T1649" s="19">
        <v>110</v>
      </c>
      <c r="U1649" s="19">
        <v>0.31818181818181818</v>
      </c>
      <c r="V1649" s="19">
        <v>0</v>
      </c>
      <c r="W1649" s="20">
        <v>3.5000000000000003E-2</v>
      </c>
      <c r="X1649" s="21">
        <v>59.75200000000001</v>
      </c>
      <c r="Y1649" s="22" t="s">
        <v>33</v>
      </c>
      <c r="Z1649" s="14" t="s">
        <v>5838</v>
      </c>
      <c r="AA1649" s="24" t="s">
        <v>67</v>
      </c>
      <c r="AB1649" s="14" t="s">
        <v>67</v>
      </c>
      <c r="AC1649" s="14" t="s">
        <v>67</v>
      </c>
      <c r="AD1649" s="25"/>
      <c r="AE1649" s="26"/>
      <c r="AF1649" s="27"/>
      <c r="AG1649" s="29"/>
      <c r="AH1649" s="29"/>
      <c r="AI1649" s="29"/>
      <c r="AJ1649" s="29"/>
      <c r="AK1649" s="29"/>
      <c r="AL1649" s="29"/>
      <c r="AM1649" s="29"/>
      <c r="AN1649" s="29"/>
      <c r="AO1649" s="29"/>
    </row>
    <row r="1650" spans="1:41" s="88" customFormat="1" ht="16.5" customHeight="1">
      <c r="A1650" s="12" t="s">
        <v>1337</v>
      </c>
      <c r="B1650" s="13"/>
      <c r="C1650" s="189"/>
      <c r="D1650" s="12"/>
      <c r="E1650" s="14" t="s">
        <v>1910</v>
      </c>
      <c r="F1650" s="14" t="s">
        <v>1843</v>
      </c>
      <c r="G1650" s="14" t="s">
        <v>1911</v>
      </c>
      <c r="H1650" s="15">
        <v>2010</v>
      </c>
      <c r="I1650" s="15">
        <v>1</v>
      </c>
      <c r="J1650" s="15">
        <v>0</v>
      </c>
      <c r="K1650" s="15">
        <v>0</v>
      </c>
      <c r="L1650" s="16" t="s">
        <v>1362</v>
      </c>
      <c r="M1650" s="16"/>
      <c r="N1650" s="16" t="s">
        <v>411</v>
      </c>
      <c r="O1650" s="17">
        <v>43</v>
      </c>
      <c r="P1650" s="17">
        <v>8717</v>
      </c>
      <c r="Q1650" s="17">
        <v>5</v>
      </c>
      <c r="R1650" s="18" t="s">
        <v>33</v>
      </c>
      <c r="S1650" s="19" t="s">
        <v>89</v>
      </c>
      <c r="T1650" s="19">
        <v>110</v>
      </c>
      <c r="U1650" s="19">
        <v>0.3</v>
      </c>
      <c r="V1650" s="19">
        <v>0</v>
      </c>
      <c r="W1650" s="20">
        <v>3.3000000000000002E-2</v>
      </c>
      <c r="X1650" s="21">
        <v>15.802050000000001</v>
      </c>
      <c r="Y1650" s="22" t="s">
        <v>33</v>
      </c>
      <c r="Z1650" s="14" t="s">
        <v>5838</v>
      </c>
      <c r="AA1650" s="24" t="s">
        <v>67</v>
      </c>
      <c r="AB1650" s="14" t="s">
        <v>67</v>
      </c>
      <c r="AC1650" s="14" t="s">
        <v>67</v>
      </c>
      <c r="AD1650" s="25"/>
      <c r="AE1650" s="26"/>
      <c r="AF1650" s="27"/>
      <c r="AG1650" s="29"/>
      <c r="AH1650" s="29"/>
      <c r="AI1650" s="29"/>
      <c r="AJ1650" s="29"/>
      <c r="AK1650" s="29"/>
      <c r="AL1650" s="29"/>
      <c r="AM1650" s="29"/>
      <c r="AN1650" s="29"/>
      <c r="AO1650" s="29"/>
    </row>
    <row r="1651" spans="1:41" s="88" customFormat="1" ht="16.5" customHeight="1">
      <c r="A1651" s="12" t="s">
        <v>1337</v>
      </c>
      <c r="B1651" s="13"/>
      <c r="C1651" s="189"/>
      <c r="D1651" s="12"/>
      <c r="E1651" s="14" t="s">
        <v>1907</v>
      </c>
      <c r="F1651" s="14" t="s">
        <v>1375</v>
      </c>
      <c r="G1651" s="14" t="s">
        <v>1908</v>
      </c>
      <c r="H1651" s="15">
        <v>2006</v>
      </c>
      <c r="I1651" s="15">
        <v>1</v>
      </c>
      <c r="J1651" s="15">
        <v>0</v>
      </c>
      <c r="K1651" s="15">
        <v>0</v>
      </c>
      <c r="L1651" s="16" t="s">
        <v>1377</v>
      </c>
      <c r="M1651" s="16"/>
      <c r="N1651" s="16" t="s">
        <v>411</v>
      </c>
      <c r="O1651" s="17">
        <v>50</v>
      </c>
      <c r="P1651" s="17">
        <v>0</v>
      </c>
      <c r="Q1651" s="17">
        <v>0</v>
      </c>
      <c r="R1651" s="18" t="s">
        <v>33</v>
      </c>
      <c r="S1651" s="19">
        <v>60</v>
      </c>
      <c r="T1651" s="19">
        <v>110</v>
      </c>
      <c r="U1651" s="19">
        <v>3</v>
      </c>
      <c r="V1651" s="19">
        <v>0</v>
      </c>
      <c r="W1651" s="20">
        <v>0.33</v>
      </c>
      <c r="X1651" s="21">
        <v>16.5</v>
      </c>
      <c r="Y1651" s="22" t="s">
        <v>33</v>
      </c>
      <c r="Z1651" s="14" t="s">
        <v>5838</v>
      </c>
      <c r="AA1651" s="24" t="s">
        <v>67</v>
      </c>
      <c r="AB1651" s="14" t="s">
        <v>67</v>
      </c>
      <c r="AC1651" s="14" t="s">
        <v>67</v>
      </c>
      <c r="AD1651" s="25"/>
      <c r="AE1651" s="26"/>
      <c r="AF1651" s="27"/>
      <c r="AG1651" s="29"/>
      <c r="AH1651" s="29"/>
      <c r="AI1651" s="29"/>
      <c r="AJ1651" s="29"/>
      <c r="AK1651" s="29"/>
      <c r="AL1651" s="29"/>
      <c r="AM1651" s="29"/>
      <c r="AN1651" s="29"/>
      <c r="AO1651" s="29"/>
    </row>
    <row r="1652" spans="1:41" s="88" customFormat="1" ht="16.5" customHeight="1">
      <c r="A1652" s="12" t="s">
        <v>1337</v>
      </c>
      <c r="B1652" s="13"/>
      <c r="C1652" s="189"/>
      <c r="D1652" s="12"/>
      <c r="E1652" s="14" t="s">
        <v>183</v>
      </c>
      <c r="F1652" s="14" t="s">
        <v>155</v>
      </c>
      <c r="G1652" s="14" t="s">
        <v>1906</v>
      </c>
      <c r="H1652" s="15">
        <v>2011</v>
      </c>
      <c r="I1652" s="15">
        <v>1</v>
      </c>
      <c r="J1652" s="15">
        <v>0</v>
      </c>
      <c r="K1652" s="15">
        <v>0</v>
      </c>
      <c r="L1652" s="16" t="s">
        <v>1362</v>
      </c>
      <c r="M1652" s="16"/>
      <c r="N1652" s="16" t="s">
        <v>411</v>
      </c>
      <c r="O1652" s="17">
        <v>45</v>
      </c>
      <c r="P1652" s="17">
        <v>0</v>
      </c>
      <c r="Q1652" s="17">
        <v>0</v>
      </c>
      <c r="R1652" s="18" t="s">
        <v>33</v>
      </c>
      <c r="S1652" s="19" t="s">
        <v>89</v>
      </c>
      <c r="T1652" s="19">
        <v>110</v>
      </c>
      <c r="U1652" s="19">
        <v>3.3636363636363638</v>
      </c>
      <c r="V1652" s="19">
        <v>0</v>
      </c>
      <c r="W1652" s="20">
        <v>0.37</v>
      </c>
      <c r="X1652" s="21">
        <v>16.649999999999999</v>
      </c>
      <c r="Y1652" s="22" t="s">
        <v>33</v>
      </c>
      <c r="Z1652" s="14" t="s">
        <v>5838</v>
      </c>
      <c r="AA1652" s="24" t="s">
        <v>67</v>
      </c>
      <c r="AB1652" s="14" t="s">
        <v>67</v>
      </c>
      <c r="AC1652" s="14" t="s">
        <v>67</v>
      </c>
      <c r="AD1652" s="25"/>
      <c r="AE1652" s="26"/>
      <c r="AF1652" s="27"/>
      <c r="AG1652" s="29"/>
      <c r="AH1652" s="29"/>
      <c r="AI1652" s="29"/>
      <c r="AJ1652" s="29"/>
      <c r="AK1652" s="29"/>
      <c r="AL1652" s="29"/>
      <c r="AM1652" s="29"/>
      <c r="AN1652" s="29"/>
      <c r="AO1652" s="29"/>
    </row>
    <row r="1653" spans="1:41" s="88" customFormat="1" ht="16.5" customHeight="1">
      <c r="A1653" s="12" t="s">
        <v>1337</v>
      </c>
      <c r="B1653" s="13"/>
      <c r="C1653" s="189"/>
      <c r="D1653" s="12"/>
      <c r="E1653" s="14" t="s">
        <v>1652</v>
      </c>
      <c r="F1653" s="14" t="s">
        <v>1653</v>
      </c>
      <c r="G1653" s="14" t="s">
        <v>1654</v>
      </c>
      <c r="H1653" s="15">
        <v>2009</v>
      </c>
      <c r="I1653" s="15">
        <v>12</v>
      </c>
      <c r="J1653" s="15">
        <v>0</v>
      </c>
      <c r="K1653" s="15">
        <v>0</v>
      </c>
      <c r="L1653" s="16" t="s">
        <v>1373</v>
      </c>
      <c r="M1653" s="16"/>
      <c r="N1653" s="16" t="s">
        <v>1343</v>
      </c>
      <c r="O1653" s="17">
        <v>792</v>
      </c>
      <c r="P1653" s="17">
        <v>0</v>
      </c>
      <c r="Q1653" s="17">
        <v>0</v>
      </c>
      <c r="R1653" s="18" t="s">
        <v>33</v>
      </c>
      <c r="S1653" s="19">
        <v>60</v>
      </c>
      <c r="T1653" s="19">
        <v>110</v>
      </c>
      <c r="U1653" s="19">
        <v>0.2</v>
      </c>
      <c r="V1653" s="19">
        <v>0.2</v>
      </c>
      <c r="W1653" s="20">
        <v>2.1999999999999999E-2</v>
      </c>
      <c r="X1653" s="21">
        <v>209.08799999999999</v>
      </c>
      <c r="Y1653" s="22" t="s">
        <v>33</v>
      </c>
      <c r="Z1653" s="14" t="s">
        <v>5838</v>
      </c>
      <c r="AA1653" s="24" t="s">
        <v>67</v>
      </c>
      <c r="AB1653" s="14" t="s">
        <v>67</v>
      </c>
      <c r="AC1653" s="14" t="s">
        <v>67</v>
      </c>
      <c r="AD1653" s="25"/>
      <c r="AE1653" s="26"/>
      <c r="AF1653" s="27"/>
      <c r="AG1653" s="29"/>
      <c r="AH1653" s="29"/>
      <c r="AI1653" s="29"/>
      <c r="AJ1653" s="29"/>
      <c r="AK1653" s="29"/>
      <c r="AL1653" s="29"/>
      <c r="AM1653" s="29"/>
      <c r="AN1653" s="29"/>
      <c r="AO1653" s="29"/>
    </row>
    <row r="1654" spans="1:41" s="88" customFormat="1" ht="16.5" customHeight="1">
      <c r="A1654" s="12" t="s">
        <v>1337</v>
      </c>
      <c r="B1654" s="13"/>
      <c r="C1654" s="189"/>
      <c r="D1654" s="12"/>
      <c r="E1654" s="14" t="s">
        <v>1846</v>
      </c>
      <c r="F1654" s="14" t="s">
        <v>1341</v>
      </c>
      <c r="G1654" s="14" t="s">
        <v>1847</v>
      </c>
      <c r="H1654" s="15">
        <v>2001</v>
      </c>
      <c r="I1654" s="15">
        <v>1</v>
      </c>
      <c r="J1654" s="15">
        <v>0</v>
      </c>
      <c r="K1654" s="15">
        <v>0</v>
      </c>
      <c r="L1654" s="16" t="s">
        <v>1353</v>
      </c>
      <c r="M1654" s="16"/>
      <c r="N1654" s="16" t="s">
        <v>1343</v>
      </c>
      <c r="O1654" s="17">
        <v>24</v>
      </c>
      <c r="P1654" s="17">
        <v>0</v>
      </c>
      <c r="Q1654" s="17">
        <v>0</v>
      </c>
      <c r="R1654" s="18" t="s">
        <v>33</v>
      </c>
      <c r="S1654" s="19">
        <v>60</v>
      </c>
      <c r="T1654" s="19">
        <v>220</v>
      </c>
      <c r="U1654" s="19">
        <v>3.3909090909090911</v>
      </c>
      <c r="V1654" s="19">
        <v>0</v>
      </c>
      <c r="W1654" s="20">
        <v>0.746</v>
      </c>
      <c r="X1654" s="21">
        <v>17.904</v>
      </c>
      <c r="Y1654" s="22" t="s">
        <v>33</v>
      </c>
      <c r="Z1654" s="14" t="s">
        <v>5838</v>
      </c>
      <c r="AA1654" s="24" t="s">
        <v>67</v>
      </c>
      <c r="AB1654" s="14" t="s">
        <v>67</v>
      </c>
      <c r="AC1654" s="14" t="s">
        <v>67</v>
      </c>
      <c r="AD1654" s="25"/>
      <c r="AE1654" s="26"/>
      <c r="AF1654" s="27"/>
      <c r="AG1654" s="29"/>
      <c r="AH1654" s="29"/>
      <c r="AI1654" s="29"/>
      <c r="AJ1654" s="29"/>
      <c r="AK1654" s="29"/>
      <c r="AL1654" s="29"/>
      <c r="AM1654" s="29"/>
      <c r="AN1654" s="29"/>
      <c r="AO1654" s="29"/>
    </row>
    <row r="1655" spans="1:41" s="88" customFormat="1" ht="16.5" customHeight="1">
      <c r="A1655" s="12" t="s">
        <v>1337</v>
      </c>
      <c r="B1655" s="13"/>
      <c r="C1655" s="189"/>
      <c r="D1655" s="12"/>
      <c r="E1655" s="14" t="s">
        <v>1848</v>
      </c>
      <c r="F1655" s="14" t="s">
        <v>1849</v>
      </c>
      <c r="G1655" s="14" t="s">
        <v>1850</v>
      </c>
      <c r="H1655" s="15">
        <v>2009</v>
      </c>
      <c r="I1655" s="15">
        <v>1</v>
      </c>
      <c r="J1655" s="15">
        <v>0</v>
      </c>
      <c r="K1655" s="15">
        <v>0</v>
      </c>
      <c r="L1655" s="16" t="s">
        <v>1353</v>
      </c>
      <c r="M1655" s="16"/>
      <c r="N1655" s="16" t="s">
        <v>1343</v>
      </c>
      <c r="O1655" s="17">
        <v>24</v>
      </c>
      <c r="P1655" s="17">
        <v>0</v>
      </c>
      <c r="Q1655" s="17">
        <v>0</v>
      </c>
      <c r="R1655" s="18" t="s">
        <v>33</v>
      </c>
      <c r="S1655" s="19">
        <v>60</v>
      </c>
      <c r="T1655" s="19">
        <v>220</v>
      </c>
      <c r="U1655" s="19">
        <v>3.3909090909090911</v>
      </c>
      <c r="V1655" s="19">
        <v>0</v>
      </c>
      <c r="W1655" s="20">
        <v>0.746</v>
      </c>
      <c r="X1655" s="21">
        <v>17.904</v>
      </c>
      <c r="Y1655" s="22" t="s">
        <v>33</v>
      </c>
      <c r="Z1655" s="14" t="s">
        <v>5838</v>
      </c>
      <c r="AA1655" s="24" t="s">
        <v>67</v>
      </c>
      <c r="AB1655" s="14" t="s">
        <v>67</v>
      </c>
      <c r="AC1655" s="14" t="s">
        <v>67</v>
      </c>
      <c r="AD1655" s="25"/>
      <c r="AE1655" s="26"/>
      <c r="AF1655" s="27"/>
      <c r="AG1655" s="29"/>
      <c r="AH1655" s="29"/>
      <c r="AI1655" s="29"/>
      <c r="AJ1655" s="29"/>
      <c r="AK1655" s="29"/>
      <c r="AL1655" s="29"/>
      <c r="AM1655" s="29"/>
      <c r="AN1655" s="29"/>
      <c r="AO1655" s="29"/>
    </row>
    <row r="1656" spans="1:41" s="88" customFormat="1" ht="16.5" customHeight="1">
      <c r="A1656" s="12" t="s">
        <v>1337</v>
      </c>
      <c r="B1656" s="13"/>
      <c r="C1656" s="189"/>
      <c r="D1656" s="12"/>
      <c r="E1656" s="14" t="s">
        <v>1481</v>
      </c>
      <c r="F1656" s="14" t="s">
        <v>1482</v>
      </c>
      <c r="G1656" s="14" t="s">
        <v>67</v>
      </c>
      <c r="H1656" s="15" t="s">
        <v>67</v>
      </c>
      <c r="I1656" s="15">
        <v>1</v>
      </c>
      <c r="J1656" s="15">
        <v>0</v>
      </c>
      <c r="K1656" s="15">
        <v>0</v>
      </c>
      <c r="L1656" s="16" t="s">
        <v>1378</v>
      </c>
      <c r="M1656" s="16"/>
      <c r="N1656" s="16" t="s">
        <v>411</v>
      </c>
      <c r="O1656" s="17">
        <v>30</v>
      </c>
      <c r="P1656" s="17">
        <v>8730</v>
      </c>
      <c r="Q1656" s="17">
        <v>0</v>
      </c>
      <c r="R1656" s="18" t="s">
        <v>33</v>
      </c>
      <c r="S1656" s="19">
        <v>60</v>
      </c>
      <c r="T1656" s="19">
        <v>110</v>
      </c>
      <c r="U1656" s="19">
        <v>5.4545454545454541</v>
      </c>
      <c r="V1656" s="19">
        <v>0</v>
      </c>
      <c r="W1656" s="20">
        <v>0.6</v>
      </c>
      <c r="X1656" s="21">
        <v>18</v>
      </c>
      <c r="Y1656" s="22" t="s">
        <v>33</v>
      </c>
      <c r="Z1656" s="14" t="s">
        <v>5838</v>
      </c>
      <c r="AA1656" s="24" t="s">
        <v>67</v>
      </c>
      <c r="AB1656" s="14" t="s">
        <v>67</v>
      </c>
      <c r="AC1656" s="14" t="s">
        <v>67</v>
      </c>
      <c r="AD1656" s="25"/>
      <c r="AE1656" s="26"/>
      <c r="AF1656" s="27"/>
      <c r="AG1656" s="29"/>
      <c r="AH1656" s="29"/>
      <c r="AI1656" s="29"/>
      <c r="AJ1656" s="29"/>
      <c r="AK1656" s="29"/>
      <c r="AL1656" s="29"/>
      <c r="AM1656" s="29"/>
      <c r="AN1656" s="29"/>
      <c r="AO1656" s="29"/>
    </row>
    <row r="1657" spans="1:41" s="88" customFormat="1" ht="16.5" customHeight="1">
      <c r="A1657" s="12" t="s">
        <v>1337</v>
      </c>
      <c r="B1657" s="13"/>
      <c r="C1657" s="189"/>
      <c r="D1657" s="12"/>
      <c r="E1657" s="14" t="s">
        <v>1481</v>
      </c>
      <c r="F1657" s="14" t="s">
        <v>67</v>
      </c>
      <c r="G1657" s="14" t="s">
        <v>67</v>
      </c>
      <c r="H1657" s="15" t="s">
        <v>67</v>
      </c>
      <c r="I1657" s="15">
        <v>1</v>
      </c>
      <c r="J1657" s="15">
        <v>0</v>
      </c>
      <c r="K1657" s="15">
        <v>0</v>
      </c>
      <c r="L1657" s="16" t="s">
        <v>1378</v>
      </c>
      <c r="M1657" s="16"/>
      <c r="N1657" s="16" t="s">
        <v>411</v>
      </c>
      <c r="O1657" s="17">
        <v>30</v>
      </c>
      <c r="P1657" s="17">
        <v>8730</v>
      </c>
      <c r="Q1657" s="17">
        <v>0</v>
      </c>
      <c r="R1657" s="18" t="s">
        <v>33</v>
      </c>
      <c r="S1657" s="19">
        <v>60</v>
      </c>
      <c r="T1657" s="19">
        <v>110</v>
      </c>
      <c r="U1657" s="19">
        <v>5.4545454545454541</v>
      </c>
      <c r="V1657" s="19">
        <v>0</v>
      </c>
      <c r="W1657" s="20">
        <v>0.6</v>
      </c>
      <c r="X1657" s="21">
        <v>18</v>
      </c>
      <c r="Y1657" s="22" t="s">
        <v>33</v>
      </c>
      <c r="Z1657" s="14" t="s">
        <v>5838</v>
      </c>
      <c r="AA1657" s="24" t="s">
        <v>67</v>
      </c>
      <c r="AB1657" s="14" t="s">
        <v>67</v>
      </c>
      <c r="AC1657" s="14" t="s">
        <v>67</v>
      </c>
      <c r="AD1657" s="25"/>
      <c r="AE1657" s="26"/>
      <c r="AF1657" s="27"/>
      <c r="AG1657" s="29"/>
      <c r="AH1657" s="29"/>
      <c r="AI1657" s="29"/>
      <c r="AJ1657" s="29"/>
      <c r="AK1657" s="29"/>
      <c r="AL1657" s="29"/>
      <c r="AM1657" s="29"/>
      <c r="AN1657" s="29"/>
      <c r="AO1657" s="29"/>
    </row>
    <row r="1658" spans="1:41" s="88" customFormat="1" ht="16.5" customHeight="1">
      <c r="A1658" s="83" t="s">
        <v>1337</v>
      </c>
      <c r="B1658" s="13"/>
      <c r="C1658" s="189"/>
      <c r="D1658" s="83"/>
      <c r="E1658" s="14" t="s">
        <v>298</v>
      </c>
      <c r="F1658" s="14" t="s">
        <v>1627</v>
      </c>
      <c r="G1658" s="14" t="s">
        <v>1628</v>
      </c>
      <c r="H1658" s="15">
        <v>0</v>
      </c>
      <c r="I1658" s="15">
        <v>1</v>
      </c>
      <c r="J1658" s="15">
        <v>0</v>
      </c>
      <c r="K1658" s="15">
        <v>0</v>
      </c>
      <c r="L1658" s="16" t="s">
        <v>1353</v>
      </c>
      <c r="M1658" s="16"/>
      <c r="N1658" s="16" t="s">
        <v>1343</v>
      </c>
      <c r="O1658" s="17">
        <v>24</v>
      </c>
      <c r="P1658" s="17">
        <v>0</v>
      </c>
      <c r="Q1658" s="17">
        <v>0</v>
      </c>
      <c r="R1658" s="18" t="s">
        <v>33</v>
      </c>
      <c r="S1658" s="19">
        <v>60</v>
      </c>
      <c r="T1658" s="19">
        <v>110</v>
      </c>
      <c r="U1658" s="19">
        <v>6.8181818181818183</v>
      </c>
      <c r="V1658" s="19">
        <v>0</v>
      </c>
      <c r="W1658" s="20">
        <v>0.75</v>
      </c>
      <c r="X1658" s="21">
        <v>18</v>
      </c>
      <c r="Y1658" s="22" t="s">
        <v>33</v>
      </c>
      <c r="Z1658" s="14" t="s">
        <v>5838</v>
      </c>
      <c r="AA1658" s="24" t="s">
        <v>67</v>
      </c>
      <c r="AB1658" s="14" t="s">
        <v>67</v>
      </c>
      <c r="AC1658" s="14" t="s">
        <v>67</v>
      </c>
      <c r="AD1658" s="25"/>
      <c r="AE1658" s="26"/>
      <c r="AF1658" s="27"/>
      <c r="AG1658" s="109"/>
      <c r="AH1658" s="109"/>
      <c r="AI1658" s="109"/>
      <c r="AJ1658" s="109"/>
      <c r="AK1658" s="109"/>
      <c r="AL1658" s="109"/>
      <c r="AM1658" s="109"/>
      <c r="AN1658" s="109"/>
      <c r="AO1658" s="109"/>
    </row>
    <row r="1659" spans="1:41" s="88" customFormat="1" ht="16.5" customHeight="1">
      <c r="A1659" s="12" t="s">
        <v>1337</v>
      </c>
      <c r="B1659" s="13"/>
      <c r="C1659" s="494"/>
      <c r="D1659" s="12"/>
      <c r="E1659" s="14" t="s">
        <v>371</v>
      </c>
      <c r="F1659" s="14" t="s">
        <v>1904</v>
      </c>
      <c r="G1659" s="14" t="s">
        <v>1905</v>
      </c>
      <c r="H1659" s="15">
        <v>2011</v>
      </c>
      <c r="I1659" s="15">
        <v>1</v>
      </c>
      <c r="J1659" s="15">
        <v>0</v>
      </c>
      <c r="K1659" s="15">
        <v>0</v>
      </c>
      <c r="L1659" s="16" t="s">
        <v>1618</v>
      </c>
      <c r="M1659" s="16"/>
      <c r="N1659" s="16" t="s">
        <v>411</v>
      </c>
      <c r="O1659" s="17">
        <v>30</v>
      </c>
      <c r="P1659" s="17">
        <v>0</v>
      </c>
      <c r="Q1659" s="17">
        <v>0</v>
      </c>
      <c r="R1659" s="18" t="s">
        <v>33</v>
      </c>
      <c r="S1659" s="19" t="s">
        <v>1619</v>
      </c>
      <c r="T1659" s="19">
        <v>110</v>
      </c>
      <c r="U1659" s="19">
        <v>5.4545454545454541</v>
      </c>
      <c r="V1659" s="19">
        <v>0</v>
      </c>
      <c r="W1659" s="20">
        <v>0.6</v>
      </c>
      <c r="X1659" s="21">
        <v>18</v>
      </c>
      <c r="Y1659" s="22" t="s">
        <v>33</v>
      </c>
      <c r="Z1659" s="14" t="s">
        <v>5838</v>
      </c>
      <c r="AA1659" s="24" t="s">
        <v>67</v>
      </c>
      <c r="AB1659" s="14" t="s">
        <v>67</v>
      </c>
      <c r="AC1659" s="14" t="s">
        <v>67</v>
      </c>
      <c r="AD1659" s="25"/>
      <c r="AE1659" s="26"/>
      <c r="AF1659" s="27"/>
      <c r="AG1659" s="29"/>
      <c r="AH1659" s="29"/>
      <c r="AI1659" s="29"/>
      <c r="AJ1659" s="29"/>
      <c r="AK1659" s="29"/>
      <c r="AL1659" s="29"/>
      <c r="AM1659" s="29"/>
      <c r="AN1659" s="29"/>
      <c r="AO1659" s="29"/>
    </row>
    <row r="1660" spans="1:41" s="88" customFormat="1" ht="16.5" customHeight="1">
      <c r="A1660" s="12" t="s">
        <v>1337</v>
      </c>
      <c r="B1660" s="13"/>
      <c r="C1660" s="189"/>
      <c r="D1660" s="12"/>
      <c r="E1660" s="14" t="s">
        <v>1903</v>
      </c>
      <c r="F1660" s="14" t="s">
        <v>7102</v>
      </c>
      <c r="G1660" s="14" t="s">
        <v>7102</v>
      </c>
      <c r="H1660" s="15" t="s">
        <v>67</v>
      </c>
      <c r="I1660" s="15">
        <v>1</v>
      </c>
      <c r="J1660" s="15">
        <v>0</v>
      </c>
      <c r="K1660" s="15">
        <v>0</v>
      </c>
      <c r="L1660" s="16" t="s">
        <v>1378</v>
      </c>
      <c r="M1660" s="16"/>
      <c r="N1660" s="16" t="s">
        <v>411</v>
      </c>
      <c r="O1660" s="17">
        <v>3600</v>
      </c>
      <c r="P1660" s="17">
        <v>2</v>
      </c>
      <c r="Q1660" s="17">
        <v>5</v>
      </c>
      <c r="R1660" s="18" t="s">
        <v>33</v>
      </c>
      <c r="S1660" s="19">
        <v>60</v>
      </c>
      <c r="T1660" s="19">
        <v>110</v>
      </c>
      <c r="U1660" s="19">
        <v>4.5454545454545456E-2</v>
      </c>
      <c r="V1660" s="19">
        <v>0</v>
      </c>
      <c r="W1660" s="20">
        <v>5.0000000000000001E-3</v>
      </c>
      <c r="X1660" s="21">
        <v>18.000499999999999</v>
      </c>
      <c r="Y1660" s="22" t="s">
        <v>33</v>
      </c>
      <c r="Z1660" s="14" t="s">
        <v>5838</v>
      </c>
      <c r="AA1660" s="24" t="s">
        <v>67</v>
      </c>
      <c r="AB1660" s="14" t="s">
        <v>67</v>
      </c>
      <c r="AC1660" s="14" t="s">
        <v>67</v>
      </c>
      <c r="AD1660" s="25"/>
      <c r="AE1660" s="26"/>
      <c r="AF1660" s="27"/>
      <c r="AG1660" s="29"/>
      <c r="AH1660" s="29"/>
      <c r="AI1660" s="29"/>
      <c r="AJ1660" s="29"/>
      <c r="AK1660" s="29"/>
      <c r="AL1660" s="29"/>
      <c r="AM1660" s="29"/>
      <c r="AN1660" s="29"/>
      <c r="AO1660" s="29"/>
    </row>
    <row r="1661" spans="1:41" s="88" customFormat="1" ht="16.5" customHeight="1">
      <c r="A1661" s="12" t="s">
        <v>1337</v>
      </c>
      <c r="B1661" s="13"/>
      <c r="C1661" s="189"/>
      <c r="D1661" s="12"/>
      <c r="E1661" s="14" t="s">
        <v>1903</v>
      </c>
      <c r="F1661" s="14" t="s">
        <v>7102</v>
      </c>
      <c r="G1661" s="14" t="s">
        <v>7102</v>
      </c>
      <c r="H1661" s="15" t="s">
        <v>67</v>
      </c>
      <c r="I1661" s="15">
        <v>1</v>
      </c>
      <c r="J1661" s="15">
        <v>0</v>
      </c>
      <c r="K1661" s="15">
        <v>0</v>
      </c>
      <c r="L1661" s="16" t="s">
        <v>1378</v>
      </c>
      <c r="M1661" s="16"/>
      <c r="N1661" s="16" t="s">
        <v>411</v>
      </c>
      <c r="O1661" s="17">
        <v>3600</v>
      </c>
      <c r="P1661" s="17">
        <v>24</v>
      </c>
      <c r="Q1661" s="17">
        <v>5</v>
      </c>
      <c r="R1661" s="18" t="s">
        <v>33</v>
      </c>
      <c r="S1661" s="19">
        <v>60</v>
      </c>
      <c r="T1661" s="19">
        <v>110</v>
      </c>
      <c r="U1661" s="19">
        <v>4.5454545454545456E-2</v>
      </c>
      <c r="V1661" s="19">
        <v>0</v>
      </c>
      <c r="W1661" s="20">
        <v>5.0000000000000001E-3</v>
      </c>
      <c r="X1661" s="21">
        <v>18.006</v>
      </c>
      <c r="Y1661" s="22" t="s">
        <v>33</v>
      </c>
      <c r="Z1661" s="14" t="s">
        <v>5838</v>
      </c>
      <c r="AA1661" s="24" t="s">
        <v>67</v>
      </c>
      <c r="AB1661" s="14" t="s">
        <v>67</v>
      </c>
      <c r="AC1661" s="14" t="s">
        <v>67</v>
      </c>
      <c r="AD1661" s="25"/>
      <c r="AE1661" s="26"/>
      <c r="AF1661" s="27"/>
      <c r="AG1661" s="29"/>
      <c r="AH1661" s="29"/>
      <c r="AI1661" s="29"/>
      <c r="AJ1661" s="29"/>
      <c r="AK1661" s="29"/>
      <c r="AL1661" s="29"/>
      <c r="AM1661" s="29"/>
      <c r="AN1661" s="29"/>
      <c r="AO1661" s="29"/>
    </row>
    <row r="1662" spans="1:41" s="88" customFormat="1" ht="16.5" customHeight="1">
      <c r="A1662" s="12" t="s">
        <v>1337</v>
      </c>
      <c r="B1662" s="13"/>
      <c r="C1662" s="189"/>
      <c r="D1662" s="12"/>
      <c r="E1662" s="14" t="s">
        <v>1903</v>
      </c>
      <c r="F1662" s="14" t="s">
        <v>7102</v>
      </c>
      <c r="G1662" s="14" t="s">
        <v>7102</v>
      </c>
      <c r="H1662" s="15" t="s">
        <v>67</v>
      </c>
      <c r="I1662" s="15">
        <v>1</v>
      </c>
      <c r="J1662" s="15">
        <v>0</v>
      </c>
      <c r="K1662" s="15">
        <v>0</v>
      </c>
      <c r="L1662" s="16" t="s">
        <v>1378</v>
      </c>
      <c r="M1662" s="16"/>
      <c r="N1662" s="16" t="s">
        <v>411</v>
      </c>
      <c r="O1662" s="17">
        <v>3600</v>
      </c>
      <c r="P1662" s="17">
        <v>24</v>
      </c>
      <c r="Q1662" s="17">
        <v>5</v>
      </c>
      <c r="R1662" s="18" t="s">
        <v>33</v>
      </c>
      <c r="S1662" s="19">
        <v>60</v>
      </c>
      <c r="T1662" s="19">
        <v>110</v>
      </c>
      <c r="U1662" s="19">
        <v>4.5454545454545456E-2</v>
      </c>
      <c r="V1662" s="19">
        <v>0</v>
      </c>
      <c r="W1662" s="20">
        <v>5.0000000000000001E-3</v>
      </c>
      <c r="X1662" s="21">
        <v>18.006</v>
      </c>
      <c r="Y1662" s="22" t="s">
        <v>33</v>
      </c>
      <c r="Z1662" s="14" t="s">
        <v>5838</v>
      </c>
      <c r="AA1662" s="24" t="s">
        <v>67</v>
      </c>
      <c r="AB1662" s="14" t="s">
        <v>67</v>
      </c>
      <c r="AC1662" s="14" t="s">
        <v>67</v>
      </c>
      <c r="AD1662" s="25"/>
      <c r="AE1662" s="26"/>
      <c r="AF1662" s="27"/>
      <c r="AG1662" s="29"/>
      <c r="AH1662" s="29"/>
      <c r="AI1662" s="29"/>
      <c r="AJ1662" s="29"/>
      <c r="AK1662" s="29"/>
      <c r="AL1662" s="29"/>
      <c r="AM1662" s="29"/>
      <c r="AN1662" s="29"/>
      <c r="AO1662" s="29"/>
    </row>
    <row r="1663" spans="1:41" s="88" customFormat="1" ht="16.5" customHeight="1">
      <c r="A1663" s="12" t="s">
        <v>1337</v>
      </c>
      <c r="B1663" s="13"/>
      <c r="C1663" s="189"/>
      <c r="D1663" s="12"/>
      <c r="E1663" s="14" t="s">
        <v>430</v>
      </c>
      <c r="F1663" s="14" t="s">
        <v>1692</v>
      </c>
      <c r="G1663" s="14" t="s">
        <v>1878</v>
      </c>
      <c r="H1663" s="15" t="s">
        <v>67</v>
      </c>
      <c r="I1663" s="15">
        <v>1</v>
      </c>
      <c r="J1663" s="15">
        <v>0</v>
      </c>
      <c r="K1663" s="15">
        <v>0</v>
      </c>
      <c r="L1663" s="16" t="s">
        <v>1383</v>
      </c>
      <c r="M1663" s="16"/>
      <c r="N1663" s="16" t="s">
        <v>411</v>
      </c>
      <c r="O1663" s="17">
        <v>365</v>
      </c>
      <c r="P1663" s="17">
        <v>0</v>
      </c>
      <c r="Q1663" s="17">
        <v>0</v>
      </c>
      <c r="R1663" s="18" t="s">
        <v>33</v>
      </c>
      <c r="S1663" s="19">
        <v>60</v>
      </c>
      <c r="T1663" s="19">
        <v>110</v>
      </c>
      <c r="U1663" s="19">
        <v>0.45454545454545453</v>
      </c>
      <c r="V1663" s="19">
        <v>0</v>
      </c>
      <c r="W1663" s="20">
        <v>0.05</v>
      </c>
      <c r="X1663" s="21">
        <v>18.25</v>
      </c>
      <c r="Y1663" s="22" t="s">
        <v>33</v>
      </c>
      <c r="Z1663" s="14" t="s">
        <v>5838</v>
      </c>
      <c r="AA1663" s="24" t="s">
        <v>67</v>
      </c>
      <c r="AB1663" s="14" t="s">
        <v>67</v>
      </c>
      <c r="AC1663" s="14" t="s">
        <v>67</v>
      </c>
      <c r="AD1663" s="25"/>
      <c r="AE1663" s="26"/>
      <c r="AF1663" s="27"/>
      <c r="AG1663" s="29"/>
      <c r="AH1663" s="29"/>
      <c r="AI1663" s="29"/>
      <c r="AJ1663" s="29"/>
      <c r="AK1663" s="29"/>
      <c r="AL1663" s="29"/>
      <c r="AM1663" s="29"/>
      <c r="AN1663" s="29"/>
      <c r="AO1663" s="29"/>
    </row>
    <row r="1664" spans="1:41" s="88" customFormat="1" ht="16.5" customHeight="1">
      <c r="A1664" s="12" t="s">
        <v>1337</v>
      </c>
      <c r="B1664" s="13"/>
      <c r="C1664" s="189"/>
      <c r="D1664" s="12"/>
      <c r="E1664" s="14" t="s">
        <v>1852</v>
      </c>
      <c r="F1664" s="14" t="s">
        <v>67</v>
      </c>
      <c r="G1664" s="14" t="s">
        <v>67</v>
      </c>
      <c r="H1664" s="15" t="s">
        <v>67</v>
      </c>
      <c r="I1664" s="15">
        <v>1</v>
      </c>
      <c r="J1664" s="15">
        <v>0</v>
      </c>
      <c r="K1664" s="15">
        <v>0</v>
      </c>
      <c r="L1664" s="16" t="s">
        <v>1430</v>
      </c>
      <c r="M1664" s="16"/>
      <c r="N1664" s="16" t="s">
        <v>1343</v>
      </c>
      <c r="O1664" s="17">
        <v>480</v>
      </c>
      <c r="P1664" s="17">
        <v>0</v>
      </c>
      <c r="Q1664" s="17">
        <v>0</v>
      </c>
      <c r="R1664" s="18" t="s">
        <v>33</v>
      </c>
      <c r="S1664" s="19">
        <v>0</v>
      </c>
      <c r="T1664" s="19">
        <v>110</v>
      </c>
      <c r="U1664" s="19">
        <v>0.36363636363636365</v>
      </c>
      <c r="V1664" s="19">
        <v>0</v>
      </c>
      <c r="W1664" s="20">
        <v>0.04</v>
      </c>
      <c r="X1664" s="21">
        <v>19.2</v>
      </c>
      <c r="Y1664" s="22" t="s">
        <v>33</v>
      </c>
      <c r="Z1664" s="14" t="s">
        <v>5838</v>
      </c>
      <c r="AA1664" s="24" t="s">
        <v>67</v>
      </c>
      <c r="AB1664" s="14" t="s">
        <v>67</v>
      </c>
      <c r="AC1664" s="14" t="s">
        <v>67</v>
      </c>
      <c r="AD1664" s="25"/>
      <c r="AE1664" s="26"/>
      <c r="AF1664" s="27"/>
      <c r="AG1664" s="29"/>
      <c r="AH1664" s="29"/>
      <c r="AI1664" s="29"/>
      <c r="AJ1664" s="29"/>
      <c r="AK1664" s="29"/>
      <c r="AL1664" s="29"/>
      <c r="AM1664" s="29"/>
      <c r="AN1664" s="29"/>
      <c r="AO1664" s="29"/>
    </row>
    <row r="1665" spans="1:41" s="88" customFormat="1" ht="16.5" customHeight="1">
      <c r="A1665" s="12" t="s">
        <v>1337</v>
      </c>
      <c r="B1665" s="13"/>
      <c r="C1665" s="189"/>
      <c r="D1665" s="12"/>
      <c r="E1665" s="14" t="s">
        <v>1902</v>
      </c>
      <c r="F1665" s="14" t="s">
        <v>67</v>
      </c>
      <c r="G1665" s="14" t="s">
        <v>67</v>
      </c>
      <c r="H1665" s="15">
        <v>2006</v>
      </c>
      <c r="I1665" s="15">
        <v>1</v>
      </c>
      <c r="J1665" s="15">
        <v>0</v>
      </c>
      <c r="K1665" s="15">
        <v>0</v>
      </c>
      <c r="L1665" s="16" t="s">
        <v>1436</v>
      </c>
      <c r="M1665" s="16"/>
      <c r="N1665" s="16" t="s">
        <v>411</v>
      </c>
      <c r="O1665" s="17">
        <v>96</v>
      </c>
      <c r="P1665" s="17">
        <v>0</v>
      </c>
      <c r="Q1665" s="17">
        <v>0</v>
      </c>
      <c r="R1665" s="18" t="s">
        <v>33</v>
      </c>
      <c r="S1665" s="19">
        <v>60</v>
      </c>
      <c r="T1665" s="19">
        <v>110</v>
      </c>
      <c r="U1665" s="19">
        <v>1.8181818181818181</v>
      </c>
      <c r="V1665" s="19">
        <v>0</v>
      </c>
      <c r="W1665" s="20">
        <v>0.2</v>
      </c>
      <c r="X1665" s="21">
        <v>19.200000000000003</v>
      </c>
      <c r="Y1665" s="22" t="s">
        <v>33</v>
      </c>
      <c r="Z1665" s="14" t="s">
        <v>5838</v>
      </c>
      <c r="AA1665" s="24" t="s">
        <v>67</v>
      </c>
      <c r="AB1665" s="14" t="s">
        <v>67</v>
      </c>
      <c r="AC1665" s="14" t="s">
        <v>67</v>
      </c>
      <c r="AD1665" s="25"/>
      <c r="AE1665" s="26"/>
      <c r="AF1665" s="27"/>
      <c r="AG1665" s="29"/>
      <c r="AH1665" s="29"/>
      <c r="AI1665" s="29"/>
      <c r="AJ1665" s="29"/>
      <c r="AK1665" s="29"/>
      <c r="AL1665" s="29"/>
      <c r="AM1665" s="29"/>
      <c r="AN1665" s="29"/>
      <c r="AO1665" s="29"/>
    </row>
    <row r="1666" spans="1:41" s="88" customFormat="1" ht="16.5" customHeight="1">
      <c r="A1666" s="12" t="s">
        <v>1337</v>
      </c>
      <c r="B1666" s="13"/>
      <c r="C1666" s="189"/>
      <c r="D1666" s="12"/>
      <c r="E1666" s="14" t="s">
        <v>1652</v>
      </c>
      <c r="F1666" s="14" t="s">
        <v>1653</v>
      </c>
      <c r="G1666" s="14" t="s">
        <v>1770</v>
      </c>
      <c r="H1666" s="15">
        <v>2001</v>
      </c>
      <c r="I1666" s="15">
        <v>12</v>
      </c>
      <c r="J1666" s="15">
        <v>0</v>
      </c>
      <c r="K1666" s="15">
        <v>0</v>
      </c>
      <c r="L1666" s="16" t="s">
        <v>1353</v>
      </c>
      <c r="M1666" s="16"/>
      <c r="N1666" s="16" t="s">
        <v>1343</v>
      </c>
      <c r="O1666" s="17">
        <v>900</v>
      </c>
      <c r="P1666" s="17">
        <v>0</v>
      </c>
      <c r="Q1666" s="17">
        <v>0</v>
      </c>
      <c r="R1666" s="18" t="s">
        <v>33</v>
      </c>
      <c r="S1666" s="19">
        <v>60</v>
      </c>
      <c r="T1666" s="19">
        <v>110</v>
      </c>
      <c r="U1666" s="19">
        <v>0.2</v>
      </c>
      <c r="V1666" s="19">
        <v>0.2</v>
      </c>
      <c r="W1666" s="20">
        <v>2.1999999999999999E-2</v>
      </c>
      <c r="X1666" s="21">
        <v>237.59999999999997</v>
      </c>
      <c r="Y1666" s="22" t="s">
        <v>33</v>
      </c>
      <c r="Z1666" s="14" t="s">
        <v>5838</v>
      </c>
      <c r="AA1666" s="24" t="s">
        <v>67</v>
      </c>
      <c r="AB1666" s="14" t="s">
        <v>67</v>
      </c>
      <c r="AC1666" s="14" t="s">
        <v>67</v>
      </c>
      <c r="AD1666" s="25"/>
      <c r="AE1666" s="26"/>
      <c r="AF1666" s="27"/>
      <c r="AG1666" s="29"/>
      <c r="AH1666" s="29"/>
      <c r="AI1666" s="29"/>
      <c r="AJ1666" s="29"/>
      <c r="AK1666" s="29"/>
      <c r="AL1666" s="29"/>
      <c r="AM1666" s="29"/>
      <c r="AN1666" s="29"/>
      <c r="AO1666" s="29"/>
    </row>
    <row r="1667" spans="1:41" s="88" customFormat="1" ht="16.5" customHeight="1">
      <c r="A1667" s="12" t="s">
        <v>1337</v>
      </c>
      <c r="B1667" s="13"/>
      <c r="C1667" s="189"/>
      <c r="D1667" s="12"/>
      <c r="E1667" s="14" t="s">
        <v>1804</v>
      </c>
      <c r="F1667" s="14" t="s">
        <v>67</v>
      </c>
      <c r="G1667" s="14" t="s">
        <v>1837</v>
      </c>
      <c r="H1667" s="15" t="s">
        <v>67</v>
      </c>
      <c r="I1667" s="15">
        <v>1</v>
      </c>
      <c r="J1667" s="15">
        <v>0</v>
      </c>
      <c r="K1667" s="15">
        <v>0</v>
      </c>
      <c r="L1667" s="16" t="s">
        <v>1462</v>
      </c>
      <c r="M1667" s="16"/>
      <c r="N1667" s="16" t="s">
        <v>411</v>
      </c>
      <c r="O1667" s="17">
        <v>18</v>
      </c>
      <c r="P1667" s="17">
        <v>0</v>
      </c>
      <c r="Q1667" s="17">
        <v>0</v>
      </c>
      <c r="R1667" s="18" t="s">
        <v>33</v>
      </c>
      <c r="S1667" s="19">
        <v>60</v>
      </c>
      <c r="T1667" s="19">
        <v>110</v>
      </c>
      <c r="U1667" s="19">
        <v>10</v>
      </c>
      <c r="V1667" s="19">
        <v>0</v>
      </c>
      <c r="W1667" s="20">
        <v>1.1000000000000001</v>
      </c>
      <c r="X1667" s="21">
        <v>19.8</v>
      </c>
      <c r="Y1667" s="22" t="s">
        <v>33</v>
      </c>
      <c r="Z1667" s="14" t="s">
        <v>5838</v>
      </c>
      <c r="AA1667" s="24" t="s">
        <v>67</v>
      </c>
      <c r="AB1667" s="14" t="s">
        <v>67</v>
      </c>
      <c r="AC1667" s="14" t="s">
        <v>67</v>
      </c>
      <c r="AD1667" s="25"/>
      <c r="AE1667" s="26"/>
      <c r="AF1667" s="27"/>
      <c r="AG1667" s="29"/>
      <c r="AH1667" s="29"/>
      <c r="AI1667" s="29"/>
      <c r="AJ1667" s="29"/>
      <c r="AK1667" s="29"/>
      <c r="AL1667" s="29"/>
      <c r="AM1667" s="29"/>
      <c r="AN1667" s="29"/>
      <c r="AO1667" s="29"/>
    </row>
    <row r="1668" spans="1:41" s="88" customFormat="1" ht="16.5" customHeight="1">
      <c r="A1668" s="12" t="s">
        <v>1337</v>
      </c>
      <c r="B1668" s="13"/>
      <c r="C1668" s="189"/>
      <c r="D1668" s="12"/>
      <c r="E1668" s="14" t="s">
        <v>1804</v>
      </c>
      <c r="F1668" s="14" t="s">
        <v>67</v>
      </c>
      <c r="G1668" s="14" t="s">
        <v>1837</v>
      </c>
      <c r="H1668" s="15" t="s">
        <v>67</v>
      </c>
      <c r="I1668" s="15">
        <v>1</v>
      </c>
      <c r="J1668" s="15">
        <v>0</v>
      </c>
      <c r="K1668" s="15">
        <v>0</v>
      </c>
      <c r="L1668" s="16" t="s">
        <v>1462</v>
      </c>
      <c r="M1668" s="16"/>
      <c r="N1668" s="16" t="s">
        <v>411</v>
      </c>
      <c r="O1668" s="17">
        <v>18</v>
      </c>
      <c r="P1668" s="17">
        <v>0</v>
      </c>
      <c r="Q1668" s="17">
        <v>0</v>
      </c>
      <c r="R1668" s="18" t="s">
        <v>33</v>
      </c>
      <c r="S1668" s="19">
        <v>60</v>
      </c>
      <c r="T1668" s="19">
        <v>110</v>
      </c>
      <c r="U1668" s="19">
        <v>10</v>
      </c>
      <c r="V1668" s="19">
        <v>0</v>
      </c>
      <c r="W1668" s="20">
        <v>1.1000000000000001</v>
      </c>
      <c r="X1668" s="21">
        <v>19.8</v>
      </c>
      <c r="Y1668" s="22" t="s">
        <v>33</v>
      </c>
      <c r="Z1668" s="14" t="s">
        <v>5838</v>
      </c>
      <c r="AA1668" s="24" t="s">
        <v>67</v>
      </c>
      <c r="AB1668" s="14" t="s">
        <v>67</v>
      </c>
      <c r="AC1668" s="14" t="s">
        <v>67</v>
      </c>
      <c r="AD1668" s="25"/>
      <c r="AE1668" s="26"/>
      <c r="AF1668" s="27"/>
      <c r="AG1668" s="29"/>
      <c r="AH1668" s="29"/>
      <c r="AI1668" s="29"/>
      <c r="AJ1668" s="29"/>
      <c r="AK1668" s="29"/>
      <c r="AL1668" s="29"/>
      <c r="AM1668" s="29"/>
      <c r="AN1668" s="29"/>
      <c r="AO1668" s="29"/>
    </row>
    <row r="1669" spans="1:41" s="88" customFormat="1" ht="16.5" customHeight="1">
      <c r="A1669" s="12" t="s">
        <v>1337</v>
      </c>
      <c r="B1669" s="13"/>
      <c r="C1669" s="189"/>
      <c r="D1669" s="12"/>
      <c r="E1669" s="14" t="s">
        <v>1681</v>
      </c>
      <c r="F1669" s="14" t="s">
        <v>67</v>
      </c>
      <c r="G1669" s="14" t="s">
        <v>1682</v>
      </c>
      <c r="H1669" s="15" t="s">
        <v>67</v>
      </c>
      <c r="I1669" s="15">
        <v>16</v>
      </c>
      <c r="J1669" s="15">
        <v>0</v>
      </c>
      <c r="K1669" s="15">
        <v>0</v>
      </c>
      <c r="L1669" s="16" t="s">
        <v>1398</v>
      </c>
      <c r="M1669" s="16"/>
      <c r="N1669" s="16" t="s">
        <v>411</v>
      </c>
      <c r="O1669" s="17">
        <v>80</v>
      </c>
      <c r="P1669" s="17">
        <v>0</v>
      </c>
      <c r="Q1669" s="17">
        <v>0</v>
      </c>
      <c r="R1669" s="18" t="s">
        <v>33</v>
      </c>
      <c r="S1669" s="19">
        <v>60</v>
      </c>
      <c r="T1669" s="19">
        <v>110</v>
      </c>
      <c r="U1669" s="19">
        <v>2.2727272727272729</v>
      </c>
      <c r="V1669" s="19">
        <v>0</v>
      </c>
      <c r="W1669" s="20">
        <v>0.25</v>
      </c>
      <c r="X1669" s="21">
        <v>320</v>
      </c>
      <c r="Y1669" s="22" t="s">
        <v>33</v>
      </c>
      <c r="Z1669" s="14" t="s">
        <v>5838</v>
      </c>
      <c r="AA1669" s="24" t="s">
        <v>67</v>
      </c>
      <c r="AB1669" s="14" t="s">
        <v>67</v>
      </c>
      <c r="AC1669" s="14" t="s">
        <v>67</v>
      </c>
      <c r="AD1669" s="25"/>
      <c r="AE1669" s="26"/>
      <c r="AF1669" s="27"/>
      <c r="AG1669" s="29"/>
      <c r="AH1669" s="29"/>
      <c r="AI1669" s="29"/>
      <c r="AJ1669" s="29"/>
      <c r="AK1669" s="29"/>
      <c r="AL1669" s="29"/>
      <c r="AM1669" s="29"/>
      <c r="AN1669" s="29"/>
      <c r="AO1669" s="29"/>
    </row>
    <row r="1670" spans="1:41" s="88" customFormat="1" ht="16.5" customHeight="1">
      <c r="A1670" s="12" t="s">
        <v>1337</v>
      </c>
      <c r="B1670" s="13"/>
      <c r="C1670" s="189"/>
      <c r="D1670" s="12"/>
      <c r="E1670" s="14" t="s">
        <v>1712</v>
      </c>
      <c r="F1670" s="14" t="s">
        <v>1713</v>
      </c>
      <c r="G1670" s="14" t="s">
        <v>1714</v>
      </c>
      <c r="H1670" s="15" t="s">
        <v>67</v>
      </c>
      <c r="I1670" s="15">
        <v>12</v>
      </c>
      <c r="J1670" s="15">
        <v>0</v>
      </c>
      <c r="K1670" s="15">
        <v>0</v>
      </c>
      <c r="L1670" s="16" t="s">
        <v>1363</v>
      </c>
      <c r="M1670" s="16"/>
      <c r="N1670" s="16" t="s">
        <v>411</v>
      </c>
      <c r="O1670" s="17">
        <v>80</v>
      </c>
      <c r="P1670" s="17">
        <v>0</v>
      </c>
      <c r="Q1670" s="17">
        <v>0</v>
      </c>
      <c r="R1670" s="18" t="s">
        <v>33</v>
      </c>
      <c r="S1670" s="19">
        <v>60</v>
      </c>
      <c r="T1670" s="19">
        <v>110</v>
      </c>
      <c r="U1670" s="19">
        <v>2.2727272727272729</v>
      </c>
      <c r="V1670" s="19">
        <v>0</v>
      </c>
      <c r="W1670" s="20">
        <v>0.25</v>
      </c>
      <c r="X1670" s="21">
        <v>240</v>
      </c>
      <c r="Y1670" s="22" t="s">
        <v>33</v>
      </c>
      <c r="Z1670" s="14" t="s">
        <v>5838</v>
      </c>
      <c r="AA1670" s="24" t="s">
        <v>67</v>
      </c>
      <c r="AB1670" s="14" t="s">
        <v>67</v>
      </c>
      <c r="AC1670" s="14" t="s">
        <v>67</v>
      </c>
      <c r="AD1670" s="25"/>
      <c r="AE1670" s="26"/>
      <c r="AF1670" s="27"/>
      <c r="AG1670" s="29"/>
      <c r="AH1670" s="29"/>
      <c r="AI1670" s="29"/>
      <c r="AJ1670" s="29"/>
      <c r="AK1670" s="29"/>
      <c r="AL1670" s="29"/>
      <c r="AM1670" s="29"/>
      <c r="AN1670" s="29"/>
      <c r="AO1670" s="29"/>
    </row>
    <row r="1671" spans="1:41" s="88" customFormat="1" ht="16.5" customHeight="1">
      <c r="A1671" s="13" t="s">
        <v>1337</v>
      </c>
      <c r="B1671" s="13"/>
      <c r="C1671" s="189"/>
      <c r="D1671" s="12"/>
      <c r="E1671" s="14" t="s">
        <v>1715</v>
      </c>
      <c r="F1671" s="14" t="s">
        <v>67</v>
      </c>
      <c r="G1671" s="14" t="s">
        <v>1682</v>
      </c>
      <c r="H1671" s="15" t="s">
        <v>67</v>
      </c>
      <c r="I1671" s="15">
        <v>12</v>
      </c>
      <c r="J1671" s="15">
        <v>0</v>
      </c>
      <c r="K1671" s="15">
        <v>0</v>
      </c>
      <c r="L1671" s="16" t="s">
        <v>1363</v>
      </c>
      <c r="M1671" s="16"/>
      <c r="N1671" s="16" t="s">
        <v>411</v>
      </c>
      <c r="O1671" s="17">
        <v>80</v>
      </c>
      <c r="P1671" s="17">
        <v>0</v>
      </c>
      <c r="Q1671" s="17">
        <v>0</v>
      </c>
      <c r="R1671" s="18" t="s">
        <v>33</v>
      </c>
      <c r="S1671" s="19">
        <v>60</v>
      </c>
      <c r="T1671" s="19">
        <v>110</v>
      </c>
      <c r="U1671" s="19">
        <v>2.2727272727272729</v>
      </c>
      <c r="V1671" s="19">
        <v>0</v>
      </c>
      <c r="W1671" s="20">
        <v>0.25</v>
      </c>
      <c r="X1671" s="21">
        <v>240</v>
      </c>
      <c r="Y1671" s="22" t="s">
        <v>33</v>
      </c>
      <c r="Z1671" s="14" t="s">
        <v>5838</v>
      </c>
      <c r="AA1671" s="24" t="s">
        <v>67</v>
      </c>
      <c r="AB1671" s="14" t="s">
        <v>67</v>
      </c>
      <c r="AC1671" s="14" t="s">
        <v>67</v>
      </c>
      <c r="AD1671" s="25"/>
      <c r="AE1671" s="26"/>
      <c r="AF1671" s="27"/>
      <c r="AG1671" s="29"/>
      <c r="AH1671" s="29"/>
      <c r="AI1671" s="29"/>
      <c r="AJ1671" s="29"/>
      <c r="AK1671" s="29"/>
      <c r="AL1671" s="29"/>
      <c r="AM1671" s="29"/>
      <c r="AN1671" s="29"/>
      <c r="AO1671" s="29"/>
    </row>
    <row r="1672" spans="1:41" s="88" customFormat="1" ht="16.5" customHeight="1">
      <c r="A1672" s="12" t="s">
        <v>1337</v>
      </c>
      <c r="B1672" s="13"/>
      <c r="C1672" s="189"/>
      <c r="D1672" s="12"/>
      <c r="E1672" s="14" t="s">
        <v>536</v>
      </c>
      <c r="F1672" s="14" t="s">
        <v>67</v>
      </c>
      <c r="G1672" s="14" t="s">
        <v>537</v>
      </c>
      <c r="H1672" s="15" t="s">
        <v>67</v>
      </c>
      <c r="I1672" s="15">
        <v>4</v>
      </c>
      <c r="J1672" s="15">
        <v>0</v>
      </c>
      <c r="K1672" s="15">
        <v>0</v>
      </c>
      <c r="L1672" s="16" t="s">
        <v>1398</v>
      </c>
      <c r="M1672" s="16"/>
      <c r="N1672" s="16" t="s">
        <v>411</v>
      </c>
      <c r="O1672" s="17">
        <v>80</v>
      </c>
      <c r="P1672" s="17">
        <v>0</v>
      </c>
      <c r="Q1672" s="17">
        <v>0</v>
      </c>
      <c r="R1672" s="18" t="s">
        <v>33</v>
      </c>
      <c r="S1672" s="19">
        <v>60</v>
      </c>
      <c r="T1672" s="19">
        <v>110</v>
      </c>
      <c r="U1672" s="19">
        <v>2.2727272727272729</v>
      </c>
      <c r="V1672" s="19">
        <v>0</v>
      </c>
      <c r="W1672" s="20">
        <v>0.25</v>
      </c>
      <c r="X1672" s="21">
        <v>80</v>
      </c>
      <c r="Y1672" s="22" t="s">
        <v>33</v>
      </c>
      <c r="Z1672" s="14" t="s">
        <v>5838</v>
      </c>
      <c r="AA1672" s="24" t="s">
        <v>67</v>
      </c>
      <c r="AB1672" s="14" t="s">
        <v>67</v>
      </c>
      <c r="AC1672" s="14" t="s">
        <v>67</v>
      </c>
      <c r="AD1672" s="25"/>
      <c r="AE1672" s="26"/>
      <c r="AF1672" s="27"/>
      <c r="AG1672" s="29"/>
      <c r="AH1672" s="29"/>
      <c r="AI1672" s="29"/>
      <c r="AJ1672" s="29"/>
      <c r="AK1672" s="29"/>
      <c r="AL1672" s="29"/>
      <c r="AM1672" s="29"/>
      <c r="AN1672" s="29"/>
      <c r="AO1672" s="29"/>
    </row>
    <row r="1673" spans="1:41" s="88" customFormat="1" ht="16.5" customHeight="1">
      <c r="A1673" s="12" t="s">
        <v>1337</v>
      </c>
      <c r="B1673" s="13"/>
      <c r="C1673" s="189"/>
      <c r="D1673" s="12"/>
      <c r="E1673" s="14" t="s">
        <v>536</v>
      </c>
      <c r="F1673" s="14" t="s">
        <v>67</v>
      </c>
      <c r="G1673" s="14" t="s">
        <v>537</v>
      </c>
      <c r="H1673" s="15" t="s">
        <v>67</v>
      </c>
      <c r="I1673" s="15">
        <v>4</v>
      </c>
      <c r="J1673" s="15">
        <v>0</v>
      </c>
      <c r="K1673" s="15">
        <v>0</v>
      </c>
      <c r="L1673" s="16" t="s">
        <v>1398</v>
      </c>
      <c r="M1673" s="16"/>
      <c r="N1673" s="16" t="s">
        <v>411</v>
      </c>
      <c r="O1673" s="17">
        <v>80</v>
      </c>
      <c r="P1673" s="17">
        <v>0</v>
      </c>
      <c r="Q1673" s="17">
        <v>0</v>
      </c>
      <c r="R1673" s="18" t="s">
        <v>33</v>
      </c>
      <c r="S1673" s="19">
        <v>60</v>
      </c>
      <c r="T1673" s="19">
        <v>110</v>
      </c>
      <c r="U1673" s="19">
        <v>2.2727272727272729</v>
      </c>
      <c r="V1673" s="19">
        <v>0</v>
      </c>
      <c r="W1673" s="20">
        <v>0.25</v>
      </c>
      <c r="X1673" s="21">
        <v>80</v>
      </c>
      <c r="Y1673" s="22" t="s">
        <v>33</v>
      </c>
      <c r="Z1673" s="14" t="s">
        <v>5838</v>
      </c>
      <c r="AA1673" s="24" t="s">
        <v>67</v>
      </c>
      <c r="AB1673" s="14" t="s">
        <v>67</v>
      </c>
      <c r="AC1673" s="14" t="s">
        <v>67</v>
      </c>
      <c r="AD1673" s="25"/>
      <c r="AE1673" s="26"/>
      <c r="AF1673" s="27"/>
      <c r="AG1673" s="29"/>
      <c r="AH1673" s="29"/>
      <c r="AI1673" s="29"/>
      <c r="AJ1673" s="29"/>
      <c r="AK1673" s="29"/>
      <c r="AL1673" s="29"/>
      <c r="AM1673" s="29"/>
      <c r="AN1673" s="29"/>
      <c r="AO1673" s="29"/>
    </row>
    <row r="1674" spans="1:41" s="88" customFormat="1" ht="16.5" customHeight="1">
      <c r="A1674" s="12" t="s">
        <v>1337</v>
      </c>
      <c r="B1674" s="13"/>
      <c r="C1674" s="189"/>
      <c r="D1674" s="12"/>
      <c r="E1674" s="14" t="s">
        <v>1897</v>
      </c>
      <c r="F1674" s="14" t="s">
        <v>67</v>
      </c>
      <c r="G1674" s="14" t="s">
        <v>1898</v>
      </c>
      <c r="H1674" s="15">
        <v>2000</v>
      </c>
      <c r="I1674" s="15">
        <v>1</v>
      </c>
      <c r="J1674" s="15">
        <v>0</v>
      </c>
      <c r="K1674" s="15">
        <v>0</v>
      </c>
      <c r="L1674" s="16" t="s">
        <v>1346</v>
      </c>
      <c r="M1674" s="16"/>
      <c r="N1674" s="16" t="s">
        <v>411</v>
      </c>
      <c r="O1674" s="17">
        <v>100</v>
      </c>
      <c r="P1674" s="17">
        <v>0</v>
      </c>
      <c r="Q1674" s="17">
        <v>0</v>
      </c>
      <c r="R1674" s="18" t="s">
        <v>33</v>
      </c>
      <c r="S1674" s="19">
        <v>60</v>
      </c>
      <c r="T1674" s="19">
        <v>110</v>
      </c>
      <c r="U1674" s="19">
        <v>1.8181818181818181</v>
      </c>
      <c r="V1674" s="19">
        <v>0</v>
      </c>
      <c r="W1674" s="20">
        <v>0.2</v>
      </c>
      <c r="X1674" s="21">
        <v>20</v>
      </c>
      <c r="Y1674" s="22" t="s">
        <v>33</v>
      </c>
      <c r="Z1674" s="14" t="s">
        <v>5838</v>
      </c>
      <c r="AA1674" s="24" t="s">
        <v>67</v>
      </c>
      <c r="AB1674" s="14" t="s">
        <v>67</v>
      </c>
      <c r="AC1674" s="14" t="s">
        <v>67</v>
      </c>
      <c r="AD1674" s="25"/>
      <c r="AE1674" s="26"/>
      <c r="AF1674" s="27"/>
      <c r="AG1674" s="29"/>
      <c r="AH1674" s="29"/>
      <c r="AI1674" s="29"/>
      <c r="AJ1674" s="29"/>
      <c r="AK1674" s="29"/>
      <c r="AL1674" s="29"/>
      <c r="AM1674" s="29"/>
      <c r="AN1674" s="29"/>
      <c r="AO1674" s="29"/>
    </row>
    <row r="1675" spans="1:41" s="88" customFormat="1" ht="16.5" customHeight="1">
      <c r="A1675" s="12" t="s">
        <v>1337</v>
      </c>
      <c r="B1675" s="13"/>
      <c r="C1675" s="189"/>
      <c r="D1675" s="12"/>
      <c r="E1675" s="14" t="s">
        <v>1730</v>
      </c>
      <c r="F1675" s="14" t="s">
        <v>67</v>
      </c>
      <c r="G1675" s="14" t="s">
        <v>67</v>
      </c>
      <c r="H1675" s="15">
        <v>2005</v>
      </c>
      <c r="I1675" s="15">
        <v>1</v>
      </c>
      <c r="J1675" s="15">
        <v>0</v>
      </c>
      <c r="K1675" s="15">
        <v>0</v>
      </c>
      <c r="L1675" s="16" t="s">
        <v>1436</v>
      </c>
      <c r="M1675" s="16"/>
      <c r="N1675" s="16" t="s">
        <v>411</v>
      </c>
      <c r="O1675" s="17">
        <v>36</v>
      </c>
      <c r="P1675" s="17">
        <v>0</v>
      </c>
      <c r="Q1675" s="17">
        <v>0</v>
      </c>
      <c r="R1675" s="18" t="s">
        <v>33</v>
      </c>
      <c r="S1675" s="19">
        <v>60</v>
      </c>
      <c r="T1675" s="19">
        <v>120</v>
      </c>
      <c r="U1675" s="19">
        <v>5</v>
      </c>
      <c r="V1675" s="19">
        <v>0</v>
      </c>
      <c r="W1675" s="20">
        <v>0.6</v>
      </c>
      <c r="X1675" s="21">
        <v>21.599999999999998</v>
      </c>
      <c r="Y1675" s="22" t="s">
        <v>33</v>
      </c>
      <c r="Z1675" s="14" t="s">
        <v>5838</v>
      </c>
      <c r="AA1675" s="24" t="s">
        <v>67</v>
      </c>
      <c r="AB1675" s="14" t="s">
        <v>67</v>
      </c>
      <c r="AC1675" s="14" t="s">
        <v>67</v>
      </c>
      <c r="AD1675" s="25"/>
      <c r="AE1675" s="26"/>
      <c r="AF1675" s="27"/>
      <c r="AG1675" s="29"/>
      <c r="AH1675" s="29"/>
      <c r="AI1675" s="29"/>
      <c r="AJ1675" s="29"/>
      <c r="AK1675" s="29"/>
      <c r="AL1675" s="29"/>
      <c r="AM1675" s="29"/>
      <c r="AN1675" s="29"/>
      <c r="AO1675" s="29"/>
    </row>
    <row r="1676" spans="1:41" s="88" customFormat="1" ht="16.5" customHeight="1">
      <c r="A1676" s="12" t="s">
        <v>1337</v>
      </c>
      <c r="B1676" s="13"/>
      <c r="C1676" s="189"/>
      <c r="D1676" s="12"/>
      <c r="E1676" s="14" t="s">
        <v>486</v>
      </c>
      <c r="F1676" s="14" t="s">
        <v>67</v>
      </c>
      <c r="G1676" s="14" t="s">
        <v>67</v>
      </c>
      <c r="H1676" s="15" t="s">
        <v>67</v>
      </c>
      <c r="I1676" s="15">
        <v>2</v>
      </c>
      <c r="J1676" s="15">
        <v>0</v>
      </c>
      <c r="K1676" s="15">
        <v>0</v>
      </c>
      <c r="L1676" s="16" t="s">
        <v>1398</v>
      </c>
      <c r="M1676" s="16"/>
      <c r="N1676" s="16" t="s">
        <v>411</v>
      </c>
      <c r="O1676" s="17">
        <v>80</v>
      </c>
      <c r="P1676" s="17">
        <v>0</v>
      </c>
      <c r="Q1676" s="17">
        <v>0</v>
      </c>
      <c r="R1676" s="18" t="s">
        <v>33</v>
      </c>
      <c r="S1676" s="19">
        <v>60</v>
      </c>
      <c r="T1676" s="19">
        <v>110</v>
      </c>
      <c r="U1676" s="19">
        <v>2.5</v>
      </c>
      <c r="V1676" s="19">
        <v>0</v>
      </c>
      <c r="W1676" s="20">
        <v>0.27500000000000002</v>
      </c>
      <c r="X1676" s="21">
        <v>44</v>
      </c>
      <c r="Y1676" s="22" t="s">
        <v>33</v>
      </c>
      <c r="Z1676" s="14" t="s">
        <v>5838</v>
      </c>
      <c r="AA1676" s="24" t="s">
        <v>67</v>
      </c>
      <c r="AB1676" s="14" t="s">
        <v>67</v>
      </c>
      <c r="AC1676" s="14" t="s">
        <v>67</v>
      </c>
      <c r="AD1676" s="25"/>
      <c r="AE1676" s="26"/>
      <c r="AF1676" s="27"/>
      <c r="AG1676" s="29"/>
      <c r="AH1676" s="29"/>
      <c r="AI1676" s="29"/>
      <c r="AJ1676" s="29"/>
      <c r="AK1676" s="29"/>
      <c r="AL1676" s="29"/>
      <c r="AM1676" s="29"/>
      <c r="AN1676" s="29"/>
      <c r="AO1676" s="29"/>
    </row>
    <row r="1677" spans="1:41" s="88" customFormat="1" ht="16.5" customHeight="1">
      <c r="A1677" s="12" t="s">
        <v>1337</v>
      </c>
      <c r="B1677" s="13"/>
      <c r="C1677" s="189"/>
      <c r="D1677" s="12"/>
      <c r="E1677" s="14" t="s">
        <v>486</v>
      </c>
      <c r="F1677" s="14" t="s">
        <v>67</v>
      </c>
      <c r="G1677" s="14" t="s">
        <v>67</v>
      </c>
      <c r="H1677" s="15" t="s">
        <v>67</v>
      </c>
      <c r="I1677" s="15">
        <v>2</v>
      </c>
      <c r="J1677" s="15">
        <v>0</v>
      </c>
      <c r="K1677" s="15">
        <v>0</v>
      </c>
      <c r="L1677" s="16" t="s">
        <v>1398</v>
      </c>
      <c r="M1677" s="16"/>
      <c r="N1677" s="16" t="s">
        <v>411</v>
      </c>
      <c r="O1677" s="17">
        <v>80</v>
      </c>
      <c r="P1677" s="17">
        <v>0</v>
      </c>
      <c r="Q1677" s="17">
        <v>0</v>
      </c>
      <c r="R1677" s="18" t="s">
        <v>33</v>
      </c>
      <c r="S1677" s="19">
        <v>60</v>
      </c>
      <c r="T1677" s="19">
        <v>110</v>
      </c>
      <c r="U1677" s="19">
        <v>2.5</v>
      </c>
      <c r="V1677" s="19">
        <v>0</v>
      </c>
      <c r="W1677" s="20">
        <v>0.27500000000000002</v>
      </c>
      <c r="X1677" s="21">
        <v>44</v>
      </c>
      <c r="Y1677" s="22" t="s">
        <v>33</v>
      </c>
      <c r="Z1677" s="14" t="s">
        <v>5838</v>
      </c>
      <c r="AA1677" s="24" t="s">
        <v>67</v>
      </c>
      <c r="AB1677" s="14" t="s">
        <v>67</v>
      </c>
      <c r="AC1677" s="14" t="s">
        <v>67</v>
      </c>
      <c r="AD1677" s="25"/>
      <c r="AE1677" s="26"/>
      <c r="AF1677" s="27"/>
      <c r="AG1677" s="29"/>
      <c r="AH1677" s="29"/>
      <c r="AI1677" s="29"/>
      <c r="AJ1677" s="29"/>
      <c r="AK1677" s="29"/>
      <c r="AL1677" s="29"/>
      <c r="AM1677" s="29"/>
      <c r="AN1677" s="29"/>
      <c r="AO1677" s="29"/>
    </row>
    <row r="1678" spans="1:41" s="88" customFormat="1" ht="16.5" customHeight="1">
      <c r="A1678" s="12" t="s">
        <v>1337</v>
      </c>
      <c r="B1678" s="13"/>
      <c r="C1678" s="189"/>
      <c r="D1678" s="12"/>
      <c r="E1678" s="14" t="s">
        <v>107</v>
      </c>
      <c r="F1678" s="14" t="s">
        <v>67</v>
      </c>
      <c r="G1678" s="14" t="s">
        <v>67</v>
      </c>
      <c r="H1678" s="15">
        <v>2005</v>
      </c>
      <c r="I1678" s="15">
        <v>3</v>
      </c>
      <c r="J1678" s="15">
        <v>0</v>
      </c>
      <c r="K1678" s="15">
        <v>0</v>
      </c>
      <c r="L1678" s="16" t="s">
        <v>1436</v>
      </c>
      <c r="M1678" s="16"/>
      <c r="N1678" s="16" t="s">
        <v>411</v>
      </c>
      <c r="O1678" s="17">
        <v>0</v>
      </c>
      <c r="P1678" s="17">
        <v>6132</v>
      </c>
      <c r="Q1678" s="17">
        <v>5</v>
      </c>
      <c r="R1678" s="18" t="s">
        <v>33</v>
      </c>
      <c r="S1678" s="19">
        <v>60</v>
      </c>
      <c r="T1678" s="19">
        <v>110</v>
      </c>
      <c r="U1678" s="19">
        <v>2</v>
      </c>
      <c r="V1678" s="19">
        <v>0</v>
      </c>
      <c r="W1678" s="20">
        <v>0.22</v>
      </c>
      <c r="X1678" s="21">
        <v>67.451999999999998</v>
      </c>
      <c r="Y1678" s="22" t="s">
        <v>33</v>
      </c>
      <c r="Z1678" s="14" t="s">
        <v>5838</v>
      </c>
      <c r="AA1678" s="24" t="s">
        <v>67</v>
      </c>
      <c r="AB1678" s="14" t="s">
        <v>67</v>
      </c>
      <c r="AC1678" s="14" t="s">
        <v>67</v>
      </c>
      <c r="AD1678" s="25"/>
      <c r="AE1678" s="26"/>
      <c r="AF1678" s="27"/>
      <c r="AG1678" s="29"/>
      <c r="AH1678" s="29"/>
      <c r="AI1678" s="29"/>
      <c r="AJ1678" s="29"/>
      <c r="AK1678" s="29"/>
      <c r="AL1678" s="29"/>
      <c r="AM1678" s="29"/>
      <c r="AN1678" s="29"/>
      <c r="AO1678" s="29"/>
    </row>
    <row r="1679" spans="1:41" s="88" customFormat="1" ht="16.5" customHeight="1">
      <c r="A1679" s="12" t="s">
        <v>1337</v>
      </c>
      <c r="B1679" s="13"/>
      <c r="C1679" s="189"/>
      <c r="D1679" s="12"/>
      <c r="E1679" s="14" t="s">
        <v>513</v>
      </c>
      <c r="F1679" s="14" t="s">
        <v>518</v>
      </c>
      <c r="G1679" s="14" t="s">
        <v>1621</v>
      </c>
      <c r="H1679" s="15" t="s">
        <v>67</v>
      </c>
      <c r="I1679" s="15">
        <v>5</v>
      </c>
      <c r="J1679" s="15">
        <v>0</v>
      </c>
      <c r="K1679" s="15">
        <v>0</v>
      </c>
      <c r="L1679" s="16" t="s">
        <v>1346</v>
      </c>
      <c r="M1679" s="16"/>
      <c r="N1679" s="16" t="s">
        <v>411</v>
      </c>
      <c r="O1679" s="17">
        <v>2688</v>
      </c>
      <c r="P1679" s="17">
        <v>2688</v>
      </c>
      <c r="Q1679" s="17">
        <v>5</v>
      </c>
      <c r="R1679" s="18" t="s">
        <v>33</v>
      </c>
      <c r="S1679" s="19">
        <v>60</v>
      </c>
      <c r="T1679" s="19">
        <v>110</v>
      </c>
      <c r="U1679" s="19">
        <v>0.36363636363636365</v>
      </c>
      <c r="V1679" s="19">
        <v>0</v>
      </c>
      <c r="W1679" s="20">
        <v>0.04</v>
      </c>
      <c r="X1679" s="21">
        <v>112.896</v>
      </c>
      <c r="Y1679" s="22" t="s">
        <v>33</v>
      </c>
      <c r="Z1679" s="14" t="s">
        <v>5838</v>
      </c>
      <c r="AA1679" s="24" t="s">
        <v>67</v>
      </c>
      <c r="AB1679" s="14" t="s">
        <v>67</v>
      </c>
      <c r="AC1679" s="14" t="s">
        <v>67</v>
      </c>
      <c r="AD1679" s="25"/>
      <c r="AE1679" s="26"/>
      <c r="AF1679" s="27"/>
      <c r="AG1679" s="29"/>
      <c r="AH1679" s="29"/>
      <c r="AI1679" s="29"/>
      <c r="AJ1679" s="29"/>
      <c r="AK1679" s="29"/>
      <c r="AL1679" s="29"/>
      <c r="AM1679" s="29"/>
      <c r="AN1679" s="29"/>
      <c r="AO1679" s="29"/>
    </row>
    <row r="1680" spans="1:41" s="88" customFormat="1" ht="16.5" customHeight="1">
      <c r="A1680" s="12" t="s">
        <v>1337</v>
      </c>
      <c r="B1680" s="13"/>
      <c r="C1680" s="189"/>
      <c r="D1680" s="12"/>
      <c r="E1680" s="14" t="s">
        <v>7211</v>
      </c>
      <c r="F1680" s="14" t="s">
        <v>7199</v>
      </c>
      <c r="G1680" s="14" t="s">
        <v>7212</v>
      </c>
      <c r="H1680" s="15">
        <v>2022</v>
      </c>
      <c r="I1680" s="15">
        <v>1</v>
      </c>
      <c r="J1680" s="15">
        <v>0</v>
      </c>
      <c r="K1680" s="15">
        <v>0</v>
      </c>
      <c r="L1680" s="16" t="s">
        <v>7114</v>
      </c>
      <c r="M1680" s="16"/>
      <c r="N1680" s="16" t="s">
        <v>7115</v>
      </c>
      <c r="O1680" s="17">
        <v>24</v>
      </c>
      <c r="P1680" s="17">
        <v>0</v>
      </c>
      <c r="Q1680" s="17">
        <v>0</v>
      </c>
      <c r="R1680" s="18" t="s">
        <v>33</v>
      </c>
      <c r="S1680" s="19">
        <v>60</v>
      </c>
      <c r="T1680" s="19">
        <v>220</v>
      </c>
      <c r="U1680" s="19">
        <v>0</v>
      </c>
      <c r="V1680" s="19">
        <v>0</v>
      </c>
      <c r="W1680" s="20">
        <v>0.95</v>
      </c>
      <c r="X1680" s="21">
        <v>22.799999999999997</v>
      </c>
      <c r="Y1680" s="22" t="s">
        <v>33</v>
      </c>
      <c r="Z1680" s="14" t="s">
        <v>5838</v>
      </c>
      <c r="AA1680" s="24"/>
      <c r="AB1680" s="14"/>
      <c r="AC1680" s="14"/>
      <c r="AD1680" s="25"/>
      <c r="AE1680" s="26"/>
      <c r="AF1680" s="27"/>
      <c r="AG1680" s="29"/>
      <c r="AH1680" s="29"/>
      <c r="AI1680" s="29"/>
      <c r="AJ1680" s="29"/>
      <c r="AK1680" s="29"/>
      <c r="AL1680" s="29"/>
      <c r="AM1680" s="29"/>
      <c r="AN1680" s="29"/>
      <c r="AO1680" s="29"/>
    </row>
    <row r="1681" spans="1:41" s="88" customFormat="1" ht="16.5" customHeight="1">
      <c r="A1681" s="12" t="s">
        <v>1337</v>
      </c>
      <c r="B1681" s="13"/>
      <c r="C1681" s="189"/>
      <c r="D1681" s="12"/>
      <c r="E1681" s="14" t="s">
        <v>1842</v>
      </c>
      <c r="F1681" s="14" t="s">
        <v>67</v>
      </c>
      <c r="G1681" s="14" t="s">
        <v>67</v>
      </c>
      <c r="H1681" s="15">
        <v>2006</v>
      </c>
      <c r="I1681" s="15">
        <v>2</v>
      </c>
      <c r="J1681" s="15">
        <v>0</v>
      </c>
      <c r="K1681" s="15">
        <v>0</v>
      </c>
      <c r="L1681" s="16" t="s">
        <v>1436</v>
      </c>
      <c r="M1681" s="16"/>
      <c r="N1681" s="16" t="s">
        <v>411</v>
      </c>
      <c r="O1681" s="17">
        <v>24</v>
      </c>
      <c r="P1681" s="17">
        <v>0</v>
      </c>
      <c r="Q1681" s="17">
        <v>0</v>
      </c>
      <c r="R1681" s="18" t="s">
        <v>33</v>
      </c>
      <c r="S1681" s="19">
        <v>60</v>
      </c>
      <c r="T1681" s="19">
        <v>110</v>
      </c>
      <c r="U1681" s="19">
        <v>9.0909090909090917</v>
      </c>
      <c r="V1681" s="19">
        <v>0</v>
      </c>
      <c r="W1681" s="20">
        <v>1</v>
      </c>
      <c r="X1681" s="21">
        <v>48</v>
      </c>
      <c r="Y1681" s="22" t="s">
        <v>33</v>
      </c>
      <c r="Z1681" s="14" t="s">
        <v>5838</v>
      </c>
      <c r="AA1681" s="24" t="s">
        <v>67</v>
      </c>
      <c r="AB1681" s="14" t="s">
        <v>67</v>
      </c>
      <c r="AC1681" s="14" t="s">
        <v>67</v>
      </c>
      <c r="AD1681" s="25"/>
      <c r="AE1681" s="26"/>
      <c r="AF1681" s="27"/>
      <c r="AG1681" s="29"/>
      <c r="AH1681" s="29"/>
      <c r="AI1681" s="29"/>
      <c r="AJ1681" s="29"/>
      <c r="AK1681" s="29"/>
      <c r="AL1681" s="29"/>
      <c r="AM1681" s="29"/>
      <c r="AN1681" s="29"/>
      <c r="AO1681" s="29"/>
    </row>
    <row r="1682" spans="1:41" s="88" customFormat="1" ht="16.5" customHeight="1">
      <c r="A1682" s="12" t="s">
        <v>1337</v>
      </c>
      <c r="B1682" s="13"/>
      <c r="C1682" s="189"/>
      <c r="D1682" s="12"/>
      <c r="E1682" s="14" t="s">
        <v>443</v>
      </c>
      <c r="F1682" s="14" t="s">
        <v>1615</v>
      </c>
      <c r="G1682" s="14" t="s">
        <v>1616</v>
      </c>
      <c r="H1682" s="15" t="s">
        <v>67</v>
      </c>
      <c r="I1682" s="15">
        <v>3</v>
      </c>
      <c r="J1682" s="15">
        <v>0</v>
      </c>
      <c r="K1682" s="15">
        <v>0</v>
      </c>
      <c r="L1682" s="16" t="s">
        <v>1363</v>
      </c>
      <c r="M1682" s="16"/>
      <c r="N1682" s="16" t="s">
        <v>411</v>
      </c>
      <c r="O1682" s="17">
        <v>160</v>
      </c>
      <c r="P1682" s="17">
        <v>0</v>
      </c>
      <c r="Q1682" s="17">
        <v>0</v>
      </c>
      <c r="R1682" s="18" t="s">
        <v>33</v>
      </c>
      <c r="S1682" s="19">
        <v>60</v>
      </c>
      <c r="T1682" s="19">
        <v>220</v>
      </c>
      <c r="U1682" s="19">
        <v>0.7</v>
      </c>
      <c r="V1682" s="19">
        <v>0</v>
      </c>
      <c r="W1682" s="20">
        <v>0.154</v>
      </c>
      <c r="X1682" s="21">
        <v>73.92</v>
      </c>
      <c r="Y1682" s="22" t="s">
        <v>33</v>
      </c>
      <c r="Z1682" s="14" t="s">
        <v>5838</v>
      </c>
      <c r="AA1682" s="24" t="s">
        <v>67</v>
      </c>
      <c r="AB1682" s="14" t="s">
        <v>67</v>
      </c>
      <c r="AC1682" s="14" t="s">
        <v>67</v>
      </c>
      <c r="AD1682" s="25"/>
      <c r="AE1682" s="26"/>
      <c r="AF1682" s="27"/>
      <c r="AG1682" s="29"/>
      <c r="AH1682" s="29"/>
      <c r="AI1682" s="29"/>
      <c r="AJ1682" s="29"/>
      <c r="AK1682" s="29"/>
      <c r="AL1682" s="29"/>
      <c r="AM1682" s="29"/>
      <c r="AN1682" s="29"/>
      <c r="AO1682" s="29"/>
    </row>
    <row r="1683" spans="1:41" s="88" customFormat="1" ht="16.5" customHeight="1">
      <c r="A1683" s="12" t="s">
        <v>1337</v>
      </c>
      <c r="B1683" s="13"/>
      <c r="C1683" s="189"/>
      <c r="D1683" s="12"/>
      <c r="E1683" s="14" t="s">
        <v>1835</v>
      </c>
      <c r="F1683" s="14" t="s">
        <v>67</v>
      </c>
      <c r="G1683" s="14" t="s">
        <v>1836</v>
      </c>
      <c r="H1683" s="15" t="s">
        <v>67</v>
      </c>
      <c r="I1683" s="15">
        <v>2</v>
      </c>
      <c r="J1683" s="15">
        <v>0</v>
      </c>
      <c r="K1683" s="15">
        <v>0</v>
      </c>
      <c r="L1683" s="16" t="s">
        <v>1346</v>
      </c>
      <c r="M1683" s="16"/>
      <c r="N1683" s="16" t="s">
        <v>411</v>
      </c>
      <c r="O1683" s="17">
        <v>100</v>
      </c>
      <c r="P1683" s="17">
        <v>0</v>
      </c>
      <c r="Q1683" s="17">
        <v>0</v>
      </c>
      <c r="R1683" s="18" t="s">
        <v>33</v>
      </c>
      <c r="S1683" s="19">
        <v>60</v>
      </c>
      <c r="T1683" s="19">
        <v>110</v>
      </c>
      <c r="U1683" s="19">
        <v>2.2727272727272729</v>
      </c>
      <c r="V1683" s="19">
        <v>0</v>
      </c>
      <c r="W1683" s="20">
        <v>0.25</v>
      </c>
      <c r="X1683" s="21">
        <v>50</v>
      </c>
      <c r="Y1683" s="22" t="s">
        <v>33</v>
      </c>
      <c r="Z1683" s="14" t="s">
        <v>5838</v>
      </c>
      <c r="AA1683" s="24" t="s">
        <v>67</v>
      </c>
      <c r="AB1683" s="14" t="s">
        <v>67</v>
      </c>
      <c r="AC1683" s="14" t="s">
        <v>67</v>
      </c>
      <c r="AD1683" s="25"/>
      <c r="AE1683" s="26"/>
      <c r="AF1683" s="27"/>
      <c r="AG1683" s="29"/>
      <c r="AH1683" s="29"/>
      <c r="AI1683" s="29"/>
      <c r="AJ1683" s="29"/>
      <c r="AK1683" s="29"/>
      <c r="AL1683" s="29"/>
      <c r="AM1683" s="29"/>
      <c r="AN1683" s="29"/>
      <c r="AO1683" s="29"/>
    </row>
    <row r="1684" spans="1:41" s="88" customFormat="1" ht="16.5" customHeight="1">
      <c r="A1684" s="12" t="s">
        <v>1337</v>
      </c>
      <c r="B1684" s="13"/>
      <c r="C1684" s="189"/>
      <c r="D1684" s="12"/>
      <c r="E1684" s="14" t="s">
        <v>812</v>
      </c>
      <c r="F1684" s="14" t="s">
        <v>63</v>
      </c>
      <c r="G1684" s="14" t="s">
        <v>67</v>
      </c>
      <c r="H1684" s="15" t="s">
        <v>67</v>
      </c>
      <c r="I1684" s="15">
        <v>2</v>
      </c>
      <c r="J1684" s="15">
        <v>0</v>
      </c>
      <c r="K1684" s="15">
        <v>0</v>
      </c>
      <c r="L1684" s="16" t="s">
        <v>1346</v>
      </c>
      <c r="M1684" s="16"/>
      <c r="N1684" s="16" t="s">
        <v>411</v>
      </c>
      <c r="O1684" s="17">
        <v>100</v>
      </c>
      <c r="P1684" s="17">
        <v>0</v>
      </c>
      <c r="Q1684" s="17">
        <v>0</v>
      </c>
      <c r="R1684" s="18" t="s">
        <v>33</v>
      </c>
      <c r="S1684" s="19">
        <v>60</v>
      </c>
      <c r="T1684" s="19">
        <v>110</v>
      </c>
      <c r="U1684" s="19">
        <v>2.2727272727272729</v>
      </c>
      <c r="V1684" s="19">
        <v>0</v>
      </c>
      <c r="W1684" s="20">
        <v>0.25</v>
      </c>
      <c r="X1684" s="21">
        <v>50</v>
      </c>
      <c r="Y1684" s="22" t="s">
        <v>33</v>
      </c>
      <c r="Z1684" s="14" t="s">
        <v>5838</v>
      </c>
      <c r="AA1684" s="24" t="s">
        <v>67</v>
      </c>
      <c r="AB1684" s="14" t="s">
        <v>67</v>
      </c>
      <c r="AC1684" s="14" t="s">
        <v>67</v>
      </c>
      <c r="AD1684" s="25"/>
      <c r="AE1684" s="26"/>
      <c r="AF1684" s="27"/>
      <c r="AG1684" s="29"/>
      <c r="AH1684" s="29"/>
      <c r="AI1684" s="29"/>
      <c r="AJ1684" s="29"/>
      <c r="AK1684" s="29"/>
      <c r="AL1684" s="29"/>
      <c r="AM1684" s="29"/>
      <c r="AN1684" s="29"/>
      <c r="AO1684" s="29"/>
    </row>
    <row r="1685" spans="1:41" s="88" customFormat="1" ht="16.5" customHeight="1">
      <c r="A1685" s="12" t="s">
        <v>1337</v>
      </c>
      <c r="B1685" s="13"/>
      <c r="C1685" s="189"/>
      <c r="D1685" s="12"/>
      <c r="E1685" s="14" t="s">
        <v>199</v>
      </c>
      <c r="F1685" s="14" t="s">
        <v>1571</v>
      </c>
      <c r="G1685" s="14" t="s">
        <v>1882</v>
      </c>
      <c r="H1685" s="15" t="s">
        <v>67</v>
      </c>
      <c r="I1685" s="15">
        <v>1</v>
      </c>
      <c r="J1685" s="15">
        <v>0</v>
      </c>
      <c r="K1685" s="15">
        <v>0</v>
      </c>
      <c r="L1685" s="16" t="s">
        <v>1346</v>
      </c>
      <c r="M1685" s="16"/>
      <c r="N1685" s="16" t="s">
        <v>411</v>
      </c>
      <c r="O1685" s="17">
        <v>100</v>
      </c>
      <c r="P1685" s="17">
        <v>0</v>
      </c>
      <c r="Q1685" s="17">
        <v>0</v>
      </c>
      <c r="R1685" s="18" t="s">
        <v>33</v>
      </c>
      <c r="S1685" s="19">
        <v>60</v>
      </c>
      <c r="T1685" s="19">
        <v>110</v>
      </c>
      <c r="U1685" s="19">
        <v>2.2727272727272729</v>
      </c>
      <c r="V1685" s="19">
        <v>0</v>
      </c>
      <c r="W1685" s="20">
        <v>0.25</v>
      </c>
      <c r="X1685" s="21">
        <v>25</v>
      </c>
      <c r="Y1685" s="22" t="s">
        <v>33</v>
      </c>
      <c r="Z1685" s="14" t="s">
        <v>5838</v>
      </c>
      <c r="AA1685" s="24" t="s">
        <v>67</v>
      </c>
      <c r="AB1685" s="14" t="s">
        <v>67</v>
      </c>
      <c r="AC1685" s="14" t="s">
        <v>67</v>
      </c>
      <c r="AD1685" s="25"/>
      <c r="AE1685" s="26"/>
      <c r="AF1685" s="27"/>
      <c r="AG1685" s="29"/>
      <c r="AH1685" s="29"/>
      <c r="AI1685" s="29"/>
      <c r="AJ1685" s="29"/>
      <c r="AK1685" s="29"/>
      <c r="AL1685" s="29"/>
      <c r="AM1685" s="29"/>
      <c r="AN1685" s="29"/>
      <c r="AO1685" s="29"/>
    </row>
    <row r="1686" spans="1:41" s="88" customFormat="1" ht="16.5" customHeight="1">
      <c r="A1686" s="12" t="s">
        <v>1337</v>
      </c>
      <c r="B1686" s="13"/>
      <c r="C1686" s="189"/>
      <c r="D1686" s="12"/>
      <c r="E1686" s="14" t="s">
        <v>1883</v>
      </c>
      <c r="F1686" s="14" t="s">
        <v>7102</v>
      </c>
      <c r="G1686" s="14" t="s">
        <v>7102</v>
      </c>
      <c r="H1686" s="15" t="s">
        <v>67</v>
      </c>
      <c r="I1686" s="15">
        <v>1</v>
      </c>
      <c r="J1686" s="15">
        <v>0</v>
      </c>
      <c r="K1686" s="15">
        <v>0</v>
      </c>
      <c r="L1686" s="16" t="s">
        <v>1339</v>
      </c>
      <c r="M1686" s="16"/>
      <c r="N1686" s="16" t="s">
        <v>411</v>
      </c>
      <c r="O1686" s="17">
        <v>100</v>
      </c>
      <c r="P1686" s="17">
        <v>0</v>
      </c>
      <c r="Q1686" s="17">
        <v>0</v>
      </c>
      <c r="R1686" s="18" t="s">
        <v>33</v>
      </c>
      <c r="S1686" s="19">
        <v>60</v>
      </c>
      <c r="T1686" s="19">
        <v>115</v>
      </c>
      <c r="U1686" s="19">
        <v>2.1739130434782608</v>
      </c>
      <c r="V1686" s="19">
        <v>0</v>
      </c>
      <c r="W1686" s="20">
        <v>0.25</v>
      </c>
      <c r="X1686" s="21">
        <v>25</v>
      </c>
      <c r="Y1686" s="22" t="s">
        <v>33</v>
      </c>
      <c r="Z1686" s="14" t="s">
        <v>5838</v>
      </c>
      <c r="AA1686" s="24" t="s">
        <v>67</v>
      </c>
      <c r="AB1686" s="14" t="s">
        <v>67</v>
      </c>
      <c r="AC1686" s="14" t="s">
        <v>67</v>
      </c>
      <c r="AD1686" s="25"/>
      <c r="AE1686" s="26"/>
      <c r="AF1686" s="27"/>
      <c r="AG1686" s="29"/>
      <c r="AH1686" s="29"/>
      <c r="AI1686" s="29"/>
      <c r="AJ1686" s="29"/>
      <c r="AK1686" s="29"/>
      <c r="AL1686" s="29"/>
      <c r="AM1686" s="29"/>
      <c r="AN1686" s="29"/>
      <c r="AO1686" s="29"/>
    </row>
    <row r="1687" spans="1:41" s="88" customFormat="1" ht="16.5" customHeight="1">
      <c r="A1687" s="12" t="s">
        <v>1337</v>
      </c>
      <c r="B1687" s="13"/>
      <c r="C1687" s="189"/>
      <c r="D1687" s="12"/>
      <c r="E1687" s="14" t="s">
        <v>1880</v>
      </c>
      <c r="F1687" s="14" t="s">
        <v>67</v>
      </c>
      <c r="G1687" s="14" t="s">
        <v>1881</v>
      </c>
      <c r="H1687" s="15">
        <v>2006</v>
      </c>
      <c r="I1687" s="15">
        <v>1</v>
      </c>
      <c r="J1687" s="15">
        <v>0</v>
      </c>
      <c r="K1687" s="15">
        <v>0</v>
      </c>
      <c r="L1687" s="16" t="s">
        <v>1383</v>
      </c>
      <c r="M1687" s="16"/>
      <c r="N1687" s="16" t="s">
        <v>411</v>
      </c>
      <c r="O1687" s="17">
        <v>104</v>
      </c>
      <c r="P1687" s="17">
        <v>0</v>
      </c>
      <c r="Q1687" s="17">
        <v>0</v>
      </c>
      <c r="R1687" s="18" t="s">
        <v>33</v>
      </c>
      <c r="S1687" s="19">
        <v>60</v>
      </c>
      <c r="T1687" s="19">
        <v>110</v>
      </c>
      <c r="U1687" s="19">
        <v>2.2727272727272729</v>
      </c>
      <c r="V1687" s="19">
        <v>0</v>
      </c>
      <c r="W1687" s="20">
        <v>0.25</v>
      </c>
      <c r="X1687" s="21">
        <v>26</v>
      </c>
      <c r="Y1687" s="22" t="s">
        <v>33</v>
      </c>
      <c r="Z1687" s="14" t="s">
        <v>5838</v>
      </c>
      <c r="AA1687" s="24" t="s">
        <v>67</v>
      </c>
      <c r="AB1687" s="14" t="s">
        <v>67</v>
      </c>
      <c r="AC1687" s="14" t="s">
        <v>67</v>
      </c>
      <c r="AD1687" s="25"/>
      <c r="AE1687" s="26"/>
      <c r="AF1687" s="27"/>
      <c r="AG1687" s="29"/>
      <c r="AH1687" s="29"/>
      <c r="AI1687" s="29"/>
      <c r="AJ1687" s="29"/>
      <c r="AK1687" s="29"/>
      <c r="AL1687" s="29"/>
      <c r="AM1687" s="29"/>
      <c r="AN1687" s="29"/>
      <c r="AO1687" s="29"/>
    </row>
    <row r="1688" spans="1:41" s="88" customFormat="1" ht="16.5" customHeight="1">
      <c r="A1688" s="12" t="s">
        <v>1337</v>
      </c>
      <c r="B1688" s="13"/>
      <c r="C1688" s="189"/>
      <c r="D1688" s="12"/>
      <c r="E1688" s="14" t="s">
        <v>1513</v>
      </c>
      <c r="F1688" s="14" t="s">
        <v>1514</v>
      </c>
      <c r="G1688" s="14" t="s">
        <v>1515</v>
      </c>
      <c r="H1688" s="15">
        <v>1992</v>
      </c>
      <c r="I1688" s="15">
        <v>1</v>
      </c>
      <c r="J1688" s="15">
        <v>0</v>
      </c>
      <c r="K1688" s="15">
        <v>0</v>
      </c>
      <c r="L1688" s="16" t="s">
        <v>1378</v>
      </c>
      <c r="M1688" s="16"/>
      <c r="N1688" s="16" t="s">
        <v>411</v>
      </c>
      <c r="O1688" s="17">
        <v>30</v>
      </c>
      <c r="P1688" s="17">
        <v>8730</v>
      </c>
      <c r="Q1688" s="17">
        <v>0</v>
      </c>
      <c r="R1688" s="18" t="s">
        <v>33</v>
      </c>
      <c r="S1688" s="19">
        <v>60</v>
      </c>
      <c r="T1688" s="19">
        <v>110</v>
      </c>
      <c r="U1688" s="19">
        <v>8</v>
      </c>
      <c r="V1688" s="19">
        <v>0</v>
      </c>
      <c r="W1688" s="20">
        <v>0.88</v>
      </c>
      <c r="X1688" s="21">
        <v>26.4</v>
      </c>
      <c r="Y1688" s="22" t="s">
        <v>33</v>
      </c>
      <c r="Z1688" s="14" t="s">
        <v>5838</v>
      </c>
      <c r="AA1688" s="24" t="s">
        <v>67</v>
      </c>
      <c r="AB1688" s="14" t="s">
        <v>67</v>
      </c>
      <c r="AC1688" s="14" t="s">
        <v>67</v>
      </c>
      <c r="AD1688" s="25"/>
      <c r="AE1688" s="26"/>
      <c r="AF1688" s="27"/>
      <c r="AG1688" s="29"/>
      <c r="AH1688" s="29"/>
      <c r="AI1688" s="29"/>
      <c r="AJ1688" s="29"/>
      <c r="AK1688" s="29"/>
      <c r="AL1688" s="29"/>
      <c r="AM1688" s="29"/>
      <c r="AN1688" s="29"/>
      <c r="AO1688" s="29"/>
    </row>
    <row r="1689" spans="1:41" s="88" customFormat="1" ht="16.5" customHeight="1">
      <c r="A1689" s="83" t="s">
        <v>1337</v>
      </c>
      <c r="B1689" s="13"/>
      <c r="C1689" s="189"/>
      <c r="D1689" s="83"/>
      <c r="E1689" s="14" t="s">
        <v>1829</v>
      </c>
      <c r="F1689" s="14" t="s">
        <v>1830</v>
      </c>
      <c r="G1689" s="14" t="s">
        <v>1831</v>
      </c>
      <c r="H1689" s="15">
        <v>2011</v>
      </c>
      <c r="I1689" s="15">
        <v>1</v>
      </c>
      <c r="J1689" s="15">
        <v>0</v>
      </c>
      <c r="K1689" s="15">
        <v>0</v>
      </c>
      <c r="L1689" s="16" t="s">
        <v>1470</v>
      </c>
      <c r="M1689" s="16"/>
      <c r="N1689" s="16" t="s">
        <v>1343</v>
      </c>
      <c r="O1689" s="17">
        <v>20</v>
      </c>
      <c r="P1689" s="17">
        <v>0</v>
      </c>
      <c r="Q1689" s="17">
        <v>0</v>
      </c>
      <c r="R1689" s="18" t="s">
        <v>33</v>
      </c>
      <c r="S1689" s="19">
        <v>60</v>
      </c>
      <c r="T1689" s="19">
        <v>220</v>
      </c>
      <c r="U1689" s="19">
        <v>6.1</v>
      </c>
      <c r="V1689" s="19">
        <v>0</v>
      </c>
      <c r="W1689" s="20">
        <v>1.3420000000000001</v>
      </c>
      <c r="X1689" s="21">
        <v>26.840000000000003</v>
      </c>
      <c r="Y1689" s="22" t="s">
        <v>33</v>
      </c>
      <c r="Z1689" s="14" t="s">
        <v>5838</v>
      </c>
      <c r="AA1689" s="24" t="s">
        <v>67</v>
      </c>
      <c r="AB1689" s="14" t="s">
        <v>67</v>
      </c>
      <c r="AC1689" s="14" t="s">
        <v>67</v>
      </c>
      <c r="AD1689" s="25"/>
      <c r="AE1689" s="26"/>
      <c r="AF1689" s="27"/>
      <c r="AG1689" s="109"/>
      <c r="AH1689" s="109"/>
      <c r="AI1689" s="109"/>
      <c r="AJ1689" s="109"/>
      <c r="AK1689" s="109"/>
      <c r="AL1689" s="109"/>
      <c r="AM1689" s="109"/>
      <c r="AN1689" s="109"/>
      <c r="AO1689" s="109"/>
    </row>
    <row r="1690" spans="1:41" s="88" customFormat="1" ht="16.5" customHeight="1">
      <c r="A1690" s="12" t="s">
        <v>1337</v>
      </c>
      <c r="B1690" s="13"/>
      <c r="C1690" s="189"/>
      <c r="D1690" s="12"/>
      <c r="E1690" s="14" t="s">
        <v>7157</v>
      </c>
      <c r="F1690" s="14" t="s">
        <v>7158</v>
      </c>
      <c r="G1690" s="14" t="s">
        <v>7159</v>
      </c>
      <c r="H1690" s="15">
        <v>2015</v>
      </c>
      <c r="I1690" s="15">
        <v>2</v>
      </c>
      <c r="J1690" s="15">
        <v>0</v>
      </c>
      <c r="K1690" s="15">
        <v>0</v>
      </c>
      <c r="L1690" s="16" t="s">
        <v>7092</v>
      </c>
      <c r="M1690" s="16"/>
      <c r="N1690" s="16" t="s">
        <v>7115</v>
      </c>
      <c r="O1690" s="17">
        <v>36</v>
      </c>
      <c r="P1690" s="17">
        <v>0</v>
      </c>
      <c r="Q1690" s="17">
        <v>0</v>
      </c>
      <c r="R1690" s="18" t="s">
        <v>7116</v>
      </c>
      <c r="S1690" s="19">
        <v>60</v>
      </c>
      <c r="T1690" s="19">
        <v>220</v>
      </c>
      <c r="U1690" s="19">
        <v>0</v>
      </c>
      <c r="V1690" s="19">
        <v>0</v>
      </c>
      <c r="W1690" s="20">
        <v>0.746</v>
      </c>
      <c r="X1690" s="21">
        <v>53.712000000000003</v>
      </c>
      <c r="Y1690" s="22" t="s">
        <v>33</v>
      </c>
      <c r="Z1690" s="14" t="s">
        <v>5838</v>
      </c>
      <c r="AA1690" s="24" t="s">
        <v>67</v>
      </c>
      <c r="AB1690" s="14" t="s">
        <v>67</v>
      </c>
      <c r="AC1690" s="14" t="s">
        <v>67</v>
      </c>
      <c r="AD1690" s="25"/>
      <c r="AE1690" s="26"/>
      <c r="AF1690" s="27"/>
      <c r="AG1690" s="29"/>
      <c r="AH1690" s="29"/>
      <c r="AI1690" s="29"/>
      <c r="AJ1690" s="29"/>
      <c r="AK1690" s="29"/>
      <c r="AL1690" s="29"/>
      <c r="AM1690" s="29"/>
      <c r="AN1690" s="29"/>
      <c r="AO1690" s="29"/>
    </row>
    <row r="1691" spans="1:41" s="88" customFormat="1" ht="16.5" customHeight="1">
      <c r="A1691" s="12" t="s">
        <v>1337</v>
      </c>
      <c r="B1691" s="13"/>
      <c r="C1691" s="189"/>
      <c r="D1691" s="12"/>
      <c r="E1691" s="14" t="s">
        <v>430</v>
      </c>
      <c r="F1691" s="14" t="s">
        <v>1843</v>
      </c>
      <c r="G1691" s="14" t="s">
        <v>1878</v>
      </c>
      <c r="H1691" s="15">
        <v>2003</v>
      </c>
      <c r="I1691" s="15">
        <v>1</v>
      </c>
      <c r="J1691" s="15">
        <v>0</v>
      </c>
      <c r="K1691" s="15">
        <v>0</v>
      </c>
      <c r="L1691" s="16" t="s">
        <v>1362</v>
      </c>
      <c r="M1691" s="16"/>
      <c r="N1691" s="16" t="s">
        <v>411</v>
      </c>
      <c r="O1691" s="17">
        <v>4380</v>
      </c>
      <c r="P1691" s="17">
        <v>4380</v>
      </c>
      <c r="Q1691" s="17">
        <v>5</v>
      </c>
      <c r="R1691" s="18" t="s">
        <v>33</v>
      </c>
      <c r="S1691" s="19" t="s">
        <v>89</v>
      </c>
      <c r="T1691" s="19">
        <v>110</v>
      </c>
      <c r="U1691" s="19">
        <v>5.4545454545454543E-2</v>
      </c>
      <c r="V1691" s="19">
        <v>0</v>
      </c>
      <c r="W1691" s="20">
        <v>6.0000000000000001E-3</v>
      </c>
      <c r="X1691" s="21">
        <v>27.594000000000001</v>
      </c>
      <c r="Y1691" s="22" t="s">
        <v>33</v>
      </c>
      <c r="Z1691" s="14" t="s">
        <v>5838</v>
      </c>
      <c r="AA1691" s="24" t="s">
        <v>67</v>
      </c>
      <c r="AB1691" s="14" t="s">
        <v>67</v>
      </c>
      <c r="AC1691" s="14" t="s">
        <v>67</v>
      </c>
      <c r="AD1691" s="25"/>
      <c r="AE1691" s="26"/>
      <c r="AF1691" s="27"/>
      <c r="AG1691" s="29"/>
      <c r="AH1691" s="29"/>
      <c r="AI1691" s="29"/>
      <c r="AJ1691" s="29"/>
      <c r="AK1691" s="29"/>
      <c r="AL1691" s="29"/>
      <c r="AM1691" s="29"/>
      <c r="AN1691" s="29"/>
      <c r="AO1691" s="29"/>
    </row>
    <row r="1692" spans="1:41" s="88" customFormat="1" ht="16.5" customHeight="1">
      <c r="A1692" s="12" t="s">
        <v>1337</v>
      </c>
      <c r="B1692" s="13"/>
      <c r="C1692" s="487"/>
      <c r="D1692" s="12"/>
      <c r="E1692" s="14" t="s">
        <v>1659</v>
      </c>
      <c r="F1692" s="14" t="s">
        <v>67</v>
      </c>
      <c r="G1692" s="14" t="s">
        <v>67</v>
      </c>
      <c r="H1692" s="15">
        <v>2003</v>
      </c>
      <c r="I1692" s="15">
        <v>4</v>
      </c>
      <c r="J1692" s="15">
        <v>0</v>
      </c>
      <c r="K1692" s="15">
        <v>0</v>
      </c>
      <c r="L1692" s="16" t="s">
        <v>1346</v>
      </c>
      <c r="M1692" s="16"/>
      <c r="N1692" s="16" t="s">
        <v>411</v>
      </c>
      <c r="O1692" s="17">
        <v>10</v>
      </c>
      <c r="P1692" s="17">
        <v>8750</v>
      </c>
      <c r="Q1692" s="17">
        <v>5</v>
      </c>
      <c r="R1692" s="18" t="s">
        <v>33</v>
      </c>
      <c r="S1692" s="19">
        <v>60</v>
      </c>
      <c r="T1692" s="19">
        <v>110</v>
      </c>
      <c r="U1692" s="19">
        <v>2.2727272727272729</v>
      </c>
      <c r="V1692" s="19">
        <v>0</v>
      </c>
      <c r="W1692" s="20">
        <v>0.25</v>
      </c>
      <c r="X1692" s="21">
        <v>111.875</v>
      </c>
      <c r="Y1692" s="22" t="s">
        <v>33</v>
      </c>
      <c r="Z1692" s="14" t="s">
        <v>5838</v>
      </c>
      <c r="AA1692" s="24" t="s">
        <v>67</v>
      </c>
      <c r="AB1692" s="14" t="s">
        <v>67</v>
      </c>
      <c r="AC1692" s="14" t="s">
        <v>67</v>
      </c>
      <c r="AD1692" s="25"/>
      <c r="AE1692" s="26"/>
      <c r="AF1692" s="27"/>
      <c r="AG1692" s="29"/>
      <c r="AH1692" s="29"/>
      <c r="AI1692" s="29"/>
      <c r="AJ1692" s="29"/>
      <c r="AK1692" s="29"/>
      <c r="AL1692" s="29"/>
      <c r="AM1692" s="29"/>
      <c r="AN1692" s="29"/>
      <c r="AO1692" s="29"/>
    </row>
    <row r="1693" spans="1:41" s="88" customFormat="1" ht="16.5" customHeight="1">
      <c r="A1693" s="12" t="s">
        <v>1337</v>
      </c>
      <c r="B1693" s="13"/>
      <c r="C1693" s="189"/>
      <c r="D1693" s="12"/>
      <c r="E1693" s="14" t="s">
        <v>1730</v>
      </c>
      <c r="F1693" s="14" t="s">
        <v>1876</v>
      </c>
      <c r="G1693" s="14" t="s">
        <v>1877</v>
      </c>
      <c r="H1693" s="15" t="s">
        <v>67</v>
      </c>
      <c r="I1693" s="15">
        <v>1</v>
      </c>
      <c r="J1693" s="15">
        <v>0</v>
      </c>
      <c r="K1693" s="15">
        <v>0</v>
      </c>
      <c r="L1693" s="16" t="s">
        <v>1462</v>
      </c>
      <c r="M1693" s="16"/>
      <c r="N1693" s="16" t="s">
        <v>411</v>
      </c>
      <c r="O1693" s="17">
        <v>144</v>
      </c>
      <c r="P1693" s="17">
        <v>0</v>
      </c>
      <c r="Q1693" s="17">
        <v>0</v>
      </c>
      <c r="R1693" s="18" t="s">
        <v>33</v>
      </c>
      <c r="S1693" s="19">
        <v>60</v>
      </c>
      <c r="T1693" s="19">
        <v>110</v>
      </c>
      <c r="U1693" s="19">
        <v>1.8</v>
      </c>
      <c r="V1693" s="19">
        <v>0</v>
      </c>
      <c r="W1693" s="20">
        <v>0.19800000000000001</v>
      </c>
      <c r="X1693" s="21">
        <v>28.512</v>
      </c>
      <c r="Y1693" s="22" t="s">
        <v>33</v>
      </c>
      <c r="Z1693" s="14" t="s">
        <v>5838</v>
      </c>
      <c r="AA1693" s="24" t="s">
        <v>67</v>
      </c>
      <c r="AB1693" s="14" t="s">
        <v>67</v>
      </c>
      <c r="AC1693" s="14" t="s">
        <v>67</v>
      </c>
      <c r="AD1693" s="25"/>
      <c r="AE1693" s="26"/>
      <c r="AF1693" s="27"/>
      <c r="AG1693" s="29"/>
      <c r="AH1693" s="29"/>
      <c r="AI1693" s="29"/>
      <c r="AJ1693" s="29"/>
      <c r="AK1693" s="29"/>
      <c r="AL1693" s="29"/>
      <c r="AM1693" s="29"/>
      <c r="AN1693" s="29"/>
      <c r="AO1693" s="29"/>
    </row>
    <row r="1694" spans="1:41" s="88" customFormat="1" ht="16.5" customHeight="1">
      <c r="A1694" s="12" t="s">
        <v>1337</v>
      </c>
      <c r="B1694" s="13"/>
      <c r="C1694" s="189"/>
      <c r="D1694" s="12"/>
      <c r="E1694" s="14" t="s">
        <v>1730</v>
      </c>
      <c r="F1694" s="14" t="s">
        <v>1876</v>
      </c>
      <c r="G1694" s="14" t="s">
        <v>1877</v>
      </c>
      <c r="H1694" s="15" t="s">
        <v>67</v>
      </c>
      <c r="I1694" s="15">
        <v>1</v>
      </c>
      <c r="J1694" s="15">
        <v>0</v>
      </c>
      <c r="K1694" s="15">
        <v>0</v>
      </c>
      <c r="L1694" s="16" t="s">
        <v>1462</v>
      </c>
      <c r="M1694" s="16"/>
      <c r="N1694" s="16" t="s">
        <v>411</v>
      </c>
      <c r="O1694" s="17">
        <v>144</v>
      </c>
      <c r="P1694" s="17">
        <v>0</v>
      </c>
      <c r="Q1694" s="17">
        <v>0</v>
      </c>
      <c r="R1694" s="18" t="s">
        <v>33</v>
      </c>
      <c r="S1694" s="19">
        <v>60</v>
      </c>
      <c r="T1694" s="19">
        <v>110</v>
      </c>
      <c r="U1694" s="19">
        <v>1.8</v>
      </c>
      <c r="V1694" s="19">
        <v>0</v>
      </c>
      <c r="W1694" s="20">
        <v>0.19800000000000001</v>
      </c>
      <c r="X1694" s="21">
        <v>28.512</v>
      </c>
      <c r="Y1694" s="22" t="s">
        <v>33</v>
      </c>
      <c r="Z1694" s="14" t="s">
        <v>5838</v>
      </c>
      <c r="AA1694" s="24" t="s">
        <v>67</v>
      </c>
      <c r="AB1694" s="14" t="s">
        <v>67</v>
      </c>
      <c r="AC1694" s="14" t="s">
        <v>67</v>
      </c>
      <c r="AD1694" s="25"/>
      <c r="AE1694" s="26"/>
      <c r="AF1694" s="27"/>
      <c r="AG1694" s="29"/>
      <c r="AH1694" s="29"/>
      <c r="AI1694" s="29"/>
      <c r="AJ1694" s="29"/>
      <c r="AK1694" s="29"/>
      <c r="AL1694" s="29"/>
      <c r="AM1694" s="29"/>
      <c r="AN1694" s="29"/>
      <c r="AO1694" s="29"/>
    </row>
    <row r="1695" spans="1:41" s="88" customFormat="1" ht="16.5" customHeight="1">
      <c r="A1695" s="12" t="s">
        <v>1337</v>
      </c>
      <c r="B1695" s="13"/>
      <c r="C1695" s="189"/>
      <c r="D1695" s="12"/>
      <c r="E1695" s="14" t="s">
        <v>86</v>
      </c>
      <c r="F1695" s="14" t="s">
        <v>155</v>
      </c>
      <c r="G1695" s="14" t="s">
        <v>1875</v>
      </c>
      <c r="H1695" s="15" t="s">
        <v>67</v>
      </c>
      <c r="I1695" s="15">
        <v>1</v>
      </c>
      <c r="J1695" s="15">
        <v>0</v>
      </c>
      <c r="K1695" s="15">
        <v>0</v>
      </c>
      <c r="L1695" s="16" t="s">
        <v>1357</v>
      </c>
      <c r="M1695" s="16"/>
      <c r="N1695" s="16" t="s">
        <v>411</v>
      </c>
      <c r="O1695" s="17">
        <v>12</v>
      </c>
      <c r="P1695" s="17">
        <v>8748</v>
      </c>
      <c r="Q1695" s="17">
        <v>5</v>
      </c>
      <c r="R1695" s="18" t="s">
        <v>33</v>
      </c>
      <c r="S1695" s="19">
        <v>60</v>
      </c>
      <c r="T1695" s="19">
        <v>110</v>
      </c>
      <c r="U1695" s="19">
        <v>0.59090909090909094</v>
      </c>
      <c r="V1695" s="19">
        <v>0</v>
      </c>
      <c r="W1695" s="20">
        <v>6.5000000000000002E-2</v>
      </c>
      <c r="X1695" s="21">
        <v>29.210999999999999</v>
      </c>
      <c r="Y1695" s="22" t="s">
        <v>33</v>
      </c>
      <c r="Z1695" s="14" t="s">
        <v>5838</v>
      </c>
      <c r="AA1695" s="24" t="s">
        <v>67</v>
      </c>
      <c r="AB1695" s="14" t="s">
        <v>67</v>
      </c>
      <c r="AC1695" s="14" t="s">
        <v>67</v>
      </c>
      <c r="AD1695" s="25"/>
      <c r="AE1695" s="26"/>
      <c r="AF1695" s="27"/>
      <c r="AG1695" s="29"/>
      <c r="AH1695" s="29"/>
      <c r="AI1695" s="29"/>
      <c r="AJ1695" s="29"/>
      <c r="AK1695" s="29"/>
      <c r="AL1695" s="29"/>
      <c r="AM1695" s="29"/>
      <c r="AN1695" s="29"/>
      <c r="AO1695" s="29"/>
    </row>
    <row r="1696" spans="1:41" s="88" customFormat="1" ht="16.5" customHeight="1">
      <c r="A1696" s="12" t="s">
        <v>1337</v>
      </c>
      <c r="B1696" s="13"/>
      <c r="C1696" s="189"/>
      <c r="D1696" s="12"/>
      <c r="E1696" s="14" t="s">
        <v>1645</v>
      </c>
      <c r="F1696" s="14" t="s">
        <v>1646</v>
      </c>
      <c r="G1696" s="14" t="s">
        <v>1647</v>
      </c>
      <c r="H1696" s="15" t="s">
        <v>67</v>
      </c>
      <c r="I1696" s="15">
        <v>12</v>
      </c>
      <c r="J1696" s="15">
        <v>0</v>
      </c>
      <c r="K1696" s="15">
        <v>0</v>
      </c>
      <c r="L1696" s="16" t="s">
        <v>7083</v>
      </c>
      <c r="M1696" s="16"/>
      <c r="N1696" s="16" t="s">
        <v>411</v>
      </c>
      <c r="O1696" s="17">
        <v>120</v>
      </c>
      <c r="P1696" s="17">
        <v>0</v>
      </c>
      <c r="Q1696" s="17">
        <v>0</v>
      </c>
      <c r="R1696" s="18" t="s">
        <v>33</v>
      </c>
      <c r="S1696" s="19">
        <v>60</v>
      </c>
      <c r="T1696" s="19">
        <v>110</v>
      </c>
      <c r="U1696" s="19">
        <v>2.2727272727272729</v>
      </c>
      <c r="V1696" s="19">
        <v>0</v>
      </c>
      <c r="W1696" s="20">
        <v>0.25</v>
      </c>
      <c r="X1696" s="21">
        <v>360</v>
      </c>
      <c r="Y1696" s="22" t="s">
        <v>33</v>
      </c>
      <c r="Z1696" s="14" t="s">
        <v>5838</v>
      </c>
      <c r="AA1696" s="24" t="s">
        <v>67</v>
      </c>
      <c r="AB1696" s="14" t="s">
        <v>67</v>
      </c>
      <c r="AC1696" s="14" t="s">
        <v>67</v>
      </c>
      <c r="AD1696" s="25"/>
      <c r="AE1696" s="26"/>
      <c r="AF1696" s="27"/>
      <c r="AG1696" s="29"/>
      <c r="AH1696" s="29"/>
      <c r="AI1696" s="29"/>
      <c r="AJ1696" s="29"/>
      <c r="AK1696" s="29"/>
      <c r="AL1696" s="29"/>
      <c r="AM1696" s="29"/>
      <c r="AN1696" s="29"/>
      <c r="AO1696" s="29"/>
    </row>
    <row r="1697" spans="1:41" s="88" customFormat="1" ht="16.5" customHeight="1">
      <c r="A1697" s="12" t="s">
        <v>1337</v>
      </c>
      <c r="B1697" s="13"/>
      <c r="C1697" s="189"/>
      <c r="D1697" s="12"/>
      <c r="E1697" s="14" t="s">
        <v>1797</v>
      </c>
      <c r="F1697" s="14" t="s">
        <v>67</v>
      </c>
      <c r="G1697" s="14" t="s">
        <v>1798</v>
      </c>
      <c r="H1697" s="15" t="s">
        <v>67</v>
      </c>
      <c r="I1697" s="15">
        <v>3</v>
      </c>
      <c r="J1697" s="15">
        <v>0</v>
      </c>
      <c r="K1697" s="15">
        <v>0</v>
      </c>
      <c r="L1697" s="16" t="s">
        <v>1398</v>
      </c>
      <c r="M1697" s="16"/>
      <c r="N1697" s="16" t="s">
        <v>411</v>
      </c>
      <c r="O1697" s="17">
        <v>80</v>
      </c>
      <c r="P1697" s="17">
        <v>0</v>
      </c>
      <c r="Q1697" s="17">
        <v>0</v>
      </c>
      <c r="R1697" s="18" t="s">
        <v>33</v>
      </c>
      <c r="S1697" s="19">
        <v>60</v>
      </c>
      <c r="T1697" s="19">
        <v>150</v>
      </c>
      <c r="U1697" s="19">
        <v>2.5</v>
      </c>
      <c r="V1697" s="19">
        <v>0</v>
      </c>
      <c r="W1697" s="20">
        <v>0.375</v>
      </c>
      <c r="X1697" s="21">
        <v>90</v>
      </c>
      <c r="Y1697" s="22" t="s">
        <v>33</v>
      </c>
      <c r="Z1697" s="14" t="s">
        <v>5838</v>
      </c>
      <c r="AA1697" s="24" t="s">
        <v>67</v>
      </c>
      <c r="AB1697" s="14" t="s">
        <v>67</v>
      </c>
      <c r="AC1697" s="14" t="s">
        <v>67</v>
      </c>
      <c r="AD1697" s="25"/>
      <c r="AE1697" s="26"/>
      <c r="AF1697" s="27"/>
      <c r="AG1697" s="29"/>
      <c r="AH1697" s="29"/>
      <c r="AI1697" s="29"/>
      <c r="AJ1697" s="29"/>
      <c r="AK1697" s="29"/>
      <c r="AL1697" s="29"/>
      <c r="AM1697" s="29"/>
      <c r="AN1697" s="29"/>
      <c r="AO1697" s="29"/>
    </row>
    <row r="1698" spans="1:41" s="88" customFormat="1" ht="16.5" customHeight="1">
      <c r="A1698" s="12" t="s">
        <v>1337</v>
      </c>
      <c r="B1698" s="13"/>
      <c r="C1698" s="189"/>
      <c r="D1698" s="12"/>
      <c r="E1698" s="14" t="s">
        <v>1797</v>
      </c>
      <c r="F1698" s="14" t="s">
        <v>67</v>
      </c>
      <c r="G1698" s="14" t="s">
        <v>1798</v>
      </c>
      <c r="H1698" s="15" t="s">
        <v>67</v>
      </c>
      <c r="I1698" s="15">
        <v>3</v>
      </c>
      <c r="J1698" s="15">
        <v>0</v>
      </c>
      <c r="K1698" s="15">
        <v>0</v>
      </c>
      <c r="L1698" s="16" t="s">
        <v>1398</v>
      </c>
      <c r="M1698" s="16"/>
      <c r="N1698" s="16" t="s">
        <v>411</v>
      </c>
      <c r="O1698" s="17">
        <v>80</v>
      </c>
      <c r="P1698" s="17">
        <v>0</v>
      </c>
      <c r="Q1698" s="17">
        <v>0</v>
      </c>
      <c r="R1698" s="18" t="s">
        <v>33</v>
      </c>
      <c r="S1698" s="19">
        <v>60</v>
      </c>
      <c r="T1698" s="19">
        <v>150</v>
      </c>
      <c r="U1698" s="19">
        <v>2.5</v>
      </c>
      <c r="V1698" s="19">
        <v>0</v>
      </c>
      <c r="W1698" s="20">
        <v>0.375</v>
      </c>
      <c r="X1698" s="21">
        <v>90</v>
      </c>
      <c r="Y1698" s="22" t="s">
        <v>33</v>
      </c>
      <c r="Z1698" s="14" t="s">
        <v>5838</v>
      </c>
      <c r="AA1698" s="24" t="s">
        <v>67</v>
      </c>
      <c r="AB1698" s="14" t="s">
        <v>67</v>
      </c>
      <c r="AC1698" s="14" t="s">
        <v>67</v>
      </c>
      <c r="AD1698" s="25"/>
      <c r="AE1698" s="26"/>
      <c r="AF1698" s="27"/>
      <c r="AG1698" s="29"/>
      <c r="AH1698" s="29"/>
      <c r="AI1698" s="29"/>
      <c r="AJ1698" s="29"/>
      <c r="AK1698" s="29"/>
      <c r="AL1698" s="29"/>
      <c r="AM1698" s="29"/>
      <c r="AN1698" s="29"/>
      <c r="AO1698" s="29"/>
    </row>
    <row r="1699" spans="1:41" s="88" customFormat="1" ht="16.5" customHeight="1">
      <c r="A1699" s="12" t="s">
        <v>1337</v>
      </c>
      <c r="B1699" s="13"/>
      <c r="C1699" s="189"/>
      <c r="D1699" s="12"/>
      <c r="E1699" s="14" t="s">
        <v>1874</v>
      </c>
      <c r="F1699" s="14" t="s">
        <v>67</v>
      </c>
      <c r="G1699" s="14" t="s">
        <v>1794</v>
      </c>
      <c r="H1699" s="15" t="s">
        <v>67</v>
      </c>
      <c r="I1699" s="15">
        <v>1</v>
      </c>
      <c r="J1699" s="15">
        <v>0</v>
      </c>
      <c r="K1699" s="15">
        <v>0</v>
      </c>
      <c r="L1699" s="16" t="s">
        <v>1377</v>
      </c>
      <c r="M1699" s="16"/>
      <c r="N1699" s="16" t="s">
        <v>411</v>
      </c>
      <c r="O1699" s="17">
        <v>20</v>
      </c>
      <c r="P1699" s="17">
        <v>0</v>
      </c>
      <c r="Q1699" s="17">
        <v>0</v>
      </c>
      <c r="R1699" s="18" t="s">
        <v>33</v>
      </c>
      <c r="S1699" s="19">
        <v>60</v>
      </c>
      <c r="T1699" s="19">
        <v>220</v>
      </c>
      <c r="U1699" s="19">
        <v>7</v>
      </c>
      <c r="V1699" s="19">
        <v>0</v>
      </c>
      <c r="W1699" s="20">
        <v>1.54</v>
      </c>
      <c r="X1699" s="21">
        <v>30.8</v>
      </c>
      <c r="Y1699" s="22" t="s">
        <v>33</v>
      </c>
      <c r="Z1699" s="14" t="s">
        <v>5838</v>
      </c>
      <c r="AA1699" s="24" t="s">
        <v>67</v>
      </c>
      <c r="AB1699" s="14" t="s">
        <v>67</v>
      </c>
      <c r="AC1699" s="14" t="s">
        <v>67</v>
      </c>
      <c r="AD1699" s="25"/>
      <c r="AE1699" s="26"/>
      <c r="AF1699" s="27"/>
      <c r="AG1699" s="29"/>
      <c r="AH1699" s="29"/>
      <c r="AI1699" s="29"/>
      <c r="AJ1699" s="29"/>
      <c r="AK1699" s="29"/>
      <c r="AL1699" s="29"/>
      <c r="AM1699" s="29"/>
      <c r="AN1699" s="29"/>
      <c r="AO1699" s="29"/>
    </row>
    <row r="1700" spans="1:41" s="88" customFormat="1" ht="16.5" customHeight="1">
      <c r="A1700" s="12" t="s">
        <v>1337</v>
      </c>
      <c r="B1700" s="13"/>
      <c r="C1700" s="189"/>
      <c r="D1700" s="12"/>
      <c r="E1700" s="14" t="s">
        <v>1872</v>
      </c>
      <c r="F1700" s="14" t="s">
        <v>67</v>
      </c>
      <c r="G1700" s="14" t="s">
        <v>1873</v>
      </c>
      <c r="H1700" s="15">
        <v>1998</v>
      </c>
      <c r="I1700" s="15">
        <v>1</v>
      </c>
      <c r="J1700" s="15">
        <v>0</v>
      </c>
      <c r="K1700" s="15">
        <v>0</v>
      </c>
      <c r="L1700" s="16" t="s">
        <v>1346</v>
      </c>
      <c r="M1700" s="16"/>
      <c r="N1700" s="16" t="s">
        <v>411</v>
      </c>
      <c r="O1700" s="17">
        <v>100</v>
      </c>
      <c r="P1700" s="17">
        <v>0</v>
      </c>
      <c r="Q1700" s="17">
        <v>0</v>
      </c>
      <c r="R1700" s="18" t="s">
        <v>33</v>
      </c>
      <c r="S1700" s="19">
        <v>60</v>
      </c>
      <c r="T1700" s="19">
        <v>110</v>
      </c>
      <c r="U1700" s="19">
        <v>2.8181818181818183</v>
      </c>
      <c r="V1700" s="19">
        <v>0</v>
      </c>
      <c r="W1700" s="20">
        <v>0.31</v>
      </c>
      <c r="X1700" s="21">
        <v>31</v>
      </c>
      <c r="Y1700" s="22" t="s">
        <v>33</v>
      </c>
      <c r="Z1700" s="14" t="s">
        <v>5838</v>
      </c>
      <c r="AA1700" s="24" t="s">
        <v>67</v>
      </c>
      <c r="AB1700" s="14" t="s">
        <v>67</v>
      </c>
      <c r="AC1700" s="14" t="s">
        <v>67</v>
      </c>
      <c r="AD1700" s="25"/>
      <c r="AE1700" s="26"/>
      <c r="AF1700" s="27"/>
      <c r="AG1700" s="29"/>
      <c r="AH1700" s="29"/>
      <c r="AI1700" s="29"/>
      <c r="AJ1700" s="29"/>
      <c r="AK1700" s="29"/>
      <c r="AL1700" s="29"/>
      <c r="AM1700" s="29"/>
      <c r="AN1700" s="29"/>
      <c r="AO1700" s="29"/>
    </row>
    <row r="1701" spans="1:41" s="88" customFormat="1" ht="16.5" customHeight="1">
      <c r="A1701" s="12" t="s">
        <v>1337</v>
      </c>
      <c r="B1701" s="13"/>
      <c r="C1701" s="189"/>
      <c r="D1701" s="12"/>
      <c r="E1701" s="14" t="s">
        <v>1388</v>
      </c>
      <c r="F1701" s="14" t="s">
        <v>7102</v>
      </c>
      <c r="G1701" s="14" t="s">
        <v>1871</v>
      </c>
      <c r="H1701" s="15">
        <v>2000</v>
      </c>
      <c r="I1701" s="15">
        <v>1</v>
      </c>
      <c r="J1701" s="15">
        <v>0</v>
      </c>
      <c r="K1701" s="15">
        <v>0</v>
      </c>
      <c r="L1701" s="16" t="s">
        <v>1364</v>
      </c>
      <c r="M1701" s="16" t="s">
        <v>1365</v>
      </c>
      <c r="N1701" s="16" t="s">
        <v>411</v>
      </c>
      <c r="O1701" s="17">
        <v>400</v>
      </c>
      <c r="P1701" s="17">
        <v>0</v>
      </c>
      <c r="Q1701" s="17">
        <v>0</v>
      </c>
      <c r="R1701" s="18" t="s">
        <v>33</v>
      </c>
      <c r="S1701" s="19">
        <v>60</v>
      </c>
      <c r="T1701" s="19">
        <v>110</v>
      </c>
      <c r="U1701" s="19">
        <v>0.72727272727272729</v>
      </c>
      <c r="V1701" s="19">
        <v>0</v>
      </c>
      <c r="W1701" s="20">
        <v>0.08</v>
      </c>
      <c r="X1701" s="21">
        <v>32</v>
      </c>
      <c r="Y1701" s="22" t="s">
        <v>33</v>
      </c>
      <c r="Z1701" s="14" t="s">
        <v>5838</v>
      </c>
      <c r="AA1701" s="24" t="s">
        <v>67</v>
      </c>
      <c r="AB1701" s="14" t="s">
        <v>67</v>
      </c>
      <c r="AC1701" s="14" t="s">
        <v>67</v>
      </c>
      <c r="AD1701" s="25"/>
      <c r="AE1701" s="26"/>
      <c r="AF1701" s="27"/>
      <c r="AG1701" s="29"/>
      <c r="AH1701" s="29"/>
      <c r="AI1701" s="29"/>
      <c r="AJ1701" s="29"/>
      <c r="AK1701" s="29"/>
      <c r="AL1701" s="29"/>
      <c r="AM1701" s="29"/>
      <c r="AN1701" s="29"/>
      <c r="AO1701" s="29"/>
    </row>
    <row r="1702" spans="1:41" s="88" customFormat="1" ht="16.5" customHeight="1">
      <c r="A1702" s="12" t="s">
        <v>1337</v>
      </c>
      <c r="B1702" s="13"/>
      <c r="C1702" s="189"/>
      <c r="D1702" s="12"/>
      <c r="E1702" s="14" t="s">
        <v>7148</v>
      </c>
      <c r="F1702" s="14" t="s">
        <v>7145</v>
      </c>
      <c r="G1702" s="14" t="s">
        <v>7139</v>
      </c>
      <c r="H1702" s="15">
        <v>2017</v>
      </c>
      <c r="I1702" s="15">
        <v>1</v>
      </c>
      <c r="J1702" s="15">
        <v>0</v>
      </c>
      <c r="K1702" s="15">
        <v>0</v>
      </c>
      <c r="L1702" s="16" t="s">
        <v>7146</v>
      </c>
      <c r="M1702" s="16"/>
      <c r="N1702" s="16" t="s">
        <v>7115</v>
      </c>
      <c r="O1702" s="17">
        <v>40</v>
      </c>
      <c r="P1702" s="17">
        <v>0</v>
      </c>
      <c r="Q1702" s="17">
        <v>0</v>
      </c>
      <c r="R1702" s="18" t="s">
        <v>7116</v>
      </c>
      <c r="S1702" s="19">
        <v>60</v>
      </c>
      <c r="T1702" s="19">
        <v>220</v>
      </c>
      <c r="U1702" s="19">
        <v>0</v>
      </c>
      <c r="V1702" s="19">
        <v>0</v>
      </c>
      <c r="W1702" s="20">
        <v>0.8</v>
      </c>
      <c r="X1702" s="21">
        <v>32</v>
      </c>
      <c r="Y1702" s="22" t="s">
        <v>33</v>
      </c>
      <c r="Z1702" s="14" t="s">
        <v>5838</v>
      </c>
      <c r="AA1702" s="24" t="s">
        <v>67</v>
      </c>
      <c r="AB1702" s="14" t="s">
        <v>67</v>
      </c>
      <c r="AC1702" s="14" t="s">
        <v>67</v>
      </c>
      <c r="AD1702" s="25"/>
      <c r="AE1702" s="26"/>
      <c r="AF1702" s="27"/>
      <c r="AG1702" s="29"/>
      <c r="AH1702" s="29"/>
      <c r="AI1702" s="29"/>
      <c r="AJ1702" s="29"/>
      <c r="AK1702" s="29"/>
      <c r="AL1702" s="29"/>
      <c r="AM1702" s="29"/>
      <c r="AN1702" s="29"/>
      <c r="AO1702" s="29"/>
    </row>
    <row r="1703" spans="1:41" s="88" customFormat="1" ht="16.5" customHeight="1">
      <c r="A1703" s="12" t="s">
        <v>1337</v>
      </c>
      <c r="B1703" s="13"/>
      <c r="C1703" s="189"/>
      <c r="D1703" s="12"/>
      <c r="E1703" s="14" t="s">
        <v>987</v>
      </c>
      <c r="F1703" s="14" t="s">
        <v>1843</v>
      </c>
      <c r="G1703" s="14" t="s">
        <v>1870</v>
      </c>
      <c r="H1703" s="15">
        <v>1999</v>
      </c>
      <c r="I1703" s="15">
        <v>1</v>
      </c>
      <c r="J1703" s="15">
        <v>0</v>
      </c>
      <c r="K1703" s="15">
        <v>0</v>
      </c>
      <c r="L1703" s="16" t="s">
        <v>1362</v>
      </c>
      <c r="M1703" s="16"/>
      <c r="N1703" s="16" t="s">
        <v>411</v>
      </c>
      <c r="O1703" s="17">
        <v>4380</v>
      </c>
      <c r="P1703" s="17">
        <v>4380</v>
      </c>
      <c r="Q1703" s="17">
        <v>5</v>
      </c>
      <c r="R1703" s="18" t="s">
        <v>33</v>
      </c>
      <c r="S1703" s="19" t="s">
        <v>89</v>
      </c>
      <c r="T1703" s="19">
        <v>110</v>
      </c>
      <c r="U1703" s="19">
        <v>6.363636363636363E-2</v>
      </c>
      <c r="V1703" s="19">
        <v>0</v>
      </c>
      <c r="W1703" s="20">
        <v>7.0000000000000001E-3</v>
      </c>
      <c r="X1703" s="21">
        <v>32.192999999999998</v>
      </c>
      <c r="Y1703" s="22" t="s">
        <v>33</v>
      </c>
      <c r="Z1703" s="14" t="s">
        <v>5838</v>
      </c>
      <c r="AA1703" s="24" t="s">
        <v>67</v>
      </c>
      <c r="AB1703" s="14" t="s">
        <v>67</v>
      </c>
      <c r="AC1703" s="14" t="s">
        <v>67</v>
      </c>
      <c r="AD1703" s="25"/>
      <c r="AE1703" s="26"/>
      <c r="AF1703" s="27"/>
      <c r="AG1703" s="29"/>
      <c r="AH1703" s="29"/>
      <c r="AI1703" s="29"/>
      <c r="AJ1703" s="29"/>
      <c r="AK1703" s="29"/>
      <c r="AL1703" s="29"/>
      <c r="AM1703" s="29"/>
      <c r="AN1703" s="29"/>
      <c r="AO1703" s="29"/>
    </row>
    <row r="1704" spans="1:41" s="88" customFormat="1" ht="16.5" customHeight="1">
      <c r="A1704" s="12" t="s">
        <v>1337</v>
      </c>
      <c r="B1704" s="13"/>
      <c r="C1704" s="189"/>
      <c r="D1704" s="12"/>
      <c r="E1704" s="14" t="s">
        <v>1868</v>
      </c>
      <c r="F1704" s="14" t="s">
        <v>1869</v>
      </c>
      <c r="G1704" s="14" t="s">
        <v>573</v>
      </c>
      <c r="H1704" s="15">
        <v>2003</v>
      </c>
      <c r="I1704" s="15">
        <v>1</v>
      </c>
      <c r="J1704" s="15">
        <v>0</v>
      </c>
      <c r="K1704" s="15">
        <v>0</v>
      </c>
      <c r="L1704" s="16" t="s">
        <v>1364</v>
      </c>
      <c r="M1704" s="16" t="s">
        <v>1365</v>
      </c>
      <c r="N1704" s="16" t="s">
        <v>411</v>
      </c>
      <c r="O1704" s="17">
        <v>3000</v>
      </c>
      <c r="P1704" s="17">
        <v>5760</v>
      </c>
      <c r="Q1704" s="17">
        <v>5</v>
      </c>
      <c r="R1704" s="18" t="s">
        <v>33</v>
      </c>
      <c r="S1704" s="19">
        <v>60</v>
      </c>
      <c r="T1704" s="19">
        <v>110</v>
      </c>
      <c r="U1704" s="19">
        <v>9.0909090909090912E-2</v>
      </c>
      <c r="V1704" s="19">
        <v>0</v>
      </c>
      <c r="W1704" s="20">
        <v>0.01</v>
      </c>
      <c r="X1704" s="21">
        <v>32.880000000000003</v>
      </c>
      <c r="Y1704" s="22" t="s">
        <v>33</v>
      </c>
      <c r="Z1704" s="14" t="s">
        <v>5838</v>
      </c>
      <c r="AA1704" s="24" t="s">
        <v>67</v>
      </c>
      <c r="AB1704" s="14" t="s">
        <v>67</v>
      </c>
      <c r="AC1704" s="14" t="s">
        <v>67</v>
      </c>
      <c r="AD1704" s="25"/>
      <c r="AE1704" s="26"/>
      <c r="AF1704" s="27"/>
      <c r="AG1704" s="29"/>
      <c r="AH1704" s="29"/>
      <c r="AI1704" s="29"/>
      <c r="AJ1704" s="29"/>
      <c r="AK1704" s="29"/>
      <c r="AL1704" s="29"/>
      <c r="AM1704" s="29"/>
      <c r="AN1704" s="29"/>
      <c r="AO1704" s="29"/>
    </row>
    <row r="1705" spans="1:41" ht="16.5" customHeight="1">
      <c r="A1705" s="12" t="s">
        <v>1337</v>
      </c>
      <c r="B1705" s="13"/>
      <c r="C1705" s="189"/>
      <c r="D1705" s="12"/>
      <c r="E1705" s="14" t="s">
        <v>1557</v>
      </c>
      <c r="F1705" s="14" t="s">
        <v>1558</v>
      </c>
      <c r="G1705" s="14" t="s">
        <v>1559</v>
      </c>
      <c r="H1705" s="15">
        <v>2009</v>
      </c>
      <c r="I1705" s="15">
        <v>6</v>
      </c>
      <c r="J1705" s="15">
        <v>0</v>
      </c>
      <c r="K1705" s="15">
        <v>0</v>
      </c>
      <c r="L1705" s="16" t="s">
        <v>1430</v>
      </c>
      <c r="M1705" s="16"/>
      <c r="N1705" s="16" t="s">
        <v>1343</v>
      </c>
      <c r="O1705" s="17">
        <v>15</v>
      </c>
      <c r="P1705" s="17">
        <v>60</v>
      </c>
      <c r="Q1705" s="17">
        <v>0</v>
      </c>
      <c r="R1705" s="18" t="s">
        <v>33</v>
      </c>
      <c r="S1705" s="19">
        <v>60</v>
      </c>
      <c r="T1705" s="19">
        <v>220</v>
      </c>
      <c r="U1705" s="19">
        <v>10</v>
      </c>
      <c r="V1705" s="19">
        <v>0</v>
      </c>
      <c r="W1705" s="20">
        <v>2.2000000000000002</v>
      </c>
      <c r="X1705" s="21">
        <v>198</v>
      </c>
      <c r="Y1705" s="22" t="s">
        <v>33</v>
      </c>
      <c r="Z1705" s="14" t="s">
        <v>5838</v>
      </c>
      <c r="AA1705" s="24" t="s">
        <v>67</v>
      </c>
      <c r="AB1705" s="14" t="s">
        <v>67</v>
      </c>
      <c r="AC1705" s="14" t="s">
        <v>67</v>
      </c>
      <c r="AD1705" s="25"/>
      <c r="AE1705" s="26"/>
      <c r="AF1705" s="27"/>
      <c r="AG1705" s="29"/>
      <c r="AH1705" s="29"/>
      <c r="AI1705" s="29"/>
      <c r="AJ1705" s="29"/>
      <c r="AK1705" s="29"/>
      <c r="AL1705" s="29"/>
      <c r="AM1705" s="29"/>
      <c r="AN1705" s="29"/>
      <c r="AO1705" s="29"/>
    </row>
    <row r="1706" spans="1:41" ht="16.5" customHeight="1">
      <c r="A1706" s="12" t="s">
        <v>1337</v>
      </c>
      <c r="B1706" s="13"/>
      <c r="C1706" s="189"/>
      <c r="D1706" s="12"/>
      <c r="E1706" s="14" t="s">
        <v>1730</v>
      </c>
      <c r="F1706" s="14" t="s">
        <v>67</v>
      </c>
      <c r="G1706" s="14" t="s">
        <v>67</v>
      </c>
      <c r="H1706" s="15">
        <v>2002</v>
      </c>
      <c r="I1706" s="15">
        <v>1</v>
      </c>
      <c r="J1706" s="15">
        <v>0</v>
      </c>
      <c r="K1706" s="15">
        <v>0</v>
      </c>
      <c r="L1706" s="16" t="s">
        <v>1378</v>
      </c>
      <c r="M1706" s="16"/>
      <c r="N1706" s="16" t="s">
        <v>411</v>
      </c>
      <c r="O1706" s="17">
        <v>189</v>
      </c>
      <c r="P1706" s="17">
        <v>2</v>
      </c>
      <c r="Q1706" s="17">
        <v>5</v>
      </c>
      <c r="R1706" s="18" t="s">
        <v>33</v>
      </c>
      <c r="S1706" s="19">
        <v>60</v>
      </c>
      <c r="T1706" s="19">
        <v>110</v>
      </c>
      <c r="U1706" s="19">
        <v>1.6363636363636365</v>
      </c>
      <c r="V1706" s="19">
        <v>0</v>
      </c>
      <c r="W1706" s="20">
        <v>0.18</v>
      </c>
      <c r="X1706" s="21">
        <v>34.037999999999997</v>
      </c>
      <c r="Y1706" s="22" t="s">
        <v>33</v>
      </c>
      <c r="Z1706" s="14" t="s">
        <v>5838</v>
      </c>
      <c r="AA1706" s="24" t="s">
        <v>67</v>
      </c>
      <c r="AB1706" s="14" t="s">
        <v>67</v>
      </c>
      <c r="AC1706" s="14" t="s">
        <v>67</v>
      </c>
      <c r="AD1706" s="25"/>
      <c r="AE1706" s="26"/>
      <c r="AF1706" s="27"/>
      <c r="AG1706" s="29"/>
      <c r="AH1706" s="29"/>
      <c r="AI1706" s="29"/>
      <c r="AJ1706" s="29"/>
      <c r="AK1706" s="29"/>
      <c r="AL1706" s="29"/>
      <c r="AM1706" s="29"/>
      <c r="AN1706" s="29"/>
      <c r="AO1706" s="29"/>
    </row>
    <row r="1707" spans="1:41" ht="16.5" customHeight="1">
      <c r="A1707" s="12" t="s">
        <v>1337</v>
      </c>
      <c r="B1707" s="13"/>
      <c r="C1707" s="189"/>
      <c r="D1707" s="12"/>
      <c r="E1707" s="14" t="s">
        <v>498</v>
      </c>
      <c r="F1707" s="14" t="s">
        <v>151</v>
      </c>
      <c r="G1707" s="14" t="s">
        <v>1867</v>
      </c>
      <c r="H1707" s="15" t="s">
        <v>67</v>
      </c>
      <c r="I1707" s="15">
        <v>1</v>
      </c>
      <c r="J1707" s="15">
        <v>0</v>
      </c>
      <c r="K1707" s="15">
        <v>0</v>
      </c>
      <c r="L1707" s="16" t="s">
        <v>1362</v>
      </c>
      <c r="M1707" s="16"/>
      <c r="N1707" s="16" t="s">
        <v>411</v>
      </c>
      <c r="O1707" s="17">
        <v>8760</v>
      </c>
      <c r="P1707" s="17">
        <v>0</v>
      </c>
      <c r="Q1707" s="17">
        <v>0</v>
      </c>
      <c r="R1707" s="18" t="s">
        <v>33</v>
      </c>
      <c r="S1707" s="19" t="s">
        <v>89</v>
      </c>
      <c r="T1707" s="19">
        <v>110</v>
      </c>
      <c r="U1707" s="19">
        <v>3.6363636363636362E-2</v>
      </c>
      <c r="V1707" s="19">
        <v>0</v>
      </c>
      <c r="W1707" s="20">
        <v>4.0000000000000001E-3</v>
      </c>
      <c r="X1707" s="21">
        <v>35.04</v>
      </c>
      <c r="Y1707" s="22" t="s">
        <v>33</v>
      </c>
      <c r="Z1707" s="14" t="s">
        <v>5838</v>
      </c>
      <c r="AA1707" s="24" t="s">
        <v>67</v>
      </c>
      <c r="AB1707" s="14" t="s">
        <v>67</v>
      </c>
      <c r="AC1707" s="14" t="s">
        <v>67</v>
      </c>
      <c r="AD1707" s="25"/>
      <c r="AE1707" s="26"/>
      <c r="AF1707" s="27"/>
      <c r="AG1707" s="29"/>
      <c r="AH1707" s="29"/>
      <c r="AI1707" s="29"/>
      <c r="AJ1707" s="29"/>
      <c r="AK1707" s="29"/>
      <c r="AL1707" s="29"/>
      <c r="AM1707" s="29"/>
      <c r="AN1707" s="29"/>
      <c r="AO1707" s="29"/>
    </row>
    <row r="1708" spans="1:41" ht="16.5" customHeight="1">
      <c r="A1708" s="12" t="s">
        <v>1337</v>
      </c>
      <c r="B1708" s="13"/>
      <c r="C1708" s="189"/>
      <c r="D1708" s="12"/>
      <c r="E1708" s="14" t="s">
        <v>1852</v>
      </c>
      <c r="F1708" s="14" t="s">
        <v>67</v>
      </c>
      <c r="G1708" s="14" t="s">
        <v>67</v>
      </c>
      <c r="H1708" s="15" t="s">
        <v>67</v>
      </c>
      <c r="I1708" s="15">
        <v>1</v>
      </c>
      <c r="J1708" s="15">
        <v>0</v>
      </c>
      <c r="K1708" s="15">
        <v>0</v>
      </c>
      <c r="L1708" s="16" t="s">
        <v>1353</v>
      </c>
      <c r="M1708" s="16"/>
      <c r="N1708" s="16" t="s">
        <v>1343</v>
      </c>
      <c r="O1708" s="17">
        <v>900</v>
      </c>
      <c r="P1708" s="17">
        <v>0</v>
      </c>
      <c r="Q1708" s="17">
        <v>0</v>
      </c>
      <c r="R1708" s="18" t="s">
        <v>33</v>
      </c>
      <c r="S1708" s="19">
        <v>0</v>
      </c>
      <c r="T1708" s="19">
        <v>110</v>
      </c>
      <c r="U1708" s="19">
        <v>0.36363636363636365</v>
      </c>
      <c r="V1708" s="19">
        <v>0</v>
      </c>
      <c r="W1708" s="20">
        <v>0.04</v>
      </c>
      <c r="X1708" s="21">
        <v>36</v>
      </c>
      <c r="Y1708" s="22" t="s">
        <v>33</v>
      </c>
      <c r="Z1708" s="14" t="s">
        <v>5838</v>
      </c>
      <c r="AA1708" s="24" t="s">
        <v>67</v>
      </c>
      <c r="AB1708" s="14" t="s">
        <v>67</v>
      </c>
      <c r="AC1708" s="14" t="s">
        <v>67</v>
      </c>
      <c r="AD1708" s="25"/>
      <c r="AE1708" s="26"/>
      <c r="AF1708" s="27"/>
      <c r="AG1708" s="29"/>
      <c r="AH1708" s="29"/>
      <c r="AI1708" s="29"/>
      <c r="AJ1708" s="29"/>
      <c r="AK1708" s="29"/>
      <c r="AL1708" s="29"/>
      <c r="AM1708" s="29"/>
      <c r="AN1708" s="29"/>
      <c r="AO1708" s="29"/>
    </row>
    <row r="1709" spans="1:41" ht="16.5" customHeight="1">
      <c r="A1709" s="12" t="s">
        <v>1337</v>
      </c>
      <c r="B1709" s="13"/>
      <c r="C1709" s="189"/>
      <c r="D1709" s="12"/>
      <c r="E1709" s="14" t="s">
        <v>7160</v>
      </c>
      <c r="F1709" s="14" t="s">
        <v>7161</v>
      </c>
      <c r="G1709" s="14" t="s">
        <v>7162</v>
      </c>
      <c r="H1709" s="15">
        <v>2017</v>
      </c>
      <c r="I1709" s="15">
        <v>1</v>
      </c>
      <c r="J1709" s="15">
        <v>0</v>
      </c>
      <c r="K1709" s="15">
        <v>0</v>
      </c>
      <c r="L1709" s="16" t="s">
        <v>7092</v>
      </c>
      <c r="M1709" s="16"/>
      <c r="N1709" s="16" t="s">
        <v>7115</v>
      </c>
      <c r="O1709" s="17">
        <v>900</v>
      </c>
      <c r="P1709" s="17">
        <v>0</v>
      </c>
      <c r="Q1709" s="17">
        <v>0</v>
      </c>
      <c r="R1709" s="18" t="s">
        <v>7116</v>
      </c>
      <c r="S1709" s="19">
        <v>60</v>
      </c>
      <c r="T1709" s="19">
        <v>110</v>
      </c>
      <c r="U1709" s="19">
        <v>0</v>
      </c>
      <c r="V1709" s="19">
        <v>0</v>
      </c>
      <c r="W1709" s="20">
        <v>0.04</v>
      </c>
      <c r="X1709" s="21">
        <v>36</v>
      </c>
      <c r="Y1709" s="22" t="s">
        <v>33</v>
      </c>
      <c r="Z1709" s="14" t="s">
        <v>5838</v>
      </c>
      <c r="AA1709" s="24" t="s">
        <v>67</v>
      </c>
      <c r="AB1709" s="14" t="s">
        <v>67</v>
      </c>
      <c r="AC1709" s="14" t="s">
        <v>67</v>
      </c>
      <c r="AD1709" s="25"/>
      <c r="AE1709" s="26"/>
      <c r="AF1709" s="27"/>
      <c r="AG1709" s="29"/>
      <c r="AH1709" s="29"/>
      <c r="AI1709" s="29"/>
      <c r="AJ1709" s="29"/>
      <c r="AK1709" s="29"/>
      <c r="AL1709" s="29"/>
      <c r="AM1709" s="29"/>
      <c r="AN1709" s="29"/>
      <c r="AO1709" s="29"/>
    </row>
    <row r="1710" spans="1:41" ht="16.5" customHeight="1">
      <c r="A1710" s="12" t="s">
        <v>1337</v>
      </c>
      <c r="B1710" s="13"/>
      <c r="C1710" s="189"/>
      <c r="D1710" s="12"/>
      <c r="E1710" s="14" t="s">
        <v>7163</v>
      </c>
      <c r="F1710" s="14" t="s">
        <v>7164</v>
      </c>
      <c r="G1710" s="14" t="s">
        <v>7165</v>
      </c>
      <c r="H1710" s="15">
        <v>2017</v>
      </c>
      <c r="I1710" s="15">
        <v>1</v>
      </c>
      <c r="J1710" s="15">
        <v>0</v>
      </c>
      <c r="K1710" s="15">
        <v>0</v>
      </c>
      <c r="L1710" s="16" t="s">
        <v>7092</v>
      </c>
      <c r="M1710" s="16"/>
      <c r="N1710" s="16" t="s">
        <v>7115</v>
      </c>
      <c r="O1710" s="17">
        <v>900</v>
      </c>
      <c r="P1710" s="17">
        <v>0</v>
      </c>
      <c r="Q1710" s="17">
        <v>0</v>
      </c>
      <c r="R1710" s="18" t="s">
        <v>7116</v>
      </c>
      <c r="S1710" s="19">
        <v>60</v>
      </c>
      <c r="T1710" s="19">
        <v>110</v>
      </c>
      <c r="U1710" s="19">
        <v>0</v>
      </c>
      <c r="V1710" s="19">
        <v>0</v>
      </c>
      <c r="W1710" s="20">
        <v>0.04</v>
      </c>
      <c r="X1710" s="21">
        <v>36</v>
      </c>
      <c r="Y1710" s="22" t="s">
        <v>33</v>
      </c>
      <c r="Z1710" s="14" t="s">
        <v>5838</v>
      </c>
      <c r="AA1710" s="24" t="s">
        <v>67</v>
      </c>
      <c r="AB1710" s="14" t="s">
        <v>67</v>
      </c>
      <c r="AC1710" s="14" t="s">
        <v>67</v>
      </c>
      <c r="AD1710" s="25"/>
      <c r="AE1710" s="26"/>
      <c r="AF1710" s="27"/>
      <c r="AG1710" s="29"/>
      <c r="AH1710" s="29"/>
      <c r="AI1710" s="29"/>
      <c r="AJ1710" s="29"/>
      <c r="AK1710" s="29"/>
      <c r="AL1710" s="29"/>
      <c r="AM1710" s="29"/>
      <c r="AN1710" s="29"/>
      <c r="AO1710" s="29"/>
    </row>
    <row r="1711" spans="1:41" ht="16.5" customHeight="1">
      <c r="A1711" s="12" t="s">
        <v>1337</v>
      </c>
      <c r="B1711" s="13"/>
      <c r="C1711" s="189"/>
      <c r="D1711" s="12"/>
      <c r="E1711" s="14" t="s">
        <v>1860</v>
      </c>
      <c r="F1711" s="14" t="s">
        <v>92</v>
      </c>
      <c r="G1711" s="14" t="s">
        <v>1861</v>
      </c>
      <c r="H1711" s="15" t="s">
        <v>67</v>
      </c>
      <c r="I1711" s="15">
        <v>1</v>
      </c>
      <c r="J1711" s="15">
        <v>0</v>
      </c>
      <c r="K1711" s="15">
        <v>0</v>
      </c>
      <c r="L1711" s="16" t="s">
        <v>1437</v>
      </c>
      <c r="M1711" s="16"/>
      <c r="N1711" s="16" t="s">
        <v>411</v>
      </c>
      <c r="O1711" s="17">
        <v>100</v>
      </c>
      <c r="P1711" s="17">
        <v>0</v>
      </c>
      <c r="Q1711" s="17">
        <v>0</v>
      </c>
      <c r="R1711" s="18" t="s">
        <v>33</v>
      </c>
      <c r="S1711" s="19">
        <v>60</v>
      </c>
      <c r="T1711" s="19">
        <v>110</v>
      </c>
      <c r="U1711" s="19">
        <v>3.3818181818181818</v>
      </c>
      <c r="V1711" s="19">
        <v>0</v>
      </c>
      <c r="W1711" s="20">
        <v>0.372</v>
      </c>
      <c r="X1711" s="21">
        <v>37.200000000000003</v>
      </c>
      <c r="Y1711" s="22" t="s">
        <v>33</v>
      </c>
      <c r="Z1711" s="14" t="s">
        <v>5838</v>
      </c>
      <c r="AA1711" s="24" t="s">
        <v>67</v>
      </c>
      <c r="AB1711" s="14" t="s">
        <v>67</v>
      </c>
      <c r="AC1711" s="14" t="s">
        <v>67</v>
      </c>
      <c r="AD1711" s="25"/>
      <c r="AE1711" s="26"/>
      <c r="AF1711" s="27"/>
      <c r="AG1711" s="29"/>
      <c r="AH1711" s="29"/>
      <c r="AI1711" s="29"/>
      <c r="AJ1711" s="29"/>
      <c r="AK1711" s="29"/>
      <c r="AL1711" s="29"/>
      <c r="AM1711" s="29"/>
      <c r="AN1711" s="29"/>
      <c r="AO1711" s="29"/>
    </row>
    <row r="1712" spans="1:41" ht="16.5" customHeight="1">
      <c r="A1712" s="12" t="s">
        <v>1337</v>
      </c>
      <c r="B1712" s="13"/>
      <c r="C1712" s="189"/>
      <c r="D1712" s="12"/>
      <c r="E1712" s="14" t="s">
        <v>1455</v>
      </c>
      <c r="F1712" s="14" t="s">
        <v>1465</v>
      </c>
      <c r="G1712" s="14" t="s">
        <v>1466</v>
      </c>
      <c r="H1712" s="15">
        <v>2017</v>
      </c>
      <c r="I1712" s="15">
        <v>13</v>
      </c>
      <c r="J1712" s="15">
        <v>0</v>
      </c>
      <c r="K1712" s="15">
        <v>0</v>
      </c>
      <c r="L1712" s="16" t="s">
        <v>1512</v>
      </c>
      <c r="M1712" s="16"/>
      <c r="N1712" s="16" t="s">
        <v>1343</v>
      </c>
      <c r="O1712" s="17">
        <v>102</v>
      </c>
      <c r="P1712" s="17">
        <v>0</v>
      </c>
      <c r="Q1712" s="17">
        <v>0</v>
      </c>
      <c r="R1712" s="18" t="s">
        <v>33</v>
      </c>
      <c r="S1712" s="19">
        <v>60</v>
      </c>
      <c r="T1712" s="19">
        <v>110</v>
      </c>
      <c r="U1712" s="19">
        <v>3.3636363636363638</v>
      </c>
      <c r="V1712" s="19">
        <v>0</v>
      </c>
      <c r="W1712" s="20">
        <v>0.37</v>
      </c>
      <c r="X1712" s="21">
        <v>490.62</v>
      </c>
      <c r="Y1712" s="22" t="s">
        <v>33</v>
      </c>
      <c r="Z1712" s="14" t="s">
        <v>5838</v>
      </c>
      <c r="AA1712" s="24" t="s">
        <v>67</v>
      </c>
      <c r="AB1712" s="14" t="s">
        <v>67</v>
      </c>
      <c r="AC1712" s="14" t="s">
        <v>67</v>
      </c>
      <c r="AD1712" s="25"/>
      <c r="AE1712" s="26"/>
      <c r="AF1712" s="27"/>
      <c r="AG1712" s="29"/>
      <c r="AH1712" s="29"/>
      <c r="AI1712" s="29"/>
      <c r="AJ1712" s="29"/>
      <c r="AK1712" s="29"/>
      <c r="AL1712" s="29"/>
      <c r="AM1712" s="29"/>
      <c r="AN1712" s="29"/>
      <c r="AO1712" s="29"/>
    </row>
    <row r="1713" spans="1:41" ht="16.5" customHeight="1">
      <c r="A1713" s="12" t="s">
        <v>1337</v>
      </c>
      <c r="B1713" s="13"/>
      <c r="C1713" s="189"/>
      <c r="D1713" s="12"/>
      <c r="E1713" s="14" t="s">
        <v>515</v>
      </c>
      <c r="F1713" s="14" t="s">
        <v>1858</v>
      </c>
      <c r="G1713" s="14" t="s">
        <v>1859</v>
      </c>
      <c r="H1713" s="15">
        <v>2006</v>
      </c>
      <c r="I1713" s="15">
        <v>1</v>
      </c>
      <c r="J1713" s="15">
        <v>0</v>
      </c>
      <c r="K1713" s="15">
        <v>0</v>
      </c>
      <c r="L1713" s="16" t="s">
        <v>1377</v>
      </c>
      <c r="M1713" s="16"/>
      <c r="N1713" s="16" t="s">
        <v>411</v>
      </c>
      <c r="O1713" s="17">
        <v>168</v>
      </c>
      <c r="P1713" s="17">
        <v>8592</v>
      </c>
      <c r="Q1713" s="17">
        <v>5</v>
      </c>
      <c r="R1713" s="18" t="s">
        <v>33</v>
      </c>
      <c r="S1713" s="19">
        <v>60</v>
      </c>
      <c r="T1713" s="19">
        <v>110</v>
      </c>
      <c r="U1713" s="19">
        <v>0.59090909090909094</v>
      </c>
      <c r="V1713" s="19">
        <v>0</v>
      </c>
      <c r="W1713" s="20">
        <v>6.5000000000000002E-2</v>
      </c>
      <c r="X1713" s="21">
        <v>38.844000000000001</v>
      </c>
      <c r="Y1713" s="22" t="s">
        <v>33</v>
      </c>
      <c r="Z1713" s="14" t="s">
        <v>5838</v>
      </c>
      <c r="AA1713" s="24" t="s">
        <v>67</v>
      </c>
      <c r="AB1713" s="14" t="s">
        <v>67</v>
      </c>
      <c r="AC1713" s="14" t="s">
        <v>67</v>
      </c>
      <c r="AD1713" s="25"/>
      <c r="AE1713" s="26"/>
      <c r="AF1713" s="27"/>
      <c r="AG1713" s="29"/>
      <c r="AH1713" s="29"/>
      <c r="AI1713" s="29"/>
      <c r="AJ1713" s="29"/>
      <c r="AK1713" s="29"/>
      <c r="AL1713" s="29"/>
      <c r="AM1713" s="29"/>
      <c r="AN1713" s="29"/>
      <c r="AO1713" s="29"/>
    </row>
    <row r="1714" spans="1:41" ht="16.5" customHeight="1">
      <c r="A1714" s="12" t="s">
        <v>1337</v>
      </c>
      <c r="B1714" s="13"/>
      <c r="C1714" s="189"/>
      <c r="D1714" s="12"/>
      <c r="E1714" s="14" t="s">
        <v>1175</v>
      </c>
      <c r="F1714" s="14" t="s">
        <v>1285</v>
      </c>
      <c r="G1714" s="14" t="s">
        <v>67</v>
      </c>
      <c r="H1714" s="15">
        <v>1990</v>
      </c>
      <c r="I1714" s="15">
        <v>1</v>
      </c>
      <c r="J1714" s="15">
        <v>0</v>
      </c>
      <c r="K1714" s="15">
        <v>0</v>
      </c>
      <c r="L1714" s="16" t="s">
        <v>1362</v>
      </c>
      <c r="M1714" s="16"/>
      <c r="N1714" s="16" t="s">
        <v>411</v>
      </c>
      <c r="O1714" s="17">
        <v>72</v>
      </c>
      <c r="P1714" s="17">
        <v>0</v>
      </c>
      <c r="Q1714" s="17">
        <v>0</v>
      </c>
      <c r="R1714" s="18" t="s">
        <v>33</v>
      </c>
      <c r="S1714" s="19" t="s">
        <v>89</v>
      </c>
      <c r="T1714" s="19">
        <v>120</v>
      </c>
      <c r="U1714" s="19">
        <v>4.791666666666667</v>
      </c>
      <c r="V1714" s="19">
        <v>0</v>
      </c>
      <c r="W1714" s="20">
        <v>0.57499999999999996</v>
      </c>
      <c r="X1714" s="21">
        <v>41.4</v>
      </c>
      <c r="Y1714" s="22" t="s">
        <v>33</v>
      </c>
      <c r="Z1714" s="14" t="s">
        <v>5838</v>
      </c>
      <c r="AA1714" s="24" t="s">
        <v>67</v>
      </c>
      <c r="AB1714" s="14" t="s">
        <v>67</v>
      </c>
      <c r="AC1714" s="14" t="s">
        <v>67</v>
      </c>
      <c r="AD1714" s="25"/>
      <c r="AE1714" s="26"/>
      <c r="AF1714" s="27"/>
      <c r="AG1714" s="29"/>
      <c r="AH1714" s="29"/>
      <c r="AI1714" s="29"/>
      <c r="AJ1714" s="29"/>
      <c r="AK1714" s="29"/>
      <c r="AL1714" s="29"/>
      <c r="AM1714" s="29"/>
      <c r="AN1714" s="29"/>
      <c r="AO1714" s="29"/>
    </row>
    <row r="1715" spans="1:41" ht="16.5" customHeight="1">
      <c r="A1715" s="12" t="s">
        <v>1337</v>
      </c>
      <c r="B1715" s="13"/>
      <c r="C1715" s="189"/>
      <c r="D1715" s="12"/>
      <c r="E1715" s="14" t="s">
        <v>1853</v>
      </c>
      <c r="F1715" s="14" t="s">
        <v>577</v>
      </c>
      <c r="G1715" s="14" t="s">
        <v>1854</v>
      </c>
      <c r="H1715" s="15" t="s">
        <v>67</v>
      </c>
      <c r="I1715" s="15">
        <v>1</v>
      </c>
      <c r="J1715" s="15">
        <v>0</v>
      </c>
      <c r="K1715" s="15">
        <v>0</v>
      </c>
      <c r="L1715" s="16" t="s">
        <v>1437</v>
      </c>
      <c r="M1715" s="16"/>
      <c r="N1715" s="16" t="s">
        <v>411</v>
      </c>
      <c r="O1715" s="17">
        <v>264</v>
      </c>
      <c r="P1715" s="17">
        <v>0</v>
      </c>
      <c r="Q1715" s="17">
        <v>0</v>
      </c>
      <c r="R1715" s="18" t="s">
        <v>33</v>
      </c>
      <c r="S1715" s="19">
        <v>60</v>
      </c>
      <c r="T1715" s="19">
        <v>110</v>
      </c>
      <c r="U1715" s="19">
        <v>1.4545454545454546</v>
      </c>
      <c r="V1715" s="19">
        <v>0</v>
      </c>
      <c r="W1715" s="20">
        <v>0.16</v>
      </c>
      <c r="X1715" s="21">
        <v>42.24</v>
      </c>
      <c r="Y1715" s="22" t="s">
        <v>33</v>
      </c>
      <c r="Z1715" s="14" t="s">
        <v>5838</v>
      </c>
      <c r="AA1715" s="24" t="s">
        <v>67</v>
      </c>
      <c r="AB1715" s="14" t="s">
        <v>67</v>
      </c>
      <c r="AC1715" s="14" t="s">
        <v>67</v>
      </c>
      <c r="AD1715" s="25"/>
      <c r="AE1715" s="26"/>
      <c r="AF1715" s="27"/>
      <c r="AG1715" s="29"/>
      <c r="AH1715" s="29"/>
      <c r="AI1715" s="29"/>
      <c r="AJ1715" s="29"/>
      <c r="AK1715" s="29"/>
      <c r="AL1715" s="29"/>
      <c r="AM1715" s="29"/>
      <c r="AN1715" s="29"/>
      <c r="AO1715" s="29"/>
    </row>
    <row r="1716" spans="1:41" ht="16.5" customHeight="1">
      <c r="A1716" s="12" t="s">
        <v>1337</v>
      </c>
      <c r="B1716" s="13"/>
      <c r="C1716" s="189"/>
      <c r="D1716" s="12"/>
      <c r="E1716" s="14" t="s">
        <v>1855</v>
      </c>
      <c r="F1716" s="14" t="s">
        <v>1856</v>
      </c>
      <c r="G1716" s="14" t="s">
        <v>1857</v>
      </c>
      <c r="H1716" s="15" t="s">
        <v>67</v>
      </c>
      <c r="I1716" s="15">
        <v>1</v>
      </c>
      <c r="J1716" s="15">
        <v>0</v>
      </c>
      <c r="K1716" s="15">
        <v>0</v>
      </c>
      <c r="L1716" s="16" t="s">
        <v>1377</v>
      </c>
      <c r="M1716" s="16"/>
      <c r="N1716" s="16" t="s">
        <v>411</v>
      </c>
      <c r="O1716" s="17">
        <v>96</v>
      </c>
      <c r="P1716" s="17">
        <v>0</v>
      </c>
      <c r="Q1716" s="17">
        <v>0</v>
      </c>
      <c r="R1716" s="18" t="s">
        <v>33</v>
      </c>
      <c r="S1716" s="19">
        <v>60</v>
      </c>
      <c r="T1716" s="19">
        <v>110</v>
      </c>
      <c r="U1716" s="19">
        <v>4</v>
      </c>
      <c r="V1716" s="19">
        <v>0</v>
      </c>
      <c r="W1716" s="20">
        <v>0.44</v>
      </c>
      <c r="X1716" s="21">
        <v>42.24</v>
      </c>
      <c r="Y1716" s="22" t="s">
        <v>33</v>
      </c>
      <c r="Z1716" s="14" t="s">
        <v>5838</v>
      </c>
      <c r="AA1716" s="24" t="s">
        <v>67</v>
      </c>
      <c r="AB1716" s="14" t="s">
        <v>67</v>
      </c>
      <c r="AC1716" s="14" t="s">
        <v>67</v>
      </c>
      <c r="AD1716" s="25"/>
      <c r="AE1716" s="26"/>
      <c r="AF1716" s="27"/>
      <c r="AG1716" s="29"/>
      <c r="AH1716" s="29"/>
      <c r="AI1716" s="29"/>
      <c r="AJ1716" s="29"/>
      <c r="AK1716" s="29"/>
      <c r="AL1716" s="29"/>
      <c r="AM1716" s="29"/>
      <c r="AN1716" s="29"/>
      <c r="AO1716" s="29"/>
    </row>
    <row r="1717" spans="1:41" ht="16.5" customHeight="1">
      <c r="A1717" s="12" t="s">
        <v>1337</v>
      </c>
      <c r="B1717" s="13"/>
      <c r="C1717" s="189"/>
      <c r="D1717" s="12"/>
      <c r="E1717" s="14" t="s">
        <v>1851</v>
      </c>
      <c r="F1717" s="14" t="s">
        <v>7096</v>
      </c>
      <c r="G1717" s="14" t="s">
        <v>7097</v>
      </c>
      <c r="H1717" s="15">
        <v>108</v>
      </c>
      <c r="I1717" s="15">
        <v>1</v>
      </c>
      <c r="J1717" s="15">
        <v>0</v>
      </c>
      <c r="K1717" s="15">
        <v>0</v>
      </c>
      <c r="L1717" s="16" t="s">
        <v>1398</v>
      </c>
      <c r="M1717" s="16"/>
      <c r="N1717" s="16" t="s">
        <v>411</v>
      </c>
      <c r="O1717" s="17">
        <v>8760</v>
      </c>
      <c r="P1717" s="17">
        <v>0</v>
      </c>
      <c r="Q1717" s="17">
        <v>0</v>
      </c>
      <c r="R1717" s="18" t="s">
        <v>33</v>
      </c>
      <c r="S1717" s="19">
        <v>60</v>
      </c>
      <c r="T1717" s="19">
        <v>110</v>
      </c>
      <c r="U1717" s="19">
        <v>4.5454545454545456E-2</v>
      </c>
      <c r="V1717" s="19">
        <v>0</v>
      </c>
      <c r="W1717" s="20">
        <v>5.0000000000000001E-3</v>
      </c>
      <c r="X1717" s="21">
        <v>43.800000000000004</v>
      </c>
      <c r="Y1717" s="22" t="s">
        <v>33</v>
      </c>
      <c r="Z1717" s="14" t="s">
        <v>5838</v>
      </c>
      <c r="AA1717" s="24" t="s">
        <v>67</v>
      </c>
      <c r="AB1717" s="14" t="s">
        <v>67</v>
      </c>
      <c r="AC1717" s="14" t="s">
        <v>67</v>
      </c>
      <c r="AD1717" s="25"/>
      <c r="AE1717" s="26"/>
      <c r="AF1717" s="27"/>
      <c r="AG1717" s="29"/>
      <c r="AH1717" s="29"/>
      <c r="AI1717" s="29"/>
      <c r="AJ1717" s="29"/>
      <c r="AK1717" s="29"/>
      <c r="AL1717" s="29"/>
      <c r="AM1717" s="29"/>
      <c r="AN1717" s="29"/>
      <c r="AO1717" s="29"/>
    </row>
    <row r="1718" spans="1:41" ht="16.5" customHeight="1">
      <c r="A1718" s="13" t="s">
        <v>1337</v>
      </c>
      <c r="B1718" s="13"/>
      <c r="C1718" s="189"/>
      <c r="D1718" s="83"/>
      <c r="E1718" s="14" t="s">
        <v>887</v>
      </c>
      <c r="F1718" s="14" t="s">
        <v>7080</v>
      </c>
      <c r="G1718" s="14" t="s">
        <v>1466</v>
      </c>
      <c r="H1718" s="15">
        <v>2010</v>
      </c>
      <c r="I1718" s="15">
        <v>13</v>
      </c>
      <c r="J1718" s="15">
        <v>0</v>
      </c>
      <c r="K1718" s="15">
        <v>0</v>
      </c>
      <c r="L1718" s="16" t="s">
        <v>1430</v>
      </c>
      <c r="M1718" s="16"/>
      <c r="N1718" s="16" t="s">
        <v>1343</v>
      </c>
      <c r="O1718" s="17">
        <v>120</v>
      </c>
      <c r="P1718" s="17">
        <v>0</v>
      </c>
      <c r="Q1718" s="17">
        <v>0</v>
      </c>
      <c r="R1718" s="18" t="s">
        <v>33</v>
      </c>
      <c r="S1718" s="19">
        <v>60</v>
      </c>
      <c r="T1718" s="19">
        <v>220</v>
      </c>
      <c r="U1718" s="19">
        <v>1.6818181818181819</v>
      </c>
      <c r="V1718" s="19">
        <v>0</v>
      </c>
      <c r="W1718" s="20">
        <v>0.37</v>
      </c>
      <c r="X1718" s="21">
        <v>577.19999999999993</v>
      </c>
      <c r="Y1718" s="22" t="s">
        <v>33</v>
      </c>
      <c r="Z1718" s="14" t="s">
        <v>5838</v>
      </c>
      <c r="AA1718" s="24" t="s">
        <v>67</v>
      </c>
      <c r="AB1718" s="14" t="s">
        <v>67</v>
      </c>
      <c r="AC1718" s="14" t="s">
        <v>67</v>
      </c>
      <c r="AD1718" s="25"/>
      <c r="AE1718" s="26"/>
      <c r="AF1718" s="27"/>
      <c r="AG1718" s="109"/>
      <c r="AH1718" s="109"/>
      <c r="AI1718" s="109"/>
      <c r="AJ1718" s="109"/>
      <c r="AK1718" s="109"/>
      <c r="AL1718" s="109"/>
      <c r="AM1718" s="109"/>
      <c r="AN1718" s="109"/>
      <c r="AO1718" s="109"/>
    </row>
    <row r="1719" spans="1:41" ht="16.5" customHeight="1">
      <c r="A1719" s="83" t="s">
        <v>1337</v>
      </c>
      <c r="B1719" s="13"/>
      <c r="C1719" s="189"/>
      <c r="D1719" s="83"/>
      <c r="E1719" s="14" t="s">
        <v>7174</v>
      </c>
      <c r="F1719" s="14" t="s">
        <v>7175</v>
      </c>
      <c r="G1719" s="14" t="s">
        <v>7176</v>
      </c>
      <c r="H1719" s="15">
        <v>2019</v>
      </c>
      <c r="I1719" s="15">
        <v>2</v>
      </c>
      <c r="J1719" s="15">
        <v>0</v>
      </c>
      <c r="K1719" s="15">
        <v>0</v>
      </c>
      <c r="L1719" s="16" t="s">
        <v>7173</v>
      </c>
      <c r="M1719" s="16"/>
      <c r="N1719" s="16" t="s">
        <v>7115</v>
      </c>
      <c r="O1719" s="17">
        <v>60</v>
      </c>
      <c r="P1719" s="17">
        <v>0</v>
      </c>
      <c r="Q1719" s="17">
        <v>0</v>
      </c>
      <c r="R1719" s="18" t="s">
        <v>7116</v>
      </c>
      <c r="S1719" s="19">
        <v>60</v>
      </c>
      <c r="T1719" s="19">
        <v>220</v>
      </c>
      <c r="U1719" s="19">
        <v>0</v>
      </c>
      <c r="V1719" s="19">
        <v>0</v>
      </c>
      <c r="W1719" s="20">
        <v>0.746</v>
      </c>
      <c r="X1719" s="21">
        <v>89.52</v>
      </c>
      <c r="Y1719" s="22" t="s">
        <v>33</v>
      </c>
      <c r="Z1719" s="14" t="s">
        <v>5838</v>
      </c>
      <c r="AA1719" s="24" t="s">
        <v>67</v>
      </c>
      <c r="AB1719" s="14" t="s">
        <v>67</v>
      </c>
      <c r="AC1719" s="14" t="s">
        <v>67</v>
      </c>
      <c r="AD1719" s="25"/>
      <c r="AE1719" s="26"/>
      <c r="AF1719" s="27"/>
      <c r="AG1719" s="109"/>
      <c r="AH1719" s="109"/>
      <c r="AI1719" s="109"/>
      <c r="AJ1719" s="109"/>
      <c r="AK1719" s="109"/>
      <c r="AL1719" s="109"/>
      <c r="AM1719" s="109"/>
      <c r="AN1719" s="109"/>
      <c r="AO1719" s="109"/>
    </row>
    <row r="1720" spans="1:41" ht="16.5" customHeight="1">
      <c r="A1720" s="12" t="s">
        <v>1337</v>
      </c>
      <c r="B1720" s="13"/>
      <c r="C1720" s="189"/>
      <c r="D1720" s="12"/>
      <c r="E1720" s="14" t="s">
        <v>7198</v>
      </c>
      <c r="F1720" s="14" t="s">
        <v>7199</v>
      </c>
      <c r="G1720" s="14" t="s">
        <v>7200</v>
      </c>
      <c r="H1720" s="15">
        <v>2022</v>
      </c>
      <c r="I1720" s="15">
        <v>1</v>
      </c>
      <c r="J1720" s="15">
        <v>0</v>
      </c>
      <c r="K1720" s="15">
        <v>0</v>
      </c>
      <c r="L1720" s="16" t="s">
        <v>7131</v>
      </c>
      <c r="M1720" s="16"/>
      <c r="N1720" s="16" t="s">
        <v>7115</v>
      </c>
      <c r="O1720" s="17">
        <v>15</v>
      </c>
      <c r="P1720" s="17">
        <v>0</v>
      </c>
      <c r="Q1720" s="17">
        <v>0</v>
      </c>
      <c r="R1720" s="18" t="s">
        <v>33</v>
      </c>
      <c r="S1720" s="19">
        <v>60</v>
      </c>
      <c r="T1720" s="19">
        <v>220</v>
      </c>
      <c r="U1720" s="19">
        <v>20</v>
      </c>
      <c r="V1720" s="19">
        <v>0</v>
      </c>
      <c r="W1720" s="20">
        <v>3</v>
      </c>
      <c r="X1720" s="21">
        <v>45</v>
      </c>
      <c r="Y1720" s="22" t="s">
        <v>33</v>
      </c>
      <c r="Z1720" s="14" t="s">
        <v>5838</v>
      </c>
      <c r="AA1720" s="24"/>
      <c r="AB1720" s="14"/>
      <c r="AC1720" s="14"/>
      <c r="AD1720" s="25"/>
      <c r="AE1720" s="26"/>
      <c r="AF1720" s="27"/>
      <c r="AG1720" s="29"/>
      <c r="AH1720" s="29"/>
      <c r="AI1720" s="29"/>
      <c r="AJ1720" s="29"/>
      <c r="AK1720" s="29"/>
      <c r="AL1720" s="29"/>
      <c r="AM1720" s="29"/>
      <c r="AN1720" s="29"/>
      <c r="AO1720" s="29"/>
    </row>
    <row r="1721" spans="1:41" ht="16.5" customHeight="1">
      <c r="A1721" s="12" t="s">
        <v>1337</v>
      </c>
      <c r="B1721" s="13"/>
      <c r="C1721" s="189"/>
      <c r="D1721" s="12"/>
      <c r="E1721" s="14" t="s">
        <v>1715</v>
      </c>
      <c r="F1721" s="14" t="s">
        <v>67</v>
      </c>
      <c r="G1721" s="14" t="s">
        <v>1845</v>
      </c>
      <c r="H1721" s="15">
        <v>1996</v>
      </c>
      <c r="I1721" s="15">
        <v>1</v>
      </c>
      <c r="J1721" s="15">
        <v>0</v>
      </c>
      <c r="K1721" s="15">
        <v>0</v>
      </c>
      <c r="L1721" s="16" t="s">
        <v>1346</v>
      </c>
      <c r="M1721" s="16"/>
      <c r="N1721" s="16" t="s">
        <v>411</v>
      </c>
      <c r="O1721" s="17">
        <v>2190</v>
      </c>
      <c r="P1721" s="17">
        <v>6570</v>
      </c>
      <c r="Q1721" s="17">
        <v>5</v>
      </c>
      <c r="R1721" s="18" t="s">
        <v>33</v>
      </c>
      <c r="S1721" s="19">
        <v>60</v>
      </c>
      <c r="T1721" s="19">
        <v>110</v>
      </c>
      <c r="U1721" s="19">
        <v>0.16363636363636364</v>
      </c>
      <c r="V1721" s="19">
        <v>0</v>
      </c>
      <c r="W1721" s="20">
        <v>1.7999999999999999E-2</v>
      </c>
      <c r="X1721" s="21">
        <v>45.332999999999991</v>
      </c>
      <c r="Y1721" s="22" t="s">
        <v>33</v>
      </c>
      <c r="Z1721" s="14" t="s">
        <v>5838</v>
      </c>
      <c r="AA1721" s="24" t="s">
        <v>67</v>
      </c>
      <c r="AB1721" s="14" t="s">
        <v>67</v>
      </c>
      <c r="AC1721" s="14" t="s">
        <v>67</v>
      </c>
      <c r="AD1721" s="25"/>
      <c r="AE1721" s="26"/>
      <c r="AF1721" s="27"/>
      <c r="AG1721" s="29"/>
      <c r="AH1721" s="29"/>
      <c r="AI1721" s="29"/>
      <c r="AJ1721" s="29"/>
      <c r="AK1721" s="29"/>
      <c r="AL1721" s="29"/>
      <c r="AM1721" s="29"/>
      <c r="AN1721" s="29"/>
      <c r="AO1721" s="29"/>
    </row>
    <row r="1722" spans="1:41" ht="16.5" customHeight="1">
      <c r="A1722" s="12" t="s">
        <v>1337</v>
      </c>
      <c r="B1722" s="13"/>
      <c r="C1722" s="189"/>
      <c r="D1722" s="12"/>
      <c r="E1722" s="14" t="s">
        <v>1391</v>
      </c>
      <c r="F1722" s="14" t="s">
        <v>67</v>
      </c>
      <c r="G1722" s="14" t="s">
        <v>67</v>
      </c>
      <c r="H1722" s="15">
        <v>2009</v>
      </c>
      <c r="I1722" s="15">
        <v>1</v>
      </c>
      <c r="J1722" s="15">
        <v>0</v>
      </c>
      <c r="K1722" s="15">
        <v>0</v>
      </c>
      <c r="L1722" s="16" t="s">
        <v>1436</v>
      </c>
      <c r="M1722" s="16"/>
      <c r="N1722" s="16" t="s">
        <v>411</v>
      </c>
      <c r="O1722" s="17">
        <v>276</v>
      </c>
      <c r="P1722" s="17">
        <v>0</v>
      </c>
      <c r="Q1722" s="17">
        <v>0</v>
      </c>
      <c r="R1722" s="18" t="s">
        <v>33</v>
      </c>
      <c r="S1722" s="19">
        <v>60</v>
      </c>
      <c r="T1722" s="19">
        <v>110</v>
      </c>
      <c r="U1722" s="19">
        <v>1.5</v>
      </c>
      <c r="V1722" s="19">
        <v>0</v>
      </c>
      <c r="W1722" s="20">
        <v>0.16500000000000001</v>
      </c>
      <c r="X1722" s="21">
        <v>45.54</v>
      </c>
      <c r="Y1722" s="22" t="s">
        <v>33</v>
      </c>
      <c r="Z1722" s="14" t="s">
        <v>5838</v>
      </c>
      <c r="AA1722" s="24" t="s">
        <v>67</v>
      </c>
      <c r="AB1722" s="14" t="s">
        <v>67</v>
      </c>
      <c r="AC1722" s="14" t="s">
        <v>67</v>
      </c>
      <c r="AD1722" s="25"/>
      <c r="AE1722" s="26"/>
      <c r="AF1722" s="27"/>
      <c r="AG1722" s="29"/>
      <c r="AH1722" s="29"/>
      <c r="AI1722" s="29"/>
      <c r="AJ1722" s="29"/>
      <c r="AK1722" s="29"/>
      <c r="AL1722" s="29"/>
      <c r="AM1722" s="29"/>
      <c r="AN1722" s="29"/>
      <c r="AO1722" s="29"/>
    </row>
    <row r="1723" spans="1:41" ht="16.5" customHeight="1">
      <c r="A1723" s="12" t="s">
        <v>1337</v>
      </c>
      <c r="B1723" s="13"/>
      <c r="C1723" s="189"/>
      <c r="D1723" s="12"/>
      <c r="E1723" s="14" t="s">
        <v>541</v>
      </c>
      <c r="F1723" s="14" t="s">
        <v>1843</v>
      </c>
      <c r="G1723" s="14" t="s">
        <v>1844</v>
      </c>
      <c r="H1723" s="15">
        <v>2001</v>
      </c>
      <c r="I1723" s="15">
        <v>1</v>
      </c>
      <c r="J1723" s="15">
        <v>0</v>
      </c>
      <c r="K1723" s="15">
        <v>0</v>
      </c>
      <c r="L1723" s="16" t="s">
        <v>1362</v>
      </c>
      <c r="M1723" s="16"/>
      <c r="N1723" s="16" t="s">
        <v>411</v>
      </c>
      <c r="O1723" s="17">
        <v>4380</v>
      </c>
      <c r="P1723" s="17">
        <v>4380</v>
      </c>
      <c r="Q1723" s="17">
        <v>5</v>
      </c>
      <c r="R1723" s="18" t="s">
        <v>33</v>
      </c>
      <c r="S1723" s="19">
        <v>60</v>
      </c>
      <c r="T1723" s="19">
        <v>120</v>
      </c>
      <c r="U1723" s="19">
        <v>8.3333333333333329E-2</v>
      </c>
      <c r="V1723" s="19">
        <v>0</v>
      </c>
      <c r="W1723" s="20">
        <v>0.01</v>
      </c>
      <c r="X1723" s="21">
        <v>45.99</v>
      </c>
      <c r="Y1723" s="22" t="s">
        <v>33</v>
      </c>
      <c r="Z1723" s="14" t="s">
        <v>5838</v>
      </c>
      <c r="AA1723" s="24" t="s">
        <v>67</v>
      </c>
      <c r="AB1723" s="14" t="s">
        <v>67</v>
      </c>
      <c r="AC1723" s="14" t="s">
        <v>67</v>
      </c>
      <c r="AD1723" s="25"/>
      <c r="AE1723" s="26"/>
      <c r="AF1723" s="27"/>
      <c r="AG1723" s="29"/>
      <c r="AH1723" s="29"/>
      <c r="AI1723" s="29"/>
      <c r="AJ1723" s="29"/>
      <c r="AK1723" s="29"/>
      <c r="AL1723" s="29"/>
      <c r="AM1723" s="29"/>
      <c r="AN1723" s="29"/>
      <c r="AO1723" s="29"/>
    </row>
    <row r="1724" spans="1:41" ht="16.5" customHeight="1">
      <c r="A1724" s="12" t="s">
        <v>1337</v>
      </c>
      <c r="B1724" s="13"/>
      <c r="C1724" s="189"/>
      <c r="D1724" s="12"/>
      <c r="E1724" s="14" t="s">
        <v>1838</v>
      </c>
      <c r="F1724" s="14" t="s">
        <v>1309</v>
      </c>
      <c r="G1724" s="14" t="s">
        <v>1839</v>
      </c>
      <c r="H1724" s="15" t="s">
        <v>67</v>
      </c>
      <c r="I1724" s="15">
        <v>1</v>
      </c>
      <c r="J1724" s="15">
        <v>0</v>
      </c>
      <c r="K1724" s="15">
        <v>0</v>
      </c>
      <c r="L1724" s="16" t="s">
        <v>1512</v>
      </c>
      <c r="M1724" s="16"/>
      <c r="N1724" s="16" t="s">
        <v>1343</v>
      </c>
      <c r="O1724" s="17">
        <v>1920</v>
      </c>
      <c r="P1724" s="17">
        <v>0</v>
      </c>
      <c r="Q1724" s="17">
        <v>0</v>
      </c>
      <c r="R1724" s="18" t="s">
        <v>33</v>
      </c>
      <c r="S1724" s="19">
        <v>0</v>
      </c>
      <c r="T1724" s="19">
        <v>110</v>
      </c>
      <c r="U1724" s="19">
        <v>0.22727272727272727</v>
      </c>
      <c r="V1724" s="19">
        <v>0</v>
      </c>
      <c r="W1724" s="20">
        <v>2.5000000000000001E-2</v>
      </c>
      <c r="X1724" s="21">
        <v>48</v>
      </c>
      <c r="Y1724" s="22" t="s">
        <v>33</v>
      </c>
      <c r="Z1724" s="14" t="s">
        <v>5838</v>
      </c>
      <c r="AA1724" s="24" t="s">
        <v>67</v>
      </c>
      <c r="AB1724" s="14" t="s">
        <v>67</v>
      </c>
      <c r="AC1724" s="14" t="s">
        <v>67</v>
      </c>
      <c r="AD1724" s="25"/>
      <c r="AE1724" s="26"/>
      <c r="AF1724" s="27"/>
      <c r="AG1724" s="29"/>
      <c r="AH1724" s="29"/>
      <c r="AI1724" s="29"/>
      <c r="AJ1724" s="29"/>
      <c r="AK1724" s="29"/>
      <c r="AL1724" s="29"/>
      <c r="AM1724" s="29"/>
      <c r="AN1724" s="29"/>
      <c r="AO1724" s="29"/>
    </row>
    <row r="1725" spans="1:41" ht="16.5" customHeight="1">
      <c r="A1725" s="12" t="s">
        <v>1337</v>
      </c>
      <c r="B1725" s="13"/>
      <c r="C1725" s="189"/>
      <c r="D1725" s="12"/>
      <c r="E1725" s="14" t="s">
        <v>1840</v>
      </c>
      <c r="F1725" s="14" t="s">
        <v>67</v>
      </c>
      <c r="G1725" s="14" t="s">
        <v>1841</v>
      </c>
      <c r="H1725" s="15">
        <v>2009</v>
      </c>
      <c r="I1725" s="15">
        <v>1</v>
      </c>
      <c r="J1725" s="15">
        <v>0</v>
      </c>
      <c r="K1725" s="15">
        <v>0</v>
      </c>
      <c r="L1725" s="16" t="s">
        <v>1437</v>
      </c>
      <c r="M1725" s="16"/>
      <c r="N1725" s="16" t="s">
        <v>411</v>
      </c>
      <c r="O1725" s="17">
        <v>60</v>
      </c>
      <c r="P1725" s="17">
        <v>0</v>
      </c>
      <c r="Q1725" s="17">
        <v>0</v>
      </c>
      <c r="R1725" s="18" t="s">
        <v>33</v>
      </c>
      <c r="S1725" s="19">
        <v>60</v>
      </c>
      <c r="T1725" s="19">
        <v>110</v>
      </c>
      <c r="U1725" s="19">
        <v>7.2727272727272725</v>
      </c>
      <c r="V1725" s="19">
        <v>0</v>
      </c>
      <c r="W1725" s="20">
        <v>0.8</v>
      </c>
      <c r="X1725" s="21">
        <v>48</v>
      </c>
      <c r="Y1725" s="22" t="s">
        <v>33</v>
      </c>
      <c r="Z1725" s="14" t="s">
        <v>5838</v>
      </c>
      <c r="AA1725" s="24" t="s">
        <v>67</v>
      </c>
      <c r="AB1725" s="14" t="s">
        <v>67</v>
      </c>
      <c r="AC1725" s="14" t="s">
        <v>67</v>
      </c>
      <c r="AD1725" s="25"/>
      <c r="AE1725" s="26"/>
      <c r="AF1725" s="27"/>
      <c r="AG1725" s="29"/>
      <c r="AH1725" s="29"/>
      <c r="AI1725" s="29"/>
      <c r="AJ1725" s="29"/>
      <c r="AK1725" s="29"/>
      <c r="AL1725" s="29"/>
      <c r="AM1725" s="29"/>
      <c r="AN1725" s="29"/>
      <c r="AO1725" s="29"/>
    </row>
    <row r="1726" spans="1:41" ht="16.5" customHeight="1">
      <c r="A1726" s="12" t="s">
        <v>1337</v>
      </c>
      <c r="B1726" s="13"/>
      <c r="C1726" s="189"/>
      <c r="D1726" s="12"/>
      <c r="E1726" s="14" t="s">
        <v>494</v>
      </c>
      <c r="F1726" s="14" t="s">
        <v>408</v>
      </c>
      <c r="G1726" s="14" t="s">
        <v>1837</v>
      </c>
      <c r="H1726" s="15" t="s">
        <v>67</v>
      </c>
      <c r="I1726" s="15">
        <v>1</v>
      </c>
      <c r="J1726" s="15">
        <v>0</v>
      </c>
      <c r="K1726" s="15">
        <v>0</v>
      </c>
      <c r="L1726" s="16" t="s">
        <v>1377</v>
      </c>
      <c r="M1726" s="16"/>
      <c r="N1726" s="16" t="s">
        <v>411</v>
      </c>
      <c r="O1726" s="17">
        <v>90</v>
      </c>
      <c r="P1726" s="17">
        <v>0</v>
      </c>
      <c r="Q1726" s="17">
        <v>0</v>
      </c>
      <c r="R1726" s="18" t="s">
        <v>33</v>
      </c>
      <c r="S1726" s="19">
        <v>60</v>
      </c>
      <c r="T1726" s="19">
        <v>110</v>
      </c>
      <c r="U1726" s="19">
        <v>5</v>
      </c>
      <c r="V1726" s="19">
        <v>0</v>
      </c>
      <c r="W1726" s="20">
        <v>0.55000000000000004</v>
      </c>
      <c r="X1726" s="21">
        <v>49.500000000000007</v>
      </c>
      <c r="Y1726" s="22" t="s">
        <v>33</v>
      </c>
      <c r="Z1726" s="14" t="s">
        <v>5838</v>
      </c>
      <c r="AA1726" s="24" t="s">
        <v>67</v>
      </c>
      <c r="AB1726" s="14" t="s">
        <v>67</v>
      </c>
      <c r="AC1726" s="14" t="s">
        <v>67</v>
      </c>
      <c r="AD1726" s="25"/>
      <c r="AE1726" s="26"/>
      <c r="AF1726" s="27"/>
      <c r="AG1726" s="29"/>
      <c r="AH1726" s="29"/>
      <c r="AI1726" s="29"/>
      <c r="AJ1726" s="29"/>
      <c r="AK1726" s="29"/>
      <c r="AL1726" s="29"/>
      <c r="AM1726" s="29"/>
      <c r="AN1726" s="29"/>
      <c r="AO1726" s="29"/>
    </row>
    <row r="1727" spans="1:41" ht="16.5" customHeight="1">
      <c r="A1727" s="12" t="s">
        <v>1337</v>
      </c>
      <c r="B1727" s="13"/>
      <c r="C1727" s="189"/>
      <c r="D1727" s="12"/>
      <c r="E1727" s="14" t="s">
        <v>1833</v>
      </c>
      <c r="F1727" s="14" t="s">
        <v>67</v>
      </c>
      <c r="G1727" s="14" t="s">
        <v>67</v>
      </c>
      <c r="H1727" s="15">
        <v>2000</v>
      </c>
      <c r="I1727" s="15">
        <v>1</v>
      </c>
      <c r="J1727" s="15">
        <v>0</v>
      </c>
      <c r="K1727" s="15">
        <v>0</v>
      </c>
      <c r="L1727" s="16" t="s">
        <v>1378</v>
      </c>
      <c r="M1727" s="16"/>
      <c r="N1727" s="16" t="s">
        <v>411</v>
      </c>
      <c r="O1727" s="17">
        <v>100</v>
      </c>
      <c r="P1727" s="17">
        <v>0</v>
      </c>
      <c r="Q1727" s="17">
        <v>0</v>
      </c>
      <c r="R1727" s="18" t="s">
        <v>33</v>
      </c>
      <c r="S1727" s="19">
        <v>60</v>
      </c>
      <c r="T1727" s="19">
        <v>110</v>
      </c>
      <c r="U1727" s="19">
        <v>4.7272727272727275</v>
      </c>
      <c r="V1727" s="19">
        <v>0</v>
      </c>
      <c r="W1727" s="20">
        <v>0.52</v>
      </c>
      <c r="X1727" s="21">
        <v>52</v>
      </c>
      <c r="Y1727" s="22" t="s">
        <v>33</v>
      </c>
      <c r="Z1727" s="14" t="s">
        <v>5838</v>
      </c>
      <c r="AA1727" s="24" t="s">
        <v>67</v>
      </c>
      <c r="AB1727" s="14" t="s">
        <v>67</v>
      </c>
      <c r="AC1727" s="14" t="s">
        <v>67</v>
      </c>
      <c r="AD1727" s="25"/>
      <c r="AE1727" s="26"/>
      <c r="AF1727" s="27"/>
      <c r="AG1727" s="29"/>
      <c r="AH1727" s="29"/>
      <c r="AI1727" s="29"/>
      <c r="AJ1727" s="29"/>
      <c r="AK1727" s="29"/>
      <c r="AL1727" s="29"/>
      <c r="AM1727" s="29"/>
      <c r="AN1727" s="29"/>
      <c r="AO1727" s="29"/>
    </row>
    <row r="1728" spans="1:41" ht="16.5" customHeight="1">
      <c r="A1728" s="12" t="s">
        <v>1337</v>
      </c>
      <c r="B1728" s="13"/>
      <c r="C1728" s="189"/>
      <c r="D1728" s="12"/>
      <c r="E1728" s="14" t="s">
        <v>381</v>
      </c>
      <c r="F1728" s="14" t="s">
        <v>7095</v>
      </c>
      <c r="G1728" s="14" t="s">
        <v>1832</v>
      </c>
      <c r="H1728" s="15">
        <v>2004</v>
      </c>
      <c r="I1728" s="15">
        <v>1</v>
      </c>
      <c r="J1728" s="15">
        <v>0</v>
      </c>
      <c r="K1728" s="15">
        <v>0</v>
      </c>
      <c r="L1728" s="16" t="s">
        <v>1377</v>
      </c>
      <c r="M1728" s="16"/>
      <c r="N1728" s="16" t="s">
        <v>411</v>
      </c>
      <c r="O1728" s="17">
        <v>2628</v>
      </c>
      <c r="P1728" s="17">
        <v>6132</v>
      </c>
      <c r="Q1728" s="17">
        <v>5</v>
      </c>
      <c r="R1728" s="18" t="s">
        <v>33</v>
      </c>
      <c r="S1728" s="19">
        <v>60</v>
      </c>
      <c r="T1728" s="19">
        <v>110</v>
      </c>
      <c r="U1728" s="19">
        <v>0.16363636363636364</v>
      </c>
      <c r="V1728" s="19">
        <v>0</v>
      </c>
      <c r="W1728" s="20">
        <v>1.7999999999999999E-2</v>
      </c>
      <c r="X1728" s="21">
        <v>52.822799999999994</v>
      </c>
      <c r="Y1728" s="22" t="s">
        <v>33</v>
      </c>
      <c r="Z1728" s="14" t="s">
        <v>5838</v>
      </c>
      <c r="AA1728" s="24" t="s">
        <v>67</v>
      </c>
      <c r="AB1728" s="14" t="s">
        <v>67</v>
      </c>
      <c r="AC1728" s="14" t="s">
        <v>67</v>
      </c>
      <c r="AD1728" s="25"/>
      <c r="AE1728" s="26"/>
      <c r="AF1728" s="27"/>
      <c r="AG1728" s="29"/>
      <c r="AH1728" s="29"/>
      <c r="AI1728" s="29"/>
      <c r="AJ1728" s="29"/>
      <c r="AK1728" s="29"/>
      <c r="AL1728" s="29"/>
      <c r="AM1728" s="29"/>
      <c r="AN1728" s="29"/>
      <c r="AO1728" s="29"/>
    </row>
    <row r="1729" spans="1:41" ht="16.5" customHeight="1">
      <c r="A1729" s="12" t="s">
        <v>1337</v>
      </c>
      <c r="B1729" s="13"/>
      <c r="C1729" s="189"/>
      <c r="D1729" s="12"/>
      <c r="E1729" s="14" t="s">
        <v>1524</v>
      </c>
      <c r="F1729" s="14" t="s">
        <v>1525</v>
      </c>
      <c r="G1729" s="14" t="s">
        <v>1526</v>
      </c>
      <c r="H1729" s="15">
        <v>2019</v>
      </c>
      <c r="I1729" s="15">
        <v>1</v>
      </c>
      <c r="J1729" s="15">
        <v>0</v>
      </c>
      <c r="K1729" s="15">
        <v>0</v>
      </c>
      <c r="L1729" s="16" t="s">
        <v>1430</v>
      </c>
      <c r="M1729" s="16"/>
      <c r="N1729" s="16" t="s">
        <v>1343</v>
      </c>
      <c r="O1729" s="17">
        <v>36</v>
      </c>
      <c r="P1729" s="17">
        <v>0</v>
      </c>
      <c r="Q1729" s="17">
        <v>0</v>
      </c>
      <c r="R1729" s="18" t="s">
        <v>33</v>
      </c>
      <c r="S1729" s="19">
        <v>60</v>
      </c>
      <c r="T1729" s="19">
        <v>220</v>
      </c>
      <c r="U1729" s="19">
        <v>6.8181818181818183</v>
      </c>
      <c r="V1729" s="19">
        <v>0</v>
      </c>
      <c r="W1729" s="20">
        <v>1.5</v>
      </c>
      <c r="X1729" s="21">
        <v>54</v>
      </c>
      <c r="Y1729" s="22" t="s">
        <v>33</v>
      </c>
      <c r="Z1729" s="14" t="s">
        <v>5838</v>
      </c>
      <c r="AA1729" s="24" t="s">
        <v>67</v>
      </c>
      <c r="AB1729" s="14" t="s">
        <v>67</v>
      </c>
      <c r="AC1729" s="14" t="s">
        <v>67</v>
      </c>
      <c r="AD1729" s="25"/>
      <c r="AE1729" s="26"/>
      <c r="AF1729" s="27"/>
      <c r="AG1729" s="29"/>
      <c r="AH1729" s="29"/>
      <c r="AI1729" s="29"/>
      <c r="AJ1729" s="29"/>
      <c r="AK1729" s="29"/>
      <c r="AL1729" s="29"/>
      <c r="AM1729" s="29"/>
      <c r="AN1729" s="29"/>
      <c r="AO1729" s="29"/>
    </row>
    <row r="1730" spans="1:41" ht="16.5" customHeight="1">
      <c r="A1730" s="12" t="s">
        <v>1337</v>
      </c>
      <c r="B1730" s="13"/>
      <c r="C1730" s="189"/>
      <c r="D1730" s="12"/>
      <c r="E1730" s="14" t="s">
        <v>1828</v>
      </c>
      <c r="F1730" s="14" t="s">
        <v>67</v>
      </c>
      <c r="G1730" s="14" t="s">
        <v>67</v>
      </c>
      <c r="H1730" s="15" t="s">
        <v>67</v>
      </c>
      <c r="I1730" s="15">
        <v>1</v>
      </c>
      <c r="J1730" s="15">
        <v>0</v>
      </c>
      <c r="K1730" s="15">
        <v>0</v>
      </c>
      <c r="L1730" s="16" t="s">
        <v>1378</v>
      </c>
      <c r="M1730" s="16"/>
      <c r="N1730" s="16" t="s">
        <v>411</v>
      </c>
      <c r="O1730" s="17">
        <v>220</v>
      </c>
      <c r="P1730" s="17">
        <v>0</v>
      </c>
      <c r="Q1730" s="17">
        <v>0</v>
      </c>
      <c r="R1730" s="18" t="s">
        <v>33</v>
      </c>
      <c r="S1730" s="19">
        <v>60</v>
      </c>
      <c r="T1730" s="19">
        <v>110</v>
      </c>
      <c r="U1730" s="19">
        <v>2.2727272727272729</v>
      </c>
      <c r="V1730" s="19">
        <v>0</v>
      </c>
      <c r="W1730" s="20">
        <v>0.25</v>
      </c>
      <c r="X1730" s="21">
        <v>55</v>
      </c>
      <c r="Y1730" s="22" t="s">
        <v>33</v>
      </c>
      <c r="Z1730" s="14" t="s">
        <v>5838</v>
      </c>
      <c r="AA1730" s="24" t="s">
        <v>67</v>
      </c>
      <c r="AB1730" s="14" t="s">
        <v>67</v>
      </c>
      <c r="AC1730" s="14" t="s">
        <v>67</v>
      </c>
      <c r="AD1730" s="25"/>
      <c r="AE1730" s="26"/>
      <c r="AF1730" s="27"/>
      <c r="AG1730" s="29"/>
      <c r="AH1730" s="29"/>
      <c r="AI1730" s="29"/>
      <c r="AJ1730" s="29"/>
      <c r="AK1730" s="29"/>
      <c r="AL1730" s="29"/>
      <c r="AM1730" s="29"/>
      <c r="AN1730" s="29"/>
      <c r="AO1730" s="29"/>
    </row>
    <row r="1731" spans="1:41" ht="16.5" customHeight="1">
      <c r="A1731" s="12" t="s">
        <v>1337</v>
      </c>
      <c r="B1731" s="13"/>
      <c r="C1731" s="189"/>
      <c r="D1731" s="12"/>
      <c r="E1731" s="14" t="s">
        <v>1821</v>
      </c>
      <c r="F1731" s="14" t="s">
        <v>7093</v>
      </c>
      <c r="G1731" s="14" t="s">
        <v>7094</v>
      </c>
      <c r="H1731" s="15">
        <v>2022</v>
      </c>
      <c r="I1731" s="15">
        <v>1</v>
      </c>
      <c r="J1731" s="15">
        <v>0</v>
      </c>
      <c r="K1731" s="15">
        <v>0</v>
      </c>
      <c r="L1731" s="16" t="s">
        <v>1377</v>
      </c>
      <c r="M1731" s="16"/>
      <c r="N1731" s="16" t="s">
        <v>411</v>
      </c>
      <c r="O1731" s="17">
        <v>276</v>
      </c>
      <c r="P1731" s="17">
        <v>0</v>
      </c>
      <c r="Q1731" s="17">
        <v>0</v>
      </c>
      <c r="R1731" s="18" t="s">
        <v>33</v>
      </c>
      <c r="S1731" s="19">
        <v>60</v>
      </c>
      <c r="T1731" s="19">
        <v>110</v>
      </c>
      <c r="U1731" s="19">
        <v>1.8181818181818181</v>
      </c>
      <c r="V1731" s="19">
        <v>0</v>
      </c>
      <c r="W1731" s="20">
        <v>0.2</v>
      </c>
      <c r="X1731" s="21">
        <v>55.2</v>
      </c>
      <c r="Y1731" s="22" t="s">
        <v>33</v>
      </c>
      <c r="Z1731" s="14" t="s">
        <v>5838</v>
      </c>
      <c r="AA1731" s="24" t="s">
        <v>67</v>
      </c>
      <c r="AB1731" s="14" t="s">
        <v>67</v>
      </c>
      <c r="AC1731" s="14" t="s">
        <v>67</v>
      </c>
      <c r="AD1731" s="25"/>
      <c r="AE1731" s="26"/>
      <c r="AF1731" s="27"/>
      <c r="AG1731" s="29"/>
      <c r="AH1731" s="29"/>
      <c r="AI1731" s="29"/>
      <c r="AJ1731" s="29"/>
      <c r="AK1731" s="29"/>
      <c r="AL1731" s="29"/>
      <c r="AM1731" s="29"/>
      <c r="AN1731" s="29"/>
      <c r="AO1731" s="29"/>
    </row>
    <row r="1732" spans="1:41" ht="16.5" customHeight="1">
      <c r="A1732" s="12" t="s">
        <v>1337</v>
      </c>
      <c r="B1732" s="13"/>
      <c r="C1732" s="189"/>
      <c r="D1732" s="12"/>
      <c r="E1732" s="14" t="s">
        <v>1822</v>
      </c>
      <c r="F1732" s="14" t="s">
        <v>1823</v>
      </c>
      <c r="G1732" s="14" t="s">
        <v>1824</v>
      </c>
      <c r="H1732" s="15">
        <v>2006</v>
      </c>
      <c r="I1732" s="15">
        <v>1</v>
      </c>
      <c r="J1732" s="15">
        <v>0</v>
      </c>
      <c r="K1732" s="15">
        <v>0</v>
      </c>
      <c r="L1732" s="16" t="s">
        <v>1377</v>
      </c>
      <c r="M1732" s="16"/>
      <c r="N1732" s="16" t="s">
        <v>411</v>
      </c>
      <c r="O1732" s="17">
        <v>276</v>
      </c>
      <c r="P1732" s="17">
        <v>0</v>
      </c>
      <c r="Q1732" s="17">
        <v>0</v>
      </c>
      <c r="R1732" s="18" t="s">
        <v>33</v>
      </c>
      <c r="S1732" s="19">
        <v>60</v>
      </c>
      <c r="T1732" s="19">
        <v>110</v>
      </c>
      <c r="U1732" s="19">
        <v>1.8181818181818181</v>
      </c>
      <c r="V1732" s="19">
        <v>0</v>
      </c>
      <c r="W1732" s="20">
        <v>0.2</v>
      </c>
      <c r="X1732" s="21">
        <v>55.2</v>
      </c>
      <c r="Y1732" s="22" t="s">
        <v>33</v>
      </c>
      <c r="Z1732" s="14" t="s">
        <v>5838</v>
      </c>
      <c r="AA1732" s="24" t="s">
        <v>67</v>
      </c>
      <c r="AB1732" s="14" t="s">
        <v>67</v>
      </c>
      <c r="AC1732" s="14" t="s">
        <v>67</v>
      </c>
      <c r="AD1732" s="25"/>
      <c r="AE1732" s="26"/>
      <c r="AF1732" s="27"/>
      <c r="AG1732" s="29"/>
      <c r="AH1732" s="29"/>
      <c r="AI1732" s="29"/>
      <c r="AJ1732" s="29"/>
      <c r="AK1732" s="29"/>
      <c r="AL1732" s="29"/>
      <c r="AM1732" s="29"/>
      <c r="AN1732" s="29"/>
      <c r="AO1732" s="29"/>
    </row>
    <row r="1733" spans="1:41" ht="16.5" customHeight="1">
      <c r="A1733" s="12" t="s">
        <v>1337</v>
      </c>
      <c r="B1733" s="13"/>
      <c r="C1733" s="189"/>
      <c r="D1733" s="12"/>
      <c r="E1733" s="14" t="s">
        <v>1819</v>
      </c>
      <c r="F1733" s="14" t="s">
        <v>577</v>
      </c>
      <c r="G1733" s="14" t="s">
        <v>1820</v>
      </c>
      <c r="H1733" s="15">
        <v>2001</v>
      </c>
      <c r="I1733" s="15">
        <v>1</v>
      </c>
      <c r="J1733" s="15">
        <v>0</v>
      </c>
      <c r="K1733" s="15">
        <v>0</v>
      </c>
      <c r="L1733" s="16" t="s">
        <v>1378</v>
      </c>
      <c r="M1733" s="16"/>
      <c r="N1733" s="16" t="s">
        <v>411</v>
      </c>
      <c r="O1733" s="17">
        <v>240</v>
      </c>
      <c r="P1733" s="17">
        <v>0</v>
      </c>
      <c r="Q1733" s="17">
        <v>0.03</v>
      </c>
      <c r="R1733" s="18" t="s">
        <v>33</v>
      </c>
      <c r="S1733" s="19">
        <v>60</v>
      </c>
      <c r="T1733" s="19">
        <v>110</v>
      </c>
      <c r="U1733" s="19">
        <v>2.1818181818181817</v>
      </c>
      <c r="V1733" s="19">
        <v>0</v>
      </c>
      <c r="W1733" s="20">
        <v>0.24</v>
      </c>
      <c r="X1733" s="21">
        <v>57.599999999999994</v>
      </c>
      <c r="Y1733" s="22" t="s">
        <v>33</v>
      </c>
      <c r="Z1733" s="14" t="s">
        <v>5838</v>
      </c>
      <c r="AA1733" s="24" t="s">
        <v>67</v>
      </c>
      <c r="AB1733" s="14" t="s">
        <v>67</v>
      </c>
      <c r="AC1733" s="14" t="s">
        <v>67</v>
      </c>
      <c r="AD1733" s="25"/>
      <c r="AE1733" s="26"/>
      <c r="AF1733" s="27"/>
      <c r="AG1733" s="29"/>
      <c r="AH1733" s="29"/>
      <c r="AI1733" s="29"/>
      <c r="AJ1733" s="29"/>
      <c r="AK1733" s="29"/>
      <c r="AL1733" s="29"/>
      <c r="AM1733" s="29"/>
      <c r="AN1733" s="29"/>
      <c r="AO1733" s="29"/>
    </row>
    <row r="1734" spans="1:41" ht="16.5" customHeight="1">
      <c r="A1734" s="12" t="s">
        <v>1337</v>
      </c>
      <c r="B1734" s="13"/>
      <c r="C1734" s="189"/>
      <c r="D1734" s="12"/>
      <c r="E1734" s="14" t="s">
        <v>1135</v>
      </c>
      <c r="F1734" s="14" t="s">
        <v>1818</v>
      </c>
      <c r="G1734" s="14" t="s">
        <v>67</v>
      </c>
      <c r="H1734" s="15">
        <v>2010</v>
      </c>
      <c r="I1734" s="15">
        <v>1</v>
      </c>
      <c r="J1734" s="15">
        <v>0</v>
      </c>
      <c r="K1734" s="15">
        <v>0</v>
      </c>
      <c r="L1734" s="16" t="s">
        <v>1383</v>
      </c>
      <c r="M1734" s="16"/>
      <c r="N1734" s="16" t="s">
        <v>411</v>
      </c>
      <c r="O1734" s="17">
        <v>2405</v>
      </c>
      <c r="P1734" s="17">
        <v>0</v>
      </c>
      <c r="Q1734" s="17">
        <v>0</v>
      </c>
      <c r="R1734" s="18" t="s">
        <v>33</v>
      </c>
      <c r="S1734" s="19">
        <v>60</v>
      </c>
      <c r="T1734" s="19">
        <v>110</v>
      </c>
      <c r="U1734" s="19">
        <v>0.22727272727272727</v>
      </c>
      <c r="V1734" s="19">
        <v>0</v>
      </c>
      <c r="W1734" s="20">
        <v>2.5000000000000001E-2</v>
      </c>
      <c r="X1734" s="21">
        <v>60.125</v>
      </c>
      <c r="Y1734" s="22" t="s">
        <v>33</v>
      </c>
      <c r="Z1734" s="14" t="s">
        <v>5838</v>
      </c>
      <c r="AA1734" s="24" t="s">
        <v>67</v>
      </c>
      <c r="AB1734" s="14" t="s">
        <v>67</v>
      </c>
      <c r="AC1734" s="14" t="s">
        <v>67</v>
      </c>
      <c r="AD1734" s="25"/>
      <c r="AE1734" s="26"/>
      <c r="AF1734" s="27"/>
      <c r="AG1734" s="29"/>
      <c r="AH1734" s="29"/>
      <c r="AI1734" s="29"/>
      <c r="AJ1734" s="29"/>
      <c r="AK1734" s="29"/>
      <c r="AL1734" s="29"/>
      <c r="AM1734" s="29"/>
      <c r="AN1734" s="29"/>
      <c r="AO1734" s="29"/>
    </row>
    <row r="1735" spans="1:41" ht="16.5" customHeight="1">
      <c r="A1735" s="12" t="s">
        <v>1337</v>
      </c>
      <c r="B1735" s="13"/>
      <c r="C1735" s="189"/>
      <c r="D1735" s="12"/>
      <c r="E1735" s="14" t="s">
        <v>1852</v>
      </c>
      <c r="F1735" s="14" t="s">
        <v>67</v>
      </c>
      <c r="G1735" s="14" t="s">
        <v>67</v>
      </c>
      <c r="H1735" s="15" t="s">
        <v>67</v>
      </c>
      <c r="I1735" s="15">
        <v>2</v>
      </c>
      <c r="J1735" s="15">
        <v>0</v>
      </c>
      <c r="K1735" s="15">
        <v>0</v>
      </c>
      <c r="L1735" s="16" t="s">
        <v>1373</v>
      </c>
      <c r="M1735" s="16"/>
      <c r="N1735" s="16" t="s">
        <v>1343</v>
      </c>
      <c r="O1735" s="17">
        <v>1584</v>
      </c>
      <c r="P1735" s="17">
        <v>0</v>
      </c>
      <c r="Q1735" s="17">
        <v>0</v>
      </c>
      <c r="R1735" s="18" t="s">
        <v>33</v>
      </c>
      <c r="S1735" s="19">
        <v>0</v>
      </c>
      <c r="T1735" s="19">
        <v>110</v>
      </c>
      <c r="U1735" s="19">
        <v>0.36363636363636365</v>
      </c>
      <c r="V1735" s="19">
        <v>0</v>
      </c>
      <c r="W1735" s="20">
        <v>0.04</v>
      </c>
      <c r="X1735" s="21">
        <v>126.72</v>
      </c>
      <c r="Y1735" s="22" t="s">
        <v>33</v>
      </c>
      <c r="Z1735" s="14" t="s">
        <v>5838</v>
      </c>
      <c r="AA1735" s="24" t="s">
        <v>67</v>
      </c>
      <c r="AB1735" s="14" t="s">
        <v>67</v>
      </c>
      <c r="AC1735" s="14" t="s">
        <v>67</v>
      </c>
      <c r="AD1735" s="25"/>
      <c r="AE1735" s="26"/>
      <c r="AF1735" s="27"/>
      <c r="AG1735" s="29"/>
      <c r="AH1735" s="29"/>
      <c r="AI1735" s="29"/>
      <c r="AJ1735" s="29"/>
      <c r="AK1735" s="29"/>
      <c r="AL1735" s="29"/>
      <c r="AM1735" s="29"/>
      <c r="AN1735" s="29"/>
      <c r="AO1735" s="29"/>
    </row>
    <row r="1736" spans="1:41" ht="16.5" customHeight="1">
      <c r="A1736" s="12" t="s">
        <v>1337</v>
      </c>
      <c r="B1736" s="13"/>
      <c r="C1736" s="189"/>
      <c r="D1736" s="12"/>
      <c r="E1736" s="14" t="s">
        <v>448</v>
      </c>
      <c r="F1736" s="14" t="s">
        <v>67</v>
      </c>
      <c r="G1736" s="14" t="s">
        <v>1760</v>
      </c>
      <c r="H1736" s="15" t="s">
        <v>67</v>
      </c>
      <c r="I1736" s="15">
        <v>2</v>
      </c>
      <c r="J1736" s="15">
        <v>0</v>
      </c>
      <c r="K1736" s="15">
        <v>0</v>
      </c>
      <c r="L1736" s="16" t="s">
        <v>1377</v>
      </c>
      <c r="M1736" s="16"/>
      <c r="N1736" s="16" t="s">
        <v>411</v>
      </c>
      <c r="O1736" s="17">
        <v>264</v>
      </c>
      <c r="P1736" s="17">
        <v>0</v>
      </c>
      <c r="Q1736" s="17">
        <v>0</v>
      </c>
      <c r="R1736" s="18" t="s">
        <v>33</v>
      </c>
      <c r="S1736" s="19">
        <v>60</v>
      </c>
      <c r="T1736" s="19">
        <v>110</v>
      </c>
      <c r="U1736" s="19">
        <v>2.2727272727272729</v>
      </c>
      <c r="V1736" s="19">
        <v>0</v>
      </c>
      <c r="W1736" s="20">
        <v>0.25</v>
      </c>
      <c r="X1736" s="21">
        <v>132</v>
      </c>
      <c r="Y1736" s="22" t="s">
        <v>33</v>
      </c>
      <c r="Z1736" s="14" t="s">
        <v>5838</v>
      </c>
      <c r="AA1736" s="24" t="s">
        <v>67</v>
      </c>
      <c r="AB1736" s="14" t="s">
        <v>67</v>
      </c>
      <c r="AC1736" s="14" t="s">
        <v>67</v>
      </c>
      <c r="AD1736" s="25"/>
      <c r="AE1736" s="26"/>
      <c r="AF1736" s="27"/>
      <c r="AG1736" s="29"/>
      <c r="AH1736" s="29"/>
      <c r="AI1736" s="29"/>
      <c r="AJ1736" s="29"/>
      <c r="AK1736" s="29"/>
      <c r="AL1736" s="29"/>
      <c r="AM1736" s="29"/>
      <c r="AN1736" s="29"/>
      <c r="AO1736" s="29"/>
    </row>
    <row r="1737" spans="1:41" ht="16.5" customHeight="1">
      <c r="A1737" s="12" t="s">
        <v>1337</v>
      </c>
      <c r="B1737" s="13"/>
      <c r="C1737" s="189"/>
      <c r="D1737" s="12"/>
      <c r="E1737" s="14" t="s">
        <v>1788</v>
      </c>
      <c r="F1737" s="14" t="s">
        <v>1812</v>
      </c>
      <c r="G1737" s="14" t="s">
        <v>1813</v>
      </c>
      <c r="H1737" s="15" t="s">
        <v>67</v>
      </c>
      <c r="I1737" s="15">
        <v>1</v>
      </c>
      <c r="J1737" s="15">
        <v>0</v>
      </c>
      <c r="K1737" s="15">
        <v>0</v>
      </c>
      <c r="L1737" s="16" t="s">
        <v>1437</v>
      </c>
      <c r="M1737" s="16"/>
      <c r="N1737" s="16" t="s">
        <v>411</v>
      </c>
      <c r="O1737" s="17">
        <v>60</v>
      </c>
      <c r="P1737" s="17">
        <v>0</v>
      </c>
      <c r="Q1737" s="17">
        <v>0</v>
      </c>
      <c r="R1737" s="18" t="s">
        <v>33</v>
      </c>
      <c r="S1737" s="19">
        <v>60</v>
      </c>
      <c r="T1737" s="19">
        <v>110</v>
      </c>
      <c r="U1737" s="19">
        <v>10</v>
      </c>
      <c r="V1737" s="19">
        <v>0</v>
      </c>
      <c r="W1737" s="20">
        <v>1.1000000000000001</v>
      </c>
      <c r="X1737" s="21">
        <v>66</v>
      </c>
      <c r="Y1737" s="22" t="s">
        <v>33</v>
      </c>
      <c r="Z1737" s="14" t="s">
        <v>5838</v>
      </c>
      <c r="AA1737" s="24" t="s">
        <v>67</v>
      </c>
      <c r="AB1737" s="14" t="s">
        <v>67</v>
      </c>
      <c r="AC1737" s="14" t="s">
        <v>67</v>
      </c>
      <c r="AD1737" s="25"/>
      <c r="AE1737" s="26"/>
      <c r="AF1737" s="27"/>
      <c r="AG1737" s="29"/>
      <c r="AH1737" s="29"/>
      <c r="AI1737" s="29"/>
      <c r="AJ1737" s="29"/>
      <c r="AK1737" s="29"/>
      <c r="AL1737" s="29"/>
      <c r="AM1737" s="29"/>
      <c r="AN1737" s="29"/>
      <c r="AO1737" s="29"/>
    </row>
    <row r="1738" spans="1:41" ht="16.5" customHeight="1">
      <c r="A1738" s="12" t="s">
        <v>1337</v>
      </c>
      <c r="B1738" s="13"/>
      <c r="C1738" s="189"/>
      <c r="D1738" s="12"/>
      <c r="E1738" s="14" t="s">
        <v>448</v>
      </c>
      <c r="F1738" s="14" t="s">
        <v>67</v>
      </c>
      <c r="G1738" s="14" t="s">
        <v>1760</v>
      </c>
      <c r="H1738" s="15" t="s">
        <v>67</v>
      </c>
      <c r="I1738" s="15">
        <v>1</v>
      </c>
      <c r="J1738" s="15">
        <v>0</v>
      </c>
      <c r="K1738" s="15">
        <v>0</v>
      </c>
      <c r="L1738" s="16" t="s">
        <v>1437</v>
      </c>
      <c r="M1738" s="16"/>
      <c r="N1738" s="16" t="s">
        <v>411</v>
      </c>
      <c r="O1738" s="17">
        <v>264</v>
      </c>
      <c r="P1738" s="17">
        <v>0</v>
      </c>
      <c r="Q1738" s="17">
        <v>0</v>
      </c>
      <c r="R1738" s="18" t="s">
        <v>33</v>
      </c>
      <c r="S1738" s="19">
        <v>60</v>
      </c>
      <c r="T1738" s="19">
        <v>110</v>
      </c>
      <c r="U1738" s="19">
        <v>2.2727272727272729</v>
      </c>
      <c r="V1738" s="19">
        <v>0</v>
      </c>
      <c r="W1738" s="20">
        <v>0.25</v>
      </c>
      <c r="X1738" s="21">
        <v>66</v>
      </c>
      <c r="Y1738" s="22" t="s">
        <v>33</v>
      </c>
      <c r="Z1738" s="14" t="s">
        <v>5838</v>
      </c>
      <c r="AA1738" s="24" t="s">
        <v>67</v>
      </c>
      <c r="AB1738" s="14" t="s">
        <v>67</v>
      </c>
      <c r="AC1738" s="14" t="s">
        <v>67</v>
      </c>
      <c r="AD1738" s="25"/>
      <c r="AE1738" s="26"/>
      <c r="AF1738" s="27"/>
      <c r="AG1738" s="29"/>
      <c r="AH1738" s="29"/>
      <c r="AI1738" s="29"/>
      <c r="AJ1738" s="29"/>
      <c r="AK1738" s="29"/>
      <c r="AL1738" s="29"/>
      <c r="AM1738" s="29"/>
      <c r="AN1738" s="29"/>
      <c r="AO1738" s="29"/>
    </row>
    <row r="1739" spans="1:41" ht="16.5" customHeight="1">
      <c r="A1739" s="12" t="s">
        <v>1337</v>
      </c>
      <c r="B1739" s="13"/>
      <c r="C1739" s="189"/>
      <c r="D1739" s="12"/>
      <c r="E1739" s="14" t="s">
        <v>1814</v>
      </c>
      <c r="F1739" s="14" t="s">
        <v>67</v>
      </c>
      <c r="G1739" s="14" t="s">
        <v>1805</v>
      </c>
      <c r="H1739" s="15">
        <v>2009</v>
      </c>
      <c r="I1739" s="15">
        <v>1</v>
      </c>
      <c r="J1739" s="15">
        <v>0</v>
      </c>
      <c r="K1739" s="15">
        <v>0</v>
      </c>
      <c r="L1739" s="16" t="s">
        <v>1437</v>
      </c>
      <c r="M1739" s="16"/>
      <c r="N1739" s="16" t="s">
        <v>411</v>
      </c>
      <c r="O1739" s="17">
        <v>264</v>
      </c>
      <c r="P1739" s="17">
        <v>0</v>
      </c>
      <c r="Q1739" s="17">
        <v>0</v>
      </c>
      <c r="R1739" s="18" t="s">
        <v>33</v>
      </c>
      <c r="S1739" s="19">
        <v>60</v>
      </c>
      <c r="T1739" s="19">
        <v>110</v>
      </c>
      <c r="U1739" s="19">
        <v>2.2727272727272729</v>
      </c>
      <c r="V1739" s="19">
        <v>0</v>
      </c>
      <c r="W1739" s="20">
        <v>0.25</v>
      </c>
      <c r="X1739" s="21">
        <v>66</v>
      </c>
      <c r="Y1739" s="22" t="s">
        <v>33</v>
      </c>
      <c r="Z1739" s="14" t="s">
        <v>5838</v>
      </c>
      <c r="AA1739" s="24" t="s">
        <v>67</v>
      </c>
      <c r="AB1739" s="14" t="s">
        <v>67</v>
      </c>
      <c r="AC1739" s="14" t="s">
        <v>67</v>
      </c>
      <c r="AD1739" s="25"/>
      <c r="AE1739" s="26"/>
      <c r="AF1739" s="27"/>
      <c r="AG1739" s="29"/>
      <c r="AH1739" s="29"/>
      <c r="AI1739" s="29"/>
      <c r="AJ1739" s="29"/>
      <c r="AK1739" s="29"/>
      <c r="AL1739" s="29"/>
      <c r="AM1739" s="29"/>
      <c r="AN1739" s="29"/>
      <c r="AO1739" s="29"/>
    </row>
    <row r="1740" spans="1:41" ht="16.5" customHeight="1">
      <c r="A1740" s="12" t="s">
        <v>1337</v>
      </c>
      <c r="B1740" s="13"/>
      <c r="C1740" s="189"/>
      <c r="D1740" s="12"/>
      <c r="E1740" s="14" t="s">
        <v>183</v>
      </c>
      <c r="F1740" s="14" t="s">
        <v>67</v>
      </c>
      <c r="G1740" s="14" t="s">
        <v>67</v>
      </c>
      <c r="H1740" s="15" t="s">
        <v>67</v>
      </c>
      <c r="I1740" s="15">
        <v>2</v>
      </c>
      <c r="J1740" s="15">
        <v>0</v>
      </c>
      <c r="K1740" s="15">
        <v>0</v>
      </c>
      <c r="L1740" s="16" t="s">
        <v>1378</v>
      </c>
      <c r="M1740" s="16"/>
      <c r="N1740" s="16" t="s">
        <v>411</v>
      </c>
      <c r="O1740" s="17">
        <v>360</v>
      </c>
      <c r="P1740" s="17">
        <v>2</v>
      </c>
      <c r="Q1740" s="17">
        <v>5</v>
      </c>
      <c r="R1740" s="18" t="s">
        <v>33</v>
      </c>
      <c r="S1740" s="19">
        <v>60</v>
      </c>
      <c r="T1740" s="19">
        <v>110</v>
      </c>
      <c r="U1740" s="19">
        <v>3.3636363636363638</v>
      </c>
      <c r="V1740" s="19">
        <v>0</v>
      </c>
      <c r="W1740" s="20">
        <v>0.37</v>
      </c>
      <c r="X1740" s="21">
        <v>133.23699999999999</v>
      </c>
      <c r="Y1740" s="22" t="s">
        <v>33</v>
      </c>
      <c r="Z1740" s="14" t="s">
        <v>5838</v>
      </c>
      <c r="AA1740" s="24" t="s">
        <v>67</v>
      </c>
      <c r="AB1740" s="14" t="s">
        <v>67</v>
      </c>
      <c r="AC1740" s="14" t="s">
        <v>67</v>
      </c>
      <c r="AD1740" s="25"/>
      <c r="AE1740" s="26"/>
      <c r="AF1740" s="27"/>
      <c r="AG1740" s="29"/>
      <c r="AH1740" s="29"/>
      <c r="AI1740" s="29"/>
      <c r="AJ1740" s="29"/>
      <c r="AK1740" s="29"/>
      <c r="AL1740" s="29"/>
      <c r="AM1740" s="29"/>
      <c r="AN1740" s="29"/>
      <c r="AO1740" s="29"/>
    </row>
    <row r="1741" spans="1:41" ht="16.5" customHeight="1">
      <c r="A1741" s="12" t="s">
        <v>1337</v>
      </c>
      <c r="B1741" s="13"/>
      <c r="C1741" s="189"/>
      <c r="D1741" s="12"/>
      <c r="E1741" s="14" t="s">
        <v>7149</v>
      </c>
      <c r="F1741" s="14" t="s">
        <v>7150</v>
      </c>
      <c r="G1741" s="14" t="s">
        <v>7139</v>
      </c>
      <c r="H1741" s="15">
        <v>2017</v>
      </c>
      <c r="I1741" s="15">
        <v>2</v>
      </c>
      <c r="J1741" s="15">
        <v>0</v>
      </c>
      <c r="K1741" s="15">
        <v>0</v>
      </c>
      <c r="L1741" s="16" t="s">
        <v>7146</v>
      </c>
      <c r="M1741" s="16"/>
      <c r="N1741" s="16" t="s">
        <v>7115</v>
      </c>
      <c r="O1741" s="17">
        <v>36</v>
      </c>
      <c r="P1741" s="17">
        <v>0</v>
      </c>
      <c r="Q1741" s="17">
        <v>0</v>
      </c>
      <c r="R1741" s="18" t="s">
        <v>7116</v>
      </c>
      <c r="S1741" s="19">
        <v>60</v>
      </c>
      <c r="T1741" s="19">
        <v>220</v>
      </c>
      <c r="U1741" s="19">
        <v>9.1</v>
      </c>
      <c r="V1741" s="19">
        <v>0</v>
      </c>
      <c r="W1741" s="20">
        <v>2</v>
      </c>
      <c r="X1741" s="21">
        <v>144</v>
      </c>
      <c r="Y1741" s="22" t="s">
        <v>33</v>
      </c>
      <c r="Z1741" s="14" t="s">
        <v>5838</v>
      </c>
      <c r="AA1741" s="24" t="s">
        <v>67</v>
      </c>
      <c r="AB1741" s="14" t="s">
        <v>67</v>
      </c>
      <c r="AC1741" s="14" t="s">
        <v>67</v>
      </c>
      <c r="AD1741" s="25"/>
      <c r="AE1741" s="26"/>
      <c r="AF1741" s="27"/>
      <c r="AG1741" s="29"/>
      <c r="AH1741" s="29"/>
      <c r="AI1741" s="29"/>
      <c r="AJ1741" s="29"/>
      <c r="AK1741" s="29"/>
      <c r="AL1741" s="29"/>
      <c r="AM1741" s="29"/>
      <c r="AN1741" s="29"/>
      <c r="AO1741" s="29"/>
    </row>
    <row r="1742" spans="1:41" ht="16.5" customHeight="1">
      <c r="A1742" s="12" t="s">
        <v>1337</v>
      </c>
      <c r="B1742" s="13"/>
      <c r="C1742" s="189"/>
      <c r="D1742" s="12"/>
      <c r="E1742" s="14" t="s">
        <v>1744</v>
      </c>
      <c r="F1742" s="14" t="s">
        <v>1745</v>
      </c>
      <c r="G1742" s="14" t="s">
        <v>1746</v>
      </c>
      <c r="H1742" s="15">
        <v>2000</v>
      </c>
      <c r="I1742" s="15">
        <v>2</v>
      </c>
      <c r="J1742" s="15">
        <v>0</v>
      </c>
      <c r="K1742" s="15">
        <v>0</v>
      </c>
      <c r="L1742" s="16" t="s">
        <v>1346</v>
      </c>
      <c r="M1742" s="16"/>
      <c r="N1742" s="16" t="s">
        <v>411</v>
      </c>
      <c r="O1742" s="17">
        <v>2920</v>
      </c>
      <c r="P1742" s="17">
        <v>0</v>
      </c>
      <c r="Q1742" s="17">
        <v>0</v>
      </c>
      <c r="R1742" s="18" t="s">
        <v>33</v>
      </c>
      <c r="S1742" s="19">
        <v>60</v>
      </c>
      <c r="T1742" s="19">
        <v>110</v>
      </c>
      <c r="U1742" s="19">
        <v>0.22727272727272727</v>
      </c>
      <c r="V1742" s="19">
        <v>0</v>
      </c>
      <c r="W1742" s="20">
        <v>2.5000000000000001E-2</v>
      </c>
      <c r="X1742" s="21">
        <v>146</v>
      </c>
      <c r="Y1742" s="22" t="s">
        <v>33</v>
      </c>
      <c r="Z1742" s="14" t="s">
        <v>5838</v>
      </c>
      <c r="AA1742" s="24" t="s">
        <v>67</v>
      </c>
      <c r="AB1742" s="14" t="s">
        <v>67</v>
      </c>
      <c r="AC1742" s="14" t="s">
        <v>67</v>
      </c>
      <c r="AD1742" s="25"/>
      <c r="AE1742" s="26"/>
      <c r="AF1742" s="27"/>
      <c r="AG1742" s="29"/>
      <c r="AH1742" s="29"/>
      <c r="AI1742" s="29"/>
      <c r="AJ1742" s="29"/>
      <c r="AK1742" s="29"/>
      <c r="AL1742" s="29"/>
      <c r="AM1742" s="29"/>
      <c r="AN1742" s="29"/>
      <c r="AO1742" s="29"/>
    </row>
    <row r="1743" spans="1:41" ht="16.5" customHeight="1">
      <c r="A1743" s="12" t="s">
        <v>1337</v>
      </c>
      <c r="B1743" s="13"/>
      <c r="C1743" s="189"/>
      <c r="D1743" s="12"/>
      <c r="E1743" s="14" t="s">
        <v>1519</v>
      </c>
      <c r="F1743" s="14" t="s">
        <v>888</v>
      </c>
      <c r="G1743" s="14" t="s">
        <v>1520</v>
      </c>
      <c r="H1743" s="15">
        <v>2009</v>
      </c>
      <c r="I1743" s="15">
        <v>12</v>
      </c>
      <c r="J1743" s="15">
        <v>0</v>
      </c>
      <c r="K1743" s="15">
        <v>0</v>
      </c>
      <c r="L1743" s="16" t="s">
        <v>1373</v>
      </c>
      <c r="M1743" s="16"/>
      <c r="N1743" s="16" t="s">
        <v>1343</v>
      </c>
      <c r="O1743" s="17">
        <v>198</v>
      </c>
      <c r="P1743" s="17">
        <v>0</v>
      </c>
      <c r="Q1743" s="17">
        <v>0</v>
      </c>
      <c r="R1743" s="18" t="s">
        <v>33</v>
      </c>
      <c r="S1743" s="19">
        <v>60</v>
      </c>
      <c r="T1743" s="19">
        <v>220</v>
      </c>
      <c r="U1743" s="19">
        <v>1.6818181818181819</v>
      </c>
      <c r="V1743" s="19">
        <v>0</v>
      </c>
      <c r="W1743" s="20">
        <v>0.37</v>
      </c>
      <c r="X1743" s="21">
        <v>879.12000000000012</v>
      </c>
      <c r="Y1743" s="22" t="s">
        <v>33</v>
      </c>
      <c r="Z1743" s="14" t="s">
        <v>5838</v>
      </c>
      <c r="AA1743" s="24" t="s">
        <v>67</v>
      </c>
      <c r="AB1743" s="14" t="s">
        <v>67</v>
      </c>
      <c r="AC1743" s="14" t="s">
        <v>67</v>
      </c>
      <c r="AD1743" s="25"/>
      <c r="AE1743" s="26"/>
      <c r="AF1743" s="27"/>
      <c r="AG1743" s="29"/>
      <c r="AH1743" s="29"/>
      <c r="AI1743" s="29"/>
      <c r="AJ1743" s="29"/>
      <c r="AK1743" s="29"/>
      <c r="AL1743" s="29"/>
      <c r="AM1743" s="29"/>
      <c r="AN1743" s="29"/>
      <c r="AO1743" s="29"/>
    </row>
    <row r="1744" spans="1:41" ht="16.5" customHeight="1">
      <c r="A1744" s="12" t="s">
        <v>1337</v>
      </c>
      <c r="B1744" s="13"/>
      <c r="C1744" s="189"/>
      <c r="D1744" s="12"/>
      <c r="E1744" s="14" t="s">
        <v>35</v>
      </c>
      <c r="F1744" s="14" t="s">
        <v>155</v>
      </c>
      <c r="G1744" s="14" t="s">
        <v>67</v>
      </c>
      <c r="H1744" s="15">
        <v>2002</v>
      </c>
      <c r="I1744" s="15">
        <v>10</v>
      </c>
      <c r="J1744" s="15">
        <v>0</v>
      </c>
      <c r="K1744" s="15">
        <v>0</v>
      </c>
      <c r="L1744" s="16" t="s">
        <v>1346</v>
      </c>
      <c r="M1744" s="16"/>
      <c r="N1744" s="16" t="s">
        <v>411</v>
      </c>
      <c r="O1744" s="17">
        <v>2628</v>
      </c>
      <c r="P1744" s="17">
        <v>6132</v>
      </c>
      <c r="Q1744" s="17">
        <v>5</v>
      </c>
      <c r="R1744" s="18" t="s">
        <v>33</v>
      </c>
      <c r="S1744" s="19">
        <v>60</v>
      </c>
      <c r="T1744" s="19">
        <v>110</v>
      </c>
      <c r="U1744" s="19">
        <v>2.2727272727272729</v>
      </c>
      <c r="V1744" s="19">
        <v>0</v>
      </c>
      <c r="W1744" s="20">
        <v>0.25</v>
      </c>
      <c r="X1744" s="21">
        <v>733.65</v>
      </c>
      <c r="Y1744" s="22" t="s">
        <v>33</v>
      </c>
      <c r="Z1744" s="14" t="s">
        <v>5838</v>
      </c>
      <c r="AA1744" s="24" t="s">
        <v>67</v>
      </c>
      <c r="AB1744" s="14" t="s">
        <v>67</v>
      </c>
      <c r="AC1744" s="14" t="s">
        <v>67</v>
      </c>
      <c r="AD1744" s="25"/>
      <c r="AE1744" s="26"/>
      <c r="AF1744" s="27"/>
      <c r="AG1744" s="29"/>
      <c r="AH1744" s="29"/>
      <c r="AI1744" s="29"/>
      <c r="AJ1744" s="29"/>
      <c r="AK1744" s="29"/>
      <c r="AL1744" s="29"/>
      <c r="AM1744" s="29"/>
      <c r="AN1744" s="29"/>
      <c r="AO1744" s="29"/>
    </row>
    <row r="1745" spans="1:41" ht="16.5" customHeight="1">
      <c r="A1745" s="83" t="s">
        <v>1337</v>
      </c>
      <c r="B1745" s="13"/>
      <c r="C1745" s="189"/>
      <c r="D1745" s="83"/>
      <c r="E1745" s="14" t="s">
        <v>1650</v>
      </c>
      <c r="F1745" s="14" t="s">
        <v>882</v>
      </c>
      <c r="G1745" s="14" t="s">
        <v>1651</v>
      </c>
      <c r="H1745" s="15">
        <v>2009</v>
      </c>
      <c r="I1745" s="15">
        <v>2</v>
      </c>
      <c r="J1745" s="15">
        <v>0</v>
      </c>
      <c r="K1745" s="15">
        <v>0</v>
      </c>
      <c r="L1745" s="16" t="s">
        <v>1373</v>
      </c>
      <c r="M1745" s="16"/>
      <c r="N1745" s="16" t="s">
        <v>1343</v>
      </c>
      <c r="O1745" s="17">
        <v>12</v>
      </c>
      <c r="P1745" s="17">
        <v>0</v>
      </c>
      <c r="Q1745" s="17">
        <v>0</v>
      </c>
      <c r="R1745" s="18" t="s">
        <v>33</v>
      </c>
      <c r="S1745" s="19">
        <v>60</v>
      </c>
      <c r="T1745" s="19">
        <v>220</v>
      </c>
      <c r="U1745" s="19">
        <v>30</v>
      </c>
      <c r="V1745" s="19">
        <v>0</v>
      </c>
      <c r="W1745" s="20">
        <v>6.6</v>
      </c>
      <c r="X1745" s="21">
        <v>158.39999999999998</v>
      </c>
      <c r="Y1745" s="22" t="s">
        <v>33</v>
      </c>
      <c r="Z1745" s="14" t="s">
        <v>5838</v>
      </c>
      <c r="AA1745" s="24" t="s">
        <v>67</v>
      </c>
      <c r="AB1745" s="14" t="s">
        <v>67</v>
      </c>
      <c r="AC1745" s="14" t="s">
        <v>67</v>
      </c>
      <c r="AD1745" s="25"/>
      <c r="AE1745" s="26"/>
      <c r="AF1745" s="27"/>
      <c r="AG1745" s="109"/>
      <c r="AH1745" s="109"/>
      <c r="AI1745" s="109"/>
      <c r="AJ1745" s="109"/>
      <c r="AK1745" s="109"/>
      <c r="AL1745" s="109"/>
      <c r="AM1745" s="109"/>
      <c r="AN1745" s="109"/>
      <c r="AO1745" s="109"/>
    </row>
    <row r="1746" spans="1:41" ht="16.5" customHeight="1">
      <c r="A1746" s="12" t="s">
        <v>1337</v>
      </c>
      <c r="B1746" s="13"/>
      <c r="C1746" s="494"/>
      <c r="D1746" s="12"/>
      <c r="E1746" s="14" t="s">
        <v>171</v>
      </c>
      <c r="F1746" s="14" t="s">
        <v>1808</v>
      </c>
      <c r="G1746" s="14" t="s">
        <v>1809</v>
      </c>
      <c r="H1746" s="15">
        <v>2011</v>
      </c>
      <c r="I1746" s="15">
        <v>1</v>
      </c>
      <c r="J1746" s="15">
        <v>0</v>
      </c>
      <c r="K1746" s="15" t="s">
        <v>1586</v>
      </c>
      <c r="L1746" s="16" t="s">
        <v>1618</v>
      </c>
      <c r="M1746" s="16"/>
      <c r="N1746" s="16" t="s">
        <v>411</v>
      </c>
      <c r="O1746" s="17">
        <v>100</v>
      </c>
      <c r="P1746" s="17">
        <v>0</v>
      </c>
      <c r="Q1746" s="17">
        <v>0</v>
      </c>
      <c r="R1746" s="18" t="s">
        <v>33</v>
      </c>
      <c r="S1746" s="19" t="s">
        <v>1619</v>
      </c>
      <c r="T1746" s="19">
        <v>110</v>
      </c>
      <c r="U1746" s="19">
        <v>7.2727272727272725</v>
      </c>
      <c r="V1746" s="19">
        <v>0</v>
      </c>
      <c r="W1746" s="20">
        <v>0.8</v>
      </c>
      <c r="X1746" s="21">
        <v>80</v>
      </c>
      <c r="Y1746" s="22" t="s">
        <v>33</v>
      </c>
      <c r="Z1746" s="14" t="s">
        <v>5838</v>
      </c>
      <c r="AA1746" s="24" t="s">
        <v>67</v>
      </c>
      <c r="AB1746" s="14" t="s">
        <v>67</v>
      </c>
      <c r="AC1746" s="14" t="s">
        <v>67</v>
      </c>
      <c r="AD1746" s="25"/>
      <c r="AE1746" s="26"/>
      <c r="AF1746" s="27"/>
      <c r="AG1746" s="29"/>
      <c r="AH1746" s="29"/>
      <c r="AI1746" s="29"/>
      <c r="AJ1746" s="29"/>
      <c r="AK1746" s="29"/>
      <c r="AL1746" s="29"/>
      <c r="AM1746" s="29"/>
      <c r="AN1746" s="29"/>
      <c r="AO1746" s="29"/>
    </row>
    <row r="1747" spans="1:41" ht="16.5" customHeight="1">
      <c r="A1747" s="12" t="s">
        <v>1337</v>
      </c>
      <c r="B1747" s="13"/>
      <c r="C1747" s="189"/>
      <c r="D1747" s="12"/>
      <c r="E1747" s="14" t="s">
        <v>311</v>
      </c>
      <c r="F1747" s="14" t="s">
        <v>67</v>
      </c>
      <c r="G1747" s="14" t="s">
        <v>67</v>
      </c>
      <c r="H1747" s="15" t="s">
        <v>67</v>
      </c>
      <c r="I1747" s="15">
        <v>1</v>
      </c>
      <c r="J1747" s="15">
        <v>0</v>
      </c>
      <c r="K1747" s="15">
        <v>0</v>
      </c>
      <c r="L1747" s="16" t="s">
        <v>1378</v>
      </c>
      <c r="M1747" s="16"/>
      <c r="N1747" s="16" t="s">
        <v>411</v>
      </c>
      <c r="O1747" s="17">
        <v>50</v>
      </c>
      <c r="P1747" s="17">
        <v>0</v>
      </c>
      <c r="Q1747" s="17">
        <v>0</v>
      </c>
      <c r="R1747" s="18" t="s">
        <v>33</v>
      </c>
      <c r="S1747" s="19">
        <v>60</v>
      </c>
      <c r="T1747" s="19">
        <v>110</v>
      </c>
      <c r="U1747" s="19">
        <v>14.545454545454545</v>
      </c>
      <c r="V1747" s="19">
        <v>0</v>
      </c>
      <c r="W1747" s="20">
        <v>1.6</v>
      </c>
      <c r="X1747" s="21">
        <v>80</v>
      </c>
      <c r="Y1747" s="22" t="s">
        <v>33</v>
      </c>
      <c r="Z1747" s="14" t="s">
        <v>5838</v>
      </c>
      <c r="AA1747" s="24" t="s">
        <v>67</v>
      </c>
      <c r="AB1747" s="14" t="s">
        <v>67</v>
      </c>
      <c r="AC1747" s="14" t="s">
        <v>67</v>
      </c>
      <c r="AD1747" s="25"/>
      <c r="AE1747" s="26"/>
      <c r="AF1747" s="27"/>
      <c r="AG1747" s="29"/>
      <c r="AH1747" s="29"/>
      <c r="AI1747" s="29"/>
      <c r="AJ1747" s="29"/>
      <c r="AK1747" s="29"/>
      <c r="AL1747" s="29"/>
      <c r="AM1747" s="29"/>
      <c r="AN1747" s="29"/>
      <c r="AO1747" s="29"/>
    </row>
    <row r="1748" spans="1:41" ht="16.5" customHeight="1">
      <c r="A1748" s="13" t="s">
        <v>1337</v>
      </c>
      <c r="B1748" s="13"/>
      <c r="C1748" s="189"/>
      <c r="D1748" s="12"/>
      <c r="E1748" s="14" t="s">
        <v>1806</v>
      </c>
      <c r="F1748" s="14" t="s">
        <v>425</v>
      </c>
      <c r="G1748" s="14" t="s">
        <v>1807</v>
      </c>
      <c r="H1748" s="15" t="s">
        <v>67</v>
      </c>
      <c r="I1748" s="15">
        <v>1</v>
      </c>
      <c r="J1748" s="15">
        <v>0</v>
      </c>
      <c r="K1748" s="15">
        <v>0</v>
      </c>
      <c r="L1748" s="16" t="s">
        <v>1398</v>
      </c>
      <c r="M1748" s="16"/>
      <c r="N1748" s="16" t="s">
        <v>411</v>
      </c>
      <c r="O1748" s="17">
        <v>80</v>
      </c>
      <c r="P1748" s="17">
        <v>0</v>
      </c>
      <c r="Q1748" s="17">
        <v>0</v>
      </c>
      <c r="R1748" s="18" t="s">
        <v>33</v>
      </c>
      <c r="S1748" s="19">
        <v>60</v>
      </c>
      <c r="T1748" s="19">
        <v>110</v>
      </c>
      <c r="U1748" s="19">
        <v>9.3181818181818183</v>
      </c>
      <c r="V1748" s="19">
        <v>0</v>
      </c>
      <c r="W1748" s="20">
        <v>1.0249999999999999</v>
      </c>
      <c r="X1748" s="21">
        <v>82</v>
      </c>
      <c r="Y1748" s="22" t="s">
        <v>33</v>
      </c>
      <c r="Z1748" s="14" t="s">
        <v>5838</v>
      </c>
      <c r="AA1748" s="24" t="s">
        <v>67</v>
      </c>
      <c r="AB1748" s="14" t="s">
        <v>67</v>
      </c>
      <c r="AC1748" s="14" t="s">
        <v>67</v>
      </c>
      <c r="AD1748" s="25"/>
      <c r="AE1748" s="26"/>
      <c r="AF1748" s="27"/>
      <c r="AG1748" s="29"/>
      <c r="AH1748" s="29"/>
      <c r="AI1748" s="29"/>
      <c r="AJ1748" s="29"/>
      <c r="AK1748" s="29"/>
      <c r="AL1748" s="29"/>
      <c r="AM1748" s="29"/>
      <c r="AN1748" s="29"/>
      <c r="AO1748" s="29"/>
    </row>
    <row r="1749" spans="1:41" ht="16.5" customHeight="1">
      <c r="A1749" s="13" t="s">
        <v>1337</v>
      </c>
      <c r="B1749" s="13"/>
      <c r="C1749" s="189"/>
      <c r="D1749" s="12"/>
      <c r="E1749" s="14" t="s">
        <v>1806</v>
      </c>
      <c r="F1749" s="14" t="s">
        <v>425</v>
      </c>
      <c r="G1749" s="14" t="s">
        <v>1807</v>
      </c>
      <c r="H1749" s="15" t="s">
        <v>67</v>
      </c>
      <c r="I1749" s="15">
        <v>1</v>
      </c>
      <c r="J1749" s="15">
        <v>0</v>
      </c>
      <c r="K1749" s="15">
        <v>0</v>
      </c>
      <c r="L1749" s="16" t="s">
        <v>1398</v>
      </c>
      <c r="M1749" s="16"/>
      <c r="N1749" s="16" t="s">
        <v>411</v>
      </c>
      <c r="O1749" s="17">
        <v>80</v>
      </c>
      <c r="P1749" s="17">
        <v>0</v>
      </c>
      <c r="Q1749" s="17">
        <v>0</v>
      </c>
      <c r="R1749" s="18" t="s">
        <v>33</v>
      </c>
      <c r="S1749" s="19">
        <v>60</v>
      </c>
      <c r="T1749" s="19">
        <v>110</v>
      </c>
      <c r="U1749" s="19">
        <v>9.3181818181818183</v>
      </c>
      <c r="V1749" s="19">
        <v>0</v>
      </c>
      <c r="W1749" s="20">
        <v>1.0249999999999999</v>
      </c>
      <c r="X1749" s="21">
        <v>82</v>
      </c>
      <c r="Y1749" s="22" t="s">
        <v>33</v>
      </c>
      <c r="Z1749" s="14" t="s">
        <v>5838</v>
      </c>
      <c r="AA1749" s="24" t="s">
        <v>67</v>
      </c>
      <c r="AB1749" s="14" t="s">
        <v>67</v>
      </c>
      <c r="AC1749" s="14" t="s">
        <v>67</v>
      </c>
      <c r="AD1749" s="25"/>
      <c r="AE1749" s="26"/>
      <c r="AF1749" s="27"/>
      <c r="AG1749" s="29"/>
      <c r="AH1749" s="29"/>
      <c r="AI1749" s="29"/>
      <c r="AJ1749" s="29"/>
      <c r="AK1749" s="29"/>
      <c r="AL1749" s="29"/>
      <c r="AM1749" s="29"/>
      <c r="AN1749" s="29"/>
      <c r="AO1749" s="29"/>
    </row>
    <row r="1750" spans="1:41" ht="16.5" customHeight="1">
      <c r="A1750" s="12" t="s">
        <v>1337</v>
      </c>
      <c r="B1750" s="13"/>
      <c r="C1750" s="189"/>
      <c r="D1750" s="12"/>
      <c r="E1750" s="14" t="s">
        <v>1804</v>
      </c>
      <c r="F1750" s="14" t="s">
        <v>67</v>
      </c>
      <c r="G1750" s="14" t="s">
        <v>1805</v>
      </c>
      <c r="H1750" s="15">
        <v>2003</v>
      </c>
      <c r="I1750" s="15">
        <v>1</v>
      </c>
      <c r="J1750" s="15">
        <v>0</v>
      </c>
      <c r="K1750" s="15">
        <v>0</v>
      </c>
      <c r="L1750" s="16" t="s">
        <v>1383</v>
      </c>
      <c r="M1750" s="16"/>
      <c r="N1750" s="16" t="s">
        <v>411</v>
      </c>
      <c r="O1750" s="17">
        <v>416</v>
      </c>
      <c r="P1750" s="17">
        <v>0</v>
      </c>
      <c r="Q1750" s="17">
        <v>0</v>
      </c>
      <c r="R1750" s="18" t="s">
        <v>33</v>
      </c>
      <c r="S1750" s="19">
        <v>50</v>
      </c>
      <c r="T1750" s="19">
        <v>110</v>
      </c>
      <c r="U1750" s="19">
        <v>1.8181818181818181</v>
      </c>
      <c r="V1750" s="19">
        <v>0</v>
      </c>
      <c r="W1750" s="20">
        <v>0.2</v>
      </c>
      <c r="X1750" s="21">
        <v>83.2</v>
      </c>
      <c r="Y1750" s="22" t="s">
        <v>33</v>
      </c>
      <c r="Z1750" s="14" t="s">
        <v>5838</v>
      </c>
      <c r="AA1750" s="24" t="s">
        <v>67</v>
      </c>
      <c r="AB1750" s="14" t="s">
        <v>67</v>
      </c>
      <c r="AC1750" s="14" t="s">
        <v>67</v>
      </c>
      <c r="AD1750" s="25"/>
      <c r="AE1750" s="26"/>
      <c r="AF1750" s="27"/>
      <c r="AG1750" s="29"/>
      <c r="AH1750" s="29"/>
      <c r="AI1750" s="29"/>
      <c r="AJ1750" s="29"/>
      <c r="AK1750" s="29"/>
      <c r="AL1750" s="29"/>
      <c r="AM1750" s="29"/>
      <c r="AN1750" s="29"/>
      <c r="AO1750" s="29"/>
    </row>
    <row r="1751" spans="1:41" ht="16.5" customHeight="1">
      <c r="A1751" s="12" t="s">
        <v>1337</v>
      </c>
      <c r="B1751" s="13"/>
      <c r="C1751" s="189"/>
      <c r="D1751" s="12"/>
      <c r="E1751" s="14" t="s">
        <v>1637</v>
      </c>
      <c r="F1751" s="14" t="s">
        <v>1341</v>
      </c>
      <c r="G1751" s="14" t="s">
        <v>1352</v>
      </c>
      <c r="H1751" s="15">
        <v>2009</v>
      </c>
      <c r="I1751" s="15">
        <v>2</v>
      </c>
      <c r="J1751" s="15">
        <v>0</v>
      </c>
      <c r="K1751" s="15">
        <v>0</v>
      </c>
      <c r="L1751" s="16" t="s">
        <v>1638</v>
      </c>
      <c r="M1751" s="16"/>
      <c r="N1751" s="16" t="s">
        <v>1343</v>
      </c>
      <c r="O1751" s="17">
        <v>12</v>
      </c>
      <c r="P1751" s="17">
        <v>0</v>
      </c>
      <c r="Q1751" s="17">
        <v>0</v>
      </c>
      <c r="R1751" s="18" t="s">
        <v>33</v>
      </c>
      <c r="S1751" s="19">
        <v>60</v>
      </c>
      <c r="T1751" s="19">
        <v>220</v>
      </c>
      <c r="U1751" s="19">
        <v>31.818181818181817</v>
      </c>
      <c r="V1751" s="19">
        <v>0</v>
      </c>
      <c r="W1751" s="20">
        <v>7</v>
      </c>
      <c r="X1751" s="21">
        <v>168</v>
      </c>
      <c r="Y1751" s="22" t="s">
        <v>33</v>
      </c>
      <c r="Z1751" s="14" t="s">
        <v>5838</v>
      </c>
      <c r="AA1751" s="24" t="s">
        <v>67</v>
      </c>
      <c r="AB1751" s="14" t="s">
        <v>67</v>
      </c>
      <c r="AC1751" s="14" t="s">
        <v>67</v>
      </c>
      <c r="AD1751" s="25"/>
      <c r="AE1751" s="26"/>
      <c r="AF1751" s="27"/>
      <c r="AG1751" s="29"/>
      <c r="AH1751" s="29"/>
      <c r="AI1751" s="29"/>
      <c r="AJ1751" s="29"/>
      <c r="AK1751" s="29"/>
      <c r="AL1751" s="29"/>
      <c r="AM1751" s="29"/>
      <c r="AN1751" s="29"/>
      <c r="AO1751" s="29"/>
    </row>
    <row r="1752" spans="1:41" ht="16.5" customHeight="1">
      <c r="A1752" s="12" t="s">
        <v>1337</v>
      </c>
      <c r="B1752" s="13"/>
      <c r="C1752" s="189"/>
      <c r="D1752" s="12"/>
      <c r="E1752" s="14" t="s">
        <v>1800</v>
      </c>
      <c r="F1752" s="14" t="s">
        <v>1801</v>
      </c>
      <c r="G1752" s="14" t="s">
        <v>1802</v>
      </c>
      <c r="H1752" s="15">
        <v>2009</v>
      </c>
      <c r="I1752" s="15">
        <v>1</v>
      </c>
      <c r="J1752" s="15">
        <v>0</v>
      </c>
      <c r="K1752" s="15">
        <v>0</v>
      </c>
      <c r="L1752" s="16" t="s">
        <v>1362</v>
      </c>
      <c r="M1752" s="16"/>
      <c r="N1752" s="16" t="s">
        <v>411</v>
      </c>
      <c r="O1752" s="17">
        <v>537.20000000000005</v>
      </c>
      <c r="P1752" s="17">
        <v>0</v>
      </c>
      <c r="Q1752" s="17">
        <v>0</v>
      </c>
      <c r="R1752" s="18" t="s">
        <v>33</v>
      </c>
      <c r="S1752" s="19">
        <v>60</v>
      </c>
      <c r="T1752" s="19">
        <v>110</v>
      </c>
      <c r="U1752" s="19">
        <v>1.4545454545454546</v>
      </c>
      <c r="V1752" s="19">
        <v>0</v>
      </c>
      <c r="W1752" s="20">
        <v>0.16</v>
      </c>
      <c r="X1752" s="21">
        <v>85.952000000000012</v>
      </c>
      <c r="Y1752" s="22" t="s">
        <v>33</v>
      </c>
      <c r="Z1752" s="14" t="s">
        <v>5838</v>
      </c>
      <c r="AA1752" s="24" t="s">
        <v>67</v>
      </c>
      <c r="AB1752" s="14" t="s">
        <v>67</v>
      </c>
      <c r="AC1752" s="14" t="s">
        <v>67</v>
      </c>
      <c r="AD1752" s="25"/>
      <c r="AE1752" s="26"/>
      <c r="AF1752" s="27"/>
      <c r="AG1752" s="29"/>
      <c r="AH1752" s="29"/>
      <c r="AI1752" s="29"/>
      <c r="AJ1752" s="29"/>
      <c r="AK1752" s="29"/>
      <c r="AL1752" s="29"/>
      <c r="AM1752" s="29"/>
      <c r="AN1752" s="29"/>
      <c r="AO1752" s="29"/>
    </row>
    <row r="1753" spans="1:41" ht="16.5" customHeight="1">
      <c r="A1753" s="12" t="s">
        <v>1337</v>
      </c>
      <c r="B1753" s="13"/>
      <c r="C1753" s="189"/>
      <c r="D1753" s="12"/>
      <c r="E1753" s="14" t="s">
        <v>498</v>
      </c>
      <c r="F1753" s="14" t="s">
        <v>151</v>
      </c>
      <c r="G1753" s="14" t="s">
        <v>1799</v>
      </c>
      <c r="H1753" s="15" t="s">
        <v>67</v>
      </c>
      <c r="I1753" s="15">
        <v>1</v>
      </c>
      <c r="J1753" s="15">
        <v>0</v>
      </c>
      <c r="K1753" s="15">
        <v>0</v>
      </c>
      <c r="L1753" s="16" t="s">
        <v>1362</v>
      </c>
      <c r="M1753" s="16"/>
      <c r="N1753" s="16" t="s">
        <v>411</v>
      </c>
      <c r="O1753" s="17">
        <v>8760</v>
      </c>
      <c r="P1753" s="17">
        <v>0</v>
      </c>
      <c r="Q1753" s="17">
        <v>0</v>
      </c>
      <c r="R1753" s="18" t="s">
        <v>33</v>
      </c>
      <c r="S1753" s="19">
        <v>60</v>
      </c>
      <c r="T1753" s="19">
        <v>110</v>
      </c>
      <c r="U1753" s="19">
        <v>9.0909090909090912E-2</v>
      </c>
      <c r="V1753" s="19">
        <v>0</v>
      </c>
      <c r="W1753" s="20">
        <v>0.01</v>
      </c>
      <c r="X1753" s="21">
        <v>87.600000000000009</v>
      </c>
      <c r="Y1753" s="22" t="s">
        <v>33</v>
      </c>
      <c r="Z1753" s="14" t="s">
        <v>5838</v>
      </c>
      <c r="AA1753" s="24" t="s">
        <v>67</v>
      </c>
      <c r="AB1753" s="14" t="s">
        <v>67</v>
      </c>
      <c r="AC1753" s="14" t="s">
        <v>67</v>
      </c>
      <c r="AD1753" s="25"/>
      <c r="AE1753" s="26"/>
      <c r="AF1753" s="27"/>
      <c r="AG1753" s="29"/>
      <c r="AH1753" s="29"/>
      <c r="AI1753" s="29"/>
      <c r="AJ1753" s="29"/>
      <c r="AK1753" s="29"/>
      <c r="AL1753" s="29"/>
      <c r="AM1753" s="29"/>
      <c r="AN1753" s="29"/>
      <c r="AO1753" s="29"/>
    </row>
    <row r="1754" spans="1:41" ht="16.5" customHeight="1">
      <c r="A1754" s="12" t="s">
        <v>1337</v>
      </c>
      <c r="B1754" s="13"/>
      <c r="C1754" s="189"/>
      <c r="D1754" s="12"/>
      <c r="E1754" s="14" t="s">
        <v>443</v>
      </c>
      <c r="F1754" s="14" t="s">
        <v>1615</v>
      </c>
      <c r="G1754" s="14" t="s">
        <v>1616</v>
      </c>
      <c r="H1754" s="15" t="s">
        <v>67</v>
      </c>
      <c r="I1754" s="15">
        <v>3</v>
      </c>
      <c r="J1754" s="15">
        <v>0</v>
      </c>
      <c r="K1754" s="15">
        <v>0</v>
      </c>
      <c r="L1754" s="16" t="s">
        <v>1358</v>
      </c>
      <c r="M1754" s="16"/>
      <c r="N1754" s="16" t="s">
        <v>411</v>
      </c>
      <c r="O1754" s="17">
        <v>1336</v>
      </c>
      <c r="P1754" s="17">
        <v>7424</v>
      </c>
      <c r="Q1754" s="17">
        <v>5</v>
      </c>
      <c r="R1754" s="18" t="s">
        <v>33</v>
      </c>
      <c r="S1754" s="19">
        <v>60</v>
      </c>
      <c r="T1754" s="19">
        <v>220</v>
      </c>
      <c r="U1754" s="19">
        <v>0.7</v>
      </c>
      <c r="V1754" s="19">
        <v>0</v>
      </c>
      <c r="W1754" s="20">
        <v>0.154</v>
      </c>
      <c r="X1754" s="21">
        <v>262.90879999999999</v>
      </c>
      <c r="Y1754" s="22" t="s">
        <v>33</v>
      </c>
      <c r="Z1754" s="14" t="s">
        <v>5838</v>
      </c>
      <c r="AA1754" s="24" t="s">
        <v>67</v>
      </c>
      <c r="AB1754" s="14" t="s">
        <v>67</v>
      </c>
      <c r="AC1754" s="14" t="s">
        <v>67</v>
      </c>
      <c r="AD1754" s="25"/>
      <c r="AE1754" s="26"/>
      <c r="AF1754" s="27"/>
      <c r="AG1754" s="29"/>
      <c r="AH1754" s="29"/>
      <c r="AI1754" s="29"/>
      <c r="AJ1754" s="29"/>
      <c r="AK1754" s="29"/>
      <c r="AL1754" s="29"/>
      <c r="AM1754" s="29"/>
      <c r="AN1754" s="29"/>
      <c r="AO1754" s="29"/>
    </row>
    <row r="1755" spans="1:41" ht="16.5" customHeight="1">
      <c r="A1755" s="12" t="s">
        <v>1337</v>
      </c>
      <c r="B1755" s="13"/>
      <c r="C1755" s="189"/>
      <c r="D1755" s="12"/>
      <c r="E1755" s="14" t="s">
        <v>1795</v>
      </c>
      <c r="F1755" s="14" t="s">
        <v>1796</v>
      </c>
      <c r="G1755" s="14" t="s">
        <v>67</v>
      </c>
      <c r="H1755" s="15">
        <v>2008</v>
      </c>
      <c r="I1755" s="15">
        <v>1</v>
      </c>
      <c r="J1755" s="15">
        <v>0</v>
      </c>
      <c r="K1755" s="15">
        <v>0</v>
      </c>
      <c r="L1755" s="16" t="s">
        <v>1383</v>
      </c>
      <c r="M1755" s="16"/>
      <c r="N1755" s="16" t="s">
        <v>411</v>
      </c>
      <c r="O1755" s="17">
        <v>1825</v>
      </c>
      <c r="P1755" s="17">
        <v>0</v>
      </c>
      <c r="Q1755" s="17">
        <v>0</v>
      </c>
      <c r="R1755" s="18" t="s">
        <v>33</v>
      </c>
      <c r="S1755" s="19">
        <v>60</v>
      </c>
      <c r="T1755" s="19">
        <v>110</v>
      </c>
      <c r="U1755" s="19">
        <v>0.45454545454545453</v>
      </c>
      <c r="V1755" s="19">
        <v>0</v>
      </c>
      <c r="W1755" s="20">
        <v>0.05</v>
      </c>
      <c r="X1755" s="21">
        <v>91.25</v>
      </c>
      <c r="Y1755" s="22" t="s">
        <v>33</v>
      </c>
      <c r="Z1755" s="14" t="s">
        <v>5838</v>
      </c>
      <c r="AA1755" s="24" t="s">
        <v>67</v>
      </c>
      <c r="AB1755" s="14" t="s">
        <v>67</v>
      </c>
      <c r="AC1755" s="14" t="s">
        <v>67</v>
      </c>
      <c r="AD1755" s="25"/>
      <c r="AE1755" s="26"/>
      <c r="AF1755" s="27"/>
      <c r="AG1755" s="29"/>
      <c r="AH1755" s="29"/>
      <c r="AI1755" s="29"/>
      <c r="AJ1755" s="29"/>
      <c r="AK1755" s="29"/>
      <c r="AL1755" s="29"/>
      <c r="AM1755" s="29"/>
      <c r="AN1755" s="29"/>
      <c r="AO1755" s="29"/>
    </row>
    <row r="1756" spans="1:41" ht="16.5" customHeight="1">
      <c r="A1756" s="12" t="s">
        <v>1337</v>
      </c>
      <c r="B1756" s="13"/>
      <c r="C1756" s="189"/>
      <c r="D1756" s="12"/>
      <c r="E1756" s="14" t="s">
        <v>1396</v>
      </c>
      <c r="F1756" s="14" t="s">
        <v>67</v>
      </c>
      <c r="G1756" s="14" t="s">
        <v>1397</v>
      </c>
      <c r="H1756" s="15" t="s">
        <v>67</v>
      </c>
      <c r="I1756" s="15">
        <v>8</v>
      </c>
      <c r="J1756" s="15">
        <v>0</v>
      </c>
      <c r="K1756" s="15">
        <v>0</v>
      </c>
      <c r="L1756" s="16" t="s">
        <v>1398</v>
      </c>
      <c r="M1756" s="16"/>
      <c r="N1756" s="16" t="s">
        <v>411</v>
      </c>
      <c r="O1756" s="17">
        <v>2628</v>
      </c>
      <c r="P1756" s="17">
        <v>6132</v>
      </c>
      <c r="Q1756" s="17">
        <v>5</v>
      </c>
      <c r="R1756" s="18" t="s">
        <v>33</v>
      </c>
      <c r="S1756" s="19">
        <v>60</v>
      </c>
      <c r="T1756" s="19">
        <v>110</v>
      </c>
      <c r="U1756" s="19">
        <v>2.2727272727272729</v>
      </c>
      <c r="V1756" s="19">
        <v>0</v>
      </c>
      <c r="W1756" s="20">
        <v>0.25</v>
      </c>
      <c r="X1756" s="21">
        <v>733.65</v>
      </c>
      <c r="Y1756" s="22" t="s">
        <v>33</v>
      </c>
      <c r="Z1756" s="14" t="s">
        <v>5838</v>
      </c>
      <c r="AA1756" s="24" t="s">
        <v>67</v>
      </c>
      <c r="AB1756" s="14" t="s">
        <v>67</v>
      </c>
      <c r="AC1756" s="14" t="s">
        <v>67</v>
      </c>
      <c r="AD1756" s="25"/>
      <c r="AE1756" s="26"/>
      <c r="AF1756" s="27"/>
      <c r="AG1756" s="29"/>
      <c r="AH1756" s="29"/>
      <c r="AI1756" s="29"/>
      <c r="AJ1756" s="29"/>
      <c r="AK1756" s="29"/>
      <c r="AL1756" s="29"/>
      <c r="AM1756" s="29"/>
      <c r="AN1756" s="29"/>
      <c r="AO1756" s="29"/>
    </row>
    <row r="1757" spans="1:41" ht="16.5" customHeight="1">
      <c r="A1757" s="12" t="s">
        <v>1337</v>
      </c>
      <c r="B1757" s="13"/>
      <c r="C1757" s="189"/>
      <c r="D1757" s="12"/>
      <c r="E1757" s="14" t="s">
        <v>475</v>
      </c>
      <c r="F1757" s="14" t="s">
        <v>67</v>
      </c>
      <c r="G1757" s="14" t="s">
        <v>1794</v>
      </c>
      <c r="H1757" s="15" t="s">
        <v>67</v>
      </c>
      <c r="I1757" s="15">
        <v>1</v>
      </c>
      <c r="J1757" s="15">
        <v>0</v>
      </c>
      <c r="K1757" s="15">
        <v>0</v>
      </c>
      <c r="L1757" s="16" t="s">
        <v>1437</v>
      </c>
      <c r="M1757" s="16"/>
      <c r="N1757" s="16" t="s">
        <v>411</v>
      </c>
      <c r="O1757" s="17">
        <v>60</v>
      </c>
      <c r="P1757" s="17">
        <v>0</v>
      </c>
      <c r="Q1757" s="17">
        <v>0</v>
      </c>
      <c r="R1757" s="18" t="s">
        <v>33</v>
      </c>
      <c r="S1757" s="19">
        <v>60</v>
      </c>
      <c r="T1757" s="19">
        <v>220</v>
      </c>
      <c r="U1757" s="19">
        <v>7</v>
      </c>
      <c r="V1757" s="19">
        <v>0</v>
      </c>
      <c r="W1757" s="20">
        <v>1.54</v>
      </c>
      <c r="X1757" s="21">
        <v>92.4</v>
      </c>
      <c r="Y1757" s="22" t="s">
        <v>33</v>
      </c>
      <c r="Z1757" s="14" t="s">
        <v>5838</v>
      </c>
      <c r="AA1757" s="24" t="s">
        <v>67</v>
      </c>
      <c r="AB1757" s="14" t="s">
        <v>67</v>
      </c>
      <c r="AC1757" s="14" t="s">
        <v>67</v>
      </c>
      <c r="AD1757" s="25"/>
      <c r="AE1757" s="26"/>
      <c r="AF1757" s="27"/>
      <c r="AG1757" s="29"/>
      <c r="AH1757" s="29"/>
      <c r="AI1757" s="29"/>
      <c r="AJ1757" s="29"/>
      <c r="AK1757" s="29"/>
      <c r="AL1757" s="29"/>
      <c r="AM1757" s="29"/>
      <c r="AN1757" s="29"/>
      <c r="AO1757" s="29"/>
    </row>
    <row r="1758" spans="1:41" ht="16.5" customHeight="1">
      <c r="A1758" s="12" t="s">
        <v>1337</v>
      </c>
      <c r="B1758" s="13"/>
      <c r="C1758" s="189"/>
      <c r="D1758" s="12"/>
      <c r="E1758" s="14" t="s">
        <v>1791</v>
      </c>
      <c r="F1758" s="14" t="s">
        <v>1792</v>
      </c>
      <c r="G1758" s="14" t="s">
        <v>1793</v>
      </c>
      <c r="H1758" s="15" t="s">
        <v>67</v>
      </c>
      <c r="I1758" s="15">
        <v>1</v>
      </c>
      <c r="J1758" s="15">
        <v>0</v>
      </c>
      <c r="K1758" s="15">
        <v>0</v>
      </c>
      <c r="L1758" s="16" t="s">
        <v>1362</v>
      </c>
      <c r="M1758" s="16"/>
      <c r="N1758" s="16" t="s">
        <v>411</v>
      </c>
      <c r="O1758" s="17">
        <v>628</v>
      </c>
      <c r="P1758" s="17">
        <v>0</v>
      </c>
      <c r="Q1758" s="17">
        <v>0</v>
      </c>
      <c r="R1758" s="18" t="s">
        <v>33</v>
      </c>
      <c r="S1758" s="19">
        <v>60</v>
      </c>
      <c r="T1758" s="19">
        <v>110</v>
      </c>
      <c r="U1758" s="19">
        <v>1.3636363636363635</v>
      </c>
      <c r="V1758" s="19">
        <v>0</v>
      </c>
      <c r="W1758" s="20">
        <v>0.15</v>
      </c>
      <c r="X1758" s="21">
        <v>94.2</v>
      </c>
      <c r="Y1758" s="22" t="s">
        <v>33</v>
      </c>
      <c r="Z1758" s="14" t="s">
        <v>5838</v>
      </c>
      <c r="AA1758" s="24" t="s">
        <v>67</v>
      </c>
      <c r="AB1758" s="14" t="s">
        <v>67</v>
      </c>
      <c r="AC1758" s="14" t="s">
        <v>67</v>
      </c>
      <c r="AD1758" s="25"/>
      <c r="AE1758" s="26"/>
      <c r="AF1758" s="27"/>
      <c r="AG1758" s="29"/>
      <c r="AH1758" s="29"/>
      <c r="AI1758" s="29"/>
      <c r="AJ1758" s="29"/>
      <c r="AK1758" s="29"/>
      <c r="AL1758" s="29"/>
      <c r="AM1758" s="29"/>
      <c r="AN1758" s="29"/>
      <c r="AO1758" s="29"/>
    </row>
    <row r="1759" spans="1:41" ht="16.5" customHeight="1">
      <c r="A1759" s="12" t="s">
        <v>1337</v>
      </c>
      <c r="B1759" s="13"/>
      <c r="C1759" s="189"/>
      <c r="D1759" s="12"/>
      <c r="E1759" s="14" t="s">
        <v>1788</v>
      </c>
      <c r="F1759" s="14" t="s">
        <v>1789</v>
      </c>
      <c r="G1759" s="14" t="s">
        <v>1790</v>
      </c>
      <c r="H1759" s="15" t="s">
        <v>67</v>
      </c>
      <c r="I1759" s="15">
        <v>1</v>
      </c>
      <c r="J1759" s="15">
        <v>0</v>
      </c>
      <c r="K1759" s="15">
        <v>0</v>
      </c>
      <c r="L1759" s="16" t="s">
        <v>1377</v>
      </c>
      <c r="M1759" s="16"/>
      <c r="N1759" s="16" t="s">
        <v>411</v>
      </c>
      <c r="O1759" s="17">
        <v>144</v>
      </c>
      <c r="P1759" s="17">
        <v>0</v>
      </c>
      <c r="Q1759" s="17">
        <v>0</v>
      </c>
      <c r="R1759" s="18" t="s">
        <v>33</v>
      </c>
      <c r="S1759" s="19">
        <v>60</v>
      </c>
      <c r="T1759" s="19">
        <v>220</v>
      </c>
      <c r="U1759" s="19">
        <v>3</v>
      </c>
      <c r="V1759" s="19">
        <v>0</v>
      </c>
      <c r="W1759" s="20">
        <v>0.66</v>
      </c>
      <c r="X1759" s="21">
        <v>95.04</v>
      </c>
      <c r="Y1759" s="22" t="s">
        <v>33</v>
      </c>
      <c r="Z1759" s="14" t="s">
        <v>5838</v>
      </c>
      <c r="AA1759" s="24" t="s">
        <v>67</v>
      </c>
      <c r="AB1759" s="14" t="s">
        <v>67</v>
      </c>
      <c r="AC1759" s="14" t="s">
        <v>67</v>
      </c>
      <c r="AD1759" s="25"/>
      <c r="AE1759" s="26"/>
      <c r="AF1759" s="27"/>
      <c r="AG1759" s="29"/>
      <c r="AH1759" s="29"/>
      <c r="AI1759" s="29"/>
      <c r="AJ1759" s="29"/>
      <c r="AK1759" s="29"/>
      <c r="AL1759" s="29"/>
      <c r="AM1759" s="29"/>
      <c r="AN1759" s="29"/>
      <c r="AO1759" s="29"/>
    </row>
    <row r="1760" spans="1:41" ht="16.5" customHeight="1">
      <c r="A1760" s="12" t="s">
        <v>1337</v>
      </c>
      <c r="B1760" s="13"/>
      <c r="C1760" s="189"/>
      <c r="D1760" s="12"/>
      <c r="E1760" s="14" t="s">
        <v>141</v>
      </c>
      <c r="F1760" s="14" t="s">
        <v>67</v>
      </c>
      <c r="G1760" s="14" t="s">
        <v>67</v>
      </c>
      <c r="H1760" s="15" t="s">
        <v>67</v>
      </c>
      <c r="I1760" s="15">
        <v>1</v>
      </c>
      <c r="J1760" s="15">
        <v>0</v>
      </c>
      <c r="K1760" s="15">
        <v>0</v>
      </c>
      <c r="L1760" s="16" t="s">
        <v>1437</v>
      </c>
      <c r="M1760" s="16"/>
      <c r="N1760" s="16" t="s">
        <v>411</v>
      </c>
      <c r="O1760" s="17">
        <v>480</v>
      </c>
      <c r="P1760" s="17">
        <v>0</v>
      </c>
      <c r="Q1760" s="17">
        <v>0</v>
      </c>
      <c r="R1760" s="18" t="s">
        <v>33</v>
      </c>
      <c r="S1760" s="19">
        <v>60</v>
      </c>
      <c r="T1760" s="19">
        <v>110</v>
      </c>
      <c r="U1760" s="19">
        <v>1.8181818181818181</v>
      </c>
      <c r="V1760" s="19">
        <v>0</v>
      </c>
      <c r="W1760" s="20">
        <v>0.2</v>
      </c>
      <c r="X1760" s="21">
        <v>96</v>
      </c>
      <c r="Y1760" s="22" t="s">
        <v>33</v>
      </c>
      <c r="Z1760" s="14" t="s">
        <v>5838</v>
      </c>
      <c r="AA1760" s="24" t="s">
        <v>67</v>
      </c>
      <c r="AB1760" s="14" t="s">
        <v>67</v>
      </c>
      <c r="AC1760" s="14" t="s">
        <v>67</v>
      </c>
      <c r="AD1760" s="25"/>
      <c r="AE1760" s="26"/>
      <c r="AF1760" s="27"/>
      <c r="AG1760" s="29"/>
      <c r="AH1760" s="29"/>
      <c r="AI1760" s="29"/>
      <c r="AJ1760" s="29"/>
      <c r="AK1760" s="29"/>
      <c r="AL1760" s="29"/>
      <c r="AM1760" s="29"/>
      <c r="AN1760" s="29"/>
      <c r="AO1760" s="29"/>
    </row>
    <row r="1761" spans="1:41" ht="16.5" customHeight="1">
      <c r="A1761" s="12" t="s">
        <v>1337</v>
      </c>
      <c r="B1761" s="13"/>
      <c r="C1761" s="189"/>
      <c r="D1761" s="12"/>
      <c r="E1761" s="14" t="s">
        <v>793</v>
      </c>
      <c r="F1761" s="14" t="s">
        <v>1783</v>
      </c>
      <c r="G1761" s="14" t="s">
        <v>67</v>
      </c>
      <c r="H1761" s="15" t="s">
        <v>67</v>
      </c>
      <c r="I1761" s="15">
        <v>1</v>
      </c>
      <c r="J1761" s="15">
        <v>0</v>
      </c>
      <c r="K1761" s="15">
        <v>0</v>
      </c>
      <c r="L1761" s="16" t="s">
        <v>1346</v>
      </c>
      <c r="M1761" s="16"/>
      <c r="N1761" s="16" t="s">
        <v>411</v>
      </c>
      <c r="O1761" s="17">
        <v>400</v>
      </c>
      <c r="P1761" s="17">
        <v>0</v>
      </c>
      <c r="Q1761" s="17">
        <v>0</v>
      </c>
      <c r="R1761" s="18" t="s">
        <v>33</v>
      </c>
      <c r="S1761" s="19">
        <v>60</v>
      </c>
      <c r="T1761" s="19">
        <v>110</v>
      </c>
      <c r="U1761" s="19">
        <v>2.2727272727272729</v>
      </c>
      <c r="V1761" s="19">
        <v>0</v>
      </c>
      <c r="W1761" s="20">
        <v>0.25</v>
      </c>
      <c r="X1761" s="21">
        <v>100</v>
      </c>
      <c r="Y1761" s="22" t="s">
        <v>33</v>
      </c>
      <c r="Z1761" s="14" t="s">
        <v>5838</v>
      </c>
      <c r="AA1761" s="24" t="s">
        <v>67</v>
      </c>
      <c r="AB1761" s="14" t="s">
        <v>67</v>
      </c>
      <c r="AC1761" s="14" t="s">
        <v>67</v>
      </c>
      <c r="AD1761" s="25"/>
      <c r="AE1761" s="26"/>
      <c r="AF1761" s="27"/>
      <c r="AG1761" s="29"/>
      <c r="AH1761" s="29"/>
      <c r="AI1761" s="29"/>
      <c r="AJ1761" s="29"/>
      <c r="AK1761" s="29"/>
      <c r="AL1761" s="29"/>
      <c r="AM1761" s="29"/>
      <c r="AN1761" s="29"/>
      <c r="AO1761" s="29"/>
    </row>
    <row r="1762" spans="1:41" ht="16.5" customHeight="1">
      <c r="A1762" s="12" t="s">
        <v>1337</v>
      </c>
      <c r="B1762" s="13"/>
      <c r="C1762" s="189"/>
      <c r="D1762" s="12"/>
      <c r="E1762" s="14" t="s">
        <v>1730</v>
      </c>
      <c r="F1762" s="14" t="s">
        <v>67</v>
      </c>
      <c r="G1762" s="14" t="s">
        <v>1782</v>
      </c>
      <c r="H1762" s="15">
        <v>2004</v>
      </c>
      <c r="I1762" s="15">
        <v>1</v>
      </c>
      <c r="J1762" s="15">
        <v>0</v>
      </c>
      <c r="K1762" s="15">
        <v>0</v>
      </c>
      <c r="L1762" s="16" t="s">
        <v>1378</v>
      </c>
      <c r="M1762" s="16"/>
      <c r="N1762" s="16" t="s">
        <v>411</v>
      </c>
      <c r="O1762" s="17">
        <v>560</v>
      </c>
      <c r="P1762" s="17">
        <v>1</v>
      </c>
      <c r="Q1762" s="17">
        <v>5</v>
      </c>
      <c r="R1762" s="18" t="s">
        <v>33</v>
      </c>
      <c r="S1762" s="19">
        <v>60</v>
      </c>
      <c r="T1762" s="19">
        <v>110</v>
      </c>
      <c r="U1762" s="19">
        <v>1.6363636363636365</v>
      </c>
      <c r="V1762" s="19">
        <v>0</v>
      </c>
      <c r="W1762" s="20">
        <v>0.18</v>
      </c>
      <c r="X1762" s="21">
        <v>100.809</v>
      </c>
      <c r="Y1762" s="22" t="s">
        <v>33</v>
      </c>
      <c r="Z1762" s="14" t="s">
        <v>5838</v>
      </c>
      <c r="AA1762" s="24" t="s">
        <v>67</v>
      </c>
      <c r="AB1762" s="14" t="s">
        <v>67</v>
      </c>
      <c r="AC1762" s="14" t="s">
        <v>67</v>
      </c>
      <c r="AD1762" s="25"/>
      <c r="AE1762" s="26"/>
      <c r="AF1762" s="27"/>
      <c r="AG1762" s="29"/>
      <c r="AH1762" s="29"/>
      <c r="AI1762" s="29"/>
      <c r="AJ1762" s="29"/>
      <c r="AK1762" s="29"/>
      <c r="AL1762" s="29"/>
      <c r="AM1762" s="29"/>
      <c r="AN1762" s="29"/>
      <c r="AO1762" s="29"/>
    </row>
    <row r="1763" spans="1:41" ht="16.5" customHeight="1">
      <c r="A1763" s="12" t="s">
        <v>1337</v>
      </c>
      <c r="B1763" s="13"/>
      <c r="C1763" s="189"/>
      <c r="D1763" s="12"/>
      <c r="E1763" s="14" t="s">
        <v>1722</v>
      </c>
      <c r="F1763" s="14" t="s">
        <v>67</v>
      </c>
      <c r="G1763" s="14" t="s">
        <v>67</v>
      </c>
      <c r="H1763" s="15">
        <v>2009</v>
      </c>
      <c r="I1763" s="15">
        <v>2</v>
      </c>
      <c r="J1763" s="15">
        <v>0</v>
      </c>
      <c r="K1763" s="15">
        <v>0</v>
      </c>
      <c r="L1763" s="16" t="s">
        <v>1378</v>
      </c>
      <c r="M1763" s="16"/>
      <c r="N1763" s="16" t="s">
        <v>411</v>
      </c>
      <c r="O1763" s="17">
        <v>100</v>
      </c>
      <c r="P1763" s="17">
        <v>0</v>
      </c>
      <c r="Q1763" s="17">
        <v>0</v>
      </c>
      <c r="R1763" s="18" t="s">
        <v>33</v>
      </c>
      <c r="S1763" s="19">
        <v>60</v>
      </c>
      <c r="T1763" s="19">
        <v>110</v>
      </c>
      <c r="U1763" s="19">
        <v>9.1818181818181817</v>
      </c>
      <c r="V1763" s="19">
        <v>0</v>
      </c>
      <c r="W1763" s="20">
        <v>1.01</v>
      </c>
      <c r="X1763" s="21">
        <v>202</v>
      </c>
      <c r="Y1763" s="22" t="s">
        <v>33</v>
      </c>
      <c r="Z1763" s="14" t="s">
        <v>5838</v>
      </c>
      <c r="AA1763" s="24" t="s">
        <v>67</v>
      </c>
      <c r="AB1763" s="14" t="s">
        <v>67</v>
      </c>
      <c r="AC1763" s="14" t="s">
        <v>67</v>
      </c>
      <c r="AD1763" s="25"/>
      <c r="AE1763" s="26"/>
      <c r="AF1763" s="27"/>
      <c r="AG1763" s="29"/>
      <c r="AH1763" s="29"/>
      <c r="AI1763" s="29"/>
      <c r="AJ1763" s="29"/>
      <c r="AK1763" s="29"/>
      <c r="AL1763" s="29"/>
      <c r="AM1763" s="29"/>
      <c r="AN1763" s="29"/>
      <c r="AO1763" s="29"/>
    </row>
    <row r="1764" spans="1:41" ht="16.5" customHeight="1">
      <c r="A1764" s="12" t="s">
        <v>1337</v>
      </c>
      <c r="B1764" s="13"/>
      <c r="C1764" s="189"/>
      <c r="D1764" s="12"/>
      <c r="E1764" s="14" t="s">
        <v>1492</v>
      </c>
      <c r="F1764" s="14" t="s">
        <v>1268</v>
      </c>
      <c r="G1764" s="14" t="s">
        <v>1493</v>
      </c>
      <c r="H1764" s="15" t="s">
        <v>67</v>
      </c>
      <c r="I1764" s="15">
        <v>2</v>
      </c>
      <c r="J1764" s="15">
        <v>0</v>
      </c>
      <c r="K1764" s="15">
        <v>0</v>
      </c>
      <c r="L1764" s="16" t="s">
        <v>1437</v>
      </c>
      <c r="M1764" s="16"/>
      <c r="N1764" s="16" t="s">
        <v>411</v>
      </c>
      <c r="O1764" s="17">
        <v>0</v>
      </c>
      <c r="P1764" s="17">
        <v>6132</v>
      </c>
      <c r="Q1764" s="17">
        <v>5</v>
      </c>
      <c r="R1764" s="18" t="s">
        <v>33</v>
      </c>
      <c r="S1764" s="19">
        <v>60</v>
      </c>
      <c r="T1764" s="19">
        <v>110</v>
      </c>
      <c r="U1764" s="19">
        <v>6</v>
      </c>
      <c r="V1764" s="19">
        <v>0</v>
      </c>
      <c r="W1764" s="20">
        <v>0.66</v>
      </c>
      <c r="X1764" s="21">
        <v>202.35600000000002</v>
      </c>
      <c r="Y1764" s="22" t="s">
        <v>33</v>
      </c>
      <c r="Z1764" s="23" t="s">
        <v>7078</v>
      </c>
      <c r="AA1764" s="24" t="s">
        <v>67</v>
      </c>
      <c r="AB1764" s="14" t="s">
        <v>67</v>
      </c>
      <c r="AC1764" s="14" t="s">
        <v>67</v>
      </c>
      <c r="AD1764" s="25"/>
      <c r="AE1764" s="26"/>
      <c r="AF1764" s="27"/>
      <c r="AG1764" s="29"/>
      <c r="AH1764" s="29"/>
      <c r="AI1764" s="29"/>
      <c r="AJ1764" s="29"/>
      <c r="AK1764" s="29"/>
      <c r="AL1764" s="29"/>
      <c r="AM1764" s="29"/>
      <c r="AN1764" s="29"/>
      <c r="AO1764" s="29"/>
    </row>
    <row r="1765" spans="1:41" ht="16.5" customHeight="1">
      <c r="A1765" s="12" t="s">
        <v>1337</v>
      </c>
      <c r="B1765" s="13"/>
      <c r="C1765" s="189"/>
      <c r="D1765" s="12"/>
      <c r="E1765" s="14" t="s">
        <v>1587</v>
      </c>
      <c r="F1765" s="14" t="s">
        <v>500</v>
      </c>
      <c r="G1765" s="14" t="s">
        <v>1349</v>
      </c>
      <c r="H1765" s="15" t="s">
        <v>67</v>
      </c>
      <c r="I1765" s="15">
        <v>3</v>
      </c>
      <c r="J1765" s="15">
        <v>0</v>
      </c>
      <c r="K1765" s="15">
        <v>0</v>
      </c>
      <c r="L1765" s="16" t="s">
        <v>1398</v>
      </c>
      <c r="M1765" s="16"/>
      <c r="N1765" s="16" t="s">
        <v>411</v>
      </c>
      <c r="O1765" s="17">
        <v>1920</v>
      </c>
      <c r="P1765" s="17">
        <v>0</v>
      </c>
      <c r="Q1765" s="17">
        <v>0</v>
      </c>
      <c r="R1765" s="18" t="s">
        <v>33</v>
      </c>
      <c r="S1765" s="19" t="s">
        <v>89</v>
      </c>
      <c r="T1765" s="19">
        <v>110</v>
      </c>
      <c r="U1765" s="19">
        <v>0.5</v>
      </c>
      <c r="V1765" s="19">
        <v>0</v>
      </c>
      <c r="W1765" s="20">
        <v>5.5E-2</v>
      </c>
      <c r="X1765" s="21">
        <v>316.79999999999995</v>
      </c>
      <c r="Y1765" s="22" t="s">
        <v>33</v>
      </c>
      <c r="Z1765" s="14" t="s">
        <v>5838</v>
      </c>
      <c r="AA1765" s="24" t="s">
        <v>67</v>
      </c>
      <c r="AB1765" s="14" t="s">
        <v>67</v>
      </c>
      <c r="AC1765" s="14" t="s">
        <v>67</v>
      </c>
      <c r="AD1765" s="25"/>
      <c r="AE1765" s="26"/>
      <c r="AF1765" s="27"/>
      <c r="AG1765" s="29"/>
      <c r="AH1765" s="29"/>
      <c r="AI1765" s="29"/>
      <c r="AJ1765" s="29"/>
      <c r="AK1765" s="29"/>
      <c r="AL1765" s="29"/>
      <c r="AM1765" s="29"/>
      <c r="AN1765" s="29"/>
      <c r="AO1765" s="29"/>
    </row>
    <row r="1766" spans="1:41" ht="16.5" customHeight="1">
      <c r="A1766" s="12" t="s">
        <v>1337</v>
      </c>
      <c r="B1766" s="13"/>
      <c r="C1766" s="189"/>
      <c r="D1766" s="12"/>
      <c r="E1766" s="14" t="s">
        <v>1587</v>
      </c>
      <c r="F1766" s="14" t="s">
        <v>500</v>
      </c>
      <c r="G1766" s="14" t="s">
        <v>1349</v>
      </c>
      <c r="H1766" s="15" t="s">
        <v>67</v>
      </c>
      <c r="I1766" s="15">
        <v>3</v>
      </c>
      <c r="J1766" s="15">
        <v>0</v>
      </c>
      <c r="K1766" s="15">
        <v>0</v>
      </c>
      <c r="L1766" s="16" t="s">
        <v>1398</v>
      </c>
      <c r="M1766" s="16"/>
      <c r="N1766" s="16" t="s">
        <v>411</v>
      </c>
      <c r="O1766" s="17">
        <v>1920</v>
      </c>
      <c r="P1766" s="17">
        <v>0</v>
      </c>
      <c r="Q1766" s="17">
        <v>0</v>
      </c>
      <c r="R1766" s="18" t="s">
        <v>33</v>
      </c>
      <c r="S1766" s="19" t="s">
        <v>89</v>
      </c>
      <c r="T1766" s="19">
        <v>110</v>
      </c>
      <c r="U1766" s="19">
        <v>0.5</v>
      </c>
      <c r="V1766" s="19">
        <v>0</v>
      </c>
      <c r="W1766" s="20">
        <v>5.5E-2</v>
      </c>
      <c r="X1766" s="21">
        <v>316.79999999999995</v>
      </c>
      <c r="Y1766" s="22" t="s">
        <v>33</v>
      </c>
      <c r="Z1766" s="14" t="s">
        <v>5838</v>
      </c>
      <c r="AA1766" s="24" t="s">
        <v>67</v>
      </c>
      <c r="AB1766" s="14" t="s">
        <v>67</v>
      </c>
      <c r="AC1766" s="14" t="s">
        <v>67</v>
      </c>
      <c r="AD1766" s="25"/>
      <c r="AE1766" s="26"/>
      <c r="AF1766" s="27"/>
      <c r="AG1766" s="29"/>
      <c r="AH1766" s="29"/>
      <c r="AI1766" s="29"/>
      <c r="AJ1766" s="29"/>
      <c r="AK1766" s="29"/>
      <c r="AL1766" s="29"/>
      <c r="AM1766" s="29"/>
      <c r="AN1766" s="29"/>
      <c r="AO1766" s="29"/>
    </row>
    <row r="1767" spans="1:41" ht="16.5" customHeight="1">
      <c r="A1767" s="12" t="s">
        <v>1337</v>
      </c>
      <c r="B1767" s="13"/>
      <c r="C1767" s="189"/>
      <c r="D1767" s="12"/>
      <c r="E1767" s="14" t="s">
        <v>1779</v>
      </c>
      <c r="F1767" s="14" t="s">
        <v>1780</v>
      </c>
      <c r="G1767" s="14" t="s">
        <v>1781</v>
      </c>
      <c r="H1767" s="15" t="s">
        <v>67</v>
      </c>
      <c r="I1767" s="15">
        <v>1</v>
      </c>
      <c r="J1767" s="15">
        <v>0</v>
      </c>
      <c r="K1767" s="15">
        <v>0</v>
      </c>
      <c r="L1767" s="16" t="s">
        <v>1377</v>
      </c>
      <c r="M1767" s="16"/>
      <c r="N1767" s="16" t="s">
        <v>411</v>
      </c>
      <c r="O1767" s="17">
        <v>240</v>
      </c>
      <c r="P1767" s="17">
        <v>0</v>
      </c>
      <c r="Q1767" s="17">
        <v>0</v>
      </c>
      <c r="R1767" s="18" t="s">
        <v>33</v>
      </c>
      <c r="S1767" s="19">
        <v>60</v>
      </c>
      <c r="T1767" s="19">
        <v>110</v>
      </c>
      <c r="U1767" s="19">
        <v>4</v>
      </c>
      <c r="V1767" s="19">
        <v>0</v>
      </c>
      <c r="W1767" s="20">
        <v>0.44</v>
      </c>
      <c r="X1767" s="21">
        <v>105.6</v>
      </c>
      <c r="Y1767" s="22" t="s">
        <v>33</v>
      </c>
      <c r="Z1767" s="14" t="s">
        <v>5838</v>
      </c>
      <c r="AA1767" s="24" t="s">
        <v>67</v>
      </c>
      <c r="AB1767" s="14" t="s">
        <v>67</v>
      </c>
      <c r="AC1767" s="14" t="s">
        <v>67</v>
      </c>
      <c r="AD1767" s="25"/>
      <c r="AE1767" s="26"/>
      <c r="AF1767" s="27"/>
      <c r="AG1767" s="29"/>
      <c r="AH1767" s="29"/>
      <c r="AI1767" s="29"/>
      <c r="AJ1767" s="29"/>
      <c r="AK1767" s="29"/>
      <c r="AL1767" s="29"/>
      <c r="AM1767" s="29"/>
      <c r="AN1767" s="29"/>
      <c r="AO1767" s="29"/>
    </row>
    <row r="1768" spans="1:41" ht="16.5" customHeight="1">
      <c r="A1768" s="12" t="s">
        <v>1337</v>
      </c>
      <c r="B1768" s="13"/>
      <c r="C1768" s="189"/>
      <c r="D1768" s="12"/>
      <c r="E1768" s="14" t="s">
        <v>1775</v>
      </c>
      <c r="F1768" s="14" t="s">
        <v>67</v>
      </c>
      <c r="G1768" s="14" t="s">
        <v>67</v>
      </c>
      <c r="H1768" s="15">
        <v>2005</v>
      </c>
      <c r="I1768" s="15">
        <v>1</v>
      </c>
      <c r="J1768" s="15">
        <v>0</v>
      </c>
      <c r="K1768" s="15">
        <v>0</v>
      </c>
      <c r="L1768" s="16" t="s">
        <v>1436</v>
      </c>
      <c r="M1768" s="16"/>
      <c r="N1768" s="16" t="s">
        <v>411</v>
      </c>
      <c r="O1768" s="17">
        <v>144</v>
      </c>
      <c r="P1768" s="17">
        <v>0</v>
      </c>
      <c r="Q1768" s="17">
        <v>0</v>
      </c>
      <c r="R1768" s="18" t="s">
        <v>33</v>
      </c>
      <c r="S1768" s="19">
        <v>60</v>
      </c>
      <c r="T1768" s="19">
        <v>110</v>
      </c>
      <c r="U1768" s="19">
        <v>6.8181818181818183</v>
      </c>
      <c r="V1768" s="19">
        <v>0</v>
      </c>
      <c r="W1768" s="20">
        <v>0.75</v>
      </c>
      <c r="X1768" s="21">
        <v>108</v>
      </c>
      <c r="Y1768" s="22" t="s">
        <v>33</v>
      </c>
      <c r="Z1768" s="14" t="s">
        <v>5838</v>
      </c>
      <c r="AA1768" s="24" t="s">
        <v>67</v>
      </c>
      <c r="AB1768" s="14" t="s">
        <v>67</v>
      </c>
      <c r="AC1768" s="14" t="s">
        <v>67</v>
      </c>
      <c r="AD1768" s="25"/>
      <c r="AE1768" s="26"/>
      <c r="AF1768" s="27"/>
      <c r="AG1768" s="29"/>
      <c r="AH1768" s="29"/>
      <c r="AI1768" s="29"/>
      <c r="AJ1768" s="29"/>
      <c r="AK1768" s="29"/>
      <c r="AL1768" s="29"/>
      <c r="AM1768" s="29"/>
      <c r="AN1768" s="29"/>
      <c r="AO1768" s="29"/>
    </row>
    <row r="1769" spans="1:41" ht="16.5" customHeight="1">
      <c r="A1769" s="12" t="s">
        <v>1337</v>
      </c>
      <c r="B1769" s="13"/>
      <c r="C1769" s="189"/>
      <c r="D1769" s="12"/>
      <c r="E1769" s="14" t="s">
        <v>361</v>
      </c>
      <c r="F1769" s="14" t="s">
        <v>905</v>
      </c>
      <c r="G1769" s="14" t="s">
        <v>67</v>
      </c>
      <c r="H1769" s="15" t="s">
        <v>67</v>
      </c>
      <c r="I1769" s="15">
        <v>1</v>
      </c>
      <c r="J1769" s="15">
        <v>0</v>
      </c>
      <c r="K1769" s="15">
        <v>0</v>
      </c>
      <c r="L1769" s="16" t="s">
        <v>1346</v>
      </c>
      <c r="M1769" s="16"/>
      <c r="N1769" s="16" t="s">
        <v>411</v>
      </c>
      <c r="O1769" s="17">
        <v>0.66666666666666663</v>
      </c>
      <c r="P1769" s="17">
        <v>8759.3333333333339</v>
      </c>
      <c r="Q1769" s="17">
        <v>5</v>
      </c>
      <c r="R1769" s="18" t="s">
        <v>33</v>
      </c>
      <c r="S1769" s="19">
        <v>60</v>
      </c>
      <c r="T1769" s="19">
        <v>110</v>
      </c>
      <c r="U1769" s="19">
        <v>2.2727272727272729</v>
      </c>
      <c r="V1769" s="19">
        <v>0</v>
      </c>
      <c r="W1769" s="20">
        <v>0.25</v>
      </c>
      <c r="X1769" s="21">
        <v>109.65833333333335</v>
      </c>
      <c r="Y1769" s="22" t="s">
        <v>33</v>
      </c>
      <c r="Z1769" s="14" t="s">
        <v>5838</v>
      </c>
      <c r="AA1769" s="24" t="s">
        <v>67</v>
      </c>
      <c r="AB1769" s="14" t="s">
        <v>67</v>
      </c>
      <c r="AC1769" s="14" t="s">
        <v>67</v>
      </c>
      <c r="AD1769" s="25"/>
      <c r="AE1769" s="26"/>
      <c r="AF1769" s="27"/>
      <c r="AG1769" s="29"/>
      <c r="AH1769" s="29"/>
      <c r="AI1769" s="29"/>
      <c r="AJ1769" s="29"/>
      <c r="AK1769" s="29"/>
      <c r="AL1769" s="29"/>
      <c r="AM1769" s="29"/>
      <c r="AN1769" s="29"/>
      <c r="AO1769" s="29"/>
    </row>
    <row r="1770" spans="1:41" ht="16.5" customHeight="1">
      <c r="A1770" s="12" t="s">
        <v>1337</v>
      </c>
      <c r="B1770" s="13"/>
      <c r="C1770" s="189"/>
      <c r="D1770" s="12"/>
      <c r="E1770" s="14" t="s">
        <v>1388</v>
      </c>
      <c r="F1770" s="14" t="s">
        <v>1443</v>
      </c>
      <c r="G1770" s="14" t="s">
        <v>1774</v>
      </c>
      <c r="H1770" s="15">
        <v>2000</v>
      </c>
      <c r="I1770" s="15">
        <v>1</v>
      </c>
      <c r="J1770" s="15">
        <v>0</v>
      </c>
      <c r="K1770" s="15">
        <v>0</v>
      </c>
      <c r="L1770" s="16" t="s">
        <v>1364</v>
      </c>
      <c r="M1770" s="16" t="s">
        <v>1365</v>
      </c>
      <c r="N1770" s="16" t="s">
        <v>411</v>
      </c>
      <c r="O1770" s="17">
        <v>1000</v>
      </c>
      <c r="P1770" s="17">
        <v>7760</v>
      </c>
      <c r="Q1770" s="17">
        <v>5</v>
      </c>
      <c r="R1770" s="18" t="s">
        <v>33</v>
      </c>
      <c r="S1770" s="19">
        <v>60</v>
      </c>
      <c r="T1770" s="19">
        <v>110</v>
      </c>
      <c r="U1770" s="19">
        <v>0.72727272727272729</v>
      </c>
      <c r="V1770" s="19">
        <v>0</v>
      </c>
      <c r="W1770" s="20">
        <v>0.08</v>
      </c>
      <c r="X1770" s="21">
        <v>111.04</v>
      </c>
      <c r="Y1770" s="22" t="s">
        <v>33</v>
      </c>
      <c r="Z1770" s="14" t="s">
        <v>5838</v>
      </c>
      <c r="AA1770" s="24" t="s">
        <v>67</v>
      </c>
      <c r="AB1770" s="14" t="s">
        <v>67</v>
      </c>
      <c r="AC1770" s="14" t="s">
        <v>67</v>
      </c>
      <c r="AD1770" s="25"/>
      <c r="AE1770" s="26"/>
      <c r="AF1770" s="27"/>
      <c r="AG1770" s="29"/>
      <c r="AH1770" s="29"/>
      <c r="AI1770" s="29"/>
      <c r="AJ1770" s="29"/>
      <c r="AK1770" s="29"/>
      <c r="AL1770" s="29"/>
      <c r="AM1770" s="29"/>
      <c r="AN1770" s="29"/>
      <c r="AO1770" s="29"/>
    </row>
    <row r="1771" spans="1:41" ht="16.5" customHeight="1">
      <c r="A1771" s="12" t="s">
        <v>1337</v>
      </c>
      <c r="B1771" s="13"/>
      <c r="C1771" s="189"/>
      <c r="D1771" s="12"/>
      <c r="E1771" s="14" t="s">
        <v>1566</v>
      </c>
      <c r="F1771" s="14" t="s">
        <v>1402</v>
      </c>
      <c r="G1771" s="14" t="s">
        <v>67</v>
      </c>
      <c r="H1771" s="15">
        <v>2010</v>
      </c>
      <c r="I1771" s="15">
        <v>3</v>
      </c>
      <c r="J1771" s="15">
        <v>0</v>
      </c>
      <c r="K1771" s="15">
        <v>0</v>
      </c>
      <c r="L1771" s="16" t="s">
        <v>1362</v>
      </c>
      <c r="M1771" s="16"/>
      <c r="N1771" s="16" t="s">
        <v>411</v>
      </c>
      <c r="O1771" s="17">
        <v>2628</v>
      </c>
      <c r="P1771" s="17">
        <v>6132</v>
      </c>
      <c r="Q1771" s="17">
        <v>5</v>
      </c>
      <c r="R1771" s="18" t="s">
        <v>33</v>
      </c>
      <c r="S1771" s="19">
        <v>60</v>
      </c>
      <c r="T1771" s="19">
        <v>110</v>
      </c>
      <c r="U1771" s="19">
        <v>1.0363636363636364</v>
      </c>
      <c r="V1771" s="19">
        <v>0</v>
      </c>
      <c r="W1771" s="20">
        <v>0.114</v>
      </c>
      <c r="X1771" s="21">
        <v>334.5444</v>
      </c>
      <c r="Y1771" s="22" t="s">
        <v>33</v>
      </c>
      <c r="Z1771" s="14" t="s">
        <v>5838</v>
      </c>
      <c r="AA1771" s="24" t="s">
        <v>67</v>
      </c>
      <c r="AB1771" s="14" t="s">
        <v>67</v>
      </c>
      <c r="AC1771" s="14" t="s">
        <v>67</v>
      </c>
      <c r="AD1771" s="25"/>
      <c r="AE1771" s="26"/>
      <c r="AF1771" s="27"/>
      <c r="AG1771" s="29"/>
      <c r="AH1771" s="29"/>
      <c r="AI1771" s="29"/>
      <c r="AJ1771" s="29"/>
      <c r="AK1771" s="29"/>
      <c r="AL1771" s="29"/>
      <c r="AM1771" s="29"/>
      <c r="AN1771" s="29"/>
      <c r="AO1771" s="29"/>
    </row>
    <row r="1772" spans="1:41" ht="16.5" customHeight="1">
      <c r="A1772" s="12" t="s">
        <v>1337</v>
      </c>
      <c r="B1772" s="13"/>
      <c r="C1772" s="189"/>
      <c r="D1772" s="12"/>
      <c r="E1772" s="14" t="s">
        <v>381</v>
      </c>
      <c r="F1772" s="14" t="s">
        <v>466</v>
      </c>
      <c r="G1772" s="14" t="s">
        <v>1773</v>
      </c>
      <c r="H1772" s="15">
        <v>2009</v>
      </c>
      <c r="I1772" s="15">
        <v>1</v>
      </c>
      <c r="J1772" s="15">
        <v>0</v>
      </c>
      <c r="K1772" s="15">
        <v>0</v>
      </c>
      <c r="L1772" s="16" t="s">
        <v>1364</v>
      </c>
      <c r="M1772" s="16" t="s">
        <v>1365</v>
      </c>
      <c r="N1772" s="16" t="s">
        <v>411</v>
      </c>
      <c r="O1772" s="17">
        <v>480</v>
      </c>
      <c r="P1772" s="17">
        <v>8280</v>
      </c>
      <c r="Q1772" s="17">
        <v>5</v>
      </c>
      <c r="R1772" s="18" t="s">
        <v>33</v>
      </c>
      <c r="S1772" s="19">
        <v>60</v>
      </c>
      <c r="T1772" s="19">
        <v>110</v>
      </c>
      <c r="U1772" s="19">
        <v>1.1363636363636365</v>
      </c>
      <c r="V1772" s="19">
        <v>0</v>
      </c>
      <c r="W1772" s="20">
        <v>0.125</v>
      </c>
      <c r="X1772" s="21">
        <v>111.75</v>
      </c>
      <c r="Y1772" s="22" t="s">
        <v>33</v>
      </c>
      <c r="Z1772" s="14" t="s">
        <v>5838</v>
      </c>
      <c r="AA1772" s="24" t="s">
        <v>67</v>
      </c>
      <c r="AB1772" s="14" t="s">
        <v>67</v>
      </c>
      <c r="AC1772" s="14" t="s">
        <v>67</v>
      </c>
      <c r="AD1772" s="25"/>
      <c r="AE1772" s="26"/>
      <c r="AF1772" s="27"/>
      <c r="AG1772" s="29"/>
      <c r="AH1772" s="29"/>
      <c r="AI1772" s="29"/>
      <c r="AJ1772" s="29"/>
      <c r="AK1772" s="29"/>
      <c r="AL1772" s="29"/>
      <c r="AM1772" s="29"/>
      <c r="AN1772" s="29"/>
      <c r="AO1772" s="29"/>
    </row>
    <row r="1773" spans="1:41" ht="16.5" customHeight="1">
      <c r="A1773" s="12" t="s">
        <v>1337</v>
      </c>
      <c r="B1773" s="13"/>
      <c r="C1773" s="189"/>
      <c r="D1773" s="12"/>
      <c r="E1773" s="14" t="s">
        <v>887</v>
      </c>
      <c r="F1773" s="14" t="s">
        <v>1465</v>
      </c>
      <c r="G1773" s="14" t="s">
        <v>1466</v>
      </c>
      <c r="H1773" s="15">
        <v>2013</v>
      </c>
      <c r="I1773" s="15">
        <v>13</v>
      </c>
      <c r="J1773" s="15">
        <v>0</v>
      </c>
      <c r="K1773" s="15">
        <v>0</v>
      </c>
      <c r="L1773" s="16" t="s">
        <v>1353</v>
      </c>
      <c r="M1773" s="16"/>
      <c r="N1773" s="16" t="s">
        <v>1343</v>
      </c>
      <c r="O1773" s="17">
        <v>450</v>
      </c>
      <c r="P1773" s="17">
        <v>0</v>
      </c>
      <c r="Q1773" s="17">
        <v>0</v>
      </c>
      <c r="R1773" s="18" t="s">
        <v>33</v>
      </c>
      <c r="S1773" s="19">
        <v>60</v>
      </c>
      <c r="T1773" s="19">
        <v>110</v>
      </c>
      <c r="U1773" s="19">
        <v>2.2727272727272729</v>
      </c>
      <c r="V1773" s="19">
        <v>0</v>
      </c>
      <c r="W1773" s="20">
        <v>0.25</v>
      </c>
      <c r="X1773" s="21">
        <v>1462.5</v>
      </c>
      <c r="Y1773" s="22" t="s">
        <v>33</v>
      </c>
      <c r="Z1773" s="14" t="s">
        <v>5838</v>
      </c>
      <c r="AA1773" s="24" t="s">
        <v>67</v>
      </c>
      <c r="AB1773" s="14" t="s">
        <v>67</v>
      </c>
      <c r="AC1773" s="14" t="s">
        <v>67</v>
      </c>
      <c r="AD1773" s="25"/>
      <c r="AE1773" s="26"/>
      <c r="AF1773" s="27"/>
      <c r="AG1773" s="29"/>
      <c r="AH1773" s="29"/>
      <c r="AI1773" s="29"/>
      <c r="AJ1773" s="29"/>
      <c r="AK1773" s="29"/>
      <c r="AL1773" s="29"/>
      <c r="AM1773" s="29"/>
      <c r="AN1773" s="29"/>
      <c r="AO1773" s="29"/>
    </row>
    <row r="1774" spans="1:41" ht="16.5" customHeight="1">
      <c r="A1774" s="12" t="s">
        <v>1337</v>
      </c>
      <c r="B1774" s="13"/>
      <c r="C1774" s="189"/>
      <c r="D1774" s="12"/>
      <c r="E1774" s="14" t="s">
        <v>76</v>
      </c>
      <c r="F1774" s="14" t="s">
        <v>67</v>
      </c>
      <c r="G1774" s="14" t="s">
        <v>67</v>
      </c>
      <c r="H1774" s="15">
        <v>2001</v>
      </c>
      <c r="I1774" s="15">
        <v>1</v>
      </c>
      <c r="J1774" s="15">
        <v>0</v>
      </c>
      <c r="K1774" s="15">
        <v>0</v>
      </c>
      <c r="L1774" s="16" t="s">
        <v>1346</v>
      </c>
      <c r="M1774" s="16"/>
      <c r="N1774" s="16" t="s">
        <v>411</v>
      </c>
      <c r="O1774" s="17">
        <v>16</v>
      </c>
      <c r="P1774" s="17">
        <v>8744</v>
      </c>
      <c r="Q1774" s="17">
        <v>5</v>
      </c>
      <c r="R1774" s="18" t="s">
        <v>33</v>
      </c>
      <c r="S1774" s="19">
        <v>60</v>
      </c>
      <c r="T1774" s="19">
        <v>110</v>
      </c>
      <c r="U1774" s="19">
        <v>2.2727272727272729</v>
      </c>
      <c r="V1774" s="19">
        <v>0</v>
      </c>
      <c r="W1774" s="20">
        <v>0.25</v>
      </c>
      <c r="X1774" s="21">
        <v>113.3</v>
      </c>
      <c r="Y1774" s="22" t="s">
        <v>33</v>
      </c>
      <c r="Z1774" s="14" t="s">
        <v>5838</v>
      </c>
      <c r="AA1774" s="24" t="s">
        <v>67</v>
      </c>
      <c r="AB1774" s="14" t="s">
        <v>67</v>
      </c>
      <c r="AC1774" s="14" t="s">
        <v>67</v>
      </c>
      <c r="AD1774" s="25"/>
      <c r="AE1774" s="26"/>
      <c r="AF1774" s="27"/>
      <c r="AG1774" s="29"/>
      <c r="AH1774" s="29"/>
      <c r="AI1774" s="29"/>
      <c r="AJ1774" s="29"/>
      <c r="AK1774" s="29"/>
      <c r="AL1774" s="29"/>
      <c r="AM1774" s="29"/>
      <c r="AN1774" s="29"/>
      <c r="AO1774" s="29"/>
    </row>
    <row r="1775" spans="1:41" ht="16.5" customHeight="1">
      <c r="A1775" s="12" t="s">
        <v>1337</v>
      </c>
      <c r="B1775" s="13"/>
      <c r="C1775" s="189"/>
      <c r="D1775" s="12"/>
      <c r="E1775" s="14" t="s">
        <v>1772</v>
      </c>
      <c r="F1775" s="14" t="s">
        <v>67</v>
      </c>
      <c r="G1775" s="14" t="s">
        <v>67</v>
      </c>
      <c r="H1775" s="15" t="s">
        <v>67</v>
      </c>
      <c r="I1775" s="15">
        <v>1</v>
      </c>
      <c r="J1775" s="15">
        <v>0</v>
      </c>
      <c r="K1775" s="15">
        <v>0</v>
      </c>
      <c r="L1775" s="16" t="s">
        <v>1398</v>
      </c>
      <c r="M1775" s="16"/>
      <c r="N1775" s="16" t="s">
        <v>411</v>
      </c>
      <c r="O1775" s="17">
        <v>80</v>
      </c>
      <c r="P1775" s="17">
        <v>0</v>
      </c>
      <c r="Q1775" s="17">
        <v>0</v>
      </c>
      <c r="R1775" s="18" t="s">
        <v>33</v>
      </c>
      <c r="S1775" s="19">
        <v>60</v>
      </c>
      <c r="T1775" s="19">
        <v>110</v>
      </c>
      <c r="U1775" s="19">
        <v>13</v>
      </c>
      <c r="V1775" s="19">
        <v>0</v>
      </c>
      <c r="W1775" s="20">
        <v>1.43</v>
      </c>
      <c r="X1775" s="21">
        <v>114.39999999999999</v>
      </c>
      <c r="Y1775" s="22" t="s">
        <v>33</v>
      </c>
      <c r="Z1775" s="14" t="s">
        <v>5838</v>
      </c>
      <c r="AA1775" s="24" t="s">
        <v>67</v>
      </c>
      <c r="AB1775" s="14" t="s">
        <v>67</v>
      </c>
      <c r="AC1775" s="14" t="s">
        <v>67</v>
      </c>
      <c r="AD1775" s="25"/>
      <c r="AE1775" s="26"/>
      <c r="AF1775" s="27"/>
      <c r="AG1775" s="29"/>
      <c r="AH1775" s="29"/>
      <c r="AI1775" s="29"/>
      <c r="AJ1775" s="29"/>
      <c r="AK1775" s="29"/>
      <c r="AL1775" s="29"/>
      <c r="AM1775" s="29"/>
      <c r="AN1775" s="29"/>
      <c r="AO1775" s="29"/>
    </row>
    <row r="1776" spans="1:41" ht="16.5" customHeight="1">
      <c r="A1776" s="12" t="s">
        <v>1337</v>
      </c>
      <c r="B1776" s="13"/>
      <c r="C1776" s="189"/>
      <c r="D1776" s="12"/>
      <c r="E1776" s="14" t="s">
        <v>1771</v>
      </c>
      <c r="F1776" s="14" t="s">
        <v>36</v>
      </c>
      <c r="G1776" s="14" t="s">
        <v>1419</v>
      </c>
      <c r="H1776" s="15" t="s">
        <v>67</v>
      </c>
      <c r="I1776" s="15">
        <v>1</v>
      </c>
      <c r="J1776" s="15">
        <v>0</v>
      </c>
      <c r="K1776" s="15">
        <v>0</v>
      </c>
      <c r="L1776" s="16" t="s">
        <v>1377</v>
      </c>
      <c r="M1776" s="16"/>
      <c r="N1776" s="16" t="s">
        <v>411</v>
      </c>
      <c r="O1776" s="17">
        <v>4380</v>
      </c>
      <c r="P1776" s="17">
        <v>4380</v>
      </c>
      <c r="Q1776" s="17">
        <v>5</v>
      </c>
      <c r="R1776" s="18" t="s">
        <v>33</v>
      </c>
      <c r="S1776" s="19">
        <v>60</v>
      </c>
      <c r="T1776" s="19">
        <v>110</v>
      </c>
      <c r="U1776" s="19">
        <v>0.22727272727272727</v>
      </c>
      <c r="V1776" s="19">
        <v>0</v>
      </c>
      <c r="W1776" s="20">
        <v>2.5000000000000001E-2</v>
      </c>
      <c r="X1776" s="21">
        <v>114.97499999999999</v>
      </c>
      <c r="Y1776" s="22" t="s">
        <v>33</v>
      </c>
      <c r="Z1776" s="14" t="s">
        <v>5838</v>
      </c>
      <c r="AA1776" s="24" t="s">
        <v>67</v>
      </c>
      <c r="AB1776" s="14" t="s">
        <v>67</v>
      </c>
      <c r="AC1776" s="14" t="s">
        <v>67</v>
      </c>
      <c r="AD1776" s="25"/>
      <c r="AE1776" s="26"/>
      <c r="AF1776" s="27"/>
      <c r="AG1776" s="29"/>
      <c r="AH1776" s="29"/>
      <c r="AI1776" s="29"/>
      <c r="AJ1776" s="29"/>
      <c r="AK1776" s="29"/>
      <c r="AL1776" s="29"/>
      <c r="AM1776" s="29"/>
      <c r="AN1776" s="29"/>
      <c r="AO1776" s="29"/>
    </row>
    <row r="1777" spans="1:41" ht="16.5" customHeight="1">
      <c r="A1777" s="12" t="s">
        <v>1337</v>
      </c>
      <c r="B1777" s="13"/>
      <c r="C1777" s="189"/>
      <c r="D1777" s="12"/>
      <c r="E1777" s="14" t="s">
        <v>1587</v>
      </c>
      <c r="F1777" s="14" t="s">
        <v>500</v>
      </c>
      <c r="G1777" s="14" t="s">
        <v>1349</v>
      </c>
      <c r="H1777" s="15" t="s">
        <v>67</v>
      </c>
      <c r="I1777" s="15">
        <v>7</v>
      </c>
      <c r="J1777" s="15">
        <v>0</v>
      </c>
      <c r="K1777" s="15">
        <v>0</v>
      </c>
      <c r="L1777" s="16" t="s">
        <v>1358</v>
      </c>
      <c r="M1777" s="16"/>
      <c r="N1777" s="16" t="s">
        <v>411</v>
      </c>
      <c r="O1777" s="17">
        <v>1920</v>
      </c>
      <c r="P1777" s="17">
        <v>0</v>
      </c>
      <c r="Q1777" s="17">
        <v>0</v>
      </c>
      <c r="R1777" s="18" t="s">
        <v>33</v>
      </c>
      <c r="S1777" s="19" t="s">
        <v>89</v>
      </c>
      <c r="T1777" s="19">
        <v>110</v>
      </c>
      <c r="U1777" s="19">
        <v>0.54545454545454541</v>
      </c>
      <c r="V1777" s="19">
        <v>0</v>
      </c>
      <c r="W1777" s="20">
        <v>0.06</v>
      </c>
      <c r="X1777" s="21">
        <v>806.39999999999986</v>
      </c>
      <c r="Y1777" s="22" t="s">
        <v>33</v>
      </c>
      <c r="Z1777" s="14" t="s">
        <v>5838</v>
      </c>
      <c r="AA1777" s="24" t="s">
        <v>67</v>
      </c>
      <c r="AB1777" s="14" t="s">
        <v>67</v>
      </c>
      <c r="AC1777" s="14" t="s">
        <v>67</v>
      </c>
      <c r="AD1777" s="25"/>
      <c r="AE1777" s="26"/>
      <c r="AF1777" s="27"/>
      <c r="AG1777" s="29"/>
      <c r="AH1777" s="29"/>
      <c r="AI1777" s="29"/>
      <c r="AJ1777" s="29"/>
      <c r="AK1777" s="29"/>
      <c r="AL1777" s="29"/>
      <c r="AM1777" s="29"/>
      <c r="AN1777" s="29"/>
      <c r="AO1777" s="29"/>
    </row>
    <row r="1778" spans="1:41" ht="16.5" customHeight="1">
      <c r="A1778" s="12" t="s">
        <v>1337</v>
      </c>
      <c r="B1778" s="13"/>
      <c r="C1778" s="189"/>
      <c r="D1778" s="12"/>
      <c r="E1778" s="14" t="s">
        <v>1587</v>
      </c>
      <c r="F1778" s="14" t="s">
        <v>500</v>
      </c>
      <c r="G1778" s="14" t="s">
        <v>1349</v>
      </c>
      <c r="H1778" s="15" t="s">
        <v>67</v>
      </c>
      <c r="I1778" s="15">
        <v>6</v>
      </c>
      <c r="J1778" s="15">
        <v>0</v>
      </c>
      <c r="K1778" s="15">
        <v>0</v>
      </c>
      <c r="L1778" s="16" t="s">
        <v>1363</v>
      </c>
      <c r="M1778" s="16"/>
      <c r="N1778" s="16" t="s">
        <v>411</v>
      </c>
      <c r="O1778" s="17">
        <v>1920</v>
      </c>
      <c r="P1778" s="17">
        <v>0</v>
      </c>
      <c r="Q1778" s="17">
        <v>0</v>
      </c>
      <c r="R1778" s="18" t="s">
        <v>33</v>
      </c>
      <c r="S1778" s="19" t="s">
        <v>89</v>
      </c>
      <c r="T1778" s="19">
        <v>110</v>
      </c>
      <c r="U1778" s="19">
        <v>0.54545454545454541</v>
      </c>
      <c r="V1778" s="19">
        <v>0</v>
      </c>
      <c r="W1778" s="20">
        <v>0.06</v>
      </c>
      <c r="X1778" s="21">
        <v>691.19999999999993</v>
      </c>
      <c r="Y1778" s="22" t="s">
        <v>33</v>
      </c>
      <c r="Z1778" s="14" t="s">
        <v>5838</v>
      </c>
      <c r="AA1778" s="24" t="s">
        <v>67</v>
      </c>
      <c r="AB1778" s="14" t="s">
        <v>67</v>
      </c>
      <c r="AC1778" s="14" t="s">
        <v>67</v>
      </c>
      <c r="AD1778" s="25"/>
      <c r="AE1778" s="26"/>
      <c r="AF1778" s="27"/>
      <c r="AG1778" s="29"/>
      <c r="AH1778" s="29"/>
      <c r="AI1778" s="29"/>
      <c r="AJ1778" s="29"/>
      <c r="AK1778" s="29"/>
      <c r="AL1778" s="29"/>
      <c r="AM1778" s="29"/>
      <c r="AN1778" s="29"/>
      <c r="AO1778" s="29"/>
    </row>
    <row r="1779" spans="1:41" ht="16.5" customHeight="1">
      <c r="A1779" s="12" t="s">
        <v>1337</v>
      </c>
      <c r="B1779" s="13"/>
      <c r="C1779" s="189"/>
      <c r="D1779" s="12"/>
      <c r="E1779" s="14" t="s">
        <v>987</v>
      </c>
      <c r="F1779" s="14" t="s">
        <v>500</v>
      </c>
      <c r="G1779" s="14" t="s">
        <v>1349</v>
      </c>
      <c r="H1779" s="15" t="s">
        <v>67</v>
      </c>
      <c r="I1779" s="15">
        <v>1</v>
      </c>
      <c r="J1779" s="15">
        <v>0</v>
      </c>
      <c r="K1779" s="15">
        <v>0</v>
      </c>
      <c r="L1779" s="16" t="s">
        <v>1400</v>
      </c>
      <c r="M1779" s="16"/>
      <c r="N1779" s="16" t="s">
        <v>411</v>
      </c>
      <c r="O1779" s="17">
        <v>1920</v>
      </c>
      <c r="P1779" s="17">
        <v>0</v>
      </c>
      <c r="Q1779" s="17">
        <v>0</v>
      </c>
      <c r="R1779" s="18" t="s">
        <v>33</v>
      </c>
      <c r="S1779" s="19" t="s">
        <v>89</v>
      </c>
      <c r="T1779" s="19">
        <v>110</v>
      </c>
      <c r="U1779" s="19">
        <v>0.54545454545454541</v>
      </c>
      <c r="V1779" s="19">
        <v>0</v>
      </c>
      <c r="W1779" s="20">
        <v>0.06</v>
      </c>
      <c r="X1779" s="21">
        <v>115.19999999999999</v>
      </c>
      <c r="Y1779" s="22" t="s">
        <v>33</v>
      </c>
      <c r="Z1779" s="14" t="s">
        <v>5838</v>
      </c>
      <c r="AA1779" s="24" t="s">
        <v>67</v>
      </c>
      <c r="AB1779" s="14" t="s">
        <v>67</v>
      </c>
      <c r="AC1779" s="14" t="s">
        <v>67</v>
      </c>
      <c r="AD1779" s="25"/>
      <c r="AE1779" s="26"/>
      <c r="AF1779" s="27"/>
      <c r="AG1779" s="29"/>
      <c r="AH1779" s="29"/>
      <c r="AI1779" s="29"/>
      <c r="AJ1779" s="29"/>
      <c r="AK1779" s="29"/>
      <c r="AL1779" s="29"/>
      <c r="AM1779" s="29"/>
      <c r="AN1779" s="29"/>
      <c r="AO1779" s="29"/>
    </row>
    <row r="1780" spans="1:41" ht="16.5" customHeight="1">
      <c r="A1780" s="12" t="s">
        <v>1337</v>
      </c>
      <c r="B1780" s="13"/>
      <c r="C1780" s="189"/>
      <c r="D1780" s="12"/>
      <c r="E1780" s="14" t="s">
        <v>1168</v>
      </c>
      <c r="F1780" s="14" t="s">
        <v>1768</v>
      </c>
      <c r="G1780" s="14" t="s">
        <v>1769</v>
      </c>
      <c r="H1780" s="15" t="s">
        <v>67</v>
      </c>
      <c r="I1780" s="15">
        <v>1</v>
      </c>
      <c r="J1780" s="15">
        <v>0</v>
      </c>
      <c r="K1780" s="15">
        <v>0</v>
      </c>
      <c r="L1780" s="16" t="s">
        <v>1377</v>
      </c>
      <c r="M1780" s="16"/>
      <c r="N1780" s="16" t="s">
        <v>411</v>
      </c>
      <c r="O1780" s="17">
        <v>264</v>
      </c>
      <c r="P1780" s="17">
        <v>0</v>
      </c>
      <c r="Q1780" s="17">
        <v>0</v>
      </c>
      <c r="R1780" s="18" t="s">
        <v>33</v>
      </c>
      <c r="S1780" s="19">
        <v>60</v>
      </c>
      <c r="T1780" s="19">
        <v>110</v>
      </c>
      <c r="U1780" s="19">
        <v>4</v>
      </c>
      <c r="V1780" s="19">
        <v>0</v>
      </c>
      <c r="W1780" s="20">
        <v>0.44</v>
      </c>
      <c r="X1780" s="21">
        <v>116.16</v>
      </c>
      <c r="Y1780" s="22" t="s">
        <v>33</v>
      </c>
      <c r="Z1780" s="14" t="s">
        <v>5838</v>
      </c>
      <c r="AA1780" s="24" t="s">
        <v>67</v>
      </c>
      <c r="AB1780" s="14" t="s">
        <v>67</v>
      </c>
      <c r="AC1780" s="14" t="s">
        <v>67</v>
      </c>
      <c r="AD1780" s="25"/>
      <c r="AE1780" s="26"/>
      <c r="AF1780" s="27"/>
      <c r="AG1780" s="29"/>
      <c r="AH1780" s="29"/>
      <c r="AI1780" s="29"/>
      <c r="AJ1780" s="29"/>
      <c r="AK1780" s="29"/>
      <c r="AL1780" s="29"/>
      <c r="AM1780" s="29"/>
      <c r="AN1780" s="29"/>
      <c r="AO1780" s="29"/>
    </row>
    <row r="1781" spans="1:41" ht="16.5" customHeight="1">
      <c r="A1781" s="12" t="s">
        <v>1337</v>
      </c>
      <c r="B1781" s="13"/>
      <c r="C1781" s="189"/>
      <c r="D1781" s="12"/>
      <c r="E1781" s="14" t="s">
        <v>424</v>
      </c>
      <c r="F1781" s="14" t="s">
        <v>67</v>
      </c>
      <c r="G1781" s="14" t="s">
        <v>67</v>
      </c>
      <c r="H1781" s="15" t="s">
        <v>67</v>
      </c>
      <c r="I1781" s="15">
        <v>1</v>
      </c>
      <c r="J1781" s="15">
        <v>0</v>
      </c>
      <c r="K1781" s="15">
        <v>0</v>
      </c>
      <c r="L1781" s="16" t="s">
        <v>1358</v>
      </c>
      <c r="M1781" s="16"/>
      <c r="N1781" s="16" t="s">
        <v>411</v>
      </c>
      <c r="O1781" s="17">
        <v>200</v>
      </c>
      <c r="P1781" s="17">
        <v>8560</v>
      </c>
      <c r="Q1781" s="17">
        <v>5</v>
      </c>
      <c r="R1781" s="18" t="s">
        <v>33</v>
      </c>
      <c r="S1781" s="19">
        <v>60</v>
      </c>
      <c r="T1781" s="19">
        <v>110</v>
      </c>
      <c r="U1781" s="19">
        <v>1.7</v>
      </c>
      <c r="V1781" s="19">
        <v>0</v>
      </c>
      <c r="W1781" s="20">
        <v>0.187</v>
      </c>
      <c r="X1781" s="21">
        <v>117.43600000000001</v>
      </c>
      <c r="Y1781" s="22" t="s">
        <v>33</v>
      </c>
      <c r="Z1781" s="14" t="s">
        <v>5838</v>
      </c>
      <c r="AA1781" s="24" t="s">
        <v>67</v>
      </c>
      <c r="AB1781" s="14" t="s">
        <v>67</v>
      </c>
      <c r="AC1781" s="14" t="s">
        <v>67</v>
      </c>
      <c r="AD1781" s="25"/>
      <c r="AE1781" s="26"/>
      <c r="AF1781" s="27"/>
      <c r="AG1781" s="29"/>
      <c r="AH1781" s="29"/>
      <c r="AI1781" s="29"/>
      <c r="AJ1781" s="29"/>
      <c r="AK1781" s="29"/>
      <c r="AL1781" s="29"/>
      <c r="AM1781" s="29"/>
      <c r="AN1781" s="29"/>
      <c r="AO1781" s="29"/>
    </row>
    <row r="1782" spans="1:41" ht="16.5" customHeight="1">
      <c r="A1782" s="12" t="s">
        <v>1337</v>
      </c>
      <c r="B1782" s="13"/>
      <c r="C1782" s="189"/>
      <c r="D1782" s="12"/>
      <c r="E1782" s="14" t="s">
        <v>1636</v>
      </c>
      <c r="F1782" s="14" t="s">
        <v>1445</v>
      </c>
      <c r="G1782" s="14" t="s">
        <v>67</v>
      </c>
      <c r="H1782" s="15">
        <v>2009</v>
      </c>
      <c r="I1782" s="15">
        <v>2</v>
      </c>
      <c r="J1782" s="15">
        <v>0</v>
      </c>
      <c r="K1782" s="15">
        <v>0</v>
      </c>
      <c r="L1782" s="16" t="s">
        <v>1430</v>
      </c>
      <c r="M1782" s="16"/>
      <c r="N1782" s="16" t="s">
        <v>1343</v>
      </c>
      <c r="O1782" s="17">
        <v>60</v>
      </c>
      <c r="P1782" s="17">
        <v>0</v>
      </c>
      <c r="Q1782" s="17">
        <v>0</v>
      </c>
      <c r="R1782" s="18" t="s">
        <v>33</v>
      </c>
      <c r="S1782" s="19">
        <v>0</v>
      </c>
      <c r="T1782" s="19">
        <v>220</v>
      </c>
      <c r="U1782" s="19">
        <v>9.0909090909090917</v>
      </c>
      <c r="V1782" s="19">
        <v>0</v>
      </c>
      <c r="W1782" s="20">
        <v>2</v>
      </c>
      <c r="X1782" s="21">
        <v>240</v>
      </c>
      <c r="Y1782" s="22" t="s">
        <v>33</v>
      </c>
      <c r="Z1782" s="14" t="s">
        <v>5838</v>
      </c>
      <c r="AA1782" s="24" t="s">
        <v>67</v>
      </c>
      <c r="AB1782" s="14" t="s">
        <v>67</v>
      </c>
      <c r="AC1782" s="14" t="s">
        <v>67</v>
      </c>
      <c r="AD1782" s="25"/>
      <c r="AE1782" s="26"/>
      <c r="AF1782" s="27"/>
      <c r="AG1782" s="29"/>
      <c r="AH1782" s="29"/>
      <c r="AI1782" s="29"/>
      <c r="AJ1782" s="29"/>
      <c r="AK1782" s="29"/>
      <c r="AL1782" s="29"/>
      <c r="AM1782" s="29"/>
      <c r="AN1782" s="29"/>
      <c r="AO1782" s="29"/>
    </row>
    <row r="1783" spans="1:41" ht="16.5" customHeight="1">
      <c r="A1783" s="12" t="s">
        <v>1337</v>
      </c>
      <c r="B1783" s="13"/>
      <c r="C1783" s="189"/>
      <c r="D1783" s="12"/>
      <c r="E1783" s="14" t="s">
        <v>309</v>
      </c>
      <c r="F1783" s="14" t="s">
        <v>125</v>
      </c>
      <c r="G1783" s="14" t="s">
        <v>1709</v>
      </c>
      <c r="H1783" s="15" t="s">
        <v>67</v>
      </c>
      <c r="I1783" s="15">
        <v>2</v>
      </c>
      <c r="J1783" s="15">
        <v>0</v>
      </c>
      <c r="K1783" s="15">
        <v>0</v>
      </c>
      <c r="L1783" s="16" t="s">
        <v>1437</v>
      </c>
      <c r="M1783" s="16"/>
      <c r="N1783" s="16" t="s">
        <v>411</v>
      </c>
      <c r="O1783" s="17">
        <v>480</v>
      </c>
      <c r="P1783" s="17">
        <v>0</v>
      </c>
      <c r="Q1783" s="17">
        <v>0</v>
      </c>
      <c r="R1783" s="18" t="s">
        <v>33</v>
      </c>
      <c r="S1783" s="19">
        <v>60</v>
      </c>
      <c r="T1783" s="19">
        <v>110</v>
      </c>
      <c r="U1783" s="19">
        <v>2.2727272727272729</v>
      </c>
      <c r="V1783" s="19">
        <v>0</v>
      </c>
      <c r="W1783" s="20">
        <v>0.25</v>
      </c>
      <c r="X1783" s="21">
        <v>240</v>
      </c>
      <c r="Y1783" s="22" t="s">
        <v>33</v>
      </c>
      <c r="Z1783" s="14" t="s">
        <v>5838</v>
      </c>
      <c r="AA1783" s="24" t="s">
        <v>67</v>
      </c>
      <c r="AB1783" s="14" t="s">
        <v>67</v>
      </c>
      <c r="AC1783" s="14" t="s">
        <v>67</v>
      </c>
      <c r="AD1783" s="25"/>
      <c r="AE1783" s="26"/>
      <c r="AF1783" s="27"/>
      <c r="AG1783" s="29"/>
      <c r="AH1783" s="29"/>
      <c r="AI1783" s="29"/>
      <c r="AJ1783" s="29"/>
      <c r="AK1783" s="29"/>
      <c r="AL1783" s="29"/>
      <c r="AM1783" s="29"/>
      <c r="AN1783" s="29"/>
      <c r="AO1783" s="29"/>
    </row>
    <row r="1784" spans="1:41" ht="16.5" customHeight="1">
      <c r="A1784" s="13" t="s">
        <v>1337</v>
      </c>
      <c r="B1784" s="13"/>
      <c r="C1784" s="189"/>
      <c r="D1784" s="13"/>
      <c r="E1784" s="14" t="s">
        <v>7107</v>
      </c>
      <c r="F1784" s="14" t="s">
        <v>7108</v>
      </c>
      <c r="G1784" s="14" t="s">
        <v>7109</v>
      </c>
      <c r="H1784" s="14" t="s">
        <v>7102</v>
      </c>
      <c r="I1784" s="14">
        <v>1</v>
      </c>
      <c r="J1784" s="14">
        <v>0</v>
      </c>
      <c r="K1784" s="14">
        <v>0</v>
      </c>
      <c r="L1784" s="16" t="s">
        <v>7110</v>
      </c>
      <c r="M1784" s="16"/>
      <c r="N1784" s="16" t="s">
        <v>7106</v>
      </c>
      <c r="O1784" s="17">
        <v>480</v>
      </c>
      <c r="P1784" s="17">
        <v>0</v>
      </c>
      <c r="Q1784" s="17">
        <v>0</v>
      </c>
      <c r="R1784" s="18" t="s">
        <v>33</v>
      </c>
      <c r="S1784" s="19">
        <v>60</v>
      </c>
      <c r="T1784" s="19">
        <v>110</v>
      </c>
      <c r="U1784" s="19">
        <v>2.2999999999999998</v>
      </c>
      <c r="V1784" s="19">
        <v>0</v>
      </c>
      <c r="W1784" s="20">
        <v>0.25</v>
      </c>
      <c r="X1784" s="21">
        <v>120</v>
      </c>
      <c r="Y1784" s="161" t="s">
        <v>33</v>
      </c>
      <c r="Z1784" s="14" t="s">
        <v>5838</v>
      </c>
      <c r="AA1784" s="14"/>
      <c r="AB1784" s="14"/>
      <c r="AC1784" s="14"/>
      <c r="AD1784" s="25"/>
      <c r="AE1784" s="26"/>
      <c r="AF1784" s="27"/>
      <c r="AG1784" s="162"/>
      <c r="AH1784" s="162"/>
      <c r="AI1784" s="162"/>
      <c r="AJ1784" s="162"/>
      <c r="AK1784" s="162"/>
      <c r="AL1784" s="162"/>
      <c r="AM1784" s="162"/>
      <c r="AN1784" s="162"/>
      <c r="AO1784" s="162"/>
    </row>
    <row r="1785" spans="1:41" ht="16.5" customHeight="1">
      <c r="A1785" s="12" t="s">
        <v>1337</v>
      </c>
      <c r="B1785" s="13"/>
      <c r="C1785" s="189"/>
      <c r="D1785" s="12"/>
      <c r="E1785" s="14" t="s">
        <v>1765</v>
      </c>
      <c r="F1785" s="14" t="s">
        <v>380</v>
      </c>
      <c r="G1785" s="14" t="s">
        <v>1766</v>
      </c>
      <c r="H1785" s="15">
        <v>2004</v>
      </c>
      <c r="I1785" s="15">
        <v>1</v>
      </c>
      <c r="J1785" s="15">
        <v>0</v>
      </c>
      <c r="K1785" s="15">
        <v>0</v>
      </c>
      <c r="L1785" s="16" t="s">
        <v>1378</v>
      </c>
      <c r="M1785" s="16"/>
      <c r="N1785" s="16" t="s">
        <v>411</v>
      </c>
      <c r="O1785" s="17">
        <v>360</v>
      </c>
      <c r="P1785" s="17">
        <v>8</v>
      </c>
      <c r="Q1785" s="17">
        <v>0.02</v>
      </c>
      <c r="R1785" s="18" t="s">
        <v>33</v>
      </c>
      <c r="S1785" s="19">
        <v>60</v>
      </c>
      <c r="T1785" s="19">
        <v>110</v>
      </c>
      <c r="U1785" s="19">
        <v>3.1545454545454548</v>
      </c>
      <c r="V1785" s="19">
        <v>0</v>
      </c>
      <c r="W1785" s="20">
        <v>0.34699999999999998</v>
      </c>
      <c r="X1785" s="21">
        <v>124.92055519999998</v>
      </c>
      <c r="Y1785" s="22" t="s">
        <v>33</v>
      </c>
      <c r="Z1785" s="14" t="s">
        <v>5838</v>
      </c>
      <c r="AA1785" s="24" t="s">
        <v>67</v>
      </c>
      <c r="AB1785" s="14" t="s">
        <v>67</v>
      </c>
      <c r="AC1785" s="14" t="s">
        <v>67</v>
      </c>
      <c r="AD1785" s="25"/>
      <c r="AE1785" s="26"/>
      <c r="AF1785" s="27"/>
      <c r="AG1785" s="29"/>
      <c r="AH1785" s="29"/>
      <c r="AI1785" s="29"/>
      <c r="AJ1785" s="29"/>
      <c r="AK1785" s="29"/>
      <c r="AL1785" s="29"/>
      <c r="AM1785" s="29"/>
      <c r="AN1785" s="29"/>
      <c r="AO1785" s="29"/>
    </row>
    <row r="1786" spans="1:41" ht="16.5" customHeight="1">
      <c r="A1786" s="12" t="s">
        <v>1337</v>
      </c>
      <c r="B1786" s="13"/>
      <c r="C1786" s="189"/>
      <c r="D1786" s="12"/>
      <c r="E1786" s="14" t="s">
        <v>504</v>
      </c>
      <c r="F1786" s="14" t="s">
        <v>67</v>
      </c>
      <c r="G1786" s="14" t="s">
        <v>67</v>
      </c>
      <c r="H1786" s="15" t="s">
        <v>67</v>
      </c>
      <c r="I1786" s="15">
        <v>1</v>
      </c>
      <c r="J1786" s="15">
        <v>0</v>
      </c>
      <c r="K1786" s="15">
        <v>0</v>
      </c>
      <c r="L1786" s="16" t="s">
        <v>1378</v>
      </c>
      <c r="M1786" s="16"/>
      <c r="N1786" s="16" t="s">
        <v>411</v>
      </c>
      <c r="O1786" s="17">
        <v>360</v>
      </c>
      <c r="P1786" s="17">
        <v>8</v>
      </c>
      <c r="Q1786" s="17">
        <v>0.03</v>
      </c>
      <c r="R1786" s="18" t="s">
        <v>33</v>
      </c>
      <c r="S1786" s="19">
        <v>60</v>
      </c>
      <c r="T1786" s="19">
        <v>110</v>
      </c>
      <c r="U1786" s="19">
        <v>3.1545454545454548</v>
      </c>
      <c r="V1786" s="19">
        <v>0</v>
      </c>
      <c r="W1786" s="20">
        <v>0.34699999999999998</v>
      </c>
      <c r="X1786" s="21">
        <v>124.92083279999999</v>
      </c>
      <c r="Y1786" s="22" t="s">
        <v>33</v>
      </c>
      <c r="Z1786" s="14" t="s">
        <v>5838</v>
      </c>
      <c r="AA1786" s="24" t="s">
        <v>67</v>
      </c>
      <c r="AB1786" s="14" t="s">
        <v>67</v>
      </c>
      <c r="AC1786" s="14" t="s">
        <v>67</v>
      </c>
      <c r="AD1786" s="25"/>
      <c r="AE1786" s="26"/>
      <c r="AF1786" s="27"/>
      <c r="AG1786" s="29"/>
      <c r="AH1786" s="29"/>
      <c r="AI1786" s="29"/>
      <c r="AJ1786" s="29"/>
      <c r="AK1786" s="29"/>
      <c r="AL1786" s="29"/>
      <c r="AM1786" s="29"/>
      <c r="AN1786" s="29"/>
      <c r="AO1786" s="29"/>
    </row>
    <row r="1787" spans="1:41" ht="16.5" customHeight="1">
      <c r="A1787" s="12" t="s">
        <v>1337</v>
      </c>
      <c r="B1787" s="13"/>
      <c r="C1787" s="189"/>
      <c r="D1787" s="12"/>
      <c r="E1787" s="14" t="s">
        <v>7141</v>
      </c>
      <c r="F1787" s="14" t="s">
        <v>7142</v>
      </c>
      <c r="G1787" s="14" t="s">
        <v>7143</v>
      </c>
      <c r="H1787" s="15">
        <v>2015</v>
      </c>
      <c r="I1787" s="15">
        <v>2</v>
      </c>
      <c r="J1787" s="15">
        <v>0</v>
      </c>
      <c r="K1787" s="15">
        <v>0</v>
      </c>
      <c r="L1787" s="16" t="s">
        <v>7131</v>
      </c>
      <c r="M1787" s="16"/>
      <c r="N1787" s="16" t="s">
        <v>7115</v>
      </c>
      <c r="O1787" s="17">
        <v>18</v>
      </c>
      <c r="P1787" s="17">
        <v>0</v>
      </c>
      <c r="Q1787" s="17">
        <v>0</v>
      </c>
      <c r="R1787" s="18" t="s">
        <v>7116</v>
      </c>
      <c r="S1787" s="19">
        <v>60</v>
      </c>
      <c r="T1787" s="19">
        <v>220</v>
      </c>
      <c r="U1787" s="19">
        <v>0</v>
      </c>
      <c r="V1787" s="19">
        <v>0</v>
      </c>
      <c r="W1787" s="20">
        <v>7</v>
      </c>
      <c r="X1787" s="21">
        <v>252</v>
      </c>
      <c r="Y1787" s="22" t="s">
        <v>33</v>
      </c>
      <c r="Z1787" s="14" t="s">
        <v>5838</v>
      </c>
      <c r="AA1787" s="24" t="s">
        <v>67</v>
      </c>
      <c r="AB1787" s="14" t="s">
        <v>67</v>
      </c>
      <c r="AC1787" s="14" t="s">
        <v>67</v>
      </c>
      <c r="AD1787" s="25"/>
      <c r="AE1787" s="26"/>
      <c r="AF1787" s="27"/>
      <c r="AG1787" s="29"/>
      <c r="AH1787" s="29"/>
      <c r="AI1787" s="29"/>
      <c r="AJ1787" s="29"/>
      <c r="AK1787" s="29"/>
      <c r="AL1787" s="29"/>
      <c r="AM1787" s="29"/>
      <c r="AN1787" s="29"/>
      <c r="AO1787" s="29"/>
    </row>
    <row r="1788" spans="1:41" ht="16.5" customHeight="1">
      <c r="A1788" s="12" t="s">
        <v>1337</v>
      </c>
      <c r="B1788" s="13"/>
      <c r="C1788" s="189"/>
      <c r="D1788" s="12"/>
      <c r="E1788" s="14" t="s">
        <v>439</v>
      </c>
      <c r="F1788" s="14" t="s">
        <v>67</v>
      </c>
      <c r="G1788" s="14" t="s">
        <v>67</v>
      </c>
      <c r="H1788" s="15">
        <v>2007</v>
      </c>
      <c r="I1788" s="15">
        <v>1</v>
      </c>
      <c r="J1788" s="15">
        <v>0</v>
      </c>
      <c r="K1788" s="15">
        <v>0</v>
      </c>
      <c r="L1788" s="16" t="s">
        <v>1436</v>
      </c>
      <c r="M1788" s="16"/>
      <c r="N1788" s="16" t="s">
        <v>411</v>
      </c>
      <c r="O1788" s="17">
        <v>144</v>
      </c>
      <c r="P1788" s="17">
        <v>0</v>
      </c>
      <c r="Q1788" s="17">
        <v>0</v>
      </c>
      <c r="R1788" s="18" t="s">
        <v>33</v>
      </c>
      <c r="S1788" s="19">
        <v>50</v>
      </c>
      <c r="T1788" s="19">
        <v>110</v>
      </c>
      <c r="U1788" s="19">
        <v>8</v>
      </c>
      <c r="V1788" s="19">
        <v>0</v>
      </c>
      <c r="W1788" s="20">
        <v>0.88</v>
      </c>
      <c r="X1788" s="21">
        <v>126.72</v>
      </c>
      <c r="Y1788" s="22" t="s">
        <v>33</v>
      </c>
      <c r="Z1788" s="14" t="s">
        <v>5838</v>
      </c>
      <c r="AA1788" s="24" t="s">
        <v>67</v>
      </c>
      <c r="AB1788" s="14" t="s">
        <v>67</v>
      </c>
      <c r="AC1788" s="14" t="s">
        <v>67</v>
      </c>
      <c r="AD1788" s="25"/>
      <c r="AE1788" s="26"/>
      <c r="AF1788" s="27"/>
      <c r="AG1788" s="29"/>
      <c r="AH1788" s="29"/>
      <c r="AI1788" s="29"/>
      <c r="AJ1788" s="29"/>
      <c r="AK1788" s="29"/>
      <c r="AL1788" s="29"/>
      <c r="AM1788" s="29"/>
      <c r="AN1788" s="29"/>
      <c r="AO1788" s="29"/>
    </row>
    <row r="1789" spans="1:41" ht="16.5" customHeight="1">
      <c r="A1789" s="12" t="s">
        <v>1337</v>
      </c>
      <c r="B1789" s="13"/>
      <c r="C1789" s="189"/>
      <c r="D1789" s="12"/>
      <c r="E1789" s="14" t="s">
        <v>187</v>
      </c>
      <c r="F1789" s="14" t="s">
        <v>1761</v>
      </c>
      <c r="G1789" s="14" t="s">
        <v>1762</v>
      </c>
      <c r="H1789" s="15">
        <v>2005</v>
      </c>
      <c r="I1789" s="15">
        <v>1</v>
      </c>
      <c r="J1789" s="15">
        <v>0</v>
      </c>
      <c r="K1789" s="15">
        <v>0</v>
      </c>
      <c r="L1789" s="16" t="s">
        <v>1362</v>
      </c>
      <c r="M1789" s="16"/>
      <c r="N1789" s="16" t="s">
        <v>411</v>
      </c>
      <c r="O1789" s="17">
        <v>1632</v>
      </c>
      <c r="P1789" s="17">
        <v>0</v>
      </c>
      <c r="Q1789" s="17">
        <v>0</v>
      </c>
      <c r="R1789" s="18" t="s">
        <v>33</v>
      </c>
      <c r="S1789" s="19">
        <v>60</v>
      </c>
      <c r="T1789" s="19">
        <v>110</v>
      </c>
      <c r="U1789" s="19">
        <v>0.72727272727272729</v>
      </c>
      <c r="V1789" s="19">
        <v>0</v>
      </c>
      <c r="W1789" s="20">
        <v>0.08</v>
      </c>
      <c r="X1789" s="21">
        <v>130.56</v>
      </c>
      <c r="Y1789" s="22" t="s">
        <v>33</v>
      </c>
      <c r="Z1789" s="14" t="s">
        <v>5838</v>
      </c>
      <c r="AA1789" s="24" t="s">
        <v>67</v>
      </c>
      <c r="AB1789" s="14" t="s">
        <v>67</v>
      </c>
      <c r="AC1789" s="14" t="s">
        <v>67</v>
      </c>
      <c r="AD1789" s="25"/>
      <c r="AE1789" s="26"/>
      <c r="AF1789" s="27"/>
      <c r="AG1789" s="29"/>
      <c r="AH1789" s="29"/>
      <c r="AI1789" s="29"/>
      <c r="AJ1789" s="29"/>
      <c r="AK1789" s="29"/>
      <c r="AL1789" s="29"/>
      <c r="AM1789" s="29"/>
      <c r="AN1789" s="29"/>
      <c r="AO1789" s="29"/>
    </row>
    <row r="1790" spans="1:41" ht="16.5" customHeight="1">
      <c r="A1790" s="12" t="s">
        <v>1337</v>
      </c>
      <c r="B1790" s="13"/>
      <c r="C1790" s="189"/>
      <c r="D1790" s="12"/>
      <c r="E1790" s="14" t="s">
        <v>443</v>
      </c>
      <c r="F1790" s="14" t="s">
        <v>1414</v>
      </c>
      <c r="G1790" s="14" t="s">
        <v>1666</v>
      </c>
      <c r="H1790" s="15" t="s">
        <v>67</v>
      </c>
      <c r="I1790" s="15">
        <v>2</v>
      </c>
      <c r="J1790" s="15">
        <v>0</v>
      </c>
      <c r="K1790" s="15">
        <v>0</v>
      </c>
      <c r="L1790" s="16" t="s">
        <v>1350</v>
      </c>
      <c r="M1790" s="16"/>
      <c r="N1790" s="16" t="s">
        <v>411</v>
      </c>
      <c r="O1790" s="17">
        <v>1336</v>
      </c>
      <c r="P1790" s="17">
        <v>7424</v>
      </c>
      <c r="Q1790" s="17">
        <v>5</v>
      </c>
      <c r="R1790" s="18" t="s">
        <v>33</v>
      </c>
      <c r="S1790" s="19">
        <v>60</v>
      </c>
      <c r="T1790" s="19">
        <v>220</v>
      </c>
      <c r="U1790" s="19">
        <v>0.7</v>
      </c>
      <c r="V1790" s="19">
        <v>0</v>
      </c>
      <c r="W1790" s="20">
        <v>0.154</v>
      </c>
      <c r="X1790" s="21">
        <v>262.90879999999999</v>
      </c>
      <c r="Y1790" s="22" t="s">
        <v>33</v>
      </c>
      <c r="Z1790" s="14" t="s">
        <v>5838</v>
      </c>
      <c r="AA1790" s="24" t="s">
        <v>67</v>
      </c>
      <c r="AB1790" s="14" t="s">
        <v>67</v>
      </c>
      <c r="AC1790" s="14" t="s">
        <v>67</v>
      </c>
      <c r="AD1790" s="25"/>
      <c r="AE1790" s="26"/>
      <c r="AF1790" s="27"/>
      <c r="AG1790" s="29"/>
      <c r="AH1790" s="29"/>
      <c r="AI1790" s="29"/>
      <c r="AJ1790" s="29"/>
      <c r="AK1790" s="29"/>
      <c r="AL1790" s="29"/>
      <c r="AM1790" s="29"/>
      <c r="AN1790" s="29"/>
      <c r="AO1790" s="29"/>
    </row>
    <row r="1791" spans="1:41" ht="16.5" customHeight="1">
      <c r="A1791" s="83" t="s">
        <v>1337</v>
      </c>
      <c r="B1791" s="13"/>
      <c r="C1791" s="189"/>
      <c r="D1791" s="83"/>
      <c r="E1791" s="14" t="s">
        <v>1776</v>
      </c>
      <c r="F1791" s="14" t="s">
        <v>1777</v>
      </c>
      <c r="G1791" s="14" t="s">
        <v>1778</v>
      </c>
      <c r="H1791" s="15">
        <v>2018</v>
      </c>
      <c r="I1791" s="15">
        <v>2</v>
      </c>
      <c r="J1791" s="15">
        <v>0</v>
      </c>
      <c r="K1791" s="15">
        <v>0</v>
      </c>
      <c r="L1791" s="16" t="s">
        <v>1430</v>
      </c>
      <c r="M1791" s="16"/>
      <c r="N1791" s="16" t="s">
        <v>1343</v>
      </c>
      <c r="O1791" s="17">
        <v>120</v>
      </c>
      <c r="P1791" s="17">
        <v>0</v>
      </c>
      <c r="Q1791" s="17">
        <v>0</v>
      </c>
      <c r="R1791" s="18" t="s">
        <v>33</v>
      </c>
      <c r="S1791" s="19">
        <v>60</v>
      </c>
      <c r="T1791" s="19">
        <v>220</v>
      </c>
      <c r="U1791" s="19">
        <v>5</v>
      </c>
      <c r="V1791" s="19">
        <v>0</v>
      </c>
      <c r="W1791" s="20">
        <v>1.1000000000000001</v>
      </c>
      <c r="X1791" s="21">
        <v>264</v>
      </c>
      <c r="Y1791" s="22" t="s">
        <v>33</v>
      </c>
      <c r="Z1791" s="14" t="s">
        <v>5838</v>
      </c>
      <c r="AA1791" s="24" t="s">
        <v>67</v>
      </c>
      <c r="AB1791" s="14" t="s">
        <v>67</v>
      </c>
      <c r="AC1791" s="14" t="s">
        <v>67</v>
      </c>
      <c r="AD1791" s="25"/>
      <c r="AE1791" s="26"/>
      <c r="AF1791" s="27"/>
      <c r="AG1791" s="109"/>
      <c r="AH1791" s="109"/>
      <c r="AI1791" s="109"/>
      <c r="AJ1791" s="109"/>
      <c r="AK1791" s="109"/>
      <c r="AL1791" s="109"/>
      <c r="AM1791" s="109"/>
      <c r="AN1791" s="109"/>
      <c r="AO1791" s="109"/>
    </row>
    <row r="1792" spans="1:41" ht="16.5" customHeight="1">
      <c r="A1792" s="12" t="s">
        <v>1337</v>
      </c>
      <c r="B1792" s="13"/>
      <c r="C1792" s="189"/>
      <c r="D1792" s="12"/>
      <c r="E1792" s="14" t="s">
        <v>1756</v>
      </c>
      <c r="F1792" s="14" t="s">
        <v>67</v>
      </c>
      <c r="G1792" s="14" t="s">
        <v>67</v>
      </c>
      <c r="H1792" s="15">
        <v>2001</v>
      </c>
      <c r="I1792" s="15">
        <v>1</v>
      </c>
      <c r="J1792" s="15">
        <v>0</v>
      </c>
      <c r="K1792" s="15">
        <v>0</v>
      </c>
      <c r="L1792" s="16" t="s">
        <v>1378</v>
      </c>
      <c r="M1792" s="16"/>
      <c r="N1792" s="16" t="s">
        <v>411</v>
      </c>
      <c r="O1792" s="17">
        <v>220</v>
      </c>
      <c r="P1792" s="17">
        <v>5</v>
      </c>
      <c r="Q1792" s="17">
        <v>5</v>
      </c>
      <c r="R1792" s="18" t="s">
        <v>33</v>
      </c>
      <c r="S1792" s="19">
        <v>60</v>
      </c>
      <c r="T1792" s="19">
        <v>220</v>
      </c>
      <c r="U1792" s="19">
        <v>2.7272727272727271</v>
      </c>
      <c r="V1792" s="19">
        <v>0</v>
      </c>
      <c r="W1792" s="20">
        <v>0.6</v>
      </c>
      <c r="X1792" s="21">
        <v>132.15</v>
      </c>
      <c r="Y1792" s="22" t="s">
        <v>33</v>
      </c>
      <c r="Z1792" s="14" t="s">
        <v>5838</v>
      </c>
      <c r="AA1792" s="24" t="s">
        <v>67</v>
      </c>
      <c r="AB1792" s="14" t="s">
        <v>67</v>
      </c>
      <c r="AC1792" s="14" t="s">
        <v>67</v>
      </c>
      <c r="AD1792" s="25"/>
      <c r="AE1792" s="26"/>
      <c r="AF1792" s="27"/>
      <c r="AG1792" s="29"/>
      <c r="AH1792" s="29"/>
      <c r="AI1792" s="29"/>
      <c r="AJ1792" s="29"/>
      <c r="AK1792" s="29"/>
      <c r="AL1792" s="29"/>
      <c r="AM1792" s="29"/>
      <c r="AN1792" s="29"/>
      <c r="AO1792" s="29"/>
    </row>
    <row r="1793" spans="1:41" ht="16.5" customHeight="1">
      <c r="A1793" s="12" t="s">
        <v>1337</v>
      </c>
      <c r="B1793" s="13"/>
      <c r="C1793" s="189"/>
      <c r="D1793" s="12"/>
      <c r="E1793" s="14" t="s">
        <v>1623</v>
      </c>
      <c r="F1793" s="14" t="s">
        <v>1754</v>
      </c>
      <c r="G1793" s="14" t="s">
        <v>1755</v>
      </c>
      <c r="H1793" s="15">
        <v>2006</v>
      </c>
      <c r="I1793" s="15">
        <v>1</v>
      </c>
      <c r="J1793" s="15">
        <v>0</v>
      </c>
      <c r="K1793" s="15">
        <v>0</v>
      </c>
      <c r="L1793" s="16" t="s">
        <v>1362</v>
      </c>
      <c r="M1793" s="16"/>
      <c r="N1793" s="16" t="s">
        <v>411</v>
      </c>
      <c r="O1793" s="17">
        <v>114</v>
      </c>
      <c r="P1793" s="17">
        <v>0</v>
      </c>
      <c r="Q1793" s="17">
        <v>0</v>
      </c>
      <c r="R1793" s="18" t="s">
        <v>33</v>
      </c>
      <c r="S1793" s="19">
        <v>60</v>
      </c>
      <c r="T1793" s="19">
        <v>110</v>
      </c>
      <c r="U1793" s="19">
        <v>10.909090909090908</v>
      </c>
      <c r="V1793" s="19">
        <v>0</v>
      </c>
      <c r="W1793" s="20">
        <v>1.2</v>
      </c>
      <c r="X1793" s="21">
        <v>136.79999999999998</v>
      </c>
      <c r="Y1793" s="22" t="s">
        <v>33</v>
      </c>
      <c r="Z1793" s="14" t="s">
        <v>5838</v>
      </c>
      <c r="AA1793" s="24" t="s">
        <v>67</v>
      </c>
      <c r="AB1793" s="14" t="s">
        <v>67</v>
      </c>
      <c r="AC1793" s="14" t="s">
        <v>67</v>
      </c>
      <c r="AD1793" s="25"/>
      <c r="AE1793" s="26"/>
      <c r="AF1793" s="27"/>
      <c r="AG1793" s="29"/>
      <c r="AH1793" s="29"/>
      <c r="AI1793" s="29"/>
      <c r="AJ1793" s="29"/>
      <c r="AK1793" s="29"/>
      <c r="AL1793" s="29"/>
      <c r="AM1793" s="29"/>
      <c r="AN1793" s="29"/>
      <c r="AO1793" s="29"/>
    </row>
    <row r="1794" spans="1:41" ht="16.5" customHeight="1">
      <c r="A1794" s="12" t="s">
        <v>1337</v>
      </c>
      <c r="B1794" s="13"/>
      <c r="C1794" s="189"/>
      <c r="D1794" s="12"/>
      <c r="E1794" s="14" t="s">
        <v>448</v>
      </c>
      <c r="F1794" s="14" t="s">
        <v>67</v>
      </c>
      <c r="G1794" s="14" t="s">
        <v>1620</v>
      </c>
      <c r="H1794" s="15">
        <v>2006</v>
      </c>
      <c r="I1794" s="15">
        <v>2</v>
      </c>
      <c r="J1794" s="15">
        <v>0</v>
      </c>
      <c r="K1794" s="15">
        <v>0</v>
      </c>
      <c r="L1794" s="16" t="s">
        <v>1346</v>
      </c>
      <c r="M1794" s="16"/>
      <c r="N1794" s="16" t="s">
        <v>411</v>
      </c>
      <c r="O1794" s="17">
        <v>730</v>
      </c>
      <c r="P1794" s="17">
        <v>8030</v>
      </c>
      <c r="Q1794" s="17">
        <v>5</v>
      </c>
      <c r="R1794" s="18" t="s">
        <v>33</v>
      </c>
      <c r="S1794" s="19">
        <v>60</v>
      </c>
      <c r="T1794" s="19">
        <v>110</v>
      </c>
      <c r="U1794" s="19">
        <v>2.2727272727272729</v>
      </c>
      <c r="V1794" s="19">
        <v>0</v>
      </c>
      <c r="W1794" s="20">
        <v>0.25</v>
      </c>
      <c r="X1794" s="21">
        <v>282.875</v>
      </c>
      <c r="Y1794" s="22" t="s">
        <v>33</v>
      </c>
      <c r="Z1794" s="14" t="s">
        <v>5838</v>
      </c>
      <c r="AA1794" s="24" t="s">
        <v>67</v>
      </c>
      <c r="AB1794" s="14" t="s">
        <v>67</v>
      </c>
      <c r="AC1794" s="14" t="s">
        <v>67</v>
      </c>
      <c r="AD1794" s="25"/>
      <c r="AE1794" s="26"/>
      <c r="AF1794" s="27"/>
      <c r="AG1794" s="29"/>
      <c r="AH1794" s="29"/>
      <c r="AI1794" s="29"/>
      <c r="AJ1794" s="29"/>
      <c r="AK1794" s="29"/>
      <c r="AL1794" s="29"/>
      <c r="AM1794" s="29"/>
      <c r="AN1794" s="29"/>
      <c r="AO1794" s="29"/>
    </row>
    <row r="1795" spans="1:41" ht="16.5" customHeight="1">
      <c r="A1795" s="12" t="s">
        <v>1337</v>
      </c>
      <c r="B1795" s="13"/>
      <c r="C1795" s="189"/>
      <c r="D1795" s="12"/>
      <c r="E1795" s="14" t="s">
        <v>1747</v>
      </c>
      <c r="F1795" s="14" t="s">
        <v>1748</v>
      </c>
      <c r="G1795" s="14" t="s">
        <v>1749</v>
      </c>
      <c r="H1795" s="15">
        <v>2010</v>
      </c>
      <c r="I1795" s="15">
        <v>1</v>
      </c>
      <c r="J1795" s="15">
        <v>0</v>
      </c>
      <c r="K1795" s="15">
        <v>0</v>
      </c>
      <c r="L1795" s="16" t="s">
        <v>1346</v>
      </c>
      <c r="M1795" s="16"/>
      <c r="N1795" s="16" t="s">
        <v>411</v>
      </c>
      <c r="O1795" s="17">
        <v>576</v>
      </c>
      <c r="P1795" s="17">
        <v>0</v>
      </c>
      <c r="Q1795" s="17">
        <v>0</v>
      </c>
      <c r="R1795" s="18" t="s">
        <v>33</v>
      </c>
      <c r="S1795" s="19">
        <v>60</v>
      </c>
      <c r="T1795" s="19">
        <v>110</v>
      </c>
      <c r="U1795" s="19">
        <v>2.2727272727272729</v>
      </c>
      <c r="V1795" s="19">
        <v>0</v>
      </c>
      <c r="W1795" s="20">
        <v>0.25</v>
      </c>
      <c r="X1795" s="21">
        <v>144</v>
      </c>
      <c r="Y1795" s="22" t="s">
        <v>33</v>
      </c>
      <c r="Z1795" s="14" t="s">
        <v>5838</v>
      </c>
      <c r="AA1795" s="24" t="s">
        <v>67</v>
      </c>
      <c r="AB1795" s="14" t="s">
        <v>67</v>
      </c>
      <c r="AC1795" s="14" t="s">
        <v>67</v>
      </c>
      <c r="AD1795" s="25"/>
      <c r="AE1795" s="26"/>
      <c r="AF1795" s="27"/>
      <c r="AG1795" s="29"/>
      <c r="AH1795" s="29"/>
      <c r="AI1795" s="29"/>
      <c r="AJ1795" s="29"/>
      <c r="AK1795" s="29"/>
      <c r="AL1795" s="29"/>
      <c r="AM1795" s="29"/>
      <c r="AN1795" s="29"/>
      <c r="AO1795" s="29"/>
    </row>
    <row r="1796" spans="1:41" ht="16.5" customHeight="1">
      <c r="A1796" s="12" t="s">
        <v>1337</v>
      </c>
      <c r="B1796" s="13"/>
      <c r="C1796" s="189"/>
      <c r="D1796" s="12"/>
      <c r="E1796" s="14" t="s">
        <v>1786</v>
      </c>
      <c r="F1796" s="14" t="s">
        <v>1740</v>
      </c>
      <c r="G1796" s="14" t="s">
        <v>1787</v>
      </c>
      <c r="H1796" s="15">
        <v>2019</v>
      </c>
      <c r="I1796" s="15">
        <v>1</v>
      </c>
      <c r="J1796" s="15">
        <v>0</v>
      </c>
      <c r="K1796" s="15">
        <v>0</v>
      </c>
      <c r="L1796" s="16" t="s">
        <v>1413</v>
      </c>
      <c r="M1796" s="16"/>
      <c r="N1796" s="16" t="s">
        <v>1343</v>
      </c>
      <c r="O1796" s="17">
        <v>48</v>
      </c>
      <c r="P1796" s="17">
        <v>0</v>
      </c>
      <c r="Q1796" s="17">
        <v>0</v>
      </c>
      <c r="R1796" s="18" t="s">
        <v>33</v>
      </c>
      <c r="S1796" s="19">
        <v>60</v>
      </c>
      <c r="T1796" s="19">
        <v>220</v>
      </c>
      <c r="U1796" s="19">
        <v>13.636363636363637</v>
      </c>
      <c r="V1796" s="19">
        <v>0</v>
      </c>
      <c r="W1796" s="20">
        <v>3</v>
      </c>
      <c r="X1796" s="21">
        <v>144</v>
      </c>
      <c r="Y1796" s="22" t="s">
        <v>33</v>
      </c>
      <c r="Z1796" s="14" t="s">
        <v>5838</v>
      </c>
      <c r="AA1796" s="24" t="s">
        <v>67</v>
      </c>
      <c r="AB1796" s="14" t="s">
        <v>67</v>
      </c>
      <c r="AC1796" s="14" t="s">
        <v>67</v>
      </c>
      <c r="AD1796" s="25"/>
      <c r="AE1796" s="26"/>
      <c r="AF1796" s="27"/>
      <c r="AG1796" s="29"/>
      <c r="AH1796" s="29"/>
      <c r="AI1796" s="29"/>
      <c r="AJ1796" s="29"/>
      <c r="AK1796" s="29"/>
      <c r="AL1796" s="29"/>
      <c r="AM1796" s="29"/>
      <c r="AN1796" s="29"/>
      <c r="AO1796" s="29"/>
    </row>
    <row r="1797" spans="1:41" ht="16.5" customHeight="1">
      <c r="A1797" s="12" t="s">
        <v>1337</v>
      </c>
      <c r="B1797" s="13"/>
      <c r="C1797" s="189"/>
      <c r="D1797" s="12"/>
      <c r="E1797" s="14" t="s">
        <v>199</v>
      </c>
      <c r="F1797" s="14" t="s">
        <v>67</v>
      </c>
      <c r="G1797" s="14" t="s">
        <v>67</v>
      </c>
      <c r="H1797" s="15" t="s">
        <v>67</v>
      </c>
      <c r="I1797" s="15">
        <v>1</v>
      </c>
      <c r="J1797" s="15">
        <v>0</v>
      </c>
      <c r="K1797" s="15">
        <v>0</v>
      </c>
      <c r="L1797" s="16" t="s">
        <v>1378</v>
      </c>
      <c r="M1797" s="16"/>
      <c r="N1797" s="16" t="s">
        <v>411</v>
      </c>
      <c r="O1797" s="17">
        <v>90</v>
      </c>
      <c r="P1797" s="17">
        <v>1</v>
      </c>
      <c r="Q1797" s="17">
        <v>5</v>
      </c>
      <c r="R1797" s="18" t="s">
        <v>33</v>
      </c>
      <c r="S1797" s="19">
        <v>60</v>
      </c>
      <c r="T1797" s="19">
        <v>110</v>
      </c>
      <c r="U1797" s="19">
        <v>14.545454545454545</v>
      </c>
      <c r="V1797" s="19">
        <v>0</v>
      </c>
      <c r="W1797" s="20">
        <v>1.6</v>
      </c>
      <c r="X1797" s="21">
        <v>144.08000000000001</v>
      </c>
      <c r="Y1797" s="22" t="s">
        <v>33</v>
      </c>
      <c r="Z1797" s="14" t="s">
        <v>5838</v>
      </c>
      <c r="AA1797" s="24" t="s">
        <v>67</v>
      </c>
      <c r="AB1797" s="14" t="s">
        <v>67</v>
      </c>
      <c r="AC1797" s="14" t="s">
        <v>67</v>
      </c>
      <c r="AD1797" s="25"/>
      <c r="AE1797" s="26"/>
      <c r="AF1797" s="27"/>
      <c r="AG1797" s="29"/>
      <c r="AH1797" s="29"/>
      <c r="AI1797" s="29"/>
      <c r="AJ1797" s="29"/>
      <c r="AK1797" s="29"/>
      <c r="AL1797" s="29"/>
      <c r="AM1797" s="29"/>
      <c r="AN1797" s="29"/>
      <c r="AO1797" s="29"/>
    </row>
    <row r="1798" spans="1:41" ht="16.5" customHeight="1">
      <c r="A1798" s="12" t="s">
        <v>1337</v>
      </c>
      <c r="B1798" s="13"/>
      <c r="C1798" s="189"/>
      <c r="D1798" s="12"/>
      <c r="E1798" s="14" t="s">
        <v>199</v>
      </c>
      <c r="F1798" s="14" t="s">
        <v>67</v>
      </c>
      <c r="G1798" s="14" t="s">
        <v>67</v>
      </c>
      <c r="H1798" s="15" t="s">
        <v>67</v>
      </c>
      <c r="I1798" s="15">
        <v>1</v>
      </c>
      <c r="J1798" s="15">
        <v>0</v>
      </c>
      <c r="K1798" s="15">
        <v>0</v>
      </c>
      <c r="L1798" s="16" t="s">
        <v>1378</v>
      </c>
      <c r="M1798" s="16"/>
      <c r="N1798" s="16" t="s">
        <v>411</v>
      </c>
      <c r="O1798" s="17">
        <v>90</v>
      </c>
      <c r="P1798" s="17">
        <v>1</v>
      </c>
      <c r="Q1798" s="17">
        <v>5</v>
      </c>
      <c r="R1798" s="18" t="s">
        <v>33</v>
      </c>
      <c r="S1798" s="19">
        <v>60</v>
      </c>
      <c r="T1798" s="19">
        <v>110</v>
      </c>
      <c r="U1798" s="19">
        <v>14.545454545454545</v>
      </c>
      <c r="V1798" s="19">
        <v>0</v>
      </c>
      <c r="W1798" s="20">
        <v>1.6</v>
      </c>
      <c r="X1798" s="21">
        <v>144.08000000000001</v>
      </c>
      <c r="Y1798" s="22" t="s">
        <v>33</v>
      </c>
      <c r="Z1798" s="14" t="s">
        <v>5838</v>
      </c>
      <c r="AA1798" s="24" t="s">
        <v>67</v>
      </c>
      <c r="AB1798" s="14" t="s">
        <v>67</v>
      </c>
      <c r="AC1798" s="14" t="s">
        <v>67</v>
      </c>
      <c r="AD1798" s="25"/>
      <c r="AE1798" s="26"/>
      <c r="AF1798" s="27"/>
      <c r="AG1798" s="29"/>
      <c r="AH1798" s="29"/>
      <c r="AI1798" s="29"/>
      <c r="AJ1798" s="29"/>
      <c r="AK1798" s="29"/>
      <c r="AL1798" s="29"/>
      <c r="AM1798" s="29"/>
      <c r="AN1798" s="29"/>
      <c r="AO1798" s="29"/>
    </row>
    <row r="1799" spans="1:41" ht="16.5" customHeight="1">
      <c r="A1799" s="83" t="s">
        <v>1337</v>
      </c>
      <c r="B1799" s="13"/>
      <c r="C1799" s="189"/>
      <c r="D1799" s="83"/>
      <c r="E1799" s="14" t="s">
        <v>1486</v>
      </c>
      <c r="F1799" s="14" t="s">
        <v>882</v>
      </c>
      <c r="G1799" s="14" t="s">
        <v>854</v>
      </c>
      <c r="H1799" s="15">
        <v>2008</v>
      </c>
      <c r="I1799" s="15">
        <v>12</v>
      </c>
      <c r="J1799" s="15">
        <v>0</v>
      </c>
      <c r="K1799" s="15">
        <v>0</v>
      </c>
      <c r="L1799" s="16" t="s">
        <v>7079</v>
      </c>
      <c r="M1799" s="16"/>
      <c r="N1799" s="16" t="s">
        <v>1343</v>
      </c>
      <c r="O1799" s="17" t="s">
        <v>67</v>
      </c>
      <c r="P1799" s="17" t="s">
        <v>67</v>
      </c>
      <c r="Q1799" s="17" t="s">
        <v>67</v>
      </c>
      <c r="R1799" s="18" t="s">
        <v>4338</v>
      </c>
      <c r="S1799" s="19" t="s">
        <v>67</v>
      </c>
      <c r="T1799" s="19" t="s">
        <v>67</v>
      </c>
      <c r="U1799" s="19" t="s">
        <v>67</v>
      </c>
      <c r="V1799" s="19" t="s">
        <v>67</v>
      </c>
      <c r="W1799" s="20" t="s">
        <v>68</v>
      </c>
      <c r="X1799" s="21"/>
      <c r="Y1799" s="22"/>
      <c r="Z1799" s="14" t="s">
        <v>1487</v>
      </c>
      <c r="AA1799" s="24">
        <v>1928</v>
      </c>
      <c r="AB1799" s="14" t="s">
        <v>5925</v>
      </c>
      <c r="AC1799" s="14" t="s">
        <v>65</v>
      </c>
      <c r="AD1799" s="84"/>
      <c r="AE1799" s="26"/>
      <c r="AF1799" s="27"/>
      <c r="AG1799" s="109"/>
      <c r="AH1799" s="109"/>
      <c r="AI1799" s="109"/>
      <c r="AJ1799" s="109"/>
      <c r="AK1799" s="109"/>
      <c r="AL1799" s="109"/>
      <c r="AM1799" s="109"/>
      <c r="AN1799" s="109"/>
      <c r="AO1799" s="109"/>
    </row>
    <row r="1800" spans="1:41" ht="16.5" customHeight="1">
      <c r="A1800" s="12" t="s">
        <v>1337</v>
      </c>
      <c r="B1800" s="13"/>
      <c r="C1800" s="189"/>
      <c r="D1800" s="12"/>
      <c r="E1800" s="14" t="s">
        <v>1168</v>
      </c>
      <c r="F1800" s="14" t="s">
        <v>1742</v>
      </c>
      <c r="G1800" s="14" t="s">
        <v>1743</v>
      </c>
      <c r="H1800" s="15" t="s">
        <v>67</v>
      </c>
      <c r="I1800" s="15">
        <v>1</v>
      </c>
      <c r="J1800" s="15">
        <v>0</v>
      </c>
      <c r="K1800" s="15">
        <v>0</v>
      </c>
      <c r="L1800" s="16" t="s">
        <v>1377</v>
      </c>
      <c r="M1800" s="16"/>
      <c r="N1800" s="16" t="s">
        <v>411</v>
      </c>
      <c r="O1800" s="17">
        <v>264</v>
      </c>
      <c r="P1800" s="17">
        <v>0</v>
      </c>
      <c r="Q1800" s="17">
        <v>0</v>
      </c>
      <c r="R1800" s="18" t="s">
        <v>33</v>
      </c>
      <c r="S1800" s="19">
        <v>60</v>
      </c>
      <c r="T1800" s="19">
        <v>110</v>
      </c>
      <c r="U1800" s="19">
        <v>5.4545454545454541</v>
      </c>
      <c r="V1800" s="19">
        <v>0</v>
      </c>
      <c r="W1800" s="20">
        <v>0.6</v>
      </c>
      <c r="X1800" s="21">
        <v>158.4</v>
      </c>
      <c r="Y1800" s="22" t="s">
        <v>33</v>
      </c>
      <c r="Z1800" s="14" t="s">
        <v>5838</v>
      </c>
      <c r="AA1800" s="24" t="s">
        <v>67</v>
      </c>
      <c r="AB1800" s="14" t="s">
        <v>67</v>
      </c>
      <c r="AC1800" s="14" t="s">
        <v>67</v>
      </c>
      <c r="AD1800" s="25"/>
      <c r="AE1800" s="26"/>
      <c r="AF1800" s="27"/>
      <c r="AG1800" s="29"/>
      <c r="AH1800" s="29"/>
      <c r="AI1800" s="29"/>
      <c r="AJ1800" s="29"/>
      <c r="AK1800" s="29"/>
      <c r="AL1800" s="29"/>
      <c r="AM1800" s="29"/>
      <c r="AN1800" s="29"/>
      <c r="AO1800" s="29"/>
    </row>
    <row r="1801" spans="1:41" ht="16.5" customHeight="1">
      <c r="A1801" s="12" t="s">
        <v>1337</v>
      </c>
      <c r="B1801" s="13"/>
      <c r="C1801" s="189"/>
      <c r="D1801" s="12"/>
      <c r="E1801" s="14" t="s">
        <v>7155</v>
      </c>
      <c r="F1801" s="14" t="s">
        <v>7145</v>
      </c>
      <c r="G1801" s="14" t="s">
        <v>7139</v>
      </c>
      <c r="H1801" s="15">
        <v>2015</v>
      </c>
      <c r="I1801" s="15">
        <v>1</v>
      </c>
      <c r="J1801" s="15">
        <v>0</v>
      </c>
      <c r="K1801" s="15">
        <v>0</v>
      </c>
      <c r="L1801" s="16" t="s">
        <v>7092</v>
      </c>
      <c r="M1801" s="16"/>
      <c r="N1801" s="16" t="s">
        <v>7115</v>
      </c>
      <c r="O1801" s="17">
        <v>200</v>
      </c>
      <c r="P1801" s="17">
        <v>0</v>
      </c>
      <c r="Q1801" s="17">
        <v>0</v>
      </c>
      <c r="R1801" s="18" t="s">
        <v>7116</v>
      </c>
      <c r="S1801" s="19">
        <v>60</v>
      </c>
      <c r="T1801" s="19">
        <v>220</v>
      </c>
      <c r="U1801" s="19">
        <v>0</v>
      </c>
      <c r="V1801" s="19">
        <v>0</v>
      </c>
      <c r="W1801" s="20">
        <v>0.8</v>
      </c>
      <c r="X1801" s="21">
        <v>160</v>
      </c>
      <c r="Y1801" s="22" t="s">
        <v>33</v>
      </c>
      <c r="Z1801" s="14" t="s">
        <v>5838</v>
      </c>
      <c r="AA1801" s="24" t="s">
        <v>67</v>
      </c>
      <c r="AB1801" s="14" t="s">
        <v>67</v>
      </c>
      <c r="AC1801" s="14" t="s">
        <v>67</v>
      </c>
      <c r="AD1801" s="25"/>
      <c r="AE1801" s="26"/>
      <c r="AF1801" s="27"/>
      <c r="AG1801" s="29"/>
      <c r="AH1801" s="29"/>
      <c r="AI1801" s="29"/>
      <c r="AJ1801" s="29"/>
      <c r="AK1801" s="29"/>
      <c r="AL1801" s="29"/>
      <c r="AM1801" s="29"/>
      <c r="AN1801" s="29"/>
      <c r="AO1801" s="29"/>
    </row>
    <row r="1802" spans="1:41" ht="16.5" customHeight="1">
      <c r="A1802" s="83" t="s">
        <v>1337</v>
      </c>
      <c r="B1802" s="13"/>
      <c r="C1802" s="189"/>
      <c r="D1802" s="83"/>
      <c r="E1802" s="14" t="s">
        <v>1486</v>
      </c>
      <c r="F1802" s="14" t="s">
        <v>882</v>
      </c>
      <c r="G1802" s="14" t="s">
        <v>854</v>
      </c>
      <c r="H1802" s="15">
        <v>2008</v>
      </c>
      <c r="I1802" s="15">
        <v>12</v>
      </c>
      <c r="J1802" s="15">
        <v>0</v>
      </c>
      <c r="K1802" s="15">
        <v>0</v>
      </c>
      <c r="L1802" s="16" t="s">
        <v>7077</v>
      </c>
      <c r="M1802" s="16"/>
      <c r="N1802" s="16" t="s">
        <v>1343</v>
      </c>
      <c r="O1802" s="17" t="s">
        <v>67</v>
      </c>
      <c r="P1802" s="17" t="s">
        <v>67</v>
      </c>
      <c r="Q1802" s="17" t="s">
        <v>67</v>
      </c>
      <c r="R1802" s="18" t="s">
        <v>4338</v>
      </c>
      <c r="S1802" s="19" t="s">
        <v>67</v>
      </c>
      <c r="T1802" s="19" t="s">
        <v>67</v>
      </c>
      <c r="U1802" s="19" t="s">
        <v>67</v>
      </c>
      <c r="V1802" s="19" t="s">
        <v>67</v>
      </c>
      <c r="W1802" s="20" t="s">
        <v>68</v>
      </c>
      <c r="X1802" s="21"/>
      <c r="Y1802" s="22"/>
      <c r="Z1802" s="14" t="s">
        <v>1487</v>
      </c>
      <c r="AA1802" s="24">
        <v>2066</v>
      </c>
      <c r="AB1802" s="14" t="s">
        <v>5925</v>
      </c>
      <c r="AC1802" s="14" t="s">
        <v>65</v>
      </c>
      <c r="AD1802" s="84"/>
      <c r="AE1802" s="26"/>
      <c r="AF1802" s="27"/>
      <c r="AG1802" s="109"/>
      <c r="AH1802" s="109"/>
      <c r="AI1802" s="109"/>
      <c r="AJ1802" s="109"/>
      <c r="AK1802" s="109"/>
      <c r="AL1802" s="109"/>
      <c r="AM1802" s="109"/>
      <c r="AN1802" s="109"/>
      <c r="AO1802" s="109"/>
    </row>
    <row r="1803" spans="1:41" ht="16.5" customHeight="1">
      <c r="A1803" s="12" t="s">
        <v>1337</v>
      </c>
      <c r="B1803" s="13"/>
      <c r="C1803" s="189"/>
      <c r="D1803" s="12"/>
      <c r="E1803" s="14" t="s">
        <v>1737</v>
      </c>
      <c r="F1803" s="14" t="s">
        <v>155</v>
      </c>
      <c r="G1803" s="14" t="s">
        <v>1738</v>
      </c>
      <c r="H1803" s="15">
        <v>2009</v>
      </c>
      <c r="I1803" s="15">
        <v>1</v>
      </c>
      <c r="J1803" s="15">
        <v>0</v>
      </c>
      <c r="K1803" s="15">
        <v>0</v>
      </c>
      <c r="L1803" s="16" t="s">
        <v>1512</v>
      </c>
      <c r="M1803" s="16"/>
      <c r="N1803" s="16" t="s">
        <v>1343</v>
      </c>
      <c r="O1803" s="17">
        <v>365</v>
      </c>
      <c r="P1803" s="17">
        <v>8395</v>
      </c>
      <c r="Q1803" s="17">
        <v>0</v>
      </c>
      <c r="R1803" s="18" t="s">
        <v>33</v>
      </c>
      <c r="S1803" s="19">
        <v>0</v>
      </c>
      <c r="T1803" s="19">
        <v>110</v>
      </c>
      <c r="U1803" s="19">
        <v>4.0454545454545459</v>
      </c>
      <c r="V1803" s="19">
        <v>0</v>
      </c>
      <c r="W1803" s="20">
        <v>0.44500000000000001</v>
      </c>
      <c r="X1803" s="21">
        <v>162.42500000000001</v>
      </c>
      <c r="Y1803" s="22" t="s">
        <v>33</v>
      </c>
      <c r="Z1803" s="14" t="s">
        <v>5838</v>
      </c>
      <c r="AA1803" s="24" t="s">
        <v>67</v>
      </c>
      <c r="AB1803" s="14" t="s">
        <v>67</v>
      </c>
      <c r="AC1803" s="14" t="s">
        <v>67</v>
      </c>
      <c r="AD1803" s="25"/>
      <c r="AE1803" s="26"/>
      <c r="AF1803" s="27"/>
      <c r="AG1803" s="29"/>
      <c r="AH1803" s="29"/>
      <c r="AI1803" s="29"/>
      <c r="AJ1803" s="29"/>
      <c r="AK1803" s="29"/>
      <c r="AL1803" s="29"/>
      <c r="AM1803" s="29"/>
      <c r="AN1803" s="29"/>
      <c r="AO1803" s="29"/>
    </row>
    <row r="1804" spans="1:41" ht="16.5" customHeight="1">
      <c r="A1804" s="12" t="s">
        <v>1337</v>
      </c>
      <c r="B1804" s="13"/>
      <c r="C1804" s="189"/>
      <c r="D1804" s="12"/>
      <c r="E1804" s="14" t="s">
        <v>86</v>
      </c>
      <c r="F1804" s="14" t="s">
        <v>155</v>
      </c>
      <c r="G1804" s="14" t="s">
        <v>1736</v>
      </c>
      <c r="H1804" s="15">
        <v>2001</v>
      </c>
      <c r="I1804" s="15">
        <v>1</v>
      </c>
      <c r="J1804" s="15">
        <v>0</v>
      </c>
      <c r="K1804" s="15">
        <v>0</v>
      </c>
      <c r="L1804" s="16" t="s">
        <v>1362</v>
      </c>
      <c r="M1804" s="16"/>
      <c r="N1804" s="16" t="s">
        <v>411</v>
      </c>
      <c r="O1804" s="17">
        <v>5</v>
      </c>
      <c r="P1804" s="17">
        <v>8755</v>
      </c>
      <c r="Q1804" s="17">
        <v>5</v>
      </c>
      <c r="R1804" s="18" t="s">
        <v>33</v>
      </c>
      <c r="S1804" s="19" t="s">
        <v>89</v>
      </c>
      <c r="T1804" s="19">
        <v>110</v>
      </c>
      <c r="U1804" s="19">
        <v>3.3636363636363638</v>
      </c>
      <c r="V1804" s="19">
        <v>0</v>
      </c>
      <c r="W1804" s="20">
        <v>0.37</v>
      </c>
      <c r="X1804" s="21">
        <v>163.8175</v>
      </c>
      <c r="Y1804" s="22" t="s">
        <v>33</v>
      </c>
      <c r="Z1804" s="14" t="s">
        <v>5838</v>
      </c>
      <c r="AA1804" s="24" t="s">
        <v>67</v>
      </c>
      <c r="AB1804" s="14" t="s">
        <v>67</v>
      </c>
      <c r="AC1804" s="14" t="s">
        <v>67</v>
      </c>
      <c r="AD1804" s="25"/>
      <c r="AE1804" s="26"/>
      <c r="AF1804" s="27"/>
      <c r="AG1804" s="29"/>
      <c r="AH1804" s="29"/>
      <c r="AI1804" s="29"/>
      <c r="AJ1804" s="29"/>
      <c r="AK1804" s="29"/>
      <c r="AL1804" s="29"/>
      <c r="AM1804" s="29"/>
      <c r="AN1804" s="29"/>
      <c r="AO1804" s="29"/>
    </row>
    <row r="1805" spans="1:41" ht="16.5" customHeight="1">
      <c r="A1805" s="13" t="s">
        <v>1337</v>
      </c>
      <c r="B1805" s="13"/>
      <c r="C1805" s="189"/>
      <c r="D1805" s="12"/>
      <c r="E1805" s="14" t="s">
        <v>1734</v>
      </c>
      <c r="F1805" s="14" t="s">
        <v>1287</v>
      </c>
      <c r="G1805" s="14" t="s">
        <v>1735</v>
      </c>
      <c r="H1805" s="15" t="s">
        <v>67</v>
      </c>
      <c r="I1805" s="15">
        <v>1</v>
      </c>
      <c r="J1805" s="15">
        <v>0</v>
      </c>
      <c r="K1805" s="15">
        <v>0</v>
      </c>
      <c r="L1805" s="16" t="s">
        <v>1358</v>
      </c>
      <c r="M1805" s="16"/>
      <c r="N1805" s="16" t="s">
        <v>411</v>
      </c>
      <c r="O1805" s="17">
        <v>80</v>
      </c>
      <c r="P1805" s="17">
        <v>0</v>
      </c>
      <c r="Q1805" s="17">
        <v>0</v>
      </c>
      <c r="R1805" s="18" t="s">
        <v>33</v>
      </c>
      <c r="S1805" s="19" t="s">
        <v>89</v>
      </c>
      <c r="T1805" s="19">
        <v>220</v>
      </c>
      <c r="U1805" s="19">
        <v>10.227272727272727</v>
      </c>
      <c r="V1805" s="19">
        <v>0</v>
      </c>
      <c r="W1805" s="20">
        <v>2.25</v>
      </c>
      <c r="X1805" s="21">
        <v>180</v>
      </c>
      <c r="Y1805" s="22" t="s">
        <v>33</v>
      </c>
      <c r="Z1805" s="14" t="s">
        <v>5838</v>
      </c>
      <c r="AA1805" s="24" t="s">
        <v>67</v>
      </c>
      <c r="AB1805" s="14" t="s">
        <v>67</v>
      </c>
      <c r="AC1805" s="14" t="s">
        <v>67</v>
      </c>
      <c r="AD1805" s="25"/>
      <c r="AE1805" s="26"/>
      <c r="AF1805" s="27"/>
      <c r="AG1805" s="29"/>
      <c r="AH1805" s="29"/>
      <c r="AI1805" s="29"/>
      <c r="AJ1805" s="29"/>
      <c r="AK1805" s="29"/>
      <c r="AL1805" s="29"/>
      <c r="AM1805" s="29"/>
      <c r="AN1805" s="29"/>
      <c r="AO1805" s="29"/>
    </row>
    <row r="1806" spans="1:41" ht="16.5" customHeight="1">
      <c r="A1806" s="12" t="s">
        <v>1337</v>
      </c>
      <c r="B1806" s="13"/>
      <c r="C1806" s="189"/>
      <c r="D1806" s="12"/>
      <c r="E1806" s="14" t="s">
        <v>1175</v>
      </c>
      <c r="F1806" s="14" t="s">
        <v>67</v>
      </c>
      <c r="G1806" s="14" t="s">
        <v>67</v>
      </c>
      <c r="H1806" s="15">
        <v>1996</v>
      </c>
      <c r="I1806" s="15">
        <v>2</v>
      </c>
      <c r="J1806" s="15">
        <v>0</v>
      </c>
      <c r="K1806" s="15">
        <v>0</v>
      </c>
      <c r="L1806" s="16" t="s">
        <v>1346</v>
      </c>
      <c r="M1806" s="16"/>
      <c r="N1806" s="16" t="s">
        <v>411</v>
      </c>
      <c r="O1806" s="17">
        <v>730</v>
      </c>
      <c r="P1806" s="17">
        <v>0</v>
      </c>
      <c r="Q1806" s="17">
        <v>0</v>
      </c>
      <c r="R1806" s="18" t="s">
        <v>33</v>
      </c>
      <c r="S1806" s="19">
        <v>60</v>
      </c>
      <c r="T1806" s="19">
        <v>110</v>
      </c>
      <c r="U1806" s="19">
        <v>2.2727272727272729</v>
      </c>
      <c r="V1806" s="19">
        <v>0</v>
      </c>
      <c r="W1806" s="20">
        <v>0.25</v>
      </c>
      <c r="X1806" s="21">
        <v>365</v>
      </c>
      <c r="Y1806" s="22" t="s">
        <v>33</v>
      </c>
      <c r="Z1806" s="14" t="s">
        <v>5838</v>
      </c>
      <c r="AA1806" s="24" t="s">
        <v>67</v>
      </c>
      <c r="AB1806" s="14" t="s">
        <v>67</v>
      </c>
      <c r="AC1806" s="14" t="s">
        <v>67</v>
      </c>
      <c r="AD1806" s="25"/>
      <c r="AE1806" s="26"/>
      <c r="AF1806" s="27"/>
      <c r="AG1806" s="29"/>
      <c r="AH1806" s="29"/>
      <c r="AI1806" s="29"/>
      <c r="AJ1806" s="29"/>
      <c r="AK1806" s="29"/>
      <c r="AL1806" s="29"/>
      <c r="AM1806" s="29"/>
      <c r="AN1806" s="29"/>
      <c r="AO1806" s="29"/>
    </row>
    <row r="1807" spans="1:41" ht="16.5" customHeight="1">
      <c r="A1807" s="12" t="s">
        <v>1337</v>
      </c>
      <c r="B1807" s="13"/>
      <c r="C1807" s="189"/>
      <c r="D1807" s="12"/>
      <c r="E1807" s="14" t="s">
        <v>1727</v>
      </c>
      <c r="F1807" s="14" t="s">
        <v>67</v>
      </c>
      <c r="G1807" s="14" t="s">
        <v>67</v>
      </c>
      <c r="H1807" s="15">
        <v>2008</v>
      </c>
      <c r="I1807" s="15">
        <v>1</v>
      </c>
      <c r="J1807" s="15">
        <v>0</v>
      </c>
      <c r="K1807" s="15">
        <v>0</v>
      </c>
      <c r="L1807" s="16" t="s">
        <v>1346</v>
      </c>
      <c r="M1807" s="16"/>
      <c r="N1807" s="16" t="s">
        <v>411</v>
      </c>
      <c r="O1807" s="17">
        <v>730</v>
      </c>
      <c r="P1807" s="17">
        <v>0</v>
      </c>
      <c r="Q1807" s="17">
        <v>0</v>
      </c>
      <c r="R1807" s="18" t="s">
        <v>33</v>
      </c>
      <c r="S1807" s="19">
        <v>60</v>
      </c>
      <c r="T1807" s="19">
        <v>110</v>
      </c>
      <c r="U1807" s="19">
        <v>2.2727272727272729</v>
      </c>
      <c r="V1807" s="19">
        <v>0</v>
      </c>
      <c r="W1807" s="20">
        <v>0.25</v>
      </c>
      <c r="X1807" s="21">
        <v>182.5</v>
      </c>
      <c r="Y1807" s="22" t="s">
        <v>33</v>
      </c>
      <c r="Z1807" s="14" t="s">
        <v>5838</v>
      </c>
      <c r="AA1807" s="24" t="s">
        <v>67</v>
      </c>
      <c r="AB1807" s="14" t="s">
        <v>67</v>
      </c>
      <c r="AC1807" s="14" t="s">
        <v>67</v>
      </c>
      <c r="AD1807" s="25"/>
      <c r="AE1807" s="26"/>
      <c r="AF1807" s="27"/>
      <c r="AG1807" s="29"/>
      <c r="AH1807" s="29"/>
      <c r="AI1807" s="29"/>
      <c r="AJ1807" s="29"/>
      <c r="AK1807" s="29"/>
      <c r="AL1807" s="29"/>
      <c r="AM1807" s="29"/>
      <c r="AN1807" s="29"/>
      <c r="AO1807" s="29"/>
    </row>
    <row r="1808" spans="1:41" ht="16.5" customHeight="1">
      <c r="A1808" s="12" t="s">
        <v>1337</v>
      </c>
      <c r="B1808" s="13"/>
      <c r="C1808" s="189"/>
      <c r="D1808" s="12"/>
      <c r="E1808" s="14" t="s">
        <v>1728</v>
      </c>
      <c r="F1808" s="14" t="s">
        <v>67</v>
      </c>
      <c r="G1808" s="14" t="s">
        <v>1729</v>
      </c>
      <c r="H1808" s="15">
        <v>2005</v>
      </c>
      <c r="I1808" s="15">
        <v>1</v>
      </c>
      <c r="J1808" s="15">
        <v>0</v>
      </c>
      <c r="K1808" s="15">
        <v>0</v>
      </c>
      <c r="L1808" s="16" t="s">
        <v>1346</v>
      </c>
      <c r="M1808" s="16"/>
      <c r="N1808" s="16" t="s">
        <v>411</v>
      </c>
      <c r="O1808" s="17">
        <v>730</v>
      </c>
      <c r="P1808" s="17">
        <v>0</v>
      </c>
      <c r="Q1808" s="17">
        <v>0</v>
      </c>
      <c r="R1808" s="18" t="s">
        <v>33</v>
      </c>
      <c r="S1808" s="19">
        <v>60</v>
      </c>
      <c r="T1808" s="19">
        <v>110</v>
      </c>
      <c r="U1808" s="19">
        <v>2.2727272727272729</v>
      </c>
      <c r="V1808" s="19">
        <v>0</v>
      </c>
      <c r="W1808" s="20">
        <v>0.25</v>
      </c>
      <c r="X1808" s="21">
        <v>182.5</v>
      </c>
      <c r="Y1808" s="22" t="s">
        <v>33</v>
      </c>
      <c r="Z1808" s="14" t="s">
        <v>5838</v>
      </c>
      <c r="AA1808" s="24" t="s">
        <v>67</v>
      </c>
      <c r="AB1808" s="14" t="s">
        <v>67</v>
      </c>
      <c r="AC1808" s="14" t="s">
        <v>67</v>
      </c>
      <c r="AD1808" s="25"/>
      <c r="AE1808" s="26"/>
      <c r="AF1808" s="27"/>
      <c r="AG1808" s="29"/>
      <c r="AH1808" s="29"/>
      <c r="AI1808" s="29"/>
      <c r="AJ1808" s="29"/>
      <c r="AK1808" s="29"/>
      <c r="AL1808" s="29"/>
      <c r="AM1808" s="29"/>
      <c r="AN1808" s="29"/>
      <c r="AO1808" s="29"/>
    </row>
    <row r="1809" spans="1:41" ht="16.5" customHeight="1">
      <c r="A1809" s="12" t="s">
        <v>1337</v>
      </c>
      <c r="B1809" s="13"/>
      <c r="C1809" s="189"/>
      <c r="D1809" s="12"/>
      <c r="E1809" s="14" t="s">
        <v>1730</v>
      </c>
      <c r="F1809" s="14" t="s">
        <v>67</v>
      </c>
      <c r="G1809" s="14" t="s">
        <v>1731</v>
      </c>
      <c r="H1809" s="15">
        <v>2005</v>
      </c>
      <c r="I1809" s="15">
        <v>1</v>
      </c>
      <c r="J1809" s="15">
        <v>0</v>
      </c>
      <c r="K1809" s="15">
        <v>0</v>
      </c>
      <c r="L1809" s="16" t="s">
        <v>1346</v>
      </c>
      <c r="M1809" s="16"/>
      <c r="N1809" s="16" t="s">
        <v>411</v>
      </c>
      <c r="O1809" s="17">
        <v>730</v>
      </c>
      <c r="P1809" s="17">
        <v>0</v>
      </c>
      <c r="Q1809" s="17">
        <v>0</v>
      </c>
      <c r="R1809" s="18" t="s">
        <v>33</v>
      </c>
      <c r="S1809" s="19">
        <v>60</v>
      </c>
      <c r="T1809" s="19">
        <v>110</v>
      </c>
      <c r="U1809" s="19">
        <v>2.2727272727272729</v>
      </c>
      <c r="V1809" s="19">
        <v>0</v>
      </c>
      <c r="W1809" s="20">
        <v>0.25</v>
      </c>
      <c r="X1809" s="21">
        <v>182.5</v>
      </c>
      <c r="Y1809" s="22" t="s">
        <v>33</v>
      </c>
      <c r="Z1809" s="14" t="s">
        <v>5838</v>
      </c>
      <c r="AA1809" s="24" t="s">
        <v>67</v>
      </c>
      <c r="AB1809" s="14" t="s">
        <v>67</v>
      </c>
      <c r="AC1809" s="14" t="s">
        <v>67</v>
      </c>
      <c r="AD1809" s="25"/>
      <c r="AE1809" s="26"/>
      <c r="AF1809" s="27"/>
      <c r="AG1809" s="29"/>
      <c r="AH1809" s="29"/>
      <c r="AI1809" s="29"/>
      <c r="AJ1809" s="29"/>
      <c r="AK1809" s="29"/>
      <c r="AL1809" s="29"/>
      <c r="AM1809" s="29"/>
      <c r="AN1809" s="29"/>
      <c r="AO1809" s="29"/>
    </row>
    <row r="1810" spans="1:41" ht="16.5" customHeight="1">
      <c r="A1810" s="12" t="s">
        <v>1337</v>
      </c>
      <c r="B1810" s="13"/>
      <c r="C1810" s="189"/>
      <c r="D1810" s="12"/>
      <c r="E1810" s="14" t="s">
        <v>7123</v>
      </c>
      <c r="F1810" s="14" t="s">
        <v>7124</v>
      </c>
      <c r="G1810" s="14" t="s">
        <v>7125</v>
      </c>
      <c r="H1810" s="15">
        <v>2021</v>
      </c>
      <c r="I1810" s="15">
        <v>1</v>
      </c>
      <c r="J1810" s="15">
        <v>0</v>
      </c>
      <c r="K1810" s="15">
        <v>0</v>
      </c>
      <c r="L1810" s="16" t="s">
        <v>7114</v>
      </c>
      <c r="M1810" s="16"/>
      <c r="N1810" s="16" t="s">
        <v>7115</v>
      </c>
      <c r="O1810" s="17">
        <v>36</v>
      </c>
      <c r="P1810" s="17">
        <v>0</v>
      </c>
      <c r="Q1810" s="17">
        <v>0</v>
      </c>
      <c r="R1810" s="18" t="s">
        <v>7116</v>
      </c>
      <c r="S1810" s="19">
        <v>60</v>
      </c>
      <c r="T1810" s="19">
        <v>220</v>
      </c>
      <c r="U1810" s="19">
        <v>0</v>
      </c>
      <c r="V1810" s="19">
        <v>0</v>
      </c>
      <c r="W1810" s="20">
        <v>5.2</v>
      </c>
      <c r="X1810" s="21">
        <v>187.20000000000002</v>
      </c>
      <c r="Y1810" s="22" t="s">
        <v>33</v>
      </c>
      <c r="Z1810" s="14" t="s">
        <v>5838</v>
      </c>
      <c r="AA1810" s="24" t="s">
        <v>67</v>
      </c>
      <c r="AB1810" s="14" t="s">
        <v>67</v>
      </c>
      <c r="AC1810" s="14" t="s">
        <v>67</v>
      </c>
      <c r="AD1810" s="25"/>
      <c r="AE1810" s="26"/>
      <c r="AF1810" s="27"/>
      <c r="AG1810" s="29"/>
      <c r="AH1810" s="29"/>
      <c r="AI1810" s="29"/>
      <c r="AJ1810" s="29"/>
      <c r="AK1810" s="29"/>
      <c r="AL1810" s="29"/>
      <c r="AM1810" s="29"/>
      <c r="AN1810" s="29"/>
      <c r="AO1810" s="29"/>
    </row>
    <row r="1811" spans="1:41" ht="16.5" customHeight="1">
      <c r="A1811" s="12" t="s">
        <v>1337</v>
      </c>
      <c r="B1811" s="13"/>
      <c r="C1811" s="189"/>
      <c r="D1811" s="12"/>
      <c r="E1811" s="14" t="s">
        <v>449</v>
      </c>
      <c r="F1811" s="14" t="s">
        <v>64</v>
      </c>
      <c r="G1811" s="14" t="s">
        <v>67</v>
      </c>
      <c r="H1811" s="15" t="s">
        <v>67</v>
      </c>
      <c r="I1811" s="15">
        <v>2</v>
      </c>
      <c r="J1811" s="15">
        <v>0</v>
      </c>
      <c r="K1811" s="15">
        <v>0</v>
      </c>
      <c r="L1811" s="16" t="s">
        <v>1437</v>
      </c>
      <c r="M1811" s="16"/>
      <c r="N1811" s="16" t="s">
        <v>411</v>
      </c>
      <c r="O1811" s="17">
        <v>2628</v>
      </c>
      <c r="P1811" s="17">
        <v>6132</v>
      </c>
      <c r="Q1811" s="17">
        <v>5</v>
      </c>
      <c r="R1811" s="18" t="s">
        <v>33</v>
      </c>
      <c r="S1811" s="19">
        <v>60</v>
      </c>
      <c r="T1811" s="19">
        <v>110</v>
      </c>
      <c r="U1811" s="19">
        <v>1.1818181818181819</v>
      </c>
      <c r="V1811" s="19">
        <v>0</v>
      </c>
      <c r="W1811" s="20">
        <v>0.13</v>
      </c>
      <c r="X1811" s="21">
        <v>381.49799999999999</v>
      </c>
      <c r="Y1811" s="22" t="s">
        <v>33</v>
      </c>
      <c r="Z1811" s="14" t="s">
        <v>5838</v>
      </c>
      <c r="AA1811" s="24" t="s">
        <v>67</v>
      </c>
      <c r="AB1811" s="14" t="s">
        <v>67</v>
      </c>
      <c r="AC1811" s="14" t="s">
        <v>67</v>
      </c>
      <c r="AD1811" s="25"/>
      <c r="AE1811" s="26"/>
      <c r="AF1811" s="27"/>
      <c r="AG1811" s="29"/>
      <c r="AH1811" s="29"/>
      <c r="AI1811" s="29"/>
      <c r="AJ1811" s="29"/>
      <c r="AK1811" s="29"/>
      <c r="AL1811" s="29"/>
      <c r="AM1811" s="29"/>
      <c r="AN1811" s="29"/>
      <c r="AO1811" s="29"/>
    </row>
    <row r="1812" spans="1:41" ht="16.5" customHeight="1">
      <c r="A1812" s="12" t="s">
        <v>1337</v>
      </c>
      <c r="B1812" s="13"/>
      <c r="C1812" s="189"/>
      <c r="D1812" s="12"/>
      <c r="E1812" s="14" t="s">
        <v>379</v>
      </c>
      <c r="F1812" s="14" t="s">
        <v>34</v>
      </c>
      <c r="G1812" s="14" t="s">
        <v>1726</v>
      </c>
      <c r="H1812" s="15">
        <v>1999</v>
      </c>
      <c r="I1812" s="15">
        <v>1</v>
      </c>
      <c r="J1812" s="15">
        <v>0</v>
      </c>
      <c r="K1812" s="15">
        <v>0</v>
      </c>
      <c r="L1812" s="16" t="s">
        <v>1547</v>
      </c>
      <c r="M1812" s="16"/>
      <c r="N1812" s="16" t="s">
        <v>411</v>
      </c>
      <c r="O1812" s="17">
        <v>1632</v>
      </c>
      <c r="P1812" s="17">
        <v>0</v>
      </c>
      <c r="Q1812" s="17">
        <v>0</v>
      </c>
      <c r="R1812" s="18" t="s">
        <v>33</v>
      </c>
      <c r="S1812" s="19">
        <v>60</v>
      </c>
      <c r="T1812" s="19">
        <v>220</v>
      </c>
      <c r="U1812" s="19">
        <v>0.54545454545454541</v>
      </c>
      <c r="V1812" s="19">
        <v>0</v>
      </c>
      <c r="W1812" s="20">
        <v>0.12</v>
      </c>
      <c r="X1812" s="21">
        <v>195.84</v>
      </c>
      <c r="Y1812" s="22" t="s">
        <v>33</v>
      </c>
      <c r="Z1812" s="14" t="s">
        <v>5838</v>
      </c>
      <c r="AA1812" s="24" t="s">
        <v>67</v>
      </c>
      <c r="AB1812" s="14" t="s">
        <v>67</v>
      </c>
      <c r="AC1812" s="14" t="s">
        <v>67</v>
      </c>
      <c r="AD1812" s="25"/>
      <c r="AE1812" s="26"/>
      <c r="AF1812" s="27"/>
      <c r="AG1812" s="29"/>
      <c r="AH1812" s="29"/>
      <c r="AI1812" s="29"/>
      <c r="AJ1812" s="29"/>
      <c r="AK1812" s="29"/>
      <c r="AL1812" s="29"/>
      <c r="AM1812" s="29"/>
      <c r="AN1812" s="29"/>
      <c r="AO1812" s="29"/>
    </row>
    <row r="1813" spans="1:41" ht="16.5" customHeight="1">
      <c r="A1813" s="12" t="s">
        <v>1337</v>
      </c>
      <c r="B1813" s="13"/>
      <c r="C1813" s="189"/>
      <c r="D1813" s="12"/>
      <c r="E1813" s="14" t="s">
        <v>7156</v>
      </c>
      <c r="F1813" s="14" t="s">
        <v>7145</v>
      </c>
      <c r="G1813" s="14" t="s">
        <v>7139</v>
      </c>
      <c r="H1813" s="15">
        <v>2015</v>
      </c>
      <c r="I1813" s="15">
        <v>1</v>
      </c>
      <c r="J1813" s="15">
        <v>0</v>
      </c>
      <c r="K1813" s="15">
        <v>0</v>
      </c>
      <c r="L1813" s="16" t="s">
        <v>7092</v>
      </c>
      <c r="M1813" s="16"/>
      <c r="N1813" s="16" t="s">
        <v>7115</v>
      </c>
      <c r="O1813" s="17">
        <v>200</v>
      </c>
      <c r="P1813" s="17">
        <v>0</v>
      </c>
      <c r="Q1813" s="17">
        <v>0</v>
      </c>
      <c r="R1813" s="18" t="s">
        <v>7116</v>
      </c>
      <c r="S1813" s="19">
        <v>60</v>
      </c>
      <c r="T1813" s="19">
        <v>220</v>
      </c>
      <c r="U1813" s="19">
        <v>0</v>
      </c>
      <c r="V1813" s="19">
        <v>0</v>
      </c>
      <c r="W1813" s="20">
        <v>1</v>
      </c>
      <c r="X1813" s="21">
        <v>200</v>
      </c>
      <c r="Y1813" s="22" t="s">
        <v>33</v>
      </c>
      <c r="Z1813" s="14" t="s">
        <v>5838</v>
      </c>
      <c r="AA1813" s="24" t="s">
        <v>67</v>
      </c>
      <c r="AB1813" s="14" t="s">
        <v>67</v>
      </c>
      <c r="AC1813" s="14" t="s">
        <v>67</v>
      </c>
      <c r="AD1813" s="25"/>
      <c r="AE1813" s="26"/>
      <c r="AF1813" s="27"/>
      <c r="AG1813" s="29"/>
      <c r="AH1813" s="29"/>
      <c r="AI1813" s="29"/>
      <c r="AJ1813" s="29"/>
      <c r="AK1813" s="29"/>
      <c r="AL1813" s="29"/>
      <c r="AM1813" s="29"/>
      <c r="AN1813" s="29"/>
      <c r="AO1813" s="29"/>
    </row>
    <row r="1814" spans="1:41" ht="16.5" customHeight="1">
      <c r="A1814" s="12" t="s">
        <v>1337</v>
      </c>
      <c r="B1814" s="13"/>
      <c r="C1814" s="189"/>
      <c r="D1814" s="12"/>
      <c r="E1814" s="14" t="s">
        <v>1488</v>
      </c>
      <c r="F1814" s="14" t="s">
        <v>1489</v>
      </c>
      <c r="G1814" s="14" t="s">
        <v>67</v>
      </c>
      <c r="H1814" s="15" t="s">
        <v>67</v>
      </c>
      <c r="I1814" s="15">
        <v>1</v>
      </c>
      <c r="J1814" s="15">
        <v>0</v>
      </c>
      <c r="K1814" s="15">
        <v>0</v>
      </c>
      <c r="L1814" s="16" t="s">
        <v>1362</v>
      </c>
      <c r="M1814" s="16"/>
      <c r="N1814" s="16" t="s">
        <v>411</v>
      </c>
      <c r="O1814" s="17">
        <v>0</v>
      </c>
      <c r="P1814" s="17">
        <v>6132</v>
      </c>
      <c r="Q1814" s="17">
        <v>5</v>
      </c>
      <c r="R1814" s="18" t="s">
        <v>33</v>
      </c>
      <c r="S1814" s="19" t="s">
        <v>89</v>
      </c>
      <c r="T1814" s="19">
        <v>110</v>
      </c>
      <c r="U1814" s="19">
        <v>6.3636363636363633</v>
      </c>
      <c r="V1814" s="19">
        <v>0</v>
      </c>
      <c r="W1814" s="20">
        <v>0.7</v>
      </c>
      <c r="X1814" s="21">
        <v>214.62</v>
      </c>
      <c r="Y1814" s="22" t="s">
        <v>33</v>
      </c>
      <c r="Z1814" s="14" t="s">
        <v>5838</v>
      </c>
      <c r="AA1814" s="24" t="s">
        <v>67</v>
      </c>
      <c r="AB1814" s="14" t="s">
        <v>67</v>
      </c>
      <c r="AC1814" s="14" t="s">
        <v>67</v>
      </c>
      <c r="AD1814" s="25"/>
      <c r="AE1814" s="26"/>
      <c r="AF1814" s="27"/>
      <c r="AG1814" s="29"/>
      <c r="AH1814" s="29"/>
      <c r="AI1814" s="29"/>
      <c r="AJ1814" s="29"/>
      <c r="AK1814" s="29"/>
      <c r="AL1814" s="29"/>
      <c r="AM1814" s="29"/>
      <c r="AN1814" s="29"/>
      <c r="AO1814" s="29"/>
    </row>
    <row r="1815" spans="1:41" ht="16.5" customHeight="1">
      <c r="A1815" s="12" t="s">
        <v>1337</v>
      </c>
      <c r="B1815" s="13"/>
      <c r="C1815" s="189"/>
      <c r="D1815" s="12"/>
      <c r="E1815" s="14" t="s">
        <v>1720</v>
      </c>
      <c r="F1815" s="14" t="s">
        <v>67</v>
      </c>
      <c r="G1815" s="14" t="s">
        <v>67</v>
      </c>
      <c r="H1815" s="15" t="s">
        <v>67</v>
      </c>
      <c r="I1815" s="15">
        <v>1</v>
      </c>
      <c r="J1815" s="15">
        <v>0</v>
      </c>
      <c r="K1815" s="15">
        <v>0</v>
      </c>
      <c r="L1815" s="16" t="s">
        <v>1378</v>
      </c>
      <c r="M1815" s="16"/>
      <c r="N1815" s="16" t="s">
        <v>411</v>
      </c>
      <c r="O1815" s="17">
        <v>220</v>
      </c>
      <c r="P1815" s="17">
        <v>0</v>
      </c>
      <c r="Q1815" s="17">
        <v>0</v>
      </c>
      <c r="R1815" s="18" t="s">
        <v>33</v>
      </c>
      <c r="S1815" s="19">
        <v>60</v>
      </c>
      <c r="T1815" s="19">
        <v>110</v>
      </c>
      <c r="U1815" s="19">
        <v>9.0909090909090917</v>
      </c>
      <c r="V1815" s="19">
        <v>0</v>
      </c>
      <c r="W1815" s="20">
        <v>1</v>
      </c>
      <c r="X1815" s="21">
        <v>220</v>
      </c>
      <c r="Y1815" s="22" t="s">
        <v>33</v>
      </c>
      <c r="Z1815" s="14" t="s">
        <v>5838</v>
      </c>
      <c r="AA1815" s="24" t="s">
        <v>67</v>
      </c>
      <c r="AB1815" s="14" t="s">
        <v>67</v>
      </c>
      <c r="AC1815" s="14" t="s">
        <v>67</v>
      </c>
      <c r="AD1815" s="25"/>
      <c r="AE1815" s="26"/>
      <c r="AF1815" s="27"/>
      <c r="AG1815" s="29"/>
      <c r="AH1815" s="29"/>
      <c r="AI1815" s="29"/>
      <c r="AJ1815" s="29"/>
      <c r="AK1815" s="29"/>
      <c r="AL1815" s="29"/>
      <c r="AM1815" s="29"/>
      <c r="AN1815" s="29"/>
      <c r="AO1815" s="29"/>
    </row>
    <row r="1816" spans="1:41" s="29" customFormat="1" ht="16.5" customHeight="1">
      <c r="A1816" s="12" t="s">
        <v>1337</v>
      </c>
      <c r="B1816" s="13"/>
      <c r="C1816" s="189"/>
      <c r="D1816" s="12"/>
      <c r="E1816" s="14" t="s">
        <v>1718</v>
      </c>
      <c r="F1816" s="14" t="s">
        <v>1719</v>
      </c>
      <c r="G1816" s="14" t="s">
        <v>539</v>
      </c>
      <c r="H1816" s="15">
        <v>2006</v>
      </c>
      <c r="I1816" s="15">
        <v>1</v>
      </c>
      <c r="J1816" s="15">
        <v>0</v>
      </c>
      <c r="K1816" s="15">
        <v>0</v>
      </c>
      <c r="L1816" s="16" t="s">
        <v>1383</v>
      </c>
      <c r="M1816" s="16"/>
      <c r="N1816" s="16" t="s">
        <v>411</v>
      </c>
      <c r="O1816" s="17">
        <v>480</v>
      </c>
      <c r="P1816" s="17">
        <v>8280</v>
      </c>
      <c r="Q1816" s="17">
        <v>5</v>
      </c>
      <c r="R1816" s="18" t="s">
        <v>33</v>
      </c>
      <c r="S1816" s="19">
        <v>60</v>
      </c>
      <c r="T1816" s="19">
        <v>110</v>
      </c>
      <c r="U1816" s="19">
        <v>2.2727272727272729</v>
      </c>
      <c r="V1816" s="19">
        <v>0</v>
      </c>
      <c r="W1816" s="20">
        <v>0.25</v>
      </c>
      <c r="X1816" s="21">
        <v>223.5</v>
      </c>
      <c r="Y1816" s="22" t="s">
        <v>33</v>
      </c>
      <c r="Z1816" s="14" t="s">
        <v>5838</v>
      </c>
      <c r="AA1816" s="24" t="s">
        <v>67</v>
      </c>
      <c r="AB1816" s="14" t="s">
        <v>67</v>
      </c>
      <c r="AC1816" s="14" t="s">
        <v>67</v>
      </c>
      <c r="AD1816" s="25"/>
      <c r="AE1816" s="26"/>
      <c r="AF1816" s="27"/>
    </row>
    <row r="1817" spans="1:41" s="29" customFormat="1" ht="16.5" customHeight="1">
      <c r="A1817" s="83" t="s">
        <v>1337</v>
      </c>
      <c r="B1817" s="13"/>
      <c r="C1817" s="189"/>
      <c r="D1817" s="83"/>
      <c r="E1817" s="14" t="s">
        <v>1521</v>
      </c>
      <c r="F1817" s="14" t="s">
        <v>34</v>
      </c>
      <c r="G1817" s="14" t="s">
        <v>1522</v>
      </c>
      <c r="H1817" s="15">
        <v>2003</v>
      </c>
      <c r="I1817" s="15">
        <v>3</v>
      </c>
      <c r="J1817" s="15">
        <v>0</v>
      </c>
      <c r="K1817" s="15">
        <v>0</v>
      </c>
      <c r="L1817" s="16" t="s">
        <v>1470</v>
      </c>
      <c r="M1817" s="16"/>
      <c r="N1817" s="16" t="s">
        <v>1343</v>
      </c>
      <c r="O1817" s="17">
        <v>30</v>
      </c>
      <c r="P1817" s="17">
        <v>0</v>
      </c>
      <c r="Q1817" s="17">
        <v>0</v>
      </c>
      <c r="R1817" s="18" t="s">
        <v>33</v>
      </c>
      <c r="S1817" s="19">
        <v>0</v>
      </c>
      <c r="T1817" s="19">
        <v>220</v>
      </c>
      <c r="U1817" s="19">
        <v>33.909090909090907</v>
      </c>
      <c r="V1817" s="19">
        <v>0</v>
      </c>
      <c r="W1817" s="20">
        <v>7.46</v>
      </c>
      <c r="X1817" s="21">
        <v>671.40000000000009</v>
      </c>
      <c r="Y1817" s="22" t="s">
        <v>33</v>
      </c>
      <c r="Z1817" s="14" t="s">
        <v>5838</v>
      </c>
      <c r="AA1817" s="24" t="s">
        <v>67</v>
      </c>
      <c r="AB1817" s="14" t="s">
        <v>67</v>
      </c>
      <c r="AC1817" s="14" t="s">
        <v>67</v>
      </c>
      <c r="AD1817" s="25"/>
      <c r="AE1817" s="26"/>
      <c r="AF1817" s="27"/>
      <c r="AG1817" s="109"/>
      <c r="AH1817" s="109"/>
      <c r="AI1817" s="109"/>
      <c r="AJ1817" s="109"/>
      <c r="AK1817" s="109"/>
      <c r="AL1817" s="109"/>
      <c r="AM1817" s="109"/>
      <c r="AN1817" s="109"/>
      <c r="AO1817" s="109"/>
    </row>
    <row r="1818" spans="1:41" s="29" customFormat="1" ht="16.5" customHeight="1">
      <c r="A1818" s="12" t="s">
        <v>1337</v>
      </c>
      <c r="B1818" s="13"/>
      <c r="C1818" s="189"/>
      <c r="D1818" s="12"/>
      <c r="E1818" s="14" t="s">
        <v>7154</v>
      </c>
      <c r="F1818" s="14" t="s">
        <v>7145</v>
      </c>
      <c r="G1818" s="14" t="s">
        <v>7139</v>
      </c>
      <c r="H1818" s="15">
        <v>2015</v>
      </c>
      <c r="I1818" s="15">
        <v>1</v>
      </c>
      <c r="J1818" s="15">
        <v>0</v>
      </c>
      <c r="K1818" s="15">
        <v>0</v>
      </c>
      <c r="L1818" s="16" t="s">
        <v>7092</v>
      </c>
      <c r="M1818" s="16"/>
      <c r="N1818" s="16" t="s">
        <v>7115</v>
      </c>
      <c r="O1818" s="17">
        <v>260</v>
      </c>
      <c r="P1818" s="17">
        <v>0</v>
      </c>
      <c r="Q1818" s="17">
        <v>0</v>
      </c>
      <c r="R1818" s="18" t="s">
        <v>7116</v>
      </c>
      <c r="S1818" s="19">
        <v>60</v>
      </c>
      <c r="T1818" s="19">
        <v>220</v>
      </c>
      <c r="U1818" s="19">
        <v>0</v>
      </c>
      <c r="V1818" s="19">
        <v>0</v>
      </c>
      <c r="W1818" s="20">
        <v>0.9</v>
      </c>
      <c r="X1818" s="21">
        <v>234</v>
      </c>
      <c r="Y1818" s="22" t="s">
        <v>33</v>
      </c>
      <c r="Z1818" s="14" t="s">
        <v>5838</v>
      </c>
      <c r="AA1818" s="24" t="s">
        <v>67</v>
      </c>
      <c r="AB1818" s="14" t="s">
        <v>67</v>
      </c>
      <c r="AC1818" s="14" t="s">
        <v>67</v>
      </c>
      <c r="AD1818" s="25"/>
      <c r="AE1818" s="26"/>
      <c r="AF1818" s="27"/>
    </row>
    <row r="1819" spans="1:41" s="29" customFormat="1" ht="16.5" customHeight="1">
      <c r="A1819" s="12" t="s">
        <v>1337</v>
      </c>
      <c r="B1819" s="13"/>
      <c r="C1819" s="189"/>
      <c r="D1819" s="12"/>
      <c r="E1819" s="14" t="s">
        <v>1062</v>
      </c>
      <c r="F1819" s="14" t="s">
        <v>1063</v>
      </c>
      <c r="G1819" s="14" t="s">
        <v>1716</v>
      </c>
      <c r="H1819" s="15">
        <v>2010</v>
      </c>
      <c r="I1819" s="15">
        <v>1</v>
      </c>
      <c r="J1819" s="15">
        <v>0</v>
      </c>
      <c r="K1819" s="15">
        <v>0</v>
      </c>
      <c r="L1819" s="16" t="s">
        <v>1346</v>
      </c>
      <c r="M1819" s="16"/>
      <c r="N1819" s="16" t="s">
        <v>411</v>
      </c>
      <c r="O1819" s="17">
        <v>576</v>
      </c>
      <c r="P1819" s="17">
        <v>7300</v>
      </c>
      <c r="Q1819" s="17">
        <v>5</v>
      </c>
      <c r="R1819" s="18" t="s">
        <v>33</v>
      </c>
      <c r="S1819" s="19">
        <v>60</v>
      </c>
      <c r="T1819" s="19">
        <v>110</v>
      </c>
      <c r="U1819" s="19">
        <v>2.2727272727272729</v>
      </c>
      <c r="V1819" s="19">
        <v>0</v>
      </c>
      <c r="W1819" s="20">
        <v>0.25</v>
      </c>
      <c r="X1819" s="21">
        <v>235.25</v>
      </c>
      <c r="Y1819" s="22" t="s">
        <v>33</v>
      </c>
      <c r="Z1819" s="14" t="s">
        <v>5838</v>
      </c>
      <c r="AA1819" s="24" t="s">
        <v>67</v>
      </c>
      <c r="AB1819" s="14" t="s">
        <v>67</v>
      </c>
      <c r="AC1819" s="14" t="s">
        <v>67</v>
      </c>
      <c r="AD1819" s="25"/>
      <c r="AE1819" s="26"/>
      <c r="AF1819" s="27"/>
    </row>
    <row r="1820" spans="1:41" s="29" customFormat="1" ht="16.5" customHeight="1">
      <c r="A1820" s="12" t="s">
        <v>1337</v>
      </c>
      <c r="B1820" s="13"/>
      <c r="C1820" s="189"/>
      <c r="D1820" s="12"/>
      <c r="E1820" s="14" t="s">
        <v>1601</v>
      </c>
      <c r="F1820" s="14" t="s">
        <v>1602</v>
      </c>
      <c r="G1820" s="14" t="s">
        <v>1603</v>
      </c>
      <c r="H1820" s="15">
        <v>2010</v>
      </c>
      <c r="I1820" s="15">
        <v>3</v>
      </c>
      <c r="J1820" s="15">
        <v>0</v>
      </c>
      <c r="K1820" s="15">
        <v>0</v>
      </c>
      <c r="L1820" s="16" t="s">
        <v>1346</v>
      </c>
      <c r="M1820" s="16"/>
      <c r="N1820" s="16" t="s">
        <v>411</v>
      </c>
      <c r="O1820" s="17">
        <v>960</v>
      </c>
      <c r="P1820" s="17">
        <v>0</v>
      </c>
      <c r="Q1820" s="17">
        <v>0</v>
      </c>
      <c r="R1820" s="18" t="s">
        <v>33</v>
      </c>
      <c r="S1820" s="19">
        <v>60</v>
      </c>
      <c r="T1820" s="19">
        <v>110</v>
      </c>
      <c r="U1820" s="19">
        <v>2.2727272727272729</v>
      </c>
      <c r="V1820" s="19">
        <v>0</v>
      </c>
      <c r="W1820" s="20">
        <v>0.25</v>
      </c>
      <c r="X1820" s="21">
        <v>720</v>
      </c>
      <c r="Y1820" s="22" t="s">
        <v>33</v>
      </c>
      <c r="Z1820" s="14" t="s">
        <v>5838</v>
      </c>
      <c r="AA1820" s="24" t="s">
        <v>67</v>
      </c>
      <c r="AB1820" s="14" t="s">
        <v>67</v>
      </c>
      <c r="AC1820" s="14" t="s">
        <v>67</v>
      </c>
      <c r="AD1820" s="25"/>
      <c r="AE1820" s="26"/>
      <c r="AF1820" s="27"/>
    </row>
    <row r="1821" spans="1:41" s="29" customFormat="1" ht="16.5" customHeight="1">
      <c r="A1821" s="12" t="s">
        <v>1337</v>
      </c>
      <c r="B1821" s="13"/>
      <c r="C1821" s="189"/>
      <c r="D1821" s="12"/>
      <c r="E1821" s="14" t="s">
        <v>1604</v>
      </c>
      <c r="F1821" s="14" t="s">
        <v>1602</v>
      </c>
      <c r="G1821" s="14" t="s">
        <v>1605</v>
      </c>
      <c r="H1821" s="15">
        <v>2010</v>
      </c>
      <c r="I1821" s="15">
        <v>3</v>
      </c>
      <c r="J1821" s="15">
        <v>0</v>
      </c>
      <c r="K1821" s="15">
        <v>0</v>
      </c>
      <c r="L1821" s="16" t="s">
        <v>1346</v>
      </c>
      <c r="M1821" s="16"/>
      <c r="N1821" s="16" t="s">
        <v>411</v>
      </c>
      <c r="O1821" s="17">
        <v>960</v>
      </c>
      <c r="P1821" s="17">
        <v>0</v>
      </c>
      <c r="Q1821" s="17">
        <v>0</v>
      </c>
      <c r="R1821" s="18" t="s">
        <v>33</v>
      </c>
      <c r="S1821" s="19">
        <v>60</v>
      </c>
      <c r="T1821" s="19">
        <v>110</v>
      </c>
      <c r="U1821" s="19">
        <v>2.2727272727272729</v>
      </c>
      <c r="V1821" s="19">
        <v>0</v>
      </c>
      <c r="W1821" s="20">
        <v>0.25</v>
      </c>
      <c r="X1821" s="21">
        <v>720</v>
      </c>
      <c r="Y1821" s="22" t="s">
        <v>33</v>
      </c>
      <c r="Z1821" s="14" t="s">
        <v>5838</v>
      </c>
      <c r="AA1821" s="24" t="s">
        <v>67</v>
      </c>
      <c r="AB1821" s="14" t="s">
        <v>67</v>
      </c>
      <c r="AC1821" s="14" t="s">
        <v>67</v>
      </c>
      <c r="AD1821" s="25"/>
      <c r="AE1821" s="26"/>
      <c r="AF1821" s="27"/>
    </row>
    <row r="1822" spans="1:41" s="29" customFormat="1" ht="16.5" customHeight="1">
      <c r="A1822" s="12" t="s">
        <v>1337</v>
      </c>
      <c r="B1822" s="13"/>
      <c r="C1822" s="189"/>
      <c r="D1822" s="12"/>
      <c r="E1822" s="14" t="s">
        <v>1710</v>
      </c>
      <c r="F1822" s="14" t="s">
        <v>1711</v>
      </c>
      <c r="G1822" s="14" t="s">
        <v>67</v>
      </c>
      <c r="H1822" s="15" t="s">
        <v>67</v>
      </c>
      <c r="I1822" s="15">
        <v>1</v>
      </c>
      <c r="J1822" s="15">
        <v>0</v>
      </c>
      <c r="K1822" s="15">
        <v>0</v>
      </c>
      <c r="L1822" s="16" t="s">
        <v>1377</v>
      </c>
      <c r="M1822" s="16"/>
      <c r="N1822" s="16" t="s">
        <v>411</v>
      </c>
      <c r="O1822" s="17">
        <v>96</v>
      </c>
      <c r="P1822" s="17">
        <v>0</v>
      </c>
      <c r="Q1822" s="17">
        <v>0</v>
      </c>
      <c r="R1822" s="18" t="s">
        <v>33</v>
      </c>
      <c r="S1822" s="19">
        <v>60</v>
      </c>
      <c r="T1822" s="19">
        <v>220</v>
      </c>
      <c r="U1822" s="19">
        <v>11.363636363636363</v>
      </c>
      <c r="V1822" s="19">
        <v>0</v>
      </c>
      <c r="W1822" s="20">
        <v>2.5</v>
      </c>
      <c r="X1822" s="21">
        <v>240</v>
      </c>
      <c r="Y1822" s="22" t="s">
        <v>33</v>
      </c>
      <c r="Z1822" s="14" t="s">
        <v>5838</v>
      </c>
      <c r="AA1822" s="24" t="s">
        <v>67</v>
      </c>
      <c r="AB1822" s="14" t="s">
        <v>67</v>
      </c>
      <c r="AC1822" s="14" t="s">
        <v>67</v>
      </c>
      <c r="AD1822" s="25"/>
      <c r="AE1822" s="26"/>
      <c r="AF1822" s="27"/>
    </row>
    <row r="1823" spans="1:41" s="29" customFormat="1" ht="16.5" customHeight="1">
      <c r="A1823" s="12" t="s">
        <v>1337</v>
      </c>
      <c r="B1823" s="13"/>
      <c r="C1823" s="189"/>
      <c r="D1823" s="12"/>
      <c r="E1823" s="14" t="s">
        <v>1708</v>
      </c>
      <c r="F1823" s="14" t="s">
        <v>67</v>
      </c>
      <c r="G1823" s="14" t="s">
        <v>67</v>
      </c>
      <c r="H1823" s="15" t="s">
        <v>67</v>
      </c>
      <c r="I1823" s="15">
        <v>1</v>
      </c>
      <c r="J1823" s="15">
        <v>0</v>
      </c>
      <c r="K1823" s="15">
        <v>0</v>
      </c>
      <c r="L1823" s="16" t="s">
        <v>1378</v>
      </c>
      <c r="M1823" s="16"/>
      <c r="N1823" s="16" t="s">
        <v>411</v>
      </c>
      <c r="O1823" s="17">
        <v>220</v>
      </c>
      <c r="P1823" s="17">
        <v>0</v>
      </c>
      <c r="Q1823" s="17">
        <v>0</v>
      </c>
      <c r="R1823" s="18" t="s">
        <v>33</v>
      </c>
      <c r="S1823" s="19">
        <v>60</v>
      </c>
      <c r="T1823" s="19">
        <v>110</v>
      </c>
      <c r="U1823" s="19">
        <v>10</v>
      </c>
      <c r="V1823" s="19">
        <v>0</v>
      </c>
      <c r="W1823" s="20">
        <v>1.1000000000000001</v>
      </c>
      <c r="X1823" s="21">
        <v>242.00000000000003</v>
      </c>
      <c r="Y1823" s="22" t="s">
        <v>33</v>
      </c>
      <c r="Z1823" s="14" t="s">
        <v>5838</v>
      </c>
      <c r="AA1823" s="24" t="s">
        <v>67</v>
      </c>
      <c r="AB1823" s="14" t="s">
        <v>67</v>
      </c>
      <c r="AC1823" s="14" t="s">
        <v>67</v>
      </c>
      <c r="AD1823" s="25"/>
      <c r="AE1823" s="26"/>
      <c r="AF1823" s="27"/>
    </row>
    <row r="1824" spans="1:41" s="29" customFormat="1" ht="16.5" customHeight="1">
      <c r="A1824" s="12" t="s">
        <v>1337</v>
      </c>
      <c r="B1824" s="13"/>
      <c r="C1824" s="189"/>
      <c r="D1824" s="12"/>
      <c r="E1824" s="14" t="s">
        <v>1707</v>
      </c>
      <c r="F1824" s="14" t="s">
        <v>67</v>
      </c>
      <c r="G1824" s="14" t="s">
        <v>67</v>
      </c>
      <c r="H1824" s="15">
        <v>1996</v>
      </c>
      <c r="I1824" s="15">
        <v>1</v>
      </c>
      <c r="J1824" s="15">
        <v>0</v>
      </c>
      <c r="K1824" s="15">
        <v>0</v>
      </c>
      <c r="L1824" s="16" t="s">
        <v>1346</v>
      </c>
      <c r="M1824" s="16"/>
      <c r="N1824" s="16" t="s">
        <v>411</v>
      </c>
      <c r="O1824" s="17">
        <v>1002</v>
      </c>
      <c r="P1824" s="17">
        <v>0</v>
      </c>
      <c r="Q1824" s="17">
        <v>0</v>
      </c>
      <c r="R1824" s="18" t="s">
        <v>33</v>
      </c>
      <c r="S1824" s="19">
        <v>60</v>
      </c>
      <c r="T1824" s="19">
        <v>110</v>
      </c>
      <c r="U1824" s="19">
        <v>2.2181818181818183</v>
      </c>
      <c r="V1824" s="19">
        <v>0</v>
      </c>
      <c r="W1824" s="20">
        <v>0.24399999999999999</v>
      </c>
      <c r="X1824" s="21">
        <v>244.488</v>
      </c>
      <c r="Y1824" s="22" t="s">
        <v>33</v>
      </c>
      <c r="Z1824" s="14" t="s">
        <v>5838</v>
      </c>
      <c r="AA1824" s="24" t="s">
        <v>67</v>
      </c>
      <c r="AB1824" s="14" t="s">
        <v>67</v>
      </c>
      <c r="AC1824" s="14" t="s">
        <v>67</v>
      </c>
      <c r="AD1824" s="25"/>
      <c r="AE1824" s="26"/>
      <c r="AF1824" s="27"/>
    </row>
    <row r="1825" spans="1:32" s="29" customFormat="1" ht="16.5" customHeight="1">
      <c r="A1825" s="12" t="s">
        <v>1337</v>
      </c>
      <c r="B1825" s="13"/>
      <c r="C1825" s="189"/>
      <c r="D1825" s="12"/>
      <c r="E1825" s="14" t="s">
        <v>1703</v>
      </c>
      <c r="F1825" s="14" t="s">
        <v>67</v>
      </c>
      <c r="G1825" s="14" t="s">
        <v>1704</v>
      </c>
      <c r="H1825" s="15">
        <v>2008</v>
      </c>
      <c r="I1825" s="15">
        <v>1</v>
      </c>
      <c r="J1825" s="15">
        <v>0</v>
      </c>
      <c r="K1825" s="15">
        <v>0</v>
      </c>
      <c r="L1825" s="16" t="s">
        <v>1346</v>
      </c>
      <c r="M1825" s="16"/>
      <c r="N1825" s="16" t="s">
        <v>411</v>
      </c>
      <c r="O1825" s="17">
        <v>1000</v>
      </c>
      <c r="P1825" s="17">
        <v>0</v>
      </c>
      <c r="Q1825" s="17">
        <v>0</v>
      </c>
      <c r="R1825" s="18" t="s">
        <v>33</v>
      </c>
      <c r="S1825" s="19">
        <v>60</v>
      </c>
      <c r="T1825" s="19">
        <v>110</v>
      </c>
      <c r="U1825" s="19">
        <v>2.2727272727272729</v>
      </c>
      <c r="V1825" s="19">
        <v>0</v>
      </c>
      <c r="W1825" s="20">
        <v>0.25</v>
      </c>
      <c r="X1825" s="21">
        <v>250</v>
      </c>
      <c r="Y1825" s="22" t="s">
        <v>33</v>
      </c>
      <c r="Z1825" s="14" t="s">
        <v>5838</v>
      </c>
      <c r="AA1825" s="24" t="s">
        <v>67</v>
      </c>
      <c r="AB1825" s="14" t="s">
        <v>67</v>
      </c>
      <c r="AC1825" s="14" t="s">
        <v>67</v>
      </c>
      <c r="AD1825" s="25"/>
      <c r="AE1825" s="26"/>
      <c r="AF1825" s="27"/>
    </row>
    <row r="1826" spans="1:32" s="29" customFormat="1" ht="16.5" customHeight="1">
      <c r="A1826" s="12" t="s">
        <v>1337</v>
      </c>
      <c r="B1826" s="13"/>
      <c r="C1826" s="189"/>
      <c r="D1826" s="12"/>
      <c r="E1826" s="14" t="s">
        <v>536</v>
      </c>
      <c r="F1826" s="14" t="s">
        <v>67</v>
      </c>
      <c r="G1826" s="14" t="s">
        <v>67</v>
      </c>
      <c r="H1826" s="15">
        <v>2000</v>
      </c>
      <c r="I1826" s="15">
        <v>1</v>
      </c>
      <c r="J1826" s="15">
        <v>0</v>
      </c>
      <c r="K1826" s="15">
        <v>0</v>
      </c>
      <c r="L1826" s="16" t="s">
        <v>1436</v>
      </c>
      <c r="M1826" s="16"/>
      <c r="N1826" s="16" t="s">
        <v>411</v>
      </c>
      <c r="O1826" s="17">
        <v>1002</v>
      </c>
      <c r="P1826" s="17">
        <v>0</v>
      </c>
      <c r="Q1826" s="17">
        <v>0</v>
      </c>
      <c r="R1826" s="18" t="s">
        <v>33</v>
      </c>
      <c r="S1826" s="19">
        <v>60</v>
      </c>
      <c r="T1826" s="19">
        <v>110</v>
      </c>
      <c r="U1826" s="19">
        <v>2.2727272727272729</v>
      </c>
      <c r="V1826" s="19">
        <v>0</v>
      </c>
      <c r="W1826" s="20">
        <v>0.25</v>
      </c>
      <c r="X1826" s="21">
        <v>250.5</v>
      </c>
      <c r="Y1826" s="22" t="s">
        <v>33</v>
      </c>
      <c r="Z1826" s="14" t="s">
        <v>5838</v>
      </c>
      <c r="AA1826" s="24" t="s">
        <v>67</v>
      </c>
      <c r="AB1826" s="14" t="s">
        <v>67</v>
      </c>
      <c r="AC1826" s="14" t="s">
        <v>67</v>
      </c>
      <c r="AD1826" s="25"/>
      <c r="AE1826" s="26"/>
      <c r="AF1826" s="27"/>
    </row>
    <row r="1827" spans="1:32" s="29" customFormat="1" ht="16.5" customHeight="1">
      <c r="A1827" s="12" t="s">
        <v>1337</v>
      </c>
      <c r="B1827" s="13"/>
      <c r="C1827" s="189"/>
      <c r="D1827" s="12"/>
      <c r="E1827" s="14" t="s">
        <v>536</v>
      </c>
      <c r="F1827" s="14" t="s">
        <v>67</v>
      </c>
      <c r="G1827" s="14" t="s">
        <v>67</v>
      </c>
      <c r="H1827" s="15">
        <v>1999</v>
      </c>
      <c r="I1827" s="15">
        <v>1</v>
      </c>
      <c r="J1827" s="15">
        <v>0</v>
      </c>
      <c r="K1827" s="15">
        <v>0</v>
      </c>
      <c r="L1827" s="16" t="s">
        <v>1436</v>
      </c>
      <c r="M1827" s="16"/>
      <c r="N1827" s="16" t="s">
        <v>411</v>
      </c>
      <c r="O1827" s="17">
        <v>1002</v>
      </c>
      <c r="P1827" s="17">
        <v>0</v>
      </c>
      <c r="Q1827" s="17">
        <v>0</v>
      </c>
      <c r="R1827" s="18" t="s">
        <v>33</v>
      </c>
      <c r="S1827" s="19">
        <v>60</v>
      </c>
      <c r="T1827" s="19">
        <v>110</v>
      </c>
      <c r="U1827" s="19">
        <v>2.2727272727272729</v>
      </c>
      <c r="V1827" s="19">
        <v>0</v>
      </c>
      <c r="W1827" s="20">
        <v>0.25</v>
      </c>
      <c r="X1827" s="21">
        <v>250.5</v>
      </c>
      <c r="Y1827" s="22" t="s">
        <v>33</v>
      </c>
      <c r="Z1827" s="14" t="s">
        <v>5838</v>
      </c>
      <c r="AA1827" s="24" t="s">
        <v>67</v>
      </c>
      <c r="AB1827" s="14" t="s">
        <v>67</v>
      </c>
      <c r="AC1827" s="14" t="s">
        <v>67</v>
      </c>
      <c r="AD1827" s="25"/>
      <c r="AE1827" s="26"/>
      <c r="AF1827" s="27"/>
    </row>
    <row r="1828" spans="1:32" s="29" customFormat="1" ht="16.5" customHeight="1">
      <c r="A1828" s="12" t="s">
        <v>1337</v>
      </c>
      <c r="B1828" s="13"/>
      <c r="C1828" s="189"/>
      <c r="D1828" s="12"/>
      <c r="E1828" s="14" t="s">
        <v>1696</v>
      </c>
      <c r="F1828" s="14" t="s">
        <v>67</v>
      </c>
      <c r="G1828" s="14" t="s">
        <v>67</v>
      </c>
      <c r="H1828" s="15">
        <v>2001</v>
      </c>
      <c r="I1828" s="15">
        <v>1</v>
      </c>
      <c r="J1828" s="15">
        <v>0</v>
      </c>
      <c r="K1828" s="15">
        <v>0</v>
      </c>
      <c r="L1828" s="16" t="s">
        <v>1436</v>
      </c>
      <c r="M1828" s="16"/>
      <c r="N1828" s="16" t="s">
        <v>411</v>
      </c>
      <c r="O1828" s="17">
        <v>1002</v>
      </c>
      <c r="P1828" s="17">
        <v>0</v>
      </c>
      <c r="Q1828" s="17">
        <v>0</v>
      </c>
      <c r="R1828" s="18" t="s">
        <v>33</v>
      </c>
      <c r="S1828" s="19">
        <v>60</v>
      </c>
      <c r="T1828" s="19">
        <v>110</v>
      </c>
      <c r="U1828" s="19">
        <v>2.2727272727272729</v>
      </c>
      <c r="V1828" s="19">
        <v>0</v>
      </c>
      <c r="W1828" s="20">
        <v>0.25</v>
      </c>
      <c r="X1828" s="21">
        <v>250.5</v>
      </c>
      <c r="Y1828" s="22" t="s">
        <v>33</v>
      </c>
      <c r="Z1828" s="14" t="s">
        <v>5838</v>
      </c>
      <c r="AA1828" s="24" t="s">
        <v>67</v>
      </c>
      <c r="AB1828" s="14" t="s">
        <v>67</v>
      </c>
      <c r="AC1828" s="14" t="s">
        <v>67</v>
      </c>
      <c r="AD1828" s="25"/>
      <c r="AE1828" s="26"/>
      <c r="AF1828" s="27"/>
    </row>
    <row r="1829" spans="1:32" s="29" customFormat="1" ht="16.5" customHeight="1">
      <c r="A1829" s="12" t="s">
        <v>1337</v>
      </c>
      <c r="B1829" s="13"/>
      <c r="C1829" s="189"/>
      <c r="D1829" s="12"/>
      <c r="E1829" s="14" t="s">
        <v>1697</v>
      </c>
      <c r="F1829" s="14" t="s">
        <v>1698</v>
      </c>
      <c r="G1829" s="14" t="s">
        <v>1699</v>
      </c>
      <c r="H1829" s="15">
        <v>2006</v>
      </c>
      <c r="I1829" s="15">
        <v>1</v>
      </c>
      <c r="J1829" s="15">
        <v>0</v>
      </c>
      <c r="K1829" s="15">
        <v>0</v>
      </c>
      <c r="L1829" s="16" t="s">
        <v>1436</v>
      </c>
      <c r="M1829" s="16"/>
      <c r="N1829" s="16" t="s">
        <v>411</v>
      </c>
      <c r="O1829" s="17">
        <v>1002</v>
      </c>
      <c r="P1829" s="17">
        <v>0</v>
      </c>
      <c r="Q1829" s="17">
        <v>0</v>
      </c>
      <c r="R1829" s="18" t="s">
        <v>33</v>
      </c>
      <c r="S1829" s="19">
        <v>60</v>
      </c>
      <c r="T1829" s="19">
        <v>110</v>
      </c>
      <c r="U1829" s="19">
        <v>2.2727272727272729</v>
      </c>
      <c r="V1829" s="19">
        <v>0</v>
      </c>
      <c r="W1829" s="20">
        <v>0.25</v>
      </c>
      <c r="X1829" s="21">
        <v>250.5</v>
      </c>
      <c r="Y1829" s="22" t="s">
        <v>33</v>
      </c>
      <c r="Z1829" s="14" t="s">
        <v>5838</v>
      </c>
      <c r="AA1829" s="24" t="s">
        <v>67</v>
      </c>
      <c r="AB1829" s="14" t="s">
        <v>67</v>
      </c>
      <c r="AC1829" s="14" t="s">
        <v>67</v>
      </c>
      <c r="AD1829" s="25"/>
      <c r="AE1829" s="26"/>
      <c r="AF1829" s="27"/>
    </row>
    <row r="1830" spans="1:32" s="29" customFormat="1" ht="16.5" customHeight="1">
      <c r="A1830" s="12" t="s">
        <v>1337</v>
      </c>
      <c r="B1830" s="13"/>
      <c r="C1830" s="189"/>
      <c r="D1830" s="12"/>
      <c r="E1830" s="14" t="s">
        <v>1697</v>
      </c>
      <c r="F1830" s="14" t="s">
        <v>1698</v>
      </c>
      <c r="G1830" s="14" t="s">
        <v>1699</v>
      </c>
      <c r="H1830" s="15">
        <v>2006</v>
      </c>
      <c r="I1830" s="15">
        <v>1</v>
      </c>
      <c r="J1830" s="15">
        <v>0</v>
      </c>
      <c r="K1830" s="15">
        <v>0</v>
      </c>
      <c r="L1830" s="16" t="s">
        <v>1436</v>
      </c>
      <c r="M1830" s="16"/>
      <c r="N1830" s="16" t="s">
        <v>411</v>
      </c>
      <c r="O1830" s="17">
        <v>1002</v>
      </c>
      <c r="P1830" s="17">
        <v>0</v>
      </c>
      <c r="Q1830" s="17">
        <v>0</v>
      </c>
      <c r="R1830" s="18" t="s">
        <v>33</v>
      </c>
      <c r="S1830" s="19">
        <v>60</v>
      </c>
      <c r="T1830" s="19">
        <v>110</v>
      </c>
      <c r="U1830" s="19">
        <v>2.2727272727272729</v>
      </c>
      <c r="V1830" s="19">
        <v>0</v>
      </c>
      <c r="W1830" s="20">
        <v>0.25</v>
      </c>
      <c r="X1830" s="21">
        <v>250.5</v>
      </c>
      <c r="Y1830" s="22" t="s">
        <v>33</v>
      </c>
      <c r="Z1830" s="14" t="s">
        <v>5838</v>
      </c>
      <c r="AA1830" s="24" t="s">
        <v>67</v>
      </c>
      <c r="AB1830" s="14" t="s">
        <v>67</v>
      </c>
      <c r="AC1830" s="14" t="s">
        <v>67</v>
      </c>
      <c r="AD1830" s="25"/>
      <c r="AE1830" s="26"/>
      <c r="AF1830" s="27"/>
    </row>
    <row r="1831" spans="1:32" s="29" customFormat="1" ht="16.5" customHeight="1">
      <c r="A1831" s="12" t="s">
        <v>1337</v>
      </c>
      <c r="B1831" s="13"/>
      <c r="C1831" s="189"/>
      <c r="D1831" s="12"/>
      <c r="E1831" s="14" t="s">
        <v>1700</v>
      </c>
      <c r="F1831" s="14" t="s">
        <v>1701</v>
      </c>
      <c r="G1831" s="14" t="s">
        <v>1702</v>
      </c>
      <c r="H1831" s="15">
        <v>2009</v>
      </c>
      <c r="I1831" s="15">
        <v>1</v>
      </c>
      <c r="J1831" s="15">
        <v>0</v>
      </c>
      <c r="K1831" s="15">
        <v>0</v>
      </c>
      <c r="L1831" s="16" t="s">
        <v>1346</v>
      </c>
      <c r="M1831" s="16"/>
      <c r="N1831" s="16" t="s">
        <v>411</v>
      </c>
      <c r="O1831" s="17">
        <v>1002</v>
      </c>
      <c r="P1831" s="17">
        <v>0</v>
      </c>
      <c r="Q1831" s="17">
        <v>0</v>
      </c>
      <c r="R1831" s="18" t="s">
        <v>33</v>
      </c>
      <c r="S1831" s="19">
        <v>60</v>
      </c>
      <c r="T1831" s="19">
        <v>110</v>
      </c>
      <c r="U1831" s="19">
        <v>2.2727272727272729</v>
      </c>
      <c r="V1831" s="19">
        <v>0</v>
      </c>
      <c r="W1831" s="20">
        <v>0.25</v>
      </c>
      <c r="X1831" s="21">
        <v>250.5</v>
      </c>
      <c r="Y1831" s="22" t="s">
        <v>33</v>
      </c>
      <c r="Z1831" s="14" t="s">
        <v>5838</v>
      </c>
      <c r="AA1831" s="24" t="s">
        <v>67</v>
      </c>
      <c r="AB1831" s="14" t="s">
        <v>67</v>
      </c>
      <c r="AC1831" s="14" t="s">
        <v>67</v>
      </c>
      <c r="AD1831" s="25"/>
      <c r="AE1831" s="26"/>
      <c r="AF1831" s="27"/>
    </row>
    <row r="1832" spans="1:32" s="29" customFormat="1" ht="16.5" customHeight="1">
      <c r="A1832" s="12" t="s">
        <v>1337</v>
      </c>
      <c r="B1832" s="13"/>
      <c r="C1832" s="189"/>
      <c r="D1832" s="12"/>
      <c r="E1832" s="14" t="s">
        <v>1085</v>
      </c>
      <c r="F1832" s="14" t="s">
        <v>67</v>
      </c>
      <c r="G1832" s="14" t="s">
        <v>67</v>
      </c>
      <c r="H1832" s="15" t="s">
        <v>67</v>
      </c>
      <c r="I1832" s="15">
        <v>1</v>
      </c>
      <c r="J1832" s="15">
        <v>0</v>
      </c>
      <c r="K1832" s="15">
        <v>0</v>
      </c>
      <c r="L1832" s="16" t="s">
        <v>1339</v>
      </c>
      <c r="M1832" s="16"/>
      <c r="N1832" s="16" t="s">
        <v>411</v>
      </c>
      <c r="O1832" s="17">
        <v>1002</v>
      </c>
      <c r="P1832" s="17">
        <v>0</v>
      </c>
      <c r="Q1832" s="17">
        <v>0</v>
      </c>
      <c r="R1832" s="18" t="s">
        <v>33</v>
      </c>
      <c r="S1832" s="19" t="s">
        <v>89</v>
      </c>
      <c r="T1832" s="19">
        <v>110</v>
      </c>
      <c r="U1832" s="19">
        <v>2.2727272727272729</v>
      </c>
      <c r="V1832" s="19">
        <v>0</v>
      </c>
      <c r="W1832" s="20">
        <v>0.25</v>
      </c>
      <c r="X1832" s="21">
        <v>250.5</v>
      </c>
      <c r="Y1832" s="22" t="s">
        <v>33</v>
      </c>
      <c r="Z1832" s="14" t="s">
        <v>5838</v>
      </c>
      <c r="AA1832" s="24" t="s">
        <v>67</v>
      </c>
      <c r="AB1832" s="14" t="s">
        <v>67</v>
      </c>
      <c r="AC1832" s="14" t="s">
        <v>67</v>
      </c>
      <c r="AD1832" s="25"/>
      <c r="AE1832" s="26"/>
      <c r="AF1832" s="27"/>
    </row>
    <row r="1833" spans="1:32" s="29" customFormat="1" ht="16.5" customHeight="1">
      <c r="A1833" s="12" t="s">
        <v>1337</v>
      </c>
      <c r="B1833" s="13"/>
      <c r="C1833" s="189"/>
      <c r="D1833" s="12"/>
      <c r="E1833" s="14" t="s">
        <v>1691</v>
      </c>
      <c r="F1833" s="14" t="s">
        <v>1692</v>
      </c>
      <c r="G1833" s="14" t="s">
        <v>1693</v>
      </c>
      <c r="H1833" s="15">
        <v>2011</v>
      </c>
      <c r="I1833" s="15">
        <v>1</v>
      </c>
      <c r="J1833" s="15">
        <v>0</v>
      </c>
      <c r="K1833" s="15">
        <v>0</v>
      </c>
      <c r="L1833" s="16" t="s">
        <v>1383</v>
      </c>
      <c r="M1833" s="16"/>
      <c r="N1833" s="16" t="s">
        <v>411</v>
      </c>
      <c r="O1833" s="17">
        <v>4380</v>
      </c>
      <c r="P1833" s="17">
        <v>4380</v>
      </c>
      <c r="Q1833" s="17">
        <v>5</v>
      </c>
      <c r="R1833" s="18" t="s">
        <v>33</v>
      </c>
      <c r="S1833" s="19">
        <v>60</v>
      </c>
      <c r="T1833" s="19">
        <v>110</v>
      </c>
      <c r="U1833" s="19">
        <v>0.5</v>
      </c>
      <c r="V1833" s="19">
        <v>0</v>
      </c>
      <c r="W1833" s="20">
        <v>5.5E-2</v>
      </c>
      <c r="X1833" s="21">
        <v>252.94499999999999</v>
      </c>
      <c r="Y1833" s="22" t="s">
        <v>33</v>
      </c>
      <c r="Z1833" s="14" t="s">
        <v>5838</v>
      </c>
      <c r="AA1833" s="24" t="s">
        <v>67</v>
      </c>
      <c r="AB1833" s="14" t="s">
        <v>67</v>
      </c>
      <c r="AC1833" s="14" t="s">
        <v>67</v>
      </c>
      <c r="AD1833" s="25"/>
      <c r="AE1833" s="26"/>
      <c r="AF1833" s="27"/>
    </row>
    <row r="1834" spans="1:32" s="29" customFormat="1" ht="16.5" customHeight="1">
      <c r="A1834" s="12" t="s">
        <v>1337</v>
      </c>
      <c r="B1834" s="13"/>
      <c r="C1834" s="189"/>
      <c r="D1834" s="12"/>
      <c r="E1834" s="14" t="s">
        <v>1694</v>
      </c>
      <c r="F1834" s="14" t="s">
        <v>1692</v>
      </c>
      <c r="G1834" s="14" t="s">
        <v>1695</v>
      </c>
      <c r="H1834" s="15">
        <v>2011</v>
      </c>
      <c r="I1834" s="15">
        <v>1</v>
      </c>
      <c r="J1834" s="15">
        <v>0</v>
      </c>
      <c r="K1834" s="15">
        <v>0</v>
      </c>
      <c r="L1834" s="16" t="s">
        <v>1383</v>
      </c>
      <c r="M1834" s="16"/>
      <c r="N1834" s="16" t="s">
        <v>411</v>
      </c>
      <c r="O1834" s="17">
        <v>4380</v>
      </c>
      <c r="P1834" s="17">
        <v>4380</v>
      </c>
      <c r="Q1834" s="17">
        <v>5</v>
      </c>
      <c r="R1834" s="18" t="s">
        <v>33</v>
      </c>
      <c r="S1834" s="19">
        <v>60</v>
      </c>
      <c r="T1834" s="19">
        <v>110</v>
      </c>
      <c r="U1834" s="19">
        <v>0.5</v>
      </c>
      <c r="V1834" s="19">
        <v>0</v>
      </c>
      <c r="W1834" s="20">
        <v>5.5E-2</v>
      </c>
      <c r="X1834" s="21">
        <v>252.94499999999999</v>
      </c>
      <c r="Y1834" s="22" t="s">
        <v>33</v>
      </c>
      <c r="Z1834" s="14" t="s">
        <v>5838</v>
      </c>
      <c r="AA1834" s="24" t="s">
        <v>67</v>
      </c>
      <c r="AB1834" s="14" t="s">
        <v>67</v>
      </c>
      <c r="AC1834" s="14" t="s">
        <v>67</v>
      </c>
      <c r="AD1834" s="25"/>
      <c r="AE1834" s="26"/>
      <c r="AF1834" s="27"/>
    </row>
    <row r="1835" spans="1:32" s="29" customFormat="1" ht="16.5" customHeight="1">
      <c r="A1835" s="12" t="s">
        <v>1337</v>
      </c>
      <c r="B1835" s="13"/>
      <c r="C1835" s="189"/>
      <c r="D1835" s="12"/>
      <c r="E1835" s="14" t="s">
        <v>1062</v>
      </c>
      <c r="F1835" s="14" t="s">
        <v>1689</v>
      </c>
      <c r="G1835" s="14" t="s">
        <v>1690</v>
      </c>
      <c r="H1835" s="15">
        <v>2009</v>
      </c>
      <c r="I1835" s="15">
        <v>1</v>
      </c>
      <c r="J1835" s="15">
        <v>0</v>
      </c>
      <c r="K1835" s="15">
        <v>0</v>
      </c>
      <c r="L1835" s="16" t="s">
        <v>1383</v>
      </c>
      <c r="M1835" s="16"/>
      <c r="N1835" s="16" t="s">
        <v>411</v>
      </c>
      <c r="O1835" s="17">
        <v>624</v>
      </c>
      <c r="P1835" s="17">
        <v>8136</v>
      </c>
      <c r="Q1835" s="17">
        <v>5</v>
      </c>
      <c r="R1835" s="18" t="s">
        <v>33</v>
      </c>
      <c r="S1835" s="19">
        <v>60</v>
      </c>
      <c r="T1835" s="19">
        <v>110</v>
      </c>
      <c r="U1835" s="19">
        <v>2.2727272727272729</v>
      </c>
      <c r="V1835" s="19">
        <v>0</v>
      </c>
      <c r="W1835" s="20">
        <v>0.25</v>
      </c>
      <c r="X1835" s="21">
        <v>257.7</v>
      </c>
      <c r="Y1835" s="22" t="s">
        <v>33</v>
      </c>
      <c r="Z1835" s="14" t="s">
        <v>5838</v>
      </c>
      <c r="AA1835" s="24" t="s">
        <v>67</v>
      </c>
      <c r="AB1835" s="14" t="s">
        <v>67</v>
      </c>
      <c r="AC1835" s="14" t="s">
        <v>67</v>
      </c>
      <c r="AD1835" s="25"/>
      <c r="AE1835" s="26"/>
      <c r="AF1835" s="27"/>
    </row>
    <row r="1836" spans="1:32" s="29" customFormat="1" ht="16.5" customHeight="1">
      <c r="A1836" s="12" t="s">
        <v>1337</v>
      </c>
      <c r="B1836" s="13"/>
      <c r="C1836" s="189"/>
      <c r="D1836" s="12"/>
      <c r="E1836" s="14" t="s">
        <v>1721</v>
      </c>
      <c r="F1836" s="14" t="s">
        <v>67</v>
      </c>
      <c r="G1836" s="14" t="s">
        <v>67</v>
      </c>
      <c r="H1836" s="15" t="s">
        <v>67</v>
      </c>
      <c r="I1836" s="15">
        <v>1</v>
      </c>
      <c r="J1836" s="15">
        <v>0</v>
      </c>
      <c r="K1836" s="15">
        <v>0</v>
      </c>
      <c r="L1836" s="16" t="s">
        <v>1400</v>
      </c>
      <c r="M1836" s="16"/>
      <c r="N1836" s="16" t="s">
        <v>411</v>
      </c>
      <c r="O1836" s="17">
        <v>1336</v>
      </c>
      <c r="P1836" s="17">
        <v>7424</v>
      </c>
      <c r="Q1836" s="17">
        <v>5</v>
      </c>
      <c r="R1836" s="18" t="s">
        <v>33</v>
      </c>
      <c r="S1836" s="19">
        <v>60</v>
      </c>
      <c r="T1836" s="19">
        <v>110</v>
      </c>
      <c r="U1836" s="19">
        <v>1.4</v>
      </c>
      <c r="V1836" s="19">
        <v>0</v>
      </c>
      <c r="W1836" s="20">
        <v>0.154</v>
      </c>
      <c r="X1836" s="21">
        <v>262.90879999999999</v>
      </c>
      <c r="Y1836" s="22" t="s">
        <v>33</v>
      </c>
      <c r="Z1836" s="14" t="s">
        <v>5838</v>
      </c>
      <c r="AA1836" s="24" t="s">
        <v>67</v>
      </c>
      <c r="AB1836" s="14" t="s">
        <v>67</v>
      </c>
      <c r="AC1836" s="14" t="s">
        <v>67</v>
      </c>
      <c r="AD1836" s="25"/>
      <c r="AE1836" s="26"/>
      <c r="AF1836" s="27"/>
    </row>
    <row r="1837" spans="1:32" s="29" customFormat="1" ht="16.5" customHeight="1">
      <c r="A1837" s="12" t="s">
        <v>1337</v>
      </c>
      <c r="B1837" s="13"/>
      <c r="C1837" s="189"/>
      <c r="D1837" s="12"/>
      <c r="E1837" s="14" t="s">
        <v>812</v>
      </c>
      <c r="F1837" s="14" t="s">
        <v>63</v>
      </c>
      <c r="G1837" s="14" t="s">
        <v>1688</v>
      </c>
      <c r="H1837" s="15">
        <v>2011</v>
      </c>
      <c r="I1837" s="15">
        <v>1</v>
      </c>
      <c r="J1837" s="15">
        <v>0</v>
      </c>
      <c r="K1837" s="15">
        <v>0</v>
      </c>
      <c r="L1837" s="16" t="s">
        <v>1362</v>
      </c>
      <c r="M1837" s="16"/>
      <c r="N1837" s="16" t="s">
        <v>411</v>
      </c>
      <c r="O1837" s="17">
        <v>269</v>
      </c>
      <c r="P1837" s="17">
        <v>0</v>
      </c>
      <c r="Q1837" s="17">
        <v>0</v>
      </c>
      <c r="R1837" s="18" t="s">
        <v>33</v>
      </c>
      <c r="S1837" s="19">
        <v>60</v>
      </c>
      <c r="T1837" s="19">
        <v>110</v>
      </c>
      <c r="U1837" s="19">
        <v>9.0909090909090917</v>
      </c>
      <c r="V1837" s="19">
        <v>0</v>
      </c>
      <c r="W1837" s="20">
        <v>1</v>
      </c>
      <c r="X1837" s="21">
        <v>269</v>
      </c>
      <c r="Y1837" s="22" t="s">
        <v>33</v>
      </c>
      <c r="Z1837" s="14" t="s">
        <v>5838</v>
      </c>
      <c r="AA1837" s="24" t="s">
        <v>67</v>
      </c>
      <c r="AB1837" s="14" t="s">
        <v>67</v>
      </c>
      <c r="AC1837" s="14" t="s">
        <v>67</v>
      </c>
      <c r="AD1837" s="25"/>
      <c r="AE1837" s="26"/>
      <c r="AF1837" s="27"/>
    </row>
    <row r="1838" spans="1:32" s="29" customFormat="1" ht="16.5" customHeight="1">
      <c r="A1838" s="12" t="s">
        <v>1337</v>
      </c>
      <c r="B1838" s="13"/>
      <c r="C1838" s="189"/>
      <c r="D1838" s="12"/>
      <c r="E1838" s="14" t="s">
        <v>1687</v>
      </c>
      <c r="F1838" s="14" t="s">
        <v>67</v>
      </c>
      <c r="G1838" s="14" t="s">
        <v>67</v>
      </c>
      <c r="H1838" s="15">
        <v>2004</v>
      </c>
      <c r="I1838" s="15">
        <v>1</v>
      </c>
      <c r="J1838" s="15">
        <v>0</v>
      </c>
      <c r="K1838" s="15">
        <v>0</v>
      </c>
      <c r="L1838" s="16" t="s">
        <v>1378</v>
      </c>
      <c r="M1838" s="16"/>
      <c r="N1838" s="16" t="s">
        <v>411</v>
      </c>
      <c r="O1838" s="17">
        <v>180</v>
      </c>
      <c r="P1838" s="17">
        <v>0</v>
      </c>
      <c r="Q1838" s="17">
        <v>0</v>
      </c>
      <c r="R1838" s="18" t="s">
        <v>33</v>
      </c>
      <c r="S1838" s="19">
        <v>60</v>
      </c>
      <c r="T1838" s="19">
        <v>110</v>
      </c>
      <c r="U1838" s="19">
        <v>13.636363636363637</v>
      </c>
      <c r="V1838" s="19">
        <v>0</v>
      </c>
      <c r="W1838" s="20">
        <v>1.5</v>
      </c>
      <c r="X1838" s="21">
        <v>270</v>
      </c>
      <c r="Y1838" s="22" t="s">
        <v>33</v>
      </c>
      <c r="Z1838" s="14" t="s">
        <v>5838</v>
      </c>
      <c r="AA1838" s="24" t="s">
        <v>67</v>
      </c>
      <c r="AB1838" s="14" t="s">
        <v>67</v>
      </c>
      <c r="AC1838" s="14" t="s">
        <v>67</v>
      </c>
      <c r="AD1838" s="25"/>
      <c r="AE1838" s="26"/>
      <c r="AF1838" s="27"/>
    </row>
    <row r="1839" spans="1:32" s="29" customFormat="1" ht="16.5" customHeight="1">
      <c r="A1839" s="12" t="s">
        <v>1337</v>
      </c>
      <c r="B1839" s="13"/>
      <c r="C1839" s="189"/>
      <c r="D1839" s="12"/>
      <c r="E1839" s="14" t="s">
        <v>1685</v>
      </c>
      <c r="F1839" s="14" t="s">
        <v>67</v>
      </c>
      <c r="G1839" s="14" t="s">
        <v>1686</v>
      </c>
      <c r="H1839" s="15">
        <v>2006</v>
      </c>
      <c r="I1839" s="15">
        <v>1</v>
      </c>
      <c r="J1839" s="15">
        <v>0</v>
      </c>
      <c r="K1839" s="15">
        <v>0</v>
      </c>
      <c r="L1839" s="16" t="s">
        <v>1346</v>
      </c>
      <c r="M1839" s="16"/>
      <c r="N1839" s="16" t="s">
        <v>411</v>
      </c>
      <c r="O1839" s="17">
        <v>730</v>
      </c>
      <c r="P1839" s="17">
        <v>8030</v>
      </c>
      <c r="Q1839" s="17">
        <v>5</v>
      </c>
      <c r="R1839" s="18" t="s">
        <v>33</v>
      </c>
      <c r="S1839" s="19">
        <v>60</v>
      </c>
      <c r="T1839" s="19">
        <v>110</v>
      </c>
      <c r="U1839" s="19">
        <v>2.2727272727272729</v>
      </c>
      <c r="V1839" s="19">
        <v>0</v>
      </c>
      <c r="W1839" s="20">
        <v>0.25</v>
      </c>
      <c r="X1839" s="21">
        <v>282.875</v>
      </c>
      <c r="Y1839" s="22" t="s">
        <v>33</v>
      </c>
      <c r="Z1839" s="14" t="s">
        <v>5838</v>
      </c>
      <c r="AA1839" s="24" t="s">
        <v>67</v>
      </c>
      <c r="AB1839" s="14" t="s">
        <v>67</v>
      </c>
      <c r="AC1839" s="14" t="s">
        <v>67</v>
      </c>
      <c r="AD1839" s="25"/>
      <c r="AE1839" s="26"/>
      <c r="AF1839" s="27"/>
    </row>
    <row r="1840" spans="1:32" s="29" customFormat="1" ht="16.5" customHeight="1">
      <c r="A1840" s="12" t="s">
        <v>1337</v>
      </c>
      <c r="B1840" s="13"/>
      <c r="C1840" s="189"/>
      <c r="D1840" s="12"/>
      <c r="E1840" s="14" t="s">
        <v>7153</v>
      </c>
      <c r="F1840" s="14" t="s">
        <v>7145</v>
      </c>
      <c r="G1840" s="14" t="s">
        <v>7139</v>
      </c>
      <c r="H1840" s="15">
        <v>2015</v>
      </c>
      <c r="I1840" s="15">
        <v>1</v>
      </c>
      <c r="J1840" s="15">
        <v>0</v>
      </c>
      <c r="K1840" s="15">
        <v>0</v>
      </c>
      <c r="L1840" s="16" t="s">
        <v>7092</v>
      </c>
      <c r="M1840" s="16"/>
      <c r="N1840" s="16" t="s">
        <v>7115</v>
      </c>
      <c r="O1840" s="17">
        <v>260</v>
      </c>
      <c r="P1840" s="17">
        <v>0</v>
      </c>
      <c r="Q1840" s="17">
        <v>0</v>
      </c>
      <c r="R1840" s="18" t="s">
        <v>7116</v>
      </c>
      <c r="S1840" s="19">
        <v>60</v>
      </c>
      <c r="T1840" s="19">
        <v>220</v>
      </c>
      <c r="U1840" s="19">
        <v>0</v>
      </c>
      <c r="V1840" s="19">
        <v>0</v>
      </c>
      <c r="W1840" s="20">
        <v>1.1000000000000001</v>
      </c>
      <c r="X1840" s="21">
        <v>286</v>
      </c>
      <c r="Y1840" s="22" t="s">
        <v>33</v>
      </c>
      <c r="Z1840" s="14" t="s">
        <v>5838</v>
      </c>
      <c r="AA1840" s="24" t="s">
        <v>67</v>
      </c>
      <c r="AB1840" s="14" t="s">
        <v>67</v>
      </c>
      <c r="AC1840" s="14" t="s">
        <v>67</v>
      </c>
      <c r="AD1840" s="25"/>
      <c r="AE1840" s="26"/>
      <c r="AF1840" s="27"/>
    </row>
    <row r="1841" spans="1:41" s="29" customFormat="1" ht="16.5" customHeight="1">
      <c r="A1841" s="12" t="s">
        <v>1337</v>
      </c>
      <c r="B1841" s="13"/>
      <c r="C1841" s="189"/>
      <c r="D1841" s="12"/>
      <c r="E1841" s="14" t="s">
        <v>1683</v>
      </c>
      <c r="F1841" s="14" t="s">
        <v>67</v>
      </c>
      <c r="G1841" s="14" t="s">
        <v>1684</v>
      </c>
      <c r="H1841" s="15">
        <v>2007</v>
      </c>
      <c r="I1841" s="15">
        <v>1</v>
      </c>
      <c r="J1841" s="15">
        <v>0</v>
      </c>
      <c r="K1841" s="15">
        <v>0</v>
      </c>
      <c r="L1841" s="16" t="s">
        <v>1364</v>
      </c>
      <c r="M1841" s="16" t="s">
        <v>1365</v>
      </c>
      <c r="N1841" s="16" t="s">
        <v>411</v>
      </c>
      <c r="O1841" s="17">
        <v>3456</v>
      </c>
      <c r="P1841" s="17">
        <v>5304</v>
      </c>
      <c r="Q1841" s="17">
        <v>5</v>
      </c>
      <c r="R1841" s="18" t="s">
        <v>33</v>
      </c>
      <c r="S1841" s="19">
        <v>60</v>
      </c>
      <c r="T1841" s="19">
        <v>110</v>
      </c>
      <c r="U1841" s="19">
        <v>0.72727272727272729</v>
      </c>
      <c r="V1841" s="19">
        <v>0</v>
      </c>
      <c r="W1841" s="20">
        <v>0.08</v>
      </c>
      <c r="X1841" s="21">
        <v>297.69600000000003</v>
      </c>
      <c r="Y1841" s="22" t="s">
        <v>33</v>
      </c>
      <c r="Z1841" s="14" t="s">
        <v>5838</v>
      </c>
      <c r="AA1841" s="24" t="s">
        <v>67</v>
      </c>
      <c r="AB1841" s="14" t="s">
        <v>67</v>
      </c>
      <c r="AC1841" s="14" t="s">
        <v>67</v>
      </c>
      <c r="AD1841" s="25"/>
      <c r="AE1841" s="26"/>
      <c r="AF1841" s="27"/>
    </row>
    <row r="1842" spans="1:41" s="29" customFormat="1" ht="16.5" customHeight="1">
      <c r="A1842" s="12" t="s">
        <v>1337</v>
      </c>
      <c r="B1842" s="13"/>
      <c r="C1842" s="189"/>
      <c r="D1842" s="12"/>
      <c r="E1842" s="14" t="s">
        <v>424</v>
      </c>
      <c r="F1842" s="14" t="s">
        <v>67</v>
      </c>
      <c r="G1842" s="14" t="s">
        <v>67</v>
      </c>
      <c r="H1842" s="15" t="s">
        <v>67</v>
      </c>
      <c r="I1842" s="15">
        <v>1</v>
      </c>
      <c r="J1842" s="15">
        <v>0</v>
      </c>
      <c r="K1842" s="15">
        <v>0</v>
      </c>
      <c r="L1842" s="16" t="s">
        <v>1363</v>
      </c>
      <c r="M1842" s="16"/>
      <c r="N1842" s="16" t="s">
        <v>411</v>
      </c>
      <c r="O1842" s="17">
        <v>1336</v>
      </c>
      <c r="P1842" s="17">
        <v>7424</v>
      </c>
      <c r="Q1842" s="17">
        <v>5</v>
      </c>
      <c r="R1842" s="18" t="s">
        <v>33</v>
      </c>
      <c r="S1842" s="19">
        <v>60</v>
      </c>
      <c r="T1842" s="19">
        <v>110</v>
      </c>
      <c r="U1842" s="19">
        <v>1.7</v>
      </c>
      <c r="V1842" s="19">
        <v>0</v>
      </c>
      <c r="W1842" s="20">
        <v>0.187</v>
      </c>
      <c r="X1842" s="21">
        <v>319.24639999999999</v>
      </c>
      <c r="Y1842" s="22" t="s">
        <v>33</v>
      </c>
      <c r="Z1842" s="14" t="s">
        <v>5838</v>
      </c>
      <c r="AA1842" s="24" t="s">
        <v>67</v>
      </c>
      <c r="AB1842" s="14" t="s">
        <v>67</v>
      </c>
      <c r="AC1842" s="14" t="s">
        <v>67</v>
      </c>
      <c r="AD1842" s="25"/>
      <c r="AE1842" s="26"/>
      <c r="AF1842" s="27"/>
    </row>
    <row r="1843" spans="1:41" s="29" customFormat="1" ht="16.5" customHeight="1">
      <c r="A1843" s="13" t="s">
        <v>1337</v>
      </c>
      <c r="B1843" s="13"/>
      <c r="C1843" s="189"/>
      <c r="D1843" s="12"/>
      <c r="E1843" s="14" t="s">
        <v>1680</v>
      </c>
      <c r="F1843" s="14" t="s">
        <v>67</v>
      </c>
      <c r="G1843" s="14" t="s">
        <v>67</v>
      </c>
      <c r="H1843" s="15" t="s">
        <v>67</v>
      </c>
      <c r="I1843" s="15">
        <v>1</v>
      </c>
      <c r="J1843" s="15">
        <v>0</v>
      </c>
      <c r="K1843" s="15">
        <v>0</v>
      </c>
      <c r="L1843" s="16" t="s">
        <v>1362</v>
      </c>
      <c r="M1843" s="16"/>
      <c r="N1843" s="16" t="s">
        <v>411</v>
      </c>
      <c r="O1843" s="17">
        <v>160</v>
      </c>
      <c r="P1843" s="17">
        <v>0</v>
      </c>
      <c r="Q1843" s="17">
        <v>0</v>
      </c>
      <c r="R1843" s="18" t="s">
        <v>33</v>
      </c>
      <c r="S1843" s="19" t="s">
        <v>89</v>
      </c>
      <c r="T1843" s="19">
        <v>110</v>
      </c>
      <c r="U1843" s="19">
        <v>18.181818181818183</v>
      </c>
      <c r="V1843" s="19">
        <v>0</v>
      </c>
      <c r="W1843" s="20">
        <v>2</v>
      </c>
      <c r="X1843" s="21">
        <v>320</v>
      </c>
      <c r="Y1843" s="22" t="s">
        <v>33</v>
      </c>
      <c r="Z1843" s="14" t="s">
        <v>5838</v>
      </c>
      <c r="AA1843" s="24" t="s">
        <v>67</v>
      </c>
      <c r="AB1843" s="14" t="s">
        <v>67</v>
      </c>
      <c r="AC1843" s="14" t="s">
        <v>67</v>
      </c>
      <c r="AD1843" s="25"/>
      <c r="AE1843" s="26"/>
      <c r="AF1843" s="27"/>
    </row>
    <row r="1844" spans="1:41" s="29" customFormat="1" ht="16.5" customHeight="1">
      <c r="A1844" s="12" t="s">
        <v>1337</v>
      </c>
      <c r="B1844" s="13"/>
      <c r="C1844" s="189"/>
      <c r="D1844" s="12"/>
      <c r="E1844" s="14" t="s">
        <v>483</v>
      </c>
      <c r="F1844" s="14" t="s">
        <v>67</v>
      </c>
      <c r="G1844" s="14" t="s">
        <v>67</v>
      </c>
      <c r="H1844" s="15">
        <v>2008</v>
      </c>
      <c r="I1844" s="15">
        <v>2</v>
      </c>
      <c r="J1844" s="15">
        <v>0</v>
      </c>
      <c r="K1844" s="15">
        <v>0</v>
      </c>
      <c r="L1844" s="16" t="s">
        <v>1436</v>
      </c>
      <c r="M1844" s="16"/>
      <c r="N1844" s="16" t="s">
        <v>411</v>
      </c>
      <c r="O1844" s="17">
        <v>2628</v>
      </c>
      <c r="P1844" s="17">
        <v>6132</v>
      </c>
      <c r="Q1844" s="17">
        <v>5</v>
      </c>
      <c r="R1844" s="18" t="s">
        <v>33</v>
      </c>
      <c r="S1844" s="19" t="s">
        <v>89</v>
      </c>
      <c r="T1844" s="19">
        <v>110</v>
      </c>
      <c r="U1844" s="19">
        <v>2</v>
      </c>
      <c r="V1844" s="19">
        <v>0</v>
      </c>
      <c r="W1844" s="20">
        <v>0.22</v>
      </c>
      <c r="X1844" s="21">
        <v>645.61199999999997</v>
      </c>
      <c r="Y1844" s="22" t="s">
        <v>33</v>
      </c>
      <c r="Z1844" s="14" t="s">
        <v>5838</v>
      </c>
      <c r="AA1844" s="24" t="s">
        <v>67</v>
      </c>
      <c r="AB1844" s="14" t="s">
        <v>67</v>
      </c>
      <c r="AC1844" s="14" t="s">
        <v>67</v>
      </c>
      <c r="AD1844" s="25"/>
      <c r="AE1844" s="26"/>
      <c r="AF1844" s="27"/>
    </row>
    <row r="1845" spans="1:41" s="29" customFormat="1" ht="16.5" customHeight="1">
      <c r="A1845" s="12" t="s">
        <v>1337</v>
      </c>
      <c r="B1845" s="13"/>
      <c r="C1845" s="189"/>
      <c r="D1845" s="12"/>
      <c r="E1845" s="14" t="s">
        <v>1543</v>
      </c>
      <c r="F1845" s="14" t="s">
        <v>1544</v>
      </c>
      <c r="G1845" s="14" t="s">
        <v>1545</v>
      </c>
      <c r="H1845" s="15">
        <v>2015</v>
      </c>
      <c r="I1845" s="15">
        <v>1</v>
      </c>
      <c r="J1845" s="15">
        <v>0</v>
      </c>
      <c r="K1845" s="15">
        <v>0</v>
      </c>
      <c r="L1845" s="16" t="s">
        <v>1430</v>
      </c>
      <c r="M1845" s="16"/>
      <c r="N1845" s="16" t="s">
        <v>1343</v>
      </c>
      <c r="O1845" s="17">
        <v>600</v>
      </c>
      <c r="P1845" s="17">
        <v>2190</v>
      </c>
      <c r="Q1845" s="17">
        <v>0</v>
      </c>
      <c r="R1845" s="18" t="s">
        <v>33</v>
      </c>
      <c r="S1845" s="19">
        <v>60</v>
      </c>
      <c r="T1845" s="19">
        <v>110</v>
      </c>
      <c r="U1845" s="19">
        <v>5</v>
      </c>
      <c r="V1845" s="19">
        <v>0</v>
      </c>
      <c r="W1845" s="20">
        <v>0.55000000000000004</v>
      </c>
      <c r="X1845" s="21">
        <v>330</v>
      </c>
      <c r="Y1845" s="22" t="s">
        <v>33</v>
      </c>
      <c r="Z1845" s="14" t="s">
        <v>5838</v>
      </c>
      <c r="AA1845" s="24" t="s">
        <v>67</v>
      </c>
      <c r="AB1845" s="14" t="s">
        <v>67</v>
      </c>
      <c r="AC1845" s="14" t="s">
        <v>67</v>
      </c>
      <c r="AD1845" s="25"/>
      <c r="AE1845" s="26"/>
      <c r="AF1845" s="27"/>
    </row>
    <row r="1846" spans="1:41" s="29" customFormat="1" ht="16.5" customHeight="1">
      <c r="A1846" s="13" t="s">
        <v>1337</v>
      </c>
      <c r="B1846" s="13"/>
      <c r="C1846" s="189"/>
      <c r="D1846" s="12"/>
      <c r="E1846" s="14" t="s">
        <v>1757</v>
      </c>
      <c r="F1846" s="14" t="s">
        <v>1758</v>
      </c>
      <c r="G1846" s="14" t="s">
        <v>1759</v>
      </c>
      <c r="H1846" s="15">
        <v>2010</v>
      </c>
      <c r="I1846" s="15">
        <v>1</v>
      </c>
      <c r="J1846" s="15">
        <v>0</v>
      </c>
      <c r="K1846" s="15">
        <v>0</v>
      </c>
      <c r="L1846" s="16" t="s">
        <v>1413</v>
      </c>
      <c r="M1846" s="16"/>
      <c r="N1846" s="16" t="s">
        <v>1343</v>
      </c>
      <c r="O1846" s="17">
        <v>52</v>
      </c>
      <c r="P1846" s="17">
        <v>0</v>
      </c>
      <c r="Q1846" s="17">
        <v>0</v>
      </c>
      <c r="R1846" s="18" t="s">
        <v>33</v>
      </c>
      <c r="S1846" s="19">
        <v>0</v>
      </c>
      <c r="T1846" s="19">
        <v>220</v>
      </c>
      <c r="U1846" s="19">
        <v>30</v>
      </c>
      <c r="V1846" s="19">
        <v>0</v>
      </c>
      <c r="W1846" s="20">
        <v>6.6</v>
      </c>
      <c r="X1846" s="21">
        <v>343.2</v>
      </c>
      <c r="Y1846" s="22" t="s">
        <v>33</v>
      </c>
      <c r="Z1846" s="14" t="s">
        <v>5838</v>
      </c>
      <c r="AA1846" s="24" t="s">
        <v>67</v>
      </c>
      <c r="AB1846" s="14" t="s">
        <v>67</v>
      </c>
      <c r="AC1846" s="14" t="s">
        <v>67</v>
      </c>
      <c r="AD1846" s="25"/>
      <c r="AE1846" s="26"/>
      <c r="AF1846" s="27"/>
    </row>
    <row r="1847" spans="1:41" s="29" customFormat="1" ht="16.5" customHeight="1">
      <c r="A1847" s="12" t="s">
        <v>1337</v>
      </c>
      <c r="B1847" s="13"/>
      <c r="C1847" s="494"/>
      <c r="D1847" s="12"/>
      <c r="E1847" s="14" t="s">
        <v>1678</v>
      </c>
      <c r="F1847" s="14" t="s">
        <v>125</v>
      </c>
      <c r="G1847" s="14" t="s">
        <v>1679</v>
      </c>
      <c r="H1847" s="15">
        <v>2006</v>
      </c>
      <c r="I1847" s="15">
        <v>1</v>
      </c>
      <c r="J1847" s="15">
        <v>0</v>
      </c>
      <c r="K1847" s="15">
        <v>0</v>
      </c>
      <c r="L1847" s="16" t="s">
        <v>1618</v>
      </c>
      <c r="M1847" s="16"/>
      <c r="N1847" s="16" t="s">
        <v>411</v>
      </c>
      <c r="O1847" s="17">
        <v>8760</v>
      </c>
      <c r="P1847" s="17">
        <v>0</v>
      </c>
      <c r="Q1847" s="17">
        <v>0</v>
      </c>
      <c r="R1847" s="18" t="s">
        <v>33</v>
      </c>
      <c r="S1847" s="19">
        <v>60</v>
      </c>
      <c r="T1847" s="19">
        <v>110</v>
      </c>
      <c r="U1847" s="19">
        <v>0.36363636363636365</v>
      </c>
      <c r="V1847" s="19">
        <v>0</v>
      </c>
      <c r="W1847" s="20">
        <v>0.04</v>
      </c>
      <c r="X1847" s="21">
        <v>350.40000000000003</v>
      </c>
      <c r="Y1847" s="22" t="s">
        <v>33</v>
      </c>
      <c r="Z1847" s="14" t="s">
        <v>5838</v>
      </c>
      <c r="AA1847" s="24" t="s">
        <v>67</v>
      </c>
      <c r="AB1847" s="14" t="s">
        <v>67</v>
      </c>
      <c r="AC1847" s="14" t="s">
        <v>67</v>
      </c>
      <c r="AD1847" s="25"/>
      <c r="AE1847" s="26"/>
      <c r="AF1847" s="27"/>
    </row>
    <row r="1848" spans="1:41" s="29" customFormat="1" ht="16.5" customHeight="1">
      <c r="A1848" s="12" t="s">
        <v>1337</v>
      </c>
      <c r="B1848" s="13"/>
      <c r="C1848" s="189"/>
      <c r="D1848" s="12"/>
      <c r="E1848" s="14" t="s">
        <v>1554</v>
      </c>
      <c r="F1848" s="14" t="s">
        <v>1443</v>
      </c>
      <c r="G1848" s="14" t="s">
        <v>67</v>
      </c>
      <c r="H1848" s="15">
        <v>2007</v>
      </c>
      <c r="I1848" s="15">
        <v>3</v>
      </c>
      <c r="J1848" s="15">
        <v>0</v>
      </c>
      <c r="K1848" s="15">
        <v>0</v>
      </c>
      <c r="L1848" s="16" t="s">
        <v>1346</v>
      </c>
      <c r="M1848" s="16"/>
      <c r="N1848" s="16" t="s">
        <v>411</v>
      </c>
      <c r="O1848" s="17">
        <v>1460</v>
      </c>
      <c r="P1848" s="17">
        <v>0</v>
      </c>
      <c r="Q1848" s="17">
        <v>0</v>
      </c>
      <c r="R1848" s="18" t="s">
        <v>33</v>
      </c>
      <c r="S1848" s="19">
        <v>60</v>
      </c>
      <c r="T1848" s="19">
        <v>110</v>
      </c>
      <c r="U1848" s="19">
        <v>2.2727272727272729</v>
      </c>
      <c r="V1848" s="19">
        <v>0</v>
      </c>
      <c r="W1848" s="20">
        <v>0.25</v>
      </c>
      <c r="X1848" s="21">
        <v>1095</v>
      </c>
      <c r="Y1848" s="22" t="s">
        <v>33</v>
      </c>
      <c r="Z1848" s="14" t="s">
        <v>5838</v>
      </c>
      <c r="AA1848" s="24" t="s">
        <v>67</v>
      </c>
      <c r="AB1848" s="14" t="s">
        <v>67</v>
      </c>
      <c r="AC1848" s="14" t="s">
        <v>67</v>
      </c>
      <c r="AD1848" s="25"/>
      <c r="AE1848" s="26"/>
      <c r="AF1848" s="27"/>
    </row>
    <row r="1849" spans="1:41" s="29" customFormat="1" ht="16.5" customHeight="1">
      <c r="A1849" s="12" t="s">
        <v>1337</v>
      </c>
      <c r="B1849" s="13"/>
      <c r="C1849" s="189"/>
      <c r="D1849" s="12"/>
      <c r="E1849" s="14" t="s">
        <v>1675</v>
      </c>
      <c r="F1849" s="14" t="s">
        <v>1676</v>
      </c>
      <c r="G1849" s="14" t="s">
        <v>67</v>
      </c>
      <c r="H1849" s="15">
        <v>2007</v>
      </c>
      <c r="I1849" s="15">
        <v>1</v>
      </c>
      <c r="J1849" s="15">
        <v>0</v>
      </c>
      <c r="K1849" s="15">
        <v>0</v>
      </c>
      <c r="L1849" s="16" t="s">
        <v>1346</v>
      </c>
      <c r="M1849" s="16"/>
      <c r="N1849" s="16" t="s">
        <v>411</v>
      </c>
      <c r="O1849" s="17">
        <v>1460</v>
      </c>
      <c r="P1849" s="17">
        <v>0</v>
      </c>
      <c r="Q1849" s="17">
        <v>0</v>
      </c>
      <c r="R1849" s="18" t="s">
        <v>33</v>
      </c>
      <c r="S1849" s="19">
        <v>60</v>
      </c>
      <c r="T1849" s="19">
        <v>110</v>
      </c>
      <c r="U1849" s="19">
        <v>2.2727272727272729</v>
      </c>
      <c r="V1849" s="19">
        <v>0</v>
      </c>
      <c r="W1849" s="20">
        <v>0.25</v>
      </c>
      <c r="X1849" s="21">
        <v>365</v>
      </c>
      <c r="Y1849" s="22" t="s">
        <v>33</v>
      </c>
      <c r="Z1849" s="14" t="s">
        <v>5838</v>
      </c>
      <c r="AA1849" s="24" t="s">
        <v>67</v>
      </c>
      <c r="AB1849" s="14" t="s">
        <v>67</v>
      </c>
      <c r="AC1849" s="14" t="s">
        <v>67</v>
      </c>
      <c r="AD1849" s="25"/>
      <c r="AE1849" s="26"/>
      <c r="AF1849" s="27"/>
    </row>
    <row r="1850" spans="1:41" s="29" customFormat="1" ht="16.5" customHeight="1">
      <c r="A1850" s="13" t="s">
        <v>1337</v>
      </c>
      <c r="B1850" s="13"/>
      <c r="C1850" s="189"/>
      <c r="D1850" s="12"/>
      <c r="E1850" s="14" t="s">
        <v>1592</v>
      </c>
      <c r="F1850" s="14" t="s">
        <v>67</v>
      </c>
      <c r="G1850" s="14" t="s">
        <v>67</v>
      </c>
      <c r="H1850" s="15" t="s">
        <v>67</v>
      </c>
      <c r="I1850" s="15">
        <v>2</v>
      </c>
      <c r="J1850" s="15">
        <v>0</v>
      </c>
      <c r="K1850" s="15">
        <v>0</v>
      </c>
      <c r="L1850" s="16" t="s">
        <v>1346</v>
      </c>
      <c r="M1850" s="16"/>
      <c r="N1850" s="16" t="s">
        <v>411</v>
      </c>
      <c r="O1850" s="17">
        <v>1500</v>
      </c>
      <c r="P1850" s="17">
        <v>0</v>
      </c>
      <c r="Q1850" s="17">
        <v>0</v>
      </c>
      <c r="R1850" s="18" t="s">
        <v>33</v>
      </c>
      <c r="S1850" s="19">
        <v>60</v>
      </c>
      <c r="T1850" s="19">
        <v>110</v>
      </c>
      <c r="U1850" s="19">
        <v>2.2727272727272729</v>
      </c>
      <c r="V1850" s="19">
        <v>0</v>
      </c>
      <c r="W1850" s="20">
        <v>0.25</v>
      </c>
      <c r="X1850" s="21">
        <v>750</v>
      </c>
      <c r="Y1850" s="22" t="s">
        <v>33</v>
      </c>
      <c r="Z1850" s="14" t="s">
        <v>5838</v>
      </c>
      <c r="AA1850" s="24" t="s">
        <v>67</v>
      </c>
      <c r="AB1850" s="14" t="s">
        <v>67</v>
      </c>
      <c r="AC1850" s="14" t="s">
        <v>67</v>
      </c>
      <c r="AD1850" s="25"/>
      <c r="AE1850" s="26"/>
      <c r="AF1850" s="27"/>
    </row>
    <row r="1851" spans="1:41" s="29" customFormat="1" ht="16.5" customHeight="1">
      <c r="A1851" s="12" t="s">
        <v>1337</v>
      </c>
      <c r="B1851" s="13"/>
      <c r="C1851" s="189"/>
      <c r="D1851" s="12"/>
      <c r="E1851" s="14" t="s">
        <v>199</v>
      </c>
      <c r="F1851" s="14" t="s">
        <v>228</v>
      </c>
      <c r="G1851" s="14" t="s">
        <v>1672</v>
      </c>
      <c r="H1851" s="15" t="s">
        <v>67</v>
      </c>
      <c r="I1851" s="15">
        <v>1</v>
      </c>
      <c r="J1851" s="15">
        <v>0</v>
      </c>
      <c r="K1851" s="15">
        <v>0</v>
      </c>
      <c r="L1851" s="16" t="s">
        <v>1362</v>
      </c>
      <c r="M1851" s="16"/>
      <c r="N1851" s="16" t="s">
        <v>411</v>
      </c>
      <c r="O1851" s="17">
        <v>269</v>
      </c>
      <c r="P1851" s="17">
        <v>0</v>
      </c>
      <c r="Q1851" s="17">
        <v>0</v>
      </c>
      <c r="R1851" s="18" t="s">
        <v>33</v>
      </c>
      <c r="S1851" s="19">
        <v>60</v>
      </c>
      <c r="T1851" s="19">
        <v>110</v>
      </c>
      <c r="U1851" s="19">
        <v>12.727272727272727</v>
      </c>
      <c r="V1851" s="19">
        <v>0</v>
      </c>
      <c r="W1851" s="20">
        <v>1.4</v>
      </c>
      <c r="X1851" s="21">
        <v>376.59999999999997</v>
      </c>
      <c r="Y1851" s="22" t="s">
        <v>33</v>
      </c>
      <c r="Z1851" s="14" t="s">
        <v>5838</v>
      </c>
      <c r="AA1851" s="24" t="s">
        <v>67</v>
      </c>
      <c r="AB1851" s="14" t="s">
        <v>67</v>
      </c>
      <c r="AC1851" s="14" t="s">
        <v>67</v>
      </c>
      <c r="AD1851" s="25"/>
      <c r="AE1851" s="26"/>
      <c r="AF1851" s="27"/>
    </row>
    <row r="1852" spans="1:41" s="29" customFormat="1" ht="16.5" customHeight="1">
      <c r="A1852" s="12" t="s">
        <v>1337</v>
      </c>
      <c r="B1852" s="13"/>
      <c r="C1852" s="189"/>
      <c r="D1852" s="12"/>
      <c r="E1852" s="14" t="s">
        <v>1175</v>
      </c>
      <c r="F1852" s="14" t="s">
        <v>1670</v>
      </c>
      <c r="G1852" s="14" t="s">
        <v>1671</v>
      </c>
      <c r="H1852" s="15" t="s">
        <v>67</v>
      </c>
      <c r="I1852" s="15">
        <v>1</v>
      </c>
      <c r="J1852" s="15">
        <v>0</v>
      </c>
      <c r="K1852" s="15">
        <v>0</v>
      </c>
      <c r="L1852" s="16" t="s">
        <v>1437</v>
      </c>
      <c r="M1852" s="16"/>
      <c r="N1852" s="16" t="s">
        <v>411</v>
      </c>
      <c r="O1852" s="17">
        <v>264</v>
      </c>
      <c r="P1852" s="17">
        <v>0</v>
      </c>
      <c r="Q1852" s="17">
        <v>0</v>
      </c>
      <c r="R1852" s="18" t="s">
        <v>33</v>
      </c>
      <c r="S1852" s="19">
        <v>60</v>
      </c>
      <c r="T1852" s="19">
        <v>110</v>
      </c>
      <c r="U1852" s="19">
        <v>13</v>
      </c>
      <c r="V1852" s="19">
        <v>0</v>
      </c>
      <c r="W1852" s="20">
        <v>1.43</v>
      </c>
      <c r="X1852" s="21">
        <v>377.52</v>
      </c>
      <c r="Y1852" s="22" t="s">
        <v>33</v>
      </c>
      <c r="Z1852" s="14" t="s">
        <v>5838</v>
      </c>
      <c r="AA1852" s="24" t="s">
        <v>67</v>
      </c>
      <c r="AB1852" s="14" t="s">
        <v>67</v>
      </c>
      <c r="AC1852" s="14" t="s">
        <v>67</v>
      </c>
      <c r="AD1852" s="25"/>
      <c r="AE1852" s="26"/>
      <c r="AF1852" s="27"/>
    </row>
    <row r="1853" spans="1:41" s="29" customFormat="1" ht="16.5" customHeight="1">
      <c r="A1853" s="12" t="s">
        <v>1337</v>
      </c>
      <c r="B1853" s="13"/>
      <c r="C1853" s="189"/>
      <c r="D1853" s="12"/>
      <c r="E1853" s="14" t="s">
        <v>1255</v>
      </c>
      <c r="F1853" s="14" t="s">
        <v>67</v>
      </c>
      <c r="G1853" s="14" t="s">
        <v>67</v>
      </c>
      <c r="H1853" s="15">
        <v>2000</v>
      </c>
      <c r="I1853" s="15">
        <v>1</v>
      </c>
      <c r="J1853" s="15">
        <v>0</v>
      </c>
      <c r="K1853" s="15">
        <v>0</v>
      </c>
      <c r="L1853" s="16" t="s">
        <v>1378</v>
      </c>
      <c r="M1853" s="16"/>
      <c r="N1853" s="16" t="s">
        <v>411</v>
      </c>
      <c r="O1853" s="17">
        <v>360</v>
      </c>
      <c r="P1853" s="17">
        <v>0</v>
      </c>
      <c r="Q1853" s="17">
        <v>0.03</v>
      </c>
      <c r="R1853" s="18" t="s">
        <v>33</v>
      </c>
      <c r="S1853" s="19">
        <v>60</v>
      </c>
      <c r="T1853" s="19">
        <v>110</v>
      </c>
      <c r="U1853" s="19">
        <v>10</v>
      </c>
      <c r="V1853" s="19">
        <v>0</v>
      </c>
      <c r="W1853" s="20">
        <v>1.1000000000000001</v>
      </c>
      <c r="X1853" s="21">
        <v>396.00000000000006</v>
      </c>
      <c r="Y1853" s="22" t="s">
        <v>33</v>
      </c>
      <c r="Z1853" s="14" t="s">
        <v>5838</v>
      </c>
      <c r="AA1853" s="24" t="s">
        <v>67</v>
      </c>
      <c r="AB1853" s="14" t="s">
        <v>67</v>
      </c>
      <c r="AC1853" s="14" t="s">
        <v>67</v>
      </c>
      <c r="AD1853" s="25"/>
      <c r="AE1853" s="26"/>
      <c r="AF1853" s="27"/>
    </row>
    <row r="1854" spans="1:41" s="29" customFormat="1" ht="16.5" customHeight="1">
      <c r="A1854" s="83" t="s">
        <v>1337</v>
      </c>
      <c r="B1854" s="13"/>
      <c r="C1854" s="189"/>
      <c r="D1854" s="83"/>
      <c r="E1854" s="14" t="s">
        <v>7154</v>
      </c>
      <c r="F1854" s="14" t="s">
        <v>7145</v>
      </c>
      <c r="G1854" s="14" t="s">
        <v>7139</v>
      </c>
      <c r="H1854" s="15">
        <v>2015</v>
      </c>
      <c r="I1854" s="15">
        <v>1</v>
      </c>
      <c r="J1854" s="15">
        <v>0</v>
      </c>
      <c r="K1854" s="15">
        <v>0</v>
      </c>
      <c r="L1854" s="16" t="s">
        <v>7173</v>
      </c>
      <c r="M1854" s="16"/>
      <c r="N1854" s="16" t="s">
        <v>7115</v>
      </c>
      <c r="O1854" s="17">
        <v>450</v>
      </c>
      <c r="P1854" s="17">
        <v>0</v>
      </c>
      <c r="Q1854" s="17">
        <v>0</v>
      </c>
      <c r="R1854" s="18" t="s">
        <v>7116</v>
      </c>
      <c r="S1854" s="19">
        <v>60</v>
      </c>
      <c r="T1854" s="19">
        <v>220</v>
      </c>
      <c r="U1854" s="19">
        <v>0</v>
      </c>
      <c r="V1854" s="19">
        <v>0</v>
      </c>
      <c r="W1854" s="20">
        <v>0.9</v>
      </c>
      <c r="X1854" s="21">
        <v>405</v>
      </c>
      <c r="Y1854" s="22" t="s">
        <v>33</v>
      </c>
      <c r="Z1854" s="14" t="s">
        <v>5838</v>
      </c>
      <c r="AA1854" s="24" t="s">
        <v>67</v>
      </c>
      <c r="AB1854" s="14" t="s">
        <v>67</v>
      </c>
      <c r="AC1854" s="14" t="s">
        <v>67</v>
      </c>
      <c r="AD1854" s="25"/>
      <c r="AE1854" s="26"/>
      <c r="AF1854" s="27"/>
      <c r="AG1854" s="109"/>
      <c r="AH1854" s="109"/>
      <c r="AI1854" s="109"/>
      <c r="AJ1854" s="109"/>
      <c r="AK1854" s="109"/>
      <c r="AL1854" s="109"/>
      <c r="AM1854" s="109"/>
      <c r="AN1854" s="109"/>
      <c r="AO1854" s="109"/>
    </row>
    <row r="1855" spans="1:41" s="29" customFormat="1" ht="16.5" customHeight="1">
      <c r="A1855" s="12" t="s">
        <v>1337</v>
      </c>
      <c r="B1855" s="13"/>
      <c r="C1855" s="189"/>
      <c r="D1855" s="12"/>
      <c r="E1855" s="14" t="s">
        <v>1663</v>
      </c>
      <c r="F1855" s="14" t="s">
        <v>1664</v>
      </c>
      <c r="G1855" s="14" t="s">
        <v>1665</v>
      </c>
      <c r="H1855" s="15">
        <v>2008</v>
      </c>
      <c r="I1855" s="15">
        <v>1</v>
      </c>
      <c r="J1855" s="15">
        <v>0</v>
      </c>
      <c r="K1855" s="15">
        <v>0</v>
      </c>
      <c r="L1855" s="16" t="s">
        <v>1362</v>
      </c>
      <c r="M1855" s="16"/>
      <c r="N1855" s="16" t="s">
        <v>411</v>
      </c>
      <c r="O1855" s="17">
        <v>1002</v>
      </c>
      <c r="P1855" s="17">
        <v>7758</v>
      </c>
      <c r="Q1855" s="17">
        <v>5</v>
      </c>
      <c r="R1855" s="18" t="s">
        <v>33</v>
      </c>
      <c r="S1855" s="19">
        <v>60</v>
      </c>
      <c r="T1855" s="19">
        <v>110</v>
      </c>
      <c r="U1855" s="19">
        <v>2.7272727272727271</v>
      </c>
      <c r="V1855" s="19">
        <v>0</v>
      </c>
      <c r="W1855" s="20">
        <v>0.3</v>
      </c>
      <c r="X1855" s="21">
        <v>416.96999999999997</v>
      </c>
      <c r="Y1855" s="22" t="s">
        <v>33</v>
      </c>
      <c r="Z1855" s="14" t="s">
        <v>5838</v>
      </c>
      <c r="AA1855" s="24" t="s">
        <v>67</v>
      </c>
      <c r="AB1855" s="14" t="s">
        <v>67</v>
      </c>
      <c r="AC1855" s="14" t="s">
        <v>67</v>
      </c>
      <c r="AD1855" s="25"/>
      <c r="AE1855" s="26"/>
      <c r="AF1855" s="27"/>
    </row>
    <row r="1856" spans="1:41" s="29" customFormat="1" ht="16.5" customHeight="1">
      <c r="A1856" s="12" t="s">
        <v>1337</v>
      </c>
      <c r="B1856" s="13"/>
      <c r="C1856" s="189"/>
      <c r="D1856" s="12"/>
      <c r="E1856" s="14" t="s">
        <v>1175</v>
      </c>
      <c r="F1856" s="14" t="s">
        <v>7085</v>
      </c>
      <c r="G1856" s="14" t="s">
        <v>7086</v>
      </c>
      <c r="H1856" s="15" t="s">
        <v>67</v>
      </c>
      <c r="I1856" s="15">
        <v>16</v>
      </c>
      <c r="J1856" s="15">
        <v>0</v>
      </c>
      <c r="K1856" s="15">
        <v>0</v>
      </c>
      <c r="L1856" s="16" t="s">
        <v>7087</v>
      </c>
      <c r="M1856" s="16"/>
      <c r="N1856" s="16" t="s">
        <v>411</v>
      </c>
      <c r="O1856" s="17">
        <v>300</v>
      </c>
      <c r="P1856" s="17">
        <v>0</v>
      </c>
      <c r="Q1856" s="17">
        <v>0</v>
      </c>
      <c r="R1856" s="18" t="s">
        <v>33</v>
      </c>
      <c r="S1856" s="19">
        <v>60</v>
      </c>
      <c r="T1856" s="19">
        <v>110</v>
      </c>
      <c r="U1856" s="19">
        <v>12</v>
      </c>
      <c r="V1856" s="19">
        <v>0</v>
      </c>
      <c r="W1856" s="20">
        <v>1.44</v>
      </c>
      <c r="X1856" s="21">
        <v>6912</v>
      </c>
      <c r="Y1856" s="22" t="s">
        <v>33</v>
      </c>
      <c r="Z1856" s="14" t="s">
        <v>5838</v>
      </c>
      <c r="AA1856" s="24" t="s">
        <v>67</v>
      </c>
      <c r="AB1856" s="14" t="s">
        <v>67</v>
      </c>
      <c r="AC1856" s="14" t="s">
        <v>67</v>
      </c>
      <c r="AD1856" s="25"/>
      <c r="AE1856" s="26"/>
      <c r="AF1856" s="27"/>
    </row>
    <row r="1857" spans="1:32" s="29" customFormat="1" ht="16.5" customHeight="1">
      <c r="A1857" s="12" t="s">
        <v>1337</v>
      </c>
      <c r="B1857" s="13"/>
      <c r="C1857" s="189"/>
      <c r="D1857" s="12"/>
      <c r="E1857" s="14" t="s">
        <v>498</v>
      </c>
      <c r="F1857" s="14" t="s">
        <v>467</v>
      </c>
      <c r="G1857" s="14" t="s">
        <v>1662</v>
      </c>
      <c r="H1857" s="15">
        <v>2010</v>
      </c>
      <c r="I1857" s="15">
        <v>1</v>
      </c>
      <c r="J1857" s="15">
        <v>0</v>
      </c>
      <c r="K1857" s="15">
        <v>0</v>
      </c>
      <c r="L1857" s="16" t="s">
        <v>1437</v>
      </c>
      <c r="M1857" s="16"/>
      <c r="N1857" s="16" t="s">
        <v>411</v>
      </c>
      <c r="O1857" s="17">
        <v>8760</v>
      </c>
      <c r="P1857" s="17">
        <v>0</v>
      </c>
      <c r="Q1857" s="17">
        <v>0</v>
      </c>
      <c r="R1857" s="18" t="s">
        <v>33</v>
      </c>
      <c r="S1857" s="19">
        <v>60</v>
      </c>
      <c r="T1857" s="19">
        <v>110</v>
      </c>
      <c r="U1857" s="19">
        <v>0.45454545454545453</v>
      </c>
      <c r="V1857" s="19">
        <v>0</v>
      </c>
      <c r="W1857" s="20">
        <v>0.05</v>
      </c>
      <c r="X1857" s="21">
        <v>438</v>
      </c>
      <c r="Y1857" s="22" t="s">
        <v>33</v>
      </c>
      <c r="Z1857" s="14" t="s">
        <v>5838</v>
      </c>
      <c r="AA1857" s="24" t="s">
        <v>67</v>
      </c>
      <c r="AB1857" s="14" t="s">
        <v>67</v>
      </c>
      <c r="AC1857" s="14" t="s">
        <v>67</v>
      </c>
      <c r="AD1857" s="25"/>
      <c r="AE1857" s="26"/>
      <c r="AF1857" s="27"/>
    </row>
    <row r="1858" spans="1:32" s="29" customFormat="1" ht="16.5" customHeight="1">
      <c r="A1858" s="12" t="s">
        <v>1337</v>
      </c>
      <c r="B1858" s="13"/>
      <c r="C1858" s="189"/>
      <c r="D1858" s="12"/>
      <c r="E1858" s="14" t="s">
        <v>37</v>
      </c>
      <c r="F1858" s="14" t="s">
        <v>1660</v>
      </c>
      <c r="G1858" s="14" t="s">
        <v>1661</v>
      </c>
      <c r="H1858" s="15">
        <v>2007</v>
      </c>
      <c r="I1858" s="15">
        <v>1</v>
      </c>
      <c r="J1858" s="15">
        <v>0</v>
      </c>
      <c r="K1858" s="15">
        <v>0</v>
      </c>
      <c r="L1858" s="16" t="s">
        <v>1383</v>
      </c>
      <c r="M1858" s="16"/>
      <c r="N1858" s="16" t="s">
        <v>411</v>
      </c>
      <c r="O1858" s="17">
        <v>1752</v>
      </c>
      <c r="P1858" s="17">
        <v>7008</v>
      </c>
      <c r="Q1858" s="17">
        <v>5</v>
      </c>
      <c r="R1858" s="18" t="s">
        <v>33</v>
      </c>
      <c r="S1858" s="19">
        <v>50</v>
      </c>
      <c r="T1858" s="19">
        <v>110</v>
      </c>
      <c r="U1858" s="19">
        <v>1.9090909090909092</v>
      </c>
      <c r="V1858" s="19">
        <v>0</v>
      </c>
      <c r="W1858" s="20">
        <v>0.21</v>
      </c>
      <c r="X1858" s="21">
        <v>441.50399999999996</v>
      </c>
      <c r="Y1858" s="22" t="s">
        <v>33</v>
      </c>
      <c r="Z1858" s="14" t="s">
        <v>5838</v>
      </c>
      <c r="AA1858" s="24" t="s">
        <v>67</v>
      </c>
      <c r="AB1858" s="14" t="s">
        <v>67</v>
      </c>
      <c r="AC1858" s="14" t="s">
        <v>67</v>
      </c>
      <c r="AD1858" s="25"/>
      <c r="AE1858" s="26"/>
      <c r="AF1858" s="27"/>
    </row>
    <row r="1859" spans="1:32" s="29" customFormat="1" ht="16.5" customHeight="1">
      <c r="A1859" s="12" t="s">
        <v>1337</v>
      </c>
      <c r="B1859" s="13"/>
      <c r="C1859" s="189"/>
      <c r="D1859" s="12"/>
      <c r="E1859" s="14" t="s">
        <v>1424</v>
      </c>
      <c r="F1859" s="14" t="s">
        <v>1425</v>
      </c>
      <c r="G1859" s="14" t="s">
        <v>1426</v>
      </c>
      <c r="H1859" s="15" t="s">
        <v>1427</v>
      </c>
      <c r="I1859" s="15">
        <v>8</v>
      </c>
      <c r="J1859" s="15">
        <v>0</v>
      </c>
      <c r="K1859" s="15">
        <v>0</v>
      </c>
      <c r="L1859" s="16" t="s">
        <v>1383</v>
      </c>
      <c r="M1859" s="16"/>
      <c r="N1859" s="16" t="s">
        <v>411</v>
      </c>
      <c r="O1859" s="17">
        <v>876</v>
      </c>
      <c r="P1859" s="17">
        <v>0</v>
      </c>
      <c r="Q1859" s="17">
        <v>0</v>
      </c>
      <c r="R1859" s="18" t="s">
        <v>33</v>
      </c>
      <c r="S1859" s="19">
        <v>60</v>
      </c>
      <c r="T1859" s="19">
        <v>110</v>
      </c>
      <c r="U1859" s="19">
        <v>4.7272727272727275</v>
      </c>
      <c r="V1859" s="19">
        <v>0</v>
      </c>
      <c r="W1859" s="20">
        <v>0.52</v>
      </c>
      <c r="X1859" s="21">
        <v>3644.1600000000003</v>
      </c>
      <c r="Y1859" s="22" t="s">
        <v>33</v>
      </c>
      <c r="Z1859" s="14" t="s">
        <v>5838</v>
      </c>
      <c r="AA1859" s="24" t="s">
        <v>67</v>
      </c>
      <c r="AB1859" s="14" t="s">
        <v>67</v>
      </c>
      <c r="AC1859" s="14" t="s">
        <v>67</v>
      </c>
      <c r="AD1859" s="25"/>
      <c r="AE1859" s="26"/>
      <c r="AF1859" s="27"/>
    </row>
    <row r="1860" spans="1:32" s="29" customFormat="1" ht="16.5" customHeight="1">
      <c r="A1860" s="12" t="s">
        <v>1337</v>
      </c>
      <c r="B1860" s="13"/>
      <c r="C1860" s="189"/>
      <c r="D1860" s="12"/>
      <c r="E1860" s="14" t="s">
        <v>1656</v>
      </c>
      <c r="F1860" s="14" t="s">
        <v>1657</v>
      </c>
      <c r="G1860" s="14" t="s">
        <v>1658</v>
      </c>
      <c r="H1860" s="15">
        <v>2009</v>
      </c>
      <c r="I1860" s="15">
        <v>1</v>
      </c>
      <c r="J1860" s="15">
        <v>0</v>
      </c>
      <c r="K1860" s="15">
        <v>0</v>
      </c>
      <c r="L1860" s="16" t="s">
        <v>1346</v>
      </c>
      <c r="M1860" s="16"/>
      <c r="N1860" s="16" t="s">
        <v>411</v>
      </c>
      <c r="O1860" s="17">
        <v>1460</v>
      </c>
      <c r="P1860" s="17">
        <v>7300</v>
      </c>
      <c r="Q1860" s="17">
        <v>5</v>
      </c>
      <c r="R1860" s="18" t="s">
        <v>33</v>
      </c>
      <c r="S1860" s="19">
        <v>60</v>
      </c>
      <c r="T1860" s="19">
        <v>110</v>
      </c>
      <c r="U1860" s="19">
        <v>2.2727272727272729</v>
      </c>
      <c r="V1860" s="19">
        <v>0</v>
      </c>
      <c r="W1860" s="20">
        <v>0.25</v>
      </c>
      <c r="X1860" s="21">
        <v>456.25</v>
      </c>
      <c r="Y1860" s="22" t="s">
        <v>33</v>
      </c>
      <c r="Z1860" s="14" t="s">
        <v>5838</v>
      </c>
      <c r="AA1860" s="24" t="s">
        <v>67</v>
      </c>
      <c r="AB1860" s="14" t="s">
        <v>67</v>
      </c>
      <c r="AC1860" s="14" t="s">
        <v>67</v>
      </c>
      <c r="AD1860" s="25"/>
      <c r="AE1860" s="26"/>
      <c r="AF1860" s="27"/>
    </row>
    <row r="1861" spans="1:32" s="29" customFormat="1" ht="16.5" customHeight="1">
      <c r="A1861" s="12" t="s">
        <v>1337</v>
      </c>
      <c r="B1861" s="12"/>
      <c r="C1861" s="30"/>
      <c r="D1861" s="12"/>
      <c r="E1861" s="14" t="s">
        <v>7182</v>
      </c>
      <c r="F1861" s="14" t="s">
        <v>414</v>
      </c>
      <c r="G1861" s="14" t="s">
        <v>414</v>
      </c>
      <c r="H1861" s="15">
        <v>2002</v>
      </c>
      <c r="I1861" s="15">
        <v>1</v>
      </c>
      <c r="J1861" s="15">
        <v>0</v>
      </c>
      <c r="K1861" s="15">
        <v>0</v>
      </c>
      <c r="L1861" s="16" t="s">
        <v>1393</v>
      </c>
      <c r="M1861" s="16"/>
      <c r="N1861" s="16" t="s">
        <v>411</v>
      </c>
      <c r="O1861" s="17">
        <v>1825</v>
      </c>
      <c r="P1861" s="17">
        <v>0</v>
      </c>
      <c r="Q1861" s="17">
        <v>0</v>
      </c>
      <c r="R1861" s="18" t="s">
        <v>33</v>
      </c>
      <c r="S1861" s="19">
        <v>0</v>
      </c>
      <c r="T1861" s="19">
        <v>110</v>
      </c>
      <c r="U1861" s="19">
        <v>0</v>
      </c>
      <c r="V1861" s="19">
        <v>0</v>
      </c>
      <c r="W1861" s="20">
        <v>0.25</v>
      </c>
      <c r="X1861" s="21">
        <v>456.25</v>
      </c>
      <c r="Y1861" s="22" t="s">
        <v>33</v>
      </c>
      <c r="Z1861" s="14" t="s">
        <v>5838</v>
      </c>
      <c r="AA1861" s="24"/>
      <c r="AB1861" s="14"/>
      <c r="AC1861" s="14"/>
      <c r="AD1861" s="25"/>
      <c r="AE1861" s="26"/>
      <c r="AF1861" s="27"/>
    </row>
    <row r="1862" spans="1:32" s="29" customFormat="1" ht="16.5" customHeight="1">
      <c r="A1862" s="12" t="s">
        <v>1337</v>
      </c>
      <c r="B1862" s="13"/>
      <c r="C1862" s="189"/>
      <c r="D1862" s="12"/>
      <c r="E1862" s="14" t="s">
        <v>79</v>
      </c>
      <c r="F1862" s="14" t="s">
        <v>67</v>
      </c>
      <c r="G1862" s="14" t="s">
        <v>67</v>
      </c>
      <c r="H1862" s="15">
        <v>2009</v>
      </c>
      <c r="I1862" s="15">
        <v>1</v>
      </c>
      <c r="J1862" s="15">
        <v>0</v>
      </c>
      <c r="K1862" s="15">
        <v>0</v>
      </c>
      <c r="L1862" s="16" t="s">
        <v>1436</v>
      </c>
      <c r="M1862" s="16"/>
      <c r="N1862" s="16" t="s">
        <v>411</v>
      </c>
      <c r="O1862" s="17">
        <v>2112</v>
      </c>
      <c r="P1862" s="17">
        <v>0</v>
      </c>
      <c r="Q1862" s="17">
        <v>0</v>
      </c>
      <c r="R1862" s="18" t="s">
        <v>33</v>
      </c>
      <c r="S1862" s="19">
        <v>60</v>
      </c>
      <c r="T1862" s="19">
        <v>110</v>
      </c>
      <c r="U1862" s="19">
        <v>2</v>
      </c>
      <c r="V1862" s="19">
        <v>0</v>
      </c>
      <c r="W1862" s="20">
        <v>0.22</v>
      </c>
      <c r="X1862" s="21">
        <v>464.64</v>
      </c>
      <c r="Y1862" s="22" t="s">
        <v>33</v>
      </c>
      <c r="Z1862" s="14" t="s">
        <v>5838</v>
      </c>
      <c r="AA1862" s="24" t="s">
        <v>67</v>
      </c>
      <c r="AB1862" s="14" t="s">
        <v>67</v>
      </c>
      <c r="AC1862" s="14" t="s">
        <v>67</v>
      </c>
      <c r="AD1862" s="25"/>
      <c r="AE1862" s="26"/>
      <c r="AF1862" s="27"/>
    </row>
    <row r="1863" spans="1:32" s="29" customFormat="1" ht="16.5" customHeight="1">
      <c r="A1863" s="12" t="s">
        <v>1337</v>
      </c>
      <c r="B1863" s="13"/>
      <c r="C1863" s="189"/>
      <c r="D1863" s="12"/>
      <c r="E1863" s="14" t="s">
        <v>1655</v>
      </c>
      <c r="F1863" s="14" t="s">
        <v>67</v>
      </c>
      <c r="G1863" s="14" t="s">
        <v>67</v>
      </c>
      <c r="H1863" s="15">
        <v>2000</v>
      </c>
      <c r="I1863" s="15">
        <v>1</v>
      </c>
      <c r="J1863" s="15">
        <v>0</v>
      </c>
      <c r="K1863" s="15">
        <v>0</v>
      </c>
      <c r="L1863" s="16" t="s">
        <v>1378</v>
      </c>
      <c r="M1863" s="16"/>
      <c r="N1863" s="16" t="s">
        <v>411</v>
      </c>
      <c r="O1863" s="17">
        <v>360</v>
      </c>
      <c r="P1863" s="17">
        <v>3</v>
      </c>
      <c r="Q1863" s="17">
        <v>5</v>
      </c>
      <c r="R1863" s="18" t="s">
        <v>33</v>
      </c>
      <c r="S1863" s="19">
        <v>60</v>
      </c>
      <c r="T1863" s="19">
        <v>110</v>
      </c>
      <c r="U1863" s="19">
        <v>11.818181818181818</v>
      </c>
      <c r="V1863" s="19">
        <v>0</v>
      </c>
      <c r="W1863" s="20">
        <v>1.3</v>
      </c>
      <c r="X1863" s="21">
        <v>468.19499999999999</v>
      </c>
      <c r="Y1863" s="22" t="s">
        <v>33</v>
      </c>
      <c r="Z1863" s="14" t="s">
        <v>5838</v>
      </c>
      <c r="AA1863" s="24" t="s">
        <v>67</v>
      </c>
      <c r="AB1863" s="14" t="s">
        <v>67</v>
      </c>
      <c r="AC1863" s="14" t="s">
        <v>67</v>
      </c>
      <c r="AD1863" s="25"/>
      <c r="AE1863" s="26"/>
      <c r="AF1863" s="27"/>
    </row>
    <row r="1864" spans="1:32" s="29" customFormat="1" ht="16.5" customHeight="1">
      <c r="A1864" s="12" t="s">
        <v>1337</v>
      </c>
      <c r="B1864" s="13"/>
      <c r="C1864" s="189"/>
      <c r="D1864" s="12"/>
      <c r="E1864" s="14" t="s">
        <v>1340</v>
      </c>
      <c r="F1864" s="14" t="s">
        <v>1341</v>
      </c>
      <c r="G1864" s="14" t="s">
        <v>1342</v>
      </c>
      <c r="H1864" s="15">
        <v>1999</v>
      </c>
      <c r="I1864" s="15">
        <v>6</v>
      </c>
      <c r="J1864" s="15">
        <v>0</v>
      </c>
      <c r="K1864" s="15">
        <v>0</v>
      </c>
      <c r="L1864" s="16" t="s">
        <v>7067</v>
      </c>
      <c r="M1864" s="16"/>
      <c r="N1864" s="16" t="s">
        <v>1343</v>
      </c>
      <c r="O1864" s="17">
        <v>120</v>
      </c>
      <c r="P1864" s="17">
        <v>0</v>
      </c>
      <c r="Q1864" s="17">
        <v>0</v>
      </c>
      <c r="R1864" s="18" t="s">
        <v>33</v>
      </c>
      <c r="S1864" s="19">
        <v>0</v>
      </c>
      <c r="T1864" s="19">
        <v>220</v>
      </c>
      <c r="U1864" s="19">
        <v>18</v>
      </c>
      <c r="V1864" s="19">
        <v>0</v>
      </c>
      <c r="W1864" s="20">
        <v>3.96</v>
      </c>
      <c r="X1864" s="21">
        <v>2851.2</v>
      </c>
      <c r="Y1864" s="22" t="s">
        <v>33</v>
      </c>
      <c r="Z1864" s="14" t="s">
        <v>5838</v>
      </c>
      <c r="AA1864" s="24" t="s">
        <v>67</v>
      </c>
      <c r="AB1864" s="14" t="s">
        <v>67</v>
      </c>
      <c r="AC1864" s="14" t="s">
        <v>67</v>
      </c>
      <c r="AD1864" s="25"/>
      <c r="AE1864" s="26"/>
      <c r="AF1864" s="27"/>
    </row>
    <row r="1865" spans="1:32" s="29" customFormat="1" ht="16.5" customHeight="1">
      <c r="A1865" s="12" t="s">
        <v>1337</v>
      </c>
      <c r="B1865" s="13"/>
      <c r="C1865" s="189"/>
      <c r="D1865" s="12"/>
      <c r="E1865" s="14" t="s">
        <v>1391</v>
      </c>
      <c r="F1865" s="14" t="s">
        <v>67</v>
      </c>
      <c r="G1865" s="14" t="s">
        <v>67</v>
      </c>
      <c r="H1865" s="15">
        <v>2003</v>
      </c>
      <c r="I1865" s="15">
        <v>13</v>
      </c>
      <c r="J1865" s="15">
        <v>0</v>
      </c>
      <c r="K1865" s="15">
        <v>0</v>
      </c>
      <c r="L1865" s="16" t="s">
        <v>1346</v>
      </c>
      <c r="M1865" s="16"/>
      <c r="N1865" s="16" t="s">
        <v>411</v>
      </c>
      <c r="O1865" s="17">
        <v>1920</v>
      </c>
      <c r="P1865" s="17">
        <v>0</v>
      </c>
      <c r="Q1865" s="17">
        <v>0</v>
      </c>
      <c r="R1865" s="18" t="s">
        <v>33</v>
      </c>
      <c r="S1865" s="19">
        <v>60</v>
      </c>
      <c r="T1865" s="19">
        <v>110</v>
      </c>
      <c r="U1865" s="19">
        <v>2.2727272727272729</v>
      </c>
      <c r="V1865" s="19">
        <v>0</v>
      </c>
      <c r="W1865" s="20">
        <v>0.25</v>
      </c>
      <c r="X1865" s="21">
        <v>6240</v>
      </c>
      <c r="Y1865" s="22" t="s">
        <v>33</v>
      </c>
      <c r="Z1865" s="14" t="s">
        <v>5838</v>
      </c>
      <c r="AA1865" s="24" t="s">
        <v>67</v>
      </c>
      <c r="AB1865" s="14" t="s">
        <v>67</v>
      </c>
      <c r="AC1865" s="14" t="s">
        <v>67</v>
      </c>
      <c r="AD1865" s="25"/>
      <c r="AE1865" s="26"/>
      <c r="AF1865" s="27"/>
    </row>
    <row r="1866" spans="1:32" s="29" customFormat="1" ht="16.5" customHeight="1">
      <c r="A1866" s="12" t="s">
        <v>1337</v>
      </c>
      <c r="B1866" s="13"/>
      <c r="C1866" s="494"/>
      <c r="D1866" s="12"/>
      <c r="E1866" s="14" t="s">
        <v>35</v>
      </c>
      <c r="F1866" s="14" t="s">
        <v>1641</v>
      </c>
      <c r="G1866" s="14" t="s">
        <v>1642</v>
      </c>
      <c r="H1866" s="15">
        <v>2002</v>
      </c>
      <c r="I1866" s="15">
        <v>1</v>
      </c>
      <c r="J1866" s="15">
        <v>0</v>
      </c>
      <c r="K1866" s="15">
        <v>0</v>
      </c>
      <c r="L1866" s="16" t="s">
        <v>1618</v>
      </c>
      <c r="M1866" s="16"/>
      <c r="N1866" s="16" t="s">
        <v>411</v>
      </c>
      <c r="O1866" s="17">
        <v>1920</v>
      </c>
      <c r="P1866" s="17">
        <v>0</v>
      </c>
      <c r="Q1866" s="17">
        <v>0</v>
      </c>
      <c r="R1866" s="18" t="s">
        <v>33</v>
      </c>
      <c r="S1866" s="19">
        <v>60</v>
      </c>
      <c r="T1866" s="19">
        <v>110</v>
      </c>
      <c r="U1866" s="19">
        <v>2.2727272727272729</v>
      </c>
      <c r="V1866" s="19">
        <v>0</v>
      </c>
      <c r="W1866" s="20">
        <v>0.25</v>
      </c>
      <c r="X1866" s="21">
        <v>480</v>
      </c>
      <c r="Y1866" s="22" t="s">
        <v>33</v>
      </c>
      <c r="Z1866" s="14" t="s">
        <v>5838</v>
      </c>
      <c r="AA1866" s="24" t="s">
        <v>67</v>
      </c>
      <c r="AB1866" s="14" t="s">
        <v>67</v>
      </c>
      <c r="AC1866" s="14" t="s">
        <v>67</v>
      </c>
      <c r="AD1866" s="25"/>
      <c r="AE1866" s="26"/>
      <c r="AF1866" s="27"/>
    </row>
    <row r="1867" spans="1:32" s="29" customFormat="1" ht="16.5" customHeight="1">
      <c r="A1867" s="12" t="s">
        <v>1337</v>
      </c>
      <c r="B1867" s="13"/>
      <c r="C1867" s="494"/>
      <c r="D1867" s="12"/>
      <c r="E1867" s="14" t="s">
        <v>35</v>
      </c>
      <c r="F1867" s="14" t="s">
        <v>1643</v>
      </c>
      <c r="G1867" s="14" t="s">
        <v>111</v>
      </c>
      <c r="H1867" s="15">
        <v>2006</v>
      </c>
      <c r="I1867" s="15">
        <v>1</v>
      </c>
      <c r="J1867" s="15">
        <v>0</v>
      </c>
      <c r="K1867" s="15">
        <v>0</v>
      </c>
      <c r="L1867" s="16" t="s">
        <v>1618</v>
      </c>
      <c r="M1867" s="16"/>
      <c r="N1867" s="16" t="s">
        <v>411</v>
      </c>
      <c r="O1867" s="17">
        <v>1920</v>
      </c>
      <c r="P1867" s="17">
        <v>0</v>
      </c>
      <c r="Q1867" s="17">
        <v>0</v>
      </c>
      <c r="R1867" s="18" t="s">
        <v>33</v>
      </c>
      <c r="S1867" s="19" t="s">
        <v>89</v>
      </c>
      <c r="T1867" s="19">
        <v>110</v>
      </c>
      <c r="U1867" s="19">
        <v>2.2727272727272729</v>
      </c>
      <c r="V1867" s="19">
        <v>0</v>
      </c>
      <c r="W1867" s="20">
        <v>0.25</v>
      </c>
      <c r="X1867" s="21">
        <v>480</v>
      </c>
      <c r="Y1867" s="22" t="s">
        <v>33</v>
      </c>
      <c r="Z1867" s="14" t="s">
        <v>5838</v>
      </c>
      <c r="AA1867" s="24" t="s">
        <v>67</v>
      </c>
      <c r="AB1867" s="14" t="s">
        <v>67</v>
      </c>
      <c r="AC1867" s="14" t="s">
        <v>67</v>
      </c>
      <c r="AD1867" s="25"/>
      <c r="AE1867" s="26"/>
      <c r="AF1867" s="27"/>
    </row>
    <row r="1868" spans="1:32" s="29" customFormat="1" ht="16.5" customHeight="1">
      <c r="A1868" s="12" t="s">
        <v>1337</v>
      </c>
      <c r="B1868" s="13"/>
      <c r="C1868" s="189"/>
      <c r="D1868" s="12"/>
      <c r="E1868" s="14" t="s">
        <v>1644</v>
      </c>
      <c r="F1868" s="14" t="s">
        <v>7081</v>
      </c>
      <c r="G1868" s="14" t="s">
        <v>7082</v>
      </c>
      <c r="H1868" s="15">
        <v>2006</v>
      </c>
      <c r="I1868" s="15">
        <v>1</v>
      </c>
      <c r="J1868" s="15">
        <v>0</v>
      </c>
      <c r="K1868" s="15">
        <v>0</v>
      </c>
      <c r="L1868" s="16" t="s">
        <v>1377</v>
      </c>
      <c r="M1868" s="16"/>
      <c r="N1868" s="16" t="s">
        <v>411</v>
      </c>
      <c r="O1868" s="17">
        <v>1920</v>
      </c>
      <c r="P1868" s="17">
        <v>0</v>
      </c>
      <c r="Q1868" s="17">
        <v>0</v>
      </c>
      <c r="R1868" s="18" t="s">
        <v>33</v>
      </c>
      <c r="S1868" s="19">
        <v>60</v>
      </c>
      <c r="T1868" s="19">
        <v>110</v>
      </c>
      <c r="U1868" s="19">
        <v>2.2727272727272729</v>
      </c>
      <c r="V1868" s="19">
        <v>0</v>
      </c>
      <c r="W1868" s="20">
        <v>0.25</v>
      </c>
      <c r="X1868" s="21">
        <v>480</v>
      </c>
      <c r="Y1868" s="22" t="s">
        <v>33</v>
      </c>
      <c r="Z1868" s="14" t="s">
        <v>5838</v>
      </c>
      <c r="AA1868" s="24" t="s">
        <v>67</v>
      </c>
      <c r="AB1868" s="14" t="s">
        <v>67</v>
      </c>
      <c r="AC1868" s="14" t="s">
        <v>67</v>
      </c>
      <c r="AD1868" s="25"/>
      <c r="AE1868" s="26"/>
      <c r="AF1868" s="27"/>
    </row>
    <row r="1869" spans="1:32" s="29" customFormat="1" ht="16.5" customHeight="1">
      <c r="A1869" s="12" t="s">
        <v>1337</v>
      </c>
      <c r="B1869" s="13"/>
      <c r="C1869" s="189"/>
      <c r="D1869" s="12"/>
      <c r="E1869" s="14" t="s">
        <v>522</v>
      </c>
      <c r="F1869" s="14" t="s">
        <v>67</v>
      </c>
      <c r="G1869" s="14" t="s">
        <v>67</v>
      </c>
      <c r="H1869" s="15" t="s">
        <v>67</v>
      </c>
      <c r="I1869" s="15">
        <v>1</v>
      </c>
      <c r="J1869" s="15">
        <v>0</v>
      </c>
      <c r="K1869" s="15">
        <v>0</v>
      </c>
      <c r="L1869" s="16" t="s">
        <v>1363</v>
      </c>
      <c r="M1869" s="16"/>
      <c r="N1869" s="16" t="s">
        <v>411</v>
      </c>
      <c r="O1869" s="17">
        <v>1920</v>
      </c>
      <c r="P1869" s="17">
        <v>0</v>
      </c>
      <c r="Q1869" s="17">
        <v>0</v>
      </c>
      <c r="R1869" s="18" t="s">
        <v>33</v>
      </c>
      <c r="S1869" s="19">
        <v>60</v>
      </c>
      <c r="T1869" s="19">
        <v>110</v>
      </c>
      <c r="U1869" s="19">
        <v>2.2727272727272729</v>
      </c>
      <c r="V1869" s="19">
        <v>0</v>
      </c>
      <c r="W1869" s="20">
        <v>0.25</v>
      </c>
      <c r="X1869" s="21">
        <v>480</v>
      </c>
      <c r="Y1869" s="22" t="s">
        <v>33</v>
      </c>
      <c r="Z1869" s="14" t="s">
        <v>5838</v>
      </c>
      <c r="AA1869" s="24" t="s">
        <v>67</v>
      </c>
      <c r="AB1869" s="14" t="s">
        <v>67</v>
      </c>
      <c r="AC1869" s="14" t="s">
        <v>67</v>
      </c>
      <c r="AD1869" s="25"/>
      <c r="AE1869" s="26"/>
      <c r="AF1869" s="27"/>
    </row>
    <row r="1870" spans="1:32" s="29" customFormat="1" ht="16.5" customHeight="1">
      <c r="A1870" s="12" t="s">
        <v>1337</v>
      </c>
      <c r="B1870" s="13"/>
      <c r="C1870" s="189"/>
      <c r="D1870" s="12"/>
      <c r="E1870" s="14" t="s">
        <v>1648</v>
      </c>
      <c r="F1870" s="14" t="s">
        <v>1649</v>
      </c>
      <c r="G1870" s="14" t="s">
        <v>523</v>
      </c>
      <c r="H1870" s="15">
        <v>2004</v>
      </c>
      <c r="I1870" s="15">
        <v>1</v>
      </c>
      <c r="J1870" s="15">
        <v>0</v>
      </c>
      <c r="K1870" s="15">
        <v>0</v>
      </c>
      <c r="L1870" s="16" t="s">
        <v>1398</v>
      </c>
      <c r="M1870" s="16"/>
      <c r="N1870" s="16" t="s">
        <v>411</v>
      </c>
      <c r="O1870" s="17">
        <v>96</v>
      </c>
      <c r="P1870" s="17">
        <v>0</v>
      </c>
      <c r="Q1870" s="17">
        <v>0</v>
      </c>
      <c r="R1870" s="18" t="s">
        <v>33</v>
      </c>
      <c r="S1870" s="19">
        <v>60</v>
      </c>
      <c r="T1870" s="19">
        <v>250</v>
      </c>
      <c r="U1870" s="19">
        <v>20</v>
      </c>
      <c r="V1870" s="19">
        <v>0</v>
      </c>
      <c r="W1870" s="20">
        <v>5</v>
      </c>
      <c r="X1870" s="21">
        <v>480</v>
      </c>
      <c r="Y1870" s="22" t="s">
        <v>33</v>
      </c>
      <c r="Z1870" s="14" t="s">
        <v>5838</v>
      </c>
      <c r="AA1870" s="24" t="s">
        <v>67</v>
      </c>
      <c r="AB1870" s="14" t="s">
        <v>67</v>
      </c>
      <c r="AC1870" s="14" t="s">
        <v>67</v>
      </c>
      <c r="AD1870" s="25"/>
      <c r="AE1870" s="26"/>
      <c r="AF1870" s="27"/>
    </row>
    <row r="1871" spans="1:32" s="29" customFormat="1" ht="16.5" customHeight="1">
      <c r="A1871" s="12" t="s">
        <v>1337</v>
      </c>
      <c r="B1871" s="13"/>
      <c r="C1871" s="189"/>
      <c r="D1871" s="12"/>
      <c r="E1871" s="14" t="s">
        <v>7149</v>
      </c>
      <c r="F1871" s="14" t="s">
        <v>7150</v>
      </c>
      <c r="G1871" s="14" t="s">
        <v>7139</v>
      </c>
      <c r="H1871" s="15">
        <v>2015</v>
      </c>
      <c r="I1871" s="15">
        <v>2</v>
      </c>
      <c r="J1871" s="15">
        <v>0</v>
      </c>
      <c r="K1871" s="15">
        <v>0</v>
      </c>
      <c r="L1871" s="16" t="s">
        <v>7092</v>
      </c>
      <c r="M1871" s="16"/>
      <c r="N1871" s="16" t="s">
        <v>7115</v>
      </c>
      <c r="O1871" s="17">
        <v>240</v>
      </c>
      <c r="P1871" s="17">
        <v>0</v>
      </c>
      <c r="Q1871" s="17">
        <v>0</v>
      </c>
      <c r="R1871" s="18" t="s">
        <v>7116</v>
      </c>
      <c r="S1871" s="19">
        <v>60</v>
      </c>
      <c r="T1871" s="19">
        <v>220</v>
      </c>
      <c r="U1871" s="19">
        <v>9.1</v>
      </c>
      <c r="V1871" s="19">
        <v>0</v>
      </c>
      <c r="W1871" s="20">
        <v>2</v>
      </c>
      <c r="X1871" s="21">
        <v>960</v>
      </c>
      <c r="Y1871" s="22" t="s">
        <v>33</v>
      </c>
      <c r="Z1871" s="14" t="s">
        <v>5838</v>
      </c>
      <c r="AA1871" s="24" t="s">
        <v>67</v>
      </c>
      <c r="AB1871" s="14" t="s">
        <v>67</v>
      </c>
      <c r="AC1871" s="14" t="s">
        <v>67</v>
      </c>
      <c r="AD1871" s="25"/>
      <c r="AE1871" s="26"/>
      <c r="AF1871" s="27"/>
    </row>
    <row r="1872" spans="1:32" s="29" customFormat="1" ht="16.5" customHeight="1">
      <c r="A1872" s="12" t="s">
        <v>1337</v>
      </c>
      <c r="B1872" s="13"/>
      <c r="C1872" s="189"/>
      <c r="D1872" s="12"/>
      <c r="E1872" s="14" t="s">
        <v>1588</v>
      </c>
      <c r="F1872" s="14" t="s">
        <v>67</v>
      </c>
      <c r="G1872" s="14" t="s">
        <v>67</v>
      </c>
      <c r="H1872" s="15">
        <v>2008</v>
      </c>
      <c r="I1872" s="15">
        <v>1</v>
      </c>
      <c r="J1872" s="15">
        <v>0</v>
      </c>
      <c r="K1872" s="15">
        <v>0</v>
      </c>
      <c r="L1872" s="16" t="s">
        <v>1436</v>
      </c>
      <c r="M1872" s="16"/>
      <c r="N1872" s="16" t="s">
        <v>411</v>
      </c>
      <c r="O1872" s="17">
        <v>180</v>
      </c>
      <c r="P1872" s="17">
        <v>0</v>
      </c>
      <c r="Q1872" s="17">
        <v>0</v>
      </c>
      <c r="R1872" s="18" t="s">
        <v>33</v>
      </c>
      <c r="S1872" s="19">
        <v>60</v>
      </c>
      <c r="T1872" s="19">
        <v>220</v>
      </c>
      <c r="U1872" s="19">
        <v>12.5</v>
      </c>
      <c r="V1872" s="19">
        <v>0</v>
      </c>
      <c r="W1872" s="20">
        <v>2.75</v>
      </c>
      <c r="X1872" s="21">
        <v>495</v>
      </c>
      <c r="Y1872" s="22" t="s">
        <v>33</v>
      </c>
      <c r="Z1872" s="14" t="s">
        <v>5838</v>
      </c>
      <c r="AA1872" s="24" t="s">
        <v>67</v>
      </c>
      <c r="AB1872" s="14" t="s">
        <v>67</v>
      </c>
      <c r="AC1872" s="14" t="s">
        <v>67</v>
      </c>
      <c r="AD1872" s="25"/>
      <c r="AE1872" s="26"/>
      <c r="AF1872" s="27"/>
    </row>
    <row r="1873" spans="1:41" s="29" customFormat="1" ht="16.5" customHeight="1">
      <c r="A1873" s="12" t="s">
        <v>1337</v>
      </c>
      <c r="B1873" s="13"/>
      <c r="C1873" s="189"/>
      <c r="D1873" s="12"/>
      <c r="E1873" s="14" t="s">
        <v>1371</v>
      </c>
      <c r="F1873" s="14" t="s">
        <v>67</v>
      </c>
      <c r="G1873" s="14" t="s">
        <v>1372</v>
      </c>
      <c r="H1873" s="15">
        <v>2009</v>
      </c>
      <c r="I1873" s="15">
        <v>1</v>
      </c>
      <c r="J1873" s="15">
        <v>0</v>
      </c>
      <c r="K1873" s="15">
        <v>0</v>
      </c>
      <c r="L1873" s="16" t="s">
        <v>1373</v>
      </c>
      <c r="M1873" s="16"/>
      <c r="N1873" s="16" t="s">
        <v>1343</v>
      </c>
      <c r="O1873" s="17">
        <v>450</v>
      </c>
      <c r="P1873" s="17">
        <v>0</v>
      </c>
      <c r="Q1873" s="17">
        <v>0</v>
      </c>
      <c r="R1873" s="18" t="s">
        <v>33</v>
      </c>
      <c r="S1873" s="19">
        <v>0</v>
      </c>
      <c r="T1873" s="19">
        <v>220</v>
      </c>
      <c r="U1873" s="19">
        <v>5</v>
      </c>
      <c r="V1873" s="19">
        <v>0</v>
      </c>
      <c r="W1873" s="20">
        <v>1.1000000000000001</v>
      </c>
      <c r="X1873" s="21">
        <v>495.00000000000006</v>
      </c>
      <c r="Y1873" s="22" t="s">
        <v>33</v>
      </c>
      <c r="Z1873" s="14" t="s">
        <v>5838</v>
      </c>
      <c r="AA1873" s="24" t="s">
        <v>67</v>
      </c>
      <c r="AB1873" s="14" t="s">
        <v>67</v>
      </c>
      <c r="AC1873" s="14" t="s">
        <v>67</v>
      </c>
      <c r="AD1873" s="25"/>
      <c r="AE1873" s="26"/>
      <c r="AF1873" s="27"/>
    </row>
    <row r="1874" spans="1:41" s="29" customFormat="1" ht="16.5" customHeight="1">
      <c r="A1874" s="83" t="s">
        <v>1337</v>
      </c>
      <c r="B1874" s="13"/>
      <c r="C1874" s="189"/>
      <c r="D1874" s="83"/>
      <c r="E1874" s="14" t="s">
        <v>7153</v>
      </c>
      <c r="F1874" s="14" t="s">
        <v>7145</v>
      </c>
      <c r="G1874" s="14" t="s">
        <v>7139</v>
      </c>
      <c r="H1874" s="15">
        <v>2015</v>
      </c>
      <c r="I1874" s="15">
        <v>1</v>
      </c>
      <c r="J1874" s="15">
        <v>0</v>
      </c>
      <c r="K1874" s="15">
        <v>0</v>
      </c>
      <c r="L1874" s="16" t="s">
        <v>7173</v>
      </c>
      <c r="M1874" s="16"/>
      <c r="N1874" s="16" t="s">
        <v>7115</v>
      </c>
      <c r="O1874" s="17">
        <v>450</v>
      </c>
      <c r="P1874" s="17">
        <v>0</v>
      </c>
      <c r="Q1874" s="17">
        <v>0</v>
      </c>
      <c r="R1874" s="18" t="s">
        <v>7116</v>
      </c>
      <c r="S1874" s="19">
        <v>60</v>
      </c>
      <c r="T1874" s="19">
        <v>220</v>
      </c>
      <c r="U1874" s="19">
        <v>0</v>
      </c>
      <c r="V1874" s="19">
        <v>0</v>
      </c>
      <c r="W1874" s="20">
        <v>1.1000000000000001</v>
      </c>
      <c r="X1874" s="21">
        <v>495.00000000000006</v>
      </c>
      <c r="Y1874" s="22" t="s">
        <v>33</v>
      </c>
      <c r="Z1874" s="14" t="s">
        <v>5838</v>
      </c>
      <c r="AA1874" s="24" t="s">
        <v>67</v>
      </c>
      <c r="AB1874" s="14" t="s">
        <v>67</v>
      </c>
      <c r="AC1874" s="14" t="s">
        <v>67</v>
      </c>
      <c r="AD1874" s="25"/>
      <c r="AE1874" s="26"/>
      <c r="AF1874" s="27"/>
      <c r="AG1874" s="109"/>
      <c r="AH1874" s="109"/>
      <c r="AI1874" s="109"/>
      <c r="AJ1874" s="109"/>
      <c r="AK1874" s="109"/>
      <c r="AL1874" s="109"/>
      <c r="AM1874" s="109"/>
      <c r="AN1874" s="109"/>
      <c r="AO1874" s="109"/>
    </row>
    <row r="1875" spans="1:41" s="29" customFormat="1" ht="16.5" customHeight="1">
      <c r="A1875" s="12" t="s">
        <v>1337</v>
      </c>
      <c r="B1875" s="13"/>
      <c r="C1875" s="189"/>
      <c r="D1875" s="12"/>
      <c r="E1875" s="14" t="s">
        <v>1776</v>
      </c>
      <c r="F1875" s="14" t="s">
        <v>7209</v>
      </c>
      <c r="G1875" s="14" t="s">
        <v>7139</v>
      </c>
      <c r="H1875" s="15">
        <v>2018</v>
      </c>
      <c r="I1875" s="15">
        <v>1</v>
      </c>
      <c r="J1875" s="15">
        <v>0</v>
      </c>
      <c r="K1875" s="15">
        <v>0</v>
      </c>
      <c r="L1875" s="16" t="s">
        <v>7210</v>
      </c>
      <c r="M1875" s="16"/>
      <c r="N1875" s="16" t="s">
        <v>7115</v>
      </c>
      <c r="O1875" s="17">
        <v>450</v>
      </c>
      <c r="P1875" s="17">
        <v>0</v>
      </c>
      <c r="Q1875" s="17">
        <v>0</v>
      </c>
      <c r="R1875" s="18" t="s">
        <v>33</v>
      </c>
      <c r="S1875" s="19">
        <v>60</v>
      </c>
      <c r="T1875" s="19">
        <v>220</v>
      </c>
      <c r="U1875" s="19">
        <v>0</v>
      </c>
      <c r="V1875" s="19">
        <v>0</v>
      </c>
      <c r="W1875" s="20">
        <v>1.1000000000000001</v>
      </c>
      <c r="X1875" s="21">
        <v>495.00000000000006</v>
      </c>
      <c r="Y1875" s="22" t="s">
        <v>33</v>
      </c>
      <c r="Z1875" s="14" t="s">
        <v>5838</v>
      </c>
      <c r="AA1875" s="24"/>
      <c r="AB1875" s="14"/>
      <c r="AC1875" s="14"/>
      <c r="AD1875" s="25"/>
      <c r="AE1875" s="26"/>
      <c r="AF1875" s="27"/>
    </row>
    <row r="1876" spans="1:41" s="29" customFormat="1" ht="16.5" customHeight="1">
      <c r="A1876" s="12" t="s">
        <v>1337</v>
      </c>
      <c r="B1876" s="13"/>
      <c r="C1876" s="189"/>
      <c r="D1876" s="12"/>
      <c r="E1876" s="14" t="s">
        <v>424</v>
      </c>
      <c r="F1876" s="14" t="s">
        <v>1639</v>
      </c>
      <c r="G1876" s="14" t="s">
        <v>1640</v>
      </c>
      <c r="H1876" s="15">
        <v>1998</v>
      </c>
      <c r="I1876" s="15">
        <v>1</v>
      </c>
      <c r="J1876" s="15">
        <v>0</v>
      </c>
      <c r="K1876" s="15">
        <v>0</v>
      </c>
      <c r="L1876" s="16" t="s">
        <v>1383</v>
      </c>
      <c r="M1876" s="16"/>
      <c r="N1876" s="16" t="s">
        <v>411</v>
      </c>
      <c r="O1876" s="17">
        <v>1920</v>
      </c>
      <c r="P1876" s="17">
        <v>0</v>
      </c>
      <c r="Q1876" s="17">
        <v>0</v>
      </c>
      <c r="R1876" s="18" t="s">
        <v>33</v>
      </c>
      <c r="S1876" s="19">
        <v>60</v>
      </c>
      <c r="T1876" s="19">
        <v>220</v>
      </c>
      <c r="U1876" s="19">
        <v>1.1818181818181819</v>
      </c>
      <c r="V1876" s="19">
        <v>0</v>
      </c>
      <c r="W1876" s="20">
        <v>0.26</v>
      </c>
      <c r="X1876" s="21">
        <v>499.20000000000005</v>
      </c>
      <c r="Y1876" s="22" t="s">
        <v>33</v>
      </c>
      <c r="Z1876" s="14" t="s">
        <v>5838</v>
      </c>
      <c r="AA1876" s="24" t="s">
        <v>67</v>
      </c>
      <c r="AB1876" s="14" t="s">
        <v>67</v>
      </c>
      <c r="AC1876" s="14" t="s">
        <v>67</v>
      </c>
      <c r="AD1876" s="25"/>
      <c r="AE1876" s="26"/>
      <c r="AF1876" s="27"/>
    </row>
    <row r="1877" spans="1:41" s="29" customFormat="1" ht="16.5" customHeight="1">
      <c r="A1877" s="13" t="s">
        <v>1337</v>
      </c>
      <c r="B1877" s="13"/>
      <c r="C1877" s="189"/>
      <c r="D1877" s="12"/>
      <c r="E1877" s="14" t="s">
        <v>1524</v>
      </c>
      <c r="F1877" s="14" t="s">
        <v>1525</v>
      </c>
      <c r="G1877" s="14" t="s">
        <v>1526</v>
      </c>
      <c r="H1877" s="15">
        <v>2015</v>
      </c>
      <c r="I1877" s="15">
        <v>2</v>
      </c>
      <c r="J1877" s="15">
        <v>0</v>
      </c>
      <c r="K1877" s="15">
        <v>0</v>
      </c>
      <c r="L1877" s="16" t="s">
        <v>1353</v>
      </c>
      <c r="M1877" s="16"/>
      <c r="N1877" s="16" t="s">
        <v>1343</v>
      </c>
      <c r="O1877" s="17">
        <v>340</v>
      </c>
      <c r="P1877" s="17">
        <v>0</v>
      </c>
      <c r="Q1877" s="17">
        <v>0</v>
      </c>
      <c r="R1877" s="18" t="s">
        <v>33</v>
      </c>
      <c r="S1877" s="19">
        <v>60</v>
      </c>
      <c r="T1877" s="19">
        <v>110</v>
      </c>
      <c r="U1877" s="19">
        <v>13.636363636363637</v>
      </c>
      <c r="V1877" s="19">
        <v>0</v>
      </c>
      <c r="W1877" s="20">
        <v>1.5</v>
      </c>
      <c r="X1877" s="21">
        <v>1020</v>
      </c>
      <c r="Y1877" s="22" t="s">
        <v>33</v>
      </c>
      <c r="Z1877" s="14" t="s">
        <v>5838</v>
      </c>
      <c r="AA1877" s="24" t="s">
        <v>67</v>
      </c>
      <c r="AB1877" s="14" t="s">
        <v>67</v>
      </c>
      <c r="AC1877" s="14" t="s">
        <v>67</v>
      </c>
      <c r="AD1877" s="25"/>
      <c r="AE1877" s="26"/>
      <c r="AF1877" s="27"/>
    </row>
    <row r="1878" spans="1:41" s="29" customFormat="1" ht="16.5" customHeight="1">
      <c r="A1878" s="83" t="s">
        <v>1337</v>
      </c>
      <c r="B1878" s="13"/>
      <c r="C1878" s="189"/>
      <c r="D1878" s="83"/>
      <c r="E1878" s="14" t="s">
        <v>1518</v>
      </c>
      <c r="F1878" s="14" t="s">
        <v>67</v>
      </c>
      <c r="G1878" s="14" t="s">
        <v>67</v>
      </c>
      <c r="H1878" s="15">
        <v>1987</v>
      </c>
      <c r="I1878" s="15">
        <v>1</v>
      </c>
      <c r="J1878" s="15">
        <v>0</v>
      </c>
      <c r="K1878" s="15">
        <v>0</v>
      </c>
      <c r="L1878" s="16" t="s">
        <v>1470</v>
      </c>
      <c r="M1878" s="16"/>
      <c r="N1878" s="16" t="s">
        <v>1343</v>
      </c>
      <c r="O1878" s="17">
        <v>60</v>
      </c>
      <c r="P1878" s="17">
        <v>0</v>
      </c>
      <c r="Q1878" s="17">
        <v>0</v>
      </c>
      <c r="R1878" s="18" t="s">
        <v>33</v>
      </c>
      <c r="S1878" s="19">
        <v>0</v>
      </c>
      <c r="T1878" s="19">
        <v>220</v>
      </c>
      <c r="U1878" s="19">
        <v>40</v>
      </c>
      <c r="V1878" s="19">
        <v>0</v>
      </c>
      <c r="W1878" s="20">
        <v>8.8000000000000007</v>
      </c>
      <c r="X1878" s="21">
        <v>528</v>
      </c>
      <c r="Y1878" s="22" t="s">
        <v>33</v>
      </c>
      <c r="Z1878" s="14" t="s">
        <v>5838</v>
      </c>
      <c r="AA1878" s="24" t="s">
        <v>67</v>
      </c>
      <c r="AB1878" s="14" t="s">
        <v>67</v>
      </c>
      <c r="AC1878" s="14" t="s">
        <v>67</v>
      </c>
      <c r="AD1878" s="25"/>
      <c r="AE1878" s="26"/>
      <c r="AF1878" s="27"/>
      <c r="AG1878" s="109"/>
      <c r="AH1878" s="109"/>
      <c r="AI1878" s="109"/>
      <c r="AJ1878" s="109"/>
      <c r="AK1878" s="109"/>
      <c r="AL1878" s="109"/>
      <c r="AM1878" s="109"/>
      <c r="AN1878" s="109"/>
      <c r="AO1878" s="109"/>
    </row>
    <row r="1879" spans="1:41" s="29" customFormat="1" ht="16.5" customHeight="1">
      <c r="A1879" s="12" t="s">
        <v>1337</v>
      </c>
      <c r="B1879" s="13"/>
      <c r="C1879" s="189"/>
      <c r="D1879" s="12"/>
      <c r="E1879" s="14" t="s">
        <v>1633</v>
      </c>
      <c r="F1879" s="14" t="s">
        <v>1634</v>
      </c>
      <c r="G1879" s="14" t="s">
        <v>1635</v>
      </c>
      <c r="H1879" s="15" t="s">
        <v>67</v>
      </c>
      <c r="I1879" s="15">
        <v>1</v>
      </c>
      <c r="J1879" s="15">
        <v>0</v>
      </c>
      <c r="K1879" s="15">
        <v>0</v>
      </c>
      <c r="L1879" s="16" t="s">
        <v>1377</v>
      </c>
      <c r="M1879" s="16"/>
      <c r="N1879" s="16" t="s">
        <v>411</v>
      </c>
      <c r="O1879" s="17">
        <v>2112</v>
      </c>
      <c r="P1879" s="17">
        <v>0</v>
      </c>
      <c r="Q1879" s="17">
        <v>0</v>
      </c>
      <c r="R1879" s="18" t="s">
        <v>33</v>
      </c>
      <c r="S1879" s="19" t="s">
        <v>89</v>
      </c>
      <c r="T1879" s="19">
        <v>110</v>
      </c>
      <c r="U1879" s="19">
        <v>2.2727272727272729</v>
      </c>
      <c r="V1879" s="19">
        <v>0</v>
      </c>
      <c r="W1879" s="20">
        <v>0.25</v>
      </c>
      <c r="X1879" s="21">
        <v>528</v>
      </c>
      <c r="Y1879" s="22" t="s">
        <v>33</v>
      </c>
      <c r="Z1879" s="14" t="s">
        <v>5838</v>
      </c>
      <c r="AA1879" s="24" t="s">
        <v>67</v>
      </c>
      <c r="AB1879" s="14" t="s">
        <v>67</v>
      </c>
      <c r="AC1879" s="14" t="s">
        <v>67</v>
      </c>
      <c r="AD1879" s="25"/>
      <c r="AE1879" s="26"/>
      <c r="AF1879" s="27"/>
    </row>
    <row r="1880" spans="1:41" s="29" customFormat="1" ht="16.5" customHeight="1">
      <c r="A1880" s="12" t="s">
        <v>1337</v>
      </c>
      <c r="B1880" s="13"/>
      <c r="C1880" s="494"/>
      <c r="D1880" s="12"/>
      <c r="E1880" s="14" t="s">
        <v>35</v>
      </c>
      <c r="F1880" s="14" t="s">
        <v>110</v>
      </c>
      <c r="G1880" s="14" t="s">
        <v>1629</v>
      </c>
      <c r="H1880" s="15">
        <v>2006</v>
      </c>
      <c r="I1880" s="15">
        <v>1</v>
      </c>
      <c r="J1880" s="15">
        <v>0</v>
      </c>
      <c r="K1880" s="15">
        <v>0</v>
      </c>
      <c r="L1880" s="16" t="s">
        <v>1618</v>
      </c>
      <c r="M1880" s="16"/>
      <c r="N1880" s="16" t="s">
        <v>411</v>
      </c>
      <c r="O1880" s="17">
        <v>1920</v>
      </c>
      <c r="P1880" s="17">
        <v>0</v>
      </c>
      <c r="Q1880" s="17">
        <v>0</v>
      </c>
      <c r="R1880" s="18" t="s">
        <v>33</v>
      </c>
      <c r="S1880" s="19" t="s">
        <v>89</v>
      </c>
      <c r="T1880" s="19">
        <v>110</v>
      </c>
      <c r="U1880" s="19">
        <v>2.5454545454545454</v>
      </c>
      <c r="V1880" s="19">
        <v>0</v>
      </c>
      <c r="W1880" s="20">
        <v>0.28000000000000003</v>
      </c>
      <c r="X1880" s="21">
        <v>537.6</v>
      </c>
      <c r="Y1880" s="22" t="s">
        <v>33</v>
      </c>
      <c r="Z1880" s="14" t="s">
        <v>5838</v>
      </c>
      <c r="AA1880" s="24" t="s">
        <v>67</v>
      </c>
      <c r="AB1880" s="14" t="s">
        <v>67</v>
      </c>
      <c r="AC1880" s="14" t="s">
        <v>67</v>
      </c>
      <c r="AD1880" s="25"/>
      <c r="AE1880" s="26"/>
      <c r="AF1880" s="27"/>
    </row>
    <row r="1881" spans="1:41" s="29" customFormat="1" ht="16.5" customHeight="1">
      <c r="A1881" s="12" t="s">
        <v>1337</v>
      </c>
      <c r="B1881" s="13"/>
      <c r="C1881" s="494"/>
      <c r="D1881" s="12"/>
      <c r="E1881" s="14" t="s">
        <v>35</v>
      </c>
      <c r="F1881" s="14" t="s">
        <v>163</v>
      </c>
      <c r="G1881" s="14" t="s">
        <v>1630</v>
      </c>
      <c r="H1881" s="15">
        <v>2007</v>
      </c>
      <c r="I1881" s="15">
        <v>1</v>
      </c>
      <c r="J1881" s="15">
        <v>0</v>
      </c>
      <c r="K1881" s="15">
        <v>0</v>
      </c>
      <c r="L1881" s="16" t="s">
        <v>1618</v>
      </c>
      <c r="M1881" s="16"/>
      <c r="N1881" s="16" t="s">
        <v>411</v>
      </c>
      <c r="O1881" s="17">
        <v>1920</v>
      </c>
      <c r="P1881" s="17">
        <v>0</v>
      </c>
      <c r="Q1881" s="17">
        <v>0</v>
      </c>
      <c r="R1881" s="18" t="s">
        <v>33</v>
      </c>
      <c r="S1881" s="19" t="s">
        <v>89</v>
      </c>
      <c r="T1881" s="19">
        <v>110</v>
      </c>
      <c r="U1881" s="19">
        <v>2.5454545454545454</v>
      </c>
      <c r="V1881" s="19">
        <v>0</v>
      </c>
      <c r="W1881" s="20">
        <v>0.28000000000000003</v>
      </c>
      <c r="X1881" s="21">
        <v>537.6</v>
      </c>
      <c r="Y1881" s="22" t="s">
        <v>33</v>
      </c>
      <c r="Z1881" s="14" t="s">
        <v>5838</v>
      </c>
      <c r="AA1881" s="24" t="s">
        <v>67</v>
      </c>
      <c r="AB1881" s="14" t="s">
        <v>67</v>
      </c>
      <c r="AC1881" s="14" t="s">
        <v>67</v>
      </c>
      <c r="AD1881" s="25"/>
      <c r="AE1881" s="26"/>
      <c r="AF1881" s="27"/>
    </row>
    <row r="1882" spans="1:41" s="29" customFormat="1" ht="16.5" customHeight="1">
      <c r="A1882" s="12" t="s">
        <v>1337</v>
      </c>
      <c r="B1882" s="13"/>
      <c r="C1882" s="494"/>
      <c r="D1882" s="12"/>
      <c r="E1882" s="14" t="s">
        <v>35</v>
      </c>
      <c r="F1882" s="14" t="s">
        <v>83</v>
      </c>
      <c r="G1882" s="14" t="s">
        <v>1630</v>
      </c>
      <c r="H1882" s="15">
        <v>2007</v>
      </c>
      <c r="I1882" s="15">
        <v>1</v>
      </c>
      <c r="J1882" s="15">
        <v>0</v>
      </c>
      <c r="K1882" s="15">
        <v>0</v>
      </c>
      <c r="L1882" s="16" t="s">
        <v>1618</v>
      </c>
      <c r="M1882" s="16"/>
      <c r="N1882" s="16" t="s">
        <v>411</v>
      </c>
      <c r="O1882" s="17">
        <v>1920</v>
      </c>
      <c r="P1882" s="17">
        <v>0</v>
      </c>
      <c r="Q1882" s="17">
        <v>0</v>
      </c>
      <c r="R1882" s="18" t="s">
        <v>33</v>
      </c>
      <c r="S1882" s="19" t="s">
        <v>89</v>
      </c>
      <c r="T1882" s="19">
        <v>110</v>
      </c>
      <c r="U1882" s="19">
        <v>2.5454545454545454</v>
      </c>
      <c r="V1882" s="19">
        <v>0</v>
      </c>
      <c r="W1882" s="20">
        <v>0.28000000000000003</v>
      </c>
      <c r="X1882" s="21">
        <v>537.6</v>
      </c>
      <c r="Y1882" s="22" t="s">
        <v>33</v>
      </c>
      <c r="Z1882" s="14" t="s">
        <v>5838</v>
      </c>
      <c r="AA1882" s="24" t="s">
        <v>67</v>
      </c>
      <c r="AB1882" s="14" t="s">
        <v>67</v>
      </c>
      <c r="AC1882" s="14" t="s">
        <v>67</v>
      </c>
      <c r="AD1882" s="25"/>
      <c r="AE1882" s="26"/>
      <c r="AF1882" s="27"/>
    </row>
    <row r="1883" spans="1:41" s="29" customFormat="1" ht="16.5" customHeight="1">
      <c r="A1883" s="12" t="s">
        <v>1337</v>
      </c>
      <c r="B1883" s="13"/>
      <c r="C1883" s="494"/>
      <c r="D1883" s="12"/>
      <c r="E1883" s="14" t="s">
        <v>35</v>
      </c>
      <c r="F1883" s="14" t="s">
        <v>83</v>
      </c>
      <c r="G1883" s="14" t="s">
        <v>1630</v>
      </c>
      <c r="H1883" s="15">
        <v>2007</v>
      </c>
      <c r="I1883" s="15">
        <v>1</v>
      </c>
      <c r="J1883" s="15">
        <v>0</v>
      </c>
      <c r="K1883" s="15">
        <v>0</v>
      </c>
      <c r="L1883" s="16" t="s">
        <v>1618</v>
      </c>
      <c r="M1883" s="16"/>
      <c r="N1883" s="16" t="s">
        <v>411</v>
      </c>
      <c r="O1883" s="17">
        <v>1920</v>
      </c>
      <c r="P1883" s="17">
        <v>0</v>
      </c>
      <c r="Q1883" s="17">
        <v>0</v>
      </c>
      <c r="R1883" s="18" t="s">
        <v>33</v>
      </c>
      <c r="S1883" s="19" t="s">
        <v>89</v>
      </c>
      <c r="T1883" s="19">
        <v>110</v>
      </c>
      <c r="U1883" s="19">
        <v>2.5454545454545454</v>
      </c>
      <c r="V1883" s="19">
        <v>0</v>
      </c>
      <c r="W1883" s="20">
        <v>0.28000000000000003</v>
      </c>
      <c r="X1883" s="21">
        <v>537.6</v>
      </c>
      <c r="Y1883" s="22" t="s">
        <v>33</v>
      </c>
      <c r="Z1883" s="14" t="s">
        <v>5838</v>
      </c>
      <c r="AA1883" s="24" t="s">
        <v>67</v>
      </c>
      <c r="AB1883" s="14" t="s">
        <v>67</v>
      </c>
      <c r="AC1883" s="14" t="s">
        <v>67</v>
      </c>
      <c r="AD1883" s="25"/>
      <c r="AE1883" s="26"/>
      <c r="AF1883" s="27"/>
    </row>
    <row r="1884" spans="1:41" s="29" customFormat="1" ht="16.5" customHeight="1">
      <c r="A1884" s="12" t="s">
        <v>1337</v>
      </c>
      <c r="B1884" s="13"/>
      <c r="C1884" s="494"/>
      <c r="D1884" s="12"/>
      <c r="E1884" s="14" t="s">
        <v>79</v>
      </c>
      <c r="F1884" s="14" t="s">
        <v>128</v>
      </c>
      <c r="G1884" s="14" t="s">
        <v>1631</v>
      </c>
      <c r="H1884" s="15">
        <v>2007</v>
      </c>
      <c r="I1884" s="15">
        <v>1</v>
      </c>
      <c r="J1884" s="15">
        <v>0</v>
      </c>
      <c r="K1884" s="15">
        <v>0</v>
      </c>
      <c r="L1884" s="16" t="s">
        <v>1618</v>
      </c>
      <c r="M1884" s="16"/>
      <c r="N1884" s="16" t="s">
        <v>411</v>
      </c>
      <c r="O1884" s="17">
        <v>1920</v>
      </c>
      <c r="P1884" s="17">
        <v>0</v>
      </c>
      <c r="Q1884" s="17">
        <v>0</v>
      </c>
      <c r="R1884" s="18" t="s">
        <v>33</v>
      </c>
      <c r="S1884" s="19" t="s">
        <v>89</v>
      </c>
      <c r="T1884" s="19">
        <v>110</v>
      </c>
      <c r="U1884" s="19">
        <v>2.5454545454545454</v>
      </c>
      <c r="V1884" s="19">
        <v>0</v>
      </c>
      <c r="W1884" s="20">
        <v>0.28000000000000003</v>
      </c>
      <c r="X1884" s="21">
        <v>537.6</v>
      </c>
      <c r="Y1884" s="22" t="s">
        <v>33</v>
      </c>
      <c r="Z1884" s="14" t="s">
        <v>5838</v>
      </c>
      <c r="AA1884" s="24" t="s">
        <v>67</v>
      </c>
      <c r="AB1884" s="14" t="s">
        <v>67</v>
      </c>
      <c r="AC1884" s="14" t="s">
        <v>67</v>
      </c>
      <c r="AD1884" s="25"/>
      <c r="AE1884" s="26"/>
      <c r="AF1884" s="27"/>
    </row>
    <row r="1885" spans="1:41" s="29" customFormat="1" ht="16.5" customHeight="1">
      <c r="A1885" s="12" t="s">
        <v>1337</v>
      </c>
      <c r="B1885" s="13"/>
      <c r="C1885" s="494"/>
      <c r="D1885" s="12"/>
      <c r="E1885" s="14" t="s">
        <v>79</v>
      </c>
      <c r="F1885" s="14" t="s">
        <v>125</v>
      </c>
      <c r="G1885" s="14" t="s">
        <v>110</v>
      </c>
      <c r="H1885" s="15">
        <v>2007</v>
      </c>
      <c r="I1885" s="15">
        <v>1</v>
      </c>
      <c r="J1885" s="15">
        <v>0</v>
      </c>
      <c r="K1885" s="15">
        <v>0</v>
      </c>
      <c r="L1885" s="16" t="s">
        <v>1632</v>
      </c>
      <c r="M1885" s="16"/>
      <c r="N1885" s="16" t="s">
        <v>411</v>
      </c>
      <c r="O1885" s="17">
        <v>1920</v>
      </c>
      <c r="P1885" s="17">
        <v>0</v>
      </c>
      <c r="Q1885" s="17">
        <v>0</v>
      </c>
      <c r="R1885" s="18" t="s">
        <v>33</v>
      </c>
      <c r="S1885" s="19" t="s">
        <v>89</v>
      </c>
      <c r="T1885" s="19">
        <v>110</v>
      </c>
      <c r="U1885" s="19">
        <v>2.5454545454545454</v>
      </c>
      <c r="V1885" s="19">
        <v>0</v>
      </c>
      <c r="W1885" s="20">
        <v>0.28000000000000003</v>
      </c>
      <c r="X1885" s="21">
        <v>537.6</v>
      </c>
      <c r="Y1885" s="22" t="s">
        <v>33</v>
      </c>
      <c r="Z1885" s="14" t="s">
        <v>5838</v>
      </c>
      <c r="AA1885" s="24" t="s">
        <v>67</v>
      </c>
      <c r="AB1885" s="14" t="s">
        <v>67</v>
      </c>
      <c r="AC1885" s="14" t="s">
        <v>67</v>
      </c>
      <c r="AD1885" s="25"/>
      <c r="AE1885" s="26"/>
      <c r="AF1885" s="27"/>
    </row>
    <row r="1886" spans="1:41" s="29" customFormat="1" ht="16.5" customHeight="1">
      <c r="A1886" s="12" t="s">
        <v>1337</v>
      </c>
      <c r="B1886" s="13"/>
      <c r="C1886" s="189"/>
      <c r="D1886" s="12"/>
      <c r="E1886" s="14" t="s">
        <v>79</v>
      </c>
      <c r="F1886" s="14" t="s">
        <v>125</v>
      </c>
      <c r="G1886" s="14" t="s">
        <v>110</v>
      </c>
      <c r="H1886" s="15">
        <v>2007</v>
      </c>
      <c r="I1886" s="15">
        <v>1</v>
      </c>
      <c r="J1886" s="15">
        <v>0</v>
      </c>
      <c r="K1886" s="15">
        <v>0</v>
      </c>
      <c r="L1886" s="16" t="s">
        <v>1377</v>
      </c>
      <c r="M1886" s="16"/>
      <c r="N1886" s="16" t="s">
        <v>411</v>
      </c>
      <c r="O1886" s="17">
        <v>1920</v>
      </c>
      <c r="P1886" s="17">
        <v>0</v>
      </c>
      <c r="Q1886" s="17">
        <v>0</v>
      </c>
      <c r="R1886" s="18" t="s">
        <v>33</v>
      </c>
      <c r="S1886" s="19" t="s">
        <v>89</v>
      </c>
      <c r="T1886" s="19">
        <v>110</v>
      </c>
      <c r="U1886" s="19">
        <v>2.5454545454545454</v>
      </c>
      <c r="V1886" s="19">
        <v>0</v>
      </c>
      <c r="W1886" s="20">
        <v>0.28000000000000003</v>
      </c>
      <c r="X1886" s="21">
        <v>537.6</v>
      </c>
      <c r="Y1886" s="22" t="s">
        <v>33</v>
      </c>
      <c r="Z1886" s="14" t="s">
        <v>5838</v>
      </c>
      <c r="AA1886" s="24" t="s">
        <v>67</v>
      </c>
      <c r="AB1886" s="14" t="s">
        <v>67</v>
      </c>
      <c r="AC1886" s="14" t="s">
        <v>67</v>
      </c>
      <c r="AD1886" s="25"/>
      <c r="AE1886" s="26"/>
      <c r="AF1886" s="27"/>
    </row>
    <row r="1887" spans="1:41" s="29" customFormat="1" ht="16.5" customHeight="1">
      <c r="A1887" s="12" t="s">
        <v>1337</v>
      </c>
      <c r="B1887" s="13"/>
      <c r="C1887" s="189"/>
      <c r="D1887" s="12"/>
      <c r="E1887" s="14" t="s">
        <v>1524</v>
      </c>
      <c r="F1887" s="14" t="s">
        <v>1525</v>
      </c>
      <c r="G1887" s="14" t="s">
        <v>1526</v>
      </c>
      <c r="H1887" s="15">
        <v>2015</v>
      </c>
      <c r="I1887" s="15">
        <v>2</v>
      </c>
      <c r="J1887" s="15">
        <v>0</v>
      </c>
      <c r="K1887" s="15">
        <v>0</v>
      </c>
      <c r="L1887" s="16" t="s">
        <v>1409</v>
      </c>
      <c r="M1887" s="16"/>
      <c r="N1887" s="16" t="s">
        <v>1343</v>
      </c>
      <c r="O1887" s="17">
        <v>360</v>
      </c>
      <c r="P1887" s="17">
        <v>0</v>
      </c>
      <c r="Q1887" s="17">
        <v>0</v>
      </c>
      <c r="R1887" s="18" t="s">
        <v>33</v>
      </c>
      <c r="S1887" s="19">
        <v>60</v>
      </c>
      <c r="T1887" s="19">
        <v>110</v>
      </c>
      <c r="U1887" s="19">
        <v>13.636363636363637</v>
      </c>
      <c r="V1887" s="19">
        <v>0</v>
      </c>
      <c r="W1887" s="20">
        <v>1.5</v>
      </c>
      <c r="X1887" s="21">
        <v>1080</v>
      </c>
      <c r="Y1887" s="22" t="s">
        <v>33</v>
      </c>
      <c r="Z1887" s="14" t="s">
        <v>5838</v>
      </c>
      <c r="AA1887" s="24" t="s">
        <v>67</v>
      </c>
      <c r="AB1887" s="14" t="s">
        <v>67</v>
      </c>
      <c r="AC1887" s="14" t="s">
        <v>67</v>
      </c>
      <c r="AD1887" s="25"/>
      <c r="AE1887" s="26"/>
      <c r="AF1887" s="27"/>
    </row>
    <row r="1888" spans="1:41" s="29" customFormat="1" ht="16.5" customHeight="1">
      <c r="A1888" s="12" t="s">
        <v>1337</v>
      </c>
      <c r="B1888" s="13"/>
      <c r="C1888" s="189"/>
      <c r="D1888" s="12"/>
      <c r="E1888" s="14" t="s">
        <v>1556</v>
      </c>
      <c r="F1888" s="14" t="s">
        <v>67</v>
      </c>
      <c r="G1888" s="14" t="s">
        <v>67</v>
      </c>
      <c r="H1888" s="15">
        <v>1999</v>
      </c>
      <c r="I1888" s="15">
        <v>2</v>
      </c>
      <c r="J1888" s="15">
        <v>0</v>
      </c>
      <c r="K1888" s="15">
        <v>0</v>
      </c>
      <c r="L1888" s="16" t="s">
        <v>1346</v>
      </c>
      <c r="M1888" s="16"/>
      <c r="N1888" s="16" t="s">
        <v>411</v>
      </c>
      <c r="O1888" s="17">
        <v>2190</v>
      </c>
      <c r="P1888" s="17">
        <v>0</v>
      </c>
      <c r="Q1888" s="17">
        <v>0</v>
      </c>
      <c r="R1888" s="18" t="s">
        <v>33</v>
      </c>
      <c r="S1888" s="19">
        <v>60</v>
      </c>
      <c r="T1888" s="19">
        <v>110</v>
      </c>
      <c r="U1888" s="19">
        <v>2.2727272727272729</v>
      </c>
      <c r="V1888" s="19">
        <v>0</v>
      </c>
      <c r="W1888" s="20">
        <v>0.25</v>
      </c>
      <c r="X1888" s="21">
        <v>1095</v>
      </c>
      <c r="Y1888" s="22" t="s">
        <v>33</v>
      </c>
      <c r="Z1888" s="14" t="s">
        <v>5838</v>
      </c>
      <c r="AA1888" s="24" t="s">
        <v>67</v>
      </c>
      <c r="AB1888" s="14" t="s">
        <v>67</v>
      </c>
      <c r="AC1888" s="14" t="s">
        <v>67</v>
      </c>
      <c r="AD1888" s="25"/>
      <c r="AE1888" s="26"/>
      <c r="AF1888" s="27"/>
    </row>
    <row r="1889" spans="1:32" s="29" customFormat="1" ht="16.5" customHeight="1">
      <c r="A1889" s="12" t="s">
        <v>1337</v>
      </c>
      <c r="B1889" s="13"/>
      <c r="C1889" s="189"/>
      <c r="D1889" s="12"/>
      <c r="E1889" s="14" t="s">
        <v>1622</v>
      </c>
      <c r="F1889" s="14" t="s">
        <v>67</v>
      </c>
      <c r="G1889" s="14" t="s">
        <v>67</v>
      </c>
      <c r="H1889" s="15" t="s">
        <v>67</v>
      </c>
      <c r="I1889" s="15">
        <v>1</v>
      </c>
      <c r="J1889" s="15">
        <v>0</v>
      </c>
      <c r="K1889" s="15">
        <v>0</v>
      </c>
      <c r="L1889" s="16" t="s">
        <v>1346</v>
      </c>
      <c r="M1889" s="16"/>
      <c r="N1889" s="16" t="s">
        <v>411</v>
      </c>
      <c r="O1889" s="17">
        <v>2190</v>
      </c>
      <c r="P1889" s="17">
        <v>0</v>
      </c>
      <c r="Q1889" s="17">
        <v>0</v>
      </c>
      <c r="R1889" s="18" t="s">
        <v>33</v>
      </c>
      <c r="S1889" s="19">
        <v>60</v>
      </c>
      <c r="T1889" s="19">
        <v>110</v>
      </c>
      <c r="U1889" s="19">
        <v>2.2727272727272729</v>
      </c>
      <c r="V1889" s="19">
        <v>0</v>
      </c>
      <c r="W1889" s="20">
        <v>0.25</v>
      </c>
      <c r="X1889" s="21">
        <v>547.5</v>
      </c>
      <c r="Y1889" s="22" t="s">
        <v>33</v>
      </c>
      <c r="Z1889" s="14" t="s">
        <v>5838</v>
      </c>
      <c r="AA1889" s="24" t="s">
        <v>67</v>
      </c>
      <c r="AB1889" s="14" t="s">
        <v>67</v>
      </c>
      <c r="AC1889" s="14" t="s">
        <v>67</v>
      </c>
      <c r="AD1889" s="25"/>
      <c r="AE1889" s="26"/>
      <c r="AF1889" s="27"/>
    </row>
    <row r="1890" spans="1:32" s="29" customFormat="1" ht="16.5" customHeight="1">
      <c r="A1890" s="12" t="s">
        <v>1337</v>
      </c>
      <c r="B1890" s="13"/>
      <c r="C1890" s="189"/>
      <c r="D1890" s="12"/>
      <c r="E1890" s="14" t="s">
        <v>1623</v>
      </c>
      <c r="F1890" s="14" t="s">
        <v>1624</v>
      </c>
      <c r="G1890" s="14" t="s">
        <v>1625</v>
      </c>
      <c r="H1890" s="15">
        <v>2012</v>
      </c>
      <c r="I1890" s="15">
        <v>1</v>
      </c>
      <c r="J1890" s="15">
        <v>0</v>
      </c>
      <c r="K1890" s="15">
        <v>0</v>
      </c>
      <c r="L1890" s="16" t="s">
        <v>1346</v>
      </c>
      <c r="M1890" s="16"/>
      <c r="N1890" s="16" t="s">
        <v>411</v>
      </c>
      <c r="O1890" s="17">
        <v>2190</v>
      </c>
      <c r="P1890" s="17">
        <v>0</v>
      </c>
      <c r="Q1890" s="17">
        <v>0</v>
      </c>
      <c r="R1890" s="18" t="s">
        <v>33</v>
      </c>
      <c r="S1890" s="19">
        <v>60</v>
      </c>
      <c r="T1890" s="19">
        <v>110</v>
      </c>
      <c r="U1890" s="19">
        <v>2.2727272727272729</v>
      </c>
      <c r="V1890" s="19">
        <v>0</v>
      </c>
      <c r="W1890" s="20">
        <v>0.25</v>
      </c>
      <c r="X1890" s="21">
        <v>547.5</v>
      </c>
      <c r="Y1890" s="22" t="s">
        <v>33</v>
      </c>
      <c r="Z1890" s="14" t="s">
        <v>5838</v>
      </c>
      <c r="AA1890" s="24" t="s">
        <v>67</v>
      </c>
      <c r="AB1890" s="14" t="s">
        <v>67</v>
      </c>
      <c r="AC1890" s="14" t="s">
        <v>67</v>
      </c>
      <c r="AD1890" s="25"/>
      <c r="AE1890" s="26"/>
      <c r="AF1890" s="27"/>
    </row>
    <row r="1891" spans="1:32" s="29" customFormat="1" ht="16.5" customHeight="1">
      <c r="A1891" s="12" t="s">
        <v>1337</v>
      </c>
      <c r="B1891" s="13"/>
      <c r="C1891" s="189"/>
      <c r="D1891" s="12"/>
      <c r="E1891" s="14" t="s">
        <v>1626</v>
      </c>
      <c r="F1891" s="14" t="s">
        <v>67</v>
      </c>
      <c r="G1891" s="14" t="s">
        <v>67</v>
      </c>
      <c r="H1891" s="15">
        <v>1997</v>
      </c>
      <c r="I1891" s="15">
        <v>1</v>
      </c>
      <c r="J1891" s="15">
        <v>0</v>
      </c>
      <c r="K1891" s="15">
        <v>0</v>
      </c>
      <c r="L1891" s="16" t="s">
        <v>1346</v>
      </c>
      <c r="M1891" s="16"/>
      <c r="N1891" s="16" t="s">
        <v>411</v>
      </c>
      <c r="O1891" s="17">
        <v>2190</v>
      </c>
      <c r="P1891" s="17">
        <v>0</v>
      </c>
      <c r="Q1891" s="17">
        <v>0</v>
      </c>
      <c r="R1891" s="18" t="s">
        <v>33</v>
      </c>
      <c r="S1891" s="19">
        <v>60</v>
      </c>
      <c r="T1891" s="19">
        <v>110</v>
      </c>
      <c r="U1891" s="19">
        <v>2.2727272727272729</v>
      </c>
      <c r="V1891" s="19">
        <v>0</v>
      </c>
      <c r="W1891" s="20">
        <v>0.25</v>
      </c>
      <c r="X1891" s="21">
        <v>547.5</v>
      </c>
      <c r="Y1891" s="22" t="s">
        <v>33</v>
      </c>
      <c r="Z1891" s="14" t="s">
        <v>5838</v>
      </c>
      <c r="AA1891" s="24" t="s">
        <v>67</v>
      </c>
      <c r="AB1891" s="14" t="s">
        <v>67</v>
      </c>
      <c r="AC1891" s="14" t="s">
        <v>67</v>
      </c>
      <c r="AD1891" s="25"/>
      <c r="AE1891" s="26"/>
      <c r="AF1891" s="27"/>
    </row>
    <row r="1892" spans="1:32" s="29" customFormat="1" ht="16.5" customHeight="1">
      <c r="A1892" s="12" t="s">
        <v>1337</v>
      </c>
      <c r="B1892" s="13"/>
      <c r="C1892" s="189"/>
      <c r="D1892" s="12"/>
      <c r="E1892" s="14" t="s">
        <v>1677</v>
      </c>
      <c r="F1892" s="14" t="s">
        <v>67</v>
      </c>
      <c r="G1892" s="14" t="s">
        <v>67</v>
      </c>
      <c r="H1892" s="15" t="s">
        <v>67</v>
      </c>
      <c r="I1892" s="15">
        <v>1</v>
      </c>
      <c r="J1892" s="15">
        <v>0</v>
      </c>
      <c r="K1892" s="15">
        <v>0</v>
      </c>
      <c r="L1892" s="16" t="s">
        <v>1339</v>
      </c>
      <c r="M1892" s="16"/>
      <c r="N1892" s="16" t="s">
        <v>411</v>
      </c>
      <c r="O1892" s="17">
        <v>730</v>
      </c>
      <c r="P1892" s="17">
        <v>8030</v>
      </c>
      <c r="Q1892" s="17">
        <v>5</v>
      </c>
      <c r="R1892" s="18" t="s">
        <v>33</v>
      </c>
      <c r="S1892" s="19" t="s">
        <v>89</v>
      </c>
      <c r="T1892" s="19">
        <v>220</v>
      </c>
      <c r="U1892" s="19">
        <v>2.2727272727272729</v>
      </c>
      <c r="V1892" s="19">
        <v>0</v>
      </c>
      <c r="W1892" s="20">
        <v>0.5</v>
      </c>
      <c r="X1892" s="21">
        <v>565.75</v>
      </c>
      <c r="Y1892" s="22" t="s">
        <v>33</v>
      </c>
      <c r="Z1892" s="14" t="s">
        <v>5838</v>
      </c>
      <c r="AA1892" s="24" t="s">
        <v>67</v>
      </c>
      <c r="AB1892" s="14" t="s">
        <v>67</v>
      </c>
      <c r="AC1892" s="14" t="s">
        <v>67</v>
      </c>
      <c r="AD1892" s="25"/>
      <c r="AE1892" s="26"/>
      <c r="AF1892" s="27"/>
    </row>
    <row r="1893" spans="1:32" s="29" customFormat="1" ht="16.5" customHeight="1">
      <c r="A1893" s="12" t="s">
        <v>1337</v>
      </c>
      <c r="B1893" s="13"/>
      <c r="C1893" s="189"/>
      <c r="D1893" s="12"/>
      <c r="E1893" s="14" t="s">
        <v>1115</v>
      </c>
      <c r="F1893" s="14" t="s">
        <v>1385</v>
      </c>
      <c r="G1893" s="14" t="s">
        <v>1494</v>
      </c>
      <c r="H1893" s="15" t="s">
        <v>67</v>
      </c>
      <c r="I1893" s="15">
        <v>1</v>
      </c>
      <c r="J1893" s="15">
        <v>0</v>
      </c>
      <c r="K1893" s="15">
        <v>0</v>
      </c>
      <c r="L1893" s="16" t="s">
        <v>1377</v>
      </c>
      <c r="M1893" s="16"/>
      <c r="N1893" s="16" t="s">
        <v>411</v>
      </c>
      <c r="O1893" s="17">
        <v>864</v>
      </c>
      <c r="P1893" s="17">
        <v>0</v>
      </c>
      <c r="Q1893" s="17">
        <v>0</v>
      </c>
      <c r="R1893" s="18" t="s">
        <v>33</v>
      </c>
      <c r="S1893" s="19">
        <v>60</v>
      </c>
      <c r="T1893" s="19">
        <v>110</v>
      </c>
      <c r="U1893" s="19">
        <v>6</v>
      </c>
      <c r="V1893" s="19">
        <v>0</v>
      </c>
      <c r="W1893" s="20">
        <v>0.66</v>
      </c>
      <c r="X1893" s="21">
        <v>570.24</v>
      </c>
      <c r="Y1893" s="22" t="s">
        <v>33</v>
      </c>
      <c r="Z1893" s="14" t="s">
        <v>5838</v>
      </c>
      <c r="AA1893" s="24" t="s">
        <v>67</v>
      </c>
      <c r="AB1893" s="14" t="s">
        <v>67</v>
      </c>
      <c r="AC1893" s="14" t="s">
        <v>67</v>
      </c>
      <c r="AD1893" s="25"/>
      <c r="AE1893" s="26"/>
      <c r="AF1893" s="27"/>
    </row>
    <row r="1894" spans="1:32" s="29" customFormat="1" ht="16.5" customHeight="1">
      <c r="A1894" s="12" t="s">
        <v>1337</v>
      </c>
      <c r="B1894" s="13"/>
      <c r="C1894" s="189"/>
      <c r="D1894" s="12"/>
      <c r="E1894" s="14" t="s">
        <v>1463</v>
      </c>
      <c r="F1894" s="14" t="s">
        <v>1063</v>
      </c>
      <c r="G1894" s="14" t="s">
        <v>1464</v>
      </c>
      <c r="H1894" s="15">
        <v>1997</v>
      </c>
      <c r="I1894" s="15">
        <v>2</v>
      </c>
      <c r="J1894" s="15">
        <v>0</v>
      </c>
      <c r="K1894" s="15">
        <v>0</v>
      </c>
      <c r="L1894" s="16" t="s">
        <v>1346</v>
      </c>
      <c r="M1894" s="16"/>
      <c r="N1894" s="16" t="s">
        <v>411</v>
      </c>
      <c r="O1894" s="17">
        <v>4380</v>
      </c>
      <c r="P1894" s="17">
        <v>4380</v>
      </c>
      <c r="Q1894" s="17">
        <v>5</v>
      </c>
      <c r="R1894" s="18" t="s">
        <v>33</v>
      </c>
      <c r="S1894" s="19">
        <v>60</v>
      </c>
      <c r="T1894" s="19">
        <v>110</v>
      </c>
      <c r="U1894" s="19">
        <v>2.2727272727272729</v>
      </c>
      <c r="V1894" s="19">
        <v>0</v>
      </c>
      <c r="W1894" s="20">
        <v>0.25</v>
      </c>
      <c r="X1894" s="21">
        <v>1149.75</v>
      </c>
      <c r="Y1894" s="22" t="s">
        <v>33</v>
      </c>
      <c r="Z1894" s="14" t="s">
        <v>5838</v>
      </c>
      <c r="AA1894" s="24" t="s">
        <v>67</v>
      </c>
      <c r="AB1894" s="14" t="s">
        <v>67</v>
      </c>
      <c r="AC1894" s="14" t="s">
        <v>67</v>
      </c>
      <c r="AD1894" s="25"/>
      <c r="AE1894" s="26"/>
      <c r="AF1894" s="27"/>
    </row>
    <row r="1895" spans="1:32" s="29" customFormat="1" ht="16.5" customHeight="1">
      <c r="A1895" s="12" t="s">
        <v>1337</v>
      </c>
      <c r="B1895" s="13"/>
      <c r="C1895" s="189"/>
      <c r="D1895" s="12"/>
      <c r="E1895" s="14" t="s">
        <v>187</v>
      </c>
      <c r="F1895" s="14" t="s">
        <v>34</v>
      </c>
      <c r="G1895" s="14" t="s">
        <v>67</v>
      </c>
      <c r="H1895" s="15">
        <v>2003</v>
      </c>
      <c r="I1895" s="15">
        <v>2</v>
      </c>
      <c r="J1895" s="15">
        <v>0</v>
      </c>
      <c r="K1895" s="15">
        <v>0</v>
      </c>
      <c r="L1895" s="16" t="s">
        <v>1346</v>
      </c>
      <c r="M1895" s="16"/>
      <c r="N1895" s="16" t="s">
        <v>411</v>
      </c>
      <c r="O1895" s="17">
        <v>4380</v>
      </c>
      <c r="P1895" s="17">
        <v>4380</v>
      </c>
      <c r="Q1895" s="17">
        <v>5</v>
      </c>
      <c r="R1895" s="18" t="s">
        <v>33</v>
      </c>
      <c r="S1895" s="19">
        <v>60</v>
      </c>
      <c r="T1895" s="19">
        <v>110</v>
      </c>
      <c r="U1895" s="19">
        <v>2.2727272727272729</v>
      </c>
      <c r="V1895" s="19">
        <v>0</v>
      </c>
      <c r="W1895" s="20">
        <v>0.25</v>
      </c>
      <c r="X1895" s="21">
        <v>1149.75</v>
      </c>
      <c r="Y1895" s="22" t="s">
        <v>33</v>
      </c>
      <c r="Z1895" s="14" t="s">
        <v>5838</v>
      </c>
      <c r="AA1895" s="24" t="s">
        <v>67</v>
      </c>
      <c r="AB1895" s="14" t="s">
        <v>67</v>
      </c>
      <c r="AC1895" s="14" t="s">
        <v>67</v>
      </c>
      <c r="AD1895" s="25"/>
      <c r="AE1895" s="26"/>
      <c r="AF1895" s="27"/>
    </row>
    <row r="1896" spans="1:32" s="29" customFormat="1" ht="16.5" customHeight="1">
      <c r="A1896" s="12" t="s">
        <v>1337</v>
      </c>
      <c r="B1896" s="13"/>
      <c r="C1896" s="189"/>
      <c r="D1896" s="12"/>
      <c r="E1896" s="14" t="s">
        <v>1459</v>
      </c>
      <c r="F1896" s="14" t="s">
        <v>1460</v>
      </c>
      <c r="G1896" s="14" t="s">
        <v>1461</v>
      </c>
      <c r="H1896" s="15" t="s">
        <v>67</v>
      </c>
      <c r="I1896" s="15">
        <v>4</v>
      </c>
      <c r="J1896" s="15">
        <v>0</v>
      </c>
      <c r="K1896" s="15">
        <v>0</v>
      </c>
      <c r="L1896" s="16" t="s">
        <v>1462</v>
      </c>
      <c r="M1896" s="16"/>
      <c r="N1896" s="16" t="s">
        <v>411</v>
      </c>
      <c r="O1896" s="17">
        <v>1920</v>
      </c>
      <c r="P1896" s="17">
        <v>0</v>
      </c>
      <c r="Q1896" s="17">
        <v>0</v>
      </c>
      <c r="R1896" s="18" t="s">
        <v>33</v>
      </c>
      <c r="S1896" s="19">
        <v>60</v>
      </c>
      <c r="T1896" s="19">
        <v>110</v>
      </c>
      <c r="U1896" s="19">
        <v>2.7272727272727271</v>
      </c>
      <c r="V1896" s="19">
        <v>0</v>
      </c>
      <c r="W1896" s="20">
        <v>0.3</v>
      </c>
      <c r="X1896" s="21">
        <v>2304</v>
      </c>
      <c r="Y1896" s="22" t="s">
        <v>33</v>
      </c>
      <c r="Z1896" s="14" t="s">
        <v>5838</v>
      </c>
      <c r="AA1896" s="24" t="s">
        <v>67</v>
      </c>
      <c r="AB1896" s="14" t="s">
        <v>67</v>
      </c>
      <c r="AC1896" s="14" t="s">
        <v>67</v>
      </c>
      <c r="AD1896" s="25"/>
      <c r="AE1896" s="26"/>
      <c r="AF1896" s="27"/>
    </row>
    <row r="1897" spans="1:32" s="29" customFormat="1" ht="16.5" customHeight="1">
      <c r="A1897" s="12" t="s">
        <v>1337</v>
      </c>
      <c r="B1897" s="13"/>
      <c r="C1897" s="189"/>
      <c r="D1897" s="12"/>
      <c r="E1897" s="14" t="s">
        <v>1135</v>
      </c>
      <c r="F1897" s="14" t="s">
        <v>125</v>
      </c>
      <c r="G1897" s="14" t="s">
        <v>67</v>
      </c>
      <c r="H1897" s="15" t="s">
        <v>1580</v>
      </c>
      <c r="I1897" s="15">
        <v>1</v>
      </c>
      <c r="J1897" s="15">
        <v>0</v>
      </c>
      <c r="K1897" s="15">
        <v>0</v>
      </c>
      <c r="L1897" s="16" t="s">
        <v>1383</v>
      </c>
      <c r="M1897" s="16"/>
      <c r="N1897" s="16" t="s">
        <v>411</v>
      </c>
      <c r="O1897" s="17">
        <v>2920</v>
      </c>
      <c r="P1897" s="17">
        <v>0</v>
      </c>
      <c r="Q1897" s="17">
        <v>0</v>
      </c>
      <c r="R1897" s="18" t="s">
        <v>33</v>
      </c>
      <c r="S1897" s="19">
        <v>60</v>
      </c>
      <c r="T1897" s="19">
        <v>110</v>
      </c>
      <c r="U1897" s="19">
        <v>1.8181818181818181</v>
      </c>
      <c r="V1897" s="19">
        <v>0</v>
      </c>
      <c r="W1897" s="20">
        <v>0.2</v>
      </c>
      <c r="X1897" s="21">
        <v>584</v>
      </c>
      <c r="Y1897" s="22" t="s">
        <v>33</v>
      </c>
      <c r="Z1897" s="14" t="s">
        <v>5838</v>
      </c>
      <c r="AA1897" s="24" t="s">
        <v>67</v>
      </c>
      <c r="AB1897" s="14" t="s">
        <v>67</v>
      </c>
      <c r="AC1897" s="14" t="s">
        <v>67</v>
      </c>
      <c r="AD1897" s="25"/>
      <c r="AE1897" s="26"/>
      <c r="AF1897" s="27"/>
    </row>
    <row r="1898" spans="1:32" s="29" customFormat="1" ht="16.5" customHeight="1">
      <c r="A1898" s="12" t="s">
        <v>1337</v>
      </c>
      <c r="B1898" s="13"/>
      <c r="C1898" s="189"/>
      <c r="D1898" s="12"/>
      <c r="E1898" s="14" t="s">
        <v>1606</v>
      </c>
      <c r="F1898" s="14" t="s">
        <v>67</v>
      </c>
      <c r="G1898" s="14" t="s">
        <v>67</v>
      </c>
      <c r="H1898" s="15" t="s">
        <v>67</v>
      </c>
      <c r="I1898" s="15">
        <v>1</v>
      </c>
      <c r="J1898" s="15">
        <v>0</v>
      </c>
      <c r="K1898" s="15">
        <v>0</v>
      </c>
      <c r="L1898" s="16" t="s">
        <v>1378</v>
      </c>
      <c r="M1898" s="16"/>
      <c r="N1898" s="16" t="s">
        <v>411</v>
      </c>
      <c r="O1898" s="17">
        <v>360</v>
      </c>
      <c r="P1898" s="17">
        <v>0</v>
      </c>
      <c r="Q1898" s="17">
        <v>0</v>
      </c>
      <c r="R1898" s="18" t="s">
        <v>33</v>
      </c>
      <c r="S1898" s="19">
        <v>60</v>
      </c>
      <c r="T1898" s="19">
        <v>110</v>
      </c>
      <c r="U1898" s="19">
        <v>15</v>
      </c>
      <c r="V1898" s="19">
        <v>0</v>
      </c>
      <c r="W1898" s="20">
        <v>1.65</v>
      </c>
      <c r="X1898" s="21">
        <v>594</v>
      </c>
      <c r="Y1898" s="22" t="s">
        <v>33</v>
      </c>
      <c r="Z1898" s="14" t="s">
        <v>5838</v>
      </c>
      <c r="AA1898" s="24" t="s">
        <v>67</v>
      </c>
      <c r="AB1898" s="14" t="s">
        <v>67</v>
      </c>
      <c r="AC1898" s="14" t="s">
        <v>67</v>
      </c>
      <c r="AD1898" s="25"/>
      <c r="AE1898" s="26"/>
      <c r="AF1898" s="27"/>
    </row>
    <row r="1899" spans="1:32" s="29" customFormat="1" ht="16.5" customHeight="1">
      <c r="A1899" s="12" t="s">
        <v>1337</v>
      </c>
      <c r="B1899" s="13"/>
      <c r="C1899" s="189"/>
      <c r="D1899" s="12"/>
      <c r="E1899" s="14" t="s">
        <v>79</v>
      </c>
      <c r="F1899" s="14" t="s">
        <v>1617</v>
      </c>
      <c r="G1899" s="14" t="s">
        <v>67</v>
      </c>
      <c r="H1899" s="15">
        <v>2010</v>
      </c>
      <c r="I1899" s="15">
        <v>1</v>
      </c>
      <c r="J1899" s="15">
        <v>0</v>
      </c>
      <c r="K1899" s="15">
        <v>0</v>
      </c>
      <c r="L1899" s="16" t="s">
        <v>1383</v>
      </c>
      <c r="M1899" s="16"/>
      <c r="N1899" s="16" t="s">
        <v>411</v>
      </c>
      <c r="O1899" s="17">
        <v>2405</v>
      </c>
      <c r="P1899" s="17">
        <v>0</v>
      </c>
      <c r="Q1899" s="17">
        <v>0</v>
      </c>
      <c r="R1899" s="18" t="s">
        <v>33</v>
      </c>
      <c r="S1899" s="19">
        <v>60</v>
      </c>
      <c r="T1899" s="19">
        <v>110</v>
      </c>
      <c r="U1899" s="19">
        <v>2.2727272727272729</v>
      </c>
      <c r="V1899" s="19">
        <v>0</v>
      </c>
      <c r="W1899" s="20">
        <v>0.25</v>
      </c>
      <c r="X1899" s="21">
        <v>601.25</v>
      </c>
      <c r="Y1899" s="22" t="s">
        <v>33</v>
      </c>
      <c r="Z1899" s="14" t="s">
        <v>5838</v>
      </c>
      <c r="AA1899" s="24" t="s">
        <v>67</v>
      </c>
      <c r="AB1899" s="14" t="s">
        <v>67</v>
      </c>
      <c r="AC1899" s="14" t="s">
        <v>67</v>
      </c>
      <c r="AD1899" s="25"/>
      <c r="AE1899" s="26"/>
      <c r="AF1899" s="27"/>
    </row>
    <row r="1900" spans="1:32" s="29" customFormat="1" ht="16.5" customHeight="1">
      <c r="A1900" s="12" t="s">
        <v>1337</v>
      </c>
      <c r="B1900" s="13"/>
      <c r="C1900" s="189"/>
      <c r="D1900" s="12"/>
      <c r="E1900" s="14" t="s">
        <v>1540</v>
      </c>
      <c r="F1900" s="14" t="s">
        <v>1541</v>
      </c>
      <c r="G1900" s="14" t="s">
        <v>1542</v>
      </c>
      <c r="H1900" s="15" t="s">
        <v>67</v>
      </c>
      <c r="I1900" s="15">
        <v>2</v>
      </c>
      <c r="J1900" s="15">
        <v>0</v>
      </c>
      <c r="K1900" s="15">
        <v>0</v>
      </c>
      <c r="L1900" s="16" t="s">
        <v>1377</v>
      </c>
      <c r="M1900" s="16"/>
      <c r="N1900" s="16" t="s">
        <v>411</v>
      </c>
      <c r="O1900" s="17">
        <v>8640</v>
      </c>
      <c r="P1900" s="17">
        <v>0</v>
      </c>
      <c r="Q1900" s="17">
        <v>0</v>
      </c>
      <c r="R1900" s="18" t="s">
        <v>33</v>
      </c>
      <c r="S1900" s="19">
        <v>60</v>
      </c>
      <c r="T1900" s="19">
        <v>110</v>
      </c>
      <c r="U1900" s="19">
        <v>0.63636363636363635</v>
      </c>
      <c r="V1900" s="19">
        <v>0</v>
      </c>
      <c r="W1900" s="20">
        <v>7.0000000000000007E-2</v>
      </c>
      <c r="X1900" s="21">
        <v>1209.6000000000001</v>
      </c>
      <c r="Y1900" s="22" t="s">
        <v>33</v>
      </c>
      <c r="Z1900" s="14" t="s">
        <v>5838</v>
      </c>
      <c r="AA1900" s="24" t="s">
        <v>67</v>
      </c>
      <c r="AB1900" s="14" t="s">
        <v>67</v>
      </c>
      <c r="AC1900" s="14" t="s">
        <v>67</v>
      </c>
      <c r="AD1900" s="25"/>
      <c r="AE1900" s="26"/>
      <c r="AF1900" s="27"/>
    </row>
    <row r="1901" spans="1:32" s="29" customFormat="1" ht="16.5" customHeight="1">
      <c r="A1901" s="12" t="s">
        <v>1337</v>
      </c>
      <c r="B1901" s="13"/>
      <c r="C1901" s="30"/>
      <c r="D1901" s="13"/>
      <c r="E1901" s="14" t="s">
        <v>7181</v>
      </c>
      <c r="F1901" s="14" t="s">
        <v>414</v>
      </c>
      <c r="G1901" s="14" t="s">
        <v>409</v>
      </c>
      <c r="H1901" s="15">
        <v>2002</v>
      </c>
      <c r="I1901" s="15">
        <v>1</v>
      </c>
      <c r="J1901" s="15">
        <v>0</v>
      </c>
      <c r="K1901" s="15">
        <v>0</v>
      </c>
      <c r="L1901" s="16" t="s">
        <v>1393</v>
      </c>
      <c r="M1901" s="16"/>
      <c r="N1901" s="16" t="s">
        <v>411</v>
      </c>
      <c r="O1901" s="17">
        <v>276</v>
      </c>
      <c r="P1901" s="17">
        <v>0</v>
      </c>
      <c r="Q1901" s="17">
        <v>0</v>
      </c>
      <c r="R1901" s="18" t="s">
        <v>33</v>
      </c>
      <c r="S1901" s="19">
        <v>60</v>
      </c>
      <c r="T1901" s="19">
        <v>110</v>
      </c>
      <c r="U1901" s="19">
        <v>0</v>
      </c>
      <c r="V1901" s="19">
        <v>0</v>
      </c>
      <c r="W1901" s="20">
        <v>2.25</v>
      </c>
      <c r="X1901" s="21">
        <v>621</v>
      </c>
      <c r="Y1901" s="22" t="s">
        <v>33</v>
      </c>
      <c r="Z1901" s="14" t="s">
        <v>5838</v>
      </c>
      <c r="AA1901" s="24"/>
      <c r="AB1901" s="14"/>
      <c r="AC1901" s="14"/>
      <c r="AD1901" s="25"/>
      <c r="AE1901" s="26"/>
      <c r="AF1901" s="27"/>
    </row>
    <row r="1902" spans="1:32" s="29" customFormat="1" ht="16.5" customHeight="1">
      <c r="A1902" s="12" t="s">
        <v>1337</v>
      </c>
      <c r="B1902" s="13"/>
      <c r="C1902" s="189"/>
      <c r="D1902" s="12"/>
      <c r="E1902" s="14" t="s">
        <v>448</v>
      </c>
      <c r="F1902" s="14" t="s">
        <v>67</v>
      </c>
      <c r="G1902" s="14" t="s">
        <v>67</v>
      </c>
      <c r="H1902" s="15" t="s">
        <v>67</v>
      </c>
      <c r="I1902" s="15">
        <v>1</v>
      </c>
      <c r="J1902" s="15">
        <v>0</v>
      </c>
      <c r="K1902" s="15">
        <v>0</v>
      </c>
      <c r="L1902" s="16" t="s">
        <v>1378</v>
      </c>
      <c r="M1902" s="16"/>
      <c r="N1902" s="16" t="s">
        <v>411</v>
      </c>
      <c r="O1902" s="17">
        <v>360</v>
      </c>
      <c r="P1902" s="17">
        <v>8400</v>
      </c>
      <c r="Q1902" s="17">
        <v>5</v>
      </c>
      <c r="R1902" s="18" t="s">
        <v>33</v>
      </c>
      <c r="S1902" s="19">
        <v>60</v>
      </c>
      <c r="T1902" s="19">
        <v>110</v>
      </c>
      <c r="U1902" s="19">
        <v>7.2727272727272725</v>
      </c>
      <c r="V1902" s="19">
        <v>0</v>
      </c>
      <c r="W1902" s="20">
        <v>0.8</v>
      </c>
      <c r="X1902" s="21">
        <v>624</v>
      </c>
      <c r="Y1902" s="22" t="s">
        <v>33</v>
      </c>
      <c r="Z1902" s="14" t="s">
        <v>5838</v>
      </c>
      <c r="AA1902" s="24" t="s">
        <v>67</v>
      </c>
      <c r="AB1902" s="14" t="s">
        <v>67</v>
      </c>
      <c r="AC1902" s="14" t="s">
        <v>67</v>
      </c>
      <c r="AD1902" s="25"/>
      <c r="AE1902" s="26"/>
      <c r="AF1902" s="27"/>
    </row>
    <row r="1903" spans="1:32" s="29" customFormat="1" ht="16.5" customHeight="1">
      <c r="A1903" s="12" t="s">
        <v>1337</v>
      </c>
      <c r="B1903" s="13"/>
      <c r="C1903" s="189"/>
      <c r="D1903" s="12"/>
      <c r="E1903" s="14" t="s">
        <v>1612</v>
      </c>
      <c r="F1903" s="14" t="s">
        <v>1613</v>
      </c>
      <c r="G1903" s="14" t="s">
        <v>1614</v>
      </c>
      <c r="H1903" s="15" t="s">
        <v>67</v>
      </c>
      <c r="I1903" s="15">
        <v>1</v>
      </c>
      <c r="J1903" s="15">
        <v>0</v>
      </c>
      <c r="K1903" s="15">
        <v>0</v>
      </c>
      <c r="L1903" s="16" t="s">
        <v>1357</v>
      </c>
      <c r="M1903" s="16"/>
      <c r="N1903" s="16" t="s">
        <v>411</v>
      </c>
      <c r="O1903" s="17">
        <v>96</v>
      </c>
      <c r="P1903" s="17">
        <v>0</v>
      </c>
      <c r="Q1903" s="17">
        <v>0</v>
      </c>
      <c r="R1903" s="18" t="s">
        <v>33</v>
      </c>
      <c r="S1903" s="19">
        <v>60</v>
      </c>
      <c r="T1903" s="19">
        <v>110</v>
      </c>
      <c r="U1903" s="19">
        <v>60</v>
      </c>
      <c r="V1903" s="19">
        <v>0</v>
      </c>
      <c r="W1903" s="20">
        <v>6.6</v>
      </c>
      <c r="X1903" s="21">
        <v>633.59999999999991</v>
      </c>
      <c r="Y1903" s="22" t="s">
        <v>33</v>
      </c>
      <c r="Z1903" s="14" t="s">
        <v>5838</v>
      </c>
      <c r="AA1903" s="24" t="s">
        <v>67</v>
      </c>
      <c r="AB1903" s="14" t="s">
        <v>67</v>
      </c>
      <c r="AC1903" s="14" t="s">
        <v>67</v>
      </c>
      <c r="AD1903" s="25"/>
      <c r="AE1903" s="26"/>
      <c r="AF1903" s="27"/>
    </row>
    <row r="1904" spans="1:32" s="29" customFormat="1" ht="16.5" customHeight="1">
      <c r="A1904" s="12" t="s">
        <v>1337</v>
      </c>
      <c r="B1904" s="13"/>
      <c r="C1904" s="189"/>
      <c r="D1904" s="12"/>
      <c r="E1904" s="14" t="s">
        <v>1611</v>
      </c>
      <c r="F1904" s="14" t="s">
        <v>67</v>
      </c>
      <c r="G1904" s="14" t="s">
        <v>67</v>
      </c>
      <c r="H1904" s="15">
        <v>2013</v>
      </c>
      <c r="I1904" s="15">
        <v>1</v>
      </c>
      <c r="J1904" s="15">
        <v>0</v>
      </c>
      <c r="K1904" s="15">
        <v>0</v>
      </c>
      <c r="L1904" s="16" t="s">
        <v>1436</v>
      </c>
      <c r="M1904" s="16"/>
      <c r="N1904" s="16" t="s">
        <v>411</v>
      </c>
      <c r="O1904" s="17">
        <v>288</v>
      </c>
      <c r="P1904" s="17">
        <v>0</v>
      </c>
      <c r="Q1904" s="17">
        <v>0</v>
      </c>
      <c r="R1904" s="18" t="s">
        <v>33</v>
      </c>
      <c r="S1904" s="19">
        <v>60</v>
      </c>
      <c r="T1904" s="19">
        <v>220</v>
      </c>
      <c r="U1904" s="19">
        <v>10</v>
      </c>
      <c r="V1904" s="19">
        <v>0</v>
      </c>
      <c r="W1904" s="20">
        <v>2.2000000000000002</v>
      </c>
      <c r="X1904" s="21">
        <v>633.6</v>
      </c>
      <c r="Y1904" s="22" t="s">
        <v>33</v>
      </c>
      <c r="Z1904" s="14" t="s">
        <v>5838</v>
      </c>
      <c r="AA1904" s="24" t="s">
        <v>67</v>
      </c>
      <c r="AB1904" s="14" t="s">
        <v>67</v>
      </c>
      <c r="AC1904" s="14" t="s">
        <v>67</v>
      </c>
      <c r="AD1904" s="25"/>
      <c r="AE1904" s="26"/>
      <c r="AF1904" s="27"/>
    </row>
    <row r="1905" spans="1:41" s="29" customFormat="1" ht="16.5" customHeight="1">
      <c r="A1905" s="12" t="s">
        <v>1337</v>
      </c>
      <c r="B1905" s="13"/>
      <c r="C1905" s="189"/>
      <c r="D1905" s="12"/>
      <c r="E1905" s="14" t="s">
        <v>1480</v>
      </c>
      <c r="F1905" s="14" t="s">
        <v>67</v>
      </c>
      <c r="G1905" s="14" t="s">
        <v>67</v>
      </c>
      <c r="H1905" s="15" t="s">
        <v>67</v>
      </c>
      <c r="I1905" s="15">
        <v>1</v>
      </c>
      <c r="J1905" s="15">
        <v>0</v>
      </c>
      <c r="K1905" s="15">
        <v>0</v>
      </c>
      <c r="L1905" s="16" t="s">
        <v>1400</v>
      </c>
      <c r="M1905" s="16"/>
      <c r="N1905" s="16" t="s">
        <v>411</v>
      </c>
      <c r="O1905" s="17">
        <v>2628</v>
      </c>
      <c r="P1905" s="17">
        <v>0</v>
      </c>
      <c r="Q1905" s="17">
        <v>0</v>
      </c>
      <c r="R1905" s="18" t="s">
        <v>33</v>
      </c>
      <c r="S1905" s="19">
        <v>60</v>
      </c>
      <c r="T1905" s="19">
        <v>110</v>
      </c>
      <c r="U1905" s="19">
        <v>2.2727272727272729</v>
      </c>
      <c r="V1905" s="19">
        <v>0</v>
      </c>
      <c r="W1905" s="20">
        <v>0.25</v>
      </c>
      <c r="X1905" s="21">
        <v>657</v>
      </c>
      <c r="Y1905" s="22" t="s">
        <v>33</v>
      </c>
      <c r="Z1905" s="14" t="s">
        <v>5838</v>
      </c>
      <c r="AA1905" s="24" t="s">
        <v>67</v>
      </c>
      <c r="AB1905" s="14" t="s">
        <v>67</v>
      </c>
      <c r="AC1905" s="14" t="s">
        <v>67</v>
      </c>
      <c r="AD1905" s="25"/>
      <c r="AE1905" s="26"/>
      <c r="AF1905" s="27"/>
    </row>
    <row r="1906" spans="1:41" s="29" customFormat="1" ht="16.5" customHeight="1">
      <c r="A1906" s="12" t="s">
        <v>1337</v>
      </c>
      <c r="B1906" s="13"/>
      <c r="C1906" s="189"/>
      <c r="D1906" s="12"/>
      <c r="E1906" s="14" t="s">
        <v>1609</v>
      </c>
      <c r="F1906" s="14" t="s">
        <v>67</v>
      </c>
      <c r="G1906" s="14" t="s">
        <v>67</v>
      </c>
      <c r="H1906" s="15">
        <v>2005</v>
      </c>
      <c r="I1906" s="15">
        <v>1</v>
      </c>
      <c r="J1906" s="15">
        <v>0</v>
      </c>
      <c r="K1906" s="15">
        <v>0</v>
      </c>
      <c r="L1906" s="16" t="s">
        <v>1436</v>
      </c>
      <c r="M1906" s="16"/>
      <c r="N1906" s="16" t="s">
        <v>411</v>
      </c>
      <c r="O1906" s="17">
        <v>1002</v>
      </c>
      <c r="P1906" s="17">
        <v>0</v>
      </c>
      <c r="Q1906" s="17">
        <v>0</v>
      </c>
      <c r="R1906" s="18" t="s">
        <v>33</v>
      </c>
      <c r="S1906" s="19">
        <v>60</v>
      </c>
      <c r="T1906" s="19">
        <v>110</v>
      </c>
      <c r="U1906" s="19">
        <v>6</v>
      </c>
      <c r="V1906" s="19">
        <v>0</v>
      </c>
      <c r="W1906" s="20">
        <v>0.66</v>
      </c>
      <c r="X1906" s="21">
        <v>661.32</v>
      </c>
      <c r="Y1906" s="22" t="s">
        <v>33</v>
      </c>
      <c r="Z1906" s="14" t="s">
        <v>5838</v>
      </c>
      <c r="AA1906" s="24" t="s">
        <v>67</v>
      </c>
      <c r="AB1906" s="14" t="s">
        <v>67</v>
      </c>
      <c r="AC1906" s="14" t="s">
        <v>67</v>
      </c>
      <c r="AD1906" s="25"/>
      <c r="AE1906" s="26"/>
      <c r="AF1906" s="27"/>
    </row>
    <row r="1907" spans="1:41" s="29" customFormat="1" ht="16.5" customHeight="1">
      <c r="A1907" s="12" t="s">
        <v>1337</v>
      </c>
      <c r="B1907" s="13"/>
      <c r="C1907" s="189"/>
      <c r="D1907" s="12"/>
      <c r="E1907" s="14" t="s">
        <v>1609</v>
      </c>
      <c r="F1907" s="14" t="s">
        <v>67</v>
      </c>
      <c r="G1907" s="14" t="s">
        <v>67</v>
      </c>
      <c r="H1907" s="15">
        <v>2005</v>
      </c>
      <c r="I1907" s="15">
        <v>1</v>
      </c>
      <c r="J1907" s="15">
        <v>0</v>
      </c>
      <c r="K1907" s="15">
        <v>0</v>
      </c>
      <c r="L1907" s="16" t="s">
        <v>1436</v>
      </c>
      <c r="M1907" s="16"/>
      <c r="N1907" s="16" t="s">
        <v>411</v>
      </c>
      <c r="O1907" s="17">
        <v>1002</v>
      </c>
      <c r="P1907" s="17">
        <v>0</v>
      </c>
      <c r="Q1907" s="17">
        <v>0</v>
      </c>
      <c r="R1907" s="18" t="s">
        <v>33</v>
      </c>
      <c r="S1907" s="19">
        <v>60</v>
      </c>
      <c r="T1907" s="19">
        <v>110</v>
      </c>
      <c r="U1907" s="19">
        <v>6</v>
      </c>
      <c r="V1907" s="19">
        <v>0</v>
      </c>
      <c r="W1907" s="20">
        <v>0.66</v>
      </c>
      <c r="X1907" s="21">
        <v>661.32</v>
      </c>
      <c r="Y1907" s="22" t="s">
        <v>33</v>
      </c>
      <c r="Z1907" s="14" t="s">
        <v>5838</v>
      </c>
      <c r="AA1907" s="24" t="s">
        <v>67</v>
      </c>
      <c r="AB1907" s="14" t="s">
        <v>67</v>
      </c>
      <c r="AC1907" s="14" t="s">
        <v>67</v>
      </c>
      <c r="AD1907" s="25"/>
      <c r="AE1907" s="26"/>
      <c r="AF1907" s="27"/>
    </row>
    <row r="1908" spans="1:41" s="29" customFormat="1" ht="16.5" customHeight="1">
      <c r="A1908" s="12" t="s">
        <v>1337</v>
      </c>
      <c r="B1908" s="13"/>
      <c r="C1908" s="189"/>
      <c r="D1908" s="12"/>
      <c r="E1908" s="14" t="s">
        <v>1610</v>
      </c>
      <c r="F1908" s="14" t="s">
        <v>67</v>
      </c>
      <c r="G1908" s="14" t="s">
        <v>67</v>
      </c>
      <c r="H1908" s="15">
        <v>2000</v>
      </c>
      <c r="I1908" s="15">
        <v>1</v>
      </c>
      <c r="J1908" s="15">
        <v>0</v>
      </c>
      <c r="K1908" s="15">
        <v>0</v>
      </c>
      <c r="L1908" s="16" t="s">
        <v>1436</v>
      </c>
      <c r="M1908" s="16"/>
      <c r="N1908" s="16" t="s">
        <v>411</v>
      </c>
      <c r="O1908" s="17">
        <v>1002</v>
      </c>
      <c r="P1908" s="17">
        <v>0</v>
      </c>
      <c r="Q1908" s="17">
        <v>0</v>
      </c>
      <c r="R1908" s="18" t="s">
        <v>33</v>
      </c>
      <c r="S1908" s="19">
        <v>60</v>
      </c>
      <c r="T1908" s="19">
        <v>110</v>
      </c>
      <c r="U1908" s="19">
        <v>6</v>
      </c>
      <c r="V1908" s="19">
        <v>0</v>
      </c>
      <c r="W1908" s="20">
        <v>0.66</v>
      </c>
      <c r="X1908" s="21">
        <v>661.32</v>
      </c>
      <c r="Y1908" s="22" t="s">
        <v>33</v>
      </c>
      <c r="Z1908" s="14" t="s">
        <v>5838</v>
      </c>
      <c r="AA1908" s="24" t="s">
        <v>67</v>
      </c>
      <c r="AB1908" s="14" t="s">
        <v>67</v>
      </c>
      <c r="AC1908" s="14" t="s">
        <v>67</v>
      </c>
      <c r="AD1908" s="25"/>
      <c r="AE1908" s="26"/>
      <c r="AF1908" s="27"/>
    </row>
    <row r="1909" spans="1:41" s="29" customFormat="1" ht="16.5" customHeight="1">
      <c r="A1909" s="12" t="s">
        <v>1337</v>
      </c>
      <c r="B1909" s="13"/>
      <c r="C1909" s="189"/>
      <c r="D1909" s="12"/>
      <c r="E1909" s="14" t="s">
        <v>1354</v>
      </c>
      <c r="F1909" s="14" t="s">
        <v>1355</v>
      </c>
      <c r="G1909" s="14" t="s">
        <v>1356</v>
      </c>
      <c r="H1909" s="15">
        <v>2020</v>
      </c>
      <c r="I1909" s="15">
        <v>3</v>
      </c>
      <c r="J1909" s="15">
        <v>0</v>
      </c>
      <c r="K1909" s="15">
        <v>0</v>
      </c>
      <c r="L1909" s="16" t="s">
        <v>1353</v>
      </c>
      <c r="M1909" s="16"/>
      <c r="N1909" s="16" t="s">
        <v>1343</v>
      </c>
      <c r="O1909" s="17">
        <v>450</v>
      </c>
      <c r="P1909" s="17">
        <v>8310</v>
      </c>
      <c r="Q1909" s="17">
        <v>0</v>
      </c>
      <c r="R1909" s="18" t="s">
        <v>33</v>
      </c>
      <c r="S1909" s="19">
        <v>60</v>
      </c>
      <c r="T1909" s="19">
        <v>220</v>
      </c>
      <c r="U1909" s="19">
        <v>6.8181818181818183</v>
      </c>
      <c r="V1909" s="19">
        <v>0</v>
      </c>
      <c r="W1909" s="20">
        <v>1.5</v>
      </c>
      <c r="X1909" s="21">
        <v>2025</v>
      </c>
      <c r="Y1909" s="22" t="s">
        <v>33</v>
      </c>
      <c r="Z1909" s="14" t="s">
        <v>5838</v>
      </c>
      <c r="AA1909" s="24" t="s">
        <v>67</v>
      </c>
      <c r="AB1909" s="14" t="s">
        <v>67</v>
      </c>
      <c r="AC1909" s="14" t="s">
        <v>67</v>
      </c>
      <c r="AD1909" s="25"/>
      <c r="AE1909" s="26"/>
      <c r="AF1909" s="27"/>
    </row>
    <row r="1910" spans="1:41" s="29" customFormat="1" ht="16.5" customHeight="1">
      <c r="A1910" s="12" t="s">
        <v>1337</v>
      </c>
      <c r="B1910" s="13"/>
      <c r="C1910" s="189"/>
      <c r="D1910" s="12"/>
      <c r="E1910" s="14" t="s">
        <v>381</v>
      </c>
      <c r="F1910" s="14" t="s">
        <v>466</v>
      </c>
      <c r="G1910" s="14" t="s">
        <v>1523</v>
      </c>
      <c r="H1910" s="15" t="s">
        <v>67</v>
      </c>
      <c r="I1910" s="15">
        <v>2</v>
      </c>
      <c r="J1910" s="15">
        <v>0</v>
      </c>
      <c r="K1910" s="15">
        <v>0</v>
      </c>
      <c r="L1910" s="16" t="s">
        <v>1377</v>
      </c>
      <c r="M1910" s="16"/>
      <c r="N1910" s="16" t="s">
        <v>411</v>
      </c>
      <c r="O1910" s="17">
        <v>8640</v>
      </c>
      <c r="P1910" s="17">
        <v>0</v>
      </c>
      <c r="Q1910" s="17">
        <v>0</v>
      </c>
      <c r="R1910" s="18" t="s">
        <v>33</v>
      </c>
      <c r="S1910" s="19">
        <v>60</v>
      </c>
      <c r="T1910" s="19">
        <v>110</v>
      </c>
      <c r="U1910" s="19">
        <v>0.72727272727272729</v>
      </c>
      <c r="V1910" s="19">
        <v>0</v>
      </c>
      <c r="W1910" s="20">
        <v>0.08</v>
      </c>
      <c r="X1910" s="21">
        <v>1382.4</v>
      </c>
      <c r="Y1910" s="22" t="s">
        <v>33</v>
      </c>
      <c r="Z1910" s="14" t="s">
        <v>5838</v>
      </c>
      <c r="AA1910" s="24" t="s">
        <v>67</v>
      </c>
      <c r="AB1910" s="14" t="s">
        <v>67</v>
      </c>
      <c r="AC1910" s="14" t="s">
        <v>67</v>
      </c>
      <c r="AD1910" s="25"/>
      <c r="AE1910" s="26"/>
      <c r="AF1910" s="27"/>
    </row>
    <row r="1911" spans="1:41" s="29" customFormat="1" ht="16.5" customHeight="1">
      <c r="A1911" s="12" t="s">
        <v>1337</v>
      </c>
      <c r="B1911" s="13"/>
      <c r="C1911" s="189"/>
      <c r="D1911" s="12"/>
      <c r="E1911" s="14" t="s">
        <v>1606</v>
      </c>
      <c r="F1911" s="14" t="s">
        <v>1607</v>
      </c>
      <c r="G1911" s="14" t="s">
        <v>1608</v>
      </c>
      <c r="H1911" s="15">
        <v>2010</v>
      </c>
      <c r="I1911" s="15">
        <v>1</v>
      </c>
      <c r="J1911" s="15">
        <v>0</v>
      </c>
      <c r="K1911" s="15">
        <v>0</v>
      </c>
      <c r="L1911" s="16" t="s">
        <v>1364</v>
      </c>
      <c r="M1911" s="16" t="s">
        <v>1365</v>
      </c>
      <c r="N1911" s="16" t="s">
        <v>411</v>
      </c>
      <c r="O1911" s="17">
        <v>100</v>
      </c>
      <c r="P1911" s="17">
        <v>8660</v>
      </c>
      <c r="Q1911" s="17">
        <v>5</v>
      </c>
      <c r="R1911" s="18" t="s">
        <v>33</v>
      </c>
      <c r="S1911" s="19">
        <v>60</v>
      </c>
      <c r="T1911" s="19">
        <v>110</v>
      </c>
      <c r="U1911" s="19">
        <v>11.818181818181818</v>
      </c>
      <c r="V1911" s="19">
        <v>0</v>
      </c>
      <c r="W1911" s="20">
        <v>1.3</v>
      </c>
      <c r="X1911" s="21">
        <v>692.9</v>
      </c>
      <c r="Y1911" s="22" t="s">
        <v>33</v>
      </c>
      <c r="Z1911" s="14" t="s">
        <v>5838</v>
      </c>
      <c r="AA1911" s="24" t="s">
        <v>67</v>
      </c>
      <c r="AB1911" s="14" t="s">
        <v>67</v>
      </c>
      <c r="AC1911" s="14" t="s">
        <v>67</v>
      </c>
      <c r="AD1911" s="25"/>
      <c r="AE1911" s="26"/>
      <c r="AF1911" s="27"/>
    </row>
    <row r="1912" spans="1:41" s="29" customFormat="1" ht="16.5" customHeight="1">
      <c r="A1912" s="12" t="s">
        <v>1337</v>
      </c>
      <c r="B1912" s="13"/>
      <c r="C1912" s="189"/>
      <c r="D1912" s="12"/>
      <c r="E1912" s="14" t="s">
        <v>418</v>
      </c>
      <c r="F1912" s="14" t="s">
        <v>1262</v>
      </c>
      <c r="G1912" s="14" t="s">
        <v>1600</v>
      </c>
      <c r="H1912" s="15">
        <v>2005</v>
      </c>
      <c r="I1912" s="15">
        <v>1</v>
      </c>
      <c r="J1912" s="15">
        <v>0</v>
      </c>
      <c r="K1912" s="15">
        <v>0</v>
      </c>
      <c r="L1912" s="16" t="s">
        <v>1364</v>
      </c>
      <c r="M1912" s="16" t="s">
        <v>1365</v>
      </c>
      <c r="N1912" s="16" t="s">
        <v>411</v>
      </c>
      <c r="O1912" s="17">
        <v>3000</v>
      </c>
      <c r="P1912" s="17">
        <v>5760</v>
      </c>
      <c r="Q1912" s="17">
        <v>5</v>
      </c>
      <c r="R1912" s="18" t="s">
        <v>33</v>
      </c>
      <c r="S1912" s="19">
        <v>60</v>
      </c>
      <c r="T1912" s="19">
        <v>110</v>
      </c>
      <c r="U1912" s="19">
        <v>2</v>
      </c>
      <c r="V1912" s="19">
        <v>0</v>
      </c>
      <c r="W1912" s="20">
        <v>0.22</v>
      </c>
      <c r="X1912" s="21">
        <v>723.36</v>
      </c>
      <c r="Y1912" s="22" t="s">
        <v>33</v>
      </c>
      <c r="Z1912" s="14" t="s">
        <v>5838</v>
      </c>
      <c r="AA1912" s="24" t="s">
        <v>67</v>
      </c>
      <c r="AB1912" s="14" t="s">
        <v>67</v>
      </c>
      <c r="AC1912" s="14" t="s">
        <v>67</v>
      </c>
      <c r="AD1912" s="25"/>
      <c r="AE1912" s="26"/>
      <c r="AF1912" s="27"/>
    </row>
    <row r="1913" spans="1:41" s="29" customFormat="1" ht="16.5" customHeight="1">
      <c r="A1913" s="12" t="s">
        <v>1337</v>
      </c>
      <c r="B1913" s="13"/>
      <c r="C1913" s="189"/>
      <c r="D1913" s="12"/>
      <c r="E1913" s="14" t="s">
        <v>107</v>
      </c>
      <c r="F1913" s="14" t="s">
        <v>1595</v>
      </c>
      <c r="G1913" s="14" t="s">
        <v>1596</v>
      </c>
      <c r="H1913" s="15">
        <v>2012</v>
      </c>
      <c r="I1913" s="15">
        <v>1</v>
      </c>
      <c r="J1913" s="15">
        <v>0</v>
      </c>
      <c r="K1913" s="15">
        <v>0</v>
      </c>
      <c r="L1913" s="16" t="s">
        <v>1362</v>
      </c>
      <c r="M1913" s="16"/>
      <c r="N1913" s="16" t="s">
        <v>411</v>
      </c>
      <c r="O1913" s="17">
        <v>2628</v>
      </c>
      <c r="P1913" s="17">
        <v>6132</v>
      </c>
      <c r="Q1913" s="17">
        <v>5</v>
      </c>
      <c r="R1913" s="18" t="s">
        <v>33</v>
      </c>
      <c r="S1913" s="19">
        <v>60</v>
      </c>
      <c r="T1913" s="19">
        <v>220</v>
      </c>
      <c r="U1913" s="19">
        <v>1.1363636363636365</v>
      </c>
      <c r="V1913" s="19">
        <v>0</v>
      </c>
      <c r="W1913" s="20">
        <v>0.25</v>
      </c>
      <c r="X1913" s="21">
        <v>733.65</v>
      </c>
      <c r="Y1913" s="22" t="s">
        <v>33</v>
      </c>
      <c r="Z1913" s="14" t="s">
        <v>5838</v>
      </c>
      <c r="AA1913" s="24" t="s">
        <v>67</v>
      </c>
      <c r="AB1913" s="14" t="s">
        <v>67</v>
      </c>
      <c r="AC1913" s="14" t="s">
        <v>67</v>
      </c>
      <c r="AD1913" s="25"/>
      <c r="AE1913" s="26"/>
      <c r="AF1913" s="27"/>
    </row>
    <row r="1914" spans="1:41" s="29" customFormat="1" ht="16.5" customHeight="1">
      <c r="A1914" s="12" t="s">
        <v>1337</v>
      </c>
      <c r="B1914" s="13"/>
      <c r="C1914" s="189"/>
      <c r="D1914" s="12"/>
      <c r="E1914" s="14" t="s">
        <v>1597</v>
      </c>
      <c r="F1914" s="14" t="s">
        <v>67</v>
      </c>
      <c r="G1914" s="14" t="s">
        <v>1598</v>
      </c>
      <c r="H1914" s="15">
        <v>2001</v>
      </c>
      <c r="I1914" s="15">
        <v>1</v>
      </c>
      <c r="J1914" s="15">
        <v>0</v>
      </c>
      <c r="K1914" s="15">
        <v>0</v>
      </c>
      <c r="L1914" s="16" t="s">
        <v>1346</v>
      </c>
      <c r="M1914" s="16"/>
      <c r="N1914" s="16" t="s">
        <v>411</v>
      </c>
      <c r="O1914" s="17">
        <v>2628</v>
      </c>
      <c r="P1914" s="17">
        <v>6132</v>
      </c>
      <c r="Q1914" s="17">
        <v>5</v>
      </c>
      <c r="R1914" s="18" t="s">
        <v>33</v>
      </c>
      <c r="S1914" s="19">
        <v>60</v>
      </c>
      <c r="T1914" s="19">
        <v>110</v>
      </c>
      <c r="U1914" s="19">
        <v>2.2727272727272729</v>
      </c>
      <c r="V1914" s="19">
        <v>0</v>
      </c>
      <c r="W1914" s="20">
        <v>0.25</v>
      </c>
      <c r="X1914" s="21">
        <v>733.65</v>
      </c>
      <c r="Y1914" s="22" t="s">
        <v>33</v>
      </c>
      <c r="Z1914" s="14" t="s">
        <v>5838</v>
      </c>
      <c r="AA1914" s="24" t="s">
        <v>67</v>
      </c>
      <c r="AB1914" s="14" t="s">
        <v>67</v>
      </c>
      <c r="AC1914" s="14" t="s">
        <v>67</v>
      </c>
      <c r="AD1914" s="25"/>
      <c r="AE1914" s="26"/>
      <c r="AF1914" s="27"/>
    </row>
    <row r="1915" spans="1:41" s="29" customFormat="1" ht="16.5" customHeight="1">
      <c r="A1915" s="12" t="s">
        <v>1337</v>
      </c>
      <c r="B1915" s="13"/>
      <c r="C1915" s="189"/>
      <c r="D1915" s="12"/>
      <c r="E1915" s="14" t="s">
        <v>498</v>
      </c>
      <c r="F1915" s="14" t="s">
        <v>67</v>
      </c>
      <c r="G1915" s="14" t="s">
        <v>67</v>
      </c>
      <c r="H1915" s="15">
        <v>1991</v>
      </c>
      <c r="I1915" s="15">
        <v>1</v>
      </c>
      <c r="J1915" s="15">
        <v>0</v>
      </c>
      <c r="K1915" s="15">
        <v>0</v>
      </c>
      <c r="L1915" s="16" t="s">
        <v>1346</v>
      </c>
      <c r="M1915" s="16"/>
      <c r="N1915" s="16" t="s">
        <v>411</v>
      </c>
      <c r="O1915" s="17">
        <v>2628</v>
      </c>
      <c r="P1915" s="17">
        <v>6132</v>
      </c>
      <c r="Q1915" s="17">
        <v>5</v>
      </c>
      <c r="R1915" s="18" t="s">
        <v>33</v>
      </c>
      <c r="S1915" s="19">
        <v>60</v>
      </c>
      <c r="T1915" s="19">
        <v>110</v>
      </c>
      <c r="U1915" s="19">
        <v>2.2727272727272729</v>
      </c>
      <c r="V1915" s="19">
        <v>0</v>
      </c>
      <c r="W1915" s="20">
        <v>0.25</v>
      </c>
      <c r="X1915" s="21">
        <v>733.65</v>
      </c>
      <c r="Y1915" s="22" t="s">
        <v>33</v>
      </c>
      <c r="Z1915" s="14" t="s">
        <v>5838</v>
      </c>
      <c r="AA1915" s="24" t="s">
        <v>67</v>
      </c>
      <c r="AB1915" s="14" t="s">
        <v>67</v>
      </c>
      <c r="AC1915" s="14" t="s">
        <v>67</v>
      </c>
      <c r="AD1915" s="25"/>
      <c r="AE1915" s="26"/>
      <c r="AF1915" s="27"/>
    </row>
    <row r="1916" spans="1:41" s="29" customFormat="1" ht="16.5" customHeight="1">
      <c r="A1916" s="12" t="s">
        <v>1337</v>
      </c>
      <c r="B1916" s="13"/>
      <c r="C1916" s="189"/>
      <c r="D1916" s="12"/>
      <c r="E1916" s="14" t="s">
        <v>486</v>
      </c>
      <c r="F1916" s="14" t="s">
        <v>1593</v>
      </c>
      <c r="G1916" s="14" t="s">
        <v>1594</v>
      </c>
      <c r="H1916" s="15">
        <v>1997</v>
      </c>
      <c r="I1916" s="15">
        <v>1</v>
      </c>
      <c r="J1916" s="15">
        <v>0</v>
      </c>
      <c r="K1916" s="15">
        <v>0</v>
      </c>
      <c r="L1916" s="16" t="s">
        <v>1383</v>
      </c>
      <c r="M1916" s="16"/>
      <c r="N1916" s="16" t="s">
        <v>411</v>
      </c>
      <c r="O1916" s="17">
        <v>3504</v>
      </c>
      <c r="P1916" s="17">
        <v>0</v>
      </c>
      <c r="Q1916" s="17">
        <v>0</v>
      </c>
      <c r="R1916" s="18" t="s">
        <v>33</v>
      </c>
      <c r="S1916" s="19">
        <v>60</v>
      </c>
      <c r="T1916" s="19">
        <v>110</v>
      </c>
      <c r="U1916" s="19">
        <v>1.9090909090909092</v>
      </c>
      <c r="V1916" s="19">
        <v>0</v>
      </c>
      <c r="W1916" s="20">
        <v>0.21</v>
      </c>
      <c r="X1916" s="21">
        <v>735.83999999999992</v>
      </c>
      <c r="Y1916" s="22" t="s">
        <v>33</v>
      </c>
      <c r="Z1916" s="14" t="s">
        <v>5838</v>
      </c>
      <c r="AA1916" s="24" t="s">
        <v>67</v>
      </c>
      <c r="AB1916" s="14" t="s">
        <v>67</v>
      </c>
      <c r="AC1916" s="14" t="s">
        <v>67</v>
      </c>
      <c r="AD1916" s="25"/>
      <c r="AE1916" s="26"/>
      <c r="AF1916" s="27"/>
    </row>
    <row r="1917" spans="1:41" s="29" customFormat="1" ht="16.5" customHeight="1">
      <c r="A1917" s="12" t="s">
        <v>1337</v>
      </c>
      <c r="B1917" s="13"/>
      <c r="C1917" s="189"/>
      <c r="D1917" s="12"/>
      <c r="E1917" s="14" t="s">
        <v>1260</v>
      </c>
      <c r="F1917" s="14" t="s">
        <v>67</v>
      </c>
      <c r="G1917" s="14" t="s">
        <v>67</v>
      </c>
      <c r="H1917" s="15" t="s">
        <v>67</v>
      </c>
      <c r="I1917" s="15">
        <v>1</v>
      </c>
      <c r="J1917" s="15">
        <v>0</v>
      </c>
      <c r="K1917" s="15">
        <v>0</v>
      </c>
      <c r="L1917" s="16" t="s">
        <v>1378</v>
      </c>
      <c r="M1917" s="16"/>
      <c r="N1917" s="16" t="s">
        <v>411</v>
      </c>
      <c r="O1917" s="17">
        <v>320</v>
      </c>
      <c r="P1917" s="17">
        <v>8440</v>
      </c>
      <c r="Q1917" s="17">
        <v>5</v>
      </c>
      <c r="R1917" s="18" t="s">
        <v>33</v>
      </c>
      <c r="S1917" s="19">
        <v>60</v>
      </c>
      <c r="T1917" s="19">
        <v>110</v>
      </c>
      <c r="U1917" s="19">
        <v>9.0909090909090917</v>
      </c>
      <c r="V1917" s="19">
        <v>0</v>
      </c>
      <c r="W1917" s="20">
        <v>1</v>
      </c>
      <c r="X1917" s="21">
        <v>742</v>
      </c>
      <c r="Y1917" s="22" t="s">
        <v>33</v>
      </c>
      <c r="Z1917" s="14" t="s">
        <v>5838</v>
      </c>
      <c r="AA1917" s="24" t="s">
        <v>67</v>
      </c>
      <c r="AB1917" s="14" t="s">
        <v>67</v>
      </c>
      <c r="AC1917" s="14" t="s">
        <v>67</v>
      </c>
      <c r="AD1917" s="25"/>
      <c r="AE1917" s="26"/>
      <c r="AF1917" s="27"/>
    </row>
    <row r="1918" spans="1:41" s="29" customFormat="1" ht="16.5" customHeight="1">
      <c r="A1918" s="12" t="s">
        <v>1337</v>
      </c>
      <c r="B1918" s="13"/>
      <c r="C1918" s="189"/>
      <c r="D1918" s="12"/>
      <c r="E1918" s="14" t="s">
        <v>1379</v>
      </c>
      <c r="F1918" s="14" t="s">
        <v>200</v>
      </c>
      <c r="G1918" s="14" t="s">
        <v>67</v>
      </c>
      <c r="H1918" s="15" t="s">
        <v>67</v>
      </c>
      <c r="I1918" s="15">
        <v>1</v>
      </c>
      <c r="J1918" s="15">
        <v>0</v>
      </c>
      <c r="K1918" s="15">
        <v>0</v>
      </c>
      <c r="L1918" s="16" t="s">
        <v>1346</v>
      </c>
      <c r="M1918" s="16"/>
      <c r="N1918" s="16" t="s">
        <v>411</v>
      </c>
      <c r="O1918" s="17">
        <v>2880</v>
      </c>
      <c r="P1918" s="17">
        <v>2880</v>
      </c>
      <c r="Q1918" s="17">
        <v>5</v>
      </c>
      <c r="R1918" s="18" t="s">
        <v>33</v>
      </c>
      <c r="S1918" s="19">
        <v>60</v>
      </c>
      <c r="T1918" s="19">
        <v>220</v>
      </c>
      <c r="U1918" s="19">
        <v>1.1363636363636365</v>
      </c>
      <c r="V1918" s="19">
        <v>0</v>
      </c>
      <c r="W1918" s="20">
        <v>0.25</v>
      </c>
      <c r="X1918" s="21">
        <v>756</v>
      </c>
      <c r="Y1918" s="22" t="s">
        <v>33</v>
      </c>
      <c r="Z1918" s="14" t="s">
        <v>5838</v>
      </c>
      <c r="AA1918" s="24" t="s">
        <v>67</v>
      </c>
      <c r="AB1918" s="14" t="s">
        <v>67</v>
      </c>
      <c r="AC1918" s="14" t="s">
        <v>67</v>
      </c>
      <c r="AD1918" s="25"/>
      <c r="AE1918" s="26"/>
      <c r="AF1918" s="27"/>
    </row>
    <row r="1919" spans="1:41" s="29" customFormat="1" ht="16.5" customHeight="1">
      <c r="A1919" s="12" t="s">
        <v>1337</v>
      </c>
      <c r="B1919" s="12"/>
      <c r="C1919" s="30"/>
      <c r="D1919" s="12"/>
      <c r="E1919" s="14" t="s">
        <v>7188</v>
      </c>
      <c r="F1919" s="14" t="s">
        <v>7189</v>
      </c>
      <c r="G1919" s="14" t="s">
        <v>7190</v>
      </c>
      <c r="H1919" s="14">
        <v>2023</v>
      </c>
      <c r="I1919" s="14">
        <v>1</v>
      </c>
      <c r="J1919" s="14">
        <v>0</v>
      </c>
      <c r="K1919" s="14">
        <v>0</v>
      </c>
      <c r="L1919" s="16" t="s">
        <v>7191</v>
      </c>
      <c r="M1919" s="16"/>
      <c r="N1919" s="16" t="s">
        <v>7106</v>
      </c>
      <c r="O1919" s="17">
        <v>190</v>
      </c>
      <c r="P1919" s="17">
        <v>0</v>
      </c>
      <c r="Q1919" s="17">
        <v>0</v>
      </c>
      <c r="R1919" s="17" t="s">
        <v>33</v>
      </c>
      <c r="S1919" s="19">
        <v>60</v>
      </c>
      <c r="T1919" s="19">
        <v>220</v>
      </c>
      <c r="U1919" s="19">
        <v>18.600000000000001</v>
      </c>
      <c r="V1919" s="19">
        <v>0</v>
      </c>
      <c r="W1919" s="19">
        <v>4.0999999999999996</v>
      </c>
      <c r="X1919" s="21">
        <v>778.99999999999989</v>
      </c>
      <c r="Y1919" s="163" t="s">
        <v>33</v>
      </c>
      <c r="Z1919" s="14" t="s">
        <v>5838</v>
      </c>
      <c r="AA1919" s="14" t="s">
        <v>67</v>
      </c>
      <c r="AB1919" s="14" t="s">
        <v>67</v>
      </c>
      <c r="AC1919" s="14" t="s">
        <v>67</v>
      </c>
      <c r="AD1919" s="25"/>
      <c r="AE1919" s="26"/>
      <c r="AF1919" s="27"/>
      <c r="AG1919" s="162"/>
      <c r="AH1919" s="162"/>
      <c r="AI1919" s="162"/>
      <c r="AJ1919" s="162"/>
      <c r="AK1919" s="162"/>
      <c r="AL1919" s="162"/>
      <c r="AM1919" s="162"/>
      <c r="AN1919" s="162"/>
      <c r="AO1919" s="162"/>
    </row>
    <row r="1920" spans="1:41" s="29" customFormat="1" ht="16.5" customHeight="1">
      <c r="A1920" s="12" t="s">
        <v>1337</v>
      </c>
      <c r="B1920" s="12"/>
      <c r="C1920" s="30"/>
      <c r="D1920" s="12"/>
      <c r="E1920" s="14" t="s">
        <v>7188</v>
      </c>
      <c r="F1920" s="14" t="s">
        <v>7189</v>
      </c>
      <c r="G1920" s="14" t="s">
        <v>7190</v>
      </c>
      <c r="H1920" s="14">
        <v>2023</v>
      </c>
      <c r="I1920" s="14">
        <v>1</v>
      </c>
      <c r="J1920" s="14">
        <v>0</v>
      </c>
      <c r="K1920" s="14">
        <v>0</v>
      </c>
      <c r="L1920" s="16" t="s">
        <v>7191</v>
      </c>
      <c r="M1920" s="16"/>
      <c r="N1920" s="16" t="s">
        <v>7106</v>
      </c>
      <c r="O1920" s="17">
        <v>190</v>
      </c>
      <c r="P1920" s="17">
        <v>0</v>
      </c>
      <c r="Q1920" s="17">
        <v>0</v>
      </c>
      <c r="R1920" s="17" t="s">
        <v>33</v>
      </c>
      <c r="S1920" s="19">
        <v>60</v>
      </c>
      <c r="T1920" s="19">
        <v>220</v>
      </c>
      <c r="U1920" s="19">
        <v>18.600000000000001</v>
      </c>
      <c r="V1920" s="19">
        <v>0</v>
      </c>
      <c r="W1920" s="19">
        <v>4.0999999999999996</v>
      </c>
      <c r="X1920" s="21">
        <v>778.99999999999989</v>
      </c>
      <c r="Y1920" s="163" t="s">
        <v>33</v>
      </c>
      <c r="Z1920" s="14" t="s">
        <v>5838</v>
      </c>
      <c r="AA1920" s="14" t="s">
        <v>67</v>
      </c>
      <c r="AB1920" s="14" t="s">
        <v>67</v>
      </c>
      <c r="AC1920" s="14" t="s">
        <v>67</v>
      </c>
      <c r="AD1920" s="25"/>
      <c r="AE1920" s="26"/>
      <c r="AF1920" s="27"/>
      <c r="AG1920" s="162"/>
      <c r="AH1920" s="162"/>
      <c r="AI1920" s="162"/>
      <c r="AJ1920" s="162"/>
      <c r="AK1920" s="162"/>
      <c r="AL1920" s="162"/>
      <c r="AM1920" s="162"/>
      <c r="AN1920" s="162"/>
      <c r="AO1920" s="162"/>
    </row>
    <row r="1921" spans="1:147" s="29" customFormat="1" ht="16.5" customHeight="1">
      <c r="A1921" s="12" t="s">
        <v>1337</v>
      </c>
      <c r="B1921" s="13"/>
      <c r="C1921" s="189"/>
      <c r="D1921" s="12"/>
      <c r="E1921" s="14" t="s">
        <v>1589</v>
      </c>
      <c r="F1921" s="14" t="s">
        <v>1590</v>
      </c>
      <c r="G1921" s="14" t="s">
        <v>1591</v>
      </c>
      <c r="H1921" s="15">
        <v>2009</v>
      </c>
      <c r="I1921" s="15">
        <v>1</v>
      </c>
      <c r="J1921" s="15">
        <v>0</v>
      </c>
      <c r="K1921" s="15">
        <v>0</v>
      </c>
      <c r="L1921" s="16" t="s">
        <v>1346</v>
      </c>
      <c r="M1921" s="16"/>
      <c r="N1921" s="16" t="s">
        <v>411</v>
      </c>
      <c r="O1921" s="17">
        <v>2920</v>
      </c>
      <c r="P1921" s="17">
        <v>0</v>
      </c>
      <c r="Q1921" s="17">
        <v>0</v>
      </c>
      <c r="R1921" s="18" t="s">
        <v>33</v>
      </c>
      <c r="S1921" s="19">
        <v>60</v>
      </c>
      <c r="T1921" s="19">
        <v>110</v>
      </c>
      <c r="U1921" s="19">
        <v>2.4545454545454546</v>
      </c>
      <c r="V1921" s="19">
        <v>0</v>
      </c>
      <c r="W1921" s="20">
        <v>0.27</v>
      </c>
      <c r="X1921" s="21">
        <v>788.40000000000009</v>
      </c>
      <c r="Y1921" s="22" t="s">
        <v>33</v>
      </c>
      <c r="Z1921" s="14" t="s">
        <v>5838</v>
      </c>
      <c r="AA1921" s="24" t="s">
        <v>67</v>
      </c>
      <c r="AB1921" s="14" t="s">
        <v>67</v>
      </c>
      <c r="AC1921" s="14" t="s">
        <v>67</v>
      </c>
      <c r="AD1921" s="25"/>
      <c r="AE1921" s="26"/>
      <c r="AF1921" s="27"/>
    </row>
    <row r="1922" spans="1:147" s="29" customFormat="1" ht="16.5" customHeight="1">
      <c r="A1922" s="12" t="s">
        <v>1337</v>
      </c>
      <c r="B1922" s="13"/>
      <c r="C1922" s="189"/>
      <c r="D1922" s="12"/>
      <c r="E1922" s="14" t="s">
        <v>1588</v>
      </c>
      <c r="F1922" s="14" t="s">
        <v>67</v>
      </c>
      <c r="G1922" s="14" t="s">
        <v>67</v>
      </c>
      <c r="H1922" s="15">
        <v>2004</v>
      </c>
      <c r="I1922" s="15">
        <v>1</v>
      </c>
      <c r="J1922" s="15">
        <v>0</v>
      </c>
      <c r="K1922" s="15">
        <v>0</v>
      </c>
      <c r="L1922" s="16" t="s">
        <v>1346</v>
      </c>
      <c r="M1922" s="16"/>
      <c r="N1922" s="16" t="s">
        <v>411</v>
      </c>
      <c r="O1922" s="17">
        <v>2920</v>
      </c>
      <c r="P1922" s="17">
        <v>5840</v>
      </c>
      <c r="Q1922" s="17">
        <v>5</v>
      </c>
      <c r="R1922" s="18" t="s">
        <v>33</v>
      </c>
      <c r="S1922" s="19">
        <v>60</v>
      </c>
      <c r="T1922" s="19">
        <v>220</v>
      </c>
      <c r="U1922" s="19">
        <v>1.1363636363636365</v>
      </c>
      <c r="V1922" s="19">
        <v>0</v>
      </c>
      <c r="W1922" s="20">
        <v>0.25</v>
      </c>
      <c r="X1922" s="21">
        <v>803</v>
      </c>
      <c r="Y1922" s="22" t="s">
        <v>33</v>
      </c>
      <c r="Z1922" s="14" t="s">
        <v>5838</v>
      </c>
      <c r="AA1922" s="24" t="s">
        <v>67</v>
      </c>
      <c r="AB1922" s="14" t="s">
        <v>67</v>
      </c>
      <c r="AC1922" s="14" t="s">
        <v>67</v>
      </c>
      <c r="AD1922" s="25"/>
      <c r="AE1922" s="26"/>
      <c r="AF1922" s="27"/>
    </row>
    <row r="1923" spans="1:147" s="29" customFormat="1" ht="16.5" customHeight="1">
      <c r="A1923" s="12" t="s">
        <v>1337</v>
      </c>
      <c r="B1923" s="13"/>
      <c r="C1923" s="494"/>
      <c r="D1923" s="12"/>
      <c r="E1923" s="14" t="s">
        <v>1584</v>
      </c>
      <c r="F1923" s="14" t="s">
        <v>64</v>
      </c>
      <c r="G1923" s="14" t="s">
        <v>1585</v>
      </c>
      <c r="H1923" s="15">
        <v>2009</v>
      </c>
      <c r="I1923" s="15">
        <v>1</v>
      </c>
      <c r="J1923" s="15">
        <v>0</v>
      </c>
      <c r="K1923" s="15" t="s">
        <v>1586</v>
      </c>
      <c r="L1923" s="16" t="s">
        <v>1505</v>
      </c>
      <c r="M1923" s="16"/>
      <c r="N1923" s="16" t="s">
        <v>411</v>
      </c>
      <c r="O1923" s="17">
        <v>800</v>
      </c>
      <c r="P1923" s="17">
        <v>0</v>
      </c>
      <c r="Q1923" s="17">
        <v>0</v>
      </c>
      <c r="R1923" s="18" t="s">
        <v>33</v>
      </c>
      <c r="S1923" s="19">
        <v>60</v>
      </c>
      <c r="T1923" s="19">
        <v>220</v>
      </c>
      <c r="U1923" s="19">
        <v>4.6363636363636367</v>
      </c>
      <c r="V1923" s="19">
        <v>0</v>
      </c>
      <c r="W1923" s="20">
        <v>1.02</v>
      </c>
      <c r="X1923" s="21">
        <v>816</v>
      </c>
      <c r="Y1923" s="22" t="s">
        <v>33</v>
      </c>
      <c r="Z1923" s="14" t="s">
        <v>5838</v>
      </c>
      <c r="AA1923" s="24" t="s">
        <v>67</v>
      </c>
      <c r="AB1923" s="14" t="s">
        <v>67</v>
      </c>
      <c r="AC1923" s="14" t="s">
        <v>67</v>
      </c>
      <c r="AD1923" s="25"/>
      <c r="AE1923" s="26"/>
      <c r="AF1923" s="27"/>
    </row>
    <row r="1924" spans="1:147" s="29" customFormat="1" ht="16.5" customHeight="1">
      <c r="A1924" s="12" t="s">
        <v>1337</v>
      </c>
      <c r="B1924" s="13"/>
      <c r="C1924" s="189"/>
      <c r="D1924" s="12"/>
      <c r="E1924" s="14" t="s">
        <v>1428</v>
      </c>
      <c r="F1924" s="14" t="s">
        <v>67</v>
      </c>
      <c r="G1924" s="14" t="s">
        <v>1429</v>
      </c>
      <c r="H1924" s="15">
        <v>2009</v>
      </c>
      <c r="I1924" s="15">
        <v>2</v>
      </c>
      <c r="J1924" s="15">
        <v>0</v>
      </c>
      <c r="K1924" s="15">
        <v>0</v>
      </c>
      <c r="L1924" s="16" t="s">
        <v>1430</v>
      </c>
      <c r="M1924" s="16"/>
      <c r="N1924" s="16" t="s">
        <v>1343</v>
      </c>
      <c r="O1924" s="17">
        <v>2628</v>
      </c>
      <c r="P1924" s="17">
        <v>6132</v>
      </c>
      <c r="Q1924" s="17">
        <v>5</v>
      </c>
      <c r="R1924" s="18" t="s">
        <v>33</v>
      </c>
      <c r="S1924" s="19">
        <v>0</v>
      </c>
      <c r="T1924" s="19">
        <v>220</v>
      </c>
      <c r="U1924" s="19">
        <v>2.7272727272727271</v>
      </c>
      <c r="V1924" s="19">
        <v>0</v>
      </c>
      <c r="W1924" s="20">
        <v>0.6</v>
      </c>
      <c r="X1924" s="21">
        <v>1760.76</v>
      </c>
      <c r="Y1924" s="22" t="s">
        <v>33</v>
      </c>
      <c r="Z1924" s="14" t="s">
        <v>5838</v>
      </c>
      <c r="AA1924" s="24" t="s">
        <v>67</v>
      </c>
      <c r="AB1924" s="14" t="s">
        <v>67</v>
      </c>
      <c r="AC1924" s="14" t="s">
        <v>67</v>
      </c>
      <c r="AD1924" s="25"/>
      <c r="AE1924" s="26"/>
      <c r="AF1924" s="27"/>
    </row>
    <row r="1925" spans="1:147" s="29" customFormat="1" ht="16.5" customHeight="1">
      <c r="A1925" s="12" t="s">
        <v>1337</v>
      </c>
      <c r="B1925" s="13"/>
      <c r="C1925" s="189"/>
      <c r="D1925" s="12"/>
      <c r="E1925" s="14" t="s">
        <v>69</v>
      </c>
      <c r="F1925" s="14" t="s">
        <v>67</v>
      </c>
      <c r="G1925" s="14" t="s">
        <v>67</v>
      </c>
      <c r="H1925" s="15">
        <v>2009</v>
      </c>
      <c r="I1925" s="15">
        <v>1</v>
      </c>
      <c r="J1925" s="15">
        <v>0</v>
      </c>
      <c r="K1925" s="15">
        <v>0</v>
      </c>
      <c r="L1925" s="16" t="s">
        <v>1353</v>
      </c>
      <c r="M1925" s="16"/>
      <c r="N1925" s="16" t="s">
        <v>1343</v>
      </c>
      <c r="O1925" s="17">
        <v>450</v>
      </c>
      <c r="P1925" s="17">
        <v>8310</v>
      </c>
      <c r="Q1925" s="17">
        <v>0</v>
      </c>
      <c r="R1925" s="18" t="s">
        <v>33</v>
      </c>
      <c r="S1925" s="19">
        <v>0</v>
      </c>
      <c r="T1925" s="19">
        <v>220</v>
      </c>
      <c r="U1925" s="19">
        <v>9</v>
      </c>
      <c r="V1925" s="19">
        <v>0</v>
      </c>
      <c r="W1925" s="20">
        <v>1.98</v>
      </c>
      <c r="X1925" s="21">
        <v>891</v>
      </c>
      <c r="Y1925" s="22" t="s">
        <v>33</v>
      </c>
      <c r="Z1925" s="14" t="s">
        <v>5838</v>
      </c>
      <c r="AA1925" s="24" t="s">
        <v>67</v>
      </c>
      <c r="AB1925" s="14" t="s">
        <v>67</v>
      </c>
      <c r="AC1925" s="14" t="s">
        <v>67</v>
      </c>
      <c r="AD1925" s="25"/>
      <c r="AE1925" s="26"/>
      <c r="AF1925" s="27"/>
    </row>
    <row r="1926" spans="1:147" s="29" customFormat="1" ht="16.5" customHeight="1">
      <c r="A1926" s="12" t="s">
        <v>1337</v>
      </c>
      <c r="B1926" s="13"/>
      <c r="C1926" s="189"/>
      <c r="D1926" s="12"/>
      <c r="E1926" s="14" t="s">
        <v>187</v>
      </c>
      <c r="F1926" s="14" t="s">
        <v>1500</v>
      </c>
      <c r="G1926" s="14" t="s">
        <v>1501</v>
      </c>
      <c r="H1926" s="15" t="s">
        <v>67</v>
      </c>
      <c r="I1926" s="15">
        <v>2</v>
      </c>
      <c r="J1926" s="15">
        <v>0</v>
      </c>
      <c r="K1926" s="15">
        <v>0</v>
      </c>
      <c r="L1926" s="16" t="s">
        <v>1362</v>
      </c>
      <c r="M1926" s="16"/>
      <c r="N1926" s="16" t="s">
        <v>411</v>
      </c>
      <c r="O1926" s="17">
        <v>1632</v>
      </c>
      <c r="P1926" s="17">
        <v>0</v>
      </c>
      <c r="Q1926" s="17">
        <v>0</v>
      </c>
      <c r="R1926" s="18" t="s">
        <v>33</v>
      </c>
      <c r="S1926" s="19">
        <v>60</v>
      </c>
      <c r="T1926" s="19">
        <v>110</v>
      </c>
      <c r="U1926" s="19">
        <v>5</v>
      </c>
      <c r="V1926" s="19">
        <v>0</v>
      </c>
      <c r="W1926" s="20">
        <v>0.55000000000000004</v>
      </c>
      <c r="X1926" s="21">
        <v>1795.2</v>
      </c>
      <c r="Y1926" s="22" t="s">
        <v>33</v>
      </c>
      <c r="Z1926" s="14" t="s">
        <v>5838</v>
      </c>
      <c r="AA1926" s="24" t="s">
        <v>67</v>
      </c>
      <c r="AB1926" s="14" t="s">
        <v>67</v>
      </c>
      <c r="AC1926" s="14" t="s">
        <v>67</v>
      </c>
      <c r="AD1926" s="25"/>
      <c r="AE1926" s="26"/>
      <c r="AF1926" s="27"/>
    </row>
    <row r="1927" spans="1:147" s="29" customFormat="1" ht="16.5" customHeight="1">
      <c r="A1927" s="12" t="s">
        <v>1337</v>
      </c>
      <c r="B1927" s="13"/>
      <c r="C1927" s="189"/>
      <c r="D1927" s="12"/>
      <c r="E1927" s="14" t="s">
        <v>1575</v>
      </c>
      <c r="F1927" s="14" t="s">
        <v>1576</v>
      </c>
      <c r="G1927" s="14" t="s">
        <v>1577</v>
      </c>
      <c r="H1927" s="15" t="s">
        <v>1382</v>
      </c>
      <c r="I1927" s="15">
        <v>1</v>
      </c>
      <c r="J1927" s="15">
        <v>0</v>
      </c>
      <c r="K1927" s="15">
        <v>0</v>
      </c>
      <c r="L1927" s="16" t="s">
        <v>1383</v>
      </c>
      <c r="M1927" s="16"/>
      <c r="N1927" s="16" t="s">
        <v>411</v>
      </c>
      <c r="O1927" s="17">
        <v>2628</v>
      </c>
      <c r="P1927" s="17">
        <v>6132</v>
      </c>
      <c r="Q1927" s="17">
        <v>5</v>
      </c>
      <c r="R1927" s="18" t="s">
        <v>33</v>
      </c>
      <c r="S1927" s="19">
        <v>60</v>
      </c>
      <c r="T1927" s="19">
        <v>110</v>
      </c>
      <c r="U1927" s="19">
        <v>2.8181818181818183</v>
      </c>
      <c r="V1927" s="19">
        <v>0</v>
      </c>
      <c r="W1927" s="20">
        <v>0.31</v>
      </c>
      <c r="X1927" s="21">
        <v>909.726</v>
      </c>
      <c r="Y1927" s="22" t="s">
        <v>33</v>
      </c>
      <c r="Z1927" s="14" t="s">
        <v>5838</v>
      </c>
      <c r="AA1927" s="24" t="s">
        <v>67</v>
      </c>
      <c r="AB1927" s="14" t="s">
        <v>67</v>
      </c>
      <c r="AC1927" s="14" t="s">
        <v>67</v>
      </c>
      <c r="AD1927" s="25"/>
      <c r="AE1927" s="26"/>
      <c r="AF1927" s="27"/>
    </row>
    <row r="1928" spans="1:147" s="12" customFormat="1" ht="16.5" customHeight="1">
      <c r="A1928" s="12" t="s">
        <v>1337</v>
      </c>
      <c r="B1928" s="13"/>
      <c r="C1928" s="189"/>
      <c r="E1928" s="14" t="s">
        <v>1578</v>
      </c>
      <c r="F1928" s="14" t="s">
        <v>63</v>
      </c>
      <c r="G1928" s="14" t="s">
        <v>1579</v>
      </c>
      <c r="H1928" s="15" t="s">
        <v>1580</v>
      </c>
      <c r="I1928" s="15">
        <v>1</v>
      </c>
      <c r="J1928" s="15">
        <v>0</v>
      </c>
      <c r="K1928" s="15">
        <v>0</v>
      </c>
      <c r="L1928" s="16" t="s">
        <v>1383</v>
      </c>
      <c r="M1928" s="16"/>
      <c r="N1928" s="16" t="s">
        <v>411</v>
      </c>
      <c r="O1928" s="17">
        <v>2628</v>
      </c>
      <c r="P1928" s="17">
        <v>6132</v>
      </c>
      <c r="Q1928" s="17">
        <v>5</v>
      </c>
      <c r="R1928" s="18" t="s">
        <v>33</v>
      </c>
      <c r="S1928" s="19">
        <v>60</v>
      </c>
      <c r="T1928" s="19">
        <v>110</v>
      </c>
      <c r="U1928" s="19">
        <v>2.8181818181818183</v>
      </c>
      <c r="V1928" s="19">
        <v>0</v>
      </c>
      <c r="W1928" s="20">
        <v>0.31</v>
      </c>
      <c r="X1928" s="21">
        <v>909.726</v>
      </c>
      <c r="Y1928" s="22" t="s">
        <v>33</v>
      </c>
      <c r="Z1928" s="14" t="s">
        <v>5838</v>
      </c>
      <c r="AA1928" s="24" t="s">
        <v>67</v>
      </c>
      <c r="AB1928" s="14" t="s">
        <v>67</v>
      </c>
      <c r="AC1928" s="14" t="s">
        <v>67</v>
      </c>
      <c r="AD1928" s="25"/>
      <c r="AE1928" s="26"/>
      <c r="AF1928" s="27"/>
      <c r="AG1928" s="33"/>
      <c r="EQ1928" s="33"/>
    </row>
    <row r="1929" spans="1:147" s="12" customFormat="1" ht="16.5" customHeight="1">
      <c r="A1929" s="12" t="s">
        <v>1337</v>
      </c>
      <c r="B1929" s="13"/>
      <c r="C1929" s="189"/>
      <c r="E1929" s="14" t="s">
        <v>1578</v>
      </c>
      <c r="F1929" s="14" t="s">
        <v>1581</v>
      </c>
      <c r="G1929" s="14" t="s">
        <v>1582</v>
      </c>
      <c r="H1929" s="15">
        <v>2017</v>
      </c>
      <c r="I1929" s="15">
        <v>1</v>
      </c>
      <c r="J1929" s="15">
        <v>0</v>
      </c>
      <c r="K1929" s="15">
        <v>0</v>
      </c>
      <c r="L1929" s="16" t="s">
        <v>1383</v>
      </c>
      <c r="M1929" s="16"/>
      <c r="N1929" s="16" t="s">
        <v>411</v>
      </c>
      <c r="O1929" s="17">
        <v>2628</v>
      </c>
      <c r="P1929" s="17">
        <v>6132</v>
      </c>
      <c r="Q1929" s="17">
        <v>5</v>
      </c>
      <c r="R1929" s="18" t="s">
        <v>33</v>
      </c>
      <c r="S1929" s="19">
        <v>60</v>
      </c>
      <c r="T1929" s="19">
        <v>110</v>
      </c>
      <c r="U1929" s="19">
        <v>2.8181818181818183</v>
      </c>
      <c r="V1929" s="19">
        <v>0</v>
      </c>
      <c r="W1929" s="20">
        <v>0.31</v>
      </c>
      <c r="X1929" s="21">
        <v>909.726</v>
      </c>
      <c r="Y1929" s="22" t="s">
        <v>33</v>
      </c>
      <c r="Z1929" s="14" t="s">
        <v>5838</v>
      </c>
      <c r="AA1929" s="24" t="s">
        <v>67</v>
      </c>
      <c r="AB1929" s="14" t="s">
        <v>67</v>
      </c>
      <c r="AC1929" s="14" t="s">
        <v>67</v>
      </c>
      <c r="AD1929" s="25"/>
      <c r="AE1929" s="26"/>
      <c r="AF1929" s="27"/>
      <c r="AG1929" s="33"/>
      <c r="EQ1929" s="33"/>
    </row>
    <row r="1930" spans="1:147" s="12" customFormat="1" ht="16.5" customHeight="1">
      <c r="A1930" s="12" t="s">
        <v>1337</v>
      </c>
      <c r="B1930" s="13"/>
      <c r="C1930" s="189"/>
      <c r="E1930" s="14" t="s">
        <v>1573</v>
      </c>
      <c r="F1930" s="14" t="s">
        <v>1574</v>
      </c>
      <c r="G1930" s="14" t="s">
        <v>67</v>
      </c>
      <c r="H1930" s="15">
        <v>2003</v>
      </c>
      <c r="I1930" s="15">
        <v>1</v>
      </c>
      <c r="J1930" s="15">
        <v>0</v>
      </c>
      <c r="K1930" s="15">
        <v>0</v>
      </c>
      <c r="L1930" s="16" t="s">
        <v>1346</v>
      </c>
      <c r="M1930" s="16"/>
      <c r="N1930" s="16" t="s">
        <v>411</v>
      </c>
      <c r="O1930" s="17">
        <v>3650</v>
      </c>
      <c r="P1930" s="17">
        <v>0</v>
      </c>
      <c r="Q1930" s="17">
        <v>0</v>
      </c>
      <c r="R1930" s="18" t="s">
        <v>33</v>
      </c>
      <c r="S1930" s="19">
        <v>60</v>
      </c>
      <c r="T1930" s="19">
        <v>110</v>
      </c>
      <c r="U1930" s="19">
        <v>2.2727272727272729</v>
      </c>
      <c r="V1930" s="19">
        <v>0</v>
      </c>
      <c r="W1930" s="20">
        <v>0.25</v>
      </c>
      <c r="X1930" s="21">
        <v>912.5</v>
      </c>
      <c r="Y1930" s="22" t="s">
        <v>33</v>
      </c>
      <c r="Z1930" s="14" t="s">
        <v>5838</v>
      </c>
      <c r="AA1930" s="24" t="s">
        <v>67</v>
      </c>
      <c r="AB1930" s="14" t="s">
        <v>67</v>
      </c>
      <c r="AC1930" s="14" t="s">
        <v>67</v>
      </c>
      <c r="AD1930" s="25"/>
      <c r="AE1930" s="26"/>
      <c r="AF1930" s="27"/>
      <c r="AG1930" s="33"/>
      <c r="EQ1930" s="33"/>
    </row>
    <row r="1931" spans="1:147" s="12" customFormat="1" ht="16.5" customHeight="1">
      <c r="A1931" s="12" t="s">
        <v>1337</v>
      </c>
      <c r="B1931" s="13"/>
      <c r="C1931" s="189"/>
      <c r="E1931" s="14" t="s">
        <v>79</v>
      </c>
      <c r="F1931" s="14" t="s">
        <v>125</v>
      </c>
      <c r="G1931" s="14" t="s">
        <v>67</v>
      </c>
      <c r="H1931" s="15">
        <v>2012</v>
      </c>
      <c r="I1931" s="15">
        <v>2</v>
      </c>
      <c r="J1931" s="15">
        <v>0</v>
      </c>
      <c r="K1931" s="15">
        <v>0</v>
      </c>
      <c r="L1931" s="16" t="s">
        <v>1383</v>
      </c>
      <c r="M1931" s="16"/>
      <c r="N1931" s="16" t="s">
        <v>411</v>
      </c>
      <c r="O1931" s="17">
        <v>2920</v>
      </c>
      <c r="P1931" s="17">
        <v>0</v>
      </c>
      <c r="Q1931" s="17">
        <v>0</v>
      </c>
      <c r="R1931" s="18" t="s">
        <v>33</v>
      </c>
      <c r="S1931" s="19">
        <v>60</v>
      </c>
      <c r="T1931" s="19">
        <v>110</v>
      </c>
      <c r="U1931" s="19">
        <v>2.9090909090909092</v>
      </c>
      <c r="V1931" s="19">
        <v>0</v>
      </c>
      <c r="W1931" s="20">
        <v>0.32</v>
      </c>
      <c r="X1931" s="21">
        <v>1868.8</v>
      </c>
      <c r="Y1931" s="22" t="s">
        <v>33</v>
      </c>
      <c r="Z1931" s="14" t="s">
        <v>5838</v>
      </c>
      <c r="AA1931" s="24" t="s">
        <v>67</v>
      </c>
      <c r="AB1931" s="14" t="s">
        <v>67</v>
      </c>
      <c r="AC1931" s="14" t="s">
        <v>67</v>
      </c>
      <c r="AD1931" s="25"/>
      <c r="AE1931" s="26"/>
      <c r="AF1931" s="27"/>
      <c r="AG1931" s="33"/>
      <c r="EQ1931" s="33"/>
    </row>
    <row r="1932" spans="1:147" s="12" customFormat="1" ht="16.5" customHeight="1">
      <c r="A1932" s="12" t="s">
        <v>1337</v>
      </c>
      <c r="B1932" s="13"/>
      <c r="C1932" s="189"/>
      <c r="E1932" s="14" t="s">
        <v>79</v>
      </c>
      <c r="F1932" s="14" t="s">
        <v>125</v>
      </c>
      <c r="G1932" s="14" t="s">
        <v>67</v>
      </c>
      <c r="H1932" s="15">
        <v>2017</v>
      </c>
      <c r="I1932" s="15">
        <v>1</v>
      </c>
      <c r="J1932" s="15">
        <v>0</v>
      </c>
      <c r="K1932" s="15">
        <v>0</v>
      </c>
      <c r="L1932" s="16" t="s">
        <v>1383</v>
      </c>
      <c r="M1932" s="16"/>
      <c r="N1932" s="16" t="s">
        <v>411</v>
      </c>
      <c r="O1932" s="17">
        <v>2920</v>
      </c>
      <c r="P1932" s="17">
        <v>0</v>
      </c>
      <c r="Q1932" s="17">
        <v>0</v>
      </c>
      <c r="R1932" s="18" t="s">
        <v>33</v>
      </c>
      <c r="S1932" s="19">
        <v>60</v>
      </c>
      <c r="T1932" s="19">
        <v>110</v>
      </c>
      <c r="U1932" s="19">
        <v>2.9090909090909092</v>
      </c>
      <c r="V1932" s="19">
        <v>0</v>
      </c>
      <c r="W1932" s="20">
        <v>0.32</v>
      </c>
      <c r="X1932" s="21">
        <v>934.4</v>
      </c>
      <c r="Y1932" s="22" t="s">
        <v>33</v>
      </c>
      <c r="Z1932" s="14" t="s">
        <v>5838</v>
      </c>
      <c r="AA1932" s="24" t="s">
        <v>67</v>
      </c>
      <c r="AB1932" s="14" t="s">
        <v>67</v>
      </c>
      <c r="AC1932" s="14" t="s">
        <v>67</v>
      </c>
      <c r="AD1932" s="25"/>
      <c r="AE1932" s="26"/>
      <c r="AF1932" s="27"/>
      <c r="AG1932" s="33"/>
      <c r="EQ1932" s="33"/>
    </row>
    <row r="1933" spans="1:147" s="12" customFormat="1" ht="16.5" customHeight="1">
      <c r="A1933" s="12" t="s">
        <v>1337</v>
      </c>
      <c r="B1933" s="13"/>
      <c r="C1933" s="189"/>
      <c r="E1933" s="14" t="s">
        <v>107</v>
      </c>
      <c r="F1933" s="14" t="s">
        <v>1571</v>
      </c>
      <c r="G1933" s="14" t="s">
        <v>1572</v>
      </c>
      <c r="H1933" s="15">
        <v>1993</v>
      </c>
      <c r="I1933" s="15">
        <v>1</v>
      </c>
      <c r="J1933" s="15">
        <v>0</v>
      </c>
      <c r="K1933" s="15">
        <v>0</v>
      </c>
      <c r="L1933" s="16" t="s">
        <v>1377</v>
      </c>
      <c r="M1933" s="16"/>
      <c r="N1933" s="16" t="s">
        <v>411</v>
      </c>
      <c r="O1933" s="17">
        <v>2628</v>
      </c>
      <c r="P1933" s="17">
        <v>6132</v>
      </c>
      <c r="Q1933" s="17">
        <v>5</v>
      </c>
      <c r="R1933" s="18" t="s">
        <v>33</v>
      </c>
      <c r="S1933" s="19">
        <v>60</v>
      </c>
      <c r="T1933" s="19">
        <v>110</v>
      </c>
      <c r="U1933" s="19">
        <v>2.9090909090909092</v>
      </c>
      <c r="V1933" s="19">
        <v>0</v>
      </c>
      <c r="W1933" s="20">
        <v>0.32</v>
      </c>
      <c r="X1933" s="21">
        <v>939.072</v>
      </c>
      <c r="Y1933" s="22" t="s">
        <v>33</v>
      </c>
      <c r="Z1933" s="14" t="s">
        <v>5838</v>
      </c>
      <c r="AA1933" s="24" t="s">
        <v>67</v>
      </c>
      <c r="AB1933" s="14" t="s">
        <v>67</v>
      </c>
      <c r="AC1933" s="14" t="s">
        <v>67</v>
      </c>
      <c r="AD1933" s="25"/>
      <c r="AE1933" s="26"/>
      <c r="AF1933" s="27"/>
      <c r="AG1933" s="33"/>
      <c r="EQ1933" s="33"/>
    </row>
    <row r="1934" spans="1:147" s="12" customFormat="1" ht="16.5" customHeight="1">
      <c r="A1934" s="12" t="s">
        <v>1337</v>
      </c>
      <c r="B1934" s="13"/>
      <c r="C1934" s="189"/>
      <c r="E1934" s="14" t="s">
        <v>309</v>
      </c>
      <c r="F1934" s="14" t="s">
        <v>125</v>
      </c>
      <c r="G1934" s="14" t="s">
        <v>1569</v>
      </c>
      <c r="H1934" s="15">
        <v>2004</v>
      </c>
      <c r="I1934" s="15">
        <v>1</v>
      </c>
      <c r="J1934" s="15">
        <v>0</v>
      </c>
      <c r="K1934" s="15">
        <v>0</v>
      </c>
      <c r="L1934" s="16" t="s">
        <v>1362</v>
      </c>
      <c r="M1934" s="16"/>
      <c r="N1934" s="16" t="s">
        <v>411</v>
      </c>
      <c r="O1934" s="17">
        <v>3228</v>
      </c>
      <c r="P1934" s="17">
        <v>0</v>
      </c>
      <c r="Q1934" s="17">
        <v>0</v>
      </c>
      <c r="R1934" s="18" t="s">
        <v>33</v>
      </c>
      <c r="S1934" s="19">
        <v>60</v>
      </c>
      <c r="T1934" s="19">
        <v>110</v>
      </c>
      <c r="U1934" s="19">
        <v>2.7272727272727271</v>
      </c>
      <c r="V1934" s="19">
        <v>0</v>
      </c>
      <c r="W1934" s="20">
        <v>0.3</v>
      </c>
      <c r="X1934" s="21">
        <v>968.4</v>
      </c>
      <c r="Y1934" s="22" t="s">
        <v>33</v>
      </c>
      <c r="Z1934" s="14" t="s">
        <v>5838</v>
      </c>
      <c r="AA1934" s="24" t="s">
        <v>67</v>
      </c>
      <c r="AB1934" s="14" t="s">
        <v>67</v>
      </c>
      <c r="AC1934" s="14" t="s">
        <v>67</v>
      </c>
      <c r="AD1934" s="25"/>
      <c r="AE1934" s="26"/>
      <c r="AF1934" s="27"/>
      <c r="AG1934" s="33"/>
      <c r="EQ1934" s="33"/>
    </row>
    <row r="1935" spans="1:147" s="12" customFormat="1" ht="16.5" customHeight="1">
      <c r="A1935" s="12" t="s">
        <v>1337</v>
      </c>
      <c r="B1935" s="13"/>
      <c r="C1935" s="189"/>
      <c r="E1935" s="14" t="s">
        <v>309</v>
      </c>
      <c r="F1935" s="14" t="s">
        <v>36</v>
      </c>
      <c r="G1935" s="14" t="s">
        <v>1570</v>
      </c>
      <c r="H1935" s="15">
        <v>2008</v>
      </c>
      <c r="I1935" s="15">
        <v>1</v>
      </c>
      <c r="J1935" s="15">
        <v>0</v>
      </c>
      <c r="K1935" s="15">
        <v>0</v>
      </c>
      <c r="L1935" s="16" t="s">
        <v>1547</v>
      </c>
      <c r="M1935" s="16"/>
      <c r="N1935" s="16" t="s">
        <v>411</v>
      </c>
      <c r="O1935" s="17">
        <v>3228</v>
      </c>
      <c r="P1935" s="17">
        <v>0</v>
      </c>
      <c r="Q1935" s="17">
        <v>0</v>
      </c>
      <c r="R1935" s="18" t="s">
        <v>33</v>
      </c>
      <c r="S1935" s="19">
        <v>60</v>
      </c>
      <c r="T1935" s="19">
        <v>110</v>
      </c>
      <c r="U1935" s="19">
        <v>2.7272727272727271</v>
      </c>
      <c r="V1935" s="19">
        <v>0</v>
      </c>
      <c r="W1935" s="20">
        <v>0.3</v>
      </c>
      <c r="X1935" s="21">
        <v>968.4</v>
      </c>
      <c r="Y1935" s="22" t="s">
        <v>33</v>
      </c>
      <c r="Z1935" s="14" t="s">
        <v>5838</v>
      </c>
      <c r="AA1935" s="24" t="s">
        <v>67</v>
      </c>
      <c r="AB1935" s="14" t="s">
        <v>67</v>
      </c>
      <c r="AC1935" s="14" t="s">
        <v>67</v>
      </c>
      <c r="AD1935" s="25"/>
      <c r="AE1935" s="26"/>
      <c r="AF1935" s="27"/>
      <c r="AG1935" s="33"/>
      <c r="EQ1935" s="33"/>
    </row>
    <row r="1936" spans="1:147" s="12" customFormat="1" ht="16.5" customHeight="1">
      <c r="A1936" s="12" t="s">
        <v>1337</v>
      </c>
      <c r="B1936" s="13"/>
      <c r="C1936" s="189"/>
      <c r="E1936" s="14" t="s">
        <v>187</v>
      </c>
      <c r="F1936" s="14" t="s">
        <v>63</v>
      </c>
      <c r="G1936" s="14" t="s">
        <v>1568</v>
      </c>
      <c r="H1936" s="15" t="s">
        <v>67</v>
      </c>
      <c r="I1936" s="15">
        <v>1</v>
      </c>
      <c r="J1936" s="15">
        <v>0</v>
      </c>
      <c r="K1936" s="15">
        <v>0</v>
      </c>
      <c r="L1936" s="16" t="s">
        <v>1547</v>
      </c>
      <c r="M1936" s="16"/>
      <c r="N1936" s="16" t="s">
        <v>411</v>
      </c>
      <c r="O1936" s="17">
        <v>1620</v>
      </c>
      <c r="P1936" s="17">
        <v>0</v>
      </c>
      <c r="Q1936" s="17">
        <v>0</v>
      </c>
      <c r="R1936" s="18" t="s">
        <v>33</v>
      </c>
      <c r="S1936" s="19">
        <v>60</v>
      </c>
      <c r="T1936" s="19">
        <v>110</v>
      </c>
      <c r="U1936" s="19">
        <v>5.4545454545454541</v>
      </c>
      <c r="V1936" s="19">
        <v>0</v>
      </c>
      <c r="W1936" s="20">
        <v>0.6</v>
      </c>
      <c r="X1936" s="21">
        <v>972</v>
      </c>
      <c r="Y1936" s="22" t="s">
        <v>33</v>
      </c>
      <c r="Z1936" s="14" t="s">
        <v>5838</v>
      </c>
      <c r="AA1936" s="24" t="s">
        <v>67</v>
      </c>
      <c r="AB1936" s="14" t="s">
        <v>67</v>
      </c>
      <c r="AC1936" s="14" t="s">
        <v>67</v>
      </c>
      <c r="AD1936" s="25"/>
      <c r="AE1936" s="26"/>
      <c r="AF1936" s="27"/>
      <c r="AG1936" s="33"/>
      <c r="EQ1936" s="33"/>
    </row>
    <row r="1937" spans="1:147" s="12" customFormat="1" ht="16.5" customHeight="1">
      <c r="A1937" s="12" t="s">
        <v>1337</v>
      </c>
      <c r="B1937" s="13"/>
      <c r="C1937" s="189"/>
      <c r="E1937" s="14" t="s">
        <v>187</v>
      </c>
      <c r="F1937" s="14" t="s">
        <v>1567</v>
      </c>
      <c r="G1937" s="14" t="s">
        <v>67</v>
      </c>
      <c r="H1937" s="15" t="s">
        <v>67</v>
      </c>
      <c r="I1937" s="15">
        <v>1</v>
      </c>
      <c r="J1937" s="15">
        <v>0</v>
      </c>
      <c r="K1937" s="15">
        <v>0</v>
      </c>
      <c r="L1937" s="16" t="s">
        <v>1547</v>
      </c>
      <c r="M1937" s="16"/>
      <c r="N1937" s="16" t="s">
        <v>411</v>
      </c>
      <c r="O1937" s="17">
        <v>1620</v>
      </c>
      <c r="P1937" s="17">
        <v>0</v>
      </c>
      <c r="Q1937" s="17">
        <v>0</v>
      </c>
      <c r="R1937" s="18" t="s">
        <v>33</v>
      </c>
      <c r="S1937" s="19">
        <v>60</v>
      </c>
      <c r="T1937" s="19">
        <v>110</v>
      </c>
      <c r="U1937" s="19">
        <v>5.4545454545454541</v>
      </c>
      <c r="V1937" s="19">
        <v>0</v>
      </c>
      <c r="W1937" s="20">
        <v>0.6</v>
      </c>
      <c r="X1937" s="21">
        <v>972</v>
      </c>
      <c r="Y1937" s="22" t="s">
        <v>33</v>
      </c>
      <c r="Z1937" s="14" t="s">
        <v>5838</v>
      </c>
      <c r="AA1937" s="24" t="s">
        <v>67</v>
      </c>
      <c r="AB1937" s="14" t="s">
        <v>67</v>
      </c>
      <c r="AC1937" s="14" t="s">
        <v>67</v>
      </c>
      <c r="AD1937" s="25"/>
      <c r="AE1937" s="26"/>
      <c r="AF1937" s="27"/>
      <c r="AG1937" s="33"/>
      <c r="EQ1937" s="33"/>
    </row>
    <row r="1938" spans="1:147" s="12" customFormat="1" ht="16.5" customHeight="1">
      <c r="A1938" s="13" t="s">
        <v>1337</v>
      </c>
      <c r="B1938" s="13"/>
      <c r="C1938" s="189"/>
      <c r="E1938" s="14" t="s">
        <v>187</v>
      </c>
      <c r="F1938" s="14" t="s">
        <v>67</v>
      </c>
      <c r="G1938" s="14" t="s">
        <v>67</v>
      </c>
      <c r="H1938" s="15" t="s">
        <v>67</v>
      </c>
      <c r="I1938" s="15">
        <v>1</v>
      </c>
      <c r="J1938" s="15">
        <v>0</v>
      </c>
      <c r="K1938" s="15">
        <v>0</v>
      </c>
      <c r="L1938" s="16" t="s">
        <v>1346</v>
      </c>
      <c r="M1938" s="16"/>
      <c r="N1938" s="16" t="s">
        <v>411</v>
      </c>
      <c r="O1938" s="17">
        <v>3650</v>
      </c>
      <c r="P1938" s="17">
        <v>5110</v>
      </c>
      <c r="Q1938" s="17">
        <v>5</v>
      </c>
      <c r="R1938" s="18" t="s">
        <v>33</v>
      </c>
      <c r="S1938" s="19">
        <v>60</v>
      </c>
      <c r="T1938" s="19">
        <v>110</v>
      </c>
      <c r="U1938" s="19">
        <v>2.2727272727272729</v>
      </c>
      <c r="V1938" s="19">
        <v>0</v>
      </c>
      <c r="W1938" s="20">
        <v>0.25</v>
      </c>
      <c r="X1938" s="21">
        <v>976.375</v>
      </c>
      <c r="Y1938" s="22" t="s">
        <v>33</v>
      </c>
      <c r="Z1938" s="14" t="s">
        <v>5838</v>
      </c>
      <c r="AA1938" s="24" t="s">
        <v>67</v>
      </c>
      <c r="AB1938" s="14" t="s">
        <v>67</v>
      </c>
      <c r="AC1938" s="14" t="s">
        <v>67</v>
      </c>
      <c r="AD1938" s="25"/>
      <c r="AE1938" s="26"/>
      <c r="AF1938" s="27"/>
      <c r="AG1938" s="33"/>
      <c r="EQ1938" s="33"/>
    </row>
    <row r="1939" spans="1:147" s="12" customFormat="1" ht="16.5" customHeight="1">
      <c r="A1939" s="12" t="s">
        <v>1337</v>
      </c>
      <c r="B1939" s="13"/>
      <c r="C1939" s="189"/>
      <c r="E1939" s="14" t="s">
        <v>187</v>
      </c>
      <c r="F1939" s="14" t="s">
        <v>1567</v>
      </c>
      <c r="G1939" s="14" t="s">
        <v>67</v>
      </c>
      <c r="H1939" s="15" t="s">
        <v>67</v>
      </c>
      <c r="I1939" s="15">
        <v>1</v>
      </c>
      <c r="J1939" s="15">
        <v>0</v>
      </c>
      <c r="K1939" s="15">
        <v>0</v>
      </c>
      <c r="L1939" s="16" t="s">
        <v>1362</v>
      </c>
      <c r="M1939" s="16"/>
      <c r="N1939" s="16" t="s">
        <v>411</v>
      </c>
      <c r="O1939" s="17">
        <v>1632</v>
      </c>
      <c r="P1939" s="17">
        <v>0</v>
      </c>
      <c r="Q1939" s="17">
        <v>0</v>
      </c>
      <c r="R1939" s="18" t="s">
        <v>33</v>
      </c>
      <c r="S1939" s="19">
        <v>60</v>
      </c>
      <c r="T1939" s="19">
        <v>110</v>
      </c>
      <c r="U1939" s="19">
        <v>5.4545454545454541</v>
      </c>
      <c r="V1939" s="19">
        <v>0</v>
      </c>
      <c r="W1939" s="20">
        <v>0.6</v>
      </c>
      <c r="X1939" s="21">
        <v>979.19999999999993</v>
      </c>
      <c r="Y1939" s="22" t="s">
        <v>33</v>
      </c>
      <c r="Z1939" s="14" t="s">
        <v>5838</v>
      </c>
      <c r="AA1939" s="24" t="s">
        <v>67</v>
      </c>
      <c r="AB1939" s="14" t="s">
        <v>67</v>
      </c>
      <c r="AC1939" s="14" t="s">
        <v>67</v>
      </c>
      <c r="AD1939" s="25"/>
      <c r="AE1939" s="26"/>
      <c r="AF1939" s="27"/>
      <c r="AG1939" s="33"/>
      <c r="EQ1939" s="33"/>
    </row>
    <row r="1940" spans="1:147" s="12" customFormat="1" ht="16.5" customHeight="1">
      <c r="A1940" s="12" t="s">
        <v>1337</v>
      </c>
      <c r="B1940" s="13"/>
      <c r="C1940" s="189"/>
      <c r="E1940" s="14" t="s">
        <v>298</v>
      </c>
      <c r="F1940" s="14" t="s">
        <v>63</v>
      </c>
      <c r="G1940" s="14" t="s">
        <v>1565</v>
      </c>
      <c r="H1940" s="15">
        <v>2009</v>
      </c>
      <c r="I1940" s="15">
        <v>1</v>
      </c>
      <c r="J1940" s="15">
        <v>0</v>
      </c>
      <c r="K1940" s="15">
        <v>0</v>
      </c>
      <c r="L1940" s="16" t="s">
        <v>1547</v>
      </c>
      <c r="M1940" s="16"/>
      <c r="N1940" s="16" t="s">
        <v>411</v>
      </c>
      <c r="O1940" s="17">
        <v>720</v>
      </c>
      <c r="P1940" s="17">
        <v>8040</v>
      </c>
      <c r="Q1940" s="17">
        <v>5</v>
      </c>
      <c r="R1940" s="18" t="s">
        <v>33</v>
      </c>
      <c r="S1940" s="19">
        <v>60</v>
      </c>
      <c r="T1940" s="19">
        <v>110</v>
      </c>
      <c r="U1940" s="19">
        <v>8.1818181818181817</v>
      </c>
      <c r="V1940" s="19">
        <v>0</v>
      </c>
      <c r="W1940" s="20">
        <v>0.9</v>
      </c>
      <c r="X1940" s="21">
        <v>1009.8</v>
      </c>
      <c r="Y1940" s="22" t="s">
        <v>33</v>
      </c>
      <c r="Z1940" s="14" t="s">
        <v>5838</v>
      </c>
      <c r="AA1940" s="24" t="s">
        <v>67</v>
      </c>
      <c r="AB1940" s="14" t="s">
        <v>67</v>
      </c>
      <c r="AC1940" s="14" t="s">
        <v>67</v>
      </c>
      <c r="AD1940" s="25"/>
      <c r="AE1940" s="26"/>
      <c r="AF1940" s="27"/>
      <c r="AG1940" s="33"/>
      <c r="EQ1940" s="33"/>
    </row>
    <row r="1941" spans="1:147" s="12" customFormat="1" ht="16.5" customHeight="1">
      <c r="A1941" s="12" t="s">
        <v>1337</v>
      </c>
      <c r="B1941" s="13"/>
      <c r="C1941" s="189"/>
      <c r="E1941" s="14" t="s">
        <v>1563</v>
      </c>
      <c r="F1941" s="14" t="s">
        <v>67</v>
      </c>
      <c r="G1941" s="14" t="s">
        <v>1564</v>
      </c>
      <c r="H1941" s="15" t="s">
        <v>67</v>
      </c>
      <c r="I1941" s="15">
        <v>1</v>
      </c>
      <c r="J1941" s="15">
        <v>0</v>
      </c>
      <c r="K1941" s="15">
        <v>0</v>
      </c>
      <c r="L1941" s="16" t="s">
        <v>1339</v>
      </c>
      <c r="M1941" s="16"/>
      <c r="N1941" s="16" t="s">
        <v>411</v>
      </c>
      <c r="O1941" s="17">
        <v>730</v>
      </c>
      <c r="P1941" s="17">
        <v>8030</v>
      </c>
      <c r="Q1941" s="17">
        <v>0</v>
      </c>
      <c r="R1941" s="18" t="s">
        <v>33</v>
      </c>
      <c r="S1941" s="19">
        <v>60</v>
      </c>
      <c r="T1941" s="19">
        <v>110</v>
      </c>
      <c r="U1941" s="19">
        <v>12.727272727272727</v>
      </c>
      <c r="V1941" s="19">
        <v>0</v>
      </c>
      <c r="W1941" s="20">
        <v>1.4</v>
      </c>
      <c r="X1941" s="21">
        <v>1021.9999999999999</v>
      </c>
      <c r="Y1941" s="22" t="s">
        <v>33</v>
      </c>
      <c r="Z1941" s="14" t="s">
        <v>5838</v>
      </c>
      <c r="AA1941" s="24" t="s">
        <v>67</v>
      </c>
      <c r="AB1941" s="14" t="s">
        <v>67</v>
      </c>
      <c r="AC1941" s="14" t="s">
        <v>67</v>
      </c>
      <c r="AD1941" s="25"/>
      <c r="AE1941" s="26"/>
      <c r="AF1941" s="27"/>
      <c r="AG1941" s="33"/>
      <c r="EQ1941" s="33"/>
    </row>
    <row r="1942" spans="1:147" s="12" customFormat="1" ht="16.5" customHeight="1">
      <c r="A1942" s="12" t="s">
        <v>1337</v>
      </c>
      <c r="B1942" s="13"/>
      <c r="C1942" s="189"/>
      <c r="E1942" s="14" t="s">
        <v>1560</v>
      </c>
      <c r="F1942" s="14" t="s">
        <v>1561</v>
      </c>
      <c r="G1942" s="14" t="s">
        <v>1562</v>
      </c>
      <c r="H1942" s="15">
        <v>2006</v>
      </c>
      <c r="I1942" s="15">
        <v>1</v>
      </c>
      <c r="J1942" s="15">
        <v>0</v>
      </c>
      <c r="K1942" s="15">
        <v>0</v>
      </c>
      <c r="L1942" s="16" t="s">
        <v>1377</v>
      </c>
      <c r="M1942" s="16"/>
      <c r="N1942" s="16" t="s">
        <v>411</v>
      </c>
      <c r="O1942" s="17">
        <v>1920</v>
      </c>
      <c r="P1942" s="17">
        <v>6840</v>
      </c>
      <c r="Q1942" s="17">
        <v>21</v>
      </c>
      <c r="R1942" s="18" t="s">
        <v>33</v>
      </c>
      <c r="S1942" s="19" t="s">
        <v>89</v>
      </c>
      <c r="T1942" s="19">
        <v>110</v>
      </c>
      <c r="U1942" s="19">
        <v>2.8181818181818183</v>
      </c>
      <c r="V1942" s="19">
        <v>0</v>
      </c>
      <c r="W1942" s="20">
        <v>0.31</v>
      </c>
      <c r="X1942" s="21">
        <v>1040.4839999999999</v>
      </c>
      <c r="Y1942" s="22" t="s">
        <v>33</v>
      </c>
      <c r="Z1942" s="14" t="s">
        <v>5838</v>
      </c>
      <c r="AA1942" s="24" t="s">
        <v>67</v>
      </c>
      <c r="AB1942" s="14" t="s">
        <v>67</v>
      </c>
      <c r="AC1942" s="14" t="s">
        <v>67</v>
      </c>
      <c r="AD1942" s="25"/>
      <c r="AE1942" s="26"/>
      <c r="AF1942" s="27"/>
      <c r="AG1942" s="33"/>
      <c r="EQ1942" s="33"/>
    </row>
    <row r="1943" spans="1:147" s="12" customFormat="1" ht="16.5" customHeight="1">
      <c r="A1943" s="12" t="s">
        <v>1337</v>
      </c>
      <c r="B1943" s="13"/>
      <c r="C1943" s="189"/>
      <c r="E1943" s="14" t="s">
        <v>1471</v>
      </c>
      <c r="F1943" s="14" t="s">
        <v>67</v>
      </c>
      <c r="G1943" s="14" t="s">
        <v>1472</v>
      </c>
      <c r="H1943" s="15">
        <v>2002</v>
      </c>
      <c r="I1943" s="15">
        <v>2</v>
      </c>
      <c r="J1943" s="15">
        <v>0</v>
      </c>
      <c r="K1943" s="15">
        <v>0</v>
      </c>
      <c r="L1943" s="16" t="s">
        <v>1346</v>
      </c>
      <c r="M1943" s="16"/>
      <c r="N1943" s="16" t="s">
        <v>411</v>
      </c>
      <c r="O1943" s="17">
        <v>4380</v>
      </c>
      <c r="P1943" s="17">
        <v>0</v>
      </c>
      <c r="Q1943" s="17">
        <v>0</v>
      </c>
      <c r="R1943" s="18" t="s">
        <v>33</v>
      </c>
      <c r="S1943" s="19">
        <v>60</v>
      </c>
      <c r="T1943" s="19">
        <v>110</v>
      </c>
      <c r="U1943" s="19">
        <v>2.2727272727272729</v>
      </c>
      <c r="V1943" s="19">
        <v>0</v>
      </c>
      <c r="W1943" s="20">
        <v>0.25</v>
      </c>
      <c r="X1943" s="21">
        <v>2190</v>
      </c>
      <c r="Y1943" s="22" t="s">
        <v>33</v>
      </c>
      <c r="Z1943" s="14" t="s">
        <v>5838</v>
      </c>
      <c r="AA1943" s="24" t="s">
        <v>67</v>
      </c>
      <c r="AB1943" s="14" t="s">
        <v>67</v>
      </c>
      <c r="AC1943" s="14" t="s">
        <v>67</v>
      </c>
      <c r="AD1943" s="25"/>
      <c r="AE1943" s="26"/>
      <c r="AF1943" s="27"/>
      <c r="AG1943" s="33"/>
      <c r="EQ1943" s="33"/>
    </row>
    <row r="1944" spans="1:147" s="12" customFormat="1" ht="16.5" customHeight="1">
      <c r="A1944" s="12" t="s">
        <v>1337</v>
      </c>
      <c r="B1944" s="13"/>
      <c r="C1944" s="189"/>
      <c r="E1944" s="14" t="s">
        <v>1473</v>
      </c>
      <c r="F1944" s="14" t="s">
        <v>67</v>
      </c>
      <c r="G1944" s="14" t="s">
        <v>67</v>
      </c>
      <c r="H1944" s="15">
        <v>2008</v>
      </c>
      <c r="I1944" s="15">
        <v>2</v>
      </c>
      <c r="J1944" s="15">
        <v>0</v>
      </c>
      <c r="K1944" s="15">
        <v>0</v>
      </c>
      <c r="L1944" s="16" t="s">
        <v>1346</v>
      </c>
      <c r="M1944" s="16"/>
      <c r="N1944" s="16" t="s">
        <v>411</v>
      </c>
      <c r="O1944" s="17">
        <v>4380</v>
      </c>
      <c r="P1944" s="17">
        <v>0</v>
      </c>
      <c r="Q1944" s="17">
        <v>0</v>
      </c>
      <c r="R1944" s="18" t="s">
        <v>33</v>
      </c>
      <c r="S1944" s="19">
        <v>60</v>
      </c>
      <c r="T1944" s="19">
        <v>110</v>
      </c>
      <c r="U1944" s="19">
        <v>2.2727272727272729</v>
      </c>
      <c r="V1944" s="19">
        <v>0</v>
      </c>
      <c r="W1944" s="20">
        <v>0.25</v>
      </c>
      <c r="X1944" s="21">
        <v>2190</v>
      </c>
      <c r="Y1944" s="22" t="s">
        <v>33</v>
      </c>
      <c r="Z1944" s="14" t="s">
        <v>5838</v>
      </c>
      <c r="AA1944" s="24" t="s">
        <v>67</v>
      </c>
      <c r="AB1944" s="14" t="s">
        <v>67</v>
      </c>
      <c r="AC1944" s="14" t="s">
        <v>67</v>
      </c>
      <c r="AD1944" s="25"/>
      <c r="AE1944" s="26"/>
      <c r="AF1944" s="27"/>
      <c r="AG1944" s="33"/>
      <c r="EQ1944" s="33"/>
    </row>
    <row r="1945" spans="1:147" s="12" customFormat="1" ht="16.5" customHeight="1">
      <c r="A1945" s="12" t="s">
        <v>1337</v>
      </c>
      <c r="B1945" s="13"/>
      <c r="C1945" s="189"/>
      <c r="E1945" s="14" t="s">
        <v>1516</v>
      </c>
      <c r="F1945" s="14" t="s">
        <v>1478</v>
      </c>
      <c r="G1945" s="14" t="s">
        <v>1479</v>
      </c>
      <c r="H1945" s="15" t="s">
        <v>67</v>
      </c>
      <c r="I1945" s="15">
        <v>2</v>
      </c>
      <c r="J1945" s="15">
        <v>0</v>
      </c>
      <c r="K1945" s="15">
        <v>0</v>
      </c>
      <c r="L1945" s="16" t="s">
        <v>1462</v>
      </c>
      <c r="M1945" s="16"/>
      <c r="N1945" s="16" t="s">
        <v>411</v>
      </c>
      <c r="O1945" s="17">
        <v>8760</v>
      </c>
      <c r="P1945" s="17">
        <v>0</v>
      </c>
      <c r="Q1945" s="17">
        <v>5</v>
      </c>
      <c r="R1945" s="18" t="s">
        <v>33</v>
      </c>
      <c r="S1945" s="19">
        <v>60</v>
      </c>
      <c r="T1945" s="19">
        <v>110</v>
      </c>
      <c r="U1945" s="19">
        <v>2.2727272727272729</v>
      </c>
      <c r="V1945" s="19">
        <v>0</v>
      </c>
      <c r="W1945" s="20">
        <v>0.25</v>
      </c>
      <c r="X1945" s="21">
        <v>2190</v>
      </c>
      <c r="Y1945" s="22" t="s">
        <v>33</v>
      </c>
      <c r="Z1945" s="14" t="s">
        <v>5838</v>
      </c>
      <c r="AA1945" s="24" t="s">
        <v>67</v>
      </c>
      <c r="AB1945" s="14" t="s">
        <v>67</v>
      </c>
      <c r="AC1945" s="14" t="s">
        <v>67</v>
      </c>
      <c r="AD1945" s="25"/>
      <c r="AE1945" s="26"/>
      <c r="AF1945" s="27"/>
      <c r="AG1945" s="33"/>
      <c r="EQ1945" s="33"/>
    </row>
    <row r="1946" spans="1:147" s="12" customFormat="1" ht="16.5" customHeight="1">
      <c r="A1946" s="12" t="s">
        <v>1337</v>
      </c>
      <c r="B1946" s="13"/>
      <c r="C1946" s="189"/>
      <c r="E1946" s="14" t="s">
        <v>1516</v>
      </c>
      <c r="F1946" s="14" t="s">
        <v>1478</v>
      </c>
      <c r="G1946" s="14" t="s">
        <v>1479</v>
      </c>
      <c r="H1946" s="15" t="s">
        <v>67</v>
      </c>
      <c r="I1946" s="15">
        <v>2</v>
      </c>
      <c r="J1946" s="15">
        <v>0</v>
      </c>
      <c r="K1946" s="15">
        <v>0</v>
      </c>
      <c r="L1946" s="16" t="s">
        <v>1400</v>
      </c>
      <c r="M1946" s="16"/>
      <c r="N1946" s="16" t="s">
        <v>411</v>
      </c>
      <c r="O1946" s="17">
        <v>8760</v>
      </c>
      <c r="P1946" s="17">
        <v>0</v>
      </c>
      <c r="Q1946" s="17">
        <v>5</v>
      </c>
      <c r="R1946" s="18" t="s">
        <v>33</v>
      </c>
      <c r="S1946" s="19">
        <v>60</v>
      </c>
      <c r="T1946" s="19">
        <v>110</v>
      </c>
      <c r="U1946" s="19">
        <v>2.2727272727272729</v>
      </c>
      <c r="V1946" s="19">
        <v>0</v>
      </c>
      <c r="W1946" s="20">
        <v>0.25</v>
      </c>
      <c r="X1946" s="21">
        <v>2190</v>
      </c>
      <c r="Y1946" s="22" t="s">
        <v>33</v>
      </c>
      <c r="Z1946" s="14" t="s">
        <v>5838</v>
      </c>
      <c r="AA1946" s="24" t="s">
        <v>67</v>
      </c>
      <c r="AB1946" s="14" t="s">
        <v>67</v>
      </c>
      <c r="AC1946" s="14" t="s">
        <v>67</v>
      </c>
      <c r="AD1946" s="25"/>
      <c r="AE1946" s="26"/>
      <c r="AF1946" s="27"/>
      <c r="AG1946" s="33"/>
      <c r="EQ1946" s="33"/>
    </row>
    <row r="1947" spans="1:147" ht="16.5" customHeight="1">
      <c r="A1947" s="12" t="s">
        <v>1337</v>
      </c>
      <c r="B1947" s="13"/>
      <c r="C1947" s="189"/>
      <c r="D1947" s="12"/>
      <c r="E1947" s="14" t="s">
        <v>1550</v>
      </c>
      <c r="F1947" s="14" t="s">
        <v>495</v>
      </c>
      <c r="G1947" s="14">
        <v>2720</v>
      </c>
      <c r="H1947" s="15" t="s">
        <v>67</v>
      </c>
      <c r="I1947" s="15">
        <v>1</v>
      </c>
      <c r="J1947" s="15">
        <v>0</v>
      </c>
      <c r="K1947" s="15">
        <v>0</v>
      </c>
      <c r="L1947" s="16" t="s">
        <v>1377</v>
      </c>
      <c r="M1947" s="16"/>
      <c r="N1947" s="16" t="s">
        <v>411</v>
      </c>
      <c r="O1947" s="17">
        <v>4380</v>
      </c>
      <c r="P1947" s="17">
        <v>0</v>
      </c>
      <c r="Q1947" s="17">
        <v>0</v>
      </c>
      <c r="R1947" s="18" t="s">
        <v>33</v>
      </c>
      <c r="S1947" s="19">
        <v>60</v>
      </c>
      <c r="T1947" s="19">
        <v>110</v>
      </c>
      <c r="U1947" s="19">
        <v>2.2727272727272729</v>
      </c>
      <c r="V1947" s="19">
        <v>0</v>
      </c>
      <c r="W1947" s="20">
        <v>0.25</v>
      </c>
      <c r="X1947" s="21">
        <v>1095</v>
      </c>
      <c r="Y1947" s="22" t="s">
        <v>33</v>
      </c>
      <c r="Z1947" s="14" t="s">
        <v>5838</v>
      </c>
      <c r="AA1947" s="24" t="s">
        <v>67</v>
      </c>
      <c r="AB1947" s="14" t="s">
        <v>67</v>
      </c>
      <c r="AC1947" s="14" t="s">
        <v>67</v>
      </c>
      <c r="AD1947" s="25"/>
      <c r="AE1947" s="26"/>
      <c r="AF1947" s="27"/>
      <c r="AG1947" s="29"/>
      <c r="AH1947" s="29"/>
      <c r="AI1947" s="29"/>
      <c r="AJ1947" s="29"/>
      <c r="AK1947" s="29"/>
      <c r="AL1947" s="29"/>
      <c r="AM1947" s="29"/>
      <c r="AN1947" s="29"/>
      <c r="AO1947" s="29"/>
    </row>
    <row r="1948" spans="1:147" ht="16.5" customHeight="1">
      <c r="A1948" s="12" t="s">
        <v>1337</v>
      </c>
      <c r="B1948" s="13"/>
      <c r="C1948" s="189"/>
      <c r="D1948" s="12"/>
      <c r="E1948" s="14" t="s">
        <v>1551</v>
      </c>
      <c r="F1948" s="14" t="s">
        <v>1552</v>
      </c>
      <c r="G1948" s="14" t="s">
        <v>1553</v>
      </c>
      <c r="H1948" s="15">
        <v>2008</v>
      </c>
      <c r="I1948" s="15">
        <v>1</v>
      </c>
      <c r="J1948" s="15">
        <v>0</v>
      </c>
      <c r="K1948" s="15">
        <v>0</v>
      </c>
      <c r="L1948" s="16" t="s">
        <v>1346</v>
      </c>
      <c r="M1948" s="16"/>
      <c r="N1948" s="16" t="s">
        <v>411</v>
      </c>
      <c r="O1948" s="17">
        <v>4380</v>
      </c>
      <c r="P1948" s="17">
        <v>0</v>
      </c>
      <c r="Q1948" s="17">
        <v>0</v>
      </c>
      <c r="R1948" s="18" t="s">
        <v>33</v>
      </c>
      <c r="S1948" s="19">
        <v>60</v>
      </c>
      <c r="T1948" s="19">
        <v>110</v>
      </c>
      <c r="U1948" s="19">
        <v>2.2727272727272729</v>
      </c>
      <c r="V1948" s="19">
        <v>0</v>
      </c>
      <c r="W1948" s="20">
        <v>0.25</v>
      </c>
      <c r="X1948" s="21">
        <v>1095</v>
      </c>
      <c r="Y1948" s="22" t="s">
        <v>33</v>
      </c>
      <c r="Z1948" s="14" t="s">
        <v>5838</v>
      </c>
      <c r="AA1948" s="24" t="s">
        <v>67</v>
      </c>
      <c r="AB1948" s="14" t="s">
        <v>67</v>
      </c>
      <c r="AC1948" s="14" t="s">
        <v>67</v>
      </c>
      <c r="AD1948" s="25"/>
      <c r="AE1948" s="26"/>
      <c r="AF1948" s="27"/>
      <c r="AG1948" s="29"/>
      <c r="AH1948" s="29"/>
      <c r="AI1948" s="29"/>
      <c r="AJ1948" s="29"/>
      <c r="AK1948" s="29"/>
      <c r="AL1948" s="29"/>
      <c r="AM1948" s="29"/>
      <c r="AN1948" s="29"/>
      <c r="AO1948" s="29"/>
    </row>
    <row r="1949" spans="1:147" ht="16.5" customHeight="1">
      <c r="A1949" s="12" t="s">
        <v>1337</v>
      </c>
      <c r="B1949" s="13"/>
      <c r="C1949" s="189"/>
      <c r="D1949" s="12"/>
      <c r="E1949" s="14" t="s">
        <v>1555</v>
      </c>
      <c r="F1949" s="14" t="s">
        <v>67</v>
      </c>
      <c r="G1949" s="14" t="s">
        <v>67</v>
      </c>
      <c r="H1949" s="15">
        <v>2013</v>
      </c>
      <c r="I1949" s="15">
        <v>1</v>
      </c>
      <c r="J1949" s="15">
        <v>0</v>
      </c>
      <c r="K1949" s="15">
        <v>0</v>
      </c>
      <c r="L1949" s="16" t="s">
        <v>1346</v>
      </c>
      <c r="M1949" s="16"/>
      <c r="N1949" s="16" t="s">
        <v>411</v>
      </c>
      <c r="O1949" s="17">
        <v>4380</v>
      </c>
      <c r="P1949" s="17">
        <v>0</v>
      </c>
      <c r="Q1949" s="17">
        <v>0</v>
      </c>
      <c r="R1949" s="18" t="s">
        <v>33</v>
      </c>
      <c r="S1949" s="19">
        <v>60</v>
      </c>
      <c r="T1949" s="19">
        <v>110</v>
      </c>
      <c r="U1949" s="19">
        <v>2.2727272727272729</v>
      </c>
      <c r="V1949" s="19">
        <v>0</v>
      </c>
      <c r="W1949" s="20">
        <v>0.25</v>
      </c>
      <c r="X1949" s="21">
        <v>1095</v>
      </c>
      <c r="Y1949" s="22" t="s">
        <v>33</v>
      </c>
      <c r="Z1949" s="14" t="s">
        <v>5838</v>
      </c>
      <c r="AA1949" s="24" t="s">
        <v>67</v>
      </c>
      <c r="AB1949" s="14" t="s">
        <v>67</v>
      </c>
      <c r="AC1949" s="14" t="s">
        <v>67</v>
      </c>
      <c r="AD1949" s="25"/>
      <c r="AE1949" s="26"/>
      <c r="AF1949" s="27"/>
      <c r="AG1949" s="29"/>
      <c r="AH1949" s="29"/>
      <c r="AI1949" s="29"/>
      <c r="AJ1949" s="29"/>
      <c r="AK1949" s="29"/>
      <c r="AL1949" s="29"/>
      <c r="AM1949" s="29"/>
      <c r="AN1949" s="29"/>
      <c r="AO1949" s="29"/>
    </row>
    <row r="1950" spans="1:147" ht="16.5" customHeight="1">
      <c r="A1950" s="12" t="s">
        <v>1337</v>
      </c>
      <c r="B1950" s="13"/>
      <c r="C1950" s="189"/>
      <c r="D1950" s="12"/>
      <c r="E1950" s="14" t="s">
        <v>1549</v>
      </c>
      <c r="F1950" s="14" t="s">
        <v>67</v>
      </c>
      <c r="G1950" s="14" t="s">
        <v>67</v>
      </c>
      <c r="H1950" s="15" t="s">
        <v>67</v>
      </c>
      <c r="I1950" s="15">
        <v>1</v>
      </c>
      <c r="J1950" s="15">
        <v>0</v>
      </c>
      <c r="K1950" s="15">
        <v>0</v>
      </c>
      <c r="L1950" s="16" t="s">
        <v>1378</v>
      </c>
      <c r="M1950" s="16"/>
      <c r="N1950" s="16" t="s">
        <v>411</v>
      </c>
      <c r="O1950" s="17">
        <v>1002</v>
      </c>
      <c r="P1950" s="17">
        <v>0</v>
      </c>
      <c r="Q1950" s="17">
        <v>0</v>
      </c>
      <c r="R1950" s="18" t="s">
        <v>33</v>
      </c>
      <c r="S1950" s="19">
        <v>60</v>
      </c>
      <c r="T1950" s="19">
        <v>110</v>
      </c>
      <c r="U1950" s="19">
        <v>10</v>
      </c>
      <c r="V1950" s="19">
        <v>0</v>
      </c>
      <c r="W1950" s="20">
        <v>1.1000000000000001</v>
      </c>
      <c r="X1950" s="21">
        <v>1102.2</v>
      </c>
      <c r="Y1950" s="22" t="s">
        <v>33</v>
      </c>
      <c r="Z1950" s="14" t="s">
        <v>5838</v>
      </c>
      <c r="AA1950" s="24" t="s">
        <v>67</v>
      </c>
      <c r="AB1950" s="14" t="s">
        <v>67</v>
      </c>
      <c r="AC1950" s="14" t="s">
        <v>67</v>
      </c>
      <c r="AD1950" s="25"/>
      <c r="AE1950" s="26"/>
      <c r="AF1950" s="27"/>
      <c r="AG1950" s="29"/>
      <c r="AH1950" s="29"/>
      <c r="AI1950" s="29"/>
      <c r="AJ1950" s="29"/>
      <c r="AK1950" s="29"/>
      <c r="AL1950" s="29"/>
      <c r="AM1950" s="29"/>
      <c r="AN1950" s="29"/>
      <c r="AO1950" s="29"/>
    </row>
    <row r="1951" spans="1:147" ht="16.5" customHeight="1">
      <c r="A1951" s="12" t="s">
        <v>1337</v>
      </c>
      <c r="B1951" s="13"/>
      <c r="C1951" s="189"/>
      <c r="D1951" s="12"/>
      <c r="E1951" s="14" t="s">
        <v>1862</v>
      </c>
      <c r="F1951" s="14" t="s">
        <v>1863</v>
      </c>
      <c r="G1951" s="14" t="s">
        <v>67</v>
      </c>
      <c r="H1951" s="15">
        <v>2008</v>
      </c>
      <c r="I1951" s="15">
        <v>1</v>
      </c>
      <c r="J1951" s="15">
        <v>0</v>
      </c>
      <c r="K1951" s="15">
        <v>0</v>
      </c>
      <c r="L1951" s="16" t="s">
        <v>1377</v>
      </c>
      <c r="M1951" s="16"/>
      <c r="N1951" s="16" t="s">
        <v>411</v>
      </c>
      <c r="O1951" s="17">
        <v>8640</v>
      </c>
      <c r="P1951" s="17">
        <v>0</v>
      </c>
      <c r="Q1951" s="17">
        <v>0</v>
      </c>
      <c r="R1951" s="18" t="s">
        <v>33</v>
      </c>
      <c r="S1951" s="19">
        <v>60</v>
      </c>
      <c r="T1951" s="19">
        <v>110</v>
      </c>
      <c r="U1951" s="19">
        <v>1.1818181818181819</v>
      </c>
      <c r="V1951" s="19">
        <v>0</v>
      </c>
      <c r="W1951" s="20">
        <v>0.13</v>
      </c>
      <c r="X1951" s="21">
        <v>1123.2</v>
      </c>
      <c r="Y1951" s="22" t="s">
        <v>33</v>
      </c>
      <c r="Z1951" s="14" t="s">
        <v>5838</v>
      </c>
      <c r="AA1951" s="24" t="s">
        <v>67</v>
      </c>
      <c r="AB1951" s="14" t="s">
        <v>67</v>
      </c>
      <c r="AC1951" s="14" t="s">
        <v>67</v>
      </c>
      <c r="AD1951" s="25"/>
      <c r="AE1951" s="26"/>
      <c r="AF1951" s="27"/>
      <c r="AG1951" s="29"/>
      <c r="AH1951" s="29"/>
      <c r="AI1951" s="29"/>
      <c r="AJ1951" s="29"/>
      <c r="AK1951" s="29"/>
      <c r="AL1951" s="29"/>
      <c r="AM1951" s="29"/>
      <c r="AN1951" s="29"/>
      <c r="AO1951" s="29"/>
    </row>
    <row r="1952" spans="1:147" ht="16.5" customHeight="1">
      <c r="A1952" s="12" t="s">
        <v>1337</v>
      </c>
      <c r="B1952" s="13"/>
      <c r="C1952" s="189"/>
      <c r="D1952" s="12"/>
      <c r="E1952" s="14" t="s">
        <v>107</v>
      </c>
      <c r="F1952" s="14" t="s">
        <v>200</v>
      </c>
      <c r="G1952" s="14" t="s">
        <v>67</v>
      </c>
      <c r="H1952" s="15" t="s">
        <v>67</v>
      </c>
      <c r="I1952" s="15">
        <v>1</v>
      </c>
      <c r="J1952" s="15">
        <v>0</v>
      </c>
      <c r="K1952" s="15">
        <v>0</v>
      </c>
      <c r="L1952" s="16" t="s">
        <v>1383</v>
      </c>
      <c r="M1952" s="16"/>
      <c r="N1952" s="16" t="s">
        <v>411</v>
      </c>
      <c r="O1952" s="17">
        <v>8760</v>
      </c>
      <c r="P1952" s="17">
        <v>0</v>
      </c>
      <c r="Q1952" s="17">
        <v>0</v>
      </c>
      <c r="R1952" s="18" t="s">
        <v>33</v>
      </c>
      <c r="S1952" s="19">
        <v>60</v>
      </c>
      <c r="T1952" s="19">
        <v>110</v>
      </c>
      <c r="U1952" s="19">
        <v>1.1818181818181819</v>
      </c>
      <c r="V1952" s="19">
        <v>0</v>
      </c>
      <c r="W1952" s="20">
        <v>0.13</v>
      </c>
      <c r="X1952" s="21">
        <v>1138.8</v>
      </c>
      <c r="Y1952" s="22" t="s">
        <v>33</v>
      </c>
      <c r="Z1952" s="14" t="s">
        <v>5838</v>
      </c>
      <c r="AA1952" s="24" t="s">
        <v>67</v>
      </c>
      <c r="AB1952" s="14" t="s">
        <v>67</v>
      </c>
      <c r="AC1952" s="14" t="s">
        <v>67</v>
      </c>
      <c r="AD1952" s="25"/>
      <c r="AE1952" s="26"/>
      <c r="AF1952" s="27"/>
      <c r="AG1952" s="29"/>
      <c r="AH1952" s="29"/>
      <c r="AI1952" s="29"/>
      <c r="AJ1952" s="29"/>
      <c r="AK1952" s="29"/>
      <c r="AL1952" s="29"/>
      <c r="AM1952" s="29"/>
      <c r="AN1952" s="29"/>
      <c r="AO1952" s="29"/>
    </row>
    <row r="1953" spans="1:41" ht="16.5" customHeight="1">
      <c r="A1953" s="12" t="s">
        <v>1337</v>
      </c>
      <c r="B1953" s="13"/>
      <c r="C1953" s="189"/>
      <c r="D1953" s="12"/>
      <c r="E1953" s="14" t="s">
        <v>107</v>
      </c>
      <c r="F1953" s="14" t="s">
        <v>1546</v>
      </c>
      <c r="G1953" s="14" t="s">
        <v>67</v>
      </c>
      <c r="H1953" s="15">
        <v>1996</v>
      </c>
      <c r="I1953" s="15">
        <v>1</v>
      </c>
      <c r="J1953" s="15">
        <v>0</v>
      </c>
      <c r="K1953" s="15">
        <v>0</v>
      </c>
      <c r="L1953" s="16" t="s">
        <v>1547</v>
      </c>
      <c r="M1953" s="16"/>
      <c r="N1953" s="16" t="s">
        <v>411</v>
      </c>
      <c r="O1953" s="17">
        <v>8760</v>
      </c>
      <c r="P1953" s="17">
        <v>0</v>
      </c>
      <c r="Q1953" s="17">
        <v>0</v>
      </c>
      <c r="R1953" s="18" t="s">
        <v>33</v>
      </c>
      <c r="S1953" s="19">
        <v>60</v>
      </c>
      <c r="T1953" s="19">
        <v>110</v>
      </c>
      <c r="U1953" s="19">
        <v>1.1818181818181819</v>
      </c>
      <c r="V1953" s="19">
        <v>0</v>
      </c>
      <c r="W1953" s="20">
        <v>0.13</v>
      </c>
      <c r="X1953" s="21">
        <v>1138.8</v>
      </c>
      <c r="Y1953" s="22" t="s">
        <v>33</v>
      </c>
      <c r="Z1953" s="14" t="s">
        <v>5838</v>
      </c>
      <c r="AA1953" s="24" t="s">
        <v>67</v>
      </c>
      <c r="AB1953" s="14" t="s">
        <v>67</v>
      </c>
      <c r="AC1953" s="14" t="s">
        <v>67</v>
      </c>
      <c r="AD1953" s="25"/>
      <c r="AE1953" s="26"/>
      <c r="AF1953" s="27"/>
      <c r="AG1953" s="29"/>
      <c r="AH1953" s="29"/>
      <c r="AI1953" s="29"/>
      <c r="AJ1953" s="29"/>
      <c r="AK1953" s="29"/>
      <c r="AL1953" s="29"/>
      <c r="AM1953" s="29"/>
      <c r="AN1953" s="29"/>
      <c r="AO1953" s="29"/>
    </row>
    <row r="1954" spans="1:41" ht="16.5" customHeight="1">
      <c r="A1954" s="12" t="s">
        <v>1337</v>
      </c>
      <c r="B1954" s="13"/>
      <c r="C1954" s="189"/>
      <c r="D1954" s="12"/>
      <c r="E1954" s="14" t="s">
        <v>107</v>
      </c>
      <c r="F1954" s="14" t="s">
        <v>1548</v>
      </c>
      <c r="G1954" s="14" t="s">
        <v>67</v>
      </c>
      <c r="H1954" s="15" t="s">
        <v>67</v>
      </c>
      <c r="I1954" s="15">
        <v>1</v>
      </c>
      <c r="J1954" s="15">
        <v>0</v>
      </c>
      <c r="K1954" s="15">
        <v>0</v>
      </c>
      <c r="L1954" s="16" t="s">
        <v>1339</v>
      </c>
      <c r="M1954" s="16"/>
      <c r="N1954" s="16" t="s">
        <v>411</v>
      </c>
      <c r="O1954" s="17">
        <v>8760</v>
      </c>
      <c r="P1954" s="17">
        <v>0</v>
      </c>
      <c r="Q1954" s="17">
        <v>0</v>
      </c>
      <c r="R1954" s="18" t="s">
        <v>33</v>
      </c>
      <c r="S1954" s="19">
        <v>60</v>
      </c>
      <c r="T1954" s="19">
        <v>110</v>
      </c>
      <c r="U1954" s="19">
        <v>1.1818181818181819</v>
      </c>
      <c r="V1954" s="19">
        <v>0</v>
      </c>
      <c r="W1954" s="20">
        <v>0.13</v>
      </c>
      <c r="X1954" s="21">
        <v>1138.8</v>
      </c>
      <c r="Y1954" s="22" t="s">
        <v>33</v>
      </c>
      <c r="Z1954" s="14" t="s">
        <v>5838</v>
      </c>
      <c r="AA1954" s="24" t="s">
        <v>67</v>
      </c>
      <c r="AB1954" s="14" t="s">
        <v>67</v>
      </c>
      <c r="AC1954" s="14" t="s">
        <v>67</v>
      </c>
      <c r="AD1954" s="25"/>
      <c r="AE1954" s="26"/>
      <c r="AF1954" s="27"/>
      <c r="AG1954" s="29"/>
      <c r="AH1954" s="29"/>
      <c r="AI1954" s="29"/>
      <c r="AJ1954" s="29"/>
      <c r="AK1954" s="29"/>
      <c r="AL1954" s="29"/>
      <c r="AM1954" s="29"/>
      <c r="AN1954" s="29"/>
      <c r="AO1954" s="29"/>
    </row>
    <row r="1955" spans="1:41" ht="16.5" customHeight="1">
      <c r="A1955" s="12" t="s">
        <v>1337</v>
      </c>
      <c r="B1955" s="13"/>
      <c r="C1955" s="189"/>
      <c r="D1955" s="12"/>
      <c r="E1955" s="14" t="s">
        <v>298</v>
      </c>
      <c r="F1955" s="14" t="s">
        <v>299</v>
      </c>
      <c r="G1955" s="14" t="s">
        <v>67</v>
      </c>
      <c r="H1955" s="15">
        <v>1991</v>
      </c>
      <c r="I1955" s="15">
        <v>1</v>
      </c>
      <c r="J1955" s="15">
        <v>0</v>
      </c>
      <c r="K1955" s="15">
        <v>0</v>
      </c>
      <c r="L1955" s="16" t="s">
        <v>1346</v>
      </c>
      <c r="M1955" s="16"/>
      <c r="N1955" s="16" t="s">
        <v>411</v>
      </c>
      <c r="O1955" s="17">
        <v>4380</v>
      </c>
      <c r="P1955" s="17">
        <v>4380</v>
      </c>
      <c r="Q1955" s="17">
        <v>5</v>
      </c>
      <c r="R1955" s="18" t="s">
        <v>33</v>
      </c>
      <c r="S1955" s="19">
        <v>60</v>
      </c>
      <c r="T1955" s="19">
        <v>110</v>
      </c>
      <c r="U1955" s="19">
        <v>2.2727272727272729</v>
      </c>
      <c r="V1955" s="19">
        <v>0</v>
      </c>
      <c r="W1955" s="20">
        <v>0.25</v>
      </c>
      <c r="X1955" s="21">
        <v>1149.75</v>
      </c>
      <c r="Y1955" s="22" t="s">
        <v>33</v>
      </c>
      <c r="Z1955" s="14" t="s">
        <v>5838</v>
      </c>
      <c r="AA1955" s="24" t="s">
        <v>67</v>
      </c>
      <c r="AB1955" s="14" t="s">
        <v>67</v>
      </c>
      <c r="AC1955" s="14" t="s">
        <v>67</v>
      </c>
      <c r="AD1955" s="25"/>
      <c r="AE1955" s="26"/>
      <c r="AF1955" s="27"/>
      <c r="AG1955" s="29"/>
      <c r="AH1955" s="29"/>
      <c r="AI1955" s="29"/>
      <c r="AJ1955" s="29"/>
      <c r="AK1955" s="29"/>
      <c r="AL1955" s="29"/>
      <c r="AM1955" s="29"/>
      <c r="AN1955" s="29"/>
      <c r="AO1955" s="29"/>
    </row>
    <row r="1956" spans="1:41" ht="16.5" customHeight="1">
      <c r="A1956" s="12" t="s">
        <v>1337</v>
      </c>
      <c r="B1956" s="13"/>
      <c r="C1956" s="189"/>
      <c r="D1956" s="12"/>
      <c r="E1956" s="14" t="s">
        <v>7208</v>
      </c>
      <c r="F1956" s="14" t="s">
        <v>7206</v>
      </c>
      <c r="G1956" s="14" t="s">
        <v>489</v>
      </c>
      <c r="H1956" s="15">
        <v>2022</v>
      </c>
      <c r="I1956" s="15">
        <v>1</v>
      </c>
      <c r="J1956" s="15">
        <v>0</v>
      </c>
      <c r="K1956" s="15">
        <v>0</v>
      </c>
      <c r="L1956" s="16" t="s">
        <v>7131</v>
      </c>
      <c r="M1956" s="16"/>
      <c r="N1956" s="16" t="s">
        <v>7115</v>
      </c>
      <c r="O1956" s="17">
        <v>2880</v>
      </c>
      <c r="P1956" s="17">
        <v>0</v>
      </c>
      <c r="Q1956" s="17">
        <v>0</v>
      </c>
      <c r="R1956" s="18" t="s">
        <v>33</v>
      </c>
      <c r="S1956" s="19">
        <v>60</v>
      </c>
      <c r="T1956" s="19">
        <v>220</v>
      </c>
      <c r="U1956" s="19">
        <v>0</v>
      </c>
      <c r="V1956" s="19">
        <v>0</v>
      </c>
      <c r="W1956" s="20">
        <v>0.4</v>
      </c>
      <c r="X1956" s="21">
        <v>1152</v>
      </c>
      <c r="Y1956" s="22" t="s">
        <v>33</v>
      </c>
      <c r="Z1956" s="14" t="s">
        <v>5838</v>
      </c>
      <c r="AA1956" s="24"/>
      <c r="AB1956" s="14"/>
      <c r="AC1956" s="14"/>
      <c r="AD1956" s="25"/>
      <c r="AE1956" s="26"/>
      <c r="AF1956" s="27"/>
      <c r="AG1956" s="29"/>
      <c r="AH1956" s="29"/>
      <c r="AI1956" s="29"/>
      <c r="AJ1956" s="29"/>
      <c r="AK1956" s="29"/>
      <c r="AL1956" s="29"/>
      <c r="AM1956" s="29"/>
      <c r="AN1956" s="29"/>
      <c r="AO1956" s="29"/>
    </row>
    <row r="1957" spans="1:41" ht="16.5" customHeight="1">
      <c r="A1957" s="12" t="s">
        <v>1337</v>
      </c>
      <c r="B1957" s="13"/>
      <c r="C1957" s="189"/>
      <c r="D1957" s="12"/>
      <c r="E1957" s="14" t="s">
        <v>1543</v>
      </c>
      <c r="F1957" s="14" t="s">
        <v>1544</v>
      </c>
      <c r="G1957" s="14" t="s">
        <v>1545</v>
      </c>
      <c r="H1957" s="15">
        <v>2015</v>
      </c>
      <c r="I1957" s="15">
        <v>1</v>
      </c>
      <c r="J1957" s="15">
        <v>0</v>
      </c>
      <c r="K1957" s="15">
        <v>0</v>
      </c>
      <c r="L1957" s="16" t="s">
        <v>1409</v>
      </c>
      <c r="M1957" s="16"/>
      <c r="N1957" s="16" t="s">
        <v>1343</v>
      </c>
      <c r="O1957" s="17">
        <v>2100</v>
      </c>
      <c r="P1957" s="17">
        <v>4380</v>
      </c>
      <c r="Q1957" s="17">
        <v>0</v>
      </c>
      <c r="R1957" s="18" t="s">
        <v>33</v>
      </c>
      <c r="S1957" s="19">
        <v>60</v>
      </c>
      <c r="T1957" s="19">
        <v>110</v>
      </c>
      <c r="U1957" s="19">
        <v>5</v>
      </c>
      <c r="V1957" s="19">
        <v>0</v>
      </c>
      <c r="W1957" s="20">
        <v>0.55000000000000004</v>
      </c>
      <c r="X1957" s="21">
        <v>1155</v>
      </c>
      <c r="Y1957" s="22" t="s">
        <v>33</v>
      </c>
      <c r="Z1957" s="14" t="s">
        <v>5838</v>
      </c>
      <c r="AA1957" s="24" t="s">
        <v>67</v>
      </c>
      <c r="AB1957" s="14" t="s">
        <v>67</v>
      </c>
      <c r="AC1957" s="14" t="s">
        <v>67</v>
      </c>
      <c r="AD1957" s="25"/>
      <c r="AE1957" s="26"/>
      <c r="AF1957" s="27"/>
      <c r="AG1957" s="29"/>
      <c r="AH1957" s="29"/>
      <c r="AI1957" s="29"/>
      <c r="AJ1957" s="29"/>
      <c r="AK1957" s="29"/>
      <c r="AL1957" s="29"/>
      <c r="AM1957" s="29"/>
      <c r="AN1957" s="29"/>
      <c r="AO1957" s="29"/>
    </row>
    <row r="1958" spans="1:41" ht="16.5" customHeight="1">
      <c r="A1958" s="12" t="s">
        <v>1337</v>
      </c>
      <c r="B1958" s="13"/>
      <c r="C1958" s="189"/>
      <c r="D1958" s="12"/>
      <c r="E1958" s="14" t="s">
        <v>7111</v>
      </c>
      <c r="F1958" s="14" t="s">
        <v>7112</v>
      </c>
      <c r="G1958" s="14" t="s">
        <v>7113</v>
      </c>
      <c r="H1958" s="15">
        <v>2011</v>
      </c>
      <c r="I1958" s="15">
        <v>2</v>
      </c>
      <c r="J1958" s="15">
        <v>0</v>
      </c>
      <c r="K1958" s="15">
        <v>0</v>
      </c>
      <c r="L1958" s="16" t="s">
        <v>7114</v>
      </c>
      <c r="M1958" s="16"/>
      <c r="N1958" s="16" t="s">
        <v>7115</v>
      </c>
      <c r="O1958" s="17">
        <v>600</v>
      </c>
      <c r="P1958" s="17">
        <v>0</v>
      </c>
      <c r="Q1958" s="17">
        <v>0</v>
      </c>
      <c r="R1958" s="18" t="s">
        <v>7116</v>
      </c>
      <c r="S1958" s="19">
        <v>60</v>
      </c>
      <c r="T1958" s="19">
        <v>220</v>
      </c>
      <c r="U1958" s="19">
        <v>0</v>
      </c>
      <c r="V1958" s="19">
        <v>0</v>
      </c>
      <c r="W1958" s="20">
        <v>2</v>
      </c>
      <c r="X1958" s="21">
        <v>2400</v>
      </c>
      <c r="Y1958" s="22" t="s">
        <v>33</v>
      </c>
      <c r="Z1958" s="14" t="s">
        <v>5838</v>
      </c>
      <c r="AA1958" s="24" t="s">
        <v>67</v>
      </c>
      <c r="AB1958" s="14" t="s">
        <v>67</v>
      </c>
      <c r="AC1958" s="14" t="s">
        <v>67</v>
      </c>
      <c r="AD1958" s="25"/>
      <c r="AE1958" s="26"/>
      <c r="AF1958" s="27"/>
      <c r="AG1958" s="29"/>
      <c r="AH1958" s="29"/>
      <c r="AI1958" s="29"/>
      <c r="AJ1958" s="29"/>
      <c r="AK1958" s="29"/>
      <c r="AL1958" s="29"/>
      <c r="AM1958" s="29"/>
      <c r="AN1958" s="29"/>
      <c r="AO1958" s="29"/>
    </row>
    <row r="1959" spans="1:41" ht="16.5" customHeight="1">
      <c r="A1959" s="12" t="s">
        <v>1337</v>
      </c>
      <c r="B1959" s="13"/>
      <c r="C1959" s="189"/>
      <c r="D1959" s="12"/>
      <c r="E1959" s="14" t="s">
        <v>107</v>
      </c>
      <c r="F1959" s="14" t="s">
        <v>1029</v>
      </c>
      <c r="G1959" s="14" t="s">
        <v>1538</v>
      </c>
      <c r="H1959" s="15" t="s">
        <v>1539</v>
      </c>
      <c r="I1959" s="15">
        <v>1</v>
      </c>
      <c r="J1959" s="15">
        <v>0</v>
      </c>
      <c r="K1959" s="15">
        <v>0</v>
      </c>
      <c r="L1959" s="16" t="s">
        <v>1383</v>
      </c>
      <c r="M1959" s="16"/>
      <c r="N1959" s="16" t="s">
        <v>411</v>
      </c>
      <c r="O1959" s="17">
        <v>2628</v>
      </c>
      <c r="P1959" s="17">
        <v>6132</v>
      </c>
      <c r="Q1959" s="17">
        <v>5</v>
      </c>
      <c r="R1959" s="18" t="s">
        <v>33</v>
      </c>
      <c r="S1959" s="19">
        <v>60</v>
      </c>
      <c r="T1959" s="19">
        <v>110</v>
      </c>
      <c r="U1959" s="19">
        <v>3.8181818181818183</v>
      </c>
      <c r="V1959" s="19">
        <v>0</v>
      </c>
      <c r="W1959" s="20">
        <v>0.42</v>
      </c>
      <c r="X1959" s="21">
        <v>1232.5319999999999</v>
      </c>
      <c r="Y1959" s="22" t="s">
        <v>33</v>
      </c>
      <c r="Z1959" s="14" t="s">
        <v>5838</v>
      </c>
      <c r="AA1959" s="24" t="s">
        <v>67</v>
      </c>
      <c r="AB1959" s="14" t="s">
        <v>67</v>
      </c>
      <c r="AC1959" s="14" t="s">
        <v>67</v>
      </c>
      <c r="AD1959" s="25"/>
      <c r="AE1959" s="26"/>
      <c r="AF1959" s="27"/>
      <c r="AG1959" s="29"/>
      <c r="AH1959" s="29"/>
      <c r="AI1959" s="29"/>
      <c r="AJ1959" s="29"/>
      <c r="AK1959" s="29"/>
      <c r="AL1959" s="29"/>
      <c r="AM1959" s="29"/>
      <c r="AN1959" s="29"/>
      <c r="AO1959" s="29"/>
    </row>
    <row r="1960" spans="1:41" ht="16.5" customHeight="1">
      <c r="A1960" s="12" t="s">
        <v>1337</v>
      </c>
      <c r="B1960" s="13"/>
      <c r="C1960" s="189"/>
      <c r="D1960" s="12"/>
      <c r="E1960" s="14" t="s">
        <v>379</v>
      </c>
      <c r="F1960" s="14" t="s">
        <v>34</v>
      </c>
      <c r="G1960" s="14" t="s">
        <v>1345</v>
      </c>
      <c r="H1960" s="15" t="s">
        <v>67</v>
      </c>
      <c r="I1960" s="15">
        <v>3</v>
      </c>
      <c r="J1960" s="15">
        <v>0</v>
      </c>
      <c r="K1960" s="15">
        <v>0</v>
      </c>
      <c r="L1960" s="16" t="s">
        <v>1363</v>
      </c>
      <c r="M1960" s="16"/>
      <c r="N1960" s="16" t="s">
        <v>411</v>
      </c>
      <c r="O1960" s="17">
        <v>1095</v>
      </c>
      <c r="P1960" s="17">
        <v>0</v>
      </c>
      <c r="Q1960" s="17">
        <v>5</v>
      </c>
      <c r="R1960" s="18" t="s">
        <v>33</v>
      </c>
      <c r="S1960" s="19">
        <v>60</v>
      </c>
      <c r="T1960" s="19">
        <v>220</v>
      </c>
      <c r="U1960" s="19">
        <v>15.404545454545454</v>
      </c>
      <c r="V1960" s="19">
        <v>0</v>
      </c>
      <c r="W1960" s="20">
        <v>3.3889999999999998</v>
      </c>
      <c r="X1960" s="21">
        <v>3710.9549999999999</v>
      </c>
      <c r="Y1960" s="22" t="s">
        <v>33</v>
      </c>
      <c r="Z1960" s="14" t="s">
        <v>5838</v>
      </c>
      <c r="AA1960" s="24" t="s">
        <v>67</v>
      </c>
      <c r="AB1960" s="14" t="s">
        <v>67</v>
      </c>
      <c r="AC1960" s="14" t="s">
        <v>67</v>
      </c>
      <c r="AD1960" s="25"/>
      <c r="AE1960" s="26"/>
      <c r="AF1960" s="27"/>
      <c r="AG1960" s="29"/>
      <c r="AH1960" s="29"/>
      <c r="AI1960" s="29"/>
      <c r="AJ1960" s="29"/>
      <c r="AK1960" s="29"/>
      <c r="AL1960" s="29"/>
      <c r="AM1960" s="29"/>
      <c r="AN1960" s="29"/>
      <c r="AO1960" s="29"/>
    </row>
    <row r="1961" spans="1:41" ht="16.5" customHeight="1">
      <c r="A1961" s="12" t="s">
        <v>1337</v>
      </c>
      <c r="B1961" s="13"/>
      <c r="C1961" s="189"/>
      <c r="D1961" s="12"/>
      <c r="E1961" s="14" t="s">
        <v>379</v>
      </c>
      <c r="F1961" s="14" t="s">
        <v>34</v>
      </c>
      <c r="G1961" s="14" t="s">
        <v>1345</v>
      </c>
      <c r="H1961" s="15" t="s">
        <v>67</v>
      </c>
      <c r="I1961" s="15">
        <v>2</v>
      </c>
      <c r="J1961" s="15">
        <v>0</v>
      </c>
      <c r="K1961" s="15">
        <v>0</v>
      </c>
      <c r="L1961" s="16" t="s">
        <v>1350</v>
      </c>
      <c r="M1961" s="16"/>
      <c r="N1961" s="16" t="s">
        <v>411</v>
      </c>
      <c r="O1961" s="17">
        <v>730</v>
      </c>
      <c r="P1961" s="17">
        <v>0</v>
      </c>
      <c r="Q1961" s="17">
        <v>5</v>
      </c>
      <c r="R1961" s="18" t="s">
        <v>33</v>
      </c>
      <c r="S1961" s="19">
        <v>60</v>
      </c>
      <c r="T1961" s="19">
        <v>220</v>
      </c>
      <c r="U1961" s="19">
        <v>15.404545454545454</v>
      </c>
      <c r="V1961" s="19">
        <v>0</v>
      </c>
      <c r="W1961" s="20">
        <v>3.3889999999999998</v>
      </c>
      <c r="X1961" s="21">
        <v>2473.9699999999998</v>
      </c>
      <c r="Y1961" s="22" t="s">
        <v>33</v>
      </c>
      <c r="Z1961" s="14" t="s">
        <v>5838</v>
      </c>
      <c r="AA1961" s="24" t="s">
        <v>67</v>
      </c>
      <c r="AB1961" s="14" t="s">
        <v>67</v>
      </c>
      <c r="AC1961" s="14" t="s">
        <v>67</v>
      </c>
      <c r="AD1961" s="25"/>
      <c r="AE1961" s="26"/>
      <c r="AF1961" s="27"/>
      <c r="AG1961" s="29"/>
      <c r="AH1961" s="29"/>
      <c r="AI1961" s="29"/>
      <c r="AJ1961" s="29"/>
      <c r="AK1961" s="29"/>
      <c r="AL1961" s="29"/>
      <c r="AM1961" s="29"/>
      <c r="AN1961" s="29"/>
      <c r="AO1961" s="29"/>
    </row>
    <row r="1962" spans="1:41" ht="16.5" customHeight="1">
      <c r="A1962" s="12" t="s">
        <v>1337</v>
      </c>
      <c r="B1962" s="13"/>
      <c r="C1962" s="189"/>
      <c r="D1962" s="12"/>
      <c r="E1962" s="14" t="s">
        <v>107</v>
      </c>
      <c r="F1962" s="14" t="s">
        <v>1535</v>
      </c>
      <c r="G1962" s="14" t="s">
        <v>1536</v>
      </c>
      <c r="H1962" s="15">
        <v>2007</v>
      </c>
      <c r="I1962" s="15">
        <v>1</v>
      </c>
      <c r="J1962" s="15">
        <v>0</v>
      </c>
      <c r="K1962" s="15">
        <v>0</v>
      </c>
      <c r="L1962" s="16" t="s">
        <v>1364</v>
      </c>
      <c r="M1962" s="16" t="s">
        <v>1365</v>
      </c>
      <c r="N1962" s="16" t="s">
        <v>411</v>
      </c>
      <c r="O1962" s="17">
        <v>8760</v>
      </c>
      <c r="P1962" s="17">
        <v>0</v>
      </c>
      <c r="Q1962" s="17">
        <v>0</v>
      </c>
      <c r="R1962" s="18" t="s">
        <v>33</v>
      </c>
      <c r="S1962" s="19">
        <v>60</v>
      </c>
      <c r="T1962" s="19">
        <v>110</v>
      </c>
      <c r="U1962" s="19">
        <v>1.3181818181818181</v>
      </c>
      <c r="V1962" s="19">
        <v>0</v>
      </c>
      <c r="W1962" s="20">
        <v>0.14499999999999999</v>
      </c>
      <c r="X1962" s="21">
        <v>1270.1999999999998</v>
      </c>
      <c r="Y1962" s="22" t="s">
        <v>33</v>
      </c>
      <c r="Z1962" s="14" t="s">
        <v>5838</v>
      </c>
      <c r="AA1962" s="24" t="s">
        <v>67</v>
      </c>
      <c r="AB1962" s="14" t="s">
        <v>67</v>
      </c>
      <c r="AC1962" s="14" t="s">
        <v>67</v>
      </c>
      <c r="AD1962" s="25"/>
      <c r="AE1962" s="26"/>
      <c r="AF1962" s="27"/>
      <c r="AG1962" s="29"/>
      <c r="AH1962" s="29"/>
      <c r="AI1962" s="29"/>
      <c r="AJ1962" s="29"/>
      <c r="AK1962" s="29"/>
      <c r="AL1962" s="29"/>
      <c r="AM1962" s="29"/>
      <c r="AN1962" s="29"/>
      <c r="AO1962" s="29"/>
    </row>
    <row r="1963" spans="1:41" ht="16.5" customHeight="1">
      <c r="A1963" s="12" t="s">
        <v>1337</v>
      </c>
      <c r="B1963" s="13"/>
      <c r="C1963" s="189"/>
      <c r="D1963" s="12"/>
      <c r="E1963" s="14" t="s">
        <v>1532</v>
      </c>
      <c r="F1963" s="14" t="s">
        <v>1533</v>
      </c>
      <c r="G1963" s="14" t="s">
        <v>1534</v>
      </c>
      <c r="H1963" s="15">
        <v>2012</v>
      </c>
      <c r="I1963" s="15">
        <v>1</v>
      </c>
      <c r="J1963" s="15">
        <v>0</v>
      </c>
      <c r="K1963" s="15">
        <v>0</v>
      </c>
      <c r="L1963" s="16" t="s">
        <v>1362</v>
      </c>
      <c r="M1963" s="16"/>
      <c r="N1963" s="16" t="s">
        <v>411</v>
      </c>
      <c r="O1963" s="17">
        <v>2628</v>
      </c>
      <c r="P1963" s="17">
        <v>6132</v>
      </c>
      <c r="Q1963" s="17">
        <v>5</v>
      </c>
      <c r="R1963" s="18" t="s">
        <v>33</v>
      </c>
      <c r="S1963" s="19">
        <v>60</v>
      </c>
      <c r="T1963" s="19">
        <v>110</v>
      </c>
      <c r="U1963" s="19">
        <v>4</v>
      </c>
      <c r="V1963" s="19">
        <v>0</v>
      </c>
      <c r="W1963" s="20">
        <v>0.44</v>
      </c>
      <c r="X1963" s="21">
        <v>1291.2239999999999</v>
      </c>
      <c r="Y1963" s="22" t="s">
        <v>33</v>
      </c>
      <c r="Z1963" s="14" t="s">
        <v>5838</v>
      </c>
      <c r="AA1963" s="24" t="s">
        <v>67</v>
      </c>
      <c r="AB1963" s="14" t="s">
        <v>67</v>
      </c>
      <c r="AC1963" s="14" t="s">
        <v>67</v>
      </c>
      <c r="AD1963" s="25"/>
      <c r="AE1963" s="26"/>
      <c r="AF1963" s="27"/>
      <c r="AG1963" s="29"/>
      <c r="AH1963" s="29"/>
      <c r="AI1963" s="29"/>
      <c r="AJ1963" s="29"/>
      <c r="AK1963" s="29"/>
      <c r="AL1963" s="29"/>
      <c r="AM1963" s="29"/>
      <c r="AN1963" s="29"/>
      <c r="AO1963" s="29"/>
    </row>
    <row r="1964" spans="1:41" ht="16.5" customHeight="1">
      <c r="A1964" s="12" t="s">
        <v>1337</v>
      </c>
      <c r="B1964" s="13"/>
      <c r="C1964" s="189"/>
      <c r="D1964" s="12"/>
      <c r="E1964" s="14" t="s">
        <v>107</v>
      </c>
      <c r="F1964" s="14" t="s">
        <v>905</v>
      </c>
      <c r="G1964" s="14" t="s">
        <v>1531</v>
      </c>
      <c r="H1964" s="15">
        <v>2001</v>
      </c>
      <c r="I1964" s="15">
        <v>1</v>
      </c>
      <c r="J1964" s="15">
        <v>0</v>
      </c>
      <c r="K1964" s="15">
        <v>0</v>
      </c>
      <c r="L1964" s="16" t="s">
        <v>1362</v>
      </c>
      <c r="M1964" s="16"/>
      <c r="N1964" s="16" t="s">
        <v>411</v>
      </c>
      <c r="O1964" s="17">
        <v>8760</v>
      </c>
      <c r="P1964" s="17">
        <v>0</v>
      </c>
      <c r="Q1964" s="17">
        <v>0</v>
      </c>
      <c r="R1964" s="18" t="s">
        <v>33</v>
      </c>
      <c r="S1964" s="19">
        <v>60</v>
      </c>
      <c r="T1964" s="19">
        <v>110</v>
      </c>
      <c r="U1964" s="19">
        <v>1.3636363636363635</v>
      </c>
      <c r="V1964" s="19">
        <v>0</v>
      </c>
      <c r="W1964" s="20">
        <v>0.15</v>
      </c>
      <c r="X1964" s="21">
        <v>1314</v>
      </c>
      <c r="Y1964" s="22" t="s">
        <v>33</v>
      </c>
      <c r="Z1964" s="14" t="s">
        <v>5838</v>
      </c>
      <c r="AA1964" s="24" t="s">
        <v>67</v>
      </c>
      <c r="AB1964" s="14" t="s">
        <v>67</v>
      </c>
      <c r="AC1964" s="14" t="s">
        <v>67</v>
      </c>
      <c r="AD1964" s="25"/>
      <c r="AE1964" s="26"/>
      <c r="AF1964" s="27"/>
      <c r="AG1964" s="29"/>
      <c r="AH1964" s="29"/>
      <c r="AI1964" s="29"/>
      <c r="AJ1964" s="29"/>
      <c r="AK1964" s="29"/>
      <c r="AL1964" s="29"/>
      <c r="AM1964" s="29"/>
      <c r="AN1964" s="29"/>
      <c r="AO1964" s="29"/>
    </row>
    <row r="1965" spans="1:41" ht="16.5" customHeight="1">
      <c r="A1965" s="12" t="s">
        <v>1337</v>
      </c>
      <c r="B1965" s="13"/>
      <c r="C1965" s="494"/>
      <c r="D1965" s="12"/>
      <c r="E1965" s="14" t="s">
        <v>1529</v>
      </c>
      <c r="F1965" s="14" t="s">
        <v>64</v>
      </c>
      <c r="G1965" s="14" t="s">
        <v>1504</v>
      </c>
      <c r="H1965" s="15">
        <v>2009</v>
      </c>
      <c r="I1965" s="15">
        <v>1</v>
      </c>
      <c r="J1965" s="15">
        <v>0</v>
      </c>
      <c r="K1965" s="15">
        <v>0</v>
      </c>
      <c r="L1965" s="16" t="s">
        <v>1530</v>
      </c>
      <c r="M1965" s="16"/>
      <c r="N1965" s="16" t="s">
        <v>411</v>
      </c>
      <c r="O1965" s="17">
        <v>800</v>
      </c>
      <c r="P1965" s="17">
        <v>0</v>
      </c>
      <c r="Q1965" s="17">
        <v>0</v>
      </c>
      <c r="R1965" s="18" t="s">
        <v>33</v>
      </c>
      <c r="S1965" s="19">
        <v>60</v>
      </c>
      <c r="T1965" s="19">
        <v>220</v>
      </c>
      <c r="U1965" s="19">
        <v>7.5</v>
      </c>
      <c r="V1965" s="19">
        <v>0</v>
      </c>
      <c r="W1965" s="20">
        <v>1.65</v>
      </c>
      <c r="X1965" s="21">
        <v>1320</v>
      </c>
      <c r="Y1965" s="22" t="s">
        <v>33</v>
      </c>
      <c r="Z1965" s="14" t="s">
        <v>5838</v>
      </c>
      <c r="AA1965" s="24" t="s">
        <v>67</v>
      </c>
      <c r="AB1965" s="14" t="s">
        <v>67</v>
      </c>
      <c r="AC1965" s="14" t="s">
        <v>67</v>
      </c>
      <c r="AD1965" s="25"/>
      <c r="AE1965" s="26"/>
      <c r="AF1965" s="27"/>
      <c r="AG1965" s="29"/>
      <c r="AH1965" s="29"/>
      <c r="AI1965" s="29"/>
      <c r="AJ1965" s="29"/>
      <c r="AK1965" s="29"/>
      <c r="AL1965" s="29"/>
      <c r="AM1965" s="29"/>
      <c r="AN1965" s="29"/>
      <c r="AO1965" s="29"/>
    </row>
    <row r="1966" spans="1:41" ht="16.5" customHeight="1">
      <c r="A1966" s="12" t="s">
        <v>1337</v>
      </c>
      <c r="B1966" s="13"/>
      <c r="C1966" s="494"/>
      <c r="D1966" s="12"/>
      <c r="E1966" s="14" t="s">
        <v>1529</v>
      </c>
      <c r="F1966" s="14" t="s">
        <v>64</v>
      </c>
      <c r="G1966" s="14" t="s">
        <v>1504</v>
      </c>
      <c r="H1966" s="15">
        <v>2009</v>
      </c>
      <c r="I1966" s="15">
        <v>1</v>
      </c>
      <c r="J1966" s="15">
        <v>0</v>
      </c>
      <c r="K1966" s="15">
        <v>0</v>
      </c>
      <c r="L1966" s="16" t="s">
        <v>1505</v>
      </c>
      <c r="M1966" s="16"/>
      <c r="N1966" s="16" t="s">
        <v>411</v>
      </c>
      <c r="O1966" s="17">
        <v>800</v>
      </c>
      <c r="P1966" s="17">
        <v>0</v>
      </c>
      <c r="Q1966" s="17">
        <v>0</v>
      </c>
      <c r="R1966" s="18" t="s">
        <v>33</v>
      </c>
      <c r="S1966" s="19">
        <v>60</v>
      </c>
      <c r="T1966" s="19">
        <v>220</v>
      </c>
      <c r="U1966" s="19">
        <v>7.5</v>
      </c>
      <c r="V1966" s="19">
        <v>0</v>
      </c>
      <c r="W1966" s="20">
        <v>1.65</v>
      </c>
      <c r="X1966" s="21">
        <v>1320</v>
      </c>
      <c r="Y1966" s="22" t="s">
        <v>33</v>
      </c>
      <c r="Z1966" s="14" t="s">
        <v>5838</v>
      </c>
      <c r="AA1966" s="24" t="s">
        <v>67</v>
      </c>
      <c r="AB1966" s="14" t="s">
        <v>67</v>
      </c>
      <c r="AC1966" s="14" t="s">
        <v>67</v>
      </c>
      <c r="AD1966" s="25"/>
      <c r="AE1966" s="26"/>
      <c r="AF1966" s="27"/>
      <c r="AG1966" s="29"/>
      <c r="AH1966" s="29"/>
      <c r="AI1966" s="29"/>
      <c r="AJ1966" s="29"/>
      <c r="AK1966" s="29"/>
      <c r="AL1966" s="29"/>
      <c r="AM1966" s="29"/>
      <c r="AN1966" s="29"/>
      <c r="AO1966" s="29"/>
    </row>
    <row r="1967" spans="1:41" ht="16.5" customHeight="1">
      <c r="A1967" s="12" t="s">
        <v>1337</v>
      </c>
      <c r="B1967" s="13"/>
      <c r="C1967" s="494"/>
      <c r="D1967" s="12"/>
      <c r="E1967" s="14" t="s">
        <v>1529</v>
      </c>
      <c r="F1967" s="14" t="s">
        <v>64</v>
      </c>
      <c r="G1967" s="14" t="s">
        <v>1504</v>
      </c>
      <c r="H1967" s="15">
        <v>2009</v>
      </c>
      <c r="I1967" s="15">
        <v>1</v>
      </c>
      <c r="J1967" s="15">
        <v>0</v>
      </c>
      <c r="K1967" s="15">
        <v>0</v>
      </c>
      <c r="L1967" s="16" t="s">
        <v>1505</v>
      </c>
      <c r="M1967" s="16"/>
      <c r="N1967" s="16" t="s">
        <v>411</v>
      </c>
      <c r="O1967" s="17">
        <v>800</v>
      </c>
      <c r="P1967" s="17">
        <v>0</v>
      </c>
      <c r="Q1967" s="17">
        <v>0</v>
      </c>
      <c r="R1967" s="18" t="s">
        <v>33</v>
      </c>
      <c r="S1967" s="19">
        <v>60</v>
      </c>
      <c r="T1967" s="19">
        <v>220</v>
      </c>
      <c r="U1967" s="19">
        <v>7.5</v>
      </c>
      <c r="V1967" s="19">
        <v>0</v>
      </c>
      <c r="W1967" s="20">
        <v>1.65</v>
      </c>
      <c r="X1967" s="21">
        <v>1320</v>
      </c>
      <c r="Y1967" s="22" t="s">
        <v>33</v>
      </c>
      <c r="Z1967" s="14" t="s">
        <v>5838</v>
      </c>
      <c r="AA1967" s="24" t="s">
        <v>67</v>
      </c>
      <c r="AB1967" s="14" t="s">
        <v>67</v>
      </c>
      <c r="AC1967" s="14" t="s">
        <v>67</v>
      </c>
      <c r="AD1967" s="25"/>
      <c r="AE1967" s="26"/>
      <c r="AF1967" s="27"/>
      <c r="AG1967" s="29"/>
      <c r="AH1967" s="29"/>
      <c r="AI1967" s="29"/>
      <c r="AJ1967" s="29"/>
      <c r="AK1967" s="29"/>
      <c r="AL1967" s="29"/>
      <c r="AM1967" s="29"/>
      <c r="AN1967" s="29"/>
      <c r="AO1967" s="29"/>
    </row>
    <row r="1968" spans="1:41" ht="16.5" customHeight="1">
      <c r="A1968" s="12" t="s">
        <v>1337</v>
      </c>
      <c r="B1968" s="13"/>
      <c r="C1968" s="494"/>
      <c r="D1968" s="12"/>
      <c r="E1968" s="14" t="s">
        <v>1503</v>
      </c>
      <c r="F1968" s="14" t="s">
        <v>64</v>
      </c>
      <c r="G1968" s="14" t="s">
        <v>1504</v>
      </c>
      <c r="H1968" s="15">
        <v>2009</v>
      </c>
      <c r="I1968" s="15">
        <v>1</v>
      </c>
      <c r="J1968" s="15">
        <v>0</v>
      </c>
      <c r="K1968" s="15">
        <v>0</v>
      </c>
      <c r="L1968" s="16" t="s">
        <v>1530</v>
      </c>
      <c r="M1968" s="16"/>
      <c r="N1968" s="16" t="s">
        <v>411</v>
      </c>
      <c r="O1968" s="17">
        <v>800</v>
      </c>
      <c r="P1968" s="17">
        <v>0</v>
      </c>
      <c r="Q1968" s="17">
        <v>0</v>
      </c>
      <c r="R1968" s="18" t="s">
        <v>33</v>
      </c>
      <c r="S1968" s="19">
        <v>60</v>
      </c>
      <c r="T1968" s="19">
        <v>220</v>
      </c>
      <c r="U1968" s="19">
        <v>7.5</v>
      </c>
      <c r="V1968" s="19">
        <v>0</v>
      </c>
      <c r="W1968" s="20">
        <v>1.65</v>
      </c>
      <c r="X1968" s="21">
        <v>1320</v>
      </c>
      <c r="Y1968" s="22" t="s">
        <v>33</v>
      </c>
      <c r="Z1968" s="14" t="s">
        <v>5838</v>
      </c>
      <c r="AA1968" s="24" t="s">
        <v>67</v>
      </c>
      <c r="AB1968" s="14" t="s">
        <v>67</v>
      </c>
      <c r="AC1968" s="14" t="s">
        <v>67</v>
      </c>
      <c r="AD1968" s="25"/>
      <c r="AE1968" s="26"/>
      <c r="AF1968" s="27"/>
      <c r="AG1968" s="29"/>
      <c r="AH1968" s="29"/>
      <c r="AI1968" s="29"/>
      <c r="AJ1968" s="29"/>
      <c r="AK1968" s="29"/>
      <c r="AL1968" s="29"/>
      <c r="AM1968" s="29"/>
      <c r="AN1968" s="29"/>
      <c r="AO1968" s="29"/>
    </row>
    <row r="1969" spans="1:398" ht="16.5" customHeight="1">
      <c r="A1969" s="12" t="s">
        <v>1337</v>
      </c>
      <c r="B1969" s="13"/>
      <c r="C1969" s="494"/>
      <c r="D1969" s="12"/>
      <c r="E1969" s="14" t="s">
        <v>1503</v>
      </c>
      <c r="F1969" s="14" t="s">
        <v>64</v>
      </c>
      <c r="G1969" s="14" t="s">
        <v>1504</v>
      </c>
      <c r="H1969" s="15">
        <v>2009</v>
      </c>
      <c r="I1969" s="15">
        <v>1</v>
      </c>
      <c r="J1969" s="15">
        <v>0</v>
      </c>
      <c r="K1969" s="15">
        <v>0</v>
      </c>
      <c r="L1969" s="16" t="s">
        <v>1530</v>
      </c>
      <c r="M1969" s="16"/>
      <c r="N1969" s="16" t="s">
        <v>411</v>
      </c>
      <c r="O1969" s="17">
        <v>800</v>
      </c>
      <c r="P1969" s="17">
        <v>0</v>
      </c>
      <c r="Q1969" s="17">
        <v>0</v>
      </c>
      <c r="R1969" s="18" t="s">
        <v>33</v>
      </c>
      <c r="S1969" s="19">
        <v>60</v>
      </c>
      <c r="T1969" s="19">
        <v>220</v>
      </c>
      <c r="U1969" s="19">
        <v>7.5</v>
      </c>
      <c r="V1969" s="19">
        <v>0</v>
      </c>
      <c r="W1969" s="20">
        <v>1.65</v>
      </c>
      <c r="X1969" s="21">
        <v>1320</v>
      </c>
      <c r="Y1969" s="22" t="s">
        <v>33</v>
      </c>
      <c r="Z1969" s="14" t="s">
        <v>5838</v>
      </c>
      <c r="AA1969" s="24" t="s">
        <v>67</v>
      </c>
      <c r="AB1969" s="14" t="s">
        <v>67</v>
      </c>
      <c r="AC1969" s="14" t="s">
        <v>67</v>
      </c>
      <c r="AD1969" s="25"/>
      <c r="AE1969" s="26"/>
      <c r="AF1969" s="27"/>
      <c r="AG1969" s="29"/>
      <c r="AH1969" s="29"/>
      <c r="AI1969" s="29"/>
      <c r="AJ1969" s="29"/>
      <c r="AK1969" s="29"/>
      <c r="AL1969" s="29"/>
      <c r="AM1969" s="29"/>
      <c r="AN1969" s="29"/>
      <c r="AO1969" s="29"/>
    </row>
    <row r="1970" spans="1:398" ht="16.5" customHeight="1">
      <c r="A1970" s="12" t="s">
        <v>1337</v>
      </c>
      <c r="B1970" s="13"/>
      <c r="C1970" s="189"/>
      <c r="D1970" s="12"/>
      <c r="E1970" s="14" t="s">
        <v>424</v>
      </c>
      <c r="F1970" s="14" t="s">
        <v>67</v>
      </c>
      <c r="G1970" s="14" t="s">
        <v>67</v>
      </c>
      <c r="H1970" s="15">
        <v>2008</v>
      </c>
      <c r="I1970" s="15">
        <v>1</v>
      </c>
      <c r="J1970" s="15">
        <v>0</v>
      </c>
      <c r="K1970" s="15">
        <v>0</v>
      </c>
      <c r="L1970" s="16" t="s">
        <v>1436</v>
      </c>
      <c r="M1970" s="16"/>
      <c r="N1970" s="16" t="s">
        <v>411</v>
      </c>
      <c r="O1970" s="17">
        <v>2016</v>
      </c>
      <c r="P1970" s="17">
        <v>0</v>
      </c>
      <c r="Q1970" s="17">
        <v>0</v>
      </c>
      <c r="R1970" s="18" t="s">
        <v>33</v>
      </c>
      <c r="S1970" s="19">
        <v>60</v>
      </c>
      <c r="T1970" s="19">
        <v>110</v>
      </c>
      <c r="U1970" s="19">
        <v>6</v>
      </c>
      <c r="V1970" s="19">
        <v>0</v>
      </c>
      <c r="W1970" s="20">
        <v>0.66</v>
      </c>
      <c r="X1970" s="21">
        <v>1330.5600000000002</v>
      </c>
      <c r="Y1970" s="22" t="s">
        <v>33</v>
      </c>
      <c r="Z1970" s="14" t="s">
        <v>5838</v>
      </c>
      <c r="AA1970" s="24" t="s">
        <v>67</v>
      </c>
      <c r="AB1970" s="14" t="s">
        <v>67</v>
      </c>
      <c r="AC1970" s="14" t="s">
        <v>67</v>
      </c>
      <c r="AD1970" s="25"/>
      <c r="AE1970" s="26"/>
      <c r="AF1970" s="27"/>
      <c r="AG1970" s="29"/>
      <c r="AH1970" s="29"/>
      <c r="AI1970" s="29"/>
      <c r="AJ1970" s="29"/>
      <c r="AK1970" s="29"/>
      <c r="AL1970" s="29"/>
      <c r="AM1970" s="29"/>
      <c r="AN1970" s="29"/>
      <c r="AO1970" s="29"/>
      <c r="AP1970" s="88"/>
      <c r="AQ1970" s="88"/>
      <c r="AR1970" s="88"/>
      <c r="AS1970" s="88"/>
      <c r="AT1970" s="88"/>
      <c r="AU1970" s="88"/>
      <c r="AV1970" s="88"/>
      <c r="AW1970" s="88"/>
      <c r="AX1970" s="88"/>
      <c r="AY1970" s="88"/>
      <c r="AZ1970" s="88"/>
      <c r="BA1970" s="88"/>
      <c r="BB1970" s="88"/>
      <c r="BC1970" s="88"/>
      <c r="BD1970" s="88"/>
      <c r="BE1970" s="88"/>
      <c r="BF1970" s="88"/>
      <c r="BG1970" s="88"/>
      <c r="BH1970" s="88"/>
      <c r="BI1970" s="88"/>
      <c r="BJ1970" s="88"/>
      <c r="BK1970" s="88"/>
      <c r="BL1970" s="88"/>
      <c r="BM1970" s="88"/>
      <c r="BN1970" s="88"/>
      <c r="BO1970" s="88"/>
      <c r="BP1970" s="88"/>
      <c r="BQ1970" s="88"/>
      <c r="BR1970" s="88"/>
      <c r="BS1970" s="88"/>
      <c r="BT1970" s="88"/>
      <c r="BU1970" s="88"/>
      <c r="BV1970" s="88"/>
      <c r="BW1970" s="88"/>
      <c r="BX1970" s="88"/>
      <c r="BY1970" s="88"/>
      <c r="BZ1970" s="88"/>
      <c r="CA1970" s="88"/>
      <c r="CB1970" s="88"/>
      <c r="CC1970" s="88"/>
      <c r="CD1970" s="88"/>
      <c r="CE1970" s="88"/>
      <c r="CF1970" s="88"/>
      <c r="CG1970" s="88"/>
      <c r="CH1970" s="88"/>
      <c r="CI1970" s="88"/>
      <c r="CJ1970" s="88"/>
      <c r="CK1970" s="88"/>
      <c r="CL1970" s="88"/>
      <c r="CM1970" s="88"/>
      <c r="CN1970" s="88"/>
      <c r="CO1970" s="88"/>
      <c r="CP1970" s="88"/>
      <c r="CQ1970" s="88"/>
      <c r="CR1970" s="88"/>
      <c r="CS1970" s="88"/>
      <c r="CT1970" s="88"/>
      <c r="CU1970" s="88"/>
      <c r="CV1970" s="88"/>
      <c r="CW1970" s="88"/>
      <c r="CX1970" s="88"/>
      <c r="CY1970" s="88"/>
      <c r="CZ1970" s="88"/>
      <c r="DA1970" s="88"/>
      <c r="DB1970" s="88"/>
      <c r="DC1970" s="88"/>
      <c r="DD1970" s="88"/>
      <c r="DE1970" s="88"/>
      <c r="DF1970" s="88"/>
      <c r="DG1970" s="88"/>
      <c r="DH1970" s="88"/>
      <c r="DI1970" s="88"/>
      <c r="DJ1970" s="88"/>
      <c r="DK1970" s="88"/>
      <c r="DL1970" s="88"/>
      <c r="DM1970" s="88"/>
      <c r="DN1970" s="88"/>
      <c r="DO1970" s="88"/>
      <c r="DP1970" s="88"/>
      <c r="DQ1970" s="88"/>
      <c r="DR1970" s="88"/>
      <c r="DS1970" s="88"/>
      <c r="DT1970" s="88"/>
      <c r="DU1970" s="88"/>
      <c r="DV1970" s="88"/>
      <c r="DW1970" s="88"/>
      <c r="DX1970" s="88"/>
      <c r="DY1970" s="88"/>
      <c r="DZ1970" s="88"/>
      <c r="EA1970" s="88"/>
      <c r="EB1970" s="88"/>
      <c r="EC1970" s="88"/>
      <c r="ED1970" s="88"/>
      <c r="EE1970" s="88"/>
      <c r="EF1970" s="88"/>
      <c r="EG1970" s="88"/>
      <c r="EH1970" s="88"/>
      <c r="EI1970" s="88"/>
      <c r="EJ1970" s="88"/>
      <c r="EK1970" s="88"/>
      <c r="EL1970" s="88"/>
      <c r="EM1970" s="88"/>
      <c r="EN1970" s="88"/>
      <c r="EO1970" s="88"/>
      <c r="EP1970" s="88"/>
      <c r="EQ1970" s="88"/>
      <c r="ER1970" s="88"/>
      <c r="ES1970" s="88"/>
      <c r="ET1970" s="88"/>
      <c r="EU1970" s="88"/>
      <c r="EV1970" s="88"/>
      <c r="EW1970" s="88"/>
      <c r="EX1970" s="88"/>
      <c r="EY1970" s="88"/>
      <c r="EZ1970" s="88"/>
      <c r="FA1970" s="88"/>
      <c r="FB1970" s="88"/>
      <c r="FC1970" s="88"/>
      <c r="FD1970" s="88"/>
      <c r="FE1970" s="88"/>
      <c r="FF1970" s="88"/>
      <c r="FG1970" s="88"/>
      <c r="FH1970" s="88"/>
      <c r="FI1970" s="88"/>
      <c r="FJ1970" s="88"/>
      <c r="FK1970" s="88"/>
      <c r="FL1970" s="88"/>
      <c r="FM1970" s="88"/>
      <c r="FN1970" s="88"/>
      <c r="FO1970" s="88"/>
      <c r="FP1970" s="88"/>
      <c r="FQ1970" s="88"/>
      <c r="FR1970" s="88"/>
      <c r="FS1970" s="88"/>
      <c r="FT1970" s="88"/>
      <c r="FU1970" s="88"/>
      <c r="FV1970" s="88"/>
      <c r="FW1970" s="88"/>
      <c r="FX1970" s="88"/>
      <c r="FY1970" s="88"/>
      <c r="FZ1970" s="88"/>
      <c r="GA1970" s="88"/>
      <c r="GB1970" s="88"/>
      <c r="GC1970" s="88"/>
      <c r="GD1970" s="88"/>
      <c r="GE1970" s="88"/>
      <c r="GF1970" s="88"/>
      <c r="GG1970" s="88"/>
      <c r="GH1970" s="88"/>
      <c r="GI1970" s="88"/>
      <c r="GJ1970" s="88"/>
      <c r="GK1970" s="88"/>
      <c r="GL1970" s="88"/>
      <c r="GM1970" s="88"/>
      <c r="GN1970" s="88"/>
      <c r="GO1970" s="88"/>
      <c r="GP1970" s="88"/>
      <c r="GQ1970" s="88"/>
      <c r="GR1970" s="88"/>
      <c r="GS1970" s="88"/>
      <c r="GT1970" s="88"/>
      <c r="GU1970" s="88"/>
      <c r="GV1970" s="88"/>
      <c r="GW1970" s="88"/>
      <c r="GX1970" s="88"/>
      <c r="GY1970" s="88"/>
      <c r="GZ1970" s="88"/>
      <c r="HA1970" s="88"/>
      <c r="HB1970" s="88"/>
      <c r="HC1970" s="88"/>
      <c r="HD1970" s="88"/>
      <c r="HE1970" s="88"/>
      <c r="HF1970" s="88"/>
      <c r="HG1970" s="88"/>
      <c r="HH1970" s="88"/>
      <c r="HI1970" s="88"/>
      <c r="HJ1970" s="88"/>
      <c r="HK1970" s="88"/>
      <c r="HL1970" s="88"/>
      <c r="HM1970" s="88"/>
      <c r="HN1970" s="88"/>
      <c r="HO1970" s="88"/>
      <c r="HP1970" s="88"/>
      <c r="HQ1970" s="88"/>
      <c r="HR1970" s="88"/>
      <c r="HS1970" s="88"/>
      <c r="HT1970" s="88"/>
      <c r="HU1970" s="88"/>
      <c r="HV1970" s="88"/>
      <c r="HW1970" s="88"/>
      <c r="HX1970" s="88"/>
      <c r="HY1970" s="88"/>
      <c r="HZ1970" s="88"/>
      <c r="IA1970" s="88"/>
      <c r="IB1970" s="88"/>
      <c r="IC1970" s="88"/>
      <c r="ID1970" s="88"/>
      <c r="IE1970" s="88"/>
      <c r="IF1970" s="88"/>
      <c r="IG1970" s="88"/>
      <c r="IH1970" s="88"/>
      <c r="II1970" s="88"/>
      <c r="IJ1970" s="88"/>
      <c r="IK1970" s="88"/>
      <c r="IL1970" s="88"/>
      <c r="IM1970" s="88"/>
      <c r="IN1970" s="88"/>
      <c r="IO1970" s="88"/>
      <c r="IP1970" s="88"/>
      <c r="IQ1970" s="88"/>
      <c r="IR1970" s="88"/>
      <c r="IS1970" s="88"/>
      <c r="IT1970" s="88"/>
      <c r="IU1970" s="88"/>
      <c r="IV1970" s="88"/>
      <c r="IW1970" s="88"/>
      <c r="IX1970" s="88"/>
      <c r="IY1970" s="88"/>
      <c r="IZ1970" s="88"/>
      <c r="JA1970" s="88"/>
      <c r="JB1970" s="88"/>
      <c r="JC1970" s="88"/>
      <c r="JD1970" s="88"/>
      <c r="JE1970" s="88"/>
      <c r="JF1970" s="88"/>
      <c r="JG1970" s="88"/>
      <c r="JH1970" s="88"/>
      <c r="JI1970" s="88"/>
      <c r="JJ1970" s="88"/>
      <c r="JK1970" s="88"/>
      <c r="JL1970" s="88"/>
      <c r="JM1970" s="88"/>
      <c r="JN1970" s="88"/>
      <c r="JO1970" s="88"/>
      <c r="JP1970" s="88"/>
      <c r="JQ1970" s="88"/>
      <c r="JR1970" s="88"/>
      <c r="JS1970" s="88"/>
      <c r="JT1970" s="88"/>
      <c r="JU1970" s="88"/>
      <c r="JV1970" s="88"/>
      <c r="JW1970" s="88"/>
      <c r="JX1970" s="88"/>
      <c r="JY1970" s="88"/>
      <c r="JZ1970" s="88"/>
      <c r="KA1970" s="88"/>
      <c r="KB1970" s="88"/>
      <c r="KC1970" s="88"/>
      <c r="KD1970" s="88"/>
      <c r="KE1970" s="88"/>
      <c r="KF1970" s="88"/>
      <c r="KG1970" s="88"/>
      <c r="KH1970" s="88"/>
      <c r="KI1970" s="88"/>
      <c r="KJ1970" s="88"/>
      <c r="KK1970" s="88"/>
      <c r="KL1970" s="88"/>
      <c r="KM1970" s="88"/>
      <c r="KN1970" s="88"/>
      <c r="KO1970" s="88"/>
      <c r="KP1970" s="88"/>
      <c r="KQ1970" s="88"/>
      <c r="KR1970" s="88"/>
      <c r="KS1970" s="88"/>
      <c r="KT1970" s="88"/>
      <c r="KU1970" s="88"/>
      <c r="KV1970" s="88"/>
      <c r="KW1970" s="88"/>
      <c r="KX1970" s="88"/>
      <c r="KY1970" s="88"/>
      <c r="KZ1970" s="88"/>
      <c r="LA1970" s="88"/>
      <c r="LB1970" s="88"/>
      <c r="LC1970" s="88"/>
      <c r="LD1970" s="88"/>
      <c r="LE1970" s="88"/>
      <c r="LF1970" s="88"/>
      <c r="LG1970" s="88"/>
      <c r="LH1970" s="88"/>
      <c r="LI1970" s="88"/>
      <c r="LJ1970" s="88"/>
      <c r="LK1970" s="88"/>
      <c r="LL1970" s="88"/>
      <c r="LM1970" s="88"/>
      <c r="LN1970" s="88"/>
      <c r="LO1970" s="88"/>
      <c r="LP1970" s="88"/>
      <c r="LQ1970" s="88"/>
      <c r="LR1970" s="88"/>
      <c r="LS1970" s="88"/>
      <c r="LT1970" s="88"/>
      <c r="LU1970" s="88"/>
      <c r="LV1970" s="88"/>
      <c r="LW1970" s="88"/>
      <c r="LX1970" s="88"/>
      <c r="LY1970" s="88"/>
      <c r="LZ1970" s="88"/>
      <c r="MA1970" s="88"/>
      <c r="MB1970" s="88"/>
      <c r="MC1970" s="88"/>
      <c r="MD1970" s="88"/>
      <c r="ME1970" s="88"/>
      <c r="MF1970" s="88"/>
      <c r="MG1970" s="88"/>
      <c r="MH1970" s="88"/>
      <c r="MI1970" s="88"/>
      <c r="MJ1970" s="88"/>
      <c r="MK1970" s="88"/>
      <c r="ML1970" s="88"/>
      <c r="MM1970" s="88"/>
      <c r="MN1970" s="88"/>
      <c r="MO1970" s="88"/>
      <c r="MP1970" s="88"/>
      <c r="MQ1970" s="88"/>
      <c r="MR1970" s="88"/>
      <c r="MS1970" s="88"/>
      <c r="MT1970" s="88"/>
      <c r="MU1970" s="88"/>
      <c r="MV1970" s="88"/>
      <c r="MW1970" s="88"/>
      <c r="MX1970" s="88"/>
      <c r="MY1970" s="88"/>
      <c r="MZ1970" s="88"/>
      <c r="NA1970" s="88"/>
      <c r="NB1970" s="88"/>
      <c r="NC1970" s="88"/>
      <c r="ND1970" s="88"/>
      <c r="NE1970" s="88"/>
      <c r="NF1970" s="88"/>
      <c r="NG1970" s="88"/>
      <c r="NH1970" s="88"/>
      <c r="NI1970" s="88"/>
      <c r="NJ1970" s="88"/>
      <c r="NK1970" s="88"/>
      <c r="NL1970" s="88"/>
      <c r="NM1970" s="88"/>
      <c r="NN1970" s="88"/>
      <c r="NO1970" s="88"/>
      <c r="NP1970" s="88"/>
      <c r="NQ1970" s="88"/>
      <c r="NR1970" s="88"/>
      <c r="NS1970" s="88"/>
      <c r="NT1970" s="88"/>
      <c r="NU1970" s="88"/>
      <c r="NV1970" s="88"/>
      <c r="NW1970" s="88"/>
      <c r="NX1970" s="88"/>
      <c r="NY1970" s="88"/>
      <c r="NZ1970" s="88"/>
      <c r="OA1970" s="88"/>
      <c r="OB1970" s="88"/>
      <c r="OC1970" s="88"/>
      <c r="OD1970" s="88"/>
      <c r="OE1970" s="88"/>
      <c r="OF1970" s="88"/>
      <c r="OG1970" s="88"/>
      <c r="OH1970" s="88"/>
    </row>
    <row r="1971" spans="1:398" ht="16.5" customHeight="1">
      <c r="A1971" s="12" t="s">
        <v>1337</v>
      </c>
      <c r="B1971" s="13"/>
      <c r="C1971" s="189"/>
      <c r="D1971" s="12"/>
      <c r="E1971" s="14" t="s">
        <v>379</v>
      </c>
      <c r="F1971" s="14" t="s">
        <v>7091</v>
      </c>
      <c r="G1971" s="14"/>
      <c r="H1971" s="15"/>
      <c r="I1971" s="15">
        <v>1</v>
      </c>
      <c r="J1971" s="15">
        <v>0</v>
      </c>
      <c r="K1971" s="15">
        <v>0</v>
      </c>
      <c r="L1971" s="16" t="s">
        <v>1377</v>
      </c>
      <c r="M1971" s="16"/>
      <c r="N1971" s="16" t="s">
        <v>411</v>
      </c>
      <c r="O1971" s="17">
        <v>5760</v>
      </c>
      <c r="P1971" s="17">
        <v>0</v>
      </c>
      <c r="Q1971" s="17">
        <v>0</v>
      </c>
      <c r="R1971" s="18" t="s">
        <v>33</v>
      </c>
      <c r="S1971" s="19">
        <v>60</v>
      </c>
      <c r="T1971" s="19">
        <v>220</v>
      </c>
      <c r="U1971" s="19">
        <v>1.1090909090909091</v>
      </c>
      <c r="V1971" s="19">
        <v>0</v>
      </c>
      <c r="W1971" s="20">
        <v>0.24399999999999999</v>
      </c>
      <c r="X1971" s="21">
        <v>1405.44</v>
      </c>
      <c r="Y1971" s="22" t="s">
        <v>33</v>
      </c>
      <c r="Z1971" s="14" t="s">
        <v>5838</v>
      </c>
      <c r="AA1971" s="24" t="s">
        <v>67</v>
      </c>
      <c r="AB1971" s="14" t="s">
        <v>67</v>
      </c>
      <c r="AC1971" s="14" t="s">
        <v>67</v>
      </c>
      <c r="AD1971" s="25"/>
      <c r="AE1971" s="26"/>
      <c r="AF1971" s="27"/>
      <c r="AG1971" s="29"/>
      <c r="AH1971" s="29"/>
      <c r="AI1971" s="29"/>
      <c r="AJ1971" s="29"/>
      <c r="AK1971" s="29"/>
      <c r="AL1971" s="29"/>
      <c r="AM1971" s="29"/>
      <c r="AN1971" s="29"/>
      <c r="AO1971" s="29"/>
      <c r="AP1971" s="88"/>
      <c r="AQ1971" s="88"/>
      <c r="AR1971" s="88"/>
      <c r="AS1971" s="88"/>
      <c r="AT1971" s="88"/>
      <c r="AU1971" s="88"/>
      <c r="AV1971" s="88"/>
      <c r="AW1971" s="88"/>
      <c r="AX1971" s="88"/>
      <c r="AY1971" s="88"/>
      <c r="AZ1971" s="88"/>
      <c r="BA1971" s="88"/>
      <c r="BB1971" s="88"/>
      <c r="BC1971" s="88"/>
      <c r="BD1971" s="88"/>
      <c r="BE1971" s="88"/>
      <c r="BF1971" s="88"/>
      <c r="BG1971" s="88"/>
      <c r="BH1971" s="88"/>
      <c r="BI1971" s="88"/>
      <c r="BJ1971" s="88"/>
      <c r="BK1971" s="88"/>
      <c r="BL1971" s="88"/>
      <c r="BM1971" s="88"/>
      <c r="BN1971" s="88"/>
      <c r="BO1971" s="88"/>
      <c r="BP1971" s="88"/>
      <c r="BQ1971" s="88"/>
      <c r="BR1971" s="88"/>
      <c r="BS1971" s="88"/>
      <c r="BT1971" s="88"/>
      <c r="BU1971" s="88"/>
      <c r="BV1971" s="88"/>
      <c r="BW1971" s="88"/>
      <c r="BX1971" s="88"/>
      <c r="BY1971" s="88"/>
      <c r="BZ1971" s="88"/>
      <c r="CA1971" s="88"/>
      <c r="CB1971" s="88"/>
      <c r="CC1971" s="88"/>
      <c r="CD1971" s="88"/>
      <c r="CE1971" s="88"/>
      <c r="CF1971" s="88"/>
      <c r="CG1971" s="88"/>
      <c r="CH1971" s="88"/>
      <c r="CI1971" s="88"/>
      <c r="CJ1971" s="88"/>
      <c r="CK1971" s="88"/>
      <c r="CL1971" s="88"/>
      <c r="CM1971" s="88"/>
      <c r="CN1971" s="88"/>
      <c r="CO1971" s="88"/>
      <c r="CP1971" s="88"/>
      <c r="CQ1971" s="88"/>
      <c r="CR1971" s="88"/>
      <c r="CS1971" s="88"/>
      <c r="CT1971" s="88"/>
      <c r="CU1971" s="88"/>
      <c r="CV1971" s="88"/>
      <c r="CW1971" s="88"/>
      <c r="CX1971" s="88"/>
      <c r="CY1971" s="88"/>
      <c r="CZ1971" s="88"/>
      <c r="DA1971" s="88"/>
      <c r="DB1971" s="88"/>
      <c r="DC1971" s="88"/>
      <c r="DD1971" s="88"/>
      <c r="DE1971" s="88"/>
      <c r="DF1971" s="88"/>
      <c r="DG1971" s="88"/>
      <c r="DH1971" s="88"/>
      <c r="DI1971" s="88"/>
      <c r="DJ1971" s="88"/>
      <c r="DK1971" s="88"/>
      <c r="DL1971" s="88"/>
      <c r="DM1971" s="88"/>
      <c r="DN1971" s="88"/>
      <c r="DO1971" s="88"/>
      <c r="DP1971" s="88"/>
      <c r="DQ1971" s="88"/>
      <c r="DR1971" s="88"/>
      <c r="DS1971" s="88"/>
      <c r="DT1971" s="88"/>
      <c r="DU1971" s="88"/>
      <c r="DV1971" s="88"/>
      <c r="DW1971" s="88"/>
      <c r="DX1971" s="88"/>
      <c r="DY1971" s="88"/>
      <c r="DZ1971" s="88"/>
      <c r="EA1971" s="88"/>
      <c r="EB1971" s="88"/>
      <c r="EC1971" s="88"/>
      <c r="ED1971" s="88"/>
      <c r="EE1971" s="88"/>
      <c r="EF1971" s="88"/>
      <c r="EG1971" s="88"/>
      <c r="EH1971" s="88"/>
      <c r="EI1971" s="88"/>
      <c r="EJ1971" s="88"/>
      <c r="EK1971" s="88"/>
      <c r="EL1971" s="88"/>
      <c r="EM1971" s="88"/>
      <c r="EN1971" s="88"/>
      <c r="EO1971" s="88"/>
      <c r="EP1971" s="88"/>
      <c r="EQ1971" s="88"/>
      <c r="ER1971" s="88"/>
      <c r="ES1971" s="88"/>
      <c r="ET1971" s="88"/>
      <c r="EU1971" s="88"/>
      <c r="EV1971" s="88"/>
      <c r="EW1971" s="88"/>
      <c r="EX1971" s="88"/>
      <c r="EY1971" s="88"/>
      <c r="EZ1971" s="88"/>
      <c r="FA1971" s="88"/>
      <c r="FB1971" s="88"/>
      <c r="FC1971" s="88"/>
      <c r="FD1971" s="88"/>
      <c r="FE1971" s="88"/>
      <c r="FF1971" s="88"/>
      <c r="FG1971" s="88"/>
      <c r="FH1971" s="88"/>
      <c r="FI1971" s="88"/>
      <c r="FJ1971" s="88"/>
      <c r="FK1971" s="88"/>
      <c r="FL1971" s="88"/>
      <c r="FM1971" s="88"/>
      <c r="FN1971" s="88"/>
      <c r="FO1971" s="88"/>
      <c r="FP1971" s="88"/>
      <c r="FQ1971" s="88"/>
      <c r="FR1971" s="88"/>
      <c r="FS1971" s="88"/>
      <c r="FT1971" s="88"/>
      <c r="FU1971" s="88"/>
      <c r="FV1971" s="88"/>
      <c r="FW1971" s="88"/>
      <c r="FX1971" s="88"/>
      <c r="FY1971" s="88"/>
      <c r="FZ1971" s="88"/>
      <c r="GA1971" s="88"/>
      <c r="GB1971" s="88"/>
      <c r="GC1971" s="88"/>
      <c r="GD1971" s="88"/>
      <c r="GE1971" s="88"/>
      <c r="GF1971" s="88"/>
      <c r="GG1971" s="88"/>
      <c r="GH1971" s="88"/>
      <c r="GI1971" s="88"/>
      <c r="GJ1971" s="88"/>
      <c r="GK1971" s="88"/>
      <c r="GL1971" s="88"/>
      <c r="GM1971" s="88"/>
      <c r="GN1971" s="88"/>
      <c r="GO1971" s="88"/>
      <c r="GP1971" s="88"/>
      <c r="GQ1971" s="88"/>
      <c r="GR1971" s="88"/>
      <c r="GS1971" s="88"/>
      <c r="GT1971" s="88"/>
      <c r="GU1971" s="88"/>
      <c r="GV1971" s="88"/>
      <c r="GW1971" s="88"/>
      <c r="GX1971" s="88"/>
      <c r="GY1971" s="88"/>
      <c r="GZ1971" s="88"/>
      <c r="HA1971" s="88"/>
      <c r="HB1971" s="88"/>
      <c r="HC1971" s="88"/>
      <c r="HD1971" s="88"/>
      <c r="HE1971" s="88"/>
      <c r="HF1971" s="88"/>
      <c r="HG1971" s="88"/>
      <c r="HH1971" s="88"/>
      <c r="HI1971" s="88"/>
      <c r="HJ1971" s="88"/>
      <c r="HK1971" s="88"/>
      <c r="HL1971" s="88"/>
      <c r="HM1971" s="88"/>
      <c r="HN1971" s="88"/>
      <c r="HO1971" s="88"/>
      <c r="HP1971" s="88"/>
      <c r="HQ1971" s="88"/>
      <c r="HR1971" s="88"/>
      <c r="HS1971" s="88"/>
      <c r="HT1971" s="88"/>
      <c r="HU1971" s="88"/>
      <c r="HV1971" s="88"/>
      <c r="HW1971" s="88"/>
      <c r="HX1971" s="88"/>
      <c r="HY1971" s="88"/>
      <c r="HZ1971" s="88"/>
      <c r="IA1971" s="88"/>
      <c r="IB1971" s="88"/>
      <c r="IC1971" s="88"/>
      <c r="ID1971" s="88"/>
      <c r="IE1971" s="88"/>
      <c r="IF1971" s="88"/>
      <c r="IG1971" s="88"/>
      <c r="IH1971" s="88"/>
      <c r="II1971" s="88"/>
      <c r="IJ1971" s="88"/>
      <c r="IK1971" s="88"/>
      <c r="IL1971" s="88"/>
      <c r="IM1971" s="88"/>
      <c r="IN1971" s="88"/>
      <c r="IO1971" s="88"/>
      <c r="IP1971" s="88"/>
      <c r="IQ1971" s="88"/>
      <c r="IR1971" s="88"/>
      <c r="IS1971" s="88"/>
      <c r="IT1971" s="88"/>
      <c r="IU1971" s="88"/>
      <c r="IV1971" s="88"/>
      <c r="IW1971" s="88"/>
      <c r="IX1971" s="88"/>
      <c r="IY1971" s="88"/>
      <c r="IZ1971" s="88"/>
      <c r="JA1971" s="88"/>
      <c r="JB1971" s="88"/>
      <c r="JC1971" s="88"/>
      <c r="JD1971" s="88"/>
      <c r="JE1971" s="88"/>
      <c r="JF1971" s="88"/>
      <c r="JG1971" s="88"/>
      <c r="JH1971" s="88"/>
      <c r="JI1971" s="88"/>
      <c r="JJ1971" s="88"/>
      <c r="JK1971" s="88"/>
      <c r="JL1971" s="88"/>
      <c r="JM1971" s="88"/>
      <c r="JN1971" s="88"/>
      <c r="JO1971" s="88"/>
      <c r="JP1971" s="88"/>
      <c r="JQ1971" s="88"/>
      <c r="JR1971" s="88"/>
      <c r="JS1971" s="88"/>
      <c r="JT1971" s="88"/>
      <c r="JU1971" s="88"/>
      <c r="JV1971" s="88"/>
      <c r="JW1971" s="88"/>
      <c r="JX1971" s="88"/>
      <c r="JY1971" s="88"/>
      <c r="JZ1971" s="88"/>
      <c r="KA1971" s="88"/>
      <c r="KB1971" s="88"/>
      <c r="KC1971" s="88"/>
      <c r="KD1971" s="88"/>
      <c r="KE1971" s="88"/>
      <c r="KF1971" s="88"/>
      <c r="KG1971" s="88"/>
      <c r="KH1971" s="88"/>
      <c r="KI1971" s="88"/>
      <c r="KJ1971" s="88"/>
      <c r="KK1971" s="88"/>
      <c r="KL1971" s="88"/>
      <c r="KM1971" s="88"/>
      <c r="KN1971" s="88"/>
      <c r="KO1971" s="88"/>
      <c r="KP1971" s="88"/>
      <c r="KQ1971" s="88"/>
      <c r="KR1971" s="88"/>
      <c r="KS1971" s="88"/>
      <c r="KT1971" s="88"/>
      <c r="KU1971" s="88"/>
      <c r="KV1971" s="88"/>
      <c r="KW1971" s="88"/>
      <c r="KX1971" s="88"/>
      <c r="KY1971" s="88"/>
      <c r="KZ1971" s="88"/>
      <c r="LA1971" s="88"/>
      <c r="LB1971" s="88"/>
      <c r="LC1971" s="88"/>
      <c r="LD1971" s="88"/>
      <c r="LE1971" s="88"/>
      <c r="LF1971" s="88"/>
      <c r="LG1971" s="88"/>
      <c r="LH1971" s="88"/>
      <c r="LI1971" s="88"/>
      <c r="LJ1971" s="88"/>
      <c r="LK1971" s="88"/>
      <c r="LL1971" s="88"/>
      <c r="LM1971" s="88"/>
      <c r="LN1971" s="88"/>
      <c r="LO1971" s="88"/>
      <c r="LP1971" s="88"/>
      <c r="LQ1971" s="88"/>
      <c r="LR1971" s="88"/>
      <c r="LS1971" s="88"/>
      <c r="LT1971" s="88"/>
      <c r="LU1971" s="88"/>
      <c r="LV1971" s="88"/>
      <c r="LW1971" s="88"/>
      <c r="LX1971" s="88"/>
      <c r="LY1971" s="88"/>
      <c r="LZ1971" s="88"/>
      <c r="MA1971" s="88"/>
      <c r="MB1971" s="88"/>
      <c r="MC1971" s="88"/>
      <c r="MD1971" s="88"/>
      <c r="ME1971" s="88"/>
      <c r="MF1971" s="88"/>
      <c r="MG1971" s="88"/>
      <c r="MH1971" s="88"/>
      <c r="MI1971" s="88"/>
      <c r="MJ1971" s="88"/>
      <c r="MK1971" s="88"/>
      <c r="ML1971" s="88"/>
      <c r="MM1971" s="88"/>
      <c r="MN1971" s="88"/>
      <c r="MO1971" s="88"/>
      <c r="MP1971" s="88"/>
      <c r="MQ1971" s="88"/>
      <c r="MR1971" s="88"/>
      <c r="MS1971" s="88"/>
      <c r="MT1971" s="88"/>
      <c r="MU1971" s="88"/>
      <c r="MV1971" s="88"/>
      <c r="MW1971" s="88"/>
      <c r="MX1971" s="88"/>
      <c r="MY1971" s="88"/>
      <c r="MZ1971" s="88"/>
      <c r="NA1971" s="88"/>
      <c r="NB1971" s="88"/>
      <c r="NC1971" s="88"/>
      <c r="ND1971" s="88"/>
      <c r="NE1971" s="88"/>
      <c r="NF1971" s="88"/>
      <c r="NG1971" s="88"/>
      <c r="NH1971" s="88"/>
      <c r="NI1971" s="88"/>
      <c r="NJ1971" s="88"/>
      <c r="NK1971" s="88"/>
      <c r="NL1971" s="88"/>
      <c r="NM1971" s="88"/>
      <c r="NN1971" s="88"/>
      <c r="NO1971" s="88"/>
      <c r="NP1971" s="88"/>
      <c r="NQ1971" s="88"/>
      <c r="NR1971" s="88"/>
      <c r="NS1971" s="88"/>
      <c r="NT1971" s="88"/>
      <c r="NU1971" s="88"/>
      <c r="NV1971" s="88"/>
      <c r="NW1971" s="88"/>
      <c r="NX1971" s="88"/>
      <c r="NY1971" s="88"/>
      <c r="NZ1971" s="88"/>
      <c r="OA1971" s="88"/>
      <c r="OB1971" s="88"/>
      <c r="OC1971" s="88"/>
      <c r="OD1971" s="88"/>
      <c r="OE1971" s="88"/>
      <c r="OF1971" s="88"/>
      <c r="OG1971" s="88"/>
      <c r="OH1971" s="88"/>
    </row>
    <row r="1972" spans="1:398" ht="16.5" customHeight="1">
      <c r="A1972" s="83" t="s">
        <v>1337</v>
      </c>
      <c r="B1972" s="13"/>
      <c r="C1972" s="189"/>
      <c r="D1972" s="83"/>
      <c r="E1972" s="14" t="s">
        <v>7088</v>
      </c>
      <c r="F1972" s="14" t="s">
        <v>1705</v>
      </c>
      <c r="G1972" s="14" t="s">
        <v>7089</v>
      </c>
      <c r="H1972" s="15">
        <v>2018</v>
      </c>
      <c r="I1972" s="15">
        <v>1</v>
      </c>
      <c r="J1972" s="15">
        <v>0</v>
      </c>
      <c r="K1972" s="15">
        <v>0</v>
      </c>
      <c r="L1972" s="16" t="s">
        <v>1353</v>
      </c>
      <c r="M1972" s="16"/>
      <c r="N1972" s="16" t="s">
        <v>1343</v>
      </c>
      <c r="O1972" s="17">
        <v>1200</v>
      </c>
      <c r="P1972" s="17">
        <v>0</v>
      </c>
      <c r="Q1972" s="17">
        <v>0</v>
      </c>
      <c r="R1972" s="18" t="s">
        <v>33</v>
      </c>
      <c r="S1972" s="19">
        <v>60</v>
      </c>
      <c r="T1972" s="19">
        <v>110</v>
      </c>
      <c r="U1972" s="19">
        <v>10.909090909090908</v>
      </c>
      <c r="V1972" s="19">
        <v>0</v>
      </c>
      <c r="W1972" s="20">
        <v>1.2</v>
      </c>
      <c r="X1972" s="21">
        <v>1440</v>
      </c>
      <c r="Y1972" s="22" t="s">
        <v>33</v>
      </c>
      <c r="Z1972" s="14" t="s">
        <v>5838</v>
      </c>
      <c r="AA1972" s="24" t="s">
        <v>67</v>
      </c>
      <c r="AB1972" s="14" t="s">
        <v>67</v>
      </c>
      <c r="AC1972" s="14" t="s">
        <v>67</v>
      </c>
      <c r="AD1972" s="25"/>
      <c r="AE1972" s="26"/>
      <c r="AF1972" s="27"/>
      <c r="AG1972" s="109"/>
      <c r="AH1972" s="109"/>
      <c r="AI1972" s="109"/>
      <c r="AJ1972" s="109"/>
      <c r="AK1972" s="109"/>
      <c r="AL1972" s="109"/>
      <c r="AM1972" s="109"/>
      <c r="AN1972" s="109"/>
      <c r="AO1972" s="109"/>
    </row>
    <row r="1973" spans="1:398" ht="16.5" customHeight="1">
      <c r="A1973" s="12" t="s">
        <v>1337</v>
      </c>
      <c r="B1973" s="13"/>
      <c r="C1973" s="189"/>
      <c r="D1973" s="12"/>
      <c r="E1973" s="14" t="s">
        <v>1455</v>
      </c>
      <c r="F1973" s="14" t="s">
        <v>1456</v>
      </c>
      <c r="G1973" s="14" t="s">
        <v>1457</v>
      </c>
      <c r="H1973" s="15">
        <v>2015</v>
      </c>
      <c r="I1973" s="15">
        <v>12</v>
      </c>
      <c r="J1973" s="15">
        <v>0</v>
      </c>
      <c r="K1973" s="15">
        <v>0</v>
      </c>
      <c r="L1973" s="16" t="s">
        <v>1409</v>
      </c>
      <c r="M1973" s="16"/>
      <c r="N1973" s="16" t="s">
        <v>1343</v>
      </c>
      <c r="O1973" s="17">
        <v>390</v>
      </c>
      <c r="P1973" s="17">
        <v>0</v>
      </c>
      <c r="Q1973" s="17">
        <v>0</v>
      </c>
      <c r="R1973" s="18" t="s">
        <v>33</v>
      </c>
      <c r="S1973" s="19">
        <v>60</v>
      </c>
      <c r="T1973" s="19">
        <v>110</v>
      </c>
      <c r="U1973" s="19">
        <v>33.909090909090907</v>
      </c>
      <c r="V1973" s="19">
        <v>0</v>
      </c>
      <c r="W1973" s="20">
        <v>3.73</v>
      </c>
      <c r="X1973" s="21">
        <v>17456.400000000001</v>
      </c>
      <c r="Y1973" s="22" t="s">
        <v>33</v>
      </c>
      <c r="Z1973" s="14" t="s">
        <v>5838</v>
      </c>
      <c r="AA1973" s="24" t="s">
        <v>67</v>
      </c>
      <c r="AB1973" s="14" t="s">
        <v>67</v>
      </c>
      <c r="AC1973" s="14" t="s">
        <v>67</v>
      </c>
      <c r="AD1973" s="25"/>
      <c r="AE1973" s="26"/>
      <c r="AF1973" s="27"/>
      <c r="AG1973" s="29"/>
      <c r="AH1973" s="29"/>
      <c r="AI1973" s="29"/>
      <c r="AJ1973" s="29"/>
      <c r="AK1973" s="29"/>
      <c r="AL1973" s="29"/>
      <c r="AM1973" s="29"/>
      <c r="AN1973" s="29"/>
      <c r="AO1973" s="29"/>
    </row>
    <row r="1974" spans="1:398" ht="16.5" customHeight="1">
      <c r="A1974" s="12" t="s">
        <v>1337</v>
      </c>
      <c r="B1974" s="13"/>
      <c r="C1974" s="189"/>
      <c r="D1974" s="12"/>
      <c r="E1974" s="14" t="s">
        <v>379</v>
      </c>
      <c r="F1974" s="14" t="s">
        <v>34</v>
      </c>
      <c r="G1974" s="14" t="s">
        <v>1345</v>
      </c>
      <c r="H1974" s="15" t="s">
        <v>67</v>
      </c>
      <c r="I1974" s="15">
        <v>3</v>
      </c>
      <c r="J1974" s="15">
        <v>0</v>
      </c>
      <c r="K1974" s="15">
        <v>0</v>
      </c>
      <c r="L1974" s="16" t="s">
        <v>1358</v>
      </c>
      <c r="M1974" s="16"/>
      <c r="N1974" s="16" t="s">
        <v>411</v>
      </c>
      <c r="O1974" s="17">
        <v>1336</v>
      </c>
      <c r="P1974" s="17">
        <v>0</v>
      </c>
      <c r="Q1974" s="17">
        <v>5</v>
      </c>
      <c r="R1974" s="18" t="s">
        <v>33</v>
      </c>
      <c r="S1974" s="19">
        <v>60</v>
      </c>
      <c r="T1974" s="19">
        <v>220</v>
      </c>
      <c r="U1974" s="19">
        <v>15.404545454545454</v>
      </c>
      <c r="V1974" s="19">
        <v>0</v>
      </c>
      <c r="W1974" s="20">
        <v>3.3889999999999998</v>
      </c>
      <c r="X1974" s="21">
        <v>4527.7039999999997</v>
      </c>
      <c r="Y1974" s="22" t="s">
        <v>33</v>
      </c>
      <c r="Z1974" s="14" t="s">
        <v>5838</v>
      </c>
      <c r="AA1974" s="24" t="s">
        <v>67</v>
      </c>
      <c r="AB1974" s="14" t="s">
        <v>67</v>
      </c>
      <c r="AC1974" s="14" t="s">
        <v>67</v>
      </c>
      <c r="AD1974" s="25"/>
      <c r="AE1974" s="26"/>
      <c r="AF1974" s="27"/>
      <c r="AG1974" s="29"/>
      <c r="AH1974" s="29"/>
      <c r="AI1974" s="29"/>
      <c r="AJ1974" s="29"/>
      <c r="AK1974" s="29"/>
      <c r="AL1974" s="29"/>
      <c r="AM1974" s="29"/>
      <c r="AN1974" s="29"/>
      <c r="AO1974" s="29"/>
    </row>
    <row r="1975" spans="1:398" ht="16.5" customHeight="1">
      <c r="A1975" s="12" t="s">
        <v>1337</v>
      </c>
      <c r="B1975" s="13"/>
      <c r="C1975" s="189"/>
      <c r="D1975" s="12"/>
      <c r="E1975" s="14" t="s">
        <v>7144</v>
      </c>
      <c r="F1975" s="14" t="s">
        <v>7145</v>
      </c>
      <c r="G1975" s="14" t="s">
        <v>7139</v>
      </c>
      <c r="H1975" s="15">
        <v>2017</v>
      </c>
      <c r="I1975" s="15">
        <v>1</v>
      </c>
      <c r="J1975" s="15">
        <v>0</v>
      </c>
      <c r="K1975" s="15">
        <v>0</v>
      </c>
      <c r="L1975" s="16" t="s">
        <v>7146</v>
      </c>
      <c r="M1975" s="16"/>
      <c r="N1975" s="16" t="s">
        <v>7115</v>
      </c>
      <c r="O1975" s="17">
        <v>2628</v>
      </c>
      <c r="P1975" s="17">
        <v>6132</v>
      </c>
      <c r="Q1975" s="17">
        <v>0</v>
      </c>
      <c r="R1975" s="18" t="s">
        <v>7116</v>
      </c>
      <c r="S1975" s="19">
        <v>60</v>
      </c>
      <c r="T1975" s="19">
        <v>220</v>
      </c>
      <c r="U1975" s="19">
        <v>0</v>
      </c>
      <c r="V1975" s="19">
        <v>0</v>
      </c>
      <c r="W1975" s="20">
        <v>0.6</v>
      </c>
      <c r="X1975" s="21">
        <v>1576.8</v>
      </c>
      <c r="Y1975" s="22" t="s">
        <v>33</v>
      </c>
      <c r="Z1975" s="14" t="s">
        <v>5838</v>
      </c>
      <c r="AA1975" s="24" t="s">
        <v>67</v>
      </c>
      <c r="AB1975" s="14" t="s">
        <v>67</v>
      </c>
      <c r="AC1975" s="14" t="s">
        <v>67</v>
      </c>
      <c r="AD1975" s="25"/>
      <c r="AE1975" s="26"/>
      <c r="AF1975" s="27"/>
      <c r="AG1975" s="29"/>
      <c r="AH1975" s="29"/>
      <c r="AI1975" s="29"/>
      <c r="AJ1975" s="29"/>
      <c r="AK1975" s="29"/>
      <c r="AL1975" s="29"/>
      <c r="AM1975" s="29"/>
      <c r="AN1975" s="29"/>
      <c r="AO1975" s="29"/>
    </row>
    <row r="1976" spans="1:398" ht="16.5" customHeight="1">
      <c r="A1976" s="13" t="s">
        <v>1337</v>
      </c>
      <c r="B1976" s="13"/>
      <c r="C1976" s="189"/>
      <c r="D1976" s="12"/>
      <c r="E1976" s="14" t="s">
        <v>7075</v>
      </c>
      <c r="F1976" s="14" t="s">
        <v>1445</v>
      </c>
      <c r="G1976" s="14" t="s">
        <v>7076</v>
      </c>
      <c r="H1976" s="15">
        <v>2023</v>
      </c>
      <c r="I1976" s="15">
        <v>4</v>
      </c>
      <c r="J1976" s="15">
        <v>0</v>
      </c>
      <c r="K1976" s="15">
        <v>0</v>
      </c>
      <c r="L1976" s="16" t="s">
        <v>1353</v>
      </c>
      <c r="M1976" s="16"/>
      <c r="N1976" s="16" t="s">
        <v>1343</v>
      </c>
      <c r="O1976" s="17">
        <v>860</v>
      </c>
      <c r="P1976" s="17">
        <v>0</v>
      </c>
      <c r="Q1976" s="17">
        <v>0</v>
      </c>
      <c r="R1976" s="18" t="s">
        <v>33</v>
      </c>
      <c r="S1976" s="19">
        <v>60</v>
      </c>
      <c r="T1976" s="19">
        <v>220</v>
      </c>
      <c r="U1976" s="19">
        <v>10</v>
      </c>
      <c r="V1976" s="19">
        <v>0</v>
      </c>
      <c r="W1976" s="20">
        <v>2</v>
      </c>
      <c r="X1976" s="21">
        <v>6880</v>
      </c>
      <c r="Y1976" s="22" t="s">
        <v>33</v>
      </c>
      <c r="Z1976" s="14" t="s">
        <v>5838</v>
      </c>
      <c r="AA1976" s="24" t="s">
        <v>67</v>
      </c>
      <c r="AB1976" s="14" t="s">
        <v>67</v>
      </c>
      <c r="AC1976" s="14" t="s">
        <v>67</v>
      </c>
      <c r="AD1976" s="25"/>
      <c r="AE1976" s="26"/>
      <c r="AF1976" s="27"/>
      <c r="AG1976" s="29"/>
      <c r="AH1976" s="29"/>
      <c r="AI1976" s="29"/>
      <c r="AJ1976" s="29"/>
      <c r="AK1976" s="29"/>
      <c r="AL1976" s="29"/>
      <c r="AM1976" s="29"/>
      <c r="AN1976" s="29"/>
      <c r="AO1976" s="29"/>
    </row>
    <row r="1977" spans="1:398" ht="16.5" customHeight="1">
      <c r="A1977" s="12" t="s">
        <v>1337</v>
      </c>
      <c r="B1977" s="13"/>
      <c r="C1977" s="189"/>
      <c r="D1977" s="12"/>
      <c r="E1977" s="14" t="s">
        <v>7205</v>
      </c>
      <c r="F1977" s="14" t="s">
        <v>7206</v>
      </c>
      <c r="G1977" s="14" t="s">
        <v>7207</v>
      </c>
      <c r="H1977" s="15">
        <v>2022</v>
      </c>
      <c r="I1977" s="15">
        <v>1</v>
      </c>
      <c r="J1977" s="15">
        <v>0</v>
      </c>
      <c r="K1977" s="15">
        <v>0</v>
      </c>
      <c r="L1977" s="16" t="s">
        <v>7131</v>
      </c>
      <c r="M1977" s="16"/>
      <c r="N1977" s="16" t="s">
        <v>7115</v>
      </c>
      <c r="O1977" s="17">
        <v>2880</v>
      </c>
      <c r="P1977" s="17">
        <v>0</v>
      </c>
      <c r="Q1977" s="17">
        <v>0</v>
      </c>
      <c r="R1977" s="18" t="s">
        <v>33</v>
      </c>
      <c r="S1977" s="19">
        <v>60</v>
      </c>
      <c r="T1977" s="19">
        <v>220</v>
      </c>
      <c r="U1977" s="19">
        <v>0</v>
      </c>
      <c r="V1977" s="19">
        <v>0</v>
      </c>
      <c r="W1977" s="20">
        <v>0.6</v>
      </c>
      <c r="X1977" s="21">
        <v>1728</v>
      </c>
      <c r="Y1977" s="22" t="s">
        <v>33</v>
      </c>
      <c r="Z1977" s="14" t="s">
        <v>5838</v>
      </c>
      <c r="AA1977" s="24"/>
      <c r="AB1977" s="14"/>
      <c r="AC1977" s="14"/>
      <c r="AD1977" s="25"/>
      <c r="AE1977" s="26"/>
      <c r="AF1977" s="27"/>
      <c r="AG1977" s="29"/>
      <c r="AH1977" s="29"/>
      <c r="AI1977" s="29"/>
      <c r="AJ1977" s="29"/>
      <c r="AK1977" s="29"/>
      <c r="AL1977" s="29"/>
      <c r="AM1977" s="29"/>
      <c r="AN1977" s="29"/>
      <c r="AO1977" s="29"/>
    </row>
    <row r="1978" spans="1:398" ht="16.5" customHeight="1">
      <c r="A1978" s="12" t="s">
        <v>1337</v>
      </c>
      <c r="B1978" s="13"/>
      <c r="C1978" s="189"/>
      <c r="D1978" s="12"/>
      <c r="E1978" s="14" t="s">
        <v>1506</v>
      </c>
      <c r="F1978" s="14" t="s">
        <v>67</v>
      </c>
      <c r="G1978" s="14" t="s">
        <v>67</v>
      </c>
      <c r="H1978" s="15">
        <v>1997</v>
      </c>
      <c r="I1978" s="15">
        <v>1</v>
      </c>
      <c r="J1978" s="15">
        <v>0</v>
      </c>
      <c r="K1978" s="15">
        <v>0</v>
      </c>
      <c r="L1978" s="16" t="s">
        <v>1383</v>
      </c>
      <c r="M1978" s="16"/>
      <c r="N1978" s="16" t="s">
        <v>411</v>
      </c>
      <c r="O1978" s="17">
        <v>8760</v>
      </c>
      <c r="P1978" s="17">
        <v>0</v>
      </c>
      <c r="Q1978" s="17">
        <v>0</v>
      </c>
      <c r="R1978" s="18" t="s">
        <v>33</v>
      </c>
      <c r="S1978" s="19">
        <v>60</v>
      </c>
      <c r="T1978" s="19">
        <v>110</v>
      </c>
      <c r="U1978" s="19">
        <v>1.8181818181818181</v>
      </c>
      <c r="V1978" s="19">
        <v>0</v>
      </c>
      <c r="W1978" s="20">
        <v>0.2</v>
      </c>
      <c r="X1978" s="21">
        <v>1752</v>
      </c>
      <c r="Y1978" s="22" t="s">
        <v>33</v>
      </c>
      <c r="Z1978" s="14" t="s">
        <v>5838</v>
      </c>
      <c r="AA1978" s="24" t="s">
        <v>67</v>
      </c>
      <c r="AB1978" s="14" t="s">
        <v>67</v>
      </c>
      <c r="AC1978" s="14" t="s">
        <v>67</v>
      </c>
      <c r="AD1978" s="25"/>
      <c r="AE1978" s="26"/>
      <c r="AF1978" s="27"/>
      <c r="AG1978" s="29"/>
      <c r="AH1978" s="29"/>
      <c r="AI1978" s="29"/>
      <c r="AJ1978" s="29"/>
      <c r="AK1978" s="29"/>
      <c r="AL1978" s="29"/>
      <c r="AM1978" s="29"/>
      <c r="AN1978" s="29"/>
      <c r="AO1978" s="29"/>
    </row>
    <row r="1979" spans="1:398" ht="16.5" customHeight="1">
      <c r="A1979" s="12" t="s">
        <v>1337</v>
      </c>
      <c r="B1979" s="13"/>
      <c r="C1979" s="189"/>
      <c r="D1979" s="12"/>
      <c r="E1979" s="14" t="s">
        <v>1260</v>
      </c>
      <c r="F1979" s="14" t="s">
        <v>1507</v>
      </c>
      <c r="G1979" s="14" t="s">
        <v>67</v>
      </c>
      <c r="H1979" s="15">
        <v>1997</v>
      </c>
      <c r="I1979" s="15">
        <v>1</v>
      </c>
      <c r="J1979" s="15">
        <v>0</v>
      </c>
      <c r="K1979" s="15">
        <v>0</v>
      </c>
      <c r="L1979" s="16" t="s">
        <v>1383</v>
      </c>
      <c r="M1979" s="16"/>
      <c r="N1979" s="16" t="s">
        <v>411</v>
      </c>
      <c r="O1979" s="17">
        <v>8760</v>
      </c>
      <c r="P1979" s="17">
        <v>0</v>
      </c>
      <c r="Q1979" s="17">
        <v>0</v>
      </c>
      <c r="R1979" s="18" t="s">
        <v>33</v>
      </c>
      <c r="S1979" s="19">
        <v>60</v>
      </c>
      <c r="T1979" s="19">
        <v>110</v>
      </c>
      <c r="U1979" s="19">
        <v>1.8181818181818181</v>
      </c>
      <c r="V1979" s="19">
        <v>0</v>
      </c>
      <c r="W1979" s="20">
        <v>0.2</v>
      </c>
      <c r="X1979" s="21">
        <v>1752</v>
      </c>
      <c r="Y1979" s="22" t="s">
        <v>33</v>
      </c>
      <c r="Z1979" s="14" t="s">
        <v>5838</v>
      </c>
      <c r="AA1979" s="24" t="s">
        <v>67</v>
      </c>
      <c r="AB1979" s="14" t="s">
        <v>67</v>
      </c>
      <c r="AC1979" s="14" t="s">
        <v>67</v>
      </c>
      <c r="AD1979" s="25"/>
      <c r="AE1979" s="26"/>
      <c r="AF1979" s="27"/>
      <c r="AG1979" s="29"/>
      <c r="AH1979" s="29"/>
      <c r="AI1979" s="29"/>
      <c r="AJ1979" s="29"/>
      <c r="AK1979" s="29"/>
      <c r="AL1979" s="29"/>
      <c r="AM1979" s="29"/>
      <c r="AN1979" s="29"/>
      <c r="AO1979" s="29"/>
    </row>
    <row r="1980" spans="1:398" ht="16.5" customHeight="1">
      <c r="A1980" s="12" t="s">
        <v>1337</v>
      </c>
      <c r="B1980" s="13"/>
      <c r="C1980" s="494"/>
      <c r="D1980" s="12"/>
      <c r="E1980" s="14" t="s">
        <v>1503</v>
      </c>
      <c r="F1980" s="14" t="s">
        <v>64</v>
      </c>
      <c r="G1980" s="14" t="s">
        <v>1504</v>
      </c>
      <c r="H1980" s="15">
        <v>2009</v>
      </c>
      <c r="I1980" s="15">
        <v>1</v>
      </c>
      <c r="J1980" s="15">
        <v>0</v>
      </c>
      <c r="K1980" s="15">
        <v>0</v>
      </c>
      <c r="L1980" s="16" t="s">
        <v>1505</v>
      </c>
      <c r="M1980" s="16"/>
      <c r="N1980" s="16" t="s">
        <v>411</v>
      </c>
      <c r="O1980" s="17">
        <v>800</v>
      </c>
      <c r="P1980" s="17">
        <v>0</v>
      </c>
      <c r="Q1980" s="17">
        <v>0</v>
      </c>
      <c r="R1980" s="18" t="s">
        <v>33</v>
      </c>
      <c r="S1980" s="19">
        <v>60</v>
      </c>
      <c r="T1980" s="19">
        <v>220</v>
      </c>
      <c r="U1980" s="19">
        <v>10</v>
      </c>
      <c r="V1980" s="19">
        <v>0</v>
      </c>
      <c r="W1980" s="20">
        <v>2.2000000000000002</v>
      </c>
      <c r="X1980" s="21">
        <v>1760.0000000000002</v>
      </c>
      <c r="Y1980" s="22" t="s">
        <v>33</v>
      </c>
      <c r="Z1980" s="14" t="s">
        <v>5838</v>
      </c>
      <c r="AA1980" s="24" t="s">
        <v>67</v>
      </c>
      <c r="AB1980" s="14" t="s">
        <v>67</v>
      </c>
      <c r="AC1980" s="14" t="s">
        <v>67</v>
      </c>
      <c r="AD1980" s="25"/>
      <c r="AE1980" s="26"/>
      <c r="AF1980" s="27"/>
      <c r="AG1980" s="29"/>
      <c r="AH1980" s="29"/>
      <c r="AI1980" s="29"/>
      <c r="AJ1980" s="29"/>
      <c r="AK1980" s="29"/>
      <c r="AL1980" s="29"/>
      <c r="AM1980" s="29"/>
      <c r="AN1980" s="29"/>
      <c r="AO1980" s="29"/>
    </row>
    <row r="1981" spans="1:398" ht="16.5" customHeight="1">
      <c r="A1981" s="12" t="s">
        <v>1337</v>
      </c>
      <c r="B1981" s="13"/>
      <c r="C1981" s="189"/>
      <c r="D1981" s="12"/>
      <c r="E1981" s="14" t="s">
        <v>1502</v>
      </c>
      <c r="F1981" s="14" t="s">
        <v>67</v>
      </c>
      <c r="G1981" s="14" t="s">
        <v>67</v>
      </c>
      <c r="H1981" s="15" t="s">
        <v>67</v>
      </c>
      <c r="I1981" s="15">
        <v>1</v>
      </c>
      <c r="J1981" s="15">
        <v>0</v>
      </c>
      <c r="K1981" s="15">
        <v>0</v>
      </c>
      <c r="L1981" s="16" t="s">
        <v>1437</v>
      </c>
      <c r="M1981" s="16"/>
      <c r="N1981" s="16" t="s">
        <v>411</v>
      </c>
      <c r="O1981" s="17">
        <v>2628</v>
      </c>
      <c r="P1981" s="17">
        <v>6132</v>
      </c>
      <c r="Q1981" s="17">
        <v>5</v>
      </c>
      <c r="R1981" s="18" t="s">
        <v>33</v>
      </c>
      <c r="S1981" s="19">
        <v>60</v>
      </c>
      <c r="T1981" s="19">
        <v>110</v>
      </c>
      <c r="U1981" s="19">
        <v>5.4545454545454541</v>
      </c>
      <c r="V1981" s="19">
        <v>0</v>
      </c>
      <c r="W1981" s="20">
        <v>0.6</v>
      </c>
      <c r="X1981" s="21">
        <v>1760.76</v>
      </c>
      <c r="Y1981" s="22" t="s">
        <v>33</v>
      </c>
      <c r="Z1981" s="14" t="s">
        <v>5838</v>
      </c>
      <c r="AA1981" s="24" t="s">
        <v>67</v>
      </c>
      <c r="AB1981" s="14" t="s">
        <v>67</v>
      </c>
      <c r="AC1981" s="14" t="s">
        <v>67</v>
      </c>
      <c r="AD1981" s="25"/>
      <c r="AE1981" s="26"/>
      <c r="AF1981" s="27"/>
      <c r="AG1981" s="29"/>
      <c r="AH1981" s="29"/>
      <c r="AI1981" s="29"/>
      <c r="AJ1981" s="29"/>
      <c r="AK1981" s="29"/>
      <c r="AL1981" s="29"/>
      <c r="AM1981" s="29"/>
      <c r="AN1981" s="29"/>
      <c r="AO1981" s="29"/>
    </row>
    <row r="1982" spans="1:398" ht="16.5" customHeight="1">
      <c r="A1982" s="12" t="s">
        <v>1337</v>
      </c>
      <c r="B1982" s="13"/>
      <c r="C1982" s="189"/>
      <c r="D1982" s="12"/>
      <c r="E1982" s="14" t="s">
        <v>430</v>
      </c>
      <c r="F1982" s="14" t="s">
        <v>1407</v>
      </c>
      <c r="G1982" s="14" t="s">
        <v>67</v>
      </c>
      <c r="H1982" s="15">
        <v>2003</v>
      </c>
      <c r="I1982" s="15">
        <v>3</v>
      </c>
      <c r="J1982" s="15">
        <v>0</v>
      </c>
      <c r="K1982" s="15">
        <v>0</v>
      </c>
      <c r="L1982" s="16" t="s">
        <v>1346</v>
      </c>
      <c r="M1982" s="16"/>
      <c r="N1982" s="16" t="s">
        <v>411</v>
      </c>
      <c r="O1982" s="17">
        <v>7300</v>
      </c>
      <c r="P1982" s="17">
        <v>0</v>
      </c>
      <c r="Q1982" s="17">
        <v>0</v>
      </c>
      <c r="R1982" s="18" t="s">
        <v>33</v>
      </c>
      <c r="S1982" s="19">
        <v>60</v>
      </c>
      <c r="T1982" s="19">
        <v>110</v>
      </c>
      <c r="U1982" s="19">
        <v>2.2727272727272729</v>
      </c>
      <c r="V1982" s="19">
        <v>0</v>
      </c>
      <c r="W1982" s="20">
        <v>0.25</v>
      </c>
      <c r="X1982" s="21">
        <v>5475</v>
      </c>
      <c r="Y1982" s="22" t="s">
        <v>33</v>
      </c>
      <c r="Z1982" s="14" t="s">
        <v>5838</v>
      </c>
      <c r="AA1982" s="24" t="s">
        <v>67</v>
      </c>
      <c r="AB1982" s="14" t="s">
        <v>67</v>
      </c>
      <c r="AC1982" s="14" t="s">
        <v>67</v>
      </c>
      <c r="AD1982" s="25"/>
      <c r="AE1982" s="26"/>
      <c r="AF1982" s="27"/>
      <c r="AG1982" s="29"/>
      <c r="AH1982" s="29"/>
      <c r="AI1982" s="29"/>
      <c r="AJ1982" s="29"/>
      <c r="AK1982" s="29"/>
      <c r="AL1982" s="29"/>
      <c r="AM1982" s="29"/>
      <c r="AN1982" s="29"/>
      <c r="AO1982" s="29"/>
    </row>
    <row r="1983" spans="1:398" ht="16.5" customHeight="1">
      <c r="A1983" s="12" t="s">
        <v>1337</v>
      </c>
      <c r="B1983" s="13"/>
      <c r="C1983" s="189"/>
      <c r="D1983" s="12"/>
      <c r="E1983" s="14" t="s">
        <v>1421</v>
      </c>
      <c r="F1983" s="14" t="s">
        <v>67</v>
      </c>
      <c r="G1983" s="14" t="s">
        <v>1422</v>
      </c>
      <c r="H1983" s="15">
        <v>2000</v>
      </c>
      <c r="I1983" s="15">
        <v>2</v>
      </c>
      <c r="J1983" s="15">
        <v>0</v>
      </c>
      <c r="K1983" s="15">
        <v>0</v>
      </c>
      <c r="L1983" s="16" t="s">
        <v>1346</v>
      </c>
      <c r="M1983" s="16"/>
      <c r="N1983" s="16" t="s">
        <v>411</v>
      </c>
      <c r="O1983" s="17">
        <v>7300</v>
      </c>
      <c r="P1983" s="17">
        <v>0</v>
      </c>
      <c r="Q1983" s="17">
        <v>0</v>
      </c>
      <c r="R1983" s="18" t="s">
        <v>33</v>
      </c>
      <c r="S1983" s="19">
        <v>60</v>
      </c>
      <c r="T1983" s="19">
        <v>110</v>
      </c>
      <c r="U1983" s="19">
        <v>2.2727272727272729</v>
      </c>
      <c r="V1983" s="19">
        <v>0</v>
      </c>
      <c r="W1983" s="20">
        <v>0.25</v>
      </c>
      <c r="X1983" s="21">
        <v>3650</v>
      </c>
      <c r="Y1983" s="22" t="s">
        <v>33</v>
      </c>
      <c r="Z1983" s="14" t="s">
        <v>5838</v>
      </c>
      <c r="AA1983" s="24" t="s">
        <v>67</v>
      </c>
      <c r="AB1983" s="14" t="s">
        <v>67</v>
      </c>
      <c r="AC1983" s="14" t="s">
        <v>67</v>
      </c>
      <c r="AD1983" s="25"/>
      <c r="AE1983" s="26"/>
      <c r="AF1983" s="27"/>
      <c r="AG1983" s="29"/>
      <c r="AH1983" s="29"/>
      <c r="AI1983" s="29"/>
      <c r="AJ1983" s="29"/>
      <c r="AK1983" s="29"/>
      <c r="AL1983" s="29"/>
      <c r="AM1983" s="29"/>
      <c r="AN1983" s="29"/>
      <c r="AO1983" s="29"/>
    </row>
    <row r="1984" spans="1:398" ht="16.5" customHeight="1">
      <c r="A1984" s="12" t="s">
        <v>1337</v>
      </c>
      <c r="B1984" s="13"/>
      <c r="C1984" s="189"/>
      <c r="D1984" s="12"/>
      <c r="E1984" s="14" t="s">
        <v>1423</v>
      </c>
      <c r="F1984" s="14" t="s">
        <v>67</v>
      </c>
      <c r="G1984" s="14" t="s">
        <v>67</v>
      </c>
      <c r="H1984" s="15">
        <v>2003</v>
      </c>
      <c r="I1984" s="15">
        <v>2</v>
      </c>
      <c r="J1984" s="15">
        <v>0</v>
      </c>
      <c r="K1984" s="15">
        <v>0</v>
      </c>
      <c r="L1984" s="16" t="s">
        <v>1346</v>
      </c>
      <c r="M1984" s="16"/>
      <c r="N1984" s="16" t="s">
        <v>411</v>
      </c>
      <c r="O1984" s="17">
        <v>7300</v>
      </c>
      <c r="P1984" s="17">
        <v>0</v>
      </c>
      <c r="Q1984" s="17">
        <v>0</v>
      </c>
      <c r="R1984" s="18" t="s">
        <v>33</v>
      </c>
      <c r="S1984" s="19">
        <v>60</v>
      </c>
      <c r="T1984" s="19">
        <v>110</v>
      </c>
      <c r="U1984" s="19">
        <v>2.2727272727272729</v>
      </c>
      <c r="V1984" s="19">
        <v>0</v>
      </c>
      <c r="W1984" s="20">
        <v>0.25</v>
      </c>
      <c r="X1984" s="21">
        <v>3650</v>
      </c>
      <c r="Y1984" s="22" t="s">
        <v>33</v>
      </c>
      <c r="Z1984" s="14" t="s">
        <v>5838</v>
      </c>
      <c r="AA1984" s="24" t="s">
        <v>67</v>
      </c>
      <c r="AB1984" s="14" t="s">
        <v>67</v>
      </c>
      <c r="AC1984" s="14" t="s">
        <v>67</v>
      </c>
      <c r="AD1984" s="25"/>
      <c r="AE1984" s="26"/>
      <c r="AF1984" s="27"/>
      <c r="AG1984" s="29"/>
      <c r="AH1984" s="29"/>
      <c r="AI1984" s="29"/>
      <c r="AJ1984" s="29"/>
      <c r="AK1984" s="29"/>
      <c r="AL1984" s="29"/>
      <c r="AM1984" s="29"/>
      <c r="AN1984" s="29"/>
      <c r="AO1984" s="29"/>
    </row>
    <row r="1985" spans="1:41" ht="16.5" customHeight="1">
      <c r="A1985" s="12" t="s">
        <v>1337</v>
      </c>
      <c r="B1985" s="13"/>
      <c r="C1985" s="189"/>
      <c r="D1985" s="12"/>
      <c r="E1985" s="14" t="s">
        <v>1497</v>
      </c>
      <c r="F1985" s="14" t="s">
        <v>1498</v>
      </c>
      <c r="G1985" s="14" t="s">
        <v>1499</v>
      </c>
      <c r="H1985" s="15">
        <v>2003</v>
      </c>
      <c r="I1985" s="15">
        <v>1</v>
      </c>
      <c r="J1985" s="15">
        <v>0</v>
      </c>
      <c r="K1985" s="15">
        <v>0</v>
      </c>
      <c r="L1985" s="16" t="s">
        <v>1346</v>
      </c>
      <c r="M1985" s="16"/>
      <c r="N1985" s="16" t="s">
        <v>411</v>
      </c>
      <c r="O1985" s="17">
        <v>7300</v>
      </c>
      <c r="P1985" s="17">
        <v>0</v>
      </c>
      <c r="Q1985" s="17">
        <v>0</v>
      </c>
      <c r="R1985" s="18" t="s">
        <v>33</v>
      </c>
      <c r="S1985" s="19">
        <v>60</v>
      </c>
      <c r="T1985" s="19">
        <v>110</v>
      </c>
      <c r="U1985" s="19">
        <v>2.2727272727272729</v>
      </c>
      <c r="V1985" s="19">
        <v>0</v>
      </c>
      <c r="W1985" s="20">
        <v>0.25</v>
      </c>
      <c r="X1985" s="21">
        <v>1825</v>
      </c>
      <c r="Y1985" s="22" t="s">
        <v>33</v>
      </c>
      <c r="Z1985" s="14" t="s">
        <v>5838</v>
      </c>
      <c r="AA1985" s="24" t="s">
        <v>67</v>
      </c>
      <c r="AB1985" s="14" t="s">
        <v>67</v>
      </c>
      <c r="AC1985" s="14" t="s">
        <v>67</v>
      </c>
      <c r="AD1985" s="25"/>
      <c r="AE1985" s="26"/>
      <c r="AF1985" s="27"/>
      <c r="AG1985" s="29"/>
      <c r="AH1985" s="29"/>
      <c r="AI1985" s="29"/>
      <c r="AJ1985" s="29"/>
      <c r="AK1985" s="29"/>
      <c r="AL1985" s="29"/>
      <c r="AM1985" s="29"/>
      <c r="AN1985" s="29"/>
      <c r="AO1985" s="29"/>
    </row>
    <row r="1986" spans="1:41" ht="16.5" customHeight="1">
      <c r="A1986" s="12" t="s">
        <v>1337</v>
      </c>
      <c r="B1986" s="13"/>
      <c r="C1986" s="189"/>
      <c r="D1986" s="12"/>
      <c r="E1986" s="14" t="s">
        <v>1379</v>
      </c>
      <c r="F1986" s="14" t="s">
        <v>34</v>
      </c>
      <c r="G1986" s="14" t="s">
        <v>67</v>
      </c>
      <c r="H1986" s="15">
        <v>2002</v>
      </c>
      <c r="I1986" s="15">
        <v>2</v>
      </c>
      <c r="J1986" s="15">
        <v>0</v>
      </c>
      <c r="K1986" s="15">
        <v>0</v>
      </c>
      <c r="L1986" s="16" t="s">
        <v>1346</v>
      </c>
      <c r="M1986" s="16"/>
      <c r="N1986" s="16" t="s">
        <v>411</v>
      </c>
      <c r="O1986" s="17">
        <v>2628</v>
      </c>
      <c r="P1986" s="17">
        <v>6132</v>
      </c>
      <c r="Q1986" s="17">
        <v>5</v>
      </c>
      <c r="R1986" s="18" t="s">
        <v>33</v>
      </c>
      <c r="S1986" s="19">
        <v>60</v>
      </c>
      <c r="T1986" s="19">
        <v>220</v>
      </c>
      <c r="U1986" s="19">
        <v>5.6818181818181817</v>
      </c>
      <c r="V1986" s="19">
        <v>0</v>
      </c>
      <c r="W1986" s="20">
        <v>1.25</v>
      </c>
      <c r="X1986" s="21">
        <v>3668.25</v>
      </c>
      <c r="Y1986" s="22" t="s">
        <v>33</v>
      </c>
      <c r="Z1986" s="14" t="s">
        <v>5838</v>
      </c>
      <c r="AA1986" s="24" t="s">
        <v>67</v>
      </c>
      <c r="AB1986" s="14" t="s">
        <v>67</v>
      </c>
      <c r="AC1986" s="14" t="s">
        <v>67</v>
      </c>
      <c r="AD1986" s="25"/>
      <c r="AE1986" s="26"/>
      <c r="AF1986" s="27"/>
      <c r="AG1986" s="29"/>
      <c r="AH1986" s="29"/>
      <c r="AI1986" s="29"/>
      <c r="AJ1986" s="29"/>
      <c r="AK1986" s="29"/>
      <c r="AL1986" s="29"/>
      <c r="AM1986" s="29"/>
      <c r="AN1986" s="29"/>
      <c r="AO1986" s="29"/>
    </row>
    <row r="1987" spans="1:41" ht="16.5" customHeight="1">
      <c r="A1987" s="83" t="s">
        <v>1337</v>
      </c>
      <c r="B1987" s="13"/>
      <c r="C1987" s="189"/>
      <c r="D1987" s="83"/>
      <c r="E1987" s="14" t="s">
        <v>1508</v>
      </c>
      <c r="F1987" s="14" t="s">
        <v>64</v>
      </c>
      <c r="G1987" s="14" t="s">
        <v>1509</v>
      </c>
      <c r="H1987" s="15">
        <v>2009</v>
      </c>
      <c r="I1987" s="15">
        <v>2</v>
      </c>
      <c r="J1987" s="15">
        <v>0</v>
      </c>
      <c r="K1987" s="15">
        <v>0</v>
      </c>
      <c r="L1987" s="16" t="s">
        <v>1409</v>
      </c>
      <c r="M1987" s="16"/>
      <c r="N1987" s="16" t="s">
        <v>1343</v>
      </c>
      <c r="O1987" s="17">
        <v>936</v>
      </c>
      <c r="P1987" s="17">
        <v>0</v>
      </c>
      <c r="Q1987" s="17">
        <v>0</v>
      </c>
      <c r="R1987" s="18" t="s">
        <v>33</v>
      </c>
      <c r="S1987" s="19">
        <v>60</v>
      </c>
      <c r="T1987" s="19">
        <v>220</v>
      </c>
      <c r="U1987" s="19">
        <v>9.045454545454545</v>
      </c>
      <c r="V1987" s="19">
        <v>0</v>
      </c>
      <c r="W1987" s="20">
        <v>1.99</v>
      </c>
      <c r="X1987" s="21">
        <v>3725.28</v>
      </c>
      <c r="Y1987" s="22" t="s">
        <v>33</v>
      </c>
      <c r="Z1987" s="14" t="s">
        <v>5838</v>
      </c>
      <c r="AA1987" s="24" t="s">
        <v>67</v>
      </c>
      <c r="AB1987" s="14" t="s">
        <v>67</v>
      </c>
      <c r="AC1987" s="14" t="s">
        <v>67</v>
      </c>
      <c r="AD1987" s="25"/>
      <c r="AE1987" s="26"/>
      <c r="AF1987" s="27"/>
      <c r="AG1987" s="109"/>
      <c r="AH1987" s="109"/>
      <c r="AI1987" s="109"/>
      <c r="AJ1987" s="109"/>
      <c r="AK1987" s="109"/>
      <c r="AL1987" s="109"/>
      <c r="AM1987" s="109"/>
      <c r="AN1987" s="109"/>
      <c r="AO1987" s="109"/>
    </row>
    <row r="1988" spans="1:41" ht="16.5" customHeight="1">
      <c r="A1988" s="12" t="s">
        <v>1337</v>
      </c>
      <c r="B1988" s="13"/>
      <c r="C1988" s="189"/>
      <c r="D1988" s="12"/>
      <c r="E1988" s="14" t="s">
        <v>731</v>
      </c>
      <c r="F1988" s="14" t="s">
        <v>34</v>
      </c>
      <c r="G1988" s="14" t="s">
        <v>1452</v>
      </c>
      <c r="H1988" s="15">
        <v>2015</v>
      </c>
      <c r="I1988" s="15">
        <v>2</v>
      </c>
      <c r="J1988" s="15">
        <v>0</v>
      </c>
      <c r="K1988" s="15">
        <v>0</v>
      </c>
      <c r="L1988" s="16" t="s">
        <v>1353</v>
      </c>
      <c r="M1988" s="16"/>
      <c r="N1988" s="16" t="s">
        <v>1343</v>
      </c>
      <c r="O1988" s="17">
        <v>900</v>
      </c>
      <c r="P1988" s="17">
        <v>0</v>
      </c>
      <c r="Q1988" s="17">
        <v>0</v>
      </c>
      <c r="R1988" s="18" t="s">
        <v>33</v>
      </c>
      <c r="S1988" s="19">
        <v>60</v>
      </c>
      <c r="T1988" s="19">
        <v>110</v>
      </c>
      <c r="U1988" s="19">
        <v>19.09090909090909</v>
      </c>
      <c r="V1988" s="19">
        <v>0</v>
      </c>
      <c r="W1988" s="20">
        <v>2.1</v>
      </c>
      <c r="X1988" s="21">
        <v>3780</v>
      </c>
      <c r="Y1988" s="22" t="s">
        <v>33</v>
      </c>
      <c r="Z1988" s="14" t="s">
        <v>5838</v>
      </c>
      <c r="AA1988" s="24" t="s">
        <v>67</v>
      </c>
      <c r="AB1988" s="14" t="s">
        <v>67</v>
      </c>
      <c r="AC1988" s="14" t="s">
        <v>67</v>
      </c>
      <c r="AD1988" s="25"/>
      <c r="AE1988" s="26"/>
      <c r="AF1988" s="27"/>
      <c r="AG1988" s="29"/>
      <c r="AH1988" s="29"/>
      <c r="AI1988" s="29"/>
      <c r="AJ1988" s="29"/>
      <c r="AK1988" s="29"/>
      <c r="AL1988" s="29"/>
      <c r="AM1988" s="29"/>
      <c r="AN1988" s="29"/>
      <c r="AO1988" s="29"/>
    </row>
    <row r="1989" spans="1:41" ht="16.5" customHeight="1">
      <c r="A1989" s="12" t="s">
        <v>1337</v>
      </c>
      <c r="B1989" s="13"/>
      <c r="C1989" s="189"/>
      <c r="D1989" s="12"/>
      <c r="E1989" s="14" t="s">
        <v>1495</v>
      </c>
      <c r="F1989" s="14" t="s">
        <v>1272</v>
      </c>
      <c r="G1989" s="14" t="s">
        <v>1496</v>
      </c>
      <c r="H1989" s="15" t="s">
        <v>67</v>
      </c>
      <c r="I1989" s="15">
        <v>1</v>
      </c>
      <c r="J1989" s="15">
        <v>0</v>
      </c>
      <c r="K1989" s="15">
        <v>0</v>
      </c>
      <c r="L1989" s="16" t="s">
        <v>1437</v>
      </c>
      <c r="M1989" s="16"/>
      <c r="N1989" s="16" t="s">
        <v>411</v>
      </c>
      <c r="O1989" s="17">
        <v>7250</v>
      </c>
      <c r="P1989" s="17">
        <v>8040</v>
      </c>
      <c r="Q1989" s="17">
        <v>5</v>
      </c>
      <c r="R1989" s="18" t="s">
        <v>33</v>
      </c>
      <c r="S1989" s="19">
        <v>60</v>
      </c>
      <c r="T1989" s="19">
        <v>110</v>
      </c>
      <c r="U1989" s="19">
        <v>2.2727272727272729</v>
      </c>
      <c r="V1989" s="19">
        <v>0</v>
      </c>
      <c r="W1989" s="20">
        <v>0.25</v>
      </c>
      <c r="X1989" s="21">
        <v>1913</v>
      </c>
      <c r="Y1989" s="22" t="s">
        <v>33</v>
      </c>
      <c r="Z1989" s="14" t="s">
        <v>5838</v>
      </c>
      <c r="AA1989" s="24" t="s">
        <v>67</v>
      </c>
      <c r="AB1989" s="14" t="s">
        <v>67</v>
      </c>
      <c r="AC1989" s="14" t="s">
        <v>67</v>
      </c>
      <c r="AD1989" s="25"/>
      <c r="AE1989" s="26"/>
      <c r="AF1989" s="27"/>
      <c r="AG1989" s="29"/>
      <c r="AH1989" s="29"/>
      <c r="AI1989" s="29"/>
      <c r="AJ1989" s="29"/>
      <c r="AK1989" s="29"/>
      <c r="AL1989" s="29"/>
      <c r="AM1989" s="29"/>
      <c r="AN1989" s="29"/>
      <c r="AO1989" s="29"/>
    </row>
    <row r="1990" spans="1:41" ht="16.5" customHeight="1">
      <c r="A1990" s="12" t="s">
        <v>1337</v>
      </c>
      <c r="B1990" s="13"/>
      <c r="C1990" s="189"/>
      <c r="D1990" s="12"/>
      <c r="E1990" s="14" t="s">
        <v>1583</v>
      </c>
      <c r="F1990" s="14" t="s">
        <v>67</v>
      </c>
      <c r="G1990" s="14" t="s">
        <v>67</v>
      </c>
      <c r="H1990" s="15" t="s">
        <v>67</v>
      </c>
      <c r="I1990" s="15">
        <v>1</v>
      </c>
      <c r="J1990" s="15">
        <v>0</v>
      </c>
      <c r="K1990" s="15">
        <v>0</v>
      </c>
      <c r="L1990" s="16" t="s">
        <v>1378</v>
      </c>
      <c r="M1990" s="16"/>
      <c r="N1990" s="16" t="s">
        <v>411</v>
      </c>
      <c r="O1990" s="17">
        <v>360</v>
      </c>
      <c r="P1990" s="17">
        <v>8400</v>
      </c>
      <c r="Q1990" s="17">
        <v>5</v>
      </c>
      <c r="R1990" s="18" t="s">
        <v>33</v>
      </c>
      <c r="S1990" s="19">
        <v>60</v>
      </c>
      <c r="T1990" s="19">
        <v>220</v>
      </c>
      <c r="U1990" s="19">
        <v>11.363636363636363</v>
      </c>
      <c r="V1990" s="19">
        <v>0</v>
      </c>
      <c r="W1990" s="20">
        <v>2.5</v>
      </c>
      <c r="X1990" s="21">
        <v>1950</v>
      </c>
      <c r="Y1990" s="22" t="s">
        <v>33</v>
      </c>
      <c r="Z1990" s="14" t="s">
        <v>5838</v>
      </c>
      <c r="AA1990" s="24" t="s">
        <v>67</v>
      </c>
      <c r="AB1990" s="14" t="s">
        <v>67</v>
      </c>
      <c r="AC1990" s="14" t="s">
        <v>67</v>
      </c>
      <c r="AD1990" s="25"/>
      <c r="AE1990" s="26"/>
      <c r="AF1990" s="27"/>
      <c r="AG1990" s="29"/>
      <c r="AH1990" s="29"/>
      <c r="AI1990" s="29"/>
      <c r="AJ1990" s="29"/>
      <c r="AK1990" s="29"/>
      <c r="AL1990" s="29"/>
      <c r="AM1990" s="29"/>
      <c r="AN1990" s="29"/>
      <c r="AO1990" s="29"/>
    </row>
    <row r="1991" spans="1:41" ht="16.5" customHeight="1">
      <c r="A1991" s="12" t="s">
        <v>1337</v>
      </c>
      <c r="B1991" s="13"/>
      <c r="C1991" s="189"/>
      <c r="D1991" s="12"/>
      <c r="E1991" s="14" t="s">
        <v>741</v>
      </c>
      <c r="F1991" s="14" t="s">
        <v>34</v>
      </c>
      <c r="G1991" s="14" t="s">
        <v>7071</v>
      </c>
      <c r="H1991" s="15">
        <v>2020</v>
      </c>
      <c r="I1991" s="15">
        <v>2</v>
      </c>
      <c r="J1991" s="15">
        <v>0</v>
      </c>
      <c r="K1991" s="15">
        <v>0</v>
      </c>
      <c r="L1991" s="16" t="s">
        <v>1378</v>
      </c>
      <c r="M1991" s="16"/>
      <c r="N1991" s="16" t="s">
        <v>411</v>
      </c>
      <c r="O1991" s="17">
        <v>2160</v>
      </c>
      <c r="P1991" s="17">
        <v>6600</v>
      </c>
      <c r="Q1991" s="17">
        <v>5</v>
      </c>
      <c r="R1991" s="18" t="s">
        <v>33</v>
      </c>
      <c r="S1991" s="19">
        <v>60</v>
      </c>
      <c r="T1991" s="19">
        <v>220</v>
      </c>
      <c r="U1991" s="19">
        <v>8.3000000000000007</v>
      </c>
      <c r="V1991" s="19">
        <v>0</v>
      </c>
      <c r="W1991" s="20">
        <v>1.6</v>
      </c>
      <c r="X1991" s="21">
        <v>3984</v>
      </c>
      <c r="Y1991" s="22" t="s">
        <v>33</v>
      </c>
      <c r="Z1991" s="14" t="s">
        <v>5838</v>
      </c>
      <c r="AA1991" s="24" t="s">
        <v>67</v>
      </c>
      <c r="AB1991" s="14" t="s">
        <v>67</v>
      </c>
      <c r="AC1991" s="14" t="s">
        <v>67</v>
      </c>
      <c r="AD1991" s="25"/>
      <c r="AE1991" s="26"/>
      <c r="AF1991" s="27"/>
      <c r="AG1991" s="29"/>
      <c r="AH1991" s="29"/>
      <c r="AI1991" s="29"/>
      <c r="AJ1991" s="29"/>
      <c r="AK1991" s="29"/>
      <c r="AL1991" s="29"/>
      <c r="AM1991" s="29"/>
      <c r="AN1991" s="29"/>
      <c r="AO1991" s="29"/>
    </row>
    <row r="1992" spans="1:41" ht="16.5" customHeight="1">
      <c r="A1992" s="12" t="s">
        <v>1337</v>
      </c>
      <c r="B1992" s="13"/>
      <c r="C1992" s="189"/>
      <c r="D1992" s="12"/>
      <c r="E1992" s="14" t="s">
        <v>66</v>
      </c>
      <c r="F1992" s="14" t="s">
        <v>1029</v>
      </c>
      <c r="G1992" s="14" t="s">
        <v>1406</v>
      </c>
      <c r="H1992" s="15">
        <v>2017</v>
      </c>
      <c r="I1992" s="15">
        <v>6</v>
      </c>
      <c r="J1992" s="15">
        <v>0</v>
      </c>
      <c r="K1992" s="15">
        <v>0</v>
      </c>
      <c r="L1992" s="16" t="s">
        <v>1353</v>
      </c>
      <c r="M1992" s="16"/>
      <c r="N1992" s="16" t="s">
        <v>1343</v>
      </c>
      <c r="O1992" s="17">
        <v>1700</v>
      </c>
      <c r="P1992" s="17">
        <v>0</v>
      </c>
      <c r="Q1992" s="17">
        <v>0</v>
      </c>
      <c r="R1992" s="18" t="s">
        <v>33</v>
      </c>
      <c r="S1992" s="19">
        <v>60</v>
      </c>
      <c r="T1992" s="19">
        <v>220</v>
      </c>
      <c r="U1992" s="19">
        <v>5.5454545454545459</v>
      </c>
      <c r="V1992" s="19">
        <v>0</v>
      </c>
      <c r="W1992" s="20">
        <v>1.22</v>
      </c>
      <c r="X1992" s="21">
        <v>12444</v>
      </c>
      <c r="Y1992" s="22" t="s">
        <v>33</v>
      </c>
      <c r="Z1992" s="14" t="s">
        <v>5838</v>
      </c>
      <c r="AA1992" s="24" t="s">
        <v>67</v>
      </c>
      <c r="AB1992" s="14" t="s">
        <v>67</v>
      </c>
      <c r="AC1992" s="14" t="s">
        <v>67</v>
      </c>
      <c r="AD1992" s="25"/>
      <c r="AE1992" s="26"/>
      <c r="AF1992" s="27"/>
      <c r="AG1992" s="29"/>
      <c r="AH1992" s="29"/>
      <c r="AI1992" s="29"/>
      <c r="AJ1992" s="29"/>
      <c r="AK1992" s="29"/>
      <c r="AL1992" s="29"/>
      <c r="AM1992" s="29"/>
      <c r="AN1992" s="29"/>
      <c r="AO1992" s="29"/>
    </row>
    <row r="1993" spans="1:41" ht="16.5" customHeight="1">
      <c r="A1993" s="12" t="s">
        <v>1337</v>
      </c>
      <c r="B1993" s="13"/>
      <c r="C1993" s="189"/>
      <c r="D1993" s="12"/>
      <c r="E1993" s="14" t="s">
        <v>1379</v>
      </c>
      <c r="F1993" s="14" t="s">
        <v>67</v>
      </c>
      <c r="G1993" s="14" t="s">
        <v>67</v>
      </c>
      <c r="H1993" s="15" t="s">
        <v>67</v>
      </c>
      <c r="I1993" s="15">
        <v>1</v>
      </c>
      <c r="J1993" s="15">
        <v>0</v>
      </c>
      <c r="K1993" s="15">
        <v>0</v>
      </c>
      <c r="L1993" s="16" t="s">
        <v>1437</v>
      </c>
      <c r="M1993" s="16"/>
      <c r="N1993" s="16" t="s">
        <v>411</v>
      </c>
      <c r="O1993" s="17">
        <v>960</v>
      </c>
      <c r="P1993" s="17">
        <v>0</v>
      </c>
      <c r="Q1993" s="17">
        <v>0</v>
      </c>
      <c r="R1993" s="18" t="s">
        <v>33</v>
      </c>
      <c r="S1993" s="19">
        <v>60</v>
      </c>
      <c r="T1993" s="19">
        <v>220</v>
      </c>
      <c r="U1993" s="19">
        <v>10</v>
      </c>
      <c r="V1993" s="19">
        <v>0</v>
      </c>
      <c r="W1993" s="20">
        <v>2.2000000000000002</v>
      </c>
      <c r="X1993" s="21">
        <v>2112</v>
      </c>
      <c r="Y1993" s="22" t="s">
        <v>33</v>
      </c>
      <c r="Z1993" s="14" t="s">
        <v>5838</v>
      </c>
      <c r="AA1993" s="24" t="s">
        <v>67</v>
      </c>
      <c r="AB1993" s="14" t="s">
        <v>67</v>
      </c>
      <c r="AC1993" s="14" t="s">
        <v>67</v>
      </c>
      <c r="AD1993" s="25"/>
      <c r="AE1993" s="26"/>
      <c r="AF1993" s="27"/>
      <c r="AG1993" s="29"/>
      <c r="AH1993" s="29"/>
      <c r="AI1993" s="29"/>
      <c r="AJ1993" s="29"/>
      <c r="AK1993" s="29"/>
      <c r="AL1993" s="29"/>
      <c r="AM1993" s="29"/>
      <c r="AN1993" s="29"/>
      <c r="AO1993" s="29"/>
    </row>
    <row r="1994" spans="1:41" ht="16.5" customHeight="1">
      <c r="A1994" s="12" t="s">
        <v>1337</v>
      </c>
      <c r="B1994" s="13"/>
      <c r="C1994" s="189"/>
      <c r="D1994" s="12"/>
      <c r="E1994" s="14" t="s">
        <v>1483</v>
      </c>
      <c r="F1994" s="14" t="s">
        <v>1484</v>
      </c>
      <c r="G1994" s="14" t="s">
        <v>1485</v>
      </c>
      <c r="H1994" s="15" t="s">
        <v>67</v>
      </c>
      <c r="I1994" s="15">
        <v>1</v>
      </c>
      <c r="J1994" s="15">
        <v>0</v>
      </c>
      <c r="K1994" s="15">
        <v>0</v>
      </c>
      <c r="L1994" s="16" t="s">
        <v>1398</v>
      </c>
      <c r="M1994" s="16"/>
      <c r="N1994" s="16" t="s">
        <v>411</v>
      </c>
      <c r="O1994" s="17">
        <v>1920</v>
      </c>
      <c r="P1994" s="17">
        <v>0</v>
      </c>
      <c r="Q1994" s="17">
        <v>0</v>
      </c>
      <c r="R1994" s="18" t="s">
        <v>33</v>
      </c>
      <c r="S1994" s="19">
        <v>60</v>
      </c>
      <c r="T1994" s="19">
        <v>110</v>
      </c>
      <c r="U1994" s="19">
        <v>10</v>
      </c>
      <c r="V1994" s="19">
        <v>0</v>
      </c>
      <c r="W1994" s="20">
        <v>1.1000000000000001</v>
      </c>
      <c r="X1994" s="21">
        <v>2112</v>
      </c>
      <c r="Y1994" s="22" t="s">
        <v>33</v>
      </c>
      <c r="Z1994" s="14" t="s">
        <v>5838</v>
      </c>
      <c r="AA1994" s="24" t="s">
        <v>67</v>
      </c>
      <c r="AB1994" s="14" t="s">
        <v>67</v>
      </c>
      <c r="AC1994" s="14" t="s">
        <v>67</v>
      </c>
      <c r="AD1994" s="25"/>
      <c r="AE1994" s="26"/>
      <c r="AF1994" s="27"/>
      <c r="AG1994" s="29"/>
      <c r="AH1994" s="29"/>
      <c r="AI1994" s="29"/>
      <c r="AJ1994" s="29"/>
      <c r="AK1994" s="29"/>
      <c r="AL1994" s="29"/>
      <c r="AM1994" s="29"/>
      <c r="AN1994" s="29"/>
      <c r="AO1994" s="29"/>
    </row>
    <row r="1995" spans="1:41" ht="16.5" customHeight="1">
      <c r="A1995" s="12" t="s">
        <v>1337</v>
      </c>
      <c r="B1995" s="13"/>
      <c r="C1995" s="189"/>
      <c r="D1995" s="12"/>
      <c r="E1995" s="14" t="s">
        <v>735</v>
      </c>
      <c r="F1995" s="14" t="s">
        <v>1510</v>
      </c>
      <c r="G1995" s="14" t="s">
        <v>1511</v>
      </c>
      <c r="H1995" s="15">
        <v>2017</v>
      </c>
      <c r="I1995" s="15">
        <v>1</v>
      </c>
      <c r="J1995" s="15">
        <v>0</v>
      </c>
      <c r="K1995" s="15">
        <v>0</v>
      </c>
      <c r="L1995" s="16" t="s">
        <v>1512</v>
      </c>
      <c r="M1995" s="16"/>
      <c r="N1995" s="16" t="s">
        <v>1343</v>
      </c>
      <c r="O1995" s="17">
        <v>600</v>
      </c>
      <c r="P1995" s="17">
        <v>4380</v>
      </c>
      <c r="Q1995" s="17">
        <v>0</v>
      </c>
      <c r="R1995" s="18" t="s">
        <v>33</v>
      </c>
      <c r="S1995" s="19">
        <v>60</v>
      </c>
      <c r="T1995" s="19">
        <v>220</v>
      </c>
      <c r="U1995" s="19">
        <v>16.363636363636363</v>
      </c>
      <c r="V1995" s="19">
        <v>0</v>
      </c>
      <c r="W1995" s="20">
        <v>3.6</v>
      </c>
      <c r="X1995" s="21">
        <v>2160</v>
      </c>
      <c r="Y1995" s="22" t="s">
        <v>33</v>
      </c>
      <c r="Z1995" s="14" t="s">
        <v>5838</v>
      </c>
      <c r="AA1995" s="24" t="s">
        <v>67</v>
      </c>
      <c r="AB1995" s="14" t="s">
        <v>67</v>
      </c>
      <c r="AC1995" s="14" t="s">
        <v>67</v>
      </c>
      <c r="AD1995" s="25"/>
      <c r="AE1995" s="26"/>
      <c r="AF1995" s="27"/>
      <c r="AG1995" s="29"/>
      <c r="AH1995" s="29"/>
      <c r="AI1995" s="29"/>
      <c r="AJ1995" s="29"/>
      <c r="AK1995" s="29"/>
      <c r="AL1995" s="29"/>
      <c r="AM1995" s="29"/>
      <c r="AN1995" s="29"/>
      <c r="AO1995" s="29"/>
    </row>
    <row r="1996" spans="1:41" ht="16.5" customHeight="1">
      <c r="A1996" s="13" t="s">
        <v>1337</v>
      </c>
      <c r="B1996" s="13"/>
      <c r="C1996" s="487"/>
      <c r="D1996" s="12"/>
      <c r="E1996" s="14" t="s">
        <v>1467</v>
      </c>
      <c r="F1996" s="14" t="s">
        <v>1468</v>
      </c>
      <c r="G1996" s="14" t="s">
        <v>1469</v>
      </c>
      <c r="H1996" s="15">
        <v>2021</v>
      </c>
      <c r="I1996" s="15">
        <v>1</v>
      </c>
      <c r="J1996" s="15">
        <v>0</v>
      </c>
      <c r="K1996" s="15">
        <v>0</v>
      </c>
      <c r="L1996" s="16" t="s">
        <v>1470</v>
      </c>
      <c r="M1996" s="16"/>
      <c r="N1996" s="16" t="s">
        <v>1343</v>
      </c>
      <c r="O1996" s="17">
        <v>8760</v>
      </c>
      <c r="P1996" s="17">
        <v>0</v>
      </c>
      <c r="Q1996" s="17">
        <v>0</v>
      </c>
      <c r="R1996" s="18" t="s">
        <v>33</v>
      </c>
      <c r="S1996" s="19">
        <v>60</v>
      </c>
      <c r="T1996" s="19">
        <v>110</v>
      </c>
      <c r="U1996" s="19">
        <v>2.2727272727272729</v>
      </c>
      <c r="V1996" s="19">
        <v>0</v>
      </c>
      <c r="W1996" s="20">
        <v>0.25</v>
      </c>
      <c r="X1996" s="21">
        <v>2190</v>
      </c>
      <c r="Y1996" s="22" t="s">
        <v>33</v>
      </c>
      <c r="Z1996" s="14" t="s">
        <v>5838</v>
      </c>
      <c r="AA1996" s="24" t="s">
        <v>67</v>
      </c>
      <c r="AB1996" s="14" t="s">
        <v>67</v>
      </c>
      <c r="AC1996" s="14" t="s">
        <v>67</v>
      </c>
      <c r="AD1996" s="25"/>
      <c r="AE1996" s="26"/>
      <c r="AF1996" s="27"/>
      <c r="AG1996" s="29"/>
      <c r="AH1996" s="29"/>
      <c r="AI1996" s="29"/>
      <c r="AJ1996" s="29"/>
      <c r="AK1996" s="29"/>
      <c r="AL1996" s="29"/>
      <c r="AM1996" s="29"/>
      <c r="AN1996" s="29"/>
      <c r="AO1996" s="29"/>
    </row>
    <row r="1997" spans="1:41" ht="16.5" customHeight="1">
      <c r="A1997" s="12" t="s">
        <v>1337</v>
      </c>
      <c r="B1997" s="13"/>
      <c r="C1997" s="189"/>
      <c r="D1997" s="12"/>
      <c r="E1997" s="14" t="s">
        <v>1474</v>
      </c>
      <c r="F1997" s="14" t="s">
        <v>1475</v>
      </c>
      <c r="G1997" s="14" t="s">
        <v>1476</v>
      </c>
      <c r="H1997" s="15" t="s">
        <v>67</v>
      </c>
      <c r="I1997" s="15">
        <v>1</v>
      </c>
      <c r="J1997" s="15">
        <v>0</v>
      </c>
      <c r="K1997" s="15">
        <v>0</v>
      </c>
      <c r="L1997" s="16" t="s">
        <v>1377</v>
      </c>
      <c r="M1997" s="16"/>
      <c r="N1997" s="16" t="s">
        <v>411</v>
      </c>
      <c r="O1997" s="17">
        <v>8760</v>
      </c>
      <c r="P1997" s="17">
        <v>0</v>
      </c>
      <c r="Q1997" s="17">
        <v>0</v>
      </c>
      <c r="R1997" s="18" t="s">
        <v>33</v>
      </c>
      <c r="S1997" s="19">
        <v>60</v>
      </c>
      <c r="T1997" s="19">
        <v>110</v>
      </c>
      <c r="U1997" s="19">
        <v>2.2727272727272729</v>
      </c>
      <c r="V1997" s="19">
        <v>0</v>
      </c>
      <c r="W1997" s="20">
        <v>0.25</v>
      </c>
      <c r="X1997" s="21">
        <v>2190</v>
      </c>
      <c r="Y1997" s="22" t="s">
        <v>33</v>
      </c>
      <c r="Z1997" s="14" t="s">
        <v>5838</v>
      </c>
      <c r="AA1997" s="24" t="s">
        <v>67</v>
      </c>
      <c r="AB1997" s="14" t="s">
        <v>67</v>
      </c>
      <c r="AC1997" s="14" t="s">
        <v>67</v>
      </c>
      <c r="AD1997" s="25"/>
      <c r="AE1997" s="26"/>
      <c r="AF1997" s="27"/>
      <c r="AG1997" s="29"/>
      <c r="AH1997" s="29"/>
      <c r="AI1997" s="29"/>
      <c r="AJ1997" s="29"/>
      <c r="AK1997" s="29"/>
      <c r="AL1997" s="29"/>
      <c r="AM1997" s="29"/>
      <c r="AN1997" s="29"/>
      <c r="AO1997" s="29"/>
    </row>
    <row r="1998" spans="1:41" ht="16.5" customHeight="1">
      <c r="A1998" s="12" t="s">
        <v>1337</v>
      </c>
      <c r="B1998" s="13"/>
      <c r="C1998" s="189"/>
      <c r="D1998" s="12"/>
      <c r="E1998" s="14" t="s">
        <v>1477</v>
      </c>
      <c r="F1998" s="14" t="s">
        <v>1478</v>
      </c>
      <c r="G1998" s="14" t="s">
        <v>1479</v>
      </c>
      <c r="H1998" s="15" t="s">
        <v>67</v>
      </c>
      <c r="I1998" s="15">
        <v>1</v>
      </c>
      <c r="J1998" s="15">
        <v>0</v>
      </c>
      <c r="K1998" s="15">
        <v>0</v>
      </c>
      <c r="L1998" s="16" t="s">
        <v>1462</v>
      </c>
      <c r="M1998" s="16"/>
      <c r="N1998" s="16" t="s">
        <v>411</v>
      </c>
      <c r="O1998" s="17">
        <v>8760</v>
      </c>
      <c r="P1998" s="17">
        <v>0</v>
      </c>
      <c r="Q1998" s="17">
        <v>0</v>
      </c>
      <c r="R1998" s="18" t="s">
        <v>33</v>
      </c>
      <c r="S1998" s="19">
        <v>60</v>
      </c>
      <c r="T1998" s="19">
        <v>110</v>
      </c>
      <c r="U1998" s="19">
        <v>2.2727272727272729</v>
      </c>
      <c r="V1998" s="19">
        <v>0</v>
      </c>
      <c r="W1998" s="20">
        <v>0.25</v>
      </c>
      <c r="X1998" s="21">
        <v>2190</v>
      </c>
      <c r="Y1998" s="22" t="s">
        <v>33</v>
      </c>
      <c r="Z1998" s="14" t="s">
        <v>5838</v>
      </c>
      <c r="AA1998" s="24" t="s">
        <v>67</v>
      </c>
      <c r="AB1998" s="14" t="s">
        <v>67</v>
      </c>
      <c r="AC1998" s="14" t="s">
        <v>67</v>
      </c>
      <c r="AD1998" s="25"/>
      <c r="AE1998" s="26"/>
      <c r="AF1998" s="27"/>
      <c r="AG1998" s="29"/>
      <c r="AH1998" s="29"/>
      <c r="AI1998" s="29"/>
      <c r="AJ1998" s="29"/>
      <c r="AK1998" s="29"/>
      <c r="AL1998" s="29"/>
      <c r="AM1998" s="29"/>
      <c r="AN1998" s="29"/>
      <c r="AO1998" s="29"/>
    </row>
    <row r="1999" spans="1:41" ht="16.5" customHeight="1">
      <c r="A1999" s="12" t="s">
        <v>1337</v>
      </c>
      <c r="B1999" s="13"/>
      <c r="C1999" s="189"/>
      <c r="D1999" s="12"/>
      <c r="E1999" s="14" t="s">
        <v>7098</v>
      </c>
      <c r="F1999" s="14" t="s">
        <v>7099</v>
      </c>
      <c r="G1999" s="14" t="s">
        <v>7100</v>
      </c>
      <c r="H1999" s="15">
        <v>2022</v>
      </c>
      <c r="I1999" s="15">
        <v>1</v>
      </c>
      <c r="J1999" s="15">
        <v>0</v>
      </c>
      <c r="K1999" s="15">
        <v>0</v>
      </c>
      <c r="L1999" s="16" t="s">
        <v>1346</v>
      </c>
      <c r="M1999" s="16"/>
      <c r="N1999" s="16" t="s">
        <v>411</v>
      </c>
      <c r="O1999" s="17">
        <v>8760</v>
      </c>
      <c r="P1999" s="17">
        <v>8760</v>
      </c>
      <c r="Q1999" s="17">
        <v>5</v>
      </c>
      <c r="R1999" s="18" t="s">
        <v>33</v>
      </c>
      <c r="S1999" s="19">
        <v>55</v>
      </c>
      <c r="T1999" s="19">
        <v>110</v>
      </c>
      <c r="U1999" s="19">
        <v>2.2727272727272729</v>
      </c>
      <c r="V1999" s="19">
        <v>0</v>
      </c>
      <c r="W1999" s="20">
        <v>0.25</v>
      </c>
      <c r="X1999" s="21">
        <v>2299.5</v>
      </c>
      <c r="Y1999" s="22" t="s">
        <v>33</v>
      </c>
      <c r="Z1999" s="14" t="s">
        <v>7101</v>
      </c>
      <c r="AA1999" s="24" t="s">
        <v>67</v>
      </c>
      <c r="AB1999" s="14" t="s">
        <v>67</v>
      </c>
      <c r="AC1999" s="14" t="s">
        <v>67</v>
      </c>
      <c r="AD1999" s="25"/>
      <c r="AE1999" s="26"/>
      <c r="AF1999" s="27"/>
      <c r="AG1999" s="29"/>
      <c r="AH1999" s="29"/>
      <c r="AI1999" s="29"/>
      <c r="AJ1999" s="29"/>
      <c r="AK1999" s="29"/>
      <c r="AL1999" s="29"/>
      <c r="AM1999" s="29"/>
      <c r="AN1999" s="29"/>
      <c r="AO1999" s="29"/>
    </row>
    <row r="2000" spans="1:41" ht="16.5" customHeight="1">
      <c r="A2000" s="12" t="s">
        <v>1337</v>
      </c>
      <c r="B2000" s="13"/>
      <c r="C2000" s="189"/>
      <c r="D2000" s="12"/>
      <c r="E2000" s="14" t="s">
        <v>107</v>
      </c>
      <c r="F2000" s="14" t="s">
        <v>756</v>
      </c>
      <c r="G2000" s="14" t="s">
        <v>1458</v>
      </c>
      <c r="H2000" s="15" t="s">
        <v>67</v>
      </c>
      <c r="I2000" s="15">
        <v>1</v>
      </c>
      <c r="J2000" s="15">
        <v>0</v>
      </c>
      <c r="K2000" s="15">
        <v>0</v>
      </c>
      <c r="L2000" s="16" t="s">
        <v>1383</v>
      </c>
      <c r="M2000" s="16"/>
      <c r="N2000" s="16" t="s">
        <v>411</v>
      </c>
      <c r="O2000" s="17">
        <v>8760</v>
      </c>
      <c r="P2000" s="17">
        <v>0</v>
      </c>
      <c r="Q2000" s="17">
        <v>0</v>
      </c>
      <c r="R2000" s="18" t="s">
        <v>33</v>
      </c>
      <c r="S2000" s="19">
        <v>60</v>
      </c>
      <c r="T2000" s="19">
        <v>110</v>
      </c>
      <c r="U2000" s="19">
        <v>2.5</v>
      </c>
      <c r="V2000" s="19">
        <v>0</v>
      </c>
      <c r="W2000" s="20">
        <v>0.27500000000000002</v>
      </c>
      <c r="X2000" s="21">
        <v>2409</v>
      </c>
      <c r="Y2000" s="22" t="s">
        <v>33</v>
      </c>
      <c r="Z2000" s="14" t="s">
        <v>5838</v>
      </c>
      <c r="AA2000" s="24" t="s">
        <v>67</v>
      </c>
      <c r="AB2000" s="14" t="s">
        <v>67</v>
      </c>
      <c r="AC2000" s="14" t="s">
        <v>67</v>
      </c>
      <c r="AD2000" s="25"/>
      <c r="AE2000" s="26"/>
      <c r="AF2000" s="27"/>
      <c r="AG2000" s="29"/>
      <c r="AH2000" s="29"/>
      <c r="AI2000" s="29"/>
      <c r="AJ2000" s="29"/>
      <c r="AK2000" s="29"/>
      <c r="AL2000" s="29"/>
      <c r="AM2000" s="29"/>
      <c r="AN2000" s="29"/>
      <c r="AO2000" s="29"/>
    </row>
    <row r="2001" spans="1:41" ht="16.5" customHeight="1">
      <c r="A2001" s="12" t="s">
        <v>1337</v>
      </c>
      <c r="B2001" s="13"/>
      <c r="C2001" s="189"/>
      <c r="D2001" s="12"/>
      <c r="E2001" s="14" t="s">
        <v>379</v>
      </c>
      <c r="F2001" s="14" t="s">
        <v>34</v>
      </c>
      <c r="G2001" s="14" t="s">
        <v>1338</v>
      </c>
      <c r="H2001" s="15" t="s">
        <v>67</v>
      </c>
      <c r="I2001" s="15">
        <v>2</v>
      </c>
      <c r="J2001" s="15">
        <v>0</v>
      </c>
      <c r="K2001" s="15">
        <v>0</v>
      </c>
      <c r="L2001" s="16" t="s">
        <v>1339</v>
      </c>
      <c r="M2001" s="16"/>
      <c r="N2001" s="16" t="s">
        <v>411</v>
      </c>
      <c r="O2001" s="17">
        <v>1460</v>
      </c>
      <c r="P2001" s="17">
        <v>0</v>
      </c>
      <c r="Q2001" s="17">
        <v>5</v>
      </c>
      <c r="R2001" s="18" t="s">
        <v>33</v>
      </c>
      <c r="S2001" s="19">
        <v>60</v>
      </c>
      <c r="T2001" s="19">
        <v>220</v>
      </c>
      <c r="U2001" s="19">
        <v>15.404545454545454</v>
      </c>
      <c r="V2001" s="19">
        <v>0</v>
      </c>
      <c r="W2001" s="20">
        <v>3.3889999999999998</v>
      </c>
      <c r="X2001" s="21">
        <v>4947.9399999999996</v>
      </c>
      <c r="Y2001" s="22" t="s">
        <v>33</v>
      </c>
      <c r="Z2001" s="14" t="s">
        <v>5838</v>
      </c>
      <c r="AA2001" s="24" t="s">
        <v>67</v>
      </c>
      <c r="AB2001" s="14" t="s">
        <v>67</v>
      </c>
      <c r="AC2001" s="14" t="s">
        <v>67</v>
      </c>
      <c r="AD2001" s="25"/>
      <c r="AE2001" s="26"/>
      <c r="AF2001" s="27"/>
      <c r="AG2001" s="29"/>
      <c r="AH2001" s="29"/>
      <c r="AI2001" s="29"/>
      <c r="AJ2001" s="29"/>
      <c r="AK2001" s="29"/>
      <c r="AL2001" s="29"/>
      <c r="AM2001" s="29"/>
      <c r="AN2001" s="29"/>
      <c r="AO2001" s="29"/>
    </row>
    <row r="2002" spans="1:41" ht="16.5" customHeight="1">
      <c r="A2002" s="12" t="s">
        <v>1337</v>
      </c>
      <c r="B2002" s="13"/>
      <c r="C2002" s="189"/>
      <c r="D2002" s="12"/>
      <c r="E2002" s="14" t="s">
        <v>1384</v>
      </c>
      <c r="F2002" s="14" t="s">
        <v>228</v>
      </c>
      <c r="G2002" s="14" t="s">
        <v>1454</v>
      </c>
      <c r="H2002" s="15" t="s">
        <v>67</v>
      </c>
      <c r="I2002" s="15">
        <v>1</v>
      </c>
      <c r="J2002" s="15">
        <v>0</v>
      </c>
      <c r="K2002" s="15">
        <v>0</v>
      </c>
      <c r="L2002" s="16" t="s">
        <v>1377</v>
      </c>
      <c r="M2002" s="16"/>
      <c r="N2002" s="16" t="s">
        <v>411</v>
      </c>
      <c r="O2002" s="17">
        <v>2628</v>
      </c>
      <c r="P2002" s="17">
        <v>6132</v>
      </c>
      <c r="Q2002" s="17">
        <v>5</v>
      </c>
      <c r="R2002" s="18" t="s">
        <v>33</v>
      </c>
      <c r="S2002" s="19">
        <v>60</v>
      </c>
      <c r="T2002" s="19">
        <v>220</v>
      </c>
      <c r="U2002" s="19">
        <v>4.4000000000000004</v>
      </c>
      <c r="V2002" s="19">
        <v>0</v>
      </c>
      <c r="W2002" s="20">
        <v>0.96799999999999997</v>
      </c>
      <c r="X2002" s="21">
        <v>2840.6927999999998</v>
      </c>
      <c r="Y2002" s="22" t="s">
        <v>33</v>
      </c>
      <c r="Z2002" s="14" t="s">
        <v>5838</v>
      </c>
      <c r="AA2002" s="24" t="s">
        <v>67</v>
      </c>
      <c r="AB2002" s="14" t="s">
        <v>67</v>
      </c>
      <c r="AC2002" s="14" t="s">
        <v>67</v>
      </c>
      <c r="AD2002" s="25"/>
      <c r="AE2002" s="26"/>
      <c r="AF2002" s="27"/>
      <c r="AG2002" s="29"/>
      <c r="AH2002" s="29"/>
      <c r="AI2002" s="29"/>
      <c r="AJ2002" s="29"/>
      <c r="AK2002" s="29"/>
      <c r="AL2002" s="29"/>
      <c r="AM2002" s="29"/>
      <c r="AN2002" s="29"/>
      <c r="AO2002" s="29"/>
    </row>
    <row r="2003" spans="1:41" ht="16.5" customHeight="1">
      <c r="A2003" s="12" t="s">
        <v>1337</v>
      </c>
      <c r="B2003" s="13"/>
      <c r="C2003" s="189"/>
      <c r="D2003" s="12"/>
      <c r="E2003" s="14" t="s">
        <v>7192</v>
      </c>
      <c r="F2003" s="14" t="s">
        <v>7193</v>
      </c>
      <c r="G2003" s="14" t="s">
        <v>7196</v>
      </c>
      <c r="H2003" s="15">
        <v>2022</v>
      </c>
      <c r="I2003" s="15">
        <v>1</v>
      </c>
      <c r="J2003" s="15">
        <v>0</v>
      </c>
      <c r="K2003" s="15">
        <v>0</v>
      </c>
      <c r="L2003" s="16" t="s">
        <v>1378</v>
      </c>
      <c r="M2003" s="16"/>
      <c r="N2003" s="16" t="s">
        <v>411</v>
      </c>
      <c r="O2003" s="17">
        <v>8640</v>
      </c>
      <c r="P2003" s="17">
        <v>0</v>
      </c>
      <c r="Q2003" s="17">
        <v>5</v>
      </c>
      <c r="R2003" s="18" t="s">
        <v>33</v>
      </c>
      <c r="S2003" s="19">
        <v>60</v>
      </c>
      <c r="T2003" s="19">
        <v>110</v>
      </c>
      <c r="U2003" s="19">
        <v>1.3</v>
      </c>
      <c r="V2003" s="19">
        <v>0</v>
      </c>
      <c r="W2003" s="20">
        <v>0.33</v>
      </c>
      <c r="X2003" s="21">
        <v>2851.2000000000003</v>
      </c>
      <c r="Y2003" s="22" t="s">
        <v>7195</v>
      </c>
      <c r="Z2003" s="14" t="s">
        <v>5838</v>
      </c>
      <c r="AA2003" s="24"/>
      <c r="AB2003" s="14"/>
      <c r="AC2003" s="14"/>
      <c r="AD2003" s="25"/>
      <c r="AE2003" s="26"/>
      <c r="AF2003" s="27"/>
      <c r="AG2003" s="29"/>
      <c r="AH2003" s="29"/>
      <c r="AI2003" s="29"/>
      <c r="AJ2003" s="29"/>
      <c r="AK2003" s="29"/>
      <c r="AL2003" s="29"/>
      <c r="AM2003" s="29"/>
      <c r="AN2003" s="29"/>
      <c r="AO2003" s="29"/>
    </row>
    <row r="2004" spans="1:41" ht="16.5" customHeight="1">
      <c r="A2004" s="12" t="s">
        <v>1337</v>
      </c>
      <c r="B2004" s="13"/>
      <c r="C2004" s="189"/>
      <c r="D2004" s="12"/>
      <c r="E2004" s="14" t="s">
        <v>7147</v>
      </c>
      <c r="F2004" s="14" t="s">
        <v>7145</v>
      </c>
      <c r="G2004" s="14" t="s">
        <v>7139</v>
      </c>
      <c r="H2004" s="15">
        <v>2017</v>
      </c>
      <c r="I2004" s="15">
        <v>1</v>
      </c>
      <c r="J2004" s="15">
        <v>0</v>
      </c>
      <c r="K2004" s="15">
        <v>0</v>
      </c>
      <c r="L2004" s="16" t="s">
        <v>7146</v>
      </c>
      <c r="M2004" s="16"/>
      <c r="N2004" s="16" t="s">
        <v>7115</v>
      </c>
      <c r="O2004" s="17">
        <v>2628</v>
      </c>
      <c r="P2004" s="17">
        <v>6132</v>
      </c>
      <c r="Q2004" s="17">
        <v>0</v>
      </c>
      <c r="R2004" s="18" t="s">
        <v>7116</v>
      </c>
      <c r="S2004" s="19">
        <v>60</v>
      </c>
      <c r="T2004" s="19">
        <v>220</v>
      </c>
      <c r="U2004" s="19">
        <v>0</v>
      </c>
      <c r="V2004" s="19">
        <v>0</v>
      </c>
      <c r="W2004" s="20">
        <v>1.1000000000000001</v>
      </c>
      <c r="X2004" s="21">
        <v>2890.8</v>
      </c>
      <c r="Y2004" s="22" t="s">
        <v>33</v>
      </c>
      <c r="Z2004" s="14" t="s">
        <v>5838</v>
      </c>
      <c r="AA2004" s="24" t="s">
        <v>67</v>
      </c>
      <c r="AB2004" s="14" t="s">
        <v>67</v>
      </c>
      <c r="AC2004" s="14" t="s">
        <v>67</v>
      </c>
      <c r="AD2004" s="25"/>
      <c r="AE2004" s="26"/>
      <c r="AF2004" s="27"/>
      <c r="AG2004" s="29"/>
      <c r="AH2004" s="29"/>
      <c r="AI2004" s="29"/>
      <c r="AJ2004" s="29"/>
      <c r="AK2004" s="29"/>
      <c r="AL2004" s="29"/>
      <c r="AM2004" s="29"/>
      <c r="AN2004" s="29"/>
      <c r="AO2004" s="29"/>
    </row>
    <row r="2005" spans="1:41" ht="16.5" customHeight="1">
      <c r="A2005" s="13" t="s">
        <v>1337</v>
      </c>
      <c r="B2005" s="13"/>
      <c r="C2005" s="189"/>
      <c r="D2005" s="12"/>
      <c r="E2005" s="14" t="s">
        <v>1453</v>
      </c>
      <c r="F2005" s="14" t="s">
        <v>317</v>
      </c>
      <c r="G2005" s="14" t="s">
        <v>1429</v>
      </c>
      <c r="H2005" s="15">
        <v>2009</v>
      </c>
      <c r="I2005" s="15">
        <v>1</v>
      </c>
      <c r="J2005" s="15">
        <v>0</v>
      </c>
      <c r="K2005" s="15">
        <v>0</v>
      </c>
      <c r="L2005" s="16" t="s">
        <v>1353</v>
      </c>
      <c r="M2005" s="16"/>
      <c r="N2005" s="16" t="s">
        <v>1343</v>
      </c>
      <c r="O2005" s="17">
        <v>2628</v>
      </c>
      <c r="P2005" s="17">
        <v>6132</v>
      </c>
      <c r="Q2005" s="17">
        <v>5</v>
      </c>
      <c r="R2005" s="18" t="s">
        <v>33</v>
      </c>
      <c r="S2005" s="19">
        <v>60</v>
      </c>
      <c r="T2005" s="19">
        <v>220</v>
      </c>
      <c r="U2005" s="19">
        <v>4.5454545454545459</v>
      </c>
      <c r="V2005" s="19">
        <v>0</v>
      </c>
      <c r="W2005" s="20">
        <v>1</v>
      </c>
      <c r="X2005" s="21">
        <v>2934.6</v>
      </c>
      <c r="Y2005" s="22" t="s">
        <v>33</v>
      </c>
      <c r="Z2005" s="14" t="s">
        <v>5838</v>
      </c>
      <c r="AA2005" s="24" t="s">
        <v>67</v>
      </c>
      <c r="AB2005" s="14" t="s">
        <v>67</v>
      </c>
      <c r="AC2005" s="14" t="s">
        <v>67</v>
      </c>
      <c r="AD2005" s="25"/>
      <c r="AE2005" s="26"/>
      <c r="AF2005" s="27"/>
      <c r="AG2005" s="29"/>
      <c r="AH2005" s="29"/>
      <c r="AI2005" s="29"/>
      <c r="AJ2005" s="29"/>
      <c r="AK2005" s="29"/>
      <c r="AL2005" s="29"/>
      <c r="AM2005" s="29"/>
      <c r="AN2005" s="29"/>
      <c r="AO2005" s="29"/>
    </row>
    <row r="2006" spans="1:41" ht="16.5" customHeight="1">
      <c r="A2006" s="12" t="s">
        <v>1337</v>
      </c>
      <c r="B2006" s="13"/>
      <c r="C2006" s="189"/>
      <c r="D2006" s="12"/>
      <c r="E2006" s="14" t="s">
        <v>1451</v>
      </c>
      <c r="F2006" s="14" t="s">
        <v>67</v>
      </c>
      <c r="G2006" s="14" t="s">
        <v>67</v>
      </c>
      <c r="H2006" s="15" t="s">
        <v>67</v>
      </c>
      <c r="I2006" s="15">
        <v>1</v>
      </c>
      <c r="J2006" s="15">
        <v>0</v>
      </c>
      <c r="K2006" s="15">
        <v>0</v>
      </c>
      <c r="L2006" s="16" t="s">
        <v>1363</v>
      </c>
      <c r="M2006" s="16"/>
      <c r="N2006" s="16" t="s">
        <v>411</v>
      </c>
      <c r="O2006" s="17">
        <v>2628</v>
      </c>
      <c r="P2006" s="17">
        <v>6132</v>
      </c>
      <c r="Q2006" s="17">
        <v>5</v>
      </c>
      <c r="R2006" s="18" t="s">
        <v>33</v>
      </c>
      <c r="S2006" s="19">
        <v>60</v>
      </c>
      <c r="T2006" s="19">
        <v>110</v>
      </c>
      <c r="U2006" s="19">
        <v>9.5</v>
      </c>
      <c r="V2006" s="19">
        <v>0</v>
      </c>
      <c r="W2006" s="20">
        <v>1.0449999999999999</v>
      </c>
      <c r="X2006" s="21">
        <v>3066.6569999999997</v>
      </c>
      <c r="Y2006" s="22" t="s">
        <v>33</v>
      </c>
      <c r="Z2006" s="14" t="s">
        <v>5838</v>
      </c>
      <c r="AA2006" s="24" t="s">
        <v>67</v>
      </c>
      <c r="AB2006" s="14" t="s">
        <v>67</v>
      </c>
      <c r="AC2006" s="14" t="s">
        <v>67</v>
      </c>
      <c r="AD2006" s="25"/>
      <c r="AE2006" s="26"/>
      <c r="AF2006" s="27"/>
      <c r="AG2006" s="29"/>
      <c r="AH2006" s="29"/>
      <c r="AI2006" s="29"/>
      <c r="AJ2006" s="29"/>
      <c r="AK2006" s="29"/>
      <c r="AL2006" s="29"/>
      <c r="AM2006" s="29"/>
      <c r="AN2006" s="29"/>
      <c r="AO2006" s="29"/>
    </row>
    <row r="2007" spans="1:41" ht="16.5" customHeight="1">
      <c r="A2007" s="12" t="s">
        <v>1337</v>
      </c>
      <c r="B2007" s="13"/>
      <c r="C2007" s="189"/>
      <c r="D2007" s="12"/>
      <c r="E2007" s="14" t="s">
        <v>7192</v>
      </c>
      <c r="F2007" s="14" t="s">
        <v>7193</v>
      </c>
      <c r="G2007" s="14" t="s">
        <v>7194</v>
      </c>
      <c r="H2007" s="15">
        <v>2022</v>
      </c>
      <c r="I2007" s="15">
        <v>1</v>
      </c>
      <c r="J2007" s="15">
        <v>0</v>
      </c>
      <c r="K2007" s="15">
        <v>0</v>
      </c>
      <c r="L2007" s="16" t="s">
        <v>1378</v>
      </c>
      <c r="M2007" s="16"/>
      <c r="N2007" s="16" t="s">
        <v>411</v>
      </c>
      <c r="O2007" s="17">
        <v>8640</v>
      </c>
      <c r="P2007" s="17">
        <v>0</v>
      </c>
      <c r="Q2007" s="17">
        <v>5</v>
      </c>
      <c r="R2007" s="18" t="s">
        <v>33</v>
      </c>
      <c r="S2007" s="19">
        <v>60</v>
      </c>
      <c r="T2007" s="19">
        <v>110</v>
      </c>
      <c r="U2007" s="19">
        <v>1.3</v>
      </c>
      <c r="V2007" s="19">
        <v>0</v>
      </c>
      <c r="W2007" s="20">
        <v>0.36</v>
      </c>
      <c r="X2007" s="21">
        <v>3110.4</v>
      </c>
      <c r="Y2007" s="22" t="s">
        <v>7195</v>
      </c>
      <c r="Z2007" s="14" t="s">
        <v>5838</v>
      </c>
      <c r="AA2007" s="24"/>
      <c r="AB2007" s="14"/>
      <c r="AC2007" s="14"/>
      <c r="AD2007" s="25"/>
      <c r="AE2007" s="26"/>
      <c r="AF2007" s="27"/>
      <c r="AG2007" s="29"/>
      <c r="AH2007" s="29"/>
      <c r="AI2007" s="29"/>
      <c r="AJ2007" s="29"/>
      <c r="AK2007" s="29"/>
      <c r="AL2007" s="29"/>
      <c r="AM2007" s="29"/>
      <c r="AN2007" s="29"/>
      <c r="AO2007" s="29"/>
    </row>
    <row r="2008" spans="1:41" ht="16.5" customHeight="1">
      <c r="A2008" s="12" t="s">
        <v>1337</v>
      </c>
      <c r="B2008" s="13"/>
      <c r="C2008" s="189"/>
      <c r="D2008" s="12"/>
      <c r="E2008" s="14" t="s">
        <v>735</v>
      </c>
      <c r="F2008" s="14" t="s">
        <v>1447</v>
      </c>
      <c r="G2008" s="14" t="s">
        <v>1448</v>
      </c>
      <c r="H2008" s="15">
        <v>2015</v>
      </c>
      <c r="I2008" s="15">
        <v>1</v>
      </c>
      <c r="J2008" s="15">
        <v>0</v>
      </c>
      <c r="K2008" s="15">
        <v>0</v>
      </c>
      <c r="L2008" s="16" t="s">
        <v>1409</v>
      </c>
      <c r="M2008" s="16"/>
      <c r="N2008" s="16" t="s">
        <v>1343</v>
      </c>
      <c r="O2008" s="17">
        <v>520</v>
      </c>
      <c r="P2008" s="17">
        <v>4380</v>
      </c>
      <c r="Q2008" s="17">
        <v>0</v>
      </c>
      <c r="R2008" s="18" t="s">
        <v>33</v>
      </c>
      <c r="S2008" s="19">
        <v>60</v>
      </c>
      <c r="T2008" s="19">
        <v>220</v>
      </c>
      <c r="U2008" s="19">
        <v>27.272727272727273</v>
      </c>
      <c r="V2008" s="19">
        <v>0</v>
      </c>
      <c r="W2008" s="20">
        <v>6</v>
      </c>
      <c r="X2008" s="21">
        <v>3120</v>
      </c>
      <c r="Y2008" s="22" t="s">
        <v>33</v>
      </c>
      <c r="Z2008" s="14" t="s">
        <v>5838</v>
      </c>
      <c r="AA2008" s="24" t="s">
        <v>67</v>
      </c>
      <c r="AB2008" s="14" t="s">
        <v>67</v>
      </c>
      <c r="AC2008" s="14" t="s">
        <v>67</v>
      </c>
      <c r="AD2008" s="25"/>
      <c r="AE2008" s="26"/>
      <c r="AF2008" s="27"/>
      <c r="AG2008" s="29"/>
      <c r="AH2008" s="29"/>
      <c r="AI2008" s="29"/>
      <c r="AJ2008" s="29"/>
      <c r="AK2008" s="29"/>
      <c r="AL2008" s="29"/>
      <c r="AM2008" s="29"/>
      <c r="AN2008" s="29"/>
      <c r="AO2008" s="29"/>
    </row>
    <row r="2009" spans="1:41" ht="16.5" customHeight="1">
      <c r="A2009" s="12" t="s">
        <v>1337</v>
      </c>
      <c r="B2009" s="13"/>
      <c r="C2009" s="189"/>
      <c r="D2009" s="12"/>
      <c r="E2009" s="14" t="s">
        <v>1007</v>
      </c>
      <c r="F2009" s="14" t="s">
        <v>1438</v>
      </c>
      <c r="G2009" s="14" t="s">
        <v>1439</v>
      </c>
      <c r="H2009" s="15">
        <v>2013</v>
      </c>
      <c r="I2009" s="15">
        <v>1</v>
      </c>
      <c r="J2009" s="15">
        <v>0</v>
      </c>
      <c r="K2009" s="15">
        <v>0</v>
      </c>
      <c r="L2009" s="16" t="s">
        <v>1353</v>
      </c>
      <c r="M2009" s="16"/>
      <c r="N2009" s="16" t="s">
        <v>1343</v>
      </c>
      <c r="O2009" s="17">
        <v>2600</v>
      </c>
      <c r="P2009" s="17">
        <v>6132</v>
      </c>
      <c r="Q2009" s="17">
        <v>5</v>
      </c>
      <c r="R2009" s="18" t="s">
        <v>33</v>
      </c>
      <c r="S2009" s="19">
        <v>60</v>
      </c>
      <c r="T2009" s="19">
        <v>110</v>
      </c>
      <c r="U2009" s="19">
        <v>10</v>
      </c>
      <c r="V2009" s="19">
        <v>0</v>
      </c>
      <c r="W2009" s="20">
        <v>1.1000000000000001</v>
      </c>
      <c r="X2009" s="21">
        <v>3197.26</v>
      </c>
      <c r="Y2009" s="22" t="s">
        <v>33</v>
      </c>
      <c r="Z2009" s="14" t="s">
        <v>5838</v>
      </c>
      <c r="AA2009" s="24" t="s">
        <v>67</v>
      </c>
      <c r="AB2009" s="14" t="s">
        <v>67</v>
      </c>
      <c r="AC2009" s="14" t="s">
        <v>67</v>
      </c>
      <c r="AD2009" s="25"/>
      <c r="AE2009" s="26"/>
      <c r="AF2009" s="27"/>
      <c r="AG2009" s="29"/>
      <c r="AH2009" s="29"/>
      <c r="AI2009" s="29"/>
      <c r="AJ2009" s="29"/>
      <c r="AK2009" s="29"/>
      <c r="AL2009" s="29"/>
      <c r="AM2009" s="29"/>
      <c r="AN2009" s="29"/>
      <c r="AO2009" s="29"/>
    </row>
    <row r="2010" spans="1:41" ht="16.5" customHeight="1">
      <c r="A2010" s="12" t="s">
        <v>1337</v>
      </c>
      <c r="B2010" s="13"/>
      <c r="C2010" s="189"/>
      <c r="D2010" s="12"/>
      <c r="E2010" s="14" t="s">
        <v>107</v>
      </c>
      <c r="F2010" s="14" t="s">
        <v>1440</v>
      </c>
      <c r="G2010" s="14" t="s">
        <v>1441</v>
      </c>
      <c r="H2010" s="15" t="s">
        <v>67</v>
      </c>
      <c r="I2010" s="15">
        <v>1</v>
      </c>
      <c r="J2010" s="15">
        <v>0</v>
      </c>
      <c r="K2010" s="15">
        <v>0</v>
      </c>
      <c r="L2010" s="16" t="s">
        <v>1357</v>
      </c>
      <c r="M2010" s="16"/>
      <c r="N2010" s="16" t="s">
        <v>411</v>
      </c>
      <c r="O2010" s="17">
        <v>2628</v>
      </c>
      <c r="P2010" s="17">
        <v>6132</v>
      </c>
      <c r="Q2010" s="17">
        <v>5</v>
      </c>
      <c r="R2010" s="18" t="s">
        <v>33</v>
      </c>
      <c r="S2010" s="19">
        <v>60</v>
      </c>
      <c r="T2010" s="19">
        <v>110</v>
      </c>
      <c r="U2010" s="19">
        <v>10</v>
      </c>
      <c r="V2010" s="19">
        <v>0</v>
      </c>
      <c r="W2010" s="20">
        <v>1.1000000000000001</v>
      </c>
      <c r="X2010" s="21">
        <v>3228.0600000000004</v>
      </c>
      <c r="Y2010" s="22" t="s">
        <v>33</v>
      </c>
      <c r="Z2010" s="14" t="s">
        <v>5838</v>
      </c>
      <c r="AA2010" s="24" t="s">
        <v>67</v>
      </c>
      <c r="AB2010" s="14" t="s">
        <v>67</v>
      </c>
      <c r="AC2010" s="14" t="s">
        <v>67</v>
      </c>
      <c r="AD2010" s="25"/>
      <c r="AE2010" s="26"/>
      <c r="AF2010" s="27"/>
      <c r="AG2010" s="29"/>
      <c r="AH2010" s="29"/>
      <c r="AI2010" s="29"/>
      <c r="AJ2010" s="29"/>
      <c r="AK2010" s="29"/>
      <c r="AL2010" s="29"/>
      <c r="AM2010" s="29"/>
      <c r="AN2010" s="29"/>
      <c r="AO2010" s="29"/>
    </row>
    <row r="2011" spans="1:41" ht="16.5" customHeight="1">
      <c r="A2011" s="12" t="s">
        <v>1337</v>
      </c>
      <c r="B2011" s="13"/>
      <c r="C2011" s="189"/>
      <c r="D2011" s="12"/>
      <c r="E2011" s="14" t="s">
        <v>1442</v>
      </c>
      <c r="F2011" s="14" t="s">
        <v>1443</v>
      </c>
      <c r="G2011" s="14" t="s">
        <v>1444</v>
      </c>
      <c r="H2011" s="15" t="s">
        <v>67</v>
      </c>
      <c r="I2011" s="15">
        <v>1</v>
      </c>
      <c r="J2011" s="15">
        <v>0</v>
      </c>
      <c r="K2011" s="15">
        <v>0</v>
      </c>
      <c r="L2011" s="16" t="s">
        <v>1377</v>
      </c>
      <c r="M2011" s="16"/>
      <c r="N2011" s="16" t="s">
        <v>411</v>
      </c>
      <c r="O2011" s="17">
        <v>2628</v>
      </c>
      <c r="P2011" s="17">
        <v>6132</v>
      </c>
      <c r="Q2011" s="17">
        <v>5</v>
      </c>
      <c r="R2011" s="18" t="s">
        <v>33</v>
      </c>
      <c r="S2011" s="19">
        <v>60</v>
      </c>
      <c r="T2011" s="19">
        <v>110</v>
      </c>
      <c r="U2011" s="19">
        <v>10</v>
      </c>
      <c r="V2011" s="19">
        <v>0</v>
      </c>
      <c r="W2011" s="20">
        <v>1.1000000000000001</v>
      </c>
      <c r="X2011" s="21">
        <v>3228.0600000000004</v>
      </c>
      <c r="Y2011" s="22" t="s">
        <v>33</v>
      </c>
      <c r="Z2011" s="14" t="s">
        <v>5838</v>
      </c>
      <c r="AA2011" s="24" t="s">
        <v>67</v>
      </c>
      <c r="AB2011" s="14" t="s">
        <v>67</v>
      </c>
      <c r="AC2011" s="14" t="s">
        <v>67</v>
      </c>
      <c r="AD2011" s="25"/>
      <c r="AE2011" s="26"/>
      <c r="AF2011" s="27"/>
      <c r="AG2011" s="29"/>
      <c r="AH2011" s="29"/>
      <c r="AI2011" s="29"/>
      <c r="AJ2011" s="29"/>
      <c r="AK2011" s="29"/>
      <c r="AL2011" s="29"/>
      <c r="AM2011" s="29"/>
      <c r="AN2011" s="29"/>
      <c r="AO2011" s="29"/>
    </row>
    <row r="2012" spans="1:41" ht="16.5" customHeight="1">
      <c r="A2012" s="12" t="s">
        <v>1337</v>
      </c>
      <c r="B2012" s="13"/>
      <c r="C2012" s="189"/>
      <c r="D2012" s="12"/>
      <c r="E2012" s="14" t="s">
        <v>379</v>
      </c>
      <c r="F2012" s="14" t="s">
        <v>34</v>
      </c>
      <c r="G2012" s="14" t="s">
        <v>1405</v>
      </c>
      <c r="H2012" s="15" t="s">
        <v>67</v>
      </c>
      <c r="I2012" s="15">
        <v>1</v>
      </c>
      <c r="J2012" s="15">
        <v>0</v>
      </c>
      <c r="K2012" s="15">
        <v>0</v>
      </c>
      <c r="L2012" s="16" t="s">
        <v>1437</v>
      </c>
      <c r="M2012" s="16"/>
      <c r="N2012" s="16" t="s">
        <v>411</v>
      </c>
      <c r="O2012" s="17">
        <v>960</v>
      </c>
      <c r="P2012" s="17">
        <v>0</v>
      </c>
      <c r="Q2012" s="17">
        <v>0</v>
      </c>
      <c r="R2012" s="18" t="s">
        <v>33</v>
      </c>
      <c r="S2012" s="19">
        <v>60</v>
      </c>
      <c r="T2012" s="19">
        <v>220</v>
      </c>
      <c r="U2012" s="19">
        <v>15.404545454545454</v>
      </c>
      <c r="V2012" s="19">
        <v>0</v>
      </c>
      <c r="W2012" s="20">
        <v>3.3889999999999998</v>
      </c>
      <c r="X2012" s="21">
        <v>3253.4399999999996</v>
      </c>
      <c r="Y2012" s="22" t="s">
        <v>33</v>
      </c>
      <c r="Z2012" s="14" t="s">
        <v>5838</v>
      </c>
      <c r="AA2012" s="24" t="s">
        <v>67</v>
      </c>
      <c r="AB2012" s="14" t="s">
        <v>67</v>
      </c>
      <c r="AC2012" s="14" t="s">
        <v>67</v>
      </c>
      <c r="AD2012" s="25"/>
      <c r="AE2012" s="26"/>
      <c r="AF2012" s="27"/>
      <c r="AG2012" s="29"/>
      <c r="AH2012" s="29"/>
      <c r="AI2012" s="29"/>
      <c r="AJ2012" s="29"/>
      <c r="AK2012" s="29"/>
      <c r="AL2012" s="29"/>
      <c r="AM2012" s="29"/>
      <c r="AN2012" s="29"/>
      <c r="AO2012" s="29"/>
    </row>
    <row r="2013" spans="1:41" ht="16.5" customHeight="1">
      <c r="A2013" s="12" t="s">
        <v>1337</v>
      </c>
      <c r="B2013" s="13"/>
      <c r="C2013" s="189"/>
      <c r="D2013" s="12"/>
      <c r="E2013" s="14" t="s">
        <v>379</v>
      </c>
      <c r="F2013" s="14" t="s">
        <v>34</v>
      </c>
      <c r="G2013" s="14" t="s">
        <v>67</v>
      </c>
      <c r="H2013" s="15">
        <v>2002</v>
      </c>
      <c r="I2013" s="15">
        <v>1</v>
      </c>
      <c r="J2013" s="15">
        <v>0</v>
      </c>
      <c r="K2013" s="15">
        <v>0</v>
      </c>
      <c r="L2013" s="16" t="s">
        <v>1436</v>
      </c>
      <c r="M2013" s="16"/>
      <c r="N2013" s="16" t="s">
        <v>411</v>
      </c>
      <c r="O2013" s="17">
        <v>1344</v>
      </c>
      <c r="P2013" s="17">
        <v>0</v>
      </c>
      <c r="Q2013" s="17">
        <v>0</v>
      </c>
      <c r="R2013" s="18" t="s">
        <v>33</v>
      </c>
      <c r="S2013" s="19">
        <v>60</v>
      </c>
      <c r="T2013" s="19">
        <v>220</v>
      </c>
      <c r="U2013" s="19">
        <v>11.363636363636363</v>
      </c>
      <c r="V2013" s="19">
        <v>0</v>
      </c>
      <c r="W2013" s="20">
        <v>2.5</v>
      </c>
      <c r="X2013" s="21">
        <v>3360</v>
      </c>
      <c r="Y2013" s="22" t="s">
        <v>33</v>
      </c>
      <c r="Z2013" s="14" t="s">
        <v>5838</v>
      </c>
      <c r="AA2013" s="24" t="s">
        <v>67</v>
      </c>
      <c r="AB2013" s="14" t="s">
        <v>67</v>
      </c>
      <c r="AC2013" s="14" t="s">
        <v>67</v>
      </c>
      <c r="AD2013" s="25"/>
      <c r="AE2013" s="26"/>
      <c r="AF2013" s="27"/>
      <c r="AG2013" s="29"/>
      <c r="AH2013" s="29"/>
      <c r="AI2013" s="29"/>
      <c r="AJ2013" s="29"/>
      <c r="AK2013" s="29"/>
      <c r="AL2013" s="29"/>
      <c r="AM2013" s="29"/>
      <c r="AN2013" s="29"/>
      <c r="AO2013" s="29"/>
    </row>
    <row r="2014" spans="1:41" ht="16.5" customHeight="1">
      <c r="A2014" s="12" t="s">
        <v>1337</v>
      </c>
      <c r="B2014" s="13"/>
      <c r="C2014" s="189"/>
      <c r="D2014" s="12"/>
      <c r="E2014" s="14" t="s">
        <v>1527</v>
      </c>
      <c r="F2014" s="14" t="s">
        <v>1341</v>
      </c>
      <c r="G2014" s="14" t="s">
        <v>1528</v>
      </c>
      <c r="H2014" s="15">
        <v>2017</v>
      </c>
      <c r="I2014" s="15">
        <v>6</v>
      </c>
      <c r="J2014" s="15">
        <v>0</v>
      </c>
      <c r="K2014" s="15">
        <v>0</v>
      </c>
      <c r="L2014" s="16" t="s">
        <v>7079</v>
      </c>
      <c r="M2014" s="16"/>
      <c r="N2014" s="16" t="s">
        <v>1343</v>
      </c>
      <c r="O2014" s="17">
        <v>480</v>
      </c>
      <c r="P2014" s="17">
        <v>0</v>
      </c>
      <c r="Q2014" s="17">
        <v>0</v>
      </c>
      <c r="R2014" s="18" t="s">
        <v>33</v>
      </c>
      <c r="S2014" s="19">
        <v>60</v>
      </c>
      <c r="T2014" s="19">
        <v>110</v>
      </c>
      <c r="U2014" s="19">
        <v>63.636363636363633</v>
      </c>
      <c r="V2014" s="19">
        <v>0</v>
      </c>
      <c r="W2014" s="20">
        <v>7</v>
      </c>
      <c r="X2014" s="21">
        <v>20160</v>
      </c>
      <c r="Y2014" s="22" t="s">
        <v>33</v>
      </c>
      <c r="Z2014" s="14" t="s">
        <v>5838</v>
      </c>
      <c r="AA2014" s="24" t="s">
        <v>67</v>
      </c>
      <c r="AB2014" s="14" t="s">
        <v>67</v>
      </c>
      <c r="AC2014" s="14" t="s">
        <v>67</v>
      </c>
      <c r="AD2014" s="25"/>
      <c r="AE2014" s="26"/>
      <c r="AF2014" s="27"/>
      <c r="AG2014" s="29"/>
      <c r="AH2014" s="29"/>
      <c r="AI2014" s="29"/>
      <c r="AJ2014" s="29"/>
      <c r="AK2014" s="29"/>
      <c r="AL2014" s="29"/>
      <c r="AM2014" s="29"/>
      <c r="AN2014" s="29"/>
      <c r="AO2014" s="29"/>
    </row>
    <row r="2015" spans="1:41" ht="16.5" customHeight="1">
      <c r="A2015" s="12" t="s">
        <v>1337</v>
      </c>
      <c r="B2015" s="13"/>
      <c r="C2015" s="189"/>
      <c r="D2015" s="12"/>
      <c r="E2015" s="14" t="s">
        <v>424</v>
      </c>
      <c r="F2015" s="14" t="s">
        <v>1433</v>
      </c>
      <c r="G2015" s="14" t="s">
        <v>1434</v>
      </c>
      <c r="H2015" s="15">
        <v>2007</v>
      </c>
      <c r="I2015" s="15">
        <v>1</v>
      </c>
      <c r="J2015" s="15">
        <v>0</v>
      </c>
      <c r="K2015" s="15">
        <v>0</v>
      </c>
      <c r="L2015" s="16" t="s">
        <v>1364</v>
      </c>
      <c r="M2015" s="16" t="s">
        <v>1365</v>
      </c>
      <c r="N2015" s="16" t="s">
        <v>411</v>
      </c>
      <c r="O2015" s="17">
        <v>2920</v>
      </c>
      <c r="P2015" s="17">
        <v>0</v>
      </c>
      <c r="Q2015" s="17">
        <v>0</v>
      </c>
      <c r="R2015" s="18" t="s">
        <v>33</v>
      </c>
      <c r="S2015" s="19">
        <v>60</v>
      </c>
      <c r="T2015" s="19">
        <v>220</v>
      </c>
      <c r="U2015" s="19">
        <v>5.4545454545454541</v>
      </c>
      <c r="V2015" s="19">
        <v>0</v>
      </c>
      <c r="W2015" s="20">
        <v>1.2</v>
      </c>
      <c r="X2015" s="21">
        <v>3504</v>
      </c>
      <c r="Y2015" s="22" t="s">
        <v>33</v>
      </c>
      <c r="Z2015" s="14" t="s">
        <v>5838</v>
      </c>
      <c r="AA2015" s="24" t="s">
        <v>67</v>
      </c>
      <c r="AB2015" s="14" t="s">
        <v>67</v>
      </c>
      <c r="AC2015" s="14" t="s">
        <v>67</v>
      </c>
      <c r="AD2015" s="25"/>
      <c r="AE2015" s="26"/>
      <c r="AF2015" s="27"/>
      <c r="AG2015" s="29"/>
      <c r="AH2015" s="29"/>
      <c r="AI2015" s="29"/>
      <c r="AJ2015" s="29"/>
      <c r="AK2015" s="29"/>
      <c r="AL2015" s="29"/>
      <c r="AM2015" s="29"/>
      <c r="AN2015" s="29"/>
      <c r="AO2015" s="29"/>
    </row>
    <row r="2016" spans="1:41" ht="16.5" customHeight="1">
      <c r="A2016" s="12" t="s">
        <v>1337</v>
      </c>
      <c r="B2016" s="13"/>
      <c r="C2016" s="189"/>
      <c r="D2016" s="12"/>
      <c r="E2016" s="14" t="s">
        <v>379</v>
      </c>
      <c r="F2016" s="14" t="s">
        <v>380</v>
      </c>
      <c r="G2016" s="14" t="s">
        <v>67</v>
      </c>
      <c r="H2016" s="15">
        <v>2003</v>
      </c>
      <c r="I2016" s="15">
        <v>1</v>
      </c>
      <c r="J2016" s="15">
        <v>0</v>
      </c>
      <c r="K2016" s="15">
        <v>0</v>
      </c>
      <c r="L2016" s="16" t="s">
        <v>1383</v>
      </c>
      <c r="M2016" s="16"/>
      <c r="N2016" s="16" t="s">
        <v>411</v>
      </c>
      <c r="O2016" s="17">
        <v>2628</v>
      </c>
      <c r="P2016" s="17">
        <v>6132</v>
      </c>
      <c r="Q2016" s="17">
        <v>5</v>
      </c>
      <c r="R2016" s="18" t="s">
        <v>33</v>
      </c>
      <c r="S2016" s="19">
        <v>60</v>
      </c>
      <c r="T2016" s="19">
        <v>220</v>
      </c>
      <c r="U2016" s="19">
        <v>5.4545454545454541</v>
      </c>
      <c r="V2016" s="19">
        <v>0</v>
      </c>
      <c r="W2016" s="20">
        <v>1.2</v>
      </c>
      <c r="X2016" s="21">
        <v>3521.52</v>
      </c>
      <c r="Y2016" s="22" t="s">
        <v>33</v>
      </c>
      <c r="Z2016" s="14" t="s">
        <v>5838</v>
      </c>
      <c r="AA2016" s="24" t="s">
        <v>67</v>
      </c>
      <c r="AB2016" s="14" t="s">
        <v>67</v>
      </c>
      <c r="AC2016" s="14" t="s">
        <v>67</v>
      </c>
      <c r="AD2016" s="25"/>
      <c r="AE2016" s="26"/>
      <c r="AF2016" s="27"/>
      <c r="AG2016" s="29"/>
      <c r="AH2016" s="29"/>
      <c r="AI2016" s="29"/>
      <c r="AJ2016" s="29"/>
      <c r="AK2016" s="29"/>
      <c r="AL2016" s="29"/>
      <c r="AM2016" s="29"/>
      <c r="AN2016" s="29"/>
      <c r="AO2016" s="29"/>
    </row>
    <row r="2017" spans="1:41" ht="16.5" customHeight="1">
      <c r="A2017" s="12" t="s">
        <v>1337</v>
      </c>
      <c r="B2017" s="13"/>
      <c r="C2017" s="189"/>
      <c r="D2017" s="12"/>
      <c r="E2017" s="14" t="s">
        <v>1431</v>
      </c>
      <c r="F2017" s="14" t="s">
        <v>1432</v>
      </c>
      <c r="G2017" s="14" t="s">
        <v>67</v>
      </c>
      <c r="H2017" s="15">
        <v>2003</v>
      </c>
      <c r="I2017" s="15">
        <v>1</v>
      </c>
      <c r="J2017" s="15">
        <v>0</v>
      </c>
      <c r="K2017" s="15">
        <v>0</v>
      </c>
      <c r="L2017" s="16" t="s">
        <v>1383</v>
      </c>
      <c r="M2017" s="16"/>
      <c r="N2017" s="16" t="s">
        <v>411</v>
      </c>
      <c r="O2017" s="17">
        <v>2628</v>
      </c>
      <c r="P2017" s="17">
        <v>6132</v>
      </c>
      <c r="Q2017" s="17">
        <v>5</v>
      </c>
      <c r="R2017" s="18" t="s">
        <v>33</v>
      </c>
      <c r="S2017" s="19">
        <v>60</v>
      </c>
      <c r="T2017" s="19">
        <v>220</v>
      </c>
      <c r="U2017" s="19">
        <v>5.4545454545454541</v>
      </c>
      <c r="V2017" s="19">
        <v>0</v>
      </c>
      <c r="W2017" s="20">
        <v>1.2</v>
      </c>
      <c r="X2017" s="21">
        <v>3521.52</v>
      </c>
      <c r="Y2017" s="22" t="s">
        <v>33</v>
      </c>
      <c r="Z2017" s="14" t="s">
        <v>5838</v>
      </c>
      <c r="AA2017" s="24" t="s">
        <v>67</v>
      </c>
      <c r="AB2017" s="14" t="s">
        <v>67</v>
      </c>
      <c r="AC2017" s="14" t="s">
        <v>67</v>
      </c>
      <c r="AD2017" s="25"/>
      <c r="AE2017" s="26"/>
      <c r="AF2017" s="27"/>
      <c r="AG2017" s="29"/>
      <c r="AH2017" s="29"/>
      <c r="AI2017" s="29"/>
      <c r="AJ2017" s="29"/>
      <c r="AK2017" s="29"/>
      <c r="AL2017" s="29"/>
      <c r="AM2017" s="29"/>
      <c r="AN2017" s="29"/>
      <c r="AO2017" s="29"/>
    </row>
    <row r="2018" spans="1:41" ht="16.5" customHeight="1">
      <c r="A2018" s="83" t="s">
        <v>1337</v>
      </c>
      <c r="B2018" s="13"/>
      <c r="C2018" s="189"/>
      <c r="D2018" s="83"/>
      <c r="E2018" s="14" t="s">
        <v>7120</v>
      </c>
      <c r="F2018" s="14" t="s">
        <v>7121</v>
      </c>
      <c r="G2018" s="14" t="s">
        <v>7122</v>
      </c>
      <c r="H2018" s="15">
        <v>2021</v>
      </c>
      <c r="I2018" s="15">
        <v>1</v>
      </c>
      <c r="J2018" s="15">
        <v>0</v>
      </c>
      <c r="K2018" s="15">
        <v>0</v>
      </c>
      <c r="L2018" s="16" t="s">
        <v>7114</v>
      </c>
      <c r="M2018" s="16"/>
      <c r="N2018" s="16" t="s">
        <v>7115</v>
      </c>
      <c r="O2018" s="17">
        <v>1193</v>
      </c>
      <c r="P2018" s="17">
        <v>0</v>
      </c>
      <c r="Q2018" s="17">
        <v>0</v>
      </c>
      <c r="R2018" s="18" t="s">
        <v>7116</v>
      </c>
      <c r="S2018" s="19">
        <v>60</v>
      </c>
      <c r="T2018" s="19">
        <v>220</v>
      </c>
      <c r="U2018" s="19">
        <v>40</v>
      </c>
      <c r="V2018" s="19">
        <v>0</v>
      </c>
      <c r="W2018" s="20">
        <v>3</v>
      </c>
      <c r="X2018" s="21">
        <v>3579</v>
      </c>
      <c r="Y2018" s="22" t="s">
        <v>33</v>
      </c>
      <c r="Z2018" s="14" t="s">
        <v>5838</v>
      </c>
      <c r="AA2018" s="24" t="s">
        <v>67</v>
      </c>
      <c r="AB2018" s="14" t="s">
        <v>67</v>
      </c>
      <c r="AC2018" s="14" t="s">
        <v>67</v>
      </c>
      <c r="AD2018" s="25"/>
      <c r="AE2018" s="26"/>
      <c r="AF2018" s="27"/>
      <c r="AG2018" s="109"/>
      <c r="AH2018" s="109"/>
      <c r="AI2018" s="109"/>
      <c r="AJ2018" s="109"/>
      <c r="AK2018" s="109"/>
      <c r="AL2018" s="109"/>
      <c r="AM2018" s="109"/>
      <c r="AN2018" s="109"/>
      <c r="AO2018" s="109"/>
    </row>
    <row r="2019" spans="1:41" ht="16.5" customHeight="1">
      <c r="A2019" s="12" t="s">
        <v>1337</v>
      </c>
      <c r="B2019" s="13"/>
      <c r="C2019" s="189"/>
      <c r="D2019" s="12"/>
      <c r="E2019" s="14" t="s">
        <v>1368</v>
      </c>
      <c r="F2019" s="14" t="s">
        <v>64</v>
      </c>
      <c r="G2019" s="14" t="s">
        <v>1446</v>
      </c>
      <c r="H2019" s="15">
        <v>2009</v>
      </c>
      <c r="I2019" s="15">
        <v>1</v>
      </c>
      <c r="J2019" s="15">
        <v>0</v>
      </c>
      <c r="K2019" s="15">
        <v>0</v>
      </c>
      <c r="L2019" s="16" t="s">
        <v>1430</v>
      </c>
      <c r="M2019" s="16"/>
      <c r="N2019" s="16" t="s">
        <v>1343</v>
      </c>
      <c r="O2019" s="17">
        <v>480</v>
      </c>
      <c r="P2019" s="17">
        <v>0</v>
      </c>
      <c r="Q2019" s="17">
        <v>0</v>
      </c>
      <c r="R2019" s="18" t="s">
        <v>33</v>
      </c>
      <c r="S2019" s="19">
        <v>60</v>
      </c>
      <c r="T2019" s="19">
        <v>220</v>
      </c>
      <c r="U2019" s="19">
        <v>33.909090909090907</v>
      </c>
      <c r="V2019" s="19">
        <v>0</v>
      </c>
      <c r="W2019" s="20">
        <v>7.46</v>
      </c>
      <c r="X2019" s="21">
        <v>3580.8</v>
      </c>
      <c r="Y2019" s="22" t="s">
        <v>33</v>
      </c>
      <c r="Z2019" s="14" t="s">
        <v>5838</v>
      </c>
      <c r="AA2019" s="24" t="s">
        <v>67</v>
      </c>
      <c r="AB2019" s="14" t="s">
        <v>67</v>
      </c>
      <c r="AC2019" s="14" t="s">
        <v>67</v>
      </c>
      <c r="AD2019" s="25"/>
      <c r="AE2019" s="26"/>
      <c r="AF2019" s="27"/>
      <c r="AG2019" s="29"/>
      <c r="AH2019" s="29"/>
      <c r="AI2019" s="29"/>
      <c r="AJ2019" s="29"/>
      <c r="AK2019" s="29"/>
      <c r="AL2019" s="29"/>
      <c r="AM2019" s="29"/>
      <c r="AN2019" s="29"/>
      <c r="AO2019" s="29"/>
    </row>
    <row r="2020" spans="1:41" ht="16.5" customHeight="1">
      <c r="A2020" s="12" t="s">
        <v>1337</v>
      </c>
      <c r="B2020" s="13"/>
      <c r="C2020" s="189"/>
      <c r="D2020" s="12"/>
      <c r="E2020" s="14" t="s">
        <v>379</v>
      </c>
      <c r="F2020" s="14" t="s">
        <v>1173</v>
      </c>
      <c r="G2020" s="14" t="s">
        <v>1420</v>
      </c>
      <c r="H2020" s="15" t="s">
        <v>67</v>
      </c>
      <c r="I2020" s="15">
        <v>1</v>
      </c>
      <c r="J2020" s="15">
        <v>0</v>
      </c>
      <c r="K2020" s="15">
        <v>0</v>
      </c>
      <c r="L2020" s="16" t="s">
        <v>1377</v>
      </c>
      <c r="M2020" s="16"/>
      <c r="N2020" s="16" t="s">
        <v>411</v>
      </c>
      <c r="O2020" s="17">
        <v>5760</v>
      </c>
      <c r="P2020" s="17">
        <v>0</v>
      </c>
      <c r="Q2020" s="17">
        <v>0</v>
      </c>
      <c r="R2020" s="18" t="s">
        <v>33</v>
      </c>
      <c r="S2020" s="19">
        <v>60</v>
      </c>
      <c r="T2020" s="19">
        <v>220</v>
      </c>
      <c r="U2020" s="19">
        <v>2.9545454545454546</v>
      </c>
      <c r="V2020" s="19">
        <v>0</v>
      </c>
      <c r="W2020" s="20">
        <v>0.65</v>
      </c>
      <c r="X2020" s="21">
        <v>3744</v>
      </c>
      <c r="Y2020" s="22" t="s">
        <v>33</v>
      </c>
      <c r="Z2020" s="14" t="s">
        <v>5838</v>
      </c>
      <c r="AA2020" s="24" t="s">
        <v>67</v>
      </c>
      <c r="AB2020" s="14" t="s">
        <v>67</v>
      </c>
      <c r="AC2020" s="14" t="s">
        <v>67</v>
      </c>
      <c r="AD2020" s="25"/>
      <c r="AE2020" s="26"/>
      <c r="AF2020" s="27"/>
      <c r="AG2020" s="29"/>
      <c r="AH2020" s="29"/>
      <c r="AI2020" s="29"/>
      <c r="AJ2020" s="29"/>
      <c r="AK2020" s="29"/>
      <c r="AL2020" s="29"/>
      <c r="AM2020" s="29"/>
      <c r="AN2020" s="29"/>
      <c r="AO2020" s="29"/>
    </row>
    <row r="2021" spans="1:41" ht="16.5" customHeight="1">
      <c r="A2021" s="12" t="s">
        <v>1337</v>
      </c>
      <c r="B2021" s="13"/>
      <c r="C2021" s="189"/>
      <c r="D2021" s="12"/>
      <c r="E2021" s="14" t="s">
        <v>1435</v>
      </c>
      <c r="F2021" s="14" t="s">
        <v>882</v>
      </c>
      <c r="G2021" s="14" t="s">
        <v>1412</v>
      </c>
      <c r="H2021" s="15">
        <v>2009</v>
      </c>
      <c r="I2021" s="15">
        <v>1</v>
      </c>
      <c r="J2021" s="15">
        <v>0</v>
      </c>
      <c r="K2021" s="15">
        <v>0</v>
      </c>
      <c r="L2021" s="16" t="s">
        <v>1430</v>
      </c>
      <c r="M2021" s="16"/>
      <c r="N2021" s="16" t="s">
        <v>1343</v>
      </c>
      <c r="O2021" s="17">
        <v>480</v>
      </c>
      <c r="P2021" s="17">
        <v>0</v>
      </c>
      <c r="Q2021" s="17">
        <v>0</v>
      </c>
      <c r="R2021" s="18" t="s">
        <v>33</v>
      </c>
      <c r="S2021" s="19">
        <v>0</v>
      </c>
      <c r="T2021" s="19">
        <v>220</v>
      </c>
      <c r="U2021" s="19">
        <v>36.363636363636367</v>
      </c>
      <c r="V2021" s="19">
        <v>0</v>
      </c>
      <c r="W2021" s="20">
        <v>8</v>
      </c>
      <c r="X2021" s="21">
        <v>3840</v>
      </c>
      <c r="Y2021" s="22" t="s">
        <v>33</v>
      </c>
      <c r="Z2021" s="14" t="s">
        <v>5838</v>
      </c>
      <c r="AA2021" s="24" t="s">
        <v>67</v>
      </c>
      <c r="AB2021" s="14" t="s">
        <v>67</v>
      </c>
      <c r="AC2021" s="14" t="s">
        <v>67</v>
      </c>
      <c r="AD2021" s="25"/>
      <c r="AE2021" s="26"/>
      <c r="AF2021" s="27"/>
      <c r="AG2021" s="29"/>
      <c r="AH2021" s="29"/>
      <c r="AI2021" s="29"/>
      <c r="AJ2021" s="29"/>
      <c r="AK2021" s="29"/>
      <c r="AL2021" s="29"/>
      <c r="AM2021" s="29"/>
      <c r="AN2021" s="29"/>
      <c r="AO2021" s="29"/>
    </row>
    <row r="2022" spans="1:41" ht="16.5" customHeight="1">
      <c r="A2022" s="12" t="s">
        <v>1337</v>
      </c>
      <c r="B2022" s="13"/>
      <c r="C2022" s="189"/>
      <c r="D2022" s="12"/>
      <c r="E2022" s="14" t="s">
        <v>1344</v>
      </c>
      <c r="F2022" s="14" t="s">
        <v>34</v>
      </c>
      <c r="G2022" s="14" t="s">
        <v>1345</v>
      </c>
      <c r="H2022" s="15" t="s">
        <v>67</v>
      </c>
      <c r="I2022" s="15">
        <v>1</v>
      </c>
      <c r="J2022" s="15">
        <v>0</v>
      </c>
      <c r="K2022" s="15">
        <v>0</v>
      </c>
      <c r="L2022" s="16" t="s">
        <v>1398</v>
      </c>
      <c r="M2022" s="16"/>
      <c r="N2022" s="16" t="s">
        <v>411</v>
      </c>
      <c r="O2022" s="17">
        <v>1336</v>
      </c>
      <c r="P2022" s="17">
        <v>0</v>
      </c>
      <c r="Q2022" s="17">
        <v>5</v>
      </c>
      <c r="R2022" s="18" t="s">
        <v>33</v>
      </c>
      <c r="S2022" s="19">
        <v>60</v>
      </c>
      <c r="T2022" s="19">
        <v>220</v>
      </c>
      <c r="U2022" s="19">
        <v>15.404545454545454</v>
      </c>
      <c r="V2022" s="19">
        <v>0</v>
      </c>
      <c r="W2022" s="20">
        <v>3.3889999999999998</v>
      </c>
      <c r="X2022" s="21">
        <v>4527.7039999999997</v>
      </c>
      <c r="Y2022" s="22" t="s">
        <v>33</v>
      </c>
      <c r="Z2022" s="14" t="s">
        <v>5838</v>
      </c>
      <c r="AA2022" s="24" t="s">
        <v>67</v>
      </c>
      <c r="AB2022" s="14" t="s">
        <v>67</v>
      </c>
      <c r="AC2022" s="14" t="s">
        <v>67</v>
      </c>
      <c r="AD2022" s="25"/>
      <c r="AE2022" s="26"/>
      <c r="AF2022" s="27"/>
      <c r="AG2022" s="29"/>
      <c r="AH2022" s="29"/>
      <c r="AI2022" s="29"/>
      <c r="AJ2022" s="29"/>
      <c r="AK2022" s="29"/>
      <c r="AL2022" s="29"/>
      <c r="AM2022" s="29"/>
      <c r="AN2022" s="29"/>
      <c r="AO2022" s="29"/>
    </row>
    <row r="2023" spans="1:41" ht="16.5" customHeight="1">
      <c r="A2023" s="12" t="s">
        <v>1337</v>
      </c>
      <c r="B2023" s="13"/>
      <c r="C2023" s="189"/>
      <c r="D2023" s="12"/>
      <c r="E2023" s="14" t="s">
        <v>1344</v>
      </c>
      <c r="F2023" s="14" t="s">
        <v>34</v>
      </c>
      <c r="G2023" s="14" t="s">
        <v>1345</v>
      </c>
      <c r="H2023" s="15" t="s">
        <v>67</v>
      </c>
      <c r="I2023" s="15">
        <v>1</v>
      </c>
      <c r="J2023" s="15">
        <v>0</v>
      </c>
      <c r="K2023" s="15">
        <v>0</v>
      </c>
      <c r="L2023" s="16" t="s">
        <v>1398</v>
      </c>
      <c r="M2023" s="16"/>
      <c r="N2023" s="16" t="s">
        <v>411</v>
      </c>
      <c r="O2023" s="17">
        <v>1336</v>
      </c>
      <c r="P2023" s="17">
        <v>0</v>
      </c>
      <c r="Q2023" s="17">
        <v>5</v>
      </c>
      <c r="R2023" s="18" t="s">
        <v>33</v>
      </c>
      <c r="S2023" s="19">
        <v>60</v>
      </c>
      <c r="T2023" s="19">
        <v>220</v>
      </c>
      <c r="U2023" s="19">
        <v>15.404545454545454</v>
      </c>
      <c r="V2023" s="19">
        <v>0</v>
      </c>
      <c r="W2023" s="20">
        <v>3.3889999999999998</v>
      </c>
      <c r="X2023" s="21">
        <v>4527.7039999999997</v>
      </c>
      <c r="Y2023" s="22" t="s">
        <v>33</v>
      </c>
      <c r="Z2023" s="14" t="s">
        <v>5838</v>
      </c>
      <c r="AA2023" s="24" t="s">
        <v>67</v>
      </c>
      <c r="AB2023" s="14" t="s">
        <v>67</v>
      </c>
      <c r="AC2023" s="14" t="s">
        <v>67</v>
      </c>
      <c r="AD2023" s="25"/>
      <c r="AE2023" s="26"/>
      <c r="AF2023" s="27"/>
      <c r="AG2023" s="29"/>
      <c r="AH2023" s="29"/>
      <c r="AI2023" s="29"/>
      <c r="AJ2023" s="29"/>
      <c r="AK2023" s="29"/>
      <c r="AL2023" s="29"/>
      <c r="AM2023" s="29"/>
      <c r="AN2023" s="29"/>
      <c r="AO2023" s="29"/>
    </row>
    <row r="2024" spans="1:41" ht="16.5" customHeight="1">
      <c r="A2024" s="12" t="s">
        <v>1337</v>
      </c>
      <c r="B2024" s="13"/>
      <c r="C2024" s="189"/>
      <c r="D2024" s="12"/>
      <c r="E2024" s="14" t="s">
        <v>379</v>
      </c>
      <c r="F2024" s="14" t="s">
        <v>34</v>
      </c>
      <c r="G2024" s="14" t="s">
        <v>1345</v>
      </c>
      <c r="H2024" s="15">
        <v>2017</v>
      </c>
      <c r="I2024" s="15">
        <v>1</v>
      </c>
      <c r="J2024" s="15">
        <v>0</v>
      </c>
      <c r="K2024" s="15">
        <v>0</v>
      </c>
      <c r="L2024" s="16" t="s">
        <v>1400</v>
      </c>
      <c r="M2024" s="16"/>
      <c r="N2024" s="16" t="s">
        <v>411</v>
      </c>
      <c r="O2024" s="17">
        <v>1336</v>
      </c>
      <c r="P2024" s="17">
        <v>0</v>
      </c>
      <c r="Q2024" s="17">
        <v>5</v>
      </c>
      <c r="R2024" s="18" t="s">
        <v>33</v>
      </c>
      <c r="S2024" s="19">
        <v>60</v>
      </c>
      <c r="T2024" s="19">
        <v>220</v>
      </c>
      <c r="U2024" s="19">
        <v>15.404545454545454</v>
      </c>
      <c r="V2024" s="19">
        <v>0</v>
      </c>
      <c r="W2024" s="20">
        <v>3.3889999999999998</v>
      </c>
      <c r="X2024" s="21">
        <v>4527.7039999999997</v>
      </c>
      <c r="Y2024" s="22" t="s">
        <v>33</v>
      </c>
      <c r="Z2024" s="14" t="s">
        <v>5838</v>
      </c>
      <c r="AA2024" s="24" t="s">
        <v>67</v>
      </c>
      <c r="AB2024" s="14" t="s">
        <v>67</v>
      </c>
      <c r="AC2024" s="14" t="s">
        <v>67</v>
      </c>
      <c r="AD2024" s="25"/>
      <c r="AE2024" s="26"/>
      <c r="AF2024" s="27"/>
      <c r="AG2024" s="29"/>
      <c r="AH2024" s="29"/>
      <c r="AI2024" s="29"/>
      <c r="AJ2024" s="29"/>
      <c r="AK2024" s="29"/>
      <c r="AL2024" s="29"/>
      <c r="AM2024" s="29"/>
      <c r="AN2024" s="29"/>
      <c r="AO2024" s="29"/>
    </row>
    <row r="2025" spans="1:41" ht="16.5" customHeight="1">
      <c r="A2025" s="12" t="s">
        <v>1337</v>
      </c>
      <c r="B2025" s="13"/>
      <c r="C2025" s="189"/>
      <c r="D2025" s="12"/>
      <c r="E2025" s="14" t="s">
        <v>1388</v>
      </c>
      <c r="F2025" s="14" t="s">
        <v>1414</v>
      </c>
      <c r="G2025" s="14" t="s">
        <v>67</v>
      </c>
      <c r="H2025" s="15" t="s">
        <v>67</v>
      </c>
      <c r="I2025" s="15">
        <v>1</v>
      </c>
      <c r="J2025" s="15">
        <v>0</v>
      </c>
      <c r="K2025" s="15">
        <v>0</v>
      </c>
      <c r="L2025" s="16" t="s">
        <v>1398</v>
      </c>
      <c r="M2025" s="16"/>
      <c r="N2025" s="16" t="s">
        <v>411</v>
      </c>
      <c r="O2025" s="17">
        <v>2628</v>
      </c>
      <c r="P2025" s="17">
        <v>6132</v>
      </c>
      <c r="Q2025" s="17">
        <v>5</v>
      </c>
      <c r="R2025" s="18" t="s">
        <v>33</v>
      </c>
      <c r="S2025" s="19">
        <v>60</v>
      </c>
      <c r="T2025" s="19">
        <v>110</v>
      </c>
      <c r="U2025" s="19">
        <v>15</v>
      </c>
      <c r="V2025" s="19">
        <v>0</v>
      </c>
      <c r="W2025" s="20">
        <v>1.65</v>
      </c>
      <c r="X2025" s="21">
        <v>4842.09</v>
      </c>
      <c r="Y2025" s="22" t="s">
        <v>33</v>
      </c>
      <c r="Z2025" s="14" t="s">
        <v>5838</v>
      </c>
      <c r="AA2025" s="24" t="s">
        <v>67</v>
      </c>
      <c r="AB2025" s="14" t="s">
        <v>67</v>
      </c>
      <c r="AC2025" s="14" t="s">
        <v>67</v>
      </c>
      <c r="AD2025" s="25"/>
      <c r="AE2025" s="26"/>
      <c r="AF2025" s="27"/>
      <c r="AG2025" s="29"/>
      <c r="AH2025" s="29"/>
      <c r="AI2025" s="29"/>
      <c r="AJ2025" s="29"/>
      <c r="AK2025" s="29"/>
      <c r="AL2025" s="29"/>
      <c r="AM2025" s="29"/>
      <c r="AN2025" s="29"/>
      <c r="AO2025" s="29"/>
    </row>
    <row r="2026" spans="1:41" ht="16.5" customHeight="1">
      <c r="A2026" s="12" t="s">
        <v>1337</v>
      </c>
      <c r="B2026" s="13"/>
      <c r="C2026" s="189"/>
      <c r="D2026" s="12"/>
      <c r="E2026" s="14" t="s">
        <v>1344</v>
      </c>
      <c r="F2026" s="14" t="s">
        <v>34</v>
      </c>
      <c r="G2026" s="14" t="s">
        <v>1345</v>
      </c>
      <c r="H2026" s="15">
        <v>2002</v>
      </c>
      <c r="I2026" s="15">
        <v>5</v>
      </c>
      <c r="J2026" s="15">
        <v>0</v>
      </c>
      <c r="K2026" s="15">
        <v>0</v>
      </c>
      <c r="L2026" s="16" t="s">
        <v>1346</v>
      </c>
      <c r="M2026" s="16"/>
      <c r="N2026" s="16" t="s">
        <v>411</v>
      </c>
      <c r="O2026" s="17">
        <v>1440</v>
      </c>
      <c r="P2026" s="17">
        <v>0</v>
      </c>
      <c r="Q2026" s="17">
        <v>0</v>
      </c>
      <c r="R2026" s="18" t="s">
        <v>33</v>
      </c>
      <c r="S2026" s="19">
        <v>60</v>
      </c>
      <c r="T2026" s="19">
        <v>220</v>
      </c>
      <c r="U2026" s="19">
        <v>15.404545454545454</v>
      </c>
      <c r="V2026" s="19">
        <v>0</v>
      </c>
      <c r="W2026" s="20">
        <v>3.3889999999999998</v>
      </c>
      <c r="X2026" s="21">
        <v>24400.799999999999</v>
      </c>
      <c r="Y2026" s="22" t="s">
        <v>33</v>
      </c>
      <c r="Z2026" s="14" t="s">
        <v>5838</v>
      </c>
      <c r="AA2026" s="24" t="s">
        <v>67</v>
      </c>
      <c r="AB2026" s="14" t="s">
        <v>67</v>
      </c>
      <c r="AC2026" s="14" t="s">
        <v>67</v>
      </c>
      <c r="AD2026" s="25"/>
      <c r="AE2026" s="26"/>
      <c r="AF2026" s="27"/>
      <c r="AG2026" s="29"/>
      <c r="AH2026" s="29"/>
      <c r="AI2026" s="29"/>
      <c r="AJ2026" s="29"/>
      <c r="AK2026" s="29"/>
      <c r="AL2026" s="29"/>
      <c r="AM2026" s="29"/>
      <c r="AN2026" s="29"/>
      <c r="AO2026" s="29"/>
    </row>
    <row r="2027" spans="1:41" ht="16.5" customHeight="1">
      <c r="A2027" s="12" t="s">
        <v>1337</v>
      </c>
      <c r="B2027" s="13"/>
      <c r="C2027" s="189"/>
      <c r="D2027" s="12"/>
      <c r="E2027" s="14" t="s">
        <v>1115</v>
      </c>
      <c r="F2027" s="14" t="s">
        <v>1116</v>
      </c>
      <c r="G2027" s="14" t="s">
        <v>1410</v>
      </c>
      <c r="H2027" s="15" t="s">
        <v>67</v>
      </c>
      <c r="I2027" s="15">
        <v>1</v>
      </c>
      <c r="J2027" s="15">
        <v>0</v>
      </c>
      <c r="K2027" s="15">
        <v>0</v>
      </c>
      <c r="L2027" s="16" t="s">
        <v>1377</v>
      </c>
      <c r="M2027" s="16"/>
      <c r="N2027" s="16" t="s">
        <v>411</v>
      </c>
      <c r="O2027" s="17">
        <v>7200</v>
      </c>
      <c r="P2027" s="17">
        <v>0</v>
      </c>
      <c r="Q2027" s="17">
        <v>0</v>
      </c>
      <c r="R2027" s="18" t="s">
        <v>33</v>
      </c>
      <c r="S2027" s="19">
        <v>60</v>
      </c>
      <c r="T2027" s="19">
        <v>110</v>
      </c>
      <c r="U2027" s="19">
        <v>6.2727272727272725</v>
      </c>
      <c r="V2027" s="19">
        <v>0</v>
      </c>
      <c r="W2027" s="20">
        <v>0.69</v>
      </c>
      <c r="X2027" s="21">
        <v>4968</v>
      </c>
      <c r="Y2027" s="22" t="s">
        <v>33</v>
      </c>
      <c r="Z2027" s="14" t="s">
        <v>5838</v>
      </c>
      <c r="AA2027" s="24" t="s">
        <v>67</v>
      </c>
      <c r="AB2027" s="14" t="s">
        <v>67</v>
      </c>
      <c r="AC2027" s="14" t="s">
        <v>67</v>
      </c>
      <c r="AD2027" s="25"/>
      <c r="AE2027" s="26"/>
      <c r="AF2027" s="27"/>
      <c r="AG2027" s="29"/>
      <c r="AH2027" s="29"/>
      <c r="AI2027" s="29"/>
      <c r="AJ2027" s="29"/>
      <c r="AK2027" s="29"/>
      <c r="AL2027" s="29"/>
      <c r="AM2027" s="29"/>
      <c r="AN2027" s="29"/>
      <c r="AO2027" s="29"/>
    </row>
    <row r="2028" spans="1:41" ht="16.5" customHeight="1">
      <c r="A2028" s="12" t="s">
        <v>1337</v>
      </c>
      <c r="B2028" s="13"/>
      <c r="C2028" s="189"/>
      <c r="D2028" s="12"/>
      <c r="E2028" s="14" t="s">
        <v>741</v>
      </c>
      <c r="F2028" s="14" t="s">
        <v>34</v>
      </c>
      <c r="G2028" s="14" t="s">
        <v>7070</v>
      </c>
      <c r="H2028" s="15">
        <v>2020</v>
      </c>
      <c r="I2028" s="15">
        <v>1</v>
      </c>
      <c r="J2028" s="15">
        <v>0</v>
      </c>
      <c r="K2028" s="15">
        <v>0</v>
      </c>
      <c r="L2028" s="16" t="s">
        <v>1378</v>
      </c>
      <c r="M2028" s="16"/>
      <c r="N2028" s="16" t="s">
        <v>411</v>
      </c>
      <c r="O2028" s="17">
        <v>2160</v>
      </c>
      <c r="P2028" s="17">
        <v>6600</v>
      </c>
      <c r="Q2028" s="17">
        <v>5</v>
      </c>
      <c r="R2028" s="18" t="s">
        <v>33</v>
      </c>
      <c r="S2028" s="19">
        <v>60</v>
      </c>
      <c r="T2028" s="19">
        <v>220</v>
      </c>
      <c r="U2028" s="19">
        <v>3</v>
      </c>
      <c r="V2028" s="19">
        <v>0</v>
      </c>
      <c r="W2028" s="20">
        <v>2</v>
      </c>
      <c r="X2028" s="21">
        <v>4980</v>
      </c>
      <c r="Y2028" s="22" t="s">
        <v>33</v>
      </c>
      <c r="Z2028" s="14" t="s">
        <v>5838</v>
      </c>
      <c r="AA2028" s="24" t="s">
        <v>67</v>
      </c>
      <c r="AB2028" s="14" t="s">
        <v>67</v>
      </c>
      <c r="AC2028" s="14" t="s">
        <v>67</v>
      </c>
      <c r="AD2028" s="25"/>
      <c r="AE2028" s="26"/>
      <c r="AF2028" s="27"/>
      <c r="AG2028" s="29"/>
      <c r="AH2028" s="29"/>
      <c r="AI2028" s="29"/>
      <c r="AJ2028" s="29"/>
      <c r="AK2028" s="29"/>
      <c r="AL2028" s="29"/>
      <c r="AM2028" s="29"/>
      <c r="AN2028" s="29"/>
      <c r="AO2028" s="29"/>
    </row>
    <row r="2029" spans="1:41" ht="16.5" customHeight="1">
      <c r="A2029" s="12" t="s">
        <v>1337</v>
      </c>
      <c r="B2029" s="13"/>
      <c r="C2029" s="189"/>
      <c r="D2029" s="12"/>
      <c r="E2029" s="14" t="s">
        <v>1417</v>
      </c>
      <c r="F2029" s="14" t="s">
        <v>1418</v>
      </c>
      <c r="G2029" s="14" t="s">
        <v>1419</v>
      </c>
      <c r="H2029" s="15">
        <v>2000</v>
      </c>
      <c r="I2029" s="15">
        <v>1</v>
      </c>
      <c r="J2029" s="15">
        <v>0</v>
      </c>
      <c r="K2029" s="15">
        <v>0</v>
      </c>
      <c r="L2029" s="16" t="s">
        <v>1378</v>
      </c>
      <c r="M2029" s="16"/>
      <c r="N2029" s="16" t="s">
        <v>411</v>
      </c>
      <c r="O2029" s="17">
        <v>3610</v>
      </c>
      <c r="P2029" s="17">
        <v>5880</v>
      </c>
      <c r="Q2029" s="17">
        <v>5</v>
      </c>
      <c r="R2029" s="18" t="s">
        <v>33</v>
      </c>
      <c r="S2029" s="19">
        <v>60</v>
      </c>
      <c r="T2029" s="19">
        <v>110</v>
      </c>
      <c r="U2029" s="19">
        <v>11.818181818181818</v>
      </c>
      <c r="V2029" s="19">
        <v>0</v>
      </c>
      <c r="W2029" s="20">
        <v>1.3</v>
      </c>
      <c r="X2029" s="21">
        <v>5075.2</v>
      </c>
      <c r="Y2029" s="22" t="s">
        <v>33</v>
      </c>
      <c r="Z2029" s="14" t="s">
        <v>5838</v>
      </c>
      <c r="AA2029" s="24" t="s">
        <v>67</v>
      </c>
      <c r="AB2029" s="14" t="s">
        <v>67</v>
      </c>
      <c r="AC2029" s="14" t="s">
        <v>67</v>
      </c>
      <c r="AD2029" s="25"/>
      <c r="AE2029" s="26"/>
      <c r="AF2029" s="27"/>
      <c r="AG2029" s="29"/>
      <c r="AH2029" s="29"/>
      <c r="AI2029" s="29"/>
      <c r="AJ2029" s="29"/>
      <c r="AK2029" s="29"/>
      <c r="AL2029" s="29"/>
      <c r="AM2029" s="29"/>
      <c r="AN2029" s="29"/>
      <c r="AO2029" s="29"/>
    </row>
    <row r="2030" spans="1:41" ht="16.5" customHeight="1">
      <c r="A2030" s="12" t="s">
        <v>1337</v>
      </c>
      <c r="B2030" s="13"/>
      <c r="C2030" s="189"/>
      <c r="D2030" s="12"/>
      <c r="E2030" s="14" t="s">
        <v>7068</v>
      </c>
      <c r="F2030" s="14" t="s">
        <v>34</v>
      </c>
      <c r="G2030" s="14" t="s">
        <v>7069</v>
      </c>
      <c r="H2030" s="15">
        <v>2021</v>
      </c>
      <c r="I2030" s="15">
        <v>2</v>
      </c>
      <c r="J2030" s="15">
        <v>0</v>
      </c>
      <c r="K2030" s="15">
        <v>0</v>
      </c>
      <c r="L2030" s="16" t="s">
        <v>1364</v>
      </c>
      <c r="M2030" s="16" t="s">
        <v>1365</v>
      </c>
      <c r="N2030" s="16" t="s">
        <v>411</v>
      </c>
      <c r="O2030" s="17">
        <v>1600</v>
      </c>
      <c r="P2030" s="17">
        <v>0</v>
      </c>
      <c r="Q2030" s="17">
        <v>0</v>
      </c>
      <c r="R2030" s="18" t="s">
        <v>33</v>
      </c>
      <c r="S2030" s="19">
        <v>60</v>
      </c>
      <c r="T2030" s="19">
        <v>220</v>
      </c>
      <c r="U2030" s="19">
        <v>15.404545454545454</v>
      </c>
      <c r="V2030" s="19">
        <v>0</v>
      </c>
      <c r="W2030" s="20">
        <v>3.3889999999999998</v>
      </c>
      <c r="X2030" s="21">
        <v>10844.8</v>
      </c>
      <c r="Y2030" s="22" t="s">
        <v>33</v>
      </c>
      <c r="Z2030" s="14" t="s">
        <v>5838</v>
      </c>
      <c r="AA2030" s="24" t="s">
        <v>67</v>
      </c>
      <c r="AB2030" s="14" t="s">
        <v>67</v>
      </c>
      <c r="AC2030" s="14" t="s">
        <v>67</v>
      </c>
      <c r="AD2030" s="25"/>
      <c r="AE2030" s="26"/>
      <c r="AF2030" s="27"/>
      <c r="AG2030" s="29"/>
      <c r="AH2030" s="29"/>
      <c r="AI2030" s="29"/>
      <c r="AJ2030" s="29"/>
      <c r="AK2030" s="29"/>
      <c r="AL2030" s="29"/>
      <c r="AM2030" s="29"/>
      <c r="AN2030" s="29"/>
      <c r="AO2030" s="29"/>
    </row>
    <row r="2031" spans="1:41" ht="16.5" customHeight="1">
      <c r="A2031" s="12" t="s">
        <v>1337</v>
      </c>
      <c r="B2031" s="13"/>
      <c r="C2031" s="189"/>
      <c r="D2031" s="12"/>
      <c r="E2031" s="14" t="s">
        <v>379</v>
      </c>
      <c r="F2031" s="14" t="s">
        <v>34</v>
      </c>
      <c r="G2031" s="14" t="s">
        <v>1404</v>
      </c>
      <c r="H2031" s="15">
        <v>1996</v>
      </c>
      <c r="I2031" s="15">
        <v>1</v>
      </c>
      <c r="J2031" s="15">
        <v>0</v>
      </c>
      <c r="K2031" s="15">
        <v>0</v>
      </c>
      <c r="L2031" s="16" t="s">
        <v>1362</v>
      </c>
      <c r="M2031" s="16"/>
      <c r="N2031" s="16" t="s">
        <v>411</v>
      </c>
      <c r="O2031" s="17">
        <v>1632</v>
      </c>
      <c r="P2031" s="17">
        <v>0</v>
      </c>
      <c r="Q2031" s="17">
        <v>0</v>
      </c>
      <c r="R2031" s="18" t="s">
        <v>33</v>
      </c>
      <c r="S2031" s="19">
        <v>60</v>
      </c>
      <c r="T2031" s="19">
        <v>220</v>
      </c>
      <c r="U2031" s="19">
        <v>15.404545454545454</v>
      </c>
      <c r="V2031" s="19">
        <v>0</v>
      </c>
      <c r="W2031" s="20">
        <v>3.3889999999999998</v>
      </c>
      <c r="X2031" s="21">
        <v>5530.848</v>
      </c>
      <c r="Y2031" s="22" t="s">
        <v>33</v>
      </c>
      <c r="Z2031" s="14" t="s">
        <v>5838</v>
      </c>
      <c r="AA2031" s="24" t="s">
        <v>67</v>
      </c>
      <c r="AB2031" s="14" t="s">
        <v>67</v>
      </c>
      <c r="AC2031" s="14" t="s">
        <v>67</v>
      </c>
      <c r="AD2031" s="25"/>
      <c r="AE2031" s="26"/>
      <c r="AF2031" s="27"/>
      <c r="AG2031" s="29"/>
      <c r="AH2031" s="29"/>
      <c r="AI2031" s="29"/>
      <c r="AJ2031" s="29"/>
      <c r="AK2031" s="29"/>
      <c r="AL2031" s="29"/>
      <c r="AM2031" s="29"/>
      <c r="AN2031" s="29"/>
      <c r="AO2031" s="29"/>
    </row>
    <row r="2032" spans="1:41" ht="16.5" customHeight="1">
      <c r="A2032" s="12" t="s">
        <v>1337</v>
      </c>
      <c r="B2032" s="13"/>
      <c r="C2032" s="189"/>
      <c r="D2032" s="12"/>
      <c r="E2032" s="14" t="s">
        <v>379</v>
      </c>
      <c r="F2032" s="14" t="s">
        <v>34</v>
      </c>
      <c r="G2032" s="14" t="s">
        <v>1405</v>
      </c>
      <c r="H2032" s="15">
        <v>2002</v>
      </c>
      <c r="I2032" s="15">
        <v>1</v>
      </c>
      <c r="J2032" s="15">
        <v>0</v>
      </c>
      <c r="K2032" s="15">
        <v>0</v>
      </c>
      <c r="L2032" s="16" t="s">
        <v>1362</v>
      </c>
      <c r="M2032" s="16"/>
      <c r="N2032" s="16" t="s">
        <v>411</v>
      </c>
      <c r="O2032" s="17">
        <v>1632</v>
      </c>
      <c r="P2032" s="17">
        <v>0</v>
      </c>
      <c r="Q2032" s="17">
        <v>0</v>
      </c>
      <c r="R2032" s="18" t="s">
        <v>33</v>
      </c>
      <c r="S2032" s="19">
        <v>60</v>
      </c>
      <c r="T2032" s="19">
        <v>220</v>
      </c>
      <c r="U2032" s="19">
        <v>15.404545454545454</v>
      </c>
      <c r="V2032" s="19">
        <v>0</v>
      </c>
      <c r="W2032" s="20">
        <v>3.3889999999999998</v>
      </c>
      <c r="X2032" s="21">
        <v>5530.848</v>
      </c>
      <c r="Y2032" s="22" t="s">
        <v>33</v>
      </c>
      <c r="Z2032" s="14" t="s">
        <v>5838</v>
      </c>
      <c r="AA2032" s="24" t="s">
        <v>67</v>
      </c>
      <c r="AB2032" s="14" t="s">
        <v>67</v>
      </c>
      <c r="AC2032" s="14" t="s">
        <v>67</v>
      </c>
      <c r="AD2032" s="25"/>
      <c r="AE2032" s="26"/>
      <c r="AF2032" s="27"/>
      <c r="AG2032" s="29"/>
      <c r="AH2032" s="29"/>
      <c r="AI2032" s="29"/>
      <c r="AJ2032" s="29"/>
      <c r="AK2032" s="29"/>
      <c r="AL2032" s="29"/>
      <c r="AM2032" s="29"/>
      <c r="AN2032" s="29"/>
      <c r="AO2032" s="29"/>
    </row>
    <row r="2033" spans="1:41" ht="16.5" customHeight="1">
      <c r="A2033" s="12" t="s">
        <v>1337</v>
      </c>
      <c r="B2033" s="13"/>
      <c r="C2033" s="189"/>
      <c r="D2033" s="12"/>
      <c r="E2033" s="14" t="s">
        <v>1401</v>
      </c>
      <c r="F2033" s="14" t="s">
        <v>1402</v>
      </c>
      <c r="G2033" s="14" t="s">
        <v>1403</v>
      </c>
      <c r="H2033" s="15" t="s">
        <v>67</v>
      </c>
      <c r="I2033" s="15">
        <v>1</v>
      </c>
      <c r="J2033" s="15">
        <v>0</v>
      </c>
      <c r="K2033" s="15">
        <v>0</v>
      </c>
      <c r="L2033" s="16" t="s">
        <v>1398</v>
      </c>
      <c r="M2033" s="16"/>
      <c r="N2033" s="16" t="s">
        <v>411</v>
      </c>
      <c r="O2033" s="17">
        <v>2628</v>
      </c>
      <c r="P2033" s="17">
        <v>6132</v>
      </c>
      <c r="Q2033" s="17">
        <v>5</v>
      </c>
      <c r="R2033" s="18" t="s">
        <v>33</v>
      </c>
      <c r="S2033" s="19">
        <v>60</v>
      </c>
      <c r="T2033" s="19">
        <v>110</v>
      </c>
      <c r="U2033" s="19">
        <v>17.272727272727273</v>
      </c>
      <c r="V2033" s="19">
        <v>0</v>
      </c>
      <c r="W2033" s="20">
        <v>1.9</v>
      </c>
      <c r="X2033" s="21">
        <v>5575.74</v>
      </c>
      <c r="Y2033" s="22" t="s">
        <v>33</v>
      </c>
      <c r="Z2033" s="14" t="s">
        <v>5838</v>
      </c>
      <c r="AA2033" s="24" t="s">
        <v>67</v>
      </c>
      <c r="AB2033" s="14" t="s">
        <v>67</v>
      </c>
      <c r="AC2033" s="14" t="s">
        <v>67</v>
      </c>
      <c r="AD2033" s="25"/>
      <c r="AE2033" s="26"/>
      <c r="AF2033" s="27"/>
      <c r="AG2033" s="29"/>
      <c r="AH2033" s="29"/>
      <c r="AI2033" s="29"/>
      <c r="AJ2033" s="29"/>
      <c r="AK2033" s="29"/>
      <c r="AL2033" s="29"/>
      <c r="AM2033" s="29"/>
      <c r="AN2033" s="29"/>
      <c r="AO2033" s="29"/>
    </row>
    <row r="2034" spans="1:41" ht="16.5" customHeight="1">
      <c r="A2034" s="12" t="s">
        <v>1337</v>
      </c>
      <c r="B2034" s="13"/>
      <c r="C2034" s="189"/>
      <c r="D2034" s="12"/>
      <c r="E2034" s="14" t="s">
        <v>1399</v>
      </c>
      <c r="F2034" s="14" t="s">
        <v>67</v>
      </c>
      <c r="G2034" s="14" t="s">
        <v>67</v>
      </c>
      <c r="H2034" s="15" t="s">
        <v>67</v>
      </c>
      <c r="I2034" s="15">
        <v>1</v>
      </c>
      <c r="J2034" s="15">
        <v>0</v>
      </c>
      <c r="K2034" s="15">
        <v>0</v>
      </c>
      <c r="L2034" s="16" t="s">
        <v>1400</v>
      </c>
      <c r="M2034" s="16"/>
      <c r="N2034" s="16" t="s">
        <v>411</v>
      </c>
      <c r="O2034" s="17">
        <v>2628</v>
      </c>
      <c r="P2034" s="17">
        <v>6132</v>
      </c>
      <c r="Q2034" s="17">
        <v>5</v>
      </c>
      <c r="R2034" s="18" t="s">
        <v>33</v>
      </c>
      <c r="S2034" s="19">
        <v>60</v>
      </c>
      <c r="T2034" s="19">
        <v>110</v>
      </c>
      <c r="U2034" s="19">
        <v>18</v>
      </c>
      <c r="V2034" s="19">
        <v>0</v>
      </c>
      <c r="W2034" s="20">
        <v>1.98</v>
      </c>
      <c r="X2034" s="21">
        <v>5810.5079999999998</v>
      </c>
      <c r="Y2034" s="22" t="s">
        <v>33</v>
      </c>
      <c r="Z2034" s="14" t="s">
        <v>5838</v>
      </c>
      <c r="AA2034" s="24" t="s">
        <v>67</v>
      </c>
      <c r="AB2034" s="14" t="s">
        <v>67</v>
      </c>
      <c r="AC2034" s="14" t="s">
        <v>67</v>
      </c>
      <c r="AD2034" s="25"/>
      <c r="AE2034" s="26"/>
      <c r="AF2034" s="27"/>
      <c r="AG2034" s="29"/>
      <c r="AH2034" s="29"/>
      <c r="AI2034" s="29"/>
      <c r="AJ2034" s="29"/>
      <c r="AK2034" s="29"/>
      <c r="AL2034" s="29"/>
      <c r="AM2034" s="29"/>
      <c r="AN2034" s="29"/>
      <c r="AO2034" s="29"/>
    </row>
    <row r="2035" spans="1:41" ht="16.5" customHeight="1">
      <c r="A2035" s="12" t="s">
        <v>1337</v>
      </c>
      <c r="B2035" s="13"/>
      <c r="C2035" s="189"/>
      <c r="D2035" s="12"/>
      <c r="E2035" s="14" t="s">
        <v>1399</v>
      </c>
      <c r="F2035" s="14" t="s">
        <v>67</v>
      </c>
      <c r="G2035" s="14" t="s">
        <v>67</v>
      </c>
      <c r="H2035" s="15" t="s">
        <v>67</v>
      </c>
      <c r="I2035" s="15">
        <v>1</v>
      </c>
      <c r="J2035" s="15">
        <v>0</v>
      </c>
      <c r="K2035" s="15">
        <v>0</v>
      </c>
      <c r="L2035" s="16" t="s">
        <v>1400</v>
      </c>
      <c r="M2035" s="16"/>
      <c r="N2035" s="16" t="s">
        <v>411</v>
      </c>
      <c r="O2035" s="17">
        <v>2628</v>
      </c>
      <c r="P2035" s="17">
        <v>6132</v>
      </c>
      <c r="Q2035" s="17">
        <v>5</v>
      </c>
      <c r="R2035" s="18" t="s">
        <v>33</v>
      </c>
      <c r="S2035" s="19">
        <v>60</v>
      </c>
      <c r="T2035" s="19">
        <v>110</v>
      </c>
      <c r="U2035" s="19">
        <v>18</v>
      </c>
      <c r="V2035" s="19">
        <v>0</v>
      </c>
      <c r="W2035" s="20">
        <v>1.98</v>
      </c>
      <c r="X2035" s="21">
        <v>5810.5079999999998</v>
      </c>
      <c r="Y2035" s="22" t="s">
        <v>33</v>
      </c>
      <c r="Z2035" s="14" t="s">
        <v>5838</v>
      </c>
      <c r="AA2035" s="24" t="s">
        <v>67</v>
      </c>
      <c r="AB2035" s="14" t="s">
        <v>67</v>
      </c>
      <c r="AC2035" s="14" t="s">
        <v>67</v>
      </c>
      <c r="AD2035" s="25"/>
      <c r="AE2035" s="26"/>
      <c r="AF2035" s="27"/>
      <c r="AG2035" s="29"/>
      <c r="AH2035" s="29"/>
      <c r="AI2035" s="29"/>
      <c r="AJ2035" s="29"/>
      <c r="AK2035" s="29"/>
      <c r="AL2035" s="29"/>
      <c r="AM2035" s="29"/>
      <c r="AN2035" s="29"/>
      <c r="AO2035" s="29"/>
    </row>
    <row r="2036" spans="1:41" ht="16.5" customHeight="1">
      <c r="A2036" s="12" t="s">
        <v>1337</v>
      </c>
      <c r="B2036" s="13"/>
      <c r="C2036" s="189"/>
      <c r="D2036" s="12"/>
      <c r="E2036" s="14" t="s">
        <v>1399</v>
      </c>
      <c r="F2036" s="14" t="s">
        <v>67</v>
      </c>
      <c r="G2036" s="14" t="s">
        <v>67</v>
      </c>
      <c r="H2036" s="15" t="s">
        <v>67</v>
      </c>
      <c r="I2036" s="15">
        <v>1</v>
      </c>
      <c r="J2036" s="15">
        <v>0</v>
      </c>
      <c r="K2036" s="15">
        <v>0</v>
      </c>
      <c r="L2036" s="16" t="s">
        <v>1400</v>
      </c>
      <c r="M2036" s="16"/>
      <c r="N2036" s="16" t="s">
        <v>411</v>
      </c>
      <c r="O2036" s="17">
        <v>2628</v>
      </c>
      <c r="P2036" s="17">
        <v>6132</v>
      </c>
      <c r="Q2036" s="17">
        <v>5</v>
      </c>
      <c r="R2036" s="18" t="s">
        <v>33</v>
      </c>
      <c r="S2036" s="19">
        <v>60</v>
      </c>
      <c r="T2036" s="19">
        <v>110</v>
      </c>
      <c r="U2036" s="19">
        <v>18</v>
      </c>
      <c r="V2036" s="19">
        <v>0</v>
      </c>
      <c r="W2036" s="20">
        <v>1.98</v>
      </c>
      <c r="X2036" s="21">
        <v>5810.5079999999998</v>
      </c>
      <c r="Y2036" s="22" t="s">
        <v>33</v>
      </c>
      <c r="Z2036" s="14" t="s">
        <v>5838</v>
      </c>
      <c r="AA2036" s="24" t="s">
        <v>67</v>
      </c>
      <c r="AB2036" s="14" t="s">
        <v>67</v>
      </c>
      <c r="AC2036" s="14" t="s">
        <v>67</v>
      </c>
      <c r="AD2036" s="25"/>
      <c r="AE2036" s="26"/>
      <c r="AF2036" s="27"/>
      <c r="AG2036" s="29"/>
      <c r="AH2036" s="29"/>
      <c r="AI2036" s="29"/>
      <c r="AJ2036" s="29"/>
      <c r="AK2036" s="29"/>
      <c r="AL2036" s="29"/>
      <c r="AM2036" s="29"/>
      <c r="AN2036" s="29"/>
      <c r="AO2036" s="29"/>
    </row>
    <row r="2037" spans="1:41" ht="16.5" customHeight="1">
      <c r="A2037" s="12" t="s">
        <v>1337</v>
      </c>
      <c r="B2037" s="13"/>
      <c r="C2037" s="189"/>
      <c r="D2037" s="12"/>
      <c r="E2037" s="14" t="s">
        <v>1399</v>
      </c>
      <c r="F2037" s="14" t="s">
        <v>67</v>
      </c>
      <c r="G2037" s="14" t="s">
        <v>67</v>
      </c>
      <c r="H2037" s="15" t="s">
        <v>67</v>
      </c>
      <c r="I2037" s="15">
        <v>1</v>
      </c>
      <c r="J2037" s="15">
        <v>0</v>
      </c>
      <c r="K2037" s="15">
        <v>0</v>
      </c>
      <c r="L2037" s="16" t="s">
        <v>1400</v>
      </c>
      <c r="M2037" s="16"/>
      <c r="N2037" s="16" t="s">
        <v>411</v>
      </c>
      <c r="O2037" s="17">
        <v>2628</v>
      </c>
      <c r="P2037" s="17">
        <v>6132</v>
      </c>
      <c r="Q2037" s="17">
        <v>5</v>
      </c>
      <c r="R2037" s="18" t="s">
        <v>33</v>
      </c>
      <c r="S2037" s="19">
        <v>60</v>
      </c>
      <c r="T2037" s="19">
        <v>110</v>
      </c>
      <c r="U2037" s="19">
        <v>18</v>
      </c>
      <c r="V2037" s="19">
        <v>0</v>
      </c>
      <c r="W2037" s="20">
        <v>1.98</v>
      </c>
      <c r="X2037" s="21">
        <v>5810.5079999999998</v>
      </c>
      <c r="Y2037" s="22" t="s">
        <v>33</v>
      </c>
      <c r="Z2037" s="14" t="s">
        <v>5838</v>
      </c>
      <c r="AA2037" s="24" t="s">
        <v>67</v>
      </c>
      <c r="AB2037" s="14" t="s">
        <v>67</v>
      </c>
      <c r="AC2037" s="14" t="s">
        <v>67</v>
      </c>
      <c r="AD2037" s="25"/>
      <c r="AE2037" s="26"/>
      <c r="AF2037" s="27"/>
      <c r="AG2037" s="29"/>
      <c r="AH2037" s="29"/>
      <c r="AI2037" s="29"/>
      <c r="AJ2037" s="29"/>
      <c r="AK2037" s="29"/>
      <c r="AL2037" s="29"/>
      <c r="AM2037" s="29"/>
      <c r="AN2037" s="29"/>
      <c r="AO2037" s="29"/>
    </row>
    <row r="2038" spans="1:41" ht="16.5" customHeight="1">
      <c r="A2038" s="12" t="s">
        <v>1337</v>
      </c>
      <c r="B2038" s="13"/>
      <c r="C2038" s="189"/>
      <c r="D2038" s="12"/>
      <c r="E2038" s="14" t="s">
        <v>1399</v>
      </c>
      <c r="F2038" s="14" t="s">
        <v>67</v>
      </c>
      <c r="G2038" s="14" t="s">
        <v>67</v>
      </c>
      <c r="H2038" s="15" t="s">
        <v>67</v>
      </c>
      <c r="I2038" s="15">
        <v>1</v>
      </c>
      <c r="J2038" s="15">
        <v>0</v>
      </c>
      <c r="K2038" s="15">
        <v>0</v>
      </c>
      <c r="L2038" s="16" t="s">
        <v>1400</v>
      </c>
      <c r="M2038" s="16"/>
      <c r="N2038" s="16" t="s">
        <v>411</v>
      </c>
      <c r="O2038" s="17">
        <v>2628</v>
      </c>
      <c r="P2038" s="17">
        <v>6132</v>
      </c>
      <c r="Q2038" s="17">
        <v>5</v>
      </c>
      <c r="R2038" s="18" t="s">
        <v>33</v>
      </c>
      <c r="S2038" s="19">
        <v>60</v>
      </c>
      <c r="T2038" s="19">
        <v>110</v>
      </c>
      <c r="U2038" s="19">
        <v>18</v>
      </c>
      <c r="V2038" s="19">
        <v>0</v>
      </c>
      <c r="W2038" s="20">
        <v>1.98</v>
      </c>
      <c r="X2038" s="21">
        <v>5810.5079999999998</v>
      </c>
      <c r="Y2038" s="22" t="s">
        <v>33</v>
      </c>
      <c r="Z2038" s="14" t="s">
        <v>5838</v>
      </c>
      <c r="AA2038" s="24" t="s">
        <v>67</v>
      </c>
      <c r="AB2038" s="14" t="s">
        <v>67</v>
      </c>
      <c r="AC2038" s="14" t="s">
        <v>67</v>
      </c>
      <c r="AD2038" s="25"/>
      <c r="AE2038" s="26"/>
      <c r="AF2038" s="27"/>
      <c r="AG2038" s="29"/>
      <c r="AH2038" s="29"/>
      <c r="AI2038" s="29"/>
      <c r="AJ2038" s="29"/>
      <c r="AK2038" s="29"/>
      <c r="AL2038" s="29"/>
      <c r="AM2038" s="29"/>
      <c r="AN2038" s="29"/>
      <c r="AO2038" s="29"/>
    </row>
    <row r="2039" spans="1:41" ht="16.5" customHeight="1">
      <c r="A2039" s="12" t="s">
        <v>1337</v>
      </c>
      <c r="B2039" s="13"/>
      <c r="C2039" s="189"/>
      <c r="D2039" s="12"/>
      <c r="E2039" s="14" t="s">
        <v>1399</v>
      </c>
      <c r="F2039" s="14" t="s">
        <v>67</v>
      </c>
      <c r="G2039" s="14" t="s">
        <v>67</v>
      </c>
      <c r="H2039" s="15" t="s">
        <v>67</v>
      </c>
      <c r="I2039" s="15">
        <v>1</v>
      </c>
      <c r="J2039" s="15">
        <v>0</v>
      </c>
      <c r="K2039" s="15">
        <v>0</v>
      </c>
      <c r="L2039" s="16" t="s">
        <v>1400</v>
      </c>
      <c r="M2039" s="16"/>
      <c r="N2039" s="16" t="s">
        <v>411</v>
      </c>
      <c r="O2039" s="17">
        <v>2628</v>
      </c>
      <c r="P2039" s="17">
        <v>6132</v>
      </c>
      <c r="Q2039" s="17">
        <v>5</v>
      </c>
      <c r="R2039" s="18" t="s">
        <v>33</v>
      </c>
      <c r="S2039" s="19">
        <v>60</v>
      </c>
      <c r="T2039" s="19">
        <v>110</v>
      </c>
      <c r="U2039" s="19">
        <v>18</v>
      </c>
      <c r="V2039" s="19">
        <v>0</v>
      </c>
      <c r="W2039" s="20">
        <v>1.98</v>
      </c>
      <c r="X2039" s="21">
        <v>5810.5079999999998</v>
      </c>
      <c r="Y2039" s="22" t="s">
        <v>33</v>
      </c>
      <c r="Z2039" s="14" t="s">
        <v>5838</v>
      </c>
      <c r="AA2039" s="24" t="s">
        <v>67</v>
      </c>
      <c r="AB2039" s="14" t="s">
        <v>67</v>
      </c>
      <c r="AC2039" s="14" t="s">
        <v>67</v>
      </c>
      <c r="AD2039" s="25"/>
      <c r="AE2039" s="26"/>
      <c r="AF2039" s="27"/>
      <c r="AG2039" s="29"/>
      <c r="AH2039" s="29"/>
      <c r="AI2039" s="29"/>
      <c r="AJ2039" s="29"/>
      <c r="AK2039" s="29"/>
      <c r="AL2039" s="29"/>
      <c r="AM2039" s="29"/>
      <c r="AN2039" s="29"/>
      <c r="AO2039" s="29"/>
    </row>
    <row r="2040" spans="1:41" ht="16.5" customHeight="1">
      <c r="A2040" s="12" t="s">
        <v>1337</v>
      </c>
      <c r="B2040" s="13"/>
      <c r="C2040" s="189"/>
      <c r="D2040" s="12"/>
      <c r="E2040" s="14" t="s">
        <v>429</v>
      </c>
      <c r="F2040" s="14" t="s">
        <v>67</v>
      </c>
      <c r="G2040" s="14" t="s">
        <v>67</v>
      </c>
      <c r="H2040" s="15" t="s">
        <v>67</v>
      </c>
      <c r="I2040" s="15">
        <v>1</v>
      </c>
      <c r="J2040" s="15">
        <v>0</v>
      </c>
      <c r="K2040" s="15">
        <v>0</v>
      </c>
      <c r="L2040" s="16" t="s">
        <v>1400</v>
      </c>
      <c r="M2040" s="16"/>
      <c r="N2040" s="16" t="s">
        <v>411</v>
      </c>
      <c r="O2040" s="17">
        <v>2628</v>
      </c>
      <c r="P2040" s="17">
        <v>6132</v>
      </c>
      <c r="Q2040" s="17">
        <v>5</v>
      </c>
      <c r="R2040" s="18" t="s">
        <v>33</v>
      </c>
      <c r="S2040" s="19">
        <v>60</v>
      </c>
      <c r="T2040" s="19">
        <v>110</v>
      </c>
      <c r="U2040" s="19">
        <v>18</v>
      </c>
      <c r="V2040" s="19">
        <v>0</v>
      </c>
      <c r="W2040" s="20">
        <v>1.98</v>
      </c>
      <c r="X2040" s="21">
        <v>5810.5079999999998</v>
      </c>
      <c r="Y2040" s="22" t="s">
        <v>33</v>
      </c>
      <c r="Z2040" s="14" t="s">
        <v>5838</v>
      </c>
      <c r="AA2040" s="24" t="s">
        <v>67</v>
      </c>
      <c r="AB2040" s="14" t="s">
        <v>67</v>
      </c>
      <c r="AC2040" s="14" t="s">
        <v>67</v>
      </c>
      <c r="AD2040" s="25"/>
      <c r="AE2040" s="26"/>
      <c r="AF2040" s="27"/>
      <c r="AG2040" s="29"/>
      <c r="AH2040" s="29"/>
      <c r="AI2040" s="29"/>
      <c r="AJ2040" s="29"/>
      <c r="AK2040" s="29"/>
      <c r="AL2040" s="29"/>
      <c r="AM2040" s="29"/>
      <c r="AN2040" s="29"/>
      <c r="AO2040" s="29"/>
    </row>
    <row r="2041" spans="1:41" ht="16.5" customHeight="1">
      <c r="A2041" s="12" t="s">
        <v>1337</v>
      </c>
      <c r="B2041" s="13"/>
      <c r="C2041" s="189"/>
      <c r="D2041" s="12"/>
      <c r="E2041" s="14" t="s">
        <v>429</v>
      </c>
      <c r="F2041" s="14" t="s">
        <v>67</v>
      </c>
      <c r="G2041" s="14" t="s">
        <v>67</v>
      </c>
      <c r="H2041" s="15" t="s">
        <v>67</v>
      </c>
      <c r="I2041" s="15">
        <v>1</v>
      </c>
      <c r="J2041" s="15">
        <v>0</v>
      </c>
      <c r="K2041" s="15">
        <v>0</v>
      </c>
      <c r="L2041" s="16" t="s">
        <v>1400</v>
      </c>
      <c r="M2041" s="16"/>
      <c r="N2041" s="16" t="s">
        <v>411</v>
      </c>
      <c r="O2041" s="17">
        <v>2628</v>
      </c>
      <c r="P2041" s="17">
        <v>6132</v>
      </c>
      <c r="Q2041" s="17">
        <v>5</v>
      </c>
      <c r="R2041" s="18" t="s">
        <v>33</v>
      </c>
      <c r="S2041" s="19">
        <v>60</v>
      </c>
      <c r="T2041" s="19">
        <v>110</v>
      </c>
      <c r="U2041" s="19">
        <v>18</v>
      </c>
      <c r="V2041" s="19">
        <v>0</v>
      </c>
      <c r="W2041" s="20">
        <v>1.98</v>
      </c>
      <c r="X2041" s="21">
        <v>5810.5079999999998</v>
      </c>
      <c r="Y2041" s="22" t="s">
        <v>33</v>
      </c>
      <c r="Z2041" s="14" t="s">
        <v>5838</v>
      </c>
      <c r="AA2041" s="24" t="s">
        <v>67</v>
      </c>
      <c r="AB2041" s="14" t="s">
        <v>67</v>
      </c>
      <c r="AC2041" s="14" t="s">
        <v>67</v>
      </c>
      <c r="AD2041" s="25"/>
      <c r="AE2041" s="26"/>
      <c r="AF2041" s="27"/>
      <c r="AG2041" s="29"/>
      <c r="AH2041" s="29"/>
      <c r="AI2041" s="29"/>
      <c r="AJ2041" s="29"/>
      <c r="AK2041" s="29"/>
      <c r="AL2041" s="29"/>
      <c r="AM2041" s="29"/>
      <c r="AN2041" s="29"/>
      <c r="AO2041" s="29"/>
    </row>
    <row r="2042" spans="1:41" ht="16.5" customHeight="1">
      <c r="A2042" s="12" t="s">
        <v>1337</v>
      </c>
      <c r="B2042" s="13"/>
      <c r="C2042" s="189"/>
      <c r="D2042" s="12"/>
      <c r="E2042" s="14" t="s">
        <v>427</v>
      </c>
      <c r="F2042" s="14" t="s">
        <v>1394</v>
      </c>
      <c r="G2042" s="14" t="s">
        <v>1395</v>
      </c>
      <c r="H2042" s="15" t="s">
        <v>67</v>
      </c>
      <c r="I2042" s="15">
        <v>1</v>
      </c>
      <c r="J2042" s="15">
        <v>0</v>
      </c>
      <c r="K2042" s="15">
        <v>0</v>
      </c>
      <c r="L2042" s="16" t="s">
        <v>1362</v>
      </c>
      <c r="M2042" s="16"/>
      <c r="N2042" s="16" t="s">
        <v>411</v>
      </c>
      <c r="O2042" s="17">
        <v>4380</v>
      </c>
      <c r="P2042" s="17">
        <v>0</v>
      </c>
      <c r="Q2042" s="17">
        <v>0</v>
      </c>
      <c r="R2042" s="18" t="s">
        <v>33</v>
      </c>
      <c r="S2042" s="19">
        <v>60</v>
      </c>
      <c r="T2042" s="19">
        <v>110</v>
      </c>
      <c r="U2042" s="19">
        <v>12.727272727272727</v>
      </c>
      <c r="V2042" s="19">
        <v>0</v>
      </c>
      <c r="W2042" s="20">
        <v>1.4</v>
      </c>
      <c r="X2042" s="21">
        <v>6132</v>
      </c>
      <c r="Y2042" s="22" t="s">
        <v>33</v>
      </c>
      <c r="Z2042" s="14" t="s">
        <v>5838</v>
      </c>
      <c r="AA2042" s="24" t="s">
        <v>67</v>
      </c>
      <c r="AB2042" s="14" t="s">
        <v>67</v>
      </c>
      <c r="AC2042" s="14" t="s">
        <v>67</v>
      </c>
      <c r="AD2042" s="25"/>
      <c r="AE2042" s="26"/>
      <c r="AF2042" s="27"/>
      <c r="AG2042" s="29"/>
      <c r="AH2042" s="29"/>
      <c r="AI2042" s="29"/>
      <c r="AJ2042" s="29"/>
      <c r="AK2042" s="29"/>
      <c r="AL2042" s="29"/>
      <c r="AM2042" s="29"/>
      <c r="AN2042" s="29"/>
      <c r="AO2042" s="29"/>
    </row>
    <row r="2043" spans="1:41" ht="16.5" customHeight="1">
      <c r="A2043" s="12" t="s">
        <v>1337</v>
      </c>
      <c r="B2043" s="13"/>
      <c r="C2043" s="189"/>
      <c r="D2043" s="12"/>
      <c r="E2043" s="14" t="s">
        <v>379</v>
      </c>
      <c r="F2043" s="14" t="s">
        <v>34</v>
      </c>
      <c r="G2043" s="14" t="s">
        <v>1392</v>
      </c>
      <c r="H2043" s="15" t="s">
        <v>67</v>
      </c>
      <c r="I2043" s="15">
        <v>1</v>
      </c>
      <c r="J2043" s="15">
        <v>0</v>
      </c>
      <c r="K2043" s="15">
        <v>0</v>
      </c>
      <c r="L2043" s="16" t="s">
        <v>1393</v>
      </c>
      <c r="M2043" s="16"/>
      <c r="N2043" s="16" t="s">
        <v>411</v>
      </c>
      <c r="O2043" s="17">
        <v>1825</v>
      </c>
      <c r="P2043" s="17">
        <v>0</v>
      </c>
      <c r="Q2043" s="17">
        <v>5</v>
      </c>
      <c r="R2043" s="18" t="s">
        <v>33</v>
      </c>
      <c r="S2043" s="19">
        <v>60</v>
      </c>
      <c r="T2043" s="19">
        <v>220</v>
      </c>
      <c r="U2043" s="19">
        <v>15.404545454545454</v>
      </c>
      <c r="V2043" s="19">
        <v>0</v>
      </c>
      <c r="W2043" s="20">
        <v>3.3889999999999998</v>
      </c>
      <c r="X2043" s="21">
        <v>6184.9249999999993</v>
      </c>
      <c r="Y2043" s="22" t="s">
        <v>33</v>
      </c>
      <c r="Z2043" s="14" t="s">
        <v>5838</v>
      </c>
      <c r="AA2043" s="24" t="s">
        <v>67</v>
      </c>
      <c r="AB2043" s="14" t="s">
        <v>67</v>
      </c>
      <c r="AC2043" s="14" t="s">
        <v>67</v>
      </c>
      <c r="AD2043" s="25"/>
      <c r="AE2043" s="26"/>
      <c r="AF2043" s="27"/>
      <c r="AG2043" s="29"/>
      <c r="AH2043" s="29"/>
      <c r="AI2043" s="29"/>
      <c r="AJ2043" s="29"/>
      <c r="AK2043" s="29"/>
      <c r="AL2043" s="29"/>
      <c r="AM2043" s="29"/>
      <c r="AN2043" s="29"/>
      <c r="AO2043" s="29"/>
    </row>
    <row r="2044" spans="1:41" ht="16.5" customHeight="1">
      <c r="A2044" s="12" t="s">
        <v>1337</v>
      </c>
      <c r="B2044" s="13"/>
      <c r="C2044" s="189"/>
      <c r="D2044" s="12"/>
      <c r="E2044" s="14" t="s">
        <v>1351</v>
      </c>
      <c r="F2044" s="14" t="s">
        <v>1341</v>
      </c>
      <c r="G2044" s="14" t="s">
        <v>1352</v>
      </c>
      <c r="H2044" s="15">
        <v>2009</v>
      </c>
      <c r="I2044" s="15">
        <v>6</v>
      </c>
      <c r="J2044" s="15">
        <v>0</v>
      </c>
      <c r="K2044" s="15">
        <v>0</v>
      </c>
      <c r="L2044" s="16" t="s">
        <v>1353</v>
      </c>
      <c r="M2044" s="16"/>
      <c r="N2044" s="16" t="s">
        <v>1343</v>
      </c>
      <c r="O2044" s="17">
        <v>900</v>
      </c>
      <c r="P2044" s="17">
        <v>0</v>
      </c>
      <c r="Q2044" s="17">
        <v>0</v>
      </c>
      <c r="R2044" s="18" t="s">
        <v>33</v>
      </c>
      <c r="S2044" s="19">
        <v>60</v>
      </c>
      <c r="T2044" s="19">
        <v>220</v>
      </c>
      <c r="U2044" s="19">
        <v>31.818181818181817</v>
      </c>
      <c r="V2044" s="19">
        <v>0</v>
      </c>
      <c r="W2044" s="20">
        <v>7</v>
      </c>
      <c r="X2044" s="21">
        <v>37800</v>
      </c>
      <c r="Y2044" s="22" t="s">
        <v>33</v>
      </c>
      <c r="Z2044" s="14" t="s">
        <v>5838</v>
      </c>
      <c r="AA2044" s="24" t="s">
        <v>67</v>
      </c>
      <c r="AB2044" s="14" t="s">
        <v>67</v>
      </c>
      <c r="AC2044" s="14" t="s">
        <v>67</v>
      </c>
      <c r="AD2044" s="25"/>
      <c r="AE2044" s="26"/>
      <c r="AF2044" s="27"/>
      <c r="AG2044" s="29"/>
      <c r="AH2044" s="29"/>
      <c r="AI2044" s="29"/>
      <c r="AJ2044" s="29"/>
      <c r="AK2044" s="29"/>
      <c r="AL2044" s="29"/>
      <c r="AM2044" s="29"/>
      <c r="AN2044" s="29"/>
      <c r="AO2044" s="29"/>
    </row>
    <row r="2045" spans="1:41" ht="16.5" customHeight="1">
      <c r="A2045" s="12" t="s">
        <v>1337</v>
      </c>
      <c r="B2045" s="13"/>
      <c r="C2045" s="189"/>
      <c r="D2045" s="12"/>
      <c r="E2045" s="14" t="s">
        <v>424</v>
      </c>
      <c r="F2045" s="14" t="s">
        <v>67</v>
      </c>
      <c r="G2045" s="14" t="s">
        <v>67</v>
      </c>
      <c r="H2045" s="15">
        <v>2004</v>
      </c>
      <c r="I2045" s="15">
        <v>1</v>
      </c>
      <c r="J2045" s="15">
        <v>0</v>
      </c>
      <c r="K2045" s="15">
        <v>0</v>
      </c>
      <c r="L2045" s="16" t="s">
        <v>1378</v>
      </c>
      <c r="M2045" s="16"/>
      <c r="N2045" s="16" t="s">
        <v>411</v>
      </c>
      <c r="O2045" s="17">
        <v>3736</v>
      </c>
      <c r="P2045" s="17">
        <v>5024</v>
      </c>
      <c r="Q2045" s="17">
        <v>5</v>
      </c>
      <c r="R2045" s="18" t="s">
        <v>33</v>
      </c>
      <c r="S2045" s="19">
        <v>60</v>
      </c>
      <c r="T2045" s="19">
        <v>110</v>
      </c>
      <c r="U2045" s="19">
        <v>14.545454545454545</v>
      </c>
      <c r="V2045" s="19">
        <v>0</v>
      </c>
      <c r="W2045" s="20">
        <v>1.6</v>
      </c>
      <c r="X2045" s="21">
        <v>6379.52</v>
      </c>
      <c r="Y2045" s="22" t="s">
        <v>33</v>
      </c>
      <c r="Z2045" s="14" t="s">
        <v>5838</v>
      </c>
      <c r="AA2045" s="24" t="s">
        <v>67</v>
      </c>
      <c r="AB2045" s="14" t="s">
        <v>67</v>
      </c>
      <c r="AC2045" s="14" t="s">
        <v>67</v>
      </c>
      <c r="AD2045" s="25"/>
      <c r="AE2045" s="26"/>
      <c r="AF2045" s="27"/>
      <c r="AG2045" s="29"/>
      <c r="AH2045" s="29"/>
      <c r="AI2045" s="29"/>
      <c r="AJ2045" s="29"/>
      <c r="AK2045" s="29"/>
      <c r="AL2045" s="29"/>
      <c r="AM2045" s="29"/>
      <c r="AN2045" s="29"/>
      <c r="AO2045" s="29"/>
    </row>
    <row r="2046" spans="1:41" ht="16.5" customHeight="1">
      <c r="A2046" s="12" t="s">
        <v>1337</v>
      </c>
      <c r="B2046" s="13"/>
      <c r="C2046" s="189"/>
      <c r="D2046" s="12"/>
      <c r="E2046" s="14" t="s">
        <v>1388</v>
      </c>
      <c r="F2046" s="14" t="s">
        <v>1389</v>
      </c>
      <c r="G2046" s="14" t="s">
        <v>1390</v>
      </c>
      <c r="H2046" s="15">
        <v>2006</v>
      </c>
      <c r="I2046" s="15">
        <v>1</v>
      </c>
      <c r="J2046" s="15">
        <v>0</v>
      </c>
      <c r="K2046" s="15">
        <v>0</v>
      </c>
      <c r="L2046" s="16" t="s">
        <v>1383</v>
      </c>
      <c r="M2046" s="16"/>
      <c r="N2046" s="16" t="s">
        <v>411</v>
      </c>
      <c r="O2046" s="17">
        <v>2628</v>
      </c>
      <c r="P2046" s="17">
        <v>6132</v>
      </c>
      <c r="Q2046" s="17">
        <v>5</v>
      </c>
      <c r="R2046" s="18" t="s">
        <v>33</v>
      </c>
      <c r="S2046" s="19">
        <v>50</v>
      </c>
      <c r="T2046" s="19">
        <v>110</v>
      </c>
      <c r="U2046" s="19">
        <v>20.454545454545453</v>
      </c>
      <c r="V2046" s="19">
        <v>0</v>
      </c>
      <c r="W2046" s="20">
        <v>2.25</v>
      </c>
      <c r="X2046" s="21">
        <v>6602.85</v>
      </c>
      <c r="Y2046" s="22" t="s">
        <v>33</v>
      </c>
      <c r="Z2046" s="14" t="s">
        <v>5838</v>
      </c>
      <c r="AA2046" s="24" t="s">
        <v>67</v>
      </c>
      <c r="AB2046" s="14" t="s">
        <v>67</v>
      </c>
      <c r="AC2046" s="14" t="s">
        <v>67</v>
      </c>
      <c r="AD2046" s="25"/>
      <c r="AE2046" s="26"/>
      <c r="AF2046" s="27"/>
      <c r="AG2046" s="29"/>
      <c r="AH2046" s="29"/>
      <c r="AI2046" s="29"/>
      <c r="AJ2046" s="29"/>
      <c r="AK2046" s="29"/>
      <c r="AL2046" s="29"/>
      <c r="AM2046" s="29"/>
      <c r="AN2046" s="29"/>
      <c r="AO2046" s="29"/>
    </row>
    <row r="2047" spans="1:41" ht="16.5" customHeight="1">
      <c r="A2047" s="12" t="s">
        <v>1337</v>
      </c>
      <c r="B2047" s="13"/>
      <c r="C2047" s="189"/>
      <c r="D2047" s="12"/>
      <c r="E2047" s="14" t="s">
        <v>1384</v>
      </c>
      <c r="F2047" s="14" t="s">
        <v>7072</v>
      </c>
      <c r="G2047" s="14" t="s">
        <v>7073</v>
      </c>
      <c r="H2047" s="15" t="s">
        <v>7074</v>
      </c>
      <c r="I2047" s="15">
        <v>1</v>
      </c>
      <c r="J2047" s="15">
        <v>0</v>
      </c>
      <c r="K2047" s="15">
        <v>0</v>
      </c>
      <c r="L2047" s="16" t="s">
        <v>1378</v>
      </c>
      <c r="M2047" s="16"/>
      <c r="N2047" s="16" t="s">
        <v>411</v>
      </c>
      <c r="O2047" s="17">
        <v>8760</v>
      </c>
      <c r="P2047" s="17">
        <v>0</v>
      </c>
      <c r="Q2047" s="17">
        <v>5</v>
      </c>
      <c r="R2047" s="18" t="s">
        <v>33</v>
      </c>
      <c r="S2047" s="19">
        <v>60</v>
      </c>
      <c r="T2047" s="19">
        <v>220</v>
      </c>
      <c r="U2047" s="19">
        <v>4.5</v>
      </c>
      <c r="V2047" s="19">
        <v>0</v>
      </c>
      <c r="W2047" s="20">
        <v>0.78</v>
      </c>
      <c r="X2047" s="21">
        <v>6832.8</v>
      </c>
      <c r="Y2047" s="22" t="s">
        <v>33</v>
      </c>
      <c r="Z2047" s="14" t="s">
        <v>5838</v>
      </c>
      <c r="AA2047" s="24" t="s">
        <v>67</v>
      </c>
      <c r="AB2047" s="14" t="s">
        <v>67</v>
      </c>
      <c r="AC2047" s="14" t="s">
        <v>67</v>
      </c>
      <c r="AD2047" s="25"/>
      <c r="AE2047" s="26"/>
      <c r="AF2047" s="27"/>
      <c r="AG2047" s="29"/>
      <c r="AH2047" s="29"/>
      <c r="AI2047" s="29"/>
      <c r="AJ2047" s="29"/>
      <c r="AK2047" s="29"/>
      <c r="AL2047" s="29"/>
      <c r="AM2047" s="29"/>
      <c r="AN2047" s="29"/>
      <c r="AO2047" s="29"/>
    </row>
    <row r="2048" spans="1:41" ht="16.5" customHeight="1">
      <c r="A2048" s="12" t="s">
        <v>1337</v>
      </c>
      <c r="B2048" s="13"/>
      <c r="C2048" s="189"/>
      <c r="D2048" s="12"/>
      <c r="E2048" s="14" t="s">
        <v>1380</v>
      </c>
      <c r="F2048" s="14" t="s">
        <v>1116</v>
      </c>
      <c r="G2048" s="14" t="s">
        <v>1381</v>
      </c>
      <c r="H2048" s="15" t="s">
        <v>1382</v>
      </c>
      <c r="I2048" s="15">
        <v>1</v>
      </c>
      <c r="J2048" s="15">
        <v>0</v>
      </c>
      <c r="K2048" s="15">
        <v>0</v>
      </c>
      <c r="L2048" s="16" t="s">
        <v>1383</v>
      </c>
      <c r="M2048" s="16"/>
      <c r="N2048" s="16" t="s">
        <v>411</v>
      </c>
      <c r="O2048" s="17">
        <v>2628</v>
      </c>
      <c r="P2048" s="17">
        <v>6132</v>
      </c>
      <c r="Q2048" s="17">
        <v>5</v>
      </c>
      <c r="R2048" s="18" t="s">
        <v>33</v>
      </c>
      <c r="S2048" s="19">
        <v>60</v>
      </c>
      <c r="T2048" s="19">
        <v>220</v>
      </c>
      <c r="U2048" s="19">
        <v>10.7</v>
      </c>
      <c r="V2048" s="19">
        <v>0</v>
      </c>
      <c r="W2048" s="20">
        <v>2.3540000000000001</v>
      </c>
      <c r="X2048" s="21">
        <v>6908.0483999999997</v>
      </c>
      <c r="Y2048" s="22" t="s">
        <v>33</v>
      </c>
      <c r="Z2048" s="14" t="s">
        <v>5838</v>
      </c>
      <c r="AA2048" s="24" t="s">
        <v>67</v>
      </c>
      <c r="AB2048" s="14" t="s">
        <v>67</v>
      </c>
      <c r="AC2048" s="14" t="s">
        <v>67</v>
      </c>
      <c r="AD2048" s="25"/>
      <c r="AE2048" s="26"/>
      <c r="AF2048" s="27"/>
      <c r="AG2048" s="29"/>
      <c r="AH2048" s="29"/>
      <c r="AI2048" s="29"/>
      <c r="AJ2048" s="29"/>
      <c r="AK2048" s="29"/>
      <c r="AL2048" s="29"/>
      <c r="AM2048" s="29"/>
      <c r="AN2048" s="29"/>
      <c r="AO2048" s="29"/>
    </row>
    <row r="2049" spans="1:41" ht="16.5" customHeight="1">
      <c r="A2049" s="12" t="s">
        <v>1337</v>
      </c>
      <c r="B2049" s="13"/>
      <c r="C2049" s="189"/>
      <c r="D2049" s="12"/>
      <c r="E2049" s="14" t="s">
        <v>1384</v>
      </c>
      <c r="F2049" s="14" t="s">
        <v>1385</v>
      </c>
      <c r="G2049" s="14" t="s">
        <v>1386</v>
      </c>
      <c r="H2049" s="15" t="s">
        <v>67</v>
      </c>
      <c r="I2049" s="15">
        <v>1</v>
      </c>
      <c r="J2049" s="15">
        <v>0</v>
      </c>
      <c r="K2049" s="15">
        <v>0</v>
      </c>
      <c r="L2049" s="16" t="s">
        <v>1377</v>
      </c>
      <c r="M2049" s="16"/>
      <c r="N2049" s="16" t="s">
        <v>411</v>
      </c>
      <c r="O2049" s="17">
        <v>2628</v>
      </c>
      <c r="P2049" s="17">
        <v>6132</v>
      </c>
      <c r="Q2049" s="17">
        <v>5</v>
      </c>
      <c r="R2049" s="18" t="s">
        <v>33</v>
      </c>
      <c r="S2049" s="19">
        <v>60</v>
      </c>
      <c r="T2049" s="19">
        <v>220</v>
      </c>
      <c r="U2049" s="19">
        <v>10.7</v>
      </c>
      <c r="V2049" s="19">
        <v>0</v>
      </c>
      <c r="W2049" s="20">
        <v>2.3540000000000001</v>
      </c>
      <c r="X2049" s="21">
        <v>6908.0483999999997</v>
      </c>
      <c r="Y2049" s="22" t="s">
        <v>33</v>
      </c>
      <c r="Z2049" s="14" t="s">
        <v>5838</v>
      </c>
      <c r="AA2049" s="24" t="s">
        <v>67</v>
      </c>
      <c r="AB2049" s="14" t="s">
        <v>67</v>
      </c>
      <c r="AC2049" s="14" t="s">
        <v>67</v>
      </c>
      <c r="AD2049" s="25"/>
      <c r="AE2049" s="26"/>
      <c r="AF2049" s="27"/>
      <c r="AG2049" s="29"/>
      <c r="AH2049" s="29"/>
      <c r="AI2049" s="29"/>
      <c r="AJ2049" s="29"/>
      <c r="AK2049" s="29"/>
      <c r="AL2049" s="29"/>
      <c r="AM2049" s="29"/>
      <c r="AN2049" s="29"/>
      <c r="AO2049" s="29"/>
    </row>
    <row r="2050" spans="1:41" ht="16.5" customHeight="1">
      <c r="A2050" s="12" t="s">
        <v>1337</v>
      </c>
      <c r="B2050" s="13"/>
      <c r="C2050" s="189"/>
      <c r="D2050" s="12"/>
      <c r="E2050" s="14" t="s">
        <v>1384</v>
      </c>
      <c r="F2050" s="14" t="s">
        <v>67</v>
      </c>
      <c r="G2050" s="14" t="s">
        <v>1387</v>
      </c>
      <c r="H2050" s="15" t="s">
        <v>67</v>
      </c>
      <c r="I2050" s="15">
        <v>1</v>
      </c>
      <c r="J2050" s="15">
        <v>0</v>
      </c>
      <c r="K2050" s="15">
        <v>0</v>
      </c>
      <c r="L2050" s="16" t="s">
        <v>1339</v>
      </c>
      <c r="M2050" s="16"/>
      <c r="N2050" s="16" t="s">
        <v>411</v>
      </c>
      <c r="O2050" s="17">
        <v>2628</v>
      </c>
      <c r="P2050" s="17">
        <v>6132</v>
      </c>
      <c r="Q2050" s="17">
        <v>5</v>
      </c>
      <c r="R2050" s="18" t="s">
        <v>33</v>
      </c>
      <c r="S2050" s="19">
        <v>60</v>
      </c>
      <c r="T2050" s="19">
        <v>110</v>
      </c>
      <c r="U2050" s="19">
        <v>21.4</v>
      </c>
      <c r="V2050" s="19">
        <v>0</v>
      </c>
      <c r="W2050" s="20">
        <v>2.3540000000000001</v>
      </c>
      <c r="X2050" s="21">
        <v>6908.0483999999997</v>
      </c>
      <c r="Y2050" s="22" t="s">
        <v>33</v>
      </c>
      <c r="Z2050" s="14" t="s">
        <v>5838</v>
      </c>
      <c r="AA2050" s="24" t="s">
        <v>67</v>
      </c>
      <c r="AB2050" s="14" t="s">
        <v>67</v>
      </c>
      <c r="AC2050" s="14" t="s">
        <v>67</v>
      </c>
      <c r="AD2050" s="25"/>
      <c r="AE2050" s="26"/>
      <c r="AF2050" s="27"/>
      <c r="AG2050" s="29"/>
      <c r="AH2050" s="29"/>
      <c r="AI2050" s="29"/>
      <c r="AJ2050" s="29"/>
      <c r="AK2050" s="29"/>
      <c r="AL2050" s="29"/>
      <c r="AM2050" s="29"/>
      <c r="AN2050" s="29"/>
      <c r="AO2050" s="29"/>
    </row>
    <row r="2051" spans="1:41" ht="16.5" customHeight="1">
      <c r="A2051" s="12" t="s">
        <v>1337</v>
      </c>
      <c r="B2051" s="13"/>
      <c r="C2051" s="189"/>
      <c r="D2051" s="12"/>
      <c r="E2051" s="14" t="s">
        <v>1347</v>
      </c>
      <c r="F2051" s="14" t="s">
        <v>1348</v>
      </c>
      <c r="G2051" s="14" t="s">
        <v>1349</v>
      </c>
      <c r="H2051" s="15" t="s">
        <v>67</v>
      </c>
      <c r="I2051" s="15">
        <v>3</v>
      </c>
      <c r="J2051" s="15">
        <v>0</v>
      </c>
      <c r="K2051" s="15">
        <v>0</v>
      </c>
      <c r="L2051" s="16" t="s">
        <v>1350</v>
      </c>
      <c r="M2051" s="16"/>
      <c r="N2051" s="16" t="s">
        <v>411</v>
      </c>
      <c r="O2051" s="17">
        <v>1336</v>
      </c>
      <c r="P2051" s="17">
        <v>0</v>
      </c>
      <c r="Q2051" s="17">
        <v>0</v>
      </c>
      <c r="R2051" s="18" t="s">
        <v>33</v>
      </c>
      <c r="S2051" s="19" t="s">
        <v>89</v>
      </c>
      <c r="T2051" s="19">
        <v>110</v>
      </c>
      <c r="U2051" s="19">
        <v>54.545454545454547</v>
      </c>
      <c r="V2051" s="19">
        <v>0</v>
      </c>
      <c r="W2051" s="20">
        <v>6</v>
      </c>
      <c r="X2051" s="21">
        <v>24048</v>
      </c>
      <c r="Y2051" s="22" t="s">
        <v>33</v>
      </c>
      <c r="Z2051" s="14" t="s">
        <v>5838</v>
      </c>
      <c r="AA2051" s="24" t="s">
        <v>67</v>
      </c>
      <c r="AB2051" s="14" t="s">
        <v>67</v>
      </c>
      <c r="AC2051" s="14" t="s">
        <v>67</v>
      </c>
      <c r="AD2051" s="25"/>
      <c r="AE2051" s="26"/>
      <c r="AF2051" s="27"/>
      <c r="AG2051" s="29"/>
      <c r="AH2051" s="29"/>
      <c r="AI2051" s="29"/>
      <c r="AJ2051" s="29"/>
      <c r="AK2051" s="29"/>
      <c r="AL2051" s="29"/>
      <c r="AM2051" s="29"/>
      <c r="AN2051" s="29"/>
      <c r="AO2051" s="29"/>
    </row>
    <row r="2052" spans="1:41" ht="16.5" customHeight="1">
      <c r="A2052" s="12" t="s">
        <v>1337</v>
      </c>
      <c r="B2052" s="13"/>
      <c r="C2052" s="189"/>
      <c r="D2052" s="12"/>
      <c r="E2052" s="14" t="s">
        <v>1374</v>
      </c>
      <c r="F2052" s="14" t="s">
        <v>1375</v>
      </c>
      <c r="G2052" s="14" t="s">
        <v>1376</v>
      </c>
      <c r="H2052" s="15">
        <v>2010</v>
      </c>
      <c r="I2052" s="15">
        <v>1</v>
      </c>
      <c r="J2052" s="15">
        <v>0</v>
      </c>
      <c r="K2052" s="15">
        <v>0</v>
      </c>
      <c r="L2052" s="16" t="s">
        <v>1377</v>
      </c>
      <c r="M2052" s="16"/>
      <c r="N2052" s="16" t="s">
        <v>411</v>
      </c>
      <c r="O2052" s="17">
        <v>2628</v>
      </c>
      <c r="P2052" s="17">
        <v>6132</v>
      </c>
      <c r="Q2052" s="17">
        <v>5</v>
      </c>
      <c r="R2052" s="18" t="s">
        <v>33</v>
      </c>
      <c r="S2052" s="19">
        <v>60</v>
      </c>
      <c r="T2052" s="19">
        <v>110</v>
      </c>
      <c r="U2052" s="19">
        <v>27.272727272727273</v>
      </c>
      <c r="V2052" s="19">
        <v>0</v>
      </c>
      <c r="W2052" s="20">
        <v>3</v>
      </c>
      <c r="X2052" s="21">
        <v>8803.7999999999993</v>
      </c>
      <c r="Y2052" s="22" t="s">
        <v>33</v>
      </c>
      <c r="Z2052" s="14" t="s">
        <v>5838</v>
      </c>
      <c r="AA2052" s="24" t="s">
        <v>67</v>
      </c>
      <c r="AB2052" s="14" t="s">
        <v>67</v>
      </c>
      <c r="AC2052" s="14" t="s">
        <v>67</v>
      </c>
      <c r="AD2052" s="25"/>
      <c r="AE2052" s="26"/>
      <c r="AF2052" s="27"/>
      <c r="AG2052" s="29"/>
      <c r="AH2052" s="29"/>
      <c r="AI2052" s="29"/>
      <c r="AJ2052" s="29"/>
      <c r="AK2052" s="29"/>
      <c r="AL2052" s="29"/>
      <c r="AM2052" s="29"/>
      <c r="AN2052" s="29"/>
      <c r="AO2052" s="29"/>
    </row>
    <row r="2053" spans="1:41" ht="16.5" customHeight="1">
      <c r="A2053" s="12" t="s">
        <v>1337</v>
      </c>
      <c r="B2053" s="13"/>
      <c r="C2053" s="189"/>
      <c r="D2053" s="12"/>
      <c r="E2053" s="14" t="s">
        <v>379</v>
      </c>
      <c r="F2053" s="14" t="s">
        <v>34</v>
      </c>
      <c r="G2053" s="14" t="s">
        <v>1345</v>
      </c>
      <c r="H2053" s="15" t="s">
        <v>67</v>
      </c>
      <c r="I2053" s="15">
        <v>2</v>
      </c>
      <c r="J2053" s="15">
        <v>0</v>
      </c>
      <c r="K2053" s="15">
        <v>0</v>
      </c>
      <c r="L2053" s="16" t="s">
        <v>1346</v>
      </c>
      <c r="M2053" s="16"/>
      <c r="N2053" s="16" t="s">
        <v>411</v>
      </c>
      <c r="O2053" s="17">
        <v>2628</v>
      </c>
      <c r="P2053" s="17">
        <v>0</v>
      </c>
      <c r="Q2053" s="17">
        <v>0</v>
      </c>
      <c r="R2053" s="18" t="s">
        <v>33</v>
      </c>
      <c r="S2053" s="19">
        <v>60</v>
      </c>
      <c r="T2053" s="19">
        <v>220</v>
      </c>
      <c r="U2053" s="19">
        <v>15.404545454545454</v>
      </c>
      <c r="V2053" s="19">
        <v>0</v>
      </c>
      <c r="W2053" s="20">
        <v>3.3889999999999998</v>
      </c>
      <c r="X2053" s="21">
        <v>17812.583999999999</v>
      </c>
      <c r="Y2053" s="22" t="s">
        <v>33</v>
      </c>
      <c r="Z2053" s="14" t="s">
        <v>5838</v>
      </c>
      <c r="AA2053" s="24" t="s">
        <v>67</v>
      </c>
      <c r="AB2053" s="14" t="s">
        <v>67</v>
      </c>
      <c r="AC2053" s="14" t="s">
        <v>67</v>
      </c>
      <c r="AD2053" s="25"/>
      <c r="AE2053" s="26"/>
      <c r="AF2053" s="27"/>
      <c r="AG2053" s="29"/>
      <c r="AH2053" s="29"/>
      <c r="AI2053" s="29"/>
      <c r="AJ2053" s="29"/>
      <c r="AK2053" s="29"/>
      <c r="AL2053" s="29"/>
      <c r="AM2053" s="29"/>
      <c r="AN2053" s="29"/>
      <c r="AO2053" s="29"/>
    </row>
    <row r="2054" spans="1:41" ht="16.5" customHeight="1">
      <c r="A2054" s="12" t="s">
        <v>1337</v>
      </c>
      <c r="B2054" s="13"/>
      <c r="C2054" s="189"/>
      <c r="D2054" s="12"/>
      <c r="E2054" s="14" t="s">
        <v>1449</v>
      </c>
      <c r="F2054" s="14" t="s">
        <v>438</v>
      </c>
      <c r="G2054" s="14" t="s">
        <v>1450</v>
      </c>
      <c r="H2054" s="15" t="s">
        <v>67</v>
      </c>
      <c r="I2054" s="15">
        <v>1</v>
      </c>
      <c r="J2054" s="15">
        <v>0</v>
      </c>
      <c r="K2054" s="15">
        <v>0</v>
      </c>
      <c r="L2054" s="16" t="s">
        <v>1378</v>
      </c>
      <c r="M2054" s="16"/>
      <c r="N2054" s="16" t="s">
        <v>411</v>
      </c>
      <c r="O2054" s="17">
        <v>8640</v>
      </c>
      <c r="P2054" s="17">
        <v>120</v>
      </c>
      <c r="Q2054" s="17">
        <v>5</v>
      </c>
      <c r="R2054" s="18" t="s">
        <v>33</v>
      </c>
      <c r="S2054" s="19">
        <v>60</v>
      </c>
      <c r="T2054" s="19">
        <v>110</v>
      </c>
      <c r="U2054" s="19">
        <v>9.5</v>
      </c>
      <c r="V2054" s="19">
        <v>0</v>
      </c>
      <c r="W2054" s="20">
        <v>1.0449999999999999</v>
      </c>
      <c r="X2054" s="21">
        <v>9035.07</v>
      </c>
      <c r="Y2054" s="22" t="s">
        <v>33</v>
      </c>
      <c r="Z2054" s="14" t="s">
        <v>5838</v>
      </c>
      <c r="AA2054" s="24" t="s">
        <v>67</v>
      </c>
      <c r="AB2054" s="14" t="s">
        <v>67</v>
      </c>
      <c r="AC2054" s="14" t="s">
        <v>67</v>
      </c>
      <c r="AD2054" s="25"/>
      <c r="AE2054" s="26"/>
      <c r="AF2054" s="27"/>
      <c r="AG2054" s="29"/>
      <c r="AH2054" s="29"/>
      <c r="AI2054" s="29"/>
      <c r="AJ2054" s="29"/>
      <c r="AK2054" s="29"/>
      <c r="AL2054" s="29"/>
      <c r="AM2054" s="29"/>
      <c r="AN2054" s="29"/>
      <c r="AO2054" s="29"/>
    </row>
    <row r="2055" spans="1:41" ht="16.5" customHeight="1">
      <c r="A2055" s="12" t="s">
        <v>1337</v>
      </c>
      <c r="B2055" s="13"/>
      <c r="C2055" s="189"/>
      <c r="D2055" s="12"/>
      <c r="E2055" s="14" t="s">
        <v>1368</v>
      </c>
      <c r="F2055" s="14" t="s">
        <v>64</v>
      </c>
      <c r="G2055" s="14" t="s">
        <v>1369</v>
      </c>
      <c r="H2055" s="15">
        <v>2009</v>
      </c>
      <c r="I2055" s="15">
        <v>1</v>
      </c>
      <c r="J2055" s="15">
        <v>0</v>
      </c>
      <c r="K2055" s="15">
        <v>0</v>
      </c>
      <c r="L2055" s="16" t="s">
        <v>1370</v>
      </c>
      <c r="M2055" s="16"/>
      <c r="N2055" s="16" t="s">
        <v>1343</v>
      </c>
      <c r="O2055" s="17">
        <v>420</v>
      </c>
      <c r="P2055" s="17">
        <v>0</v>
      </c>
      <c r="Q2055" s="17">
        <v>0</v>
      </c>
      <c r="R2055" s="18" t="s">
        <v>33</v>
      </c>
      <c r="S2055" s="19">
        <v>60</v>
      </c>
      <c r="T2055" s="19">
        <v>220</v>
      </c>
      <c r="U2055" s="19">
        <v>100.90909090909091</v>
      </c>
      <c r="V2055" s="19">
        <v>0</v>
      </c>
      <c r="W2055" s="20">
        <v>22.2</v>
      </c>
      <c r="X2055" s="21">
        <v>9324</v>
      </c>
      <c r="Y2055" s="22" t="s">
        <v>33</v>
      </c>
      <c r="Z2055" s="14" t="s">
        <v>5838</v>
      </c>
      <c r="AA2055" s="24" t="s">
        <v>67</v>
      </c>
      <c r="AB2055" s="14" t="s">
        <v>67</v>
      </c>
      <c r="AC2055" s="14" t="s">
        <v>67</v>
      </c>
      <c r="AD2055" s="25"/>
      <c r="AE2055" s="26"/>
      <c r="AF2055" s="27"/>
      <c r="AG2055" s="29"/>
      <c r="AH2055" s="29"/>
      <c r="AI2055" s="29"/>
      <c r="AJ2055" s="29"/>
      <c r="AK2055" s="29"/>
      <c r="AL2055" s="29"/>
      <c r="AM2055" s="29"/>
      <c r="AN2055" s="29"/>
      <c r="AO2055" s="29"/>
    </row>
    <row r="2056" spans="1:41" ht="16.5" customHeight="1">
      <c r="A2056" s="12" t="s">
        <v>1337</v>
      </c>
      <c r="B2056" s="13"/>
      <c r="C2056" s="189"/>
      <c r="D2056" s="12"/>
      <c r="E2056" s="14" t="s">
        <v>741</v>
      </c>
      <c r="F2056" s="14" t="s">
        <v>1366</v>
      </c>
      <c r="G2056" s="14" t="s">
        <v>1367</v>
      </c>
      <c r="H2056" s="15" t="s">
        <v>67</v>
      </c>
      <c r="I2056" s="15">
        <v>1</v>
      </c>
      <c r="J2056" s="15">
        <v>0</v>
      </c>
      <c r="K2056" s="15">
        <v>0</v>
      </c>
      <c r="L2056" s="16" t="s">
        <v>1357</v>
      </c>
      <c r="M2056" s="16"/>
      <c r="N2056" s="16" t="s">
        <v>411</v>
      </c>
      <c r="O2056" s="17">
        <v>2628</v>
      </c>
      <c r="P2056" s="17">
        <v>6132</v>
      </c>
      <c r="Q2056" s="17">
        <v>5</v>
      </c>
      <c r="R2056" s="18" t="s">
        <v>33</v>
      </c>
      <c r="S2056" s="19">
        <v>60</v>
      </c>
      <c r="T2056" s="19">
        <v>220</v>
      </c>
      <c r="U2056" s="19">
        <v>15.404545454545454</v>
      </c>
      <c r="V2056" s="19">
        <v>0</v>
      </c>
      <c r="W2056" s="20">
        <v>3.3889999999999998</v>
      </c>
      <c r="X2056" s="21">
        <v>9945.3593999999994</v>
      </c>
      <c r="Y2056" s="22" t="s">
        <v>33</v>
      </c>
      <c r="Z2056" s="14" t="s">
        <v>5838</v>
      </c>
      <c r="AA2056" s="24" t="s">
        <v>67</v>
      </c>
      <c r="AB2056" s="14" t="s">
        <v>67</v>
      </c>
      <c r="AC2056" s="14" t="s">
        <v>67</v>
      </c>
      <c r="AD2056" s="25"/>
      <c r="AE2056" s="26"/>
      <c r="AF2056" s="27"/>
      <c r="AG2056" s="29"/>
      <c r="AH2056" s="29"/>
      <c r="AI2056" s="29"/>
      <c r="AJ2056" s="29"/>
      <c r="AK2056" s="29"/>
      <c r="AL2056" s="29"/>
      <c r="AM2056" s="29"/>
      <c r="AN2056" s="29"/>
      <c r="AO2056" s="29"/>
    </row>
    <row r="2057" spans="1:41" ht="16.5" customHeight="1">
      <c r="A2057" s="12" t="s">
        <v>1337</v>
      </c>
      <c r="B2057" s="13"/>
      <c r="C2057" s="189"/>
      <c r="D2057" s="12"/>
      <c r="E2057" s="14" t="s">
        <v>379</v>
      </c>
      <c r="F2057" s="14" t="s">
        <v>63</v>
      </c>
      <c r="G2057" s="14" t="s">
        <v>1408</v>
      </c>
      <c r="H2057" s="15">
        <v>2015</v>
      </c>
      <c r="I2057" s="15">
        <v>2</v>
      </c>
      <c r="J2057" s="15">
        <v>0</v>
      </c>
      <c r="K2057" s="15">
        <v>0</v>
      </c>
      <c r="L2057" s="16" t="s">
        <v>1409</v>
      </c>
      <c r="M2057" s="16"/>
      <c r="N2057" s="16" t="s">
        <v>1343</v>
      </c>
      <c r="O2057" s="17">
        <v>1872</v>
      </c>
      <c r="P2057" s="17">
        <v>0</v>
      </c>
      <c r="Q2057" s="17">
        <v>0</v>
      </c>
      <c r="R2057" s="18" t="s">
        <v>33</v>
      </c>
      <c r="S2057" s="19">
        <v>60</v>
      </c>
      <c r="T2057" s="19">
        <v>220</v>
      </c>
      <c r="U2057" s="19">
        <v>24.545454545454547</v>
      </c>
      <c r="V2057" s="19">
        <v>0</v>
      </c>
      <c r="W2057" s="20">
        <v>5.4</v>
      </c>
      <c r="X2057" s="21">
        <v>20217.600000000002</v>
      </c>
      <c r="Y2057" s="22" t="s">
        <v>33</v>
      </c>
      <c r="Z2057" s="14" t="s">
        <v>5838</v>
      </c>
      <c r="AA2057" s="24" t="s">
        <v>67</v>
      </c>
      <c r="AB2057" s="14" t="s">
        <v>67</v>
      </c>
      <c r="AC2057" s="14" t="s">
        <v>67</v>
      </c>
      <c r="AD2057" s="25"/>
      <c r="AE2057" s="26"/>
      <c r="AF2057" s="27"/>
      <c r="AG2057" s="29"/>
      <c r="AH2057" s="29"/>
      <c r="AI2057" s="29"/>
      <c r="AJ2057" s="29"/>
      <c r="AK2057" s="29"/>
      <c r="AL2057" s="29"/>
      <c r="AM2057" s="29"/>
      <c r="AN2057" s="29"/>
      <c r="AO2057" s="29"/>
    </row>
    <row r="2058" spans="1:41" ht="16.5" customHeight="1">
      <c r="A2058" s="12" t="s">
        <v>1337</v>
      </c>
      <c r="B2058" s="13"/>
      <c r="C2058" s="189"/>
      <c r="D2058" s="12"/>
      <c r="E2058" s="14" t="s">
        <v>379</v>
      </c>
      <c r="F2058" s="14" t="s">
        <v>34</v>
      </c>
      <c r="G2058" s="14" t="s">
        <v>67</v>
      </c>
      <c r="H2058" s="15">
        <v>1996</v>
      </c>
      <c r="I2058" s="15">
        <v>1</v>
      </c>
      <c r="J2058" s="15">
        <v>0</v>
      </c>
      <c r="K2058" s="15">
        <v>0</v>
      </c>
      <c r="L2058" s="16" t="s">
        <v>1377</v>
      </c>
      <c r="M2058" s="16"/>
      <c r="N2058" s="16" t="s">
        <v>411</v>
      </c>
      <c r="O2058" s="17">
        <v>8640</v>
      </c>
      <c r="P2058" s="17">
        <v>0</v>
      </c>
      <c r="Q2058" s="17">
        <v>0</v>
      </c>
      <c r="R2058" s="18" t="s">
        <v>33</v>
      </c>
      <c r="S2058" s="19">
        <v>60</v>
      </c>
      <c r="T2058" s="19">
        <v>220</v>
      </c>
      <c r="U2058" s="19">
        <v>5.4545454545454541</v>
      </c>
      <c r="V2058" s="19">
        <v>0</v>
      </c>
      <c r="W2058" s="20">
        <v>1.2</v>
      </c>
      <c r="X2058" s="21">
        <v>10368</v>
      </c>
      <c r="Y2058" s="22" t="s">
        <v>33</v>
      </c>
      <c r="Z2058" s="14" t="s">
        <v>5838</v>
      </c>
      <c r="AA2058" s="24" t="s">
        <v>67</v>
      </c>
      <c r="AB2058" s="14" t="s">
        <v>67</v>
      </c>
      <c r="AC2058" s="14" t="s">
        <v>67</v>
      </c>
      <c r="AD2058" s="25"/>
      <c r="AE2058" s="26"/>
      <c r="AF2058" s="27"/>
      <c r="AG2058" s="29"/>
      <c r="AH2058" s="29"/>
      <c r="AI2058" s="29"/>
      <c r="AJ2058" s="29"/>
      <c r="AK2058" s="29"/>
      <c r="AL2058" s="29"/>
      <c r="AM2058" s="29"/>
      <c r="AN2058" s="29"/>
      <c r="AO2058" s="29"/>
    </row>
    <row r="2059" spans="1:41" ht="16.5" customHeight="1">
      <c r="A2059" s="12" t="s">
        <v>1337</v>
      </c>
      <c r="B2059" s="13"/>
      <c r="C2059" s="189"/>
      <c r="D2059" s="12"/>
      <c r="E2059" s="14" t="s">
        <v>1359</v>
      </c>
      <c r="F2059" s="14" t="s">
        <v>1360</v>
      </c>
      <c r="G2059" s="14" t="s">
        <v>1361</v>
      </c>
      <c r="H2059" s="15">
        <v>2001</v>
      </c>
      <c r="I2059" s="15">
        <v>1</v>
      </c>
      <c r="J2059" s="15">
        <v>0</v>
      </c>
      <c r="K2059" s="15">
        <v>0</v>
      </c>
      <c r="L2059" s="16" t="s">
        <v>1362</v>
      </c>
      <c r="M2059" s="16"/>
      <c r="N2059" s="16" t="s">
        <v>411</v>
      </c>
      <c r="O2059" s="17">
        <v>2920</v>
      </c>
      <c r="P2059" s="17">
        <v>0</v>
      </c>
      <c r="Q2059" s="17">
        <v>0</v>
      </c>
      <c r="R2059" s="18" t="s">
        <v>33</v>
      </c>
      <c r="S2059" s="19">
        <v>60</v>
      </c>
      <c r="T2059" s="19">
        <v>220</v>
      </c>
      <c r="U2059" s="19">
        <v>18.181818181818183</v>
      </c>
      <c r="V2059" s="19">
        <v>0</v>
      </c>
      <c r="W2059" s="20">
        <v>4</v>
      </c>
      <c r="X2059" s="21">
        <v>11680</v>
      </c>
      <c r="Y2059" s="22" t="s">
        <v>33</v>
      </c>
      <c r="Z2059" s="14" t="s">
        <v>5838</v>
      </c>
      <c r="AA2059" s="24" t="s">
        <v>67</v>
      </c>
      <c r="AB2059" s="14" t="s">
        <v>67</v>
      </c>
      <c r="AC2059" s="14" t="s">
        <v>67</v>
      </c>
      <c r="AD2059" s="25"/>
      <c r="AE2059" s="26"/>
      <c r="AF2059" s="27"/>
      <c r="AG2059" s="29"/>
      <c r="AH2059" s="29"/>
      <c r="AI2059" s="29"/>
      <c r="AJ2059" s="29"/>
      <c r="AK2059" s="29"/>
      <c r="AL2059" s="29"/>
      <c r="AM2059" s="29"/>
      <c r="AN2059" s="29"/>
      <c r="AO2059" s="29"/>
    </row>
    <row r="2060" spans="1:41" ht="16.5" customHeight="1">
      <c r="A2060" s="13" t="s">
        <v>1337</v>
      </c>
      <c r="B2060" s="13"/>
      <c r="C2060" s="189"/>
      <c r="D2060" s="13"/>
      <c r="E2060" s="14" t="s">
        <v>7103</v>
      </c>
      <c r="F2060" s="14" t="s">
        <v>7104</v>
      </c>
      <c r="G2060" s="14" t="s">
        <v>7105</v>
      </c>
      <c r="H2060" s="14" t="s">
        <v>7102</v>
      </c>
      <c r="I2060" s="14">
        <v>1</v>
      </c>
      <c r="J2060" s="14">
        <v>0</v>
      </c>
      <c r="K2060" s="14">
        <v>0</v>
      </c>
      <c r="L2060" s="16" t="s">
        <v>1437</v>
      </c>
      <c r="M2060" s="16"/>
      <c r="N2060" s="16" t="s">
        <v>7106</v>
      </c>
      <c r="O2060" s="17">
        <v>2920</v>
      </c>
      <c r="P2060" s="17">
        <v>0</v>
      </c>
      <c r="Q2060" s="17">
        <v>0</v>
      </c>
      <c r="R2060" s="18" t="s">
        <v>33</v>
      </c>
      <c r="S2060" s="19">
        <v>60</v>
      </c>
      <c r="T2060" s="19">
        <v>220</v>
      </c>
      <c r="U2060" s="19">
        <v>17</v>
      </c>
      <c r="V2060" s="19">
        <v>0</v>
      </c>
      <c r="W2060" s="20">
        <v>4</v>
      </c>
      <c r="X2060" s="21">
        <v>11680</v>
      </c>
      <c r="Y2060" s="161" t="s">
        <v>33</v>
      </c>
      <c r="Z2060" s="14" t="s">
        <v>5838</v>
      </c>
      <c r="AA2060" s="14"/>
      <c r="AB2060" s="14"/>
      <c r="AC2060" s="14"/>
      <c r="AD2060" s="25"/>
      <c r="AE2060" s="26"/>
      <c r="AF2060" s="27"/>
      <c r="AG2060" s="162"/>
      <c r="AH2060" s="162"/>
      <c r="AI2060" s="162"/>
      <c r="AJ2060" s="162"/>
      <c r="AK2060" s="162"/>
      <c r="AL2060" s="162"/>
      <c r="AM2060" s="162"/>
      <c r="AN2060" s="162"/>
      <c r="AO2060" s="162"/>
    </row>
    <row r="2061" spans="1:41" ht="16.5" customHeight="1">
      <c r="A2061" s="83" t="s">
        <v>1337</v>
      </c>
      <c r="B2061" s="13"/>
      <c r="C2061" s="189"/>
      <c r="D2061" s="83"/>
      <c r="E2061" s="14" t="s">
        <v>1368</v>
      </c>
      <c r="F2061" s="14" t="s">
        <v>64</v>
      </c>
      <c r="G2061" s="14" t="s">
        <v>1446</v>
      </c>
      <c r="H2061" s="15">
        <v>2009</v>
      </c>
      <c r="I2061" s="15">
        <v>1</v>
      </c>
      <c r="J2061" s="15">
        <v>0</v>
      </c>
      <c r="K2061" s="15">
        <v>0</v>
      </c>
      <c r="L2061" s="16" t="s">
        <v>1373</v>
      </c>
      <c r="M2061" s="16"/>
      <c r="N2061" s="16" t="s">
        <v>1343</v>
      </c>
      <c r="O2061" s="17">
        <v>1584</v>
      </c>
      <c r="P2061" s="17">
        <v>0</v>
      </c>
      <c r="Q2061" s="17">
        <v>0</v>
      </c>
      <c r="R2061" s="18" t="s">
        <v>33</v>
      </c>
      <c r="S2061" s="19">
        <v>60</v>
      </c>
      <c r="T2061" s="19">
        <v>220</v>
      </c>
      <c r="U2061" s="19">
        <v>33.909090909090907</v>
      </c>
      <c r="V2061" s="19">
        <v>0</v>
      </c>
      <c r="W2061" s="20">
        <v>7.46</v>
      </c>
      <c r="X2061" s="21">
        <v>11816.64</v>
      </c>
      <c r="Y2061" s="22" t="s">
        <v>33</v>
      </c>
      <c r="Z2061" s="14" t="s">
        <v>5838</v>
      </c>
      <c r="AA2061" s="24" t="s">
        <v>67</v>
      </c>
      <c r="AB2061" s="14" t="s">
        <v>67</v>
      </c>
      <c r="AC2061" s="14" t="s">
        <v>67</v>
      </c>
      <c r="AD2061" s="25"/>
      <c r="AE2061" s="26"/>
      <c r="AF2061" s="27"/>
      <c r="AG2061" s="109"/>
      <c r="AH2061" s="109"/>
      <c r="AI2061" s="109"/>
      <c r="AJ2061" s="109"/>
      <c r="AK2061" s="109"/>
      <c r="AL2061" s="109"/>
      <c r="AM2061" s="109"/>
      <c r="AN2061" s="109"/>
      <c r="AO2061" s="109"/>
    </row>
    <row r="2062" spans="1:41" ht="16.5" customHeight="1">
      <c r="A2062" s="12" t="s">
        <v>1337</v>
      </c>
      <c r="B2062" s="13"/>
      <c r="C2062" s="189"/>
      <c r="D2062" s="12"/>
      <c r="E2062" s="14" t="s">
        <v>735</v>
      </c>
      <c r="F2062" s="14" t="s">
        <v>1411</v>
      </c>
      <c r="G2062" s="14" t="s">
        <v>1412</v>
      </c>
      <c r="H2062" s="15">
        <v>2009</v>
      </c>
      <c r="I2062" s="15">
        <v>1</v>
      </c>
      <c r="J2062" s="15">
        <v>0</v>
      </c>
      <c r="K2062" s="15">
        <v>0</v>
      </c>
      <c r="L2062" s="16" t="s">
        <v>1413</v>
      </c>
      <c r="M2062" s="16"/>
      <c r="N2062" s="16" t="s">
        <v>1343</v>
      </c>
      <c r="O2062" s="17">
        <v>1584</v>
      </c>
      <c r="P2062" s="17">
        <v>0</v>
      </c>
      <c r="Q2062" s="17">
        <v>0</v>
      </c>
      <c r="R2062" s="18" t="s">
        <v>33</v>
      </c>
      <c r="S2062" s="19">
        <v>60</v>
      </c>
      <c r="T2062" s="19">
        <v>220</v>
      </c>
      <c r="U2062" s="19">
        <v>36.363636363636367</v>
      </c>
      <c r="V2062" s="19">
        <v>0</v>
      </c>
      <c r="W2062" s="20">
        <v>8</v>
      </c>
      <c r="X2062" s="21">
        <v>12672</v>
      </c>
      <c r="Y2062" s="22" t="s">
        <v>33</v>
      </c>
      <c r="Z2062" s="14" t="s">
        <v>5838</v>
      </c>
      <c r="AA2062" s="24" t="s">
        <v>67</v>
      </c>
      <c r="AB2062" s="14" t="s">
        <v>67</v>
      </c>
      <c r="AC2062" s="14" t="s">
        <v>67</v>
      </c>
      <c r="AD2062" s="25"/>
      <c r="AE2062" s="26"/>
      <c r="AF2062" s="27"/>
      <c r="AG2062" s="29"/>
      <c r="AH2062" s="29"/>
      <c r="AI2062" s="29"/>
      <c r="AJ2062" s="29"/>
      <c r="AK2062" s="29"/>
      <c r="AL2062" s="29"/>
      <c r="AM2062" s="29"/>
      <c r="AN2062" s="29"/>
      <c r="AO2062" s="29"/>
    </row>
    <row r="2063" spans="1:41" ht="16.5" customHeight="1">
      <c r="A2063" s="12" t="s">
        <v>1337</v>
      </c>
      <c r="B2063" s="13"/>
      <c r="C2063" s="189"/>
      <c r="D2063" s="12"/>
      <c r="E2063" s="14" t="s">
        <v>107</v>
      </c>
      <c r="F2063" s="14" t="s">
        <v>1415</v>
      </c>
      <c r="G2063" s="14" t="s">
        <v>1416</v>
      </c>
      <c r="H2063" s="15">
        <v>1992</v>
      </c>
      <c r="I2063" s="15">
        <v>1</v>
      </c>
      <c r="J2063" s="15">
        <v>0</v>
      </c>
      <c r="K2063" s="15">
        <v>0</v>
      </c>
      <c r="L2063" s="16" t="s">
        <v>1378</v>
      </c>
      <c r="M2063" s="16"/>
      <c r="N2063" s="16" t="s">
        <v>411</v>
      </c>
      <c r="O2063" s="17">
        <v>8760</v>
      </c>
      <c r="P2063" s="17">
        <v>0</v>
      </c>
      <c r="Q2063" s="17">
        <v>5</v>
      </c>
      <c r="R2063" s="18" t="s">
        <v>33</v>
      </c>
      <c r="S2063" s="19">
        <v>60</v>
      </c>
      <c r="T2063" s="19">
        <v>110</v>
      </c>
      <c r="U2063" s="19">
        <v>14.418181818181818</v>
      </c>
      <c r="V2063" s="19">
        <v>0</v>
      </c>
      <c r="W2063" s="20">
        <v>1.5860000000000001</v>
      </c>
      <c r="X2063" s="21">
        <v>13893.36</v>
      </c>
      <c r="Y2063" s="22" t="s">
        <v>33</v>
      </c>
      <c r="Z2063" s="14" t="s">
        <v>5838</v>
      </c>
      <c r="AA2063" s="24" t="s">
        <v>67</v>
      </c>
      <c r="AB2063" s="14" t="s">
        <v>67</v>
      </c>
      <c r="AC2063" s="14" t="s">
        <v>67</v>
      </c>
      <c r="AD2063" s="25"/>
      <c r="AE2063" s="26"/>
      <c r="AF2063" s="27"/>
      <c r="AG2063" s="29"/>
      <c r="AH2063" s="29"/>
      <c r="AI2063" s="29"/>
      <c r="AJ2063" s="29"/>
      <c r="AK2063" s="29"/>
      <c r="AL2063" s="29"/>
      <c r="AM2063" s="29"/>
      <c r="AN2063" s="29"/>
      <c r="AO2063" s="29"/>
    </row>
    <row r="2064" spans="1:41" ht="16.5" customHeight="1">
      <c r="A2064" s="12" t="s">
        <v>1337</v>
      </c>
      <c r="B2064" s="13"/>
      <c r="C2064" s="189"/>
      <c r="D2064" s="12"/>
      <c r="E2064" s="14" t="s">
        <v>1368</v>
      </c>
      <c r="F2064" s="14" t="s">
        <v>64</v>
      </c>
      <c r="G2064" s="14" t="s">
        <v>1369</v>
      </c>
      <c r="H2064" s="15">
        <v>2009</v>
      </c>
      <c r="I2064" s="15">
        <v>1</v>
      </c>
      <c r="J2064" s="15">
        <v>0</v>
      </c>
      <c r="K2064" s="15">
        <v>0</v>
      </c>
      <c r="L2064" s="16" t="s">
        <v>1373</v>
      </c>
      <c r="M2064" s="16"/>
      <c r="N2064" s="16" t="s">
        <v>1343</v>
      </c>
      <c r="O2064" s="17">
        <v>1584</v>
      </c>
      <c r="P2064" s="17">
        <v>0</v>
      </c>
      <c r="Q2064" s="17">
        <v>0</v>
      </c>
      <c r="R2064" s="18" t="s">
        <v>33</v>
      </c>
      <c r="S2064" s="19">
        <v>60</v>
      </c>
      <c r="T2064" s="19">
        <v>220</v>
      </c>
      <c r="U2064" s="19">
        <v>100.90909090909091</v>
      </c>
      <c r="V2064" s="19">
        <v>0</v>
      </c>
      <c r="W2064" s="20">
        <v>22.2</v>
      </c>
      <c r="X2064" s="21">
        <v>35164.799999999996</v>
      </c>
      <c r="Y2064" s="22" t="s">
        <v>33</v>
      </c>
      <c r="Z2064" s="14" t="s">
        <v>5838</v>
      </c>
      <c r="AA2064" s="24" t="s">
        <v>67</v>
      </c>
      <c r="AB2064" s="14" t="s">
        <v>67</v>
      </c>
      <c r="AC2064" s="14" t="s">
        <v>67</v>
      </c>
      <c r="AD2064" s="25"/>
      <c r="AE2064" s="26"/>
      <c r="AF2064" s="27"/>
      <c r="AG2064" s="29"/>
      <c r="AH2064" s="29"/>
      <c r="AI2064" s="29"/>
      <c r="AJ2064" s="29"/>
      <c r="AK2064" s="29"/>
      <c r="AL2064" s="29"/>
      <c r="AM2064" s="29"/>
      <c r="AN2064" s="29"/>
      <c r="AO2064" s="29"/>
    </row>
    <row r="2065" spans="1:41" ht="16.5" customHeight="1">
      <c r="A2065" s="12" t="s">
        <v>691</v>
      </c>
      <c r="B2065" s="30"/>
      <c r="C2065" s="30"/>
      <c r="D2065" s="30"/>
      <c r="E2065" s="164" t="s">
        <v>583</v>
      </c>
      <c r="F2065" s="164" t="s">
        <v>584</v>
      </c>
      <c r="G2065" s="164" t="s">
        <v>585</v>
      </c>
      <c r="H2065" s="164">
        <v>2017</v>
      </c>
      <c r="I2065" s="164">
        <v>1</v>
      </c>
      <c r="J2065" s="164">
        <v>0</v>
      </c>
      <c r="K2065" s="164">
        <v>0</v>
      </c>
      <c r="L2065" s="165" t="s">
        <v>5867</v>
      </c>
      <c r="M2065" s="166"/>
      <c r="N2065" s="166" t="s">
        <v>75</v>
      </c>
      <c r="O2065" s="167">
        <v>1920</v>
      </c>
      <c r="P2065" s="167">
        <v>0</v>
      </c>
      <c r="Q2065" s="167">
        <v>0</v>
      </c>
      <c r="R2065" s="168" t="s">
        <v>33</v>
      </c>
      <c r="S2065" s="169">
        <v>60</v>
      </c>
      <c r="T2065" s="169">
        <v>110</v>
      </c>
      <c r="U2065" s="169">
        <v>0.19090909090909092</v>
      </c>
      <c r="V2065" s="169">
        <v>0</v>
      </c>
      <c r="W2065" s="170">
        <v>2.1000000000000001E-2</v>
      </c>
      <c r="X2065" s="21">
        <v>40.32</v>
      </c>
      <c r="Y2065" s="171" t="s">
        <v>33</v>
      </c>
      <c r="Z2065" s="172" t="s">
        <v>5838</v>
      </c>
      <c r="AA2065" s="173">
        <v>0</v>
      </c>
      <c r="AB2065" s="172" t="s">
        <v>689</v>
      </c>
      <c r="AC2065" s="172" t="s">
        <v>689</v>
      </c>
      <c r="AD2065" s="25"/>
      <c r="AE2065" s="26"/>
      <c r="AF2065" s="27"/>
    </row>
    <row r="2066" spans="1:41" ht="16.5" customHeight="1">
      <c r="A2066" s="12" t="s">
        <v>691</v>
      </c>
      <c r="B2066" s="30"/>
      <c r="C2066" s="30"/>
      <c r="D2066" s="30"/>
      <c r="E2066" s="164" t="s">
        <v>465</v>
      </c>
      <c r="F2066" s="164" t="s">
        <v>38</v>
      </c>
      <c r="G2066" s="164" t="s">
        <v>73</v>
      </c>
      <c r="H2066" s="164" t="s">
        <v>4360</v>
      </c>
      <c r="I2066" s="164">
        <v>6</v>
      </c>
      <c r="J2066" s="164">
        <v>0</v>
      </c>
      <c r="K2066" s="164">
        <v>0</v>
      </c>
      <c r="L2066" s="165" t="s">
        <v>5867</v>
      </c>
      <c r="M2066" s="166"/>
      <c r="N2066" s="166" t="s">
        <v>75</v>
      </c>
      <c r="O2066" s="167">
        <v>1920</v>
      </c>
      <c r="P2066" s="167">
        <v>0</v>
      </c>
      <c r="Q2066" s="167">
        <v>0</v>
      </c>
      <c r="R2066" s="168" t="s">
        <v>33</v>
      </c>
      <c r="S2066" s="169">
        <v>60</v>
      </c>
      <c r="T2066" s="169">
        <v>220</v>
      </c>
      <c r="U2066" s="169">
        <v>0.25454545454545452</v>
      </c>
      <c r="V2066" s="169">
        <v>0</v>
      </c>
      <c r="W2066" s="170">
        <v>5.6000000000000001E-2</v>
      </c>
      <c r="X2066" s="21">
        <v>645.12</v>
      </c>
      <c r="Y2066" s="171" t="s">
        <v>33</v>
      </c>
      <c r="Z2066" s="172" t="s">
        <v>5838</v>
      </c>
      <c r="AA2066" s="173">
        <v>0</v>
      </c>
      <c r="AB2066" s="172" t="s">
        <v>689</v>
      </c>
      <c r="AC2066" s="172" t="s">
        <v>689</v>
      </c>
      <c r="AD2066" s="25"/>
      <c r="AE2066" s="26"/>
      <c r="AF2066" s="27"/>
    </row>
    <row r="2067" spans="1:41" ht="16.5" customHeight="1">
      <c r="A2067" s="12" t="s">
        <v>691</v>
      </c>
      <c r="B2067" s="30"/>
      <c r="C2067" s="30"/>
      <c r="D2067" s="30"/>
      <c r="E2067" s="164" t="s">
        <v>465</v>
      </c>
      <c r="F2067" s="164" t="s">
        <v>38</v>
      </c>
      <c r="G2067" s="164" t="s">
        <v>496</v>
      </c>
      <c r="H2067" s="164" t="s">
        <v>67</v>
      </c>
      <c r="I2067" s="164">
        <v>6</v>
      </c>
      <c r="J2067" s="164">
        <v>0</v>
      </c>
      <c r="K2067" s="164">
        <v>0</v>
      </c>
      <c r="L2067" s="165" t="s">
        <v>5867</v>
      </c>
      <c r="M2067" s="166"/>
      <c r="N2067" s="166" t="s">
        <v>75</v>
      </c>
      <c r="O2067" s="167">
        <v>1920</v>
      </c>
      <c r="P2067" s="167">
        <v>0</v>
      </c>
      <c r="Q2067" s="167">
        <v>0</v>
      </c>
      <c r="R2067" s="168" t="s">
        <v>33</v>
      </c>
      <c r="S2067" s="169">
        <v>60</v>
      </c>
      <c r="T2067" s="169">
        <v>110</v>
      </c>
      <c r="U2067" s="169">
        <v>0.50909090909090904</v>
      </c>
      <c r="V2067" s="169">
        <v>0</v>
      </c>
      <c r="W2067" s="170">
        <v>5.6000000000000001E-2</v>
      </c>
      <c r="X2067" s="21">
        <v>645.12</v>
      </c>
      <c r="Y2067" s="171" t="s">
        <v>33</v>
      </c>
      <c r="Z2067" s="172" t="s">
        <v>5838</v>
      </c>
      <c r="AA2067" s="173">
        <v>0</v>
      </c>
      <c r="AB2067" s="172" t="s">
        <v>689</v>
      </c>
      <c r="AC2067" s="172" t="s">
        <v>689</v>
      </c>
      <c r="AD2067" s="25"/>
      <c r="AE2067" s="26"/>
      <c r="AF2067" s="27"/>
    </row>
    <row r="2068" spans="1:41" ht="16.5" customHeight="1">
      <c r="A2068" s="12" t="s">
        <v>691</v>
      </c>
      <c r="B2068" s="30"/>
      <c r="C2068" s="30"/>
      <c r="D2068" s="30"/>
      <c r="E2068" s="164" t="s">
        <v>35</v>
      </c>
      <c r="F2068" s="164" t="s">
        <v>36</v>
      </c>
      <c r="G2068" s="164" t="s">
        <v>97</v>
      </c>
      <c r="H2068" s="164">
        <v>2016</v>
      </c>
      <c r="I2068" s="164">
        <v>1</v>
      </c>
      <c r="J2068" s="164">
        <v>0</v>
      </c>
      <c r="K2068" s="164">
        <v>0</v>
      </c>
      <c r="L2068" s="165" t="s">
        <v>5867</v>
      </c>
      <c r="M2068" s="166"/>
      <c r="N2068" s="166" t="s">
        <v>75</v>
      </c>
      <c r="O2068" s="167">
        <v>1920</v>
      </c>
      <c r="P2068" s="167">
        <v>0</v>
      </c>
      <c r="Q2068" s="167">
        <v>0</v>
      </c>
      <c r="R2068" s="168" t="s">
        <v>33</v>
      </c>
      <c r="S2068" s="169">
        <v>60</v>
      </c>
      <c r="T2068" s="169">
        <v>110</v>
      </c>
      <c r="U2068" s="169">
        <v>3.15</v>
      </c>
      <c r="V2068" s="169">
        <v>0</v>
      </c>
      <c r="W2068" s="170">
        <v>0.34649999999999997</v>
      </c>
      <c r="X2068" s="21">
        <v>665.28</v>
      </c>
      <c r="Y2068" s="171" t="s">
        <v>33</v>
      </c>
      <c r="Z2068" s="172" t="s">
        <v>5838</v>
      </c>
      <c r="AA2068" s="173">
        <v>0</v>
      </c>
      <c r="AB2068" s="172" t="s">
        <v>689</v>
      </c>
      <c r="AC2068" s="172" t="s">
        <v>689</v>
      </c>
      <c r="AD2068" s="25"/>
      <c r="AE2068" s="26"/>
      <c r="AF2068" s="27"/>
      <c r="AG2068" s="28"/>
      <c r="AH2068" s="28"/>
      <c r="AI2068" s="28"/>
      <c r="AJ2068" s="28"/>
      <c r="AK2068" s="28"/>
      <c r="AL2068" s="28"/>
      <c r="AM2068" s="28"/>
      <c r="AN2068" s="28"/>
      <c r="AO2068" s="28"/>
    </row>
    <row r="2069" spans="1:41" ht="16.5" customHeight="1">
      <c r="A2069" s="12" t="s">
        <v>691</v>
      </c>
      <c r="B2069" s="30"/>
      <c r="C2069" s="30"/>
      <c r="D2069" s="30"/>
      <c r="E2069" s="164" t="s">
        <v>692</v>
      </c>
      <c r="F2069" s="164" t="s">
        <v>693</v>
      </c>
      <c r="G2069" s="164" t="s">
        <v>6849</v>
      </c>
      <c r="H2069" s="164">
        <v>2017</v>
      </c>
      <c r="I2069" s="164">
        <v>1</v>
      </c>
      <c r="J2069" s="164">
        <v>0</v>
      </c>
      <c r="K2069" s="164">
        <v>0</v>
      </c>
      <c r="L2069" s="165" t="s">
        <v>5867</v>
      </c>
      <c r="M2069" s="166"/>
      <c r="N2069" s="166" t="s">
        <v>75</v>
      </c>
      <c r="O2069" s="167">
        <v>1920</v>
      </c>
      <c r="P2069" s="167">
        <v>0</v>
      </c>
      <c r="Q2069" s="167">
        <v>0</v>
      </c>
      <c r="R2069" s="168" t="s">
        <v>33</v>
      </c>
      <c r="S2069" s="169">
        <v>60</v>
      </c>
      <c r="T2069" s="169">
        <v>110</v>
      </c>
      <c r="U2069" s="169">
        <v>3.15</v>
      </c>
      <c r="V2069" s="169">
        <v>0</v>
      </c>
      <c r="W2069" s="170">
        <v>0.34649999999999997</v>
      </c>
      <c r="X2069" s="21">
        <v>665.28</v>
      </c>
      <c r="Y2069" s="171" t="s">
        <v>33</v>
      </c>
      <c r="Z2069" s="172" t="s">
        <v>5838</v>
      </c>
      <c r="AA2069" s="173">
        <v>0</v>
      </c>
      <c r="AB2069" s="172" t="s">
        <v>689</v>
      </c>
      <c r="AC2069" s="172" t="s">
        <v>689</v>
      </c>
      <c r="AD2069" s="25"/>
      <c r="AE2069" s="26"/>
      <c r="AF2069" s="27"/>
    </row>
    <row r="2070" spans="1:41" ht="16.5" customHeight="1">
      <c r="A2070" s="30" t="s">
        <v>6848</v>
      </c>
      <c r="B2070" s="30"/>
      <c r="C2070" s="30"/>
      <c r="D2070" s="30"/>
      <c r="E2070" s="164" t="s">
        <v>5843</v>
      </c>
      <c r="F2070" s="164" t="s">
        <v>5844</v>
      </c>
      <c r="G2070" s="164" t="s">
        <v>5866</v>
      </c>
      <c r="H2070" s="164">
        <v>2018</v>
      </c>
      <c r="I2070" s="164">
        <v>1</v>
      </c>
      <c r="J2070" s="164">
        <v>0</v>
      </c>
      <c r="K2070" s="164">
        <v>0</v>
      </c>
      <c r="L2070" s="165" t="s">
        <v>5867</v>
      </c>
      <c r="M2070" s="165"/>
      <c r="N2070" s="165" t="s">
        <v>5852</v>
      </c>
      <c r="O2070" s="167">
        <v>900</v>
      </c>
      <c r="P2070" s="167">
        <v>0</v>
      </c>
      <c r="Q2070" s="167">
        <v>0</v>
      </c>
      <c r="R2070" s="168" t="s">
        <v>33</v>
      </c>
      <c r="S2070" s="174">
        <v>60</v>
      </c>
      <c r="T2070" s="174">
        <v>220</v>
      </c>
      <c r="U2070" s="169">
        <v>36.363636363636367</v>
      </c>
      <c r="V2070" s="169">
        <v>0</v>
      </c>
      <c r="W2070" s="170">
        <v>8</v>
      </c>
      <c r="X2070" s="21">
        <v>7200</v>
      </c>
      <c r="Y2070" s="171" t="s">
        <v>33</v>
      </c>
      <c r="Z2070" s="164" t="s">
        <v>5838</v>
      </c>
      <c r="AA2070" s="173">
        <v>0</v>
      </c>
      <c r="AB2070" s="164" t="s">
        <v>5840</v>
      </c>
      <c r="AC2070" s="172" t="s">
        <v>689</v>
      </c>
      <c r="AD2070" s="25"/>
      <c r="AE2070" s="26"/>
      <c r="AF2070" s="27"/>
      <c r="AG2070" s="28"/>
      <c r="AH2070" s="28"/>
      <c r="AI2070" s="28"/>
      <c r="AJ2070" s="28"/>
      <c r="AK2070" s="28"/>
      <c r="AL2070" s="28"/>
      <c r="AM2070" s="28"/>
      <c r="AN2070" s="28"/>
      <c r="AO2070" s="28"/>
    </row>
    <row r="2071" spans="1:41" ht="16.5" customHeight="1">
      <c r="A2071" s="12" t="s">
        <v>2364</v>
      </c>
      <c r="B2071" s="30"/>
      <c r="C2071" s="368"/>
      <c r="D2071" s="111"/>
      <c r="E2071" s="90" t="s">
        <v>90</v>
      </c>
      <c r="F2071" s="90" t="s">
        <v>36</v>
      </c>
      <c r="G2071" s="90" t="s">
        <v>2369</v>
      </c>
      <c r="H2071" s="90">
        <v>2011</v>
      </c>
      <c r="I2071" s="90">
        <v>1</v>
      </c>
      <c r="J2071" s="175">
        <v>0</v>
      </c>
      <c r="K2071" s="175">
        <v>0</v>
      </c>
      <c r="L2071" s="176" t="s">
        <v>2366</v>
      </c>
      <c r="M2071" s="176"/>
      <c r="N2071" s="176" t="s">
        <v>412</v>
      </c>
      <c r="O2071" s="177">
        <v>60</v>
      </c>
      <c r="P2071" s="177">
        <v>0</v>
      </c>
      <c r="Q2071" s="177">
        <v>0</v>
      </c>
      <c r="R2071" s="178" t="s">
        <v>33</v>
      </c>
      <c r="S2071" s="179">
        <v>60</v>
      </c>
      <c r="T2071" s="179">
        <v>110</v>
      </c>
      <c r="U2071" s="179">
        <v>0.81818181818181823</v>
      </c>
      <c r="V2071" s="179">
        <v>0</v>
      </c>
      <c r="W2071" s="180">
        <v>0.09</v>
      </c>
      <c r="X2071" s="21">
        <v>5.3999999999999995</v>
      </c>
      <c r="Y2071" s="181" t="s">
        <v>33</v>
      </c>
      <c r="Z2071" s="23" t="s">
        <v>7856</v>
      </c>
      <c r="AA2071" s="24"/>
      <c r="AB2071" s="14"/>
      <c r="AC2071" s="14"/>
      <c r="AD2071" s="25"/>
      <c r="AE2071" s="26"/>
      <c r="AF2071" s="27"/>
      <c r="AG2071" s="28"/>
      <c r="AH2071" s="28"/>
      <c r="AI2071" s="28"/>
      <c r="AJ2071" s="28"/>
      <c r="AK2071" s="28"/>
      <c r="AL2071" s="28"/>
      <c r="AM2071" s="28"/>
      <c r="AN2071" s="28"/>
      <c r="AO2071" s="28"/>
    </row>
    <row r="2072" spans="1:41" ht="16.5" customHeight="1">
      <c r="A2072" s="12" t="s">
        <v>2364</v>
      </c>
      <c r="B2072" s="30"/>
      <c r="C2072" s="368"/>
      <c r="D2072" s="111"/>
      <c r="E2072" s="90" t="s">
        <v>90</v>
      </c>
      <c r="F2072" s="90" t="s">
        <v>36</v>
      </c>
      <c r="G2072" s="90" t="s">
        <v>2370</v>
      </c>
      <c r="H2072" s="90">
        <v>2018</v>
      </c>
      <c r="I2072" s="90">
        <v>1</v>
      </c>
      <c r="J2072" s="175">
        <v>0</v>
      </c>
      <c r="K2072" s="175">
        <v>0</v>
      </c>
      <c r="L2072" s="176" t="s">
        <v>2366</v>
      </c>
      <c r="M2072" s="176"/>
      <c r="N2072" s="176" t="s">
        <v>412</v>
      </c>
      <c r="O2072" s="177">
        <v>60</v>
      </c>
      <c r="P2072" s="177">
        <v>0</v>
      </c>
      <c r="Q2072" s="177">
        <v>0</v>
      </c>
      <c r="R2072" s="178" t="s">
        <v>33</v>
      </c>
      <c r="S2072" s="179">
        <v>60</v>
      </c>
      <c r="T2072" s="179">
        <v>110</v>
      </c>
      <c r="U2072" s="179">
        <v>0.81818181818181823</v>
      </c>
      <c r="V2072" s="179">
        <v>0</v>
      </c>
      <c r="W2072" s="180">
        <v>0.09</v>
      </c>
      <c r="X2072" s="21">
        <v>5.3999999999999995</v>
      </c>
      <c r="Y2072" s="181" t="s">
        <v>33</v>
      </c>
      <c r="Z2072" s="23" t="s">
        <v>7856</v>
      </c>
      <c r="AA2072" s="24"/>
      <c r="AB2072" s="14"/>
      <c r="AC2072" s="14"/>
      <c r="AD2072" s="25"/>
      <c r="AE2072" s="26"/>
      <c r="AF2072" s="27"/>
      <c r="AG2072" s="28"/>
      <c r="AH2072" s="28"/>
      <c r="AI2072" s="28"/>
      <c r="AJ2072" s="28"/>
      <c r="AK2072" s="28"/>
      <c r="AL2072" s="28"/>
      <c r="AM2072" s="28"/>
      <c r="AN2072" s="28"/>
      <c r="AO2072" s="28"/>
    </row>
    <row r="2073" spans="1:41" ht="16.5" customHeight="1">
      <c r="A2073" s="12" t="s">
        <v>2364</v>
      </c>
      <c r="B2073" s="30"/>
      <c r="C2073" s="368"/>
      <c r="D2073" s="111"/>
      <c r="E2073" s="90" t="s">
        <v>90</v>
      </c>
      <c r="F2073" s="90" t="s">
        <v>36</v>
      </c>
      <c r="G2073" s="90" t="s">
        <v>2370</v>
      </c>
      <c r="H2073" s="90">
        <v>2018</v>
      </c>
      <c r="I2073" s="90">
        <v>1</v>
      </c>
      <c r="J2073" s="175">
        <v>0</v>
      </c>
      <c r="K2073" s="175">
        <v>0</v>
      </c>
      <c r="L2073" s="176" t="s">
        <v>2366</v>
      </c>
      <c r="M2073" s="176"/>
      <c r="N2073" s="176" t="s">
        <v>412</v>
      </c>
      <c r="O2073" s="177">
        <v>60</v>
      </c>
      <c r="P2073" s="177">
        <v>0</v>
      </c>
      <c r="Q2073" s="177">
        <v>0</v>
      </c>
      <c r="R2073" s="178" t="s">
        <v>33</v>
      </c>
      <c r="S2073" s="179">
        <v>60</v>
      </c>
      <c r="T2073" s="179">
        <v>110</v>
      </c>
      <c r="U2073" s="179">
        <v>0.81818181818181823</v>
      </c>
      <c r="V2073" s="179">
        <v>0</v>
      </c>
      <c r="W2073" s="180">
        <v>0.09</v>
      </c>
      <c r="X2073" s="21">
        <v>5.3999999999999995</v>
      </c>
      <c r="Y2073" s="181" t="s">
        <v>33</v>
      </c>
      <c r="Z2073" s="23" t="s">
        <v>7856</v>
      </c>
      <c r="AA2073" s="24"/>
      <c r="AB2073" s="14"/>
      <c r="AC2073" s="14"/>
      <c r="AD2073" s="25"/>
      <c r="AE2073" s="26"/>
      <c r="AF2073" s="27"/>
      <c r="AG2073" s="28"/>
      <c r="AH2073" s="28"/>
      <c r="AI2073" s="28"/>
      <c r="AJ2073" s="28"/>
      <c r="AK2073" s="28"/>
      <c r="AL2073" s="28"/>
      <c r="AM2073" s="28"/>
      <c r="AN2073" s="28"/>
      <c r="AO2073" s="28"/>
    </row>
    <row r="2074" spans="1:41" ht="16.5" customHeight="1">
      <c r="A2074" s="12" t="s">
        <v>2364</v>
      </c>
      <c r="B2074" s="30"/>
      <c r="C2074" s="368"/>
      <c r="D2074" s="111"/>
      <c r="E2074" s="182" t="s">
        <v>1135</v>
      </c>
      <c r="F2074" s="90" t="s">
        <v>36</v>
      </c>
      <c r="G2074" s="90" t="s">
        <v>106</v>
      </c>
      <c r="H2074" s="90">
        <v>2014</v>
      </c>
      <c r="I2074" s="90">
        <v>1</v>
      </c>
      <c r="J2074" s="175">
        <v>0</v>
      </c>
      <c r="K2074" s="175">
        <v>0</v>
      </c>
      <c r="L2074" s="176" t="s">
        <v>2366</v>
      </c>
      <c r="M2074" s="176"/>
      <c r="N2074" s="176" t="s">
        <v>412</v>
      </c>
      <c r="O2074" s="177">
        <v>496</v>
      </c>
      <c r="P2074" s="177">
        <v>0</v>
      </c>
      <c r="Q2074" s="177">
        <v>0</v>
      </c>
      <c r="R2074" s="178" t="s">
        <v>33</v>
      </c>
      <c r="S2074" s="179">
        <v>60</v>
      </c>
      <c r="T2074" s="179">
        <v>110</v>
      </c>
      <c r="U2074" s="179">
        <v>0.10454545454545454</v>
      </c>
      <c r="V2074" s="179">
        <v>0</v>
      </c>
      <c r="W2074" s="180">
        <v>1.15E-2</v>
      </c>
      <c r="X2074" s="21">
        <v>5.7039999999999997</v>
      </c>
      <c r="Y2074" s="181" t="s">
        <v>33</v>
      </c>
      <c r="Z2074" s="23" t="s">
        <v>7856</v>
      </c>
      <c r="AA2074" s="24"/>
      <c r="AB2074" s="14"/>
      <c r="AC2074" s="14"/>
      <c r="AD2074" s="25"/>
      <c r="AE2074" s="26"/>
      <c r="AF2074" s="27"/>
      <c r="AG2074" s="28"/>
      <c r="AH2074" s="28"/>
      <c r="AI2074" s="28"/>
      <c r="AJ2074" s="28"/>
      <c r="AK2074" s="28"/>
      <c r="AL2074" s="28"/>
      <c r="AM2074" s="28"/>
      <c r="AN2074" s="28"/>
      <c r="AO2074" s="28"/>
    </row>
    <row r="2075" spans="1:41" ht="16.5" customHeight="1">
      <c r="A2075" s="12" t="s">
        <v>2364</v>
      </c>
      <c r="B2075" s="30"/>
      <c r="C2075" s="368"/>
      <c r="D2075" s="111"/>
      <c r="E2075" s="182" t="s">
        <v>1135</v>
      </c>
      <c r="F2075" s="90" t="s">
        <v>36</v>
      </c>
      <c r="G2075" s="90" t="s">
        <v>803</v>
      </c>
      <c r="H2075" s="90">
        <v>2013</v>
      </c>
      <c r="I2075" s="90">
        <v>1</v>
      </c>
      <c r="J2075" s="175">
        <v>0</v>
      </c>
      <c r="K2075" s="175">
        <v>0</v>
      </c>
      <c r="L2075" s="176" t="s">
        <v>2366</v>
      </c>
      <c r="M2075" s="176"/>
      <c r="N2075" s="176" t="s">
        <v>412</v>
      </c>
      <c r="O2075" s="177">
        <v>1952.5</v>
      </c>
      <c r="P2075" s="177">
        <v>0</v>
      </c>
      <c r="Q2075" s="177">
        <v>0</v>
      </c>
      <c r="R2075" s="178" t="s">
        <v>33</v>
      </c>
      <c r="S2075" s="179">
        <v>60</v>
      </c>
      <c r="T2075" s="179">
        <v>110</v>
      </c>
      <c r="U2075" s="179">
        <v>0.11818181818181818</v>
      </c>
      <c r="V2075" s="179">
        <v>0</v>
      </c>
      <c r="W2075" s="180">
        <v>1.2999999999999999E-2</v>
      </c>
      <c r="X2075" s="21">
        <v>25.3825</v>
      </c>
      <c r="Y2075" s="181" t="s">
        <v>33</v>
      </c>
      <c r="Z2075" s="23" t="s">
        <v>7856</v>
      </c>
      <c r="AA2075" s="24"/>
      <c r="AB2075" s="14"/>
      <c r="AC2075" s="14"/>
      <c r="AD2075" s="25"/>
      <c r="AE2075" s="26"/>
      <c r="AF2075" s="27"/>
    </row>
    <row r="2076" spans="1:41" ht="16.5" customHeight="1">
      <c r="A2076" s="12" t="s">
        <v>2364</v>
      </c>
      <c r="B2076" s="30"/>
      <c r="C2076" s="368"/>
      <c r="D2076" s="111"/>
      <c r="E2076" s="182" t="s">
        <v>1135</v>
      </c>
      <c r="F2076" s="90" t="s">
        <v>36</v>
      </c>
      <c r="G2076" s="90" t="s">
        <v>164</v>
      </c>
      <c r="H2076" s="90">
        <v>2018</v>
      </c>
      <c r="I2076" s="90">
        <v>3</v>
      </c>
      <c r="J2076" s="175">
        <v>0</v>
      </c>
      <c r="K2076" s="175">
        <v>0</v>
      </c>
      <c r="L2076" s="176" t="s">
        <v>2366</v>
      </c>
      <c r="M2076" s="176"/>
      <c r="N2076" s="176" t="s">
        <v>412</v>
      </c>
      <c r="O2076" s="177">
        <v>1952.5</v>
      </c>
      <c r="P2076" s="177">
        <v>0</v>
      </c>
      <c r="Q2076" s="177">
        <v>0</v>
      </c>
      <c r="R2076" s="178" t="s">
        <v>33</v>
      </c>
      <c r="S2076" s="179">
        <v>60</v>
      </c>
      <c r="T2076" s="179">
        <v>110</v>
      </c>
      <c r="U2076" s="179">
        <v>0.17909090909090908</v>
      </c>
      <c r="V2076" s="179">
        <v>0</v>
      </c>
      <c r="W2076" s="180">
        <v>1.9699999999999999E-2</v>
      </c>
      <c r="X2076" s="21">
        <v>115.39275000000001</v>
      </c>
      <c r="Y2076" s="181" t="s">
        <v>33</v>
      </c>
      <c r="Z2076" s="23" t="s">
        <v>7856</v>
      </c>
      <c r="AA2076" s="24"/>
      <c r="AB2076" s="14"/>
      <c r="AC2076" s="14"/>
      <c r="AD2076" s="25"/>
      <c r="AE2076" s="26"/>
      <c r="AF2076" s="27"/>
    </row>
    <row r="2077" spans="1:41" ht="16.5" customHeight="1">
      <c r="A2077" s="12" t="s">
        <v>2364</v>
      </c>
      <c r="B2077" s="30"/>
      <c r="C2077" s="368"/>
      <c r="D2077" s="111"/>
      <c r="E2077" s="182" t="s">
        <v>1135</v>
      </c>
      <c r="F2077" s="90" t="s">
        <v>36</v>
      </c>
      <c r="G2077" s="90" t="s">
        <v>101</v>
      </c>
      <c r="H2077" s="90">
        <v>2010</v>
      </c>
      <c r="I2077" s="112">
        <v>1</v>
      </c>
      <c r="J2077" s="175">
        <v>0</v>
      </c>
      <c r="K2077" s="175">
        <v>0</v>
      </c>
      <c r="L2077" s="176" t="s">
        <v>2366</v>
      </c>
      <c r="M2077" s="176"/>
      <c r="N2077" s="176" t="s">
        <v>412</v>
      </c>
      <c r="O2077" s="177">
        <v>1952.5</v>
      </c>
      <c r="P2077" s="177">
        <v>0</v>
      </c>
      <c r="Q2077" s="177">
        <v>0</v>
      </c>
      <c r="R2077" s="178" t="s">
        <v>33</v>
      </c>
      <c r="S2077" s="179">
        <v>60</v>
      </c>
      <c r="T2077" s="179">
        <v>110</v>
      </c>
      <c r="U2077" s="179">
        <v>0.20090909090909093</v>
      </c>
      <c r="V2077" s="179">
        <v>0</v>
      </c>
      <c r="W2077" s="180">
        <v>2.2100000000000002E-2</v>
      </c>
      <c r="X2077" s="21">
        <v>43.15025</v>
      </c>
      <c r="Y2077" s="181" t="s">
        <v>33</v>
      </c>
      <c r="Z2077" s="23" t="s">
        <v>7856</v>
      </c>
      <c r="AA2077" s="24"/>
      <c r="AB2077" s="14"/>
      <c r="AC2077" s="14"/>
      <c r="AD2077" s="25"/>
      <c r="AE2077" s="26"/>
      <c r="AF2077" s="27"/>
    </row>
    <row r="2078" spans="1:41" ht="16.5" customHeight="1">
      <c r="A2078" s="12" t="s">
        <v>2364</v>
      </c>
      <c r="B2078" s="30"/>
      <c r="C2078" s="368"/>
      <c r="D2078" s="111"/>
      <c r="E2078" s="182" t="s">
        <v>1135</v>
      </c>
      <c r="F2078" s="90" t="s">
        <v>36</v>
      </c>
      <c r="G2078" s="90" t="s">
        <v>2367</v>
      </c>
      <c r="H2078" s="90">
        <v>2018</v>
      </c>
      <c r="I2078" s="112">
        <v>4</v>
      </c>
      <c r="J2078" s="175">
        <v>0</v>
      </c>
      <c r="K2078" s="175">
        <v>0</v>
      </c>
      <c r="L2078" s="176" t="s">
        <v>2366</v>
      </c>
      <c r="M2078" s="176"/>
      <c r="N2078" s="176" t="s">
        <v>412</v>
      </c>
      <c r="O2078" s="177">
        <v>1952.5</v>
      </c>
      <c r="P2078" s="177">
        <v>0</v>
      </c>
      <c r="Q2078" s="177">
        <v>0</v>
      </c>
      <c r="R2078" s="178" t="s">
        <v>33</v>
      </c>
      <c r="S2078" s="179">
        <v>60</v>
      </c>
      <c r="T2078" s="179">
        <v>110</v>
      </c>
      <c r="U2078" s="179">
        <v>0.25909090909090909</v>
      </c>
      <c r="V2078" s="179">
        <v>0</v>
      </c>
      <c r="W2078" s="180">
        <v>2.8500000000000001E-2</v>
      </c>
      <c r="X2078" s="21">
        <v>222.58500000000001</v>
      </c>
      <c r="Y2078" s="181" t="s">
        <v>33</v>
      </c>
      <c r="Z2078" s="23" t="s">
        <v>7856</v>
      </c>
      <c r="AA2078" s="24"/>
      <c r="AB2078" s="14"/>
      <c r="AC2078" s="14"/>
      <c r="AD2078" s="25"/>
      <c r="AE2078" s="26"/>
      <c r="AF2078" s="27"/>
    </row>
    <row r="2079" spans="1:41" ht="16.5" customHeight="1">
      <c r="A2079" s="12" t="s">
        <v>2364</v>
      </c>
      <c r="B2079" s="30"/>
      <c r="C2079" s="368"/>
      <c r="D2079" s="111"/>
      <c r="E2079" s="182" t="s">
        <v>79</v>
      </c>
      <c r="F2079" s="90" t="s">
        <v>36</v>
      </c>
      <c r="G2079" s="90" t="s">
        <v>2368</v>
      </c>
      <c r="H2079" s="90">
        <v>2018</v>
      </c>
      <c r="I2079" s="90">
        <v>1</v>
      </c>
      <c r="J2079" s="175">
        <v>0</v>
      </c>
      <c r="K2079" s="175">
        <v>0</v>
      </c>
      <c r="L2079" s="176" t="s">
        <v>2366</v>
      </c>
      <c r="M2079" s="176"/>
      <c r="N2079" s="176" t="s">
        <v>412</v>
      </c>
      <c r="O2079" s="177">
        <v>496</v>
      </c>
      <c r="P2079" s="177">
        <v>0</v>
      </c>
      <c r="Q2079" s="177">
        <v>0</v>
      </c>
      <c r="R2079" s="178" t="s">
        <v>33</v>
      </c>
      <c r="S2079" s="179">
        <v>60</v>
      </c>
      <c r="T2079" s="179">
        <v>110</v>
      </c>
      <c r="U2079" s="179">
        <v>2.7272727272727271</v>
      </c>
      <c r="V2079" s="179">
        <v>0</v>
      </c>
      <c r="W2079" s="180">
        <v>0.3</v>
      </c>
      <c r="X2079" s="21">
        <v>148.79999999999998</v>
      </c>
      <c r="Y2079" s="181" t="s">
        <v>33</v>
      </c>
      <c r="Z2079" s="23" t="s">
        <v>7856</v>
      </c>
      <c r="AA2079" s="24"/>
      <c r="AB2079" s="14"/>
      <c r="AC2079" s="14"/>
      <c r="AD2079" s="25"/>
      <c r="AE2079" s="26"/>
      <c r="AF2079" s="27"/>
    </row>
    <row r="2080" spans="1:41" ht="16.5" customHeight="1">
      <c r="A2080" s="12" t="s">
        <v>2364</v>
      </c>
      <c r="B2080" s="30"/>
      <c r="C2080" s="368"/>
      <c r="D2080" s="111"/>
      <c r="E2080" s="14" t="s">
        <v>79</v>
      </c>
      <c r="F2080" s="14" t="s">
        <v>102</v>
      </c>
      <c r="G2080" s="14" t="s">
        <v>2371</v>
      </c>
      <c r="H2080" s="90">
        <v>2014</v>
      </c>
      <c r="I2080" s="90">
        <v>1</v>
      </c>
      <c r="J2080" s="15">
        <v>0</v>
      </c>
      <c r="K2080" s="15">
        <v>0</v>
      </c>
      <c r="L2080" s="16" t="s">
        <v>2366</v>
      </c>
      <c r="M2080" s="16"/>
      <c r="N2080" s="16" t="s">
        <v>412</v>
      </c>
      <c r="O2080" s="17">
        <v>496</v>
      </c>
      <c r="P2080" s="17">
        <v>0</v>
      </c>
      <c r="Q2080" s="17">
        <v>0</v>
      </c>
      <c r="R2080" s="18" t="s">
        <v>33</v>
      </c>
      <c r="S2080" s="19">
        <v>60</v>
      </c>
      <c r="T2080" s="19">
        <v>110</v>
      </c>
      <c r="U2080" s="19">
        <v>3.15</v>
      </c>
      <c r="V2080" s="19">
        <v>0</v>
      </c>
      <c r="W2080" s="20">
        <v>0.34649999999999997</v>
      </c>
      <c r="X2080" s="21">
        <v>171.86399999999998</v>
      </c>
      <c r="Y2080" s="22" t="s">
        <v>33</v>
      </c>
      <c r="Z2080" s="23" t="s">
        <v>7856</v>
      </c>
      <c r="AA2080" s="24"/>
      <c r="AB2080" s="14"/>
      <c r="AC2080" s="14"/>
      <c r="AD2080" s="25"/>
      <c r="AE2080" s="26"/>
      <c r="AF2080" s="27"/>
    </row>
    <row r="2081" spans="1:41" ht="16.5" customHeight="1">
      <c r="A2081" s="12" t="s">
        <v>2364</v>
      </c>
      <c r="B2081" s="30"/>
      <c r="C2081" s="368"/>
      <c r="D2081" s="111"/>
      <c r="E2081" s="182" t="s">
        <v>79</v>
      </c>
      <c r="F2081" s="90" t="s">
        <v>36</v>
      </c>
      <c r="G2081" s="90" t="s">
        <v>2365</v>
      </c>
      <c r="H2081" s="90">
        <v>2018</v>
      </c>
      <c r="I2081" s="112">
        <v>5</v>
      </c>
      <c r="J2081" s="175">
        <v>0</v>
      </c>
      <c r="K2081" s="175">
        <v>0</v>
      </c>
      <c r="L2081" s="176" t="s">
        <v>2366</v>
      </c>
      <c r="M2081" s="176"/>
      <c r="N2081" s="176" t="s">
        <v>412</v>
      </c>
      <c r="O2081" s="177">
        <v>1952.5</v>
      </c>
      <c r="P2081" s="177">
        <v>0</v>
      </c>
      <c r="Q2081" s="177">
        <v>0</v>
      </c>
      <c r="R2081" s="178" t="s">
        <v>33</v>
      </c>
      <c r="S2081" s="179">
        <v>60</v>
      </c>
      <c r="T2081" s="179">
        <v>110</v>
      </c>
      <c r="U2081" s="179">
        <v>2.7272727272727271</v>
      </c>
      <c r="V2081" s="179">
        <v>0</v>
      </c>
      <c r="W2081" s="180">
        <v>0.3</v>
      </c>
      <c r="X2081" s="21">
        <v>2928.75</v>
      </c>
      <c r="Y2081" s="181" t="s">
        <v>33</v>
      </c>
      <c r="Z2081" s="23" t="s">
        <v>7856</v>
      </c>
      <c r="AA2081" s="24"/>
      <c r="AB2081" s="14"/>
      <c r="AC2081" s="14"/>
      <c r="AD2081" s="25"/>
      <c r="AE2081" s="26"/>
      <c r="AF2081" s="27"/>
    </row>
    <row r="2082" spans="1:41" ht="16.5" customHeight="1">
      <c r="A2082" s="12" t="s">
        <v>2364</v>
      </c>
      <c r="B2082" s="30"/>
      <c r="C2082" s="368"/>
      <c r="D2082" s="111"/>
      <c r="E2082" s="182" t="s">
        <v>1135</v>
      </c>
      <c r="F2082" s="90" t="s">
        <v>125</v>
      </c>
      <c r="G2082" s="90" t="s">
        <v>509</v>
      </c>
      <c r="H2082" s="90">
        <v>2021</v>
      </c>
      <c r="I2082" s="90">
        <v>1</v>
      </c>
      <c r="J2082" s="175">
        <v>0</v>
      </c>
      <c r="K2082" s="175">
        <v>0</v>
      </c>
      <c r="L2082" s="176" t="s">
        <v>2366</v>
      </c>
      <c r="M2082" s="176"/>
      <c r="N2082" s="176" t="s">
        <v>412</v>
      </c>
      <c r="O2082" s="177">
        <v>1952.5</v>
      </c>
      <c r="P2082" s="177">
        <v>0</v>
      </c>
      <c r="Q2082" s="177">
        <v>0</v>
      </c>
      <c r="R2082" s="178" t="s">
        <v>33</v>
      </c>
      <c r="S2082" s="179">
        <v>60</v>
      </c>
      <c r="T2082" s="179">
        <v>110</v>
      </c>
      <c r="U2082" s="179">
        <v>3.1</v>
      </c>
      <c r="V2082" s="179">
        <v>0</v>
      </c>
      <c r="W2082" s="180">
        <v>0.34100000000000003</v>
      </c>
      <c r="X2082" s="21">
        <v>665.80250000000001</v>
      </c>
      <c r="Y2082" s="181" t="s">
        <v>33</v>
      </c>
      <c r="Z2082" s="23" t="s">
        <v>7856</v>
      </c>
      <c r="AA2082" s="24"/>
      <c r="AB2082" s="14"/>
      <c r="AC2082" s="14"/>
      <c r="AD2082" s="25"/>
      <c r="AE2082" s="26"/>
      <c r="AF2082" s="27"/>
      <c r="AG2082" s="28"/>
      <c r="AH2082" s="28"/>
      <c r="AI2082" s="28"/>
      <c r="AJ2082" s="28"/>
      <c r="AK2082" s="28"/>
      <c r="AL2082" s="28"/>
      <c r="AM2082" s="28"/>
      <c r="AN2082" s="28"/>
      <c r="AO2082" s="28"/>
    </row>
    <row r="2083" spans="1:41" ht="16.5" customHeight="1">
      <c r="A2083" s="12" t="s">
        <v>2364</v>
      </c>
      <c r="B2083" s="30"/>
      <c r="C2083" s="368"/>
      <c r="D2083" s="111"/>
      <c r="E2083" s="182" t="s">
        <v>2350</v>
      </c>
      <c r="F2083" s="90" t="s">
        <v>36</v>
      </c>
      <c r="G2083" s="90" t="s">
        <v>802</v>
      </c>
      <c r="H2083" s="90">
        <v>2012</v>
      </c>
      <c r="I2083" s="90">
        <v>1</v>
      </c>
      <c r="J2083" s="175">
        <v>0</v>
      </c>
      <c r="K2083" s="175">
        <v>0</v>
      </c>
      <c r="L2083" s="176" t="s">
        <v>2366</v>
      </c>
      <c r="M2083" s="176"/>
      <c r="N2083" s="176" t="s">
        <v>412</v>
      </c>
      <c r="O2083" s="177">
        <v>1952.5</v>
      </c>
      <c r="P2083" s="177">
        <v>0</v>
      </c>
      <c r="Q2083" s="177">
        <v>0</v>
      </c>
      <c r="R2083" s="178" t="s">
        <v>33</v>
      </c>
      <c r="S2083" s="179">
        <v>60</v>
      </c>
      <c r="T2083" s="179">
        <v>110</v>
      </c>
      <c r="U2083" s="179">
        <v>3.1</v>
      </c>
      <c r="V2083" s="179">
        <v>0</v>
      </c>
      <c r="W2083" s="180">
        <v>0.34100000000000003</v>
      </c>
      <c r="X2083" s="21">
        <v>665.80250000000001</v>
      </c>
      <c r="Y2083" s="181" t="s">
        <v>33</v>
      </c>
      <c r="Z2083" s="23" t="s">
        <v>7856</v>
      </c>
      <c r="AA2083" s="24"/>
      <c r="AB2083" s="14"/>
      <c r="AC2083" s="14"/>
      <c r="AD2083" s="25"/>
      <c r="AE2083" s="26"/>
      <c r="AF2083" s="27"/>
      <c r="AG2083" s="28"/>
      <c r="AH2083" s="28"/>
      <c r="AI2083" s="28"/>
      <c r="AJ2083" s="28"/>
      <c r="AK2083" s="28"/>
      <c r="AL2083" s="28"/>
      <c r="AM2083" s="28"/>
      <c r="AN2083" s="28"/>
      <c r="AO2083" s="28"/>
    </row>
    <row r="2084" spans="1:41" ht="16.5" customHeight="1">
      <c r="A2084" s="30" t="s">
        <v>6828</v>
      </c>
      <c r="B2084" s="30"/>
      <c r="C2084" s="30"/>
      <c r="D2084" s="30"/>
      <c r="E2084" s="164" t="s">
        <v>621</v>
      </c>
      <c r="F2084" s="164" t="s">
        <v>548</v>
      </c>
      <c r="G2084" s="164" t="s">
        <v>622</v>
      </c>
      <c r="H2084" s="164">
        <v>2015</v>
      </c>
      <c r="I2084" s="164">
        <v>1</v>
      </c>
      <c r="J2084" s="164">
        <v>0</v>
      </c>
      <c r="K2084" s="164">
        <v>0</v>
      </c>
      <c r="L2084" s="165" t="s">
        <v>5845</v>
      </c>
      <c r="M2084" s="165"/>
      <c r="N2084" s="165" t="s">
        <v>5852</v>
      </c>
      <c r="O2084" s="85">
        <v>1920</v>
      </c>
      <c r="P2084" s="85">
        <v>0</v>
      </c>
      <c r="Q2084" s="85">
        <v>0</v>
      </c>
      <c r="R2084" s="183" t="s">
        <v>33</v>
      </c>
      <c r="S2084" s="174">
        <v>60</v>
      </c>
      <c r="T2084" s="174">
        <v>110</v>
      </c>
      <c r="U2084" s="174">
        <v>9.0909090909090912E-2</v>
      </c>
      <c r="V2084" s="174">
        <v>0</v>
      </c>
      <c r="W2084" s="184">
        <v>0.01</v>
      </c>
      <c r="X2084" s="21">
        <v>19.2</v>
      </c>
      <c r="Y2084" s="185" t="s">
        <v>33</v>
      </c>
      <c r="Z2084" s="164" t="s">
        <v>5838</v>
      </c>
      <c r="AA2084" s="186">
        <v>0</v>
      </c>
      <c r="AB2084" s="164" t="s">
        <v>5840</v>
      </c>
      <c r="AC2084" s="164" t="s">
        <v>5840</v>
      </c>
      <c r="AD2084" s="25"/>
      <c r="AE2084" s="26"/>
      <c r="AF2084" s="27"/>
      <c r="AG2084" s="28"/>
      <c r="AH2084" s="28"/>
      <c r="AI2084" s="28"/>
      <c r="AJ2084" s="28"/>
      <c r="AK2084" s="28"/>
      <c r="AL2084" s="28"/>
      <c r="AM2084" s="28"/>
      <c r="AN2084" s="28"/>
      <c r="AO2084" s="28"/>
    </row>
    <row r="2085" spans="1:41" ht="16.5" customHeight="1">
      <c r="A2085" s="30" t="s">
        <v>6828</v>
      </c>
      <c r="B2085" s="30"/>
      <c r="C2085" s="30"/>
      <c r="D2085" s="30"/>
      <c r="E2085" s="164" t="s">
        <v>37</v>
      </c>
      <c r="F2085" s="164" t="s">
        <v>155</v>
      </c>
      <c r="G2085" s="164" t="s">
        <v>5862</v>
      </c>
      <c r="H2085" s="164">
        <v>2021</v>
      </c>
      <c r="I2085" s="164">
        <v>1</v>
      </c>
      <c r="J2085" s="164">
        <v>0</v>
      </c>
      <c r="K2085" s="164">
        <v>0</v>
      </c>
      <c r="L2085" s="165" t="s">
        <v>5863</v>
      </c>
      <c r="M2085" s="165"/>
      <c r="N2085" s="165" t="s">
        <v>5852</v>
      </c>
      <c r="O2085" s="85">
        <v>960</v>
      </c>
      <c r="P2085" s="85">
        <v>0</v>
      </c>
      <c r="Q2085" s="85">
        <v>0</v>
      </c>
      <c r="R2085" s="183" t="s">
        <v>33</v>
      </c>
      <c r="S2085" s="174">
        <v>60</v>
      </c>
      <c r="T2085" s="174">
        <v>110</v>
      </c>
      <c r="U2085" s="174">
        <f>W2085*1000/T2085</f>
        <v>0.22727272727272727</v>
      </c>
      <c r="V2085" s="174">
        <v>0</v>
      </c>
      <c r="W2085" s="184">
        <v>2.5000000000000001E-2</v>
      </c>
      <c r="X2085" s="21">
        <v>24</v>
      </c>
      <c r="Y2085" s="185" t="s">
        <v>33</v>
      </c>
      <c r="Z2085" s="164" t="s">
        <v>5838</v>
      </c>
      <c r="AA2085" s="186">
        <v>0</v>
      </c>
      <c r="AB2085" s="164" t="s">
        <v>5840</v>
      </c>
      <c r="AC2085" s="164" t="s">
        <v>5840</v>
      </c>
      <c r="AD2085" s="25"/>
      <c r="AE2085" s="26"/>
      <c r="AF2085" s="27"/>
      <c r="AG2085" s="28"/>
      <c r="AH2085" s="28"/>
      <c r="AI2085" s="28"/>
      <c r="AJ2085" s="28"/>
      <c r="AK2085" s="28"/>
      <c r="AL2085" s="28"/>
      <c r="AM2085" s="28"/>
      <c r="AN2085" s="28"/>
      <c r="AO2085" s="28"/>
    </row>
    <row r="2086" spans="1:41" ht="16.5" customHeight="1">
      <c r="A2086" s="30" t="s">
        <v>6828</v>
      </c>
      <c r="B2086" s="30"/>
      <c r="C2086" s="30"/>
      <c r="D2086" s="30"/>
      <c r="E2086" s="164" t="s">
        <v>581</v>
      </c>
      <c r="F2086" s="164" t="s">
        <v>67</v>
      </c>
      <c r="G2086" s="164" t="s">
        <v>582</v>
      </c>
      <c r="H2086" s="164">
        <v>2008</v>
      </c>
      <c r="I2086" s="164">
        <v>1</v>
      </c>
      <c r="J2086" s="164">
        <v>0</v>
      </c>
      <c r="K2086" s="164">
        <v>0</v>
      </c>
      <c r="L2086" s="165" t="s">
        <v>5845</v>
      </c>
      <c r="M2086" s="165"/>
      <c r="N2086" s="165" t="s">
        <v>75</v>
      </c>
      <c r="O2086" s="85">
        <v>240</v>
      </c>
      <c r="P2086" s="85">
        <v>0</v>
      </c>
      <c r="Q2086" s="85">
        <v>0</v>
      </c>
      <c r="R2086" s="183" t="s">
        <v>33</v>
      </c>
      <c r="S2086" s="174">
        <v>60</v>
      </c>
      <c r="T2086" s="174">
        <v>110</v>
      </c>
      <c r="U2086" s="174">
        <f>SUM(W2086*1000)/T2086</f>
        <v>2.0454545454545454</v>
      </c>
      <c r="V2086" s="174">
        <v>0</v>
      </c>
      <c r="W2086" s="184">
        <v>0.22500000000000001</v>
      </c>
      <c r="X2086" s="21">
        <v>54</v>
      </c>
      <c r="Y2086" s="185" t="s">
        <v>33</v>
      </c>
      <c r="Z2086" s="164" t="s">
        <v>5838</v>
      </c>
      <c r="AA2086" s="186">
        <v>0</v>
      </c>
      <c r="AB2086" s="164" t="s">
        <v>5840</v>
      </c>
      <c r="AC2086" s="164" t="s">
        <v>5840</v>
      </c>
      <c r="AD2086" s="25"/>
      <c r="AE2086" s="26"/>
      <c r="AF2086" s="27"/>
    </row>
    <row r="2087" spans="1:41" ht="16.5" customHeight="1">
      <c r="A2087" s="30" t="s">
        <v>6828</v>
      </c>
      <c r="B2087" s="30"/>
      <c r="C2087" s="30"/>
      <c r="D2087" s="30"/>
      <c r="E2087" s="164" t="s">
        <v>90</v>
      </c>
      <c r="F2087" s="164" t="s">
        <v>125</v>
      </c>
      <c r="G2087" s="164" t="s">
        <v>6846</v>
      </c>
      <c r="H2087" s="164" t="s">
        <v>6847</v>
      </c>
      <c r="I2087" s="164">
        <v>1</v>
      </c>
      <c r="J2087" s="164">
        <v>0</v>
      </c>
      <c r="K2087" s="164">
        <v>0</v>
      </c>
      <c r="L2087" s="165" t="s">
        <v>6845</v>
      </c>
      <c r="M2087" s="165"/>
      <c r="N2087" s="165" t="s">
        <v>5852</v>
      </c>
      <c r="O2087" s="85">
        <v>2628</v>
      </c>
      <c r="P2087" s="85">
        <v>0</v>
      </c>
      <c r="Q2087" s="85">
        <v>0</v>
      </c>
      <c r="R2087" s="168" t="s">
        <v>33</v>
      </c>
      <c r="S2087" s="174">
        <v>0</v>
      </c>
      <c r="T2087" s="174">
        <v>110</v>
      </c>
      <c r="U2087" s="19">
        <v>0.22727272727272727</v>
      </c>
      <c r="V2087" s="19">
        <v>0</v>
      </c>
      <c r="W2087" s="20">
        <v>2.5000000000000001E-2</v>
      </c>
      <c r="X2087" s="21">
        <v>65.7</v>
      </c>
      <c r="Y2087" s="185" t="s">
        <v>33</v>
      </c>
      <c r="Z2087" s="164" t="s">
        <v>5838</v>
      </c>
      <c r="AA2087" s="186">
        <v>0</v>
      </c>
      <c r="AB2087" s="164" t="s">
        <v>5840</v>
      </c>
      <c r="AC2087" s="164" t="s">
        <v>5840</v>
      </c>
      <c r="AD2087" s="25"/>
      <c r="AE2087" s="26"/>
      <c r="AF2087" s="27"/>
      <c r="AG2087" s="29"/>
      <c r="AH2087" s="29"/>
      <c r="AI2087" s="29"/>
      <c r="AJ2087" s="29"/>
      <c r="AK2087" s="29"/>
      <c r="AL2087" s="29"/>
      <c r="AM2087" s="29"/>
      <c r="AN2087" s="29"/>
      <c r="AO2087" s="29"/>
    </row>
    <row r="2088" spans="1:41" ht="16.5" customHeight="1">
      <c r="A2088" s="30" t="s">
        <v>6828</v>
      </c>
      <c r="B2088" s="30"/>
      <c r="C2088" s="30"/>
      <c r="D2088" s="30"/>
      <c r="E2088" s="164" t="s">
        <v>90</v>
      </c>
      <c r="F2088" s="164" t="s">
        <v>83</v>
      </c>
      <c r="G2088" s="164" t="s">
        <v>353</v>
      </c>
      <c r="H2088" s="164">
        <v>2018</v>
      </c>
      <c r="I2088" s="164">
        <v>1</v>
      </c>
      <c r="J2088" s="164" t="s">
        <v>414</v>
      </c>
      <c r="K2088" s="164" t="s">
        <v>414</v>
      </c>
      <c r="L2088" s="165" t="s">
        <v>5845</v>
      </c>
      <c r="M2088" s="165"/>
      <c r="N2088" s="165" t="s">
        <v>5852</v>
      </c>
      <c r="O2088" s="85">
        <v>240</v>
      </c>
      <c r="P2088" s="85">
        <v>0</v>
      </c>
      <c r="Q2088" s="85">
        <v>0</v>
      </c>
      <c r="R2088" s="183" t="s">
        <v>33</v>
      </c>
      <c r="S2088" s="174">
        <v>60</v>
      </c>
      <c r="T2088" s="174">
        <v>110</v>
      </c>
      <c r="U2088" s="174">
        <v>2.7272727272727271</v>
      </c>
      <c r="V2088" s="174">
        <v>0</v>
      </c>
      <c r="W2088" s="184">
        <v>0.3</v>
      </c>
      <c r="X2088" s="21">
        <v>72</v>
      </c>
      <c r="Y2088" s="185" t="s">
        <v>33</v>
      </c>
      <c r="Z2088" s="164" t="s">
        <v>5838</v>
      </c>
      <c r="AA2088" s="186">
        <v>0</v>
      </c>
      <c r="AB2088" s="164" t="s">
        <v>5840</v>
      </c>
      <c r="AC2088" s="164" t="s">
        <v>5840</v>
      </c>
      <c r="AD2088" s="25"/>
      <c r="AE2088" s="26"/>
      <c r="AF2088" s="27"/>
      <c r="AG2088" s="28"/>
      <c r="AH2088" s="28"/>
      <c r="AI2088" s="28"/>
      <c r="AJ2088" s="28"/>
      <c r="AK2088" s="28"/>
      <c r="AL2088" s="28"/>
      <c r="AM2088" s="28"/>
      <c r="AN2088" s="28"/>
      <c r="AO2088" s="28"/>
    </row>
    <row r="2089" spans="1:41" ht="16.5" customHeight="1">
      <c r="A2089" s="30" t="s">
        <v>6828</v>
      </c>
      <c r="B2089" s="30"/>
      <c r="C2089" s="30"/>
      <c r="D2089" s="30"/>
      <c r="E2089" s="164" t="s">
        <v>462</v>
      </c>
      <c r="F2089" s="164" t="s">
        <v>67</v>
      </c>
      <c r="G2089" s="164" t="s">
        <v>67</v>
      </c>
      <c r="H2089" s="164">
        <v>2003</v>
      </c>
      <c r="I2089" s="164">
        <v>3</v>
      </c>
      <c r="J2089" s="164">
        <v>0</v>
      </c>
      <c r="K2089" s="164">
        <v>0</v>
      </c>
      <c r="L2089" s="165" t="s">
        <v>6845</v>
      </c>
      <c r="M2089" s="165"/>
      <c r="N2089" s="165" t="s">
        <v>5852</v>
      </c>
      <c r="O2089" s="85">
        <v>1344</v>
      </c>
      <c r="P2089" s="85">
        <v>0</v>
      </c>
      <c r="Q2089" s="85">
        <v>0</v>
      </c>
      <c r="R2089" s="168" t="s">
        <v>33</v>
      </c>
      <c r="S2089" s="174">
        <v>60</v>
      </c>
      <c r="T2089" s="174">
        <v>110</v>
      </c>
      <c r="U2089" s="19">
        <v>0.5</v>
      </c>
      <c r="V2089" s="19">
        <v>0</v>
      </c>
      <c r="W2089" s="20">
        <v>5.5E-2</v>
      </c>
      <c r="X2089" s="21">
        <v>221.76</v>
      </c>
      <c r="Y2089" s="185" t="s">
        <v>33</v>
      </c>
      <c r="Z2089" s="164" t="s">
        <v>5838</v>
      </c>
      <c r="AA2089" s="186">
        <v>0</v>
      </c>
      <c r="AB2089" s="164" t="s">
        <v>5840</v>
      </c>
      <c r="AC2089" s="164" t="s">
        <v>5840</v>
      </c>
      <c r="AD2089" s="25"/>
      <c r="AE2089" s="26"/>
      <c r="AF2089" s="27"/>
      <c r="AG2089" s="29"/>
      <c r="AH2089" s="29"/>
      <c r="AI2089" s="29"/>
      <c r="AJ2089" s="29"/>
      <c r="AK2089" s="29"/>
      <c r="AL2089" s="29"/>
      <c r="AM2089" s="29"/>
      <c r="AN2089" s="29"/>
      <c r="AO2089" s="29"/>
    </row>
    <row r="2090" spans="1:41" ht="16.5" customHeight="1">
      <c r="A2090" s="30" t="s">
        <v>6828</v>
      </c>
      <c r="B2090" s="30"/>
      <c r="C2090" s="30"/>
      <c r="D2090" s="30"/>
      <c r="E2090" s="164" t="s">
        <v>566</v>
      </c>
      <c r="F2090" s="164" t="s">
        <v>67</v>
      </c>
      <c r="G2090" s="164" t="s">
        <v>67</v>
      </c>
      <c r="H2090" s="164">
        <v>2009</v>
      </c>
      <c r="I2090" s="164">
        <v>3</v>
      </c>
      <c r="J2090" s="164">
        <v>0</v>
      </c>
      <c r="K2090" s="164">
        <v>0</v>
      </c>
      <c r="L2090" s="165" t="s">
        <v>6845</v>
      </c>
      <c r="M2090" s="165"/>
      <c r="N2090" s="165" t="s">
        <v>5852</v>
      </c>
      <c r="O2090" s="85">
        <v>1344</v>
      </c>
      <c r="P2090" s="85">
        <v>0</v>
      </c>
      <c r="Q2090" s="85">
        <v>0</v>
      </c>
      <c r="R2090" s="168" t="s">
        <v>33</v>
      </c>
      <c r="S2090" s="174">
        <v>60</v>
      </c>
      <c r="T2090" s="174">
        <v>110</v>
      </c>
      <c r="U2090" s="19">
        <v>0.5</v>
      </c>
      <c r="V2090" s="19">
        <v>0</v>
      </c>
      <c r="W2090" s="20">
        <v>5.5E-2</v>
      </c>
      <c r="X2090" s="21">
        <v>221.76</v>
      </c>
      <c r="Y2090" s="185" t="s">
        <v>33</v>
      </c>
      <c r="Z2090" s="164" t="s">
        <v>5838</v>
      </c>
      <c r="AA2090" s="186">
        <v>0</v>
      </c>
      <c r="AB2090" s="164" t="s">
        <v>5840</v>
      </c>
      <c r="AC2090" s="164" t="s">
        <v>5840</v>
      </c>
      <c r="AD2090" s="25"/>
      <c r="AE2090" s="26"/>
      <c r="AF2090" s="27"/>
      <c r="AG2090" s="29"/>
      <c r="AH2090" s="29"/>
      <c r="AI2090" s="29"/>
      <c r="AJ2090" s="29"/>
      <c r="AK2090" s="29"/>
      <c r="AL2090" s="29"/>
      <c r="AM2090" s="29"/>
      <c r="AN2090" s="29"/>
      <c r="AO2090" s="29"/>
    </row>
    <row r="2091" spans="1:41" ht="16.5" customHeight="1">
      <c r="A2091" s="30" t="s">
        <v>6828</v>
      </c>
      <c r="B2091" s="30"/>
      <c r="C2091" s="30"/>
      <c r="D2091" s="30"/>
      <c r="E2091" s="164" t="s">
        <v>465</v>
      </c>
      <c r="F2091" s="164" t="s">
        <v>38</v>
      </c>
      <c r="G2091" s="164" t="s">
        <v>547</v>
      </c>
      <c r="H2091" s="164" t="s">
        <v>67</v>
      </c>
      <c r="I2091" s="164">
        <v>2</v>
      </c>
      <c r="J2091" s="164">
        <v>0</v>
      </c>
      <c r="K2091" s="164">
        <v>0</v>
      </c>
      <c r="L2091" s="165" t="s">
        <v>5845</v>
      </c>
      <c r="M2091" s="165"/>
      <c r="N2091" s="165" t="s">
        <v>75</v>
      </c>
      <c r="O2091" s="85">
        <v>1920</v>
      </c>
      <c r="P2091" s="85">
        <v>0</v>
      </c>
      <c r="Q2091" s="85">
        <v>0</v>
      </c>
      <c r="R2091" s="183" t="s">
        <v>33</v>
      </c>
      <c r="S2091" s="174">
        <v>60</v>
      </c>
      <c r="T2091" s="174">
        <v>110</v>
      </c>
      <c r="U2091" s="174">
        <f>SUM(W2091*1000)/T2091</f>
        <v>0.36363636363636365</v>
      </c>
      <c r="V2091" s="174">
        <v>0</v>
      </c>
      <c r="W2091" s="184">
        <v>0.04</v>
      </c>
      <c r="X2091" s="21">
        <v>153.6</v>
      </c>
      <c r="Y2091" s="185" t="s">
        <v>33</v>
      </c>
      <c r="Z2091" s="164" t="s">
        <v>5838</v>
      </c>
      <c r="AA2091" s="186">
        <v>0</v>
      </c>
      <c r="AB2091" s="164" t="s">
        <v>5840</v>
      </c>
      <c r="AC2091" s="164" t="s">
        <v>5840</v>
      </c>
      <c r="AD2091" s="25"/>
      <c r="AE2091" s="26"/>
      <c r="AF2091" s="27"/>
      <c r="AG2091" s="28"/>
      <c r="AH2091" s="28"/>
      <c r="AI2091" s="28"/>
      <c r="AJ2091" s="28"/>
      <c r="AK2091" s="28"/>
      <c r="AL2091" s="28"/>
      <c r="AM2091" s="28"/>
      <c r="AN2091" s="28"/>
      <c r="AO2091" s="28"/>
    </row>
    <row r="2092" spans="1:41" ht="16.5" customHeight="1">
      <c r="A2092" s="30" t="s">
        <v>6828</v>
      </c>
      <c r="B2092" s="30"/>
      <c r="C2092" s="30"/>
      <c r="D2092" s="30"/>
      <c r="E2092" s="164" t="s">
        <v>465</v>
      </c>
      <c r="F2092" s="164" t="s">
        <v>38</v>
      </c>
      <c r="G2092" s="164" t="s">
        <v>547</v>
      </c>
      <c r="H2092" s="164" t="s">
        <v>67</v>
      </c>
      <c r="I2092" s="164">
        <v>2</v>
      </c>
      <c r="J2092" s="164">
        <v>0</v>
      </c>
      <c r="K2092" s="164">
        <v>0</v>
      </c>
      <c r="L2092" s="165" t="s">
        <v>5845</v>
      </c>
      <c r="M2092" s="165"/>
      <c r="N2092" s="165" t="s">
        <v>75</v>
      </c>
      <c r="O2092" s="85">
        <v>1920</v>
      </c>
      <c r="P2092" s="85">
        <v>0</v>
      </c>
      <c r="Q2092" s="85">
        <v>0</v>
      </c>
      <c r="R2092" s="183" t="s">
        <v>33</v>
      </c>
      <c r="S2092" s="174">
        <v>60</v>
      </c>
      <c r="T2092" s="174">
        <v>110</v>
      </c>
      <c r="U2092" s="174">
        <f>SUM(W2092*1000)/T2092</f>
        <v>0.36363636363636365</v>
      </c>
      <c r="V2092" s="174">
        <v>0</v>
      </c>
      <c r="W2092" s="184">
        <v>0.04</v>
      </c>
      <c r="X2092" s="21">
        <v>153.6</v>
      </c>
      <c r="Y2092" s="185" t="s">
        <v>33</v>
      </c>
      <c r="Z2092" s="164" t="s">
        <v>5838</v>
      </c>
      <c r="AA2092" s="186">
        <v>0</v>
      </c>
      <c r="AB2092" s="164" t="s">
        <v>5840</v>
      </c>
      <c r="AC2092" s="164" t="s">
        <v>5840</v>
      </c>
      <c r="AD2092" s="25"/>
      <c r="AE2092" s="26"/>
      <c r="AF2092" s="27"/>
      <c r="AG2092" s="28"/>
      <c r="AH2092" s="28"/>
      <c r="AI2092" s="28"/>
      <c r="AJ2092" s="28"/>
      <c r="AK2092" s="28"/>
      <c r="AL2092" s="28"/>
      <c r="AM2092" s="28"/>
      <c r="AN2092" s="28"/>
      <c r="AO2092" s="28"/>
    </row>
    <row r="2093" spans="1:41" ht="16.5" customHeight="1">
      <c r="A2093" s="30" t="s">
        <v>6828</v>
      </c>
      <c r="B2093" s="30"/>
      <c r="C2093" s="30"/>
      <c r="D2093" s="30"/>
      <c r="E2093" s="164" t="s">
        <v>465</v>
      </c>
      <c r="F2093" s="164" t="s">
        <v>38</v>
      </c>
      <c r="G2093" s="164" t="s">
        <v>496</v>
      </c>
      <c r="H2093" s="164" t="s">
        <v>67</v>
      </c>
      <c r="I2093" s="164">
        <v>6</v>
      </c>
      <c r="J2093" s="164">
        <v>0</v>
      </c>
      <c r="K2093" s="164">
        <v>0</v>
      </c>
      <c r="L2093" s="165" t="s">
        <v>6833</v>
      </c>
      <c r="M2093" s="165"/>
      <c r="N2093" s="165" t="s">
        <v>75</v>
      </c>
      <c r="O2093" s="85">
        <v>1920</v>
      </c>
      <c r="P2093" s="85">
        <v>0</v>
      </c>
      <c r="Q2093" s="85">
        <v>0</v>
      </c>
      <c r="R2093" s="183" t="s">
        <v>33</v>
      </c>
      <c r="S2093" s="174">
        <v>60</v>
      </c>
      <c r="T2093" s="174">
        <v>110</v>
      </c>
      <c r="U2093" s="174">
        <f>SUM(W2093*1000)/T2093</f>
        <v>0.50909090909090904</v>
      </c>
      <c r="V2093" s="174">
        <v>0</v>
      </c>
      <c r="W2093" s="184">
        <v>5.6000000000000001E-2</v>
      </c>
      <c r="X2093" s="21">
        <v>645.12</v>
      </c>
      <c r="Y2093" s="185" t="s">
        <v>33</v>
      </c>
      <c r="Z2093" s="164" t="s">
        <v>5838</v>
      </c>
      <c r="AA2093" s="186">
        <v>0</v>
      </c>
      <c r="AB2093" s="164" t="s">
        <v>5840</v>
      </c>
      <c r="AC2093" s="164" t="s">
        <v>5840</v>
      </c>
      <c r="AD2093" s="25"/>
      <c r="AE2093" s="26"/>
      <c r="AF2093" s="27"/>
    </row>
    <row r="2094" spans="1:41" ht="16.5" customHeight="1">
      <c r="A2094" s="30" t="s">
        <v>6828</v>
      </c>
      <c r="B2094" s="30"/>
      <c r="C2094" s="30"/>
      <c r="D2094" s="30"/>
      <c r="E2094" s="164" t="s">
        <v>5847</v>
      </c>
      <c r="F2094" s="164" t="s">
        <v>5848</v>
      </c>
      <c r="G2094" s="164" t="s">
        <v>6834</v>
      </c>
      <c r="H2094" s="164" t="s">
        <v>6835</v>
      </c>
      <c r="I2094" s="164">
        <v>6</v>
      </c>
      <c r="J2094" s="164">
        <v>0</v>
      </c>
      <c r="K2094" s="164">
        <v>0</v>
      </c>
      <c r="L2094" s="165" t="s">
        <v>6829</v>
      </c>
      <c r="M2094" s="165"/>
      <c r="N2094" s="165" t="s">
        <v>75</v>
      </c>
      <c r="O2094" s="85">
        <v>1920</v>
      </c>
      <c r="P2094" s="85">
        <v>0</v>
      </c>
      <c r="Q2094" s="85">
        <v>0</v>
      </c>
      <c r="R2094" s="183" t="s">
        <v>33</v>
      </c>
      <c r="S2094" s="174">
        <v>60</v>
      </c>
      <c r="T2094" s="174">
        <v>110</v>
      </c>
      <c r="U2094" s="174">
        <f>SUM(W2094*1000)/T2094</f>
        <v>0.50909090909090904</v>
      </c>
      <c r="V2094" s="174">
        <v>0</v>
      </c>
      <c r="W2094" s="184">
        <v>5.6000000000000001E-2</v>
      </c>
      <c r="X2094" s="21">
        <v>645.12</v>
      </c>
      <c r="Y2094" s="185" t="s">
        <v>33</v>
      </c>
      <c r="Z2094" s="164" t="s">
        <v>5838</v>
      </c>
      <c r="AA2094" s="186">
        <v>0</v>
      </c>
      <c r="AB2094" s="164" t="s">
        <v>5840</v>
      </c>
      <c r="AC2094" s="164" t="s">
        <v>5840</v>
      </c>
      <c r="AD2094" s="25"/>
      <c r="AE2094" s="26"/>
      <c r="AF2094" s="27"/>
    </row>
    <row r="2095" spans="1:41" ht="16.5" customHeight="1">
      <c r="A2095" s="30" t="s">
        <v>6828</v>
      </c>
      <c r="B2095" s="30"/>
      <c r="C2095" s="30"/>
      <c r="D2095" s="30"/>
      <c r="E2095" s="164" t="s">
        <v>465</v>
      </c>
      <c r="F2095" s="164" t="s">
        <v>38</v>
      </c>
      <c r="G2095" s="164" t="s">
        <v>496</v>
      </c>
      <c r="H2095" s="164" t="s">
        <v>67</v>
      </c>
      <c r="I2095" s="164">
        <v>4</v>
      </c>
      <c r="J2095" s="164">
        <v>0</v>
      </c>
      <c r="K2095" s="164">
        <v>0</v>
      </c>
      <c r="L2095" s="165" t="s">
        <v>6831</v>
      </c>
      <c r="M2095" s="165"/>
      <c r="N2095" s="165" t="s">
        <v>75</v>
      </c>
      <c r="O2095" s="85">
        <v>1920</v>
      </c>
      <c r="P2095" s="85">
        <v>0</v>
      </c>
      <c r="Q2095" s="85">
        <v>0</v>
      </c>
      <c r="R2095" s="183" t="s">
        <v>33</v>
      </c>
      <c r="S2095" s="174">
        <v>60</v>
      </c>
      <c r="T2095" s="174">
        <v>110</v>
      </c>
      <c r="U2095" s="174">
        <f>SUM(W2095*1000)/T2095</f>
        <v>0.50909090909090904</v>
      </c>
      <c r="V2095" s="174">
        <v>0</v>
      </c>
      <c r="W2095" s="184">
        <v>5.6000000000000001E-2</v>
      </c>
      <c r="X2095" s="21">
        <v>430.08</v>
      </c>
      <c r="Y2095" s="185" t="s">
        <v>33</v>
      </c>
      <c r="Z2095" s="164" t="s">
        <v>5838</v>
      </c>
      <c r="AA2095" s="186">
        <v>0</v>
      </c>
      <c r="AB2095" s="164" t="s">
        <v>5840</v>
      </c>
      <c r="AC2095" s="164" t="s">
        <v>5840</v>
      </c>
      <c r="AD2095" s="25"/>
      <c r="AE2095" s="26"/>
      <c r="AF2095" s="27"/>
    </row>
    <row r="2096" spans="1:41" ht="16.5" customHeight="1">
      <c r="A2096" s="30" t="s">
        <v>6828</v>
      </c>
      <c r="B2096" s="30"/>
      <c r="C2096" s="30"/>
      <c r="D2096" s="30"/>
      <c r="E2096" s="164" t="s">
        <v>465</v>
      </c>
      <c r="F2096" s="164" t="s">
        <v>38</v>
      </c>
      <c r="G2096" s="164" t="s">
        <v>496</v>
      </c>
      <c r="H2096" s="164" t="s">
        <v>67</v>
      </c>
      <c r="I2096" s="164">
        <v>9</v>
      </c>
      <c r="J2096" s="164">
        <v>0</v>
      </c>
      <c r="K2096" s="164">
        <v>0</v>
      </c>
      <c r="L2096" s="165" t="s">
        <v>6844</v>
      </c>
      <c r="M2096" s="165"/>
      <c r="N2096" s="165" t="s">
        <v>75</v>
      </c>
      <c r="O2096" s="85">
        <v>1920</v>
      </c>
      <c r="P2096" s="85">
        <v>0</v>
      </c>
      <c r="Q2096" s="85">
        <v>0</v>
      </c>
      <c r="R2096" s="183" t="s">
        <v>33</v>
      </c>
      <c r="S2096" s="174">
        <v>60</v>
      </c>
      <c r="T2096" s="174">
        <v>110</v>
      </c>
      <c r="U2096" s="174">
        <v>0.50909090909090904</v>
      </c>
      <c r="V2096" s="174">
        <v>0</v>
      </c>
      <c r="W2096" s="184">
        <v>5.6000000000000001E-2</v>
      </c>
      <c r="X2096" s="21">
        <v>967.68</v>
      </c>
      <c r="Y2096" s="185" t="s">
        <v>33</v>
      </c>
      <c r="Z2096" s="164" t="s">
        <v>5838</v>
      </c>
      <c r="AA2096" s="186">
        <v>0</v>
      </c>
      <c r="AB2096" s="164" t="s">
        <v>5840</v>
      </c>
      <c r="AC2096" s="164" t="s">
        <v>5840</v>
      </c>
      <c r="AD2096" s="25"/>
      <c r="AE2096" s="26"/>
      <c r="AF2096" s="27"/>
    </row>
    <row r="2097" spans="1:41" ht="16.5" customHeight="1">
      <c r="A2097" s="30" t="s">
        <v>6828</v>
      </c>
      <c r="B2097" s="30"/>
      <c r="C2097" s="30"/>
      <c r="D2097" s="30"/>
      <c r="E2097" s="164" t="s">
        <v>465</v>
      </c>
      <c r="F2097" s="164" t="s">
        <v>38</v>
      </c>
      <c r="G2097" s="164" t="s">
        <v>496</v>
      </c>
      <c r="H2097" s="164" t="s">
        <v>67</v>
      </c>
      <c r="I2097" s="164">
        <v>10</v>
      </c>
      <c r="J2097" s="164">
        <v>0</v>
      </c>
      <c r="K2097" s="164">
        <v>0</v>
      </c>
      <c r="L2097" s="165" t="s">
        <v>5839</v>
      </c>
      <c r="M2097" s="165"/>
      <c r="N2097" s="165" t="s">
        <v>75</v>
      </c>
      <c r="O2097" s="85">
        <v>1920</v>
      </c>
      <c r="P2097" s="85">
        <v>0</v>
      </c>
      <c r="Q2097" s="85">
        <v>0</v>
      </c>
      <c r="R2097" s="183" t="s">
        <v>33</v>
      </c>
      <c r="S2097" s="174">
        <v>60</v>
      </c>
      <c r="T2097" s="174">
        <v>110</v>
      </c>
      <c r="U2097" s="174">
        <f>SUM(W2097*1000)/T2097</f>
        <v>0.50909090909090904</v>
      </c>
      <c r="V2097" s="174">
        <v>0</v>
      </c>
      <c r="W2097" s="184">
        <v>5.6000000000000001E-2</v>
      </c>
      <c r="X2097" s="21">
        <v>1075.2</v>
      </c>
      <c r="Y2097" s="185" t="s">
        <v>33</v>
      </c>
      <c r="Z2097" s="164" t="s">
        <v>5838</v>
      </c>
      <c r="AA2097" s="186">
        <v>0</v>
      </c>
      <c r="AB2097" s="164" t="s">
        <v>5840</v>
      </c>
      <c r="AC2097" s="164" t="s">
        <v>5840</v>
      </c>
      <c r="AD2097" s="25"/>
      <c r="AE2097" s="26"/>
      <c r="AF2097" s="27"/>
    </row>
    <row r="2098" spans="1:41" ht="16.5" customHeight="1">
      <c r="A2098" s="30" t="s">
        <v>6828</v>
      </c>
      <c r="B2098" s="30"/>
      <c r="C2098" s="30"/>
      <c r="D2098" s="30"/>
      <c r="E2098" s="164" t="s">
        <v>90</v>
      </c>
      <c r="F2098" s="164" t="s">
        <v>125</v>
      </c>
      <c r="G2098" s="164" t="s">
        <v>694</v>
      </c>
      <c r="H2098" s="164">
        <v>2022</v>
      </c>
      <c r="I2098" s="164">
        <v>1</v>
      </c>
      <c r="J2098" s="164">
        <v>0</v>
      </c>
      <c r="K2098" s="164">
        <v>0</v>
      </c>
      <c r="L2098" s="165" t="s">
        <v>6831</v>
      </c>
      <c r="M2098" s="165"/>
      <c r="N2098" s="165" t="s">
        <v>5852</v>
      </c>
      <c r="O2098" s="85">
        <v>960</v>
      </c>
      <c r="P2098" s="85">
        <v>0</v>
      </c>
      <c r="Q2098" s="85">
        <v>0</v>
      </c>
      <c r="R2098" s="183" t="s">
        <v>33</v>
      </c>
      <c r="S2098" s="174">
        <v>60</v>
      </c>
      <c r="T2098" s="174">
        <v>110</v>
      </c>
      <c r="U2098" s="174">
        <v>0.81818181818181823</v>
      </c>
      <c r="V2098" s="174">
        <v>0</v>
      </c>
      <c r="W2098" s="184">
        <v>0.13</v>
      </c>
      <c r="X2098" s="21">
        <v>124.80000000000001</v>
      </c>
      <c r="Y2098" s="185" t="s">
        <v>33</v>
      </c>
      <c r="Z2098" s="164" t="s">
        <v>5838</v>
      </c>
      <c r="AA2098" s="186">
        <v>0</v>
      </c>
      <c r="AB2098" s="164" t="s">
        <v>5840</v>
      </c>
      <c r="AC2098" s="164" t="s">
        <v>5840</v>
      </c>
      <c r="AD2098" s="25"/>
      <c r="AE2098" s="26"/>
      <c r="AF2098" s="27"/>
    </row>
    <row r="2099" spans="1:41" ht="16.5" customHeight="1">
      <c r="A2099" s="30" t="s">
        <v>6828</v>
      </c>
      <c r="B2099" s="30"/>
      <c r="C2099" s="30"/>
      <c r="D2099" s="30"/>
      <c r="E2099" s="164" t="s">
        <v>465</v>
      </c>
      <c r="F2099" s="164" t="s">
        <v>38</v>
      </c>
      <c r="G2099" s="164" t="s">
        <v>497</v>
      </c>
      <c r="H2099" s="164" t="s">
        <v>67</v>
      </c>
      <c r="I2099" s="164">
        <v>6</v>
      </c>
      <c r="J2099" s="164">
        <v>0</v>
      </c>
      <c r="K2099" s="164">
        <v>0</v>
      </c>
      <c r="L2099" s="165" t="s">
        <v>5845</v>
      </c>
      <c r="M2099" s="165"/>
      <c r="N2099" s="165" t="s">
        <v>75</v>
      </c>
      <c r="O2099" s="85">
        <v>1920</v>
      </c>
      <c r="P2099" s="85">
        <v>0</v>
      </c>
      <c r="Q2099" s="85">
        <v>0</v>
      </c>
      <c r="R2099" s="183" t="s">
        <v>33</v>
      </c>
      <c r="S2099" s="174">
        <v>60</v>
      </c>
      <c r="T2099" s="174">
        <v>110</v>
      </c>
      <c r="U2099" s="174">
        <f>SUM(W2099*1000)/T2099</f>
        <v>0.72727272727272729</v>
      </c>
      <c r="V2099" s="174">
        <v>0</v>
      </c>
      <c r="W2099" s="184">
        <v>0.08</v>
      </c>
      <c r="X2099" s="21">
        <v>921.59999999999991</v>
      </c>
      <c r="Y2099" s="185" t="s">
        <v>33</v>
      </c>
      <c r="Z2099" s="164" t="s">
        <v>5838</v>
      </c>
      <c r="AA2099" s="186">
        <v>0</v>
      </c>
      <c r="AB2099" s="164" t="s">
        <v>5840</v>
      </c>
      <c r="AC2099" s="164" t="s">
        <v>5840</v>
      </c>
      <c r="AD2099" s="25"/>
      <c r="AE2099" s="26"/>
      <c r="AF2099" s="27"/>
    </row>
    <row r="2100" spans="1:41" ht="16.5" customHeight="1">
      <c r="A2100" s="30" t="s">
        <v>6828</v>
      </c>
      <c r="B2100" s="30"/>
      <c r="C2100" s="30"/>
      <c r="D2100" s="30"/>
      <c r="E2100" s="164" t="s">
        <v>478</v>
      </c>
      <c r="F2100" s="164" t="s">
        <v>479</v>
      </c>
      <c r="G2100" s="164" t="s">
        <v>529</v>
      </c>
      <c r="H2100" s="164">
        <v>2015</v>
      </c>
      <c r="I2100" s="164">
        <v>14</v>
      </c>
      <c r="J2100" s="164">
        <v>0</v>
      </c>
      <c r="K2100" s="164">
        <v>0</v>
      </c>
      <c r="L2100" s="165" t="s">
        <v>5845</v>
      </c>
      <c r="M2100" s="165"/>
      <c r="N2100" s="165" t="s">
        <v>5852</v>
      </c>
      <c r="O2100" s="85">
        <v>1920</v>
      </c>
      <c r="P2100" s="85">
        <v>0</v>
      </c>
      <c r="Q2100" s="85">
        <v>0</v>
      </c>
      <c r="R2100" s="183" t="s">
        <v>33</v>
      </c>
      <c r="S2100" s="174">
        <v>60</v>
      </c>
      <c r="T2100" s="174">
        <v>110</v>
      </c>
      <c r="U2100" s="174">
        <v>0.97272727272727277</v>
      </c>
      <c r="V2100" s="174">
        <v>0</v>
      </c>
      <c r="W2100" s="184">
        <v>0.107</v>
      </c>
      <c r="X2100" s="21">
        <v>2876.16</v>
      </c>
      <c r="Y2100" s="185" t="s">
        <v>33</v>
      </c>
      <c r="Z2100" s="164" t="s">
        <v>5838</v>
      </c>
      <c r="AA2100" s="186">
        <v>0</v>
      </c>
      <c r="AB2100" s="164" t="s">
        <v>5840</v>
      </c>
      <c r="AC2100" s="164" t="s">
        <v>5840</v>
      </c>
      <c r="AD2100" s="25"/>
      <c r="AE2100" s="26"/>
      <c r="AF2100" s="27"/>
      <c r="AG2100" s="28"/>
      <c r="AH2100" s="28"/>
      <c r="AI2100" s="28"/>
      <c r="AJ2100" s="28"/>
      <c r="AK2100" s="28"/>
      <c r="AL2100" s="28"/>
      <c r="AM2100" s="28"/>
      <c r="AN2100" s="28"/>
      <c r="AO2100" s="28"/>
    </row>
    <row r="2101" spans="1:41" ht="16.5" customHeight="1">
      <c r="A2101" s="30" t="s">
        <v>6828</v>
      </c>
      <c r="B2101" s="30"/>
      <c r="C2101" s="30"/>
      <c r="D2101" s="30"/>
      <c r="E2101" s="164" t="s">
        <v>216</v>
      </c>
      <c r="F2101" s="164" t="s">
        <v>67</v>
      </c>
      <c r="G2101" s="164" t="s">
        <v>538</v>
      </c>
      <c r="H2101" s="164">
        <v>2008</v>
      </c>
      <c r="I2101" s="164">
        <v>1</v>
      </c>
      <c r="J2101" s="164">
        <v>0</v>
      </c>
      <c r="K2101" s="164">
        <v>0</v>
      </c>
      <c r="L2101" s="165" t="s">
        <v>5845</v>
      </c>
      <c r="M2101" s="165"/>
      <c r="N2101" s="165" t="s">
        <v>75</v>
      </c>
      <c r="O2101" s="85">
        <v>1920</v>
      </c>
      <c r="P2101" s="85">
        <v>0</v>
      </c>
      <c r="Q2101" s="85">
        <v>0</v>
      </c>
      <c r="R2101" s="183" t="s">
        <v>33</v>
      </c>
      <c r="S2101" s="174">
        <v>60</v>
      </c>
      <c r="T2101" s="174">
        <v>110</v>
      </c>
      <c r="U2101" s="174">
        <f>SUM(W2101*1000)/T2101</f>
        <v>1.1363636363636365</v>
      </c>
      <c r="V2101" s="174">
        <v>0</v>
      </c>
      <c r="W2101" s="184">
        <v>0.125</v>
      </c>
      <c r="X2101" s="21">
        <v>240</v>
      </c>
      <c r="Y2101" s="185" t="s">
        <v>33</v>
      </c>
      <c r="Z2101" s="164" t="s">
        <v>5838</v>
      </c>
      <c r="AA2101" s="186">
        <v>0</v>
      </c>
      <c r="AB2101" s="164" t="s">
        <v>5840</v>
      </c>
      <c r="AC2101" s="164" t="s">
        <v>5840</v>
      </c>
      <c r="AD2101" s="25"/>
      <c r="AE2101" s="26"/>
      <c r="AF2101" s="27"/>
    </row>
    <row r="2102" spans="1:41" ht="16.5" customHeight="1">
      <c r="A2102" s="30" t="s">
        <v>6828</v>
      </c>
      <c r="B2102" s="30"/>
      <c r="C2102" s="30"/>
      <c r="D2102" s="30"/>
      <c r="E2102" s="164" t="s">
        <v>5854</v>
      </c>
      <c r="F2102" s="164" t="s">
        <v>5855</v>
      </c>
      <c r="G2102" s="164" t="s">
        <v>6840</v>
      </c>
      <c r="H2102" s="164">
        <v>2022</v>
      </c>
      <c r="I2102" s="164">
        <v>1</v>
      </c>
      <c r="J2102" s="164">
        <v>0</v>
      </c>
      <c r="K2102" s="164">
        <v>0</v>
      </c>
      <c r="L2102" s="165" t="s">
        <v>6831</v>
      </c>
      <c r="M2102" s="165"/>
      <c r="N2102" s="165" t="s">
        <v>75</v>
      </c>
      <c r="O2102" s="85">
        <v>960</v>
      </c>
      <c r="P2102" s="85">
        <v>0</v>
      </c>
      <c r="Q2102" s="85">
        <v>0</v>
      </c>
      <c r="R2102" s="183" t="s">
        <v>33</v>
      </c>
      <c r="S2102" s="174">
        <v>60</v>
      </c>
      <c r="T2102" s="174">
        <v>110</v>
      </c>
      <c r="U2102" s="174">
        <v>2.2727272727272729</v>
      </c>
      <c r="V2102" s="174">
        <v>0</v>
      </c>
      <c r="W2102" s="184">
        <v>0.25</v>
      </c>
      <c r="X2102" s="21">
        <v>240</v>
      </c>
      <c r="Y2102" s="185" t="s">
        <v>33</v>
      </c>
      <c r="Z2102" s="164" t="s">
        <v>5838</v>
      </c>
      <c r="AA2102" s="186">
        <v>0</v>
      </c>
      <c r="AB2102" s="164" t="s">
        <v>5840</v>
      </c>
      <c r="AC2102" s="164" t="s">
        <v>5840</v>
      </c>
      <c r="AD2102" s="25"/>
      <c r="AE2102" s="26"/>
      <c r="AF2102" s="27"/>
    </row>
    <row r="2103" spans="1:41" ht="16.5" customHeight="1">
      <c r="A2103" s="30" t="s">
        <v>6828</v>
      </c>
      <c r="B2103" s="30"/>
      <c r="C2103" s="30"/>
      <c r="D2103" s="30"/>
      <c r="E2103" s="164" t="s">
        <v>5854</v>
      </c>
      <c r="F2103" s="164" t="s">
        <v>5855</v>
      </c>
      <c r="G2103" s="164" t="s">
        <v>6836</v>
      </c>
      <c r="H2103" s="164">
        <v>2008</v>
      </c>
      <c r="I2103" s="164">
        <v>1</v>
      </c>
      <c r="J2103" s="164">
        <v>0</v>
      </c>
      <c r="K2103" s="164">
        <v>0</v>
      </c>
      <c r="L2103" s="165" t="s">
        <v>5845</v>
      </c>
      <c r="M2103" s="165"/>
      <c r="N2103" s="165" t="s">
        <v>75</v>
      </c>
      <c r="O2103" s="85">
        <v>1920</v>
      </c>
      <c r="P2103" s="85">
        <v>0</v>
      </c>
      <c r="Q2103" s="85">
        <v>0</v>
      </c>
      <c r="R2103" s="183" t="s">
        <v>33</v>
      </c>
      <c r="S2103" s="174">
        <v>60</v>
      </c>
      <c r="T2103" s="174">
        <v>110</v>
      </c>
      <c r="U2103" s="174">
        <v>0.22700000000000001</v>
      </c>
      <c r="V2103" s="174">
        <v>0</v>
      </c>
      <c r="W2103" s="184">
        <v>0.16500000000000001</v>
      </c>
      <c r="X2103" s="21">
        <v>316.8</v>
      </c>
      <c r="Y2103" s="185" t="s">
        <v>33</v>
      </c>
      <c r="Z2103" s="164" t="s">
        <v>5838</v>
      </c>
      <c r="AA2103" s="186">
        <v>0</v>
      </c>
      <c r="AB2103" s="164" t="s">
        <v>5840</v>
      </c>
      <c r="AC2103" s="164" t="s">
        <v>5840</v>
      </c>
      <c r="AD2103" s="25"/>
      <c r="AE2103" s="26"/>
      <c r="AF2103" s="27"/>
    </row>
    <row r="2104" spans="1:41" ht="16.5" customHeight="1">
      <c r="A2104" s="30" t="s">
        <v>6828</v>
      </c>
      <c r="B2104" s="30"/>
      <c r="C2104" s="30"/>
      <c r="D2104" s="30"/>
      <c r="E2104" s="164" t="s">
        <v>37</v>
      </c>
      <c r="F2104" s="164" t="s">
        <v>36</v>
      </c>
      <c r="G2104" s="164" t="s">
        <v>6837</v>
      </c>
      <c r="H2104" s="164">
        <v>2010</v>
      </c>
      <c r="I2104" s="164">
        <v>1</v>
      </c>
      <c r="J2104" s="164">
        <v>0</v>
      </c>
      <c r="K2104" s="164">
        <v>0</v>
      </c>
      <c r="L2104" s="165" t="s">
        <v>5845</v>
      </c>
      <c r="M2104" s="165"/>
      <c r="N2104" s="165" t="s">
        <v>75</v>
      </c>
      <c r="O2104" s="85">
        <v>1920</v>
      </c>
      <c r="P2104" s="85">
        <v>0</v>
      </c>
      <c r="Q2104" s="85">
        <v>0</v>
      </c>
      <c r="R2104" s="183" t="s">
        <v>33</v>
      </c>
      <c r="S2104" s="174">
        <v>60</v>
      </c>
      <c r="T2104" s="174">
        <v>110</v>
      </c>
      <c r="U2104" s="174">
        <f>SUM(W2104*1000)/T2104</f>
        <v>1.5</v>
      </c>
      <c r="V2104" s="174">
        <v>0</v>
      </c>
      <c r="W2104" s="184">
        <v>0.16500000000000001</v>
      </c>
      <c r="X2104" s="21">
        <v>316.8</v>
      </c>
      <c r="Y2104" s="185" t="s">
        <v>33</v>
      </c>
      <c r="Z2104" s="164" t="s">
        <v>5838</v>
      </c>
      <c r="AA2104" s="186">
        <v>0</v>
      </c>
      <c r="AB2104" s="164" t="s">
        <v>5840</v>
      </c>
      <c r="AC2104" s="164" t="s">
        <v>5840</v>
      </c>
      <c r="AD2104" s="25"/>
      <c r="AE2104" s="26"/>
      <c r="AF2104" s="27"/>
    </row>
    <row r="2105" spans="1:41" ht="16.5" customHeight="1">
      <c r="A2105" s="30" t="s">
        <v>6828</v>
      </c>
      <c r="B2105" s="30"/>
      <c r="C2105" s="30"/>
      <c r="D2105" s="30"/>
      <c r="E2105" s="164" t="s">
        <v>37</v>
      </c>
      <c r="F2105" s="164" t="s">
        <v>36</v>
      </c>
      <c r="G2105" s="164" t="s">
        <v>5856</v>
      </c>
      <c r="H2105" s="164">
        <v>2010</v>
      </c>
      <c r="I2105" s="164">
        <v>1</v>
      </c>
      <c r="J2105" s="164">
        <v>0</v>
      </c>
      <c r="K2105" s="164">
        <v>0</v>
      </c>
      <c r="L2105" s="165" t="s">
        <v>5845</v>
      </c>
      <c r="M2105" s="165"/>
      <c r="N2105" s="165" t="s">
        <v>75</v>
      </c>
      <c r="O2105" s="85">
        <v>1920</v>
      </c>
      <c r="P2105" s="85">
        <v>0</v>
      </c>
      <c r="Q2105" s="85">
        <v>0</v>
      </c>
      <c r="R2105" s="183" t="s">
        <v>33</v>
      </c>
      <c r="S2105" s="174">
        <v>60</v>
      </c>
      <c r="T2105" s="174">
        <v>110</v>
      </c>
      <c r="U2105" s="174">
        <f>SUM(W2105*1000)/T2105</f>
        <v>1.5</v>
      </c>
      <c r="V2105" s="174">
        <v>0</v>
      </c>
      <c r="W2105" s="184">
        <v>0.16500000000000001</v>
      </c>
      <c r="X2105" s="21">
        <v>316.8</v>
      </c>
      <c r="Y2105" s="185" t="s">
        <v>33</v>
      </c>
      <c r="Z2105" s="164" t="s">
        <v>5838</v>
      </c>
      <c r="AA2105" s="186">
        <v>0</v>
      </c>
      <c r="AB2105" s="164" t="s">
        <v>5840</v>
      </c>
      <c r="AC2105" s="164" t="s">
        <v>5840</v>
      </c>
      <c r="AD2105" s="25"/>
      <c r="AE2105" s="26"/>
      <c r="AF2105" s="27"/>
    </row>
    <row r="2106" spans="1:41" ht="16.5" customHeight="1">
      <c r="A2106" s="30" t="s">
        <v>6828</v>
      </c>
      <c r="B2106" s="30"/>
      <c r="C2106" s="30"/>
      <c r="D2106" s="30"/>
      <c r="E2106" s="164" t="s">
        <v>37</v>
      </c>
      <c r="F2106" s="164" t="s">
        <v>36</v>
      </c>
      <c r="G2106" s="164" t="s">
        <v>6838</v>
      </c>
      <c r="H2106" s="164">
        <v>2016</v>
      </c>
      <c r="I2106" s="164">
        <v>1</v>
      </c>
      <c r="J2106" s="164">
        <v>0</v>
      </c>
      <c r="K2106" s="164">
        <v>0</v>
      </c>
      <c r="L2106" s="165" t="s">
        <v>5845</v>
      </c>
      <c r="M2106" s="165"/>
      <c r="N2106" s="165" t="s">
        <v>75</v>
      </c>
      <c r="O2106" s="85">
        <v>1920</v>
      </c>
      <c r="P2106" s="85">
        <v>0</v>
      </c>
      <c r="Q2106" s="85">
        <v>0</v>
      </c>
      <c r="R2106" s="183" t="s">
        <v>33</v>
      </c>
      <c r="S2106" s="174">
        <v>60</v>
      </c>
      <c r="T2106" s="174">
        <v>110</v>
      </c>
      <c r="U2106" s="174">
        <v>3.2</v>
      </c>
      <c r="V2106" s="174">
        <v>0</v>
      </c>
      <c r="W2106" s="184">
        <v>0.16500000000000001</v>
      </c>
      <c r="X2106" s="21">
        <v>316.8</v>
      </c>
      <c r="Y2106" s="185" t="s">
        <v>33</v>
      </c>
      <c r="Z2106" s="164" t="s">
        <v>5838</v>
      </c>
      <c r="AA2106" s="186">
        <v>0</v>
      </c>
      <c r="AB2106" s="164" t="s">
        <v>5840</v>
      </c>
      <c r="AC2106" s="164" t="s">
        <v>5840</v>
      </c>
      <c r="AD2106" s="25"/>
      <c r="AE2106" s="26"/>
      <c r="AF2106" s="27"/>
    </row>
    <row r="2107" spans="1:41" ht="16.5" customHeight="1">
      <c r="A2107" s="30" t="s">
        <v>6828</v>
      </c>
      <c r="B2107" s="30"/>
      <c r="C2107" s="30"/>
      <c r="D2107" s="30"/>
      <c r="E2107" s="164" t="s">
        <v>5854</v>
      </c>
      <c r="F2107" s="164" t="s">
        <v>6839</v>
      </c>
      <c r="G2107" s="164" t="s">
        <v>5857</v>
      </c>
      <c r="H2107" s="164">
        <v>2020</v>
      </c>
      <c r="I2107" s="164">
        <v>2</v>
      </c>
      <c r="J2107" s="164">
        <v>0</v>
      </c>
      <c r="K2107" s="164">
        <v>0</v>
      </c>
      <c r="L2107" s="165" t="s">
        <v>5845</v>
      </c>
      <c r="M2107" s="165"/>
      <c r="N2107" s="165" t="s">
        <v>75</v>
      </c>
      <c r="O2107" s="85">
        <v>1920</v>
      </c>
      <c r="P2107" s="85">
        <v>0</v>
      </c>
      <c r="Q2107" s="85">
        <v>0</v>
      </c>
      <c r="R2107" s="183" t="s">
        <v>33</v>
      </c>
      <c r="S2107" s="174">
        <v>60</v>
      </c>
      <c r="T2107" s="174">
        <v>110</v>
      </c>
      <c r="U2107" s="174">
        <v>3.2</v>
      </c>
      <c r="V2107" s="174">
        <v>0</v>
      </c>
      <c r="W2107" s="184">
        <v>0.16500000000000001</v>
      </c>
      <c r="X2107" s="21">
        <v>633.6</v>
      </c>
      <c r="Y2107" s="185" t="s">
        <v>33</v>
      </c>
      <c r="Z2107" s="164" t="s">
        <v>5838</v>
      </c>
      <c r="AA2107" s="186">
        <v>0</v>
      </c>
      <c r="AB2107" s="164" t="s">
        <v>5840</v>
      </c>
      <c r="AC2107" s="164" t="s">
        <v>5840</v>
      </c>
      <c r="AD2107" s="25"/>
      <c r="AE2107" s="26"/>
      <c r="AF2107" s="27"/>
    </row>
    <row r="2108" spans="1:41" ht="16.5" customHeight="1">
      <c r="A2108" s="30" t="s">
        <v>6828</v>
      </c>
      <c r="B2108" s="30"/>
      <c r="C2108" s="30"/>
      <c r="D2108" s="30"/>
      <c r="E2108" s="164" t="s">
        <v>37</v>
      </c>
      <c r="F2108" s="164" t="s">
        <v>36</v>
      </c>
      <c r="G2108" s="164" t="s">
        <v>5858</v>
      </c>
      <c r="H2108" s="164">
        <v>2017</v>
      </c>
      <c r="I2108" s="164">
        <v>1</v>
      </c>
      <c r="J2108" s="164">
        <v>0</v>
      </c>
      <c r="K2108" s="164">
        <v>0</v>
      </c>
      <c r="L2108" s="165" t="s">
        <v>5845</v>
      </c>
      <c r="M2108" s="165"/>
      <c r="N2108" s="165" t="s">
        <v>75</v>
      </c>
      <c r="O2108" s="85">
        <v>1920</v>
      </c>
      <c r="P2108" s="85">
        <v>0</v>
      </c>
      <c r="Q2108" s="85">
        <v>0</v>
      </c>
      <c r="R2108" s="183" t="s">
        <v>33</v>
      </c>
      <c r="S2108" s="174">
        <v>60</v>
      </c>
      <c r="T2108" s="174">
        <v>110</v>
      </c>
      <c r="U2108" s="174">
        <v>3.2</v>
      </c>
      <c r="V2108" s="174">
        <v>0</v>
      </c>
      <c r="W2108" s="184">
        <v>0.16500000000000001</v>
      </c>
      <c r="X2108" s="21">
        <v>316.8</v>
      </c>
      <c r="Y2108" s="185" t="s">
        <v>33</v>
      </c>
      <c r="Z2108" s="164" t="s">
        <v>5838</v>
      </c>
      <c r="AA2108" s="186">
        <v>0</v>
      </c>
      <c r="AB2108" s="164" t="s">
        <v>5840</v>
      </c>
      <c r="AC2108" s="164" t="s">
        <v>5840</v>
      </c>
      <c r="AD2108" s="25"/>
      <c r="AE2108" s="26"/>
      <c r="AF2108" s="27"/>
    </row>
    <row r="2109" spans="1:41" ht="16.5" customHeight="1">
      <c r="A2109" s="30" t="s">
        <v>6828</v>
      </c>
      <c r="B2109" s="30"/>
      <c r="C2109" s="30"/>
      <c r="D2109" s="30"/>
      <c r="E2109" s="164" t="s">
        <v>37</v>
      </c>
      <c r="F2109" s="164" t="s">
        <v>36</v>
      </c>
      <c r="G2109" s="164" t="s">
        <v>106</v>
      </c>
      <c r="H2109" s="164">
        <v>2014</v>
      </c>
      <c r="I2109" s="164">
        <v>1</v>
      </c>
      <c r="J2109" s="164">
        <v>0</v>
      </c>
      <c r="K2109" s="164">
        <v>0</v>
      </c>
      <c r="L2109" s="165" t="s">
        <v>5845</v>
      </c>
      <c r="M2109" s="165"/>
      <c r="N2109" s="165" t="s">
        <v>75</v>
      </c>
      <c r="O2109" s="85">
        <v>1920</v>
      </c>
      <c r="P2109" s="85">
        <v>0</v>
      </c>
      <c r="Q2109" s="85">
        <v>0</v>
      </c>
      <c r="R2109" s="183" t="s">
        <v>33</v>
      </c>
      <c r="S2109" s="174">
        <v>60</v>
      </c>
      <c r="T2109" s="174">
        <v>110</v>
      </c>
      <c r="U2109" s="174">
        <f>SUM(W2109*1000)/T2109</f>
        <v>1.5</v>
      </c>
      <c r="V2109" s="174">
        <v>0</v>
      </c>
      <c r="W2109" s="184">
        <v>0.16500000000000001</v>
      </c>
      <c r="X2109" s="21">
        <v>316.8</v>
      </c>
      <c r="Y2109" s="185" t="s">
        <v>33</v>
      </c>
      <c r="Z2109" s="164" t="s">
        <v>5838</v>
      </c>
      <c r="AA2109" s="186">
        <v>0</v>
      </c>
      <c r="AB2109" s="164" t="s">
        <v>5840</v>
      </c>
      <c r="AC2109" s="164" t="s">
        <v>5840</v>
      </c>
      <c r="AD2109" s="25"/>
      <c r="AE2109" s="26"/>
      <c r="AF2109" s="27"/>
    </row>
    <row r="2110" spans="1:41" ht="16.5" customHeight="1">
      <c r="A2110" s="30" t="s">
        <v>6828</v>
      </c>
      <c r="B2110" s="30"/>
      <c r="C2110" s="30"/>
      <c r="D2110" s="30"/>
      <c r="E2110" s="164" t="s">
        <v>37</v>
      </c>
      <c r="F2110" s="164" t="s">
        <v>36</v>
      </c>
      <c r="G2110" s="164" t="s">
        <v>531</v>
      </c>
      <c r="H2110" s="164">
        <v>2013</v>
      </c>
      <c r="I2110" s="164">
        <v>2</v>
      </c>
      <c r="J2110" s="164">
        <v>0</v>
      </c>
      <c r="K2110" s="164">
        <v>0</v>
      </c>
      <c r="L2110" s="165" t="s">
        <v>5845</v>
      </c>
      <c r="M2110" s="165"/>
      <c r="N2110" s="165" t="s">
        <v>75</v>
      </c>
      <c r="O2110" s="85">
        <v>1920</v>
      </c>
      <c r="P2110" s="85">
        <v>0</v>
      </c>
      <c r="Q2110" s="85">
        <v>0</v>
      </c>
      <c r="R2110" s="183" t="s">
        <v>33</v>
      </c>
      <c r="S2110" s="174">
        <v>60</v>
      </c>
      <c r="T2110" s="174">
        <v>110</v>
      </c>
      <c r="U2110" s="174">
        <f>SUM(W2110*1000)/T2110</f>
        <v>1.5</v>
      </c>
      <c r="V2110" s="174">
        <v>0</v>
      </c>
      <c r="W2110" s="184">
        <v>0.16500000000000001</v>
      </c>
      <c r="X2110" s="21">
        <v>633.6</v>
      </c>
      <c r="Y2110" s="185" t="s">
        <v>33</v>
      </c>
      <c r="Z2110" s="164" t="s">
        <v>5838</v>
      </c>
      <c r="AA2110" s="186">
        <v>0</v>
      </c>
      <c r="AB2110" s="164" t="s">
        <v>5840</v>
      </c>
      <c r="AC2110" s="164" t="s">
        <v>5840</v>
      </c>
      <c r="AD2110" s="25"/>
      <c r="AE2110" s="26"/>
      <c r="AF2110" s="27"/>
    </row>
    <row r="2111" spans="1:41" ht="16.5" customHeight="1">
      <c r="A2111" s="30" t="s">
        <v>6828</v>
      </c>
      <c r="B2111" s="30"/>
      <c r="C2111" s="30"/>
      <c r="D2111" s="30"/>
      <c r="E2111" s="164" t="s">
        <v>5854</v>
      </c>
      <c r="F2111" s="164" t="s">
        <v>5855</v>
      </c>
      <c r="G2111" s="164" t="s">
        <v>5861</v>
      </c>
      <c r="H2111" s="164">
        <v>2018</v>
      </c>
      <c r="I2111" s="164">
        <v>1</v>
      </c>
      <c r="J2111" s="164">
        <v>0</v>
      </c>
      <c r="K2111" s="164">
        <v>0</v>
      </c>
      <c r="L2111" s="165" t="s">
        <v>5845</v>
      </c>
      <c r="M2111" s="165"/>
      <c r="N2111" s="165" t="s">
        <v>75</v>
      </c>
      <c r="O2111" s="85">
        <v>1920</v>
      </c>
      <c r="P2111" s="85">
        <v>0</v>
      </c>
      <c r="Q2111" s="85">
        <v>0</v>
      </c>
      <c r="R2111" s="183" t="s">
        <v>33</v>
      </c>
      <c r="S2111" s="174">
        <v>60</v>
      </c>
      <c r="T2111" s="174">
        <v>110</v>
      </c>
      <c r="U2111" s="174">
        <v>0.22700000000000001</v>
      </c>
      <c r="V2111" s="174">
        <v>0</v>
      </c>
      <c r="W2111" s="184">
        <v>0.16500000000000001</v>
      </c>
      <c r="X2111" s="21">
        <v>316.8</v>
      </c>
      <c r="Y2111" s="185" t="s">
        <v>33</v>
      </c>
      <c r="Z2111" s="164" t="s">
        <v>5838</v>
      </c>
      <c r="AA2111" s="186">
        <v>0</v>
      </c>
      <c r="AB2111" s="164" t="s">
        <v>5840</v>
      </c>
      <c r="AC2111" s="164" t="s">
        <v>5840</v>
      </c>
      <c r="AD2111" s="25"/>
      <c r="AE2111" s="26"/>
      <c r="AF2111" s="27"/>
    </row>
    <row r="2112" spans="1:41" ht="16.5" customHeight="1">
      <c r="A2112" s="30" t="s">
        <v>6828</v>
      </c>
      <c r="B2112" s="30"/>
      <c r="C2112" s="30"/>
      <c r="D2112" s="30"/>
      <c r="E2112" s="164" t="s">
        <v>37</v>
      </c>
      <c r="F2112" s="164" t="s">
        <v>36</v>
      </c>
      <c r="G2112" s="164" t="s">
        <v>532</v>
      </c>
      <c r="H2112" s="164">
        <v>2018</v>
      </c>
      <c r="I2112" s="164">
        <v>2</v>
      </c>
      <c r="J2112" s="164">
        <v>0</v>
      </c>
      <c r="K2112" s="164">
        <v>0</v>
      </c>
      <c r="L2112" s="165" t="s">
        <v>5845</v>
      </c>
      <c r="M2112" s="165"/>
      <c r="N2112" s="165" t="s">
        <v>75</v>
      </c>
      <c r="O2112" s="85">
        <v>1920</v>
      </c>
      <c r="P2112" s="85">
        <v>0</v>
      </c>
      <c r="Q2112" s="85">
        <v>0</v>
      </c>
      <c r="R2112" s="183" t="s">
        <v>33</v>
      </c>
      <c r="S2112" s="174">
        <v>60</v>
      </c>
      <c r="T2112" s="174">
        <v>110</v>
      </c>
      <c r="U2112" s="174">
        <v>0.22700000000000001</v>
      </c>
      <c r="V2112" s="174">
        <v>0</v>
      </c>
      <c r="W2112" s="184">
        <v>0.16500000000000001</v>
      </c>
      <c r="X2112" s="21">
        <v>633.6</v>
      </c>
      <c r="Y2112" s="185" t="s">
        <v>33</v>
      </c>
      <c r="Z2112" s="164" t="s">
        <v>5838</v>
      </c>
      <c r="AA2112" s="186">
        <v>0</v>
      </c>
      <c r="AB2112" s="164" t="s">
        <v>5840</v>
      </c>
      <c r="AC2112" s="164" t="s">
        <v>5840</v>
      </c>
      <c r="AD2112" s="25"/>
      <c r="AE2112" s="26"/>
      <c r="AF2112" s="27"/>
    </row>
    <row r="2113" spans="1:41" ht="16.5" customHeight="1">
      <c r="A2113" s="30" t="s">
        <v>6828</v>
      </c>
      <c r="B2113" s="30"/>
      <c r="C2113" s="30"/>
      <c r="D2113" s="30"/>
      <c r="E2113" s="164" t="s">
        <v>35</v>
      </c>
      <c r="F2113" s="164" t="s">
        <v>125</v>
      </c>
      <c r="G2113" s="164" t="s">
        <v>501</v>
      </c>
      <c r="H2113" s="164">
        <v>2021</v>
      </c>
      <c r="I2113" s="164">
        <v>1</v>
      </c>
      <c r="J2113" s="164">
        <v>0</v>
      </c>
      <c r="K2113" s="164">
        <v>0</v>
      </c>
      <c r="L2113" s="165" t="s">
        <v>5863</v>
      </c>
      <c r="M2113" s="165"/>
      <c r="N2113" s="165" t="s">
        <v>5852</v>
      </c>
      <c r="O2113" s="85">
        <v>960</v>
      </c>
      <c r="P2113" s="85">
        <v>0</v>
      </c>
      <c r="Q2113" s="85">
        <v>0</v>
      </c>
      <c r="R2113" s="183" t="s">
        <v>33</v>
      </c>
      <c r="S2113" s="174">
        <v>60</v>
      </c>
      <c r="T2113" s="174">
        <v>110</v>
      </c>
      <c r="U2113" s="174">
        <v>2.2727272727272698</v>
      </c>
      <c r="V2113" s="174">
        <v>0</v>
      </c>
      <c r="W2113" s="184">
        <v>0.35</v>
      </c>
      <c r="X2113" s="21">
        <v>336</v>
      </c>
      <c r="Y2113" s="185" t="s">
        <v>33</v>
      </c>
      <c r="Z2113" s="164" t="s">
        <v>5838</v>
      </c>
      <c r="AA2113" s="186">
        <v>0</v>
      </c>
      <c r="AB2113" s="164" t="s">
        <v>5840</v>
      </c>
      <c r="AC2113" s="164" t="s">
        <v>5840</v>
      </c>
      <c r="AD2113" s="25"/>
      <c r="AE2113" s="26"/>
      <c r="AF2113" s="27"/>
    </row>
    <row r="2114" spans="1:41" ht="16.5" customHeight="1">
      <c r="A2114" s="30" t="s">
        <v>6828</v>
      </c>
      <c r="B2114" s="30"/>
      <c r="C2114" s="30"/>
      <c r="D2114" s="30"/>
      <c r="E2114" s="164" t="s">
        <v>5864</v>
      </c>
      <c r="F2114" s="164" t="s">
        <v>83</v>
      </c>
      <c r="G2114" s="164" t="s">
        <v>5865</v>
      </c>
      <c r="H2114" s="164">
        <v>2020</v>
      </c>
      <c r="I2114" s="164">
        <v>1</v>
      </c>
      <c r="J2114" s="164">
        <v>0</v>
      </c>
      <c r="K2114" s="164">
        <v>0</v>
      </c>
      <c r="L2114" s="165" t="s">
        <v>6844</v>
      </c>
      <c r="M2114" s="165"/>
      <c r="N2114" s="165" t="s">
        <v>5852</v>
      </c>
      <c r="O2114" s="85">
        <v>1920</v>
      </c>
      <c r="P2114" s="85">
        <v>0</v>
      </c>
      <c r="Q2114" s="85">
        <v>0</v>
      </c>
      <c r="R2114" s="183" t="s">
        <v>33</v>
      </c>
      <c r="S2114" s="174">
        <v>60</v>
      </c>
      <c r="T2114" s="174">
        <v>110</v>
      </c>
      <c r="U2114" s="174">
        <f>W2114*1000/T2114</f>
        <v>2</v>
      </c>
      <c r="V2114" s="174">
        <v>0</v>
      </c>
      <c r="W2114" s="184">
        <v>0.22</v>
      </c>
      <c r="X2114" s="21">
        <v>422.4</v>
      </c>
      <c r="Y2114" s="185" t="s">
        <v>33</v>
      </c>
      <c r="Z2114" s="164" t="s">
        <v>5838</v>
      </c>
      <c r="AA2114" s="186">
        <v>0</v>
      </c>
      <c r="AB2114" s="164" t="s">
        <v>5840</v>
      </c>
      <c r="AC2114" s="164" t="s">
        <v>5840</v>
      </c>
      <c r="AD2114" s="25"/>
      <c r="AE2114" s="26"/>
      <c r="AF2114" s="27"/>
    </row>
    <row r="2115" spans="1:41" ht="16.5" customHeight="1">
      <c r="A2115" s="30" t="s">
        <v>6828</v>
      </c>
      <c r="B2115" s="30"/>
      <c r="C2115" s="30"/>
      <c r="D2115" s="30"/>
      <c r="E2115" s="164" t="s">
        <v>6832</v>
      </c>
      <c r="F2115" s="164" t="s">
        <v>36</v>
      </c>
      <c r="G2115" s="164" t="s">
        <v>431</v>
      </c>
      <c r="H2115" s="164">
        <v>2018</v>
      </c>
      <c r="I2115" s="164">
        <v>1</v>
      </c>
      <c r="J2115" s="164">
        <v>0</v>
      </c>
      <c r="K2115" s="164">
        <v>0</v>
      </c>
      <c r="L2115" s="165" t="s">
        <v>5845</v>
      </c>
      <c r="M2115" s="165"/>
      <c r="N2115" s="165" t="s">
        <v>75</v>
      </c>
      <c r="O2115" s="85">
        <v>1920</v>
      </c>
      <c r="P2115" s="85">
        <v>0</v>
      </c>
      <c r="Q2115" s="85">
        <v>0</v>
      </c>
      <c r="R2115" s="183" t="s">
        <v>33</v>
      </c>
      <c r="S2115" s="174">
        <v>60</v>
      </c>
      <c r="T2115" s="174">
        <v>110</v>
      </c>
      <c r="U2115" s="174">
        <f>SUM(W2115*1000)/T2115</f>
        <v>2.2727272727272729</v>
      </c>
      <c r="V2115" s="174">
        <v>0</v>
      </c>
      <c r="W2115" s="184">
        <v>0.25</v>
      </c>
      <c r="X2115" s="21">
        <v>480</v>
      </c>
      <c r="Y2115" s="185" t="s">
        <v>33</v>
      </c>
      <c r="Z2115" s="164" t="s">
        <v>5838</v>
      </c>
      <c r="AA2115" s="186">
        <v>0</v>
      </c>
      <c r="AB2115" s="164" t="s">
        <v>5840</v>
      </c>
      <c r="AC2115" s="164" t="s">
        <v>5840</v>
      </c>
      <c r="AD2115" s="25"/>
      <c r="AE2115" s="26"/>
      <c r="AF2115" s="27"/>
      <c r="AG2115" s="28"/>
      <c r="AH2115" s="28"/>
      <c r="AI2115" s="28"/>
      <c r="AJ2115" s="28"/>
      <c r="AK2115" s="28"/>
      <c r="AL2115" s="28"/>
      <c r="AM2115" s="28"/>
      <c r="AN2115" s="28"/>
      <c r="AO2115" s="28"/>
    </row>
    <row r="2116" spans="1:41" ht="16.5" customHeight="1">
      <c r="A2116" s="30" t="s">
        <v>6828</v>
      </c>
      <c r="B2116" s="30"/>
      <c r="C2116" s="30"/>
      <c r="D2116" s="30"/>
      <c r="E2116" s="164" t="s">
        <v>35</v>
      </c>
      <c r="F2116" s="164" t="s">
        <v>5850</v>
      </c>
      <c r="G2116" s="164" t="s">
        <v>5851</v>
      </c>
      <c r="H2116" s="164">
        <v>2018</v>
      </c>
      <c r="I2116" s="164">
        <v>1</v>
      </c>
      <c r="J2116" s="164">
        <v>0</v>
      </c>
      <c r="K2116" s="164">
        <v>0</v>
      </c>
      <c r="L2116" s="165" t="s">
        <v>5839</v>
      </c>
      <c r="M2116" s="165"/>
      <c r="N2116" s="165" t="s">
        <v>75</v>
      </c>
      <c r="O2116" s="85">
        <v>1920</v>
      </c>
      <c r="P2116" s="85">
        <v>0</v>
      </c>
      <c r="Q2116" s="85">
        <v>0</v>
      </c>
      <c r="R2116" s="183" t="s">
        <v>33</v>
      </c>
      <c r="S2116" s="174">
        <v>60</v>
      </c>
      <c r="T2116" s="174">
        <v>110</v>
      </c>
      <c r="U2116" s="174">
        <f>SUM(W2116*1000)/T2116</f>
        <v>2.2727272727272729</v>
      </c>
      <c r="V2116" s="174">
        <v>0</v>
      </c>
      <c r="W2116" s="184">
        <v>0.25</v>
      </c>
      <c r="X2116" s="21">
        <v>480</v>
      </c>
      <c r="Y2116" s="185" t="s">
        <v>33</v>
      </c>
      <c r="Z2116" s="164" t="s">
        <v>5838</v>
      </c>
      <c r="AA2116" s="186">
        <v>0</v>
      </c>
      <c r="AB2116" s="164" t="s">
        <v>5840</v>
      </c>
      <c r="AC2116" s="164" t="s">
        <v>5840</v>
      </c>
      <c r="AD2116" s="25"/>
      <c r="AE2116" s="26"/>
      <c r="AF2116" s="27"/>
      <c r="AG2116" s="28"/>
      <c r="AH2116" s="28"/>
      <c r="AI2116" s="28"/>
      <c r="AJ2116" s="28"/>
      <c r="AK2116" s="28"/>
      <c r="AL2116" s="28"/>
      <c r="AM2116" s="28"/>
      <c r="AN2116" s="28"/>
      <c r="AO2116" s="28"/>
    </row>
    <row r="2117" spans="1:41" ht="16.5" customHeight="1">
      <c r="A2117" s="30" t="s">
        <v>6828</v>
      </c>
      <c r="B2117" s="30"/>
      <c r="C2117" s="30"/>
      <c r="D2117" s="30"/>
      <c r="E2117" s="164" t="s">
        <v>6832</v>
      </c>
      <c r="F2117" s="164" t="s">
        <v>36</v>
      </c>
      <c r="G2117" s="164" t="s">
        <v>5853</v>
      </c>
      <c r="H2117" s="164">
        <v>2013</v>
      </c>
      <c r="I2117" s="164">
        <v>2</v>
      </c>
      <c r="J2117" s="164">
        <v>0</v>
      </c>
      <c r="K2117" s="164">
        <v>0</v>
      </c>
      <c r="L2117" s="165" t="s">
        <v>5845</v>
      </c>
      <c r="M2117" s="165"/>
      <c r="N2117" s="165" t="s">
        <v>75</v>
      </c>
      <c r="O2117" s="85">
        <v>1920</v>
      </c>
      <c r="P2117" s="85">
        <v>0</v>
      </c>
      <c r="Q2117" s="85">
        <v>0</v>
      </c>
      <c r="R2117" s="183" t="s">
        <v>33</v>
      </c>
      <c r="S2117" s="174">
        <v>60</v>
      </c>
      <c r="T2117" s="174">
        <v>110</v>
      </c>
      <c r="U2117" s="174">
        <f>SUM(W2117*1000)/T2117</f>
        <v>2.2727272727272729</v>
      </c>
      <c r="V2117" s="174">
        <v>0</v>
      </c>
      <c r="W2117" s="184">
        <v>0.25</v>
      </c>
      <c r="X2117" s="21">
        <v>960</v>
      </c>
      <c r="Y2117" s="185" t="s">
        <v>33</v>
      </c>
      <c r="Z2117" s="164" t="s">
        <v>5838</v>
      </c>
      <c r="AA2117" s="186">
        <v>0</v>
      </c>
      <c r="AB2117" s="164" t="s">
        <v>5840</v>
      </c>
      <c r="AC2117" s="164" t="s">
        <v>5840</v>
      </c>
      <c r="AD2117" s="25"/>
      <c r="AE2117" s="26"/>
      <c r="AF2117" s="27"/>
      <c r="AG2117" s="28"/>
      <c r="AH2117" s="28"/>
      <c r="AI2117" s="28"/>
      <c r="AJ2117" s="28"/>
      <c r="AK2117" s="28"/>
      <c r="AL2117" s="28"/>
      <c r="AM2117" s="28"/>
      <c r="AN2117" s="28"/>
      <c r="AO2117" s="28"/>
    </row>
    <row r="2118" spans="1:41" ht="16.5" customHeight="1">
      <c r="A2118" s="30" t="s">
        <v>6828</v>
      </c>
      <c r="B2118" s="30"/>
      <c r="C2118" s="30"/>
      <c r="D2118" s="30"/>
      <c r="E2118" s="164" t="s">
        <v>6832</v>
      </c>
      <c r="F2118" s="164" t="s">
        <v>502</v>
      </c>
      <c r="G2118" s="164" t="s">
        <v>321</v>
      </c>
      <c r="H2118" s="164">
        <v>2013</v>
      </c>
      <c r="I2118" s="164">
        <v>1</v>
      </c>
      <c r="J2118" s="164">
        <v>0</v>
      </c>
      <c r="K2118" s="164">
        <v>0</v>
      </c>
      <c r="L2118" s="165" t="s">
        <v>5845</v>
      </c>
      <c r="M2118" s="165"/>
      <c r="N2118" s="165" t="s">
        <v>75</v>
      </c>
      <c r="O2118" s="85">
        <v>1920</v>
      </c>
      <c r="P2118" s="85">
        <v>0</v>
      </c>
      <c r="Q2118" s="85">
        <v>0</v>
      </c>
      <c r="R2118" s="183" t="s">
        <v>33</v>
      </c>
      <c r="S2118" s="174">
        <v>60</v>
      </c>
      <c r="T2118" s="174">
        <v>110</v>
      </c>
      <c r="U2118" s="174">
        <f>SUM(W2118*1000)/T2118</f>
        <v>2.2727272727272729</v>
      </c>
      <c r="V2118" s="174">
        <v>0</v>
      </c>
      <c r="W2118" s="184">
        <v>0.25</v>
      </c>
      <c r="X2118" s="21">
        <v>480</v>
      </c>
      <c r="Y2118" s="185" t="s">
        <v>33</v>
      </c>
      <c r="Z2118" s="164" t="s">
        <v>5838</v>
      </c>
      <c r="AA2118" s="186">
        <v>0</v>
      </c>
      <c r="AB2118" s="164" t="s">
        <v>5840</v>
      </c>
      <c r="AC2118" s="164" t="s">
        <v>5840</v>
      </c>
      <c r="AD2118" s="25"/>
      <c r="AE2118" s="26"/>
      <c r="AF2118" s="27"/>
      <c r="AG2118" s="28"/>
      <c r="AH2118" s="28"/>
      <c r="AI2118" s="28"/>
      <c r="AJ2118" s="28"/>
      <c r="AK2118" s="28"/>
      <c r="AL2118" s="28"/>
      <c r="AM2118" s="28"/>
      <c r="AN2118" s="28"/>
      <c r="AO2118" s="28"/>
    </row>
    <row r="2119" spans="1:41" ht="16.5" customHeight="1">
      <c r="A2119" s="30" t="s">
        <v>6828</v>
      </c>
      <c r="B2119" s="30"/>
      <c r="C2119" s="30"/>
      <c r="D2119" s="30"/>
      <c r="E2119" s="164" t="s">
        <v>6832</v>
      </c>
      <c r="F2119" s="164" t="s">
        <v>502</v>
      </c>
      <c r="G2119" s="164" t="s">
        <v>321</v>
      </c>
      <c r="H2119" s="164">
        <v>2014</v>
      </c>
      <c r="I2119" s="164">
        <v>1</v>
      </c>
      <c r="J2119" s="164">
        <v>0</v>
      </c>
      <c r="K2119" s="164">
        <v>0</v>
      </c>
      <c r="L2119" s="165" t="s">
        <v>5845</v>
      </c>
      <c r="M2119" s="165"/>
      <c r="N2119" s="165" t="s">
        <v>75</v>
      </c>
      <c r="O2119" s="85">
        <v>1920</v>
      </c>
      <c r="P2119" s="85">
        <v>0</v>
      </c>
      <c r="Q2119" s="85">
        <v>0</v>
      </c>
      <c r="R2119" s="183" t="s">
        <v>33</v>
      </c>
      <c r="S2119" s="174">
        <v>60</v>
      </c>
      <c r="T2119" s="174">
        <v>110</v>
      </c>
      <c r="U2119" s="174">
        <f>SUM(W2119*1000)/T2119</f>
        <v>2.2727272727272729</v>
      </c>
      <c r="V2119" s="174">
        <v>0</v>
      </c>
      <c r="W2119" s="184">
        <v>0.25</v>
      </c>
      <c r="X2119" s="21">
        <v>480</v>
      </c>
      <c r="Y2119" s="185" t="s">
        <v>33</v>
      </c>
      <c r="Z2119" s="164" t="s">
        <v>5838</v>
      </c>
      <c r="AA2119" s="186">
        <v>0</v>
      </c>
      <c r="AB2119" s="164" t="s">
        <v>5840</v>
      </c>
      <c r="AC2119" s="164" t="s">
        <v>5840</v>
      </c>
      <c r="AD2119" s="25"/>
      <c r="AE2119" s="26"/>
      <c r="AF2119" s="27"/>
      <c r="AG2119" s="28"/>
      <c r="AH2119" s="28"/>
      <c r="AI2119" s="28"/>
      <c r="AJ2119" s="28"/>
      <c r="AK2119" s="28"/>
      <c r="AL2119" s="28"/>
      <c r="AM2119" s="28"/>
      <c r="AN2119" s="28"/>
      <c r="AO2119" s="28"/>
    </row>
    <row r="2120" spans="1:41" ht="16.5" customHeight="1">
      <c r="A2120" s="30" t="s">
        <v>6828</v>
      </c>
      <c r="B2120" s="30"/>
      <c r="C2120" s="30"/>
      <c r="D2120" s="30"/>
      <c r="E2120" s="164" t="s">
        <v>6832</v>
      </c>
      <c r="F2120" s="164" t="s">
        <v>36</v>
      </c>
      <c r="G2120" s="164" t="s">
        <v>524</v>
      </c>
      <c r="H2120" s="164">
        <v>2019</v>
      </c>
      <c r="I2120" s="164">
        <v>1</v>
      </c>
      <c r="J2120" s="164">
        <v>0</v>
      </c>
      <c r="K2120" s="164">
        <v>0</v>
      </c>
      <c r="L2120" s="165" t="s">
        <v>5845</v>
      </c>
      <c r="M2120" s="165"/>
      <c r="N2120" s="165" t="s">
        <v>75</v>
      </c>
      <c r="O2120" s="85">
        <v>1920</v>
      </c>
      <c r="P2120" s="85">
        <v>0</v>
      </c>
      <c r="Q2120" s="85">
        <v>0</v>
      </c>
      <c r="R2120" s="183" t="s">
        <v>33</v>
      </c>
      <c r="S2120" s="174">
        <v>60</v>
      </c>
      <c r="T2120" s="174">
        <v>110</v>
      </c>
      <c r="U2120" s="174">
        <v>2.2726999999999999</v>
      </c>
      <c r="V2120" s="174">
        <v>0</v>
      </c>
      <c r="W2120" s="184">
        <v>0.25</v>
      </c>
      <c r="X2120" s="21">
        <v>480</v>
      </c>
      <c r="Y2120" s="185" t="s">
        <v>33</v>
      </c>
      <c r="Z2120" s="164" t="s">
        <v>5838</v>
      </c>
      <c r="AA2120" s="186">
        <v>0</v>
      </c>
      <c r="AB2120" s="164" t="s">
        <v>5840</v>
      </c>
      <c r="AC2120" s="164" t="s">
        <v>5840</v>
      </c>
      <c r="AD2120" s="25"/>
      <c r="AE2120" s="26"/>
      <c r="AF2120" s="27"/>
      <c r="AG2120" s="28"/>
      <c r="AH2120" s="28"/>
      <c r="AI2120" s="28"/>
      <c r="AJ2120" s="28"/>
      <c r="AK2120" s="28"/>
      <c r="AL2120" s="28"/>
      <c r="AM2120" s="28"/>
      <c r="AN2120" s="28"/>
      <c r="AO2120" s="28"/>
    </row>
    <row r="2121" spans="1:41" ht="16.5" customHeight="1">
      <c r="A2121" s="30" t="s">
        <v>6828</v>
      </c>
      <c r="B2121" s="30"/>
      <c r="C2121" s="30"/>
      <c r="D2121" s="30"/>
      <c r="E2121" s="164" t="s">
        <v>37</v>
      </c>
      <c r="F2121" s="164" t="s">
        <v>6839</v>
      </c>
      <c r="G2121" s="164" t="s">
        <v>101</v>
      </c>
      <c r="H2121" s="164">
        <v>2013</v>
      </c>
      <c r="I2121" s="164">
        <v>1</v>
      </c>
      <c r="J2121" s="164">
        <v>0</v>
      </c>
      <c r="K2121" s="164">
        <v>0</v>
      </c>
      <c r="L2121" s="165" t="s">
        <v>6845</v>
      </c>
      <c r="M2121" s="165"/>
      <c r="N2121" s="165" t="s">
        <v>5852</v>
      </c>
      <c r="O2121" s="85">
        <v>2628</v>
      </c>
      <c r="P2121" s="85">
        <v>6132</v>
      </c>
      <c r="Q2121" s="85">
        <v>5</v>
      </c>
      <c r="R2121" s="168" t="s">
        <v>33</v>
      </c>
      <c r="S2121" s="174">
        <v>0</v>
      </c>
      <c r="T2121" s="174">
        <v>110</v>
      </c>
      <c r="U2121" s="19">
        <v>2.0454545454545454</v>
      </c>
      <c r="V2121" s="19">
        <v>0</v>
      </c>
      <c r="W2121" s="20">
        <v>0.22500000000000001</v>
      </c>
      <c r="X2121" s="21">
        <v>660.28500000000008</v>
      </c>
      <c r="Y2121" s="185" t="s">
        <v>33</v>
      </c>
      <c r="Z2121" s="164" t="s">
        <v>5838</v>
      </c>
      <c r="AA2121" s="186">
        <v>0</v>
      </c>
      <c r="AB2121" s="164" t="s">
        <v>5840</v>
      </c>
      <c r="AC2121" s="164" t="s">
        <v>5840</v>
      </c>
      <c r="AD2121" s="25"/>
      <c r="AE2121" s="26"/>
      <c r="AF2121" s="27"/>
      <c r="AG2121" s="29"/>
      <c r="AH2121" s="29"/>
      <c r="AI2121" s="29"/>
      <c r="AJ2121" s="29"/>
      <c r="AK2121" s="29"/>
      <c r="AL2121" s="29"/>
      <c r="AM2121" s="29"/>
      <c r="AN2121" s="29"/>
      <c r="AO2121" s="29"/>
    </row>
    <row r="2122" spans="1:41" ht="16.5" customHeight="1">
      <c r="A2122" s="30" t="s">
        <v>6828</v>
      </c>
      <c r="B2122" s="30"/>
      <c r="C2122" s="30"/>
      <c r="D2122" s="30"/>
      <c r="E2122" s="164" t="s">
        <v>37</v>
      </c>
      <c r="F2122" s="164" t="s">
        <v>6839</v>
      </c>
      <c r="G2122" s="164" t="s">
        <v>510</v>
      </c>
      <c r="H2122" s="164">
        <v>2021</v>
      </c>
      <c r="I2122" s="164">
        <v>1</v>
      </c>
      <c r="J2122" s="164">
        <v>0</v>
      </c>
      <c r="K2122" s="164">
        <v>0</v>
      </c>
      <c r="L2122" s="165" t="s">
        <v>6845</v>
      </c>
      <c r="M2122" s="165"/>
      <c r="N2122" s="165" t="s">
        <v>5852</v>
      </c>
      <c r="O2122" s="85">
        <v>2628</v>
      </c>
      <c r="P2122" s="85">
        <v>6132</v>
      </c>
      <c r="Q2122" s="85">
        <v>5</v>
      </c>
      <c r="R2122" s="168" t="s">
        <v>33</v>
      </c>
      <c r="S2122" s="174">
        <v>0</v>
      </c>
      <c r="T2122" s="174">
        <v>110</v>
      </c>
      <c r="U2122" s="19">
        <v>2.0454545454545454</v>
      </c>
      <c r="V2122" s="19">
        <v>0</v>
      </c>
      <c r="W2122" s="20">
        <v>0.22500000000000001</v>
      </c>
      <c r="X2122" s="21">
        <v>660.28500000000008</v>
      </c>
      <c r="Y2122" s="185" t="s">
        <v>33</v>
      </c>
      <c r="Z2122" s="164" t="s">
        <v>5838</v>
      </c>
      <c r="AA2122" s="186">
        <v>0</v>
      </c>
      <c r="AB2122" s="164" t="s">
        <v>5840</v>
      </c>
      <c r="AC2122" s="164" t="s">
        <v>5840</v>
      </c>
      <c r="AD2122" s="25"/>
      <c r="AE2122" s="26"/>
      <c r="AF2122" s="27"/>
      <c r="AG2122" s="29"/>
      <c r="AH2122" s="29"/>
      <c r="AI2122" s="29"/>
      <c r="AJ2122" s="29"/>
      <c r="AK2122" s="29"/>
      <c r="AL2122" s="29"/>
      <c r="AM2122" s="29"/>
      <c r="AN2122" s="29"/>
      <c r="AO2122" s="29"/>
    </row>
    <row r="2123" spans="1:41" ht="16.5" customHeight="1">
      <c r="A2123" s="30" t="s">
        <v>6828</v>
      </c>
      <c r="B2123" s="30"/>
      <c r="C2123" s="30"/>
      <c r="D2123" s="30"/>
      <c r="E2123" s="164" t="s">
        <v>6832</v>
      </c>
      <c r="F2123" s="164" t="s">
        <v>36</v>
      </c>
      <c r="G2123" s="164" t="s">
        <v>5846</v>
      </c>
      <c r="H2123" s="164">
        <v>2018</v>
      </c>
      <c r="I2123" s="164">
        <v>1</v>
      </c>
      <c r="J2123" s="164">
        <v>0</v>
      </c>
      <c r="K2123" s="164">
        <v>0</v>
      </c>
      <c r="L2123" s="165" t="s">
        <v>5845</v>
      </c>
      <c r="M2123" s="165"/>
      <c r="N2123" s="165" t="s">
        <v>75</v>
      </c>
      <c r="O2123" s="85">
        <v>1920</v>
      </c>
      <c r="P2123" s="85">
        <v>0</v>
      </c>
      <c r="Q2123" s="85">
        <v>0</v>
      </c>
      <c r="R2123" s="183" t="s">
        <v>33</v>
      </c>
      <c r="S2123" s="174">
        <v>60</v>
      </c>
      <c r="T2123" s="174">
        <v>110</v>
      </c>
      <c r="U2123" s="174">
        <f>SUM(W2123*1000)/T2123</f>
        <v>3.15</v>
      </c>
      <c r="V2123" s="174">
        <v>0</v>
      </c>
      <c r="W2123" s="184">
        <v>0.34649999999999997</v>
      </c>
      <c r="X2123" s="21">
        <v>665.28</v>
      </c>
      <c r="Y2123" s="185" t="s">
        <v>33</v>
      </c>
      <c r="Z2123" s="164" t="s">
        <v>5838</v>
      </c>
      <c r="AA2123" s="186">
        <v>0</v>
      </c>
      <c r="AB2123" s="164" t="s">
        <v>5840</v>
      </c>
      <c r="AC2123" s="164" t="s">
        <v>5840</v>
      </c>
      <c r="AD2123" s="25"/>
      <c r="AE2123" s="26"/>
      <c r="AF2123" s="27"/>
      <c r="AG2123" s="28"/>
      <c r="AH2123" s="28"/>
      <c r="AI2123" s="28"/>
      <c r="AJ2123" s="28"/>
      <c r="AK2123" s="28"/>
      <c r="AL2123" s="28"/>
      <c r="AM2123" s="28"/>
      <c r="AN2123" s="28"/>
      <c r="AO2123" s="28"/>
    </row>
    <row r="2124" spans="1:41" ht="16.5" customHeight="1">
      <c r="A2124" s="30" t="s">
        <v>6828</v>
      </c>
      <c r="B2124" s="30"/>
      <c r="C2124" s="30"/>
      <c r="D2124" s="30"/>
      <c r="E2124" s="164" t="s">
        <v>6832</v>
      </c>
      <c r="F2124" s="164" t="s">
        <v>36</v>
      </c>
      <c r="G2124" s="164" t="s">
        <v>5849</v>
      </c>
      <c r="H2124" s="164">
        <v>2016</v>
      </c>
      <c r="I2124" s="164">
        <v>1</v>
      </c>
      <c r="J2124" s="164">
        <v>0</v>
      </c>
      <c r="K2124" s="164">
        <v>0</v>
      </c>
      <c r="L2124" s="165" t="s">
        <v>5845</v>
      </c>
      <c r="M2124" s="165"/>
      <c r="N2124" s="165" t="s">
        <v>75</v>
      </c>
      <c r="O2124" s="85">
        <v>1920</v>
      </c>
      <c r="P2124" s="85">
        <v>0</v>
      </c>
      <c r="Q2124" s="85">
        <v>0</v>
      </c>
      <c r="R2124" s="183" t="s">
        <v>33</v>
      </c>
      <c r="S2124" s="174">
        <v>60</v>
      </c>
      <c r="T2124" s="174">
        <v>110</v>
      </c>
      <c r="U2124" s="174">
        <f>SUM(W2124*1000)/T2124</f>
        <v>3.15</v>
      </c>
      <c r="V2124" s="174">
        <v>0</v>
      </c>
      <c r="W2124" s="184">
        <v>0.34649999999999997</v>
      </c>
      <c r="X2124" s="21">
        <v>665.28</v>
      </c>
      <c r="Y2124" s="185" t="s">
        <v>33</v>
      </c>
      <c r="Z2124" s="164" t="s">
        <v>5838</v>
      </c>
      <c r="AA2124" s="186">
        <v>0</v>
      </c>
      <c r="AB2124" s="164" t="s">
        <v>5840</v>
      </c>
      <c r="AC2124" s="164" t="s">
        <v>5840</v>
      </c>
      <c r="AD2124" s="25"/>
      <c r="AE2124" s="26"/>
      <c r="AF2124" s="27"/>
      <c r="AG2124" s="28"/>
      <c r="AH2124" s="28"/>
      <c r="AI2124" s="28"/>
      <c r="AJ2124" s="28"/>
      <c r="AK2124" s="28"/>
      <c r="AL2124" s="28"/>
      <c r="AM2124" s="28"/>
      <c r="AN2124" s="28"/>
      <c r="AO2124" s="28"/>
    </row>
    <row r="2125" spans="1:41" ht="16.5" customHeight="1">
      <c r="A2125" s="30" t="s">
        <v>6828</v>
      </c>
      <c r="B2125" s="30"/>
      <c r="C2125" s="30"/>
      <c r="D2125" s="30"/>
      <c r="E2125" s="164" t="s">
        <v>6832</v>
      </c>
      <c r="F2125" s="164" t="s">
        <v>36</v>
      </c>
      <c r="G2125" s="164" t="s">
        <v>5849</v>
      </c>
      <c r="H2125" s="164">
        <v>2017</v>
      </c>
      <c r="I2125" s="164">
        <v>1</v>
      </c>
      <c r="J2125" s="164">
        <v>0</v>
      </c>
      <c r="K2125" s="164">
        <v>0</v>
      </c>
      <c r="L2125" s="165" t="s">
        <v>5845</v>
      </c>
      <c r="M2125" s="165"/>
      <c r="N2125" s="165" t="s">
        <v>75</v>
      </c>
      <c r="O2125" s="85">
        <v>1920</v>
      </c>
      <c r="P2125" s="85">
        <v>0</v>
      </c>
      <c r="Q2125" s="85">
        <v>0</v>
      </c>
      <c r="R2125" s="183" t="s">
        <v>33</v>
      </c>
      <c r="S2125" s="174">
        <v>60</v>
      </c>
      <c r="T2125" s="174">
        <v>110</v>
      </c>
      <c r="U2125" s="174">
        <f>SUM(W2125*1000)/T2125</f>
        <v>3.15</v>
      </c>
      <c r="V2125" s="174">
        <v>0</v>
      </c>
      <c r="W2125" s="184">
        <v>0.34649999999999997</v>
      </c>
      <c r="X2125" s="21">
        <v>665.28</v>
      </c>
      <c r="Y2125" s="185" t="s">
        <v>33</v>
      </c>
      <c r="Z2125" s="164" t="s">
        <v>5838</v>
      </c>
      <c r="AA2125" s="186">
        <v>0</v>
      </c>
      <c r="AB2125" s="164" t="s">
        <v>5840</v>
      </c>
      <c r="AC2125" s="164" t="s">
        <v>5840</v>
      </c>
      <c r="AD2125" s="25"/>
      <c r="AE2125" s="26"/>
      <c r="AF2125" s="27"/>
      <c r="AG2125" s="28"/>
      <c r="AH2125" s="28"/>
      <c r="AI2125" s="28"/>
      <c r="AJ2125" s="28"/>
      <c r="AK2125" s="28"/>
      <c r="AL2125" s="28"/>
      <c r="AM2125" s="28"/>
      <c r="AN2125" s="28"/>
      <c r="AO2125" s="28"/>
    </row>
    <row r="2126" spans="1:41" ht="16.5" customHeight="1">
      <c r="A2126" s="30" t="s">
        <v>6828</v>
      </c>
      <c r="B2126" s="30"/>
      <c r="C2126" s="30"/>
      <c r="D2126" s="30"/>
      <c r="E2126" s="164" t="s">
        <v>444</v>
      </c>
      <c r="F2126" s="164" t="s">
        <v>340</v>
      </c>
      <c r="G2126" s="164" t="s">
        <v>476</v>
      </c>
      <c r="H2126" s="164">
        <v>2011</v>
      </c>
      <c r="I2126" s="164">
        <v>2</v>
      </c>
      <c r="J2126" s="164">
        <v>0</v>
      </c>
      <c r="K2126" s="164">
        <v>0</v>
      </c>
      <c r="L2126" s="165" t="s">
        <v>5841</v>
      </c>
      <c r="M2126" s="165"/>
      <c r="N2126" s="165" t="s">
        <v>412</v>
      </c>
      <c r="O2126" s="85">
        <v>8760</v>
      </c>
      <c r="P2126" s="85">
        <v>6132</v>
      </c>
      <c r="Q2126" s="85">
        <v>5</v>
      </c>
      <c r="R2126" s="183" t="s">
        <v>33</v>
      </c>
      <c r="S2126" s="174">
        <v>0</v>
      </c>
      <c r="T2126" s="174">
        <v>110</v>
      </c>
      <c r="U2126" s="174">
        <f>SUM(W2126*1000)/T2126</f>
        <v>2.2727272727272729</v>
      </c>
      <c r="V2126" s="174">
        <v>0</v>
      </c>
      <c r="W2126" s="184">
        <v>0.25</v>
      </c>
      <c r="X2126" s="21">
        <v>2266.65</v>
      </c>
      <c r="Y2126" s="185" t="s">
        <v>33</v>
      </c>
      <c r="Z2126" s="164" t="s">
        <v>5838</v>
      </c>
      <c r="AA2126" s="186">
        <v>0</v>
      </c>
      <c r="AB2126" s="164" t="s">
        <v>5840</v>
      </c>
      <c r="AC2126" s="164" t="s">
        <v>5840</v>
      </c>
      <c r="AD2126" s="25"/>
      <c r="AE2126" s="26"/>
      <c r="AF2126" s="27"/>
    </row>
    <row r="2127" spans="1:41" ht="16.5" customHeight="1">
      <c r="A2127" s="30" t="s">
        <v>6828</v>
      </c>
      <c r="B2127" s="187"/>
      <c r="C2127" s="187"/>
      <c r="D2127" s="30"/>
      <c r="E2127" s="164" t="s">
        <v>379</v>
      </c>
      <c r="F2127" s="164" t="s">
        <v>34</v>
      </c>
      <c r="G2127" s="164" t="s">
        <v>447</v>
      </c>
      <c r="H2127" s="188">
        <v>2012</v>
      </c>
      <c r="I2127" s="188">
        <v>2</v>
      </c>
      <c r="J2127" s="188">
        <v>0</v>
      </c>
      <c r="K2127" s="188">
        <v>0</v>
      </c>
      <c r="L2127" s="165" t="s">
        <v>5839</v>
      </c>
      <c r="M2127" s="165"/>
      <c r="N2127" s="165" t="s">
        <v>75</v>
      </c>
      <c r="O2127" s="85">
        <v>900</v>
      </c>
      <c r="P2127" s="85">
        <v>0</v>
      </c>
      <c r="Q2127" s="85">
        <v>0</v>
      </c>
      <c r="R2127" s="183" t="s">
        <v>33</v>
      </c>
      <c r="S2127" s="174">
        <v>60</v>
      </c>
      <c r="T2127" s="174">
        <v>220</v>
      </c>
      <c r="U2127" s="174">
        <v>10</v>
      </c>
      <c r="V2127" s="174">
        <v>0</v>
      </c>
      <c r="W2127" s="184">
        <v>1.29</v>
      </c>
      <c r="X2127" s="21">
        <v>2322</v>
      </c>
      <c r="Y2127" s="185" t="s">
        <v>33</v>
      </c>
      <c r="Z2127" s="164" t="s">
        <v>5838</v>
      </c>
      <c r="AA2127" s="186">
        <v>0</v>
      </c>
      <c r="AB2127" s="164" t="s">
        <v>5840</v>
      </c>
      <c r="AC2127" s="164" t="s">
        <v>5840</v>
      </c>
      <c r="AD2127" s="25"/>
      <c r="AE2127" s="26"/>
      <c r="AF2127" s="27"/>
    </row>
    <row r="2128" spans="1:41" ht="16.5" customHeight="1">
      <c r="A2128" s="30" t="s">
        <v>6828</v>
      </c>
      <c r="B2128" s="30"/>
      <c r="C2128" s="30"/>
      <c r="D2128" s="30"/>
      <c r="E2128" s="164" t="s">
        <v>6832</v>
      </c>
      <c r="F2128" s="164" t="s">
        <v>36</v>
      </c>
      <c r="G2128" s="164" t="s">
        <v>512</v>
      </c>
      <c r="H2128" s="164">
        <v>2020</v>
      </c>
      <c r="I2128" s="164">
        <v>2</v>
      </c>
      <c r="J2128" s="164">
        <v>0</v>
      </c>
      <c r="K2128" s="164">
        <v>0</v>
      </c>
      <c r="L2128" s="165" t="s">
        <v>5845</v>
      </c>
      <c r="M2128" s="165"/>
      <c r="N2128" s="165" t="s">
        <v>5852</v>
      </c>
      <c r="O2128" s="85">
        <v>1920</v>
      </c>
      <c r="P2128" s="85">
        <v>0</v>
      </c>
      <c r="Q2128" s="85">
        <v>0</v>
      </c>
      <c r="R2128" s="183" t="s">
        <v>33</v>
      </c>
      <c r="S2128" s="174">
        <v>60</v>
      </c>
      <c r="T2128" s="174">
        <v>110</v>
      </c>
      <c r="U2128" s="174">
        <v>6.3636363636363633</v>
      </c>
      <c r="V2128" s="174">
        <v>0</v>
      </c>
      <c r="W2128" s="184">
        <v>0.7</v>
      </c>
      <c r="X2128" s="21">
        <v>2688</v>
      </c>
      <c r="Y2128" s="185" t="s">
        <v>33</v>
      </c>
      <c r="Z2128" s="164" t="s">
        <v>5838</v>
      </c>
      <c r="AA2128" s="186">
        <v>0</v>
      </c>
      <c r="AB2128" s="164" t="s">
        <v>5840</v>
      </c>
      <c r="AC2128" s="164" t="s">
        <v>5840</v>
      </c>
      <c r="AD2128" s="25"/>
      <c r="AE2128" s="26"/>
      <c r="AF2128" s="27"/>
    </row>
    <row r="2129" spans="1:41" ht="16.5" customHeight="1">
      <c r="A2129" s="30" t="s">
        <v>6828</v>
      </c>
      <c r="B2129" s="30"/>
      <c r="C2129" s="30"/>
      <c r="D2129" s="30"/>
      <c r="E2129" s="164" t="s">
        <v>413</v>
      </c>
      <c r="F2129" s="164" t="s">
        <v>34</v>
      </c>
      <c r="G2129" s="164" t="s">
        <v>464</v>
      </c>
      <c r="H2129" s="164">
        <v>2016</v>
      </c>
      <c r="I2129" s="164">
        <v>1</v>
      </c>
      <c r="J2129" s="164">
        <v>0</v>
      </c>
      <c r="K2129" s="164">
        <v>0</v>
      </c>
      <c r="L2129" s="165" t="s">
        <v>6845</v>
      </c>
      <c r="M2129" s="165"/>
      <c r="N2129" s="165" t="s">
        <v>5852</v>
      </c>
      <c r="O2129" s="85">
        <v>1344</v>
      </c>
      <c r="P2129" s="85">
        <v>0</v>
      </c>
      <c r="Q2129" s="85">
        <v>0</v>
      </c>
      <c r="R2129" s="168" t="s">
        <v>33</v>
      </c>
      <c r="S2129" s="174">
        <v>60</v>
      </c>
      <c r="T2129" s="174">
        <v>220</v>
      </c>
      <c r="U2129" s="19">
        <v>5.9045454545454543</v>
      </c>
      <c r="V2129" s="19">
        <v>0</v>
      </c>
      <c r="W2129" s="20">
        <v>1.2989999999999999</v>
      </c>
      <c r="X2129" s="21">
        <v>1745.856</v>
      </c>
      <c r="Y2129" s="185" t="s">
        <v>33</v>
      </c>
      <c r="Z2129" s="164" t="s">
        <v>5838</v>
      </c>
      <c r="AA2129" s="186">
        <v>0</v>
      </c>
      <c r="AB2129" s="164" t="s">
        <v>5840</v>
      </c>
      <c r="AC2129" s="164" t="s">
        <v>5840</v>
      </c>
      <c r="AD2129" s="25"/>
      <c r="AE2129" s="26"/>
      <c r="AF2129" s="27"/>
      <c r="AG2129" s="29"/>
      <c r="AH2129" s="29"/>
      <c r="AI2129" s="29"/>
      <c r="AJ2129" s="29"/>
      <c r="AK2129" s="29"/>
      <c r="AL2129" s="29"/>
      <c r="AM2129" s="29"/>
      <c r="AN2129" s="29"/>
      <c r="AO2129" s="29"/>
    </row>
    <row r="2130" spans="1:41" ht="16.5" customHeight="1">
      <c r="A2130" s="30" t="s">
        <v>6828</v>
      </c>
      <c r="B2130" s="30"/>
      <c r="C2130" s="30"/>
      <c r="D2130" s="30"/>
      <c r="E2130" s="164" t="s">
        <v>413</v>
      </c>
      <c r="F2130" s="164" t="s">
        <v>34</v>
      </c>
      <c r="G2130" s="164" t="s">
        <v>463</v>
      </c>
      <c r="H2130" s="164">
        <v>2016</v>
      </c>
      <c r="I2130" s="164">
        <v>1</v>
      </c>
      <c r="J2130" s="164">
        <v>0</v>
      </c>
      <c r="K2130" s="164">
        <v>0</v>
      </c>
      <c r="L2130" s="165" t="s">
        <v>6831</v>
      </c>
      <c r="M2130" s="165"/>
      <c r="N2130" s="165" t="s">
        <v>75</v>
      </c>
      <c r="O2130" s="85">
        <v>900</v>
      </c>
      <c r="P2130" s="85">
        <v>0</v>
      </c>
      <c r="Q2130" s="85">
        <v>0</v>
      </c>
      <c r="R2130" s="183" t="s">
        <v>33</v>
      </c>
      <c r="S2130" s="174">
        <v>60</v>
      </c>
      <c r="T2130" s="174">
        <v>220</v>
      </c>
      <c r="U2130" s="174">
        <f>SUM(W2130*1000)/T2130</f>
        <v>9.1454545454545446</v>
      </c>
      <c r="V2130" s="174">
        <v>0</v>
      </c>
      <c r="W2130" s="184">
        <v>2.012</v>
      </c>
      <c r="X2130" s="21">
        <v>1810.8</v>
      </c>
      <c r="Y2130" s="185" t="s">
        <v>33</v>
      </c>
      <c r="Z2130" s="164" t="s">
        <v>5838</v>
      </c>
      <c r="AA2130" s="186">
        <v>0</v>
      </c>
      <c r="AB2130" s="164" t="s">
        <v>5840</v>
      </c>
      <c r="AC2130" s="164" t="s">
        <v>5840</v>
      </c>
      <c r="AD2130" s="25"/>
      <c r="AE2130" s="26"/>
      <c r="AF2130" s="27"/>
    </row>
    <row r="2131" spans="1:41" ht="16.5" customHeight="1">
      <c r="A2131" s="30" t="s">
        <v>6828</v>
      </c>
      <c r="B2131" s="30"/>
      <c r="C2131" s="30"/>
      <c r="D2131" s="30"/>
      <c r="E2131" s="164" t="s">
        <v>5843</v>
      </c>
      <c r="F2131" s="164" t="s">
        <v>5844</v>
      </c>
      <c r="G2131" s="164" t="s">
        <v>447</v>
      </c>
      <c r="H2131" s="164">
        <v>2013</v>
      </c>
      <c r="I2131" s="164">
        <v>2</v>
      </c>
      <c r="J2131" s="164">
        <v>0</v>
      </c>
      <c r="K2131" s="164">
        <v>0</v>
      </c>
      <c r="L2131" s="165" t="s">
        <v>5845</v>
      </c>
      <c r="M2131" s="165"/>
      <c r="N2131" s="165" t="s">
        <v>75</v>
      </c>
      <c r="O2131" s="85">
        <v>900</v>
      </c>
      <c r="P2131" s="85">
        <v>0</v>
      </c>
      <c r="Q2131" s="85">
        <v>0</v>
      </c>
      <c r="R2131" s="183" t="s">
        <v>33</v>
      </c>
      <c r="S2131" s="174">
        <v>60</v>
      </c>
      <c r="T2131" s="174">
        <v>220</v>
      </c>
      <c r="U2131" s="174">
        <f>SUM(W2131*1000)/T2131</f>
        <v>10</v>
      </c>
      <c r="V2131" s="174">
        <v>0</v>
      </c>
      <c r="W2131" s="184">
        <v>2.2000000000000002</v>
      </c>
      <c r="X2131" s="21">
        <v>3960.0000000000005</v>
      </c>
      <c r="Y2131" s="185" t="s">
        <v>33</v>
      </c>
      <c r="Z2131" s="164" t="s">
        <v>5838</v>
      </c>
      <c r="AA2131" s="186">
        <v>0</v>
      </c>
      <c r="AB2131" s="164" t="s">
        <v>5840</v>
      </c>
      <c r="AC2131" s="164" t="s">
        <v>5840</v>
      </c>
      <c r="AD2131" s="25"/>
      <c r="AE2131" s="26"/>
      <c r="AF2131" s="27"/>
    </row>
    <row r="2132" spans="1:41" ht="16.5" customHeight="1">
      <c r="A2132" s="30" t="s">
        <v>6828</v>
      </c>
      <c r="B2132" s="30"/>
      <c r="C2132" s="30"/>
      <c r="D2132" s="30"/>
      <c r="E2132" s="164" t="s">
        <v>444</v>
      </c>
      <c r="F2132" s="164" t="s">
        <v>36</v>
      </c>
      <c r="G2132" s="164" t="s">
        <v>67</v>
      </c>
      <c r="H2132" s="164">
        <v>2010</v>
      </c>
      <c r="I2132" s="164">
        <v>1</v>
      </c>
      <c r="J2132" s="164">
        <v>0</v>
      </c>
      <c r="K2132" s="164">
        <v>0</v>
      </c>
      <c r="L2132" s="165" t="s">
        <v>5841</v>
      </c>
      <c r="M2132" s="165"/>
      <c r="N2132" s="165" t="s">
        <v>412</v>
      </c>
      <c r="O2132" s="85">
        <v>8760</v>
      </c>
      <c r="P2132" s="85">
        <v>0</v>
      </c>
      <c r="Q2132" s="85">
        <v>0</v>
      </c>
      <c r="R2132" s="183" t="s">
        <v>33</v>
      </c>
      <c r="S2132" s="174">
        <v>0</v>
      </c>
      <c r="T2132" s="174">
        <v>110</v>
      </c>
      <c r="U2132" s="174">
        <f>SUM(W2132*1000)/T2132</f>
        <v>2.2727272727272729</v>
      </c>
      <c r="V2132" s="174">
        <v>0</v>
      </c>
      <c r="W2132" s="184">
        <v>0.25</v>
      </c>
      <c r="X2132" s="21">
        <v>2190</v>
      </c>
      <c r="Y2132" s="185" t="s">
        <v>33</v>
      </c>
      <c r="Z2132" s="164" t="s">
        <v>5838</v>
      </c>
      <c r="AA2132" s="186">
        <v>0</v>
      </c>
      <c r="AB2132" s="164" t="s">
        <v>5840</v>
      </c>
      <c r="AC2132" s="164" t="s">
        <v>5840</v>
      </c>
      <c r="AD2132" s="25"/>
      <c r="AE2132" s="26"/>
      <c r="AF2132" s="27"/>
    </row>
    <row r="2133" spans="1:41" ht="16.5" customHeight="1">
      <c r="A2133" s="30" t="s">
        <v>6828</v>
      </c>
      <c r="B2133" s="30"/>
      <c r="C2133" s="30"/>
      <c r="D2133" s="30"/>
      <c r="E2133" s="164" t="s">
        <v>435</v>
      </c>
      <c r="F2133" s="164" t="s">
        <v>34</v>
      </c>
      <c r="G2133" s="164" t="s">
        <v>436</v>
      </c>
      <c r="H2133" s="164">
        <v>2009</v>
      </c>
      <c r="I2133" s="164">
        <v>1</v>
      </c>
      <c r="J2133" s="164">
        <v>0</v>
      </c>
      <c r="K2133" s="164">
        <v>0</v>
      </c>
      <c r="L2133" s="165" t="s">
        <v>6845</v>
      </c>
      <c r="M2133" s="165"/>
      <c r="N2133" s="165" t="s">
        <v>5852</v>
      </c>
      <c r="O2133" s="85">
        <v>1344</v>
      </c>
      <c r="P2133" s="85">
        <v>0</v>
      </c>
      <c r="Q2133" s="85">
        <v>0</v>
      </c>
      <c r="R2133" s="168" t="s">
        <v>33</v>
      </c>
      <c r="S2133" s="174">
        <v>60</v>
      </c>
      <c r="T2133" s="174">
        <v>220</v>
      </c>
      <c r="U2133" s="19">
        <v>10.727272727272727</v>
      </c>
      <c r="V2133" s="19">
        <v>0</v>
      </c>
      <c r="W2133" s="20">
        <v>2.36</v>
      </c>
      <c r="X2133" s="21">
        <v>3171.8399999999997</v>
      </c>
      <c r="Y2133" s="185" t="s">
        <v>33</v>
      </c>
      <c r="Z2133" s="164" t="s">
        <v>5838</v>
      </c>
      <c r="AA2133" s="186">
        <v>0</v>
      </c>
      <c r="AB2133" s="164" t="s">
        <v>5840</v>
      </c>
      <c r="AC2133" s="164" t="s">
        <v>5840</v>
      </c>
      <c r="AD2133" s="25"/>
      <c r="AE2133" s="26"/>
      <c r="AF2133" s="27"/>
      <c r="AG2133" s="29"/>
      <c r="AH2133" s="29"/>
      <c r="AI2133" s="29"/>
      <c r="AJ2133" s="29"/>
      <c r="AK2133" s="29"/>
      <c r="AL2133" s="29"/>
      <c r="AM2133" s="29"/>
      <c r="AN2133" s="29"/>
      <c r="AO2133" s="29"/>
    </row>
    <row r="2134" spans="1:41" ht="16.5" customHeight="1">
      <c r="A2134" s="30" t="s">
        <v>6828</v>
      </c>
      <c r="B2134" s="30"/>
      <c r="C2134" s="30"/>
      <c r="D2134" s="30"/>
      <c r="E2134" s="164" t="s">
        <v>379</v>
      </c>
      <c r="F2134" s="164" t="s">
        <v>34</v>
      </c>
      <c r="G2134" s="164" t="s">
        <v>6830</v>
      </c>
      <c r="H2134" s="164">
        <v>2018</v>
      </c>
      <c r="I2134" s="164">
        <v>1</v>
      </c>
      <c r="J2134" s="164">
        <v>0</v>
      </c>
      <c r="K2134" s="164">
        <v>0</v>
      </c>
      <c r="L2134" s="165" t="s">
        <v>6829</v>
      </c>
      <c r="M2134" s="165"/>
      <c r="N2134" s="165" t="s">
        <v>75</v>
      </c>
      <c r="O2134" s="85">
        <v>900</v>
      </c>
      <c r="P2134" s="85">
        <v>0</v>
      </c>
      <c r="Q2134" s="85">
        <v>0</v>
      </c>
      <c r="R2134" s="183" t="s">
        <v>33</v>
      </c>
      <c r="S2134" s="174">
        <v>60</v>
      </c>
      <c r="T2134" s="174">
        <v>220</v>
      </c>
      <c r="U2134" s="174">
        <f>SUM(W2134*1000)/T2134</f>
        <v>18.181818181818183</v>
      </c>
      <c r="V2134" s="174">
        <v>0</v>
      </c>
      <c r="W2134" s="184">
        <v>4</v>
      </c>
      <c r="X2134" s="21">
        <v>3600</v>
      </c>
      <c r="Y2134" s="185" t="s">
        <v>33</v>
      </c>
      <c r="Z2134" s="164" t="s">
        <v>5838</v>
      </c>
      <c r="AA2134" s="186">
        <v>0</v>
      </c>
      <c r="AB2134" s="164" t="s">
        <v>5840</v>
      </c>
      <c r="AC2134" s="164" t="s">
        <v>5840</v>
      </c>
      <c r="AD2134" s="25"/>
      <c r="AE2134" s="26"/>
      <c r="AF2134" s="27"/>
    </row>
    <row r="2135" spans="1:41" ht="16.5" customHeight="1">
      <c r="A2135" s="30" t="s">
        <v>6828</v>
      </c>
      <c r="B2135" s="30"/>
      <c r="C2135" s="30"/>
      <c r="D2135" s="30"/>
      <c r="E2135" s="164" t="s">
        <v>379</v>
      </c>
      <c r="F2135" s="164" t="s">
        <v>34</v>
      </c>
      <c r="G2135" s="164" t="s">
        <v>5842</v>
      </c>
      <c r="H2135" s="164">
        <v>2018</v>
      </c>
      <c r="I2135" s="164">
        <v>1</v>
      </c>
      <c r="J2135" s="164">
        <v>0</v>
      </c>
      <c r="K2135" s="164">
        <v>0</v>
      </c>
      <c r="L2135" s="165" t="s">
        <v>6829</v>
      </c>
      <c r="M2135" s="165"/>
      <c r="N2135" s="165" t="s">
        <v>75</v>
      </c>
      <c r="O2135" s="85">
        <v>900</v>
      </c>
      <c r="P2135" s="85">
        <v>0</v>
      </c>
      <c r="Q2135" s="85">
        <v>0</v>
      </c>
      <c r="R2135" s="183" t="s">
        <v>33</v>
      </c>
      <c r="S2135" s="174">
        <v>60</v>
      </c>
      <c r="T2135" s="174">
        <v>220</v>
      </c>
      <c r="U2135" s="174">
        <f>SUM(W2135*1000)/T2135</f>
        <v>28.636363636363637</v>
      </c>
      <c r="V2135" s="174">
        <v>0</v>
      </c>
      <c r="W2135" s="184">
        <v>6.3</v>
      </c>
      <c r="X2135" s="21">
        <v>5670</v>
      </c>
      <c r="Y2135" s="185" t="s">
        <v>33</v>
      </c>
      <c r="Z2135" s="164" t="s">
        <v>5838</v>
      </c>
      <c r="AA2135" s="186">
        <v>0</v>
      </c>
      <c r="AB2135" s="164" t="s">
        <v>5840</v>
      </c>
      <c r="AC2135" s="164" t="s">
        <v>5840</v>
      </c>
      <c r="AD2135" s="25"/>
      <c r="AE2135" s="26"/>
      <c r="AF2135" s="27"/>
      <c r="AG2135" s="28"/>
      <c r="AH2135" s="28"/>
      <c r="AI2135" s="28"/>
      <c r="AJ2135" s="28"/>
      <c r="AK2135" s="28"/>
      <c r="AL2135" s="28"/>
      <c r="AM2135" s="28"/>
      <c r="AN2135" s="28"/>
      <c r="AO2135" s="28"/>
    </row>
    <row r="2136" spans="1:41" ht="16.5" customHeight="1">
      <c r="A2136" s="30" t="s">
        <v>6828</v>
      </c>
      <c r="B2136" s="30"/>
      <c r="C2136" s="30"/>
      <c r="D2136" s="30"/>
      <c r="E2136" s="164" t="s">
        <v>695</v>
      </c>
      <c r="F2136" s="164" t="s">
        <v>5859</v>
      </c>
      <c r="G2136" s="164" t="s">
        <v>5860</v>
      </c>
      <c r="H2136" s="164">
        <v>2018</v>
      </c>
      <c r="I2136" s="164">
        <v>1</v>
      </c>
      <c r="J2136" s="164">
        <v>0</v>
      </c>
      <c r="K2136" s="164">
        <v>0</v>
      </c>
      <c r="L2136" s="165" t="s">
        <v>5845</v>
      </c>
      <c r="M2136" s="165"/>
      <c r="N2136" s="165" t="s">
        <v>5852</v>
      </c>
      <c r="O2136" s="85">
        <v>8760</v>
      </c>
      <c r="P2136" s="85">
        <v>0</v>
      </c>
      <c r="Q2136" s="85">
        <v>0</v>
      </c>
      <c r="R2136" s="183" t="s">
        <v>33</v>
      </c>
      <c r="S2136" s="174">
        <v>60</v>
      </c>
      <c r="T2136" s="174">
        <v>110</v>
      </c>
      <c r="U2136" s="174">
        <v>1.2</v>
      </c>
      <c r="V2136" s="174">
        <v>0</v>
      </c>
      <c r="W2136" s="184">
        <v>0.75</v>
      </c>
      <c r="X2136" s="21">
        <v>6570</v>
      </c>
      <c r="Y2136" s="185" t="s">
        <v>33</v>
      </c>
      <c r="Z2136" s="164" t="s">
        <v>5838</v>
      </c>
      <c r="AA2136" s="186">
        <v>0</v>
      </c>
      <c r="AB2136" s="164" t="s">
        <v>5840</v>
      </c>
      <c r="AC2136" s="164" t="s">
        <v>5840</v>
      </c>
      <c r="AD2136" s="25"/>
      <c r="AE2136" s="26"/>
      <c r="AF2136" s="27"/>
      <c r="AG2136" s="28"/>
      <c r="AH2136" s="28"/>
      <c r="AI2136" s="28"/>
      <c r="AJ2136" s="28"/>
      <c r="AK2136" s="28"/>
      <c r="AL2136" s="28"/>
      <c r="AM2136" s="28"/>
      <c r="AN2136" s="28"/>
      <c r="AO2136" s="28"/>
    </row>
    <row r="2137" spans="1:41" ht="16.5" customHeight="1">
      <c r="A2137" s="189" t="s">
        <v>6841</v>
      </c>
      <c r="B2137" s="30"/>
      <c r="C2137" s="30"/>
      <c r="D2137" s="30"/>
      <c r="E2137" s="164" t="s">
        <v>37</v>
      </c>
      <c r="F2137" s="164" t="s">
        <v>36</v>
      </c>
      <c r="G2137" s="164" t="s">
        <v>5857</v>
      </c>
      <c r="H2137" s="164" t="s">
        <v>6843</v>
      </c>
      <c r="I2137" s="164">
        <v>2</v>
      </c>
      <c r="J2137" s="164">
        <v>0</v>
      </c>
      <c r="K2137" s="164">
        <v>0</v>
      </c>
      <c r="L2137" s="165" t="s">
        <v>5845</v>
      </c>
      <c r="M2137" s="165"/>
      <c r="N2137" s="165" t="s">
        <v>75</v>
      </c>
      <c r="O2137" s="85">
        <v>1920</v>
      </c>
      <c r="P2137" s="85">
        <v>0</v>
      </c>
      <c r="Q2137" s="85">
        <v>0</v>
      </c>
      <c r="R2137" s="183" t="s">
        <v>33</v>
      </c>
      <c r="S2137" s="174">
        <v>60</v>
      </c>
      <c r="T2137" s="174">
        <v>110</v>
      </c>
      <c r="U2137" s="174">
        <v>3.2</v>
      </c>
      <c r="V2137" s="174">
        <v>0</v>
      </c>
      <c r="W2137" s="184">
        <v>0.16500000000000001</v>
      </c>
      <c r="X2137" s="21">
        <v>633.6</v>
      </c>
      <c r="Y2137" s="185" t="s">
        <v>33</v>
      </c>
      <c r="Z2137" s="164" t="s">
        <v>5838</v>
      </c>
      <c r="AA2137" s="186">
        <v>0</v>
      </c>
      <c r="AB2137" s="164" t="s">
        <v>5840</v>
      </c>
      <c r="AC2137" s="164" t="s">
        <v>5840</v>
      </c>
      <c r="AD2137" s="25"/>
      <c r="AE2137" s="26"/>
      <c r="AF2137" s="27"/>
    </row>
    <row r="2138" spans="1:41" ht="16.5" customHeight="1">
      <c r="A2138" s="189" t="s">
        <v>6841</v>
      </c>
      <c r="B2138" s="30"/>
      <c r="C2138" s="30"/>
      <c r="D2138" s="30"/>
      <c r="E2138" s="164" t="s">
        <v>6832</v>
      </c>
      <c r="F2138" s="164" t="s">
        <v>36</v>
      </c>
      <c r="G2138" s="164" t="s">
        <v>5849</v>
      </c>
      <c r="H2138" s="164" t="s">
        <v>6842</v>
      </c>
      <c r="I2138" s="164">
        <v>1</v>
      </c>
      <c r="J2138" s="164">
        <v>0</v>
      </c>
      <c r="K2138" s="164">
        <v>0</v>
      </c>
      <c r="L2138" s="165" t="s">
        <v>5845</v>
      </c>
      <c r="M2138" s="165"/>
      <c r="N2138" s="165" t="s">
        <v>75</v>
      </c>
      <c r="O2138" s="85">
        <v>1920</v>
      </c>
      <c r="P2138" s="85">
        <v>0</v>
      </c>
      <c r="Q2138" s="85">
        <v>0</v>
      </c>
      <c r="R2138" s="183" t="s">
        <v>33</v>
      </c>
      <c r="S2138" s="174">
        <v>60</v>
      </c>
      <c r="T2138" s="174">
        <v>110</v>
      </c>
      <c r="U2138" s="174">
        <f>SUM(W2138*1000)/T2138</f>
        <v>3.15</v>
      </c>
      <c r="V2138" s="174">
        <v>0</v>
      </c>
      <c r="W2138" s="184">
        <v>0.34649999999999997</v>
      </c>
      <c r="X2138" s="21">
        <v>665.28</v>
      </c>
      <c r="Y2138" s="185" t="s">
        <v>33</v>
      </c>
      <c r="Z2138" s="164" t="s">
        <v>5838</v>
      </c>
      <c r="AA2138" s="186">
        <v>0</v>
      </c>
      <c r="AB2138" s="164" t="s">
        <v>5840</v>
      </c>
      <c r="AC2138" s="164" t="s">
        <v>5840</v>
      </c>
      <c r="AD2138" s="25"/>
      <c r="AE2138" s="26"/>
      <c r="AF2138" s="27"/>
      <c r="AG2138" s="28"/>
      <c r="AH2138" s="28"/>
      <c r="AI2138" s="28"/>
      <c r="AJ2138" s="28"/>
      <c r="AK2138" s="28"/>
      <c r="AL2138" s="28"/>
      <c r="AM2138" s="28"/>
      <c r="AN2138" s="28"/>
      <c r="AO2138" s="28"/>
    </row>
    <row r="2139" spans="1:41" ht="16.5" customHeight="1">
      <c r="A2139" s="190" t="s">
        <v>3443</v>
      </c>
      <c r="B2139" s="190"/>
      <c r="C2139" s="190"/>
      <c r="D2139" s="190"/>
      <c r="E2139" s="191" t="s">
        <v>4362</v>
      </c>
      <c r="F2139" s="191" t="s">
        <v>68</v>
      </c>
      <c r="G2139" s="191" t="s">
        <v>68</v>
      </c>
      <c r="H2139" s="192" t="s">
        <v>68</v>
      </c>
      <c r="I2139" s="193">
        <v>2</v>
      </c>
      <c r="J2139" s="193">
        <v>0</v>
      </c>
      <c r="K2139" s="193">
        <v>0</v>
      </c>
      <c r="L2139" s="194" t="s">
        <v>3449</v>
      </c>
      <c r="M2139" s="194"/>
      <c r="N2139" s="81" t="s">
        <v>49</v>
      </c>
      <c r="O2139" s="195">
        <v>720</v>
      </c>
      <c r="P2139" s="195">
        <v>0</v>
      </c>
      <c r="Q2139" s="195">
        <v>0</v>
      </c>
      <c r="R2139" s="196" t="s">
        <v>33</v>
      </c>
      <c r="S2139" s="197">
        <v>60</v>
      </c>
      <c r="T2139" s="197">
        <v>110</v>
      </c>
      <c r="U2139" s="198">
        <f t="shared" ref="U2139:U2202" si="10">W2139*1000/T2139</f>
        <v>0.18181818181818182</v>
      </c>
      <c r="V2139" s="197">
        <v>0</v>
      </c>
      <c r="W2139" s="199">
        <v>0.02</v>
      </c>
      <c r="X2139" s="21">
        <v>28.8</v>
      </c>
      <c r="Y2139" s="78" t="s">
        <v>33</v>
      </c>
      <c r="Z2139" s="23" t="s">
        <v>62</v>
      </c>
      <c r="AA2139" s="24" t="s">
        <v>67</v>
      </c>
      <c r="AB2139" s="14" t="s">
        <v>67</v>
      </c>
      <c r="AC2139" s="14" t="s">
        <v>67</v>
      </c>
      <c r="AD2139" s="25"/>
      <c r="AE2139" s="26"/>
      <c r="AF2139" s="27"/>
      <c r="AG2139" s="162"/>
      <c r="AH2139" s="162"/>
      <c r="AI2139" s="162"/>
      <c r="AJ2139" s="162"/>
      <c r="AK2139" s="162"/>
      <c r="AL2139" s="162"/>
      <c r="AM2139" s="162"/>
      <c r="AN2139" s="162"/>
      <c r="AO2139" s="162"/>
    </row>
    <row r="2140" spans="1:41" ht="16.5" customHeight="1">
      <c r="A2140" s="190" t="s">
        <v>3443</v>
      </c>
      <c r="B2140" s="190"/>
      <c r="C2140" s="190"/>
      <c r="D2140" s="190"/>
      <c r="E2140" s="191" t="s">
        <v>4361</v>
      </c>
      <c r="F2140" s="191" t="s">
        <v>68</v>
      </c>
      <c r="G2140" s="191" t="s">
        <v>68</v>
      </c>
      <c r="H2140" s="192" t="s">
        <v>68</v>
      </c>
      <c r="I2140" s="193">
        <v>1</v>
      </c>
      <c r="J2140" s="193">
        <v>0</v>
      </c>
      <c r="K2140" s="193">
        <v>0</v>
      </c>
      <c r="L2140" s="194" t="s">
        <v>3449</v>
      </c>
      <c r="M2140" s="200"/>
      <c r="N2140" s="81" t="s">
        <v>49</v>
      </c>
      <c r="O2140" s="195">
        <v>720</v>
      </c>
      <c r="P2140" s="195">
        <v>0</v>
      </c>
      <c r="Q2140" s="195">
        <v>0</v>
      </c>
      <c r="R2140" s="196" t="s">
        <v>33</v>
      </c>
      <c r="S2140" s="197">
        <v>60</v>
      </c>
      <c r="T2140" s="197">
        <v>110</v>
      </c>
      <c r="U2140" s="198">
        <f t="shared" si="10"/>
        <v>0.36363636363636365</v>
      </c>
      <c r="V2140" s="197">
        <v>0</v>
      </c>
      <c r="W2140" s="199">
        <v>0.04</v>
      </c>
      <c r="X2140" s="21">
        <v>28.8</v>
      </c>
      <c r="Y2140" s="78" t="s">
        <v>33</v>
      </c>
      <c r="Z2140" s="23" t="s">
        <v>62</v>
      </c>
      <c r="AA2140" s="24" t="s">
        <v>67</v>
      </c>
      <c r="AB2140" s="14" t="s">
        <v>67</v>
      </c>
      <c r="AC2140" s="14" t="s">
        <v>67</v>
      </c>
      <c r="AD2140" s="25"/>
      <c r="AE2140" s="26"/>
      <c r="AF2140" s="27"/>
      <c r="AG2140" s="162"/>
      <c r="AH2140" s="162"/>
      <c r="AI2140" s="162"/>
      <c r="AJ2140" s="162"/>
      <c r="AK2140" s="162"/>
      <c r="AL2140" s="162"/>
      <c r="AM2140" s="162"/>
      <c r="AN2140" s="162"/>
      <c r="AO2140" s="162"/>
    </row>
    <row r="2141" spans="1:41" ht="16.5" customHeight="1">
      <c r="A2141" s="190" t="s">
        <v>3443</v>
      </c>
      <c r="B2141" s="190"/>
      <c r="C2141" s="190"/>
      <c r="D2141" s="190"/>
      <c r="E2141" s="191" t="s">
        <v>3468</v>
      </c>
      <c r="F2141" s="191" t="s">
        <v>68</v>
      </c>
      <c r="G2141" s="191" t="s">
        <v>68</v>
      </c>
      <c r="H2141" s="192" t="s">
        <v>68</v>
      </c>
      <c r="I2141" s="193">
        <v>2</v>
      </c>
      <c r="J2141" s="193">
        <v>0</v>
      </c>
      <c r="K2141" s="193">
        <v>0</v>
      </c>
      <c r="L2141" s="194" t="s">
        <v>3449</v>
      </c>
      <c r="M2141" s="200"/>
      <c r="N2141" s="81" t="s">
        <v>49</v>
      </c>
      <c r="O2141" s="195">
        <v>720</v>
      </c>
      <c r="P2141" s="195">
        <v>0</v>
      </c>
      <c r="Q2141" s="195">
        <v>0</v>
      </c>
      <c r="R2141" s="196" t="s">
        <v>33</v>
      </c>
      <c r="S2141" s="197">
        <v>60</v>
      </c>
      <c r="T2141" s="197">
        <v>110</v>
      </c>
      <c r="U2141" s="198">
        <f t="shared" si="10"/>
        <v>0.72727272727272729</v>
      </c>
      <c r="V2141" s="197">
        <v>0</v>
      </c>
      <c r="W2141" s="199">
        <v>0.08</v>
      </c>
      <c r="X2141" s="21">
        <v>115.2</v>
      </c>
      <c r="Y2141" s="78" t="s">
        <v>33</v>
      </c>
      <c r="Z2141" s="23" t="s">
        <v>62</v>
      </c>
      <c r="AA2141" s="24" t="s">
        <v>67</v>
      </c>
      <c r="AB2141" s="14" t="s">
        <v>67</v>
      </c>
      <c r="AC2141" s="14" t="s">
        <v>67</v>
      </c>
      <c r="AD2141" s="25"/>
      <c r="AE2141" s="26"/>
      <c r="AF2141" s="27"/>
      <c r="AG2141" s="162"/>
      <c r="AH2141" s="162"/>
      <c r="AI2141" s="162"/>
      <c r="AJ2141" s="162"/>
      <c r="AK2141" s="162"/>
      <c r="AL2141" s="162"/>
      <c r="AM2141" s="162"/>
      <c r="AN2141" s="162"/>
      <c r="AO2141" s="162"/>
    </row>
    <row r="2142" spans="1:41" ht="16.5" customHeight="1">
      <c r="A2142" s="190" t="s">
        <v>3443</v>
      </c>
      <c r="B2142" s="190"/>
      <c r="C2142" s="190"/>
      <c r="D2142" s="190"/>
      <c r="E2142" s="191" t="s">
        <v>3467</v>
      </c>
      <c r="F2142" s="191" t="s">
        <v>67</v>
      </c>
      <c r="G2142" s="191" t="s">
        <v>67</v>
      </c>
      <c r="H2142" s="192" t="s">
        <v>68</v>
      </c>
      <c r="I2142" s="193">
        <v>10</v>
      </c>
      <c r="J2142" s="193">
        <v>0</v>
      </c>
      <c r="K2142" s="193">
        <v>0</v>
      </c>
      <c r="L2142" s="194" t="s">
        <v>3449</v>
      </c>
      <c r="M2142" s="200"/>
      <c r="N2142" s="81" t="s">
        <v>49</v>
      </c>
      <c r="O2142" s="195">
        <v>2280</v>
      </c>
      <c r="P2142" s="195">
        <v>0</v>
      </c>
      <c r="Q2142" s="195">
        <v>0</v>
      </c>
      <c r="R2142" s="196" t="s">
        <v>33</v>
      </c>
      <c r="S2142" s="197">
        <v>60</v>
      </c>
      <c r="T2142" s="197">
        <v>110</v>
      </c>
      <c r="U2142" s="198">
        <f t="shared" si="10"/>
        <v>0.36363636363636365</v>
      </c>
      <c r="V2142" s="197">
        <v>0</v>
      </c>
      <c r="W2142" s="199">
        <v>0.04</v>
      </c>
      <c r="X2142" s="21">
        <v>912</v>
      </c>
      <c r="Y2142" s="78" t="s">
        <v>33</v>
      </c>
      <c r="Z2142" s="23" t="s">
        <v>62</v>
      </c>
      <c r="AA2142" s="24" t="s">
        <v>67</v>
      </c>
      <c r="AB2142" s="14" t="s">
        <v>67</v>
      </c>
      <c r="AC2142" s="14" t="s">
        <v>67</v>
      </c>
      <c r="AD2142" s="25"/>
      <c r="AE2142" s="26"/>
      <c r="AF2142" s="27"/>
      <c r="AG2142" s="162"/>
      <c r="AH2142" s="162"/>
      <c r="AI2142" s="162"/>
      <c r="AJ2142" s="162"/>
      <c r="AK2142" s="162"/>
      <c r="AL2142" s="162"/>
      <c r="AM2142" s="162"/>
      <c r="AN2142" s="162"/>
      <c r="AO2142" s="162"/>
    </row>
    <row r="2143" spans="1:41" ht="16.5" customHeight="1">
      <c r="A2143" s="190" t="s">
        <v>3443</v>
      </c>
      <c r="B2143" s="190"/>
      <c r="C2143" s="190"/>
      <c r="D2143" s="190"/>
      <c r="E2143" s="191" t="s">
        <v>86</v>
      </c>
      <c r="F2143" s="191" t="s">
        <v>3465</v>
      </c>
      <c r="G2143" s="191" t="s">
        <v>3466</v>
      </c>
      <c r="H2143" s="192">
        <v>2012</v>
      </c>
      <c r="I2143" s="193">
        <v>1</v>
      </c>
      <c r="J2143" s="193">
        <v>0</v>
      </c>
      <c r="K2143" s="193">
        <v>0</v>
      </c>
      <c r="L2143" s="194" t="s">
        <v>3449</v>
      </c>
      <c r="M2143" s="194"/>
      <c r="N2143" s="81" t="s">
        <v>49</v>
      </c>
      <c r="O2143" s="195">
        <v>720</v>
      </c>
      <c r="P2143" s="195">
        <v>0</v>
      </c>
      <c r="Q2143" s="195">
        <v>0</v>
      </c>
      <c r="R2143" s="196" t="s">
        <v>33</v>
      </c>
      <c r="S2143" s="197">
        <v>60</v>
      </c>
      <c r="T2143" s="197">
        <v>110</v>
      </c>
      <c r="U2143" s="198">
        <f t="shared" si="10"/>
        <v>1.296</v>
      </c>
      <c r="V2143" s="197">
        <v>0</v>
      </c>
      <c r="W2143" s="199">
        <v>0.14255999999999999</v>
      </c>
      <c r="X2143" s="21">
        <v>102.64319999999999</v>
      </c>
      <c r="Y2143" s="78" t="s">
        <v>33</v>
      </c>
      <c r="Z2143" s="23" t="s">
        <v>62</v>
      </c>
      <c r="AA2143" s="24" t="s">
        <v>67</v>
      </c>
      <c r="AB2143" s="14" t="s">
        <v>67</v>
      </c>
      <c r="AC2143" s="14" t="s">
        <v>67</v>
      </c>
      <c r="AD2143" s="25"/>
      <c r="AE2143" s="26"/>
      <c r="AF2143" s="27"/>
      <c r="AG2143" s="162"/>
      <c r="AH2143" s="162"/>
      <c r="AI2143" s="162"/>
      <c r="AJ2143" s="162"/>
      <c r="AK2143" s="162"/>
      <c r="AL2143" s="162"/>
      <c r="AM2143" s="162"/>
      <c r="AN2143" s="162"/>
      <c r="AO2143" s="162"/>
    </row>
    <row r="2144" spans="1:41" ht="16.5" customHeight="1">
      <c r="A2144" s="190" t="s">
        <v>3443</v>
      </c>
      <c r="B2144" s="190"/>
      <c r="C2144" s="190"/>
      <c r="D2144" s="190"/>
      <c r="E2144" s="191" t="s">
        <v>86</v>
      </c>
      <c r="F2144" s="191" t="s">
        <v>92</v>
      </c>
      <c r="G2144" s="191" t="s">
        <v>3464</v>
      </c>
      <c r="H2144" s="192">
        <v>2014</v>
      </c>
      <c r="I2144" s="193">
        <v>1</v>
      </c>
      <c r="J2144" s="193">
        <v>0</v>
      </c>
      <c r="K2144" s="193">
        <v>0</v>
      </c>
      <c r="L2144" s="194" t="s">
        <v>3449</v>
      </c>
      <c r="M2144" s="194"/>
      <c r="N2144" s="81" t="s">
        <v>49</v>
      </c>
      <c r="O2144" s="195">
        <v>720</v>
      </c>
      <c r="P2144" s="195">
        <v>0</v>
      </c>
      <c r="Q2144" s="195">
        <v>0</v>
      </c>
      <c r="R2144" s="196" t="s">
        <v>33</v>
      </c>
      <c r="S2144" s="197">
        <v>60</v>
      </c>
      <c r="T2144" s="197">
        <v>110</v>
      </c>
      <c r="U2144" s="198">
        <f t="shared" si="10"/>
        <v>1.5840000000000001</v>
      </c>
      <c r="V2144" s="197">
        <v>0</v>
      </c>
      <c r="W2144" s="199">
        <v>0.17424000000000001</v>
      </c>
      <c r="X2144" s="21">
        <v>125.45280000000001</v>
      </c>
      <c r="Y2144" s="78" t="s">
        <v>33</v>
      </c>
      <c r="Z2144" s="23" t="s">
        <v>62</v>
      </c>
      <c r="AA2144" s="24" t="s">
        <v>67</v>
      </c>
      <c r="AB2144" s="14" t="s">
        <v>67</v>
      </c>
      <c r="AC2144" s="14" t="s">
        <v>67</v>
      </c>
      <c r="AD2144" s="25"/>
      <c r="AE2144" s="26"/>
      <c r="AF2144" s="27"/>
      <c r="AG2144" s="162"/>
      <c r="AH2144" s="162"/>
      <c r="AI2144" s="162"/>
      <c r="AJ2144" s="162"/>
      <c r="AK2144" s="162"/>
      <c r="AL2144" s="162"/>
      <c r="AM2144" s="162"/>
      <c r="AN2144" s="162"/>
      <c r="AO2144" s="162"/>
    </row>
    <row r="2145" spans="1:41" ht="16.5" customHeight="1">
      <c r="A2145" s="190" t="s">
        <v>3443</v>
      </c>
      <c r="B2145" s="190"/>
      <c r="C2145" s="190"/>
      <c r="D2145" s="190"/>
      <c r="E2145" s="191" t="s">
        <v>86</v>
      </c>
      <c r="F2145" s="191" t="s">
        <v>155</v>
      </c>
      <c r="G2145" s="191" t="s">
        <v>3463</v>
      </c>
      <c r="H2145" s="192">
        <v>2006</v>
      </c>
      <c r="I2145" s="193">
        <v>1</v>
      </c>
      <c r="J2145" s="193">
        <v>0</v>
      </c>
      <c r="K2145" s="193">
        <v>0</v>
      </c>
      <c r="L2145" s="194" t="s">
        <v>3449</v>
      </c>
      <c r="M2145" s="194"/>
      <c r="N2145" s="81" t="s">
        <v>49</v>
      </c>
      <c r="O2145" s="195">
        <v>720</v>
      </c>
      <c r="P2145" s="195">
        <v>0</v>
      </c>
      <c r="Q2145" s="195">
        <v>0</v>
      </c>
      <c r="R2145" s="196" t="s">
        <v>33</v>
      </c>
      <c r="S2145" s="197">
        <v>60</v>
      </c>
      <c r="T2145" s="197">
        <v>110</v>
      </c>
      <c r="U2145" s="198">
        <f t="shared" si="10"/>
        <v>4.32</v>
      </c>
      <c r="V2145" s="197">
        <v>0</v>
      </c>
      <c r="W2145" s="199">
        <v>0.47520000000000001</v>
      </c>
      <c r="X2145" s="21">
        <v>342.14400000000001</v>
      </c>
      <c r="Y2145" s="78" t="s">
        <v>33</v>
      </c>
      <c r="Z2145" s="23" t="s">
        <v>62</v>
      </c>
      <c r="AA2145" s="24" t="s">
        <v>67</v>
      </c>
      <c r="AB2145" s="14" t="s">
        <v>67</v>
      </c>
      <c r="AC2145" s="14" t="s">
        <v>67</v>
      </c>
      <c r="AD2145" s="25"/>
      <c r="AE2145" s="26"/>
      <c r="AF2145" s="27"/>
      <c r="AG2145" s="162"/>
      <c r="AH2145" s="162"/>
      <c r="AI2145" s="162"/>
      <c r="AJ2145" s="162"/>
      <c r="AK2145" s="162"/>
      <c r="AL2145" s="162"/>
      <c r="AM2145" s="162"/>
      <c r="AN2145" s="162"/>
      <c r="AO2145" s="162"/>
    </row>
    <row r="2146" spans="1:41" ht="16.5" customHeight="1">
      <c r="A2146" s="190" t="s">
        <v>3443</v>
      </c>
      <c r="B2146" s="190"/>
      <c r="C2146" s="190"/>
      <c r="D2146" s="190"/>
      <c r="E2146" s="191" t="s">
        <v>943</v>
      </c>
      <c r="F2146" s="191" t="s">
        <v>3461</v>
      </c>
      <c r="G2146" s="191" t="s">
        <v>3462</v>
      </c>
      <c r="H2146" s="192">
        <v>2011</v>
      </c>
      <c r="I2146" s="193">
        <v>1</v>
      </c>
      <c r="J2146" s="193">
        <v>0</v>
      </c>
      <c r="K2146" s="193">
        <v>0</v>
      </c>
      <c r="L2146" s="194" t="s">
        <v>3449</v>
      </c>
      <c r="M2146" s="194"/>
      <c r="N2146" s="81" t="s">
        <v>49</v>
      </c>
      <c r="O2146" s="195">
        <v>3360</v>
      </c>
      <c r="P2146" s="195">
        <v>0</v>
      </c>
      <c r="Q2146" s="195">
        <v>0</v>
      </c>
      <c r="R2146" s="196" t="s">
        <v>33</v>
      </c>
      <c r="S2146" s="197">
        <v>60</v>
      </c>
      <c r="T2146" s="197">
        <v>110</v>
      </c>
      <c r="U2146" s="198">
        <f t="shared" si="10"/>
        <v>1.3103636363636362</v>
      </c>
      <c r="V2146" s="197">
        <v>0</v>
      </c>
      <c r="W2146" s="199">
        <v>0.14413999999999999</v>
      </c>
      <c r="X2146" s="21">
        <v>484.31039999999996</v>
      </c>
      <c r="Y2146" s="78" t="s">
        <v>33</v>
      </c>
      <c r="Z2146" s="23" t="s">
        <v>62</v>
      </c>
      <c r="AA2146" s="24" t="s">
        <v>67</v>
      </c>
      <c r="AB2146" s="14" t="s">
        <v>67</v>
      </c>
      <c r="AC2146" s="14" t="s">
        <v>67</v>
      </c>
      <c r="AD2146" s="25"/>
      <c r="AE2146" s="26"/>
      <c r="AF2146" s="27"/>
      <c r="AG2146" s="162"/>
      <c r="AH2146" s="162"/>
      <c r="AI2146" s="162"/>
      <c r="AJ2146" s="162"/>
      <c r="AK2146" s="162"/>
      <c r="AL2146" s="162"/>
      <c r="AM2146" s="162"/>
      <c r="AN2146" s="162"/>
      <c r="AO2146" s="162"/>
    </row>
    <row r="2147" spans="1:41" ht="16.5" customHeight="1">
      <c r="A2147" s="190" t="s">
        <v>3443</v>
      </c>
      <c r="B2147" s="190"/>
      <c r="C2147" s="190"/>
      <c r="D2147" s="190"/>
      <c r="E2147" s="191" t="s">
        <v>171</v>
      </c>
      <c r="F2147" s="191" t="s">
        <v>3459</v>
      </c>
      <c r="G2147" s="191" t="s">
        <v>3460</v>
      </c>
      <c r="H2147" s="192">
        <v>2010</v>
      </c>
      <c r="I2147" s="193">
        <v>1</v>
      </c>
      <c r="J2147" s="193">
        <v>0</v>
      </c>
      <c r="K2147" s="193">
        <v>0</v>
      </c>
      <c r="L2147" s="194" t="s">
        <v>3449</v>
      </c>
      <c r="M2147" s="194"/>
      <c r="N2147" s="81" t="s">
        <v>49</v>
      </c>
      <c r="O2147" s="195">
        <v>720</v>
      </c>
      <c r="P2147" s="195">
        <v>0</v>
      </c>
      <c r="Q2147" s="195">
        <v>0</v>
      </c>
      <c r="R2147" s="196" t="s">
        <v>33</v>
      </c>
      <c r="S2147" s="197">
        <v>60</v>
      </c>
      <c r="T2147" s="197">
        <v>110</v>
      </c>
      <c r="U2147" s="198">
        <f t="shared" si="10"/>
        <v>6.9790909090909095</v>
      </c>
      <c r="V2147" s="197">
        <v>0</v>
      </c>
      <c r="W2147" s="199">
        <v>0.76770000000000005</v>
      </c>
      <c r="X2147" s="21">
        <v>552.74400000000003</v>
      </c>
      <c r="Y2147" s="78" t="s">
        <v>33</v>
      </c>
      <c r="Z2147" s="23" t="s">
        <v>62</v>
      </c>
      <c r="AA2147" s="24" t="s">
        <v>67</v>
      </c>
      <c r="AB2147" s="14" t="s">
        <v>67</v>
      </c>
      <c r="AC2147" s="14" t="s">
        <v>67</v>
      </c>
      <c r="AD2147" s="25"/>
      <c r="AE2147" s="26"/>
      <c r="AF2147" s="27"/>
      <c r="AG2147" s="162"/>
      <c r="AH2147" s="162"/>
      <c r="AI2147" s="162"/>
      <c r="AJ2147" s="162"/>
      <c r="AK2147" s="162"/>
      <c r="AL2147" s="162"/>
      <c r="AM2147" s="162"/>
      <c r="AN2147" s="162"/>
      <c r="AO2147" s="162"/>
    </row>
    <row r="2148" spans="1:41" ht="16.5" customHeight="1">
      <c r="A2148" s="190" t="s">
        <v>3443</v>
      </c>
      <c r="B2148" s="190"/>
      <c r="C2148" s="190"/>
      <c r="D2148" s="190"/>
      <c r="E2148" s="191" t="s">
        <v>86</v>
      </c>
      <c r="F2148" s="191" t="s">
        <v>155</v>
      </c>
      <c r="G2148" s="191" t="s">
        <v>3458</v>
      </c>
      <c r="H2148" s="192">
        <v>2008</v>
      </c>
      <c r="I2148" s="193">
        <v>1</v>
      </c>
      <c r="J2148" s="193">
        <v>0</v>
      </c>
      <c r="K2148" s="193">
        <v>0</v>
      </c>
      <c r="L2148" s="194" t="s">
        <v>3449</v>
      </c>
      <c r="M2148" s="194"/>
      <c r="N2148" s="81" t="s">
        <v>49</v>
      </c>
      <c r="O2148" s="195">
        <v>720</v>
      </c>
      <c r="P2148" s="195">
        <v>0</v>
      </c>
      <c r="Q2148" s="195">
        <v>0</v>
      </c>
      <c r="R2148" s="196" t="s">
        <v>33</v>
      </c>
      <c r="S2148" s="197">
        <v>60</v>
      </c>
      <c r="T2148" s="197">
        <v>110</v>
      </c>
      <c r="U2148" s="198">
        <f t="shared" si="10"/>
        <v>7.0563636363636366</v>
      </c>
      <c r="V2148" s="197">
        <v>0</v>
      </c>
      <c r="W2148" s="199">
        <v>0.7762</v>
      </c>
      <c r="X2148" s="21">
        <v>558.86400000000003</v>
      </c>
      <c r="Y2148" s="78" t="s">
        <v>33</v>
      </c>
      <c r="Z2148" s="23" t="s">
        <v>62</v>
      </c>
      <c r="AA2148" s="24" t="s">
        <v>67</v>
      </c>
      <c r="AB2148" s="14" t="s">
        <v>67</v>
      </c>
      <c r="AC2148" s="14" t="s">
        <v>67</v>
      </c>
      <c r="AD2148" s="25"/>
      <c r="AE2148" s="26"/>
      <c r="AF2148" s="27"/>
      <c r="AG2148" s="162"/>
      <c r="AH2148" s="162"/>
      <c r="AI2148" s="162"/>
      <c r="AJ2148" s="162"/>
      <c r="AK2148" s="162"/>
      <c r="AL2148" s="162"/>
      <c r="AM2148" s="162"/>
      <c r="AN2148" s="162"/>
      <c r="AO2148" s="162"/>
    </row>
    <row r="2149" spans="1:41" ht="16.5" customHeight="1">
      <c r="A2149" s="190" t="s">
        <v>3443</v>
      </c>
      <c r="B2149" s="190"/>
      <c r="C2149" s="190"/>
      <c r="D2149" s="190"/>
      <c r="E2149" s="191" t="s">
        <v>79</v>
      </c>
      <c r="F2149" s="191" t="s">
        <v>2380</v>
      </c>
      <c r="G2149" s="191" t="s">
        <v>68</v>
      </c>
      <c r="H2149" s="192">
        <v>2002</v>
      </c>
      <c r="I2149" s="193">
        <v>1</v>
      </c>
      <c r="J2149" s="193">
        <v>0</v>
      </c>
      <c r="K2149" s="193">
        <v>0</v>
      </c>
      <c r="L2149" s="194" t="s">
        <v>3449</v>
      </c>
      <c r="M2149" s="194"/>
      <c r="N2149" s="81" t="s">
        <v>49</v>
      </c>
      <c r="O2149" s="195">
        <v>2280</v>
      </c>
      <c r="P2149" s="195">
        <v>0</v>
      </c>
      <c r="Q2149" s="195">
        <v>0</v>
      </c>
      <c r="R2149" s="196" t="s">
        <v>33</v>
      </c>
      <c r="S2149" s="197">
        <v>60</v>
      </c>
      <c r="T2149" s="197">
        <v>110</v>
      </c>
      <c r="U2149" s="198">
        <f t="shared" si="10"/>
        <v>3.1818181818181817</v>
      </c>
      <c r="V2149" s="197">
        <v>0</v>
      </c>
      <c r="W2149" s="199">
        <v>0.35</v>
      </c>
      <c r="X2149" s="21">
        <v>798</v>
      </c>
      <c r="Y2149" s="78" t="s">
        <v>33</v>
      </c>
      <c r="Z2149" s="23" t="s">
        <v>62</v>
      </c>
      <c r="AA2149" s="24" t="s">
        <v>67</v>
      </c>
      <c r="AB2149" s="14" t="s">
        <v>67</v>
      </c>
      <c r="AC2149" s="14" t="s">
        <v>67</v>
      </c>
      <c r="AD2149" s="25"/>
      <c r="AE2149" s="26"/>
      <c r="AF2149" s="27"/>
      <c r="AG2149" s="162"/>
      <c r="AH2149" s="162"/>
      <c r="AI2149" s="162"/>
      <c r="AJ2149" s="162"/>
      <c r="AK2149" s="162"/>
      <c r="AL2149" s="162"/>
      <c r="AM2149" s="162"/>
      <c r="AN2149" s="162"/>
      <c r="AO2149" s="162"/>
    </row>
    <row r="2150" spans="1:41" ht="16.5" customHeight="1">
      <c r="A2150" s="190" t="s">
        <v>3443</v>
      </c>
      <c r="B2150" s="190"/>
      <c r="C2150" s="190"/>
      <c r="D2150" s="190"/>
      <c r="E2150" s="191" t="s">
        <v>79</v>
      </c>
      <c r="F2150" s="191" t="s">
        <v>125</v>
      </c>
      <c r="G2150" s="191" t="s">
        <v>3450</v>
      </c>
      <c r="H2150" s="192">
        <v>2002</v>
      </c>
      <c r="I2150" s="193">
        <v>1</v>
      </c>
      <c r="J2150" s="193">
        <v>0</v>
      </c>
      <c r="K2150" s="193">
        <v>0</v>
      </c>
      <c r="L2150" s="194" t="s">
        <v>3449</v>
      </c>
      <c r="M2150" s="194"/>
      <c r="N2150" s="81" t="s">
        <v>49</v>
      </c>
      <c r="O2150" s="195">
        <v>2280</v>
      </c>
      <c r="P2150" s="195">
        <v>0</v>
      </c>
      <c r="Q2150" s="195">
        <v>0</v>
      </c>
      <c r="R2150" s="196" t="s">
        <v>33</v>
      </c>
      <c r="S2150" s="197">
        <v>60</v>
      </c>
      <c r="T2150" s="197">
        <v>110</v>
      </c>
      <c r="U2150" s="198">
        <f t="shared" si="10"/>
        <v>3.1818181818181817</v>
      </c>
      <c r="V2150" s="197">
        <v>0</v>
      </c>
      <c r="W2150" s="199">
        <v>0.35</v>
      </c>
      <c r="X2150" s="21">
        <v>798</v>
      </c>
      <c r="Y2150" s="78" t="s">
        <v>33</v>
      </c>
      <c r="Z2150" s="23" t="s">
        <v>62</v>
      </c>
      <c r="AA2150" s="24" t="s">
        <v>67</v>
      </c>
      <c r="AB2150" s="14" t="s">
        <v>67</v>
      </c>
      <c r="AC2150" s="14" t="s">
        <v>67</v>
      </c>
      <c r="AD2150" s="25"/>
      <c r="AE2150" s="26"/>
      <c r="AF2150" s="27"/>
      <c r="AG2150" s="162"/>
      <c r="AH2150" s="162"/>
      <c r="AI2150" s="162"/>
      <c r="AJ2150" s="162"/>
      <c r="AK2150" s="162"/>
      <c r="AL2150" s="162"/>
      <c r="AM2150" s="162"/>
      <c r="AN2150" s="162"/>
      <c r="AO2150" s="162"/>
    </row>
    <row r="2151" spans="1:41" ht="16.5" customHeight="1">
      <c r="A2151" s="190" t="s">
        <v>3443</v>
      </c>
      <c r="B2151" s="190"/>
      <c r="C2151" s="190"/>
      <c r="D2151" s="190"/>
      <c r="E2151" s="191" t="s">
        <v>79</v>
      </c>
      <c r="F2151" s="191" t="s">
        <v>502</v>
      </c>
      <c r="G2151" s="191" t="s">
        <v>68</v>
      </c>
      <c r="H2151" s="192">
        <v>2002</v>
      </c>
      <c r="I2151" s="193">
        <v>1</v>
      </c>
      <c r="J2151" s="193">
        <v>0</v>
      </c>
      <c r="K2151" s="193">
        <v>0</v>
      </c>
      <c r="L2151" s="194" t="s">
        <v>3449</v>
      </c>
      <c r="M2151" s="194"/>
      <c r="N2151" s="81" t="s">
        <v>49</v>
      </c>
      <c r="O2151" s="195">
        <v>2280</v>
      </c>
      <c r="P2151" s="195">
        <v>0</v>
      </c>
      <c r="Q2151" s="195">
        <v>0</v>
      </c>
      <c r="R2151" s="196" t="s">
        <v>33</v>
      </c>
      <c r="S2151" s="197">
        <v>60</v>
      </c>
      <c r="T2151" s="197">
        <v>110</v>
      </c>
      <c r="U2151" s="198">
        <f t="shared" si="10"/>
        <v>3.1818181818181817</v>
      </c>
      <c r="V2151" s="197">
        <v>0</v>
      </c>
      <c r="W2151" s="199">
        <v>0.35</v>
      </c>
      <c r="X2151" s="21">
        <v>798</v>
      </c>
      <c r="Y2151" s="78" t="s">
        <v>33</v>
      </c>
      <c r="Z2151" s="23" t="s">
        <v>62</v>
      </c>
      <c r="AA2151" s="24" t="s">
        <v>67</v>
      </c>
      <c r="AB2151" s="14" t="s">
        <v>67</v>
      </c>
      <c r="AC2151" s="14" t="s">
        <v>67</v>
      </c>
      <c r="AD2151" s="25"/>
      <c r="AE2151" s="26"/>
      <c r="AF2151" s="27"/>
      <c r="AG2151" s="162"/>
      <c r="AH2151" s="162"/>
      <c r="AI2151" s="162"/>
      <c r="AJ2151" s="162"/>
      <c r="AK2151" s="162"/>
      <c r="AL2151" s="162"/>
      <c r="AM2151" s="162"/>
      <c r="AN2151" s="162"/>
      <c r="AO2151" s="162"/>
    </row>
    <row r="2152" spans="1:41" ht="16.5" customHeight="1">
      <c r="A2152" s="190" t="s">
        <v>3443</v>
      </c>
      <c r="B2152" s="190"/>
      <c r="C2152" s="190"/>
      <c r="D2152" s="190"/>
      <c r="E2152" s="191" t="s">
        <v>79</v>
      </c>
      <c r="F2152" s="191" t="s">
        <v>36</v>
      </c>
      <c r="G2152" s="191" t="s">
        <v>2099</v>
      </c>
      <c r="H2152" s="192">
        <v>2002</v>
      </c>
      <c r="I2152" s="193">
        <v>1</v>
      </c>
      <c r="J2152" s="193">
        <v>0</v>
      </c>
      <c r="K2152" s="193">
        <v>0</v>
      </c>
      <c r="L2152" s="194" t="s">
        <v>3449</v>
      </c>
      <c r="M2152" s="194"/>
      <c r="N2152" s="81" t="s">
        <v>49</v>
      </c>
      <c r="O2152" s="195">
        <v>2280</v>
      </c>
      <c r="P2152" s="195">
        <v>0</v>
      </c>
      <c r="Q2152" s="195">
        <v>0</v>
      </c>
      <c r="R2152" s="196" t="s">
        <v>33</v>
      </c>
      <c r="S2152" s="197">
        <v>60</v>
      </c>
      <c r="T2152" s="197">
        <v>110</v>
      </c>
      <c r="U2152" s="198">
        <f t="shared" si="10"/>
        <v>3.1818181818181817</v>
      </c>
      <c r="V2152" s="197">
        <v>0</v>
      </c>
      <c r="W2152" s="199">
        <v>0.35</v>
      </c>
      <c r="X2152" s="21">
        <v>798</v>
      </c>
      <c r="Y2152" s="78" t="s">
        <v>33</v>
      </c>
      <c r="Z2152" s="23" t="s">
        <v>62</v>
      </c>
      <c r="AA2152" s="24" t="s">
        <v>67</v>
      </c>
      <c r="AB2152" s="14" t="s">
        <v>67</v>
      </c>
      <c r="AC2152" s="14" t="s">
        <v>67</v>
      </c>
      <c r="AD2152" s="25"/>
      <c r="AE2152" s="26"/>
      <c r="AF2152" s="27"/>
      <c r="AG2152" s="162"/>
      <c r="AH2152" s="162"/>
      <c r="AI2152" s="162"/>
      <c r="AJ2152" s="162"/>
      <c r="AK2152" s="162"/>
      <c r="AL2152" s="162"/>
      <c r="AM2152" s="162"/>
      <c r="AN2152" s="162"/>
      <c r="AO2152" s="162"/>
    </row>
    <row r="2153" spans="1:41" ht="16.5" customHeight="1">
      <c r="A2153" s="190" t="s">
        <v>3443</v>
      </c>
      <c r="B2153" s="190"/>
      <c r="C2153" s="190"/>
      <c r="D2153" s="190"/>
      <c r="E2153" s="191" t="s">
        <v>79</v>
      </c>
      <c r="F2153" s="191" t="s">
        <v>3451</v>
      </c>
      <c r="G2153" s="191" t="s">
        <v>3452</v>
      </c>
      <c r="H2153" s="192">
        <v>2004</v>
      </c>
      <c r="I2153" s="193">
        <v>1</v>
      </c>
      <c r="J2153" s="193">
        <v>0</v>
      </c>
      <c r="K2153" s="193">
        <v>0</v>
      </c>
      <c r="L2153" s="194" t="s">
        <v>3449</v>
      </c>
      <c r="M2153" s="194"/>
      <c r="N2153" s="81" t="s">
        <v>49</v>
      </c>
      <c r="O2153" s="195">
        <v>2280</v>
      </c>
      <c r="P2153" s="195">
        <v>0</v>
      </c>
      <c r="Q2153" s="195">
        <v>0</v>
      </c>
      <c r="R2153" s="196" t="s">
        <v>33</v>
      </c>
      <c r="S2153" s="197">
        <v>60</v>
      </c>
      <c r="T2153" s="197">
        <v>110</v>
      </c>
      <c r="U2153" s="198">
        <f t="shared" si="10"/>
        <v>3.1818181818181817</v>
      </c>
      <c r="V2153" s="197">
        <v>0</v>
      </c>
      <c r="W2153" s="199">
        <v>0.35</v>
      </c>
      <c r="X2153" s="21">
        <v>798</v>
      </c>
      <c r="Y2153" s="78" t="s">
        <v>33</v>
      </c>
      <c r="Z2153" s="23" t="s">
        <v>62</v>
      </c>
      <c r="AA2153" s="24" t="s">
        <v>67</v>
      </c>
      <c r="AB2153" s="14" t="s">
        <v>67</v>
      </c>
      <c r="AC2153" s="14" t="s">
        <v>67</v>
      </c>
      <c r="AD2153" s="25"/>
      <c r="AE2153" s="26"/>
      <c r="AF2153" s="27"/>
      <c r="AG2153" s="162"/>
      <c r="AH2153" s="162"/>
      <c r="AI2153" s="162"/>
      <c r="AJ2153" s="162"/>
      <c r="AK2153" s="162"/>
      <c r="AL2153" s="162"/>
      <c r="AM2153" s="162"/>
      <c r="AN2153" s="162"/>
      <c r="AO2153" s="162"/>
    </row>
    <row r="2154" spans="1:41" ht="16.5" customHeight="1">
      <c r="A2154" s="190" t="s">
        <v>3443</v>
      </c>
      <c r="B2154" s="190"/>
      <c r="C2154" s="190"/>
      <c r="D2154" s="190"/>
      <c r="E2154" s="191" t="s">
        <v>2912</v>
      </c>
      <c r="F2154" s="191" t="s">
        <v>693</v>
      </c>
      <c r="G2154" s="191" t="s">
        <v>3469</v>
      </c>
      <c r="H2154" s="191">
        <v>2021</v>
      </c>
      <c r="I2154" s="193">
        <v>1</v>
      </c>
      <c r="J2154" s="193">
        <v>0</v>
      </c>
      <c r="K2154" s="193">
        <v>0</v>
      </c>
      <c r="L2154" s="81" t="s">
        <v>4363</v>
      </c>
      <c r="M2154" s="81"/>
      <c r="N2154" s="81" t="s">
        <v>61</v>
      </c>
      <c r="O2154" s="195">
        <v>2280</v>
      </c>
      <c r="P2154" s="195">
        <v>0</v>
      </c>
      <c r="Q2154" s="195">
        <v>0</v>
      </c>
      <c r="R2154" s="196" t="s">
        <v>33</v>
      </c>
      <c r="S2154" s="197">
        <v>60</v>
      </c>
      <c r="T2154" s="197">
        <v>110</v>
      </c>
      <c r="U2154" s="198">
        <f t="shared" si="10"/>
        <v>3.1818181818181817</v>
      </c>
      <c r="V2154" s="197">
        <v>0</v>
      </c>
      <c r="W2154" s="199">
        <v>0.35</v>
      </c>
      <c r="X2154" s="21">
        <v>798</v>
      </c>
      <c r="Y2154" s="78" t="s">
        <v>33</v>
      </c>
      <c r="Z2154" s="23" t="s">
        <v>62</v>
      </c>
      <c r="AA2154" s="24" t="s">
        <v>67</v>
      </c>
      <c r="AB2154" s="14" t="s">
        <v>67</v>
      </c>
      <c r="AC2154" s="14" t="s">
        <v>67</v>
      </c>
      <c r="AD2154" s="25"/>
      <c r="AE2154" s="26"/>
      <c r="AF2154" s="27"/>
      <c r="AG2154" s="162"/>
      <c r="AH2154" s="162"/>
      <c r="AI2154" s="162"/>
      <c r="AJ2154" s="162"/>
      <c r="AK2154" s="162"/>
      <c r="AL2154" s="162"/>
      <c r="AM2154" s="162"/>
      <c r="AN2154" s="162"/>
      <c r="AO2154" s="162"/>
    </row>
    <row r="2155" spans="1:41" ht="16.5" customHeight="1">
      <c r="A2155" s="190" t="s">
        <v>3443</v>
      </c>
      <c r="B2155" s="190"/>
      <c r="C2155" s="190"/>
      <c r="D2155" s="190"/>
      <c r="E2155" s="191" t="s">
        <v>2912</v>
      </c>
      <c r="F2155" s="191" t="s">
        <v>693</v>
      </c>
      <c r="G2155" s="191" t="s">
        <v>3469</v>
      </c>
      <c r="H2155" s="191">
        <v>2021</v>
      </c>
      <c r="I2155" s="193">
        <v>1</v>
      </c>
      <c r="J2155" s="193">
        <v>0</v>
      </c>
      <c r="K2155" s="193">
        <v>0</v>
      </c>
      <c r="L2155" s="81" t="s">
        <v>3470</v>
      </c>
      <c r="M2155" s="81"/>
      <c r="N2155" s="81" t="s">
        <v>61</v>
      </c>
      <c r="O2155" s="195">
        <v>2280</v>
      </c>
      <c r="P2155" s="195">
        <v>0</v>
      </c>
      <c r="Q2155" s="195">
        <v>0</v>
      </c>
      <c r="R2155" s="196" t="s">
        <v>33</v>
      </c>
      <c r="S2155" s="197">
        <v>60</v>
      </c>
      <c r="T2155" s="197">
        <v>110</v>
      </c>
      <c r="U2155" s="198">
        <f t="shared" si="10"/>
        <v>3.1818181818181817</v>
      </c>
      <c r="V2155" s="197">
        <v>0</v>
      </c>
      <c r="W2155" s="199">
        <v>0.35</v>
      </c>
      <c r="X2155" s="21">
        <v>798</v>
      </c>
      <c r="Y2155" s="78" t="s">
        <v>33</v>
      </c>
      <c r="Z2155" s="23" t="s">
        <v>62</v>
      </c>
      <c r="AA2155" s="24" t="s">
        <v>67</v>
      </c>
      <c r="AB2155" s="14" t="s">
        <v>67</v>
      </c>
      <c r="AC2155" s="14" t="s">
        <v>67</v>
      </c>
      <c r="AD2155" s="25"/>
      <c r="AE2155" s="26"/>
      <c r="AF2155" s="27"/>
      <c r="AG2155" s="162"/>
      <c r="AH2155" s="162"/>
      <c r="AI2155" s="162"/>
      <c r="AJ2155" s="162"/>
      <c r="AK2155" s="162"/>
      <c r="AL2155" s="162"/>
      <c r="AM2155" s="162"/>
      <c r="AN2155" s="162"/>
      <c r="AO2155" s="162"/>
    </row>
    <row r="2156" spans="1:41" ht="16.5" customHeight="1">
      <c r="A2156" s="190" t="s">
        <v>3443</v>
      </c>
      <c r="B2156" s="190"/>
      <c r="C2156" s="190"/>
      <c r="D2156" s="190"/>
      <c r="E2156" s="191" t="s">
        <v>2912</v>
      </c>
      <c r="F2156" s="191" t="s">
        <v>693</v>
      </c>
      <c r="G2156" s="191" t="s">
        <v>3469</v>
      </c>
      <c r="H2156" s="191">
        <v>2021</v>
      </c>
      <c r="I2156" s="193">
        <v>1</v>
      </c>
      <c r="J2156" s="193">
        <v>0</v>
      </c>
      <c r="K2156" s="193">
        <v>0</v>
      </c>
      <c r="L2156" s="81" t="s">
        <v>4364</v>
      </c>
      <c r="M2156" s="81"/>
      <c r="N2156" s="81" t="s">
        <v>61</v>
      </c>
      <c r="O2156" s="195">
        <v>2280</v>
      </c>
      <c r="P2156" s="195">
        <v>0</v>
      </c>
      <c r="Q2156" s="195">
        <v>0</v>
      </c>
      <c r="R2156" s="196" t="s">
        <v>33</v>
      </c>
      <c r="S2156" s="197">
        <v>60</v>
      </c>
      <c r="T2156" s="197">
        <v>110</v>
      </c>
      <c r="U2156" s="198">
        <f t="shared" si="10"/>
        <v>3.1818181818181817</v>
      </c>
      <c r="V2156" s="197">
        <v>0</v>
      </c>
      <c r="W2156" s="199">
        <v>0.35</v>
      </c>
      <c r="X2156" s="21">
        <v>798</v>
      </c>
      <c r="Y2156" s="78" t="s">
        <v>33</v>
      </c>
      <c r="Z2156" s="23" t="s">
        <v>62</v>
      </c>
      <c r="AA2156" s="24" t="s">
        <v>67</v>
      </c>
      <c r="AB2156" s="14" t="s">
        <v>67</v>
      </c>
      <c r="AC2156" s="14" t="s">
        <v>67</v>
      </c>
      <c r="AD2156" s="25"/>
      <c r="AE2156" s="26"/>
      <c r="AF2156" s="27"/>
      <c r="AG2156" s="162"/>
      <c r="AH2156" s="162"/>
      <c r="AI2156" s="162"/>
      <c r="AJ2156" s="162"/>
      <c r="AK2156" s="162"/>
      <c r="AL2156" s="162"/>
      <c r="AM2156" s="162"/>
      <c r="AN2156" s="162"/>
      <c r="AO2156" s="162"/>
    </row>
    <row r="2157" spans="1:41" ht="16.5" customHeight="1">
      <c r="A2157" s="190" t="s">
        <v>3443</v>
      </c>
      <c r="B2157" s="190"/>
      <c r="C2157" s="190"/>
      <c r="D2157" s="190"/>
      <c r="E2157" s="191" t="s">
        <v>2912</v>
      </c>
      <c r="F2157" s="191" t="s">
        <v>693</v>
      </c>
      <c r="G2157" s="191" t="s">
        <v>3469</v>
      </c>
      <c r="H2157" s="191">
        <v>2021</v>
      </c>
      <c r="I2157" s="193">
        <v>1</v>
      </c>
      <c r="J2157" s="193">
        <v>0</v>
      </c>
      <c r="K2157" s="193">
        <v>0</v>
      </c>
      <c r="L2157" s="81" t="s">
        <v>3471</v>
      </c>
      <c r="M2157" s="81"/>
      <c r="N2157" s="81" t="s">
        <v>61</v>
      </c>
      <c r="O2157" s="195">
        <v>2280</v>
      </c>
      <c r="P2157" s="195">
        <v>0</v>
      </c>
      <c r="Q2157" s="195">
        <v>0</v>
      </c>
      <c r="R2157" s="196" t="s">
        <v>33</v>
      </c>
      <c r="S2157" s="197">
        <v>60</v>
      </c>
      <c r="T2157" s="197">
        <v>110</v>
      </c>
      <c r="U2157" s="198">
        <f t="shared" si="10"/>
        <v>3.1818181818181817</v>
      </c>
      <c r="V2157" s="197">
        <v>0</v>
      </c>
      <c r="W2157" s="199">
        <v>0.35</v>
      </c>
      <c r="X2157" s="21">
        <v>798</v>
      </c>
      <c r="Y2157" s="78" t="s">
        <v>33</v>
      </c>
      <c r="Z2157" s="23" t="s">
        <v>62</v>
      </c>
      <c r="AA2157" s="24" t="s">
        <v>67</v>
      </c>
      <c r="AB2157" s="14" t="s">
        <v>67</v>
      </c>
      <c r="AC2157" s="14" t="s">
        <v>67</v>
      </c>
      <c r="AD2157" s="25"/>
      <c r="AE2157" s="26"/>
      <c r="AF2157" s="27"/>
      <c r="AG2157" s="162"/>
      <c r="AH2157" s="162"/>
      <c r="AI2157" s="162"/>
      <c r="AJ2157" s="162"/>
      <c r="AK2157" s="162"/>
      <c r="AL2157" s="162"/>
      <c r="AM2157" s="162"/>
      <c r="AN2157" s="162"/>
      <c r="AO2157" s="162"/>
    </row>
    <row r="2158" spans="1:41" ht="16.5" customHeight="1">
      <c r="A2158" s="190" t="s">
        <v>3443</v>
      </c>
      <c r="B2158" s="190"/>
      <c r="C2158" s="190"/>
      <c r="D2158" s="190"/>
      <c r="E2158" s="191" t="s">
        <v>2912</v>
      </c>
      <c r="F2158" s="191" t="s">
        <v>693</v>
      </c>
      <c r="G2158" s="191" t="s">
        <v>3469</v>
      </c>
      <c r="H2158" s="191">
        <v>2021</v>
      </c>
      <c r="I2158" s="193">
        <v>1</v>
      </c>
      <c r="J2158" s="193">
        <v>0</v>
      </c>
      <c r="K2158" s="193">
        <v>0</v>
      </c>
      <c r="L2158" s="81" t="s">
        <v>4365</v>
      </c>
      <c r="M2158" s="81"/>
      <c r="N2158" s="81" t="s">
        <v>61</v>
      </c>
      <c r="O2158" s="195">
        <v>2280</v>
      </c>
      <c r="P2158" s="195">
        <v>0</v>
      </c>
      <c r="Q2158" s="195">
        <v>0</v>
      </c>
      <c r="R2158" s="196" t="s">
        <v>33</v>
      </c>
      <c r="S2158" s="197">
        <v>60</v>
      </c>
      <c r="T2158" s="197">
        <v>110</v>
      </c>
      <c r="U2158" s="198">
        <f t="shared" si="10"/>
        <v>3.1818181818181817</v>
      </c>
      <c r="V2158" s="197">
        <v>0</v>
      </c>
      <c r="W2158" s="199">
        <v>0.35</v>
      </c>
      <c r="X2158" s="21">
        <v>798</v>
      </c>
      <c r="Y2158" s="78" t="s">
        <v>33</v>
      </c>
      <c r="Z2158" s="23" t="s">
        <v>62</v>
      </c>
      <c r="AA2158" s="24" t="s">
        <v>67</v>
      </c>
      <c r="AB2158" s="14" t="s">
        <v>67</v>
      </c>
      <c r="AC2158" s="14" t="s">
        <v>67</v>
      </c>
      <c r="AD2158" s="25"/>
      <c r="AE2158" s="26"/>
      <c r="AF2158" s="27"/>
      <c r="AG2158" s="162"/>
      <c r="AH2158" s="162"/>
      <c r="AI2158" s="162"/>
      <c r="AJ2158" s="162"/>
      <c r="AK2158" s="162"/>
      <c r="AL2158" s="162"/>
      <c r="AM2158" s="162"/>
      <c r="AN2158" s="162"/>
      <c r="AO2158" s="162"/>
    </row>
    <row r="2159" spans="1:41" ht="16.5" customHeight="1">
      <c r="A2159" s="190" t="s">
        <v>3443</v>
      </c>
      <c r="B2159" s="190"/>
      <c r="C2159" s="190"/>
      <c r="D2159" s="190"/>
      <c r="E2159" s="191" t="s">
        <v>2912</v>
      </c>
      <c r="F2159" s="191" t="s">
        <v>693</v>
      </c>
      <c r="G2159" s="191" t="s">
        <v>3469</v>
      </c>
      <c r="H2159" s="191">
        <v>2021</v>
      </c>
      <c r="I2159" s="193">
        <v>1</v>
      </c>
      <c r="J2159" s="193">
        <v>0</v>
      </c>
      <c r="K2159" s="193">
        <v>0</v>
      </c>
      <c r="L2159" s="81" t="s">
        <v>4366</v>
      </c>
      <c r="M2159" s="81"/>
      <c r="N2159" s="81" t="s">
        <v>61</v>
      </c>
      <c r="O2159" s="195">
        <v>2280</v>
      </c>
      <c r="P2159" s="195">
        <v>0</v>
      </c>
      <c r="Q2159" s="195">
        <v>0</v>
      </c>
      <c r="R2159" s="196" t="s">
        <v>33</v>
      </c>
      <c r="S2159" s="197">
        <v>60</v>
      </c>
      <c r="T2159" s="197">
        <v>110</v>
      </c>
      <c r="U2159" s="198">
        <f t="shared" si="10"/>
        <v>3.1818181818181817</v>
      </c>
      <c r="V2159" s="197">
        <v>0</v>
      </c>
      <c r="W2159" s="199">
        <v>0.35</v>
      </c>
      <c r="X2159" s="21">
        <v>798</v>
      </c>
      <c r="Y2159" s="78" t="s">
        <v>33</v>
      </c>
      <c r="Z2159" s="23" t="s">
        <v>62</v>
      </c>
      <c r="AA2159" s="24" t="s">
        <v>67</v>
      </c>
      <c r="AB2159" s="14" t="s">
        <v>67</v>
      </c>
      <c r="AC2159" s="14" t="s">
        <v>67</v>
      </c>
      <c r="AD2159" s="25"/>
      <c r="AE2159" s="26"/>
      <c r="AF2159" s="27"/>
      <c r="AG2159" s="162"/>
      <c r="AH2159" s="162"/>
      <c r="AI2159" s="162"/>
      <c r="AJ2159" s="162"/>
      <c r="AK2159" s="162"/>
      <c r="AL2159" s="162"/>
      <c r="AM2159" s="162"/>
      <c r="AN2159" s="162"/>
      <c r="AO2159" s="162"/>
    </row>
    <row r="2160" spans="1:41" ht="16.5" customHeight="1">
      <c r="A2160" s="190" t="s">
        <v>3443</v>
      </c>
      <c r="B2160" s="190"/>
      <c r="C2160" s="190"/>
      <c r="D2160" s="190"/>
      <c r="E2160" s="191" t="s">
        <v>2912</v>
      </c>
      <c r="F2160" s="191" t="s">
        <v>693</v>
      </c>
      <c r="G2160" s="191" t="s">
        <v>3469</v>
      </c>
      <c r="H2160" s="191">
        <v>2021</v>
      </c>
      <c r="I2160" s="193">
        <v>1</v>
      </c>
      <c r="J2160" s="193">
        <v>0</v>
      </c>
      <c r="K2160" s="193">
        <v>0</v>
      </c>
      <c r="L2160" s="81" t="s">
        <v>4367</v>
      </c>
      <c r="M2160" s="81"/>
      <c r="N2160" s="81" t="s">
        <v>61</v>
      </c>
      <c r="O2160" s="195">
        <v>2280</v>
      </c>
      <c r="P2160" s="195">
        <v>0</v>
      </c>
      <c r="Q2160" s="195">
        <v>0</v>
      </c>
      <c r="R2160" s="196" t="s">
        <v>33</v>
      </c>
      <c r="S2160" s="197">
        <v>60</v>
      </c>
      <c r="T2160" s="197">
        <v>110</v>
      </c>
      <c r="U2160" s="198">
        <f t="shared" si="10"/>
        <v>3.1818181818181817</v>
      </c>
      <c r="V2160" s="197">
        <v>0</v>
      </c>
      <c r="W2160" s="199">
        <v>0.35</v>
      </c>
      <c r="X2160" s="21">
        <v>798</v>
      </c>
      <c r="Y2160" s="78" t="s">
        <v>33</v>
      </c>
      <c r="Z2160" s="23" t="s">
        <v>62</v>
      </c>
      <c r="AA2160" s="24" t="s">
        <v>67</v>
      </c>
      <c r="AB2160" s="14" t="s">
        <v>67</v>
      </c>
      <c r="AC2160" s="14" t="s">
        <v>67</v>
      </c>
      <c r="AD2160" s="25"/>
      <c r="AE2160" s="26"/>
      <c r="AF2160" s="27"/>
      <c r="AG2160" s="162"/>
      <c r="AH2160" s="162"/>
      <c r="AI2160" s="162"/>
      <c r="AJ2160" s="162"/>
      <c r="AK2160" s="162"/>
      <c r="AL2160" s="162"/>
      <c r="AM2160" s="162"/>
      <c r="AN2160" s="162"/>
      <c r="AO2160" s="162"/>
    </row>
    <row r="2161" spans="1:41" ht="16.5" customHeight="1">
      <c r="A2161" s="190" t="s">
        <v>3443</v>
      </c>
      <c r="B2161" s="190"/>
      <c r="C2161" s="190"/>
      <c r="D2161" s="190"/>
      <c r="E2161" s="191" t="s">
        <v>2912</v>
      </c>
      <c r="F2161" s="191" t="s">
        <v>693</v>
      </c>
      <c r="G2161" s="191" t="s">
        <v>3469</v>
      </c>
      <c r="H2161" s="191">
        <v>2021</v>
      </c>
      <c r="I2161" s="193">
        <v>1</v>
      </c>
      <c r="J2161" s="193">
        <v>0</v>
      </c>
      <c r="K2161" s="193">
        <v>0</v>
      </c>
      <c r="L2161" s="81" t="s">
        <v>4368</v>
      </c>
      <c r="M2161" s="81"/>
      <c r="N2161" s="81" t="s">
        <v>61</v>
      </c>
      <c r="O2161" s="195">
        <v>2280</v>
      </c>
      <c r="P2161" s="195">
        <v>0</v>
      </c>
      <c r="Q2161" s="195">
        <v>0</v>
      </c>
      <c r="R2161" s="196" t="s">
        <v>33</v>
      </c>
      <c r="S2161" s="197">
        <v>60</v>
      </c>
      <c r="T2161" s="197">
        <v>110</v>
      </c>
      <c r="U2161" s="198">
        <f t="shared" si="10"/>
        <v>3.1818181818181817</v>
      </c>
      <c r="V2161" s="197">
        <v>0</v>
      </c>
      <c r="W2161" s="199">
        <v>0.35</v>
      </c>
      <c r="X2161" s="21">
        <v>798</v>
      </c>
      <c r="Y2161" s="78" t="s">
        <v>33</v>
      </c>
      <c r="Z2161" s="23" t="s">
        <v>62</v>
      </c>
      <c r="AA2161" s="24" t="s">
        <v>67</v>
      </c>
      <c r="AB2161" s="14" t="s">
        <v>67</v>
      </c>
      <c r="AC2161" s="14" t="s">
        <v>67</v>
      </c>
      <c r="AD2161" s="25"/>
      <c r="AE2161" s="26"/>
      <c r="AF2161" s="27"/>
      <c r="AG2161" s="162"/>
      <c r="AH2161" s="162"/>
      <c r="AI2161" s="162"/>
      <c r="AJ2161" s="162"/>
      <c r="AK2161" s="162"/>
      <c r="AL2161" s="162"/>
      <c r="AM2161" s="162"/>
      <c r="AN2161" s="162"/>
      <c r="AO2161" s="162"/>
    </row>
    <row r="2162" spans="1:41" ht="16.5" customHeight="1">
      <c r="A2162" s="190" t="s">
        <v>3443</v>
      </c>
      <c r="B2162" s="190"/>
      <c r="C2162" s="190"/>
      <c r="D2162" s="190"/>
      <c r="E2162" s="191" t="s">
        <v>2912</v>
      </c>
      <c r="F2162" s="191" t="s">
        <v>693</v>
      </c>
      <c r="G2162" s="191" t="s">
        <v>3469</v>
      </c>
      <c r="H2162" s="191">
        <v>2021</v>
      </c>
      <c r="I2162" s="193">
        <v>1</v>
      </c>
      <c r="J2162" s="193">
        <v>0</v>
      </c>
      <c r="K2162" s="193">
        <v>0</v>
      </c>
      <c r="L2162" s="81" t="s">
        <v>4369</v>
      </c>
      <c r="M2162" s="81"/>
      <c r="N2162" s="81" t="s">
        <v>61</v>
      </c>
      <c r="O2162" s="195">
        <v>2280</v>
      </c>
      <c r="P2162" s="195">
        <v>0</v>
      </c>
      <c r="Q2162" s="195">
        <v>0</v>
      </c>
      <c r="R2162" s="196" t="s">
        <v>33</v>
      </c>
      <c r="S2162" s="197">
        <v>60</v>
      </c>
      <c r="T2162" s="197">
        <v>110</v>
      </c>
      <c r="U2162" s="198">
        <f t="shared" si="10"/>
        <v>3.1818181818181817</v>
      </c>
      <c r="V2162" s="197">
        <v>0</v>
      </c>
      <c r="W2162" s="199">
        <v>0.35</v>
      </c>
      <c r="X2162" s="21">
        <v>798</v>
      </c>
      <c r="Y2162" s="78" t="s">
        <v>33</v>
      </c>
      <c r="Z2162" s="23" t="s">
        <v>62</v>
      </c>
      <c r="AA2162" s="24" t="s">
        <v>67</v>
      </c>
      <c r="AB2162" s="14" t="s">
        <v>67</v>
      </c>
      <c r="AC2162" s="14" t="s">
        <v>67</v>
      </c>
      <c r="AD2162" s="25"/>
      <c r="AE2162" s="26"/>
      <c r="AF2162" s="27"/>
      <c r="AG2162" s="162"/>
      <c r="AH2162" s="162"/>
      <c r="AI2162" s="162"/>
      <c r="AJ2162" s="162"/>
      <c r="AK2162" s="162"/>
      <c r="AL2162" s="162"/>
      <c r="AM2162" s="162"/>
      <c r="AN2162" s="162"/>
      <c r="AO2162" s="162"/>
    </row>
    <row r="2163" spans="1:41" ht="16.5" customHeight="1">
      <c r="A2163" s="190" t="s">
        <v>3443</v>
      </c>
      <c r="B2163" s="190"/>
      <c r="C2163" s="190"/>
      <c r="D2163" s="190"/>
      <c r="E2163" s="191" t="s">
        <v>2912</v>
      </c>
      <c r="F2163" s="191" t="s">
        <v>693</v>
      </c>
      <c r="G2163" s="191" t="s">
        <v>3469</v>
      </c>
      <c r="H2163" s="191">
        <v>2021</v>
      </c>
      <c r="I2163" s="193">
        <v>1</v>
      </c>
      <c r="J2163" s="193">
        <v>0</v>
      </c>
      <c r="K2163" s="193">
        <v>0</v>
      </c>
      <c r="L2163" s="81" t="s">
        <v>3472</v>
      </c>
      <c r="M2163" s="81"/>
      <c r="N2163" s="81" t="s">
        <v>54</v>
      </c>
      <c r="O2163" s="195">
        <v>2280</v>
      </c>
      <c r="P2163" s="195">
        <v>0</v>
      </c>
      <c r="Q2163" s="195">
        <v>0</v>
      </c>
      <c r="R2163" s="196" t="s">
        <v>33</v>
      </c>
      <c r="S2163" s="197">
        <v>60</v>
      </c>
      <c r="T2163" s="197">
        <v>110</v>
      </c>
      <c r="U2163" s="198">
        <f t="shared" si="10"/>
        <v>3.1818181818181817</v>
      </c>
      <c r="V2163" s="197">
        <v>0</v>
      </c>
      <c r="W2163" s="199">
        <v>0.35</v>
      </c>
      <c r="X2163" s="21">
        <v>798</v>
      </c>
      <c r="Y2163" s="78" t="s">
        <v>33</v>
      </c>
      <c r="Z2163" s="23" t="s">
        <v>62</v>
      </c>
      <c r="AA2163" s="24" t="s">
        <v>67</v>
      </c>
      <c r="AB2163" s="14" t="s">
        <v>67</v>
      </c>
      <c r="AC2163" s="14" t="s">
        <v>67</v>
      </c>
      <c r="AD2163" s="25"/>
      <c r="AE2163" s="26"/>
      <c r="AF2163" s="27"/>
      <c r="AG2163" s="162"/>
      <c r="AH2163" s="162"/>
      <c r="AI2163" s="162"/>
      <c r="AJ2163" s="162"/>
      <c r="AK2163" s="162"/>
      <c r="AL2163" s="162"/>
      <c r="AM2163" s="162"/>
      <c r="AN2163" s="162"/>
      <c r="AO2163" s="162"/>
    </row>
    <row r="2164" spans="1:41" ht="16.5" customHeight="1">
      <c r="A2164" s="190" t="s">
        <v>3443</v>
      </c>
      <c r="B2164" s="190"/>
      <c r="C2164" s="190"/>
      <c r="D2164" s="190"/>
      <c r="E2164" s="191" t="s">
        <v>2912</v>
      </c>
      <c r="F2164" s="191" t="s">
        <v>693</v>
      </c>
      <c r="G2164" s="191" t="s">
        <v>3469</v>
      </c>
      <c r="H2164" s="191">
        <v>2021</v>
      </c>
      <c r="I2164" s="193">
        <v>1</v>
      </c>
      <c r="J2164" s="193">
        <v>0</v>
      </c>
      <c r="K2164" s="193">
        <v>0</v>
      </c>
      <c r="L2164" s="81" t="s">
        <v>4370</v>
      </c>
      <c r="M2164" s="81"/>
      <c r="N2164" s="81" t="s">
        <v>58</v>
      </c>
      <c r="O2164" s="195">
        <v>2280</v>
      </c>
      <c r="P2164" s="195">
        <v>0</v>
      </c>
      <c r="Q2164" s="195">
        <v>0</v>
      </c>
      <c r="R2164" s="196" t="s">
        <v>33</v>
      </c>
      <c r="S2164" s="197">
        <v>60</v>
      </c>
      <c r="T2164" s="197">
        <v>110</v>
      </c>
      <c r="U2164" s="198">
        <f t="shared" si="10"/>
        <v>3.1818181818181817</v>
      </c>
      <c r="V2164" s="197">
        <v>0</v>
      </c>
      <c r="W2164" s="199">
        <v>0.35</v>
      </c>
      <c r="X2164" s="21">
        <v>798</v>
      </c>
      <c r="Y2164" s="78" t="s">
        <v>33</v>
      </c>
      <c r="Z2164" s="23" t="s">
        <v>62</v>
      </c>
      <c r="AA2164" s="24" t="s">
        <v>67</v>
      </c>
      <c r="AB2164" s="14" t="s">
        <v>67</v>
      </c>
      <c r="AC2164" s="14" t="s">
        <v>67</v>
      </c>
      <c r="AD2164" s="25"/>
      <c r="AE2164" s="26"/>
      <c r="AF2164" s="27"/>
      <c r="AG2164" s="162"/>
      <c r="AH2164" s="162"/>
      <c r="AI2164" s="162"/>
      <c r="AJ2164" s="162"/>
      <c r="AK2164" s="162"/>
      <c r="AL2164" s="162"/>
      <c r="AM2164" s="162"/>
      <c r="AN2164" s="162"/>
      <c r="AO2164" s="162"/>
    </row>
    <row r="2165" spans="1:41" ht="16.5" customHeight="1">
      <c r="A2165" s="190" t="s">
        <v>3443</v>
      </c>
      <c r="B2165" s="190"/>
      <c r="C2165" s="190"/>
      <c r="D2165" s="190"/>
      <c r="E2165" s="191" t="s">
        <v>2912</v>
      </c>
      <c r="F2165" s="191" t="s">
        <v>693</v>
      </c>
      <c r="G2165" s="191" t="s">
        <v>3469</v>
      </c>
      <c r="H2165" s="191">
        <v>2021</v>
      </c>
      <c r="I2165" s="193">
        <v>1</v>
      </c>
      <c r="J2165" s="193">
        <v>0</v>
      </c>
      <c r="K2165" s="193">
        <v>0</v>
      </c>
      <c r="L2165" s="81" t="s">
        <v>3473</v>
      </c>
      <c r="M2165" s="81"/>
      <c r="N2165" s="81" t="s">
        <v>58</v>
      </c>
      <c r="O2165" s="195">
        <v>2280</v>
      </c>
      <c r="P2165" s="195">
        <v>0</v>
      </c>
      <c r="Q2165" s="195">
        <v>0</v>
      </c>
      <c r="R2165" s="196" t="s">
        <v>33</v>
      </c>
      <c r="S2165" s="197">
        <v>60</v>
      </c>
      <c r="T2165" s="197">
        <v>110</v>
      </c>
      <c r="U2165" s="198">
        <f t="shared" si="10"/>
        <v>3.1818181818181817</v>
      </c>
      <c r="V2165" s="197">
        <v>0</v>
      </c>
      <c r="W2165" s="199">
        <v>0.35</v>
      </c>
      <c r="X2165" s="21">
        <v>798</v>
      </c>
      <c r="Y2165" s="78" t="s">
        <v>33</v>
      </c>
      <c r="Z2165" s="23" t="s">
        <v>62</v>
      </c>
      <c r="AA2165" s="24" t="s">
        <v>67</v>
      </c>
      <c r="AB2165" s="14" t="s">
        <v>67</v>
      </c>
      <c r="AC2165" s="14" t="s">
        <v>67</v>
      </c>
      <c r="AD2165" s="25"/>
      <c r="AE2165" s="26"/>
      <c r="AF2165" s="27"/>
      <c r="AG2165" s="162"/>
      <c r="AH2165" s="162"/>
      <c r="AI2165" s="162"/>
      <c r="AJ2165" s="162"/>
      <c r="AK2165" s="162"/>
      <c r="AL2165" s="162"/>
      <c r="AM2165" s="162"/>
      <c r="AN2165" s="162"/>
      <c r="AO2165" s="162"/>
    </row>
    <row r="2166" spans="1:41" ht="16.5" customHeight="1">
      <c r="A2166" s="190" t="s">
        <v>3443</v>
      </c>
      <c r="B2166" s="190"/>
      <c r="C2166" s="190"/>
      <c r="D2166" s="190"/>
      <c r="E2166" s="191" t="s">
        <v>2912</v>
      </c>
      <c r="F2166" s="191" t="s">
        <v>693</v>
      </c>
      <c r="G2166" s="191" t="s">
        <v>3469</v>
      </c>
      <c r="H2166" s="191">
        <v>2021</v>
      </c>
      <c r="I2166" s="193">
        <v>1</v>
      </c>
      <c r="J2166" s="193">
        <v>0</v>
      </c>
      <c r="K2166" s="193">
        <v>0</v>
      </c>
      <c r="L2166" s="81" t="s">
        <v>4372</v>
      </c>
      <c r="M2166" s="81"/>
      <c r="N2166" s="81" t="s">
        <v>58</v>
      </c>
      <c r="O2166" s="195">
        <v>2280</v>
      </c>
      <c r="P2166" s="195">
        <v>0</v>
      </c>
      <c r="Q2166" s="195">
        <v>0</v>
      </c>
      <c r="R2166" s="196" t="s">
        <v>33</v>
      </c>
      <c r="S2166" s="197">
        <v>60</v>
      </c>
      <c r="T2166" s="197">
        <v>110</v>
      </c>
      <c r="U2166" s="198">
        <f t="shared" si="10"/>
        <v>3.1818181818181817</v>
      </c>
      <c r="V2166" s="197">
        <v>0</v>
      </c>
      <c r="W2166" s="199">
        <v>0.35</v>
      </c>
      <c r="X2166" s="21">
        <v>798</v>
      </c>
      <c r="Y2166" s="78" t="s">
        <v>33</v>
      </c>
      <c r="Z2166" s="23" t="s">
        <v>62</v>
      </c>
      <c r="AA2166" s="24" t="s">
        <v>67</v>
      </c>
      <c r="AB2166" s="14" t="s">
        <v>67</v>
      </c>
      <c r="AC2166" s="14" t="s">
        <v>67</v>
      </c>
      <c r="AD2166" s="25"/>
      <c r="AE2166" s="26"/>
      <c r="AF2166" s="27"/>
      <c r="AG2166" s="162"/>
      <c r="AH2166" s="162"/>
      <c r="AI2166" s="162"/>
      <c r="AJ2166" s="162"/>
      <c r="AK2166" s="162"/>
      <c r="AL2166" s="162"/>
      <c r="AM2166" s="162"/>
      <c r="AN2166" s="162"/>
      <c r="AO2166" s="162"/>
    </row>
    <row r="2167" spans="1:41" ht="16.5" customHeight="1">
      <c r="A2167" s="190" t="s">
        <v>3443</v>
      </c>
      <c r="B2167" s="190"/>
      <c r="C2167" s="190"/>
      <c r="D2167" s="190"/>
      <c r="E2167" s="191" t="s">
        <v>2912</v>
      </c>
      <c r="F2167" s="191" t="s">
        <v>693</v>
      </c>
      <c r="G2167" s="191" t="s">
        <v>3469</v>
      </c>
      <c r="H2167" s="191">
        <v>2021</v>
      </c>
      <c r="I2167" s="193">
        <v>1</v>
      </c>
      <c r="J2167" s="193">
        <v>0</v>
      </c>
      <c r="K2167" s="193">
        <v>0</v>
      </c>
      <c r="L2167" s="81" t="s">
        <v>3474</v>
      </c>
      <c r="M2167" s="81"/>
      <c r="N2167" s="81" t="s">
        <v>58</v>
      </c>
      <c r="O2167" s="195">
        <v>2280</v>
      </c>
      <c r="P2167" s="195">
        <v>0</v>
      </c>
      <c r="Q2167" s="195">
        <v>0</v>
      </c>
      <c r="R2167" s="196" t="s">
        <v>33</v>
      </c>
      <c r="S2167" s="197">
        <v>60</v>
      </c>
      <c r="T2167" s="197">
        <v>110</v>
      </c>
      <c r="U2167" s="198">
        <f t="shared" si="10"/>
        <v>3.1818181818181817</v>
      </c>
      <c r="V2167" s="197">
        <v>0</v>
      </c>
      <c r="W2167" s="199">
        <v>0.35</v>
      </c>
      <c r="X2167" s="21">
        <v>798</v>
      </c>
      <c r="Y2167" s="78" t="s">
        <v>33</v>
      </c>
      <c r="Z2167" s="23" t="s">
        <v>62</v>
      </c>
      <c r="AA2167" s="24" t="s">
        <v>67</v>
      </c>
      <c r="AB2167" s="14" t="s">
        <v>67</v>
      </c>
      <c r="AC2167" s="14" t="s">
        <v>67</v>
      </c>
      <c r="AD2167" s="25"/>
      <c r="AE2167" s="26"/>
      <c r="AF2167" s="27"/>
      <c r="AG2167" s="162"/>
      <c r="AH2167" s="162"/>
      <c r="AI2167" s="162"/>
      <c r="AJ2167" s="162"/>
      <c r="AK2167" s="162"/>
      <c r="AL2167" s="162"/>
      <c r="AM2167" s="162"/>
      <c r="AN2167" s="162"/>
      <c r="AO2167" s="162"/>
    </row>
    <row r="2168" spans="1:41" ht="16.5" customHeight="1">
      <c r="A2168" s="190" t="s">
        <v>3443</v>
      </c>
      <c r="B2168" s="190"/>
      <c r="C2168" s="190"/>
      <c r="D2168" s="190"/>
      <c r="E2168" s="191" t="s">
        <v>2912</v>
      </c>
      <c r="F2168" s="191" t="s">
        <v>693</v>
      </c>
      <c r="G2168" s="191" t="s">
        <v>3469</v>
      </c>
      <c r="H2168" s="191">
        <v>2021</v>
      </c>
      <c r="I2168" s="193">
        <v>1</v>
      </c>
      <c r="J2168" s="193">
        <v>0</v>
      </c>
      <c r="K2168" s="193">
        <v>0</v>
      </c>
      <c r="L2168" s="81" t="s">
        <v>4373</v>
      </c>
      <c r="M2168" s="81"/>
      <c r="N2168" s="81" t="s">
        <v>58</v>
      </c>
      <c r="O2168" s="195">
        <v>2280</v>
      </c>
      <c r="P2168" s="195">
        <v>0</v>
      </c>
      <c r="Q2168" s="195">
        <v>0</v>
      </c>
      <c r="R2168" s="196" t="s">
        <v>33</v>
      </c>
      <c r="S2168" s="197">
        <v>60</v>
      </c>
      <c r="T2168" s="197">
        <v>110</v>
      </c>
      <c r="U2168" s="198">
        <f t="shared" si="10"/>
        <v>3.1818181818181817</v>
      </c>
      <c r="V2168" s="197">
        <v>0</v>
      </c>
      <c r="W2168" s="199">
        <v>0.35</v>
      </c>
      <c r="X2168" s="21">
        <v>798</v>
      </c>
      <c r="Y2168" s="78" t="s">
        <v>33</v>
      </c>
      <c r="Z2168" s="23" t="s">
        <v>62</v>
      </c>
      <c r="AA2168" s="24" t="s">
        <v>67</v>
      </c>
      <c r="AB2168" s="14" t="s">
        <v>67</v>
      </c>
      <c r="AC2168" s="14" t="s">
        <v>67</v>
      </c>
      <c r="AD2168" s="25"/>
      <c r="AE2168" s="26"/>
      <c r="AF2168" s="27"/>
      <c r="AG2168" s="162"/>
      <c r="AH2168" s="162"/>
      <c r="AI2168" s="162"/>
      <c r="AJ2168" s="162"/>
      <c r="AK2168" s="162"/>
      <c r="AL2168" s="162"/>
      <c r="AM2168" s="162"/>
      <c r="AN2168" s="162"/>
      <c r="AO2168" s="162"/>
    </row>
    <row r="2169" spans="1:41" ht="16.5" customHeight="1">
      <c r="A2169" s="190" t="s">
        <v>3443</v>
      </c>
      <c r="B2169" s="190"/>
      <c r="C2169" s="190"/>
      <c r="D2169" s="190"/>
      <c r="E2169" s="191" t="s">
        <v>2912</v>
      </c>
      <c r="F2169" s="191" t="s">
        <v>693</v>
      </c>
      <c r="G2169" s="191" t="s">
        <v>3469</v>
      </c>
      <c r="H2169" s="191">
        <v>2021</v>
      </c>
      <c r="I2169" s="193">
        <v>1</v>
      </c>
      <c r="J2169" s="193">
        <v>0</v>
      </c>
      <c r="K2169" s="193">
        <v>0</v>
      </c>
      <c r="L2169" s="81" t="s">
        <v>4374</v>
      </c>
      <c r="M2169" s="81"/>
      <c r="N2169" s="81" t="s">
        <v>58</v>
      </c>
      <c r="O2169" s="195">
        <v>2280</v>
      </c>
      <c r="P2169" s="195">
        <v>0</v>
      </c>
      <c r="Q2169" s="195">
        <v>0</v>
      </c>
      <c r="R2169" s="196" t="s">
        <v>33</v>
      </c>
      <c r="S2169" s="197">
        <v>60</v>
      </c>
      <c r="T2169" s="197">
        <v>110</v>
      </c>
      <c r="U2169" s="198">
        <f t="shared" si="10"/>
        <v>3.1818181818181817</v>
      </c>
      <c r="V2169" s="197">
        <v>0</v>
      </c>
      <c r="W2169" s="199">
        <v>0.35</v>
      </c>
      <c r="X2169" s="21">
        <v>798</v>
      </c>
      <c r="Y2169" s="78" t="s">
        <v>33</v>
      </c>
      <c r="Z2169" s="23" t="s">
        <v>62</v>
      </c>
      <c r="AA2169" s="24" t="s">
        <v>67</v>
      </c>
      <c r="AB2169" s="14" t="s">
        <v>67</v>
      </c>
      <c r="AC2169" s="14" t="s">
        <v>67</v>
      </c>
      <c r="AD2169" s="25"/>
      <c r="AE2169" s="26"/>
      <c r="AF2169" s="27"/>
      <c r="AG2169" s="162"/>
      <c r="AH2169" s="162"/>
      <c r="AI2169" s="162"/>
      <c r="AJ2169" s="162"/>
      <c r="AK2169" s="162"/>
      <c r="AL2169" s="162"/>
      <c r="AM2169" s="162"/>
      <c r="AN2169" s="162"/>
      <c r="AO2169" s="162"/>
    </row>
    <row r="2170" spans="1:41" ht="16.5" customHeight="1">
      <c r="A2170" s="190" t="s">
        <v>3443</v>
      </c>
      <c r="B2170" s="190"/>
      <c r="C2170" s="190"/>
      <c r="D2170" s="190"/>
      <c r="E2170" s="191" t="s">
        <v>2912</v>
      </c>
      <c r="F2170" s="191" t="s">
        <v>693</v>
      </c>
      <c r="G2170" s="191" t="s">
        <v>3469</v>
      </c>
      <c r="H2170" s="191">
        <v>2021</v>
      </c>
      <c r="I2170" s="193">
        <v>1</v>
      </c>
      <c r="J2170" s="193">
        <v>0</v>
      </c>
      <c r="K2170" s="193">
        <v>0</v>
      </c>
      <c r="L2170" s="81" t="s">
        <v>3475</v>
      </c>
      <c r="M2170" s="81"/>
      <c r="N2170" s="81" t="s">
        <v>58</v>
      </c>
      <c r="O2170" s="195">
        <v>2280</v>
      </c>
      <c r="P2170" s="195">
        <v>0</v>
      </c>
      <c r="Q2170" s="195">
        <v>0</v>
      </c>
      <c r="R2170" s="196" t="s">
        <v>33</v>
      </c>
      <c r="S2170" s="197">
        <v>60</v>
      </c>
      <c r="T2170" s="197">
        <v>110</v>
      </c>
      <c r="U2170" s="198">
        <f t="shared" si="10"/>
        <v>3.1818181818181817</v>
      </c>
      <c r="V2170" s="197">
        <v>0</v>
      </c>
      <c r="W2170" s="199">
        <v>0.35</v>
      </c>
      <c r="X2170" s="21">
        <v>798</v>
      </c>
      <c r="Y2170" s="78" t="s">
        <v>33</v>
      </c>
      <c r="Z2170" s="23" t="s">
        <v>62</v>
      </c>
      <c r="AA2170" s="24" t="s">
        <v>67</v>
      </c>
      <c r="AB2170" s="14" t="s">
        <v>67</v>
      </c>
      <c r="AC2170" s="14" t="s">
        <v>67</v>
      </c>
      <c r="AD2170" s="25"/>
      <c r="AE2170" s="26"/>
      <c r="AF2170" s="27"/>
      <c r="AG2170" s="162"/>
      <c r="AH2170" s="162"/>
      <c r="AI2170" s="162"/>
      <c r="AJ2170" s="162"/>
      <c r="AK2170" s="162"/>
      <c r="AL2170" s="162"/>
      <c r="AM2170" s="162"/>
      <c r="AN2170" s="162"/>
      <c r="AO2170" s="162"/>
    </row>
    <row r="2171" spans="1:41" ht="16.5" customHeight="1">
      <c r="A2171" s="190" t="s">
        <v>3443</v>
      </c>
      <c r="B2171" s="190"/>
      <c r="C2171" s="190"/>
      <c r="D2171" s="190"/>
      <c r="E2171" s="191" t="s">
        <v>2912</v>
      </c>
      <c r="F2171" s="191" t="s">
        <v>693</v>
      </c>
      <c r="G2171" s="191" t="s">
        <v>3469</v>
      </c>
      <c r="H2171" s="191">
        <v>2021</v>
      </c>
      <c r="I2171" s="193">
        <v>1</v>
      </c>
      <c r="J2171" s="193">
        <v>0</v>
      </c>
      <c r="K2171" s="193">
        <v>0</v>
      </c>
      <c r="L2171" s="81" t="s">
        <v>4375</v>
      </c>
      <c r="M2171" s="81"/>
      <c r="N2171" s="81" t="s">
        <v>58</v>
      </c>
      <c r="O2171" s="195">
        <v>2280</v>
      </c>
      <c r="P2171" s="195">
        <v>0</v>
      </c>
      <c r="Q2171" s="195">
        <v>0</v>
      </c>
      <c r="R2171" s="196" t="s">
        <v>33</v>
      </c>
      <c r="S2171" s="197">
        <v>60</v>
      </c>
      <c r="T2171" s="197">
        <v>110</v>
      </c>
      <c r="U2171" s="198">
        <f t="shared" si="10"/>
        <v>3.1818181818181817</v>
      </c>
      <c r="V2171" s="197">
        <v>0</v>
      </c>
      <c r="W2171" s="199">
        <v>0.35</v>
      </c>
      <c r="X2171" s="21">
        <v>798</v>
      </c>
      <c r="Y2171" s="78" t="s">
        <v>33</v>
      </c>
      <c r="Z2171" s="23" t="s">
        <v>62</v>
      </c>
      <c r="AA2171" s="24" t="s">
        <v>67</v>
      </c>
      <c r="AB2171" s="14" t="s">
        <v>67</v>
      </c>
      <c r="AC2171" s="14" t="s">
        <v>67</v>
      </c>
      <c r="AD2171" s="25"/>
      <c r="AE2171" s="26"/>
      <c r="AF2171" s="27"/>
      <c r="AG2171" s="162"/>
      <c r="AH2171" s="162"/>
      <c r="AI2171" s="162"/>
      <c r="AJ2171" s="162"/>
      <c r="AK2171" s="162"/>
      <c r="AL2171" s="162"/>
      <c r="AM2171" s="162"/>
      <c r="AN2171" s="162"/>
      <c r="AO2171" s="162"/>
    </row>
    <row r="2172" spans="1:41" ht="16.5" customHeight="1">
      <c r="A2172" s="190" t="s">
        <v>3443</v>
      </c>
      <c r="B2172" s="190"/>
      <c r="C2172" s="190"/>
      <c r="D2172" s="190"/>
      <c r="E2172" s="191" t="s">
        <v>2912</v>
      </c>
      <c r="F2172" s="191" t="s">
        <v>693</v>
      </c>
      <c r="G2172" s="191" t="s">
        <v>3469</v>
      </c>
      <c r="H2172" s="191">
        <v>2021</v>
      </c>
      <c r="I2172" s="193">
        <v>1</v>
      </c>
      <c r="J2172" s="193">
        <v>0</v>
      </c>
      <c r="K2172" s="193">
        <v>0</v>
      </c>
      <c r="L2172" s="81" t="s">
        <v>4376</v>
      </c>
      <c r="M2172" s="81"/>
      <c r="N2172" s="81" t="s">
        <v>58</v>
      </c>
      <c r="O2172" s="195">
        <v>2280</v>
      </c>
      <c r="P2172" s="195">
        <v>0</v>
      </c>
      <c r="Q2172" s="195">
        <v>0</v>
      </c>
      <c r="R2172" s="196" t="s">
        <v>33</v>
      </c>
      <c r="S2172" s="197">
        <v>60</v>
      </c>
      <c r="T2172" s="197">
        <v>110</v>
      </c>
      <c r="U2172" s="198">
        <f t="shared" si="10"/>
        <v>3.1818181818181817</v>
      </c>
      <c r="V2172" s="197">
        <v>0</v>
      </c>
      <c r="W2172" s="199">
        <v>0.35</v>
      </c>
      <c r="X2172" s="21">
        <v>798</v>
      </c>
      <c r="Y2172" s="78" t="s">
        <v>33</v>
      </c>
      <c r="Z2172" s="23" t="s">
        <v>62</v>
      </c>
      <c r="AA2172" s="24" t="s">
        <v>67</v>
      </c>
      <c r="AB2172" s="14" t="s">
        <v>67</v>
      </c>
      <c r="AC2172" s="14" t="s">
        <v>67</v>
      </c>
      <c r="AD2172" s="25"/>
      <c r="AE2172" s="26"/>
      <c r="AF2172" s="27"/>
      <c r="AG2172" s="162"/>
      <c r="AH2172" s="162"/>
      <c r="AI2172" s="162"/>
      <c r="AJ2172" s="162"/>
      <c r="AK2172" s="162"/>
      <c r="AL2172" s="162"/>
      <c r="AM2172" s="162"/>
      <c r="AN2172" s="162"/>
      <c r="AO2172" s="162"/>
    </row>
    <row r="2173" spans="1:41" ht="16.5" customHeight="1">
      <c r="A2173" s="190" t="s">
        <v>3443</v>
      </c>
      <c r="B2173" s="190"/>
      <c r="C2173" s="190"/>
      <c r="D2173" s="190"/>
      <c r="E2173" s="191" t="s">
        <v>2912</v>
      </c>
      <c r="F2173" s="191" t="s">
        <v>693</v>
      </c>
      <c r="G2173" s="191" t="s">
        <v>3469</v>
      </c>
      <c r="H2173" s="191">
        <v>2021</v>
      </c>
      <c r="I2173" s="193">
        <v>1</v>
      </c>
      <c r="J2173" s="193">
        <v>0</v>
      </c>
      <c r="K2173" s="193">
        <v>0</v>
      </c>
      <c r="L2173" s="81" t="s">
        <v>4377</v>
      </c>
      <c r="M2173" s="81"/>
      <c r="N2173" s="81" t="s">
        <v>58</v>
      </c>
      <c r="O2173" s="195">
        <v>2280</v>
      </c>
      <c r="P2173" s="195">
        <v>0</v>
      </c>
      <c r="Q2173" s="195">
        <v>0</v>
      </c>
      <c r="R2173" s="196" t="s">
        <v>33</v>
      </c>
      <c r="S2173" s="197">
        <v>60</v>
      </c>
      <c r="T2173" s="197">
        <v>110</v>
      </c>
      <c r="U2173" s="198">
        <f t="shared" si="10"/>
        <v>3.1818181818181817</v>
      </c>
      <c r="V2173" s="197">
        <v>0</v>
      </c>
      <c r="W2173" s="199">
        <v>0.35</v>
      </c>
      <c r="X2173" s="21">
        <v>798</v>
      </c>
      <c r="Y2173" s="78" t="s">
        <v>33</v>
      </c>
      <c r="Z2173" s="23" t="s">
        <v>62</v>
      </c>
      <c r="AA2173" s="24" t="s">
        <v>67</v>
      </c>
      <c r="AB2173" s="14" t="s">
        <v>67</v>
      </c>
      <c r="AC2173" s="14" t="s">
        <v>67</v>
      </c>
      <c r="AD2173" s="25"/>
      <c r="AE2173" s="26"/>
      <c r="AF2173" s="27"/>
      <c r="AG2173" s="162"/>
      <c r="AH2173" s="162"/>
      <c r="AI2173" s="162"/>
      <c r="AJ2173" s="162"/>
      <c r="AK2173" s="162"/>
      <c r="AL2173" s="162"/>
      <c r="AM2173" s="162"/>
      <c r="AN2173" s="162"/>
      <c r="AO2173" s="162"/>
    </row>
    <row r="2174" spans="1:41" ht="16.5" customHeight="1">
      <c r="A2174" s="190" t="s">
        <v>3443</v>
      </c>
      <c r="B2174" s="190"/>
      <c r="C2174" s="190"/>
      <c r="D2174" s="190"/>
      <c r="E2174" s="191" t="s">
        <v>2912</v>
      </c>
      <c r="F2174" s="191" t="s">
        <v>693</v>
      </c>
      <c r="G2174" s="191" t="s">
        <v>3469</v>
      </c>
      <c r="H2174" s="191">
        <v>2021</v>
      </c>
      <c r="I2174" s="193">
        <v>1</v>
      </c>
      <c r="J2174" s="193">
        <v>0</v>
      </c>
      <c r="K2174" s="193">
        <v>0</v>
      </c>
      <c r="L2174" s="81" t="s">
        <v>4378</v>
      </c>
      <c r="M2174" s="81"/>
      <c r="N2174" s="81" t="s">
        <v>58</v>
      </c>
      <c r="O2174" s="195">
        <v>2280</v>
      </c>
      <c r="P2174" s="195">
        <v>0</v>
      </c>
      <c r="Q2174" s="195">
        <v>0</v>
      </c>
      <c r="R2174" s="196" t="s">
        <v>33</v>
      </c>
      <c r="S2174" s="197">
        <v>60</v>
      </c>
      <c r="T2174" s="197">
        <v>110</v>
      </c>
      <c r="U2174" s="198">
        <f t="shared" si="10"/>
        <v>3.1818181818181817</v>
      </c>
      <c r="V2174" s="197">
        <v>0</v>
      </c>
      <c r="W2174" s="199">
        <v>0.35</v>
      </c>
      <c r="X2174" s="21">
        <v>798</v>
      </c>
      <c r="Y2174" s="78" t="s">
        <v>33</v>
      </c>
      <c r="Z2174" s="23" t="s">
        <v>62</v>
      </c>
      <c r="AA2174" s="24" t="s">
        <v>67</v>
      </c>
      <c r="AB2174" s="14" t="s">
        <v>67</v>
      </c>
      <c r="AC2174" s="14" t="s">
        <v>67</v>
      </c>
      <c r="AD2174" s="25"/>
      <c r="AE2174" s="26"/>
      <c r="AF2174" s="27"/>
      <c r="AG2174" s="162"/>
      <c r="AH2174" s="162"/>
      <c r="AI2174" s="162"/>
      <c r="AJ2174" s="162"/>
      <c r="AK2174" s="162"/>
      <c r="AL2174" s="162"/>
      <c r="AM2174" s="162"/>
      <c r="AN2174" s="162"/>
      <c r="AO2174" s="162"/>
    </row>
    <row r="2175" spans="1:41" ht="16.5" customHeight="1">
      <c r="A2175" s="190" t="s">
        <v>3443</v>
      </c>
      <c r="B2175" s="190"/>
      <c r="C2175" s="190"/>
      <c r="D2175" s="190"/>
      <c r="E2175" s="191" t="s">
        <v>2912</v>
      </c>
      <c r="F2175" s="191" t="s">
        <v>693</v>
      </c>
      <c r="G2175" s="191" t="s">
        <v>3469</v>
      </c>
      <c r="H2175" s="191">
        <v>2021</v>
      </c>
      <c r="I2175" s="193">
        <v>1</v>
      </c>
      <c r="J2175" s="193">
        <v>0</v>
      </c>
      <c r="K2175" s="193">
        <v>0</v>
      </c>
      <c r="L2175" s="81" t="s">
        <v>3476</v>
      </c>
      <c r="M2175" s="81"/>
      <c r="N2175" s="81" t="s">
        <v>58</v>
      </c>
      <c r="O2175" s="195">
        <v>2280</v>
      </c>
      <c r="P2175" s="195">
        <v>0</v>
      </c>
      <c r="Q2175" s="195">
        <v>0</v>
      </c>
      <c r="R2175" s="196" t="s">
        <v>33</v>
      </c>
      <c r="S2175" s="197">
        <v>60</v>
      </c>
      <c r="T2175" s="197">
        <v>110</v>
      </c>
      <c r="U2175" s="198">
        <f t="shared" si="10"/>
        <v>3.1818181818181817</v>
      </c>
      <c r="V2175" s="197">
        <v>0</v>
      </c>
      <c r="W2175" s="199">
        <v>0.35</v>
      </c>
      <c r="X2175" s="21">
        <v>798</v>
      </c>
      <c r="Y2175" s="78" t="s">
        <v>33</v>
      </c>
      <c r="Z2175" s="23" t="s">
        <v>62</v>
      </c>
      <c r="AA2175" s="24" t="s">
        <v>67</v>
      </c>
      <c r="AB2175" s="14" t="s">
        <v>67</v>
      </c>
      <c r="AC2175" s="14" t="s">
        <v>67</v>
      </c>
      <c r="AD2175" s="25"/>
      <c r="AE2175" s="26"/>
      <c r="AF2175" s="27"/>
      <c r="AG2175" s="162"/>
      <c r="AH2175" s="162"/>
      <c r="AI2175" s="162"/>
      <c r="AJ2175" s="162"/>
      <c r="AK2175" s="162"/>
      <c r="AL2175" s="162"/>
      <c r="AM2175" s="162"/>
      <c r="AN2175" s="162"/>
      <c r="AO2175" s="162"/>
    </row>
    <row r="2176" spans="1:41" ht="16.5" customHeight="1">
      <c r="A2176" s="190" t="s">
        <v>3443</v>
      </c>
      <c r="B2176" s="190"/>
      <c r="C2176" s="190"/>
      <c r="D2176" s="190"/>
      <c r="E2176" s="191" t="s">
        <v>2912</v>
      </c>
      <c r="F2176" s="191" t="s">
        <v>693</v>
      </c>
      <c r="G2176" s="191" t="s">
        <v>3469</v>
      </c>
      <c r="H2176" s="191">
        <v>2021</v>
      </c>
      <c r="I2176" s="193">
        <v>1</v>
      </c>
      <c r="J2176" s="193">
        <v>0</v>
      </c>
      <c r="K2176" s="193">
        <v>0</v>
      </c>
      <c r="L2176" s="81" t="s">
        <v>4379</v>
      </c>
      <c r="M2176" s="81"/>
      <c r="N2176" s="81" t="s">
        <v>58</v>
      </c>
      <c r="O2176" s="195">
        <v>2280</v>
      </c>
      <c r="P2176" s="195">
        <v>0</v>
      </c>
      <c r="Q2176" s="195">
        <v>0</v>
      </c>
      <c r="R2176" s="196" t="s">
        <v>33</v>
      </c>
      <c r="S2176" s="197">
        <v>60</v>
      </c>
      <c r="T2176" s="197">
        <v>110</v>
      </c>
      <c r="U2176" s="198">
        <f t="shared" si="10"/>
        <v>3.1818181818181817</v>
      </c>
      <c r="V2176" s="197">
        <v>0</v>
      </c>
      <c r="W2176" s="199">
        <v>0.35</v>
      </c>
      <c r="X2176" s="21">
        <v>798</v>
      </c>
      <c r="Y2176" s="78" t="s">
        <v>33</v>
      </c>
      <c r="Z2176" s="23" t="s">
        <v>62</v>
      </c>
      <c r="AA2176" s="24" t="s">
        <v>67</v>
      </c>
      <c r="AB2176" s="14" t="s">
        <v>67</v>
      </c>
      <c r="AC2176" s="14" t="s">
        <v>67</v>
      </c>
      <c r="AD2176" s="25"/>
      <c r="AE2176" s="26"/>
      <c r="AF2176" s="27"/>
      <c r="AG2176" s="162"/>
      <c r="AH2176" s="162"/>
      <c r="AI2176" s="162"/>
      <c r="AJ2176" s="162"/>
      <c r="AK2176" s="162"/>
      <c r="AL2176" s="162"/>
      <c r="AM2176" s="162"/>
      <c r="AN2176" s="162"/>
      <c r="AO2176" s="162"/>
    </row>
    <row r="2177" spans="1:41" ht="16.5" customHeight="1">
      <c r="A2177" s="190" t="s">
        <v>3443</v>
      </c>
      <c r="B2177" s="190"/>
      <c r="C2177" s="190"/>
      <c r="D2177" s="190"/>
      <c r="E2177" s="191" t="s">
        <v>2912</v>
      </c>
      <c r="F2177" s="191" t="s">
        <v>693</v>
      </c>
      <c r="G2177" s="191" t="s">
        <v>3469</v>
      </c>
      <c r="H2177" s="191">
        <v>2021</v>
      </c>
      <c r="I2177" s="193">
        <v>1</v>
      </c>
      <c r="J2177" s="193">
        <v>0</v>
      </c>
      <c r="K2177" s="193">
        <v>0</v>
      </c>
      <c r="L2177" s="81" t="s">
        <v>4380</v>
      </c>
      <c r="M2177" s="81"/>
      <c r="N2177" s="81" t="s">
        <v>58</v>
      </c>
      <c r="O2177" s="195">
        <v>2280</v>
      </c>
      <c r="P2177" s="195">
        <v>0</v>
      </c>
      <c r="Q2177" s="195">
        <v>0</v>
      </c>
      <c r="R2177" s="196" t="s">
        <v>33</v>
      </c>
      <c r="S2177" s="197">
        <v>60</v>
      </c>
      <c r="T2177" s="197">
        <v>110</v>
      </c>
      <c r="U2177" s="198">
        <f t="shared" si="10"/>
        <v>3.1818181818181817</v>
      </c>
      <c r="V2177" s="197">
        <v>0</v>
      </c>
      <c r="W2177" s="199">
        <v>0.35</v>
      </c>
      <c r="X2177" s="21">
        <v>798</v>
      </c>
      <c r="Y2177" s="78" t="s">
        <v>33</v>
      </c>
      <c r="Z2177" s="23" t="s">
        <v>62</v>
      </c>
      <c r="AA2177" s="24" t="s">
        <v>67</v>
      </c>
      <c r="AB2177" s="14" t="s">
        <v>67</v>
      </c>
      <c r="AC2177" s="14" t="s">
        <v>67</v>
      </c>
      <c r="AD2177" s="25"/>
      <c r="AE2177" s="26"/>
      <c r="AF2177" s="27"/>
      <c r="AG2177" s="162"/>
      <c r="AH2177" s="162"/>
      <c r="AI2177" s="162"/>
      <c r="AJ2177" s="162"/>
      <c r="AK2177" s="162"/>
      <c r="AL2177" s="162"/>
      <c r="AM2177" s="162"/>
      <c r="AN2177" s="162"/>
      <c r="AO2177" s="162"/>
    </row>
    <row r="2178" spans="1:41" ht="16.5" customHeight="1">
      <c r="A2178" s="190" t="s">
        <v>3443</v>
      </c>
      <c r="B2178" s="190"/>
      <c r="C2178" s="190"/>
      <c r="D2178" s="190"/>
      <c r="E2178" s="191" t="s">
        <v>2912</v>
      </c>
      <c r="F2178" s="191" t="s">
        <v>693</v>
      </c>
      <c r="G2178" s="191" t="s">
        <v>3469</v>
      </c>
      <c r="H2178" s="191">
        <v>2021</v>
      </c>
      <c r="I2178" s="193">
        <v>1</v>
      </c>
      <c r="J2178" s="193">
        <v>0</v>
      </c>
      <c r="K2178" s="193">
        <v>0</v>
      </c>
      <c r="L2178" s="81" t="s">
        <v>4381</v>
      </c>
      <c r="M2178" s="81"/>
      <c r="N2178" s="81" t="s">
        <v>56</v>
      </c>
      <c r="O2178" s="195">
        <v>2280</v>
      </c>
      <c r="P2178" s="195">
        <v>0</v>
      </c>
      <c r="Q2178" s="195">
        <v>0</v>
      </c>
      <c r="R2178" s="196" t="s">
        <v>33</v>
      </c>
      <c r="S2178" s="197">
        <v>60</v>
      </c>
      <c r="T2178" s="197">
        <v>110</v>
      </c>
      <c r="U2178" s="198">
        <f t="shared" si="10"/>
        <v>3.1818181818181817</v>
      </c>
      <c r="V2178" s="197">
        <v>0</v>
      </c>
      <c r="W2178" s="199">
        <v>0.35</v>
      </c>
      <c r="X2178" s="21">
        <v>798</v>
      </c>
      <c r="Y2178" s="78" t="s">
        <v>33</v>
      </c>
      <c r="Z2178" s="23" t="s">
        <v>62</v>
      </c>
      <c r="AA2178" s="24" t="s">
        <v>67</v>
      </c>
      <c r="AB2178" s="14" t="s">
        <v>67</v>
      </c>
      <c r="AC2178" s="14" t="s">
        <v>67</v>
      </c>
      <c r="AD2178" s="25"/>
      <c r="AE2178" s="26"/>
      <c r="AF2178" s="27"/>
      <c r="AG2178" s="162"/>
      <c r="AH2178" s="162"/>
      <c r="AI2178" s="162"/>
      <c r="AJ2178" s="162"/>
      <c r="AK2178" s="162"/>
      <c r="AL2178" s="162"/>
      <c r="AM2178" s="162"/>
      <c r="AN2178" s="162"/>
      <c r="AO2178" s="162"/>
    </row>
    <row r="2179" spans="1:41" ht="16.5" customHeight="1">
      <c r="A2179" s="190" t="s">
        <v>3443</v>
      </c>
      <c r="B2179" s="190"/>
      <c r="C2179" s="190"/>
      <c r="D2179" s="190"/>
      <c r="E2179" s="191" t="s">
        <v>2912</v>
      </c>
      <c r="F2179" s="191" t="s">
        <v>693</v>
      </c>
      <c r="G2179" s="191" t="s">
        <v>3469</v>
      </c>
      <c r="H2179" s="191">
        <v>2021</v>
      </c>
      <c r="I2179" s="193">
        <v>1</v>
      </c>
      <c r="J2179" s="193">
        <v>0</v>
      </c>
      <c r="K2179" s="193">
        <v>0</v>
      </c>
      <c r="L2179" s="81" t="s">
        <v>4382</v>
      </c>
      <c r="M2179" s="81"/>
      <c r="N2179" s="81" t="s">
        <v>56</v>
      </c>
      <c r="O2179" s="195">
        <v>2280</v>
      </c>
      <c r="P2179" s="195">
        <v>0</v>
      </c>
      <c r="Q2179" s="195">
        <v>0</v>
      </c>
      <c r="R2179" s="196" t="s">
        <v>33</v>
      </c>
      <c r="S2179" s="197">
        <v>60</v>
      </c>
      <c r="T2179" s="197">
        <v>110</v>
      </c>
      <c r="U2179" s="198">
        <f t="shared" si="10"/>
        <v>3.1818181818181817</v>
      </c>
      <c r="V2179" s="197">
        <v>0</v>
      </c>
      <c r="W2179" s="199">
        <v>0.35</v>
      </c>
      <c r="X2179" s="21">
        <v>798</v>
      </c>
      <c r="Y2179" s="78" t="s">
        <v>33</v>
      </c>
      <c r="Z2179" s="23" t="s">
        <v>62</v>
      </c>
      <c r="AA2179" s="24" t="s">
        <v>67</v>
      </c>
      <c r="AB2179" s="14" t="s">
        <v>67</v>
      </c>
      <c r="AC2179" s="14" t="s">
        <v>67</v>
      </c>
      <c r="AD2179" s="25"/>
      <c r="AE2179" s="26"/>
      <c r="AF2179" s="27"/>
      <c r="AG2179" s="162"/>
      <c r="AH2179" s="162"/>
      <c r="AI2179" s="162"/>
      <c r="AJ2179" s="162"/>
      <c r="AK2179" s="162"/>
      <c r="AL2179" s="162"/>
      <c r="AM2179" s="162"/>
      <c r="AN2179" s="162"/>
      <c r="AO2179" s="162"/>
    </row>
    <row r="2180" spans="1:41" ht="16.5" customHeight="1">
      <c r="A2180" s="190" t="s">
        <v>3443</v>
      </c>
      <c r="B2180" s="190"/>
      <c r="C2180" s="190"/>
      <c r="D2180" s="190"/>
      <c r="E2180" s="191" t="s">
        <v>2912</v>
      </c>
      <c r="F2180" s="191" t="s">
        <v>693</v>
      </c>
      <c r="G2180" s="191" t="s">
        <v>3469</v>
      </c>
      <c r="H2180" s="191">
        <v>2021</v>
      </c>
      <c r="I2180" s="193">
        <v>1</v>
      </c>
      <c r="J2180" s="193">
        <v>0</v>
      </c>
      <c r="K2180" s="193">
        <v>0</v>
      </c>
      <c r="L2180" s="81" t="s">
        <v>4383</v>
      </c>
      <c r="M2180" s="81"/>
      <c r="N2180" s="81" t="s">
        <v>56</v>
      </c>
      <c r="O2180" s="195">
        <v>2280</v>
      </c>
      <c r="P2180" s="195">
        <v>0</v>
      </c>
      <c r="Q2180" s="195">
        <v>0</v>
      </c>
      <c r="R2180" s="196" t="s">
        <v>33</v>
      </c>
      <c r="S2180" s="197">
        <v>60</v>
      </c>
      <c r="T2180" s="197">
        <v>110</v>
      </c>
      <c r="U2180" s="198">
        <f t="shared" si="10"/>
        <v>3.1818181818181817</v>
      </c>
      <c r="V2180" s="197">
        <v>0</v>
      </c>
      <c r="W2180" s="199">
        <v>0.35</v>
      </c>
      <c r="X2180" s="21">
        <v>798</v>
      </c>
      <c r="Y2180" s="78" t="s">
        <v>33</v>
      </c>
      <c r="Z2180" s="23" t="s">
        <v>62</v>
      </c>
      <c r="AA2180" s="24" t="s">
        <v>67</v>
      </c>
      <c r="AB2180" s="14" t="s">
        <v>67</v>
      </c>
      <c r="AC2180" s="14" t="s">
        <v>67</v>
      </c>
      <c r="AD2180" s="25"/>
      <c r="AE2180" s="26"/>
      <c r="AF2180" s="27"/>
      <c r="AG2180" s="162"/>
      <c r="AH2180" s="162"/>
      <c r="AI2180" s="162"/>
      <c r="AJ2180" s="162"/>
      <c r="AK2180" s="162"/>
      <c r="AL2180" s="162"/>
      <c r="AM2180" s="162"/>
      <c r="AN2180" s="162"/>
      <c r="AO2180" s="162"/>
    </row>
    <row r="2181" spans="1:41" ht="16.5" customHeight="1">
      <c r="A2181" s="190" t="s">
        <v>3443</v>
      </c>
      <c r="B2181" s="190"/>
      <c r="C2181" s="190"/>
      <c r="D2181" s="190"/>
      <c r="E2181" s="191" t="s">
        <v>2912</v>
      </c>
      <c r="F2181" s="191" t="s">
        <v>693</v>
      </c>
      <c r="G2181" s="191" t="s">
        <v>3469</v>
      </c>
      <c r="H2181" s="191">
        <v>2021</v>
      </c>
      <c r="I2181" s="193">
        <v>1</v>
      </c>
      <c r="J2181" s="193">
        <v>0</v>
      </c>
      <c r="K2181" s="193">
        <v>0</v>
      </c>
      <c r="L2181" s="81" t="s">
        <v>4384</v>
      </c>
      <c r="M2181" s="81"/>
      <c r="N2181" s="81" t="s">
        <v>56</v>
      </c>
      <c r="O2181" s="195">
        <v>2280</v>
      </c>
      <c r="P2181" s="195">
        <v>0</v>
      </c>
      <c r="Q2181" s="195">
        <v>0</v>
      </c>
      <c r="R2181" s="196" t="s">
        <v>33</v>
      </c>
      <c r="S2181" s="197">
        <v>60</v>
      </c>
      <c r="T2181" s="197">
        <v>110</v>
      </c>
      <c r="U2181" s="198">
        <f t="shared" si="10"/>
        <v>3.1818181818181817</v>
      </c>
      <c r="V2181" s="197">
        <v>0</v>
      </c>
      <c r="W2181" s="199">
        <v>0.35</v>
      </c>
      <c r="X2181" s="21">
        <v>798</v>
      </c>
      <c r="Y2181" s="78" t="s">
        <v>33</v>
      </c>
      <c r="Z2181" s="23" t="s">
        <v>62</v>
      </c>
      <c r="AA2181" s="24" t="s">
        <v>67</v>
      </c>
      <c r="AB2181" s="14" t="s">
        <v>67</v>
      </c>
      <c r="AC2181" s="14" t="s">
        <v>67</v>
      </c>
      <c r="AD2181" s="25"/>
      <c r="AE2181" s="26"/>
      <c r="AF2181" s="27"/>
      <c r="AG2181" s="162"/>
      <c r="AH2181" s="162"/>
      <c r="AI2181" s="162"/>
      <c r="AJ2181" s="162"/>
      <c r="AK2181" s="162"/>
      <c r="AL2181" s="162"/>
      <c r="AM2181" s="162"/>
      <c r="AN2181" s="162"/>
      <c r="AO2181" s="162"/>
    </row>
    <row r="2182" spans="1:41" ht="16.5" customHeight="1">
      <c r="A2182" s="190" t="s">
        <v>3443</v>
      </c>
      <c r="B2182" s="190"/>
      <c r="C2182" s="190"/>
      <c r="D2182" s="190"/>
      <c r="E2182" s="191" t="s">
        <v>2912</v>
      </c>
      <c r="F2182" s="191" t="s">
        <v>693</v>
      </c>
      <c r="G2182" s="191" t="s">
        <v>3469</v>
      </c>
      <c r="H2182" s="191">
        <v>2021</v>
      </c>
      <c r="I2182" s="193">
        <v>1</v>
      </c>
      <c r="J2182" s="193">
        <v>0</v>
      </c>
      <c r="K2182" s="193">
        <v>0</v>
      </c>
      <c r="L2182" s="81" t="s">
        <v>4385</v>
      </c>
      <c r="M2182" s="81"/>
      <c r="N2182" s="81" t="s">
        <v>56</v>
      </c>
      <c r="O2182" s="195">
        <v>2280</v>
      </c>
      <c r="P2182" s="195">
        <v>0</v>
      </c>
      <c r="Q2182" s="195">
        <v>0</v>
      </c>
      <c r="R2182" s="196" t="s">
        <v>33</v>
      </c>
      <c r="S2182" s="197">
        <v>60</v>
      </c>
      <c r="T2182" s="197">
        <v>110</v>
      </c>
      <c r="U2182" s="198">
        <f t="shared" si="10"/>
        <v>3.1818181818181817</v>
      </c>
      <c r="V2182" s="197">
        <v>0</v>
      </c>
      <c r="W2182" s="199">
        <v>0.35</v>
      </c>
      <c r="X2182" s="21">
        <v>798</v>
      </c>
      <c r="Y2182" s="78" t="s">
        <v>33</v>
      </c>
      <c r="Z2182" s="23" t="s">
        <v>62</v>
      </c>
      <c r="AA2182" s="24" t="s">
        <v>67</v>
      </c>
      <c r="AB2182" s="14" t="s">
        <v>67</v>
      </c>
      <c r="AC2182" s="14" t="s">
        <v>67</v>
      </c>
      <c r="AD2182" s="25"/>
      <c r="AE2182" s="26"/>
      <c r="AF2182" s="27"/>
      <c r="AG2182" s="162"/>
      <c r="AH2182" s="162"/>
      <c r="AI2182" s="162"/>
      <c r="AJ2182" s="162"/>
      <c r="AK2182" s="162"/>
      <c r="AL2182" s="162"/>
      <c r="AM2182" s="162"/>
      <c r="AN2182" s="162"/>
      <c r="AO2182" s="162"/>
    </row>
    <row r="2183" spans="1:41" ht="16.5" customHeight="1">
      <c r="A2183" s="190" t="s">
        <v>3443</v>
      </c>
      <c r="B2183" s="190"/>
      <c r="C2183" s="190"/>
      <c r="D2183" s="190"/>
      <c r="E2183" s="191" t="s">
        <v>2912</v>
      </c>
      <c r="F2183" s="191" t="s">
        <v>693</v>
      </c>
      <c r="G2183" s="191" t="s">
        <v>3469</v>
      </c>
      <c r="H2183" s="191">
        <v>2021</v>
      </c>
      <c r="I2183" s="193">
        <v>1</v>
      </c>
      <c r="J2183" s="193">
        <v>0</v>
      </c>
      <c r="K2183" s="193">
        <v>0</v>
      </c>
      <c r="L2183" s="81" t="s">
        <v>4386</v>
      </c>
      <c r="M2183" s="81"/>
      <c r="N2183" s="81" t="s">
        <v>56</v>
      </c>
      <c r="O2183" s="195">
        <v>2280</v>
      </c>
      <c r="P2183" s="195">
        <v>0</v>
      </c>
      <c r="Q2183" s="195">
        <v>0</v>
      </c>
      <c r="R2183" s="196" t="s">
        <v>33</v>
      </c>
      <c r="S2183" s="197">
        <v>60</v>
      </c>
      <c r="T2183" s="197">
        <v>110</v>
      </c>
      <c r="U2183" s="198">
        <f t="shared" si="10"/>
        <v>3.1818181818181817</v>
      </c>
      <c r="V2183" s="197">
        <v>0</v>
      </c>
      <c r="W2183" s="199">
        <v>0.35</v>
      </c>
      <c r="X2183" s="21">
        <v>798</v>
      </c>
      <c r="Y2183" s="78" t="s">
        <v>33</v>
      </c>
      <c r="Z2183" s="23" t="s">
        <v>62</v>
      </c>
      <c r="AA2183" s="24" t="s">
        <v>67</v>
      </c>
      <c r="AB2183" s="14" t="s">
        <v>67</v>
      </c>
      <c r="AC2183" s="14" t="s">
        <v>67</v>
      </c>
      <c r="AD2183" s="25"/>
      <c r="AE2183" s="26"/>
      <c r="AF2183" s="27"/>
      <c r="AG2183" s="162"/>
      <c r="AH2183" s="162"/>
      <c r="AI2183" s="162"/>
      <c r="AJ2183" s="162"/>
      <c r="AK2183" s="162"/>
      <c r="AL2183" s="162"/>
      <c r="AM2183" s="162"/>
      <c r="AN2183" s="162"/>
      <c r="AO2183" s="162"/>
    </row>
    <row r="2184" spans="1:41" ht="16.5" customHeight="1">
      <c r="A2184" s="190" t="s">
        <v>3443</v>
      </c>
      <c r="B2184" s="190"/>
      <c r="C2184" s="190"/>
      <c r="D2184" s="190"/>
      <c r="E2184" s="191" t="s">
        <v>2912</v>
      </c>
      <c r="F2184" s="191" t="s">
        <v>693</v>
      </c>
      <c r="G2184" s="191" t="s">
        <v>3469</v>
      </c>
      <c r="H2184" s="191">
        <v>2021</v>
      </c>
      <c r="I2184" s="193">
        <v>1</v>
      </c>
      <c r="J2184" s="193">
        <v>0</v>
      </c>
      <c r="K2184" s="193">
        <v>0</v>
      </c>
      <c r="L2184" s="81" t="s">
        <v>4387</v>
      </c>
      <c r="M2184" s="81"/>
      <c r="N2184" s="81" t="s">
        <v>56</v>
      </c>
      <c r="O2184" s="195">
        <v>2280</v>
      </c>
      <c r="P2184" s="195">
        <v>0</v>
      </c>
      <c r="Q2184" s="195">
        <v>0</v>
      </c>
      <c r="R2184" s="196" t="s">
        <v>33</v>
      </c>
      <c r="S2184" s="197">
        <v>60</v>
      </c>
      <c r="T2184" s="197">
        <v>110</v>
      </c>
      <c r="U2184" s="198">
        <f t="shared" si="10"/>
        <v>3.1818181818181817</v>
      </c>
      <c r="V2184" s="197">
        <v>0</v>
      </c>
      <c r="W2184" s="199">
        <v>0.35</v>
      </c>
      <c r="X2184" s="21">
        <v>798</v>
      </c>
      <c r="Y2184" s="78" t="s">
        <v>33</v>
      </c>
      <c r="Z2184" s="23" t="s">
        <v>62</v>
      </c>
      <c r="AA2184" s="24" t="s">
        <v>67</v>
      </c>
      <c r="AB2184" s="14" t="s">
        <v>67</v>
      </c>
      <c r="AC2184" s="14" t="s">
        <v>67</v>
      </c>
      <c r="AD2184" s="25"/>
      <c r="AE2184" s="26"/>
      <c r="AF2184" s="27"/>
      <c r="AG2184" s="162"/>
      <c r="AH2184" s="162"/>
      <c r="AI2184" s="162"/>
      <c r="AJ2184" s="162"/>
      <c r="AK2184" s="162"/>
      <c r="AL2184" s="162"/>
      <c r="AM2184" s="162"/>
      <c r="AN2184" s="162"/>
      <c r="AO2184" s="162"/>
    </row>
    <row r="2185" spans="1:41" ht="16.5" customHeight="1">
      <c r="A2185" s="190" t="s">
        <v>3443</v>
      </c>
      <c r="B2185" s="190"/>
      <c r="C2185" s="190"/>
      <c r="D2185" s="190"/>
      <c r="E2185" s="191" t="s">
        <v>2912</v>
      </c>
      <c r="F2185" s="191" t="s">
        <v>693</v>
      </c>
      <c r="G2185" s="191" t="s">
        <v>3469</v>
      </c>
      <c r="H2185" s="191">
        <v>2021</v>
      </c>
      <c r="I2185" s="193">
        <v>1</v>
      </c>
      <c r="J2185" s="193">
        <v>0</v>
      </c>
      <c r="K2185" s="193">
        <v>0</v>
      </c>
      <c r="L2185" s="81" t="s">
        <v>4388</v>
      </c>
      <c r="M2185" s="81"/>
      <c r="N2185" s="81" t="s">
        <v>56</v>
      </c>
      <c r="O2185" s="195">
        <v>2280</v>
      </c>
      <c r="P2185" s="195">
        <v>0</v>
      </c>
      <c r="Q2185" s="195">
        <v>0</v>
      </c>
      <c r="R2185" s="196" t="s">
        <v>33</v>
      </c>
      <c r="S2185" s="197">
        <v>60</v>
      </c>
      <c r="T2185" s="197">
        <v>110</v>
      </c>
      <c r="U2185" s="198">
        <f t="shared" si="10"/>
        <v>3.1818181818181817</v>
      </c>
      <c r="V2185" s="197">
        <v>0</v>
      </c>
      <c r="W2185" s="199">
        <v>0.35</v>
      </c>
      <c r="X2185" s="21">
        <v>798</v>
      </c>
      <c r="Y2185" s="78" t="s">
        <v>33</v>
      </c>
      <c r="Z2185" s="23" t="s">
        <v>62</v>
      </c>
      <c r="AA2185" s="24" t="s">
        <v>67</v>
      </c>
      <c r="AB2185" s="14" t="s">
        <v>67</v>
      </c>
      <c r="AC2185" s="14" t="s">
        <v>67</v>
      </c>
      <c r="AD2185" s="25"/>
      <c r="AE2185" s="26"/>
      <c r="AF2185" s="27"/>
      <c r="AG2185" s="162"/>
      <c r="AH2185" s="162"/>
      <c r="AI2185" s="162"/>
      <c r="AJ2185" s="162"/>
      <c r="AK2185" s="162"/>
      <c r="AL2185" s="162"/>
      <c r="AM2185" s="162"/>
      <c r="AN2185" s="162"/>
      <c r="AO2185" s="162"/>
    </row>
    <row r="2186" spans="1:41" ht="16.5" customHeight="1">
      <c r="A2186" s="190" t="s">
        <v>3443</v>
      </c>
      <c r="B2186" s="190"/>
      <c r="C2186" s="190"/>
      <c r="D2186" s="190"/>
      <c r="E2186" s="191" t="s">
        <v>2912</v>
      </c>
      <c r="F2186" s="191" t="s">
        <v>693</v>
      </c>
      <c r="G2186" s="191" t="s">
        <v>3469</v>
      </c>
      <c r="H2186" s="191">
        <v>2021</v>
      </c>
      <c r="I2186" s="193">
        <v>1</v>
      </c>
      <c r="J2186" s="193">
        <v>0</v>
      </c>
      <c r="K2186" s="193">
        <v>0</v>
      </c>
      <c r="L2186" s="81" t="s">
        <v>4389</v>
      </c>
      <c r="M2186" s="81"/>
      <c r="N2186" s="81" t="s">
        <v>56</v>
      </c>
      <c r="O2186" s="195">
        <v>2280</v>
      </c>
      <c r="P2186" s="195">
        <v>0</v>
      </c>
      <c r="Q2186" s="195">
        <v>0</v>
      </c>
      <c r="R2186" s="196" t="s">
        <v>33</v>
      </c>
      <c r="S2186" s="197">
        <v>60</v>
      </c>
      <c r="T2186" s="197">
        <v>110</v>
      </c>
      <c r="U2186" s="198">
        <f t="shared" si="10"/>
        <v>3.1818181818181817</v>
      </c>
      <c r="V2186" s="197">
        <v>0</v>
      </c>
      <c r="W2186" s="199">
        <v>0.35</v>
      </c>
      <c r="X2186" s="21">
        <v>798</v>
      </c>
      <c r="Y2186" s="78" t="s">
        <v>33</v>
      </c>
      <c r="Z2186" s="23" t="s">
        <v>62</v>
      </c>
      <c r="AA2186" s="24" t="s">
        <v>67</v>
      </c>
      <c r="AB2186" s="14" t="s">
        <v>67</v>
      </c>
      <c r="AC2186" s="14" t="s">
        <v>67</v>
      </c>
      <c r="AD2186" s="25"/>
      <c r="AE2186" s="26"/>
      <c r="AF2186" s="27"/>
      <c r="AG2186" s="162"/>
      <c r="AH2186" s="162"/>
      <c r="AI2186" s="162"/>
      <c r="AJ2186" s="162"/>
      <c r="AK2186" s="162"/>
      <c r="AL2186" s="162"/>
      <c r="AM2186" s="162"/>
      <c r="AN2186" s="162"/>
      <c r="AO2186" s="162"/>
    </row>
    <row r="2187" spans="1:41" ht="16.5" customHeight="1">
      <c r="A2187" s="190" t="s">
        <v>3443</v>
      </c>
      <c r="B2187" s="190"/>
      <c r="C2187" s="190"/>
      <c r="D2187" s="190"/>
      <c r="E2187" s="191" t="s">
        <v>2912</v>
      </c>
      <c r="F2187" s="191" t="s">
        <v>693</v>
      </c>
      <c r="G2187" s="191" t="s">
        <v>3469</v>
      </c>
      <c r="H2187" s="191">
        <v>2021</v>
      </c>
      <c r="I2187" s="193">
        <v>1</v>
      </c>
      <c r="J2187" s="193">
        <v>0</v>
      </c>
      <c r="K2187" s="193">
        <v>0</v>
      </c>
      <c r="L2187" s="81" t="s">
        <v>4390</v>
      </c>
      <c r="M2187" s="81"/>
      <c r="N2187" s="81" t="s">
        <v>56</v>
      </c>
      <c r="O2187" s="195">
        <v>2280</v>
      </c>
      <c r="P2187" s="195">
        <v>0</v>
      </c>
      <c r="Q2187" s="195">
        <v>0</v>
      </c>
      <c r="R2187" s="196" t="s">
        <v>33</v>
      </c>
      <c r="S2187" s="197">
        <v>60</v>
      </c>
      <c r="T2187" s="197">
        <v>110</v>
      </c>
      <c r="U2187" s="198">
        <f t="shared" si="10"/>
        <v>3.1818181818181817</v>
      </c>
      <c r="V2187" s="197">
        <v>0</v>
      </c>
      <c r="W2187" s="199">
        <v>0.35</v>
      </c>
      <c r="X2187" s="21">
        <v>798</v>
      </c>
      <c r="Y2187" s="78" t="s">
        <v>33</v>
      </c>
      <c r="Z2187" s="23" t="s">
        <v>62</v>
      </c>
      <c r="AA2187" s="24" t="s">
        <v>67</v>
      </c>
      <c r="AB2187" s="14" t="s">
        <v>67</v>
      </c>
      <c r="AC2187" s="14" t="s">
        <v>67</v>
      </c>
      <c r="AD2187" s="25"/>
      <c r="AE2187" s="26"/>
      <c r="AF2187" s="27"/>
      <c r="AG2187" s="162"/>
      <c r="AH2187" s="162"/>
      <c r="AI2187" s="162"/>
      <c r="AJ2187" s="162"/>
      <c r="AK2187" s="162"/>
      <c r="AL2187" s="162"/>
      <c r="AM2187" s="162"/>
      <c r="AN2187" s="162"/>
      <c r="AO2187" s="162"/>
    </row>
    <row r="2188" spans="1:41" ht="16.5" customHeight="1">
      <c r="A2188" s="190" t="s">
        <v>3443</v>
      </c>
      <c r="B2188" s="190"/>
      <c r="C2188" s="190"/>
      <c r="D2188" s="190"/>
      <c r="E2188" s="191" t="s">
        <v>2912</v>
      </c>
      <c r="F2188" s="191" t="s">
        <v>693</v>
      </c>
      <c r="G2188" s="191" t="s">
        <v>3469</v>
      </c>
      <c r="H2188" s="191">
        <v>2021</v>
      </c>
      <c r="I2188" s="193">
        <v>1</v>
      </c>
      <c r="J2188" s="193">
        <v>0</v>
      </c>
      <c r="K2188" s="193">
        <v>0</v>
      </c>
      <c r="L2188" s="81" t="s">
        <v>4391</v>
      </c>
      <c r="M2188" s="81"/>
      <c r="N2188" s="81" t="s">
        <v>56</v>
      </c>
      <c r="O2188" s="195">
        <v>2280</v>
      </c>
      <c r="P2188" s="195">
        <v>0</v>
      </c>
      <c r="Q2188" s="195">
        <v>0</v>
      </c>
      <c r="R2188" s="196" t="s">
        <v>33</v>
      </c>
      <c r="S2188" s="197">
        <v>60</v>
      </c>
      <c r="T2188" s="197">
        <v>110</v>
      </c>
      <c r="U2188" s="198">
        <f t="shared" si="10"/>
        <v>3.1818181818181817</v>
      </c>
      <c r="V2188" s="197">
        <v>0</v>
      </c>
      <c r="W2188" s="199">
        <v>0.35</v>
      </c>
      <c r="X2188" s="21">
        <v>798</v>
      </c>
      <c r="Y2188" s="78" t="s">
        <v>33</v>
      </c>
      <c r="Z2188" s="23" t="s">
        <v>62</v>
      </c>
      <c r="AA2188" s="24" t="s">
        <v>67</v>
      </c>
      <c r="AB2188" s="14" t="s">
        <v>67</v>
      </c>
      <c r="AC2188" s="14" t="s">
        <v>67</v>
      </c>
      <c r="AD2188" s="25"/>
      <c r="AE2188" s="26"/>
      <c r="AF2188" s="27"/>
      <c r="AG2188" s="162"/>
      <c r="AH2188" s="162"/>
      <c r="AI2188" s="162"/>
      <c r="AJ2188" s="162"/>
      <c r="AK2188" s="162"/>
      <c r="AL2188" s="162"/>
      <c r="AM2188" s="162"/>
      <c r="AN2188" s="162"/>
      <c r="AO2188" s="162"/>
    </row>
    <row r="2189" spans="1:41" ht="16.5" customHeight="1">
      <c r="A2189" s="190" t="s">
        <v>3443</v>
      </c>
      <c r="B2189" s="190"/>
      <c r="C2189" s="190"/>
      <c r="D2189" s="190"/>
      <c r="E2189" s="191" t="s">
        <v>2912</v>
      </c>
      <c r="F2189" s="191" t="s">
        <v>693</v>
      </c>
      <c r="G2189" s="191" t="s">
        <v>3469</v>
      </c>
      <c r="H2189" s="191">
        <v>2021</v>
      </c>
      <c r="I2189" s="193">
        <v>1</v>
      </c>
      <c r="J2189" s="193">
        <v>0</v>
      </c>
      <c r="K2189" s="193">
        <v>0</v>
      </c>
      <c r="L2189" s="81" t="s">
        <v>4392</v>
      </c>
      <c r="M2189" s="81"/>
      <c r="N2189" s="81" t="s">
        <v>56</v>
      </c>
      <c r="O2189" s="195">
        <v>2280</v>
      </c>
      <c r="P2189" s="195">
        <v>0</v>
      </c>
      <c r="Q2189" s="195">
        <v>0</v>
      </c>
      <c r="R2189" s="196" t="s">
        <v>33</v>
      </c>
      <c r="S2189" s="197">
        <v>60</v>
      </c>
      <c r="T2189" s="197">
        <v>110</v>
      </c>
      <c r="U2189" s="198">
        <f t="shared" si="10"/>
        <v>3.1818181818181817</v>
      </c>
      <c r="V2189" s="197">
        <v>0</v>
      </c>
      <c r="W2189" s="199">
        <v>0.35</v>
      </c>
      <c r="X2189" s="21">
        <v>798</v>
      </c>
      <c r="Y2189" s="78" t="s">
        <v>33</v>
      </c>
      <c r="Z2189" s="23" t="s">
        <v>62</v>
      </c>
      <c r="AA2189" s="24" t="s">
        <v>67</v>
      </c>
      <c r="AB2189" s="14" t="s">
        <v>67</v>
      </c>
      <c r="AC2189" s="14" t="s">
        <v>67</v>
      </c>
      <c r="AD2189" s="25"/>
      <c r="AE2189" s="26"/>
      <c r="AF2189" s="27"/>
      <c r="AG2189" s="162"/>
      <c r="AH2189" s="162"/>
      <c r="AI2189" s="162"/>
      <c r="AJ2189" s="162"/>
      <c r="AK2189" s="162"/>
      <c r="AL2189" s="162"/>
      <c r="AM2189" s="162"/>
      <c r="AN2189" s="162"/>
      <c r="AO2189" s="162"/>
    </row>
    <row r="2190" spans="1:41" ht="16.5" customHeight="1">
      <c r="A2190" s="190" t="s">
        <v>3443</v>
      </c>
      <c r="B2190" s="190"/>
      <c r="C2190" s="190"/>
      <c r="D2190" s="190"/>
      <c r="E2190" s="191" t="s">
        <v>2912</v>
      </c>
      <c r="F2190" s="191" t="s">
        <v>693</v>
      </c>
      <c r="G2190" s="191" t="s">
        <v>3469</v>
      </c>
      <c r="H2190" s="191">
        <v>2021</v>
      </c>
      <c r="I2190" s="193">
        <v>1</v>
      </c>
      <c r="J2190" s="193">
        <v>0</v>
      </c>
      <c r="K2190" s="193">
        <v>0</v>
      </c>
      <c r="L2190" s="81" t="s">
        <v>4393</v>
      </c>
      <c r="M2190" s="81"/>
      <c r="N2190" s="81" t="s">
        <v>56</v>
      </c>
      <c r="O2190" s="195">
        <v>2280</v>
      </c>
      <c r="P2190" s="195">
        <v>0</v>
      </c>
      <c r="Q2190" s="195">
        <v>0</v>
      </c>
      <c r="R2190" s="196" t="s">
        <v>33</v>
      </c>
      <c r="S2190" s="197">
        <v>60</v>
      </c>
      <c r="T2190" s="197">
        <v>110</v>
      </c>
      <c r="U2190" s="198">
        <f t="shared" si="10"/>
        <v>3.1818181818181817</v>
      </c>
      <c r="V2190" s="197">
        <v>0</v>
      </c>
      <c r="W2190" s="199">
        <v>0.35</v>
      </c>
      <c r="X2190" s="21">
        <v>798</v>
      </c>
      <c r="Y2190" s="78" t="s">
        <v>33</v>
      </c>
      <c r="Z2190" s="23" t="s">
        <v>62</v>
      </c>
      <c r="AA2190" s="24" t="s">
        <v>67</v>
      </c>
      <c r="AB2190" s="14" t="s">
        <v>67</v>
      </c>
      <c r="AC2190" s="14" t="s">
        <v>67</v>
      </c>
      <c r="AD2190" s="25"/>
      <c r="AE2190" s="26"/>
      <c r="AF2190" s="27"/>
      <c r="AG2190" s="162"/>
      <c r="AH2190" s="162"/>
      <c r="AI2190" s="162"/>
      <c r="AJ2190" s="162"/>
      <c r="AK2190" s="162"/>
      <c r="AL2190" s="162"/>
      <c r="AM2190" s="162"/>
      <c r="AN2190" s="162"/>
      <c r="AO2190" s="162"/>
    </row>
    <row r="2191" spans="1:41" ht="16.5" customHeight="1">
      <c r="A2191" s="190" t="s">
        <v>3443</v>
      </c>
      <c r="B2191" s="190"/>
      <c r="C2191" s="190"/>
      <c r="D2191" s="190"/>
      <c r="E2191" s="191" t="s">
        <v>2912</v>
      </c>
      <c r="F2191" s="191" t="s">
        <v>693</v>
      </c>
      <c r="G2191" s="191" t="s">
        <v>3469</v>
      </c>
      <c r="H2191" s="191">
        <v>2021</v>
      </c>
      <c r="I2191" s="193">
        <v>1</v>
      </c>
      <c r="J2191" s="193">
        <v>0</v>
      </c>
      <c r="K2191" s="193">
        <v>0</v>
      </c>
      <c r="L2191" s="81" t="s">
        <v>4394</v>
      </c>
      <c r="M2191" s="81"/>
      <c r="N2191" s="81" t="s">
        <v>56</v>
      </c>
      <c r="O2191" s="195">
        <v>2280</v>
      </c>
      <c r="P2191" s="195">
        <v>0</v>
      </c>
      <c r="Q2191" s="195">
        <v>0</v>
      </c>
      <c r="R2191" s="196" t="s">
        <v>33</v>
      </c>
      <c r="S2191" s="197">
        <v>60</v>
      </c>
      <c r="T2191" s="197">
        <v>110</v>
      </c>
      <c r="U2191" s="198">
        <f t="shared" si="10"/>
        <v>3.1818181818181817</v>
      </c>
      <c r="V2191" s="197">
        <v>0</v>
      </c>
      <c r="W2191" s="199">
        <v>0.35</v>
      </c>
      <c r="X2191" s="21">
        <v>798</v>
      </c>
      <c r="Y2191" s="78" t="s">
        <v>33</v>
      </c>
      <c r="Z2191" s="23" t="s">
        <v>62</v>
      </c>
      <c r="AA2191" s="24" t="s">
        <v>67</v>
      </c>
      <c r="AB2191" s="14" t="s">
        <v>67</v>
      </c>
      <c r="AC2191" s="14" t="s">
        <v>67</v>
      </c>
      <c r="AD2191" s="25"/>
      <c r="AE2191" s="26"/>
      <c r="AF2191" s="27"/>
      <c r="AG2191" s="162"/>
      <c r="AH2191" s="162"/>
      <c r="AI2191" s="162"/>
      <c r="AJ2191" s="162"/>
      <c r="AK2191" s="162"/>
      <c r="AL2191" s="162"/>
      <c r="AM2191" s="162"/>
      <c r="AN2191" s="162"/>
      <c r="AO2191" s="162"/>
    </row>
    <row r="2192" spans="1:41" ht="16.5" customHeight="1">
      <c r="A2192" s="190" t="s">
        <v>3443</v>
      </c>
      <c r="B2192" s="190"/>
      <c r="C2192" s="190"/>
      <c r="D2192" s="190"/>
      <c r="E2192" s="191" t="s">
        <v>2912</v>
      </c>
      <c r="F2192" s="191" t="s">
        <v>693</v>
      </c>
      <c r="G2192" s="191" t="s">
        <v>3469</v>
      </c>
      <c r="H2192" s="191">
        <v>2021</v>
      </c>
      <c r="I2192" s="193">
        <v>1</v>
      </c>
      <c r="J2192" s="193">
        <v>0</v>
      </c>
      <c r="K2192" s="193">
        <v>0</v>
      </c>
      <c r="L2192" s="81" t="s">
        <v>4395</v>
      </c>
      <c r="M2192" s="81"/>
      <c r="N2192" s="81" t="s">
        <v>56</v>
      </c>
      <c r="O2192" s="195">
        <v>2280</v>
      </c>
      <c r="P2192" s="195">
        <v>0</v>
      </c>
      <c r="Q2192" s="195">
        <v>0</v>
      </c>
      <c r="R2192" s="196" t="s">
        <v>33</v>
      </c>
      <c r="S2192" s="197">
        <v>60</v>
      </c>
      <c r="T2192" s="197">
        <v>110</v>
      </c>
      <c r="U2192" s="198">
        <f t="shared" si="10"/>
        <v>3.1818181818181817</v>
      </c>
      <c r="V2192" s="197">
        <v>0</v>
      </c>
      <c r="W2192" s="199">
        <v>0.35</v>
      </c>
      <c r="X2192" s="21">
        <v>798</v>
      </c>
      <c r="Y2192" s="78" t="s">
        <v>33</v>
      </c>
      <c r="Z2192" s="23" t="s">
        <v>62</v>
      </c>
      <c r="AA2192" s="24" t="s">
        <v>67</v>
      </c>
      <c r="AB2192" s="14" t="s">
        <v>67</v>
      </c>
      <c r="AC2192" s="14" t="s">
        <v>67</v>
      </c>
      <c r="AD2192" s="25"/>
      <c r="AE2192" s="26"/>
      <c r="AF2192" s="27"/>
      <c r="AG2192" s="162"/>
      <c r="AH2192" s="162"/>
      <c r="AI2192" s="162"/>
      <c r="AJ2192" s="162"/>
      <c r="AK2192" s="162"/>
      <c r="AL2192" s="162"/>
      <c r="AM2192" s="162"/>
      <c r="AN2192" s="162"/>
      <c r="AO2192" s="162"/>
    </row>
    <row r="2193" spans="1:41" ht="16.5" customHeight="1">
      <c r="A2193" s="190" t="s">
        <v>3443</v>
      </c>
      <c r="B2193" s="190"/>
      <c r="C2193" s="190"/>
      <c r="D2193" s="190"/>
      <c r="E2193" s="191" t="s">
        <v>2912</v>
      </c>
      <c r="F2193" s="191" t="s">
        <v>693</v>
      </c>
      <c r="G2193" s="191" t="s">
        <v>3469</v>
      </c>
      <c r="H2193" s="191">
        <v>2021</v>
      </c>
      <c r="I2193" s="193">
        <v>1</v>
      </c>
      <c r="J2193" s="193">
        <v>0</v>
      </c>
      <c r="K2193" s="193">
        <v>0</v>
      </c>
      <c r="L2193" s="81" t="s">
        <v>3477</v>
      </c>
      <c r="M2193" s="81"/>
      <c r="N2193" s="81" t="s">
        <v>56</v>
      </c>
      <c r="O2193" s="195">
        <v>2280</v>
      </c>
      <c r="P2193" s="195">
        <v>0</v>
      </c>
      <c r="Q2193" s="195">
        <v>0</v>
      </c>
      <c r="R2193" s="196" t="s">
        <v>33</v>
      </c>
      <c r="S2193" s="197">
        <v>60</v>
      </c>
      <c r="T2193" s="197">
        <v>110</v>
      </c>
      <c r="U2193" s="198">
        <f t="shared" si="10"/>
        <v>3.1818181818181817</v>
      </c>
      <c r="V2193" s="197">
        <v>0</v>
      </c>
      <c r="W2193" s="199">
        <v>0.35</v>
      </c>
      <c r="X2193" s="21">
        <v>798</v>
      </c>
      <c r="Y2193" s="78" t="s">
        <v>33</v>
      </c>
      <c r="Z2193" s="23" t="s">
        <v>62</v>
      </c>
      <c r="AA2193" s="24" t="s">
        <v>67</v>
      </c>
      <c r="AB2193" s="14" t="s">
        <v>67</v>
      </c>
      <c r="AC2193" s="14" t="s">
        <v>67</v>
      </c>
      <c r="AD2193" s="25"/>
      <c r="AE2193" s="26"/>
      <c r="AF2193" s="27"/>
      <c r="AG2193" s="162"/>
      <c r="AH2193" s="162"/>
      <c r="AI2193" s="162"/>
      <c r="AJ2193" s="162"/>
      <c r="AK2193" s="162"/>
      <c r="AL2193" s="162"/>
      <c r="AM2193" s="162"/>
      <c r="AN2193" s="162"/>
      <c r="AO2193" s="162"/>
    </row>
    <row r="2194" spans="1:41" ht="16.5" customHeight="1">
      <c r="A2194" s="190" t="s">
        <v>3443</v>
      </c>
      <c r="B2194" s="190"/>
      <c r="C2194" s="190"/>
      <c r="D2194" s="190"/>
      <c r="E2194" s="191" t="s">
        <v>2912</v>
      </c>
      <c r="F2194" s="191" t="s">
        <v>693</v>
      </c>
      <c r="G2194" s="191" t="s">
        <v>3469</v>
      </c>
      <c r="H2194" s="191">
        <v>2021</v>
      </c>
      <c r="I2194" s="193">
        <v>1</v>
      </c>
      <c r="J2194" s="193">
        <v>0</v>
      </c>
      <c r="K2194" s="193">
        <v>0</v>
      </c>
      <c r="L2194" s="81" t="s">
        <v>4396</v>
      </c>
      <c r="M2194" s="81"/>
      <c r="N2194" s="81" t="s">
        <v>56</v>
      </c>
      <c r="O2194" s="195">
        <v>2280</v>
      </c>
      <c r="P2194" s="195">
        <v>0</v>
      </c>
      <c r="Q2194" s="195">
        <v>0</v>
      </c>
      <c r="R2194" s="196" t="s">
        <v>33</v>
      </c>
      <c r="S2194" s="197">
        <v>60</v>
      </c>
      <c r="T2194" s="197">
        <v>110</v>
      </c>
      <c r="U2194" s="198">
        <f t="shared" si="10"/>
        <v>3.1818181818181817</v>
      </c>
      <c r="V2194" s="197">
        <v>0</v>
      </c>
      <c r="W2194" s="199">
        <v>0.35</v>
      </c>
      <c r="X2194" s="21">
        <v>798</v>
      </c>
      <c r="Y2194" s="78" t="s">
        <v>33</v>
      </c>
      <c r="Z2194" s="23" t="s">
        <v>62</v>
      </c>
      <c r="AA2194" s="24" t="s">
        <v>67</v>
      </c>
      <c r="AB2194" s="14" t="s">
        <v>67</v>
      </c>
      <c r="AC2194" s="14" t="s">
        <v>67</v>
      </c>
      <c r="AD2194" s="25"/>
      <c r="AE2194" s="26"/>
      <c r="AF2194" s="27"/>
      <c r="AG2194" s="162"/>
      <c r="AH2194" s="162"/>
      <c r="AI2194" s="162"/>
      <c r="AJ2194" s="162"/>
      <c r="AK2194" s="162"/>
      <c r="AL2194" s="162"/>
      <c r="AM2194" s="162"/>
      <c r="AN2194" s="162"/>
      <c r="AO2194" s="162"/>
    </row>
    <row r="2195" spans="1:41" ht="16.5" customHeight="1">
      <c r="A2195" s="190" t="s">
        <v>3443</v>
      </c>
      <c r="B2195" s="190"/>
      <c r="C2195" s="190"/>
      <c r="D2195" s="190"/>
      <c r="E2195" s="191" t="s">
        <v>2912</v>
      </c>
      <c r="F2195" s="191" t="s">
        <v>693</v>
      </c>
      <c r="G2195" s="191" t="s">
        <v>3469</v>
      </c>
      <c r="H2195" s="191">
        <v>2021</v>
      </c>
      <c r="I2195" s="193">
        <v>1</v>
      </c>
      <c r="J2195" s="193">
        <v>0</v>
      </c>
      <c r="K2195" s="193">
        <v>0</v>
      </c>
      <c r="L2195" s="81" t="s">
        <v>4397</v>
      </c>
      <c r="M2195" s="81"/>
      <c r="N2195" s="81" t="s">
        <v>56</v>
      </c>
      <c r="O2195" s="195">
        <v>2280</v>
      </c>
      <c r="P2195" s="195">
        <v>0</v>
      </c>
      <c r="Q2195" s="195">
        <v>0</v>
      </c>
      <c r="R2195" s="196" t="s">
        <v>33</v>
      </c>
      <c r="S2195" s="197">
        <v>60</v>
      </c>
      <c r="T2195" s="197">
        <v>110</v>
      </c>
      <c r="U2195" s="198">
        <f t="shared" si="10"/>
        <v>3.1818181818181817</v>
      </c>
      <c r="V2195" s="197">
        <v>0</v>
      </c>
      <c r="W2195" s="199">
        <v>0.35</v>
      </c>
      <c r="X2195" s="21">
        <v>798</v>
      </c>
      <c r="Y2195" s="78" t="s">
        <v>33</v>
      </c>
      <c r="Z2195" s="23" t="s">
        <v>62</v>
      </c>
      <c r="AA2195" s="24" t="s">
        <v>67</v>
      </c>
      <c r="AB2195" s="14" t="s">
        <v>67</v>
      </c>
      <c r="AC2195" s="14" t="s">
        <v>67</v>
      </c>
      <c r="AD2195" s="25"/>
      <c r="AE2195" s="26"/>
      <c r="AF2195" s="27"/>
      <c r="AG2195" s="162"/>
      <c r="AH2195" s="162"/>
      <c r="AI2195" s="162"/>
      <c r="AJ2195" s="162"/>
      <c r="AK2195" s="162"/>
      <c r="AL2195" s="162"/>
      <c r="AM2195" s="162"/>
      <c r="AN2195" s="162"/>
      <c r="AO2195" s="162"/>
    </row>
    <row r="2196" spans="1:41" ht="16.5" customHeight="1">
      <c r="A2196" s="190" t="s">
        <v>3443</v>
      </c>
      <c r="B2196" s="190"/>
      <c r="C2196" s="190"/>
      <c r="D2196" s="190"/>
      <c r="E2196" s="191" t="s">
        <v>2912</v>
      </c>
      <c r="F2196" s="191" t="s">
        <v>693</v>
      </c>
      <c r="G2196" s="191" t="s">
        <v>3469</v>
      </c>
      <c r="H2196" s="191">
        <v>2021</v>
      </c>
      <c r="I2196" s="193">
        <v>1</v>
      </c>
      <c r="J2196" s="193">
        <v>0</v>
      </c>
      <c r="K2196" s="193">
        <v>0</v>
      </c>
      <c r="L2196" s="81" t="s">
        <v>4398</v>
      </c>
      <c r="M2196" s="81"/>
      <c r="N2196" s="81" t="s">
        <v>56</v>
      </c>
      <c r="O2196" s="195">
        <v>2280</v>
      </c>
      <c r="P2196" s="195">
        <v>0</v>
      </c>
      <c r="Q2196" s="195">
        <v>0</v>
      </c>
      <c r="R2196" s="196" t="s">
        <v>33</v>
      </c>
      <c r="S2196" s="197">
        <v>60</v>
      </c>
      <c r="T2196" s="197">
        <v>110</v>
      </c>
      <c r="U2196" s="198">
        <f t="shared" si="10"/>
        <v>3.1818181818181817</v>
      </c>
      <c r="V2196" s="197">
        <v>0</v>
      </c>
      <c r="W2196" s="199">
        <v>0.35</v>
      </c>
      <c r="X2196" s="21">
        <v>798</v>
      </c>
      <c r="Y2196" s="78" t="s">
        <v>33</v>
      </c>
      <c r="Z2196" s="23" t="s">
        <v>62</v>
      </c>
      <c r="AA2196" s="24" t="s">
        <v>67</v>
      </c>
      <c r="AB2196" s="14" t="s">
        <v>67</v>
      </c>
      <c r="AC2196" s="14" t="s">
        <v>67</v>
      </c>
      <c r="AD2196" s="25"/>
      <c r="AE2196" s="26"/>
      <c r="AF2196" s="27"/>
      <c r="AG2196" s="162"/>
      <c r="AH2196" s="162"/>
      <c r="AI2196" s="162"/>
      <c r="AJ2196" s="162"/>
      <c r="AK2196" s="162"/>
      <c r="AL2196" s="162"/>
      <c r="AM2196" s="162"/>
      <c r="AN2196" s="162"/>
      <c r="AO2196" s="162"/>
    </row>
    <row r="2197" spans="1:41" ht="16.5" customHeight="1">
      <c r="A2197" s="190" t="s">
        <v>3443</v>
      </c>
      <c r="B2197" s="190"/>
      <c r="C2197" s="190"/>
      <c r="D2197" s="190"/>
      <c r="E2197" s="191" t="s">
        <v>2912</v>
      </c>
      <c r="F2197" s="191" t="s">
        <v>693</v>
      </c>
      <c r="G2197" s="191" t="s">
        <v>3469</v>
      </c>
      <c r="H2197" s="191">
        <v>2021</v>
      </c>
      <c r="I2197" s="193">
        <v>1</v>
      </c>
      <c r="J2197" s="193">
        <v>0</v>
      </c>
      <c r="K2197" s="193">
        <v>0</v>
      </c>
      <c r="L2197" s="81" t="s">
        <v>4399</v>
      </c>
      <c r="M2197" s="81"/>
      <c r="N2197" s="81" t="s">
        <v>56</v>
      </c>
      <c r="O2197" s="195">
        <v>2280</v>
      </c>
      <c r="P2197" s="195">
        <v>0</v>
      </c>
      <c r="Q2197" s="195">
        <v>0</v>
      </c>
      <c r="R2197" s="196" t="s">
        <v>33</v>
      </c>
      <c r="S2197" s="197">
        <v>60</v>
      </c>
      <c r="T2197" s="197">
        <v>110</v>
      </c>
      <c r="U2197" s="198">
        <f t="shared" si="10"/>
        <v>3.1818181818181817</v>
      </c>
      <c r="V2197" s="197">
        <v>0</v>
      </c>
      <c r="W2197" s="199">
        <v>0.35</v>
      </c>
      <c r="X2197" s="21">
        <v>798</v>
      </c>
      <c r="Y2197" s="78" t="s">
        <v>33</v>
      </c>
      <c r="Z2197" s="23" t="s">
        <v>62</v>
      </c>
      <c r="AA2197" s="24" t="s">
        <v>67</v>
      </c>
      <c r="AB2197" s="14" t="s">
        <v>67</v>
      </c>
      <c r="AC2197" s="14" t="s">
        <v>67</v>
      </c>
      <c r="AD2197" s="25"/>
      <c r="AE2197" s="26"/>
      <c r="AF2197" s="27"/>
      <c r="AG2197" s="162"/>
      <c r="AH2197" s="162"/>
      <c r="AI2197" s="162"/>
      <c r="AJ2197" s="162"/>
      <c r="AK2197" s="162"/>
      <c r="AL2197" s="162"/>
      <c r="AM2197" s="162"/>
      <c r="AN2197" s="162"/>
      <c r="AO2197" s="162"/>
    </row>
    <row r="2198" spans="1:41" ht="16.5" customHeight="1">
      <c r="A2198" s="190" t="s">
        <v>3443</v>
      </c>
      <c r="B2198" s="190"/>
      <c r="C2198" s="190"/>
      <c r="D2198" s="190"/>
      <c r="E2198" s="191" t="s">
        <v>2912</v>
      </c>
      <c r="F2198" s="191" t="s">
        <v>693</v>
      </c>
      <c r="G2198" s="191" t="s">
        <v>3469</v>
      </c>
      <c r="H2198" s="191">
        <v>2021</v>
      </c>
      <c r="I2198" s="193">
        <v>1</v>
      </c>
      <c r="J2198" s="193">
        <v>0</v>
      </c>
      <c r="K2198" s="193">
        <v>0</v>
      </c>
      <c r="L2198" s="81" t="s">
        <v>4400</v>
      </c>
      <c r="M2198" s="81"/>
      <c r="N2198" s="81" t="s">
        <v>56</v>
      </c>
      <c r="O2198" s="195">
        <v>2280</v>
      </c>
      <c r="P2198" s="195">
        <v>0</v>
      </c>
      <c r="Q2198" s="195">
        <v>0</v>
      </c>
      <c r="R2198" s="196" t="s">
        <v>33</v>
      </c>
      <c r="S2198" s="197">
        <v>60</v>
      </c>
      <c r="T2198" s="197">
        <v>110</v>
      </c>
      <c r="U2198" s="198">
        <f t="shared" si="10"/>
        <v>3.1818181818181817</v>
      </c>
      <c r="V2198" s="197">
        <v>0</v>
      </c>
      <c r="W2198" s="199">
        <v>0.35</v>
      </c>
      <c r="X2198" s="21">
        <v>798</v>
      </c>
      <c r="Y2198" s="78" t="s">
        <v>33</v>
      </c>
      <c r="Z2198" s="23" t="s">
        <v>62</v>
      </c>
      <c r="AA2198" s="24" t="s">
        <v>67</v>
      </c>
      <c r="AB2198" s="14" t="s">
        <v>67</v>
      </c>
      <c r="AC2198" s="14" t="s">
        <v>67</v>
      </c>
      <c r="AD2198" s="25"/>
      <c r="AE2198" s="26"/>
      <c r="AF2198" s="27"/>
      <c r="AG2198" s="162"/>
      <c r="AH2198" s="162"/>
      <c r="AI2198" s="162"/>
      <c r="AJ2198" s="162"/>
      <c r="AK2198" s="162"/>
      <c r="AL2198" s="162"/>
      <c r="AM2198" s="162"/>
      <c r="AN2198" s="162"/>
      <c r="AO2198" s="162"/>
    </row>
    <row r="2199" spans="1:41" ht="16.5" customHeight="1">
      <c r="A2199" s="190" t="s">
        <v>3443</v>
      </c>
      <c r="B2199" s="190"/>
      <c r="C2199" s="190"/>
      <c r="D2199" s="190"/>
      <c r="E2199" s="191" t="s">
        <v>2912</v>
      </c>
      <c r="F2199" s="191" t="s">
        <v>693</v>
      </c>
      <c r="G2199" s="191" t="s">
        <v>3469</v>
      </c>
      <c r="H2199" s="191">
        <v>2021</v>
      </c>
      <c r="I2199" s="193">
        <v>1</v>
      </c>
      <c r="J2199" s="193">
        <v>0</v>
      </c>
      <c r="K2199" s="193">
        <v>0</v>
      </c>
      <c r="L2199" s="81" t="s">
        <v>4401</v>
      </c>
      <c r="M2199" s="81"/>
      <c r="N2199" s="81" t="s">
        <v>56</v>
      </c>
      <c r="O2199" s="195">
        <v>2280</v>
      </c>
      <c r="P2199" s="195">
        <v>0</v>
      </c>
      <c r="Q2199" s="195">
        <v>0</v>
      </c>
      <c r="R2199" s="196" t="s">
        <v>33</v>
      </c>
      <c r="S2199" s="197">
        <v>60</v>
      </c>
      <c r="T2199" s="197">
        <v>110</v>
      </c>
      <c r="U2199" s="198">
        <f t="shared" si="10"/>
        <v>3.1818181818181817</v>
      </c>
      <c r="V2199" s="197">
        <v>0</v>
      </c>
      <c r="W2199" s="199">
        <v>0.35</v>
      </c>
      <c r="X2199" s="21">
        <v>798</v>
      </c>
      <c r="Y2199" s="78" t="s">
        <v>33</v>
      </c>
      <c r="Z2199" s="23" t="s">
        <v>62</v>
      </c>
      <c r="AA2199" s="24" t="s">
        <v>67</v>
      </c>
      <c r="AB2199" s="14" t="s">
        <v>67</v>
      </c>
      <c r="AC2199" s="14" t="s">
        <v>67</v>
      </c>
      <c r="AD2199" s="25"/>
      <c r="AE2199" s="26"/>
      <c r="AF2199" s="27"/>
      <c r="AG2199" s="162"/>
      <c r="AH2199" s="162"/>
      <c r="AI2199" s="162"/>
      <c r="AJ2199" s="162"/>
      <c r="AK2199" s="162"/>
      <c r="AL2199" s="162"/>
      <c r="AM2199" s="162"/>
      <c r="AN2199" s="162"/>
      <c r="AO2199" s="162"/>
    </row>
    <row r="2200" spans="1:41" ht="16.5" customHeight="1">
      <c r="A2200" s="190" t="s">
        <v>3443</v>
      </c>
      <c r="B2200" s="190"/>
      <c r="C2200" s="190"/>
      <c r="D2200" s="190"/>
      <c r="E2200" s="191" t="s">
        <v>2912</v>
      </c>
      <c r="F2200" s="191" t="s">
        <v>693</v>
      </c>
      <c r="G2200" s="191" t="s">
        <v>3469</v>
      </c>
      <c r="H2200" s="191">
        <v>2021</v>
      </c>
      <c r="I2200" s="193">
        <v>1</v>
      </c>
      <c r="J2200" s="193">
        <v>0</v>
      </c>
      <c r="K2200" s="193">
        <v>0</v>
      </c>
      <c r="L2200" s="81" t="s">
        <v>4402</v>
      </c>
      <c r="M2200" s="81"/>
      <c r="N2200" s="81" t="s">
        <v>56</v>
      </c>
      <c r="O2200" s="195">
        <v>2280</v>
      </c>
      <c r="P2200" s="195">
        <v>0</v>
      </c>
      <c r="Q2200" s="195">
        <v>0</v>
      </c>
      <c r="R2200" s="196" t="s">
        <v>33</v>
      </c>
      <c r="S2200" s="197">
        <v>60</v>
      </c>
      <c r="T2200" s="197">
        <v>110</v>
      </c>
      <c r="U2200" s="198">
        <f t="shared" si="10"/>
        <v>3.1818181818181817</v>
      </c>
      <c r="V2200" s="197">
        <v>0</v>
      </c>
      <c r="W2200" s="199">
        <v>0.35</v>
      </c>
      <c r="X2200" s="21">
        <v>798</v>
      </c>
      <c r="Y2200" s="78" t="s">
        <v>33</v>
      </c>
      <c r="Z2200" s="23" t="s">
        <v>62</v>
      </c>
      <c r="AA2200" s="24" t="s">
        <v>67</v>
      </c>
      <c r="AB2200" s="14" t="s">
        <v>67</v>
      </c>
      <c r="AC2200" s="14" t="s">
        <v>67</v>
      </c>
      <c r="AD2200" s="25"/>
      <c r="AE2200" s="26"/>
      <c r="AF2200" s="27"/>
      <c r="AG2200" s="162"/>
      <c r="AH2200" s="162"/>
      <c r="AI2200" s="162"/>
      <c r="AJ2200" s="162"/>
      <c r="AK2200" s="162"/>
      <c r="AL2200" s="162"/>
      <c r="AM2200" s="162"/>
      <c r="AN2200" s="162"/>
      <c r="AO2200" s="162"/>
    </row>
    <row r="2201" spans="1:41" ht="16.5" customHeight="1">
      <c r="A2201" s="190" t="s">
        <v>3443</v>
      </c>
      <c r="B2201" s="190"/>
      <c r="C2201" s="190"/>
      <c r="D2201" s="190"/>
      <c r="E2201" s="191" t="s">
        <v>2912</v>
      </c>
      <c r="F2201" s="191" t="s">
        <v>693</v>
      </c>
      <c r="G2201" s="191" t="s">
        <v>3469</v>
      </c>
      <c r="H2201" s="191">
        <v>2021</v>
      </c>
      <c r="I2201" s="193">
        <v>1</v>
      </c>
      <c r="J2201" s="193">
        <v>0</v>
      </c>
      <c r="K2201" s="193">
        <v>0</v>
      </c>
      <c r="L2201" s="81" t="s">
        <v>4403</v>
      </c>
      <c r="M2201" s="81"/>
      <c r="N2201" s="81" t="s">
        <v>56</v>
      </c>
      <c r="O2201" s="195">
        <v>2280</v>
      </c>
      <c r="P2201" s="195">
        <v>0</v>
      </c>
      <c r="Q2201" s="195">
        <v>0</v>
      </c>
      <c r="R2201" s="196" t="s">
        <v>33</v>
      </c>
      <c r="S2201" s="197">
        <v>60</v>
      </c>
      <c r="T2201" s="197">
        <v>110</v>
      </c>
      <c r="U2201" s="198">
        <f t="shared" si="10"/>
        <v>3.1818181818181817</v>
      </c>
      <c r="V2201" s="197">
        <v>0</v>
      </c>
      <c r="W2201" s="199">
        <v>0.35</v>
      </c>
      <c r="X2201" s="21">
        <v>798</v>
      </c>
      <c r="Y2201" s="78" t="s">
        <v>33</v>
      </c>
      <c r="Z2201" s="23" t="s">
        <v>62</v>
      </c>
      <c r="AA2201" s="24" t="s">
        <v>67</v>
      </c>
      <c r="AB2201" s="14" t="s">
        <v>67</v>
      </c>
      <c r="AC2201" s="14" t="s">
        <v>67</v>
      </c>
      <c r="AD2201" s="25"/>
      <c r="AE2201" s="26"/>
      <c r="AF2201" s="27"/>
      <c r="AG2201" s="162"/>
      <c r="AH2201" s="162"/>
      <c r="AI2201" s="162"/>
      <c r="AJ2201" s="162"/>
      <c r="AK2201" s="162"/>
      <c r="AL2201" s="162"/>
      <c r="AM2201" s="162"/>
      <c r="AN2201" s="162"/>
      <c r="AO2201" s="162"/>
    </row>
    <row r="2202" spans="1:41" ht="16.5" customHeight="1">
      <c r="A2202" s="190" t="s">
        <v>3443</v>
      </c>
      <c r="B2202" s="190"/>
      <c r="C2202" s="190"/>
      <c r="D2202" s="190"/>
      <c r="E2202" s="191" t="s">
        <v>2912</v>
      </c>
      <c r="F2202" s="191" t="s">
        <v>693</v>
      </c>
      <c r="G2202" s="191" t="s">
        <v>3469</v>
      </c>
      <c r="H2202" s="191">
        <v>2021</v>
      </c>
      <c r="I2202" s="193">
        <v>1</v>
      </c>
      <c r="J2202" s="193">
        <v>0</v>
      </c>
      <c r="K2202" s="193">
        <v>0</v>
      </c>
      <c r="L2202" s="81" t="s">
        <v>4404</v>
      </c>
      <c r="M2202" s="81"/>
      <c r="N2202" s="81" t="s">
        <v>56</v>
      </c>
      <c r="O2202" s="195">
        <v>2280</v>
      </c>
      <c r="P2202" s="195">
        <v>0</v>
      </c>
      <c r="Q2202" s="195">
        <v>0</v>
      </c>
      <c r="R2202" s="196" t="s">
        <v>33</v>
      </c>
      <c r="S2202" s="197">
        <v>60</v>
      </c>
      <c r="T2202" s="197">
        <v>110</v>
      </c>
      <c r="U2202" s="198">
        <f t="shared" si="10"/>
        <v>3.1818181818181817</v>
      </c>
      <c r="V2202" s="197">
        <v>0</v>
      </c>
      <c r="W2202" s="199">
        <v>0.35</v>
      </c>
      <c r="X2202" s="21">
        <v>798</v>
      </c>
      <c r="Y2202" s="78" t="s">
        <v>33</v>
      </c>
      <c r="Z2202" s="23" t="s">
        <v>62</v>
      </c>
      <c r="AA2202" s="24" t="s">
        <v>67</v>
      </c>
      <c r="AB2202" s="14" t="s">
        <v>67</v>
      </c>
      <c r="AC2202" s="14" t="s">
        <v>67</v>
      </c>
      <c r="AD2202" s="25"/>
      <c r="AE2202" s="26"/>
      <c r="AF2202" s="27"/>
      <c r="AG2202" s="162"/>
      <c r="AH2202" s="162"/>
      <c r="AI2202" s="162"/>
      <c r="AJ2202" s="162"/>
      <c r="AK2202" s="162"/>
      <c r="AL2202" s="162"/>
      <c r="AM2202" s="162"/>
      <c r="AN2202" s="162"/>
      <c r="AO2202" s="162"/>
    </row>
    <row r="2203" spans="1:41" ht="16.5" customHeight="1">
      <c r="A2203" s="190" t="s">
        <v>3443</v>
      </c>
      <c r="B2203" s="190"/>
      <c r="C2203" s="190"/>
      <c r="D2203" s="190"/>
      <c r="E2203" s="191" t="s">
        <v>2912</v>
      </c>
      <c r="F2203" s="191" t="s">
        <v>693</v>
      </c>
      <c r="G2203" s="191" t="s">
        <v>3469</v>
      </c>
      <c r="H2203" s="191">
        <v>2021</v>
      </c>
      <c r="I2203" s="193">
        <v>1</v>
      </c>
      <c r="J2203" s="193">
        <v>0</v>
      </c>
      <c r="K2203" s="193">
        <v>0</v>
      </c>
      <c r="L2203" s="81" t="s">
        <v>4405</v>
      </c>
      <c r="M2203" s="81"/>
      <c r="N2203" s="81" t="s">
        <v>56</v>
      </c>
      <c r="O2203" s="195">
        <v>2280</v>
      </c>
      <c r="P2203" s="195">
        <v>0</v>
      </c>
      <c r="Q2203" s="195">
        <v>0</v>
      </c>
      <c r="R2203" s="196" t="s">
        <v>33</v>
      </c>
      <c r="S2203" s="197">
        <v>60</v>
      </c>
      <c r="T2203" s="197">
        <v>110</v>
      </c>
      <c r="U2203" s="198">
        <f t="shared" ref="U2203:U2266" si="11">W2203*1000/T2203</f>
        <v>3.1818181818181817</v>
      </c>
      <c r="V2203" s="197">
        <v>0</v>
      </c>
      <c r="W2203" s="199">
        <v>0.35</v>
      </c>
      <c r="X2203" s="21">
        <v>798</v>
      </c>
      <c r="Y2203" s="78" t="s">
        <v>33</v>
      </c>
      <c r="Z2203" s="23" t="s">
        <v>62</v>
      </c>
      <c r="AA2203" s="24" t="s">
        <v>67</v>
      </c>
      <c r="AB2203" s="14" t="s">
        <v>67</v>
      </c>
      <c r="AC2203" s="14" t="s">
        <v>67</v>
      </c>
      <c r="AD2203" s="25"/>
      <c r="AE2203" s="26"/>
      <c r="AF2203" s="27"/>
      <c r="AG2203" s="162"/>
      <c r="AH2203" s="162"/>
      <c r="AI2203" s="162"/>
      <c r="AJ2203" s="162"/>
      <c r="AK2203" s="162"/>
      <c r="AL2203" s="162"/>
      <c r="AM2203" s="162"/>
      <c r="AN2203" s="162"/>
      <c r="AO2203" s="162"/>
    </row>
    <row r="2204" spans="1:41" ht="16.5" customHeight="1">
      <c r="A2204" s="190" t="s">
        <v>3443</v>
      </c>
      <c r="B2204" s="190"/>
      <c r="C2204" s="190"/>
      <c r="D2204" s="190"/>
      <c r="E2204" s="191" t="s">
        <v>2912</v>
      </c>
      <c r="F2204" s="191" t="s">
        <v>693</v>
      </c>
      <c r="G2204" s="191" t="s">
        <v>3469</v>
      </c>
      <c r="H2204" s="191">
        <v>2021</v>
      </c>
      <c r="I2204" s="193">
        <v>1</v>
      </c>
      <c r="J2204" s="193">
        <v>0</v>
      </c>
      <c r="K2204" s="193">
        <v>0</v>
      </c>
      <c r="L2204" s="81" t="s">
        <v>3478</v>
      </c>
      <c r="M2204" s="81"/>
      <c r="N2204" s="81" t="s">
        <v>56</v>
      </c>
      <c r="O2204" s="195">
        <v>2280</v>
      </c>
      <c r="P2204" s="195">
        <v>0</v>
      </c>
      <c r="Q2204" s="195">
        <v>0</v>
      </c>
      <c r="R2204" s="196" t="s">
        <v>33</v>
      </c>
      <c r="S2204" s="197">
        <v>60</v>
      </c>
      <c r="T2204" s="197">
        <v>110</v>
      </c>
      <c r="U2204" s="198">
        <f t="shared" si="11"/>
        <v>3.1818181818181817</v>
      </c>
      <c r="V2204" s="197">
        <v>0</v>
      </c>
      <c r="W2204" s="199">
        <v>0.35</v>
      </c>
      <c r="X2204" s="21">
        <v>798</v>
      </c>
      <c r="Y2204" s="78" t="s">
        <v>33</v>
      </c>
      <c r="Z2204" s="23" t="s">
        <v>62</v>
      </c>
      <c r="AA2204" s="24" t="s">
        <v>67</v>
      </c>
      <c r="AB2204" s="14" t="s">
        <v>67</v>
      </c>
      <c r="AC2204" s="14" t="s">
        <v>67</v>
      </c>
      <c r="AD2204" s="25"/>
      <c r="AE2204" s="26"/>
      <c r="AF2204" s="27"/>
      <c r="AG2204" s="162"/>
      <c r="AH2204" s="162"/>
      <c r="AI2204" s="162"/>
      <c r="AJ2204" s="162"/>
      <c r="AK2204" s="162"/>
      <c r="AL2204" s="162"/>
      <c r="AM2204" s="162"/>
      <c r="AN2204" s="162"/>
      <c r="AO2204" s="162"/>
    </row>
    <row r="2205" spans="1:41" ht="16.5" customHeight="1">
      <c r="A2205" s="190" t="s">
        <v>3443</v>
      </c>
      <c r="B2205" s="190"/>
      <c r="C2205" s="190"/>
      <c r="D2205" s="190"/>
      <c r="E2205" s="191" t="s">
        <v>2912</v>
      </c>
      <c r="F2205" s="191" t="s">
        <v>693</v>
      </c>
      <c r="G2205" s="191" t="s">
        <v>3469</v>
      </c>
      <c r="H2205" s="191">
        <v>2021</v>
      </c>
      <c r="I2205" s="193">
        <v>1</v>
      </c>
      <c r="J2205" s="193">
        <v>0</v>
      </c>
      <c r="K2205" s="193">
        <v>0</v>
      </c>
      <c r="L2205" s="81" t="s">
        <v>4406</v>
      </c>
      <c r="M2205" s="81"/>
      <c r="N2205" s="81" t="s">
        <v>56</v>
      </c>
      <c r="O2205" s="195">
        <v>2280</v>
      </c>
      <c r="P2205" s="195">
        <v>0</v>
      </c>
      <c r="Q2205" s="195">
        <v>0</v>
      </c>
      <c r="R2205" s="196" t="s">
        <v>33</v>
      </c>
      <c r="S2205" s="197">
        <v>60</v>
      </c>
      <c r="T2205" s="197">
        <v>110</v>
      </c>
      <c r="U2205" s="198">
        <f t="shared" si="11"/>
        <v>3.1818181818181817</v>
      </c>
      <c r="V2205" s="197">
        <v>0</v>
      </c>
      <c r="W2205" s="199">
        <v>0.35</v>
      </c>
      <c r="X2205" s="21">
        <v>798</v>
      </c>
      <c r="Y2205" s="78" t="s">
        <v>33</v>
      </c>
      <c r="Z2205" s="23" t="s">
        <v>62</v>
      </c>
      <c r="AA2205" s="24" t="s">
        <v>67</v>
      </c>
      <c r="AB2205" s="14" t="s">
        <v>67</v>
      </c>
      <c r="AC2205" s="14" t="s">
        <v>67</v>
      </c>
      <c r="AD2205" s="25"/>
      <c r="AE2205" s="26"/>
      <c r="AF2205" s="27"/>
      <c r="AG2205" s="162"/>
      <c r="AH2205" s="162"/>
      <c r="AI2205" s="162"/>
      <c r="AJ2205" s="162"/>
      <c r="AK2205" s="162"/>
      <c r="AL2205" s="162"/>
      <c r="AM2205" s="162"/>
      <c r="AN2205" s="162"/>
      <c r="AO2205" s="162"/>
    </row>
    <row r="2206" spans="1:41" ht="16.5" customHeight="1">
      <c r="A2206" s="190" t="s">
        <v>3443</v>
      </c>
      <c r="B2206" s="190"/>
      <c r="C2206" s="190"/>
      <c r="D2206" s="190"/>
      <c r="E2206" s="191" t="s">
        <v>2912</v>
      </c>
      <c r="F2206" s="191" t="s">
        <v>693</v>
      </c>
      <c r="G2206" s="191" t="s">
        <v>3469</v>
      </c>
      <c r="H2206" s="191">
        <v>2021</v>
      </c>
      <c r="I2206" s="193">
        <v>1</v>
      </c>
      <c r="J2206" s="193">
        <v>0</v>
      </c>
      <c r="K2206" s="193">
        <v>0</v>
      </c>
      <c r="L2206" s="81" t="s">
        <v>4407</v>
      </c>
      <c r="M2206" s="81"/>
      <c r="N2206" s="81" t="s">
        <v>56</v>
      </c>
      <c r="O2206" s="195">
        <v>2280</v>
      </c>
      <c r="P2206" s="195">
        <v>0</v>
      </c>
      <c r="Q2206" s="195">
        <v>0</v>
      </c>
      <c r="R2206" s="196" t="s">
        <v>33</v>
      </c>
      <c r="S2206" s="197">
        <v>60</v>
      </c>
      <c r="T2206" s="197">
        <v>110</v>
      </c>
      <c r="U2206" s="198">
        <f t="shared" si="11"/>
        <v>3.1818181818181817</v>
      </c>
      <c r="V2206" s="197">
        <v>0</v>
      </c>
      <c r="W2206" s="199">
        <v>0.35</v>
      </c>
      <c r="X2206" s="21">
        <v>798</v>
      </c>
      <c r="Y2206" s="78" t="s">
        <v>33</v>
      </c>
      <c r="Z2206" s="23" t="s">
        <v>62</v>
      </c>
      <c r="AA2206" s="24" t="s">
        <v>67</v>
      </c>
      <c r="AB2206" s="14" t="s">
        <v>67</v>
      </c>
      <c r="AC2206" s="14" t="s">
        <v>67</v>
      </c>
      <c r="AD2206" s="25"/>
      <c r="AE2206" s="26"/>
      <c r="AF2206" s="27"/>
      <c r="AG2206" s="162"/>
      <c r="AH2206" s="162"/>
      <c r="AI2206" s="162"/>
      <c r="AJ2206" s="162"/>
      <c r="AK2206" s="162"/>
      <c r="AL2206" s="162"/>
      <c r="AM2206" s="162"/>
      <c r="AN2206" s="162"/>
      <c r="AO2206" s="162"/>
    </row>
    <row r="2207" spans="1:41" ht="16.5" customHeight="1">
      <c r="A2207" s="190" t="s">
        <v>3443</v>
      </c>
      <c r="B2207" s="190"/>
      <c r="C2207" s="190"/>
      <c r="D2207" s="190"/>
      <c r="E2207" s="191" t="s">
        <v>2912</v>
      </c>
      <c r="F2207" s="191" t="s">
        <v>693</v>
      </c>
      <c r="G2207" s="191" t="s">
        <v>3469</v>
      </c>
      <c r="H2207" s="191">
        <v>2021</v>
      </c>
      <c r="I2207" s="193">
        <v>1</v>
      </c>
      <c r="J2207" s="193">
        <v>0</v>
      </c>
      <c r="K2207" s="193">
        <v>0</v>
      </c>
      <c r="L2207" s="81" t="s">
        <v>4408</v>
      </c>
      <c r="M2207" s="81"/>
      <c r="N2207" s="81" t="s">
        <v>56</v>
      </c>
      <c r="O2207" s="195">
        <v>2280</v>
      </c>
      <c r="P2207" s="195">
        <v>0</v>
      </c>
      <c r="Q2207" s="195">
        <v>0</v>
      </c>
      <c r="R2207" s="196" t="s">
        <v>33</v>
      </c>
      <c r="S2207" s="197">
        <v>60</v>
      </c>
      <c r="T2207" s="197">
        <v>110</v>
      </c>
      <c r="U2207" s="198">
        <f t="shared" si="11"/>
        <v>3.1818181818181817</v>
      </c>
      <c r="V2207" s="197">
        <v>0</v>
      </c>
      <c r="W2207" s="199">
        <v>0.35</v>
      </c>
      <c r="X2207" s="21">
        <v>798</v>
      </c>
      <c r="Y2207" s="78" t="s">
        <v>33</v>
      </c>
      <c r="Z2207" s="23" t="s">
        <v>62</v>
      </c>
      <c r="AA2207" s="24" t="s">
        <v>67</v>
      </c>
      <c r="AB2207" s="14" t="s">
        <v>67</v>
      </c>
      <c r="AC2207" s="14" t="s">
        <v>67</v>
      </c>
      <c r="AD2207" s="25"/>
      <c r="AE2207" s="26"/>
      <c r="AF2207" s="27"/>
      <c r="AG2207" s="162"/>
      <c r="AH2207" s="162"/>
      <c r="AI2207" s="162"/>
      <c r="AJ2207" s="162"/>
      <c r="AK2207" s="162"/>
      <c r="AL2207" s="162"/>
      <c r="AM2207" s="162"/>
      <c r="AN2207" s="162"/>
      <c r="AO2207" s="162"/>
    </row>
    <row r="2208" spans="1:41" ht="16.5" customHeight="1">
      <c r="A2208" s="190" t="s">
        <v>3443</v>
      </c>
      <c r="B2208" s="190"/>
      <c r="C2208" s="190"/>
      <c r="D2208" s="190"/>
      <c r="E2208" s="191" t="s">
        <v>2912</v>
      </c>
      <c r="F2208" s="191" t="s">
        <v>693</v>
      </c>
      <c r="G2208" s="191" t="s">
        <v>3469</v>
      </c>
      <c r="H2208" s="191">
        <v>2021</v>
      </c>
      <c r="I2208" s="193">
        <v>1</v>
      </c>
      <c r="J2208" s="193">
        <v>0</v>
      </c>
      <c r="K2208" s="193">
        <v>0</v>
      </c>
      <c r="L2208" s="81" t="s">
        <v>4409</v>
      </c>
      <c r="M2208" s="81"/>
      <c r="N2208" s="81" t="s">
        <v>56</v>
      </c>
      <c r="O2208" s="195">
        <v>2280</v>
      </c>
      <c r="P2208" s="195">
        <v>0</v>
      </c>
      <c r="Q2208" s="195">
        <v>0</v>
      </c>
      <c r="R2208" s="196" t="s">
        <v>33</v>
      </c>
      <c r="S2208" s="197">
        <v>60</v>
      </c>
      <c r="T2208" s="197">
        <v>110</v>
      </c>
      <c r="U2208" s="198">
        <f t="shared" si="11"/>
        <v>3.1818181818181817</v>
      </c>
      <c r="V2208" s="197">
        <v>0</v>
      </c>
      <c r="W2208" s="199">
        <v>0.35</v>
      </c>
      <c r="X2208" s="21">
        <v>798</v>
      </c>
      <c r="Y2208" s="78" t="s">
        <v>33</v>
      </c>
      <c r="Z2208" s="23" t="s">
        <v>62</v>
      </c>
      <c r="AA2208" s="24" t="s">
        <v>67</v>
      </c>
      <c r="AB2208" s="14" t="s">
        <v>67</v>
      </c>
      <c r="AC2208" s="14" t="s">
        <v>67</v>
      </c>
      <c r="AD2208" s="25"/>
      <c r="AE2208" s="26"/>
      <c r="AF2208" s="27"/>
      <c r="AG2208" s="162"/>
      <c r="AH2208" s="162"/>
      <c r="AI2208" s="162"/>
      <c r="AJ2208" s="162"/>
      <c r="AK2208" s="162"/>
      <c r="AL2208" s="162"/>
      <c r="AM2208" s="162"/>
      <c r="AN2208" s="162"/>
      <c r="AO2208" s="162"/>
    </row>
    <row r="2209" spans="1:41" ht="16.5" customHeight="1">
      <c r="A2209" s="190" t="s">
        <v>3443</v>
      </c>
      <c r="B2209" s="190"/>
      <c r="C2209" s="190"/>
      <c r="D2209" s="190"/>
      <c r="E2209" s="191" t="s">
        <v>2912</v>
      </c>
      <c r="F2209" s="191" t="s">
        <v>693</v>
      </c>
      <c r="G2209" s="191" t="s">
        <v>3469</v>
      </c>
      <c r="H2209" s="191">
        <v>2021</v>
      </c>
      <c r="I2209" s="193">
        <v>1</v>
      </c>
      <c r="J2209" s="193">
        <v>0</v>
      </c>
      <c r="K2209" s="193">
        <v>0</v>
      </c>
      <c r="L2209" s="81" t="s">
        <v>4410</v>
      </c>
      <c r="M2209" s="81"/>
      <c r="N2209" s="81" t="s">
        <v>56</v>
      </c>
      <c r="O2209" s="195">
        <v>2280</v>
      </c>
      <c r="P2209" s="195">
        <v>0</v>
      </c>
      <c r="Q2209" s="195">
        <v>0</v>
      </c>
      <c r="R2209" s="196" t="s">
        <v>33</v>
      </c>
      <c r="S2209" s="197">
        <v>60</v>
      </c>
      <c r="T2209" s="197">
        <v>110</v>
      </c>
      <c r="U2209" s="198">
        <f t="shared" si="11"/>
        <v>3.1818181818181817</v>
      </c>
      <c r="V2209" s="197">
        <v>0</v>
      </c>
      <c r="W2209" s="199">
        <v>0.35</v>
      </c>
      <c r="X2209" s="21">
        <v>798</v>
      </c>
      <c r="Y2209" s="78" t="s">
        <v>33</v>
      </c>
      <c r="Z2209" s="23" t="s">
        <v>62</v>
      </c>
      <c r="AA2209" s="24" t="s">
        <v>67</v>
      </c>
      <c r="AB2209" s="14" t="s">
        <v>67</v>
      </c>
      <c r="AC2209" s="14" t="s">
        <v>67</v>
      </c>
      <c r="AD2209" s="25"/>
      <c r="AE2209" s="26"/>
      <c r="AF2209" s="27"/>
      <c r="AG2209" s="162"/>
      <c r="AH2209" s="162"/>
      <c r="AI2209" s="162"/>
      <c r="AJ2209" s="162"/>
      <c r="AK2209" s="162"/>
      <c r="AL2209" s="162"/>
      <c r="AM2209" s="162"/>
      <c r="AN2209" s="162"/>
      <c r="AO2209" s="162"/>
    </row>
    <row r="2210" spans="1:41" ht="16.5" customHeight="1">
      <c r="A2210" s="190" t="s">
        <v>3443</v>
      </c>
      <c r="B2210" s="190"/>
      <c r="C2210" s="190"/>
      <c r="D2210" s="190"/>
      <c r="E2210" s="191" t="s">
        <v>2912</v>
      </c>
      <c r="F2210" s="191" t="s">
        <v>693</v>
      </c>
      <c r="G2210" s="191" t="s">
        <v>3469</v>
      </c>
      <c r="H2210" s="191">
        <v>2021</v>
      </c>
      <c r="I2210" s="193">
        <v>1</v>
      </c>
      <c r="J2210" s="193">
        <v>0</v>
      </c>
      <c r="K2210" s="193">
        <v>0</v>
      </c>
      <c r="L2210" s="81" t="s">
        <v>4411</v>
      </c>
      <c r="M2210" s="81"/>
      <c r="N2210" s="81" t="s">
        <v>56</v>
      </c>
      <c r="O2210" s="195">
        <v>2280</v>
      </c>
      <c r="P2210" s="195">
        <v>0</v>
      </c>
      <c r="Q2210" s="195">
        <v>0</v>
      </c>
      <c r="R2210" s="196" t="s">
        <v>33</v>
      </c>
      <c r="S2210" s="197">
        <v>60</v>
      </c>
      <c r="T2210" s="197">
        <v>110</v>
      </c>
      <c r="U2210" s="198">
        <f t="shared" si="11"/>
        <v>3.1818181818181817</v>
      </c>
      <c r="V2210" s="197">
        <v>0</v>
      </c>
      <c r="W2210" s="199">
        <v>0.35</v>
      </c>
      <c r="X2210" s="21">
        <v>798</v>
      </c>
      <c r="Y2210" s="78" t="s">
        <v>33</v>
      </c>
      <c r="Z2210" s="23" t="s">
        <v>62</v>
      </c>
      <c r="AA2210" s="24" t="s">
        <v>67</v>
      </c>
      <c r="AB2210" s="14" t="s">
        <v>67</v>
      </c>
      <c r="AC2210" s="14" t="s">
        <v>67</v>
      </c>
      <c r="AD2210" s="25"/>
      <c r="AE2210" s="26"/>
      <c r="AF2210" s="27"/>
      <c r="AG2210" s="162"/>
      <c r="AH2210" s="162"/>
      <c r="AI2210" s="162"/>
      <c r="AJ2210" s="162"/>
      <c r="AK2210" s="162"/>
      <c r="AL2210" s="162"/>
      <c r="AM2210" s="162"/>
      <c r="AN2210" s="162"/>
      <c r="AO2210" s="162"/>
    </row>
    <row r="2211" spans="1:41" ht="16.5" customHeight="1">
      <c r="A2211" s="190" t="s">
        <v>3443</v>
      </c>
      <c r="B2211" s="190"/>
      <c r="C2211" s="190"/>
      <c r="D2211" s="190"/>
      <c r="E2211" s="191" t="s">
        <v>2912</v>
      </c>
      <c r="F2211" s="191" t="s">
        <v>693</v>
      </c>
      <c r="G2211" s="191" t="s">
        <v>3469</v>
      </c>
      <c r="H2211" s="191">
        <v>2021</v>
      </c>
      <c r="I2211" s="193">
        <v>1</v>
      </c>
      <c r="J2211" s="193">
        <v>0</v>
      </c>
      <c r="K2211" s="193">
        <v>0</v>
      </c>
      <c r="L2211" s="81" t="s">
        <v>4412</v>
      </c>
      <c r="M2211" s="81"/>
      <c r="N2211" s="81" t="s">
        <v>56</v>
      </c>
      <c r="O2211" s="195">
        <v>2280</v>
      </c>
      <c r="P2211" s="195">
        <v>0</v>
      </c>
      <c r="Q2211" s="195">
        <v>0</v>
      </c>
      <c r="R2211" s="196" t="s">
        <v>33</v>
      </c>
      <c r="S2211" s="197">
        <v>60</v>
      </c>
      <c r="T2211" s="197">
        <v>110</v>
      </c>
      <c r="U2211" s="198">
        <f t="shared" si="11"/>
        <v>3.1818181818181817</v>
      </c>
      <c r="V2211" s="197">
        <v>0</v>
      </c>
      <c r="W2211" s="199">
        <v>0.35</v>
      </c>
      <c r="X2211" s="21">
        <v>798</v>
      </c>
      <c r="Y2211" s="78" t="s">
        <v>33</v>
      </c>
      <c r="Z2211" s="23" t="s">
        <v>62</v>
      </c>
      <c r="AA2211" s="24" t="s">
        <v>67</v>
      </c>
      <c r="AB2211" s="14" t="s">
        <v>67</v>
      </c>
      <c r="AC2211" s="14" t="s">
        <v>67</v>
      </c>
      <c r="AD2211" s="25"/>
      <c r="AE2211" s="26"/>
      <c r="AF2211" s="27"/>
      <c r="AG2211" s="162"/>
      <c r="AH2211" s="162"/>
      <c r="AI2211" s="162"/>
      <c r="AJ2211" s="162"/>
      <c r="AK2211" s="162"/>
      <c r="AL2211" s="162"/>
      <c r="AM2211" s="162"/>
      <c r="AN2211" s="162"/>
      <c r="AO2211" s="162"/>
    </row>
    <row r="2212" spans="1:41" ht="16.5" customHeight="1">
      <c r="A2212" s="190" t="s">
        <v>3443</v>
      </c>
      <c r="B2212" s="190"/>
      <c r="C2212" s="190"/>
      <c r="D2212" s="190"/>
      <c r="E2212" s="191" t="s">
        <v>2912</v>
      </c>
      <c r="F2212" s="191" t="s">
        <v>693</v>
      </c>
      <c r="G2212" s="191" t="s">
        <v>3469</v>
      </c>
      <c r="H2212" s="191">
        <v>2021</v>
      </c>
      <c r="I2212" s="193">
        <v>1</v>
      </c>
      <c r="J2212" s="193">
        <v>0</v>
      </c>
      <c r="K2212" s="193">
        <v>0</v>
      </c>
      <c r="L2212" s="81" t="s">
        <v>4413</v>
      </c>
      <c r="M2212" s="81"/>
      <c r="N2212" s="81" t="s">
        <v>56</v>
      </c>
      <c r="O2212" s="195">
        <v>2280</v>
      </c>
      <c r="P2212" s="195">
        <v>0</v>
      </c>
      <c r="Q2212" s="195">
        <v>0</v>
      </c>
      <c r="R2212" s="196" t="s">
        <v>33</v>
      </c>
      <c r="S2212" s="197">
        <v>60</v>
      </c>
      <c r="T2212" s="197">
        <v>110</v>
      </c>
      <c r="U2212" s="198">
        <f t="shared" si="11"/>
        <v>3.1818181818181817</v>
      </c>
      <c r="V2212" s="197">
        <v>0</v>
      </c>
      <c r="W2212" s="199">
        <v>0.35</v>
      </c>
      <c r="X2212" s="21">
        <v>798</v>
      </c>
      <c r="Y2212" s="78" t="s">
        <v>33</v>
      </c>
      <c r="Z2212" s="23" t="s">
        <v>62</v>
      </c>
      <c r="AA2212" s="24" t="s">
        <v>67</v>
      </c>
      <c r="AB2212" s="14" t="s">
        <v>67</v>
      </c>
      <c r="AC2212" s="14" t="s">
        <v>67</v>
      </c>
      <c r="AD2212" s="25"/>
      <c r="AE2212" s="26"/>
      <c r="AF2212" s="27"/>
      <c r="AG2212" s="162"/>
      <c r="AH2212" s="162"/>
      <c r="AI2212" s="162"/>
      <c r="AJ2212" s="162"/>
      <c r="AK2212" s="162"/>
      <c r="AL2212" s="162"/>
      <c r="AM2212" s="162"/>
      <c r="AN2212" s="162"/>
      <c r="AO2212" s="162"/>
    </row>
    <row r="2213" spans="1:41" ht="16.5" customHeight="1">
      <c r="A2213" s="190" t="s">
        <v>3443</v>
      </c>
      <c r="B2213" s="190"/>
      <c r="C2213" s="190"/>
      <c r="D2213" s="190"/>
      <c r="E2213" s="191" t="s">
        <v>2912</v>
      </c>
      <c r="F2213" s="191" t="s">
        <v>693</v>
      </c>
      <c r="G2213" s="191" t="s">
        <v>3469</v>
      </c>
      <c r="H2213" s="191">
        <v>2021</v>
      </c>
      <c r="I2213" s="193">
        <v>1</v>
      </c>
      <c r="J2213" s="193">
        <v>0</v>
      </c>
      <c r="K2213" s="193">
        <v>0</v>
      </c>
      <c r="L2213" s="81" t="s">
        <v>4414</v>
      </c>
      <c r="M2213" s="81"/>
      <c r="N2213" s="81" t="s">
        <v>56</v>
      </c>
      <c r="O2213" s="195">
        <v>2280</v>
      </c>
      <c r="P2213" s="195">
        <v>0</v>
      </c>
      <c r="Q2213" s="195">
        <v>0</v>
      </c>
      <c r="R2213" s="196" t="s">
        <v>33</v>
      </c>
      <c r="S2213" s="197">
        <v>60</v>
      </c>
      <c r="T2213" s="197">
        <v>110</v>
      </c>
      <c r="U2213" s="198">
        <f t="shared" si="11"/>
        <v>3.1818181818181817</v>
      </c>
      <c r="V2213" s="197">
        <v>0</v>
      </c>
      <c r="W2213" s="199">
        <v>0.35</v>
      </c>
      <c r="X2213" s="21">
        <v>798</v>
      </c>
      <c r="Y2213" s="78" t="s">
        <v>33</v>
      </c>
      <c r="Z2213" s="23" t="s">
        <v>62</v>
      </c>
      <c r="AA2213" s="24" t="s">
        <v>67</v>
      </c>
      <c r="AB2213" s="14" t="s">
        <v>67</v>
      </c>
      <c r="AC2213" s="14" t="s">
        <v>67</v>
      </c>
      <c r="AD2213" s="25"/>
      <c r="AE2213" s="26"/>
      <c r="AF2213" s="27"/>
      <c r="AG2213" s="162"/>
      <c r="AH2213" s="162"/>
      <c r="AI2213" s="162"/>
      <c r="AJ2213" s="162"/>
      <c r="AK2213" s="162"/>
      <c r="AL2213" s="162"/>
      <c r="AM2213" s="162"/>
      <c r="AN2213" s="162"/>
      <c r="AO2213" s="162"/>
    </row>
    <row r="2214" spans="1:41" ht="16.5" customHeight="1">
      <c r="A2214" s="190" t="s">
        <v>3443</v>
      </c>
      <c r="B2214" s="190"/>
      <c r="C2214" s="190"/>
      <c r="D2214" s="190"/>
      <c r="E2214" s="191" t="s">
        <v>2912</v>
      </c>
      <c r="F2214" s="191" t="s">
        <v>693</v>
      </c>
      <c r="G2214" s="191" t="s">
        <v>3469</v>
      </c>
      <c r="H2214" s="191">
        <v>2021</v>
      </c>
      <c r="I2214" s="193">
        <v>1</v>
      </c>
      <c r="J2214" s="193">
        <v>0</v>
      </c>
      <c r="K2214" s="193">
        <v>0</v>
      </c>
      <c r="L2214" s="81" t="s">
        <v>3479</v>
      </c>
      <c r="M2214" s="81"/>
      <c r="N2214" s="81" t="s">
        <v>56</v>
      </c>
      <c r="O2214" s="195">
        <v>2280</v>
      </c>
      <c r="P2214" s="195">
        <v>0</v>
      </c>
      <c r="Q2214" s="195">
        <v>0</v>
      </c>
      <c r="R2214" s="196" t="s">
        <v>33</v>
      </c>
      <c r="S2214" s="197">
        <v>60</v>
      </c>
      <c r="T2214" s="197">
        <v>110</v>
      </c>
      <c r="U2214" s="198">
        <f t="shared" si="11"/>
        <v>3.1818181818181817</v>
      </c>
      <c r="V2214" s="197">
        <v>0</v>
      </c>
      <c r="W2214" s="199">
        <v>0.35</v>
      </c>
      <c r="X2214" s="21">
        <v>798</v>
      </c>
      <c r="Y2214" s="78" t="s">
        <v>33</v>
      </c>
      <c r="Z2214" s="23" t="s">
        <v>62</v>
      </c>
      <c r="AA2214" s="24" t="s">
        <v>67</v>
      </c>
      <c r="AB2214" s="14" t="s">
        <v>67</v>
      </c>
      <c r="AC2214" s="14" t="s">
        <v>67</v>
      </c>
      <c r="AD2214" s="25"/>
      <c r="AE2214" s="26"/>
      <c r="AF2214" s="27"/>
      <c r="AG2214" s="162"/>
      <c r="AH2214" s="162"/>
      <c r="AI2214" s="162"/>
      <c r="AJ2214" s="162"/>
      <c r="AK2214" s="162"/>
      <c r="AL2214" s="162"/>
      <c r="AM2214" s="162"/>
      <c r="AN2214" s="162"/>
      <c r="AO2214" s="162"/>
    </row>
    <row r="2215" spans="1:41" ht="16.5" customHeight="1">
      <c r="A2215" s="190" t="s">
        <v>3443</v>
      </c>
      <c r="B2215" s="190"/>
      <c r="C2215" s="190"/>
      <c r="D2215" s="190"/>
      <c r="E2215" s="191" t="s">
        <v>2912</v>
      </c>
      <c r="F2215" s="191" t="s">
        <v>693</v>
      </c>
      <c r="G2215" s="191" t="s">
        <v>3469</v>
      </c>
      <c r="H2215" s="191">
        <v>2021</v>
      </c>
      <c r="I2215" s="193">
        <v>1</v>
      </c>
      <c r="J2215" s="193">
        <v>0</v>
      </c>
      <c r="K2215" s="193">
        <v>0</v>
      </c>
      <c r="L2215" s="81" t="s">
        <v>4415</v>
      </c>
      <c r="M2215" s="81"/>
      <c r="N2215" s="81" t="s">
        <v>56</v>
      </c>
      <c r="O2215" s="195">
        <v>2280</v>
      </c>
      <c r="P2215" s="195">
        <v>0</v>
      </c>
      <c r="Q2215" s="195">
        <v>0</v>
      </c>
      <c r="R2215" s="196" t="s">
        <v>33</v>
      </c>
      <c r="S2215" s="197">
        <v>60</v>
      </c>
      <c r="T2215" s="197">
        <v>110</v>
      </c>
      <c r="U2215" s="198">
        <f t="shared" si="11"/>
        <v>3.1818181818181817</v>
      </c>
      <c r="V2215" s="197">
        <v>0</v>
      </c>
      <c r="W2215" s="199">
        <v>0.35</v>
      </c>
      <c r="X2215" s="21">
        <v>798</v>
      </c>
      <c r="Y2215" s="78" t="s">
        <v>33</v>
      </c>
      <c r="Z2215" s="23" t="s">
        <v>62</v>
      </c>
      <c r="AA2215" s="24" t="s">
        <v>67</v>
      </c>
      <c r="AB2215" s="14" t="s">
        <v>67</v>
      </c>
      <c r="AC2215" s="14" t="s">
        <v>67</v>
      </c>
      <c r="AD2215" s="25"/>
      <c r="AE2215" s="26"/>
      <c r="AF2215" s="27"/>
      <c r="AG2215" s="162"/>
      <c r="AH2215" s="162"/>
      <c r="AI2215" s="162"/>
      <c r="AJ2215" s="162"/>
      <c r="AK2215" s="162"/>
      <c r="AL2215" s="162"/>
      <c r="AM2215" s="162"/>
      <c r="AN2215" s="162"/>
      <c r="AO2215" s="162"/>
    </row>
    <row r="2216" spans="1:41" ht="16.5" customHeight="1">
      <c r="A2216" s="190" t="s">
        <v>3443</v>
      </c>
      <c r="B2216" s="190"/>
      <c r="C2216" s="190"/>
      <c r="D2216" s="190"/>
      <c r="E2216" s="191" t="s">
        <v>2912</v>
      </c>
      <c r="F2216" s="191" t="s">
        <v>693</v>
      </c>
      <c r="G2216" s="191" t="s">
        <v>3469</v>
      </c>
      <c r="H2216" s="191">
        <v>2021</v>
      </c>
      <c r="I2216" s="193">
        <v>1</v>
      </c>
      <c r="J2216" s="193">
        <v>0</v>
      </c>
      <c r="K2216" s="193">
        <v>0</v>
      </c>
      <c r="L2216" s="81" t="s">
        <v>4416</v>
      </c>
      <c r="M2216" s="81"/>
      <c r="N2216" s="81" t="s">
        <v>56</v>
      </c>
      <c r="O2216" s="195">
        <v>2280</v>
      </c>
      <c r="P2216" s="195">
        <v>0</v>
      </c>
      <c r="Q2216" s="195">
        <v>0</v>
      </c>
      <c r="R2216" s="196" t="s">
        <v>33</v>
      </c>
      <c r="S2216" s="197">
        <v>60</v>
      </c>
      <c r="T2216" s="197">
        <v>110</v>
      </c>
      <c r="U2216" s="198">
        <f t="shared" si="11"/>
        <v>3.1818181818181817</v>
      </c>
      <c r="V2216" s="197">
        <v>0</v>
      </c>
      <c r="W2216" s="199">
        <v>0.35</v>
      </c>
      <c r="X2216" s="21">
        <v>798</v>
      </c>
      <c r="Y2216" s="78" t="s">
        <v>33</v>
      </c>
      <c r="Z2216" s="23" t="s">
        <v>62</v>
      </c>
      <c r="AA2216" s="24" t="s">
        <v>67</v>
      </c>
      <c r="AB2216" s="14" t="s">
        <v>67</v>
      </c>
      <c r="AC2216" s="14" t="s">
        <v>67</v>
      </c>
      <c r="AD2216" s="25"/>
      <c r="AE2216" s="26"/>
      <c r="AF2216" s="27"/>
      <c r="AG2216" s="162"/>
      <c r="AH2216" s="162"/>
      <c r="AI2216" s="162"/>
      <c r="AJ2216" s="162"/>
      <c r="AK2216" s="162"/>
      <c r="AL2216" s="162"/>
      <c r="AM2216" s="162"/>
      <c r="AN2216" s="162"/>
      <c r="AO2216" s="162"/>
    </row>
    <row r="2217" spans="1:41" ht="16.5" customHeight="1">
      <c r="A2217" s="190" t="s">
        <v>3443</v>
      </c>
      <c r="B2217" s="190"/>
      <c r="C2217" s="190"/>
      <c r="D2217" s="190"/>
      <c r="E2217" s="191" t="s">
        <v>2912</v>
      </c>
      <c r="F2217" s="191" t="s">
        <v>693</v>
      </c>
      <c r="G2217" s="191" t="s">
        <v>3469</v>
      </c>
      <c r="H2217" s="191">
        <v>2021</v>
      </c>
      <c r="I2217" s="193">
        <v>1</v>
      </c>
      <c r="J2217" s="193">
        <v>0</v>
      </c>
      <c r="K2217" s="193">
        <v>0</v>
      </c>
      <c r="L2217" s="81" t="s">
        <v>4417</v>
      </c>
      <c r="M2217" s="81"/>
      <c r="N2217" s="81" t="s">
        <v>56</v>
      </c>
      <c r="O2217" s="195">
        <v>2280</v>
      </c>
      <c r="P2217" s="195">
        <v>0</v>
      </c>
      <c r="Q2217" s="195">
        <v>0</v>
      </c>
      <c r="R2217" s="196" t="s">
        <v>33</v>
      </c>
      <c r="S2217" s="197">
        <v>60</v>
      </c>
      <c r="T2217" s="197">
        <v>110</v>
      </c>
      <c r="U2217" s="198">
        <f t="shared" si="11"/>
        <v>3.1818181818181817</v>
      </c>
      <c r="V2217" s="197">
        <v>0</v>
      </c>
      <c r="W2217" s="199">
        <v>0.35</v>
      </c>
      <c r="X2217" s="21">
        <v>798</v>
      </c>
      <c r="Y2217" s="78" t="s">
        <v>33</v>
      </c>
      <c r="Z2217" s="23" t="s">
        <v>62</v>
      </c>
      <c r="AA2217" s="24" t="s">
        <v>67</v>
      </c>
      <c r="AB2217" s="14" t="s">
        <v>67</v>
      </c>
      <c r="AC2217" s="14" t="s">
        <v>67</v>
      </c>
      <c r="AD2217" s="25"/>
      <c r="AE2217" s="26"/>
      <c r="AF2217" s="27"/>
      <c r="AG2217" s="162"/>
      <c r="AH2217" s="162"/>
      <c r="AI2217" s="162"/>
      <c r="AJ2217" s="162"/>
      <c r="AK2217" s="162"/>
      <c r="AL2217" s="162"/>
      <c r="AM2217" s="162"/>
      <c r="AN2217" s="162"/>
      <c r="AO2217" s="162"/>
    </row>
    <row r="2218" spans="1:41" ht="16.5" customHeight="1">
      <c r="A2218" s="190" t="s">
        <v>3443</v>
      </c>
      <c r="B2218" s="190"/>
      <c r="C2218" s="190"/>
      <c r="D2218" s="190"/>
      <c r="E2218" s="191" t="s">
        <v>2912</v>
      </c>
      <c r="F2218" s="191" t="s">
        <v>693</v>
      </c>
      <c r="G2218" s="191" t="s">
        <v>3469</v>
      </c>
      <c r="H2218" s="191">
        <v>2021</v>
      </c>
      <c r="I2218" s="193">
        <v>1</v>
      </c>
      <c r="J2218" s="193">
        <v>0</v>
      </c>
      <c r="K2218" s="193">
        <v>0</v>
      </c>
      <c r="L2218" s="81" t="s">
        <v>4418</v>
      </c>
      <c r="M2218" s="81"/>
      <c r="N2218" s="81" t="s">
        <v>56</v>
      </c>
      <c r="O2218" s="195">
        <v>2280</v>
      </c>
      <c r="P2218" s="195">
        <v>0</v>
      </c>
      <c r="Q2218" s="195">
        <v>0</v>
      </c>
      <c r="R2218" s="196" t="s">
        <v>33</v>
      </c>
      <c r="S2218" s="197">
        <v>60</v>
      </c>
      <c r="T2218" s="197">
        <v>110</v>
      </c>
      <c r="U2218" s="198">
        <f t="shared" si="11"/>
        <v>3.1818181818181817</v>
      </c>
      <c r="V2218" s="197">
        <v>0</v>
      </c>
      <c r="W2218" s="199">
        <v>0.35</v>
      </c>
      <c r="X2218" s="21">
        <v>798</v>
      </c>
      <c r="Y2218" s="78" t="s">
        <v>33</v>
      </c>
      <c r="Z2218" s="23" t="s">
        <v>62</v>
      </c>
      <c r="AA2218" s="24" t="s">
        <v>67</v>
      </c>
      <c r="AB2218" s="14" t="s">
        <v>67</v>
      </c>
      <c r="AC2218" s="14" t="s">
        <v>67</v>
      </c>
      <c r="AD2218" s="25"/>
      <c r="AE2218" s="26"/>
      <c r="AF2218" s="27"/>
      <c r="AG2218" s="162"/>
      <c r="AH2218" s="162"/>
      <c r="AI2218" s="162"/>
      <c r="AJ2218" s="162"/>
      <c r="AK2218" s="162"/>
      <c r="AL2218" s="162"/>
      <c r="AM2218" s="162"/>
      <c r="AN2218" s="162"/>
      <c r="AO2218" s="162"/>
    </row>
    <row r="2219" spans="1:41" ht="16.5" customHeight="1">
      <c r="A2219" s="190" t="s">
        <v>3443</v>
      </c>
      <c r="B2219" s="190"/>
      <c r="C2219" s="190"/>
      <c r="D2219" s="190"/>
      <c r="E2219" s="191" t="s">
        <v>2912</v>
      </c>
      <c r="F2219" s="191" t="s">
        <v>693</v>
      </c>
      <c r="G2219" s="191" t="s">
        <v>3469</v>
      </c>
      <c r="H2219" s="191">
        <v>2021</v>
      </c>
      <c r="I2219" s="193">
        <v>1</v>
      </c>
      <c r="J2219" s="193">
        <v>0</v>
      </c>
      <c r="K2219" s="193">
        <v>0</v>
      </c>
      <c r="L2219" s="81" t="s">
        <v>3480</v>
      </c>
      <c r="M2219" s="81"/>
      <c r="N2219" s="81" t="s">
        <v>56</v>
      </c>
      <c r="O2219" s="195">
        <v>2280</v>
      </c>
      <c r="P2219" s="195">
        <v>0</v>
      </c>
      <c r="Q2219" s="195">
        <v>0</v>
      </c>
      <c r="R2219" s="196" t="s">
        <v>33</v>
      </c>
      <c r="S2219" s="197">
        <v>60</v>
      </c>
      <c r="T2219" s="197">
        <v>110</v>
      </c>
      <c r="U2219" s="198">
        <f t="shared" si="11"/>
        <v>3.1818181818181817</v>
      </c>
      <c r="V2219" s="197">
        <v>0</v>
      </c>
      <c r="W2219" s="199">
        <v>0.35</v>
      </c>
      <c r="X2219" s="21">
        <v>798</v>
      </c>
      <c r="Y2219" s="78" t="s">
        <v>33</v>
      </c>
      <c r="Z2219" s="23" t="s">
        <v>62</v>
      </c>
      <c r="AA2219" s="24" t="s">
        <v>67</v>
      </c>
      <c r="AB2219" s="14" t="s">
        <v>67</v>
      </c>
      <c r="AC2219" s="14" t="s">
        <v>67</v>
      </c>
      <c r="AD2219" s="25"/>
      <c r="AE2219" s="26"/>
      <c r="AF2219" s="27"/>
      <c r="AG2219" s="162"/>
      <c r="AH2219" s="162"/>
      <c r="AI2219" s="162"/>
      <c r="AJ2219" s="162"/>
      <c r="AK2219" s="162"/>
      <c r="AL2219" s="162"/>
      <c r="AM2219" s="162"/>
      <c r="AN2219" s="162"/>
      <c r="AO2219" s="162"/>
    </row>
    <row r="2220" spans="1:41" ht="16.5" customHeight="1">
      <c r="A2220" s="190" t="s">
        <v>3443</v>
      </c>
      <c r="B2220" s="190"/>
      <c r="C2220" s="190"/>
      <c r="D2220" s="190"/>
      <c r="E2220" s="191" t="s">
        <v>2912</v>
      </c>
      <c r="F2220" s="191" t="s">
        <v>693</v>
      </c>
      <c r="G2220" s="191" t="s">
        <v>3469</v>
      </c>
      <c r="H2220" s="191">
        <v>2021</v>
      </c>
      <c r="I2220" s="193">
        <v>1</v>
      </c>
      <c r="J2220" s="193">
        <v>0</v>
      </c>
      <c r="K2220" s="193">
        <v>0</v>
      </c>
      <c r="L2220" s="81" t="s">
        <v>3481</v>
      </c>
      <c r="M2220" s="81"/>
      <c r="N2220" s="81" t="s">
        <v>56</v>
      </c>
      <c r="O2220" s="195">
        <v>2280</v>
      </c>
      <c r="P2220" s="195">
        <v>0</v>
      </c>
      <c r="Q2220" s="195">
        <v>0</v>
      </c>
      <c r="R2220" s="196" t="s">
        <v>33</v>
      </c>
      <c r="S2220" s="197">
        <v>60</v>
      </c>
      <c r="T2220" s="197">
        <v>110</v>
      </c>
      <c r="U2220" s="198">
        <f t="shared" si="11"/>
        <v>3.1818181818181817</v>
      </c>
      <c r="V2220" s="197">
        <v>0</v>
      </c>
      <c r="W2220" s="199">
        <v>0.35</v>
      </c>
      <c r="X2220" s="21">
        <v>798</v>
      </c>
      <c r="Y2220" s="78" t="s">
        <v>33</v>
      </c>
      <c r="Z2220" s="23" t="s">
        <v>62</v>
      </c>
      <c r="AA2220" s="24" t="s">
        <v>67</v>
      </c>
      <c r="AB2220" s="14" t="s">
        <v>67</v>
      </c>
      <c r="AC2220" s="14" t="s">
        <v>67</v>
      </c>
      <c r="AD2220" s="25"/>
      <c r="AE2220" s="26"/>
      <c r="AF2220" s="27"/>
      <c r="AG2220" s="162"/>
      <c r="AH2220" s="162"/>
      <c r="AI2220" s="162"/>
      <c r="AJ2220" s="162"/>
      <c r="AK2220" s="162"/>
      <c r="AL2220" s="162"/>
      <c r="AM2220" s="162"/>
      <c r="AN2220" s="162"/>
      <c r="AO2220" s="162"/>
    </row>
    <row r="2221" spans="1:41" ht="16.5" customHeight="1">
      <c r="A2221" s="190" t="s">
        <v>3443</v>
      </c>
      <c r="B2221" s="190"/>
      <c r="C2221" s="190"/>
      <c r="D2221" s="190"/>
      <c r="E2221" s="191" t="s">
        <v>2912</v>
      </c>
      <c r="F2221" s="191" t="s">
        <v>693</v>
      </c>
      <c r="G2221" s="191" t="s">
        <v>3469</v>
      </c>
      <c r="H2221" s="191">
        <v>2021</v>
      </c>
      <c r="I2221" s="193">
        <v>1</v>
      </c>
      <c r="J2221" s="193">
        <v>0</v>
      </c>
      <c r="K2221" s="193">
        <v>0</v>
      </c>
      <c r="L2221" s="81" t="s">
        <v>4419</v>
      </c>
      <c r="M2221" s="81"/>
      <c r="N2221" s="81" t="s">
        <v>56</v>
      </c>
      <c r="O2221" s="195">
        <v>2280</v>
      </c>
      <c r="P2221" s="195">
        <v>0</v>
      </c>
      <c r="Q2221" s="195">
        <v>0</v>
      </c>
      <c r="R2221" s="196" t="s">
        <v>33</v>
      </c>
      <c r="S2221" s="197">
        <v>60</v>
      </c>
      <c r="T2221" s="197">
        <v>110</v>
      </c>
      <c r="U2221" s="198">
        <f t="shared" si="11"/>
        <v>3.1818181818181817</v>
      </c>
      <c r="V2221" s="197">
        <v>0</v>
      </c>
      <c r="W2221" s="199">
        <v>0.35</v>
      </c>
      <c r="X2221" s="21">
        <v>798</v>
      </c>
      <c r="Y2221" s="78" t="s">
        <v>33</v>
      </c>
      <c r="Z2221" s="23" t="s">
        <v>62</v>
      </c>
      <c r="AA2221" s="24" t="s">
        <v>67</v>
      </c>
      <c r="AB2221" s="14" t="s">
        <v>67</v>
      </c>
      <c r="AC2221" s="14" t="s">
        <v>67</v>
      </c>
      <c r="AD2221" s="25"/>
      <c r="AE2221" s="26"/>
      <c r="AF2221" s="27"/>
      <c r="AG2221" s="162"/>
      <c r="AH2221" s="162"/>
      <c r="AI2221" s="162"/>
      <c r="AJ2221" s="162"/>
      <c r="AK2221" s="162"/>
      <c r="AL2221" s="162"/>
      <c r="AM2221" s="162"/>
      <c r="AN2221" s="162"/>
      <c r="AO2221" s="162"/>
    </row>
    <row r="2222" spans="1:41" ht="16.5" customHeight="1">
      <c r="A2222" s="190" t="s">
        <v>3443</v>
      </c>
      <c r="B2222" s="190"/>
      <c r="C2222" s="190"/>
      <c r="D2222" s="190"/>
      <c r="E2222" s="191" t="s">
        <v>2912</v>
      </c>
      <c r="F2222" s="191" t="s">
        <v>693</v>
      </c>
      <c r="G2222" s="191" t="s">
        <v>3469</v>
      </c>
      <c r="H2222" s="191">
        <v>2021</v>
      </c>
      <c r="I2222" s="193">
        <v>1</v>
      </c>
      <c r="J2222" s="193">
        <v>0</v>
      </c>
      <c r="K2222" s="193">
        <v>0</v>
      </c>
      <c r="L2222" s="81" t="s">
        <v>4420</v>
      </c>
      <c r="M2222" s="81"/>
      <c r="N2222" s="81" t="s">
        <v>56</v>
      </c>
      <c r="O2222" s="195">
        <v>2280</v>
      </c>
      <c r="P2222" s="195">
        <v>0</v>
      </c>
      <c r="Q2222" s="195">
        <v>0</v>
      </c>
      <c r="R2222" s="196" t="s">
        <v>33</v>
      </c>
      <c r="S2222" s="197">
        <v>60</v>
      </c>
      <c r="T2222" s="197">
        <v>110</v>
      </c>
      <c r="U2222" s="198">
        <f t="shared" si="11"/>
        <v>3.1818181818181817</v>
      </c>
      <c r="V2222" s="197">
        <v>0</v>
      </c>
      <c r="W2222" s="199">
        <v>0.35</v>
      </c>
      <c r="X2222" s="21">
        <v>798</v>
      </c>
      <c r="Y2222" s="78" t="s">
        <v>33</v>
      </c>
      <c r="Z2222" s="23" t="s">
        <v>62</v>
      </c>
      <c r="AA2222" s="24" t="s">
        <v>67</v>
      </c>
      <c r="AB2222" s="14" t="s">
        <v>67</v>
      </c>
      <c r="AC2222" s="14" t="s">
        <v>67</v>
      </c>
      <c r="AD2222" s="25"/>
      <c r="AE2222" s="26"/>
      <c r="AF2222" s="27"/>
      <c r="AG2222" s="162"/>
      <c r="AH2222" s="162"/>
      <c r="AI2222" s="162"/>
      <c r="AJ2222" s="162"/>
      <c r="AK2222" s="162"/>
      <c r="AL2222" s="162"/>
      <c r="AM2222" s="162"/>
      <c r="AN2222" s="162"/>
      <c r="AO2222" s="162"/>
    </row>
    <row r="2223" spans="1:41" ht="16.5" customHeight="1">
      <c r="A2223" s="190" t="s">
        <v>3443</v>
      </c>
      <c r="B2223" s="190"/>
      <c r="C2223" s="190"/>
      <c r="D2223" s="190"/>
      <c r="E2223" s="191" t="s">
        <v>2912</v>
      </c>
      <c r="F2223" s="191" t="s">
        <v>693</v>
      </c>
      <c r="G2223" s="191" t="s">
        <v>3469</v>
      </c>
      <c r="H2223" s="191">
        <v>2021</v>
      </c>
      <c r="I2223" s="193">
        <v>1</v>
      </c>
      <c r="J2223" s="193">
        <v>0</v>
      </c>
      <c r="K2223" s="193">
        <v>0</v>
      </c>
      <c r="L2223" s="81" t="s">
        <v>3482</v>
      </c>
      <c r="M2223" s="81"/>
      <c r="N2223" s="81" t="s">
        <v>59</v>
      </c>
      <c r="O2223" s="195">
        <v>2280</v>
      </c>
      <c r="P2223" s="195">
        <v>0</v>
      </c>
      <c r="Q2223" s="195">
        <v>0</v>
      </c>
      <c r="R2223" s="196" t="s">
        <v>33</v>
      </c>
      <c r="S2223" s="197">
        <v>60</v>
      </c>
      <c r="T2223" s="197">
        <v>110</v>
      </c>
      <c r="U2223" s="198">
        <f t="shared" si="11"/>
        <v>3.1818181818181817</v>
      </c>
      <c r="V2223" s="197">
        <v>0</v>
      </c>
      <c r="W2223" s="199">
        <v>0.35</v>
      </c>
      <c r="X2223" s="21">
        <v>798</v>
      </c>
      <c r="Y2223" s="78" t="s">
        <v>33</v>
      </c>
      <c r="Z2223" s="23" t="s">
        <v>62</v>
      </c>
      <c r="AA2223" s="24" t="s">
        <v>67</v>
      </c>
      <c r="AB2223" s="14" t="s">
        <v>67</v>
      </c>
      <c r="AC2223" s="14" t="s">
        <v>67</v>
      </c>
      <c r="AD2223" s="25"/>
      <c r="AE2223" s="26"/>
      <c r="AF2223" s="27"/>
      <c r="AG2223" s="162"/>
      <c r="AH2223" s="162"/>
      <c r="AI2223" s="162"/>
      <c r="AJ2223" s="162"/>
      <c r="AK2223" s="162"/>
      <c r="AL2223" s="162"/>
      <c r="AM2223" s="162"/>
      <c r="AN2223" s="162"/>
      <c r="AO2223" s="162"/>
    </row>
    <row r="2224" spans="1:41" ht="16.5" customHeight="1">
      <c r="A2224" s="190" t="s">
        <v>3443</v>
      </c>
      <c r="B2224" s="190"/>
      <c r="C2224" s="190"/>
      <c r="D2224" s="190"/>
      <c r="E2224" s="191" t="s">
        <v>2912</v>
      </c>
      <c r="F2224" s="191" t="s">
        <v>693</v>
      </c>
      <c r="G2224" s="191" t="s">
        <v>3469</v>
      </c>
      <c r="H2224" s="191">
        <v>2021</v>
      </c>
      <c r="I2224" s="193">
        <v>1</v>
      </c>
      <c r="J2224" s="193">
        <v>0</v>
      </c>
      <c r="K2224" s="193">
        <v>0</v>
      </c>
      <c r="L2224" s="81" t="s">
        <v>4421</v>
      </c>
      <c r="M2224" s="81"/>
      <c r="N2224" s="81" t="s">
        <v>59</v>
      </c>
      <c r="O2224" s="195">
        <v>2280</v>
      </c>
      <c r="P2224" s="195">
        <v>0</v>
      </c>
      <c r="Q2224" s="195">
        <v>0</v>
      </c>
      <c r="R2224" s="196" t="s">
        <v>33</v>
      </c>
      <c r="S2224" s="197">
        <v>60</v>
      </c>
      <c r="T2224" s="197">
        <v>110</v>
      </c>
      <c r="U2224" s="198">
        <f t="shared" si="11"/>
        <v>3.1818181818181817</v>
      </c>
      <c r="V2224" s="197">
        <v>0</v>
      </c>
      <c r="W2224" s="199">
        <v>0.35</v>
      </c>
      <c r="X2224" s="21">
        <v>798</v>
      </c>
      <c r="Y2224" s="78" t="s">
        <v>33</v>
      </c>
      <c r="Z2224" s="23" t="s">
        <v>62</v>
      </c>
      <c r="AA2224" s="24" t="s">
        <v>67</v>
      </c>
      <c r="AB2224" s="14" t="s">
        <v>67</v>
      </c>
      <c r="AC2224" s="14" t="s">
        <v>67</v>
      </c>
      <c r="AD2224" s="25"/>
      <c r="AE2224" s="26"/>
      <c r="AF2224" s="27"/>
      <c r="AG2224" s="162"/>
      <c r="AH2224" s="162"/>
      <c r="AI2224" s="162"/>
      <c r="AJ2224" s="162"/>
      <c r="AK2224" s="162"/>
      <c r="AL2224" s="162"/>
      <c r="AM2224" s="162"/>
      <c r="AN2224" s="162"/>
      <c r="AO2224" s="162"/>
    </row>
    <row r="2225" spans="1:41" ht="16.5" customHeight="1">
      <c r="A2225" s="190" t="s">
        <v>3443</v>
      </c>
      <c r="B2225" s="190"/>
      <c r="C2225" s="190"/>
      <c r="D2225" s="190"/>
      <c r="E2225" s="191" t="s">
        <v>2912</v>
      </c>
      <c r="F2225" s="191" t="s">
        <v>693</v>
      </c>
      <c r="G2225" s="191" t="s">
        <v>3469</v>
      </c>
      <c r="H2225" s="191">
        <v>2021</v>
      </c>
      <c r="I2225" s="193">
        <v>1</v>
      </c>
      <c r="J2225" s="193">
        <v>0</v>
      </c>
      <c r="K2225" s="193">
        <v>0</v>
      </c>
      <c r="L2225" s="81" t="s">
        <v>4422</v>
      </c>
      <c r="M2225" s="81"/>
      <c r="N2225" s="81" t="s">
        <v>59</v>
      </c>
      <c r="O2225" s="195">
        <v>2280</v>
      </c>
      <c r="P2225" s="195">
        <v>0</v>
      </c>
      <c r="Q2225" s="195">
        <v>0</v>
      </c>
      <c r="R2225" s="196" t="s">
        <v>33</v>
      </c>
      <c r="S2225" s="197">
        <v>60</v>
      </c>
      <c r="T2225" s="197">
        <v>110</v>
      </c>
      <c r="U2225" s="198">
        <f t="shared" si="11"/>
        <v>3.1818181818181817</v>
      </c>
      <c r="V2225" s="197">
        <v>0</v>
      </c>
      <c r="W2225" s="199">
        <v>0.35</v>
      </c>
      <c r="X2225" s="21">
        <v>798</v>
      </c>
      <c r="Y2225" s="78" t="s">
        <v>33</v>
      </c>
      <c r="Z2225" s="23" t="s">
        <v>62</v>
      </c>
      <c r="AA2225" s="24" t="s">
        <v>67</v>
      </c>
      <c r="AB2225" s="14" t="s">
        <v>67</v>
      </c>
      <c r="AC2225" s="14" t="s">
        <v>67</v>
      </c>
      <c r="AD2225" s="25"/>
      <c r="AE2225" s="26"/>
      <c r="AF2225" s="27"/>
      <c r="AG2225" s="162"/>
      <c r="AH2225" s="162"/>
      <c r="AI2225" s="162"/>
      <c r="AJ2225" s="162"/>
      <c r="AK2225" s="162"/>
      <c r="AL2225" s="162"/>
      <c r="AM2225" s="162"/>
      <c r="AN2225" s="162"/>
      <c r="AO2225" s="162"/>
    </row>
    <row r="2226" spans="1:41" ht="16.5" customHeight="1">
      <c r="A2226" s="190" t="s">
        <v>3443</v>
      </c>
      <c r="B2226" s="190"/>
      <c r="C2226" s="190"/>
      <c r="D2226" s="190"/>
      <c r="E2226" s="191" t="s">
        <v>2912</v>
      </c>
      <c r="F2226" s="191" t="s">
        <v>693</v>
      </c>
      <c r="G2226" s="191" t="s">
        <v>3469</v>
      </c>
      <c r="H2226" s="191">
        <v>2021</v>
      </c>
      <c r="I2226" s="193">
        <v>1</v>
      </c>
      <c r="J2226" s="193">
        <v>0</v>
      </c>
      <c r="K2226" s="193">
        <v>0</v>
      </c>
      <c r="L2226" s="81" t="s">
        <v>4423</v>
      </c>
      <c r="M2226" s="81"/>
      <c r="N2226" s="81" t="s">
        <v>59</v>
      </c>
      <c r="O2226" s="195">
        <v>2280</v>
      </c>
      <c r="P2226" s="195">
        <v>0</v>
      </c>
      <c r="Q2226" s="195">
        <v>0</v>
      </c>
      <c r="R2226" s="196" t="s">
        <v>33</v>
      </c>
      <c r="S2226" s="197">
        <v>60</v>
      </c>
      <c r="T2226" s="197">
        <v>110</v>
      </c>
      <c r="U2226" s="198">
        <f t="shared" si="11"/>
        <v>3.1818181818181817</v>
      </c>
      <c r="V2226" s="197">
        <v>0</v>
      </c>
      <c r="W2226" s="199">
        <v>0.35</v>
      </c>
      <c r="X2226" s="21">
        <v>798</v>
      </c>
      <c r="Y2226" s="78" t="s">
        <v>33</v>
      </c>
      <c r="Z2226" s="23" t="s">
        <v>62</v>
      </c>
      <c r="AA2226" s="24" t="s">
        <v>67</v>
      </c>
      <c r="AB2226" s="14" t="s">
        <v>67</v>
      </c>
      <c r="AC2226" s="14" t="s">
        <v>67</v>
      </c>
      <c r="AD2226" s="25"/>
      <c r="AE2226" s="26"/>
      <c r="AF2226" s="27"/>
      <c r="AG2226" s="162"/>
      <c r="AH2226" s="162"/>
      <c r="AI2226" s="162"/>
      <c r="AJ2226" s="162"/>
      <c r="AK2226" s="162"/>
      <c r="AL2226" s="162"/>
      <c r="AM2226" s="162"/>
      <c r="AN2226" s="162"/>
      <c r="AO2226" s="162"/>
    </row>
    <row r="2227" spans="1:41" ht="16.5" customHeight="1">
      <c r="A2227" s="190" t="s">
        <v>3443</v>
      </c>
      <c r="B2227" s="190"/>
      <c r="C2227" s="190"/>
      <c r="D2227" s="190"/>
      <c r="E2227" s="191" t="s">
        <v>2912</v>
      </c>
      <c r="F2227" s="191" t="s">
        <v>693</v>
      </c>
      <c r="G2227" s="191" t="s">
        <v>3469</v>
      </c>
      <c r="H2227" s="191">
        <v>2021</v>
      </c>
      <c r="I2227" s="193">
        <v>1</v>
      </c>
      <c r="J2227" s="193">
        <v>0</v>
      </c>
      <c r="K2227" s="193">
        <v>0</v>
      </c>
      <c r="L2227" s="81" t="s">
        <v>4424</v>
      </c>
      <c r="M2227" s="81"/>
      <c r="N2227" s="81" t="s">
        <v>59</v>
      </c>
      <c r="O2227" s="195">
        <v>2280</v>
      </c>
      <c r="P2227" s="195">
        <v>0</v>
      </c>
      <c r="Q2227" s="195">
        <v>0</v>
      </c>
      <c r="R2227" s="196" t="s">
        <v>33</v>
      </c>
      <c r="S2227" s="197">
        <v>60</v>
      </c>
      <c r="T2227" s="197">
        <v>110</v>
      </c>
      <c r="U2227" s="198">
        <f t="shared" si="11"/>
        <v>3.1818181818181817</v>
      </c>
      <c r="V2227" s="197">
        <v>0</v>
      </c>
      <c r="W2227" s="199">
        <v>0.35</v>
      </c>
      <c r="X2227" s="21">
        <v>798</v>
      </c>
      <c r="Y2227" s="78" t="s">
        <v>33</v>
      </c>
      <c r="Z2227" s="23" t="s">
        <v>62</v>
      </c>
      <c r="AA2227" s="24" t="s">
        <v>67</v>
      </c>
      <c r="AB2227" s="14" t="s">
        <v>67</v>
      </c>
      <c r="AC2227" s="14" t="s">
        <v>67</v>
      </c>
      <c r="AD2227" s="25"/>
      <c r="AE2227" s="26"/>
      <c r="AF2227" s="27"/>
      <c r="AG2227" s="162"/>
      <c r="AH2227" s="162"/>
      <c r="AI2227" s="162"/>
      <c r="AJ2227" s="162"/>
      <c r="AK2227" s="162"/>
      <c r="AL2227" s="162"/>
      <c r="AM2227" s="162"/>
      <c r="AN2227" s="162"/>
      <c r="AO2227" s="162"/>
    </row>
    <row r="2228" spans="1:41" ht="16.5" customHeight="1">
      <c r="A2228" s="190" t="s">
        <v>3443</v>
      </c>
      <c r="B2228" s="190"/>
      <c r="C2228" s="190"/>
      <c r="D2228" s="190"/>
      <c r="E2228" s="191" t="s">
        <v>2912</v>
      </c>
      <c r="F2228" s="191" t="s">
        <v>693</v>
      </c>
      <c r="G2228" s="191" t="s">
        <v>3469</v>
      </c>
      <c r="H2228" s="191">
        <v>2021</v>
      </c>
      <c r="I2228" s="193">
        <v>1</v>
      </c>
      <c r="J2228" s="193">
        <v>0</v>
      </c>
      <c r="K2228" s="193">
        <v>0</v>
      </c>
      <c r="L2228" s="81" t="s">
        <v>4425</v>
      </c>
      <c r="M2228" s="81"/>
      <c r="N2228" s="81" t="s">
        <v>59</v>
      </c>
      <c r="O2228" s="195">
        <v>2280</v>
      </c>
      <c r="P2228" s="195">
        <v>0</v>
      </c>
      <c r="Q2228" s="195">
        <v>0</v>
      </c>
      <c r="R2228" s="196" t="s">
        <v>33</v>
      </c>
      <c r="S2228" s="197">
        <v>60</v>
      </c>
      <c r="T2228" s="197">
        <v>110</v>
      </c>
      <c r="U2228" s="198">
        <f t="shared" si="11"/>
        <v>3.1818181818181817</v>
      </c>
      <c r="V2228" s="197">
        <v>0</v>
      </c>
      <c r="W2228" s="199">
        <v>0.35</v>
      </c>
      <c r="X2228" s="21">
        <v>798</v>
      </c>
      <c r="Y2228" s="78" t="s">
        <v>33</v>
      </c>
      <c r="Z2228" s="23" t="s">
        <v>62</v>
      </c>
      <c r="AA2228" s="24" t="s">
        <v>67</v>
      </c>
      <c r="AB2228" s="14" t="s">
        <v>67</v>
      </c>
      <c r="AC2228" s="14" t="s">
        <v>67</v>
      </c>
      <c r="AD2228" s="25"/>
      <c r="AE2228" s="26"/>
      <c r="AF2228" s="27"/>
      <c r="AG2228" s="162"/>
      <c r="AH2228" s="162"/>
      <c r="AI2228" s="162"/>
      <c r="AJ2228" s="162"/>
      <c r="AK2228" s="162"/>
      <c r="AL2228" s="162"/>
      <c r="AM2228" s="162"/>
      <c r="AN2228" s="162"/>
      <c r="AO2228" s="162"/>
    </row>
    <row r="2229" spans="1:41" ht="16.5" customHeight="1">
      <c r="A2229" s="190" t="s">
        <v>3443</v>
      </c>
      <c r="B2229" s="190"/>
      <c r="C2229" s="190"/>
      <c r="D2229" s="190"/>
      <c r="E2229" s="191" t="s">
        <v>2912</v>
      </c>
      <c r="F2229" s="191" t="s">
        <v>693</v>
      </c>
      <c r="G2229" s="191" t="s">
        <v>3469</v>
      </c>
      <c r="H2229" s="191">
        <v>2021</v>
      </c>
      <c r="I2229" s="193">
        <v>1</v>
      </c>
      <c r="J2229" s="193">
        <v>0</v>
      </c>
      <c r="K2229" s="193">
        <v>0</v>
      </c>
      <c r="L2229" s="81" t="s">
        <v>4426</v>
      </c>
      <c r="M2229" s="81"/>
      <c r="N2229" s="81" t="s">
        <v>59</v>
      </c>
      <c r="O2229" s="195">
        <v>2280</v>
      </c>
      <c r="P2229" s="195">
        <v>0</v>
      </c>
      <c r="Q2229" s="195">
        <v>0</v>
      </c>
      <c r="R2229" s="196" t="s">
        <v>33</v>
      </c>
      <c r="S2229" s="197">
        <v>60</v>
      </c>
      <c r="T2229" s="197">
        <v>110</v>
      </c>
      <c r="U2229" s="198">
        <f t="shared" si="11"/>
        <v>3.1818181818181817</v>
      </c>
      <c r="V2229" s="197">
        <v>0</v>
      </c>
      <c r="W2229" s="199">
        <v>0.35</v>
      </c>
      <c r="X2229" s="21">
        <v>798</v>
      </c>
      <c r="Y2229" s="78" t="s">
        <v>33</v>
      </c>
      <c r="Z2229" s="23" t="s">
        <v>62</v>
      </c>
      <c r="AA2229" s="24" t="s">
        <v>67</v>
      </c>
      <c r="AB2229" s="14" t="s">
        <v>67</v>
      </c>
      <c r="AC2229" s="14" t="s">
        <v>67</v>
      </c>
      <c r="AD2229" s="25"/>
      <c r="AE2229" s="26"/>
      <c r="AF2229" s="27"/>
      <c r="AG2229" s="162"/>
      <c r="AH2229" s="162"/>
      <c r="AI2229" s="162"/>
      <c r="AJ2229" s="162"/>
      <c r="AK2229" s="162"/>
      <c r="AL2229" s="162"/>
      <c r="AM2229" s="162"/>
      <c r="AN2229" s="162"/>
      <c r="AO2229" s="162"/>
    </row>
    <row r="2230" spans="1:41" ht="16.5" customHeight="1">
      <c r="A2230" s="190" t="s">
        <v>3443</v>
      </c>
      <c r="B2230" s="190"/>
      <c r="C2230" s="190"/>
      <c r="D2230" s="190"/>
      <c r="E2230" s="191" t="s">
        <v>2912</v>
      </c>
      <c r="F2230" s="191" t="s">
        <v>693</v>
      </c>
      <c r="G2230" s="191" t="s">
        <v>3469</v>
      </c>
      <c r="H2230" s="191">
        <v>2021</v>
      </c>
      <c r="I2230" s="193">
        <v>1</v>
      </c>
      <c r="J2230" s="193">
        <v>0</v>
      </c>
      <c r="K2230" s="193">
        <v>0</v>
      </c>
      <c r="L2230" s="81" t="s">
        <v>4427</v>
      </c>
      <c r="M2230" s="81"/>
      <c r="N2230" s="81" t="s">
        <v>59</v>
      </c>
      <c r="O2230" s="195">
        <v>2280</v>
      </c>
      <c r="P2230" s="195">
        <v>0</v>
      </c>
      <c r="Q2230" s="195">
        <v>0</v>
      </c>
      <c r="R2230" s="196" t="s">
        <v>33</v>
      </c>
      <c r="S2230" s="197">
        <v>60</v>
      </c>
      <c r="T2230" s="197">
        <v>110</v>
      </c>
      <c r="U2230" s="198">
        <f t="shared" si="11"/>
        <v>3.1818181818181817</v>
      </c>
      <c r="V2230" s="197">
        <v>0</v>
      </c>
      <c r="W2230" s="199">
        <v>0.35</v>
      </c>
      <c r="X2230" s="21">
        <v>798</v>
      </c>
      <c r="Y2230" s="78" t="s">
        <v>33</v>
      </c>
      <c r="Z2230" s="23" t="s">
        <v>62</v>
      </c>
      <c r="AA2230" s="24" t="s">
        <v>67</v>
      </c>
      <c r="AB2230" s="14" t="s">
        <v>67</v>
      </c>
      <c r="AC2230" s="14" t="s">
        <v>67</v>
      </c>
      <c r="AD2230" s="25"/>
      <c r="AE2230" s="26"/>
      <c r="AF2230" s="27"/>
      <c r="AG2230" s="162"/>
      <c r="AH2230" s="162"/>
      <c r="AI2230" s="162"/>
      <c r="AJ2230" s="162"/>
      <c r="AK2230" s="162"/>
      <c r="AL2230" s="162"/>
      <c r="AM2230" s="162"/>
      <c r="AN2230" s="162"/>
      <c r="AO2230" s="162"/>
    </row>
    <row r="2231" spans="1:41" ht="16.5" customHeight="1">
      <c r="A2231" s="190" t="s">
        <v>3443</v>
      </c>
      <c r="B2231" s="190"/>
      <c r="C2231" s="190"/>
      <c r="D2231" s="190"/>
      <c r="E2231" s="191" t="s">
        <v>2912</v>
      </c>
      <c r="F2231" s="191" t="s">
        <v>693</v>
      </c>
      <c r="G2231" s="191" t="s">
        <v>3469</v>
      </c>
      <c r="H2231" s="191">
        <v>2021</v>
      </c>
      <c r="I2231" s="193">
        <v>1</v>
      </c>
      <c r="J2231" s="193">
        <v>0</v>
      </c>
      <c r="K2231" s="193">
        <v>0</v>
      </c>
      <c r="L2231" s="81" t="s">
        <v>4428</v>
      </c>
      <c r="M2231" s="81"/>
      <c r="N2231" s="81" t="s">
        <v>59</v>
      </c>
      <c r="O2231" s="195">
        <v>2280</v>
      </c>
      <c r="P2231" s="195">
        <v>0</v>
      </c>
      <c r="Q2231" s="195">
        <v>0</v>
      </c>
      <c r="R2231" s="196" t="s">
        <v>33</v>
      </c>
      <c r="S2231" s="197">
        <v>60</v>
      </c>
      <c r="T2231" s="197">
        <v>110</v>
      </c>
      <c r="U2231" s="198">
        <f t="shared" si="11"/>
        <v>3.1818181818181817</v>
      </c>
      <c r="V2231" s="197">
        <v>0</v>
      </c>
      <c r="W2231" s="199">
        <v>0.35</v>
      </c>
      <c r="X2231" s="21">
        <v>798</v>
      </c>
      <c r="Y2231" s="78" t="s">
        <v>33</v>
      </c>
      <c r="Z2231" s="23" t="s">
        <v>62</v>
      </c>
      <c r="AA2231" s="24" t="s">
        <v>67</v>
      </c>
      <c r="AB2231" s="14" t="s">
        <v>67</v>
      </c>
      <c r="AC2231" s="14" t="s">
        <v>67</v>
      </c>
      <c r="AD2231" s="25"/>
      <c r="AE2231" s="26"/>
      <c r="AF2231" s="27"/>
      <c r="AG2231" s="162"/>
      <c r="AH2231" s="162"/>
      <c r="AI2231" s="162"/>
      <c r="AJ2231" s="162"/>
      <c r="AK2231" s="162"/>
      <c r="AL2231" s="162"/>
      <c r="AM2231" s="162"/>
      <c r="AN2231" s="162"/>
      <c r="AO2231" s="162"/>
    </row>
    <row r="2232" spans="1:41" ht="16.5" customHeight="1">
      <c r="A2232" s="190" t="s">
        <v>3443</v>
      </c>
      <c r="B2232" s="190"/>
      <c r="C2232" s="190"/>
      <c r="D2232" s="190"/>
      <c r="E2232" s="191" t="s">
        <v>2912</v>
      </c>
      <c r="F2232" s="191" t="s">
        <v>693</v>
      </c>
      <c r="G2232" s="191" t="s">
        <v>3469</v>
      </c>
      <c r="H2232" s="191">
        <v>2021</v>
      </c>
      <c r="I2232" s="193">
        <v>1</v>
      </c>
      <c r="J2232" s="193">
        <v>0</v>
      </c>
      <c r="K2232" s="193">
        <v>0</v>
      </c>
      <c r="L2232" s="81" t="s">
        <v>4429</v>
      </c>
      <c r="M2232" s="81"/>
      <c r="N2232" s="81" t="s">
        <v>59</v>
      </c>
      <c r="O2232" s="195">
        <v>2280</v>
      </c>
      <c r="P2232" s="195">
        <v>0</v>
      </c>
      <c r="Q2232" s="195">
        <v>0</v>
      </c>
      <c r="R2232" s="196" t="s">
        <v>33</v>
      </c>
      <c r="S2232" s="197">
        <v>60</v>
      </c>
      <c r="T2232" s="197">
        <v>110</v>
      </c>
      <c r="U2232" s="198">
        <f t="shared" si="11"/>
        <v>3.1818181818181817</v>
      </c>
      <c r="V2232" s="197">
        <v>0</v>
      </c>
      <c r="W2232" s="199">
        <v>0.35</v>
      </c>
      <c r="X2232" s="21">
        <v>798</v>
      </c>
      <c r="Y2232" s="78" t="s">
        <v>33</v>
      </c>
      <c r="Z2232" s="23" t="s">
        <v>62</v>
      </c>
      <c r="AA2232" s="24" t="s">
        <v>67</v>
      </c>
      <c r="AB2232" s="14" t="s">
        <v>67</v>
      </c>
      <c r="AC2232" s="14" t="s">
        <v>67</v>
      </c>
      <c r="AD2232" s="25"/>
      <c r="AE2232" s="26"/>
      <c r="AF2232" s="27"/>
      <c r="AG2232" s="162"/>
      <c r="AH2232" s="162"/>
      <c r="AI2232" s="162"/>
      <c r="AJ2232" s="162"/>
      <c r="AK2232" s="162"/>
      <c r="AL2232" s="162"/>
      <c r="AM2232" s="162"/>
      <c r="AN2232" s="162"/>
      <c r="AO2232" s="162"/>
    </row>
    <row r="2233" spans="1:41" ht="16.5" customHeight="1">
      <c r="A2233" s="190" t="s">
        <v>3443</v>
      </c>
      <c r="B2233" s="190"/>
      <c r="C2233" s="190"/>
      <c r="D2233" s="190"/>
      <c r="E2233" s="191" t="s">
        <v>2912</v>
      </c>
      <c r="F2233" s="191" t="s">
        <v>693</v>
      </c>
      <c r="G2233" s="191" t="s">
        <v>3469</v>
      </c>
      <c r="H2233" s="191">
        <v>2021</v>
      </c>
      <c r="I2233" s="193">
        <v>1</v>
      </c>
      <c r="J2233" s="193">
        <v>0</v>
      </c>
      <c r="K2233" s="193">
        <v>0</v>
      </c>
      <c r="L2233" s="81" t="s">
        <v>4430</v>
      </c>
      <c r="M2233" s="81"/>
      <c r="N2233" s="81" t="s">
        <v>59</v>
      </c>
      <c r="O2233" s="195">
        <v>2280</v>
      </c>
      <c r="P2233" s="195">
        <v>0</v>
      </c>
      <c r="Q2233" s="195">
        <v>0</v>
      </c>
      <c r="R2233" s="196" t="s">
        <v>33</v>
      </c>
      <c r="S2233" s="197">
        <v>60</v>
      </c>
      <c r="T2233" s="197">
        <v>110</v>
      </c>
      <c r="U2233" s="198">
        <f t="shared" si="11"/>
        <v>3.1818181818181817</v>
      </c>
      <c r="V2233" s="197">
        <v>0</v>
      </c>
      <c r="W2233" s="199">
        <v>0.35</v>
      </c>
      <c r="X2233" s="21">
        <v>798</v>
      </c>
      <c r="Y2233" s="78" t="s">
        <v>33</v>
      </c>
      <c r="Z2233" s="23" t="s">
        <v>62</v>
      </c>
      <c r="AA2233" s="24" t="s">
        <v>67</v>
      </c>
      <c r="AB2233" s="14" t="s">
        <v>67</v>
      </c>
      <c r="AC2233" s="14" t="s">
        <v>67</v>
      </c>
      <c r="AD2233" s="25"/>
      <c r="AE2233" s="26"/>
      <c r="AF2233" s="27"/>
      <c r="AG2233" s="162"/>
      <c r="AH2233" s="162"/>
      <c r="AI2233" s="162"/>
      <c r="AJ2233" s="162"/>
      <c r="AK2233" s="162"/>
      <c r="AL2233" s="162"/>
      <c r="AM2233" s="162"/>
      <c r="AN2233" s="162"/>
      <c r="AO2233" s="162"/>
    </row>
    <row r="2234" spans="1:41" ht="16.5" customHeight="1">
      <c r="A2234" s="190" t="s">
        <v>3443</v>
      </c>
      <c r="B2234" s="190"/>
      <c r="C2234" s="190"/>
      <c r="D2234" s="190"/>
      <c r="E2234" s="191" t="s">
        <v>2912</v>
      </c>
      <c r="F2234" s="191" t="s">
        <v>693</v>
      </c>
      <c r="G2234" s="191" t="s">
        <v>3469</v>
      </c>
      <c r="H2234" s="191">
        <v>2021</v>
      </c>
      <c r="I2234" s="193">
        <v>1</v>
      </c>
      <c r="J2234" s="193">
        <v>0</v>
      </c>
      <c r="K2234" s="193">
        <v>0</v>
      </c>
      <c r="L2234" s="81" t="s">
        <v>4431</v>
      </c>
      <c r="M2234" s="81"/>
      <c r="N2234" s="81" t="s">
        <v>59</v>
      </c>
      <c r="O2234" s="195">
        <v>2280</v>
      </c>
      <c r="P2234" s="195">
        <v>0</v>
      </c>
      <c r="Q2234" s="195">
        <v>0</v>
      </c>
      <c r="R2234" s="196" t="s">
        <v>33</v>
      </c>
      <c r="S2234" s="197">
        <v>60</v>
      </c>
      <c r="T2234" s="197">
        <v>110</v>
      </c>
      <c r="U2234" s="198">
        <f t="shared" si="11"/>
        <v>3.1818181818181817</v>
      </c>
      <c r="V2234" s="197">
        <v>0</v>
      </c>
      <c r="W2234" s="199">
        <v>0.35</v>
      </c>
      <c r="X2234" s="21">
        <v>798</v>
      </c>
      <c r="Y2234" s="78" t="s">
        <v>33</v>
      </c>
      <c r="Z2234" s="23" t="s">
        <v>62</v>
      </c>
      <c r="AA2234" s="24" t="s">
        <v>67</v>
      </c>
      <c r="AB2234" s="14" t="s">
        <v>67</v>
      </c>
      <c r="AC2234" s="14" t="s">
        <v>67</v>
      </c>
      <c r="AD2234" s="25"/>
      <c r="AE2234" s="26"/>
      <c r="AF2234" s="27"/>
      <c r="AG2234" s="162"/>
      <c r="AH2234" s="162"/>
      <c r="AI2234" s="162"/>
      <c r="AJ2234" s="162"/>
      <c r="AK2234" s="162"/>
      <c r="AL2234" s="162"/>
      <c r="AM2234" s="162"/>
      <c r="AN2234" s="162"/>
      <c r="AO2234" s="162"/>
    </row>
    <row r="2235" spans="1:41" ht="16.5" customHeight="1">
      <c r="A2235" s="190" t="s">
        <v>3443</v>
      </c>
      <c r="B2235" s="190"/>
      <c r="C2235" s="190"/>
      <c r="D2235" s="190"/>
      <c r="E2235" s="191" t="s">
        <v>2912</v>
      </c>
      <c r="F2235" s="191" t="s">
        <v>693</v>
      </c>
      <c r="G2235" s="191" t="s">
        <v>3469</v>
      </c>
      <c r="H2235" s="191">
        <v>2021</v>
      </c>
      <c r="I2235" s="193">
        <v>1</v>
      </c>
      <c r="J2235" s="193">
        <v>0</v>
      </c>
      <c r="K2235" s="193">
        <v>0</v>
      </c>
      <c r="L2235" s="81" t="s">
        <v>4432</v>
      </c>
      <c r="M2235" s="81"/>
      <c r="N2235" s="81" t="s">
        <v>59</v>
      </c>
      <c r="O2235" s="195">
        <v>2280</v>
      </c>
      <c r="P2235" s="195">
        <v>0</v>
      </c>
      <c r="Q2235" s="195">
        <v>0</v>
      </c>
      <c r="R2235" s="196" t="s">
        <v>33</v>
      </c>
      <c r="S2235" s="197">
        <v>60</v>
      </c>
      <c r="T2235" s="197">
        <v>110</v>
      </c>
      <c r="U2235" s="198">
        <f t="shared" si="11"/>
        <v>3.1818181818181817</v>
      </c>
      <c r="V2235" s="197">
        <v>0</v>
      </c>
      <c r="W2235" s="199">
        <v>0.35</v>
      </c>
      <c r="X2235" s="21">
        <v>798</v>
      </c>
      <c r="Y2235" s="78" t="s">
        <v>33</v>
      </c>
      <c r="Z2235" s="23" t="s">
        <v>62</v>
      </c>
      <c r="AA2235" s="24" t="s">
        <v>67</v>
      </c>
      <c r="AB2235" s="14" t="s">
        <v>67</v>
      </c>
      <c r="AC2235" s="14" t="s">
        <v>67</v>
      </c>
      <c r="AD2235" s="25"/>
      <c r="AE2235" s="26"/>
      <c r="AF2235" s="27"/>
      <c r="AG2235" s="162"/>
      <c r="AH2235" s="162"/>
      <c r="AI2235" s="162"/>
      <c r="AJ2235" s="162"/>
      <c r="AK2235" s="162"/>
      <c r="AL2235" s="162"/>
      <c r="AM2235" s="162"/>
      <c r="AN2235" s="162"/>
      <c r="AO2235" s="162"/>
    </row>
    <row r="2236" spans="1:41" ht="16.5" customHeight="1">
      <c r="A2236" s="190" t="s">
        <v>3443</v>
      </c>
      <c r="B2236" s="190"/>
      <c r="C2236" s="190"/>
      <c r="D2236" s="190"/>
      <c r="E2236" s="191" t="s">
        <v>2912</v>
      </c>
      <c r="F2236" s="191" t="s">
        <v>693</v>
      </c>
      <c r="G2236" s="191" t="s">
        <v>3469</v>
      </c>
      <c r="H2236" s="191">
        <v>2021</v>
      </c>
      <c r="I2236" s="193">
        <v>1</v>
      </c>
      <c r="J2236" s="193">
        <v>0</v>
      </c>
      <c r="K2236" s="193">
        <v>0</v>
      </c>
      <c r="L2236" s="81" t="s">
        <v>4433</v>
      </c>
      <c r="M2236" s="81"/>
      <c r="N2236" s="81" t="s">
        <v>59</v>
      </c>
      <c r="O2236" s="195">
        <v>2280</v>
      </c>
      <c r="P2236" s="195">
        <v>0</v>
      </c>
      <c r="Q2236" s="195">
        <v>0</v>
      </c>
      <c r="R2236" s="196" t="s">
        <v>33</v>
      </c>
      <c r="S2236" s="197">
        <v>60</v>
      </c>
      <c r="T2236" s="197">
        <v>110</v>
      </c>
      <c r="U2236" s="198">
        <f t="shared" si="11"/>
        <v>3.1818181818181817</v>
      </c>
      <c r="V2236" s="197">
        <v>0</v>
      </c>
      <c r="W2236" s="199">
        <v>0.35</v>
      </c>
      <c r="X2236" s="21">
        <v>798</v>
      </c>
      <c r="Y2236" s="78" t="s">
        <v>33</v>
      </c>
      <c r="Z2236" s="23" t="s">
        <v>62</v>
      </c>
      <c r="AA2236" s="24" t="s">
        <v>67</v>
      </c>
      <c r="AB2236" s="14" t="s">
        <v>67</v>
      </c>
      <c r="AC2236" s="14" t="s">
        <v>67</v>
      </c>
      <c r="AD2236" s="25"/>
      <c r="AE2236" s="26"/>
      <c r="AF2236" s="27"/>
      <c r="AG2236" s="162"/>
      <c r="AH2236" s="162"/>
      <c r="AI2236" s="162"/>
      <c r="AJ2236" s="162"/>
      <c r="AK2236" s="162"/>
      <c r="AL2236" s="162"/>
      <c r="AM2236" s="162"/>
      <c r="AN2236" s="162"/>
      <c r="AO2236" s="162"/>
    </row>
    <row r="2237" spans="1:41" ht="16.5" customHeight="1">
      <c r="A2237" s="190" t="s">
        <v>3443</v>
      </c>
      <c r="B2237" s="190"/>
      <c r="C2237" s="190"/>
      <c r="D2237" s="190"/>
      <c r="E2237" s="191" t="s">
        <v>2912</v>
      </c>
      <c r="F2237" s="191" t="s">
        <v>693</v>
      </c>
      <c r="G2237" s="191" t="s">
        <v>3469</v>
      </c>
      <c r="H2237" s="191">
        <v>2021</v>
      </c>
      <c r="I2237" s="193">
        <v>1</v>
      </c>
      <c r="J2237" s="193">
        <v>0</v>
      </c>
      <c r="K2237" s="193">
        <v>0</v>
      </c>
      <c r="L2237" s="81" t="s">
        <v>4434</v>
      </c>
      <c r="M2237" s="81"/>
      <c r="N2237" s="81" t="s">
        <v>59</v>
      </c>
      <c r="O2237" s="195">
        <v>2280</v>
      </c>
      <c r="P2237" s="195">
        <v>0</v>
      </c>
      <c r="Q2237" s="195">
        <v>0</v>
      </c>
      <c r="R2237" s="196" t="s">
        <v>33</v>
      </c>
      <c r="S2237" s="197">
        <v>60</v>
      </c>
      <c r="T2237" s="197">
        <v>110</v>
      </c>
      <c r="U2237" s="198">
        <f t="shared" si="11"/>
        <v>3.1818181818181817</v>
      </c>
      <c r="V2237" s="197">
        <v>0</v>
      </c>
      <c r="W2237" s="199">
        <v>0.35</v>
      </c>
      <c r="X2237" s="21">
        <v>798</v>
      </c>
      <c r="Y2237" s="78" t="s">
        <v>33</v>
      </c>
      <c r="Z2237" s="23" t="s">
        <v>62</v>
      </c>
      <c r="AA2237" s="24" t="s">
        <v>67</v>
      </c>
      <c r="AB2237" s="14" t="s">
        <v>67</v>
      </c>
      <c r="AC2237" s="14" t="s">
        <v>67</v>
      </c>
      <c r="AD2237" s="25"/>
      <c r="AE2237" s="26"/>
      <c r="AF2237" s="27"/>
      <c r="AG2237" s="162"/>
      <c r="AH2237" s="162"/>
      <c r="AI2237" s="162"/>
      <c r="AJ2237" s="162"/>
      <c r="AK2237" s="162"/>
      <c r="AL2237" s="162"/>
      <c r="AM2237" s="162"/>
      <c r="AN2237" s="162"/>
      <c r="AO2237" s="162"/>
    </row>
    <row r="2238" spans="1:41" ht="16.5" customHeight="1">
      <c r="A2238" s="190" t="s">
        <v>3443</v>
      </c>
      <c r="B2238" s="190"/>
      <c r="C2238" s="190"/>
      <c r="D2238" s="190"/>
      <c r="E2238" s="191" t="s">
        <v>2912</v>
      </c>
      <c r="F2238" s="191" t="s">
        <v>693</v>
      </c>
      <c r="G2238" s="191" t="s">
        <v>3469</v>
      </c>
      <c r="H2238" s="191">
        <v>2021</v>
      </c>
      <c r="I2238" s="193">
        <v>1</v>
      </c>
      <c r="J2238" s="193">
        <v>0</v>
      </c>
      <c r="K2238" s="193">
        <v>0</v>
      </c>
      <c r="L2238" s="81" t="s">
        <v>4435</v>
      </c>
      <c r="M2238" s="81"/>
      <c r="N2238" s="81" t="s">
        <v>59</v>
      </c>
      <c r="O2238" s="195">
        <v>2280</v>
      </c>
      <c r="P2238" s="195">
        <v>0</v>
      </c>
      <c r="Q2238" s="195">
        <v>0</v>
      </c>
      <c r="R2238" s="196" t="s">
        <v>33</v>
      </c>
      <c r="S2238" s="197">
        <v>60</v>
      </c>
      <c r="T2238" s="197">
        <v>110</v>
      </c>
      <c r="U2238" s="198">
        <f t="shared" si="11"/>
        <v>3.1818181818181817</v>
      </c>
      <c r="V2238" s="197">
        <v>0</v>
      </c>
      <c r="W2238" s="199">
        <v>0.35</v>
      </c>
      <c r="X2238" s="21">
        <v>798</v>
      </c>
      <c r="Y2238" s="78" t="s">
        <v>33</v>
      </c>
      <c r="Z2238" s="23" t="s">
        <v>62</v>
      </c>
      <c r="AA2238" s="24" t="s">
        <v>67</v>
      </c>
      <c r="AB2238" s="14" t="s">
        <v>67</v>
      </c>
      <c r="AC2238" s="14" t="s">
        <v>67</v>
      </c>
      <c r="AD2238" s="25"/>
      <c r="AE2238" s="26"/>
      <c r="AF2238" s="27"/>
      <c r="AG2238" s="162"/>
      <c r="AH2238" s="162"/>
      <c r="AI2238" s="162"/>
      <c r="AJ2238" s="162"/>
      <c r="AK2238" s="162"/>
      <c r="AL2238" s="162"/>
      <c r="AM2238" s="162"/>
      <c r="AN2238" s="162"/>
      <c r="AO2238" s="162"/>
    </row>
    <row r="2239" spans="1:41" ht="16.5" customHeight="1">
      <c r="A2239" s="190" t="s">
        <v>3443</v>
      </c>
      <c r="B2239" s="190"/>
      <c r="C2239" s="190"/>
      <c r="D2239" s="190"/>
      <c r="E2239" s="191" t="s">
        <v>2912</v>
      </c>
      <c r="F2239" s="191" t="s">
        <v>693</v>
      </c>
      <c r="G2239" s="191" t="s">
        <v>3469</v>
      </c>
      <c r="H2239" s="191">
        <v>2021</v>
      </c>
      <c r="I2239" s="193">
        <v>1</v>
      </c>
      <c r="J2239" s="193">
        <v>0</v>
      </c>
      <c r="K2239" s="193">
        <v>0</v>
      </c>
      <c r="L2239" s="81" t="s">
        <v>3483</v>
      </c>
      <c r="M2239" s="81"/>
      <c r="N2239" s="81" t="s">
        <v>59</v>
      </c>
      <c r="O2239" s="195">
        <v>2280</v>
      </c>
      <c r="P2239" s="195">
        <v>0</v>
      </c>
      <c r="Q2239" s="195">
        <v>0</v>
      </c>
      <c r="R2239" s="196" t="s">
        <v>33</v>
      </c>
      <c r="S2239" s="197">
        <v>60</v>
      </c>
      <c r="T2239" s="197">
        <v>110</v>
      </c>
      <c r="U2239" s="198">
        <f t="shared" si="11"/>
        <v>3.1818181818181817</v>
      </c>
      <c r="V2239" s="197">
        <v>0</v>
      </c>
      <c r="W2239" s="199">
        <v>0.35</v>
      </c>
      <c r="X2239" s="21">
        <v>798</v>
      </c>
      <c r="Y2239" s="78" t="s">
        <v>33</v>
      </c>
      <c r="Z2239" s="23" t="s">
        <v>62</v>
      </c>
      <c r="AA2239" s="24" t="s">
        <v>67</v>
      </c>
      <c r="AB2239" s="14" t="s">
        <v>67</v>
      </c>
      <c r="AC2239" s="14" t="s">
        <v>67</v>
      </c>
      <c r="AD2239" s="25"/>
      <c r="AE2239" s="26"/>
      <c r="AF2239" s="27"/>
      <c r="AG2239" s="162"/>
      <c r="AH2239" s="162"/>
      <c r="AI2239" s="162"/>
      <c r="AJ2239" s="162"/>
      <c r="AK2239" s="162"/>
      <c r="AL2239" s="162"/>
      <c r="AM2239" s="162"/>
      <c r="AN2239" s="162"/>
      <c r="AO2239" s="162"/>
    </row>
    <row r="2240" spans="1:41" ht="16.5" customHeight="1">
      <c r="A2240" s="190" t="s">
        <v>3443</v>
      </c>
      <c r="B2240" s="190"/>
      <c r="C2240" s="190"/>
      <c r="D2240" s="190"/>
      <c r="E2240" s="191" t="s">
        <v>2912</v>
      </c>
      <c r="F2240" s="191" t="s">
        <v>693</v>
      </c>
      <c r="G2240" s="191" t="s">
        <v>3469</v>
      </c>
      <c r="H2240" s="191">
        <v>2021</v>
      </c>
      <c r="I2240" s="193">
        <v>1</v>
      </c>
      <c r="J2240" s="193">
        <v>0</v>
      </c>
      <c r="K2240" s="193">
        <v>0</v>
      </c>
      <c r="L2240" s="81" t="s">
        <v>4436</v>
      </c>
      <c r="M2240" s="81"/>
      <c r="N2240" s="81" t="s">
        <v>59</v>
      </c>
      <c r="O2240" s="195">
        <v>2280</v>
      </c>
      <c r="P2240" s="195">
        <v>0</v>
      </c>
      <c r="Q2240" s="195">
        <v>0</v>
      </c>
      <c r="R2240" s="196" t="s">
        <v>33</v>
      </c>
      <c r="S2240" s="197">
        <v>60</v>
      </c>
      <c r="T2240" s="197">
        <v>110</v>
      </c>
      <c r="U2240" s="198">
        <f t="shared" si="11"/>
        <v>3.1818181818181817</v>
      </c>
      <c r="V2240" s="197">
        <v>0</v>
      </c>
      <c r="W2240" s="199">
        <v>0.35</v>
      </c>
      <c r="X2240" s="21">
        <v>798</v>
      </c>
      <c r="Y2240" s="78" t="s">
        <v>33</v>
      </c>
      <c r="Z2240" s="23" t="s">
        <v>62</v>
      </c>
      <c r="AA2240" s="24" t="s">
        <v>67</v>
      </c>
      <c r="AB2240" s="14" t="s">
        <v>67</v>
      </c>
      <c r="AC2240" s="14" t="s">
        <v>67</v>
      </c>
      <c r="AD2240" s="25"/>
      <c r="AE2240" s="26"/>
      <c r="AF2240" s="27"/>
      <c r="AG2240" s="162"/>
      <c r="AH2240" s="162"/>
      <c r="AI2240" s="162"/>
      <c r="AJ2240" s="162"/>
      <c r="AK2240" s="162"/>
      <c r="AL2240" s="162"/>
      <c r="AM2240" s="162"/>
      <c r="AN2240" s="162"/>
      <c r="AO2240" s="162"/>
    </row>
    <row r="2241" spans="1:41" ht="16.5" customHeight="1">
      <c r="A2241" s="190" t="s">
        <v>3443</v>
      </c>
      <c r="B2241" s="190"/>
      <c r="C2241" s="190"/>
      <c r="D2241" s="190"/>
      <c r="E2241" s="191" t="s">
        <v>180</v>
      </c>
      <c r="F2241" s="191" t="s">
        <v>92</v>
      </c>
      <c r="G2241" s="191" t="s">
        <v>3444</v>
      </c>
      <c r="H2241" s="192">
        <v>2021</v>
      </c>
      <c r="I2241" s="193">
        <v>15</v>
      </c>
      <c r="J2241" s="193">
        <v>0</v>
      </c>
      <c r="K2241" s="193">
        <v>0</v>
      </c>
      <c r="L2241" s="194" t="s">
        <v>3445</v>
      </c>
      <c r="M2241" s="194"/>
      <c r="N2241" s="81" t="s">
        <v>59</v>
      </c>
      <c r="O2241" s="195">
        <v>2880</v>
      </c>
      <c r="P2241" s="195">
        <v>0</v>
      </c>
      <c r="Q2241" s="195">
        <v>0</v>
      </c>
      <c r="R2241" s="196" t="s">
        <v>33</v>
      </c>
      <c r="S2241" s="197" t="s">
        <v>2476</v>
      </c>
      <c r="T2241" s="197">
        <v>110</v>
      </c>
      <c r="U2241" s="198">
        <f t="shared" si="11"/>
        <v>2.7272727272727271</v>
      </c>
      <c r="V2241" s="197">
        <v>0</v>
      </c>
      <c r="W2241" s="199">
        <v>0.3</v>
      </c>
      <c r="X2241" s="21">
        <v>12960</v>
      </c>
      <c r="Y2241" s="78" t="s">
        <v>33</v>
      </c>
      <c r="Z2241" s="23" t="s">
        <v>62</v>
      </c>
      <c r="AA2241" s="24" t="s">
        <v>67</v>
      </c>
      <c r="AB2241" s="14" t="s">
        <v>67</v>
      </c>
      <c r="AC2241" s="14" t="s">
        <v>67</v>
      </c>
      <c r="AD2241" s="25"/>
      <c r="AE2241" s="26"/>
      <c r="AF2241" s="27"/>
      <c r="AG2241" s="162"/>
      <c r="AH2241" s="162"/>
      <c r="AI2241" s="162"/>
      <c r="AJ2241" s="162"/>
      <c r="AK2241" s="162"/>
      <c r="AL2241" s="162"/>
      <c r="AM2241" s="162"/>
      <c r="AN2241" s="162"/>
      <c r="AO2241" s="162"/>
    </row>
    <row r="2242" spans="1:41" ht="16.5" customHeight="1">
      <c r="A2242" s="190" t="s">
        <v>3443</v>
      </c>
      <c r="B2242" s="190"/>
      <c r="C2242" s="190"/>
      <c r="D2242" s="190"/>
      <c r="E2242" s="191" t="s">
        <v>3485</v>
      </c>
      <c r="F2242" s="191" t="s">
        <v>3486</v>
      </c>
      <c r="G2242" s="191" t="s">
        <v>4437</v>
      </c>
      <c r="H2242" s="191">
        <v>2022</v>
      </c>
      <c r="I2242" s="193">
        <v>1</v>
      </c>
      <c r="J2242" s="193">
        <v>0</v>
      </c>
      <c r="K2242" s="193">
        <v>0</v>
      </c>
      <c r="L2242" s="81" t="s">
        <v>4438</v>
      </c>
      <c r="M2242" s="81"/>
      <c r="N2242" s="81" t="s">
        <v>49</v>
      </c>
      <c r="O2242" s="195">
        <v>2880</v>
      </c>
      <c r="P2242" s="195">
        <v>0</v>
      </c>
      <c r="Q2242" s="195">
        <v>0</v>
      </c>
      <c r="R2242" s="196" t="s">
        <v>33</v>
      </c>
      <c r="S2242" s="197" t="s">
        <v>2476</v>
      </c>
      <c r="T2242" s="197">
        <v>110</v>
      </c>
      <c r="U2242" s="198">
        <f t="shared" si="11"/>
        <v>2.7272727272727271</v>
      </c>
      <c r="V2242" s="197">
        <v>0</v>
      </c>
      <c r="W2242" s="199">
        <v>0.3</v>
      </c>
      <c r="X2242" s="21">
        <v>864</v>
      </c>
      <c r="Y2242" s="78" t="s">
        <v>33</v>
      </c>
      <c r="Z2242" s="23" t="s">
        <v>62</v>
      </c>
      <c r="AA2242" s="24" t="s">
        <v>67</v>
      </c>
      <c r="AB2242" s="14" t="s">
        <v>67</v>
      </c>
      <c r="AC2242" s="14" t="s">
        <v>67</v>
      </c>
      <c r="AD2242" s="25"/>
      <c r="AE2242" s="26"/>
      <c r="AF2242" s="27"/>
      <c r="AG2242" s="162"/>
      <c r="AH2242" s="162"/>
      <c r="AI2242" s="162"/>
      <c r="AJ2242" s="162"/>
      <c r="AK2242" s="162"/>
      <c r="AL2242" s="162"/>
      <c r="AM2242" s="162"/>
      <c r="AN2242" s="162"/>
      <c r="AO2242" s="162"/>
    </row>
    <row r="2243" spans="1:41" ht="16.5" customHeight="1">
      <c r="A2243" s="190" t="s">
        <v>3443</v>
      </c>
      <c r="B2243" s="190"/>
      <c r="C2243" s="190"/>
      <c r="D2243" s="190"/>
      <c r="E2243" s="191" t="s">
        <v>3485</v>
      </c>
      <c r="F2243" s="191" t="s">
        <v>3486</v>
      </c>
      <c r="G2243" s="191" t="s">
        <v>4437</v>
      </c>
      <c r="H2243" s="191">
        <v>2022</v>
      </c>
      <c r="I2243" s="193">
        <v>1</v>
      </c>
      <c r="J2243" s="193">
        <v>0</v>
      </c>
      <c r="K2243" s="193">
        <v>0</v>
      </c>
      <c r="L2243" s="81" t="s">
        <v>4438</v>
      </c>
      <c r="M2243" s="81"/>
      <c r="N2243" s="81" t="s">
        <v>49</v>
      </c>
      <c r="O2243" s="195">
        <v>2880</v>
      </c>
      <c r="P2243" s="195">
        <v>0</v>
      </c>
      <c r="Q2243" s="195">
        <v>0</v>
      </c>
      <c r="R2243" s="196" t="s">
        <v>33</v>
      </c>
      <c r="S2243" s="197" t="s">
        <v>2476</v>
      </c>
      <c r="T2243" s="197">
        <v>110</v>
      </c>
      <c r="U2243" s="198">
        <f t="shared" si="11"/>
        <v>2.7272727272727271</v>
      </c>
      <c r="V2243" s="197">
        <v>0</v>
      </c>
      <c r="W2243" s="199">
        <v>0.3</v>
      </c>
      <c r="X2243" s="21">
        <v>864</v>
      </c>
      <c r="Y2243" s="78" t="s">
        <v>33</v>
      </c>
      <c r="Z2243" s="23" t="s">
        <v>62</v>
      </c>
      <c r="AA2243" s="24" t="s">
        <v>67</v>
      </c>
      <c r="AB2243" s="14" t="s">
        <v>67</v>
      </c>
      <c r="AC2243" s="14" t="s">
        <v>67</v>
      </c>
      <c r="AD2243" s="25"/>
      <c r="AE2243" s="26"/>
      <c r="AF2243" s="27"/>
      <c r="AG2243" s="162"/>
      <c r="AH2243" s="162"/>
      <c r="AI2243" s="162"/>
      <c r="AJ2243" s="162"/>
      <c r="AK2243" s="162"/>
      <c r="AL2243" s="162"/>
      <c r="AM2243" s="162"/>
      <c r="AN2243" s="162"/>
      <c r="AO2243" s="162"/>
    </row>
    <row r="2244" spans="1:41" ht="16.5" customHeight="1">
      <c r="A2244" s="190" t="s">
        <v>3443</v>
      </c>
      <c r="B2244" s="190"/>
      <c r="C2244" s="190"/>
      <c r="D2244" s="190"/>
      <c r="E2244" s="191" t="s">
        <v>3485</v>
      </c>
      <c r="F2244" s="191" t="s">
        <v>3486</v>
      </c>
      <c r="G2244" s="191" t="s">
        <v>4437</v>
      </c>
      <c r="H2244" s="191">
        <v>2022</v>
      </c>
      <c r="I2244" s="193">
        <v>1</v>
      </c>
      <c r="J2244" s="193">
        <v>0</v>
      </c>
      <c r="K2244" s="193">
        <v>0</v>
      </c>
      <c r="L2244" s="81" t="s">
        <v>4438</v>
      </c>
      <c r="M2244" s="81"/>
      <c r="N2244" s="81" t="s">
        <v>49</v>
      </c>
      <c r="O2244" s="195">
        <v>2880</v>
      </c>
      <c r="P2244" s="195">
        <v>0</v>
      </c>
      <c r="Q2244" s="195">
        <v>0</v>
      </c>
      <c r="R2244" s="196" t="s">
        <v>33</v>
      </c>
      <c r="S2244" s="197" t="s">
        <v>2476</v>
      </c>
      <c r="T2244" s="197">
        <v>110</v>
      </c>
      <c r="U2244" s="198">
        <f t="shared" si="11"/>
        <v>2.7272727272727271</v>
      </c>
      <c r="V2244" s="197">
        <v>0</v>
      </c>
      <c r="W2244" s="199">
        <v>0.3</v>
      </c>
      <c r="X2244" s="21">
        <v>864</v>
      </c>
      <c r="Y2244" s="78" t="s">
        <v>33</v>
      </c>
      <c r="Z2244" s="23" t="s">
        <v>62</v>
      </c>
      <c r="AA2244" s="24" t="s">
        <v>67</v>
      </c>
      <c r="AB2244" s="14" t="s">
        <v>67</v>
      </c>
      <c r="AC2244" s="14" t="s">
        <v>67</v>
      </c>
      <c r="AD2244" s="25"/>
      <c r="AE2244" s="26"/>
      <c r="AF2244" s="27"/>
      <c r="AG2244" s="162"/>
      <c r="AH2244" s="162"/>
      <c r="AI2244" s="162"/>
      <c r="AJ2244" s="162"/>
      <c r="AK2244" s="162"/>
      <c r="AL2244" s="162"/>
      <c r="AM2244" s="162"/>
      <c r="AN2244" s="162"/>
      <c r="AO2244" s="162"/>
    </row>
    <row r="2245" spans="1:41" ht="16.5" customHeight="1">
      <c r="A2245" s="190" t="s">
        <v>3443</v>
      </c>
      <c r="B2245" s="190"/>
      <c r="C2245" s="190"/>
      <c r="D2245" s="190"/>
      <c r="E2245" s="191" t="s">
        <v>3485</v>
      </c>
      <c r="F2245" s="191" t="s">
        <v>3486</v>
      </c>
      <c r="G2245" s="191" t="s">
        <v>4437</v>
      </c>
      <c r="H2245" s="191">
        <v>2022</v>
      </c>
      <c r="I2245" s="193">
        <v>1</v>
      </c>
      <c r="J2245" s="193">
        <v>0</v>
      </c>
      <c r="K2245" s="193">
        <v>0</v>
      </c>
      <c r="L2245" s="81" t="s">
        <v>4439</v>
      </c>
      <c r="M2245" s="81"/>
      <c r="N2245" s="81" t="s">
        <v>58</v>
      </c>
      <c r="O2245" s="195">
        <v>2880</v>
      </c>
      <c r="P2245" s="195">
        <v>0</v>
      </c>
      <c r="Q2245" s="195">
        <v>0</v>
      </c>
      <c r="R2245" s="196" t="s">
        <v>33</v>
      </c>
      <c r="S2245" s="197" t="s">
        <v>2476</v>
      </c>
      <c r="T2245" s="197">
        <v>110</v>
      </c>
      <c r="U2245" s="198">
        <f t="shared" si="11"/>
        <v>2.7272727272727271</v>
      </c>
      <c r="V2245" s="197">
        <v>0</v>
      </c>
      <c r="W2245" s="199">
        <v>0.3</v>
      </c>
      <c r="X2245" s="21">
        <v>864</v>
      </c>
      <c r="Y2245" s="78" t="s">
        <v>33</v>
      </c>
      <c r="Z2245" s="23" t="s">
        <v>62</v>
      </c>
      <c r="AA2245" s="24" t="s">
        <v>67</v>
      </c>
      <c r="AB2245" s="14" t="s">
        <v>67</v>
      </c>
      <c r="AC2245" s="14" t="s">
        <v>67</v>
      </c>
      <c r="AD2245" s="25"/>
      <c r="AE2245" s="26"/>
      <c r="AF2245" s="27"/>
      <c r="AG2245" s="162"/>
      <c r="AH2245" s="162"/>
      <c r="AI2245" s="162"/>
      <c r="AJ2245" s="162"/>
      <c r="AK2245" s="162"/>
      <c r="AL2245" s="162"/>
      <c r="AM2245" s="162"/>
      <c r="AN2245" s="162"/>
      <c r="AO2245" s="162"/>
    </row>
    <row r="2246" spans="1:41" ht="16.5" customHeight="1">
      <c r="A2246" s="190" t="s">
        <v>3443</v>
      </c>
      <c r="B2246" s="190"/>
      <c r="C2246" s="190"/>
      <c r="D2246" s="190"/>
      <c r="E2246" s="191" t="s">
        <v>3485</v>
      </c>
      <c r="F2246" s="191" t="s">
        <v>3486</v>
      </c>
      <c r="G2246" s="191" t="s">
        <v>4437</v>
      </c>
      <c r="H2246" s="191">
        <v>2022</v>
      </c>
      <c r="I2246" s="193">
        <v>1</v>
      </c>
      <c r="J2246" s="193">
        <v>0</v>
      </c>
      <c r="K2246" s="193">
        <v>0</v>
      </c>
      <c r="L2246" s="81" t="s">
        <v>4440</v>
      </c>
      <c r="M2246" s="81"/>
      <c r="N2246" s="81" t="s">
        <v>58</v>
      </c>
      <c r="O2246" s="195">
        <v>2880</v>
      </c>
      <c r="P2246" s="195">
        <v>0</v>
      </c>
      <c r="Q2246" s="195">
        <v>0</v>
      </c>
      <c r="R2246" s="196" t="s">
        <v>33</v>
      </c>
      <c r="S2246" s="197" t="s">
        <v>2476</v>
      </c>
      <c r="T2246" s="197">
        <v>110</v>
      </c>
      <c r="U2246" s="198">
        <f t="shared" si="11"/>
        <v>2.7272727272727271</v>
      </c>
      <c r="V2246" s="197">
        <v>0</v>
      </c>
      <c r="W2246" s="199">
        <v>0.3</v>
      </c>
      <c r="X2246" s="21">
        <v>864</v>
      </c>
      <c r="Y2246" s="78" t="s">
        <v>33</v>
      </c>
      <c r="Z2246" s="23" t="s">
        <v>62</v>
      </c>
      <c r="AA2246" s="24" t="s">
        <v>67</v>
      </c>
      <c r="AB2246" s="14" t="s">
        <v>67</v>
      </c>
      <c r="AC2246" s="14" t="s">
        <v>67</v>
      </c>
      <c r="AD2246" s="25"/>
      <c r="AE2246" s="26"/>
      <c r="AF2246" s="27"/>
      <c r="AG2246" s="162"/>
      <c r="AH2246" s="162"/>
      <c r="AI2246" s="162"/>
      <c r="AJ2246" s="162"/>
      <c r="AK2246" s="162"/>
      <c r="AL2246" s="162"/>
      <c r="AM2246" s="162"/>
      <c r="AN2246" s="162"/>
      <c r="AO2246" s="162"/>
    </row>
    <row r="2247" spans="1:41" ht="16.5" customHeight="1">
      <c r="A2247" s="190" t="s">
        <v>3443</v>
      </c>
      <c r="B2247" s="190"/>
      <c r="C2247" s="190"/>
      <c r="D2247" s="190"/>
      <c r="E2247" s="191" t="s">
        <v>3179</v>
      </c>
      <c r="F2247" s="191" t="s">
        <v>3486</v>
      </c>
      <c r="G2247" s="191" t="s">
        <v>3487</v>
      </c>
      <c r="H2247" s="191">
        <v>2022</v>
      </c>
      <c r="I2247" s="193">
        <v>1</v>
      </c>
      <c r="J2247" s="193">
        <v>0</v>
      </c>
      <c r="K2247" s="193">
        <v>0</v>
      </c>
      <c r="L2247" s="81" t="s">
        <v>4441</v>
      </c>
      <c r="M2247" s="81"/>
      <c r="N2247" s="81" t="s">
        <v>56</v>
      </c>
      <c r="O2247" s="195">
        <v>2880</v>
      </c>
      <c r="P2247" s="195">
        <v>0</v>
      </c>
      <c r="Q2247" s="195">
        <v>0</v>
      </c>
      <c r="R2247" s="196" t="s">
        <v>33</v>
      </c>
      <c r="S2247" s="197" t="s">
        <v>2476</v>
      </c>
      <c r="T2247" s="197">
        <v>110</v>
      </c>
      <c r="U2247" s="198">
        <f t="shared" si="11"/>
        <v>2.7272727272727271</v>
      </c>
      <c r="V2247" s="197">
        <v>0</v>
      </c>
      <c r="W2247" s="199">
        <v>0.3</v>
      </c>
      <c r="X2247" s="21">
        <v>864</v>
      </c>
      <c r="Y2247" s="78" t="s">
        <v>33</v>
      </c>
      <c r="Z2247" s="23" t="s">
        <v>62</v>
      </c>
      <c r="AA2247" s="24" t="s">
        <v>67</v>
      </c>
      <c r="AB2247" s="14" t="s">
        <v>67</v>
      </c>
      <c r="AC2247" s="14" t="s">
        <v>67</v>
      </c>
      <c r="AD2247" s="25"/>
      <c r="AE2247" s="26"/>
      <c r="AF2247" s="27"/>
      <c r="AG2247" s="162"/>
      <c r="AH2247" s="162"/>
      <c r="AI2247" s="162"/>
      <c r="AJ2247" s="162"/>
      <c r="AK2247" s="162"/>
      <c r="AL2247" s="162"/>
      <c r="AM2247" s="162"/>
      <c r="AN2247" s="162"/>
      <c r="AO2247" s="162"/>
    </row>
    <row r="2248" spans="1:41" ht="16.5" customHeight="1">
      <c r="A2248" s="190" t="s">
        <v>3443</v>
      </c>
      <c r="B2248" s="190"/>
      <c r="C2248" s="190"/>
      <c r="D2248" s="190"/>
      <c r="E2248" s="191" t="s">
        <v>3179</v>
      </c>
      <c r="F2248" s="191" t="s">
        <v>3486</v>
      </c>
      <c r="G2248" s="191" t="s">
        <v>3487</v>
      </c>
      <c r="H2248" s="191">
        <v>2022</v>
      </c>
      <c r="I2248" s="193">
        <v>1</v>
      </c>
      <c r="J2248" s="193">
        <v>0</v>
      </c>
      <c r="K2248" s="193">
        <v>0</v>
      </c>
      <c r="L2248" s="81" t="s">
        <v>4442</v>
      </c>
      <c r="M2248" s="81"/>
      <c r="N2248" s="81" t="s">
        <v>56</v>
      </c>
      <c r="O2248" s="195">
        <v>2880</v>
      </c>
      <c r="P2248" s="195">
        <v>0</v>
      </c>
      <c r="Q2248" s="195">
        <v>0</v>
      </c>
      <c r="R2248" s="196" t="s">
        <v>33</v>
      </c>
      <c r="S2248" s="197" t="s">
        <v>2476</v>
      </c>
      <c r="T2248" s="197">
        <v>110</v>
      </c>
      <c r="U2248" s="198">
        <f t="shared" si="11"/>
        <v>2.7272727272727271</v>
      </c>
      <c r="V2248" s="197">
        <v>0</v>
      </c>
      <c r="W2248" s="199">
        <v>0.3</v>
      </c>
      <c r="X2248" s="21">
        <v>864</v>
      </c>
      <c r="Y2248" s="78" t="s">
        <v>33</v>
      </c>
      <c r="Z2248" s="23" t="s">
        <v>62</v>
      </c>
      <c r="AA2248" s="24" t="s">
        <v>67</v>
      </c>
      <c r="AB2248" s="14" t="s">
        <v>67</v>
      </c>
      <c r="AC2248" s="14" t="s">
        <v>67</v>
      </c>
      <c r="AD2248" s="25"/>
      <c r="AE2248" s="26"/>
      <c r="AF2248" s="27"/>
      <c r="AG2248" s="162"/>
      <c r="AH2248" s="162"/>
      <c r="AI2248" s="162"/>
      <c r="AJ2248" s="162"/>
      <c r="AK2248" s="162"/>
      <c r="AL2248" s="162"/>
      <c r="AM2248" s="162"/>
      <c r="AN2248" s="162"/>
      <c r="AO2248" s="162"/>
    </row>
    <row r="2249" spans="1:41" ht="16.5" customHeight="1">
      <c r="A2249" s="190" t="s">
        <v>3443</v>
      </c>
      <c r="B2249" s="190"/>
      <c r="C2249" s="190"/>
      <c r="D2249" s="190"/>
      <c r="E2249" s="191" t="s">
        <v>3179</v>
      </c>
      <c r="F2249" s="191" t="s">
        <v>3486</v>
      </c>
      <c r="G2249" s="191" t="s">
        <v>3487</v>
      </c>
      <c r="H2249" s="191">
        <v>2022</v>
      </c>
      <c r="I2249" s="193">
        <v>1</v>
      </c>
      <c r="J2249" s="193">
        <v>0</v>
      </c>
      <c r="K2249" s="193">
        <v>0</v>
      </c>
      <c r="L2249" s="81" t="s">
        <v>4443</v>
      </c>
      <c r="M2249" s="81"/>
      <c r="N2249" s="81" t="s">
        <v>56</v>
      </c>
      <c r="O2249" s="195">
        <v>2880</v>
      </c>
      <c r="P2249" s="195">
        <v>0</v>
      </c>
      <c r="Q2249" s="195">
        <v>0</v>
      </c>
      <c r="R2249" s="196" t="s">
        <v>33</v>
      </c>
      <c r="S2249" s="197" t="s">
        <v>2476</v>
      </c>
      <c r="T2249" s="197">
        <v>110</v>
      </c>
      <c r="U2249" s="198">
        <f t="shared" si="11"/>
        <v>2.7272727272727271</v>
      </c>
      <c r="V2249" s="197">
        <v>0</v>
      </c>
      <c r="W2249" s="199">
        <v>0.3</v>
      </c>
      <c r="X2249" s="21">
        <v>864</v>
      </c>
      <c r="Y2249" s="78" t="s">
        <v>33</v>
      </c>
      <c r="Z2249" s="23" t="s">
        <v>62</v>
      </c>
      <c r="AA2249" s="24" t="s">
        <v>67</v>
      </c>
      <c r="AB2249" s="14" t="s">
        <v>67</v>
      </c>
      <c r="AC2249" s="14" t="s">
        <v>67</v>
      </c>
      <c r="AD2249" s="25"/>
      <c r="AE2249" s="26"/>
      <c r="AF2249" s="27"/>
      <c r="AG2249" s="162"/>
      <c r="AH2249" s="162"/>
      <c r="AI2249" s="162"/>
      <c r="AJ2249" s="162"/>
      <c r="AK2249" s="162"/>
      <c r="AL2249" s="162"/>
      <c r="AM2249" s="162"/>
      <c r="AN2249" s="162"/>
      <c r="AO2249" s="162"/>
    </row>
    <row r="2250" spans="1:41" ht="16.5" customHeight="1">
      <c r="A2250" s="190" t="s">
        <v>3443</v>
      </c>
      <c r="B2250" s="190"/>
      <c r="C2250" s="190"/>
      <c r="D2250" s="190"/>
      <c r="E2250" s="191" t="s">
        <v>3179</v>
      </c>
      <c r="F2250" s="191" t="s">
        <v>3486</v>
      </c>
      <c r="G2250" s="191" t="s">
        <v>3487</v>
      </c>
      <c r="H2250" s="191">
        <v>2022</v>
      </c>
      <c r="I2250" s="193">
        <v>1</v>
      </c>
      <c r="J2250" s="193">
        <v>0</v>
      </c>
      <c r="K2250" s="193">
        <v>0</v>
      </c>
      <c r="L2250" s="81" t="s">
        <v>4444</v>
      </c>
      <c r="M2250" s="81"/>
      <c r="N2250" s="81" t="s">
        <v>56</v>
      </c>
      <c r="O2250" s="195">
        <v>2880</v>
      </c>
      <c r="P2250" s="195">
        <v>0</v>
      </c>
      <c r="Q2250" s="195">
        <v>0</v>
      </c>
      <c r="R2250" s="196" t="s">
        <v>33</v>
      </c>
      <c r="S2250" s="197" t="s">
        <v>2476</v>
      </c>
      <c r="T2250" s="197">
        <v>110</v>
      </c>
      <c r="U2250" s="198">
        <f t="shared" si="11"/>
        <v>2.7272727272727271</v>
      </c>
      <c r="V2250" s="197">
        <v>0</v>
      </c>
      <c r="W2250" s="199">
        <v>0.3</v>
      </c>
      <c r="X2250" s="21">
        <v>864</v>
      </c>
      <c r="Y2250" s="78" t="s">
        <v>33</v>
      </c>
      <c r="Z2250" s="23" t="s">
        <v>62</v>
      </c>
      <c r="AA2250" s="24" t="s">
        <v>67</v>
      </c>
      <c r="AB2250" s="14" t="s">
        <v>67</v>
      </c>
      <c r="AC2250" s="14" t="s">
        <v>67</v>
      </c>
      <c r="AD2250" s="25"/>
      <c r="AE2250" s="26"/>
      <c r="AF2250" s="27"/>
      <c r="AG2250" s="162"/>
      <c r="AH2250" s="162"/>
      <c r="AI2250" s="162"/>
      <c r="AJ2250" s="162"/>
      <c r="AK2250" s="162"/>
      <c r="AL2250" s="162"/>
      <c r="AM2250" s="162"/>
      <c r="AN2250" s="162"/>
      <c r="AO2250" s="162"/>
    </row>
    <row r="2251" spans="1:41" ht="16.5" customHeight="1">
      <c r="A2251" s="190" t="s">
        <v>3443</v>
      </c>
      <c r="B2251" s="190"/>
      <c r="C2251" s="190"/>
      <c r="D2251" s="190"/>
      <c r="E2251" s="191" t="s">
        <v>3179</v>
      </c>
      <c r="F2251" s="191" t="s">
        <v>3486</v>
      </c>
      <c r="G2251" s="191" t="s">
        <v>3487</v>
      </c>
      <c r="H2251" s="191">
        <v>2022</v>
      </c>
      <c r="I2251" s="193">
        <v>1</v>
      </c>
      <c r="J2251" s="193">
        <v>0</v>
      </c>
      <c r="K2251" s="193">
        <v>0</v>
      </c>
      <c r="L2251" s="81" t="s">
        <v>4445</v>
      </c>
      <c r="M2251" s="81"/>
      <c r="N2251" s="81" t="s">
        <v>56</v>
      </c>
      <c r="O2251" s="195">
        <v>2880</v>
      </c>
      <c r="P2251" s="195">
        <v>0</v>
      </c>
      <c r="Q2251" s="195">
        <v>0</v>
      </c>
      <c r="R2251" s="196" t="s">
        <v>33</v>
      </c>
      <c r="S2251" s="197" t="s">
        <v>2476</v>
      </c>
      <c r="T2251" s="197">
        <v>110</v>
      </c>
      <c r="U2251" s="198">
        <f t="shared" si="11"/>
        <v>2.7272727272727271</v>
      </c>
      <c r="V2251" s="197">
        <v>0</v>
      </c>
      <c r="W2251" s="199">
        <v>0.3</v>
      </c>
      <c r="X2251" s="21">
        <v>864</v>
      </c>
      <c r="Y2251" s="78" t="s">
        <v>33</v>
      </c>
      <c r="Z2251" s="23" t="s">
        <v>62</v>
      </c>
      <c r="AA2251" s="24" t="s">
        <v>67</v>
      </c>
      <c r="AB2251" s="14" t="s">
        <v>67</v>
      </c>
      <c r="AC2251" s="14" t="s">
        <v>67</v>
      </c>
      <c r="AD2251" s="25"/>
      <c r="AE2251" s="26"/>
      <c r="AF2251" s="27"/>
      <c r="AG2251" s="162"/>
      <c r="AH2251" s="162"/>
      <c r="AI2251" s="162"/>
      <c r="AJ2251" s="162"/>
      <c r="AK2251" s="162"/>
      <c r="AL2251" s="162"/>
      <c r="AM2251" s="162"/>
      <c r="AN2251" s="162"/>
      <c r="AO2251" s="162"/>
    </row>
    <row r="2252" spans="1:41" ht="16.5" customHeight="1">
      <c r="A2252" s="190" t="s">
        <v>3443</v>
      </c>
      <c r="B2252" s="190"/>
      <c r="C2252" s="190"/>
      <c r="D2252" s="190"/>
      <c r="E2252" s="191" t="s">
        <v>3179</v>
      </c>
      <c r="F2252" s="191" t="s">
        <v>3486</v>
      </c>
      <c r="G2252" s="191" t="s">
        <v>3487</v>
      </c>
      <c r="H2252" s="191">
        <v>2022</v>
      </c>
      <c r="I2252" s="193">
        <v>1</v>
      </c>
      <c r="J2252" s="193">
        <v>0</v>
      </c>
      <c r="K2252" s="193">
        <v>0</v>
      </c>
      <c r="L2252" s="81" t="s">
        <v>4446</v>
      </c>
      <c r="M2252" s="81"/>
      <c r="N2252" s="81" t="s">
        <v>56</v>
      </c>
      <c r="O2252" s="195">
        <v>2880</v>
      </c>
      <c r="P2252" s="195">
        <v>0</v>
      </c>
      <c r="Q2252" s="195">
        <v>0</v>
      </c>
      <c r="R2252" s="196" t="s">
        <v>33</v>
      </c>
      <c r="S2252" s="197" t="s">
        <v>2476</v>
      </c>
      <c r="T2252" s="197">
        <v>110</v>
      </c>
      <c r="U2252" s="198">
        <f t="shared" si="11"/>
        <v>2.7272727272727271</v>
      </c>
      <c r="V2252" s="197">
        <v>0</v>
      </c>
      <c r="W2252" s="199">
        <v>0.3</v>
      </c>
      <c r="X2252" s="21">
        <v>864</v>
      </c>
      <c r="Y2252" s="78" t="s">
        <v>33</v>
      </c>
      <c r="Z2252" s="23" t="s">
        <v>62</v>
      </c>
      <c r="AA2252" s="24" t="s">
        <v>67</v>
      </c>
      <c r="AB2252" s="14" t="s">
        <v>67</v>
      </c>
      <c r="AC2252" s="14" t="s">
        <v>67</v>
      </c>
      <c r="AD2252" s="25"/>
      <c r="AE2252" s="26"/>
      <c r="AF2252" s="27"/>
      <c r="AG2252" s="162"/>
      <c r="AH2252" s="162"/>
      <c r="AI2252" s="162"/>
      <c r="AJ2252" s="162"/>
      <c r="AK2252" s="162"/>
      <c r="AL2252" s="162"/>
      <c r="AM2252" s="162"/>
      <c r="AN2252" s="162"/>
      <c r="AO2252" s="162"/>
    </row>
    <row r="2253" spans="1:41" ht="16.5" customHeight="1">
      <c r="A2253" s="190" t="s">
        <v>3443</v>
      </c>
      <c r="B2253" s="190"/>
      <c r="C2253" s="190"/>
      <c r="D2253" s="190"/>
      <c r="E2253" s="191" t="s">
        <v>3179</v>
      </c>
      <c r="F2253" s="191" t="s">
        <v>3486</v>
      </c>
      <c r="G2253" s="191" t="s">
        <v>3487</v>
      </c>
      <c r="H2253" s="191">
        <v>2022</v>
      </c>
      <c r="I2253" s="193">
        <v>1</v>
      </c>
      <c r="J2253" s="193">
        <v>0</v>
      </c>
      <c r="K2253" s="193">
        <v>0</v>
      </c>
      <c r="L2253" s="81" t="s">
        <v>4447</v>
      </c>
      <c r="M2253" s="81"/>
      <c r="N2253" s="81" t="s">
        <v>56</v>
      </c>
      <c r="O2253" s="195">
        <v>2880</v>
      </c>
      <c r="P2253" s="195">
        <v>0</v>
      </c>
      <c r="Q2253" s="195">
        <v>0</v>
      </c>
      <c r="R2253" s="196" t="s">
        <v>33</v>
      </c>
      <c r="S2253" s="197" t="s">
        <v>2476</v>
      </c>
      <c r="T2253" s="197">
        <v>110</v>
      </c>
      <c r="U2253" s="198">
        <f t="shared" si="11"/>
        <v>2.7272727272727271</v>
      </c>
      <c r="V2253" s="197">
        <v>0</v>
      </c>
      <c r="W2253" s="199">
        <v>0.3</v>
      </c>
      <c r="X2253" s="21">
        <v>864</v>
      </c>
      <c r="Y2253" s="78" t="s">
        <v>33</v>
      </c>
      <c r="Z2253" s="23" t="s">
        <v>62</v>
      </c>
      <c r="AA2253" s="24" t="s">
        <v>67</v>
      </c>
      <c r="AB2253" s="14" t="s">
        <v>67</v>
      </c>
      <c r="AC2253" s="14" t="s">
        <v>67</v>
      </c>
      <c r="AD2253" s="25"/>
      <c r="AE2253" s="26"/>
      <c r="AF2253" s="27"/>
      <c r="AG2253" s="162"/>
      <c r="AH2253" s="162"/>
      <c r="AI2253" s="162"/>
      <c r="AJ2253" s="162"/>
      <c r="AK2253" s="162"/>
      <c r="AL2253" s="162"/>
      <c r="AM2253" s="162"/>
      <c r="AN2253" s="162"/>
      <c r="AO2253" s="162"/>
    </row>
    <row r="2254" spans="1:41" ht="16.5" customHeight="1">
      <c r="A2254" s="190" t="s">
        <v>3443</v>
      </c>
      <c r="B2254" s="190"/>
      <c r="C2254" s="190"/>
      <c r="D2254" s="190"/>
      <c r="E2254" s="191" t="s">
        <v>3179</v>
      </c>
      <c r="F2254" s="191" t="s">
        <v>3486</v>
      </c>
      <c r="G2254" s="191" t="s">
        <v>3487</v>
      </c>
      <c r="H2254" s="191">
        <v>2022</v>
      </c>
      <c r="I2254" s="193">
        <v>1</v>
      </c>
      <c r="J2254" s="193">
        <v>0</v>
      </c>
      <c r="K2254" s="193">
        <v>0</v>
      </c>
      <c r="L2254" s="81" t="s">
        <v>4448</v>
      </c>
      <c r="M2254" s="81"/>
      <c r="N2254" s="81" t="s">
        <v>56</v>
      </c>
      <c r="O2254" s="195">
        <v>2880</v>
      </c>
      <c r="P2254" s="195">
        <v>0</v>
      </c>
      <c r="Q2254" s="195">
        <v>0</v>
      </c>
      <c r="R2254" s="196" t="s">
        <v>33</v>
      </c>
      <c r="S2254" s="197" t="s">
        <v>2476</v>
      </c>
      <c r="T2254" s="197">
        <v>110</v>
      </c>
      <c r="U2254" s="198">
        <f t="shared" si="11"/>
        <v>2.7272727272727271</v>
      </c>
      <c r="V2254" s="197">
        <v>0</v>
      </c>
      <c r="W2254" s="199">
        <v>0.3</v>
      </c>
      <c r="X2254" s="21">
        <v>864</v>
      </c>
      <c r="Y2254" s="78" t="s">
        <v>33</v>
      </c>
      <c r="Z2254" s="23" t="s">
        <v>62</v>
      </c>
      <c r="AA2254" s="24" t="s">
        <v>67</v>
      </c>
      <c r="AB2254" s="14" t="s">
        <v>67</v>
      </c>
      <c r="AC2254" s="14" t="s">
        <v>67</v>
      </c>
      <c r="AD2254" s="25"/>
      <c r="AE2254" s="26"/>
      <c r="AF2254" s="27"/>
      <c r="AG2254" s="162"/>
      <c r="AH2254" s="162"/>
      <c r="AI2254" s="162"/>
      <c r="AJ2254" s="162"/>
      <c r="AK2254" s="162"/>
      <c r="AL2254" s="162"/>
      <c r="AM2254" s="162"/>
      <c r="AN2254" s="162"/>
      <c r="AO2254" s="162"/>
    </row>
    <row r="2255" spans="1:41" ht="16.5" customHeight="1">
      <c r="A2255" s="190" t="s">
        <v>3443</v>
      </c>
      <c r="B2255" s="190"/>
      <c r="C2255" s="190"/>
      <c r="D2255" s="190"/>
      <c r="E2255" s="191" t="s">
        <v>3179</v>
      </c>
      <c r="F2255" s="191" t="s">
        <v>3486</v>
      </c>
      <c r="G2255" s="191" t="s">
        <v>3487</v>
      </c>
      <c r="H2255" s="191">
        <v>2022</v>
      </c>
      <c r="I2255" s="193">
        <v>1</v>
      </c>
      <c r="J2255" s="193">
        <v>0</v>
      </c>
      <c r="K2255" s="193">
        <v>0</v>
      </c>
      <c r="L2255" s="81" t="s">
        <v>4449</v>
      </c>
      <c r="M2255" s="81"/>
      <c r="N2255" s="81" t="s">
        <v>56</v>
      </c>
      <c r="O2255" s="195">
        <v>2880</v>
      </c>
      <c r="P2255" s="195">
        <v>0</v>
      </c>
      <c r="Q2255" s="195">
        <v>0</v>
      </c>
      <c r="R2255" s="196" t="s">
        <v>33</v>
      </c>
      <c r="S2255" s="197" t="s">
        <v>2476</v>
      </c>
      <c r="T2255" s="197">
        <v>110</v>
      </c>
      <c r="U2255" s="198">
        <f t="shared" si="11"/>
        <v>2.7272727272727271</v>
      </c>
      <c r="V2255" s="197">
        <v>0</v>
      </c>
      <c r="W2255" s="199">
        <v>0.3</v>
      </c>
      <c r="X2255" s="21">
        <v>864</v>
      </c>
      <c r="Y2255" s="78" t="s">
        <v>33</v>
      </c>
      <c r="Z2255" s="23" t="s">
        <v>62</v>
      </c>
      <c r="AA2255" s="24" t="s">
        <v>67</v>
      </c>
      <c r="AB2255" s="14" t="s">
        <v>67</v>
      </c>
      <c r="AC2255" s="14" t="s">
        <v>67</v>
      </c>
      <c r="AD2255" s="25"/>
      <c r="AE2255" s="26"/>
      <c r="AF2255" s="27"/>
      <c r="AG2255" s="162"/>
      <c r="AH2255" s="162"/>
      <c r="AI2255" s="162"/>
      <c r="AJ2255" s="162"/>
      <c r="AK2255" s="162"/>
      <c r="AL2255" s="162"/>
      <c r="AM2255" s="162"/>
      <c r="AN2255" s="162"/>
      <c r="AO2255" s="162"/>
    </row>
    <row r="2256" spans="1:41" ht="16.5" customHeight="1">
      <c r="A2256" s="190" t="s">
        <v>3443</v>
      </c>
      <c r="B2256" s="190"/>
      <c r="C2256" s="190"/>
      <c r="D2256" s="190"/>
      <c r="E2256" s="191" t="s">
        <v>3179</v>
      </c>
      <c r="F2256" s="191" t="s">
        <v>3486</v>
      </c>
      <c r="G2256" s="191" t="s">
        <v>3487</v>
      </c>
      <c r="H2256" s="191">
        <v>2022</v>
      </c>
      <c r="I2256" s="193">
        <v>1</v>
      </c>
      <c r="J2256" s="193">
        <v>0</v>
      </c>
      <c r="K2256" s="193">
        <v>0</v>
      </c>
      <c r="L2256" s="81" t="s">
        <v>4450</v>
      </c>
      <c r="M2256" s="81"/>
      <c r="N2256" s="81" t="s">
        <v>56</v>
      </c>
      <c r="O2256" s="195">
        <v>2880</v>
      </c>
      <c r="P2256" s="195">
        <v>0</v>
      </c>
      <c r="Q2256" s="195">
        <v>0</v>
      </c>
      <c r="R2256" s="196" t="s">
        <v>33</v>
      </c>
      <c r="S2256" s="197" t="s">
        <v>2476</v>
      </c>
      <c r="T2256" s="197">
        <v>110</v>
      </c>
      <c r="U2256" s="198">
        <f t="shared" si="11"/>
        <v>2.7272727272727271</v>
      </c>
      <c r="V2256" s="197">
        <v>0</v>
      </c>
      <c r="W2256" s="199">
        <v>0.3</v>
      </c>
      <c r="X2256" s="21">
        <v>864</v>
      </c>
      <c r="Y2256" s="78" t="s">
        <v>33</v>
      </c>
      <c r="Z2256" s="23" t="s">
        <v>62</v>
      </c>
      <c r="AA2256" s="24" t="s">
        <v>67</v>
      </c>
      <c r="AB2256" s="14" t="s">
        <v>67</v>
      </c>
      <c r="AC2256" s="14" t="s">
        <v>67</v>
      </c>
      <c r="AD2256" s="25"/>
      <c r="AE2256" s="26"/>
      <c r="AF2256" s="27"/>
      <c r="AG2256" s="162"/>
      <c r="AH2256" s="162"/>
      <c r="AI2256" s="162"/>
      <c r="AJ2256" s="162"/>
      <c r="AK2256" s="162"/>
      <c r="AL2256" s="162"/>
      <c r="AM2256" s="162"/>
      <c r="AN2256" s="162"/>
      <c r="AO2256" s="162"/>
    </row>
    <row r="2257" spans="1:41" ht="16.5" customHeight="1">
      <c r="A2257" s="190" t="s">
        <v>3443</v>
      </c>
      <c r="B2257" s="190"/>
      <c r="C2257" s="190"/>
      <c r="D2257" s="190"/>
      <c r="E2257" s="191" t="s">
        <v>3179</v>
      </c>
      <c r="F2257" s="191" t="s">
        <v>3486</v>
      </c>
      <c r="G2257" s="191" t="s">
        <v>3487</v>
      </c>
      <c r="H2257" s="191">
        <v>2022</v>
      </c>
      <c r="I2257" s="193">
        <v>1</v>
      </c>
      <c r="J2257" s="193">
        <v>0</v>
      </c>
      <c r="K2257" s="193">
        <v>0</v>
      </c>
      <c r="L2257" s="81" t="s">
        <v>4451</v>
      </c>
      <c r="M2257" s="81"/>
      <c r="N2257" s="81" t="s">
        <v>56</v>
      </c>
      <c r="O2257" s="195">
        <v>2880</v>
      </c>
      <c r="P2257" s="195">
        <v>0</v>
      </c>
      <c r="Q2257" s="195">
        <v>0</v>
      </c>
      <c r="R2257" s="196" t="s">
        <v>33</v>
      </c>
      <c r="S2257" s="197" t="s">
        <v>2476</v>
      </c>
      <c r="T2257" s="197">
        <v>110</v>
      </c>
      <c r="U2257" s="198">
        <f t="shared" si="11"/>
        <v>2.7272727272727271</v>
      </c>
      <c r="V2257" s="197">
        <v>0</v>
      </c>
      <c r="W2257" s="199">
        <v>0.3</v>
      </c>
      <c r="X2257" s="21">
        <v>864</v>
      </c>
      <c r="Y2257" s="78" t="s">
        <v>33</v>
      </c>
      <c r="Z2257" s="23" t="s">
        <v>62</v>
      </c>
      <c r="AA2257" s="24" t="s">
        <v>67</v>
      </c>
      <c r="AB2257" s="14" t="s">
        <v>67</v>
      </c>
      <c r="AC2257" s="14" t="s">
        <v>67</v>
      </c>
      <c r="AD2257" s="25"/>
      <c r="AE2257" s="26"/>
      <c r="AF2257" s="27"/>
      <c r="AG2257" s="162"/>
      <c r="AH2257" s="162"/>
      <c r="AI2257" s="162"/>
      <c r="AJ2257" s="162"/>
      <c r="AK2257" s="162"/>
      <c r="AL2257" s="162"/>
      <c r="AM2257" s="162"/>
      <c r="AN2257" s="162"/>
      <c r="AO2257" s="162"/>
    </row>
    <row r="2258" spans="1:41" ht="16.5" customHeight="1">
      <c r="A2258" s="190" t="s">
        <v>3443</v>
      </c>
      <c r="B2258" s="190"/>
      <c r="C2258" s="190"/>
      <c r="D2258" s="190"/>
      <c r="E2258" s="191" t="s">
        <v>3179</v>
      </c>
      <c r="F2258" s="191" t="s">
        <v>3486</v>
      </c>
      <c r="G2258" s="191" t="s">
        <v>3487</v>
      </c>
      <c r="H2258" s="191">
        <v>2022</v>
      </c>
      <c r="I2258" s="193">
        <v>1</v>
      </c>
      <c r="J2258" s="193">
        <v>0</v>
      </c>
      <c r="K2258" s="193">
        <v>0</v>
      </c>
      <c r="L2258" s="81" t="s">
        <v>4452</v>
      </c>
      <c r="M2258" s="81"/>
      <c r="N2258" s="81" t="s">
        <v>56</v>
      </c>
      <c r="O2258" s="195">
        <v>2880</v>
      </c>
      <c r="P2258" s="195">
        <v>0</v>
      </c>
      <c r="Q2258" s="195">
        <v>0</v>
      </c>
      <c r="R2258" s="196" t="s">
        <v>33</v>
      </c>
      <c r="S2258" s="197" t="s">
        <v>2476</v>
      </c>
      <c r="T2258" s="197">
        <v>110</v>
      </c>
      <c r="U2258" s="198">
        <f t="shared" si="11"/>
        <v>2.7272727272727271</v>
      </c>
      <c r="V2258" s="197">
        <v>0</v>
      </c>
      <c r="W2258" s="199">
        <v>0.3</v>
      </c>
      <c r="X2258" s="21">
        <v>864</v>
      </c>
      <c r="Y2258" s="78" t="s">
        <v>33</v>
      </c>
      <c r="Z2258" s="23" t="s">
        <v>62</v>
      </c>
      <c r="AA2258" s="24" t="s">
        <v>67</v>
      </c>
      <c r="AB2258" s="14" t="s">
        <v>67</v>
      </c>
      <c r="AC2258" s="14" t="s">
        <v>67</v>
      </c>
      <c r="AD2258" s="25"/>
      <c r="AE2258" s="26"/>
      <c r="AF2258" s="27"/>
      <c r="AG2258" s="162"/>
      <c r="AH2258" s="162"/>
      <c r="AI2258" s="162"/>
      <c r="AJ2258" s="162"/>
      <c r="AK2258" s="162"/>
      <c r="AL2258" s="162"/>
      <c r="AM2258" s="162"/>
      <c r="AN2258" s="162"/>
      <c r="AO2258" s="162"/>
    </row>
    <row r="2259" spans="1:41" ht="16.5" customHeight="1">
      <c r="A2259" s="190" t="s">
        <v>3443</v>
      </c>
      <c r="B2259" s="190"/>
      <c r="C2259" s="190"/>
      <c r="D2259" s="190"/>
      <c r="E2259" s="191" t="s">
        <v>3179</v>
      </c>
      <c r="F2259" s="191" t="s">
        <v>3486</v>
      </c>
      <c r="G2259" s="191" t="s">
        <v>3487</v>
      </c>
      <c r="H2259" s="191">
        <v>2022</v>
      </c>
      <c r="I2259" s="193">
        <v>1</v>
      </c>
      <c r="J2259" s="193">
        <v>0</v>
      </c>
      <c r="K2259" s="193">
        <v>0</v>
      </c>
      <c r="L2259" s="81" t="s">
        <v>4453</v>
      </c>
      <c r="M2259" s="81"/>
      <c r="N2259" s="81" t="s">
        <v>56</v>
      </c>
      <c r="O2259" s="195">
        <v>2880</v>
      </c>
      <c r="P2259" s="195">
        <v>0</v>
      </c>
      <c r="Q2259" s="195">
        <v>0</v>
      </c>
      <c r="R2259" s="196" t="s">
        <v>33</v>
      </c>
      <c r="S2259" s="197" t="s">
        <v>2476</v>
      </c>
      <c r="T2259" s="197">
        <v>110</v>
      </c>
      <c r="U2259" s="198">
        <f t="shared" si="11"/>
        <v>2.7272727272727271</v>
      </c>
      <c r="V2259" s="197">
        <v>0</v>
      </c>
      <c r="W2259" s="199">
        <v>0.3</v>
      </c>
      <c r="X2259" s="21">
        <v>864</v>
      </c>
      <c r="Y2259" s="78" t="s">
        <v>33</v>
      </c>
      <c r="Z2259" s="23" t="s">
        <v>62</v>
      </c>
      <c r="AA2259" s="24" t="s">
        <v>67</v>
      </c>
      <c r="AB2259" s="14" t="s">
        <v>67</v>
      </c>
      <c r="AC2259" s="14" t="s">
        <v>67</v>
      </c>
      <c r="AD2259" s="25"/>
      <c r="AE2259" s="26"/>
      <c r="AF2259" s="27"/>
      <c r="AG2259" s="162"/>
      <c r="AH2259" s="162"/>
      <c r="AI2259" s="162"/>
      <c r="AJ2259" s="162"/>
      <c r="AK2259" s="162"/>
      <c r="AL2259" s="162"/>
      <c r="AM2259" s="162"/>
      <c r="AN2259" s="162"/>
      <c r="AO2259" s="162"/>
    </row>
    <row r="2260" spans="1:41" ht="16.5" customHeight="1">
      <c r="A2260" s="190" t="s">
        <v>3443</v>
      </c>
      <c r="B2260" s="190"/>
      <c r="C2260" s="190"/>
      <c r="D2260" s="190"/>
      <c r="E2260" s="191" t="s">
        <v>3179</v>
      </c>
      <c r="F2260" s="191" t="s">
        <v>3486</v>
      </c>
      <c r="G2260" s="191" t="s">
        <v>3487</v>
      </c>
      <c r="H2260" s="191">
        <v>2022</v>
      </c>
      <c r="I2260" s="193">
        <v>1</v>
      </c>
      <c r="J2260" s="193">
        <v>0</v>
      </c>
      <c r="K2260" s="193">
        <v>0</v>
      </c>
      <c r="L2260" s="81" t="s">
        <v>4454</v>
      </c>
      <c r="M2260" s="81"/>
      <c r="N2260" s="81" t="s">
        <v>56</v>
      </c>
      <c r="O2260" s="195">
        <v>2880</v>
      </c>
      <c r="P2260" s="195">
        <v>0</v>
      </c>
      <c r="Q2260" s="195">
        <v>0</v>
      </c>
      <c r="R2260" s="196" t="s">
        <v>33</v>
      </c>
      <c r="S2260" s="197" t="s">
        <v>2476</v>
      </c>
      <c r="T2260" s="197">
        <v>110</v>
      </c>
      <c r="U2260" s="198">
        <f t="shared" si="11"/>
        <v>2.7272727272727271</v>
      </c>
      <c r="V2260" s="197">
        <v>0</v>
      </c>
      <c r="W2260" s="199">
        <v>0.3</v>
      </c>
      <c r="X2260" s="21">
        <v>864</v>
      </c>
      <c r="Y2260" s="78" t="s">
        <v>33</v>
      </c>
      <c r="Z2260" s="23" t="s">
        <v>62</v>
      </c>
      <c r="AA2260" s="24" t="s">
        <v>67</v>
      </c>
      <c r="AB2260" s="14" t="s">
        <v>67</v>
      </c>
      <c r="AC2260" s="14" t="s">
        <v>67</v>
      </c>
      <c r="AD2260" s="25"/>
      <c r="AE2260" s="26"/>
      <c r="AF2260" s="27"/>
      <c r="AG2260" s="162"/>
      <c r="AH2260" s="162"/>
      <c r="AI2260" s="162"/>
      <c r="AJ2260" s="162"/>
      <c r="AK2260" s="162"/>
      <c r="AL2260" s="162"/>
      <c r="AM2260" s="162"/>
      <c r="AN2260" s="162"/>
      <c r="AO2260" s="162"/>
    </row>
    <row r="2261" spans="1:41" ht="16.5" customHeight="1">
      <c r="A2261" s="190" t="s">
        <v>3443</v>
      </c>
      <c r="B2261" s="190"/>
      <c r="C2261" s="190"/>
      <c r="D2261" s="190"/>
      <c r="E2261" s="191" t="s">
        <v>3179</v>
      </c>
      <c r="F2261" s="191" t="s">
        <v>3486</v>
      </c>
      <c r="G2261" s="191" t="s">
        <v>3487</v>
      </c>
      <c r="H2261" s="191">
        <v>2022</v>
      </c>
      <c r="I2261" s="193">
        <v>1</v>
      </c>
      <c r="J2261" s="193">
        <v>0</v>
      </c>
      <c r="K2261" s="193">
        <v>0</v>
      </c>
      <c r="L2261" s="81" t="s">
        <v>4455</v>
      </c>
      <c r="M2261" s="81"/>
      <c r="N2261" s="81" t="s">
        <v>56</v>
      </c>
      <c r="O2261" s="195">
        <v>2880</v>
      </c>
      <c r="P2261" s="195">
        <v>0</v>
      </c>
      <c r="Q2261" s="195">
        <v>0</v>
      </c>
      <c r="R2261" s="196" t="s">
        <v>33</v>
      </c>
      <c r="S2261" s="197" t="s">
        <v>2476</v>
      </c>
      <c r="T2261" s="197">
        <v>110</v>
      </c>
      <c r="U2261" s="198">
        <f t="shared" si="11"/>
        <v>2.7272727272727271</v>
      </c>
      <c r="V2261" s="197">
        <v>0</v>
      </c>
      <c r="W2261" s="199">
        <v>0.3</v>
      </c>
      <c r="X2261" s="21">
        <v>864</v>
      </c>
      <c r="Y2261" s="78" t="s">
        <v>33</v>
      </c>
      <c r="Z2261" s="23" t="s">
        <v>62</v>
      </c>
      <c r="AA2261" s="24" t="s">
        <v>67</v>
      </c>
      <c r="AB2261" s="14" t="s">
        <v>67</v>
      </c>
      <c r="AC2261" s="14" t="s">
        <v>67</v>
      </c>
      <c r="AD2261" s="25"/>
      <c r="AE2261" s="26"/>
      <c r="AF2261" s="27"/>
      <c r="AG2261" s="162"/>
      <c r="AH2261" s="162"/>
      <c r="AI2261" s="162"/>
      <c r="AJ2261" s="162"/>
      <c r="AK2261" s="162"/>
      <c r="AL2261" s="162"/>
      <c r="AM2261" s="162"/>
      <c r="AN2261" s="162"/>
      <c r="AO2261" s="162"/>
    </row>
    <row r="2262" spans="1:41" ht="16.5" customHeight="1">
      <c r="A2262" s="190" t="s">
        <v>3443</v>
      </c>
      <c r="B2262" s="190"/>
      <c r="C2262" s="190"/>
      <c r="D2262" s="190"/>
      <c r="E2262" s="191" t="s">
        <v>3179</v>
      </c>
      <c r="F2262" s="191" t="s">
        <v>3486</v>
      </c>
      <c r="G2262" s="191" t="s">
        <v>3487</v>
      </c>
      <c r="H2262" s="191">
        <v>2022</v>
      </c>
      <c r="I2262" s="193">
        <v>1</v>
      </c>
      <c r="J2262" s="193">
        <v>0</v>
      </c>
      <c r="K2262" s="193">
        <v>0</v>
      </c>
      <c r="L2262" s="81" t="s">
        <v>3488</v>
      </c>
      <c r="M2262" s="81"/>
      <c r="N2262" s="81" t="s">
        <v>56</v>
      </c>
      <c r="O2262" s="195">
        <v>2880</v>
      </c>
      <c r="P2262" s="195">
        <v>0</v>
      </c>
      <c r="Q2262" s="195">
        <v>0</v>
      </c>
      <c r="R2262" s="196" t="s">
        <v>33</v>
      </c>
      <c r="S2262" s="197" t="s">
        <v>2476</v>
      </c>
      <c r="T2262" s="197">
        <v>110</v>
      </c>
      <c r="U2262" s="198">
        <f t="shared" si="11"/>
        <v>2.7272727272727271</v>
      </c>
      <c r="V2262" s="197">
        <v>0</v>
      </c>
      <c r="W2262" s="199">
        <v>0.3</v>
      </c>
      <c r="X2262" s="21">
        <v>864</v>
      </c>
      <c r="Y2262" s="78" t="s">
        <v>33</v>
      </c>
      <c r="Z2262" s="23" t="s">
        <v>62</v>
      </c>
      <c r="AA2262" s="24" t="s">
        <v>67</v>
      </c>
      <c r="AB2262" s="14" t="s">
        <v>67</v>
      </c>
      <c r="AC2262" s="14" t="s">
        <v>67</v>
      </c>
      <c r="AD2262" s="25"/>
      <c r="AE2262" s="26"/>
      <c r="AF2262" s="27"/>
      <c r="AG2262" s="162"/>
      <c r="AH2262" s="162"/>
      <c r="AI2262" s="162"/>
      <c r="AJ2262" s="162"/>
      <c r="AK2262" s="162"/>
      <c r="AL2262" s="162"/>
      <c r="AM2262" s="162"/>
      <c r="AN2262" s="162"/>
      <c r="AO2262" s="162"/>
    </row>
    <row r="2263" spans="1:41" ht="16.5" customHeight="1">
      <c r="A2263" s="190" t="s">
        <v>3443</v>
      </c>
      <c r="B2263" s="190"/>
      <c r="C2263" s="190"/>
      <c r="D2263" s="190"/>
      <c r="E2263" s="191" t="s">
        <v>3179</v>
      </c>
      <c r="F2263" s="191" t="s">
        <v>3486</v>
      </c>
      <c r="G2263" s="191" t="s">
        <v>3487</v>
      </c>
      <c r="H2263" s="191">
        <v>2022</v>
      </c>
      <c r="I2263" s="193">
        <v>1</v>
      </c>
      <c r="J2263" s="193">
        <v>0</v>
      </c>
      <c r="K2263" s="193">
        <v>0</v>
      </c>
      <c r="L2263" s="81" t="s">
        <v>4456</v>
      </c>
      <c r="M2263" s="81"/>
      <c r="N2263" s="81" t="s">
        <v>56</v>
      </c>
      <c r="O2263" s="195">
        <v>2880</v>
      </c>
      <c r="P2263" s="195">
        <v>0</v>
      </c>
      <c r="Q2263" s="195">
        <v>0</v>
      </c>
      <c r="R2263" s="196" t="s">
        <v>33</v>
      </c>
      <c r="S2263" s="197" t="s">
        <v>2476</v>
      </c>
      <c r="T2263" s="197">
        <v>110</v>
      </c>
      <c r="U2263" s="198">
        <f t="shared" si="11"/>
        <v>2.7272727272727271</v>
      </c>
      <c r="V2263" s="197">
        <v>0</v>
      </c>
      <c r="W2263" s="199">
        <v>0.3</v>
      </c>
      <c r="X2263" s="21">
        <v>864</v>
      </c>
      <c r="Y2263" s="78" t="s">
        <v>33</v>
      </c>
      <c r="Z2263" s="23" t="s">
        <v>62</v>
      </c>
      <c r="AA2263" s="24" t="s">
        <v>67</v>
      </c>
      <c r="AB2263" s="14" t="s">
        <v>67</v>
      </c>
      <c r="AC2263" s="14" t="s">
        <v>67</v>
      </c>
      <c r="AD2263" s="25"/>
      <c r="AE2263" s="26"/>
      <c r="AF2263" s="27"/>
      <c r="AG2263" s="162"/>
      <c r="AH2263" s="162"/>
      <c r="AI2263" s="162"/>
      <c r="AJ2263" s="162"/>
      <c r="AK2263" s="162"/>
      <c r="AL2263" s="162"/>
      <c r="AM2263" s="162"/>
      <c r="AN2263" s="162"/>
      <c r="AO2263" s="162"/>
    </row>
    <row r="2264" spans="1:41" ht="16.5" customHeight="1">
      <c r="A2264" s="190" t="s">
        <v>3443</v>
      </c>
      <c r="B2264" s="190"/>
      <c r="C2264" s="190"/>
      <c r="D2264" s="190"/>
      <c r="E2264" s="191" t="s">
        <v>3179</v>
      </c>
      <c r="F2264" s="191" t="s">
        <v>3486</v>
      </c>
      <c r="G2264" s="191" t="s">
        <v>3487</v>
      </c>
      <c r="H2264" s="191">
        <v>2022</v>
      </c>
      <c r="I2264" s="193">
        <v>1</v>
      </c>
      <c r="J2264" s="193">
        <v>0</v>
      </c>
      <c r="K2264" s="193">
        <v>0</v>
      </c>
      <c r="L2264" s="81" t="s">
        <v>4457</v>
      </c>
      <c r="M2264" s="81"/>
      <c r="N2264" s="81" t="s">
        <v>56</v>
      </c>
      <c r="O2264" s="195">
        <v>2880</v>
      </c>
      <c r="P2264" s="195">
        <v>0</v>
      </c>
      <c r="Q2264" s="195">
        <v>0</v>
      </c>
      <c r="R2264" s="196" t="s">
        <v>33</v>
      </c>
      <c r="S2264" s="197" t="s">
        <v>2476</v>
      </c>
      <c r="T2264" s="197">
        <v>110</v>
      </c>
      <c r="U2264" s="198">
        <f t="shared" si="11"/>
        <v>2.7272727272727271</v>
      </c>
      <c r="V2264" s="197">
        <v>0</v>
      </c>
      <c r="W2264" s="199">
        <v>0.3</v>
      </c>
      <c r="X2264" s="21">
        <v>864</v>
      </c>
      <c r="Y2264" s="78" t="s">
        <v>33</v>
      </c>
      <c r="Z2264" s="23" t="s">
        <v>62</v>
      </c>
      <c r="AA2264" s="24" t="s">
        <v>67</v>
      </c>
      <c r="AB2264" s="14" t="s">
        <v>67</v>
      </c>
      <c r="AC2264" s="14" t="s">
        <v>67</v>
      </c>
      <c r="AD2264" s="25"/>
      <c r="AE2264" s="26"/>
      <c r="AF2264" s="27"/>
      <c r="AG2264" s="162"/>
      <c r="AH2264" s="162"/>
      <c r="AI2264" s="162"/>
      <c r="AJ2264" s="162"/>
      <c r="AK2264" s="162"/>
      <c r="AL2264" s="162"/>
      <c r="AM2264" s="162"/>
      <c r="AN2264" s="162"/>
      <c r="AO2264" s="162"/>
    </row>
    <row r="2265" spans="1:41" ht="16.5" customHeight="1">
      <c r="A2265" s="190" t="s">
        <v>3443</v>
      </c>
      <c r="B2265" s="190"/>
      <c r="C2265" s="190"/>
      <c r="D2265" s="190"/>
      <c r="E2265" s="191" t="s">
        <v>3179</v>
      </c>
      <c r="F2265" s="191" t="s">
        <v>3486</v>
      </c>
      <c r="G2265" s="191" t="s">
        <v>3487</v>
      </c>
      <c r="H2265" s="191">
        <v>2022</v>
      </c>
      <c r="I2265" s="193">
        <v>1</v>
      </c>
      <c r="J2265" s="193">
        <v>0</v>
      </c>
      <c r="K2265" s="193">
        <v>0</v>
      </c>
      <c r="L2265" s="81" t="s">
        <v>4458</v>
      </c>
      <c r="M2265" s="81"/>
      <c r="N2265" s="81" t="s">
        <v>56</v>
      </c>
      <c r="O2265" s="195">
        <v>2880</v>
      </c>
      <c r="P2265" s="195">
        <v>0</v>
      </c>
      <c r="Q2265" s="195">
        <v>0</v>
      </c>
      <c r="R2265" s="196" t="s">
        <v>33</v>
      </c>
      <c r="S2265" s="197" t="s">
        <v>2476</v>
      </c>
      <c r="T2265" s="197">
        <v>110</v>
      </c>
      <c r="U2265" s="198">
        <f t="shared" si="11"/>
        <v>2.7272727272727271</v>
      </c>
      <c r="V2265" s="197">
        <v>0</v>
      </c>
      <c r="W2265" s="199">
        <v>0.3</v>
      </c>
      <c r="X2265" s="21">
        <v>864</v>
      </c>
      <c r="Y2265" s="78" t="s">
        <v>33</v>
      </c>
      <c r="Z2265" s="23" t="s">
        <v>62</v>
      </c>
      <c r="AA2265" s="24" t="s">
        <v>67</v>
      </c>
      <c r="AB2265" s="14" t="s">
        <v>67</v>
      </c>
      <c r="AC2265" s="14" t="s">
        <v>67</v>
      </c>
      <c r="AD2265" s="25"/>
      <c r="AE2265" s="26"/>
      <c r="AF2265" s="27"/>
      <c r="AG2265" s="162"/>
      <c r="AH2265" s="162"/>
      <c r="AI2265" s="162"/>
      <c r="AJ2265" s="162"/>
      <c r="AK2265" s="162"/>
      <c r="AL2265" s="162"/>
      <c r="AM2265" s="162"/>
      <c r="AN2265" s="162"/>
      <c r="AO2265" s="162"/>
    </row>
    <row r="2266" spans="1:41" ht="16.5" customHeight="1">
      <c r="A2266" s="190" t="s">
        <v>3443</v>
      </c>
      <c r="B2266" s="190"/>
      <c r="C2266" s="190"/>
      <c r="D2266" s="190"/>
      <c r="E2266" s="191" t="s">
        <v>3179</v>
      </c>
      <c r="F2266" s="191" t="s">
        <v>3486</v>
      </c>
      <c r="G2266" s="191" t="s">
        <v>3487</v>
      </c>
      <c r="H2266" s="191">
        <v>2022</v>
      </c>
      <c r="I2266" s="193">
        <v>1</v>
      </c>
      <c r="J2266" s="193">
        <v>0</v>
      </c>
      <c r="K2266" s="193">
        <v>0</v>
      </c>
      <c r="L2266" s="81" t="s">
        <v>4459</v>
      </c>
      <c r="M2266" s="81"/>
      <c r="N2266" s="81" t="s">
        <v>56</v>
      </c>
      <c r="O2266" s="195">
        <v>2880</v>
      </c>
      <c r="P2266" s="195">
        <v>0</v>
      </c>
      <c r="Q2266" s="195">
        <v>0</v>
      </c>
      <c r="R2266" s="196" t="s">
        <v>33</v>
      </c>
      <c r="S2266" s="197" t="s">
        <v>2476</v>
      </c>
      <c r="T2266" s="197">
        <v>110</v>
      </c>
      <c r="U2266" s="198">
        <f t="shared" si="11"/>
        <v>2.7272727272727271</v>
      </c>
      <c r="V2266" s="197">
        <v>0</v>
      </c>
      <c r="W2266" s="199">
        <v>0.3</v>
      </c>
      <c r="X2266" s="21">
        <v>864</v>
      </c>
      <c r="Y2266" s="78" t="s">
        <v>33</v>
      </c>
      <c r="Z2266" s="23" t="s">
        <v>62</v>
      </c>
      <c r="AA2266" s="24" t="s">
        <v>67</v>
      </c>
      <c r="AB2266" s="14" t="s">
        <v>67</v>
      </c>
      <c r="AC2266" s="14" t="s">
        <v>67</v>
      </c>
      <c r="AD2266" s="25"/>
      <c r="AE2266" s="26"/>
      <c r="AF2266" s="27"/>
      <c r="AG2266" s="162"/>
      <c r="AH2266" s="162"/>
      <c r="AI2266" s="162"/>
      <c r="AJ2266" s="162"/>
      <c r="AK2266" s="162"/>
      <c r="AL2266" s="162"/>
      <c r="AM2266" s="162"/>
      <c r="AN2266" s="162"/>
      <c r="AO2266" s="162"/>
    </row>
    <row r="2267" spans="1:41" ht="16.5" customHeight="1">
      <c r="A2267" s="190" t="s">
        <v>3443</v>
      </c>
      <c r="B2267" s="190"/>
      <c r="C2267" s="190"/>
      <c r="D2267" s="190"/>
      <c r="E2267" s="191" t="s">
        <v>3179</v>
      </c>
      <c r="F2267" s="191" t="s">
        <v>3486</v>
      </c>
      <c r="G2267" s="191" t="s">
        <v>3487</v>
      </c>
      <c r="H2267" s="191">
        <v>2022</v>
      </c>
      <c r="I2267" s="193">
        <v>1</v>
      </c>
      <c r="J2267" s="193">
        <v>0</v>
      </c>
      <c r="K2267" s="193">
        <v>0</v>
      </c>
      <c r="L2267" s="81" t="s">
        <v>4460</v>
      </c>
      <c r="M2267" s="81"/>
      <c r="N2267" s="81" t="s">
        <v>56</v>
      </c>
      <c r="O2267" s="195">
        <v>2880</v>
      </c>
      <c r="P2267" s="195">
        <v>0</v>
      </c>
      <c r="Q2267" s="195">
        <v>0</v>
      </c>
      <c r="R2267" s="196" t="s">
        <v>33</v>
      </c>
      <c r="S2267" s="197" t="s">
        <v>2476</v>
      </c>
      <c r="T2267" s="197">
        <v>110</v>
      </c>
      <c r="U2267" s="198">
        <f t="shared" ref="U2267:U2330" si="12">W2267*1000/T2267</f>
        <v>2.7272727272727271</v>
      </c>
      <c r="V2267" s="197">
        <v>0</v>
      </c>
      <c r="W2267" s="199">
        <v>0.3</v>
      </c>
      <c r="X2267" s="21">
        <v>864</v>
      </c>
      <c r="Y2267" s="78" t="s">
        <v>33</v>
      </c>
      <c r="Z2267" s="23" t="s">
        <v>62</v>
      </c>
      <c r="AA2267" s="24" t="s">
        <v>67</v>
      </c>
      <c r="AB2267" s="14" t="s">
        <v>67</v>
      </c>
      <c r="AC2267" s="14" t="s">
        <v>67</v>
      </c>
      <c r="AD2267" s="25"/>
      <c r="AE2267" s="26"/>
      <c r="AF2267" s="27"/>
      <c r="AG2267" s="162"/>
      <c r="AH2267" s="162"/>
      <c r="AI2267" s="162"/>
      <c r="AJ2267" s="162"/>
      <c r="AK2267" s="162"/>
      <c r="AL2267" s="162"/>
      <c r="AM2267" s="162"/>
      <c r="AN2267" s="162"/>
      <c r="AO2267" s="162"/>
    </row>
    <row r="2268" spans="1:41" ht="16.5" customHeight="1">
      <c r="A2268" s="190" t="s">
        <v>3443</v>
      </c>
      <c r="B2268" s="190"/>
      <c r="C2268" s="190"/>
      <c r="D2268" s="190"/>
      <c r="E2268" s="191" t="s">
        <v>3179</v>
      </c>
      <c r="F2268" s="191" t="s">
        <v>3486</v>
      </c>
      <c r="G2268" s="191" t="s">
        <v>3487</v>
      </c>
      <c r="H2268" s="191">
        <v>2022</v>
      </c>
      <c r="I2268" s="193">
        <v>1</v>
      </c>
      <c r="J2268" s="193">
        <v>0</v>
      </c>
      <c r="K2268" s="193">
        <v>0</v>
      </c>
      <c r="L2268" s="81" t="s">
        <v>4461</v>
      </c>
      <c r="M2268" s="81"/>
      <c r="N2268" s="81" t="s">
        <v>56</v>
      </c>
      <c r="O2268" s="195">
        <v>2880</v>
      </c>
      <c r="P2268" s="195">
        <v>0</v>
      </c>
      <c r="Q2268" s="195">
        <v>0</v>
      </c>
      <c r="R2268" s="196" t="s">
        <v>33</v>
      </c>
      <c r="S2268" s="197" t="s">
        <v>2476</v>
      </c>
      <c r="T2268" s="197">
        <v>110</v>
      </c>
      <c r="U2268" s="198">
        <f t="shared" si="12"/>
        <v>2.7272727272727271</v>
      </c>
      <c r="V2268" s="197">
        <v>0</v>
      </c>
      <c r="W2268" s="199">
        <v>0.3</v>
      </c>
      <c r="X2268" s="21">
        <v>864</v>
      </c>
      <c r="Y2268" s="78" t="s">
        <v>33</v>
      </c>
      <c r="Z2268" s="23" t="s">
        <v>62</v>
      </c>
      <c r="AA2268" s="24" t="s">
        <v>67</v>
      </c>
      <c r="AB2268" s="14" t="s">
        <v>67</v>
      </c>
      <c r="AC2268" s="14" t="s">
        <v>67</v>
      </c>
      <c r="AD2268" s="25"/>
      <c r="AE2268" s="26"/>
      <c r="AF2268" s="27"/>
      <c r="AG2268" s="162"/>
      <c r="AH2268" s="162"/>
      <c r="AI2268" s="162"/>
      <c r="AJ2268" s="162"/>
      <c r="AK2268" s="162"/>
      <c r="AL2268" s="162"/>
      <c r="AM2268" s="162"/>
      <c r="AN2268" s="162"/>
      <c r="AO2268" s="162"/>
    </row>
    <row r="2269" spans="1:41" ht="16.5" customHeight="1">
      <c r="A2269" s="190" t="s">
        <v>3443</v>
      </c>
      <c r="B2269" s="190"/>
      <c r="C2269" s="190"/>
      <c r="D2269" s="190"/>
      <c r="E2269" s="191" t="s">
        <v>3179</v>
      </c>
      <c r="F2269" s="191" t="s">
        <v>3486</v>
      </c>
      <c r="G2269" s="191" t="s">
        <v>3487</v>
      </c>
      <c r="H2269" s="191">
        <v>2022</v>
      </c>
      <c r="I2269" s="193">
        <v>1</v>
      </c>
      <c r="J2269" s="193">
        <v>0</v>
      </c>
      <c r="K2269" s="193">
        <v>0</v>
      </c>
      <c r="L2269" s="81" t="s">
        <v>4462</v>
      </c>
      <c r="M2269" s="81"/>
      <c r="N2269" s="81" t="s">
        <v>56</v>
      </c>
      <c r="O2269" s="195">
        <v>2880</v>
      </c>
      <c r="P2269" s="195">
        <v>0</v>
      </c>
      <c r="Q2269" s="195">
        <v>0</v>
      </c>
      <c r="R2269" s="196" t="s">
        <v>33</v>
      </c>
      <c r="S2269" s="197" t="s">
        <v>2476</v>
      </c>
      <c r="T2269" s="197">
        <v>110</v>
      </c>
      <c r="U2269" s="198">
        <f t="shared" si="12"/>
        <v>2.7272727272727271</v>
      </c>
      <c r="V2269" s="197">
        <v>0</v>
      </c>
      <c r="W2269" s="199">
        <v>0.3</v>
      </c>
      <c r="X2269" s="21">
        <v>864</v>
      </c>
      <c r="Y2269" s="78" t="s">
        <v>33</v>
      </c>
      <c r="Z2269" s="23" t="s">
        <v>62</v>
      </c>
      <c r="AA2269" s="24" t="s">
        <v>67</v>
      </c>
      <c r="AB2269" s="14" t="s">
        <v>67</v>
      </c>
      <c r="AC2269" s="14" t="s">
        <v>67</v>
      </c>
      <c r="AD2269" s="25"/>
      <c r="AE2269" s="26"/>
      <c r="AF2269" s="27"/>
      <c r="AG2269" s="162"/>
      <c r="AH2269" s="162"/>
      <c r="AI2269" s="162"/>
      <c r="AJ2269" s="162"/>
      <c r="AK2269" s="162"/>
      <c r="AL2269" s="162"/>
      <c r="AM2269" s="162"/>
      <c r="AN2269" s="162"/>
      <c r="AO2269" s="162"/>
    </row>
    <row r="2270" spans="1:41" ht="16.5" customHeight="1">
      <c r="A2270" s="190" t="s">
        <v>3443</v>
      </c>
      <c r="B2270" s="190"/>
      <c r="C2270" s="190"/>
      <c r="D2270" s="190"/>
      <c r="E2270" s="191" t="s">
        <v>3179</v>
      </c>
      <c r="F2270" s="191" t="s">
        <v>3486</v>
      </c>
      <c r="G2270" s="191" t="s">
        <v>3487</v>
      </c>
      <c r="H2270" s="191">
        <v>2022</v>
      </c>
      <c r="I2270" s="193">
        <v>1</v>
      </c>
      <c r="J2270" s="193">
        <v>0</v>
      </c>
      <c r="K2270" s="193">
        <v>0</v>
      </c>
      <c r="L2270" s="81" t="s">
        <v>4463</v>
      </c>
      <c r="M2270" s="81"/>
      <c r="N2270" s="81" t="s">
        <v>56</v>
      </c>
      <c r="O2270" s="195">
        <v>2880</v>
      </c>
      <c r="P2270" s="195">
        <v>0</v>
      </c>
      <c r="Q2270" s="195">
        <v>0</v>
      </c>
      <c r="R2270" s="196" t="s">
        <v>33</v>
      </c>
      <c r="S2270" s="197" t="s">
        <v>2476</v>
      </c>
      <c r="T2270" s="197">
        <v>110</v>
      </c>
      <c r="U2270" s="198">
        <f t="shared" si="12"/>
        <v>2.7272727272727271</v>
      </c>
      <c r="V2270" s="197">
        <v>0</v>
      </c>
      <c r="W2270" s="199">
        <v>0.3</v>
      </c>
      <c r="X2270" s="21">
        <v>864</v>
      </c>
      <c r="Y2270" s="78" t="s">
        <v>33</v>
      </c>
      <c r="Z2270" s="23" t="s">
        <v>62</v>
      </c>
      <c r="AA2270" s="24" t="s">
        <v>67</v>
      </c>
      <c r="AB2270" s="14" t="s">
        <v>67</v>
      </c>
      <c r="AC2270" s="14" t="s">
        <v>67</v>
      </c>
      <c r="AD2270" s="25"/>
      <c r="AE2270" s="26"/>
      <c r="AF2270" s="27"/>
      <c r="AG2270" s="162"/>
      <c r="AH2270" s="162"/>
      <c r="AI2270" s="162"/>
      <c r="AJ2270" s="162"/>
      <c r="AK2270" s="162"/>
      <c r="AL2270" s="162"/>
      <c r="AM2270" s="162"/>
      <c r="AN2270" s="162"/>
      <c r="AO2270" s="162"/>
    </row>
    <row r="2271" spans="1:41" ht="16.5" customHeight="1">
      <c r="A2271" s="190" t="s">
        <v>3443</v>
      </c>
      <c r="B2271" s="190"/>
      <c r="C2271" s="190"/>
      <c r="D2271" s="190"/>
      <c r="E2271" s="191" t="s">
        <v>3179</v>
      </c>
      <c r="F2271" s="191" t="s">
        <v>3486</v>
      </c>
      <c r="G2271" s="191" t="s">
        <v>3487</v>
      </c>
      <c r="H2271" s="191">
        <v>2022</v>
      </c>
      <c r="I2271" s="193">
        <v>1</v>
      </c>
      <c r="J2271" s="193">
        <v>0</v>
      </c>
      <c r="K2271" s="193">
        <v>0</v>
      </c>
      <c r="L2271" s="81" t="s">
        <v>4464</v>
      </c>
      <c r="M2271" s="81"/>
      <c r="N2271" s="81" t="s">
        <v>56</v>
      </c>
      <c r="O2271" s="195">
        <v>2880</v>
      </c>
      <c r="P2271" s="195">
        <v>0</v>
      </c>
      <c r="Q2271" s="195">
        <v>0</v>
      </c>
      <c r="R2271" s="196" t="s">
        <v>33</v>
      </c>
      <c r="S2271" s="197" t="s">
        <v>2476</v>
      </c>
      <c r="T2271" s="197">
        <v>110</v>
      </c>
      <c r="U2271" s="198">
        <f t="shared" si="12"/>
        <v>2.7272727272727271</v>
      </c>
      <c r="V2271" s="197">
        <v>0</v>
      </c>
      <c r="W2271" s="199">
        <v>0.3</v>
      </c>
      <c r="X2271" s="21">
        <v>864</v>
      </c>
      <c r="Y2271" s="78" t="s">
        <v>33</v>
      </c>
      <c r="Z2271" s="23" t="s">
        <v>62</v>
      </c>
      <c r="AA2271" s="24" t="s">
        <v>67</v>
      </c>
      <c r="AB2271" s="14" t="s">
        <v>67</v>
      </c>
      <c r="AC2271" s="14" t="s">
        <v>67</v>
      </c>
      <c r="AD2271" s="25"/>
      <c r="AE2271" s="26"/>
      <c r="AF2271" s="27"/>
      <c r="AG2271" s="162"/>
      <c r="AH2271" s="162"/>
      <c r="AI2271" s="162"/>
      <c r="AJ2271" s="162"/>
      <c r="AK2271" s="162"/>
      <c r="AL2271" s="162"/>
      <c r="AM2271" s="162"/>
      <c r="AN2271" s="162"/>
      <c r="AO2271" s="162"/>
    </row>
    <row r="2272" spans="1:41" ht="16.5" customHeight="1">
      <c r="A2272" s="190" t="s">
        <v>3443</v>
      </c>
      <c r="B2272" s="190"/>
      <c r="C2272" s="190"/>
      <c r="D2272" s="190"/>
      <c r="E2272" s="191" t="s">
        <v>3179</v>
      </c>
      <c r="F2272" s="191" t="s">
        <v>3486</v>
      </c>
      <c r="G2272" s="191" t="s">
        <v>3487</v>
      </c>
      <c r="H2272" s="191">
        <v>2022</v>
      </c>
      <c r="I2272" s="193">
        <v>1</v>
      </c>
      <c r="J2272" s="193">
        <v>0</v>
      </c>
      <c r="K2272" s="193">
        <v>0</v>
      </c>
      <c r="L2272" s="81" t="s">
        <v>4465</v>
      </c>
      <c r="M2272" s="81"/>
      <c r="N2272" s="81" t="s">
        <v>56</v>
      </c>
      <c r="O2272" s="195">
        <v>2880</v>
      </c>
      <c r="P2272" s="195">
        <v>0</v>
      </c>
      <c r="Q2272" s="195">
        <v>0</v>
      </c>
      <c r="R2272" s="196" t="s">
        <v>33</v>
      </c>
      <c r="S2272" s="197" t="s">
        <v>2476</v>
      </c>
      <c r="T2272" s="197">
        <v>110</v>
      </c>
      <c r="U2272" s="198">
        <f t="shared" si="12"/>
        <v>2.7272727272727271</v>
      </c>
      <c r="V2272" s="197">
        <v>0</v>
      </c>
      <c r="W2272" s="199">
        <v>0.3</v>
      </c>
      <c r="X2272" s="21">
        <v>864</v>
      </c>
      <c r="Y2272" s="78" t="s">
        <v>33</v>
      </c>
      <c r="Z2272" s="23" t="s">
        <v>62</v>
      </c>
      <c r="AA2272" s="24" t="s">
        <v>67</v>
      </c>
      <c r="AB2272" s="14" t="s">
        <v>67</v>
      </c>
      <c r="AC2272" s="14" t="s">
        <v>67</v>
      </c>
      <c r="AD2272" s="25"/>
      <c r="AE2272" s="26"/>
      <c r="AF2272" s="27"/>
      <c r="AG2272" s="162"/>
      <c r="AH2272" s="162"/>
      <c r="AI2272" s="162"/>
      <c r="AJ2272" s="162"/>
      <c r="AK2272" s="162"/>
      <c r="AL2272" s="162"/>
      <c r="AM2272" s="162"/>
      <c r="AN2272" s="162"/>
      <c r="AO2272" s="162"/>
    </row>
    <row r="2273" spans="1:41" ht="16.5" customHeight="1">
      <c r="A2273" s="190" t="s">
        <v>3443</v>
      </c>
      <c r="B2273" s="190"/>
      <c r="C2273" s="190"/>
      <c r="D2273" s="190"/>
      <c r="E2273" s="191" t="s">
        <v>3179</v>
      </c>
      <c r="F2273" s="191" t="s">
        <v>3486</v>
      </c>
      <c r="G2273" s="191" t="s">
        <v>3487</v>
      </c>
      <c r="H2273" s="191">
        <v>2022</v>
      </c>
      <c r="I2273" s="193">
        <v>1</v>
      </c>
      <c r="J2273" s="193">
        <v>0</v>
      </c>
      <c r="K2273" s="193">
        <v>0</v>
      </c>
      <c r="L2273" s="81" t="s">
        <v>4466</v>
      </c>
      <c r="M2273" s="81"/>
      <c r="N2273" s="81" t="s">
        <v>56</v>
      </c>
      <c r="O2273" s="195">
        <v>2880</v>
      </c>
      <c r="P2273" s="195">
        <v>0</v>
      </c>
      <c r="Q2273" s="195">
        <v>0</v>
      </c>
      <c r="R2273" s="196" t="s">
        <v>33</v>
      </c>
      <c r="S2273" s="197" t="s">
        <v>2476</v>
      </c>
      <c r="T2273" s="197">
        <v>110</v>
      </c>
      <c r="U2273" s="198">
        <f t="shared" si="12"/>
        <v>2.7272727272727271</v>
      </c>
      <c r="V2273" s="197">
        <v>0</v>
      </c>
      <c r="W2273" s="199">
        <v>0.3</v>
      </c>
      <c r="X2273" s="21">
        <v>864</v>
      </c>
      <c r="Y2273" s="78" t="s">
        <v>33</v>
      </c>
      <c r="Z2273" s="23" t="s">
        <v>62</v>
      </c>
      <c r="AA2273" s="24" t="s">
        <v>67</v>
      </c>
      <c r="AB2273" s="14" t="s">
        <v>67</v>
      </c>
      <c r="AC2273" s="14" t="s">
        <v>67</v>
      </c>
      <c r="AD2273" s="25"/>
      <c r="AE2273" s="26"/>
      <c r="AF2273" s="27"/>
      <c r="AG2273" s="162"/>
      <c r="AH2273" s="162"/>
      <c r="AI2273" s="162"/>
      <c r="AJ2273" s="162"/>
      <c r="AK2273" s="162"/>
      <c r="AL2273" s="162"/>
      <c r="AM2273" s="162"/>
      <c r="AN2273" s="162"/>
      <c r="AO2273" s="162"/>
    </row>
    <row r="2274" spans="1:41" ht="16.5" customHeight="1">
      <c r="A2274" s="190" t="s">
        <v>3443</v>
      </c>
      <c r="B2274" s="190"/>
      <c r="C2274" s="190"/>
      <c r="D2274" s="190"/>
      <c r="E2274" s="191" t="s">
        <v>3179</v>
      </c>
      <c r="F2274" s="191" t="s">
        <v>3486</v>
      </c>
      <c r="G2274" s="191" t="s">
        <v>3487</v>
      </c>
      <c r="H2274" s="191">
        <v>2022</v>
      </c>
      <c r="I2274" s="193">
        <v>1</v>
      </c>
      <c r="J2274" s="193">
        <v>0</v>
      </c>
      <c r="K2274" s="193">
        <v>0</v>
      </c>
      <c r="L2274" s="81" t="s">
        <v>4467</v>
      </c>
      <c r="M2274" s="81"/>
      <c r="N2274" s="81" t="s">
        <v>56</v>
      </c>
      <c r="O2274" s="195">
        <v>2880</v>
      </c>
      <c r="P2274" s="195">
        <v>0</v>
      </c>
      <c r="Q2274" s="195">
        <v>0</v>
      </c>
      <c r="R2274" s="196" t="s">
        <v>33</v>
      </c>
      <c r="S2274" s="197" t="s">
        <v>2476</v>
      </c>
      <c r="T2274" s="197">
        <v>110</v>
      </c>
      <c r="U2274" s="198">
        <f t="shared" si="12"/>
        <v>2.7272727272727271</v>
      </c>
      <c r="V2274" s="197">
        <v>0</v>
      </c>
      <c r="W2274" s="199">
        <v>0.3</v>
      </c>
      <c r="X2274" s="21">
        <v>864</v>
      </c>
      <c r="Y2274" s="78" t="s">
        <v>33</v>
      </c>
      <c r="Z2274" s="23" t="s">
        <v>62</v>
      </c>
      <c r="AA2274" s="24" t="s">
        <v>67</v>
      </c>
      <c r="AB2274" s="14" t="s">
        <v>67</v>
      </c>
      <c r="AC2274" s="14" t="s">
        <v>67</v>
      </c>
      <c r="AD2274" s="25"/>
      <c r="AE2274" s="26"/>
      <c r="AF2274" s="27"/>
      <c r="AG2274" s="162"/>
      <c r="AH2274" s="162"/>
      <c r="AI2274" s="162"/>
      <c r="AJ2274" s="162"/>
      <c r="AK2274" s="162"/>
      <c r="AL2274" s="162"/>
      <c r="AM2274" s="162"/>
      <c r="AN2274" s="162"/>
      <c r="AO2274" s="162"/>
    </row>
    <row r="2275" spans="1:41" ht="16.5" customHeight="1">
      <c r="A2275" s="190" t="s">
        <v>3443</v>
      </c>
      <c r="B2275" s="190"/>
      <c r="C2275" s="190"/>
      <c r="D2275" s="190"/>
      <c r="E2275" s="191" t="s">
        <v>3179</v>
      </c>
      <c r="F2275" s="191" t="s">
        <v>3486</v>
      </c>
      <c r="G2275" s="191" t="s">
        <v>3487</v>
      </c>
      <c r="H2275" s="191">
        <v>2022</v>
      </c>
      <c r="I2275" s="193">
        <v>1</v>
      </c>
      <c r="J2275" s="193">
        <v>0</v>
      </c>
      <c r="K2275" s="193">
        <v>0</v>
      </c>
      <c r="L2275" s="81" t="s">
        <v>4468</v>
      </c>
      <c r="M2275" s="81"/>
      <c r="N2275" s="81" t="s">
        <v>56</v>
      </c>
      <c r="O2275" s="195">
        <v>2880</v>
      </c>
      <c r="P2275" s="195">
        <v>0</v>
      </c>
      <c r="Q2275" s="195">
        <v>0</v>
      </c>
      <c r="R2275" s="196" t="s">
        <v>33</v>
      </c>
      <c r="S2275" s="197" t="s">
        <v>2476</v>
      </c>
      <c r="T2275" s="197">
        <v>110</v>
      </c>
      <c r="U2275" s="198">
        <f t="shared" si="12"/>
        <v>2.7272727272727271</v>
      </c>
      <c r="V2275" s="197">
        <v>0</v>
      </c>
      <c r="W2275" s="199">
        <v>0.3</v>
      </c>
      <c r="X2275" s="21">
        <v>864</v>
      </c>
      <c r="Y2275" s="78" t="s">
        <v>33</v>
      </c>
      <c r="Z2275" s="23" t="s">
        <v>62</v>
      </c>
      <c r="AA2275" s="24" t="s">
        <v>67</v>
      </c>
      <c r="AB2275" s="14" t="s">
        <v>67</v>
      </c>
      <c r="AC2275" s="14" t="s">
        <v>67</v>
      </c>
      <c r="AD2275" s="25"/>
      <c r="AE2275" s="26"/>
      <c r="AF2275" s="27"/>
      <c r="AG2275" s="162"/>
      <c r="AH2275" s="162"/>
      <c r="AI2275" s="162"/>
      <c r="AJ2275" s="162"/>
      <c r="AK2275" s="162"/>
      <c r="AL2275" s="162"/>
      <c r="AM2275" s="162"/>
      <c r="AN2275" s="162"/>
      <c r="AO2275" s="162"/>
    </row>
    <row r="2276" spans="1:41" ht="16.5" customHeight="1">
      <c r="A2276" s="190" t="s">
        <v>3443</v>
      </c>
      <c r="B2276" s="190"/>
      <c r="C2276" s="190"/>
      <c r="D2276" s="190"/>
      <c r="E2276" s="191" t="s">
        <v>3179</v>
      </c>
      <c r="F2276" s="191" t="s">
        <v>3486</v>
      </c>
      <c r="G2276" s="191" t="s">
        <v>3487</v>
      </c>
      <c r="H2276" s="191">
        <v>2022</v>
      </c>
      <c r="I2276" s="193">
        <v>1</v>
      </c>
      <c r="J2276" s="193">
        <v>0</v>
      </c>
      <c r="K2276" s="193">
        <v>0</v>
      </c>
      <c r="L2276" s="81" t="s">
        <v>4469</v>
      </c>
      <c r="M2276" s="81"/>
      <c r="N2276" s="81" t="s">
        <v>56</v>
      </c>
      <c r="O2276" s="195">
        <v>2880</v>
      </c>
      <c r="P2276" s="195">
        <v>0</v>
      </c>
      <c r="Q2276" s="195">
        <v>0</v>
      </c>
      <c r="R2276" s="196" t="s">
        <v>33</v>
      </c>
      <c r="S2276" s="197" t="s">
        <v>2476</v>
      </c>
      <c r="T2276" s="197">
        <v>110</v>
      </c>
      <c r="U2276" s="198">
        <f t="shared" si="12"/>
        <v>2.7272727272727271</v>
      </c>
      <c r="V2276" s="197">
        <v>0</v>
      </c>
      <c r="W2276" s="199">
        <v>0.3</v>
      </c>
      <c r="X2276" s="21">
        <v>864</v>
      </c>
      <c r="Y2276" s="78" t="s">
        <v>33</v>
      </c>
      <c r="Z2276" s="23" t="s">
        <v>62</v>
      </c>
      <c r="AA2276" s="24" t="s">
        <v>67</v>
      </c>
      <c r="AB2276" s="14" t="s">
        <v>67</v>
      </c>
      <c r="AC2276" s="14" t="s">
        <v>67</v>
      </c>
      <c r="AD2276" s="25"/>
      <c r="AE2276" s="26"/>
      <c r="AF2276" s="27"/>
      <c r="AG2276" s="162"/>
      <c r="AH2276" s="162"/>
      <c r="AI2276" s="162"/>
      <c r="AJ2276" s="162"/>
      <c r="AK2276" s="162"/>
      <c r="AL2276" s="162"/>
      <c r="AM2276" s="162"/>
      <c r="AN2276" s="162"/>
      <c r="AO2276" s="162"/>
    </row>
    <row r="2277" spans="1:41" ht="16.5" customHeight="1">
      <c r="A2277" s="190" t="s">
        <v>3443</v>
      </c>
      <c r="B2277" s="190"/>
      <c r="C2277" s="190"/>
      <c r="D2277" s="190"/>
      <c r="E2277" s="191" t="s">
        <v>3179</v>
      </c>
      <c r="F2277" s="191" t="s">
        <v>3486</v>
      </c>
      <c r="G2277" s="191" t="s">
        <v>3487</v>
      </c>
      <c r="H2277" s="191">
        <v>2022</v>
      </c>
      <c r="I2277" s="193">
        <v>1</v>
      </c>
      <c r="J2277" s="193">
        <v>0</v>
      </c>
      <c r="K2277" s="193">
        <v>0</v>
      </c>
      <c r="L2277" s="81" t="s">
        <v>4470</v>
      </c>
      <c r="M2277" s="81"/>
      <c r="N2277" s="81" t="s">
        <v>56</v>
      </c>
      <c r="O2277" s="195">
        <v>2880</v>
      </c>
      <c r="P2277" s="195">
        <v>0</v>
      </c>
      <c r="Q2277" s="195">
        <v>0</v>
      </c>
      <c r="R2277" s="196" t="s">
        <v>33</v>
      </c>
      <c r="S2277" s="197" t="s">
        <v>2476</v>
      </c>
      <c r="T2277" s="197">
        <v>110</v>
      </c>
      <c r="U2277" s="198">
        <f t="shared" si="12"/>
        <v>2.7272727272727271</v>
      </c>
      <c r="V2277" s="197">
        <v>0</v>
      </c>
      <c r="W2277" s="199">
        <v>0.3</v>
      </c>
      <c r="X2277" s="21">
        <v>864</v>
      </c>
      <c r="Y2277" s="78" t="s">
        <v>33</v>
      </c>
      <c r="Z2277" s="23" t="s">
        <v>62</v>
      </c>
      <c r="AA2277" s="24" t="s">
        <v>67</v>
      </c>
      <c r="AB2277" s="14" t="s">
        <v>67</v>
      </c>
      <c r="AC2277" s="14" t="s">
        <v>67</v>
      </c>
      <c r="AD2277" s="25"/>
      <c r="AE2277" s="26"/>
      <c r="AF2277" s="27"/>
      <c r="AG2277" s="162"/>
      <c r="AH2277" s="162"/>
      <c r="AI2277" s="162"/>
      <c r="AJ2277" s="162"/>
      <c r="AK2277" s="162"/>
      <c r="AL2277" s="162"/>
      <c r="AM2277" s="162"/>
      <c r="AN2277" s="162"/>
      <c r="AO2277" s="162"/>
    </row>
    <row r="2278" spans="1:41" ht="16.5" customHeight="1">
      <c r="A2278" s="190" t="s">
        <v>3443</v>
      </c>
      <c r="B2278" s="190"/>
      <c r="C2278" s="190"/>
      <c r="D2278" s="190"/>
      <c r="E2278" s="191" t="s">
        <v>3179</v>
      </c>
      <c r="F2278" s="191" t="s">
        <v>3486</v>
      </c>
      <c r="G2278" s="191" t="s">
        <v>3487</v>
      </c>
      <c r="H2278" s="191">
        <v>2022</v>
      </c>
      <c r="I2278" s="193">
        <v>1</v>
      </c>
      <c r="J2278" s="193">
        <v>0</v>
      </c>
      <c r="K2278" s="193">
        <v>0</v>
      </c>
      <c r="L2278" s="81" t="s">
        <v>4471</v>
      </c>
      <c r="M2278" s="81"/>
      <c r="N2278" s="81" t="s">
        <v>56</v>
      </c>
      <c r="O2278" s="195">
        <v>2880</v>
      </c>
      <c r="P2278" s="195">
        <v>0</v>
      </c>
      <c r="Q2278" s="195">
        <v>0</v>
      </c>
      <c r="R2278" s="196" t="s">
        <v>33</v>
      </c>
      <c r="S2278" s="197" t="s">
        <v>2476</v>
      </c>
      <c r="T2278" s="197">
        <v>110</v>
      </c>
      <c r="U2278" s="198">
        <f t="shared" si="12"/>
        <v>2.7272727272727271</v>
      </c>
      <c r="V2278" s="197">
        <v>0</v>
      </c>
      <c r="W2278" s="199">
        <v>0.3</v>
      </c>
      <c r="X2278" s="21">
        <v>864</v>
      </c>
      <c r="Y2278" s="78" t="s">
        <v>33</v>
      </c>
      <c r="Z2278" s="23" t="s">
        <v>62</v>
      </c>
      <c r="AA2278" s="24" t="s">
        <v>67</v>
      </c>
      <c r="AB2278" s="14" t="s">
        <v>67</v>
      </c>
      <c r="AC2278" s="14" t="s">
        <v>67</v>
      </c>
      <c r="AD2278" s="25"/>
      <c r="AE2278" s="26"/>
      <c r="AF2278" s="27"/>
      <c r="AG2278" s="162"/>
      <c r="AH2278" s="162"/>
      <c r="AI2278" s="162"/>
      <c r="AJ2278" s="162"/>
      <c r="AK2278" s="162"/>
      <c r="AL2278" s="162"/>
      <c r="AM2278" s="162"/>
      <c r="AN2278" s="162"/>
      <c r="AO2278" s="162"/>
    </row>
    <row r="2279" spans="1:41" ht="16.5" customHeight="1">
      <c r="A2279" s="190" t="s">
        <v>3443</v>
      </c>
      <c r="B2279" s="190"/>
      <c r="C2279" s="190"/>
      <c r="D2279" s="190"/>
      <c r="E2279" s="191" t="s">
        <v>3179</v>
      </c>
      <c r="F2279" s="191" t="s">
        <v>3486</v>
      </c>
      <c r="G2279" s="191" t="s">
        <v>3487</v>
      </c>
      <c r="H2279" s="191">
        <v>2022</v>
      </c>
      <c r="I2279" s="193">
        <v>1</v>
      </c>
      <c r="J2279" s="193">
        <v>0</v>
      </c>
      <c r="K2279" s="193">
        <v>0</v>
      </c>
      <c r="L2279" s="81" t="s">
        <v>4472</v>
      </c>
      <c r="M2279" s="81"/>
      <c r="N2279" s="81" t="s">
        <v>56</v>
      </c>
      <c r="O2279" s="195">
        <v>2880</v>
      </c>
      <c r="P2279" s="195">
        <v>0</v>
      </c>
      <c r="Q2279" s="195">
        <v>0</v>
      </c>
      <c r="R2279" s="196" t="s">
        <v>33</v>
      </c>
      <c r="S2279" s="197" t="s">
        <v>2476</v>
      </c>
      <c r="T2279" s="197">
        <v>110</v>
      </c>
      <c r="U2279" s="198">
        <f t="shared" si="12"/>
        <v>2.7272727272727271</v>
      </c>
      <c r="V2279" s="197">
        <v>0</v>
      </c>
      <c r="W2279" s="199">
        <v>0.3</v>
      </c>
      <c r="X2279" s="21">
        <v>864</v>
      </c>
      <c r="Y2279" s="78" t="s">
        <v>33</v>
      </c>
      <c r="Z2279" s="23" t="s">
        <v>62</v>
      </c>
      <c r="AA2279" s="24" t="s">
        <v>67</v>
      </c>
      <c r="AB2279" s="14" t="s">
        <v>67</v>
      </c>
      <c r="AC2279" s="14" t="s">
        <v>67</v>
      </c>
      <c r="AD2279" s="25"/>
      <c r="AE2279" s="26"/>
      <c r="AF2279" s="27"/>
      <c r="AG2279" s="162"/>
      <c r="AH2279" s="162"/>
      <c r="AI2279" s="162"/>
      <c r="AJ2279" s="162"/>
      <c r="AK2279" s="162"/>
      <c r="AL2279" s="162"/>
      <c r="AM2279" s="162"/>
      <c r="AN2279" s="162"/>
      <c r="AO2279" s="162"/>
    </row>
    <row r="2280" spans="1:41" ht="16.5" customHeight="1">
      <c r="A2280" s="190" t="s">
        <v>3443</v>
      </c>
      <c r="B2280" s="190"/>
      <c r="C2280" s="190"/>
      <c r="D2280" s="190"/>
      <c r="E2280" s="191" t="s">
        <v>3179</v>
      </c>
      <c r="F2280" s="191" t="s">
        <v>3486</v>
      </c>
      <c r="G2280" s="191" t="s">
        <v>3487</v>
      </c>
      <c r="H2280" s="191">
        <v>2022</v>
      </c>
      <c r="I2280" s="193">
        <v>1</v>
      </c>
      <c r="J2280" s="193">
        <v>0</v>
      </c>
      <c r="K2280" s="193">
        <v>0</v>
      </c>
      <c r="L2280" s="81" t="s">
        <v>4473</v>
      </c>
      <c r="M2280" s="81"/>
      <c r="N2280" s="81" t="s">
        <v>56</v>
      </c>
      <c r="O2280" s="195">
        <v>2880</v>
      </c>
      <c r="P2280" s="195">
        <v>0</v>
      </c>
      <c r="Q2280" s="195">
        <v>0</v>
      </c>
      <c r="R2280" s="196" t="s">
        <v>33</v>
      </c>
      <c r="S2280" s="197" t="s">
        <v>2476</v>
      </c>
      <c r="T2280" s="197">
        <v>110</v>
      </c>
      <c r="U2280" s="198">
        <f t="shared" si="12"/>
        <v>2.7272727272727271</v>
      </c>
      <c r="V2280" s="197">
        <v>0</v>
      </c>
      <c r="W2280" s="199">
        <v>0.3</v>
      </c>
      <c r="X2280" s="21">
        <v>864</v>
      </c>
      <c r="Y2280" s="78" t="s">
        <v>33</v>
      </c>
      <c r="Z2280" s="23" t="s">
        <v>62</v>
      </c>
      <c r="AA2280" s="24" t="s">
        <v>67</v>
      </c>
      <c r="AB2280" s="14" t="s">
        <v>67</v>
      </c>
      <c r="AC2280" s="14" t="s">
        <v>67</v>
      </c>
      <c r="AD2280" s="25"/>
      <c r="AE2280" s="26"/>
      <c r="AF2280" s="27"/>
      <c r="AG2280" s="162"/>
      <c r="AH2280" s="162"/>
      <c r="AI2280" s="162"/>
      <c r="AJ2280" s="162"/>
      <c r="AK2280" s="162"/>
      <c r="AL2280" s="162"/>
      <c r="AM2280" s="162"/>
      <c r="AN2280" s="162"/>
      <c r="AO2280" s="162"/>
    </row>
    <row r="2281" spans="1:41" ht="16.5" customHeight="1">
      <c r="A2281" s="190" t="s">
        <v>3443</v>
      </c>
      <c r="B2281" s="190"/>
      <c r="C2281" s="190"/>
      <c r="D2281" s="190"/>
      <c r="E2281" s="191" t="s">
        <v>3179</v>
      </c>
      <c r="F2281" s="191" t="s">
        <v>3486</v>
      </c>
      <c r="G2281" s="191" t="s">
        <v>3487</v>
      </c>
      <c r="H2281" s="191">
        <v>2022</v>
      </c>
      <c r="I2281" s="193">
        <v>1</v>
      </c>
      <c r="J2281" s="193">
        <v>0</v>
      </c>
      <c r="K2281" s="193">
        <v>0</v>
      </c>
      <c r="L2281" s="81" t="s">
        <v>4474</v>
      </c>
      <c r="M2281" s="81"/>
      <c r="N2281" s="81" t="s">
        <v>56</v>
      </c>
      <c r="O2281" s="195">
        <v>2880</v>
      </c>
      <c r="P2281" s="195">
        <v>0</v>
      </c>
      <c r="Q2281" s="195">
        <v>0</v>
      </c>
      <c r="R2281" s="196" t="s">
        <v>33</v>
      </c>
      <c r="S2281" s="197" t="s">
        <v>2476</v>
      </c>
      <c r="T2281" s="197">
        <v>110</v>
      </c>
      <c r="U2281" s="198">
        <f t="shared" si="12"/>
        <v>2.7272727272727271</v>
      </c>
      <c r="V2281" s="197">
        <v>0</v>
      </c>
      <c r="W2281" s="199">
        <v>0.3</v>
      </c>
      <c r="X2281" s="21">
        <v>864</v>
      </c>
      <c r="Y2281" s="78" t="s">
        <v>33</v>
      </c>
      <c r="Z2281" s="23" t="s">
        <v>62</v>
      </c>
      <c r="AA2281" s="24" t="s">
        <v>67</v>
      </c>
      <c r="AB2281" s="14" t="s">
        <v>67</v>
      </c>
      <c r="AC2281" s="14" t="s">
        <v>67</v>
      </c>
      <c r="AD2281" s="25"/>
      <c r="AE2281" s="26"/>
      <c r="AF2281" s="27"/>
      <c r="AG2281" s="162"/>
      <c r="AH2281" s="162"/>
      <c r="AI2281" s="162"/>
      <c r="AJ2281" s="162"/>
      <c r="AK2281" s="162"/>
      <c r="AL2281" s="162"/>
      <c r="AM2281" s="162"/>
      <c r="AN2281" s="162"/>
      <c r="AO2281" s="162"/>
    </row>
    <row r="2282" spans="1:41" ht="16.5" customHeight="1">
      <c r="A2282" s="190" t="s">
        <v>3443</v>
      </c>
      <c r="B2282" s="190"/>
      <c r="C2282" s="190"/>
      <c r="D2282" s="190"/>
      <c r="E2282" s="191" t="s">
        <v>3179</v>
      </c>
      <c r="F2282" s="191" t="s">
        <v>3486</v>
      </c>
      <c r="G2282" s="191" t="s">
        <v>3487</v>
      </c>
      <c r="H2282" s="191">
        <v>2022</v>
      </c>
      <c r="I2282" s="193">
        <v>1</v>
      </c>
      <c r="J2282" s="193">
        <v>0</v>
      </c>
      <c r="K2282" s="193">
        <v>0</v>
      </c>
      <c r="L2282" s="81" t="s">
        <v>4475</v>
      </c>
      <c r="M2282" s="81"/>
      <c r="N2282" s="81" t="s">
        <v>56</v>
      </c>
      <c r="O2282" s="195">
        <v>2880</v>
      </c>
      <c r="P2282" s="195">
        <v>0</v>
      </c>
      <c r="Q2282" s="195">
        <v>0</v>
      </c>
      <c r="R2282" s="196" t="s">
        <v>33</v>
      </c>
      <c r="S2282" s="197" t="s">
        <v>2476</v>
      </c>
      <c r="T2282" s="197">
        <v>110</v>
      </c>
      <c r="U2282" s="198">
        <f t="shared" si="12"/>
        <v>2.7272727272727271</v>
      </c>
      <c r="V2282" s="197">
        <v>0</v>
      </c>
      <c r="W2282" s="199">
        <v>0.3</v>
      </c>
      <c r="X2282" s="21">
        <v>864</v>
      </c>
      <c r="Y2282" s="78" t="s">
        <v>33</v>
      </c>
      <c r="Z2282" s="23" t="s">
        <v>62</v>
      </c>
      <c r="AA2282" s="24" t="s">
        <v>67</v>
      </c>
      <c r="AB2282" s="14" t="s">
        <v>67</v>
      </c>
      <c r="AC2282" s="14" t="s">
        <v>67</v>
      </c>
      <c r="AD2282" s="25"/>
      <c r="AE2282" s="26"/>
      <c r="AF2282" s="27"/>
      <c r="AG2282" s="162"/>
      <c r="AH2282" s="162"/>
      <c r="AI2282" s="162"/>
      <c r="AJ2282" s="162"/>
      <c r="AK2282" s="162"/>
      <c r="AL2282" s="162"/>
      <c r="AM2282" s="162"/>
      <c r="AN2282" s="162"/>
      <c r="AO2282" s="162"/>
    </row>
    <row r="2283" spans="1:41" ht="16.5" customHeight="1">
      <c r="A2283" s="190" t="s">
        <v>3443</v>
      </c>
      <c r="B2283" s="190"/>
      <c r="C2283" s="190"/>
      <c r="D2283" s="190"/>
      <c r="E2283" s="191" t="s">
        <v>3179</v>
      </c>
      <c r="F2283" s="191" t="s">
        <v>3486</v>
      </c>
      <c r="G2283" s="191" t="s">
        <v>3487</v>
      </c>
      <c r="H2283" s="191">
        <v>2022</v>
      </c>
      <c r="I2283" s="193">
        <v>1</v>
      </c>
      <c r="J2283" s="193">
        <v>0</v>
      </c>
      <c r="K2283" s="193">
        <v>0</v>
      </c>
      <c r="L2283" s="81" t="s">
        <v>4476</v>
      </c>
      <c r="M2283" s="81"/>
      <c r="N2283" s="81" t="s">
        <v>56</v>
      </c>
      <c r="O2283" s="195">
        <v>2880</v>
      </c>
      <c r="P2283" s="195">
        <v>0</v>
      </c>
      <c r="Q2283" s="195">
        <v>0</v>
      </c>
      <c r="R2283" s="196" t="s">
        <v>33</v>
      </c>
      <c r="S2283" s="197" t="s">
        <v>2476</v>
      </c>
      <c r="T2283" s="197">
        <v>110</v>
      </c>
      <c r="U2283" s="198">
        <f t="shared" si="12"/>
        <v>2.7272727272727271</v>
      </c>
      <c r="V2283" s="197">
        <v>0</v>
      </c>
      <c r="W2283" s="199">
        <v>0.3</v>
      </c>
      <c r="X2283" s="21">
        <v>864</v>
      </c>
      <c r="Y2283" s="78" t="s">
        <v>33</v>
      </c>
      <c r="Z2283" s="23" t="s">
        <v>62</v>
      </c>
      <c r="AA2283" s="24" t="s">
        <v>67</v>
      </c>
      <c r="AB2283" s="14" t="s">
        <v>67</v>
      </c>
      <c r="AC2283" s="14" t="s">
        <v>67</v>
      </c>
      <c r="AD2283" s="25"/>
      <c r="AE2283" s="26"/>
      <c r="AF2283" s="27"/>
      <c r="AG2283" s="162"/>
      <c r="AH2283" s="162"/>
      <c r="AI2283" s="162"/>
      <c r="AJ2283" s="162"/>
      <c r="AK2283" s="162"/>
      <c r="AL2283" s="162"/>
      <c r="AM2283" s="162"/>
      <c r="AN2283" s="162"/>
      <c r="AO2283" s="162"/>
    </row>
    <row r="2284" spans="1:41" ht="16.5" customHeight="1">
      <c r="A2284" s="190" t="s">
        <v>3443</v>
      </c>
      <c r="B2284" s="190"/>
      <c r="C2284" s="190"/>
      <c r="D2284" s="190"/>
      <c r="E2284" s="191" t="s">
        <v>3179</v>
      </c>
      <c r="F2284" s="191" t="s">
        <v>3486</v>
      </c>
      <c r="G2284" s="191" t="s">
        <v>3487</v>
      </c>
      <c r="H2284" s="191">
        <v>2022</v>
      </c>
      <c r="I2284" s="193">
        <v>1</v>
      </c>
      <c r="J2284" s="193">
        <v>0</v>
      </c>
      <c r="K2284" s="193">
        <v>0</v>
      </c>
      <c r="L2284" s="81" t="s">
        <v>4477</v>
      </c>
      <c r="M2284" s="81"/>
      <c r="N2284" s="81" t="s">
        <v>56</v>
      </c>
      <c r="O2284" s="195">
        <v>2880</v>
      </c>
      <c r="P2284" s="195">
        <v>0</v>
      </c>
      <c r="Q2284" s="195">
        <v>0</v>
      </c>
      <c r="R2284" s="196" t="s">
        <v>33</v>
      </c>
      <c r="S2284" s="197" t="s">
        <v>2476</v>
      </c>
      <c r="T2284" s="197">
        <v>110</v>
      </c>
      <c r="U2284" s="198">
        <f t="shared" si="12"/>
        <v>2.7272727272727271</v>
      </c>
      <c r="V2284" s="197">
        <v>0</v>
      </c>
      <c r="W2284" s="199">
        <v>0.3</v>
      </c>
      <c r="X2284" s="21">
        <v>864</v>
      </c>
      <c r="Y2284" s="78" t="s">
        <v>33</v>
      </c>
      <c r="Z2284" s="23" t="s">
        <v>62</v>
      </c>
      <c r="AA2284" s="24" t="s">
        <v>67</v>
      </c>
      <c r="AB2284" s="14" t="s">
        <v>67</v>
      </c>
      <c r="AC2284" s="14" t="s">
        <v>67</v>
      </c>
      <c r="AD2284" s="25"/>
      <c r="AE2284" s="26"/>
      <c r="AF2284" s="27"/>
      <c r="AG2284" s="162"/>
      <c r="AH2284" s="162"/>
      <c r="AI2284" s="162"/>
      <c r="AJ2284" s="162"/>
      <c r="AK2284" s="162"/>
      <c r="AL2284" s="162"/>
      <c r="AM2284" s="162"/>
      <c r="AN2284" s="162"/>
      <c r="AO2284" s="162"/>
    </row>
    <row r="2285" spans="1:41" ht="16.5" customHeight="1">
      <c r="A2285" s="190" t="s">
        <v>3443</v>
      </c>
      <c r="B2285" s="190"/>
      <c r="C2285" s="190"/>
      <c r="D2285" s="190"/>
      <c r="E2285" s="191" t="s">
        <v>3179</v>
      </c>
      <c r="F2285" s="191" t="s">
        <v>3486</v>
      </c>
      <c r="G2285" s="191" t="s">
        <v>3487</v>
      </c>
      <c r="H2285" s="191">
        <v>2022</v>
      </c>
      <c r="I2285" s="193">
        <v>1</v>
      </c>
      <c r="J2285" s="193">
        <v>0</v>
      </c>
      <c r="K2285" s="193">
        <v>0</v>
      </c>
      <c r="L2285" s="81" t="s">
        <v>4478</v>
      </c>
      <c r="M2285" s="81"/>
      <c r="N2285" s="81" t="s">
        <v>56</v>
      </c>
      <c r="O2285" s="195">
        <v>2880</v>
      </c>
      <c r="P2285" s="195">
        <v>0</v>
      </c>
      <c r="Q2285" s="195">
        <v>0</v>
      </c>
      <c r="R2285" s="196" t="s">
        <v>33</v>
      </c>
      <c r="S2285" s="197" t="s">
        <v>2476</v>
      </c>
      <c r="T2285" s="197">
        <v>110</v>
      </c>
      <c r="U2285" s="198">
        <f t="shared" si="12"/>
        <v>2.7272727272727271</v>
      </c>
      <c r="V2285" s="197">
        <v>0</v>
      </c>
      <c r="W2285" s="199">
        <v>0.3</v>
      </c>
      <c r="X2285" s="21">
        <v>864</v>
      </c>
      <c r="Y2285" s="78" t="s">
        <v>33</v>
      </c>
      <c r="Z2285" s="23" t="s">
        <v>62</v>
      </c>
      <c r="AA2285" s="24" t="s">
        <v>67</v>
      </c>
      <c r="AB2285" s="14" t="s">
        <v>67</v>
      </c>
      <c r="AC2285" s="14" t="s">
        <v>67</v>
      </c>
      <c r="AD2285" s="25"/>
      <c r="AE2285" s="26"/>
      <c r="AF2285" s="27"/>
      <c r="AG2285" s="162"/>
      <c r="AH2285" s="162"/>
      <c r="AI2285" s="162"/>
      <c r="AJ2285" s="162"/>
      <c r="AK2285" s="162"/>
      <c r="AL2285" s="162"/>
      <c r="AM2285" s="162"/>
      <c r="AN2285" s="162"/>
      <c r="AO2285" s="162"/>
    </row>
    <row r="2286" spans="1:41" ht="16.5" customHeight="1">
      <c r="A2286" s="190" t="s">
        <v>3443</v>
      </c>
      <c r="B2286" s="190"/>
      <c r="C2286" s="190"/>
      <c r="D2286" s="190"/>
      <c r="E2286" s="191" t="s">
        <v>3179</v>
      </c>
      <c r="F2286" s="191" t="s">
        <v>3486</v>
      </c>
      <c r="G2286" s="191" t="s">
        <v>3487</v>
      </c>
      <c r="H2286" s="191">
        <v>2022</v>
      </c>
      <c r="I2286" s="193">
        <v>1</v>
      </c>
      <c r="J2286" s="193">
        <v>0</v>
      </c>
      <c r="K2286" s="193">
        <v>0</v>
      </c>
      <c r="L2286" s="81" t="s">
        <v>4479</v>
      </c>
      <c r="M2286" s="81"/>
      <c r="N2286" s="81" t="s">
        <v>56</v>
      </c>
      <c r="O2286" s="195">
        <v>2880</v>
      </c>
      <c r="P2286" s="195">
        <v>0</v>
      </c>
      <c r="Q2286" s="195">
        <v>0</v>
      </c>
      <c r="R2286" s="196" t="s">
        <v>33</v>
      </c>
      <c r="S2286" s="197" t="s">
        <v>2476</v>
      </c>
      <c r="T2286" s="197">
        <v>110</v>
      </c>
      <c r="U2286" s="198">
        <f t="shared" si="12"/>
        <v>2.7272727272727271</v>
      </c>
      <c r="V2286" s="197">
        <v>0</v>
      </c>
      <c r="W2286" s="199">
        <v>0.3</v>
      </c>
      <c r="X2286" s="21">
        <v>864</v>
      </c>
      <c r="Y2286" s="78" t="s">
        <v>33</v>
      </c>
      <c r="Z2286" s="23" t="s">
        <v>62</v>
      </c>
      <c r="AA2286" s="24" t="s">
        <v>67</v>
      </c>
      <c r="AB2286" s="14" t="s">
        <v>67</v>
      </c>
      <c r="AC2286" s="14" t="s">
        <v>67</v>
      </c>
      <c r="AD2286" s="25"/>
      <c r="AE2286" s="26"/>
      <c r="AF2286" s="27"/>
      <c r="AG2286" s="162"/>
      <c r="AH2286" s="162"/>
      <c r="AI2286" s="162"/>
      <c r="AJ2286" s="162"/>
      <c r="AK2286" s="162"/>
      <c r="AL2286" s="162"/>
      <c r="AM2286" s="162"/>
      <c r="AN2286" s="162"/>
      <c r="AO2286" s="162"/>
    </row>
    <row r="2287" spans="1:41" ht="16.5" customHeight="1">
      <c r="A2287" s="190" t="s">
        <v>3443</v>
      </c>
      <c r="B2287" s="190"/>
      <c r="C2287" s="190"/>
      <c r="D2287" s="190"/>
      <c r="E2287" s="191" t="s">
        <v>3179</v>
      </c>
      <c r="F2287" s="191" t="s">
        <v>3486</v>
      </c>
      <c r="G2287" s="191" t="s">
        <v>3487</v>
      </c>
      <c r="H2287" s="191">
        <v>2022</v>
      </c>
      <c r="I2287" s="193">
        <v>1</v>
      </c>
      <c r="J2287" s="193">
        <v>0</v>
      </c>
      <c r="K2287" s="193">
        <v>0</v>
      </c>
      <c r="L2287" s="81" t="s">
        <v>4480</v>
      </c>
      <c r="M2287" s="81"/>
      <c r="N2287" s="81" t="s">
        <v>56</v>
      </c>
      <c r="O2287" s="195">
        <v>2880</v>
      </c>
      <c r="P2287" s="195">
        <v>0</v>
      </c>
      <c r="Q2287" s="195">
        <v>0</v>
      </c>
      <c r="R2287" s="196" t="s">
        <v>33</v>
      </c>
      <c r="S2287" s="197" t="s">
        <v>2476</v>
      </c>
      <c r="T2287" s="197">
        <v>110</v>
      </c>
      <c r="U2287" s="198">
        <f t="shared" si="12"/>
        <v>2.7272727272727271</v>
      </c>
      <c r="V2287" s="197">
        <v>0</v>
      </c>
      <c r="W2287" s="199">
        <v>0.3</v>
      </c>
      <c r="X2287" s="21">
        <v>864</v>
      </c>
      <c r="Y2287" s="78" t="s">
        <v>33</v>
      </c>
      <c r="Z2287" s="23" t="s">
        <v>62</v>
      </c>
      <c r="AA2287" s="24" t="s">
        <v>67</v>
      </c>
      <c r="AB2287" s="14" t="s">
        <v>67</v>
      </c>
      <c r="AC2287" s="14" t="s">
        <v>67</v>
      </c>
      <c r="AD2287" s="25"/>
      <c r="AE2287" s="26"/>
      <c r="AF2287" s="27"/>
      <c r="AG2287" s="162"/>
      <c r="AH2287" s="162"/>
      <c r="AI2287" s="162"/>
      <c r="AJ2287" s="162"/>
      <c r="AK2287" s="162"/>
      <c r="AL2287" s="162"/>
      <c r="AM2287" s="162"/>
      <c r="AN2287" s="162"/>
      <c r="AO2287" s="162"/>
    </row>
    <row r="2288" spans="1:41" ht="16.5" customHeight="1">
      <c r="A2288" s="190" t="s">
        <v>3443</v>
      </c>
      <c r="B2288" s="190"/>
      <c r="C2288" s="190"/>
      <c r="D2288" s="190"/>
      <c r="E2288" s="191" t="s">
        <v>3179</v>
      </c>
      <c r="F2288" s="191" t="s">
        <v>3486</v>
      </c>
      <c r="G2288" s="191" t="s">
        <v>3487</v>
      </c>
      <c r="H2288" s="191">
        <v>2022</v>
      </c>
      <c r="I2288" s="193">
        <v>1</v>
      </c>
      <c r="J2288" s="193">
        <v>0</v>
      </c>
      <c r="K2288" s="193">
        <v>0</v>
      </c>
      <c r="L2288" s="81" t="s">
        <v>4481</v>
      </c>
      <c r="M2288" s="81"/>
      <c r="N2288" s="81" t="s">
        <v>56</v>
      </c>
      <c r="O2288" s="195">
        <v>2880</v>
      </c>
      <c r="P2288" s="195">
        <v>0</v>
      </c>
      <c r="Q2288" s="195">
        <v>0</v>
      </c>
      <c r="R2288" s="196" t="s">
        <v>33</v>
      </c>
      <c r="S2288" s="197" t="s">
        <v>2476</v>
      </c>
      <c r="T2288" s="197">
        <v>110</v>
      </c>
      <c r="U2288" s="198">
        <f t="shared" si="12"/>
        <v>2.7272727272727271</v>
      </c>
      <c r="V2288" s="197">
        <v>0</v>
      </c>
      <c r="W2288" s="199">
        <v>0.3</v>
      </c>
      <c r="X2288" s="21">
        <v>864</v>
      </c>
      <c r="Y2288" s="78" t="s">
        <v>33</v>
      </c>
      <c r="Z2288" s="23" t="s">
        <v>62</v>
      </c>
      <c r="AA2288" s="24" t="s">
        <v>67</v>
      </c>
      <c r="AB2288" s="14" t="s">
        <v>67</v>
      </c>
      <c r="AC2288" s="14" t="s">
        <v>67</v>
      </c>
      <c r="AD2288" s="25"/>
      <c r="AE2288" s="26"/>
      <c r="AF2288" s="27"/>
      <c r="AG2288" s="162"/>
      <c r="AH2288" s="162"/>
      <c r="AI2288" s="162"/>
      <c r="AJ2288" s="162"/>
      <c r="AK2288" s="162"/>
      <c r="AL2288" s="162"/>
      <c r="AM2288" s="162"/>
      <c r="AN2288" s="162"/>
      <c r="AO2288" s="162"/>
    </row>
    <row r="2289" spans="1:41" ht="16.5" customHeight="1">
      <c r="A2289" s="190" t="s">
        <v>3443</v>
      </c>
      <c r="B2289" s="190"/>
      <c r="C2289" s="190"/>
      <c r="D2289" s="190"/>
      <c r="E2289" s="191" t="s">
        <v>3179</v>
      </c>
      <c r="F2289" s="191" t="s">
        <v>3486</v>
      </c>
      <c r="G2289" s="191" t="s">
        <v>3487</v>
      </c>
      <c r="H2289" s="191">
        <v>2022</v>
      </c>
      <c r="I2289" s="193">
        <v>1</v>
      </c>
      <c r="J2289" s="193">
        <v>0</v>
      </c>
      <c r="K2289" s="193">
        <v>0</v>
      </c>
      <c r="L2289" s="81" t="s">
        <v>4482</v>
      </c>
      <c r="M2289" s="81"/>
      <c r="N2289" s="81" t="s">
        <v>56</v>
      </c>
      <c r="O2289" s="195">
        <v>2880</v>
      </c>
      <c r="P2289" s="195">
        <v>0</v>
      </c>
      <c r="Q2289" s="195">
        <v>0</v>
      </c>
      <c r="R2289" s="196" t="s">
        <v>33</v>
      </c>
      <c r="S2289" s="197" t="s">
        <v>2476</v>
      </c>
      <c r="T2289" s="197">
        <v>110</v>
      </c>
      <c r="U2289" s="198">
        <f t="shared" si="12"/>
        <v>2.7272727272727271</v>
      </c>
      <c r="V2289" s="197">
        <v>0</v>
      </c>
      <c r="W2289" s="199">
        <v>0.3</v>
      </c>
      <c r="X2289" s="21">
        <v>864</v>
      </c>
      <c r="Y2289" s="78" t="s">
        <v>33</v>
      </c>
      <c r="Z2289" s="23" t="s">
        <v>62</v>
      </c>
      <c r="AA2289" s="24" t="s">
        <v>67</v>
      </c>
      <c r="AB2289" s="14" t="s">
        <v>67</v>
      </c>
      <c r="AC2289" s="14" t="s">
        <v>67</v>
      </c>
      <c r="AD2289" s="25"/>
      <c r="AE2289" s="26"/>
      <c r="AF2289" s="27"/>
      <c r="AG2289" s="162"/>
      <c r="AH2289" s="162"/>
      <c r="AI2289" s="162"/>
      <c r="AJ2289" s="162"/>
      <c r="AK2289" s="162"/>
      <c r="AL2289" s="162"/>
      <c r="AM2289" s="162"/>
      <c r="AN2289" s="162"/>
      <c r="AO2289" s="162"/>
    </row>
    <row r="2290" spans="1:41" ht="16.5" customHeight="1">
      <c r="A2290" s="190" t="s">
        <v>3443</v>
      </c>
      <c r="B2290" s="190"/>
      <c r="C2290" s="190"/>
      <c r="D2290" s="190"/>
      <c r="E2290" s="191" t="s">
        <v>3179</v>
      </c>
      <c r="F2290" s="191" t="s">
        <v>3486</v>
      </c>
      <c r="G2290" s="191" t="s">
        <v>3487</v>
      </c>
      <c r="H2290" s="191">
        <v>2022</v>
      </c>
      <c r="I2290" s="193">
        <v>1</v>
      </c>
      <c r="J2290" s="193">
        <v>0</v>
      </c>
      <c r="K2290" s="193">
        <v>0</v>
      </c>
      <c r="L2290" s="81" t="s">
        <v>4483</v>
      </c>
      <c r="M2290" s="81"/>
      <c r="N2290" s="81" t="s">
        <v>56</v>
      </c>
      <c r="O2290" s="195">
        <v>2880</v>
      </c>
      <c r="P2290" s="195">
        <v>0</v>
      </c>
      <c r="Q2290" s="195">
        <v>0</v>
      </c>
      <c r="R2290" s="196" t="s">
        <v>33</v>
      </c>
      <c r="S2290" s="197" t="s">
        <v>2476</v>
      </c>
      <c r="T2290" s="197">
        <v>110</v>
      </c>
      <c r="U2290" s="198">
        <f t="shared" si="12"/>
        <v>2.7272727272727271</v>
      </c>
      <c r="V2290" s="197">
        <v>0</v>
      </c>
      <c r="W2290" s="199">
        <v>0.3</v>
      </c>
      <c r="X2290" s="21">
        <v>864</v>
      </c>
      <c r="Y2290" s="78" t="s">
        <v>33</v>
      </c>
      <c r="Z2290" s="23" t="s">
        <v>62</v>
      </c>
      <c r="AA2290" s="24" t="s">
        <v>67</v>
      </c>
      <c r="AB2290" s="14" t="s">
        <v>67</v>
      </c>
      <c r="AC2290" s="14" t="s">
        <v>67</v>
      </c>
      <c r="AD2290" s="25"/>
      <c r="AE2290" s="26"/>
      <c r="AF2290" s="27"/>
      <c r="AG2290" s="162"/>
      <c r="AH2290" s="162"/>
      <c r="AI2290" s="162"/>
      <c r="AJ2290" s="162"/>
      <c r="AK2290" s="162"/>
      <c r="AL2290" s="162"/>
      <c r="AM2290" s="162"/>
      <c r="AN2290" s="162"/>
      <c r="AO2290" s="162"/>
    </row>
    <row r="2291" spans="1:41" ht="16.5" customHeight="1">
      <c r="A2291" s="190" t="s">
        <v>3443</v>
      </c>
      <c r="B2291" s="190"/>
      <c r="C2291" s="190"/>
      <c r="D2291" s="190"/>
      <c r="E2291" s="191" t="s">
        <v>3179</v>
      </c>
      <c r="F2291" s="191" t="s">
        <v>3486</v>
      </c>
      <c r="G2291" s="191" t="s">
        <v>3487</v>
      </c>
      <c r="H2291" s="191">
        <v>2022</v>
      </c>
      <c r="I2291" s="193">
        <v>1</v>
      </c>
      <c r="J2291" s="193">
        <v>0</v>
      </c>
      <c r="K2291" s="193">
        <v>0</v>
      </c>
      <c r="L2291" s="81" t="s">
        <v>4484</v>
      </c>
      <c r="M2291" s="81"/>
      <c r="N2291" s="81" t="s">
        <v>56</v>
      </c>
      <c r="O2291" s="195">
        <v>2880</v>
      </c>
      <c r="P2291" s="195">
        <v>0</v>
      </c>
      <c r="Q2291" s="195">
        <v>0</v>
      </c>
      <c r="R2291" s="196" t="s">
        <v>33</v>
      </c>
      <c r="S2291" s="197" t="s">
        <v>2476</v>
      </c>
      <c r="T2291" s="197">
        <v>110</v>
      </c>
      <c r="U2291" s="198">
        <f t="shared" si="12"/>
        <v>2.7272727272727271</v>
      </c>
      <c r="V2291" s="197">
        <v>0</v>
      </c>
      <c r="W2291" s="199">
        <v>0.3</v>
      </c>
      <c r="X2291" s="21">
        <v>864</v>
      </c>
      <c r="Y2291" s="78" t="s">
        <v>33</v>
      </c>
      <c r="Z2291" s="23" t="s">
        <v>62</v>
      </c>
      <c r="AA2291" s="24" t="s">
        <v>67</v>
      </c>
      <c r="AB2291" s="14" t="s">
        <v>67</v>
      </c>
      <c r="AC2291" s="14" t="s">
        <v>67</v>
      </c>
      <c r="AD2291" s="25"/>
      <c r="AE2291" s="26"/>
      <c r="AF2291" s="27"/>
      <c r="AG2291" s="162"/>
      <c r="AH2291" s="162"/>
      <c r="AI2291" s="162"/>
      <c r="AJ2291" s="162"/>
      <c r="AK2291" s="162"/>
      <c r="AL2291" s="162"/>
      <c r="AM2291" s="162"/>
      <c r="AN2291" s="162"/>
      <c r="AO2291" s="162"/>
    </row>
    <row r="2292" spans="1:41" ht="16.5" customHeight="1">
      <c r="A2292" s="190" t="s">
        <v>3443</v>
      </c>
      <c r="B2292" s="190"/>
      <c r="C2292" s="190"/>
      <c r="D2292" s="190"/>
      <c r="E2292" s="191" t="s">
        <v>37</v>
      </c>
      <c r="F2292" s="191" t="s">
        <v>165</v>
      </c>
      <c r="G2292" s="191" t="s">
        <v>3453</v>
      </c>
      <c r="H2292" s="192">
        <v>2002</v>
      </c>
      <c r="I2292" s="193">
        <v>1</v>
      </c>
      <c r="J2292" s="193">
        <v>0</v>
      </c>
      <c r="K2292" s="193">
        <v>0</v>
      </c>
      <c r="L2292" s="194" t="s">
        <v>3449</v>
      </c>
      <c r="M2292" s="194"/>
      <c r="N2292" s="81" t="s">
        <v>49</v>
      </c>
      <c r="O2292" s="195">
        <v>2280</v>
      </c>
      <c r="P2292" s="195">
        <v>0</v>
      </c>
      <c r="Q2292" s="195">
        <v>0</v>
      </c>
      <c r="R2292" s="196" t="s">
        <v>33</v>
      </c>
      <c r="S2292" s="197">
        <v>60</v>
      </c>
      <c r="T2292" s="197">
        <v>110</v>
      </c>
      <c r="U2292" s="198">
        <f t="shared" si="12"/>
        <v>3.6</v>
      </c>
      <c r="V2292" s="197">
        <v>0</v>
      </c>
      <c r="W2292" s="199">
        <v>0.39600000000000002</v>
      </c>
      <c r="X2292" s="21">
        <v>902.88</v>
      </c>
      <c r="Y2292" s="78" t="s">
        <v>33</v>
      </c>
      <c r="Z2292" s="23" t="s">
        <v>62</v>
      </c>
      <c r="AA2292" s="24" t="s">
        <v>67</v>
      </c>
      <c r="AB2292" s="14" t="s">
        <v>67</v>
      </c>
      <c r="AC2292" s="14" t="s">
        <v>67</v>
      </c>
      <c r="AD2292" s="25"/>
      <c r="AE2292" s="26"/>
      <c r="AF2292" s="27"/>
      <c r="AG2292" s="162"/>
      <c r="AH2292" s="162"/>
      <c r="AI2292" s="162"/>
      <c r="AJ2292" s="162"/>
      <c r="AK2292" s="162"/>
      <c r="AL2292" s="162"/>
      <c r="AM2292" s="162"/>
      <c r="AN2292" s="162"/>
      <c r="AO2292" s="162"/>
    </row>
    <row r="2293" spans="1:41" ht="16.5" customHeight="1">
      <c r="A2293" s="190" t="s">
        <v>3443</v>
      </c>
      <c r="B2293" s="190"/>
      <c r="C2293" s="190"/>
      <c r="D2293" s="190"/>
      <c r="E2293" s="191" t="s">
        <v>37</v>
      </c>
      <c r="F2293" s="191" t="s">
        <v>36</v>
      </c>
      <c r="G2293" s="191" t="s">
        <v>159</v>
      </c>
      <c r="H2293" s="192">
        <v>2002</v>
      </c>
      <c r="I2293" s="193">
        <v>1</v>
      </c>
      <c r="J2293" s="193">
        <v>0</v>
      </c>
      <c r="K2293" s="193">
        <v>0</v>
      </c>
      <c r="L2293" s="194" t="s">
        <v>3449</v>
      </c>
      <c r="M2293" s="194"/>
      <c r="N2293" s="81" t="s">
        <v>49</v>
      </c>
      <c r="O2293" s="195">
        <v>2280</v>
      </c>
      <c r="P2293" s="195">
        <v>0</v>
      </c>
      <c r="Q2293" s="195">
        <v>0</v>
      </c>
      <c r="R2293" s="196" t="s">
        <v>33</v>
      </c>
      <c r="S2293" s="197">
        <v>60</v>
      </c>
      <c r="T2293" s="197">
        <v>110</v>
      </c>
      <c r="U2293" s="198">
        <f t="shared" si="12"/>
        <v>3.6</v>
      </c>
      <c r="V2293" s="197">
        <v>0</v>
      </c>
      <c r="W2293" s="199">
        <v>0.39600000000000002</v>
      </c>
      <c r="X2293" s="21">
        <v>902.88</v>
      </c>
      <c r="Y2293" s="78" t="s">
        <v>33</v>
      </c>
      <c r="Z2293" s="23" t="s">
        <v>62</v>
      </c>
      <c r="AA2293" s="24" t="s">
        <v>67</v>
      </c>
      <c r="AB2293" s="14" t="s">
        <v>67</v>
      </c>
      <c r="AC2293" s="14" t="s">
        <v>67</v>
      </c>
      <c r="AD2293" s="25"/>
      <c r="AE2293" s="26"/>
      <c r="AF2293" s="27"/>
      <c r="AG2293" s="162"/>
      <c r="AH2293" s="162"/>
      <c r="AI2293" s="162"/>
      <c r="AJ2293" s="162"/>
      <c r="AK2293" s="162"/>
      <c r="AL2293" s="162"/>
      <c r="AM2293" s="162"/>
      <c r="AN2293" s="162"/>
      <c r="AO2293" s="162"/>
    </row>
    <row r="2294" spans="1:41" ht="16.5" customHeight="1">
      <c r="A2294" s="190" t="s">
        <v>3443</v>
      </c>
      <c r="B2294" s="190"/>
      <c r="C2294" s="190"/>
      <c r="D2294" s="190"/>
      <c r="E2294" s="191" t="s">
        <v>37</v>
      </c>
      <c r="F2294" s="191" t="s">
        <v>3454</v>
      </c>
      <c r="G2294" s="191" t="s">
        <v>3455</v>
      </c>
      <c r="H2294" s="192">
        <v>2004</v>
      </c>
      <c r="I2294" s="193">
        <v>1</v>
      </c>
      <c r="J2294" s="193">
        <v>0</v>
      </c>
      <c r="K2294" s="193">
        <v>0</v>
      </c>
      <c r="L2294" s="194" t="s">
        <v>3449</v>
      </c>
      <c r="M2294" s="194"/>
      <c r="N2294" s="81" t="s">
        <v>49</v>
      </c>
      <c r="O2294" s="195">
        <v>2280</v>
      </c>
      <c r="P2294" s="195">
        <v>0</v>
      </c>
      <c r="Q2294" s="195">
        <v>0</v>
      </c>
      <c r="R2294" s="196" t="s">
        <v>33</v>
      </c>
      <c r="S2294" s="197">
        <v>60</v>
      </c>
      <c r="T2294" s="197">
        <v>110</v>
      </c>
      <c r="U2294" s="198">
        <f t="shared" si="12"/>
        <v>3.6</v>
      </c>
      <c r="V2294" s="197">
        <v>0</v>
      </c>
      <c r="W2294" s="199">
        <v>0.39600000000000002</v>
      </c>
      <c r="X2294" s="21">
        <v>902.88</v>
      </c>
      <c r="Y2294" s="78" t="s">
        <v>33</v>
      </c>
      <c r="Z2294" s="23" t="s">
        <v>62</v>
      </c>
      <c r="AA2294" s="24" t="s">
        <v>67</v>
      </c>
      <c r="AB2294" s="14" t="s">
        <v>67</v>
      </c>
      <c r="AC2294" s="14" t="s">
        <v>67</v>
      </c>
      <c r="AD2294" s="25"/>
      <c r="AE2294" s="26"/>
      <c r="AF2294" s="27"/>
      <c r="AG2294" s="162"/>
      <c r="AH2294" s="162"/>
      <c r="AI2294" s="162"/>
      <c r="AJ2294" s="162"/>
      <c r="AK2294" s="162"/>
      <c r="AL2294" s="162"/>
      <c r="AM2294" s="162"/>
      <c r="AN2294" s="162"/>
      <c r="AO2294" s="162"/>
    </row>
    <row r="2295" spans="1:41" ht="16.5" customHeight="1">
      <c r="A2295" s="190" t="s">
        <v>3443</v>
      </c>
      <c r="B2295" s="190"/>
      <c r="C2295" s="190"/>
      <c r="D2295" s="190"/>
      <c r="E2295" s="191" t="s">
        <v>37</v>
      </c>
      <c r="F2295" s="191" t="s">
        <v>165</v>
      </c>
      <c r="G2295" s="191" t="s">
        <v>3453</v>
      </c>
      <c r="H2295" s="192">
        <v>2002</v>
      </c>
      <c r="I2295" s="193">
        <v>1</v>
      </c>
      <c r="J2295" s="193">
        <v>0</v>
      </c>
      <c r="K2295" s="193">
        <v>0</v>
      </c>
      <c r="L2295" s="194" t="s">
        <v>3449</v>
      </c>
      <c r="M2295" s="194"/>
      <c r="N2295" s="81" t="s">
        <v>49</v>
      </c>
      <c r="O2295" s="195">
        <v>2280</v>
      </c>
      <c r="P2295" s="195">
        <v>0</v>
      </c>
      <c r="Q2295" s="195">
        <v>0</v>
      </c>
      <c r="R2295" s="196" t="s">
        <v>33</v>
      </c>
      <c r="S2295" s="197">
        <v>60</v>
      </c>
      <c r="T2295" s="197">
        <v>110</v>
      </c>
      <c r="U2295" s="198">
        <f t="shared" si="12"/>
        <v>3.6</v>
      </c>
      <c r="V2295" s="197">
        <v>0</v>
      </c>
      <c r="W2295" s="199">
        <v>0.39600000000000002</v>
      </c>
      <c r="X2295" s="21">
        <v>902.88</v>
      </c>
      <c r="Y2295" s="78" t="s">
        <v>33</v>
      </c>
      <c r="Z2295" s="23" t="s">
        <v>62</v>
      </c>
      <c r="AA2295" s="24" t="s">
        <v>67</v>
      </c>
      <c r="AB2295" s="14" t="s">
        <v>67</v>
      </c>
      <c r="AC2295" s="14" t="s">
        <v>67</v>
      </c>
      <c r="AD2295" s="25"/>
      <c r="AE2295" s="26"/>
      <c r="AF2295" s="27"/>
      <c r="AG2295" s="162"/>
      <c r="AH2295" s="162"/>
      <c r="AI2295" s="162"/>
      <c r="AJ2295" s="162"/>
      <c r="AK2295" s="162"/>
      <c r="AL2295" s="162"/>
      <c r="AM2295" s="162"/>
      <c r="AN2295" s="162"/>
      <c r="AO2295" s="162"/>
    </row>
    <row r="2296" spans="1:41" ht="16.5" customHeight="1">
      <c r="A2296" s="190" t="s">
        <v>3443</v>
      </c>
      <c r="B2296" s="190"/>
      <c r="C2296" s="190"/>
      <c r="D2296" s="190"/>
      <c r="E2296" s="191" t="s">
        <v>37</v>
      </c>
      <c r="F2296" s="191" t="s">
        <v>3456</v>
      </c>
      <c r="G2296" s="191" t="s">
        <v>3457</v>
      </c>
      <c r="H2296" s="192">
        <v>2001</v>
      </c>
      <c r="I2296" s="193">
        <v>1</v>
      </c>
      <c r="J2296" s="193">
        <v>0</v>
      </c>
      <c r="K2296" s="193">
        <v>0</v>
      </c>
      <c r="L2296" s="194" t="s">
        <v>3449</v>
      </c>
      <c r="M2296" s="194"/>
      <c r="N2296" s="81" t="s">
        <v>49</v>
      </c>
      <c r="O2296" s="195">
        <v>2280</v>
      </c>
      <c r="P2296" s="195">
        <v>0</v>
      </c>
      <c r="Q2296" s="195">
        <v>0</v>
      </c>
      <c r="R2296" s="196" t="s">
        <v>33</v>
      </c>
      <c r="S2296" s="197">
        <v>60</v>
      </c>
      <c r="T2296" s="197">
        <v>110</v>
      </c>
      <c r="U2296" s="198">
        <f t="shared" si="12"/>
        <v>3.6</v>
      </c>
      <c r="V2296" s="197">
        <v>0</v>
      </c>
      <c r="W2296" s="199">
        <v>0.39600000000000002</v>
      </c>
      <c r="X2296" s="21">
        <v>902.88</v>
      </c>
      <c r="Y2296" s="78" t="s">
        <v>33</v>
      </c>
      <c r="Z2296" s="23" t="s">
        <v>62</v>
      </c>
      <c r="AA2296" s="24" t="s">
        <v>67</v>
      </c>
      <c r="AB2296" s="14" t="s">
        <v>67</v>
      </c>
      <c r="AC2296" s="14" t="s">
        <v>67</v>
      </c>
      <c r="AD2296" s="25"/>
      <c r="AE2296" s="26"/>
      <c r="AF2296" s="27"/>
      <c r="AG2296" s="162"/>
      <c r="AH2296" s="162"/>
      <c r="AI2296" s="162"/>
      <c r="AJ2296" s="162"/>
      <c r="AK2296" s="162"/>
      <c r="AL2296" s="162"/>
      <c r="AM2296" s="162"/>
      <c r="AN2296" s="162"/>
      <c r="AO2296" s="162"/>
    </row>
    <row r="2297" spans="1:41" ht="16.5" customHeight="1">
      <c r="A2297" s="190" t="s">
        <v>3443</v>
      </c>
      <c r="B2297" s="190"/>
      <c r="C2297" s="190"/>
      <c r="D2297" s="190"/>
      <c r="E2297" s="191" t="s">
        <v>692</v>
      </c>
      <c r="F2297" s="191" t="s">
        <v>693</v>
      </c>
      <c r="G2297" s="191" t="s">
        <v>3484</v>
      </c>
      <c r="H2297" s="191">
        <v>2021</v>
      </c>
      <c r="I2297" s="193">
        <v>1</v>
      </c>
      <c r="J2297" s="193">
        <v>0</v>
      </c>
      <c r="K2297" s="193">
        <v>0</v>
      </c>
      <c r="L2297" s="81" t="s">
        <v>4363</v>
      </c>
      <c r="M2297" s="81"/>
      <c r="N2297" s="81" t="s">
        <v>61</v>
      </c>
      <c r="O2297" s="195">
        <v>2280</v>
      </c>
      <c r="P2297" s="195">
        <v>0</v>
      </c>
      <c r="Q2297" s="195">
        <v>0</v>
      </c>
      <c r="R2297" s="196" t="s">
        <v>33</v>
      </c>
      <c r="S2297" s="197">
        <v>60</v>
      </c>
      <c r="T2297" s="197">
        <v>110</v>
      </c>
      <c r="U2297" s="198">
        <f t="shared" si="12"/>
        <v>3.6</v>
      </c>
      <c r="V2297" s="197">
        <v>0</v>
      </c>
      <c r="W2297" s="199">
        <v>0.39600000000000002</v>
      </c>
      <c r="X2297" s="21">
        <v>902.88</v>
      </c>
      <c r="Y2297" s="78" t="s">
        <v>33</v>
      </c>
      <c r="Z2297" s="23" t="s">
        <v>62</v>
      </c>
      <c r="AA2297" s="24" t="s">
        <v>67</v>
      </c>
      <c r="AB2297" s="14" t="s">
        <v>67</v>
      </c>
      <c r="AC2297" s="14" t="s">
        <v>67</v>
      </c>
      <c r="AD2297" s="25"/>
      <c r="AE2297" s="26"/>
      <c r="AF2297" s="27"/>
      <c r="AG2297" s="162"/>
      <c r="AH2297" s="162"/>
      <c r="AI2297" s="162"/>
      <c r="AJ2297" s="162"/>
      <c r="AK2297" s="162"/>
      <c r="AL2297" s="162"/>
      <c r="AM2297" s="162"/>
      <c r="AN2297" s="162"/>
      <c r="AO2297" s="162"/>
    </row>
    <row r="2298" spans="1:41" ht="16.5" customHeight="1">
      <c r="A2298" s="190" t="s">
        <v>3443</v>
      </c>
      <c r="B2298" s="190"/>
      <c r="C2298" s="190"/>
      <c r="D2298" s="190"/>
      <c r="E2298" s="191" t="s">
        <v>692</v>
      </c>
      <c r="F2298" s="191" t="s">
        <v>693</v>
      </c>
      <c r="G2298" s="191" t="s">
        <v>3484</v>
      </c>
      <c r="H2298" s="191">
        <v>2021</v>
      </c>
      <c r="I2298" s="193">
        <v>1</v>
      </c>
      <c r="J2298" s="193">
        <v>0</v>
      </c>
      <c r="K2298" s="193">
        <v>0</v>
      </c>
      <c r="L2298" s="81" t="s">
        <v>3470</v>
      </c>
      <c r="M2298" s="81"/>
      <c r="N2298" s="81" t="s">
        <v>61</v>
      </c>
      <c r="O2298" s="195">
        <v>2280</v>
      </c>
      <c r="P2298" s="195">
        <v>0</v>
      </c>
      <c r="Q2298" s="195">
        <v>0</v>
      </c>
      <c r="R2298" s="196" t="s">
        <v>33</v>
      </c>
      <c r="S2298" s="197">
        <v>60</v>
      </c>
      <c r="T2298" s="197">
        <v>110</v>
      </c>
      <c r="U2298" s="198">
        <f t="shared" si="12"/>
        <v>3.6</v>
      </c>
      <c r="V2298" s="197">
        <v>0</v>
      </c>
      <c r="W2298" s="199">
        <v>0.39600000000000002</v>
      </c>
      <c r="X2298" s="21">
        <v>902.88</v>
      </c>
      <c r="Y2298" s="78" t="s">
        <v>33</v>
      </c>
      <c r="Z2298" s="23" t="s">
        <v>62</v>
      </c>
      <c r="AA2298" s="24" t="s">
        <v>67</v>
      </c>
      <c r="AB2298" s="14" t="s">
        <v>67</v>
      </c>
      <c r="AC2298" s="14" t="s">
        <v>67</v>
      </c>
      <c r="AD2298" s="25"/>
      <c r="AE2298" s="26"/>
      <c r="AF2298" s="27"/>
      <c r="AG2298" s="162"/>
      <c r="AH2298" s="162"/>
      <c r="AI2298" s="162"/>
      <c r="AJ2298" s="162"/>
      <c r="AK2298" s="162"/>
      <c r="AL2298" s="162"/>
      <c r="AM2298" s="162"/>
      <c r="AN2298" s="162"/>
      <c r="AO2298" s="162"/>
    </row>
    <row r="2299" spans="1:41" ht="16.5" customHeight="1">
      <c r="A2299" s="190" t="s">
        <v>3443</v>
      </c>
      <c r="B2299" s="190"/>
      <c r="C2299" s="190"/>
      <c r="D2299" s="190"/>
      <c r="E2299" s="191" t="s">
        <v>692</v>
      </c>
      <c r="F2299" s="191" t="s">
        <v>693</v>
      </c>
      <c r="G2299" s="191" t="s">
        <v>3484</v>
      </c>
      <c r="H2299" s="191">
        <v>2021</v>
      </c>
      <c r="I2299" s="193">
        <v>1</v>
      </c>
      <c r="J2299" s="193">
        <v>0</v>
      </c>
      <c r="K2299" s="193">
        <v>0</v>
      </c>
      <c r="L2299" s="81" t="s">
        <v>4364</v>
      </c>
      <c r="M2299" s="81"/>
      <c r="N2299" s="81" t="s">
        <v>61</v>
      </c>
      <c r="O2299" s="195">
        <v>2280</v>
      </c>
      <c r="P2299" s="195">
        <v>0</v>
      </c>
      <c r="Q2299" s="195">
        <v>0</v>
      </c>
      <c r="R2299" s="196" t="s">
        <v>33</v>
      </c>
      <c r="S2299" s="197">
        <v>60</v>
      </c>
      <c r="T2299" s="197">
        <v>110</v>
      </c>
      <c r="U2299" s="198">
        <f t="shared" si="12"/>
        <v>3.6</v>
      </c>
      <c r="V2299" s="197">
        <v>0</v>
      </c>
      <c r="W2299" s="199">
        <v>0.39600000000000002</v>
      </c>
      <c r="X2299" s="21">
        <v>902.88</v>
      </c>
      <c r="Y2299" s="78" t="s">
        <v>33</v>
      </c>
      <c r="Z2299" s="23" t="s">
        <v>62</v>
      </c>
      <c r="AA2299" s="24" t="s">
        <v>67</v>
      </c>
      <c r="AB2299" s="14" t="s">
        <v>67</v>
      </c>
      <c r="AC2299" s="14" t="s">
        <v>67</v>
      </c>
      <c r="AD2299" s="25"/>
      <c r="AE2299" s="26"/>
      <c r="AF2299" s="27"/>
      <c r="AG2299" s="162"/>
      <c r="AH2299" s="162"/>
      <c r="AI2299" s="162"/>
      <c r="AJ2299" s="162"/>
      <c r="AK2299" s="162"/>
      <c r="AL2299" s="162"/>
      <c r="AM2299" s="162"/>
      <c r="AN2299" s="162"/>
      <c r="AO2299" s="162"/>
    </row>
    <row r="2300" spans="1:41" ht="16.5" customHeight="1">
      <c r="A2300" s="190" t="s">
        <v>3443</v>
      </c>
      <c r="B2300" s="190"/>
      <c r="C2300" s="190"/>
      <c r="D2300" s="190"/>
      <c r="E2300" s="191" t="s">
        <v>692</v>
      </c>
      <c r="F2300" s="191" t="s">
        <v>693</v>
      </c>
      <c r="G2300" s="191" t="s">
        <v>3484</v>
      </c>
      <c r="H2300" s="191">
        <v>2021</v>
      </c>
      <c r="I2300" s="193">
        <v>1</v>
      </c>
      <c r="J2300" s="193">
        <v>0</v>
      </c>
      <c r="K2300" s="193">
        <v>0</v>
      </c>
      <c r="L2300" s="81" t="s">
        <v>3471</v>
      </c>
      <c r="M2300" s="81"/>
      <c r="N2300" s="81" t="s">
        <v>61</v>
      </c>
      <c r="O2300" s="195">
        <v>2280</v>
      </c>
      <c r="P2300" s="195">
        <v>0</v>
      </c>
      <c r="Q2300" s="195">
        <v>0</v>
      </c>
      <c r="R2300" s="196" t="s">
        <v>33</v>
      </c>
      <c r="S2300" s="197">
        <v>60</v>
      </c>
      <c r="T2300" s="197">
        <v>110</v>
      </c>
      <c r="U2300" s="198">
        <f t="shared" si="12"/>
        <v>3.6</v>
      </c>
      <c r="V2300" s="197">
        <v>0</v>
      </c>
      <c r="W2300" s="199">
        <v>0.39600000000000002</v>
      </c>
      <c r="X2300" s="21">
        <v>902.88</v>
      </c>
      <c r="Y2300" s="78" t="s">
        <v>33</v>
      </c>
      <c r="Z2300" s="23" t="s">
        <v>62</v>
      </c>
      <c r="AA2300" s="24" t="s">
        <v>67</v>
      </c>
      <c r="AB2300" s="14" t="s">
        <v>67</v>
      </c>
      <c r="AC2300" s="14" t="s">
        <v>67</v>
      </c>
      <c r="AD2300" s="25"/>
      <c r="AE2300" s="26"/>
      <c r="AF2300" s="27"/>
      <c r="AG2300" s="162"/>
      <c r="AH2300" s="162"/>
      <c r="AI2300" s="162"/>
      <c r="AJ2300" s="162"/>
      <c r="AK2300" s="162"/>
      <c r="AL2300" s="162"/>
      <c r="AM2300" s="162"/>
      <c r="AN2300" s="162"/>
      <c r="AO2300" s="162"/>
    </row>
    <row r="2301" spans="1:41" ht="16.5" customHeight="1">
      <c r="A2301" s="190" t="s">
        <v>3443</v>
      </c>
      <c r="B2301" s="190"/>
      <c r="C2301" s="190"/>
      <c r="D2301" s="190"/>
      <c r="E2301" s="191" t="s">
        <v>692</v>
      </c>
      <c r="F2301" s="191" t="s">
        <v>693</v>
      </c>
      <c r="G2301" s="191" t="s">
        <v>3484</v>
      </c>
      <c r="H2301" s="191">
        <v>2021</v>
      </c>
      <c r="I2301" s="193">
        <v>1</v>
      </c>
      <c r="J2301" s="193">
        <v>0</v>
      </c>
      <c r="K2301" s="193">
        <v>0</v>
      </c>
      <c r="L2301" s="81" t="s">
        <v>4365</v>
      </c>
      <c r="M2301" s="81"/>
      <c r="N2301" s="81" t="s">
        <v>61</v>
      </c>
      <c r="O2301" s="195">
        <v>2280</v>
      </c>
      <c r="P2301" s="195">
        <v>0</v>
      </c>
      <c r="Q2301" s="195">
        <v>0</v>
      </c>
      <c r="R2301" s="196" t="s">
        <v>33</v>
      </c>
      <c r="S2301" s="197">
        <v>60</v>
      </c>
      <c r="T2301" s="197">
        <v>110</v>
      </c>
      <c r="U2301" s="198">
        <f t="shared" si="12"/>
        <v>3.6</v>
      </c>
      <c r="V2301" s="197">
        <v>0</v>
      </c>
      <c r="W2301" s="199">
        <v>0.39600000000000002</v>
      </c>
      <c r="X2301" s="21">
        <v>902.88</v>
      </c>
      <c r="Y2301" s="78" t="s">
        <v>33</v>
      </c>
      <c r="Z2301" s="23" t="s">
        <v>62</v>
      </c>
      <c r="AA2301" s="24" t="s">
        <v>67</v>
      </c>
      <c r="AB2301" s="14" t="s">
        <v>67</v>
      </c>
      <c r="AC2301" s="14" t="s">
        <v>67</v>
      </c>
      <c r="AD2301" s="25"/>
      <c r="AE2301" s="26"/>
      <c r="AF2301" s="27"/>
      <c r="AG2301" s="162"/>
      <c r="AH2301" s="162"/>
      <c r="AI2301" s="162"/>
      <c r="AJ2301" s="162"/>
      <c r="AK2301" s="162"/>
      <c r="AL2301" s="162"/>
      <c r="AM2301" s="162"/>
      <c r="AN2301" s="162"/>
      <c r="AO2301" s="162"/>
    </row>
    <row r="2302" spans="1:41" ht="16.5" customHeight="1">
      <c r="A2302" s="190" t="s">
        <v>3443</v>
      </c>
      <c r="B2302" s="190"/>
      <c r="C2302" s="190"/>
      <c r="D2302" s="190"/>
      <c r="E2302" s="191" t="s">
        <v>692</v>
      </c>
      <c r="F2302" s="191" t="s">
        <v>693</v>
      </c>
      <c r="G2302" s="191" t="s">
        <v>3484</v>
      </c>
      <c r="H2302" s="191">
        <v>2021</v>
      </c>
      <c r="I2302" s="193">
        <v>1</v>
      </c>
      <c r="J2302" s="193">
        <v>0</v>
      </c>
      <c r="K2302" s="193">
        <v>0</v>
      </c>
      <c r="L2302" s="81" t="s">
        <v>4366</v>
      </c>
      <c r="M2302" s="81"/>
      <c r="N2302" s="81" t="s">
        <v>61</v>
      </c>
      <c r="O2302" s="195">
        <v>2280</v>
      </c>
      <c r="P2302" s="195">
        <v>0</v>
      </c>
      <c r="Q2302" s="195">
        <v>0</v>
      </c>
      <c r="R2302" s="196" t="s">
        <v>33</v>
      </c>
      <c r="S2302" s="197">
        <v>60</v>
      </c>
      <c r="T2302" s="197">
        <v>110</v>
      </c>
      <c r="U2302" s="198">
        <f t="shared" si="12"/>
        <v>3.6</v>
      </c>
      <c r="V2302" s="197">
        <v>0</v>
      </c>
      <c r="W2302" s="199">
        <v>0.39600000000000002</v>
      </c>
      <c r="X2302" s="21">
        <v>902.88</v>
      </c>
      <c r="Y2302" s="78" t="s">
        <v>33</v>
      </c>
      <c r="Z2302" s="23" t="s">
        <v>62</v>
      </c>
      <c r="AA2302" s="24" t="s">
        <v>67</v>
      </c>
      <c r="AB2302" s="14" t="s">
        <v>67</v>
      </c>
      <c r="AC2302" s="14" t="s">
        <v>67</v>
      </c>
      <c r="AD2302" s="25"/>
      <c r="AE2302" s="26"/>
      <c r="AF2302" s="27"/>
      <c r="AG2302" s="162"/>
      <c r="AH2302" s="162"/>
      <c r="AI2302" s="162"/>
      <c r="AJ2302" s="162"/>
      <c r="AK2302" s="162"/>
      <c r="AL2302" s="162"/>
      <c r="AM2302" s="162"/>
      <c r="AN2302" s="162"/>
      <c r="AO2302" s="162"/>
    </row>
    <row r="2303" spans="1:41" ht="16.5" customHeight="1">
      <c r="A2303" s="190" t="s">
        <v>3443</v>
      </c>
      <c r="B2303" s="190"/>
      <c r="C2303" s="190"/>
      <c r="D2303" s="190"/>
      <c r="E2303" s="191" t="s">
        <v>692</v>
      </c>
      <c r="F2303" s="191" t="s">
        <v>693</v>
      </c>
      <c r="G2303" s="191" t="s">
        <v>3484</v>
      </c>
      <c r="H2303" s="191">
        <v>2021</v>
      </c>
      <c r="I2303" s="193">
        <v>1</v>
      </c>
      <c r="J2303" s="193">
        <v>0</v>
      </c>
      <c r="K2303" s="193">
        <v>0</v>
      </c>
      <c r="L2303" s="81" t="s">
        <v>4367</v>
      </c>
      <c r="M2303" s="81"/>
      <c r="N2303" s="81" t="s">
        <v>61</v>
      </c>
      <c r="O2303" s="195">
        <v>2280</v>
      </c>
      <c r="P2303" s="195">
        <v>0</v>
      </c>
      <c r="Q2303" s="195">
        <v>0</v>
      </c>
      <c r="R2303" s="196" t="s">
        <v>33</v>
      </c>
      <c r="S2303" s="197">
        <v>60</v>
      </c>
      <c r="T2303" s="197">
        <v>110</v>
      </c>
      <c r="U2303" s="198">
        <f t="shared" si="12"/>
        <v>3.6</v>
      </c>
      <c r="V2303" s="197">
        <v>0</v>
      </c>
      <c r="W2303" s="199">
        <v>0.39600000000000002</v>
      </c>
      <c r="X2303" s="21">
        <v>902.88</v>
      </c>
      <c r="Y2303" s="78" t="s">
        <v>33</v>
      </c>
      <c r="Z2303" s="23" t="s">
        <v>62</v>
      </c>
      <c r="AA2303" s="24" t="s">
        <v>67</v>
      </c>
      <c r="AB2303" s="14" t="s">
        <v>67</v>
      </c>
      <c r="AC2303" s="14" t="s">
        <v>67</v>
      </c>
      <c r="AD2303" s="25"/>
      <c r="AE2303" s="26"/>
      <c r="AF2303" s="27"/>
      <c r="AG2303" s="162"/>
      <c r="AH2303" s="162"/>
      <c r="AI2303" s="162"/>
      <c r="AJ2303" s="162"/>
      <c r="AK2303" s="162"/>
      <c r="AL2303" s="162"/>
      <c r="AM2303" s="162"/>
      <c r="AN2303" s="162"/>
      <c r="AO2303" s="162"/>
    </row>
    <row r="2304" spans="1:41" ht="16.5" customHeight="1">
      <c r="A2304" s="190" t="s">
        <v>3443</v>
      </c>
      <c r="B2304" s="190"/>
      <c r="C2304" s="190"/>
      <c r="D2304" s="190"/>
      <c r="E2304" s="191" t="s">
        <v>692</v>
      </c>
      <c r="F2304" s="191" t="s">
        <v>693</v>
      </c>
      <c r="G2304" s="191" t="s">
        <v>3484</v>
      </c>
      <c r="H2304" s="191">
        <v>2021</v>
      </c>
      <c r="I2304" s="193">
        <v>1</v>
      </c>
      <c r="J2304" s="193">
        <v>0</v>
      </c>
      <c r="K2304" s="193">
        <v>0</v>
      </c>
      <c r="L2304" s="81" t="s">
        <v>4368</v>
      </c>
      <c r="M2304" s="81"/>
      <c r="N2304" s="81" t="s">
        <v>61</v>
      </c>
      <c r="O2304" s="195">
        <v>2280</v>
      </c>
      <c r="P2304" s="195">
        <v>0</v>
      </c>
      <c r="Q2304" s="195">
        <v>0</v>
      </c>
      <c r="R2304" s="196" t="s">
        <v>33</v>
      </c>
      <c r="S2304" s="197">
        <v>60</v>
      </c>
      <c r="T2304" s="197">
        <v>110</v>
      </c>
      <c r="U2304" s="198">
        <f t="shared" si="12"/>
        <v>3.6</v>
      </c>
      <c r="V2304" s="197">
        <v>0</v>
      </c>
      <c r="W2304" s="199">
        <v>0.39600000000000002</v>
      </c>
      <c r="X2304" s="21">
        <v>902.88</v>
      </c>
      <c r="Y2304" s="78" t="s">
        <v>33</v>
      </c>
      <c r="Z2304" s="23" t="s">
        <v>62</v>
      </c>
      <c r="AA2304" s="24" t="s">
        <v>67</v>
      </c>
      <c r="AB2304" s="14" t="s">
        <v>67</v>
      </c>
      <c r="AC2304" s="14" t="s">
        <v>67</v>
      </c>
      <c r="AD2304" s="25"/>
      <c r="AE2304" s="26"/>
      <c r="AF2304" s="27"/>
      <c r="AG2304" s="162"/>
      <c r="AH2304" s="162"/>
      <c r="AI2304" s="162"/>
      <c r="AJ2304" s="162"/>
      <c r="AK2304" s="162"/>
      <c r="AL2304" s="162"/>
      <c r="AM2304" s="162"/>
      <c r="AN2304" s="162"/>
      <c r="AO2304" s="162"/>
    </row>
    <row r="2305" spans="1:41" ht="16.5" customHeight="1">
      <c r="A2305" s="190" t="s">
        <v>3443</v>
      </c>
      <c r="B2305" s="190"/>
      <c r="C2305" s="190"/>
      <c r="D2305" s="190"/>
      <c r="E2305" s="191" t="s">
        <v>692</v>
      </c>
      <c r="F2305" s="191" t="s">
        <v>693</v>
      </c>
      <c r="G2305" s="191" t="s">
        <v>3484</v>
      </c>
      <c r="H2305" s="191">
        <v>2021</v>
      </c>
      <c r="I2305" s="193">
        <v>1</v>
      </c>
      <c r="J2305" s="193">
        <v>0</v>
      </c>
      <c r="K2305" s="193">
        <v>0</v>
      </c>
      <c r="L2305" s="81" t="s">
        <v>4369</v>
      </c>
      <c r="M2305" s="81"/>
      <c r="N2305" s="81" t="s">
        <v>61</v>
      </c>
      <c r="O2305" s="195">
        <v>2280</v>
      </c>
      <c r="P2305" s="195">
        <v>0</v>
      </c>
      <c r="Q2305" s="195">
        <v>0</v>
      </c>
      <c r="R2305" s="196" t="s">
        <v>33</v>
      </c>
      <c r="S2305" s="197">
        <v>60</v>
      </c>
      <c r="T2305" s="197">
        <v>110</v>
      </c>
      <c r="U2305" s="198">
        <f t="shared" si="12"/>
        <v>3.6</v>
      </c>
      <c r="V2305" s="197">
        <v>0</v>
      </c>
      <c r="W2305" s="199">
        <v>0.39600000000000002</v>
      </c>
      <c r="X2305" s="21">
        <v>902.88</v>
      </c>
      <c r="Y2305" s="78" t="s">
        <v>33</v>
      </c>
      <c r="Z2305" s="23" t="s">
        <v>62</v>
      </c>
      <c r="AA2305" s="24" t="s">
        <v>67</v>
      </c>
      <c r="AB2305" s="14" t="s">
        <v>67</v>
      </c>
      <c r="AC2305" s="14" t="s">
        <v>67</v>
      </c>
      <c r="AD2305" s="25"/>
      <c r="AE2305" s="26"/>
      <c r="AF2305" s="27"/>
      <c r="AG2305" s="162"/>
      <c r="AH2305" s="162"/>
      <c r="AI2305" s="162"/>
      <c r="AJ2305" s="162"/>
      <c r="AK2305" s="162"/>
      <c r="AL2305" s="162"/>
      <c r="AM2305" s="162"/>
      <c r="AN2305" s="162"/>
      <c r="AO2305" s="162"/>
    </row>
    <row r="2306" spans="1:41" ht="16.5" customHeight="1">
      <c r="A2306" s="190" t="s">
        <v>3443</v>
      </c>
      <c r="B2306" s="190"/>
      <c r="C2306" s="190"/>
      <c r="D2306" s="190"/>
      <c r="E2306" s="191" t="s">
        <v>692</v>
      </c>
      <c r="F2306" s="191" t="s">
        <v>693</v>
      </c>
      <c r="G2306" s="191" t="s">
        <v>3484</v>
      </c>
      <c r="H2306" s="191">
        <v>2021</v>
      </c>
      <c r="I2306" s="193">
        <v>1</v>
      </c>
      <c r="J2306" s="193">
        <v>0</v>
      </c>
      <c r="K2306" s="193">
        <v>0</v>
      </c>
      <c r="L2306" s="81" t="s">
        <v>3472</v>
      </c>
      <c r="M2306" s="81"/>
      <c r="N2306" s="81" t="s">
        <v>54</v>
      </c>
      <c r="O2306" s="195">
        <v>2280</v>
      </c>
      <c r="P2306" s="195">
        <v>0</v>
      </c>
      <c r="Q2306" s="195">
        <v>0</v>
      </c>
      <c r="R2306" s="196" t="s">
        <v>33</v>
      </c>
      <c r="S2306" s="197">
        <v>60</v>
      </c>
      <c r="T2306" s="197">
        <v>110</v>
      </c>
      <c r="U2306" s="198">
        <f t="shared" si="12"/>
        <v>3.6</v>
      </c>
      <c r="V2306" s="197">
        <v>0</v>
      </c>
      <c r="W2306" s="199">
        <v>0.39600000000000002</v>
      </c>
      <c r="X2306" s="21">
        <v>902.88</v>
      </c>
      <c r="Y2306" s="78" t="s">
        <v>33</v>
      </c>
      <c r="Z2306" s="23" t="s">
        <v>62</v>
      </c>
      <c r="AA2306" s="24" t="s">
        <v>67</v>
      </c>
      <c r="AB2306" s="14" t="s">
        <v>67</v>
      </c>
      <c r="AC2306" s="14" t="s">
        <v>67</v>
      </c>
      <c r="AD2306" s="25"/>
      <c r="AE2306" s="26"/>
      <c r="AF2306" s="27"/>
      <c r="AG2306" s="162"/>
      <c r="AH2306" s="162"/>
      <c r="AI2306" s="162"/>
      <c r="AJ2306" s="162"/>
      <c r="AK2306" s="162"/>
      <c r="AL2306" s="162"/>
      <c r="AM2306" s="162"/>
      <c r="AN2306" s="162"/>
      <c r="AO2306" s="162"/>
    </row>
    <row r="2307" spans="1:41" ht="16.5" customHeight="1">
      <c r="A2307" s="190" t="s">
        <v>3443</v>
      </c>
      <c r="B2307" s="190"/>
      <c r="C2307" s="190"/>
      <c r="D2307" s="190"/>
      <c r="E2307" s="191" t="s">
        <v>692</v>
      </c>
      <c r="F2307" s="191" t="s">
        <v>693</v>
      </c>
      <c r="G2307" s="191" t="s">
        <v>3484</v>
      </c>
      <c r="H2307" s="191">
        <v>2021</v>
      </c>
      <c r="I2307" s="193">
        <v>1</v>
      </c>
      <c r="J2307" s="193">
        <v>0</v>
      </c>
      <c r="K2307" s="193">
        <v>0</v>
      </c>
      <c r="L2307" s="81" t="s">
        <v>4370</v>
      </c>
      <c r="M2307" s="81"/>
      <c r="N2307" s="81" t="s">
        <v>58</v>
      </c>
      <c r="O2307" s="195">
        <v>2280</v>
      </c>
      <c r="P2307" s="195">
        <v>0</v>
      </c>
      <c r="Q2307" s="195">
        <v>0</v>
      </c>
      <c r="R2307" s="196" t="s">
        <v>33</v>
      </c>
      <c r="S2307" s="197">
        <v>60</v>
      </c>
      <c r="T2307" s="197">
        <v>110</v>
      </c>
      <c r="U2307" s="198">
        <f t="shared" si="12"/>
        <v>3.6</v>
      </c>
      <c r="V2307" s="197">
        <v>0</v>
      </c>
      <c r="W2307" s="199">
        <v>0.39600000000000002</v>
      </c>
      <c r="X2307" s="21">
        <v>902.88</v>
      </c>
      <c r="Y2307" s="78" t="s">
        <v>33</v>
      </c>
      <c r="Z2307" s="23" t="s">
        <v>62</v>
      </c>
      <c r="AA2307" s="24" t="s">
        <v>67</v>
      </c>
      <c r="AB2307" s="14" t="s">
        <v>67</v>
      </c>
      <c r="AC2307" s="14" t="s">
        <v>67</v>
      </c>
      <c r="AD2307" s="25"/>
      <c r="AE2307" s="26"/>
      <c r="AF2307" s="27"/>
      <c r="AG2307" s="162"/>
      <c r="AH2307" s="162"/>
      <c r="AI2307" s="162"/>
      <c r="AJ2307" s="162"/>
      <c r="AK2307" s="162"/>
      <c r="AL2307" s="162"/>
      <c r="AM2307" s="162"/>
      <c r="AN2307" s="162"/>
      <c r="AO2307" s="162"/>
    </row>
    <row r="2308" spans="1:41" ht="16.5" customHeight="1">
      <c r="A2308" s="190" t="s">
        <v>3443</v>
      </c>
      <c r="B2308" s="190"/>
      <c r="C2308" s="190"/>
      <c r="D2308" s="190"/>
      <c r="E2308" s="191" t="s">
        <v>692</v>
      </c>
      <c r="F2308" s="191" t="s">
        <v>693</v>
      </c>
      <c r="G2308" s="191" t="s">
        <v>3484</v>
      </c>
      <c r="H2308" s="191">
        <v>2021</v>
      </c>
      <c r="I2308" s="193">
        <v>1</v>
      </c>
      <c r="J2308" s="193">
        <v>0</v>
      </c>
      <c r="K2308" s="193">
        <v>0</v>
      </c>
      <c r="L2308" s="81" t="s">
        <v>3473</v>
      </c>
      <c r="M2308" s="81"/>
      <c r="N2308" s="81" t="s">
        <v>58</v>
      </c>
      <c r="O2308" s="195">
        <v>2280</v>
      </c>
      <c r="P2308" s="195">
        <v>0</v>
      </c>
      <c r="Q2308" s="195">
        <v>0</v>
      </c>
      <c r="R2308" s="196" t="s">
        <v>33</v>
      </c>
      <c r="S2308" s="197">
        <v>60</v>
      </c>
      <c r="T2308" s="197">
        <v>110</v>
      </c>
      <c r="U2308" s="198">
        <f t="shared" si="12"/>
        <v>3.6</v>
      </c>
      <c r="V2308" s="197">
        <v>0</v>
      </c>
      <c r="W2308" s="199">
        <v>0.39600000000000002</v>
      </c>
      <c r="X2308" s="21">
        <v>902.88</v>
      </c>
      <c r="Y2308" s="78" t="s">
        <v>33</v>
      </c>
      <c r="Z2308" s="23" t="s">
        <v>62</v>
      </c>
      <c r="AA2308" s="24" t="s">
        <v>67</v>
      </c>
      <c r="AB2308" s="14" t="s">
        <v>67</v>
      </c>
      <c r="AC2308" s="14" t="s">
        <v>67</v>
      </c>
      <c r="AD2308" s="25"/>
      <c r="AE2308" s="26"/>
      <c r="AF2308" s="27"/>
      <c r="AG2308" s="162"/>
      <c r="AH2308" s="162"/>
      <c r="AI2308" s="162"/>
      <c r="AJ2308" s="162"/>
      <c r="AK2308" s="162"/>
      <c r="AL2308" s="162"/>
      <c r="AM2308" s="162"/>
      <c r="AN2308" s="162"/>
      <c r="AO2308" s="162"/>
    </row>
    <row r="2309" spans="1:41" ht="16.5" customHeight="1">
      <c r="A2309" s="190" t="s">
        <v>3443</v>
      </c>
      <c r="B2309" s="190"/>
      <c r="C2309" s="190"/>
      <c r="D2309" s="190"/>
      <c r="E2309" s="191" t="s">
        <v>692</v>
      </c>
      <c r="F2309" s="191" t="s">
        <v>693</v>
      </c>
      <c r="G2309" s="191" t="s">
        <v>3484</v>
      </c>
      <c r="H2309" s="191">
        <v>2021</v>
      </c>
      <c r="I2309" s="193">
        <v>1</v>
      </c>
      <c r="J2309" s="193">
        <v>0</v>
      </c>
      <c r="K2309" s="193">
        <v>0</v>
      </c>
      <c r="L2309" s="81" t="s">
        <v>4372</v>
      </c>
      <c r="M2309" s="81"/>
      <c r="N2309" s="81" t="s">
        <v>58</v>
      </c>
      <c r="O2309" s="195">
        <v>2280</v>
      </c>
      <c r="P2309" s="195">
        <v>0</v>
      </c>
      <c r="Q2309" s="195">
        <v>0</v>
      </c>
      <c r="R2309" s="196" t="s">
        <v>33</v>
      </c>
      <c r="S2309" s="197">
        <v>60</v>
      </c>
      <c r="T2309" s="197">
        <v>110</v>
      </c>
      <c r="U2309" s="198">
        <f t="shared" si="12"/>
        <v>3.6</v>
      </c>
      <c r="V2309" s="197">
        <v>0</v>
      </c>
      <c r="W2309" s="199">
        <v>0.39600000000000002</v>
      </c>
      <c r="X2309" s="21">
        <v>902.88</v>
      </c>
      <c r="Y2309" s="78" t="s">
        <v>33</v>
      </c>
      <c r="Z2309" s="23" t="s">
        <v>62</v>
      </c>
      <c r="AA2309" s="24" t="s">
        <v>67</v>
      </c>
      <c r="AB2309" s="14" t="s">
        <v>67</v>
      </c>
      <c r="AC2309" s="14" t="s">
        <v>67</v>
      </c>
      <c r="AD2309" s="25"/>
      <c r="AE2309" s="26"/>
      <c r="AF2309" s="27"/>
      <c r="AG2309" s="162"/>
      <c r="AH2309" s="162"/>
      <c r="AI2309" s="162"/>
      <c r="AJ2309" s="162"/>
      <c r="AK2309" s="162"/>
      <c r="AL2309" s="162"/>
      <c r="AM2309" s="162"/>
      <c r="AN2309" s="162"/>
      <c r="AO2309" s="162"/>
    </row>
    <row r="2310" spans="1:41" ht="16.5" customHeight="1">
      <c r="A2310" s="190" t="s">
        <v>3443</v>
      </c>
      <c r="B2310" s="190"/>
      <c r="C2310" s="190"/>
      <c r="D2310" s="190"/>
      <c r="E2310" s="191" t="s">
        <v>692</v>
      </c>
      <c r="F2310" s="191" t="s">
        <v>693</v>
      </c>
      <c r="G2310" s="191" t="s">
        <v>3484</v>
      </c>
      <c r="H2310" s="191">
        <v>2021</v>
      </c>
      <c r="I2310" s="193">
        <v>1</v>
      </c>
      <c r="J2310" s="193">
        <v>0</v>
      </c>
      <c r="K2310" s="193">
        <v>0</v>
      </c>
      <c r="L2310" s="81" t="s">
        <v>3474</v>
      </c>
      <c r="M2310" s="81"/>
      <c r="N2310" s="81" t="s">
        <v>58</v>
      </c>
      <c r="O2310" s="195">
        <v>2280</v>
      </c>
      <c r="P2310" s="195">
        <v>0</v>
      </c>
      <c r="Q2310" s="195">
        <v>0</v>
      </c>
      <c r="R2310" s="196" t="s">
        <v>33</v>
      </c>
      <c r="S2310" s="197">
        <v>60</v>
      </c>
      <c r="T2310" s="197">
        <v>110</v>
      </c>
      <c r="U2310" s="198">
        <f t="shared" si="12"/>
        <v>3.6</v>
      </c>
      <c r="V2310" s="197">
        <v>0</v>
      </c>
      <c r="W2310" s="199">
        <v>0.39600000000000002</v>
      </c>
      <c r="X2310" s="21">
        <v>902.88</v>
      </c>
      <c r="Y2310" s="78" t="s">
        <v>33</v>
      </c>
      <c r="Z2310" s="23" t="s">
        <v>62</v>
      </c>
      <c r="AA2310" s="24" t="s">
        <v>67</v>
      </c>
      <c r="AB2310" s="14" t="s">
        <v>67</v>
      </c>
      <c r="AC2310" s="14" t="s">
        <v>67</v>
      </c>
      <c r="AD2310" s="25"/>
      <c r="AE2310" s="26"/>
      <c r="AF2310" s="27"/>
      <c r="AG2310" s="162"/>
      <c r="AH2310" s="162"/>
      <c r="AI2310" s="162"/>
      <c r="AJ2310" s="162"/>
      <c r="AK2310" s="162"/>
      <c r="AL2310" s="162"/>
      <c r="AM2310" s="162"/>
      <c r="AN2310" s="162"/>
      <c r="AO2310" s="162"/>
    </row>
    <row r="2311" spans="1:41" ht="16.5" customHeight="1">
      <c r="A2311" s="190" t="s">
        <v>3443</v>
      </c>
      <c r="B2311" s="190"/>
      <c r="C2311" s="190"/>
      <c r="D2311" s="190"/>
      <c r="E2311" s="191" t="s">
        <v>692</v>
      </c>
      <c r="F2311" s="191" t="s">
        <v>693</v>
      </c>
      <c r="G2311" s="191" t="s">
        <v>3484</v>
      </c>
      <c r="H2311" s="191">
        <v>2021</v>
      </c>
      <c r="I2311" s="193">
        <v>1</v>
      </c>
      <c r="J2311" s="193">
        <v>0</v>
      </c>
      <c r="K2311" s="193">
        <v>0</v>
      </c>
      <c r="L2311" s="81" t="s">
        <v>4373</v>
      </c>
      <c r="M2311" s="81"/>
      <c r="N2311" s="81" t="s">
        <v>58</v>
      </c>
      <c r="O2311" s="195">
        <v>2280</v>
      </c>
      <c r="P2311" s="195">
        <v>0</v>
      </c>
      <c r="Q2311" s="195">
        <v>0</v>
      </c>
      <c r="R2311" s="196" t="s">
        <v>33</v>
      </c>
      <c r="S2311" s="197">
        <v>60</v>
      </c>
      <c r="T2311" s="197">
        <v>110</v>
      </c>
      <c r="U2311" s="198">
        <f t="shared" si="12"/>
        <v>3.6</v>
      </c>
      <c r="V2311" s="197">
        <v>0</v>
      </c>
      <c r="W2311" s="199">
        <v>0.39600000000000002</v>
      </c>
      <c r="X2311" s="21">
        <v>902.88</v>
      </c>
      <c r="Y2311" s="78" t="s">
        <v>33</v>
      </c>
      <c r="Z2311" s="23" t="s">
        <v>62</v>
      </c>
      <c r="AA2311" s="24" t="s">
        <v>67</v>
      </c>
      <c r="AB2311" s="14" t="s">
        <v>67</v>
      </c>
      <c r="AC2311" s="14" t="s">
        <v>67</v>
      </c>
      <c r="AD2311" s="25"/>
      <c r="AE2311" s="26"/>
      <c r="AF2311" s="27"/>
      <c r="AG2311" s="162"/>
      <c r="AH2311" s="162"/>
      <c r="AI2311" s="162"/>
      <c r="AJ2311" s="162"/>
      <c r="AK2311" s="162"/>
      <c r="AL2311" s="162"/>
      <c r="AM2311" s="162"/>
      <c r="AN2311" s="162"/>
      <c r="AO2311" s="162"/>
    </row>
    <row r="2312" spans="1:41" ht="16.5" customHeight="1">
      <c r="A2312" s="190" t="s">
        <v>3443</v>
      </c>
      <c r="B2312" s="190"/>
      <c r="C2312" s="190"/>
      <c r="D2312" s="190"/>
      <c r="E2312" s="191" t="s">
        <v>692</v>
      </c>
      <c r="F2312" s="191" t="s">
        <v>693</v>
      </c>
      <c r="G2312" s="191" t="s">
        <v>3484</v>
      </c>
      <c r="H2312" s="191">
        <v>2021</v>
      </c>
      <c r="I2312" s="193">
        <v>1</v>
      </c>
      <c r="J2312" s="193">
        <v>0</v>
      </c>
      <c r="K2312" s="193">
        <v>0</v>
      </c>
      <c r="L2312" s="81" t="s">
        <v>4374</v>
      </c>
      <c r="M2312" s="81"/>
      <c r="N2312" s="81" t="s">
        <v>58</v>
      </c>
      <c r="O2312" s="195">
        <v>2280</v>
      </c>
      <c r="P2312" s="195">
        <v>0</v>
      </c>
      <c r="Q2312" s="195">
        <v>0</v>
      </c>
      <c r="R2312" s="196" t="s">
        <v>33</v>
      </c>
      <c r="S2312" s="197">
        <v>60</v>
      </c>
      <c r="T2312" s="197">
        <v>110</v>
      </c>
      <c r="U2312" s="198">
        <f t="shared" si="12"/>
        <v>3.6</v>
      </c>
      <c r="V2312" s="197">
        <v>0</v>
      </c>
      <c r="W2312" s="199">
        <v>0.39600000000000002</v>
      </c>
      <c r="X2312" s="21">
        <v>902.88</v>
      </c>
      <c r="Y2312" s="78" t="s">
        <v>33</v>
      </c>
      <c r="Z2312" s="23" t="s">
        <v>62</v>
      </c>
      <c r="AA2312" s="24" t="s">
        <v>67</v>
      </c>
      <c r="AB2312" s="14" t="s">
        <v>67</v>
      </c>
      <c r="AC2312" s="14" t="s">
        <v>67</v>
      </c>
      <c r="AD2312" s="25"/>
      <c r="AE2312" s="26"/>
      <c r="AF2312" s="27"/>
      <c r="AG2312" s="162"/>
      <c r="AH2312" s="162"/>
      <c r="AI2312" s="162"/>
      <c r="AJ2312" s="162"/>
      <c r="AK2312" s="162"/>
      <c r="AL2312" s="162"/>
      <c r="AM2312" s="162"/>
      <c r="AN2312" s="162"/>
      <c r="AO2312" s="162"/>
    </row>
    <row r="2313" spans="1:41" ht="16.5" customHeight="1">
      <c r="A2313" s="190" t="s">
        <v>3443</v>
      </c>
      <c r="B2313" s="190"/>
      <c r="C2313" s="190"/>
      <c r="D2313" s="190"/>
      <c r="E2313" s="191" t="s">
        <v>692</v>
      </c>
      <c r="F2313" s="191" t="s">
        <v>693</v>
      </c>
      <c r="G2313" s="191" t="s">
        <v>3484</v>
      </c>
      <c r="H2313" s="191">
        <v>2021</v>
      </c>
      <c r="I2313" s="193">
        <v>1</v>
      </c>
      <c r="J2313" s="193">
        <v>0</v>
      </c>
      <c r="K2313" s="193">
        <v>0</v>
      </c>
      <c r="L2313" s="81" t="s">
        <v>3475</v>
      </c>
      <c r="M2313" s="81"/>
      <c r="N2313" s="81" t="s">
        <v>58</v>
      </c>
      <c r="O2313" s="195">
        <v>2280</v>
      </c>
      <c r="P2313" s="195">
        <v>0</v>
      </c>
      <c r="Q2313" s="195">
        <v>0</v>
      </c>
      <c r="R2313" s="196" t="s">
        <v>33</v>
      </c>
      <c r="S2313" s="197">
        <v>60</v>
      </c>
      <c r="T2313" s="197">
        <v>110</v>
      </c>
      <c r="U2313" s="198">
        <f t="shared" si="12"/>
        <v>3.6</v>
      </c>
      <c r="V2313" s="197">
        <v>0</v>
      </c>
      <c r="W2313" s="199">
        <v>0.39600000000000002</v>
      </c>
      <c r="X2313" s="21">
        <v>902.88</v>
      </c>
      <c r="Y2313" s="78" t="s">
        <v>33</v>
      </c>
      <c r="Z2313" s="23" t="s">
        <v>62</v>
      </c>
      <c r="AA2313" s="24" t="s">
        <v>67</v>
      </c>
      <c r="AB2313" s="14" t="s">
        <v>67</v>
      </c>
      <c r="AC2313" s="14" t="s">
        <v>67</v>
      </c>
      <c r="AD2313" s="25"/>
      <c r="AE2313" s="26"/>
      <c r="AF2313" s="27"/>
      <c r="AG2313" s="162"/>
      <c r="AH2313" s="162"/>
      <c r="AI2313" s="162"/>
      <c r="AJ2313" s="162"/>
      <c r="AK2313" s="162"/>
      <c r="AL2313" s="162"/>
      <c r="AM2313" s="162"/>
      <c r="AN2313" s="162"/>
      <c r="AO2313" s="162"/>
    </row>
    <row r="2314" spans="1:41" ht="16.5" customHeight="1">
      <c r="A2314" s="190" t="s">
        <v>3443</v>
      </c>
      <c r="B2314" s="190"/>
      <c r="C2314" s="190"/>
      <c r="D2314" s="190"/>
      <c r="E2314" s="191" t="s">
        <v>692</v>
      </c>
      <c r="F2314" s="191" t="s">
        <v>693</v>
      </c>
      <c r="G2314" s="191" t="s">
        <v>3484</v>
      </c>
      <c r="H2314" s="191">
        <v>2021</v>
      </c>
      <c r="I2314" s="193">
        <v>1</v>
      </c>
      <c r="J2314" s="193">
        <v>0</v>
      </c>
      <c r="K2314" s="193">
        <v>0</v>
      </c>
      <c r="L2314" s="81" t="s">
        <v>4375</v>
      </c>
      <c r="M2314" s="81"/>
      <c r="N2314" s="81" t="s">
        <v>58</v>
      </c>
      <c r="O2314" s="195">
        <v>2280</v>
      </c>
      <c r="P2314" s="195">
        <v>0</v>
      </c>
      <c r="Q2314" s="195">
        <v>0</v>
      </c>
      <c r="R2314" s="196" t="s">
        <v>33</v>
      </c>
      <c r="S2314" s="197">
        <v>60</v>
      </c>
      <c r="T2314" s="197">
        <v>110</v>
      </c>
      <c r="U2314" s="198">
        <f t="shared" si="12"/>
        <v>3.6</v>
      </c>
      <c r="V2314" s="197">
        <v>0</v>
      </c>
      <c r="W2314" s="199">
        <v>0.39600000000000002</v>
      </c>
      <c r="X2314" s="21">
        <v>902.88</v>
      </c>
      <c r="Y2314" s="78" t="s">
        <v>33</v>
      </c>
      <c r="Z2314" s="23" t="s">
        <v>62</v>
      </c>
      <c r="AA2314" s="24" t="s">
        <v>67</v>
      </c>
      <c r="AB2314" s="14" t="s">
        <v>67</v>
      </c>
      <c r="AC2314" s="14" t="s">
        <v>67</v>
      </c>
      <c r="AD2314" s="25"/>
      <c r="AE2314" s="26"/>
      <c r="AF2314" s="27"/>
      <c r="AG2314" s="162"/>
      <c r="AH2314" s="162"/>
      <c r="AI2314" s="162"/>
      <c r="AJ2314" s="162"/>
      <c r="AK2314" s="162"/>
      <c r="AL2314" s="162"/>
      <c r="AM2314" s="162"/>
      <c r="AN2314" s="162"/>
      <c r="AO2314" s="162"/>
    </row>
    <row r="2315" spans="1:41" ht="16.5" customHeight="1">
      <c r="A2315" s="190" t="s">
        <v>3443</v>
      </c>
      <c r="B2315" s="190"/>
      <c r="C2315" s="190"/>
      <c r="D2315" s="190"/>
      <c r="E2315" s="191" t="s">
        <v>692</v>
      </c>
      <c r="F2315" s="191" t="s">
        <v>693</v>
      </c>
      <c r="G2315" s="191" t="s">
        <v>3484</v>
      </c>
      <c r="H2315" s="191">
        <v>2021</v>
      </c>
      <c r="I2315" s="193">
        <v>1</v>
      </c>
      <c r="J2315" s="193">
        <v>0</v>
      </c>
      <c r="K2315" s="193">
        <v>0</v>
      </c>
      <c r="L2315" s="81" t="s">
        <v>4376</v>
      </c>
      <c r="M2315" s="81"/>
      <c r="N2315" s="81" t="s">
        <v>58</v>
      </c>
      <c r="O2315" s="195">
        <v>2280</v>
      </c>
      <c r="P2315" s="195">
        <v>0</v>
      </c>
      <c r="Q2315" s="195">
        <v>0</v>
      </c>
      <c r="R2315" s="196" t="s">
        <v>33</v>
      </c>
      <c r="S2315" s="197">
        <v>60</v>
      </c>
      <c r="T2315" s="197">
        <v>110</v>
      </c>
      <c r="U2315" s="198">
        <f t="shared" si="12"/>
        <v>3.6</v>
      </c>
      <c r="V2315" s="197">
        <v>0</v>
      </c>
      <c r="W2315" s="199">
        <v>0.39600000000000002</v>
      </c>
      <c r="X2315" s="21">
        <v>902.88</v>
      </c>
      <c r="Y2315" s="78" t="s">
        <v>33</v>
      </c>
      <c r="Z2315" s="23" t="s">
        <v>62</v>
      </c>
      <c r="AA2315" s="24" t="s">
        <v>67</v>
      </c>
      <c r="AB2315" s="14" t="s">
        <v>67</v>
      </c>
      <c r="AC2315" s="14" t="s">
        <v>67</v>
      </c>
      <c r="AD2315" s="25"/>
      <c r="AE2315" s="26"/>
      <c r="AF2315" s="27"/>
      <c r="AG2315" s="162"/>
      <c r="AH2315" s="162"/>
      <c r="AI2315" s="162"/>
      <c r="AJ2315" s="162"/>
      <c r="AK2315" s="162"/>
      <c r="AL2315" s="162"/>
      <c r="AM2315" s="162"/>
      <c r="AN2315" s="162"/>
      <c r="AO2315" s="162"/>
    </row>
    <row r="2316" spans="1:41" ht="16.5" customHeight="1">
      <c r="A2316" s="190" t="s">
        <v>3443</v>
      </c>
      <c r="B2316" s="190"/>
      <c r="C2316" s="190"/>
      <c r="D2316" s="190"/>
      <c r="E2316" s="191" t="s">
        <v>692</v>
      </c>
      <c r="F2316" s="191" t="s">
        <v>693</v>
      </c>
      <c r="G2316" s="191" t="s">
        <v>3484</v>
      </c>
      <c r="H2316" s="191">
        <v>2021</v>
      </c>
      <c r="I2316" s="193">
        <v>1</v>
      </c>
      <c r="J2316" s="193">
        <v>0</v>
      </c>
      <c r="K2316" s="193">
        <v>0</v>
      </c>
      <c r="L2316" s="81" t="s">
        <v>4377</v>
      </c>
      <c r="M2316" s="81"/>
      <c r="N2316" s="81" t="s">
        <v>58</v>
      </c>
      <c r="O2316" s="195">
        <v>2280</v>
      </c>
      <c r="P2316" s="195">
        <v>0</v>
      </c>
      <c r="Q2316" s="195">
        <v>0</v>
      </c>
      <c r="R2316" s="196" t="s">
        <v>33</v>
      </c>
      <c r="S2316" s="197">
        <v>60</v>
      </c>
      <c r="T2316" s="197">
        <v>110</v>
      </c>
      <c r="U2316" s="198">
        <f t="shared" si="12"/>
        <v>3.6</v>
      </c>
      <c r="V2316" s="197">
        <v>0</v>
      </c>
      <c r="W2316" s="199">
        <v>0.39600000000000002</v>
      </c>
      <c r="X2316" s="21">
        <v>902.88</v>
      </c>
      <c r="Y2316" s="78" t="s">
        <v>33</v>
      </c>
      <c r="Z2316" s="23" t="s">
        <v>62</v>
      </c>
      <c r="AA2316" s="24" t="s">
        <v>67</v>
      </c>
      <c r="AB2316" s="14" t="s">
        <v>67</v>
      </c>
      <c r="AC2316" s="14" t="s">
        <v>67</v>
      </c>
      <c r="AD2316" s="25"/>
      <c r="AE2316" s="26"/>
      <c r="AF2316" s="27"/>
      <c r="AG2316" s="162"/>
      <c r="AH2316" s="162"/>
      <c r="AI2316" s="162"/>
      <c r="AJ2316" s="162"/>
      <c r="AK2316" s="162"/>
      <c r="AL2316" s="162"/>
      <c r="AM2316" s="162"/>
      <c r="AN2316" s="162"/>
      <c r="AO2316" s="162"/>
    </row>
    <row r="2317" spans="1:41" ht="16.5" customHeight="1">
      <c r="A2317" s="190" t="s">
        <v>3443</v>
      </c>
      <c r="B2317" s="190"/>
      <c r="C2317" s="190"/>
      <c r="D2317" s="190"/>
      <c r="E2317" s="191" t="s">
        <v>692</v>
      </c>
      <c r="F2317" s="191" t="s">
        <v>693</v>
      </c>
      <c r="G2317" s="191" t="s">
        <v>3484</v>
      </c>
      <c r="H2317" s="191">
        <v>2021</v>
      </c>
      <c r="I2317" s="193">
        <v>1</v>
      </c>
      <c r="J2317" s="193">
        <v>0</v>
      </c>
      <c r="K2317" s="193">
        <v>0</v>
      </c>
      <c r="L2317" s="81" t="s">
        <v>4378</v>
      </c>
      <c r="M2317" s="81"/>
      <c r="N2317" s="81" t="s">
        <v>58</v>
      </c>
      <c r="O2317" s="195">
        <v>2280</v>
      </c>
      <c r="P2317" s="195">
        <v>0</v>
      </c>
      <c r="Q2317" s="195">
        <v>0</v>
      </c>
      <c r="R2317" s="196" t="s">
        <v>33</v>
      </c>
      <c r="S2317" s="197">
        <v>60</v>
      </c>
      <c r="T2317" s="197">
        <v>110</v>
      </c>
      <c r="U2317" s="198">
        <f t="shared" si="12"/>
        <v>3.6</v>
      </c>
      <c r="V2317" s="197">
        <v>0</v>
      </c>
      <c r="W2317" s="199">
        <v>0.39600000000000002</v>
      </c>
      <c r="X2317" s="21">
        <v>902.88</v>
      </c>
      <c r="Y2317" s="78" t="s">
        <v>33</v>
      </c>
      <c r="Z2317" s="23" t="s">
        <v>62</v>
      </c>
      <c r="AA2317" s="24" t="s">
        <v>67</v>
      </c>
      <c r="AB2317" s="14" t="s">
        <v>67</v>
      </c>
      <c r="AC2317" s="14" t="s">
        <v>67</v>
      </c>
      <c r="AD2317" s="25"/>
      <c r="AE2317" s="26"/>
      <c r="AF2317" s="27"/>
      <c r="AG2317" s="162"/>
      <c r="AH2317" s="162"/>
      <c r="AI2317" s="162"/>
      <c r="AJ2317" s="162"/>
      <c r="AK2317" s="162"/>
      <c r="AL2317" s="162"/>
      <c r="AM2317" s="162"/>
      <c r="AN2317" s="162"/>
      <c r="AO2317" s="162"/>
    </row>
    <row r="2318" spans="1:41" ht="16.5" customHeight="1">
      <c r="A2318" s="190" t="s">
        <v>3443</v>
      </c>
      <c r="B2318" s="190"/>
      <c r="C2318" s="190"/>
      <c r="D2318" s="190"/>
      <c r="E2318" s="191" t="s">
        <v>692</v>
      </c>
      <c r="F2318" s="191" t="s">
        <v>693</v>
      </c>
      <c r="G2318" s="191" t="s">
        <v>3484</v>
      </c>
      <c r="H2318" s="191">
        <v>2021</v>
      </c>
      <c r="I2318" s="193">
        <v>1</v>
      </c>
      <c r="J2318" s="193">
        <v>0</v>
      </c>
      <c r="K2318" s="193">
        <v>0</v>
      </c>
      <c r="L2318" s="81" t="s">
        <v>3476</v>
      </c>
      <c r="M2318" s="81"/>
      <c r="N2318" s="81" t="s">
        <v>58</v>
      </c>
      <c r="O2318" s="195">
        <v>2280</v>
      </c>
      <c r="P2318" s="195">
        <v>0</v>
      </c>
      <c r="Q2318" s="195">
        <v>0</v>
      </c>
      <c r="R2318" s="196" t="s">
        <v>33</v>
      </c>
      <c r="S2318" s="197">
        <v>60</v>
      </c>
      <c r="T2318" s="197">
        <v>110</v>
      </c>
      <c r="U2318" s="198">
        <f t="shared" si="12"/>
        <v>3.6</v>
      </c>
      <c r="V2318" s="197">
        <v>0</v>
      </c>
      <c r="W2318" s="199">
        <v>0.39600000000000002</v>
      </c>
      <c r="X2318" s="21">
        <v>902.88</v>
      </c>
      <c r="Y2318" s="78" t="s">
        <v>33</v>
      </c>
      <c r="Z2318" s="23" t="s">
        <v>62</v>
      </c>
      <c r="AA2318" s="24" t="s">
        <v>67</v>
      </c>
      <c r="AB2318" s="14" t="s">
        <v>67</v>
      </c>
      <c r="AC2318" s="14" t="s">
        <v>67</v>
      </c>
      <c r="AD2318" s="25"/>
      <c r="AE2318" s="26"/>
      <c r="AF2318" s="27"/>
      <c r="AG2318" s="162"/>
      <c r="AH2318" s="162"/>
      <c r="AI2318" s="162"/>
      <c r="AJ2318" s="162"/>
      <c r="AK2318" s="162"/>
      <c r="AL2318" s="162"/>
      <c r="AM2318" s="162"/>
      <c r="AN2318" s="162"/>
      <c r="AO2318" s="162"/>
    </row>
    <row r="2319" spans="1:41" ht="16.5" customHeight="1">
      <c r="A2319" s="190" t="s">
        <v>3443</v>
      </c>
      <c r="B2319" s="190"/>
      <c r="C2319" s="190"/>
      <c r="D2319" s="190"/>
      <c r="E2319" s="191" t="s">
        <v>692</v>
      </c>
      <c r="F2319" s="191" t="s">
        <v>693</v>
      </c>
      <c r="G2319" s="191" t="s">
        <v>3484</v>
      </c>
      <c r="H2319" s="191">
        <v>2021</v>
      </c>
      <c r="I2319" s="193">
        <v>1</v>
      </c>
      <c r="J2319" s="193">
        <v>0</v>
      </c>
      <c r="K2319" s="193">
        <v>0</v>
      </c>
      <c r="L2319" s="81" t="s">
        <v>4379</v>
      </c>
      <c r="M2319" s="81"/>
      <c r="N2319" s="81" t="s">
        <v>58</v>
      </c>
      <c r="O2319" s="195">
        <v>2280</v>
      </c>
      <c r="P2319" s="195">
        <v>0</v>
      </c>
      <c r="Q2319" s="195">
        <v>0</v>
      </c>
      <c r="R2319" s="196" t="s">
        <v>33</v>
      </c>
      <c r="S2319" s="197">
        <v>60</v>
      </c>
      <c r="T2319" s="197">
        <v>110</v>
      </c>
      <c r="U2319" s="198">
        <f t="shared" si="12"/>
        <v>3.6</v>
      </c>
      <c r="V2319" s="197">
        <v>0</v>
      </c>
      <c r="W2319" s="199">
        <v>0.39600000000000002</v>
      </c>
      <c r="X2319" s="21">
        <v>902.88</v>
      </c>
      <c r="Y2319" s="78" t="s">
        <v>33</v>
      </c>
      <c r="Z2319" s="23" t="s">
        <v>62</v>
      </c>
      <c r="AA2319" s="24" t="s">
        <v>67</v>
      </c>
      <c r="AB2319" s="14" t="s">
        <v>67</v>
      </c>
      <c r="AC2319" s="14" t="s">
        <v>67</v>
      </c>
      <c r="AD2319" s="25"/>
      <c r="AE2319" s="26"/>
      <c r="AF2319" s="27"/>
      <c r="AG2319" s="162"/>
      <c r="AH2319" s="162"/>
      <c r="AI2319" s="162"/>
      <c r="AJ2319" s="162"/>
      <c r="AK2319" s="162"/>
      <c r="AL2319" s="162"/>
      <c r="AM2319" s="162"/>
      <c r="AN2319" s="162"/>
      <c r="AO2319" s="162"/>
    </row>
    <row r="2320" spans="1:41" ht="16.5" customHeight="1">
      <c r="A2320" s="190" t="s">
        <v>3443</v>
      </c>
      <c r="B2320" s="190"/>
      <c r="C2320" s="190"/>
      <c r="D2320" s="190"/>
      <c r="E2320" s="191" t="s">
        <v>692</v>
      </c>
      <c r="F2320" s="191" t="s">
        <v>693</v>
      </c>
      <c r="G2320" s="191" t="s">
        <v>3484</v>
      </c>
      <c r="H2320" s="191">
        <v>2021</v>
      </c>
      <c r="I2320" s="193">
        <v>1</v>
      </c>
      <c r="J2320" s="193">
        <v>0</v>
      </c>
      <c r="K2320" s="193">
        <v>0</v>
      </c>
      <c r="L2320" s="81" t="s">
        <v>4380</v>
      </c>
      <c r="M2320" s="81"/>
      <c r="N2320" s="81" t="s">
        <v>58</v>
      </c>
      <c r="O2320" s="195">
        <v>2280</v>
      </c>
      <c r="P2320" s="195">
        <v>0</v>
      </c>
      <c r="Q2320" s="195">
        <v>0</v>
      </c>
      <c r="R2320" s="196" t="s">
        <v>33</v>
      </c>
      <c r="S2320" s="197">
        <v>60</v>
      </c>
      <c r="T2320" s="197">
        <v>110</v>
      </c>
      <c r="U2320" s="198">
        <f t="shared" si="12"/>
        <v>3.6</v>
      </c>
      <c r="V2320" s="197">
        <v>0</v>
      </c>
      <c r="W2320" s="199">
        <v>0.39600000000000002</v>
      </c>
      <c r="X2320" s="21">
        <v>902.88</v>
      </c>
      <c r="Y2320" s="78" t="s">
        <v>33</v>
      </c>
      <c r="Z2320" s="23" t="s">
        <v>62</v>
      </c>
      <c r="AA2320" s="24" t="s">
        <v>67</v>
      </c>
      <c r="AB2320" s="14" t="s">
        <v>67</v>
      </c>
      <c r="AC2320" s="14" t="s">
        <v>67</v>
      </c>
      <c r="AD2320" s="25"/>
      <c r="AE2320" s="26"/>
      <c r="AF2320" s="27"/>
      <c r="AG2320" s="162"/>
      <c r="AH2320" s="162"/>
      <c r="AI2320" s="162"/>
      <c r="AJ2320" s="162"/>
      <c r="AK2320" s="162"/>
      <c r="AL2320" s="162"/>
      <c r="AM2320" s="162"/>
      <c r="AN2320" s="162"/>
      <c r="AO2320" s="162"/>
    </row>
    <row r="2321" spans="1:41" ht="16.5" customHeight="1">
      <c r="A2321" s="190" t="s">
        <v>3443</v>
      </c>
      <c r="B2321" s="190"/>
      <c r="C2321" s="190"/>
      <c r="D2321" s="190"/>
      <c r="E2321" s="191" t="s">
        <v>692</v>
      </c>
      <c r="F2321" s="191" t="s">
        <v>693</v>
      </c>
      <c r="G2321" s="191" t="s">
        <v>3484</v>
      </c>
      <c r="H2321" s="191">
        <v>2021</v>
      </c>
      <c r="I2321" s="193">
        <v>1</v>
      </c>
      <c r="J2321" s="193">
        <v>0</v>
      </c>
      <c r="K2321" s="193">
        <v>0</v>
      </c>
      <c r="L2321" s="81" t="s">
        <v>4381</v>
      </c>
      <c r="M2321" s="81"/>
      <c r="N2321" s="81" t="s">
        <v>56</v>
      </c>
      <c r="O2321" s="195">
        <v>2280</v>
      </c>
      <c r="P2321" s="195">
        <v>0</v>
      </c>
      <c r="Q2321" s="195">
        <v>0</v>
      </c>
      <c r="R2321" s="196" t="s">
        <v>33</v>
      </c>
      <c r="S2321" s="197">
        <v>60</v>
      </c>
      <c r="T2321" s="197">
        <v>110</v>
      </c>
      <c r="U2321" s="198">
        <f t="shared" si="12"/>
        <v>3.6</v>
      </c>
      <c r="V2321" s="197">
        <v>0</v>
      </c>
      <c r="W2321" s="199">
        <v>0.39600000000000002</v>
      </c>
      <c r="X2321" s="21">
        <v>902.88</v>
      </c>
      <c r="Y2321" s="78" t="s">
        <v>33</v>
      </c>
      <c r="Z2321" s="23" t="s">
        <v>62</v>
      </c>
      <c r="AA2321" s="24" t="s">
        <v>67</v>
      </c>
      <c r="AB2321" s="14" t="s">
        <v>67</v>
      </c>
      <c r="AC2321" s="14" t="s">
        <v>67</v>
      </c>
      <c r="AD2321" s="25"/>
      <c r="AE2321" s="26"/>
      <c r="AF2321" s="27"/>
      <c r="AG2321" s="162"/>
      <c r="AH2321" s="162"/>
      <c r="AI2321" s="162"/>
      <c r="AJ2321" s="162"/>
      <c r="AK2321" s="162"/>
      <c r="AL2321" s="162"/>
      <c r="AM2321" s="162"/>
      <c r="AN2321" s="162"/>
      <c r="AO2321" s="162"/>
    </row>
    <row r="2322" spans="1:41" ht="16.5" customHeight="1">
      <c r="A2322" s="190" t="s">
        <v>3443</v>
      </c>
      <c r="B2322" s="190"/>
      <c r="C2322" s="190"/>
      <c r="D2322" s="190"/>
      <c r="E2322" s="191" t="s">
        <v>692</v>
      </c>
      <c r="F2322" s="191" t="s">
        <v>693</v>
      </c>
      <c r="G2322" s="191" t="s">
        <v>3484</v>
      </c>
      <c r="H2322" s="191">
        <v>2021</v>
      </c>
      <c r="I2322" s="193">
        <v>1</v>
      </c>
      <c r="J2322" s="193">
        <v>0</v>
      </c>
      <c r="K2322" s="193">
        <v>0</v>
      </c>
      <c r="L2322" s="81" t="s">
        <v>4382</v>
      </c>
      <c r="M2322" s="81"/>
      <c r="N2322" s="81" t="s">
        <v>56</v>
      </c>
      <c r="O2322" s="195">
        <v>2280</v>
      </c>
      <c r="P2322" s="195">
        <v>0</v>
      </c>
      <c r="Q2322" s="195">
        <v>0</v>
      </c>
      <c r="R2322" s="196" t="s">
        <v>33</v>
      </c>
      <c r="S2322" s="197">
        <v>60</v>
      </c>
      <c r="T2322" s="197">
        <v>110</v>
      </c>
      <c r="U2322" s="198">
        <f t="shared" si="12"/>
        <v>3.6</v>
      </c>
      <c r="V2322" s="197">
        <v>0</v>
      </c>
      <c r="W2322" s="199">
        <v>0.39600000000000002</v>
      </c>
      <c r="X2322" s="21">
        <v>902.88</v>
      </c>
      <c r="Y2322" s="78" t="s">
        <v>33</v>
      </c>
      <c r="Z2322" s="23" t="s">
        <v>62</v>
      </c>
      <c r="AA2322" s="24" t="s">
        <v>67</v>
      </c>
      <c r="AB2322" s="14" t="s">
        <v>67</v>
      </c>
      <c r="AC2322" s="14" t="s">
        <v>67</v>
      </c>
      <c r="AD2322" s="25"/>
      <c r="AE2322" s="26"/>
      <c r="AF2322" s="27"/>
      <c r="AG2322" s="162"/>
      <c r="AH2322" s="162"/>
      <c r="AI2322" s="162"/>
      <c r="AJ2322" s="162"/>
      <c r="AK2322" s="162"/>
      <c r="AL2322" s="162"/>
      <c r="AM2322" s="162"/>
      <c r="AN2322" s="162"/>
      <c r="AO2322" s="162"/>
    </row>
    <row r="2323" spans="1:41" ht="16.5" customHeight="1">
      <c r="A2323" s="190" t="s">
        <v>3443</v>
      </c>
      <c r="B2323" s="190"/>
      <c r="C2323" s="190"/>
      <c r="D2323" s="190"/>
      <c r="E2323" s="191" t="s">
        <v>692</v>
      </c>
      <c r="F2323" s="191" t="s">
        <v>693</v>
      </c>
      <c r="G2323" s="191" t="s">
        <v>3484</v>
      </c>
      <c r="H2323" s="191">
        <v>2021</v>
      </c>
      <c r="I2323" s="193">
        <v>1</v>
      </c>
      <c r="J2323" s="193">
        <v>0</v>
      </c>
      <c r="K2323" s="193">
        <v>0</v>
      </c>
      <c r="L2323" s="81" t="s">
        <v>4383</v>
      </c>
      <c r="M2323" s="81"/>
      <c r="N2323" s="81" t="s">
        <v>56</v>
      </c>
      <c r="O2323" s="195">
        <v>2280</v>
      </c>
      <c r="P2323" s="195">
        <v>0</v>
      </c>
      <c r="Q2323" s="195">
        <v>0</v>
      </c>
      <c r="R2323" s="196" t="s">
        <v>33</v>
      </c>
      <c r="S2323" s="197">
        <v>60</v>
      </c>
      <c r="T2323" s="197">
        <v>110</v>
      </c>
      <c r="U2323" s="198">
        <f t="shared" si="12"/>
        <v>3.6</v>
      </c>
      <c r="V2323" s="197">
        <v>0</v>
      </c>
      <c r="W2323" s="199">
        <v>0.39600000000000002</v>
      </c>
      <c r="X2323" s="21">
        <v>902.88</v>
      </c>
      <c r="Y2323" s="78" t="s">
        <v>33</v>
      </c>
      <c r="Z2323" s="23" t="s">
        <v>62</v>
      </c>
      <c r="AA2323" s="24" t="s">
        <v>67</v>
      </c>
      <c r="AB2323" s="14" t="s">
        <v>67</v>
      </c>
      <c r="AC2323" s="14" t="s">
        <v>67</v>
      </c>
      <c r="AD2323" s="25"/>
      <c r="AE2323" s="26"/>
      <c r="AF2323" s="27"/>
      <c r="AG2323" s="162"/>
      <c r="AH2323" s="162"/>
      <c r="AI2323" s="162"/>
      <c r="AJ2323" s="162"/>
      <c r="AK2323" s="162"/>
      <c r="AL2323" s="162"/>
      <c r="AM2323" s="162"/>
      <c r="AN2323" s="162"/>
      <c r="AO2323" s="162"/>
    </row>
    <row r="2324" spans="1:41" ht="16.5" customHeight="1">
      <c r="A2324" s="190" t="s">
        <v>3443</v>
      </c>
      <c r="B2324" s="190"/>
      <c r="C2324" s="190"/>
      <c r="D2324" s="190"/>
      <c r="E2324" s="191" t="s">
        <v>692</v>
      </c>
      <c r="F2324" s="191" t="s">
        <v>693</v>
      </c>
      <c r="G2324" s="191" t="s">
        <v>3484</v>
      </c>
      <c r="H2324" s="191">
        <v>2021</v>
      </c>
      <c r="I2324" s="193">
        <v>1</v>
      </c>
      <c r="J2324" s="193">
        <v>0</v>
      </c>
      <c r="K2324" s="193">
        <v>0</v>
      </c>
      <c r="L2324" s="81" t="s">
        <v>4384</v>
      </c>
      <c r="M2324" s="81"/>
      <c r="N2324" s="81" t="s">
        <v>56</v>
      </c>
      <c r="O2324" s="195">
        <v>2280</v>
      </c>
      <c r="P2324" s="195">
        <v>0</v>
      </c>
      <c r="Q2324" s="195">
        <v>0</v>
      </c>
      <c r="R2324" s="196" t="s">
        <v>33</v>
      </c>
      <c r="S2324" s="197">
        <v>60</v>
      </c>
      <c r="T2324" s="197">
        <v>110</v>
      </c>
      <c r="U2324" s="198">
        <f t="shared" si="12"/>
        <v>3.6</v>
      </c>
      <c r="V2324" s="197">
        <v>0</v>
      </c>
      <c r="W2324" s="199">
        <v>0.39600000000000002</v>
      </c>
      <c r="X2324" s="21">
        <v>902.88</v>
      </c>
      <c r="Y2324" s="78" t="s">
        <v>33</v>
      </c>
      <c r="Z2324" s="23" t="s">
        <v>62</v>
      </c>
      <c r="AA2324" s="24" t="s">
        <v>67</v>
      </c>
      <c r="AB2324" s="14" t="s">
        <v>67</v>
      </c>
      <c r="AC2324" s="14" t="s">
        <v>67</v>
      </c>
      <c r="AD2324" s="25"/>
      <c r="AE2324" s="26"/>
      <c r="AF2324" s="27"/>
      <c r="AG2324" s="162"/>
      <c r="AH2324" s="162"/>
      <c r="AI2324" s="162"/>
      <c r="AJ2324" s="162"/>
      <c r="AK2324" s="162"/>
      <c r="AL2324" s="162"/>
      <c r="AM2324" s="162"/>
      <c r="AN2324" s="162"/>
      <c r="AO2324" s="162"/>
    </row>
    <row r="2325" spans="1:41" ht="16.5" customHeight="1">
      <c r="A2325" s="190" t="s">
        <v>3443</v>
      </c>
      <c r="B2325" s="190"/>
      <c r="C2325" s="190"/>
      <c r="D2325" s="190"/>
      <c r="E2325" s="191" t="s">
        <v>692</v>
      </c>
      <c r="F2325" s="191" t="s">
        <v>693</v>
      </c>
      <c r="G2325" s="191" t="s">
        <v>3484</v>
      </c>
      <c r="H2325" s="191">
        <v>2021</v>
      </c>
      <c r="I2325" s="193">
        <v>1</v>
      </c>
      <c r="J2325" s="193">
        <v>0</v>
      </c>
      <c r="K2325" s="193">
        <v>0</v>
      </c>
      <c r="L2325" s="81" t="s">
        <v>4385</v>
      </c>
      <c r="M2325" s="81"/>
      <c r="N2325" s="81" t="s">
        <v>56</v>
      </c>
      <c r="O2325" s="195">
        <v>2280</v>
      </c>
      <c r="P2325" s="195">
        <v>0</v>
      </c>
      <c r="Q2325" s="195">
        <v>0</v>
      </c>
      <c r="R2325" s="196" t="s">
        <v>33</v>
      </c>
      <c r="S2325" s="197">
        <v>60</v>
      </c>
      <c r="T2325" s="197">
        <v>110</v>
      </c>
      <c r="U2325" s="198">
        <f t="shared" si="12"/>
        <v>3.6</v>
      </c>
      <c r="V2325" s="197">
        <v>0</v>
      </c>
      <c r="W2325" s="199">
        <v>0.39600000000000002</v>
      </c>
      <c r="X2325" s="21">
        <v>902.88</v>
      </c>
      <c r="Y2325" s="78" t="s">
        <v>33</v>
      </c>
      <c r="Z2325" s="23" t="s">
        <v>62</v>
      </c>
      <c r="AA2325" s="24" t="s">
        <v>67</v>
      </c>
      <c r="AB2325" s="14" t="s">
        <v>67</v>
      </c>
      <c r="AC2325" s="14" t="s">
        <v>67</v>
      </c>
      <c r="AD2325" s="25"/>
      <c r="AE2325" s="26"/>
      <c r="AF2325" s="27"/>
      <c r="AG2325" s="162"/>
      <c r="AH2325" s="162"/>
      <c r="AI2325" s="162"/>
      <c r="AJ2325" s="162"/>
      <c r="AK2325" s="162"/>
      <c r="AL2325" s="162"/>
      <c r="AM2325" s="162"/>
      <c r="AN2325" s="162"/>
      <c r="AO2325" s="162"/>
    </row>
    <row r="2326" spans="1:41" ht="16.5" customHeight="1">
      <c r="A2326" s="190" t="s">
        <v>3443</v>
      </c>
      <c r="B2326" s="190"/>
      <c r="C2326" s="190"/>
      <c r="D2326" s="190"/>
      <c r="E2326" s="191" t="s">
        <v>692</v>
      </c>
      <c r="F2326" s="191" t="s">
        <v>693</v>
      </c>
      <c r="G2326" s="191" t="s">
        <v>3484</v>
      </c>
      <c r="H2326" s="191">
        <v>2021</v>
      </c>
      <c r="I2326" s="193">
        <v>1</v>
      </c>
      <c r="J2326" s="193">
        <v>0</v>
      </c>
      <c r="K2326" s="193">
        <v>0</v>
      </c>
      <c r="L2326" s="81" t="s">
        <v>4386</v>
      </c>
      <c r="M2326" s="81"/>
      <c r="N2326" s="81" t="s">
        <v>56</v>
      </c>
      <c r="O2326" s="195">
        <v>2280</v>
      </c>
      <c r="P2326" s="195">
        <v>0</v>
      </c>
      <c r="Q2326" s="195">
        <v>0</v>
      </c>
      <c r="R2326" s="196" t="s">
        <v>33</v>
      </c>
      <c r="S2326" s="197">
        <v>60</v>
      </c>
      <c r="T2326" s="197">
        <v>110</v>
      </c>
      <c r="U2326" s="198">
        <f t="shared" si="12"/>
        <v>3.6</v>
      </c>
      <c r="V2326" s="197">
        <v>0</v>
      </c>
      <c r="W2326" s="199">
        <v>0.39600000000000002</v>
      </c>
      <c r="X2326" s="21">
        <v>902.88</v>
      </c>
      <c r="Y2326" s="78" t="s">
        <v>33</v>
      </c>
      <c r="Z2326" s="23" t="s">
        <v>62</v>
      </c>
      <c r="AA2326" s="24" t="s">
        <v>67</v>
      </c>
      <c r="AB2326" s="14" t="s">
        <v>67</v>
      </c>
      <c r="AC2326" s="14" t="s">
        <v>67</v>
      </c>
      <c r="AD2326" s="25"/>
      <c r="AE2326" s="26"/>
      <c r="AF2326" s="27"/>
      <c r="AG2326" s="162"/>
      <c r="AH2326" s="162"/>
      <c r="AI2326" s="162"/>
      <c r="AJ2326" s="162"/>
      <c r="AK2326" s="162"/>
      <c r="AL2326" s="162"/>
      <c r="AM2326" s="162"/>
      <c r="AN2326" s="162"/>
      <c r="AO2326" s="162"/>
    </row>
    <row r="2327" spans="1:41" ht="16.5" customHeight="1">
      <c r="A2327" s="190" t="s">
        <v>3443</v>
      </c>
      <c r="B2327" s="190"/>
      <c r="C2327" s="190"/>
      <c r="D2327" s="190"/>
      <c r="E2327" s="191" t="s">
        <v>692</v>
      </c>
      <c r="F2327" s="191" t="s">
        <v>693</v>
      </c>
      <c r="G2327" s="191" t="s">
        <v>3484</v>
      </c>
      <c r="H2327" s="191">
        <v>2021</v>
      </c>
      <c r="I2327" s="193">
        <v>1</v>
      </c>
      <c r="J2327" s="193">
        <v>0</v>
      </c>
      <c r="K2327" s="193">
        <v>0</v>
      </c>
      <c r="L2327" s="81" t="s">
        <v>4387</v>
      </c>
      <c r="M2327" s="81"/>
      <c r="N2327" s="81" t="s">
        <v>56</v>
      </c>
      <c r="O2327" s="195">
        <v>2280</v>
      </c>
      <c r="P2327" s="195">
        <v>0</v>
      </c>
      <c r="Q2327" s="195">
        <v>0</v>
      </c>
      <c r="R2327" s="196" t="s">
        <v>33</v>
      </c>
      <c r="S2327" s="197">
        <v>60</v>
      </c>
      <c r="T2327" s="197">
        <v>110</v>
      </c>
      <c r="U2327" s="198">
        <f t="shared" si="12"/>
        <v>3.6</v>
      </c>
      <c r="V2327" s="197">
        <v>0</v>
      </c>
      <c r="W2327" s="199">
        <v>0.39600000000000002</v>
      </c>
      <c r="X2327" s="21">
        <v>902.88</v>
      </c>
      <c r="Y2327" s="78" t="s">
        <v>33</v>
      </c>
      <c r="Z2327" s="23" t="s">
        <v>62</v>
      </c>
      <c r="AA2327" s="24" t="s">
        <v>67</v>
      </c>
      <c r="AB2327" s="14" t="s">
        <v>67</v>
      </c>
      <c r="AC2327" s="14" t="s">
        <v>67</v>
      </c>
      <c r="AD2327" s="25"/>
      <c r="AE2327" s="26"/>
      <c r="AF2327" s="27"/>
      <c r="AG2327" s="162"/>
      <c r="AH2327" s="162"/>
      <c r="AI2327" s="162"/>
      <c r="AJ2327" s="162"/>
      <c r="AK2327" s="162"/>
      <c r="AL2327" s="162"/>
      <c r="AM2327" s="162"/>
      <c r="AN2327" s="162"/>
      <c r="AO2327" s="162"/>
    </row>
    <row r="2328" spans="1:41" ht="16.5" customHeight="1">
      <c r="A2328" s="190" t="s">
        <v>3443</v>
      </c>
      <c r="B2328" s="190"/>
      <c r="C2328" s="190"/>
      <c r="D2328" s="190"/>
      <c r="E2328" s="191" t="s">
        <v>692</v>
      </c>
      <c r="F2328" s="191" t="s">
        <v>693</v>
      </c>
      <c r="G2328" s="191" t="s">
        <v>3484</v>
      </c>
      <c r="H2328" s="191">
        <v>2021</v>
      </c>
      <c r="I2328" s="193">
        <v>1</v>
      </c>
      <c r="J2328" s="193">
        <v>0</v>
      </c>
      <c r="K2328" s="193">
        <v>0</v>
      </c>
      <c r="L2328" s="81" t="s">
        <v>4388</v>
      </c>
      <c r="M2328" s="81"/>
      <c r="N2328" s="81" t="s">
        <v>56</v>
      </c>
      <c r="O2328" s="195">
        <v>2280</v>
      </c>
      <c r="P2328" s="195">
        <v>0</v>
      </c>
      <c r="Q2328" s="195">
        <v>0</v>
      </c>
      <c r="R2328" s="196" t="s">
        <v>33</v>
      </c>
      <c r="S2328" s="197">
        <v>60</v>
      </c>
      <c r="T2328" s="197">
        <v>110</v>
      </c>
      <c r="U2328" s="198">
        <f t="shared" si="12"/>
        <v>3.6</v>
      </c>
      <c r="V2328" s="197">
        <v>0</v>
      </c>
      <c r="W2328" s="199">
        <v>0.39600000000000002</v>
      </c>
      <c r="X2328" s="21">
        <v>902.88</v>
      </c>
      <c r="Y2328" s="78" t="s">
        <v>33</v>
      </c>
      <c r="Z2328" s="23" t="s">
        <v>62</v>
      </c>
      <c r="AA2328" s="24" t="s">
        <v>67</v>
      </c>
      <c r="AB2328" s="14" t="s">
        <v>67</v>
      </c>
      <c r="AC2328" s="14" t="s">
        <v>67</v>
      </c>
      <c r="AD2328" s="25"/>
      <c r="AE2328" s="26"/>
      <c r="AF2328" s="27"/>
      <c r="AG2328" s="162"/>
      <c r="AH2328" s="162"/>
      <c r="AI2328" s="162"/>
      <c r="AJ2328" s="162"/>
      <c r="AK2328" s="162"/>
      <c r="AL2328" s="162"/>
      <c r="AM2328" s="162"/>
      <c r="AN2328" s="162"/>
      <c r="AO2328" s="162"/>
    </row>
    <row r="2329" spans="1:41" ht="16.5" customHeight="1">
      <c r="A2329" s="190" t="s">
        <v>3443</v>
      </c>
      <c r="B2329" s="190"/>
      <c r="C2329" s="190"/>
      <c r="D2329" s="190"/>
      <c r="E2329" s="191" t="s">
        <v>692</v>
      </c>
      <c r="F2329" s="191" t="s">
        <v>693</v>
      </c>
      <c r="G2329" s="191" t="s">
        <v>3484</v>
      </c>
      <c r="H2329" s="191">
        <v>2021</v>
      </c>
      <c r="I2329" s="193">
        <v>1</v>
      </c>
      <c r="J2329" s="193">
        <v>0</v>
      </c>
      <c r="K2329" s="193">
        <v>0</v>
      </c>
      <c r="L2329" s="81" t="s">
        <v>4389</v>
      </c>
      <c r="M2329" s="81"/>
      <c r="N2329" s="81" t="s">
        <v>56</v>
      </c>
      <c r="O2329" s="195">
        <v>2280</v>
      </c>
      <c r="P2329" s="195">
        <v>0</v>
      </c>
      <c r="Q2329" s="195">
        <v>0</v>
      </c>
      <c r="R2329" s="196" t="s">
        <v>33</v>
      </c>
      <c r="S2329" s="197">
        <v>60</v>
      </c>
      <c r="T2329" s="197">
        <v>110</v>
      </c>
      <c r="U2329" s="198">
        <f t="shared" si="12"/>
        <v>3.6</v>
      </c>
      <c r="V2329" s="197">
        <v>0</v>
      </c>
      <c r="W2329" s="199">
        <v>0.39600000000000002</v>
      </c>
      <c r="X2329" s="21">
        <v>902.88</v>
      </c>
      <c r="Y2329" s="78" t="s">
        <v>33</v>
      </c>
      <c r="Z2329" s="23" t="s">
        <v>62</v>
      </c>
      <c r="AA2329" s="24" t="s">
        <v>67</v>
      </c>
      <c r="AB2329" s="14" t="s">
        <v>67</v>
      </c>
      <c r="AC2329" s="14" t="s">
        <v>67</v>
      </c>
      <c r="AD2329" s="25"/>
      <c r="AE2329" s="26"/>
      <c r="AF2329" s="27"/>
      <c r="AG2329" s="162"/>
      <c r="AH2329" s="162"/>
      <c r="AI2329" s="162"/>
      <c r="AJ2329" s="162"/>
      <c r="AK2329" s="162"/>
      <c r="AL2329" s="162"/>
      <c r="AM2329" s="162"/>
      <c r="AN2329" s="162"/>
      <c r="AO2329" s="162"/>
    </row>
    <row r="2330" spans="1:41" ht="16.5" customHeight="1">
      <c r="A2330" s="190" t="s">
        <v>3443</v>
      </c>
      <c r="B2330" s="190"/>
      <c r="C2330" s="190"/>
      <c r="D2330" s="190"/>
      <c r="E2330" s="191" t="s">
        <v>692</v>
      </c>
      <c r="F2330" s="191" t="s">
        <v>693</v>
      </c>
      <c r="G2330" s="191" t="s">
        <v>3484</v>
      </c>
      <c r="H2330" s="191">
        <v>2021</v>
      </c>
      <c r="I2330" s="193">
        <v>1</v>
      </c>
      <c r="J2330" s="193">
        <v>0</v>
      </c>
      <c r="K2330" s="193">
        <v>0</v>
      </c>
      <c r="L2330" s="81" t="s">
        <v>4390</v>
      </c>
      <c r="M2330" s="81"/>
      <c r="N2330" s="81" t="s">
        <v>56</v>
      </c>
      <c r="O2330" s="195">
        <v>2280</v>
      </c>
      <c r="P2330" s="195">
        <v>0</v>
      </c>
      <c r="Q2330" s="195">
        <v>0</v>
      </c>
      <c r="R2330" s="196" t="s">
        <v>33</v>
      </c>
      <c r="S2330" s="197">
        <v>60</v>
      </c>
      <c r="T2330" s="197">
        <v>110</v>
      </c>
      <c r="U2330" s="198">
        <f t="shared" si="12"/>
        <v>3.6</v>
      </c>
      <c r="V2330" s="197">
        <v>0</v>
      </c>
      <c r="W2330" s="199">
        <v>0.39600000000000002</v>
      </c>
      <c r="X2330" s="21">
        <v>902.88</v>
      </c>
      <c r="Y2330" s="78" t="s">
        <v>33</v>
      </c>
      <c r="Z2330" s="23" t="s">
        <v>62</v>
      </c>
      <c r="AA2330" s="24" t="s">
        <v>67</v>
      </c>
      <c r="AB2330" s="14" t="s">
        <v>67</v>
      </c>
      <c r="AC2330" s="14" t="s">
        <v>67</v>
      </c>
      <c r="AD2330" s="25"/>
      <c r="AE2330" s="26"/>
      <c r="AF2330" s="27"/>
      <c r="AG2330" s="162"/>
      <c r="AH2330" s="162"/>
      <c r="AI2330" s="162"/>
      <c r="AJ2330" s="162"/>
      <c r="AK2330" s="162"/>
      <c r="AL2330" s="162"/>
      <c r="AM2330" s="162"/>
      <c r="AN2330" s="162"/>
      <c r="AO2330" s="162"/>
    </row>
    <row r="2331" spans="1:41" ht="16.5" customHeight="1">
      <c r="A2331" s="190" t="s">
        <v>3443</v>
      </c>
      <c r="B2331" s="190"/>
      <c r="C2331" s="190"/>
      <c r="D2331" s="190"/>
      <c r="E2331" s="191" t="s">
        <v>692</v>
      </c>
      <c r="F2331" s="191" t="s">
        <v>693</v>
      </c>
      <c r="G2331" s="191" t="s">
        <v>3484</v>
      </c>
      <c r="H2331" s="191">
        <v>2021</v>
      </c>
      <c r="I2331" s="193">
        <v>1</v>
      </c>
      <c r="J2331" s="193">
        <v>0</v>
      </c>
      <c r="K2331" s="193">
        <v>0</v>
      </c>
      <c r="L2331" s="81" t="s">
        <v>4391</v>
      </c>
      <c r="M2331" s="81"/>
      <c r="N2331" s="81" t="s">
        <v>56</v>
      </c>
      <c r="O2331" s="195">
        <v>2280</v>
      </c>
      <c r="P2331" s="195">
        <v>0</v>
      </c>
      <c r="Q2331" s="195">
        <v>0</v>
      </c>
      <c r="R2331" s="196" t="s">
        <v>33</v>
      </c>
      <c r="S2331" s="197">
        <v>60</v>
      </c>
      <c r="T2331" s="197">
        <v>110</v>
      </c>
      <c r="U2331" s="198">
        <f t="shared" ref="U2331:U2385" si="13">W2331*1000/T2331</f>
        <v>3.6</v>
      </c>
      <c r="V2331" s="197">
        <v>0</v>
      </c>
      <c r="W2331" s="199">
        <v>0.39600000000000002</v>
      </c>
      <c r="X2331" s="21">
        <v>902.88</v>
      </c>
      <c r="Y2331" s="78" t="s">
        <v>33</v>
      </c>
      <c r="Z2331" s="23" t="s">
        <v>62</v>
      </c>
      <c r="AA2331" s="24" t="s">
        <v>67</v>
      </c>
      <c r="AB2331" s="14" t="s">
        <v>67</v>
      </c>
      <c r="AC2331" s="14" t="s">
        <v>67</v>
      </c>
      <c r="AD2331" s="25"/>
      <c r="AE2331" s="26"/>
      <c r="AF2331" s="27"/>
      <c r="AG2331" s="162"/>
      <c r="AH2331" s="162"/>
      <c r="AI2331" s="162"/>
      <c r="AJ2331" s="162"/>
      <c r="AK2331" s="162"/>
      <c r="AL2331" s="162"/>
      <c r="AM2331" s="162"/>
      <c r="AN2331" s="162"/>
      <c r="AO2331" s="162"/>
    </row>
    <row r="2332" spans="1:41" ht="16.5" customHeight="1">
      <c r="A2332" s="190" t="s">
        <v>3443</v>
      </c>
      <c r="B2332" s="190"/>
      <c r="C2332" s="190"/>
      <c r="D2332" s="190"/>
      <c r="E2332" s="191" t="s">
        <v>692</v>
      </c>
      <c r="F2332" s="191" t="s">
        <v>693</v>
      </c>
      <c r="G2332" s="191" t="s">
        <v>3484</v>
      </c>
      <c r="H2332" s="191">
        <v>2021</v>
      </c>
      <c r="I2332" s="193">
        <v>1</v>
      </c>
      <c r="J2332" s="193">
        <v>0</v>
      </c>
      <c r="K2332" s="193">
        <v>0</v>
      </c>
      <c r="L2332" s="81" t="s">
        <v>4392</v>
      </c>
      <c r="M2332" s="81"/>
      <c r="N2332" s="81" t="s">
        <v>56</v>
      </c>
      <c r="O2332" s="195">
        <v>2280</v>
      </c>
      <c r="P2332" s="195">
        <v>0</v>
      </c>
      <c r="Q2332" s="195">
        <v>0</v>
      </c>
      <c r="R2332" s="196" t="s">
        <v>33</v>
      </c>
      <c r="S2332" s="197">
        <v>60</v>
      </c>
      <c r="T2332" s="197">
        <v>110</v>
      </c>
      <c r="U2332" s="198">
        <f t="shared" si="13"/>
        <v>3.6</v>
      </c>
      <c r="V2332" s="197">
        <v>0</v>
      </c>
      <c r="W2332" s="199">
        <v>0.39600000000000002</v>
      </c>
      <c r="X2332" s="21">
        <v>902.88</v>
      </c>
      <c r="Y2332" s="78" t="s">
        <v>33</v>
      </c>
      <c r="Z2332" s="23" t="s">
        <v>62</v>
      </c>
      <c r="AA2332" s="24" t="s">
        <v>67</v>
      </c>
      <c r="AB2332" s="14" t="s">
        <v>67</v>
      </c>
      <c r="AC2332" s="14" t="s">
        <v>67</v>
      </c>
      <c r="AD2332" s="25"/>
      <c r="AE2332" s="26"/>
      <c r="AF2332" s="27"/>
      <c r="AG2332" s="162"/>
      <c r="AH2332" s="162"/>
      <c r="AI2332" s="162"/>
      <c r="AJ2332" s="162"/>
      <c r="AK2332" s="162"/>
      <c r="AL2332" s="162"/>
      <c r="AM2332" s="162"/>
      <c r="AN2332" s="162"/>
      <c r="AO2332" s="162"/>
    </row>
    <row r="2333" spans="1:41" ht="16.5" customHeight="1">
      <c r="A2333" s="190" t="s">
        <v>3443</v>
      </c>
      <c r="B2333" s="190"/>
      <c r="C2333" s="190"/>
      <c r="D2333" s="190"/>
      <c r="E2333" s="191" t="s">
        <v>692</v>
      </c>
      <c r="F2333" s="191" t="s">
        <v>693</v>
      </c>
      <c r="G2333" s="191" t="s">
        <v>3484</v>
      </c>
      <c r="H2333" s="191">
        <v>2021</v>
      </c>
      <c r="I2333" s="193">
        <v>1</v>
      </c>
      <c r="J2333" s="193">
        <v>0</v>
      </c>
      <c r="K2333" s="193">
        <v>0</v>
      </c>
      <c r="L2333" s="81" t="s">
        <v>4393</v>
      </c>
      <c r="M2333" s="81"/>
      <c r="N2333" s="81" t="s">
        <v>56</v>
      </c>
      <c r="O2333" s="195">
        <v>2280</v>
      </c>
      <c r="P2333" s="195">
        <v>0</v>
      </c>
      <c r="Q2333" s="195">
        <v>0</v>
      </c>
      <c r="R2333" s="196" t="s">
        <v>33</v>
      </c>
      <c r="S2333" s="197">
        <v>60</v>
      </c>
      <c r="T2333" s="197">
        <v>110</v>
      </c>
      <c r="U2333" s="198">
        <f t="shared" si="13"/>
        <v>3.6</v>
      </c>
      <c r="V2333" s="197">
        <v>0</v>
      </c>
      <c r="W2333" s="199">
        <v>0.39600000000000002</v>
      </c>
      <c r="X2333" s="21">
        <v>902.88</v>
      </c>
      <c r="Y2333" s="78" t="s">
        <v>33</v>
      </c>
      <c r="Z2333" s="23" t="s">
        <v>62</v>
      </c>
      <c r="AA2333" s="24" t="s">
        <v>67</v>
      </c>
      <c r="AB2333" s="14" t="s">
        <v>67</v>
      </c>
      <c r="AC2333" s="14" t="s">
        <v>67</v>
      </c>
      <c r="AD2333" s="25"/>
      <c r="AE2333" s="26"/>
      <c r="AF2333" s="27"/>
      <c r="AG2333" s="162"/>
      <c r="AH2333" s="162"/>
      <c r="AI2333" s="162"/>
      <c r="AJ2333" s="162"/>
      <c r="AK2333" s="162"/>
      <c r="AL2333" s="162"/>
      <c r="AM2333" s="162"/>
      <c r="AN2333" s="162"/>
      <c r="AO2333" s="162"/>
    </row>
    <row r="2334" spans="1:41" ht="16.5" customHeight="1">
      <c r="A2334" s="190" t="s">
        <v>3443</v>
      </c>
      <c r="B2334" s="190"/>
      <c r="C2334" s="190"/>
      <c r="D2334" s="190"/>
      <c r="E2334" s="191" t="s">
        <v>692</v>
      </c>
      <c r="F2334" s="191" t="s">
        <v>693</v>
      </c>
      <c r="G2334" s="191" t="s">
        <v>3484</v>
      </c>
      <c r="H2334" s="191">
        <v>2021</v>
      </c>
      <c r="I2334" s="193">
        <v>1</v>
      </c>
      <c r="J2334" s="193">
        <v>0</v>
      </c>
      <c r="K2334" s="193">
        <v>0</v>
      </c>
      <c r="L2334" s="81" t="s">
        <v>4394</v>
      </c>
      <c r="M2334" s="81"/>
      <c r="N2334" s="81" t="s">
        <v>56</v>
      </c>
      <c r="O2334" s="195">
        <v>2280</v>
      </c>
      <c r="P2334" s="195">
        <v>0</v>
      </c>
      <c r="Q2334" s="195">
        <v>0</v>
      </c>
      <c r="R2334" s="196" t="s">
        <v>33</v>
      </c>
      <c r="S2334" s="197">
        <v>60</v>
      </c>
      <c r="T2334" s="197">
        <v>110</v>
      </c>
      <c r="U2334" s="198">
        <f t="shared" si="13"/>
        <v>3.6</v>
      </c>
      <c r="V2334" s="197">
        <v>0</v>
      </c>
      <c r="W2334" s="199">
        <v>0.39600000000000002</v>
      </c>
      <c r="X2334" s="21">
        <v>902.88</v>
      </c>
      <c r="Y2334" s="78" t="s">
        <v>33</v>
      </c>
      <c r="Z2334" s="23" t="s">
        <v>62</v>
      </c>
      <c r="AA2334" s="24" t="s">
        <v>67</v>
      </c>
      <c r="AB2334" s="14" t="s">
        <v>67</v>
      </c>
      <c r="AC2334" s="14" t="s">
        <v>67</v>
      </c>
      <c r="AD2334" s="25"/>
      <c r="AE2334" s="26"/>
      <c r="AF2334" s="27"/>
      <c r="AG2334" s="162"/>
      <c r="AH2334" s="162"/>
      <c r="AI2334" s="162"/>
      <c r="AJ2334" s="162"/>
      <c r="AK2334" s="162"/>
      <c r="AL2334" s="162"/>
      <c r="AM2334" s="162"/>
      <c r="AN2334" s="162"/>
      <c r="AO2334" s="162"/>
    </row>
    <row r="2335" spans="1:41" ht="16.5" customHeight="1">
      <c r="A2335" s="190" t="s">
        <v>3443</v>
      </c>
      <c r="B2335" s="190"/>
      <c r="C2335" s="190"/>
      <c r="D2335" s="190"/>
      <c r="E2335" s="191" t="s">
        <v>692</v>
      </c>
      <c r="F2335" s="191" t="s">
        <v>693</v>
      </c>
      <c r="G2335" s="191" t="s">
        <v>3484</v>
      </c>
      <c r="H2335" s="191">
        <v>2021</v>
      </c>
      <c r="I2335" s="193">
        <v>1</v>
      </c>
      <c r="J2335" s="193">
        <v>0</v>
      </c>
      <c r="K2335" s="193">
        <v>0</v>
      </c>
      <c r="L2335" s="81" t="s">
        <v>4395</v>
      </c>
      <c r="M2335" s="81"/>
      <c r="N2335" s="81" t="s">
        <v>56</v>
      </c>
      <c r="O2335" s="195">
        <v>2280</v>
      </c>
      <c r="P2335" s="195">
        <v>0</v>
      </c>
      <c r="Q2335" s="195">
        <v>0</v>
      </c>
      <c r="R2335" s="196" t="s">
        <v>33</v>
      </c>
      <c r="S2335" s="197">
        <v>60</v>
      </c>
      <c r="T2335" s="197">
        <v>110</v>
      </c>
      <c r="U2335" s="198">
        <f t="shared" si="13"/>
        <v>3.6</v>
      </c>
      <c r="V2335" s="197">
        <v>0</v>
      </c>
      <c r="W2335" s="199">
        <v>0.39600000000000002</v>
      </c>
      <c r="X2335" s="21">
        <v>902.88</v>
      </c>
      <c r="Y2335" s="78" t="s">
        <v>33</v>
      </c>
      <c r="Z2335" s="23" t="s">
        <v>62</v>
      </c>
      <c r="AA2335" s="24" t="s">
        <v>67</v>
      </c>
      <c r="AB2335" s="14" t="s">
        <v>67</v>
      </c>
      <c r="AC2335" s="14" t="s">
        <v>67</v>
      </c>
      <c r="AD2335" s="25"/>
      <c r="AE2335" s="26"/>
      <c r="AF2335" s="27"/>
      <c r="AG2335" s="162"/>
      <c r="AH2335" s="162"/>
      <c r="AI2335" s="162"/>
      <c r="AJ2335" s="162"/>
      <c r="AK2335" s="162"/>
      <c r="AL2335" s="162"/>
      <c r="AM2335" s="162"/>
      <c r="AN2335" s="162"/>
      <c r="AO2335" s="162"/>
    </row>
    <row r="2336" spans="1:41" ht="16.5" customHeight="1">
      <c r="A2336" s="190" t="s">
        <v>3443</v>
      </c>
      <c r="B2336" s="190"/>
      <c r="C2336" s="190"/>
      <c r="D2336" s="190"/>
      <c r="E2336" s="191" t="s">
        <v>692</v>
      </c>
      <c r="F2336" s="191" t="s">
        <v>693</v>
      </c>
      <c r="G2336" s="191" t="s">
        <v>3484</v>
      </c>
      <c r="H2336" s="191">
        <v>2021</v>
      </c>
      <c r="I2336" s="193">
        <v>1</v>
      </c>
      <c r="J2336" s="193">
        <v>0</v>
      </c>
      <c r="K2336" s="193">
        <v>0</v>
      </c>
      <c r="L2336" s="81" t="s">
        <v>3477</v>
      </c>
      <c r="M2336" s="81"/>
      <c r="N2336" s="81" t="s">
        <v>56</v>
      </c>
      <c r="O2336" s="195">
        <v>2280</v>
      </c>
      <c r="P2336" s="195">
        <v>0</v>
      </c>
      <c r="Q2336" s="195">
        <v>0</v>
      </c>
      <c r="R2336" s="196" t="s">
        <v>33</v>
      </c>
      <c r="S2336" s="197">
        <v>60</v>
      </c>
      <c r="T2336" s="197">
        <v>110</v>
      </c>
      <c r="U2336" s="198">
        <f t="shared" si="13"/>
        <v>3.6</v>
      </c>
      <c r="V2336" s="197">
        <v>0</v>
      </c>
      <c r="W2336" s="199">
        <v>0.39600000000000002</v>
      </c>
      <c r="X2336" s="21">
        <v>902.88</v>
      </c>
      <c r="Y2336" s="78" t="s">
        <v>33</v>
      </c>
      <c r="Z2336" s="23" t="s">
        <v>62</v>
      </c>
      <c r="AA2336" s="24" t="s">
        <v>67</v>
      </c>
      <c r="AB2336" s="14" t="s">
        <v>67</v>
      </c>
      <c r="AC2336" s="14" t="s">
        <v>67</v>
      </c>
      <c r="AD2336" s="25"/>
      <c r="AE2336" s="26"/>
      <c r="AF2336" s="27"/>
      <c r="AG2336" s="162"/>
      <c r="AH2336" s="162"/>
      <c r="AI2336" s="162"/>
      <c r="AJ2336" s="162"/>
      <c r="AK2336" s="162"/>
      <c r="AL2336" s="162"/>
      <c r="AM2336" s="162"/>
      <c r="AN2336" s="162"/>
      <c r="AO2336" s="162"/>
    </row>
    <row r="2337" spans="1:398" ht="16.5" customHeight="1">
      <c r="A2337" s="190" t="s">
        <v>3443</v>
      </c>
      <c r="B2337" s="190"/>
      <c r="C2337" s="190"/>
      <c r="D2337" s="190"/>
      <c r="E2337" s="191" t="s">
        <v>692</v>
      </c>
      <c r="F2337" s="191" t="s">
        <v>693</v>
      </c>
      <c r="G2337" s="191" t="s">
        <v>3484</v>
      </c>
      <c r="H2337" s="191">
        <v>2021</v>
      </c>
      <c r="I2337" s="193">
        <v>1</v>
      </c>
      <c r="J2337" s="193">
        <v>0</v>
      </c>
      <c r="K2337" s="193">
        <v>0</v>
      </c>
      <c r="L2337" s="81" t="s">
        <v>4396</v>
      </c>
      <c r="M2337" s="81"/>
      <c r="N2337" s="81" t="s">
        <v>56</v>
      </c>
      <c r="O2337" s="195">
        <v>2280</v>
      </c>
      <c r="P2337" s="195">
        <v>0</v>
      </c>
      <c r="Q2337" s="195">
        <v>0</v>
      </c>
      <c r="R2337" s="196" t="s">
        <v>33</v>
      </c>
      <c r="S2337" s="197">
        <v>60</v>
      </c>
      <c r="T2337" s="197">
        <v>110</v>
      </c>
      <c r="U2337" s="198">
        <f t="shared" si="13"/>
        <v>3.6</v>
      </c>
      <c r="V2337" s="197">
        <v>0</v>
      </c>
      <c r="W2337" s="199">
        <v>0.39600000000000002</v>
      </c>
      <c r="X2337" s="21">
        <v>902.88</v>
      </c>
      <c r="Y2337" s="78" t="s">
        <v>33</v>
      </c>
      <c r="Z2337" s="23" t="s">
        <v>62</v>
      </c>
      <c r="AA2337" s="24" t="s">
        <v>67</v>
      </c>
      <c r="AB2337" s="14" t="s">
        <v>67</v>
      </c>
      <c r="AC2337" s="14" t="s">
        <v>67</v>
      </c>
      <c r="AD2337" s="25"/>
      <c r="AE2337" s="26"/>
      <c r="AF2337" s="27"/>
      <c r="AG2337" s="162"/>
      <c r="AH2337" s="162"/>
      <c r="AI2337" s="162"/>
      <c r="AJ2337" s="162"/>
      <c r="AK2337" s="162"/>
      <c r="AL2337" s="162"/>
      <c r="AM2337" s="162"/>
      <c r="AN2337" s="162"/>
      <c r="AO2337" s="162"/>
    </row>
    <row r="2338" spans="1:398" ht="16.5" customHeight="1">
      <c r="A2338" s="190" t="s">
        <v>3443</v>
      </c>
      <c r="B2338" s="190"/>
      <c r="C2338" s="190"/>
      <c r="D2338" s="190"/>
      <c r="E2338" s="191" t="s">
        <v>692</v>
      </c>
      <c r="F2338" s="191" t="s">
        <v>693</v>
      </c>
      <c r="G2338" s="191" t="s">
        <v>3484</v>
      </c>
      <c r="H2338" s="191">
        <v>2021</v>
      </c>
      <c r="I2338" s="193">
        <v>1</v>
      </c>
      <c r="J2338" s="193">
        <v>0</v>
      </c>
      <c r="K2338" s="193">
        <v>0</v>
      </c>
      <c r="L2338" s="81" t="s">
        <v>4397</v>
      </c>
      <c r="M2338" s="81"/>
      <c r="N2338" s="81" t="s">
        <v>56</v>
      </c>
      <c r="O2338" s="195">
        <v>2280</v>
      </c>
      <c r="P2338" s="195">
        <v>0</v>
      </c>
      <c r="Q2338" s="195">
        <v>0</v>
      </c>
      <c r="R2338" s="196" t="s">
        <v>33</v>
      </c>
      <c r="S2338" s="197">
        <v>60</v>
      </c>
      <c r="T2338" s="197">
        <v>110</v>
      </c>
      <c r="U2338" s="198">
        <f t="shared" si="13"/>
        <v>3.6</v>
      </c>
      <c r="V2338" s="197">
        <v>0</v>
      </c>
      <c r="W2338" s="199">
        <v>0.39600000000000002</v>
      </c>
      <c r="X2338" s="21">
        <v>902.88</v>
      </c>
      <c r="Y2338" s="78" t="s">
        <v>33</v>
      </c>
      <c r="Z2338" s="23" t="s">
        <v>62</v>
      </c>
      <c r="AA2338" s="24" t="s">
        <v>67</v>
      </c>
      <c r="AB2338" s="14" t="s">
        <v>67</v>
      </c>
      <c r="AC2338" s="14" t="s">
        <v>67</v>
      </c>
      <c r="AD2338" s="25"/>
      <c r="AE2338" s="26"/>
      <c r="AF2338" s="27"/>
      <c r="AG2338" s="162"/>
      <c r="AH2338" s="162"/>
      <c r="AI2338" s="162"/>
      <c r="AJ2338" s="162"/>
      <c r="AK2338" s="162"/>
      <c r="AL2338" s="162"/>
      <c r="AM2338" s="162"/>
      <c r="AN2338" s="162"/>
      <c r="AO2338" s="162"/>
    </row>
    <row r="2339" spans="1:398" ht="16.5" customHeight="1">
      <c r="A2339" s="190" t="s">
        <v>3443</v>
      </c>
      <c r="B2339" s="190"/>
      <c r="C2339" s="190"/>
      <c r="D2339" s="190"/>
      <c r="E2339" s="191" t="s">
        <v>692</v>
      </c>
      <c r="F2339" s="191" t="s">
        <v>693</v>
      </c>
      <c r="G2339" s="191" t="s">
        <v>3484</v>
      </c>
      <c r="H2339" s="191">
        <v>2021</v>
      </c>
      <c r="I2339" s="193">
        <v>1</v>
      </c>
      <c r="J2339" s="193">
        <v>0</v>
      </c>
      <c r="K2339" s="193">
        <v>0</v>
      </c>
      <c r="L2339" s="81" t="s">
        <v>4398</v>
      </c>
      <c r="M2339" s="81"/>
      <c r="N2339" s="81" t="s">
        <v>56</v>
      </c>
      <c r="O2339" s="195">
        <v>2280</v>
      </c>
      <c r="P2339" s="195">
        <v>0</v>
      </c>
      <c r="Q2339" s="195">
        <v>0</v>
      </c>
      <c r="R2339" s="196" t="s">
        <v>33</v>
      </c>
      <c r="S2339" s="197">
        <v>60</v>
      </c>
      <c r="T2339" s="197">
        <v>110</v>
      </c>
      <c r="U2339" s="198">
        <f t="shared" si="13"/>
        <v>3.6</v>
      </c>
      <c r="V2339" s="197">
        <v>0</v>
      </c>
      <c r="W2339" s="199">
        <v>0.39600000000000002</v>
      </c>
      <c r="X2339" s="21">
        <v>902.88</v>
      </c>
      <c r="Y2339" s="78" t="s">
        <v>33</v>
      </c>
      <c r="Z2339" s="23" t="s">
        <v>62</v>
      </c>
      <c r="AA2339" s="24" t="s">
        <v>67</v>
      </c>
      <c r="AB2339" s="14" t="s">
        <v>67</v>
      </c>
      <c r="AC2339" s="14" t="s">
        <v>67</v>
      </c>
      <c r="AD2339" s="25"/>
      <c r="AE2339" s="26"/>
      <c r="AF2339" s="27"/>
      <c r="AG2339" s="162"/>
      <c r="AH2339" s="162"/>
      <c r="AI2339" s="162"/>
      <c r="AJ2339" s="162"/>
      <c r="AK2339" s="162"/>
      <c r="AL2339" s="162"/>
      <c r="AM2339" s="162"/>
      <c r="AN2339" s="162"/>
      <c r="AO2339" s="162"/>
    </row>
    <row r="2340" spans="1:398" ht="16.5" customHeight="1">
      <c r="A2340" s="190" t="s">
        <v>3443</v>
      </c>
      <c r="B2340" s="190"/>
      <c r="C2340" s="190"/>
      <c r="D2340" s="190"/>
      <c r="E2340" s="191" t="s">
        <v>692</v>
      </c>
      <c r="F2340" s="191" t="s">
        <v>693</v>
      </c>
      <c r="G2340" s="191" t="s">
        <v>3484</v>
      </c>
      <c r="H2340" s="191">
        <v>2021</v>
      </c>
      <c r="I2340" s="193">
        <v>1</v>
      </c>
      <c r="J2340" s="193">
        <v>0</v>
      </c>
      <c r="K2340" s="193">
        <v>0</v>
      </c>
      <c r="L2340" s="81" t="s">
        <v>4399</v>
      </c>
      <c r="M2340" s="81"/>
      <c r="N2340" s="81" t="s">
        <v>56</v>
      </c>
      <c r="O2340" s="195">
        <v>2280</v>
      </c>
      <c r="P2340" s="195">
        <v>0</v>
      </c>
      <c r="Q2340" s="195">
        <v>0</v>
      </c>
      <c r="R2340" s="196" t="s">
        <v>33</v>
      </c>
      <c r="S2340" s="197">
        <v>60</v>
      </c>
      <c r="T2340" s="197">
        <v>110</v>
      </c>
      <c r="U2340" s="198">
        <f t="shared" si="13"/>
        <v>3.6</v>
      </c>
      <c r="V2340" s="197">
        <v>0</v>
      </c>
      <c r="W2340" s="199">
        <v>0.39600000000000002</v>
      </c>
      <c r="X2340" s="21">
        <v>902.88</v>
      </c>
      <c r="Y2340" s="78" t="s">
        <v>33</v>
      </c>
      <c r="Z2340" s="23" t="s">
        <v>62</v>
      </c>
      <c r="AA2340" s="24" t="s">
        <v>67</v>
      </c>
      <c r="AB2340" s="14" t="s">
        <v>67</v>
      </c>
      <c r="AC2340" s="14" t="s">
        <v>67</v>
      </c>
      <c r="AD2340" s="25"/>
      <c r="AE2340" s="26"/>
      <c r="AF2340" s="27"/>
      <c r="AG2340" s="162"/>
      <c r="AH2340" s="162"/>
      <c r="AI2340" s="162"/>
      <c r="AJ2340" s="162"/>
      <c r="AK2340" s="162"/>
      <c r="AL2340" s="162"/>
      <c r="AM2340" s="162"/>
      <c r="AN2340" s="162"/>
      <c r="AO2340" s="162"/>
    </row>
    <row r="2341" spans="1:398" ht="16.5" customHeight="1">
      <c r="A2341" s="190" t="s">
        <v>3443</v>
      </c>
      <c r="B2341" s="190"/>
      <c r="C2341" s="190"/>
      <c r="D2341" s="190"/>
      <c r="E2341" s="191" t="s">
        <v>692</v>
      </c>
      <c r="F2341" s="191" t="s">
        <v>693</v>
      </c>
      <c r="G2341" s="191" t="s">
        <v>3484</v>
      </c>
      <c r="H2341" s="191">
        <v>2021</v>
      </c>
      <c r="I2341" s="193">
        <v>1</v>
      </c>
      <c r="J2341" s="193">
        <v>0</v>
      </c>
      <c r="K2341" s="193">
        <v>0</v>
      </c>
      <c r="L2341" s="81" t="s">
        <v>4400</v>
      </c>
      <c r="M2341" s="81"/>
      <c r="N2341" s="81" t="s">
        <v>56</v>
      </c>
      <c r="O2341" s="195">
        <v>2280</v>
      </c>
      <c r="P2341" s="195">
        <v>0</v>
      </c>
      <c r="Q2341" s="195">
        <v>0</v>
      </c>
      <c r="R2341" s="196" t="s">
        <v>33</v>
      </c>
      <c r="S2341" s="197">
        <v>60</v>
      </c>
      <c r="T2341" s="197">
        <v>110</v>
      </c>
      <c r="U2341" s="198">
        <f t="shared" si="13"/>
        <v>3.6</v>
      </c>
      <c r="V2341" s="197">
        <v>0</v>
      </c>
      <c r="W2341" s="199">
        <v>0.39600000000000002</v>
      </c>
      <c r="X2341" s="21">
        <v>902.88</v>
      </c>
      <c r="Y2341" s="78" t="s">
        <v>33</v>
      </c>
      <c r="Z2341" s="23" t="s">
        <v>62</v>
      </c>
      <c r="AA2341" s="24" t="s">
        <v>67</v>
      </c>
      <c r="AB2341" s="14" t="s">
        <v>67</v>
      </c>
      <c r="AC2341" s="14" t="s">
        <v>67</v>
      </c>
      <c r="AD2341" s="25"/>
      <c r="AE2341" s="26"/>
      <c r="AF2341" s="27"/>
      <c r="AG2341" s="162"/>
      <c r="AH2341" s="162"/>
      <c r="AI2341" s="162"/>
      <c r="AJ2341" s="162"/>
      <c r="AK2341" s="162"/>
      <c r="AL2341" s="162"/>
      <c r="AM2341" s="162"/>
      <c r="AN2341" s="162"/>
      <c r="AO2341" s="162"/>
      <c r="AP2341" s="29"/>
      <c r="AQ2341" s="29"/>
      <c r="AR2341" s="29"/>
      <c r="AS2341" s="29"/>
      <c r="AT2341" s="29"/>
      <c r="AU2341" s="29"/>
      <c r="AV2341" s="29"/>
      <c r="AW2341" s="29"/>
      <c r="AX2341" s="29"/>
      <c r="AY2341" s="29"/>
      <c r="AZ2341" s="29"/>
      <c r="BA2341" s="29"/>
      <c r="BB2341" s="29"/>
      <c r="BC2341" s="29"/>
      <c r="BD2341" s="29"/>
      <c r="BE2341" s="29"/>
      <c r="BF2341" s="29"/>
      <c r="BG2341" s="29"/>
      <c r="BH2341" s="29"/>
      <c r="BI2341" s="29"/>
      <c r="BJ2341" s="29"/>
      <c r="BK2341" s="29"/>
      <c r="BL2341" s="29"/>
      <c r="BM2341" s="29"/>
      <c r="BN2341" s="29"/>
      <c r="BO2341" s="29"/>
      <c r="BP2341" s="29"/>
      <c r="BQ2341" s="29"/>
      <c r="BR2341" s="29"/>
      <c r="BS2341" s="29"/>
      <c r="BT2341" s="29"/>
      <c r="BU2341" s="29"/>
      <c r="BV2341" s="29"/>
      <c r="BW2341" s="29"/>
      <c r="BX2341" s="29"/>
      <c r="BY2341" s="29"/>
      <c r="BZ2341" s="29"/>
      <c r="CA2341" s="29"/>
      <c r="CB2341" s="29"/>
      <c r="CC2341" s="29"/>
      <c r="CD2341" s="29"/>
      <c r="CE2341" s="29"/>
      <c r="CF2341" s="29"/>
      <c r="CG2341" s="29"/>
      <c r="CH2341" s="29"/>
      <c r="CI2341" s="29"/>
      <c r="CJ2341" s="29"/>
      <c r="CK2341" s="29"/>
      <c r="CL2341" s="29"/>
      <c r="CM2341" s="29"/>
      <c r="CN2341" s="29"/>
      <c r="CO2341" s="29"/>
      <c r="CP2341" s="29"/>
      <c r="CQ2341" s="29"/>
      <c r="CR2341" s="29"/>
      <c r="CS2341" s="29"/>
      <c r="CT2341" s="29"/>
      <c r="CU2341" s="29"/>
      <c r="CV2341" s="29"/>
      <c r="CW2341" s="29"/>
      <c r="CX2341" s="29"/>
      <c r="CY2341" s="29"/>
      <c r="CZ2341" s="29"/>
      <c r="DA2341" s="29"/>
      <c r="DB2341" s="29"/>
      <c r="DC2341" s="29"/>
      <c r="DD2341" s="29"/>
      <c r="DE2341" s="29"/>
      <c r="DF2341" s="29"/>
      <c r="DG2341" s="29"/>
      <c r="DH2341" s="29"/>
      <c r="DI2341" s="29"/>
      <c r="DJ2341" s="29"/>
      <c r="DK2341" s="29"/>
      <c r="DL2341" s="29"/>
      <c r="DM2341" s="29"/>
      <c r="DN2341" s="29"/>
      <c r="DO2341" s="29"/>
      <c r="DP2341" s="29"/>
      <c r="DQ2341" s="29"/>
      <c r="DR2341" s="29"/>
      <c r="DS2341" s="29"/>
      <c r="DT2341" s="29"/>
      <c r="DU2341" s="29"/>
      <c r="DV2341" s="29"/>
      <c r="DW2341" s="29"/>
      <c r="DX2341" s="29"/>
      <c r="DY2341" s="29"/>
      <c r="DZ2341" s="29"/>
      <c r="EA2341" s="29"/>
      <c r="EB2341" s="29"/>
      <c r="EC2341" s="29"/>
      <c r="ED2341" s="29"/>
      <c r="EE2341" s="29"/>
      <c r="EF2341" s="29"/>
      <c r="EG2341" s="29"/>
      <c r="EH2341" s="29"/>
      <c r="EI2341" s="29"/>
      <c r="EJ2341" s="29"/>
      <c r="EK2341" s="29"/>
      <c r="EL2341" s="29"/>
      <c r="EM2341" s="29"/>
      <c r="EN2341" s="29"/>
      <c r="EO2341" s="29"/>
      <c r="EP2341" s="29"/>
      <c r="EQ2341" s="29"/>
      <c r="ER2341" s="29"/>
      <c r="ES2341" s="29"/>
      <c r="ET2341" s="29"/>
      <c r="EU2341" s="29"/>
      <c r="EV2341" s="29"/>
      <c r="EW2341" s="29"/>
      <c r="EX2341" s="29"/>
      <c r="EY2341" s="29"/>
      <c r="EZ2341" s="29"/>
      <c r="FA2341" s="29"/>
      <c r="FB2341" s="29"/>
      <c r="FC2341" s="29"/>
      <c r="FD2341" s="29"/>
      <c r="FE2341" s="29"/>
      <c r="FF2341" s="29"/>
      <c r="FG2341" s="29"/>
      <c r="FH2341" s="29"/>
      <c r="FI2341" s="29"/>
      <c r="FJ2341" s="29"/>
      <c r="FK2341" s="29"/>
      <c r="FL2341" s="29"/>
      <c r="FM2341" s="29"/>
      <c r="FN2341" s="29"/>
      <c r="FO2341" s="29"/>
      <c r="FP2341" s="29"/>
      <c r="FQ2341" s="29"/>
      <c r="FR2341" s="29"/>
      <c r="FS2341" s="29"/>
      <c r="FT2341" s="29"/>
      <c r="FU2341" s="29"/>
      <c r="FV2341" s="29"/>
      <c r="FW2341" s="29"/>
      <c r="FX2341" s="29"/>
      <c r="FY2341" s="29"/>
      <c r="FZ2341" s="29"/>
      <c r="GA2341" s="29"/>
      <c r="GB2341" s="29"/>
      <c r="GC2341" s="29"/>
      <c r="GD2341" s="29"/>
      <c r="GE2341" s="29"/>
      <c r="GF2341" s="29"/>
      <c r="GG2341" s="29"/>
      <c r="GH2341" s="29"/>
      <c r="GI2341" s="29"/>
      <c r="GJ2341" s="29"/>
      <c r="GK2341" s="29"/>
      <c r="GL2341" s="29"/>
      <c r="GM2341" s="29"/>
      <c r="GN2341" s="29"/>
      <c r="GO2341" s="29"/>
      <c r="GP2341" s="29"/>
      <c r="GQ2341" s="29"/>
      <c r="GR2341" s="29"/>
      <c r="GS2341" s="29"/>
      <c r="GT2341" s="29"/>
      <c r="GU2341" s="29"/>
      <c r="GV2341" s="29"/>
      <c r="GW2341" s="29"/>
      <c r="GX2341" s="29"/>
      <c r="GY2341" s="29"/>
      <c r="GZ2341" s="29"/>
      <c r="HA2341" s="29"/>
      <c r="HB2341" s="29"/>
      <c r="HC2341" s="29"/>
      <c r="HD2341" s="29"/>
      <c r="HE2341" s="29"/>
      <c r="HF2341" s="29"/>
      <c r="HG2341" s="29"/>
      <c r="HH2341" s="29"/>
      <c r="HI2341" s="29"/>
      <c r="HJ2341" s="29"/>
      <c r="HK2341" s="29"/>
      <c r="HL2341" s="29"/>
      <c r="HM2341" s="29"/>
      <c r="HN2341" s="29"/>
      <c r="HO2341" s="29"/>
      <c r="HP2341" s="29"/>
      <c r="HQ2341" s="29"/>
      <c r="HR2341" s="29"/>
      <c r="HS2341" s="29"/>
      <c r="HT2341" s="29"/>
      <c r="HU2341" s="29"/>
      <c r="HV2341" s="29"/>
      <c r="HW2341" s="29"/>
      <c r="HX2341" s="29"/>
      <c r="HY2341" s="29"/>
      <c r="HZ2341" s="29"/>
      <c r="IA2341" s="29"/>
      <c r="IB2341" s="29"/>
      <c r="IC2341" s="29"/>
      <c r="ID2341" s="29"/>
      <c r="IE2341" s="29"/>
      <c r="IF2341" s="29"/>
      <c r="IG2341" s="29"/>
      <c r="IH2341" s="29"/>
      <c r="II2341" s="29"/>
      <c r="IJ2341" s="29"/>
      <c r="IK2341" s="29"/>
      <c r="IL2341" s="29"/>
      <c r="IM2341" s="29"/>
      <c r="IN2341" s="29"/>
      <c r="IO2341" s="29"/>
      <c r="IP2341" s="29"/>
      <c r="IQ2341" s="29"/>
      <c r="IR2341" s="29"/>
      <c r="IS2341" s="29"/>
      <c r="IT2341" s="29"/>
      <c r="IU2341" s="29"/>
      <c r="IV2341" s="29"/>
      <c r="IW2341" s="29"/>
      <c r="IX2341" s="29"/>
      <c r="IY2341" s="29"/>
      <c r="IZ2341" s="29"/>
      <c r="JA2341" s="29"/>
      <c r="JB2341" s="29"/>
      <c r="JC2341" s="29"/>
      <c r="JD2341" s="29"/>
      <c r="JE2341" s="29"/>
      <c r="JF2341" s="29"/>
      <c r="JG2341" s="29"/>
      <c r="JH2341" s="29"/>
      <c r="JI2341" s="29"/>
      <c r="JJ2341" s="29"/>
      <c r="JK2341" s="29"/>
      <c r="JL2341" s="29"/>
      <c r="JM2341" s="29"/>
      <c r="JN2341" s="29"/>
      <c r="JO2341" s="29"/>
      <c r="JP2341" s="29"/>
      <c r="JQ2341" s="29"/>
      <c r="JR2341" s="29"/>
      <c r="JS2341" s="29"/>
      <c r="JT2341" s="29"/>
      <c r="JU2341" s="29"/>
      <c r="JV2341" s="29"/>
      <c r="JW2341" s="29"/>
      <c r="JX2341" s="29"/>
      <c r="JY2341" s="29"/>
      <c r="JZ2341" s="29"/>
      <c r="KA2341" s="29"/>
      <c r="KB2341" s="29"/>
      <c r="KC2341" s="29"/>
      <c r="KD2341" s="29"/>
      <c r="KE2341" s="29"/>
      <c r="KF2341" s="29"/>
      <c r="KG2341" s="29"/>
      <c r="KH2341" s="29"/>
      <c r="KI2341" s="29"/>
      <c r="KJ2341" s="29"/>
      <c r="KK2341" s="29"/>
      <c r="KL2341" s="29"/>
      <c r="KM2341" s="29"/>
      <c r="KN2341" s="29"/>
      <c r="KO2341" s="29"/>
      <c r="KP2341" s="29"/>
      <c r="KQ2341" s="29"/>
      <c r="KR2341" s="29"/>
      <c r="KS2341" s="29"/>
      <c r="KT2341" s="29"/>
      <c r="KU2341" s="29"/>
      <c r="KV2341" s="29"/>
      <c r="KW2341" s="29"/>
      <c r="KX2341" s="29"/>
      <c r="KY2341" s="29"/>
      <c r="KZ2341" s="29"/>
      <c r="LA2341" s="29"/>
      <c r="LB2341" s="29"/>
      <c r="LC2341" s="29"/>
      <c r="LD2341" s="29"/>
      <c r="LE2341" s="29"/>
      <c r="LF2341" s="29"/>
      <c r="LG2341" s="29"/>
      <c r="LH2341" s="29"/>
      <c r="LI2341" s="29"/>
      <c r="LJ2341" s="29"/>
      <c r="LK2341" s="29"/>
      <c r="LL2341" s="29"/>
      <c r="LM2341" s="29"/>
      <c r="LN2341" s="29"/>
      <c r="LO2341" s="29"/>
      <c r="LP2341" s="29"/>
      <c r="LQ2341" s="29"/>
      <c r="LR2341" s="29"/>
      <c r="LS2341" s="29"/>
      <c r="LT2341" s="29"/>
      <c r="LU2341" s="29"/>
      <c r="LV2341" s="29"/>
      <c r="LW2341" s="29"/>
      <c r="LX2341" s="29"/>
      <c r="LY2341" s="29"/>
      <c r="LZ2341" s="29"/>
      <c r="MA2341" s="29"/>
      <c r="MB2341" s="29"/>
      <c r="MC2341" s="29"/>
      <c r="MD2341" s="29"/>
      <c r="ME2341" s="29"/>
      <c r="MF2341" s="29"/>
      <c r="MG2341" s="29"/>
      <c r="MH2341" s="29"/>
      <c r="MI2341" s="29"/>
      <c r="MJ2341" s="29"/>
      <c r="MK2341" s="29"/>
      <c r="ML2341" s="29"/>
      <c r="MM2341" s="29"/>
      <c r="MN2341" s="29"/>
      <c r="MO2341" s="29"/>
      <c r="MP2341" s="29"/>
      <c r="MQ2341" s="29"/>
      <c r="MR2341" s="29"/>
      <c r="MS2341" s="29"/>
      <c r="MT2341" s="29"/>
      <c r="MU2341" s="29"/>
      <c r="MV2341" s="29"/>
      <c r="MW2341" s="29"/>
      <c r="MX2341" s="29"/>
      <c r="MY2341" s="29"/>
      <c r="MZ2341" s="29"/>
      <c r="NA2341" s="29"/>
      <c r="NB2341" s="29"/>
      <c r="NC2341" s="29"/>
      <c r="ND2341" s="29"/>
      <c r="NE2341" s="29"/>
      <c r="NF2341" s="29"/>
      <c r="NG2341" s="29"/>
      <c r="NH2341" s="29"/>
      <c r="NI2341" s="29"/>
      <c r="NJ2341" s="29"/>
      <c r="NK2341" s="29"/>
      <c r="NL2341" s="29"/>
      <c r="NM2341" s="29"/>
      <c r="NN2341" s="29"/>
      <c r="NO2341" s="29"/>
      <c r="NP2341" s="29"/>
      <c r="NQ2341" s="29"/>
      <c r="NR2341" s="29"/>
      <c r="NS2341" s="29"/>
      <c r="NT2341" s="29"/>
      <c r="NU2341" s="29"/>
      <c r="NV2341" s="29"/>
      <c r="NW2341" s="29"/>
      <c r="NX2341" s="29"/>
      <c r="NY2341" s="29"/>
      <c r="NZ2341" s="29"/>
      <c r="OA2341" s="29"/>
      <c r="OB2341" s="29"/>
      <c r="OC2341" s="29"/>
      <c r="OD2341" s="29"/>
      <c r="OE2341" s="29"/>
      <c r="OF2341" s="29"/>
      <c r="OG2341" s="29"/>
      <c r="OH2341" s="29"/>
    </row>
    <row r="2342" spans="1:398" ht="16.5" customHeight="1">
      <c r="A2342" s="190" t="s">
        <v>3443</v>
      </c>
      <c r="B2342" s="190"/>
      <c r="C2342" s="190"/>
      <c r="D2342" s="190"/>
      <c r="E2342" s="191" t="s">
        <v>692</v>
      </c>
      <c r="F2342" s="191" t="s">
        <v>693</v>
      </c>
      <c r="G2342" s="191" t="s">
        <v>3484</v>
      </c>
      <c r="H2342" s="191">
        <v>2021</v>
      </c>
      <c r="I2342" s="193">
        <v>1</v>
      </c>
      <c r="J2342" s="193">
        <v>0</v>
      </c>
      <c r="K2342" s="193">
        <v>0</v>
      </c>
      <c r="L2342" s="81" t="s">
        <v>4401</v>
      </c>
      <c r="M2342" s="81"/>
      <c r="N2342" s="81" t="s">
        <v>56</v>
      </c>
      <c r="O2342" s="195">
        <v>2280</v>
      </c>
      <c r="P2342" s="195">
        <v>0</v>
      </c>
      <c r="Q2342" s="195">
        <v>0</v>
      </c>
      <c r="R2342" s="196" t="s">
        <v>33</v>
      </c>
      <c r="S2342" s="197">
        <v>60</v>
      </c>
      <c r="T2342" s="197">
        <v>110</v>
      </c>
      <c r="U2342" s="198">
        <f t="shared" si="13"/>
        <v>3.6</v>
      </c>
      <c r="V2342" s="197">
        <v>0</v>
      </c>
      <c r="W2342" s="199">
        <v>0.39600000000000002</v>
      </c>
      <c r="X2342" s="21">
        <v>902.88</v>
      </c>
      <c r="Y2342" s="78" t="s">
        <v>33</v>
      </c>
      <c r="Z2342" s="23" t="s">
        <v>62</v>
      </c>
      <c r="AA2342" s="24" t="s">
        <v>67</v>
      </c>
      <c r="AB2342" s="14" t="s">
        <v>67</v>
      </c>
      <c r="AC2342" s="14" t="s">
        <v>67</v>
      </c>
      <c r="AD2342" s="25"/>
      <c r="AE2342" s="26"/>
      <c r="AF2342" s="27"/>
      <c r="AG2342" s="162"/>
      <c r="AH2342" s="162"/>
      <c r="AI2342" s="162"/>
      <c r="AJ2342" s="162"/>
      <c r="AK2342" s="162"/>
      <c r="AL2342" s="162"/>
      <c r="AM2342" s="162"/>
      <c r="AN2342" s="162"/>
      <c r="AO2342" s="162"/>
      <c r="AP2342" s="29"/>
      <c r="AQ2342" s="29"/>
      <c r="AR2342" s="29"/>
      <c r="AS2342" s="29"/>
      <c r="AT2342" s="29"/>
      <c r="AU2342" s="29"/>
      <c r="AV2342" s="29"/>
      <c r="AW2342" s="29"/>
      <c r="AX2342" s="29"/>
      <c r="AY2342" s="29"/>
      <c r="AZ2342" s="29"/>
      <c r="BA2342" s="29"/>
      <c r="BB2342" s="29"/>
      <c r="BC2342" s="29"/>
      <c r="BD2342" s="29"/>
      <c r="BE2342" s="29"/>
      <c r="BF2342" s="29"/>
      <c r="BG2342" s="29"/>
      <c r="BH2342" s="29"/>
      <c r="BI2342" s="29"/>
      <c r="BJ2342" s="29"/>
      <c r="BK2342" s="29"/>
      <c r="BL2342" s="29"/>
      <c r="BM2342" s="29"/>
      <c r="BN2342" s="29"/>
      <c r="BO2342" s="29"/>
      <c r="BP2342" s="29"/>
      <c r="BQ2342" s="29"/>
      <c r="BR2342" s="29"/>
      <c r="BS2342" s="29"/>
      <c r="BT2342" s="29"/>
      <c r="BU2342" s="29"/>
      <c r="BV2342" s="29"/>
      <c r="BW2342" s="29"/>
      <c r="BX2342" s="29"/>
      <c r="BY2342" s="29"/>
      <c r="BZ2342" s="29"/>
      <c r="CA2342" s="29"/>
      <c r="CB2342" s="29"/>
      <c r="CC2342" s="29"/>
      <c r="CD2342" s="29"/>
      <c r="CE2342" s="29"/>
      <c r="CF2342" s="29"/>
      <c r="CG2342" s="29"/>
      <c r="CH2342" s="29"/>
      <c r="CI2342" s="29"/>
      <c r="CJ2342" s="29"/>
      <c r="CK2342" s="29"/>
      <c r="CL2342" s="29"/>
      <c r="CM2342" s="29"/>
      <c r="CN2342" s="29"/>
      <c r="CO2342" s="29"/>
      <c r="CP2342" s="29"/>
      <c r="CQ2342" s="29"/>
      <c r="CR2342" s="29"/>
      <c r="CS2342" s="29"/>
      <c r="CT2342" s="29"/>
      <c r="CU2342" s="29"/>
      <c r="CV2342" s="29"/>
      <c r="CW2342" s="29"/>
      <c r="CX2342" s="29"/>
      <c r="CY2342" s="29"/>
      <c r="CZ2342" s="29"/>
      <c r="DA2342" s="29"/>
      <c r="DB2342" s="29"/>
      <c r="DC2342" s="29"/>
      <c r="DD2342" s="29"/>
      <c r="DE2342" s="29"/>
      <c r="DF2342" s="29"/>
      <c r="DG2342" s="29"/>
      <c r="DH2342" s="29"/>
      <c r="DI2342" s="29"/>
      <c r="DJ2342" s="29"/>
      <c r="DK2342" s="29"/>
      <c r="DL2342" s="29"/>
      <c r="DM2342" s="29"/>
      <c r="DN2342" s="29"/>
      <c r="DO2342" s="29"/>
      <c r="DP2342" s="29"/>
      <c r="DQ2342" s="29"/>
      <c r="DR2342" s="29"/>
      <c r="DS2342" s="29"/>
      <c r="DT2342" s="29"/>
      <c r="DU2342" s="29"/>
      <c r="DV2342" s="29"/>
      <c r="DW2342" s="29"/>
      <c r="DX2342" s="29"/>
      <c r="DY2342" s="29"/>
      <c r="DZ2342" s="29"/>
      <c r="EA2342" s="29"/>
      <c r="EB2342" s="29"/>
      <c r="EC2342" s="29"/>
      <c r="ED2342" s="29"/>
      <c r="EE2342" s="29"/>
      <c r="EF2342" s="29"/>
      <c r="EG2342" s="29"/>
      <c r="EH2342" s="29"/>
      <c r="EI2342" s="29"/>
      <c r="EJ2342" s="29"/>
      <c r="EK2342" s="29"/>
      <c r="EL2342" s="29"/>
      <c r="EM2342" s="29"/>
      <c r="EN2342" s="29"/>
      <c r="EO2342" s="29"/>
      <c r="EP2342" s="29"/>
      <c r="EQ2342" s="29"/>
      <c r="ER2342" s="29"/>
      <c r="ES2342" s="29"/>
      <c r="ET2342" s="29"/>
      <c r="EU2342" s="29"/>
      <c r="EV2342" s="29"/>
      <c r="EW2342" s="29"/>
      <c r="EX2342" s="29"/>
      <c r="EY2342" s="29"/>
      <c r="EZ2342" s="29"/>
      <c r="FA2342" s="29"/>
      <c r="FB2342" s="29"/>
      <c r="FC2342" s="29"/>
      <c r="FD2342" s="29"/>
      <c r="FE2342" s="29"/>
      <c r="FF2342" s="29"/>
      <c r="FG2342" s="29"/>
      <c r="FH2342" s="29"/>
      <c r="FI2342" s="29"/>
      <c r="FJ2342" s="29"/>
      <c r="FK2342" s="29"/>
      <c r="FL2342" s="29"/>
      <c r="FM2342" s="29"/>
      <c r="FN2342" s="29"/>
      <c r="FO2342" s="29"/>
      <c r="FP2342" s="29"/>
      <c r="FQ2342" s="29"/>
      <c r="FR2342" s="29"/>
      <c r="FS2342" s="29"/>
      <c r="FT2342" s="29"/>
      <c r="FU2342" s="29"/>
      <c r="FV2342" s="29"/>
      <c r="FW2342" s="29"/>
      <c r="FX2342" s="29"/>
      <c r="FY2342" s="29"/>
      <c r="FZ2342" s="29"/>
      <c r="GA2342" s="29"/>
      <c r="GB2342" s="29"/>
      <c r="GC2342" s="29"/>
      <c r="GD2342" s="29"/>
      <c r="GE2342" s="29"/>
      <c r="GF2342" s="29"/>
      <c r="GG2342" s="29"/>
      <c r="GH2342" s="29"/>
      <c r="GI2342" s="29"/>
      <c r="GJ2342" s="29"/>
      <c r="GK2342" s="29"/>
      <c r="GL2342" s="29"/>
      <c r="GM2342" s="29"/>
      <c r="GN2342" s="29"/>
      <c r="GO2342" s="29"/>
      <c r="GP2342" s="29"/>
      <c r="GQ2342" s="29"/>
      <c r="GR2342" s="29"/>
      <c r="GS2342" s="29"/>
      <c r="GT2342" s="29"/>
      <c r="GU2342" s="29"/>
      <c r="GV2342" s="29"/>
      <c r="GW2342" s="29"/>
      <c r="GX2342" s="29"/>
      <c r="GY2342" s="29"/>
      <c r="GZ2342" s="29"/>
      <c r="HA2342" s="29"/>
      <c r="HB2342" s="29"/>
      <c r="HC2342" s="29"/>
      <c r="HD2342" s="29"/>
      <c r="HE2342" s="29"/>
      <c r="HF2342" s="29"/>
      <c r="HG2342" s="29"/>
      <c r="HH2342" s="29"/>
      <c r="HI2342" s="29"/>
      <c r="HJ2342" s="29"/>
      <c r="HK2342" s="29"/>
      <c r="HL2342" s="29"/>
      <c r="HM2342" s="29"/>
      <c r="HN2342" s="29"/>
      <c r="HO2342" s="29"/>
      <c r="HP2342" s="29"/>
      <c r="HQ2342" s="29"/>
      <c r="HR2342" s="29"/>
      <c r="HS2342" s="29"/>
      <c r="HT2342" s="29"/>
      <c r="HU2342" s="29"/>
      <c r="HV2342" s="29"/>
      <c r="HW2342" s="29"/>
      <c r="HX2342" s="29"/>
      <c r="HY2342" s="29"/>
      <c r="HZ2342" s="29"/>
      <c r="IA2342" s="29"/>
      <c r="IB2342" s="29"/>
      <c r="IC2342" s="29"/>
      <c r="ID2342" s="29"/>
      <c r="IE2342" s="29"/>
      <c r="IF2342" s="29"/>
      <c r="IG2342" s="29"/>
      <c r="IH2342" s="29"/>
      <c r="II2342" s="29"/>
      <c r="IJ2342" s="29"/>
      <c r="IK2342" s="29"/>
      <c r="IL2342" s="29"/>
      <c r="IM2342" s="29"/>
      <c r="IN2342" s="29"/>
      <c r="IO2342" s="29"/>
      <c r="IP2342" s="29"/>
      <c r="IQ2342" s="29"/>
      <c r="IR2342" s="29"/>
      <c r="IS2342" s="29"/>
      <c r="IT2342" s="29"/>
      <c r="IU2342" s="29"/>
      <c r="IV2342" s="29"/>
      <c r="IW2342" s="29"/>
      <c r="IX2342" s="29"/>
      <c r="IY2342" s="29"/>
      <c r="IZ2342" s="29"/>
      <c r="JA2342" s="29"/>
      <c r="JB2342" s="29"/>
      <c r="JC2342" s="29"/>
      <c r="JD2342" s="29"/>
      <c r="JE2342" s="29"/>
      <c r="JF2342" s="29"/>
      <c r="JG2342" s="29"/>
      <c r="JH2342" s="29"/>
      <c r="JI2342" s="29"/>
      <c r="JJ2342" s="29"/>
      <c r="JK2342" s="29"/>
      <c r="JL2342" s="29"/>
      <c r="JM2342" s="29"/>
      <c r="JN2342" s="29"/>
      <c r="JO2342" s="29"/>
      <c r="JP2342" s="29"/>
      <c r="JQ2342" s="29"/>
      <c r="JR2342" s="29"/>
      <c r="JS2342" s="29"/>
      <c r="JT2342" s="29"/>
      <c r="JU2342" s="29"/>
      <c r="JV2342" s="29"/>
      <c r="JW2342" s="29"/>
      <c r="JX2342" s="29"/>
      <c r="JY2342" s="29"/>
      <c r="JZ2342" s="29"/>
      <c r="KA2342" s="29"/>
      <c r="KB2342" s="29"/>
      <c r="KC2342" s="29"/>
      <c r="KD2342" s="29"/>
      <c r="KE2342" s="29"/>
      <c r="KF2342" s="29"/>
      <c r="KG2342" s="29"/>
      <c r="KH2342" s="29"/>
      <c r="KI2342" s="29"/>
      <c r="KJ2342" s="29"/>
      <c r="KK2342" s="29"/>
      <c r="KL2342" s="29"/>
      <c r="KM2342" s="29"/>
      <c r="KN2342" s="29"/>
      <c r="KO2342" s="29"/>
      <c r="KP2342" s="29"/>
      <c r="KQ2342" s="29"/>
      <c r="KR2342" s="29"/>
      <c r="KS2342" s="29"/>
      <c r="KT2342" s="29"/>
      <c r="KU2342" s="29"/>
      <c r="KV2342" s="29"/>
      <c r="KW2342" s="29"/>
      <c r="KX2342" s="29"/>
      <c r="KY2342" s="29"/>
      <c r="KZ2342" s="29"/>
      <c r="LA2342" s="29"/>
      <c r="LB2342" s="29"/>
      <c r="LC2342" s="29"/>
      <c r="LD2342" s="29"/>
      <c r="LE2342" s="29"/>
      <c r="LF2342" s="29"/>
      <c r="LG2342" s="29"/>
      <c r="LH2342" s="29"/>
      <c r="LI2342" s="29"/>
      <c r="LJ2342" s="29"/>
      <c r="LK2342" s="29"/>
      <c r="LL2342" s="29"/>
      <c r="LM2342" s="29"/>
      <c r="LN2342" s="29"/>
      <c r="LO2342" s="29"/>
      <c r="LP2342" s="29"/>
      <c r="LQ2342" s="29"/>
      <c r="LR2342" s="29"/>
      <c r="LS2342" s="29"/>
      <c r="LT2342" s="29"/>
      <c r="LU2342" s="29"/>
      <c r="LV2342" s="29"/>
      <c r="LW2342" s="29"/>
      <c r="LX2342" s="29"/>
      <c r="LY2342" s="29"/>
      <c r="LZ2342" s="29"/>
      <c r="MA2342" s="29"/>
      <c r="MB2342" s="29"/>
      <c r="MC2342" s="29"/>
      <c r="MD2342" s="29"/>
      <c r="ME2342" s="29"/>
      <c r="MF2342" s="29"/>
      <c r="MG2342" s="29"/>
      <c r="MH2342" s="29"/>
      <c r="MI2342" s="29"/>
      <c r="MJ2342" s="29"/>
      <c r="MK2342" s="29"/>
      <c r="ML2342" s="29"/>
      <c r="MM2342" s="29"/>
      <c r="MN2342" s="29"/>
      <c r="MO2342" s="29"/>
      <c r="MP2342" s="29"/>
      <c r="MQ2342" s="29"/>
      <c r="MR2342" s="29"/>
      <c r="MS2342" s="29"/>
      <c r="MT2342" s="29"/>
      <c r="MU2342" s="29"/>
      <c r="MV2342" s="29"/>
      <c r="MW2342" s="29"/>
      <c r="MX2342" s="29"/>
      <c r="MY2342" s="29"/>
      <c r="MZ2342" s="29"/>
      <c r="NA2342" s="29"/>
      <c r="NB2342" s="29"/>
      <c r="NC2342" s="29"/>
      <c r="ND2342" s="29"/>
      <c r="NE2342" s="29"/>
      <c r="NF2342" s="29"/>
      <c r="NG2342" s="29"/>
      <c r="NH2342" s="29"/>
      <c r="NI2342" s="29"/>
      <c r="NJ2342" s="29"/>
      <c r="NK2342" s="29"/>
      <c r="NL2342" s="29"/>
      <c r="NM2342" s="29"/>
      <c r="NN2342" s="29"/>
      <c r="NO2342" s="29"/>
      <c r="NP2342" s="29"/>
      <c r="NQ2342" s="29"/>
      <c r="NR2342" s="29"/>
      <c r="NS2342" s="29"/>
      <c r="NT2342" s="29"/>
      <c r="NU2342" s="29"/>
      <c r="NV2342" s="29"/>
      <c r="NW2342" s="29"/>
      <c r="NX2342" s="29"/>
      <c r="NY2342" s="29"/>
      <c r="NZ2342" s="29"/>
      <c r="OA2342" s="29"/>
      <c r="OB2342" s="29"/>
      <c r="OC2342" s="29"/>
      <c r="OD2342" s="29"/>
      <c r="OE2342" s="29"/>
      <c r="OF2342" s="29"/>
      <c r="OG2342" s="29"/>
      <c r="OH2342" s="29"/>
    </row>
    <row r="2343" spans="1:398" ht="16.5" customHeight="1">
      <c r="A2343" s="190" t="s">
        <v>3443</v>
      </c>
      <c r="B2343" s="190"/>
      <c r="C2343" s="190"/>
      <c r="D2343" s="190"/>
      <c r="E2343" s="191" t="s">
        <v>692</v>
      </c>
      <c r="F2343" s="191" t="s">
        <v>693</v>
      </c>
      <c r="G2343" s="191" t="s">
        <v>3484</v>
      </c>
      <c r="H2343" s="191">
        <v>2021</v>
      </c>
      <c r="I2343" s="193">
        <v>1</v>
      </c>
      <c r="J2343" s="193">
        <v>0</v>
      </c>
      <c r="K2343" s="193">
        <v>0</v>
      </c>
      <c r="L2343" s="81" t="s">
        <v>4402</v>
      </c>
      <c r="M2343" s="81"/>
      <c r="N2343" s="81" t="s">
        <v>56</v>
      </c>
      <c r="O2343" s="195">
        <v>2280</v>
      </c>
      <c r="P2343" s="195">
        <v>0</v>
      </c>
      <c r="Q2343" s="195">
        <v>0</v>
      </c>
      <c r="R2343" s="196" t="s">
        <v>33</v>
      </c>
      <c r="S2343" s="197">
        <v>60</v>
      </c>
      <c r="T2343" s="197">
        <v>110</v>
      </c>
      <c r="U2343" s="198">
        <f t="shared" si="13"/>
        <v>3.6</v>
      </c>
      <c r="V2343" s="197">
        <v>0</v>
      </c>
      <c r="W2343" s="199">
        <v>0.39600000000000002</v>
      </c>
      <c r="X2343" s="21">
        <v>902.88</v>
      </c>
      <c r="Y2343" s="78" t="s">
        <v>33</v>
      </c>
      <c r="Z2343" s="23" t="s">
        <v>62</v>
      </c>
      <c r="AA2343" s="24" t="s">
        <v>67</v>
      </c>
      <c r="AB2343" s="14" t="s">
        <v>67</v>
      </c>
      <c r="AC2343" s="14" t="s">
        <v>67</v>
      </c>
      <c r="AD2343" s="25"/>
      <c r="AE2343" s="26"/>
      <c r="AF2343" s="27"/>
      <c r="AG2343" s="162"/>
      <c r="AH2343" s="162"/>
      <c r="AI2343" s="162"/>
      <c r="AJ2343" s="162"/>
      <c r="AK2343" s="162"/>
      <c r="AL2343" s="162"/>
      <c r="AM2343" s="162"/>
      <c r="AN2343" s="162"/>
      <c r="AO2343" s="162"/>
      <c r="AP2343" s="29"/>
      <c r="AQ2343" s="29"/>
      <c r="AR2343" s="29"/>
      <c r="AS2343" s="29"/>
      <c r="AT2343" s="29"/>
      <c r="AU2343" s="29"/>
      <c r="AV2343" s="29"/>
      <c r="AW2343" s="29"/>
      <c r="AX2343" s="29"/>
      <c r="AY2343" s="29"/>
      <c r="AZ2343" s="29"/>
      <c r="BA2343" s="29"/>
      <c r="BB2343" s="29"/>
      <c r="BC2343" s="29"/>
      <c r="BD2343" s="29"/>
      <c r="BE2343" s="29"/>
      <c r="BF2343" s="29"/>
      <c r="BG2343" s="29"/>
      <c r="BH2343" s="29"/>
      <c r="BI2343" s="29"/>
      <c r="BJ2343" s="29"/>
      <c r="BK2343" s="29"/>
      <c r="BL2343" s="29"/>
      <c r="BM2343" s="29"/>
      <c r="BN2343" s="29"/>
      <c r="BO2343" s="29"/>
      <c r="BP2343" s="29"/>
      <c r="BQ2343" s="29"/>
      <c r="BR2343" s="29"/>
      <c r="BS2343" s="29"/>
      <c r="BT2343" s="29"/>
      <c r="BU2343" s="29"/>
      <c r="BV2343" s="29"/>
      <c r="BW2343" s="29"/>
      <c r="BX2343" s="29"/>
      <c r="BY2343" s="29"/>
      <c r="BZ2343" s="29"/>
      <c r="CA2343" s="29"/>
      <c r="CB2343" s="29"/>
      <c r="CC2343" s="29"/>
      <c r="CD2343" s="29"/>
      <c r="CE2343" s="29"/>
      <c r="CF2343" s="29"/>
      <c r="CG2343" s="29"/>
      <c r="CH2343" s="29"/>
      <c r="CI2343" s="29"/>
      <c r="CJ2343" s="29"/>
      <c r="CK2343" s="29"/>
      <c r="CL2343" s="29"/>
      <c r="CM2343" s="29"/>
      <c r="CN2343" s="29"/>
      <c r="CO2343" s="29"/>
      <c r="CP2343" s="29"/>
      <c r="CQ2343" s="29"/>
      <c r="CR2343" s="29"/>
      <c r="CS2343" s="29"/>
      <c r="CT2343" s="29"/>
      <c r="CU2343" s="29"/>
      <c r="CV2343" s="29"/>
      <c r="CW2343" s="29"/>
      <c r="CX2343" s="29"/>
      <c r="CY2343" s="29"/>
      <c r="CZ2343" s="29"/>
      <c r="DA2343" s="29"/>
      <c r="DB2343" s="29"/>
      <c r="DC2343" s="29"/>
      <c r="DD2343" s="29"/>
      <c r="DE2343" s="29"/>
      <c r="DF2343" s="29"/>
      <c r="DG2343" s="29"/>
      <c r="DH2343" s="29"/>
      <c r="DI2343" s="29"/>
      <c r="DJ2343" s="29"/>
      <c r="DK2343" s="29"/>
      <c r="DL2343" s="29"/>
      <c r="DM2343" s="29"/>
      <c r="DN2343" s="29"/>
      <c r="DO2343" s="29"/>
      <c r="DP2343" s="29"/>
      <c r="DQ2343" s="29"/>
      <c r="DR2343" s="29"/>
      <c r="DS2343" s="29"/>
      <c r="DT2343" s="29"/>
      <c r="DU2343" s="29"/>
      <c r="DV2343" s="29"/>
      <c r="DW2343" s="29"/>
      <c r="DX2343" s="29"/>
      <c r="DY2343" s="29"/>
      <c r="DZ2343" s="29"/>
      <c r="EA2343" s="29"/>
      <c r="EB2343" s="29"/>
      <c r="EC2343" s="29"/>
      <c r="ED2343" s="29"/>
      <c r="EE2343" s="29"/>
      <c r="EF2343" s="29"/>
      <c r="EG2343" s="29"/>
      <c r="EH2343" s="29"/>
      <c r="EI2343" s="29"/>
      <c r="EJ2343" s="29"/>
      <c r="EK2343" s="29"/>
      <c r="EL2343" s="29"/>
      <c r="EM2343" s="29"/>
      <c r="EN2343" s="29"/>
      <c r="EO2343" s="29"/>
      <c r="EP2343" s="29"/>
      <c r="EQ2343" s="29"/>
      <c r="ER2343" s="29"/>
      <c r="ES2343" s="29"/>
      <c r="ET2343" s="29"/>
      <c r="EU2343" s="29"/>
      <c r="EV2343" s="29"/>
      <c r="EW2343" s="29"/>
      <c r="EX2343" s="29"/>
      <c r="EY2343" s="29"/>
      <c r="EZ2343" s="29"/>
      <c r="FA2343" s="29"/>
      <c r="FB2343" s="29"/>
      <c r="FC2343" s="29"/>
      <c r="FD2343" s="29"/>
      <c r="FE2343" s="29"/>
      <c r="FF2343" s="29"/>
      <c r="FG2343" s="29"/>
      <c r="FH2343" s="29"/>
      <c r="FI2343" s="29"/>
      <c r="FJ2343" s="29"/>
      <c r="FK2343" s="29"/>
      <c r="FL2343" s="29"/>
      <c r="FM2343" s="29"/>
      <c r="FN2343" s="29"/>
      <c r="FO2343" s="29"/>
      <c r="FP2343" s="29"/>
      <c r="FQ2343" s="29"/>
      <c r="FR2343" s="29"/>
      <c r="FS2343" s="29"/>
      <c r="FT2343" s="29"/>
      <c r="FU2343" s="29"/>
      <c r="FV2343" s="29"/>
      <c r="FW2343" s="29"/>
      <c r="FX2343" s="29"/>
      <c r="FY2343" s="29"/>
      <c r="FZ2343" s="29"/>
      <c r="GA2343" s="29"/>
      <c r="GB2343" s="29"/>
      <c r="GC2343" s="29"/>
      <c r="GD2343" s="29"/>
      <c r="GE2343" s="29"/>
      <c r="GF2343" s="29"/>
      <c r="GG2343" s="29"/>
      <c r="GH2343" s="29"/>
      <c r="GI2343" s="29"/>
      <c r="GJ2343" s="29"/>
      <c r="GK2343" s="29"/>
      <c r="GL2343" s="29"/>
      <c r="GM2343" s="29"/>
      <c r="GN2343" s="29"/>
      <c r="GO2343" s="29"/>
      <c r="GP2343" s="29"/>
      <c r="GQ2343" s="29"/>
      <c r="GR2343" s="29"/>
      <c r="GS2343" s="29"/>
      <c r="GT2343" s="29"/>
      <c r="GU2343" s="29"/>
      <c r="GV2343" s="29"/>
      <c r="GW2343" s="29"/>
      <c r="GX2343" s="29"/>
      <c r="GY2343" s="29"/>
      <c r="GZ2343" s="29"/>
      <c r="HA2343" s="29"/>
      <c r="HB2343" s="29"/>
      <c r="HC2343" s="29"/>
      <c r="HD2343" s="29"/>
      <c r="HE2343" s="29"/>
      <c r="HF2343" s="29"/>
      <c r="HG2343" s="29"/>
      <c r="HH2343" s="29"/>
      <c r="HI2343" s="29"/>
      <c r="HJ2343" s="29"/>
      <c r="HK2343" s="29"/>
      <c r="HL2343" s="29"/>
      <c r="HM2343" s="29"/>
      <c r="HN2343" s="29"/>
      <c r="HO2343" s="29"/>
      <c r="HP2343" s="29"/>
      <c r="HQ2343" s="29"/>
      <c r="HR2343" s="29"/>
      <c r="HS2343" s="29"/>
      <c r="HT2343" s="29"/>
      <c r="HU2343" s="29"/>
      <c r="HV2343" s="29"/>
      <c r="HW2343" s="29"/>
      <c r="HX2343" s="29"/>
      <c r="HY2343" s="29"/>
      <c r="HZ2343" s="29"/>
      <c r="IA2343" s="29"/>
      <c r="IB2343" s="29"/>
      <c r="IC2343" s="29"/>
      <c r="ID2343" s="29"/>
      <c r="IE2343" s="29"/>
      <c r="IF2343" s="29"/>
      <c r="IG2343" s="29"/>
      <c r="IH2343" s="29"/>
      <c r="II2343" s="29"/>
      <c r="IJ2343" s="29"/>
      <c r="IK2343" s="29"/>
      <c r="IL2343" s="29"/>
      <c r="IM2343" s="29"/>
      <c r="IN2343" s="29"/>
      <c r="IO2343" s="29"/>
      <c r="IP2343" s="29"/>
      <c r="IQ2343" s="29"/>
      <c r="IR2343" s="29"/>
      <c r="IS2343" s="29"/>
      <c r="IT2343" s="29"/>
      <c r="IU2343" s="29"/>
      <c r="IV2343" s="29"/>
      <c r="IW2343" s="29"/>
      <c r="IX2343" s="29"/>
      <c r="IY2343" s="29"/>
      <c r="IZ2343" s="29"/>
      <c r="JA2343" s="29"/>
      <c r="JB2343" s="29"/>
      <c r="JC2343" s="29"/>
      <c r="JD2343" s="29"/>
      <c r="JE2343" s="29"/>
      <c r="JF2343" s="29"/>
      <c r="JG2343" s="29"/>
      <c r="JH2343" s="29"/>
      <c r="JI2343" s="29"/>
      <c r="JJ2343" s="29"/>
      <c r="JK2343" s="29"/>
      <c r="JL2343" s="29"/>
      <c r="JM2343" s="29"/>
      <c r="JN2343" s="29"/>
      <c r="JO2343" s="29"/>
      <c r="JP2343" s="29"/>
      <c r="JQ2343" s="29"/>
      <c r="JR2343" s="29"/>
      <c r="JS2343" s="29"/>
      <c r="JT2343" s="29"/>
      <c r="JU2343" s="29"/>
      <c r="JV2343" s="29"/>
      <c r="JW2343" s="29"/>
      <c r="JX2343" s="29"/>
      <c r="JY2343" s="29"/>
      <c r="JZ2343" s="29"/>
      <c r="KA2343" s="29"/>
      <c r="KB2343" s="29"/>
      <c r="KC2343" s="29"/>
      <c r="KD2343" s="29"/>
      <c r="KE2343" s="29"/>
      <c r="KF2343" s="29"/>
      <c r="KG2343" s="29"/>
      <c r="KH2343" s="29"/>
      <c r="KI2343" s="29"/>
      <c r="KJ2343" s="29"/>
      <c r="KK2343" s="29"/>
      <c r="KL2343" s="29"/>
      <c r="KM2343" s="29"/>
      <c r="KN2343" s="29"/>
      <c r="KO2343" s="29"/>
      <c r="KP2343" s="29"/>
      <c r="KQ2343" s="29"/>
      <c r="KR2343" s="29"/>
      <c r="KS2343" s="29"/>
      <c r="KT2343" s="29"/>
      <c r="KU2343" s="29"/>
      <c r="KV2343" s="29"/>
      <c r="KW2343" s="29"/>
      <c r="KX2343" s="29"/>
      <c r="KY2343" s="29"/>
      <c r="KZ2343" s="29"/>
      <c r="LA2343" s="29"/>
      <c r="LB2343" s="29"/>
      <c r="LC2343" s="29"/>
      <c r="LD2343" s="29"/>
      <c r="LE2343" s="29"/>
      <c r="LF2343" s="29"/>
      <c r="LG2343" s="29"/>
      <c r="LH2343" s="29"/>
      <c r="LI2343" s="29"/>
      <c r="LJ2343" s="29"/>
      <c r="LK2343" s="29"/>
      <c r="LL2343" s="29"/>
      <c r="LM2343" s="29"/>
      <c r="LN2343" s="29"/>
      <c r="LO2343" s="29"/>
      <c r="LP2343" s="29"/>
      <c r="LQ2343" s="29"/>
      <c r="LR2343" s="29"/>
      <c r="LS2343" s="29"/>
      <c r="LT2343" s="29"/>
      <c r="LU2343" s="29"/>
      <c r="LV2343" s="29"/>
      <c r="LW2343" s="29"/>
      <c r="LX2343" s="29"/>
      <c r="LY2343" s="29"/>
      <c r="LZ2343" s="29"/>
      <c r="MA2343" s="29"/>
      <c r="MB2343" s="29"/>
      <c r="MC2343" s="29"/>
      <c r="MD2343" s="29"/>
      <c r="ME2343" s="29"/>
      <c r="MF2343" s="29"/>
      <c r="MG2343" s="29"/>
      <c r="MH2343" s="29"/>
      <c r="MI2343" s="29"/>
      <c r="MJ2343" s="29"/>
      <c r="MK2343" s="29"/>
      <c r="ML2343" s="29"/>
      <c r="MM2343" s="29"/>
      <c r="MN2343" s="29"/>
      <c r="MO2343" s="29"/>
      <c r="MP2343" s="29"/>
      <c r="MQ2343" s="29"/>
      <c r="MR2343" s="29"/>
      <c r="MS2343" s="29"/>
      <c r="MT2343" s="29"/>
      <c r="MU2343" s="29"/>
      <c r="MV2343" s="29"/>
      <c r="MW2343" s="29"/>
      <c r="MX2343" s="29"/>
      <c r="MY2343" s="29"/>
      <c r="MZ2343" s="29"/>
      <c r="NA2343" s="29"/>
      <c r="NB2343" s="29"/>
      <c r="NC2343" s="29"/>
      <c r="ND2343" s="29"/>
      <c r="NE2343" s="29"/>
      <c r="NF2343" s="29"/>
      <c r="NG2343" s="29"/>
      <c r="NH2343" s="29"/>
      <c r="NI2343" s="29"/>
      <c r="NJ2343" s="29"/>
      <c r="NK2343" s="29"/>
      <c r="NL2343" s="29"/>
      <c r="NM2343" s="29"/>
      <c r="NN2343" s="29"/>
      <c r="NO2343" s="29"/>
      <c r="NP2343" s="29"/>
      <c r="NQ2343" s="29"/>
      <c r="NR2343" s="29"/>
      <c r="NS2343" s="29"/>
      <c r="NT2343" s="29"/>
      <c r="NU2343" s="29"/>
      <c r="NV2343" s="29"/>
      <c r="NW2343" s="29"/>
      <c r="NX2343" s="29"/>
      <c r="NY2343" s="29"/>
      <c r="NZ2343" s="29"/>
      <c r="OA2343" s="29"/>
      <c r="OB2343" s="29"/>
      <c r="OC2343" s="29"/>
      <c r="OD2343" s="29"/>
      <c r="OE2343" s="29"/>
      <c r="OF2343" s="29"/>
      <c r="OG2343" s="29"/>
      <c r="OH2343" s="29"/>
    </row>
    <row r="2344" spans="1:398" ht="16.5" customHeight="1">
      <c r="A2344" s="190" t="s">
        <v>3443</v>
      </c>
      <c r="B2344" s="190"/>
      <c r="C2344" s="190"/>
      <c r="D2344" s="190"/>
      <c r="E2344" s="191" t="s">
        <v>692</v>
      </c>
      <c r="F2344" s="191" t="s">
        <v>693</v>
      </c>
      <c r="G2344" s="191" t="s">
        <v>3484</v>
      </c>
      <c r="H2344" s="191">
        <v>2021</v>
      </c>
      <c r="I2344" s="193">
        <v>1</v>
      </c>
      <c r="J2344" s="193">
        <v>0</v>
      </c>
      <c r="K2344" s="193">
        <v>0</v>
      </c>
      <c r="L2344" s="81" t="s">
        <v>4403</v>
      </c>
      <c r="M2344" s="81"/>
      <c r="N2344" s="81" t="s">
        <v>56</v>
      </c>
      <c r="O2344" s="195">
        <v>2280</v>
      </c>
      <c r="P2344" s="195">
        <v>0</v>
      </c>
      <c r="Q2344" s="195">
        <v>0</v>
      </c>
      <c r="R2344" s="196" t="s">
        <v>33</v>
      </c>
      <c r="S2344" s="197">
        <v>60</v>
      </c>
      <c r="T2344" s="197">
        <v>110</v>
      </c>
      <c r="U2344" s="198">
        <f t="shared" si="13"/>
        <v>3.6</v>
      </c>
      <c r="V2344" s="197">
        <v>0</v>
      </c>
      <c r="W2344" s="199">
        <v>0.39600000000000002</v>
      </c>
      <c r="X2344" s="21">
        <v>902.88</v>
      </c>
      <c r="Y2344" s="78" t="s">
        <v>33</v>
      </c>
      <c r="Z2344" s="23" t="s">
        <v>62</v>
      </c>
      <c r="AA2344" s="24" t="s">
        <v>67</v>
      </c>
      <c r="AB2344" s="14" t="s">
        <v>67</v>
      </c>
      <c r="AC2344" s="14" t="s">
        <v>67</v>
      </c>
      <c r="AD2344" s="25"/>
      <c r="AE2344" s="26"/>
      <c r="AF2344" s="27"/>
      <c r="AG2344" s="162"/>
      <c r="AH2344" s="162"/>
      <c r="AI2344" s="162"/>
      <c r="AJ2344" s="162"/>
      <c r="AK2344" s="162"/>
      <c r="AL2344" s="162"/>
      <c r="AM2344" s="162"/>
      <c r="AN2344" s="162"/>
      <c r="AO2344" s="162"/>
      <c r="AP2344" s="29"/>
      <c r="AQ2344" s="29"/>
      <c r="AR2344" s="29"/>
      <c r="AS2344" s="29"/>
      <c r="AT2344" s="29"/>
      <c r="AU2344" s="29"/>
      <c r="AV2344" s="29"/>
      <c r="AW2344" s="29"/>
      <c r="AX2344" s="29"/>
      <c r="AY2344" s="29"/>
      <c r="AZ2344" s="29"/>
      <c r="BA2344" s="29"/>
      <c r="BB2344" s="29"/>
      <c r="BC2344" s="29"/>
      <c r="BD2344" s="29"/>
      <c r="BE2344" s="29"/>
      <c r="BF2344" s="29"/>
      <c r="BG2344" s="29"/>
      <c r="BH2344" s="29"/>
      <c r="BI2344" s="29"/>
      <c r="BJ2344" s="29"/>
      <c r="BK2344" s="29"/>
      <c r="BL2344" s="29"/>
      <c r="BM2344" s="29"/>
      <c r="BN2344" s="29"/>
      <c r="BO2344" s="29"/>
      <c r="BP2344" s="29"/>
      <c r="BQ2344" s="29"/>
      <c r="BR2344" s="29"/>
      <c r="BS2344" s="29"/>
      <c r="BT2344" s="29"/>
      <c r="BU2344" s="29"/>
      <c r="BV2344" s="29"/>
      <c r="BW2344" s="29"/>
      <c r="BX2344" s="29"/>
      <c r="BY2344" s="29"/>
      <c r="BZ2344" s="29"/>
      <c r="CA2344" s="29"/>
      <c r="CB2344" s="29"/>
      <c r="CC2344" s="29"/>
      <c r="CD2344" s="29"/>
      <c r="CE2344" s="29"/>
      <c r="CF2344" s="29"/>
      <c r="CG2344" s="29"/>
      <c r="CH2344" s="29"/>
      <c r="CI2344" s="29"/>
      <c r="CJ2344" s="29"/>
      <c r="CK2344" s="29"/>
      <c r="CL2344" s="29"/>
      <c r="CM2344" s="29"/>
      <c r="CN2344" s="29"/>
      <c r="CO2344" s="29"/>
      <c r="CP2344" s="29"/>
      <c r="CQ2344" s="29"/>
      <c r="CR2344" s="29"/>
      <c r="CS2344" s="29"/>
      <c r="CT2344" s="29"/>
      <c r="CU2344" s="29"/>
      <c r="CV2344" s="29"/>
      <c r="CW2344" s="29"/>
      <c r="CX2344" s="29"/>
      <c r="CY2344" s="29"/>
      <c r="CZ2344" s="29"/>
      <c r="DA2344" s="29"/>
      <c r="DB2344" s="29"/>
      <c r="DC2344" s="29"/>
      <c r="DD2344" s="29"/>
      <c r="DE2344" s="29"/>
      <c r="DF2344" s="29"/>
      <c r="DG2344" s="29"/>
      <c r="DH2344" s="29"/>
      <c r="DI2344" s="29"/>
      <c r="DJ2344" s="29"/>
      <c r="DK2344" s="29"/>
      <c r="DL2344" s="29"/>
      <c r="DM2344" s="29"/>
      <c r="DN2344" s="29"/>
      <c r="DO2344" s="29"/>
      <c r="DP2344" s="29"/>
      <c r="DQ2344" s="29"/>
      <c r="DR2344" s="29"/>
      <c r="DS2344" s="29"/>
      <c r="DT2344" s="29"/>
      <c r="DU2344" s="29"/>
      <c r="DV2344" s="29"/>
      <c r="DW2344" s="29"/>
      <c r="DX2344" s="29"/>
      <c r="DY2344" s="29"/>
      <c r="DZ2344" s="29"/>
      <c r="EA2344" s="29"/>
      <c r="EB2344" s="29"/>
      <c r="EC2344" s="29"/>
      <c r="ED2344" s="29"/>
      <c r="EE2344" s="29"/>
      <c r="EF2344" s="29"/>
      <c r="EG2344" s="29"/>
      <c r="EH2344" s="29"/>
      <c r="EI2344" s="29"/>
      <c r="EJ2344" s="29"/>
      <c r="EK2344" s="29"/>
      <c r="EL2344" s="29"/>
      <c r="EM2344" s="29"/>
      <c r="EN2344" s="29"/>
      <c r="EO2344" s="29"/>
      <c r="EP2344" s="29"/>
      <c r="EQ2344" s="29"/>
      <c r="ER2344" s="29"/>
      <c r="ES2344" s="29"/>
      <c r="ET2344" s="29"/>
      <c r="EU2344" s="29"/>
      <c r="EV2344" s="29"/>
      <c r="EW2344" s="29"/>
      <c r="EX2344" s="29"/>
      <c r="EY2344" s="29"/>
      <c r="EZ2344" s="29"/>
      <c r="FA2344" s="29"/>
      <c r="FB2344" s="29"/>
      <c r="FC2344" s="29"/>
      <c r="FD2344" s="29"/>
      <c r="FE2344" s="29"/>
      <c r="FF2344" s="29"/>
      <c r="FG2344" s="29"/>
      <c r="FH2344" s="29"/>
      <c r="FI2344" s="29"/>
      <c r="FJ2344" s="29"/>
      <c r="FK2344" s="29"/>
      <c r="FL2344" s="29"/>
      <c r="FM2344" s="29"/>
      <c r="FN2344" s="29"/>
      <c r="FO2344" s="29"/>
      <c r="FP2344" s="29"/>
      <c r="FQ2344" s="29"/>
      <c r="FR2344" s="29"/>
      <c r="FS2344" s="29"/>
      <c r="FT2344" s="29"/>
      <c r="FU2344" s="29"/>
      <c r="FV2344" s="29"/>
      <c r="FW2344" s="29"/>
      <c r="FX2344" s="29"/>
      <c r="FY2344" s="29"/>
      <c r="FZ2344" s="29"/>
      <c r="GA2344" s="29"/>
      <c r="GB2344" s="29"/>
      <c r="GC2344" s="29"/>
      <c r="GD2344" s="29"/>
      <c r="GE2344" s="29"/>
      <c r="GF2344" s="29"/>
      <c r="GG2344" s="29"/>
      <c r="GH2344" s="29"/>
      <c r="GI2344" s="29"/>
      <c r="GJ2344" s="29"/>
      <c r="GK2344" s="29"/>
      <c r="GL2344" s="29"/>
      <c r="GM2344" s="29"/>
      <c r="GN2344" s="29"/>
      <c r="GO2344" s="29"/>
      <c r="GP2344" s="29"/>
      <c r="GQ2344" s="29"/>
      <c r="GR2344" s="29"/>
      <c r="GS2344" s="29"/>
      <c r="GT2344" s="29"/>
      <c r="GU2344" s="29"/>
      <c r="GV2344" s="29"/>
      <c r="GW2344" s="29"/>
      <c r="GX2344" s="29"/>
      <c r="GY2344" s="29"/>
      <c r="GZ2344" s="29"/>
      <c r="HA2344" s="29"/>
      <c r="HB2344" s="29"/>
      <c r="HC2344" s="29"/>
      <c r="HD2344" s="29"/>
      <c r="HE2344" s="29"/>
      <c r="HF2344" s="29"/>
      <c r="HG2344" s="29"/>
      <c r="HH2344" s="29"/>
      <c r="HI2344" s="29"/>
      <c r="HJ2344" s="29"/>
      <c r="HK2344" s="29"/>
      <c r="HL2344" s="29"/>
      <c r="HM2344" s="29"/>
      <c r="HN2344" s="29"/>
      <c r="HO2344" s="29"/>
      <c r="HP2344" s="29"/>
      <c r="HQ2344" s="29"/>
      <c r="HR2344" s="29"/>
      <c r="HS2344" s="29"/>
      <c r="HT2344" s="29"/>
      <c r="HU2344" s="29"/>
      <c r="HV2344" s="29"/>
      <c r="HW2344" s="29"/>
      <c r="HX2344" s="29"/>
      <c r="HY2344" s="29"/>
      <c r="HZ2344" s="29"/>
      <c r="IA2344" s="29"/>
      <c r="IB2344" s="29"/>
      <c r="IC2344" s="29"/>
      <c r="ID2344" s="29"/>
      <c r="IE2344" s="29"/>
      <c r="IF2344" s="29"/>
      <c r="IG2344" s="29"/>
      <c r="IH2344" s="29"/>
      <c r="II2344" s="29"/>
      <c r="IJ2344" s="29"/>
      <c r="IK2344" s="29"/>
      <c r="IL2344" s="29"/>
      <c r="IM2344" s="29"/>
      <c r="IN2344" s="29"/>
      <c r="IO2344" s="29"/>
      <c r="IP2344" s="29"/>
      <c r="IQ2344" s="29"/>
      <c r="IR2344" s="29"/>
      <c r="IS2344" s="29"/>
      <c r="IT2344" s="29"/>
      <c r="IU2344" s="29"/>
      <c r="IV2344" s="29"/>
      <c r="IW2344" s="29"/>
      <c r="IX2344" s="29"/>
      <c r="IY2344" s="29"/>
      <c r="IZ2344" s="29"/>
      <c r="JA2344" s="29"/>
      <c r="JB2344" s="29"/>
      <c r="JC2344" s="29"/>
      <c r="JD2344" s="29"/>
      <c r="JE2344" s="29"/>
      <c r="JF2344" s="29"/>
      <c r="JG2344" s="29"/>
      <c r="JH2344" s="29"/>
      <c r="JI2344" s="29"/>
      <c r="JJ2344" s="29"/>
      <c r="JK2344" s="29"/>
      <c r="JL2344" s="29"/>
      <c r="JM2344" s="29"/>
      <c r="JN2344" s="29"/>
      <c r="JO2344" s="29"/>
      <c r="JP2344" s="29"/>
      <c r="JQ2344" s="29"/>
      <c r="JR2344" s="29"/>
      <c r="JS2344" s="29"/>
      <c r="JT2344" s="29"/>
      <c r="JU2344" s="29"/>
      <c r="JV2344" s="29"/>
      <c r="JW2344" s="29"/>
      <c r="JX2344" s="29"/>
      <c r="JY2344" s="29"/>
      <c r="JZ2344" s="29"/>
      <c r="KA2344" s="29"/>
      <c r="KB2344" s="29"/>
      <c r="KC2344" s="29"/>
      <c r="KD2344" s="29"/>
      <c r="KE2344" s="29"/>
      <c r="KF2344" s="29"/>
      <c r="KG2344" s="29"/>
      <c r="KH2344" s="29"/>
      <c r="KI2344" s="29"/>
      <c r="KJ2344" s="29"/>
      <c r="KK2344" s="29"/>
      <c r="KL2344" s="29"/>
      <c r="KM2344" s="29"/>
      <c r="KN2344" s="29"/>
      <c r="KO2344" s="29"/>
      <c r="KP2344" s="29"/>
      <c r="KQ2344" s="29"/>
      <c r="KR2344" s="29"/>
      <c r="KS2344" s="29"/>
      <c r="KT2344" s="29"/>
      <c r="KU2344" s="29"/>
      <c r="KV2344" s="29"/>
      <c r="KW2344" s="29"/>
      <c r="KX2344" s="29"/>
      <c r="KY2344" s="29"/>
      <c r="KZ2344" s="29"/>
      <c r="LA2344" s="29"/>
      <c r="LB2344" s="29"/>
      <c r="LC2344" s="29"/>
      <c r="LD2344" s="29"/>
      <c r="LE2344" s="29"/>
      <c r="LF2344" s="29"/>
      <c r="LG2344" s="29"/>
      <c r="LH2344" s="29"/>
      <c r="LI2344" s="29"/>
      <c r="LJ2344" s="29"/>
      <c r="LK2344" s="29"/>
      <c r="LL2344" s="29"/>
      <c r="LM2344" s="29"/>
      <c r="LN2344" s="29"/>
      <c r="LO2344" s="29"/>
      <c r="LP2344" s="29"/>
      <c r="LQ2344" s="29"/>
      <c r="LR2344" s="29"/>
      <c r="LS2344" s="29"/>
      <c r="LT2344" s="29"/>
      <c r="LU2344" s="29"/>
      <c r="LV2344" s="29"/>
      <c r="LW2344" s="29"/>
      <c r="LX2344" s="29"/>
      <c r="LY2344" s="29"/>
      <c r="LZ2344" s="29"/>
      <c r="MA2344" s="29"/>
      <c r="MB2344" s="29"/>
      <c r="MC2344" s="29"/>
      <c r="MD2344" s="29"/>
      <c r="ME2344" s="29"/>
      <c r="MF2344" s="29"/>
      <c r="MG2344" s="29"/>
      <c r="MH2344" s="29"/>
      <c r="MI2344" s="29"/>
      <c r="MJ2344" s="29"/>
      <c r="MK2344" s="29"/>
      <c r="ML2344" s="29"/>
      <c r="MM2344" s="29"/>
      <c r="MN2344" s="29"/>
      <c r="MO2344" s="29"/>
      <c r="MP2344" s="29"/>
      <c r="MQ2344" s="29"/>
      <c r="MR2344" s="29"/>
      <c r="MS2344" s="29"/>
      <c r="MT2344" s="29"/>
      <c r="MU2344" s="29"/>
      <c r="MV2344" s="29"/>
      <c r="MW2344" s="29"/>
      <c r="MX2344" s="29"/>
      <c r="MY2344" s="29"/>
      <c r="MZ2344" s="29"/>
      <c r="NA2344" s="29"/>
      <c r="NB2344" s="29"/>
      <c r="NC2344" s="29"/>
      <c r="ND2344" s="29"/>
      <c r="NE2344" s="29"/>
      <c r="NF2344" s="29"/>
      <c r="NG2344" s="29"/>
      <c r="NH2344" s="29"/>
      <c r="NI2344" s="29"/>
      <c r="NJ2344" s="29"/>
      <c r="NK2344" s="29"/>
      <c r="NL2344" s="29"/>
      <c r="NM2344" s="29"/>
      <c r="NN2344" s="29"/>
      <c r="NO2344" s="29"/>
      <c r="NP2344" s="29"/>
      <c r="NQ2344" s="29"/>
      <c r="NR2344" s="29"/>
      <c r="NS2344" s="29"/>
      <c r="NT2344" s="29"/>
      <c r="NU2344" s="29"/>
      <c r="NV2344" s="29"/>
      <c r="NW2344" s="29"/>
      <c r="NX2344" s="29"/>
      <c r="NY2344" s="29"/>
      <c r="NZ2344" s="29"/>
      <c r="OA2344" s="29"/>
      <c r="OB2344" s="29"/>
      <c r="OC2344" s="29"/>
      <c r="OD2344" s="29"/>
      <c r="OE2344" s="29"/>
      <c r="OF2344" s="29"/>
      <c r="OG2344" s="29"/>
      <c r="OH2344" s="29"/>
    </row>
    <row r="2345" spans="1:398" ht="16.5" customHeight="1">
      <c r="A2345" s="190" t="s">
        <v>3443</v>
      </c>
      <c r="B2345" s="190"/>
      <c r="C2345" s="190"/>
      <c r="D2345" s="190"/>
      <c r="E2345" s="191" t="s">
        <v>692</v>
      </c>
      <c r="F2345" s="191" t="s">
        <v>693</v>
      </c>
      <c r="G2345" s="191" t="s">
        <v>3484</v>
      </c>
      <c r="H2345" s="191">
        <v>2021</v>
      </c>
      <c r="I2345" s="193">
        <v>1</v>
      </c>
      <c r="J2345" s="193">
        <v>0</v>
      </c>
      <c r="K2345" s="193">
        <v>0</v>
      </c>
      <c r="L2345" s="81" t="s">
        <v>4404</v>
      </c>
      <c r="M2345" s="81"/>
      <c r="N2345" s="81" t="s">
        <v>56</v>
      </c>
      <c r="O2345" s="195">
        <v>2280</v>
      </c>
      <c r="P2345" s="195">
        <v>0</v>
      </c>
      <c r="Q2345" s="195">
        <v>0</v>
      </c>
      <c r="R2345" s="196" t="s">
        <v>33</v>
      </c>
      <c r="S2345" s="197">
        <v>60</v>
      </c>
      <c r="T2345" s="197">
        <v>110</v>
      </c>
      <c r="U2345" s="198">
        <f t="shared" si="13"/>
        <v>3.6</v>
      </c>
      <c r="V2345" s="197">
        <v>0</v>
      </c>
      <c r="W2345" s="199">
        <v>0.39600000000000002</v>
      </c>
      <c r="X2345" s="21">
        <v>902.88</v>
      </c>
      <c r="Y2345" s="78" t="s">
        <v>33</v>
      </c>
      <c r="Z2345" s="23" t="s">
        <v>62</v>
      </c>
      <c r="AA2345" s="24" t="s">
        <v>67</v>
      </c>
      <c r="AB2345" s="14" t="s">
        <v>67</v>
      </c>
      <c r="AC2345" s="14" t="s">
        <v>67</v>
      </c>
      <c r="AD2345" s="25"/>
      <c r="AE2345" s="26"/>
      <c r="AF2345" s="27"/>
      <c r="AG2345" s="162"/>
      <c r="AH2345" s="162"/>
      <c r="AI2345" s="162"/>
      <c r="AJ2345" s="162"/>
      <c r="AK2345" s="162"/>
      <c r="AL2345" s="162"/>
      <c r="AM2345" s="162"/>
      <c r="AN2345" s="162"/>
      <c r="AO2345" s="162"/>
      <c r="AP2345" s="29"/>
      <c r="AQ2345" s="29"/>
      <c r="AR2345" s="29"/>
      <c r="AS2345" s="29"/>
      <c r="AT2345" s="29"/>
      <c r="AU2345" s="29"/>
      <c r="AV2345" s="29"/>
      <c r="AW2345" s="29"/>
      <c r="AX2345" s="29"/>
      <c r="AY2345" s="29"/>
      <c r="AZ2345" s="29"/>
      <c r="BA2345" s="29"/>
      <c r="BB2345" s="29"/>
      <c r="BC2345" s="29"/>
      <c r="BD2345" s="29"/>
      <c r="BE2345" s="29"/>
      <c r="BF2345" s="29"/>
      <c r="BG2345" s="29"/>
      <c r="BH2345" s="29"/>
      <c r="BI2345" s="29"/>
      <c r="BJ2345" s="29"/>
      <c r="BK2345" s="29"/>
      <c r="BL2345" s="29"/>
      <c r="BM2345" s="29"/>
      <c r="BN2345" s="29"/>
      <c r="BO2345" s="29"/>
      <c r="BP2345" s="29"/>
      <c r="BQ2345" s="29"/>
      <c r="BR2345" s="29"/>
      <c r="BS2345" s="29"/>
      <c r="BT2345" s="29"/>
      <c r="BU2345" s="29"/>
      <c r="BV2345" s="29"/>
      <c r="BW2345" s="29"/>
      <c r="BX2345" s="29"/>
      <c r="BY2345" s="29"/>
      <c r="BZ2345" s="29"/>
      <c r="CA2345" s="29"/>
      <c r="CB2345" s="29"/>
      <c r="CC2345" s="29"/>
      <c r="CD2345" s="29"/>
      <c r="CE2345" s="29"/>
      <c r="CF2345" s="29"/>
      <c r="CG2345" s="29"/>
      <c r="CH2345" s="29"/>
      <c r="CI2345" s="29"/>
      <c r="CJ2345" s="29"/>
      <c r="CK2345" s="29"/>
      <c r="CL2345" s="29"/>
      <c r="CM2345" s="29"/>
      <c r="CN2345" s="29"/>
      <c r="CO2345" s="29"/>
      <c r="CP2345" s="29"/>
      <c r="CQ2345" s="29"/>
      <c r="CR2345" s="29"/>
      <c r="CS2345" s="29"/>
      <c r="CT2345" s="29"/>
      <c r="CU2345" s="29"/>
      <c r="CV2345" s="29"/>
      <c r="CW2345" s="29"/>
      <c r="CX2345" s="29"/>
      <c r="CY2345" s="29"/>
      <c r="CZ2345" s="29"/>
      <c r="DA2345" s="29"/>
      <c r="DB2345" s="29"/>
      <c r="DC2345" s="29"/>
      <c r="DD2345" s="29"/>
      <c r="DE2345" s="29"/>
      <c r="DF2345" s="29"/>
      <c r="DG2345" s="29"/>
      <c r="DH2345" s="29"/>
      <c r="DI2345" s="29"/>
      <c r="DJ2345" s="29"/>
      <c r="DK2345" s="29"/>
      <c r="DL2345" s="29"/>
      <c r="DM2345" s="29"/>
      <c r="DN2345" s="29"/>
      <c r="DO2345" s="29"/>
      <c r="DP2345" s="29"/>
      <c r="DQ2345" s="29"/>
      <c r="DR2345" s="29"/>
      <c r="DS2345" s="29"/>
      <c r="DT2345" s="29"/>
      <c r="DU2345" s="29"/>
      <c r="DV2345" s="29"/>
      <c r="DW2345" s="29"/>
      <c r="DX2345" s="29"/>
      <c r="DY2345" s="29"/>
      <c r="DZ2345" s="29"/>
      <c r="EA2345" s="29"/>
      <c r="EB2345" s="29"/>
      <c r="EC2345" s="29"/>
      <c r="ED2345" s="29"/>
      <c r="EE2345" s="29"/>
      <c r="EF2345" s="29"/>
      <c r="EG2345" s="29"/>
      <c r="EH2345" s="29"/>
      <c r="EI2345" s="29"/>
      <c r="EJ2345" s="29"/>
      <c r="EK2345" s="29"/>
      <c r="EL2345" s="29"/>
      <c r="EM2345" s="29"/>
      <c r="EN2345" s="29"/>
      <c r="EO2345" s="29"/>
      <c r="EP2345" s="29"/>
      <c r="EQ2345" s="29"/>
      <c r="ER2345" s="29"/>
      <c r="ES2345" s="29"/>
      <c r="ET2345" s="29"/>
      <c r="EU2345" s="29"/>
      <c r="EV2345" s="29"/>
      <c r="EW2345" s="29"/>
      <c r="EX2345" s="29"/>
      <c r="EY2345" s="29"/>
      <c r="EZ2345" s="29"/>
      <c r="FA2345" s="29"/>
      <c r="FB2345" s="29"/>
      <c r="FC2345" s="29"/>
      <c r="FD2345" s="29"/>
      <c r="FE2345" s="29"/>
      <c r="FF2345" s="29"/>
      <c r="FG2345" s="29"/>
      <c r="FH2345" s="29"/>
      <c r="FI2345" s="29"/>
      <c r="FJ2345" s="29"/>
      <c r="FK2345" s="29"/>
      <c r="FL2345" s="29"/>
      <c r="FM2345" s="29"/>
      <c r="FN2345" s="29"/>
      <c r="FO2345" s="29"/>
      <c r="FP2345" s="29"/>
      <c r="FQ2345" s="29"/>
      <c r="FR2345" s="29"/>
      <c r="FS2345" s="29"/>
      <c r="FT2345" s="29"/>
      <c r="FU2345" s="29"/>
      <c r="FV2345" s="29"/>
      <c r="FW2345" s="29"/>
      <c r="FX2345" s="29"/>
      <c r="FY2345" s="29"/>
      <c r="FZ2345" s="29"/>
      <c r="GA2345" s="29"/>
      <c r="GB2345" s="29"/>
      <c r="GC2345" s="29"/>
      <c r="GD2345" s="29"/>
      <c r="GE2345" s="29"/>
      <c r="GF2345" s="29"/>
      <c r="GG2345" s="29"/>
      <c r="GH2345" s="29"/>
      <c r="GI2345" s="29"/>
      <c r="GJ2345" s="29"/>
      <c r="GK2345" s="29"/>
      <c r="GL2345" s="29"/>
      <c r="GM2345" s="29"/>
      <c r="GN2345" s="29"/>
      <c r="GO2345" s="29"/>
      <c r="GP2345" s="29"/>
      <c r="GQ2345" s="29"/>
      <c r="GR2345" s="29"/>
      <c r="GS2345" s="29"/>
      <c r="GT2345" s="29"/>
      <c r="GU2345" s="29"/>
      <c r="GV2345" s="29"/>
      <c r="GW2345" s="29"/>
      <c r="GX2345" s="29"/>
      <c r="GY2345" s="29"/>
      <c r="GZ2345" s="29"/>
      <c r="HA2345" s="29"/>
      <c r="HB2345" s="29"/>
      <c r="HC2345" s="29"/>
      <c r="HD2345" s="29"/>
      <c r="HE2345" s="29"/>
      <c r="HF2345" s="29"/>
      <c r="HG2345" s="29"/>
      <c r="HH2345" s="29"/>
      <c r="HI2345" s="29"/>
      <c r="HJ2345" s="29"/>
      <c r="HK2345" s="29"/>
      <c r="HL2345" s="29"/>
      <c r="HM2345" s="29"/>
      <c r="HN2345" s="29"/>
      <c r="HO2345" s="29"/>
      <c r="HP2345" s="29"/>
      <c r="HQ2345" s="29"/>
      <c r="HR2345" s="29"/>
      <c r="HS2345" s="29"/>
      <c r="HT2345" s="29"/>
      <c r="HU2345" s="29"/>
      <c r="HV2345" s="29"/>
      <c r="HW2345" s="29"/>
      <c r="HX2345" s="29"/>
      <c r="HY2345" s="29"/>
      <c r="HZ2345" s="29"/>
      <c r="IA2345" s="29"/>
      <c r="IB2345" s="29"/>
      <c r="IC2345" s="29"/>
      <c r="ID2345" s="29"/>
      <c r="IE2345" s="29"/>
      <c r="IF2345" s="29"/>
      <c r="IG2345" s="29"/>
      <c r="IH2345" s="29"/>
      <c r="II2345" s="29"/>
      <c r="IJ2345" s="29"/>
      <c r="IK2345" s="29"/>
      <c r="IL2345" s="29"/>
      <c r="IM2345" s="29"/>
      <c r="IN2345" s="29"/>
      <c r="IO2345" s="29"/>
      <c r="IP2345" s="29"/>
      <c r="IQ2345" s="29"/>
      <c r="IR2345" s="29"/>
      <c r="IS2345" s="29"/>
      <c r="IT2345" s="29"/>
      <c r="IU2345" s="29"/>
      <c r="IV2345" s="29"/>
      <c r="IW2345" s="29"/>
      <c r="IX2345" s="29"/>
      <c r="IY2345" s="29"/>
      <c r="IZ2345" s="29"/>
      <c r="JA2345" s="29"/>
      <c r="JB2345" s="29"/>
      <c r="JC2345" s="29"/>
      <c r="JD2345" s="29"/>
      <c r="JE2345" s="29"/>
      <c r="JF2345" s="29"/>
      <c r="JG2345" s="29"/>
      <c r="JH2345" s="29"/>
      <c r="JI2345" s="29"/>
      <c r="JJ2345" s="29"/>
      <c r="JK2345" s="29"/>
      <c r="JL2345" s="29"/>
      <c r="JM2345" s="29"/>
      <c r="JN2345" s="29"/>
      <c r="JO2345" s="29"/>
      <c r="JP2345" s="29"/>
      <c r="JQ2345" s="29"/>
      <c r="JR2345" s="29"/>
      <c r="JS2345" s="29"/>
      <c r="JT2345" s="29"/>
      <c r="JU2345" s="29"/>
      <c r="JV2345" s="29"/>
      <c r="JW2345" s="29"/>
      <c r="JX2345" s="29"/>
      <c r="JY2345" s="29"/>
      <c r="JZ2345" s="29"/>
      <c r="KA2345" s="29"/>
      <c r="KB2345" s="29"/>
      <c r="KC2345" s="29"/>
      <c r="KD2345" s="29"/>
      <c r="KE2345" s="29"/>
      <c r="KF2345" s="29"/>
      <c r="KG2345" s="29"/>
      <c r="KH2345" s="29"/>
      <c r="KI2345" s="29"/>
      <c r="KJ2345" s="29"/>
      <c r="KK2345" s="29"/>
      <c r="KL2345" s="29"/>
      <c r="KM2345" s="29"/>
      <c r="KN2345" s="29"/>
      <c r="KO2345" s="29"/>
      <c r="KP2345" s="29"/>
      <c r="KQ2345" s="29"/>
      <c r="KR2345" s="29"/>
      <c r="KS2345" s="29"/>
      <c r="KT2345" s="29"/>
      <c r="KU2345" s="29"/>
      <c r="KV2345" s="29"/>
      <c r="KW2345" s="29"/>
      <c r="KX2345" s="29"/>
      <c r="KY2345" s="29"/>
      <c r="KZ2345" s="29"/>
      <c r="LA2345" s="29"/>
      <c r="LB2345" s="29"/>
      <c r="LC2345" s="29"/>
      <c r="LD2345" s="29"/>
      <c r="LE2345" s="29"/>
      <c r="LF2345" s="29"/>
      <c r="LG2345" s="29"/>
      <c r="LH2345" s="29"/>
      <c r="LI2345" s="29"/>
      <c r="LJ2345" s="29"/>
      <c r="LK2345" s="29"/>
      <c r="LL2345" s="29"/>
      <c r="LM2345" s="29"/>
      <c r="LN2345" s="29"/>
      <c r="LO2345" s="29"/>
      <c r="LP2345" s="29"/>
      <c r="LQ2345" s="29"/>
      <c r="LR2345" s="29"/>
      <c r="LS2345" s="29"/>
      <c r="LT2345" s="29"/>
      <c r="LU2345" s="29"/>
      <c r="LV2345" s="29"/>
      <c r="LW2345" s="29"/>
      <c r="LX2345" s="29"/>
      <c r="LY2345" s="29"/>
      <c r="LZ2345" s="29"/>
      <c r="MA2345" s="29"/>
      <c r="MB2345" s="29"/>
      <c r="MC2345" s="29"/>
      <c r="MD2345" s="29"/>
      <c r="ME2345" s="29"/>
      <c r="MF2345" s="29"/>
      <c r="MG2345" s="29"/>
      <c r="MH2345" s="29"/>
      <c r="MI2345" s="29"/>
      <c r="MJ2345" s="29"/>
      <c r="MK2345" s="29"/>
      <c r="ML2345" s="29"/>
      <c r="MM2345" s="29"/>
      <c r="MN2345" s="29"/>
      <c r="MO2345" s="29"/>
      <c r="MP2345" s="29"/>
      <c r="MQ2345" s="29"/>
      <c r="MR2345" s="29"/>
      <c r="MS2345" s="29"/>
      <c r="MT2345" s="29"/>
      <c r="MU2345" s="29"/>
      <c r="MV2345" s="29"/>
      <c r="MW2345" s="29"/>
      <c r="MX2345" s="29"/>
      <c r="MY2345" s="29"/>
      <c r="MZ2345" s="29"/>
      <c r="NA2345" s="29"/>
      <c r="NB2345" s="29"/>
      <c r="NC2345" s="29"/>
      <c r="ND2345" s="29"/>
      <c r="NE2345" s="29"/>
      <c r="NF2345" s="29"/>
      <c r="NG2345" s="29"/>
      <c r="NH2345" s="29"/>
      <c r="NI2345" s="29"/>
      <c r="NJ2345" s="29"/>
      <c r="NK2345" s="29"/>
      <c r="NL2345" s="29"/>
      <c r="NM2345" s="29"/>
      <c r="NN2345" s="29"/>
      <c r="NO2345" s="29"/>
      <c r="NP2345" s="29"/>
      <c r="NQ2345" s="29"/>
      <c r="NR2345" s="29"/>
      <c r="NS2345" s="29"/>
      <c r="NT2345" s="29"/>
      <c r="NU2345" s="29"/>
      <c r="NV2345" s="29"/>
      <c r="NW2345" s="29"/>
      <c r="NX2345" s="29"/>
      <c r="NY2345" s="29"/>
      <c r="NZ2345" s="29"/>
      <c r="OA2345" s="29"/>
      <c r="OB2345" s="29"/>
      <c r="OC2345" s="29"/>
      <c r="OD2345" s="29"/>
      <c r="OE2345" s="29"/>
      <c r="OF2345" s="29"/>
      <c r="OG2345" s="29"/>
      <c r="OH2345" s="29"/>
    </row>
    <row r="2346" spans="1:398" ht="16.5" customHeight="1">
      <c r="A2346" s="190" t="s">
        <v>3443</v>
      </c>
      <c r="B2346" s="190"/>
      <c r="C2346" s="190"/>
      <c r="D2346" s="190"/>
      <c r="E2346" s="191" t="s">
        <v>692</v>
      </c>
      <c r="F2346" s="191" t="s">
        <v>693</v>
      </c>
      <c r="G2346" s="191" t="s">
        <v>3484</v>
      </c>
      <c r="H2346" s="191">
        <v>2021</v>
      </c>
      <c r="I2346" s="193">
        <v>1</v>
      </c>
      <c r="J2346" s="193">
        <v>0</v>
      </c>
      <c r="K2346" s="193">
        <v>0</v>
      </c>
      <c r="L2346" s="81" t="s">
        <v>4405</v>
      </c>
      <c r="M2346" s="81"/>
      <c r="N2346" s="81" t="s">
        <v>56</v>
      </c>
      <c r="O2346" s="195">
        <v>2280</v>
      </c>
      <c r="P2346" s="195">
        <v>0</v>
      </c>
      <c r="Q2346" s="195">
        <v>0</v>
      </c>
      <c r="R2346" s="196" t="s">
        <v>33</v>
      </c>
      <c r="S2346" s="197">
        <v>60</v>
      </c>
      <c r="T2346" s="197">
        <v>110</v>
      </c>
      <c r="U2346" s="198">
        <f t="shared" si="13"/>
        <v>3.6</v>
      </c>
      <c r="V2346" s="197">
        <v>0</v>
      </c>
      <c r="W2346" s="199">
        <v>0.39600000000000002</v>
      </c>
      <c r="X2346" s="21">
        <v>902.88</v>
      </c>
      <c r="Y2346" s="78" t="s">
        <v>33</v>
      </c>
      <c r="Z2346" s="23" t="s">
        <v>62</v>
      </c>
      <c r="AA2346" s="24" t="s">
        <v>67</v>
      </c>
      <c r="AB2346" s="14" t="s">
        <v>67</v>
      </c>
      <c r="AC2346" s="14" t="s">
        <v>67</v>
      </c>
      <c r="AD2346" s="25"/>
      <c r="AE2346" s="26"/>
      <c r="AF2346" s="27"/>
      <c r="AG2346" s="162"/>
      <c r="AH2346" s="162"/>
      <c r="AI2346" s="162"/>
      <c r="AJ2346" s="162"/>
      <c r="AK2346" s="162"/>
      <c r="AL2346" s="162"/>
      <c r="AM2346" s="162"/>
      <c r="AN2346" s="162"/>
      <c r="AO2346" s="162"/>
      <c r="AP2346" s="29"/>
      <c r="AQ2346" s="29"/>
      <c r="AR2346" s="29"/>
      <c r="AS2346" s="29"/>
      <c r="AT2346" s="29"/>
      <c r="AU2346" s="29"/>
      <c r="AV2346" s="29"/>
      <c r="AW2346" s="29"/>
      <c r="AX2346" s="29"/>
      <c r="AY2346" s="29"/>
      <c r="AZ2346" s="29"/>
      <c r="BA2346" s="29"/>
      <c r="BB2346" s="29"/>
      <c r="BC2346" s="29"/>
      <c r="BD2346" s="29"/>
      <c r="BE2346" s="29"/>
      <c r="BF2346" s="29"/>
      <c r="BG2346" s="29"/>
      <c r="BH2346" s="29"/>
      <c r="BI2346" s="29"/>
      <c r="BJ2346" s="29"/>
      <c r="BK2346" s="29"/>
      <c r="BL2346" s="29"/>
      <c r="BM2346" s="29"/>
      <c r="BN2346" s="29"/>
      <c r="BO2346" s="29"/>
      <c r="BP2346" s="29"/>
      <c r="BQ2346" s="29"/>
      <c r="BR2346" s="29"/>
      <c r="BS2346" s="29"/>
      <c r="BT2346" s="29"/>
      <c r="BU2346" s="29"/>
      <c r="BV2346" s="29"/>
      <c r="BW2346" s="29"/>
      <c r="BX2346" s="29"/>
      <c r="BY2346" s="29"/>
      <c r="BZ2346" s="29"/>
      <c r="CA2346" s="29"/>
      <c r="CB2346" s="29"/>
      <c r="CC2346" s="29"/>
      <c r="CD2346" s="29"/>
      <c r="CE2346" s="29"/>
      <c r="CF2346" s="29"/>
      <c r="CG2346" s="29"/>
      <c r="CH2346" s="29"/>
      <c r="CI2346" s="29"/>
      <c r="CJ2346" s="29"/>
      <c r="CK2346" s="29"/>
      <c r="CL2346" s="29"/>
      <c r="CM2346" s="29"/>
      <c r="CN2346" s="29"/>
      <c r="CO2346" s="29"/>
      <c r="CP2346" s="29"/>
      <c r="CQ2346" s="29"/>
      <c r="CR2346" s="29"/>
      <c r="CS2346" s="29"/>
      <c r="CT2346" s="29"/>
      <c r="CU2346" s="29"/>
      <c r="CV2346" s="29"/>
      <c r="CW2346" s="29"/>
      <c r="CX2346" s="29"/>
      <c r="CY2346" s="29"/>
      <c r="CZ2346" s="29"/>
      <c r="DA2346" s="29"/>
      <c r="DB2346" s="29"/>
      <c r="DC2346" s="29"/>
      <c r="DD2346" s="29"/>
      <c r="DE2346" s="29"/>
      <c r="DF2346" s="29"/>
      <c r="DG2346" s="29"/>
      <c r="DH2346" s="29"/>
      <c r="DI2346" s="29"/>
      <c r="DJ2346" s="29"/>
      <c r="DK2346" s="29"/>
      <c r="DL2346" s="29"/>
      <c r="DM2346" s="29"/>
      <c r="DN2346" s="29"/>
      <c r="DO2346" s="29"/>
      <c r="DP2346" s="29"/>
      <c r="DQ2346" s="29"/>
      <c r="DR2346" s="29"/>
      <c r="DS2346" s="29"/>
      <c r="DT2346" s="29"/>
      <c r="DU2346" s="29"/>
      <c r="DV2346" s="29"/>
      <c r="DW2346" s="29"/>
      <c r="DX2346" s="29"/>
      <c r="DY2346" s="29"/>
      <c r="DZ2346" s="29"/>
      <c r="EA2346" s="29"/>
      <c r="EB2346" s="29"/>
      <c r="EC2346" s="29"/>
      <c r="ED2346" s="29"/>
      <c r="EE2346" s="29"/>
      <c r="EF2346" s="29"/>
      <c r="EG2346" s="29"/>
      <c r="EH2346" s="29"/>
      <c r="EI2346" s="29"/>
      <c r="EJ2346" s="29"/>
      <c r="EK2346" s="29"/>
      <c r="EL2346" s="29"/>
      <c r="EM2346" s="29"/>
      <c r="EN2346" s="29"/>
      <c r="EO2346" s="29"/>
      <c r="EP2346" s="29"/>
      <c r="EQ2346" s="29"/>
      <c r="ER2346" s="29"/>
      <c r="ES2346" s="29"/>
      <c r="ET2346" s="29"/>
      <c r="EU2346" s="29"/>
      <c r="EV2346" s="29"/>
      <c r="EW2346" s="29"/>
      <c r="EX2346" s="29"/>
      <c r="EY2346" s="29"/>
      <c r="EZ2346" s="29"/>
      <c r="FA2346" s="29"/>
      <c r="FB2346" s="29"/>
      <c r="FC2346" s="29"/>
      <c r="FD2346" s="29"/>
      <c r="FE2346" s="29"/>
      <c r="FF2346" s="29"/>
      <c r="FG2346" s="29"/>
      <c r="FH2346" s="29"/>
      <c r="FI2346" s="29"/>
      <c r="FJ2346" s="29"/>
      <c r="FK2346" s="29"/>
      <c r="FL2346" s="29"/>
      <c r="FM2346" s="29"/>
      <c r="FN2346" s="29"/>
      <c r="FO2346" s="29"/>
      <c r="FP2346" s="29"/>
      <c r="FQ2346" s="29"/>
      <c r="FR2346" s="29"/>
      <c r="FS2346" s="29"/>
      <c r="FT2346" s="29"/>
      <c r="FU2346" s="29"/>
      <c r="FV2346" s="29"/>
      <c r="FW2346" s="29"/>
      <c r="FX2346" s="29"/>
      <c r="FY2346" s="29"/>
      <c r="FZ2346" s="29"/>
      <c r="GA2346" s="29"/>
      <c r="GB2346" s="29"/>
      <c r="GC2346" s="29"/>
      <c r="GD2346" s="29"/>
      <c r="GE2346" s="29"/>
      <c r="GF2346" s="29"/>
      <c r="GG2346" s="29"/>
      <c r="GH2346" s="29"/>
      <c r="GI2346" s="29"/>
      <c r="GJ2346" s="29"/>
      <c r="GK2346" s="29"/>
      <c r="GL2346" s="29"/>
      <c r="GM2346" s="29"/>
      <c r="GN2346" s="29"/>
      <c r="GO2346" s="29"/>
      <c r="GP2346" s="29"/>
      <c r="GQ2346" s="29"/>
      <c r="GR2346" s="29"/>
      <c r="GS2346" s="29"/>
      <c r="GT2346" s="29"/>
      <c r="GU2346" s="29"/>
      <c r="GV2346" s="29"/>
      <c r="GW2346" s="29"/>
      <c r="GX2346" s="29"/>
      <c r="GY2346" s="29"/>
      <c r="GZ2346" s="29"/>
      <c r="HA2346" s="29"/>
      <c r="HB2346" s="29"/>
      <c r="HC2346" s="29"/>
      <c r="HD2346" s="29"/>
      <c r="HE2346" s="29"/>
      <c r="HF2346" s="29"/>
      <c r="HG2346" s="29"/>
      <c r="HH2346" s="29"/>
      <c r="HI2346" s="29"/>
      <c r="HJ2346" s="29"/>
      <c r="HK2346" s="29"/>
      <c r="HL2346" s="29"/>
      <c r="HM2346" s="29"/>
      <c r="HN2346" s="29"/>
      <c r="HO2346" s="29"/>
      <c r="HP2346" s="29"/>
      <c r="HQ2346" s="29"/>
      <c r="HR2346" s="29"/>
      <c r="HS2346" s="29"/>
      <c r="HT2346" s="29"/>
      <c r="HU2346" s="29"/>
      <c r="HV2346" s="29"/>
      <c r="HW2346" s="29"/>
      <c r="HX2346" s="29"/>
      <c r="HY2346" s="29"/>
      <c r="HZ2346" s="29"/>
      <c r="IA2346" s="29"/>
      <c r="IB2346" s="29"/>
      <c r="IC2346" s="29"/>
      <c r="ID2346" s="29"/>
      <c r="IE2346" s="29"/>
      <c r="IF2346" s="29"/>
      <c r="IG2346" s="29"/>
      <c r="IH2346" s="29"/>
      <c r="II2346" s="29"/>
      <c r="IJ2346" s="29"/>
      <c r="IK2346" s="29"/>
      <c r="IL2346" s="29"/>
      <c r="IM2346" s="29"/>
      <c r="IN2346" s="29"/>
      <c r="IO2346" s="29"/>
      <c r="IP2346" s="29"/>
      <c r="IQ2346" s="29"/>
      <c r="IR2346" s="29"/>
      <c r="IS2346" s="29"/>
      <c r="IT2346" s="29"/>
      <c r="IU2346" s="29"/>
      <c r="IV2346" s="29"/>
      <c r="IW2346" s="29"/>
      <c r="IX2346" s="29"/>
      <c r="IY2346" s="29"/>
      <c r="IZ2346" s="29"/>
      <c r="JA2346" s="29"/>
      <c r="JB2346" s="29"/>
      <c r="JC2346" s="29"/>
      <c r="JD2346" s="29"/>
      <c r="JE2346" s="29"/>
      <c r="JF2346" s="29"/>
      <c r="JG2346" s="29"/>
      <c r="JH2346" s="29"/>
      <c r="JI2346" s="29"/>
      <c r="JJ2346" s="29"/>
      <c r="JK2346" s="29"/>
      <c r="JL2346" s="29"/>
      <c r="JM2346" s="29"/>
      <c r="JN2346" s="29"/>
      <c r="JO2346" s="29"/>
      <c r="JP2346" s="29"/>
      <c r="JQ2346" s="29"/>
      <c r="JR2346" s="29"/>
      <c r="JS2346" s="29"/>
      <c r="JT2346" s="29"/>
      <c r="JU2346" s="29"/>
      <c r="JV2346" s="29"/>
      <c r="JW2346" s="29"/>
      <c r="JX2346" s="29"/>
      <c r="JY2346" s="29"/>
      <c r="JZ2346" s="29"/>
      <c r="KA2346" s="29"/>
      <c r="KB2346" s="29"/>
      <c r="KC2346" s="29"/>
      <c r="KD2346" s="29"/>
      <c r="KE2346" s="29"/>
      <c r="KF2346" s="29"/>
      <c r="KG2346" s="29"/>
      <c r="KH2346" s="29"/>
      <c r="KI2346" s="29"/>
      <c r="KJ2346" s="29"/>
      <c r="KK2346" s="29"/>
      <c r="KL2346" s="29"/>
      <c r="KM2346" s="29"/>
      <c r="KN2346" s="29"/>
      <c r="KO2346" s="29"/>
      <c r="KP2346" s="29"/>
      <c r="KQ2346" s="29"/>
      <c r="KR2346" s="29"/>
      <c r="KS2346" s="29"/>
      <c r="KT2346" s="29"/>
      <c r="KU2346" s="29"/>
      <c r="KV2346" s="29"/>
      <c r="KW2346" s="29"/>
      <c r="KX2346" s="29"/>
      <c r="KY2346" s="29"/>
      <c r="KZ2346" s="29"/>
      <c r="LA2346" s="29"/>
      <c r="LB2346" s="29"/>
      <c r="LC2346" s="29"/>
      <c r="LD2346" s="29"/>
      <c r="LE2346" s="29"/>
      <c r="LF2346" s="29"/>
      <c r="LG2346" s="29"/>
      <c r="LH2346" s="29"/>
      <c r="LI2346" s="29"/>
      <c r="LJ2346" s="29"/>
      <c r="LK2346" s="29"/>
      <c r="LL2346" s="29"/>
      <c r="LM2346" s="29"/>
      <c r="LN2346" s="29"/>
      <c r="LO2346" s="29"/>
      <c r="LP2346" s="29"/>
      <c r="LQ2346" s="29"/>
      <c r="LR2346" s="29"/>
      <c r="LS2346" s="29"/>
      <c r="LT2346" s="29"/>
      <c r="LU2346" s="29"/>
      <c r="LV2346" s="29"/>
      <c r="LW2346" s="29"/>
      <c r="LX2346" s="29"/>
      <c r="LY2346" s="29"/>
      <c r="LZ2346" s="29"/>
      <c r="MA2346" s="29"/>
      <c r="MB2346" s="29"/>
      <c r="MC2346" s="29"/>
      <c r="MD2346" s="29"/>
      <c r="ME2346" s="29"/>
      <c r="MF2346" s="29"/>
      <c r="MG2346" s="29"/>
      <c r="MH2346" s="29"/>
      <c r="MI2346" s="29"/>
      <c r="MJ2346" s="29"/>
      <c r="MK2346" s="29"/>
      <c r="ML2346" s="29"/>
      <c r="MM2346" s="29"/>
      <c r="MN2346" s="29"/>
      <c r="MO2346" s="29"/>
      <c r="MP2346" s="29"/>
      <c r="MQ2346" s="29"/>
      <c r="MR2346" s="29"/>
      <c r="MS2346" s="29"/>
      <c r="MT2346" s="29"/>
      <c r="MU2346" s="29"/>
      <c r="MV2346" s="29"/>
      <c r="MW2346" s="29"/>
      <c r="MX2346" s="29"/>
      <c r="MY2346" s="29"/>
      <c r="MZ2346" s="29"/>
      <c r="NA2346" s="29"/>
      <c r="NB2346" s="29"/>
      <c r="NC2346" s="29"/>
      <c r="ND2346" s="29"/>
      <c r="NE2346" s="29"/>
      <c r="NF2346" s="29"/>
      <c r="NG2346" s="29"/>
      <c r="NH2346" s="29"/>
      <c r="NI2346" s="29"/>
      <c r="NJ2346" s="29"/>
      <c r="NK2346" s="29"/>
      <c r="NL2346" s="29"/>
      <c r="NM2346" s="29"/>
      <c r="NN2346" s="29"/>
      <c r="NO2346" s="29"/>
      <c r="NP2346" s="29"/>
      <c r="NQ2346" s="29"/>
      <c r="NR2346" s="29"/>
      <c r="NS2346" s="29"/>
      <c r="NT2346" s="29"/>
      <c r="NU2346" s="29"/>
      <c r="NV2346" s="29"/>
      <c r="NW2346" s="29"/>
      <c r="NX2346" s="29"/>
      <c r="NY2346" s="29"/>
      <c r="NZ2346" s="29"/>
      <c r="OA2346" s="29"/>
      <c r="OB2346" s="29"/>
      <c r="OC2346" s="29"/>
      <c r="OD2346" s="29"/>
      <c r="OE2346" s="29"/>
      <c r="OF2346" s="29"/>
      <c r="OG2346" s="29"/>
      <c r="OH2346" s="29"/>
    </row>
    <row r="2347" spans="1:398" ht="16.5" customHeight="1">
      <c r="A2347" s="190" t="s">
        <v>3443</v>
      </c>
      <c r="B2347" s="190"/>
      <c r="C2347" s="190"/>
      <c r="D2347" s="190"/>
      <c r="E2347" s="191" t="s">
        <v>692</v>
      </c>
      <c r="F2347" s="191" t="s">
        <v>693</v>
      </c>
      <c r="G2347" s="191" t="s">
        <v>3484</v>
      </c>
      <c r="H2347" s="191">
        <v>2021</v>
      </c>
      <c r="I2347" s="193">
        <v>1</v>
      </c>
      <c r="J2347" s="193">
        <v>0</v>
      </c>
      <c r="K2347" s="193">
        <v>0</v>
      </c>
      <c r="L2347" s="81" t="s">
        <v>3478</v>
      </c>
      <c r="M2347" s="81"/>
      <c r="N2347" s="81" t="s">
        <v>56</v>
      </c>
      <c r="O2347" s="195">
        <v>2280</v>
      </c>
      <c r="P2347" s="195">
        <v>0</v>
      </c>
      <c r="Q2347" s="195">
        <v>0</v>
      </c>
      <c r="R2347" s="196" t="s">
        <v>33</v>
      </c>
      <c r="S2347" s="197">
        <v>60</v>
      </c>
      <c r="T2347" s="197">
        <v>110</v>
      </c>
      <c r="U2347" s="198">
        <f t="shared" si="13"/>
        <v>3.6</v>
      </c>
      <c r="V2347" s="197">
        <v>0</v>
      </c>
      <c r="W2347" s="199">
        <v>0.39600000000000002</v>
      </c>
      <c r="X2347" s="21">
        <v>902.88</v>
      </c>
      <c r="Y2347" s="78" t="s">
        <v>33</v>
      </c>
      <c r="Z2347" s="23" t="s">
        <v>62</v>
      </c>
      <c r="AA2347" s="24" t="s">
        <v>67</v>
      </c>
      <c r="AB2347" s="14" t="s">
        <v>67</v>
      </c>
      <c r="AC2347" s="14" t="s">
        <v>67</v>
      </c>
      <c r="AD2347" s="25"/>
      <c r="AE2347" s="26"/>
      <c r="AF2347" s="27"/>
      <c r="AG2347" s="162"/>
      <c r="AH2347" s="162"/>
      <c r="AI2347" s="162"/>
      <c r="AJ2347" s="162"/>
      <c r="AK2347" s="162"/>
      <c r="AL2347" s="162"/>
      <c r="AM2347" s="162"/>
      <c r="AN2347" s="162"/>
      <c r="AO2347" s="162"/>
      <c r="AP2347" s="29"/>
      <c r="AQ2347" s="29"/>
      <c r="AR2347" s="29"/>
      <c r="AS2347" s="29"/>
      <c r="AT2347" s="29"/>
      <c r="AU2347" s="29"/>
      <c r="AV2347" s="29"/>
      <c r="AW2347" s="29"/>
      <c r="AX2347" s="29"/>
      <c r="AY2347" s="29"/>
      <c r="AZ2347" s="29"/>
      <c r="BA2347" s="29"/>
      <c r="BB2347" s="29"/>
      <c r="BC2347" s="29"/>
      <c r="BD2347" s="29"/>
      <c r="BE2347" s="29"/>
      <c r="BF2347" s="29"/>
      <c r="BG2347" s="29"/>
      <c r="BH2347" s="29"/>
      <c r="BI2347" s="29"/>
      <c r="BJ2347" s="29"/>
      <c r="BK2347" s="29"/>
      <c r="BL2347" s="29"/>
      <c r="BM2347" s="29"/>
      <c r="BN2347" s="29"/>
      <c r="BO2347" s="29"/>
      <c r="BP2347" s="29"/>
      <c r="BQ2347" s="29"/>
      <c r="BR2347" s="29"/>
      <c r="BS2347" s="29"/>
      <c r="BT2347" s="29"/>
      <c r="BU2347" s="29"/>
      <c r="BV2347" s="29"/>
      <c r="BW2347" s="29"/>
      <c r="BX2347" s="29"/>
      <c r="BY2347" s="29"/>
      <c r="BZ2347" s="29"/>
      <c r="CA2347" s="29"/>
      <c r="CB2347" s="29"/>
      <c r="CC2347" s="29"/>
      <c r="CD2347" s="29"/>
      <c r="CE2347" s="29"/>
      <c r="CF2347" s="29"/>
      <c r="CG2347" s="29"/>
      <c r="CH2347" s="29"/>
      <c r="CI2347" s="29"/>
      <c r="CJ2347" s="29"/>
      <c r="CK2347" s="29"/>
      <c r="CL2347" s="29"/>
      <c r="CM2347" s="29"/>
      <c r="CN2347" s="29"/>
      <c r="CO2347" s="29"/>
      <c r="CP2347" s="29"/>
      <c r="CQ2347" s="29"/>
      <c r="CR2347" s="29"/>
      <c r="CS2347" s="29"/>
      <c r="CT2347" s="29"/>
      <c r="CU2347" s="29"/>
      <c r="CV2347" s="29"/>
      <c r="CW2347" s="29"/>
      <c r="CX2347" s="29"/>
      <c r="CY2347" s="29"/>
      <c r="CZ2347" s="29"/>
      <c r="DA2347" s="29"/>
      <c r="DB2347" s="29"/>
      <c r="DC2347" s="29"/>
      <c r="DD2347" s="29"/>
      <c r="DE2347" s="29"/>
      <c r="DF2347" s="29"/>
      <c r="DG2347" s="29"/>
      <c r="DH2347" s="29"/>
      <c r="DI2347" s="29"/>
      <c r="DJ2347" s="29"/>
      <c r="DK2347" s="29"/>
      <c r="DL2347" s="29"/>
      <c r="DM2347" s="29"/>
      <c r="DN2347" s="29"/>
      <c r="DO2347" s="29"/>
      <c r="DP2347" s="29"/>
      <c r="DQ2347" s="29"/>
      <c r="DR2347" s="29"/>
      <c r="DS2347" s="29"/>
      <c r="DT2347" s="29"/>
      <c r="DU2347" s="29"/>
      <c r="DV2347" s="29"/>
      <c r="DW2347" s="29"/>
      <c r="DX2347" s="29"/>
      <c r="DY2347" s="29"/>
      <c r="DZ2347" s="29"/>
      <c r="EA2347" s="29"/>
      <c r="EB2347" s="29"/>
      <c r="EC2347" s="29"/>
      <c r="ED2347" s="29"/>
      <c r="EE2347" s="29"/>
      <c r="EF2347" s="29"/>
      <c r="EG2347" s="29"/>
      <c r="EH2347" s="29"/>
      <c r="EI2347" s="29"/>
      <c r="EJ2347" s="29"/>
      <c r="EK2347" s="29"/>
      <c r="EL2347" s="29"/>
      <c r="EM2347" s="29"/>
      <c r="EN2347" s="29"/>
      <c r="EO2347" s="29"/>
      <c r="EP2347" s="29"/>
      <c r="EQ2347" s="29"/>
      <c r="ER2347" s="29"/>
      <c r="ES2347" s="29"/>
      <c r="ET2347" s="29"/>
      <c r="EU2347" s="29"/>
      <c r="EV2347" s="29"/>
      <c r="EW2347" s="29"/>
      <c r="EX2347" s="29"/>
      <c r="EY2347" s="29"/>
      <c r="EZ2347" s="29"/>
      <c r="FA2347" s="29"/>
      <c r="FB2347" s="29"/>
      <c r="FC2347" s="29"/>
      <c r="FD2347" s="29"/>
      <c r="FE2347" s="29"/>
      <c r="FF2347" s="29"/>
      <c r="FG2347" s="29"/>
      <c r="FH2347" s="29"/>
      <c r="FI2347" s="29"/>
      <c r="FJ2347" s="29"/>
      <c r="FK2347" s="29"/>
      <c r="FL2347" s="29"/>
      <c r="FM2347" s="29"/>
      <c r="FN2347" s="29"/>
      <c r="FO2347" s="29"/>
      <c r="FP2347" s="29"/>
      <c r="FQ2347" s="29"/>
      <c r="FR2347" s="29"/>
      <c r="FS2347" s="29"/>
      <c r="FT2347" s="29"/>
      <c r="FU2347" s="29"/>
      <c r="FV2347" s="29"/>
      <c r="FW2347" s="29"/>
      <c r="FX2347" s="29"/>
      <c r="FY2347" s="29"/>
      <c r="FZ2347" s="29"/>
      <c r="GA2347" s="29"/>
      <c r="GB2347" s="29"/>
      <c r="GC2347" s="29"/>
      <c r="GD2347" s="29"/>
      <c r="GE2347" s="29"/>
      <c r="GF2347" s="29"/>
      <c r="GG2347" s="29"/>
      <c r="GH2347" s="29"/>
      <c r="GI2347" s="29"/>
      <c r="GJ2347" s="29"/>
      <c r="GK2347" s="29"/>
      <c r="GL2347" s="29"/>
      <c r="GM2347" s="29"/>
      <c r="GN2347" s="29"/>
      <c r="GO2347" s="29"/>
      <c r="GP2347" s="29"/>
      <c r="GQ2347" s="29"/>
      <c r="GR2347" s="29"/>
      <c r="GS2347" s="29"/>
      <c r="GT2347" s="29"/>
      <c r="GU2347" s="29"/>
      <c r="GV2347" s="29"/>
      <c r="GW2347" s="29"/>
      <c r="GX2347" s="29"/>
      <c r="GY2347" s="29"/>
      <c r="GZ2347" s="29"/>
      <c r="HA2347" s="29"/>
      <c r="HB2347" s="29"/>
      <c r="HC2347" s="29"/>
      <c r="HD2347" s="29"/>
      <c r="HE2347" s="29"/>
      <c r="HF2347" s="29"/>
      <c r="HG2347" s="29"/>
      <c r="HH2347" s="29"/>
      <c r="HI2347" s="29"/>
      <c r="HJ2347" s="29"/>
      <c r="HK2347" s="29"/>
      <c r="HL2347" s="29"/>
      <c r="HM2347" s="29"/>
      <c r="HN2347" s="29"/>
      <c r="HO2347" s="29"/>
      <c r="HP2347" s="29"/>
      <c r="HQ2347" s="29"/>
      <c r="HR2347" s="29"/>
      <c r="HS2347" s="29"/>
      <c r="HT2347" s="29"/>
      <c r="HU2347" s="29"/>
      <c r="HV2347" s="29"/>
      <c r="HW2347" s="29"/>
      <c r="HX2347" s="29"/>
      <c r="HY2347" s="29"/>
      <c r="HZ2347" s="29"/>
      <c r="IA2347" s="29"/>
      <c r="IB2347" s="29"/>
      <c r="IC2347" s="29"/>
      <c r="ID2347" s="29"/>
      <c r="IE2347" s="29"/>
      <c r="IF2347" s="29"/>
      <c r="IG2347" s="29"/>
      <c r="IH2347" s="29"/>
      <c r="II2347" s="29"/>
      <c r="IJ2347" s="29"/>
      <c r="IK2347" s="29"/>
      <c r="IL2347" s="29"/>
      <c r="IM2347" s="29"/>
      <c r="IN2347" s="29"/>
      <c r="IO2347" s="29"/>
      <c r="IP2347" s="29"/>
      <c r="IQ2347" s="29"/>
      <c r="IR2347" s="29"/>
      <c r="IS2347" s="29"/>
      <c r="IT2347" s="29"/>
      <c r="IU2347" s="29"/>
      <c r="IV2347" s="29"/>
      <c r="IW2347" s="29"/>
      <c r="IX2347" s="29"/>
      <c r="IY2347" s="29"/>
      <c r="IZ2347" s="29"/>
      <c r="JA2347" s="29"/>
      <c r="JB2347" s="29"/>
      <c r="JC2347" s="29"/>
      <c r="JD2347" s="29"/>
      <c r="JE2347" s="29"/>
      <c r="JF2347" s="29"/>
      <c r="JG2347" s="29"/>
      <c r="JH2347" s="29"/>
      <c r="JI2347" s="29"/>
      <c r="JJ2347" s="29"/>
      <c r="JK2347" s="29"/>
      <c r="JL2347" s="29"/>
      <c r="JM2347" s="29"/>
      <c r="JN2347" s="29"/>
      <c r="JO2347" s="29"/>
      <c r="JP2347" s="29"/>
      <c r="JQ2347" s="29"/>
      <c r="JR2347" s="29"/>
      <c r="JS2347" s="29"/>
      <c r="JT2347" s="29"/>
      <c r="JU2347" s="29"/>
      <c r="JV2347" s="29"/>
      <c r="JW2347" s="29"/>
      <c r="JX2347" s="29"/>
      <c r="JY2347" s="29"/>
      <c r="JZ2347" s="29"/>
      <c r="KA2347" s="29"/>
      <c r="KB2347" s="29"/>
      <c r="KC2347" s="29"/>
      <c r="KD2347" s="29"/>
      <c r="KE2347" s="29"/>
      <c r="KF2347" s="29"/>
      <c r="KG2347" s="29"/>
      <c r="KH2347" s="29"/>
      <c r="KI2347" s="29"/>
      <c r="KJ2347" s="29"/>
      <c r="KK2347" s="29"/>
      <c r="KL2347" s="29"/>
      <c r="KM2347" s="29"/>
      <c r="KN2347" s="29"/>
      <c r="KO2347" s="29"/>
      <c r="KP2347" s="29"/>
      <c r="KQ2347" s="29"/>
      <c r="KR2347" s="29"/>
      <c r="KS2347" s="29"/>
      <c r="KT2347" s="29"/>
      <c r="KU2347" s="29"/>
      <c r="KV2347" s="29"/>
      <c r="KW2347" s="29"/>
      <c r="KX2347" s="29"/>
      <c r="KY2347" s="29"/>
      <c r="KZ2347" s="29"/>
      <c r="LA2347" s="29"/>
      <c r="LB2347" s="29"/>
      <c r="LC2347" s="29"/>
      <c r="LD2347" s="29"/>
      <c r="LE2347" s="29"/>
      <c r="LF2347" s="29"/>
      <c r="LG2347" s="29"/>
      <c r="LH2347" s="29"/>
      <c r="LI2347" s="29"/>
      <c r="LJ2347" s="29"/>
      <c r="LK2347" s="29"/>
      <c r="LL2347" s="29"/>
      <c r="LM2347" s="29"/>
      <c r="LN2347" s="29"/>
      <c r="LO2347" s="29"/>
      <c r="LP2347" s="29"/>
      <c r="LQ2347" s="29"/>
      <c r="LR2347" s="29"/>
      <c r="LS2347" s="29"/>
      <c r="LT2347" s="29"/>
      <c r="LU2347" s="29"/>
      <c r="LV2347" s="29"/>
      <c r="LW2347" s="29"/>
      <c r="LX2347" s="29"/>
      <c r="LY2347" s="29"/>
      <c r="LZ2347" s="29"/>
      <c r="MA2347" s="29"/>
      <c r="MB2347" s="29"/>
      <c r="MC2347" s="29"/>
      <c r="MD2347" s="29"/>
      <c r="ME2347" s="29"/>
      <c r="MF2347" s="29"/>
      <c r="MG2347" s="29"/>
      <c r="MH2347" s="29"/>
      <c r="MI2347" s="29"/>
      <c r="MJ2347" s="29"/>
      <c r="MK2347" s="29"/>
      <c r="ML2347" s="29"/>
      <c r="MM2347" s="29"/>
      <c r="MN2347" s="29"/>
      <c r="MO2347" s="29"/>
      <c r="MP2347" s="29"/>
      <c r="MQ2347" s="29"/>
      <c r="MR2347" s="29"/>
      <c r="MS2347" s="29"/>
      <c r="MT2347" s="29"/>
      <c r="MU2347" s="29"/>
      <c r="MV2347" s="29"/>
      <c r="MW2347" s="29"/>
      <c r="MX2347" s="29"/>
      <c r="MY2347" s="29"/>
      <c r="MZ2347" s="29"/>
      <c r="NA2347" s="29"/>
      <c r="NB2347" s="29"/>
      <c r="NC2347" s="29"/>
      <c r="ND2347" s="29"/>
      <c r="NE2347" s="29"/>
      <c r="NF2347" s="29"/>
      <c r="NG2347" s="29"/>
      <c r="NH2347" s="29"/>
      <c r="NI2347" s="29"/>
      <c r="NJ2347" s="29"/>
      <c r="NK2347" s="29"/>
      <c r="NL2347" s="29"/>
      <c r="NM2347" s="29"/>
      <c r="NN2347" s="29"/>
      <c r="NO2347" s="29"/>
      <c r="NP2347" s="29"/>
      <c r="NQ2347" s="29"/>
      <c r="NR2347" s="29"/>
      <c r="NS2347" s="29"/>
      <c r="NT2347" s="29"/>
      <c r="NU2347" s="29"/>
      <c r="NV2347" s="29"/>
      <c r="NW2347" s="29"/>
      <c r="NX2347" s="29"/>
      <c r="NY2347" s="29"/>
      <c r="NZ2347" s="29"/>
      <c r="OA2347" s="29"/>
      <c r="OB2347" s="29"/>
      <c r="OC2347" s="29"/>
      <c r="OD2347" s="29"/>
      <c r="OE2347" s="29"/>
      <c r="OF2347" s="29"/>
      <c r="OG2347" s="29"/>
      <c r="OH2347" s="29"/>
    </row>
    <row r="2348" spans="1:398" ht="16.5" customHeight="1">
      <c r="A2348" s="190" t="s">
        <v>3443</v>
      </c>
      <c r="B2348" s="190"/>
      <c r="C2348" s="190"/>
      <c r="D2348" s="190"/>
      <c r="E2348" s="191" t="s">
        <v>692</v>
      </c>
      <c r="F2348" s="191" t="s">
        <v>693</v>
      </c>
      <c r="G2348" s="191" t="s">
        <v>3484</v>
      </c>
      <c r="H2348" s="191">
        <v>2021</v>
      </c>
      <c r="I2348" s="193">
        <v>1</v>
      </c>
      <c r="J2348" s="193">
        <v>0</v>
      </c>
      <c r="K2348" s="193">
        <v>0</v>
      </c>
      <c r="L2348" s="81" t="s">
        <v>4406</v>
      </c>
      <c r="M2348" s="81"/>
      <c r="N2348" s="81" t="s">
        <v>56</v>
      </c>
      <c r="O2348" s="195">
        <v>2280</v>
      </c>
      <c r="P2348" s="195">
        <v>0</v>
      </c>
      <c r="Q2348" s="195">
        <v>0</v>
      </c>
      <c r="R2348" s="196" t="s">
        <v>33</v>
      </c>
      <c r="S2348" s="197">
        <v>60</v>
      </c>
      <c r="T2348" s="197">
        <v>110</v>
      </c>
      <c r="U2348" s="198">
        <f t="shared" si="13"/>
        <v>3.6</v>
      </c>
      <c r="V2348" s="197">
        <v>0</v>
      </c>
      <c r="W2348" s="199">
        <v>0.39600000000000002</v>
      </c>
      <c r="X2348" s="21">
        <v>902.88</v>
      </c>
      <c r="Y2348" s="78" t="s">
        <v>33</v>
      </c>
      <c r="Z2348" s="23" t="s">
        <v>62</v>
      </c>
      <c r="AA2348" s="24" t="s">
        <v>67</v>
      </c>
      <c r="AB2348" s="14" t="s">
        <v>67</v>
      </c>
      <c r="AC2348" s="14" t="s">
        <v>67</v>
      </c>
      <c r="AD2348" s="25"/>
      <c r="AE2348" s="26"/>
      <c r="AF2348" s="27"/>
      <c r="AG2348" s="162"/>
      <c r="AH2348" s="162"/>
      <c r="AI2348" s="162"/>
      <c r="AJ2348" s="162"/>
      <c r="AK2348" s="162"/>
      <c r="AL2348" s="162"/>
      <c r="AM2348" s="162"/>
      <c r="AN2348" s="162"/>
      <c r="AO2348" s="162"/>
      <c r="AP2348" s="29"/>
      <c r="AQ2348" s="29"/>
      <c r="AR2348" s="29"/>
      <c r="AS2348" s="29"/>
      <c r="AT2348" s="29"/>
      <c r="AU2348" s="29"/>
      <c r="AV2348" s="29"/>
      <c r="AW2348" s="29"/>
      <c r="AX2348" s="29"/>
      <c r="AY2348" s="29"/>
      <c r="AZ2348" s="29"/>
      <c r="BA2348" s="29"/>
      <c r="BB2348" s="29"/>
      <c r="BC2348" s="29"/>
      <c r="BD2348" s="29"/>
      <c r="BE2348" s="29"/>
      <c r="BF2348" s="29"/>
      <c r="BG2348" s="29"/>
      <c r="BH2348" s="29"/>
      <c r="BI2348" s="29"/>
      <c r="BJ2348" s="29"/>
      <c r="BK2348" s="29"/>
      <c r="BL2348" s="29"/>
      <c r="BM2348" s="29"/>
      <c r="BN2348" s="29"/>
      <c r="BO2348" s="29"/>
      <c r="BP2348" s="29"/>
      <c r="BQ2348" s="29"/>
      <c r="BR2348" s="29"/>
      <c r="BS2348" s="29"/>
      <c r="BT2348" s="29"/>
      <c r="BU2348" s="29"/>
      <c r="BV2348" s="29"/>
      <c r="BW2348" s="29"/>
      <c r="BX2348" s="29"/>
      <c r="BY2348" s="29"/>
      <c r="BZ2348" s="29"/>
      <c r="CA2348" s="29"/>
      <c r="CB2348" s="29"/>
      <c r="CC2348" s="29"/>
      <c r="CD2348" s="29"/>
      <c r="CE2348" s="29"/>
      <c r="CF2348" s="29"/>
      <c r="CG2348" s="29"/>
      <c r="CH2348" s="29"/>
      <c r="CI2348" s="29"/>
      <c r="CJ2348" s="29"/>
      <c r="CK2348" s="29"/>
      <c r="CL2348" s="29"/>
      <c r="CM2348" s="29"/>
      <c r="CN2348" s="29"/>
      <c r="CO2348" s="29"/>
      <c r="CP2348" s="29"/>
      <c r="CQ2348" s="29"/>
      <c r="CR2348" s="29"/>
      <c r="CS2348" s="29"/>
      <c r="CT2348" s="29"/>
      <c r="CU2348" s="29"/>
      <c r="CV2348" s="29"/>
      <c r="CW2348" s="29"/>
      <c r="CX2348" s="29"/>
      <c r="CY2348" s="29"/>
      <c r="CZ2348" s="29"/>
      <c r="DA2348" s="29"/>
      <c r="DB2348" s="29"/>
      <c r="DC2348" s="29"/>
      <c r="DD2348" s="29"/>
      <c r="DE2348" s="29"/>
      <c r="DF2348" s="29"/>
      <c r="DG2348" s="29"/>
      <c r="DH2348" s="29"/>
      <c r="DI2348" s="29"/>
      <c r="DJ2348" s="29"/>
      <c r="DK2348" s="29"/>
      <c r="DL2348" s="29"/>
      <c r="DM2348" s="29"/>
      <c r="DN2348" s="29"/>
      <c r="DO2348" s="29"/>
      <c r="DP2348" s="29"/>
      <c r="DQ2348" s="29"/>
      <c r="DR2348" s="29"/>
      <c r="DS2348" s="29"/>
      <c r="DT2348" s="29"/>
      <c r="DU2348" s="29"/>
      <c r="DV2348" s="29"/>
      <c r="DW2348" s="29"/>
      <c r="DX2348" s="29"/>
      <c r="DY2348" s="29"/>
      <c r="DZ2348" s="29"/>
      <c r="EA2348" s="29"/>
      <c r="EB2348" s="29"/>
      <c r="EC2348" s="29"/>
      <c r="ED2348" s="29"/>
      <c r="EE2348" s="29"/>
      <c r="EF2348" s="29"/>
      <c r="EG2348" s="29"/>
      <c r="EH2348" s="29"/>
      <c r="EI2348" s="29"/>
      <c r="EJ2348" s="29"/>
      <c r="EK2348" s="29"/>
      <c r="EL2348" s="29"/>
      <c r="EM2348" s="29"/>
      <c r="EN2348" s="29"/>
      <c r="EO2348" s="29"/>
      <c r="EP2348" s="29"/>
      <c r="EQ2348" s="29"/>
      <c r="ER2348" s="29"/>
      <c r="ES2348" s="29"/>
      <c r="ET2348" s="29"/>
      <c r="EU2348" s="29"/>
      <c r="EV2348" s="29"/>
      <c r="EW2348" s="29"/>
      <c r="EX2348" s="29"/>
      <c r="EY2348" s="29"/>
      <c r="EZ2348" s="29"/>
      <c r="FA2348" s="29"/>
      <c r="FB2348" s="29"/>
      <c r="FC2348" s="29"/>
      <c r="FD2348" s="29"/>
      <c r="FE2348" s="29"/>
      <c r="FF2348" s="29"/>
      <c r="FG2348" s="29"/>
      <c r="FH2348" s="29"/>
      <c r="FI2348" s="29"/>
      <c r="FJ2348" s="29"/>
      <c r="FK2348" s="29"/>
      <c r="FL2348" s="29"/>
      <c r="FM2348" s="29"/>
      <c r="FN2348" s="29"/>
      <c r="FO2348" s="29"/>
      <c r="FP2348" s="29"/>
      <c r="FQ2348" s="29"/>
      <c r="FR2348" s="29"/>
      <c r="FS2348" s="29"/>
      <c r="FT2348" s="29"/>
      <c r="FU2348" s="29"/>
      <c r="FV2348" s="29"/>
      <c r="FW2348" s="29"/>
      <c r="FX2348" s="29"/>
      <c r="FY2348" s="29"/>
      <c r="FZ2348" s="29"/>
      <c r="GA2348" s="29"/>
      <c r="GB2348" s="29"/>
      <c r="GC2348" s="29"/>
      <c r="GD2348" s="29"/>
      <c r="GE2348" s="29"/>
      <c r="GF2348" s="29"/>
      <c r="GG2348" s="29"/>
      <c r="GH2348" s="29"/>
      <c r="GI2348" s="29"/>
      <c r="GJ2348" s="29"/>
      <c r="GK2348" s="29"/>
      <c r="GL2348" s="29"/>
      <c r="GM2348" s="29"/>
      <c r="GN2348" s="29"/>
      <c r="GO2348" s="29"/>
      <c r="GP2348" s="29"/>
      <c r="GQ2348" s="29"/>
      <c r="GR2348" s="29"/>
      <c r="GS2348" s="29"/>
      <c r="GT2348" s="29"/>
      <c r="GU2348" s="29"/>
      <c r="GV2348" s="29"/>
      <c r="GW2348" s="29"/>
      <c r="GX2348" s="29"/>
      <c r="GY2348" s="29"/>
      <c r="GZ2348" s="29"/>
      <c r="HA2348" s="29"/>
      <c r="HB2348" s="29"/>
      <c r="HC2348" s="29"/>
      <c r="HD2348" s="29"/>
      <c r="HE2348" s="29"/>
      <c r="HF2348" s="29"/>
      <c r="HG2348" s="29"/>
      <c r="HH2348" s="29"/>
      <c r="HI2348" s="29"/>
      <c r="HJ2348" s="29"/>
      <c r="HK2348" s="29"/>
      <c r="HL2348" s="29"/>
      <c r="HM2348" s="29"/>
      <c r="HN2348" s="29"/>
      <c r="HO2348" s="29"/>
      <c r="HP2348" s="29"/>
      <c r="HQ2348" s="29"/>
      <c r="HR2348" s="29"/>
      <c r="HS2348" s="29"/>
      <c r="HT2348" s="29"/>
      <c r="HU2348" s="29"/>
      <c r="HV2348" s="29"/>
      <c r="HW2348" s="29"/>
      <c r="HX2348" s="29"/>
      <c r="HY2348" s="29"/>
      <c r="HZ2348" s="29"/>
      <c r="IA2348" s="29"/>
      <c r="IB2348" s="29"/>
      <c r="IC2348" s="29"/>
      <c r="ID2348" s="29"/>
      <c r="IE2348" s="29"/>
      <c r="IF2348" s="29"/>
      <c r="IG2348" s="29"/>
      <c r="IH2348" s="29"/>
      <c r="II2348" s="29"/>
      <c r="IJ2348" s="29"/>
      <c r="IK2348" s="29"/>
      <c r="IL2348" s="29"/>
      <c r="IM2348" s="29"/>
      <c r="IN2348" s="29"/>
      <c r="IO2348" s="29"/>
      <c r="IP2348" s="29"/>
      <c r="IQ2348" s="29"/>
      <c r="IR2348" s="29"/>
      <c r="IS2348" s="29"/>
      <c r="IT2348" s="29"/>
      <c r="IU2348" s="29"/>
      <c r="IV2348" s="29"/>
      <c r="IW2348" s="29"/>
      <c r="IX2348" s="29"/>
      <c r="IY2348" s="29"/>
      <c r="IZ2348" s="29"/>
      <c r="JA2348" s="29"/>
      <c r="JB2348" s="29"/>
      <c r="JC2348" s="29"/>
      <c r="JD2348" s="29"/>
      <c r="JE2348" s="29"/>
      <c r="JF2348" s="29"/>
      <c r="JG2348" s="29"/>
      <c r="JH2348" s="29"/>
      <c r="JI2348" s="29"/>
      <c r="JJ2348" s="29"/>
      <c r="JK2348" s="29"/>
      <c r="JL2348" s="29"/>
      <c r="JM2348" s="29"/>
      <c r="JN2348" s="29"/>
      <c r="JO2348" s="29"/>
      <c r="JP2348" s="29"/>
      <c r="JQ2348" s="29"/>
      <c r="JR2348" s="29"/>
      <c r="JS2348" s="29"/>
      <c r="JT2348" s="29"/>
      <c r="JU2348" s="29"/>
      <c r="JV2348" s="29"/>
      <c r="JW2348" s="29"/>
      <c r="JX2348" s="29"/>
      <c r="JY2348" s="29"/>
      <c r="JZ2348" s="29"/>
      <c r="KA2348" s="29"/>
      <c r="KB2348" s="29"/>
      <c r="KC2348" s="29"/>
      <c r="KD2348" s="29"/>
      <c r="KE2348" s="29"/>
      <c r="KF2348" s="29"/>
      <c r="KG2348" s="29"/>
      <c r="KH2348" s="29"/>
      <c r="KI2348" s="29"/>
      <c r="KJ2348" s="29"/>
      <c r="KK2348" s="29"/>
      <c r="KL2348" s="29"/>
      <c r="KM2348" s="29"/>
      <c r="KN2348" s="29"/>
      <c r="KO2348" s="29"/>
      <c r="KP2348" s="29"/>
      <c r="KQ2348" s="29"/>
      <c r="KR2348" s="29"/>
      <c r="KS2348" s="29"/>
      <c r="KT2348" s="29"/>
      <c r="KU2348" s="29"/>
      <c r="KV2348" s="29"/>
      <c r="KW2348" s="29"/>
      <c r="KX2348" s="29"/>
      <c r="KY2348" s="29"/>
      <c r="KZ2348" s="29"/>
      <c r="LA2348" s="29"/>
      <c r="LB2348" s="29"/>
      <c r="LC2348" s="29"/>
      <c r="LD2348" s="29"/>
      <c r="LE2348" s="29"/>
      <c r="LF2348" s="29"/>
      <c r="LG2348" s="29"/>
      <c r="LH2348" s="29"/>
      <c r="LI2348" s="29"/>
      <c r="LJ2348" s="29"/>
      <c r="LK2348" s="29"/>
      <c r="LL2348" s="29"/>
      <c r="LM2348" s="29"/>
      <c r="LN2348" s="29"/>
      <c r="LO2348" s="29"/>
      <c r="LP2348" s="29"/>
      <c r="LQ2348" s="29"/>
      <c r="LR2348" s="29"/>
      <c r="LS2348" s="29"/>
      <c r="LT2348" s="29"/>
      <c r="LU2348" s="29"/>
      <c r="LV2348" s="29"/>
      <c r="LW2348" s="29"/>
      <c r="LX2348" s="29"/>
      <c r="LY2348" s="29"/>
      <c r="LZ2348" s="29"/>
      <c r="MA2348" s="29"/>
      <c r="MB2348" s="29"/>
      <c r="MC2348" s="29"/>
      <c r="MD2348" s="29"/>
      <c r="ME2348" s="29"/>
      <c r="MF2348" s="29"/>
      <c r="MG2348" s="29"/>
      <c r="MH2348" s="29"/>
      <c r="MI2348" s="29"/>
      <c r="MJ2348" s="29"/>
      <c r="MK2348" s="29"/>
      <c r="ML2348" s="29"/>
      <c r="MM2348" s="29"/>
      <c r="MN2348" s="29"/>
      <c r="MO2348" s="29"/>
      <c r="MP2348" s="29"/>
      <c r="MQ2348" s="29"/>
      <c r="MR2348" s="29"/>
      <c r="MS2348" s="29"/>
      <c r="MT2348" s="29"/>
      <c r="MU2348" s="29"/>
      <c r="MV2348" s="29"/>
      <c r="MW2348" s="29"/>
      <c r="MX2348" s="29"/>
      <c r="MY2348" s="29"/>
      <c r="MZ2348" s="29"/>
      <c r="NA2348" s="29"/>
      <c r="NB2348" s="29"/>
      <c r="NC2348" s="29"/>
      <c r="ND2348" s="29"/>
      <c r="NE2348" s="29"/>
      <c r="NF2348" s="29"/>
      <c r="NG2348" s="29"/>
      <c r="NH2348" s="29"/>
      <c r="NI2348" s="29"/>
      <c r="NJ2348" s="29"/>
      <c r="NK2348" s="29"/>
      <c r="NL2348" s="29"/>
      <c r="NM2348" s="29"/>
      <c r="NN2348" s="29"/>
      <c r="NO2348" s="29"/>
      <c r="NP2348" s="29"/>
      <c r="NQ2348" s="29"/>
      <c r="NR2348" s="29"/>
      <c r="NS2348" s="29"/>
      <c r="NT2348" s="29"/>
      <c r="NU2348" s="29"/>
      <c r="NV2348" s="29"/>
      <c r="NW2348" s="29"/>
      <c r="NX2348" s="29"/>
      <c r="NY2348" s="29"/>
      <c r="NZ2348" s="29"/>
      <c r="OA2348" s="29"/>
      <c r="OB2348" s="29"/>
      <c r="OC2348" s="29"/>
      <c r="OD2348" s="29"/>
      <c r="OE2348" s="29"/>
      <c r="OF2348" s="29"/>
      <c r="OG2348" s="29"/>
      <c r="OH2348" s="29"/>
    </row>
    <row r="2349" spans="1:398" ht="16.5" customHeight="1">
      <c r="A2349" s="190" t="s">
        <v>3443</v>
      </c>
      <c r="B2349" s="190"/>
      <c r="C2349" s="190"/>
      <c r="D2349" s="190"/>
      <c r="E2349" s="191" t="s">
        <v>692</v>
      </c>
      <c r="F2349" s="191" t="s">
        <v>693</v>
      </c>
      <c r="G2349" s="191" t="s">
        <v>3484</v>
      </c>
      <c r="H2349" s="191">
        <v>2021</v>
      </c>
      <c r="I2349" s="193">
        <v>1</v>
      </c>
      <c r="J2349" s="193">
        <v>0</v>
      </c>
      <c r="K2349" s="193">
        <v>0</v>
      </c>
      <c r="L2349" s="81" t="s">
        <v>4407</v>
      </c>
      <c r="M2349" s="81"/>
      <c r="N2349" s="81" t="s">
        <v>56</v>
      </c>
      <c r="O2349" s="195">
        <v>2280</v>
      </c>
      <c r="P2349" s="195">
        <v>0</v>
      </c>
      <c r="Q2349" s="195">
        <v>0</v>
      </c>
      <c r="R2349" s="196" t="s">
        <v>33</v>
      </c>
      <c r="S2349" s="197">
        <v>60</v>
      </c>
      <c r="T2349" s="197">
        <v>110</v>
      </c>
      <c r="U2349" s="198">
        <f t="shared" si="13"/>
        <v>3.6</v>
      </c>
      <c r="V2349" s="197">
        <v>0</v>
      </c>
      <c r="W2349" s="199">
        <v>0.39600000000000002</v>
      </c>
      <c r="X2349" s="21">
        <v>902.88</v>
      </c>
      <c r="Y2349" s="78" t="s">
        <v>33</v>
      </c>
      <c r="Z2349" s="23" t="s">
        <v>62</v>
      </c>
      <c r="AA2349" s="24" t="s">
        <v>67</v>
      </c>
      <c r="AB2349" s="14" t="s">
        <v>67</v>
      </c>
      <c r="AC2349" s="14" t="s">
        <v>67</v>
      </c>
      <c r="AD2349" s="25"/>
      <c r="AE2349" s="26"/>
      <c r="AF2349" s="27"/>
      <c r="AG2349" s="162"/>
      <c r="AH2349" s="162"/>
      <c r="AI2349" s="162"/>
      <c r="AJ2349" s="162"/>
      <c r="AK2349" s="162"/>
      <c r="AL2349" s="162"/>
      <c r="AM2349" s="162"/>
      <c r="AN2349" s="162"/>
      <c r="AO2349" s="162"/>
      <c r="AP2349" s="29"/>
      <c r="AQ2349" s="29"/>
      <c r="AR2349" s="29"/>
      <c r="AS2349" s="29"/>
      <c r="AT2349" s="29"/>
      <c r="AU2349" s="29"/>
      <c r="AV2349" s="29"/>
      <c r="AW2349" s="29"/>
      <c r="AX2349" s="29"/>
      <c r="AY2349" s="29"/>
      <c r="AZ2349" s="29"/>
      <c r="BA2349" s="29"/>
      <c r="BB2349" s="29"/>
      <c r="BC2349" s="29"/>
      <c r="BD2349" s="29"/>
      <c r="BE2349" s="29"/>
      <c r="BF2349" s="29"/>
      <c r="BG2349" s="29"/>
      <c r="BH2349" s="29"/>
      <c r="BI2349" s="29"/>
      <c r="BJ2349" s="29"/>
      <c r="BK2349" s="29"/>
      <c r="BL2349" s="29"/>
      <c r="BM2349" s="29"/>
      <c r="BN2349" s="29"/>
      <c r="BO2349" s="29"/>
      <c r="BP2349" s="29"/>
      <c r="BQ2349" s="29"/>
      <c r="BR2349" s="29"/>
      <c r="BS2349" s="29"/>
      <c r="BT2349" s="29"/>
      <c r="BU2349" s="29"/>
      <c r="BV2349" s="29"/>
      <c r="BW2349" s="29"/>
      <c r="BX2349" s="29"/>
      <c r="BY2349" s="29"/>
      <c r="BZ2349" s="29"/>
      <c r="CA2349" s="29"/>
      <c r="CB2349" s="29"/>
      <c r="CC2349" s="29"/>
      <c r="CD2349" s="29"/>
      <c r="CE2349" s="29"/>
      <c r="CF2349" s="29"/>
      <c r="CG2349" s="29"/>
      <c r="CH2349" s="29"/>
      <c r="CI2349" s="29"/>
      <c r="CJ2349" s="29"/>
      <c r="CK2349" s="29"/>
      <c r="CL2349" s="29"/>
      <c r="CM2349" s="29"/>
      <c r="CN2349" s="29"/>
      <c r="CO2349" s="29"/>
      <c r="CP2349" s="29"/>
      <c r="CQ2349" s="29"/>
      <c r="CR2349" s="29"/>
      <c r="CS2349" s="29"/>
      <c r="CT2349" s="29"/>
      <c r="CU2349" s="29"/>
      <c r="CV2349" s="29"/>
      <c r="CW2349" s="29"/>
      <c r="CX2349" s="29"/>
      <c r="CY2349" s="29"/>
      <c r="CZ2349" s="29"/>
      <c r="DA2349" s="29"/>
      <c r="DB2349" s="29"/>
      <c r="DC2349" s="29"/>
      <c r="DD2349" s="29"/>
      <c r="DE2349" s="29"/>
      <c r="DF2349" s="29"/>
      <c r="DG2349" s="29"/>
      <c r="DH2349" s="29"/>
      <c r="DI2349" s="29"/>
      <c r="DJ2349" s="29"/>
      <c r="DK2349" s="29"/>
      <c r="DL2349" s="29"/>
      <c r="DM2349" s="29"/>
      <c r="DN2349" s="29"/>
      <c r="DO2349" s="29"/>
      <c r="DP2349" s="29"/>
      <c r="DQ2349" s="29"/>
      <c r="DR2349" s="29"/>
      <c r="DS2349" s="29"/>
      <c r="DT2349" s="29"/>
      <c r="DU2349" s="29"/>
      <c r="DV2349" s="29"/>
      <c r="DW2349" s="29"/>
      <c r="DX2349" s="29"/>
      <c r="DY2349" s="29"/>
      <c r="DZ2349" s="29"/>
      <c r="EA2349" s="29"/>
      <c r="EB2349" s="29"/>
      <c r="EC2349" s="29"/>
      <c r="ED2349" s="29"/>
      <c r="EE2349" s="29"/>
      <c r="EF2349" s="29"/>
      <c r="EG2349" s="29"/>
      <c r="EH2349" s="29"/>
      <c r="EI2349" s="29"/>
      <c r="EJ2349" s="29"/>
      <c r="EK2349" s="29"/>
      <c r="EL2349" s="29"/>
      <c r="EM2349" s="29"/>
      <c r="EN2349" s="29"/>
      <c r="EO2349" s="29"/>
      <c r="EP2349" s="29"/>
      <c r="EQ2349" s="29"/>
      <c r="ER2349" s="29"/>
      <c r="ES2349" s="29"/>
      <c r="ET2349" s="29"/>
      <c r="EU2349" s="29"/>
      <c r="EV2349" s="29"/>
      <c r="EW2349" s="29"/>
      <c r="EX2349" s="29"/>
      <c r="EY2349" s="29"/>
      <c r="EZ2349" s="29"/>
      <c r="FA2349" s="29"/>
      <c r="FB2349" s="29"/>
      <c r="FC2349" s="29"/>
      <c r="FD2349" s="29"/>
      <c r="FE2349" s="29"/>
      <c r="FF2349" s="29"/>
      <c r="FG2349" s="29"/>
      <c r="FH2349" s="29"/>
      <c r="FI2349" s="29"/>
      <c r="FJ2349" s="29"/>
      <c r="FK2349" s="29"/>
      <c r="FL2349" s="29"/>
      <c r="FM2349" s="29"/>
      <c r="FN2349" s="29"/>
      <c r="FO2349" s="29"/>
      <c r="FP2349" s="29"/>
      <c r="FQ2349" s="29"/>
      <c r="FR2349" s="29"/>
      <c r="FS2349" s="29"/>
      <c r="FT2349" s="29"/>
      <c r="FU2349" s="29"/>
      <c r="FV2349" s="29"/>
      <c r="FW2349" s="29"/>
      <c r="FX2349" s="29"/>
      <c r="FY2349" s="29"/>
      <c r="FZ2349" s="29"/>
      <c r="GA2349" s="29"/>
      <c r="GB2349" s="29"/>
      <c r="GC2349" s="29"/>
      <c r="GD2349" s="29"/>
      <c r="GE2349" s="29"/>
      <c r="GF2349" s="29"/>
      <c r="GG2349" s="29"/>
      <c r="GH2349" s="29"/>
      <c r="GI2349" s="29"/>
      <c r="GJ2349" s="29"/>
      <c r="GK2349" s="29"/>
      <c r="GL2349" s="29"/>
      <c r="GM2349" s="29"/>
      <c r="GN2349" s="29"/>
      <c r="GO2349" s="29"/>
      <c r="GP2349" s="29"/>
      <c r="GQ2349" s="29"/>
      <c r="GR2349" s="29"/>
      <c r="GS2349" s="29"/>
      <c r="GT2349" s="29"/>
      <c r="GU2349" s="29"/>
      <c r="GV2349" s="29"/>
      <c r="GW2349" s="29"/>
      <c r="GX2349" s="29"/>
      <c r="GY2349" s="29"/>
      <c r="GZ2349" s="29"/>
      <c r="HA2349" s="29"/>
      <c r="HB2349" s="29"/>
      <c r="HC2349" s="29"/>
      <c r="HD2349" s="29"/>
      <c r="HE2349" s="29"/>
      <c r="HF2349" s="29"/>
      <c r="HG2349" s="29"/>
      <c r="HH2349" s="29"/>
      <c r="HI2349" s="29"/>
      <c r="HJ2349" s="29"/>
      <c r="HK2349" s="29"/>
      <c r="HL2349" s="29"/>
      <c r="HM2349" s="29"/>
      <c r="HN2349" s="29"/>
      <c r="HO2349" s="29"/>
      <c r="HP2349" s="29"/>
      <c r="HQ2349" s="29"/>
      <c r="HR2349" s="29"/>
      <c r="HS2349" s="29"/>
      <c r="HT2349" s="29"/>
      <c r="HU2349" s="29"/>
      <c r="HV2349" s="29"/>
      <c r="HW2349" s="29"/>
      <c r="HX2349" s="29"/>
      <c r="HY2349" s="29"/>
      <c r="HZ2349" s="29"/>
      <c r="IA2349" s="29"/>
      <c r="IB2349" s="29"/>
      <c r="IC2349" s="29"/>
      <c r="ID2349" s="29"/>
      <c r="IE2349" s="29"/>
      <c r="IF2349" s="29"/>
      <c r="IG2349" s="29"/>
      <c r="IH2349" s="29"/>
      <c r="II2349" s="29"/>
      <c r="IJ2349" s="29"/>
      <c r="IK2349" s="29"/>
      <c r="IL2349" s="29"/>
      <c r="IM2349" s="29"/>
      <c r="IN2349" s="29"/>
      <c r="IO2349" s="29"/>
      <c r="IP2349" s="29"/>
      <c r="IQ2349" s="29"/>
      <c r="IR2349" s="29"/>
      <c r="IS2349" s="29"/>
      <c r="IT2349" s="29"/>
      <c r="IU2349" s="29"/>
      <c r="IV2349" s="29"/>
      <c r="IW2349" s="29"/>
      <c r="IX2349" s="29"/>
      <c r="IY2349" s="29"/>
      <c r="IZ2349" s="29"/>
      <c r="JA2349" s="29"/>
      <c r="JB2349" s="29"/>
      <c r="JC2349" s="29"/>
      <c r="JD2349" s="29"/>
      <c r="JE2349" s="29"/>
      <c r="JF2349" s="29"/>
      <c r="JG2349" s="29"/>
      <c r="JH2349" s="29"/>
      <c r="JI2349" s="29"/>
      <c r="JJ2349" s="29"/>
      <c r="JK2349" s="29"/>
      <c r="JL2349" s="29"/>
      <c r="JM2349" s="29"/>
      <c r="JN2349" s="29"/>
      <c r="JO2349" s="29"/>
      <c r="JP2349" s="29"/>
      <c r="JQ2349" s="29"/>
      <c r="JR2349" s="29"/>
      <c r="JS2349" s="29"/>
      <c r="JT2349" s="29"/>
      <c r="JU2349" s="29"/>
      <c r="JV2349" s="29"/>
      <c r="JW2349" s="29"/>
      <c r="JX2349" s="29"/>
      <c r="JY2349" s="29"/>
      <c r="JZ2349" s="29"/>
      <c r="KA2349" s="29"/>
      <c r="KB2349" s="29"/>
      <c r="KC2349" s="29"/>
      <c r="KD2349" s="29"/>
      <c r="KE2349" s="29"/>
      <c r="KF2349" s="29"/>
      <c r="KG2349" s="29"/>
      <c r="KH2349" s="29"/>
      <c r="KI2349" s="29"/>
      <c r="KJ2349" s="29"/>
      <c r="KK2349" s="29"/>
      <c r="KL2349" s="29"/>
      <c r="KM2349" s="29"/>
      <c r="KN2349" s="29"/>
      <c r="KO2349" s="29"/>
      <c r="KP2349" s="29"/>
      <c r="KQ2349" s="29"/>
      <c r="KR2349" s="29"/>
      <c r="KS2349" s="29"/>
      <c r="KT2349" s="29"/>
      <c r="KU2349" s="29"/>
      <c r="KV2349" s="29"/>
      <c r="KW2349" s="29"/>
      <c r="KX2349" s="29"/>
      <c r="KY2349" s="29"/>
      <c r="KZ2349" s="29"/>
      <c r="LA2349" s="29"/>
      <c r="LB2349" s="29"/>
      <c r="LC2349" s="29"/>
      <c r="LD2349" s="29"/>
      <c r="LE2349" s="29"/>
      <c r="LF2349" s="29"/>
      <c r="LG2349" s="29"/>
      <c r="LH2349" s="29"/>
      <c r="LI2349" s="29"/>
      <c r="LJ2349" s="29"/>
      <c r="LK2349" s="29"/>
      <c r="LL2349" s="29"/>
      <c r="LM2349" s="29"/>
      <c r="LN2349" s="29"/>
      <c r="LO2349" s="29"/>
      <c r="LP2349" s="29"/>
      <c r="LQ2349" s="29"/>
      <c r="LR2349" s="29"/>
      <c r="LS2349" s="29"/>
      <c r="LT2349" s="29"/>
      <c r="LU2349" s="29"/>
      <c r="LV2349" s="29"/>
      <c r="LW2349" s="29"/>
      <c r="LX2349" s="29"/>
      <c r="LY2349" s="29"/>
      <c r="LZ2349" s="29"/>
      <c r="MA2349" s="29"/>
      <c r="MB2349" s="29"/>
      <c r="MC2349" s="29"/>
      <c r="MD2349" s="29"/>
      <c r="ME2349" s="29"/>
      <c r="MF2349" s="29"/>
      <c r="MG2349" s="29"/>
      <c r="MH2349" s="29"/>
      <c r="MI2349" s="29"/>
      <c r="MJ2349" s="29"/>
      <c r="MK2349" s="29"/>
      <c r="ML2349" s="29"/>
      <c r="MM2349" s="29"/>
      <c r="MN2349" s="29"/>
      <c r="MO2349" s="29"/>
      <c r="MP2349" s="29"/>
      <c r="MQ2349" s="29"/>
      <c r="MR2349" s="29"/>
      <c r="MS2349" s="29"/>
      <c r="MT2349" s="29"/>
      <c r="MU2349" s="29"/>
      <c r="MV2349" s="29"/>
      <c r="MW2349" s="29"/>
      <c r="MX2349" s="29"/>
      <c r="MY2349" s="29"/>
      <c r="MZ2349" s="29"/>
      <c r="NA2349" s="29"/>
      <c r="NB2349" s="29"/>
      <c r="NC2349" s="29"/>
      <c r="ND2349" s="29"/>
      <c r="NE2349" s="29"/>
      <c r="NF2349" s="29"/>
      <c r="NG2349" s="29"/>
      <c r="NH2349" s="29"/>
      <c r="NI2349" s="29"/>
      <c r="NJ2349" s="29"/>
      <c r="NK2349" s="29"/>
      <c r="NL2349" s="29"/>
      <c r="NM2349" s="29"/>
      <c r="NN2349" s="29"/>
      <c r="NO2349" s="29"/>
      <c r="NP2349" s="29"/>
      <c r="NQ2349" s="29"/>
      <c r="NR2349" s="29"/>
      <c r="NS2349" s="29"/>
      <c r="NT2349" s="29"/>
      <c r="NU2349" s="29"/>
      <c r="NV2349" s="29"/>
      <c r="NW2349" s="29"/>
      <c r="NX2349" s="29"/>
      <c r="NY2349" s="29"/>
      <c r="NZ2349" s="29"/>
      <c r="OA2349" s="29"/>
      <c r="OB2349" s="29"/>
      <c r="OC2349" s="29"/>
      <c r="OD2349" s="29"/>
      <c r="OE2349" s="29"/>
      <c r="OF2349" s="29"/>
      <c r="OG2349" s="29"/>
      <c r="OH2349" s="29"/>
    </row>
    <row r="2350" spans="1:398" s="32" customFormat="1" ht="16.5" customHeight="1">
      <c r="A2350" s="190" t="s">
        <v>3443</v>
      </c>
      <c r="B2350" s="190"/>
      <c r="C2350" s="190"/>
      <c r="D2350" s="190"/>
      <c r="E2350" s="191" t="s">
        <v>692</v>
      </c>
      <c r="F2350" s="191" t="s">
        <v>693</v>
      </c>
      <c r="G2350" s="191" t="s">
        <v>3484</v>
      </c>
      <c r="H2350" s="191">
        <v>2021</v>
      </c>
      <c r="I2350" s="193">
        <v>1</v>
      </c>
      <c r="J2350" s="193">
        <v>0</v>
      </c>
      <c r="K2350" s="193">
        <v>0</v>
      </c>
      <c r="L2350" s="81" t="s">
        <v>4408</v>
      </c>
      <c r="M2350" s="81"/>
      <c r="N2350" s="81" t="s">
        <v>56</v>
      </c>
      <c r="O2350" s="195">
        <v>2280</v>
      </c>
      <c r="P2350" s="195">
        <v>0</v>
      </c>
      <c r="Q2350" s="195">
        <v>0</v>
      </c>
      <c r="R2350" s="196" t="s">
        <v>33</v>
      </c>
      <c r="S2350" s="197">
        <v>60</v>
      </c>
      <c r="T2350" s="197">
        <v>110</v>
      </c>
      <c r="U2350" s="198">
        <f t="shared" si="13"/>
        <v>3.6</v>
      </c>
      <c r="V2350" s="197">
        <v>0</v>
      </c>
      <c r="W2350" s="199">
        <v>0.39600000000000002</v>
      </c>
      <c r="X2350" s="21">
        <v>902.88</v>
      </c>
      <c r="Y2350" s="78" t="s">
        <v>33</v>
      </c>
      <c r="Z2350" s="23" t="s">
        <v>62</v>
      </c>
      <c r="AA2350" s="24" t="s">
        <v>67</v>
      </c>
      <c r="AB2350" s="14" t="s">
        <v>67</v>
      </c>
      <c r="AC2350" s="14" t="s">
        <v>67</v>
      </c>
      <c r="AD2350" s="25"/>
      <c r="AE2350" s="26"/>
      <c r="AF2350" s="27"/>
      <c r="AG2350" s="157"/>
      <c r="AH2350" s="13"/>
      <c r="AI2350" s="13"/>
      <c r="AJ2350" s="13"/>
      <c r="AK2350" s="13"/>
      <c r="AL2350" s="13"/>
      <c r="AM2350" s="13"/>
      <c r="AN2350" s="13"/>
      <c r="AO2350" s="13"/>
    </row>
    <row r="2351" spans="1:398" s="32" customFormat="1" ht="16.5" customHeight="1">
      <c r="A2351" s="190" t="s">
        <v>3443</v>
      </c>
      <c r="B2351" s="190"/>
      <c r="C2351" s="190"/>
      <c r="D2351" s="190"/>
      <c r="E2351" s="191" t="s">
        <v>692</v>
      </c>
      <c r="F2351" s="191" t="s">
        <v>693</v>
      </c>
      <c r="G2351" s="191" t="s">
        <v>3484</v>
      </c>
      <c r="H2351" s="191">
        <v>2021</v>
      </c>
      <c r="I2351" s="193">
        <v>1</v>
      </c>
      <c r="J2351" s="193">
        <v>0</v>
      </c>
      <c r="K2351" s="193">
        <v>0</v>
      </c>
      <c r="L2351" s="81" t="s">
        <v>4409</v>
      </c>
      <c r="M2351" s="81"/>
      <c r="N2351" s="81" t="s">
        <v>56</v>
      </c>
      <c r="O2351" s="195">
        <v>2280</v>
      </c>
      <c r="P2351" s="195">
        <v>0</v>
      </c>
      <c r="Q2351" s="195">
        <v>0</v>
      </c>
      <c r="R2351" s="196" t="s">
        <v>33</v>
      </c>
      <c r="S2351" s="197">
        <v>60</v>
      </c>
      <c r="T2351" s="197">
        <v>110</v>
      </c>
      <c r="U2351" s="198">
        <f t="shared" si="13"/>
        <v>3.6</v>
      </c>
      <c r="V2351" s="197">
        <v>0</v>
      </c>
      <c r="W2351" s="199">
        <v>0.39600000000000002</v>
      </c>
      <c r="X2351" s="21">
        <v>902.88</v>
      </c>
      <c r="Y2351" s="78" t="s">
        <v>33</v>
      </c>
      <c r="Z2351" s="23" t="s">
        <v>62</v>
      </c>
      <c r="AA2351" s="24" t="s">
        <v>67</v>
      </c>
      <c r="AB2351" s="14" t="s">
        <v>67</v>
      </c>
      <c r="AC2351" s="14" t="s">
        <v>67</v>
      </c>
      <c r="AD2351" s="25"/>
      <c r="AE2351" s="26"/>
      <c r="AF2351" s="27"/>
      <c r="AG2351" s="157"/>
      <c r="AH2351" s="13"/>
      <c r="AI2351" s="13"/>
      <c r="AJ2351" s="13"/>
      <c r="AK2351" s="13"/>
      <c r="AL2351" s="13"/>
      <c r="AM2351" s="13"/>
      <c r="AN2351" s="13"/>
      <c r="AO2351" s="13"/>
    </row>
    <row r="2352" spans="1:398" s="32" customFormat="1" ht="16.5" customHeight="1">
      <c r="A2352" s="190" t="s">
        <v>3443</v>
      </c>
      <c r="B2352" s="190"/>
      <c r="C2352" s="190"/>
      <c r="D2352" s="190"/>
      <c r="E2352" s="191" t="s">
        <v>692</v>
      </c>
      <c r="F2352" s="191" t="s">
        <v>693</v>
      </c>
      <c r="G2352" s="191" t="s">
        <v>3484</v>
      </c>
      <c r="H2352" s="191">
        <v>2021</v>
      </c>
      <c r="I2352" s="193">
        <v>1</v>
      </c>
      <c r="J2352" s="193">
        <v>0</v>
      </c>
      <c r="K2352" s="193">
        <v>0</v>
      </c>
      <c r="L2352" s="81" t="s">
        <v>4410</v>
      </c>
      <c r="M2352" s="81"/>
      <c r="N2352" s="81" t="s">
        <v>56</v>
      </c>
      <c r="O2352" s="195">
        <v>2280</v>
      </c>
      <c r="P2352" s="195">
        <v>0</v>
      </c>
      <c r="Q2352" s="195">
        <v>0</v>
      </c>
      <c r="R2352" s="196" t="s">
        <v>33</v>
      </c>
      <c r="S2352" s="197">
        <v>60</v>
      </c>
      <c r="T2352" s="197">
        <v>110</v>
      </c>
      <c r="U2352" s="198">
        <f t="shared" si="13"/>
        <v>3.6</v>
      </c>
      <c r="V2352" s="197">
        <v>0</v>
      </c>
      <c r="W2352" s="199">
        <v>0.39600000000000002</v>
      </c>
      <c r="X2352" s="21">
        <v>902.88</v>
      </c>
      <c r="Y2352" s="78" t="s">
        <v>33</v>
      </c>
      <c r="Z2352" s="23" t="s">
        <v>62</v>
      </c>
      <c r="AA2352" s="24" t="s">
        <v>67</v>
      </c>
      <c r="AB2352" s="14" t="s">
        <v>67</v>
      </c>
      <c r="AC2352" s="14" t="s">
        <v>67</v>
      </c>
      <c r="AD2352" s="25"/>
      <c r="AE2352" s="26"/>
      <c r="AF2352" s="27"/>
      <c r="AG2352" s="157"/>
      <c r="AH2352" s="13"/>
      <c r="AI2352" s="13"/>
      <c r="AJ2352" s="13"/>
      <c r="AK2352" s="13"/>
      <c r="AL2352" s="13"/>
      <c r="AM2352" s="13"/>
      <c r="AN2352" s="13"/>
      <c r="AO2352" s="13"/>
    </row>
    <row r="2353" spans="1:41" s="32" customFormat="1" ht="16.5" customHeight="1">
      <c r="A2353" s="190" t="s">
        <v>3443</v>
      </c>
      <c r="B2353" s="190"/>
      <c r="C2353" s="190"/>
      <c r="D2353" s="190"/>
      <c r="E2353" s="191" t="s">
        <v>692</v>
      </c>
      <c r="F2353" s="191" t="s">
        <v>693</v>
      </c>
      <c r="G2353" s="191" t="s">
        <v>3484</v>
      </c>
      <c r="H2353" s="191">
        <v>2021</v>
      </c>
      <c r="I2353" s="193">
        <v>1</v>
      </c>
      <c r="J2353" s="193">
        <v>0</v>
      </c>
      <c r="K2353" s="193">
        <v>0</v>
      </c>
      <c r="L2353" s="81" t="s">
        <v>4411</v>
      </c>
      <c r="M2353" s="81"/>
      <c r="N2353" s="81" t="s">
        <v>56</v>
      </c>
      <c r="O2353" s="195">
        <v>2280</v>
      </c>
      <c r="P2353" s="195">
        <v>0</v>
      </c>
      <c r="Q2353" s="195">
        <v>0</v>
      </c>
      <c r="R2353" s="196" t="s">
        <v>33</v>
      </c>
      <c r="S2353" s="197">
        <v>60</v>
      </c>
      <c r="T2353" s="197">
        <v>110</v>
      </c>
      <c r="U2353" s="198">
        <f t="shared" si="13"/>
        <v>3.6</v>
      </c>
      <c r="V2353" s="197">
        <v>0</v>
      </c>
      <c r="W2353" s="199">
        <v>0.39600000000000002</v>
      </c>
      <c r="X2353" s="21">
        <v>902.88</v>
      </c>
      <c r="Y2353" s="78" t="s">
        <v>33</v>
      </c>
      <c r="Z2353" s="23" t="s">
        <v>62</v>
      </c>
      <c r="AA2353" s="24" t="s">
        <v>67</v>
      </c>
      <c r="AB2353" s="14" t="s">
        <v>67</v>
      </c>
      <c r="AC2353" s="14" t="s">
        <v>67</v>
      </c>
      <c r="AD2353" s="25"/>
      <c r="AE2353" s="26"/>
      <c r="AF2353" s="27"/>
      <c r="AG2353" s="157"/>
      <c r="AH2353" s="13"/>
      <c r="AI2353" s="13"/>
      <c r="AJ2353" s="13"/>
      <c r="AK2353" s="13"/>
      <c r="AL2353" s="13"/>
      <c r="AM2353" s="13"/>
      <c r="AN2353" s="13"/>
      <c r="AO2353" s="13"/>
    </row>
    <row r="2354" spans="1:41" s="32" customFormat="1" ht="16.5" customHeight="1">
      <c r="A2354" s="190" t="s">
        <v>3443</v>
      </c>
      <c r="B2354" s="190"/>
      <c r="C2354" s="190"/>
      <c r="D2354" s="190"/>
      <c r="E2354" s="191" t="s">
        <v>692</v>
      </c>
      <c r="F2354" s="191" t="s">
        <v>693</v>
      </c>
      <c r="G2354" s="191" t="s">
        <v>3484</v>
      </c>
      <c r="H2354" s="191">
        <v>2021</v>
      </c>
      <c r="I2354" s="193">
        <v>1</v>
      </c>
      <c r="J2354" s="193">
        <v>0</v>
      </c>
      <c r="K2354" s="193">
        <v>0</v>
      </c>
      <c r="L2354" s="81" t="s">
        <v>4412</v>
      </c>
      <c r="M2354" s="81"/>
      <c r="N2354" s="81" t="s">
        <v>56</v>
      </c>
      <c r="O2354" s="195">
        <v>2280</v>
      </c>
      <c r="P2354" s="195">
        <v>0</v>
      </c>
      <c r="Q2354" s="195">
        <v>0</v>
      </c>
      <c r="R2354" s="196" t="s">
        <v>33</v>
      </c>
      <c r="S2354" s="197">
        <v>60</v>
      </c>
      <c r="T2354" s="197">
        <v>110</v>
      </c>
      <c r="U2354" s="198">
        <f t="shared" si="13"/>
        <v>3.6</v>
      </c>
      <c r="V2354" s="197">
        <v>0</v>
      </c>
      <c r="W2354" s="199">
        <v>0.39600000000000002</v>
      </c>
      <c r="X2354" s="21">
        <v>902.88</v>
      </c>
      <c r="Y2354" s="78" t="s">
        <v>33</v>
      </c>
      <c r="Z2354" s="23" t="s">
        <v>62</v>
      </c>
      <c r="AA2354" s="24" t="s">
        <v>67</v>
      </c>
      <c r="AB2354" s="14" t="s">
        <v>67</v>
      </c>
      <c r="AC2354" s="14" t="s">
        <v>67</v>
      </c>
      <c r="AD2354" s="25"/>
      <c r="AE2354" s="26"/>
      <c r="AF2354" s="27"/>
      <c r="AG2354" s="157"/>
      <c r="AH2354" s="13"/>
      <c r="AI2354" s="13"/>
      <c r="AJ2354" s="13"/>
      <c r="AK2354" s="13"/>
      <c r="AL2354" s="13"/>
      <c r="AM2354" s="13"/>
      <c r="AN2354" s="13"/>
      <c r="AO2354" s="13"/>
    </row>
    <row r="2355" spans="1:41" s="32" customFormat="1" ht="16.5" customHeight="1">
      <c r="A2355" s="190" t="s">
        <v>3443</v>
      </c>
      <c r="B2355" s="190"/>
      <c r="C2355" s="190"/>
      <c r="D2355" s="190"/>
      <c r="E2355" s="191" t="s">
        <v>692</v>
      </c>
      <c r="F2355" s="191" t="s">
        <v>693</v>
      </c>
      <c r="G2355" s="191" t="s">
        <v>3484</v>
      </c>
      <c r="H2355" s="191">
        <v>2021</v>
      </c>
      <c r="I2355" s="193">
        <v>1</v>
      </c>
      <c r="J2355" s="193">
        <v>0</v>
      </c>
      <c r="K2355" s="193">
        <v>0</v>
      </c>
      <c r="L2355" s="81" t="s">
        <v>4413</v>
      </c>
      <c r="M2355" s="81"/>
      <c r="N2355" s="81" t="s">
        <v>56</v>
      </c>
      <c r="O2355" s="195">
        <v>2280</v>
      </c>
      <c r="P2355" s="195">
        <v>0</v>
      </c>
      <c r="Q2355" s="195">
        <v>0</v>
      </c>
      <c r="R2355" s="196" t="s">
        <v>33</v>
      </c>
      <c r="S2355" s="197">
        <v>60</v>
      </c>
      <c r="T2355" s="197">
        <v>110</v>
      </c>
      <c r="U2355" s="198">
        <f t="shared" si="13"/>
        <v>3.6</v>
      </c>
      <c r="V2355" s="197">
        <v>0</v>
      </c>
      <c r="W2355" s="199">
        <v>0.39600000000000002</v>
      </c>
      <c r="X2355" s="21">
        <v>902.88</v>
      </c>
      <c r="Y2355" s="78" t="s">
        <v>33</v>
      </c>
      <c r="Z2355" s="23" t="s">
        <v>62</v>
      </c>
      <c r="AA2355" s="24" t="s">
        <v>67</v>
      </c>
      <c r="AB2355" s="14" t="s">
        <v>67</v>
      </c>
      <c r="AC2355" s="14" t="s">
        <v>67</v>
      </c>
      <c r="AD2355" s="25"/>
      <c r="AE2355" s="26"/>
      <c r="AF2355" s="27"/>
      <c r="AG2355" s="157"/>
      <c r="AH2355" s="13"/>
      <c r="AI2355" s="13"/>
      <c r="AJ2355" s="13"/>
      <c r="AK2355" s="13"/>
      <c r="AL2355" s="13"/>
      <c r="AM2355" s="13"/>
      <c r="AN2355" s="13"/>
      <c r="AO2355" s="13"/>
    </row>
    <row r="2356" spans="1:41" s="32" customFormat="1" ht="16.5" customHeight="1">
      <c r="A2356" s="190" t="s">
        <v>3443</v>
      </c>
      <c r="B2356" s="190"/>
      <c r="C2356" s="190"/>
      <c r="D2356" s="190"/>
      <c r="E2356" s="191" t="s">
        <v>692</v>
      </c>
      <c r="F2356" s="191" t="s">
        <v>693</v>
      </c>
      <c r="G2356" s="191" t="s">
        <v>3484</v>
      </c>
      <c r="H2356" s="191">
        <v>2021</v>
      </c>
      <c r="I2356" s="193">
        <v>1</v>
      </c>
      <c r="J2356" s="193">
        <v>0</v>
      </c>
      <c r="K2356" s="193">
        <v>0</v>
      </c>
      <c r="L2356" s="81" t="s">
        <v>4414</v>
      </c>
      <c r="M2356" s="81"/>
      <c r="N2356" s="81" t="s">
        <v>56</v>
      </c>
      <c r="O2356" s="195">
        <v>2280</v>
      </c>
      <c r="P2356" s="195">
        <v>0</v>
      </c>
      <c r="Q2356" s="195">
        <v>0</v>
      </c>
      <c r="R2356" s="196" t="s">
        <v>33</v>
      </c>
      <c r="S2356" s="197">
        <v>60</v>
      </c>
      <c r="T2356" s="197">
        <v>110</v>
      </c>
      <c r="U2356" s="198">
        <f t="shared" si="13"/>
        <v>3.6</v>
      </c>
      <c r="V2356" s="197">
        <v>0</v>
      </c>
      <c r="W2356" s="199">
        <v>0.39600000000000002</v>
      </c>
      <c r="X2356" s="21">
        <v>902.88</v>
      </c>
      <c r="Y2356" s="78" t="s">
        <v>33</v>
      </c>
      <c r="Z2356" s="23" t="s">
        <v>62</v>
      </c>
      <c r="AA2356" s="24" t="s">
        <v>67</v>
      </c>
      <c r="AB2356" s="14" t="s">
        <v>67</v>
      </c>
      <c r="AC2356" s="14" t="s">
        <v>67</v>
      </c>
      <c r="AD2356" s="25"/>
      <c r="AE2356" s="26"/>
      <c r="AF2356" s="27"/>
      <c r="AG2356" s="157"/>
      <c r="AH2356" s="13"/>
      <c r="AI2356" s="13"/>
      <c r="AJ2356" s="13"/>
      <c r="AK2356" s="13"/>
      <c r="AL2356" s="13"/>
      <c r="AM2356" s="13"/>
      <c r="AN2356" s="13"/>
      <c r="AO2356" s="13"/>
    </row>
    <row r="2357" spans="1:41" s="32" customFormat="1" ht="16.5" customHeight="1">
      <c r="A2357" s="190" t="s">
        <v>3443</v>
      </c>
      <c r="B2357" s="190"/>
      <c r="C2357" s="190"/>
      <c r="D2357" s="190"/>
      <c r="E2357" s="191" t="s">
        <v>692</v>
      </c>
      <c r="F2357" s="191" t="s">
        <v>693</v>
      </c>
      <c r="G2357" s="191" t="s">
        <v>3484</v>
      </c>
      <c r="H2357" s="191">
        <v>2021</v>
      </c>
      <c r="I2357" s="193">
        <v>1</v>
      </c>
      <c r="J2357" s="193">
        <v>0</v>
      </c>
      <c r="K2357" s="193">
        <v>0</v>
      </c>
      <c r="L2357" s="81" t="s">
        <v>3479</v>
      </c>
      <c r="M2357" s="81"/>
      <c r="N2357" s="81" t="s">
        <v>56</v>
      </c>
      <c r="O2357" s="195">
        <v>2280</v>
      </c>
      <c r="P2357" s="195">
        <v>0</v>
      </c>
      <c r="Q2357" s="195">
        <v>0</v>
      </c>
      <c r="R2357" s="196" t="s">
        <v>33</v>
      </c>
      <c r="S2357" s="197">
        <v>60</v>
      </c>
      <c r="T2357" s="197">
        <v>110</v>
      </c>
      <c r="U2357" s="198">
        <f t="shared" si="13"/>
        <v>3.6</v>
      </c>
      <c r="V2357" s="197">
        <v>0</v>
      </c>
      <c r="W2357" s="199">
        <v>0.39600000000000002</v>
      </c>
      <c r="X2357" s="21">
        <v>902.88</v>
      </c>
      <c r="Y2357" s="78" t="s">
        <v>33</v>
      </c>
      <c r="Z2357" s="23" t="s">
        <v>62</v>
      </c>
      <c r="AA2357" s="24" t="s">
        <v>67</v>
      </c>
      <c r="AB2357" s="14" t="s">
        <v>67</v>
      </c>
      <c r="AC2357" s="14" t="s">
        <v>67</v>
      </c>
      <c r="AD2357" s="25"/>
      <c r="AE2357" s="26"/>
      <c r="AF2357" s="27"/>
      <c r="AG2357" s="157"/>
      <c r="AH2357" s="13"/>
      <c r="AI2357" s="13"/>
      <c r="AJ2357" s="13"/>
      <c r="AK2357" s="13"/>
      <c r="AL2357" s="13"/>
      <c r="AM2357" s="13"/>
      <c r="AN2357" s="13"/>
      <c r="AO2357" s="13"/>
    </row>
    <row r="2358" spans="1:41" s="29" customFormat="1" ht="16.5" customHeight="1">
      <c r="A2358" s="190" t="s">
        <v>3443</v>
      </c>
      <c r="B2358" s="190"/>
      <c r="C2358" s="190"/>
      <c r="D2358" s="190"/>
      <c r="E2358" s="191" t="s">
        <v>692</v>
      </c>
      <c r="F2358" s="191" t="s">
        <v>693</v>
      </c>
      <c r="G2358" s="191" t="s">
        <v>3484</v>
      </c>
      <c r="H2358" s="191">
        <v>2021</v>
      </c>
      <c r="I2358" s="193">
        <v>1</v>
      </c>
      <c r="J2358" s="193">
        <v>0</v>
      </c>
      <c r="K2358" s="193">
        <v>0</v>
      </c>
      <c r="L2358" s="81" t="s">
        <v>4415</v>
      </c>
      <c r="M2358" s="81"/>
      <c r="N2358" s="81" t="s">
        <v>56</v>
      </c>
      <c r="O2358" s="195">
        <v>2280</v>
      </c>
      <c r="P2358" s="195">
        <v>0</v>
      </c>
      <c r="Q2358" s="195">
        <v>0</v>
      </c>
      <c r="R2358" s="196" t="s">
        <v>33</v>
      </c>
      <c r="S2358" s="197">
        <v>60</v>
      </c>
      <c r="T2358" s="197">
        <v>110</v>
      </c>
      <c r="U2358" s="198">
        <f t="shared" si="13"/>
        <v>3.6</v>
      </c>
      <c r="V2358" s="197">
        <v>0</v>
      </c>
      <c r="W2358" s="199">
        <v>0.39600000000000002</v>
      </c>
      <c r="X2358" s="21">
        <v>902.88</v>
      </c>
      <c r="Y2358" s="78" t="s">
        <v>33</v>
      </c>
      <c r="Z2358" s="23" t="s">
        <v>62</v>
      </c>
      <c r="AA2358" s="24" t="s">
        <v>67</v>
      </c>
      <c r="AB2358" s="14" t="s">
        <v>67</v>
      </c>
      <c r="AC2358" s="14" t="s">
        <v>67</v>
      </c>
      <c r="AD2358" s="25"/>
      <c r="AE2358" s="26"/>
      <c r="AF2358" s="27"/>
      <c r="AG2358" s="162"/>
      <c r="AH2358" s="162"/>
      <c r="AI2358" s="162"/>
      <c r="AJ2358" s="162"/>
      <c r="AK2358" s="162"/>
      <c r="AL2358" s="162"/>
      <c r="AM2358" s="162"/>
      <c r="AN2358" s="162"/>
      <c r="AO2358" s="162"/>
    </row>
    <row r="2359" spans="1:41" s="29" customFormat="1" ht="16.5" customHeight="1">
      <c r="A2359" s="190" t="s">
        <v>3443</v>
      </c>
      <c r="B2359" s="190"/>
      <c r="C2359" s="190"/>
      <c r="D2359" s="190"/>
      <c r="E2359" s="191" t="s">
        <v>692</v>
      </c>
      <c r="F2359" s="191" t="s">
        <v>693</v>
      </c>
      <c r="G2359" s="191" t="s">
        <v>3484</v>
      </c>
      <c r="H2359" s="191">
        <v>2021</v>
      </c>
      <c r="I2359" s="193">
        <v>1</v>
      </c>
      <c r="J2359" s="193">
        <v>0</v>
      </c>
      <c r="K2359" s="193">
        <v>0</v>
      </c>
      <c r="L2359" s="81" t="s">
        <v>4416</v>
      </c>
      <c r="M2359" s="81"/>
      <c r="N2359" s="81" t="s">
        <v>56</v>
      </c>
      <c r="O2359" s="195">
        <v>2280</v>
      </c>
      <c r="P2359" s="195">
        <v>0</v>
      </c>
      <c r="Q2359" s="195">
        <v>0</v>
      </c>
      <c r="R2359" s="196" t="s">
        <v>33</v>
      </c>
      <c r="S2359" s="197">
        <v>60</v>
      </c>
      <c r="T2359" s="197">
        <v>110</v>
      </c>
      <c r="U2359" s="198">
        <f t="shared" si="13"/>
        <v>3.6</v>
      </c>
      <c r="V2359" s="197">
        <v>0</v>
      </c>
      <c r="W2359" s="199">
        <v>0.39600000000000002</v>
      </c>
      <c r="X2359" s="21">
        <v>902.88</v>
      </c>
      <c r="Y2359" s="78" t="s">
        <v>33</v>
      </c>
      <c r="Z2359" s="23" t="s">
        <v>62</v>
      </c>
      <c r="AA2359" s="24" t="s">
        <v>67</v>
      </c>
      <c r="AB2359" s="14" t="s">
        <v>67</v>
      </c>
      <c r="AC2359" s="14" t="s">
        <v>67</v>
      </c>
      <c r="AD2359" s="25"/>
      <c r="AE2359" s="26"/>
      <c r="AF2359" s="27"/>
      <c r="AG2359" s="162"/>
      <c r="AH2359" s="162"/>
      <c r="AI2359" s="162"/>
      <c r="AJ2359" s="162"/>
      <c r="AK2359" s="162"/>
      <c r="AL2359" s="162"/>
      <c r="AM2359" s="162"/>
      <c r="AN2359" s="162"/>
      <c r="AO2359" s="162"/>
    </row>
    <row r="2360" spans="1:41" s="29" customFormat="1" ht="16.5" customHeight="1">
      <c r="A2360" s="190" t="s">
        <v>3443</v>
      </c>
      <c r="B2360" s="190"/>
      <c r="C2360" s="190"/>
      <c r="D2360" s="190"/>
      <c r="E2360" s="191" t="s">
        <v>692</v>
      </c>
      <c r="F2360" s="191" t="s">
        <v>693</v>
      </c>
      <c r="G2360" s="191" t="s">
        <v>3484</v>
      </c>
      <c r="H2360" s="191">
        <v>2021</v>
      </c>
      <c r="I2360" s="193">
        <v>1</v>
      </c>
      <c r="J2360" s="193">
        <v>0</v>
      </c>
      <c r="K2360" s="193">
        <v>0</v>
      </c>
      <c r="L2360" s="81" t="s">
        <v>4417</v>
      </c>
      <c r="M2360" s="81"/>
      <c r="N2360" s="81" t="s">
        <v>56</v>
      </c>
      <c r="O2360" s="195">
        <v>2280</v>
      </c>
      <c r="P2360" s="195">
        <v>0</v>
      </c>
      <c r="Q2360" s="195">
        <v>0</v>
      </c>
      <c r="R2360" s="196" t="s">
        <v>33</v>
      </c>
      <c r="S2360" s="197">
        <v>60</v>
      </c>
      <c r="T2360" s="197">
        <v>110</v>
      </c>
      <c r="U2360" s="198">
        <f t="shared" si="13"/>
        <v>3.6</v>
      </c>
      <c r="V2360" s="197">
        <v>0</v>
      </c>
      <c r="W2360" s="199">
        <v>0.39600000000000002</v>
      </c>
      <c r="X2360" s="21">
        <v>902.88</v>
      </c>
      <c r="Y2360" s="78" t="s">
        <v>33</v>
      </c>
      <c r="Z2360" s="23" t="s">
        <v>62</v>
      </c>
      <c r="AA2360" s="24" t="s">
        <v>67</v>
      </c>
      <c r="AB2360" s="14" t="s">
        <v>67</v>
      </c>
      <c r="AC2360" s="14" t="s">
        <v>67</v>
      </c>
      <c r="AD2360" s="25"/>
      <c r="AE2360" s="26"/>
      <c r="AF2360" s="27"/>
      <c r="AG2360" s="162"/>
      <c r="AH2360" s="162"/>
      <c r="AI2360" s="162"/>
      <c r="AJ2360" s="162"/>
      <c r="AK2360" s="162"/>
      <c r="AL2360" s="162"/>
      <c r="AM2360" s="162"/>
      <c r="AN2360" s="162"/>
      <c r="AO2360" s="162"/>
    </row>
    <row r="2361" spans="1:41" s="29" customFormat="1" ht="16.5" customHeight="1">
      <c r="A2361" s="190" t="s">
        <v>3443</v>
      </c>
      <c r="B2361" s="190"/>
      <c r="C2361" s="190"/>
      <c r="D2361" s="190"/>
      <c r="E2361" s="191" t="s">
        <v>692</v>
      </c>
      <c r="F2361" s="191" t="s">
        <v>693</v>
      </c>
      <c r="G2361" s="191" t="s">
        <v>3484</v>
      </c>
      <c r="H2361" s="191">
        <v>2021</v>
      </c>
      <c r="I2361" s="193">
        <v>1</v>
      </c>
      <c r="J2361" s="193">
        <v>0</v>
      </c>
      <c r="K2361" s="193">
        <v>0</v>
      </c>
      <c r="L2361" s="81" t="s">
        <v>4418</v>
      </c>
      <c r="M2361" s="81"/>
      <c r="N2361" s="81" t="s">
        <v>56</v>
      </c>
      <c r="O2361" s="195">
        <v>2280</v>
      </c>
      <c r="P2361" s="195">
        <v>0</v>
      </c>
      <c r="Q2361" s="195">
        <v>0</v>
      </c>
      <c r="R2361" s="196" t="s">
        <v>33</v>
      </c>
      <c r="S2361" s="197">
        <v>60</v>
      </c>
      <c r="T2361" s="197">
        <v>110</v>
      </c>
      <c r="U2361" s="198">
        <f t="shared" si="13"/>
        <v>3.6</v>
      </c>
      <c r="V2361" s="197">
        <v>0</v>
      </c>
      <c r="W2361" s="199">
        <v>0.39600000000000002</v>
      </c>
      <c r="X2361" s="21">
        <v>902.88</v>
      </c>
      <c r="Y2361" s="78" t="s">
        <v>33</v>
      </c>
      <c r="Z2361" s="23" t="s">
        <v>62</v>
      </c>
      <c r="AA2361" s="24" t="s">
        <v>67</v>
      </c>
      <c r="AB2361" s="14" t="s">
        <v>67</v>
      </c>
      <c r="AC2361" s="14" t="s">
        <v>67</v>
      </c>
      <c r="AD2361" s="25"/>
      <c r="AE2361" s="26"/>
      <c r="AF2361" s="27"/>
      <c r="AG2361" s="162"/>
      <c r="AH2361" s="162"/>
      <c r="AI2361" s="162"/>
      <c r="AJ2361" s="162"/>
      <c r="AK2361" s="162"/>
      <c r="AL2361" s="162"/>
      <c r="AM2361" s="162"/>
      <c r="AN2361" s="162"/>
      <c r="AO2361" s="162"/>
    </row>
    <row r="2362" spans="1:41" s="29" customFormat="1" ht="16.5" customHeight="1">
      <c r="A2362" s="190" t="s">
        <v>3443</v>
      </c>
      <c r="B2362" s="190"/>
      <c r="C2362" s="190"/>
      <c r="D2362" s="190"/>
      <c r="E2362" s="191" t="s">
        <v>692</v>
      </c>
      <c r="F2362" s="191" t="s">
        <v>693</v>
      </c>
      <c r="G2362" s="191" t="s">
        <v>3484</v>
      </c>
      <c r="H2362" s="191">
        <v>2021</v>
      </c>
      <c r="I2362" s="193">
        <v>1</v>
      </c>
      <c r="J2362" s="193">
        <v>0</v>
      </c>
      <c r="K2362" s="193">
        <v>0</v>
      </c>
      <c r="L2362" s="81" t="s">
        <v>3480</v>
      </c>
      <c r="M2362" s="81"/>
      <c r="N2362" s="81" t="s">
        <v>56</v>
      </c>
      <c r="O2362" s="195">
        <v>2280</v>
      </c>
      <c r="P2362" s="195">
        <v>0</v>
      </c>
      <c r="Q2362" s="195">
        <v>0</v>
      </c>
      <c r="R2362" s="196" t="s">
        <v>33</v>
      </c>
      <c r="S2362" s="197">
        <v>60</v>
      </c>
      <c r="T2362" s="197">
        <v>110</v>
      </c>
      <c r="U2362" s="198">
        <f t="shared" si="13"/>
        <v>3.6</v>
      </c>
      <c r="V2362" s="197">
        <v>0</v>
      </c>
      <c r="W2362" s="199">
        <v>0.39600000000000002</v>
      </c>
      <c r="X2362" s="21">
        <v>902.88</v>
      </c>
      <c r="Y2362" s="78" t="s">
        <v>33</v>
      </c>
      <c r="Z2362" s="23" t="s">
        <v>62</v>
      </c>
      <c r="AA2362" s="24" t="s">
        <v>67</v>
      </c>
      <c r="AB2362" s="14" t="s">
        <v>67</v>
      </c>
      <c r="AC2362" s="14" t="s">
        <v>67</v>
      </c>
      <c r="AD2362" s="25"/>
      <c r="AE2362" s="26"/>
      <c r="AF2362" s="27"/>
      <c r="AG2362" s="162"/>
      <c r="AH2362" s="162"/>
      <c r="AI2362" s="162"/>
      <c r="AJ2362" s="162"/>
      <c r="AK2362" s="162"/>
      <c r="AL2362" s="162"/>
      <c r="AM2362" s="162"/>
      <c r="AN2362" s="162"/>
      <c r="AO2362" s="162"/>
    </row>
    <row r="2363" spans="1:41" s="29" customFormat="1" ht="16.5" customHeight="1">
      <c r="A2363" s="190" t="s">
        <v>3443</v>
      </c>
      <c r="B2363" s="190"/>
      <c r="C2363" s="190"/>
      <c r="D2363" s="190"/>
      <c r="E2363" s="191" t="s">
        <v>692</v>
      </c>
      <c r="F2363" s="191" t="s">
        <v>693</v>
      </c>
      <c r="G2363" s="191" t="s">
        <v>3484</v>
      </c>
      <c r="H2363" s="191">
        <v>2021</v>
      </c>
      <c r="I2363" s="193">
        <v>1</v>
      </c>
      <c r="J2363" s="193">
        <v>0</v>
      </c>
      <c r="K2363" s="193">
        <v>0</v>
      </c>
      <c r="L2363" s="81" t="s">
        <v>3481</v>
      </c>
      <c r="M2363" s="81"/>
      <c r="N2363" s="81" t="s">
        <v>56</v>
      </c>
      <c r="O2363" s="195">
        <v>2280</v>
      </c>
      <c r="P2363" s="195">
        <v>0</v>
      </c>
      <c r="Q2363" s="195">
        <v>0</v>
      </c>
      <c r="R2363" s="196" t="s">
        <v>33</v>
      </c>
      <c r="S2363" s="197">
        <v>60</v>
      </c>
      <c r="T2363" s="197">
        <v>110</v>
      </c>
      <c r="U2363" s="198">
        <f t="shared" si="13"/>
        <v>3.6</v>
      </c>
      <c r="V2363" s="197">
        <v>0</v>
      </c>
      <c r="W2363" s="199">
        <v>0.39600000000000002</v>
      </c>
      <c r="X2363" s="21">
        <v>902.88</v>
      </c>
      <c r="Y2363" s="78" t="s">
        <v>33</v>
      </c>
      <c r="Z2363" s="23" t="s">
        <v>62</v>
      </c>
      <c r="AA2363" s="24" t="s">
        <v>67</v>
      </c>
      <c r="AB2363" s="14" t="s">
        <v>67</v>
      </c>
      <c r="AC2363" s="14" t="s">
        <v>67</v>
      </c>
      <c r="AD2363" s="25"/>
      <c r="AE2363" s="26"/>
      <c r="AF2363" s="27"/>
      <c r="AG2363" s="162"/>
      <c r="AH2363" s="162"/>
      <c r="AI2363" s="162"/>
      <c r="AJ2363" s="162"/>
      <c r="AK2363" s="162"/>
      <c r="AL2363" s="162"/>
      <c r="AM2363" s="162"/>
      <c r="AN2363" s="162"/>
      <c r="AO2363" s="162"/>
    </row>
    <row r="2364" spans="1:41" s="29" customFormat="1" ht="16.5" customHeight="1">
      <c r="A2364" s="190" t="s">
        <v>3443</v>
      </c>
      <c r="B2364" s="190"/>
      <c r="C2364" s="190"/>
      <c r="D2364" s="190"/>
      <c r="E2364" s="191" t="s">
        <v>692</v>
      </c>
      <c r="F2364" s="191" t="s">
        <v>693</v>
      </c>
      <c r="G2364" s="191" t="s">
        <v>3484</v>
      </c>
      <c r="H2364" s="191">
        <v>2021</v>
      </c>
      <c r="I2364" s="193">
        <v>1</v>
      </c>
      <c r="J2364" s="193">
        <v>0</v>
      </c>
      <c r="K2364" s="193">
        <v>0</v>
      </c>
      <c r="L2364" s="81" t="s">
        <v>4419</v>
      </c>
      <c r="M2364" s="81"/>
      <c r="N2364" s="81" t="s">
        <v>56</v>
      </c>
      <c r="O2364" s="195">
        <v>2280</v>
      </c>
      <c r="P2364" s="195">
        <v>0</v>
      </c>
      <c r="Q2364" s="195">
        <v>0</v>
      </c>
      <c r="R2364" s="196" t="s">
        <v>33</v>
      </c>
      <c r="S2364" s="197">
        <v>60</v>
      </c>
      <c r="T2364" s="197">
        <v>110</v>
      </c>
      <c r="U2364" s="198">
        <f t="shared" si="13"/>
        <v>3.6</v>
      </c>
      <c r="V2364" s="197">
        <v>0</v>
      </c>
      <c r="W2364" s="199">
        <v>0.39600000000000002</v>
      </c>
      <c r="X2364" s="21">
        <v>902.88</v>
      </c>
      <c r="Y2364" s="78" t="s">
        <v>33</v>
      </c>
      <c r="Z2364" s="23" t="s">
        <v>62</v>
      </c>
      <c r="AA2364" s="24" t="s">
        <v>67</v>
      </c>
      <c r="AB2364" s="14" t="s">
        <v>67</v>
      </c>
      <c r="AC2364" s="14" t="s">
        <v>67</v>
      </c>
      <c r="AD2364" s="25"/>
      <c r="AE2364" s="26"/>
      <c r="AF2364" s="27"/>
      <c r="AG2364" s="162"/>
      <c r="AH2364" s="162"/>
      <c r="AI2364" s="162"/>
      <c r="AJ2364" s="162"/>
      <c r="AK2364" s="162"/>
      <c r="AL2364" s="162"/>
      <c r="AM2364" s="162"/>
      <c r="AN2364" s="162"/>
      <c r="AO2364" s="162"/>
    </row>
    <row r="2365" spans="1:41" s="29" customFormat="1" ht="16.5" customHeight="1">
      <c r="A2365" s="190" t="s">
        <v>3443</v>
      </c>
      <c r="B2365" s="190"/>
      <c r="C2365" s="190"/>
      <c r="D2365" s="190"/>
      <c r="E2365" s="191" t="s">
        <v>692</v>
      </c>
      <c r="F2365" s="191" t="s">
        <v>693</v>
      </c>
      <c r="G2365" s="191" t="s">
        <v>3484</v>
      </c>
      <c r="H2365" s="191">
        <v>2021</v>
      </c>
      <c r="I2365" s="193">
        <v>1</v>
      </c>
      <c r="J2365" s="193">
        <v>0</v>
      </c>
      <c r="K2365" s="193">
        <v>0</v>
      </c>
      <c r="L2365" s="81" t="s">
        <v>4420</v>
      </c>
      <c r="M2365" s="81"/>
      <c r="N2365" s="81" t="s">
        <v>56</v>
      </c>
      <c r="O2365" s="195">
        <v>2280</v>
      </c>
      <c r="P2365" s="195">
        <v>0</v>
      </c>
      <c r="Q2365" s="195">
        <v>0</v>
      </c>
      <c r="R2365" s="196" t="s">
        <v>33</v>
      </c>
      <c r="S2365" s="197">
        <v>60</v>
      </c>
      <c r="T2365" s="197">
        <v>110</v>
      </c>
      <c r="U2365" s="198">
        <f t="shared" si="13"/>
        <v>3.6</v>
      </c>
      <c r="V2365" s="197">
        <v>0</v>
      </c>
      <c r="W2365" s="199">
        <v>0.39600000000000002</v>
      </c>
      <c r="X2365" s="21">
        <v>902.88</v>
      </c>
      <c r="Y2365" s="78" t="s">
        <v>33</v>
      </c>
      <c r="Z2365" s="23" t="s">
        <v>62</v>
      </c>
      <c r="AA2365" s="24" t="s">
        <v>67</v>
      </c>
      <c r="AB2365" s="14" t="s">
        <v>67</v>
      </c>
      <c r="AC2365" s="14" t="s">
        <v>67</v>
      </c>
      <c r="AD2365" s="25"/>
      <c r="AE2365" s="26"/>
      <c r="AF2365" s="27"/>
      <c r="AG2365" s="162"/>
      <c r="AH2365" s="162"/>
      <c r="AI2365" s="162"/>
      <c r="AJ2365" s="162"/>
      <c r="AK2365" s="162"/>
      <c r="AL2365" s="162"/>
      <c r="AM2365" s="162"/>
      <c r="AN2365" s="162"/>
      <c r="AO2365" s="162"/>
    </row>
    <row r="2366" spans="1:41" s="29" customFormat="1" ht="16.5" customHeight="1">
      <c r="A2366" s="190" t="s">
        <v>3443</v>
      </c>
      <c r="B2366" s="190"/>
      <c r="C2366" s="190"/>
      <c r="D2366" s="190"/>
      <c r="E2366" s="191" t="s">
        <v>692</v>
      </c>
      <c r="F2366" s="191" t="s">
        <v>693</v>
      </c>
      <c r="G2366" s="191" t="s">
        <v>3484</v>
      </c>
      <c r="H2366" s="191">
        <v>2021</v>
      </c>
      <c r="I2366" s="193">
        <v>1</v>
      </c>
      <c r="J2366" s="193">
        <v>0</v>
      </c>
      <c r="K2366" s="193">
        <v>0</v>
      </c>
      <c r="L2366" s="81" t="s">
        <v>3482</v>
      </c>
      <c r="M2366" s="81"/>
      <c r="N2366" s="81" t="s">
        <v>59</v>
      </c>
      <c r="O2366" s="195">
        <v>2280</v>
      </c>
      <c r="P2366" s="195">
        <v>0</v>
      </c>
      <c r="Q2366" s="195">
        <v>0</v>
      </c>
      <c r="R2366" s="196" t="s">
        <v>33</v>
      </c>
      <c r="S2366" s="197">
        <v>60</v>
      </c>
      <c r="T2366" s="197">
        <v>110</v>
      </c>
      <c r="U2366" s="198">
        <f t="shared" si="13"/>
        <v>3.6</v>
      </c>
      <c r="V2366" s="197">
        <v>0</v>
      </c>
      <c r="W2366" s="199">
        <v>0.39600000000000002</v>
      </c>
      <c r="X2366" s="21">
        <v>902.88</v>
      </c>
      <c r="Y2366" s="78" t="s">
        <v>33</v>
      </c>
      <c r="Z2366" s="23" t="s">
        <v>62</v>
      </c>
      <c r="AA2366" s="24" t="s">
        <v>67</v>
      </c>
      <c r="AB2366" s="14" t="s">
        <v>67</v>
      </c>
      <c r="AC2366" s="14" t="s">
        <v>67</v>
      </c>
      <c r="AD2366" s="25"/>
      <c r="AE2366" s="26"/>
      <c r="AF2366" s="27"/>
      <c r="AG2366" s="162"/>
      <c r="AH2366" s="162"/>
      <c r="AI2366" s="162"/>
      <c r="AJ2366" s="162"/>
      <c r="AK2366" s="162"/>
      <c r="AL2366" s="162"/>
      <c r="AM2366" s="162"/>
      <c r="AN2366" s="162"/>
      <c r="AO2366" s="162"/>
    </row>
    <row r="2367" spans="1:41" s="29" customFormat="1" ht="16.5" customHeight="1">
      <c r="A2367" s="190" t="s">
        <v>3443</v>
      </c>
      <c r="B2367" s="190"/>
      <c r="C2367" s="190"/>
      <c r="D2367" s="190"/>
      <c r="E2367" s="191" t="s">
        <v>692</v>
      </c>
      <c r="F2367" s="191" t="s">
        <v>693</v>
      </c>
      <c r="G2367" s="191" t="s">
        <v>3484</v>
      </c>
      <c r="H2367" s="191">
        <v>2021</v>
      </c>
      <c r="I2367" s="193">
        <v>1</v>
      </c>
      <c r="J2367" s="193">
        <v>0</v>
      </c>
      <c r="K2367" s="193">
        <v>0</v>
      </c>
      <c r="L2367" s="81" t="s">
        <v>4421</v>
      </c>
      <c r="M2367" s="81"/>
      <c r="N2367" s="81" t="s">
        <v>59</v>
      </c>
      <c r="O2367" s="195">
        <v>2280</v>
      </c>
      <c r="P2367" s="195">
        <v>0</v>
      </c>
      <c r="Q2367" s="195">
        <v>0</v>
      </c>
      <c r="R2367" s="196" t="s">
        <v>33</v>
      </c>
      <c r="S2367" s="197">
        <v>60</v>
      </c>
      <c r="T2367" s="197">
        <v>110</v>
      </c>
      <c r="U2367" s="198">
        <f t="shared" si="13"/>
        <v>3.6</v>
      </c>
      <c r="V2367" s="197">
        <v>0</v>
      </c>
      <c r="W2367" s="199">
        <v>0.39600000000000002</v>
      </c>
      <c r="X2367" s="21">
        <v>902.88</v>
      </c>
      <c r="Y2367" s="78" t="s">
        <v>33</v>
      </c>
      <c r="Z2367" s="23" t="s">
        <v>62</v>
      </c>
      <c r="AA2367" s="24" t="s">
        <v>67</v>
      </c>
      <c r="AB2367" s="14" t="s">
        <v>67</v>
      </c>
      <c r="AC2367" s="14" t="s">
        <v>67</v>
      </c>
      <c r="AD2367" s="25"/>
      <c r="AE2367" s="26"/>
      <c r="AF2367" s="27"/>
      <c r="AG2367" s="162"/>
      <c r="AH2367" s="162"/>
      <c r="AI2367" s="162"/>
      <c r="AJ2367" s="162"/>
      <c r="AK2367" s="162"/>
      <c r="AL2367" s="162"/>
      <c r="AM2367" s="162"/>
      <c r="AN2367" s="162"/>
      <c r="AO2367" s="162"/>
    </row>
    <row r="2368" spans="1:41" s="29" customFormat="1" ht="16.5" customHeight="1">
      <c r="A2368" s="190" t="s">
        <v>3443</v>
      </c>
      <c r="B2368" s="190"/>
      <c r="C2368" s="190"/>
      <c r="D2368" s="190"/>
      <c r="E2368" s="191" t="s">
        <v>692</v>
      </c>
      <c r="F2368" s="191" t="s">
        <v>693</v>
      </c>
      <c r="G2368" s="191" t="s">
        <v>3484</v>
      </c>
      <c r="H2368" s="191">
        <v>2021</v>
      </c>
      <c r="I2368" s="193">
        <v>1</v>
      </c>
      <c r="J2368" s="193">
        <v>0</v>
      </c>
      <c r="K2368" s="193">
        <v>0</v>
      </c>
      <c r="L2368" s="81" t="s">
        <v>4422</v>
      </c>
      <c r="M2368" s="81"/>
      <c r="N2368" s="81" t="s">
        <v>59</v>
      </c>
      <c r="O2368" s="195">
        <v>2280</v>
      </c>
      <c r="P2368" s="195">
        <v>0</v>
      </c>
      <c r="Q2368" s="195">
        <v>0</v>
      </c>
      <c r="R2368" s="196" t="s">
        <v>33</v>
      </c>
      <c r="S2368" s="197">
        <v>60</v>
      </c>
      <c r="T2368" s="197">
        <v>110</v>
      </c>
      <c r="U2368" s="198">
        <f t="shared" si="13"/>
        <v>3.6</v>
      </c>
      <c r="V2368" s="197">
        <v>0</v>
      </c>
      <c r="W2368" s="199">
        <v>0.39600000000000002</v>
      </c>
      <c r="X2368" s="21">
        <v>902.88</v>
      </c>
      <c r="Y2368" s="78" t="s">
        <v>33</v>
      </c>
      <c r="Z2368" s="23" t="s">
        <v>62</v>
      </c>
      <c r="AA2368" s="24" t="s">
        <v>67</v>
      </c>
      <c r="AB2368" s="14" t="s">
        <v>67</v>
      </c>
      <c r="AC2368" s="14" t="s">
        <v>67</v>
      </c>
      <c r="AD2368" s="25"/>
      <c r="AE2368" s="26"/>
      <c r="AF2368" s="27"/>
      <c r="AG2368" s="162"/>
      <c r="AH2368" s="162"/>
      <c r="AI2368" s="162"/>
      <c r="AJ2368" s="162"/>
      <c r="AK2368" s="162"/>
      <c r="AL2368" s="162"/>
      <c r="AM2368" s="162"/>
      <c r="AN2368" s="162"/>
      <c r="AO2368" s="162"/>
    </row>
    <row r="2369" spans="1:41" s="29" customFormat="1" ht="16.5" customHeight="1">
      <c r="A2369" s="190" t="s">
        <v>3443</v>
      </c>
      <c r="B2369" s="190"/>
      <c r="C2369" s="190"/>
      <c r="D2369" s="190"/>
      <c r="E2369" s="191" t="s">
        <v>692</v>
      </c>
      <c r="F2369" s="191" t="s">
        <v>693</v>
      </c>
      <c r="G2369" s="191" t="s">
        <v>3484</v>
      </c>
      <c r="H2369" s="191">
        <v>2021</v>
      </c>
      <c r="I2369" s="193">
        <v>1</v>
      </c>
      <c r="J2369" s="193">
        <v>0</v>
      </c>
      <c r="K2369" s="193">
        <v>0</v>
      </c>
      <c r="L2369" s="81" t="s">
        <v>4423</v>
      </c>
      <c r="M2369" s="81"/>
      <c r="N2369" s="81" t="s">
        <v>59</v>
      </c>
      <c r="O2369" s="195">
        <v>2280</v>
      </c>
      <c r="P2369" s="195">
        <v>0</v>
      </c>
      <c r="Q2369" s="195">
        <v>0</v>
      </c>
      <c r="R2369" s="196" t="s">
        <v>33</v>
      </c>
      <c r="S2369" s="197">
        <v>60</v>
      </c>
      <c r="T2369" s="197">
        <v>110</v>
      </c>
      <c r="U2369" s="198">
        <f t="shared" si="13"/>
        <v>3.6</v>
      </c>
      <c r="V2369" s="197">
        <v>0</v>
      </c>
      <c r="W2369" s="199">
        <v>0.39600000000000002</v>
      </c>
      <c r="X2369" s="21">
        <v>902.88</v>
      </c>
      <c r="Y2369" s="78" t="s">
        <v>33</v>
      </c>
      <c r="Z2369" s="23" t="s">
        <v>62</v>
      </c>
      <c r="AA2369" s="24" t="s">
        <v>67</v>
      </c>
      <c r="AB2369" s="14" t="s">
        <v>67</v>
      </c>
      <c r="AC2369" s="14" t="s">
        <v>67</v>
      </c>
      <c r="AD2369" s="25"/>
      <c r="AE2369" s="26"/>
      <c r="AF2369" s="27"/>
      <c r="AG2369" s="162"/>
      <c r="AH2369" s="162"/>
      <c r="AI2369" s="162"/>
      <c r="AJ2369" s="162"/>
      <c r="AK2369" s="162"/>
      <c r="AL2369" s="162"/>
      <c r="AM2369" s="162"/>
      <c r="AN2369" s="162"/>
      <c r="AO2369" s="162"/>
    </row>
    <row r="2370" spans="1:41" s="29" customFormat="1" ht="16.5" customHeight="1">
      <c r="A2370" s="190" t="s">
        <v>3443</v>
      </c>
      <c r="B2370" s="190"/>
      <c r="C2370" s="190"/>
      <c r="D2370" s="190"/>
      <c r="E2370" s="191" t="s">
        <v>692</v>
      </c>
      <c r="F2370" s="191" t="s">
        <v>693</v>
      </c>
      <c r="G2370" s="191" t="s">
        <v>3484</v>
      </c>
      <c r="H2370" s="191">
        <v>2021</v>
      </c>
      <c r="I2370" s="193">
        <v>1</v>
      </c>
      <c r="J2370" s="193">
        <v>0</v>
      </c>
      <c r="K2370" s="193">
        <v>0</v>
      </c>
      <c r="L2370" s="81" t="s">
        <v>4424</v>
      </c>
      <c r="M2370" s="81"/>
      <c r="N2370" s="81" t="s">
        <v>59</v>
      </c>
      <c r="O2370" s="195">
        <v>2280</v>
      </c>
      <c r="P2370" s="195">
        <v>0</v>
      </c>
      <c r="Q2370" s="195">
        <v>0</v>
      </c>
      <c r="R2370" s="196" t="s">
        <v>33</v>
      </c>
      <c r="S2370" s="197">
        <v>60</v>
      </c>
      <c r="T2370" s="197">
        <v>110</v>
      </c>
      <c r="U2370" s="198">
        <f t="shared" si="13"/>
        <v>3.6</v>
      </c>
      <c r="V2370" s="197">
        <v>0</v>
      </c>
      <c r="W2370" s="199">
        <v>0.39600000000000002</v>
      </c>
      <c r="X2370" s="21">
        <v>902.88</v>
      </c>
      <c r="Y2370" s="78" t="s">
        <v>33</v>
      </c>
      <c r="Z2370" s="23" t="s">
        <v>62</v>
      </c>
      <c r="AA2370" s="24" t="s">
        <v>67</v>
      </c>
      <c r="AB2370" s="14" t="s">
        <v>67</v>
      </c>
      <c r="AC2370" s="14" t="s">
        <v>67</v>
      </c>
      <c r="AD2370" s="25"/>
      <c r="AE2370" s="26"/>
      <c r="AF2370" s="27"/>
      <c r="AG2370" s="162"/>
      <c r="AH2370" s="162"/>
      <c r="AI2370" s="162"/>
      <c r="AJ2370" s="162"/>
      <c r="AK2370" s="162"/>
      <c r="AL2370" s="162"/>
      <c r="AM2370" s="162"/>
      <c r="AN2370" s="162"/>
      <c r="AO2370" s="162"/>
    </row>
    <row r="2371" spans="1:41" s="29" customFormat="1" ht="16.5" customHeight="1">
      <c r="A2371" s="190" t="s">
        <v>3443</v>
      </c>
      <c r="B2371" s="190"/>
      <c r="C2371" s="190"/>
      <c r="D2371" s="190"/>
      <c r="E2371" s="191" t="s">
        <v>692</v>
      </c>
      <c r="F2371" s="191" t="s">
        <v>693</v>
      </c>
      <c r="G2371" s="191" t="s">
        <v>3484</v>
      </c>
      <c r="H2371" s="191">
        <v>2021</v>
      </c>
      <c r="I2371" s="193">
        <v>1</v>
      </c>
      <c r="J2371" s="193">
        <v>0</v>
      </c>
      <c r="K2371" s="193">
        <v>0</v>
      </c>
      <c r="L2371" s="81" t="s">
        <v>4425</v>
      </c>
      <c r="M2371" s="81"/>
      <c r="N2371" s="81" t="s">
        <v>59</v>
      </c>
      <c r="O2371" s="195">
        <v>2280</v>
      </c>
      <c r="P2371" s="195">
        <v>0</v>
      </c>
      <c r="Q2371" s="195">
        <v>0</v>
      </c>
      <c r="R2371" s="196" t="s">
        <v>33</v>
      </c>
      <c r="S2371" s="197">
        <v>60</v>
      </c>
      <c r="T2371" s="197">
        <v>110</v>
      </c>
      <c r="U2371" s="198">
        <f t="shared" si="13"/>
        <v>3.6</v>
      </c>
      <c r="V2371" s="197">
        <v>0</v>
      </c>
      <c r="W2371" s="199">
        <v>0.39600000000000002</v>
      </c>
      <c r="X2371" s="21">
        <v>902.88</v>
      </c>
      <c r="Y2371" s="78" t="s">
        <v>33</v>
      </c>
      <c r="Z2371" s="23" t="s">
        <v>62</v>
      </c>
      <c r="AA2371" s="24" t="s">
        <v>67</v>
      </c>
      <c r="AB2371" s="14" t="s">
        <v>67</v>
      </c>
      <c r="AC2371" s="14" t="s">
        <v>67</v>
      </c>
      <c r="AD2371" s="25"/>
      <c r="AE2371" s="26"/>
      <c r="AF2371" s="27"/>
      <c r="AG2371" s="162"/>
      <c r="AH2371" s="162"/>
      <c r="AI2371" s="162"/>
      <c r="AJ2371" s="162"/>
      <c r="AK2371" s="162"/>
      <c r="AL2371" s="162"/>
      <c r="AM2371" s="162"/>
      <c r="AN2371" s="162"/>
      <c r="AO2371" s="162"/>
    </row>
    <row r="2372" spans="1:41" s="29" customFormat="1" ht="16.5" customHeight="1">
      <c r="A2372" s="190" t="s">
        <v>3443</v>
      </c>
      <c r="B2372" s="190"/>
      <c r="C2372" s="190"/>
      <c r="D2372" s="190"/>
      <c r="E2372" s="191" t="s">
        <v>692</v>
      </c>
      <c r="F2372" s="191" t="s">
        <v>693</v>
      </c>
      <c r="G2372" s="191" t="s">
        <v>3484</v>
      </c>
      <c r="H2372" s="191">
        <v>2021</v>
      </c>
      <c r="I2372" s="193">
        <v>1</v>
      </c>
      <c r="J2372" s="193">
        <v>0</v>
      </c>
      <c r="K2372" s="193">
        <v>0</v>
      </c>
      <c r="L2372" s="81" t="s">
        <v>4426</v>
      </c>
      <c r="M2372" s="81"/>
      <c r="N2372" s="81" t="s">
        <v>59</v>
      </c>
      <c r="O2372" s="195">
        <v>2280</v>
      </c>
      <c r="P2372" s="195">
        <v>0</v>
      </c>
      <c r="Q2372" s="195">
        <v>0</v>
      </c>
      <c r="R2372" s="196" t="s">
        <v>33</v>
      </c>
      <c r="S2372" s="197">
        <v>60</v>
      </c>
      <c r="T2372" s="197">
        <v>110</v>
      </c>
      <c r="U2372" s="198">
        <f t="shared" si="13"/>
        <v>3.6</v>
      </c>
      <c r="V2372" s="197">
        <v>0</v>
      </c>
      <c r="W2372" s="199">
        <v>0.39600000000000002</v>
      </c>
      <c r="X2372" s="21">
        <v>902.88</v>
      </c>
      <c r="Y2372" s="78" t="s">
        <v>33</v>
      </c>
      <c r="Z2372" s="23" t="s">
        <v>62</v>
      </c>
      <c r="AA2372" s="24" t="s">
        <v>67</v>
      </c>
      <c r="AB2372" s="14" t="s">
        <v>67</v>
      </c>
      <c r="AC2372" s="14" t="s">
        <v>67</v>
      </c>
      <c r="AD2372" s="25"/>
      <c r="AE2372" s="26"/>
      <c r="AF2372" s="27"/>
      <c r="AG2372" s="162"/>
      <c r="AH2372" s="162"/>
      <c r="AI2372" s="162"/>
      <c r="AJ2372" s="162"/>
      <c r="AK2372" s="162"/>
      <c r="AL2372" s="162"/>
      <c r="AM2372" s="162"/>
      <c r="AN2372" s="162"/>
      <c r="AO2372" s="162"/>
    </row>
    <row r="2373" spans="1:41" s="29" customFormat="1" ht="16.5" customHeight="1">
      <c r="A2373" s="190" t="s">
        <v>3443</v>
      </c>
      <c r="B2373" s="190"/>
      <c r="C2373" s="190"/>
      <c r="D2373" s="190"/>
      <c r="E2373" s="191" t="s">
        <v>692</v>
      </c>
      <c r="F2373" s="191" t="s">
        <v>693</v>
      </c>
      <c r="G2373" s="191" t="s">
        <v>3484</v>
      </c>
      <c r="H2373" s="191">
        <v>2021</v>
      </c>
      <c r="I2373" s="193">
        <v>1</v>
      </c>
      <c r="J2373" s="193">
        <v>0</v>
      </c>
      <c r="K2373" s="193">
        <v>0</v>
      </c>
      <c r="L2373" s="81" t="s">
        <v>4427</v>
      </c>
      <c r="M2373" s="81"/>
      <c r="N2373" s="81" t="s">
        <v>59</v>
      </c>
      <c r="O2373" s="195">
        <v>2280</v>
      </c>
      <c r="P2373" s="195">
        <v>0</v>
      </c>
      <c r="Q2373" s="195">
        <v>0</v>
      </c>
      <c r="R2373" s="196" t="s">
        <v>33</v>
      </c>
      <c r="S2373" s="197">
        <v>60</v>
      </c>
      <c r="T2373" s="197">
        <v>110</v>
      </c>
      <c r="U2373" s="198">
        <f t="shared" si="13"/>
        <v>3.6</v>
      </c>
      <c r="V2373" s="197">
        <v>0</v>
      </c>
      <c r="W2373" s="199">
        <v>0.39600000000000002</v>
      </c>
      <c r="X2373" s="21">
        <v>902.88</v>
      </c>
      <c r="Y2373" s="78" t="s">
        <v>33</v>
      </c>
      <c r="Z2373" s="23" t="s">
        <v>62</v>
      </c>
      <c r="AA2373" s="24" t="s">
        <v>67</v>
      </c>
      <c r="AB2373" s="14" t="s">
        <v>67</v>
      </c>
      <c r="AC2373" s="14" t="s">
        <v>67</v>
      </c>
      <c r="AD2373" s="25"/>
      <c r="AE2373" s="26"/>
      <c r="AF2373" s="27"/>
      <c r="AG2373" s="162"/>
      <c r="AH2373" s="162"/>
      <c r="AI2373" s="162"/>
      <c r="AJ2373" s="162"/>
      <c r="AK2373" s="162"/>
      <c r="AL2373" s="162"/>
      <c r="AM2373" s="162"/>
      <c r="AN2373" s="162"/>
      <c r="AO2373" s="162"/>
    </row>
    <row r="2374" spans="1:41" s="29" customFormat="1" ht="16.5" customHeight="1">
      <c r="A2374" s="190" t="s">
        <v>3443</v>
      </c>
      <c r="B2374" s="190"/>
      <c r="C2374" s="190"/>
      <c r="D2374" s="190"/>
      <c r="E2374" s="191" t="s">
        <v>692</v>
      </c>
      <c r="F2374" s="191" t="s">
        <v>693</v>
      </c>
      <c r="G2374" s="191" t="s">
        <v>3484</v>
      </c>
      <c r="H2374" s="191">
        <v>2021</v>
      </c>
      <c r="I2374" s="193">
        <v>1</v>
      </c>
      <c r="J2374" s="193">
        <v>0</v>
      </c>
      <c r="K2374" s="193">
        <v>0</v>
      </c>
      <c r="L2374" s="81" t="s">
        <v>4428</v>
      </c>
      <c r="M2374" s="81"/>
      <c r="N2374" s="81" t="s">
        <v>59</v>
      </c>
      <c r="O2374" s="195">
        <v>2280</v>
      </c>
      <c r="P2374" s="195">
        <v>0</v>
      </c>
      <c r="Q2374" s="195">
        <v>0</v>
      </c>
      <c r="R2374" s="196" t="s">
        <v>33</v>
      </c>
      <c r="S2374" s="197">
        <v>60</v>
      </c>
      <c r="T2374" s="197">
        <v>110</v>
      </c>
      <c r="U2374" s="198">
        <f t="shared" si="13"/>
        <v>3.6</v>
      </c>
      <c r="V2374" s="197">
        <v>0</v>
      </c>
      <c r="W2374" s="199">
        <v>0.39600000000000002</v>
      </c>
      <c r="X2374" s="21">
        <v>902.88</v>
      </c>
      <c r="Y2374" s="78" t="s">
        <v>33</v>
      </c>
      <c r="Z2374" s="23" t="s">
        <v>62</v>
      </c>
      <c r="AA2374" s="24" t="s">
        <v>67</v>
      </c>
      <c r="AB2374" s="14" t="s">
        <v>67</v>
      </c>
      <c r="AC2374" s="14" t="s">
        <v>67</v>
      </c>
      <c r="AD2374" s="25"/>
      <c r="AE2374" s="26"/>
      <c r="AF2374" s="27"/>
      <c r="AG2374" s="162"/>
      <c r="AH2374" s="162"/>
      <c r="AI2374" s="162"/>
      <c r="AJ2374" s="162"/>
      <c r="AK2374" s="162"/>
      <c r="AL2374" s="162"/>
      <c r="AM2374" s="162"/>
      <c r="AN2374" s="162"/>
      <c r="AO2374" s="162"/>
    </row>
    <row r="2375" spans="1:41" s="29" customFormat="1" ht="16.5" customHeight="1">
      <c r="A2375" s="190" t="s">
        <v>3443</v>
      </c>
      <c r="B2375" s="190"/>
      <c r="C2375" s="190"/>
      <c r="D2375" s="190"/>
      <c r="E2375" s="191" t="s">
        <v>692</v>
      </c>
      <c r="F2375" s="191" t="s">
        <v>693</v>
      </c>
      <c r="G2375" s="191" t="s">
        <v>3484</v>
      </c>
      <c r="H2375" s="191">
        <v>2021</v>
      </c>
      <c r="I2375" s="193">
        <v>1</v>
      </c>
      <c r="J2375" s="193">
        <v>0</v>
      </c>
      <c r="K2375" s="193">
        <v>0</v>
      </c>
      <c r="L2375" s="81" t="s">
        <v>4429</v>
      </c>
      <c r="M2375" s="81"/>
      <c r="N2375" s="81" t="s">
        <v>59</v>
      </c>
      <c r="O2375" s="195">
        <v>2280</v>
      </c>
      <c r="P2375" s="195">
        <v>0</v>
      </c>
      <c r="Q2375" s="195">
        <v>0</v>
      </c>
      <c r="R2375" s="196" t="s">
        <v>33</v>
      </c>
      <c r="S2375" s="197">
        <v>60</v>
      </c>
      <c r="T2375" s="197">
        <v>110</v>
      </c>
      <c r="U2375" s="198">
        <f t="shared" si="13"/>
        <v>3.6</v>
      </c>
      <c r="V2375" s="197">
        <v>0</v>
      </c>
      <c r="W2375" s="199">
        <v>0.39600000000000002</v>
      </c>
      <c r="X2375" s="21">
        <v>902.88</v>
      </c>
      <c r="Y2375" s="78" t="s">
        <v>33</v>
      </c>
      <c r="Z2375" s="23" t="s">
        <v>62</v>
      </c>
      <c r="AA2375" s="24" t="s">
        <v>67</v>
      </c>
      <c r="AB2375" s="14" t="s">
        <v>67</v>
      </c>
      <c r="AC2375" s="14" t="s">
        <v>67</v>
      </c>
      <c r="AD2375" s="25"/>
      <c r="AE2375" s="26"/>
      <c r="AF2375" s="27"/>
      <c r="AG2375" s="162"/>
      <c r="AH2375" s="162"/>
      <c r="AI2375" s="162"/>
      <c r="AJ2375" s="162"/>
      <c r="AK2375" s="162"/>
      <c r="AL2375" s="162"/>
      <c r="AM2375" s="162"/>
      <c r="AN2375" s="162"/>
      <c r="AO2375" s="162"/>
    </row>
    <row r="2376" spans="1:41" s="29" customFormat="1" ht="16.5" customHeight="1">
      <c r="A2376" s="190" t="s">
        <v>3443</v>
      </c>
      <c r="B2376" s="190"/>
      <c r="C2376" s="190"/>
      <c r="D2376" s="190"/>
      <c r="E2376" s="191" t="s">
        <v>692</v>
      </c>
      <c r="F2376" s="191" t="s">
        <v>693</v>
      </c>
      <c r="G2376" s="191" t="s">
        <v>3484</v>
      </c>
      <c r="H2376" s="191">
        <v>2021</v>
      </c>
      <c r="I2376" s="193">
        <v>1</v>
      </c>
      <c r="J2376" s="193">
        <v>0</v>
      </c>
      <c r="K2376" s="193">
        <v>0</v>
      </c>
      <c r="L2376" s="81" t="s">
        <v>4430</v>
      </c>
      <c r="M2376" s="81"/>
      <c r="N2376" s="81" t="s">
        <v>59</v>
      </c>
      <c r="O2376" s="195">
        <v>2280</v>
      </c>
      <c r="P2376" s="195">
        <v>0</v>
      </c>
      <c r="Q2376" s="195">
        <v>0</v>
      </c>
      <c r="R2376" s="196" t="s">
        <v>33</v>
      </c>
      <c r="S2376" s="197">
        <v>60</v>
      </c>
      <c r="T2376" s="197">
        <v>110</v>
      </c>
      <c r="U2376" s="198">
        <f t="shared" si="13"/>
        <v>3.6</v>
      </c>
      <c r="V2376" s="197">
        <v>0</v>
      </c>
      <c r="W2376" s="199">
        <v>0.39600000000000002</v>
      </c>
      <c r="X2376" s="21">
        <v>902.88</v>
      </c>
      <c r="Y2376" s="78" t="s">
        <v>33</v>
      </c>
      <c r="Z2376" s="23" t="s">
        <v>62</v>
      </c>
      <c r="AA2376" s="24" t="s">
        <v>67</v>
      </c>
      <c r="AB2376" s="14" t="s">
        <v>67</v>
      </c>
      <c r="AC2376" s="14" t="s">
        <v>67</v>
      </c>
      <c r="AD2376" s="25"/>
      <c r="AE2376" s="26"/>
      <c r="AF2376" s="27"/>
      <c r="AG2376" s="162"/>
      <c r="AH2376" s="162"/>
      <c r="AI2376" s="162"/>
      <c r="AJ2376" s="162"/>
      <c r="AK2376" s="162"/>
      <c r="AL2376" s="162"/>
      <c r="AM2376" s="162"/>
      <c r="AN2376" s="162"/>
      <c r="AO2376" s="162"/>
    </row>
    <row r="2377" spans="1:41" s="29" customFormat="1" ht="16.5" customHeight="1">
      <c r="A2377" s="190" t="s">
        <v>3443</v>
      </c>
      <c r="B2377" s="190"/>
      <c r="C2377" s="190"/>
      <c r="D2377" s="190"/>
      <c r="E2377" s="191" t="s">
        <v>692</v>
      </c>
      <c r="F2377" s="191" t="s">
        <v>693</v>
      </c>
      <c r="G2377" s="191" t="s">
        <v>3484</v>
      </c>
      <c r="H2377" s="191">
        <v>2021</v>
      </c>
      <c r="I2377" s="193">
        <v>1</v>
      </c>
      <c r="J2377" s="193">
        <v>0</v>
      </c>
      <c r="K2377" s="193">
        <v>0</v>
      </c>
      <c r="L2377" s="81" t="s">
        <v>4431</v>
      </c>
      <c r="M2377" s="81"/>
      <c r="N2377" s="81" t="s">
        <v>59</v>
      </c>
      <c r="O2377" s="195">
        <v>2280</v>
      </c>
      <c r="P2377" s="195">
        <v>0</v>
      </c>
      <c r="Q2377" s="195">
        <v>0</v>
      </c>
      <c r="R2377" s="196" t="s">
        <v>33</v>
      </c>
      <c r="S2377" s="197">
        <v>60</v>
      </c>
      <c r="T2377" s="197">
        <v>110</v>
      </c>
      <c r="U2377" s="198">
        <f t="shared" si="13"/>
        <v>3.6</v>
      </c>
      <c r="V2377" s="197">
        <v>0</v>
      </c>
      <c r="W2377" s="199">
        <v>0.39600000000000002</v>
      </c>
      <c r="X2377" s="21">
        <v>902.88</v>
      </c>
      <c r="Y2377" s="78" t="s">
        <v>33</v>
      </c>
      <c r="Z2377" s="23" t="s">
        <v>62</v>
      </c>
      <c r="AA2377" s="24" t="s">
        <v>67</v>
      </c>
      <c r="AB2377" s="14" t="s">
        <v>67</v>
      </c>
      <c r="AC2377" s="14" t="s">
        <v>67</v>
      </c>
      <c r="AD2377" s="25"/>
      <c r="AE2377" s="26"/>
      <c r="AF2377" s="27"/>
      <c r="AG2377" s="162"/>
      <c r="AH2377" s="162"/>
      <c r="AI2377" s="162"/>
      <c r="AJ2377" s="162"/>
      <c r="AK2377" s="162"/>
      <c r="AL2377" s="162"/>
      <c r="AM2377" s="162"/>
      <c r="AN2377" s="162"/>
      <c r="AO2377" s="162"/>
    </row>
    <row r="2378" spans="1:41" s="29" customFormat="1" ht="16.5" customHeight="1">
      <c r="A2378" s="190" t="s">
        <v>3443</v>
      </c>
      <c r="B2378" s="190"/>
      <c r="C2378" s="190"/>
      <c r="D2378" s="190"/>
      <c r="E2378" s="191" t="s">
        <v>692</v>
      </c>
      <c r="F2378" s="191" t="s">
        <v>693</v>
      </c>
      <c r="G2378" s="191" t="s">
        <v>3484</v>
      </c>
      <c r="H2378" s="191">
        <v>2021</v>
      </c>
      <c r="I2378" s="193">
        <v>1</v>
      </c>
      <c r="J2378" s="193">
        <v>0</v>
      </c>
      <c r="K2378" s="193">
        <v>0</v>
      </c>
      <c r="L2378" s="81" t="s">
        <v>4432</v>
      </c>
      <c r="M2378" s="81"/>
      <c r="N2378" s="81" t="s">
        <v>59</v>
      </c>
      <c r="O2378" s="195">
        <v>2280</v>
      </c>
      <c r="P2378" s="195">
        <v>0</v>
      </c>
      <c r="Q2378" s="195">
        <v>0</v>
      </c>
      <c r="R2378" s="196" t="s">
        <v>33</v>
      </c>
      <c r="S2378" s="197">
        <v>60</v>
      </c>
      <c r="T2378" s="197">
        <v>110</v>
      </c>
      <c r="U2378" s="198">
        <f t="shared" si="13"/>
        <v>3.6</v>
      </c>
      <c r="V2378" s="197">
        <v>0</v>
      </c>
      <c r="W2378" s="199">
        <v>0.39600000000000002</v>
      </c>
      <c r="X2378" s="21">
        <v>902.88</v>
      </c>
      <c r="Y2378" s="78" t="s">
        <v>33</v>
      </c>
      <c r="Z2378" s="23" t="s">
        <v>62</v>
      </c>
      <c r="AA2378" s="24" t="s">
        <v>67</v>
      </c>
      <c r="AB2378" s="14" t="s">
        <v>67</v>
      </c>
      <c r="AC2378" s="14" t="s">
        <v>67</v>
      </c>
      <c r="AD2378" s="25"/>
      <c r="AE2378" s="26"/>
      <c r="AF2378" s="27"/>
      <c r="AG2378" s="162"/>
      <c r="AH2378" s="162"/>
      <c r="AI2378" s="162"/>
      <c r="AJ2378" s="162"/>
      <c r="AK2378" s="162"/>
      <c r="AL2378" s="162"/>
      <c r="AM2378" s="162"/>
      <c r="AN2378" s="162"/>
      <c r="AO2378" s="162"/>
    </row>
    <row r="2379" spans="1:41" s="29" customFormat="1" ht="16.5" customHeight="1">
      <c r="A2379" s="190" t="s">
        <v>3443</v>
      </c>
      <c r="B2379" s="190"/>
      <c r="C2379" s="190"/>
      <c r="D2379" s="190"/>
      <c r="E2379" s="191" t="s">
        <v>692</v>
      </c>
      <c r="F2379" s="191" t="s">
        <v>693</v>
      </c>
      <c r="G2379" s="191" t="s">
        <v>3484</v>
      </c>
      <c r="H2379" s="191">
        <v>2021</v>
      </c>
      <c r="I2379" s="193">
        <v>1</v>
      </c>
      <c r="J2379" s="193">
        <v>0</v>
      </c>
      <c r="K2379" s="193">
        <v>0</v>
      </c>
      <c r="L2379" s="81" t="s">
        <v>4433</v>
      </c>
      <c r="M2379" s="81"/>
      <c r="N2379" s="81" t="s">
        <v>59</v>
      </c>
      <c r="O2379" s="195">
        <v>2280</v>
      </c>
      <c r="P2379" s="195">
        <v>0</v>
      </c>
      <c r="Q2379" s="195">
        <v>0</v>
      </c>
      <c r="R2379" s="196" t="s">
        <v>33</v>
      </c>
      <c r="S2379" s="197">
        <v>60</v>
      </c>
      <c r="T2379" s="197">
        <v>110</v>
      </c>
      <c r="U2379" s="198">
        <f t="shared" si="13"/>
        <v>3.6</v>
      </c>
      <c r="V2379" s="197">
        <v>0</v>
      </c>
      <c r="W2379" s="199">
        <v>0.39600000000000002</v>
      </c>
      <c r="X2379" s="21">
        <v>902.88</v>
      </c>
      <c r="Y2379" s="78" t="s">
        <v>33</v>
      </c>
      <c r="Z2379" s="23" t="s">
        <v>62</v>
      </c>
      <c r="AA2379" s="24" t="s">
        <v>67</v>
      </c>
      <c r="AB2379" s="14" t="s">
        <v>67</v>
      </c>
      <c r="AC2379" s="14" t="s">
        <v>67</v>
      </c>
      <c r="AD2379" s="25"/>
      <c r="AE2379" s="26"/>
      <c r="AF2379" s="27"/>
      <c r="AG2379" s="162"/>
      <c r="AH2379" s="162"/>
      <c r="AI2379" s="162"/>
      <c r="AJ2379" s="162"/>
      <c r="AK2379" s="162"/>
      <c r="AL2379" s="162"/>
      <c r="AM2379" s="162"/>
      <c r="AN2379" s="162"/>
      <c r="AO2379" s="162"/>
    </row>
    <row r="2380" spans="1:41" s="29" customFormat="1" ht="16.5" customHeight="1">
      <c r="A2380" s="190" t="s">
        <v>3443</v>
      </c>
      <c r="B2380" s="190"/>
      <c r="C2380" s="190"/>
      <c r="D2380" s="190"/>
      <c r="E2380" s="191" t="s">
        <v>692</v>
      </c>
      <c r="F2380" s="191" t="s">
        <v>693</v>
      </c>
      <c r="G2380" s="191" t="s">
        <v>3484</v>
      </c>
      <c r="H2380" s="191">
        <v>2021</v>
      </c>
      <c r="I2380" s="193">
        <v>1</v>
      </c>
      <c r="J2380" s="193">
        <v>0</v>
      </c>
      <c r="K2380" s="193">
        <v>0</v>
      </c>
      <c r="L2380" s="81" t="s">
        <v>4434</v>
      </c>
      <c r="M2380" s="81"/>
      <c r="N2380" s="81" t="s">
        <v>59</v>
      </c>
      <c r="O2380" s="195">
        <v>2280</v>
      </c>
      <c r="P2380" s="195">
        <v>0</v>
      </c>
      <c r="Q2380" s="195">
        <v>0</v>
      </c>
      <c r="R2380" s="196" t="s">
        <v>33</v>
      </c>
      <c r="S2380" s="197">
        <v>60</v>
      </c>
      <c r="T2380" s="197">
        <v>110</v>
      </c>
      <c r="U2380" s="198">
        <f t="shared" si="13"/>
        <v>3.6</v>
      </c>
      <c r="V2380" s="197">
        <v>0</v>
      </c>
      <c r="W2380" s="199">
        <v>0.39600000000000002</v>
      </c>
      <c r="X2380" s="21">
        <v>902.88</v>
      </c>
      <c r="Y2380" s="78" t="s">
        <v>33</v>
      </c>
      <c r="Z2380" s="23" t="s">
        <v>62</v>
      </c>
      <c r="AA2380" s="24" t="s">
        <v>67</v>
      </c>
      <c r="AB2380" s="14" t="s">
        <v>67</v>
      </c>
      <c r="AC2380" s="14" t="s">
        <v>67</v>
      </c>
      <c r="AD2380" s="25"/>
      <c r="AE2380" s="26"/>
      <c r="AF2380" s="27"/>
      <c r="AG2380" s="162"/>
      <c r="AH2380" s="162"/>
      <c r="AI2380" s="162"/>
      <c r="AJ2380" s="162"/>
      <c r="AK2380" s="162"/>
      <c r="AL2380" s="162"/>
      <c r="AM2380" s="162"/>
      <c r="AN2380" s="162"/>
      <c r="AO2380" s="162"/>
    </row>
    <row r="2381" spans="1:41" s="29" customFormat="1" ht="16.5" customHeight="1">
      <c r="A2381" s="190" t="s">
        <v>3443</v>
      </c>
      <c r="B2381" s="190"/>
      <c r="C2381" s="190"/>
      <c r="D2381" s="190"/>
      <c r="E2381" s="191" t="s">
        <v>692</v>
      </c>
      <c r="F2381" s="191" t="s">
        <v>693</v>
      </c>
      <c r="G2381" s="191" t="s">
        <v>3484</v>
      </c>
      <c r="H2381" s="191">
        <v>2021</v>
      </c>
      <c r="I2381" s="193">
        <v>1</v>
      </c>
      <c r="J2381" s="193">
        <v>0</v>
      </c>
      <c r="K2381" s="193">
        <v>0</v>
      </c>
      <c r="L2381" s="81" t="s">
        <v>4435</v>
      </c>
      <c r="M2381" s="81"/>
      <c r="N2381" s="81" t="s">
        <v>59</v>
      </c>
      <c r="O2381" s="195">
        <v>2280</v>
      </c>
      <c r="P2381" s="195">
        <v>0</v>
      </c>
      <c r="Q2381" s="195">
        <v>0</v>
      </c>
      <c r="R2381" s="196" t="s">
        <v>33</v>
      </c>
      <c r="S2381" s="197">
        <v>60</v>
      </c>
      <c r="T2381" s="197">
        <v>110</v>
      </c>
      <c r="U2381" s="198">
        <f t="shared" si="13"/>
        <v>3.6</v>
      </c>
      <c r="V2381" s="197">
        <v>0</v>
      </c>
      <c r="W2381" s="199">
        <v>0.39600000000000002</v>
      </c>
      <c r="X2381" s="21">
        <v>902.88</v>
      </c>
      <c r="Y2381" s="78" t="s">
        <v>33</v>
      </c>
      <c r="Z2381" s="23" t="s">
        <v>62</v>
      </c>
      <c r="AA2381" s="24" t="s">
        <v>67</v>
      </c>
      <c r="AB2381" s="14" t="s">
        <v>67</v>
      </c>
      <c r="AC2381" s="14" t="s">
        <v>67</v>
      </c>
      <c r="AD2381" s="25"/>
      <c r="AE2381" s="26"/>
      <c r="AF2381" s="27"/>
      <c r="AG2381" s="162"/>
      <c r="AH2381" s="162"/>
      <c r="AI2381" s="162"/>
      <c r="AJ2381" s="162"/>
      <c r="AK2381" s="162"/>
      <c r="AL2381" s="162"/>
      <c r="AM2381" s="162"/>
      <c r="AN2381" s="162"/>
      <c r="AO2381" s="162"/>
    </row>
    <row r="2382" spans="1:41" s="29" customFormat="1" ht="16.5" customHeight="1">
      <c r="A2382" s="190" t="s">
        <v>3443</v>
      </c>
      <c r="B2382" s="190"/>
      <c r="C2382" s="190"/>
      <c r="D2382" s="190"/>
      <c r="E2382" s="191" t="s">
        <v>692</v>
      </c>
      <c r="F2382" s="191" t="s">
        <v>693</v>
      </c>
      <c r="G2382" s="191" t="s">
        <v>3484</v>
      </c>
      <c r="H2382" s="191">
        <v>2021</v>
      </c>
      <c r="I2382" s="193">
        <v>1</v>
      </c>
      <c r="J2382" s="193">
        <v>0</v>
      </c>
      <c r="K2382" s="193">
        <v>0</v>
      </c>
      <c r="L2382" s="81" t="s">
        <v>3483</v>
      </c>
      <c r="M2382" s="81"/>
      <c r="N2382" s="81" t="s">
        <v>59</v>
      </c>
      <c r="O2382" s="195">
        <v>2280</v>
      </c>
      <c r="P2382" s="195">
        <v>0</v>
      </c>
      <c r="Q2382" s="195">
        <v>0</v>
      </c>
      <c r="R2382" s="196" t="s">
        <v>33</v>
      </c>
      <c r="S2382" s="197">
        <v>60</v>
      </c>
      <c r="T2382" s="197">
        <v>110</v>
      </c>
      <c r="U2382" s="198">
        <f t="shared" si="13"/>
        <v>3.6</v>
      </c>
      <c r="V2382" s="197">
        <v>0</v>
      </c>
      <c r="W2382" s="199">
        <v>0.39600000000000002</v>
      </c>
      <c r="X2382" s="21">
        <v>902.88</v>
      </c>
      <c r="Y2382" s="78" t="s">
        <v>33</v>
      </c>
      <c r="Z2382" s="23" t="s">
        <v>62</v>
      </c>
      <c r="AA2382" s="24" t="s">
        <v>67</v>
      </c>
      <c r="AB2382" s="14" t="s">
        <v>67</v>
      </c>
      <c r="AC2382" s="14" t="s">
        <v>67</v>
      </c>
      <c r="AD2382" s="25"/>
      <c r="AE2382" s="26"/>
      <c r="AF2382" s="27"/>
      <c r="AG2382" s="162"/>
      <c r="AH2382" s="162"/>
      <c r="AI2382" s="162"/>
      <c r="AJ2382" s="162"/>
      <c r="AK2382" s="162"/>
      <c r="AL2382" s="162"/>
      <c r="AM2382" s="162"/>
      <c r="AN2382" s="162"/>
      <c r="AO2382" s="162"/>
    </row>
    <row r="2383" spans="1:41" s="29" customFormat="1" ht="16.5" customHeight="1">
      <c r="A2383" s="190" t="s">
        <v>3443</v>
      </c>
      <c r="B2383" s="190"/>
      <c r="C2383" s="190"/>
      <c r="D2383" s="190"/>
      <c r="E2383" s="191" t="s">
        <v>692</v>
      </c>
      <c r="F2383" s="191" t="s">
        <v>693</v>
      </c>
      <c r="G2383" s="191" t="s">
        <v>3484</v>
      </c>
      <c r="H2383" s="191">
        <v>2021</v>
      </c>
      <c r="I2383" s="193">
        <v>1</v>
      </c>
      <c r="J2383" s="193">
        <v>0</v>
      </c>
      <c r="K2383" s="193">
        <v>0</v>
      </c>
      <c r="L2383" s="81" t="s">
        <v>4436</v>
      </c>
      <c r="M2383" s="81"/>
      <c r="N2383" s="81" t="s">
        <v>59</v>
      </c>
      <c r="O2383" s="195">
        <v>2280</v>
      </c>
      <c r="P2383" s="195">
        <v>0</v>
      </c>
      <c r="Q2383" s="195">
        <v>0</v>
      </c>
      <c r="R2383" s="196" t="s">
        <v>33</v>
      </c>
      <c r="S2383" s="197">
        <v>60</v>
      </c>
      <c r="T2383" s="197">
        <v>110</v>
      </c>
      <c r="U2383" s="198">
        <f t="shared" si="13"/>
        <v>3.6</v>
      </c>
      <c r="V2383" s="197">
        <v>0</v>
      </c>
      <c r="W2383" s="199">
        <v>0.39600000000000002</v>
      </c>
      <c r="X2383" s="21">
        <v>902.88</v>
      </c>
      <c r="Y2383" s="78" t="s">
        <v>33</v>
      </c>
      <c r="Z2383" s="23" t="s">
        <v>62</v>
      </c>
      <c r="AA2383" s="24" t="s">
        <v>67</v>
      </c>
      <c r="AB2383" s="14" t="s">
        <v>67</v>
      </c>
      <c r="AC2383" s="14" t="s">
        <v>67</v>
      </c>
      <c r="AD2383" s="25"/>
      <c r="AE2383" s="26"/>
      <c r="AF2383" s="27"/>
      <c r="AG2383" s="162"/>
      <c r="AH2383" s="162"/>
      <c r="AI2383" s="162"/>
      <c r="AJ2383" s="162"/>
      <c r="AK2383" s="162"/>
      <c r="AL2383" s="162"/>
      <c r="AM2383" s="162"/>
      <c r="AN2383" s="162"/>
      <c r="AO2383" s="162"/>
    </row>
    <row r="2384" spans="1:41" s="29" customFormat="1" ht="16.5" customHeight="1">
      <c r="A2384" s="190" t="s">
        <v>3443</v>
      </c>
      <c r="B2384" s="190"/>
      <c r="C2384" s="190"/>
      <c r="D2384" s="190"/>
      <c r="E2384" s="191" t="s">
        <v>47</v>
      </c>
      <c r="F2384" s="191" t="s">
        <v>46</v>
      </c>
      <c r="G2384" s="191" t="s">
        <v>4359</v>
      </c>
      <c r="H2384" s="192" t="s">
        <v>68</v>
      </c>
      <c r="I2384" s="193">
        <v>1</v>
      </c>
      <c r="J2384" s="193">
        <v>0</v>
      </c>
      <c r="K2384" s="193">
        <v>0</v>
      </c>
      <c r="L2384" s="194" t="s">
        <v>3449</v>
      </c>
      <c r="M2384" s="200"/>
      <c r="N2384" s="81" t="s">
        <v>49</v>
      </c>
      <c r="O2384" s="195">
        <v>1440</v>
      </c>
      <c r="P2384" s="195">
        <v>0</v>
      </c>
      <c r="Q2384" s="195">
        <v>0</v>
      </c>
      <c r="R2384" s="196" t="s">
        <v>33</v>
      </c>
      <c r="S2384" s="197">
        <v>60</v>
      </c>
      <c r="T2384" s="197">
        <v>220</v>
      </c>
      <c r="U2384" s="198">
        <f t="shared" si="13"/>
        <v>7.6363636363636367</v>
      </c>
      <c r="V2384" s="197">
        <v>0</v>
      </c>
      <c r="W2384" s="199">
        <v>1.68</v>
      </c>
      <c r="X2384" s="21">
        <v>2419.1999999999998</v>
      </c>
      <c r="Y2384" s="78" t="s">
        <v>33</v>
      </c>
      <c r="Z2384" s="23" t="s">
        <v>62</v>
      </c>
      <c r="AA2384" s="24" t="s">
        <v>67</v>
      </c>
      <c r="AB2384" s="14" t="s">
        <v>67</v>
      </c>
      <c r="AC2384" s="14" t="s">
        <v>67</v>
      </c>
      <c r="AD2384" s="25"/>
      <c r="AE2384" s="26"/>
      <c r="AF2384" s="27"/>
      <c r="AG2384" s="162"/>
      <c r="AH2384" s="162"/>
      <c r="AI2384" s="162"/>
      <c r="AJ2384" s="162"/>
      <c r="AK2384" s="162"/>
      <c r="AL2384" s="162"/>
      <c r="AM2384" s="162"/>
      <c r="AN2384" s="162"/>
      <c r="AO2384" s="162"/>
    </row>
    <row r="2385" spans="1:41" s="29" customFormat="1" ht="16.5" customHeight="1">
      <c r="A2385" s="190" t="s">
        <v>3443</v>
      </c>
      <c r="B2385" s="190"/>
      <c r="C2385" s="190"/>
      <c r="D2385" s="190"/>
      <c r="E2385" s="191" t="s">
        <v>3446</v>
      </c>
      <c r="F2385" s="191" t="s">
        <v>3447</v>
      </c>
      <c r="G2385" s="191" t="s">
        <v>3448</v>
      </c>
      <c r="H2385" s="192">
        <v>2013</v>
      </c>
      <c r="I2385" s="193">
        <v>1</v>
      </c>
      <c r="J2385" s="193">
        <v>0</v>
      </c>
      <c r="K2385" s="193">
        <v>0</v>
      </c>
      <c r="L2385" s="194" t="s">
        <v>3449</v>
      </c>
      <c r="M2385" s="194"/>
      <c r="N2385" s="81" t="s">
        <v>49</v>
      </c>
      <c r="O2385" s="195">
        <v>8710</v>
      </c>
      <c r="P2385" s="195">
        <v>0</v>
      </c>
      <c r="Q2385" s="195">
        <v>0</v>
      </c>
      <c r="R2385" s="196" t="s">
        <v>33</v>
      </c>
      <c r="S2385" s="197">
        <v>60</v>
      </c>
      <c r="T2385" s="197">
        <v>110</v>
      </c>
      <c r="U2385" s="198">
        <f t="shared" si="13"/>
        <v>6.1318181818181818</v>
      </c>
      <c r="V2385" s="197">
        <v>0</v>
      </c>
      <c r="W2385" s="199">
        <v>0.67449999999999999</v>
      </c>
      <c r="X2385" s="21">
        <v>5874.8949999999995</v>
      </c>
      <c r="Y2385" s="78" t="s">
        <v>33</v>
      </c>
      <c r="Z2385" s="23" t="s">
        <v>62</v>
      </c>
      <c r="AA2385" s="24" t="s">
        <v>67</v>
      </c>
      <c r="AB2385" s="14" t="s">
        <v>67</v>
      </c>
      <c r="AC2385" s="14" t="s">
        <v>67</v>
      </c>
      <c r="AD2385" s="25"/>
      <c r="AE2385" s="26"/>
      <c r="AF2385" s="27"/>
      <c r="AG2385" s="162"/>
      <c r="AH2385" s="162"/>
      <c r="AI2385" s="162"/>
      <c r="AJ2385" s="162"/>
      <c r="AK2385" s="162"/>
      <c r="AL2385" s="162"/>
      <c r="AM2385" s="162"/>
      <c r="AN2385" s="162"/>
      <c r="AO2385" s="162"/>
    </row>
    <row r="2386" spans="1:41" s="29" customFormat="1" ht="16.5" customHeight="1">
      <c r="A2386" s="201" t="s">
        <v>96</v>
      </c>
      <c r="B2386" s="201"/>
      <c r="C2386" s="110"/>
      <c r="D2386" s="201"/>
      <c r="E2386" s="92" t="s">
        <v>283</v>
      </c>
      <c r="F2386" s="92" t="s">
        <v>258</v>
      </c>
      <c r="G2386" s="92" t="s">
        <v>284</v>
      </c>
      <c r="H2386" s="92" t="s">
        <v>67</v>
      </c>
      <c r="I2386" s="92">
        <v>20</v>
      </c>
      <c r="J2386" s="92">
        <v>0</v>
      </c>
      <c r="K2386" s="92">
        <v>0</v>
      </c>
      <c r="L2386" s="98" t="s">
        <v>114</v>
      </c>
      <c r="M2386" s="98"/>
      <c r="N2386" s="98" t="s">
        <v>45</v>
      </c>
      <c r="O2386" s="94">
        <v>1</v>
      </c>
      <c r="P2386" s="94">
        <v>0</v>
      </c>
      <c r="Q2386" s="94">
        <v>0</v>
      </c>
      <c r="R2386" s="94" t="s">
        <v>33</v>
      </c>
      <c r="S2386" s="96" t="s">
        <v>89</v>
      </c>
      <c r="T2386" s="96">
        <v>110</v>
      </c>
      <c r="U2386" s="96">
        <v>3.6363636363636362E-2</v>
      </c>
      <c r="V2386" s="96">
        <v>0</v>
      </c>
      <c r="W2386" s="145">
        <v>4.0000000000000001E-3</v>
      </c>
      <c r="X2386" s="21">
        <v>0.08</v>
      </c>
      <c r="Y2386" s="202" t="s">
        <v>33</v>
      </c>
      <c r="Z2386" s="203" t="s">
        <v>5838</v>
      </c>
      <c r="AA2386" s="203"/>
      <c r="AB2386" s="203"/>
      <c r="AC2386" s="203"/>
      <c r="AD2386" s="25"/>
      <c r="AE2386" s="26"/>
      <c r="AF2386" s="27"/>
      <c r="AG2386" s="11"/>
      <c r="AH2386" s="11"/>
      <c r="AI2386" s="11"/>
      <c r="AJ2386" s="11"/>
      <c r="AK2386" s="11"/>
      <c r="AL2386" s="11"/>
      <c r="AM2386" s="11"/>
      <c r="AN2386" s="11"/>
      <c r="AO2386" s="11"/>
    </row>
    <row r="2387" spans="1:41" s="29" customFormat="1" ht="16.5" customHeight="1">
      <c r="A2387" s="201" t="s">
        <v>96</v>
      </c>
      <c r="B2387" s="201"/>
      <c r="C2387" s="110"/>
      <c r="D2387" s="201"/>
      <c r="E2387" s="92" t="s">
        <v>288</v>
      </c>
      <c r="F2387" s="92" t="s">
        <v>289</v>
      </c>
      <c r="G2387" s="92" t="s">
        <v>290</v>
      </c>
      <c r="H2387" s="92" t="s">
        <v>67</v>
      </c>
      <c r="I2387" s="92">
        <v>1</v>
      </c>
      <c r="J2387" s="92">
        <v>0</v>
      </c>
      <c r="K2387" s="92">
        <v>0</v>
      </c>
      <c r="L2387" s="98" t="s">
        <v>114</v>
      </c>
      <c r="M2387" s="98"/>
      <c r="N2387" s="98" t="s">
        <v>45</v>
      </c>
      <c r="O2387" s="94">
        <v>1</v>
      </c>
      <c r="P2387" s="94">
        <v>0</v>
      </c>
      <c r="Q2387" s="94">
        <v>0</v>
      </c>
      <c r="R2387" s="94" t="s">
        <v>33</v>
      </c>
      <c r="S2387" s="96" t="s">
        <v>89</v>
      </c>
      <c r="T2387" s="96">
        <v>110</v>
      </c>
      <c r="U2387" s="96">
        <v>8.1818181818181818E-2</v>
      </c>
      <c r="V2387" s="96">
        <v>0</v>
      </c>
      <c r="W2387" s="145">
        <v>8.9999999999999993E-3</v>
      </c>
      <c r="X2387" s="21">
        <v>8.9999999999999993E-3</v>
      </c>
      <c r="Y2387" s="202" t="s">
        <v>33</v>
      </c>
      <c r="Z2387" s="203" t="s">
        <v>5838</v>
      </c>
      <c r="AA2387" s="203"/>
      <c r="AB2387" s="203"/>
      <c r="AC2387" s="203"/>
      <c r="AD2387" s="25"/>
      <c r="AE2387" s="26"/>
      <c r="AF2387" s="27"/>
      <c r="AG2387" s="11"/>
      <c r="AH2387" s="11"/>
      <c r="AI2387" s="11"/>
      <c r="AJ2387" s="11"/>
      <c r="AK2387" s="11"/>
      <c r="AL2387" s="11"/>
      <c r="AM2387" s="11"/>
      <c r="AN2387" s="11"/>
      <c r="AO2387" s="11"/>
    </row>
    <row r="2388" spans="1:41" s="29" customFormat="1" ht="16.5" customHeight="1">
      <c r="A2388" s="201" t="s">
        <v>96</v>
      </c>
      <c r="B2388" s="201"/>
      <c r="C2388" s="110"/>
      <c r="D2388" s="201"/>
      <c r="E2388" s="92" t="s">
        <v>291</v>
      </c>
      <c r="F2388" s="92" t="s">
        <v>292</v>
      </c>
      <c r="G2388" s="92" t="s">
        <v>293</v>
      </c>
      <c r="H2388" s="92">
        <v>2017</v>
      </c>
      <c r="I2388" s="92">
        <v>1</v>
      </c>
      <c r="J2388" s="92">
        <v>0</v>
      </c>
      <c r="K2388" s="92">
        <v>0</v>
      </c>
      <c r="L2388" s="98" t="s">
        <v>114</v>
      </c>
      <c r="M2388" s="98"/>
      <c r="N2388" s="98" t="s">
        <v>45</v>
      </c>
      <c r="O2388" s="94">
        <v>1</v>
      </c>
      <c r="P2388" s="94">
        <v>0</v>
      </c>
      <c r="Q2388" s="94">
        <v>0</v>
      </c>
      <c r="R2388" s="94" t="s">
        <v>33</v>
      </c>
      <c r="S2388" s="96" t="s">
        <v>89</v>
      </c>
      <c r="T2388" s="96">
        <v>110</v>
      </c>
      <c r="U2388" s="96">
        <v>8.1818181818181818E-2</v>
      </c>
      <c r="V2388" s="96">
        <v>0</v>
      </c>
      <c r="W2388" s="145">
        <v>8.9999999999999993E-3</v>
      </c>
      <c r="X2388" s="21">
        <v>8.9999999999999993E-3</v>
      </c>
      <c r="Y2388" s="202" t="s">
        <v>33</v>
      </c>
      <c r="Z2388" s="203" t="s">
        <v>5838</v>
      </c>
      <c r="AA2388" s="203"/>
      <c r="AB2388" s="203"/>
      <c r="AC2388" s="203"/>
      <c r="AD2388" s="25"/>
      <c r="AE2388" s="26"/>
      <c r="AF2388" s="27"/>
      <c r="AG2388" s="11"/>
      <c r="AH2388" s="11"/>
      <c r="AI2388" s="11"/>
      <c r="AJ2388" s="11"/>
      <c r="AK2388" s="11"/>
      <c r="AL2388" s="11"/>
      <c r="AM2388" s="11"/>
      <c r="AN2388" s="11"/>
      <c r="AO2388" s="11"/>
    </row>
    <row r="2389" spans="1:41" s="29" customFormat="1" ht="16.5" customHeight="1">
      <c r="A2389" s="201" t="s">
        <v>96</v>
      </c>
      <c r="B2389" s="201"/>
      <c r="C2389" s="110"/>
      <c r="D2389" s="201"/>
      <c r="E2389" s="92" t="s">
        <v>294</v>
      </c>
      <c r="F2389" s="92" t="s">
        <v>295</v>
      </c>
      <c r="G2389" s="92" t="s">
        <v>296</v>
      </c>
      <c r="H2389" s="92" t="s">
        <v>67</v>
      </c>
      <c r="I2389" s="92">
        <v>1</v>
      </c>
      <c r="J2389" s="92">
        <v>0</v>
      </c>
      <c r="K2389" s="92">
        <v>0</v>
      </c>
      <c r="L2389" s="98" t="s">
        <v>114</v>
      </c>
      <c r="M2389" s="98"/>
      <c r="N2389" s="98" t="s">
        <v>45</v>
      </c>
      <c r="O2389" s="94">
        <v>1</v>
      </c>
      <c r="P2389" s="94">
        <v>0</v>
      </c>
      <c r="Q2389" s="94">
        <v>0</v>
      </c>
      <c r="R2389" s="94" t="s">
        <v>33</v>
      </c>
      <c r="S2389" s="96" t="s">
        <v>89</v>
      </c>
      <c r="T2389" s="96">
        <v>110</v>
      </c>
      <c r="U2389" s="96">
        <v>8.1818181818181818E-2</v>
      </c>
      <c r="V2389" s="96">
        <v>0</v>
      </c>
      <c r="W2389" s="145">
        <v>8.9999999999999993E-3</v>
      </c>
      <c r="X2389" s="21">
        <v>8.9999999999999993E-3</v>
      </c>
      <c r="Y2389" s="202" t="s">
        <v>33</v>
      </c>
      <c r="Z2389" s="203" t="s">
        <v>5838</v>
      </c>
      <c r="AA2389" s="203"/>
      <c r="AB2389" s="203"/>
      <c r="AC2389" s="203"/>
      <c r="AD2389" s="25"/>
      <c r="AE2389" s="26"/>
      <c r="AF2389" s="27"/>
      <c r="AG2389" s="11"/>
      <c r="AH2389" s="11"/>
      <c r="AI2389" s="11"/>
      <c r="AJ2389" s="11"/>
      <c r="AK2389" s="11"/>
      <c r="AL2389" s="11"/>
      <c r="AM2389" s="11"/>
      <c r="AN2389" s="11"/>
      <c r="AO2389" s="11"/>
    </row>
    <row r="2390" spans="1:41" s="29" customFormat="1" ht="16.5" customHeight="1">
      <c r="A2390" s="201" t="s">
        <v>96</v>
      </c>
      <c r="B2390" s="201"/>
      <c r="C2390" s="110"/>
      <c r="D2390" s="201"/>
      <c r="E2390" s="92" t="s">
        <v>6809</v>
      </c>
      <c r="F2390" s="92" t="s">
        <v>6810</v>
      </c>
      <c r="G2390" s="92" t="s">
        <v>6811</v>
      </c>
      <c r="H2390" s="92">
        <v>2023</v>
      </c>
      <c r="I2390" s="92">
        <v>1</v>
      </c>
      <c r="J2390" s="92">
        <v>0</v>
      </c>
      <c r="K2390" s="92">
        <v>0</v>
      </c>
      <c r="L2390" s="98" t="s">
        <v>6812</v>
      </c>
      <c r="M2390" s="98"/>
      <c r="N2390" s="98" t="s">
        <v>45</v>
      </c>
      <c r="O2390" s="94">
        <v>1</v>
      </c>
      <c r="P2390" s="94">
        <v>0</v>
      </c>
      <c r="Q2390" s="94">
        <v>0</v>
      </c>
      <c r="R2390" s="94" t="s">
        <v>33</v>
      </c>
      <c r="S2390" s="96" t="s">
        <v>6813</v>
      </c>
      <c r="T2390" s="96" t="s">
        <v>6814</v>
      </c>
      <c r="U2390" s="96" t="s">
        <v>6815</v>
      </c>
      <c r="V2390" s="96">
        <v>0.1</v>
      </c>
      <c r="W2390" s="145">
        <v>8.9999999999999993E-3</v>
      </c>
      <c r="X2390" s="21">
        <v>8.9999999999999993E-3</v>
      </c>
      <c r="Y2390" s="202" t="s">
        <v>33</v>
      </c>
      <c r="Z2390" s="203" t="s">
        <v>5838</v>
      </c>
      <c r="AA2390" s="203"/>
      <c r="AB2390" s="203"/>
      <c r="AC2390" s="203"/>
      <c r="AD2390" s="25"/>
      <c r="AE2390" s="26"/>
      <c r="AF2390" s="27"/>
      <c r="AG2390" s="11"/>
      <c r="AH2390" s="11"/>
      <c r="AI2390" s="11"/>
      <c r="AJ2390" s="11"/>
      <c r="AK2390" s="11"/>
      <c r="AL2390" s="11"/>
      <c r="AM2390" s="11"/>
      <c r="AN2390" s="11"/>
      <c r="AO2390" s="11"/>
    </row>
    <row r="2391" spans="1:41" s="29" customFormat="1" ht="16.5" customHeight="1">
      <c r="A2391" s="201" t="s">
        <v>96</v>
      </c>
      <c r="B2391" s="201"/>
      <c r="C2391" s="110"/>
      <c r="D2391" s="201"/>
      <c r="E2391" s="92" t="s">
        <v>285</v>
      </c>
      <c r="F2391" s="92" t="s">
        <v>286</v>
      </c>
      <c r="G2391" s="92" t="s">
        <v>287</v>
      </c>
      <c r="H2391" s="92" t="s">
        <v>67</v>
      </c>
      <c r="I2391" s="92">
        <v>1</v>
      </c>
      <c r="J2391" s="92">
        <v>0</v>
      </c>
      <c r="K2391" s="92">
        <v>0</v>
      </c>
      <c r="L2391" s="98" t="s">
        <v>114</v>
      </c>
      <c r="M2391" s="98"/>
      <c r="N2391" s="98" t="s">
        <v>45</v>
      </c>
      <c r="O2391" s="94">
        <v>1</v>
      </c>
      <c r="P2391" s="94">
        <v>0</v>
      </c>
      <c r="Q2391" s="94">
        <v>0</v>
      </c>
      <c r="R2391" s="94" t="s">
        <v>33</v>
      </c>
      <c r="S2391" s="96" t="s">
        <v>89</v>
      </c>
      <c r="T2391" s="96">
        <v>110</v>
      </c>
      <c r="U2391" s="96">
        <v>0.22727272727272727</v>
      </c>
      <c r="V2391" s="96">
        <v>0</v>
      </c>
      <c r="W2391" s="145">
        <v>2.5000000000000001E-2</v>
      </c>
      <c r="X2391" s="21">
        <v>2.5000000000000001E-2</v>
      </c>
      <c r="Y2391" s="202" t="s">
        <v>33</v>
      </c>
      <c r="Z2391" s="203" t="s">
        <v>5838</v>
      </c>
      <c r="AA2391" s="203"/>
      <c r="AB2391" s="203"/>
      <c r="AC2391" s="203"/>
      <c r="AD2391" s="25"/>
      <c r="AE2391" s="26"/>
      <c r="AF2391" s="27"/>
      <c r="AG2391" s="11"/>
      <c r="AH2391" s="11"/>
      <c r="AI2391" s="11"/>
      <c r="AJ2391" s="11"/>
      <c r="AK2391" s="11"/>
      <c r="AL2391" s="11"/>
      <c r="AM2391" s="11"/>
      <c r="AN2391" s="11"/>
      <c r="AO2391" s="11"/>
    </row>
    <row r="2392" spans="1:41" s="29" customFormat="1" ht="16.5" customHeight="1">
      <c r="A2392" s="201" t="s">
        <v>96</v>
      </c>
      <c r="B2392" s="201"/>
      <c r="C2392" s="110"/>
      <c r="D2392" s="201"/>
      <c r="E2392" s="92" t="s">
        <v>280</v>
      </c>
      <c r="F2392" s="92" t="s">
        <v>281</v>
      </c>
      <c r="G2392" s="92" t="s">
        <v>282</v>
      </c>
      <c r="H2392" s="92" t="s">
        <v>67</v>
      </c>
      <c r="I2392" s="92">
        <v>1</v>
      </c>
      <c r="J2392" s="92">
        <v>0</v>
      </c>
      <c r="K2392" s="92">
        <v>0</v>
      </c>
      <c r="L2392" s="98" t="s">
        <v>114</v>
      </c>
      <c r="M2392" s="98"/>
      <c r="N2392" s="98" t="s">
        <v>45</v>
      </c>
      <c r="O2392" s="94">
        <v>1</v>
      </c>
      <c r="P2392" s="94">
        <v>0</v>
      </c>
      <c r="Q2392" s="94">
        <v>0</v>
      </c>
      <c r="R2392" s="94" t="s">
        <v>33</v>
      </c>
      <c r="S2392" s="96" t="s">
        <v>89</v>
      </c>
      <c r="T2392" s="96">
        <v>110</v>
      </c>
      <c r="U2392" s="96">
        <v>1</v>
      </c>
      <c r="V2392" s="96">
        <v>0</v>
      </c>
      <c r="W2392" s="145">
        <v>0.11</v>
      </c>
      <c r="X2392" s="21">
        <v>0.11</v>
      </c>
      <c r="Y2392" s="202" t="s">
        <v>33</v>
      </c>
      <c r="Z2392" s="203" t="s">
        <v>5838</v>
      </c>
      <c r="AA2392" s="203"/>
      <c r="AB2392" s="203"/>
      <c r="AC2392" s="203"/>
      <c r="AD2392" s="25"/>
      <c r="AE2392" s="26"/>
      <c r="AF2392" s="27"/>
      <c r="AG2392" s="11"/>
      <c r="AH2392" s="11"/>
      <c r="AI2392" s="11"/>
      <c r="AJ2392" s="11"/>
      <c r="AK2392" s="11"/>
      <c r="AL2392" s="11"/>
      <c r="AM2392" s="11"/>
      <c r="AN2392" s="11"/>
      <c r="AO2392" s="11"/>
    </row>
    <row r="2393" spans="1:41" s="29" customFormat="1" ht="16.5" customHeight="1">
      <c r="A2393" s="201" t="s">
        <v>96</v>
      </c>
      <c r="B2393" s="201"/>
      <c r="C2393" s="110"/>
      <c r="D2393" s="201"/>
      <c r="E2393" s="92" t="s">
        <v>248</v>
      </c>
      <c r="F2393" s="92" t="s">
        <v>249</v>
      </c>
      <c r="G2393" s="92" t="s">
        <v>250</v>
      </c>
      <c r="H2393" s="92">
        <v>2017</v>
      </c>
      <c r="I2393" s="92">
        <v>2</v>
      </c>
      <c r="J2393" s="92">
        <v>0</v>
      </c>
      <c r="K2393" s="92">
        <v>0</v>
      </c>
      <c r="L2393" s="98" t="s">
        <v>114</v>
      </c>
      <c r="M2393" s="98"/>
      <c r="N2393" s="98" t="s">
        <v>45</v>
      </c>
      <c r="O2393" s="94">
        <v>1</v>
      </c>
      <c r="P2393" s="94">
        <v>0</v>
      </c>
      <c r="Q2393" s="94">
        <v>0</v>
      </c>
      <c r="R2393" s="94" t="s">
        <v>33</v>
      </c>
      <c r="S2393" s="96" t="s">
        <v>89</v>
      </c>
      <c r="T2393" s="96">
        <v>110</v>
      </c>
      <c r="U2393" s="96">
        <v>1.3636363636363635</v>
      </c>
      <c r="V2393" s="96">
        <v>0</v>
      </c>
      <c r="W2393" s="145">
        <v>0.15</v>
      </c>
      <c r="X2393" s="21">
        <v>0.3</v>
      </c>
      <c r="Y2393" s="202" t="s">
        <v>33</v>
      </c>
      <c r="Z2393" s="203" t="s">
        <v>5838</v>
      </c>
      <c r="AA2393" s="203"/>
      <c r="AB2393" s="203"/>
      <c r="AC2393" s="203"/>
      <c r="AD2393" s="25"/>
      <c r="AE2393" s="26"/>
      <c r="AF2393" s="27"/>
      <c r="AG2393" s="11"/>
      <c r="AH2393" s="11"/>
      <c r="AI2393" s="11"/>
      <c r="AJ2393" s="11"/>
      <c r="AK2393" s="11"/>
      <c r="AL2393" s="11"/>
      <c r="AM2393" s="11"/>
      <c r="AN2393" s="11"/>
      <c r="AO2393" s="11"/>
    </row>
    <row r="2394" spans="1:41" s="29" customFormat="1" ht="16.5" customHeight="1">
      <c r="A2394" s="201" t="s">
        <v>96</v>
      </c>
      <c r="B2394" s="201"/>
      <c r="C2394" s="110"/>
      <c r="D2394" s="201"/>
      <c r="E2394" s="92" t="s">
        <v>277</v>
      </c>
      <c r="F2394" s="92" t="s">
        <v>278</v>
      </c>
      <c r="G2394" s="92" t="s">
        <v>279</v>
      </c>
      <c r="H2394" s="92" t="s">
        <v>67</v>
      </c>
      <c r="I2394" s="92">
        <v>1</v>
      </c>
      <c r="J2394" s="92">
        <v>0</v>
      </c>
      <c r="K2394" s="92">
        <v>0</v>
      </c>
      <c r="L2394" s="98" t="s">
        <v>114</v>
      </c>
      <c r="M2394" s="98"/>
      <c r="N2394" s="98" t="s">
        <v>45</v>
      </c>
      <c r="O2394" s="94">
        <v>1</v>
      </c>
      <c r="P2394" s="94">
        <v>0</v>
      </c>
      <c r="Q2394" s="94">
        <v>0</v>
      </c>
      <c r="R2394" s="94" t="s">
        <v>33</v>
      </c>
      <c r="S2394" s="96" t="s">
        <v>89</v>
      </c>
      <c r="T2394" s="96">
        <v>110</v>
      </c>
      <c r="U2394" s="96">
        <v>2</v>
      </c>
      <c r="V2394" s="96">
        <v>0</v>
      </c>
      <c r="W2394" s="145">
        <v>0.22</v>
      </c>
      <c r="X2394" s="21">
        <v>0.22</v>
      </c>
      <c r="Y2394" s="202" t="s">
        <v>33</v>
      </c>
      <c r="Z2394" s="203" t="s">
        <v>5838</v>
      </c>
      <c r="AA2394" s="203"/>
      <c r="AB2394" s="203"/>
      <c r="AC2394" s="203"/>
      <c r="AD2394" s="25"/>
      <c r="AE2394" s="26"/>
      <c r="AF2394" s="27"/>
      <c r="AG2394" s="11"/>
      <c r="AH2394" s="11"/>
      <c r="AI2394" s="11"/>
      <c r="AJ2394" s="11"/>
      <c r="AK2394" s="11"/>
      <c r="AL2394" s="11"/>
      <c r="AM2394" s="11"/>
      <c r="AN2394" s="11"/>
      <c r="AO2394" s="11"/>
    </row>
    <row r="2395" spans="1:41" s="29" customFormat="1" ht="16.5" customHeight="1">
      <c r="A2395" s="201" t="s">
        <v>96</v>
      </c>
      <c r="B2395" s="201"/>
      <c r="C2395" s="110"/>
      <c r="D2395" s="201"/>
      <c r="E2395" s="92" t="s">
        <v>230</v>
      </c>
      <c r="F2395" s="92" t="s">
        <v>231</v>
      </c>
      <c r="G2395" s="92" t="s">
        <v>232</v>
      </c>
      <c r="H2395" s="92" t="s">
        <v>67</v>
      </c>
      <c r="I2395" s="92">
        <v>10</v>
      </c>
      <c r="J2395" s="92">
        <v>0</v>
      </c>
      <c r="K2395" s="92">
        <v>0</v>
      </c>
      <c r="L2395" s="98" t="s">
        <v>114</v>
      </c>
      <c r="M2395" s="98"/>
      <c r="N2395" s="98" t="s">
        <v>45</v>
      </c>
      <c r="O2395" s="94">
        <v>1</v>
      </c>
      <c r="P2395" s="94">
        <v>0</v>
      </c>
      <c r="Q2395" s="94">
        <v>0</v>
      </c>
      <c r="R2395" s="94" t="s">
        <v>33</v>
      </c>
      <c r="S2395" s="96" t="s">
        <v>89</v>
      </c>
      <c r="T2395" s="96">
        <v>110</v>
      </c>
      <c r="U2395" s="96">
        <v>2.2727272727272729</v>
      </c>
      <c r="V2395" s="96">
        <v>0</v>
      </c>
      <c r="W2395" s="145">
        <v>0.25</v>
      </c>
      <c r="X2395" s="21">
        <v>2.5</v>
      </c>
      <c r="Y2395" s="202" t="s">
        <v>33</v>
      </c>
      <c r="Z2395" s="203" t="s">
        <v>5838</v>
      </c>
      <c r="AA2395" s="203"/>
      <c r="AB2395" s="203"/>
      <c r="AC2395" s="203"/>
      <c r="AD2395" s="25"/>
      <c r="AE2395" s="26"/>
      <c r="AF2395" s="27"/>
      <c r="AG2395" s="11"/>
      <c r="AH2395" s="11"/>
      <c r="AI2395" s="11"/>
      <c r="AJ2395" s="11"/>
      <c r="AK2395" s="11"/>
      <c r="AL2395" s="11"/>
      <c r="AM2395" s="11"/>
      <c r="AN2395" s="11"/>
      <c r="AO2395" s="11"/>
    </row>
    <row r="2396" spans="1:41" s="29" customFormat="1" ht="16.5" customHeight="1">
      <c r="A2396" s="201" t="s">
        <v>96</v>
      </c>
      <c r="B2396" s="201"/>
      <c r="C2396" s="110"/>
      <c r="D2396" s="201"/>
      <c r="E2396" s="92" t="s">
        <v>233</v>
      </c>
      <c r="F2396" s="92" t="s">
        <v>234</v>
      </c>
      <c r="G2396" s="92" t="s">
        <v>235</v>
      </c>
      <c r="H2396" s="92" t="s">
        <v>67</v>
      </c>
      <c r="I2396" s="92">
        <v>2</v>
      </c>
      <c r="J2396" s="92">
        <v>0</v>
      </c>
      <c r="K2396" s="92">
        <v>0</v>
      </c>
      <c r="L2396" s="98" t="s">
        <v>114</v>
      </c>
      <c r="M2396" s="98"/>
      <c r="N2396" s="98" t="s">
        <v>45</v>
      </c>
      <c r="O2396" s="94">
        <v>1</v>
      </c>
      <c r="P2396" s="94">
        <v>0</v>
      </c>
      <c r="Q2396" s="94">
        <v>0</v>
      </c>
      <c r="R2396" s="94" t="s">
        <v>33</v>
      </c>
      <c r="S2396" s="96" t="s">
        <v>89</v>
      </c>
      <c r="T2396" s="96">
        <v>110</v>
      </c>
      <c r="U2396" s="96">
        <v>2.2727272727272729</v>
      </c>
      <c r="V2396" s="96">
        <v>0</v>
      </c>
      <c r="W2396" s="145">
        <v>0.25</v>
      </c>
      <c r="X2396" s="21">
        <v>0.5</v>
      </c>
      <c r="Y2396" s="202" t="s">
        <v>33</v>
      </c>
      <c r="Z2396" s="203" t="s">
        <v>5838</v>
      </c>
      <c r="AA2396" s="203"/>
      <c r="AB2396" s="203"/>
      <c r="AC2396" s="203"/>
      <c r="AD2396" s="25"/>
      <c r="AE2396" s="26"/>
      <c r="AF2396" s="27"/>
      <c r="AG2396" s="11"/>
      <c r="AH2396" s="11"/>
      <c r="AI2396" s="11"/>
      <c r="AJ2396" s="11"/>
      <c r="AK2396" s="11"/>
      <c r="AL2396" s="11"/>
      <c r="AM2396" s="11"/>
      <c r="AN2396" s="11"/>
      <c r="AO2396" s="11"/>
    </row>
    <row r="2397" spans="1:41" s="29" customFormat="1" ht="16.5" customHeight="1">
      <c r="A2397" s="201" t="s">
        <v>96</v>
      </c>
      <c r="B2397" s="201"/>
      <c r="C2397" s="110"/>
      <c r="D2397" s="201"/>
      <c r="E2397" s="92" t="s">
        <v>236</v>
      </c>
      <c r="F2397" s="92" t="s">
        <v>237</v>
      </c>
      <c r="G2397" s="92" t="s">
        <v>238</v>
      </c>
      <c r="H2397" s="92" t="s">
        <v>67</v>
      </c>
      <c r="I2397" s="92">
        <v>2</v>
      </c>
      <c r="J2397" s="92">
        <v>0</v>
      </c>
      <c r="K2397" s="92">
        <v>0</v>
      </c>
      <c r="L2397" s="98" t="s">
        <v>114</v>
      </c>
      <c r="M2397" s="98"/>
      <c r="N2397" s="98" t="s">
        <v>45</v>
      </c>
      <c r="O2397" s="94">
        <v>1</v>
      </c>
      <c r="P2397" s="94">
        <v>0</v>
      </c>
      <c r="Q2397" s="94">
        <v>0</v>
      </c>
      <c r="R2397" s="94" t="s">
        <v>33</v>
      </c>
      <c r="S2397" s="96" t="s">
        <v>89</v>
      </c>
      <c r="T2397" s="96">
        <v>110</v>
      </c>
      <c r="U2397" s="96">
        <v>2.2727272727272729</v>
      </c>
      <c r="V2397" s="96">
        <v>0</v>
      </c>
      <c r="W2397" s="145">
        <v>0.25</v>
      </c>
      <c r="X2397" s="21">
        <v>0.5</v>
      </c>
      <c r="Y2397" s="202" t="s">
        <v>33</v>
      </c>
      <c r="Z2397" s="203" t="s">
        <v>5838</v>
      </c>
      <c r="AA2397" s="203"/>
      <c r="AB2397" s="203"/>
      <c r="AC2397" s="203"/>
      <c r="AD2397" s="25"/>
      <c r="AE2397" s="26"/>
      <c r="AF2397" s="27"/>
      <c r="AG2397" s="11"/>
      <c r="AH2397" s="11"/>
      <c r="AI2397" s="11"/>
      <c r="AJ2397" s="11"/>
      <c r="AK2397" s="11"/>
      <c r="AL2397" s="11"/>
      <c r="AM2397" s="11"/>
      <c r="AN2397" s="11"/>
      <c r="AO2397" s="11"/>
    </row>
    <row r="2398" spans="1:41" s="29" customFormat="1" ht="16.5" customHeight="1">
      <c r="A2398" s="201" t="s">
        <v>96</v>
      </c>
      <c r="B2398" s="201"/>
      <c r="C2398" s="110"/>
      <c r="D2398" s="201"/>
      <c r="E2398" s="92" t="s">
        <v>239</v>
      </c>
      <c r="F2398" s="92" t="s">
        <v>240</v>
      </c>
      <c r="G2398" s="92" t="s">
        <v>241</v>
      </c>
      <c r="H2398" s="92" t="s">
        <v>67</v>
      </c>
      <c r="I2398" s="92">
        <v>2</v>
      </c>
      <c r="J2398" s="92">
        <v>0</v>
      </c>
      <c r="K2398" s="92">
        <v>0</v>
      </c>
      <c r="L2398" s="98" t="s">
        <v>114</v>
      </c>
      <c r="M2398" s="98"/>
      <c r="N2398" s="98" t="s">
        <v>45</v>
      </c>
      <c r="O2398" s="94">
        <v>1</v>
      </c>
      <c r="P2398" s="94">
        <v>0</v>
      </c>
      <c r="Q2398" s="94">
        <v>0</v>
      </c>
      <c r="R2398" s="94" t="s">
        <v>33</v>
      </c>
      <c r="S2398" s="96" t="s">
        <v>89</v>
      </c>
      <c r="T2398" s="96">
        <v>110</v>
      </c>
      <c r="U2398" s="96">
        <v>2.2727272727272729</v>
      </c>
      <c r="V2398" s="96">
        <v>0</v>
      </c>
      <c r="W2398" s="145">
        <v>0.25</v>
      </c>
      <c r="X2398" s="21">
        <v>0.5</v>
      </c>
      <c r="Y2398" s="202" t="s">
        <v>33</v>
      </c>
      <c r="Z2398" s="203" t="s">
        <v>5838</v>
      </c>
      <c r="AA2398" s="203"/>
      <c r="AB2398" s="203"/>
      <c r="AC2398" s="203"/>
      <c r="AD2398" s="25"/>
      <c r="AE2398" s="26"/>
      <c r="AF2398" s="27"/>
      <c r="AG2398" s="11"/>
      <c r="AH2398" s="11"/>
      <c r="AI2398" s="11"/>
      <c r="AJ2398" s="11"/>
      <c r="AK2398" s="11"/>
      <c r="AL2398" s="11"/>
      <c r="AM2398" s="11"/>
      <c r="AN2398" s="11"/>
      <c r="AO2398" s="11"/>
    </row>
    <row r="2399" spans="1:41" s="29" customFormat="1" ht="16.5" customHeight="1">
      <c r="A2399" s="201" t="s">
        <v>96</v>
      </c>
      <c r="B2399" s="201"/>
      <c r="C2399" s="110"/>
      <c r="D2399" s="201"/>
      <c r="E2399" s="92" t="s">
        <v>242</v>
      </c>
      <c r="F2399" s="92" t="s">
        <v>243</v>
      </c>
      <c r="G2399" s="92" t="s">
        <v>244</v>
      </c>
      <c r="H2399" s="92">
        <v>2017</v>
      </c>
      <c r="I2399" s="92">
        <v>2</v>
      </c>
      <c r="J2399" s="92">
        <v>0</v>
      </c>
      <c r="K2399" s="92">
        <v>0</v>
      </c>
      <c r="L2399" s="98" t="s">
        <v>114</v>
      </c>
      <c r="M2399" s="98"/>
      <c r="N2399" s="98" t="s">
        <v>45</v>
      </c>
      <c r="O2399" s="94">
        <v>1</v>
      </c>
      <c r="P2399" s="94">
        <v>0</v>
      </c>
      <c r="Q2399" s="94">
        <v>0</v>
      </c>
      <c r="R2399" s="94" t="s">
        <v>33</v>
      </c>
      <c r="S2399" s="96" t="s">
        <v>89</v>
      </c>
      <c r="T2399" s="96">
        <v>110</v>
      </c>
      <c r="U2399" s="96">
        <v>2.2727272727272729</v>
      </c>
      <c r="V2399" s="96">
        <v>0</v>
      </c>
      <c r="W2399" s="145">
        <v>0.25</v>
      </c>
      <c r="X2399" s="21">
        <v>0.5</v>
      </c>
      <c r="Y2399" s="202" t="s">
        <v>33</v>
      </c>
      <c r="Z2399" s="203" t="s">
        <v>5838</v>
      </c>
      <c r="AA2399" s="203"/>
      <c r="AB2399" s="203"/>
      <c r="AC2399" s="203"/>
      <c r="AD2399" s="25"/>
      <c r="AE2399" s="26"/>
      <c r="AF2399" s="27"/>
      <c r="AG2399" s="11"/>
      <c r="AH2399" s="11"/>
      <c r="AI2399" s="11"/>
      <c r="AJ2399" s="11"/>
      <c r="AK2399" s="11"/>
      <c r="AL2399" s="11"/>
      <c r="AM2399" s="11"/>
      <c r="AN2399" s="11"/>
      <c r="AO2399" s="11"/>
    </row>
    <row r="2400" spans="1:41" s="29" customFormat="1" ht="16.5" customHeight="1">
      <c r="A2400" s="201" t="s">
        <v>96</v>
      </c>
      <c r="B2400" s="201"/>
      <c r="C2400" s="110"/>
      <c r="D2400" s="201"/>
      <c r="E2400" s="92" t="s">
        <v>251</v>
      </c>
      <c r="F2400" s="92" t="s">
        <v>252</v>
      </c>
      <c r="G2400" s="92" t="s">
        <v>253</v>
      </c>
      <c r="H2400" s="92" t="s">
        <v>67</v>
      </c>
      <c r="I2400" s="92">
        <v>1</v>
      </c>
      <c r="J2400" s="92">
        <v>0</v>
      </c>
      <c r="K2400" s="92">
        <v>0</v>
      </c>
      <c r="L2400" s="98" t="s">
        <v>114</v>
      </c>
      <c r="M2400" s="98"/>
      <c r="N2400" s="98" t="s">
        <v>45</v>
      </c>
      <c r="O2400" s="94">
        <v>1</v>
      </c>
      <c r="P2400" s="94">
        <v>0</v>
      </c>
      <c r="Q2400" s="94">
        <v>0</v>
      </c>
      <c r="R2400" s="94" t="s">
        <v>33</v>
      </c>
      <c r="S2400" s="96" t="s">
        <v>89</v>
      </c>
      <c r="T2400" s="96">
        <v>110</v>
      </c>
      <c r="U2400" s="96">
        <v>2.2727272727272729</v>
      </c>
      <c r="V2400" s="96">
        <v>0</v>
      </c>
      <c r="W2400" s="145">
        <v>0.25</v>
      </c>
      <c r="X2400" s="21">
        <v>0.25</v>
      </c>
      <c r="Y2400" s="202" t="s">
        <v>33</v>
      </c>
      <c r="Z2400" s="203" t="s">
        <v>5838</v>
      </c>
      <c r="AA2400" s="203"/>
      <c r="AB2400" s="203"/>
      <c r="AC2400" s="203"/>
      <c r="AD2400" s="25"/>
      <c r="AE2400" s="26"/>
      <c r="AF2400" s="27"/>
      <c r="AG2400" s="11"/>
      <c r="AH2400" s="11"/>
      <c r="AI2400" s="11"/>
      <c r="AJ2400" s="11"/>
      <c r="AK2400" s="11"/>
      <c r="AL2400" s="11"/>
      <c r="AM2400" s="11"/>
      <c r="AN2400" s="11"/>
      <c r="AO2400" s="11"/>
    </row>
    <row r="2401" spans="1:41" s="29" customFormat="1" ht="16.5" customHeight="1">
      <c r="A2401" s="201" t="s">
        <v>96</v>
      </c>
      <c r="B2401" s="201"/>
      <c r="C2401" s="110"/>
      <c r="D2401" s="201"/>
      <c r="E2401" s="92" t="s">
        <v>254</v>
      </c>
      <c r="F2401" s="92" t="s">
        <v>255</v>
      </c>
      <c r="G2401" s="92" t="s">
        <v>256</v>
      </c>
      <c r="H2401" s="92" t="s">
        <v>67</v>
      </c>
      <c r="I2401" s="92">
        <v>1</v>
      </c>
      <c r="J2401" s="92">
        <v>0</v>
      </c>
      <c r="K2401" s="92">
        <v>0</v>
      </c>
      <c r="L2401" s="98" t="s">
        <v>114</v>
      </c>
      <c r="M2401" s="98"/>
      <c r="N2401" s="98" t="s">
        <v>45</v>
      </c>
      <c r="O2401" s="94">
        <v>1</v>
      </c>
      <c r="P2401" s="94">
        <v>0</v>
      </c>
      <c r="Q2401" s="94">
        <v>0</v>
      </c>
      <c r="R2401" s="94" t="s">
        <v>33</v>
      </c>
      <c r="S2401" s="96" t="s">
        <v>89</v>
      </c>
      <c r="T2401" s="96">
        <v>110</v>
      </c>
      <c r="U2401" s="96">
        <v>2.2727272727272729</v>
      </c>
      <c r="V2401" s="96">
        <v>0</v>
      </c>
      <c r="W2401" s="145">
        <v>0.25</v>
      </c>
      <c r="X2401" s="21">
        <v>0.25</v>
      </c>
      <c r="Y2401" s="202" t="s">
        <v>33</v>
      </c>
      <c r="Z2401" s="203" t="s">
        <v>5838</v>
      </c>
      <c r="AA2401" s="203"/>
      <c r="AB2401" s="203"/>
      <c r="AC2401" s="203"/>
      <c r="AD2401" s="25"/>
      <c r="AE2401" s="26"/>
      <c r="AF2401" s="27"/>
      <c r="AG2401" s="11"/>
      <c r="AH2401" s="11"/>
      <c r="AI2401" s="11"/>
      <c r="AJ2401" s="11"/>
      <c r="AK2401" s="11"/>
      <c r="AL2401" s="11"/>
      <c r="AM2401" s="11"/>
      <c r="AN2401" s="11"/>
      <c r="AO2401" s="11"/>
    </row>
    <row r="2402" spans="1:41" s="29" customFormat="1" ht="16.5" customHeight="1">
      <c r="A2402" s="201" t="s">
        <v>96</v>
      </c>
      <c r="B2402" s="201"/>
      <c r="C2402" s="110"/>
      <c r="D2402" s="201"/>
      <c r="E2402" s="92" t="s">
        <v>257</v>
      </c>
      <c r="F2402" s="92" t="s">
        <v>258</v>
      </c>
      <c r="G2402" s="92" t="s">
        <v>259</v>
      </c>
      <c r="H2402" s="92" t="s">
        <v>67</v>
      </c>
      <c r="I2402" s="92">
        <v>1</v>
      </c>
      <c r="J2402" s="92">
        <v>0</v>
      </c>
      <c r="K2402" s="92">
        <v>0</v>
      </c>
      <c r="L2402" s="98" t="s">
        <v>114</v>
      </c>
      <c r="M2402" s="98"/>
      <c r="N2402" s="98" t="s">
        <v>45</v>
      </c>
      <c r="O2402" s="94">
        <v>1</v>
      </c>
      <c r="P2402" s="94">
        <v>0</v>
      </c>
      <c r="Q2402" s="94">
        <v>0</v>
      </c>
      <c r="R2402" s="94" t="s">
        <v>33</v>
      </c>
      <c r="S2402" s="96" t="s">
        <v>89</v>
      </c>
      <c r="T2402" s="96">
        <v>110</v>
      </c>
      <c r="U2402" s="96">
        <v>2.2727272727272729</v>
      </c>
      <c r="V2402" s="96">
        <v>0</v>
      </c>
      <c r="W2402" s="145">
        <v>0.25</v>
      </c>
      <c r="X2402" s="21">
        <v>0.25</v>
      </c>
      <c r="Y2402" s="202" t="s">
        <v>33</v>
      </c>
      <c r="Z2402" s="203" t="s">
        <v>5838</v>
      </c>
      <c r="AA2402" s="203"/>
      <c r="AB2402" s="203"/>
      <c r="AC2402" s="203"/>
      <c r="AD2402" s="25"/>
      <c r="AE2402" s="26"/>
      <c r="AF2402" s="27"/>
      <c r="AG2402" s="11"/>
      <c r="AH2402" s="11"/>
      <c r="AI2402" s="11"/>
      <c r="AJ2402" s="11"/>
      <c r="AK2402" s="11"/>
      <c r="AL2402" s="11"/>
      <c r="AM2402" s="11"/>
      <c r="AN2402" s="11"/>
      <c r="AO2402" s="11"/>
    </row>
    <row r="2403" spans="1:41" s="29" customFormat="1" ht="16.5" customHeight="1">
      <c r="A2403" s="201" t="s">
        <v>96</v>
      </c>
      <c r="B2403" s="201"/>
      <c r="C2403" s="110"/>
      <c r="D2403" s="201"/>
      <c r="E2403" s="92" t="s">
        <v>260</v>
      </c>
      <c r="F2403" s="92" t="s">
        <v>261</v>
      </c>
      <c r="G2403" s="92" t="s">
        <v>262</v>
      </c>
      <c r="H2403" s="92" t="s">
        <v>67</v>
      </c>
      <c r="I2403" s="92">
        <v>1</v>
      </c>
      <c r="J2403" s="92">
        <v>0</v>
      </c>
      <c r="K2403" s="92">
        <v>0</v>
      </c>
      <c r="L2403" s="98" t="s">
        <v>114</v>
      </c>
      <c r="M2403" s="98"/>
      <c r="N2403" s="98" t="s">
        <v>45</v>
      </c>
      <c r="O2403" s="94">
        <v>1</v>
      </c>
      <c r="P2403" s="94">
        <v>0</v>
      </c>
      <c r="Q2403" s="94">
        <v>0</v>
      </c>
      <c r="R2403" s="94" t="s">
        <v>33</v>
      </c>
      <c r="S2403" s="96" t="s">
        <v>89</v>
      </c>
      <c r="T2403" s="96">
        <v>110</v>
      </c>
      <c r="U2403" s="96">
        <v>2.2727272727272729</v>
      </c>
      <c r="V2403" s="96">
        <v>0</v>
      </c>
      <c r="W2403" s="145">
        <v>0.25</v>
      </c>
      <c r="X2403" s="21">
        <v>0.25</v>
      </c>
      <c r="Y2403" s="202" t="s">
        <v>33</v>
      </c>
      <c r="Z2403" s="203" t="s">
        <v>5838</v>
      </c>
      <c r="AA2403" s="203"/>
      <c r="AB2403" s="203"/>
      <c r="AC2403" s="203"/>
      <c r="AD2403" s="25"/>
      <c r="AE2403" s="26"/>
      <c r="AF2403" s="27"/>
      <c r="AG2403" s="11"/>
      <c r="AH2403" s="11"/>
      <c r="AI2403" s="11"/>
      <c r="AJ2403" s="11"/>
      <c r="AK2403" s="11"/>
      <c r="AL2403" s="11"/>
      <c r="AM2403" s="11"/>
      <c r="AN2403" s="11"/>
      <c r="AO2403" s="11"/>
    </row>
    <row r="2404" spans="1:41" s="29" customFormat="1" ht="16.5" customHeight="1">
      <c r="A2404" s="201" t="s">
        <v>96</v>
      </c>
      <c r="B2404" s="201"/>
      <c r="C2404" s="110"/>
      <c r="D2404" s="201"/>
      <c r="E2404" s="92" t="s">
        <v>263</v>
      </c>
      <c r="F2404" s="92" t="s">
        <v>264</v>
      </c>
      <c r="G2404" s="92" t="s">
        <v>265</v>
      </c>
      <c r="H2404" s="92" t="s">
        <v>67</v>
      </c>
      <c r="I2404" s="92">
        <v>1</v>
      </c>
      <c r="J2404" s="92">
        <v>0</v>
      </c>
      <c r="K2404" s="92">
        <v>0</v>
      </c>
      <c r="L2404" s="98" t="s">
        <v>114</v>
      </c>
      <c r="M2404" s="98"/>
      <c r="N2404" s="98" t="s">
        <v>45</v>
      </c>
      <c r="O2404" s="94">
        <v>1</v>
      </c>
      <c r="P2404" s="94">
        <v>0</v>
      </c>
      <c r="Q2404" s="94">
        <v>0</v>
      </c>
      <c r="R2404" s="94" t="s">
        <v>33</v>
      </c>
      <c r="S2404" s="96">
        <v>60</v>
      </c>
      <c r="T2404" s="96">
        <v>110</v>
      </c>
      <c r="U2404" s="96">
        <v>2.2727272727272729</v>
      </c>
      <c r="V2404" s="96">
        <v>0</v>
      </c>
      <c r="W2404" s="145">
        <v>0.25</v>
      </c>
      <c r="X2404" s="21">
        <v>0.25</v>
      </c>
      <c r="Y2404" s="202" t="s">
        <v>33</v>
      </c>
      <c r="Z2404" s="203" t="s">
        <v>5838</v>
      </c>
      <c r="AA2404" s="203"/>
      <c r="AB2404" s="203"/>
      <c r="AC2404" s="203"/>
      <c r="AD2404" s="25"/>
      <c r="AE2404" s="26"/>
      <c r="AF2404" s="27"/>
      <c r="AG2404" s="11"/>
      <c r="AH2404" s="11"/>
      <c r="AI2404" s="11"/>
      <c r="AJ2404" s="11"/>
      <c r="AK2404" s="11"/>
      <c r="AL2404" s="11"/>
      <c r="AM2404" s="11"/>
      <c r="AN2404" s="11"/>
      <c r="AO2404" s="11"/>
    </row>
    <row r="2405" spans="1:41" s="29" customFormat="1" ht="16.5" customHeight="1">
      <c r="A2405" s="201" t="s">
        <v>96</v>
      </c>
      <c r="B2405" s="201"/>
      <c r="C2405" s="110"/>
      <c r="D2405" s="201"/>
      <c r="E2405" s="92" t="s">
        <v>266</v>
      </c>
      <c r="F2405" s="92" t="s">
        <v>267</v>
      </c>
      <c r="G2405" s="92" t="s">
        <v>268</v>
      </c>
      <c r="H2405" s="92">
        <v>2017</v>
      </c>
      <c r="I2405" s="92">
        <v>1</v>
      </c>
      <c r="J2405" s="92">
        <v>0</v>
      </c>
      <c r="K2405" s="92">
        <v>0</v>
      </c>
      <c r="L2405" s="98" t="s">
        <v>114</v>
      </c>
      <c r="M2405" s="98"/>
      <c r="N2405" s="98" t="s">
        <v>45</v>
      </c>
      <c r="O2405" s="94">
        <v>1</v>
      </c>
      <c r="P2405" s="94">
        <v>0</v>
      </c>
      <c r="Q2405" s="94">
        <v>0</v>
      </c>
      <c r="R2405" s="94" t="s">
        <v>33</v>
      </c>
      <c r="S2405" s="96" t="s">
        <v>89</v>
      </c>
      <c r="T2405" s="96">
        <v>110</v>
      </c>
      <c r="U2405" s="96">
        <v>2.2727272727272729</v>
      </c>
      <c r="V2405" s="96">
        <v>0</v>
      </c>
      <c r="W2405" s="145">
        <v>0.25</v>
      </c>
      <c r="X2405" s="21">
        <v>0.25</v>
      </c>
      <c r="Y2405" s="202" t="s">
        <v>33</v>
      </c>
      <c r="Z2405" s="203" t="s">
        <v>5838</v>
      </c>
      <c r="AA2405" s="203"/>
      <c r="AB2405" s="203"/>
      <c r="AC2405" s="203"/>
      <c r="AD2405" s="25"/>
      <c r="AE2405" s="26"/>
      <c r="AF2405" s="27"/>
      <c r="AG2405" s="11"/>
      <c r="AH2405" s="11"/>
      <c r="AI2405" s="11"/>
      <c r="AJ2405" s="11"/>
      <c r="AK2405" s="11"/>
      <c r="AL2405" s="11"/>
      <c r="AM2405" s="11"/>
      <c r="AN2405" s="11"/>
      <c r="AO2405" s="11"/>
    </row>
    <row r="2406" spans="1:41" s="29" customFormat="1" ht="16.5" customHeight="1">
      <c r="A2406" s="201" t="s">
        <v>96</v>
      </c>
      <c r="B2406" s="201"/>
      <c r="C2406" s="110"/>
      <c r="D2406" s="201"/>
      <c r="E2406" s="92" t="s">
        <v>269</v>
      </c>
      <c r="F2406" s="92" t="s">
        <v>270</v>
      </c>
      <c r="G2406" s="92" t="s">
        <v>271</v>
      </c>
      <c r="H2406" s="92">
        <v>2017</v>
      </c>
      <c r="I2406" s="92">
        <v>1</v>
      </c>
      <c r="J2406" s="92">
        <v>0</v>
      </c>
      <c r="K2406" s="92">
        <v>0</v>
      </c>
      <c r="L2406" s="98" t="s">
        <v>114</v>
      </c>
      <c r="M2406" s="98"/>
      <c r="N2406" s="98" t="s">
        <v>45</v>
      </c>
      <c r="O2406" s="94">
        <v>1</v>
      </c>
      <c r="P2406" s="94">
        <v>0</v>
      </c>
      <c r="Q2406" s="94">
        <v>0</v>
      </c>
      <c r="R2406" s="94" t="s">
        <v>33</v>
      </c>
      <c r="S2406" s="96" t="s">
        <v>89</v>
      </c>
      <c r="T2406" s="96">
        <v>110</v>
      </c>
      <c r="U2406" s="96">
        <v>2.2727272727272729</v>
      </c>
      <c r="V2406" s="96">
        <v>0</v>
      </c>
      <c r="W2406" s="145">
        <v>0.25</v>
      </c>
      <c r="X2406" s="21">
        <v>0.25</v>
      </c>
      <c r="Y2406" s="202" t="s">
        <v>33</v>
      </c>
      <c r="Z2406" s="203" t="s">
        <v>5838</v>
      </c>
      <c r="AA2406" s="203"/>
      <c r="AB2406" s="203"/>
      <c r="AC2406" s="203"/>
      <c r="AD2406" s="25"/>
      <c r="AE2406" s="26"/>
      <c r="AF2406" s="27"/>
      <c r="AG2406" s="11"/>
      <c r="AH2406" s="11"/>
      <c r="AI2406" s="11"/>
      <c r="AJ2406" s="11"/>
      <c r="AK2406" s="11"/>
      <c r="AL2406" s="11"/>
      <c r="AM2406" s="11"/>
      <c r="AN2406" s="11"/>
      <c r="AO2406" s="11"/>
    </row>
    <row r="2407" spans="1:41" s="29" customFormat="1" ht="16.5" customHeight="1">
      <c r="A2407" s="201" t="s">
        <v>96</v>
      </c>
      <c r="B2407" s="201"/>
      <c r="C2407" s="110"/>
      <c r="D2407" s="201"/>
      <c r="E2407" s="92" t="s">
        <v>230</v>
      </c>
      <c r="F2407" s="92" t="s">
        <v>272</v>
      </c>
      <c r="G2407" s="92" t="s">
        <v>273</v>
      </c>
      <c r="H2407" s="92">
        <v>2017</v>
      </c>
      <c r="I2407" s="92">
        <v>1</v>
      </c>
      <c r="J2407" s="92">
        <v>0</v>
      </c>
      <c r="K2407" s="92">
        <v>0</v>
      </c>
      <c r="L2407" s="98" t="s">
        <v>114</v>
      </c>
      <c r="M2407" s="98"/>
      <c r="N2407" s="98" t="s">
        <v>45</v>
      </c>
      <c r="O2407" s="94">
        <v>1</v>
      </c>
      <c r="P2407" s="94">
        <v>0</v>
      </c>
      <c r="Q2407" s="94">
        <v>0</v>
      </c>
      <c r="R2407" s="94" t="s">
        <v>33</v>
      </c>
      <c r="S2407" s="96" t="s">
        <v>89</v>
      </c>
      <c r="T2407" s="96">
        <v>110</v>
      </c>
      <c r="U2407" s="96">
        <v>2.2727272727272729</v>
      </c>
      <c r="V2407" s="96">
        <v>0</v>
      </c>
      <c r="W2407" s="145">
        <v>0.25</v>
      </c>
      <c r="X2407" s="21">
        <v>0.25</v>
      </c>
      <c r="Y2407" s="202" t="s">
        <v>33</v>
      </c>
      <c r="Z2407" s="203" t="s">
        <v>5838</v>
      </c>
      <c r="AA2407" s="203"/>
      <c r="AB2407" s="203"/>
      <c r="AC2407" s="203"/>
      <c r="AD2407" s="25"/>
      <c r="AE2407" s="26"/>
      <c r="AF2407" s="27"/>
      <c r="AG2407" s="11"/>
      <c r="AH2407" s="11"/>
      <c r="AI2407" s="11"/>
      <c r="AJ2407" s="11"/>
      <c r="AK2407" s="11"/>
      <c r="AL2407" s="11"/>
      <c r="AM2407" s="11"/>
      <c r="AN2407" s="11"/>
      <c r="AO2407" s="11"/>
    </row>
    <row r="2408" spans="1:41" s="29" customFormat="1" ht="16.5" customHeight="1">
      <c r="A2408" s="201" t="s">
        <v>96</v>
      </c>
      <c r="B2408" s="201"/>
      <c r="C2408" s="110"/>
      <c r="D2408" s="201"/>
      <c r="E2408" s="92" t="s">
        <v>274</v>
      </c>
      <c r="F2408" s="92" t="s">
        <v>275</v>
      </c>
      <c r="G2408" s="92" t="s">
        <v>276</v>
      </c>
      <c r="H2408" s="92">
        <v>2017</v>
      </c>
      <c r="I2408" s="92">
        <v>1</v>
      </c>
      <c r="J2408" s="92">
        <v>0</v>
      </c>
      <c r="K2408" s="92">
        <v>0</v>
      </c>
      <c r="L2408" s="98" t="s">
        <v>114</v>
      </c>
      <c r="M2408" s="98"/>
      <c r="N2408" s="98" t="s">
        <v>45</v>
      </c>
      <c r="O2408" s="94">
        <v>1</v>
      </c>
      <c r="P2408" s="94">
        <v>0</v>
      </c>
      <c r="Q2408" s="94">
        <v>0</v>
      </c>
      <c r="R2408" s="94" t="s">
        <v>33</v>
      </c>
      <c r="S2408" s="96" t="s">
        <v>89</v>
      </c>
      <c r="T2408" s="96">
        <v>110</v>
      </c>
      <c r="U2408" s="96">
        <v>2.2727272727272729</v>
      </c>
      <c r="V2408" s="96">
        <v>0</v>
      </c>
      <c r="W2408" s="145">
        <v>0.25</v>
      </c>
      <c r="X2408" s="21">
        <v>0.25</v>
      </c>
      <c r="Y2408" s="202" t="s">
        <v>33</v>
      </c>
      <c r="Z2408" s="203" t="s">
        <v>5838</v>
      </c>
      <c r="AA2408" s="203"/>
      <c r="AB2408" s="203"/>
      <c r="AC2408" s="203"/>
      <c r="AD2408" s="25"/>
      <c r="AE2408" s="26"/>
      <c r="AF2408" s="27"/>
      <c r="AG2408" s="11"/>
      <c r="AH2408" s="11"/>
      <c r="AI2408" s="11"/>
      <c r="AJ2408" s="11"/>
      <c r="AK2408" s="11"/>
      <c r="AL2408" s="11"/>
      <c r="AM2408" s="11"/>
      <c r="AN2408" s="11"/>
      <c r="AO2408" s="11"/>
    </row>
    <row r="2409" spans="1:41" s="29" customFormat="1" ht="16.5" customHeight="1">
      <c r="A2409" s="201" t="s">
        <v>96</v>
      </c>
      <c r="B2409" s="201"/>
      <c r="C2409" s="110"/>
      <c r="D2409" s="201"/>
      <c r="E2409" s="92" t="s">
        <v>245</v>
      </c>
      <c r="F2409" s="92" t="s">
        <v>246</v>
      </c>
      <c r="G2409" s="92" t="s">
        <v>247</v>
      </c>
      <c r="H2409" s="92" t="s">
        <v>67</v>
      </c>
      <c r="I2409" s="92">
        <v>1</v>
      </c>
      <c r="J2409" s="92">
        <v>0</v>
      </c>
      <c r="K2409" s="92">
        <v>0</v>
      </c>
      <c r="L2409" s="98" t="s">
        <v>114</v>
      </c>
      <c r="M2409" s="98"/>
      <c r="N2409" s="98" t="s">
        <v>45</v>
      </c>
      <c r="O2409" s="94">
        <v>1</v>
      </c>
      <c r="P2409" s="94">
        <v>0</v>
      </c>
      <c r="Q2409" s="94">
        <v>0</v>
      </c>
      <c r="R2409" s="94" t="s">
        <v>33</v>
      </c>
      <c r="S2409" s="96" t="s">
        <v>89</v>
      </c>
      <c r="T2409" s="96">
        <v>110</v>
      </c>
      <c r="U2409" s="96">
        <v>3</v>
      </c>
      <c r="V2409" s="96">
        <v>0</v>
      </c>
      <c r="W2409" s="145">
        <v>0.33</v>
      </c>
      <c r="X2409" s="21">
        <v>0.33</v>
      </c>
      <c r="Y2409" s="202" t="s">
        <v>33</v>
      </c>
      <c r="Z2409" s="203" t="s">
        <v>5838</v>
      </c>
      <c r="AA2409" s="203"/>
      <c r="AB2409" s="203"/>
      <c r="AC2409" s="203"/>
      <c r="AD2409" s="25"/>
      <c r="AE2409" s="26"/>
      <c r="AF2409" s="27"/>
      <c r="AG2409" s="11"/>
      <c r="AH2409" s="11"/>
      <c r="AI2409" s="11"/>
      <c r="AJ2409" s="11"/>
      <c r="AK2409" s="11"/>
      <c r="AL2409" s="11"/>
      <c r="AM2409" s="11"/>
      <c r="AN2409" s="11"/>
      <c r="AO2409" s="11"/>
    </row>
    <row r="2410" spans="1:41" s="29" customFormat="1" ht="16.5" customHeight="1">
      <c r="A2410" s="201" t="s">
        <v>96</v>
      </c>
      <c r="B2410" s="201"/>
      <c r="C2410" s="110"/>
      <c r="D2410" s="201"/>
      <c r="E2410" s="92" t="s">
        <v>6029</v>
      </c>
      <c r="F2410" s="92" t="s">
        <v>6807</v>
      </c>
      <c r="G2410" s="92" t="s">
        <v>6808</v>
      </c>
      <c r="H2410" s="92">
        <v>2022</v>
      </c>
      <c r="I2410" s="92">
        <v>14</v>
      </c>
      <c r="J2410" s="92">
        <v>0</v>
      </c>
      <c r="K2410" s="92">
        <v>0</v>
      </c>
      <c r="L2410" s="98" t="s">
        <v>139</v>
      </c>
      <c r="M2410" s="98"/>
      <c r="N2410" s="98" t="s">
        <v>45</v>
      </c>
      <c r="O2410" s="94">
        <v>100</v>
      </c>
      <c r="P2410" s="94">
        <v>0</v>
      </c>
      <c r="Q2410" s="94">
        <v>0</v>
      </c>
      <c r="R2410" s="94" t="s">
        <v>33</v>
      </c>
      <c r="S2410" s="96">
        <v>60</v>
      </c>
      <c r="T2410" s="96">
        <v>110</v>
      </c>
      <c r="U2410" s="96">
        <v>2.13</v>
      </c>
      <c r="V2410" s="96">
        <v>0</v>
      </c>
      <c r="W2410" s="145">
        <v>0.02</v>
      </c>
      <c r="X2410" s="21">
        <v>28</v>
      </c>
      <c r="Y2410" s="202" t="s">
        <v>33</v>
      </c>
      <c r="Z2410" s="203" t="s">
        <v>5838</v>
      </c>
      <c r="AA2410" s="203"/>
      <c r="AB2410" s="203"/>
      <c r="AC2410" s="203"/>
      <c r="AD2410" s="25"/>
      <c r="AE2410" s="26"/>
      <c r="AF2410" s="27"/>
      <c r="AG2410" s="11"/>
      <c r="AH2410" s="11"/>
      <c r="AI2410" s="11"/>
      <c r="AJ2410" s="11"/>
      <c r="AK2410" s="11"/>
      <c r="AL2410" s="11"/>
      <c r="AM2410" s="11"/>
      <c r="AN2410" s="11"/>
      <c r="AO2410" s="11"/>
    </row>
    <row r="2411" spans="1:41" ht="16.5" customHeight="1">
      <c r="A2411" s="201" t="s">
        <v>96</v>
      </c>
      <c r="B2411" s="201"/>
      <c r="C2411" s="110"/>
      <c r="D2411" s="201"/>
      <c r="E2411" s="92" t="s">
        <v>199</v>
      </c>
      <c r="F2411" s="92" t="s">
        <v>228</v>
      </c>
      <c r="G2411" s="92" t="s">
        <v>229</v>
      </c>
      <c r="H2411" s="92" t="s">
        <v>67</v>
      </c>
      <c r="I2411" s="92">
        <v>1</v>
      </c>
      <c r="J2411" s="92">
        <v>0</v>
      </c>
      <c r="K2411" s="92">
        <v>0</v>
      </c>
      <c r="L2411" s="98" t="s">
        <v>139</v>
      </c>
      <c r="M2411" s="98"/>
      <c r="N2411" s="98" t="s">
        <v>45</v>
      </c>
      <c r="O2411" s="94">
        <v>26</v>
      </c>
      <c r="P2411" s="94">
        <v>0</v>
      </c>
      <c r="Q2411" s="94">
        <v>0</v>
      </c>
      <c r="R2411" s="94" t="s">
        <v>33</v>
      </c>
      <c r="S2411" s="96">
        <v>60</v>
      </c>
      <c r="T2411" s="96">
        <v>110</v>
      </c>
      <c r="U2411" s="96">
        <v>0.90909090909090906</v>
      </c>
      <c r="V2411" s="96">
        <v>0</v>
      </c>
      <c r="W2411" s="145">
        <v>0.1</v>
      </c>
      <c r="X2411" s="21">
        <v>2.6</v>
      </c>
      <c r="Y2411" s="202" t="s">
        <v>33</v>
      </c>
      <c r="Z2411" s="203" t="s">
        <v>5838</v>
      </c>
      <c r="AA2411" s="203"/>
      <c r="AB2411" s="203"/>
      <c r="AC2411" s="203"/>
      <c r="AD2411" s="25"/>
      <c r="AE2411" s="26"/>
      <c r="AF2411" s="27"/>
    </row>
    <row r="2412" spans="1:41" ht="16.5" customHeight="1">
      <c r="A2412" s="201" t="s">
        <v>96</v>
      </c>
      <c r="B2412" s="201"/>
      <c r="C2412" s="110"/>
      <c r="D2412" s="201"/>
      <c r="E2412" s="92" t="s">
        <v>225</v>
      </c>
      <c r="F2412" s="92" t="s">
        <v>226</v>
      </c>
      <c r="G2412" s="92" t="s">
        <v>227</v>
      </c>
      <c r="H2412" s="92" t="s">
        <v>67</v>
      </c>
      <c r="I2412" s="92">
        <v>1</v>
      </c>
      <c r="J2412" s="92">
        <v>0</v>
      </c>
      <c r="K2412" s="92">
        <v>0</v>
      </c>
      <c r="L2412" s="98" t="s">
        <v>105</v>
      </c>
      <c r="M2412" s="98"/>
      <c r="N2412" s="98" t="s">
        <v>45</v>
      </c>
      <c r="O2412" s="94">
        <v>12</v>
      </c>
      <c r="P2412" s="94">
        <v>0</v>
      </c>
      <c r="Q2412" s="94">
        <v>0</v>
      </c>
      <c r="R2412" s="94" t="s">
        <v>33</v>
      </c>
      <c r="S2412" s="96" t="s">
        <v>89</v>
      </c>
      <c r="T2412" s="96">
        <v>110</v>
      </c>
      <c r="U2412" s="96">
        <v>2.2727272727272729</v>
      </c>
      <c r="V2412" s="96">
        <v>0</v>
      </c>
      <c r="W2412" s="145">
        <v>0.25</v>
      </c>
      <c r="X2412" s="21">
        <v>3</v>
      </c>
      <c r="Y2412" s="202" t="s">
        <v>33</v>
      </c>
      <c r="Z2412" s="203" t="s">
        <v>5838</v>
      </c>
      <c r="AA2412" s="203"/>
      <c r="AB2412" s="203"/>
      <c r="AC2412" s="203"/>
      <c r="AD2412" s="25"/>
      <c r="AE2412" s="26"/>
      <c r="AF2412" s="27"/>
    </row>
    <row r="2413" spans="1:41" ht="16.5" customHeight="1">
      <c r="A2413" s="201" t="s">
        <v>96</v>
      </c>
      <c r="B2413" s="201"/>
      <c r="C2413" s="110"/>
      <c r="D2413" s="201"/>
      <c r="E2413" s="92" t="s">
        <v>219</v>
      </c>
      <c r="F2413" s="92" t="s">
        <v>220</v>
      </c>
      <c r="G2413" s="92" t="s">
        <v>221</v>
      </c>
      <c r="H2413" s="92">
        <v>2013</v>
      </c>
      <c r="I2413" s="92">
        <v>1</v>
      </c>
      <c r="J2413" s="92">
        <v>0</v>
      </c>
      <c r="K2413" s="92">
        <v>0</v>
      </c>
      <c r="L2413" s="98" t="s">
        <v>148</v>
      </c>
      <c r="M2413" s="98"/>
      <c r="N2413" s="98" t="s">
        <v>45</v>
      </c>
      <c r="O2413" s="94">
        <v>52</v>
      </c>
      <c r="P2413" s="94">
        <v>0</v>
      </c>
      <c r="Q2413" s="94">
        <v>0</v>
      </c>
      <c r="R2413" s="94" t="s">
        <v>33</v>
      </c>
      <c r="S2413" s="96" t="s">
        <v>89</v>
      </c>
      <c r="T2413" s="96">
        <v>110</v>
      </c>
      <c r="U2413" s="96">
        <v>0.90909090909090906</v>
      </c>
      <c r="V2413" s="96">
        <v>0</v>
      </c>
      <c r="W2413" s="145">
        <v>0.1</v>
      </c>
      <c r="X2413" s="21">
        <v>5.2</v>
      </c>
      <c r="Y2413" s="202" t="s">
        <v>33</v>
      </c>
      <c r="Z2413" s="203" t="s">
        <v>5838</v>
      </c>
      <c r="AA2413" s="203"/>
      <c r="AB2413" s="203"/>
      <c r="AC2413" s="203"/>
      <c r="AD2413" s="25"/>
      <c r="AE2413" s="26"/>
      <c r="AF2413" s="27"/>
      <c r="AG2413" s="28"/>
      <c r="AH2413" s="28"/>
      <c r="AI2413" s="28"/>
      <c r="AJ2413" s="28"/>
      <c r="AK2413" s="28"/>
      <c r="AL2413" s="28"/>
      <c r="AM2413" s="28"/>
      <c r="AN2413" s="28"/>
      <c r="AO2413" s="28"/>
    </row>
    <row r="2414" spans="1:41" ht="16.5" customHeight="1">
      <c r="A2414" s="201" t="s">
        <v>96</v>
      </c>
      <c r="B2414" s="201"/>
      <c r="C2414" s="110"/>
      <c r="D2414" s="201"/>
      <c r="E2414" s="92" t="s">
        <v>222</v>
      </c>
      <c r="F2414" s="92" t="s">
        <v>223</v>
      </c>
      <c r="G2414" s="92" t="s">
        <v>224</v>
      </c>
      <c r="H2414" s="92" t="s">
        <v>67</v>
      </c>
      <c r="I2414" s="92">
        <v>1</v>
      </c>
      <c r="J2414" s="92">
        <v>0</v>
      </c>
      <c r="K2414" s="92">
        <v>0</v>
      </c>
      <c r="L2414" s="98" t="s">
        <v>139</v>
      </c>
      <c r="M2414" s="98"/>
      <c r="N2414" s="98" t="s">
        <v>45</v>
      </c>
      <c r="O2414" s="94">
        <v>26</v>
      </c>
      <c r="P2414" s="94">
        <v>0</v>
      </c>
      <c r="Q2414" s="94">
        <v>0</v>
      </c>
      <c r="R2414" s="94" t="s">
        <v>33</v>
      </c>
      <c r="S2414" s="96">
        <v>60</v>
      </c>
      <c r="T2414" s="96">
        <v>110</v>
      </c>
      <c r="U2414" s="96">
        <v>1.8181818181818181</v>
      </c>
      <c r="V2414" s="96">
        <v>0</v>
      </c>
      <c r="W2414" s="145">
        <v>0.2</v>
      </c>
      <c r="X2414" s="21">
        <v>5.2</v>
      </c>
      <c r="Y2414" s="202" t="s">
        <v>33</v>
      </c>
      <c r="Z2414" s="203" t="s">
        <v>5838</v>
      </c>
      <c r="AA2414" s="203"/>
      <c r="AB2414" s="203"/>
      <c r="AC2414" s="203"/>
      <c r="AD2414" s="25"/>
      <c r="AE2414" s="26"/>
      <c r="AF2414" s="27"/>
      <c r="AG2414" s="28"/>
      <c r="AH2414" s="28"/>
      <c r="AI2414" s="28"/>
      <c r="AJ2414" s="28"/>
      <c r="AK2414" s="28"/>
      <c r="AL2414" s="28"/>
      <c r="AM2414" s="28"/>
      <c r="AN2414" s="28"/>
      <c r="AO2414" s="28"/>
    </row>
    <row r="2415" spans="1:41" ht="16.5" customHeight="1">
      <c r="A2415" s="201" t="s">
        <v>96</v>
      </c>
      <c r="B2415" s="201"/>
      <c r="C2415" s="110"/>
      <c r="D2415" s="201"/>
      <c r="E2415" s="92" t="s">
        <v>218</v>
      </c>
      <c r="F2415" s="92" t="s">
        <v>67</v>
      </c>
      <c r="G2415" s="92" t="s">
        <v>67</v>
      </c>
      <c r="H2415" s="92">
        <v>2003</v>
      </c>
      <c r="I2415" s="92">
        <v>1</v>
      </c>
      <c r="J2415" s="92">
        <v>0</v>
      </c>
      <c r="K2415" s="92">
        <v>0</v>
      </c>
      <c r="L2415" s="98" t="s">
        <v>139</v>
      </c>
      <c r="M2415" s="98"/>
      <c r="N2415" s="98" t="s">
        <v>45</v>
      </c>
      <c r="O2415" s="94">
        <v>52</v>
      </c>
      <c r="P2415" s="94">
        <v>0</v>
      </c>
      <c r="Q2415" s="94">
        <v>0</v>
      </c>
      <c r="R2415" s="94" t="s">
        <v>33</v>
      </c>
      <c r="S2415" s="96">
        <v>60</v>
      </c>
      <c r="T2415" s="96">
        <v>120</v>
      </c>
      <c r="U2415" s="96">
        <v>0.91666666666666663</v>
      </c>
      <c r="V2415" s="96">
        <v>0</v>
      </c>
      <c r="W2415" s="145">
        <v>0.11</v>
      </c>
      <c r="X2415" s="21">
        <v>5.72</v>
      </c>
      <c r="Y2415" s="202" t="s">
        <v>33</v>
      </c>
      <c r="Z2415" s="203" t="s">
        <v>5838</v>
      </c>
      <c r="AA2415" s="203"/>
      <c r="AB2415" s="203"/>
      <c r="AC2415" s="203"/>
      <c r="AD2415" s="25"/>
      <c r="AE2415" s="26"/>
      <c r="AF2415" s="27"/>
      <c r="AG2415" s="28"/>
      <c r="AH2415" s="28"/>
      <c r="AI2415" s="28"/>
      <c r="AJ2415" s="28"/>
      <c r="AK2415" s="28"/>
      <c r="AL2415" s="28"/>
      <c r="AM2415" s="28"/>
      <c r="AN2415" s="28"/>
      <c r="AO2415" s="28"/>
    </row>
    <row r="2416" spans="1:41" ht="16.5" customHeight="1">
      <c r="A2416" s="201" t="s">
        <v>96</v>
      </c>
      <c r="B2416" s="201"/>
      <c r="C2416" s="110"/>
      <c r="D2416" s="201"/>
      <c r="E2416" s="92" t="s">
        <v>216</v>
      </c>
      <c r="F2416" s="92" t="s">
        <v>217</v>
      </c>
      <c r="G2416" s="92" t="s">
        <v>67</v>
      </c>
      <c r="H2416" s="92" t="s">
        <v>67</v>
      </c>
      <c r="I2416" s="92">
        <v>1</v>
      </c>
      <c r="J2416" s="92">
        <v>0</v>
      </c>
      <c r="K2416" s="92">
        <v>0</v>
      </c>
      <c r="L2416" s="98" t="s">
        <v>139</v>
      </c>
      <c r="M2416" s="98"/>
      <c r="N2416" s="98" t="s">
        <v>45</v>
      </c>
      <c r="O2416" s="94">
        <v>52</v>
      </c>
      <c r="P2416" s="94">
        <v>0</v>
      </c>
      <c r="Q2416" s="94">
        <v>0</v>
      </c>
      <c r="R2416" s="94" t="s">
        <v>33</v>
      </c>
      <c r="S2416" s="96">
        <v>60</v>
      </c>
      <c r="T2416" s="96">
        <v>120</v>
      </c>
      <c r="U2416" s="96">
        <v>1.0833333333333333</v>
      </c>
      <c r="V2416" s="96">
        <v>0</v>
      </c>
      <c r="W2416" s="145">
        <v>0.13</v>
      </c>
      <c r="X2416" s="21">
        <v>6.76</v>
      </c>
      <c r="Y2416" s="202" t="s">
        <v>33</v>
      </c>
      <c r="Z2416" s="203" t="s">
        <v>5838</v>
      </c>
      <c r="AA2416" s="203"/>
      <c r="AB2416" s="203"/>
      <c r="AC2416" s="203"/>
      <c r="AD2416" s="25"/>
      <c r="AE2416" s="26"/>
      <c r="AF2416" s="27"/>
      <c r="AG2416" s="28"/>
      <c r="AH2416" s="28"/>
      <c r="AI2416" s="28"/>
      <c r="AJ2416" s="28"/>
      <c r="AK2416" s="28"/>
      <c r="AL2416" s="28"/>
      <c r="AM2416" s="28"/>
      <c r="AN2416" s="28"/>
      <c r="AO2416" s="28"/>
    </row>
    <row r="2417" spans="1:41" ht="16.5" customHeight="1">
      <c r="A2417" s="201" t="s">
        <v>96</v>
      </c>
      <c r="B2417" s="201"/>
      <c r="C2417" s="110"/>
      <c r="D2417" s="201"/>
      <c r="E2417" s="92" t="s">
        <v>213</v>
      </c>
      <c r="F2417" s="92" t="s">
        <v>214</v>
      </c>
      <c r="G2417" s="92" t="s">
        <v>215</v>
      </c>
      <c r="H2417" s="92">
        <v>2010</v>
      </c>
      <c r="I2417" s="92">
        <v>1</v>
      </c>
      <c r="J2417" s="92">
        <v>0</v>
      </c>
      <c r="K2417" s="92">
        <v>0</v>
      </c>
      <c r="L2417" s="98" t="s">
        <v>136</v>
      </c>
      <c r="M2417" s="98"/>
      <c r="N2417" s="98" t="s">
        <v>45</v>
      </c>
      <c r="O2417" s="94">
        <v>52</v>
      </c>
      <c r="P2417" s="94">
        <v>0</v>
      </c>
      <c r="Q2417" s="94">
        <v>3.8</v>
      </c>
      <c r="R2417" s="94" t="s">
        <v>33</v>
      </c>
      <c r="S2417" s="96">
        <v>60</v>
      </c>
      <c r="T2417" s="96">
        <v>110</v>
      </c>
      <c r="U2417" s="96">
        <v>1.3636363636363635</v>
      </c>
      <c r="V2417" s="96">
        <v>0</v>
      </c>
      <c r="W2417" s="145">
        <v>0.15</v>
      </c>
      <c r="X2417" s="21">
        <v>7.8</v>
      </c>
      <c r="Y2417" s="202" t="s">
        <v>33</v>
      </c>
      <c r="Z2417" s="203" t="s">
        <v>5838</v>
      </c>
      <c r="AA2417" s="203"/>
      <c r="AB2417" s="203"/>
      <c r="AC2417" s="203"/>
      <c r="AD2417" s="25"/>
      <c r="AE2417" s="26"/>
      <c r="AF2417" s="27"/>
      <c r="AG2417" s="28"/>
      <c r="AH2417" s="28"/>
      <c r="AI2417" s="28"/>
      <c r="AJ2417" s="28"/>
      <c r="AK2417" s="28"/>
      <c r="AL2417" s="28"/>
      <c r="AM2417" s="28"/>
      <c r="AN2417" s="28"/>
      <c r="AO2417" s="28"/>
    </row>
    <row r="2418" spans="1:41" ht="16.5" customHeight="1">
      <c r="A2418" s="201" t="s">
        <v>96</v>
      </c>
      <c r="B2418" s="201"/>
      <c r="C2418" s="110"/>
      <c r="D2418" s="201"/>
      <c r="E2418" s="92" t="s">
        <v>211</v>
      </c>
      <c r="F2418" s="92" t="s">
        <v>125</v>
      </c>
      <c r="G2418" s="92" t="s">
        <v>212</v>
      </c>
      <c r="H2418" s="92">
        <v>2018</v>
      </c>
      <c r="I2418" s="92">
        <v>1</v>
      </c>
      <c r="J2418" s="92">
        <v>0</v>
      </c>
      <c r="K2418" s="92">
        <v>0</v>
      </c>
      <c r="L2418" s="98" t="s">
        <v>132</v>
      </c>
      <c r="M2418" s="98"/>
      <c r="N2418" s="98" t="s">
        <v>45</v>
      </c>
      <c r="O2418" s="94">
        <v>96</v>
      </c>
      <c r="P2418" s="94">
        <v>0</v>
      </c>
      <c r="Q2418" s="94">
        <v>0</v>
      </c>
      <c r="R2418" s="94" t="s">
        <v>33</v>
      </c>
      <c r="S2418" s="96">
        <v>60</v>
      </c>
      <c r="T2418" s="96">
        <v>110</v>
      </c>
      <c r="U2418" s="96">
        <v>0.81818181818181823</v>
      </c>
      <c r="V2418" s="96">
        <v>0</v>
      </c>
      <c r="W2418" s="145">
        <v>0.09</v>
      </c>
      <c r="X2418" s="21">
        <v>8.64</v>
      </c>
      <c r="Y2418" s="202" t="s">
        <v>33</v>
      </c>
      <c r="Z2418" s="203" t="s">
        <v>5838</v>
      </c>
      <c r="AA2418" s="203"/>
      <c r="AB2418" s="203"/>
      <c r="AC2418" s="203"/>
      <c r="AD2418" s="25"/>
      <c r="AE2418" s="26"/>
      <c r="AF2418" s="27"/>
      <c r="AG2418" s="28"/>
      <c r="AH2418" s="28"/>
      <c r="AI2418" s="28"/>
      <c r="AJ2418" s="28"/>
      <c r="AK2418" s="28"/>
      <c r="AL2418" s="28"/>
      <c r="AM2418" s="28"/>
      <c r="AN2418" s="28"/>
      <c r="AO2418" s="28"/>
    </row>
    <row r="2419" spans="1:41" ht="16.5" customHeight="1">
      <c r="A2419" s="201" t="s">
        <v>96</v>
      </c>
      <c r="B2419" s="201"/>
      <c r="C2419" s="110"/>
      <c r="D2419" s="201"/>
      <c r="E2419" s="92" t="s">
        <v>76</v>
      </c>
      <c r="F2419" s="92" t="s">
        <v>209</v>
      </c>
      <c r="G2419" s="92" t="s">
        <v>210</v>
      </c>
      <c r="H2419" s="92" t="s">
        <v>67</v>
      </c>
      <c r="I2419" s="92">
        <v>1</v>
      </c>
      <c r="J2419" s="92">
        <v>0</v>
      </c>
      <c r="K2419" s="92">
        <v>0</v>
      </c>
      <c r="L2419" s="98" t="s">
        <v>104</v>
      </c>
      <c r="M2419" s="98"/>
      <c r="N2419" s="98" t="s">
        <v>45</v>
      </c>
      <c r="O2419" s="94">
        <v>16</v>
      </c>
      <c r="P2419" s="94">
        <v>8744</v>
      </c>
      <c r="Q2419" s="94">
        <v>0</v>
      </c>
      <c r="R2419" s="94" t="s">
        <v>33</v>
      </c>
      <c r="S2419" s="96" t="s">
        <v>89</v>
      </c>
      <c r="T2419" s="96">
        <v>110</v>
      </c>
      <c r="U2419" s="96">
        <v>6.3636363636363633</v>
      </c>
      <c r="V2419" s="96">
        <v>0</v>
      </c>
      <c r="W2419" s="145">
        <v>0.7</v>
      </c>
      <c r="X2419" s="21">
        <v>11.2</v>
      </c>
      <c r="Y2419" s="202" t="s">
        <v>33</v>
      </c>
      <c r="Z2419" s="203" t="s">
        <v>5838</v>
      </c>
      <c r="AA2419" s="203"/>
      <c r="AB2419" s="203"/>
      <c r="AC2419" s="203"/>
      <c r="AD2419" s="25"/>
      <c r="AE2419" s="26"/>
      <c r="AF2419" s="27"/>
      <c r="AG2419" s="28"/>
      <c r="AH2419" s="28"/>
      <c r="AI2419" s="28"/>
      <c r="AJ2419" s="28"/>
      <c r="AK2419" s="28"/>
      <c r="AL2419" s="28"/>
      <c r="AM2419" s="28"/>
      <c r="AN2419" s="28"/>
      <c r="AO2419" s="28"/>
    </row>
    <row r="2420" spans="1:41" ht="16.5" customHeight="1">
      <c r="A2420" s="201" t="s">
        <v>96</v>
      </c>
      <c r="B2420" s="201"/>
      <c r="C2420" s="110"/>
      <c r="D2420" s="201"/>
      <c r="E2420" s="92" t="s">
        <v>180</v>
      </c>
      <c r="F2420" s="92" t="s">
        <v>205</v>
      </c>
      <c r="G2420" s="92" t="s">
        <v>206</v>
      </c>
      <c r="H2420" s="92" t="s">
        <v>67</v>
      </c>
      <c r="I2420" s="92">
        <v>1</v>
      </c>
      <c r="J2420" s="92">
        <v>0</v>
      </c>
      <c r="K2420" s="92">
        <v>0</v>
      </c>
      <c r="L2420" s="98" t="s">
        <v>105</v>
      </c>
      <c r="M2420" s="98"/>
      <c r="N2420" s="98" t="s">
        <v>45</v>
      </c>
      <c r="O2420" s="94">
        <v>52</v>
      </c>
      <c r="P2420" s="94">
        <v>0</v>
      </c>
      <c r="Q2420" s="94">
        <v>0</v>
      </c>
      <c r="R2420" s="94" t="s">
        <v>33</v>
      </c>
      <c r="S2420" s="96" t="s">
        <v>89</v>
      </c>
      <c r="T2420" s="96">
        <v>110</v>
      </c>
      <c r="U2420" s="96">
        <v>2.0909090909090908</v>
      </c>
      <c r="V2420" s="96">
        <v>0</v>
      </c>
      <c r="W2420" s="145">
        <v>0.23</v>
      </c>
      <c r="X2420" s="21">
        <v>11.96</v>
      </c>
      <c r="Y2420" s="202" t="s">
        <v>33</v>
      </c>
      <c r="Z2420" s="203" t="s">
        <v>5838</v>
      </c>
      <c r="AA2420" s="203"/>
      <c r="AB2420" s="203"/>
      <c r="AC2420" s="203"/>
      <c r="AD2420" s="25"/>
      <c r="AE2420" s="26"/>
      <c r="AF2420" s="27"/>
      <c r="AG2420" s="28"/>
      <c r="AH2420" s="28"/>
      <c r="AI2420" s="28"/>
      <c r="AJ2420" s="28"/>
      <c r="AK2420" s="28"/>
      <c r="AL2420" s="28"/>
      <c r="AM2420" s="28"/>
      <c r="AN2420" s="28"/>
      <c r="AO2420" s="28"/>
    </row>
    <row r="2421" spans="1:41" ht="16.5" customHeight="1">
      <c r="A2421" s="201" t="s">
        <v>96</v>
      </c>
      <c r="B2421" s="201"/>
      <c r="C2421" s="110"/>
      <c r="D2421" s="201"/>
      <c r="E2421" s="92" t="s">
        <v>180</v>
      </c>
      <c r="F2421" s="92" t="s">
        <v>205</v>
      </c>
      <c r="G2421" s="92" t="s">
        <v>207</v>
      </c>
      <c r="H2421" s="92">
        <v>2018</v>
      </c>
      <c r="I2421" s="92">
        <v>1</v>
      </c>
      <c r="J2421" s="92">
        <v>0</v>
      </c>
      <c r="K2421" s="92">
        <v>0</v>
      </c>
      <c r="L2421" s="98" t="s">
        <v>208</v>
      </c>
      <c r="M2421" s="98"/>
      <c r="N2421" s="98" t="s">
        <v>45</v>
      </c>
      <c r="O2421" s="94">
        <v>52</v>
      </c>
      <c r="P2421" s="94">
        <v>0</v>
      </c>
      <c r="Q2421" s="94">
        <v>0</v>
      </c>
      <c r="R2421" s="94" t="s">
        <v>33</v>
      </c>
      <c r="S2421" s="96" t="s">
        <v>89</v>
      </c>
      <c r="T2421" s="96">
        <v>110</v>
      </c>
      <c r="U2421" s="96">
        <v>2.0909090909090908</v>
      </c>
      <c r="V2421" s="96">
        <v>0</v>
      </c>
      <c r="W2421" s="145">
        <v>0.23</v>
      </c>
      <c r="X2421" s="21">
        <v>11.96</v>
      </c>
      <c r="Y2421" s="202" t="s">
        <v>33</v>
      </c>
      <c r="Z2421" s="203" t="s">
        <v>5838</v>
      </c>
      <c r="AA2421" s="203"/>
      <c r="AB2421" s="203"/>
      <c r="AC2421" s="203"/>
      <c r="AD2421" s="25"/>
      <c r="AE2421" s="26"/>
      <c r="AF2421" s="27"/>
      <c r="AG2421" s="28"/>
      <c r="AH2421" s="28"/>
      <c r="AI2421" s="28"/>
      <c r="AJ2421" s="28"/>
      <c r="AK2421" s="28"/>
      <c r="AL2421" s="28"/>
      <c r="AM2421" s="28"/>
      <c r="AN2421" s="28"/>
      <c r="AO2421" s="28"/>
    </row>
    <row r="2422" spans="1:41" ht="16.5" customHeight="1">
      <c r="A2422" s="201" t="s">
        <v>96</v>
      </c>
      <c r="B2422" s="201"/>
      <c r="C2422" s="110"/>
      <c r="D2422" s="201"/>
      <c r="E2422" s="92" t="s">
        <v>180</v>
      </c>
      <c r="F2422" s="92" t="s">
        <v>92</v>
      </c>
      <c r="G2422" s="92" t="s">
        <v>181</v>
      </c>
      <c r="H2422" s="92" t="s">
        <v>67</v>
      </c>
      <c r="I2422" s="92">
        <v>1</v>
      </c>
      <c r="J2422" s="92">
        <v>0</v>
      </c>
      <c r="K2422" s="92">
        <v>0</v>
      </c>
      <c r="L2422" s="98" t="s">
        <v>114</v>
      </c>
      <c r="M2422" s="98"/>
      <c r="N2422" s="98" t="s">
        <v>45</v>
      </c>
      <c r="O2422" s="94">
        <v>52</v>
      </c>
      <c r="P2422" s="94">
        <v>0</v>
      </c>
      <c r="Q2422" s="94">
        <v>0</v>
      </c>
      <c r="R2422" s="94" t="s">
        <v>33</v>
      </c>
      <c r="S2422" s="96" t="s">
        <v>89</v>
      </c>
      <c r="T2422" s="96">
        <v>110</v>
      </c>
      <c r="U2422" s="96">
        <v>2.1818181818181817</v>
      </c>
      <c r="V2422" s="96">
        <v>0</v>
      </c>
      <c r="W2422" s="145">
        <v>0.24</v>
      </c>
      <c r="X2422" s="21">
        <v>12.48</v>
      </c>
      <c r="Y2422" s="202" t="s">
        <v>33</v>
      </c>
      <c r="Z2422" s="203" t="s">
        <v>5838</v>
      </c>
      <c r="AA2422" s="203"/>
      <c r="AB2422" s="203"/>
      <c r="AC2422" s="203"/>
      <c r="AD2422" s="25"/>
      <c r="AE2422" s="26"/>
      <c r="AF2422" s="27"/>
      <c r="AG2422" s="28"/>
      <c r="AH2422" s="28"/>
      <c r="AI2422" s="28"/>
      <c r="AJ2422" s="28"/>
      <c r="AK2422" s="28"/>
      <c r="AL2422" s="28"/>
      <c r="AM2422" s="28"/>
      <c r="AN2422" s="28"/>
      <c r="AO2422" s="28"/>
    </row>
    <row r="2423" spans="1:41" ht="16.5" customHeight="1">
      <c r="A2423" s="201" t="s">
        <v>96</v>
      </c>
      <c r="B2423" s="201"/>
      <c r="C2423" s="110"/>
      <c r="D2423" s="201"/>
      <c r="E2423" s="92" t="s">
        <v>187</v>
      </c>
      <c r="F2423" s="92" t="s">
        <v>188</v>
      </c>
      <c r="G2423" s="92" t="s">
        <v>189</v>
      </c>
      <c r="H2423" s="92">
        <v>2012</v>
      </c>
      <c r="I2423" s="92">
        <v>3</v>
      </c>
      <c r="J2423" s="92">
        <v>0</v>
      </c>
      <c r="K2423" s="92">
        <v>0</v>
      </c>
      <c r="L2423" s="98" t="s">
        <v>190</v>
      </c>
      <c r="M2423" s="98"/>
      <c r="N2423" s="98" t="s">
        <v>45</v>
      </c>
      <c r="O2423" s="94">
        <v>300</v>
      </c>
      <c r="P2423" s="94">
        <v>0</v>
      </c>
      <c r="Q2423" s="94">
        <v>0</v>
      </c>
      <c r="R2423" s="94" t="s">
        <v>33</v>
      </c>
      <c r="S2423" s="96">
        <v>60</v>
      </c>
      <c r="T2423" s="96">
        <v>110</v>
      </c>
      <c r="U2423" s="96">
        <v>0.41818181818181815</v>
      </c>
      <c r="V2423" s="96">
        <v>0</v>
      </c>
      <c r="W2423" s="145">
        <v>4.5999999999999999E-2</v>
      </c>
      <c r="X2423" s="21">
        <v>41.4</v>
      </c>
      <c r="Y2423" s="202" t="s">
        <v>33</v>
      </c>
      <c r="Z2423" s="203" t="s">
        <v>5838</v>
      </c>
      <c r="AA2423" s="203"/>
      <c r="AB2423" s="203"/>
      <c r="AC2423" s="203"/>
      <c r="AD2423" s="25"/>
      <c r="AE2423" s="26"/>
      <c r="AF2423" s="27"/>
    </row>
    <row r="2424" spans="1:41" ht="16.5" customHeight="1">
      <c r="A2424" s="201" t="s">
        <v>96</v>
      </c>
      <c r="B2424" s="201"/>
      <c r="C2424" s="110"/>
      <c r="D2424" s="201"/>
      <c r="E2424" s="92" t="s">
        <v>183</v>
      </c>
      <c r="F2424" s="92" t="s">
        <v>185</v>
      </c>
      <c r="G2424" s="92" t="s">
        <v>186</v>
      </c>
      <c r="H2424" s="92">
        <v>2010</v>
      </c>
      <c r="I2424" s="92">
        <v>1</v>
      </c>
      <c r="J2424" s="92">
        <v>0</v>
      </c>
      <c r="K2424" s="92">
        <v>0</v>
      </c>
      <c r="L2424" s="98" t="s">
        <v>119</v>
      </c>
      <c r="M2424" s="98"/>
      <c r="N2424" s="98" t="s">
        <v>45</v>
      </c>
      <c r="O2424" s="94">
        <v>52</v>
      </c>
      <c r="P2424" s="94">
        <v>0</v>
      </c>
      <c r="Q2424" s="94">
        <v>0</v>
      </c>
      <c r="R2424" s="94" t="s">
        <v>33</v>
      </c>
      <c r="S2424" s="96" t="s">
        <v>89</v>
      </c>
      <c r="T2424" s="96">
        <v>110</v>
      </c>
      <c r="U2424" s="96">
        <v>4.0909090909090908</v>
      </c>
      <c r="V2424" s="96">
        <v>0</v>
      </c>
      <c r="W2424" s="145">
        <v>0.45</v>
      </c>
      <c r="X2424" s="21">
        <v>23.400000000000002</v>
      </c>
      <c r="Y2424" s="202" t="s">
        <v>33</v>
      </c>
      <c r="Z2424" s="203" t="s">
        <v>5838</v>
      </c>
      <c r="AA2424" s="203"/>
      <c r="AB2424" s="203"/>
      <c r="AC2424" s="203"/>
      <c r="AD2424" s="25"/>
      <c r="AE2424" s="26"/>
      <c r="AF2424" s="27"/>
      <c r="AG2424" s="28"/>
      <c r="AH2424" s="28"/>
      <c r="AI2424" s="28"/>
      <c r="AJ2424" s="28"/>
      <c r="AK2424" s="28"/>
      <c r="AL2424" s="28"/>
      <c r="AM2424" s="28"/>
      <c r="AN2424" s="28"/>
      <c r="AO2424" s="28"/>
    </row>
    <row r="2425" spans="1:41" ht="16.5" customHeight="1">
      <c r="A2425" s="201" t="s">
        <v>96</v>
      </c>
      <c r="B2425" s="201"/>
      <c r="C2425" s="110"/>
      <c r="D2425" s="201"/>
      <c r="E2425" s="92" t="s">
        <v>183</v>
      </c>
      <c r="F2425" s="92" t="s">
        <v>185</v>
      </c>
      <c r="G2425" s="92" t="s">
        <v>186</v>
      </c>
      <c r="H2425" s="92">
        <v>2010</v>
      </c>
      <c r="I2425" s="92">
        <v>1</v>
      </c>
      <c r="J2425" s="92">
        <v>0</v>
      </c>
      <c r="K2425" s="92">
        <v>0</v>
      </c>
      <c r="L2425" s="98" t="s">
        <v>132</v>
      </c>
      <c r="M2425" s="98"/>
      <c r="N2425" s="98" t="s">
        <v>45</v>
      </c>
      <c r="O2425" s="94">
        <v>52</v>
      </c>
      <c r="P2425" s="94">
        <v>0</v>
      </c>
      <c r="Q2425" s="94">
        <v>0</v>
      </c>
      <c r="R2425" s="94" t="s">
        <v>33</v>
      </c>
      <c r="S2425" s="96" t="s">
        <v>89</v>
      </c>
      <c r="T2425" s="96">
        <v>110</v>
      </c>
      <c r="U2425" s="96">
        <v>4.0909090909090908</v>
      </c>
      <c r="V2425" s="96">
        <v>0</v>
      </c>
      <c r="W2425" s="145">
        <v>0.45</v>
      </c>
      <c r="X2425" s="21">
        <v>23.400000000000002</v>
      </c>
      <c r="Y2425" s="202" t="s">
        <v>33</v>
      </c>
      <c r="Z2425" s="203" t="s">
        <v>5838</v>
      </c>
      <c r="AA2425" s="203"/>
      <c r="AB2425" s="203"/>
      <c r="AC2425" s="203"/>
      <c r="AD2425" s="25"/>
      <c r="AE2425" s="26"/>
      <c r="AF2425" s="27"/>
      <c r="AG2425" s="28"/>
      <c r="AH2425" s="28"/>
      <c r="AI2425" s="28"/>
      <c r="AJ2425" s="28"/>
      <c r="AK2425" s="28"/>
      <c r="AL2425" s="28"/>
      <c r="AM2425" s="28"/>
      <c r="AN2425" s="28"/>
      <c r="AO2425" s="28"/>
    </row>
    <row r="2426" spans="1:41" ht="16.5" customHeight="1">
      <c r="A2426" s="201" t="s">
        <v>96</v>
      </c>
      <c r="B2426" s="201"/>
      <c r="C2426" s="110"/>
      <c r="D2426" s="201"/>
      <c r="E2426" s="92" t="s">
        <v>183</v>
      </c>
      <c r="F2426" s="92" t="s">
        <v>185</v>
      </c>
      <c r="G2426" s="92" t="s">
        <v>186</v>
      </c>
      <c r="H2426" s="92">
        <v>2010</v>
      </c>
      <c r="I2426" s="92">
        <v>1</v>
      </c>
      <c r="J2426" s="92">
        <v>0</v>
      </c>
      <c r="K2426" s="92">
        <v>0</v>
      </c>
      <c r="L2426" s="98" t="s">
        <v>133</v>
      </c>
      <c r="M2426" s="98"/>
      <c r="N2426" s="98" t="s">
        <v>45</v>
      </c>
      <c r="O2426" s="94">
        <v>52</v>
      </c>
      <c r="P2426" s="94">
        <v>0</v>
      </c>
      <c r="Q2426" s="94">
        <v>0</v>
      </c>
      <c r="R2426" s="94" t="s">
        <v>33</v>
      </c>
      <c r="S2426" s="96" t="s">
        <v>89</v>
      </c>
      <c r="T2426" s="96">
        <v>110</v>
      </c>
      <c r="U2426" s="96">
        <v>4.0909090909090908</v>
      </c>
      <c r="V2426" s="96">
        <v>0</v>
      </c>
      <c r="W2426" s="145">
        <v>0.45</v>
      </c>
      <c r="X2426" s="21">
        <v>23.400000000000002</v>
      </c>
      <c r="Y2426" s="202" t="s">
        <v>33</v>
      </c>
      <c r="Z2426" s="203" t="s">
        <v>5838</v>
      </c>
      <c r="AA2426" s="203"/>
      <c r="AB2426" s="203"/>
      <c r="AC2426" s="203"/>
      <c r="AD2426" s="25"/>
      <c r="AE2426" s="26"/>
      <c r="AF2426" s="27"/>
      <c r="AG2426" s="28"/>
      <c r="AH2426" s="28"/>
      <c r="AI2426" s="28"/>
      <c r="AJ2426" s="28"/>
      <c r="AK2426" s="28"/>
      <c r="AL2426" s="28"/>
      <c r="AM2426" s="28"/>
      <c r="AN2426" s="28"/>
      <c r="AO2426" s="28"/>
    </row>
    <row r="2427" spans="1:41" ht="16.5" customHeight="1">
      <c r="A2427" s="201" t="s">
        <v>96</v>
      </c>
      <c r="B2427" s="201"/>
      <c r="C2427" s="110"/>
      <c r="D2427" s="201"/>
      <c r="E2427" s="92" t="s">
        <v>183</v>
      </c>
      <c r="F2427" s="92" t="s">
        <v>185</v>
      </c>
      <c r="G2427" s="92" t="s">
        <v>186</v>
      </c>
      <c r="H2427" s="92">
        <v>2010</v>
      </c>
      <c r="I2427" s="92">
        <v>1</v>
      </c>
      <c r="J2427" s="92">
        <v>0</v>
      </c>
      <c r="K2427" s="92">
        <v>0</v>
      </c>
      <c r="L2427" s="98" t="s">
        <v>168</v>
      </c>
      <c r="M2427" s="98"/>
      <c r="N2427" s="98" t="s">
        <v>45</v>
      </c>
      <c r="O2427" s="94">
        <v>52</v>
      </c>
      <c r="P2427" s="94">
        <v>0</v>
      </c>
      <c r="Q2427" s="94">
        <v>0</v>
      </c>
      <c r="R2427" s="94" t="s">
        <v>33</v>
      </c>
      <c r="S2427" s="96" t="s">
        <v>89</v>
      </c>
      <c r="T2427" s="96">
        <v>110</v>
      </c>
      <c r="U2427" s="96">
        <v>4.0909090909090908</v>
      </c>
      <c r="V2427" s="96">
        <v>0</v>
      </c>
      <c r="W2427" s="145">
        <v>0.45</v>
      </c>
      <c r="X2427" s="21">
        <v>23.400000000000002</v>
      </c>
      <c r="Y2427" s="202" t="s">
        <v>33</v>
      </c>
      <c r="Z2427" s="203" t="s">
        <v>5838</v>
      </c>
      <c r="AA2427" s="203"/>
      <c r="AB2427" s="203"/>
      <c r="AC2427" s="203"/>
      <c r="AD2427" s="25"/>
      <c r="AE2427" s="26"/>
      <c r="AF2427" s="27"/>
      <c r="AG2427" s="28"/>
      <c r="AH2427" s="28"/>
      <c r="AI2427" s="28"/>
      <c r="AJ2427" s="28"/>
      <c r="AK2427" s="28"/>
      <c r="AL2427" s="28"/>
      <c r="AM2427" s="28"/>
      <c r="AN2427" s="28"/>
      <c r="AO2427" s="28"/>
    </row>
    <row r="2428" spans="1:41" ht="16.5" customHeight="1">
      <c r="A2428" s="201" t="s">
        <v>96</v>
      </c>
      <c r="B2428" s="201"/>
      <c r="C2428" s="110"/>
      <c r="D2428" s="201"/>
      <c r="E2428" s="92" t="s">
        <v>203</v>
      </c>
      <c r="F2428" s="92" t="s">
        <v>92</v>
      </c>
      <c r="G2428" s="92" t="s">
        <v>204</v>
      </c>
      <c r="H2428" s="92" t="s">
        <v>67</v>
      </c>
      <c r="I2428" s="92">
        <v>1</v>
      </c>
      <c r="J2428" s="92">
        <v>0</v>
      </c>
      <c r="K2428" s="92">
        <v>0</v>
      </c>
      <c r="L2428" s="98" t="s">
        <v>144</v>
      </c>
      <c r="M2428" s="98"/>
      <c r="N2428" s="98" t="s">
        <v>45</v>
      </c>
      <c r="O2428" s="94">
        <v>52</v>
      </c>
      <c r="P2428" s="94">
        <v>0</v>
      </c>
      <c r="Q2428" s="94">
        <v>0</v>
      </c>
      <c r="R2428" s="94" t="s">
        <v>33</v>
      </c>
      <c r="S2428" s="96" t="s">
        <v>89</v>
      </c>
      <c r="T2428" s="96">
        <v>110</v>
      </c>
      <c r="U2428" s="96">
        <v>4.0909090909090908</v>
      </c>
      <c r="V2428" s="96">
        <v>0</v>
      </c>
      <c r="W2428" s="145">
        <v>0.45</v>
      </c>
      <c r="X2428" s="21">
        <v>23.400000000000002</v>
      </c>
      <c r="Y2428" s="202" t="s">
        <v>33</v>
      </c>
      <c r="Z2428" s="203" t="s">
        <v>5838</v>
      </c>
      <c r="AA2428" s="203"/>
      <c r="AB2428" s="203"/>
      <c r="AC2428" s="203"/>
      <c r="AD2428" s="25"/>
      <c r="AE2428" s="26"/>
      <c r="AF2428" s="27"/>
      <c r="AG2428" s="28"/>
      <c r="AH2428" s="28"/>
      <c r="AI2428" s="28"/>
      <c r="AJ2428" s="28"/>
      <c r="AK2428" s="28"/>
      <c r="AL2428" s="28"/>
      <c r="AM2428" s="28"/>
      <c r="AN2428" s="28"/>
      <c r="AO2428" s="28"/>
    </row>
    <row r="2429" spans="1:41" ht="16.5" customHeight="1">
      <c r="A2429" s="201" t="s">
        <v>96</v>
      </c>
      <c r="B2429" s="201"/>
      <c r="C2429" s="110"/>
      <c r="D2429" s="201"/>
      <c r="E2429" s="92" t="s">
        <v>183</v>
      </c>
      <c r="F2429" s="92" t="s">
        <v>185</v>
      </c>
      <c r="G2429" s="92" t="s">
        <v>186</v>
      </c>
      <c r="H2429" s="92">
        <v>2010</v>
      </c>
      <c r="I2429" s="92">
        <v>1</v>
      </c>
      <c r="J2429" s="92">
        <v>0</v>
      </c>
      <c r="K2429" s="92">
        <v>0</v>
      </c>
      <c r="L2429" s="98" t="s">
        <v>121</v>
      </c>
      <c r="M2429" s="98"/>
      <c r="N2429" s="98" t="s">
        <v>45</v>
      </c>
      <c r="O2429" s="94">
        <v>52</v>
      </c>
      <c r="P2429" s="94">
        <v>0</v>
      </c>
      <c r="Q2429" s="94">
        <v>0</v>
      </c>
      <c r="R2429" s="94" t="s">
        <v>33</v>
      </c>
      <c r="S2429" s="96" t="s">
        <v>89</v>
      </c>
      <c r="T2429" s="96">
        <v>110</v>
      </c>
      <c r="U2429" s="96">
        <v>4.5454545454545459</v>
      </c>
      <c r="V2429" s="96">
        <v>0</v>
      </c>
      <c r="W2429" s="145">
        <v>0.5</v>
      </c>
      <c r="X2429" s="21">
        <v>26</v>
      </c>
      <c r="Y2429" s="202" t="s">
        <v>33</v>
      </c>
      <c r="Z2429" s="203" t="s">
        <v>5838</v>
      </c>
      <c r="AA2429" s="203"/>
      <c r="AB2429" s="203"/>
      <c r="AC2429" s="203"/>
      <c r="AD2429" s="25"/>
      <c r="AE2429" s="26"/>
      <c r="AF2429" s="27"/>
    </row>
    <row r="2430" spans="1:41" ht="16.5" customHeight="1">
      <c r="A2430" s="201" t="s">
        <v>96</v>
      </c>
      <c r="B2430" s="201"/>
      <c r="C2430" s="110"/>
      <c r="D2430" s="201"/>
      <c r="E2430" s="92" t="s">
        <v>183</v>
      </c>
      <c r="F2430" s="92" t="s">
        <v>185</v>
      </c>
      <c r="G2430" s="92" t="s">
        <v>202</v>
      </c>
      <c r="H2430" s="92">
        <v>2009</v>
      </c>
      <c r="I2430" s="92">
        <v>1</v>
      </c>
      <c r="J2430" s="92">
        <v>0</v>
      </c>
      <c r="K2430" s="92">
        <v>0</v>
      </c>
      <c r="L2430" s="98" t="s">
        <v>131</v>
      </c>
      <c r="M2430" s="98"/>
      <c r="N2430" s="98" t="s">
        <v>45</v>
      </c>
      <c r="O2430" s="94">
        <v>52</v>
      </c>
      <c r="P2430" s="94">
        <v>0</v>
      </c>
      <c r="Q2430" s="94">
        <v>0</v>
      </c>
      <c r="R2430" s="94" t="s">
        <v>33</v>
      </c>
      <c r="S2430" s="96" t="s">
        <v>89</v>
      </c>
      <c r="T2430" s="96">
        <v>110</v>
      </c>
      <c r="U2430" s="96">
        <v>4.9090909090909092</v>
      </c>
      <c r="V2430" s="96">
        <v>0</v>
      </c>
      <c r="W2430" s="145">
        <v>0.54</v>
      </c>
      <c r="X2430" s="21">
        <v>28.080000000000002</v>
      </c>
      <c r="Y2430" s="202" t="s">
        <v>33</v>
      </c>
      <c r="Z2430" s="203" t="s">
        <v>5838</v>
      </c>
      <c r="AA2430" s="203"/>
      <c r="AB2430" s="203"/>
      <c r="AC2430" s="203"/>
      <c r="AD2430" s="25"/>
      <c r="AE2430" s="26"/>
      <c r="AF2430" s="27"/>
    </row>
    <row r="2431" spans="1:41" ht="16.5" customHeight="1">
      <c r="A2431" s="201" t="s">
        <v>96</v>
      </c>
      <c r="B2431" s="201"/>
      <c r="C2431" s="110"/>
      <c r="D2431" s="201"/>
      <c r="E2431" s="92" t="s">
        <v>199</v>
      </c>
      <c r="F2431" s="92" t="s">
        <v>200</v>
      </c>
      <c r="G2431" s="92" t="s">
        <v>201</v>
      </c>
      <c r="H2431" s="92">
        <v>2004</v>
      </c>
      <c r="I2431" s="92">
        <v>1</v>
      </c>
      <c r="J2431" s="92">
        <v>0</v>
      </c>
      <c r="K2431" s="92">
        <v>0</v>
      </c>
      <c r="L2431" s="98" t="s">
        <v>109</v>
      </c>
      <c r="M2431" s="98"/>
      <c r="N2431" s="98" t="s">
        <v>45</v>
      </c>
      <c r="O2431" s="94">
        <v>26</v>
      </c>
      <c r="P2431" s="94">
        <v>0</v>
      </c>
      <c r="Q2431" s="94">
        <v>0</v>
      </c>
      <c r="R2431" s="94" t="s">
        <v>33</v>
      </c>
      <c r="S2431" s="96">
        <v>60</v>
      </c>
      <c r="T2431" s="96">
        <v>110</v>
      </c>
      <c r="U2431" s="96">
        <v>10</v>
      </c>
      <c r="V2431" s="96">
        <v>0</v>
      </c>
      <c r="W2431" s="145">
        <v>1.1000000000000001</v>
      </c>
      <c r="X2431" s="21">
        <v>28.6</v>
      </c>
      <c r="Y2431" s="202" t="s">
        <v>33</v>
      </c>
      <c r="Z2431" s="203" t="s">
        <v>5838</v>
      </c>
      <c r="AA2431" s="203"/>
      <c r="AB2431" s="203"/>
      <c r="AC2431" s="203"/>
      <c r="AD2431" s="25"/>
      <c r="AE2431" s="26"/>
      <c r="AF2431" s="27"/>
    </row>
    <row r="2432" spans="1:41" ht="16.5" customHeight="1">
      <c r="A2432" s="201" t="s">
        <v>96</v>
      </c>
      <c r="B2432" s="201"/>
      <c r="C2432" s="110"/>
      <c r="D2432" s="201"/>
      <c r="E2432" s="92" t="s">
        <v>196</v>
      </c>
      <c r="F2432" s="92" t="s">
        <v>197</v>
      </c>
      <c r="G2432" s="92" t="s">
        <v>198</v>
      </c>
      <c r="H2432" s="92" t="s">
        <v>67</v>
      </c>
      <c r="I2432" s="92">
        <v>1</v>
      </c>
      <c r="J2432" s="92">
        <v>0</v>
      </c>
      <c r="K2432" s="92">
        <v>0</v>
      </c>
      <c r="L2432" s="98" t="s">
        <v>144</v>
      </c>
      <c r="M2432" s="98"/>
      <c r="N2432" s="98" t="s">
        <v>45</v>
      </c>
      <c r="O2432" s="94">
        <v>52</v>
      </c>
      <c r="P2432" s="94">
        <v>0</v>
      </c>
      <c r="Q2432" s="94">
        <v>0</v>
      </c>
      <c r="R2432" s="94" t="s">
        <v>33</v>
      </c>
      <c r="S2432" s="96" t="s">
        <v>89</v>
      </c>
      <c r="T2432" s="96">
        <v>110</v>
      </c>
      <c r="U2432" s="96">
        <v>5.4545454545454541</v>
      </c>
      <c r="V2432" s="96">
        <v>0</v>
      </c>
      <c r="W2432" s="145">
        <v>0.6</v>
      </c>
      <c r="X2432" s="21">
        <v>31.2</v>
      </c>
      <c r="Y2432" s="202" t="s">
        <v>33</v>
      </c>
      <c r="Z2432" s="203" t="s">
        <v>5838</v>
      </c>
      <c r="AA2432" s="203"/>
      <c r="AB2432" s="203"/>
      <c r="AC2432" s="203"/>
      <c r="AD2432" s="25"/>
      <c r="AE2432" s="26"/>
      <c r="AF2432" s="27"/>
    </row>
    <row r="2433" spans="1:41" ht="16.5" customHeight="1">
      <c r="A2433" s="201" t="s">
        <v>96</v>
      </c>
      <c r="B2433" s="201"/>
      <c r="C2433" s="110"/>
      <c r="D2433" s="201"/>
      <c r="E2433" s="92" t="s">
        <v>86</v>
      </c>
      <c r="F2433" s="92" t="s">
        <v>155</v>
      </c>
      <c r="G2433" s="92" t="s">
        <v>195</v>
      </c>
      <c r="H2433" s="92">
        <v>2008</v>
      </c>
      <c r="I2433" s="92">
        <v>1</v>
      </c>
      <c r="J2433" s="92">
        <v>0</v>
      </c>
      <c r="K2433" s="92">
        <v>0</v>
      </c>
      <c r="L2433" s="98" t="s">
        <v>117</v>
      </c>
      <c r="M2433" s="98"/>
      <c r="N2433" s="98" t="s">
        <v>45</v>
      </c>
      <c r="O2433" s="94">
        <v>27.777777777777779</v>
      </c>
      <c r="P2433" s="94">
        <v>0</v>
      </c>
      <c r="Q2433" s="94">
        <v>0</v>
      </c>
      <c r="R2433" s="94" t="s">
        <v>33</v>
      </c>
      <c r="S2433" s="96" t="s">
        <v>89</v>
      </c>
      <c r="T2433" s="96">
        <v>110</v>
      </c>
      <c r="U2433" s="96">
        <v>10.909090909090908</v>
      </c>
      <c r="V2433" s="96">
        <v>0</v>
      </c>
      <c r="W2433" s="145">
        <v>1.2</v>
      </c>
      <c r="X2433" s="21">
        <v>33.333333333333336</v>
      </c>
      <c r="Y2433" s="202" t="s">
        <v>33</v>
      </c>
      <c r="Z2433" s="203" t="s">
        <v>5838</v>
      </c>
      <c r="AA2433" s="203"/>
      <c r="AB2433" s="203"/>
      <c r="AC2433" s="203"/>
      <c r="AD2433" s="25"/>
      <c r="AE2433" s="26"/>
      <c r="AF2433" s="27"/>
    </row>
    <row r="2434" spans="1:41" ht="16.5" customHeight="1">
      <c r="A2434" s="201" t="s">
        <v>96</v>
      </c>
      <c r="B2434" s="201"/>
      <c r="C2434" s="110"/>
      <c r="D2434" s="201"/>
      <c r="E2434" s="92" t="s">
        <v>183</v>
      </c>
      <c r="F2434" s="92" t="s">
        <v>192</v>
      </c>
      <c r="G2434" s="92" t="s">
        <v>193</v>
      </c>
      <c r="H2434" s="92">
        <v>2008</v>
      </c>
      <c r="I2434" s="92">
        <v>1</v>
      </c>
      <c r="J2434" s="92">
        <v>0</v>
      </c>
      <c r="K2434" s="92">
        <v>0</v>
      </c>
      <c r="L2434" s="98" t="s">
        <v>109</v>
      </c>
      <c r="M2434" s="98"/>
      <c r="N2434" s="98" t="s">
        <v>45</v>
      </c>
      <c r="O2434" s="94">
        <v>52</v>
      </c>
      <c r="P2434" s="94">
        <v>0</v>
      </c>
      <c r="Q2434" s="94">
        <v>0</v>
      </c>
      <c r="R2434" s="94" t="s">
        <v>33</v>
      </c>
      <c r="S2434" s="96" t="s">
        <v>89</v>
      </c>
      <c r="T2434" s="96">
        <v>110</v>
      </c>
      <c r="U2434" s="96">
        <v>6.3636363636363633</v>
      </c>
      <c r="V2434" s="96">
        <v>0</v>
      </c>
      <c r="W2434" s="145">
        <v>0.7</v>
      </c>
      <c r="X2434" s="21">
        <v>36.4</v>
      </c>
      <c r="Y2434" s="202" t="s">
        <v>33</v>
      </c>
      <c r="Z2434" s="203" t="s">
        <v>5838</v>
      </c>
      <c r="AA2434" s="203"/>
      <c r="AB2434" s="203"/>
      <c r="AC2434" s="203"/>
      <c r="AD2434" s="25"/>
      <c r="AE2434" s="26"/>
      <c r="AF2434" s="27"/>
    </row>
    <row r="2435" spans="1:41" ht="16.5" customHeight="1">
      <c r="A2435" s="201" t="s">
        <v>96</v>
      </c>
      <c r="B2435" s="201"/>
      <c r="C2435" s="110"/>
      <c r="D2435" s="201"/>
      <c r="E2435" s="92" t="s">
        <v>183</v>
      </c>
      <c r="F2435" s="92" t="s">
        <v>192</v>
      </c>
      <c r="G2435" s="92" t="s">
        <v>194</v>
      </c>
      <c r="H2435" s="92">
        <v>2009</v>
      </c>
      <c r="I2435" s="92">
        <v>1</v>
      </c>
      <c r="J2435" s="92">
        <v>0</v>
      </c>
      <c r="K2435" s="92">
        <v>0</v>
      </c>
      <c r="L2435" s="98" t="s">
        <v>135</v>
      </c>
      <c r="M2435" s="98"/>
      <c r="N2435" s="98" t="s">
        <v>45</v>
      </c>
      <c r="O2435" s="94">
        <v>52</v>
      </c>
      <c r="P2435" s="94">
        <v>0</v>
      </c>
      <c r="Q2435" s="94">
        <v>0</v>
      </c>
      <c r="R2435" s="94" t="s">
        <v>33</v>
      </c>
      <c r="S2435" s="96" t="s">
        <v>89</v>
      </c>
      <c r="T2435" s="96">
        <v>110</v>
      </c>
      <c r="U2435" s="96">
        <v>6.3636363636363633</v>
      </c>
      <c r="V2435" s="96">
        <v>0</v>
      </c>
      <c r="W2435" s="145">
        <v>0.7</v>
      </c>
      <c r="X2435" s="21">
        <v>36.4</v>
      </c>
      <c r="Y2435" s="202" t="s">
        <v>33</v>
      </c>
      <c r="Z2435" s="203" t="s">
        <v>5838</v>
      </c>
      <c r="AA2435" s="203"/>
      <c r="AB2435" s="203"/>
      <c r="AC2435" s="203"/>
      <c r="AD2435" s="25"/>
      <c r="AE2435" s="26"/>
      <c r="AF2435" s="27"/>
    </row>
    <row r="2436" spans="1:41" ht="16.5" customHeight="1">
      <c r="A2436" s="201" t="s">
        <v>96</v>
      </c>
      <c r="B2436" s="201"/>
      <c r="C2436" s="110"/>
      <c r="D2436" s="201"/>
      <c r="E2436" s="92" t="s">
        <v>82</v>
      </c>
      <c r="F2436" s="92" t="s">
        <v>155</v>
      </c>
      <c r="G2436" s="92" t="s">
        <v>191</v>
      </c>
      <c r="H2436" s="92">
        <v>2017</v>
      </c>
      <c r="I2436" s="92">
        <v>1</v>
      </c>
      <c r="J2436" s="92">
        <v>0</v>
      </c>
      <c r="K2436" s="92">
        <v>0</v>
      </c>
      <c r="L2436" s="98" t="s">
        <v>117</v>
      </c>
      <c r="M2436" s="98"/>
      <c r="N2436" s="98" t="s">
        <v>45</v>
      </c>
      <c r="O2436" s="94">
        <v>27.777777777777779</v>
      </c>
      <c r="P2436" s="94">
        <v>0</v>
      </c>
      <c r="Q2436" s="94">
        <v>0</v>
      </c>
      <c r="R2436" s="94" t="s">
        <v>33</v>
      </c>
      <c r="S2436" s="96">
        <v>60</v>
      </c>
      <c r="T2436" s="96">
        <v>110</v>
      </c>
      <c r="U2436" s="96">
        <v>12.727272727272727</v>
      </c>
      <c r="V2436" s="96">
        <v>0</v>
      </c>
      <c r="W2436" s="145">
        <v>1.4</v>
      </c>
      <c r="X2436" s="21">
        <v>38.888888888888886</v>
      </c>
      <c r="Y2436" s="202" t="s">
        <v>33</v>
      </c>
      <c r="Z2436" s="203" t="s">
        <v>5838</v>
      </c>
      <c r="AA2436" s="203"/>
      <c r="AB2436" s="203"/>
      <c r="AC2436" s="203"/>
      <c r="AD2436" s="25"/>
      <c r="AE2436" s="26"/>
      <c r="AF2436" s="27"/>
    </row>
    <row r="2437" spans="1:41" ht="16.5" customHeight="1">
      <c r="A2437" s="201" t="s">
        <v>96</v>
      </c>
      <c r="B2437" s="201"/>
      <c r="C2437" s="110"/>
      <c r="D2437" s="201"/>
      <c r="E2437" s="92" t="s">
        <v>183</v>
      </c>
      <c r="F2437" s="92" t="s">
        <v>185</v>
      </c>
      <c r="G2437" s="92" t="s">
        <v>186</v>
      </c>
      <c r="H2437" s="92">
        <v>2010</v>
      </c>
      <c r="I2437" s="92">
        <v>1</v>
      </c>
      <c r="J2437" s="92">
        <v>0</v>
      </c>
      <c r="K2437" s="92">
        <v>0</v>
      </c>
      <c r="L2437" s="98" t="s">
        <v>124</v>
      </c>
      <c r="M2437" s="98"/>
      <c r="N2437" s="98" t="s">
        <v>45</v>
      </c>
      <c r="O2437" s="94">
        <v>52</v>
      </c>
      <c r="P2437" s="94">
        <v>0</v>
      </c>
      <c r="Q2437" s="94">
        <v>0</v>
      </c>
      <c r="R2437" s="94" t="s">
        <v>33</v>
      </c>
      <c r="S2437" s="96" t="s">
        <v>89</v>
      </c>
      <c r="T2437" s="96">
        <v>110</v>
      </c>
      <c r="U2437" s="96">
        <v>8</v>
      </c>
      <c r="V2437" s="96">
        <v>0</v>
      </c>
      <c r="W2437" s="145">
        <v>0.88</v>
      </c>
      <c r="X2437" s="21">
        <v>45.76</v>
      </c>
      <c r="Y2437" s="202" t="s">
        <v>33</v>
      </c>
      <c r="Z2437" s="203" t="s">
        <v>5838</v>
      </c>
      <c r="AA2437" s="203"/>
      <c r="AB2437" s="203"/>
      <c r="AC2437" s="203"/>
      <c r="AD2437" s="25"/>
      <c r="AE2437" s="26"/>
      <c r="AF2437" s="27"/>
    </row>
    <row r="2438" spans="1:41" ht="16.5" customHeight="1">
      <c r="A2438" s="201" t="s">
        <v>96</v>
      </c>
      <c r="B2438" s="201"/>
      <c r="C2438" s="110"/>
      <c r="D2438" s="201"/>
      <c r="E2438" s="92" t="s">
        <v>180</v>
      </c>
      <c r="F2438" s="92" t="s">
        <v>92</v>
      </c>
      <c r="G2438" s="92" t="s">
        <v>181</v>
      </c>
      <c r="H2438" s="92">
        <v>2008</v>
      </c>
      <c r="I2438" s="92">
        <v>1</v>
      </c>
      <c r="J2438" s="92">
        <v>0</v>
      </c>
      <c r="K2438" s="92">
        <v>0</v>
      </c>
      <c r="L2438" s="98" t="s">
        <v>139</v>
      </c>
      <c r="M2438" s="98"/>
      <c r="N2438" s="98" t="s">
        <v>45</v>
      </c>
      <c r="O2438" s="94">
        <v>208</v>
      </c>
      <c r="P2438" s="94">
        <v>0</v>
      </c>
      <c r="Q2438" s="94">
        <v>0</v>
      </c>
      <c r="R2438" s="94" t="s">
        <v>33</v>
      </c>
      <c r="S2438" s="96" t="s">
        <v>89</v>
      </c>
      <c r="T2438" s="96">
        <v>110</v>
      </c>
      <c r="U2438" s="96">
        <v>2.1818181818181817</v>
      </c>
      <c r="V2438" s="96">
        <v>0</v>
      </c>
      <c r="W2438" s="145">
        <v>0.24</v>
      </c>
      <c r="X2438" s="21">
        <v>49.92</v>
      </c>
      <c r="Y2438" s="202" t="s">
        <v>33</v>
      </c>
      <c r="Z2438" s="203" t="s">
        <v>5838</v>
      </c>
      <c r="AA2438" s="203"/>
      <c r="AB2438" s="203"/>
      <c r="AC2438" s="203"/>
      <c r="AD2438" s="25"/>
      <c r="AE2438" s="26"/>
      <c r="AF2438" s="27"/>
    </row>
    <row r="2439" spans="1:41" ht="16.5" customHeight="1">
      <c r="A2439" s="201" t="s">
        <v>96</v>
      </c>
      <c r="B2439" s="201"/>
      <c r="C2439" s="110"/>
      <c r="D2439" s="201"/>
      <c r="E2439" s="92" t="s">
        <v>6805</v>
      </c>
      <c r="F2439" s="92" t="s">
        <v>693</v>
      </c>
      <c r="G2439" s="92" t="s">
        <v>6806</v>
      </c>
      <c r="H2439" s="92">
        <v>2023</v>
      </c>
      <c r="I2439" s="92">
        <v>2</v>
      </c>
      <c r="J2439" s="92">
        <v>0</v>
      </c>
      <c r="K2439" s="92">
        <v>0</v>
      </c>
      <c r="L2439" s="98" t="s">
        <v>139</v>
      </c>
      <c r="M2439" s="98"/>
      <c r="N2439" s="98" t="s">
        <v>45</v>
      </c>
      <c r="O2439" s="94">
        <v>880</v>
      </c>
      <c r="P2439" s="94">
        <v>0</v>
      </c>
      <c r="Q2439" s="94">
        <v>0</v>
      </c>
      <c r="R2439" s="94" t="s">
        <v>33</v>
      </c>
      <c r="S2439" s="96" t="s">
        <v>89</v>
      </c>
      <c r="T2439" s="96">
        <v>110</v>
      </c>
      <c r="U2439" s="96">
        <v>3.25</v>
      </c>
      <c r="V2439" s="96">
        <v>0</v>
      </c>
      <c r="W2439" s="145">
        <v>6.5000000000000002E-2</v>
      </c>
      <c r="X2439" s="21">
        <v>114.4</v>
      </c>
      <c r="Y2439" s="202" t="s">
        <v>33</v>
      </c>
      <c r="Z2439" s="203" t="s">
        <v>5838</v>
      </c>
      <c r="AA2439" s="203"/>
      <c r="AB2439" s="203"/>
      <c r="AC2439" s="203"/>
      <c r="AD2439" s="25"/>
      <c r="AE2439" s="26"/>
      <c r="AF2439" s="27"/>
    </row>
    <row r="2440" spans="1:41" ht="16.5" customHeight="1">
      <c r="A2440" s="201" t="s">
        <v>96</v>
      </c>
      <c r="B2440" s="201"/>
      <c r="C2440" s="110"/>
      <c r="D2440" s="201"/>
      <c r="E2440" s="92" t="s">
        <v>183</v>
      </c>
      <c r="F2440" s="92" t="s">
        <v>92</v>
      </c>
      <c r="G2440" s="92" t="s">
        <v>184</v>
      </c>
      <c r="H2440" s="92">
        <v>2010</v>
      </c>
      <c r="I2440" s="92">
        <v>1</v>
      </c>
      <c r="J2440" s="92">
        <v>0</v>
      </c>
      <c r="K2440" s="92">
        <v>0</v>
      </c>
      <c r="L2440" s="98" t="s">
        <v>117</v>
      </c>
      <c r="M2440" s="98"/>
      <c r="N2440" s="98" t="s">
        <v>45</v>
      </c>
      <c r="O2440" s="94">
        <v>52</v>
      </c>
      <c r="P2440" s="94">
        <v>0</v>
      </c>
      <c r="Q2440" s="94">
        <v>0</v>
      </c>
      <c r="R2440" s="94" t="s">
        <v>33</v>
      </c>
      <c r="S2440" s="96" t="s">
        <v>89</v>
      </c>
      <c r="T2440" s="96">
        <v>110</v>
      </c>
      <c r="U2440" s="96">
        <v>10.909090909090908</v>
      </c>
      <c r="V2440" s="96">
        <v>0</v>
      </c>
      <c r="W2440" s="145">
        <v>1.2</v>
      </c>
      <c r="X2440" s="21">
        <v>62.4</v>
      </c>
      <c r="Y2440" s="202" t="s">
        <v>33</v>
      </c>
      <c r="Z2440" s="203" t="s">
        <v>5838</v>
      </c>
      <c r="AA2440" s="203"/>
      <c r="AB2440" s="203"/>
      <c r="AC2440" s="203"/>
      <c r="AD2440" s="25"/>
      <c r="AE2440" s="26"/>
      <c r="AF2440" s="27"/>
    </row>
    <row r="2441" spans="1:41" ht="16.5" customHeight="1">
      <c r="A2441" s="201" t="s">
        <v>96</v>
      </c>
      <c r="B2441" s="201"/>
      <c r="C2441" s="110"/>
      <c r="D2441" s="201"/>
      <c r="E2441" s="92" t="s">
        <v>182</v>
      </c>
      <c r="F2441" s="92" t="s">
        <v>67</v>
      </c>
      <c r="G2441" s="92" t="s">
        <v>67</v>
      </c>
      <c r="H2441" s="92">
        <v>2005</v>
      </c>
      <c r="I2441" s="92">
        <v>1</v>
      </c>
      <c r="J2441" s="92">
        <v>0</v>
      </c>
      <c r="K2441" s="92">
        <v>0</v>
      </c>
      <c r="L2441" s="98" t="s">
        <v>109</v>
      </c>
      <c r="M2441" s="98"/>
      <c r="N2441" s="98" t="s">
        <v>45</v>
      </c>
      <c r="O2441" s="94">
        <v>8760</v>
      </c>
      <c r="P2441" s="94">
        <v>0</v>
      </c>
      <c r="Q2441" s="94">
        <v>0</v>
      </c>
      <c r="R2441" s="94" t="s">
        <v>33</v>
      </c>
      <c r="S2441" s="96" t="s">
        <v>89</v>
      </c>
      <c r="T2441" s="96">
        <v>110</v>
      </c>
      <c r="U2441" s="96">
        <v>0.10909090909090909</v>
      </c>
      <c r="V2441" s="96">
        <v>0</v>
      </c>
      <c r="W2441" s="145">
        <v>1.2E-2</v>
      </c>
      <c r="X2441" s="21">
        <v>105.12</v>
      </c>
      <c r="Y2441" s="202" t="s">
        <v>33</v>
      </c>
      <c r="Z2441" s="203" t="s">
        <v>5838</v>
      </c>
      <c r="AA2441" s="203"/>
      <c r="AB2441" s="203"/>
      <c r="AC2441" s="203"/>
      <c r="AD2441" s="25"/>
      <c r="AE2441" s="26"/>
      <c r="AF2441" s="27"/>
    </row>
    <row r="2442" spans="1:41" ht="16.5" customHeight="1">
      <c r="A2442" s="201" t="s">
        <v>96</v>
      </c>
      <c r="B2442" s="201"/>
      <c r="C2442" s="110"/>
      <c r="D2442" s="201"/>
      <c r="E2442" s="92" t="s">
        <v>180</v>
      </c>
      <c r="F2442" s="92" t="s">
        <v>92</v>
      </c>
      <c r="G2442" s="92" t="s">
        <v>181</v>
      </c>
      <c r="H2442" s="92" t="s">
        <v>67</v>
      </c>
      <c r="I2442" s="92">
        <v>1</v>
      </c>
      <c r="J2442" s="92">
        <v>0</v>
      </c>
      <c r="K2442" s="92">
        <v>0</v>
      </c>
      <c r="L2442" s="98" t="s">
        <v>144</v>
      </c>
      <c r="M2442" s="98"/>
      <c r="N2442" s="98" t="s">
        <v>45</v>
      </c>
      <c r="O2442" s="94">
        <v>520</v>
      </c>
      <c r="P2442" s="94">
        <v>0</v>
      </c>
      <c r="Q2442" s="94">
        <v>0</v>
      </c>
      <c r="R2442" s="94" t="s">
        <v>33</v>
      </c>
      <c r="S2442" s="96" t="s">
        <v>89</v>
      </c>
      <c r="T2442" s="96">
        <v>110</v>
      </c>
      <c r="U2442" s="96">
        <v>2.1818181818181817</v>
      </c>
      <c r="V2442" s="96">
        <v>0</v>
      </c>
      <c r="W2442" s="145">
        <v>0.24</v>
      </c>
      <c r="X2442" s="21">
        <v>124.8</v>
      </c>
      <c r="Y2442" s="202" t="s">
        <v>33</v>
      </c>
      <c r="Z2442" s="203" t="s">
        <v>5838</v>
      </c>
      <c r="AA2442" s="203"/>
      <c r="AB2442" s="203"/>
      <c r="AC2442" s="203"/>
      <c r="AD2442" s="25"/>
      <c r="AE2442" s="26"/>
      <c r="AF2442" s="27"/>
    </row>
    <row r="2443" spans="1:41" ht="16.5" customHeight="1">
      <c r="A2443" s="201" t="s">
        <v>96</v>
      </c>
      <c r="B2443" s="201"/>
      <c r="C2443" s="110"/>
      <c r="D2443" s="201"/>
      <c r="E2443" s="90" t="s">
        <v>72</v>
      </c>
      <c r="F2443" s="90" t="s">
        <v>38</v>
      </c>
      <c r="G2443" s="90" t="s">
        <v>73</v>
      </c>
      <c r="H2443" s="91">
        <v>2009</v>
      </c>
      <c r="I2443" s="92">
        <v>12</v>
      </c>
      <c r="J2443" s="92">
        <v>0</v>
      </c>
      <c r="K2443" s="92">
        <v>0</v>
      </c>
      <c r="L2443" s="93"/>
      <c r="M2443" s="98"/>
      <c r="N2443" s="93" t="s">
        <v>45</v>
      </c>
      <c r="O2443" s="94">
        <v>2304</v>
      </c>
      <c r="P2443" s="94">
        <v>0</v>
      </c>
      <c r="Q2443" s="94">
        <v>0</v>
      </c>
      <c r="R2443" s="95" t="s">
        <v>33</v>
      </c>
      <c r="S2443" s="96">
        <v>60</v>
      </c>
      <c r="T2443" s="96">
        <v>220</v>
      </c>
      <c r="U2443" s="96">
        <v>0.25454545454545452</v>
      </c>
      <c r="V2443" s="96">
        <v>0</v>
      </c>
      <c r="W2443" s="97">
        <v>5.6000000000000001E-2</v>
      </c>
      <c r="X2443" s="21">
        <v>1548.288</v>
      </c>
      <c r="Y2443" s="202" t="s">
        <v>33</v>
      </c>
      <c r="Z2443" s="203" t="s">
        <v>5838</v>
      </c>
      <c r="AA2443" s="203"/>
      <c r="AB2443" s="203"/>
      <c r="AC2443" s="203"/>
      <c r="AD2443" s="25"/>
      <c r="AE2443" s="26"/>
      <c r="AF2443" s="27"/>
    </row>
    <row r="2444" spans="1:41" ht="16.5" customHeight="1">
      <c r="A2444" s="201" t="s">
        <v>96</v>
      </c>
      <c r="B2444" s="201"/>
      <c r="C2444" s="110"/>
      <c r="D2444" s="201"/>
      <c r="E2444" s="92" t="s">
        <v>174</v>
      </c>
      <c r="F2444" s="92" t="s">
        <v>175</v>
      </c>
      <c r="G2444" s="92" t="s">
        <v>176</v>
      </c>
      <c r="H2444" s="92" t="s">
        <v>67</v>
      </c>
      <c r="I2444" s="92">
        <v>1</v>
      </c>
      <c r="J2444" s="92">
        <v>0</v>
      </c>
      <c r="K2444" s="92">
        <v>0</v>
      </c>
      <c r="L2444" s="98" t="s">
        <v>144</v>
      </c>
      <c r="M2444" s="98"/>
      <c r="N2444" s="98" t="s">
        <v>45</v>
      </c>
      <c r="O2444" s="94">
        <v>520</v>
      </c>
      <c r="P2444" s="94">
        <v>0</v>
      </c>
      <c r="Q2444" s="94">
        <v>0</v>
      </c>
      <c r="R2444" s="94" t="s">
        <v>33</v>
      </c>
      <c r="S2444" s="96" t="s">
        <v>89</v>
      </c>
      <c r="T2444" s="96">
        <v>110</v>
      </c>
      <c r="U2444" s="96">
        <v>2.2727272727272729</v>
      </c>
      <c r="V2444" s="96">
        <v>0</v>
      </c>
      <c r="W2444" s="145">
        <v>0.25</v>
      </c>
      <c r="X2444" s="21">
        <v>130</v>
      </c>
      <c r="Y2444" s="202" t="s">
        <v>33</v>
      </c>
      <c r="Z2444" s="203" t="s">
        <v>5838</v>
      </c>
      <c r="AA2444" s="203"/>
      <c r="AB2444" s="203"/>
      <c r="AC2444" s="203"/>
      <c r="AD2444" s="25"/>
      <c r="AE2444" s="26"/>
      <c r="AF2444" s="27"/>
    </row>
    <row r="2445" spans="1:41" ht="16.5" customHeight="1">
      <c r="A2445" s="201" t="s">
        <v>96</v>
      </c>
      <c r="B2445" s="201"/>
      <c r="C2445" s="110"/>
      <c r="D2445" s="201"/>
      <c r="E2445" s="92" t="s">
        <v>177</v>
      </c>
      <c r="F2445" s="92" t="s">
        <v>178</v>
      </c>
      <c r="G2445" s="92" t="s">
        <v>179</v>
      </c>
      <c r="H2445" s="92" t="s">
        <v>67</v>
      </c>
      <c r="I2445" s="92">
        <v>1</v>
      </c>
      <c r="J2445" s="92">
        <v>0</v>
      </c>
      <c r="K2445" s="92">
        <v>0</v>
      </c>
      <c r="L2445" s="98" t="s">
        <v>114</v>
      </c>
      <c r="M2445" s="98"/>
      <c r="N2445" s="98" t="s">
        <v>45</v>
      </c>
      <c r="O2445" s="94">
        <v>520</v>
      </c>
      <c r="P2445" s="94">
        <v>0</v>
      </c>
      <c r="Q2445" s="94">
        <v>0</v>
      </c>
      <c r="R2445" s="94" t="s">
        <v>33</v>
      </c>
      <c r="S2445" s="96" t="s">
        <v>89</v>
      </c>
      <c r="T2445" s="96">
        <v>110</v>
      </c>
      <c r="U2445" s="96">
        <v>2.2727272727272729</v>
      </c>
      <c r="V2445" s="96">
        <v>0</v>
      </c>
      <c r="W2445" s="145">
        <v>0.25</v>
      </c>
      <c r="X2445" s="21">
        <v>130</v>
      </c>
      <c r="Y2445" s="202" t="s">
        <v>33</v>
      </c>
      <c r="Z2445" s="203" t="s">
        <v>5838</v>
      </c>
      <c r="AA2445" s="203"/>
      <c r="AB2445" s="203"/>
      <c r="AC2445" s="203"/>
      <c r="AD2445" s="25"/>
      <c r="AE2445" s="26"/>
      <c r="AF2445" s="27"/>
    </row>
    <row r="2446" spans="1:41" ht="16.5" customHeight="1">
      <c r="A2446" s="201" t="s">
        <v>96</v>
      </c>
      <c r="B2446" s="201"/>
      <c r="C2446" s="110"/>
      <c r="D2446" s="201"/>
      <c r="E2446" s="92" t="s">
        <v>171</v>
      </c>
      <c r="F2446" s="92" t="s">
        <v>172</v>
      </c>
      <c r="G2446" s="92" t="s">
        <v>173</v>
      </c>
      <c r="H2446" s="92">
        <v>2003</v>
      </c>
      <c r="I2446" s="92">
        <v>1</v>
      </c>
      <c r="J2446" s="92">
        <v>0</v>
      </c>
      <c r="K2446" s="92">
        <v>0</v>
      </c>
      <c r="L2446" s="98" t="s">
        <v>117</v>
      </c>
      <c r="M2446" s="98"/>
      <c r="N2446" s="98" t="s">
        <v>45</v>
      </c>
      <c r="O2446" s="94">
        <v>269</v>
      </c>
      <c r="P2446" s="94">
        <v>0</v>
      </c>
      <c r="Q2446" s="94">
        <v>0</v>
      </c>
      <c r="R2446" s="94" t="s">
        <v>33</v>
      </c>
      <c r="S2446" s="96">
        <v>60</v>
      </c>
      <c r="T2446" s="96">
        <v>110</v>
      </c>
      <c r="U2446" s="96">
        <v>4.6363636363636367</v>
      </c>
      <c r="V2446" s="96">
        <v>0</v>
      </c>
      <c r="W2446" s="145">
        <v>0.51</v>
      </c>
      <c r="X2446" s="21">
        <v>137.19</v>
      </c>
      <c r="Y2446" s="202" t="s">
        <v>33</v>
      </c>
      <c r="Z2446" s="203" t="s">
        <v>5838</v>
      </c>
      <c r="AA2446" s="203"/>
      <c r="AB2446" s="203"/>
      <c r="AC2446" s="203"/>
      <c r="AD2446" s="25"/>
      <c r="AE2446" s="26"/>
      <c r="AF2446" s="27"/>
    </row>
    <row r="2447" spans="1:41" ht="16.5" customHeight="1">
      <c r="A2447" s="201" t="s">
        <v>96</v>
      </c>
      <c r="B2447" s="201"/>
      <c r="C2447" s="110"/>
      <c r="D2447" s="201"/>
      <c r="E2447" s="92" t="s">
        <v>90</v>
      </c>
      <c r="F2447" s="92" t="s">
        <v>36</v>
      </c>
      <c r="G2447" s="92" t="s">
        <v>154</v>
      </c>
      <c r="H2447" s="92">
        <v>2007</v>
      </c>
      <c r="I2447" s="92">
        <v>3</v>
      </c>
      <c r="J2447" s="92">
        <v>0</v>
      </c>
      <c r="K2447" s="92">
        <v>0</v>
      </c>
      <c r="L2447" s="98" t="s">
        <v>117</v>
      </c>
      <c r="M2447" s="98"/>
      <c r="N2447" s="98" t="s">
        <v>45</v>
      </c>
      <c r="O2447" s="94">
        <v>2152</v>
      </c>
      <c r="P2447" s="94">
        <v>0</v>
      </c>
      <c r="Q2447" s="94">
        <v>0</v>
      </c>
      <c r="R2447" s="94" t="s">
        <v>33</v>
      </c>
      <c r="S2447" s="96" t="s">
        <v>89</v>
      </c>
      <c r="T2447" s="96">
        <v>110</v>
      </c>
      <c r="U2447" s="96">
        <v>0.59090909090909094</v>
      </c>
      <c r="V2447" s="96">
        <v>0</v>
      </c>
      <c r="W2447" s="145">
        <v>6.5000000000000002E-2</v>
      </c>
      <c r="X2447" s="21">
        <v>419.64</v>
      </c>
      <c r="Y2447" s="202" t="s">
        <v>33</v>
      </c>
      <c r="Z2447" s="203" t="s">
        <v>5838</v>
      </c>
      <c r="AA2447" s="203"/>
      <c r="AB2447" s="203"/>
      <c r="AC2447" s="203"/>
      <c r="AD2447" s="25"/>
      <c r="AE2447" s="26"/>
      <c r="AF2447" s="27"/>
    </row>
    <row r="2448" spans="1:41" ht="16.5" customHeight="1">
      <c r="A2448" s="201" t="s">
        <v>96</v>
      </c>
      <c r="B2448" s="201"/>
      <c r="C2448" s="110"/>
      <c r="D2448" s="201"/>
      <c r="E2448" s="92" t="s">
        <v>99</v>
      </c>
      <c r="F2448" s="92" t="s">
        <v>169</v>
      </c>
      <c r="G2448" s="92" t="s">
        <v>170</v>
      </c>
      <c r="H2448" s="92">
        <v>2010</v>
      </c>
      <c r="I2448" s="92">
        <v>1</v>
      </c>
      <c r="J2448" s="92">
        <v>0</v>
      </c>
      <c r="K2448" s="92">
        <v>0</v>
      </c>
      <c r="L2448" s="98" t="s">
        <v>144</v>
      </c>
      <c r="M2448" s="98"/>
      <c r="N2448" s="98" t="s">
        <v>45</v>
      </c>
      <c r="O2448" s="94">
        <v>520</v>
      </c>
      <c r="P2448" s="94">
        <v>0</v>
      </c>
      <c r="Q2448" s="94">
        <v>0</v>
      </c>
      <c r="R2448" s="94" t="s">
        <v>33</v>
      </c>
      <c r="S2448" s="96" t="s">
        <v>89</v>
      </c>
      <c r="T2448" s="96">
        <v>110</v>
      </c>
      <c r="U2448" s="96">
        <v>3.2727272727272729</v>
      </c>
      <c r="V2448" s="96">
        <v>0</v>
      </c>
      <c r="W2448" s="145">
        <v>0.36</v>
      </c>
      <c r="X2448" s="21">
        <v>187.2</v>
      </c>
      <c r="Y2448" s="202" t="s">
        <v>33</v>
      </c>
      <c r="Z2448" s="203" t="s">
        <v>5838</v>
      </c>
      <c r="AA2448" s="203"/>
      <c r="AB2448" s="203"/>
      <c r="AC2448" s="203"/>
      <c r="AD2448" s="25"/>
      <c r="AE2448" s="26"/>
      <c r="AF2448" s="27"/>
      <c r="AG2448" s="28"/>
      <c r="AH2448" s="28"/>
      <c r="AI2448" s="28"/>
      <c r="AJ2448" s="28"/>
      <c r="AK2448" s="28"/>
      <c r="AL2448" s="28"/>
      <c r="AM2448" s="28"/>
      <c r="AN2448" s="28"/>
      <c r="AO2448" s="28"/>
    </row>
    <row r="2449" spans="1:41" ht="16.5" customHeight="1">
      <c r="A2449" s="201" t="s">
        <v>96</v>
      </c>
      <c r="B2449" s="201"/>
      <c r="C2449" s="110"/>
      <c r="D2449" s="201"/>
      <c r="E2449" s="92" t="s">
        <v>90</v>
      </c>
      <c r="F2449" s="92" t="s">
        <v>36</v>
      </c>
      <c r="G2449" s="92" t="s">
        <v>149</v>
      </c>
      <c r="H2449" s="92">
        <v>2012</v>
      </c>
      <c r="I2449" s="92">
        <v>3</v>
      </c>
      <c r="J2449" s="92">
        <v>0</v>
      </c>
      <c r="K2449" s="92">
        <v>0</v>
      </c>
      <c r="L2449" s="98" t="s">
        <v>117</v>
      </c>
      <c r="M2449" s="98"/>
      <c r="N2449" s="98" t="s">
        <v>45</v>
      </c>
      <c r="O2449" s="94">
        <v>2152</v>
      </c>
      <c r="P2449" s="94">
        <v>0</v>
      </c>
      <c r="Q2449" s="94">
        <v>0</v>
      </c>
      <c r="R2449" s="94" t="s">
        <v>33</v>
      </c>
      <c r="S2449" s="96" t="s">
        <v>89</v>
      </c>
      <c r="T2449" s="96">
        <v>110</v>
      </c>
      <c r="U2449" s="96">
        <v>0.81818181818181823</v>
      </c>
      <c r="V2449" s="96">
        <v>0</v>
      </c>
      <c r="W2449" s="145">
        <v>0.09</v>
      </c>
      <c r="X2449" s="21">
        <v>581.04</v>
      </c>
      <c r="Y2449" s="202" t="s">
        <v>33</v>
      </c>
      <c r="Z2449" s="203" t="s">
        <v>5838</v>
      </c>
      <c r="AA2449" s="203"/>
      <c r="AB2449" s="203"/>
      <c r="AC2449" s="203"/>
      <c r="AD2449" s="25"/>
      <c r="AE2449" s="26"/>
      <c r="AF2449" s="27"/>
      <c r="AG2449" s="28"/>
      <c r="AH2449" s="28"/>
      <c r="AI2449" s="28"/>
      <c r="AJ2449" s="28"/>
      <c r="AK2449" s="28"/>
      <c r="AL2449" s="28"/>
      <c r="AM2449" s="28"/>
      <c r="AN2449" s="28"/>
      <c r="AO2449" s="28"/>
    </row>
    <row r="2450" spans="1:41" ht="16.5" customHeight="1">
      <c r="A2450" s="201" t="s">
        <v>96</v>
      </c>
      <c r="B2450" s="201"/>
      <c r="C2450" s="110"/>
      <c r="D2450" s="201"/>
      <c r="E2450" s="92" t="s">
        <v>90</v>
      </c>
      <c r="F2450" s="92" t="s">
        <v>36</v>
      </c>
      <c r="G2450" s="92" t="s">
        <v>167</v>
      </c>
      <c r="H2450" s="92">
        <v>2010</v>
      </c>
      <c r="I2450" s="92">
        <v>1</v>
      </c>
      <c r="J2450" s="92">
        <v>0</v>
      </c>
      <c r="K2450" s="92">
        <v>0</v>
      </c>
      <c r="L2450" s="98" t="s">
        <v>130</v>
      </c>
      <c r="M2450" s="98"/>
      <c r="N2450" s="98" t="s">
        <v>39</v>
      </c>
      <c r="O2450" s="94">
        <v>2152</v>
      </c>
      <c r="P2450" s="94">
        <v>0</v>
      </c>
      <c r="Q2450" s="94">
        <v>0</v>
      </c>
      <c r="R2450" s="94" t="s">
        <v>33</v>
      </c>
      <c r="S2450" s="96">
        <v>60</v>
      </c>
      <c r="T2450" s="96">
        <v>110</v>
      </c>
      <c r="U2450" s="96">
        <v>0.81818181818181823</v>
      </c>
      <c r="V2450" s="96">
        <v>0</v>
      </c>
      <c r="W2450" s="145">
        <v>0.09</v>
      </c>
      <c r="X2450" s="21">
        <v>193.68</v>
      </c>
      <c r="Y2450" s="202" t="s">
        <v>33</v>
      </c>
      <c r="Z2450" s="203" t="s">
        <v>5838</v>
      </c>
      <c r="AA2450" s="203"/>
      <c r="AB2450" s="203"/>
      <c r="AC2450" s="203"/>
      <c r="AD2450" s="25"/>
      <c r="AE2450" s="26"/>
      <c r="AF2450" s="27"/>
      <c r="AG2450" s="28"/>
      <c r="AH2450" s="28"/>
      <c r="AI2450" s="28"/>
      <c r="AJ2450" s="28"/>
      <c r="AK2450" s="28"/>
      <c r="AL2450" s="28"/>
      <c r="AM2450" s="28"/>
      <c r="AN2450" s="28"/>
      <c r="AO2450" s="28"/>
    </row>
    <row r="2451" spans="1:41" ht="16.5" customHeight="1">
      <c r="A2451" s="201" t="s">
        <v>96</v>
      </c>
      <c r="B2451" s="201"/>
      <c r="C2451" s="110"/>
      <c r="D2451" s="201"/>
      <c r="E2451" s="92" t="s">
        <v>90</v>
      </c>
      <c r="F2451" s="92" t="s">
        <v>36</v>
      </c>
      <c r="G2451" s="92" t="s">
        <v>167</v>
      </c>
      <c r="H2451" s="92">
        <v>2010</v>
      </c>
      <c r="I2451" s="92">
        <v>1</v>
      </c>
      <c r="J2451" s="92">
        <v>0</v>
      </c>
      <c r="K2451" s="92">
        <v>0</v>
      </c>
      <c r="L2451" s="98" t="s">
        <v>131</v>
      </c>
      <c r="M2451" s="98"/>
      <c r="N2451" s="98" t="s">
        <v>45</v>
      </c>
      <c r="O2451" s="94">
        <v>2152</v>
      </c>
      <c r="P2451" s="94">
        <v>0</v>
      </c>
      <c r="Q2451" s="94">
        <v>0</v>
      </c>
      <c r="R2451" s="94" t="s">
        <v>33</v>
      </c>
      <c r="S2451" s="96">
        <v>60</v>
      </c>
      <c r="T2451" s="96">
        <v>110</v>
      </c>
      <c r="U2451" s="96">
        <v>0.81818181818181823</v>
      </c>
      <c r="V2451" s="96">
        <v>0</v>
      </c>
      <c r="W2451" s="145">
        <v>0.09</v>
      </c>
      <c r="X2451" s="21">
        <v>193.68</v>
      </c>
      <c r="Y2451" s="202" t="s">
        <v>33</v>
      </c>
      <c r="Z2451" s="203" t="s">
        <v>5838</v>
      </c>
      <c r="AA2451" s="203"/>
      <c r="AB2451" s="203"/>
      <c r="AC2451" s="203"/>
      <c r="AD2451" s="25"/>
      <c r="AE2451" s="26"/>
      <c r="AF2451" s="27"/>
      <c r="AG2451" s="28"/>
      <c r="AH2451" s="28"/>
      <c r="AI2451" s="28"/>
      <c r="AJ2451" s="28"/>
      <c r="AK2451" s="28"/>
      <c r="AL2451" s="28"/>
      <c r="AM2451" s="28"/>
      <c r="AN2451" s="28"/>
      <c r="AO2451" s="28"/>
    </row>
    <row r="2452" spans="1:41" ht="16.5" customHeight="1">
      <c r="A2452" s="201" t="s">
        <v>96</v>
      </c>
      <c r="B2452" s="201"/>
      <c r="C2452" s="110"/>
      <c r="D2452" s="201"/>
      <c r="E2452" s="92" t="s">
        <v>90</v>
      </c>
      <c r="F2452" s="92" t="s">
        <v>36</v>
      </c>
      <c r="G2452" s="92" t="s">
        <v>167</v>
      </c>
      <c r="H2452" s="92">
        <v>2010</v>
      </c>
      <c r="I2452" s="92">
        <v>1</v>
      </c>
      <c r="J2452" s="92">
        <v>0</v>
      </c>
      <c r="K2452" s="92">
        <v>0</v>
      </c>
      <c r="L2452" s="98" t="s">
        <v>119</v>
      </c>
      <c r="M2452" s="98"/>
      <c r="N2452" s="98" t="s">
        <v>45</v>
      </c>
      <c r="O2452" s="94">
        <v>2152</v>
      </c>
      <c r="P2452" s="94">
        <v>0</v>
      </c>
      <c r="Q2452" s="94">
        <v>0</v>
      </c>
      <c r="R2452" s="94" t="s">
        <v>33</v>
      </c>
      <c r="S2452" s="96">
        <v>60</v>
      </c>
      <c r="T2452" s="96">
        <v>110</v>
      </c>
      <c r="U2452" s="96">
        <v>0.81818181818181823</v>
      </c>
      <c r="V2452" s="96">
        <v>0</v>
      </c>
      <c r="W2452" s="145">
        <v>0.09</v>
      </c>
      <c r="X2452" s="21">
        <v>193.68</v>
      </c>
      <c r="Y2452" s="202" t="s">
        <v>33</v>
      </c>
      <c r="Z2452" s="203" t="s">
        <v>5838</v>
      </c>
      <c r="AA2452" s="203"/>
      <c r="AB2452" s="203"/>
      <c r="AC2452" s="203"/>
      <c r="AD2452" s="25"/>
      <c r="AE2452" s="26"/>
      <c r="AF2452" s="27"/>
      <c r="AG2452" s="28"/>
      <c r="AH2452" s="28"/>
      <c r="AI2452" s="28"/>
      <c r="AJ2452" s="28"/>
      <c r="AK2452" s="28"/>
      <c r="AL2452" s="28"/>
      <c r="AM2452" s="28"/>
      <c r="AN2452" s="28"/>
      <c r="AO2452" s="28"/>
    </row>
    <row r="2453" spans="1:41" ht="16.5" customHeight="1">
      <c r="A2453" s="201" t="s">
        <v>96</v>
      </c>
      <c r="B2453" s="201"/>
      <c r="C2453" s="110"/>
      <c r="D2453" s="201"/>
      <c r="E2453" s="92" t="s">
        <v>90</v>
      </c>
      <c r="F2453" s="92" t="s">
        <v>36</v>
      </c>
      <c r="G2453" s="92" t="s">
        <v>167</v>
      </c>
      <c r="H2453" s="92">
        <v>2010</v>
      </c>
      <c r="I2453" s="92">
        <v>1</v>
      </c>
      <c r="J2453" s="92">
        <v>0</v>
      </c>
      <c r="K2453" s="92">
        <v>0</v>
      </c>
      <c r="L2453" s="98" t="s">
        <v>121</v>
      </c>
      <c r="M2453" s="98"/>
      <c r="N2453" s="98" t="s">
        <v>45</v>
      </c>
      <c r="O2453" s="94">
        <v>2152</v>
      </c>
      <c r="P2453" s="94">
        <v>0</v>
      </c>
      <c r="Q2453" s="94">
        <v>0</v>
      </c>
      <c r="R2453" s="94" t="s">
        <v>33</v>
      </c>
      <c r="S2453" s="96">
        <v>60</v>
      </c>
      <c r="T2453" s="96">
        <v>110</v>
      </c>
      <c r="U2453" s="96">
        <v>0.81818181818181823</v>
      </c>
      <c r="V2453" s="96">
        <v>0</v>
      </c>
      <c r="W2453" s="145">
        <v>0.09</v>
      </c>
      <c r="X2453" s="21">
        <v>193.68</v>
      </c>
      <c r="Y2453" s="202" t="s">
        <v>33</v>
      </c>
      <c r="Z2453" s="203" t="s">
        <v>5838</v>
      </c>
      <c r="AA2453" s="203"/>
      <c r="AB2453" s="203"/>
      <c r="AC2453" s="203"/>
      <c r="AD2453" s="25"/>
      <c r="AE2453" s="26"/>
      <c r="AF2453" s="27"/>
      <c r="AG2453" s="28"/>
      <c r="AH2453" s="28"/>
      <c r="AI2453" s="28"/>
      <c r="AJ2453" s="28"/>
      <c r="AK2453" s="28"/>
      <c r="AL2453" s="28"/>
      <c r="AM2453" s="28"/>
      <c r="AN2453" s="28"/>
      <c r="AO2453" s="28"/>
    </row>
    <row r="2454" spans="1:41" ht="16.5" customHeight="1">
      <c r="A2454" s="201" t="s">
        <v>96</v>
      </c>
      <c r="B2454" s="201"/>
      <c r="C2454" s="110"/>
      <c r="D2454" s="201"/>
      <c r="E2454" s="92" t="s">
        <v>90</v>
      </c>
      <c r="F2454" s="92" t="s">
        <v>36</v>
      </c>
      <c r="G2454" s="92" t="s">
        <v>167</v>
      </c>
      <c r="H2454" s="92">
        <v>2010</v>
      </c>
      <c r="I2454" s="92">
        <v>1</v>
      </c>
      <c r="J2454" s="92">
        <v>0</v>
      </c>
      <c r="K2454" s="92">
        <v>0</v>
      </c>
      <c r="L2454" s="98" t="s">
        <v>132</v>
      </c>
      <c r="M2454" s="98"/>
      <c r="N2454" s="98" t="s">
        <v>45</v>
      </c>
      <c r="O2454" s="94">
        <v>2152</v>
      </c>
      <c r="P2454" s="94">
        <v>0</v>
      </c>
      <c r="Q2454" s="94">
        <v>0</v>
      </c>
      <c r="R2454" s="94" t="s">
        <v>33</v>
      </c>
      <c r="S2454" s="96">
        <v>60</v>
      </c>
      <c r="T2454" s="96">
        <v>110</v>
      </c>
      <c r="U2454" s="96">
        <v>0.81818181818181823</v>
      </c>
      <c r="V2454" s="96">
        <v>0</v>
      </c>
      <c r="W2454" s="145">
        <v>0.09</v>
      </c>
      <c r="X2454" s="21">
        <v>193.68</v>
      </c>
      <c r="Y2454" s="202" t="s">
        <v>33</v>
      </c>
      <c r="Z2454" s="203" t="s">
        <v>5838</v>
      </c>
      <c r="AA2454" s="203"/>
      <c r="AB2454" s="203"/>
      <c r="AC2454" s="203"/>
      <c r="AD2454" s="25"/>
      <c r="AE2454" s="26"/>
      <c r="AF2454" s="27"/>
      <c r="AG2454" s="28"/>
      <c r="AH2454" s="28"/>
      <c r="AI2454" s="28"/>
      <c r="AJ2454" s="28"/>
      <c r="AK2454" s="28"/>
      <c r="AL2454" s="28"/>
      <c r="AM2454" s="28"/>
      <c r="AN2454" s="28"/>
      <c r="AO2454" s="28"/>
    </row>
    <row r="2455" spans="1:41" ht="16.5" customHeight="1">
      <c r="A2455" s="201" t="s">
        <v>96</v>
      </c>
      <c r="B2455" s="201"/>
      <c r="C2455" s="110"/>
      <c r="D2455" s="201"/>
      <c r="E2455" s="92" t="s">
        <v>90</v>
      </c>
      <c r="F2455" s="92" t="s">
        <v>36</v>
      </c>
      <c r="G2455" s="92" t="s">
        <v>167</v>
      </c>
      <c r="H2455" s="92">
        <v>2010</v>
      </c>
      <c r="I2455" s="92">
        <v>1</v>
      </c>
      <c r="J2455" s="92">
        <v>0</v>
      </c>
      <c r="K2455" s="92">
        <v>0</v>
      </c>
      <c r="L2455" s="98" t="s">
        <v>133</v>
      </c>
      <c r="M2455" s="98"/>
      <c r="N2455" s="98" t="s">
        <v>45</v>
      </c>
      <c r="O2455" s="94">
        <v>2152</v>
      </c>
      <c r="P2455" s="94">
        <v>0</v>
      </c>
      <c r="Q2455" s="94">
        <v>0</v>
      </c>
      <c r="R2455" s="94" t="s">
        <v>33</v>
      </c>
      <c r="S2455" s="96">
        <v>60</v>
      </c>
      <c r="T2455" s="96">
        <v>110</v>
      </c>
      <c r="U2455" s="96">
        <v>0.81818181818181823</v>
      </c>
      <c r="V2455" s="96">
        <v>0</v>
      </c>
      <c r="W2455" s="145">
        <v>0.09</v>
      </c>
      <c r="X2455" s="21">
        <v>193.68</v>
      </c>
      <c r="Y2455" s="202" t="s">
        <v>33</v>
      </c>
      <c r="Z2455" s="203" t="s">
        <v>5838</v>
      </c>
      <c r="AA2455" s="203"/>
      <c r="AB2455" s="203"/>
      <c r="AC2455" s="203"/>
      <c r="AD2455" s="25"/>
      <c r="AE2455" s="26"/>
      <c r="AF2455" s="27"/>
      <c r="AG2455" s="28"/>
      <c r="AH2455" s="28"/>
      <c r="AI2455" s="28"/>
      <c r="AJ2455" s="28"/>
      <c r="AK2455" s="28"/>
      <c r="AL2455" s="28"/>
      <c r="AM2455" s="28"/>
      <c r="AN2455" s="28"/>
      <c r="AO2455" s="28"/>
    </row>
    <row r="2456" spans="1:41" ht="16.5" customHeight="1">
      <c r="A2456" s="201" t="s">
        <v>96</v>
      </c>
      <c r="B2456" s="201"/>
      <c r="C2456" s="110"/>
      <c r="D2456" s="201"/>
      <c r="E2456" s="92" t="s">
        <v>90</v>
      </c>
      <c r="F2456" s="92" t="s">
        <v>36</v>
      </c>
      <c r="G2456" s="92" t="s">
        <v>167</v>
      </c>
      <c r="H2456" s="92">
        <v>2010</v>
      </c>
      <c r="I2456" s="92">
        <v>1</v>
      </c>
      <c r="J2456" s="92">
        <v>0</v>
      </c>
      <c r="K2456" s="92">
        <v>0</v>
      </c>
      <c r="L2456" s="98" t="s">
        <v>109</v>
      </c>
      <c r="M2456" s="98"/>
      <c r="N2456" s="98" t="s">
        <v>45</v>
      </c>
      <c r="O2456" s="94">
        <v>2152</v>
      </c>
      <c r="P2456" s="94">
        <v>0</v>
      </c>
      <c r="Q2456" s="94">
        <v>0</v>
      </c>
      <c r="R2456" s="94" t="s">
        <v>33</v>
      </c>
      <c r="S2456" s="96">
        <v>60</v>
      </c>
      <c r="T2456" s="96">
        <v>110</v>
      </c>
      <c r="U2456" s="96">
        <v>0.81818181818181823</v>
      </c>
      <c r="V2456" s="96">
        <v>0</v>
      </c>
      <c r="W2456" s="145">
        <v>0.09</v>
      </c>
      <c r="X2456" s="21">
        <v>193.68</v>
      </c>
      <c r="Y2456" s="202" t="s">
        <v>33</v>
      </c>
      <c r="Z2456" s="203" t="s">
        <v>5838</v>
      </c>
      <c r="AA2456" s="203"/>
      <c r="AB2456" s="203"/>
      <c r="AC2456" s="203"/>
      <c r="AD2456" s="25"/>
      <c r="AE2456" s="26"/>
      <c r="AF2456" s="27"/>
      <c r="AG2456" s="28"/>
      <c r="AH2456" s="28"/>
      <c r="AI2456" s="28"/>
      <c r="AJ2456" s="28"/>
      <c r="AK2456" s="28"/>
      <c r="AL2456" s="28"/>
      <c r="AM2456" s="28"/>
      <c r="AN2456" s="28"/>
      <c r="AO2456" s="28"/>
    </row>
    <row r="2457" spans="1:41" ht="16.5" customHeight="1">
      <c r="A2457" s="201" t="s">
        <v>96</v>
      </c>
      <c r="B2457" s="201"/>
      <c r="C2457" s="110"/>
      <c r="D2457" s="201"/>
      <c r="E2457" s="92" t="s">
        <v>90</v>
      </c>
      <c r="F2457" s="92" t="s">
        <v>36</v>
      </c>
      <c r="G2457" s="92" t="s">
        <v>167</v>
      </c>
      <c r="H2457" s="92">
        <v>2010</v>
      </c>
      <c r="I2457" s="92">
        <v>1</v>
      </c>
      <c r="J2457" s="92">
        <v>0</v>
      </c>
      <c r="K2457" s="92">
        <v>0</v>
      </c>
      <c r="L2457" s="98" t="s">
        <v>124</v>
      </c>
      <c r="M2457" s="98"/>
      <c r="N2457" s="98" t="s">
        <v>45</v>
      </c>
      <c r="O2457" s="94">
        <v>2152</v>
      </c>
      <c r="P2457" s="94">
        <v>0</v>
      </c>
      <c r="Q2457" s="94">
        <v>0</v>
      </c>
      <c r="R2457" s="94" t="s">
        <v>33</v>
      </c>
      <c r="S2457" s="96">
        <v>60</v>
      </c>
      <c r="T2457" s="96">
        <v>110</v>
      </c>
      <c r="U2457" s="96">
        <v>0.81818181818181823</v>
      </c>
      <c r="V2457" s="96">
        <v>0</v>
      </c>
      <c r="W2457" s="145">
        <v>0.09</v>
      </c>
      <c r="X2457" s="21">
        <v>193.68</v>
      </c>
      <c r="Y2457" s="202" t="s">
        <v>33</v>
      </c>
      <c r="Z2457" s="203" t="s">
        <v>5838</v>
      </c>
      <c r="AA2457" s="203"/>
      <c r="AB2457" s="203"/>
      <c r="AC2457" s="203"/>
      <c r="AD2457" s="25"/>
      <c r="AE2457" s="26"/>
      <c r="AF2457" s="27"/>
      <c r="AG2457" s="28"/>
      <c r="AH2457" s="28"/>
      <c r="AI2457" s="28"/>
      <c r="AJ2457" s="28"/>
      <c r="AK2457" s="28"/>
      <c r="AL2457" s="28"/>
      <c r="AM2457" s="28"/>
      <c r="AN2457" s="28"/>
      <c r="AO2457" s="28"/>
    </row>
    <row r="2458" spans="1:41" ht="16.5" customHeight="1">
      <c r="A2458" s="201" t="s">
        <v>96</v>
      </c>
      <c r="B2458" s="201"/>
      <c r="C2458" s="110"/>
      <c r="D2458" s="201"/>
      <c r="E2458" s="92" t="s">
        <v>90</v>
      </c>
      <c r="F2458" s="92" t="s">
        <v>36</v>
      </c>
      <c r="G2458" s="92" t="s">
        <v>167</v>
      </c>
      <c r="H2458" s="92">
        <v>2010</v>
      </c>
      <c r="I2458" s="92">
        <v>1</v>
      </c>
      <c r="J2458" s="92">
        <v>0</v>
      </c>
      <c r="K2458" s="92">
        <v>0</v>
      </c>
      <c r="L2458" s="98" t="s">
        <v>135</v>
      </c>
      <c r="M2458" s="98"/>
      <c r="N2458" s="98" t="s">
        <v>45</v>
      </c>
      <c r="O2458" s="94">
        <v>2152</v>
      </c>
      <c r="P2458" s="94">
        <v>0</v>
      </c>
      <c r="Q2458" s="94">
        <v>0</v>
      </c>
      <c r="R2458" s="94" t="s">
        <v>33</v>
      </c>
      <c r="S2458" s="96">
        <v>60</v>
      </c>
      <c r="T2458" s="96">
        <v>110</v>
      </c>
      <c r="U2458" s="96">
        <v>0.81818181818181823</v>
      </c>
      <c r="V2458" s="96">
        <v>0</v>
      </c>
      <c r="W2458" s="145">
        <v>0.09</v>
      </c>
      <c r="X2458" s="21">
        <v>193.68</v>
      </c>
      <c r="Y2458" s="202" t="s">
        <v>33</v>
      </c>
      <c r="Z2458" s="203" t="s">
        <v>5838</v>
      </c>
      <c r="AA2458" s="203"/>
      <c r="AB2458" s="203"/>
      <c r="AC2458" s="203"/>
      <c r="AD2458" s="25"/>
      <c r="AE2458" s="26"/>
      <c r="AF2458" s="27"/>
      <c r="AG2458" s="28"/>
      <c r="AH2458" s="28"/>
      <c r="AI2458" s="28"/>
      <c r="AJ2458" s="28"/>
      <c r="AK2458" s="28"/>
      <c r="AL2458" s="28"/>
      <c r="AM2458" s="28"/>
      <c r="AN2458" s="28"/>
      <c r="AO2458" s="28"/>
    </row>
    <row r="2459" spans="1:41" ht="16.5" customHeight="1">
      <c r="A2459" s="201" t="s">
        <v>96</v>
      </c>
      <c r="B2459" s="201"/>
      <c r="C2459" s="110"/>
      <c r="D2459" s="201"/>
      <c r="E2459" s="92" t="s">
        <v>90</v>
      </c>
      <c r="F2459" s="92" t="s">
        <v>36</v>
      </c>
      <c r="G2459" s="92" t="s">
        <v>167</v>
      </c>
      <c r="H2459" s="92">
        <v>2010</v>
      </c>
      <c r="I2459" s="92">
        <v>1</v>
      </c>
      <c r="J2459" s="92">
        <v>0</v>
      </c>
      <c r="K2459" s="92">
        <v>0</v>
      </c>
      <c r="L2459" s="98" t="s">
        <v>168</v>
      </c>
      <c r="M2459" s="98"/>
      <c r="N2459" s="98" t="s">
        <v>45</v>
      </c>
      <c r="O2459" s="94">
        <v>2152</v>
      </c>
      <c r="P2459" s="94">
        <v>0</v>
      </c>
      <c r="Q2459" s="94">
        <v>0</v>
      </c>
      <c r="R2459" s="94" t="s">
        <v>33</v>
      </c>
      <c r="S2459" s="96">
        <v>60</v>
      </c>
      <c r="T2459" s="96">
        <v>110</v>
      </c>
      <c r="U2459" s="96">
        <v>0.81818181818181823</v>
      </c>
      <c r="V2459" s="96">
        <v>0</v>
      </c>
      <c r="W2459" s="145">
        <v>0.09</v>
      </c>
      <c r="X2459" s="21">
        <v>193.68</v>
      </c>
      <c r="Y2459" s="202" t="s">
        <v>33</v>
      </c>
      <c r="Z2459" s="203" t="s">
        <v>5838</v>
      </c>
      <c r="AA2459" s="203"/>
      <c r="AB2459" s="203"/>
      <c r="AC2459" s="203"/>
      <c r="AD2459" s="25"/>
      <c r="AE2459" s="26"/>
      <c r="AF2459" s="27"/>
      <c r="AG2459" s="28"/>
      <c r="AH2459" s="28"/>
      <c r="AI2459" s="28"/>
      <c r="AJ2459" s="28"/>
      <c r="AK2459" s="28"/>
      <c r="AL2459" s="28"/>
      <c r="AM2459" s="28"/>
      <c r="AN2459" s="28"/>
      <c r="AO2459" s="28"/>
    </row>
    <row r="2460" spans="1:41" ht="16.5" customHeight="1">
      <c r="A2460" s="201" t="s">
        <v>96</v>
      </c>
      <c r="B2460" s="201"/>
      <c r="C2460" s="110"/>
      <c r="D2460" s="201"/>
      <c r="E2460" s="92" t="s">
        <v>141</v>
      </c>
      <c r="F2460" s="92" t="s">
        <v>142</v>
      </c>
      <c r="G2460" s="92" t="s">
        <v>143</v>
      </c>
      <c r="H2460" s="92" t="s">
        <v>67</v>
      </c>
      <c r="I2460" s="92">
        <v>4</v>
      </c>
      <c r="J2460" s="92">
        <v>0</v>
      </c>
      <c r="K2460" s="92">
        <v>0</v>
      </c>
      <c r="L2460" s="98" t="s">
        <v>144</v>
      </c>
      <c r="M2460" s="98"/>
      <c r="N2460" s="98" t="s">
        <v>45</v>
      </c>
      <c r="O2460" s="94">
        <v>520</v>
      </c>
      <c r="P2460" s="94">
        <v>0</v>
      </c>
      <c r="Q2460" s="94">
        <v>0</v>
      </c>
      <c r="R2460" s="94" t="s">
        <v>33</v>
      </c>
      <c r="S2460" s="96" t="s">
        <v>89</v>
      </c>
      <c r="T2460" s="96">
        <v>110</v>
      </c>
      <c r="U2460" s="96">
        <v>3.6363636363636362</v>
      </c>
      <c r="V2460" s="96">
        <v>0</v>
      </c>
      <c r="W2460" s="145">
        <v>0.4</v>
      </c>
      <c r="X2460" s="21">
        <v>832</v>
      </c>
      <c r="Y2460" s="202" t="s">
        <v>33</v>
      </c>
      <c r="Z2460" s="203" t="s">
        <v>5838</v>
      </c>
      <c r="AA2460" s="203"/>
      <c r="AB2460" s="203"/>
      <c r="AC2460" s="203"/>
      <c r="AD2460" s="25"/>
      <c r="AE2460" s="26"/>
      <c r="AF2460" s="27"/>
      <c r="AG2460" s="28"/>
      <c r="AH2460" s="28"/>
      <c r="AI2460" s="28"/>
      <c r="AJ2460" s="28"/>
      <c r="AK2460" s="28"/>
      <c r="AL2460" s="28"/>
      <c r="AM2460" s="28"/>
      <c r="AN2460" s="28"/>
      <c r="AO2460" s="28"/>
    </row>
    <row r="2461" spans="1:41" ht="16.5" customHeight="1">
      <c r="A2461" s="201" t="s">
        <v>96</v>
      </c>
      <c r="B2461" s="201"/>
      <c r="C2461" s="110"/>
      <c r="D2461" s="201"/>
      <c r="E2461" s="92" t="s">
        <v>37</v>
      </c>
      <c r="F2461" s="92" t="s">
        <v>165</v>
      </c>
      <c r="G2461" s="92" t="s">
        <v>166</v>
      </c>
      <c r="H2461" s="92">
        <v>2013</v>
      </c>
      <c r="I2461" s="92">
        <v>1</v>
      </c>
      <c r="J2461" s="92">
        <v>0</v>
      </c>
      <c r="K2461" s="92">
        <v>0</v>
      </c>
      <c r="L2461" s="98" t="s">
        <v>148</v>
      </c>
      <c r="M2461" s="98"/>
      <c r="N2461" s="98" t="s">
        <v>45</v>
      </c>
      <c r="O2461" s="94">
        <v>2152</v>
      </c>
      <c r="P2461" s="94">
        <v>0</v>
      </c>
      <c r="Q2461" s="94">
        <v>0</v>
      </c>
      <c r="R2461" s="94" t="s">
        <v>33</v>
      </c>
      <c r="S2461" s="96" t="s">
        <v>89</v>
      </c>
      <c r="T2461" s="96">
        <v>110</v>
      </c>
      <c r="U2461" s="96">
        <v>0.90909090909090906</v>
      </c>
      <c r="V2461" s="96">
        <v>0</v>
      </c>
      <c r="W2461" s="145">
        <v>0.1</v>
      </c>
      <c r="X2461" s="21">
        <v>215.20000000000002</v>
      </c>
      <c r="Y2461" s="202" t="s">
        <v>33</v>
      </c>
      <c r="Z2461" s="203" t="s">
        <v>5838</v>
      </c>
      <c r="AA2461" s="203"/>
      <c r="AB2461" s="203"/>
      <c r="AC2461" s="203"/>
      <c r="AD2461" s="25"/>
      <c r="AE2461" s="26"/>
      <c r="AF2461" s="27"/>
    </row>
    <row r="2462" spans="1:41" ht="16.5" customHeight="1">
      <c r="A2462" s="201" t="s">
        <v>96</v>
      </c>
      <c r="B2462" s="201"/>
      <c r="C2462" s="110"/>
      <c r="D2462" s="201"/>
      <c r="E2462" s="90" t="s">
        <v>99</v>
      </c>
      <c r="F2462" s="90" t="s">
        <v>83</v>
      </c>
      <c r="G2462" s="90" t="s">
        <v>100</v>
      </c>
      <c r="H2462" s="91">
        <v>2008</v>
      </c>
      <c r="I2462" s="204">
        <v>18</v>
      </c>
      <c r="J2462" s="92">
        <v>13</v>
      </c>
      <c r="K2462" s="92">
        <v>0</v>
      </c>
      <c r="L2462" s="93" t="s">
        <v>98</v>
      </c>
      <c r="M2462" s="98"/>
      <c r="N2462" s="99" t="s">
        <v>45</v>
      </c>
      <c r="O2462" s="94">
        <v>2152</v>
      </c>
      <c r="P2462" s="94">
        <v>0</v>
      </c>
      <c r="Q2462" s="94">
        <v>0</v>
      </c>
      <c r="R2462" s="95" t="s">
        <v>33</v>
      </c>
      <c r="S2462" s="96" t="s">
        <v>89</v>
      </c>
      <c r="T2462" s="96">
        <v>110</v>
      </c>
      <c r="U2462" s="96">
        <v>1.3636363636363635</v>
      </c>
      <c r="V2462" s="96">
        <v>0</v>
      </c>
      <c r="W2462" s="97">
        <v>0.15</v>
      </c>
      <c r="X2462" s="21">
        <v>5810.4000000000005</v>
      </c>
      <c r="Y2462" s="202" t="s">
        <v>33</v>
      </c>
      <c r="Z2462" s="203" t="s">
        <v>5838</v>
      </c>
      <c r="AA2462" s="203"/>
      <c r="AB2462" s="203"/>
      <c r="AC2462" s="203"/>
      <c r="AD2462" s="25"/>
      <c r="AE2462" s="26"/>
      <c r="AF2462" s="27"/>
    </row>
    <row r="2463" spans="1:41" ht="16.5" customHeight="1">
      <c r="A2463" s="201" t="s">
        <v>96</v>
      </c>
      <c r="B2463" s="201"/>
      <c r="C2463" s="110"/>
      <c r="D2463" s="201"/>
      <c r="E2463" s="90" t="s">
        <v>99</v>
      </c>
      <c r="F2463" s="90" t="s">
        <v>83</v>
      </c>
      <c r="G2463" s="90" t="s">
        <v>101</v>
      </c>
      <c r="H2463" s="91">
        <v>2010</v>
      </c>
      <c r="I2463" s="204">
        <v>41</v>
      </c>
      <c r="J2463" s="92">
        <v>11</v>
      </c>
      <c r="K2463" s="92">
        <v>0</v>
      </c>
      <c r="L2463" s="93" t="s">
        <v>98</v>
      </c>
      <c r="M2463" s="93"/>
      <c r="N2463" s="93" t="s">
        <v>45</v>
      </c>
      <c r="O2463" s="94">
        <v>2152</v>
      </c>
      <c r="P2463" s="94">
        <v>0</v>
      </c>
      <c r="Q2463" s="94">
        <v>0</v>
      </c>
      <c r="R2463" s="95" t="s">
        <v>33</v>
      </c>
      <c r="S2463" s="96" t="s">
        <v>89</v>
      </c>
      <c r="T2463" s="96">
        <v>110</v>
      </c>
      <c r="U2463" s="96">
        <v>1.3636363636363635</v>
      </c>
      <c r="V2463" s="96">
        <v>0</v>
      </c>
      <c r="W2463" s="97">
        <v>0.15</v>
      </c>
      <c r="X2463" s="21">
        <v>13234.800000000001</v>
      </c>
      <c r="Y2463" s="202" t="s">
        <v>33</v>
      </c>
      <c r="Z2463" s="203" t="s">
        <v>5838</v>
      </c>
      <c r="AA2463" s="203"/>
      <c r="AB2463" s="203"/>
      <c r="AC2463" s="203"/>
      <c r="AD2463" s="25"/>
      <c r="AE2463" s="26"/>
      <c r="AF2463" s="27"/>
    </row>
    <row r="2464" spans="1:41" ht="16.5" customHeight="1">
      <c r="A2464" s="201" t="s">
        <v>96</v>
      </c>
      <c r="B2464" s="201"/>
      <c r="C2464" s="110"/>
      <c r="D2464" s="201"/>
      <c r="E2464" s="90" t="s">
        <v>99</v>
      </c>
      <c r="F2464" s="90" t="s">
        <v>36</v>
      </c>
      <c r="G2464" s="90" t="s">
        <v>106</v>
      </c>
      <c r="H2464" s="91">
        <v>2014</v>
      </c>
      <c r="I2464" s="92">
        <v>24</v>
      </c>
      <c r="J2464" s="92">
        <v>0</v>
      </c>
      <c r="K2464" s="92">
        <v>0</v>
      </c>
      <c r="L2464" s="93" t="s">
        <v>104</v>
      </c>
      <c r="M2464" s="98"/>
      <c r="N2464" s="99" t="s">
        <v>45</v>
      </c>
      <c r="O2464" s="94">
        <v>2152</v>
      </c>
      <c r="P2464" s="94">
        <v>0</v>
      </c>
      <c r="Q2464" s="94">
        <v>0</v>
      </c>
      <c r="R2464" s="95" t="s">
        <v>33</v>
      </c>
      <c r="S2464" s="96" t="s">
        <v>89</v>
      </c>
      <c r="T2464" s="96">
        <v>110</v>
      </c>
      <c r="U2464" s="96">
        <v>1.3636363636363635</v>
      </c>
      <c r="V2464" s="96">
        <v>0</v>
      </c>
      <c r="W2464" s="97">
        <v>0.15</v>
      </c>
      <c r="X2464" s="21">
        <v>7747.2000000000007</v>
      </c>
      <c r="Y2464" s="202" t="s">
        <v>33</v>
      </c>
      <c r="Z2464" s="203" t="s">
        <v>5838</v>
      </c>
      <c r="AA2464" s="203"/>
      <c r="AB2464" s="203"/>
      <c r="AC2464" s="203"/>
      <c r="AD2464" s="25"/>
      <c r="AE2464" s="26"/>
      <c r="AF2464" s="27"/>
    </row>
    <row r="2465" spans="1:41" ht="16.5" customHeight="1">
      <c r="A2465" s="201" t="s">
        <v>96</v>
      </c>
      <c r="B2465" s="201"/>
      <c r="C2465" s="110"/>
      <c r="D2465" s="201"/>
      <c r="E2465" s="90" t="s">
        <v>99</v>
      </c>
      <c r="F2465" s="90" t="s">
        <v>36</v>
      </c>
      <c r="G2465" s="90" t="s">
        <v>106</v>
      </c>
      <c r="H2465" s="91">
        <v>2014</v>
      </c>
      <c r="I2465" s="92">
        <v>22</v>
      </c>
      <c r="J2465" s="92">
        <v>0</v>
      </c>
      <c r="K2465" s="92">
        <v>0</v>
      </c>
      <c r="L2465" s="93" t="s">
        <v>105</v>
      </c>
      <c r="M2465" s="98"/>
      <c r="N2465" s="99" t="s">
        <v>45</v>
      </c>
      <c r="O2465" s="94">
        <v>2152</v>
      </c>
      <c r="P2465" s="94">
        <v>0</v>
      </c>
      <c r="Q2465" s="94">
        <v>0</v>
      </c>
      <c r="R2465" s="95" t="s">
        <v>33</v>
      </c>
      <c r="S2465" s="96" t="s">
        <v>89</v>
      </c>
      <c r="T2465" s="96">
        <v>110</v>
      </c>
      <c r="U2465" s="96">
        <v>1.3636363636363635</v>
      </c>
      <c r="V2465" s="96">
        <v>0</v>
      </c>
      <c r="W2465" s="97">
        <v>0.15</v>
      </c>
      <c r="X2465" s="21">
        <v>7101.6</v>
      </c>
      <c r="Y2465" s="202" t="s">
        <v>33</v>
      </c>
      <c r="Z2465" s="203" t="s">
        <v>5838</v>
      </c>
      <c r="AA2465" s="203"/>
      <c r="AB2465" s="203"/>
      <c r="AC2465" s="203"/>
      <c r="AD2465" s="25"/>
      <c r="AE2465" s="26"/>
      <c r="AF2465" s="27"/>
    </row>
    <row r="2466" spans="1:41" ht="16.5" customHeight="1">
      <c r="A2466" s="201" t="s">
        <v>96</v>
      </c>
      <c r="B2466" s="201"/>
      <c r="C2466" s="110"/>
      <c r="D2466" s="201"/>
      <c r="E2466" s="92" t="s">
        <v>37</v>
      </c>
      <c r="F2466" s="92" t="s">
        <v>83</v>
      </c>
      <c r="G2466" s="92" t="s">
        <v>140</v>
      </c>
      <c r="H2466" s="92">
        <v>2007</v>
      </c>
      <c r="I2466" s="92">
        <v>3</v>
      </c>
      <c r="J2466" s="92">
        <v>0</v>
      </c>
      <c r="K2466" s="92">
        <v>0</v>
      </c>
      <c r="L2466" s="98" t="s">
        <v>117</v>
      </c>
      <c r="M2466" s="98"/>
      <c r="N2466" s="98" t="s">
        <v>45</v>
      </c>
      <c r="O2466" s="94">
        <v>2152</v>
      </c>
      <c r="P2466" s="94">
        <v>0</v>
      </c>
      <c r="Q2466" s="94">
        <v>0</v>
      </c>
      <c r="R2466" s="94" t="s">
        <v>33</v>
      </c>
      <c r="S2466" s="96" t="s">
        <v>89</v>
      </c>
      <c r="T2466" s="96">
        <v>110</v>
      </c>
      <c r="U2466" s="96">
        <v>1.3636363636363635</v>
      </c>
      <c r="V2466" s="96">
        <v>0</v>
      </c>
      <c r="W2466" s="145">
        <v>0.15</v>
      </c>
      <c r="X2466" s="21">
        <v>968.40000000000009</v>
      </c>
      <c r="Y2466" s="202" t="s">
        <v>33</v>
      </c>
      <c r="Z2466" s="203" t="s">
        <v>5838</v>
      </c>
      <c r="AA2466" s="203"/>
      <c r="AB2466" s="203"/>
      <c r="AC2466" s="203"/>
      <c r="AD2466" s="25"/>
      <c r="AE2466" s="26"/>
      <c r="AF2466" s="27"/>
    </row>
    <row r="2467" spans="1:41" ht="16.5" customHeight="1">
      <c r="A2467" s="201" t="s">
        <v>96</v>
      </c>
      <c r="B2467" s="201"/>
      <c r="C2467" s="110"/>
      <c r="D2467" s="201"/>
      <c r="E2467" s="92" t="s">
        <v>37</v>
      </c>
      <c r="F2467" s="92" t="s">
        <v>125</v>
      </c>
      <c r="G2467" s="92" t="s">
        <v>145</v>
      </c>
      <c r="H2467" s="92">
        <v>2007</v>
      </c>
      <c r="I2467" s="92">
        <v>2</v>
      </c>
      <c r="J2467" s="92">
        <v>0</v>
      </c>
      <c r="K2467" s="92">
        <v>0</v>
      </c>
      <c r="L2467" s="98" t="s">
        <v>112</v>
      </c>
      <c r="M2467" s="98"/>
      <c r="N2467" s="98" t="s">
        <v>39</v>
      </c>
      <c r="O2467" s="94">
        <v>2152</v>
      </c>
      <c r="P2467" s="94">
        <v>0</v>
      </c>
      <c r="Q2467" s="94">
        <v>0</v>
      </c>
      <c r="R2467" s="94" t="s">
        <v>33</v>
      </c>
      <c r="S2467" s="96" t="s">
        <v>89</v>
      </c>
      <c r="T2467" s="96">
        <v>110</v>
      </c>
      <c r="U2467" s="96">
        <v>1.3636363636363635</v>
      </c>
      <c r="V2467" s="96">
        <v>0</v>
      </c>
      <c r="W2467" s="145">
        <v>0.15</v>
      </c>
      <c r="X2467" s="21">
        <v>645.6</v>
      </c>
      <c r="Y2467" s="202" t="s">
        <v>33</v>
      </c>
      <c r="Z2467" s="203" t="s">
        <v>5838</v>
      </c>
      <c r="AA2467" s="203"/>
      <c r="AB2467" s="203"/>
      <c r="AC2467" s="203"/>
      <c r="AD2467" s="25"/>
      <c r="AE2467" s="26"/>
      <c r="AF2467" s="27"/>
    </row>
    <row r="2468" spans="1:41" ht="16.5" customHeight="1">
      <c r="A2468" s="201" t="s">
        <v>96</v>
      </c>
      <c r="B2468" s="201"/>
      <c r="C2468" s="110"/>
      <c r="D2468" s="201"/>
      <c r="E2468" s="92" t="s">
        <v>37</v>
      </c>
      <c r="F2468" s="92" t="s">
        <v>157</v>
      </c>
      <c r="G2468" s="92" t="s">
        <v>158</v>
      </c>
      <c r="H2468" s="92">
        <v>2008</v>
      </c>
      <c r="I2468" s="92">
        <v>1</v>
      </c>
      <c r="J2468" s="92">
        <v>0</v>
      </c>
      <c r="K2468" s="92">
        <v>0</v>
      </c>
      <c r="L2468" s="98" t="s">
        <v>130</v>
      </c>
      <c r="M2468" s="98"/>
      <c r="N2468" s="98" t="s">
        <v>39</v>
      </c>
      <c r="O2468" s="94">
        <v>2152</v>
      </c>
      <c r="P2468" s="94">
        <v>0</v>
      </c>
      <c r="Q2468" s="94">
        <v>0</v>
      </c>
      <c r="R2468" s="94" t="s">
        <v>33</v>
      </c>
      <c r="S2468" s="96" t="s">
        <v>89</v>
      </c>
      <c r="T2468" s="96">
        <v>110</v>
      </c>
      <c r="U2468" s="96">
        <v>1.3636363636363635</v>
      </c>
      <c r="V2468" s="96">
        <v>0</v>
      </c>
      <c r="W2468" s="145">
        <v>0.15</v>
      </c>
      <c r="X2468" s="21">
        <v>322.8</v>
      </c>
      <c r="Y2468" s="202" t="s">
        <v>33</v>
      </c>
      <c r="Z2468" s="203" t="s">
        <v>5838</v>
      </c>
      <c r="AA2468" s="203"/>
      <c r="AB2468" s="203"/>
      <c r="AC2468" s="203"/>
      <c r="AD2468" s="25"/>
      <c r="AE2468" s="26"/>
      <c r="AF2468" s="27"/>
    </row>
    <row r="2469" spans="1:41" ht="16.5" customHeight="1">
      <c r="A2469" s="201" t="s">
        <v>96</v>
      </c>
      <c r="B2469" s="201"/>
      <c r="C2469" s="110"/>
      <c r="D2469" s="201"/>
      <c r="E2469" s="92" t="s">
        <v>37</v>
      </c>
      <c r="F2469" s="92" t="s">
        <v>157</v>
      </c>
      <c r="G2469" s="92" t="s">
        <v>158</v>
      </c>
      <c r="H2469" s="92">
        <v>2008</v>
      </c>
      <c r="I2469" s="92">
        <v>1</v>
      </c>
      <c r="J2469" s="92">
        <v>0</v>
      </c>
      <c r="K2469" s="92">
        <v>0</v>
      </c>
      <c r="L2469" s="98" t="s">
        <v>131</v>
      </c>
      <c r="M2469" s="98"/>
      <c r="N2469" s="98" t="s">
        <v>45</v>
      </c>
      <c r="O2469" s="94">
        <v>2152</v>
      </c>
      <c r="P2469" s="94">
        <v>0</v>
      </c>
      <c r="Q2469" s="94">
        <v>0</v>
      </c>
      <c r="R2469" s="94" t="s">
        <v>33</v>
      </c>
      <c r="S2469" s="96" t="s">
        <v>89</v>
      </c>
      <c r="T2469" s="96">
        <v>110</v>
      </c>
      <c r="U2469" s="96">
        <v>1.3636363636363635</v>
      </c>
      <c r="V2469" s="96">
        <v>0</v>
      </c>
      <c r="W2469" s="145">
        <v>0.15</v>
      </c>
      <c r="X2469" s="21">
        <v>322.8</v>
      </c>
      <c r="Y2469" s="202" t="s">
        <v>33</v>
      </c>
      <c r="Z2469" s="203" t="s">
        <v>5838</v>
      </c>
      <c r="AA2469" s="203"/>
      <c r="AB2469" s="203"/>
      <c r="AC2469" s="203"/>
      <c r="AD2469" s="25"/>
      <c r="AE2469" s="26"/>
      <c r="AF2469" s="27"/>
      <c r="AG2469" s="28"/>
      <c r="AH2469" s="28"/>
      <c r="AI2469" s="28"/>
      <c r="AJ2469" s="28"/>
      <c r="AK2469" s="28"/>
      <c r="AL2469" s="28"/>
      <c r="AM2469" s="28"/>
      <c r="AN2469" s="28"/>
      <c r="AO2469" s="28"/>
    </row>
    <row r="2470" spans="1:41" ht="16.5" customHeight="1">
      <c r="A2470" s="201" t="s">
        <v>96</v>
      </c>
      <c r="B2470" s="201"/>
      <c r="C2470" s="110"/>
      <c r="D2470" s="201"/>
      <c r="E2470" s="92" t="s">
        <v>37</v>
      </c>
      <c r="F2470" s="92" t="s">
        <v>36</v>
      </c>
      <c r="G2470" s="92" t="s">
        <v>159</v>
      </c>
      <c r="H2470" s="92">
        <v>2007</v>
      </c>
      <c r="I2470" s="92">
        <v>1</v>
      </c>
      <c r="J2470" s="92">
        <v>0</v>
      </c>
      <c r="K2470" s="92">
        <v>0</v>
      </c>
      <c r="L2470" s="98" t="s">
        <v>119</v>
      </c>
      <c r="M2470" s="98"/>
      <c r="N2470" s="98" t="s">
        <v>45</v>
      </c>
      <c r="O2470" s="94">
        <v>2152</v>
      </c>
      <c r="P2470" s="94">
        <v>0</v>
      </c>
      <c r="Q2470" s="94">
        <v>0</v>
      </c>
      <c r="R2470" s="94" t="s">
        <v>33</v>
      </c>
      <c r="S2470" s="96" t="s">
        <v>89</v>
      </c>
      <c r="T2470" s="96">
        <v>110</v>
      </c>
      <c r="U2470" s="96">
        <v>1.3636363636363635</v>
      </c>
      <c r="V2470" s="96">
        <v>0</v>
      </c>
      <c r="W2470" s="145">
        <v>0.15</v>
      </c>
      <c r="X2470" s="21">
        <v>322.8</v>
      </c>
      <c r="Y2470" s="202" t="s">
        <v>33</v>
      </c>
      <c r="Z2470" s="203" t="s">
        <v>5838</v>
      </c>
      <c r="AA2470" s="203"/>
      <c r="AB2470" s="203"/>
      <c r="AC2470" s="203"/>
      <c r="AD2470" s="25"/>
      <c r="AE2470" s="26"/>
      <c r="AF2470" s="27"/>
      <c r="AG2470" s="28"/>
      <c r="AH2470" s="28"/>
      <c r="AI2470" s="28"/>
      <c r="AJ2470" s="28"/>
      <c r="AK2470" s="28"/>
      <c r="AL2470" s="28"/>
      <c r="AM2470" s="28"/>
      <c r="AN2470" s="28"/>
      <c r="AO2470" s="28"/>
    </row>
    <row r="2471" spans="1:41" ht="16.5" customHeight="1">
      <c r="A2471" s="201" t="s">
        <v>96</v>
      </c>
      <c r="B2471" s="201"/>
      <c r="C2471" s="110"/>
      <c r="D2471" s="201"/>
      <c r="E2471" s="92" t="s">
        <v>37</v>
      </c>
      <c r="F2471" s="92" t="s">
        <v>83</v>
      </c>
      <c r="G2471" s="92" t="s">
        <v>160</v>
      </c>
      <c r="H2471" s="92">
        <v>2007</v>
      </c>
      <c r="I2471" s="92">
        <v>1</v>
      </c>
      <c r="J2471" s="92">
        <v>0</v>
      </c>
      <c r="K2471" s="92">
        <v>0</v>
      </c>
      <c r="L2471" s="98" t="s">
        <v>121</v>
      </c>
      <c r="M2471" s="98"/>
      <c r="N2471" s="98" t="s">
        <v>45</v>
      </c>
      <c r="O2471" s="94">
        <v>2152</v>
      </c>
      <c r="P2471" s="94">
        <v>0</v>
      </c>
      <c r="Q2471" s="94">
        <v>0</v>
      </c>
      <c r="R2471" s="94" t="s">
        <v>33</v>
      </c>
      <c r="S2471" s="96" t="s">
        <v>89</v>
      </c>
      <c r="T2471" s="96">
        <v>110</v>
      </c>
      <c r="U2471" s="96">
        <v>1.3636363636363635</v>
      </c>
      <c r="V2471" s="96">
        <v>0</v>
      </c>
      <c r="W2471" s="145">
        <v>0.15</v>
      </c>
      <c r="X2471" s="21">
        <v>322.8</v>
      </c>
      <c r="Y2471" s="202" t="s">
        <v>33</v>
      </c>
      <c r="Z2471" s="203" t="s">
        <v>5838</v>
      </c>
      <c r="AA2471" s="203"/>
      <c r="AB2471" s="203"/>
      <c r="AC2471" s="203"/>
      <c r="AD2471" s="25"/>
      <c r="AE2471" s="26"/>
      <c r="AF2471" s="27"/>
      <c r="AG2471" s="28"/>
      <c r="AH2471" s="28"/>
      <c r="AI2471" s="28"/>
      <c r="AJ2471" s="28"/>
      <c r="AK2471" s="28"/>
      <c r="AL2471" s="28"/>
      <c r="AM2471" s="28"/>
      <c r="AN2471" s="28"/>
      <c r="AO2471" s="28"/>
    </row>
    <row r="2472" spans="1:41" ht="16.5" customHeight="1">
      <c r="A2472" s="201" t="s">
        <v>96</v>
      </c>
      <c r="B2472" s="201"/>
      <c r="C2472" s="110"/>
      <c r="D2472" s="201"/>
      <c r="E2472" s="92" t="s">
        <v>37</v>
      </c>
      <c r="F2472" s="92" t="s">
        <v>157</v>
      </c>
      <c r="G2472" s="92" t="s">
        <v>158</v>
      </c>
      <c r="H2472" s="92">
        <v>2008</v>
      </c>
      <c r="I2472" s="92">
        <v>1</v>
      </c>
      <c r="J2472" s="92">
        <v>0</v>
      </c>
      <c r="K2472" s="92">
        <v>0</v>
      </c>
      <c r="L2472" s="98" t="s">
        <v>132</v>
      </c>
      <c r="M2472" s="98"/>
      <c r="N2472" s="98" t="s">
        <v>45</v>
      </c>
      <c r="O2472" s="94">
        <v>2152</v>
      </c>
      <c r="P2472" s="94">
        <v>0</v>
      </c>
      <c r="Q2472" s="94">
        <v>0</v>
      </c>
      <c r="R2472" s="94" t="s">
        <v>33</v>
      </c>
      <c r="S2472" s="96" t="s">
        <v>89</v>
      </c>
      <c r="T2472" s="96">
        <v>110</v>
      </c>
      <c r="U2472" s="96">
        <v>1.3636363636363635</v>
      </c>
      <c r="V2472" s="96">
        <v>0</v>
      </c>
      <c r="W2472" s="145">
        <v>0.15</v>
      </c>
      <c r="X2472" s="21">
        <v>322.8</v>
      </c>
      <c r="Y2472" s="202" t="s">
        <v>33</v>
      </c>
      <c r="Z2472" s="203" t="s">
        <v>5838</v>
      </c>
      <c r="AA2472" s="203"/>
      <c r="AB2472" s="203"/>
      <c r="AC2472" s="203"/>
      <c r="AD2472" s="25"/>
      <c r="AE2472" s="26"/>
      <c r="AF2472" s="27"/>
      <c r="AG2472" s="28"/>
      <c r="AH2472" s="28"/>
      <c r="AI2472" s="28"/>
      <c r="AJ2472" s="28"/>
      <c r="AK2472" s="28"/>
      <c r="AL2472" s="28"/>
      <c r="AM2472" s="28"/>
      <c r="AN2472" s="28"/>
      <c r="AO2472" s="28"/>
    </row>
    <row r="2473" spans="1:41" ht="16.5" customHeight="1">
      <c r="A2473" s="201" t="s">
        <v>96</v>
      </c>
      <c r="B2473" s="201"/>
      <c r="C2473" s="110"/>
      <c r="D2473" s="201"/>
      <c r="E2473" s="92" t="s">
        <v>37</v>
      </c>
      <c r="F2473" s="92" t="s">
        <v>157</v>
      </c>
      <c r="G2473" s="92" t="s">
        <v>158</v>
      </c>
      <c r="H2473" s="92">
        <v>2008</v>
      </c>
      <c r="I2473" s="92">
        <v>1</v>
      </c>
      <c r="J2473" s="92">
        <v>0</v>
      </c>
      <c r="K2473" s="92">
        <v>0</v>
      </c>
      <c r="L2473" s="98" t="s">
        <v>133</v>
      </c>
      <c r="M2473" s="98"/>
      <c r="N2473" s="98" t="s">
        <v>45</v>
      </c>
      <c r="O2473" s="94">
        <v>2152</v>
      </c>
      <c r="P2473" s="94">
        <v>0</v>
      </c>
      <c r="Q2473" s="94">
        <v>0</v>
      </c>
      <c r="R2473" s="94" t="s">
        <v>33</v>
      </c>
      <c r="S2473" s="96" t="s">
        <v>89</v>
      </c>
      <c r="T2473" s="96">
        <v>110</v>
      </c>
      <c r="U2473" s="96">
        <v>1.3636363636363635</v>
      </c>
      <c r="V2473" s="96">
        <v>0</v>
      </c>
      <c r="W2473" s="145">
        <v>0.15</v>
      </c>
      <c r="X2473" s="21">
        <v>322.8</v>
      </c>
      <c r="Y2473" s="202" t="s">
        <v>33</v>
      </c>
      <c r="Z2473" s="203" t="s">
        <v>5838</v>
      </c>
      <c r="AA2473" s="203"/>
      <c r="AB2473" s="203"/>
      <c r="AC2473" s="203"/>
      <c r="AD2473" s="25"/>
      <c r="AE2473" s="26"/>
      <c r="AF2473" s="27"/>
      <c r="AG2473" s="28"/>
      <c r="AH2473" s="28"/>
      <c r="AI2473" s="28"/>
      <c r="AJ2473" s="28"/>
      <c r="AK2473" s="28"/>
      <c r="AL2473" s="28"/>
      <c r="AM2473" s="28"/>
      <c r="AN2473" s="28"/>
      <c r="AO2473" s="28"/>
    </row>
    <row r="2474" spans="1:41" ht="16.5" customHeight="1">
      <c r="A2474" s="201" t="s">
        <v>96</v>
      </c>
      <c r="B2474" s="201"/>
      <c r="C2474" s="110"/>
      <c r="D2474" s="201"/>
      <c r="E2474" s="92" t="s">
        <v>37</v>
      </c>
      <c r="F2474" s="92" t="s">
        <v>83</v>
      </c>
      <c r="G2474" s="92" t="s">
        <v>160</v>
      </c>
      <c r="H2474" s="92">
        <v>2007</v>
      </c>
      <c r="I2474" s="92">
        <v>1</v>
      </c>
      <c r="J2474" s="92">
        <v>0</v>
      </c>
      <c r="K2474" s="92">
        <v>0</v>
      </c>
      <c r="L2474" s="98" t="s">
        <v>109</v>
      </c>
      <c r="M2474" s="98"/>
      <c r="N2474" s="98" t="s">
        <v>45</v>
      </c>
      <c r="O2474" s="94">
        <v>2152</v>
      </c>
      <c r="P2474" s="94">
        <v>0</v>
      </c>
      <c r="Q2474" s="94">
        <v>0</v>
      </c>
      <c r="R2474" s="94" t="s">
        <v>33</v>
      </c>
      <c r="S2474" s="96" t="s">
        <v>89</v>
      </c>
      <c r="T2474" s="96">
        <v>110</v>
      </c>
      <c r="U2474" s="96">
        <v>1.3636363636363635</v>
      </c>
      <c r="V2474" s="96">
        <v>0</v>
      </c>
      <c r="W2474" s="145">
        <v>0.15</v>
      </c>
      <c r="X2474" s="21">
        <v>322.8</v>
      </c>
      <c r="Y2474" s="202" t="s">
        <v>33</v>
      </c>
      <c r="Z2474" s="203" t="s">
        <v>5838</v>
      </c>
      <c r="AA2474" s="203"/>
      <c r="AB2474" s="203"/>
      <c r="AC2474" s="203"/>
      <c r="AD2474" s="25"/>
      <c r="AE2474" s="26"/>
      <c r="AF2474" s="27"/>
      <c r="AG2474" s="28"/>
      <c r="AH2474" s="28"/>
      <c r="AI2474" s="28"/>
      <c r="AJ2474" s="28"/>
      <c r="AK2474" s="28"/>
      <c r="AL2474" s="28"/>
      <c r="AM2474" s="28"/>
      <c r="AN2474" s="28"/>
      <c r="AO2474" s="28"/>
    </row>
    <row r="2475" spans="1:41" ht="16.5" customHeight="1">
      <c r="A2475" s="201" t="s">
        <v>96</v>
      </c>
      <c r="B2475" s="201"/>
      <c r="C2475" s="110"/>
      <c r="D2475" s="201"/>
      <c r="E2475" s="92" t="s">
        <v>37</v>
      </c>
      <c r="F2475" s="92" t="s">
        <v>157</v>
      </c>
      <c r="G2475" s="92" t="s">
        <v>158</v>
      </c>
      <c r="H2475" s="92">
        <v>2008</v>
      </c>
      <c r="I2475" s="92">
        <v>1</v>
      </c>
      <c r="J2475" s="92">
        <v>0</v>
      </c>
      <c r="K2475" s="92">
        <v>0</v>
      </c>
      <c r="L2475" s="98" t="s">
        <v>124</v>
      </c>
      <c r="M2475" s="98"/>
      <c r="N2475" s="98" t="s">
        <v>45</v>
      </c>
      <c r="O2475" s="94">
        <v>2152</v>
      </c>
      <c r="P2475" s="94">
        <v>0</v>
      </c>
      <c r="Q2475" s="94">
        <v>0</v>
      </c>
      <c r="R2475" s="94" t="s">
        <v>33</v>
      </c>
      <c r="S2475" s="96" t="s">
        <v>89</v>
      </c>
      <c r="T2475" s="96">
        <v>110</v>
      </c>
      <c r="U2475" s="96">
        <v>1.3636363636363635</v>
      </c>
      <c r="V2475" s="96">
        <v>0</v>
      </c>
      <c r="W2475" s="145">
        <v>0.15</v>
      </c>
      <c r="X2475" s="21">
        <v>322.8</v>
      </c>
      <c r="Y2475" s="202" t="s">
        <v>33</v>
      </c>
      <c r="Z2475" s="203" t="s">
        <v>5838</v>
      </c>
      <c r="AA2475" s="203"/>
      <c r="AB2475" s="203"/>
      <c r="AC2475" s="203"/>
      <c r="AD2475" s="25"/>
      <c r="AE2475" s="26"/>
      <c r="AF2475" s="27"/>
      <c r="AG2475" s="28"/>
      <c r="AH2475" s="28"/>
      <c r="AI2475" s="28"/>
      <c r="AJ2475" s="28"/>
      <c r="AK2475" s="28"/>
      <c r="AL2475" s="28"/>
      <c r="AM2475" s="28"/>
      <c r="AN2475" s="28"/>
      <c r="AO2475" s="28"/>
    </row>
    <row r="2476" spans="1:41" ht="16.5" customHeight="1">
      <c r="A2476" s="201" t="s">
        <v>96</v>
      </c>
      <c r="B2476" s="201"/>
      <c r="C2476" s="110"/>
      <c r="D2476" s="201"/>
      <c r="E2476" s="92" t="s">
        <v>37</v>
      </c>
      <c r="F2476" s="92" t="s">
        <v>157</v>
      </c>
      <c r="G2476" s="92" t="s">
        <v>161</v>
      </c>
      <c r="H2476" s="92">
        <v>2008</v>
      </c>
      <c r="I2476" s="92">
        <v>1</v>
      </c>
      <c r="J2476" s="92">
        <v>0</v>
      </c>
      <c r="K2476" s="92">
        <v>0</v>
      </c>
      <c r="L2476" s="98" t="s">
        <v>124</v>
      </c>
      <c r="M2476" s="98"/>
      <c r="N2476" s="98" t="s">
        <v>45</v>
      </c>
      <c r="O2476" s="94">
        <v>2152</v>
      </c>
      <c r="P2476" s="94">
        <v>0</v>
      </c>
      <c r="Q2476" s="94">
        <v>0</v>
      </c>
      <c r="R2476" s="94" t="s">
        <v>33</v>
      </c>
      <c r="S2476" s="96" t="s">
        <v>89</v>
      </c>
      <c r="T2476" s="96">
        <v>110</v>
      </c>
      <c r="U2476" s="96">
        <v>1.3636363636363635</v>
      </c>
      <c r="V2476" s="96">
        <v>0</v>
      </c>
      <c r="W2476" s="145">
        <v>0.15</v>
      </c>
      <c r="X2476" s="21">
        <v>322.8</v>
      </c>
      <c r="Y2476" s="202" t="s">
        <v>33</v>
      </c>
      <c r="Z2476" s="203" t="s">
        <v>5838</v>
      </c>
      <c r="AA2476" s="203"/>
      <c r="AB2476" s="203"/>
      <c r="AC2476" s="203"/>
      <c r="AD2476" s="25"/>
      <c r="AE2476" s="26"/>
      <c r="AF2476" s="27"/>
      <c r="AG2476" s="28"/>
      <c r="AH2476" s="28"/>
      <c r="AI2476" s="28"/>
      <c r="AJ2476" s="28"/>
      <c r="AK2476" s="28"/>
      <c r="AL2476" s="28"/>
      <c r="AM2476" s="28"/>
      <c r="AN2476" s="28"/>
      <c r="AO2476" s="28"/>
    </row>
    <row r="2477" spans="1:41" ht="16.5" customHeight="1">
      <c r="A2477" s="201" t="s">
        <v>96</v>
      </c>
      <c r="B2477" s="201"/>
      <c r="C2477" s="110"/>
      <c r="D2477" s="201"/>
      <c r="E2477" s="92" t="s">
        <v>37</v>
      </c>
      <c r="F2477" s="92" t="s">
        <v>157</v>
      </c>
      <c r="G2477" s="92" t="s">
        <v>158</v>
      </c>
      <c r="H2477" s="92">
        <v>2008</v>
      </c>
      <c r="I2477" s="92">
        <v>1</v>
      </c>
      <c r="J2477" s="92">
        <v>0</v>
      </c>
      <c r="K2477" s="92">
        <v>0</v>
      </c>
      <c r="L2477" s="98" t="s">
        <v>135</v>
      </c>
      <c r="M2477" s="98"/>
      <c r="N2477" s="98" t="s">
        <v>45</v>
      </c>
      <c r="O2477" s="94">
        <v>2152</v>
      </c>
      <c r="P2477" s="94">
        <v>0</v>
      </c>
      <c r="Q2477" s="94">
        <v>0</v>
      </c>
      <c r="R2477" s="94" t="s">
        <v>33</v>
      </c>
      <c r="S2477" s="96" t="s">
        <v>89</v>
      </c>
      <c r="T2477" s="96">
        <v>110</v>
      </c>
      <c r="U2477" s="96">
        <v>1.3636363636363635</v>
      </c>
      <c r="V2477" s="96">
        <v>0</v>
      </c>
      <c r="W2477" s="145">
        <v>0.15</v>
      </c>
      <c r="X2477" s="21">
        <v>322.8</v>
      </c>
      <c r="Y2477" s="202" t="s">
        <v>33</v>
      </c>
      <c r="Z2477" s="203" t="s">
        <v>5838</v>
      </c>
      <c r="AA2477" s="203"/>
      <c r="AB2477" s="203"/>
      <c r="AC2477" s="203"/>
      <c r="AD2477" s="25"/>
      <c r="AE2477" s="26"/>
      <c r="AF2477" s="27"/>
      <c r="AG2477" s="28"/>
      <c r="AH2477" s="28"/>
      <c r="AI2477" s="28"/>
      <c r="AJ2477" s="28"/>
      <c r="AK2477" s="28"/>
      <c r="AL2477" s="28"/>
      <c r="AM2477" s="28"/>
      <c r="AN2477" s="28"/>
      <c r="AO2477" s="28"/>
    </row>
    <row r="2478" spans="1:41" ht="16.5" customHeight="1">
      <c r="A2478" s="201" t="s">
        <v>96</v>
      </c>
      <c r="B2478" s="201"/>
      <c r="C2478" s="110"/>
      <c r="D2478" s="201"/>
      <c r="E2478" s="92" t="s">
        <v>37</v>
      </c>
      <c r="F2478" s="92" t="s">
        <v>157</v>
      </c>
      <c r="G2478" s="92" t="s">
        <v>162</v>
      </c>
      <c r="H2478" s="92">
        <v>2008</v>
      </c>
      <c r="I2478" s="92">
        <v>1</v>
      </c>
      <c r="J2478" s="92">
        <v>0</v>
      </c>
      <c r="K2478" s="92">
        <v>0</v>
      </c>
      <c r="L2478" s="98" t="s">
        <v>136</v>
      </c>
      <c r="M2478" s="98"/>
      <c r="N2478" s="98" t="s">
        <v>45</v>
      </c>
      <c r="O2478" s="94">
        <v>2152</v>
      </c>
      <c r="P2478" s="94">
        <v>0</v>
      </c>
      <c r="Q2478" s="94">
        <v>0</v>
      </c>
      <c r="R2478" s="94" t="s">
        <v>33</v>
      </c>
      <c r="S2478" s="96" t="s">
        <v>89</v>
      </c>
      <c r="T2478" s="96">
        <v>110</v>
      </c>
      <c r="U2478" s="96">
        <v>1.3636363636363635</v>
      </c>
      <c r="V2478" s="96">
        <v>0</v>
      </c>
      <c r="W2478" s="145">
        <v>0.15</v>
      </c>
      <c r="X2478" s="21">
        <v>322.8</v>
      </c>
      <c r="Y2478" s="202" t="s">
        <v>33</v>
      </c>
      <c r="Z2478" s="203" t="s">
        <v>5838</v>
      </c>
      <c r="AA2478" s="203"/>
      <c r="AB2478" s="203"/>
      <c r="AC2478" s="203"/>
      <c r="AD2478" s="25"/>
      <c r="AE2478" s="26"/>
      <c r="AF2478" s="27"/>
    </row>
    <row r="2479" spans="1:41" ht="16.5" customHeight="1">
      <c r="A2479" s="201" t="s">
        <v>96</v>
      </c>
      <c r="B2479" s="201"/>
      <c r="C2479" s="110"/>
      <c r="D2479" s="201"/>
      <c r="E2479" s="92" t="s">
        <v>37</v>
      </c>
      <c r="F2479" s="92" t="s">
        <v>157</v>
      </c>
      <c r="G2479" s="92" t="s">
        <v>162</v>
      </c>
      <c r="H2479" s="92">
        <v>2008</v>
      </c>
      <c r="I2479" s="92">
        <v>1</v>
      </c>
      <c r="J2479" s="92">
        <v>0</v>
      </c>
      <c r="K2479" s="92">
        <v>0</v>
      </c>
      <c r="L2479" s="98" t="s">
        <v>117</v>
      </c>
      <c r="M2479" s="98"/>
      <c r="N2479" s="98" t="s">
        <v>45</v>
      </c>
      <c r="O2479" s="94">
        <v>2152</v>
      </c>
      <c r="P2479" s="94">
        <v>0</v>
      </c>
      <c r="Q2479" s="94">
        <v>0</v>
      </c>
      <c r="R2479" s="94" t="s">
        <v>33</v>
      </c>
      <c r="S2479" s="96" t="s">
        <v>89</v>
      </c>
      <c r="T2479" s="96">
        <v>110</v>
      </c>
      <c r="U2479" s="96">
        <v>1.3636363636363635</v>
      </c>
      <c r="V2479" s="96">
        <v>0</v>
      </c>
      <c r="W2479" s="145">
        <v>0.15</v>
      </c>
      <c r="X2479" s="21">
        <v>322.8</v>
      </c>
      <c r="Y2479" s="202" t="s">
        <v>33</v>
      </c>
      <c r="Z2479" s="203" t="s">
        <v>5838</v>
      </c>
      <c r="AA2479" s="203"/>
      <c r="AB2479" s="203"/>
      <c r="AC2479" s="203"/>
      <c r="AD2479" s="25"/>
      <c r="AE2479" s="26"/>
      <c r="AF2479" s="27"/>
    </row>
    <row r="2480" spans="1:41" ht="16.5" customHeight="1">
      <c r="A2480" s="201" t="s">
        <v>96</v>
      </c>
      <c r="B2480" s="201"/>
      <c r="C2480" s="110"/>
      <c r="D2480" s="201"/>
      <c r="E2480" s="92" t="s">
        <v>37</v>
      </c>
      <c r="F2480" s="92" t="s">
        <v>163</v>
      </c>
      <c r="G2480" s="92" t="s">
        <v>164</v>
      </c>
      <c r="H2480" s="92">
        <v>2017</v>
      </c>
      <c r="I2480" s="204">
        <v>3</v>
      </c>
      <c r="J2480" s="92">
        <v>2</v>
      </c>
      <c r="K2480" s="92">
        <v>0</v>
      </c>
      <c r="L2480" s="98" t="s">
        <v>117</v>
      </c>
      <c r="M2480" s="98"/>
      <c r="N2480" s="98" t="s">
        <v>45</v>
      </c>
      <c r="O2480" s="94">
        <v>2152</v>
      </c>
      <c r="P2480" s="94">
        <v>0</v>
      </c>
      <c r="Q2480" s="94">
        <v>0</v>
      </c>
      <c r="R2480" s="94" t="s">
        <v>33</v>
      </c>
      <c r="S2480" s="96" t="s">
        <v>89</v>
      </c>
      <c r="T2480" s="96">
        <v>110</v>
      </c>
      <c r="U2480" s="96">
        <v>1.3636363636363635</v>
      </c>
      <c r="V2480" s="96">
        <v>0</v>
      </c>
      <c r="W2480" s="145">
        <v>0.15</v>
      </c>
      <c r="X2480" s="21">
        <v>968.40000000000009</v>
      </c>
      <c r="Y2480" s="202" t="s">
        <v>33</v>
      </c>
      <c r="Z2480" s="203" t="s">
        <v>5838</v>
      </c>
      <c r="AA2480" s="203"/>
      <c r="AB2480" s="203"/>
      <c r="AC2480" s="203"/>
      <c r="AD2480" s="25"/>
      <c r="AE2480" s="26"/>
      <c r="AF2480" s="27"/>
    </row>
    <row r="2481" spans="1:32" ht="16.5" customHeight="1">
      <c r="A2481" s="201" t="s">
        <v>96</v>
      </c>
      <c r="B2481" s="201"/>
      <c r="C2481" s="110"/>
      <c r="D2481" s="201"/>
      <c r="E2481" s="205" t="s">
        <v>79</v>
      </c>
      <c r="F2481" s="205" t="s">
        <v>102</v>
      </c>
      <c r="G2481" s="205" t="s">
        <v>103</v>
      </c>
      <c r="H2481" s="91">
        <v>2014</v>
      </c>
      <c r="I2481" s="206">
        <v>22</v>
      </c>
      <c r="J2481" s="92">
        <v>0</v>
      </c>
      <c r="K2481" s="92">
        <v>0</v>
      </c>
      <c r="L2481" s="207" t="s">
        <v>105</v>
      </c>
      <c r="M2481" s="93"/>
      <c r="N2481" s="98" t="s">
        <v>45</v>
      </c>
      <c r="O2481" s="94">
        <v>2152</v>
      </c>
      <c r="P2481" s="94">
        <v>0</v>
      </c>
      <c r="Q2481" s="94">
        <v>0</v>
      </c>
      <c r="R2481" s="100" t="s">
        <v>33</v>
      </c>
      <c r="S2481" s="96">
        <v>60</v>
      </c>
      <c r="T2481" s="96">
        <v>110</v>
      </c>
      <c r="U2481" s="101">
        <v>1.5</v>
      </c>
      <c r="V2481" s="96">
        <v>0</v>
      </c>
      <c r="W2481" s="97">
        <v>0.16500000000000001</v>
      </c>
      <c r="X2481" s="21">
        <v>7811.7600000000011</v>
      </c>
      <c r="Y2481" s="208" t="s">
        <v>33</v>
      </c>
      <c r="Z2481" s="203" t="s">
        <v>5838</v>
      </c>
      <c r="AA2481" s="203"/>
      <c r="AB2481" s="203"/>
      <c r="AC2481" s="203"/>
      <c r="AD2481" s="25"/>
      <c r="AE2481" s="26"/>
      <c r="AF2481" s="27"/>
    </row>
    <row r="2482" spans="1:32" ht="16.5" customHeight="1">
      <c r="A2482" s="201" t="s">
        <v>96</v>
      </c>
      <c r="B2482" s="201"/>
      <c r="C2482" s="110"/>
      <c r="D2482" s="201"/>
      <c r="E2482" s="205" t="s">
        <v>79</v>
      </c>
      <c r="F2482" s="205" t="s">
        <v>102</v>
      </c>
      <c r="G2482" s="205" t="s">
        <v>103</v>
      </c>
      <c r="H2482" s="91">
        <v>2014</v>
      </c>
      <c r="I2482" s="206">
        <v>24</v>
      </c>
      <c r="J2482" s="92">
        <v>0</v>
      </c>
      <c r="K2482" s="92">
        <v>0</v>
      </c>
      <c r="L2482" s="209" t="s">
        <v>104</v>
      </c>
      <c r="M2482" s="93"/>
      <c r="N2482" s="98" t="s">
        <v>45</v>
      </c>
      <c r="O2482" s="94">
        <v>2152</v>
      </c>
      <c r="P2482" s="94">
        <v>0</v>
      </c>
      <c r="Q2482" s="94">
        <v>0</v>
      </c>
      <c r="R2482" s="100" t="s">
        <v>33</v>
      </c>
      <c r="S2482" s="96">
        <v>60</v>
      </c>
      <c r="T2482" s="96">
        <v>110</v>
      </c>
      <c r="U2482" s="101">
        <v>1.5</v>
      </c>
      <c r="V2482" s="96">
        <v>0</v>
      </c>
      <c r="W2482" s="97">
        <v>0.16500000000000001</v>
      </c>
      <c r="X2482" s="21">
        <v>8521.9200000000019</v>
      </c>
      <c r="Y2482" s="208" t="s">
        <v>33</v>
      </c>
      <c r="Z2482" s="203" t="s">
        <v>5838</v>
      </c>
      <c r="AA2482" s="203"/>
      <c r="AB2482" s="203"/>
      <c r="AC2482" s="203"/>
      <c r="AD2482" s="25"/>
      <c r="AE2482" s="26"/>
      <c r="AF2482" s="27"/>
    </row>
    <row r="2483" spans="1:32" ht="16.5" customHeight="1">
      <c r="A2483" s="201" t="s">
        <v>96</v>
      </c>
      <c r="B2483" s="201"/>
      <c r="C2483" s="110"/>
      <c r="D2483" s="201"/>
      <c r="E2483" s="92" t="s">
        <v>79</v>
      </c>
      <c r="F2483" s="92" t="s">
        <v>155</v>
      </c>
      <c r="G2483" s="92" t="s">
        <v>156</v>
      </c>
      <c r="H2483" s="92">
        <v>2010</v>
      </c>
      <c r="I2483" s="92">
        <v>1</v>
      </c>
      <c r="J2483" s="92">
        <v>0</v>
      </c>
      <c r="K2483" s="92">
        <v>0</v>
      </c>
      <c r="L2483" s="98" t="s">
        <v>144</v>
      </c>
      <c r="M2483" s="98"/>
      <c r="N2483" s="98" t="s">
        <v>45</v>
      </c>
      <c r="O2483" s="94">
        <v>520</v>
      </c>
      <c r="P2483" s="94">
        <v>0</v>
      </c>
      <c r="Q2483" s="94">
        <v>0</v>
      </c>
      <c r="R2483" s="94" t="s">
        <v>33</v>
      </c>
      <c r="S2483" s="96" t="s">
        <v>89</v>
      </c>
      <c r="T2483" s="96">
        <v>110</v>
      </c>
      <c r="U2483" s="96">
        <v>6.3636363636363633</v>
      </c>
      <c r="V2483" s="96">
        <v>0</v>
      </c>
      <c r="W2483" s="145">
        <v>0.7</v>
      </c>
      <c r="X2483" s="21">
        <v>364</v>
      </c>
      <c r="Y2483" s="202" t="s">
        <v>33</v>
      </c>
      <c r="Z2483" s="203" t="s">
        <v>5838</v>
      </c>
      <c r="AA2483" s="203"/>
      <c r="AB2483" s="203"/>
      <c r="AC2483" s="203"/>
      <c r="AD2483" s="25"/>
      <c r="AE2483" s="26"/>
      <c r="AF2483" s="27"/>
    </row>
    <row r="2484" spans="1:32" ht="16.5" customHeight="1">
      <c r="A2484" s="201" t="s">
        <v>96</v>
      </c>
      <c r="B2484" s="201"/>
      <c r="C2484" s="110"/>
      <c r="D2484" s="201"/>
      <c r="E2484" s="92" t="s">
        <v>37</v>
      </c>
      <c r="F2484" s="92" t="s">
        <v>152</v>
      </c>
      <c r="G2484" s="92" t="s">
        <v>153</v>
      </c>
      <c r="H2484" s="92">
        <v>2009</v>
      </c>
      <c r="I2484" s="92">
        <v>1</v>
      </c>
      <c r="J2484" s="92">
        <v>0</v>
      </c>
      <c r="K2484" s="92">
        <v>0</v>
      </c>
      <c r="L2484" s="98" t="s">
        <v>109</v>
      </c>
      <c r="M2484" s="98"/>
      <c r="N2484" s="98" t="s">
        <v>45</v>
      </c>
      <c r="O2484" s="94">
        <v>2152</v>
      </c>
      <c r="P2484" s="94">
        <v>0</v>
      </c>
      <c r="Q2484" s="94">
        <v>0</v>
      </c>
      <c r="R2484" s="94" t="s">
        <v>33</v>
      </c>
      <c r="S2484" s="96" t="s">
        <v>89</v>
      </c>
      <c r="T2484" s="96">
        <v>110</v>
      </c>
      <c r="U2484" s="96">
        <v>1.8181818181818181</v>
      </c>
      <c r="V2484" s="96">
        <v>0</v>
      </c>
      <c r="W2484" s="145">
        <v>0.2</v>
      </c>
      <c r="X2484" s="21">
        <v>430.40000000000003</v>
      </c>
      <c r="Y2484" s="202" t="s">
        <v>33</v>
      </c>
      <c r="Z2484" s="203" t="s">
        <v>5838</v>
      </c>
      <c r="AA2484" s="203"/>
      <c r="AB2484" s="203"/>
      <c r="AC2484" s="203"/>
      <c r="AD2484" s="25"/>
      <c r="AE2484" s="26"/>
      <c r="AF2484" s="27"/>
    </row>
    <row r="2485" spans="1:32" ht="16.5" customHeight="1">
      <c r="A2485" s="201" t="s">
        <v>96</v>
      </c>
      <c r="B2485" s="201"/>
      <c r="C2485" s="110"/>
      <c r="D2485" s="201"/>
      <c r="E2485" s="92" t="s">
        <v>150</v>
      </c>
      <c r="F2485" s="92" t="s">
        <v>151</v>
      </c>
      <c r="G2485" s="92" t="s">
        <v>67</v>
      </c>
      <c r="H2485" s="92">
        <v>1995</v>
      </c>
      <c r="I2485" s="92">
        <v>1</v>
      </c>
      <c r="J2485" s="92">
        <v>0</v>
      </c>
      <c r="K2485" s="92">
        <v>0</v>
      </c>
      <c r="L2485" s="98" t="s">
        <v>136</v>
      </c>
      <c r="M2485" s="98"/>
      <c r="N2485" s="98" t="s">
        <v>45</v>
      </c>
      <c r="O2485" s="94">
        <v>8760</v>
      </c>
      <c r="P2485" s="94">
        <v>0</v>
      </c>
      <c r="Q2485" s="94">
        <v>0</v>
      </c>
      <c r="R2485" s="94" t="s">
        <v>33</v>
      </c>
      <c r="S2485" s="96" t="s">
        <v>89</v>
      </c>
      <c r="T2485" s="96">
        <v>110</v>
      </c>
      <c r="U2485" s="96">
        <v>0.45454545454545453</v>
      </c>
      <c r="V2485" s="96">
        <v>0</v>
      </c>
      <c r="W2485" s="145">
        <v>0.05</v>
      </c>
      <c r="X2485" s="21">
        <v>438</v>
      </c>
      <c r="Y2485" s="202" t="s">
        <v>33</v>
      </c>
      <c r="Z2485" s="203" t="s">
        <v>5838</v>
      </c>
      <c r="AA2485" s="203"/>
      <c r="AB2485" s="203"/>
      <c r="AC2485" s="203"/>
      <c r="AD2485" s="25"/>
      <c r="AE2485" s="26"/>
      <c r="AF2485" s="27"/>
    </row>
    <row r="2486" spans="1:32" ht="16.5" customHeight="1">
      <c r="A2486" s="201" t="s">
        <v>96</v>
      </c>
      <c r="B2486" s="201"/>
      <c r="C2486" s="110"/>
      <c r="D2486" s="201"/>
      <c r="E2486" s="92" t="s">
        <v>79</v>
      </c>
      <c r="F2486" s="92" t="s">
        <v>146</v>
      </c>
      <c r="G2486" s="92" t="s">
        <v>147</v>
      </c>
      <c r="H2486" s="92">
        <v>2012</v>
      </c>
      <c r="I2486" s="92">
        <v>1</v>
      </c>
      <c r="J2486" s="92">
        <v>0</v>
      </c>
      <c r="K2486" s="92">
        <v>0</v>
      </c>
      <c r="L2486" s="98" t="s">
        <v>148</v>
      </c>
      <c r="M2486" s="98"/>
      <c r="N2486" s="98" t="s">
        <v>45</v>
      </c>
      <c r="O2486" s="94">
        <v>2152</v>
      </c>
      <c r="P2486" s="94">
        <v>0</v>
      </c>
      <c r="Q2486" s="94">
        <v>0</v>
      </c>
      <c r="R2486" s="94" t="s">
        <v>33</v>
      </c>
      <c r="S2486" s="96" t="s">
        <v>89</v>
      </c>
      <c r="T2486" s="96">
        <v>110</v>
      </c>
      <c r="U2486" s="96">
        <v>2.7272727272727271</v>
      </c>
      <c r="V2486" s="96">
        <v>0</v>
      </c>
      <c r="W2486" s="145">
        <v>0.3</v>
      </c>
      <c r="X2486" s="21">
        <v>645.6</v>
      </c>
      <c r="Y2486" s="202" t="s">
        <v>33</v>
      </c>
      <c r="Z2486" s="203" t="s">
        <v>5838</v>
      </c>
      <c r="AA2486" s="203"/>
      <c r="AB2486" s="203"/>
      <c r="AC2486" s="203"/>
      <c r="AD2486" s="25"/>
      <c r="AE2486" s="26"/>
      <c r="AF2486" s="27"/>
    </row>
    <row r="2487" spans="1:32" ht="16.5" customHeight="1">
      <c r="A2487" s="201" t="s">
        <v>96</v>
      </c>
      <c r="B2487" s="201"/>
      <c r="C2487" s="110"/>
      <c r="D2487" s="201"/>
      <c r="E2487" s="92" t="s">
        <v>107</v>
      </c>
      <c r="F2487" s="92" t="s">
        <v>137</v>
      </c>
      <c r="G2487" s="92" t="s">
        <v>138</v>
      </c>
      <c r="H2487" s="92" t="s">
        <v>67</v>
      </c>
      <c r="I2487" s="92">
        <v>1</v>
      </c>
      <c r="J2487" s="92">
        <v>0</v>
      </c>
      <c r="K2487" s="92">
        <v>0</v>
      </c>
      <c r="L2487" s="98" t="s">
        <v>139</v>
      </c>
      <c r="M2487" s="98"/>
      <c r="N2487" s="98" t="s">
        <v>45</v>
      </c>
      <c r="O2487" s="94">
        <v>8760</v>
      </c>
      <c r="P2487" s="94">
        <v>0</v>
      </c>
      <c r="Q2487" s="94">
        <v>0</v>
      </c>
      <c r="R2487" s="94" t="s">
        <v>33</v>
      </c>
      <c r="S2487" s="96">
        <v>60</v>
      </c>
      <c r="T2487" s="96">
        <v>110</v>
      </c>
      <c r="U2487" s="96">
        <v>1.1818181818181819</v>
      </c>
      <c r="V2487" s="96">
        <v>0</v>
      </c>
      <c r="W2487" s="145">
        <v>0.13</v>
      </c>
      <c r="X2487" s="21">
        <v>1138.8</v>
      </c>
      <c r="Y2487" s="202" t="s">
        <v>33</v>
      </c>
      <c r="Z2487" s="203" t="s">
        <v>5838</v>
      </c>
      <c r="AA2487" s="203"/>
      <c r="AB2487" s="203"/>
      <c r="AC2487" s="203"/>
      <c r="AD2487" s="25"/>
      <c r="AE2487" s="26"/>
      <c r="AF2487" s="27"/>
    </row>
    <row r="2488" spans="1:32" ht="16.5" customHeight="1">
      <c r="A2488" s="201" t="s">
        <v>96</v>
      </c>
      <c r="B2488" s="201"/>
      <c r="C2488" s="110"/>
      <c r="D2488" s="201"/>
      <c r="E2488" s="92" t="s">
        <v>79</v>
      </c>
      <c r="F2488" s="92" t="s">
        <v>36</v>
      </c>
      <c r="G2488" s="92" t="s">
        <v>127</v>
      </c>
      <c r="H2488" s="92">
        <v>2010</v>
      </c>
      <c r="I2488" s="92">
        <v>1</v>
      </c>
      <c r="J2488" s="92">
        <v>0</v>
      </c>
      <c r="K2488" s="92">
        <v>0</v>
      </c>
      <c r="L2488" s="98" t="s">
        <v>130</v>
      </c>
      <c r="M2488" s="98"/>
      <c r="N2488" s="98" t="s">
        <v>39</v>
      </c>
      <c r="O2488" s="94">
        <v>2152</v>
      </c>
      <c r="P2488" s="94">
        <v>0</v>
      </c>
      <c r="Q2488" s="94">
        <v>0</v>
      </c>
      <c r="R2488" s="94" t="s">
        <v>33</v>
      </c>
      <c r="S2488" s="96" t="s">
        <v>89</v>
      </c>
      <c r="T2488" s="96">
        <v>110</v>
      </c>
      <c r="U2488" s="96">
        <v>5.4545454545454541</v>
      </c>
      <c r="V2488" s="96">
        <v>0</v>
      </c>
      <c r="W2488" s="145">
        <v>0.6</v>
      </c>
      <c r="X2488" s="21">
        <v>1291.2</v>
      </c>
      <c r="Y2488" s="202" t="s">
        <v>33</v>
      </c>
      <c r="Z2488" s="203" t="s">
        <v>5838</v>
      </c>
      <c r="AA2488" s="203"/>
      <c r="AB2488" s="203"/>
      <c r="AC2488" s="203"/>
      <c r="AD2488" s="25"/>
      <c r="AE2488" s="26"/>
      <c r="AF2488" s="27"/>
    </row>
    <row r="2489" spans="1:32" ht="16.5" customHeight="1">
      <c r="A2489" s="201" t="s">
        <v>96</v>
      </c>
      <c r="B2489" s="201"/>
      <c r="C2489" s="110"/>
      <c r="D2489" s="201"/>
      <c r="E2489" s="92" t="s">
        <v>79</v>
      </c>
      <c r="F2489" s="92" t="s">
        <v>125</v>
      </c>
      <c r="G2489" s="92" t="s">
        <v>126</v>
      </c>
      <c r="H2489" s="92">
        <v>2007</v>
      </c>
      <c r="I2489" s="92">
        <v>1</v>
      </c>
      <c r="J2489" s="92">
        <v>0</v>
      </c>
      <c r="K2489" s="92">
        <v>0</v>
      </c>
      <c r="L2489" s="98" t="s">
        <v>131</v>
      </c>
      <c r="M2489" s="98"/>
      <c r="N2489" s="98" t="s">
        <v>45</v>
      </c>
      <c r="O2489" s="94">
        <v>2152</v>
      </c>
      <c r="P2489" s="94">
        <v>0</v>
      </c>
      <c r="Q2489" s="94">
        <v>0</v>
      </c>
      <c r="R2489" s="94" t="s">
        <v>33</v>
      </c>
      <c r="S2489" s="96" t="s">
        <v>89</v>
      </c>
      <c r="T2489" s="96">
        <v>110</v>
      </c>
      <c r="U2489" s="96">
        <v>5.4545454545454541</v>
      </c>
      <c r="V2489" s="96">
        <v>0</v>
      </c>
      <c r="W2489" s="145">
        <v>0.6</v>
      </c>
      <c r="X2489" s="21">
        <v>1291.2</v>
      </c>
      <c r="Y2489" s="202" t="s">
        <v>33</v>
      </c>
      <c r="Z2489" s="203" t="s">
        <v>5838</v>
      </c>
      <c r="AA2489" s="203"/>
      <c r="AB2489" s="203"/>
      <c r="AC2489" s="203"/>
      <c r="AD2489" s="25"/>
      <c r="AE2489" s="26"/>
      <c r="AF2489" s="27"/>
    </row>
    <row r="2490" spans="1:32" ht="16.5" customHeight="1">
      <c r="A2490" s="201" t="s">
        <v>96</v>
      </c>
      <c r="B2490" s="201"/>
      <c r="C2490" s="110"/>
      <c r="D2490" s="201"/>
      <c r="E2490" s="92" t="s">
        <v>79</v>
      </c>
      <c r="F2490" s="92" t="s">
        <v>125</v>
      </c>
      <c r="G2490" s="92" t="s">
        <v>126</v>
      </c>
      <c r="H2490" s="92">
        <v>2007</v>
      </c>
      <c r="I2490" s="92">
        <v>1</v>
      </c>
      <c r="J2490" s="92">
        <v>0</v>
      </c>
      <c r="K2490" s="92">
        <v>0</v>
      </c>
      <c r="L2490" s="98" t="s">
        <v>132</v>
      </c>
      <c r="M2490" s="98"/>
      <c r="N2490" s="98" t="s">
        <v>45</v>
      </c>
      <c r="O2490" s="94">
        <v>2152</v>
      </c>
      <c r="P2490" s="94">
        <v>0</v>
      </c>
      <c r="Q2490" s="94">
        <v>0</v>
      </c>
      <c r="R2490" s="94" t="s">
        <v>33</v>
      </c>
      <c r="S2490" s="96" t="s">
        <v>89</v>
      </c>
      <c r="T2490" s="96">
        <v>110</v>
      </c>
      <c r="U2490" s="96">
        <v>5.4545454545454541</v>
      </c>
      <c r="V2490" s="96">
        <v>0</v>
      </c>
      <c r="W2490" s="145">
        <v>0.6</v>
      </c>
      <c r="X2490" s="21">
        <v>1291.2</v>
      </c>
      <c r="Y2490" s="202" t="s">
        <v>33</v>
      </c>
      <c r="Z2490" s="203" t="s">
        <v>5838</v>
      </c>
      <c r="AA2490" s="203"/>
      <c r="AB2490" s="203"/>
      <c r="AC2490" s="203"/>
      <c r="AD2490" s="25"/>
      <c r="AE2490" s="26"/>
      <c r="AF2490" s="27"/>
    </row>
    <row r="2491" spans="1:32" ht="16.5" customHeight="1">
      <c r="A2491" s="201" t="s">
        <v>96</v>
      </c>
      <c r="B2491" s="201"/>
      <c r="C2491" s="110"/>
      <c r="D2491" s="201"/>
      <c r="E2491" s="92" t="s">
        <v>79</v>
      </c>
      <c r="F2491" s="92" t="s">
        <v>125</v>
      </c>
      <c r="G2491" s="92" t="s">
        <v>126</v>
      </c>
      <c r="H2491" s="92">
        <v>2007</v>
      </c>
      <c r="I2491" s="92">
        <v>1</v>
      </c>
      <c r="J2491" s="92">
        <v>0</v>
      </c>
      <c r="K2491" s="92">
        <v>0</v>
      </c>
      <c r="L2491" s="98" t="s">
        <v>133</v>
      </c>
      <c r="M2491" s="98"/>
      <c r="N2491" s="98" t="s">
        <v>45</v>
      </c>
      <c r="O2491" s="94">
        <v>2152</v>
      </c>
      <c r="P2491" s="94">
        <v>0</v>
      </c>
      <c r="Q2491" s="94">
        <v>0</v>
      </c>
      <c r="R2491" s="94" t="s">
        <v>33</v>
      </c>
      <c r="S2491" s="96" t="s">
        <v>89</v>
      </c>
      <c r="T2491" s="96">
        <v>110</v>
      </c>
      <c r="U2491" s="96">
        <v>5.4545454545454541</v>
      </c>
      <c r="V2491" s="96">
        <v>0</v>
      </c>
      <c r="W2491" s="145">
        <v>0.6</v>
      </c>
      <c r="X2491" s="21">
        <v>1291.2</v>
      </c>
      <c r="Y2491" s="202" t="s">
        <v>33</v>
      </c>
      <c r="Z2491" s="203" t="s">
        <v>5838</v>
      </c>
      <c r="AA2491" s="203"/>
      <c r="AB2491" s="203"/>
      <c r="AC2491" s="203"/>
      <c r="AD2491" s="25"/>
      <c r="AE2491" s="26"/>
      <c r="AF2491" s="27"/>
    </row>
    <row r="2492" spans="1:32" ht="16.5" customHeight="1">
      <c r="A2492" s="201" t="s">
        <v>96</v>
      </c>
      <c r="B2492" s="201"/>
      <c r="C2492" s="110"/>
      <c r="D2492" s="201"/>
      <c r="E2492" s="92" t="s">
        <v>79</v>
      </c>
      <c r="F2492" s="92" t="s">
        <v>67</v>
      </c>
      <c r="G2492" s="92" t="s">
        <v>134</v>
      </c>
      <c r="H2492" s="92">
        <v>2005</v>
      </c>
      <c r="I2492" s="92">
        <v>1</v>
      </c>
      <c r="J2492" s="92">
        <v>0</v>
      </c>
      <c r="K2492" s="92">
        <v>0</v>
      </c>
      <c r="L2492" s="98" t="s">
        <v>109</v>
      </c>
      <c r="M2492" s="98"/>
      <c r="N2492" s="98" t="s">
        <v>45</v>
      </c>
      <c r="O2492" s="94">
        <v>2152</v>
      </c>
      <c r="P2492" s="94">
        <v>0</v>
      </c>
      <c r="Q2492" s="94">
        <v>0</v>
      </c>
      <c r="R2492" s="94" t="s">
        <v>33</v>
      </c>
      <c r="S2492" s="96" t="s">
        <v>89</v>
      </c>
      <c r="T2492" s="96">
        <v>110</v>
      </c>
      <c r="U2492" s="96">
        <v>5.4545454545454541</v>
      </c>
      <c r="V2492" s="96">
        <v>0</v>
      </c>
      <c r="W2492" s="145">
        <v>0.6</v>
      </c>
      <c r="X2492" s="21">
        <v>1291.2</v>
      </c>
      <c r="Y2492" s="202" t="s">
        <v>33</v>
      </c>
      <c r="Z2492" s="203" t="s">
        <v>5838</v>
      </c>
      <c r="AA2492" s="203"/>
      <c r="AB2492" s="203"/>
      <c r="AC2492" s="203"/>
      <c r="AD2492" s="25"/>
      <c r="AE2492" s="26"/>
      <c r="AF2492" s="27"/>
    </row>
    <row r="2493" spans="1:32" ht="16.5" customHeight="1">
      <c r="A2493" s="201" t="s">
        <v>96</v>
      </c>
      <c r="B2493" s="201"/>
      <c r="C2493" s="110"/>
      <c r="D2493" s="201"/>
      <c r="E2493" s="92" t="s">
        <v>79</v>
      </c>
      <c r="F2493" s="92" t="s">
        <v>125</v>
      </c>
      <c r="G2493" s="92" t="s">
        <v>126</v>
      </c>
      <c r="H2493" s="92">
        <v>2007</v>
      </c>
      <c r="I2493" s="92">
        <v>1</v>
      </c>
      <c r="J2493" s="92">
        <v>0</v>
      </c>
      <c r="K2493" s="92">
        <v>0</v>
      </c>
      <c r="L2493" s="98" t="s">
        <v>124</v>
      </c>
      <c r="M2493" s="98"/>
      <c r="N2493" s="98" t="s">
        <v>45</v>
      </c>
      <c r="O2493" s="94">
        <v>2152</v>
      </c>
      <c r="P2493" s="94">
        <v>0</v>
      </c>
      <c r="Q2493" s="94">
        <v>0</v>
      </c>
      <c r="R2493" s="94" t="s">
        <v>33</v>
      </c>
      <c r="S2493" s="96" t="s">
        <v>89</v>
      </c>
      <c r="T2493" s="96">
        <v>110</v>
      </c>
      <c r="U2493" s="96">
        <v>5.4545454545454541</v>
      </c>
      <c r="V2493" s="96">
        <v>0</v>
      </c>
      <c r="W2493" s="145">
        <v>0.6</v>
      </c>
      <c r="X2493" s="21">
        <v>1291.2</v>
      </c>
      <c r="Y2493" s="202" t="s">
        <v>33</v>
      </c>
      <c r="Z2493" s="203" t="s">
        <v>5838</v>
      </c>
      <c r="AA2493" s="203"/>
      <c r="AB2493" s="203"/>
      <c r="AC2493" s="203"/>
      <c r="AD2493" s="25"/>
      <c r="AE2493" s="26"/>
      <c r="AF2493" s="27"/>
    </row>
    <row r="2494" spans="1:32" ht="16.5" customHeight="1">
      <c r="A2494" s="201" t="s">
        <v>96</v>
      </c>
      <c r="B2494" s="201"/>
      <c r="C2494" s="110"/>
      <c r="D2494" s="201"/>
      <c r="E2494" s="92" t="s">
        <v>79</v>
      </c>
      <c r="F2494" s="92" t="s">
        <v>125</v>
      </c>
      <c r="G2494" s="92" t="s">
        <v>126</v>
      </c>
      <c r="H2494" s="92">
        <v>2007</v>
      </c>
      <c r="I2494" s="92">
        <v>1</v>
      </c>
      <c r="J2494" s="92">
        <v>0</v>
      </c>
      <c r="K2494" s="92">
        <v>0</v>
      </c>
      <c r="L2494" s="98" t="s">
        <v>135</v>
      </c>
      <c r="M2494" s="98"/>
      <c r="N2494" s="98" t="s">
        <v>45</v>
      </c>
      <c r="O2494" s="94">
        <v>2152</v>
      </c>
      <c r="P2494" s="94">
        <v>0</v>
      </c>
      <c r="Q2494" s="94">
        <v>0</v>
      </c>
      <c r="R2494" s="94" t="s">
        <v>33</v>
      </c>
      <c r="S2494" s="96" t="s">
        <v>89</v>
      </c>
      <c r="T2494" s="96">
        <v>110</v>
      </c>
      <c r="U2494" s="96">
        <v>5.4545454545454541</v>
      </c>
      <c r="V2494" s="96">
        <v>0</v>
      </c>
      <c r="W2494" s="145">
        <v>0.6</v>
      </c>
      <c r="X2494" s="21">
        <v>1291.2</v>
      </c>
      <c r="Y2494" s="202" t="s">
        <v>33</v>
      </c>
      <c r="Z2494" s="203" t="s">
        <v>5838</v>
      </c>
      <c r="AA2494" s="203"/>
      <c r="AB2494" s="203"/>
      <c r="AC2494" s="203"/>
      <c r="AD2494" s="25"/>
      <c r="AE2494" s="26"/>
      <c r="AF2494" s="27"/>
    </row>
    <row r="2495" spans="1:32" ht="16.5" customHeight="1">
      <c r="A2495" s="201" t="s">
        <v>96</v>
      </c>
      <c r="B2495" s="201"/>
      <c r="C2495" s="110"/>
      <c r="D2495" s="201"/>
      <c r="E2495" s="92" t="s">
        <v>79</v>
      </c>
      <c r="F2495" s="92" t="s">
        <v>125</v>
      </c>
      <c r="G2495" s="92" t="s">
        <v>126</v>
      </c>
      <c r="H2495" s="92">
        <v>2007</v>
      </c>
      <c r="I2495" s="92">
        <v>1</v>
      </c>
      <c r="J2495" s="92">
        <v>0</v>
      </c>
      <c r="K2495" s="92">
        <v>0</v>
      </c>
      <c r="L2495" s="98" t="s">
        <v>136</v>
      </c>
      <c r="M2495" s="98"/>
      <c r="N2495" s="98" t="s">
        <v>45</v>
      </c>
      <c r="O2495" s="94">
        <v>2152</v>
      </c>
      <c r="P2495" s="94">
        <v>0</v>
      </c>
      <c r="Q2495" s="94">
        <v>0</v>
      </c>
      <c r="R2495" s="94" t="s">
        <v>33</v>
      </c>
      <c r="S2495" s="96" t="s">
        <v>89</v>
      </c>
      <c r="T2495" s="96">
        <v>110</v>
      </c>
      <c r="U2495" s="96">
        <v>5.4545454545454541</v>
      </c>
      <c r="V2495" s="96">
        <v>0</v>
      </c>
      <c r="W2495" s="145">
        <v>0.6</v>
      </c>
      <c r="X2495" s="21">
        <v>1291.2</v>
      </c>
      <c r="Y2495" s="202" t="s">
        <v>33</v>
      </c>
      <c r="Z2495" s="203" t="s">
        <v>5838</v>
      </c>
      <c r="AA2495" s="203"/>
      <c r="AB2495" s="203"/>
      <c r="AC2495" s="203"/>
      <c r="AD2495" s="25"/>
      <c r="AE2495" s="26"/>
      <c r="AF2495" s="27"/>
    </row>
    <row r="2496" spans="1:32" ht="16.5" customHeight="1">
      <c r="A2496" s="201" t="s">
        <v>96</v>
      </c>
      <c r="B2496" s="201"/>
      <c r="C2496" s="110"/>
      <c r="D2496" s="201"/>
      <c r="E2496" s="90" t="s">
        <v>79</v>
      </c>
      <c r="F2496" s="90" t="s">
        <v>83</v>
      </c>
      <c r="G2496" s="90" t="s">
        <v>3817</v>
      </c>
      <c r="H2496" s="91">
        <v>2016</v>
      </c>
      <c r="I2496" s="204">
        <v>59</v>
      </c>
      <c r="J2496" s="92">
        <v>2</v>
      </c>
      <c r="K2496" s="92">
        <v>0</v>
      </c>
      <c r="L2496" s="93" t="s">
        <v>98</v>
      </c>
      <c r="M2496" s="93"/>
      <c r="N2496" s="210" t="s">
        <v>45</v>
      </c>
      <c r="O2496" s="94">
        <v>2152</v>
      </c>
      <c r="P2496" s="94">
        <v>0</v>
      </c>
      <c r="Q2496" s="94">
        <v>0</v>
      </c>
      <c r="R2496" s="95" t="s">
        <v>33</v>
      </c>
      <c r="S2496" s="96" t="s">
        <v>89</v>
      </c>
      <c r="T2496" s="96">
        <v>110</v>
      </c>
      <c r="U2496" s="96">
        <v>6</v>
      </c>
      <c r="V2496" s="96">
        <v>0</v>
      </c>
      <c r="W2496" s="97">
        <v>0.66</v>
      </c>
      <c r="X2496" s="21">
        <v>83798.880000000005</v>
      </c>
      <c r="Y2496" s="202" t="s">
        <v>33</v>
      </c>
      <c r="Z2496" s="203" t="s">
        <v>5838</v>
      </c>
      <c r="AA2496" s="203"/>
      <c r="AB2496" s="203"/>
      <c r="AC2496" s="203"/>
      <c r="AD2496" s="25"/>
      <c r="AE2496" s="26"/>
      <c r="AF2496" s="27"/>
    </row>
    <row r="2497" spans="1:41" ht="16.5" customHeight="1">
      <c r="A2497" s="201" t="s">
        <v>96</v>
      </c>
      <c r="B2497" s="201"/>
      <c r="C2497" s="110"/>
      <c r="D2497" s="201"/>
      <c r="E2497" s="211" t="s">
        <v>79</v>
      </c>
      <c r="F2497" s="211" t="s">
        <v>36</v>
      </c>
      <c r="G2497" s="211" t="s">
        <v>116</v>
      </c>
      <c r="H2497" s="91">
        <v>2007</v>
      </c>
      <c r="I2497" s="212">
        <v>2</v>
      </c>
      <c r="J2497" s="212">
        <v>0</v>
      </c>
      <c r="K2497" s="212">
        <v>0</v>
      </c>
      <c r="L2497" s="93" t="s">
        <v>117</v>
      </c>
      <c r="M2497" s="213"/>
      <c r="N2497" s="214" t="s">
        <v>45</v>
      </c>
      <c r="O2497" s="215">
        <v>2152</v>
      </c>
      <c r="P2497" s="215">
        <v>0</v>
      </c>
      <c r="Q2497" s="215">
        <v>0</v>
      </c>
      <c r="R2497" s="216" t="s">
        <v>33</v>
      </c>
      <c r="S2497" s="217" t="s">
        <v>89</v>
      </c>
      <c r="T2497" s="217">
        <v>110</v>
      </c>
      <c r="U2497" s="217">
        <v>6</v>
      </c>
      <c r="V2497" s="217">
        <v>0</v>
      </c>
      <c r="W2497" s="218">
        <v>0.66</v>
      </c>
      <c r="X2497" s="21">
        <v>2840.6400000000003</v>
      </c>
      <c r="Y2497" s="202" t="s">
        <v>33</v>
      </c>
      <c r="Z2497" s="203" t="s">
        <v>5838</v>
      </c>
      <c r="AA2497" s="203"/>
      <c r="AB2497" s="203"/>
      <c r="AC2497" s="203"/>
      <c r="AD2497" s="25"/>
      <c r="AE2497" s="26"/>
      <c r="AF2497" s="27"/>
    </row>
    <row r="2498" spans="1:41" ht="16.5" customHeight="1">
      <c r="A2498" s="201" t="s">
        <v>96</v>
      </c>
      <c r="B2498" s="201"/>
      <c r="C2498" s="110"/>
      <c r="D2498" s="201"/>
      <c r="E2498" s="90" t="s">
        <v>79</v>
      </c>
      <c r="F2498" s="90" t="s">
        <v>36</v>
      </c>
      <c r="G2498" s="90" t="s">
        <v>118</v>
      </c>
      <c r="H2498" s="91">
        <v>2007</v>
      </c>
      <c r="I2498" s="92">
        <v>1</v>
      </c>
      <c r="J2498" s="92">
        <v>0</v>
      </c>
      <c r="K2498" s="92">
        <v>0</v>
      </c>
      <c r="L2498" s="93" t="s">
        <v>119</v>
      </c>
      <c r="M2498" s="98"/>
      <c r="N2498" s="99" t="s">
        <v>45</v>
      </c>
      <c r="O2498" s="94">
        <v>2152</v>
      </c>
      <c r="P2498" s="94">
        <v>0</v>
      </c>
      <c r="Q2498" s="94">
        <v>0</v>
      </c>
      <c r="R2498" s="95" t="s">
        <v>33</v>
      </c>
      <c r="S2498" s="96" t="s">
        <v>89</v>
      </c>
      <c r="T2498" s="96">
        <v>110</v>
      </c>
      <c r="U2498" s="96">
        <v>6</v>
      </c>
      <c r="V2498" s="96">
        <v>0</v>
      </c>
      <c r="W2498" s="97">
        <v>0.66</v>
      </c>
      <c r="X2498" s="21">
        <v>1420.3200000000002</v>
      </c>
      <c r="Y2498" s="202" t="s">
        <v>33</v>
      </c>
      <c r="Z2498" s="203" t="s">
        <v>5838</v>
      </c>
      <c r="AA2498" s="203"/>
      <c r="AB2498" s="203"/>
      <c r="AC2498" s="203"/>
      <c r="AD2498" s="25"/>
      <c r="AE2498" s="26"/>
      <c r="AF2498" s="27"/>
    </row>
    <row r="2499" spans="1:41" ht="16.5" customHeight="1">
      <c r="A2499" s="201" t="s">
        <v>96</v>
      </c>
      <c r="B2499" s="201"/>
      <c r="C2499" s="110"/>
      <c r="D2499" s="201"/>
      <c r="E2499" s="90" t="s">
        <v>79</v>
      </c>
      <c r="F2499" s="90" t="s">
        <v>83</v>
      </c>
      <c r="G2499" s="90" t="s">
        <v>120</v>
      </c>
      <c r="H2499" s="91">
        <v>2007</v>
      </c>
      <c r="I2499" s="92">
        <v>1</v>
      </c>
      <c r="J2499" s="92">
        <v>0</v>
      </c>
      <c r="K2499" s="92">
        <v>0</v>
      </c>
      <c r="L2499" s="93" t="s">
        <v>121</v>
      </c>
      <c r="M2499" s="98"/>
      <c r="N2499" s="93" t="s">
        <v>45</v>
      </c>
      <c r="O2499" s="94">
        <v>2152</v>
      </c>
      <c r="P2499" s="94">
        <v>0</v>
      </c>
      <c r="Q2499" s="94">
        <v>0</v>
      </c>
      <c r="R2499" s="95" t="s">
        <v>33</v>
      </c>
      <c r="S2499" s="96" t="s">
        <v>89</v>
      </c>
      <c r="T2499" s="96">
        <v>110</v>
      </c>
      <c r="U2499" s="96">
        <v>6</v>
      </c>
      <c r="V2499" s="96">
        <v>0</v>
      </c>
      <c r="W2499" s="97">
        <v>0.66</v>
      </c>
      <c r="X2499" s="21">
        <v>1420.3200000000002</v>
      </c>
      <c r="Y2499" s="202" t="s">
        <v>33</v>
      </c>
      <c r="Z2499" s="203" t="s">
        <v>5838</v>
      </c>
      <c r="AA2499" s="203"/>
      <c r="AB2499" s="203"/>
      <c r="AC2499" s="203"/>
      <c r="AD2499" s="25"/>
      <c r="AE2499" s="26"/>
      <c r="AF2499" s="27"/>
    </row>
    <row r="2500" spans="1:41" ht="16.5" customHeight="1">
      <c r="A2500" s="201" t="s">
        <v>96</v>
      </c>
      <c r="B2500" s="201"/>
      <c r="C2500" s="110"/>
      <c r="D2500" s="201"/>
      <c r="E2500" s="92" t="s">
        <v>79</v>
      </c>
      <c r="F2500" s="92" t="s">
        <v>36</v>
      </c>
      <c r="G2500" s="92" t="s">
        <v>118</v>
      </c>
      <c r="H2500" s="92">
        <v>2007</v>
      </c>
      <c r="I2500" s="92">
        <v>1</v>
      </c>
      <c r="J2500" s="92">
        <v>0</v>
      </c>
      <c r="K2500" s="92">
        <v>0</v>
      </c>
      <c r="L2500" s="98" t="s">
        <v>109</v>
      </c>
      <c r="M2500" s="98"/>
      <c r="N2500" s="98" t="s">
        <v>45</v>
      </c>
      <c r="O2500" s="94">
        <v>2152</v>
      </c>
      <c r="P2500" s="94">
        <v>0</v>
      </c>
      <c r="Q2500" s="94">
        <v>0</v>
      </c>
      <c r="R2500" s="94" t="s">
        <v>33</v>
      </c>
      <c r="S2500" s="96" t="s">
        <v>89</v>
      </c>
      <c r="T2500" s="96">
        <v>110</v>
      </c>
      <c r="U2500" s="96">
        <v>6</v>
      </c>
      <c r="V2500" s="96">
        <v>0</v>
      </c>
      <c r="W2500" s="96">
        <v>0.66</v>
      </c>
      <c r="X2500" s="21">
        <v>1420.3200000000002</v>
      </c>
      <c r="Y2500" s="202" t="s">
        <v>33</v>
      </c>
      <c r="Z2500" s="203" t="s">
        <v>5838</v>
      </c>
      <c r="AA2500" s="203"/>
      <c r="AB2500" s="203"/>
      <c r="AC2500" s="203"/>
      <c r="AD2500" s="25"/>
      <c r="AE2500" s="26"/>
      <c r="AF2500" s="27"/>
    </row>
    <row r="2501" spans="1:41" ht="16.5" customHeight="1">
      <c r="A2501" s="201" t="s">
        <v>96</v>
      </c>
      <c r="B2501" s="201"/>
      <c r="C2501" s="110"/>
      <c r="D2501" s="201"/>
      <c r="E2501" s="92" t="s">
        <v>79</v>
      </c>
      <c r="F2501" s="92" t="s">
        <v>122</v>
      </c>
      <c r="G2501" s="92" t="s">
        <v>123</v>
      </c>
      <c r="H2501" s="92">
        <v>2004</v>
      </c>
      <c r="I2501" s="92">
        <v>1</v>
      </c>
      <c r="J2501" s="92">
        <v>0</v>
      </c>
      <c r="K2501" s="92">
        <v>0</v>
      </c>
      <c r="L2501" s="98" t="s">
        <v>124</v>
      </c>
      <c r="M2501" s="98"/>
      <c r="N2501" s="98" t="s">
        <v>45</v>
      </c>
      <c r="O2501" s="94">
        <v>2152</v>
      </c>
      <c r="P2501" s="94">
        <v>0</v>
      </c>
      <c r="Q2501" s="94">
        <v>0</v>
      </c>
      <c r="R2501" s="94" t="s">
        <v>33</v>
      </c>
      <c r="S2501" s="96" t="s">
        <v>89</v>
      </c>
      <c r="T2501" s="96">
        <v>110</v>
      </c>
      <c r="U2501" s="96">
        <v>6</v>
      </c>
      <c r="V2501" s="96">
        <v>0</v>
      </c>
      <c r="W2501" s="145">
        <v>0.66</v>
      </c>
      <c r="X2501" s="21">
        <v>1420.3200000000002</v>
      </c>
      <c r="Y2501" s="202" t="s">
        <v>33</v>
      </c>
      <c r="Z2501" s="203" t="s">
        <v>5838</v>
      </c>
      <c r="AA2501" s="203"/>
      <c r="AB2501" s="203"/>
      <c r="AC2501" s="203"/>
      <c r="AD2501" s="25"/>
      <c r="AE2501" s="26"/>
      <c r="AF2501" s="27"/>
    </row>
    <row r="2502" spans="1:41" ht="16.5" customHeight="1">
      <c r="A2502" s="201" t="s">
        <v>96</v>
      </c>
      <c r="B2502" s="201"/>
      <c r="C2502" s="110"/>
      <c r="D2502" s="201"/>
      <c r="E2502" s="92" t="s">
        <v>79</v>
      </c>
      <c r="F2502" s="92" t="s">
        <v>125</v>
      </c>
      <c r="G2502" s="92" t="s">
        <v>126</v>
      </c>
      <c r="H2502" s="92">
        <v>2007</v>
      </c>
      <c r="I2502" s="92">
        <v>1</v>
      </c>
      <c r="J2502" s="92">
        <v>0</v>
      </c>
      <c r="K2502" s="92">
        <v>0</v>
      </c>
      <c r="L2502" s="98" t="s">
        <v>117</v>
      </c>
      <c r="M2502" s="98"/>
      <c r="N2502" s="98" t="s">
        <v>45</v>
      </c>
      <c r="O2502" s="94">
        <v>2152</v>
      </c>
      <c r="P2502" s="94">
        <v>0</v>
      </c>
      <c r="Q2502" s="94">
        <v>0</v>
      </c>
      <c r="R2502" s="94" t="s">
        <v>33</v>
      </c>
      <c r="S2502" s="96" t="s">
        <v>89</v>
      </c>
      <c r="T2502" s="96">
        <v>110</v>
      </c>
      <c r="U2502" s="96">
        <v>6</v>
      </c>
      <c r="V2502" s="96">
        <v>0</v>
      </c>
      <c r="W2502" s="145">
        <v>0.66</v>
      </c>
      <c r="X2502" s="21">
        <v>1420.3200000000002</v>
      </c>
      <c r="Y2502" s="202" t="s">
        <v>33</v>
      </c>
      <c r="Z2502" s="203" t="s">
        <v>5838</v>
      </c>
      <c r="AA2502" s="203"/>
      <c r="AB2502" s="203"/>
      <c r="AC2502" s="203"/>
      <c r="AD2502" s="25"/>
      <c r="AE2502" s="26"/>
      <c r="AF2502" s="27"/>
    </row>
    <row r="2503" spans="1:41" ht="16.5" customHeight="1">
      <c r="A2503" s="201" t="s">
        <v>96</v>
      </c>
      <c r="B2503" s="201"/>
      <c r="C2503" s="110"/>
      <c r="D2503" s="201"/>
      <c r="E2503" s="92" t="s">
        <v>79</v>
      </c>
      <c r="F2503" s="92" t="s">
        <v>36</v>
      </c>
      <c r="G2503" s="92" t="s">
        <v>127</v>
      </c>
      <c r="H2503" s="92">
        <v>2010</v>
      </c>
      <c r="I2503" s="92">
        <v>1</v>
      </c>
      <c r="J2503" s="92">
        <v>0</v>
      </c>
      <c r="K2503" s="92">
        <v>0</v>
      </c>
      <c r="L2503" s="98" t="s">
        <v>117</v>
      </c>
      <c r="M2503" s="98"/>
      <c r="N2503" s="98" t="s">
        <v>45</v>
      </c>
      <c r="O2503" s="94">
        <v>2152</v>
      </c>
      <c r="P2503" s="94">
        <v>0</v>
      </c>
      <c r="Q2503" s="94">
        <v>0</v>
      </c>
      <c r="R2503" s="94" t="s">
        <v>33</v>
      </c>
      <c r="S2503" s="96" t="s">
        <v>89</v>
      </c>
      <c r="T2503" s="96">
        <v>110</v>
      </c>
      <c r="U2503" s="96">
        <v>6</v>
      </c>
      <c r="V2503" s="96">
        <v>0</v>
      </c>
      <c r="W2503" s="145">
        <v>0.66</v>
      </c>
      <c r="X2503" s="21">
        <v>1420.3200000000002</v>
      </c>
      <c r="Y2503" s="202" t="s">
        <v>33</v>
      </c>
      <c r="Z2503" s="203" t="s">
        <v>5838</v>
      </c>
      <c r="AA2503" s="203"/>
      <c r="AB2503" s="203"/>
      <c r="AC2503" s="203"/>
      <c r="AD2503" s="25"/>
      <c r="AE2503" s="26"/>
      <c r="AF2503" s="27"/>
    </row>
    <row r="2504" spans="1:41" ht="16.5" customHeight="1">
      <c r="A2504" s="201" t="s">
        <v>96</v>
      </c>
      <c r="B2504" s="201"/>
      <c r="C2504" s="110"/>
      <c r="D2504" s="201"/>
      <c r="E2504" s="92" t="s">
        <v>79</v>
      </c>
      <c r="F2504" s="92" t="s">
        <v>36</v>
      </c>
      <c r="G2504" s="92" t="s">
        <v>127</v>
      </c>
      <c r="H2504" s="92">
        <v>2008</v>
      </c>
      <c r="I2504" s="92">
        <v>1</v>
      </c>
      <c r="J2504" s="92">
        <v>0</v>
      </c>
      <c r="K2504" s="92">
        <v>0</v>
      </c>
      <c r="L2504" s="98" t="s">
        <v>117</v>
      </c>
      <c r="M2504" s="98"/>
      <c r="N2504" s="98" t="s">
        <v>45</v>
      </c>
      <c r="O2504" s="94">
        <v>2152</v>
      </c>
      <c r="P2504" s="94">
        <v>0</v>
      </c>
      <c r="Q2504" s="94">
        <v>0</v>
      </c>
      <c r="R2504" s="94" t="s">
        <v>33</v>
      </c>
      <c r="S2504" s="96" t="s">
        <v>89</v>
      </c>
      <c r="T2504" s="96">
        <v>110</v>
      </c>
      <c r="U2504" s="96">
        <v>6</v>
      </c>
      <c r="V2504" s="96">
        <v>0</v>
      </c>
      <c r="W2504" s="145">
        <v>0.66</v>
      </c>
      <c r="X2504" s="21">
        <v>1420.3200000000002</v>
      </c>
      <c r="Y2504" s="202" t="s">
        <v>33</v>
      </c>
      <c r="Z2504" s="203" t="s">
        <v>5838</v>
      </c>
      <c r="AA2504" s="203"/>
      <c r="AB2504" s="203"/>
      <c r="AC2504" s="203"/>
      <c r="AD2504" s="25"/>
      <c r="AE2504" s="26"/>
      <c r="AF2504" s="27"/>
    </row>
    <row r="2505" spans="1:41" ht="16.5" customHeight="1">
      <c r="A2505" s="201" t="s">
        <v>96</v>
      </c>
      <c r="B2505" s="201"/>
      <c r="C2505" s="110"/>
      <c r="D2505" s="201"/>
      <c r="E2505" s="92" t="s">
        <v>35</v>
      </c>
      <c r="F2505" s="92" t="s">
        <v>128</v>
      </c>
      <c r="G2505" s="92" t="s">
        <v>129</v>
      </c>
      <c r="H2505" s="92">
        <v>2017</v>
      </c>
      <c r="I2505" s="92">
        <v>1</v>
      </c>
      <c r="J2505" s="92">
        <v>0</v>
      </c>
      <c r="K2505" s="92">
        <v>0</v>
      </c>
      <c r="L2505" s="98" t="s">
        <v>114</v>
      </c>
      <c r="M2505" s="98"/>
      <c r="N2505" s="98" t="s">
        <v>45</v>
      </c>
      <c r="O2505" s="94">
        <v>2152</v>
      </c>
      <c r="P2505" s="94">
        <v>0</v>
      </c>
      <c r="Q2505" s="94">
        <v>0</v>
      </c>
      <c r="R2505" s="94" t="s">
        <v>33</v>
      </c>
      <c r="S2505" s="96" t="s">
        <v>89</v>
      </c>
      <c r="T2505" s="96">
        <v>110</v>
      </c>
      <c r="U2505" s="96">
        <v>6</v>
      </c>
      <c r="V2505" s="96">
        <v>0</v>
      </c>
      <c r="W2505" s="145">
        <v>0.66</v>
      </c>
      <c r="X2505" s="21">
        <v>1420.3200000000002</v>
      </c>
      <c r="Y2505" s="202" t="s">
        <v>33</v>
      </c>
      <c r="Z2505" s="203" t="s">
        <v>5838</v>
      </c>
      <c r="AA2505" s="203"/>
      <c r="AB2505" s="203"/>
      <c r="AC2505" s="203"/>
      <c r="AD2505" s="25"/>
      <c r="AE2505" s="26"/>
      <c r="AF2505" s="27"/>
    </row>
    <row r="2506" spans="1:41" ht="16.5" customHeight="1">
      <c r="A2506" s="201" t="s">
        <v>96</v>
      </c>
      <c r="B2506" s="201"/>
      <c r="C2506" s="110"/>
      <c r="D2506" s="201"/>
      <c r="E2506" s="90" t="s">
        <v>79</v>
      </c>
      <c r="F2506" s="90" t="s">
        <v>110</v>
      </c>
      <c r="G2506" s="90" t="s">
        <v>111</v>
      </c>
      <c r="H2506" s="91">
        <v>2007</v>
      </c>
      <c r="I2506" s="92">
        <v>2</v>
      </c>
      <c r="J2506" s="92">
        <v>0</v>
      </c>
      <c r="K2506" s="92">
        <v>0</v>
      </c>
      <c r="L2506" s="93" t="s">
        <v>112</v>
      </c>
      <c r="M2506" s="98"/>
      <c r="N2506" s="93" t="s">
        <v>39</v>
      </c>
      <c r="O2506" s="94">
        <v>2152</v>
      </c>
      <c r="P2506" s="94">
        <v>0</v>
      </c>
      <c r="Q2506" s="94">
        <v>0</v>
      </c>
      <c r="R2506" s="95" t="s">
        <v>33</v>
      </c>
      <c r="S2506" s="96" t="s">
        <v>89</v>
      </c>
      <c r="T2506" s="96">
        <v>110</v>
      </c>
      <c r="U2506" s="96">
        <v>7.2727272727272725</v>
      </c>
      <c r="V2506" s="96">
        <v>0</v>
      </c>
      <c r="W2506" s="97">
        <v>0.8</v>
      </c>
      <c r="X2506" s="21">
        <v>3443.2000000000003</v>
      </c>
      <c r="Y2506" s="202" t="s">
        <v>33</v>
      </c>
      <c r="Z2506" s="203" t="s">
        <v>5838</v>
      </c>
      <c r="AA2506" s="203"/>
      <c r="AB2506" s="203"/>
      <c r="AC2506" s="203"/>
      <c r="AD2506" s="25"/>
      <c r="AE2506" s="26"/>
      <c r="AF2506" s="27"/>
    </row>
    <row r="2507" spans="1:41" ht="16.5" customHeight="1">
      <c r="A2507" s="201" t="s">
        <v>96</v>
      </c>
      <c r="B2507" s="201"/>
      <c r="C2507" s="110"/>
      <c r="D2507" s="201"/>
      <c r="E2507" s="90" t="s">
        <v>113</v>
      </c>
      <c r="F2507" s="90" t="s">
        <v>67</v>
      </c>
      <c r="G2507" s="90" t="s">
        <v>67</v>
      </c>
      <c r="H2507" s="91" t="s">
        <v>67</v>
      </c>
      <c r="I2507" s="92">
        <v>1</v>
      </c>
      <c r="J2507" s="92">
        <v>0</v>
      </c>
      <c r="K2507" s="92">
        <v>0</v>
      </c>
      <c r="L2507" s="93" t="s">
        <v>114</v>
      </c>
      <c r="M2507" s="98"/>
      <c r="N2507" s="99" t="s">
        <v>45</v>
      </c>
      <c r="O2507" s="94">
        <v>2628</v>
      </c>
      <c r="P2507" s="94">
        <v>6132</v>
      </c>
      <c r="Q2507" s="94">
        <v>5</v>
      </c>
      <c r="R2507" s="95" t="s">
        <v>33</v>
      </c>
      <c r="S2507" s="96">
        <v>60</v>
      </c>
      <c r="T2507" s="96">
        <v>110</v>
      </c>
      <c r="U2507" s="96">
        <v>9.0909090909090917</v>
      </c>
      <c r="V2507" s="96">
        <v>0</v>
      </c>
      <c r="W2507" s="97">
        <v>1</v>
      </c>
      <c r="X2507" s="21">
        <v>2934.6</v>
      </c>
      <c r="Y2507" s="202" t="s">
        <v>33</v>
      </c>
      <c r="Z2507" s="203" t="s">
        <v>5838</v>
      </c>
      <c r="AA2507" s="203"/>
      <c r="AB2507" s="203"/>
      <c r="AC2507" s="203"/>
      <c r="AD2507" s="25"/>
      <c r="AE2507" s="26"/>
      <c r="AF2507" s="27"/>
    </row>
    <row r="2508" spans="1:41" ht="16.5" customHeight="1">
      <c r="A2508" s="201" t="s">
        <v>96</v>
      </c>
      <c r="B2508" s="201"/>
      <c r="C2508" s="110"/>
      <c r="D2508" s="201"/>
      <c r="E2508" s="90" t="s">
        <v>113</v>
      </c>
      <c r="F2508" s="90" t="s">
        <v>67</v>
      </c>
      <c r="G2508" s="90" t="s">
        <v>115</v>
      </c>
      <c r="H2508" s="91" t="s">
        <v>67</v>
      </c>
      <c r="I2508" s="92">
        <v>1</v>
      </c>
      <c r="J2508" s="92">
        <v>0</v>
      </c>
      <c r="K2508" s="92">
        <v>0</v>
      </c>
      <c r="L2508" s="93" t="s">
        <v>105</v>
      </c>
      <c r="M2508" s="98"/>
      <c r="N2508" s="93" t="s">
        <v>45</v>
      </c>
      <c r="O2508" s="94">
        <v>2628</v>
      </c>
      <c r="P2508" s="94">
        <v>6132</v>
      </c>
      <c r="Q2508" s="94">
        <v>5</v>
      </c>
      <c r="R2508" s="95" t="s">
        <v>33</v>
      </c>
      <c r="S2508" s="96">
        <v>60</v>
      </c>
      <c r="T2508" s="96">
        <v>110</v>
      </c>
      <c r="U2508" s="96">
        <v>9.0909090909090917</v>
      </c>
      <c r="V2508" s="96">
        <v>0</v>
      </c>
      <c r="W2508" s="97">
        <v>1</v>
      </c>
      <c r="X2508" s="21">
        <v>2934.6</v>
      </c>
      <c r="Y2508" s="202" t="s">
        <v>33</v>
      </c>
      <c r="Z2508" s="203" t="s">
        <v>5838</v>
      </c>
      <c r="AA2508" s="203"/>
      <c r="AB2508" s="203"/>
      <c r="AC2508" s="203"/>
      <c r="AD2508" s="25"/>
      <c r="AE2508" s="26"/>
      <c r="AF2508" s="27"/>
    </row>
    <row r="2509" spans="1:41" ht="16.5" customHeight="1">
      <c r="A2509" s="201" t="s">
        <v>96</v>
      </c>
      <c r="B2509" s="201"/>
      <c r="C2509" s="110"/>
      <c r="D2509" s="201"/>
      <c r="E2509" s="90" t="s">
        <v>107</v>
      </c>
      <c r="F2509" s="90" t="s">
        <v>108</v>
      </c>
      <c r="G2509" s="90" t="s">
        <v>67</v>
      </c>
      <c r="H2509" s="91">
        <v>1990</v>
      </c>
      <c r="I2509" s="92">
        <v>1</v>
      </c>
      <c r="J2509" s="92">
        <v>0</v>
      </c>
      <c r="K2509" s="92">
        <v>0</v>
      </c>
      <c r="L2509" s="93" t="s">
        <v>109</v>
      </c>
      <c r="M2509" s="98"/>
      <c r="N2509" s="93" t="s">
        <v>45</v>
      </c>
      <c r="O2509" s="94">
        <v>2628</v>
      </c>
      <c r="P2509" s="94">
        <v>6132</v>
      </c>
      <c r="Q2509" s="94">
        <v>5</v>
      </c>
      <c r="R2509" s="95" t="s">
        <v>33</v>
      </c>
      <c r="S2509" s="96">
        <v>60</v>
      </c>
      <c r="T2509" s="96">
        <v>110</v>
      </c>
      <c r="U2509" s="96">
        <v>13.636363636363637</v>
      </c>
      <c r="V2509" s="96">
        <v>0</v>
      </c>
      <c r="W2509" s="97">
        <v>1.5</v>
      </c>
      <c r="X2509" s="21">
        <v>4401.8999999999996</v>
      </c>
      <c r="Y2509" s="202" t="s">
        <v>33</v>
      </c>
      <c r="Z2509" s="203" t="s">
        <v>5838</v>
      </c>
      <c r="AA2509" s="203"/>
      <c r="AB2509" s="203"/>
      <c r="AC2509" s="203"/>
      <c r="AD2509" s="25"/>
      <c r="AE2509" s="26"/>
      <c r="AF2509" s="27"/>
    </row>
    <row r="2510" spans="1:41" ht="16.5" customHeight="1">
      <c r="A2510" s="219" t="s">
        <v>9263</v>
      </c>
      <c r="B2510" s="219"/>
      <c r="C2510" s="220"/>
      <c r="D2510" s="219"/>
      <c r="E2510" s="221" t="s">
        <v>9296</v>
      </c>
      <c r="F2510" s="221" t="s">
        <v>9297</v>
      </c>
      <c r="G2510" s="221" t="s">
        <v>9298</v>
      </c>
      <c r="H2510" s="221" t="s">
        <v>9295</v>
      </c>
      <c r="I2510" s="222">
        <v>3</v>
      </c>
      <c r="J2510" s="222">
        <v>0</v>
      </c>
      <c r="K2510" s="222">
        <v>0</v>
      </c>
      <c r="L2510" s="223" t="s">
        <v>9299</v>
      </c>
      <c r="M2510" s="223"/>
      <c r="N2510" s="223" t="s">
        <v>9266</v>
      </c>
      <c r="O2510" s="224">
        <v>144</v>
      </c>
      <c r="P2510" s="224">
        <v>0</v>
      </c>
      <c r="Q2510" s="224">
        <v>0</v>
      </c>
      <c r="R2510" s="225" t="s">
        <v>33</v>
      </c>
      <c r="S2510" s="226">
        <v>60</v>
      </c>
      <c r="T2510" s="226">
        <v>110</v>
      </c>
      <c r="U2510" s="226">
        <f>W2510*1000/T2510</f>
        <v>0.18181818181818182</v>
      </c>
      <c r="V2510" s="226">
        <v>0</v>
      </c>
      <c r="W2510" s="227">
        <v>0.02</v>
      </c>
      <c r="X2510" s="21">
        <v>8.64</v>
      </c>
      <c r="Y2510" s="228" t="s">
        <v>33</v>
      </c>
      <c r="Z2510" s="221" t="s">
        <v>5838</v>
      </c>
      <c r="AA2510" s="229" t="s">
        <v>67</v>
      </c>
      <c r="AB2510" s="221" t="s">
        <v>67</v>
      </c>
      <c r="AC2510" s="221" t="s">
        <v>67</v>
      </c>
      <c r="AD2510" s="25"/>
      <c r="AE2510" s="26"/>
      <c r="AF2510" s="27"/>
      <c r="AG2510" s="230"/>
      <c r="AH2510" s="230"/>
      <c r="AI2510" s="230"/>
      <c r="AJ2510" s="230"/>
      <c r="AK2510" s="230"/>
      <c r="AL2510" s="230"/>
      <c r="AM2510" s="230"/>
      <c r="AN2510" s="230"/>
      <c r="AO2510" s="230"/>
    </row>
    <row r="2511" spans="1:41" ht="16.5" customHeight="1">
      <c r="A2511" s="219" t="s">
        <v>9263</v>
      </c>
      <c r="B2511" s="219"/>
      <c r="C2511" s="219"/>
      <c r="D2511" s="219"/>
      <c r="E2511" s="221" t="s">
        <v>405</v>
      </c>
      <c r="F2511" s="221" t="s">
        <v>4488</v>
      </c>
      <c r="G2511" s="221" t="s">
        <v>9274</v>
      </c>
      <c r="H2511" s="222" t="s">
        <v>67</v>
      </c>
      <c r="I2511" s="222">
        <v>1</v>
      </c>
      <c r="J2511" s="222">
        <v>0</v>
      </c>
      <c r="K2511" s="222">
        <v>0</v>
      </c>
      <c r="L2511" s="223" t="s">
        <v>9269</v>
      </c>
      <c r="M2511" s="223"/>
      <c r="N2511" s="223" t="s">
        <v>9266</v>
      </c>
      <c r="O2511" s="224">
        <v>27.777777777777779</v>
      </c>
      <c r="P2511" s="224">
        <v>20</v>
      </c>
      <c r="Q2511" s="224">
        <v>5</v>
      </c>
      <c r="R2511" s="225" t="s">
        <v>33</v>
      </c>
      <c r="S2511" s="226">
        <v>60</v>
      </c>
      <c r="T2511" s="226">
        <v>110</v>
      </c>
      <c r="U2511" s="226">
        <v>4.1818181818181817</v>
      </c>
      <c r="V2511" s="226">
        <v>0</v>
      </c>
      <c r="W2511" s="227">
        <v>0.46</v>
      </c>
      <c r="X2511" s="21">
        <v>13.237777777777779</v>
      </c>
      <c r="Y2511" s="228" t="s">
        <v>33</v>
      </c>
      <c r="Z2511" s="221" t="s">
        <v>5838</v>
      </c>
      <c r="AA2511" s="229" t="s">
        <v>67</v>
      </c>
      <c r="AB2511" s="221" t="s">
        <v>67</v>
      </c>
      <c r="AC2511" s="221" t="s">
        <v>67</v>
      </c>
      <c r="AD2511" s="25"/>
      <c r="AE2511" s="26"/>
      <c r="AF2511" s="27"/>
      <c r="AG2511" s="230"/>
      <c r="AH2511" s="230"/>
      <c r="AI2511" s="230"/>
      <c r="AJ2511" s="230"/>
      <c r="AK2511" s="230"/>
      <c r="AL2511" s="230"/>
      <c r="AM2511" s="230"/>
      <c r="AN2511" s="230"/>
      <c r="AO2511" s="230"/>
    </row>
    <row r="2512" spans="1:41" ht="16.5" customHeight="1">
      <c r="A2512" s="219" t="s">
        <v>9263</v>
      </c>
      <c r="B2512" s="219"/>
      <c r="C2512" s="219"/>
      <c r="D2512" s="219"/>
      <c r="E2512" s="221" t="s">
        <v>405</v>
      </c>
      <c r="F2512" s="221" t="s">
        <v>4488</v>
      </c>
      <c r="G2512" s="221" t="s">
        <v>9275</v>
      </c>
      <c r="H2512" s="222" t="s">
        <v>67</v>
      </c>
      <c r="I2512" s="222">
        <v>1</v>
      </c>
      <c r="J2512" s="222">
        <v>0</v>
      </c>
      <c r="K2512" s="222">
        <v>0</v>
      </c>
      <c r="L2512" s="223" t="s">
        <v>9273</v>
      </c>
      <c r="M2512" s="223"/>
      <c r="N2512" s="223" t="s">
        <v>9266</v>
      </c>
      <c r="O2512" s="224">
        <v>27.777777777777779</v>
      </c>
      <c r="P2512" s="224">
        <v>20</v>
      </c>
      <c r="Q2512" s="224">
        <v>5</v>
      </c>
      <c r="R2512" s="225" t="s">
        <v>33</v>
      </c>
      <c r="S2512" s="226">
        <v>60</v>
      </c>
      <c r="T2512" s="226">
        <v>110</v>
      </c>
      <c r="U2512" s="226">
        <v>4.1818181818181817</v>
      </c>
      <c r="V2512" s="226">
        <v>0</v>
      </c>
      <c r="W2512" s="227">
        <v>0.46</v>
      </c>
      <c r="X2512" s="21">
        <v>13.237777777777779</v>
      </c>
      <c r="Y2512" s="228" t="s">
        <v>33</v>
      </c>
      <c r="Z2512" s="221" t="s">
        <v>5838</v>
      </c>
      <c r="AA2512" s="229" t="s">
        <v>67</v>
      </c>
      <c r="AB2512" s="221" t="s">
        <v>67</v>
      </c>
      <c r="AC2512" s="221" t="s">
        <v>67</v>
      </c>
      <c r="AD2512" s="25"/>
      <c r="AE2512" s="26"/>
      <c r="AF2512" s="27"/>
      <c r="AG2512" s="230"/>
      <c r="AH2512" s="230"/>
      <c r="AI2512" s="230"/>
      <c r="AJ2512" s="230"/>
      <c r="AK2512" s="230"/>
      <c r="AL2512" s="230"/>
      <c r="AM2512" s="230"/>
      <c r="AN2512" s="230"/>
      <c r="AO2512" s="230"/>
    </row>
    <row r="2513" spans="1:41" ht="16.5" customHeight="1">
      <c r="A2513" s="219" t="s">
        <v>9263</v>
      </c>
      <c r="B2513" s="219"/>
      <c r="C2513" s="219"/>
      <c r="D2513" s="219"/>
      <c r="E2513" s="221" t="s">
        <v>9276</v>
      </c>
      <c r="F2513" s="221" t="s">
        <v>4488</v>
      </c>
      <c r="G2513" s="221" t="s">
        <v>9277</v>
      </c>
      <c r="H2513" s="222">
        <v>2021</v>
      </c>
      <c r="I2513" s="222">
        <v>1</v>
      </c>
      <c r="J2513" s="222">
        <v>0</v>
      </c>
      <c r="K2513" s="222">
        <v>0</v>
      </c>
      <c r="L2513" s="223" t="s">
        <v>9273</v>
      </c>
      <c r="M2513" s="223"/>
      <c r="N2513" s="223" t="s">
        <v>9266</v>
      </c>
      <c r="O2513" s="224">
        <v>27.777777777777779</v>
      </c>
      <c r="P2513" s="224">
        <v>20</v>
      </c>
      <c r="Q2513" s="224">
        <v>5</v>
      </c>
      <c r="R2513" s="225" t="s">
        <v>33</v>
      </c>
      <c r="S2513" s="226">
        <v>60</v>
      </c>
      <c r="T2513" s="226">
        <v>110</v>
      </c>
      <c r="U2513" s="226">
        <v>4.1818181818181817</v>
      </c>
      <c r="V2513" s="226">
        <v>0</v>
      </c>
      <c r="W2513" s="227">
        <v>0.46</v>
      </c>
      <c r="X2513" s="21">
        <v>13.237777777777779</v>
      </c>
      <c r="Y2513" s="228" t="s">
        <v>33</v>
      </c>
      <c r="Z2513" s="221" t="s">
        <v>5838</v>
      </c>
      <c r="AA2513" s="229" t="s">
        <v>67</v>
      </c>
      <c r="AB2513" s="221" t="s">
        <v>67</v>
      </c>
      <c r="AC2513" s="221" t="s">
        <v>67</v>
      </c>
      <c r="AD2513" s="25"/>
      <c r="AE2513" s="26"/>
      <c r="AF2513" s="27"/>
      <c r="AG2513" s="230"/>
      <c r="AH2513" s="230"/>
      <c r="AI2513" s="230"/>
      <c r="AJ2513" s="230"/>
      <c r="AK2513" s="230"/>
      <c r="AL2513" s="230"/>
      <c r="AM2513" s="230"/>
      <c r="AN2513" s="230"/>
      <c r="AO2513" s="230"/>
    </row>
    <row r="2514" spans="1:41" ht="16.5" customHeight="1">
      <c r="A2514" s="219" t="s">
        <v>9263</v>
      </c>
      <c r="B2514" s="219"/>
      <c r="C2514" s="219"/>
      <c r="D2514" s="219"/>
      <c r="E2514" s="221" t="s">
        <v>306</v>
      </c>
      <c r="F2514" s="221" t="s">
        <v>36</v>
      </c>
      <c r="G2514" s="221" t="s">
        <v>6891</v>
      </c>
      <c r="H2514" s="222">
        <v>2010</v>
      </c>
      <c r="I2514" s="222">
        <v>3</v>
      </c>
      <c r="J2514" s="222">
        <v>0</v>
      </c>
      <c r="K2514" s="222">
        <v>0</v>
      </c>
      <c r="L2514" s="223" t="s">
        <v>9269</v>
      </c>
      <c r="M2514" s="223"/>
      <c r="N2514" s="223" t="s">
        <v>9266</v>
      </c>
      <c r="O2514" s="224">
        <v>1875</v>
      </c>
      <c r="P2514" s="224">
        <v>0</v>
      </c>
      <c r="Q2514" s="224">
        <v>5</v>
      </c>
      <c r="R2514" s="225" t="s">
        <v>33</v>
      </c>
      <c r="S2514" s="226" t="s">
        <v>89</v>
      </c>
      <c r="T2514" s="226">
        <v>110</v>
      </c>
      <c r="U2514" s="226">
        <v>0.22727272727272727</v>
      </c>
      <c r="V2514" s="226">
        <v>0</v>
      </c>
      <c r="W2514" s="227">
        <v>2.5000000000000001E-2</v>
      </c>
      <c r="X2514" s="21">
        <v>46.875</v>
      </c>
      <c r="Y2514" s="228" t="s">
        <v>33</v>
      </c>
      <c r="Z2514" s="221" t="s">
        <v>5838</v>
      </c>
      <c r="AA2514" s="229" t="s">
        <v>67</v>
      </c>
      <c r="AB2514" s="221" t="s">
        <v>67</v>
      </c>
      <c r="AC2514" s="221" t="s">
        <v>67</v>
      </c>
      <c r="AD2514" s="25"/>
      <c r="AE2514" s="26"/>
      <c r="AF2514" s="27"/>
      <c r="AG2514" s="230"/>
      <c r="AH2514" s="230"/>
      <c r="AI2514" s="230"/>
      <c r="AJ2514" s="230"/>
      <c r="AK2514" s="230"/>
      <c r="AL2514" s="230"/>
      <c r="AM2514" s="230"/>
      <c r="AN2514" s="230"/>
      <c r="AO2514" s="230"/>
    </row>
    <row r="2515" spans="1:41" ht="16.5" customHeight="1">
      <c r="A2515" s="219" t="s">
        <v>9263</v>
      </c>
      <c r="B2515" s="219"/>
      <c r="C2515" s="219"/>
      <c r="D2515" s="219"/>
      <c r="E2515" s="221" t="s">
        <v>371</v>
      </c>
      <c r="F2515" s="221" t="s">
        <v>402</v>
      </c>
      <c r="G2515" s="221" t="s">
        <v>403</v>
      </c>
      <c r="H2515" s="222">
        <v>2010</v>
      </c>
      <c r="I2515" s="222">
        <v>1</v>
      </c>
      <c r="J2515" s="222">
        <v>0</v>
      </c>
      <c r="K2515" s="222">
        <v>0</v>
      </c>
      <c r="L2515" s="223" t="s">
        <v>9269</v>
      </c>
      <c r="M2515" s="223"/>
      <c r="N2515" s="223" t="s">
        <v>9266</v>
      </c>
      <c r="O2515" s="224">
        <v>52</v>
      </c>
      <c r="P2515" s="224">
        <v>20</v>
      </c>
      <c r="Q2515" s="224">
        <v>5</v>
      </c>
      <c r="R2515" s="225" t="s">
        <v>33</v>
      </c>
      <c r="S2515" s="226">
        <v>60</v>
      </c>
      <c r="T2515" s="226">
        <v>110</v>
      </c>
      <c r="U2515" s="226">
        <v>5</v>
      </c>
      <c r="V2515" s="226">
        <v>0</v>
      </c>
      <c r="W2515" s="227">
        <v>0.55000000000000004</v>
      </c>
      <c r="X2515" s="21">
        <v>29.150000000000002</v>
      </c>
      <c r="Y2515" s="228" t="s">
        <v>33</v>
      </c>
      <c r="Z2515" s="221" t="s">
        <v>5838</v>
      </c>
      <c r="AA2515" s="229" t="s">
        <v>67</v>
      </c>
      <c r="AB2515" s="221" t="s">
        <v>67</v>
      </c>
      <c r="AC2515" s="221" t="s">
        <v>67</v>
      </c>
      <c r="AD2515" s="25"/>
      <c r="AE2515" s="26"/>
      <c r="AF2515" s="27"/>
      <c r="AG2515" s="230"/>
      <c r="AH2515" s="230"/>
      <c r="AI2515" s="230"/>
      <c r="AJ2515" s="230"/>
      <c r="AK2515" s="230"/>
      <c r="AL2515" s="230"/>
      <c r="AM2515" s="230"/>
      <c r="AN2515" s="230"/>
      <c r="AO2515" s="230"/>
    </row>
    <row r="2516" spans="1:41" ht="16.5" customHeight="1">
      <c r="A2516" s="219" t="s">
        <v>9263</v>
      </c>
      <c r="B2516" s="219"/>
      <c r="C2516" s="220"/>
      <c r="D2516" s="219"/>
      <c r="E2516" s="221" t="s">
        <v>9287</v>
      </c>
      <c r="F2516" s="221" t="s">
        <v>9288</v>
      </c>
      <c r="G2516" s="221" t="s">
        <v>9289</v>
      </c>
      <c r="H2516" s="222">
        <v>2023</v>
      </c>
      <c r="I2516" s="222">
        <v>3</v>
      </c>
      <c r="J2516" s="222">
        <v>0</v>
      </c>
      <c r="K2516" s="222">
        <v>0</v>
      </c>
      <c r="L2516" s="223" t="s">
        <v>9286</v>
      </c>
      <c r="M2516" s="223"/>
      <c r="N2516" s="223" t="s">
        <v>9266</v>
      </c>
      <c r="O2516" s="224">
        <v>360</v>
      </c>
      <c r="P2516" s="224">
        <v>0</v>
      </c>
      <c r="Q2516" s="224">
        <v>0</v>
      </c>
      <c r="R2516" s="225" t="s">
        <v>33</v>
      </c>
      <c r="S2516" s="226">
        <v>60</v>
      </c>
      <c r="T2516" s="226">
        <v>110</v>
      </c>
      <c r="U2516" s="226">
        <v>1.0909090909090908</v>
      </c>
      <c r="V2516" s="226">
        <v>0</v>
      </c>
      <c r="W2516" s="227">
        <v>0.12</v>
      </c>
      <c r="X2516" s="21">
        <v>129.6</v>
      </c>
      <c r="Y2516" s="228" t="s">
        <v>33</v>
      </c>
      <c r="Z2516" s="221" t="s">
        <v>5838</v>
      </c>
      <c r="AA2516" s="229" t="s">
        <v>67</v>
      </c>
      <c r="AB2516" s="221" t="s">
        <v>67</v>
      </c>
      <c r="AC2516" s="221" t="s">
        <v>67</v>
      </c>
      <c r="AD2516" s="25"/>
      <c r="AE2516" s="26"/>
      <c r="AF2516" s="27"/>
      <c r="AG2516" s="230"/>
      <c r="AH2516" s="230"/>
      <c r="AI2516" s="230"/>
      <c r="AJ2516" s="230"/>
      <c r="AK2516" s="230"/>
      <c r="AL2516" s="230"/>
      <c r="AM2516" s="230"/>
      <c r="AN2516" s="230"/>
      <c r="AO2516" s="230"/>
    </row>
    <row r="2517" spans="1:41" ht="16.5" customHeight="1">
      <c r="A2517" s="219" t="s">
        <v>9263</v>
      </c>
      <c r="B2517" s="219"/>
      <c r="C2517" s="219"/>
      <c r="D2517" s="219"/>
      <c r="E2517" s="221" t="s">
        <v>90</v>
      </c>
      <c r="F2517" s="221" t="s">
        <v>125</v>
      </c>
      <c r="G2517" s="221" t="s">
        <v>393</v>
      </c>
      <c r="H2517" s="222">
        <v>2019</v>
      </c>
      <c r="I2517" s="222">
        <v>3</v>
      </c>
      <c r="J2517" s="222">
        <v>0</v>
      </c>
      <c r="K2517" s="222">
        <v>0</v>
      </c>
      <c r="L2517" s="223" t="s">
        <v>9269</v>
      </c>
      <c r="M2517" s="223"/>
      <c r="N2517" s="223" t="s">
        <v>9266</v>
      </c>
      <c r="O2517" s="224">
        <v>1875</v>
      </c>
      <c r="P2517" s="224">
        <v>0</v>
      </c>
      <c r="Q2517" s="224">
        <v>0</v>
      </c>
      <c r="R2517" s="225" t="s">
        <v>33</v>
      </c>
      <c r="S2517" s="226" t="s">
        <v>89</v>
      </c>
      <c r="T2517" s="226">
        <v>110</v>
      </c>
      <c r="U2517" s="226">
        <v>0.38181818181818183</v>
      </c>
      <c r="V2517" s="226">
        <v>0</v>
      </c>
      <c r="W2517" s="227">
        <v>4.2000000000000003E-2</v>
      </c>
      <c r="X2517" s="21">
        <v>236.25</v>
      </c>
      <c r="Y2517" s="228" t="s">
        <v>33</v>
      </c>
      <c r="Z2517" s="221" t="s">
        <v>5838</v>
      </c>
      <c r="AA2517" s="229" t="s">
        <v>67</v>
      </c>
      <c r="AB2517" s="221" t="s">
        <v>67</v>
      </c>
      <c r="AC2517" s="221" t="s">
        <v>67</v>
      </c>
      <c r="AD2517" s="25"/>
      <c r="AE2517" s="26"/>
      <c r="AF2517" s="27"/>
      <c r="AG2517" s="231"/>
      <c r="AH2517" s="231"/>
      <c r="AI2517" s="231"/>
      <c r="AJ2517" s="231"/>
      <c r="AK2517" s="231"/>
      <c r="AL2517" s="231"/>
      <c r="AM2517" s="231"/>
      <c r="AN2517" s="231"/>
      <c r="AO2517" s="231"/>
    </row>
    <row r="2518" spans="1:41" ht="16.5" customHeight="1">
      <c r="A2518" s="219" t="s">
        <v>9263</v>
      </c>
      <c r="B2518" s="219"/>
      <c r="C2518" s="219"/>
      <c r="D2518" s="219"/>
      <c r="E2518" s="221" t="s">
        <v>90</v>
      </c>
      <c r="F2518" s="221" t="s">
        <v>125</v>
      </c>
      <c r="G2518" s="221" t="s">
        <v>401</v>
      </c>
      <c r="H2518" s="222">
        <v>2019</v>
      </c>
      <c r="I2518" s="222">
        <v>1</v>
      </c>
      <c r="J2518" s="222">
        <v>0</v>
      </c>
      <c r="K2518" s="222">
        <v>0</v>
      </c>
      <c r="L2518" s="223" t="s">
        <v>9269</v>
      </c>
      <c r="M2518" s="223"/>
      <c r="N2518" s="223" t="s">
        <v>9266</v>
      </c>
      <c r="O2518" s="224">
        <v>1875</v>
      </c>
      <c r="P2518" s="224">
        <v>0</v>
      </c>
      <c r="Q2518" s="224">
        <v>0</v>
      </c>
      <c r="R2518" s="225" t="s">
        <v>33</v>
      </c>
      <c r="S2518" s="226" t="s">
        <v>89</v>
      </c>
      <c r="T2518" s="226">
        <v>110</v>
      </c>
      <c r="U2518" s="226">
        <v>0.38181818181818183</v>
      </c>
      <c r="V2518" s="226">
        <v>0</v>
      </c>
      <c r="W2518" s="227">
        <v>4.2000000000000003E-2</v>
      </c>
      <c r="X2518" s="21">
        <v>78.75</v>
      </c>
      <c r="Y2518" s="228" t="s">
        <v>33</v>
      </c>
      <c r="Z2518" s="221" t="s">
        <v>5838</v>
      </c>
      <c r="AA2518" s="229" t="s">
        <v>67</v>
      </c>
      <c r="AB2518" s="221" t="s">
        <v>67</v>
      </c>
      <c r="AC2518" s="221" t="s">
        <v>67</v>
      </c>
      <c r="AD2518" s="25"/>
      <c r="AE2518" s="26"/>
      <c r="AF2518" s="27"/>
      <c r="AG2518" s="231"/>
      <c r="AH2518" s="231"/>
      <c r="AI2518" s="231"/>
      <c r="AJ2518" s="231"/>
      <c r="AK2518" s="231"/>
      <c r="AL2518" s="231"/>
      <c r="AM2518" s="231"/>
      <c r="AN2518" s="231"/>
      <c r="AO2518" s="231"/>
    </row>
    <row r="2519" spans="1:41" ht="16.5" customHeight="1">
      <c r="A2519" s="219" t="s">
        <v>9263</v>
      </c>
      <c r="B2519" s="219"/>
      <c r="C2519" s="220"/>
      <c r="D2519" s="219"/>
      <c r="E2519" s="221" t="s">
        <v>90</v>
      </c>
      <c r="F2519" s="221" t="s">
        <v>125</v>
      </c>
      <c r="G2519" s="221" t="s">
        <v>9280</v>
      </c>
      <c r="H2519" s="222">
        <v>2019</v>
      </c>
      <c r="I2519" s="222">
        <v>3</v>
      </c>
      <c r="J2519" s="222">
        <v>0</v>
      </c>
      <c r="K2519" s="222">
        <v>0</v>
      </c>
      <c r="L2519" s="223" t="s">
        <v>9269</v>
      </c>
      <c r="M2519" s="223"/>
      <c r="N2519" s="223" t="s">
        <v>9266</v>
      </c>
      <c r="O2519" s="224">
        <v>1875</v>
      </c>
      <c r="P2519" s="224">
        <v>0</v>
      </c>
      <c r="Q2519" s="224">
        <v>0</v>
      </c>
      <c r="R2519" s="225" t="s">
        <v>33</v>
      </c>
      <c r="S2519" s="226" t="s">
        <v>89</v>
      </c>
      <c r="T2519" s="226">
        <v>110</v>
      </c>
      <c r="U2519" s="226">
        <v>1.5</v>
      </c>
      <c r="V2519" s="226">
        <v>0</v>
      </c>
      <c r="W2519" s="227">
        <v>4.2000000000000003E-2</v>
      </c>
      <c r="X2519" s="21">
        <v>236.25</v>
      </c>
      <c r="Y2519" s="228" t="s">
        <v>33</v>
      </c>
      <c r="Z2519" s="221" t="s">
        <v>5838</v>
      </c>
      <c r="AA2519" s="229"/>
      <c r="AB2519" s="221"/>
      <c r="AC2519" s="221"/>
      <c r="AD2519" s="25"/>
      <c r="AE2519" s="26"/>
      <c r="AF2519" s="27"/>
      <c r="AG2519" s="231"/>
      <c r="AH2519" s="231"/>
      <c r="AI2519" s="231"/>
      <c r="AJ2519" s="231"/>
      <c r="AK2519" s="231"/>
      <c r="AL2519" s="231"/>
      <c r="AM2519" s="231"/>
      <c r="AN2519" s="231"/>
      <c r="AO2519" s="231"/>
    </row>
    <row r="2520" spans="1:41" ht="16.5" customHeight="1">
      <c r="A2520" s="219" t="s">
        <v>9263</v>
      </c>
      <c r="B2520" s="219"/>
      <c r="C2520" s="220"/>
      <c r="D2520" s="219"/>
      <c r="E2520" s="221" t="s">
        <v>90</v>
      </c>
      <c r="F2520" s="221" t="s">
        <v>125</v>
      </c>
      <c r="G2520" s="221" t="s">
        <v>401</v>
      </c>
      <c r="H2520" s="222">
        <v>2019</v>
      </c>
      <c r="I2520" s="222">
        <v>1</v>
      </c>
      <c r="J2520" s="222">
        <v>0</v>
      </c>
      <c r="K2520" s="222">
        <v>0</v>
      </c>
      <c r="L2520" s="223" t="s">
        <v>9269</v>
      </c>
      <c r="M2520" s="223"/>
      <c r="N2520" s="223" t="s">
        <v>9266</v>
      </c>
      <c r="O2520" s="224">
        <v>1875</v>
      </c>
      <c r="P2520" s="224">
        <v>0</v>
      </c>
      <c r="Q2520" s="224">
        <v>0</v>
      </c>
      <c r="R2520" s="225" t="s">
        <v>33</v>
      </c>
      <c r="S2520" s="226" t="s">
        <v>89</v>
      </c>
      <c r="T2520" s="226">
        <v>110</v>
      </c>
      <c r="U2520" s="226">
        <v>1.5</v>
      </c>
      <c r="V2520" s="226">
        <v>0</v>
      </c>
      <c r="W2520" s="227">
        <v>4.2000000000000003E-2</v>
      </c>
      <c r="X2520" s="21">
        <v>78.75</v>
      </c>
      <c r="Y2520" s="228" t="s">
        <v>33</v>
      </c>
      <c r="Z2520" s="221" t="s">
        <v>5838</v>
      </c>
      <c r="AA2520" s="229"/>
      <c r="AB2520" s="221"/>
      <c r="AC2520" s="221"/>
      <c r="AD2520" s="25"/>
      <c r="AE2520" s="26"/>
      <c r="AF2520" s="27"/>
      <c r="AG2520" s="231"/>
      <c r="AH2520" s="231"/>
      <c r="AI2520" s="231"/>
      <c r="AJ2520" s="231"/>
      <c r="AK2520" s="231"/>
      <c r="AL2520" s="231"/>
      <c r="AM2520" s="231"/>
      <c r="AN2520" s="231"/>
      <c r="AO2520" s="231"/>
    </row>
    <row r="2521" spans="1:41" ht="16.5" customHeight="1">
      <c r="A2521" s="219" t="s">
        <v>9263</v>
      </c>
      <c r="B2521" s="219"/>
      <c r="C2521" s="220"/>
      <c r="D2521" s="219"/>
      <c r="E2521" s="221" t="s">
        <v>90</v>
      </c>
      <c r="F2521" s="221" t="s">
        <v>125</v>
      </c>
      <c r="G2521" s="221" t="s">
        <v>9281</v>
      </c>
      <c r="H2521" s="222">
        <v>2023</v>
      </c>
      <c r="I2521" s="222">
        <v>1</v>
      </c>
      <c r="J2521" s="222">
        <v>0</v>
      </c>
      <c r="K2521" s="222">
        <v>0</v>
      </c>
      <c r="L2521" s="223" t="s">
        <v>9269</v>
      </c>
      <c r="M2521" s="223"/>
      <c r="N2521" s="223" t="s">
        <v>9266</v>
      </c>
      <c r="O2521" s="224">
        <v>1875</v>
      </c>
      <c r="P2521" s="224">
        <v>0</v>
      </c>
      <c r="Q2521" s="224">
        <v>0</v>
      </c>
      <c r="R2521" s="225" t="s">
        <v>33</v>
      </c>
      <c r="S2521" s="226" t="s">
        <v>89</v>
      </c>
      <c r="T2521" s="226">
        <v>110</v>
      </c>
      <c r="U2521" s="226">
        <v>1.5</v>
      </c>
      <c r="V2521" s="226">
        <v>0</v>
      </c>
      <c r="W2521" s="227">
        <v>4.2000000000000003E-2</v>
      </c>
      <c r="X2521" s="21">
        <v>78.75</v>
      </c>
      <c r="Y2521" s="228" t="s">
        <v>33</v>
      </c>
      <c r="Z2521" s="221" t="s">
        <v>5838</v>
      </c>
      <c r="AA2521" s="229"/>
      <c r="AB2521" s="221"/>
      <c r="AC2521" s="221"/>
      <c r="AD2521" s="25"/>
      <c r="AE2521" s="26"/>
      <c r="AF2521" s="27"/>
      <c r="AG2521" s="231"/>
      <c r="AH2521" s="231"/>
      <c r="AI2521" s="231"/>
      <c r="AJ2521" s="231"/>
      <c r="AK2521" s="231"/>
      <c r="AL2521" s="231"/>
      <c r="AM2521" s="231"/>
      <c r="AN2521" s="231"/>
      <c r="AO2521" s="231"/>
    </row>
    <row r="2522" spans="1:41" ht="16.5" customHeight="1">
      <c r="A2522" s="219" t="s">
        <v>9263</v>
      </c>
      <c r="B2522" s="219"/>
      <c r="C2522" s="220"/>
      <c r="D2522" s="219"/>
      <c r="E2522" s="221" t="s">
        <v>90</v>
      </c>
      <c r="F2522" s="221" t="s">
        <v>125</v>
      </c>
      <c r="G2522" s="221" t="s">
        <v>7950</v>
      </c>
      <c r="H2522" s="222">
        <v>2023</v>
      </c>
      <c r="I2522" s="222">
        <v>2</v>
      </c>
      <c r="J2522" s="222">
        <v>0</v>
      </c>
      <c r="K2522" s="222">
        <v>0</v>
      </c>
      <c r="L2522" s="223" t="s">
        <v>9269</v>
      </c>
      <c r="M2522" s="223"/>
      <c r="N2522" s="223" t="s">
        <v>9266</v>
      </c>
      <c r="O2522" s="224">
        <v>1875</v>
      </c>
      <c r="P2522" s="224">
        <v>0</v>
      </c>
      <c r="Q2522" s="224">
        <v>0</v>
      </c>
      <c r="R2522" s="225" t="s">
        <v>33</v>
      </c>
      <c r="S2522" s="226" t="s">
        <v>89</v>
      </c>
      <c r="T2522" s="226">
        <v>110</v>
      </c>
      <c r="U2522" s="226">
        <v>1.5</v>
      </c>
      <c r="V2522" s="226">
        <v>0</v>
      </c>
      <c r="W2522" s="227">
        <v>4.2000000000000003E-2</v>
      </c>
      <c r="X2522" s="21">
        <v>157.5</v>
      </c>
      <c r="Y2522" s="228" t="s">
        <v>33</v>
      </c>
      <c r="Z2522" s="221" t="s">
        <v>5838</v>
      </c>
      <c r="AA2522" s="229"/>
      <c r="AB2522" s="221"/>
      <c r="AC2522" s="221"/>
      <c r="AD2522" s="25"/>
      <c r="AE2522" s="26"/>
      <c r="AF2522" s="27"/>
      <c r="AG2522" s="231"/>
      <c r="AH2522" s="231"/>
      <c r="AI2522" s="231"/>
      <c r="AJ2522" s="231"/>
      <c r="AK2522" s="231"/>
      <c r="AL2522" s="231"/>
      <c r="AM2522" s="231"/>
      <c r="AN2522" s="231"/>
      <c r="AO2522" s="231"/>
    </row>
    <row r="2523" spans="1:41" ht="16.5" customHeight="1">
      <c r="A2523" s="219" t="s">
        <v>9263</v>
      </c>
      <c r="B2523" s="219"/>
      <c r="C2523" s="220"/>
      <c r="D2523" s="219"/>
      <c r="E2523" s="221" t="s">
        <v>9304</v>
      </c>
      <c r="F2523" s="221" t="s">
        <v>9305</v>
      </c>
      <c r="G2523" s="221" t="s">
        <v>9306</v>
      </c>
      <c r="H2523" s="221" t="s">
        <v>9295</v>
      </c>
      <c r="I2523" s="222">
        <v>2</v>
      </c>
      <c r="J2523" s="222">
        <v>0</v>
      </c>
      <c r="K2523" s="222">
        <v>0</v>
      </c>
      <c r="L2523" s="223" t="s">
        <v>9307</v>
      </c>
      <c r="M2523" s="223"/>
      <c r="N2523" s="223" t="s">
        <v>9266</v>
      </c>
      <c r="O2523" s="224">
        <v>1440</v>
      </c>
      <c r="P2523" s="224">
        <v>0</v>
      </c>
      <c r="Q2523" s="224">
        <v>0</v>
      </c>
      <c r="R2523" s="225" t="s">
        <v>33</v>
      </c>
      <c r="S2523" s="226">
        <v>60</v>
      </c>
      <c r="T2523" s="226">
        <v>110</v>
      </c>
      <c r="U2523" s="226">
        <v>0.68181818181818177</v>
      </c>
      <c r="V2523" s="226">
        <v>0</v>
      </c>
      <c r="W2523" s="227">
        <v>7.4999999999999997E-2</v>
      </c>
      <c r="X2523" s="21">
        <v>216</v>
      </c>
      <c r="Y2523" s="228" t="s">
        <v>33</v>
      </c>
      <c r="Z2523" s="221" t="s">
        <v>5838</v>
      </c>
      <c r="AA2523" s="229" t="s">
        <v>67</v>
      </c>
      <c r="AB2523" s="221" t="s">
        <v>67</v>
      </c>
      <c r="AC2523" s="221" t="s">
        <v>67</v>
      </c>
      <c r="AD2523" s="25"/>
      <c r="AE2523" s="26"/>
      <c r="AF2523" s="27"/>
      <c r="AG2523" s="230"/>
      <c r="AH2523" s="230"/>
      <c r="AI2523" s="230"/>
      <c r="AJ2523" s="230"/>
      <c r="AK2523" s="230"/>
      <c r="AL2523" s="230"/>
      <c r="AM2523" s="230"/>
      <c r="AN2523" s="230"/>
      <c r="AO2523" s="230"/>
    </row>
    <row r="2524" spans="1:41" ht="16.5" customHeight="1">
      <c r="A2524" s="219" t="s">
        <v>9263</v>
      </c>
      <c r="B2524" s="219"/>
      <c r="C2524" s="219"/>
      <c r="D2524" s="219"/>
      <c r="E2524" s="221" t="s">
        <v>9267</v>
      </c>
      <c r="F2524" s="221" t="s">
        <v>7810</v>
      </c>
      <c r="G2524" s="221" t="s">
        <v>7810</v>
      </c>
      <c r="H2524" s="222" t="s">
        <v>7810</v>
      </c>
      <c r="I2524" s="222">
        <v>104</v>
      </c>
      <c r="J2524" s="222">
        <v>0</v>
      </c>
      <c r="K2524" s="222">
        <v>0</v>
      </c>
      <c r="L2524" s="223" t="s">
        <v>9265</v>
      </c>
      <c r="M2524" s="223"/>
      <c r="N2524" s="223" t="s">
        <v>9266</v>
      </c>
      <c r="O2524" s="224">
        <v>2304</v>
      </c>
      <c r="P2524" s="224">
        <v>0</v>
      </c>
      <c r="Q2524" s="224">
        <v>0</v>
      </c>
      <c r="R2524" s="225" t="s">
        <v>33</v>
      </c>
      <c r="S2524" s="226">
        <v>60</v>
      </c>
      <c r="T2524" s="226">
        <v>220</v>
      </c>
      <c r="U2524" s="226">
        <v>0.25454545454545452</v>
      </c>
      <c r="V2524" s="226">
        <v>0</v>
      </c>
      <c r="W2524" s="227">
        <v>5.6000000000000001E-2</v>
      </c>
      <c r="X2524" s="21">
        <v>13418.495999999999</v>
      </c>
      <c r="Y2524" s="228" t="s">
        <v>33</v>
      </c>
      <c r="Z2524" s="221" t="s">
        <v>5838</v>
      </c>
      <c r="AA2524" s="229" t="s">
        <v>67</v>
      </c>
      <c r="AB2524" s="221" t="s">
        <v>67</v>
      </c>
      <c r="AC2524" s="221" t="s">
        <v>67</v>
      </c>
      <c r="AD2524" s="25"/>
      <c r="AE2524" s="26"/>
      <c r="AF2524" s="27"/>
      <c r="AG2524" s="230"/>
      <c r="AH2524" s="230"/>
      <c r="AI2524" s="230"/>
      <c r="AJ2524" s="230"/>
      <c r="AK2524" s="230"/>
      <c r="AL2524" s="230"/>
      <c r="AM2524" s="230"/>
      <c r="AN2524" s="230"/>
      <c r="AO2524" s="230"/>
    </row>
    <row r="2525" spans="1:41" ht="16.5" customHeight="1">
      <c r="A2525" s="219" t="s">
        <v>9263</v>
      </c>
      <c r="B2525" s="219"/>
      <c r="C2525" s="219"/>
      <c r="D2525" s="219"/>
      <c r="E2525" s="221" t="s">
        <v>171</v>
      </c>
      <c r="F2525" s="221" t="s">
        <v>396</v>
      </c>
      <c r="G2525" s="221" t="s">
        <v>397</v>
      </c>
      <c r="H2525" s="222">
        <v>2016</v>
      </c>
      <c r="I2525" s="222">
        <v>1</v>
      </c>
      <c r="J2525" s="222">
        <v>0</v>
      </c>
      <c r="K2525" s="222">
        <v>0</v>
      </c>
      <c r="L2525" s="223" t="s">
        <v>9269</v>
      </c>
      <c r="M2525" s="223"/>
      <c r="N2525" s="223" t="s">
        <v>9266</v>
      </c>
      <c r="O2525" s="224">
        <v>240</v>
      </c>
      <c r="P2525" s="224">
        <v>0</v>
      </c>
      <c r="Q2525" s="224">
        <v>0</v>
      </c>
      <c r="R2525" s="225" t="s">
        <v>33</v>
      </c>
      <c r="S2525" s="226">
        <v>60</v>
      </c>
      <c r="T2525" s="226">
        <v>110</v>
      </c>
      <c r="U2525" s="226">
        <v>5.4545454545454541</v>
      </c>
      <c r="V2525" s="226">
        <v>0</v>
      </c>
      <c r="W2525" s="227">
        <v>0.6</v>
      </c>
      <c r="X2525" s="21">
        <v>144</v>
      </c>
      <c r="Y2525" s="228" t="s">
        <v>33</v>
      </c>
      <c r="Z2525" s="221" t="s">
        <v>5838</v>
      </c>
      <c r="AA2525" s="229" t="s">
        <v>67</v>
      </c>
      <c r="AB2525" s="221" t="s">
        <v>67</v>
      </c>
      <c r="AC2525" s="221" t="s">
        <v>67</v>
      </c>
      <c r="AD2525" s="25"/>
      <c r="AE2525" s="26"/>
      <c r="AF2525" s="27"/>
      <c r="AG2525" s="230"/>
      <c r="AH2525" s="230"/>
      <c r="AI2525" s="230"/>
      <c r="AJ2525" s="230"/>
      <c r="AK2525" s="230"/>
      <c r="AL2525" s="230"/>
      <c r="AM2525" s="230"/>
      <c r="AN2525" s="230"/>
      <c r="AO2525" s="230"/>
    </row>
    <row r="2526" spans="1:41" ht="16.5" customHeight="1">
      <c r="A2526" s="219" t="s">
        <v>9263</v>
      </c>
      <c r="B2526" s="219"/>
      <c r="C2526" s="219"/>
      <c r="D2526" s="219"/>
      <c r="E2526" s="221" t="s">
        <v>394</v>
      </c>
      <c r="F2526" s="221" t="s">
        <v>92</v>
      </c>
      <c r="G2526" s="221" t="s">
        <v>395</v>
      </c>
      <c r="H2526" s="222">
        <v>2011</v>
      </c>
      <c r="I2526" s="222">
        <v>1</v>
      </c>
      <c r="J2526" s="222">
        <v>0</v>
      </c>
      <c r="K2526" s="222">
        <v>0</v>
      </c>
      <c r="L2526" s="223" t="s">
        <v>9273</v>
      </c>
      <c r="M2526" s="223"/>
      <c r="N2526" s="223" t="s">
        <v>9266</v>
      </c>
      <c r="O2526" s="224">
        <v>1875</v>
      </c>
      <c r="P2526" s="224">
        <v>0</v>
      </c>
      <c r="Q2526" s="224">
        <v>0</v>
      </c>
      <c r="R2526" s="225" t="s">
        <v>33</v>
      </c>
      <c r="S2526" s="226" t="s">
        <v>89</v>
      </c>
      <c r="T2526" s="226">
        <v>110</v>
      </c>
      <c r="U2526" s="226">
        <v>1</v>
      </c>
      <c r="V2526" s="226">
        <v>0</v>
      </c>
      <c r="W2526" s="227">
        <v>0.11</v>
      </c>
      <c r="X2526" s="21">
        <v>206.25</v>
      </c>
      <c r="Y2526" s="228" t="s">
        <v>33</v>
      </c>
      <c r="Z2526" s="221" t="s">
        <v>5838</v>
      </c>
      <c r="AA2526" s="229" t="s">
        <v>67</v>
      </c>
      <c r="AB2526" s="221" t="s">
        <v>67</v>
      </c>
      <c r="AC2526" s="221" t="s">
        <v>67</v>
      </c>
      <c r="AD2526" s="25"/>
      <c r="AE2526" s="26"/>
      <c r="AF2526" s="27"/>
      <c r="AG2526" s="231"/>
      <c r="AH2526" s="231"/>
      <c r="AI2526" s="231"/>
      <c r="AJ2526" s="231"/>
      <c r="AK2526" s="231"/>
      <c r="AL2526" s="231"/>
      <c r="AM2526" s="231"/>
      <c r="AN2526" s="231"/>
      <c r="AO2526" s="231"/>
    </row>
    <row r="2527" spans="1:41" ht="16.5" customHeight="1">
      <c r="A2527" s="219" t="s">
        <v>9263</v>
      </c>
      <c r="B2527" s="219"/>
      <c r="C2527" s="219"/>
      <c r="D2527" s="219"/>
      <c r="E2527" s="221" t="s">
        <v>381</v>
      </c>
      <c r="F2527" s="221" t="s">
        <v>391</v>
      </c>
      <c r="G2527" s="221" t="s">
        <v>392</v>
      </c>
      <c r="H2527" s="222">
        <v>2000</v>
      </c>
      <c r="I2527" s="222">
        <v>1</v>
      </c>
      <c r="J2527" s="222">
        <v>0</v>
      </c>
      <c r="K2527" s="222">
        <v>0</v>
      </c>
      <c r="L2527" s="223" t="s">
        <v>9269</v>
      </c>
      <c r="M2527" s="223"/>
      <c r="N2527" s="223" t="s">
        <v>9266</v>
      </c>
      <c r="O2527" s="224">
        <v>2628</v>
      </c>
      <c r="P2527" s="224">
        <v>6132</v>
      </c>
      <c r="Q2527" s="224">
        <v>5</v>
      </c>
      <c r="R2527" s="225" t="s">
        <v>33</v>
      </c>
      <c r="S2527" s="226">
        <v>60</v>
      </c>
      <c r="T2527" s="226">
        <v>110</v>
      </c>
      <c r="U2527" s="226">
        <v>1.1818181818181819</v>
      </c>
      <c r="V2527" s="226">
        <v>0</v>
      </c>
      <c r="W2527" s="227">
        <v>0.13</v>
      </c>
      <c r="X2527" s="21">
        <v>381.49799999999999</v>
      </c>
      <c r="Y2527" s="228" t="s">
        <v>33</v>
      </c>
      <c r="Z2527" s="221" t="s">
        <v>5838</v>
      </c>
      <c r="AA2527" s="229" t="s">
        <v>67</v>
      </c>
      <c r="AB2527" s="221" t="s">
        <v>67</v>
      </c>
      <c r="AC2527" s="221" t="s">
        <v>67</v>
      </c>
      <c r="AD2527" s="25"/>
      <c r="AE2527" s="26"/>
      <c r="AF2527" s="27"/>
      <c r="AG2527" s="230"/>
      <c r="AH2527" s="230"/>
      <c r="AI2527" s="230"/>
      <c r="AJ2527" s="230"/>
      <c r="AK2527" s="230"/>
      <c r="AL2527" s="230"/>
      <c r="AM2527" s="230"/>
      <c r="AN2527" s="230"/>
      <c r="AO2527" s="230"/>
    </row>
    <row r="2528" spans="1:41" ht="16.5" customHeight="1">
      <c r="A2528" s="219" t="s">
        <v>9263</v>
      </c>
      <c r="B2528" s="219"/>
      <c r="C2528" s="220"/>
      <c r="D2528" s="219"/>
      <c r="E2528" s="221" t="s">
        <v>7848</v>
      </c>
      <c r="F2528" s="221" t="s">
        <v>9284</v>
      </c>
      <c r="G2528" s="221" t="s">
        <v>9285</v>
      </c>
      <c r="H2528" s="222">
        <v>2023</v>
      </c>
      <c r="I2528" s="222">
        <v>3</v>
      </c>
      <c r="J2528" s="222">
        <v>0</v>
      </c>
      <c r="K2528" s="222">
        <v>0</v>
      </c>
      <c r="L2528" s="223" t="s">
        <v>9286</v>
      </c>
      <c r="M2528" s="223"/>
      <c r="N2528" s="223" t="s">
        <v>9266</v>
      </c>
      <c r="O2528" s="224">
        <v>1670</v>
      </c>
      <c r="P2528" s="224">
        <v>0</v>
      </c>
      <c r="Q2528" s="224">
        <v>0</v>
      </c>
      <c r="R2528" s="225" t="s">
        <v>33</v>
      </c>
      <c r="S2528" s="226">
        <v>60</v>
      </c>
      <c r="T2528" s="226">
        <v>110</v>
      </c>
      <c r="U2528" s="226">
        <v>2.2181818181818183</v>
      </c>
      <c r="V2528" s="226">
        <v>0</v>
      </c>
      <c r="W2528" s="227">
        <v>0.24399999999999999</v>
      </c>
      <c r="X2528" s="21">
        <v>1222.44</v>
      </c>
      <c r="Y2528" s="228" t="s">
        <v>33</v>
      </c>
      <c r="Z2528" s="221" t="s">
        <v>5838</v>
      </c>
      <c r="AA2528" s="229" t="s">
        <v>67</v>
      </c>
      <c r="AB2528" s="221" t="s">
        <v>67</v>
      </c>
      <c r="AC2528" s="221" t="s">
        <v>67</v>
      </c>
      <c r="AD2528" s="25"/>
      <c r="AE2528" s="26"/>
      <c r="AF2528" s="27"/>
      <c r="AG2528" s="230"/>
      <c r="AH2528" s="230"/>
      <c r="AI2528" s="230"/>
      <c r="AJ2528" s="230"/>
      <c r="AK2528" s="230"/>
      <c r="AL2528" s="230"/>
      <c r="AM2528" s="230"/>
      <c r="AN2528" s="230"/>
      <c r="AO2528" s="230"/>
    </row>
    <row r="2529" spans="1:41" ht="16.5" customHeight="1">
      <c r="A2529" s="219" t="s">
        <v>9263</v>
      </c>
      <c r="B2529" s="219"/>
      <c r="C2529" s="219"/>
      <c r="D2529" s="219"/>
      <c r="E2529" s="221" t="s">
        <v>306</v>
      </c>
      <c r="F2529" s="221" t="s">
        <v>125</v>
      </c>
      <c r="G2529" s="221" t="s">
        <v>9268</v>
      </c>
      <c r="H2529" s="222">
        <v>2018</v>
      </c>
      <c r="I2529" s="222">
        <v>6</v>
      </c>
      <c r="J2529" s="222">
        <v>0</v>
      </c>
      <c r="K2529" s="222">
        <v>0</v>
      </c>
      <c r="L2529" s="223" t="s">
        <v>9269</v>
      </c>
      <c r="M2529" s="223"/>
      <c r="N2529" s="223" t="s">
        <v>9266</v>
      </c>
      <c r="O2529" s="224">
        <v>1875</v>
      </c>
      <c r="P2529" s="224">
        <v>0</v>
      </c>
      <c r="Q2529" s="224">
        <v>0</v>
      </c>
      <c r="R2529" s="225" t="s">
        <v>33</v>
      </c>
      <c r="S2529" s="226" t="s">
        <v>89</v>
      </c>
      <c r="T2529" s="226">
        <v>110</v>
      </c>
      <c r="U2529" s="226">
        <v>2.2727272727272729</v>
      </c>
      <c r="V2529" s="226">
        <v>0</v>
      </c>
      <c r="W2529" s="227">
        <v>0.25</v>
      </c>
      <c r="X2529" s="21">
        <v>2812.5</v>
      </c>
      <c r="Y2529" s="228" t="s">
        <v>33</v>
      </c>
      <c r="Z2529" s="221" t="s">
        <v>5838</v>
      </c>
      <c r="AA2529" s="229" t="s">
        <v>67</v>
      </c>
      <c r="AB2529" s="221" t="s">
        <v>67</v>
      </c>
      <c r="AC2529" s="221" t="s">
        <v>67</v>
      </c>
      <c r="AD2529" s="25"/>
      <c r="AE2529" s="26"/>
      <c r="AF2529" s="27"/>
      <c r="AG2529" s="230"/>
      <c r="AH2529" s="230"/>
      <c r="AI2529" s="230"/>
      <c r="AJ2529" s="230"/>
      <c r="AK2529" s="230"/>
      <c r="AL2529" s="230"/>
      <c r="AM2529" s="230"/>
      <c r="AN2529" s="230"/>
      <c r="AO2529" s="230"/>
    </row>
    <row r="2530" spans="1:41" ht="16.5" customHeight="1">
      <c r="A2530" s="219" t="s">
        <v>9263</v>
      </c>
      <c r="B2530" s="219"/>
      <c r="C2530" s="219"/>
      <c r="D2530" s="219"/>
      <c r="E2530" s="221" t="s">
        <v>306</v>
      </c>
      <c r="F2530" s="221" t="s">
        <v>36</v>
      </c>
      <c r="G2530" s="221" t="s">
        <v>101</v>
      </c>
      <c r="H2530" s="222">
        <v>2009</v>
      </c>
      <c r="I2530" s="222">
        <v>1</v>
      </c>
      <c r="J2530" s="222">
        <v>0</v>
      </c>
      <c r="K2530" s="222">
        <v>0</v>
      </c>
      <c r="L2530" s="223" t="s">
        <v>9269</v>
      </c>
      <c r="M2530" s="223"/>
      <c r="N2530" s="223" t="s">
        <v>9266</v>
      </c>
      <c r="O2530" s="224">
        <v>1875</v>
      </c>
      <c r="P2530" s="224">
        <v>0</v>
      </c>
      <c r="Q2530" s="224">
        <v>0</v>
      </c>
      <c r="R2530" s="225" t="s">
        <v>33</v>
      </c>
      <c r="S2530" s="226" t="s">
        <v>89</v>
      </c>
      <c r="T2530" s="226">
        <v>110</v>
      </c>
      <c r="U2530" s="226">
        <v>2.2727272727272729</v>
      </c>
      <c r="V2530" s="226">
        <v>0</v>
      </c>
      <c r="W2530" s="227">
        <v>0.25</v>
      </c>
      <c r="X2530" s="21">
        <v>468.75</v>
      </c>
      <c r="Y2530" s="228" t="s">
        <v>33</v>
      </c>
      <c r="Z2530" s="221" t="s">
        <v>5838</v>
      </c>
      <c r="AA2530" s="229" t="s">
        <v>67</v>
      </c>
      <c r="AB2530" s="221" t="s">
        <v>67</v>
      </c>
      <c r="AC2530" s="221" t="s">
        <v>67</v>
      </c>
      <c r="AD2530" s="25"/>
      <c r="AE2530" s="26"/>
      <c r="AF2530" s="27"/>
      <c r="AG2530" s="230"/>
      <c r="AH2530" s="230"/>
      <c r="AI2530" s="230"/>
      <c r="AJ2530" s="230"/>
      <c r="AK2530" s="230"/>
      <c r="AL2530" s="230"/>
      <c r="AM2530" s="230"/>
      <c r="AN2530" s="230"/>
      <c r="AO2530" s="230"/>
    </row>
    <row r="2531" spans="1:41" ht="16.5" customHeight="1">
      <c r="A2531" s="219" t="s">
        <v>9263</v>
      </c>
      <c r="B2531" s="219"/>
      <c r="C2531" s="219"/>
      <c r="D2531" s="219"/>
      <c r="E2531" s="221" t="s">
        <v>306</v>
      </c>
      <c r="F2531" s="221" t="s">
        <v>165</v>
      </c>
      <c r="G2531" s="221" t="s">
        <v>386</v>
      </c>
      <c r="H2531" s="222">
        <v>2017</v>
      </c>
      <c r="I2531" s="222">
        <v>1</v>
      </c>
      <c r="J2531" s="222">
        <v>0</v>
      </c>
      <c r="K2531" s="222">
        <v>0</v>
      </c>
      <c r="L2531" s="223" t="s">
        <v>9269</v>
      </c>
      <c r="M2531" s="223"/>
      <c r="N2531" s="223" t="s">
        <v>9266</v>
      </c>
      <c r="O2531" s="224">
        <v>1875</v>
      </c>
      <c r="P2531" s="224">
        <v>0</v>
      </c>
      <c r="Q2531" s="224">
        <v>0</v>
      </c>
      <c r="R2531" s="225" t="s">
        <v>33</v>
      </c>
      <c r="S2531" s="226" t="s">
        <v>385</v>
      </c>
      <c r="T2531" s="226">
        <v>110</v>
      </c>
      <c r="U2531" s="226">
        <v>2.2727272727272729</v>
      </c>
      <c r="V2531" s="226">
        <v>0</v>
      </c>
      <c r="W2531" s="227">
        <v>0.25</v>
      </c>
      <c r="X2531" s="21">
        <v>468.75</v>
      </c>
      <c r="Y2531" s="228" t="s">
        <v>33</v>
      </c>
      <c r="Z2531" s="221" t="s">
        <v>5838</v>
      </c>
      <c r="AA2531" s="229" t="s">
        <v>67</v>
      </c>
      <c r="AB2531" s="221" t="s">
        <v>67</v>
      </c>
      <c r="AC2531" s="221" t="s">
        <v>67</v>
      </c>
      <c r="AD2531" s="25"/>
      <c r="AE2531" s="26"/>
      <c r="AF2531" s="27"/>
      <c r="AG2531" s="230"/>
      <c r="AH2531" s="230"/>
      <c r="AI2531" s="230"/>
      <c r="AJ2531" s="230"/>
      <c r="AK2531" s="230"/>
      <c r="AL2531" s="230"/>
      <c r="AM2531" s="230"/>
      <c r="AN2531" s="230"/>
      <c r="AO2531" s="230"/>
    </row>
    <row r="2532" spans="1:41" ht="16.5" customHeight="1">
      <c r="A2532" s="219" t="s">
        <v>9263</v>
      </c>
      <c r="B2532" s="219"/>
      <c r="C2532" s="219"/>
      <c r="D2532" s="219"/>
      <c r="E2532" s="221" t="s">
        <v>306</v>
      </c>
      <c r="F2532" s="221" t="s">
        <v>36</v>
      </c>
      <c r="G2532" s="221" t="s">
        <v>101</v>
      </c>
      <c r="H2532" s="222">
        <v>2012</v>
      </c>
      <c r="I2532" s="222">
        <v>1</v>
      </c>
      <c r="J2532" s="222">
        <v>0</v>
      </c>
      <c r="K2532" s="222">
        <v>0</v>
      </c>
      <c r="L2532" s="223" t="s">
        <v>9269</v>
      </c>
      <c r="M2532" s="223"/>
      <c r="N2532" s="223" t="s">
        <v>9266</v>
      </c>
      <c r="O2532" s="224">
        <v>1875</v>
      </c>
      <c r="P2532" s="224">
        <v>0</v>
      </c>
      <c r="Q2532" s="224">
        <v>0</v>
      </c>
      <c r="R2532" s="225" t="s">
        <v>33</v>
      </c>
      <c r="S2532" s="226" t="s">
        <v>89</v>
      </c>
      <c r="T2532" s="226">
        <v>110</v>
      </c>
      <c r="U2532" s="226">
        <v>2.2727272727272729</v>
      </c>
      <c r="V2532" s="226">
        <v>0</v>
      </c>
      <c r="W2532" s="227">
        <v>0.25</v>
      </c>
      <c r="X2532" s="21">
        <v>468.75</v>
      </c>
      <c r="Y2532" s="228" t="s">
        <v>33</v>
      </c>
      <c r="Z2532" s="221" t="s">
        <v>5838</v>
      </c>
      <c r="AA2532" s="229" t="s">
        <v>67</v>
      </c>
      <c r="AB2532" s="221" t="s">
        <v>67</v>
      </c>
      <c r="AC2532" s="221" t="s">
        <v>67</v>
      </c>
      <c r="AD2532" s="25"/>
      <c r="AE2532" s="26"/>
      <c r="AF2532" s="27"/>
      <c r="AG2532" s="230"/>
      <c r="AH2532" s="230"/>
      <c r="AI2532" s="230"/>
      <c r="AJ2532" s="230"/>
      <c r="AK2532" s="230"/>
      <c r="AL2532" s="230"/>
      <c r="AM2532" s="230"/>
      <c r="AN2532" s="230"/>
      <c r="AO2532" s="230"/>
    </row>
    <row r="2533" spans="1:41" ht="16.5" customHeight="1">
      <c r="A2533" s="219" t="s">
        <v>9263</v>
      </c>
      <c r="B2533" s="219"/>
      <c r="C2533" s="219"/>
      <c r="D2533" s="219"/>
      <c r="E2533" s="221" t="s">
        <v>383</v>
      </c>
      <c r="F2533" s="221" t="s">
        <v>36</v>
      </c>
      <c r="G2533" s="221" t="s">
        <v>387</v>
      </c>
      <c r="H2533" s="222">
        <v>2012</v>
      </c>
      <c r="I2533" s="222">
        <v>1</v>
      </c>
      <c r="J2533" s="222">
        <v>0</v>
      </c>
      <c r="K2533" s="222">
        <v>0</v>
      </c>
      <c r="L2533" s="223" t="s">
        <v>9269</v>
      </c>
      <c r="M2533" s="223"/>
      <c r="N2533" s="223" t="s">
        <v>9266</v>
      </c>
      <c r="O2533" s="224">
        <v>1875</v>
      </c>
      <c r="P2533" s="224">
        <v>0</v>
      </c>
      <c r="Q2533" s="224">
        <v>0</v>
      </c>
      <c r="R2533" s="225" t="s">
        <v>33</v>
      </c>
      <c r="S2533" s="226">
        <v>60</v>
      </c>
      <c r="T2533" s="226">
        <v>110</v>
      </c>
      <c r="U2533" s="226">
        <v>2.2727272727272729</v>
      </c>
      <c r="V2533" s="226">
        <v>0</v>
      </c>
      <c r="W2533" s="227">
        <v>0.25</v>
      </c>
      <c r="X2533" s="21">
        <v>468.75</v>
      </c>
      <c r="Y2533" s="228" t="s">
        <v>33</v>
      </c>
      <c r="Z2533" s="221" t="s">
        <v>5838</v>
      </c>
      <c r="AA2533" s="229" t="s">
        <v>67</v>
      </c>
      <c r="AB2533" s="221" t="s">
        <v>67</v>
      </c>
      <c r="AC2533" s="221" t="s">
        <v>67</v>
      </c>
      <c r="AD2533" s="25"/>
      <c r="AE2533" s="26"/>
      <c r="AF2533" s="27"/>
      <c r="AG2533" s="230"/>
      <c r="AH2533" s="230"/>
      <c r="AI2533" s="230"/>
      <c r="AJ2533" s="230"/>
      <c r="AK2533" s="230"/>
      <c r="AL2533" s="230"/>
      <c r="AM2533" s="230"/>
      <c r="AN2533" s="230"/>
      <c r="AO2533" s="230"/>
    </row>
    <row r="2534" spans="1:41" ht="16.5" customHeight="1">
      <c r="A2534" s="219" t="s">
        <v>9263</v>
      </c>
      <c r="B2534" s="219"/>
      <c r="C2534" s="219"/>
      <c r="D2534" s="219"/>
      <c r="E2534" s="221" t="s">
        <v>383</v>
      </c>
      <c r="F2534" s="221" t="s">
        <v>36</v>
      </c>
      <c r="G2534" s="221" t="s">
        <v>388</v>
      </c>
      <c r="H2534" s="222">
        <v>2018</v>
      </c>
      <c r="I2534" s="222">
        <v>2</v>
      </c>
      <c r="J2534" s="222">
        <v>0</v>
      </c>
      <c r="K2534" s="222">
        <v>0</v>
      </c>
      <c r="L2534" s="223" t="s">
        <v>9271</v>
      </c>
      <c r="M2534" s="223"/>
      <c r="N2534" s="223" t="s">
        <v>9266</v>
      </c>
      <c r="O2534" s="224">
        <v>1875</v>
      </c>
      <c r="P2534" s="224">
        <v>0</v>
      </c>
      <c r="Q2534" s="224">
        <v>0</v>
      </c>
      <c r="R2534" s="225" t="s">
        <v>33</v>
      </c>
      <c r="S2534" s="226" t="s">
        <v>89</v>
      </c>
      <c r="T2534" s="226">
        <v>220</v>
      </c>
      <c r="U2534" s="226">
        <v>1.1363636363636365</v>
      </c>
      <c r="V2534" s="226">
        <v>0</v>
      </c>
      <c r="W2534" s="227">
        <v>0.25</v>
      </c>
      <c r="X2534" s="21">
        <v>937.5</v>
      </c>
      <c r="Y2534" s="228" t="s">
        <v>33</v>
      </c>
      <c r="Z2534" s="221" t="s">
        <v>5838</v>
      </c>
      <c r="AA2534" s="229" t="s">
        <v>67</v>
      </c>
      <c r="AB2534" s="221" t="s">
        <v>67</v>
      </c>
      <c r="AC2534" s="221" t="s">
        <v>67</v>
      </c>
      <c r="AD2534" s="25"/>
      <c r="AE2534" s="26"/>
      <c r="AF2534" s="27"/>
      <c r="AG2534" s="230"/>
      <c r="AH2534" s="230"/>
      <c r="AI2534" s="230"/>
      <c r="AJ2534" s="230"/>
      <c r="AK2534" s="230"/>
      <c r="AL2534" s="230"/>
      <c r="AM2534" s="230"/>
      <c r="AN2534" s="230"/>
      <c r="AO2534" s="230"/>
    </row>
    <row r="2535" spans="1:41" ht="16.5" customHeight="1">
      <c r="A2535" s="219" t="s">
        <v>9263</v>
      </c>
      <c r="B2535" s="219"/>
      <c r="C2535" s="219"/>
      <c r="D2535" s="219"/>
      <c r="E2535" s="221" t="s">
        <v>383</v>
      </c>
      <c r="F2535" s="221" t="s">
        <v>36</v>
      </c>
      <c r="G2535" s="221" t="s">
        <v>388</v>
      </c>
      <c r="H2535" s="222">
        <v>2017</v>
      </c>
      <c r="I2535" s="222">
        <v>3</v>
      </c>
      <c r="J2535" s="222">
        <v>0</v>
      </c>
      <c r="K2535" s="222">
        <v>0</v>
      </c>
      <c r="L2535" s="223" t="s">
        <v>9269</v>
      </c>
      <c r="M2535" s="223"/>
      <c r="N2535" s="223" t="s">
        <v>9266</v>
      </c>
      <c r="O2535" s="224">
        <v>1875</v>
      </c>
      <c r="P2535" s="224">
        <v>0</v>
      </c>
      <c r="Q2535" s="224">
        <v>0</v>
      </c>
      <c r="R2535" s="225" t="s">
        <v>33</v>
      </c>
      <c r="S2535" s="226" t="s">
        <v>89</v>
      </c>
      <c r="T2535" s="226">
        <v>220</v>
      </c>
      <c r="U2535" s="226">
        <v>1.1363636363636365</v>
      </c>
      <c r="V2535" s="226">
        <v>0</v>
      </c>
      <c r="W2535" s="227">
        <v>0.25</v>
      </c>
      <c r="X2535" s="21">
        <v>1406.25</v>
      </c>
      <c r="Y2535" s="228" t="s">
        <v>33</v>
      </c>
      <c r="Z2535" s="221" t="s">
        <v>5838</v>
      </c>
      <c r="AA2535" s="229" t="s">
        <v>67</v>
      </c>
      <c r="AB2535" s="221" t="s">
        <v>67</v>
      </c>
      <c r="AC2535" s="221" t="s">
        <v>67</v>
      </c>
      <c r="AD2535" s="25"/>
      <c r="AE2535" s="26"/>
      <c r="AF2535" s="27"/>
      <c r="AG2535" s="230"/>
      <c r="AH2535" s="230"/>
      <c r="AI2535" s="230"/>
      <c r="AJ2535" s="230"/>
      <c r="AK2535" s="230"/>
      <c r="AL2535" s="230"/>
      <c r="AM2535" s="230"/>
      <c r="AN2535" s="230"/>
      <c r="AO2535" s="230"/>
    </row>
    <row r="2536" spans="1:41" ht="16.5" customHeight="1">
      <c r="A2536" s="219" t="s">
        <v>9263</v>
      </c>
      <c r="B2536" s="219"/>
      <c r="C2536" s="219"/>
      <c r="D2536" s="219"/>
      <c r="E2536" s="221" t="s">
        <v>306</v>
      </c>
      <c r="F2536" s="221" t="s">
        <v>36</v>
      </c>
      <c r="G2536" s="221" t="s">
        <v>389</v>
      </c>
      <c r="H2536" s="222">
        <v>2017</v>
      </c>
      <c r="I2536" s="222">
        <v>1</v>
      </c>
      <c r="J2536" s="222">
        <v>0</v>
      </c>
      <c r="K2536" s="222">
        <v>0</v>
      </c>
      <c r="L2536" s="223" t="s">
        <v>9269</v>
      </c>
      <c r="M2536" s="223"/>
      <c r="N2536" s="223" t="s">
        <v>9266</v>
      </c>
      <c r="O2536" s="224">
        <v>1875</v>
      </c>
      <c r="P2536" s="224">
        <v>0</v>
      </c>
      <c r="Q2536" s="224">
        <v>0</v>
      </c>
      <c r="R2536" s="225" t="s">
        <v>33</v>
      </c>
      <c r="S2536" s="226" t="s">
        <v>89</v>
      </c>
      <c r="T2536" s="226">
        <v>110</v>
      </c>
      <c r="U2536" s="226">
        <v>2.2727272727272729</v>
      </c>
      <c r="V2536" s="226">
        <v>0</v>
      </c>
      <c r="W2536" s="227">
        <v>0.25</v>
      </c>
      <c r="X2536" s="21">
        <v>468.75</v>
      </c>
      <c r="Y2536" s="228" t="s">
        <v>33</v>
      </c>
      <c r="Z2536" s="221" t="s">
        <v>5838</v>
      </c>
      <c r="AA2536" s="229" t="s">
        <v>67</v>
      </c>
      <c r="AB2536" s="221" t="s">
        <v>67</v>
      </c>
      <c r="AC2536" s="221" t="s">
        <v>67</v>
      </c>
      <c r="AD2536" s="25"/>
      <c r="AE2536" s="26"/>
      <c r="AF2536" s="27"/>
      <c r="AG2536" s="230"/>
      <c r="AH2536" s="230"/>
      <c r="AI2536" s="230"/>
      <c r="AJ2536" s="230"/>
      <c r="AK2536" s="230"/>
      <c r="AL2536" s="230"/>
      <c r="AM2536" s="230"/>
      <c r="AN2536" s="230"/>
      <c r="AO2536" s="230"/>
    </row>
    <row r="2537" spans="1:41" ht="16.5" customHeight="1">
      <c r="A2537" s="219" t="s">
        <v>9263</v>
      </c>
      <c r="B2537" s="219"/>
      <c r="C2537" s="219"/>
      <c r="D2537" s="219"/>
      <c r="E2537" s="221" t="s">
        <v>383</v>
      </c>
      <c r="F2537" s="221" t="s">
        <v>36</v>
      </c>
      <c r="G2537" s="221" t="s">
        <v>390</v>
      </c>
      <c r="H2537" s="222">
        <v>2016</v>
      </c>
      <c r="I2537" s="222">
        <v>2</v>
      </c>
      <c r="J2537" s="222">
        <v>0</v>
      </c>
      <c r="K2537" s="222">
        <v>0</v>
      </c>
      <c r="L2537" s="223" t="s">
        <v>9269</v>
      </c>
      <c r="M2537" s="223"/>
      <c r="N2537" s="223" t="s">
        <v>9266</v>
      </c>
      <c r="O2537" s="224">
        <v>1875</v>
      </c>
      <c r="P2537" s="224">
        <v>0</v>
      </c>
      <c r="Q2537" s="224">
        <v>0</v>
      </c>
      <c r="R2537" s="225" t="s">
        <v>33</v>
      </c>
      <c r="S2537" s="226" t="s">
        <v>89</v>
      </c>
      <c r="T2537" s="226">
        <v>110</v>
      </c>
      <c r="U2537" s="226">
        <v>2.2727272727272729</v>
      </c>
      <c r="V2537" s="226">
        <v>0</v>
      </c>
      <c r="W2537" s="227">
        <v>0.25</v>
      </c>
      <c r="X2537" s="21">
        <v>937.5</v>
      </c>
      <c r="Y2537" s="228" t="s">
        <v>33</v>
      </c>
      <c r="Z2537" s="221" t="s">
        <v>5838</v>
      </c>
      <c r="AA2537" s="229" t="s">
        <v>67</v>
      </c>
      <c r="AB2537" s="221" t="s">
        <v>67</v>
      </c>
      <c r="AC2537" s="221" t="s">
        <v>67</v>
      </c>
      <c r="AD2537" s="25"/>
      <c r="AE2537" s="26"/>
      <c r="AF2537" s="27"/>
      <c r="AG2537" s="230"/>
      <c r="AH2537" s="230"/>
      <c r="AI2537" s="230"/>
      <c r="AJ2537" s="230"/>
      <c r="AK2537" s="230"/>
      <c r="AL2537" s="230"/>
      <c r="AM2537" s="230"/>
      <c r="AN2537" s="230"/>
      <c r="AO2537" s="230"/>
    </row>
    <row r="2538" spans="1:41" ht="16.5" customHeight="1">
      <c r="A2538" s="219" t="s">
        <v>9263</v>
      </c>
      <c r="B2538" s="219"/>
      <c r="C2538" s="219"/>
      <c r="D2538" s="219"/>
      <c r="E2538" s="221" t="s">
        <v>383</v>
      </c>
      <c r="F2538" s="221" t="s">
        <v>125</v>
      </c>
      <c r="G2538" s="221" t="s">
        <v>9272</v>
      </c>
      <c r="H2538" s="222">
        <v>2019</v>
      </c>
      <c r="I2538" s="222">
        <v>2</v>
      </c>
      <c r="J2538" s="222">
        <v>0</v>
      </c>
      <c r="K2538" s="222">
        <v>0</v>
      </c>
      <c r="L2538" s="223" t="s">
        <v>9269</v>
      </c>
      <c r="M2538" s="223"/>
      <c r="N2538" s="223" t="s">
        <v>9266</v>
      </c>
      <c r="O2538" s="224">
        <v>1875</v>
      </c>
      <c r="P2538" s="224">
        <v>0</v>
      </c>
      <c r="Q2538" s="224">
        <v>0</v>
      </c>
      <c r="R2538" s="225" t="s">
        <v>33</v>
      </c>
      <c r="S2538" s="226" t="s">
        <v>89</v>
      </c>
      <c r="T2538" s="226">
        <v>110</v>
      </c>
      <c r="U2538" s="226">
        <v>2.2727272727272729</v>
      </c>
      <c r="V2538" s="226">
        <v>0</v>
      </c>
      <c r="W2538" s="227">
        <v>0.25</v>
      </c>
      <c r="X2538" s="21">
        <v>937.5</v>
      </c>
      <c r="Y2538" s="228" t="s">
        <v>33</v>
      </c>
      <c r="Z2538" s="221" t="s">
        <v>5838</v>
      </c>
      <c r="AA2538" s="229" t="s">
        <v>67</v>
      </c>
      <c r="AB2538" s="221" t="s">
        <v>67</v>
      </c>
      <c r="AC2538" s="221" t="s">
        <v>67</v>
      </c>
      <c r="AD2538" s="25"/>
      <c r="AE2538" s="26"/>
      <c r="AF2538" s="27"/>
      <c r="AG2538" s="230"/>
      <c r="AH2538" s="230"/>
      <c r="AI2538" s="230"/>
      <c r="AJ2538" s="230"/>
      <c r="AK2538" s="230"/>
      <c r="AL2538" s="230"/>
      <c r="AM2538" s="230"/>
      <c r="AN2538" s="230"/>
      <c r="AO2538" s="230"/>
    </row>
    <row r="2539" spans="1:41" ht="16.5" customHeight="1">
      <c r="A2539" s="219" t="s">
        <v>9263</v>
      </c>
      <c r="B2539" s="219"/>
      <c r="C2539" s="219"/>
      <c r="D2539" s="219"/>
      <c r="E2539" s="221" t="s">
        <v>306</v>
      </c>
      <c r="F2539" s="221" t="s">
        <v>36</v>
      </c>
      <c r="G2539" s="221" t="s">
        <v>9278</v>
      </c>
      <c r="H2539" s="222">
        <v>2013</v>
      </c>
      <c r="I2539" s="222">
        <v>3</v>
      </c>
      <c r="J2539" s="222">
        <v>0</v>
      </c>
      <c r="K2539" s="222">
        <v>0</v>
      </c>
      <c r="L2539" s="223" t="s">
        <v>9269</v>
      </c>
      <c r="M2539" s="223"/>
      <c r="N2539" s="223" t="s">
        <v>9266</v>
      </c>
      <c r="O2539" s="224">
        <v>1875</v>
      </c>
      <c r="P2539" s="224">
        <v>0</v>
      </c>
      <c r="Q2539" s="224">
        <v>0</v>
      </c>
      <c r="R2539" s="225" t="s">
        <v>33</v>
      </c>
      <c r="S2539" s="226" t="s">
        <v>8090</v>
      </c>
      <c r="T2539" s="226" t="s">
        <v>9279</v>
      </c>
      <c r="U2539" s="226">
        <v>1.5</v>
      </c>
      <c r="V2539" s="226">
        <v>0</v>
      </c>
      <c r="W2539" s="227">
        <v>0.25</v>
      </c>
      <c r="X2539" s="21">
        <v>1406.25</v>
      </c>
      <c r="Y2539" s="228" t="s">
        <v>33</v>
      </c>
      <c r="Z2539" s="221" t="s">
        <v>5838</v>
      </c>
      <c r="AA2539" s="229" t="s">
        <v>67</v>
      </c>
      <c r="AB2539" s="221" t="s">
        <v>67</v>
      </c>
      <c r="AC2539" s="221" t="s">
        <v>67</v>
      </c>
      <c r="AD2539" s="25"/>
      <c r="AE2539" s="26"/>
      <c r="AF2539" s="27"/>
      <c r="AG2539" s="230"/>
      <c r="AH2539" s="230"/>
      <c r="AI2539" s="230"/>
      <c r="AJ2539" s="230"/>
      <c r="AK2539" s="230"/>
      <c r="AL2539" s="230"/>
      <c r="AM2539" s="230"/>
      <c r="AN2539" s="230"/>
      <c r="AO2539" s="230"/>
    </row>
    <row r="2540" spans="1:41" ht="16.5" customHeight="1">
      <c r="A2540" s="219" t="s">
        <v>9263</v>
      </c>
      <c r="B2540" s="219"/>
      <c r="C2540" s="220"/>
      <c r="D2540" s="219"/>
      <c r="E2540" s="221" t="s">
        <v>9282</v>
      </c>
      <c r="F2540" s="221" t="s">
        <v>125</v>
      </c>
      <c r="G2540" s="221" t="s">
        <v>9283</v>
      </c>
      <c r="H2540" s="222">
        <v>2023</v>
      </c>
      <c r="I2540" s="222">
        <v>1</v>
      </c>
      <c r="J2540" s="222">
        <v>0</v>
      </c>
      <c r="K2540" s="222">
        <v>0</v>
      </c>
      <c r="L2540" s="223" t="s">
        <v>9269</v>
      </c>
      <c r="M2540" s="223"/>
      <c r="N2540" s="223" t="s">
        <v>9266</v>
      </c>
      <c r="O2540" s="224">
        <v>1875</v>
      </c>
      <c r="P2540" s="224">
        <v>0</v>
      </c>
      <c r="Q2540" s="224">
        <v>0</v>
      </c>
      <c r="R2540" s="225" t="s">
        <v>33</v>
      </c>
      <c r="S2540" s="226" t="s">
        <v>8090</v>
      </c>
      <c r="T2540" s="226">
        <v>115</v>
      </c>
      <c r="U2540" s="226">
        <v>4</v>
      </c>
      <c r="V2540" s="226">
        <v>0</v>
      </c>
      <c r="W2540" s="227">
        <v>0.25</v>
      </c>
      <c r="X2540" s="21">
        <v>468.75</v>
      </c>
      <c r="Y2540" s="228" t="s">
        <v>33</v>
      </c>
      <c r="Z2540" s="221" t="s">
        <v>5838</v>
      </c>
      <c r="AA2540" s="229" t="s">
        <v>67</v>
      </c>
      <c r="AB2540" s="221" t="s">
        <v>67</v>
      </c>
      <c r="AC2540" s="221" t="s">
        <v>67</v>
      </c>
      <c r="AD2540" s="25"/>
      <c r="AE2540" s="26"/>
      <c r="AF2540" s="27"/>
      <c r="AG2540" s="230"/>
      <c r="AH2540" s="230"/>
      <c r="AI2540" s="230"/>
      <c r="AJ2540" s="230"/>
      <c r="AK2540" s="230"/>
      <c r="AL2540" s="230"/>
      <c r="AM2540" s="230"/>
      <c r="AN2540" s="230"/>
      <c r="AO2540" s="230"/>
    </row>
    <row r="2541" spans="1:41" ht="16.5" customHeight="1">
      <c r="A2541" s="219" t="s">
        <v>9263</v>
      </c>
      <c r="B2541" s="219"/>
      <c r="C2541" s="220"/>
      <c r="D2541" s="219"/>
      <c r="E2541" s="221" t="s">
        <v>9293</v>
      </c>
      <c r="F2541" s="221" t="s">
        <v>4486</v>
      </c>
      <c r="G2541" s="221" t="s">
        <v>9294</v>
      </c>
      <c r="H2541" s="221" t="s">
        <v>9295</v>
      </c>
      <c r="I2541" s="222">
        <v>2</v>
      </c>
      <c r="J2541" s="222">
        <v>0</v>
      </c>
      <c r="K2541" s="222">
        <v>0</v>
      </c>
      <c r="L2541" s="223" t="s">
        <v>9292</v>
      </c>
      <c r="M2541" s="223"/>
      <c r="N2541" s="223" t="s">
        <v>9266</v>
      </c>
      <c r="O2541" s="224">
        <v>1875</v>
      </c>
      <c r="P2541" s="224">
        <v>0</v>
      </c>
      <c r="Q2541" s="224">
        <v>0</v>
      </c>
      <c r="R2541" s="225" t="s">
        <v>33</v>
      </c>
      <c r="S2541" s="226" t="s">
        <v>89</v>
      </c>
      <c r="T2541" s="226">
        <v>110</v>
      </c>
      <c r="U2541" s="226">
        <v>2.2727272727272729</v>
      </c>
      <c r="V2541" s="226">
        <v>0</v>
      </c>
      <c r="W2541" s="227">
        <v>0.25</v>
      </c>
      <c r="X2541" s="21">
        <v>937.5</v>
      </c>
      <c r="Y2541" s="228" t="s">
        <v>33</v>
      </c>
      <c r="Z2541" s="221" t="s">
        <v>5838</v>
      </c>
      <c r="AA2541" s="229" t="s">
        <v>67</v>
      </c>
      <c r="AB2541" s="221" t="s">
        <v>67</v>
      </c>
      <c r="AC2541" s="221" t="s">
        <v>67</v>
      </c>
      <c r="AD2541" s="25"/>
      <c r="AE2541" s="26"/>
      <c r="AF2541" s="27"/>
      <c r="AG2541" s="230"/>
      <c r="AH2541" s="230"/>
      <c r="AI2541" s="230"/>
      <c r="AJ2541" s="230"/>
      <c r="AK2541" s="230"/>
      <c r="AL2541" s="230"/>
      <c r="AM2541" s="230"/>
      <c r="AN2541" s="230"/>
      <c r="AO2541" s="230"/>
    </row>
    <row r="2542" spans="1:41" ht="16.5" customHeight="1">
      <c r="A2542" s="219" t="s">
        <v>9263</v>
      </c>
      <c r="B2542" s="219"/>
      <c r="C2542" s="219"/>
      <c r="D2542" s="219"/>
      <c r="E2542" s="221" t="s">
        <v>383</v>
      </c>
      <c r="F2542" s="221" t="s">
        <v>125</v>
      </c>
      <c r="G2542" s="221" t="s">
        <v>9270</v>
      </c>
      <c r="H2542" s="222">
        <v>2018</v>
      </c>
      <c r="I2542" s="222">
        <v>2</v>
      </c>
      <c r="J2542" s="222">
        <v>0</v>
      </c>
      <c r="K2542" s="222">
        <v>0</v>
      </c>
      <c r="L2542" s="223" t="s">
        <v>9269</v>
      </c>
      <c r="M2542" s="223"/>
      <c r="N2542" s="223" t="s">
        <v>9266</v>
      </c>
      <c r="O2542" s="224">
        <v>1875</v>
      </c>
      <c r="P2542" s="224">
        <v>0</v>
      </c>
      <c r="Q2542" s="224">
        <v>0</v>
      </c>
      <c r="R2542" s="225" t="s">
        <v>33</v>
      </c>
      <c r="S2542" s="226" t="s">
        <v>89</v>
      </c>
      <c r="T2542" s="226">
        <v>115</v>
      </c>
      <c r="U2542" s="226">
        <v>2.6086956521739131</v>
      </c>
      <c r="V2542" s="226">
        <v>0</v>
      </c>
      <c r="W2542" s="227">
        <v>0.3</v>
      </c>
      <c r="X2542" s="21">
        <v>1125</v>
      </c>
      <c r="Y2542" s="228" t="s">
        <v>33</v>
      </c>
      <c r="Z2542" s="221" t="s">
        <v>5838</v>
      </c>
      <c r="AA2542" s="229" t="s">
        <v>67</v>
      </c>
      <c r="AB2542" s="221" t="s">
        <v>67</v>
      </c>
      <c r="AC2542" s="221" t="s">
        <v>67</v>
      </c>
      <c r="AD2542" s="25"/>
      <c r="AE2542" s="26"/>
      <c r="AF2542" s="27"/>
      <c r="AG2542" s="231"/>
      <c r="AH2542" s="231"/>
      <c r="AI2542" s="231"/>
      <c r="AJ2542" s="231"/>
      <c r="AK2542" s="231"/>
      <c r="AL2542" s="231"/>
      <c r="AM2542" s="231"/>
      <c r="AN2542" s="231"/>
      <c r="AO2542" s="231"/>
    </row>
    <row r="2543" spans="1:41" ht="16.5" customHeight="1">
      <c r="A2543" s="219" t="s">
        <v>9263</v>
      </c>
      <c r="B2543" s="219"/>
      <c r="C2543" s="220"/>
      <c r="D2543" s="219"/>
      <c r="E2543" s="221" t="s">
        <v>9290</v>
      </c>
      <c r="F2543" s="221" t="s">
        <v>4486</v>
      </c>
      <c r="G2543" s="221" t="s">
        <v>9291</v>
      </c>
      <c r="H2543" s="222">
        <v>2023</v>
      </c>
      <c r="I2543" s="222">
        <v>2</v>
      </c>
      <c r="J2543" s="222">
        <v>0</v>
      </c>
      <c r="K2543" s="222">
        <v>0</v>
      </c>
      <c r="L2543" s="223" t="s">
        <v>9292</v>
      </c>
      <c r="M2543" s="223"/>
      <c r="N2543" s="223" t="s">
        <v>9266</v>
      </c>
      <c r="O2543" s="224">
        <v>1875</v>
      </c>
      <c r="P2543" s="224">
        <v>0</v>
      </c>
      <c r="Q2543" s="224">
        <v>0</v>
      </c>
      <c r="R2543" s="225" t="s">
        <v>33</v>
      </c>
      <c r="S2543" s="226" t="s">
        <v>89</v>
      </c>
      <c r="T2543" s="226">
        <v>115</v>
      </c>
      <c r="U2543" s="226">
        <v>2.6086956521739131</v>
      </c>
      <c r="V2543" s="226">
        <v>0</v>
      </c>
      <c r="W2543" s="227">
        <v>0.3</v>
      </c>
      <c r="X2543" s="21">
        <v>1125</v>
      </c>
      <c r="Y2543" s="228" t="s">
        <v>33</v>
      </c>
      <c r="Z2543" s="221" t="s">
        <v>5838</v>
      </c>
      <c r="AA2543" s="229" t="s">
        <v>67</v>
      </c>
      <c r="AB2543" s="221" t="s">
        <v>67</v>
      </c>
      <c r="AC2543" s="221" t="s">
        <v>67</v>
      </c>
      <c r="AD2543" s="25"/>
      <c r="AE2543" s="26"/>
      <c r="AF2543" s="27"/>
      <c r="AG2543" s="231"/>
      <c r="AH2543" s="231"/>
      <c r="AI2543" s="231"/>
      <c r="AJ2543" s="231"/>
      <c r="AK2543" s="231"/>
      <c r="AL2543" s="231"/>
      <c r="AM2543" s="231"/>
      <c r="AN2543" s="231"/>
      <c r="AO2543" s="231"/>
    </row>
    <row r="2544" spans="1:41" ht="16.5" customHeight="1">
      <c r="A2544" s="219" t="s">
        <v>9263</v>
      </c>
      <c r="B2544" s="219"/>
      <c r="C2544" s="220"/>
      <c r="D2544" s="219"/>
      <c r="E2544" s="221" t="s">
        <v>9300</v>
      </c>
      <c r="F2544" s="221" t="s">
        <v>9301</v>
      </c>
      <c r="G2544" s="221" t="s">
        <v>9302</v>
      </c>
      <c r="H2544" s="221" t="s">
        <v>9295</v>
      </c>
      <c r="I2544" s="222">
        <v>2</v>
      </c>
      <c r="J2544" s="222">
        <v>0</v>
      </c>
      <c r="K2544" s="222">
        <v>0</v>
      </c>
      <c r="L2544" s="223" t="s">
        <v>9303</v>
      </c>
      <c r="M2544" s="223"/>
      <c r="N2544" s="223" t="s">
        <v>9266</v>
      </c>
      <c r="O2544" s="224">
        <v>1440</v>
      </c>
      <c r="P2544" s="224">
        <v>0</v>
      </c>
      <c r="Q2544" s="224">
        <v>0</v>
      </c>
      <c r="R2544" s="225" t="s">
        <v>33</v>
      </c>
      <c r="S2544" s="226">
        <v>60</v>
      </c>
      <c r="T2544" s="226">
        <v>110</v>
      </c>
      <c r="U2544" s="226">
        <v>3.6363636363636362</v>
      </c>
      <c r="V2544" s="226">
        <v>0</v>
      </c>
      <c r="W2544" s="227">
        <v>0.4</v>
      </c>
      <c r="X2544" s="21">
        <v>1152</v>
      </c>
      <c r="Y2544" s="228" t="s">
        <v>33</v>
      </c>
      <c r="Z2544" s="221" t="s">
        <v>5838</v>
      </c>
      <c r="AA2544" s="229" t="s">
        <v>67</v>
      </c>
      <c r="AB2544" s="221" t="s">
        <v>67</v>
      </c>
      <c r="AC2544" s="221" t="s">
        <v>67</v>
      </c>
      <c r="AD2544" s="25"/>
      <c r="AE2544" s="26"/>
      <c r="AF2544" s="27"/>
      <c r="AG2544" s="230"/>
      <c r="AH2544" s="230"/>
      <c r="AI2544" s="230"/>
      <c r="AJ2544" s="230"/>
      <c r="AK2544" s="230"/>
      <c r="AL2544" s="230"/>
      <c r="AM2544" s="230"/>
      <c r="AN2544" s="230"/>
      <c r="AO2544" s="230"/>
    </row>
    <row r="2545" spans="1:41" ht="16.5" customHeight="1">
      <c r="A2545" s="219" t="s">
        <v>9263</v>
      </c>
      <c r="B2545" s="219"/>
      <c r="C2545" s="219"/>
      <c r="D2545" s="219"/>
      <c r="E2545" s="221" t="s">
        <v>381</v>
      </c>
      <c r="F2545" s="221" t="s">
        <v>228</v>
      </c>
      <c r="G2545" s="221" t="s">
        <v>382</v>
      </c>
      <c r="H2545" s="222">
        <v>2017</v>
      </c>
      <c r="I2545" s="222">
        <v>1</v>
      </c>
      <c r="J2545" s="222">
        <v>0</v>
      </c>
      <c r="K2545" s="222">
        <v>0</v>
      </c>
      <c r="L2545" s="223" t="s">
        <v>9269</v>
      </c>
      <c r="M2545" s="223"/>
      <c r="N2545" s="223" t="s">
        <v>9266</v>
      </c>
      <c r="O2545" s="224">
        <v>2628</v>
      </c>
      <c r="P2545" s="224">
        <v>6132</v>
      </c>
      <c r="Q2545" s="224">
        <v>5</v>
      </c>
      <c r="R2545" s="225" t="s">
        <v>33</v>
      </c>
      <c r="S2545" s="226" t="s">
        <v>89</v>
      </c>
      <c r="T2545" s="226">
        <v>110</v>
      </c>
      <c r="U2545" s="226">
        <v>2.1090909090909089</v>
      </c>
      <c r="V2545" s="226">
        <v>0</v>
      </c>
      <c r="W2545" s="227">
        <v>0.23200000000000001</v>
      </c>
      <c r="X2545" s="21">
        <v>680.82720000000006</v>
      </c>
      <c r="Y2545" s="228" t="s">
        <v>33</v>
      </c>
      <c r="Z2545" s="221" t="s">
        <v>5838</v>
      </c>
      <c r="AA2545" s="229" t="s">
        <v>67</v>
      </c>
      <c r="AB2545" s="221" t="s">
        <v>67</v>
      </c>
      <c r="AC2545" s="221" t="s">
        <v>67</v>
      </c>
      <c r="AD2545" s="25"/>
      <c r="AE2545" s="26"/>
      <c r="AF2545" s="27"/>
      <c r="AG2545" s="231"/>
      <c r="AH2545" s="231"/>
      <c r="AI2545" s="231"/>
      <c r="AJ2545" s="231"/>
      <c r="AK2545" s="231"/>
      <c r="AL2545" s="231"/>
      <c r="AM2545" s="231"/>
      <c r="AN2545" s="231"/>
      <c r="AO2545" s="231"/>
    </row>
    <row r="2546" spans="1:41" ht="16.5" customHeight="1">
      <c r="A2546" s="219" t="s">
        <v>9263</v>
      </c>
      <c r="B2546" s="219"/>
      <c r="C2546" s="219"/>
      <c r="D2546" s="219"/>
      <c r="E2546" s="221" t="s">
        <v>9264</v>
      </c>
      <c r="F2546" s="221" t="s">
        <v>7810</v>
      </c>
      <c r="G2546" s="221" t="s">
        <v>7810</v>
      </c>
      <c r="H2546" s="222" t="s">
        <v>7810</v>
      </c>
      <c r="I2546" s="222">
        <v>12</v>
      </c>
      <c r="J2546" s="222">
        <v>0</v>
      </c>
      <c r="K2546" s="222">
        <v>0</v>
      </c>
      <c r="L2546" s="223" t="s">
        <v>9265</v>
      </c>
      <c r="M2546" s="223"/>
      <c r="N2546" s="223" t="s">
        <v>9266</v>
      </c>
      <c r="O2546" s="224">
        <v>880</v>
      </c>
      <c r="P2546" s="224">
        <v>0</v>
      </c>
      <c r="Q2546" s="224">
        <v>0</v>
      </c>
      <c r="R2546" s="225" t="s">
        <v>33</v>
      </c>
      <c r="S2546" s="226" t="s">
        <v>89</v>
      </c>
      <c r="T2546" s="226">
        <v>220</v>
      </c>
      <c r="U2546" s="226">
        <f>W2546*1000/T2546</f>
        <v>4.6590909090909092</v>
      </c>
      <c r="V2546" s="226">
        <v>0</v>
      </c>
      <c r="W2546" s="227">
        <v>1.0249999999999999</v>
      </c>
      <c r="X2546" s="21">
        <v>10823.999999999998</v>
      </c>
      <c r="Y2546" s="228" t="s">
        <v>33</v>
      </c>
      <c r="Z2546" s="221" t="s">
        <v>5838</v>
      </c>
      <c r="AA2546" s="229" t="s">
        <v>67</v>
      </c>
      <c r="AB2546" s="221" t="s">
        <v>67</v>
      </c>
      <c r="AC2546" s="221" t="s">
        <v>67</v>
      </c>
      <c r="AD2546" s="25"/>
      <c r="AE2546" s="26"/>
      <c r="AF2546" s="27"/>
      <c r="AG2546" s="231"/>
      <c r="AH2546" s="231"/>
      <c r="AI2546" s="231"/>
      <c r="AJ2546" s="231"/>
      <c r="AK2546" s="231"/>
      <c r="AL2546" s="231"/>
      <c r="AM2546" s="231"/>
      <c r="AN2546" s="231"/>
      <c r="AO2546" s="231"/>
    </row>
    <row r="2547" spans="1:41" ht="16.5" customHeight="1">
      <c r="A2547" s="201" t="s">
        <v>8223</v>
      </c>
      <c r="B2547" s="201"/>
      <c r="C2547" s="110"/>
      <c r="D2547" s="201"/>
      <c r="E2547" s="92" t="s">
        <v>6684</v>
      </c>
      <c r="F2547" s="92" t="s">
        <v>2752</v>
      </c>
      <c r="G2547" s="92" t="s">
        <v>6685</v>
      </c>
      <c r="H2547" s="92" t="s">
        <v>6590</v>
      </c>
      <c r="I2547" s="92">
        <v>1</v>
      </c>
      <c r="J2547" s="92">
        <v>0</v>
      </c>
      <c r="K2547" s="92">
        <v>0</v>
      </c>
      <c r="L2547" s="98" t="s">
        <v>6673</v>
      </c>
      <c r="M2547" s="98"/>
      <c r="N2547" s="93" t="s">
        <v>412</v>
      </c>
      <c r="O2547" s="94">
        <v>0</v>
      </c>
      <c r="P2547" s="94">
        <v>0</v>
      </c>
      <c r="Q2547" s="94">
        <v>0</v>
      </c>
      <c r="R2547" s="94"/>
      <c r="S2547" s="96">
        <v>60</v>
      </c>
      <c r="T2547" s="96">
        <v>110</v>
      </c>
      <c r="U2547" s="232">
        <v>3.1818</v>
      </c>
      <c r="V2547" s="101">
        <f>(T2547*U2547)</f>
        <v>349.99799999999999</v>
      </c>
      <c r="W2547" s="97">
        <f t="shared" ref="W2547:W2578" si="14">(T2547*U2547)/1000</f>
        <v>0.34999799999999998</v>
      </c>
      <c r="X2547" s="21">
        <v>0</v>
      </c>
      <c r="Y2547" s="202"/>
      <c r="Z2547" s="203" t="s">
        <v>5838</v>
      </c>
      <c r="AA2547" s="203">
        <f t="shared" ref="AA2547:AA2578" si="15">X2547</f>
        <v>0</v>
      </c>
      <c r="AB2547" s="203" t="s">
        <v>8228</v>
      </c>
      <c r="AC2547" s="203"/>
      <c r="AD2547" s="25"/>
      <c r="AE2547" s="26"/>
      <c r="AF2547" s="27"/>
      <c r="AG2547" s="28"/>
      <c r="AH2547" s="28"/>
      <c r="AI2547" s="28"/>
      <c r="AJ2547" s="28"/>
      <c r="AK2547" s="28"/>
      <c r="AL2547" s="28"/>
      <c r="AM2547" s="28"/>
      <c r="AN2547" s="28"/>
      <c r="AO2547" s="28"/>
    </row>
    <row r="2548" spans="1:41" ht="16.5" customHeight="1">
      <c r="A2548" s="201" t="s">
        <v>8223</v>
      </c>
      <c r="B2548" s="201"/>
      <c r="C2548" s="110"/>
      <c r="D2548" s="201"/>
      <c r="E2548" s="90" t="s">
        <v>914</v>
      </c>
      <c r="F2548" s="90" t="s">
        <v>1796</v>
      </c>
      <c r="G2548" s="90" t="s">
        <v>5649</v>
      </c>
      <c r="H2548" s="91" t="s">
        <v>6582</v>
      </c>
      <c r="I2548" s="92">
        <v>2</v>
      </c>
      <c r="J2548" s="92">
        <v>0</v>
      </c>
      <c r="K2548" s="92">
        <v>0</v>
      </c>
      <c r="L2548" s="93" t="s">
        <v>6673</v>
      </c>
      <c r="M2548" s="98"/>
      <c r="N2548" s="93" t="s">
        <v>412</v>
      </c>
      <c r="O2548" s="94">
        <v>0</v>
      </c>
      <c r="P2548" s="94">
        <v>0</v>
      </c>
      <c r="Q2548" s="94">
        <v>0</v>
      </c>
      <c r="R2548" s="95" t="s">
        <v>6566</v>
      </c>
      <c r="S2548" s="96">
        <v>60</v>
      </c>
      <c r="T2548" s="96">
        <v>110</v>
      </c>
      <c r="U2548" s="232">
        <v>0.47272727272727272</v>
      </c>
      <c r="V2548" s="101">
        <f>(T2548*U2548)</f>
        <v>52</v>
      </c>
      <c r="W2548" s="97">
        <f t="shared" si="14"/>
        <v>5.1999999999999998E-2</v>
      </c>
      <c r="X2548" s="21">
        <v>0</v>
      </c>
      <c r="Y2548" s="202" t="s">
        <v>33</v>
      </c>
      <c r="Z2548" s="203" t="s">
        <v>5838</v>
      </c>
      <c r="AA2548" s="203">
        <f t="shared" si="15"/>
        <v>0</v>
      </c>
      <c r="AB2548" s="203" t="s">
        <v>8228</v>
      </c>
      <c r="AC2548" s="203"/>
      <c r="AD2548" s="25"/>
      <c r="AE2548" s="26"/>
      <c r="AF2548" s="27"/>
      <c r="AG2548" s="28"/>
      <c r="AH2548" s="28"/>
      <c r="AI2548" s="28"/>
      <c r="AJ2548" s="28"/>
      <c r="AK2548" s="28"/>
      <c r="AL2548" s="28"/>
      <c r="AM2548" s="28"/>
      <c r="AN2548" s="28"/>
      <c r="AO2548" s="28"/>
    </row>
    <row r="2549" spans="1:41" ht="16.5" customHeight="1">
      <c r="A2549" s="201" t="s">
        <v>8223</v>
      </c>
      <c r="B2549" s="201"/>
      <c r="C2549" s="110"/>
      <c r="D2549" s="201"/>
      <c r="E2549" s="92" t="s">
        <v>6681</v>
      </c>
      <c r="F2549" s="92" t="s">
        <v>6682</v>
      </c>
      <c r="G2549" s="92" t="s">
        <v>6683</v>
      </c>
      <c r="H2549" s="92" t="s">
        <v>6590</v>
      </c>
      <c r="I2549" s="92">
        <v>10</v>
      </c>
      <c r="J2549" s="92">
        <v>0</v>
      </c>
      <c r="K2549" s="92">
        <v>0</v>
      </c>
      <c r="L2549" s="98" t="s">
        <v>6673</v>
      </c>
      <c r="M2549" s="98"/>
      <c r="N2549" s="93" t="s">
        <v>412</v>
      </c>
      <c r="O2549" s="94">
        <v>2</v>
      </c>
      <c r="P2549" s="94">
        <v>8758</v>
      </c>
      <c r="Q2549" s="94">
        <v>0.02</v>
      </c>
      <c r="R2549" s="216" t="s">
        <v>6566</v>
      </c>
      <c r="S2549" s="96">
        <v>60</v>
      </c>
      <c r="T2549" s="96">
        <v>110</v>
      </c>
      <c r="U2549" s="232">
        <v>0.8</v>
      </c>
      <c r="V2549" s="101">
        <v>2</v>
      </c>
      <c r="W2549" s="97">
        <f t="shared" si="14"/>
        <v>8.7999999999999995E-2</v>
      </c>
      <c r="X2549" s="21">
        <v>0.33014080000000001</v>
      </c>
      <c r="Y2549" s="202" t="s">
        <v>33</v>
      </c>
      <c r="Z2549" s="203" t="s">
        <v>5838</v>
      </c>
      <c r="AA2549" s="203">
        <f t="shared" si="15"/>
        <v>0.33014080000000001</v>
      </c>
      <c r="AB2549" s="203" t="s">
        <v>8228</v>
      </c>
      <c r="AC2549" s="203"/>
      <c r="AD2549" s="25"/>
      <c r="AE2549" s="26"/>
      <c r="AF2549" s="27"/>
    </row>
    <row r="2550" spans="1:41" ht="16.5" customHeight="1">
      <c r="A2550" s="201" t="s">
        <v>8223</v>
      </c>
      <c r="B2550" s="201"/>
      <c r="C2550" s="110"/>
      <c r="D2550" s="201"/>
      <c r="E2550" s="90" t="s">
        <v>8262</v>
      </c>
      <c r="F2550" s="90" t="s">
        <v>8261</v>
      </c>
      <c r="G2550" s="90" t="s">
        <v>6592</v>
      </c>
      <c r="H2550" s="91" t="s">
        <v>6590</v>
      </c>
      <c r="I2550" s="92">
        <v>10</v>
      </c>
      <c r="J2550" s="92">
        <v>0</v>
      </c>
      <c r="K2550" s="92">
        <v>0</v>
      </c>
      <c r="L2550" s="93" t="s">
        <v>6583</v>
      </c>
      <c r="M2550" s="98"/>
      <c r="N2550" s="93" t="s">
        <v>2626</v>
      </c>
      <c r="O2550" s="94">
        <v>216</v>
      </c>
      <c r="P2550" s="94">
        <v>8544</v>
      </c>
      <c r="Q2550" s="94">
        <v>0.2</v>
      </c>
      <c r="R2550" s="95" t="s">
        <v>6566</v>
      </c>
      <c r="S2550" s="96">
        <v>60</v>
      </c>
      <c r="T2550" s="96">
        <v>110</v>
      </c>
      <c r="U2550" s="232">
        <v>0.18181818181818182</v>
      </c>
      <c r="V2550" s="101">
        <f t="shared" ref="V2550:V2581" si="16">(T2550*U2550)</f>
        <v>20</v>
      </c>
      <c r="W2550" s="97">
        <f t="shared" si="14"/>
        <v>0.02</v>
      </c>
      <c r="X2550" s="21">
        <v>4.6617600000000001</v>
      </c>
      <c r="Y2550" s="202" t="s">
        <v>33</v>
      </c>
      <c r="Z2550" s="203" t="s">
        <v>5838</v>
      </c>
      <c r="AA2550" s="203">
        <f t="shared" si="15"/>
        <v>4.6617600000000001</v>
      </c>
      <c r="AB2550" s="203" t="s">
        <v>8228</v>
      </c>
      <c r="AC2550" s="203"/>
      <c r="AD2550" s="25"/>
      <c r="AE2550" s="26"/>
      <c r="AF2550" s="27"/>
    </row>
    <row r="2551" spans="1:41" ht="16.5" customHeight="1">
      <c r="A2551" s="201" t="s">
        <v>8223</v>
      </c>
      <c r="B2551" s="201"/>
      <c r="C2551" s="110"/>
      <c r="D2551" s="201"/>
      <c r="E2551" s="90" t="s">
        <v>1135</v>
      </c>
      <c r="F2551" s="90" t="s">
        <v>8229</v>
      </c>
      <c r="G2551" s="90" t="s">
        <v>2098</v>
      </c>
      <c r="H2551" s="91">
        <v>99</v>
      </c>
      <c r="I2551" s="92">
        <v>1</v>
      </c>
      <c r="J2551" s="92">
        <v>0</v>
      </c>
      <c r="K2551" s="92">
        <v>0</v>
      </c>
      <c r="L2551" s="93" t="s">
        <v>8227</v>
      </c>
      <c r="M2551" s="93"/>
      <c r="N2551" s="93" t="s">
        <v>45</v>
      </c>
      <c r="O2551" s="94">
        <v>50</v>
      </c>
      <c r="P2551" s="94">
        <v>0</v>
      </c>
      <c r="Q2551" s="94">
        <v>0.2</v>
      </c>
      <c r="R2551" s="216" t="s">
        <v>6566</v>
      </c>
      <c r="S2551" s="96">
        <v>60</v>
      </c>
      <c r="T2551" s="96">
        <v>110</v>
      </c>
      <c r="U2551" s="232">
        <v>0.18181800000000001</v>
      </c>
      <c r="V2551" s="101">
        <f t="shared" si="16"/>
        <v>19.999980000000001</v>
      </c>
      <c r="W2551" s="97">
        <f t="shared" si="14"/>
        <v>1.9999980000000001E-2</v>
      </c>
      <c r="X2551" s="21">
        <v>0.99999900000000008</v>
      </c>
      <c r="Y2551" s="202" t="s">
        <v>33</v>
      </c>
      <c r="Z2551" s="203" t="s">
        <v>5838</v>
      </c>
      <c r="AA2551" s="203">
        <f t="shared" si="15"/>
        <v>0.99999900000000008</v>
      </c>
      <c r="AB2551" s="203" t="s">
        <v>8228</v>
      </c>
      <c r="AC2551" s="203"/>
      <c r="AD2551" s="25"/>
      <c r="AE2551" s="26"/>
      <c r="AF2551" s="27"/>
      <c r="AG2551" s="28"/>
      <c r="AH2551" s="28"/>
    </row>
    <row r="2552" spans="1:41" ht="16.5" customHeight="1">
      <c r="A2552" s="201" t="s">
        <v>8223</v>
      </c>
      <c r="B2552" s="201"/>
      <c r="C2552" s="110"/>
      <c r="D2552" s="201"/>
      <c r="E2552" s="90" t="s">
        <v>8290</v>
      </c>
      <c r="F2552" s="90" t="s">
        <v>5598</v>
      </c>
      <c r="G2552" s="90" t="s">
        <v>5599</v>
      </c>
      <c r="H2552" s="91" t="s">
        <v>3256</v>
      </c>
      <c r="I2552" s="92">
        <v>1</v>
      </c>
      <c r="J2552" s="92">
        <v>0</v>
      </c>
      <c r="K2552" s="92">
        <v>0</v>
      </c>
      <c r="L2552" s="93" t="s">
        <v>6583</v>
      </c>
      <c r="M2552" s="98"/>
      <c r="N2552" s="93" t="s">
        <v>2626</v>
      </c>
      <c r="O2552" s="94">
        <v>216</v>
      </c>
      <c r="P2552" s="94">
        <v>0</v>
      </c>
      <c r="Q2552" s="94">
        <v>0</v>
      </c>
      <c r="R2552" s="216" t="s">
        <v>6566</v>
      </c>
      <c r="S2552" s="96">
        <v>60</v>
      </c>
      <c r="T2552" s="96">
        <v>110</v>
      </c>
      <c r="U2552" s="232">
        <v>5.3999999999999999E-2</v>
      </c>
      <c r="V2552" s="101">
        <f t="shared" si="16"/>
        <v>5.9399999999999995</v>
      </c>
      <c r="W2552" s="97">
        <f t="shared" si="14"/>
        <v>5.9399999999999991E-3</v>
      </c>
      <c r="X2552" s="21">
        <v>1.2830399999999997</v>
      </c>
      <c r="Y2552" s="202" t="s">
        <v>33</v>
      </c>
      <c r="Z2552" s="203" t="s">
        <v>5838</v>
      </c>
      <c r="AA2552" s="203">
        <f t="shared" si="15"/>
        <v>1.2830399999999997</v>
      </c>
      <c r="AB2552" s="203" t="s">
        <v>8228</v>
      </c>
      <c r="AC2552" s="203"/>
      <c r="AD2552" s="25"/>
      <c r="AE2552" s="26"/>
      <c r="AF2552" s="27"/>
    </row>
    <row r="2553" spans="1:41" ht="16.5" customHeight="1">
      <c r="A2553" s="201" t="s">
        <v>8223</v>
      </c>
      <c r="B2553" s="201"/>
      <c r="C2553" s="110"/>
      <c r="D2553" s="201"/>
      <c r="E2553" s="90" t="s">
        <v>8247</v>
      </c>
      <c r="F2553" s="90" t="s">
        <v>8248</v>
      </c>
      <c r="G2553" s="90" t="s">
        <v>8249</v>
      </c>
      <c r="H2553" s="91">
        <v>110</v>
      </c>
      <c r="I2553" s="92">
        <v>2</v>
      </c>
      <c r="J2553" s="92">
        <v>0</v>
      </c>
      <c r="K2553" s="92">
        <v>0</v>
      </c>
      <c r="L2553" s="93" t="s">
        <v>8250</v>
      </c>
      <c r="M2553" s="98"/>
      <c r="N2553" s="93" t="s">
        <v>8251</v>
      </c>
      <c r="O2553" s="94">
        <v>216</v>
      </c>
      <c r="P2553" s="94">
        <v>0</v>
      </c>
      <c r="Q2553" s="94">
        <v>100</v>
      </c>
      <c r="R2553" s="95" t="s">
        <v>6566</v>
      </c>
      <c r="S2553" s="96">
        <v>60</v>
      </c>
      <c r="T2553" s="96">
        <v>110</v>
      </c>
      <c r="U2553" s="232">
        <v>0.3</v>
      </c>
      <c r="V2553" s="101">
        <f t="shared" si="16"/>
        <v>33</v>
      </c>
      <c r="W2553" s="97">
        <f t="shared" si="14"/>
        <v>3.3000000000000002E-2</v>
      </c>
      <c r="X2553" s="21">
        <v>7.1280000000000001</v>
      </c>
      <c r="Y2553" s="202" t="s">
        <v>33</v>
      </c>
      <c r="Z2553" s="203" t="s">
        <v>5838</v>
      </c>
      <c r="AA2553" s="203">
        <f t="shared" si="15"/>
        <v>7.1280000000000001</v>
      </c>
      <c r="AB2553" s="203" t="s">
        <v>8228</v>
      </c>
      <c r="AC2553" s="203"/>
      <c r="AD2553" s="25"/>
      <c r="AE2553" s="26"/>
      <c r="AF2553" s="27"/>
    </row>
    <row r="2554" spans="1:41" ht="16.5" customHeight="1">
      <c r="A2554" s="201" t="s">
        <v>8223</v>
      </c>
      <c r="B2554" s="201"/>
      <c r="C2554" s="110"/>
      <c r="D2554" s="201"/>
      <c r="E2554" s="90" t="s">
        <v>8246</v>
      </c>
      <c r="F2554" s="90" t="s">
        <v>5601</v>
      </c>
      <c r="G2554" s="90" t="s">
        <v>5602</v>
      </c>
      <c r="H2554" s="91">
        <v>110</v>
      </c>
      <c r="I2554" s="92">
        <v>1</v>
      </c>
      <c r="J2554" s="92">
        <v>0</v>
      </c>
      <c r="K2554" s="92">
        <v>0</v>
      </c>
      <c r="L2554" s="93" t="s">
        <v>6583</v>
      </c>
      <c r="M2554" s="98"/>
      <c r="N2554" s="93" t="s">
        <v>2626</v>
      </c>
      <c r="O2554" s="94">
        <v>28</v>
      </c>
      <c r="P2554" s="94">
        <v>0</v>
      </c>
      <c r="Q2554" s="94">
        <v>0</v>
      </c>
      <c r="R2554" s="216" t="s">
        <v>6566</v>
      </c>
      <c r="S2554" s="96">
        <v>60</v>
      </c>
      <c r="T2554" s="96">
        <v>110</v>
      </c>
      <c r="U2554" s="232">
        <v>1.2</v>
      </c>
      <c r="V2554" s="101">
        <f t="shared" si="16"/>
        <v>132</v>
      </c>
      <c r="W2554" s="97">
        <f t="shared" si="14"/>
        <v>0.13200000000000001</v>
      </c>
      <c r="X2554" s="21">
        <v>3.6960000000000002</v>
      </c>
      <c r="Y2554" s="202" t="s">
        <v>33</v>
      </c>
      <c r="Z2554" s="203" t="s">
        <v>5838</v>
      </c>
      <c r="AA2554" s="203">
        <f t="shared" si="15"/>
        <v>3.6960000000000002</v>
      </c>
      <c r="AB2554" s="203" t="s">
        <v>8228</v>
      </c>
      <c r="AC2554" s="203"/>
      <c r="AD2554" s="25"/>
      <c r="AE2554" s="26"/>
      <c r="AF2554" s="27"/>
    </row>
    <row r="2555" spans="1:41" ht="16.5" customHeight="1">
      <c r="A2555" s="201" t="s">
        <v>8223</v>
      </c>
      <c r="B2555" s="201"/>
      <c r="C2555" s="110"/>
      <c r="D2555" s="201"/>
      <c r="E2555" s="90" t="s">
        <v>8263</v>
      </c>
      <c r="F2555" s="90" t="s">
        <v>152</v>
      </c>
      <c r="G2555" s="90" t="s">
        <v>6639</v>
      </c>
      <c r="H2555" s="91" t="s">
        <v>6590</v>
      </c>
      <c r="I2555" s="92">
        <v>8</v>
      </c>
      <c r="J2555" s="92">
        <v>0</v>
      </c>
      <c r="K2555" s="92">
        <v>0</v>
      </c>
      <c r="L2555" s="93" t="s">
        <v>6583</v>
      </c>
      <c r="M2555" s="98"/>
      <c r="N2555" s="93" t="s">
        <v>2626</v>
      </c>
      <c r="O2555" s="94">
        <v>216</v>
      </c>
      <c r="P2555" s="94">
        <v>8544</v>
      </c>
      <c r="Q2555" s="94">
        <v>0.2</v>
      </c>
      <c r="R2555" s="216" t="s">
        <v>6566</v>
      </c>
      <c r="S2555" s="96">
        <v>60</v>
      </c>
      <c r="T2555" s="96">
        <v>110</v>
      </c>
      <c r="U2555" s="232">
        <v>1.5</v>
      </c>
      <c r="V2555" s="101">
        <f t="shared" si="16"/>
        <v>165</v>
      </c>
      <c r="W2555" s="97">
        <f t="shared" si="14"/>
        <v>0.16500000000000001</v>
      </c>
      <c r="X2555" s="21">
        <v>38.459519999999998</v>
      </c>
      <c r="Y2555" s="202" t="s">
        <v>33</v>
      </c>
      <c r="Z2555" s="203" t="s">
        <v>5838</v>
      </c>
      <c r="AA2555" s="203">
        <f t="shared" si="15"/>
        <v>38.459519999999998</v>
      </c>
      <c r="AB2555" s="203" t="s">
        <v>8228</v>
      </c>
      <c r="AC2555" s="203"/>
      <c r="AD2555" s="25"/>
      <c r="AE2555" s="26"/>
      <c r="AF2555" s="27"/>
      <c r="AG2555" s="28"/>
      <c r="AH2555" s="28"/>
      <c r="AI2555" s="28"/>
      <c r="AJ2555" s="28"/>
      <c r="AK2555" s="28"/>
      <c r="AL2555" s="28"/>
      <c r="AM2555" s="28"/>
      <c r="AN2555" s="28"/>
      <c r="AO2555" s="28"/>
    </row>
    <row r="2556" spans="1:41" ht="16.5" customHeight="1">
      <c r="A2556" s="201" t="s">
        <v>8223</v>
      </c>
      <c r="B2556" s="201"/>
      <c r="C2556" s="110"/>
      <c r="D2556" s="201"/>
      <c r="E2556" s="90" t="s">
        <v>8287</v>
      </c>
      <c r="F2556" s="90" t="s">
        <v>785</v>
      </c>
      <c r="G2556" s="90" t="s">
        <v>6644</v>
      </c>
      <c r="H2556" s="91" t="s">
        <v>6590</v>
      </c>
      <c r="I2556" s="92">
        <v>4</v>
      </c>
      <c r="J2556" s="92">
        <v>0</v>
      </c>
      <c r="K2556" s="92">
        <v>0</v>
      </c>
      <c r="L2556" s="93" t="s">
        <v>6583</v>
      </c>
      <c r="M2556" s="98"/>
      <c r="N2556" s="93" t="s">
        <v>2626</v>
      </c>
      <c r="O2556" s="94">
        <v>168</v>
      </c>
      <c r="P2556" s="94">
        <v>0</v>
      </c>
      <c r="Q2556" s="94">
        <v>0</v>
      </c>
      <c r="R2556" s="216" t="s">
        <v>6566</v>
      </c>
      <c r="S2556" s="96">
        <v>60</v>
      </c>
      <c r="T2556" s="96">
        <v>110</v>
      </c>
      <c r="U2556" s="232">
        <v>0.32727272727272727</v>
      </c>
      <c r="V2556" s="101">
        <f t="shared" si="16"/>
        <v>36</v>
      </c>
      <c r="W2556" s="97">
        <f t="shared" si="14"/>
        <v>3.5999999999999997E-2</v>
      </c>
      <c r="X2556" s="21">
        <v>24.191999999999997</v>
      </c>
      <c r="Y2556" s="202" t="s">
        <v>33</v>
      </c>
      <c r="Z2556" s="203" t="s">
        <v>5838</v>
      </c>
      <c r="AA2556" s="203">
        <f t="shared" si="15"/>
        <v>24.191999999999997</v>
      </c>
      <c r="AB2556" s="203" t="s">
        <v>8228</v>
      </c>
      <c r="AC2556" s="203"/>
      <c r="AD2556" s="25"/>
      <c r="AE2556" s="26"/>
      <c r="AF2556" s="27"/>
      <c r="AG2556" s="28"/>
      <c r="AH2556" s="28"/>
      <c r="AI2556" s="28"/>
      <c r="AJ2556" s="28"/>
      <c r="AK2556" s="28"/>
      <c r="AL2556" s="28"/>
      <c r="AM2556" s="28"/>
      <c r="AN2556" s="28"/>
      <c r="AO2556" s="28"/>
    </row>
    <row r="2557" spans="1:41" ht="16.5" customHeight="1">
      <c r="A2557" s="201" t="s">
        <v>8223</v>
      </c>
      <c r="B2557" s="201"/>
      <c r="C2557" s="110"/>
      <c r="D2557" s="201"/>
      <c r="E2557" s="92" t="s">
        <v>8245</v>
      </c>
      <c r="F2557" s="90" t="s">
        <v>6623</v>
      </c>
      <c r="G2557" s="92" t="s">
        <v>6624</v>
      </c>
      <c r="H2557" s="92">
        <v>108</v>
      </c>
      <c r="I2557" s="92">
        <v>1</v>
      </c>
      <c r="J2557" s="92">
        <v>0</v>
      </c>
      <c r="K2557" s="92">
        <v>0</v>
      </c>
      <c r="L2557" s="93" t="s">
        <v>6583</v>
      </c>
      <c r="M2557" s="98"/>
      <c r="N2557" s="93" t="s">
        <v>2626</v>
      </c>
      <c r="O2557" s="94">
        <v>216</v>
      </c>
      <c r="P2557" s="94">
        <v>0</v>
      </c>
      <c r="Q2557" s="94">
        <v>0</v>
      </c>
      <c r="R2557" s="216" t="s">
        <v>6566</v>
      </c>
      <c r="S2557" s="96">
        <v>60</v>
      </c>
      <c r="T2557" s="96">
        <v>110</v>
      </c>
      <c r="U2557" s="232">
        <v>0.5</v>
      </c>
      <c r="V2557" s="101">
        <f t="shared" si="16"/>
        <v>55</v>
      </c>
      <c r="W2557" s="97">
        <f t="shared" si="14"/>
        <v>5.5E-2</v>
      </c>
      <c r="X2557" s="21">
        <v>11.88</v>
      </c>
      <c r="Y2557" s="202" t="s">
        <v>33</v>
      </c>
      <c r="Z2557" s="203" t="s">
        <v>5838</v>
      </c>
      <c r="AA2557" s="203">
        <f t="shared" si="15"/>
        <v>11.88</v>
      </c>
      <c r="AB2557" s="203" t="s">
        <v>8228</v>
      </c>
      <c r="AC2557" s="203"/>
      <c r="AD2557" s="25"/>
      <c r="AE2557" s="26"/>
      <c r="AF2557" s="27"/>
      <c r="AG2557" s="28"/>
      <c r="AH2557" s="28"/>
      <c r="AI2557" s="28"/>
      <c r="AJ2557" s="28"/>
      <c r="AK2557" s="28"/>
      <c r="AL2557" s="28"/>
      <c r="AM2557" s="28"/>
      <c r="AN2557" s="28"/>
      <c r="AO2557" s="28"/>
    </row>
    <row r="2558" spans="1:41" ht="16.5" customHeight="1">
      <c r="A2558" s="201" t="s">
        <v>8223</v>
      </c>
      <c r="B2558" s="201"/>
      <c r="C2558" s="110"/>
      <c r="D2558" s="201"/>
      <c r="E2558" s="90" t="s">
        <v>8276</v>
      </c>
      <c r="F2558" s="90" t="s">
        <v>6613</v>
      </c>
      <c r="G2558" s="90" t="s">
        <v>6614</v>
      </c>
      <c r="H2558" s="91" t="s">
        <v>6590</v>
      </c>
      <c r="I2558" s="92">
        <v>1</v>
      </c>
      <c r="J2558" s="92">
        <v>0</v>
      </c>
      <c r="K2558" s="92">
        <v>0</v>
      </c>
      <c r="L2558" s="93" t="s">
        <v>6583</v>
      </c>
      <c r="M2558" s="98"/>
      <c r="N2558" s="93" t="s">
        <v>2626</v>
      </c>
      <c r="O2558" s="94">
        <v>216</v>
      </c>
      <c r="P2558" s="94">
        <v>0</v>
      </c>
      <c r="Q2558" s="94">
        <v>0</v>
      </c>
      <c r="R2558" s="216" t="s">
        <v>6566</v>
      </c>
      <c r="S2558" s="96">
        <v>60</v>
      </c>
      <c r="T2558" s="96">
        <v>110</v>
      </c>
      <c r="U2558" s="232">
        <v>0.6</v>
      </c>
      <c r="V2558" s="101">
        <f t="shared" si="16"/>
        <v>66</v>
      </c>
      <c r="W2558" s="97">
        <f t="shared" si="14"/>
        <v>6.6000000000000003E-2</v>
      </c>
      <c r="X2558" s="21">
        <v>14.256</v>
      </c>
      <c r="Y2558" s="202" t="s">
        <v>33</v>
      </c>
      <c r="Z2558" s="203" t="s">
        <v>5838</v>
      </c>
      <c r="AA2558" s="203">
        <f t="shared" si="15"/>
        <v>14.256</v>
      </c>
      <c r="AB2558" s="203" t="s">
        <v>8228</v>
      </c>
      <c r="AC2558" s="203"/>
      <c r="AD2558" s="25"/>
      <c r="AE2558" s="26"/>
      <c r="AF2558" s="27"/>
    </row>
    <row r="2559" spans="1:41" ht="16.5" customHeight="1">
      <c r="A2559" s="201" t="s">
        <v>8223</v>
      </c>
      <c r="B2559" s="201"/>
      <c r="C2559" s="110"/>
      <c r="D2559" s="201"/>
      <c r="E2559" s="90" t="s">
        <v>8291</v>
      </c>
      <c r="F2559" s="90" t="s">
        <v>6585</v>
      </c>
      <c r="G2559" s="90" t="s">
        <v>8292</v>
      </c>
      <c r="H2559" s="91" t="s">
        <v>6587</v>
      </c>
      <c r="I2559" s="92">
        <v>1</v>
      </c>
      <c r="J2559" s="92">
        <v>0</v>
      </c>
      <c r="K2559" s="92">
        <v>0</v>
      </c>
      <c r="L2559" s="93" t="s">
        <v>6583</v>
      </c>
      <c r="M2559" s="98"/>
      <c r="N2559" s="93" t="s">
        <v>2626</v>
      </c>
      <c r="O2559" s="94">
        <v>0</v>
      </c>
      <c r="P2559" s="94">
        <v>8760</v>
      </c>
      <c r="Q2559" s="94">
        <v>0.5</v>
      </c>
      <c r="R2559" s="95" t="s">
        <v>6566</v>
      </c>
      <c r="S2559" s="96">
        <v>60</v>
      </c>
      <c r="T2559" s="96">
        <v>110</v>
      </c>
      <c r="U2559" s="232">
        <v>3.1818181818181799</v>
      </c>
      <c r="V2559" s="101">
        <f t="shared" si="16"/>
        <v>349.99999999999977</v>
      </c>
      <c r="W2559" s="97">
        <f t="shared" si="14"/>
        <v>0.34999999999999976</v>
      </c>
      <c r="X2559" s="21">
        <v>15.329999999999989</v>
      </c>
      <c r="Y2559" s="202" t="s">
        <v>33</v>
      </c>
      <c r="Z2559" s="203" t="s">
        <v>5838</v>
      </c>
      <c r="AA2559" s="203">
        <f t="shared" si="15"/>
        <v>15.329999999999989</v>
      </c>
      <c r="AB2559" s="203" t="s">
        <v>8228</v>
      </c>
      <c r="AC2559" s="203"/>
      <c r="AD2559" s="25"/>
      <c r="AE2559" s="26"/>
      <c r="AF2559" s="27"/>
    </row>
    <row r="2560" spans="1:41" ht="16.5" customHeight="1">
      <c r="A2560" s="201" t="s">
        <v>8223</v>
      </c>
      <c r="B2560" s="201"/>
      <c r="C2560" s="110"/>
      <c r="D2560" s="201"/>
      <c r="E2560" s="90" t="s">
        <v>8224</v>
      </c>
      <c r="F2560" s="90" t="s">
        <v>8225</v>
      </c>
      <c r="G2560" s="90" t="s">
        <v>8226</v>
      </c>
      <c r="H2560" s="91">
        <v>90</v>
      </c>
      <c r="I2560" s="92">
        <v>1</v>
      </c>
      <c r="J2560" s="92">
        <v>0</v>
      </c>
      <c r="K2560" s="92">
        <v>0</v>
      </c>
      <c r="L2560" s="93" t="s">
        <v>8227</v>
      </c>
      <c r="M2560" s="98"/>
      <c r="N2560" s="93" t="s">
        <v>45</v>
      </c>
      <c r="O2560" s="94">
        <v>125</v>
      </c>
      <c r="P2560" s="94">
        <v>0</v>
      </c>
      <c r="Q2560" s="94">
        <v>0</v>
      </c>
      <c r="R2560" s="216" t="s">
        <v>6566</v>
      </c>
      <c r="S2560" s="96">
        <v>60</v>
      </c>
      <c r="T2560" s="96">
        <v>110</v>
      </c>
      <c r="U2560" s="232">
        <v>1.2</v>
      </c>
      <c r="V2560" s="101">
        <f t="shared" si="16"/>
        <v>132</v>
      </c>
      <c r="W2560" s="97">
        <f t="shared" si="14"/>
        <v>0.13200000000000001</v>
      </c>
      <c r="X2560" s="21">
        <v>16.5</v>
      </c>
      <c r="Y2560" s="202" t="s">
        <v>33</v>
      </c>
      <c r="Z2560" s="203" t="s">
        <v>5838</v>
      </c>
      <c r="AA2560" s="203">
        <f t="shared" si="15"/>
        <v>16.5</v>
      </c>
      <c r="AB2560" s="203" t="s">
        <v>8228</v>
      </c>
      <c r="AC2560" s="203"/>
      <c r="AD2560" s="25"/>
      <c r="AE2560" s="26"/>
      <c r="AF2560" s="27"/>
    </row>
    <row r="2561" spans="1:41" ht="16.5" customHeight="1">
      <c r="A2561" s="201" t="s">
        <v>8223</v>
      </c>
      <c r="B2561" s="201"/>
      <c r="C2561" s="110"/>
      <c r="D2561" s="201"/>
      <c r="E2561" s="90" t="s">
        <v>6679</v>
      </c>
      <c r="F2561" s="90" t="s">
        <v>125</v>
      </c>
      <c r="G2561" s="90" t="s">
        <v>6680</v>
      </c>
      <c r="H2561" s="91" t="s">
        <v>6590</v>
      </c>
      <c r="I2561" s="92">
        <v>10</v>
      </c>
      <c r="J2561" s="92">
        <v>0</v>
      </c>
      <c r="K2561" s="92">
        <v>0</v>
      </c>
      <c r="L2561" s="93" t="s">
        <v>6673</v>
      </c>
      <c r="M2561" s="98"/>
      <c r="N2561" s="93" t="s">
        <v>412</v>
      </c>
      <c r="O2561" s="94">
        <v>990</v>
      </c>
      <c r="P2561" s="94">
        <v>7770</v>
      </c>
      <c r="Q2561" s="94">
        <v>0.2</v>
      </c>
      <c r="R2561" s="216" t="s">
        <v>6566</v>
      </c>
      <c r="S2561" s="96">
        <v>60</v>
      </c>
      <c r="T2561" s="96">
        <v>110</v>
      </c>
      <c r="U2561" s="232">
        <v>1.5</v>
      </c>
      <c r="V2561" s="101">
        <f t="shared" si="16"/>
        <v>165</v>
      </c>
      <c r="W2561" s="97">
        <f t="shared" si="14"/>
        <v>0.16500000000000001</v>
      </c>
      <c r="X2561" s="21">
        <v>165.91409999999999</v>
      </c>
      <c r="Y2561" s="202" t="s">
        <v>33</v>
      </c>
      <c r="Z2561" s="203" t="s">
        <v>5838</v>
      </c>
      <c r="AA2561" s="203">
        <f t="shared" si="15"/>
        <v>165.91409999999999</v>
      </c>
      <c r="AB2561" s="203" t="s">
        <v>8228</v>
      </c>
      <c r="AC2561" s="203"/>
      <c r="AD2561" s="25"/>
      <c r="AE2561" s="26"/>
      <c r="AF2561" s="27"/>
    </row>
    <row r="2562" spans="1:41" ht="16.5" customHeight="1">
      <c r="A2562" s="201" t="s">
        <v>8223</v>
      </c>
      <c r="B2562" s="201"/>
      <c r="C2562" s="110"/>
      <c r="D2562" s="201"/>
      <c r="E2562" s="90" t="s">
        <v>8286</v>
      </c>
      <c r="F2562" s="90" t="s">
        <v>6594</v>
      </c>
      <c r="G2562" s="90" t="s">
        <v>6594</v>
      </c>
      <c r="H2562" s="91" t="s">
        <v>6590</v>
      </c>
      <c r="I2562" s="92">
        <v>1</v>
      </c>
      <c r="J2562" s="92">
        <v>0</v>
      </c>
      <c r="K2562" s="92">
        <v>0</v>
      </c>
      <c r="L2562" s="93" t="s">
        <v>6583</v>
      </c>
      <c r="M2562" s="98"/>
      <c r="N2562" s="93" t="s">
        <v>2626</v>
      </c>
      <c r="O2562" s="94">
        <v>216</v>
      </c>
      <c r="P2562" s="94">
        <v>0</v>
      </c>
      <c r="Q2562" s="94">
        <v>0</v>
      </c>
      <c r="R2562" s="216" t="s">
        <v>6566</v>
      </c>
      <c r="S2562" s="96">
        <v>60</v>
      </c>
      <c r="T2562" s="96">
        <v>110</v>
      </c>
      <c r="U2562" s="232">
        <v>0.7</v>
      </c>
      <c r="V2562" s="101">
        <f t="shared" si="16"/>
        <v>77</v>
      </c>
      <c r="W2562" s="97">
        <f t="shared" si="14"/>
        <v>7.6999999999999999E-2</v>
      </c>
      <c r="X2562" s="21">
        <v>16.632000000000001</v>
      </c>
      <c r="Y2562" s="202" t="s">
        <v>33</v>
      </c>
      <c r="Z2562" s="203" t="s">
        <v>5838</v>
      </c>
      <c r="AA2562" s="203">
        <f t="shared" si="15"/>
        <v>16.632000000000001</v>
      </c>
      <c r="AB2562" s="203" t="s">
        <v>8228</v>
      </c>
      <c r="AC2562" s="203"/>
      <c r="AD2562" s="25"/>
      <c r="AE2562" s="26"/>
      <c r="AF2562" s="27"/>
    </row>
    <row r="2563" spans="1:41" ht="16.5" customHeight="1">
      <c r="A2563" s="201" t="s">
        <v>8223</v>
      </c>
      <c r="B2563" s="201"/>
      <c r="C2563" s="110"/>
      <c r="D2563" s="201"/>
      <c r="E2563" s="90" t="s">
        <v>8260</v>
      </c>
      <c r="F2563" s="90" t="s">
        <v>8261</v>
      </c>
      <c r="G2563" s="90" t="s">
        <v>6589</v>
      </c>
      <c r="H2563" s="91" t="s">
        <v>6590</v>
      </c>
      <c r="I2563" s="92">
        <v>10</v>
      </c>
      <c r="J2563" s="92">
        <v>0</v>
      </c>
      <c r="K2563" s="92">
        <v>0</v>
      </c>
      <c r="L2563" s="93" t="s">
        <v>6583</v>
      </c>
      <c r="M2563" s="98"/>
      <c r="N2563" s="93" t="s">
        <v>2626</v>
      </c>
      <c r="O2563" s="94">
        <v>216</v>
      </c>
      <c r="P2563" s="94">
        <v>8544</v>
      </c>
      <c r="Q2563" s="94">
        <v>0.2</v>
      </c>
      <c r="R2563" s="95" t="s">
        <v>6566</v>
      </c>
      <c r="S2563" s="96">
        <v>60</v>
      </c>
      <c r="T2563" s="96">
        <v>110</v>
      </c>
      <c r="U2563" s="232">
        <v>6.8181818181818183</v>
      </c>
      <c r="V2563" s="101">
        <f t="shared" si="16"/>
        <v>750</v>
      </c>
      <c r="W2563" s="97">
        <f t="shared" si="14"/>
        <v>0.75</v>
      </c>
      <c r="X2563" s="21">
        <v>174.816</v>
      </c>
      <c r="Y2563" s="202" t="s">
        <v>33</v>
      </c>
      <c r="Z2563" s="203" t="s">
        <v>5838</v>
      </c>
      <c r="AA2563" s="203">
        <f t="shared" si="15"/>
        <v>174.816</v>
      </c>
      <c r="AB2563" s="203" t="s">
        <v>8228</v>
      </c>
      <c r="AC2563" s="203"/>
      <c r="AD2563" s="25"/>
      <c r="AE2563" s="26"/>
      <c r="AF2563" s="27"/>
    </row>
    <row r="2564" spans="1:41" ht="16.5" customHeight="1">
      <c r="A2564" s="201" t="s">
        <v>8223</v>
      </c>
      <c r="B2564" s="201"/>
      <c r="C2564" s="110"/>
      <c r="D2564" s="201"/>
      <c r="E2564" s="90" t="s">
        <v>8277</v>
      </c>
      <c r="F2564" s="90" t="s">
        <v>6630</v>
      </c>
      <c r="G2564" s="90" t="s">
        <v>6631</v>
      </c>
      <c r="H2564" s="91" t="s">
        <v>6590</v>
      </c>
      <c r="I2564" s="92">
        <v>10</v>
      </c>
      <c r="J2564" s="92">
        <v>0</v>
      </c>
      <c r="K2564" s="92">
        <v>0</v>
      </c>
      <c r="L2564" s="93" t="s">
        <v>6583</v>
      </c>
      <c r="M2564" s="98"/>
      <c r="N2564" s="93" t="s">
        <v>2626</v>
      </c>
      <c r="O2564" s="94">
        <v>216</v>
      </c>
      <c r="P2564" s="94">
        <v>8544</v>
      </c>
      <c r="Q2564" s="94">
        <v>0</v>
      </c>
      <c r="R2564" s="216" t="s">
        <v>6566</v>
      </c>
      <c r="S2564" s="96">
        <v>60</v>
      </c>
      <c r="T2564" s="96">
        <v>110</v>
      </c>
      <c r="U2564" s="232">
        <v>0.8</v>
      </c>
      <c r="V2564" s="101">
        <f t="shared" si="16"/>
        <v>88</v>
      </c>
      <c r="W2564" s="97">
        <f t="shared" si="14"/>
        <v>8.7999999999999995E-2</v>
      </c>
      <c r="X2564" s="21">
        <v>190.07999999999998</v>
      </c>
      <c r="Y2564" s="202" t="s">
        <v>33</v>
      </c>
      <c r="Z2564" s="203" t="s">
        <v>5838</v>
      </c>
      <c r="AA2564" s="203">
        <f t="shared" si="15"/>
        <v>190.07999999999998</v>
      </c>
      <c r="AB2564" s="203" t="s">
        <v>8228</v>
      </c>
      <c r="AC2564" s="203"/>
      <c r="AD2564" s="25"/>
      <c r="AE2564" s="26"/>
      <c r="AF2564" s="27"/>
      <c r="AG2564" s="28"/>
      <c r="AH2564" s="28"/>
      <c r="AI2564" s="28"/>
      <c r="AJ2564" s="28"/>
      <c r="AK2564" s="28"/>
      <c r="AL2564" s="28"/>
      <c r="AM2564" s="28"/>
      <c r="AN2564" s="28"/>
      <c r="AO2564" s="28"/>
    </row>
    <row r="2565" spans="1:41" ht="16.5" customHeight="1">
      <c r="A2565" s="201" t="s">
        <v>8223</v>
      </c>
      <c r="B2565" s="201"/>
      <c r="C2565" s="110"/>
      <c r="D2565" s="201"/>
      <c r="E2565" s="90" t="s">
        <v>8272</v>
      </c>
      <c r="F2565" s="90" t="s">
        <v>6626</v>
      </c>
      <c r="G2565" s="92" t="s">
        <v>6627</v>
      </c>
      <c r="H2565" s="92" t="s">
        <v>6590</v>
      </c>
      <c r="I2565" s="92">
        <v>8</v>
      </c>
      <c r="J2565" s="92">
        <v>0</v>
      </c>
      <c r="K2565" s="92">
        <v>0</v>
      </c>
      <c r="L2565" s="93" t="s">
        <v>6583</v>
      </c>
      <c r="M2565" s="98"/>
      <c r="N2565" s="93" t="s">
        <v>2626</v>
      </c>
      <c r="O2565" s="94">
        <v>162</v>
      </c>
      <c r="P2565" s="94">
        <v>3240</v>
      </c>
      <c r="Q2565" s="94">
        <v>100</v>
      </c>
      <c r="R2565" s="216" t="s">
        <v>6566</v>
      </c>
      <c r="S2565" s="96">
        <v>60</v>
      </c>
      <c r="T2565" s="96">
        <v>110</v>
      </c>
      <c r="U2565" s="232">
        <v>0.5</v>
      </c>
      <c r="V2565" s="101">
        <f t="shared" si="16"/>
        <v>55</v>
      </c>
      <c r="W2565" s="97">
        <f t="shared" si="14"/>
        <v>5.5E-2</v>
      </c>
      <c r="X2565" s="21">
        <v>187.10999999999999</v>
      </c>
      <c r="Y2565" s="202" t="s">
        <v>33</v>
      </c>
      <c r="Z2565" s="203" t="s">
        <v>5838</v>
      </c>
      <c r="AA2565" s="203">
        <f t="shared" si="15"/>
        <v>187.10999999999999</v>
      </c>
      <c r="AB2565" s="203" t="s">
        <v>8228</v>
      </c>
      <c r="AC2565" s="203"/>
      <c r="AD2565" s="25"/>
      <c r="AE2565" s="26"/>
      <c r="AF2565" s="27"/>
      <c r="AG2565" s="28"/>
      <c r="AH2565" s="28"/>
      <c r="AI2565" s="28"/>
      <c r="AJ2565" s="28"/>
      <c r="AK2565" s="28"/>
      <c r="AL2565" s="28"/>
      <c r="AM2565" s="28"/>
      <c r="AN2565" s="28"/>
      <c r="AO2565" s="28"/>
    </row>
    <row r="2566" spans="1:41" ht="16.5" customHeight="1">
      <c r="A2566" s="201" t="s">
        <v>8223</v>
      </c>
      <c r="B2566" s="201"/>
      <c r="C2566" s="110"/>
      <c r="D2566" s="201"/>
      <c r="E2566" s="92" t="s">
        <v>8270</v>
      </c>
      <c r="F2566" s="90" t="s">
        <v>2179</v>
      </c>
      <c r="G2566" s="92" t="s">
        <v>6651</v>
      </c>
      <c r="H2566" s="92" t="s">
        <v>6590</v>
      </c>
      <c r="I2566" s="92">
        <v>1</v>
      </c>
      <c r="J2566" s="92">
        <v>0</v>
      </c>
      <c r="K2566" s="92">
        <v>0</v>
      </c>
      <c r="L2566" s="93" t="s">
        <v>6583</v>
      </c>
      <c r="M2566" s="98"/>
      <c r="N2566" s="93" t="s">
        <v>2626</v>
      </c>
      <c r="O2566" s="94">
        <v>216</v>
      </c>
      <c r="P2566" s="94">
        <v>0</v>
      </c>
      <c r="Q2566" s="94">
        <v>0</v>
      </c>
      <c r="R2566" s="216" t="s">
        <v>6566</v>
      </c>
      <c r="S2566" s="96">
        <v>60</v>
      </c>
      <c r="T2566" s="96">
        <v>110</v>
      </c>
      <c r="U2566" s="232">
        <v>1</v>
      </c>
      <c r="V2566" s="101">
        <f t="shared" si="16"/>
        <v>110</v>
      </c>
      <c r="W2566" s="97">
        <f t="shared" si="14"/>
        <v>0.11</v>
      </c>
      <c r="X2566" s="21">
        <v>23.76</v>
      </c>
      <c r="Y2566" s="202" t="s">
        <v>33</v>
      </c>
      <c r="Z2566" s="203" t="s">
        <v>5838</v>
      </c>
      <c r="AA2566" s="203">
        <f t="shared" si="15"/>
        <v>23.76</v>
      </c>
      <c r="AB2566" s="203" t="s">
        <v>8228</v>
      </c>
      <c r="AC2566" s="203"/>
      <c r="AD2566" s="25"/>
      <c r="AE2566" s="26"/>
      <c r="AF2566" s="27"/>
      <c r="AG2566" s="28"/>
      <c r="AH2566" s="28"/>
      <c r="AI2566" s="28"/>
      <c r="AJ2566" s="28"/>
      <c r="AK2566" s="28"/>
      <c r="AL2566" s="28"/>
      <c r="AM2566" s="28"/>
      <c r="AN2566" s="28"/>
      <c r="AO2566" s="28"/>
    </row>
    <row r="2567" spans="1:41" ht="16.5" customHeight="1">
      <c r="A2567" s="201" t="s">
        <v>8223</v>
      </c>
      <c r="B2567" s="201"/>
      <c r="C2567" s="110"/>
      <c r="D2567" s="201"/>
      <c r="E2567" s="90" t="s">
        <v>8278</v>
      </c>
      <c r="F2567" s="90" t="s">
        <v>3858</v>
      </c>
      <c r="G2567" s="90" t="s">
        <v>6611</v>
      </c>
      <c r="H2567" s="91" t="s">
        <v>6590</v>
      </c>
      <c r="I2567" s="92">
        <v>1</v>
      </c>
      <c r="J2567" s="92">
        <v>0</v>
      </c>
      <c r="K2567" s="92">
        <v>0</v>
      </c>
      <c r="L2567" s="93" t="s">
        <v>6583</v>
      </c>
      <c r="M2567" s="98"/>
      <c r="N2567" s="93" t="s">
        <v>2626</v>
      </c>
      <c r="O2567" s="94">
        <v>216</v>
      </c>
      <c r="P2567" s="94">
        <v>0</v>
      </c>
      <c r="Q2567" s="94">
        <v>0</v>
      </c>
      <c r="R2567" s="216" t="s">
        <v>6566</v>
      </c>
      <c r="S2567" s="96">
        <v>60</v>
      </c>
      <c r="T2567" s="96">
        <v>110</v>
      </c>
      <c r="U2567" s="232">
        <v>1</v>
      </c>
      <c r="V2567" s="101">
        <f t="shared" si="16"/>
        <v>110</v>
      </c>
      <c r="W2567" s="97">
        <f t="shared" si="14"/>
        <v>0.11</v>
      </c>
      <c r="X2567" s="21">
        <v>23.76</v>
      </c>
      <c r="Y2567" s="202" t="s">
        <v>33</v>
      </c>
      <c r="Z2567" s="203" t="s">
        <v>5838</v>
      </c>
      <c r="AA2567" s="203">
        <f t="shared" si="15"/>
        <v>23.76</v>
      </c>
      <c r="AB2567" s="203" t="s">
        <v>8228</v>
      </c>
      <c r="AC2567" s="203"/>
      <c r="AD2567" s="25"/>
      <c r="AE2567" s="26"/>
      <c r="AF2567" s="27"/>
      <c r="AG2567" s="28"/>
      <c r="AH2567" s="28"/>
      <c r="AI2567" s="28"/>
      <c r="AJ2567" s="28"/>
      <c r="AK2567" s="28"/>
      <c r="AL2567" s="28"/>
      <c r="AM2567" s="28"/>
      <c r="AN2567" s="28"/>
      <c r="AO2567" s="28"/>
    </row>
    <row r="2568" spans="1:41" ht="16.5" customHeight="1">
      <c r="A2568" s="201" t="s">
        <v>8223</v>
      </c>
      <c r="B2568" s="201"/>
      <c r="C2568" s="110"/>
      <c r="D2568" s="201"/>
      <c r="E2568" s="90" t="s">
        <v>8271</v>
      </c>
      <c r="F2568" s="90" t="s">
        <v>6616</v>
      </c>
      <c r="G2568" s="90" t="s">
        <v>6617</v>
      </c>
      <c r="H2568" s="91" t="s">
        <v>6590</v>
      </c>
      <c r="I2568" s="92">
        <v>3</v>
      </c>
      <c r="J2568" s="92">
        <v>0</v>
      </c>
      <c r="K2568" s="92">
        <v>0</v>
      </c>
      <c r="L2568" s="93" t="s">
        <v>6583</v>
      </c>
      <c r="M2568" s="98"/>
      <c r="N2568" s="93" t="s">
        <v>2626</v>
      </c>
      <c r="O2568" s="94">
        <v>216</v>
      </c>
      <c r="P2568" s="94">
        <v>0</v>
      </c>
      <c r="Q2568" s="94">
        <v>0</v>
      </c>
      <c r="R2568" s="216" t="s">
        <v>6566</v>
      </c>
      <c r="S2568" s="96">
        <v>60</v>
      </c>
      <c r="T2568" s="96">
        <v>110</v>
      </c>
      <c r="U2568" s="232">
        <v>1.0909090909090908</v>
      </c>
      <c r="V2568" s="101">
        <f t="shared" si="16"/>
        <v>119.99999999999999</v>
      </c>
      <c r="W2568" s="97">
        <f t="shared" si="14"/>
        <v>0.11999999999999998</v>
      </c>
      <c r="X2568" s="21">
        <v>77.759999999999991</v>
      </c>
      <c r="Y2568" s="202" t="s">
        <v>33</v>
      </c>
      <c r="Z2568" s="203" t="s">
        <v>5838</v>
      </c>
      <c r="AA2568" s="203">
        <f t="shared" si="15"/>
        <v>77.759999999999991</v>
      </c>
      <c r="AB2568" s="203" t="s">
        <v>8228</v>
      </c>
      <c r="AC2568" s="203"/>
      <c r="AD2568" s="25"/>
      <c r="AE2568" s="26"/>
      <c r="AF2568" s="27"/>
    </row>
    <row r="2569" spans="1:41" ht="16.5" customHeight="1">
      <c r="A2569" s="201" t="s">
        <v>8223</v>
      </c>
      <c r="B2569" s="201"/>
      <c r="C2569" s="110"/>
      <c r="D2569" s="201"/>
      <c r="E2569" s="90" t="s">
        <v>8285</v>
      </c>
      <c r="F2569" s="90" t="s">
        <v>6594</v>
      </c>
      <c r="G2569" s="90" t="s">
        <v>6594</v>
      </c>
      <c r="H2569" s="91" t="s">
        <v>6590</v>
      </c>
      <c r="I2569" s="92">
        <v>2</v>
      </c>
      <c r="J2569" s="92">
        <v>0</v>
      </c>
      <c r="K2569" s="92">
        <v>0</v>
      </c>
      <c r="L2569" s="93" t="s">
        <v>6583</v>
      </c>
      <c r="M2569" s="98"/>
      <c r="N2569" s="93" t="s">
        <v>2626</v>
      </c>
      <c r="O2569" s="94">
        <v>216</v>
      </c>
      <c r="P2569" s="94">
        <v>8544</v>
      </c>
      <c r="Q2569" s="94">
        <v>0.5</v>
      </c>
      <c r="R2569" s="216" t="s">
        <v>6566</v>
      </c>
      <c r="S2569" s="96">
        <v>60</v>
      </c>
      <c r="T2569" s="96">
        <v>110</v>
      </c>
      <c r="U2569" s="232">
        <v>1.9090909</v>
      </c>
      <c r="V2569" s="101">
        <f t="shared" si="16"/>
        <v>209.999999</v>
      </c>
      <c r="W2569" s="97">
        <f t="shared" si="14"/>
        <v>0.20999999899999999</v>
      </c>
      <c r="X2569" s="21">
        <v>54.331199741279995</v>
      </c>
      <c r="Y2569" s="202" t="s">
        <v>33</v>
      </c>
      <c r="Z2569" s="203" t="s">
        <v>5838</v>
      </c>
      <c r="AA2569" s="203">
        <f t="shared" si="15"/>
        <v>54.331199741279995</v>
      </c>
      <c r="AB2569" s="203" t="s">
        <v>8228</v>
      </c>
      <c r="AC2569" s="203"/>
      <c r="AD2569" s="25"/>
      <c r="AE2569" s="26"/>
      <c r="AF2569" s="27"/>
    </row>
    <row r="2570" spans="1:41" ht="16.5" customHeight="1">
      <c r="A2570" s="201" t="s">
        <v>8223</v>
      </c>
      <c r="B2570" s="201"/>
      <c r="C2570" s="110"/>
      <c r="D2570" s="201"/>
      <c r="E2570" s="90" t="s">
        <v>79</v>
      </c>
      <c r="F2570" s="90" t="s">
        <v>8236</v>
      </c>
      <c r="G2570" s="90" t="s">
        <v>8237</v>
      </c>
      <c r="H2570" s="91">
        <v>111</v>
      </c>
      <c r="I2570" s="92">
        <v>1</v>
      </c>
      <c r="J2570" s="92">
        <v>0</v>
      </c>
      <c r="K2570" s="92">
        <v>0</v>
      </c>
      <c r="L2570" s="93" t="s">
        <v>8227</v>
      </c>
      <c r="M2570" s="93"/>
      <c r="N2570" s="93" t="s">
        <v>45</v>
      </c>
      <c r="O2570" s="94">
        <v>50</v>
      </c>
      <c r="P2570" s="94">
        <v>0</v>
      </c>
      <c r="Q2570" s="94">
        <v>0.5</v>
      </c>
      <c r="R2570" s="216" t="s">
        <v>6566</v>
      </c>
      <c r="S2570" s="96">
        <v>60</v>
      </c>
      <c r="T2570" s="96">
        <v>110</v>
      </c>
      <c r="U2570" s="232">
        <v>5</v>
      </c>
      <c r="V2570" s="101">
        <f t="shared" si="16"/>
        <v>550</v>
      </c>
      <c r="W2570" s="97">
        <f t="shared" si="14"/>
        <v>0.55000000000000004</v>
      </c>
      <c r="X2570" s="21">
        <v>27.500000000000004</v>
      </c>
      <c r="Y2570" s="202" t="s">
        <v>33</v>
      </c>
      <c r="Z2570" s="203" t="s">
        <v>5838</v>
      </c>
      <c r="AA2570" s="203">
        <f t="shared" si="15"/>
        <v>27.500000000000004</v>
      </c>
      <c r="AB2570" s="203" t="s">
        <v>8228</v>
      </c>
      <c r="AC2570" s="203"/>
      <c r="AD2570" s="25"/>
      <c r="AE2570" s="26"/>
      <c r="AF2570" s="27"/>
    </row>
    <row r="2571" spans="1:41" ht="16.5" customHeight="1">
      <c r="A2571" s="201" t="s">
        <v>8223</v>
      </c>
      <c r="B2571" s="201"/>
      <c r="C2571" s="110"/>
      <c r="D2571" s="201"/>
      <c r="E2571" s="211" t="s">
        <v>8238</v>
      </c>
      <c r="F2571" s="211" t="s">
        <v>8239</v>
      </c>
      <c r="G2571" s="211" t="s">
        <v>8240</v>
      </c>
      <c r="H2571" s="91">
        <v>103</v>
      </c>
      <c r="I2571" s="212">
        <v>1</v>
      </c>
      <c r="J2571" s="212">
        <v>0</v>
      </c>
      <c r="K2571" s="212">
        <v>0</v>
      </c>
      <c r="L2571" s="93" t="s">
        <v>8241</v>
      </c>
      <c r="M2571" s="213"/>
      <c r="N2571" s="93" t="s">
        <v>8242</v>
      </c>
      <c r="O2571" s="215">
        <v>150</v>
      </c>
      <c r="P2571" s="215">
        <v>8610</v>
      </c>
      <c r="Q2571" s="215">
        <v>0</v>
      </c>
      <c r="R2571" s="216" t="s">
        <v>6566</v>
      </c>
      <c r="S2571" s="217">
        <v>60</v>
      </c>
      <c r="T2571" s="217">
        <v>110</v>
      </c>
      <c r="U2571" s="232">
        <v>2.0909</v>
      </c>
      <c r="V2571" s="101">
        <f t="shared" si="16"/>
        <v>229.999</v>
      </c>
      <c r="W2571" s="97">
        <f t="shared" si="14"/>
        <v>0.22999900000000001</v>
      </c>
      <c r="X2571" s="21">
        <v>34.499850000000002</v>
      </c>
      <c r="Y2571" s="202" t="s">
        <v>33</v>
      </c>
      <c r="Z2571" s="203" t="s">
        <v>5838</v>
      </c>
      <c r="AA2571" s="203">
        <f t="shared" si="15"/>
        <v>34.499850000000002</v>
      </c>
      <c r="AB2571" s="203" t="s">
        <v>8228</v>
      </c>
      <c r="AC2571" s="203"/>
      <c r="AD2571" s="25"/>
      <c r="AE2571" s="26"/>
      <c r="AF2571" s="27"/>
    </row>
    <row r="2572" spans="1:41" ht="16.5" customHeight="1">
      <c r="A2572" s="201" t="s">
        <v>8223</v>
      </c>
      <c r="B2572" s="201"/>
      <c r="C2572" s="110"/>
      <c r="D2572" s="201"/>
      <c r="E2572" s="92" t="s">
        <v>5614</v>
      </c>
      <c r="F2572" s="92" t="s">
        <v>5608</v>
      </c>
      <c r="G2572" s="92" t="s">
        <v>5615</v>
      </c>
      <c r="H2572" s="92" t="s">
        <v>3256</v>
      </c>
      <c r="I2572" s="92">
        <v>6</v>
      </c>
      <c r="J2572" s="92">
        <v>0</v>
      </c>
      <c r="K2572" s="92">
        <v>0</v>
      </c>
      <c r="L2572" s="98" t="s">
        <v>6673</v>
      </c>
      <c r="M2572" s="98"/>
      <c r="N2572" s="93" t="s">
        <v>412</v>
      </c>
      <c r="O2572" s="94">
        <v>8760</v>
      </c>
      <c r="P2572" s="94">
        <v>0</v>
      </c>
      <c r="Q2572" s="94">
        <v>0.1</v>
      </c>
      <c r="R2572" s="216" t="s">
        <v>6566</v>
      </c>
      <c r="S2572" s="96">
        <v>60</v>
      </c>
      <c r="T2572" s="96">
        <v>110</v>
      </c>
      <c r="U2572" s="232">
        <v>0.222</v>
      </c>
      <c r="V2572" s="101">
        <f t="shared" si="16"/>
        <v>24.42</v>
      </c>
      <c r="W2572" s="97">
        <f t="shared" si="14"/>
        <v>2.4420000000000001E-2</v>
      </c>
      <c r="X2572" s="21">
        <v>213.91920000000002</v>
      </c>
      <c r="Y2572" s="202" t="s">
        <v>33</v>
      </c>
      <c r="Z2572" s="203" t="s">
        <v>5838</v>
      </c>
      <c r="AA2572" s="203">
        <f t="shared" si="15"/>
        <v>213.91920000000002</v>
      </c>
      <c r="AB2572" s="203" t="s">
        <v>8228</v>
      </c>
      <c r="AC2572" s="203"/>
      <c r="AD2572" s="25"/>
      <c r="AE2572" s="26"/>
      <c r="AF2572" s="27"/>
    </row>
    <row r="2573" spans="1:41" ht="16.5" customHeight="1">
      <c r="A2573" s="201" t="s">
        <v>8223</v>
      </c>
      <c r="B2573" s="201"/>
      <c r="C2573" s="110"/>
      <c r="D2573" s="201"/>
      <c r="E2573" s="92" t="s">
        <v>8254</v>
      </c>
      <c r="F2573" s="90" t="s">
        <v>6122</v>
      </c>
      <c r="G2573" s="92" t="s">
        <v>6122</v>
      </c>
      <c r="H2573" s="92" t="s">
        <v>6649</v>
      </c>
      <c r="I2573" s="92">
        <v>2</v>
      </c>
      <c r="J2573" s="92">
        <v>0</v>
      </c>
      <c r="K2573" s="92">
        <v>0</v>
      </c>
      <c r="L2573" s="93" t="s">
        <v>6583</v>
      </c>
      <c r="M2573" s="98"/>
      <c r="N2573" s="93" t="s">
        <v>2626</v>
      </c>
      <c r="O2573" s="94">
        <v>168</v>
      </c>
      <c r="P2573" s="94">
        <v>0</v>
      </c>
      <c r="Q2573" s="94">
        <v>0</v>
      </c>
      <c r="R2573" s="216" t="s">
        <v>6566</v>
      </c>
      <c r="S2573" s="96">
        <v>60</v>
      </c>
      <c r="T2573" s="96">
        <v>110</v>
      </c>
      <c r="U2573" s="232">
        <v>2</v>
      </c>
      <c r="V2573" s="101">
        <f t="shared" si="16"/>
        <v>220</v>
      </c>
      <c r="W2573" s="97">
        <f t="shared" si="14"/>
        <v>0.22</v>
      </c>
      <c r="X2573" s="21">
        <v>73.92</v>
      </c>
      <c r="Y2573" s="202" t="s">
        <v>33</v>
      </c>
      <c r="Z2573" s="203" t="s">
        <v>5838</v>
      </c>
      <c r="AA2573" s="203">
        <f t="shared" si="15"/>
        <v>73.92</v>
      </c>
      <c r="AB2573" s="203" t="s">
        <v>8228</v>
      </c>
      <c r="AC2573" s="203"/>
      <c r="AD2573" s="25"/>
      <c r="AE2573" s="26"/>
      <c r="AF2573" s="27"/>
    </row>
    <row r="2574" spans="1:41" ht="16.5" customHeight="1">
      <c r="A2574" s="201" t="s">
        <v>8223</v>
      </c>
      <c r="B2574" s="201"/>
      <c r="C2574" s="110"/>
      <c r="D2574" s="201"/>
      <c r="E2574" s="92" t="s">
        <v>8266</v>
      </c>
      <c r="F2574" s="90" t="s">
        <v>2179</v>
      </c>
      <c r="G2574" s="92" t="s">
        <v>6621</v>
      </c>
      <c r="H2574" s="92" t="s">
        <v>6590</v>
      </c>
      <c r="I2574" s="92">
        <v>1</v>
      </c>
      <c r="J2574" s="92">
        <v>0</v>
      </c>
      <c r="K2574" s="92">
        <v>0</v>
      </c>
      <c r="L2574" s="93" t="s">
        <v>6583</v>
      </c>
      <c r="M2574" s="98"/>
      <c r="N2574" s="93" t="s">
        <v>2626</v>
      </c>
      <c r="O2574" s="94">
        <v>216</v>
      </c>
      <c r="P2574" s="94">
        <v>0</v>
      </c>
      <c r="Q2574" s="94">
        <v>0</v>
      </c>
      <c r="R2574" s="216" t="s">
        <v>6566</v>
      </c>
      <c r="S2574" s="96">
        <v>60</v>
      </c>
      <c r="T2574" s="96">
        <v>110</v>
      </c>
      <c r="U2574" s="232">
        <v>1.7</v>
      </c>
      <c r="V2574" s="101">
        <f t="shared" si="16"/>
        <v>187</v>
      </c>
      <c r="W2574" s="97">
        <f t="shared" si="14"/>
        <v>0.187</v>
      </c>
      <c r="X2574" s="21">
        <v>40.392000000000003</v>
      </c>
      <c r="Y2574" s="202" t="s">
        <v>33</v>
      </c>
      <c r="Z2574" s="203" t="s">
        <v>5838</v>
      </c>
      <c r="AA2574" s="203">
        <f t="shared" si="15"/>
        <v>40.392000000000003</v>
      </c>
      <c r="AB2574" s="203" t="s">
        <v>8228</v>
      </c>
      <c r="AC2574" s="203"/>
      <c r="AD2574" s="25"/>
      <c r="AE2574" s="26"/>
      <c r="AF2574" s="27"/>
    </row>
    <row r="2575" spans="1:41" ht="16.5" customHeight="1">
      <c r="A2575" s="201" t="s">
        <v>8223</v>
      </c>
      <c r="B2575" s="201"/>
      <c r="C2575" s="110"/>
      <c r="D2575" s="201"/>
      <c r="E2575" s="90" t="s">
        <v>8267</v>
      </c>
      <c r="F2575" s="90" t="s">
        <v>2179</v>
      </c>
      <c r="G2575" s="90" t="s">
        <v>6633</v>
      </c>
      <c r="H2575" s="91" t="s">
        <v>6590</v>
      </c>
      <c r="I2575" s="92">
        <v>1</v>
      </c>
      <c r="J2575" s="92">
        <v>0</v>
      </c>
      <c r="K2575" s="92">
        <v>0</v>
      </c>
      <c r="L2575" s="93" t="s">
        <v>6583</v>
      </c>
      <c r="M2575" s="98"/>
      <c r="N2575" s="93" t="s">
        <v>2626</v>
      </c>
      <c r="O2575" s="94">
        <v>216</v>
      </c>
      <c r="P2575" s="94">
        <v>0</v>
      </c>
      <c r="Q2575" s="94">
        <v>0</v>
      </c>
      <c r="R2575" s="216" t="s">
        <v>6566</v>
      </c>
      <c r="S2575" s="96">
        <v>60</v>
      </c>
      <c r="T2575" s="96">
        <v>110</v>
      </c>
      <c r="U2575" s="232">
        <v>1.7</v>
      </c>
      <c r="V2575" s="101">
        <f t="shared" si="16"/>
        <v>187</v>
      </c>
      <c r="W2575" s="97">
        <f t="shared" si="14"/>
        <v>0.187</v>
      </c>
      <c r="X2575" s="21">
        <v>40.392000000000003</v>
      </c>
      <c r="Y2575" s="202" t="s">
        <v>33</v>
      </c>
      <c r="Z2575" s="203" t="s">
        <v>5838</v>
      </c>
      <c r="AA2575" s="203">
        <f t="shared" si="15"/>
        <v>40.392000000000003</v>
      </c>
      <c r="AB2575" s="203" t="s">
        <v>8228</v>
      </c>
      <c r="AC2575" s="203"/>
      <c r="AD2575" s="25"/>
      <c r="AE2575" s="26"/>
      <c r="AF2575" s="27"/>
    </row>
    <row r="2576" spans="1:41" ht="16.5" customHeight="1">
      <c r="A2576" s="201" t="s">
        <v>8223</v>
      </c>
      <c r="B2576" s="201"/>
      <c r="C2576" s="110"/>
      <c r="D2576" s="201"/>
      <c r="E2576" s="90" t="s">
        <v>8269</v>
      </c>
      <c r="F2576" s="90" t="s">
        <v>2179</v>
      </c>
      <c r="G2576" s="90" t="s">
        <v>6642</v>
      </c>
      <c r="H2576" s="91" t="s">
        <v>6590</v>
      </c>
      <c r="I2576" s="92">
        <v>1</v>
      </c>
      <c r="J2576" s="92">
        <v>0</v>
      </c>
      <c r="K2576" s="92">
        <v>0</v>
      </c>
      <c r="L2576" s="93" t="s">
        <v>6583</v>
      </c>
      <c r="M2576" s="98"/>
      <c r="N2576" s="93" t="s">
        <v>2626</v>
      </c>
      <c r="O2576" s="94">
        <v>216</v>
      </c>
      <c r="P2576" s="94">
        <v>0</v>
      </c>
      <c r="Q2576" s="94">
        <v>0</v>
      </c>
      <c r="R2576" s="216" t="s">
        <v>6566</v>
      </c>
      <c r="S2576" s="96">
        <v>60</v>
      </c>
      <c r="T2576" s="96">
        <v>110</v>
      </c>
      <c r="U2576" s="232">
        <v>1.7</v>
      </c>
      <c r="V2576" s="101">
        <f t="shared" si="16"/>
        <v>187</v>
      </c>
      <c r="W2576" s="97">
        <f t="shared" si="14"/>
        <v>0.187</v>
      </c>
      <c r="X2576" s="21">
        <v>40.392000000000003</v>
      </c>
      <c r="Y2576" s="202" t="s">
        <v>33</v>
      </c>
      <c r="Z2576" s="203" t="s">
        <v>5838</v>
      </c>
      <c r="AA2576" s="203">
        <f t="shared" si="15"/>
        <v>40.392000000000003</v>
      </c>
      <c r="AB2576" s="203" t="s">
        <v>8228</v>
      </c>
      <c r="AC2576" s="203"/>
      <c r="AD2576" s="25"/>
      <c r="AE2576" s="26"/>
      <c r="AF2576" s="27"/>
    </row>
    <row r="2577" spans="1:41" ht="16.5" customHeight="1">
      <c r="A2577" s="201" t="s">
        <v>8223</v>
      </c>
      <c r="B2577" s="201"/>
      <c r="C2577" s="110"/>
      <c r="D2577" s="201"/>
      <c r="E2577" s="90" t="s">
        <v>6669</v>
      </c>
      <c r="F2577" s="90" t="s">
        <v>6667</v>
      </c>
      <c r="G2577" s="90" t="s">
        <v>6668</v>
      </c>
      <c r="H2577" s="91" t="s">
        <v>6582</v>
      </c>
      <c r="I2577" s="92">
        <v>5</v>
      </c>
      <c r="J2577" s="92">
        <v>0</v>
      </c>
      <c r="K2577" s="92">
        <v>0</v>
      </c>
      <c r="L2577" s="93" t="s">
        <v>6665</v>
      </c>
      <c r="M2577" s="98"/>
      <c r="N2577" s="93" t="s">
        <v>412</v>
      </c>
      <c r="O2577" s="94">
        <v>8760</v>
      </c>
      <c r="P2577" s="94">
        <v>0</v>
      </c>
      <c r="Q2577" s="94">
        <v>0.1</v>
      </c>
      <c r="R2577" s="95" t="s">
        <v>6566</v>
      </c>
      <c r="S2577" s="96">
        <v>60</v>
      </c>
      <c r="T2577" s="96">
        <v>110</v>
      </c>
      <c r="U2577" s="232">
        <v>0.222</v>
      </c>
      <c r="V2577" s="101">
        <f t="shared" si="16"/>
        <v>24.42</v>
      </c>
      <c r="W2577" s="97">
        <f t="shared" si="14"/>
        <v>2.4420000000000001E-2</v>
      </c>
      <c r="X2577" s="21">
        <v>213.91920000000002</v>
      </c>
      <c r="Y2577" s="202" t="s">
        <v>33</v>
      </c>
      <c r="Z2577" s="203" t="s">
        <v>5838</v>
      </c>
      <c r="AA2577" s="203">
        <f t="shared" si="15"/>
        <v>213.91920000000002</v>
      </c>
      <c r="AB2577" s="203" t="s">
        <v>8228</v>
      </c>
      <c r="AC2577" s="203"/>
      <c r="AD2577" s="25"/>
      <c r="AE2577" s="26"/>
      <c r="AF2577" s="27"/>
    </row>
    <row r="2578" spans="1:41" ht="16.5" customHeight="1">
      <c r="A2578" s="201" t="s">
        <v>8223</v>
      </c>
      <c r="B2578" s="201"/>
      <c r="C2578" s="110"/>
      <c r="D2578" s="201"/>
      <c r="E2578" s="90" t="s">
        <v>8254</v>
      </c>
      <c r="F2578" s="90" t="s">
        <v>8255</v>
      </c>
      <c r="G2578" s="90" t="s">
        <v>8256</v>
      </c>
      <c r="H2578" s="91">
        <v>113</v>
      </c>
      <c r="I2578" s="92">
        <v>1</v>
      </c>
      <c r="J2578" s="92">
        <v>0</v>
      </c>
      <c r="K2578" s="92">
        <v>0</v>
      </c>
      <c r="L2578" s="93" t="s">
        <v>8250</v>
      </c>
      <c r="M2578" s="98"/>
      <c r="N2578" s="93" t="s">
        <v>8251</v>
      </c>
      <c r="O2578" s="94">
        <v>216</v>
      </c>
      <c r="P2578" s="94">
        <v>0</v>
      </c>
      <c r="Q2578" s="94">
        <v>0</v>
      </c>
      <c r="R2578" s="95" t="s">
        <v>6566</v>
      </c>
      <c r="S2578" s="96">
        <v>60</v>
      </c>
      <c r="T2578" s="96">
        <v>110</v>
      </c>
      <c r="U2578" s="232">
        <v>2</v>
      </c>
      <c r="V2578" s="101">
        <f t="shared" si="16"/>
        <v>220</v>
      </c>
      <c r="W2578" s="97">
        <f t="shared" si="14"/>
        <v>0.22</v>
      </c>
      <c r="X2578" s="21">
        <v>47.52</v>
      </c>
      <c r="Y2578" s="202" t="s">
        <v>33</v>
      </c>
      <c r="Z2578" s="203" t="s">
        <v>5838</v>
      </c>
      <c r="AA2578" s="203">
        <f t="shared" si="15"/>
        <v>47.52</v>
      </c>
      <c r="AB2578" s="203" t="s">
        <v>8228</v>
      </c>
      <c r="AC2578" s="203"/>
      <c r="AD2578" s="25"/>
      <c r="AE2578" s="26"/>
      <c r="AF2578" s="27"/>
    </row>
    <row r="2579" spans="1:41" ht="16.5" customHeight="1">
      <c r="A2579" s="201" t="s">
        <v>8223</v>
      </c>
      <c r="B2579" s="201"/>
      <c r="C2579" s="110"/>
      <c r="D2579" s="201"/>
      <c r="E2579" s="92" t="s">
        <v>8280</v>
      </c>
      <c r="F2579" s="90" t="s">
        <v>8281</v>
      </c>
      <c r="G2579" s="92" t="s">
        <v>6604</v>
      </c>
      <c r="H2579" s="92" t="s">
        <v>6590</v>
      </c>
      <c r="I2579" s="92">
        <v>2</v>
      </c>
      <c r="J2579" s="92">
        <v>0</v>
      </c>
      <c r="K2579" s="92">
        <v>0</v>
      </c>
      <c r="L2579" s="93" t="s">
        <v>6583</v>
      </c>
      <c r="M2579" s="98"/>
      <c r="N2579" s="93" t="s">
        <v>2626</v>
      </c>
      <c r="O2579" s="94">
        <v>216</v>
      </c>
      <c r="P2579" s="94">
        <v>0</v>
      </c>
      <c r="Q2579" s="94">
        <v>0</v>
      </c>
      <c r="R2579" s="216" t="s">
        <v>6566</v>
      </c>
      <c r="S2579" s="96">
        <v>60</v>
      </c>
      <c r="T2579" s="96">
        <v>110</v>
      </c>
      <c r="U2579" s="232">
        <v>2</v>
      </c>
      <c r="V2579" s="101">
        <f t="shared" si="16"/>
        <v>220</v>
      </c>
      <c r="W2579" s="97">
        <f t="shared" ref="W2579:W2612" si="17">(T2579*U2579)/1000</f>
        <v>0.22</v>
      </c>
      <c r="X2579" s="21">
        <v>95.04</v>
      </c>
      <c r="Y2579" s="202" t="s">
        <v>33</v>
      </c>
      <c r="Z2579" s="203" t="s">
        <v>5838</v>
      </c>
      <c r="AA2579" s="203">
        <f t="shared" ref="AA2579:AA2612" si="18">X2579</f>
        <v>95.04</v>
      </c>
      <c r="AB2579" s="203" t="s">
        <v>8228</v>
      </c>
      <c r="AC2579" s="203"/>
      <c r="AD2579" s="25"/>
      <c r="AE2579" s="26"/>
      <c r="AF2579" s="27"/>
    </row>
    <row r="2580" spans="1:41" ht="16.5" customHeight="1">
      <c r="A2580" s="201" t="s">
        <v>8223</v>
      </c>
      <c r="B2580" s="201"/>
      <c r="C2580" s="110"/>
      <c r="D2580" s="201"/>
      <c r="E2580" s="90" t="s">
        <v>8231</v>
      </c>
      <c r="F2580" s="90" t="s">
        <v>8232</v>
      </c>
      <c r="G2580" s="90" t="s">
        <v>8233</v>
      </c>
      <c r="H2580" s="91">
        <v>109</v>
      </c>
      <c r="I2580" s="92">
        <v>1</v>
      </c>
      <c r="J2580" s="92">
        <v>0</v>
      </c>
      <c r="K2580" s="92">
        <v>0</v>
      </c>
      <c r="L2580" s="93" t="s">
        <v>8227</v>
      </c>
      <c r="M2580" s="98"/>
      <c r="N2580" s="93" t="s">
        <v>45</v>
      </c>
      <c r="O2580" s="94">
        <v>6000</v>
      </c>
      <c r="P2580" s="94">
        <v>0</v>
      </c>
      <c r="Q2580" s="94">
        <v>0</v>
      </c>
      <c r="R2580" s="216" t="s">
        <v>6566</v>
      </c>
      <c r="S2580" s="96">
        <v>60</v>
      </c>
      <c r="T2580" s="96">
        <v>110</v>
      </c>
      <c r="U2580" s="232">
        <v>9.0899999999999995E-2</v>
      </c>
      <c r="V2580" s="101">
        <f t="shared" si="16"/>
        <v>9.9989999999999988</v>
      </c>
      <c r="W2580" s="97">
        <f t="shared" si="17"/>
        <v>9.9989999999999992E-3</v>
      </c>
      <c r="X2580" s="21">
        <v>59.993999999999993</v>
      </c>
      <c r="Y2580" s="202" t="s">
        <v>33</v>
      </c>
      <c r="Z2580" s="203" t="s">
        <v>5838</v>
      </c>
      <c r="AA2580" s="203">
        <f t="shared" si="18"/>
        <v>59.993999999999993</v>
      </c>
      <c r="AB2580" s="203" t="s">
        <v>8228</v>
      </c>
      <c r="AC2580" s="203"/>
      <c r="AD2580" s="25"/>
      <c r="AE2580" s="26"/>
      <c r="AF2580" s="27"/>
    </row>
    <row r="2581" spans="1:41" ht="16.5" customHeight="1">
      <c r="A2581" s="201" t="s">
        <v>8223</v>
      </c>
      <c r="B2581" s="201"/>
      <c r="C2581" s="110"/>
      <c r="D2581" s="201"/>
      <c r="E2581" s="92" t="s">
        <v>8288</v>
      </c>
      <c r="F2581" s="90" t="s">
        <v>6600</v>
      </c>
      <c r="G2581" s="92" t="s">
        <v>6601</v>
      </c>
      <c r="H2581" s="92" t="s">
        <v>6590</v>
      </c>
      <c r="I2581" s="92">
        <v>1</v>
      </c>
      <c r="J2581" s="92">
        <v>0</v>
      </c>
      <c r="K2581" s="92">
        <v>0</v>
      </c>
      <c r="L2581" s="93" t="s">
        <v>6583</v>
      </c>
      <c r="M2581" s="98"/>
      <c r="N2581" s="93" t="s">
        <v>2626</v>
      </c>
      <c r="O2581" s="94">
        <v>216</v>
      </c>
      <c r="P2581" s="94">
        <v>0</v>
      </c>
      <c r="Q2581" s="94">
        <v>0</v>
      </c>
      <c r="R2581" s="216" t="s">
        <v>6566</v>
      </c>
      <c r="S2581" s="96">
        <v>60</v>
      </c>
      <c r="T2581" s="96">
        <v>110</v>
      </c>
      <c r="U2581" s="232">
        <v>2.7272699999999999</v>
      </c>
      <c r="V2581" s="101">
        <f t="shared" si="16"/>
        <v>299.99969999999996</v>
      </c>
      <c r="W2581" s="97">
        <f t="shared" si="17"/>
        <v>0.29999969999999998</v>
      </c>
      <c r="X2581" s="21">
        <v>64.799935199999993</v>
      </c>
      <c r="Y2581" s="202" t="s">
        <v>33</v>
      </c>
      <c r="Z2581" s="203" t="s">
        <v>5838</v>
      </c>
      <c r="AA2581" s="203">
        <f t="shared" si="18"/>
        <v>64.799935199999993</v>
      </c>
      <c r="AB2581" s="203" t="s">
        <v>8228</v>
      </c>
      <c r="AC2581" s="203"/>
      <c r="AD2581" s="25"/>
      <c r="AE2581" s="26"/>
      <c r="AF2581" s="27"/>
    </row>
    <row r="2582" spans="1:41" ht="16.5" customHeight="1">
      <c r="A2582" s="201" t="s">
        <v>8223</v>
      </c>
      <c r="B2582" s="201"/>
      <c r="C2582" s="110"/>
      <c r="D2582" s="201"/>
      <c r="E2582" s="90" t="s">
        <v>8274</v>
      </c>
      <c r="F2582" s="90" t="s">
        <v>6653</v>
      </c>
      <c r="G2582" s="90" t="s">
        <v>6657</v>
      </c>
      <c r="H2582" s="91" t="s">
        <v>6590</v>
      </c>
      <c r="I2582" s="92">
        <v>10</v>
      </c>
      <c r="J2582" s="92">
        <v>0</v>
      </c>
      <c r="K2582" s="92">
        <v>0</v>
      </c>
      <c r="L2582" s="93" t="s">
        <v>6583</v>
      </c>
      <c r="M2582" s="98"/>
      <c r="N2582" s="93" t="s">
        <v>2626</v>
      </c>
      <c r="O2582" s="94">
        <v>216</v>
      </c>
      <c r="P2582" s="94">
        <v>0</v>
      </c>
      <c r="Q2582" s="94">
        <v>0</v>
      </c>
      <c r="R2582" s="216" t="s">
        <v>6566</v>
      </c>
      <c r="S2582" s="96">
        <v>60</v>
      </c>
      <c r="T2582" s="96">
        <v>110</v>
      </c>
      <c r="U2582" s="232">
        <v>2.7272720000000001</v>
      </c>
      <c r="V2582" s="101">
        <f t="shared" ref="V2582:V2612" si="19">(T2582*U2582)</f>
        <v>299.99992000000003</v>
      </c>
      <c r="W2582" s="97">
        <f t="shared" si="17"/>
        <v>0.29999992000000003</v>
      </c>
      <c r="X2582" s="21">
        <v>647.99982720000003</v>
      </c>
      <c r="Y2582" s="202" t="s">
        <v>33</v>
      </c>
      <c r="Z2582" s="203" t="s">
        <v>5838</v>
      </c>
      <c r="AA2582" s="203">
        <f t="shared" si="18"/>
        <v>647.99982720000003</v>
      </c>
      <c r="AB2582" s="203" t="s">
        <v>8228</v>
      </c>
      <c r="AC2582" s="203"/>
      <c r="AD2582" s="25"/>
      <c r="AE2582" s="26"/>
      <c r="AF2582" s="27"/>
    </row>
    <row r="2583" spans="1:41" ht="16.5" customHeight="1">
      <c r="A2583" s="201" t="s">
        <v>8223</v>
      </c>
      <c r="B2583" s="201"/>
      <c r="C2583" s="110"/>
      <c r="D2583" s="201"/>
      <c r="E2583" s="90" t="s">
        <v>8275</v>
      </c>
      <c r="F2583" s="90" t="s">
        <v>6653</v>
      </c>
      <c r="G2583" s="90" t="s">
        <v>1539</v>
      </c>
      <c r="H2583" s="91" t="s">
        <v>6590</v>
      </c>
      <c r="I2583" s="92">
        <v>1</v>
      </c>
      <c r="J2583" s="92">
        <v>0</v>
      </c>
      <c r="K2583" s="92">
        <v>0</v>
      </c>
      <c r="L2583" s="93" t="s">
        <v>6583</v>
      </c>
      <c r="M2583" s="98"/>
      <c r="N2583" s="93" t="s">
        <v>2626</v>
      </c>
      <c r="O2583" s="94">
        <v>216</v>
      </c>
      <c r="P2583" s="94">
        <v>0</v>
      </c>
      <c r="Q2583" s="94">
        <v>0</v>
      </c>
      <c r="R2583" s="216" t="s">
        <v>6566</v>
      </c>
      <c r="S2583" s="96">
        <v>60</v>
      </c>
      <c r="T2583" s="96">
        <v>110</v>
      </c>
      <c r="U2583" s="232">
        <v>2.9090909090909092</v>
      </c>
      <c r="V2583" s="101">
        <f t="shared" si="19"/>
        <v>320</v>
      </c>
      <c r="W2583" s="97">
        <f t="shared" si="17"/>
        <v>0.32</v>
      </c>
      <c r="X2583" s="21">
        <v>69.12</v>
      </c>
      <c r="Y2583" s="202" t="s">
        <v>33</v>
      </c>
      <c r="Z2583" s="203" t="s">
        <v>5838</v>
      </c>
      <c r="AA2583" s="203">
        <f t="shared" si="18"/>
        <v>69.12</v>
      </c>
      <c r="AB2583" s="203" t="s">
        <v>8228</v>
      </c>
      <c r="AC2583" s="203"/>
      <c r="AD2583" s="25"/>
      <c r="AE2583" s="26"/>
      <c r="AF2583" s="27"/>
      <c r="AG2583" s="28"/>
      <c r="AH2583" s="28"/>
      <c r="AI2583" s="28"/>
      <c r="AJ2583" s="28"/>
      <c r="AK2583" s="28"/>
      <c r="AL2583" s="28"/>
      <c r="AM2583" s="28"/>
      <c r="AN2583" s="28"/>
      <c r="AO2583" s="28"/>
    </row>
    <row r="2584" spans="1:41" ht="16.5" customHeight="1">
      <c r="A2584" s="201" t="s">
        <v>8223</v>
      </c>
      <c r="B2584" s="201"/>
      <c r="C2584" s="110"/>
      <c r="D2584" s="201"/>
      <c r="E2584" s="211" t="s">
        <v>8268</v>
      </c>
      <c r="F2584" s="90" t="s">
        <v>2179</v>
      </c>
      <c r="G2584" s="211" t="s">
        <v>6637</v>
      </c>
      <c r="H2584" s="91" t="s">
        <v>6590</v>
      </c>
      <c r="I2584" s="212">
        <v>1</v>
      </c>
      <c r="J2584" s="212">
        <v>0</v>
      </c>
      <c r="K2584" s="212">
        <v>0</v>
      </c>
      <c r="L2584" s="93" t="s">
        <v>6583</v>
      </c>
      <c r="M2584" s="213"/>
      <c r="N2584" s="93" t="s">
        <v>2626</v>
      </c>
      <c r="O2584" s="215">
        <v>216</v>
      </c>
      <c r="P2584" s="215">
        <v>0</v>
      </c>
      <c r="Q2584" s="215">
        <v>0</v>
      </c>
      <c r="R2584" s="216" t="s">
        <v>6566</v>
      </c>
      <c r="S2584" s="217">
        <v>60</v>
      </c>
      <c r="T2584" s="217">
        <v>110</v>
      </c>
      <c r="U2584" s="233">
        <v>3</v>
      </c>
      <c r="V2584" s="101">
        <f t="shared" si="19"/>
        <v>330</v>
      </c>
      <c r="W2584" s="97">
        <f t="shared" si="17"/>
        <v>0.33</v>
      </c>
      <c r="X2584" s="21">
        <v>71.28</v>
      </c>
      <c r="Y2584" s="202" t="s">
        <v>33</v>
      </c>
      <c r="Z2584" s="203" t="s">
        <v>5838</v>
      </c>
      <c r="AA2584" s="203">
        <f t="shared" si="18"/>
        <v>71.28</v>
      </c>
      <c r="AB2584" s="203" t="s">
        <v>8228</v>
      </c>
      <c r="AC2584" s="203"/>
      <c r="AD2584" s="25"/>
      <c r="AE2584" s="26"/>
      <c r="AF2584" s="27"/>
      <c r="AG2584" s="28"/>
      <c r="AH2584" s="28"/>
      <c r="AI2584" s="28"/>
      <c r="AJ2584" s="28"/>
      <c r="AK2584" s="28"/>
      <c r="AL2584" s="28"/>
      <c r="AM2584" s="28"/>
      <c r="AN2584" s="28"/>
      <c r="AO2584" s="28"/>
    </row>
    <row r="2585" spans="1:41" ht="16.5" customHeight="1">
      <c r="A2585" s="201" t="s">
        <v>8223</v>
      </c>
      <c r="B2585" s="201"/>
      <c r="C2585" s="110"/>
      <c r="D2585" s="201"/>
      <c r="E2585" s="92" t="s">
        <v>8282</v>
      </c>
      <c r="F2585" s="90" t="s">
        <v>8281</v>
      </c>
      <c r="G2585" s="92" t="s">
        <v>6607</v>
      </c>
      <c r="H2585" s="92" t="s">
        <v>6590</v>
      </c>
      <c r="I2585" s="92">
        <v>2</v>
      </c>
      <c r="J2585" s="92">
        <v>0</v>
      </c>
      <c r="K2585" s="92">
        <v>0</v>
      </c>
      <c r="L2585" s="93" t="s">
        <v>6583</v>
      </c>
      <c r="M2585" s="98"/>
      <c r="N2585" s="93" t="s">
        <v>2626</v>
      </c>
      <c r="O2585" s="94">
        <v>216</v>
      </c>
      <c r="P2585" s="94">
        <v>0</v>
      </c>
      <c r="Q2585" s="94">
        <v>0</v>
      </c>
      <c r="R2585" s="216" t="s">
        <v>6566</v>
      </c>
      <c r="S2585" s="96">
        <v>60</v>
      </c>
      <c r="T2585" s="96">
        <v>110</v>
      </c>
      <c r="U2585" s="232">
        <v>3</v>
      </c>
      <c r="V2585" s="101">
        <f t="shared" si="19"/>
        <v>330</v>
      </c>
      <c r="W2585" s="97">
        <f t="shared" si="17"/>
        <v>0.33</v>
      </c>
      <c r="X2585" s="21">
        <v>142.56</v>
      </c>
      <c r="Y2585" s="202" t="s">
        <v>33</v>
      </c>
      <c r="Z2585" s="203" t="s">
        <v>5838</v>
      </c>
      <c r="AA2585" s="203">
        <f t="shared" si="18"/>
        <v>142.56</v>
      </c>
      <c r="AB2585" s="203" t="s">
        <v>8228</v>
      </c>
      <c r="AC2585" s="203"/>
      <c r="AD2585" s="25"/>
      <c r="AE2585" s="26"/>
      <c r="AF2585" s="27"/>
      <c r="AG2585" s="28"/>
      <c r="AH2585" s="28"/>
      <c r="AI2585" s="28"/>
      <c r="AJ2585" s="28"/>
      <c r="AK2585" s="28"/>
      <c r="AL2585" s="28"/>
      <c r="AM2585" s="28"/>
      <c r="AN2585" s="28"/>
      <c r="AO2585" s="28"/>
    </row>
    <row r="2586" spans="1:41" ht="16.5" customHeight="1">
      <c r="A2586" s="201" t="s">
        <v>8223</v>
      </c>
      <c r="B2586" s="201"/>
      <c r="C2586" s="110"/>
      <c r="D2586" s="201"/>
      <c r="E2586" s="90" t="s">
        <v>8283</v>
      </c>
      <c r="F2586" s="90" t="s">
        <v>8281</v>
      </c>
      <c r="G2586" s="90" t="s">
        <v>6609</v>
      </c>
      <c r="H2586" s="91" t="s">
        <v>6590</v>
      </c>
      <c r="I2586" s="92">
        <v>2</v>
      </c>
      <c r="J2586" s="92">
        <v>0</v>
      </c>
      <c r="K2586" s="92">
        <v>0</v>
      </c>
      <c r="L2586" s="93" t="s">
        <v>6583</v>
      </c>
      <c r="M2586" s="98"/>
      <c r="N2586" s="93" t="s">
        <v>2626</v>
      </c>
      <c r="O2586" s="94">
        <v>216</v>
      </c>
      <c r="P2586" s="94">
        <v>0</v>
      </c>
      <c r="Q2586" s="94">
        <v>0</v>
      </c>
      <c r="R2586" s="216" t="s">
        <v>6566</v>
      </c>
      <c r="S2586" s="96">
        <v>60</v>
      </c>
      <c r="T2586" s="96">
        <v>110</v>
      </c>
      <c r="U2586" s="232">
        <v>3</v>
      </c>
      <c r="V2586" s="101">
        <f t="shared" si="19"/>
        <v>330</v>
      </c>
      <c r="W2586" s="97">
        <f t="shared" si="17"/>
        <v>0.33</v>
      </c>
      <c r="X2586" s="21">
        <v>142.56</v>
      </c>
      <c r="Y2586" s="202" t="s">
        <v>33</v>
      </c>
      <c r="Z2586" s="203" t="s">
        <v>5838</v>
      </c>
      <c r="AA2586" s="203">
        <f t="shared" si="18"/>
        <v>142.56</v>
      </c>
      <c r="AB2586" s="203" t="s">
        <v>8228</v>
      </c>
      <c r="AC2586" s="203"/>
      <c r="AD2586" s="25"/>
      <c r="AE2586" s="26"/>
      <c r="AF2586" s="27"/>
      <c r="AG2586" s="28"/>
      <c r="AH2586" s="28"/>
      <c r="AI2586" s="28"/>
      <c r="AJ2586" s="28"/>
      <c r="AK2586" s="28"/>
      <c r="AL2586" s="28"/>
      <c r="AM2586" s="28"/>
      <c r="AN2586" s="28"/>
      <c r="AO2586" s="28"/>
    </row>
    <row r="2587" spans="1:41" ht="16.5" customHeight="1">
      <c r="A2587" s="201" t="s">
        <v>8223</v>
      </c>
      <c r="B2587" s="201"/>
      <c r="C2587" s="110"/>
      <c r="D2587" s="201"/>
      <c r="E2587" s="90" t="s">
        <v>8252</v>
      </c>
      <c r="F2587" s="90" t="s">
        <v>8248</v>
      </c>
      <c r="G2587" s="90" t="s">
        <v>8253</v>
      </c>
      <c r="H2587" s="91">
        <v>112</v>
      </c>
      <c r="I2587" s="92">
        <v>1</v>
      </c>
      <c r="J2587" s="92">
        <v>0</v>
      </c>
      <c r="K2587" s="92">
        <v>0</v>
      </c>
      <c r="L2587" s="93" t="s">
        <v>8250</v>
      </c>
      <c r="M2587" s="98"/>
      <c r="N2587" s="93" t="s">
        <v>8251</v>
      </c>
      <c r="O2587" s="94">
        <v>216</v>
      </c>
      <c r="P2587" s="94">
        <v>0</v>
      </c>
      <c r="Q2587" s="94">
        <v>0</v>
      </c>
      <c r="R2587" s="216" t="s">
        <v>6566</v>
      </c>
      <c r="S2587" s="96">
        <v>60</v>
      </c>
      <c r="T2587" s="96">
        <v>110</v>
      </c>
      <c r="U2587" s="232">
        <v>3.5</v>
      </c>
      <c r="V2587" s="101">
        <f t="shared" si="19"/>
        <v>385</v>
      </c>
      <c r="W2587" s="97">
        <f t="shared" si="17"/>
        <v>0.38500000000000001</v>
      </c>
      <c r="X2587" s="21">
        <v>83.16</v>
      </c>
      <c r="Y2587" s="202" t="s">
        <v>33</v>
      </c>
      <c r="Z2587" s="203" t="s">
        <v>5838</v>
      </c>
      <c r="AA2587" s="203">
        <f t="shared" si="18"/>
        <v>83.16</v>
      </c>
      <c r="AB2587" s="203" t="s">
        <v>8228</v>
      </c>
      <c r="AC2587" s="203"/>
      <c r="AD2587" s="25"/>
      <c r="AE2587" s="26"/>
      <c r="AF2587" s="27"/>
    </row>
    <row r="2588" spans="1:41" ht="16.5" customHeight="1">
      <c r="A2588" s="201" t="s">
        <v>8223</v>
      </c>
      <c r="B2588" s="201"/>
      <c r="C2588" s="110"/>
      <c r="D2588" s="201"/>
      <c r="E2588" s="90" t="s">
        <v>8264</v>
      </c>
      <c r="F2588" s="90" t="s">
        <v>6659</v>
      </c>
      <c r="G2588" s="90" t="s">
        <v>6660</v>
      </c>
      <c r="H2588" s="91" t="s">
        <v>6590</v>
      </c>
      <c r="I2588" s="92">
        <v>4</v>
      </c>
      <c r="J2588" s="92">
        <v>0</v>
      </c>
      <c r="K2588" s="92">
        <v>0</v>
      </c>
      <c r="L2588" s="93" t="s">
        <v>6583</v>
      </c>
      <c r="M2588" s="98"/>
      <c r="N2588" s="93" t="s">
        <v>2626</v>
      </c>
      <c r="O2588" s="94">
        <v>216</v>
      </c>
      <c r="P2588" s="94">
        <v>0</v>
      </c>
      <c r="Q2588" s="94">
        <v>0</v>
      </c>
      <c r="R2588" s="216" t="s">
        <v>6566</v>
      </c>
      <c r="S2588" s="96">
        <v>60</v>
      </c>
      <c r="T2588" s="96">
        <v>110</v>
      </c>
      <c r="U2588" s="232">
        <v>3.5454545454545454</v>
      </c>
      <c r="V2588" s="101">
        <f t="shared" si="19"/>
        <v>390</v>
      </c>
      <c r="W2588" s="97">
        <f t="shared" si="17"/>
        <v>0.39</v>
      </c>
      <c r="X2588" s="21">
        <v>336.96000000000004</v>
      </c>
      <c r="Y2588" s="202" t="s">
        <v>33</v>
      </c>
      <c r="Z2588" s="203" t="s">
        <v>5838</v>
      </c>
      <c r="AA2588" s="203">
        <f t="shared" si="18"/>
        <v>336.96000000000004</v>
      </c>
      <c r="AB2588" s="203" t="s">
        <v>8228</v>
      </c>
      <c r="AC2588" s="203"/>
      <c r="AD2588" s="25"/>
      <c r="AE2588" s="26"/>
      <c r="AF2588" s="27"/>
    </row>
    <row r="2589" spans="1:41" ht="16.5" customHeight="1">
      <c r="A2589" s="201" t="s">
        <v>8223</v>
      </c>
      <c r="B2589" s="201"/>
      <c r="C2589" s="110"/>
      <c r="D2589" s="201"/>
      <c r="E2589" s="92" t="s">
        <v>8273</v>
      </c>
      <c r="F2589" s="90" t="s">
        <v>6653</v>
      </c>
      <c r="G2589" s="92" t="s">
        <v>6654</v>
      </c>
      <c r="H2589" s="92" t="s">
        <v>6590</v>
      </c>
      <c r="I2589" s="92">
        <v>10</v>
      </c>
      <c r="J2589" s="92">
        <v>0</v>
      </c>
      <c r="K2589" s="92">
        <v>0</v>
      </c>
      <c r="L2589" s="93" t="s">
        <v>6583</v>
      </c>
      <c r="M2589" s="98"/>
      <c r="N2589" s="93" t="s">
        <v>2626</v>
      </c>
      <c r="O2589" s="94">
        <v>216</v>
      </c>
      <c r="P2589" s="94">
        <v>0</v>
      </c>
      <c r="Q2589" s="94">
        <v>0</v>
      </c>
      <c r="R2589" s="216" t="s">
        <v>6566</v>
      </c>
      <c r="S2589" s="96">
        <v>60</v>
      </c>
      <c r="T2589" s="96">
        <v>110</v>
      </c>
      <c r="U2589" s="232">
        <v>3.5454545454545454</v>
      </c>
      <c r="V2589" s="101">
        <f t="shared" si="19"/>
        <v>390</v>
      </c>
      <c r="W2589" s="97">
        <f t="shared" si="17"/>
        <v>0.39</v>
      </c>
      <c r="X2589" s="21">
        <v>842.40000000000009</v>
      </c>
      <c r="Y2589" s="202" t="s">
        <v>33</v>
      </c>
      <c r="Z2589" s="203" t="s">
        <v>5838</v>
      </c>
      <c r="AA2589" s="203">
        <f t="shared" si="18"/>
        <v>842.40000000000009</v>
      </c>
      <c r="AB2589" s="203" t="s">
        <v>8228</v>
      </c>
      <c r="AC2589" s="203"/>
      <c r="AD2589" s="25"/>
      <c r="AE2589" s="26"/>
      <c r="AF2589" s="27"/>
    </row>
    <row r="2590" spans="1:41" ht="16.5" customHeight="1">
      <c r="A2590" s="201" t="s">
        <v>8223</v>
      </c>
      <c r="B2590" s="201"/>
      <c r="C2590" s="110"/>
      <c r="D2590" s="201"/>
      <c r="E2590" s="90" t="s">
        <v>5650</v>
      </c>
      <c r="F2590" s="90" t="s">
        <v>5651</v>
      </c>
      <c r="G2590" s="90" t="s">
        <v>1479</v>
      </c>
      <c r="H2590" s="91">
        <v>111</v>
      </c>
      <c r="I2590" s="92">
        <v>1</v>
      </c>
      <c r="J2590" s="92">
        <v>0</v>
      </c>
      <c r="K2590" s="92">
        <v>0</v>
      </c>
      <c r="L2590" s="93" t="s">
        <v>6673</v>
      </c>
      <c r="M2590" s="98"/>
      <c r="N2590" s="93" t="s">
        <v>412</v>
      </c>
      <c r="O2590" s="94">
        <v>8760</v>
      </c>
      <c r="P2590" s="94">
        <v>0</v>
      </c>
      <c r="Q2590" s="94">
        <v>0.2</v>
      </c>
      <c r="R2590" s="95" t="s">
        <v>6566</v>
      </c>
      <c r="S2590" s="96">
        <v>60</v>
      </c>
      <c r="T2590" s="96">
        <v>110</v>
      </c>
      <c r="U2590" s="232">
        <v>0.10909090909090909</v>
      </c>
      <c r="V2590" s="101">
        <f t="shared" si="19"/>
        <v>12</v>
      </c>
      <c r="W2590" s="97">
        <f t="shared" si="17"/>
        <v>1.2E-2</v>
      </c>
      <c r="X2590" s="21">
        <v>105.12</v>
      </c>
      <c r="Y2590" s="202" t="s">
        <v>33</v>
      </c>
      <c r="Z2590" s="203" t="s">
        <v>5838</v>
      </c>
      <c r="AA2590" s="203">
        <f t="shared" si="18"/>
        <v>105.12</v>
      </c>
      <c r="AB2590" s="203" t="s">
        <v>8228</v>
      </c>
      <c r="AC2590" s="203"/>
      <c r="AD2590" s="25"/>
      <c r="AE2590" s="26"/>
      <c r="AF2590" s="27"/>
    </row>
    <row r="2591" spans="1:41" ht="16.5" customHeight="1">
      <c r="A2591" s="201" t="s">
        <v>8223</v>
      </c>
      <c r="B2591" s="201"/>
      <c r="C2591" s="110"/>
      <c r="D2591" s="201"/>
      <c r="E2591" s="92" t="s">
        <v>5616</v>
      </c>
      <c r="F2591" s="92" t="s">
        <v>5608</v>
      </c>
      <c r="G2591" s="92" t="s">
        <v>5617</v>
      </c>
      <c r="H2591" s="92" t="s">
        <v>3256</v>
      </c>
      <c r="I2591" s="92">
        <v>2</v>
      </c>
      <c r="J2591" s="92">
        <v>0</v>
      </c>
      <c r="K2591" s="92">
        <v>0</v>
      </c>
      <c r="L2591" s="98" t="s">
        <v>6673</v>
      </c>
      <c r="M2591" s="98"/>
      <c r="N2591" s="93" t="s">
        <v>412</v>
      </c>
      <c r="O2591" s="94">
        <v>8760</v>
      </c>
      <c r="P2591" s="94">
        <v>0</v>
      </c>
      <c r="Q2591" s="94">
        <v>0.1</v>
      </c>
      <c r="R2591" s="216" t="s">
        <v>6566</v>
      </c>
      <c r="S2591" s="96">
        <v>60</v>
      </c>
      <c r="T2591" s="96">
        <v>110</v>
      </c>
      <c r="U2591" s="232">
        <v>0.222</v>
      </c>
      <c r="V2591" s="101">
        <f t="shared" si="19"/>
        <v>24.42</v>
      </c>
      <c r="W2591" s="97">
        <f t="shared" si="17"/>
        <v>2.4420000000000001E-2</v>
      </c>
      <c r="X2591" s="21">
        <v>213.91920000000002</v>
      </c>
      <c r="Y2591" s="202" t="s">
        <v>33</v>
      </c>
      <c r="Z2591" s="203" t="s">
        <v>5838</v>
      </c>
      <c r="AA2591" s="203">
        <f t="shared" si="18"/>
        <v>213.91920000000002</v>
      </c>
      <c r="AB2591" s="203" t="s">
        <v>8228</v>
      </c>
      <c r="AC2591" s="203"/>
      <c r="AD2591" s="25"/>
      <c r="AE2591" s="26"/>
      <c r="AF2591" s="27"/>
    </row>
    <row r="2592" spans="1:41" ht="16.5" customHeight="1">
      <c r="A2592" s="201" t="s">
        <v>8223</v>
      </c>
      <c r="B2592" s="201"/>
      <c r="C2592" s="110"/>
      <c r="D2592" s="201"/>
      <c r="E2592" s="90" t="s">
        <v>6666</v>
      </c>
      <c r="F2592" s="90" t="s">
        <v>6667</v>
      </c>
      <c r="G2592" s="90" t="s">
        <v>6668</v>
      </c>
      <c r="H2592" s="91" t="s">
        <v>6582</v>
      </c>
      <c r="I2592" s="92">
        <v>2</v>
      </c>
      <c r="J2592" s="92">
        <v>0</v>
      </c>
      <c r="K2592" s="92">
        <v>0</v>
      </c>
      <c r="L2592" s="93" t="s">
        <v>6665</v>
      </c>
      <c r="M2592" s="98"/>
      <c r="N2592" s="93" t="s">
        <v>412</v>
      </c>
      <c r="O2592" s="94">
        <v>8760</v>
      </c>
      <c r="P2592" s="94">
        <v>0</v>
      </c>
      <c r="Q2592" s="94">
        <v>0.1</v>
      </c>
      <c r="R2592" s="95" t="s">
        <v>6566</v>
      </c>
      <c r="S2592" s="96">
        <v>60</v>
      </c>
      <c r="T2592" s="96">
        <v>110</v>
      </c>
      <c r="U2592" s="232">
        <v>0.222</v>
      </c>
      <c r="V2592" s="101">
        <f t="shared" si="19"/>
        <v>24.42</v>
      </c>
      <c r="W2592" s="97">
        <f t="shared" si="17"/>
        <v>2.4420000000000001E-2</v>
      </c>
      <c r="X2592" s="21">
        <v>213.91920000000002</v>
      </c>
      <c r="Y2592" s="202" t="s">
        <v>33</v>
      </c>
      <c r="Z2592" s="203" t="s">
        <v>5838</v>
      </c>
      <c r="AA2592" s="203">
        <f t="shared" si="18"/>
        <v>213.91920000000002</v>
      </c>
      <c r="AB2592" s="203" t="s">
        <v>8228</v>
      </c>
      <c r="AC2592" s="203"/>
      <c r="AD2592" s="25"/>
      <c r="AE2592" s="26"/>
      <c r="AF2592" s="27"/>
    </row>
    <row r="2593" spans="1:398" ht="16.5" customHeight="1">
      <c r="A2593" s="201" t="s">
        <v>8223</v>
      </c>
      <c r="B2593" s="201"/>
      <c r="C2593" s="110"/>
      <c r="D2593" s="201"/>
      <c r="E2593" s="211" t="s">
        <v>8284</v>
      </c>
      <c r="F2593" s="90" t="s">
        <v>6594</v>
      </c>
      <c r="G2593" s="90" t="s">
        <v>6594</v>
      </c>
      <c r="H2593" s="91" t="s">
        <v>6590</v>
      </c>
      <c r="I2593" s="212">
        <v>1</v>
      </c>
      <c r="J2593" s="212">
        <v>0</v>
      </c>
      <c r="K2593" s="212">
        <v>0</v>
      </c>
      <c r="L2593" s="93" t="s">
        <v>6583</v>
      </c>
      <c r="M2593" s="213"/>
      <c r="N2593" s="93" t="s">
        <v>2626</v>
      </c>
      <c r="O2593" s="215">
        <v>216</v>
      </c>
      <c r="P2593" s="215">
        <v>8544</v>
      </c>
      <c r="Q2593" s="215">
        <v>0.5</v>
      </c>
      <c r="R2593" s="216" t="s">
        <v>6566</v>
      </c>
      <c r="S2593" s="217">
        <v>60</v>
      </c>
      <c r="T2593" s="217">
        <v>110</v>
      </c>
      <c r="U2593" s="233">
        <v>3.8181818000000001</v>
      </c>
      <c r="V2593" s="101">
        <f t="shared" si="19"/>
        <v>419.99999800000001</v>
      </c>
      <c r="W2593" s="97">
        <f t="shared" si="17"/>
        <v>0.41999999799999999</v>
      </c>
      <c r="X2593" s="21">
        <v>108.66239948255999</v>
      </c>
      <c r="Y2593" s="202" t="s">
        <v>33</v>
      </c>
      <c r="Z2593" s="203" t="s">
        <v>5838</v>
      </c>
      <c r="AA2593" s="203">
        <f t="shared" si="18"/>
        <v>108.66239948255999</v>
      </c>
      <c r="AB2593" s="203" t="s">
        <v>8228</v>
      </c>
      <c r="AC2593" s="203"/>
      <c r="AD2593" s="25"/>
      <c r="AE2593" s="26"/>
      <c r="AF2593" s="27"/>
      <c r="AP2593" s="29"/>
      <c r="AQ2593" s="29"/>
      <c r="AR2593" s="29"/>
      <c r="AS2593" s="29"/>
      <c r="AT2593" s="29"/>
      <c r="AU2593" s="29"/>
      <c r="AV2593" s="29"/>
      <c r="AW2593" s="29"/>
      <c r="AX2593" s="29"/>
      <c r="AY2593" s="29"/>
      <c r="AZ2593" s="29"/>
      <c r="BA2593" s="29"/>
      <c r="BB2593" s="29"/>
      <c r="BC2593" s="29"/>
      <c r="BD2593" s="29"/>
      <c r="BE2593" s="29"/>
      <c r="BF2593" s="29"/>
      <c r="BG2593" s="29"/>
      <c r="BH2593" s="29"/>
      <c r="BI2593" s="29"/>
      <c r="BJ2593" s="29"/>
      <c r="BK2593" s="29"/>
      <c r="BL2593" s="29"/>
      <c r="BM2593" s="29"/>
      <c r="BN2593" s="29"/>
      <c r="BO2593" s="29"/>
      <c r="BP2593" s="29"/>
      <c r="BQ2593" s="29"/>
      <c r="BR2593" s="29"/>
      <c r="BS2593" s="29"/>
      <c r="BT2593" s="29"/>
      <c r="BU2593" s="29"/>
      <c r="BV2593" s="29"/>
      <c r="BW2593" s="29"/>
      <c r="BX2593" s="29"/>
      <c r="BY2593" s="29"/>
      <c r="BZ2593" s="29"/>
      <c r="CA2593" s="29"/>
      <c r="CB2593" s="29"/>
      <c r="CC2593" s="29"/>
      <c r="CD2593" s="29"/>
      <c r="CE2593" s="29"/>
      <c r="CF2593" s="29"/>
      <c r="CG2593" s="29"/>
      <c r="CH2593" s="29"/>
      <c r="CI2593" s="29"/>
      <c r="CJ2593" s="29"/>
      <c r="CK2593" s="29"/>
      <c r="CL2593" s="29"/>
      <c r="CM2593" s="29"/>
      <c r="CN2593" s="29"/>
      <c r="CO2593" s="29"/>
      <c r="CP2593" s="29"/>
      <c r="CQ2593" s="29"/>
      <c r="CR2593" s="29"/>
      <c r="CS2593" s="29"/>
      <c r="CT2593" s="29"/>
      <c r="CU2593" s="29"/>
      <c r="CV2593" s="29"/>
      <c r="CW2593" s="29"/>
      <c r="CX2593" s="29"/>
      <c r="CY2593" s="29"/>
      <c r="CZ2593" s="29"/>
      <c r="DA2593" s="29"/>
      <c r="DB2593" s="29"/>
      <c r="DC2593" s="29"/>
      <c r="DD2593" s="29"/>
      <c r="DE2593" s="29"/>
      <c r="DF2593" s="29"/>
      <c r="DG2593" s="29"/>
      <c r="DH2593" s="29"/>
      <c r="DI2593" s="29"/>
      <c r="DJ2593" s="29"/>
      <c r="DK2593" s="29"/>
      <c r="DL2593" s="29"/>
      <c r="DM2593" s="29"/>
      <c r="DN2593" s="29"/>
      <c r="DO2593" s="29"/>
      <c r="DP2593" s="29"/>
      <c r="DQ2593" s="29"/>
      <c r="DR2593" s="29"/>
      <c r="DS2593" s="29"/>
      <c r="DT2593" s="29"/>
      <c r="DU2593" s="29"/>
      <c r="DV2593" s="29"/>
      <c r="DW2593" s="29"/>
      <c r="DX2593" s="29"/>
      <c r="DY2593" s="29"/>
      <c r="DZ2593" s="29"/>
      <c r="EA2593" s="29"/>
      <c r="EB2593" s="29"/>
      <c r="EC2593" s="29"/>
      <c r="ED2593" s="29"/>
      <c r="EE2593" s="29"/>
      <c r="EF2593" s="29"/>
      <c r="EG2593" s="29"/>
      <c r="EH2593" s="29"/>
      <c r="EI2593" s="29"/>
      <c r="EJ2593" s="29"/>
      <c r="EK2593" s="29"/>
      <c r="EL2593" s="29"/>
      <c r="EM2593" s="29"/>
      <c r="EN2593" s="29"/>
      <c r="EO2593" s="29"/>
      <c r="EP2593" s="29"/>
      <c r="EQ2593" s="29"/>
      <c r="ER2593" s="29"/>
      <c r="ES2593" s="29"/>
      <c r="ET2593" s="29"/>
      <c r="EU2593" s="29"/>
      <c r="EV2593" s="29"/>
      <c r="EW2593" s="29"/>
      <c r="EX2593" s="29"/>
      <c r="EY2593" s="29"/>
      <c r="EZ2593" s="29"/>
      <c r="FA2593" s="29"/>
      <c r="FB2593" s="29"/>
      <c r="FC2593" s="29"/>
      <c r="FD2593" s="29"/>
      <c r="FE2593" s="29"/>
      <c r="FF2593" s="29"/>
      <c r="FG2593" s="29"/>
      <c r="FH2593" s="29"/>
      <c r="FI2593" s="29"/>
      <c r="FJ2593" s="29"/>
      <c r="FK2593" s="29"/>
      <c r="FL2593" s="29"/>
      <c r="FM2593" s="29"/>
      <c r="FN2593" s="29"/>
      <c r="FO2593" s="29"/>
      <c r="FP2593" s="29"/>
      <c r="FQ2593" s="29"/>
      <c r="FR2593" s="29"/>
      <c r="FS2593" s="29"/>
      <c r="FT2593" s="29"/>
      <c r="FU2593" s="29"/>
      <c r="FV2593" s="29"/>
      <c r="FW2593" s="29"/>
      <c r="FX2593" s="29"/>
      <c r="FY2593" s="29"/>
      <c r="FZ2593" s="29"/>
      <c r="GA2593" s="29"/>
      <c r="GB2593" s="29"/>
      <c r="GC2593" s="29"/>
      <c r="GD2593" s="29"/>
      <c r="GE2593" s="29"/>
      <c r="GF2593" s="29"/>
      <c r="GG2593" s="29"/>
      <c r="GH2593" s="29"/>
      <c r="GI2593" s="29"/>
      <c r="GJ2593" s="29"/>
      <c r="GK2593" s="29"/>
      <c r="GL2593" s="29"/>
      <c r="GM2593" s="29"/>
      <c r="GN2593" s="29"/>
      <c r="GO2593" s="29"/>
      <c r="GP2593" s="29"/>
      <c r="GQ2593" s="29"/>
      <c r="GR2593" s="29"/>
      <c r="GS2593" s="29"/>
      <c r="GT2593" s="29"/>
      <c r="GU2593" s="29"/>
      <c r="GV2593" s="29"/>
      <c r="GW2593" s="29"/>
      <c r="GX2593" s="29"/>
      <c r="GY2593" s="29"/>
      <c r="GZ2593" s="29"/>
      <c r="HA2593" s="29"/>
      <c r="HB2593" s="29"/>
      <c r="HC2593" s="29"/>
      <c r="HD2593" s="29"/>
      <c r="HE2593" s="29"/>
      <c r="HF2593" s="29"/>
      <c r="HG2593" s="29"/>
      <c r="HH2593" s="29"/>
      <c r="HI2593" s="29"/>
      <c r="HJ2593" s="29"/>
      <c r="HK2593" s="29"/>
      <c r="HL2593" s="29"/>
      <c r="HM2593" s="29"/>
      <c r="HN2593" s="29"/>
      <c r="HO2593" s="29"/>
      <c r="HP2593" s="29"/>
      <c r="HQ2593" s="29"/>
      <c r="HR2593" s="29"/>
      <c r="HS2593" s="29"/>
      <c r="HT2593" s="29"/>
      <c r="HU2593" s="29"/>
      <c r="HV2593" s="29"/>
      <c r="HW2593" s="29"/>
      <c r="HX2593" s="29"/>
      <c r="HY2593" s="29"/>
      <c r="HZ2593" s="29"/>
      <c r="IA2593" s="29"/>
      <c r="IB2593" s="29"/>
      <c r="IC2593" s="29"/>
      <c r="ID2593" s="29"/>
      <c r="IE2593" s="29"/>
      <c r="IF2593" s="29"/>
      <c r="IG2593" s="29"/>
      <c r="IH2593" s="29"/>
      <c r="II2593" s="29"/>
      <c r="IJ2593" s="29"/>
      <c r="IK2593" s="29"/>
      <c r="IL2593" s="29"/>
      <c r="IM2593" s="29"/>
      <c r="IN2593" s="29"/>
      <c r="IO2593" s="29"/>
      <c r="IP2593" s="29"/>
      <c r="IQ2593" s="29"/>
      <c r="IR2593" s="29"/>
      <c r="IS2593" s="29"/>
      <c r="IT2593" s="29"/>
      <c r="IU2593" s="29"/>
      <c r="IV2593" s="29"/>
      <c r="IW2593" s="29"/>
      <c r="IX2593" s="29"/>
      <c r="IY2593" s="29"/>
      <c r="IZ2593" s="29"/>
      <c r="JA2593" s="29"/>
      <c r="JB2593" s="29"/>
      <c r="JC2593" s="29"/>
      <c r="JD2593" s="29"/>
      <c r="JE2593" s="29"/>
      <c r="JF2593" s="29"/>
      <c r="JG2593" s="29"/>
      <c r="JH2593" s="29"/>
      <c r="JI2593" s="29"/>
      <c r="JJ2593" s="29"/>
      <c r="JK2593" s="29"/>
      <c r="JL2593" s="29"/>
      <c r="JM2593" s="29"/>
      <c r="JN2593" s="29"/>
      <c r="JO2593" s="29"/>
      <c r="JP2593" s="29"/>
      <c r="JQ2593" s="29"/>
      <c r="JR2593" s="29"/>
      <c r="JS2593" s="29"/>
      <c r="JT2593" s="29"/>
      <c r="JU2593" s="29"/>
      <c r="JV2593" s="29"/>
      <c r="JW2593" s="29"/>
      <c r="JX2593" s="29"/>
      <c r="JY2593" s="29"/>
      <c r="JZ2593" s="29"/>
      <c r="KA2593" s="29"/>
      <c r="KB2593" s="29"/>
      <c r="KC2593" s="29"/>
      <c r="KD2593" s="29"/>
      <c r="KE2593" s="29"/>
      <c r="KF2593" s="29"/>
      <c r="KG2593" s="29"/>
      <c r="KH2593" s="29"/>
      <c r="KI2593" s="29"/>
      <c r="KJ2593" s="29"/>
      <c r="KK2593" s="29"/>
      <c r="KL2593" s="29"/>
      <c r="KM2593" s="29"/>
      <c r="KN2593" s="29"/>
      <c r="KO2593" s="29"/>
      <c r="KP2593" s="29"/>
      <c r="KQ2593" s="29"/>
      <c r="KR2593" s="29"/>
      <c r="KS2593" s="29"/>
      <c r="KT2593" s="29"/>
      <c r="KU2593" s="29"/>
      <c r="KV2593" s="29"/>
      <c r="KW2593" s="29"/>
      <c r="KX2593" s="29"/>
      <c r="KY2593" s="29"/>
      <c r="KZ2593" s="29"/>
      <c r="LA2593" s="29"/>
      <c r="LB2593" s="29"/>
      <c r="LC2593" s="29"/>
      <c r="LD2593" s="29"/>
      <c r="LE2593" s="29"/>
      <c r="LF2593" s="29"/>
      <c r="LG2593" s="29"/>
      <c r="LH2593" s="29"/>
      <c r="LI2593" s="29"/>
      <c r="LJ2593" s="29"/>
      <c r="LK2593" s="29"/>
      <c r="LL2593" s="29"/>
      <c r="LM2593" s="29"/>
      <c r="LN2593" s="29"/>
      <c r="LO2593" s="29"/>
      <c r="LP2593" s="29"/>
      <c r="LQ2593" s="29"/>
      <c r="LR2593" s="29"/>
      <c r="LS2593" s="29"/>
      <c r="LT2593" s="29"/>
      <c r="LU2593" s="29"/>
      <c r="LV2593" s="29"/>
      <c r="LW2593" s="29"/>
      <c r="LX2593" s="29"/>
      <c r="LY2593" s="29"/>
      <c r="LZ2593" s="29"/>
      <c r="MA2593" s="29"/>
      <c r="MB2593" s="29"/>
      <c r="MC2593" s="29"/>
      <c r="MD2593" s="29"/>
      <c r="ME2593" s="29"/>
      <c r="MF2593" s="29"/>
      <c r="MG2593" s="29"/>
      <c r="MH2593" s="29"/>
      <c r="MI2593" s="29"/>
      <c r="MJ2593" s="29"/>
      <c r="MK2593" s="29"/>
      <c r="ML2593" s="29"/>
      <c r="MM2593" s="29"/>
      <c r="MN2593" s="29"/>
      <c r="MO2593" s="29"/>
      <c r="MP2593" s="29"/>
      <c r="MQ2593" s="29"/>
      <c r="MR2593" s="29"/>
      <c r="MS2593" s="29"/>
      <c r="MT2593" s="29"/>
      <c r="MU2593" s="29"/>
      <c r="MV2593" s="29"/>
      <c r="MW2593" s="29"/>
      <c r="MX2593" s="29"/>
      <c r="MY2593" s="29"/>
      <c r="MZ2593" s="29"/>
      <c r="NA2593" s="29"/>
      <c r="NB2593" s="29"/>
      <c r="NC2593" s="29"/>
      <c r="ND2593" s="29"/>
      <c r="NE2593" s="29"/>
      <c r="NF2593" s="29"/>
      <c r="NG2593" s="29"/>
      <c r="NH2593" s="29"/>
      <c r="NI2593" s="29"/>
      <c r="NJ2593" s="29"/>
      <c r="NK2593" s="29"/>
      <c r="NL2593" s="29"/>
      <c r="NM2593" s="29"/>
      <c r="NN2593" s="29"/>
      <c r="NO2593" s="29"/>
      <c r="NP2593" s="29"/>
      <c r="NQ2593" s="29"/>
      <c r="NR2593" s="29"/>
      <c r="NS2593" s="29"/>
      <c r="NT2593" s="29"/>
      <c r="NU2593" s="29"/>
      <c r="NV2593" s="29"/>
      <c r="NW2593" s="29"/>
      <c r="NX2593" s="29"/>
      <c r="NY2593" s="29"/>
      <c r="NZ2593" s="29"/>
      <c r="OA2593" s="29"/>
      <c r="OB2593" s="29"/>
      <c r="OC2593" s="29"/>
      <c r="OD2593" s="29"/>
      <c r="OE2593" s="29"/>
      <c r="OF2593" s="29"/>
      <c r="OG2593" s="29"/>
      <c r="OH2593" s="29"/>
    </row>
    <row r="2594" spans="1:398" ht="16.5" customHeight="1">
      <c r="A2594" s="201" t="s">
        <v>8223</v>
      </c>
      <c r="B2594" s="201"/>
      <c r="C2594" s="110"/>
      <c r="D2594" s="201"/>
      <c r="E2594" s="90" t="s">
        <v>8279</v>
      </c>
      <c r="F2594" s="90" t="s">
        <v>6635</v>
      </c>
      <c r="G2594" s="90" t="s">
        <v>3279</v>
      </c>
      <c r="H2594" s="91" t="s">
        <v>6590</v>
      </c>
      <c r="I2594" s="92">
        <v>6</v>
      </c>
      <c r="J2594" s="92">
        <v>0</v>
      </c>
      <c r="K2594" s="92">
        <v>0</v>
      </c>
      <c r="L2594" s="93" t="s">
        <v>6583</v>
      </c>
      <c r="M2594" s="98"/>
      <c r="N2594" s="93" t="s">
        <v>2626</v>
      </c>
      <c r="O2594" s="94">
        <v>216</v>
      </c>
      <c r="P2594" s="94">
        <v>0</v>
      </c>
      <c r="Q2594" s="94">
        <v>0</v>
      </c>
      <c r="R2594" s="216" t="s">
        <v>6566</v>
      </c>
      <c r="S2594" s="96" t="s">
        <v>89</v>
      </c>
      <c r="T2594" s="96">
        <v>110</v>
      </c>
      <c r="U2594" s="232">
        <v>6</v>
      </c>
      <c r="V2594" s="101">
        <f t="shared" si="19"/>
        <v>660</v>
      </c>
      <c r="W2594" s="97">
        <f t="shared" si="17"/>
        <v>0.66</v>
      </c>
      <c r="X2594" s="21">
        <v>855.36</v>
      </c>
      <c r="Y2594" s="202" t="s">
        <v>33</v>
      </c>
      <c r="Z2594" s="203" t="s">
        <v>5838</v>
      </c>
      <c r="AA2594" s="203">
        <f t="shared" si="18"/>
        <v>855.36</v>
      </c>
      <c r="AB2594" s="203" t="s">
        <v>8228</v>
      </c>
      <c r="AC2594" s="203"/>
      <c r="AD2594" s="25"/>
      <c r="AE2594" s="26"/>
      <c r="AF2594" s="27"/>
      <c r="AP2594" s="29"/>
      <c r="AQ2594" s="29"/>
      <c r="AR2594" s="29"/>
      <c r="AS2594" s="29"/>
      <c r="AT2594" s="29"/>
      <c r="AU2594" s="29"/>
      <c r="AV2594" s="29"/>
      <c r="AW2594" s="29"/>
      <c r="AX2594" s="29"/>
      <c r="AY2594" s="29"/>
      <c r="AZ2594" s="29"/>
      <c r="BA2594" s="29"/>
      <c r="BB2594" s="29"/>
      <c r="BC2594" s="29"/>
      <c r="BD2594" s="29"/>
      <c r="BE2594" s="29"/>
      <c r="BF2594" s="29"/>
      <c r="BG2594" s="29"/>
      <c r="BH2594" s="29"/>
      <c r="BI2594" s="29"/>
      <c r="BJ2594" s="29"/>
      <c r="BK2594" s="29"/>
      <c r="BL2594" s="29"/>
      <c r="BM2594" s="29"/>
      <c r="BN2594" s="29"/>
      <c r="BO2594" s="29"/>
      <c r="BP2594" s="29"/>
      <c r="BQ2594" s="29"/>
      <c r="BR2594" s="29"/>
      <c r="BS2594" s="29"/>
      <c r="BT2594" s="29"/>
      <c r="BU2594" s="29"/>
      <c r="BV2594" s="29"/>
      <c r="BW2594" s="29"/>
      <c r="BX2594" s="29"/>
      <c r="BY2594" s="29"/>
      <c r="BZ2594" s="29"/>
      <c r="CA2594" s="29"/>
      <c r="CB2594" s="29"/>
      <c r="CC2594" s="29"/>
      <c r="CD2594" s="29"/>
      <c r="CE2594" s="29"/>
      <c r="CF2594" s="29"/>
      <c r="CG2594" s="29"/>
      <c r="CH2594" s="29"/>
      <c r="CI2594" s="29"/>
      <c r="CJ2594" s="29"/>
      <c r="CK2594" s="29"/>
      <c r="CL2594" s="29"/>
      <c r="CM2594" s="29"/>
      <c r="CN2594" s="29"/>
      <c r="CO2594" s="29"/>
      <c r="CP2594" s="29"/>
      <c r="CQ2594" s="29"/>
      <c r="CR2594" s="29"/>
      <c r="CS2594" s="29"/>
      <c r="CT2594" s="29"/>
      <c r="CU2594" s="29"/>
      <c r="CV2594" s="29"/>
      <c r="CW2594" s="29"/>
      <c r="CX2594" s="29"/>
      <c r="CY2594" s="29"/>
      <c r="CZ2594" s="29"/>
      <c r="DA2594" s="29"/>
      <c r="DB2594" s="29"/>
      <c r="DC2594" s="29"/>
      <c r="DD2594" s="29"/>
      <c r="DE2594" s="29"/>
      <c r="DF2594" s="29"/>
      <c r="DG2594" s="29"/>
      <c r="DH2594" s="29"/>
      <c r="DI2594" s="29"/>
      <c r="DJ2594" s="29"/>
      <c r="DK2594" s="29"/>
      <c r="DL2594" s="29"/>
      <c r="DM2594" s="29"/>
      <c r="DN2594" s="29"/>
      <c r="DO2594" s="29"/>
      <c r="DP2594" s="29"/>
      <c r="DQ2594" s="29"/>
      <c r="DR2594" s="29"/>
      <c r="DS2594" s="29"/>
      <c r="DT2594" s="29"/>
      <c r="DU2594" s="29"/>
      <c r="DV2594" s="29"/>
      <c r="DW2594" s="29"/>
      <c r="DX2594" s="29"/>
      <c r="DY2594" s="29"/>
      <c r="DZ2594" s="29"/>
      <c r="EA2594" s="29"/>
      <c r="EB2594" s="29"/>
      <c r="EC2594" s="29"/>
      <c r="ED2594" s="29"/>
      <c r="EE2594" s="29"/>
      <c r="EF2594" s="29"/>
      <c r="EG2594" s="29"/>
      <c r="EH2594" s="29"/>
      <c r="EI2594" s="29"/>
      <c r="EJ2594" s="29"/>
      <c r="EK2594" s="29"/>
      <c r="EL2594" s="29"/>
      <c r="EM2594" s="29"/>
      <c r="EN2594" s="29"/>
      <c r="EO2594" s="29"/>
      <c r="EP2594" s="29"/>
      <c r="EQ2594" s="29"/>
      <c r="ER2594" s="29"/>
      <c r="ES2594" s="29"/>
      <c r="ET2594" s="29"/>
      <c r="EU2594" s="29"/>
      <c r="EV2594" s="29"/>
      <c r="EW2594" s="29"/>
      <c r="EX2594" s="29"/>
      <c r="EY2594" s="29"/>
      <c r="EZ2594" s="29"/>
      <c r="FA2594" s="29"/>
      <c r="FB2594" s="29"/>
      <c r="FC2594" s="29"/>
      <c r="FD2594" s="29"/>
      <c r="FE2594" s="29"/>
      <c r="FF2594" s="29"/>
      <c r="FG2594" s="29"/>
      <c r="FH2594" s="29"/>
      <c r="FI2594" s="29"/>
      <c r="FJ2594" s="29"/>
      <c r="FK2594" s="29"/>
      <c r="FL2594" s="29"/>
      <c r="FM2594" s="29"/>
      <c r="FN2594" s="29"/>
      <c r="FO2594" s="29"/>
      <c r="FP2594" s="29"/>
      <c r="FQ2594" s="29"/>
      <c r="FR2594" s="29"/>
      <c r="FS2594" s="29"/>
      <c r="FT2594" s="29"/>
      <c r="FU2594" s="29"/>
      <c r="FV2594" s="29"/>
      <c r="FW2594" s="29"/>
      <c r="FX2594" s="29"/>
      <c r="FY2594" s="29"/>
      <c r="FZ2594" s="29"/>
      <c r="GA2594" s="29"/>
      <c r="GB2594" s="29"/>
      <c r="GC2594" s="29"/>
      <c r="GD2594" s="29"/>
      <c r="GE2594" s="29"/>
      <c r="GF2594" s="29"/>
      <c r="GG2594" s="29"/>
      <c r="GH2594" s="29"/>
      <c r="GI2594" s="29"/>
      <c r="GJ2594" s="29"/>
      <c r="GK2594" s="29"/>
      <c r="GL2594" s="29"/>
      <c r="GM2594" s="29"/>
      <c r="GN2594" s="29"/>
      <c r="GO2594" s="29"/>
      <c r="GP2594" s="29"/>
      <c r="GQ2594" s="29"/>
      <c r="GR2594" s="29"/>
      <c r="GS2594" s="29"/>
      <c r="GT2594" s="29"/>
      <c r="GU2594" s="29"/>
      <c r="GV2594" s="29"/>
      <c r="GW2594" s="29"/>
      <c r="GX2594" s="29"/>
      <c r="GY2594" s="29"/>
      <c r="GZ2594" s="29"/>
      <c r="HA2594" s="29"/>
      <c r="HB2594" s="29"/>
      <c r="HC2594" s="29"/>
      <c r="HD2594" s="29"/>
      <c r="HE2594" s="29"/>
      <c r="HF2594" s="29"/>
      <c r="HG2594" s="29"/>
      <c r="HH2594" s="29"/>
      <c r="HI2594" s="29"/>
      <c r="HJ2594" s="29"/>
      <c r="HK2594" s="29"/>
      <c r="HL2594" s="29"/>
      <c r="HM2594" s="29"/>
      <c r="HN2594" s="29"/>
      <c r="HO2594" s="29"/>
      <c r="HP2594" s="29"/>
      <c r="HQ2594" s="29"/>
      <c r="HR2594" s="29"/>
      <c r="HS2594" s="29"/>
      <c r="HT2594" s="29"/>
      <c r="HU2594" s="29"/>
      <c r="HV2594" s="29"/>
      <c r="HW2594" s="29"/>
      <c r="HX2594" s="29"/>
      <c r="HY2594" s="29"/>
      <c r="HZ2594" s="29"/>
      <c r="IA2594" s="29"/>
      <c r="IB2594" s="29"/>
      <c r="IC2594" s="29"/>
      <c r="ID2594" s="29"/>
      <c r="IE2594" s="29"/>
      <c r="IF2594" s="29"/>
      <c r="IG2594" s="29"/>
      <c r="IH2594" s="29"/>
      <c r="II2594" s="29"/>
      <c r="IJ2594" s="29"/>
      <c r="IK2594" s="29"/>
      <c r="IL2594" s="29"/>
      <c r="IM2594" s="29"/>
      <c r="IN2594" s="29"/>
      <c r="IO2594" s="29"/>
      <c r="IP2594" s="29"/>
      <c r="IQ2594" s="29"/>
      <c r="IR2594" s="29"/>
      <c r="IS2594" s="29"/>
      <c r="IT2594" s="29"/>
      <c r="IU2594" s="29"/>
      <c r="IV2594" s="29"/>
      <c r="IW2594" s="29"/>
      <c r="IX2594" s="29"/>
      <c r="IY2594" s="29"/>
      <c r="IZ2594" s="29"/>
      <c r="JA2594" s="29"/>
      <c r="JB2594" s="29"/>
      <c r="JC2594" s="29"/>
      <c r="JD2594" s="29"/>
      <c r="JE2594" s="29"/>
      <c r="JF2594" s="29"/>
      <c r="JG2594" s="29"/>
      <c r="JH2594" s="29"/>
      <c r="JI2594" s="29"/>
      <c r="JJ2594" s="29"/>
      <c r="JK2594" s="29"/>
      <c r="JL2594" s="29"/>
      <c r="JM2594" s="29"/>
      <c r="JN2594" s="29"/>
      <c r="JO2594" s="29"/>
      <c r="JP2594" s="29"/>
      <c r="JQ2594" s="29"/>
      <c r="JR2594" s="29"/>
      <c r="JS2594" s="29"/>
      <c r="JT2594" s="29"/>
      <c r="JU2594" s="29"/>
      <c r="JV2594" s="29"/>
      <c r="JW2594" s="29"/>
      <c r="JX2594" s="29"/>
      <c r="JY2594" s="29"/>
      <c r="JZ2594" s="29"/>
      <c r="KA2594" s="29"/>
      <c r="KB2594" s="29"/>
      <c r="KC2594" s="29"/>
      <c r="KD2594" s="29"/>
      <c r="KE2594" s="29"/>
      <c r="KF2594" s="29"/>
      <c r="KG2594" s="29"/>
      <c r="KH2594" s="29"/>
      <c r="KI2594" s="29"/>
      <c r="KJ2594" s="29"/>
      <c r="KK2594" s="29"/>
      <c r="KL2594" s="29"/>
      <c r="KM2594" s="29"/>
      <c r="KN2594" s="29"/>
      <c r="KO2594" s="29"/>
      <c r="KP2594" s="29"/>
      <c r="KQ2594" s="29"/>
      <c r="KR2594" s="29"/>
      <c r="KS2594" s="29"/>
      <c r="KT2594" s="29"/>
      <c r="KU2594" s="29"/>
      <c r="KV2594" s="29"/>
      <c r="KW2594" s="29"/>
      <c r="KX2594" s="29"/>
      <c r="KY2594" s="29"/>
      <c r="KZ2594" s="29"/>
      <c r="LA2594" s="29"/>
      <c r="LB2594" s="29"/>
      <c r="LC2594" s="29"/>
      <c r="LD2594" s="29"/>
      <c r="LE2594" s="29"/>
      <c r="LF2594" s="29"/>
      <c r="LG2594" s="29"/>
      <c r="LH2594" s="29"/>
      <c r="LI2594" s="29"/>
      <c r="LJ2594" s="29"/>
      <c r="LK2594" s="29"/>
      <c r="LL2594" s="29"/>
      <c r="LM2594" s="29"/>
      <c r="LN2594" s="29"/>
      <c r="LO2594" s="29"/>
      <c r="LP2594" s="29"/>
      <c r="LQ2594" s="29"/>
      <c r="LR2594" s="29"/>
      <c r="LS2594" s="29"/>
      <c r="LT2594" s="29"/>
      <c r="LU2594" s="29"/>
      <c r="LV2594" s="29"/>
      <c r="LW2594" s="29"/>
      <c r="LX2594" s="29"/>
      <c r="LY2594" s="29"/>
      <c r="LZ2594" s="29"/>
      <c r="MA2594" s="29"/>
      <c r="MB2594" s="29"/>
      <c r="MC2594" s="29"/>
      <c r="MD2594" s="29"/>
      <c r="ME2594" s="29"/>
      <c r="MF2594" s="29"/>
      <c r="MG2594" s="29"/>
      <c r="MH2594" s="29"/>
      <c r="MI2594" s="29"/>
      <c r="MJ2594" s="29"/>
      <c r="MK2594" s="29"/>
      <c r="ML2594" s="29"/>
      <c r="MM2594" s="29"/>
      <c r="MN2594" s="29"/>
      <c r="MO2594" s="29"/>
      <c r="MP2594" s="29"/>
      <c r="MQ2594" s="29"/>
      <c r="MR2594" s="29"/>
      <c r="MS2594" s="29"/>
      <c r="MT2594" s="29"/>
      <c r="MU2594" s="29"/>
      <c r="MV2594" s="29"/>
      <c r="MW2594" s="29"/>
      <c r="MX2594" s="29"/>
      <c r="MY2594" s="29"/>
      <c r="MZ2594" s="29"/>
      <c r="NA2594" s="29"/>
      <c r="NB2594" s="29"/>
      <c r="NC2594" s="29"/>
      <c r="ND2594" s="29"/>
      <c r="NE2594" s="29"/>
      <c r="NF2594" s="29"/>
      <c r="NG2594" s="29"/>
      <c r="NH2594" s="29"/>
      <c r="NI2594" s="29"/>
      <c r="NJ2594" s="29"/>
      <c r="NK2594" s="29"/>
      <c r="NL2594" s="29"/>
      <c r="NM2594" s="29"/>
      <c r="NN2594" s="29"/>
      <c r="NO2594" s="29"/>
      <c r="NP2594" s="29"/>
      <c r="NQ2594" s="29"/>
      <c r="NR2594" s="29"/>
      <c r="NS2594" s="29"/>
      <c r="NT2594" s="29"/>
      <c r="NU2594" s="29"/>
      <c r="NV2594" s="29"/>
      <c r="NW2594" s="29"/>
      <c r="NX2594" s="29"/>
      <c r="NY2594" s="29"/>
      <c r="NZ2594" s="29"/>
      <c r="OA2594" s="29"/>
      <c r="OB2594" s="29"/>
      <c r="OC2594" s="29"/>
      <c r="OD2594" s="29"/>
      <c r="OE2594" s="29"/>
      <c r="OF2594" s="29"/>
      <c r="OG2594" s="29"/>
      <c r="OH2594" s="29"/>
    </row>
    <row r="2595" spans="1:398" ht="16.5" customHeight="1">
      <c r="A2595" s="201" t="s">
        <v>8223</v>
      </c>
      <c r="B2595" s="201"/>
      <c r="C2595" s="110"/>
      <c r="D2595" s="201"/>
      <c r="E2595" s="90" t="s">
        <v>8289</v>
      </c>
      <c r="F2595" s="90" t="s">
        <v>6646</v>
      </c>
      <c r="G2595" s="92" t="s">
        <v>6647</v>
      </c>
      <c r="H2595" s="92" t="s">
        <v>6590</v>
      </c>
      <c r="I2595" s="92">
        <v>1</v>
      </c>
      <c r="J2595" s="92">
        <v>0</v>
      </c>
      <c r="K2595" s="92">
        <v>0</v>
      </c>
      <c r="L2595" s="93" t="s">
        <v>6583</v>
      </c>
      <c r="M2595" s="98"/>
      <c r="N2595" s="93" t="s">
        <v>2626</v>
      </c>
      <c r="O2595" s="94">
        <v>216</v>
      </c>
      <c r="P2595" s="94">
        <v>0</v>
      </c>
      <c r="Q2595" s="94">
        <v>0</v>
      </c>
      <c r="R2595" s="216" t="s">
        <v>6566</v>
      </c>
      <c r="S2595" s="96">
        <v>60</v>
      </c>
      <c r="T2595" s="96">
        <v>110</v>
      </c>
      <c r="U2595" s="232">
        <v>6</v>
      </c>
      <c r="V2595" s="101">
        <f t="shared" si="19"/>
        <v>660</v>
      </c>
      <c r="W2595" s="97">
        <f t="shared" si="17"/>
        <v>0.66</v>
      </c>
      <c r="X2595" s="21">
        <v>142.56</v>
      </c>
      <c r="Y2595" s="202" t="s">
        <v>33</v>
      </c>
      <c r="Z2595" s="203" t="s">
        <v>5838</v>
      </c>
      <c r="AA2595" s="203">
        <f t="shared" si="18"/>
        <v>142.56</v>
      </c>
      <c r="AB2595" s="203" t="s">
        <v>8228</v>
      </c>
      <c r="AC2595" s="203"/>
      <c r="AD2595" s="25"/>
      <c r="AE2595" s="26"/>
      <c r="AF2595" s="27"/>
      <c r="AP2595" s="29"/>
      <c r="AQ2595" s="29"/>
      <c r="AR2595" s="29"/>
      <c r="AS2595" s="29"/>
      <c r="AT2595" s="29"/>
      <c r="AU2595" s="29"/>
      <c r="AV2595" s="29"/>
      <c r="AW2595" s="29"/>
      <c r="AX2595" s="29"/>
      <c r="AY2595" s="29"/>
      <c r="AZ2595" s="29"/>
      <c r="BA2595" s="29"/>
      <c r="BB2595" s="29"/>
      <c r="BC2595" s="29"/>
      <c r="BD2595" s="29"/>
      <c r="BE2595" s="29"/>
      <c r="BF2595" s="29"/>
      <c r="BG2595" s="29"/>
      <c r="BH2595" s="29"/>
      <c r="BI2595" s="29"/>
      <c r="BJ2595" s="29"/>
      <c r="BK2595" s="29"/>
      <c r="BL2595" s="29"/>
      <c r="BM2595" s="29"/>
      <c r="BN2595" s="29"/>
      <c r="BO2595" s="29"/>
      <c r="BP2595" s="29"/>
      <c r="BQ2595" s="29"/>
      <c r="BR2595" s="29"/>
      <c r="BS2595" s="29"/>
      <c r="BT2595" s="29"/>
      <c r="BU2595" s="29"/>
      <c r="BV2595" s="29"/>
      <c r="BW2595" s="29"/>
      <c r="BX2595" s="29"/>
      <c r="BY2595" s="29"/>
      <c r="BZ2595" s="29"/>
      <c r="CA2595" s="29"/>
      <c r="CB2595" s="29"/>
      <c r="CC2595" s="29"/>
      <c r="CD2595" s="29"/>
      <c r="CE2595" s="29"/>
      <c r="CF2595" s="29"/>
      <c r="CG2595" s="29"/>
      <c r="CH2595" s="29"/>
      <c r="CI2595" s="29"/>
      <c r="CJ2595" s="29"/>
      <c r="CK2595" s="29"/>
      <c r="CL2595" s="29"/>
      <c r="CM2595" s="29"/>
      <c r="CN2595" s="29"/>
      <c r="CO2595" s="29"/>
      <c r="CP2595" s="29"/>
      <c r="CQ2595" s="29"/>
      <c r="CR2595" s="29"/>
      <c r="CS2595" s="29"/>
      <c r="CT2595" s="29"/>
      <c r="CU2595" s="29"/>
      <c r="CV2595" s="29"/>
      <c r="CW2595" s="29"/>
      <c r="CX2595" s="29"/>
      <c r="CY2595" s="29"/>
      <c r="CZ2595" s="29"/>
      <c r="DA2595" s="29"/>
      <c r="DB2595" s="29"/>
      <c r="DC2595" s="29"/>
      <c r="DD2595" s="29"/>
      <c r="DE2595" s="29"/>
      <c r="DF2595" s="29"/>
      <c r="DG2595" s="29"/>
      <c r="DH2595" s="29"/>
      <c r="DI2595" s="29"/>
      <c r="DJ2595" s="29"/>
      <c r="DK2595" s="29"/>
      <c r="DL2595" s="29"/>
      <c r="DM2595" s="29"/>
      <c r="DN2595" s="29"/>
      <c r="DO2595" s="29"/>
      <c r="DP2595" s="29"/>
      <c r="DQ2595" s="29"/>
      <c r="DR2595" s="29"/>
      <c r="DS2595" s="29"/>
      <c r="DT2595" s="29"/>
      <c r="DU2595" s="29"/>
      <c r="DV2595" s="29"/>
      <c r="DW2595" s="29"/>
      <c r="DX2595" s="29"/>
      <c r="DY2595" s="29"/>
      <c r="DZ2595" s="29"/>
      <c r="EA2595" s="29"/>
      <c r="EB2595" s="29"/>
      <c r="EC2595" s="29"/>
      <c r="ED2595" s="29"/>
      <c r="EE2595" s="29"/>
      <c r="EF2595" s="29"/>
      <c r="EG2595" s="29"/>
      <c r="EH2595" s="29"/>
      <c r="EI2595" s="29"/>
      <c r="EJ2595" s="29"/>
      <c r="EK2595" s="29"/>
      <c r="EL2595" s="29"/>
      <c r="EM2595" s="29"/>
      <c r="EN2595" s="29"/>
      <c r="EO2595" s="29"/>
      <c r="EP2595" s="29"/>
      <c r="EQ2595" s="29"/>
      <c r="ER2595" s="29"/>
      <c r="ES2595" s="29"/>
      <c r="ET2595" s="29"/>
      <c r="EU2595" s="29"/>
      <c r="EV2595" s="29"/>
      <c r="EW2595" s="29"/>
      <c r="EX2595" s="29"/>
      <c r="EY2595" s="29"/>
      <c r="EZ2595" s="29"/>
      <c r="FA2595" s="29"/>
      <c r="FB2595" s="29"/>
      <c r="FC2595" s="29"/>
      <c r="FD2595" s="29"/>
      <c r="FE2595" s="29"/>
      <c r="FF2595" s="29"/>
      <c r="FG2595" s="29"/>
      <c r="FH2595" s="29"/>
      <c r="FI2595" s="29"/>
      <c r="FJ2595" s="29"/>
      <c r="FK2595" s="29"/>
      <c r="FL2595" s="29"/>
      <c r="FM2595" s="29"/>
      <c r="FN2595" s="29"/>
      <c r="FO2595" s="29"/>
      <c r="FP2595" s="29"/>
      <c r="FQ2595" s="29"/>
      <c r="FR2595" s="29"/>
      <c r="FS2595" s="29"/>
      <c r="FT2595" s="29"/>
      <c r="FU2595" s="29"/>
      <c r="FV2595" s="29"/>
      <c r="FW2595" s="29"/>
      <c r="FX2595" s="29"/>
      <c r="FY2595" s="29"/>
      <c r="FZ2595" s="29"/>
      <c r="GA2595" s="29"/>
      <c r="GB2595" s="29"/>
      <c r="GC2595" s="29"/>
      <c r="GD2595" s="29"/>
      <c r="GE2595" s="29"/>
      <c r="GF2595" s="29"/>
      <c r="GG2595" s="29"/>
      <c r="GH2595" s="29"/>
      <c r="GI2595" s="29"/>
      <c r="GJ2595" s="29"/>
      <c r="GK2595" s="29"/>
      <c r="GL2595" s="29"/>
      <c r="GM2595" s="29"/>
      <c r="GN2595" s="29"/>
      <c r="GO2595" s="29"/>
      <c r="GP2595" s="29"/>
      <c r="GQ2595" s="29"/>
      <c r="GR2595" s="29"/>
      <c r="GS2595" s="29"/>
      <c r="GT2595" s="29"/>
      <c r="GU2595" s="29"/>
      <c r="GV2595" s="29"/>
      <c r="GW2595" s="29"/>
      <c r="GX2595" s="29"/>
      <c r="GY2595" s="29"/>
      <c r="GZ2595" s="29"/>
      <c r="HA2595" s="29"/>
      <c r="HB2595" s="29"/>
      <c r="HC2595" s="29"/>
      <c r="HD2595" s="29"/>
      <c r="HE2595" s="29"/>
      <c r="HF2595" s="29"/>
      <c r="HG2595" s="29"/>
      <c r="HH2595" s="29"/>
      <c r="HI2595" s="29"/>
      <c r="HJ2595" s="29"/>
      <c r="HK2595" s="29"/>
      <c r="HL2595" s="29"/>
      <c r="HM2595" s="29"/>
      <c r="HN2595" s="29"/>
      <c r="HO2595" s="29"/>
      <c r="HP2595" s="29"/>
      <c r="HQ2595" s="29"/>
      <c r="HR2595" s="29"/>
      <c r="HS2595" s="29"/>
      <c r="HT2595" s="29"/>
      <c r="HU2595" s="29"/>
      <c r="HV2595" s="29"/>
      <c r="HW2595" s="29"/>
      <c r="HX2595" s="29"/>
      <c r="HY2595" s="29"/>
      <c r="HZ2595" s="29"/>
      <c r="IA2595" s="29"/>
      <c r="IB2595" s="29"/>
      <c r="IC2595" s="29"/>
      <c r="ID2595" s="29"/>
      <c r="IE2595" s="29"/>
      <c r="IF2595" s="29"/>
      <c r="IG2595" s="29"/>
      <c r="IH2595" s="29"/>
      <c r="II2595" s="29"/>
      <c r="IJ2595" s="29"/>
      <c r="IK2595" s="29"/>
      <c r="IL2595" s="29"/>
      <c r="IM2595" s="29"/>
      <c r="IN2595" s="29"/>
      <c r="IO2595" s="29"/>
      <c r="IP2595" s="29"/>
      <c r="IQ2595" s="29"/>
      <c r="IR2595" s="29"/>
      <c r="IS2595" s="29"/>
      <c r="IT2595" s="29"/>
      <c r="IU2595" s="29"/>
      <c r="IV2595" s="29"/>
      <c r="IW2595" s="29"/>
      <c r="IX2595" s="29"/>
      <c r="IY2595" s="29"/>
      <c r="IZ2595" s="29"/>
      <c r="JA2595" s="29"/>
      <c r="JB2595" s="29"/>
      <c r="JC2595" s="29"/>
      <c r="JD2595" s="29"/>
      <c r="JE2595" s="29"/>
      <c r="JF2595" s="29"/>
      <c r="JG2595" s="29"/>
      <c r="JH2595" s="29"/>
      <c r="JI2595" s="29"/>
      <c r="JJ2595" s="29"/>
      <c r="JK2595" s="29"/>
      <c r="JL2595" s="29"/>
      <c r="JM2595" s="29"/>
      <c r="JN2595" s="29"/>
      <c r="JO2595" s="29"/>
      <c r="JP2595" s="29"/>
      <c r="JQ2595" s="29"/>
      <c r="JR2595" s="29"/>
      <c r="JS2595" s="29"/>
      <c r="JT2595" s="29"/>
      <c r="JU2595" s="29"/>
      <c r="JV2595" s="29"/>
      <c r="JW2595" s="29"/>
      <c r="JX2595" s="29"/>
      <c r="JY2595" s="29"/>
      <c r="JZ2595" s="29"/>
      <c r="KA2595" s="29"/>
      <c r="KB2595" s="29"/>
      <c r="KC2595" s="29"/>
      <c r="KD2595" s="29"/>
      <c r="KE2595" s="29"/>
      <c r="KF2595" s="29"/>
      <c r="KG2595" s="29"/>
      <c r="KH2595" s="29"/>
      <c r="KI2595" s="29"/>
      <c r="KJ2595" s="29"/>
      <c r="KK2595" s="29"/>
      <c r="KL2595" s="29"/>
      <c r="KM2595" s="29"/>
      <c r="KN2595" s="29"/>
      <c r="KO2595" s="29"/>
      <c r="KP2595" s="29"/>
      <c r="KQ2595" s="29"/>
      <c r="KR2595" s="29"/>
      <c r="KS2595" s="29"/>
      <c r="KT2595" s="29"/>
      <c r="KU2595" s="29"/>
      <c r="KV2595" s="29"/>
      <c r="KW2595" s="29"/>
      <c r="KX2595" s="29"/>
      <c r="KY2595" s="29"/>
      <c r="KZ2595" s="29"/>
      <c r="LA2595" s="29"/>
      <c r="LB2595" s="29"/>
      <c r="LC2595" s="29"/>
      <c r="LD2595" s="29"/>
      <c r="LE2595" s="29"/>
      <c r="LF2595" s="29"/>
      <c r="LG2595" s="29"/>
      <c r="LH2595" s="29"/>
      <c r="LI2595" s="29"/>
      <c r="LJ2595" s="29"/>
      <c r="LK2595" s="29"/>
      <c r="LL2595" s="29"/>
      <c r="LM2595" s="29"/>
      <c r="LN2595" s="29"/>
      <c r="LO2595" s="29"/>
      <c r="LP2595" s="29"/>
      <c r="LQ2595" s="29"/>
      <c r="LR2595" s="29"/>
      <c r="LS2595" s="29"/>
      <c r="LT2595" s="29"/>
      <c r="LU2595" s="29"/>
      <c r="LV2595" s="29"/>
      <c r="LW2595" s="29"/>
      <c r="LX2595" s="29"/>
      <c r="LY2595" s="29"/>
      <c r="LZ2595" s="29"/>
      <c r="MA2595" s="29"/>
      <c r="MB2595" s="29"/>
      <c r="MC2595" s="29"/>
      <c r="MD2595" s="29"/>
      <c r="ME2595" s="29"/>
      <c r="MF2595" s="29"/>
      <c r="MG2595" s="29"/>
      <c r="MH2595" s="29"/>
      <c r="MI2595" s="29"/>
      <c r="MJ2595" s="29"/>
      <c r="MK2595" s="29"/>
      <c r="ML2595" s="29"/>
      <c r="MM2595" s="29"/>
      <c r="MN2595" s="29"/>
      <c r="MO2595" s="29"/>
      <c r="MP2595" s="29"/>
      <c r="MQ2595" s="29"/>
      <c r="MR2595" s="29"/>
      <c r="MS2595" s="29"/>
      <c r="MT2595" s="29"/>
      <c r="MU2595" s="29"/>
      <c r="MV2595" s="29"/>
      <c r="MW2595" s="29"/>
      <c r="MX2595" s="29"/>
      <c r="MY2595" s="29"/>
      <c r="MZ2595" s="29"/>
      <c r="NA2595" s="29"/>
      <c r="NB2595" s="29"/>
      <c r="NC2595" s="29"/>
      <c r="ND2595" s="29"/>
      <c r="NE2595" s="29"/>
      <c r="NF2595" s="29"/>
      <c r="NG2595" s="29"/>
      <c r="NH2595" s="29"/>
      <c r="NI2595" s="29"/>
      <c r="NJ2595" s="29"/>
      <c r="NK2595" s="29"/>
      <c r="NL2595" s="29"/>
      <c r="NM2595" s="29"/>
      <c r="NN2595" s="29"/>
      <c r="NO2595" s="29"/>
      <c r="NP2595" s="29"/>
      <c r="NQ2595" s="29"/>
      <c r="NR2595" s="29"/>
      <c r="NS2595" s="29"/>
      <c r="NT2595" s="29"/>
      <c r="NU2595" s="29"/>
      <c r="NV2595" s="29"/>
      <c r="NW2595" s="29"/>
      <c r="NX2595" s="29"/>
      <c r="NY2595" s="29"/>
      <c r="NZ2595" s="29"/>
      <c r="OA2595" s="29"/>
      <c r="OB2595" s="29"/>
      <c r="OC2595" s="29"/>
      <c r="OD2595" s="29"/>
      <c r="OE2595" s="29"/>
      <c r="OF2595" s="29"/>
      <c r="OG2595" s="29"/>
      <c r="OH2595" s="29"/>
    </row>
    <row r="2596" spans="1:398" ht="16.5" customHeight="1">
      <c r="A2596" s="201" t="s">
        <v>8223</v>
      </c>
      <c r="B2596" s="201"/>
      <c r="C2596" s="110"/>
      <c r="D2596" s="201"/>
      <c r="E2596" s="90" t="s">
        <v>8272</v>
      </c>
      <c r="F2596" s="90" t="s">
        <v>6580</v>
      </c>
      <c r="G2596" s="90" t="s">
        <v>6581</v>
      </c>
      <c r="H2596" s="91" t="s">
        <v>6582</v>
      </c>
      <c r="I2596" s="92">
        <v>2</v>
      </c>
      <c r="J2596" s="92">
        <v>0</v>
      </c>
      <c r="K2596" s="92">
        <v>0</v>
      </c>
      <c r="L2596" s="93" t="s">
        <v>6583</v>
      </c>
      <c r="M2596" s="98"/>
      <c r="N2596" s="93" t="s">
        <v>2626</v>
      </c>
      <c r="O2596" s="94">
        <v>4384</v>
      </c>
      <c r="P2596" s="94">
        <v>0</v>
      </c>
      <c r="Q2596" s="94">
        <v>0</v>
      </c>
      <c r="R2596" s="95" t="s">
        <v>6566</v>
      </c>
      <c r="S2596" s="96">
        <v>60</v>
      </c>
      <c r="T2596" s="96">
        <v>110</v>
      </c>
      <c r="U2596" s="232">
        <v>0.3</v>
      </c>
      <c r="V2596" s="101">
        <f t="shared" si="19"/>
        <v>33</v>
      </c>
      <c r="W2596" s="97">
        <f t="shared" si="17"/>
        <v>3.3000000000000002E-2</v>
      </c>
      <c r="X2596" s="21">
        <v>289.34399999999999</v>
      </c>
      <c r="Y2596" s="202" t="s">
        <v>33</v>
      </c>
      <c r="Z2596" s="203" t="s">
        <v>5838</v>
      </c>
      <c r="AA2596" s="203">
        <f t="shared" si="18"/>
        <v>289.34399999999999</v>
      </c>
      <c r="AB2596" s="203" t="s">
        <v>8228</v>
      </c>
      <c r="AC2596" s="203"/>
      <c r="AD2596" s="25"/>
      <c r="AE2596" s="26"/>
      <c r="AF2596" s="27"/>
      <c r="AP2596" s="29"/>
      <c r="AQ2596" s="29"/>
      <c r="AR2596" s="29"/>
      <c r="AS2596" s="29"/>
      <c r="AT2596" s="29"/>
      <c r="AU2596" s="29"/>
      <c r="AV2596" s="29"/>
      <c r="AW2596" s="29"/>
      <c r="AX2596" s="29"/>
      <c r="AY2596" s="29"/>
      <c r="AZ2596" s="29"/>
      <c r="BA2596" s="29"/>
      <c r="BB2596" s="29"/>
      <c r="BC2596" s="29"/>
      <c r="BD2596" s="29"/>
      <c r="BE2596" s="29"/>
      <c r="BF2596" s="29"/>
      <c r="BG2596" s="29"/>
      <c r="BH2596" s="29"/>
      <c r="BI2596" s="29"/>
      <c r="BJ2596" s="29"/>
      <c r="BK2596" s="29"/>
      <c r="BL2596" s="29"/>
      <c r="BM2596" s="29"/>
      <c r="BN2596" s="29"/>
      <c r="BO2596" s="29"/>
      <c r="BP2596" s="29"/>
      <c r="BQ2596" s="29"/>
      <c r="BR2596" s="29"/>
      <c r="BS2596" s="29"/>
      <c r="BT2596" s="29"/>
      <c r="BU2596" s="29"/>
      <c r="BV2596" s="29"/>
      <c r="BW2596" s="29"/>
      <c r="BX2596" s="29"/>
      <c r="BY2596" s="29"/>
      <c r="BZ2596" s="29"/>
      <c r="CA2596" s="29"/>
      <c r="CB2596" s="29"/>
      <c r="CC2596" s="29"/>
      <c r="CD2596" s="29"/>
      <c r="CE2596" s="29"/>
      <c r="CF2596" s="29"/>
      <c r="CG2596" s="29"/>
      <c r="CH2596" s="29"/>
      <c r="CI2596" s="29"/>
      <c r="CJ2596" s="29"/>
      <c r="CK2596" s="29"/>
      <c r="CL2596" s="29"/>
      <c r="CM2596" s="29"/>
      <c r="CN2596" s="29"/>
      <c r="CO2596" s="29"/>
      <c r="CP2596" s="29"/>
      <c r="CQ2596" s="29"/>
      <c r="CR2596" s="29"/>
      <c r="CS2596" s="29"/>
      <c r="CT2596" s="29"/>
      <c r="CU2596" s="29"/>
      <c r="CV2596" s="29"/>
      <c r="CW2596" s="29"/>
      <c r="CX2596" s="29"/>
      <c r="CY2596" s="29"/>
      <c r="CZ2596" s="29"/>
      <c r="DA2596" s="29"/>
      <c r="DB2596" s="29"/>
      <c r="DC2596" s="29"/>
      <c r="DD2596" s="29"/>
      <c r="DE2596" s="29"/>
      <c r="DF2596" s="29"/>
      <c r="DG2596" s="29"/>
      <c r="DH2596" s="29"/>
      <c r="DI2596" s="29"/>
      <c r="DJ2596" s="29"/>
      <c r="DK2596" s="29"/>
      <c r="DL2596" s="29"/>
      <c r="DM2596" s="29"/>
      <c r="DN2596" s="29"/>
      <c r="DO2596" s="29"/>
      <c r="DP2596" s="29"/>
      <c r="DQ2596" s="29"/>
      <c r="DR2596" s="29"/>
      <c r="DS2596" s="29"/>
      <c r="DT2596" s="29"/>
      <c r="DU2596" s="29"/>
      <c r="DV2596" s="29"/>
      <c r="DW2596" s="29"/>
      <c r="DX2596" s="29"/>
      <c r="DY2596" s="29"/>
      <c r="DZ2596" s="29"/>
      <c r="EA2596" s="29"/>
      <c r="EB2596" s="29"/>
      <c r="EC2596" s="29"/>
      <c r="ED2596" s="29"/>
      <c r="EE2596" s="29"/>
      <c r="EF2596" s="29"/>
      <c r="EG2596" s="29"/>
      <c r="EH2596" s="29"/>
      <c r="EI2596" s="29"/>
      <c r="EJ2596" s="29"/>
      <c r="EK2596" s="29"/>
      <c r="EL2596" s="29"/>
      <c r="EM2596" s="29"/>
      <c r="EN2596" s="29"/>
      <c r="EO2596" s="29"/>
      <c r="EP2596" s="29"/>
      <c r="EQ2596" s="29"/>
      <c r="ER2596" s="29"/>
      <c r="ES2596" s="29"/>
      <c r="ET2596" s="29"/>
      <c r="EU2596" s="29"/>
      <c r="EV2596" s="29"/>
      <c r="EW2596" s="29"/>
      <c r="EX2596" s="29"/>
      <c r="EY2596" s="29"/>
      <c r="EZ2596" s="29"/>
      <c r="FA2596" s="29"/>
      <c r="FB2596" s="29"/>
      <c r="FC2596" s="29"/>
      <c r="FD2596" s="29"/>
      <c r="FE2596" s="29"/>
      <c r="FF2596" s="29"/>
      <c r="FG2596" s="29"/>
      <c r="FH2596" s="29"/>
      <c r="FI2596" s="29"/>
      <c r="FJ2596" s="29"/>
      <c r="FK2596" s="29"/>
      <c r="FL2596" s="29"/>
      <c r="FM2596" s="29"/>
      <c r="FN2596" s="29"/>
      <c r="FO2596" s="29"/>
      <c r="FP2596" s="29"/>
      <c r="FQ2596" s="29"/>
      <c r="FR2596" s="29"/>
      <c r="FS2596" s="29"/>
      <c r="FT2596" s="29"/>
      <c r="FU2596" s="29"/>
      <c r="FV2596" s="29"/>
      <c r="FW2596" s="29"/>
      <c r="FX2596" s="29"/>
      <c r="FY2596" s="29"/>
      <c r="FZ2596" s="29"/>
      <c r="GA2596" s="29"/>
      <c r="GB2596" s="29"/>
      <c r="GC2596" s="29"/>
      <c r="GD2596" s="29"/>
      <c r="GE2596" s="29"/>
      <c r="GF2596" s="29"/>
      <c r="GG2596" s="29"/>
      <c r="GH2596" s="29"/>
      <c r="GI2596" s="29"/>
      <c r="GJ2596" s="29"/>
      <c r="GK2596" s="29"/>
      <c r="GL2596" s="29"/>
      <c r="GM2596" s="29"/>
      <c r="GN2596" s="29"/>
      <c r="GO2596" s="29"/>
      <c r="GP2596" s="29"/>
      <c r="GQ2596" s="29"/>
      <c r="GR2596" s="29"/>
      <c r="GS2596" s="29"/>
      <c r="GT2596" s="29"/>
      <c r="GU2596" s="29"/>
      <c r="GV2596" s="29"/>
      <c r="GW2596" s="29"/>
      <c r="GX2596" s="29"/>
      <c r="GY2596" s="29"/>
      <c r="GZ2596" s="29"/>
      <c r="HA2596" s="29"/>
      <c r="HB2596" s="29"/>
      <c r="HC2596" s="29"/>
      <c r="HD2596" s="29"/>
      <c r="HE2596" s="29"/>
      <c r="HF2596" s="29"/>
      <c r="HG2596" s="29"/>
      <c r="HH2596" s="29"/>
      <c r="HI2596" s="29"/>
      <c r="HJ2596" s="29"/>
      <c r="HK2596" s="29"/>
      <c r="HL2596" s="29"/>
      <c r="HM2596" s="29"/>
      <c r="HN2596" s="29"/>
      <c r="HO2596" s="29"/>
      <c r="HP2596" s="29"/>
      <c r="HQ2596" s="29"/>
      <c r="HR2596" s="29"/>
      <c r="HS2596" s="29"/>
      <c r="HT2596" s="29"/>
      <c r="HU2596" s="29"/>
      <c r="HV2596" s="29"/>
      <c r="HW2596" s="29"/>
      <c r="HX2596" s="29"/>
      <c r="HY2596" s="29"/>
      <c r="HZ2596" s="29"/>
      <c r="IA2596" s="29"/>
      <c r="IB2596" s="29"/>
      <c r="IC2596" s="29"/>
      <c r="ID2596" s="29"/>
      <c r="IE2596" s="29"/>
      <c r="IF2596" s="29"/>
      <c r="IG2596" s="29"/>
      <c r="IH2596" s="29"/>
      <c r="II2596" s="29"/>
      <c r="IJ2596" s="29"/>
      <c r="IK2596" s="29"/>
      <c r="IL2596" s="29"/>
      <c r="IM2596" s="29"/>
      <c r="IN2596" s="29"/>
      <c r="IO2596" s="29"/>
      <c r="IP2596" s="29"/>
      <c r="IQ2596" s="29"/>
      <c r="IR2596" s="29"/>
      <c r="IS2596" s="29"/>
      <c r="IT2596" s="29"/>
      <c r="IU2596" s="29"/>
      <c r="IV2596" s="29"/>
      <c r="IW2596" s="29"/>
      <c r="IX2596" s="29"/>
      <c r="IY2596" s="29"/>
      <c r="IZ2596" s="29"/>
      <c r="JA2596" s="29"/>
      <c r="JB2596" s="29"/>
      <c r="JC2596" s="29"/>
      <c r="JD2596" s="29"/>
      <c r="JE2596" s="29"/>
      <c r="JF2596" s="29"/>
      <c r="JG2596" s="29"/>
      <c r="JH2596" s="29"/>
      <c r="JI2596" s="29"/>
      <c r="JJ2596" s="29"/>
      <c r="JK2596" s="29"/>
      <c r="JL2596" s="29"/>
      <c r="JM2596" s="29"/>
      <c r="JN2596" s="29"/>
      <c r="JO2596" s="29"/>
      <c r="JP2596" s="29"/>
      <c r="JQ2596" s="29"/>
      <c r="JR2596" s="29"/>
      <c r="JS2596" s="29"/>
      <c r="JT2596" s="29"/>
      <c r="JU2596" s="29"/>
      <c r="JV2596" s="29"/>
      <c r="JW2596" s="29"/>
      <c r="JX2596" s="29"/>
      <c r="JY2596" s="29"/>
      <c r="JZ2596" s="29"/>
      <c r="KA2596" s="29"/>
      <c r="KB2596" s="29"/>
      <c r="KC2596" s="29"/>
      <c r="KD2596" s="29"/>
      <c r="KE2596" s="29"/>
      <c r="KF2596" s="29"/>
      <c r="KG2596" s="29"/>
      <c r="KH2596" s="29"/>
      <c r="KI2596" s="29"/>
      <c r="KJ2596" s="29"/>
      <c r="KK2596" s="29"/>
      <c r="KL2596" s="29"/>
      <c r="KM2596" s="29"/>
      <c r="KN2596" s="29"/>
      <c r="KO2596" s="29"/>
      <c r="KP2596" s="29"/>
      <c r="KQ2596" s="29"/>
      <c r="KR2596" s="29"/>
      <c r="KS2596" s="29"/>
      <c r="KT2596" s="29"/>
      <c r="KU2596" s="29"/>
      <c r="KV2596" s="29"/>
      <c r="KW2596" s="29"/>
      <c r="KX2596" s="29"/>
      <c r="KY2596" s="29"/>
      <c r="KZ2596" s="29"/>
      <c r="LA2596" s="29"/>
      <c r="LB2596" s="29"/>
      <c r="LC2596" s="29"/>
      <c r="LD2596" s="29"/>
      <c r="LE2596" s="29"/>
      <c r="LF2596" s="29"/>
      <c r="LG2596" s="29"/>
      <c r="LH2596" s="29"/>
      <c r="LI2596" s="29"/>
      <c r="LJ2596" s="29"/>
      <c r="LK2596" s="29"/>
      <c r="LL2596" s="29"/>
      <c r="LM2596" s="29"/>
      <c r="LN2596" s="29"/>
      <c r="LO2596" s="29"/>
      <c r="LP2596" s="29"/>
      <c r="LQ2596" s="29"/>
      <c r="LR2596" s="29"/>
      <c r="LS2596" s="29"/>
      <c r="LT2596" s="29"/>
      <c r="LU2596" s="29"/>
      <c r="LV2596" s="29"/>
      <c r="LW2596" s="29"/>
      <c r="LX2596" s="29"/>
      <c r="LY2596" s="29"/>
      <c r="LZ2596" s="29"/>
      <c r="MA2596" s="29"/>
      <c r="MB2596" s="29"/>
      <c r="MC2596" s="29"/>
      <c r="MD2596" s="29"/>
      <c r="ME2596" s="29"/>
      <c r="MF2596" s="29"/>
      <c r="MG2596" s="29"/>
      <c r="MH2596" s="29"/>
      <c r="MI2596" s="29"/>
      <c r="MJ2596" s="29"/>
      <c r="MK2596" s="29"/>
      <c r="ML2596" s="29"/>
      <c r="MM2596" s="29"/>
      <c r="MN2596" s="29"/>
      <c r="MO2596" s="29"/>
      <c r="MP2596" s="29"/>
      <c r="MQ2596" s="29"/>
      <c r="MR2596" s="29"/>
      <c r="MS2596" s="29"/>
      <c r="MT2596" s="29"/>
      <c r="MU2596" s="29"/>
      <c r="MV2596" s="29"/>
      <c r="MW2596" s="29"/>
      <c r="MX2596" s="29"/>
      <c r="MY2596" s="29"/>
      <c r="MZ2596" s="29"/>
      <c r="NA2596" s="29"/>
      <c r="NB2596" s="29"/>
      <c r="NC2596" s="29"/>
      <c r="ND2596" s="29"/>
      <c r="NE2596" s="29"/>
      <c r="NF2596" s="29"/>
      <c r="NG2596" s="29"/>
      <c r="NH2596" s="29"/>
      <c r="NI2596" s="29"/>
      <c r="NJ2596" s="29"/>
      <c r="NK2596" s="29"/>
      <c r="NL2596" s="29"/>
      <c r="NM2596" s="29"/>
      <c r="NN2596" s="29"/>
      <c r="NO2596" s="29"/>
      <c r="NP2596" s="29"/>
      <c r="NQ2596" s="29"/>
      <c r="NR2596" s="29"/>
      <c r="NS2596" s="29"/>
      <c r="NT2596" s="29"/>
      <c r="NU2596" s="29"/>
      <c r="NV2596" s="29"/>
      <c r="NW2596" s="29"/>
      <c r="NX2596" s="29"/>
      <c r="NY2596" s="29"/>
      <c r="NZ2596" s="29"/>
      <c r="OA2596" s="29"/>
      <c r="OB2596" s="29"/>
      <c r="OC2596" s="29"/>
      <c r="OD2596" s="29"/>
      <c r="OE2596" s="29"/>
      <c r="OF2596" s="29"/>
      <c r="OG2596" s="29"/>
      <c r="OH2596" s="29"/>
    </row>
    <row r="2597" spans="1:398" ht="16.5" customHeight="1">
      <c r="A2597" s="201" t="s">
        <v>8223</v>
      </c>
      <c r="B2597" s="201"/>
      <c r="C2597" s="110"/>
      <c r="D2597" s="201"/>
      <c r="E2597" s="90" t="s">
        <v>37</v>
      </c>
      <c r="F2597" s="90" t="s">
        <v>4688</v>
      </c>
      <c r="G2597" s="90" t="s">
        <v>8235</v>
      </c>
      <c r="H2597" s="91">
        <v>110</v>
      </c>
      <c r="I2597" s="92">
        <v>1</v>
      </c>
      <c r="J2597" s="92">
        <v>0</v>
      </c>
      <c r="K2597" s="92">
        <v>0</v>
      </c>
      <c r="L2597" s="93" t="s">
        <v>8227</v>
      </c>
      <c r="M2597" s="93"/>
      <c r="N2597" s="93" t="s">
        <v>45</v>
      </c>
      <c r="O2597" s="94">
        <v>2500</v>
      </c>
      <c r="P2597" s="94">
        <v>6260</v>
      </c>
      <c r="Q2597" s="94">
        <v>0.2</v>
      </c>
      <c r="R2597" s="216" t="s">
        <v>6566</v>
      </c>
      <c r="S2597" s="96">
        <v>60</v>
      </c>
      <c r="T2597" s="96">
        <v>110</v>
      </c>
      <c r="U2597" s="232">
        <v>0.54544999999999999</v>
      </c>
      <c r="V2597" s="101">
        <f t="shared" si="19"/>
        <v>59.999499999999998</v>
      </c>
      <c r="W2597" s="97">
        <f t="shared" si="17"/>
        <v>5.9999499999999997E-2</v>
      </c>
      <c r="X2597" s="21">
        <v>150.74994373999999</v>
      </c>
      <c r="Y2597" s="202" t="s">
        <v>33</v>
      </c>
      <c r="Z2597" s="203" t="s">
        <v>5838</v>
      </c>
      <c r="AA2597" s="203">
        <f t="shared" si="18"/>
        <v>150.74994373999999</v>
      </c>
      <c r="AB2597" s="203" t="s">
        <v>8228</v>
      </c>
      <c r="AC2597" s="203"/>
      <c r="AD2597" s="25"/>
      <c r="AE2597" s="26"/>
      <c r="AF2597" s="27"/>
      <c r="AP2597" s="29"/>
      <c r="AQ2597" s="29"/>
      <c r="AR2597" s="29"/>
      <c r="AS2597" s="29"/>
      <c r="AT2597" s="29"/>
      <c r="AU2597" s="29"/>
      <c r="AV2597" s="29"/>
      <c r="AW2597" s="29"/>
      <c r="AX2597" s="29"/>
      <c r="AY2597" s="29"/>
      <c r="AZ2597" s="29"/>
      <c r="BA2597" s="29"/>
      <c r="BB2597" s="29"/>
      <c r="BC2597" s="29"/>
      <c r="BD2597" s="29"/>
      <c r="BE2597" s="29"/>
      <c r="BF2597" s="29"/>
      <c r="BG2597" s="29"/>
      <c r="BH2597" s="29"/>
      <c r="BI2597" s="29"/>
      <c r="BJ2597" s="29"/>
      <c r="BK2597" s="29"/>
      <c r="BL2597" s="29"/>
      <c r="BM2597" s="29"/>
      <c r="BN2597" s="29"/>
      <c r="BO2597" s="29"/>
      <c r="BP2597" s="29"/>
      <c r="BQ2597" s="29"/>
      <c r="BR2597" s="29"/>
      <c r="BS2597" s="29"/>
      <c r="BT2597" s="29"/>
      <c r="BU2597" s="29"/>
      <c r="BV2597" s="29"/>
      <c r="BW2597" s="29"/>
      <c r="BX2597" s="29"/>
      <c r="BY2597" s="29"/>
      <c r="BZ2597" s="29"/>
      <c r="CA2597" s="29"/>
      <c r="CB2597" s="29"/>
      <c r="CC2597" s="29"/>
      <c r="CD2597" s="29"/>
      <c r="CE2597" s="29"/>
      <c r="CF2597" s="29"/>
      <c r="CG2597" s="29"/>
      <c r="CH2597" s="29"/>
      <c r="CI2597" s="29"/>
      <c r="CJ2597" s="29"/>
      <c r="CK2597" s="29"/>
      <c r="CL2597" s="29"/>
      <c r="CM2597" s="29"/>
      <c r="CN2597" s="29"/>
      <c r="CO2597" s="29"/>
      <c r="CP2597" s="29"/>
      <c r="CQ2597" s="29"/>
      <c r="CR2597" s="29"/>
      <c r="CS2597" s="29"/>
      <c r="CT2597" s="29"/>
      <c r="CU2597" s="29"/>
      <c r="CV2597" s="29"/>
      <c r="CW2597" s="29"/>
      <c r="CX2597" s="29"/>
      <c r="CY2597" s="29"/>
      <c r="CZ2597" s="29"/>
      <c r="DA2597" s="29"/>
      <c r="DB2597" s="29"/>
      <c r="DC2597" s="29"/>
      <c r="DD2597" s="29"/>
      <c r="DE2597" s="29"/>
      <c r="DF2597" s="29"/>
      <c r="DG2597" s="29"/>
      <c r="DH2597" s="29"/>
      <c r="DI2597" s="29"/>
      <c r="DJ2597" s="29"/>
      <c r="DK2597" s="29"/>
      <c r="DL2597" s="29"/>
      <c r="DM2597" s="29"/>
      <c r="DN2597" s="29"/>
      <c r="DO2597" s="29"/>
      <c r="DP2597" s="29"/>
      <c r="DQ2597" s="29"/>
      <c r="DR2597" s="29"/>
      <c r="DS2597" s="29"/>
      <c r="DT2597" s="29"/>
      <c r="DU2597" s="29"/>
      <c r="DV2597" s="29"/>
      <c r="DW2597" s="29"/>
      <c r="DX2597" s="29"/>
      <c r="DY2597" s="29"/>
      <c r="DZ2597" s="29"/>
      <c r="EA2597" s="29"/>
      <c r="EB2597" s="29"/>
      <c r="EC2597" s="29"/>
      <c r="ED2597" s="29"/>
      <c r="EE2597" s="29"/>
      <c r="EF2597" s="29"/>
      <c r="EG2597" s="29"/>
      <c r="EH2597" s="29"/>
      <c r="EI2597" s="29"/>
      <c r="EJ2597" s="29"/>
      <c r="EK2597" s="29"/>
      <c r="EL2597" s="29"/>
      <c r="EM2597" s="29"/>
      <c r="EN2597" s="29"/>
      <c r="EO2597" s="29"/>
      <c r="EP2597" s="29"/>
      <c r="EQ2597" s="29"/>
      <c r="ER2597" s="29"/>
      <c r="ES2597" s="29"/>
      <c r="ET2597" s="29"/>
      <c r="EU2597" s="29"/>
      <c r="EV2597" s="29"/>
      <c r="EW2597" s="29"/>
      <c r="EX2597" s="29"/>
      <c r="EY2597" s="29"/>
      <c r="EZ2597" s="29"/>
      <c r="FA2597" s="29"/>
      <c r="FB2597" s="29"/>
      <c r="FC2597" s="29"/>
      <c r="FD2597" s="29"/>
      <c r="FE2597" s="29"/>
      <c r="FF2597" s="29"/>
      <c r="FG2597" s="29"/>
      <c r="FH2597" s="29"/>
      <c r="FI2597" s="29"/>
      <c r="FJ2597" s="29"/>
      <c r="FK2597" s="29"/>
      <c r="FL2597" s="29"/>
      <c r="FM2597" s="29"/>
      <c r="FN2597" s="29"/>
      <c r="FO2597" s="29"/>
      <c r="FP2597" s="29"/>
      <c r="FQ2597" s="29"/>
      <c r="FR2597" s="29"/>
      <c r="FS2597" s="29"/>
      <c r="FT2597" s="29"/>
      <c r="FU2597" s="29"/>
      <c r="FV2597" s="29"/>
      <c r="FW2597" s="29"/>
      <c r="FX2597" s="29"/>
      <c r="FY2597" s="29"/>
      <c r="FZ2597" s="29"/>
      <c r="GA2597" s="29"/>
      <c r="GB2597" s="29"/>
      <c r="GC2597" s="29"/>
      <c r="GD2597" s="29"/>
      <c r="GE2597" s="29"/>
      <c r="GF2597" s="29"/>
      <c r="GG2597" s="29"/>
      <c r="GH2597" s="29"/>
      <c r="GI2597" s="29"/>
      <c r="GJ2597" s="29"/>
      <c r="GK2597" s="29"/>
      <c r="GL2597" s="29"/>
      <c r="GM2597" s="29"/>
      <c r="GN2597" s="29"/>
      <c r="GO2597" s="29"/>
      <c r="GP2597" s="29"/>
      <c r="GQ2597" s="29"/>
      <c r="GR2597" s="29"/>
      <c r="GS2597" s="29"/>
      <c r="GT2597" s="29"/>
      <c r="GU2597" s="29"/>
      <c r="GV2597" s="29"/>
      <c r="GW2597" s="29"/>
      <c r="GX2597" s="29"/>
      <c r="GY2597" s="29"/>
      <c r="GZ2597" s="29"/>
      <c r="HA2597" s="29"/>
      <c r="HB2597" s="29"/>
      <c r="HC2597" s="29"/>
      <c r="HD2597" s="29"/>
      <c r="HE2597" s="29"/>
      <c r="HF2597" s="29"/>
      <c r="HG2597" s="29"/>
      <c r="HH2597" s="29"/>
      <c r="HI2597" s="29"/>
      <c r="HJ2597" s="29"/>
      <c r="HK2597" s="29"/>
      <c r="HL2597" s="29"/>
      <c r="HM2597" s="29"/>
      <c r="HN2597" s="29"/>
      <c r="HO2597" s="29"/>
      <c r="HP2597" s="29"/>
      <c r="HQ2597" s="29"/>
      <c r="HR2597" s="29"/>
      <c r="HS2597" s="29"/>
      <c r="HT2597" s="29"/>
      <c r="HU2597" s="29"/>
      <c r="HV2597" s="29"/>
      <c r="HW2597" s="29"/>
      <c r="HX2597" s="29"/>
      <c r="HY2597" s="29"/>
      <c r="HZ2597" s="29"/>
      <c r="IA2597" s="29"/>
      <c r="IB2597" s="29"/>
      <c r="IC2597" s="29"/>
      <c r="ID2597" s="29"/>
      <c r="IE2597" s="29"/>
      <c r="IF2597" s="29"/>
      <c r="IG2597" s="29"/>
      <c r="IH2597" s="29"/>
      <c r="II2597" s="29"/>
      <c r="IJ2597" s="29"/>
      <c r="IK2597" s="29"/>
      <c r="IL2597" s="29"/>
      <c r="IM2597" s="29"/>
      <c r="IN2597" s="29"/>
      <c r="IO2597" s="29"/>
      <c r="IP2597" s="29"/>
      <c r="IQ2597" s="29"/>
      <c r="IR2597" s="29"/>
      <c r="IS2597" s="29"/>
      <c r="IT2597" s="29"/>
      <c r="IU2597" s="29"/>
      <c r="IV2597" s="29"/>
      <c r="IW2597" s="29"/>
      <c r="IX2597" s="29"/>
      <c r="IY2597" s="29"/>
      <c r="IZ2597" s="29"/>
      <c r="JA2597" s="29"/>
      <c r="JB2597" s="29"/>
      <c r="JC2597" s="29"/>
      <c r="JD2597" s="29"/>
      <c r="JE2597" s="29"/>
      <c r="JF2597" s="29"/>
      <c r="JG2597" s="29"/>
      <c r="JH2597" s="29"/>
      <c r="JI2597" s="29"/>
      <c r="JJ2597" s="29"/>
      <c r="JK2597" s="29"/>
      <c r="JL2597" s="29"/>
      <c r="JM2597" s="29"/>
      <c r="JN2597" s="29"/>
      <c r="JO2597" s="29"/>
      <c r="JP2597" s="29"/>
      <c r="JQ2597" s="29"/>
      <c r="JR2597" s="29"/>
      <c r="JS2597" s="29"/>
      <c r="JT2597" s="29"/>
      <c r="JU2597" s="29"/>
      <c r="JV2597" s="29"/>
      <c r="JW2597" s="29"/>
      <c r="JX2597" s="29"/>
      <c r="JY2597" s="29"/>
      <c r="JZ2597" s="29"/>
      <c r="KA2597" s="29"/>
      <c r="KB2597" s="29"/>
      <c r="KC2597" s="29"/>
      <c r="KD2597" s="29"/>
      <c r="KE2597" s="29"/>
      <c r="KF2597" s="29"/>
      <c r="KG2597" s="29"/>
      <c r="KH2597" s="29"/>
      <c r="KI2597" s="29"/>
      <c r="KJ2597" s="29"/>
      <c r="KK2597" s="29"/>
      <c r="KL2597" s="29"/>
      <c r="KM2597" s="29"/>
      <c r="KN2597" s="29"/>
      <c r="KO2597" s="29"/>
      <c r="KP2597" s="29"/>
      <c r="KQ2597" s="29"/>
      <c r="KR2597" s="29"/>
      <c r="KS2597" s="29"/>
      <c r="KT2597" s="29"/>
      <c r="KU2597" s="29"/>
      <c r="KV2597" s="29"/>
      <c r="KW2597" s="29"/>
      <c r="KX2597" s="29"/>
      <c r="KY2597" s="29"/>
      <c r="KZ2597" s="29"/>
      <c r="LA2597" s="29"/>
      <c r="LB2597" s="29"/>
      <c r="LC2597" s="29"/>
      <c r="LD2597" s="29"/>
      <c r="LE2597" s="29"/>
      <c r="LF2597" s="29"/>
      <c r="LG2597" s="29"/>
      <c r="LH2597" s="29"/>
      <c r="LI2597" s="29"/>
      <c r="LJ2597" s="29"/>
      <c r="LK2597" s="29"/>
      <c r="LL2597" s="29"/>
      <c r="LM2597" s="29"/>
      <c r="LN2597" s="29"/>
      <c r="LO2597" s="29"/>
      <c r="LP2597" s="29"/>
      <c r="LQ2597" s="29"/>
      <c r="LR2597" s="29"/>
      <c r="LS2597" s="29"/>
      <c r="LT2597" s="29"/>
      <c r="LU2597" s="29"/>
      <c r="LV2597" s="29"/>
      <c r="LW2597" s="29"/>
      <c r="LX2597" s="29"/>
      <c r="LY2597" s="29"/>
      <c r="LZ2597" s="29"/>
      <c r="MA2597" s="29"/>
      <c r="MB2597" s="29"/>
      <c r="MC2597" s="29"/>
      <c r="MD2597" s="29"/>
      <c r="ME2597" s="29"/>
      <c r="MF2597" s="29"/>
      <c r="MG2597" s="29"/>
      <c r="MH2597" s="29"/>
      <c r="MI2597" s="29"/>
      <c r="MJ2597" s="29"/>
      <c r="MK2597" s="29"/>
      <c r="ML2597" s="29"/>
      <c r="MM2597" s="29"/>
      <c r="MN2597" s="29"/>
      <c r="MO2597" s="29"/>
      <c r="MP2597" s="29"/>
      <c r="MQ2597" s="29"/>
      <c r="MR2597" s="29"/>
      <c r="MS2597" s="29"/>
      <c r="MT2597" s="29"/>
      <c r="MU2597" s="29"/>
      <c r="MV2597" s="29"/>
      <c r="MW2597" s="29"/>
      <c r="MX2597" s="29"/>
      <c r="MY2597" s="29"/>
      <c r="MZ2597" s="29"/>
      <c r="NA2597" s="29"/>
      <c r="NB2597" s="29"/>
      <c r="NC2597" s="29"/>
      <c r="ND2597" s="29"/>
      <c r="NE2597" s="29"/>
      <c r="NF2597" s="29"/>
      <c r="NG2597" s="29"/>
      <c r="NH2597" s="29"/>
      <c r="NI2597" s="29"/>
      <c r="NJ2597" s="29"/>
      <c r="NK2597" s="29"/>
      <c r="NL2597" s="29"/>
      <c r="NM2597" s="29"/>
      <c r="NN2597" s="29"/>
      <c r="NO2597" s="29"/>
      <c r="NP2597" s="29"/>
      <c r="NQ2597" s="29"/>
      <c r="NR2597" s="29"/>
      <c r="NS2597" s="29"/>
      <c r="NT2597" s="29"/>
      <c r="NU2597" s="29"/>
      <c r="NV2597" s="29"/>
      <c r="NW2597" s="29"/>
      <c r="NX2597" s="29"/>
      <c r="NY2597" s="29"/>
      <c r="NZ2597" s="29"/>
      <c r="OA2597" s="29"/>
      <c r="OB2597" s="29"/>
      <c r="OC2597" s="29"/>
      <c r="OD2597" s="29"/>
      <c r="OE2597" s="29"/>
      <c r="OF2597" s="29"/>
      <c r="OG2597" s="29"/>
      <c r="OH2597" s="29"/>
    </row>
    <row r="2598" spans="1:398" ht="16.5" customHeight="1">
      <c r="A2598" s="201" t="s">
        <v>8223</v>
      </c>
      <c r="B2598" s="201"/>
      <c r="C2598" s="110"/>
      <c r="D2598" s="201"/>
      <c r="E2598" s="211" t="s">
        <v>5610</v>
      </c>
      <c r="F2598" s="211" t="s">
        <v>125</v>
      </c>
      <c r="G2598" s="211" t="s">
        <v>5611</v>
      </c>
      <c r="H2598" s="91">
        <v>110</v>
      </c>
      <c r="I2598" s="212">
        <v>5</v>
      </c>
      <c r="J2598" s="212">
        <v>0</v>
      </c>
      <c r="K2598" s="212">
        <v>0</v>
      </c>
      <c r="L2598" s="93" t="s">
        <v>6673</v>
      </c>
      <c r="M2598" s="213"/>
      <c r="N2598" s="93" t="s">
        <v>412</v>
      </c>
      <c r="O2598" s="215">
        <v>3504</v>
      </c>
      <c r="P2598" s="215">
        <v>5256</v>
      </c>
      <c r="Q2598" s="215">
        <v>0</v>
      </c>
      <c r="R2598" s="216" t="s">
        <v>6566</v>
      </c>
      <c r="S2598" s="217">
        <v>60</v>
      </c>
      <c r="T2598" s="217">
        <v>110</v>
      </c>
      <c r="U2598" s="232">
        <v>0.54544999999999999</v>
      </c>
      <c r="V2598" s="101">
        <f t="shared" si="19"/>
        <v>59.999499999999998</v>
      </c>
      <c r="W2598" s="97">
        <f t="shared" si="17"/>
        <v>5.9999499999999997E-2</v>
      </c>
      <c r="X2598" s="21">
        <v>1051.1912400000001</v>
      </c>
      <c r="Y2598" s="202" t="s">
        <v>33</v>
      </c>
      <c r="Z2598" s="203" t="s">
        <v>5838</v>
      </c>
      <c r="AA2598" s="203">
        <f t="shared" si="18"/>
        <v>1051.1912400000001</v>
      </c>
      <c r="AB2598" s="203" t="s">
        <v>8228</v>
      </c>
      <c r="AC2598" s="203"/>
      <c r="AD2598" s="25"/>
      <c r="AE2598" s="26"/>
      <c r="AF2598" s="27"/>
      <c r="AG2598" s="28"/>
      <c r="AH2598" s="28"/>
      <c r="AI2598" s="28"/>
      <c r="AJ2598" s="28"/>
      <c r="AK2598" s="28"/>
      <c r="AL2598" s="28"/>
      <c r="AM2598" s="28"/>
      <c r="AN2598" s="28"/>
      <c r="AO2598" s="28"/>
      <c r="AP2598" s="29"/>
      <c r="AQ2598" s="29"/>
      <c r="AR2598" s="29"/>
      <c r="AS2598" s="29"/>
      <c r="AT2598" s="29"/>
      <c r="AU2598" s="29"/>
      <c r="AV2598" s="29"/>
      <c r="AW2598" s="29"/>
      <c r="AX2598" s="29"/>
      <c r="AY2598" s="29"/>
      <c r="AZ2598" s="29"/>
      <c r="BA2598" s="29"/>
      <c r="BB2598" s="29"/>
      <c r="BC2598" s="29"/>
      <c r="BD2598" s="29"/>
      <c r="BE2598" s="29"/>
      <c r="BF2598" s="29"/>
      <c r="BG2598" s="29"/>
      <c r="BH2598" s="29"/>
      <c r="BI2598" s="29"/>
      <c r="BJ2598" s="29"/>
      <c r="BK2598" s="29"/>
      <c r="BL2598" s="29"/>
      <c r="BM2598" s="29"/>
      <c r="BN2598" s="29"/>
      <c r="BO2598" s="29"/>
      <c r="BP2598" s="29"/>
      <c r="BQ2598" s="29"/>
      <c r="BR2598" s="29"/>
      <c r="BS2598" s="29"/>
      <c r="BT2598" s="29"/>
      <c r="BU2598" s="29"/>
      <c r="BV2598" s="29"/>
      <c r="BW2598" s="29"/>
      <c r="BX2598" s="29"/>
      <c r="BY2598" s="29"/>
      <c r="BZ2598" s="29"/>
      <c r="CA2598" s="29"/>
      <c r="CB2598" s="29"/>
      <c r="CC2598" s="29"/>
      <c r="CD2598" s="29"/>
      <c r="CE2598" s="29"/>
      <c r="CF2598" s="29"/>
      <c r="CG2598" s="29"/>
      <c r="CH2598" s="29"/>
      <c r="CI2598" s="29"/>
      <c r="CJ2598" s="29"/>
      <c r="CK2598" s="29"/>
      <c r="CL2598" s="29"/>
      <c r="CM2598" s="29"/>
      <c r="CN2598" s="29"/>
      <c r="CO2598" s="29"/>
      <c r="CP2598" s="29"/>
      <c r="CQ2598" s="29"/>
      <c r="CR2598" s="29"/>
      <c r="CS2598" s="29"/>
      <c r="CT2598" s="29"/>
      <c r="CU2598" s="29"/>
      <c r="CV2598" s="29"/>
      <c r="CW2598" s="29"/>
      <c r="CX2598" s="29"/>
      <c r="CY2598" s="29"/>
      <c r="CZ2598" s="29"/>
      <c r="DA2598" s="29"/>
      <c r="DB2598" s="29"/>
      <c r="DC2598" s="29"/>
      <c r="DD2598" s="29"/>
      <c r="DE2598" s="29"/>
      <c r="DF2598" s="29"/>
      <c r="DG2598" s="29"/>
      <c r="DH2598" s="29"/>
      <c r="DI2598" s="29"/>
      <c r="DJ2598" s="29"/>
      <c r="DK2598" s="29"/>
      <c r="DL2598" s="29"/>
      <c r="DM2598" s="29"/>
      <c r="DN2598" s="29"/>
      <c r="DO2598" s="29"/>
      <c r="DP2598" s="29"/>
      <c r="DQ2598" s="29"/>
      <c r="DR2598" s="29"/>
      <c r="DS2598" s="29"/>
      <c r="DT2598" s="29"/>
      <c r="DU2598" s="29"/>
      <c r="DV2598" s="29"/>
      <c r="DW2598" s="29"/>
      <c r="DX2598" s="29"/>
      <c r="DY2598" s="29"/>
      <c r="DZ2598" s="29"/>
      <c r="EA2598" s="29"/>
      <c r="EB2598" s="29"/>
      <c r="EC2598" s="29"/>
      <c r="ED2598" s="29"/>
      <c r="EE2598" s="29"/>
      <c r="EF2598" s="29"/>
      <c r="EG2598" s="29"/>
      <c r="EH2598" s="29"/>
      <c r="EI2598" s="29"/>
      <c r="EJ2598" s="29"/>
      <c r="EK2598" s="29"/>
      <c r="EL2598" s="29"/>
      <c r="EM2598" s="29"/>
      <c r="EN2598" s="29"/>
      <c r="EO2598" s="29"/>
      <c r="EP2598" s="29"/>
      <c r="EQ2598" s="29"/>
      <c r="ER2598" s="29"/>
      <c r="ES2598" s="29"/>
      <c r="ET2598" s="29"/>
      <c r="EU2598" s="29"/>
      <c r="EV2598" s="29"/>
      <c r="EW2598" s="29"/>
      <c r="EX2598" s="29"/>
      <c r="EY2598" s="29"/>
      <c r="EZ2598" s="29"/>
      <c r="FA2598" s="29"/>
      <c r="FB2598" s="29"/>
      <c r="FC2598" s="29"/>
      <c r="FD2598" s="29"/>
      <c r="FE2598" s="29"/>
      <c r="FF2598" s="29"/>
      <c r="FG2598" s="29"/>
      <c r="FH2598" s="29"/>
      <c r="FI2598" s="29"/>
      <c r="FJ2598" s="29"/>
      <c r="FK2598" s="29"/>
      <c r="FL2598" s="29"/>
      <c r="FM2598" s="29"/>
      <c r="FN2598" s="29"/>
      <c r="FO2598" s="29"/>
      <c r="FP2598" s="29"/>
      <c r="FQ2598" s="29"/>
      <c r="FR2598" s="29"/>
      <c r="FS2598" s="29"/>
      <c r="FT2598" s="29"/>
      <c r="FU2598" s="29"/>
      <c r="FV2598" s="29"/>
      <c r="FW2598" s="29"/>
      <c r="FX2598" s="29"/>
      <c r="FY2598" s="29"/>
      <c r="FZ2598" s="29"/>
      <c r="GA2598" s="29"/>
      <c r="GB2598" s="29"/>
      <c r="GC2598" s="29"/>
      <c r="GD2598" s="29"/>
      <c r="GE2598" s="29"/>
      <c r="GF2598" s="29"/>
      <c r="GG2598" s="29"/>
      <c r="GH2598" s="29"/>
      <c r="GI2598" s="29"/>
      <c r="GJ2598" s="29"/>
      <c r="GK2598" s="29"/>
      <c r="GL2598" s="29"/>
      <c r="GM2598" s="29"/>
      <c r="GN2598" s="29"/>
      <c r="GO2598" s="29"/>
      <c r="GP2598" s="29"/>
      <c r="GQ2598" s="29"/>
      <c r="GR2598" s="29"/>
      <c r="GS2598" s="29"/>
      <c r="GT2598" s="29"/>
      <c r="GU2598" s="29"/>
      <c r="GV2598" s="29"/>
      <c r="GW2598" s="29"/>
      <c r="GX2598" s="29"/>
      <c r="GY2598" s="29"/>
      <c r="GZ2598" s="29"/>
      <c r="HA2598" s="29"/>
      <c r="HB2598" s="29"/>
      <c r="HC2598" s="29"/>
      <c r="HD2598" s="29"/>
      <c r="HE2598" s="29"/>
      <c r="HF2598" s="29"/>
      <c r="HG2598" s="29"/>
      <c r="HH2598" s="29"/>
      <c r="HI2598" s="29"/>
      <c r="HJ2598" s="29"/>
      <c r="HK2598" s="29"/>
      <c r="HL2598" s="29"/>
      <c r="HM2598" s="29"/>
      <c r="HN2598" s="29"/>
      <c r="HO2598" s="29"/>
      <c r="HP2598" s="29"/>
      <c r="HQ2598" s="29"/>
      <c r="HR2598" s="29"/>
      <c r="HS2598" s="29"/>
      <c r="HT2598" s="29"/>
      <c r="HU2598" s="29"/>
      <c r="HV2598" s="29"/>
      <c r="HW2598" s="29"/>
      <c r="HX2598" s="29"/>
      <c r="HY2598" s="29"/>
      <c r="HZ2598" s="29"/>
      <c r="IA2598" s="29"/>
      <c r="IB2598" s="29"/>
      <c r="IC2598" s="29"/>
      <c r="ID2598" s="29"/>
      <c r="IE2598" s="29"/>
      <c r="IF2598" s="29"/>
      <c r="IG2598" s="29"/>
      <c r="IH2598" s="29"/>
      <c r="II2598" s="29"/>
      <c r="IJ2598" s="29"/>
      <c r="IK2598" s="29"/>
      <c r="IL2598" s="29"/>
      <c r="IM2598" s="29"/>
      <c r="IN2598" s="29"/>
      <c r="IO2598" s="29"/>
      <c r="IP2598" s="29"/>
      <c r="IQ2598" s="29"/>
      <c r="IR2598" s="29"/>
      <c r="IS2598" s="29"/>
      <c r="IT2598" s="29"/>
      <c r="IU2598" s="29"/>
      <c r="IV2598" s="29"/>
      <c r="IW2598" s="29"/>
      <c r="IX2598" s="29"/>
      <c r="IY2598" s="29"/>
      <c r="IZ2598" s="29"/>
      <c r="JA2598" s="29"/>
      <c r="JB2598" s="29"/>
      <c r="JC2598" s="29"/>
      <c r="JD2598" s="29"/>
      <c r="JE2598" s="29"/>
      <c r="JF2598" s="29"/>
      <c r="JG2598" s="29"/>
      <c r="JH2598" s="29"/>
      <c r="JI2598" s="29"/>
      <c r="JJ2598" s="29"/>
      <c r="JK2598" s="29"/>
      <c r="JL2598" s="29"/>
      <c r="JM2598" s="29"/>
      <c r="JN2598" s="29"/>
      <c r="JO2598" s="29"/>
      <c r="JP2598" s="29"/>
      <c r="JQ2598" s="29"/>
      <c r="JR2598" s="29"/>
      <c r="JS2598" s="29"/>
      <c r="JT2598" s="29"/>
      <c r="JU2598" s="29"/>
      <c r="JV2598" s="29"/>
      <c r="JW2598" s="29"/>
      <c r="JX2598" s="29"/>
      <c r="JY2598" s="29"/>
      <c r="JZ2598" s="29"/>
      <c r="KA2598" s="29"/>
      <c r="KB2598" s="29"/>
      <c r="KC2598" s="29"/>
      <c r="KD2598" s="29"/>
      <c r="KE2598" s="29"/>
      <c r="KF2598" s="29"/>
      <c r="KG2598" s="29"/>
      <c r="KH2598" s="29"/>
      <c r="KI2598" s="29"/>
      <c r="KJ2598" s="29"/>
      <c r="KK2598" s="29"/>
      <c r="KL2598" s="29"/>
      <c r="KM2598" s="29"/>
      <c r="KN2598" s="29"/>
      <c r="KO2598" s="29"/>
      <c r="KP2598" s="29"/>
      <c r="KQ2598" s="29"/>
      <c r="KR2598" s="29"/>
      <c r="KS2598" s="29"/>
      <c r="KT2598" s="29"/>
      <c r="KU2598" s="29"/>
      <c r="KV2598" s="29"/>
      <c r="KW2598" s="29"/>
      <c r="KX2598" s="29"/>
      <c r="KY2598" s="29"/>
      <c r="KZ2598" s="29"/>
      <c r="LA2598" s="29"/>
      <c r="LB2598" s="29"/>
      <c r="LC2598" s="29"/>
      <c r="LD2598" s="29"/>
      <c r="LE2598" s="29"/>
      <c r="LF2598" s="29"/>
      <c r="LG2598" s="29"/>
      <c r="LH2598" s="29"/>
      <c r="LI2598" s="29"/>
      <c r="LJ2598" s="29"/>
      <c r="LK2598" s="29"/>
      <c r="LL2598" s="29"/>
      <c r="LM2598" s="29"/>
      <c r="LN2598" s="29"/>
      <c r="LO2598" s="29"/>
      <c r="LP2598" s="29"/>
      <c r="LQ2598" s="29"/>
      <c r="LR2598" s="29"/>
      <c r="LS2598" s="29"/>
      <c r="LT2598" s="29"/>
      <c r="LU2598" s="29"/>
      <c r="LV2598" s="29"/>
      <c r="LW2598" s="29"/>
      <c r="LX2598" s="29"/>
      <c r="LY2598" s="29"/>
      <c r="LZ2598" s="29"/>
      <c r="MA2598" s="29"/>
      <c r="MB2598" s="29"/>
      <c r="MC2598" s="29"/>
      <c r="MD2598" s="29"/>
      <c r="ME2598" s="29"/>
      <c r="MF2598" s="29"/>
      <c r="MG2598" s="29"/>
      <c r="MH2598" s="29"/>
      <c r="MI2598" s="29"/>
      <c r="MJ2598" s="29"/>
      <c r="MK2598" s="29"/>
      <c r="ML2598" s="29"/>
      <c r="MM2598" s="29"/>
      <c r="MN2598" s="29"/>
      <c r="MO2598" s="29"/>
      <c r="MP2598" s="29"/>
      <c r="MQ2598" s="29"/>
      <c r="MR2598" s="29"/>
      <c r="MS2598" s="29"/>
      <c r="MT2598" s="29"/>
      <c r="MU2598" s="29"/>
      <c r="MV2598" s="29"/>
      <c r="MW2598" s="29"/>
      <c r="MX2598" s="29"/>
      <c r="MY2598" s="29"/>
      <c r="MZ2598" s="29"/>
      <c r="NA2598" s="29"/>
      <c r="NB2598" s="29"/>
      <c r="NC2598" s="29"/>
      <c r="ND2598" s="29"/>
      <c r="NE2598" s="29"/>
      <c r="NF2598" s="29"/>
      <c r="NG2598" s="29"/>
      <c r="NH2598" s="29"/>
      <c r="NI2598" s="29"/>
      <c r="NJ2598" s="29"/>
      <c r="NK2598" s="29"/>
      <c r="NL2598" s="29"/>
      <c r="NM2598" s="29"/>
      <c r="NN2598" s="29"/>
      <c r="NO2598" s="29"/>
      <c r="NP2598" s="29"/>
      <c r="NQ2598" s="29"/>
      <c r="NR2598" s="29"/>
      <c r="NS2598" s="29"/>
      <c r="NT2598" s="29"/>
      <c r="NU2598" s="29"/>
      <c r="NV2598" s="29"/>
      <c r="NW2598" s="29"/>
      <c r="NX2598" s="29"/>
      <c r="NY2598" s="29"/>
      <c r="NZ2598" s="29"/>
      <c r="OA2598" s="29"/>
      <c r="OB2598" s="29"/>
      <c r="OC2598" s="29"/>
      <c r="OD2598" s="29"/>
      <c r="OE2598" s="29"/>
      <c r="OF2598" s="29"/>
      <c r="OG2598" s="29"/>
      <c r="OH2598" s="29"/>
    </row>
    <row r="2599" spans="1:398" ht="16.5" customHeight="1">
      <c r="A2599" s="201" t="s">
        <v>8223</v>
      </c>
      <c r="B2599" s="201"/>
      <c r="C2599" s="110"/>
      <c r="D2599" s="201"/>
      <c r="E2599" s="90" t="s">
        <v>5607</v>
      </c>
      <c r="F2599" s="90" t="s">
        <v>5608</v>
      </c>
      <c r="G2599" s="90" t="s">
        <v>5609</v>
      </c>
      <c r="H2599" s="91" t="s">
        <v>3256</v>
      </c>
      <c r="I2599" s="92">
        <v>1</v>
      </c>
      <c r="J2599" s="92">
        <v>0</v>
      </c>
      <c r="K2599" s="92">
        <v>0</v>
      </c>
      <c r="L2599" s="93" t="s">
        <v>6673</v>
      </c>
      <c r="M2599" s="98"/>
      <c r="N2599" s="93" t="s">
        <v>412</v>
      </c>
      <c r="O2599" s="94">
        <v>8760</v>
      </c>
      <c r="P2599" s="94">
        <v>0</v>
      </c>
      <c r="Q2599" s="94">
        <v>0.1</v>
      </c>
      <c r="R2599" s="216" t="s">
        <v>6566</v>
      </c>
      <c r="S2599" s="96">
        <v>60</v>
      </c>
      <c r="T2599" s="96">
        <v>110</v>
      </c>
      <c r="U2599" s="232">
        <v>0.22</v>
      </c>
      <c r="V2599" s="101">
        <f t="shared" si="19"/>
        <v>24.2</v>
      </c>
      <c r="W2599" s="97">
        <f t="shared" si="17"/>
        <v>2.4199999999999999E-2</v>
      </c>
      <c r="X2599" s="21">
        <v>211.99199999999999</v>
      </c>
      <c r="Y2599" s="202" t="s">
        <v>33</v>
      </c>
      <c r="Z2599" s="203" t="s">
        <v>5838</v>
      </c>
      <c r="AA2599" s="203">
        <f t="shared" si="18"/>
        <v>211.99199999999999</v>
      </c>
      <c r="AB2599" s="203" t="s">
        <v>8228</v>
      </c>
      <c r="AC2599" s="203"/>
      <c r="AD2599" s="25"/>
      <c r="AE2599" s="26"/>
      <c r="AF2599" s="27"/>
      <c r="AG2599" s="28"/>
      <c r="AH2599" s="28"/>
      <c r="AI2599" s="28"/>
      <c r="AJ2599" s="28"/>
      <c r="AK2599" s="28"/>
      <c r="AL2599" s="28"/>
      <c r="AM2599" s="28"/>
      <c r="AN2599" s="28"/>
      <c r="AO2599" s="28"/>
      <c r="AP2599" s="29"/>
      <c r="AQ2599" s="29"/>
      <c r="AR2599" s="29"/>
      <c r="AS2599" s="29"/>
      <c r="AT2599" s="29"/>
      <c r="AU2599" s="29"/>
      <c r="AV2599" s="29"/>
      <c r="AW2599" s="29"/>
      <c r="AX2599" s="29"/>
      <c r="AY2599" s="29"/>
      <c r="AZ2599" s="29"/>
      <c r="BA2599" s="29"/>
      <c r="BB2599" s="29"/>
      <c r="BC2599" s="29"/>
      <c r="BD2599" s="29"/>
      <c r="BE2599" s="29"/>
      <c r="BF2599" s="29"/>
      <c r="BG2599" s="29"/>
      <c r="BH2599" s="29"/>
      <c r="BI2599" s="29"/>
      <c r="BJ2599" s="29"/>
      <c r="BK2599" s="29"/>
      <c r="BL2599" s="29"/>
      <c r="BM2599" s="29"/>
      <c r="BN2599" s="29"/>
      <c r="BO2599" s="29"/>
      <c r="BP2599" s="29"/>
      <c r="BQ2599" s="29"/>
      <c r="BR2599" s="29"/>
      <c r="BS2599" s="29"/>
      <c r="BT2599" s="29"/>
      <c r="BU2599" s="29"/>
      <c r="BV2599" s="29"/>
      <c r="BW2599" s="29"/>
      <c r="BX2599" s="29"/>
      <c r="BY2599" s="29"/>
      <c r="BZ2599" s="29"/>
      <c r="CA2599" s="29"/>
      <c r="CB2599" s="29"/>
      <c r="CC2599" s="29"/>
      <c r="CD2599" s="29"/>
      <c r="CE2599" s="29"/>
      <c r="CF2599" s="29"/>
      <c r="CG2599" s="29"/>
      <c r="CH2599" s="29"/>
      <c r="CI2599" s="29"/>
      <c r="CJ2599" s="29"/>
      <c r="CK2599" s="29"/>
      <c r="CL2599" s="29"/>
      <c r="CM2599" s="29"/>
      <c r="CN2599" s="29"/>
      <c r="CO2599" s="29"/>
      <c r="CP2599" s="29"/>
      <c r="CQ2599" s="29"/>
      <c r="CR2599" s="29"/>
      <c r="CS2599" s="29"/>
      <c r="CT2599" s="29"/>
      <c r="CU2599" s="29"/>
      <c r="CV2599" s="29"/>
      <c r="CW2599" s="29"/>
      <c r="CX2599" s="29"/>
      <c r="CY2599" s="29"/>
      <c r="CZ2599" s="29"/>
      <c r="DA2599" s="29"/>
      <c r="DB2599" s="29"/>
      <c r="DC2599" s="29"/>
      <c r="DD2599" s="29"/>
      <c r="DE2599" s="29"/>
      <c r="DF2599" s="29"/>
      <c r="DG2599" s="29"/>
      <c r="DH2599" s="29"/>
      <c r="DI2599" s="29"/>
      <c r="DJ2599" s="29"/>
      <c r="DK2599" s="29"/>
      <c r="DL2599" s="29"/>
      <c r="DM2599" s="29"/>
      <c r="DN2599" s="29"/>
      <c r="DO2599" s="29"/>
      <c r="DP2599" s="29"/>
      <c r="DQ2599" s="29"/>
      <c r="DR2599" s="29"/>
      <c r="DS2599" s="29"/>
      <c r="DT2599" s="29"/>
      <c r="DU2599" s="29"/>
      <c r="DV2599" s="29"/>
      <c r="DW2599" s="29"/>
      <c r="DX2599" s="29"/>
      <c r="DY2599" s="29"/>
      <c r="DZ2599" s="29"/>
      <c r="EA2599" s="29"/>
      <c r="EB2599" s="29"/>
      <c r="EC2599" s="29"/>
      <c r="ED2599" s="29"/>
      <c r="EE2599" s="29"/>
      <c r="EF2599" s="29"/>
      <c r="EG2599" s="29"/>
      <c r="EH2599" s="29"/>
      <c r="EI2599" s="29"/>
      <c r="EJ2599" s="29"/>
      <c r="EK2599" s="29"/>
      <c r="EL2599" s="29"/>
      <c r="EM2599" s="29"/>
      <c r="EN2599" s="29"/>
      <c r="EO2599" s="29"/>
      <c r="EP2599" s="29"/>
      <c r="EQ2599" s="29"/>
      <c r="ER2599" s="29"/>
      <c r="ES2599" s="29"/>
      <c r="ET2599" s="29"/>
      <c r="EU2599" s="29"/>
      <c r="EV2599" s="29"/>
      <c r="EW2599" s="29"/>
      <c r="EX2599" s="29"/>
      <c r="EY2599" s="29"/>
      <c r="EZ2599" s="29"/>
      <c r="FA2599" s="29"/>
      <c r="FB2599" s="29"/>
      <c r="FC2599" s="29"/>
      <c r="FD2599" s="29"/>
      <c r="FE2599" s="29"/>
      <c r="FF2599" s="29"/>
      <c r="FG2599" s="29"/>
      <c r="FH2599" s="29"/>
      <c r="FI2599" s="29"/>
      <c r="FJ2599" s="29"/>
      <c r="FK2599" s="29"/>
      <c r="FL2599" s="29"/>
      <c r="FM2599" s="29"/>
      <c r="FN2599" s="29"/>
      <c r="FO2599" s="29"/>
      <c r="FP2599" s="29"/>
      <c r="FQ2599" s="29"/>
      <c r="FR2599" s="29"/>
      <c r="FS2599" s="29"/>
      <c r="FT2599" s="29"/>
      <c r="FU2599" s="29"/>
      <c r="FV2599" s="29"/>
      <c r="FW2599" s="29"/>
      <c r="FX2599" s="29"/>
      <c r="FY2599" s="29"/>
      <c r="FZ2599" s="29"/>
      <c r="GA2599" s="29"/>
      <c r="GB2599" s="29"/>
      <c r="GC2599" s="29"/>
      <c r="GD2599" s="29"/>
      <c r="GE2599" s="29"/>
      <c r="GF2599" s="29"/>
      <c r="GG2599" s="29"/>
      <c r="GH2599" s="29"/>
      <c r="GI2599" s="29"/>
      <c r="GJ2599" s="29"/>
      <c r="GK2599" s="29"/>
      <c r="GL2599" s="29"/>
      <c r="GM2599" s="29"/>
      <c r="GN2599" s="29"/>
      <c r="GO2599" s="29"/>
      <c r="GP2599" s="29"/>
      <c r="GQ2599" s="29"/>
      <c r="GR2599" s="29"/>
      <c r="GS2599" s="29"/>
      <c r="GT2599" s="29"/>
      <c r="GU2599" s="29"/>
      <c r="GV2599" s="29"/>
      <c r="GW2599" s="29"/>
      <c r="GX2599" s="29"/>
      <c r="GY2599" s="29"/>
      <c r="GZ2599" s="29"/>
      <c r="HA2599" s="29"/>
      <c r="HB2599" s="29"/>
      <c r="HC2599" s="29"/>
      <c r="HD2599" s="29"/>
      <c r="HE2599" s="29"/>
      <c r="HF2599" s="29"/>
      <c r="HG2599" s="29"/>
      <c r="HH2599" s="29"/>
      <c r="HI2599" s="29"/>
      <c r="HJ2599" s="29"/>
      <c r="HK2599" s="29"/>
      <c r="HL2599" s="29"/>
      <c r="HM2599" s="29"/>
      <c r="HN2599" s="29"/>
      <c r="HO2599" s="29"/>
      <c r="HP2599" s="29"/>
      <c r="HQ2599" s="29"/>
      <c r="HR2599" s="29"/>
      <c r="HS2599" s="29"/>
      <c r="HT2599" s="29"/>
      <c r="HU2599" s="29"/>
      <c r="HV2599" s="29"/>
      <c r="HW2599" s="29"/>
      <c r="HX2599" s="29"/>
      <c r="HY2599" s="29"/>
      <c r="HZ2599" s="29"/>
      <c r="IA2599" s="29"/>
      <c r="IB2599" s="29"/>
      <c r="IC2599" s="29"/>
      <c r="ID2599" s="29"/>
      <c r="IE2599" s="29"/>
      <c r="IF2599" s="29"/>
      <c r="IG2599" s="29"/>
      <c r="IH2599" s="29"/>
      <c r="II2599" s="29"/>
      <c r="IJ2599" s="29"/>
      <c r="IK2599" s="29"/>
      <c r="IL2599" s="29"/>
      <c r="IM2599" s="29"/>
      <c r="IN2599" s="29"/>
      <c r="IO2599" s="29"/>
      <c r="IP2599" s="29"/>
      <c r="IQ2599" s="29"/>
      <c r="IR2599" s="29"/>
      <c r="IS2599" s="29"/>
      <c r="IT2599" s="29"/>
      <c r="IU2599" s="29"/>
      <c r="IV2599" s="29"/>
      <c r="IW2599" s="29"/>
      <c r="IX2599" s="29"/>
      <c r="IY2599" s="29"/>
      <c r="IZ2599" s="29"/>
      <c r="JA2599" s="29"/>
      <c r="JB2599" s="29"/>
      <c r="JC2599" s="29"/>
      <c r="JD2599" s="29"/>
      <c r="JE2599" s="29"/>
      <c r="JF2599" s="29"/>
      <c r="JG2599" s="29"/>
      <c r="JH2599" s="29"/>
      <c r="JI2599" s="29"/>
      <c r="JJ2599" s="29"/>
      <c r="JK2599" s="29"/>
      <c r="JL2599" s="29"/>
      <c r="JM2599" s="29"/>
      <c r="JN2599" s="29"/>
      <c r="JO2599" s="29"/>
      <c r="JP2599" s="29"/>
      <c r="JQ2599" s="29"/>
      <c r="JR2599" s="29"/>
      <c r="JS2599" s="29"/>
      <c r="JT2599" s="29"/>
      <c r="JU2599" s="29"/>
      <c r="JV2599" s="29"/>
      <c r="JW2599" s="29"/>
      <c r="JX2599" s="29"/>
      <c r="JY2599" s="29"/>
      <c r="JZ2599" s="29"/>
      <c r="KA2599" s="29"/>
      <c r="KB2599" s="29"/>
      <c r="KC2599" s="29"/>
      <c r="KD2599" s="29"/>
      <c r="KE2599" s="29"/>
      <c r="KF2599" s="29"/>
      <c r="KG2599" s="29"/>
      <c r="KH2599" s="29"/>
      <c r="KI2599" s="29"/>
      <c r="KJ2599" s="29"/>
      <c r="KK2599" s="29"/>
      <c r="KL2599" s="29"/>
      <c r="KM2599" s="29"/>
      <c r="KN2599" s="29"/>
      <c r="KO2599" s="29"/>
      <c r="KP2599" s="29"/>
      <c r="KQ2599" s="29"/>
      <c r="KR2599" s="29"/>
      <c r="KS2599" s="29"/>
      <c r="KT2599" s="29"/>
      <c r="KU2599" s="29"/>
      <c r="KV2599" s="29"/>
      <c r="KW2599" s="29"/>
      <c r="KX2599" s="29"/>
      <c r="KY2599" s="29"/>
      <c r="KZ2599" s="29"/>
      <c r="LA2599" s="29"/>
      <c r="LB2599" s="29"/>
      <c r="LC2599" s="29"/>
      <c r="LD2599" s="29"/>
      <c r="LE2599" s="29"/>
      <c r="LF2599" s="29"/>
      <c r="LG2599" s="29"/>
      <c r="LH2599" s="29"/>
      <c r="LI2599" s="29"/>
      <c r="LJ2599" s="29"/>
      <c r="LK2599" s="29"/>
      <c r="LL2599" s="29"/>
      <c r="LM2599" s="29"/>
      <c r="LN2599" s="29"/>
      <c r="LO2599" s="29"/>
      <c r="LP2599" s="29"/>
      <c r="LQ2599" s="29"/>
      <c r="LR2599" s="29"/>
      <c r="LS2599" s="29"/>
      <c r="LT2599" s="29"/>
      <c r="LU2599" s="29"/>
      <c r="LV2599" s="29"/>
      <c r="LW2599" s="29"/>
      <c r="LX2599" s="29"/>
      <c r="LY2599" s="29"/>
      <c r="LZ2599" s="29"/>
      <c r="MA2599" s="29"/>
      <c r="MB2599" s="29"/>
      <c r="MC2599" s="29"/>
      <c r="MD2599" s="29"/>
      <c r="ME2599" s="29"/>
      <c r="MF2599" s="29"/>
      <c r="MG2599" s="29"/>
      <c r="MH2599" s="29"/>
      <c r="MI2599" s="29"/>
      <c r="MJ2599" s="29"/>
      <c r="MK2599" s="29"/>
      <c r="ML2599" s="29"/>
      <c r="MM2599" s="29"/>
      <c r="MN2599" s="29"/>
      <c r="MO2599" s="29"/>
      <c r="MP2599" s="29"/>
      <c r="MQ2599" s="29"/>
      <c r="MR2599" s="29"/>
      <c r="MS2599" s="29"/>
      <c r="MT2599" s="29"/>
      <c r="MU2599" s="29"/>
      <c r="MV2599" s="29"/>
      <c r="MW2599" s="29"/>
      <c r="MX2599" s="29"/>
      <c r="MY2599" s="29"/>
      <c r="MZ2599" s="29"/>
      <c r="NA2599" s="29"/>
      <c r="NB2599" s="29"/>
      <c r="NC2599" s="29"/>
      <c r="ND2599" s="29"/>
      <c r="NE2599" s="29"/>
      <c r="NF2599" s="29"/>
      <c r="NG2599" s="29"/>
      <c r="NH2599" s="29"/>
      <c r="NI2599" s="29"/>
      <c r="NJ2599" s="29"/>
      <c r="NK2599" s="29"/>
      <c r="NL2599" s="29"/>
      <c r="NM2599" s="29"/>
      <c r="NN2599" s="29"/>
      <c r="NO2599" s="29"/>
      <c r="NP2599" s="29"/>
      <c r="NQ2599" s="29"/>
      <c r="NR2599" s="29"/>
      <c r="NS2599" s="29"/>
      <c r="NT2599" s="29"/>
      <c r="NU2599" s="29"/>
      <c r="NV2599" s="29"/>
      <c r="NW2599" s="29"/>
      <c r="NX2599" s="29"/>
      <c r="NY2599" s="29"/>
      <c r="NZ2599" s="29"/>
      <c r="OA2599" s="29"/>
      <c r="OB2599" s="29"/>
      <c r="OC2599" s="29"/>
      <c r="OD2599" s="29"/>
      <c r="OE2599" s="29"/>
      <c r="OF2599" s="29"/>
      <c r="OG2599" s="29"/>
      <c r="OH2599" s="29"/>
    </row>
    <row r="2600" spans="1:398" ht="16.5" customHeight="1">
      <c r="A2600" s="201" t="s">
        <v>8223</v>
      </c>
      <c r="B2600" s="201"/>
      <c r="C2600" s="110"/>
      <c r="D2600" s="201"/>
      <c r="E2600" s="90" t="s">
        <v>8258</v>
      </c>
      <c r="F2600" s="90" t="s">
        <v>34</v>
      </c>
      <c r="G2600" s="90" t="s">
        <v>8259</v>
      </c>
      <c r="H2600" s="91" t="s">
        <v>6565</v>
      </c>
      <c r="I2600" s="92">
        <v>2</v>
      </c>
      <c r="J2600" s="92">
        <v>0</v>
      </c>
      <c r="K2600" s="92">
        <v>0</v>
      </c>
      <c r="L2600" s="93" t="s">
        <v>6583</v>
      </c>
      <c r="M2600" s="98"/>
      <c r="N2600" s="93" t="s">
        <v>2626</v>
      </c>
      <c r="O2600" s="94">
        <v>216</v>
      </c>
      <c r="P2600" s="94">
        <v>8544</v>
      </c>
      <c r="Q2600" s="94">
        <v>2.5000000000000001E-3</v>
      </c>
      <c r="R2600" s="216" t="s">
        <v>6566</v>
      </c>
      <c r="S2600" s="96">
        <v>60</v>
      </c>
      <c r="T2600" s="96">
        <v>220</v>
      </c>
      <c r="U2600" s="232">
        <v>8.9681800000000003</v>
      </c>
      <c r="V2600" s="101">
        <f t="shared" si="19"/>
        <v>1972.9996000000001</v>
      </c>
      <c r="W2600" s="97">
        <f t="shared" si="17"/>
        <v>1.9729996000000001</v>
      </c>
      <c r="X2600" s="21">
        <v>426.58934631456003</v>
      </c>
      <c r="Y2600" s="202" t="s">
        <v>33</v>
      </c>
      <c r="Z2600" s="203" t="s">
        <v>5838</v>
      </c>
      <c r="AA2600" s="203">
        <f t="shared" si="18"/>
        <v>426.58934631456003</v>
      </c>
      <c r="AB2600" s="203" t="s">
        <v>8228</v>
      </c>
      <c r="AC2600" s="203"/>
      <c r="AD2600" s="25"/>
      <c r="AE2600" s="26"/>
      <c r="AF2600" s="27"/>
      <c r="AP2600" s="29"/>
      <c r="AQ2600" s="29"/>
      <c r="AR2600" s="29"/>
      <c r="AS2600" s="29"/>
      <c r="AT2600" s="29"/>
      <c r="AU2600" s="29"/>
      <c r="AV2600" s="29"/>
      <c r="AW2600" s="29"/>
      <c r="AX2600" s="29"/>
      <c r="AY2600" s="29"/>
      <c r="AZ2600" s="29"/>
      <c r="BA2600" s="29"/>
      <c r="BB2600" s="29"/>
      <c r="BC2600" s="29"/>
      <c r="BD2600" s="29"/>
      <c r="BE2600" s="29"/>
      <c r="BF2600" s="29"/>
      <c r="BG2600" s="29"/>
      <c r="BH2600" s="29"/>
      <c r="BI2600" s="29"/>
      <c r="BJ2600" s="29"/>
      <c r="BK2600" s="29"/>
      <c r="BL2600" s="29"/>
      <c r="BM2600" s="29"/>
      <c r="BN2600" s="29"/>
      <c r="BO2600" s="29"/>
      <c r="BP2600" s="29"/>
      <c r="BQ2600" s="29"/>
      <c r="BR2600" s="29"/>
      <c r="BS2600" s="29"/>
      <c r="BT2600" s="29"/>
      <c r="BU2600" s="29"/>
      <c r="BV2600" s="29"/>
      <c r="BW2600" s="29"/>
      <c r="BX2600" s="29"/>
      <c r="BY2600" s="29"/>
      <c r="BZ2600" s="29"/>
      <c r="CA2600" s="29"/>
      <c r="CB2600" s="29"/>
      <c r="CC2600" s="29"/>
      <c r="CD2600" s="29"/>
      <c r="CE2600" s="29"/>
      <c r="CF2600" s="29"/>
      <c r="CG2600" s="29"/>
      <c r="CH2600" s="29"/>
      <c r="CI2600" s="29"/>
      <c r="CJ2600" s="29"/>
      <c r="CK2600" s="29"/>
      <c r="CL2600" s="29"/>
      <c r="CM2600" s="29"/>
      <c r="CN2600" s="29"/>
      <c r="CO2600" s="29"/>
      <c r="CP2600" s="29"/>
      <c r="CQ2600" s="29"/>
      <c r="CR2600" s="29"/>
      <c r="CS2600" s="29"/>
      <c r="CT2600" s="29"/>
      <c r="CU2600" s="29"/>
      <c r="CV2600" s="29"/>
      <c r="CW2600" s="29"/>
      <c r="CX2600" s="29"/>
      <c r="CY2600" s="29"/>
      <c r="CZ2600" s="29"/>
      <c r="DA2600" s="29"/>
      <c r="DB2600" s="29"/>
      <c r="DC2600" s="29"/>
      <c r="DD2600" s="29"/>
      <c r="DE2600" s="29"/>
      <c r="DF2600" s="29"/>
      <c r="DG2600" s="29"/>
      <c r="DH2600" s="29"/>
      <c r="DI2600" s="29"/>
      <c r="DJ2600" s="29"/>
      <c r="DK2600" s="29"/>
      <c r="DL2600" s="29"/>
      <c r="DM2600" s="29"/>
      <c r="DN2600" s="29"/>
      <c r="DO2600" s="29"/>
      <c r="DP2600" s="29"/>
      <c r="DQ2600" s="29"/>
      <c r="DR2600" s="29"/>
      <c r="DS2600" s="29"/>
      <c r="DT2600" s="29"/>
      <c r="DU2600" s="29"/>
      <c r="DV2600" s="29"/>
      <c r="DW2600" s="29"/>
      <c r="DX2600" s="29"/>
      <c r="DY2600" s="29"/>
      <c r="DZ2600" s="29"/>
      <c r="EA2600" s="29"/>
      <c r="EB2600" s="29"/>
      <c r="EC2600" s="29"/>
      <c r="ED2600" s="29"/>
      <c r="EE2600" s="29"/>
      <c r="EF2600" s="29"/>
      <c r="EG2600" s="29"/>
      <c r="EH2600" s="29"/>
      <c r="EI2600" s="29"/>
      <c r="EJ2600" s="29"/>
      <c r="EK2600" s="29"/>
      <c r="EL2600" s="29"/>
      <c r="EM2600" s="29"/>
      <c r="EN2600" s="29"/>
      <c r="EO2600" s="29"/>
      <c r="EP2600" s="29"/>
      <c r="EQ2600" s="29"/>
      <c r="ER2600" s="29"/>
      <c r="ES2600" s="29"/>
      <c r="ET2600" s="29"/>
      <c r="EU2600" s="29"/>
      <c r="EV2600" s="29"/>
      <c r="EW2600" s="29"/>
      <c r="EX2600" s="29"/>
      <c r="EY2600" s="29"/>
      <c r="EZ2600" s="29"/>
      <c r="FA2600" s="29"/>
      <c r="FB2600" s="29"/>
      <c r="FC2600" s="29"/>
      <c r="FD2600" s="29"/>
      <c r="FE2600" s="29"/>
      <c r="FF2600" s="29"/>
      <c r="FG2600" s="29"/>
      <c r="FH2600" s="29"/>
      <c r="FI2600" s="29"/>
      <c r="FJ2600" s="29"/>
      <c r="FK2600" s="29"/>
      <c r="FL2600" s="29"/>
      <c r="FM2600" s="29"/>
      <c r="FN2600" s="29"/>
      <c r="FO2600" s="29"/>
      <c r="FP2600" s="29"/>
      <c r="FQ2600" s="29"/>
      <c r="FR2600" s="29"/>
      <c r="FS2600" s="29"/>
      <c r="FT2600" s="29"/>
      <c r="FU2600" s="29"/>
      <c r="FV2600" s="29"/>
      <c r="FW2600" s="29"/>
      <c r="FX2600" s="29"/>
      <c r="FY2600" s="29"/>
      <c r="FZ2600" s="29"/>
      <c r="GA2600" s="29"/>
      <c r="GB2600" s="29"/>
      <c r="GC2600" s="29"/>
      <c r="GD2600" s="29"/>
      <c r="GE2600" s="29"/>
      <c r="GF2600" s="29"/>
      <c r="GG2600" s="29"/>
      <c r="GH2600" s="29"/>
      <c r="GI2600" s="29"/>
      <c r="GJ2600" s="29"/>
      <c r="GK2600" s="29"/>
      <c r="GL2600" s="29"/>
      <c r="GM2600" s="29"/>
      <c r="GN2600" s="29"/>
      <c r="GO2600" s="29"/>
      <c r="GP2600" s="29"/>
      <c r="GQ2600" s="29"/>
      <c r="GR2600" s="29"/>
      <c r="GS2600" s="29"/>
      <c r="GT2600" s="29"/>
      <c r="GU2600" s="29"/>
      <c r="GV2600" s="29"/>
      <c r="GW2600" s="29"/>
      <c r="GX2600" s="29"/>
      <c r="GY2600" s="29"/>
      <c r="GZ2600" s="29"/>
      <c r="HA2600" s="29"/>
      <c r="HB2600" s="29"/>
      <c r="HC2600" s="29"/>
      <c r="HD2600" s="29"/>
      <c r="HE2600" s="29"/>
      <c r="HF2600" s="29"/>
      <c r="HG2600" s="29"/>
      <c r="HH2600" s="29"/>
      <c r="HI2600" s="29"/>
      <c r="HJ2600" s="29"/>
      <c r="HK2600" s="29"/>
      <c r="HL2600" s="29"/>
      <c r="HM2600" s="29"/>
      <c r="HN2600" s="29"/>
      <c r="HO2600" s="29"/>
      <c r="HP2600" s="29"/>
      <c r="HQ2600" s="29"/>
      <c r="HR2600" s="29"/>
      <c r="HS2600" s="29"/>
      <c r="HT2600" s="29"/>
      <c r="HU2600" s="29"/>
      <c r="HV2600" s="29"/>
      <c r="HW2600" s="29"/>
      <c r="HX2600" s="29"/>
      <c r="HY2600" s="29"/>
      <c r="HZ2600" s="29"/>
      <c r="IA2600" s="29"/>
      <c r="IB2600" s="29"/>
      <c r="IC2600" s="29"/>
      <c r="ID2600" s="29"/>
      <c r="IE2600" s="29"/>
      <c r="IF2600" s="29"/>
      <c r="IG2600" s="29"/>
      <c r="IH2600" s="29"/>
      <c r="II2600" s="29"/>
      <c r="IJ2600" s="29"/>
      <c r="IK2600" s="29"/>
      <c r="IL2600" s="29"/>
      <c r="IM2600" s="29"/>
      <c r="IN2600" s="29"/>
      <c r="IO2600" s="29"/>
      <c r="IP2600" s="29"/>
      <c r="IQ2600" s="29"/>
      <c r="IR2600" s="29"/>
      <c r="IS2600" s="29"/>
      <c r="IT2600" s="29"/>
      <c r="IU2600" s="29"/>
      <c r="IV2600" s="29"/>
      <c r="IW2600" s="29"/>
      <c r="IX2600" s="29"/>
      <c r="IY2600" s="29"/>
      <c r="IZ2600" s="29"/>
      <c r="JA2600" s="29"/>
      <c r="JB2600" s="29"/>
      <c r="JC2600" s="29"/>
      <c r="JD2600" s="29"/>
      <c r="JE2600" s="29"/>
      <c r="JF2600" s="29"/>
      <c r="JG2600" s="29"/>
      <c r="JH2600" s="29"/>
      <c r="JI2600" s="29"/>
      <c r="JJ2600" s="29"/>
      <c r="JK2600" s="29"/>
      <c r="JL2600" s="29"/>
      <c r="JM2600" s="29"/>
      <c r="JN2600" s="29"/>
      <c r="JO2600" s="29"/>
      <c r="JP2600" s="29"/>
      <c r="JQ2600" s="29"/>
      <c r="JR2600" s="29"/>
      <c r="JS2600" s="29"/>
      <c r="JT2600" s="29"/>
      <c r="JU2600" s="29"/>
      <c r="JV2600" s="29"/>
      <c r="JW2600" s="29"/>
      <c r="JX2600" s="29"/>
      <c r="JY2600" s="29"/>
      <c r="JZ2600" s="29"/>
      <c r="KA2600" s="29"/>
      <c r="KB2600" s="29"/>
      <c r="KC2600" s="29"/>
      <c r="KD2600" s="29"/>
      <c r="KE2600" s="29"/>
      <c r="KF2600" s="29"/>
      <c r="KG2600" s="29"/>
      <c r="KH2600" s="29"/>
      <c r="KI2600" s="29"/>
      <c r="KJ2600" s="29"/>
      <c r="KK2600" s="29"/>
      <c r="KL2600" s="29"/>
      <c r="KM2600" s="29"/>
      <c r="KN2600" s="29"/>
      <c r="KO2600" s="29"/>
      <c r="KP2600" s="29"/>
      <c r="KQ2600" s="29"/>
      <c r="KR2600" s="29"/>
      <c r="KS2600" s="29"/>
      <c r="KT2600" s="29"/>
      <c r="KU2600" s="29"/>
      <c r="KV2600" s="29"/>
      <c r="KW2600" s="29"/>
      <c r="KX2600" s="29"/>
      <c r="KY2600" s="29"/>
      <c r="KZ2600" s="29"/>
      <c r="LA2600" s="29"/>
      <c r="LB2600" s="29"/>
      <c r="LC2600" s="29"/>
      <c r="LD2600" s="29"/>
      <c r="LE2600" s="29"/>
      <c r="LF2600" s="29"/>
      <c r="LG2600" s="29"/>
      <c r="LH2600" s="29"/>
      <c r="LI2600" s="29"/>
      <c r="LJ2600" s="29"/>
      <c r="LK2600" s="29"/>
      <c r="LL2600" s="29"/>
      <c r="LM2600" s="29"/>
      <c r="LN2600" s="29"/>
      <c r="LO2600" s="29"/>
      <c r="LP2600" s="29"/>
      <c r="LQ2600" s="29"/>
      <c r="LR2600" s="29"/>
      <c r="LS2600" s="29"/>
      <c r="LT2600" s="29"/>
      <c r="LU2600" s="29"/>
      <c r="LV2600" s="29"/>
      <c r="LW2600" s="29"/>
      <c r="LX2600" s="29"/>
      <c r="LY2600" s="29"/>
      <c r="LZ2600" s="29"/>
      <c r="MA2600" s="29"/>
      <c r="MB2600" s="29"/>
      <c r="MC2600" s="29"/>
      <c r="MD2600" s="29"/>
      <c r="ME2600" s="29"/>
      <c r="MF2600" s="29"/>
      <c r="MG2600" s="29"/>
      <c r="MH2600" s="29"/>
      <c r="MI2600" s="29"/>
      <c r="MJ2600" s="29"/>
      <c r="MK2600" s="29"/>
      <c r="ML2600" s="29"/>
      <c r="MM2600" s="29"/>
      <c r="MN2600" s="29"/>
      <c r="MO2600" s="29"/>
      <c r="MP2600" s="29"/>
      <c r="MQ2600" s="29"/>
      <c r="MR2600" s="29"/>
      <c r="MS2600" s="29"/>
      <c r="MT2600" s="29"/>
      <c r="MU2600" s="29"/>
      <c r="MV2600" s="29"/>
      <c r="MW2600" s="29"/>
      <c r="MX2600" s="29"/>
      <c r="MY2600" s="29"/>
      <c r="MZ2600" s="29"/>
      <c r="NA2600" s="29"/>
      <c r="NB2600" s="29"/>
      <c r="NC2600" s="29"/>
      <c r="ND2600" s="29"/>
      <c r="NE2600" s="29"/>
      <c r="NF2600" s="29"/>
      <c r="NG2600" s="29"/>
      <c r="NH2600" s="29"/>
      <c r="NI2600" s="29"/>
      <c r="NJ2600" s="29"/>
      <c r="NK2600" s="29"/>
      <c r="NL2600" s="29"/>
      <c r="NM2600" s="29"/>
      <c r="NN2600" s="29"/>
      <c r="NO2600" s="29"/>
      <c r="NP2600" s="29"/>
      <c r="NQ2600" s="29"/>
      <c r="NR2600" s="29"/>
      <c r="NS2600" s="29"/>
      <c r="NT2600" s="29"/>
      <c r="NU2600" s="29"/>
      <c r="NV2600" s="29"/>
      <c r="NW2600" s="29"/>
      <c r="NX2600" s="29"/>
      <c r="NY2600" s="29"/>
      <c r="NZ2600" s="29"/>
      <c r="OA2600" s="29"/>
      <c r="OB2600" s="29"/>
      <c r="OC2600" s="29"/>
      <c r="OD2600" s="29"/>
      <c r="OE2600" s="29"/>
      <c r="OF2600" s="29"/>
      <c r="OG2600" s="29"/>
      <c r="OH2600" s="29"/>
    </row>
    <row r="2601" spans="1:398" ht="16.5" customHeight="1">
      <c r="A2601" s="201" t="s">
        <v>8223</v>
      </c>
      <c r="B2601" s="201"/>
      <c r="C2601" s="110"/>
      <c r="D2601" s="201"/>
      <c r="E2601" s="90" t="s">
        <v>5612</v>
      </c>
      <c r="F2601" s="90" t="s">
        <v>5608</v>
      </c>
      <c r="G2601" s="90" t="s">
        <v>5613</v>
      </c>
      <c r="H2601" s="91">
        <v>110</v>
      </c>
      <c r="I2601" s="92">
        <v>1</v>
      </c>
      <c r="J2601" s="92">
        <v>0</v>
      </c>
      <c r="K2601" s="92">
        <v>0</v>
      </c>
      <c r="L2601" s="93" t="s">
        <v>6673</v>
      </c>
      <c r="M2601" s="98"/>
      <c r="N2601" s="93" t="s">
        <v>412</v>
      </c>
      <c r="O2601" s="94">
        <v>8760</v>
      </c>
      <c r="P2601" s="94">
        <v>0</v>
      </c>
      <c r="Q2601" s="94">
        <v>0.1</v>
      </c>
      <c r="R2601" s="216" t="s">
        <v>6566</v>
      </c>
      <c r="S2601" s="96">
        <v>60</v>
      </c>
      <c r="T2601" s="96">
        <v>110</v>
      </c>
      <c r="U2601" s="232">
        <v>0.222</v>
      </c>
      <c r="V2601" s="101">
        <f t="shared" si="19"/>
        <v>24.42</v>
      </c>
      <c r="W2601" s="97">
        <f t="shared" si="17"/>
        <v>2.4420000000000001E-2</v>
      </c>
      <c r="X2601" s="21">
        <v>213.91920000000002</v>
      </c>
      <c r="Y2601" s="202" t="s">
        <v>33</v>
      </c>
      <c r="Z2601" s="203" t="s">
        <v>5838</v>
      </c>
      <c r="AA2601" s="203">
        <f t="shared" si="18"/>
        <v>213.91920000000002</v>
      </c>
      <c r="AB2601" s="203" t="s">
        <v>8228</v>
      </c>
      <c r="AC2601" s="203"/>
      <c r="AD2601" s="25"/>
      <c r="AE2601" s="26"/>
      <c r="AF2601" s="27"/>
      <c r="AP2601" s="29"/>
      <c r="AQ2601" s="29"/>
      <c r="AR2601" s="29"/>
      <c r="AS2601" s="29"/>
      <c r="AT2601" s="29"/>
      <c r="AU2601" s="29"/>
      <c r="AV2601" s="29"/>
      <c r="AW2601" s="29"/>
      <c r="AX2601" s="29"/>
      <c r="AY2601" s="29"/>
      <c r="AZ2601" s="29"/>
      <c r="BA2601" s="29"/>
      <c r="BB2601" s="29"/>
      <c r="BC2601" s="29"/>
      <c r="BD2601" s="29"/>
      <c r="BE2601" s="29"/>
      <c r="BF2601" s="29"/>
      <c r="BG2601" s="29"/>
      <c r="BH2601" s="29"/>
      <c r="BI2601" s="29"/>
      <c r="BJ2601" s="29"/>
      <c r="BK2601" s="29"/>
      <c r="BL2601" s="29"/>
      <c r="BM2601" s="29"/>
      <c r="BN2601" s="29"/>
      <c r="BO2601" s="29"/>
      <c r="BP2601" s="29"/>
      <c r="BQ2601" s="29"/>
      <c r="BR2601" s="29"/>
      <c r="BS2601" s="29"/>
      <c r="BT2601" s="29"/>
      <c r="BU2601" s="29"/>
      <c r="BV2601" s="29"/>
      <c r="BW2601" s="29"/>
      <c r="BX2601" s="29"/>
      <c r="BY2601" s="29"/>
      <c r="BZ2601" s="29"/>
      <c r="CA2601" s="29"/>
      <c r="CB2601" s="29"/>
      <c r="CC2601" s="29"/>
      <c r="CD2601" s="29"/>
      <c r="CE2601" s="29"/>
      <c r="CF2601" s="29"/>
      <c r="CG2601" s="29"/>
      <c r="CH2601" s="29"/>
      <c r="CI2601" s="29"/>
      <c r="CJ2601" s="29"/>
      <c r="CK2601" s="29"/>
      <c r="CL2601" s="29"/>
      <c r="CM2601" s="29"/>
      <c r="CN2601" s="29"/>
      <c r="CO2601" s="29"/>
      <c r="CP2601" s="29"/>
      <c r="CQ2601" s="29"/>
      <c r="CR2601" s="29"/>
      <c r="CS2601" s="29"/>
      <c r="CT2601" s="29"/>
      <c r="CU2601" s="29"/>
      <c r="CV2601" s="29"/>
      <c r="CW2601" s="29"/>
      <c r="CX2601" s="29"/>
      <c r="CY2601" s="29"/>
      <c r="CZ2601" s="29"/>
      <c r="DA2601" s="29"/>
      <c r="DB2601" s="29"/>
      <c r="DC2601" s="29"/>
      <c r="DD2601" s="29"/>
      <c r="DE2601" s="29"/>
      <c r="DF2601" s="29"/>
      <c r="DG2601" s="29"/>
      <c r="DH2601" s="29"/>
      <c r="DI2601" s="29"/>
      <c r="DJ2601" s="29"/>
      <c r="DK2601" s="29"/>
      <c r="DL2601" s="29"/>
      <c r="DM2601" s="29"/>
      <c r="DN2601" s="29"/>
      <c r="DO2601" s="29"/>
      <c r="DP2601" s="29"/>
      <c r="DQ2601" s="29"/>
      <c r="DR2601" s="29"/>
      <c r="DS2601" s="29"/>
      <c r="DT2601" s="29"/>
      <c r="DU2601" s="29"/>
      <c r="DV2601" s="29"/>
      <c r="DW2601" s="29"/>
      <c r="DX2601" s="29"/>
      <c r="DY2601" s="29"/>
      <c r="DZ2601" s="29"/>
      <c r="EA2601" s="29"/>
      <c r="EB2601" s="29"/>
      <c r="EC2601" s="29"/>
      <c r="ED2601" s="29"/>
      <c r="EE2601" s="29"/>
      <c r="EF2601" s="29"/>
      <c r="EG2601" s="29"/>
      <c r="EH2601" s="29"/>
      <c r="EI2601" s="29"/>
      <c r="EJ2601" s="29"/>
      <c r="EK2601" s="29"/>
      <c r="EL2601" s="29"/>
      <c r="EM2601" s="29"/>
      <c r="EN2601" s="29"/>
      <c r="EO2601" s="29"/>
      <c r="EP2601" s="29"/>
      <c r="EQ2601" s="29"/>
      <c r="ER2601" s="29"/>
      <c r="ES2601" s="29"/>
      <c r="ET2601" s="29"/>
      <c r="EU2601" s="29"/>
      <c r="EV2601" s="29"/>
      <c r="EW2601" s="29"/>
      <c r="EX2601" s="29"/>
      <c r="EY2601" s="29"/>
      <c r="EZ2601" s="29"/>
      <c r="FA2601" s="29"/>
      <c r="FB2601" s="29"/>
      <c r="FC2601" s="29"/>
      <c r="FD2601" s="29"/>
      <c r="FE2601" s="29"/>
      <c r="FF2601" s="29"/>
      <c r="FG2601" s="29"/>
      <c r="FH2601" s="29"/>
      <c r="FI2601" s="29"/>
      <c r="FJ2601" s="29"/>
      <c r="FK2601" s="29"/>
      <c r="FL2601" s="29"/>
      <c r="FM2601" s="29"/>
      <c r="FN2601" s="29"/>
      <c r="FO2601" s="29"/>
      <c r="FP2601" s="29"/>
      <c r="FQ2601" s="29"/>
      <c r="FR2601" s="29"/>
      <c r="FS2601" s="29"/>
      <c r="FT2601" s="29"/>
      <c r="FU2601" s="29"/>
      <c r="FV2601" s="29"/>
      <c r="FW2601" s="29"/>
      <c r="FX2601" s="29"/>
      <c r="FY2601" s="29"/>
      <c r="FZ2601" s="29"/>
      <c r="GA2601" s="29"/>
      <c r="GB2601" s="29"/>
      <c r="GC2601" s="29"/>
      <c r="GD2601" s="29"/>
      <c r="GE2601" s="29"/>
      <c r="GF2601" s="29"/>
      <c r="GG2601" s="29"/>
      <c r="GH2601" s="29"/>
      <c r="GI2601" s="29"/>
      <c r="GJ2601" s="29"/>
      <c r="GK2601" s="29"/>
      <c r="GL2601" s="29"/>
      <c r="GM2601" s="29"/>
      <c r="GN2601" s="29"/>
      <c r="GO2601" s="29"/>
      <c r="GP2601" s="29"/>
      <c r="GQ2601" s="29"/>
      <c r="GR2601" s="29"/>
      <c r="GS2601" s="29"/>
      <c r="GT2601" s="29"/>
      <c r="GU2601" s="29"/>
      <c r="GV2601" s="29"/>
      <c r="GW2601" s="29"/>
      <c r="GX2601" s="29"/>
      <c r="GY2601" s="29"/>
      <c r="GZ2601" s="29"/>
      <c r="HA2601" s="29"/>
      <c r="HB2601" s="29"/>
      <c r="HC2601" s="29"/>
      <c r="HD2601" s="29"/>
      <c r="HE2601" s="29"/>
      <c r="HF2601" s="29"/>
      <c r="HG2601" s="29"/>
      <c r="HH2601" s="29"/>
      <c r="HI2601" s="29"/>
      <c r="HJ2601" s="29"/>
      <c r="HK2601" s="29"/>
      <c r="HL2601" s="29"/>
      <c r="HM2601" s="29"/>
      <c r="HN2601" s="29"/>
      <c r="HO2601" s="29"/>
      <c r="HP2601" s="29"/>
      <c r="HQ2601" s="29"/>
      <c r="HR2601" s="29"/>
      <c r="HS2601" s="29"/>
      <c r="HT2601" s="29"/>
      <c r="HU2601" s="29"/>
      <c r="HV2601" s="29"/>
      <c r="HW2601" s="29"/>
      <c r="HX2601" s="29"/>
      <c r="HY2601" s="29"/>
      <c r="HZ2601" s="29"/>
      <c r="IA2601" s="29"/>
      <c r="IB2601" s="29"/>
      <c r="IC2601" s="29"/>
      <c r="ID2601" s="29"/>
      <c r="IE2601" s="29"/>
      <c r="IF2601" s="29"/>
      <c r="IG2601" s="29"/>
      <c r="IH2601" s="29"/>
      <c r="II2601" s="29"/>
      <c r="IJ2601" s="29"/>
      <c r="IK2601" s="29"/>
      <c r="IL2601" s="29"/>
      <c r="IM2601" s="29"/>
      <c r="IN2601" s="29"/>
      <c r="IO2601" s="29"/>
      <c r="IP2601" s="29"/>
      <c r="IQ2601" s="29"/>
      <c r="IR2601" s="29"/>
      <c r="IS2601" s="29"/>
      <c r="IT2601" s="29"/>
      <c r="IU2601" s="29"/>
      <c r="IV2601" s="29"/>
      <c r="IW2601" s="29"/>
      <c r="IX2601" s="29"/>
      <c r="IY2601" s="29"/>
      <c r="IZ2601" s="29"/>
      <c r="JA2601" s="29"/>
      <c r="JB2601" s="29"/>
      <c r="JC2601" s="29"/>
      <c r="JD2601" s="29"/>
      <c r="JE2601" s="29"/>
      <c r="JF2601" s="29"/>
      <c r="JG2601" s="29"/>
      <c r="JH2601" s="29"/>
      <c r="JI2601" s="29"/>
      <c r="JJ2601" s="29"/>
      <c r="JK2601" s="29"/>
      <c r="JL2601" s="29"/>
      <c r="JM2601" s="29"/>
      <c r="JN2601" s="29"/>
      <c r="JO2601" s="29"/>
      <c r="JP2601" s="29"/>
      <c r="JQ2601" s="29"/>
      <c r="JR2601" s="29"/>
      <c r="JS2601" s="29"/>
      <c r="JT2601" s="29"/>
      <c r="JU2601" s="29"/>
      <c r="JV2601" s="29"/>
      <c r="JW2601" s="29"/>
      <c r="JX2601" s="29"/>
      <c r="JY2601" s="29"/>
      <c r="JZ2601" s="29"/>
      <c r="KA2601" s="29"/>
      <c r="KB2601" s="29"/>
      <c r="KC2601" s="29"/>
      <c r="KD2601" s="29"/>
      <c r="KE2601" s="29"/>
      <c r="KF2601" s="29"/>
      <c r="KG2601" s="29"/>
      <c r="KH2601" s="29"/>
      <c r="KI2601" s="29"/>
      <c r="KJ2601" s="29"/>
      <c r="KK2601" s="29"/>
      <c r="KL2601" s="29"/>
      <c r="KM2601" s="29"/>
      <c r="KN2601" s="29"/>
      <c r="KO2601" s="29"/>
      <c r="KP2601" s="29"/>
      <c r="KQ2601" s="29"/>
      <c r="KR2601" s="29"/>
      <c r="KS2601" s="29"/>
      <c r="KT2601" s="29"/>
      <c r="KU2601" s="29"/>
      <c r="KV2601" s="29"/>
      <c r="KW2601" s="29"/>
      <c r="KX2601" s="29"/>
      <c r="KY2601" s="29"/>
      <c r="KZ2601" s="29"/>
      <c r="LA2601" s="29"/>
      <c r="LB2601" s="29"/>
      <c r="LC2601" s="29"/>
      <c r="LD2601" s="29"/>
      <c r="LE2601" s="29"/>
      <c r="LF2601" s="29"/>
      <c r="LG2601" s="29"/>
      <c r="LH2601" s="29"/>
      <c r="LI2601" s="29"/>
      <c r="LJ2601" s="29"/>
      <c r="LK2601" s="29"/>
      <c r="LL2601" s="29"/>
      <c r="LM2601" s="29"/>
      <c r="LN2601" s="29"/>
      <c r="LO2601" s="29"/>
      <c r="LP2601" s="29"/>
      <c r="LQ2601" s="29"/>
      <c r="LR2601" s="29"/>
      <c r="LS2601" s="29"/>
      <c r="LT2601" s="29"/>
      <c r="LU2601" s="29"/>
      <c r="LV2601" s="29"/>
      <c r="LW2601" s="29"/>
      <c r="LX2601" s="29"/>
      <c r="LY2601" s="29"/>
      <c r="LZ2601" s="29"/>
      <c r="MA2601" s="29"/>
      <c r="MB2601" s="29"/>
      <c r="MC2601" s="29"/>
      <c r="MD2601" s="29"/>
      <c r="ME2601" s="29"/>
      <c r="MF2601" s="29"/>
      <c r="MG2601" s="29"/>
      <c r="MH2601" s="29"/>
      <c r="MI2601" s="29"/>
      <c r="MJ2601" s="29"/>
      <c r="MK2601" s="29"/>
      <c r="ML2601" s="29"/>
      <c r="MM2601" s="29"/>
      <c r="MN2601" s="29"/>
      <c r="MO2601" s="29"/>
      <c r="MP2601" s="29"/>
      <c r="MQ2601" s="29"/>
      <c r="MR2601" s="29"/>
      <c r="MS2601" s="29"/>
      <c r="MT2601" s="29"/>
      <c r="MU2601" s="29"/>
      <c r="MV2601" s="29"/>
      <c r="MW2601" s="29"/>
      <c r="MX2601" s="29"/>
      <c r="MY2601" s="29"/>
      <c r="MZ2601" s="29"/>
      <c r="NA2601" s="29"/>
      <c r="NB2601" s="29"/>
      <c r="NC2601" s="29"/>
      <c r="ND2601" s="29"/>
      <c r="NE2601" s="29"/>
      <c r="NF2601" s="29"/>
      <c r="NG2601" s="29"/>
      <c r="NH2601" s="29"/>
      <c r="NI2601" s="29"/>
      <c r="NJ2601" s="29"/>
      <c r="NK2601" s="29"/>
      <c r="NL2601" s="29"/>
      <c r="NM2601" s="29"/>
      <c r="NN2601" s="29"/>
      <c r="NO2601" s="29"/>
      <c r="NP2601" s="29"/>
      <c r="NQ2601" s="29"/>
      <c r="NR2601" s="29"/>
      <c r="NS2601" s="29"/>
      <c r="NT2601" s="29"/>
      <c r="NU2601" s="29"/>
      <c r="NV2601" s="29"/>
      <c r="NW2601" s="29"/>
      <c r="NX2601" s="29"/>
      <c r="NY2601" s="29"/>
      <c r="NZ2601" s="29"/>
      <c r="OA2601" s="29"/>
      <c r="OB2601" s="29"/>
      <c r="OC2601" s="29"/>
      <c r="OD2601" s="29"/>
      <c r="OE2601" s="29"/>
      <c r="OF2601" s="29"/>
      <c r="OG2601" s="29"/>
      <c r="OH2601" s="29"/>
    </row>
    <row r="2602" spans="1:398" ht="16.5" customHeight="1">
      <c r="A2602" s="201" t="s">
        <v>8223</v>
      </c>
      <c r="B2602" s="201"/>
      <c r="C2602" s="110"/>
      <c r="D2602" s="201"/>
      <c r="E2602" s="90" t="s">
        <v>5618</v>
      </c>
      <c r="F2602" s="90" t="s">
        <v>5608</v>
      </c>
      <c r="G2602" s="90" t="s">
        <v>5619</v>
      </c>
      <c r="H2602" s="91" t="s">
        <v>3256</v>
      </c>
      <c r="I2602" s="92">
        <v>1</v>
      </c>
      <c r="J2602" s="92">
        <v>0</v>
      </c>
      <c r="K2602" s="92">
        <v>0</v>
      </c>
      <c r="L2602" s="93" t="s">
        <v>6673</v>
      </c>
      <c r="M2602" s="98"/>
      <c r="N2602" s="93" t="s">
        <v>412</v>
      </c>
      <c r="O2602" s="94">
        <v>8760</v>
      </c>
      <c r="P2602" s="94">
        <v>0</v>
      </c>
      <c r="Q2602" s="94">
        <v>0.1</v>
      </c>
      <c r="R2602" s="216" t="s">
        <v>6566</v>
      </c>
      <c r="S2602" s="96">
        <v>60</v>
      </c>
      <c r="T2602" s="96">
        <v>110</v>
      </c>
      <c r="U2602" s="232">
        <v>0.222</v>
      </c>
      <c r="V2602" s="101">
        <f t="shared" si="19"/>
        <v>24.42</v>
      </c>
      <c r="W2602" s="97">
        <f t="shared" si="17"/>
        <v>2.4420000000000001E-2</v>
      </c>
      <c r="X2602" s="21">
        <v>213.91920000000002</v>
      </c>
      <c r="Y2602" s="202" t="s">
        <v>33</v>
      </c>
      <c r="Z2602" s="203" t="s">
        <v>5838</v>
      </c>
      <c r="AA2602" s="203">
        <f t="shared" si="18"/>
        <v>213.91920000000002</v>
      </c>
      <c r="AB2602" s="203" t="s">
        <v>8228</v>
      </c>
      <c r="AC2602" s="203"/>
      <c r="AD2602" s="25"/>
      <c r="AE2602" s="26"/>
      <c r="AF2602" s="27"/>
      <c r="AP2602" s="29"/>
      <c r="AQ2602" s="29"/>
      <c r="AR2602" s="29"/>
      <c r="AS2602" s="29"/>
      <c r="AT2602" s="29"/>
      <c r="AU2602" s="29"/>
      <c r="AV2602" s="29"/>
      <c r="AW2602" s="29"/>
      <c r="AX2602" s="29"/>
      <c r="AY2602" s="29"/>
      <c r="AZ2602" s="29"/>
      <c r="BA2602" s="29"/>
      <c r="BB2602" s="29"/>
      <c r="BC2602" s="29"/>
      <c r="BD2602" s="29"/>
      <c r="BE2602" s="29"/>
      <c r="BF2602" s="29"/>
      <c r="BG2602" s="29"/>
      <c r="BH2602" s="29"/>
      <c r="BI2602" s="29"/>
      <c r="BJ2602" s="29"/>
      <c r="BK2602" s="29"/>
      <c r="BL2602" s="29"/>
      <c r="BM2602" s="29"/>
      <c r="BN2602" s="29"/>
      <c r="BO2602" s="29"/>
      <c r="BP2602" s="29"/>
      <c r="BQ2602" s="29"/>
      <c r="BR2602" s="29"/>
      <c r="BS2602" s="29"/>
      <c r="BT2602" s="29"/>
      <c r="BU2602" s="29"/>
      <c r="BV2602" s="29"/>
      <c r="BW2602" s="29"/>
      <c r="BX2602" s="29"/>
      <c r="BY2602" s="29"/>
      <c r="BZ2602" s="29"/>
      <c r="CA2602" s="29"/>
      <c r="CB2602" s="29"/>
      <c r="CC2602" s="29"/>
      <c r="CD2602" s="29"/>
      <c r="CE2602" s="29"/>
      <c r="CF2602" s="29"/>
      <c r="CG2602" s="29"/>
      <c r="CH2602" s="29"/>
      <c r="CI2602" s="29"/>
      <c r="CJ2602" s="29"/>
      <c r="CK2602" s="29"/>
      <c r="CL2602" s="29"/>
      <c r="CM2602" s="29"/>
      <c r="CN2602" s="29"/>
      <c r="CO2602" s="29"/>
      <c r="CP2602" s="29"/>
      <c r="CQ2602" s="29"/>
      <c r="CR2602" s="29"/>
      <c r="CS2602" s="29"/>
      <c r="CT2602" s="29"/>
      <c r="CU2602" s="29"/>
      <c r="CV2602" s="29"/>
      <c r="CW2602" s="29"/>
      <c r="CX2602" s="29"/>
      <c r="CY2602" s="29"/>
      <c r="CZ2602" s="29"/>
      <c r="DA2602" s="29"/>
      <c r="DB2602" s="29"/>
      <c r="DC2602" s="29"/>
      <c r="DD2602" s="29"/>
      <c r="DE2602" s="29"/>
      <c r="DF2602" s="29"/>
      <c r="DG2602" s="29"/>
      <c r="DH2602" s="29"/>
      <c r="DI2602" s="29"/>
      <c r="DJ2602" s="29"/>
      <c r="DK2602" s="29"/>
      <c r="DL2602" s="29"/>
      <c r="DM2602" s="29"/>
      <c r="DN2602" s="29"/>
      <c r="DO2602" s="29"/>
      <c r="DP2602" s="29"/>
      <c r="DQ2602" s="29"/>
      <c r="DR2602" s="29"/>
      <c r="DS2602" s="29"/>
      <c r="DT2602" s="29"/>
      <c r="DU2602" s="29"/>
      <c r="DV2602" s="29"/>
      <c r="DW2602" s="29"/>
      <c r="DX2602" s="29"/>
      <c r="DY2602" s="29"/>
      <c r="DZ2602" s="29"/>
      <c r="EA2602" s="29"/>
      <c r="EB2602" s="29"/>
      <c r="EC2602" s="29"/>
      <c r="ED2602" s="29"/>
      <c r="EE2602" s="29"/>
      <c r="EF2602" s="29"/>
      <c r="EG2602" s="29"/>
      <c r="EH2602" s="29"/>
      <c r="EI2602" s="29"/>
      <c r="EJ2602" s="29"/>
      <c r="EK2602" s="29"/>
      <c r="EL2602" s="29"/>
      <c r="EM2602" s="29"/>
      <c r="EN2602" s="29"/>
      <c r="EO2602" s="29"/>
      <c r="EP2602" s="29"/>
      <c r="EQ2602" s="29"/>
      <c r="ER2602" s="29"/>
      <c r="ES2602" s="29"/>
      <c r="ET2602" s="29"/>
      <c r="EU2602" s="29"/>
      <c r="EV2602" s="29"/>
      <c r="EW2602" s="29"/>
      <c r="EX2602" s="29"/>
      <c r="EY2602" s="29"/>
      <c r="EZ2602" s="29"/>
      <c r="FA2602" s="29"/>
      <c r="FB2602" s="29"/>
      <c r="FC2602" s="29"/>
      <c r="FD2602" s="29"/>
      <c r="FE2602" s="29"/>
      <c r="FF2602" s="29"/>
      <c r="FG2602" s="29"/>
      <c r="FH2602" s="29"/>
      <c r="FI2602" s="29"/>
      <c r="FJ2602" s="29"/>
      <c r="FK2602" s="29"/>
      <c r="FL2602" s="29"/>
      <c r="FM2602" s="29"/>
      <c r="FN2602" s="29"/>
      <c r="FO2602" s="29"/>
      <c r="FP2602" s="29"/>
      <c r="FQ2602" s="29"/>
      <c r="FR2602" s="29"/>
      <c r="FS2602" s="29"/>
      <c r="FT2602" s="29"/>
      <c r="FU2602" s="29"/>
      <c r="FV2602" s="29"/>
      <c r="FW2602" s="29"/>
      <c r="FX2602" s="29"/>
      <c r="FY2602" s="29"/>
      <c r="FZ2602" s="29"/>
      <c r="GA2602" s="29"/>
      <c r="GB2602" s="29"/>
      <c r="GC2602" s="29"/>
      <c r="GD2602" s="29"/>
      <c r="GE2602" s="29"/>
      <c r="GF2602" s="29"/>
      <c r="GG2602" s="29"/>
      <c r="GH2602" s="29"/>
      <c r="GI2602" s="29"/>
      <c r="GJ2602" s="29"/>
      <c r="GK2602" s="29"/>
      <c r="GL2602" s="29"/>
      <c r="GM2602" s="29"/>
      <c r="GN2602" s="29"/>
      <c r="GO2602" s="29"/>
      <c r="GP2602" s="29"/>
      <c r="GQ2602" s="29"/>
      <c r="GR2602" s="29"/>
      <c r="GS2602" s="29"/>
      <c r="GT2602" s="29"/>
      <c r="GU2602" s="29"/>
      <c r="GV2602" s="29"/>
      <c r="GW2602" s="29"/>
      <c r="GX2602" s="29"/>
      <c r="GY2602" s="29"/>
      <c r="GZ2602" s="29"/>
      <c r="HA2602" s="29"/>
      <c r="HB2602" s="29"/>
      <c r="HC2602" s="29"/>
      <c r="HD2602" s="29"/>
      <c r="HE2602" s="29"/>
      <c r="HF2602" s="29"/>
      <c r="HG2602" s="29"/>
      <c r="HH2602" s="29"/>
      <c r="HI2602" s="29"/>
      <c r="HJ2602" s="29"/>
      <c r="HK2602" s="29"/>
      <c r="HL2602" s="29"/>
      <c r="HM2602" s="29"/>
      <c r="HN2602" s="29"/>
      <c r="HO2602" s="29"/>
      <c r="HP2602" s="29"/>
      <c r="HQ2602" s="29"/>
      <c r="HR2602" s="29"/>
      <c r="HS2602" s="29"/>
      <c r="HT2602" s="29"/>
      <c r="HU2602" s="29"/>
      <c r="HV2602" s="29"/>
      <c r="HW2602" s="29"/>
      <c r="HX2602" s="29"/>
      <c r="HY2602" s="29"/>
      <c r="HZ2602" s="29"/>
      <c r="IA2602" s="29"/>
      <c r="IB2602" s="29"/>
      <c r="IC2602" s="29"/>
      <c r="ID2602" s="29"/>
      <c r="IE2602" s="29"/>
      <c r="IF2602" s="29"/>
      <c r="IG2602" s="29"/>
      <c r="IH2602" s="29"/>
      <c r="II2602" s="29"/>
      <c r="IJ2602" s="29"/>
      <c r="IK2602" s="29"/>
      <c r="IL2602" s="29"/>
      <c r="IM2602" s="29"/>
      <c r="IN2602" s="29"/>
      <c r="IO2602" s="29"/>
      <c r="IP2602" s="29"/>
      <c r="IQ2602" s="29"/>
      <c r="IR2602" s="29"/>
      <c r="IS2602" s="29"/>
      <c r="IT2602" s="29"/>
      <c r="IU2602" s="29"/>
      <c r="IV2602" s="29"/>
      <c r="IW2602" s="29"/>
      <c r="IX2602" s="29"/>
      <c r="IY2602" s="29"/>
      <c r="IZ2602" s="29"/>
      <c r="JA2602" s="29"/>
      <c r="JB2602" s="29"/>
      <c r="JC2602" s="29"/>
      <c r="JD2602" s="29"/>
      <c r="JE2602" s="29"/>
      <c r="JF2602" s="29"/>
      <c r="JG2602" s="29"/>
      <c r="JH2602" s="29"/>
      <c r="JI2602" s="29"/>
      <c r="JJ2602" s="29"/>
      <c r="JK2602" s="29"/>
      <c r="JL2602" s="29"/>
      <c r="JM2602" s="29"/>
      <c r="JN2602" s="29"/>
      <c r="JO2602" s="29"/>
      <c r="JP2602" s="29"/>
      <c r="JQ2602" s="29"/>
      <c r="JR2602" s="29"/>
      <c r="JS2602" s="29"/>
      <c r="JT2602" s="29"/>
      <c r="JU2602" s="29"/>
      <c r="JV2602" s="29"/>
      <c r="JW2602" s="29"/>
      <c r="JX2602" s="29"/>
      <c r="JY2602" s="29"/>
      <c r="JZ2602" s="29"/>
      <c r="KA2602" s="29"/>
      <c r="KB2602" s="29"/>
      <c r="KC2602" s="29"/>
      <c r="KD2602" s="29"/>
      <c r="KE2602" s="29"/>
      <c r="KF2602" s="29"/>
      <c r="KG2602" s="29"/>
      <c r="KH2602" s="29"/>
      <c r="KI2602" s="29"/>
      <c r="KJ2602" s="29"/>
      <c r="KK2602" s="29"/>
      <c r="KL2602" s="29"/>
      <c r="KM2602" s="29"/>
      <c r="KN2602" s="29"/>
      <c r="KO2602" s="29"/>
      <c r="KP2602" s="29"/>
      <c r="KQ2602" s="29"/>
      <c r="KR2602" s="29"/>
      <c r="KS2602" s="29"/>
      <c r="KT2602" s="29"/>
      <c r="KU2602" s="29"/>
      <c r="KV2602" s="29"/>
      <c r="KW2602" s="29"/>
      <c r="KX2602" s="29"/>
      <c r="KY2602" s="29"/>
      <c r="KZ2602" s="29"/>
      <c r="LA2602" s="29"/>
      <c r="LB2602" s="29"/>
      <c r="LC2602" s="29"/>
      <c r="LD2602" s="29"/>
      <c r="LE2602" s="29"/>
      <c r="LF2602" s="29"/>
      <c r="LG2602" s="29"/>
      <c r="LH2602" s="29"/>
      <c r="LI2602" s="29"/>
      <c r="LJ2602" s="29"/>
      <c r="LK2602" s="29"/>
      <c r="LL2602" s="29"/>
      <c r="LM2602" s="29"/>
      <c r="LN2602" s="29"/>
      <c r="LO2602" s="29"/>
      <c r="LP2602" s="29"/>
      <c r="LQ2602" s="29"/>
      <c r="LR2602" s="29"/>
      <c r="LS2602" s="29"/>
      <c r="LT2602" s="29"/>
      <c r="LU2602" s="29"/>
      <c r="LV2602" s="29"/>
      <c r="LW2602" s="29"/>
      <c r="LX2602" s="29"/>
      <c r="LY2602" s="29"/>
      <c r="LZ2602" s="29"/>
      <c r="MA2602" s="29"/>
      <c r="MB2602" s="29"/>
      <c r="MC2602" s="29"/>
      <c r="MD2602" s="29"/>
      <c r="ME2602" s="29"/>
      <c r="MF2602" s="29"/>
      <c r="MG2602" s="29"/>
      <c r="MH2602" s="29"/>
      <c r="MI2602" s="29"/>
      <c r="MJ2602" s="29"/>
      <c r="MK2602" s="29"/>
      <c r="ML2602" s="29"/>
      <c r="MM2602" s="29"/>
      <c r="MN2602" s="29"/>
      <c r="MO2602" s="29"/>
      <c r="MP2602" s="29"/>
      <c r="MQ2602" s="29"/>
      <c r="MR2602" s="29"/>
      <c r="MS2602" s="29"/>
      <c r="MT2602" s="29"/>
      <c r="MU2602" s="29"/>
      <c r="MV2602" s="29"/>
      <c r="MW2602" s="29"/>
      <c r="MX2602" s="29"/>
      <c r="MY2602" s="29"/>
      <c r="MZ2602" s="29"/>
      <c r="NA2602" s="29"/>
      <c r="NB2602" s="29"/>
      <c r="NC2602" s="29"/>
      <c r="ND2602" s="29"/>
      <c r="NE2602" s="29"/>
      <c r="NF2602" s="29"/>
      <c r="NG2602" s="29"/>
      <c r="NH2602" s="29"/>
      <c r="NI2602" s="29"/>
      <c r="NJ2602" s="29"/>
      <c r="NK2602" s="29"/>
      <c r="NL2602" s="29"/>
      <c r="NM2602" s="29"/>
      <c r="NN2602" s="29"/>
      <c r="NO2602" s="29"/>
      <c r="NP2602" s="29"/>
      <c r="NQ2602" s="29"/>
      <c r="NR2602" s="29"/>
      <c r="NS2602" s="29"/>
      <c r="NT2602" s="29"/>
      <c r="NU2602" s="29"/>
      <c r="NV2602" s="29"/>
      <c r="NW2602" s="29"/>
      <c r="NX2602" s="29"/>
      <c r="NY2602" s="29"/>
      <c r="NZ2602" s="29"/>
      <c r="OA2602" s="29"/>
      <c r="OB2602" s="29"/>
      <c r="OC2602" s="29"/>
      <c r="OD2602" s="29"/>
      <c r="OE2602" s="29"/>
      <c r="OF2602" s="29"/>
      <c r="OG2602" s="29"/>
      <c r="OH2602" s="29"/>
    </row>
    <row r="2603" spans="1:398" ht="16.5" customHeight="1">
      <c r="A2603" s="201" t="s">
        <v>8223</v>
      </c>
      <c r="B2603" s="201"/>
      <c r="C2603" s="110"/>
      <c r="D2603" s="201"/>
      <c r="E2603" s="90" t="s">
        <v>183</v>
      </c>
      <c r="F2603" s="90" t="s">
        <v>2403</v>
      </c>
      <c r="G2603" s="90" t="s">
        <v>8230</v>
      </c>
      <c r="H2603" s="91">
        <v>109</v>
      </c>
      <c r="I2603" s="92">
        <v>1</v>
      </c>
      <c r="J2603" s="92">
        <v>0</v>
      </c>
      <c r="K2603" s="92">
        <v>0</v>
      </c>
      <c r="L2603" s="93" t="s">
        <v>8227</v>
      </c>
      <c r="M2603" s="98"/>
      <c r="N2603" s="93" t="s">
        <v>45</v>
      </c>
      <c r="O2603" s="94">
        <v>264</v>
      </c>
      <c r="P2603" s="94">
        <v>8496</v>
      </c>
      <c r="Q2603" s="94">
        <v>0</v>
      </c>
      <c r="R2603" s="216" t="s">
        <v>6566</v>
      </c>
      <c r="S2603" s="96">
        <v>60</v>
      </c>
      <c r="T2603" s="96">
        <v>110</v>
      </c>
      <c r="U2603" s="232">
        <v>9.0908999999999995</v>
      </c>
      <c r="V2603" s="101">
        <f t="shared" si="19"/>
        <v>999.99899999999991</v>
      </c>
      <c r="W2603" s="97">
        <f t="shared" si="17"/>
        <v>0.99999899999999986</v>
      </c>
      <c r="X2603" s="21">
        <v>263.99973599999998</v>
      </c>
      <c r="Y2603" s="202" t="s">
        <v>33</v>
      </c>
      <c r="Z2603" s="203" t="s">
        <v>5838</v>
      </c>
      <c r="AA2603" s="203">
        <f t="shared" si="18"/>
        <v>263.99973599999998</v>
      </c>
      <c r="AB2603" s="203" t="s">
        <v>8228</v>
      </c>
      <c r="AC2603" s="203"/>
      <c r="AD2603" s="25"/>
      <c r="AE2603" s="26"/>
      <c r="AF2603" s="27"/>
      <c r="AP2603" s="29"/>
      <c r="AQ2603" s="29"/>
      <c r="AR2603" s="29"/>
      <c r="AS2603" s="29"/>
      <c r="AT2603" s="29"/>
      <c r="AU2603" s="29"/>
      <c r="AV2603" s="29"/>
      <c r="AW2603" s="29"/>
      <c r="AX2603" s="29"/>
      <c r="AY2603" s="29"/>
      <c r="AZ2603" s="29"/>
      <c r="BA2603" s="29"/>
      <c r="BB2603" s="29"/>
      <c r="BC2603" s="29"/>
      <c r="BD2603" s="29"/>
      <c r="BE2603" s="29"/>
      <c r="BF2603" s="29"/>
      <c r="BG2603" s="29"/>
      <c r="BH2603" s="29"/>
      <c r="BI2603" s="29"/>
      <c r="BJ2603" s="29"/>
      <c r="BK2603" s="29"/>
      <c r="BL2603" s="29"/>
      <c r="BM2603" s="29"/>
      <c r="BN2603" s="29"/>
      <c r="BO2603" s="29"/>
      <c r="BP2603" s="29"/>
      <c r="BQ2603" s="29"/>
      <c r="BR2603" s="29"/>
      <c r="BS2603" s="29"/>
      <c r="BT2603" s="29"/>
      <c r="BU2603" s="29"/>
      <c r="BV2603" s="29"/>
      <c r="BW2603" s="29"/>
      <c r="BX2603" s="29"/>
      <c r="BY2603" s="29"/>
      <c r="BZ2603" s="29"/>
      <c r="CA2603" s="29"/>
      <c r="CB2603" s="29"/>
      <c r="CC2603" s="29"/>
      <c r="CD2603" s="29"/>
      <c r="CE2603" s="29"/>
      <c r="CF2603" s="29"/>
      <c r="CG2603" s="29"/>
      <c r="CH2603" s="29"/>
      <c r="CI2603" s="29"/>
      <c r="CJ2603" s="29"/>
      <c r="CK2603" s="29"/>
      <c r="CL2603" s="29"/>
      <c r="CM2603" s="29"/>
      <c r="CN2603" s="29"/>
      <c r="CO2603" s="29"/>
      <c r="CP2603" s="29"/>
      <c r="CQ2603" s="29"/>
      <c r="CR2603" s="29"/>
      <c r="CS2603" s="29"/>
      <c r="CT2603" s="29"/>
      <c r="CU2603" s="29"/>
      <c r="CV2603" s="29"/>
      <c r="CW2603" s="29"/>
      <c r="CX2603" s="29"/>
      <c r="CY2603" s="29"/>
      <c r="CZ2603" s="29"/>
      <c r="DA2603" s="29"/>
      <c r="DB2603" s="29"/>
      <c r="DC2603" s="29"/>
      <c r="DD2603" s="29"/>
      <c r="DE2603" s="29"/>
      <c r="DF2603" s="29"/>
      <c r="DG2603" s="29"/>
      <c r="DH2603" s="29"/>
      <c r="DI2603" s="29"/>
      <c r="DJ2603" s="29"/>
      <c r="DK2603" s="29"/>
      <c r="DL2603" s="29"/>
      <c r="DM2603" s="29"/>
      <c r="DN2603" s="29"/>
      <c r="DO2603" s="29"/>
      <c r="DP2603" s="29"/>
      <c r="DQ2603" s="29"/>
      <c r="DR2603" s="29"/>
      <c r="DS2603" s="29"/>
      <c r="DT2603" s="29"/>
      <c r="DU2603" s="29"/>
      <c r="DV2603" s="29"/>
      <c r="DW2603" s="29"/>
      <c r="DX2603" s="29"/>
      <c r="DY2603" s="29"/>
      <c r="DZ2603" s="29"/>
      <c r="EA2603" s="29"/>
      <c r="EB2603" s="29"/>
      <c r="EC2603" s="29"/>
      <c r="ED2603" s="29"/>
      <c r="EE2603" s="29"/>
      <c r="EF2603" s="29"/>
      <c r="EG2603" s="29"/>
      <c r="EH2603" s="29"/>
      <c r="EI2603" s="29"/>
      <c r="EJ2603" s="29"/>
      <c r="EK2603" s="29"/>
      <c r="EL2603" s="29"/>
      <c r="EM2603" s="29"/>
      <c r="EN2603" s="29"/>
      <c r="EO2603" s="29"/>
      <c r="EP2603" s="29"/>
      <c r="EQ2603" s="29"/>
      <c r="ER2603" s="29"/>
      <c r="ES2603" s="29"/>
      <c r="ET2603" s="29"/>
      <c r="EU2603" s="29"/>
      <c r="EV2603" s="29"/>
      <c r="EW2603" s="29"/>
      <c r="EX2603" s="29"/>
      <c r="EY2603" s="29"/>
      <c r="EZ2603" s="29"/>
      <c r="FA2603" s="29"/>
      <c r="FB2603" s="29"/>
      <c r="FC2603" s="29"/>
      <c r="FD2603" s="29"/>
      <c r="FE2603" s="29"/>
      <c r="FF2603" s="29"/>
      <c r="FG2603" s="29"/>
      <c r="FH2603" s="29"/>
      <c r="FI2603" s="29"/>
      <c r="FJ2603" s="29"/>
      <c r="FK2603" s="29"/>
      <c r="FL2603" s="29"/>
      <c r="FM2603" s="29"/>
      <c r="FN2603" s="29"/>
      <c r="FO2603" s="29"/>
      <c r="FP2603" s="29"/>
      <c r="FQ2603" s="29"/>
      <c r="FR2603" s="29"/>
      <c r="FS2603" s="29"/>
      <c r="FT2603" s="29"/>
      <c r="FU2603" s="29"/>
      <c r="FV2603" s="29"/>
      <c r="FW2603" s="29"/>
      <c r="FX2603" s="29"/>
      <c r="FY2603" s="29"/>
      <c r="FZ2603" s="29"/>
      <c r="GA2603" s="29"/>
      <c r="GB2603" s="29"/>
      <c r="GC2603" s="29"/>
      <c r="GD2603" s="29"/>
      <c r="GE2603" s="29"/>
      <c r="GF2603" s="29"/>
      <c r="GG2603" s="29"/>
      <c r="GH2603" s="29"/>
      <c r="GI2603" s="29"/>
      <c r="GJ2603" s="29"/>
      <c r="GK2603" s="29"/>
      <c r="GL2603" s="29"/>
      <c r="GM2603" s="29"/>
      <c r="GN2603" s="29"/>
      <c r="GO2603" s="29"/>
      <c r="GP2603" s="29"/>
      <c r="GQ2603" s="29"/>
      <c r="GR2603" s="29"/>
      <c r="GS2603" s="29"/>
      <c r="GT2603" s="29"/>
      <c r="GU2603" s="29"/>
      <c r="GV2603" s="29"/>
      <c r="GW2603" s="29"/>
      <c r="GX2603" s="29"/>
      <c r="GY2603" s="29"/>
      <c r="GZ2603" s="29"/>
      <c r="HA2603" s="29"/>
      <c r="HB2603" s="29"/>
      <c r="HC2603" s="29"/>
      <c r="HD2603" s="29"/>
      <c r="HE2603" s="29"/>
      <c r="HF2603" s="29"/>
      <c r="HG2603" s="29"/>
      <c r="HH2603" s="29"/>
      <c r="HI2603" s="29"/>
      <c r="HJ2603" s="29"/>
      <c r="HK2603" s="29"/>
      <c r="HL2603" s="29"/>
      <c r="HM2603" s="29"/>
      <c r="HN2603" s="29"/>
      <c r="HO2603" s="29"/>
      <c r="HP2603" s="29"/>
      <c r="HQ2603" s="29"/>
      <c r="HR2603" s="29"/>
      <c r="HS2603" s="29"/>
      <c r="HT2603" s="29"/>
      <c r="HU2603" s="29"/>
      <c r="HV2603" s="29"/>
      <c r="HW2603" s="29"/>
      <c r="HX2603" s="29"/>
      <c r="HY2603" s="29"/>
      <c r="HZ2603" s="29"/>
      <c r="IA2603" s="29"/>
      <c r="IB2603" s="29"/>
      <c r="IC2603" s="29"/>
      <c r="ID2603" s="29"/>
      <c r="IE2603" s="29"/>
      <c r="IF2603" s="29"/>
      <c r="IG2603" s="29"/>
      <c r="IH2603" s="29"/>
      <c r="II2603" s="29"/>
      <c r="IJ2603" s="29"/>
      <c r="IK2603" s="29"/>
      <c r="IL2603" s="29"/>
      <c r="IM2603" s="29"/>
      <c r="IN2603" s="29"/>
      <c r="IO2603" s="29"/>
      <c r="IP2603" s="29"/>
      <c r="IQ2603" s="29"/>
      <c r="IR2603" s="29"/>
      <c r="IS2603" s="29"/>
      <c r="IT2603" s="29"/>
      <c r="IU2603" s="29"/>
      <c r="IV2603" s="29"/>
      <c r="IW2603" s="29"/>
      <c r="IX2603" s="29"/>
      <c r="IY2603" s="29"/>
      <c r="IZ2603" s="29"/>
      <c r="JA2603" s="29"/>
      <c r="JB2603" s="29"/>
      <c r="JC2603" s="29"/>
      <c r="JD2603" s="29"/>
      <c r="JE2603" s="29"/>
      <c r="JF2603" s="29"/>
      <c r="JG2603" s="29"/>
      <c r="JH2603" s="29"/>
      <c r="JI2603" s="29"/>
      <c r="JJ2603" s="29"/>
      <c r="JK2603" s="29"/>
      <c r="JL2603" s="29"/>
      <c r="JM2603" s="29"/>
      <c r="JN2603" s="29"/>
      <c r="JO2603" s="29"/>
      <c r="JP2603" s="29"/>
      <c r="JQ2603" s="29"/>
      <c r="JR2603" s="29"/>
      <c r="JS2603" s="29"/>
      <c r="JT2603" s="29"/>
      <c r="JU2603" s="29"/>
      <c r="JV2603" s="29"/>
      <c r="JW2603" s="29"/>
      <c r="JX2603" s="29"/>
      <c r="JY2603" s="29"/>
      <c r="JZ2603" s="29"/>
      <c r="KA2603" s="29"/>
      <c r="KB2603" s="29"/>
      <c r="KC2603" s="29"/>
      <c r="KD2603" s="29"/>
      <c r="KE2603" s="29"/>
      <c r="KF2603" s="29"/>
      <c r="KG2603" s="29"/>
      <c r="KH2603" s="29"/>
      <c r="KI2603" s="29"/>
      <c r="KJ2603" s="29"/>
      <c r="KK2603" s="29"/>
      <c r="KL2603" s="29"/>
      <c r="KM2603" s="29"/>
      <c r="KN2603" s="29"/>
      <c r="KO2603" s="29"/>
      <c r="KP2603" s="29"/>
      <c r="KQ2603" s="29"/>
      <c r="KR2603" s="29"/>
      <c r="KS2603" s="29"/>
      <c r="KT2603" s="29"/>
      <c r="KU2603" s="29"/>
      <c r="KV2603" s="29"/>
      <c r="KW2603" s="29"/>
      <c r="KX2603" s="29"/>
      <c r="KY2603" s="29"/>
      <c r="KZ2603" s="29"/>
      <c r="LA2603" s="29"/>
      <c r="LB2603" s="29"/>
      <c r="LC2603" s="29"/>
      <c r="LD2603" s="29"/>
      <c r="LE2603" s="29"/>
      <c r="LF2603" s="29"/>
      <c r="LG2603" s="29"/>
      <c r="LH2603" s="29"/>
      <c r="LI2603" s="29"/>
      <c r="LJ2603" s="29"/>
      <c r="LK2603" s="29"/>
      <c r="LL2603" s="29"/>
      <c r="LM2603" s="29"/>
      <c r="LN2603" s="29"/>
      <c r="LO2603" s="29"/>
      <c r="LP2603" s="29"/>
      <c r="LQ2603" s="29"/>
      <c r="LR2603" s="29"/>
      <c r="LS2603" s="29"/>
      <c r="LT2603" s="29"/>
      <c r="LU2603" s="29"/>
      <c r="LV2603" s="29"/>
      <c r="LW2603" s="29"/>
      <c r="LX2603" s="29"/>
      <c r="LY2603" s="29"/>
      <c r="LZ2603" s="29"/>
      <c r="MA2603" s="29"/>
      <c r="MB2603" s="29"/>
      <c r="MC2603" s="29"/>
      <c r="MD2603" s="29"/>
      <c r="ME2603" s="29"/>
      <c r="MF2603" s="29"/>
      <c r="MG2603" s="29"/>
      <c r="MH2603" s="29"/>
      <c r="MI2603" s="29"/>
      <c r="MJ2603" s="29"/>
      <c r="MK2603" s="29"/>
      <c r="ML2603" s="29"/>
      <c r="MM2603" s="29"/>
      <c r="MN2603" s="29"/>
      <c r="MO2603" s="29"/>
      <c r="MP2603" s="29"/>
      <c r="MQ2603" s="29"/>
      <c r="MR2603" s="29"/>
      <c r="MS2603" s="29"/>
      <c r="MT2603" s="29"/>
      <c r="MU2603" s="29"/>
      <c r="MV2603" s="29"/>
      <c r="MW2603" s="29"/>
      <c r="MX2603" s="29"/>
      <c r="MY2603" s="29"/>
      <c r="MZ2603" s="29"/>
      <c r="NA2603" s="29"/>
      <c r="NB2603" s="29"/>
      <c r="NC2603" s="29"/>
      <c r="ND2603" s="29"/>
      <c r="NE2603" s="29"/>
      <c r="NF2603" s="29"/>
      <c r="NG2603" s="29"/>
      <c r="NH2603" s="29"/>
      <c r="NI2603" s="29"/>
      <c r="NJ2603" s="29"/>
      <c r="NK2603" s="29"/>
      <c r="NL2603" s="29"/>
      <c r="NM2603" s="29"/>
      <c r="NN2603" s="29"/>
      <c r="NO2603" s="29"/>
      <c r="NP2603" s="29"/>
      <c r="NQ2603" s="29"/>
      <c r="NR2603" s="29"/>
      <c r="NS2603" s="29"/>
      <c r="NT2603" s="29"/>
      <c r="NU2603" s="29"/>
      <c r="NV2603" s="29"/>
      <c r="NW2603" s="29"/>
      <c r="NX2603" s="29"/>
      <c r="NY2603" s="29"/>
      <c r="NZ2603" s="29"/>
      <c r="OA2603" s="29"/>
      <c r="OB2603" s="29"/>
      <c r="OC2603" s="29"/>
      <c r="OD2603" s="29"/>
      <c r="OE2603" s="29"/>
      <c r="OF2603" s="29"/>
      <c r="OG2603" s="29"/>
      <c r="OH2603" s="29"/>
    </row>
    <row r="2604" spans="1:398" ht="16.5" customHeight="1">
      <c r="A2604" s="201" t="s">
        <v>8223</v>
      </c>
      <c r="B2604" s="201"/>
      <c r="C2604" s="110"/>
      <c r="D2604" s="201"/>
      <c r="E2604" s="211" t="s">
        <v>8265</v>
      </c>
      <c r="F2604" s="90" t="s">
        <v>6619</v>
      </c>
      <c r="G2604" s="211" t="s">
        <v>6619</v>
      </c>
      <c r="H2604" s="91" t="s">
        <v>6590</v>
      </c>
      <c r="I2604" s="212">
        <v>1</v>
      </c>
      <c r="J2604" s="212">
        <v>0</v>
      </c>
      <c r="K2604" s="212">
        <v>0</v>
      </c>
      <c r="L2604" s="93" t="s">
        <v>6583</v>
      </c>
      <c r="M2604" s="213"/>
      <c r="N2604" s="93" t="s">
        <v>2626</v>
      </c>
      <c r="O2604" s="215">
        <v>8760</v>
      </c>
      <c r="P2604" s="215">
        <v>8544</v>
      </c>
      <c r="Q2604" s="215">
        <v>100</v>
      </c>
      <c r="R2604" s="216" t="s">
        <v>6566</v>
      </c>
      <c r="S2604" s="217">
        <v>60</v>
      </c>
      <c r="T2604" s="217">
        <v>110</v>
      </c>
      <c r="U2604" s="233">
        <v>0.16363636363636364</v>
      </c>
      <c r="V2604" s="101">
        <f t="shared" si="19"/>
        <v>18</v>
      </c>
      <c r="W2604" s="97">
        <f t="shared" si="17"/>
        <v>1.7999999999999999E-2</v>
      </c>
      <c r="X2604" s="21">
        <v>311.47199999999998</v>
      </c>
      <c r="Y2604" s="202" t="s">
        <v>33</v>
      </c>
      <c r="Z2604" s="203" t="s">
        <v>5838</v>
      </c>
      <c r="AA2604" s="203">
        <f t="shared" si="18"/>
        <v>311.47199999999998</v>
      </c>
      <c r="AB2604" s="203" t="s">
        <v>8228</v>
      </c>
      <c r="AC2604" s="203"/>
      <c r="AD2604" s="25"/>
      <c r="AE2604" s="26"/>
      <c r="AF2604" s="27"/>
      <c r="AP2604" s="29"/>
      <c r="AQ2604" s="29"/>
      <c r="AR2604" s="29"/>
      <c r="AS2604" s="29"/>
      <c r="AT2604" s="29"/>
      <c r="AU2604" s="29"/>
      <c r="AV2604" s="29"/>
      <c r="AW2604" s="29"/>
      <c r="AX2604" s="29"/>
      <c r="AY2604" s="29"/>
      <c r="AZ2604" s="29"/>
      <c r="BA2604" s="29"/>
      <c r="BB2604" s="29"/>
      <c r="BC2604" s="29"/>
      <c r="BD2604" s="29"/>
      <c r="BE2604" s="29"/>
      <c r="BF2604" s="29"/>
      <c r="BG2604" s="29"/>
      <c r="BH2604" s="29"/>
      <c r="BI2604" s="29"/>
      <c r="BJ2604" s="29"/>
      <c r="BK2604" s="29"/>
      <c r="BL2604" s="29"/>
      <c r="BM2604" s="29"/>
      <c r="BN2604" s="29"/>
      <c r="BO2604" s="29"/>
      <c r="BP2604" s="29"/>
      <c r="BQ2604" s="29"/>
      <c r="BR2604" s="29"/>
      <c r="BS2604" s="29"/>
      <c r="BT2604" s="29"/>
      <c r="BU2604" s="29"/>
      <c r="BV2604" s="29"/>
      <c r="BW2604" s="29"/>
      <c r="BX2604" s="29"/>
      <c r="BY2604" s="29"/>
      <c r="BZ2604" s="29"/>
      <c r="CA2604" s="29"/>
      <c r="CB2604" s="29"/>
      <c r="CC2604" s="29"/>
      <c r="CD2604" s="29"/>
      <c r="CE2604" s="29"/>
      <c r="CF2604" s="29"/>
      <c r="CG2604" s="29"/>
      <c r="CH2604" s="29"/>
      <c r="CI2604" s="29"/>
      <c r="CJ2604" s="29"/>
      <c r="CK2604" s="29"/>
      <c r="CL2604" s="29"/>
      <c r="CM2604" s="29"/>
      <c r="CN2604" s="29"/>
      <c r="CO2604" s="29"/>
      <c r="CP2604" s="29"/>
      <c r="CQ2604" s="29"/>
      <c r="CR2604" s="29"/>
      <c r="CS2604" s="29"/>
      <c r="CT2604" s="29"/>
      <c r="CU2604" s="29"/>
      <c r="CV2604" s="29"/>
      <c r="CW2604" s="29"/>
      <c r="CX2604" s="29"/>
      <c r="CY2604" s="29"/>
      <c r="CZ2604" s="29"/>
      <c r="DA2604" s="29"/>
      <c r="DB2604" s="29"/>
      <c r="DC2604" s="29"/>
      <c r="DD2604" s="29"/>
      <c r="DE2604" s="29"/>
      <c r="DF2604" s="29"/>
      <c r="DG2604" s="29"/>
      <c r="DH2604" s="29"/>
      <c r="DI2604" s="29"/>
      <c r="DJ2604" s="29"/>
      <c r="DK2604" s="29"/>
      <c r="DL2604" s="29"/>
      <c r="DM2604" s="29"/>
      <c r="DN2604" s="29"/>
      <c r="DO2604" s="29"/>
      <c r="DP2604" s="29"/>
      <c r="DQ2604" s="29"/>
      <c r="DR2604" s="29"/>
      <c r="DS2604" s="29"/>
      <c r="DT2604" s="29"/>
      <c r="DU2604" s="29"/>
      <c r="DV2604" s="29"/>
      <c r="DW2604" s="29"/>
      <c r="DX2604" s="29"/>
      <c r="DY2604" s="29"/>
      <c r="DZ2604" s="29"/>
      <c r="EA2604" s="29"/>
      <c r="EB2604" s="29"/>
      <c r="EC2604" s="29"/>
      <c r="ED2604" s="29"/>
      <c r="EE2604" s="29"/>
      <c r="EF2604" s="29"/>
      <c r="EG2604" s="29"/>
      <c r="EH2604" s="29"/>
      <c r="EI2604" s="29"/>
      <c r="EJ2604" s="29"/>
      <c r="EK2604" s="29"/>
      <c r="EL2604" s="29"/>
      <c r="EM2604" s="29"/>
      <c r="EN2604" s="29"/>
      <c r="EO2604" s="29"/>
      <c r="EP2604" s="29"/>
      <c r="EQ2604" s="29"/>
      <c r="ER2604" s="29"/>
      <c r="ES2604" s="29"/>
      <c r="ET2604" s="29"/>
      <c r="EU2604" s="29"/>
      <c r="EV2604" s="29"/>
      <c r="EW2604" s="29"/>
      <c r="EX2604" s="29"/>
      <c r="EY2604" s="29"/>
      <c r="EZ2604" s="29"/>
      <c r="FA2604" s="29"/>
      <c r="FB2604" s="29"/>
      <c r="FC2604" s="29"/>
      <c r="FD2604" s="29"/>
      <c r="FE2604" s="29"/>
      <c r="FF2604" s="29"/>
      <c r="FG2604" s="29"/>
      <c r="FH2604" s="29"/>
      <c r="FI2604" s="29"/>
      <c r="FJ2604" s="29"/>
      <c r="FK2604" s="29"/>
      <c r="FL2604" s="29"/>
      <c r="FM2604" s="29"/>
      <c r="FN2604" s="29"/>
      <c r="FO2604" s="29"/>
      <c r="FP2604" s="29"/>
      <c r="FQ2604" s="29"/>
      <c r="FR2604" s="29"/>
      <c r="FS2604" s="29"/>
      <c r="FT2604" s="29"/>
      <c r="FU2604" s="29"/>
      <c r="FV2604" s="29"/>
      <c r="FW2604" s="29"/>
      <c r="FX2604" s="29"/>
      <c r="FY2604" s="29"/>
      <c r="FZ2604" s="29"/>
      <c r="GA2604" s="29"/>
      <c r="GB2604" s="29"/>
      <c r="GC2604" s="29"/>
      <c r="GD2604" s="29"/>
      <c r="GE2604" s="29"/>
      <c r="GF2604" s="29"/>
      <c r="GG2604" s="29"/>
      <c r="GH2604" s="29"/>
      <c r="GI2604" s="29"/>
      <c r="GJ2604" s="29"/>
      <c r="GK2604" s="29"/>
      <c r="GL2604" s="29"/>
      <c r="GM2604" s="29"/>
      <c r="GN2604" s="29"/>
      <c r="GO2604" s="29"/>
      <c r="GP2604" s="29"/>
      <c r="GQ2604" s="29"/>
      <c r="GR2604" s="29"/>
      <c r="GS2604" s="29"/>
      <c r="GT2604" s="29"/>
      <c r="GU2604" s="29"/>
      <c r="GV2604" s="29"/>
      <c r="GW2604" s="29"/>
      <c r="GX2604" s="29"/>
      <c r="GY2604" s="29"/>
      <c r="GZ2604" s="29"/>
      <c r="HA2604" s="29"/>
      <c r="HB2604" s="29"/>
      <c r="HC2604" s="29"/>
      <c r="HD2604" s="29"/>
      <c r="HE2604" s="29"/>
      <c r="HF2604" s="29"/>
      <c r="HG2604" s="29"/>
      <c r="HH2604" s="29"/>
      <c r="HI2604" s="29"/>
      <c r="HJ2604" s="29"/>
      <c r="HK2604" s="29"/>
      <c r="HL2604" s="29"/>
      <c r="HM2604" s="29"/>
      <c r="HN2604" s="29"/>
      <c r="HO2604" s="29"/>
      <c r="HP2604" s="29"/>
      <c r="HQ2604" s="29"/>
      <c r="HR2604" s="29"/>
      <c r="HS2604" s="29"/>
      <c r="HT2604" s="29"/>
      <c r="HU2604" s="29"/>
      <c r="HV2604" s="29"/>
      <c r="HW2604" s="29"/>
      <c r="HX2604" s="29"/>
      <c r="HY2604" s="29"/>
      <c r="HZ2604" s="29"/>
      <c r="IA2604" s="29"/>
      <c r="IB2604" s="29"/>
      <c r="IC2604" s="29"/>
      <c r="ID2604" s="29"/>
      <c r="IE2604" s="29"/>
      <c r="IF2604" s="29"/>
      <c r="IG2604" s="29"/>
      <c r="IH2604" s="29"/>
      <c r="II2604" s="29"/>
      <c r="IJ2604" s="29"/>
      <c r="IK2604" s="29"/>
      <c r="IL2604" s="29"/>
      <c r="IM2604" s="29"/>
      <c r="IN2604" s="29"/>
      <c r="IO2604" s="29"/>
      <c r="IP2604" s="29"/>
      <c r="IQ2604" s="29"/>
      <c r="IR2604" s="29"/>
      <c r="IS2604" s="29"/>
      <c r="IT2604" s="29"/>
      <c r="IU2604" s="29"/>
      <c r="IV2604" s="29"/>
      <c r="IW2604" s="29"/>
      <c r="IX2604" s="29"/>
      <c r="IY2604" s="29"/>
      <c r="IZ2604" s="29"/>
      <c r="JA2604" s="29"/>
      <c r="JB2604" s="29"/>
      <c r="JC2604" s="29"/>
      <c r="JD2604" s="29"/>
      <c r="JE2604" s="29"/>
      <c r="JF2604" s="29"/>
      <c r="JG2604" s="29"/>
      <c r="JH2604" s="29"/>
      <c r="JI2604" s="29"/>
      <c r="JJ2604" s="29"/>
      <c r="JK2604" s="29"/>
      <c r="JL2604" s="29"/>
      <c r="JM2604" s="29"/>
      <c r="JN2604" s="29"/>
      <c r="JO2604" s="29"/>
      <c r="JP2604" s="29"/>
      <c r="JQ2604" s="29"/>
      <c r="JR2604" s="29"/>
      <c r="JS2604" s="29"/>
      <c r="JT2604" s="29"/>
      <c r="JU2604" s="29"/>
      <c r="JV2604" s="29"/>
      <c r="JW2604" s="29"/>
      <c r="JX2604" s="29"/>
      <c r="JY2604" s="29"/>
      <c r="JZ2604" s="29"/>
      <c r="KA2604" s="29"/>
      <c r="KB2604" s="29"/>
      <c r="KC2604" s="29"/>
      <c r="KD2604" s="29"/>
      <c r="KE2604" s="29"/>
      <c r="KF2604" s="29"/>
      <c r="KG2604" s="29"/>
      <c r="KH2604" s="29"/>
      <c r="KI2604" s="29"/>
      <c r="KJ2604" s="29"/>
      <c r="KK2604" s="29"/>
      <c r="KL2604" s="29"/>
      <c r="KM2604" s="29"/>
      <c r="KN2604" s="29"/>
      <c r="KO2604" s="29"/>
      <c r="KP2604" s="29"/>
      <c r="KQ2604" s="29"/>
      <c r="KR2604" s="29"/>
      <c r="KS2604" s="29"/>
      <c r="KT2604" s="29"/>
      <c r="KU2604" s="29"/>
      <c r="KV2604" s="29"/>
      <c r="KW2604" s="29"/>
      <c r="KX2604" s="29"/>
      <c r="KY2604" s="29"/>
      <c r="KZ2604" s="29"/>
      <c r="LA2604" s="29"/>
      <c r="LB2604" s="29"/>
      <c r="LC2604" s="29"/>
      <c r="LD2604" s="29"/>
      <c r="LE2604" s="29"/>
      <c r="LF2604" s="29"/>
      <c r="LG2604" s="29"/>
      <c r="LH2604" s="29"/>
      <c r="LI2604" s="29"/>
      <c r="LJ2604" s="29"/>
      <c r="LK2604" s="29"/>
      <c r="LL2604" s="29"/>
      <c r="LM2604" s="29"/>
      <c r="LN2604" s="29"/>
      <c r="LO2604" s="29"/>
      <c r="LP2604" s="29"/>
      <c r="LQ2604" s="29"/>
      <c r="LR2604" s="29"/>
      <c r="LS2604" s="29"/>
      <c r="LT2604" s="29"/>
      <c r="LU2604" s="29"/>
      <c r="LV2604" s="29"/>
      <c r="LW2604" s="29"/>
      <c r="LX2604" s="29"/>
      <c r="LY2604" s="29"/>
      <c r="LZ2604" s="29"/>
      <c r="MA2604" s="29"/>
      <c r="MB2604" s="29"/>
      <c r="MC2604" s="29"/>
      <c r="MD2604" s="29"/>
      <c r="ME2604" s="29"/>
      <c r="MF2604" s="29"/>
      <c r="MG2604" s="29"/>
      <c r="MH2604" s="29"/>
      <c r="MI2604" s="29"/>
      <c r="MJ2604" s="29"/>
      <c r="MK2604" s="29"/>
      <c r="ML2604" s="29"/>
      <c r="MM2604" s="29"/>
      <c r="MN2604" s="29"/>
      <c r="MO2604" s="29"/>
      <c r="MP2604" s="29"/>
      <c r="MQ2604" s="29"/>
      <c r="MR2604" s="29"/>
      <c r="MS2604" s="29"/>
      <c r="MT2604" s="29"/>
      <c r="MU2604" s="29"/>
      <c r="MV2604" s="29"/>
      <c r="MW2604" s="29"/>
      <c r="MX2604" s="29"/>
      <c r="MY2604" s="29"/>
      <c r="MZ2604" s="29"/>
      <c r="NA2604" s="29"/>
      <c r="NB2604" s="29"/>
      <c r="NC2604" s="29"/>
      <c r="ND2604" s="29"/>
      <c r="NE2604" s="29"/>
      <c r="NF2604" s="29"/>
      <c r="NG2604" s="29"/>
      <c r="NH2604" s="29"/>
      <c r="NI2604" s="29"/>
      <c r="NJ2604" s="29"/>
      <c r="NK2604" s="29"/>
      <c r="NL2604" s="29"/>
      <c r="NM2604" s="29"/>
      <c r="NN2604" s="29"/>
      <c r="NO2604" s="29"/>
      <c r="NP2604" s="29"/>
      <c r="NQ2604" s="29"/>
      <c r="NR2604" s="29"/>
      <c r="NS2604" s="29"/>
      <c r="NT2604" s="29"/>
      <c r="NU2604" s="29"/>
      <c r="NV2604" s="29"/>
      <c r="NW2604" s="29"/>
      <c r="NX2604" s="29"/>
      <c r="NY2604" s="29"/>
      <c r="NZ2604" s="29"/>
      <c r="OA2604" s="29"/>
      <c r="OB2604" s="29"/>
      <c r="OC2604" s="29"/>
      <c r="OD2604" s="29"/>
      <c r="OE2604" s="29"/>
      <c r="OF2604" s="29"/>
      <c r="OG2604" s="29"/>
      <c r="OH2604" s="29"/>
    </row>
    <row r="2605" spans="1:398" ht="16.5" customHeight="1">
      <c r="A2605" s="201" t="s">
        <v>8223</v>
      </c>
      <c r="B2605" s="201"/>
      <c r="C2605" s="110"/>
      <c r="D2605" s="201"/>
      <c r="E2605" s="90" t="s">
        <v>90</v>
      </c>
      <c r="F2605" s="90" t="s">
        <v>125</v>
      </c>
      <c r="G2605" s="90" t="s">
        <v>8234</v>
      </c>
      <c r="H2605" s="91">
        <v>110</v>
      </c>
      <c r="I2605" s="92">
        <v>2</v>
      </c>
      <c r="J2605" s="92">
        <v>0</v>
      </c>
      <c r="K2605" s="92">
        <v>0</v>
      </c>
      <c r="L2605" s="93" t="s">
        <v>8227</v>
      </c>
      <c r="M2605" s="93"/>
      <c r="N2605" s="93" t="s">
        <v>45</v>
      </c>
      <c r="O2605" s="94">
        <v>2250</v>
      </c>
      <c r="P2605" s="94">
        <v>6510</v>
      </c>
      <c r="Q2605" s="94">
        <v>20</v>
      </c>
      <c r="R2605" s="216" t="s">
        <v>6566</v>
      </c>
      <c r="S2605" s="96">
        <v>60</v>
      </c>
      <c r="T2605" s="96">
        <v>110</v>
      </c>
      <c r="U2605" s="232">
        <v>1.6359999999999999</v>
      </c>
      <c r="V2605" s="101">
        <f t="shared" si="19"/>
        <v>179.95999999999998</v>
      </c>
      <c r="W2605" s="97">
        <f t="shared" si="17"/>
        <v>0.17995999999999998</v>
      </c>
      <c r="X2605" s="21">
        <v>639.21791999999994</v>
      </c>
      <c r="Y2605" s="202" t="s">
        <v>33</v>
      </c>
      <c r="Z2605" s="203" t="s">
        <v>5838</v>
      </c>
      <c r="AA2605" s="203">
        <f t="shared" si="18"/>
        <v>639.21791999999994</v>
      </c>
      <c r="AB2605" s="203" t="s">
        <v>8228</v>
      </c>
      <c r="AC2605" s="203"/>
      <c r="AD2605" s="25"/>
      <c r="AE2605" s="26"/>
      <c r="AF2605" s="27"/>
      <c r="AP2605" s="29"/>
      <c r="AQ2605" s="29"/>
      <c r="AR2605" s="29"/>
      <c r="AS2605" s="29"/>
      <c r="AT2605" s="29"/>
      <c r="AU2605" s="29"/>
      <c r="AV2605" s="29"/>
      <c r="AW2605" s="29"/>
      <c r="AX2605" s="29"/>
      <c r="AY2605" s="29"/>
      <c r="AZ2605" s="29"/>
      <c r="BA2605" s="29"/>
      <c r="BB2605" s="29"/>
      <c r="BC2605" s="29"/>
      <c r="BD2605" s="29"/>
      <c r="BE2605" s="29"/>
      <c r="BF2605" s="29"/>
      <c r="BG2605" s="29"/>
      <c r="BH2605" s="29"/>
      <c r="BI2605" s="29"/>
      <c r="BJ2605" s="29"/>
      <c r="BK2605" s="29"/>
      <c r="BL2605" s="29"/>
      <c r="BM2605" s="29"/>
      <c r="BN2605" s="29"/>
      <c r="BO2605" s="29"/>
      <c r="BP2605" s="29"/>
      <c r="BQ2605" s="29"/>
      <c r="BR2605" s="29"/>
      <c r="BS2605" s="29"/>
      <c r="BT2605" s="29"/>
      <c r="BU2605" s="29"/>
      <c r="BV2605" s="29"/>
      <c r="BW2605" s="29"/>
      <c r="BX2605" s="29"/>
      <c r="BY2605" s="29"/>
      <c r="BZ2605" s="29"/>
      <c r="CA2605" s="29"/>
      <c r="CB2605" s="29"/>
      <c r="CC2605" s="29"/>
      <c r="CD2605" s="29"/>
      <c r="CE2605" s="29"/>
      <c r="CF2605" s="29"/>
      <c r="CG2605" s="29"/>
      <c r="CH2605" s="29"/>
      <c r="CI2605" s="29"/>
      <c r="CJ2605" s="29"/>
      <c r="CK2605" s="29"/>
      <c r="CL2605" s="29"/>
      <c r="CM2605" s="29"/>
      <c r="CN2605" s="29"/>
      <c r="CO2605" s="29"/>
      <c r="CP2605" s="29"/>
      <c r="CQ2605" s="29"/>
      <c r="CR2605" s="29"/>
      <c r="CS2605" s="29"/>
      <c r="CT2605" s="29"/>
      <c r="CU2605" s="29"/>
      <c r="CV2605" s="29"/>
      <c r="CW2605" s="29"/>
      <c r="CX2605" s="29"/>
      <c r="CY2605" s="29"/>
      <c r="CZ2605" s="29"/>
      <c r="DA2605" s="29"/>
      <c r="DB2605" s="29"/>
      <c r="DC2605" s="29"/>
      <c r="DD2605" s="29"/>
      <c r="DE2605" s="29"/>
      <c r="DF2605" s="29"/>
      <c r="DG2605" s="29"/>
      <c r="DH2605" s="29"/>
      <c r="DI2605" s="29"/>
      <c r="DJ2605" s="29"/>
      <c r="DK2605" s="29"/>
      <c r="DL2605" s="29"/>
      <c r="DM2605" s="29"/>
      <c r="DN2605" s="29"/>
      <c r="DO2605" s="29"/>
      <c r="DP2605" s="29"/>
      <c r="DQ2605" s="29"/>
      <c r="DR2605" s="29"/>
      <c r="DS2605" s="29"/>
      <c r="DT2605" s="29"/>
      <c r="DU2605" s="29"/>
      <c r="DV2605" s="29"/>
      <c r="DW2605" s="29"/>
      <c r="DX2605" s="29"/>
      <c r="DY2605" s="29"/>
      <c r="DZ2605" s="29"/>
      <c r="EA2605" s="29"/>
      <c r="EB2605" s="29"/>
      <c r="EC2605" s="29"/>
      <c r="ED2605" s="29"/>
      <c r="EE2605" s="29"/>
      <c r="EF2605" s="29"/>
      <c r="EG2605" s="29"/>
      <c r="EH2605" s="29"/>
      <c r="EI2605" s="29"/>
      <c r="EJ2605" s="29"/>
      <c r="EK2605" s="29"/>
      <c r="EL2605" s="29"/>
      <c r="EM2605" s="29"/>
      <c r="EN2605" s="29"/>
      <c r="EO2605" s="29"/>
      <c r="EP2605" s="29"/>
      <c r="EQ2605" s="29"/>
      <c r="ER2605" s="29"/>
      <c r="ES2605" s="29"/>
      <c r="ET2605" s="29"/>
      <c r="EU2605" s="29"/>
      <c r="EV2605" s="29"/>
      <c r="EW2605" s="29"/>
      <c r="EX2605" s="29"/>
      <c r="EY2605" s="29"/>
      <c r="EZ2605" s="29"/>
      <c r="FA2605" s="29"/>
      <c r="FB2605" s="29"/>
      <c r="FC2605" s="29"/>
      <c r="FD2605" s="29"/>
      <c r="FE2605" s="29"/>
      <c r="FF2605" s="29"/>
      <c r="FG2605" s="29"/>
      <c r="FH2605" s="29"/>
      <c r="FI2605" s="29"/>
      <c r="FJ2605" s="29"/>
      <c r="FK2605" s="29"/>
      <c r="FL2605" s="29"/>
      <c r="FM2605" s="29"/>
      <c r="FN2605" s="29"/>
      <c r="FO2605" s="29"/>
      <c r="FP2605" s="29"/>
      <c r="FQ2605" s="29"/>
      <c r="FR2605" s="29"/>
      <c r="FS2605" s="29"/>
      <c r="FT2605" s="29"/>
      <c r="FU2605" s="29"/>
      <c r="FV2605" s="29"/>
      <c r="FW2605" s="29"/>
      <c r="FX2605" s="29"/>
      <c r="FY2605" s="29"/>
      <c r="FZ2605" s="29"/>
      <c r="GA2605" s="29"/>
      <c r="GB2605" s="29"/>
      <c r="GC2605" s="29"/>
      <c r="GD2605" s="29"/>
      <c r="GE2605" s="29"/>
      <c r="GF2605" s="29"/>
      <c r="GG2605" s="29"/>
      <c r="GH2605" s="29"/>
      <c r="GI2605" s="29"/>
      <c r="GJ2605" s="29"/>
      <c r="GK2605" s="29"/>
      <c r="GL2605" s="29"/>
      <c r="GM2605" s="29"/>
      <c r="GN2605" s="29"/>
      <c r="GO2605" s="29"/>
      <c r="GP2605" s="29"/>
      <c r="GQ2605" s="29"/>
      <c r="GR2605" s="29"/>
      <c r="GS2605" s="29"/>
      <c r="GT2605" s="29"/>
      <c r="GU2605" s="29"/>
      <c r="GV2605" s="29"/>
      <c r="GW2605" s="29"/>
      <c r="GX2605" s="29"/>
      <c r="GY2605" s="29"/>
      <c r="GZ2605" s="29"/>
      <c r="HA2605" s="29"/>
      <c r="HB2605" s="29"/>
      <c r="HC2605" s="29"/>
      <c r="HD2605" s="29"/>
      <c r="HE2605" s="29"/>
      <c r="HF2605" s="29"/>
      <c r="HG2605" s="29"/>
      <c r="HH2605" s="29"/>
      <c r="HI2605" s="29"/>
      <c r="HJ2605" s="29"/>
      <c r="HK2605" s="29"/>
      <c r="HL2605" s="29"/>
      <c r="HM2605" s="29"/>
      <c r="HN2605" s="29"/>
      <c r="HO2605" s="29"/>
      <c r="HP2605" s="29"/>
      <c r="HQ2605" s="29"/>
      <c r="HR2605" s="29"/>
      <c r="HS2605" s="29"/>
      <c r="HT2605" s="29"/>
      <c r="HU2605" s="29"/>
      <c r="HV2605" s="29"/>
      <c r="HW2605" s="29"/>
      <c r="HX2605" s="29"/>
      <c r="HY2605" s="29"/>
      <c r="HZ2605" s="29"/>
      <c r="IA2605" s="29"/>
      <c r="IB2605" s="29"/>
      <c r="IC2605" s="29"/>
      <c r="ID2605" s="29"/>
      <c r="IE2605" s="29"/>
      <c r="IF2605" s="29"/>
      <c r="IG2605" s="29"/>
      <c r="IH2605" s="29"/>
      <c r="II2605" s="29"/>
      <c r="IJ2605" s="29"/>
      <c r="IK2605" s="29"/>
      <c r="IL2605" s="29"/>
      <c r="IM2605" s="29"/>
      <c r="IN2605" s="29"/>
      <c r="IO2605" s="29"/>
      <c r="IP2605" s="29"/>
      <c r="IQ2605" s="29"/>
      <c r="IR2605" s="29"/>
      <c r="IS2605" s="29"/>
      <c r="IT2605" s="29"/>
      <c r="IU2605" s="29"/>
      <c r="IV2605" s="29"/>
      <c r="IW2605" s="29"/>
      <c r="IX2605" s="29"/>
      <c r="IY2605" s="29"/>
      <c r="IZ2605" s="29"/>
      <c r="JA2605" s="29"/>
      <c r="JB2605" s="29"/>
      <c r="JC2605" s="29"/>
      <c r="JD2605" s="29"/>
      <c r="JE2605" s="29"/>
      <c r="JF2605" s="29"/>
      <c r="JG2605" s="29"/>
      <c r="JH2605" s="29"/>
      <c r="JI2605" s="29"/>
      <c r="JJ2605" s="29"/>
      <c r="JK2605" s="29"/>
      <c r="JL2605" s="29"/>
      <c r="JM2605" s="29"/>
      <c r="JN2605" s="29"/>
      <c r="JO2605" s="29"/>
      <c r="JP2605" s="29"/>
      <c r="JQ2605" s="29"/>
      <c r="JR2605" s="29"/>
      <c r="JS2605" s="29"/>
      <c r="JT2605" s="29"/>
      <c r="JU2605" s="29"/>
      <c r="JV2605" s="29"/>
      <c r="JW2605" s="29"/>
      <c r="JX2605" s="29"/>
      <c r="JY2605" s="29"/>
      <c r="JZ2605" s="29"/>
      <c r="KA2605" s="29"/>
      <c r="KB2605" s="29"/>
      <c r="KC2605" s="29"/>
      <c r="KD2605" s="29"/>
      <c r="KE2605" s="29"/>
      <c r="KF2605" s="29"/>
      <c r="KG2605" s="29"/>
      <c r="KH2605" s="29"/>
      <c r="KI2605" s="29"/>
      <c r="KJ2605" s="29"/>
      <c r="KK2605" s="29"/>
      <c r="KL2605" s="29"/>
      <c r="KM2605" s="29"/>
      <c r="KN2605" s="29"/>
      <c r="KO2605" s="29"/>
      <c r="KP2605" s="29"/>
      <c r="KQ2605" s="29"/>
      <c r="KR2605" s="29"/>
      <c r="KS2605" s="29"/>
      <c r="KT2605" s="29"/>
      <c r="KU2605" s="29"/>
      <c r="KV2605" s="29"/>
      <c r="KW2605" s="29"/>
      <c r="KX2605" s="29"/>
      <c r="KY2605" s="29"/>
      <c r="KZ2605" s="29"/>
      <c r="LA2605" s="29"/>
      <c r="LB2605" s="29"/>
      <c r="LC2605" s="29"/>
      <c r="LD2605" s="29"/>
      <c r="LE2605" s="29"/>
      <c r="LF2605" s="29"/>
      <c r="LG2605" s="29"/>
      <c r="LH2605" s="29"/>
      <c r="LI2605" s="29"/>
      <c r="LJ2605" s="29"/>
      <c r="LK2605" s="29"/>
      <c r="LL2605" s="29"/>
      <c r="LM2605" s="29"/>
      <c r="LN2605" s="29"/>
      <c r="LO2605" s="29"/>
      <c r="LP2605" s="29"/>
      <c r="LQ2605" s="29"/>
      <c r="LR2605" s="29"/>
      <c r="LS2605" s="29"/>
      <c r="LT2605" s="29"/>
      <c r="LU2605" s="29"/>
      <c r="LV2605" s="29"/>
      <c r="LW2605" s="29"/>
      <c r="LX2605" s="29"/>
      <c r="LY2605" s="29"/>
      <c r="LZ2605" s="29"/>
      <c r="MA2605" s="29"/>
      <c r="MB2605" s="29"/>
      <c r="MC2605" s="29"/>
      <c r="MD2605" s="29"/>
      <c r="ME2605" s="29"/>
      <c r="MF2605" s="29"/>
      <c r="MG2605" s="29"/>
      <c r="MH2605" s="29"/>
      <c r="MI2605" s="29"/>
      <c r="MJ2605" s="29"/>
      <c r="MK2605" s="29"/>
      <c r="ML2605" s="29"/>
      <c r="MM2605" s="29"/>
      <c r="MN2605" s="29"/>
      <c r="MO2605" s="29"/>
      <c r="MP2605" s="29"/>
      <c r="MQ2605" s="29"/>
      <c r="MR2605" s="29"/>
      <c r="MS2605" s="29"/>
      <c r="MT2605" s="29"/>
      <c r="MU2605" s="29"/>
      <c r="MV2605" s="29"/>
      <c r="MW2605" s="29"/>
      <c r="MX2605" s="29"/>
      <c r="MY2605" s="29"/>
      <c r="MZ2605" s="29"/>
      <c r="NA2605" s="29"/>
      <c r="NB2605" s="29"/>
      <c r="NC2605" s="29"/>
      <c r="ND2605" s="29"/>
      <c r="NE2605" s="29"/>
      <c r="NF2605" s="29"/>
      <c r="NG2605" s="29"/>
      <c r="NH2605" s="29"/>
      <c r="NI2605" s="29"/>
      <c r="NJ2605" s="29"/>
      <c r="NK2605" s="29"/>
      <c r="NL2605" s="29"/>
      <c r="NM2605" s="29"/>
      <c r="NN2605" s="29"/>
      <c r="NO2605" s="29"/>
      <c r="NP2605" s="29"/>
      <c r="NQ2605" s="29"/>
      <c r="NR2605" s="29"/>
      <c r="NS2605" s="29"/>
      <c r="NT2605" s="29"/>
      <c r="NU2605" s="29"/>
      <c r="NV2605" s="29"/>
      <c r="NW2605" s="29"/>
      <c r="NX2605" s="29"/>
      <c r="NY2605" s="29"/>
      <c r="NZ2605" s="29"/>
      <c r="OA2605" s="29"/>
      <c r="OB2605" s="29"/>
      <c r="OC2605" s="29"/>
      <c r="OD2605" s="29"/>
      <c r="OE2605" s="29"/>
      <c r="OF2605" s="29"/>
      <c r="OG2605" s="29"/>
      <c r="OH2605" s="29"/>
    </row>
    <row r="2606" spans="1:398" ht="16.5" customHeight="1">
      <c r="A2606" s="201" t="s">
        <v>8223</v>
      </c>
      <c r="B2606" s="201"/>
      <c r="C2606" s="110"/>
      <c r="D2606" s="201"/>
      <c r="E2606" s="92" t="s">
        <v>7010</v>
      </c>
      <c r="F2606" s="92" t="s">
        <v>905</v>
      </c>
      <c r="G2606" s="92" t="s">
        <v>6672</v>
      </c>
      <c r="H2606" s="92" t="s">
        <v>6590</v>
      </c>
      <c r="I2606" s="92">
        <v>1</v>
      </c>
      <c r="J2606" s="92">
        <v>0</v>
      </c>
      <c r="K2606" s="92">
        <v>0</v>
      </c>
      <c r="L2606" s="98" t="s">
        <v>6673</v>
      </c>
      <c r="M2606" s="98"/>
      <c r="N2606" s="93" t="s">
        <v>412</v>
      </c>
      <c r="O2606" s="94">
        <v>8760</v>
      </c>
      <c r="P2606" s="94">
        <v>0</v>
      </c>
      <c r="Q2606" s="94">
        <v>0</v>
      </c>
      <c r="R2606" s="94" t="s">
        <v>6566</v>
      </c>
      <c r="S2606" s="96">
        <v>60</v>
      </c>
      <c r="T2606" s="96">
        <v>110</v>
      </c>
      <c r="U2606" s="232">
        <v>0.60909090909090913</v>
      </c>
      <c r="V2606" s="101">
        <f t="shared" si="19"/>
        <v>67</v>
      </c>
      <c r="W2606" s="97">
        <f t="shared" si="17"/>
        <v>6.7000000000000004E-2</v>
      </c>
      <c r="X2606" s="21">
        <v>586.92000000000007</v>
      </c>
      <c r="Y2606" s="202" t="s">
        <v>33</v>
      </c>
      <c r="Z2606" s="203" t="s">
        <v>5838</v>
      </c>
      <c r="AA2606" s="203">
        <f t="shared" si="18"/>
        <v>586.92000000000007</v>
      </c>
      <c r="AB2606" s="203" t="s">
        <v>8228</v>
      </c>
      <c r="AC2606" s="203"/>
      <c r="AD2606" s="25"/>
      <c r="AE2606" s="26"/>
      <c r="AF2606" s="27"/>
      <c r="AP2606" s="29"/>
      <c r="AQ2606" s="29"/>
      <c r="AR2606" s="29"/>
      <c r="AS2606" s="29"/>
      <c r="AT2606" s="29"/>
      <c r="AU2606" s="29"/>
      <c r="AV2606" s="29"/>
      <c r="AW2606" s="29"/>
      <c r="AX2606" s="29"/>
      <c r="AY2606" s="29"/>
      <c r="AZ2606" s="29"/>
      <c r="BA2606" s="29"/>
      <c r="BB2606" s="29"/>
      <c r="BC2606" s="29"/>
      <c r="BD2606" s="29"/>
      <c r="BE2606" s="29"/>
      <c r="BF2606" s="29"/>
      <c r="BG2606" s="29"/>
      <c r="BH2606" s="29"/>
      <c r="BI2606" s="29"/>
      <c r="BJ2606" s="29"/>
      <c r="BK2606" s="29"/>
      <c r="BL2606" s="29"/>
      <c r="BM2606" s="29"/>
      <c r="BN2606" s="29"/>
      <c r="BO2606" s="29"/>
      <c r="BP2606" s="29"/>
      <c r="BQ2606" s="29"/>
      <c r="BR2606" s="29"/>
      <c r="BS2606" s="29"/>
      <c r="BT2606" s="29"/>
      <c r="BU2606" s="29"/>
      <c r="BV2606" s="29"/>
      <c r="BW2606" s="29"/>
      <c r="BX2606" s="29"/>
      <c r="BY2606" s="29"/>
      <c r="BZ2606" s="29"/>
      <c r="CA2606" s="29"/>
      <c r="CB2606" s="29"/>
      <c r="CC2606" s="29"/>
      <c r="CD2606" s="29"/>
      <c r="CE2606" s="29"/>
      <c r="CF2606" s="29"/>
      <c r="CG2606" s="29"/>
      <c r="CH2606" s="29"/>
      <c r="CI2606" s="29"/>
      <c r="CJ2606" s="29"/>
      <c r="CK2606" s="29"/>
      <c r="CL2606" s="29"/>
      <c r="CM2606" s="29"/>
      <c r="CN2606" s="29"/>
      <c r="CO2606" s="29"/>
      <c r="CP2606" s="29"/>
      <c r="CQ2606" s="29"/>
      <c r="CR2606" s="29"/>
      <c r="CS2606" s="29"/>
      <c r="CT2606" s="29"/>
      <c r="CU2606" s="29"/>
      <c r="CV2606" s="29"/>
      <c r="CW2606" s="29"/>
      <c r="CX2606" s="29"/>
      <c r="CY2606" s="29"/>
      <c r="CZ2606" s="29"/>
      <c r="DA2606" s="29"/>
      <c r="DB2606" s="29"/>
      <c r="DC2606" s="29"/>
      <c r="DD2606" s="29"/>
      <c r="DE2606" s="29"/>
      <c r="DF2606" s="29"/>
      <c r="DG2606" s="29"/>
      <c r="DH2606" s="29"/>
      <c r="DI2606" s="29"/>
      <c r="DJ2606" s="29"/>
      <c r="DK2606" s="29"/>
      <c r="DL2606" s="29"/>
      <c r="DM2606" s="29"/>
      <c r="DN2606" s="29"/>
      <c r="DO2606" s="29"/>
      <c r="DP2606" s="29"/>
      <c r="DQ2606" s="29"/>
      <c r="DR2606" s="29"/>
      <c r="DS2606" s="29"/>
      <c r="DT2606" s="29"/>
      <c r="DU2606" s="29"/>
      <c r="DV2606" s="29"/>
      <c r="DW2606" s="29"/>
      <c r="DX2606" s="29"/>
      <c r="DY2606" s="29"/>
      <c r="DZ2606" s="29"/>
      <c r="EA2606" s="29"/>
      <c r="EB2606" s="29"/>
      <c r="EC2606" s="29"/>
      <c r="ED2606" s="29"/>
      <c r="EE2606" s="29"/>
      <c r="EF2606" s="29"/>
      <c r="EG2606" s="29"/>
      <c r="EH2606" s="29"/>
      <c r="EI2606" s="29"/>
      <c r="EJ2606" s="29"/>
      <c r="EK2606" s="29"/>
      <c r="EL2606" s="29"/>
      <c r="EM2606" s="29"/>
      <c r="EN2606" s="29"/>
      <c r="EO2606" s="29"/>
      <c r="EP2606" s="29"/>
      <c r="EQ2606" s="29"/>
      <c r="ER2606" s="29"/>
      <c r="ES2606" s="29"/>
      <c r="ET2606" s="29"/>
      <c r="EU2606" s="29"/>
      <c r="EV2606" s="29"/>
      <c r="EW2606" s="29"/>
      <c r="EX2606" s="29"/>
      <c r="EY2606" s="29"/>
      <c r="EZ2606" s="29"/>
      <c r="FA2606" s="29"/>
      <c r="FB2606" s="29"/>
      <c r="FC2606" s="29"/>
      <c r="FD2606" s="29"/>
      <c r="FE2606" s="29"/>
      <c r="FF2606" s="29"/>
      <c r="FG2606" s="29"/>
      <c r="FH2606" s="29"/>
      <c r="FI2606" s="29"/>
      <c r="FJ2606" s="29"/>
      <c r="FK2606" s="29"/>
      <c r="FL2606" s="29"/>
      <c r="FM2606" s="29"/>
      <c r="FN2606" s="29"/>
      <c r="FO2606" s="29"/>
      <c r="FP2606" s="29"/>
      <c r="FQ2606" s="29"/>
      <c r="FR2606" s="29"/>
      <c r="FS2606" s="29"/>
      <c r="FT2606" s="29"/>
      <c r="FU2606" s="29"/>
      <c r="FV2606" s="29"/>
      <c r="FW2606" s="29"/>
      <c r="FX2606" s="29"/>
      <c r="FY2606" s="29"/>
      <c r="FZ2606" s="29"/>
      <c r="GA2606" s="29"/>
      <c r="GB2606" s="29"/>
      <c r="GC2606" s="29"/>
      <c r="GD2606" s="29"/>
      <c r="GE2606" s="29"/>
      <c r="GF2606" s="29"/>
      <c r="GG2606" s="29"/>
      <c r="GH2606" s="29"/>
      <c r="GI2606" s="29"/>
      <c r="GJ2606" s="29"/>
      <c r="GK2606" s="29"/>
      <c r="GL2606" s="29"/>
      <c r="GM2606" s="29"/>
      <c r="GN2606" s="29"/>
      <c r="GO2606" s="29"/>
      <c r="GP2606" s="29"/>
      <c r="GQ2606" s="29"/>
      <c r="GR2606" s="29"/>
      <c r="GS2606" s="29"/>
      <c r="GT2606" s="29"/>
      <c r="GU2606" s="29"/>
      <c r="GV2606" s="29"/>
      <c r="GW2606" s="29"/>
      <c r="GX2606" s="29"/>
      <c r="GY2606" s="29"/>
      <c r="GZ2606" s="29"/>
      <c r="HA2606" s="29"/>
      <c r="HB2606" s="29"/>
      <c r="HC2606" s="29"/>
      <c r="HD2606" s="29"/>
      <c r="HE2606" s="29"/>
      <c r="HF2606" s="29"/>
      <c r="HG2606" s="29"/>
      <c r="HH2606" s="29"/>
      <c r="HI2606" s="29"/>
      <c r="HJ2606" s="29"/>
      <c r="HK2606" s="29"/>
      <c r="HL2606" s="29"/>
      <c r="HM2606" s="29"/>
      <c r="HN2606" s="29"/>
      <c r="HO2606" s="29"/>
      <c r="HP2606" s="29"/>
      <c r="HQ2606" s="29"/>
      <c r="HR2606" s="29"/>
      <c r="HS2606" s="29"/>
      <c r="HT2606" s="29"/>
      <c r="HU2606" s="29"/>
      <c r="HV2606" s="29"/>
      <c r="HW2606" s="29"/>
      <c r="HX2606" s="29"/>
      <c r="HY2606" s="29"/>
      <c r="HZ2606" s="29"/>
      <c r="IA2606" s="29"/>
      <c r="IB2606" s="29"/>
      <c r="IC2606" s="29"/>
      <c r="ID2606" s="29"/>
      <c r="IE2606" s="29"/>
      <c r="IF2606" s="29"/>
      <c r="IG2606" s="29"/>
      <c r="IH2606" s="29"/>
      <c r="II2606" s="29"/>
      <c r="IJ2606" s="29"/>
      <c r="IK2606" s="29"/>
      <c r="IL2606" s="29"/>
      <c r="IM2606" s="29"/>
      <c r="IN2606" s="29"/>
      <c r="IO2606" s="29"/>
      <c r="IP2606" s="29"/>
      <c r="IQ2606" s="29"/>
      <c r="IR2606" s="29"/>
      <c r="IS2606" s="29"/>
      <c r="IT2606" s="29"/>
      <c r="IU2606" s="29"/>
      <c r="IV2606" s="29"/>
      <c r="IW2606" s="29"/>
      <c r="IX2606" s="29"/>
      <c r="IY2606" s="29"/>
      <c r="IZ2606" s="29"/>
      <c r="JA2606" s="29"/>
      <c r="JB2606" s="29"/>
      <c r="JC2606" s="29"/>
      <c r="JD2606" s="29"/>
      <c r="JE2606" s="29"/>
      <c r="JF2606" s="29"/>
      <c r="JG2606" s="29"/>
      <c r="JH2606" s="29"/>
      <c r="JI2606" s="29"/>
      <c r="JJ2606" s="29"/>
      <c r="JK2606" s="29"/>
      <c r="JL2606" s="29"/>
      <c r="JM2606" s="29"/>
      <c r="JN2606" s="29"/>
      <c r="JO2606" s="29"/>
      <c r="JP2606" s="29"/>
      <c r="JQ2606" s="29"/>
      <c r="JR2606" s="29"/>
      <c r="JS2606" s="29"/>
      <c r="JT2606" s="29"/>
      <c r="JU2606" s="29"/>
      <c r="JV2606" s="29"/>
      <c r="JW2606" s="29"/>
      <c r="JX2606" s="29"/>
      <c r="JY2606" s="29"/>
      <c r="JZ2606" s="29"/>
      <c r="KA2606" s="29"/>
      <c r="KB2606" s="29"/>
      <c r="KC2606" s="29"/>
      <c r="KD2606" s="29"/>
      <c r="KE2606" s="29"/>
      <c r="KF2606" s="29"/>
      <c r="KG2606" s="29"/>
      <c r="KH2606" s="29"/>
      <c r="KI2606" s="29"/>
      <c r="KJ2606" s="29"/>
      <c r="KK2606" s="29"/>
      <c r="KL2606" s="29"/>
      <c r="KM2606" s="29"/>
      <c r="KN2606" s="29"/>
      <c r="KO2606" s="29"/>
      <c r="KP2606" s="29"/>
      <c r="KQ2606" s="29"/>
      <c r="KR2606" s="29"/>
      <c r="KS2606" s="29"/>
      <c r="KT2606" s="29"/>
      <c r="KU2606" s="29"/>
      <c r="KV2606" s="29"/>
      <c r="KW2606" s="29"/>
      <c r="KX2606" s="29"/>
      <c r="KY2606" s="29"/>
      <c r="KZ2606" s="29"/>
      <c r="LA2606" s="29"/>
      <c r="LB2606" s="29"/>
      <c r="LC2606" s="29"/>
      <c r="LD2606" s="29"/>
      <c r="LE2606" s="29"/>
      <c r="LF2606" s="29"/>
      <c r="LG2606" s="29"/>
      <c r="LH2606" s="29"/>
      <c r="LI2606" s="29"/>
      <c r="LJ2606" s="29"/>
      <c r="LK2606" s="29"/>
      <c r="LL2606" s="29"/>
      <c r="LM2606" s="29"/>
      <c r="LN2606" s="29"/>
      <c r="LO2606" s="29"/>
      <c r="LP2606" s="29"/>
      <c r="LQ2606" s="29"/>
      <c r="LR2606" s="29"/>
      <c r="LS2606" s="29"/>
      <c r="LT2606" s="29"/>
      <c r="LU2606" s="29"/>
      <c r="LV2606" s="29"/>
      <c r="LW2606" s="29"/>
      <c r="LX2606" s="29"/>
      <c r="LY2606" s="29"/>
      <c r="LZ2606" s="29"/>
      <c r="MA2606" s="29"/>
      <c r="MB2606" s="29"/>
      <c r="MC2606" s="29"/>
      <c r="MD2606" s="29"/>
      <c r="ME2606" s="29"/>
      <c r="MF2606" s="29"/>
      <c r="MG2606" s="29"/>
      <c r="MH2606" s="29"/>
      <c r="MI2606" s="29"/>
      <c r="MJ2606" s="29"/>
      <c r="MK2606" s="29"/>
      <c r="ML2606" s="29"/>
      <c r="MM2606" s="29"/>
      <c r="MN2606" s="29"/>
      <c r="MO2606" s="29"/>
      <c r="MP2606" s="29"/>
      <c r="MQ2606" s="29"/>
      <c r="MR2606" s="29"/>
      <c r="MS2606" s="29"/>
      <c r="MT2606" s="29"/>
      <c r="MU2606" s="29"/>
      <c r="MV2606" s="29"/>
      <c r="MW2606" s="29"/>
      <c r="MX2606" s="29"/>
      <c r="MY2606" s="29"/>
      <c r="MZ2606" s="29"/>
      <c r="NA2606" s="29"/>
      <c r="NB2606" s="29"/>
      <c r="NC2606" s="29"/>
      <c r="ND2606" s="29"/>
      <c r="NE2606" s="29"/>
      <c r="NF2606" s="29"/>
      <c r="NG2606" s="29"/>
      <c r="NH2606" s="29"/>
      <c r="NI2606" s="29"/>
      <c r="NJ2606" s="29"/>
      <c r="NK2606" s="29"/>
      <c r="NL2606" s="29"/>
      <c r="NM2606" s="29"/>
      <c r="NN2606" s="29"/>
      <c r="NO2606" s="29"/>
      <c r="NP2606" s="29"/>
      <c r="NQ2606" s="29"/>
      <c r="NR2606" s="29"/>
      <c r="NS2606" s="29"/>
      <c r="NT2606" s="29"/>
      <c r="NU2606" s="29"/>
      <c r="NV2606" s="29"/>
      <c r="NW2606" s="29"/>
      <c r="NX2606" s="29"/>
      <c r="NY2606" s="29"/>
      <c r="NZ2606" s="29"/>
      <c r="OA2606" s="29"/>
      <c r="OB2606" s="29"/>
      <c r="OC2606" s="29"/>
      <c r="OD2606" s="29"/>
      <c r="OE2606" s="29"/>
      <c r="OF2606" s="29"/>
      <c r="OG2606" s="29"/>
      <c r="OH2606" s="29"/>
    </row>
    <row r="2607" spans="1:398" ht="16.5" customHeight="1">
      <c r="A2607" s="201" t="s">
        <v>8223</v>
      </c>
      <c r="B2607" s="201"/>
      <c r="C2607" s="110"/>
      <c r="D2607" s="201"/>
      <c r="E2607" s="90" t="s">
        <v>35</v>
      </c>
      <c r="F2607" s="90" t="s">
        <v>6677</v>
      </c>
      <c r="G2607" s="90" t="s">
        <v>6678</v>
      </c>
      <c r="H2607" s="91" t="s">
        <v>6590</v>
      </c>
      <c r="I2607" s="92">
        <v>10</v>
      </c>
      <c r="J2607" s="92">
        <v>0</v>
      </c>
      <c r="K2607" s="92">
        <v>0</v>
      </c>
      <c r="L2607" s="93" t="s">
        <v>6673</v>
      </c>
      <c r="M2607" s="98"/>
      <c r="N2607" s="93" t="s">
        <v>412</v>
      </c>
      <c r="O2607" s="94">
        <v>990</v>
      </c>
      <c r="P2607" s="94">
        <v>7770</v>
      </c>
      <c r="Q2607" s="94">
        <v>0</v>
      </c>
      <c r="R2607" s="95" t="s">
        <v>6566</v>
      </c>
      <c r="S2607" s="96">
        <v>60</v>
      </c>
      <c r="T2607" s="96">
        <v>110</v>
      </c>
      <c r="U2607" s="232">
        <v>6.8181818181818183</v>
      </c>
      <c r="V2607" s="101">
        <f t="shared" si="19"/>
        <v>750</v>
      </c>
      <c r="W2607" s="97">
        <f t="shared" si="17"/>
        <v>0.75</v>
      </c>
      <c r="X2607" s="21">
        <v>7425</v>
      </c>
      <c r="Y2607" s="202" t="s">
        <v>33</v>
      </c>
      <c r="Z2607" s="203" t="s">
        <v>5838</v>
      </c>
      <c r="AA2607" s="203">
        <f t="shared" si="18"/>
        <v>7425</v>
      </c>
      <c r="AB2607" s="203" t="s">
        <v>8228</v>
      </c>
      <c r="AC2607" s="203"/>
      <c r="AD2607" s="25"/>
      <c r="AE2607" s="26"/>
      <c r="AF2607" s="27"/>
      <c r="AG2607" s="28"/>
      <c r="AH2607" s="28"/>
      <c r="AI2607" s="28"/>
      <c r="AJ2607" s="28"/>
      <c r="AK2607" s="28"/>
      <c r="AL2607" s="28"/>
      <c r="AM2607" s="28"/>
      <c r="AN2607" s="28"/>
      <c r="AO2607" s="28"/>
    </row>
    <row r="2608" spans="1:398" ht="16.5" customHeight="1">
      <c r="A2608" s="201" t="s">
        <v>8223</v>
      </c>
      <c r="B2608" s="201"/>
      <c r="C2608" s="110"/>
      <c r="D2608" s="201"/>
      <c r="E2608" s="90" t="s">
        <v>5605</v>
      </c>
      <c r="F2608" s="90" t="s">
        <v>4688</v>
      </c>
      <c r="G2608" s="90" t="s">
        <v>5606</v>
      </c>
      <c r="H2608" s="91">
        <v>110</v>
      </c>
      <c r="I2608" s="92">
        <v>1</v>
      </c>
      <c r="J2608" s="92">
        <v>0</v>
      </c>
      <c r="K2608" s="92">
        <v>0</v>
      </c>
      <c r="L2608" s="93" t="s">
        <v>6665</v>
      </c>
      <c r="M2608" s="98"/>
      <c r="N2608" s="93" t="s">
        <v>412</v>
      </c>
      <c r="O2608" s="94">
        <v>1650</v>
      </c>
      <c r="P2608" s="94">
        <v>0</v>
      </c>
      <c r="Q2608" s="94">
        <v>0</v>
      </c>
      <c r="R2608" s="95" t="s">
        <v>6566</v>
      </c>
      <c r="S2608" s="96">
        <v>60</v>
      </c>
      <c r="T2608" s="96">
        <v>110</v>
      </c>
      <c r="U2608" s="232">
        <v>5.7272727272727275</v>
      </c>
      <c r="V2608" s="101">
        <f t="shared" si="19"/>
        <v>630</v>
      </c>
      <c r="W2608" s="97">
        <f t="shared" si="17"/>
        <v>0.63</v>
      </c>
      <c r="X2608" s="21">
        <v>1039.5</v>
      </c>
      <c r="Y2608" s="202" t="s">
        <v>33</v>
      </c>
      <c r="Z2608" s="203" t="s">
        <v>5838</v>
      </c>
      <c r="AA2608" s="203">
        <f t="shared" si="18"/>
        <v>1039.5</v>
      </c>
      <c r="AB2608" s="203" t="s">
        <v>8228</v>
      </c>
      <c r="AC2608" s="203"/>
      <c r="AD2608" s="25"/>
      <c r="AE2608" s="26"/>
      <c r="AF2608" s="27"/>
      <c r="AG2608" s="28"/>
      <c r="AH2608" s="28"/>
      <c r="AI2608" s="28"/>
      <c r="AJ2608" s="28"/>
      <c r="AK2608" s="28"/>
      <c r="AL2608" s="28"/>
      <c r="AM2608" s="28"/>
      <c r="AN2608" s="28"/>
      <c r="AO2608" s="28"/>
    </row>
    <row r="2609" spans="1:41" ht="16.5" customHeight="1">
      <c r="A2609" s="201" t="s">
        <v>8223</v>
      </c>
      <c r="B2609" s="201"/>
      <c r="C2609" s="110"/>
      <c r="D2609" s="201"/>
      <c r="E2609" s="92" t="s">
        <v>5923</v>
      </c>
      <c r="F2609" s="92" t="s">
        <v>34</v>
      </c>
      <c r="G2609" s="92" t="s">
        <v>8243</v>
      </c>
      <c r="H2609" s="92" t="s">
        <v>6590</v>
      </c>
      <c r="I2609" s="92">
        <v>2</v>
      </c>
      <c r="J2609" s="92">
        <v>0</v>
      </c>
      <c r="K2609" s="92">
        <v>0</v>
      </c>
      <c r="L2609" s="98" t="s">
        <v>6673</v>
      </c>
      <c r="M2609" s="98"/>
      <c r="N2609" s="93" t="s">
        <v>412</v>
      </c>
      <c r="O2609" s="94">
        <v>1650</v>
      </c>
      <c r="P2609" s="94">
        <v>7110</v>
      </c>
      <c r="Q2609" s="94">
        <v>2.5000000000000001E-3</v>
      </c>
      <c r="R2609" s="95" t="s">
        <v>6566</v>
      </c>
      <c r="S2609" s="96">
        <v>60</v>
      </c>
      <c r="T2609" s="96">
        <v>220</v>
      </c>
      <c r="U2609" s="232">
        <v>9.1454540000000009</v>
      </c>
      <c r="V2609" s="101">
        <f t="shared" si="19"/>
        <v>2011.9998800000003</v>
      </c>
      <c r="W2609" s="97">
        <f t="shared" si="17"/>
        <v>2.0119998800000003</v>
      </c>
      <c r="X2609" s="21">
        <v>3320.1574349786706</v>
      </c>
      <c r="Y2609" s="202" t="s">
        <v>33</v>
      </c>
      <c r="Z2609" s="203" t="s">
        <v>5838</v>
      </c>
      <c r="AA2609" s="203">
        <f t="shared" si="18"/>
        <v>3320.1574349786706</v>
      </c>
      <c r="AB2609" s="203" t="s">
        <v>8228</v>
      </c>
      <c r="AC2609" s="203"/>
      <c r="AD2609" s="25"/>
      <c r="AE2609" s="26"/>
      <c r="AF2609" s="27"/>
    </row>
    <row r="2610" spans="1:41" ht="16.5" customHeight="1">
      <c r="A2610" s="201" t="s">
        <v>8223</v>
      </c>
      <c r="B2610" s="201"/>
      <c r="C2610" s="110"/>
      <c r="D2610" s="201"/>
      <c r="E2610" s="92" t="s">
        <v>8257</v>
      </c>
      <c r="F2610" s="90" t="s">
        <v>64</v>
      </c>
      <c r="G2610" s="92" t="s">
        <v>6597</v>
      </c>
      <c r="H2610" s="92" t="s">
        <v>6598</v>
      </c>
      <c r="I2610" s="92">
        <v>1</v>
      </c>
      <c r="J2610" s="92">
        <v>0</v>
      </c>
      <c r="K2610" s="92">
        <v>0</v>
      </c>
      <c r="L2610" s="93" t="s">
        <v>6583</v>
      </c>
      <c r="M2610" s="98"/>
      <c r="N2610" s="93" t="s">
        <v>2626</v>
      </c>
      <c r="O2610" s="94">
        <v>216</v>
      </c>
      <c r="P2610" s="94">
        <v>0</v>
      </c>
      <c r="Q2610" s="94">
        <v>0</v>
      </c>
      <c r="R2610" s="216" t="s">
        <v>6566</v>
      </c>
      <c r="S2610" s="96">
        <v>60</v>
      </c>
      <c r="T2610" s="96">
        <v>220</v>
      </c>
      <c r="U2610" s="232">
        <v>35</v>
      </c>
      <c r="V2610" s="101">
        <f t="shared" si="19"/>
        <v>7700</v>
      </c>
      <c r="W2610" s="97">
        <f t="shared" si="17"/>
        <v>7.7</v>
      </c>
      <c r="X2610" s="21">
        <v>1663.2</v>
      </c>
      <c r="Y2610" s="202" t="s">
        <v>33</v>
      </c>
      <c r="Z2610" s="203" t="s">
        <v>5838</v>
      </c>
      <c r="AA2610" s="203">
        <f t="shared" si="18"/>
        <v>1663.2</v>
      </c>
      <c r="AB2610" s="203" t="s">
        <v>8228</v>
      </c>
      <c r="AC2610" s="203"/>
      <c r="AD2610" s="25"/>
      <c r="AE2610" s="26"/>
      <c r="AF2610" s="27"/>
    </row>
    <row r="2611" spans="1:41" ht="16.5" customHeight="1">
      <c r="A2611" s="201" t="s">
        <v>8223</v>
      </c>
      <c r="B2611" s="201"/>
      <c r="C2611" s="110"/>
      <c r="D2611" s="201"/>
      <c r="E2611" s="92" t="s">
        <v>6670</v>
      </c>
      <c r="F2611" s="92" t="s">
        <v>63</v>
      </c>
      <c r="G2611" s="92" t="s">
        <v>3658</v>
      </c>
      <c r="H2611" s="92" t="s">
        <v>6671</v>
      </c>
      <c r="I2611" s="92">
        <v>2</v>
      </c>
      <c r="J2611" s="92">
        <v>0</v>
      </c>
      <c r="K2611" s="92">
        <v>0</v>
      </c>
      <c r="L2611" s="98" t="s">
        <v>6665</v>
      </c>
      <c r="M2611" s="98"/>
      <c r="N2611" s="93" t="s">
        <v>412</v>
      </c>
      <c r="O2611" s="94">
        <v>1650</v>
      </c>
      <c r="P2611" s="94">
        <v>0</v>
      </c>
      <c r="Q2611" s="94">
        <v>0</v>
      </c>
      <c r="R2611" s="94" t="s">
        <v>6566</v>
      </c>
      <c r="S2611" s="96">
        <v>60</v>
      </c>
      <c r="T2611" s="96">
        <v>220</v>
      </c>
      <c r="U2611" s="232">
        <v>9.545454545454545</v>
      </c>
      <c r="V2611" s="101">
        <f t="shared" si="19"/>
        <v>2100</v>
      </c>
      <c r="W2611" s="97">
        <f t="shared" si="17"/>
        <v>2.1</v>
      </c>
      <c r="X2611" s="21">
        <v>6930</v>
      </c>
      <c r="Y2611" s="202" t="s">
        <v>33</v>
      </c>
      <c r="Z2611" s="203" t="s">
        <v>5838</v>
      </c>
      <c r="AA2611" s="203">
        <f t="shared" si="18"/>
        <v>6930</v>
      </c>
      <c r="AB2611" s="203" t="s">
        <v>8228</v>
      </c>
      <c r="AC2611" s="203"/>
      <c r="AD2611" s="25"/>
      <c r="AE2611" s="26"/>
      <c r="AF2611" s="27"/>
    </row>
    <row r="2612" spans="1:41" ht="16.5" customHeight="1">
      <c r="A2612" s="201" t="s">
        <v>8223</v>
      </c>
      <c r="B2612" s="201"/>
      <c r="C2612" s="110"/>
      <c r="D2612" s="201"/>
      <c r="E2612" s="211" t="s">
        <v>5923</v>
      </c>
      <c r="F2612" s="211" t="s">
        <v>34</v>
      </c>
      <c r="G2612" s="211" t="s">
        <v>8244</v>
      </c>
      <c r="H2612" s="91" t="s">
        <v>6582</v>
      </c>
      <c r="I2612" s="212">
        <v>1</v>
      </c>
      <c r="J2612" s="212">
        <v>0</v>
      </c>
      <c r="K2612" s="212">
        <v>0</v>
      </c>
      <c r="L2612" s="93" t="s">
        <v>6665</v>
      </c>
      <c r="M2612" s="213"/>
      <c r="N2612" s="93" t="s">
        <v>412</v>
      </c>
      <c r="O2612" s="94">
        <v>1650</v>
      </c>
      <c r="P2612" s="94">
        <v>7110</v>
      </c>
      <c r="Q2612" s="94">
        <v>2.5000000000000001E-3</v>
      </c>
      <c r="R2612" s="95" t="s">
        <v>6566</v>
      </c>
      <c r="S2612" s="217">
        <v>60</v>
      </c>
      <c r="T2612" s="217">
        <v>220</v>
      </c>
      <c r="U2612" s="232">
        <v>9.9181810000000006</v>
      </c>
      <c r="V2612" s="101">
        <f t="shared" si="19"/>
        <v>2181.99982</v>
      </c>
      <c r="W2612" s="97">
        <f t="shared" si="17"/>
        <v>2.1819998200000001</v>
      </c>
      <c r="X2612" s="21">
        <v>3600.6875534680053</v>
      </c>
      <c r="Y2612" s="202" t="s">
        <v>33</v>
      </c>
      <c r="Z2612" s="203" t="s">
        <v>5838</v>
      </c>
      <c r="AA2612" s="203">
        <f t="shared" si="18"/>
        <v>3600.6875534680053</v>
      </c>
      <c r="AB2612" s="203" t="s">
        <v>8228</v>
      </c>
      <c r="AC2612" s="203"/>
      <c r="AD2612" s="25"/>
      <c r="AE2612" s="26"/>
      <c r="AF2612" s="27"/>
    </row>
    <row r="2613" spans="1:41" ht="16.5" customHeight="1">
      <c r="A2613" s="30" t="s">
        <v>2349</v>
      </c>
      <c r="B2613" s="30"/>
      <c r="C2613" s="30"/>
      <c r="D2613" s="30"/>
      <c r="E2613" s="90" t="s">
        <v>7854</v>
      </c>
      <c r="F2613" s="92"/>
      <c r="G2613" s="90" t="s">
        <v>7855</v>
      </c>
      <c r="H2613" s="90" t="s">
        <v>7810</v>
      </c>
      <c r="I2613" s="90">
        <v>1</v>
      </c>
      <c r="J2613" s="90">
        <v>0</v>
      </c>
      <c r="K2613" s="90">
        <v>0</v>
      </c>
      <c r="L2613" s="234" t="s">
        <v>2356</v>
      </c>
      <c r="M2613" s="234"/>
      <c r="N2613" s="234" t="s">
        <v>45</v>
      </c>
      <c r="O2613" s="235">
        <v>800</v>
      </c>
      <c r="P2613" s="235">
        <v>0</v>
      </c>
      <c r="Q2613" s="235">
        <v>0</v>
      </c>
      <c r="R2613" s="235" t="s">
        <v>33</v>
      </c>
      <c r="S2613" s="236">
        <v>60</v>
      </c>
      <c r="T2613" s="236">
        <v>110</v>
      </c>
      <c r="U2613" s="236">
        <v>4.5454545454545452E-3</v>
      </c>
      <c r="V2613" s="236">
        <v>600</v>
      </c>
      <c r="W2613" s="236">
        <v>5.0000000000000001E-4</v>
      </c>
      <c r="X2613" s="21">
        <v>0.4</v>
      </c>
      <c r="Y2613" s="237" t="s">
        <v>33</v>
      </c>
      <c r="Z2613" s="238" t="s">
        <v>62</v>
      </c>
      <c r="AA2613" s="79"/>
      <c r="AB2613" s="79"/>
      <c r="AC2613" s="79"/>
      <c r="AD2613" s="25"/>
      <c r="AE2613" s="26"/>
      <c r="AF2613" s="27"/>
    </row>
    <row r="2614" spans="1:41" ht="16.5" customHeight="1">
      <c r="A2614" s="30" t="s">
        <v>2349</v>
      </c>
      <c r="B2614" s="30"/>
      <c r="C2614" s="30"/>
      <c r="D2614" s="30"/>
      <c r="E2614" s="90" t="s">
        <v>7846</v>
      </c>
      <c r="F2614" s="92" t="s">
        <v>2478</v>
      </c>
      <c r="G2614" s="90" t="s">
        <v>7847</v>
      </c>
      <c r="H2614" s="90">
        <v>2010</v>
      </c>
      <c r="I2614" s="90">
        <v>8</v>
      </c>
      <c r="J2614" s="90">
        <v>0</v>
      </c>
      <c r="K2614" s="90">
        <v>0</v>
      </c>
      <c r="L2614" s="234" t="s">
        <v>2352</v>
      </c>
      <c r="M2614" s="234"/>
      <c r="N2614" s="234" t="s">
        <v>39</v>
      </c>
      <c r="O2614" s="235">
        <v>800</v>
      </c>
      <c r="P2614" s="235">
        <v>0</v>
      </c>
      <c r="Q2614" s="235">
        <v>0</v>
      </c>
      <c r="R2614" s="235" t="s">
        <v>33</v>
      </c>
      <c r="S2614" s="236">
        <v>60</v>
      </c>
      <c r="T2614" s="236">
        <v>110</v>
      </c>
      <c r="U2614" s="236">
        <v>5.4545454545454541E-3</v>
      </c>
      <c r="V2614" s="236">
        <v>0</v>
      </c>
      <c r="W2614" s="236">
        <v>5.9999999999999995E-4</v>
      </c>
      <c r="X2614" s="21">
        <v>3.84</v>
      </c>
      <c r="Y2614" s="237" t="s">
        <v>33</v>
      </c>
      <c r="Z2614" s="238" t="s">
        <v>62</v>
      </c>
      <c r="AA2614" s="79"/>
      <c r="AB2614" s="79"/>
      <c r="AC2614" s="79"/>
      <c r="AD2614" s="25"/>
      <c r="AE2614" s="26"/>
      <c r="AF2614" s="27"/>
    </row>
    <row r="2615" spans="1:41" ht="16.5" customHeight="1">
      <c r="A2615" s="30" t="s">
        <v>2349</v>
      </c>
      <c r="B2615" s="30"/>
      <c r="C2615" s="30"/>
      <c r="D2615" s="30"/>
      <c r="E2615" s="90" t="s">
        <v>7846</v>
      </c>
      <c r="F2615" s="92"/>
      <c r="G2615" s="90" t="s">
        <v>7847</v>
      </c>
      <c r="H2615" s="90">
        <v>2010</v>
      </c>
      <c r="I2615" s="90">
        <v>6</v>
      </c>
      <c r="J2615" s="90">
        <v>0</v>
      </c>
      <c r="K2615" s="90">
        <v>0</v>
      </c>
      <c r="L2615" s="234" t="s">
        <v>2351</v>
      </c>
      <c r="M2615" s="234"/>
      <c r="N2615" s="234" t="s">
        <v>39</v>
      </c>
      <c r="O2615" s="235">
        <v>800</v>
      </c>
      <c r="P2615" s="235">
        <v>0</v>
      </c>
      <c r="Q2615" s="235">
        <v>0</v>
      </c>
      <c r="R2615" s="235" t="s">
        <v>33</v>
      </c>
      <c r="S2615" s="236">
        <v>60</v>
      </c>
      <c r="T2615" s="236">
        <v>110</v>
      </c>
      <c r="U2615" s="236">
        <v>5.4545454545454541E-3</v>
      </c>
      <c r="V2615" s="236">
        <v>0</v>
      </c>
      <c r="W2615" s="236">
        <v>5.9999999999999995E-4</v>
      </c>
      <c r="X2615" s="21">
        <v>2.88</v>
      </c>
      <c r="Y2615" s="237" t="s">
        <v>33</v>
      </c>
      <c r="Z2615" s="238" t="s">
        <v>62</v>
      </c>
      <c r="AA2615" s="79"/>
      <c r="AB2615" s="79"/>
      <c r="AC2615" s="79"/>
      <c r="AD2615" s="25"/>
      <c r="AE2615" s="26"/>
      <c r="AF2615" s="27"/>
    </row>
    <row r="2616" spans="1:41" ht="16.5" customHeight="1">
      <c r="A2616" s="30" t="s">
        <v>2349</v>
      </c>
      <c r="B2616" s="30"/>
      <c r="C2616" s="30"/>
      <c r="D2616" s="30"/>
      <c r="E2616" s="90" t="s">
        <v>7850</v>
      </c>
      <c r="F2616" s="92"/>
      <c r="G2616" s="90" t="s">
        <v>7851</v>
      </c>
      <c r="H2616" s="90" t="s">
        <v>7810</v>
      </c>
      <c r="I2616" s="90">
        <v>2</v>
      </c>
      <c r="J2616" s="90">
        <v>0</v>
      </c>
      <c r="K2616" s="90">
        <v>0</v>
      </c>
      <c r="L2616" s="234" t="s">
        <v>2352</v>
      </c>
      <c r="M2616" s="234"/>
      <c r="N2616" s="234" t="s">
        <v>39</v>
      </c>
      <c r="O2616" s="235">
        <v>100</v>
      </c>
      <c r="P2616" s="235">
        <v>0</v>
      </c>
      <c r="Q2616" s="235">
        <v>0</v>
      </c>
      <c r="R2616" s="235" t="s">
        <v>33</v>
      </c>
      <c r="S2616" s="236">
        <v>60</v>
      </c>
      <c r="T2616" s="236">
        <v>110</v>
      </c>
      <c r="U2616" s="236">
        <v>9.0909090909090912E-2</v>
      </c>
      <c r="V2616" s="236">
        <v>0</v>
      </c>
      <c r="W2616" s="236">
        <v>0.01</v>
      </c>
      <c r="X2616" s="21">
        <v>2</v>
      </c>
      <c r="Y2616" s="237" t="s">
        <v>33</v>
      </c>
      <c r="Z2616" s="238" t="s">
        <v>62</v>
      </c>
      <c r="AA2616" s="79"/>
      <c r="AB2616" s="79"/>
      <c r="AC2616" s="79"/>
      <c r="AD2616" s="25"/>
      <c r="AE2616" s="26"/>
      <c r="AF2616" s="27"/>
      <c r="AG2616" s="28"/>
      <c r="AH2616" s="28"/>
    </row>
    <row r="2617" spans="1:41" ht="16.5" customHeight="1">
      <c r="A2617" s="30" t="s">
        <v>2349</v>
      </c>
      <c r="B2617" s="30"/>
      <c r="C2617" s="30"/>
      <c r="D2617" s="30"/>
      <c r="E2617" s="90" t="s">
        <v>7852</v>
      </c>
      <c r="F2617" s="92"/>
      <c r="G2617" s="90" t="s">
        <v>7853</v>
      </c>
      <c r="H2617" s="90" t="s">
        <v>7810</v>
      </c>
      <c r="I2617" s="90">
        <v>1</v>
      </c>
      <c r="J2617" s="90">
        <v>0</v>
      </c>
      <c r="K2617" s="90">
        <v>0</v>
      </c>
      <c r="L2617" s="234" t="s">
        <v>2352</v>
      </c>
      <c r="M2617" s="234"/>
      <c r="N2617" s="234" t="s">
        <v>39</v>
      </c>
      <c r="O2617" s="235">
        <v>100</v>
      </c>
      <c r="P2617" s="235">
        <v>0</v>
      </c>
      <c r="Q2617" s="235">
        <v>0</v>
      </c>
      <c r="R2617" s="235" t="s">
        <v>33</v>
      </c>
      <c r="S2617" s="236">
        <v>60</v>
      </c>
      <c r="T2617" s="236">
        <v>110</v>
      </c>
      <c r="U2617" s="236">
        <v>0.11818181818181818</v>
      </c>
      <c r="V2617" s="236">
        <v>0</v>
      </c>
      <c r="W2617" s="236">
        <v>1.2999999999999999E-2</v>
      </c>
      <c r="X2617" s="21">
        <v>1.3</v>
      </c>
      <c r="Y2617" s="237" t="s">
        <v>33</v>
      </c>
      <c r="Z2617" s="238" t="s">
        <v>62</v>
      </c>
      <c r="AA2617" s="79"/>
      <c r="AB2617" s="79"/>
      <c r="AC2617" s="79"/>
      <c r="AD2617" s="25"/>
      <c r="AE2617" s="26"/>
      <c r="AF2617" s="27"/>
    </row>
    <row r="2618" spans="1:41" ht="16.5" customHeight="1">
      <c r="A2618" s="30" t="s">
        <v>2349</v>
      </c>
      <c r="B2618" s="30"/>
      <c r="C2618" s="30"/>
      <c r="D2618" s="30"/>
      <c r="E2618" s="90" t="s">
        <v>7848</v>
      </c>
      <c r="F2618" s="92"/>
      <c r="G2618" s="90" t="s">
        <v>7849</v>
      </c>
      <c r="H2618" s="90" t="s">
        <v>7810</v>
      </c>
      <c r="I2618" s="90">
        <v>1</v>
      </c>
      <c r="J2618" s="90">
        <v>0</v>
      </c>
      <c r="K2618" s="90">
        <v>0</v>
      </c>
      <c r="L2618" s="234" t="s">
        <v>2352</v>
      </c>
      <c r="M2618" s="234"/>
      <c r="N2618" s="234" t="s">
        <v>39</v>
      </c>
      <c r="O2618" s="235">
        <v>100</v>
      </c>
      <c r="P2618" s="235">
        <v>0</v>
      </c>
      <c r="Q2618" s="235">
        <v>0</v>
      </c>
      <c r="R2618" s="235" t="s">
        <v>33</v>
      </c>
      <c r="S2618" s="236">
        <v>60</v>
      </c>
      <c r="T2618" s="236">
        <v>110</v>
      </c>
      <c r="U2618" s="236">
        <v>0.21818181818181817</v>
      </c>
      <c r="V2618" s="236">
        <v>0</v>
      </c>
      <c r="W2618" s="236">
        <v>2.4E-2</v>
      </c>
      <c r="X2618" s="21">
        <v>2.4</v>
      </c>
      <c r="Y2618" s="237" t="s">
        <v>33</v>
      </c>
      <c r="Z2618" s="238" t="s">
        <v>62</v>
      </c>
      <c r="AA2618" s="79"/>
      <c r="AB2618" s="79"/>
      <c r="AC2618" s="79"/>
      <c r="AD2618" s="25"/>
      <c r="AE2618" s="26"/>
      <c r="AF2618" s="27"/>
    </row>
    <row r="2619" spans="1:41" ht="16.5" customHeight="1">
      <c r="A2619" s="30" t="s">
        <v>2349</v>
      </c>
      <c r="B2619" s="30"/>
      <c r="C2619" s="30"/>
      <c r="D2619" s="30"/>
      <c r="E2619" s="90" t="s">
        <v>7838</v>
      </c>
      <c r="F2619" s="92" t="s">
        <v>7839</v>
      </c>
      <c r="G2619" s="90" t="s">
        <v>7840</v>
      </c>
      <c r="H2619" s="90">
        <v>2003</v>
      </c>
      <c r="I2619" s="90">
        <v>3</v>
      </c>
      <c r="J2619" s="90">
        <v>0</v>
      </c>
      <c r="K2619" s="90">
        <v>0</v>
      </c>
      <c r="L2619" s="234" t="s">
        <v>2352</v>
      </c>
      <c r="M2619" s="234"/>
      <c r="N2619" s="234" t="s">
        <v>39</v>
      </c>
      <c r="O2619" s="235">
        <v>800</v>
      </c>
      <c r="P2619" s="235">
        <v>0</v>
      </c>
      <c r="Q2619" s="235">
        <v>0</v>
      </c>
      <c r="R2619" s="235" t="s">
        <v>33</v>
      </c>
      <c r="S2619" s="236">
        <v>60</v>
      </c>
      <c r="T2619" s="236">
        <v>110</v>
      </c>
      <c r="U2619" s="236">
        <v>8.3636363636363634E-2</v>
      </c>
      <c r="V2619" s="236">
        <v>0</v>
      </c>
      <c r="W2619" s="236">
        <v>9.1999999999999998E-3</v>
      </c>
      <c r="X2619" s="21">
        <v>22.08</v>
      </c>
      <c r="Y2619" s="237" t="s">
        <v>33</v>
      </c>
      <c r="Z2619" s="238" t="s">
        <v>62</v>
      </c>
      <c r="AA2619" s="79"/>
      <c r="AB2619" s="79"/>
      <c r="AC2619" s="79"/>
      <c r="AD2619" s="25"/>
      <c r="AE2619" s="26"/>
      <c r="AF2619" s="27"/>
      <c r="AG2619" s="28"/>
      <c r="AH2619" s="28"/>
      <c r="AI2619" s="28"/>
      <c r="AJ2619" s="28"/>
      <c r="AK2619" s="28"/>
      <c r="AL2619" s="28"/>
      <c r="AM2619" s="28"/>
      <c r="AN2619" s="28"/>
      <c r="AO2619" s="28"/>
    </row>
    <row r="2620" spans="1:41" ht="16.5" customHeight="1">
      <c r="A2620" s="30" t="s">
        <v>2349</v>
      </c>
      <c r="B2620" s="30"/>
      <c r="C2620" s="30"/>
      <c r="D2620" s="30"/>
      <c r="E2620" s="90" t="s">
        <v>7838</v>
      </c>
      <c r="F2620" s="92" t="s">
        <v>7839</v>
      </c>
      <c r="G2620" s="90" t="s">
        <v>7840</v>
      </c>
      <c r="H2620" s="90">
        <v>2003</v>
      </c>
      <c r="I2620" s="90">
        <v>3</v>
      </c>
      <c r="J2620" s="90">
        <v>0</v>
      </c>
      <c r="K2620" s="90">
        <v>0</v>
      </c>
      <c r="L2620" s="234" t="s">
        <v>2358</v>
      </c>
      <c r="M2620" s="234"/>
      <c r="N2620" s="234" t="s">
        <v>45</v>
      </c>
      <c r="O2620" s="235">
        <v>800</v>
      </c>
      <c r="P2620" s="235">
        <v>0</v>
      </c>
      <c r="Q2620" s="235">
        <v>0</v>
      </c>
      <c r="R2620" s="235" t="s">
        <v>33</v>
      </c>
      <c r="S2620" s="236">
        <v>60</v>
      </c>
      <c r="T2620" s="236">
        <v>110</v>
      </c>
      <c r="U2620" s="236">
        <v>8.3636363636363634E-2</v>
      </c>
      <c r="V2620" s="236">
        <v>0</v>
      </c>
      <c r="W2620" s="236">
        <v>9.1999999999999998E-3</v>
      </c>
      <c r="X2620" s="21">
        <v>22.08</v>
      </c>
      <c r="Y2620" s="237" t="s">
        <v>33</v>
      </c>
      <c r="Z2620" s="238" t="s">
        <v>62</v>
      </c>
      <c r="AA2620" s="79"/>
      <c r="AB2620" s="79"/>
      <c r="AC2620" s="79"/>
      <c r="AD2620" s="25"/>
      <c r="AE2620" s="26"/>
      <c r="AF2620" s="27"/>
      <c r="AG2620" s="28"/>
      <c r="AH2620" s="28"/>
      <c r="AI2620" s="28"/>
      <c r="AJ2620" s="28"/>
      <c r="AK2620" s="28"/>
      <c r="AL2620" s="28"/>
      <c r="AM2620" s="28"/>
      <c r="AN2620" s="28"/>
      <c r="AO2620" s="28"/>
    </row>
    <row r="2621" spans="1:41" ht="16.5" customHeight="1">
      <c r="A2621" s="30" t="s">
        <v>2349</v>
      </c>
      <c r="B2621" s="30"/>
      <c r="C2621" s="30"/>
      <c r="D2621" s="30"/>
      <c r="E2621" s="90" t="s">
        <v>7845</v>
      </c>
      <c r="F2621" s="92" t="s">
        <v>7810</v>
      </c>
      <c r="G2621" s="90" t="s">
        <v>7810</v>
      </c>
      <c r="H2621" s="90" t="s">
        <v>7810</v>
      </c>
      <c r="I2621" s="90">
        <v>1</v>
      </c>
      <c r="J2621" s="90">
        <v>0</v>
      </c>
      <c r="K2621" s="90">
        <v>0</v>
      </c>
      <c r="L2621" s="234" t="s">
        <v>2352</v>
      </c>
      <c r="M2621" s="234"/>
      <c r="N2621" s="234" t="s">
        <v>39</v>
      </c>
      <c r="O2621" s="235">
        <v>100</v>
      </c>
      <c r="P2621" s="235">
        <v>40</v>
      </c>
      <c r="Q2621" s="235">
        <v>0</v>
      </c>
      <c r="R2621" s="235" t="s">
        <v>33</v>
      </c>
      <c r="S2621" s="236">
        <v>60</v>
      </c>
      <c r="T2621" s="236">
        <v>110</v>
      </c>
      <c r="U2621" s="236">
        <v>0.72727272727272729</v>
      </c>
      <c r="V2621" s="236">
        <v>0</v>
      </c>
      <c r="W2621" s="236">
        <v>0.08</v>
      </c>
      <c r="X2621" s="21">
        <v>8</v>
      </c>
      <c r="Y2621" s="237" t="s">
        <v>33</v>
      </c>
      <c r="Z2621" s="238" t="s">
        <v>62</v>
      </c>
      <c r="AA2621" s="79"/>
      <c r="AB2621" s="79"/>
      <c r="AC2621" s="79"/>
      <c r="AD2621" s="25"/>
      <c r="AE2621" s="26"/>
      <c r="AF2621" s="27"/>
      <c r="AG2621" s="28"/>
      <c r="AH2621" s="28"/>
      <c r="AI2621" s="28"/>
      <c r="AJ2621" s="28"/>
      <c r="AK2621" s="28"/>
      <c r="AL2621" s="28"/>
      <c r="AM2621" s="28"/>
      <c r="AN2621" s="28"/>
      <c r="AO2621" s="28"/>
    </row>
    <row r="2622" spans="1:41" ht="16.5" customHeight="1">
      <c r="A2622" s="30" t="s">
        <v>2349</v>
      </c>
      <c r="B2622" s="30"/>
      <c r="C2622" s="30"/>
      <c r="D2622" s="30"/>
      <c r="E2622" s="90" t="s">
        <v>7843</v>
      </c>
      <c r="F2622" s="92" t="s">
        <v>2478</v>
      </c>
      <c r="G2622" s="90" t="s">
        <v>7844</v>
      </c>
      <c r="H2622" s="90" t="s">
        <v>7810</v>
      </c>
      <c r="I2622" s="90">
        <v>1</v>
      </c>
      <c r="J2622" s="90">
        <v>0</v>
      </c>
      <c r="K2622" s="90">
        <v>0</v>
      </c>
      <c r="L2622" s="234" t="s">
        <v>2352</v>
      </c>
      <c r="M2622" s="234"/>
      <c r="N2622" s="234" t="s">
        <v>39</v>
      </c>
      <c r="O2622" s="235">
        <v>400</v>
      </c>
      <c r="P2622" s="235">
        <v>0</v>
      </c>
      <c r="Q2622" s="235">
        <v>0</v>
      </c>
      <c r="R2622" s="235" t="s">
        <v>33</v>
      </c>
      <c r="S2622" s="236">
        <v>60</v>
      </c>
      <c r="T2622" s="236">
        <v>110</v>
      </c>
      <c r="U2622" s="236">
        <v>0.38181818181818183</v>
      </c>
      <c r="V2622" s="236">
        <v>0</v>
      </c>
      <c r="W2622" s="236">
        <v>4.2000000000000003E-2</v>
      </c>
      <c r="X2622" s="21">
        <v>16.8</v>
      </c>
      <c r="Y2622" s="237" t="s">
        <v>33</v>
      </c>
      <c r="Z2622" s="238" t="s">
        <v>62</v>
      </c>
      <c r="AA2622" s="79"/>
      <c r="AB2622" s="79"/>
      <c r="AC2622" s="79"/>
      <c r="AD2622" s="25"/>
      <c r="AE2622" s="26"/>
      <c r="AF2622" s="27"/>
    </row>
    <row r="2623" spans="1:41" ht="16.5" customHeight="1">
      <c r="A2623" s="30" t="s">
        <v>2349</v>
      </c>
      <c r="B2623" s="30"/>
      <c r="C2623" s="30"/>
      <c r="D2623" s="30"/>
      <c r="E2623" s="90" t="s">
        <v>7829</v>
      </c>
      <c r="F2623" s="90" t="s">
        <v>7830</v>
      </c>
      <c r="G2623" s="90" t="s">
        <v>7831</v>
      </c>
      <c r="H2623" s="90">
        <v>2009</v>
      </c>
      <c r="I2623" s="90">
        <v>2</v>
      </c>
      <c r="J2623" s="90">
        <v>0</v>
      </c>
      <c r="K2623" s="90">
        <v>0</v>
      </c>
      <c r="L2623" s="234" t="s">
        <v>2351</v>
      </c>
      <c r="M2623" s="234"/>
      <c r="N2623" s="234" t="s">
        <v>39</v>
      </c>
      <c r="O2623" s="235">
        <v>2628</v>
      </c>
      <c r="P2623" s="235">
        <v>6132</v>
      </c>
      <c r="Q2623" s="235">
        <v>5</v>
      </c>
      <c r="R2623" s="235" t="s">
        <v>33</v>
      </c>
      <c r="S2623" s="236">
        <v>60</v>
      </c>
      <c r="T2623" s="236">
        <v>110</v>
      </c>
      <c r="U2623" s="236">
        <v>0.10454545454545454</v>
      </c>
      <c r="V2623" s="236">
        <v>0</v>
      </c>
      <c r="W2623" s="236">
        <v>1.15E-2</v>
      </c>
      <c r="X2623" s="21">
        <v>33.747900000000001</v>
      </c>
      <c r="Y2623" s="237" t="s">
        <v>33</v>
      </c>
      <c r="Z2623" s="238" t="s">
        <v>62</v>
      </c>
      <c r="AA2623" s="79"/>
      <c r="AB2623" s="79"/>
      <c r="AC2623" s="79"/>
      <c r="AD2623" s="25"/>
      <c r="AE2623" s="26"/>
      <c r="AF2623" s="27"/>
    </row>
    <row r="2624" spans="1:41" ht="16.5" customHeight="1">
      <c r="A2624" s="30" t="s">
        <v>2349</v>
      </c>
      <c r="B2624" s="30"/>
      <c r="C2624" s="30"/>
      <c r="D2624" s="30"/>
      <c r="E2624" s="90" t="s">
        <v>6857</v>
      </c>
      <c r="F2624" s="92" t="s">
        <v>7841</v>
      </c>
      <c r="G2624" s="90" t="s">
        <v>7842</v>
      </c>
      <c r="H2624" s="90" t="s">
        <v>7810</v>
      </c>
      <c r="I2624" s="90">
        <v>1</v>
      </c>
      <c r="J2624" s="90">
        <v>0</v>
      </c>
      <c r="K2624" s="90">
        <v>0</v>
      </c>
      <c r="L2624" s="234" t="s">
        <v>2351</v>
      </c>
      <c r="M2624" s="234"/>
      <c r="N2624" s="234" t="s">
        <v>39</v>
      </c>
      <c r="O2624" s="235">
        <v>200</v>
      </c>
      <c r="P2624" s="235">
        <v>880</v>
      </c>
      <c r="Q2624" s="235">
        <v>5</v>
      </c>
      <c r="R2624" s="235" t="s">
        <v>33</v>
      </c>
      <c r="S2624" s="236">
        <v>60</v>
      </c>
      <c r="T2624" s="236">
        <v>110</v>
      </c>
      <c r="U2624" s="236">
        <v>0.68181818181818177</v>
      </c>
      <c r="V2624" s="236">
        <v>0</v>
      </c>
      <c r="W2624" s="236">
        <v>7.4999999999999997E-2</v>
      </c>
      <c r="X2624" s="21">
        <v>18.3</v>
      </c>
      <c r="Y2624" s="237" t="s">
        <v>33</v>
      </c>
      <c r="Z2624" s="238" t="s">
        <v>62</v>
      </c>
      <c r="AA2624" s="79"/>
      <c r="AB2624" s="79"/>
      <c r="AC2624" s="79"/>
      <c r="AD2624" s="25"/>
      <c r="AE2624" s="26"/>
      <c r="AF2624" s="27"/>
    </row>
    <row r="2625" spans="1:41" ht="16.5" customHeight="1">
      <c r="A2625" s="30" t="s">
        <v>2349</v>
      </c>
      <c r="B2625" s="30"/>
      <c r="C2625" s="30"/>
      <c r="D2625" s="30"/>
      <c r="E2625" s="90" t="s">
        <v>7836</v>
      </c>
      <c r="F2625" s="92" t="s">
        <v>6103</v>
      </c>
      <c r="G2625" s="90" t="s">
        <v>7837</v>
      </c>
      <c r="H2625" s="90" t="s">
        <v>7810</v>
      </c>
      <c r="I2625" s="90">
        <v>1</v>
      </c>
      <c r="J2625" s="90">
        <v>0</v>
      </c>
      <c r="K2625" s="90">
        <v>0</v>
      </c>
      <c r="L2625" s="234" t="s">
        <v>2352</v>
      </c>
      <c r="M2625" s="234"/>
      <c r="N2625" s="234" t="s">
        <v>39</v>
      </c>
      <c r="O2625" s="235">
        <v>200</v>
      </c>
      <c r="P2625" s="235">
        <v>0</v>
      </c>
      <c r="Q2625" s="235">
        <v>0</v>
      </c>
      <c r="R2625" s="235" t="s">
        <v>33</v>
      </c>
      <c r="S2625" s="236">
        <v>60</v>
      </c>
      <c r="T2625" s="236">
        <v>110</v>
      </c>
      <c r="U2625" s="236">
        <v>1.2636363636363637</v>
      </c>
      <c r="V2625" s="236">
        <v>0</v>
      </c>
      <c r="W2625" s="236">
        <v>0.13900000000000001</v>
      </c>
      <c r="X2625" s="21">
        <v>27.800000000000004</v>
      </c>
      <c r="Y2625" s="237" t="s">
        <v>33</v>
      </c>
      <c r="Z2625" s="238" t="s">
        <v>62</v>
      </c>
      <c r="AA2625" s="79"/>
      <c r="AB2625" s="79"/>
      <c r="AC2625" s="79"/>
      <c r="AD2625" s="25"/>
      <c r="AE2625" s="26"/>
      <c r="AF2625" s="27"/>
    </row>
    <row r="2626" spans="1:41" ht="16.5" customHeight="1">
      <c r="A2626" s="30" t="s">
        <v>2349</v>
      </c>
      <c r="B2626" s="30"/>
      <c r="C2626" s="30"/>
      <c r="D2626" s="30"/>
      <c r="E2626" s="90" t="s">
        <v>6879</v>
      </c>
      <c r="F2626" s="90" t="s">
        <v>2478</v>
      </c>
      <c r="G2626" s="90" t="s">
        <v>7832</v>
      </c>
      <c r="H2626" s="90" t="s">
        <v>7810</v>
      </c>
      <c r="I2626" s="90">
        <v>2</v>
      </c>
      <c r="J2626" s="90">
        <v>0</v>
      </c>
      <c r="K2626" s="90">
        <v>0</v>
      </c>
      <c r="L2626" s="234" t="s">
        <v>2352</v>
      </c>
      <c r="M2626" s="234"/>
      <c r="N2626" s="234" t="s">
        <v>39</v>
      </c>
      <c r="O2626" s="235">
        <v>800</v>
      </c>
      <c r="P2626" s="235">
        <v>0</v>
      </c>
      <c r="Q2626" s="235">
        <v>0</v>
      </c>
      <c r="R2626" s="235" t="s">
        <v>33</v>
      </c>
      <c r="S2626" s="236">
        <v>60</v>
      </c>
      <c r="T2626" s="236">
        <v>110</v>
      </c>
      <c r="U2626" s="236">
        <v>0.38181818181818183</v>
      </c>
      <c r="V2626" s="236">
        <v>0</v>
      </c>
      <c r="W2626" s="236">
        <v>4.2000000000000003E-2</v>
      </c>
      <c r="X2626" s="21">
        <v>67.2</v>
      </c>
      <c r="Y2626" s="237" t="s">
        <v>33</v>
      </c>
      <c r="Z2626" s="238" t="s">
        <v>62</v>
      </c>
      <c r="AA2626" s="79"/>
      <c r="AB2626" s="79"/>
      <c r="AC2626" s="79"/>
      <c r="AD2626" s="25"/>
      <c r="AE2626" s="26"/>
      <c r="AF2626" s="27"/>
    </row>
    <row r="2627" spans="1:41" ht="16.5" customHeight="1">
      <c r="A2627" s="30" t="s">
        <v>2349</v>
      </c>
      <c r="B2627" s="30"/>
      <c r="C2627" s="30"/>
      <c r="D2627" s="30"/>
      <c r="E2627" s="90" t="s">
        <v>6879</v>
      </c>
      <c r="F2627" s="92" t="s">
        <v>2478</v>
      </c>
      <c r="G2627" s="90" t="s">
        <v>7833</v>
      </c>
      <c r="H2627" s="90" t="s">
        <v>7810</v>
      </c>
      <c r="I2627" s="90">
        <v>2</v>
      </c>
      <c r="J2627" s="90">
        <v>0</v>
      </c>
      <c r="K2627" s="90">
        <v>0</v>
      </c>
      <c r="L2627" s="234" t="s">
        <v>2352</v>
      </c>
      <c r="M2627" s="234"/>
      <c r="N2627" s="234" t="s">
        <v>39</v>
      </c>
      <c r="O2627" s="235">
        <v>800</v>
      </c>
      <c r="P2627" s="235">
        <v>0</v>
      </c>
      <c r="Q2627" s="235">
        <v>0</v>
      </c>
      <c r="R2627" s="235" t="s">
        <v>33</v>
      </c>
      <c r="S2627" s="236">
        <v>60</v>
      </c>
      <c r="T2627" s="236">
        <v>110</v>
      </c>
      <c r="U2627" s="236">
        <v>0.38181818181818183</v>
      </c>
      <c r="V2627" s="236">
        <v>0</v>
      </c>
      <c r="W2627" s="236">
        <v>4.2000000000000003E-2</v>
      </c>
      <c r="X2627" s="21">
        <v>67.2</v>
      </c>
      <c r="Y2627" s="237" t="s">
        <v>33</v>
      </c>
      <c r="Z2627" s="238" t="s">
        <v>62</v>
      </c>
      <c r="AA2627" s="79"/>
      <c r="AB2627" s="79"/>
      <c r="AC2627" s="79"/>
      <c r="AD2627" s="25"/>
      <c r="AE2627" s="26"/>
      <c r="AF2627" s="27"/>
    </row>
    <row r="2628" spans="1:41" ht="16.5" customHeight="1">
      <c r="A2628" s="30" t="s">
        <v>2349</v>
      </c>
      <c r="B2628" s="30"/>
      <c r="C2628" s="30"/>
      <c r="D2628" s="30"/>
      <c r="E2628" s="90" t="s">
        <v>6879</v>
      </c>
      <c r="F2628" s="92" t="s">
        <v>4488</v>
      </c>
      <c r="G2628" s="90" t="s">
        <v>7834</v>
      </c>
      <c r="H2628" s="90" t="s">
        <v>7810</v>
      </c>
      <c r="I2628" s="90">
        <v>1</v>
      </c>
      <c r="J2628" s="90">
        <v>0</v>
      </c>
      <c r="K2628" s="90">
        <v>0</v>
      </c>
      <c r="L2628" s="234" t="s">
        <v>2352</v>
      </c>
      <c r="M2628" s="234"/>
      <c r="N2628" s="234" t="s">
        <v>39</v>
      </c>
      <c r="O2628" s="235">
        <v>800</v>
      </c>
      <c r="P2628" s="235">
        <v>0</v>
      </c>
      <c r="Q2628" s="235">
        <v>0</v>
      </c>
      <c r="R2628" s="235" t="s">
        <v>33</v>
      </c>
      <c r="S2628" s="236">
        <v>60</v>
      </c>
      <c r="T2628" s="236">
        <v>110</v>
      </c>
      <c r="U2628" s="236">
        <v>0.38181818181818183</v>
      </c>
      <c r="V2628" s="236">
        <v>0</v>
      </c>
      <c r="W2628" s="236">
        <v>4.2000000000000003E-2</v>
      </c>
      <c r="X2628" s="21">
        <v>33.6</v>
      </c>
      <c r="Y2628" s="237" t="s">
        <v>33</v>
      </c>
      <c r="Z2628" s="238" t="s">
        <v>62</v>
      </c>
      <c r="AA2628" s="79"/>
      <c r="AB2628" s="79"/>
      <c r="AC2628" s="79"/>
      <c r="AD2628" s="25"/>
      <c r="AE2628" s="26"/>
      <c r="AF2628" s="27"/>
    </row>
    <row r="2629" spans="1:41" ht="16.5" customHeight="1">
      <c r="A2629" s="30" t="s">
        <v>2349</v>
      </c>
      <c r="B2629" s="30"/>
      <c r="C2629" s="30"/>
      <c r="D2629" s="30"/>
      <c r="E2629" s="90" t="s">
        <v>6879</v>
      </c>
      <c r="F2629" s="92" t="s">
        <v>2478</v>
      </c>
      <c r="G2629" s="90" t="s">
        <v>7835</v>
      </c>
      <c r="H2629" s="90" t="s">
        <v>7810</v>
      </c>
      <c r="I2629" s="90">
        <v>1</v>
      </c>
      <c r="J2629" s="90">
        <v>0</v>
      </c>
      <c r="K2629" s="90">
        <v>0</v>
      </c>
      <c r="L2629" s="234" t="s">
        <v>2352</v>
      </c>
      <c r="M2629" s="234"/>
      <c r="N2629" s="234" t="s">
        <v>39</v>
      </c>
      <c r="O2629" s="235">
        <v>800</v>
      </c>
      <c r="P2629" s="235">
        <v>0</v>
      </c>
      <c r="Q2629" s="235">
        <v>0</v>
      </c>
      <c r="R2629" s="235" t="s">
        <v>33</v>
      </c>
      <c r="S2629" s="236">
        <v>60</v>
      </c>
      <c r="T2629" s="236">
        <v>110</v>
      </c>
      <c r="U2629" s="236">
        <v>0.38181818181818183</v>
      </c>
      <c r="V2629" s="236">
        <v>0</v>
      </c>
      <c r="W2629" s="236">
        <v>4.2000000000000003E-2</v>
      </c>
      <c r="X2629" s="21">
        <v>33.6</v>
      </c>
      <c r="Y2629" s="237" t="s">
        <v>33</v>
      </c>
      <c r="Z2629" s="238" t="s">
        <v>62</v>
      </c>
      <c r="AA2629" s="79"/>
      <c r="AB2629" s="79"/>
      <c r="AC2629" s="79"/>
      <c r="AD2629" s="25"/>
      <c r="AE2629" s="26"/>
      <c r="AF2629" s="27"/>
    </row>
    <row r="2630" spans="1:41" ht="16.5" customHeight="1">
      <c r="A2630" s="30" t="s">
        <v>2349</v>
      </c>
      <c r="B2630" s="30"/>
      <c r="C2630" s="30"/>
      <c r="D2630" s="30"/>
      <c r="E2630" s="90" t="s">
        <v>7827</v>
      </c>
      <c r="F2630" s="90" t="s">
        <v>2204</v>
      </c>
      <c r="G2630" s="90" t="s">
        <v>7828</v>
      </c>
      <c r="H2630" s="90">
        <v>2015</v>
      </c>
      <c r="I2630" s="90">
        <v>1</v>
      </c>
      <c r="J2630" s="90">
        <v>0</v>
      </c>
      <c r="K2630" s="90">
        <v>0</v>
      </c>
      <c r="L2630" s="234" t="s">
        <v>2352</v>
      </c>
      <c r="M2630" s="234"/>
      <c r="N2630" s="234" t="s">
        <v>39</v>
      </c>
      <c r="O2630" s="235">
        <v>200</v>
      </c>
      <c r="P2630" s="235">
        <v>0</v>
      </c>
      <c r="Q2630" s="235">
        <v>0</v>
      </c>
      <c r="R2630" s="235" t="s">
        <v>33</v>
      </c>
      <c r="S2630" s="236">
        <v>60</v>
      </c>
      <c r="T2630" s="236">
        <v>110</v>
      </c>
      <c r="U2630" s="236">
        <v>5.1363636363636367</v>
      </c>
      <c r="V2630" s="236">
        <v>0</v>
      </c>
      <c r="W2630" s="236">
        <v>0.56499999999999995</v>
      </c>
      <c r="X2630" s="21">
        <v>112.99999999999999</v>
      </c>
      <c r="Y2630" s="237" t="s">
        <v>33</v>
      </c>
      <c r="Z2630" s="238" t="s">
        <v>62</v>
      </c>
      <c r="AA2630" s="79"/>
      <c r="AB2630" s="79"/>
      <c r="AC2630" s="79"/>
      <c r="AD2630" s="25"/>
      <c r="AE2630" s="26"/>
      <c r="AF2630" s="27"/>
    </row>
    <row r="2631" spans="1:41" ht="16.5" customHeight="1">
      <c r="A2631" s="30" t="s">
        <v>2349</v>
      </c>
      <c r="B2631" s="30"/>
      <c r="C2631" s="30"/>
      <c r="D2631" s="30"/>
      <c r="E2631" s="239" t="s">
        <v>7824</v>
      </c>
      <c r="F2631" s="239" t="s">
        <v>7825</v>
      </c>
      <c r="G2631" s="90" t="s">
        <v>7826</v>
      </c>
      <c r="H2631" s="90" t="s">
        <v>7810</v>
      </c>
      <c r="I2631" s="90">
        <v>1</v>
      </c>
      <c r="J2631" s="90">
        <v>0</v>
      </c>
      <c r="K2631" s="90">
        <v>0</v>
      </c>
      <c r="L2631" s="234" t="s">
        <v>2352</v>
      </c>
      <c r="M2631" s="234"/>
      <c r="N2631" s="234" t="s">
        <v>39</v>
      </c>
      <c r="O2631" s="235">
        <v>8760</v>
      </c>
      <c r="P2631" s="235">
        <v>0</v>
      </c>
      <c r="Q2631" s="235">
        <v>0</v>
      </c>
      <c r="R2631" s="235" t="s">
        <v>33</v>
      </c>
      <c r="S2631" s="236">
        <v>60</v>
      </c>
      <c r="T2631" s="236">
        <v>110</v>
      </c>
      <c r="U2631" s="236">
        <v>0.11818181818181818</v>
      </c>
      <c r="V2631" s="236">
        <v>0</v>
      </c>
      <c r="W2631" s="236">
        <v>1.2999999999999999E-2</v>
      </c>
      <c r="X2631" s="21">
        <v>113.88</v>
      </c>
      <c r="Y2631" s="237" t="s">
        <v>33</v>
      </c>
      <c r="Z2631" s="238" t="s">
        <v>62</v>
      </c>
      <c r="AA2631" s="79"/>
      <c r="AB2631" s="79"/>
      <c r="AC2631" s="79"/>
      <c r="AD2631" s="25"/>
      <c r="AE2631" s="26"/>
      <c r="AF2631" s="27"/>
    </row>
    <row r="2632" spans="1:41" ht="16.5" customHeight="1">
      <c r="A2632" s="30" t="s">
        <v>2349</v>
      </c>
      <c r="B2632" s="30"/>
      <c r="C2632" s="30"/>
      <c r="D2632" s="30"/>
      <c r="E2632" s="90" t="s">
        <v>7811</v>
      </c>
      <c r="F2632" s="90" t="s">
        <v>38</v>
      </c>
      <c r="G2632" s="90" t="s">
        <v>7812</v>
      </c>
      <c r="H2632" s="90">
        <v>2009</v>
      </c>
      <c r="I2632" s="90">
        <v>12</v>
      </c>
      <c r="J2632" s="90">
        <v>0</v>
      </c>
      <c r="K2632" s="90">
        <v>0</v>
      </c>
      <c r="L2632" s="234"/>
      <c r="M2632" s="234"/>
      <c r="N2632" s="234" t="s">
        <v>696</v>
      </c>
      <c r="O2632" s="235">
        <v>2304</v>
      </c>
      <c r="P2632" s="235">
        <v>0</v>
      </c>
      <c r="Q2632" s="235">
        <v>0</v>
      </c>
      <c r="R2632" s="235" t="s">
        <v>33</v>
      </c>
      <c r="S2632" s="236">
        <v>60</v>
      </c>
      <c r="T2632" s="236">
        <v>110</v>
      </c>
      <c r="U2632" s="236">
        <v>0.50909090909090904</v>
      </c>
      <c r="V2632" s="236">
        <v>0</v>
      </c>
      <c r="W2632" s="236">
        <v>5.6000000000000001E-2</v>
      </c>
      <c r="X2632" s="21">
        <v>1548.288</v>
      </c>
      <c r="Y2632" s="237" t="s">
        <v>33</v>
      </c>
      <c r="Z2632" s="238" t="s">
        <v>62</v>
      </c>
      <c r="AA2632" s="79"/>
      <c r="AB2632" s="79"/>
      <c r="AC2632" s="79"/>
      <c r="AD2632" s="25"/>
      <c r="AE2632" s="26"/>
      <c r="AF2632" s="27"/>
    </row>
    <row r="2633" spans="1:41" ht="16.5" customHeight="1">
      <c r="A2633" s="30" t="s">
        <v>2349</v>
      </c>
      <c r="B2633" s="30"/>
      <c r="C2633" s="30"/>
      <c r="D2633" s="30"/>
      <c r="E2633" s="90" t="s">
        <v>7815</v>
      </c>
      <c r="F2633" s="90" t="s">
        <v>1309</v>
      </c>
      <c r="G2633" s="90" t="s">
        <v>7816</v>
      </c>
      <c r="H2633" s="90">
        <v>2004</v>
      </c>
      <c r="I2633" s="90">
        <v>7</v>
      </c>
      <c r="J2633" s="90">
        <v>0</v>
      </c>
      <c r="K2633" s="90">
        <v>0</v>
      </c>
      <c r="L2633" s="234" t="s">
        <v>4347</v>
      </c>
      <c r="M2633" s="234"/>
      <c r="N2633" s="234" t="s">
        <v>39</v>
      </c>
      <c r="O2633" s="235">
        <v>800</v>
      </c>
      <c r="P2633" s="235">
        <v>0</v>
      </c>
      <c r="Q2633" s="235">
        <v>0</v>
      </c>
      <c r="R2633" s="235" t="s">
        <v>33</v>
      </c>
      <c r="S2633" s="236">
        <v>60</v>
      </c>
      <c r="T2633" s="236">
        <v>110</v>
      </c>
      <c r="U2633" s="236">
        <v>1.5</v>
      </c>
      <c r="V2633" s="236">
        <v>0</v>
      </c>
      <c r="W2633" s="236">
        <v>0.16500000000000001</v>
      </c>
      <c r="X2633" s="21">
        <v>924</v>
      </c>
      <c r="Y2633" s="237" t="s">
        <v>33</v>
      </c>
      <c r="Z2633" s="238" t="s">
        <v>62</v>
      </c>
      <c r="AA2633" s="79"/>
      <c r="AB2633" s="79"/>
      <c r="AC2633" s="79"/>
      <c r="AD2633" s="25"/>
      <c r="AE2633" s="26"/>
      <c r="AF2633" s="27"/>
    </row>
    <row r="2634" spans="1:41" ht="16.5" customHeight="1">
      <c r="A2634" s="30" t="s">
        <v>2349</v>
      </c>
      <c r="B2634" s="30"/>
      <c r="C2634" s="30"/>
      <c r="D2634" s="30"/>
      <c r="E2634" s="90" t="s">
        <v>7819</v>
      </c>
      <c r="F2634" s="90" t="s">
        <v>1309</v>
      </c>
      <c r="G2634" s="90" t="s">
        <v>7816</v>
      </c>
      <c r="H2634" s="90">
        <v>2004</v>
      </c>
      <c r="I2634" s="90">
        <v>6</v>
      </c>
      <c r="J2634" s="90">
        <v>0</v>
      </c>
      <c r="K2634" s="90">
        <v>0</v>
      </c>
      <c r="L2634" s="234" t="s">
        <v>2352</v>
      </c>
      <c r="M2634" s="234"/>
      <c r="N2634" s="234" t="s">
        <v>39</v>
      </c>
      <c r="O2634" s="235">
        <v>800</v>
      </c>
      <c r="P2634" s="235">
        <v>0</v>
      </c>
      <c r="Q2634" s="235">
        <v>0</v>
      </c>
      <c r="R2634" s="235" t="s">
        <v>33</v>
      </c>
      <c r="S2634" s="236">
        <v>60</v>
      </c>
      <c r="T2634" s="236">
        <v>110</v>
      </c>
      <c r="U2634" s="236">
        <v>1.5</v>
      </c>
      <c r="V2634" s="236">
        <v>0</v>
      </c>
      <c r="W2634" s="236">
        <v>0.16500000000000001</v>
      </c>
      <c r="X2634" s="21">
        <v>792</v>
      </c>
      <c r="Y2634" s="237" t="s">
        <v>33</v>
      </c>
      <c r="Z2634" s="238" t="s">
        <v>62</v>
      </c>
      <c r="AA2634" s="79"/>
      <c r="AB2634" s="79"/>
      <c r="AC2634" s="79"/>
      <c r="AD2634" s="25"/>
      <c r="AE2634" s="26"/>
      <c r="AF2634" s="27"/>
    </row>
    <row r="2635" spans="1:41" ht="16.5" customHeight="1">
      <c r="A2635" s="30" t="s">
        <v>2349</v>
      </c>
      <c r="B2635" s="30"/>
      <c r="C2635" s="30"/>
      <c r="D2635" s="30"/>
      <c r="E2635" s="90" t="s">
        <v>7820</v>
      </c>
      <c r="F2635" s="90" t="s">
        <v>92</v>
      </c>
      <c r="G2635" s="90" t="s">
        <v>7823</v>
      </c>
      <c r="H2635" s="90" t="s">
        <v>7810</v>
      </c>
      <c r="I2635" s="90">
        <v>1</v>
      </c>
      <c r="J2635" s="90">
        <v>0</v>
      </c>
      <c r="K2635" s="90">
        <v>0</v>
      </c>
      <c r="L2635" s="234" t="s">
        <v>2358</v>
      </c>
      <c r="M2635" s="234"/>
      <c r="N2635" s="234" t="s">
        <v>45</v>
      </c>
      <c r="O2635" s="235">
        <v>800</v>
      </c>
      <c r="P2635" s="235">
        <v>640</v>
      </c>
      <c r="Q2635" s="235">
        <v>5</v>
      </c>
      <c r="R2635" s="235" t="s">
        <v>33</v>
      </c>
      <c r="S2635" s="236">
        <v>60</v>
      </c>
      <c r="T2635" s="236">
        <v>110</v>
      </c>
      <c r="U2635" s="236">
        <v>2.2545454545454544</v>
      </c>
      <c r="V2635" s="236">
        <v>0</v>
      </c>
      <c r="W2635" s="236">
        <v>0.248</v>
      </c>
      <c r="X2635" s="21">
        <v>206.33600000000001</v>
      </c>
      <c r="Y2635" s="237" t="s">
        <v>33</v>
      </c>
      <c r="Z2635" s="238" t="s">
        <v>62</v>
      </c>
      <c r="AA2635" s="79"/>
      <c r="AB2635" s="79"/>
      <c r="AC2635" s="79"/>
      <c r="AD2635" s="25"/>
      <c r="AE2635" s="26"/>
      <c r="AF2635" s="27"/>
      <c r="AG2635" s="28"/>
      <c r="AH2635" s="28"/>
      <c r="AI2635" s="28"/>
      <c r="AJ2635" s="28"/>
      <c r="AK2635" s="28"/>
      <c r="AL2635" s="28"/>
      <c r="AM2635" s="28"/>
      <c r="AN2635" s="28"/>
      <c r="AO2635" s="28"/>
    </row>
    <row r="2636" spans="1:41" ht="16.5" customHeight="1">
      <c r="A2636" s="30" t="s">
        <v>2349</v>
      </c>
      <c r="B2636" s="30"/>
      <c r="C2636" s="30"/>
      <c r="D2636" s="30"/>
      <c r="E2636" s="90" t="s">
        <v>6261</v>
      </c>
      <c r="F2636" s="90" t="s">
        <v>36</v>
      </c>
      <c r="G2636" s="90" t="s">
        <v>7822</v>
      </c>
      <c r="H2636" s="90" t="s">
        <v>7810</v>
      </c>
      <c r="I2636" s="90">
        <v>1</v>
      </c>
      <c r="J2636" s="90">
        <v>0</v>
      </c>
      <c r="K2636" s="90">
        <v>0</v>
      </c>
      <c r="L2636" s="234" t="s">
        <v>2357</v>
      </c>
      <c r="M2636" s="234"/>
      <c r="N2636" s="234" t="s">
        <v>39</v>
      </c>
      <c r="O2636" s="235">
        <v>800</v>
      </c>
      <c r="P2636" s="235">
        <v>0</v>
      </c>
      <c r="Q2636" s="235">
        <v>0</v>
      </c>
      <c r="R2636" s="235" t="s">
        <v>33</v>
      </c>
      <c r="S2636" s="236">
        <v>60</v>
      </c>
      <c r="T2636" s="236">
        <v>110</v>
      </c>
      <c r="U2636" s="236">
        <v>2.7272727272727271</v>
      </c>
      <c r="V2636" s="236">
        <v>0</v>
      </c>
      <c r="W2636" s="236">
        <v>0.3</v>
      </c>
      <c r="X2636" s="21">
        <v>240</v>
      </c>
      <c r="Y2636" s="237" t="s">
        <v>33</v>
      </c>
      <c r="Z2636" s="238" t="s">
        <v>62</v>
      </c>
      <c r="AA2636" s="79"/>
      <c r="AB2636" s="79"/>
      <c r="AC2636" s="79"/>
      <c r="AD2636" s="25"/>
      <c r="AE2636" s="26"/>
      <c r="AF2636" s="27"/>
    </row>
    <row r="2637" spans="1:41" ht="16.5" customHeight="1">
      <c r="A2637" s="30" t="s">
        <v>2349</v>
      </c>
      <c r="B2637" s="30"/>
      <c r="C2637" s="30"/>
      <c r="D2637" s="30"/>
      <c r="E2637" s="90" t="s">
        <v>7820</v>
      </c>
      <c r="F2637" s="90" t="s">
        <v>92</v>
      </c>
      <c r="G2637" s="90" t="s">
        <v>7821</v>
      </c>
      <c r="H2637" s="90" t="s">
        <v>7810</v>
      </c>
      <c r="I2637" s="90">
        <v>1</v>
      </c>
      <c r="J2637" s="90">
        <v>0</v>
      </c>
      <c r="K2637" s="90">
        <v>0</v>
      </c>
      <c r="L2637" s="234" t="s">
        <v>2356</v>
      </c>
      <c r="M2637" s="234"/>
      <c r="N2637" s="234" t="s">
        <v>45</v>
      </c>
      <c r="O2637" s="235">
        <v>800</v>
      </c>
      <c r="P2637" s="235">
        <v>640</v>
      </c>
      <c r="Q2637" s="235">
        <v>5</v>
      </c>
      <c r="R2637" s="235" t="s">
        <v>33</v>
      </c>
      <c r="S2637" s="236">
        <v>60</v>
      </c>
      <c r="T2637" s="236">
        <v>110</v>
      </c>
      <c r="U2637" s="236">
        <v>3.3909090909090911</v>
      </c>
      <c r="V2637" s="236">
        <v>0</v>
      </c>
      <c r="W2637" s="236">
        <v>0.373</v>
      </c>
      <c r="X2637" s="21">
        <v>310.33599999999996</v>
      </c>
      <c r="Y2637" s="237" t="s">
        <v>33</v>
      </c>
      <c r="Z2637" s="238" t="s">
        <v>62</v>
      </c>
      <c r="AA2637" s="79"/>
      <c r="AB2637" s="79"/>
      <c r="AC2637" s="79"/>
      <c r="AD2637" s="25"/>
      <c r="AE2637" s="26"/>
      <c r="AF2637" s="27"/>
    </row>
    <row r="2638" spans="1:41" ht="16.5" customHeight="1">
      <c r="A2638" s="30" t="s">
        <v>2349</v>
      </c>
      <c r="B2638" s="30"/>
      <c r="C2638" s="30"/>
      <c r="D2638" s="30"/>
      <c r="E2638" s="90" t="s">
        <v>7817</v>
      </c>
      <c r="F2638" s="90" t="s">
        <v>151</v>
      </c>
      <c r="G2638" s="90" t="s">
        <v>7818</v>
      </c>
      <c r="H2638" s="90" t="s">
        <v>7810</v>
      </c>
      <c r="I2638" s="90">
        <v>2</v>
      </c>
      <c r="J2638" s="90">
        <v>0</v>
      </c>
      <c r="K2638" s="90">
        <v>0</v>
      </c>
      <c r="L2638" s="234" t="s">
        <v>2352</v>
      </c>
      <c r="M2638" s="234"/>
      <c r="N2638" s="234" t="s">
        <v>39</v>
      </c>
      <c r="O2638" s="235">
        <v>8760</v>
      </c>
      <c r="P2638" s="235">
        <v>0</v>
      </c>
      <c r="Q2638" s="235">
        <v>0</v>
      </c>
      <c r="R2638" s="235" t="s">
        <v>33</v>
      </c>
      <c r="S2638" s="236">
        <v>60</v>
      </c>
      <c r="T2638" s="236">
        <v>110</v>
      </c>
      <c r="U2638" s="236">
        <v>0.45454545454545453</v>
      </c>
      <c r="V2638" s="236">
        <v>0</v>
      </c>
      <c r="W2638" s="236">
        <v>0.05</v>
      </c>
      <c r="X2638" s="21">
        <v>876</v>
      </c>
      <c r="Y2638" s="237" t="s">
        <v>33</v>
      </c>
      <c r="Z2638" s="238" t="s">
        <v>62</v>
      </c>
      <c r="AA2638" s="79"/>
      <c r="AB2638" s="79"/>
      <c r="AC2638" s="79"/>
      <c r="AD2638" s="25"/>
      <c r="AE2638" s="26"/>
      <c r="AF2638" s="27"/>
    </row>
    <row r="2639" spans="1:41" ht="16.5" customHeight="1">
      <c r="A2639" s="30" t="s">
        <v>2349</v>
      </c>
      <c r="B2639" s="30"/>
      <c r="C2639" s="30"/>
      <c r="D2639" s="30"/>
      <c r="E2639" s="90" t="s">
        <v>7806</v>
      </c>
      <c r="F2639" s="90" t="s">
        <v>2478</v>
      </c>
      <c r="G2639" s="90" t="s">
        <v>7807</v>
      </c>
      <c r="H2639" s="90">
        <v>2010</v>
      </c>
      <c r="I2639" s="90">
        <v>7</v>
      </c>
      <c r="J2639" s="90">
        <v>0</v>
      </c>
      <c r="K2639" s="90">
        <v>0</v>
      </c>
      <c r="L2639" s="234" t="s">
        <v>2351</v>
      </c>
      <c r="M2639" s="234"/>
      <c r="N2639" s="234" t="s">
        <v>39</v>
      </c>
      <c r="O2639" s="235">
        <v>800</v>
      </c>
      <c r="P2639" s="235">
        <v>0</v>
      </c>
      <c r="Q2639" s="235">
        <v>0</v>
      </c>
      <c r="R2639" s="235" t="s">
        <v>33</v>
      </c>
      <c r="S2639" s="236">
        <v>60</v>
      </c>
      <c r="T2639" s="236">
        <v>110</v>
      </c>
      <c r="U2639" s="236">
        <v>6</v>
      </c>
      <c r="V2639" s="236">
        <v>0</v>
      </c>
      <c r="W2639" s="236">
        <v>0.66</v>
      </c>
      <c r="X2639" s="21">
        <v>3696</v>
      </c>
      <c r="Y2639" s="237" t="s">
        <v>33</v>
      </c>
      <c r="Z2639" s="238" t="s">
        <v>62</v>
      </c>
      <c r="AA2639" s="79"/>
      <c r="AB2639" s="79"/>
      <c r="AC2639" s="79"/>
      <c r="AD2639" s="25"/>
      <c r="AE2639" s="26"/>
      <c r="AF2639" s="27"/>
      <c r="AG2639" s="28"/>
      <c r="AH2639" s="28"/>
      <c r="AI2639" s="28"/>
      <c r="AJ2639" s="28"/>
      <c r="AK2639" s="28"/>
      <c r="AL2639" s="28"/>
      <c r="AM2639" s="28"/>
      <c r="AN2639" s="28"/>
      <c r="AO2639" s="28"/>
    </row>
    <row r="2640" spans="1:41" ht="16.5" customHeight="1">
      <c r="A2640" s="30" t="s">
        <v>2349</v>
      </c>
      <c r="B2640" s="30"/>
      <c r="C2640" s="30"/>
      <c r="D2640" s="30"/>
      <c r="E2640" s="90" t="s">
        <v>7806</v>
      </c>
      <c r="F2640" s="90" t="s">
        <v>2478</v>
      </c>
      <c r="G2640" s="90" t="s">
        <v>7807</v>
      </c>
      <c r="H2640" s="90">
        <v>2010</v>
      </c>
      <c r="I2640" s="90">
        <v>5</v>
      </c>
      <c r="J2640" s="90">
        <v>0</v>
      </c>
      <c r="K2640" s="90">
        <v>0</v>
      </c>
      <c r="L2640" s="234" t="s">
        <v>2352</v>
      </c>
      <c r="M2640" s="234"/>
      <c r="N2640" s="234" t="s">
        <v>39</v>
      </c>
      <c r="O2640" s="235">
        <v>800</v>
      </c>
      <c r="P2640" s="235">
        <v>0</v>
      </c>
      <c r="Q2640" s="235">
        <v>0</v>
      </c>
      <c r="R2640" s="235" t="s">
        <v>33</v>
      </c>
      <c r="S2640" s="236">
        <v>60</v>
      </c>
      <c r="T2640" s="236">
        <v>110</v>
      </c>
      <c r="U2640" s="236">
        <v>6</v>
      </c>
      <c r="V2640" s="236">
        <v>0</v>
      </c>
      <c r="W2640" s="236">
        <v>0.66</v>
      </c>
      <c r="X2640" s="21">
        <v>2640</v>
      </c>
      <c r="Y2640" s="237" t="s">
        <v>33</v>
      </c>
      <c r="Z2640" s="238" t="s">
        <v>62</v>
      </c>
      <c r="AA2640" s="79"/>
      <c r="AB2640" s="79"/>
      <c r="AC2640" s="79"/>
      <c r="AD2640" s="25"/>
      <c r="AE2640" s="26"/>
      <c r="AF2640" s="27"/>
      <c r="AG2640" s="28"/>
      <c r="AH2640" s="28"/>
      <c r="AI2640" s="28"/>
      <c r="AJ2640" s="28"/>
      <c r="AK2640" s="28"/>
      <c r="AL2640" s="28"/>
      <c r="AM2640" s="28"/>
      <c r="AN2640" s="28"/>
      <c r="AO2640" s="28"/>
    </row>
    <row r="2641" spans="1:41" ht="16.5" customHeight="1">
      <c r="A2641" s="30" t="s">
        <v>2349</v>
      </c>
      <c r="B2641" s="30"/>
      <c r="C2641" s="30"/>
      <c r="D2641" s="30"/>
      <c r="E2641" s="90" t="s">
        <v>7813</v>
      </c>
      <c r="F2641" s="90" t="s">
        <v>302</v>
      </c>
      <c r="G2641" s="90" t="s">
        <v>7814</v>
      </c>
      <c r="H2641" s="90" t="s">
        <v>7810</v>
      </c>
      <c r="I2641" s="90">
        <v>1</v>
      </c>
      <c r="J2641" s="90">
        <v>0</v>
      </c>
      <c r="K2641" s="90">
        <v>0</v>
      </c>
      <c r="L2641" s="234" t="s">
        <v>2352</v>
      </c>
      <c r="M2641" s="234"/>
      <c r="N2641" s="234" t="s">
        <v>39</v>
      </c>
      <c r="O2641" s="235">
        <v>800</v>
      </c>
      <c r="P2641" s="235">
        <v>640</v>
      </c>
      <c r="Q2641" s="235">
        <v>5</v>
      </c>
      <c r="R2641" s="235" t="s">
        <v>33</v>
      </c>
      <c r="S2641" s="236">
        <v>60</v>
      </c>
      <c r="T2641" s="236">
        <v>110</v>
      </c>
      <c r="U2641" s="236">
        <v>13.181818181818182</v>
      </c>
      <c r="V2641" s="236">
        <v>0</v>
      </c>
      <c r="W2641" s="236">
        <v>1.45</v>
      </c>
      <c r="X2641" s="21">
        <v>1206.4000000000001</v>
      </c>
      <c r="Y2641" s="237" t="s">
        <v>33</v>
      </c>
      <c r="Z2641" s="238" t="s">
        <v>62</v>
      </c>
      <c r="AA2641" s="79"/>
      <c r="AB2641" s="79"/>
      <c r="AC2641" s="79"/>
      <c r="AD2641" s="25"/>
      <c r="AE2641" s="26"/>
      <c r="AF2641" s="27"/>
    </row>
    <row r="2642" spans="1:41" ht="16.5" customHeight="1">
      <c r="A2642" s="30" t="s">
        <v>2349</v>
      </c>
      <c r="B2642" s="30"/>
      <c r="C2642" s="30"/>
      <c r="D2642" s="30"/>
      <c r="E2642" s="90" t="s">
        <v>7808</v>
      </c>
      <c r="F2642" s="90" t="s">
        <v>2354</v>
      </c>
      <c r="G2642" s="90" t="s">
        <v>7809</v>
      </c>
      <c r="H2642" s="90" t="s">
        <v>7810</v>
      </c>
      <c r="I2642" s="90">
        <v>1</v>
      </c>
      <c r="J2642" s="90">
        <v>0</v>
      </c>
      <c r="K2642" s="90">
        <v>0</v>
      </c>
      <c r="L2642" s="234" t="s">
        <v>2352</v>
      </c>
      <c r="M2642" s="234"/>
      <c r="N2642" s="234" t="s">
        <v>39</v>
      </c>
      <c r="O2642" s="235">
        <v>8760</v>
      </c>
      <c r="P2642" s="235">
        <v>0</v>
      </c>
      <c r="Q2642" s="235">
        <v>0</v>
      </c>
      <c r="R2642" s="235" t="s">
        <v>33</v>
      </c>
      <c r="S2642" s="236">
        <v>60</v>
      </c>
      <c r="T2642" s="236">
        <v>110</v>
      </c>
      <c r="U2642" s="236">
        <v>2.2727272727272729</v>
      </c>
      <c r="V2642" s="236">
        <v>0</v>
      </c>
      <c r="W2642" s="236">
        <v>0.25</v>
      </c>
      <c r="X2642" s="21">
        <v>2190</v>
      </c>
      <c r="Y2642" s="237" t="s">
        <v>33</v>
      </c>
      <c r="Z2642" s="238" t="s">
        <v>62</v>
      </c>
      <c r="AA2642" s="79"/>
      <c r="AB2642" s="79"/>
      <c r="AC2642" s="79"/>
      <c r="AD2642" s="25"/>
      <c r="AE2642" s="26"/>
      <c r="AF2642" s="27"/>
    </row>
    <row r="2643" spans="1:41" ht="16.5" customHeight="1">
      <c r="A2643" s="12" t="s">
        <v>8561</v>
      </c>
      <c r="B2643" s="12"/>
      <c r="C2643" s="110"/>
      <c r="D2643" s="12"/>
      <c r="E2643" s="35" t="s">
        <v>3788</v>
      </c>
      <c r="F2643" s="14" t="s">
        <v>8570</v>
      </c>
      <c r="G2643" s="14" t="s">
        <v>8571</v>
      </c>
      <c r="H2643" s="15">
        <v>105</v>
      </c>
      <c r="I2643" s="15">
        <v>1</v>
      </c>
      <c r="J2643" s="15">
        <v>0</v>
      </c>
      <c r="K2643" s="15">
        <v>0</v>
      </c>
      <c r="L2643" s="16" t="s">
        <v>5565</v>
      </c>
      <c r="M2643" s="16"/>
      <c r="N2643" s="16" t="s">
        <v>58</v>
      </c>
      <c r="O2643" s="94">
        <v>26</v>
      </c>
      <c r="P2643" s="94">
        <v>0</v>
      </c>
      <c r="Q2643" s="94">
        <v>0</v>
      </c>
      <c r="R2643" s="94" t="s">
        <v>33</v>
      </c>
      <c r="S2643" s="96">
        <v>60</v>
      </c>
      <c r="T2643" s="96">
        <v>110</v>
      </c>
      <c r="U2643" s="96">
        <v>0.90909090909090906</v>
      </c>
      <c r="V2643" s="96">
        <v>0</v>
      </c>
      <c r="W2643" s="145">
        <v>0.1</v>
      </c>
      <c r="X2643" s="21">
        <v>2.6</v>
      </c>
      <c r="Y2643" s="202" t="s">
        <v>33</v>
      </c>
      <c r="Z2643" s="203" t="s">
        <v>5838</v>
      </c>
      <c r="AA2643" s="24"/>
      <c r="AB2643" s="14"/>
      <c r="AC2643" s="14"/>
      <c r="AD2643" s="25"/>
      <c r="AE2643" s="26"/>
      <c r="AF2643" s="27"/>
      <c r="AG2643" s="29"/>
      <c r="AH2643" s="29"/>
      <c r="AI2643" s="29"/>
      <c r="AJ2643" s="29"/>
      <c r="AK2643" s="29"/>
      <c r="AL2643" s="29"/>
      <c r="AM2643" s="29"/>
      <c r="AN2643" s="29"/>
      <c r="AO2643" s="29"/>
    </row>
    <row r="2644" spans="1:41" ht="16.5" customHeight="1">
      <c r="A2644" s="12" t="s">
        <v>8561</v>
      </c>
      <c r="B2644" s="12"/>
      <c r="C2644" s="110"/>
      <c r="D2644" s="12"/>
      <c r="E2644" s="35" t="s">
        <v>57</v>
      </c>
      <c r="F2644" s="14" t="s">
        <v>8568</v>
      </c>
      <c r="G2644" s="14" t="s">
        <v>68</v>
      </c>
      <c r="H2644" s="15">
        <v>2024</v>
      </c>
      <c r="I2644" s="15">
        <v>1</v>
      </c>
      <c r="J2644" s="15">
        <v>0</v>
      </c>
      <c r="K2644" s="15">
        <v>0</v>
      </c>
      <c r="L2644" s="16" t="s">
        <v>5565</v>
      </c>
      <c r="M2644" s="16"/>
      <c r="N2644" s="16" t="s">
        <v>58</v>
      </c>
      <c r="O2644" s="17">
        <v>2628</v>
      </c>
      <c r="P2644" s="17">
        <v>6132</v>
      </c>
      <c r="Q2644" s="17">
        <v>5</v>
      </c>
      <c r="R2644" s="18" t="s">
        <v>33</v>
      </c>
      <c r="S2644" s="19">
        <v>60</v>
      </c>
      <c r="T2644" s="19">
        <v>110</v>
      </c>
      <c r="U2644" s="19">
        <v>0.10454545454545454</v>
      </c>
      <c r="V2644" s="19">
        <v>0</v>
      </c>
      <c r="W2644" s="20">
        <v>1.15E-2</v>
      </c>
      <c r="X2644" s="21">
        <v>33.747900000000001</v>
      </c>
      <c r="Y2644" s="22" t="s">
        <v>33</v>
      </c>
      <c r="Z2644" s="23" t="s">
        <v>62</v>
      </c>
      <c r="AA2644" s="24"/>
      <c r="AB2644" s="14"/>
      <c r="AC2644" s="14"/>
      <c r="AD2644" s="25"/>
      <c r="AE2644" s="26"/>
      <c r="AF2644" s="27"/>
      <c r="AG2644" s="29"/>
      <c r="AH2644" s="29"/>
      <c r="AI2644" s="29"/>
      <c r="AJ2644" s="29"/>
      <c r="AK2644" s="29"/>
      <c r="AL2644" s="29"/>
      <c r="AM2644" s="29"/>
      <c r="AN2644" s="29"/>
      <c r="AO2644" s="29"/>
    </row>
    <row r="2645" spans="1:41" ht="16.5" customHeight="1">
      <c r="A2645" s="12" t="s">
        <v>8561</v>
      </c>
      <c r="B2645" s="12"/>
      <c r="C2645" s="110"/>
      <c r="D2645" s="12"/>
      <c r="E2645" s="35" t="s">
        <v>180</v>
      </c>
      <c r="F2645" s="14" t="s">
        <v>3214</v>
      </c>
      <c r="G2645" s="14" t="s">
        <v>8569</v>
      </c>
      <c r="H2645" s="15">
        <v>2023</v>
      </c>
      <c r="I2645" s="15">
        <v>1</v>
      </c>
      <c r="J2645" s="15">
        <v>0</v>
      </c>
      <c r="K2645" s="15">
        <v>0</v>
      </c>
      <c r="L2645" s="16" t="s">
        <v>5565</v>
      </c>
      <c r="M2645" s="16"/>
      <c r="N2645" s="16" t="s">
        <v>58</v>
      </c>
      <c r="O2645" s="17">
        <v>90</v>
      </c>
      <c r="P2645" s="17">
        <v>0</v>
      </c>
      <c r="Q2645" s="17">
        <v>0</v>
      </c>
      <c r="R2645" s="18" t="s">
        <v>6566</v>
      </c>
      <c r="S2645" s="19">
        <v>60</v>
      </c>
      <c r="T2645" s="19">
        <v>110</v>
      </c>
      <c r="U2645" s="19">
        <v>7.2727272727272725</v>
      </c>
      <c r="V2645" s="19">
        <v>15.125</v>
      </c>
      <c r="W2645" s="20">
        <v>0.8</v>
      </c>
      <c r="X2645" s="21">
        <v>72</v>
      </c>
      <c r="Y2645" s="22" t="s">
        <v>33</v>
      </c>
      <c r="Z2645" s="14" t="s">
        <v>5838</v>
      </c>
      <c r="AA2645" s="24"/>
      <c r="AB2645" s="14"/>
      <c r="AC2645" s="14"/>
      <c r="AD2645" s="25"/>
      <c r="AE2645" s="26"/>
      <c r="AF2645" s="27"/>
      <c r="AG2645" s="29"/>
      <c r="AH2645" s="29"/>
      <c r="AI2645" s="29"/>
      <c r="AJ2645" s="29"/>
      <c r="AK2645" s="29"/>
      <c r="AL2645" s="29"/>
      <c r="AM2645" s="29"/>
      <c r="AN2645" s="29"/>
      <c r="AO2645" s="29"/>
    </row>
    <row r="2646" spans="1:41" ht="16.5" customHeight="1">
      <c r="A2646" s="12" t="s">
        <v>8561</v>
      </c>
      <c r="B2646" s="12"/>
      <c r="C2646" s="110"/>
      <c r="D2646" s="12"/>
      <c r="E2646" s="35" t="s">
        <v>8562</v>
      </c>
      <c r="F2646" s="14" t="s">
        <v>693</v>
      </c>
      <c r="G2646" s="14" t="s">
        <v>3469</v>
      </c>
      <c r="H2646" s="15">
        <v>2021</v>
      </c>
      <c r="I2646" s="15">
        <v>1</v>
      </c>
      <c r="J2646" s="15">
        <v>0</v>
      </c>
      <c r="K2646" s="15">
        <v>0</v>
      </c>
      <c r="L2646" s="16" t="s">
        <v>8563</v>
      </c>
      <c r="M2646" s="16"/>
      <c r="N2646" s="16" t="s">
        <v>58</v>
      </c>
      <c r="O2646" s="17">
        <v>1920</v>
      </c>
      <c r="P2646" s="17">
        <v>0</v>
      </c>
      <c r="Q2646" s="17">
        <v>0</v>
      </c>
      <c r="R2646" s="18" t="s">
        <v>33</v>
      </c>
      <c r="S2646" s="19">
        <v>60</v>
      </c>
      <c r="T2646" s="19">
        <v>110</v>
      </c>
      <c r="U2646" s="19">
        <v>12</v>
      </c>
      <c r="V2646" s="19">
        <v>0</v>
      </c>
      <c r="W2646" s="20">
        <v>1.32</v>
      </c>
      <c r="X2646" s="21">
        <v>2534.4</v>
      </c>
      <c r="Y2646" s="22" t="s">
        <v>33</v>
      </c>
      <c r="Z2646" s="86" t="s">
        <v>62</v>
      </c>
      <c r="AA2646" s="24"/>
      <c r="AB2646" s="14"/>
      <c r="AC2646" s="14"/>
      <c r="AD2646" s="25"/>
      <c r="AE2646" s="26"/>
      <c r="AF2646" s="27"/>
      <c r="AG2646" s="29"/>
      <c r="AH2646" s="29"/>
      <c r="AI2646" s="29"/>
      <c r="AJ2646" s="29"/>
      <c r="AK2646" s="29"/>
      <c r="AL2646" s="29"/>
      <c r="AM2646" s="29"/>
      <c r="AN2646" s="29"/>
      <c r="AO2646" s="29"/>
    </row>
    <row r="2647" spans="1:41" ht="16.5" customHeight="1">
      <c r="A2647" s="12" t="s">
        <v>8561</v>
      </c>
      <c r="B2647" s="12"/>
      <c r="C2647" s="110"/>
      <c r="D2647" s="12"/>
      <c r="E2647" s="35" t="s">
        <v>2350</v>
      </c>
      <c r="F2647" s="14" t="s">
        <v>693</v>
      </c>
      <c r="G2647" s="14" t="s">
        <v>3469</v>
      </c>
      <c r="H2647" s="15">
        <v>2021</v>
      </c>
      <c r="I2647" s="15">
        <v>1</v>
      </c>
      <c r="J2647" s="15">
        <v>0</v>
      </c>
      <c r="K2647" s="15">
        <v>0</v>
      </c>
      <c r="L2647" s="16" t="s">
        <v>8563</v>
      </c>
      <c r="M2647" s="16"/>
      <c r="N2647" s="16" t="s">
        <v>58</v>
      </c>
      <c r="O2647" s="17">
        <v>1920</v>
      </c>
      <c r="P2647" s="17">
        <v>0</v>
      </c>
      <c r="Q2647" s="17">
        <v>0</v>
      </c>
      <c r="R2647" s="18" t="s">
        <v>33</v>
      </c>
      <c r="S2647" s="19">
        <v>60</v>
      </c>
      <c r="T2647" s="19">
        <v>110</v>
      </c>
      <c r="U2647" s="19">
        <v>12</v>
      </c>
      <c r="V2647" s="19">
        <v>0</v>
      </c>
      <c r="W2647" s="20">
        <v>1.32</v>
      </c>
      <c r="X2647" s="21">
        <v>2534.4</v>
      </c>
      <c r="Y2647" s="22" t="s">
        <v>33</v>
      </c>
      <c r="Z2647" s="86" t="s">
        <v>62</v>
      </c>
      <c r="AA2647" s="24"/>
      <c r="AB2647" s="14"/>
      <c r="AC2647" s="14"/>
      <c r="AD2647" s="25"/>
      <c r="AE2647" s="26"/>
      <c r="AF2647" s="27"/>
      <c r="AG2647" s="29"/>
      <c r="AH2647" s="29"/>
      <c r="AI2647" s="29"/>
      <c r="AJ2647" s="29"/>
      <c r="AK2647" s="29"/>
      <c r="AL2647" s="29"/>
      <c r="AM2647" s="29"/>
      <c r="AN2647" s="29"/>
      <c r="AO2647" s="29"/>
    </row>
    <row r="2648" spans="1:41" ht="16.5" customHeight="1">
      <c r="A2648" s="12" t="s">
        <v>8561</v>
      </c>
      <c r="B2648" s="12"/>
      <c r="C2648" s="110"/>
      <c r="D2648" s="12"/>
      <c r="E2648" s="35" t="s">
        <v>8562</v>
      </c>
      <c r="F2648" s="14" t="s">
        <v>693</v>
      </c>
      <c r="G2648" s="14" t="s">
        <v>501</v>
      </c>
      <c r="H2648" s="15">
        <v>2021</v>
      </c>
      <c r="I2648" s="15">
        <v>1</v>
      </c>
      <c r="J2648" s="15">
        <v>0</v>
      </c>
      <c r="K2648" s="15">
        <v>0</v>
      </c>
      <c r="L2648" s="16" t="s">
        <v>5565</v>
      </c>
      <c r="M2648" s="16"/>
      <c r="N2648" s="16" t="s">
        <v>58</v>
      </c>
      <c r="O2648" s="17">
        <v>1920</v>
      </c>
      <c r="P2648" s="17">
        <v>0</v>
      </c>
      <c r="Q2648" s="17">
        <v>0</v>
      </c>
      <c r="R2648" s="18" t="s">
        <v>33</v>
      </c>
      <c r="S2648" s="19">
        <v>60</v>
      </c>
      <c r="T2648" s="19">
        <v>110</v>
      </c>
      <c r="U2648" s="19">
        <v>12</v>
      </c>
      <c r="V2648" s="19">
        <v>0</v>
      </c>
      <c r="W2648" s="20">
        <v>1.32</v>
      </c>
      <c r="X2648" s="21">
        <v>2534.4</v>
      </c>
      <c r="Y2648" s="22" t="s">
        <v>33</v>
      </c>
      <c r="Z2648" s="86" t="s">
        <v>62</v>
      </c>
      <c r="AA2648" s="24"/>
      <c r="AB2648" s="14"/>
      <c r="AC2648" s="14"/>
      <c r="AD2648" s="25"/>
      <c r="AE2648" s="26"/>
      <c r="AF2648" s="27"/>
      <c r="AG2648" s="29"/>
      <c r="AH2648" s="29"/>
      <c r="AI2648" s="29"/>
      <c r="AJ2648" s="29"/>
      <c r="AK2648" s="29"/>
      <c r="AL2648" s="29"/>
      <c r="AM2648" s="29"/>
      <c r="AN2648" s="29"/>
      <c r="AO2648" s="29"/>
    </row>
    <row r="2649" spans="1:41" ht="16.5" customHeight="1">
      <c r="A2649" s="12" t="s">
        <v>8561</v>
      </c>
      <c r="B2649" s="12"/>
      <c r="C2649" s="110"/>
      <c r="D2649" s="12"/>
      <c r="E2649" s="35" t="s">
        <v>2350</v>
      </c>
      <c r="F2649" s="14" t="s">
        <v>693</v>
      </c>
      <c r="G2649" s="14" t="s">
        <v>501</v>
      </c>
      <c r="H2649" s="15">
        <v>2021</v>
      </c>
      <c r="I2649" s="15">
        <v>1</v>
      </c>
      <c r="J2649" s="15">
        <v>0</v>
      </c>
      <c r="K2649" s="15">
        <v>0</v>
      </c>
      <c r="L2649" s="16" t="s">
        <v>5565</v>
      </c>
      <c r="M2649" s="16"/>
      <c r="N2649" s="16" t="s">
        <v>58</v>
      </c>
      <c r="O2649" s="17">
        <v>1920</v>
      </c>
      <c r="P2649" s="17">
        <v>0</v>
      </c>
      <c r="Q2649" s="17">
        <v>0</v>
      </c>
      <c r="R2649" s="18" t="s">
        <v>33</v>
      </c>
      <c r="S2649" s="19">
        <v>60</v>
      </c>
      <c r="T2649" s="19">
        <v>110</v>
      </c>
      <c r="U2649" s="19">
        <v>12</v>
      </c>
      <c r="V2649" s="19">
        <v>0</v>
      </c>
      <c r="W2649" s="20">
        <v>1.32</v>
      </c>
      <c r="X2649" s="21">
        <v>2534.4</v>
      </c>
      <c r="Y2649" s="22" t="s">
        <v>33</v>
      </c>
      <c r="Z2649" s="86" t="s">
        <v>62</v>
      </c>
      <c r="AA2649" s="24"/>
      <c r="AB2649" s="14"/>
      <c r="AC2649" s="14"/>
      <c r="AD2649" s="25"/>
      <c r="AE2649" s="26"/>
      <c r="AF2649" s="27"/>
      <c r="AG2649" s="29"/>
      <c r="AH2649" s="29"/>
      <c r="AI2649" s="29"/>
      <c r="AJ2649" s="29"/>
      <c r="AK2649" s="29"/>
      <c r="AL2649" s="29"/>
      <c r="AM2649" s="29"/>
      <c r="AN2649" s="29"/>
      <c r="AO2649" s="29"/>
    </row>
    <row r="2650" spans="1:41" ht="16.5" customHeight="1">
      <c r="A2650" s="12" t="s">
        <v>8561</v>
      </c>
      <c r="B2650" s="12"/>
      <c r="C2650" s="110"/>
      <c r="D2650" s="12"/>
      <c r="E2650" s="35" t="s">
        <v>8564</v>
      </c>
      <c r="F2650" s="14" t="s">
        <v>693</v>
      </c>
      <c r="G2650" s="14" t="s">
        <v>7331</v>
      </c>
      <c r="H2650" s="15">
        <v>2021</v>
      </c>
      <c r="I2650" s="15">
        <v>1</v>
      </c>
      <c r="J2650" s="15">
        <v>0</v>
      </c>
      <c r="K2650" s="15">
        <v>0</v>
      </c>
      <c r="L2650" s="16" t="s">
        <v>5565</v>
      </c>
      <c r="M2650" s="16"/>
      <c r="N2650" s="16" t="s">
        <v>58</v>
      </c>
      <c r="O2650" s="17">
        <v>1920</v>
      </c>
      <c r="P2650" s="17">
        <v>0</v>
      </c>
      <c r="Q2650" s="17">
        <v>0</v>
      </c>
      <c r="R2650" s="18" t="s">
        <v>33</v>
      </c>
      <c r="S2650" s="19">
        <v>60</v>
      </c>
      <c r="T2650" s="19">
        <v>110</v>
      </c>
      <c r="U2650" s="19">
        <v>12</v>
      </c>
      <c r="V2650" s="19">
        <v>0</v>
      </c>
      <c r="W2650" s="20">
        <v>1.32</v>
      </c>
      <c r="X2650" s="21">
        <v>2534.4</v>
      </c>
      <c r="Y2650" s="22" t="s">
        <v>33</v>
      </c>
      <c r="Z2650" s="86" t="s">
        <v>62</v>
      </c>
      <c r="AA2650" s="24"/>
      <c r="AB2650" s="14"/>
      <c r="AC2650" s="14"/>
      <c r="AD2650" s="25"/>
      <c r="AE2650" s="26"/>
      <c r="AF2650" s="27"/>
      <c r="AG2650" s="29"/>
      <c r="AH2650" s="29"/>
      <c r="AI2650" s="29"/>
      <c r="AJ2650" s="29"/>
      <c r="AK2650" s="29"/>
      <c r="AL2650" s="29"/>
      <c r="AM2650" s="29"/>
      <c r="AN2650" s="29"/>
      <c r="AO2650" s="29"/>
    </row>
    <row r="2651" spans="1:41" ht="16.5" customHeight="1">
      <c r="A2651" s="12" t="s">
        <v>8561</v>
      </c>
      <c r="B2651" s="12"/>
      <c r="C2651" s="110"/>
      <c r="D2651" s="12"/>
      <c r="E2651" s="35" t="s">
        <v>99</v>
      </c>
      <c r="F2651" s="14" t="s">
        <v>693</v>
      </c>
      <c r="G2651" s="14" t="s">
        <v>7331</v>
      </c>
      <c r="H2651" s="15">
        <v>2021</v>
      </c>
      <c r="I2651" s="15">
        <v>1</v>
      </c>
      <c r="J2651" s="15">
        <v>0</v>
      </c>
      <c r="K2651" s="15">
        <v>0</v>
      </c>
      <c r="L2651" s="16" t="s">
        <v>5565</v>
      </c>
      <c r="M2651" s="16"/>
      <c r="N2651" s="16" t="s">
        <v>58</v>
      </c>
      <c r="O2651" s="17">
        <v>1920</v>
      </c>
      <c r="P2651" s="17">
        <v>0</v>
      </c>
      <c r="Q2651" s="17">
        <v>0</v>
      </c>
      <c r="R2651" s="18" t="s">
        <v>33</v>
      </c>
      <c r="S2651" s="19">
        <v>60</v>
      </c>
      <c r="T2651" s="19">
        <v>110</v>
      </c>
      <c r="U2651" s="19">
        <v>12</v>
      </c>
      <c r="V2651" s="19">
        <v>0</v>
      </c>
      <c r="W2651" s="20">
        <v>1.32</v>
      </c>
      <c r="X2651" s="21">
        <v>2534.4</v>
      </c>
      <c r="Y2651" s="22" t="s">
        <v>33</v>
      </c>
      <c r="Z2651" s="86" t="s">
        <v>62</v>
      </c>
      <c r="AA2651" s="24"/>
      <c r="AB2651" s="14"/>
      <c r="AC2651" s="14"/>
      <c r="AD2651" s="25"/>
      <c r="AE2651" s="26"/>
      <c r="AF2651" s="27"/>
      <c r="AG2651" s="29"/>
      <c r="AH2651" s="29"/>
      <c r="AI2651" s="29"/>
      <c r="AJ2651" s="29"/>
      <c r="AK2651" s="29"/>
      <c r="AL2651" s="29"/>
      <c r="AM2651" s="29"/>
      <c r="AN2651" s="29"/>
      <c r="AO2651" s="29"/>
    </row>
    <row r="2652" spans="1:41" ht="16.5" customHeight="1">
      <c r="A2652" s="12" t="s">
        <v>8561</v>
      </c>
      <c r="B2652" s="12"/>
      <c r="C2652" s="110"/>
      <c r="D2652" s="12"/>
      <c r="E2652" s="35" t="s">
        <v>99</v>
      </c>
      <c r="F2652" s="14" t="s">
        <v>693</v>
      </c>
      <c r="G2652" s="14" t="s">
        <v>8565</v>
      </c>
      <c r="H2652" s="15">
        <v>2021</v>
      </c>
      <c r="I2652" s="15">
        <v>1</v>
      </c>
      <c r="J2652" s="15">
        <v>0</v>
      </c>
      <c r="K2652" s="15">
        <v>0</v>
      </c>
      <c r="L2652" s="16" t="s">
        <v>5565</v>
      </c>
      <c r="M2652" s="16"/>
      <c r="N2652" s="16" t="s">
        <v>58</v>
      </c>
      <c r="O2652" s="17">
        <v>1920</v>
      </c>
      <c r="P2652" s="17">
        <v>0</v>
      </c>
      <c r="Q2652" s="17">
        <v>0</v>
      </c>
      <c r="R2652" s="18" t="s">
        <v>33</v>
      </c>
      <c r="S2652" s="19">
        <v>60</v>
      </c>
      <c r="T2652" s="19">
        <v>110</v>
      </c>
      <c r="U2652" s="19">
        <v>12</v>
      </c>
      <c r="V2652" s="19">
        <v>0</v>
      </c>
      <c r="W2652" s="20">
        <v>1.32</v>
      </c>
      <c r="X2652" s="21">
        <v>2534.4</v>
      </c>
      <c r="Y2652" s="22" t="s">
        <v>33</v>
      </c>
      <c r="Z2652" s="86" t="s">
        <v>62</v>
      </c>
      <c r="AA2652" s="24"/>
      <c r="AB2652" s="14"/>
      <c r="AC2652" s="14"/>
      <c r="AD2652" s="25"/>
      <c r="AE2652" s="26"/>
      <c r="AF2652" s="27"/>
      <c r="AG2652" s="29"/>
      <c r="AH2652" s="29"/>
      <c r="AI2652" s="29"/>
      <c r="AJ2652" s="29"/>
      <c r="AK2652" s="29"/>
      <c r="AL2652" s="29"/>
      <c r="AM2652" s="29"/>
      <c r="AN2652" s="29"/>
      <c r="AO2652" s="29"/>
    </row>
    <row r="2653" spans="1:41" ht="16.5" customHeight="1">
      <c r="A2653" s="12" t="s">
        <v>8566</v>
      </c>
      <c r="B2653" s="12"/>
      <c r="C2653" s="110"/>
      <c r="D2653" s="12"/>
      <c r="E2653" s="35" t="s">
        <v>99</v>
      </c>
      <c r="F2653" s="14" t="s">
        <v>5963</v>
      </c>
      <c r="G2653" s="14" t="s">
        <v>8567</v>
      </c>
      <c r="H2653" s="15">
        <v>106</v>
      </c>
      <c r="I2653" s="15">
        <v>1</v>
      </c>
      <c r="J2653" s="15">
        <v>0</v>
      </c>
      <c r="K2653" s="15">
        <v>0</v>
      </c>
      <c r="L2653" s="16" t="s">
        <v>5565</v>
      </c>
      <c r="M2653" s="16"/>
      <c r="N2653" s="16" t="s">
        <v>45</v>
      </c>
      <c r="O2653" s="17">
        <v>1920</v>
      </c>
      <c r="P2653" s="17">
        <v>0</v>
      </c>
      <c r="Q2653" s="17">
        <v>0</v>
      </c>
      <c r="R2653" s="18" t="s">
        <v>33</v>
      </c>
      <c r="S2653" s="19">
        <v>60</v>
      </c>
      <c r="T2653" s="19">
        <v>110</v>
      </c>
      <c r="U2653" s="19">
        <v>12</v>
      </c>
      <c r="V2653" s="19">
        <v>0</v>
      </c>
      <c r="W2653" s="20">
        <v>1.32</v>
      </c>
      <c r="X2653" s="21">
        <v>2534.4</v>
      </c>
      <c r="Y2653" s="22" t="s">
        <v>33</v>
      </c>
      <c r="Z2653" s="86" t="s">
        <v>5838</v>
      </c>
      <c r="AA2653" s="24"/>
      <c r="AB2653" s="14"/>
      <c r="AC2653" s="14"/>
      <c r="AD2653" s="25"/>
      <c r="AE2653" s="26"/>
      <c r="AF2653" s="27"/>
      <c r="AG2653" s="29"/>
      <c r="AH2653" s="29"/>
      <c r="AI2653" s="29"/>
      <c r="AJ2653" s="29"/>
      <c r="AK2653" s="29"/>
      <c r="AL2653" s="29"/>
      <c r="AM2653" s="29"/>
      <c r="AN2653" s="29"/>
      <c r="AO2653" s="29"/>
    </row>
    <row r="2654" spans="1:41" ht="16.5" customHeight="1">
      <c r="A2654" s="12" t="s">
        <v>8561</v>
      </c>
      <c r="B2654" s="12"/>
      <c r="C2654" s="110"/>
      <c r="D2654" s="12"/>
      <c r="E2654" s="35" t="s">
        <v>99</v>
      </c>
      <c r="F2654" s="14" t="s">
        <v>693</v>
      </c>
      <c r="G2654" s="14" t="s">
        <v>8565</v>
      </c>
      <c r="H2654" s="15">
        <v>2021</v>
      </c>
      <c r="I2654" s="15">
        <v>1</v>
      </c>
      <c r="J2654" s="15">
        <v>0</v>
      </c>
      <c r="K2654" s="15">
        <v>0</v>
      </c>
      <c r="L2654" s="16" t="s">
        <v>5565</v>
      </c>
      <c r="M2654" s="16"/>
      <c r="N2654" s="16" t="s">
        <v>58</v>
      </c>
      <c r="O2654" s="17">
        <v>1920</v>
      </c>
      <c r="P2654" s="17">
        <v>0</v>
      </c>
      <c r="Q2654" s="17">
        <v>0</v>
      </c>
      <c r="R2654" s="18" t="s">
        <v>33</v>
      </c>
      <c r="S2654" s="19">
        <v>60</v>
      </c>
      <c r="T2654" s="19">
        <v>110</v>
      </c>
      <c r="U2654" s="19">
        <v>12</v>
      </c>
      <c r="V2654" s="19">
        <v>0</v>
      </c>
      <c r="W2654" s="20">
        <v>1.32</v>
      </c>
      <c r="X2654" s="21">
        <v>2534.4</v>
      </c>
      <c r="Y2654" s="22" t="s">
        <v>33</v>
      </c>
      <c r="Z2654" s="86" t="s">
        <v>62</v>
      </c>
      <c r="AA2654" s="24"/>
      <c r="AB2654" s="14"/>
      <c r="AC2654" s="14"/>
      <c r="AD2654" s="25"/>
      <c r="AE2654" s="26"/>
      <c r="AF2654" s="27"/>
      <c r="AG2654" s="29"/>
      <c r="AH2654" s="29"/>
      <c r="AI2654" s="29"/>
      <c r="AJ2654" s="29"/>
      <c r="AK2654" s="29"/>
      <c r="AL2654" s="29"/>
      <c r="AM2654" s="29"/>
      <c r="AN2654" s="29"/>
      <c r="AO2654" s="29"/>
    </row>
    <row r="2655" spans="1:41" ht="16.5" customHeight="1">
      <c r="A2655" s="83" t="s">
        <v>7220</v>
      </c>
      <c r="B2655" s="13"/>
      <c r="C2655" s="368"/>
      <c r="D2655" s="83"/>
      <c r="E2655" s="14" t="s">
        <v>183</v>
      </c>
      <c r="F2655" s="14" t="s">
        <v>7225</v>
      </c>
      <c r="G2655" s="14" t="s">
        <v>7226</v>
      </c>
      <c r="H2655" s="14" t="s">
        <v>7074</v>
      </c>
      <c r="I2655" s="15">
        <v>1</v>
      </c>
      <c r="J2655" s="15">
        <v>0</v>
      </c>
      <c r="K2655" s="15">
        <v>0</v>
      </c>
      <c r="L2655" s="16" t="s">
        <v>7223</v>
      </c>
      <c r="M2655" s="16"/>
      <c r="N2655" s="16" t="s">
        <v>7224</v>
      </c>
      <c r="O2655" s="17">
        <v>1920</v>
      </c>
      <c r="P2655" s="17">
        <v>0</v>
      </c>
      <c r="Q2655" s="17">
        <v>0</v>
      </c>
      <c r="R2655" s="18" t="s">
        <v>33</v>
      </c>
      <c r="S2655" s="19">
        <v>60</v>
      </c>
      <c r="T2655" s="19">
        <v>110</v>
      </c>
      <c r="U2655" s="19">
        <v>2.2727272727272729</v>
      </c>
      <c r="V2655" s="19">
        <v>0</v>
      </c>
      <c r="W2655" s="20">
        <v>0.04</v>
      </c>
      <c r="X2655" s="21">
        <v>76.8</v>
      </c>
      <c r="Y2655" s="22" t="s">
        <v>33</v>
      </c>
      <c r="Z2655" s="23" t="s">
        <v>7078</v>
      </c>
      <c r="AA2655" s="24" t="s">
        <v>67</v>
      </c>
      <c r="AB2655" s="14" t="s">
        <v>67</v>
      </c>
      <c r="AC2655" s="14" t="s">
        <v>67</v>
      </c>
      <c r="AD2655" s="25"/>
      <c r="AE2655" s="26"/>
      <c r="AF2655" s="27"/>
      <c r="AG2655" s="109"/>
      <c r="AH2655" s="109"/>
      <c r="AI2655" s="109"/>
      <c r="AJ2655" s="109"/>
      <c r="AK2655" s="109"/>
      <c r="AL2655" s="109"/>
      <c r="AM2655" s="109"/>
      <c r="AN2655" s="109"/>
      <c r="AO2655" s="109"/>
    </row>
    <row r="2656" spans="1:41" ht="16.5" customHeight="1">
      <c r="A2656" s="83" t="s">
        <v>7220</v>
      </c>
      <c r="B2656" s="13"/>
      <c r="C2656" s="368"/>
      <c r="D2656" s="83"/>
      <c r="E2656" s="14" t="s">
        <v>37</v>
      </c>
      <c r="F2656" s="14" t="s">
        <v>7227</v>
      </c>
      <c r="G2656" s="14" t="s">
        <v>7228</v>
      </c>
      <c r="H2656" s="14" t="s">
        <v>7074</v>
      </c>
      <c r="I2656" s="15">
        <v>2</v>
      </c>
      <c r="J2656" s="15">
        <v>0</v>
      </c>
      <c r="K2656" s="15">
        <v>0</v>
      </c>
      <c r="L2656" s="16" t="s">
        <v>7223</v>
      </c>
      <c r="M2656" s="16"/>
      <c r="N2656" s="16" t="s">
        <v>7224</v>
      </c>
      <c r="O2656" s="17">
        <v>1680</v>
      </c>
      <c r="P2656" s="17">
        <v>0</v>
      </c>
      <c r="Q2656" s="17">
        <v>0</v>
      </c>
      <c r="R2656" s="18" t="s">
        <v>33</v>
      </c>
      <c r="S2656" s="19">
        <v>60</v>
      </c>
      <c r="T2656" s="19">
        <v>110</v>
      </c>
      <c r="U2656" s="19">
        <v>1.5</v>
      </c>
      <c r="V2656" s="19">
        <v>0</v>
      </c>
      <c r="W2656" s="20">
        <v>0.22</v>
      </c>
      <c r="X2656" s="21">
        <v>739.2</v>
      </c>
      <c r="Y2656" s="22" t="s">
        <v>33</v>
      </c>
      <c r="Z2656" s="23" t="s">
        <v>7078</v>
      </c>
      <c r="AA2656" s="24" t="s">
        <v>67</v>
      </c>
      <c r="AB2656" s="14" t="s">
        <v>67</v>
      </c>
      <c r="AC2656" s="14" t="s">
        <v>67</v>
      </c>
      <c r="AD2656" s="25"/>
      <c r="AE2656" s="26"/>
      <c r="AF2656" s="27"/>
      <c r="AG2656" s="88"/>
      <c r="AH2656" s="88"/>
      <c r="AI2656" s="88"/>
      <c r="AJ2656" s="88"/>
      <c r="AK2656" s="88"/>
      <c r="AL2656" s="88"/>
      <c r="AM2656" s="88"/>
      <c r="AN2656" s="88"/>
      <c r="AO2656" s="88"/>
    </row>
    <row r="2657" spans="1:41" ht="16.5" customHeight="1">
      <c r="A2657" s="83" t="s">
        <v>7220</v>
      </c>
      <c r="B2657" s="13"/>
      <c r="C2657" s="368"/>
      <c r="D2657" s="83"/>
      <c r="E2657" s="14" t="s">
        <v>2052</v>
      </c>
      <c r="F2657" s="14" t="s">
        <v>7221</v>
      </c>
      <c r="G2657" s="14" t="s">
        <v>7222</v>
      </c>
      <c r="H2657" s="14">
        <v>2017</v>
      </c>
      <c r="I2657" s="15">
        <v>2</v>
      </c>
      <c r="J2657" s="15">
        <v>0</v>
      </c>
      <c r="K2657" s="15">
        <v>0</v>
      </c>
      <c r="L2657" s="16" t="s">
        <v>7223</v>
      </c>
      <c r="M2657" s="16"/>
      <c r="N2657" s="16" t="s">
        <v>7224</v>
      </c>
      <c r="O2657" s="17">
        <v>1920</v>
      </c>
      <c r="P2657" s="17">
        <v>0</v>
      </c>
      <c r="Q2657" s="17">
        <v>0</v>
      </c>
      <c r="R2657" s="18" t="s">
        <v>33</v>
      </c>
      <c r="S2657" s="19">
        <v>60</v>
      </c>
      <c r="T2657" s="19">
        <v>110</v>
      </c>
      <c r="U2657" s="19">
        <v>2.7272727272727271</v>
      </c>
      <c r="V2657" s="19">
        <v>0</v>
      </c>
      <c r="W2657" s="20">
        <v>0.3</v>
      </c>
      <c r="X2657" s="21">
        <v>1152</v>
      </c>
      <c r="Y2657" s="22" t="s">
        <v>33</v>
      </c>
      <c r="Z2657" s="23" t="s">
        <v>7078</v>
      </c>
      <c r="AA2657" s="24" t="s">
        <v>67</v>
      </c>
      <c r="AB2657" s="14" t="s">
        <v>67</v>
      </c>
      <c r="AC2657" s="14" t="s">
        <v>67</v>
      </c>
      <c r="AD2657" s="25"/>
      <c r="AE2657" s="26"/>
      <c r="AF2657" s="27"/>
      <c r="AG2657" s="88"/>
      <c r="AH2657" s="88"/>
      <c r="AI2657" s="88"/>
      <c r="AJ2657" s="88"/>
      <c r="AK2657" s="88"/>
      <c r="AL2657" s="88"/>
      <c r="AM2657" s="88"/>
      <c r="AN2657" s="88"/>
      <c r="AO2657" s="88"/>
    </row>
    <row r="2658" spans="1:41" ht="16.5" customHeight="1">
      <c r="A2658" s="83" t="s">
        <v>7305</v>
      </c>
      <c r="B2658" s="13"/>
      <c r="C2658" s="368"/>
      <c r="D2658" s="83"/>
      <c r="E2658" s="14" t="s">
        <v>7309</v>
      </c>
      <c r="F2658" s="14" t="s">
        <v>7251</v>
      </c>
      <c r="G2658" s="14" t="s">
        <v>7251</v>
      </c>
      <c r="H2658" s="14" t="s">
        <v>67</v>
      </c>
      <c r="I2658" s="15">
        <v>50</v>
      </c>
      <c r="J2658" s="15">
        <v>0</v>
      </c>
      <c r="K2658" s="15">
        <v>0</v>
      </c>
      <c r="L2658" s="16" t="s">
        <v>7252</v>
      </c>
      <c r="M2658" s="16"/>
      <c r="N2658" s="16" t="s">
        <v>7293</v>
      </c>
      <c r="O2658" s="17">
        <v>1920</v>
      </c>
      <c r="P2658" s="17">
        <v>0</v>
      </c>
      <c r="Q2658" s="17">
        <v>0</v>
      </c>
      <c r="R2658" s="18" t="s">
        <v>33</v>
      </c>
      <c r="S2658" s="19" t="s">
        <v>7251</v>
      </c>
      <c r="T2658" s="19" t="s">
        <v>7251</v>
      </c>
      <c r="U2658" s="19" t="s">
        <v>7251</v>
      </c>
      <c r="V2658" s="19" t="s">
        <v>7251</v>
      </c>
      <c r="W2658" s="20">
        <v>0.01</v>
      </c>
      <c r="X2658" s="21">
        <v>960</v>
      </c>
      <c r="Y2658" s="22" t="s">
        <v>33</v>
      </c>
      <c r="Z2658" s="23" t="s">
        <v>7254</v>
      </c>
      <c r="AA2658" s="24" t="s">
        <v>7251</v>
      </c>
      <c r="AB2658" s="14" t="s">
        <v>7251</v>
      </c>
      <c r="AC2658" s="14" t="s">
        <v>7251</v>
      </c>
      <c r="AD2658" s="25"/>
      <c r="AE2658" s="26"/>
      <c r="AF2658" s="27"/>
      <c r="AG2658" s="109"/>
      <c r="AH2658" s="109"/>
      <c r="AI2658" s="109"/>
      <c r="AJ2658" s="109"/>
      <c r="AK2658" s="109"/>
      <c r="AL2658" s="109"/>
      <c r="AM2658" s="109"/>
      <c r="AN2658" s="109"/>
      <c r="AO2658" s="109"/>
    </row>
    <row r="2659" spans="1:41" ht="16.5" customHeight="1">
      <c r="A2659" s="83" t="s">
        <v>7305</v>
      </c>
      <c r="B2659" s="13"/>
      <c r="C2659" s="368"/>
      <c r="D2659" s="83"/>
      <c r="E2659" s="14" t="s">
        <v>7307</v>
      </c>
      <c r="F2659" s="14" t="s">
        <v>7251</v>
      </c>
      <c r="G2659" s="14" t="s">
        <v>7251</v>
      </c>
      <c r="H2659" s="14" t="s">
        <v>67</v>
      </c>
      <c r="I2659" s="15">
        <v>25</v>
      </c>
      <c r="J2659" s="15">
        <v>0</v>
      </c>
      <c r="K2659" s="15">
        <v>0</v>
      </c>
      <c r="L2659" s="16" t="s">
        <v>7252</v>
      </c>
      <c r="M2659" s="16"/>
      <c r="N2659" s="16" t="s">
        <v>7293</v>
      </c>
      <c r="O2659" s="17">
        <v>1920</v>
      </c>
      <c r="P2659" s="17">
        <v>0</v>
      </c>
      <c r="Q2659" s="17">
        <v>0</v>
      </c>
      <c r="R2659" s="18" t="s">
        <v>33</v>
      </c>
      <c r="S2659" s="19" t="s">
        <v>7251</v>
      </c>
      <c r="T2659" s="19" t="s">
        <v>7251</v>
      </c>
      <c r="U2659" s="19" t="s">
        <v>7251</v>
      </c>
      <c r="V2659" s="19" t="s">
        <v>7251</v>
      </c>
      <c r="W2659" s="20">
        <v>0.02</v>
      </c>
      <c r="X2659" s="21">
        <v>960</v>
      </c>
      <c r="Y2659" s="22" t="s">
        <v>33</v>
      </c>
      <c r="Z2659" s="23" t="s">
        <v>7254</v>
      </c>
      <c r="AA2659" s="24" t="s">
        <v>7251</v>
      </c>
      <c r="AB2659" s="14" t="s">
        <v>7251</v>
      </c>
      <c r="AC2659" s="14" t="s">
        <v>7251</v>
      </c>
      <c r="AD2659" s="25"/>
      <c r="AE2659" s="26"/>
      <c r="AF2659" s="27"/>
      <c r="AG2659" s="88"/>
      <c r="AH2659" s="88"/>
      <c r="AI2659" s="88"/>
      <c r="AJ2659" s="88"/>
      <c r="AK2659" s="88"/>
      <c r="AL2659" s="88"/>
      <c r="AM2659" s="88"/>
      <c r="AN2659" s="88"/>
      <c r="AO2659" s="88"/>
    </row>
    <row r="2660" spans="1:41" ht="16.5" customHeight="1">
      <c r="A2660" s="83" t="s">
        <v>7305</v>
      </c>
      <c r="B2660" s="13"/>
      <c r="C2660" s="368"/>
      <c r="D2660" s="83"/>
      <c r="E2660" s="14" t="s">
        <v>7308</v>
      </c>
      <c r="F2660" s="14" t="s">
        <v>7251</v>
      </c>
      <c r="G2660" s="14" t="s">
        <v>7251</v>
      </c>
      <c r="H2660" s="14" t="s">
        <v>67</v>
      </c>
      <c r="I2660" s="15">
        <v>25</v>
      </c>
      <c r="J2660" s="15">
        <v>0</v>
      </c>
      <c r="K2660" s="15">
        <v>0</v>
      </c>
      <c r="L2660" s="16" t="s">
        <v>7252</v>
      </c>
      <c r="M2660" s="16"/>
      <c r="N2660" s="16" t="s">
        <v>7293</v>
      </c>
      <c r="O2660" s="17">
        <v>1920</v>
      </c>
      <c r="P2660" s="17">
        <v>0</v>
      </c>
      <c r="Q2660" s="17">
        <v>0</v>
      </c>
      <c r="R2660" s="18" t="s">
        <v>33</v>
      </c>
      <c r="S2660" s="19" t="s">
        <v>7251</v>
      </c>
      <c r="T2660" s="19" t="s">
        <v>7251</v>
      </c>
      <c r="U2660" s="19" t="s">
        <v>7251</v>
      </c>
      <c r="V2660" s="19" t="s">
        <v>7251</v>
      </c>
      <c r="W2660" s="20">
        <v>0.02</v>
      </c>
      <c r="X2660" s="21">
        <v>960</v>
      </c>
      <c r="Y2660" s="22" t="s">
        <v>33</v>
      </c>
      <c r="Z2660" s="23" t="s">
        <v>7254</v>
      </c>
      <c r="AA2660" s="24" t="s">
        <v>7251</v>
      </c>
      <c r="AB2660" s="14" t="s">
        <v>7251</v>
      </c>
      <c r="AC2660" s="14" t="s">
        <v>7251</v>
      </c>
      <c r="AD2660" s="25"/>
      <c r="AE2660" s="26"/>
      <c r="AF2660" s="27"/>
      <c r="AG2660" s="88"/>
      <c r="AH2660" s="88"/>
      <c r="AI2660" s="88"/>
      <c r="AJ2660" s="88"/>
      <c r="AK2660" s="88"/>
      <c r="AL2660" s="88"/>
      <c r="AM2660" s="88"/>
      <c r="AN2660" s="88"/>
      <c r="AO2660" s="88"/>
    </row>
    <row r="2661" spans="1:41" ht="16.5" customHeight="1">
      <c r="A2661" s="83" t="s">
        <v>7305</v>
      </c>
      <c r="B2661" s="13"/>
      <c r="C2661" s="368"/>
      <c r="D2661" s="83"/>
      <c r="E2661" s="14" t="s">
        <v>7310</v>
      </c>
      <c r="F2661" s="14" t="s">
        <v>7251</v>
      </c>
      <c r="G2661" s="14" t="s">
        <v>7251</v>
      </c>
      <c r="H2661" s="14" t="s">
        <v>67</v>
      </c>
      <c r="I2661" s="15">
        <v>70</v>
      </c>
      <c r="J2661" s="15">
        <v>0</v>
      </c>
      <c r="K2661" s="15">
        <v>0</v>
      </c>
      <c r="L2661" s="16" t="s">
        <v>7252</v>
      </c>
      <c r="M2661" s="16"/>
      <c r="N2661" s="16" t="s">
        <v>7293</v>
      </c>
      <c r="O2661" s="17">
        <v>1920</v>
      </c>
      <c r="P2661" s="17">
        <v>0</v>
      </c>
      <c r="Q2661" s="17">
        <v>0</v>
      </c>
      <c r="R2661" s="18" t="s">
        <v>33</v>
      </c>
      <c r="S2661" s="19" t="s">
        <v>7251</v>
      </c>
      <c r="T2661" s="19" t="s">
        <v>7251</v>
      </c>
      <c r="U2661" s="19" t="s">
        <v>7251</v>
      </c>
      <c r="V2661" s="19" t="s">
        <v>7251</v>
      </c>
      <c r="W2661" s="20">
        <v>0.02</v>
      </c>
      <c r="X2661" s="21">
        <v>2688</v>
      </c>
      <c r="Y2661" s="22" t="s">
        <v>33</v>
      </c>
      <c r="Z2661" s="23" t="s">
        <v>7254</v>
      </c>
      <c r="AA2661" s="24" t="s">
        <v>7251</v>
      </c>
      <c r="AB2661" s="14" t="s">
        <v>7251</v>
      </c>
      <c r="AC2661" s="14" t="s">
        <v>7251</v>
      </c>
      <c r="AD2661" s="25"/>
      <c r="AE2661" s="26"/>
      <c r="AF2661" s="27"/>
      <c r="AG2661" s="88"/>
      <c r="AH2661" s="88"/>
      <c r="AI2661" s="88"/>
      <c r="AJ2661" s="88"/>
      <c r="AK2661" s="88"/>
      <c r="AL2661" s="88"/>
      <c r="AM2661" s="88"/>
      <c r="AN2661" s="88"/>
      <c r="AO2661" s="88"/>
    </row>
    <row r="2662" spans="1:41" ht="16.5" customHeight="1">
      <c r="A2662" s="83" t="s">
        <v>7305</v>
      </c>
      <c r="B2662" s="13"/>
      <c r="C2662" s="368"/>
      <c r="D2662" s="83"/>
      <c r="E2662" s="14" t="s">
        <v>7306</v>
      </c>
      <c r="F2662" s="14" t="s">
        <v>7251</v>
      </c>
      <c r="G2662" s="14" t="s">
        <v>7251</v>
      </c>
      <c r="H2662" s="14" t="s">
        <v>67</v>
      </c>
      <c r="I2662" s="15">
        <v>15</v>
      </c>
      <c r="J2662" s="15">
        <v>0</v>
      </c>
      <c r="K2662" s="15">
        <v>0</v>
      </c>
      <c r="L2662" s="16" t="s">
        <v>7252</v>
      </c>
      <c r="M2662" s="16"/>
      <c r="N2662" s="16" t="s">
        <v>7293</v>
      </c>
      <c r="O2662" s="17">
        <v>1920</v>
      </c>
      <c r="P2662" s="17">
        <v>0</v>
      </c>
      <c r="Q2662" s="17">
        <v>0</v>
      </c>
      <c r="R2662" s="18" t="s">
        <v>33</v>
      </c>
      <c r="S2662" s="19" t="s">
        <v>7251</v>
      </c>
      <c r="T2662" s="19" t="s">
        <v>7251</v>
      </c>
      <c r="U2662" s="19" t="s">
        <v>7251</v>
      </c>
      <c r="V2662" s="19" t="s">
        <v>7251</v>
      </c>
      <c r="W2662" s="20">
        <v>0.03</v>
      </c>
      <c r="X2662" s="21">
        <v>863.99999999999989</v>
      </c>
      <c r="Y2662" s="22" t="s">
        <v>33</v>
      </c>
      <c r="Z2662" s="23" t="s">
        <v>7254</v>
      </c>
      <c r="AA2662" s="24" t="s">
        <v>7251</v>
      </c>
      <c r="AB2662" s="14" t="s">
        <v>7251</v>
      </c>
      <c r="AC2662" s="14" t="s">
        <v>7251</v>
      </c>
      <c r="AD2662" s="25"/>
      <c r="AE2662" s="26"/>
      <c r="AF2662" s="27"/>
      <c r="AG2662" s="88"/>
      <c r="AH2662" s="88"/>
      <c r="AI2662" s="88"/>
      <c r="AJ2662" s="88"/>
      <c r="AK2662" s="88"/>
      <c r="AL2662" s="88"/>
      <c r="AM2662" s="88"/>
      <c r="AN2662" s="88"/>
      <c r="AO2662" s="88"/>
    </row>
    <row r="2663" spans="1:41" ht="16.5" customHeight="1">
      <c r="A2663" s="83" t="s">
        <v>7320</v>
      </c>
      <c r="B2663" s="13"/>
      <c r="C2663" s="368"/>
      <c r="D2663" s="83"/>
      <c r="E2663" s="14" t="s">
        <v>7312</v>
      </c>
      <c r="F2663" s="14" t="s">
        <v>7321</v>
      </c>
      <c r="G2663" s="14" t="s">
        <v>7322</v>
      </c>
      <c r="H2663" s="14" t="s">
        <v>7323</v>
      </c>
      <c r="I2663" s="15">
        <v>1</v>
      </c>
      <c r="J2663" s="15">
        <v>0</v>
      </c>
      <c r="K2663" s="15">
        <v>0</v>
      </c>
      <c r="L2663" s="16" t="s">
        <v>7252</v>
      </c>
      <c r="M2663" s="16"/>
      <c r="N2663" s="16" t="s">
        <v>7253</v>
      </c>
      <c r="O2663" s="17">
        <v>1920</v>
      </c>
      <c r="P2663" s="17">
        <v>0</v>
      </c>
      <c r="Q2663" s="17">
        <v>0</v>
      </c>
      <c r="R2663" s="18" t="s">
        <v>33</v>
      </c>
      <c r="S2663" s="19">
        <v>60</v>
      </c>
      <c r="T2663" s="19">
        <v>110</v>
      </c>
      <c r="U2663" s="19">
        <v>2.7272727272727271</v>
      </c>
      <c r="V2663" s="19">
        <v>0</v>
      </c>
      <c r="W2663" s="20">
        <v>0.3</v>
      </c>
      <c r="X2663" s="21">
        <v>576</v>
      </c>
      <c r="Y2663" s="22" t="s">
        <v>33</v>
      </c>
      <c r="Z2663" s="23" t="s">
        <v>7254</v>
      </c>
      <c r="AA2663" s="24"/>
      <c r="AB2663" s="14"/>
      <c r="AC2663" s="14"/>
      <c r="AD2663" s="25"/>
      <c r="AE2663" s="26"/>
      <c r="AF2663" s="27"/>
      <c r="AG2663" s="88"/>
      <c r="AH2663" s="88"/>
      <c r="AI2663" s="88"/>
      <c r="AJ2663" s="88"/>
      <c r="AK2663" s="88"/>
      <c r="AL2663" s="88"/>
      <c r="AM2663" s="88"/>
      <c r="AN2663" s="88"/>
      <c r="AO2663" s="88"/>
    </row>
    <row r="2664" spans="1:41" ht="16.5" customHeight="1">
      <c r="A2664" s="83" t="s">
        <v>7320</v>
      </c>
      <c r="B2664" s="13"/>
      <c r="C2664" s="368"/>
      <c r="D2664" s="83"/>
      <c r="E2664" s="14" t="s">
        <v>7318</v>
      </c>
      <c r="F2664" s="14" t="s">
        <v>7272</v>
      </c>
      <c r="G2664" s="14" t="s">
        <v>7324</v>
      </c>
      <c r="H2664" s="14" t="s">
        <v>7323</v>
      </c>
      <c r="I2664" s="15">
        <v>1</v>
      </c>
      <c r="J2664" s="15">
        <v>0</v>
      </c>
      <c r="K2664" s="15">
        <v>0</v>
      </c>
      <c r="L2664" s="16" t="s">
        <v>7252</v>
      </c>
      <c r="M2664" s="16"/>
      <c r="N2664" s="16" t="s">
        <v>7253</v>
      </c>
      <c r="O2664" s="17">
        <v>1920</v>
      </c>
      <c r="P2664" s="17">
        <v>0</v>
      </c>
      <c r="Q2664" s="17">
        <v>0</v>
      </c>
      <c r="R2664" s="18" t="s">
        <v>33</v>
      </c>
      <c r="S2664" s="19">
        <v>60</v>
      </c>
      <c r="T2664" s="19">
        <v>110</v>
      </c>
      <c r="U2664" s="19">
        <v>2.7272727272727271</v>
      </c>
      <c r="V2664" s="19">
        <v>0</v>
      </c>
      <c r="W2664" s="20">
        <v>0.3</v>
      </c>
      <c r="X2664" s="21">
        <v>576</v>
      </c>
      <c r="Y2664" s="22" t="s">
        <v>33</v>
      </c>
      <c r="Z2664" s="23" t="s">
        <v>7254</v>
      </c>
      <c r="AA2664" s="24"/>
      <c r="AB2664" s="14"/>
      <c r="AC2664" s="14"/>
      <c r="AD2664" s="25"/>
      <c r="AE2664" s="26"/>
      <c r="AF2664" s="27"/>
      <c r="AG2664" s="88"/>
      <c r="AH2664" s="88"/>
      <c r="AI2664" s="88"/>
      <c r="AJ2664" s="88"/>
      <c r="AK2664" s="88"/>
      <c r="AL2664" s="88"/>
      <c r="AM2664" s="88"/>
      <c r="AN2664" s="88"/>
      <c r="AO2664" s="88"/>
    </row>
    <row r="2665" spans="1:41" ht="16.5" customHeight="1">
      <c r="A2665" s="83" t="s">
        <v>7320</v>
      </c>
      <c r="B2665" s="13"/>
      <c r="C2665" s="368"/>
      <c r="D2665" s="83"/>
      <c r="E2665" s="14" t="s">
        <v>7325</v>
      </c>
      <c r="F2665" s="14" t="s">
        <v>7326</v>
      </c>
      <c r="G2665" s="14" t="s">
        <v>7327</v>
      </c>
      <c r="H2665" s="14" t="s">
        <v>67</v>
      </c>
      <c r="I2665" s="15">
        <v>1</v>
      </c>
      <c r="J2665" s="15">
        <v>0</v>
      </c>
      <c r="K2665" s="15">
        <v>0</v>
      </c>
      <c r="L2665" s="16" t="s">
        <v>7252</v>
      </c>
      <c r="M2665" s="16"/>
      <c r="N2665" s="16" t="s">
        <v>7253</v>
      </c>
      <c r="O2665" s="17">
        <v>1920</v>
      </c>
      <c r="P2665" s="17">
        <v>0</v>
      </c>
      <c r="Q2665" s="17">
        <v>0</v>
      </c>
      <c r="R2665" s="18" t="s">
        <v>33</v>
      </c>
      <c r="S2665" s="19">
        <v>60</v>
      </c>
      <c r="T2665" s="19">
        <v>110</v>
      </c>
      <c r="U2665" s="19">
        <v>2.7272727272727271</v>
      </c>
      <c r="V2665" s="19">
        <v>0</v>
      </c>
      <c r="W2665" s="20">
        <v>0.3</v>
      </c>
      <c r="X2665" s="21">
        <v>576</v>
      </c>
      <c r="Y2665" s="22" t="s">
        <v>33</v>
      </c>
      <c r="Z2665" s="23" t="s">
        <v>7254</v>
      </c>
      <c r="AA2665" s="24"/>
      <c r="AB2665" s="14"/>
      <c r="AC2665" s="14"/>
      <c r="AD2665" s="25"/>
      <c r="AE2665" s="26"/>
      <c r="AF2665" s="27"/>
      <c r="AG2665" s="88"/>
      <c r="AH2665" s="88"/>
      <c r="AI2665" s="88"/>
      <c r="AJ2665" s="88"/>
      <c r="AK2665" s="88"/>
      <c r="AL2665" s="88"/>
      <c r="AM2665" s="88"/>
      <c r="AN2665" s="88"/>
      <c r="AO2665" s="88"/>
    </row>
    <row r="2666" spans="1:41" ht="16.5" customHeight="1">
      <c r="A2666" s="83" t="s">
        <v>7320</v>
      </c>
      <c r="B2666" s="13"/>
      <c r="C2666" s="368"/>
      <c r="D2666" s="83"/>
      <c r="E2666" s="14" t="s">
        <v>7325</v>
      </c>
      <c r="F2666" s="14" t="s">
        <v>7328</v>
      </c>
      <c r="G2666" s="14" t="s">
        <v>7329</v>
      </c>
      <c r="H2666" s="14" t="s">
        <v>7251</v>
      </c>
      <c r="I2666" s="15">
        <v>1</v>
      </c>
      <c r="J2666" s="15">
        <v>0</v>
      </c>
      <c r="K2666" s="15">
        <v>0</v>
      </c>
      <c r="L2666" s="16" t="s">
        <v>7252</v>
      </c>
      <c r="M2666" s="16"/>
      <c r="N2666" s="16" t="s">
        <v>7253</v>
      </c>
      <c r="O2666" s="17">
        <v>1920</v>
      </c>
      <c r="P2666" s="17">
        <v>0</v>
      </c>
      <c r="Q2666" s="17">
        <v>0</v>
      </c>
      <c r="R2666" s="18" t="s">
        <v>33</v>
      </c>
      <c r="S2666" s="19">
        <v>60</v>
      </c>
      <c r="T2666" s="19">
        <v>110</v>
      </c>
      <c r="U2666" s="19">
        <v>2.7272727272727271</v>
      </c>
      <c r="V2666" s="19">
        <v>0</v>
      </c>
      <c r="W2666" s="20">
        <v>0.3</v>
      </c>
      <c r="X2666" s="21">
        <v>576</v>
      </c>
      <c r="Y2666" s="22" t="s">
        <v>33</v>
      </c>
      <c r="Z2666" s="23" t="s">
        <v>7254</v>
      </c>
      <c r="AA2666" s="24"/>
      <c r="AB2666" s="14"/>
      <c r="AC2666" s="14"/>
      <c r="AD2666" s="25"/>
      <c r="AE2666" s="26"/>
      <c r="AF2666" s="27"/>
      <c r="AG2666" s="88"/>
      <c r="AH2666" s="88"/>
      <c r="AI2666" s="88"/>
      <c r="AJ2666" s="88"/>
      <c r="AK2666" s="88"/>
      <c r="AL2666" s="88"/>
      <c r="AM2666" s="88"/>
      <c r="AN2666" s="88"/>
      <c r="AO2666" s="88"/>
    </row>
    <row r="2667" spans="1:41" ht="16.5" customHeight="1">
      <c r="A2667" s="83" t="s">
        <v>7320</v>
      </c>
      <c r="B2667" s="13"/>
      <c r="C2667" s="368"/>
      <c r="D2667" s="83"/>
      <c r="E2667" s="14" t="s">
        <v>7312</v>
      </c>
      <c r="F2667" s="14" t="s">
        <v>7279</v>
      </c>
      <c r="G2667" s="14" t="s">
        <v>7330</v>
      </c>
      <c r="H2667" s="14" t="s">
        <v>7251</v>
      </c>
      <c r="I2667" s="15">
        <v>2</v>
      </c>
      <c r="J2667" s="15">
        <v>0</v>
      </c>
      <c r="K2667" s="15">
        <v>0</v>
      </c>
      <c r="L2667" s="16" t="s">
        <v>7252</v>
      </c>
      <c r="M2667" s="16"/>
      <c r="N2667" s="16" t="s">
        <v>7253</v>
      </c>
      <c r="O2667" s="17">
        <v>1920</v>
      </c>
      <c r="P2667" s="17">
        <v>0</v>
      </c>
      <c r="Q2667" s="17">
        <v>0</v>
      </c>
      <c r="R2667" s="18" t="s">
        <v>33</v>
      </c>
      <c r="S2667" s="19">
        <v>60</v>
      </c>
      <c r="T2667" s="19">
        <v>110</v>
      </c>
      <c r="U2667" s="19">
        <v>2.7272727272727271</v>
      </c>
      <c r="V2667" s="19">
        <v>0</v>
      </c>
      <c r="W2667" s="20">
        <v>0.3</v>
      </c>
      <c r="X2667" s="21">
        <v>1152</v>
      </c>
      <c r="Y2667" s="22" t="s">
        <v>33</v>
      </c>
      <c r="Z2667" s="23" t="s">
        <v>7254</v>
      </c>
      <c r="AA2667" s="24"/>
      <c r="AB2667" s="14"/>
      <c r="AC2667" s="14"/>
      <c r="AD2667" s="25"/>
      <c r="AE2667" s="26"/>
      <c r="AF2667" s="27"/>
      <c r="AG2667" s="88"/>
      <c r="AH2667" s="88"/>
      <c r="AI2667" s="88"/>
      <c r="AJ2667" s="88"/>
      <c r="AK2667" s="88"/>
      <c r="AL2667" s="88"/>
      <c r="AM2667" s="88"/>
      <c r="AN2667" s="88"/>
      <c r="AO2667" s="88"/>
    </row>
    <row r="2668" spans="1:41" ht="16.5" customHeight="1">
      <c r="A2668" s="83" t="s">
        <v>7320</v>
      </c>
      <c r="B2668" s="13"/>
      <c r="C2668" s="368"/>
      <c r="D2668" s="83"/>
      <c r="E2668" s="14" t="s">
        <v>7318</v>
      </c>
      <c r="F2668" s="14" t="s">
        <v>7279</v>
      </c>
      <c r="G2668" s="14" t="s">
        <v>7331</v>
      </c>
      <c r="H2668" s="14" t="s">
        <v>7251</v>
      </c>
      <c r="I2668" s="15">
        <v>2</v>
      </c>
      <c r="J2668" s="15">
        <v>0</v>
      </c>
      <c r="K2668" s="15">
        <v>0</v>
      </c>
      <c r="L2668" s="16" t="s">
        <v>7252</v>
      </c>
      <c r="M2668" s="16"/>
      <c r="N2668" s="16" t="s">
        <v>7253</v>
      </c>
      <c r="O2668" s="17">
        <v>1920</v>
      </c>
      <c r="P2668" s="17">
        <v>0</v>
      </c>
      <c r="Q2668" s="17">
        <v>0</v>
      </c>
      <c r="R2668" s="18" t="s">
        <v>33</v>
      </c>
      <c r="S2668" s="19">
        <v>60</v>
      </c>
      <c r="T2668" s="19">
        <v>110</v>
      </c>
      <c r="U2668" s="19">
        <v>2.7272727272727271</v>
      </c>
      <c r="V2668" s="19">
        <v>0</v>
      </c>
      <c r="W2668" s="20">
        <v>0.3</v>
      </c>
      <c r="X2668" s="21">
        <v>1152</v>
      </c>
      <c r="Y2668" s="22" t="s">
        <v>33</v>
      </c>
      <c r="Z2668" s="23" t="s">
        <v>7254</v>
      </c>
      <c r="AA2668" s="24"/>
      <c r="AB2668" s="14"/>
      <c r="AC2668" s="14"/>
      <c r="AD2668" s="25"/>
      <c r="AE2668" s="26"/>
      <c r="AF2668" s="27"/>
      <c r="AG2668" s="88"/>
      <c r="AH2668" s="88"/>
      <c r="AI2668" s="88"/>
      <c r="AJ2668" s="88"/>
      <c r="AK2668" s="88"/>
      <c r="AL2668" s="88"/>
      <c r="AM2668" s="88"/>
      <c r="AN2668" s="88"/>
      <c r="AO2668" s="88"/>
    </row>
    <row r="2669" spans="1:41" ht="16.5" customHeight="1">
      <c r="A2669" s="83" t="s">
        <v>7320</v>
      </c>
      <c r="B2669" s="13"/>
      <c r="C2669" s="368"/>
      <c r="D2669" s="83"/>
      <c r="E2669" s="14" t="s">
        <v>7332</v>
      </c>
      <c r="F2669" s="14" t="s">
        <v>7282</v>
      </c>
      <c r="G2669" s="14" t="s">
        <v>7333</v>
      </c>
      <c r="H2669" s="14" t="s">
        <v>67</v>
      </c>
      <c r="I2669" s="15">
        <v>1</v>
      </c>
      <c r="J2669" s="15">
        <v>0</v>
      </c>
      <c r="K2669" s="15">
        <v>0</v>
      </c>
      <c r="L2669" s="16" t="s">
        <v>7252</v>
      </c>
      <c r="M2669" s="16"/>
      <c r="N2669" s="16" t="s">
        <v>7253</v>
      </c>
      <c r="O2669" s="17">
        <v>1920</v>
      </c>
      <c r="P2669" s="17">
        <v>0</v>
      </c>
      <c r="Q2669" s="17">
        <v>0</v>
      </c>
      <c r="R2669" s="18" t="s">
        <v>33</v>
      </c>
      <c r="S2669" s="19">
        <v>60</v>
      </c>
      <c r="T2669" s="19">
        <v>110</v>
      </c>
      <c r="U2669" s="19">
        <v>2.7272727272727271</v>
      </c>
      <c r="V2669" s="19">
        <v>0</v>
      </c>
      <c r="W2669" s="20">
        <v>0.3</v>
      </c>
      <c r="X2669" s="21">
        <v>576</v>
      </c>
      <c r="Y2669" s="22" t="s">
        <v>33</v>
      </c>
      <c r="Z2669" s="23" t="s">
        <v>7254</v>
      </c>
      <c r="AA2669" s="24"/>
      <c r="AB2669" s="14"/>
      <c r="AC2669" s="14"/>
      <c r="AD2669" s="25"/>
      <c r="AE2669" s="26"/>
      <c r="AF2669" s="27"/>
      <c r="AG2669" s="88"/>
      <c r="AH2669" s="88"/>
      <c r="AI2669" s="88"/>
      <c r="AJ2669" s="88"/>
      <c r="AK2669" s="88"/>
      <c r="AL2669" s="88"/>
      <c r="AM2669" s="88"/>
      <c r="AN2669" s="88"/>
      <c r="AO2669" s="88"/>
    </row>
    <row r="2670" spans="1:41" ht="16.5" customHeight="1">
      <c r="A2670" s="83" t="s">
        <v>7255</v>
      </c>
      <c r="B2670" s="13"/>
      <c r="C2670" s="368"/>
      <c r="D2670" s="83"/>
      <c r="E2670" s="14" t="s">
        <v>2057</v>
      </c>
      <c r="F2670" s="14" t="s">
        <v>7284</v>
      </c>
      <c r="G2670" s="14" t="s">
        <v>7251</v>
      </c>
      <c r="H2670" s="14" t="s">
        <v>67</v>
      </c>
      <c r="I2670" s="15">
        <v>1</v>
      </c>
      <c r="J2670" s="15">
        <v>0</v>
      </c>
      <c r="K2670" s="15">
        <v>0</v>
      </c>
      <c r="L2670" s="16" t="s">
        <v>7252</v>
      </c>
      <c r="M2670" s="16"/>
      <c r="N2670" s="16" t="s">
        <v>7253</v>
      </c>
      <c r="O2670" s="17">
        <v>365</v>
      </c>
      <c r="P2670" s="17">
        <v>0</v>
      </c>
      <c r="Q2670" s="17">
        <v>0</v>
      </c>
      <c r="R2670" s="18" t="s">
        <v>33</v>
      </c>
      <c r="S2670" s="19">
        <v>60</v>
      </c>
      <c r="T2670" s="19">
        <v>110</v>
      </c>
      <c r="U2670" s="19">
        <v>0.54545454545454541</v>
      </c>
      <c r="V2670" s="19">
        <v>0</v>
      </c>
      <c r="W2670" s="20">
        <v>0.06</v>
      </c>
      <c r="X2670" s="21">
        <v>21.9</v>
      </c>
      <c r="Y2670" s="22" t="s">
        <v>33</v>
      </c>
      <c r="Z2670" s="23" t="s">
        <v>7254</v>
      </c>
      <c r="AA2670" s="24" t="s">
        <v>67</v>
      </c>
      <c r="AB2670" s="14" t="s">
        <v>67</v>
      </c>
      <c r="AC2670" s="14" t="s">
        <v>67</v>
      </c>
      <c r="AD2670" s="25"/>
      <c r="AE2670" s="26"/>
      <c r="AF2670" s="27"/>
      <c r="AG2670" s="109"/>
      <c r="AH2670" s="109"/>
      <c r="AI2670" s="109"/>
      <c r="AJ2670" s="109"/>
      <c r="AK2670" s="109"/>
      <c r="AL2670" s="109"/>
      <c r="AM2670" s="109"/>
      <c r="AN2670" s="109"/>
      <c r="AO2670" s="109"/>
    </row>
    <row r="2671" spans="1:41" ht="16.5" customHeight="1">
      <c r="A2671" s="83" t="s">
        <v>7255</v>
      </c>
      <c r="B2671" s="13"/>
      <c r="C2671" s="368"/>
      <c r="D2671" s="83"/>
      <c r="E2671" s="14" t="s">
        <v>171</v>
      </c>
      <c r="F2671" s="14" t="s">
        <v>7268</v>
      </c>
      <c r="G2671" s="14" t="s">
        <v>7269</v>
      </c>
      <c r="H2671" s="14" t="s">
        <v>67</v>
      </c>
      <c r="I2671" s="15">
        <v>1</v>
      </c>
      <c r="J2671" s="15">
        <v>0</v>
      </c>
      <c r="K2671" s="15">
        <v>0</v>
      </c>
      <c r="L2671" s="16" t="s">
        <v>7252</v>
      </c>
      <c r="M2671" s="16"/>
      <c r="N2671" s="16" t="s">
        <v>7253</v>
      </c>
      <c r="O2671" s="17">
        <v>365</v>
      </c>
      <c r="P2671" s="17">
        <v>0</v>
      </c>
      <c r="Q2671" s="17">
        <v>0</v>
      </c>
      <c r="R2671" s="18" t="s">
        <v>33</v>
      </c>
      <c r="S2671" s="19">
        <v>60</v>
      </c>
      <c r="T2671" s="19">
        <v>110</v>
      </c>
      <c r="U2671" s="19">
        <v>1.0454545454545454</v>
      </c>
      <c r="V2671" s="19">
        <v>0</v>
      </c>
      <c r="W2671" s="20">
        <v>0.2</v>
      </c>
      <c r="X2671" s="21">
        <v>73</v>
      </c>
      <c r="Y2671" s="22" t="s">
        <v>33</v>
      </c>
      <c r="Z2671" s="23" t="s">
        <v>7254</v>
      </c>
      <c r="AA2671" s="24"/>
      <c r="AB2671" s="14"/>
      <c r="AC2671" s="14"/>
      <c r="AD2671" s="25"/>
      <c r="AE2671" s="26"/>
      <c r="AF2671" s="27"/>
      <c r="AG2671" s="109"/>
      <c r="AH2671" s="109"/>
      <c r="AI2671" s="109"/>
      <c r="AJ2671" s="109"/>
      <c r="AK2671" s="109"/>
      <c r="AL2671" s="109"/>
      <c r="AM2671" s="109"/>
      <c r="AN2671" s="109"/>
      <c r="AO2671" s="109"/>
    </row>
    <row r="2672" spans="1:41" ht="16.5" customHeight="1">
      <c r="A2672" s="83" t="s">
        <v>7243</v>
      </c>
      <c r="B2672" s="13"/>
      <c r="C2672" s="368"/>
      <c r="D2672" s="83"/>
      <c r="E2672" s="14" t="s">
        <v>7248</v>
      </c>
      <c r="F2672" s="14" t="s">
        <v>7249</v>
      </c>
      <c r="G2672" s="14" t="s">
        <v>7250</v>
      </c>
      <c r="H2672" s="14" t="s">
        <v>7251</v>
      </c>
      <c r="I2672" s="15">
        <v>1</v>
      </c>
      <c r="J2672" s="15">
        <v>0</v>
      </c>
      <c r="K2672" s="15">
        <v>0</v>
      </c>
      <c r="L2672" s="16" t="s">
        <v>7252</v>
      </c>
      <c r="M2672" s="16"/>
      <c r="N2672" s="16" t="s">
        <v>7253</v>
      </c>
      <c r="O2672" s="17">
        <v>1920</v>
      </c>
      <c r="P2672" s="17">
        <v>0</v>
      </c>
      <c r="Q2672" s="17">
        <v>0</v>
      </c>
      <c r="R2672" s="18" t="s">
        <v>33</v>
      </c>
      <c r="S2672" s="19">
        <v>60</v>
      </c>
      <c r="T2672" s="19">
        <v>110</v>
      </c>
      <c r="U2672" s="19">
        <v>2.2727272727272729</v>
      </c>
      <c r="V2672" s="19">
        <v>0</v>
      </c>
      <c r="W2672" s="20">
        <v>0.04</v>
      </c>
      <c r="X2672" s="21">
        <v>76.8</v>
      </c>
      <c r="Y2672" s="22" t="s">
        <v>33</v>
      </c>
      <c r="Z2672" s="23" t="s">
        <v>7254</v>
      </c>
      <c r="AA2672" s="24"/>
      <c r="AB2672" s="14"/>
      <c r="AC2672" s="14"/>
      <c r="AD2672" s="25"/>
      <c r="AE2672" s="26"/>
      <c r="AF2672" s="27"/>
      <c r="AG2672" s="109"/>
      <c r="AH2672" s="109"/>
      <c r="AI2672" s="109"/>
      <c r="AJ2672" s="109"/>
      <c r="AK2672" s="109"/>
      <c r="AL2672" s="109"/>
      <c r="AM2672" s="109"/>
      <c r="AN2672" s="109"/>
      <c r="AO2672" s="109"/>
    </row>
    <row r="2673" spans="1:41" ht="16.5" customHeight="1">
      <c r="A2673" s="83" t="s">
        <v>7229</v>
      </c>
      <c r="B2673" s="13"/>
      <c r="C2673" s="368"/>
      <c r="D2673" s="83"/>
      <c r="E2673" s="14" t="s">
        <v>2053</v>
      </c>
      <c r="F2673" s="14" t="s">
        <v>7235</v>
      </c>
      <c r="G2673" s="14" t="s">
        <v>7074</v>
      </c>
      <c r="H2673" s="14" t="s">
        <v>67</v>
      </c>
      <c r="I2673" s="15">
        <v>1</v>
      </c>
      <c r="J2673" s="15">
        <v>0</v>
      </c>
      <c r="K2673" s="15">
        <v>0</v>
      </c>
      <c r="L2673" s="16" t="s">
        <v>7223</v>
      </c>
      <c r="M2673" s="16"/>
      <c r="N2673" s="16" t="s">
        <v>7224</v>
      </c>
      <c r="O2673" s="17">
        <v>1920</v>
      </c>
      <c r="P2673" s="17">
        <v>0</v>
      </c>
      <c r="Q2673" s="17">
        <v>0</v>
      </c>
      <c r="R2673" s="18" t="s">
        <v>33</v>
      </c>
      <c r="S2673" s="19">
        <v>60</v>
      </c>
      <c r="T2673" s="19">
        <v>110</v>
      </c>
      <c r="U2673" s="19">
        <v>0.38181818181818183</v>
      </c>
      <c r="V2673" s="19">
        <v>0</v>
      </c>
      <c r="W2673" s="20">
        <v>4.2000000000000003E-2</v>
      </c>
      <c r="X2673" s="21">
        <v>80.64</v>
      </c>
      <c r="Y2673" s="22" t="s">
        <v>33</v>
      </c>
      <c r="Z2673" s="23" t="s">
        <v>7078</v>
      </c>
      <c r="AA2673" s="24" t="s">
        <v>67</v>
      </c>
      <c r="AB2673" s="14" t="s">
        <v>67</v>
      </c>
      <c r="AC2673" s="14" t="s">
        <v>67</v>
      </c>
      <c r="AD2673" s="25"/>
      <c r="AE2673" s="26"/>
      <c r="AF2673" s="27"/>
      <c r="AG2673" s="109"/>
      <c r="AH2673" s="109"/>
      <c r="AI2673" s="109"/>
      <c r="AJ2673" s="109"/>
      <c r="AK2673" s="109"/>
      <c r="AL2673" s="109"/>
      <c r="AM2673" s="109"/>
      <c r="AN2673" s="109"/>
      <c r="AO2673" s="109"/>
    </row>
    <row r="2674" spans="1:41" ht="16.5" customHeight="1">
      <c r="A2674" s="83" t="s">
        <v>7255</v>
      </c>
      <c r="B2674" s="13"/>
      <c r="C2674" s="368"/>
      <c r="D2674" s="83"/>
      <c r="E2674" s="14" t="s">
        <v>222</v>
      </c>
      <c r="F2674" s="14" t="s">
        <v>7262</v>
      </c>
      <c r="G2674" s="14" t="s">
        <v>7263</v>
      </c>
      <c r="H2674" s="14" t="s">
        <v>67</v>
      </c>
      <c r="I2674" s="15">
        <v>1</v>
      </c>
      <c r="J2674" s="15">
        <v>0</v>
      </c>
      <c r="K2674" s="15">
        <v>0</v>
      </c>
      <c r="L2674" s="16" t="s">
        <v>7252</v>
      </c>
      <c r="M2674" s="16"/>
      <c r="N2674" s="16" t="s">
        <v>7253</v>
      </c>
      <c r="O2674" s="17">
        <v>365</v>
      </c>
      <c r="P2674" s="17">
        <v>0</v>
      </c>
      <c r="Q2674" s="17">
        <v>0</v>
      </c>
      <c r="R2674" s="18" t="s">
        <v>33</v>
      </c>
      <c r="S2674" s="19">
        <v>60</v>
      </c>
      <c r="T2674" s="19">
        <v>110</v>
      </c>
      <c r="U2674" s="19">
        <v>2.2727272727272729</v>
      </c>
      <c r="V2674" s="19">
        <v>0</v>
      </c>
      <c r="W2674" s="20">
        <v>0.25</v>
      </c>
      <c r="X2674" s="21">
        <v>91.25</v>
      </c>
      <c r="Y2674" s="22" t="s">
        <v>33</v>
      </c>
      <c r="Z2674" s="23" t="s">
        <v>7254</v>
      </c>
      <c r="AA2674" s="24" t="s">
        <v>67</v>
      </c>
      <c r="AB2674" s="14" t="s">
        <v>67</v>
      </c>
      <c r="AC2674" s="14" t="s">
        <v>67</v>
      </c>
      <c r="AD2674" s="25"/>
      <c r="AE2674" s="26"/>
      <c r="AF2674" s="27"/>
      <c r="AG2674" s="88"/>
      <c r="AH2674" s="88"/>
      <c r="AI2674" s="88"/>
      <c r="AJ2674" s="88"/>
      <c r="AK2674" s="88"/>
      <c r="AL2674" s="88"/>
      <c r="AM2674" s="88"/>
      <c r="AN2674" s="88"/>
      <c r="AO2674" s="88"/>
    </row>
    <row r="2675" spans="1:41" ht="16.5" customHeight="1">
      <c r="A2675" s="83" t="s">
        <v>7255</v>
      </c>
      <c r="B2675" s="13"/>
      <c r="C2675" s="368"/>
      <c r="D2675" s="83"/>
      <c r="E2675" s="14" t="s">
        <v>7301</v>
      </c>
      <c r="F2675" s="14" t="s">
        <v>7302</v>
      </c>
      <c r="G2675" s="14" t="s">
        <v>7251</v>
      </c>
      <c r="H2675" s="14" t="s">
        <v>67</v>
      </c>
      <c r="I2675" s="15">
        <v>4</v>
      </c>
      <c r="J2675" s="15">
        <v>0</v>
      </c>
      <c r="K2675" s="15">
        <v>0</v>
      </c>
      <c r="L2675" s="16" t="s">
        <v>7292</v>
      </c>
      <c r="M2675" s="16"/>
      <c r="N2675" s="16" t="s">
        <v>7293</v>
      </c>
      <c r="O2675" s="17">
        <v>1920</v>
      </c>
      <c r="P2675" s="17">
        <v>0</v>
      </c>
      <c r="Q2675" s="17">
        <v>0</v>
      </c>
      <c r="R2675" s="18" t="s">
        <v>33</v>
      </c>
      <c r="S2675" s="19">
        <v>60</v>
      </c>
      <c r="T2675" s="19">
        <v>110</v>
      </c>
      <c r="U2675" s="19">
        <v>0.54545454545454541</v>
      </c>
      <c r="V2675" s="19">
        <v>0</v>
      </c>
      <c r="W2675" s="20">
        <v>0.06</v>
      </c>
      <c r="X2675" s="21">
        <v>460.79999999999995</v>
      </c>
      <c r="Y2675" s="22" t="s">
        <v>33</v>
      </c>
      <c r="Z2675" s="23" t="s">
        <v>7254</v>
      </c>
      <c r="AA2675" s="24">
        <v>0</v>
      </c>
      <c r="AB2675" s="14" t="s">
        <v>414</v>
      </c>
      <c r="AC2675" s="14" t="s">
        <v>414</v>
      </c>
      <c r="AD2675" s="25"/>
      <c r="AE2675" s="26"/>
      <c r="AF2675" s="27"/>
      <c r="AG2675" s="88"/>
      <c r="AH2675" s="88"/>
      <c r="AI2675" s="88"/>
      <c r="AJ2675" s="88"/>
      <c r="AK2675" s="88"/>
      <c r="AL2675" s="88"/>
      <c r="AM2675" s="88"/>
      <c r="AN2675" s="88"/>
      <c r="AO2675" s="88"/>
    </row>
    <row r="2676" spans="1:41" ht="16.5" customHeight="1">
      <c r="A2676" s="83" t="s">
        <v>7255</v>
      </c>
      <c r="B2676" s="13"/>
      <c r="C2676" s="368"/>
      <c r="D2676" s="83"/>
      <c r="E2676" s="14" t="s">
        <v>7301</v>
      </c>
      <c r="F2676" s="14" t="s">
        <v>7303</v>
      </c>
      <c r="G2676" s="14" t="s">
        <v>7251</v>
      </c>
      <c r="H2676" s="14" t="s">
        <v>67</v>
      </c>
      <c r="I2676" s="15">
        <v>4</v>
      </c>
      <c r="J2676" s="15">
        <v>0</v>
      </c>
      <c r="K2676" s="15">
        <v>0</v>
      </c>
      <c r="L2676" s="16" t="s">
        <v>7294</v>
      </c>
      <c r="M2676" s="16"/>
      <c r="N2676" s="16" t="s">
        <v>7293</v>
      </c>
      <c r="O2676" s="17">
        <v>1920</v>
      </c>
      <c r="P2676" s="17">
        <v>0</v>
      </c>
      <c r="Q2676" s="17">
        <v>0</v>
      </c>
      <c r="R2676" s="18" t="s">
        <v>33</v>
      </c>
      <c r="S2676" s="19">
        <v>60</v>
      </c>
      <c r="T2676" s="19">
        <v>110</v>
      </c>
      <c r="U2676" s="19">
        <v>0.54545454545454541</v>
      </c>
      <c r="V2676" s="19">
        <v>0</v>
      </c>
      <c r="W2676" s="20">
        <v>0.06</v>
      </c>
      <c r="X2676" s="21">
        <v>460.79999999999995</v>
      </c>
      <c r="Y2676" s="22" t="s">
        <v>33</v>
      </c>
      <c r="Z2676" s="23" t="s">
        <v>7254</v>
      </c>
      <c r="AA2676" s="24">
        <v>0</v>
      </c>
      <c r="AB2676" s="14" t="s">
        <v>414</v>
      </c>
      <c r="AC2676" s="14" t="s">
        <v>414</v>
      </c>
      <c r="AD2676" s="25"/>
      <c r="AE2676" s="26"/>
      <c r="AF2676" s="27"/>
      <c r="AG2676" s="88"/>
      <c r="AH2676" s="88"/>
      <c r="AI2676" s="88"/>
      <c r="AJ2676" s="88"/>
      <c r="AK2676" s="88"/>
      <c r="AL2676" s="88"/>
      <c r="AM2676" s="88"/>
      <c r="AN2676" s="88"/>
      <c r="AO2676" s="88"/>
    </row>
    <row r="2677" spans="1:41" ht="16.5" customHeight="1">
      <c r="A2677" s="83" t="s">
        <v>7255</v>
      </c>
      <c r="B2677" s="13"/>
      <c r="C2677" s="368"/>
      <c r="D2677" s="83"/>
      <c r="E2677" s="14" t="s">
        <v>7301</v>
      </c>
      <c r="F2677" s="14" t="s">
        <v>7304</v>
      </c>
      <c r="G2677" s="14" t="s">
        <v>7251</v>
      </c>
      <c r="H2677" s="14" t="s">
        <v>67</v>
      </c>
      <c r="I2677" s="15">
        <v>1</v>
      </c>
      <c r="J2677" s="15">
        <v>0</v>
      </c>
      <c r="K2677" s="15">
        <v>0</v>
      </c>
      <c r="L2677" s="16" t="s">
        <v>7294</v>
      </c>
      <c r="M2677" s="16"/>
      <c r="N2677" s="16" t="s">
        <v>7293</v>
      </c>
      <c r="O2677" s="17">
        <v>1920</v>
      </c>
      <c r="P2677" s="17">
        <v>0</v>
      </c>
      <c r="Q2677" s="17">
        <v>0</v>
      </c>
      <c r="R2677" s="18" t="s">
        <v>33</v>
      </c>
      <c r="S2677" s="19">
        <v>60</v>
      </c>
      <c r="T2677" s="19">
        <v>110</v>
      </c>
      <c r="U2677" s="19">
        <v>0.54545454545454541</v>
      </c>
      <c r="V2677" s="19">
        <v>0</v>
      </c>
      <c r="W2677" s="20">
        <v>0.06</v>
      </c>
      <c r="X2677" s="21">
        <v>115.19999999999999</v>
      </c>
      <c r="Y2677" s="22" t="s">
        <v>33</v>
      </c>
      <c r="Z2677" s="23" t="s">
        <v>7254</v>
      </c>
      <c r="AA2677" s="24">
        <v>0</v>
      </c>
      <c r="AB2677" s="14" t="s">
        <v>414</v>
      </c>
      <c r="AC2677" s="14" t="s">
        <v>414</v>
      </c>
      <c r="AD2677" s="25"/>
      <c r="AE2677" s="26"/>
      <c r="AF2677" s="27"/>
      <c r="AG2677" s="88"/>
      <c r="AH2677" s="88"/>
      <c r="AI2677" s="88"/>
      <c r="AJ2677" s="88"/>
      <c r="AK2677" s="88"/>
      <c r="AL2677" s="88"/>
      <c r="AM2677" s="88"/>
      <c r="AN2677" s="88"/>
      <c r="AO2677" s="88"/>
    </row>
    <row r="2678" spans="1:41" ht="16.5" customHeight="1">
      <c r="A2678" s="83" t="s">
        <v>7255</v>
      </c>
      <c r="B2678" s="13"/>
      <c r="C2678" s="368"/>
      <c r="D2678" s="83"/>
      <c r="E2678" s="14" t="s">
        <v>7301</v>
      </c>
      <c r="F2678" s="14" t="s">
        <v>7303</v>
      </c>
      <c r="G2678" s="14" t="s">
        <v>7251</v>
      </c>
      <c r="H2678" s="14" t="s">
        <v>67</v>
      </c>
      <c r="I2678" s="15">
        <v>4</v>
      </c>
      <c r="J2678" s="15">
        <v>0</v>
      </c>
      <c r="K2678" s="15">
        <v>0</v>
      </c>
      <c r="L2678" s="16" t="s">
        <v>7295</v>
      </c>
      <c r="M2678" s="16"/>
      <c r="N2678" s="16" t="s">
        <v>7293</v>
      </c>
      <c r="O2678" s="17">
        <v>1920</v>
      </c>
      <c r="P2678" s="17">
        <v>0</v>
      </c>
      <c r="Q2678" s="17">
        <v>0</v>
      </c>
      <c r="R2678" s="18" t="s">
        <v>33</v>
      </c>
      <c r="S2678" s="19">
        <v>60</v>
      </c>
      <c r="T2678" s="19">
        <v>110</v>
      </c>
      <c r="U2678" s="19">
        <v>0.54545454545454541</v>
      </c>
      <c r="V2678" s="19">
        <v>0</v>
      </c>
      <c r="W2678" s="20">
        <v>0.06</v>
      </c>
      <c r="X2678" s="21">
        <v>460.79999999999995</v>
      </c>
      <c r="Y2678" s="22" t="s">
        <v>33</v>
      </c>
      <c r="Z2678" s="23" t="s">
        <v>7254</v>
      </c>
      <c r="AA2678" s="24">
        <v>0</v>
      </c>
      <c r="AB2678" s="14" t="s">
        <v>414</v>
      </c>
      <c r="AC2678" s="14" t="s">
        <v>414</v>
      </c>
      <c r="AD2678" s="25"/>
      <c r="AE2678" s="26"/>
      <c r="AF2678" s="27"/>
      <c r="AG2678" s="88"/>
      <c r="AH2678" s="88"/>
      <c r="AI2678" s="88"/>
      <c r="AJ2678" s="88"/>
      <c r="AK2678" s="88"/>
      <c r="AL2678" s="88"/>
      <c r="AM2678" s="88"/>
      <c r="AN2678" s="88"/>
      <c r="AO2678" s="88"/>
    </row>
    <row r="2679" spans="1:41" ht="16.5" customHeight="1">
      <c r="A2679" s="83" t="s">
        <v>7255</v>
      </c>
      <c r="B2679" s="13"/>
      <c r="C2679" s="368"/>
      <c r="D2679" s="83"/>
      <c r="E2679" s="14" t="s">
        <v>7259</v>
      </c>
      <c r="F2679" s="14" t="s">
        <v>7260</v>
      </c>
      <c r="G2679" s="14" t="s">
        <v>7261</v>
      </c>
      <c r="H2679" s="14">
        <v>2020</v>
      </c>
      <c r="I2679" s="15">
        <v>1</v>
      </c>
      <c r="J2679" s="15">
        <v>0</v>
      </c>
      <c r="K2679" s="15">
        <v>0</v>
      </c>
      <c r="L2679" s="16" t="s">
        <v>7252</v>
      </c>
      <c r="M2679" s="16"/>
      <c r="N2679" s="16" t="s">
        <v>7253</v>
      </c>
      <c r="O2679" s="17">
        <v>1920</v>
      </c>
      <c r="P2679" s="17">
        <v>0</v>
      </c>
      <c r="Q2679" s="17">
        <v>0</v>
      </c>
      <c r="R2679" s="18" t="s">
        <v>33</v>
      </c>
      <c r="S2679" s="19">
        <v>60</v>
      </c>
      <c r="T2679" s="19">
        <v>110</v>
      </c>
      <c r="U2679" s="19">
        <v>0</v>
      </c>
      <c r="V2679" s="19">
        <v>0.82</v>
      </c>
      <c r="W2679" s="20">
        <v>0.09</v>
      </c>
      <c r="X2679" s="21">
        <v>172.79999999999998</v>
      </c>
      <c r="Y2679" s="22" t="s">
        <v>33</v>
      </c>
      <c r="Z2679" s="23" t="s">
        <v>7254</v>
      </c>
      <c r="AA2679" s="24" t="s">
        <v>67</v>
      </c>
      <c r="AB2679" s="14" t="s">
        <v>67</v>
      </c>
      <c r="AC2679" s="14" t="s">
        <v>67</v>
      </c>
      <c r="AD2679" s="25"/>
      <c r="AE2679" s="26"/>
      <c r="AF2679" s="27"/>
      <c r="AG2679" s="88"/>
      <c r="AH2679" s="88"/>
      <c r="AI2679" s="88"/>
      <c r="AJ2679" s="88"/>
      <c r="AK2679" s="88"/>
      <c r="AL2679" s="88"/>
      <c r="AM2679" s="88"/>
      <c r="AN2679" s="88"/>
      <c r="AO2679" s="88"/>
    </row>
    <row r="2680" spans="1:41" ht="16.5" customHeight="1">
      <c r="A2680" s="83" t="s">
        <v>7255</v>
      </c>
      <c r="B2680" s="13"/>
      <c r="C2680" s="368"/>
      <c r="D2680" s="83"/>
      <c r="E2680" s="14" t="s">
        <v>812</v>
      </c>
      <c r="F2680" s="14" t="s">
        <v>7270</v>
      </c>
      <c r="G2680" s="14" t="s">
        <v>7271</v>
      </c>
      <c r="H2680" s="14">
        <v>93</v>
      </c>
      <c r="I2680" s="15">
        <v>1</v>
      </c>
      <c r="J2680" s="15">
        <v>0</v>
      </c>
      <c r="K2680" s="15">
        <v>0</v>
      </c>
      <c r="L2680" s="16" t="s">
        <v>7252</v>
      </c>
      <c r="M2680" s="16"/>
      <c r="N2680" s="16" t="s">
        <v>7253</v>
      </c>
      <c r="O2680" s="17">
        <v>365</v>
      </c>
      <c r="P2680" s="17">
        <v>0</v>
      </c>
      <c r="Q2680" s="17">
        <v>0</v>
      </c>
      <c r="R2680" s="18" t="s">
        <v>33</v>
      </c>
      <c r="S2680" s="19">
        <v>60</v>
      </c>
      <c r="T2680" s="19">
        <v>110</v>
      </c>
      <c r="U2680" s="19">
        <v>7.2727272727272725</v>
      </c>
      <c r="V2680" s="19">
        <v>0</v>
      </c>
      <c r="W2680" s="20">
        <v>0.8</v>
      </c>
      <c r="X2680" s="21">
        <v>292</v>
      </c>
      <c r="Y2680" s="22" t="s">
        <v>33</v>
      </c>
      <c r="Z2680" s="23" t="s">
        <v>7254</v>
      </c>
      <c r="AA2680" s="24" t="s">
        <v>67</v>
      </c>
      <c r="AB2680" s="14" t="s">
        <v>67</v>
      </c>
      <c r="AC2680" s="14" t="s">
        <v>67</v>
      </c>
      <c r="AD2680" s="25"/>
      <c r="AE2680" s="26"/>
      <c r="AF2680" s="27"/>
      <c r="AG2680" s="88"/>
      <c r="AH2680" s="88"/>
      <c r="AI2680" s="88"/>
      <c r="AJ2680" s="88"/>
      <c r="AK2680" s="88"/>
      <c r="AL2680" s="88"/>
      <c r="AM2680" s="88"/>
      <c r="AN2680" s="88"/>
      <c r="AO2680" s="88"/>
    </row>
    <row r="2681" spans="1:41" ht="16.5" customHeight="1">
      <c r="A2681" s="83" t="s">
        <v>7255</v>
      </c>
      <c r="B2681" s="13"/>
      <c r="C2681" s="368"/>
      <c r="D2681" s="83"/>
      <c r="E2681" s="14" t="s">
        <v>37</v>
      </c>
      <c r="F2681" s="14" t="s">
        <v>7274</v>
      </c>
      <c r="G2681" s="14" t="s">
        <v>7278</v>
      </c>
      <c r="H2681" s="14">
        <v>2009</v>
      </c>
      <c r="I2681" s="15">
        <v>3</v>
      </c>
      <c r="J2681" s="15">
        <v>0</v>
      </c>
      <c r="K2681" s="15">
        <v>0</v>
      </c>
      <c r="L2681" s="16" t="s">
        <v>7252</v>
      </c>
      <c r="M2681" s="16"/>
      <c r="N2681" s="16" t="s">
        <v>7253</v>
      </c>
      <c r="O2681" s="17">
        <v>1680</v>
      </c>
      <c r="P2681" s="17">
        <v>0</v>
      </c>
      <c r="Q2681" s="17">
        <v>0</v>
      </c>
      <c r="R2681" s="18" t="s">
        <v>33</v>
      </c>
      <c r="S2681" s="19">
        <v>50</v>
      </c>
      <c r="T2681" s="19">
        <v>110</v>
      </c>
      <c r="U2681" s="19">
        <v>2</v>
      </c>
      <c r="V2681" s="19">
        <v>0</v>
      </c>
      <c r="W2681" s="20">
        <v>0.22</v>
      </c>
      <c r="X2681" s="21">
        <v>1108.8000000000002</v>
      </c>
      <c r="Y2681" s="22" t="s">
        <v>33</v>
      </c>
      <c r="Z2681" s="23" t="s">
        <v>7254</v>
      </c>
      <c r="AA2681" s="24" t="s">
        <v>67</v>
      </c>
      <c r="AB2681" s="14" t="s">
        <v>67</v>
      </c>
      <c r="AC2681" s="14" t="s">
        <v>67</v>
      </c>
      <c r="AD2681" s="25"/>
      <c r="AE2681" s="26"/>
      <c r="AF2681" s="27"/>
      <c r="AG2681" s="88"/>
      <c r="AH2681" s="88"/>
      <c r="AI2681" s="88"/>
      <c r="AJ2681" s="88"/>
      <c r="AK2681" s="88"/>
      <c r="AL2681" s="88"/>
      <c r="AM2681" s="88"/>
      <c r="AN2681" s="88"/>
      <c r="AO2681" s="88"/>
    </row>
    <row r="2682" spans="1:41" ht="16.5" customHeight="1">
      <c r="A2682" s="83" t="s">
        <v>7255</v>
      </c>
      <c r="B2682" s="13"/>
      <c r="C2682" s="368"/>
      <c r="D2682" s="83"/>
      <c r="E2682" s="14" t="s">
        <v>37</v>
      </c>
      <c r="F2682" s="14" t="s">
        <v>7281</v>
      </c>
      <c r="G2682" s="14" t="s">
        <v>7251</v>
      </c>
      <c r="H2682" s="14" t="s">
        <v>67</v>
      </c>
      <c r="I2682" s="15">
        <v>1</v>
      </c>
      <c r="J2682" s="15">
        <v>0</v>
      </c>
      <c r="K2682" s="15">
        <v>0</v>
      </c>
      <c r="L2682" s="16" t="s">
        <v>7252</v>
      </c>
      <c r="M2682" s="16"/>
      <c r="N2682" s="16" t="s">
        <v>7253</v>
      </c>
      <c r="O2682" s="17">
        <v>1680</v>
      </c>
      <c r="P2682" s="17">
        <v>0</v>
      </c>
      <c r="Q2682" s="17">
        <v>0</v>
      </c>
      <c r="R2682" s="18" t="s">
        <v>33</v>
      </c>
      <c r="S2682" s="19">
        <v>50</v>
      </c>
      <c r="T2682" s="19">
        <v>110</v>
      </c>
      <c r="U2682" s="19">
        <v>2</v>
      </c>
      <c r="V2682" s="19">
        <v>0</v>
      </c>
      <c r="W2682" s="20">
        <v>0.22</v>
      </c>
      <c r="X2682" s="21">
        <v>369.6</v>
      </c>
      <c r="Y2682" s="22" t="s">
        <v>33</v>
      </c>
      <c r="Z2682" s="23" t="s">
        <v>7254</v>
      </c>
      <c r="AA2682" s="24" t="s">
        <v>67</v>
      </c>
      <c r="AB2682" s="14" t="s">
        <v>67</v>
      </c>
      <c r="AC2682" s="14" t="s">
        <v>67</v>
      </c>
      <c r="AD2682" s="25"/>
      <c r="AE2682" s="26"/>
      <c r="AF2682" s="27"/>
      <c r="AG2682" s="88"/>
      <c r="AH2682" s="88"/>
      <c r="AI2682" s="88"/>
      <c r="AJ2682" s="88"/>
      <c r="AK2682" s="88"/>
      <c r="AL2682" s="88"/>
      <c r="AM2682" s="88"/>
      <c r="AN2682" s="88"/>
      <c r="AO2682" s="88"/>
    </row>
    <row r="2683" spans="1:41" ht="16.5" customHeight="1">
      <c r="A2683" s="83" t="s">
        <v>7255</v>
      </c>
      <c r="B2683" s="13"/>
      <c r="C2683" s="368"/>
      <c r="D2683" s="83"/>
      <c r="E2683" s="14" t="s">
        <v>37</v>
      </c>
      <c r="F2683" s="14" t="s">
        <v>7282</v>
      </c>
      <c r="G2683" s="14" t="s">
        <v>7283</v>
      </c>
      <c r="H2683" s="14" t="s">
        <v>7251</v>
      </c>
      <c r="I2683" s="15">
        <v>1</v>
      </c>
      <c r="J2683" s="15">
        <v>0</v>
      </c>
      <c r="K2683" s="15">
        <v>0</v>
      </c>
      <c r="L2683" s="16" t="s">
        <v>7252</v>
      </c>
      <c r="M2683" s="16"/>
      <c r="N2683" s="16" t="s">
        <v>7253</v>
      </c>
      <c r="O2683" s="17">
        <v>1680</v>
      </c>
      <c r="P2683" s="17">
        <v>0</v>
      </c>
      <c r="Q2683" s="17">
        <v>0</v>
      </c>
      <c r="R2683" s="18" t="s">
        <v>33</v>
      </c>
      <c r="S2683" s="19">
        <v>60</v>
      </c>
      <c r="T2683" s="19">
        <v>110</v>
      </c>
      <c r="U2683" s="19">
        <v>1.5</v>
      </c>
      <c r="V2683" s="19">
        <v>0</v>
      </c>
      <c r="W2683" s="20">
        <v>0.22</v>
      </c>
      <c r="X2683" s="21">
        <v>369.6</v>
      </c>
      <c r="Y2683" s="22" t="s">
        <v>33</v>
      </c>
      <c r="Z2683" s="23" t="s">
        <v>7254</v>
      </c>
      <c r="AA2683" s="24" t="s">
        <v>67</v>
      </c>
      <c r="AB2683" s="14" t="s">
        <v>67</v>
      </c>
      <c r="AC2683" s="14" t="s">
        <v>67</v>
      </c>
      <c r="AD2683" s="25"/>
      <c r="AE2683" s="26"/>
      <c r="AF2683" s="27"/>
      <c r="AG2683" s="88"/>
      <c r="AH2683" s="88"/>
      <c r="AI2683" s="88"/>
      <c r="AJ2683" s="88"/>
      <c r="AK2683" s="88"/>
      <c r="AL2683" s="88"/>
      <c r="AM2683" s="88"/>
      <c r="AN2683" s="88"/>
      <c r="AO2683" s="88"/>
    </row>
    <row r="2684" spans="1:41" ht="16.5" customHeight="1">
      <c r="A2684" s="83" t="s">
        <v>7255</v>
      </c>
      <c r="B2684" s="13"/>
      <c r="C2684" s="368"/>
      <c r="D2684" s="83"/>
      <c r="E2684" s="14" t="s">
        <v>855</v>
      </c>
      <c r="F2684" s="14" t="s">
        <v>7256</v>
      </c>
      <c r="G2684" s="14" t="s">
        <v>7251</v>
      </c>
      <c r="H2684" s="14" t="s">
        <v>67</v>
      </c>
      <c r="I2684" s="15">
        <v>1</v>
      </c>
      <c r="J2684" s="15">
        <v>0</v>
      </c>
      <c r="K2684" s="15">
        <v>0</v>
      </c>
      <c r="L2684" s="16" t="s">
        <v>7252</v>
      </c>
      <c r="M2684" s="16"/>
      <c r="N2684" s="16" t="s">
        <v>7253</v>
      </c>
      <c r="O2684" s="17">
        <v>1920</v>
      </c>
      <c r="P2684" s="17">
        <v>0</v>
      </c>
      <c r="Q2684" s="17">
        <v>0</v>
      </c>
      <c r="R2684" s="18" t="s">
        <v>33</v>
      </c>
      <c r="S2684" s="19">
        <v>60</v>
      </c>
      <c r="T2684" s="19">
        <v>110</v>
      </c>
      <c r="U2684" s="19">
        <v>1.8181818181818181</v>
      </c>
      <c r="V2684" s="19">
        <v>0</v>
      </c>
      <c r="W2684" s="20">
        <v>0.2</v>
      </c>
      <c r="X2684" s="21">
        <v>384</v>
      </c>
      <c r="Y2684" s="22" t="s">
        <v>33</v>
      </c>
      <c r="Z2684" s="23" t="s">
        <v>7254</v>
      </c>
      <c r="AA2684" s="24" t="s">
        <v>67</v>
      </c>
      <c r="AB2684" s="14" t="s">
        <v>67</v>
      </c>
      <c r="AC2684" s="14" t="s">
        <v>67</v>
      </c>
      <c r="AD2684" s="25"/>
      <c r="AE2684" s="26"/>
      <c r="AF2684" s="27"/>
      <c r="AG2684" s="88"/>
      <c r="AH2684" s="88"/>
      <c r="AI2684" s="88"/>
      <c r="AJ2684" s="88"/>
      <c r="AK2684" s="88"/>
      <c r="AL2684" s="88"/>
      <c r="AM2684" s="88"/>
      <c r="AN2684" s="88"/>
      <c r="AO2684" s="88"/>
    </row>
    <row r="2685" spans="1:41" ht="16.5" customHeight="1">
      <c r="A2685" s="83" t="s">
        <v>7255</v>
      </c>
      <c r="B2685" s="13"/>
      <c r="C2685" s="368"/>
      <c r="D2685" s="83"/>
      <c r="E2685" s="14" t="s">
        <v>855</v>
      </c>
      <c r="F2685" s="14" t="s">
        <v>7256</v>
      </c>
      <c r="G2685" s="14" t="s">
        <v>7251</v>
      </c>
      <c r="H2685" s="14" t="s">
        <v>67</v>
      </c>
      <c r="I2685" s="15">
        <v>1</v>
      </c>
      <c r="J2685" s="15">
        <v>0</v>
      </c>
      <c r="K2685" s="15">
        <v>0</v>
      </c>
      <c r="L2685" s="16" t="s">
        <v>7292</v>
      </c>
      <c r="M2685" s="16"/>
      <c r="N2685" s="16" t="s">
        <v>7293</v>
      </c>
      <c r="O2685" s="17">
        <v>1920</v>
      </c>
      <c r="P2685" s="17">
        <v>0</v>
      </c>
      <c r="Q2685" s="17">
        <v>0</v>
      </c>
      <c r="R2685" s="18" t="s">
        <v>33</v>
      </c>
      <c r="S2685" s="19">
        <v>60</v>
      </c>
      <c r="T2685" s="19">
        <v>110</v>
      </c>
      <c r="U2685" s="19">
        <v>1.8181818181818181</v>
      </c>
      <c r="V2685" s="19">
        <v>0</v>
      </c>
      <c r="W2685" s="20">
        <v>0.2</v>
      </c>
      <c r="X2685" s="21">
        <v>384</v>
      </c>
      <c r="Y2685" s="22" t="s">
        <v>33</v>
      </c>
      <c r="Z2685" s="23" t="s">
        <v>7254</v>
      </c>
      <c r="AA2685" s="24">
        <v>0</v>
      </c>
      <c r="AB2685" s="14" t="s">
        <v>414</v>
      </c>
      <c r="AC2685" s="14" t="s">
        <v>414</v>
      </c>
      <c r="AD2685" s="25"/>
      <c r="AE2685" s="26"/>
      <c r="AF2685" s="27"/>
      <c r="AG2685" s="88"/>
      <c r="AH2685" s="88"/>
      <c r="AI2685" s="88"/>
      <c r="AJ2685" s="88"/>
      <c r="AK2685" s="88"/>
      <c r="AL2685" s="88"/>
      <c r="AM2685" s="88"/>
      <c r="AN2685" s="88"/>
      <c r="AO2685" s="88"/>
    </row>
    <row r="2686" spans="1:41" ht="16.5" customHeight="1">
      <c r="A2686" s="83" t="s">
        <v>7255</v>
      </c>
      <c r="B2686" s="13"/>
      <c r="C2686" s="368"/>
      <c r="D2686" s="83"/>
      <c r="E2686" s="14" t="s">
        <v>855</v>
      </c>
      <c r="F2686" s="14" t="s">
        <v>7256</v>
      </c>
      <c r="G2686" s="14" t="s">
        <v>7251</v>
      </c>
      <c r="H2686" s="14" t="s">
        <v>67</v>
      </c>
      <c r="I2686" s="15">
        <v>1</v>
      </c>
      <c r="J2686" s="15">
        <v>0</v>
      </c>
      <c r="K2686" s="15">
        <v>0</v>
      </c>
      <c r="L2686" s="16" t="s">
        <v>7294</v>
      </c>
      <c r="M2686" s="16"/>
      <c r="N2686" s="16" t="s">
        <v>7293</v>
      </c>
      <c r="O2686" s="17">
        <v>1920</v>
      </c>
      <c r="P2686" s="17">
        <v>0</v>
      </c>
      <c r="Q2686" s="17">
        <v>0</v>
      </c>
      <c r="R2686" s="18" t="s">
        <v>33</v>
      </c>
      <c r="S2686" s="19">
        <v>60</v>
      </c>
      <c r="T2686" s="19">
        <v>110</v>
      </c>
      <c r="U2686" s="19">
        <v>1.8181818181818181</v>
      </c>
      <c r="V2686" s="19">
        <v>0</v>
      </c>
      <c r="W2686" s="20">
        <v>0.2</v>
      </c>
      <c r="X2686" s="21">
        <v>384</v>
      </c>
      <c r="Y2686" s="22" t="s">
        <v>33</v>
      </c>
      <c r="Z2686" s="23" t="s">
        <v>7254</v>
      </c>
      <c r="AA2686" s="24">
        <v>0</v>
      </c>
      <c r="AB2686" s="14" t="s">
        <v>414</v>
      </c>
      <c r="AC2686" s="14" t="s">
        <v>414</v>
      </c>
      <c r="AD2686" s="25"/>
      <c r="AE2686" s="26"/>
      <c r="AF2686" s="27"/>
      <c r="AG2686" s="88"/>
      <c r="AH2686" s="88"/>
      <c r="AI2686" s="88"/>
      <c r="AJ2686" s="88"/>
      <c r="AK2686" s="88"/>
      <c r="AL2686" s="88"/>
      <c r="AM2686" s="88"/>
      <c r="AN2686" s="88"/>
      <c r="AO2686" s="88"/>
    </row>
    <row r="2687" spans="1:41" ht="16.5" customHeight="1">
      <c r="A2687" s="83" t="s">
        <v>7255</v>
      </c>
      <c r="B2687" s="13"/>
      <c r="C2687" s="368"/>
      <c r="D2687" s="83"/>
      <c r="E2687" s="14" t="s">
        <v>855</v>
      </c>
      <c r="F2687" s="14" t="s">
        <v>7256</v>
      </c>
      <c r="G2687" s="14" t="s">
        <v>7251</v>
      </c>
      <c r="H2687" s="14" t="s">
        <v>67</v>
      </c>
      <c r="I2687" s="15">
        <v>1</v>
      </c>
      <c r="J2687" s="15">
        <v>0</v>
      </c>
      <c r="K2687" s="15">
        <v>0</v>
      </c>
      <c r="L2687" s="16" t="s">
        <v>7295</v>
      </c>
      <c r="M2687" s="16"/>
      <c r="N2687" s="16" t="s">
        <v>7293</v>
      </c>
      <c r="O2687" s="17">
        <v>1920</v>
      </c>
      <c r="P2687" s="17">
        <v>0</v>
      </c>
      <c r="Q2687" s="17">
        <v>0</v>
      </c>
      <c r="R2687" s="18" t="s">
        <v>33</v>
      </c>
      <c r="S2687" s="19">
        <v>60</v>
      </c>
      <c r="T2687" s="19">
        <v>110</v>
      </c>
      <c r="U2687" s="19">
        <v>1.8181818181818181</v>
      </c>
      <c r="V2687" s="19">
        <v>0</v>
      </c>
      <c r="W2687" s="20">
        <v>0.2</v>
      </c>
      <c r="X2687" s="21">
        <v>384</v>
      </c>
      <c r="Y2687" s="22" t="s">
        <v>33</v>
      </c>
      <c r="Z2687" s="23" t="s">
        <v>7254</v>
      </c>
      <c r="AA2687" s="24">
        <v>0</v>
      </c>
      <c r="AB2687" s="14" t="s">
        <v>414</v>
      </c>
      <c r="AC2687" s="14" t="s">
        <v>414</v>
      </c>
      <c r="AD2687" s="25"/>
      <c r="AE2687" s="26"/>
      <c r="AF2687" s="27"/>
      <c r="AG2687" s="88"/>
      <c r="AH2687" s="88"/>
      <c r="AI2687" s="88"/>
      <c r="AJ2687" s="88"/>
      <c r="AK2687" s="88"/>
      <c r="AL2687" s="88"/>
      <c r="AM2687" s="88"/>
      <c r="AN2687" s="88"/>
      <c r="AO2687" s="88"/>
    </row>
    <row r="2688" spans="1:41" ht="16.5" customHeight="1">
      <c r="A2688" s="83" t="s">
        <v>7255</v>
      </c>
      <c r="B2688" s="13"/>
      <c r="C2688" s="368"/>
      <c r="D2688" s="83"/>
      <c r="E2688" s="14" t="s">
        <v>37</v>
      </c>
      <c r="F2688" s="14" t="s">
        <v>7272</v>
      </c>
      <c r="G2688" s="14" t="s">
        <v>7273</v>
      </c>
      <c r="H2688" s="14">
        <v>2020</v>
      </c>
      <c r="I2688" s="15">
        <v>6</v>
      </c>
      <c r="J2688" s="15">
        <v>0</v>
      </c>
      <c r="K2688" s="15">
        <v>0</v>
      </c>
      <c r="L2688" s="16" t="s">
        <v>7252</v>
      </c>
      <c r="M2688" s="16"/>
      <c r="N2688" s="16" t="s">
        <v>7253</v>
      </c>
      <c r="O2688" s="17">
        <v>1680</v>
      </c>
      <c r="P2688" s="17">
        <v>0</v>
      </c>
      <c r="Q2688" s="17">
        <v>0</v>
      </c>
      <c r="R2688" s="18" t="s">
        <v>33</v>
      </c>
      <c r="S2688" s="19">
        <v>50</v>
      </c>
      <c r="T2688" s="19">
        <v>110</v>
      </c>
      <c r="U2688" s="19">
        <v>2.2727272727272729</v>
      </c>
      <c r="V2688" s="19">
        <v>0</v>
      </c>
      <c r="W2688" s="20">
        <v>0.25</v>
      </c>
      <c r="X2688" s="21">
        <v>2520</v>
      </c>
      <c r="Y2688" s="22" t="s">
        <v>33</v>
      </c>
      <c r="Z2688" s="23" t="s">
        <v>7254</v>
      </c>
      <c r="AA2688" s="24" t="s">
        <v>67</v>
      </c>
      <c r="AB2688" s="14" t="s">
        <v>67</v>
      </c>
      <c r="AC2688" s="14" t="s">
        <v>67</v>
      </c>
      <c r="AD2688" s="25"/>
      <c r="AE2688" s="26"/>
      <c r="AF2688" s="27"/>
      <c r="AG2688" s="88"/>
      <c r="AH2688" s="88"/>
      <c r="AI2688" s="88"/>
      <c r="AJ2688" s="88"/>
      <c r="AK2688" s="88"/>
      <c r="AL2688" s="88"/>
      <c r="AM2688" s="88"/>
      <c r="AN2688" s="88"/>
      <c r="AO2688" s="88"/>
    </row>
    <row r="2689" spans="1:41" ht="16.5" customHeight="1">
      <c r="A2689" s="83" t="s">
        <v>7255</v>
      </c>
      <c r="B2689" s="13"/>
      <c r="C2689" s="368"/>
      <c r="D2689" s="83"/>
      <c r="E2689" s="14" t="s">
        <v>37</v>
      </c>
      <c r="F2689" s="14" t="s">
        <v>7274</v>
      </c>
      <c r="G2689" s="14" t="s">
        <v>7275</v>
      </c>
      <c r="H2689" s="14">
        <v>2013</v>
      </c>
      <c r="I2689" s="15">
        <v>2</v>
      </c>
      <c r="J2689" s="15">
        <v>0</v>
      </c>
      <c r="K2689" s="15">
        <v>0</v>
      </c>
      <c r="L2689" s="16" t="s">
        <v>7252</v>
      </c>
      <c r="M2689" s="16"/>
      <c r="N2689" s="16" t="s">
        <v>7253</v>
      </c>
      <c r="O2689" s="17">
        <v>1680</v>
      </c>
      <c r="P2689" s="17">
        <v>0</v>
      </c>
      <c r="Q2689" s="17">
        <v>0</v>
      </c>
      <c r="R2689" s="18" t="s">
        <v>33</v>
      </c>
      <c r="S2689" s="19">
        <v>50</v>
      </c>
      <c r="T2689" s="19">
        <v>110</v>
      </c>
      <c r="U2689" s="19">
        <v>2.2727272727272729</v>
      </c>
      <c r="V2689" s="19">
        <v>0</v>
      </c>
      <c r="W2689" s="20">
        <v>0.25</v>
      </c>
      <c r="X2689" s="21">
        <v>840</v>
      </c>
      <c r="Y2689" s="22" t="s">
        <v>33</v>
      </c>
      <c r="Z2689" s="23" t="s">
        <v>7254</v>
      </c>
      <c r="AA2689" s="24" t="s">
        <v>67</v>
      </c>
      <c r="AB2689" s="14" t="s">
        <v>67</v>
      </c>
      <c r="AC2689" s="14" t="s">
        <v>67</v>
      </c>
      <c r="AD2689" s="25"/>
      <c r="AE2689" s="26"/>
      <c r="AF2689" s="27"/>
      <c r="AG2689" s="88"/>
      <c r="AH2689" s="88"/>
      <c r="AI2689" s="88"/>
      <c r="AJ2689" s="88"/>
      <c r="AK2689" s="88"/>
      <c r="AL2689" s="88"/>
      <c r="AM2689" s="88"/>
      <c r="AN2689" s="88"/>
      <c r="AO2689" s="88"/>
    </row>
    <row r="2690" spans="1:41" ht="16.5" customHeight="1">
      <c r="A2690" s="83" t="s">
        <v>7255</v>
      </c>
      <c r="B2690" s="13"/>
      <c r="C2690" s="368"/>
      <c r="D2690" s="83"/>
      <c r="E2690" s="14" t="s">
        <v>37</v>
      </c>
      <c r="F2690" s="14" t="s">
        <v>7276</v>
      </c>
      <c r="G2690" s="14" t="s">
        <v>7277</v>
      </c>
      <c r="H2690" s="14">
        <v>2010</v>
      </c>
      <c r="I2690" s="15">
        <v>2</v>
      </c>
      <c r="J2690" s="15">
        <v>0</v>
      </c>
      <c r="K2690" s="15">
        <v>0</v>
      </c>
      <c r="L2690" s="16" t="s">
        <v>7252</v>
      </c>
      <c r="M2690" s="16"/>
      <c r="N2690" s="16" t="s">
        <v>7253</v>
      </c>
      <c r="O2690" s="17">
        <v>1680</v>
      </c>
      <c r="P2690" s="17">
        <v>0</v>
      </c>
      <c r="Q2690" s="17">
        <v>0</v>
      </c>
      <c r="R2690" s="18" t="s">
        <v>33</v>
      </c>
      <c r="S2690" s="19">
        <v>50</v>
      </c>
      <c r="T2690" s="19">
        <v>110</v>
      </c>
      <c r="U2690" s="19">
        <v>2.2727272727272729</v>
      </c>
      <c r="V2690" s="19">
        <v>0</v>
      </c>
      <c r="W2690" s="20">
        <v>0.25</v>
      </c>
      <c r="X2690" s="21">
        <v>840</v>
      </c>
      <c r="Y2690" s="22" t="s">
        <v>33</v>
      </c>
      <c r="Z2690" s="23" t="s">
        <v>7254</v>
      </c>
      <c r="AA2690" s="24" t="s">
        <v>67</v>
      </c>
      <c r="AB2690" s="14" t="s">
        <v>67</v>
      </c>
      <c r="AC2690" s="14" t="s">
        <v>67</v>
      </c>
      <c r="AD2690" s="25"/>
      <c r="AE2690" s="26"/>
      <c r="AF2690" s="27"/>
      <c r="AG2690" s="88"/>
      <c r="AH2690" s="88"/>
      <c r="AI2690" s="88"/>
      <c r="AJ2690" s="88"/>
      <c r="AK2690" s="88"/>
      <c r="AL2690" s="88"/>
      <c r="AM2690" s="88"/>
      <c r="AN2690" s="88"/>
      <c r="AO2690" s="88"/>
    </row>
    <row r="2691" spans="1:41" ht="16.5" customHeight="1">
      <c r="A2691" s="83" t="s">
        <v>7255</v>
      </c>
      <c r="B2691" s="13"/>
      <c r="C2691" s="368"/>
      <c r="D2691" s="83"/>
      <c r="E2691" s="14" t="s">
        <v>37</v>
      </c>
      <c r="F2691" s="14" t="s">
        <v>7279</v>
      </c>
      <c r="G2691" s="14" t="s">
        <v>7251</v>
      </c>
      <c r="H2691" s="14" t="s">
        <v>67</v>
      </c>
      <c r="I2691" s="15">
        <v>1</v>
      </c>
      <c r="J2691" s="15">
        <v>0</v>
      </c>
      <c r="K2691" s="15">
        <v>0</v>
      </c>
      <c r="L2691" s="16" t="s">
        <v>7252</v>
      </c>
      <c r="M2691" s="16"/>
      <c r="N2691" s="16" t="s">
        <v>7253</v>
      </c>
      <c r="O2691" s="17">
        <v>1680</v>
      </c>
      <c r="P2691" s="17">
        <v>0</v>
      </c>
      <c r="Q2691" s="17">
        <v>0</v>
      </c>
      <c r="R2691" s="18" t="s">
        <v>33</v>
      </c>
      <c r="S2691" s="19">
        <v>50</v>
      </c>
      <c r="T2691" s="19">
        <v>110</v>
      </c>
      <c r="U2691" s="19">
        <v>2.2727272727272729</v>
      </c>
      <c r="V2691" s="19">
        <v>0</v>
      </c>
      <c r="W2691" s="20">
        <v>0.25</v>
      </c>
      <c r="X2691" s="21">
        <v>420</v>
      </c>
      <c r="Y2691" s="22" t="s">
        <v>33</v>
      </c>
      <c r="Z2691" s="23" t="s">
        <v>7254</v>
      </c>
      <c r="AA2691" s="24" t="s">
        <v>67</v>
      </c>
      <c r="AB2691" s="14" t="s">
        <v>67</v>
      </c>
      <c r="AC2691" s="14" t="s">
        <v>67</v>
      </c>
      <c r="AD2691" s="25"/>
      <c r="AE2691" s="26"/>
      <c r="AF2691" s="27"/>
      <c r="AG2691" s="88"/>
      <c r="AH2691" s="88"/>
      <c r="AI2691" s="88"/>
      <c r="AJ2691" s="88"/>
      <c r="AK2691" s="88"/>
      <c r="AL2691" s="88"/>
      <c r="AM2691" s="88"/>
      <c r="AN2691" s="88"/>
      <c r="AO2691" s="88"/>
    </row>
    <row r="2692" spans="1:41" ht="16.5" customHeight="1">
      <c r="A2692" s="83" t="s">
        <v>7255</v>
      </c>
      <c r="B2692" s="13"/>
      <c r="C2692" s="368"/>
      <c r="D2692" s="83"/>
      <c r="E2692" s="14" t="s">
        <v>37</v>
      </c>
      <c r="F2692" s="14" t="s">
        <v>7280</v>
      </c>
      <c r="G2692" s="14" t="s">
        <v>7251</v>
      </c>
      <c r="H2692" s="14" t="s">
        <v>67</v>
      </c>
      <c r="I2692" s="15">
        <v>3</v>
      </c>
      <c r="J2692" s="15">
        <v>0</v>
      </c>
      <c r="K2692" s="15">
        <v>0</v>
      </c>
      <c r="L2692" s="16" t="s">
        <v>7252</v>
      </c>
      <c r="M2692" s="16"/>
      <c r="N2692" s="16" t="s">
        <v>7253</v>
      </c>
      <c r="O2692" s="17">
        <v>1680</v>
      </c>
      <c r="P2692" s="17">
        <v>0</v>
      </c>
      <c r="Q2692" s="17">
        <v>0</v>
      </c>
      <c r="R2692" s="18" t="s">
        <v>33</v>
      </c>
      <c r="S2692" s="19">
        <v>50</v>
      </c>
      <c r="T2692" s="19">
        <v>110</v>
      </c>
      <c r="U2692" s="19">
        <v>2.2727272727272729</v>
      </c>
      <c r="V2692" s="19">
        <v>0</v>
      </c>
      <c r="W2692" s="20">
        <v>0.25</v>
      </c>
      <c r="X2692" s="21">
        <v>1260</v>
      </c>
      <c r="Y2692" s="22" t="s">
        <v>33</v>
      </c>
      <c r="Z2692" s="23" t="s">
        <v>7254</v>
      </c>
      <c r="AA2692" s="24" t="s">
        <v>67</v>
      </c>
      <c r="AB2692" s="14" t="s">
        <v>67</v>
      </c>
      <c r="AC2692" s="14" t="s">
        <v>67</v>
      </c>
      <c r="AD2692" s="25"/>
      <c r="AE2692" s="26"/>
      <c r="AF2692" s="27"/>
      <c r="AG2692" s="88"/>
      <c r="AH2692" s="88"/>
      <c r="AI2692" s="88"/>
      <c r="AJ2692" s="88"/>
      <c r="AK2692" s="88"/>
      <c r="AL2692" s="88"/>
      <c r="AM2692" s="88"/>
      <c r="AN2692" s="88"/>
      <c r="AO2692" s="88"/>
    </row>
    <row r="2693" spans="1:41" ht="16.5" customHeight="1">
      <c r="A2693" s="83" t="s">
        <v>7255</v>
      </c>
      <c r="B2693" s="13"/>
      <c r="C2693" s="368"/>
      <c r="D2693" s="83"/>
      <c r="E2693" s="14" t="s">
        <v>7291</v>
      </c>
      <c r="F2693" s="14" t="s">
        <v>7274</v>
      </c>
      <c r="G2693" s="14" t="s">
        <v>7251</v>
      </c>
      <c r="H2693" s="14" t="s">
        <v>67</v>
      </c>
      <c r="I2693" s="15">
        <v>1</v>
      </c>
      <c r="J2693" s="15">
        <v>0</v>
      </c>
      <c r="K2693" s="15">
        <v>0</v>
      </c>
      <c r="L2693" s="16" t="s">
        <v>7292</v>
      </c>
      <c r="M2693" s="16"/>
      <c r="N2693" s="16" t="s">
        <v>7293</v>
      </c>
      <c r="O2693" s="17">
        <v>1680</v>
      </c>
      <c r="P2693" s="17">
        <v>0</v>
      </c>
      <c r="Q2693" s="17">
        <v>0</v>
      </c>
      <c r="R2693" s="18" t="s">
        <v>33</v>
      </c>
      <c r="S2693" s="19">
        <v>50</v>
      </c>
      <c r="T2693" s="19">
        <v>110</v>
      </c>
      <c r="U2693" s="19">
        <v>2.2727272727272729</v>
      </c>
      <c r="V2693" s="19">
        <v>0</v>
      </c>
      <c r="W2693" s="20">
        <v>0.25</v>
      </c>
      <c r="X2693" s="21">
        <v>420</v>
      </c>
      <c r="Y2693" s="22" t="s">
        <v>33</v>
      </c>
      <c r="Z2693" s="23" t="s">
        <v>7254</v>
      </c>
      <c r="AA2693" s="24" t="s">
        <v>67</v>
      </c>
      <c r="AB2693" s="14" t="s">
        <v>67</v>
      </c>
      <c r="AC2693" s="14" t="s">
        <v>67</v>
      </c>
      <c r="AD2693" s="25"/>
      <c r="AE2693" s="26"/>
      <c r="AF2693" s="27"/>
      <c r="AG2693" s="88"/>
      <c r="AH2693" s="88"/>
      <c r="AI2693" s="88"/>
      <c r="AJ2693" s="88"/>
      <c r="AK2693" s="88"/>
      <c r="AL2693" s="88"/>
      <c r="AM2693" s="88"/>
      <c r="AN2693" s="88"/>
      <c r="AO2693" s="88"/>
    </row>
    <row r="2694" spans="1:41" ht="16.5" customHeight="1">
      <c r="A2694" s="83" t="s">
        <v>7255</v>
      </c>
      <c r="B2694" s="13"/>
      <c r="C2694" s="368"/>
      <c r="D2694" s="83"/>
      <c r="E2694" s="14" t="s">
        <v>7291</v>
      </c>
      <c r="F2694" s="14" t="s">
        <v>7279</v>
      </c>
      <c r="G2694" s="14" t="s">
        <v>7251</v>
      </c>
      <c r="H2694" s="14" t="s">
        <v>67</v>
      </c>
      <c r="I2694" s="15">
        <v>1</v>
      </c>
      <c r="J2694" s="15">
        <v>0</v>
      </c>
      <c r="K2694" s="15">
        <v>0</v>
      </c>
      <c r="L2694" s="16" t="s">
        <v>7294</v>
      </c>
      <c r="M2694" s="16"/>
      <c r="N2694" s="16" t="s">
        <v>7293</v>
      </c>
      <c r="O2694" s="17">
        <v>1680</v>
      </c>
      <c r="P2694" s="17">
        <v>0</v>
      </c>
      <c r="Q2694" s="17">
        <v>0</v>
      </c>
      <c r="R2694" s="18" t="s">
        <v>33</v>
      </c>
      <c r="S2694" s="19">
        <v>50</v>
      </c>
      <c r="T2694" s="19">
        <v>110</v>
      </c>
      <c r="U2694" s="19">
        <v>2.2727272727272729</v>
      </c>
      <c r="V2694" s="19">
        <v>0</v>
      </c>
      <c r="W2694" s="20">
        <v>0.25</v>
      </c>
      <c r="X2694" s="21">
        <v>420</v>
      </c>
      <c r="Y2694" s="22" t="s">
        <v>33</v>
      </c>
      <c r="Z2694" s="23" t="s">
        <v>7254</v>
      </c>
      <c r="AA2694" s="24" t="s">
        <v>67</v>
      </c>
      <c r="AB2694" s="14" t="s">
        <v>67</v>
      </c>
      <c r="AC2694" s="14" t="s">
        <v>67</v>
      </c>
      <c r="AD2694" s="25"/>
      <c r="AE2694" s="26"/>
      <c r="AF2694" s="27"/>
      <c r="AG2694" s="88"/>
      <c r="AH2694" s="88"/>
      <c r="AI2694" s="88"/>
      <c r="AJ2694" s="88"/>
      <c r="AK2694" s="88"/>
      <c r="AL2694" s="88"/>
      <c r="AM2694" s="88"/>
      <c r="AN2694" s="88"/>
      <c r="AO2694" s="88"/>
    </row>
    <row r="2695" spans="1:41" ht="16.5" customHeight="1">
      <c r="A2695" s="83" t="s">
        <v>7255</v>
      </c>
      <c r="B2695" s="13"/>
      <c r="C2695" s="368"/>
      <c r="D2695" s="83"/>
      <c r="E2695" s="14" t="s">
        <v>7291</v>
      </c>
      <c r="F2695" s="14" t="s">
        <v>7276</v>
      </c>
      <c r="G2695" s="14" t="s">
        <v>7251</v>
      </c>
      <c r="H2695" s="14" t="s">
        <v>67</v>
      </c>
      <c r="I2695" s="15">
        <v>1</v>
      </c>
      <c r="J2695" s="15">
        <v>0</v>
      </c>
      <c r="K2695" s="15">
        <v>0</v>
      </c>
      <c r="L2695" s="16" t="s">
        <v>7295</v>
      </c>
      <c r="M2695" s="16"/>
      <c r="N2695" s="16" t="s">
        <v>7293</v>
      </c>
      <c r="O2695" s="17">
        <v>1680</v>
      </c>
      <c r="P2695" s="17">
        <v>0</v>
      </c>
      <c r="Q2695" s="17">
        <v>0</v>
      </c>
      <c r="R2695" s="18" t="s">
        <v>33</v>
      </c>
      <c r="S2695" s="19">
        <v>50</v>
      </c>
      <c r="T2695" s="19">
        <v>110</v>
      </c>
      <c r="U2695" s="19">
        <v>2.2727272727272729</v>
      </c>
      <c r="V2695" s="19">
        <v>0</v>
      </c>
      <c r="W2695" s="20">
        <v>0.25</v>
      </c>
      <c r="X2695" s="21">
        <v>420</v>
      </c>
      <c r="Y2695" s="22" t="s">
        <v>33</v>
      </c>
      <c r="Z2695" s="23" t="s">
        <v>7254</v>
      </c>
      <c r="AA2695" s="24" t="s">
        <v>67</v>
      </c>
      <c r="AB2695" s="14" t="s">
        <v>67</v>
      </c>
      <c r="AC2695" s="14" t="s">
        <v>67</v>
      </c>
      <c r="AD2695" s="25"/>
      <c r="AE2695" s="26"/>
      <c r="AF2695" s="27"/>
      <c r="AG2695" s="88"/>
      <c r="AH2695" s="88"/>
      <c r="AI2695" s="88"/>
      <c r="AJ2695" s="88"/>
      <c r="AK2695" s="88"/>
      <c r="AL2695" s="88"/>
      <c r="AM2695" s="88"/>
      <c r="AN2695" s="88"/>
      <c r="AO2695" s="88"/>
    </row>
    <row r="2696" spans="1:41" ht="16.5" customHeight="1">
      <c r="A2696" s="83" t="s">
        <v>7255</v>
      </c>
      <c r="B2696" s="13"/>
      <c r="C2696" s="368"/>
      <c r="D2696" s="83"/>
      <c r="E2696" s="14" t="s">
        <v>793</v>
      </c>
      <c r="F2696" s="14" t="s">
        <v>7264</v>
      </c>
      <c r="G2696" s="14" t="s">
        <v>7265</v>
      </c>
      <c r="H2696" s="14">
        <v>2020</v>
      </c>
      <c r="I2696" s="15">
        <v>1</v>
      </c>
      <c r="J2696" s="15">
        <v>0</v>
      </c>
      <c r="K2696" s="15">
        <v>0</v>
      </c>
      <c r="L2696" s="16" t="s">
        <v>7252</v>
      </c>
      <c r="M2696" s="16"/>
      <c r="N2696" s="16" t="s">
        <v>7253</v>
      </c>
      <c r="O2696" s="17">
        <v>365</v>
      </c>
      <c r="P2696" s="17">
        <v>0</v>
      </c>
      <c r="Q2696" s="17">
        <v>0</v>
      </c>
      <c r="R2696" s="18" t="s">
        <v>33</v>
      </c>
      <c r="S2696" s="19">
        <v>60</v>
      </c>
      <c r="T2696" s="19">
        <v>120</v>
      </c>
      <c r="U2696" s="19">
        <v>10</v>
      </c>
      <c r="V2696" s="19">
        <v>0</v>
      </c>
      <c r="W2696" s="20">
        <v>1.2</v>
      </c>
      <c r="X2696" s="21">
        <v>438</v>
      </c>
      <c r="Y2696" s="22" t="s">
        <v>33</v>
      </c>
      <c r="Z2696" s="23" t="s">
        <v>7254</v>
      </c>
      <c r="AA2696" s="24" t="s">
        <v>67</v>
      </c>
      <c r="AB2696" s="14" t="s">
        <v>67</v>
      </c>
      <c r="AC2696" s="14" t="s">
        <v>67</v>
      </c>
      <c r="AD2696" s="25"/>
      <c r="AE2696" s="26"/>
      <c r="AF2696" s="27"/>
      <c r="AG2696" s="88"/>
      <c r="AH2696" s="88"/>
      <c r="AI2696" s="88"/>
      <c r="AJ2696" s="88"/>
      <c r="AK2696" s="88"/>
      <c r="AL2696" s="88"/>
      <c r="AM2696" s="88"/>
      <c r="AN2696" s="88"/>
      <c r="AO2696" s="88"/>
    </row>
    <row r="2697" spans="1:41" ht="16.5" customHeight="1">
      <c r="A2697" s="83" t="s">
        <v>7255</v>
      </c>
      <c r="B2697" s="13"/>
      <c r="C2697" s="368"/>
      <c r="D2697" s="83"/>
      <c r="E2697" s="14" t="s">
        <v>199</v>
      </c>
      <c r="F2697" s="14" t="s">
        <v>7266</v>
      </c>
      <c r="G2697" s="14" t="s">
        <v>7267</v>
      </c>
      <c r="H2697" s="14"/>
      <c r="I2697" s="15">
        <v>1</v>
      </c>
      <c r="J2697" s="15">
        <v>0</v>
      </c>
      <c r="K2697" s="15">
        <v>0</v>
      </c>
      <c r="L2697" s="16" t="s">
        <v>7252</v>
      </c>
      <c r="M2697" s="16"/>
      <c r="N2697" s="16" t="s">
        <v>7253</v>
      </c>
      <c r="O2697" s="17">
        <v>365</v>
      </c>
      <c r="P2697" s="17">
        <v>0</v>
      </c>
      <c r="Q2697" s="17">
        <v>0</v>
      </c>
      <c r="R2697" s="18" t="s">
        <v>33</v>
      </c>
      <c r="S2697" s="19">
        <v>60</v>
      </c>
      <c r="T2697" s="19">
        <v>110</v>
      </c>
      <c r="U2697" s="19">
        <v>10.909090909090908</v>
      </c>
      <c r="V2697" s="19">
        <v>0</v>
      </c>
      <c r="W2697" s="20">
        <v>1.2</v>
      </c>
      <c r="X2697" s="21">
        <v>438</v>
      </c>
      <c r="Y2697" s="22" t="s">
        <v>33</v>
      </c>
      <c r="Z2697" s="23" t="s">
        <v>7254</v>
      </c>
      <c r="AA2697" s="24" t="s">
        <v>67</v>
      </c>
      <c r="AB2697" s="14" t="s">
        <v>67</v>
      </c>
      <c r="AC2697" s="14" t="s">
        <v>67</v>
      </c>
      <c r="AD2697" s="25"/>
      <c r="AE2697" s="26"/>
      <c r="AF2697" s="27"/>
      <c r="AG2697" s="88"/>
      <c r="AH2697" s="88"/>
      <c r="AI2697" s="88"/>
      <c r="AJ2697" s="88"/>
      <c r="AK2697" s="88"/>
      <c r="AL2697" s="88"/>
      <c r="AM2697" s="88"/>
      <c r="AN2697" s="88"/>
      <c r="AO2697" s="88"/>
    </row>
    <row r="2698" spans="1:41" ht="16.5" customHeight="1">
      <c r="A2698" s="83" t="s">
        <v>7255</v>
      </c>
      <c r="B2698" s="13"/>
      <c r="C2698" s="368"/>
      <c r="D2698" s="83"/>
      <c r="E2698" s="14" t="s">
        <v>7285</v>
      </c>
      <c r="F2698" s="14" t="s">
        <v>7286</v>
      </c>
      <c r="G2698" s="14" t="s">
        <v>7287</v>
      </c>
      <c r="H2698" s="14">
        <v>2024</v>
      </c>
      <c r="I2698" s="15">
        <v>1</v>
      </c>
      <c r="J2698" s="15">
        <v>0</v>
      </c>
      <c r="K2698" s="15">
        <v>0</v>
      </c>
      <c r="L2698" s="16" t="s">
        <v>7252</v>
      </c>
      <c r="M2698" s="16"/>
      <c r="N2698" s="16" t="s">
        <v>7253</v>
      </c>
      <c r="O2698" s="17">
        <v>365</v>
      </c>
      <c r="P2698" s="17">
        <v>0</v>
      </c>
      <c r="Q2698" s="17">
        <v>0</v>
      </c>
      <c r="R2698" s="18" t="s">
        <v>33</v>
      </c>
      <c r="S2698" s="19">
        <v>60</v>
      </c>
      <c r="T2698" s="19">
        <v>110</v>
      </c>
      <c r="U2698" s="19">
        <v>0</v>
      </c>
      <c r="V2698" s="19">
        <v>0</v>
      </c>
      <c r="W2698" s="20">
        <v>1.25</v>
      </c>
      <c r="X2698" s="21">
        <v>456.25</v>
      </c>
      <c r="Y2698" s="22" t="s">
        <v>33</v>
      </c>
      <c r="Z2698" s="23" t="s">
        <v>7254</v>
      </c>
      <c r="AA2698" s="24"/>
      <c r="AB2698" s="14"/>
      <c r="AC2698" s="14"/>
      <c r="AD2698" s="25"/>
      <c r="AE2698" s="26"/>
      <c r="AF2698" s="27"/>
      <c r="AG2698" s="88"/>
      <c r="AH2698" s="88"/>
      <c r="AI2698" s="88"/>
      <c r="AJ2698" s="88"/>
      <c r="AK2698" s="88"/>
      <c r="AL2698" s="88"/>
      <c r="AM2698" s="88"/>
      <c r="AN2698" s="88"/>
      <c r="AO2698" s="88"/>
    </row>
    <row r="2699" spans="1:41" ht="16.5" customHeight="1">
      <c r="A2699" s="83" t="s">
        <v>7229</v>
      </c>
      <c r="B2699" s="13"/>
      <c r="C2699" s="368"/>
      <c r="D2699" s="83"/>
      <c r="E2699" s="14" t="s">
        <v>2052</v>
      </c>
      <c r="F2699" s="14" t="s">
        <v>7234</v>
      </c>
      <c r="G2699" s="14" t="s">
        <v>7074</v>
      </c>
      <c r="H2699" s="14" t="s">
        <v>67</v>
      </c>
      <c r="I2699" s="15">
        <v>1</v>
      </c>
      <c r="J2699" s="15">
        <v>0</v>
      </c>
      <c r="K2699" s="15">
        <v>0</v>
      </c>
      <c r="L2699" s="16" t="s">
        <v>7223</v>
      </c>
      <c r="M2699" s="16"/>
      <c r="N2699" s="16" t="s">
        <v>7224</v>
      </c>
      <c r="O2699" s="17">
        <v>1920</v>
      </c>
      <c r="P2699" s="17">
        <v>0</v>
      </c>
      <c r="Q2699" s="17">
        <v>0</v>
      </c>
      <c r="R2699" s="18" t="s">
        <v>33</v>
      </c>
      <c r="S2699" s="19">
        <v>60</v>
      </c>
      <c r="T2699" s="19">
        <v>110</v>
      </c>
      <c r="U2699" s="19">
        <v>2.2727272727272729</v>
      </c>
      <c r="V2699" s="19">
        <v>0</v>
      </c>
      <c r="W2699" s="20">
        <v>0.25</v>
      </c>
      <c r="X2699" s="21">
        <v>480</v>
      </c>
      <c r="Y2699" s="22" t="s">
        <v>33</v>
      </c>
      <c r="Z2699" s="23" t="s">
        <v>7078</v>
      </c>
      <c r="AA2699" s="24" t="s">
        <v>67</v>
      </c>
      <c r="AB2699" s="14" t="s">
        <v>67</v>
      </c>
      <c r="AC2699" s="14" t="s">
        <v>67</v>
      </c>
      <c r="AD2699" s="25"/>
      <c r="AE2699" s="26"/>
      <c r="AF2699" s="27"/>
      <c r="AG2699" s="88"/>
      <c r="AH2699" s="88"/>
      <c r="AI2699" s="88"/>
      <c r="AJ2699" s="88"/>
      <c r="AK2699" s="88"/>
      <c r="AL2699" s="88"/>
      <c r="AM2699" s="88"/>
      <c r="AN2699" s="88"/>
      <c r="AO2699" s="88"/>
    </row>
    <row r="2700" spans="1:41" ht="16.5" customHeight="1">
      <c r="A2700" s="83" t="s">
        <v>7243</v>
      </c>
      <c r="B2700" s="13"/>
      <c r="C2700" s="368"/>
      <c r="D2700" s="83"/>
      <c r="E2700" s="14" t="s">
        <v>183</v>
      </c>
      <c r="F2700" s="14" t="s">
        <v>7246</v>
      </c>
      <c r="G2700" s="14" t="s">
        <v>7247</v>
      </c>
      <c r="H2700" s="14" t="s">
        <v>67</v>
      </c>
      <c r="I2700" s="15">
        <v>1</v>
      </c>
      <c r="J2700" s="15">
        <v>0</v>
      </c>
      <c r="K2700" s="15">
        <v>0</v>
      </c>
      <c r="L2700" s="16" t="s">
        <v>7240</v>
      </c>
      <c r="M2700" s="16"/>
      <c r="N2700" s="16" t="s">
        <v>7241</v>
      </c>
      <c r="O2700" s="17">
        <v>1920</v>
      </c>
      <c r="P2700" s="17">
        <v>0</v>
      </c>
      <c r="Q2700" s="17">
        <v>0</v>
      </c>
      <c r="R2700" s="18" t="s">
        <v>33</v>
      </c>
      <c r="S2700" s="19">
        <v>60</v>
      </c>
      <c r="T2700" s="19">
        <v>110</v>
      </c>
      <c r="U2700" s="19">
        <v>2.2727272727272729</v>
      </c>
      <c r="V2700" s="19">
        <v>0</v>
      </c>
      <c r="W2700" s="20">
        <v>0.25</v>
      </c>
      <c r="X2700" s="21">
        <v>480</v>
      </c>
      <c r="Y2700" s="22" t="s">
        <v>33</v>
      </c>
      <c r="Z2700" s="23" t="s">
        <v>7242</v>
      </c>
      <c r="AA2700" s="24" t="s">
        <v>67</v>
      </c>
      <c r="AB2700" s="14" t="s">
        <v>67</v>
      </c>
      <c r="AC2700" s="14" t="s">
        <v>67</v>
      </c>
      <c r="AD2700" s="25"/>
      <c r="AE2700" s="26"/>
      <c r="AF2700" s="27"/>
      <c r="AG2700" s="88"/>
      <c r="AH2700" s="88"/>
      <c r="AI2700" s="88"/>
      <c r="AJ2700" s="88"/>
      <c r="AK2700" s="88"/>
      <c r="AL2700" s="88"/>
      <c r="AM2700" s="88"/>
      <c r="AN2700" s="88"/>
      <c r="AO2700" s="88"/>
    </row>
    <row r="2701" spans="1:41" ht="16.5" customHeight="1">
      <c r="A2701" s="83" t="s">
        <v>7255</v>
      </c>
      <c r="B2701" s="13"/>
      <c r="C2701" s="368"/>
      <c r="D2701" s="83"/>
      <c r="E2701" s="14" t="s">
        <v>216</v>
      </c>
      <c r="F2701" s="14" t="s">
        <v>7257</v>
      </c>
      <c r="G2701" s="14" t="s">
        <v>7258</v>
      </c>
      <c r="H2701" s="14" t="s">
        <v>67</v>
      </c>
      <c r="I2701" s="15">
        <v>1</v>
      </c>
      <c r="J2701" s="15">
        <v>0</v>
      </c>
      <c r="K2701" s="15">
        <v>0</v>
      </c>
      <c r="L2701" s="16" t="s">
        <v>7252</v>
      </c>
      <c r="M2701" s="16"/>
      <c r="N2701" s="16" t="s">
        <v>7253</v>
      </c>
      <c r="O2701" s="17">
        <v>365</v>
      </c>
      <c r="P2701" s="17">
        <v>0</v>
      </c>
      <c r="Q2701" s="17">
        <v>0</v>
      </c>
      <c r="R2701" s="18" t="s">
        <v>33</v>
      </c>
      <c r="S2701" s="19">
        <v>60</v>
      </c>
      <c r="T2701" s="19">
        <v>120</v>
      </c>
      <c r="U2701" s="19">
        <v>11.25</v>
      </c>
      <c r="V2701" s="19">
        <v>0</v>
      </c>
      <c r="W2701" s="20">
        <v>1.35</v>
      </c>
      <c r="X2701" s="21">
        <v>492.75000000000006</v>
      </c>
      <c r="Y2701" s="22" t="s">
        <v>33</v>
      </c>
      <c r="Z2701" s="23" t="s">
        <v>7254</v>
      </c>
      <c r="AA2701" s="24" t="s">
        <v>67</v>
      </c>
      <c r="AB2701" s="14" t="s">
        <v>67</v>
      </c>
      <c r="AC2701" s="14" t="s">
        <v>67</v>
      </c>
      <c r="AD2701" s="25"/>
      <c r="AE2701" s="26"/>
      <c r="AF2701" s="27"/>
      <c r="AG2701" s="109"/>
      <c r="AH2701" s="109"/>
      <c r="AI2701" s="109"/>
      <c r="AJ2701" s="109"/>
      <c r="AK2701" s="109"/>
      <c r="AL2701" s="109"/>
      <c r="AM2701" s="109"/>
      <c r="AN2701" s="109"/>
      <c r="AO2701" s="109"/>
    </row>
    <row r="2702" spans="1:41" ht="16.5" customHeight="1">
      <c r="A2702" s="83" t="s">
        <v>7229</v>
      </c>
      <c r="B2702" s="13"/>
      <c r="C2702" s="368"/>
      <c r="D2702" s="83"/>
      <c r="E2702" s="14" t="s">
        <v>2052</v>
      </c>
      <c r="F2702" s="14" t="s">
        <v>7221</v>
      </c>
      <c r="G2702" s="14" t="s">
        <v>7222</v>
      </c>
      <c r="H2702" s="14">
        <v>2017</v>
      </c>
      <c r="I2702" s="15">
        <v>9</v>
      </c>
      <c r="J2702" s="15">
        <v>0</v>
      </c>
      <c r="K2702" s="15">
        <v>0</v>
      </c>
      <c r="L2702" s="16" t="s">
        <v>7223</v>
      </c>
      <c r="M2702" s="16"/>
      <c r="N2702" s="16" t="s">
        <v>7224</v>
      </c>
      <c r="O2702" s="17">
        <v>1920</v>
      </c>
      <c r="P2702" s="17">
        <v>0</v>
      </c>
      <c r="Q2702" s="17">
        <v>0</v>
      </c>
      <c r="R2702" s="18" t="s">
        <v>33</v>
      </c>
      <c r="S2702" s="19">
        <v>60</v>
      </c>
      <c r="T2702" s="19">
        <v>110</v>
      </c>
      <c r="U2702" s="19">
        <v>2.7272727272727271</v>
      </c>
      <c r="V2702" s="19">
        <v>0</v>
      </c>
      <c r="W2702" s="20">
        <v>0.3</v>
      </c>
      <c r="X2702" s="21">
        <v>5184</v>
      </c>
      <c r="Y2702" s="22" t="s">
        <v>33</v>
      </c>
      <c r="Z2702" s="23" t="s">
        <v>7078</v>
      </c>
      <c r="AA2702" s="24" t="s">
        <v>67</v>
      </c>
      <c r="AB2702" s="14" t="s">
        <v>67</v>
      </c>
      <c r="AC2702" s="14" t="s">
        <v>67</v>
      </c>
      <c r="AD2702" s="25"/>
      <c r="AE2702" s="26"/>
      <c r="AF2702" s="27"/>
      <c r="AG2702" s="88"/>
      <c r="AH2702" s="88"/>
      <c r="AI2702" s="88"/>
      <c r="AJ2702" s="88"/>
      <c r="AK2702" s="88"/>
      <c r="AL2702" s="88"/>
      <c r="AM2702" s="88"/>
      <c r="AN2702" s="88"/>
      <c r="AO2702" s="88"/>
    </row>
    <row r="2703" spans="1:41" ht="16.5" customHeight="1">
      <c r="A2703" s="83" t="s">
        <v>7229</v>
      </c>
      <c r="B2703" s="13"/>
      <c r="C2703" s="368"/>
      <c r="D2703" s="83"/>
      <c r="E2703" s="14" t="s">
        <v>2052</v>
      </c>
      <c r="F2703" s="14" t="s">
        <v>7221</v>
      </c>
      <c r="G2703" s="14" t="s">
        <v>7230</v>
      </c>
      <c r="H2703" s="14" t="s">
        <v>7231</v>
      </c>
      <c r="I2703" s="15">
        <v>1</v>
      </c>
      <c r="J2703" s="15">
        <v>0</v>
      </c>
      <c r="K2703" s="15">
        <v>0</v>
      </c>
      <c r="L2703" s="16" t="s">
        <v>7223</v>
      </c>
      <c r="M2703" s="16"/>
      <c r="N2703" s="16" t="s">
        <v>7224</v>
      </c>
      <c r="O2703" s="17">
        <v>1920</v>
      </c>
      <c r="P2703" s="17">
        <v>0</v>
      </c>
      <c r="Q2703" s="17">
        <v>0</v>
      </c>
      <c r="R2703" s="18" t="s">
        <v>33</v>
      </c>
      <c r="S2703" s="19">
        <v>60</v>
      </c>
      <c r="T2703" s="19">
        <v>110</v>
      </c>
      <c r="U2703" s="19">
        <v>2.7272727272727271</v>
      </c>
      <c r="V2703" s="19">
        <v>0</v>
      </c>
      <c r="W2703" s="20">
        <v>0.3</v>
      </c>
      <c r="X2703" s="21">
        <v>576</v>
      </c>
      <c r="Y2703" s="22" t="s">
        <v>33</v>
      </c>
      <c r="Z2703" s="23" t="s">
        <v>7078</v>
      </c>
      <c r="AA2703" s="24" t="s">
        <v>67</v>
      </c>
      <c r="AB2703" s="14" t="s">
        <v>67</v>
      </c>
      <c r="AC2703" s="14" t="s">
        <v>67</v>
      </c>
      <c r="AD2703" s="25"/>
      <c r="AE2703" s="26"/>
      <c r="AF2703" s="27"/>
      <c r="AG2703" s="88"/>
      <c r="AH2703" s="88"/>
      <c r="AI2703" s="88"/>
      <c r="AJ2703" s="88"/>
      <c r="AK2703" s="88"/>
      <c r="AL2703" s="88"/>
      <c r="AM2703" s="88"/>
      <c r="AN2703" s="88"/>
      <c r="AO2703" s="88"/>
    </row>
    <row r="2704" spans="1:41" ht="16.5" customHeight="1">
      <c r="A2704" s="83" t="s">
        <v>7229</v>
      </c>
      <c r="B2704" s="13"/>
      <c r="C2704" s="368"/>
      <c r="D2704" s="83"/>
      <c r="E2704" s="14" t="s">
        <v>2052</v>
      </c>
      <c r="F2704" s="14" t="s">
        <v>7221</v>
      </c>
      <c r="G2704" s="14" t="s">
        <v>7232</v>
      </c>
      <c r="H2704" s="14" t="s">
        <v>7074</v>
      </c>
      <c r="I2704" s="15">
        <v>1</v>
      </c>
      <c r="J2704" s="15">
        <v>0</v>
      </c>
      <c r="K2704" s="15">
        <v>0</v>
      </c>
      <c r="L2704" s="16" t="s">
        <v>7223</v>
      </c>
      <c r="M2704" s="16"/>
      <c r="N2704" s="16" t="s">
        <v>7224</v>
      </c>
      <c r="O2704" s="17">
        <v>1920</v>
      </c>
      <c r="P2704" s="17">
        <v>0</v>
      </c>
      <c r="Q2704" s="17">
        <v>0</v>
      </c>
      <c r="R2704" s="18" t="s">
        <v>33</v>
      </c>
      <c r="S2704" s="19">
        <v>60</v>
      </c>
      <c r="T2704" s="19">
        <v>110</v>
      </c>
      <c r="U2704" s="19">
        <v>2.7272727272727271</v>
      </c>
      <c r="V2704" s="19">
        <v>0</v>
      </c>
      <c r="W2704" s="20">
        <v>0.3</v>
      </c>
      <c r="X2704" s="21">
        <v>576</v>
      </c>
      <c r="Y2704" s="22" t="s">
        <v>33</v>
      </c>
      <c r="Z2704" s="23" t="s">
        <v>7078</v>
      </c>
      <c r="AA2704" s="24" t="s">
        <v>67</v>
      </c>
      <c r="AB2704" s="14" t="s">
        <v>67</v>
      </c>
      <c r="AC2704" s="14" t="s">
        <v>67</v>
      </c>
      <c r="AD2704" s="25"/>
      <c r="AE2704" s="26"/>
      <c r="AF2704" s="27"/>
      <c r="AG2704" s="88"/>
      <c r="AH2704" s="88"/>
      <c r="AI2704" s="88"/>
      <c r="AJ2704" s="88"/>
      <c r="AK2704" s="88"/>
      <c r="AL2704" s="88"/>
      <c r="AM2704" s="88"/>
      <c r="AN2704" s="88"/>
      <c r="AO2704" s="88"/>
    </row>
    <row r="2705" spans="1:41" ht="16.5" customHeight="1">
      <c r="A2705" s="83" t="s">
        <v>7229</v>
      </c>
      <c r="B2705" s="13"/>
      <c r="C2705" s="368"/>
      <c r="D2705" s="83"/>
      <c r="E2705" s="14" t="s">
        <v>2052</v>
      </c>
      <c r="F2705" s="14" t="s">
        <v>7221</v>
      </c>
      <c r="G2705" s="14" t="s">
        <v>7233</v>
      </c>
      <c r="H2705" s="14">
        <v>2020</v>
      </c>
      <c r="I2705" s="15">
        <v>2</v>
      </c>
      <c r="J2705" s="15">
        <v>0</v>
      </c>
      <c r="K2705" s="15">
        <v>0</v>
      </c>
      <c r="L2705" s="16" t="s">
        <v>7223</v>
      </c>
      <c r="M2705" s="16"/>
      <c r="N2705" s="16" t="s">
        <v>7224</v>
      </c>
      <c r="O2705" s="17">
        <v>1920</v>
      </c>
      <c r="P2705" s="17">
        <v>0</v>
      </c>
      <c r="Q2705" s="17">
        <v>0</v>
      </c>
      <c r="R2705" s="18" t="s">
        <v>33</v>
      </c>
      <c r="S2705" s="19">
        <v>60</v>
      </c>
      <c r="T2705" s="19">
        <v>110</v>
      </c>
      <c r="U2705" s="19">
        <v>2.7272727272727271</v>
      </c>
      <c r="V2705" s="19">
        <v>0</v>
      </c>
      <c r="W2705" s="20">
        <v>0.3</v>
      </c>
      <c r="X2705" s="21">
        <v>1152</v>
      </c>
      <c r="Y2705" s="22" t="s">
        <v>33</v>
      </c>
      <c r="Z2705" s="23" t="s">
        <v>7078</v>
      </c>
      <c r="AA2705" s="24" t="s">
        <v>67</v>
      </c>
      <c r="AB2705" s="14" t="s">
        <v>67</v>
      </c>
      <c r="AC2705" s="14" t="s">
        <v>67</v>
      </c>
      <c r="AD2705" s="25"/>
      <c r="AE2705" s="26"/>
      <c r="AF2705" s="27"/>
      <c r="AG2705" s="88"/>
      <c r="AH2705" s="88"/>
      <c r="AI2705" s="88"/>
      <c r="AJ2705" s="88"/>
      <c r="AK2705" s="88"/>
      <c r="AL2705" s="88"/>
      <c r="AM2705" s="88"/>
      <c r="AN2705" s="88"/>
      <c r="AO2705" s="88"/>
    </row>
    <row r="2706" spans="1:41" ht="16.5" customHeight="1">
      <c r="A2706" s="83" t="s">
        <v>7255</v>
      </c>
      <c r="B2706" s="13"/>
      <c r="C2706" s="368"/>
      <c r="D2706" s="83"/>
      <c r="E2706" s="14" t="s">
        <v>7288</v>
      </c>
      <c r="F2706" s="14" t="s">
        <v>7289</v>
      </c>
      <c r="G2706" s="14" t="s">
        <v>7251</v>
      </c>
      <c r="H2706" s="14" t="s">
        <v>7251</v>
      </c>
      <c r="I2706" s="15">
        <v>1</v>
      </c>
      <c r="J2706" s="15">
        <v>0</v>
      </c>
      <c r="K2706" s="15">
        <v>0</v>
      </c>
      <c r="L2706" s="16" t="s">
        <v>7252</v>
      </c>
      <c r="M2706" s="16"/>
      <c r="N2706" s="16" t="s">
        <v>7253</v>
      </c>
      <c r="O2706" s="17">
        <v>365</v>
      </c>
      <c r="P2706" s="17">
        <v>0</v>
      </c>
      <c r="Q2706" s="17">
        <v>0</v>
      </c>
      <c r="R2706" s="18" t="s">
        <v>33</v>
      </c>
      <c r="S2706" s="19">
        <v>60</v>
      </c>
      <c r="T2706" s="19">
        <v>120</v>
      </c>
      <c r="U2706" s="19" t="s">
        <v>7251</v>
      </c>
      <c r="V2706" s="19">
        <v>0</v>
      </c>
      <c r="W2706" s="20">
        <v>2.36</v>
      </c>
      <c r="X2706" s="21">
        <v>861.4</v>
      </c>
      <c r="Y2706" s="22" t="s">
        <v>33</v>
      </c>
      <c r="Z2706" s="23" t="s">
        <v>7254</v>
      </c>
      <c r="AA2706" s="24" t="s">
        <v>67</v>
      </c>
      <c r="AB2706" s="14" t="s">
        <v>67</v>
      </c>
      <c r="AC2706" s="14" t="s">
        <v>67</v>
      </c>
      <c r="AD2706" s="25"/>
      <c r="AE2706" s="26"/>
      <c r="AF2706" s="27"/>
      <c r="AG2706" s="109"/>
      <c r="AH2706" s="109"/>
      <c r="AI2706" s="109"/>
      <c r="AJ2706" s="109"/>
      <c r="AK2706" s="109"/>
      <c r="AL2706" s="109"/>
      <c r="AM2706" s="109"/>
      <c r="AN2706" s="109"/>
      <c r="AO2706" s="109"/>
    </row>
    <row r="2707" spans="1:41" ht="16.5" customHeight="1">
      <c r="A2707" s="83" t="s">
        <v>7243</v>
      </c>
      <c r="B2707" s="13"/>
      <c r="C2707" s="368"/>
      <c r="D2707" s="83"/>
      <c r="E2707" s="14" t="s">
        <v>183</v>
      </c>
      <c r="F2707" s="14" t="s">
        <v>7244</v>
      </c>
      <c r="G2707" s="14" t="s">
        <v>7245</v>
      </c>
      <c r="H2707" s="14">
        <v>2018</v>
      </c>
      <c r="I2707" s="15">
        <v>1</v>
      </c>
      <c r="J2707" s="15">
        <v>0</v>
      </c>
      <c r="K2707" s="15">
        <v>0</v>
      </c>
      <c r="L2707" s="16" t="s">
        <v>7240</v>
      </c>
      <c r="M2707" s="16"/>
      <c r="N2707" s="16" t="s">
        <v>7241</v>
      </c>
      <c r="O2707" s="17">
        <v>1920</v>
      </c>
      <c r="P2707" s="17">
        <v>0</v>
      </c>
      <c r="Q2707" s="17">
        <v>0</v>
      </c>
      <c r="R2707" s="18" t="s">
        <v>33</v>
      </c>
      <c r="S2707" s="19">
        <v>60</v>
      </c>
      <c r="T2707" s="19">
        <v>110</v>
      </c>
      <c r="U2707" s="19">
        <v>5.3545454545454545</v>
      </c>
      <c r="V2707" s="19">
        <v>0</v>
      </c>
      <c r="W2707" s="20">
        <v>0.58899999999999997</v>
      </c>
      <c r="X2707" s="21">
        <v>1130.8799999999999</v>
      </c>
      <c r="Y2707" s="22" t="s">
        <v>33</v>
      </c>
      <c r="Z2707" s="23" t="s">
        <v>7242</v>
      </c>
      <c r="AA2707" s="24" t="s">
        <v>67</v>
      </c>
      <c r="AB2707" s="14" t="s">
        <v>67</v>
      </c>
      <c r="AC2707" s="14" t="s">
        <v>67</v>
      </c>
      <c r="AD2707" s="25"/>
      <c r="AE2707" s="26"/>
      <c r="AF2707" s="27"/>
      <c r="AG2707" s="88"/>
      <c r="AH2707" s="88"/>
      <c r="AI2707" s="88"/>
      <c r="AJ2707" s="88"/>
      <c r="AK2707" s="88"/>
      <c r="AL2707" s="88"/>
      <c r="AM2707" s="88"/>
      <c r="AN2707" s="88"/>
      <c r="AO2707" s="88"/>
    </row>
    <row r="2708" spans="1:41" ht="16.5" customHeight="1">
      <c r="A2708" s="83" t="s">
        <v>7255</v>
      </c>
      <c r="B2708" s="13"/>
      <c r="C2708" s="368"/>
      <c r="D2708" s="83"/>
      <c r="E2708" s="14" t="s">
        <v>7296</v>
      </c>
      <c r="F2708" s="14" t="s">
        <v>7297</v>
      </c>
      <c r="G2708" s="14" t="s">
        <v>7251</v>
      </c>
      <c r="H2708" s="14" t="s">
        <v>67</v>
      </c>
      <c r="I2708" s="15">
        <v>1</v>
      </c>
      <c r="J2708" s="15">
        <v>0</v>
      </c>
      <c r="K2708" s="15">
        <v>0</v>
      </c>
      <c r="L2708" s="16" t="s">
        <v>7292</v>
      </c>
      <c r="M2708" s="16"/>
      <c r="N2708" s="16" t="s">
        <v>7293</v>
      </c>
      <c r="O2708" s="17">
        <v>1920</v>
      </c>
      <c r="P2708" s="17">
        <v>0</v>
      </c>
      <c r="Q2708" s="17">
        <v>0</v>
      </c>
      <c r="R2708" s="18" t="s">
        <v>7298</v>
      </c>
      <c r="S2708" s="19">
        <v>60</v>
      </c>
      <c r="T2708" s="19">
        <v>110</v>
      </c>
      <c r="U2708" s="19">
        <v>3.5</v>
      </c>
      <c r="V2708" s="19">
        <v>0</v>
      </c>
      <c r="W2708" s="20">
        <v>0.66</v>
      </c>
      <c r="X2708" s="21">
        <v>1267.2</v>
      </c>
      <c r="Y2708" s="22" t="s">
        <v>7298</v>
      </c>
      <c r="Z2708" s="23" t="s">
        <v>7254</v>
      </c>
      <c r="AA2708" s="24" t="s">
        <v>7251</v>
      </c>
      <c r="AB2708" s="14" t="s">
        <v>7251</v>
      </c>
      <c r="AC2708" s="14" t="s">
        <v>7251</v>
      </c>
      <c r="AD2708" s="25"/>
      <c r="AE2708" s="26"/>
      <c r="AF2708" s="27"/>
      <c r="AG2708" s="88"/>
      <c r="AH2708" s="88"/>
      <c r="AI2708" s="88"/>
      <c r="AJ2708" s="88"/>
      <c r="AK2708" s="88"/>
      <c r="AL2708" s="88"/>
      <c r="AM2708" s="88"/>
      <c r="AN2708" s="88"/>
      <c r="AO2708" s="88"/>
    </row>
    <row r="2709" spans="1:41" ht="16.5" customHeight="1">
      <c r="A2709" s="83" t="s">
        <v>7255</v>
      </c>
      <c r="B2709" s="13"/>
      <c r="C2709" s="368"/>
      <c r="D2709" s="83"/>
      <c r="E2709" s="14" t="s">
        <v>7296</v>
      </c>
      <c r="F2709" s="14" t="s">
        <v>7297</v>
      </c>
      <c r="G2709" s="14" t="s">
        <v>7251</v>
      </c>
      <c r="H2709" s="14" t="s">
        <v>67</v>
      </c>
      <c r="I2709" s="15">
        <v>1</v>
      </c>
      <c r="J2709" s="15">
        <v>0</v>
      </c>
      <c r="K2709" s="15">
        <v>0</v>
      </c>
      <c r="L2709" s="16" t="s">
        <v>7294</v>
      </c>
      <c r="M2709" s="16"/>
      <c r="N2709" s="16" t="s">
        <v>7293</v>
      </c>
      <c r="O2709" s="17">
        <v>1920</v>
      </c>
      <c r="P2709" s="17">
        <v>0</v>
      </c>
      <c r="Q2709" s="17">
        <v>0</v>
      </c>
      <c r="R2709" s="18" t="s">
        <v>7298</v>
      </c>
      <c r="S2709" s="19">
        <v>60</v>
      </c>
      <c r="T2709" s="19">
        <v>110</v>
      </c>
      <c r="U2709" s="19">
        <v>3.5</v>
      </c>
      <c r="V2709" s="19">
        <v>0</v>
      </c>
      <c r="W2709" s="20">
        <v>0.66</v>
      </c>
      <c r="X2709" s="21">
        <v>1267.2</v>
      </c>
      <c r="Y2709" s="22" t="s">
        <v>7298</v>
      </c>
      <c r="Z2709" s="23" t="s">
        <v>7254</v>
      </c>
      <c r="AA2709" s="24" t="s">
        <v>7251</v>
      </c>
      <c r="AB2709" s="14" t="s">
        <v>7251</v>
      </c>
      <c r="AC2709" s="14" t="s">
        <v>7251</v>
      </c>
      <c r="AD2709" s="25"/>
      <c r="AE2709" s="26"/>
      <c r="AF2709" s="27"/>
      <c r="AG2709" s="88"/>
      <c r="AH2709" s="88"/>
      <c r="AI2709" s="88"/>
      <c r="AJ2709" s="88"/>
      <c r="AK2709" s="88"/>
      <c r="AL2709" s="88"/>
      <c r="AM2709" s="88"/>
      <c r="AN2709" s="88"/>
      <c r="AO2709" s="88"/>
    </row>
    <row r="2710" spans="1:41" ht="16.5" customHeight="1">
      <c r="A2710" s="83" t="s">
        <v>7255</v>
      </c>
      <c r="B2710" s="13"/>
      <c r="C2710" s="368"/>
      <c r="D2710" s="83"/>
      <c r="E2710" s="14" t="s">
        <v>7296</v>
      </c>
      <c r="F2710" s="14" t="s">
        <v>7282</v>
      </c>
      <c r="G2710" s="14" t="s">
        <v>7251</v>
      </c>
      <c r="H2710" s="14" t="s">
        <v>67</v>
      </c>
      <c r="I2710" s="15">
        <v>1</v>
      </c>
      <c r="J2710" s="15">
        <v>0</v>
      </c>
      <c r="K2710" s="15">
        <v>0</v>
      </c>
      <c r="L2710" s="16" t="s">
        <v>7295</v>
      </c>
      <c r="M2710" s="16"/>
      <c r="N2710" s="16" t="s">
        <v>7293</v>
      </c>
      <c r="O2710" s="17">
        <v>1920</v>
      </c>
      <c r="P2710" s="17">
        <v>0</v>
      </c>
      <c r="Q2710" s="17">
        <v>0</v>
      </c>
      <c r="R2710" s="18" t="s">
        <v>7298</v>
      </c>
      <c r="S2710" s="19">
        <v>60</v>
      </c>
      <c r="T2710" s="19">
        <v>110</v>
      </c>
      <c r="U2710" s="19">
        <v>3.5</v>
      </c>
      <c r="V2710" s="19">
        <v>0</v>
      </c>
      <c r="W2710" s="20">
        <v>0.66</v>
      </c>
      <c r="X2710" s="21">
        <v>1267.2</v>
      </c>
      <c r="Y2710" s="22" t="s">
        <v>7298</v>
      </c>
      <c r="Z2710" s="23" t="s">
        <v>7254</v>
      </c>
      <c r="AA2710" s="24" t="s">
        <v>7251</v>
      </c>
      <c r="AB2710" s="14" t="s">
        <v>7251</v>
      </c>
      <c r="AC2710" s="14" t="s">
        <v>7251</v>
      </c>
      <c r="AD2710" s="25"/>
      <c r="AE2710" s="26"/>
      <c r="AF2710" s="27"/>
      <c r="AG2710" s="88"/>
      <c r="AH2710" s="88"/>
      <c r="AI2710" s="88"/>
      <c r="AJ2710" s="88"/>
      <c r="AK2710" s="88"/>
      <c r="AL2710" s="88"/>
      <c r="AM2710" s="88"/>
      <c r="AN2710" s="88"/>
      <c r="AO2710" s="88"/>
    </row>
    <row r="2711" spans="1:41" ht="16.5" customHeight="1">
      <c r="A2711" s="83" t="s">
        <v>7255</v>
      </c>
      <c r="B2711" s="13"/>
      <c r="C2711" s="368"/>
      <c r="D2711" s="83"/>
      <c r="E2711" s="14" t="s">
        <v>7290</v>
      </c>
      <c r="F2711" s="14" t="s">
        <v>7260</v>
      </c>
      <c r="G2711" s="14" t="s">
        <v>7251</v>
      </c>
      <c r="H2711" s="14" t="s">
        <v>7251</v>
      </c>
      <c r="I2711" s="15">
        <v>4</v>
      </c>
      <c r="J2711" s="15">
        <v>0</v>
      </c>
      <c r="K2711" s="15">
        <v>0</v>
      </c>
      <c r="L2711" s="16" t="s">
        <v>7252</v>
      </c>
      <c r="M2711" s="16"/>
      <c r="N2711" s="16" t="s">
        <v>7253</v>
      </c>
      <c r="O2711" s="17">
        <v>365</v>
      </c>
      <c r="P2711" s="17">
        <v>0</v>
      </c>
      <c r="Q2711" s="17">
        <v>0</v>
      </c>
      <c r="R2711" s="18" t="s">
        <v>33</v>
      </c>
      <c r="S2711" s="19">
        <v>60</v>
      </c>
      <c r="T2711" s="19">
        <v>220</v>
      </c>
      <c r="U2711" s="19">
        <v>2</v>
      </c>
      <c r="V2711" s="19">
        <v>1</v>
      </c>
      <c r="W2711" s="20">
        <v>3.51</v>
      </c>
      <c r="X2711" s="21">
        <v>5124.5999999999995</v>
      </c>
      <c r="Y2711" s="22" t="s">
        <v>33</v>
      </c>
      <c r="Z2711" s="23" t="s">
        <v>7254</v>
      </c>
      <c r="AA2711" s="24" t="s">
        <v>67</v>
      </c>
      <c r="AB2711" s="14" t="s">
        <v>67</v>
      </c>
      <c r="AC2711" s="14" t="s">
        <v>67</v>
      </c>
      <c r="AD2711" s="25"/>
      <c r="AE2711" s="26"/>
      <c r="AF2711" s="27"/>
      <c r="AG2711" s="88"/>
      <c r="AH2711" s="88"/>
      <c r="AI2711" s="88"/>
      <c r="AJ2711" s="88"/>
      <c r="AK2711" s="88"/>
      <c r="AL2711" s="88"/>
      <c r="AM2711" s="88"/>
      <c r="AN2711" s="88"/>
      <c r="AO2711" s="88"/>
    </row>
    <row r="2712" spans="1:41" ht="16.5" customHeight="1">
      <c r="A2712" s="83" t="s">
        <v>7229</v>
      </c>
      <c r="B2712" s="13"/>
      <c r="C2712" s="368"/>
      <c r="D2712" s="83"/>
      <c r="E2712" s="14" t="s">
        <v>183</v>
      </c>
      <c r="F2712" s="14" t="s">
        <v>7238</v>
      </c>
      <c r="G2712" s="14" t="s">
        <v>7239</v>
      </c>
      <c r="H2712" s="14">
        <v>2020</v>
      </c>
      <c r="I2712" s="15">
        <v>1</v>
      </c>
      <c r="J2712" s="15">
        <v>0</v>
      </c>
      <c r="K2712" s="15">
        <v>0</v>
      </c>
      <c r="L2712" s="16" t="s">
        <v>7240</v>
      </c>
      <c r="M2712" s="16"/>
      <c r="N2712" s="16" t="s">
        <v>7241</v>
      </c>
      <c r="O2712" s="17">
        <v>1920</v>
      </c>
      <c r="P2712" s="17">
        <v>0</v>
      </c>
      <c r="Q2712" s="17">
        <v>0</v>
      </c>
      <c r="R2712" s="18" t="s">
        <v>33</v>
      </c>
      <c r="S2712" s="19">
        <v>60</v>
      </c>
      <c r="T2712" s="19">
        <v>120</v>
      </c>
      <c r="U2712" s="19">
        <v>8.5249999999999986</v>
      </c>
      <c r="V2712" s="19">
        <v>0</v>
      </c>
      <c r="W2712" s="20">
        <v>1.0229999999999999</v>
      </c>
      <c r="X2712" s="21">
        <v>1964.1599999999999</v>
      </c>
      <c r="Y2712" s="22" t="s">
        <v>33</v>
      </c>
      <c r="Z2712" s="23" t="s">
        <v>7242</v>
      </c>
      <c r="AA2712" s="24" t="s">
        <v>67</v>
      </c>
      <c r="AB2712" s="14" t="s">
        <v>67</v>
      </c>
      <c r="AC2712" s="14" t="s">
        <v>67</v>
      </c>
      <c r="AD2712" s="25"/>
      <c r="AE2712" s="26"/>
      <c r="AF2712" s="27"/>
      <c r="AG2712" s="88"/>
      <c r="AH2712" s="88"/>
      <c r="AI2712" s="88"/>
      <c r="AJ2712" s="88"/>
      <c r="AK2712" s="88"/>
      <c r="AL2712" s="88"/>
      <c r="AM2712" s="88"/>
      <c r="AN2712" s="88"/>
      <c r="AO2712" s="88"/>
    </row>
    <row r="2713" spans="1:41" ht="16.5" customHeight="1">
      <c r="A2713" s="83" t="s">
        <v>7255</v>
      </c>
      <c r="B2713" s="13"/>
      <c r="C2713" s="368"/>
      <c r="D2713" s="83"/>
      <c r="E2713" s="14" t="s">
        <v>7299</v>
      </c>
      <c r="F2713" s="14" t="s">
        <v>7251</v>
      </c>
      <c r="G2713" s="14" t="s">
        <v>7251</v>
      </c>
      <c r="H2713" s="14" t="s">
        <v>67</v>
      </c>
      <c r="I2713" s="15">
        <v>3</v>
      </c>
      <c r="J2713" s="15">
        <v>0</v>
      </c>
      <c r="K2713" s="15">
        <v>0</v>
      </c>
      <c r="L2713" s="16" t="s">
        <v>7300</v>
      </c>
      <c r="M2713" s="16"/>
      <c r="N2713" s="16" t="s">
        <v>7293</v>
      </c>
      <c r="O2713" s="17">
        <v>1920</v>
      </c>
      <c r="P2713" s="17">
        <v>0</v>
      </c>
      <c r="Q2713" s="17">
        <v>0</v>
      </c>
      <c r="R2713" s="18" t="s">
        <v>33</v>
      </c>
      <c r="S2713" s="240" t="s">
        <v>9259</v>
      </c>
      <c r="T2713" s="19">
        <v>110</v>
      </c>
      <c r="U2713" s="19">
        <v>5</v>
      </c>
      <c r="V2713" s="19">
        <v>0</v>
      </c>
      <c r="W2713" s="20">
        <v>1.5</v>
      </c>
      <c r="X2713" s="21">
        <v>8640</v>
      </c>
      <c r="Y2713" s="22" t="s">
        <v>33</v>
      </c>
      <c r="Z2713" s="14" t="s">
        <v>5838</v>
      </c>
      <c r="AA2713" s="24" t="s">
        <v>67</v>
      </c>
      <c r="AB2713" s="14" t="s">
        <v>67</v>
      </c>
      <c r="AC2713" s="14" t="s">
        <v>67</v>
      </c>
      <c r="AD2713" s="25"/>
      <c r="AE2713" s="26"/>
      <c r="AF2713" s="27"/>
      <c r="AG2713" s="88"/>
      <c r="AH2713" s="88"/>
      <c r="AI2713" s="88"/>
      <c r="AJ2713" s="88"/>
      <c r="AK2713" s="88"/>
      <c r="AL2713" s="88"/>
      <c r="AM2713" s="88"/>
      <c r="AN2713" s="88"/>
      <c r="AO2713" s="88"/>
    </row>
    <row r="2714" spans="1:41" ht="16.5" customHeight="1">
      <c r="A2714" s="83" t="s">
        <v>7229</v>
      </c>
      <c r="B2714" s="13"/>
      <c r="C2714" s="368"/>
      <c r="D2714" s="83"/>
      <c r="E2714" s="14" t="s">
        <v>107</v>
      </c>
      <c r="F2714" s="14" t="s">
        <v>7236</v>
      </c>
      <c r="G2714" s="14" t="s">
        <v>7237</v>
      </c>
      <c r="H2714" s="14">
        <v>2010</v>
      </c>
      <c r="I2714" s="15">
        <v>1</v>
      </c>
      <c r="J2714" s="15">
        <v>0</v>
      </c>
      <c r="K2714" s="15">
        <v>0</v>
      </c>
      <c r="L2714" s="16" t="s">
        <v>7223</v>
      </c>
      <c r="M2714" s="16"/>
      <c r="N2714" s="16" t="s">
        <v>7224</v>
      </c>
      <c r="O2714" s="17">
        <v>2628</v>
      </c>
      <c r="P2714" s="17">
        <v>6132</v>
      </c>
      <c r="Q2714" s="17">
        <v>5</v>
      </c>
      <c r="R2714" s="18" t="s">
        <v>33</v>
      </c>
      <c r="S2714" s="19">
        <v>60</v>
      </c>
      <c r="T2714" s="19">
        <v>110</v>
      </c>
      <c r="U2714" s="19">
        <v>10.909090909090908</v>
      </c>
      <c r="V2714" s="19">
        <v>0</v>
      </c>
      <c r="W2714" s="20">
        <v>1.2</v>
      </c>
      <c r="X2714" s="21">
        <v>3521.52</v>
      </c>
      <c r="Y2714" s="22" t="s">
        <v>33</v>
      </c>
      <c r="Z2714" s="23" t="s">
        <v>7078</v>
      </c>
      <c r="AA2714" s="24" t="s">
        <v>67</v>
      </c>
      <c r="AB2714" s="14" t="s">
        <v>67</v>
      </c>
      <c r="AC2714" s="14" t="s">
        <v>67</v>
      </c>
      <c r="AD2714" s="25"/>
      <c r="AE2714" s="26"/>
      <c r="AF2714" s="27"/>
      <c r="AG2714" s="88"/>
      <c r="AH2714" s="88"/>
      <c r="AI2714" s="88"/>
      <c r="AJ2714" s="88"/>
      <c r="AK2714" s="88"/>
      <c r="AL2714" s="88"/>
      <c r="AM2714" s="88"/>
      <c r="AN2714" s="88"/>
      <c r="AO2714" s="88"/>
    </row>
    <row r="2715" spans="1:41" ht="16.5" customHeight="1">
      <c r="A2715" s="83" t="s">
        <v>7311</v>
      </c>
      <c r="B2715" s="13"/>
      <c r="C2715" s="368"/>
      <c r="D2715" s="83"/>
      <c r="E2715" s="14" t="s">
        <v>7312</v>
      </c>
      <c r="F2715" s="14" t="s">
        <v>7282</v>
      </c>
      <c r="G2715" s="14" t="s">
        <v>7313</v>
      </c>
      <c r="H2715" s="14">
        <v>2023</v>
      </c>
      <c r="I2715" s="15">
        <v>1</v>
      </c>
      <c r="J2715" s="15">
        <v>0</v>
      </c>
      <c r="K2715" s="15">
        <v>0</v>
      </c>
      <c r="L2715" s="16" t="s">
        <v>7252</v>
      </c>
      <c r="M2715" s="16"/>
      <c r="N2715" s="16" t="s">
        <v>7253</v>
      </c>
      <c r="O2715" s="17">
        <v>1920</v>
      </c>
      <c r="P2715" s="17">
        <v>0</v>
      </c>
      <c r="Q2715" s="17">
        <v>0</v>
      </c>
      <c r="R2715" s="18" t="s">
        <v>7298</v>
      </c>
      <c r="S2715" s="19">
        <v>60</v>
      </c>
      <c r="T2715" s="19">
        <v>110</v>
      </c>
      <c r="U2715" s="19">
        <v>3.5</v>
      </c>
      <c r="V2715" s="19">
        <v>0</v>
      </c>
      <c r="W2715" s="20">
        <v>4.8000000000000001E-2</v>
      </c>
      <c r="X2715" s="21">
        <v>92.16</v>
      </c>
      <c r="Y2715" s="22" t="s">
        <v>7298</v>
      </c>
      <c r="Z2715" s="23" t="s">
        <v>7254</v>
      </c>
      <c r="AA2715" s="24"/>
      <c r="AB2715" s="14"/>
      <c r="AC2715" s="14"/>
      <c r="AD2715" s="25"/>
      <c r="AE2715" s="26"/>
      <c r="AF2715" s="27"/>
      <c r="AG2715" s="88"/>
      <c r="AH2715" s="88"/>
      <c r="AI2715" s="88"/>
      <c r="AJ2715" s="88"/>
      <c r="AK2715" s="88"/>
      <c r="AL2715" s="88"/>
      <c r="AM2715" s="88"/>
      <c r="AN2715" s="88"/>
      <c r="AO2715" s="88"/>
    </row>
    <row r="2716" spans="1:41" ht="16.5" customHeight="1">
      <c r="A2716" s="83" t="s">
        <v>7311</v>
      </c>
      <c r="B2716" s="13"/>
      <c r="C2716" s="368"/>
      <c r="D2716" s="83"/>
      <c r="E2716" s="14" t="s">
        <v>7318</v>
      </c>
      <c r="F2716" s="14" t="s">
        <v>7282</v>
      </c>
      <c r="G2716" s="14" t="s">
        <v>7278</v>
      </c>
      <c r="H2716" s="14">
        <v>2012</v>
      </c>
      <c r="I2716" s="15">
        <v>1</v>
      </c>
      <c r="J2716" s="15">
        <v>0</v>
      </c>
      <c r="K2716" s="15">
        <v>0</v>
      </c>
      <c r="L2716" s="16" t="s">
        <v>7252</v>
      </c>
      <c r="M2716" s="16"/>
      <c r="N2716" s="16" t="s">
        <v>7253</v>
      </c>
      <c r="O2716" s="17">
        <v>1920</v>
      </c>
      <c r="P2716" s="17">
        <v>0</v>
      </c>
      <c r="Q2716" s="17">
        <v>0</v>
      </c>
      <c r="R2716" s="18" t="s">
        <v>7298</v>
      </c>
      <c r="S2716" s="19">
        <v>60</v>
      </c>
      <c r="T2716" s="19">
        <v>110</v>
      </c>
      <c r="U2716" s="19">
        <v>1.5</v>
      </c>
      <c r="V2716" s="19">
        <v>0</v>
      </c>
      <c r="W2716" s="20">
        <v>0.16500000000000001</v>
      </c>
      <c r="X2716" s="21">
        <v>316.8</v>
      </c>
      <c r="Y2716" s="22" t="s">
        <v>7298</v>
      </c>
      <c r="Z2716" s="23" t="s">
        <v>7254</v>
      </c>
      <c r="AA2716" s="24"/>
      <c r="AB2716" s="14"/>
      <c r="AC2716" s="14"/>
      <c r="AD2716" s="25"/>
      <c r="AE2716" s="26"/>
      <c r="AF2716" s="27"/>
      <c r="AG2716" s="88"/>
      <c r="AH2716" s="88"/>
      <c r="AI2716" s="88"/>
      <c r="AJ2716" s="88"/>
      <c r="AK2716" s="88"/>
      <c r="AL2716" s="88"/>
      <c r="AM2716" s="88"/>
      <c r="AN2716" s="88"/>
      <c r="AO2716" s="88"/>
    </row>
    <row r="2717" spans="1:41" ht="16.5" customHeight="1">
      <c r="A2717" s="83" t="s">
        <v>7311</v>
      </c>
      <c r="B2717" s="13"/>
      <c r="C2717" s="368"/>
      <c r="D2717" s="83"/>
      <c r="E2717" s="14" t="s">
        <v>7318</v>
      </c>
      <c r="F2717" s="14" t="s">
        <v>7282</v>
      </c>
      <c r="G2717" s="14" t="s">
        <v>7319</v>
      </c>
      <c r="H2717" s="14">
        <v>2013</v>
      </c>
      <c r="I2717" s="15">
        <v>2</v>
      </c>
      <c r="J2717" s="15">
        <v>0</v>
      </c>
      <c r="K2717" s="15">
        <v>0</v>
      </c>
      <c r="L2717" s="16" t="s">
        <v>7252</v>
      </c>
      <c r="M2717" s="16"/>
      <c r="N2717" s="16" t="s">
        <v>7253</v>
      </c>
      <c r="O2717" s="17">
        <v>1920</v>
      </c>
      <c r="P2717" s="17">
        <v>0</v>
      </c>
      <c r="Q2717" s="17">
        <v>0</v>
      </c>
      <c r="R2717" s="18" t="s">
        <v>7298</v>
      </c>
      <c r="S2717" s="19">
        <v>60</v>
      </c>
      <c r="T2717" s="19">
        <v>110</v>
      </c>
      <c r="U2717" s="19">
        <v>1.5</v>
      </c>
      <c r="V2717" s="19">
        <v>0</v>
      </c>
      <c r="W2717" s="20">
        <v>0.16500000000000001</v>
      </c>
      <c r="X2717" s="21">
        <v>633.6</v>
      </c>
      <c r="Y2717" s="22" t="s">
        <v>7298</v>
      </c>
      <c r="Z2717" s="23" t="s">
        <v>7254</v>
      </c>
      <c r="AA2717" s="24"/>
      <c r="AB2717" s="14"/>
      <c r="AC2717" s="14"/>
      <c r="AD2717" s="25"/>
      <c r="AE2717" s="26"/>
      <c r="AF2717" s="27"/>
      <c r="AG2717" s="88"/>
      <c r="AH2717" s="88"/>
      <c r="AI2717" s="88"/>
      <c r="AJ2717" s="88"/>
      <c r="AK2717" s="88"/>
      <c r="AL2717" s="88"/>
      <c r="AM2717" s="88"/>
      <c r="AN2717" s="88"/>
      <c r="AO2717" s="88"/>
    </row>
    <row r="2718" spans="1:41" ht="16.5" customHeight="1">
      <c r="A2718" s="83" t="s">
        <v>7311</v>
      </c>
      <c r="B2718" s="13"/>
      <c r="C2718" s="368"/>
      <c r="D2718" s="83"/>
      <c r="E2718" s="14" t="s">
        <v>7312</v>
      </c>
      <c r="F2718" s="14" t="s">
        <v>7282</v>
      </c>
      <c r="G2718" s="14" t="s">
        <v>7314</v>
      </c>
      <c r="H2718" s="14">
        <v>2013</v>
      </c>
      <c r="I2718" s="15">
        <v>2</v>
      </c>
      <c r="J2718" s="15">
        <v>0</v>
      </c>
      <c r="K2718" s="15">
        <v>0</v>
      </c>
      <c r="L2718" s="16" t="s">
        <v>7252</v>
      </c>
      <c r="M2718" s="16"/>
      <c r="N2718" s="16" t="s">
        <v>7253</v>
      </c>
      <c r="O2718" s="17">
        <v>1920</v>
      </c>
      <c r="P2718" s="17">
        <v>0</v>
      </c>
      <c r="Q2718" s="17">
        <v>0</v>
      </c>
      <c r="R2718" s="18" t="s">
        <v>7298</v>
      </c>
      <c r="S2718" s="19">
        <v>60</v>
      </c>
      <c r="T2718" s="19">
        <v>110</v>
      </c>
      <c r="U2718" s="19">
        <v>3.5</v>
      </c>
      <c r="V2718" s="19">
        <v>0</v>
      </c>
      <c r="W2718" s="20">
        <v>0.66</v>
      </c>
      <c r="X2718" s="21">
        <v>2534.4</v>
      </c>
      <c r="Y2718" s="22" t="s">
        <v>7298</v>
      </c>
      <c r="Z2718" s="23" t="s">
        <v>7254</v>
      </c>
      <c r="AA2718" s="24"/>
      <c r="AB2718" s="14"/>
      <c r="AC2718" s="14"/>
      <c r="AD2718" s="25"/>
      <c r="AE2718" s="26"/>
      <c r="AF2718" s="27"/>
      <c r="AG2718" s="88"/>
      <c r="AH2718" s="88"/>
      <c r="AI2718" s="88"/>
      <c r="AJ2718" s="88"/>
      <c r="AK2718" s="88"/>
      <c r="AL2718" s="88"/>
      <c r="AM2718" s="88"/>
      <c r="AN2718" s="88"/>
      <c r="AO2718" s="88"/>
    </row>
    <row r="2719" spans="1:41" ht="16.5" customHeight="1">
      <c r="A2719" s="83" t="s">
        <v>7311</v>
      </c>
      <c r="B2719" s="13"/>
      <c r="C2719" s="368"/>
      <c r="D2719" s="83"/>
      <c r="E2719" s="14" t="s">
        <v>7312</v>
      </c>
      <c r="F2719" s="14" t="s">
        <v>7282</v>
      </c>
      <c r="G2719" s="14" t="s">
        <v>7315</v>
      </c>
      <c r="H2719" s="14">
        <v>2011</v>
      </c>
      <c r="I2719" s="15">
        <v>1</v>
      </c>
      <c r="J2719" s="15">
        <v>0</v>
      </c>
      <c r="K2719" s="15">
        <v>0</v>
      </c>
      <c r="L2719" s="16" t="s">
        <v>7252</v>
      </c>
      <c r="M2719" s="16"/>
      <c r="N2719" s="16" t="s">
        <v>7253</v>
      </c>
      <c r="O2719" s="17">
        <v>1920</v>
      </c>
      <c r="P2719" s="17">
        <v>0</v>
      </c>
      <c r="Q2719" s="17">
        <v>0</v>
      </c>
      <c r="R2719" s="18" t="s">
        <v>7298</v>
      </c>
      <c r="S2719" s="19">
        <v>60</v>
      </c>
      <c r="T2719" s="19">
        <v>110</v>
      </c>
      <c r="U2719" s="19">
        <v>3.5</v>
      </c>
      <c r="V2719" s="19">
        <v>0</v>
      </c>
      <c r="W2719" s="20">
        <v>0.66</v>
      </c>
      <c r="X2719" s="21">
        <v>1267.2</v>
      </c>
      <c r="Y2719" s="22" t="s">
        <v>7298</v>
      </c>
      <c r="Z2719" s="23" t="s">
        <v>7254</v>
      </c>
      <c r="AA2719" s="24"/>
      <c r="AB2719" s="14"/>
      <c r="AC2719" s="14"/>
      <c r="AD2719" s="25"/>
      <c r="AE2719" s="26"/>
      <c r="AF2719" s="27"/>
      <c r="AG2719" s="88"/>
      <c r="AH2719" s="88"/>
      <c r="AI2719" s="88"/>
      <c r="AJ2719" s="88"/>
      <c r="AK2719" s="88"/>
      <c r="AL2719" s="88"/>
      <c r="AM2719" s="88"/>
      <c r="AN2719" s="88"/>
      <c r="AO2719" s="88"/>
    </row>
    <row r="2720" spans="1:41" ht="16.5" customHeight="1">
      <c r="A2720" s="83" t="s">
        <v>7311</v>
      </c>
      <c r="B2720" s="13"/>
      <c r="C2720" s="368"/>
      <c r="D2720" s="83"/>
      <c r="E2720" s="14" t="s">
        <v>7312</v>
      </c>
      <c r="F2720" s="14" t="s">
        <v>7316</v>
      </c>
      <c r="G2720" s="14" t="s">
        <v>7317</v>
      </c>
      <c r="H2720" s="14">
        <v>2014</v>
      </c>
      <c r="I2720" s="15">
        <v>1</v>
      </c>
      <c r="J2720" s="15">
        <v>0</v>
      </c>
      <c r="K2720" s="15">
        <v>0</v>
      </c>
      <c r="L2720" s="16" t="s">
        <v>7252</v>
      </c>
      <c r="M2720" s="16"/>
      <c r="N2720" s="16" t="s">
        <v>7253</v>
      </c>
      <c r="O2720" s="17">
        <v>1920</v>
      </c>
      <c r="P2720" s="17">
        <v>0</v>
      </c>
      <c r="Q2720" s="17">
        <v>0</v>
      </c>
      <c r="R2720" s="18" t="s">
        <v>7298</v>
      </c>
      <c r="S2720" s="19">
        <v>60</v>
      </c>
      <c r="T2720" s="19">
        <v>110</v>
      </c>
      <c r="U2720" s="19">
        <v>3.5</v>
      </c>
      <c r="V2720" s="19">
        <v>0</v>
      </c>
      <c r="W2720" s="20">
        <v>0.66</v>
      </c>
      <c r="X2720" s="21">
        <v>1267.2</v>
      </c>
      <c r="Y2720" s="22" t="s">
        <v>7298</v>
      </c>
      <c r="Z2720" s="23" t="s">
        <v>7254</v>
      </c>
      <c r="AA2720" s="24"/>
      <c r="AB2720" s="14"/>
      <c r="AC2720" s="14"/>
      <c r="AD2720" s="25"/>
      <c r="AE2720" s="26"/>
      <c r="AF2720" s="27"/>
      <c r="AG2720" s="88"/>
      <c r="AH2720" s="88"/>
      <c r="AI2720" s="88"/>
      <c r="AJ2720" s="88"/>
      <c r="AK2720" s="88"/>
      <c r="AL2720" s="88"/>
      <c r="AM2720" s="88"/>
      <c r="AN2720" s="88"/>
      <c r="AO2720" s="88"/>
    </row>
    <row r="2721" spans="1:41" ht="16.5" customHeight="1">
      <c r="A2721" s="13" t="s">
        <v>7698</v>
      </c>
      <c r="B2721" s="13"/>
      <c r="C2721" s="368"/>
      <c r="D2721" s="13"/>
      <c r="E2721" s="14" t="s">
        <v>7702</v>
      </c>
      <c r="F2721" s="132" t="s">
        <v>7703</v>
      </c>
      <c r="G2721" s="132" t="s">
        <v>7704</v>
      </c>
      <c r="H2721" s="15">
        <v>2011</v>
      </c>
      <c r="I2721" s="15">
        <v>2</v>
      </c>
      <c r="J2721" s="15">
        <v>0</v>
      </c>
      <c r="K2721" s="15">
        <v>0</v>
      </c>
      <c r="L2721" s="16" t="s">
        <v>7705</v>
      </c>
      <c r="M2721" s="16" t="s">
        <v>3799</v>
      </c>
      <c r="N2721" s="16" t="s">
        <v>7456</v>
      </c>
      <c r="O2721" s="17">
        <v>0</v>
      </c>
      <c r="P2721" s="17">
        <v>8</v>
      </c>
      <c r="Q2721" s="17">
        <v>0</v>
      </c>
      <c r="R2721" s="18" t="s">
        <v>7443</v>
      </c>
      <c r="S2721" s="19">
        <v>60</v>
      </c>
      <c r="T2721" s="19">
        <v>110</v>
      </c>
      <c r="U2721" s="19">
        <v>0</v>
      </c>
      <c r="V2721" s="19">
        <v>0</v>
      </c>
      <c r="W2721" s="20">
        <v>0.2</v>
      </c>
      <c r="X2721" s="21">
        <v>0</v>
      </c>
      <c r="Y2721" s="22" t="s">
        <v>7444</v>
      </c>
      <c r="Z2721" s="14" t="s">
        <v>7078</v>
      </c>
      <c r="AA2721" s="24"/>
      <c r="AB2721" s="14"/>
      <c r="AC2721" s="14"/>
      <c r="AD2721" s="25"/>
      <c r="AE2721" s="26"/>
      <c r="AF2721" s="27"/>
      <c r="AG2721" s="29"/>
      <c r="AH2721" s="29"/>
      <c r="AI2721" s="29"/>
      <c r="AJ2721" s="29"/>
      <c r="AK2721" s="29"/>
      <c r="AL2721" s="29"/>
      <c r="AM2721" s="29"/>
      <c r="AN2721" s="29"/>
      <c r="AO2721" s="29"/>
    </row>
    <row r="2722" spans="1:41" ht="16.5" customHeight="1">
      <c r="A2722" s="13" t="s">
        <v>7698</v>
      </c>
      <c r="B2722" s="13"/>
      <c r="C2722" s="368"/>
      <c r="D2722" s="13"/>
      <c r="E2722" s="241" t="s">
        <v>7669</v>
      </c>
      <c r="F2722" s="242" t="s">
        <v>7225</v>
      </c>
      <c r="G2722" s="241" t="s">
        <v>7670</v>
      </c>
      <c r="H2722" s="241" t="s">
        <v>7653</v>
      </c>
      <c r="I2722" s="243">
        <v>3</v>
      </c>
      <c r="J2722" s="243">
        <v>0</v>
      </c>
      <c r="K2722" s="243">
        <v>0</v>
      </c>
      <c r="L2722" s="16" t="s">
        <v>7705</v>
      </c>
      <c r="M2722" s="16" t="s">
        <v>3799</v>
      </c>
      <c r="N2722" s="16" t="s">
        <v>7456</v>
      </c>
      <c r="O2722" s="17">
        <f>12*180</f>
        <v>2160</v>
      </c>
      <c r="P2722" s="17">
        <v>0</v>
      </c>
      <c r="Q2722" s="17">
        <v>0</v>
      </c>
      <c r="R2722" s="18" t="s">
        <v>7443</v>
      </c>
      <c r="S2722" s="244">
        <v>0</v>
      </c>
      <c r="T2722" s="245">
        <v>110</v>
      </c>
      <c r="U2722" s="244">
        <v>1.8</v>
      </c>
      <c r="V2722" s="244">
        <v>0</v>
      </c>
      <c r="W2722" s="246">
        <v>0</v>
      </c>
      <c r="X2722" s="21">
        <v>0</v>
      </c>
      <c r="Y2722" s="247" t="s">
        <v>33</v>
      </c>
      <c r="Z2722" s="14" t="s">
        <v>7078</v>
      </c>
      <c r="AA2722" s="248"/>
      <c r="AB2722" s="248"/>
      <c r="AC2722" s="248"/>
      <c r="AD2722" s="25"/>
      <c r="AE2722" s="26"/>
      <c r="AF2722" s="27"/>
      <c r="AG2722" s="29"/>
      <c r="AH2722" s="29"/>
      <c r="AI2722" s="29"/>
      <c r="AJ2722" s="29"/>
      <c r="AK2722" s="29"/>
      <c r="AL2722" s="29"/>
      <c r="AM2722" s="29"/>
      <c r="AN2722" s="29"/>
      <c r="AO2722" s="29"/>
    </row>
    <row r="2723" spans="1:41" ht="16.5" customHeight="1">
      <c r="A2723" s="13" t="s">
        <v>7698</v>
      </c>
      <c r="B2723" s="13"/>
      <c r="C2723" s="368"/>
      <c r="D2723" s="13"/>
      <c r="E2723" s="14" t="s">
        <v>7712</v>
      </c>
      <c r="F2723" s="132" t="s">
        <v>7475</v>
      </c>
      <c r="G2723" s="132"/>
      <c r="H2723" s="15">
        <v>0</v>
      </c>
      <c r="I2723" s="15">
        <v>16</v>
      </c>
      <c r="J2723" s="15">
        <v>0</v>
      </c>
      <c r="K2723" s="15">
        <v>0</v>
      </c>
      <c r="L2723" s="16" t="s">
        <v>7705</v>
      </c>
      <c r="M2723" s="16" t="s">
        <v>3799</v>
      </c>
      <c r="N2723" s="16" t="s">
        <v>7456</v>
      </c>
      <c r="O2723" s="17">
        <f>10*36*5</f>
        <v>1800</v>
      </c>
      <c r="P2723" s="17">
        <v>0</v>
      </c>
      <c r="Q2723" s="17">
        <v>0</v>
      </c>
      <c r="R2723" s="18" t="s">
        <v>7443</v>
      </c>
      <c r="S2723" s="19">
        <v>60</v>
      </c>
      <c r="T2723" s="19">
        <v>110</v>
      </c>
      <c r="U2723" s="19">
        <f>SUM(W2723*1000)/110</f>
        <v>0</v>
      </c>
      <c r="V2723" s="19">
        <v>0</v>
      </c>
      <c r="W2723" s="20">
        <v>0</v>
      </c>
      <c r="X2723" s="21">
        <v>0</v>
      </c>
      <c r="Y2723" s="22" t="s">
        <v>7444</v>
      </c>
      <c r="Z2723" s="14" t="s">
        <v>7078</v>
      </c>
      <c r="AA2723" s="24"/>
      <c r="AB2723" s="14"/>
      <c r="AC2723" s="14"/>
      <c r="AD2723" s="25"/>
      <c r="AE2723" s="26"/>
      <c r="AF2723" s="27"/>
      <c r="AG2723" s="29"/>
      <c r="AH2723" s="29"/>
      <c r="AI2723" s="29"/>
      <c r="AJ2723" s="29"/>
      <c r="AK2723" s="29"/>
      <c r="AL2723" s="29"/>
      <c r="AM2723" s="29"/>
      <c r="AN2723" s="29"/>
      <c r="AO2723" s="29"/>
    </row>
    <row r="2724" spans="1:41" ht="16.5" customHeight="1">
      <c r="A2724" s="13" t="s">
        <v>7698</v>
      </c>
      <c r="B2724" s="13"/>
      <c r="C2724" s="368"/>
      <c r="D2724" s="13"/>
      <c r="E2724" s="14" t="s">
        <v>7713</v>
      </c>
      <c r="F2724" s="132" t="s">
        <v>7714</v>
      </c>
      <c r="G2724" s="132" t="s">
        <v>7715</v>
      </c>
      <c r="H2724" s="15">
        <v>103</v>
      </c>
      <c r="I2724" s="15">
        <v>1</v>
      </c>
      <c r="J2724" s="15">
        <v>0</v>
      </c>
      <c r="K2724" s="15">
        <v>0</v>
      </c>
      <c r="L2724" s="16" t="s">
        <v>7705</v>
      </c>
      <c r="M2724" s="16" t="s">
        <v>3799</v>
      </c>
      <c r="N2724" s="16" t="s">
        <v>7456</v>
      </c>
      <c r="O2724" s="17" t="s">
        <v>67</v>
      </c>
      <c r="P2724" s="17" t="s">
        <v>67</v>
      </c>
      <c r="Q2724" s="17" t="s">
        <v>67</v>
      </c>
      <c r="R2724" s="18" t="s">
        <v>4338</v>
      </c>
      <c r="S2724" s="19" t="s">
        <v>67</v>
      </c>
      <c r="T2724" s="19" t="s">
        <v>67</v>
      </c>
      <c r="U2724" s="19" t="s">
        <v>67</v>
      </c>
      <c r="V2724" s="19" t="s">
        <v>67</v>
      </c>
      <c r="W2724" s="20" t="s">
        <v>68</v>
      </c>
      <c r="X2724" s="21"/>
      <c r="Y2724" s="22"/>
      <c r="Z2724" s="14" t="s">
        <v>1487</v>
      </c>
      <c r="AA2724" s="24"/>
      <c r="AB2724" s="14" t="s">
        <v>5925</v>
      </c>
      <c r="AC2724" s="14" t="s">
        <v>65</v>
      </c>
      <c r="AD2724" s="84"/>
      <c r="AE2724" s="26"/>
      <c r="AF2724" s="27"/>
      <c r="AG2724" s="29"/>
      <c r="AH2724" s="29"/>
      <c r="AI2724" s="29"/>
      <c r="AJ2724" s="29"/>
      <c r="AK2724" s="29"/>
      <c r="AL2724" s="29"/>
      <c r="AM2724" s="29"/>
      <c r="AN2724" s="29"/>
      <c r="AO2724" s="29"/>
    </row>
    <row r="2725" spans="1:41" ht="16.5" customHeight="1">
      <c r="A2725" s="13" t="s">
        <v>7698</v>
      </c>
      <c r="B2725" s="13"/>
      <c r="C2725" s="368"/>
      <c r="D2725" s="13"/>
      <c r="E2725" s="14" t="s">
        <v>7719</v>
      </c>
      <c r="F2725" s="132" t="s">
        <v>7720</v>
      </c>
      <c r="G2725" s="132" t="s">
        <v>7721</v>
      </c>
      <c r="H2725" s="15">
        <v>103</v>
      </c>
      <c r="I2725" s="15">
        <v>1</v>
      </c>
      <c r="J2725" s="15">
        <v>0</v>
      </c>
      <c r="K2725" s="15">
        <v>0</v>
      </c>
      <c r="L2725" s="16" t="s">
        <v>7705</v>
      </c>
      <c r="M2725" s="16" t="s">
        <v>3799</v>
      </c>
      <c r="N2725" s="16" t="s">
        <v>7456</v>
      </c>
      <c r="O2725" s="17">
        <f>1*36*5</f>
        <v>180</v>
      </c>
      <c r="P2725" s="17">
        <f>23*36*5</f>
        <v>4140</v>
      </c>
      <c r="Q2725" s="17">
        <v>0</v>
      </c>
      <c r="R2725" s="18" t="s">
        <v>7443</v>
      </c>
      <c r="S2725" s="19">
        <v>60</v>
      </c>
      <c r="T2725" s="19">
        <v>0</v>
      </c>
      <c r="U2725" s="19">
        <f t="shared" ref="U2725:U2732" si="20">SUM(W2725*1000)/110</f>
        <v>0</v>
      </c>
      <c r="V2725" s="19">
        <v>0</v>
      </c>
      <c r="W2725" s="20">
        <v>0</v>
      </c>
      <c r="X2725" s="21">
        <v>0</v>
      </c>
      <c r="Y2725" s="22" t="s">
        <v>7444</v>
      </c>
      <c r="Z2725" s="14" t="s">
        <v>5838</v>
      </c>
      <c r="AA2725" s="24"/>
      <c r="AB2725" s="14"/>
      <c r="AC2725" s="14"/>
      <c r="AD2725" s="25"/>
      <c r="AE2725" s="26"/>
      <c r="AF2725" s="27"/>
      <c r="AG2725" s="29"/>
      <c r="AH2725" s="29"/>
      <c r="AI2725" s="29"/>
      <c r="AJ2725" s="29"/>
      <c r="AK2725" s="29"/>
      <c r="AL2725" s="29"/>
      <c r="AM2725" s="29"/>
      <c r="AN2725" s="29"/>
      <c r="AO2725" s="29"/>
    </row>
    <row r="2726" spans="1:41" ht="16.5" customHeight="1">
      <c r="A2726" s="13" t="s">
        <v>7698</v>
      </c>
      <c r="B2726" s="13"/>
      <c r="C2726" s="368"/>
      <c r="D2726" s="13"/>
      <c r="E2726" s="14" t="s">
        <v>7722</v>
      </c>
      <c r="F2726" s="132" t="s">
        <v>7723</v>
      </c>
      <c r="G2726" s="132"/>
      <c r="H2726" s="15" t="s">
        <v>7665</v>
      </c>
      <c r="I2726" s="15">
        <v>1</v>
      </c>
      <c r="J2726" s="15">
        <v>0</v>
      </c>
      <c r="K2726" s="15">
        <v>0</v>
      </c>
      <c r="L2726" s="16" t="s">
        <v>7705</v>
      </c>
      <c r="M2726" s="16" t="s">
        <v>3799</v>
      </c>
      <c r="N2726" s="16" t="s">
        <v>7456</v>
      </c>
      <c r="O2726" s="17">
        <f>5*36*5</f>
        <v>900</v>
      </c>
      <c r="P2726" s="17">
        <f>5*36*5</f>
        <v>900</v>
      </c>
      <c r="Q2726" s="17">
        <v>0</v>
      </c>
      <c r="R2726" s="18" t="s">
        <v>7443</v>
      </c>
      <c r="S2726" s="19">
        <v>60</v>
      </c>
      <c r="T2726" s="19">
        <v>110</v>
      </c>
      <c r="U2726" s="19">
        <f t="shared" si="20"/>
        <v>0</v>
      </c>
      <c r="V2726" s="19">
        <v>13.5</v>
      </c>
      <c r="W2726" s="20">
        <v>0</v>
      </c>
      <c r="X2726" s="21">
        <v>0</v>
      </c>
      <c r="Y2726" s="22" t="s">
        <v>7444</v>
      </c>
      <c r="Z2726" s="14" t="s">
        <v>5838</v>
      </c>
      <c r="AA2726" s="24"/>
      <c r="AB2726" s="14"/>
      <c r="AC2726" s="14"/>
      <c r="AD2726" s="25"/>
      <c r="AE2726" s="26"/>
      <c r="AF2726" s="27"/>
      <c r="AG2726" s="29"/>
      <c r="AH2726" s="29"/>
      <c r="AI2726" s="29"/>
      <c r="AJ2726" s="29"/>
      <c r="AK2726" s="29"/>
      <c r="AL2726" s="29"/>
      <c r="AM2726" s="29"/>
      <c r="AN2726" s="29"/>
      <c r="AO2726" s="29"/>
    </row>
    <row r="2727" spans="1:41" ht="16.5" customHeight="1">
      <c r="A2727" s="13" t="s">
        <v>7698</v>
      </c>
      <c r="B2727" s="13"/>
      <c r="C2727" s="368"/>
      <c r="D2727" s="13"/>
      <c r="E2727" s="14" t="s">
        <v>7724</v>
      </c>
      <c r="F2727" s="132" t="s">
        <v>7725</v>
      </c>
      <c r="G2727" s="132" t="s">
        <v>7726</v>
      </c>
      <c r="H2727" s="15">
        <v>2018</v>
      </c>
      <c r="I2727" s="15">
        <v>1</v>
      </c>
      <c r="J2727" s="15">
        <v>0</v>
      </c>
      <c r="K2727" s="15">
        <v>0</v>
      </c>
      <c r="L2727" s="16" t="s">
        <v>7705</v>
      </c>
      <c r="M2727" s="16" t="s">
        <v>3799</v>
      </c>
      <c r="N2727" s="16" t="s">
        <v>7456</v>
      </c>
      <c r="O2727" s="17">
        <f>5*36*5</f>
        <v>900</v>
      </c>
      <c r="P2727" s="17">
        <f>5*36*5</f>
        <v>900</v>
      </c>
      <c r="Q2727" s="17">
        <v>0</v>
      </c>
      <c r="R2727" s="18" t="s">
        <v>7443</v>
      </c>
      <c r="S2727" s="19">
        <v>60</v>
      </c>
      <c r="T2727" s="19">
        <v>110</v>
      </c>
      <c r="U2727" s="19">
        <f t="shared" si="20"/>
        <v>0</v>
      </c>
      <c r="V2727" s="19">
        <v>2.5</v>
      </c>
      <c r="W2727" s="20">
        <v>0</v>
      </c>
      <c r="X2727" s="21">
        <v>0</v>
      </c>
      <c r="Y2727" s="22" t="s">
        <v>7444</v>
      </c>
      <c r="Z2727" s="14" t="s">
        <v>5838</v>
      </c>
      <c r="AA2727" s="24"/>
      <c r="AB2727" s="14"/>
      <c r="AC2727" s="14"/>
      <c r="AD2727" s="25"/>
      <c r="AE2727" s="26"/>
      <c r="AF2727" s="27"/>
      <c r="AG2727" s="29"/>
      <c r="AH2727" s="29"/>
      <c r="AI2727" s="29"/>
      <c r="AJ2727" s="29"/>
      <c r="AK2727" s="29"/>
      <c r="AL2727" s="29"/>
      <c r="AM2727" s="29"/>
      <c r="AN2727" s="29"/>
      <c r="AO2727" s="29"/>
    </row>
    <row r="2728" spans="1:41" ht="16.5" customHeight="1">
      <c r="A2728" s="13" t="s">
        <v>7698</v>
      </c>
      <c r="B2728" s="13"/>
      <c r="C2728" s="368"/>
      <c r="D2728" s="13"/>
      <c r="E2728" s="14" t="s">
        <v>7727</v>
      </c>
      <c r="F2728" s="132" t="s">
        <v>7614</v>
      </c>
      <c r="G2728" s="132" t="s">
        <v>7728</v>
      </c>
      <c r="H2728" s="15">
        <v>2005</v>
      </c>
      <c r="I2728" s="15">
        <v>1</v>
      </c>
      <c r="J2728" s="15">
        <v>0</v>
      </c>
      <c r="K2728" s="15">
        <v>0</v>
      </c>
      <c r="L2728" s="16" t="s">
        <v>7705</v>
      </c>
      <c r="M2728" s="16" t="s">
        <v>3799</v>
      </c>
      <c r="N2728" s="16" t="s">
        <v>7456</v>
      </c>
      <c r="O2728" s="17">
        <f>8*36*0.5</f>
        <v>144</v>
      </c>
      <c r="P2728" s="17">
        <f>1*36*5</f>
        <v>180</v>
      </c>
      <c r="Q2728" s="17">
        <v>0</v>
      </c>
      <c r="R2728" s="18" t="s">
        <v>7443</v>
      </c>
      <c r="S2728" s="19">
        <v>60</v>
      </c>
      <c r="T2728" s="19">
        <v>110</v>
      </c>
      <c r="U2728" s="19">
        <f t="shared" si="20"/>
        <v>0</v>
      </c>
      <c r="V2728" s="19">
        <v>3.5</v>
      </c>
      <c r="W2728" s="20">
        <v>0</v>
      </c>
      <c r="X2728" s="21">
        <v>0</v>
      </c>
      <c r="Y2728" s="22" t="s">
        <v>7444</v>
      </c>
      <c r="Z2728" s="14" t="s">
        <v>5838</v>
      </c>
      <c r="AA2728" s="24"/>
      <c r="AB2728" s="14"/>
      <c r="AC2728" s="14"/>
      <c r="AD2728" s="25"/>
      <c r="AE2728" s="26"/>
      <c r="AF2728" s="27"/>
      <c r="AG2728" s="29"/>
      <c r="AH2728" s="29"/>
      <c r="AI2728" s="29"/>
      <c r="AJ2728" s="29"/>
      <c r="AK2728" s="29"/>
      <c r="AL2728" s="29"/>
      <c r="AM2728" s="29"/>
      <c r="AN2728" s="29"/>
      <c r="AO2728" s="29"/>
    </row>
    <row r="2729" spans="1:41" ht="16.5" customHeight="1">
      <c r="A2729" s="13" t="s">
        <v>7698</v>
      </c>
      <c r="B2729" s="13"/>
      <c r="C2729" s="368"/>
      <c r="D2729" s="13"/>
      <c r="E2729" s="14" t="s">
        <v>7729</v>
      </c>
      <c r="F2729" s="132" t="s">
        <v>7730</v>
      </c>
      <c r="G2729" s="132" t="s">
        <v>7731</v>
      </c>
      <c r="H2729" s="15">
        <v>100</v>
      </c>
      <c r="I2729" s="15">
        <v>1</v>
      </c>
      <c r="J2729" s="15">
        <v>0</v>
      </c>
      <c r="K2729" s="15">
        <v>0</v>
      </c>
      <c r="L2729" s="16" t="s">
        <v>7705</v>
      </c>
      <c r="M2729" s="16" t="s">
        <v>3799</v>
      </c>
      <c r="N2729" s="16" t="s">
        <v>7456</v>
      </c>
      <c r="O2729" s="17">
        <f>8*36*5</f>
        <v>1440</v>
      </c>
      <c r="P2729" s="17">
        <f>0*36*5</f>
        <v>0</v>
      </c>
      <c r="Q2729" s="17">
        <v>0</v>
      </c>
      <c r="R2729" s="18" t="s">
        <v>7443</v>
      </c>
      <c r="S2729" s="19">
        <v>60</v>
      </c>
      <c r="T2729" s="19">
        <v>110</v>
      </c>
      <c r="U2729" s="19">
        <f t="shared" si="20"/>
        <v>0</v>
      </c>
      <c r="V2729" s="19">
        <v>0</v>
      </c>
      <c r="W2729" s="20">
        <v>0</v>
      </c>
      <c r="X2729" s="21">
        <v>0</v>
      </c>
      <c r="Y2729" s="22" t="s">
        <v>7444</v>
      </c>
      <c r="Z2729" s="14" t="s">
        <v>5838</v>
      </c>
      <c r="AA2729" s="24"/>
      <c r="AB2729" s="14"/>
      <c r="AC2729" s="14"/>
      <c r="AD2729" s="25"/>
      <c r="AE2729" s="26"/>
      <c r="AF2729" s="27"/>
      <c r="AG2729" s="29"/>
      <c r="AH2729" s="29"/>
      <c r="AI2729" s="29"/>
      <c r="AJ2729" s="29"/>
      <c r="AK2729" s="29"/>
      <c r="AL2729" s="29"/>
      <c r="AM2729" s="29"/>
      <c r="AN2729" s="29"/>
      <c r="AO2729" s="29"/>
    </row>
    <row r="2730" spans="1:41" ht="16.5" customHeight="1">
      <c r="A2730" s="13" t="s">
        <v>7698</v>
      </c>
      <c r="B2730" s="13"/>
      <c r="C2730" s="368"/>
      <c r="D2730" s="13"/>
      <c r="E2730" s="14" t="s">
        <v>7732</v>
      </c>
      <c r="F2730" s="132" t="s">
        <v>7733</v>
      </c>
      <c r="G2730" s="132" t="s">
        <v>7734</v>
      </c>
      <c r="H2730" s="15">
        <v>0</v>
      </c>
      <c r="I2730" s="15">
        <v>1</v>
      </c>
      <c r="J2730" s="15">
        <v>0</v>
      </c>
      <c r="K2730" s="15">
        <v>0</v>
      </c>
      <c r="L2730" s="16" t="s">
        <v>7705</v>
      </c>
      <c r="M2730" s="16" t="s">
        <v>3799</v>
      </c>
      <c r="N2730" s="16" t="s">
        <v>7456</v>
      </c>
      <c r="O2730" s="17">
        <f>1*36*5</f>
        <v>180</v>
      </c>
      <c r="P2730" s="17">
        <f>23*36*5</f>
        <v>4140</v>
      </c>
      <c r="Q2730" s="17">
        <v>0</v>
      </c>
      <c r="R2730" s="18" t="s">
        <v>7443</v>
      </c>
      <c r="S2730" s="19">
        <v>60</v>
      </c>
      <c r="T2730" s="19">
        <v>110</v>
      </c>
      <c r="U2730" s="19">
        <f t="shared" si="20"/>
        <v>0</v>
      </c>
      <c r="V2730" s="19">
        <v>0</v>
      </c>
      <c r="W2730" s="20">
        <v>0</v>
      </c>
      <c r="X2730" s="21">
        <v>0</v>
      </c>
      <c r="Y2730" s="22" t="s">
        <v>7444</v>
      </c>
      <c r="Z2730" s="14" t="s">
        <v>5838</v>
      </c>
      <c r="AA2730" s="24"/>
      <c r="AB2730" s="14"/>
      <c r="AC2730" s="14"/>
      <c r="AD2730" s="25"/>
      <c r="AE2730" s="26"/>
      <c r="AF2730" s="27"/>
      <c r="AG2730" s="29"/>
      <c r="AH2730" s="29"/>
      <c r="AI2730" s="29"/>
      <c r="AJ2730" s="29"/>
      <c r="AK2730" s="29"/>
      <c r="AL2730" s="29"/>
      <c r="AM2730" s="29"/>
      <c r="AN2730" s="29"/>
      <c r="AO2730" s="29"/>
    </row>
    <row r="2731" spans="1:41" ht="16.5" customHeight="1">
      <c r="A2731" s="13" t="s">
        <v>7698</v>
      </c>
      <c r="B2731" s="13"/>
      <c r="C2731" s="368"/>
      <c r="D2731" s="13"/>
      <c r="E2731" s="14" t="s">
        <v>7735</v>
      </c>
      <c r="F2731" s="132" t="s">
        <v>7736</v>
      </c>
      <c r="G2731" s="132" t="s">
        <v>7737</v>
      </c>
      <c r="H2731" s="15">
        <v>99</v>
      </c>
      <c r="I2731" s="15">
        <v>1</v>
      </c>
      <c r="J2731" s="15">
        <v>0</v>
      </c>
      <c r="K2731" s="15">
        <v>0</v>
      </c>
      <c r="L2731" s="16" t="s">
        <v>7705</v>
      </c>
      <c r="M2731" s="16" t="s">
        <v>3799</v>
      </c>
      <c r="N2731" s="16" t="s">
        <v>7456</v>
      </c>
      <c r="O2731" s="17">
        <f>1*36*5</f>
        <v>180</v>
      </c>
      <c r="P2731" s="17">
        <f>23*36*5</f>
        <v>4140</v>
      </c>
      <c r="Q2731" s="17">
        <v>0</v>
      </c>
      <c r="R2731" s="18" t="s">
        <v>7443</v>
      </c>
      <c r="S2731" s="19">
        <v>60</v>
      </c>
      <c r="T2731" s="19">
        <v>110</v>
      </c>
      <c r="U2731" s="19">
        <f t="shared" si="20"/>
        <v>0</v>
      </c>
      <c r="V2731" s="19">
        <v>4.5999999999999996</v>
      </c>
      <c r="W2731" s="20">
        <v>0</v>
      </c>
      <c r="X2731" s="21">
        <v>0</v>
      </c>
      <c r="Y2731" s="22" t="s">
        <v>7444</v>
      </c>
      <c r="Z2731" s="14" t="s">
        <v>5838</v>
      </c>
      <c r="AA2731" s="24"/>
      <c r="AB2731" s="14"/>
      <c r="AC2731" s="14"/>
      <c r="AD2731" s="25"/>
      <c r="AE2731" s="26"/>
      <c r="AF2731" s="27"/>
      <c r="AG2731" s="29"/>
      <c r="AH2731" s="29"/>
      <c r="AI2731" s="29"/>
      <c r="AJ2731" s="29"/>
      <c r="AK2731" s="29"/>
      <c r="AL2731" s="29"/>
      <c r="AM2731" s="29"/>
      <c r="AN2731" s="29"/>
      <c r="AO2731" s="29"/>
    </row>
    <row r="2732" spans="1:41" ht="16.5" customHeight="1">
      <c r="A2732" s="13" t="s">
        <v>7698</v>
      </c>
      <c r="B2732" s="13"/>
      <c r="C2732" s="368"/>
      <c r="D2732" s="13"/>
      <c r="E2732" s="14" t="s">
        <v>7738</v>
      </c>
      <c r="F2732" s="132" t="s">
        <v>7739</v>
      </c>
      <c r="G2732" s="132" t="s">
        <v>7740</v>
      </c>
      <c r="H2732" s="15">
        <v>105</v>
      </c>
      <c r="I2732" s="15">
        <v>1</v>
      </c>
      <c r="J2732" s="15">
        <v>0</v>
      </c>
      <c r="K2732" s="15">
        <v>0</v>
      </c>
      <c r="L2732" s="16" t="s">
        <v>7705</v>
      </c>
      <c r="M2732" s="16" t="s">
        <v>3799</v>
      </c>
      <c r="N2732" s="16" t="s">
        <v>7456</v>
      </c>
      <c r="O2732" s="17">
        <f>1*36*5</f>
        <v>180</v>
      </c>
      <c r="P2732" s="17">
        <f>23*36*5</f>
        <v>4140</v>
      </c>
      <c r="Q2732" s="17">
        <v>0</v>
      </c>
      <c r="R2732" s="18" t="s">
        <v>7443</v>
      </c>
      <c r="S2732" s="19">
        <v>60</v>
      </c>
      <c r="T2732" s="19">
        <v>220</v>
      </c>
      <c r="U2732" s="19">
        <f t="shared" si="20"/>
        <v>0</v>
      </c>
      <c r="V2732" s="19">
        <v>10.7</v>
      </c>
      <c r="W2732" s="20">
        <v>0</v>
      </c>
      <c r="X2732" s="21">
        <v>0</v>
      </c>
      <c r="Y2732" s="22" t="s">
        <v>7444</v>
      </c>
      <c r="Z2732" s="14" t="s">
        <v>5838</v>
      </c>
      <c r="AA2732" s="24"/>
      <c r="AB2732" s="14"/>
      <c r="AC2732" s="14"/>
      <c r="AD2732" s="25"/>
      <c r="AE2732" s="26"/>
      <c r="AF2732" s="27"/>
      <c r="AG2732" s="29"/>
      <c r="AH2732" s="29"/>
      <c r="AI2732" s="29"/>
      <c r="AJ2732" s="29"/>
      <c r="AK2732" s="29"/>
      <c r="AL2732" s="29"/>
      <c r="AM2732" s="29"/>
      <c r="AN2732" s="29"/>
      <c r="AO2732" s="29"/>
    </row>
    <row r="2733" spans="1:41" ht="16.5" customHeight="1">
      <c r="A2733" s="13" t="s">
        <v>7698</v>
      </c>
      <c r="B2733" s="13"/>
      <c r="C2733" s="368"/>
      <c r="D2733" s="13"/>
      <c r="E2733" s="14" t="s">
        <v>7741</v>
      </c>
      <c r="F2733" s="132" t="s">
        <v>7475</v>
      </c>
      <c r="G2733" s="132" t="s">
        <v>7475</v>
      </c>
      <c r="H2733" s="15">
        <v>112</v>
      </c>
      <c r="I2733" s="15">
        <v>39</v>
      </c>
      <c r="J2733" s="15">
        <v>0</v>
      </c>
      <c r="K2733" s="15">
        <v>0</v>
      </c>
      <c r="L2733" s="16" t="s">
        <v>7705</v>
      </c>
      <c r="M2733" s="16" t="s">
        <v>3799</v>
      </c>
      <c r="N2733" s="16" t="s">
        <v>7456</v>
      </c>
      <c r="O2733" s="17">
        <f>8*36*5</f>
        <v>1440</v>
      </c>
      <c r="P2733" s="17">
        <v>0</v>
      </c>
      <c r="Q2733" s="17">
        <v>0</v>
      </c>
      <c r="R2733" s="133" t="s">
        <v>7443</v>
      </c>
      <c r="S2733" s="19">
        <v>60</v>
      </c>
      <c r="T2733" s="19">
        <v>110</v>
      </c>
      <c r="U2733" s="19">
        <v>0</v>
      </c>
      <c r="V2733" s="19">
        <v>0</v>
      </c>
      <c r="W2733" s="20">
        <v>0</v>
      </c>
      <c r="X2733" s="21">
        <v>0</v>
      </c>
      <c r="Y2733" s="22" t="s">
        <v>7444</v>
      </c>
      <c r="Z2733" s="14" t="s">
        <v>5838</v>
      </c>
      <c r="AA2733" s="24"/>
      <c r="AB2733" s="14"/>
      <c r="AC2733" s="14"/>
      <c r="AD2733" s="25"/>
      <c r="AE2733" s="26"/>
      <c r="AF2733" s="27"/>
      <c r="AG2733" s="29"/>
      <c r="AH2733" s="29"/>
      <c r="AI2733" s="29"/>
      <c r="AJ2733" s="29"/>
      <c r="AK2733" s="29"/>
      <c r="AL2733" s="29"/>
      <c r="AM2733" s="29"/>
      <c r="AN2733" s="29"/>
      <c r="AO2733" s="29"/>
    </row>
    <row r="2734" spans="1:41" ht="16.5" customHeight="1">
      <c r="A2734" s="13" t="s">
        <v>7698</v>
      </c>
      <c r="B2734" s="13"/>
      <c r="C2734" s="368"/>
      <c r="D2734" s="13"/>
      <c r="E2734" s="14" t="s">
        <v>5926</v>
      </c>
      <c r="F2734" s="132" t="s">
        <v>7742</v>
      </c>
      <c r="G2734" s="132" t="s">
        <v>7742</v>
      </c>
      <c r="H2734" s="15">
        <v>2023</v>
      </c>
      <c r="I2734" s="15">
        <v>1</v>
      </c>
      <c r="J2734" s="15">
        <v>0</v>
      </c>
      <c r="K2734" s="15">
        <v>0</v>
      </c>
      <c r="L2734" s="16" t="s">
        <v>5486</v>
      </c>
      <c r="M2734" s="16" t="s">
        <v>3799</v>
      </c>
      <c r="N2734" s="16" t="s">
        <v>39</v>
      </c>
      <c r="O2734" s="17">
        <f>2*36*5</f>
        <v>360</v>
      </c>
      <c r="P2734" s="17">
        <f>6*36*5</f>
        <v>1080</v>
      </c>
      <c r="Q2734" s="17">
        <v>0</v>
      </c>
      <c r="R2734" s="133" t="s">
        <v>3753</v>
      </c>
      <c r="S2734" s="19">
        <v>60</v>
      </c>
      <c r="T2734" s="19">
        <v>110</v>
      </c>
      <c r="U2734" s="19">
        <v>0</v>
      </c>
      <c r="V2734" s="19">
        <v>0</v>
      </c>
      <c r="W2734" s="20">
        <v>0</v>
      </c>
      <c r="X2734" s="21">
        <v>0</v>
      </c>
      <c r="Y2734" s="22" t="s">
        <v>2051</v>
      </c>
      <c r="Z2734" s="14" t="s">
        <v>5838</v>
      </c>
      <c r="AA2734" s="24"/>
      <c r="AB2734" s="14"/>
      <c r="AC2734" s="14"/>
      <c r="AD2734" s="25"/>
      <c r="AE2734" s="26"/>
      <c r="AF2734" s="27"/>
      <c r="AG2734" s="29"/>
      <c r="AH2734" s="29"/>
      <c r="AI2734" s="29"/>
      <c r="AJ2734" s="29"/>
      <c r="AK2734" s="29"/>
      <c r="AL2734" s="29"/>
      <c r="AM2734" s="29"/>
      <c r="AN2734" s="29"/>
      <c r="AO2734" s="29"/>
    </row>
    <row r="2735" spans="1:41" ht="16.5" customHeight="1">
      <c r="A2735" s="13" t="s">
        <v>3798</v>
      </c>
      <c r="B2735" s="13"/>
      <c r="C2735" s="368"/>
      <c r="D2735" s="13"/>
      <c r="E2735" s="14" t="s">
        <v>5927</v>
      </c>
      <c r="F2735" s="132" t="s">
        <v>7742</v>
      </c>
      <c r="G2735" s="132" t="s">
        <v>7475</v>
      </c>
      <c r="H2735" s="15">
        <v>0</v>
      </c>
      <c r="I2735" s="15">
        <v>3</v>
      </c>
      <c r="J2735" s="15">
        <v>0</v>
      </c>
      <c r="K2735" s="15">
        <v>0</v>
      </c>
      <c r="L2735" s="16" t="s">
        <v>5486</v>
      </c>
      <c r="M2735" s="16" t="s">
        <v>3799</v>
      </c>
      <c r="N2735" s="16" t="s">
        <v>39</v>
      </c>
      <c r="O2735" s="17">
        <f>36*5*1</f>
        <v>180</v>
      </c>
      <c r="P2735" s="17">
        <v>0</v>
      </c>
      <c r="Q2735" s="17">
        <v>0</v>
      </c>
      <c r="R2735" s="133" t="s">
        <v>3753</v>
      </c>
      <c r="S2735" s="19">
        <v>0</v>
      </c>
      <c r="T2735" s="19">
        <v>0</v>
      </c>
      <c r="U2735" s="19">
        <v>0</v>
      </c>
      <c r="V2735" s="19">
        <v>0</v>
      </c>
      <c r="W2735" s="20">
        <v>0</v>
      </c>
      <c r="X2735" s="21">
        <v>0</v>
      </c>
      <c r="Y2735" s="22" t="s">
        <v>2051</v>
      </c>
      <c r="Z2735" s="14" t="s">
        <v>5838</v>
      </c>
      <c r="AA2735" s="24"/>
      <c r="AB2735" s="14"/>
      <c r="AC2735" s="14"/>
      <c r="AD2735" s="25"/>
      <c r="AE2735" s="26"/>
      <c r="AF2735" s="27"/>
      <c r="AG2735" s="29"/>
      <c r="AH2735" s="29"/>
      <c r="AI2735" s="29"/>
      <c r="AJ2735" s="29"/>
      <c r="AK2735" s="29"/>
      <c r="AL2735" s="29"/>
      <c r="AM2735" s="29"/>
      <c r="AN2735" s="29"/>
      <c r="AO2735" s="29"/>
    </row>
    <row r="2736" spans="1:41" ht="16.5" customHeight="1">
      <c r="A2736" s="13" t="s">
        <v>3798</v>
      </c>
      <c r="B2736" s="13"/>
      <c r="C2736" s="368"/>
      <c r="D2736" s="13"/>
      <c r="E2736" s="14" t="s">
        <v>5928</v>
      </c>
      <c r="F2736" s="132" t="s">
        <v>5929</v>
      </c>
      <c r="G2736" s="132" t="s">
        <v>5930</v>
      </c>
      <c r="H2736" s="15">
        <v>2019</v>
      </c>
      <c r="I2736" s="15">
        <v>2</v>
      </c>
      <c r="J2736" s="15">
        <v>0</v>
      </c>
      <c r="K2736" s="15">
        <v>0</v>
      </c>
      <c r="L2736" s="16" t="s">
        <v>5486</v>
      </c>
      <c r="M2736" s="16" t="s">
        <v>3799</v>
      </c>
      <c r="N2736" s="16" t="s">
        <v>39</v>
      </c>
      <c r="O2736" s="17">
        <f>36*5*2</f>
        <v>360</v>
      </c>
      <c r="P2736" s="17">
        <v>0</v>
      </c>
      <c r="Q2736" s="17">
        <v>0</v>
      </c>
      <c r="R2736" s="133" t="s">
        <v>3753</v>
      </c>
      <c r="S2736" s="19">
        <v>60</v>
      </c>
      <c r="T2736" s="19">
        <v>110</v>
      </c>
      <c r="U2736" s="19">
        <v>0</v>
      </c>
      <c r="V2736" s="19">
        <v>0</v>
      </c>
      <c r="W2736" s="20">
        <v>0</v>
      </c>
      <c r="X2736" s="21">
        <v>0</v>
      </c>
      <c r="Y2736" s="22" t="s">
        <v>2051</v>
      </c>
      <c r="Z2736" s="14" t="s">
        <v>5838</v>
      </c>
      <c r="AA2736" s="24"/>
      <c r="AB2736" s="14"/>
      <c r="AC2736" s="14"/>
      <c r="AD2736" s="25"/>
      <c r="AE2736" s="26"/>
      <c r="AF2736" s="27"/>
      <c r="AG2736" s="29"/>
      <c r="AH2736" s="29"/>
      <c r="AI2736" s="29"/>
      <c r="AJ2736" s="29"/>
      <c r="AK2736" s="29"/>
      <c r="AL2736" s="29"/>
      <c r="AM2736" s="29"/>
      <c r="AN2736" s="29"/>
      <c r="AO2736" s="29"/>
    </row>
    <row r="2737" spans="1:41" ht="16.5" customHeight="1">
      <c r="A2737" s="13" t="s">
        <v>3798</v>
      </c>
      <c r="B2737" s="13"/>
      <c r="C2737" s="368"/>
      <c r="D2737" s="13"/>
      <c r="E2737" s="14" t="s">
        <v>5931</v>
      </c>
      <c r="F2737" s="132" t="s">
        <v>7742</v>
      </c>
      <c r="G2737" s="132" t="s">
        <v>7742</v>
      </c>
      <c r="H2737" s="15">
        <v>0</v>
      </c>
      <c r="I2737" s="15">
        <v>5</v>
      </c>
      <c r="J2737" s="15">
        <v>0</v>
      </c>
      <c r="K2737" s="15">
        <v>0</v>
      </c>
      <c r="L2737" s="16" t="s">
        <v>5486</v>
      </c>
      <c r="M2737" s="16" t="s">
        <v>3799</v>
      </c>
      <c r="N2737" s="16" t="s">
        <v>39</v>
      </c>
      <c r="O2737" s="17">
        <f>36*5*1</f>
        <v>180</v>
      </c>
      <c r="P2737" s="17">
        <v>0</v>
      </c>
      <c r="Q2737" s="17">
        <v>0</v>
      </c>
      <c r="R2737" s="133" t="s">
        <v>3753</v>
      </c>
      <c r="S2737" s="19">
        <v>0</v>
      </c>
      <c r="T2737" s="19">
        <v>0</v>
      </c>
      <c r="U2737" s="19">
        <v>0</v>
      </c>
      <c r="V2737" s="19">
        <v>0</v>
      </c>
      <c r="W2737" s="20">
        <v>0</v>
      </c>
      <c r="X2737" s="21">
        <v>0</v>
      </c>
      <c r="Y2737" s="22" t="s">
        <v>2051</v>
      </c>
      <c r="Z2737" s="14" t="s">
        <v>5838</v>
      </c>
      <c r="AA2737" s="24"/>
      <c r="AB2737" s="14"/>
      <c r="AC2737" s="14"/>
      <c r="AD2737" s="25"/>
      <c r="AE2737" s="26"/>
      <c r="AF2737" s="27"/>
      <c r="AG2737" s="29"/>
      <c r="AH2737" s="29"/>
      <c r="AI2737" s="29"/>
      <c r="AJ2737" s="29"/>
      <c r="AK2737" s="29"/>
      <c r="AL2737" s="29"/>
      <c r="AM2737" s="29"/>
      <c r="AN2737" s="29"/>
      <c r="AO2737" s="29"/>
    </row>
    <row r="2738" spans="1:41" ht="16.5" customHeight="1">
      <c r="A2738" s="13" t="s">
        <v>3798</v>
      </c>
      <c r="B2738" s="13"/>
      <c r="C2738" s="368"/>
      <c r="D2738" s="13"/>
      <c r="E2738" s="14" t="s">
        <v>5932</v>
      </c>
      <c r="F2738" s="132" t="s">
        <v>7742</v>
      </c>
      <c r="G2738" s="132" t="s">
        <v>7742</v>
      </c>
      <c r="H2738" s="15">
        <v>0</v>
      </c>
      <c r="I2738" s="15">
        <v>1</v>
      </c>
      <c r="J2738" s="15">
        <v>0</v>
      </c>
      <c r="K2738" s="15">
        <v>0</v>
      </c>
      <c r="L2738" s="16" t="s">
        <v>5486</v>
      </c>
      <c r="M2738" s="16" t="s">
        <v>3799</v>
      </c>
      <c r="N2738" s="16" t="s">
        <v>39</v>
      </c>
      <c r="O2738" s="17">
        <f>36*5*1</f>
        <v>180</v>
      </c>
      <c r="P2738" s="17">
        <v>0</v>
      </c>
      <c r="Q2738" s="17">
        <v>0</v>
      </c>
      <c r="R2738" s="133" t="s">
        <v>3753</v>
      </c>
      <c r="S2738" s="19">
        <v>0</v>
      </c>
      <c r="T2738" s="19">
        <v>0</v>
      </c>
      <c r="U2738" s="19">
        <v>0</v>
      </c>
      <c r="V2738" s="19">
        <v>0</v>
      </c>
      <c r="W2738" s="20">
        <v>0</v>
      </c>
      <c r="X2738" s="21">
        <v>0</v>
      </c>
      <c r="Y2738" s="22" t="s">
        <v>2051</v>
      </c>
      <c r="Z2738" s="14" t="s">
        <v>5838</v>
      </c>
      <c r="AA2738" s="24"/>
      <c r="AB2738" s="14"/>
      <c r="AC2738" s="14"/>
      <c r="AD2738" s="25"/>
      <c r="AE2738" s="26"/>
      <c r="AF2738" s="27"/>
      <c r="AG2738" s="29"/>
      <c r="AH2738" s="29"/>
      <c r="AI2738" s="29"/>
      <c r="AJ2738" s="29"/>
      <c r="AK2738" s="29"/>
      <c r="AL2738" s="29"/>
      <c r="AM2738" s="29"/>
      <c r="AN2738" s="29"/>
      <c r="AO2738" s="29"/>
    </row>
    <row r="2739" spans="1:41" ht="16.5" customHeight="1">
      <c r="A2739" s="13" t="s">
        <v>3798</v>
      </c>
      <c r="B2739" s="13"/>
      <c r="C2739" s="368"/>
      <c r="D2739" s="13"/>
      <c r="E2739" s="14" t="s">
        <v>5936</v>
      </c>
      <c r="F2739" s="132" t="s">
        <v>5937</v>
      </c>
      <c r="G2739" s="132" t="s">
        <v>5938</v>
      </c>
      <c r="H2739" s="15">
        <v>0</v>
      </c>
      <c r="I2739" s="15">
        <v>4</v>
      </c>
      <c r="J2739" s="15">
        <v>0</v>
      </c>
      <c r="K2739" s="15">
        <v>0</v>
      </c>
      <c r="L2739" s="16" t="s">
        <v>5486</v>
      </c>
      <c r="M2739" s="16" t="s">
        <v>3799</v>
      </c>
      <c r="N2739" s="16" t="s">
        <v>39</v>
      </c>
      <c r="O2739" s="17">
        <f>3*36*5</f>
        <v>540</v>
      </c>
      <c r="P2739" s="17">
        <f>0*36*5</f>
        <v>0</v>
      </c>
      <c r="Q2739" s="17">
        <v>0</v>
      </c>
      <c r="R2739" s="133" t="s">
        <v>3753</v>
      </c>
      <c r="S2739" s="19">
        <v>60</v>
      </c>
      <c r="T2739" s="19">
        <v>110</v>
      </c>
      <c r="U2739" s="19">
        <v>0.41</v>
      </c>
      <c r="V2739" s="19">
        <v>0</v>
      </c>
      <c r="W2739" s="20">
        <v>0</v>
      </c>
      <c r="X2739" s="21">
        <v>0</v>
      </c>
      <c r="Y2739" s="22" t="s">
        <v>2051</v>
      </c>
      <c r="Z2739" s="14" t="s">
        <v>5838</v>
      </c>
      <c r="AA2739" s="24"/>
      <c r="AB2739" s="14"/>
      <c r="AC2739" s="14"/>
      <c r="AD2739" s="25"/>
      <c r="AE2739" s="26"/>
      <c r="AF2739" s="27"/>
      <c r="AG2739" s="29"/>
      <c r="AH2739" s="29"/>
      <c r="AI2739" s="29"/>
      <c r="AJ2739" s="29"/>
      <c r="AK2739" s="29"/>
      <c r="AL2739" s="29"/>
      <c r="AM2739" s="29"/>
      <c r="AN2739" s="29"/>
      <c r="AO2739" s="29"/>
    </row>
    <row r="2740" spans="1:41" ht="16.5" customHeight="1">
      <c r="A2740" s="13" t="s">
        <v>3798</v>
      </c>
      <c r="B2740" s="13"/>
      <c r="C2740" s="368"/>
      <c r="D2740" s="13"/>
      <c r="E2740" s="14" t="s">
        <v>5942</v>
      </c>
      <c r="F2740" s="132" t="s">
        <v>7742</v>
      </c>
      <c r="G2740" s="132" t="s">
        <v>7742</v>
      </c>
      <c r="H2740" s="15">
        <v>0</v>
      </c>
      <c r="I2740" s="15">
        <v>3</v>
      </c>
      <c r="J2740" s="15">
        <v>0</v>
      </c>
      <c r="K2740" s="15">
        <v>0</v>
      </c>
      <c r="L2740" s="16" t="s">
        <v>5486</v>
      </c>
      <c r="M2740" s="16" t="s">
        <v>3799</v>
      </c>
      <c r="N2740" s="16" t="s">
        <v>39</v>
      </c>
      <c r="O2740" s="17">
        <f>8*36*5</f>
        <v>1440</v>
      </c>
      <c r="P2740" s="17">
        <f>0*36*5</f>
        <v>0</v>
      </c>
      <c r="Q2740" s="17">
        <v>0</v>
      </c>
      <c r="R2740" s="133" t="s">
        <v>3753</v>
      </c>
      <c r="S2740" s="19">
        <v>60</v>
      </c>
      <c r="T2740" s="19">
        <v>110</v>
      </c>
      <c r="U2740" s="19">
        <v>0</v>
      </c>
      <c r="V2740" s="19">
        <v>0</v>
      </c>
      <c r="W2740" s="20">
        <v>0</v>
      </c>
      <c r="X2740" s="21">
        <v>0</v>
      </c>
      <c r="Y2740" s="22" t="s">
        <v>2051</v>
      </c>
      <c r="Z2740" s="14" t="s">
        <v>5838</v>
      </c>
      <c r="AA2740" s="24"/>
      <c r="AB2740" s="14"/>
      <c r="AC2740" s="14"/>
      <c r="AD2740" s="25"/>
      <c r="AE2740" s="26"/>
      <c r="AF2740" s="27"/>
      <c r="AG2740" s="29"/>
      <c r="AH2740" s="29"/>
      <c r="AI2740" s="29"/>
      <c r="AJ2740" s="29"/>
      <c r="AK2740" s="29"/>
      <c r="AL2740" s="29"/>
      <c r="AM2740" s="29"/>
      <c r="AN2740" s="29"/>
      <c r="AO2740" s="29"/>
    </row>
    <row r="2741" spans="1:41" ht="16.5" customHeight="1">
      <c r="A2741" s="13" t="s">
        <v>3798</v>
      </c>
      <c r="B2741" s="13"/>
      <c r="C2741" s="368"/>
      <c r="D2741" s="13"/>
      <c r="E2741" s="14" t="s">
        <v>5943</v>
      </c>
      <c r="F2741" s="132" t="s">
        <v>3779</v>
      </c>
      <c r="G2741" s="132" t="s">
        <v>5944</v>
      </c>
      <c r="H2741" s="15">
        <v>2023</v>
      </c>
      <c r="I2741" s="15">
        <v>1</v>
      </c>
      <c r="J2741" s="15">
        <v>0</v>
      </c>
      <c r="K2741" s="15">
        <v>0</v>
      </c>
      <c r="L2741" s="16" t="s">
        <v>5486</v>
      </c>
      <c r="M2741" s="16" t="s">
        <v>3799</v>
      </c>
      <c r="N2741" s="16" t="s">
        <v>39</v>
      </c>
      <c r="O2741" s="17">
        <f>3*360</f>
        <v>1080</v>
      </c>
      <c r="P2741" s="17">
        <f>21*360</f>
        <v>7560</v>
      </c>
      <c r="Q2741" s="17">
        <v>0</v>
      </c>
      <c r="R2741" s="133" t="s">
        <v>33</v>
      </c>
      <c r="S2741" s="19">
        <v>60</v>
      </c>
      <c r="T2741" s="19">
        <v>110</v>
      </c>
      <c r="U2741" s="19">
        <v>0</v>
      </c>
      <c r="V2741" s="19">
        <v>0</v>
      </c>
      <c r="W2741" s="20">
        <v>0</v>
      </c>
      <c r="X2741" s="21">
        <v>0</v>
      </c>
      <c r="Y2741" s="22" t="s">
        <v>2051</v>
      </c>
      <c r="Z2741" s="14" t="s">
        <v>5838</v>
      </c>
      <c r="AA2741" s="24"/>
      <c r="AB2741" s="14"/>
      <c r="AC2741" s="14"/>
      <c r="AD2741" s="25"/>
      <c r="AE2741" s="26"/>
      <c r="AF2741" s="27"/>
      <c r="AG2741" s="29"/>
      <c r="AH2741" s="29"/>
      <c r="AI2741" s="29"/>
      <c r="AJ2741" s="29"/>
      <c r="AK2741" s="29"/>
      <c r="AL2741" s="29"/>
      <c r="AM2741" s="29"/>
      <c r="AN2741" s="29"/>
      <c r="AO2741" s="29"/>
    </row>
    <row r="2742" spans="1:41" ht="16.5" customHeight="1">
      <c r="A2742" s="13" t="s">
        <v>7698</v>
      </c>
      <c r="B2742" s="13"/>
      <c r="C2742" s="368"/>
      <c r="D2742" s="13"/>
      <c r="E2742" s="14" t="s">
        <v>7716</v>
      </c>
      <c r="F2742" s="132" t="s">
        <v>7717</v>
      </c>
      <c r="G2742" s="132" t="s">
        <v>7718</v>
      </c>
      <c r="H2742" s="15">
        <v>108</v>
      </c>
      <c r="I2742" s="15">
        <v>1</v>
      </c>
      <c r="J2742" s="15">
        <v>0</v>
      </c>
      <c r="K2742" s="15">
        <v>0</v>
      </c>
      <c r="L2742" s="16" t="s">
        <v>7705</v>
      </c>
      <c r="M2742" s="16" t="s">
        <v>3799</v>
      </c>
      <c r="N2742" s="16" t="s">
        <v>7456</v>
      </c>
      <c r="O2742" s="17">
        <f>36*1</f>
        <v>36</v>
      </c>
      <c r="P2742" s="17">
        <v>0</v>
      </c>
      <c r="Q2742" s="17">
        <v>0</v>
      </c>
      <c r="R2742" s="18" t="s">
        <v>7443</v>
      </c>
      <c r="S2742" s="19">
        <v>60</v>
      </c>
      <c r="T2742" s="19">
        <v>110</v>
      </c>
      <c r="U2742" s="19">
        <f>SUM(W2742*1000)/110</f>
        <v>9.0909090909090917</v>
      </c>
      <c r="V2742" s="19">
        <v>0</v>
      </c>
      <c r="W2742" s="20">
        <f>1</f>
        <v>1</v>
      </c>
      <c r="X2742" s="21">
        <v>36</v>
      </c>
      <c r="Y2742" s="22" t="s">
        <v>7444</v>
      </c>
      <c r="Z2742" s="14" t="s">
        <v>5838</v>
      </c>
      <c r="AA2742" s="24"/>
      <c r="AB2742" s="14"/>
      <c r="AC2742" s="14"/>
      <c r="AD2742" s="25"/>
      <c r="AE2742" s="26"/>
      <c r="AF2742" s="27"/>
      <c r="AG2742" s="29"/>
      <c r="AH2742" s="29"/>
      <c r="AI2742" s="29"/>
      <c r="AJ2742" s="29"/>
      <c r="AK2742" s="29"/>
      <c r="AL2742" s="29"/>
      <c r="AM2742" s="29"/>
      <c r="AN2742" s="29"/>
      <c r="AO2742" s="29"/>
    </row>
    <row r="2743" spans="1:41" ht="16.5" customHeight="1">
      <c r="A2743" s="13" t="s">
        <v>7698</v>
      </c>
      <c r="B2743" s="13"/>
      <c r="C2743" s="368"/>
      <c r="D2743" s="13"/>
      <c r="E2743" s="14" t="s">
        <v>7709</v>
      </c>
      <c r="F2743" s="132" t="s">
        <v>7710</v>
      </c>
      <c r="G2743" s="132" t="s">
        <v>7711</v>
      </c>
      <c r="H2743" s="15">
        <v>2017</v>
      </c>
      <c r="I2743" s="15">
        <v>1</v>
      </c>
      <c r="J2743" s="15">
        <v>0</v>
      </c>
      <c r="K2743" s="15">
        <v>0</v>
      </c>
      <c r="L2743" s="16" t="s">
        <v>7705</v>
      </c>
      <c r="M2743" s="16" t="s">
        <v>3799</v>
      </c>
      <c r="N2743" s="16" t="s">
        <v>7456</v>
      </c>
      <c r="O2743" s="17">
        <f>1*15*3</f>
        <v>45</v>
      </c>
      <c r="P2743" s="17">
        <v>0</v>
      </c>
      <c r="Q2743" s="17">
        <v>0</v>
      </c>
      <c r="R2743" s="18" t="s">
        <v>7443</v>
      </c>
      <c r="S2743" s="19">
        <v>60</v>
      </c>
      <c r="T2743" s="19">
        <v>110</v>
      </c>
      <c r="U2743" s="19">
        <v>0</v>
      </c>
      <c r="V2743" s="19">
        <v>0</v>
      </c>
      <c r="W2743" s="20">
        <v>1</v>
      </c>
      <c r="X2743" s="21">
        <v>45</v>
      </c>
      <c r="Y2743" s="22" t="s">
        <v>7444</v>
      </c>
      <c r="Z2743" s="14" t="s">
        <v>7078</v>
      </c>
      <c r="AA2743" s="24"/>
      <c r="AB2743" s="14"/>
      <c r="AC2743" s="14"/>
      <c r="AD2743" s="25"/>
      <c r="AE2743" s="26"/>
      <c r="AF2743" s="27"/>
      <c r="AG2743" s="29"/>
      <c r="AH2743" s="29"/>
      <c r="AI2743" s="29"/>
      <c r="AJ2743" s="29"/>
      <c r="AK2743" s="29"/>
      <c r="AL2743" s="29"/>
      <c r="AM2743" s="29"/>
      <c r="AN2743" s="29"/>
      <c r="AO2743" s="29"/>
    </row>
    <row r="2744" spans="1:41" ht="16.5" customHeight="1">
      <c r="A2744" s="13" t="s">
        <v>7677</v>
      </c>
      <c r="B2744" s="13"/>
      <c r="C2744" s="368"/>
      <c r="D2744" s="13"/>
      <c r="E2744" s="14" t="s">
        <v>7678</v>
      </c>
      <c r="F2744" s="132" t="s">
        <v>7679</v>
      </c>
      <c r="G2744" s="132" t="s">
        <v>7680</v>
      </c>
      <c r="H2744" s="15">
        <v>2009</v>
      </c>
      <c r="I2744" s="15">
        <v>1</v>
      </c>
      <c r="J2744" s="15">
        <v>0</v>
      </c>
      <c r="K2744" s="15">
        <v>0</v>
      </c>
      <c r="L2744" s="16" t="s">
        <v>7681</v>
      </c>
      <c r="M2744" s="16" t="s">
        <v>3799</v>
      </c>
      <c r="N2744" s="16" t="s">
        <v>7352</v>
      </c>
      <c r="O2744" s="17">
        <v>1080</v>
      </c>
      <c r="P2744" s="17">
        <v>6</v>
      </c>
      <c r="Q2744" s="17">
        <v>0</v>
      </c>
      <c r="R2744" s="18" t="s">
        <v>7345</v>
      </c>
      <c r="S2744" s="19">
        <v>60</v>
      </c>
      <c r="T2744" s="19">
        <v>220</v>
      </c>
      <c r="U2744" s="19">
        <v>0</v>
      </c>
      <c r="V2744" s="19">
        <v>0</v>
      </c>
      <c r="W2744" s="20">
        <v>0.13</v>
      </c>
      <c r="X2744" s="21">
        <v>140.4</v>
      </c>
      <c r="Y2744" s="22" t="s">
        <v>7346</v>
      </c>
      <c r="Z2744" s="14" t="s">
        <v>7347</v>
      </c>
      <c r="AA2744" s="24"/>
      <c r="AB2744" s="14"/>
      <c r="AC2744" s="14"/>
      <c r="AD2744" s="25"/>
      <c r="AE2744" s="26"/>
      <c r="AF2744" s="27"/>
      <c r="AG2744" s="29"/>
      <c r="AH2744" s="29"/>
      <c r="AI2744" s="29"/>
      <c r="AJ2744" s="29"/>
      <c r="AK2744" s="29"/>
      <c r="AL2744" s="29"/>
      <c r="AM2744" s="29"/>
      <c r="AN2744" s="29"/>
      <c r="AO2744" s="29"/>
    </row>
    <row r="2745" spans="1:41" ht="16.5" customHeight="1">
      <c r="A2745" s="13" t="s">
        <v>7682</v>
      </c>
      <c r="B2745" s="13"/>
      <c r="C2745" s="368"/>
      <c r="D2745" s="13"/>
      <c r="E2745" s="14" t="s">
        <v>7683</v>
      </c>
      <c r="F2745" s="132" t="s">
        <v>7684</v>
      </c>
      <c r="G2745" s="132" t="s">
        <v>7525</v>
      </c>
      <c r="H2745" s="15">
        <v>2002</v>
      </c>
      <c r="I2745" s="15">
        <v>1</v>
      </c>
      <c r="J2745" s="15">
        <v>0</v>
      </c>
      <c r="K2745" s="15">
        <v>0</v>
      </c>
      <c r="L2745" s="16" t="s">
        <v>7681</v>
      </c>
      <c r="M2745" s="16" t="s">
        <v>3799</v>
      </c>
      <c r="N2745" s="16" t="s">
        <v>7352</v>
      </c>
      <c r="O2745" s="17">
        <v>1080</v>
      </c>
      <c r="P2745" s="17">
        <v>6</v>
      </c>
      <c r="Q2745" s="17">
        <v>0</v>
      </c>
      <c r="R2745" s="18" t="s">
        <v>7345</v>
      </c>
      <c r="S2745" s="19">
        <v>60</v>
      </c>
      <c r="T2745" s="19">
        <v>110</v>
      </c>
      <c r="U2745" s="19">
        <f>SUM(W2745*1000)/110</f>
        <v>1.25</v>
      </c>
      <c r="V2745" s="19">
        <v>0</v>
      </c>
      <c r="W2745" s="20">
        <v>0.13750000000000001</v>
      </c>
      <c r="X2745" s="21">
        <v>148.5</v>
      </c>
      <c r="Y2745" s="22" t="s">
        <v>7346</v>
      </c>
      <c r="Z2745" s="14" t="s">
        <v>7347</v>
      </c>
      <c r="AA2745" s="24"/>
      <c r="AB2745" s="14"/>
      <c r="AC2745" s="14"/>
      <c r="AD2745" s="25"/>
      <c r="AE2745" s="26"/>
      <c r="AF2745" s="27"/>
      <c r="AG2745" s="29"/>
      <c r="AH2745" s="29"/>
      <c r="AI2745" s="29"/>
      <c r="AJ2745" s="29"/>
      <c r="AK2745" s="29"/>
      <c r="AL2745" s="29"/>
      <c r="AM2745" s="29"/>
      <c r="AN2745" s="29"/>
      <c r="AO2745" s="29"/>
    </row>
    <row r="2746" spans="1:41" ht="16.5" customHeight="1">
      <c r="A2746" s="13" t="s">
        <v>7682</v>
      </c>
      <c r="B2746" s="13"/>
      <c r="C2746" s="368"/>
      <c r="D2746" s="13"/>
      <c r="E2746" s="14" t="s">
        <v>7685</v>
      </c>
      <c r="F2746" s="132" t="s">
        <v>7686</v>
      </c>
      <c r="G2746" s="132" t="s">
        <v>7687</v>
      </c>
      <c r="H2746" s="15">
        <v>2002</v>
      </c>
      <c r="I2746" s="15">
        <v>1</v>
      </c>
      <c r="J2746" s="15">
        <v>0</v>
      </c>
      <c r="K2746" s="15">
        <v>0</v>
      </c>
      <c r="L2746" s="16" t="s">
        <v>7681</v>
      </c>
      <c r="M2746" s="16" t="s">
        <v>3799</v>
      </c>
      <c r="N2746" s="16" t="s">
        <v>7352</v>
      </c>
      <c r="O2746" s="17">
        <v>1080</v>
      </c>
      <c r="P2746" s="17">
        <v>6</v>
      </c>
      <c r="Q2746" s="17">
        <v>0</v>
      </c>
      <c r="R2746" s="18" t="s">
        <v>7345</v>
      </c>
      <c r="S2746" s="19">
        <v>60</v>
      </c>
      <c r="T2746" s="19">
        <v>110</v>
      </c>
      <c r="U2746" s="19">
        <f>SUM(W2746*1000)/110</f>
        <v>1.25</v>
      </c>
      <c r="V2746" s="19">
        <v>0</v>
      </c>
      <c r="W2746" s="20">
        <v>0.13750000000000001</v>
      </c>
      <c r="X2746" s="21">
        <v>148.5</v>
      </c>
      <c r="Y2746" s="22" t="s">
        <v>7346</v>
      </c>
      <c r="Z2746" s="14" t="s">
        <v>7347</v>
      </c>
      <c r="AA2746" s="24"/>
      <c r="AB2746" s="14"/>
      <c r="AC2746" s="14"/>
      <c r="AD2746" s="25"/>
      <c r="AE2746" s="26"/>
      <c r="AF2746" s="27"/>
      <c r="AG2746" s="29"/>
      <c r="AH2746" s="29"/>
      <c r="AI2746" s="29"/>
      <c r="AJ2746" s="29"/>
      <c r="AK2746" s="29"/>
      <c r="AL2746" s="29"/>
      <c r="AM2746" s="29"/>
      <c r="AN2746" s="29"/>
      <c r="AO2746" s="29"/>
    </row>
    <row r="2747" spans="1:41" ht="16.5" customHeight="1">
      <c r="A2747" s="13" t="s">
        <v>3798</v>
      </c>
      <c r="B2747" s="13"/>
      <c r="C2747" s="368"/>
      <c r="D2747" s="13"/>
      <c r="E2747" s="14" t="s">
        <v>5933</v>
      </c>
      <c r="F2747" s="132" t="s">
        <v>5934</v>
      </c>
      <c r="G2747" s="132" t="s">
        <v>5935</v>
      </c>
      <c r="H2747" s="15">
        <v>102</v>
      </c>
      <c r="I2747" s="15">
        <v>1</v>
      </c>
      <c r="J2747" s="15">
        <v>0</v>
      </c>
      <c r="K2747" s="15">
        <v>0</v>
      </c>
      <c r="L2747" s="16" t="s">
        <v>5486</v>
      </c>
      <c r="M2747" s="16" t="s">
        <v>3799</v>
      </c>
      <c r="N2747" s="16" t="s">
        <v>39</v>
      </c>
      <c r="O2747" s="17">
        <f>1*36*5</f>
        <v>180</v>
      </c>
      <c r="P2747" s="17">
        <f>23*36*5</f>
        <v>4140</v>
      </c>
      <c r="Q2747" s="17">
        <v>0</v>
      </c>
      <c r="R2747" s="133" t="s">
        <v>3753</v>
      </c>
      <c r="S2747" s="19">
        <v>60</v>
      </c>
      <c r="T2747" s="19">
        <v>220</v>
      </c>
      <c r="U2747" s="19">
        <v>18</v>
      </c>
      <c r="V2747" s="19">
        <v>0</v>
      </c>
      <c r="W2747" s="20">
        <v>4</v>
      </c>
      <c r="X2747" s="21">
        <v>720</v>
      </c>
      <c r="Y2747" s="22" t="s">
        <v>2051</v>
      </c>
      <c r="Z2747" s="14" t="s">
        <v>5838</v>
      </c>
      <c r="AA2747" s="24"/>
      <c r="AB2747" s="14"/>
      <c r="AC2747" s="14"/>
      <c r="AD2747" s="25"/>
      <c r="AE2747" s="26"/>
      <c r="AF2747" s="27"/>
      <c r="AG2747" s="29"/>
      <c r="AH2747" s="29"/>
      <c r="AI2747" s="29"/>
      <c r="AJ2747" s="29"/>
      <c r="AK2747" s="29"/>
      <c r="AL2747" s="29"/>
      <c r="AM2747" s="29"/>
      <c r="AN2747" s="29"/>
      <c r="AO2747" s="29"/>
    </row>
    <row r="2748" spans="1:41" ht="16.5" customHeight="1">
      <c r="A2748" s="13" t="s">
        <v>7682</v>
      </c>
      <c r="B2748" s="13"/>
      <c r="C2748" s="368"/>
      <c r="D2748" s="13"/>
      <c r="E2748" s="14" t="s">
        <v>7688</v>
      </c>
      <c r="F2748" s="132" t="s">
        <v>7689</v>
      </c>
      <c r="G2748" s="132" t="s">
        <v>7690</v>
      </c>
      <c r="H2748" s="15">
        <v>2021</v>
      </c>
      <c r="I2748" s="15">
        <v>1</v>
      </c>
      <c r="J2748" s="15">
        <v>0</v>
      </c>
      <c r="K2748" s="15">
        <v>0</v>
      </c>
      <c r="L2748" s="16" t="s">
        <v>7681</v>
      </c>
      <c r="M2748" s="16" t="s">
        <v>3799</v>
      </c>
      <c r="N2748" s="16" t="s">
        <v>7352</v>
      </c>
      <c r="O2748" s="17">
        <v>6048</v>
      </c>
      <c r="P2748" s="17">
        <v>24</v>
      </c>
      <c r="Q2748" s="17">
        <v>0</v>
      </c>
      <c r="R2748" s="18" t="s">
        <v>7345</v>
      </c>
      <c r="S2748" s="19">
        <v>60</v>
      </c>
      <c r="T2748" s="19">
        <v>110</v>
      </c>
      <c r="U2748" s="19">
        <v>0</v>
      </c>
      <c r="V2748" s="19">
        <v>0</v>
      </c>
      <c r="W2748" s="20">
        <v>0.13</v>
      </c>
      <c r="X2748" s="21">
        <v>786.24</v>
      </c>
      <c r="Y2748" s="22" t="s">
        <v>7346</v>
      </c>
      <c r="Z2748" s="14" t="s">
        <v>7347</v>
      </c>
      <c r="AA2748" s="24"/>
      <c r="AB2748" s="14"/>
      <c r="AC2748" s="14"/>
      <c r="AD2748" s="25"/>
      <c r="AE2748" s="26"/>
      <c r="AF2748" s="27"/>
      <c r="AG2748" s="29"/>
      <c r="AH2748" s="29"/>
      <c r="AI2748" s="29"/>
      <c r="AJ2748" s="29"/>
      <c r="AK2748" s="29"/>
      <c r="AL2748" s="29"/>
      <c r="AM2748" s="29"/>
      <c r="AN2748" s="29"/>
      <c r="AO2748" s="29"/>
    </row>
    <row r="2749" spans="1:41" ht="16.5" customHeight="1">
      <c r="A2749" s="13" t="s">
        <v>7682</v>
      </c>
      <c r="B2749" s="13"/>
      <c r="C2749" s="368"/>
      <c r="D2749" s="13"/>
      <c r="E2749" s="14" t="s">
        <v>7688</v>
      </c>
      <c r="F2749" s="132" t="s">
        <v>7689</v>
      </c>
      <c r="G2749" s="132" t="s">
        <v>7690</v>
      </c>
      <c r="H2749" s="15">
        <v>2021</v>
      </c>
      <c r="I2749" s="15">
        <v>1</v>
      </c>
      <c r="J2749" s="15">
        <v>0</v>
      </c>
      <c r="K2749" s="15">
        <v>0</v>
      </c>
      <c r="L2749" s="16" t="s">
        <v>7681</v>
      </c>
      <c r="M2749" s="16" t="s">
        <v>3799</v>
      </c>
      <c r="N2749" s="16" t="s">
        <v>7352</v>
      </c>
      <c r="O2749" s="17">
        <v>6048</v>
      </c>
      <c r="P2749" s="17">
        <v>24</v>
      </c>
      <c r="Q2749" s="17">
        <v>0</v>
      </c>
      <c r="R2749" s="18" t="s">
        <v>7345</v>
      </c>
      <c r="S2749" s="19">
        <v>60</v>
      </c>
      <c r="T2749" s="19">
        <v>110</v>
      </c>
      <c r="U2749" s="19">
        <v>0</v>
      </c>
      <c r="V2749" s="19">
        <v>0</v>
      </c>
      <c r="W2749" s="20">
        <v>0.13</v>
      </c>
      <c r="X2749" s="21">
        <v>786.24</v>
      </c>
      <c r="Y2749" s="22" t="s">
        <v>7346</v>
      </c>
      <c r="Z2749" s="14" t="s">
        <v>7347</v>
      </c>
      <c r="AA2749" s="24"/>
      <c r="AB2749" s="14"/>
      <c r="AC2749" s="14"/>
      <c r="AD2749" s="25"/>
      <c r="AE2749" s="26"/>
      <c r="AF2749" s="27"/>
      <c r="AG2749" s="29"/>
      <c r="AH2749" s="29"/>
      <c r="AI2749" s="29"/>
      <c r="AJ2749" s="29"/>
      <c r="AK2749" s="29"/>
      <c r="AL2749" s="29"/>
      <c r="AM2749" s="29"/>
      <c r="AN2749" s="29"/>
      <c r="AO2749" s="29"/>
    </row>
    <row r="2750" spans="1:41" ht="16.5" customHeight="1">
      <c r="A2750" s="13" t="s">
        <v>7698</v>
      </c>
      <c r="B2750" s="13"/>
      <c r="C2750" s="368"/>
      <c r="D2750" s="13"/>
      <c r="E2750" s="14" t="s">
        <v>7706</v>
      </c>
      <c r="F2750" s="132" t="s">
        <v>7707</v>
      </c>
      <c r="G2750" s="132" t="s">
        <v>7708</v>
      </c>
      <c r="H2750" s="15">
        <v>2019</v>
      </c>
      <c r="I2750" s="15">
        <v>1</v>
      </c>
      <c r="J2750" s="15">
        <v>0</v>
      </c>
      <c r="K2750" s="15">
        <v>0</v>
      </c>
      <c r="L2750" s="16" t="s">
        <v>7705</v>
      </c>
      <c r="M2750" s="16" t="s">
        <v>3799</v>
      </c>
      <c r="N2750" s="16" t="s">
        <v>7456</v>
      </c>
      <c r="O2750" s="17">
        <f>5*15*9</f>
        <v>675</v>
      </c>
      <c r="P2750" s="17">
        <v>0</v>
      </c>
      <c r="Q2750" s="17">
        <v>0</v>
      </c>
      <c r="R2750" s="18" t="s">
        <v>7443</v>
      </c>
      <c r="S2750" s="19">
        <v>0</v>
      </c>
      <c r="T2750" s="19">
        <v>220</v>
      </c>
      <c r="U2750" s="19">
        <f>SUM(W2750*1000)/110</f>
        <v>25.454545454545453</v>
      </c>
      <c r="V2750" s="19">
        <v>0</v>
      </c>
      <c r="W2750" s="20">
        <v>2.8</v>
      </c>
      <c r="X2750" s="21">
        <v>1889.9999999999998</v>
      </c>
      <c r="Y2750" s="22" t="s">
        <v>7444</v>
      </c>
      <c r="Z2750" s="14" t="s">
        <v>7078</v>
      </c>
      <c r="AA2750" s="24"/>
      <c r="AB2750" s="14"/>
      <c r="AC2750" s="14"/>
      <c r="AD2750" s="25"/>
      <c r="AE2750" s="26"/>
      <c r="AF2750" s="27"/>
      <c r="AG2750" s="29"/>
      <c r="AH2750" s="29"/>
      <c r="AI2750" s="29"/>
      <c r="AJ2750" s="29"/>
      <c r="AK2750" s="29"/>
      <c r="AL2750" s="29"/>
      <c r="AM2750" s="29"/>
      <c r="AN2750" s="29"/>
      <c r="AO2750" s="29"/>
    </row>
    <row r="2751" spans="1:41" ht="16.5" customHeight="1">
      <c r="A2751" s="13" t="s">
        <v>7677</v>
      </c>
      <c r="B2751" s="13"/>
      <c r="C2751" s="368"/>
      <c r="D2751" s="13"/>
      <c r="E2751" s="14" t="s">
        <v>7694</v>
      </c>
      <c r="F2751" s="132" t="s">
        <v>7695</v>
      </c>
      <c r="G2751" s="132" t="s">
        <v>7696</v>
      </c>
      <c r="H2751" s="15">
        <v>109</v>
      </c>
      <c r="I2751" s="15">
        <v>2</v>
      </c>
      <c r="J2751" s="15">
        <v>0</v>
      </c>
      <c r="K2751" s="15">
        <v>0</v>
      </c>
      <c r="L2751" s="16" t="s">
        <v>7697</v>
      </c>
      <c r="M2751" s="16" t="s">
        <v>3799</v>
      </c>
      <c r="N2751" s="16" t="s">
        <v>7338</v>
      </c>
      <c r="O2751" s="17">
        <f>1*36*5</f>
        <v>180</v>
      </c>
      <c r="P2751" s="17">
        <f>23*36*5</f>
        <v>4140</v>
      </c>
      <c r="Q2751" s="17">
        <v>0</v>
      </c>
      <c r="R2751" s="18" t="s">
        <v>7443</v>
      </c>
      <c r="S2751" s="19">
        <v>60</v>
      </c>
      <c r="T2751" s="19">
        <v>110</v>
      </c>
      <c r="U2751" s="19">
        <f>SUM(W2751*1000)/110</f>
        <v>272.72727272727275</v>
      </c>
      <c r="V2751" s="19">
        <v>0</v>
      </c>
      <c r="W2751" s="20">
        <v>30</v>
      </c>
      <c r="X2751" s="21">
        <v>10800</v>
      </c>
      <c r="Y2751" s="22" t="s">
        <v>7444</v>
      </c>
      <c r="Z2751" s="14" t="s">
        <v>5838</v>
      </c>
      <c r="AA2751" s="24"/>
      <c r="AB2751" s="14"/>
      <c r="AC2751" s="14"/>
      <c r="AD2751" s="25"/>
      <c r="AE2751" s="26"/>
      <c r="AF2751" s="27"/>
      <c r="AG2751" s="29"/>
      <c r="AH2751" s="29"/>
      <c r="AI2751" s="29"/>
      <c r="AJ2751" s="29"/>
      <c r="AK2751" s="29"/>
      <c r="AL2751" s="29"/>
      <c r="AM2751" s="29"/>
      <c r="AN2751" s="29"/>
      <c r="AO2751" s="29"/>
    </row>
    <row r="2752" spans="1:41" ht="16.5" customHeight="1">
      <c r="A2752" s="13" t="s">
        <v>3798</v>
      </c>
      <c r="B2752" s="13"/>
      <c r="C2752" s="368"/>
      <c r="D2752" s="13"/>
      <c r="E2752" s="14" t="s">
        <v>5939</v>
      </c>
      <c r="F2752" s="132" t="s">
        <v>5940</v>
      </c>
      <c r="G2752" s="132" t="s">
        <v>5941</v>
      </c>
      <c r="H2752" s="15">
        <v>0</v>
      </c>
      <c r="I2752" s="15">
        <v>1</v>
      </c>
      <c r="J2752" s="15">
        <v>0</v>
      </c>
      <c r="K2752" s="15">
        <v>0</v>
      </c>
      <c r="L2752" s="16" t="s">
        <v>5486</v>
      </c>
      <c r="M2752" s="16" t="s">
        <v>3799</v>
      </c>
      <c r="N2752" s="16" t="s">
        <v>39</v>
      </c>
      <c r="O2752" s="17">
        <f>8*36*5</f>
        <v>1440</v>
      </c>
      <c r="P2752" s="17">
        <f>0*36*5</f>
        <v>0</v>
      </c>
      <c r="Q2752" s="17">
        <v>0</v>
      </c>
      <c r="R2752" s="133" t="s">
        <v>3753</v>
      </c>
      <c r="S2752" s="19">
        <v>60</v>
      </c>
      <c r="T2752" s="19">
        <v>220</v>
      </c>
      <c r="U2752" s="19">
        <v>0</v>
      </c>
      <c r="V2752" s="19">
        <v>0</v>
      </c>
      <c r="W2752" s="20">
        <v>7.4</v>
      </c>
      <c r="X2752" s="21">
        <v>10656</v>
      </c>
      <c r="Y2752" s="22" t="s">
        <v>2051</v>
      </c>
      <c r="Z2752" s="14" t="s">
        <v>5838</v>
      </c>
      <c r="AA2752" s="24"/>
      <c r="AB2752" s="14"/>
      <c r="AC2752" s="14"/>
      <c r="AD2752" s="25"/>
      <c r="AE2752" s="26"/>
      <c r="AF2752" s="27"/>
      <c r="AG2752" s="29"/>
      <c r="AH2752" s="29"/>
      <c r="AI2752" s="29"/>
      <c r="AJ2752" s="29"/>
      <c r="AK2752" s="29"/>
      <c r="AL2752" s="29"/>
      <c r="AM2752" s="29"/>
      <c r="AN2752" s="29"/>
      <c r="AO2752" s="29"/>
    </row>
    <row r="2753" spans="1:41" ht="16.5" customHeight="1">
      <c r="A2753" s="13" t="s">
        <v>7682</v>
      </c>
      <c r="B2753" s="13"/>
      <c r="C2753" s="368"/>
      <c r="D2753" s="13"/>
      <c r="E2753" s="14" t="s">
        <v>7691</v>
      </c>
      <c r="F2753" s="132" t="s">
        <v>7692</v>
      </c>
      <c r="G2753" s="132" t="s">
        <v>7693</v>
      </c>
      <c r="H2753" s="15">
        <v>2019</v>
      </c>
      <c r="I2753" s="15">
        <v>1</v>
      </c>
      <c r="J2753" s="15">
        <v>0</v>
      </c>
      <c r="K2753" s="15">
        <v>0</v>
      </c>
      <c r="L2753" s="16" t="s">
        <v>7681</v>
      </c>
      <c r="M2753" s="16" t="s">
        <v>3799</v>
      </c>
      <c r="N2753" s="16" t="s">
        <v>7352</v>
      </c>
      <c r="O2753" s="17">
        <f>2*180</f>
        <v>360</v>
      </c>
      <c r="P2753" s="17">
        <f>22*150</f>
        <v>3300</v>
      </c>
      <c r="Q2753" s="17">
        <v>0</v>
      </c>
      <c r="R2753" s="18" t="s">
        <v>7339</v>
      </c>
      <c r="S2753" s="19">
        <v>0</v>
      </c>
      <c r="T2753" s="19">
        <v>220</v>
      </c>
      <c r="U2753" s="19">
        <f>SUM(W2753*1000)/110</f>
        <v>272.72727272727275</v>
      </c>
      <c r="V2753" s="19">
        <v>0</v>
      </c>
      <c r="W2753" s="20">
        <v>30</v>
      </c>
      <c r="X2753" s="21">
        <v>10800</v>
      </c>
      <c r="Y2753" s="22" t="s">
        <v>7298</v>
      </c>
      <c r="Z2753" s="14" t="s">
        <v>7254</v>
      </c>
      <c r="AA2753" s="24"/>
      <c r="AB2753" s="14"/>
      <c r="AC2753" s="14"/>
      <c r="AD2753" s="25"/>
      <c r="AE2753" s="26"/>
      <c r="AF2753" s="27"/>
      <c r="AG2753" s="29"/>
      <c r="AH2753" s="29"/>
      <c r="AI2753" s="29"/>
      <c r="AJ2753" s="29"/>
      <c r="AK2753" s="29"/>
      <c r="AL2753" s="29"/>
      <c r="AM2753" s="29"/>
      <c r="AN2753" s="29"/>
      <c r="AO2753" s="29"/>
    </row>
    <row r="2754" spans="1:41" ht="16.5" customHeight="1">
      <c r="A2754" s="13" t="s">
        <v>7698</v>
      </c>
      <c r="B2754" s="13"/>
      <c r="C2754" s="368"/>
      <c r="D2754" s="13"/>
      <c r="E2754" s="14" t="s">
        <v>7699</v>
      </c>
      <c r="F2754" s="132" t="s">
        <v>7700</v>
      </c>
      <c r="G2754" s="132" t="s">
        <v>7701</v>
      </c>
      <c r="H2754" s="15">
        <v>2023</v>
      </c>
      <c r="I2754" s="15">
        <v>1</v>
      </c>
      <c r="J2754" s="15"/>
      <c r="K2754" s="15"/>
      <c r="L2754" s="16" t="s">
        <v>5486</v>
      </c>
      <c r="M2754" s="16" t="s">
        <v>3799</v>
      </c>
      <c r="N2754" s="16" t="s">
        <v>7456</v>
      </c>
      <c r="O2754" s="17">
        <f>2*180</f>
        <v>360</v>
      </c>
      <c r="P2754" s="17">
        <f>22*150</f>
        <v>3300</v>
      </c>
      <c r="Q2754" s="17">
        <v>0</v>
      </c>
      <c r="R2754" s="18" t="s">
        <v>7443</v>
      </c>
      <c r="S2754" s="19">
        <v>0</v>
      </c>
      <c r="T2754" s="19">
        <v>220</v>
      </c>
      <c r="U2754" s="19">
        <f>SUM(W2754*1000)/110</f>
        <v>272.72727272727275</v>
      </c>
      <c r="V2754" s="19">
        <v>0</v>
      </c>
      <c r="W2754" s="20">
        <v>30</v>
      </c>
      <c r="X2754" s="21">
        <v>10800</v>
      </c>
      <c r="Y2754" s="22" t="s">
        <v>7444</v>
      </c>
      <c r="Z2754" s="14" t="s">
        <v>7078</v>
      </c>
      <c r="AA2754" s="24"/>
      <c r="AB2754" s="14"/>
      <c r="AC2754" s="14"/>
      <c r="AD2754" s="25"/>
      <c r="AE2754" s="26"/>
      <c r="AF2754" s="27"/>
      <c r="AG2754" s="29"/>
      <c r="AH2754" s="29"/>
      <c r="AI2754" s="29"/>
      <c r="AJ2754" s="29"/>
      <c r="AK2754" s="29"/>
      <c r="AL2754" s="29"/>
      <c r="AM2754" s="29"/>
      <c r="AN2754" s="29"/>
      <c r="AO2754" s="29"/>
    </row>
    <row r="2755" spans="1:41" ht="16.5" customHeight="1">
      <c r="A2755" s="13" t="s">
        <v>7698</v>
      </c>
      <c r="B2755" s="13"/>
      <c r="C2755" s="368"/>
      <c r="D2755" s="13"/>
      <c r="E2755" s="241" t="s">
        <v>7666</v>
      </c>
      <c r="F2755" s="242" t="s">
        <v>7667</v>
      </c>
      <c r="G2755" s="241" t="s">
        <v>7668</v>
      </c>
      <c r="H2755" s="241" t="s">
        <v>7665</v>
      </c>
      <c r="I2755" s="243">
        <v>2</v>
      </c>
      <c r="J2755" s="243">
        <v>0</v>
      </c>
      <c r="K2755" s="243">
        <v>0</v>
      </c>
      <c r="L2755" s="16" t="s">
        <v>7705</v>
      </c>
      <c r="M2755" s="16" t="s">
        <v>3799</v>
      </c>
      <c r="N2755" s="16" t="s">
        <v>7456</v>
      </c>
      <c r="O2755" s="17">
        <f>3*20*9</f>
        <v>540</v>
      </c>
      <c r="P2755" s="17">
        <f>6*20*9</f>
        <v>1080</v>
      </c>
      <c r="Q2755" s="17">
        <v>0</v>
      </c>
      <c r="R2755" s="18" t="s">
        <v>7443</v>
      </c>
      <c r="S2755" s="244">
        <v>0</v>
      </c>
      <c r="T2755" s="245">
        <v>110</v>
      </c>
      <c r="U2755" s="244">
        <v>0</v>
      </c>
      <c r="V2755" s="244">
        <v>0</v>
      </c>
      <c r="W2755" s="246">
        <v>65</v>
      </c>
      <c r="X2755" s="21">
        <v>70200</v>
      </c>
      <c r="Y2755" s="247" t="s">
        <v>33</v>
      </c>
      <c r="Z2755" s="14" t="s">
        <v>7078</v>
      </c>
      <c r="AA2755" s="248"/>
      <c r="AB2755" s="248"/>
      <c r="AC2755" s="248"/>
      <c r="AD2755" s="25"/>
      <c r="AE2755" s="26"/>
      <c r="AF2755" s="27"/>
      <c r="AG2755" s="29"/>
      <c r="AH2755" s="29"/>
      <c r="AI2755" s="29"/>
      <c r="AJ2755" s="29"/>
      <c r="AK2755" s="29"/>
      <c r="AL2755" s="29"/>
      <c r="AM2755" s="29"/>
      <c r="AN2755" s="29"/>
      <c r="AO2755" s="29"/>
    </row>
    <row r="2756" spans="1:41" ht="16.5" customHeight="1">
      <c r="A2756" s="83" t="s">
        <v>7334</v>
      </c>
      <c r="B2756" s="13"/>
      <c r="C2756" s="368"/>
      <c r="D2756" s="83"/>
      <c r="E2756" s="14" t="s">
        <v>7363</v>
      </c>
      <c r="F2756" s="14" t="s">
        <v>7364</v>
      </c>
      <c r="G2756" s="14" t="s">
        <v>7365</v>
      </c>
      <c r="H2756" s="14">
        <v>2002</v>
      </c>
      <c r="I2756" s="15">
        <v>1</v>
      </c>
      <c r="J2756" s="15">
        <v>0</v>
      </c>
      <c r="K2756" s="15">
        <v>0</v>
      </c>
      <c r="L2756" s="16" t="s">
        <v>7337</v>
      </c>
      <c r="M2756" s="16" t="s">
        <v>3752</v>
      </c>
      <c r="N2756" s="16" t="s">
        <v>7338</v>
      </c>
      <c r="O2756" s="17">
        <v>0</v>
      </c>
      <c r="P2756" s="17">
        <v>0</v>
      </c>
      <c r="Q2756" s="17">
        <v>0</v>
      </c>
      <c r="R2756" s="18" t="s">
        <v>7339</v>
      </c>
      <c r="S2756" s="19">
        <v>60</v>
      </c>
      <c r="T2756" s="19">
        <v>110</v>
      </c>
      <c r="U2756" s="19">
        <v>0</v>
      </c>
      <c r="V2756" s="19">
        <v>0</v>
      </c>
      <c r="W2756" s="20">
        <v>0.28000000000000003</v>
      </c>
      <c r="X2756" s="21">
        <v>0</v>
      </c>
      <c r="Y2756" s="22" t="s">
        <v>7298</v>
      </c>
      <c r="Z2756" s="23" t="s">
        <v>7254</v>
      </c>
      <c r="AA2756" s="24"/>
      <c r="AB2756" s="14"/>
      <c r="AC2756" s="14"/>
      <c r="AD2756" s="25"/>
      <c r="AE2756" s="26"/>
      <c r="AF2756" s="27"/>
      <c r="AG2756" s="88"/>
      <c r="AH2756" s="88"/>
      <c r="AI2756" s="88"/>
      <c r="AJ2756" s="88"/>
      <c r="AK2756" s="88"/>
      <c r="AL2756" s="88"/>
      <c r="AM2756" s="88"/>
      <c r="AN2756" s="88"/>
      <c r="AO2756" s="88"/>
    </row>
    <row r="2757" spans="1:41" ht="16.5" customHeight="1">
      <c r="A2757" s="83" t="s">
        <v>7334</v>
      </c>
      <c r="B2757" s="13"/>
      <c r="C2757" s="368"/>
      <c r="D2757" s="83"/>
      <c r="E2757" s="14" t="s">
        <v>3757</v>
      </c>
      <c r="F2757" s="14" t="s">
        <v>7366</v>
      </c>
      <c r="G2757" s="14" t="s">
        <v>7367</v>
      </c>
      <c r="H2757" s="14">
        <v>2009</v>
      </c>
      <c r="I2757" s="15">
        <v>2</v>
      </c>
      <c r="J2757" s="15">
        <v>0</v>
      </c>
      <c r="K2757" s="15">
        <v>0</v>
      </c>
      <c r="L2757" s="16" t="s">
        <v>7337</v>
      </c>
      <c r="M2757" s="16" t="s">
        <v>3752</v>
      </c>
      <c r="N2757" s="16" t="s">
        <v>7338</v>
      </c>
      <c r="O2757" s="17">
        <v>0</v>
      </c>
      <c r="P2757" s="17">
        <v>0</v>
      </c>
      <c r="Q2757" s="17">
        <v>0</v>
      </c>
      <c r="R2757" s="18" t="s">
        <v>7339</v>
      </c>
      <c r="S2757" s="19">
        <v>60</v>
      </c>
      <c r="T2757" s="19">
        <v>110</v>
      </c>
      <c r="U2757" s="19">
        <v>2.5</v>
      </c>
      <c r="V2757" s="19">
        <v>0</v>
      </c>
      <c r="W2757" s="20">
        <v>0.2</v>
      </c>
      <c r="X2757" s="21">
        <v>0</v>
      </c>
      <c r="Y2757" s="22" t="s">
        <v>7298</v>
      </c>
      <c r="Z2757" s="23" t="s">
        <v>7254</v>
      </c>
      <c r="AA2757" s="24"/>
      <c r="AB2757" s="14"/>
      <c r="AC2757" s="14"/>
      <c r="AD2757" s="25"/>
      <c r="AE2757" s="26"/>
      <c r="AF2757" s="27"/>
      <c r="AG2757" s="88"/>
      <c r="AH2757" s="88"/>
      <c r="AI2757" s="88"/>
      <c r="AJ2757" s="88"/>
      <c r="AK2757" s="88"/>
      <c r="AL2757" s="88"/>
      <c r="AM2757" s="88"/>
      <c r="AN2757" s="88"/>
      <c r="AO2757" s="88"/>
    </row>
    <row r="2758" spans="1:41" ht="16.5" customHeight="1">
      <c r="A2758" s="83" t="s">
        <v>7334</v>
      </c>
      <c r="B2758" s="13"/>
      <c r="C2758" s="368"/>
      <c r="D2758" s="83"/>
      <c r="E2758" s="14" t="s">
        <v>7371</v>
      </c>
      <c r="F2758" s="14" t="s">
        <v>7282</v>
      </c>
      <c r="G2758" s="14" t="s">
        <v>7372</v>
      </c>
      <c r="H2758" s="14">
        <v>2009</v>
      </c>
      <c r="I2758" s="15">
        <v>1</v>
      </c>
      <c r="J2758" s="15">
        <v>0</v>
      </c>
      <c r="K2758" s="15">
        <v>0</v>
      </c>
      <c r="L2758" s="16" t="s">
        <v>7337</v>
      </c>
      <c r="M2758" s="16" t="s">
        <v>3752</v>
      </c>
      <c r="N2758" s="16" t="s">
        <v>7338</v>
      </c>
      <c r="O2758" s="17">
        <v>0</v>
      </c>
      <c r="P2758" s="17">
        <v>0</v>
      </c>
      <c r="Q2758" s="17">
        <v>0</v>
      </c>
      <c r="R2758" s="18" t="s">
        <v>7339</v>
      </c>
      <c r="S2758" s="19">
        <v>60</v>
      </c>
      <c r="T2758" s="19">
        <v>110</v>
      </c>
      <c r="U2758" s="19">
        <v>6</v>
      </c>
      <c r="V2758" s="19">
        <v>8</v>
      </c>
      <c r="W2758" s="20">
        <v>0.2</v>
      </c>
      <c r="X2758" s="21">
        <v>0</v>
      </c>
      <c r="Y2758" s="22" t="s">
        <v>7298</v>
      </c>
      <c r="Z2758" s="23" t="s">
        <v>7254</v>
      </c>
      <c r="AA2758" s="24"/>
      <c r="AB2758" s="14"/>
      <c r="AC2758" s="14"/>
      <c r="AD2758" s="25"/>
      <c r="AE2758" s="26"/>
      <c r="AF2758" s="27"/>
      <c r="AG2758" s="88"/>
      <c r="AH2758" s="88"/>
      <c r="AI2758" s="88"/>
      <c r="AJ2758" s="88"/>
      <c r="AK2758" s="88"/>
      <c r="AL2758" s="88"/>
      <c r="AM2758" s="88"/>
      <c r="AN2758" s="88"/>
      <c r="AO2758" s="88"/>
    </row>
    <row r="2759" spans="1:41" ht="16.5" customHeight="1">
      <c r="A2759" s="83" t="s">
        <v>7334</v>
      </c>
      <c r="B2759" s="13"/>
      <c r="C2759" s="368"/>
      <c r="D2759" s="83"/>
      <c r="E2759" s="14" t="s">
        <v>7378</v>
      </c>
      <c r="F2759" s="14" t="s">
        <v>7379</v>
      </c>
      <c r="G2759" s="14" t="s">
        <v>7380</v>
      </c>
      <c r="H2759" s="14">
        <v>2011</v>
      </c>
      <c r="I2759" s="15">
        <v>1</v>
      </c>
      <c r="J2759" s="15">
        <v>0</v>
      </c>
      <c r="K2759" s="15">
        <v>0</v>
      </c>
      <c r="L2759" s="16" t="s">
        <v>7337</v>
      </c>
      <c r="M2759" s="16" t="s">
        <v>3752</v>
      </c>
      <c r="N2759" s="16" t="s">
        <v>7338</v>
      </c>
      <c r="O2759" s="17">
        <v>0</v>
      </c>
      <c r="P2759" s="17">
        <v>0</v>
      </c>
      <c r="Q2759" s="17">
        <v>0</v>
      </c>
      <c r="R2759" s="18" t="s">
        <v>7339</v>
      </c>
      <c r="S2759" s="19">
        <v>60</v>
      </c>
      <c r="T2759" s="19">
        <v>110</v>
      </c>
      <c r="U2759" s="19">
        <v>0</v>
      </c>
      <c r="V2759" s="19">
        <v>0</v>
      </c>
      <c r="W2759" s="20">
        <v>0.2</v>
      </c>
      <c r="X2759" s="21">
        <v>0</v>
      </c>
      <c r="Y2759" s="22" t="s">
        <v>7298</v>
      </c>
      <c r="Z2759" s="23" t="s">
        <v>7254</v>
      </c>
      <c r="AA2759" s="24"/>
      <c r="AB2759" s="14"/>
      <c r="AC2759" s="14"/>
      <c r="AD2759" s="25"/>
      <c r="AE2759" s="26"/>
      <c r="AF2759" s="27"/>
      <c r="AG2759" s="88"/>
      <c r="AH2759" s="88"/>
      <c r="AI2759" s="88"/>
      <c r="AJ2759" s="88"/>
      <c r="AK2759" s="88"/>
      <c r="AL2759" s="88"/>
      <c r="AM2759" s="88"/>
      <c r="AN2759" s="88"/>
      <c r="AO2759" s="88"/>
    </row>
    <row r="2760" spans="1:41" ht="16.5" customHeight="1">
      <c r="A2760" s="83" t="s">
        <v>7334</v>
      </c>
      <c r="B2760" s="13"/>
      <c r="C2760" s="368"/>
      <c r="D2760" s="83"/>
      <c r="E2760" s="14" t="s">
        <v>7381</v>
      </c>
      <c r="F2760" s="14" t="s">
        <v>7382</v>
      </c>
      <c r="G2760" s="14" t="s">
        <v>7383</v>
      </c>
      <c r="H2760" s="14">
        <v>2011</v>
      </c>
      <c r="I2760" s="15">
        <v>1</v>
      </c>
      <c r="J2760" s="15">
        <v>0</v>
      </c>
      <c r="K2760" s="15">
        <v>0</v>
      </c>
      <c r="L2760" s="16" t="s">
        <v>7337</v>
      </c>
      <c r="M2760" s="16" t="s">
        <v>3752</v>
      </c>
      <c r="N2760" s="16" t="s">
        <v>7338</v>
      </c>
      <c r="O2760" s="17">
        <v>0</v>
      </c>
      <c r="P2760" s="17">
        <v>0</v>
      </c>
      <c r="Q2760" s="17">
        <v>0</v>
      </c>
      <c r="R2760" s="18" t="s">
        <v>7339</v>
      </c>
      <c r="S2760" s="19">
        <v>50</v>
      </c>
      <c r="T2760" s="19">
        <v>110</v>
      </c>
      <c r="U2760" s="19">
        <v>0</v>
      </c>
      <c r="V2760" s="19">
        <v>0</v>
      </c>
      <c r="W2760" s="20">
        <v>0.31</v>
      </c>
      <c r="X2760" s="21">
        <v>0</v>
      </c>
      <c r="Y2760" s="22" t="s">
        <v>7298</v>
      </c>
      <c r="Z2760" s="23" t="s">
        <v>7254</v>
      </c>
      <c r="AA2760" s="24"/>
      <c r="AB2760" s="14"/>
      <c r="AC2760" s="14"/>
      <c r="AD2760" s="25"/>
      <c r="AE2760" s="26"/>
      <c r="AF2760" s="27"/>
      <c r="AG2760" s="88"/>
      <c r="AH2760" s="88"/>
      <c r="AI2760" s="88"/>
      <c r="AJ2760" s="88"/>
      <c r="AK2760" s="88"/>
      <c r="AL2760" s="88"/>
      <c r="AM2760" s="88"/>
      <c r="AN2760" s="88"/>
      <c r="AO2760" s="88"/>
    </row>
    <row r="2761" spans="1:41" ht="16.5" customHeight="1">
      <c r="A2761" s="83" t="s">
        <v>7334</v>
      </c>
      <c r="B2761" s="13"/>
      <c r="C2761" s="368"/>
      <c r="D2761" s="83"/>
      <c r="E2761" s="14" t="s">
        <v>7389</v>
      </c>
      <c r="F2761" s="14" t="s">
        <v>7328</v>
      </c>
      <c r="G2761" s="14" t="s">
        <v>7390</v>
      </c>
      <c r="H2761" s="14" t="s">
        <v>7391</v>
      </c>
      <c r="I2761" s="15">
        <v>4</v>
      </c>
      <c r="J2761" s="15">
        <v>0</v>
      </c>
      <c r="K2761" s="15">
        <v>0</v>
      </c>
      <c r="L2761" s="16" t="s">
        <v>7337</v>
      </c>
      <c r="M2761" s="16" t="s">
        <v>3752</v>
      </c>
      <c r="N2761" s="16" t="s">
        <v>7338</v>
      </c>
      <c r="O2761" s="17">
        <f>10*22*9+5*22*3</f>
        <v>2310</v>
      </c>
      <c r="P2761" s="17">
        <v>0</v>
      </c>
      <c r="Q2761" s="17">
        <v>0</v>
      </c>
      <c r="R2761" s="18" t="s">
        <v>7339</v>
      </c>
      <c r="S2761" s="19">
        <v>0</v>
      </c>
      <c r="T2761" s="19">
        <v>110</v>
      </c>
      <c r="U2761" s="19">
        <v>1.8</v>
      </c>
      <c r="V2761" s="19">
        <v>0</v>
      </c>
      <c r="W2761" s="20">
        <v>0</v>
      </c>
      <c r="X2761" s="21">
        <v>0</v>
      </c>
      <c r="Y2761" s="22" t="s">
        <v>33</v>
      </c>
      <c r="Z2761" s="23" t="s">
        <v>7254</v>
      </c>
      <c r="AA2761" s="24"/>
      <c r="AB2761" s="14"/>
      <c r="AC2761" s="14"/>
      <c r="AD2761" s="25"/>
      <c r="AE2761" s="26"/>
      <c r="AF2761" s="27"/>
      <c r="AG2761" s="88"/>
      <c r="AH2761" s="88"/>
      <c r="AI2761" s="88"/>
      <c r="AJ2761" s="88"/>
      <c r="AK2761" s="88"/>
      <c r="AL2761" s="88"/>
      <c r="AM2761" s="88"/>
      <c r="AN2761" s="88"/>
      <c r="AO2761" s="88"/>
    </row>
    <row r="2762" spans="1:41" ht="16.5" customHeight="1">
      <c r="A2762" s="83" t="s">
        <v>7348</v>
      </c>
      <c r="B2762" s="13"/>
      <c r="C2762" s="368"/>
      <c r="D2762" s="83"/>
      <c r="E2762" s="14" t="s">
        <v>7415</v>
      </c>
      <c r="F2762" s="14" t="s">
        <v>7416</v>
      </c>
      <c r="G2762" s="14" t="s">
        <v>7417</v>
      </c>
      <c r="H2762" s="14">
        <v>2015</v>
      </c>
      <c r="I2762" s="15">
        <v>1</v>
      </c>
      <c r="J2762" s="15">
        <v>0</v>
      </c>
      <c r="K2762" s="15">
        <v>0</v>
      </c>
      <c r="L2762" s="16" t="s">
        <v>7351</v>
      </c>
      <c r="M2762" s="16" t="s">
        <v>3752</v>
      </c>
      <c r="N2762" s="16" t="s">
        <v>7352</v>
      </c>
      <c r="O2762" s="17">
        <v>0</v>
      </c>
      <c r="P2762" s="17">
        <v>0</v>
      </c>
      <c r="Q2762" s="17">
        <v>0</v>
      </c>
      <c r="R2762" s="18" t="s">
        <v>7345</v>
      </c>
      <c r="S2762" s="19">
        <v>60</v>
      </c>
      <c r="T2762" s="19">
        <v>120</v>
      </c>
      <c r="U2762" s="19">
        <v>0</v>
      </c>
      <c r="V2762" s="19">
        <v>0</v>
      </c>
      <c r="W2762" s="20">
        <v>1.5</v>
      </c>
      <c r="X2762" s="21">
        <v>0</v>
      </c>
      <c r="Y2762" s="22" t="s">
        <v>7346</v>
      </c>
      <c r="Z2762" s="23" t="s">
        <v>7347</v>
      </c>
      <c r="AA2762" s="24"/>
      <c r="AB2762" s="14"/>
      <c r="AC2762" s="14"/>
      <c r="AD2762" s="25"/>
      <c r="AE2762" s="26"/>
      <c r="AF2762" s="27"/>
      <c r="AG2762" s="88"/>
      <c r="AH2762" s="88"/>
      <c r="AI2762" s="88"/>
      <c r="AJ2762" s="88"/>
      <c r="AK2762" s="88"/>
      <c r="AL2762" s="88"/>
      <c r="AM2762" s="88"/>
      <c r="AN2762" s="88"/>
      <c r="AO2762" s="88"/>
    </row>
    <row r="2763" spans="1:41" ht="16.5" customHeight="1">
      <c r="A2763" s="83" t="s">
        <v>7348</v>
      </c>
      <c r="B2763" s="13"/>
      <c r="C2763" s="368"/>
      <c r="D2763" s="83"/>
      <c r="E2763" s="14" t="s">
        <v>7432</v>
      </c>
      <c r="F2763" s="14" t="s">
        <v>7433</v>
      </c>
      <c r="G2763" s="14"/>
      <c r="H2763" s="14" t="s">
        <v>7434</v>
      </c>
      <c r="I2763" s="15">
        <v>2</v>
      </c>
      <c r="J2763" s="15">
        <v>0</v>
      </c>
      <c r="K2763" s="15">
        <v>0</v>
      </c>
      <c r="L2763" s="16" t="s">
        <v>7351</v>
      </c>
      <c r="M2763" s="16" t="s">
        <v>7431</v>
      </c>
      <c r="N2763" s="16" t="s">
        <v>7352</v>
      </c>
      <c r="O2763" s="17">
        <f>3*22*9+2*22*3</f>
        <v>726</v>
      </c>
      <c r="P2763" s="17">
        <v>0</v>
      </c>
      <c r="Q2763" s="17">
        <v>0</v>
      </c>
      <c r="R2763" s="18" t="s">
        <v>7345</v>
      </c>
      <c r="S2763" s="19">
        <v>60</v>
      </c>
      <c r="T2763" s="19">
        <v>110</v>
      </c>
      <c r="U2763" s="19">
        <v>0</v>
      </c>
      <c r="V2763" s="19">
        <v>0</v>
      </c>
      <c r="W2763" s="20">
        <v>0</v>
      </c>
      <c r="X2763" s="21">
        <v>0</v>
      </c>
      <c r="Y2763" s="22" t="s">
        <v>7346</v>
      </c>
      <c r="Z2763" s="23" t="s">
        <v>7347</v>
      </c>
      <c r="AA2763" s="24"/>
      <c r="AB2763" s="14"/>
      <c r="AC2763" s="14"/>
      <c r="AD2763" s="25"/>
      <c r="AE2763" s="26"/>
      <c r="AF2763" s="27"/>
      <c r="AG2763" s="88"/>
      <c r="AH2763" s="88"/>
      <c r="AI2763" s="88"/>
      <c r="AJ2763" s="88"/>
      <c r="AK2763" s="88"/>
      <c r="AL2763" s="88"/>
      <c r="AM2763" s="88"/>
      <c r="AN2763" s="88"/>
      <c r="AO2763" s="88"/>
    </row>
    <row r="2764" spans="1:41" ht="16.5" customHeight="1">
      <c r="A2764" s="13" t="s">
        <v>7445</v>
      </c>
      <c r="B2764" s="13"/>
      <c r="C2764" s="368"/>
      <c r="D2764" s="13"/>
      <c r="E2764" s="14" t="s">
        <v>7460</v>
      </c>
      <c r="F2764" s="132"/>
      <c r="G2764" s="132" t="s">
        <v>7461</v>
      </c>
      <c r="H2764" s="15">
        <v>2015</v>
      </c>
      <c r="I2764" s="15">
        <v>1</v>
      </c>
      <c r="J2764" s="15">
        <v>0</v>
      </c>
      <c r="K2764" s="15">
        <v>0</v>
      </c>
      <c r="L2764" s="16" t="s">
        <v>3755</v>
      </c>
      <c r="M2764" s="16" t="s">
        <v>7455</v>
      </c>
      <c r="N2764" s="16" t="s">
        <v>7456</v>
      </c>
      <c r="O2764" s="17">
        <v>0</v>
      </c>
      <c r="P2764" s="17">
        <v>0</v>
      </c>
      <c r="Q2764" s="17">
        <v>0</v>
      </c>
      <c r="R2764" s="18" t="s">
        <v>7443</v>
      </c>
      <c r="S2764" s="19">
        <v>60</v>
      </c>
      <c r="T2764" s="19">
        <v>110</v>
      </c>
      <c r="U2764" s="19">
        <v>0</v>
      </c>
      <c r="V2764" s="19">
        <v>0</v>
      </c>
      <c r="W2764" s="20">
        <v>0.1</v>
      </c>
      <c r="X2764" s="21">
        <v>0</v>
      </c>
      <c r="Y2764" s="22" t="s">
        <v>7444</v>
      </c>
      <c r="Z2764" s="14" t="s">
        <v>7078</v>
      </c>
      <c r="AA2764" s="248"/>
      <c r="AB2764" s="248"/>
      <c r="AC2764" s="248"/>
      <c r="AD2764" s="25"/>
      <c r="AE2764" s="26"/>
      <c r="AF2764" s="27"/>
    </row>
    <row r="2765" spans="1:41" ht="16.5" customHeight="1">
      <c r="A2765" s="13" t="s">
        <v>7445</v>
      </c>
      <c r="B2765" s="13"/>
      <c r="C2765" s="368"/>
      <c r="D2765" s="13"/>
      <c r="E2765" s="14" t="s">
        <v>7462</v>
      </c>
      <c r="F2765" s="132" t="s">
        <v>7463</v>
      </c>
      <c r="G2765" s="132" t="s">
        <v>7464</v>
      </c>
      <c r="H2765" s="15">
        <v>2016</v>
      </c>
      <c r="I2765" s="15">
        <v>2</v>
      </c>
      <c r="J2765" s="15">
        <v>0</v>
      </c>
      <c r="K2765" s="15">
        <v>0</v>
      </c>
      <c r="L2765" s="16" t="s">
        <v>7465</v>
      </c>
      <c r="M2765" s="16" t="s">
        <v>7455</v>
      </c>
      <c r="N2765" s="16" t="s">
        <v>7456</v>
      </c>
      <c r="O2765" s="17">
        <v>0</v>
      </c>
      <c r="P2765" s="17">
        <v>0</v>
      </c>
      <c r="Q2765" s="17">
        <v>0</v>
      </c>
      <c r="R2765" s="18" t="s">
        <v>7443</v>
      </c>
      <c r="S2765" s="19">
        <v>60</v>
      </c>
      <c r="T2765" s="19">
        <v>110</v>
      </c>
      <c r="U2765" s="19">
        <v>0</v>
      </c>
      <c r="V2765" s="19">
        <v>0</v>
      </c>
      <c r="W2765" s="20">
        <v>0.65</v>
      </c>
      <c r="X2765" s="21">
        <v>0</v>
      </c>
      <c r="Y2765" s="22" t="s">
        <v>7444</v>
      </c>
      <c r="Z2765" s="14" t="s">
        <v>7078</v>
      </c>
      <c r="AA2765" s="248"/>
      <c r="AB2765" s="248"/>
      <c r="AC2765" s="248"/>
      <c r="AD2765" s="25"/>
      <c r="AE2765" s="26"/>
      <c r="AF2765" s="27"/>
    </row>
    <row r="2766" spans="1:41" ht="16.5" customHeight="1">
      <c r="A2766" s="13" t="s">
        <v>7445</v>
      </c>
      <c r="B2766" s="13"/>
      <c r="C2766" s="368"/>
      <c r="D2766" s="13"/>
      <c r="E2766" s="14" t="s">
        <v>7482</v>
      </c>
      <c r="F2766" s="132" t="s">
        <v>7483</v>
      </c>
      <c r="G2766" s="132"/>
      <c r="H2766" s="15">
        <v>2018</v>
      </c>
      <c r="I2766" s="15">
        <v>1</v>
      </c>
      <c r="J2766" s="15">
        <v>0</v>
      </c>
      <c r="K2766" s="15">
        <v>0</v>
      </c>
      <c r="L2766" s="16" t="s">
        <v>3755</v>
      </c>
      <c r="M2766" s="16" t="s">
        <v>7455</v>
      </c>
      <c r="N2766" s="16" t="s">
        <v>7456</v>
      </c>
      <c r="O2766" s="17">
        <v>0</v>
      </c>
      <c r="P2766" s="17">
        <v>0</v>
      </c>
      <c r="Q2766" s="17">
        <v>0</v>
      </c>
      <c r="R2766" s="18" t="s">
        <v>7443</v>
      </c>
      <c r="S2766" s="19">
        <v>60</v>
      </c>
      <c r="T2766" s="19">
        <v>110</v>
      </c>
      <c r="U2766" s="19">
        <v>2</v>
      </c>
      <c r="V2766" s="19">
        <v>0</v>
      </c>
      <c r="W2766" s="20">
        <v>1.2999999999999999E-2</v>
      </c>
      <c r="X2766" s="21">
        <v>0</v>
      </c>
      <c r="Y2766" s="22" t="s">
        <v>7444</v>
      </c>
      <c r="Z2766" s="14" t="s">
        <v>7078</v>
      </c>
      <c r="AA2766" s="248"/>
      <c r="AB2766" s="248"/>
      <c r="AC2766" s="248"/>
      <c r="AD2766" s="25"/>
      <c r="AE2766" s="26"/>
      <c r="AF2766" s="27"/>
    </row>
    <row r="2767" spans="1:41" ht="16.5" customHeight="1">
      <c r="A2767" s="13" t="s">
        <v>7445</v>
      </c>
      <c r="B2767" s="13"/>
      <c r="C2767" s="368"/>
      <c r="D2767" s="13"/>
      <c r="E2767" s="14" t="s">
        <v>7491</v>
      </c>
      <c r="F2767" s="132" t="s">
        <v>7492</v>
      </c>
      <c r="G2767" s="132" t="s">
        <v>7476</v>
      </c>
      <c r="H2767" s="15">
        <v>0</v>
      </c>
      <c r="I2767" s="15">
        <v>1</v>
      </c>
      <c r="J2767" s="15">
        <v>0</v>
      </c>
      <c r="K2767" s="15">
        <v>0</v>
      </c>
      <c r="L2767" s="16" t="s">
        <v>7470</v>
      </c>
      <c r="M2767" s="16" t="s">
        <v>3752</v>
      </c>
      <c r="N2767" s="16" t="s">
        <v>7456</v>
      </c>
      <c r="O2767" s="17" t="s">
        <v>7493</v>
      </c>
      <c r="P2767" s="17">
        <v>0</v>
      </c>
      <c r="Q2767" s="17">
        <v>0</v>
      </c>
      <c r="R2767" s="18" t="s">
        <v>7443</v>
      </c>
      <c r="S2767" s="19">
        <v>0</v>
      </c>
      <c r="T2767" s="19">
        <v>220</v>
      </c>
      <c r="U2767" s="19">
        <v>0</v>
      </c>
      <c r="V2767" s="19">
        <v>0</v>
      </c>
      <c r="W2767" s="20">
        <v>0</v>
      </c>
      <c r="X2767" s="21">
        <v>0</v>
      </c>
      <c r="Y2767" s="22" t="s">
        <v>7444</v>
      </c>
      <c r="Z2767" s="14" t="s">
        <v>7078</v>
      </c>
      <c r="AA2767" s="248"/>
      <c r="AB2767" s="248"/>
      <c r="AC2767" s="248"/>
      <c r="AD2767" s="25"/>
      <c r="AE2767" s="26"/>
      <c r="AF2767" s="27"/>
    </row>
    <row r="2768" spans="1:41" ht="16.5" customHeight="1">
      <c r="A2768" s="13" t="s">
        <v>7445</v>
      </c>
      <c r="B2768" s="13"/>
      <c r="C2768" s="368"/>
      <c r="D2768" s="13"/>
      <c r="E2768" s="14" t="s">
        <v>7494</v>
      </c>
      <c r="F2768" s="132" t="s">
        <v>7495</v>
      </c>
      <c r="G2768" s="132" t="s">
        <v>7496</v>
      </c>
      <c r="H2768" s="15">
        <v>2000</v>
      </c>
      <c r="I2768" s="15">
        <v>2</v>
      </c>
      <c r="J2768" s="15">
        <v>0</v>
      </c>
      <c r="K2768" s="15">
        <v>0</v>
      </c>
      <c r="L2768" s="16" t="s">
        <v>7470</v>
      </c>
      <c r="M2768" s="16" t="s">
        <v>3752</v>
      </c>
      <c r="N2768" s="16" t="s">
        <v>7456</v>
      </c>
      <c r="O2768" s="17">
        <v>0</v>
      </c>
      <c r="P2768" s="17">
        <v>0</v>
      </c>
      <c r="Q2768" s="17">
        <v>0</v>
      </c>
      <c r="R2768" s="18" t="s">
        <v>7443</v>
      </c>
      <c r="S2768" s="19">
        <v>60</v>
      </c>
      <c r="T2768" s="19">
        <v>0.5</v>
      </c>
      <c r="U2768" s="19">
        <v>0</v>
      </c>
      <c r="V2768" s="19">
        <v>0</v>
      </c>
      <c r="W2768" s="20">
        <v>0.9</v>
      </c>
      <c r="X2768" s="21">
        <v>0</v>
      </c>
      <c r="Y2768" s="22" t="s">
        <v>7444</v>
      </c>
      <c r="Z2768" s="14" t="s">
        <v>7078</v>
      </c>
      <c r="AA2768" s="248"/>
      <c r="AB2768" s="248"/>
      <c r="AC2768" s="248"/>
      <c r="AD2768" s="25"/>
      <c r="AE2768" s="26"/>
      <c r="AF2768" s="27"/>
    </row>
    <row r="2769" spans="1:41" ht="16.5" customHeight="1">
      <c r="A2769" s="13" t="s">
        <v>7445</v>
      </c>
      <c r="B2769" s="13"/>
      <c r="C2769" s="368"/>
      <c r="D2769" s="13"/>
      <c r="E2769" s="14" t="s">
        <v>7503</v>
      </c>
      <c r="F2769" s="132" t="s">
        <v>7475</v>
      </c>
      <c r="G2769" s="132" t="s">
        <v>7475</v>
      </c>
      <c r="H2769" s="15">
        <v>2001</v>
      </c>
      <c r="I2769" s="15">
        <v>1</v>
      </c>
      <c r="J2769" s="15">
        <v>0</v>
      </c>
      <c r="K2769" s="15">
        <v>0</v>
      </c>
      <c r="L2769" s="16" t="s">
        <v>3755</v>
      </c>
      <c r="M2769" s="16" t="s">
        <v>3752</v>
      </c>
      <c r="N2769" s="16" t="s">
        <v>7456</v>
      </c>
      <c r="O2769" s="17">
        <v>0</v>
      </c>
      <c r="P2769" s="17">
        <v>0</v>
      </c>
      <c r="Q2769" s="17">
        <v>0</v>
      </c>
      <c r="R2769" s="18" t="s">
        <v>7443</v>
      </c>
      <c r="S2769" s="19">
        <v>60</v>
      </c>
      <c r="T2769" s="19">
        <v>110</v>
      </c>
      <c r="U2769" s="19">
        <v>0</v>
      </c>
      <c r="V2769" s="19">
        <v>0</v>
      </c>
      <c r="W2769" s="20">
        <v>0.25</v>
      </c>
      <c r="X2769" s="21">
        <v>0</v>
      </c>
      <c r="Y2769" s="22" t="s">
        <v>7444</v>
      </c>
      <c r="Z2769" s="14" t="s">
        <v>7078</v>
      </c>
      <c r="AA2769" s="248"/>
      <c r="AB2769" s="248"/>
      <c r="AC2769" s="248"/>
      <c r="AD2769" s="25"/>
      <c r="AE2769" s="26"/>
      <c r="AF2769" s="27"/>
    </row>
    <row r="2770" spans="1:41" ht="16.5" customHeight="1">
      <c r="A2770" s="13" t="s">
        <v>7445</v>
      </c>
      <c r="B2770" s="13"/>
      <c r="C2770" s="368"/>
      <c r="D2770" s="13"/>
      <c r="E2770" s="14" t="s">
        <v>7518</v>
      </c>
      <c r="F2770" s="132" t="s">
        <v>7475</v>
      </c>
      <c r="G2770" s="132" t="s">
        <v>7476</v>
      </c>
      <c r="H2770" s="15">
        <v>2010</v>
      </c>
      <c r="I2770" s="15">
        <v>1</v>
      </c>
      <c r="J2770" s="15">
        <v>0</v>
      </c>
      <c r="K2770" s="15">
        <v>0</v>
      </c>
      <c r="L2770" s="16" t="s">
        <v>3755</v>
      </c>
      <c r="M2770" s="16" t="s">
        <v>3752</v>
      </c>
      <c r="N2770" s="16" t="s">
        <v>7456</v>
      </c>
      <c r="O2770" s="17">
        <v>0</v>
      </c>
      <c r="P2770" s="17">
        <v>0</v>
      </c>
      <c r="Q2770" s="17">
        <v>0</v>
      </c>
      <c r="R2770" s="18" t="s">
        <v>7443</v>
      </c>
      <c r="S2770" s="19">
        <v>0</v>
      </c>
      <c r="T2770" s="19">
        <v>110</v>
      </c>
      <c r="U2770" s="19">
        <v>0</v>
      </c>
      <c r="V2770" s="19">
        <v>0</v>
      </c>
      <c r="W2770" s="20">
        <v>0</v>
      </c>
      <c r="X2770" s="21">
        <v>0</v>
      </c>
      <c r="Y2770" s="22" t="s">
        <v>7444</v>
      </c>
      <c r="Z2770" s="14" t="s">
        <v>7078</v>
      </c>
      <c r="AA2770" s="248"/>
      <c r="AB2770" s="248"/>
      <c r="AC2770" s="248"/>
      <c r="AD2770" s="25"/>
      <c r="AE2770" s="26"/>
      <c r="AF2770" s="27"/>
    </row>
    <row r="2771" spans="1:41" ht="16.5" customHeight="1">
      <c r="A2771" s="13" t="s">
        <v>7445</v>
      </c>
      <c r="B2771" s="13"/>
      <c r="C2771" s="368"/>
      <c r="D2771" s="13"/>
      <c r="E2771" s="14" t="s">
        <v>7526</v>
      </c>
      <c r="F2771" s="132" t="s">
        <v>7350</v>
      </c>
      <c r="G2771" s="132" t="s">
        <v>7525</v>
      </c>
      <c r="H2771" s="15"/>
      <c r="I2771" s="15">
        <v>6</v>
      </c>
      <c r="J2771" s="15">
        <v>0</v>
      </c>
      <c r="K2771" s="15">
        <v>0</v>
      </c>
      <c r="L2771" s="16" t="s">
        <v>7438</v>
      </c>
      <c r="M2771" s="16" t="s">
        <v>3752</v>
      </c>
      <c r="N2771" s="16" t="s">
        <v>7352</v>
      </c>
      <c r="O2771" s="17">
        <f>22*10*9</f>
        <v>1980</v>
      </c>
      <c r="P2771" s="17">
        <v>0</v>
      </c>
      <c r="Q2771" s="17">
        <v>0</v>
      </c>
      <c r="R2771" s="18" t="s">
        <v>7443</v>
      </c>
      <c r="S2771" s="19">
        <v>0</v>
      </c>
      <c r="T2771" s="19">
        <v>110</v>
      </c>
      <c r="U2771" s="19">
        <v>0</v>
      </c>
      <c r="V2771" s="19">
        <v>0</v>
      </c>
      <c r="W2771" s="20">
        <v>0</v>
      </c>
      <c r="X2771" s="21">
        <v>0</v>
      </c>
      <c r="Y2771" s="22" t="s">
        <v>7444</v>
      </c>
      <c r="Z2771" s="14" t="s">
        <v>7078</v>
      </c>
      <c r="AA2771" s="248"/>
      <c r="AB2771" s="248"/>
      <c r="AC2771" s="248"/>
      <c r="AD2771" s="25"/>
      <c r="AE2771" s="26"/>
      <c r="AF2771" s="27"/>
    </row>
    <row r="2772" spans="1:41" ht="16.5" customHeight="1">
      <c r="A2772" s="13" t="s">
        <v>7445</v>
      </c>
      <c r="B2772" s="13"/>
      <c r="C2772" s="368"/>
      <c r="D2772" s="13"/>
      <c r="E2772" s="14" t="s">
        <v>7527</v>
      </c>
      <c r="F2772" s="132" t="s">
        <v>7475</v>
      </c>
      <c r="G2772" s="132" t="s">
        <v>7476</v>
      </c>
      <c r="H2772" s="15"/>
      <c r="I2772" s="15">
        <v>8</v>
      </c>
      <c r="J2772" s="15">
        <v>0</v>
      </c>
      <c r="K2772" s="15">
        <v>0</v>
      </c>
      <c r="L2772" s="16" t="s">
        <v>7470</v>
      </c>
      <c r="M2772" s="16" t="s">
        <v>3752</v>
      </c>
      <c r="N2772" s="16" t="s">
        <v>7456</v>
      </c>
      <c r="O2772" s="17">
        <f>22*10*9</f>
        <v>1980</v>
      </c>
      <c r="P2772" s="17">
        <v>0</v>
      </c>
      <c r="Q2772" s="17">
        <v>0</v>
      </c>
      <c r="R2772" s="18" t="s">
        <v>7443</v>
      </c>
      <c r="S2772" s="19">
        <v>0</v>
      </c>
      <c r="T2772" s="19">
        <v>110</v>
      </c>
      <c r="U2772" s="19">
        <v>0</v>
      </c>
      <c r="V2772" s="19">
        <v>0</v>
      </c>
      <c r="W2772" s="20">
        <v>0</v>
      </c>
      <c r="X2772" s="21">
        <v>0</v>
      </c>
      <c r="Y2772" s="22" t="s">
        <v>7444</v>
      </c>
      <c r="Z2772" s="14" t="s">
        <v>7078</v>
      </c>
      <c r="AA2772" s="248"/>
      <c r="AB2772" s="248"/>
      <c r="AC2772" s="248"/>
      <c r="AD2772" s="25"/>
      <c r="AE2772" s="26"/>
      <c r="AF2772" s="27"/>
    </row>
    <row r="2773" spans="1:41" ht="16.5" customHeight="1">
      <c r="A2773" s="13" t="s">
        <v>7445</v>
      </c>
      <c r="B2773" s="13"/>
      <c r="C2773" s="368"/>
      <c r="D2773" s="13"/>
      <c r="E2773" s="14" t="s">
        <v>7528</v>
      </c>
      <c r="F2773" s="132" t="s">
        <v>7475</v>
      </c>
      <c r="G2773" s="132" t="s">
        <v>7476</v>
      </c>
      <c r="H2773" s="15"/>
      <c r="I2773" s="15">
        <v>18</v>
      </c>
      <c r="J2773" s="15">
        <v>0</v>
      </c>
      <c r="K2773" s="15">
        <v>0</v>
      </c>
      <c r="L2773" s="16" t="s">
        <v>7470</v>
      </c>
      <c r="M2773" s="16" t="s">
        <v>3752</v>
      </c>
      <c r="N2773" s="16" t="s">
        <v>7456</v>
      </c>
      <c r="O2773" s="17">
        <f>22*10*9</f>
        <v>1980</v>
      </c>
      <c r="P2773" s="17">
        <v>0</v>
      </c>
      <c r="Q2773" s="17">
        <v>0</v>
      </c>
      <c r="R2773" s="18" t="s">
        <v>7443</v>
      </c>
      <c r="S2773" s="19">
        <v>0</v>
      </c>
      <c r="T2773" s="19">
        <v>110</v>
      </c>
      <c r="U2773" s="19">
        <v>0</v>
      </c>
      <c r="V2773" s="19">
        <v>0</v>
      </c>
      <c r="W2773" s="20">
        <v>0</v>
      </c>
      <c r="X2773" s="21">
        <v>0</v>
      </c>
      <c r="Y2773" s="22" t="s">
        <v>7444</v>
      </c>
      <c r="Z2773" s="14" t="s">
        <v>7078</v>
      </c>
      <c r="AA2773" s="248"/>
      <c r="AB2773" s="248"/>
      <c r="AC2773" s="248"/>
      <c r="AD2773" s="25"/>
      <c r="AE2773" s="26"/>
      <c r="AF2773" s="27"/>
    </row>
    <row r="2774" spans="1:41" ht="16.5" customHeight="1">
      <c r="A2774" s="13" t="s">
        <v>7445</v>
      </c>
      <c r="B2774" s="13"/>
      <c r="C2774" s="368"/>
      <c r="D2774" s="13"/>
      <c r="E2774" s="14" t="s">
        <v>7529</v>
      </c>
      <c r="F2774" s="132" t="s">
        <v>7475</v>
      </c>
      <c r="G2774" s="132" t="s">
        <v>7476</v>
      </c>
      <c r="H2774" s="15"/>
      <c r="I2774" s="15">
        <v>10</v>
      </c>
      <c r="J2774" s="15">
        <v>0</v>
      </c>
      <c r="K2774" s="15">
        <v>0</v>
      </c>
      <c r="L2774" s="16" t="s">
        <v>7470</v>
      </c>
      <c r="M2774" s="16" t="s">
        <v>3752</v>
      </c>
      <c r="N2774" s="16" t="s">
        <v>7456</v>
      </c>
      <c r="O2774" s="17">
        <f>22*10*9</f>
        <v>1980</v>
      </c>
      <c r="P2774" s="17">
        <v>0</v>
      </c>
      <c r="Q2774" s="17">
        <v>0</v>
      </c>
      <c r="R2774" s="18" t="s">
        <v>7443</v>
      </c>
      <c r="S2774" s="19">
        <v>0</v>
      </c>
      <c r="T2774" s="19">
        <v>110</v>
      </c>
      <c r="U2774" s="19">
        <v>0</v>
      </c>
      <c r="V2774" s="19">
        <v>0</v>
      </c>
      <c r="W2774" s="20">
        <v>0</v>
      </c>
      <c r="X2774" s="21">
        <v>0</v>
      </c>
      <c r="Y2774" s="22" t="s">
        <v>7444</v>
      </c>
      <c r="Z2774" s="14" t="s">
        <v>7078</v>
      </c>
      <c r="AA2774" s="248"/>
      <c r="AB2774" s="248"/>
      <c r="AC2774" s="248"/>
      <c r="AD2774" s="25"/>
      <c r="AE2774" s="26"/>
      <c r="AF2774" s="27"/>
    </row>
    <row r="2775" spans="1:41" ht="16.5" customHeight="1">
      <c r="A2775" s="13" t="s">
        <v>7445</v>
      </c>
      <c r="B2775" s="13"/>
      <c r="C2775" s="368"/>
      <c r="D2775" s="13"/>
      <c r="E2775" s="14" t="s">
        <v>7530</v>
      </c>
      <c r="F2775" s="132" t="s">
        <v>7475</v>
      </c>
      <c r="G2775" s="132" t="s">
        <v>7476</v>
      </c>
      <c r="H2775" s="15"/>
      <c r="I2775" s="15">
        <v>5</v>
      </c>
      <c r="J2775" s="15">
        <v>0</v>
      </c>
      <c r="K2775" s="15">
        <v>0</v>
      </c>
      <c r="L2775" s="16" t="s">
        <v>7470</v>
      </c>
      <c r="M2775" s="16" t="s">
        <v>3752</v>
      </c>
      <c r="N2775" s="16" t="s">
        <v>7456</v>
      </c>
      <c r="O2775" s="17">
        <f>22*10*9</f>
        <v>1980</v>
      </c>
      <c r="P2775" s="17">
        <v>0</v>
      </c>
      <c r="Q2775" s="17">
        <v>0</v>
      </c>
      <c r="R2775" s="18" t="s">
        <v>7443</v>
      </c>
      <c r="S2775" s="19">
        <v>0</v>
      </c>
      <c r="T2775" s="19">
        <v>110</v>
      </c>
      <c r="U2775" s="19">
        <v>0</v>
      </c>
      <c r="V2775" s="19">
        <v>0</v>
      </c>
      <c r="W2775" s="20">
        <v>0</v>
      </c>
      <c r="X2775" s="21">
        <v>0</v>
      </c>
      <c r="Y2775" s="22" t="s">
        <v>7444</v>
      </c>
      <c r="Z2775" s="14" t="s">
        <v>7078</v>
      </c>
      <c r="AA2775" s="248"/>
      <c r="AB2775" s="248"/>
      <c r="AC2775" s="248"/>
      <c r="AD2775" s="25"/>
      <c r="AE2775" s="26"/>
      <c r="AF2775" s="27"/>
    </row>
    <row r="2776" spans="1:41" ht="16.5" customHeight="1">
      <c r="A2776" s="13" t="s">
        <v>7445</v>
      </c>
      <c r="B2776" s="13"/>
      <c r="C2776" s="368"/>
      <c r="D2776" s="13"/>
      <c r="E2776" s="14" t="s">
        <v>7531</v>
      </c>
      <c r="F2776" s="132" t="s">
        <v>7475</v>
      </c>
      <c r="G2776" s="132" t="s">
        <v>7476</v>
      </c>
      <c r="H2776" s="15"/>
      <c r="I2776" s="15">
        <v>5</v>
      </c>
      <c r="J2776" s="15">
        <v>0</v>
      </c>
      <c r="K2776" s="15">
        <v>0</v>
      </c>
      <c r="L2776" s="16" t="s">
        <v>7470</v>
      </c>
      <c r="M2776" s="16" t="s">
        <v>3752</v>
      </c>
      <c r="N2776" s="16" t="s">
        <v>7456</v>
      </c>
      <c r="O2776" s="17">
        <f>3*9*22</f>
        <v>594</v>
      </c>
      <c r="P2776" s="17">
        <v>0</v>
      </c>
      <c r="Q2776" s="17">
        <v>0</v>
      </c>
      <c r="R2776" s="18" t="s">
        <v>7443</v>
      </c>
      <c r="S2776" s="19">
        <v>0</v>
      </c>
      <c r="T2776" s="19">
        <v>110</v>
      </c>
      <c r="U2776" s="19">
        <v>0</v>
      </c>
      <c r="V2776" s="19">
        <v>0</v>
      </c>
      <c r="W2776" s="20">
        <v>0</v>
      </c>
      <c r="X2776" s="21">
        <v>0</v>
      </c>
      <c r="Y2776" s="22" t="s">
        <v>7444</v>
      </c>
      <c r="Z2776" s="14" t="s">
        <v>7078</v>
      </c>
      <c r="AA2776" s="248"/>
      <c r="AB2776" s="248"/>
      <c r="AC2776" s="248"/>
      <c r="AD2776" s="25"/>
      <c r="AE2776" s="26"/>
      <c r="AF2776" s="27"/>
    </row>
    <row r="2777" spans="1:41" ht="16.5" customHeight="1">
      <c r="A2777" s="13" t="s">
        <v>7445</v>
      </c>
      <c r="B2777" s="13"/>
      <c r="C2777" s="368"/>
      <c r="D2777" s="13"/>
      <c r="E2777" s="14" t="s">
        <v>7532</v>
      </c>
      <c r="F2777" s="132" t="s">
        <v>7475</v>
      </c>
      <c r="G2777" s="132" t="s">
        <v>7476</v>
      </c>
      <c r="H2777" s="15"/>
      <c r="I2777" s="15">
        <v>39</v>
      </c>
      <c r="J2777" s="15">
        <v>0</v>
      </c>
      <c r="K2777" s="15">
        <v>0</v>
      </c>
      <c r="L2777" s="16" t="s">
        <v>7470</v>
      </c>
      <c r="M2777" s="16" t="s">
        <v>3752</v>
      </c>
      <c r="N2777" s="16" t="s">
        <v>7456</v>
      </c>
      <c r="O2777" s="17">
        <v>2880</v>
      </c>
      <c r="P2777" s="17">
        <v>0</v>
      </c>
      <c r="Q2777" s="17">
        <v>0</v>
      </c>
      <c r="R2777" s="18" t="s">
        <v>7443</v>
      </c>
      <c r="S2777" s="19">
        <v>0</v>
      </c>
      <c r="T2777" s="19">
        <v>110</v>
      </c>
      <c r="U2777" s="19">
        <v>0</v>
      </c>
      <c r="V2777" s="19">
        <v>0</v>
      </c>
      <c r="W2777" s="20">
        <v>0</v>
      </c>
      <c r="X2777" s="21">
        <v>0</v>
      </c>
      <c r="Y2777" s="22" t="s">
        <v>7444</v>
      </c>
      <c r="Z2777" s="14" t="s">
        <v>7078</v>
      </c>
      <c r="AA2777" s="248"/>
      <c r="AB2777" s="248"/>
      <c r="AC2777" s="248"/>
      <c r="AD2777" s="25"/>
      <c r="AE2777" s="26"/>
      <c r="AF2777" s="27"/>
    </row>
    <row r="2778" spans="1:41" ht="16.5" customHeight="1">
      <c r="A2778" s="13" t="s">
        <v>7445</v>
      </c>
      <c r="B2778" s="13"/>
      <c r="C2778" s="368"/>
      <c r="D2778" s="13"/>
      <c r="E2778" s="14" t="s">
        <v>7533</v>
      </c>
      <c r="F2778" s="132" t="s">
        <v>7475</v>
      </c>
      <c r="G2778" s="132" t="s">
        <v>7475</v>
      </c>
      <c r="H2778" s="15"/>
      <c r="I2778" s="15">
        <v>14</v>
      </c>
      <c r="J2778" s="15">
        <v>0</v>
      </c>
      <c r="K2778" s="15">
        <v>0</v>
      </c>
      <c r="L2778" s="16" t="s">
        <v>7470</v>
      </c>
      <c r="M2778" s="16" t="s">
        <v>3752</v>
      </c>
      <c r="N2778" s="16" t="s">
        <v>7456</v>
      </c>
      <c r="O2778" s="17">
        <f>22*9*8</f>
        <v>1584</v>
      </c>
      <c r="P2778" s="17">
        <v>0</v>
      </c>
      <c r="Q2778" s="17">
        <v>0</v>
      </c>
      <c r="R2778" s="18" t="s">
        <v>7443</v>
      </c>
      <c r="S2778" s="19">
        <v>0</v>
      </c>
      <c r="T2778" s="19">
        <v>110</v>
      </c>
      <c r="U2778" s="19">
        <v>0</v>
      </c>
      <c r="V2778" s="19">
        <v>0</v>
      </c>
      <c r="W2778" s="20">
        <v>0</v>
      </c>
      <c r="X2778" s="21">
        <v>0</v>
      </c>
      <c r="Y2778" s="22" t="s">
        <v>7444</v>
      </c>
      <c r="Z2778" s="14" t="s">
        <v>7078</v>
      </c>
      <c r="AA2778" s="248"/>
      <c r="AB2778" s="248"/>
      <c r="AC2778" s="248"/>
      <c r="AD2778" s="25"/>
      <c r="AE2778" s="26"/>
      <c r="AF2778" s="27"/>
    </row>
    <row r="2779" spans="1:41" ht="16.5" customHeight="1">
      <c r="A2779" s="13" t="s">
        <v>7445</v>
      </c>
      <c r="B2779" s="13"/>
      <c r="C2779" s="368"/>
      <c r="D2779" s="13"/>
      <c r="E2779" s="14" t="s">
        <v>7535</v>
      </c>
      <c r="F2779" s="132" t="s">
        <v>7536</v>
      </c>
      <c r="G2779" s="132" t="s">
        <v>3768</v>
      </c>
      <c r="H2779" s="15">
        <v>2011</v>
      </c>
      <c r="I2779" s="15">
        <v>1</v>
      </c>
      <c r="J2779" s="15">
        <v>0</v>
      </c>
      <c r="K2779" s="15">
        <v>0</v>
      </c>
      <c r="L2779" s="16" t="s">
        <v>3755</v>
      </c>
      <c r="M2779" s="16" t="s">
        <v>3752</v>
      </c>
      <c r="N2779" s="16" t="s">
        <v>7456</v>
      </c>
      <c r="O2779" s="17">
        <v>0</v>
      </c>
      <c r="P2779" s="17">
        <v>0</v>
      </c>
      <c r="Q2779" s="17">
        <v>0</v>
      </c>
      <c r="R2779" s="18" t="s">
        <v>7443</v>
      </c>
      <c r="S2779" s="19">
        <v>60</v>
      </c>
      <c r="T2779" s="19">
        <v>220</v>
      </c>
      <c r="U2779" s="19">
        <v>0</v>
      </c>
      <c r="V2779" s="19">
        <v>0</v>
      </c>
      <c r="W2779" s="20">
        <v>0</v>
      </c>
      <c r="X2779" s="21">
        <v>0</v>
      </c>
      <c r="Y2779" s="22" t="s">
        <v>7444</v>
      </c>
      <c r="Z2779" s="14" t="s">
        <v>7078</v>
      </c>
      <c r="AA2779" s="248"/>
      <c r="AB2779" s="248"/>
      <c r="AC2779" s="248"/>
      <c r="AD2779" s="25"/>
      <c r="AE2779" s="26"/>
      <c r="AF2779" s="27"/>
    </row>
    <row r="2780" spans="1:41" ht="16.5" customHeight="1">
      <c r="A2780" s="13" t="s">
        <v>7445</v>
      </c>
      <c r="B2780" s="13"/>
      <c r="C2780" s="368"/>
      <c r="D2780" s="13"/>
      <c r="E2780" s="14" t="s">
        <v>7539</v>
      </c>
      <c r="F2780" s="132" t="s">
        <v>7540</v>
      </c>
      <c r="G2780" s="132" t="s">
        <v>7541</v>
      </c>
      <c r="H2780" s="15">
        <v>0</v>
      </c>
      <c r="I2780" s="15">
        <v>1</v>
      </c>
      <c r="J2780" s="15">
        <v>0</v>
      </c>
      <c r="K2780" s="15">
        <v>0</v>
      </c>
      <c r="L2780" s="16" t="s">
        <v>3755</v>
      </c>
      <c r="M2780" s="16" t="s">
        <v>3752</v>
      </c>
      <c r="N2780" s="16" t="s">
        <v>7456</v>
      </c>
      <c r="O2780" s="17" t="s">
        <v>67</v>
      </c>
      <c r="P2780" s="17" t="s">
        <v>67</v>
      </c>
      <c r="Q2780" s="17" t="s">
        <v>67</v>
      </c>
      <c r="R2780" s="18" t="s">
        <v>4338</v>
      </c>
      <c r="S2780" s="19" t="s">
        <v>67</v>
      </c>
      <c r="T2780" s="19" t="s">
        <v>67</v>
      </c>
      <c r="U2780" s="19" t="s">
        <v>67</v>
      </c>
      <c r="V2780" s="19" t="s">
        <v>67</v>
      </c>
      <c r="W2780" s="20" t="s">
        <v>68</v>
      </c>
      <c r="X2780" s="21"/>
      <c r="Y2780" s="22"/>
      <c r="Z2780" s="14" t="s">
        <v>7538</v>
      </c>
      <c r="AA2780" s="248"/>
      <c r="AB2780" s="14" t="s">
        <v>5925</v>
      </c>
      <c r="AC2780" s="14" t="s">
        <v>65</v>
      </c>
      <c r="AD2780" s="84"/>
      <c r="AE2780" s="26"/>
      <c r="AF2780" s="27"/>
    </row>
    <row r="2781" spans="1:41" ht="16.5" customHeight="1">
      <c r="A2781" s="13" t="s">
        <v>7445</v>
      </c>
      <c r="B2781" s="13"/>
      <c r="C2781" s="368"/>
      <c r="D2781" s="13"/>
      <c r="E2781" s="14" t="s">
        <v>7542</v>
      </c>
      <c r="F2781" s="132" t="s">
        <v>7543</v>
      </c>
      <c r="G2781" s="132" t="s">
        <v>7544</v>
      </c>
      <c r="H2781" s="15"/>
      <c r="I2781" s="15">
        <v>1</v>
      </c>
      <c r="J2781" s="15">
        <v>0</v>
      </c>
      <c r="K2781" s="15">
        <v>0</v>
      </c>
      <c r="L2781" s="16" t="s">
        <v>3755</v>
      </c>
      <c r="M2781" s="16" t="s">
        <v>3752</v>
      </c>
      <c r="N2781" s="16" t="s">
        <v>7456</v>
      </c>
      <c r="O2781" s="17">
        <v>2880</v>
      </c>
      <c r="P2781" s="17">
        <v>0</v>
      </c>
      <c r="Q2781" s="17">
        <v>0</v>
      </c>
      <c r="R2781" s="18" t="s">
        <v>65</v>
      </c>
      <c r="S2781" s="19">
        <v>0</v>
      </c>
      <c r="T2781" s="19">
        <v>0</v>
      </c>
      <c r="U2781" s="19">
        <v>0</v>
      </c>
      <c r="V2781" s="19">
        <v>0</v>
      </c>
      <c r="W2781" s="20">
        <v>0</v>
      </c>
      <c r="X2781" s="21">
        <v>0</v>
      </c>
      <c r="Y2781" s="22" t="s">
        <v>7444</v>
      </c>
      <c r="Z2781" s="14" t="s">
        <v>7078</v>
      </c>
      <c r="AA2781" s="248"/>
      <c r="AB2781" s="248"/>
      <c r="AC2781" s="248"/>
      <c r="AD2781" s="25"/>
      <c r="AE2781" s="26"/>
      <c r="AF2781" s="27"/>
    </row>
    <row r="2782" spans="1:41" ht="16.5" customHeight="1">
      <c r="A2782" s="13" t="s">
        <v>7445</v>
      </c>
      <c r="B2782" s="13"/>
      <c r="C2782" s="368"/>
      <c r="D2782" s="13"/>
      <c r="E2782" s="14" t="s">
        <v>7471</v>
      </c>
      <c r="F2782" s="132" t="s">
        <v>7472</v>
      </c>
      <c r="G2782" s="132" t="s">
        <v>7473</v>
      </c>
      <c r="H2782" s="15">
        <v>2018</v>
      </c>
      <c r="I2782" s="15">
        <v>1</v>
      </c>
      <c r="J2782" s="15">
        <v>0</v>
      </c>
      <c r="K2782" s="15">
        <v>0</v>
      </c>
      <c r="L2782" s="16" t="s">
        <v>7470</v>
      </c>
      <c r="M2782" s="16" t="s">
        <v>7455</v>
      </c>
      <c r="N2782" s="16" t="s">
        <v>7456</v>
      </c>
      <c r="O2782" s="17">
        <f>6*22*9</f>
        <v>1188</v>
      </c>
      <c r="P2782" s="17">
        <v>0</v>
      </c>
      <c r="Q2782" s="17">
        <v>0</v>
      </c>
      <c r="R2782" s="18" t="s">
        <v>7443</v>
      </c>
      <c r="S2782" s="19">
        <v>60</v>
      </c>
      <c r="T2782" s="19">
        <v>110</v>
      </c>
      <c r="U2782" s="19">
        <v>0</v>
      </c>
      <c r="V2782" s="19">
        <v>0</v>
      </c>
      <c r="W2782" s="20">
        <v>1E-3</v>
      </c>
      <c r="X2782" s="21">
        <v>1.1879999999999999</v>
      </c>
      <c r="Y2782" s="22" t="s">
        <v>7444</v>
      </c>
      <c r="Z2782" s="14" t="s">
        <v>7078</v>
      </c>
      <c r="AA2782" s="248"/>
      <c r="AB2782" s="248"/>
      <c r="AC2782" s="248"/>
      <c r="AD2782" s="25"/>
      <c r="AE2782" s="26"/>
      <c r="AF2782" s="27"/>
      <c r="AG2782" s="28"/>
      <c r="AH2782" s="28"/>
    </row>
    <row r="2783" spans="1:41" ht="16.5" customHeight="1">
      <c r="A2783" s="83" t="s">
        <v>7334</v>
      </c>
      <c r="B2783" s="13"/>
      <c r="C2783" s="368"/>
      <c r="D2783" s="83"/>
      <c r="E2783" s="14" t="s">
        <v>7393</v>
      </c>
      <c r="F2783" s="14" t="s">
        <v>7264</v>
      </c>
      <c r="G2783" s="14" t="s">
        <v>7394</v>
      </c>
      <c r="H2783" s="14">
        <v>2009</v>
      </c>
      <c r="I2783" s="15">
        <v>2</v>
      </c>
      <c r="J2783" s="15">
        <v>0</v>
      </c>
      <c r="K2783" s="15">
        <v>0</v>
      </c>
      <c r="L2783" s="16" t="s">
        <v>7337</v>
      </c>
      <c r="M2783" s="16" t="s">
        <v>3752</v>
      </c>
      <c r="N2783" s="16" t="s">
        <v>7338</v>
      </c>
      <c r="O2783" s="17">
        <f>4*3*12</f>
        <v>144</v>
      </c>
      <c r="P2783" s="17">
        <v>0</v>
      </c>
      <c r="Q2783" s="17">
        <v>0</v>
      </c>
      <c r="R2783" s="18" t="s">
        <v>33</v>
      </c>
      <c r="S2783" s="19">
        <v>60</v>
      </c>
      <c r="T2783" s="19">
        <v>220</v>
      </c>
      <c r="U2783" s="19">
        <v>0</v>
      </c>
      <c r="V2783" s="19">
        <v>0</v>
      </c>
      <c r="W2783" s="20">
        <v>1.7999999999999999E-2</v>
      </c>
      <c r="X2783" s="21">
        <v>5.1839999999999993</v>
      </c>
      <c r="Y2783" s="22" t="s">
        <v>7346</v>
      </c>
      <c r="Z2783" s="23" t="s">
        <v>7347</v>
      </c>
      <c r="AA2783" s="24"/>
      <c r="AB2783" s="14"/>
      <c r="AC2783" s="14"/>
      <c r="AD2783" s="25"/>
      <c r="AE2783" s="26"/>
      <c r="AF2783" s="27"/>
      <c r="AG2783" s="88"/>
      <c r="AH2783" s="88"/>
      <c r="AI2783" s="88"/>
      <c r="AJ2783" s="88"/>
      <c r="AK2783" s="88"/>
      <c r="AL2783" s="88"/>
      <c r="AM2783" s="88"/>
      <c r="AN2783" s="88"/>
      <c r="AO2783" s="88"/>
    </row>
    <row r="2784" spans="1:41" ht="16.5" customHeight="1">
      <c r="A2784" s="83" t="s">
        <v>7348</v>
      </c>
      <c r="B2784" s="13"/>
      <c r="C2784" s="368"/>
      <c r="D2784" s="83"/>
      <c r="E2784" s="14" t="s">
        <v>7395</v>
      </c>
      <c r="F2784" s="14" t="s">
        <v>7396</v>
      </c>
      <c r="G2784" s="14" t="s">
        <v>7397</v>
      </c>
      <c r="H2784" s="14">
        <v>2014</v>
      </c>
      <c r="I2784" s="15">
        <v>1</v>
      </c>
      <c r="J2784" s="15">
        <v>0</v>
      </c>
      <c r="K2784" s="15">
        <v>0</v>
      </c>
      <c r="L2784" s="16" t="s">
        <v>7351</v>
      </c>
      <c r="M2784" s="16" t="s">
        <v>3752</v>
      </c>
      <c r="N2784" s="16" t="s">
        <v>7352</v>
      </c>
      <c r="O2784" s="17">
        <f>4*3*12</f>
        <v>144</v>
      </c>
      <c r="P2784" s="17">
        <v>0</v>
      </c>
      <c r="Q2784" s="17">
        <v>0</v>
      </c>
      <c r="R2784" s="18" t="s">
        <v>7398</v>
      </c>
      <c r="S2784" s="19">
        <v>60</v>
      </c>
      <c r="T2784" s="19">
        <v>220</v>
      </c>
      <c r="U2784" s="19">
        <v>0</v>
      </c>
      <c r="V2784" s="19">
        <v>0</v>
      </c>
      <c r="W2784" s="20">
        <v>2.5000000000000001E-2</v>
      </c>
      <c r="X2784" s="21">
        <v>3.6</v>
      </c>
      <c r="Y2784" s="22" t="s">
        <v>7399</v>
      </c>
      <c r="Z2784" s="23" t="s">
        <v>7242</v>
      </c>
      <c r="AA2784" s="24"/>
      <c r="AB2784" s="14"/>
      <c r="AC2784" s="14"/>
      <c r="AD2784" s="25"/>
      <c r="AE2784" s="26"/>
      <c r="AF2784" s="27"/>
      <c r="AG2784" s="88"/>
      <c r="AH2784" s="88"/>
      <c r="AI2784" s="88"/>
      <c r="AJ2784" s="88"/>
      <c r="AK2784" s="88"/>
      <c r="AL2784" s="88"/>
      <c r="AM2784" s="88"/>
      <c r="AN2784" s="88"/>
      <c r="AO2784" s="88"/>
    </row>
    <row r="2785" spans="1:41" ht="16.5" customHeight="1">
      <c r="A2785" s="13" t="s">
        <v>7445</v>
      </c>
      <c r="B2785" s="13"/>
      <c r="C2785" s="368"/>
      <c r="D2785" s="13"/>
      <c r="E2785" s="14" t="s">
        <v>7487</v>
      </c>
      <c r="F2785" s="132" t="s">
        <v>7488</v>
      </c>
      <c r="G2785" s="132"/>
      <c r="H2785" s="15">
        <v>2010</v>
      </c>
      <c r="I2785" s="15">
        <v>3</v>
      </c>
      <c r="J2785" s="15">
        <v>0</v>
      </c>
      <c r="K2785" s="15">
        <v>0</v>
      </c>
      <c r="L2785" s="16" t="s">
        <v>3755</v>
      </c>
      <c r="M2785" s="16" t="s">
        <v>7455</v>
      </c>
      <c r="N2785" s="16" t="s">
        <v>7456</v>
      </c>
      <c r="O2785" s="17">
        <f>4*22*9</f>
        <v>792</v>
      </c>
      <c r="P2785" s="17">
        <v>0</v>
      </c>
      <c r="Q2785" s="17">
        <v>0</v>
      </c>
      <c r="R2785" s="18" t="s">
        <v>7443</v>
      </c>
      <c r="S2785" s="19">
        <v>60</v>
      </c>
      <c r="T2785" s="19">
        <v>220</v>
      </c>
      <c r="U2785" s="19">
        <v>0</v>
      </c>
      <c r="V2785" s="19">
        <v>0</v>
      </c>
      <c r="W2785" s="20">
        <v>1.2999999999999999E-2</v>
      </c>
      <c r="X2785" s="21">
        <v>30.887999999999998</v>
      </c>
      <c r="Y2785" s="22" t="s">
        <v>7444</v>
      </c>
      <c r="Z2785" s="14" t="s">
        <v>7078</v>
      </c>
      <c r="AA2785" s="248"/>
      <c r="AB2785" s="248"/>
      <c r="AC2785" s="248"/>
      <c r="AD2785" s="25"/>
      <c r="AE2785" s="26"/>
      <c r="AF2785" s="27"/>
      <c r="AG2785" s="28"/>
      <c r="AH2785" s="28"/>
      <c r="AI2785" s="28"/>
      <c r="AJ2785" s="28"/>
      <c r="AK2785" s="28"/>
      <c r="AL2785" s="28"/>
      <c r="AM2785" s="28"/>
      <c r="AN2785" s="28"/>
      <c r="AO2785" s="28"/>
    </row>
    <row r="2786" spans="1:41" ht="16.5" customHeight="1">
      <c r="A2786" s="83" t="s">
        <v>7400</v>
      </c>
      <c r="B2786" s="13"/>
      <c r="C2786" s="368"/>
      <c r="D2786" s="83"/>
      <c r="E2786" s="14" t="s">
        <v>7411</v>
      </c>
      <c r="F2786" s="14" t="s">
        <v>7412</v>
      </c>
      <c r="G2786" s="14"/>
      <c r="H2786" s="14" t="s">
        <v>7413</v>
      </c>
      <c r="I2786" s="15">
        <v>1</v>
      </c>
      <c r="J2786" s="15">
        <v>0</v>
      </c>
      <c r="K2786" s="15">
        <v>0</v>
      </c>
      <c r="L2786" s="16" t="s">
        <v>7351</v>
      </c>
      <c r="M2786" s="16" t="s">
        <v>3752</v>
      </c>
      <c r="N2786" s="16" t="s">
        <v>7352</v>
      </c>
      <c r="O2786" s="17">
        <f>0.5*5*12</f>
        <v>30</v>
      </c>
      <c r="P2786" s="17">
        <v>0</v>
      </c>
      <c r="Q2786" s="17">
        <v>0</v>
      </c>
      <c r="R2786" s="18" t="s">
        <v>7345</v>
      </c>
      <c r="S2786" s="19">
        <v>60</v>
      </c>
      <c r="T2786" s="19">
        <v>110</v>
      </c>
      <c r="U2786" s="19">
        <v>0</v>
      </c>
      <c r="V2786" s="19">
        <v>0</v>
      </c>
      <c r="W2786" s="20">
        <v>0.36</v>
      </c>
      <c r="X2786" s="21">
        <v>10.799999999999999</v>
      </c>
      <c r="Y2786" s="22" t="s">
        <v>7346</v>
      </c>
      <c r="Z2786" s="23" t="s">
        <v>7347</v>
      </c>
      <c r="AA2786" s="24"/>
      <c r="AB2786" s="14"/>
      <c r="AC2786" s="14"/>
      <c r="AD2786" s="25"/>
      <c r="AE2786" s="26"/>
      <c r="AF2786" s="27"/>
      <c r="AG2786" s="109"/>
      <c r="AH2786" s="109"/>
      <c r="AI2786" s="109"/>
      <c r="AJ2786" s="109"/>
      <c r="AK2786" s="109"/>
      <c r="AL2786" s="109"/>
      <c r="AM2786" s="109"/>
      <c r="AN2786" s="109"/>
      <c r="AO2786" s="109"/>
    </row>
    <row r="2787" spans="1:41" ht="16.5" customHeight="1">
      <c r="A2787" s="83" t="s">
        <v>7400</v>
      </c>
      <c r="B2787" s="13"/>
      <c r="C2787" s="368"/>
      <c r="D2787" s="83"/>
      <c r="E2787" s="14" t="s">
        <v>7408</v>
      </c>
      <c r="F2787" s="14" t="s">
        <v>7409</v>
      </c>
      <c r="G2787" s="14" t="s">
        <v>7410</v>
      </c>
      <c r="H2787" s="14">
        <v>2018</v>
      </c>
      <c r="I2787" s="15">
        <v>10</v>
      </c>
      <c r="J2787" s="15">
        <v>0</v>
      </c>
      <c r="K2787" s="15">
        <v>0</v>
      </c>
      <c r="L2787" s="16" t="s">
        <v>7406</v>
      </c>
      <c r="M2787" s="16" t="s">
        <v>3752</v>
      </c>
      <c r="N2787" s="16" t="s">
        <v>7407</v>
      </c>
      <c r="O2787" s="17">
        <f>10*22*9+4*22*3</f>
        <v>2244</v>
      </c>
      <c r="P2787" s="17">
        <v>0</v>
      </c>
      <c r="Q2787" s="17">
        <v>0</v>
      </c>
      <c r="R2787" s="18" t="s">
        <v>7398</v>
      </c>
      <c r="S2787" s="19">
        <v>60</v>
      </c>
      <c r="T2787" s="19">
        <v>110</v>
      </c>
      <c r="U2787" s="19">
        <v>0</v>
      </c>
      <c r="V2787" s="19">
        <v>50</v>
      </c>
      <c r="W2787" s="20">
        <v>6.0000000000000001E-3</v>
      </c>
      <c r="X2787" s="21">
        <v>134.64000000000001</v>
      </c>
      <c r="Y2787" s="22" t="s">
        <v>7399</v>
      </c>
      <c r="Z2787" s="23" t="s">
        <v>7242</v>
      </c>
      <c r="AA2787" s="24"/>
      <c r="AB2787" s="14"/>
      <c r="AC2787" s="14"/>
      <c r="AD2787" s="25"/>
      <c r="AE2787" s="26"/>
      <c r="AF2787" s="27"/>
      <c r="AG2787" s="88"/>
      <c r="AH2787" s="88"/>
      <c r="AI2787" s="88"/>
      <c r="AJ2787" s="88"/>
      <c r="AK2787" s="88"/>
      <c r="AL2787" s="88"/>
      <c r="AM2787" s="88"/>
      <c r="AN2787" s="88"/>
      <c r="AO2787" s="88"/>
    </row>
    <row r="2788" spans="1:41" ht="16.5" customHeight="1">
      <c r="A2788" s="83" t="s">
        <v>7400</v>
      </c>
      <c r="B2788" s="13"/>
      <c r="C2788" s="368"/>
      <c r="D2788" s="83"/>
      <c r="E2788" s="14" t="s">
        <v>7403</v>
      </c>
      <c r="F2788" s="14" t="s">
        <v>7404</v>
      </c>
      <c r="G2788" s="14" t="s">
        <v>7405</v>
      </c>
      <c r="H2788" s="14"/>
      <c r="I2788" s="15">
        <v>1</v>
      </c>
      <c r="J2788" s="15">
        <v>0</v>
      </c>
      <c r="K2788" s="15">
        <v>0</v>
      </c>
      <c r="L2788" s="16" t="s">
        <v>7406</v>
      </c>
      <c r="M2788" s="16" t="s">
        <v>3752</v>
      </c>
      <c r="N2788" s="16" t="s">
        <v>7407</v>
      </c>
      <c r="O2788" s="17">
        <f>6*22*9+3*22*3</f>
        <v>1386</v>
      </c>
      <c r="P2788" s="17">
        <v>0</v>
      </c>
      <c r="Q2788" s="17">
        <v>0</v>
      </c>
      <c r="R2788" s="18" t="s">
        <v>7398</v>
      </c>
      <c r="S2788" s="19">
        <v>60</v>
      </c>
      <c r="T2788" s="19">
        <v>110</v>
      </c>
      <c r="U2788" s="19">
        <v>0</v>
      </c>
      <c r="V2788" s="19">
        <v>0</v>
      </c>
      <c r="W2788" s="20">
        <v>1.4999999999999999E-2</v>
      </c>
      <c r="X2788" s="21">
        <v>20.79</v>
      </c>
      <c r="Y2788" s="22" t="s">
        <v>7399</v>
      </c>
      <c r="Z2788" s="23" t="s">
        <v>7242</v>
      </c>
      <c r="AA2788" s="24"/>
      <c r="AB2788" s="14"/>
      <c r="AC2788" s="14"/>
      <c r="AD2788" s="25"/>
      <c r="AE2788" s="26"/>
      <c r="AF2788" s="27"/>
      <c r="AG2788" s="109"/>
      <c r="AH2788" s="109"/>
      <c r="AI2788" s="109"/>
      <c r="AJ2788" s="109"/>
      <c r="AK2788" s="109"/>
      <c r="AL2788" s="109"/>
      <c r="AM2788" s="109"/>
      <c r="AN2788" s="109"/>
      <c r="AO2788" s="109"/>
    </row>
    <row r="2789" spans="1:41" ht="16.5" customHeight="1">
      <c r="A2789" s="13" t="s">
        <v>7445</v>
      </c>
      <c r="B2789" s="13"/>
      <c r="C2789" s="368"/>
      <c r="D2789" s="13"/>
      <c r="E2789" s="14" t="s">
        <v>7502</v>
      </c>
      <c r="F2789" s="132" t="s">
        <v>7475</v>
      </c>
      <c r="G2789" s="132" t="s">
        <v>7476</v>
      </c>
      <c r="H2789" s="15">
        <v>2001</v>
      </c>
      <c r="I2789" s="15">
        <v>1</v>
      </c>
      <c r="J2789" s="15">
        <v>0</v>
      </c>
      <c r="K2789" s="15">
        <v>0</v>
      </c>
      <c r="L2789" s="16" t="s">
        <v>3755</v>
      </c>
      <c r="M2789" s="16" t="s">
        <v>3752</v>
      </c>
      <c r="N2789" s="16" t="s">
        <v>7456</v>
      </c>
      <c r="O2789" s="17">
        <v>320</v>
      </c>
      <c r="P2789" s="17">
        <v>0</v>
      </c>
      <c r="Q2789" s="17">
        <v>0</v>
      </c>
      <c r="R2789" s="18" t="s">
        <v>7443</v>
      </c>
      <c r="S2789" s="19">
        <v>60</v>
      </c>
      <c r="T2789" s="19">
        <v>110</v>
      </c>
      <c r="U2789" s="19">
        <v>0</v>
      </c>
      <c r="V2789" s="19">
        <v>0</v>
      </c>
      <c r="W2789" s="20">
        <v>0.21</v>
      </c>
      <c r="X2789" s="21">
        <v>67.2</v>
      </c>
      <c r="Y2789" s="22" t="s">
        <v>7444</v>
      </c>
      <c r="Z2789" s="14" t="s">
        <v>7078</v>
      </c>
      <c r="AA2789" s="248"/>
      <c r="AB2789" s="248"/>
      <c r="AC2789" s="248"/>
      <c r="AD2789" s="25"/>
      <c r="AE2789" s="26"/>
      <c r="AF2789" s="27"/>
      <c r="AG2789" s="28"/>
      <c r="AH2789" s="28"/>
      <c r="AI2789" s="28"/>
      <c r="AJ2789" s="28"/>
      <c r="AK2789" s="28"/>
      <c r="AL2789" s="28"/>
      <c r="AM2789" s="28"/>
      <c r="AN2789" s="28"/>
      <c r="AO2789" s="28"/>
    </row>
    <row r="2790" spans="1:41" ht="16.5" customHeight="1">
      <c r="A2790" s="83" t="s">
        <v>7334</v>
      </c>
      <c r="B2790" s="13"/>
      <c r="C2790" s="368"/>
      <c r="D2790" s="83"/>
      <c r="E2790" s="14" t="s">
        <v>3762</v>
      </c>
      <c r="F2790" s="14" t="s">
        <v>7376</v>
      </c>
      <c r="G2790" s="14" t="s">
        <v>7377</v>
      </c>
      <c r="H2790" s="14">
        <v>2010</v>
      </c>
      <c r="I2790" s="15">
        <v>1</v>
      </c>
      <c r="J2790" s="15">
        <v>0</v>
      </c>
      <c r="K2790" s="15">
        <v>0</v>
      </c>
      <c r="L2790" s="16" t="s">
        <v>7337</v>
      </c>
      <c r="M2790" s="16" t="s">
        <v>3752</v>
      </c>
      <c r="N2790" s="16" t="s">
        <v>7338</v>
      </c>
      <c r="O2790" s="17">
        <f>1*22*9+1*22*3</f>
        <v>264</v>
      </c>
      <c r="P2790" s="17">
        <v>0</v>
      </c>
      <c r="Q2790" s="17">
        <v>0</v>
      </c>
      <c r="R2790" s="18" t="s">
        <v>7339</v>
      </c>
      <c r="S2790" s="19">
        <v>60</v>
      </c>
      <c r="T2790" s="19">
        <v>110</v>
      </c>
      <c r="U2790" s="19">
        <v>0</v>
      </c>
      <c r="V2790" s="19">
        <v>0</v>
      </c>
      <c r="W2790" s="20">
        <v>0.32</v>
      </c>
      <c r="X2790" s="21">
        <v>84.48</v>
      </c>
      <c r="Y2790" s="22" t="s">
        <v>33</v>
      </c>
      <c r="Z2790" s="23" t="s">
        <v>7254</v>
      </c>
      <c r="AA2790" s="24"/>
      <c r="AB2790" s="14"/>
      <c r="AC2790" s="14"/>
      <c r="AD2790" s="25"/>
      <c r="AE2790" s="26"/>
      <c r="AF2790" s="27"/>
      <c r="AG2790" s="88"/>
      <c r="AH2790" s="88"/>
      <c r="AI2790" s="88"/>
      <c r="AJ2790" s="88"/>
      <c r="AK2790" s="88"/>
      <c r="AL2790" s="88"/>
      <c r="AM2790" s="88"/>
      <c r="AN2790" s="88"/>
      <c r="AO2790" s="88"/>
    </row>
    <row r="2791" spans="1:41" ht="16.5" customHeight="1">
      <c r="A2791" s="83" t="s">
        <v>7334</v>
      </c>
      <c r="B2791" s="13"/>
      <c r="C2791" s="368"/>
      <c r="D2791" s="83"/>
      <c r="E2791" s="14" t="s">
        <v>7356</v>
      </c>
      <c r="F2791" s="14" t="s">
        <v>7357</v>
      </c>
      <c r="G2791" s="14" t="s">
        <v>7336</v>
      </c>
      <c r="H2791" s="14">
        <v>0</v>
      </c>
      <c r="I2791" s="15">
        <v>2</v>
      </c>
      <c r="J2791" s="15">
        <v>0</v>
      </c>
      <c r="K2791" s="15">
        <v>0</v>
      </c>
      <c r="L2791" s="16" t="s">
        <v>7337</v>
      </c>
      <c r="M2791" s="16" t="s">
        <v>3752</v>
      </c>
      <c r="N2791" s="16" t="s">
        <v>7338</v>
      </c>
      <c r="O2791" s="17">
        <f>6*22*9+4*22*3</f>
        <v>1452</v>
      </c>
      <c r="P2791" s="17">
        <v>0</v>
      </c>
      <c r="Q2791" s="17">
        <v>0</v>
      </c>
      <c r="R2791" s="18" t="s">
        <v>7339</v>
      </c>
      <c r="S2791" s="19">
        <v>60</v>
      </c>
      <c r="T2791" s="19">
        <v>110</v>
      </c>
      <c r="U2791" s="19">
        <v>0</v>
      </c>
      <c r="V2791" s="19">
        <v>0</v>
      </c>
      <c r="W2791" s="20">
        <v>7.4999999999999997E-2</v>
      </c>
      <c r="X2791" s="21">
        <v>217.79999999999998</v>
      </c>
      <c r="Y2791" s="22" t="s">
        <v>7298</v>
      </c>
      <c r="Z2791" s="23" t="s">
        <v>7254</v>
      </c>
      <c r="AA2791" s="24"/>
      <c r="AB2791" s="14"/>
      <c r="AC2791" s="14"/>
      <c r="AD2791" s="25"/>
      <c r="AE2791" s="26"/>
      <c r="AF2791" s="27"/>
      <c r="AG2791" s="88"/>
      <c r="AH2791" s="88"/>
      <c r="AI2791" s="88"/>
      <c r="AJ2791" s="88"/>
      <c r="AK2791" s="88"/>
      <c r="AL2791" s="88"/>
      <c r="AM2791" s="88"/>
      <c r="AN2791" s="88"/>
      <c r="AO2791" s="88"/>
    </row>
    <row r="2792" spans="1:41" ht="16.5" customHeight="1">
      <c r="A2792" s="13" t="s">
        <v>7445</v>
      </c>
      <c r="B2792" s="13"/>
      <c r="C2792" s="368"/>
      <c r="D2792" s="13"/>
      <c r="E2792" s="14" t="s">
        <v>7446</v>
      </c>
      <c r="F2792" s="132" t="s">
        <v>7447</v>
      </c>
      <c r="G2792" s="132" t="s">
        <v>7448</v>
      </c>
      <c r="H2792" s="15">
        <v>2009</v>
      </c>
      <c r="I2792" s="15">
        <v>1</v>
      </c>
      <c r="J2792" s="15">
        <v>0</v>
      </c>
      <c r="K2792" s="15">
        <v>0</v>
      </c>
      <c r="L2792" s="16" t="s">
        <v>3755</v>
      </c>
      <c r="M2792" s="16" t="s">
        <v>7449</v>
      </c>
      <c r="N2792" s="16" t="s">
        <v>7407</v>
      </c>
      <c r="O2792" s="17">
        <f>0.5*22*9</f>
        <v>99</v>
      </c>
      <c r="P2792" s="17">
        <v>0</v>
      </c>
      <c r="Q2792" s="17">
        <v>0</v>
      </c>
      <c r="R2792" s="18" t="s">
        <v>7398</v>
      </c>
      <c r="S2792" s="19">
        <v>60</v>
      </c>
      <c r="T2792" s="19">
        <v>110</v>
      </c>
      <c r="U2792" s="19">
        <v>0</v>
      </c>
      <c r="V2792" s="19">
        <v>0</v>
      </c>
      <c r="W2792" s="20">
        <v>1.3</v>
      </c>
      <c r="X2792" s="21">
        <v>128.70000000000002</v>
      </c>
      <c r="Y2792" s="22" t="s">
        <v>7399</v>
      </c>
      <c r="Z2792" s="14" t="s">
        <v>7242</v>
      </c>
      <c r="AA2792" s="248"/>
      <c r="AB2792" s="248"/>
      <c r="AC2792" s="248"/>
      <c r="AD2792" s="25"/>
      <c r="AE2792" s="26"/>
      <c r="AF2792" s="27"/>
    </row>
    <row r="2793" spans="1:41" ht="16.5" customHeight="1">
      <c r="A2793" s="83" t="s">
        <v>7334</v>
      </c>
      <c r="B2793" s="13"/>
      <c r="C2793" s="368"/>
      <c r="D2793" s="83"/>
      <c r="E2793" s="14" t="s">
        <v>306</v>
      </c>
      <c r="F2793" s="14" t="s">
        <v>7282</v>
      </c>
      <c r="G2793" s="14" t="s">
        <v>7368</v>
      </c>
      <c r="H2793" s="14">
        <v>2009</v>
      </c>
      <c r="I2793" s="15">
        <v>1</v>
      </c>
      <c r="J2793" s="15">
        <v>0</v>
      </c>
      <c r="K2793" s="15">
        <v>0</v>
      </c>
      <c r="L2793" s="16" t="s">
        <v>7337</v>
      </c>
      <c r="M2793" s="16" t="s">
        <v>3752</v>
      </c>
      <c r="N2793" s="16" t="s">
        <v>7338</v>
      </c>
      <c r="O2793" s="17">
        <f>2*22*12</f>
        <v>528</v>
      </c>
      <c r="P2793" s="17">
        <v>0</v>
      </c>
      <c r="Q2793" s="17">
        <v>0</v>
      </c>
      <c r="R2793" s="18" t="s">
        <v>7345</v>
      </c>
      <c r="S2793" s="19">
        <v>50</v>
      </c>
      <c r="T2793" s="19">
        <v>110</v>
      </c>
      <c r="U2793" s="19">
        <v>6</v>
      </c>
      <c r="V2793" s="19">
        <v>0</v>
      </c>
      <c r="W2793" s="20">
        <v>0.25</v>
      </c>
      <c r="X2793" s="21">
        <v>132</v>
      </c>
      <c r="Y2793" s="22" t="s">
        <v>7346</v>
      </c>
      <c r="Z2793" s="23" t="s">
        <v>7347</v>
      </c>
      <c r="AA2793" s="24"/>
      <c r="AB2793" s="14"/>
      <c r="AC2793" s="14"/>
      <c r="AD2793" s="25"/>
      <c r="AE2793" s="26"/>
      <c r="AF2793" s="27"/>
      <c r="AG2793" s="88"/>
      <c r="AH2793" s="88"/>
      <c r="AI2793" s="88"/>
      <c r="AJ2793" s="88"/>
      <c r="AK2793" s="88"/>
      <c r="AL2793" s="88"/>
      <c r="AM2793" s="88"/>
      <c r="AN2793" s="88"/>
      <c r="AO2793" s="88"/>
    </row>
    <row r="2794" spans="1:41" ht="16.5" customHeight="1">
      <c r="A2794" s="83" t="s">
        <v>7400</v>
      </c>
      <c r="B2794" s="13"/>
      <c r="C2794" s="368"/>
      <c r="D2794" s="83"/>
      <c r="E2794" s="14" t="s">
        <v>7401</v>
      </c>
      <c r="F2794" s="14" t="s">
        <v>7246</v>
      </c>
      <c r="G2794" s="14" t="s">
        <v>7402</v>
      </c>
      <c r="H2794" s="14">
        <v>2020</v>
      </c>
      <c r="I2794" s="15">
        <v>1</v>
      </c>
      <c r="J2794" s="15">
        <v>0</v>
      </c>
      <c r="K2794" s="15">
        <v>0</v>
      </c>
      <c r="L2794" s="16" t="s">
        <v>7351</v>
      </c>
      <c r="M2794" s="16" t="s">
        <v>3752</v>
      </c>
      <c r="N2794" s="16" t="s">
        <v>7352</v>
      </c>
      <c r="O2794" s="17">
        <f>4*3*12</f>
        <v>144</v>
      </c>
      <c r="P2794" s="17">
        <v>0</v>
      </c>
      <c r="Q2794" s="17">
        <v>0</v>
      </c>
      <c r="R2794" s="18" t="s">
        <v>7398</v>
      </c>
      <c r="S2794" s="19">
        <v>60</v>
      </c>
      <c r="T2794" s="19">
        <v>110</v>
      </c>
      <c r="U2794" s="19">
        <v>8.8000000000000007</v>
      </c>
      <c r="V2794" s="19">
        <v>0</v>
      </c>
      <c r="W2794" s="20">
        <v>1</v>
      </c>
      <c r="X2794" s="21">
        <v>144</v>
      </c>
      <c r="Y2794" s="22" t="s">
        <v>7399</v>
      </c>
      <c r="Z2794" s="23" t="s">
        <v>7242</v>
      </c>
      <c r="AA2794" s="24"/>
      <c r="AB2794" s="14"/>
      <c r="AC2794" s="14"/>
      <c r="AD2794" s="25"/>
      <c r="AE2794" s="26"/>
      <c r="AF2794" s="27"/>
      <c r="AG2794" s="88"/>
      <c r="AH2794" s="88"/>
      <c r="AI2794" s="88"/>
      <c r="AJ2794" s="88"/>
      <c r="AK2794" s="88"/>
      <c r="AL2794" s="88"/>
      <c r="AM2794" s="88"/>
      <c r="AN2794" s="88"/>
      <c r="AO2794" s="88"/>
    </row>
    <row r="2795" spans="1:41" ht="16.5" customHeight="1">
      <c r="A2795" s="83" t="s">
        <v>7348</v>
      </c>
      <c r="B2795" s="13"/>
      <c r="C2795" s="368"/>
      <c r="D2795" s="83"/>
      <c r="E2795" s="14" t="s">
        <v>7353</v>
      </c>
      <c r="F2795" s="14" t="s">
        <v>7354</v>
      </c>
      <c r="G2795" s="14" t="s">
        <v>7355</v>
      </c>
      <c r="H2795" s="14">
        <v>0</v>
      </c>
      <c r="I2795" s="15">
        <v>12</v>
      </c>
      <c r="J2795" s="15">
        <v>0</v>
      </c>
      <c r="K2795" s="15">
        <v>0</v>
      </c>
      <c r="L2795" s="16" t="s">
        <v>7337</v>
      </c>
      <c r="M2795" s="16" t="s">
        <v>3752</v>
      </c>
      <c r="N2795" s="16" t="s">
        <v>7338</v>
      </c>
      <c r="O2795" s="17">
        <f>6*22*9+4*22*3</f>
        <v>1452</v>
      </c>
      <c r="P2795" s="17">
        <v>0</v>
      </c>
      <c r="Q2795" s="17">
        <v>0</v>
      </c>
      <c r="R2795" s="18" t="s">
        <v>7339</v>
      </c>
      <c r="S2795" s="19">
        <v>60</v>
      </c>
      <c r="T2795" s="19">
        <v>110</v>
      </c>
      <c r="U2795" s="19">
        <v>0</v>
      </c>
      <c r="V2795" s="19">
        <v>0</v>
      </c>
      <c r="W2795" s="20">
        <v>0.1</v>
      </c>
      <c r="X2795" s="21">
        <v>1742.4</v>
      </c>
      <c r="Y2795" s="22" t="s">
        <v>7298</v>
      </c>
      <c r="Z2795" s="23" t="s">
        <v>7254</v>
      </c>
      <c r="AA2795" s="24"/>
      <c r="AB2795" s="14"/>
      <c r="AC2795" s="14"/>
      <c r="AD2795" s="25"/>
      <c r="AE2795" s="26"/>
      <c r="AF2795" s="27"/>
      <c r="AG2795" s="88"/>
      <c r="AH2795" s="88"/>
      <c r="AI2795" s="88"/>
      <c r="AJ2795" s="88"/>
      <c r="AK2795" s="88"/>
      <c r="AL2795" s="88"/>
      <c r="AM2795" s="88"/>
      <c r="AN2795" s="88"/>
      <c r="AO2795" s="88"/>
    </row>
    <row r="2796" spans="1:41" ht="16.5" customHeight="1">
      <c r="A2796" s="13" t="s">
        <v>7445</v>
      </c>
      <c r="B2796" s="13"/>
      <c r="C2796" s="368"/>
      <c r="D2796" s="13"/>
      <c r="E2796" s="14" t="s">
        <v>7516</v>
      </c>
      <c r="F2796" s="132" t="s">
        <v>7514</v>
      </c>
      <c r="G2796" s="132" t="s">
        <v>7517</v>
      </c>
      <c r="H2796" s="15">
        <v>2010</v>
      </c>
      <c r="I2796" s="15">
        <v>1</v>
      </c>
      <c r="J2796" s="15">
        <v>0</v>
      </c>
      <c r="K2796" s="15">
        <v>0</v>
      </c>
      <c r="L2796" s="16" t="s">
        <v>7470</v>
      </c>
      <c r="M2796" s="16" t="s">
        <v>3752</v>
      </c>
      <c r="N2796" s="16" t="s">
        <v>7456</v>
      </c>
      <c r="O2796" s="17" t="s">
        <v>7493</v>
      </c>
      <c r="P2796" s="17">
        <v>0</v>
      </c>
      <c r="Q2796" s="17">
        <v>0</v>
      </c>
      <c r="R2796" s="18" t="s">
        <v>7443</v>
      </c>
      <c r="S2796" s="19">
        <v>60</v>
      </c>
      <c r="T2796" s="19">
        <v>110</v>
      </c>
      <c r="U2796" s="19">
        <v>4.8</v>
      </c>
      <c r="V2796" s="19">
        <v>0</v>
      </c>
      <c r="W2796" s="20">
        <v>0.53</v>
      </c>
      <c r="X2796" s="21">
        <v>169.60000000000002</v>
      </c>
      <c r="Y2796" s="22" t="s">
        <v>7444</v>
      </c>
      <c r="Z2796" s="14" t="s">
        <v>7078</v>
      </c>
      <c r="AA2796" s="248"/>
      <c r="AB2796" s="248"/>
      <c r="AC2796" s="248"/>
      <c r="AD2796" s="25"/>
      <c r="AE2796" s="26"/>
      <c r="AF2796" s="27"/>
    </row>
    <row r="2797" spans="1:41" ht="16.5" customHeight="1">
      <c r="A2797" s="13" t="s">
        <v>7445</v>
      </c>
      <c r="B2797" s="13"/>
      <c r="C2797" s="368"/>
      <c r="D2797" s="13"/>
      <c r="E2797" s="14" t="s">
        <v>7466</v>
      </c>
      <c r="F2797" s="132"/>
      <c r="G2797" s="132"/>
      <c r="H2797" s="15"/>
      <c r="I2797" s="15">
        <v>1</v>
      </c>
      <c r="J2797" s="15">
        <v>0</v>
      </c>
      <c r="K2797" s="15">
        <v>0</v>
      </c>
      <c r="L2797" s="16" t="s">
        <v>3755</v>
      </c>
      <c r="M2797" s="16" t="s">
        <v>7455</v>
      </c>
      <c r="N2797" s="16" t="s">
        <v>7456</v>
      </c>
      <c r="O2797" s="17">
        <f>3*22*9</f>
        <v>594</v>
      </c>
      <c r="P2797" s="17">
        <v>0</v>
      </c>
      <c r="Q2797" s="17">
        <v>0</v>
      </c>
      <c r="R2797" s="18" t="s">
        <v>7443</v>
      </c>
      <c r="S2797" s="19">
        <v>60</v>
      </c>
      <c r="T2797" s="19">
        <v>110</v>
      </c>
      <c r="U2797" s="19">
        <v>0</v>
      </c>
      <c r="V2797" s="19">
        <v>0</v>
      </c>
      <c r="W2797" s="20">
        <v>0.36</v>
      </c>
      <c r="X2797" s="21">
        <v>213.84</v>
      </c>
      <c r="Y2797" s="22" t="s">
        <v>7444</v>
      </c>
      <c r="Z2797" s="14" t="s">
        <v>7078</v>
      </c>
      <c r="AA2797" s="248"/>
      <c r="AB2797" s="248"/>
      <c r="AC2797" s="248"/>
      <c r="AD2797" s="25"/>
      <c r="AE2797" s="26"/>
      <c r="AF2797" s="27"/>
    </row>
    <row r="2798" spans="1:41" ht="16.5" customHeight="1">
      <c r="A2798" s="13" t="s">
        <v>7445</v>
      </c>
      <c r="B2798" s="13"/>
      <c r="C2798" s="368"/>
      <c r="D2798" s="13"/>
      <c r="E2798" s="14" t="s">
        <v>7501</v>
      </c>
      <c r="F2798" s="132" t="s">
        <v>7475</v>
      </c>
      <c r="G2798" s="132" t="s">
        <v>7476</v>
      </c>
      <c r="H2798" s="15">
        <v>2001</v>
      </c>
      <c r="I2798" s="15">
        <v>2</v>
      </c>
      <c r="J2798" s="15">
        <v>0</v>
      </c>
      <c r="K2798" s="15">
        <v>0</v>
      </c>
      <c r="L2798" s="16" t="s">
        <v>3755</v>
      </c>
      <c r="M2798" s="16" t="s">
        <v>3752</v>
      </c>
      <c r="N2798" s="16" t="s">
        <v>7456</v>
      </c>
      <c r="O2798" s="17">
        <v>1095</v>
      </c>
      <c r="P2798" s="17">
        <v>0</v>
      </c>
      <c r="Q2798" s="17">
        <v>0</v>
      </c>
      <c r="R2798" s="18" t="s">
        <v>7443</v>
      </c>
      <c r="S2798" s="19">
        <v>0</v>
      </c>
      <c r="T2798" s="19">
        <v>110</v>
      </c>
      <c r="U2798" s="19">
        <v>0</v>
      </c>
      <c r="V2798" s="19">
        <v>0</v>
      </c>
      <c r="W2798" s="20">
        <v>0.25</v>
      </c>
      <c r="X2798" s="21">
        <v>547.5</v>
      </c>
      <c r="Y2798" s="22" t="s">
        <v>7444</v>
      </c>
      <c r="Z2798" s="14" t="s">
        <v>7078</v>
      </c>
      <c r="AA2798" s="248"/>
      <c r="AB2798" s="248"/>
      <c r="AC2798" s="248"/>
      <c r="AD2798" s="25"/>
      <c r="AE2798" s="26"/>
      <c r="AF2798" s="27"/>
    </row>
    <row r="2799" spans="1:41" ht="16.5" customHeight="1">
      <c r="A2799" s="83" t="s">
        <v>7348</v>
      </c>
      <c r="B2799" s="13"/>
      <c r="C2799" s="368"/>
      <c r="D2799" s="83"/>
      <c r="E2799" s="14" t="s">
        <v>3761</v>
      </c>
      <c r="F2799" s="14" t="s">
        <v>7369</v>
      </c>
      <c r="G2799" s="14" t="s">
        <v>7370</v>
      </c>
      <c r="H2799" s="14">
        <v>2009</v>
      </c>
      <c r="I2799" s="15">
        <v>1</v>
      </c>
      <c r="J2799" s="15">
        <v>0</v>
      </c>
      <c r="K2799" s="15">
        <v>0</v>
      </c>
      <c r="L2799" s="16" t="s">
        <v>7337</v>
      </c>
      <c r="M2799" s="16" t="s">
        <v>3752</v>
      </c>
      <c r="N2799" s="16" t="s">
        <v>7338</v>
      </c>
      <c r="O2799" s="17">
        <f>6*22*9+4*22*3</f>
        <v>1452</v>
      </c>
      <c r="P2799" s="17">
        <v>0</v>
      </c>
      <c r="Q2799" s="17">
        <v>0</v>
      </c>
      <c r="R2799" s="18" t="s">
        <v>7339</v>
      </c>
      <c r="S2799" s="19">
        <v>60</v>
      </c>
      <c r="T2799" s="19">
        <v>110</v>
      </c>
      <c r="U2799" s="19">
        <v>2.8</v>
      </c>
      <c r="V2799" s="19">
        <v>0</v>
      </c>
      <c r="W2799" s="20">
        <v>0.2</v>
      </c>
      <c r="X2799" s="21">
        <v>290.40000000000003</v>
      </c>
      <c r="Y2799" s="22" t="s">
        <v>7298</v>
      </c>
      <c r="Z2799" s="23" t="s">
        <v>7254</v>
      </c>
      <c r="AA2799" s="24"/>
      <c r="AB2799" s="14"/>
      <c r="AC2799" s="14"/>
      <c r="AD2799" s="25"/>
      <c r="AE2799" s="26"/>
      <c r="AF2799" s="27"/>
      <c r="AG2799" s="88"/>
      <c r="AH2799" s="88"/>
      <c r="AI2799" s="88"/>
      <c r="AJ2799" s="88"/>
      <c r="AK2799" s="88"/>
      <c r="AL2799" s="88"/>
      <c r="AM2799" s="88"/>
      <c r="AN2799" s="88"/>
      <c r="AO2799" s="88"/>
    </row>
    <row r="2800" spans="1:41" ht="16.5" customHeight="1">
      <c r="A2800" s="83" t="s">
        <v>7348</v>
      </c>
      <c r="B2800" s="13"/>
      <c r="C2800" s="368"/>
      <c r="D2800" s="83"/>
      <c r="E2800" s="14" t="s">
        <v>3758</v>
      </c>
      <c r="F2800" s="14" t="s">
        <v>7429</v>
      </c>
      <c r="G2800" s="14" t="s">
        <v>7430</v>
      </c>
      <c r="H2800" s="14">
        <v>2009</v>
      </c>
      <c r="I2800" s="15">
        <v>4</v>
      </c>
      <c r="J2800" s="15">
        <v>0</v>
      </c>
      <c r="K2800" s="15">
        <v>0</v>
      </c>
      <c r="L2800" s="16" t="s">
        <v>7351</v>
      </c>
      <c r="M2800" s="16" t="s">
        <v>7431</v>
      </c>
      <c r="N2800" s="16" t="s">
        <v>7352</v>
      </c>
      <c r="O2800" s="17">
        <f>6*22*9+4*22*3</f>
        <v>1452</v>
      </c>
      <c r="P2800" s="17">
        <v>0</v>
      </c>
      <c r="Q2800" s="17">
        <v>0</v>
      </c>
      <c r="R2800" s="18" t="s">
        <v>7345</v>
      </c>
      <c r="S2800" s="19">
        <v>0</v>
      </c>
      <c r="T2800" s="19">
        <v>110</v>
      </c>
      <c r="U2800" s="19">
        <v>0</v>
      </c>
      <c r="V2800" s="19">
        <v>0</v>
      </c>
      <c r="W2800" s="20">
        <v>0.2</v>
      </c>
      <c r="X2800" s="21">
        <v>1161.6000000000001</v>
      </c>
      <c r="Y2800" s="22" t="s">
        <v>7346</v>
      </c>
      <c r="Z2800" s="23" t="s">
        <v>7347</v>
      </c>
      <c r="AA2800" s="24"/>
      <c r="AB2800" s="14"/>
      <c r="AC2800" s="14"/>
      <c r="AD2800" s="25"/>
      <c r="AE2800" s="26"/>
      <c r="AF2800" s="27"/>
      <c r="AG2800" s="88"/>
      <c r="AH2800" s="88"/>
      <c r="AI2800" s="88"/>
      <c r="AJ2800" s="88"/>
      <c r="AK2800" s="88"/>
      <c r="AL2800" s="88"/>
      <c r="AM2800" s="88"/>
      <c r="AN2800" s="88"/>
      <c r="AO2800" s="88"/>
    </row>
    <row r="2801" spans="1:41" ht="16.5" customHeight="1">
      <c r="A2801" s="83" t="s">
        <v>7334</v>
      </c>
      <c r="B2801" s="13"/>
      <c r="C2801" s="368"/>
      <c r="D2801" s="83"/>
      <c r="E2801" s="14" t="s">
        <v>7392</v>
      </c>
      <c r="F2801" s="14"/>
      <c r="G2801" s="14"/>
      <c r="H2801" s="14"/>
      <c r="I2801" s="15">
        <v>1</v>
      </c>
      <c r="J2801" s="15">
        <v>0</v>
      </c>
      <c r="K2801" s="15">
        <v>0</v>
      </c>
      <c r="L2801" s="16" t="s">
        <v>7337</v>
      </c>
      <c r="M2801" s="16" t="s">
        <v>3752</v>
      </c>
      <c r="N2801" s="16" t="s">
        <v>7338</v>
      </c>
      <c r="O2801" s="17">
        <f>4*22*9+2*22*3</f>
        <v>924</v>
      </c>
      <c r="P2801" s="17">
        <v>0</v>
      </c>
      <c r="Q2801" s="17">
        <v>0</v>
      </c>
      <c r="R2801" s="18" t="s">
        <v>7339</v>
      </c>
      <c r="S2801" s="19">
        <v>60</v>
      </c>
      <c r="T2801" s="19">
        <v>110</v>
      </c>
      <c r="U2801" s="19">
        <v>0</v>
      </c>
      <c r="V2801" s="19">
        <v>0</v>
      </c>
      <c r="W2801" s="20">
        <v>0.35</v>
      </c>
      <c r="X2801" s="21">
        <v>323.39999999999998</v>
      </c>
      <c r="Y2801" s="22" t="s">
        <v>7298</v>
      </c>
      <c r="Z2801" s="23" t="s">
        <v>7254</v>
      </c>
      <c r="AA2801" s="24"/>
      <c r="AB2801" s="14"/>
      <c r="AC2801" s="14"/>
      <c r="AD2801" s="25"/>
      <c r="AE2801" s="26"/>
      <c r="AF2801" s="27"/>
      <c r="AG2801" s="88"/>
      <c r="AH2801" s="88"/>
      <c r="AI2801" s="88"/>
      <c r="AJ2801" s="88"/>
      <c r="AK2801" s="88"/>
      <c r="AL2801" s="88"/>
      <c r="AM2801" s="88"/>
      <c r="AN2801" s="88"/>
      <c r="AO2801" s="88"/>
    </row>
    <row r="2802" spans="1:41" ht="16.5" customHeight="1">
      <c r="A2802" s="13" t="s">
        <v>7348</v>
      </c>
      <c r="B2802" s="13"/>
      <c r="C2802" s="368"/>
      <c r="D2802" s="13"/>
      <c r="E2802" s="14" t="s">
        <v>7439</v>
      </c>
      <c r="F2802" s="132" t="s">
        <v>7350</v>
      </c>
      <c r="G2802" s="132">
        <v>0</v>
      </c>
      <c r="H2802" s="15">
        <v>0</v>
      </c>
      <c r="I2802" s="15">
        <v>2</v>
      </c>
      <c r="J2802" s="15">
        <v>0</v>
      </c>
      <c r="K2802" s="15">
        <v>0</v>
      </c>
      <c r="L2802" s="16" t="s">
        <v>3755</v>
      </c>
      <c r="M2802" s="16" t="s">
        <v>7431</v>
      </c>
      <c r="N2802" s="16" t="s">
        <v>7352</v>
      </c>
      <c r="O2802" s="17">
        <f>24*360</f>
        <v>8640</v>
      </c>
      <c r="P2802" s="17">
        <v>0</v>
      </c>
      <c r="Q2802" s="17">
        <v>0</v>
      </c>
      <c r="R2802" s="18" t="s">
        <v>7398</v>
      </c>
      <c r="S2802" s="19">
        <v>0</v>
      </c>
      <c r="T2802" s="19">
        <v>110</v>
      </c>
      <c r="U2802" s="19">
        <v>0</v>
      </c>
      <c r="V2802" s="19">
        <v>0</v>
      </c>
      <c r="W2802" s="20">
        <v>0.04</v>
      </c>
      <c r="X2802" s="21">
        <v>691.2</v>
      </c>
      <c r="Y2802" s="22" t="s">
        <v>7399</v>
      </c>
      <c r="Z2802" s="14" t="s">
        <v>7242</v>
      </c>
      <c r="AA2802" s="248"/>
      <c r="AB2802" s="248"/>
      <c r="AC2802" s="248"/>
      <c r="AD2802" s="25"/>
      <c r="AE2802" s="26"/>
      <c r="AF2802" s="27"/>
    </row>
    <row r="2803" spans="1:41" ht="16.5" customHeight="1">
      <c r="A2803" s="13" t="s">
        <v>7400</v>
      </c>
      <c r="B2803" s="13"/>
      <c r="C2803" s="368"/>
      <c r="D2803" s="13"/>
      <c r="E2803" s="14" t="s">
        <v>7440</v>
      </c>
      <c r="F2803" s="132" t="s">
        <v>7441</v>
      </c>
      <c r="G2803" s="132">
        <v>0</v>
      </c>
      <c r="H2803" s="15">
        <v>0</v>
      </c>
      <c r="I2803" s="15">
        <v>10</v>
      </c>
      <c r="J2803" s="15">
        <v>0</v>
      </c>
      <c r="K2803" s="15">
        <v>0</v>
      </c>
      <c r="L2803" s="16" t="s">
        <v>3755</v>
      </c>
      <c r="M2803" s="16" t="s">
        <v>7442</v>
      </c>
      <c r="N2803" s="16" t="s">
        <v>7407</v>
      </c>
      <c r="O2803" s="17">
        <f>24*360</f>
        <v>8640</v>
      </c>
      <c r="P2803" s="17">
        <v>0</v>
      </c>
      <c r="Q2803" s="17">
        <v>0</v>
      </c>
      <c r="R2803" s="18" t="s">
        <v>7443</v>
      </c>
      <c r="S2803" s="19">
        <v>0</v>
      </c>
      <c r="T2803" s="19">
        <v>110</v>
      </c>
      <c r="U2803" s="19">
        <v>0</v>
      </c>
      <c r="V2803" s="19">
        <v>0</v>
      </c>
      <c r="W2803" s="20">
        <v>0.04</v>
      </c>
      <c r="X2803" s="21">
        <v>3456</v>
      </c>
      <c r="Y2803" s="22" t="s">
        <v>7444</v>
      </c>
      <c r="Z2803" s="14" t="s">
        <v>7078</v>
      </c>
      <c r="AA2803" s="248"/>
      <c r="AB2803" s="248"/>
      <c r="AC2803" s="248"/>
      <c r="AD2803" s="25"/>
      <c r="AE2803" s="26"/>
      <c r="AF2803" s="27"/>
    </row>
    <row r="2804" spans="1:41" ht="16.5" customHeight="1">
      <c r="A2804" s="83" t="s">
        <v>7348</v>
      </c>
      <c r="B2804" s="13"/>
      <c r="C2804" s="368"/>
      <c r="D2804" s="83"/>
      <c r="E2804" s="14" t="s">
        <v>7422</v>
      </c>
      <c r="F2804" s="14" t="s">
        <v>7423</v>
      </c>
      <c r="G2804" s="14"/>
      <c r="H2804" s="14">
        <v>2010</v>
      </c>
      <c r="I2804" s="15">
        <v>1</v>
      </c>
      <c r="J2804" s="15">
        <v>0</v>
      </c>
      <c r="K2804" s="15">
        <v>0</v>
      </c>
      <c r="L2804" s="16" t="s">
        <v>7351</v>
      </c>
      <c r="M2804" s="16" t="s">
        <v>3752</v>
      </c>
      <c r="N2804" s="16" t="s">
        <v>7352</v>
      </c>
      <c r="O2804" s="17">
        <f>3*22*9+5*22*3</f>
        <v>924</v>
      </c>
      <c r="P2804" s="17">
        <v>0</v>
      </c>
      <c r="Q2804" s="17">
        <v>0</v>
      </c>
      <c r="R2804" s="18" t="s">
        <v>7345</v>
      </c>
      <c r="S2804" s="19">
        <v>60</v>
      </c>
      <c r="T2804" s="19">
        <v>220</v>
      </c>
      <c r="U2804" s="19">
        <v>4.0999999999999996</v>
      </c>
      <c r="V2804" s="19">
        <v>0</v>
      </c>
      <c r="W2804" s="20">
        <v>0.4</v>
      </c>
      <c r="X2804" s="21">
        <v>369.6</v>
      </c>
      <c r="Y2804" s="22" t="s">
        <v>7346</v>
      </c>
      <c r="Z2804" s="23" t="s">
        <v>7347</v>
      </c>
      <c r="AA2804" s="24"/>
      <c r="AB2804" s="14"/>
      <c r="AC2804" s="14"/>
      <c r="AD2804" s="25"/>
      <c r="AE2804" s="26"/>
      <c r="AF2804" s="27"/>
      <c r="AG2804" s="88"/>
      <c r="AH2804" s="88"/>
      <c r="AI2804" s="88"/>
      <c r="AJ2804" s="88"/>
      <c r="AK2804" s="88"/>
      <c r="AL2804" s="88"/>
      <c r="AM2804" s="88"/>
      <c r="AN2804" s="88"/>
      <c r="AO2804" s="88"/>
    </row>
    <row r="2805" spans="1:41" ht="16.5" customHeight="1">
      <c r="A2805" s="83" t="s">
        <v>7348</v>
      </c>
      <c r="B2805" s="13"/>
      <c r="C2805" s="368"/>
      <c r="D2805" s="83"/>
      <c r="E2805" s="14" t="s">
        <v>7424</v>
      </c>
      <c r="F2805" s="14"/>
      <c r="G2805" s="14"/>
      <c r="H2805" s="14">
        <v>2010</v>
      </c>
      <c r="I2805" s="15">
        <v>1</v>
      </c>
      <c r="J2805" s="15">
        <v>0</v>
      </c>
      <c r="K2805" s="15">
        <v>0</v>
      </c>
      <c r="L2805" s="16" t="s">
        <v>7351</v>
      </c>
      <c r="M2805" s="16" t="s">
        <v>3752</v>
      </c>
      <c r="N2805" s="16" t="s">
        <v>7352</v>
      </c>
      <c r="O2805" s="17">
        <f>3*22*9+5*22*3</f>
        <v>924</v>
      </c>
      <c r="P2805" s="17">
        <v>0</v>
      </c>
      <c r="Q2805" s="17">
        <v>0</v>
      </c>
      <c r="R2805" s="18" t="s">
        <v>7345</v>
      </c>
      <c r="S2805" s="19">
        <v>60</v>
      </c>
      <c r="T2805" s="19">
        <v>220</v>
      </c>
      <c r="U2805" s="19">
        <v>3.3</v>
      </c>
      <c r="V2805" s="19">
        <v>0</v>
      </c>
      <c r="W2805" s="20">
        <v>0.4</v>
      </c>
      <c r="X2805" s="21">
        <v>369.6</v>
      </c>
      <c r="Y2805" s="22" t="s">
        <v>7346</v>
      </c>
      <c r="Z2805" s="23" t="s">
        <v>7347</v>
      </c>
      <c r="AA2805" s="24"/>
      <c r="AB2805" s="14"/>
      <c r="AC2805" s="14"/>
      <c r="AD2805" s="25"/>
      <c r="AE2805" s="26"/>
      <c r="AF2805" s="27"/>
      <c r="AG2805" s="88"/>
      <c r="AH2805" s="88"/>
      <c r="AI2805" s="88"/>
      <c r="AJ2805" s="88"/>
      <c r="AK2805" s="88"/>
      <c r="AL2805" s="88"/>
      <c r="AM2805" s="88"/>
      <c r="AN2805" s="88"/>
      <c r="AO2805" s="88"/>
    </row>
    <row r="2806" spans="1:41" ht="16.5" customHeight="1">
      <c r="A2806" s="13" t="s">
        <v>7445</v>
      </c>
      <c r="B2806" s="13"/>
      <c r="C2806" s="368"/>
      <c r="D2806" s="13"/>
      <c r="E2806" s="14" t="s">
        <v>7457</v>
      </c>
      <c r="F2806" s="132" t="s">
        <v>7458</v>
      </c>
      <c r="G2806" s="132" t="s">
        <v>7459</v>
      </c>
      <c r="H2806" s="15">
        <v>2010</v>
      </c>
      <c r="I2806" s="15">
        <v>1</v>
      </c>
      <c r="J2806" s="15">
        <v>0</v>
      </c>
      <c r="K2806" s="15">
        <v>0</v>
      </c>
      <c r="L2806" s="16" t="s">
        <v>3755</v>
      </c>
      <c r="M2806" s="16" t="s">
        <v>7455</v>
      </c>
      <c r="N2806" s="16" t="s">
        <v>7456</v>
      </c>
      <c r="O2806" s="17">
        <f>7*22*9</f>
        <v>1386</v>
      </c>
      <c r="P2806" s="17">
        <v>0</v>
      </c>
      <c r="Q2806" s="17">
        <v>0</v>
      </c>
      <c r="R2806" s="18" t="s">
        <v>7443</v>
      </c>
      <c r="S2806" s="19">
        <v>60</v>
      </c>
      <c r="T2806" s="19">
        <v>110</v>
      </c>
      <c r="U2806" s="19">
        <v>0</v>
      </c>
      <c r="V2806" s="19">
        <v>0</v>
      </c>
      <c r="W2806" s="20">
        <v>0.27100000000000002</v>
      </c>
      <c r="X2806" s="21">
        <v>375.60600000000005</v>
      </c>
      <c r="Y2806" s="22" t="s">
        <v>7444</v>
      </c>
      <c r="Z2806" s="14" t="s">
        <v>7078</v>
      </c>
      <c r="AA2806" s="248"/>
      <c r="AB2806" s="248"/>
      <c r="AC2806" s="248"/>
      <c r="AD2806" s="25"/>
      <c r="AE2806" s="26"/>
      <c r="AF2806" s="27"/>
    </row>
    <row r="2807" spans="1:41" ht="16.5" customHeight="1">
      <c r="A2807" s="13" t="s">
        <v>7445</v>
      </c>
      <c r="B2807" s="13"/>
      <c r="C2807" s="368"/>
      <c r="D2807" s="13"/>
      <c r="E2807" s="14" t="s">
        <v>7453</v>
      </c>
      <c r="F2807" s="132" t="s">
        <v>7454</v>
      </c>
      <c r="G2807" s="132"/>
      <c r="H2807" s="15"/>
      <c r="I2807" s="15">
        <v>1</v>
      </c>
      <c r="J2807" s="15">
        <v>0</v>
      </c>
      <c r="K2807" s="15">
        <v>0</v>
      </c>
      <c r="L2807" s="16" t="s">
        <v>3755</v>
      </c>
      <c r="M2807" s="16" t="s">
        <v>7455</v>
      </c>
      <c r="N2807" s="16" t="s">
        <v>7456</v>
      </c>
      <c r="O2807" s="17">
        <f>6*22*9</f>
        <v>1188</v>
      </c>
      <c r="P2807" s="17">
        <v>0</v>
      </c>
      <c r="Q2807" s="17">
        <v>0</v>
      </c>
      <c r="R2807" s="18" t="s">
        <v>7443</v>
      </c>
      <c r="S2807" s="19">
        <v>60</v>
      </c>
      <c r="T2807" s="19">
        <v>110</v>
      </c>
      <c r="U2807" s="19">
        <v>0</v>
      </c>
      <c r="V2807" s="19">
        <v>0</v>
      </c>
      <c r="W2807" s="20">
        <v>0.31850000000000001</v>
      </c>
      <c r="X2807" s="21">
        <v>378.37799999999999</v>
      </c>
      <c r="Y2807" s="22" t="s">
        <v>7444</v>
      </c>
      <c r="Z2807" s="14" t="s">
        <v>7078</v>
      </c>
      <c r="AA2807" s="248"/>
      <c r="AB2807" s="248"/>
      <c r="AC2807" s="248"/>
      <c r="AD2807" s="25"/>
      <c r="AE2807" s="26"/>
      <c r="AF2807" s="27"/>
    </row>
    <row r="2808" spans="1:41" ht="16.5" customHeight="1">
      <c r="A2808" s="13" t="s">
        <v>7445</v>
      </c>
      <c r="B2808" s="13"/>
      <c r="C2808" s="368"/>
      <c r="D2808" s="13"/>
      <c r="E2808" s="14" t="s">
        <v>7479</v>
      </c>
      <c r="F2808" s="132" t="s">
        <v>7480</v>
      </c>
      <c r="G2808" s="132" t="s">
        <v>7481</v>
      </c>
      <c r="H2808" s="15">
        <v>2023</v>
      </c>
      <c r="I2808" s="15">
        <v>2</v>
      </c>
      <c r="J2808" s="15">
        <v>0</v>
      </c>
      <c r="K2808" s="15">
        <v>0</v>
      </c>
      <c r="L2808" s="16" t="s">
        <v>7470</v>
      </c>
      <c r="M2808" s="16" t="s">
        <v>7455</v>
      </c>
      <c r="N2808" s="16" t="s">
        <v>7456</v>
      </c>
      <c r="O2808" s="17">
        <f>3*22*9</f>
        <v>594</v>
      </c>
      <c r="P2808" s="17">
        <v>0</v>
      </c>
      <c r="Q2808" s="17">
        <v>0</v>
      </c>
      <c r="R2808" s="18" t="s">
        <v>7443</v>
      </c>
      <c r="S2808" s="19">
        <v>60</v>
      </c>
      <c r="T2808" s="19">
        <v>110</v>
      </c>
      <c r="U2808" s="19">
        <v>0</v>
      </c>
      <c r="V2808" s="19">
        <v>0</v>
      </c>
      <c r="W2808" s="20">
        <v>0.65</v>
      </c>
      <c r="X2808" s="21">
        <v>772.2</v>
      </c>
      <c r="Y2808" s="22" t="s">
        <v>7444</v>
      </c>
      <c r="Z2808" s="14" t="s">
        <v>7078</v>
      </c>
      <c r="AA2808" s="248"/>
      <c r="AB2808" s="248"/>
      <c r="AC2808" s="248"/>
      <c r="AD2808" s="25"/>
      <c r="AE2808" s="26"/>
      <c r="AF2808" s="27"/>
    </row>
    <row r="2809" spans="1:41" ht="16.5" customHeight="1">
      <c r="A2809" s="83" t="s">
        <v>7348</v>
      </c>
      <c r="B2809" s="13"/>
      <c r="C2809" s="368"/>
      <c r="D2809" s="83"/>
      <c r="E2809" s="14" t="s">
        <v>7425</v>
      </c>
      <c r="F2809" s="14" t="s">
        <v>7426</v>
      </c>
      <c r="G2809" s="14" t="s">
        <v>7427</v>
      </c>
      <c r="H2809" s="14"/>
      <c r="I2809" s="15">
        <v>1</v>
      </c>
      <c r="J2809" s="15">
        <v>0</v>
      </c>
      <c r="K2809" s="15">
        <v>0</v>
      </c>
      <c r="L2809" s="16" t="s">
        <v>7351</v>
      </c>
      <c r="M2809" s="16" t="s">
        <v>7428</v>
      </c>
      <c r="N2809" s="16" t="s">
        <v>7352</v>
      </c>
      <c r="O2809" s="17">
        <f>1*22*9+1*22*3</f>
        <v>264</v>
      </c>
      <c r="P2809" s="17">
        <v>0</v>
      </c>
      <c r="Q2809" s="17">
        <v>0</v>
      </c>
      <c r="R2809" s="18" t="s">
        <v>7345</v>
      </c>
      <c r="S2809" s="19">
        <v>60</v>
      </c>
      <c r="T2809" s="19">
        <v>110</v>
      </c>
      <c r="U2809" s="19">
        <v>0</v>
      </c>
      <c r="V2809" s="19">
        <v>60</v>
      </c>
      <c r="W2809" s="20">
        <v>1.56</v>
      </c>
      <c r="X2809" s="21">
        <v>411.84000000000003</v>
      </c>
      <c r="Y2809" s="22" t="s">
        <v>7346</v>
      </c>
      <c r="Z2809" s="23" t="s">
        <v>7347</v>
      </c>
      <c r="AA2809" s="24"/>
      <c r="AB2809" s="14"/>
      <c r="AC2809" s="14"/>
      <c r="AD2809" s="25"/>
      <c r="AE2809" s="26"/>
      <c r="AF2809" s="27"/>
      <c r="AG2809" s="88"/>
      <c r="AH2809" s="88"/>
      <c r="AI2809" s="88"/>
      <c r="AJ2809" s="88"/>
      <c r="AK2809" s="88"/>
      <c r="AL2809" s="88"/>
      <c r="AM2809" s="88"/>
      <c r="AN2809" s="88"/>
      <c r="AO2809" s="88"/>
    </row>
    <row r="2810" spans="1:41" ht="16.5" customHeight="1">
      <c r="A2810" s="13" t="s">
        <v>7445</v>
      </c>
      <c r="B2810" s="13"/>
      <c r="C2810" s="368"/>
      <c r="D2810" s="13"/>
      <c r="E2810" s="14" t="s">
        <v>7513</v>
      </c>
      <c r="F2810" s="132" t="s">
        <v>7514</v>
      </c>
      <c r="G2810" s="132" t="s">
        <v>7515</v>
      </c>
      <c r="H2810" s="15">
        <v>2010</v>
      </c>
      <c r="I2810" s="15">
        <v>1</v>
      </c>
      <c r="J2810" s="15">
        <v>0</v>
      </c>
      <c r="K2810" s="15">
        <v>0</v>
      </c>
      <c r="L2810" s="16" t="s">
        <v>7470</v>
      </c>
      <c r="M2810" s="16" t="s">
        <v>3752</v>
      </c>
      <c r="N2810" s="16" t="s">
        <v>7456</v>
      </c>
      <c r="O2810" s="17" t="s">
        <v>7493</v>
      </c>
      <c r="P2810" s="17">
        <v>0</v>
      </c>
      <c r="Q2810" s="17">
        <v>0</v>
      </c>
      <c r="R2810" s="18" t="s">
        <v>7443</v>
      </c>
      <c r="S2810" s="19">
        <v>60</v>
      </c>
      <c r="T2810" s="19">
        <v>110</v>
      </c>
      <c r="U2810" s="19">
        <v>12.3</v>
      </c>
      <c r="V2810" s="19">
        <v>0</v>
      </c>
      <c r="W2810" s="20">
        <v>1.35</v>
      </c>
      <c r="X2810" s="21">
        <v>432</v>
      </c>
      <c r="Y2810" s="22" t="s">
        <v>7444</v>
      </c>
      <c r="Z2810" s="14" t="s">
        <v>7078</v>
      </c>
      <c r="AA2810" s="248"/>
      <c r="AB2810" s="248"/>
      <c r="AC2810" s="248"/>
      <c r="AD2810" s="25"/>
      <c r="AE2810" s="26"/>
      <c r="AF2810" s="27"/>
    </row>
    <row r="2811" spans="1:41" ht="16.5" customHeight="1">
      <c r="A2811" s="83" t="s">
        <v>7334</v>
      </c>
      <c r="B2811" s="13"/>
      <c r="C2811" s="368"/>
      <c r="D2811" s="83"/>
      <c r="E2811" s="14" t="s">
        <v>7373</v>
      </c>
      <c r="F2811" s="14" t="s">
        <v>7374</v>
      </c>
      <c r="G2811" s="14" t="s">
        <v>7375</v>
      </c>
      <c r="H2811" s="14">
        <v>2009</v>
      </c>
      <c r="I2811" s="15">
        <v>1</v>
      </c>
      <c r="J2811" s="15">
        <v>0</v>
      </c>
      <c r="K2811" s="15">
        <v>0</v>
      </c>
      <c r="L2811" s="16" t="s">
        <v>7337</v>
      </c>
      <c r="M2811" s="16" t="s">
        <v>3752</v>
      </c>
      <c r="N2811" s="16" t="s">
        <v>7338</v>
      </c>
      <c r="O2811" s="17">
        <f>10*22*9+4*22*3</f>
        <v>2244</v>
      </c>
      <c r="P2811" s="17">
        <v>0</v>
      </c>
      <c r="Q2811" s="17">
        <v>0</v>
      </c>
      <c r="R2811" s="18" t="s">
        <v>7339</v>
      </c>
      <c r="S2811" s="19">
        <v>60</v>
      </c>
      <c r="T2811" s="19">
        <v>110</v>
      </c>
      <c r="U2811" s="19">
        <v>1.5</v>
      </c>
      <c r="V2811" s="19">
        <v>0</v>
      </c>
      <c r="W2811" s="20">
        <v>0.2</v>
      </c>
      <c r="X2811" s="21">
        <v>448.8</v>
      </c>
      <c r="Y2811" s="22" t="s">
        <v>7298</v>
      </c>
      <c r="Z2811" s="23" t="s">
        <v>7254</v>
      </c>
      <c r="AA2811" s="24"/>
      <c r="AB2811" s="14"/>
      <c r="AC2811" s="14"/>
      <c r="AD2811" s="25"/>
      <c r="AE2811" s="26"/>
      <c r="AF2811" s="27"/>
      <c r="AG2811" s="88"/>
      <c r="AH2811" s="88"/>
      <c r="AI2811" s="88"/>
      <c r="AJ2811" s="88"/>
      <c r="AK2811" s="88"/>
      <c r="AL2811" s="88"/>
      <c r="AM2811" s="88"/>
      <c r="AN2811" s="88"/>
      <c r="AO2811" s="88"/>
    </row>
    <row r="2812" spans="1:41" ht="16.5" customHeight="1">
      <c r="A2812" s="13" t="s">
        <v>7400</v>
      </c>
      <c r="B2812" s="13"/>
      <c r="C2812" s="368"/>
      <c r="D2812" s="13"/>
      <c r="E2812" s="14" t="s">
        <v>7450</v>
      </c>
      <c r="F2812" s="132" t="s">
        <v>7451</v>
      </c>
      <c r="G2812" s="132" t="s">
        <v>7452</v>
      </c>
      <c r="H2812" s="15">
        <v>2021</v>
      </c>
      <c r="I2812" s="15">
        <v>1</v>
      </c>
      <c r="J2812" s="15">
        <v>0</v>
      </c>
      <c r="K2812" s="15">
        <v>0</v>
      </c>
      <c r="L2812" s="16" t="s">
        <v>3755</v>
      </c>
      <c r="M2812" s="16" t="s">
        <v>7449</v>
      </c>
      <c r="N2812" s="16" t="s">
        <v>7407</v>
      </c>
      <c r="O2812" s="17">
        <f>4*22*9</f>
        <v>792</v>
      </c>
      <c r="P2812" s="17">
        <v>0</v>
      </c>
      <c r="Q2812" s="17">
        <v>0</v>
      </c>
      <c r="R2812" s="18" t="s">
        <v>7443</v>
      </c>
      <c r="S2812" s="19">
        <v>60</v>
      </c>
      <c r="T2812" s="19">
        <v>110</v>
      </c>
      <c r="U2812" s="19">
        <v>0</v>
      </c>
      <c r="V2812" s="19">
        <v>0</v>
      </c>
      <c r="W2812" s="20">
        <v>0.6</v>
      </c>
      <c r="X2812" s="21">
        <v>475.2</v>
      </c>
      <c r="Y2812" s="22" t="s">
        <v>7444</v>
      </c>
      <c r="Z2812" s="14" t="s">
        <v>7078</v>
      </c>
      <c r="AA2812" s="248"/>
      <c r="AB2812" s="248"/>
      <c r="AC2812" s="248"/>
      <c r="AD2812" s="25"/>
      <c r="AE2812" s="26"/>
      <c r="AF2812" s="27"/>
    </row>
    <row r="2813" spans="1:41" ht="16.5" customHeight="1">
      <c r="A2813" s="13" t="s">
        <v>7445</v>
      </c>
      <c r="B2813" s="13"/>
      <c r="C2813" s="368"/>
      <c r="D2813" s="13"/>
      <c r="E2813" s="14" t="s">
        <v>7499</v>
      </c>
      <c r="F2813" s="132" t="s">
        <v>7500</v>
      </c>
      <c r="G2813" s="132" t="s">
        <v>3766</v>
      </c>
      <c r="H2813" s="15">
        <v>2001</v>
      </c>
      <c r="I2813" s="15">
        <v>2</v>
      </c>
      <c r="J2813" s="15">
        <v>0</v>
      </c>
      <c r="K2813" s="15">
        <v>0</v>
      </c>
      <c r="L2813" s="16" t="s">
        <v>3755</v>
      </c>
      <c r="M2813" s="16" t="s">
        <v>3752</v>
      </c>
      <c r="N2813" s="16" t="s">
        <v>7456</v>
      </c>
      <c r="O2813" s="17">
        <f>12*8*22</f>
        <v>2112</v>
      </c>
      <c r="P2813" s="17">
        <v>0</v>
      </c>
      <c r="Q2813" s="17">
        <v>0</v>
      </c>
      <c r="R2813" s="18" t="s">
        <v>7443</v>
      </c>
      <c r="S2813" s="19">
        <v>60</v>
      </c>
      <c r="T2813" s="19">
        <v>110</v>
      </c>
      <c r="U2813" s="19">
        <v>0</v>
      </c>
      <c r="V2813" s="19">
        <v>0</v>
      </c>
      <c r="W2813" s="20">
        <v>0.27100000000000002</v>
      </c>
      <c r="X2813" s="21">
        <v>1144.7040000000002</v>
      </c>
      <c r="Y2813" s="22" t="s">
        <v>7444</v>
      </c>
      <c r="Z2813" s="14" t="s">
        <v>7078</v>
      </c>
      <c r="AA2813" s="248"/>
      <c r="AB2813" s="248"/>
      <c r="AC2813" s="248"/>
      <c r="AD2813" s="25"/>
      <c r="AE2813" s="26"/>
      <c r="AF2813" s="27"/>
    </row>
    <row r="2814" spans="1:41" ht="16.5" customHeight="1">
      <c r="A2814" s="83" t="s">
        <v>7334</v>
      </c>
      <c r="B2814" s="13"/>
      <c r="C2814" s="368"/>
      <c r="D2814" s="83"/>
      <c r="E2814" s="14" t="s">
        <v>7358</v>
      </c>
      <c r="F2814" s="14" t="s">
        <v>7359</v>
      </c>
      <c r="G2814" s="14" t="s">
        <v>7360</v>
      </c>
      <c r="H2814" s="14">
        <v>2001</v>
      </c>
      <c r="I2814" s="15">
        <v>1</v>
      </c>
      <c r="J2814" s="15">
        <v>0</v>
      </c>
      <c r="K2814" s="15">
        <v>0</v>
      </c>
      <c r="L2814" s="16" t="s">
        <v>7337</v>
      </c>
      <c r="M2814" s="16" t="s">
        <v>3752</v>
      </c>
      <c r="N2814" s="16" t="s">
        <v>7338</v>
      </c>
      <c r="O2814" s="17">
        <f>6*22*9+4*22*3</f>
        <v>1452</v>
      </c>
      <c r="P2814" s="17">
        <v>0</v>
      </c>
      <c r="Q2814" s="17">
        <v>0</v>
      </c>
      <c r="R2814" s="18" t="s">
        <v>7339</v>
      </c>
      <c r="S2814" s="19">
        <v>60</v>
      </c>
      <c r="T2814" s="19">
        <v>110</v>
      </c>
      <c r="U2814" s="19">
        <v>0</v>
      </c>
      <c r="V2814" s="19">
        <v>0</v>
      </c>
      <c r="W2814" s="20">
        <v>0.4</v>
      </c>
      <c r="X2814" s="21">
        <v>580.80000000000007</v>
      </c>
      <c r="Y2814" s="22" t="s">
        <v>33</v>
      </c>
      <c r="Z2814" s="23" t="s">
        <v>7254</v>
      </c>
      <c r="AA2814" s="24"/>
      <c r="AB2814" s="14"/>
      <c r="AC2814" s="14"/>
      <c r="AD2814" s="25"/>
      <c r="AE2814" s="26"/>
      <c r="AF2814" s="27"/>
      <c r="AG2814" s="88"/>
      <c r="AH2814" s="88"/>
      <c r="AI2814" s="88"/>
      <c r="AJ2814" s="88"/>
      <c r="AK2814" s="88"/>
      <c r="AL2814" s="88"/>
      <c r="AM2814" s="88"/>
      <c r="AN2814" s="88"/>
      <c r="AO2814" s="88"/>
    </row>
    <row r="2815" spans="1:41" ht="16.5" customHeight="1">
      <c r="A2815" s="83" t="s">
        <v>7334</v>
      </c>
      <c r="B2815" s="13"/>
      <c r="C2815" s="368"/>
      <c r="D2815" s="83"/>
      <c r="E2815" s="14" t="s">
        <v>7358</v>
      </c>
      <c r="F2815" s="14" t="s">
        <v>7361</v>
      </c>
      <c r="G2815" s="14" t="s">
        <v>7362</v>
      </c>
      <c r="H2815" s="14">
        <v>2012</v>
      </c>
      <c r="I2815" s="15">
        <v>1</v>
      </c>
      <c r="J2815" s="15">
        <v>0</v>
      </c>
      <c r="K2815" s="15">
        <v>0</v>
      </c>
      <c r="L2815" s="16" t="s">
        <v>7337</v>
      </c>
      <c r="M2815" s="16" t="s">
        <v>3752</v>
      </c>
      <c r="N2815" s="16" t="s">
        <v>7338</v>
      </c>
      <c r="O2815" s="17">
        <f>6*22*9+4*22*3</f>
        <v>1452</v>
      </c>
      <c r="P2815" s="17">
        <v>0</v>
      </c>
      <c r="Q2815" s="17">
        <v>0</v>
      </c>
      <c r="R2815" s="18" t="s">
        <v>7339</v>
      </c>
      <c r="S2815" s="19">
        <v>60</v>
      </c>
      <c r="T2815" s="19">
        <v>110</v>
      </c>
      <c r="U2815" s="19">
        <v>0</v>
      </c>
      <c r="V2815" s="19">
        <v>0</v>
      </c>
      <c r="W2815" s="20">
        <v>0.4</v>
      </c>
      <c r="X2815" s="21">
        <v>580.80000000000007</v>
      </c>
      <c r="Y2815" s="22" t="s">
        <v>33</v>
      </c>
      <c r="Z2815" s="23" t="s">
        <v>7254</v>
      </c>
      <c r="AA2815" s="24"/>
      <c r="AB2815" s="14"/>
      <c r="AC2815" s="14"/>
      <c r="AD2815" s="25"/>
      <c r="AE2815" s="26"/>
      <c r="AF2815" s="27"/>
      <c r="AG2815" s="88"/>
      <c r="AH2815" s="88"/>
      <c r="AI2815" s="88"/>
      <c r="AJ2815" s="88"/>
      <c r="AK2815" s="88"/>
      <c r="AL2815" s="88"/>
      <c r="AM2815" s="88"/>
      <c r="AN2815" s="88"/>
      <c r="AO2815" s="88"/>
    </row>
    <row r="2816" spans="1:41" ht="16.5" customHeight="1">
      <c r="A2816" s="83" t="s">
        <v>7348</v>
      </c>
      <c r="B2816" s="13"/>
      <c r="C2816" s="368"/>
      <c r="D2816" s="83"/>
      <c r="E2816" s="14" t="s">
        <v>7414</v>
      </c>
      <c r="F2816" s="14"/>
      <c r="G2816" s="14"/>
      <c r="H2816" s="14">
        <v>2010</v>
      </c>
      <c r="I2816" s="15">
        <v>1</v>
      </c>
      <c r="J2816" s="15">
        <v>0</v>
      </c>
      <c r="K2816" s="15">
        <v>0</v>
      </c>
      <c r="L2816" s="16" t="s">
        <v>7351</v>
      </c>
      <c r="M2816" s="16" t="s">
        <v>3752</v>
      </c>
      <c r="N2816" s="16" t="s">
        <v>7352</v>
      </c>
      <c r="O2816" s="17">
        <f>3*22*9+5*22*3</f>
        <v>924</v>
      </c>
      <c r="P2816" s="17">
        <v>0</v>
      </c>
      <c r="Q2816" s="17">
        <v>0</v>
      </c>
      <c r="R2816" s="18" t="s">
        <v>7345</v>
      </c>
      <c r="S2816" s="19">
        <v>60</v>
      </c>
      <c r="T2816" s="19">
        <v>220</v>
      </c>
      <c r="U2816" s="19">
        <v>4.0999999999999996</v>
      </c>
      <c r="V2816" s="19">
        <v>0</v>
      </c>
      <c r="W2816" s="20">
        <v>0.75</v>
      </c>
      <c r="X2816" s="21">
        <v>693</v>
      </c>
      <c r="Y2816" s="22" t="s">
        <v>7346</v>
      </c>
      <c r="Z2816" s="23" t="s">
        <v>7347</v>
      </c>
      <c r="AA2816" s="24"/>
      <c r="AB2816" s="14"/>
      <c r="AC2816" s="14"/>
      <c r="AD2816" s="25"/>
      <c r="AE2816" s="26"/>
      <c r="AF2816" s="27"/>
      <c r="AG2816" s="109"/>
      <c r="AH2816" s="109"/>
      <c r="AI2816" s="109"/>
      <c r="AJ2816" s="109"/>
      <c r="AK2816" s="109"/>
      <c r="AL2816" s="109"/>
      <c r="AM2816" s="109"/>
      <c r="AN2816" s="109"/>
      <c r="AO2816" s="109"/>
    </row>
    <row r="2817" spans="1:41" ht="16.5" customHeight="1">
      <c r="A2817" s="13" t="s">
        <v>7445</v>
      </c>
      <c r="B2817" s="13"/>
      <c r="C2817" s="368"/>
      <c r="D2817" s="13"/>
      <c r="E2817" s="14" t="s">
        <v>7510</v>
      </c>
      <c r="F2817" s="132" t="s">
        <v>7475</v>
      </c>
      <c r="G2817" s="132" t="s">
        <v>7475</v>
      </c>
      <c r="H2817" s="15">
        <v>2010</v>
      </c>
      <c r="I2817" s="15">
        <v>4</v>
      </c>
      <c r="J2817" s="15">
        <v>0</v>
      </c>
      <c r="K2817" s="15">
        <v>0</v>
      </c>
      <c r="L2817" s="16" t="s">
        <v>3755</v>
      </c>
      <c r="M2817" s="16" t="s">
        <v>7509</v>
      </c>
      <c r="N2817" s="16" t="s">
        <v>7456</v>
      </c>
      <c r="O2817" s="17">
        <f>5*22*9</f>
        <v>990</v>
      </c>
      <c r="P2817" s="17">
        <v>0</v>
      </c>
      <c r="Q2817" s="17">
        <v>0</v>
      </c>
      <c r="R2817" s="18" t="s">
        <v>7443</v>
      </c>
      <c r="S2817" s="19">
        <v>0</v>
      </c>
      <c r="T2817" s="19">
        <v>110</v>
      </c>
      <c r="U2817" s="19">
        <v>0</v>
      </c>
      <c r="V2817" s="19">
        <v>0</v>
      </c>
      <c r="W2817" s="20">
        <v>0.8</v>
      </c>
      <c r="X2817" s="21">
        <v>3168</v>
      </c>
      <c r="Y2817" s="22" t="s">
        <v>7444</v>
      </c>
      <c r="Z2817" s="14" t="s">
        <v>7078</v>
      </c>
      <c r="AA2817" s="248"/>
      <c r="AB2817" s="248"/>
      <c r="AC2817" s="248"/>
      <c r="AD2817" s="25"/>
      <c r="AE2817" s="26"/>
      <c r="AF2817" s="27"/>
      <c r="AG2817" s="28"/>
      <c r="AH2817" s="28"/>
      <c r="AI2817" s="28"/>
      <c r="AJ2817" s="28"/>
      <c r="AK2817" s="28"/>
      <c r="AL2817" s="28"/>
      <c r="AM2817" s="28"/>
      <c r="AN2817" s="28"/>
      <c r="AO2817" s="28"/>
    </row>
    <row r="2818" spans="1:41" ht="16.5" customHeight="1">
      <c r="A2818" s="83" t="s">
        <v>7334</v>
      </c>
      <c r="B2818" s="13"/>
      <c r="C2818" s="368"/>
      <c r="D2818" s="83"/>
      <c r="E2818" s="14" t="s">
        <v>7384</v>
      </c>
      <c r="F2818" s="14" t="s">
        <v>7385</v>
      </c>
      <c r="G2818" s="14" t="s">
        <v>7386</v>
      </c>
      <c r="H2818" s="14"/>
      <c r="I2818" s="15">
        <v>1</v>
      </c>
      <c r="J2818" s="15">
        <v>0</v>
      </c>
      <c r="K2818" s="15">
        <v>0</v>
      </c>
      <c r="L2818" s="16" t="s">
        <v>7337</v>
      </c>
      <c r="M2818" s="16" t="s">
        <v>3752</v>
      </c>
      <c r="N2818" s="16" t="s">
        <v>7338</v>
      </c>
      <c r="O2818" s="17">
        <v>8760</v>
      </c>
      <c r="P2818" s="17">
        <v>0</v>
      </c>
      <c r="Q2818" s="17">
        <v>0</v>
      </c>
      <c r="R2818" s="18" t="s">
        <v>7339</v>
      </c>
      <c r="S2818" s="19">
        <v>60</v>
      </c>
      <c r="T2818" s="19">
        <v>110</v>
      </c>
      <c r="U2818" s="19">
        <v>0.5</v>
      </c>
      <c r="V2818" s="19">
        <v>0</v>
      </c>
      <c r="W2818" s="20">
        <v>0.1</v>
      </c>
      <c r="X2818" s="21">
        <v>876</v>
      </c>
      <c r="Y2818" s="22" t="s">
        <v>7298</v>
      </c>
      <c r="Z2818" s="23" t="s">
        <v>7254</v>
      </c>
      <c r="AA2818" s="24"/>
      <c r="AB2818" s="14"/>
      <c r="AC2818" s="14"/>
      <c r="AD2818" s="25"/>
      <c r="AE2818" s="26"/>
      <c r="AF2818" s="27"/>
      <c r="AG2818" s="109"/>
      <c r="AH2818" s="109"/>
      <c r="AI2818" s="109"/>
      <c r="AJ2818" s="109"/>
      <c r="AK2818" s="109"/>
      <c r="AL2818" s="109"/>
      <c r="AM2818" s="109"/>
      <c r="AN2818" s="109"/>
      <c r="AO2818" s="109"/>
    </row>
    <row r="2819" spans="1:41" ht="16.5" customHeight="1">
      <c r="A2819" s="83" t="s">
        <v>7334</v>
      </c>
      <c r="B2819" s="13"/>
      <c r="C2819" s="368"/>
      <c r="D2819" s="83"/>
      <c r="E2819" s="14" t="s">
        <v>7387</v>
      </c>
      <c r="F2819" s="14" t="s">
        <v>7388</v>
      </c>
      <c r="G2819" s="14" t="s">
        <v>7336</v>
      </c>
      <c r="H2819" s="14">
        <v>2015</v>
      </c>
      <c r="I2819" s="15">
        <v>1</v>
      </c>
      <c r="J2819" s="15">
        <v>0</v>
      </c>
      <c r="K2819" s="15">
        <v>0</v>
      </c>
      <c r="L2819" s="16" t="s">
        <v>7337</v>
      </c>
      <c r="M2819" s="16" t="s">
        <v>3752</v>
      </c>
      <c r="N2819" s="16" t="s">
        <v>7338</v>
      </c>
      <c r="O2819" s="17">
        <f>10*22*9+5*22*3</f>
        <v>2310</v>
      </c>
      <c r="P2819" s="17">
        <v>0</v>
      </c>
      <c r="Q2819" s="17">
        <v>0</v>
      </c>
      <c r="R2819" s="18" t="s">
        <v>7339</v>
      </c>
      <c r="S2819" s="19">
        <v>24</v>
      </c>
      <c r="T2819" s="19">
        <v>110</v>
      </c>
      <c r="U2819" s="19">
        <v>0</v>
      </c>
      <c r="V2819" s="19">
        <v>0</v>
      </c>
      <c r="W2819" s="20">
        <v>0.5</v>
      </c>
      <c r="X2819" s="21">
        <v>1155</v>
      </c>
      <c r="Y2819" s="22" t="s">
        <v>7298</v>
      </c>
      <c r="Z2819" s="23" t="s">
        <v>7254</v>
      </c>
      <c r="AA2819" s="24"/>
      <c r="AB2819" s="14"/>
      <c r="AC2819" s="14"/>
      <c r="AD2819" s="25"/>
      <c r="AE2819" s="26"/>
      <c r="AF2819" s="27"/>
      <c r="AG2819" s="88"/>
      <c r="AH2819" s="88"/>
      <c r="AI2819" s="88"/>
      <c r="AJ2819" s="88"/>
      <c r="AK2819" s="88"/>
      <c r="AL2819" s="88"/>
      <c r="AM2819" s="88"/>
      <c r="AN2819" s="88"/>
      <c r="AO2819" s="88"/>
    </row>
    <row r="2820" spans="1:41" ht="16.5" customHeight="1">
      <c r="A2820" s="13" t="s">
        <v>7348</v>
      </c>
      <c r="B2820" s="13"/>
      <c r="C2820" s="368"/>
      <c r="D2820" s="13"/>
      <c r="E2820" s="14" t="s">
        <v>7435</v>
      </c>
      <c r="F2820" s="132" t="s">
        <v>7436</v>
      </c>
      <c r="G2820" s="132" t="s">
        <v>7437</v>
      </c>
      <c r="H2820" s="15" t="s">
        <v>7434</v>
      </c>
      <c r="I2820" s="15">
        <v>3</v>
      </c>
      <c r="J2820" s="15">
        <v>0</v>
      </c>
      <c r="K2820" s="15">
        <v>0</v>
      </c>
      <c r="L2820" s="16" t="s">
        <v>7438</v>
      </c>
      <c r="M2820" s="16" t="s">
        <v>7431</v>
      </c>
      <c r="N2820" s="16" t="s">
        <v>7352</v>
      </c>
      <c r="O2820" s="17">
        <f>3*22*4+9*22*8</f>
        <v>1848</v>
      </c>
      <c r="P2820" s="17">
        <f>6*20*9</f>
        <v>1080</v>
      </c>
      <c r="Q2820" s="17">
        <v>0</v>
      </c>
      <c r="R2820" s="18" t="s">
        <v>7345</v>
      </c>
      <c r="S2820" s="19">
        <v>60</v>
      </c>
      <c r="T2820" s="19">
        <v>110</v>
      </c>
      <c r="U2820" s="19">
        <v>0</v>
      </c>
      <c r="V2820" s="19">
        <v>0</v>
      </c>
      <c r="W2820" s="20">
        <v>0.65</v>
      </c>
      <c r="X2820" s="21">
        <v>3603.6000000000004</v>
      </c>
      <c r="Y2820" s="22" t="s">
        <v>7346</v>
      </c>
      <c r="Z2820" s="14" t="s">
        <v>7347</v>
      </c>
      <c r="AA2820" s="248"/>
      <c r="AB2820" s="248"/>
      <c r="AC2820" s="248"/>
      <c r="AD2820" s="25"/>
      <c r="AE2820" s="26"/>
      <c r="AF2820" s="27"/>
    </row>
    <row r="2821" spans="1:41" ht="16.5" customHeight="1">
      <c r="A2821" s="83" t="s">
        <v>7334</v>
      </c>
      <c r="B2821" s="13"/>
      <c r="C2821" s="368"/>
      <c r="D2821" s="83"/>
      <c r="E2821" s="14" t="s">
        <v>7335</v>
      </c>
      <c r="F2821" s="14" t="s">
        <v>7336</v>
      </c>
      <c r="G2821" s="14" t="s">
        <v>7336</v>
      </c>
      <c r="H2821" s="14">
        <v>0</v>
      </c>
      <c r="I2821" s="15">
        <v>54</v>
      </c>
      <c r="J2821" s="15">
        <v>0</v>
      </c>
      <c r="K2821" s="15">
        <v>0</v>
      </c>
      <c r="L2821" s="16" t="s">
        <v>7337</v>
      </c>
      <c r="M2821" s="16" t="s">
        <v>3752</v>
      </c>
      <c r="N2821" s="16" t="s">
        <v>7338</v>
      </c>
      <c r="O2821" s="17">
        <f>6*22*9+4*22*3</f>
        <v>1452</v>
      </c>
      <c r="P2821" s="17">
        <v>0</v>
      </c>
      <c r="Q2821" s="17">
        <v>0</v>
      </c>
      <c r="R2821" s="18" t="s">
        <v>7339</v>
      </c>
      <c r="S2821" s="19">
        <v>60</v>
      </c>
      <c r="T2821" s="19">
        <v>110</v>
      </c>
      <c r="U2821" s="19">
        <v>0</v>
      </c>
      <c r="V2821" s="19">
        <v>0</v>
      </c>
      <c r="W2821" s="20">
        <v>0.86</v>
      </c>
      <c r="X2821" s="21">
        <v>67430.880000000005</v>
      </c>
      <c r="Y2821" s="22" t="s">
        <v>7298</v>
      </c>
      <c r="Z2821" s="23" t="s">
        <v>7254</v>
      </c>
      <c r="AA2821" s="24"/>
      <c r="AB2821" s="14"/>
      <c r="AC2821" s="14"/>
      <c r="AD2821" s="25"/>
      <c r="AE2821" s="26"/>
      <c r="AF2821" s="27"/>
      <c r="AG2821" s="88"/>
      <c r="AH2821" s="88"/>
      <c r="AI2821" s="88"/>
      <c r="AJ2821" s="88"/>
      <c r="AK2821" s="88"/>
      <c r="AL2821" s="88"/>
      <c r="AM2821" s="88"/>
      <c r="AN2821" s="88"/>
      <c r="AO2821" s="88"/>
    </row>
    <row r="2822" spans="1:41" ht="16.5" customHeight="1">
      <c r="A2822" s="83" t="s">
        <v>7334</v>
      </c>
      <c r="B2822" s="13"/>
      <c r="C2822" s="368"/>
      <c r="D2822" s="83"/>
      <c r="E2822" s="14" t="s">
        <v>7340</v>
      </c>
      <c r="F2822" s="14" t="s">
        <v>7336</v>
      </c>
      <c r="G2822" s="14" t="s">
        <v>7336</v>
      </c>
      <c r="H2822" s="14">
        <v>0</v>
      </c>
      <c r="I2822" s="15">
        <v>48</v>
      </c>
      <c r="J2822" s="15">
        <v>0</v>
      </c>
      <c r="K2822" s="15">
        <v>0</v>
      </c>
      <c r="L2822" s="16" t="s">
        <v>7337</v>
      </c>
      <c r="M2822" s="16" t="s">
        <v>3752</v>
      </c>
      <c r="N2822" s="16" t="s">
        <v>7338</v>
      </c>
      <c r="O2822" s="17">
        <f>6*22*9+4*22*3</f>
        <v>1452</v>
      </c>
      <c r="P2822" s="17">
        <v>0</v>
      </c>
      <c r="Q2822" s="17">
        <v>0</v>
      </c>
      <c r="R2822" s="18" t="s">
        <v>7339</v>
      </c>
      <c r="S2822" s="19">
        <v>60</v>
      </c>
      <c r="T2822" s="19">
        <v>110</v>
      </c>
      <c r="U2822" s="19">
        <v>0</v>
      </c>
      <c r="V2822" s="19">
        <v>0</v>
      </c>
      <c r="W2822" s="20">
        <v>0.86</v>
      </c>
      <c r="X2822" s="21">
        <v>59938.559999999998</v>
      </c>
      <c r="Y2822" s="22" t="s">
        <v>7298</v>
      </c>
      <c r="Z2822" s="23" t="s">
        <v>7254</v>
      </c>
      <c r="AA2822" s="24"/>
      <c r="AB2822" s="14"/>
      <c r="AC2822" s="14"/>
      <c r="AD2822" s="25"/>
      <c r="AE2822" s="26"/>
      <c r="AF2822" s="27"/>
      <c r="AG2822" s="88"/>
      <c r="AH2822" s="88"/>
      <c r="AI2822" s="88"/>
      <c r="AJ2822" s="88"/>
      <c r="AK2822" s="88"/>
      <c r="AL2822" s="88"/>
      <c r="AM2822" s="88"/>
      <c r="AN2822" s="88"/>
      <c r="AO2822" s="88"/>
    </row>
    <row r="2823" spans="1:41" ht="16.5" customHeight="1">
      <c r="A2823" s="83" t="s">
        <v>7334</v>
      </c>
      <c r="B2823" s="13"/>
      <c r="C2823" s="368"/>
      <c r="D2823" s="83"/>
      <c r="E2823" s="14" t="s">
        <v>7341</v>
      </c>
      <c r="F2823" s="14" t="s">
        <v>7336</v>
      </c>
      <c r="G2823" s="14" t="s">
        <v>7336</v>
      </c>
      <c r="H2823" s="14">
        <v>0</v>
      </c>
      <c r="I2823" s="15">
        <v>21</v>
      </c>
      <c r="J2823" s="15">
        <v>0</v>
      </c>
      <c r="K2823" s="15">
        <v>0</v>
      </c>
      <c r="L2823" s="16" t="s">
        <v>7337</v>
      </c>
      <c r="M2823" s="16" t="s">
        <v>3752</v>
      </c>
      <c r="N2823" s="16" t="s">
        <v>7338</v>
      </c>
      <c r="O2823" s="17">
        <f>6*22*9+4*22*3</f>
        <v>1452</v>
      </c>
      <c r="P2823" s="17">
        <v>0</v>
      </c>
      <c r="Q2823" s="17">
        <v>0</v>
      </c>
      <c r="R2823" s="18" t="s">
        <v>7339</v>
      </c>
      <c r="S2823" s="19">
        <v>60</v>
      </c>
      <c r="T2823" s="19">
        <v>110</v>
      </c>
      <c r="U2823" s="19">
        <v>0</v>
      </c>
      <c r="V2823" s="19">
        <v>0</v>
      </c>
      <c r="W2823" s="20">
        <v>0.86</v>
      </c>
      <c r="X2823" s="21">
        <v>26223.119999999999</v>
      </c>
      <c r="Y2823" s="22" t="s">
        <v>7298</v>
      </c>
      <c r="Z2823" s="23" t="s">
        <v>7254</v>
      </c>
      <c r="AA2823" s="24"/>
      <c r="AB2823" s="14"/>
      <c r="AC2823" s="14"/>
      <c r="AD2823" s="25"/>
      <c r="AE2823" s="26"/>
      <c r="AF2823" s="27"/>
      <c r="AG2823" s="88"/>
      <c r="AH2823" s="88"/>
      <c r="AI2823" s="88"/>
      <c r="AJ2823" s="88"/>
      <c r="AK2823" s="88"/>
      <c r="AL2823" s="88"/>
      <c r="AM2823" s="88"/>
      <c r="AN2823" s="88"/>
      <c r="AO2823" s="88"/>
    </row>
    <row r="2824" spans="1:41" ht="16.5" customHeight="1">
      <c r="A2824" s="83" t="s">
        <v>7348</v>
      </c>
      <c r="B2824" s="13"/>
      <c r="C2824" s="368"/>
      <c r="D2824" s="83"/>
      <c r="E2824" s="14" t="s">
        <v>7349</v>
      </c>
      <c r="F2824" s="14" t="s">
        <v>7350</v>
      </c>
      <c r="G2824" s="14" t="s">
        <v>7350</v>
      </c>
      <c r="H2824" s="14">
        <v>0</v>
      </c>
      <c r="I2824" s="15">
        <v>10</v>
      </c>
      <c r="J2824" s="15">
        <v>0</v>
      </c>
      <c r="K2824" s="15">
        <v>0</v>
      </c>
      <c r="L2824" s="16" t="s">
        <v>7351</v>
      </c>
      <c r="M2824" s="16" t="s">
        <v>3752</v>
      </c>
      <c r="N2824" s="16" t="s">
        <v>7352</v>
      </c>
      <c r="O2824" s="17">
        <f>6*22*9+4*22*3</f>
        <v>1452</v>
      </c>
      <c r="P2824" s="17">
        <v>0</v>
      </c>
      <c r="Q2824" s="17">
        <v>0</v>
      </c>
      <c r="R2824" s="18" t="s">
        <v>7345</v>
      </c>
      <c r="S2824" s="19">
        <v>60</v>
      </c>
      <c r="T2824" s="19">
        <v>110</v>
      </c>
      <c r="U2824" s="19">
        <v>0</v>
      </c>
      <c r="V2824" s="19">
        <v>0</v>
      </c>
      <c r="W2824" s="20">
        <v>0.86</v>
      </c>
      <c r="X2824" s="21">
        <v>12487.2</v>
      </c>
      <c r="Y2824" s="22" t="s">
        <v>7346</v>
      </c>
      <c r="Z2824" s="23" t="s">
        <v>7347</v>
      </c>
      <c r="AA2824" s="24"/>
      <c r="AB2824" s="14"/>
      <c r="AC2824" s="14"/>
      <c r="AD2824" s="25"/>
      <c r="AE2824" s="26"/>
      <c r="AF2824" s="27"/>
      <c r="AG2824" s="88"/>
      <c r="AH2824" s="88"/>
      <c r="AI2824" s="88"/>
      <c r="AJ2824" s="88"/>
      <c r="AK2824" s="88"/>
      <c r="AL2824" s="88"/>
      <c r="AM2824" s="88"/>
      <c r="AN2824" s="88"/>
      <c r="AO2824" s="88"/>
    </row>
    <row r="2825" spans="1:41" ht="16.5" customHeight="1">
      <c r="A2825" s="13" t="s">
        <v>7445</v>
      </c>
      <c r="B2825" s="13"/>
      <c r="C2825" s="368"/>
      <c r="D2825" s="13"/>
      <c r="E2825" s="14" t="s">
        <v>7474</v>
      </c>
      <c r="F2825" s="132" t="s">
        <v>7475</v>
      </c>
      <c r="G2825" s="132" t="s">
        <v>7476</v>
      </c>
      <c r="H2825" s="15">
        <v>0</v>
      </c>
      <c r="I2825" s="15">
        <v>39</v>
      </c>
      <c r="J2825" s="15">
        <v>0</v>
      </c>
      <c r="K2825" s="15">
        <v>0</v>
      </c>
      <c r="L2825" s="16" t="s">
        <v>7470</v>
      </c>
      <c r="M2825" s="16" t="s">
        <v>7455</v>
      </c>
      <c r="N2825" s="16" t="s">
        <v>7456</v>
      </c>
      <c r="O2825" s="17">
        <f>6*22*9+4*22*3</f>
        <v>1452</v>
      </c>
      <c r="P2825" s="17">
        <v>0</v>
      </c>
      <c r="Q2825" s="17">
        <v>0</v>
      </c>
      <c r="R2825" s="18" t="s">
        <v>7443</v>
      </c>
      <c r="S2825" s="19">
        <v>60</v>
      </c>
      <c r="T2825" s="19">
        <v>110</v>
      </c>
      <c r="U2825" s="19">
        <v>0</v>
      </c>
      <c r="V2825" s="19">
        <v>0</v>
      </c>
      <c r="W2825" s="20">
        <v>0.86</v>
      </c>
      <c r="X2825" s="21">
        <v>48700.08</v>
      </c>
      <c r="Y2825" s="22" t="s">
        <v>7444</v>
      </c>
      <c r="Z2825" s="14" t="s">
        <v>7078</v>
      </c>
      <c r="AA2825" s="248"/>
      <c r="AB2825" s="248"/>
      <c r="AC2825" s="248"/>
      <c r="AD2825" s="25"/>
      <c r="AE2825" s="26"/>
      <c r="AF2825" s="27"/>
    </row>
    <row r="2826" spans="1:41" ht="16.5" customHeight="1">
      <c r="A2826" s="83" t="s">
        <v>7348</v>
      </c>
      <c r="B2826" s="13"/>
      <c r="C2826" s="368"/>
      <c r="D2826" s="83"/>
      <c r="E2826" s="14" t="s">
        <v>7418</v>
      </c>
      <c r="F2826" s="14" t="s">
        <v>7419</v>
      </c>
      <c r="G2826" s="14" t="s">
        <v>7420</v>
      </c>
      <c r="H2826" s="14">
        <v>2013</v>
      </c>
      <c r="I2826" s="15">
        <v>1</v>
      </c>
      <c r="J2826" s="15">
        <v>0</v>
      </c>
      <c r="K2826" s="15">
        <v>0</v>
      </c>
      <c r="L2826" s="16" t="s">
        <v>7351</v>
      </c>
      <c r="M2826" s="16" t="s">
        <v>3752</v>
      </c>
      <c r="N2826" s="16" t="s">
        <v>7352</v>
      </c>
      <c r="O2826" s="17">
        <f>3*22*9+5*22*3</f>
        <v>924</v>
      </c>
      <c r="P2826" s="17">
        <v>0</v>
      </c>
      <c r="Q2826" s="17">
        <v>0</v>
      </c>
      <c r="R2826" s="18" t="s">
        <v>7345</v>
      </c>
      <c r="S2826" s="19">
        <v>60</v>
      </c>
      <c r="T2826" s="19">
        <v>110</v>
      </c>
      <c r="U2826" s="19">
        <v>30</v>
      </c>
      <c r="V2826" s="19">
        <v>0</v>
      </c>
      <c r="W2826" s="20">
        <v>2</v>
      </c>
      <c r="X2826" s="21">
        <v>1848</v>
      </c>
      <c r="Y2826" s="22" t="s">
        <v>7346</v>
      </c>
      <c r="Z2826" s="23" t="s">
        <v>7347</v>
      </c>
      <c r="AA2826" s="24"/>
      <c r="AB2826" s="14"/>
      <c r="AC2826" s="14"/>
      <c r="AD2826" s="25"/>
      <c r="AE2826" s="26"/>
      <c r="AF2826" s="27"/>
      <c r="AG2826" s="88"/>
      <c r="AH2826" s="88"/>
      <c r="AI2826" s="88"/>
      <c r="AJ2826" s="88"/>
      <c r="AK2826" s="88"/>
      <c r="AL2826" s="88"/>
      <c r="AM2826" s="88"/>
      <c r="AN2826" s="88"/>
      <c r="AO2826" s="88"/>
    </row>
    <row r="2827" spans="1:41" ht="16.5" customHeight="1">
      <c r="A2827" s="13" t="s">
        <v>7445</v>
      </c>
      <c r="B2827" s="13"/>
      <c r="C2827" s="368"/>
      <c r="D2827" s="13"/>
      <c r="E2827" s="14" t="s">
        <v>7511</v>
      </c>
      <c r="F2827" s="132" t="s">
        <v>7512</v>
      </c>
      <c r="G2827" s="132" t="s">
        <v>7475</v>
      </c>
      <c r="H2827" s="15">
        <v>2010</v>
      </c>
      <c r="I2827" s="15">
        <v>1</v>
      </c>
      <c r="J2827" s="15">
        <v>0</v>
      </c>
      <c r="K2827" s="15">
        <v>0</v>
      </c>
      <c r="L2827" s="16" t="s">
        <v>3755</v>
      </c>
      <c r="M2827" s="16" t="s">
        <v>3752</v>
      </c>
      <c r="N2827" s="16" t="s">
        <v>7456</v>
      </c>
      <c r="O2827" s="17">
        <v>8760</v>
      </c>
      <c r="P2827" s="17">
        <v>0</v>
      </c>
      <c r="Q2827" s="17">
        <v>0</v>
      </c>
      <c r="R2827" s="18" t="s">
        <v>7443</v>
      </c>
      <c r="S2827" s="19">
        <v>60</v>
      </c>
      <c r="T2827" s="19">
        <v>110</v>
      </c>
      <c r="U2827" s="19">
        <v>0</v>
      </c>
      <c r="V2827" s="19">
        <v>0</v>
      </c>
      <c r="W2827" s="20">
        <v>0.27100000000000002</v>
      </c>
      <c r="X2827" s="21">
        <v>2373.96</v>
      </c>
      <c r="Y2827" s="22" t="s">
        <v>7444</v>
      </c>
      <c r="Z2827" s="14" t="s">
        <v>7078</v>
      </c>
      <c r="AA2827" s="248"/>
      <c r="AB2827" s="248"/>
      <c r="AC2827" s="248"/>
      <c r="AD2827" s="25"/>
      <c r="AE2827" s="26"/>
      <c r="AF2827" s="27"/>
    </row>
    <row r="2828" spans="1:41" ht="16.5" customHeight="1">
      <c r="A2828" s="13" t="s">
        <v>7445</v>
      </c>
      <c r="B2828" s="13"/>
      <c r="C2828" s="368"/>
      <c r="D2828" s="13"/>
      <c r="E2828" s="14" t="s">
        <v>7497</v>
      </c>
      <c r="F2828" s="132" t="s">
        <v>7475</v>
      </c>
      <c r="G2828" s="132" t="s">
        <v>7476</v>
      </c>
      <c r="H2828" s="15">
        <v>2001</v>
      </c>
      <c r="I2828" s="15">
        <v>5</v>
      </c>
      <c r="J2828" s="15">
        <v>0</v>
      </c>
      <c r="K2828" s="15">
        <v>0</v>
      </c>
      <c r="L2828" s="16" t="s">
        <v>3755</v>
      </c>
      <c r="M2828" s="16" t="s">
        <v>3752</v>
      </c>
      <c r="N2828" s="16" t="s">
        <v>7456</v>
      </c>
      <c r="O2828" s="17">
        <f>5*9*22</f>
        <v>990</v>
      </c>
      <c r="P2828" s="17">
        <v>0</v>
      </c>
      <c r="Q2828" s="17">
        <v>0</v>
      </c>
      <c r="R2828" s="18" t="s">
        <v>7443</v>
      </c>
      <c r="S2828" s="19">
        <v>60</v>
      </c>
      <c r="T2828" s="19">
        <v>220</v>
      </c>
      <c r="U2828" s="19">
        <v>0</v>
      </c>
      <c r="V2828" s="19">
        <v>0</v>
      </c>
      <c r="W2828" s="20">
        <v>3</v>
      </c>
      <c r="X2828" s="21">
        <v>14850</v>
      </c>
      <c r="Y2828" s="22" t="s">
        <v>7444</v>
      </c>
      <c r="Z2828" s="14" t="s">
        <v>7078</v>
      </c>
      <c r="AA2828" s="248"/>
      <c r="AB2828" s="248"/>
      <c r="AC2828" s="248"/>
      <c r="AD2828" s="25"/>
      <c r="AE2828" s="26"/>
      <c r="AF2828" s="27"/>
    </row>
    <row r="2829" spans="1:41" ht="16.5" customHeight="1">
      <c r="A2829" s="13" t="s">
        <v>7445</v>
      </c>
      <c r="B2829" s="13"/>
      <c r="C2829" s="368"/>
      <c r="D2829" s="13"/>
      <c r="E2829" s="14" t="s">
        <v>7508</v>
      </c>
      <c r="F2829" s="132" t="s">
        <v>7475</v>
      </c>
      <c r="G2829" s="132" t="s">
        <v>7475</v>
      </c>
      <c r="H2829" s="15">
        <v>2010</v>
      </c>
      <c r="I2829" s="15">
        <v>1</v>
      </c>
      <c r="J2829" s="15">
        <v>0</v>
      </c>
      <c r="K2829" s="15">
        <v>0</v>
      </c>
      <c r="L2829" s="16" t="s">
        <v>3755</v>
      </c>
      <c r="M2829" s="16" t="s">
        <v>7509</v>
      </c>
      <c r="N2829" s="16" t="s">
        <v>7456</v>
      </c>
      <c r="O2829" s="17">
        <f>24*30*9</f>
        <v>6480</v>
      </c>
      <c r="P2829" s="17">
        <v>0</v>
      </c>
      <c r="Q2829" s="17">
        <v>0</v>
      </c>
      <c r="R2829" s="18" t="s">
        <v>7443</v>
      </c>
      <c r="S2829" s="19">
        <v>60</v>
      </c>
      <c r="T2829" s="19">
        <v>220</v>
      </c>
      <c r="U2829" s="19">
        <v>0</v>
      </c>
      <c r="V2829" s="19">
        <v>0</v>
      </c>
      <c r="W2829" s="20">
        <v>0.5</v>
      </c>
      <c r="X2829" s="21">
        <v>3240</v>
      </c>
      <c r="Y2829" s="22" t="s">
        <v>7444</v>
      </c>
      <c r="Z2829" s="14" t="s">
        <v>7078</v>
      </c>
      <c r="AA2829" s="248"/>
      <c r="AB2829" s="248"/>
      <c r="AC2829" s="248"/>
      <c r="AD2829" s="25"/>
      <c r="AE2829" s="26"/>
      <c r="AF2829" s="27"/>
    </row>
    <row r="2830" spans="1:41" ht="16.5" customHeight="1">
      <c r="A2830" s="13" t="s">
        <v>7445</v>
      </c>
      <c r="B2830" s="13"/>
      <c r="C2830" s="368"/>
      <c r="D2830" s="13"/>
      <c r="E2830" s="14" t="s">
        <v>7504</v>
      </c>
      <c r="F2830" s="132" t="s">
        <v>7475</v>
      </c>
      <c r="G2830" s="132" t="s">
        <v>7476</v>
      </c>
      <c r="H2830" s="15">
        <v>2010</v>
      </c>
      <c r="I2830" s="15">
        <v>4</v>
      </c>
      <c r="J2830" s="15">
        <v>0</v>
      </c>
      <c r="K2830" s="15">
        <v>0</v>
      </c>
      <c r="L2830" s="16" t="s">
        <v>3755</v>
      </c>
      <c r="M2830" s="16" t="s">
        <v>3752</v>
      </c>
      <c r="N2830" s="16" t="s">
        <v>7456</v>
      </c>
      <c r="O2830" s="17">
        <v>8760</v>
      </c>
      <c r="P2830" s="17">
        <v>0</v>
      </c>
      <c r="Q2830" s="17">
        <v>0</v>
      </c>
      <c r="R2830" s="18" t="s">
        <v>7443</v>
      </c>
      <c r="S2830" s="19">
        <v>60</v>
      </c>
      <c r="T2830" s="19">
        <v>220</v>
      </c>
      <c r="U2830" s="19">
        <v>0</v>
      </c>
      <c r="V2830" s="19">
        <v>0</v>
      </c>
      <c r="W2830" s="20">
        <v>0.4</v>
      </c>
      <c r="X2830" s="21">
        <v>14016</v>
      </c>
      <c r="Y2830" s="22" t="s">
        <v>7444</v>
      </c>
      <c r="Z2830" s="14" t="s">
        <v>7078</v>
      </c>
      <c r="AA2830" s="248"/>
      <c r="AB2830" s="248"/>
      <c r="AC2830" s="248"/>
      <c r="AD2830" s="25"/>
      <c r="AE2830" s="26"/>
      <c r="AF2830" s="27"/>
    </row>
    <row r="2831" spans="1:41" ht="16.5" customHeight="1">
      <c r="A2831" s="13" t="s">
        <v>7445</v>
      </c>
      <c r="B2831" s="13"/>
      <c r="C2831" s="368"/>
      <c r="D2831" s="13"/>
      <c r="E2831" s="14" t="s">
        <v>7506</v>
      </c>
      <c r="F2831" s="132" t="s">
        <v>7475</v>
      </c>
      <c r="G2831" s="132" t="s">
        <v>7476</v>
      </c>
      <c r="H2831" s="15">
        <v>2010</v>
      </c>
      <c r="I2831" s="15">
        <v>2</v>
      </c>
      <c r="J2831" s="15">
        <v>0</v>
      </c>
      <c r="K2831" s="15">
        <v>0</v>
      </c>
      <c r="L2831" s="16" t="s">
        <v>3755</v>
      </c>
      <c r="M2831" s="16" t="s">
        <v>3752</v>
      </c>
      <c r="N2831" s="16" t="s">
        <v>7456</v>
      </c>
      <c r="O2831" s="17">
        <v>8760</v>
      </c>
      <c r="P2831" s="17">
        <v>0</v>
      </c>
      <c r="Q2831" s="17">
        <v>0</v>
      </c>
      <c r="R2831" s="18" t="s">
        <v>7443</v>
      </c>
      <c r="S2831" s="19">
        <v>60</v>
      </c>
      <c r="T2831" s="19">
        <v>220</v>
      </c>
      <c r="U2831" s="19">
        <v>0</v>
      </c>
      <c r="V2831" s="19">
        <v>0</v>
      </c>
      <c r="W2831" s="20">
        <v>0.4</v>
      </c>
      <c r="X2831" s="21">
        <v>7008</v>
      </c>
      <c r="Y2831" s="22" t="s">
        <v>7444</v>
      </c>
      <c r="Z2831" s="14" t="s">
        <v>7078</v>
      </c>
      <c r="AA2831" s="248"/>
      <c r="AB2831" s="248"/>
      <c r="AC2831" s="248"/>
      <c r="AD2831" s="25"/>
      <c r="AE2831" s="26"/>
      <c r="AF2831" s="27"/>
    </row>
    <row r="2832" spans="1:41" ht="16.5" customHeight="1">
      <c r="A2832" s="13" t="s">
        <v>7445</v>
      </c>
      <c r="B2832" s="13"/>
      <c r="C2832" s="368"/>
      <c r="D2832" s="13"/>
      <c r="E2832" s="14" t="s">
        <v>7506</v>
      </c>
      <c r="F2832" s="132" t="s">
        <v>7475</v>
      </c>
      <c r="G2832" s="132" t="s">
        <v>7476</v>
      </c>
      <c r="H2832" s="15">
        <v>2010</v>
      </c>
      <c r="I2832" s="15">
        <v>2</v>
      </c>
      <c r="J2832" s="15">
        <v>0</v>
      </c>
      <c r="K2832" s="15">
        <v>0</v>
      </c>
      <c r="L2832" s="16" t="s">
        <v>7470</v>
      </c>
      <c r="M2832" s="16" t="s">
        <v>3752</v>
      </c>
      <c r="N2832" s="16" t="s">
        <v>7456</v>
      </c>
      <c r="O2832" s="17">
        <v>8760</v>
      </c>
      <c r="P2832" s="17">
        <v>0</v>
      </c>
      <c r="Q2832" s="17">
        <v>0</v>
      </c>
      <c r="R2832" s="18" t="s">
        <v>7443</v>
      </c>
      <c r="S2832" s="19">
        <v>60</v>
      </c>
      <c r="T2832" s="19">
        <v>220</v>
      </c>
      <c r="U2832" s="19">
        <v>1.8</v>
      </c>
      <c r="V2832" s="19">
        <v>0</v>
      </c>
      <c r="W2832" s="20">
        <v>0.4</v>
      </c>
      <c r="X2832" s="21">
        <v>7008</v>
      </c>
      <c r="Y2832" s="22" t="s">
        <v>7444</v>
      </c>
      <c r="Z2832" s="14" t="s">
        <v>7078</v>
      </c>
      <c r="AA2832" s="248"/>
      <c r="AB2832" s="248"/>
      <c r="AC2832" s="248"/>
      <c r="AD2832" s="25"/>
      <c r="AE2832" s="26"/>
      <c r="AF2832" s="27"/>
    </row>
    <row r="2833" spans="1:41" ht="16.5" customHeight="1">
      <c r="A2833" s="13" t="s">
        <v>7445</v>
      </c>
      <c r="B2833" s="13"/>
      <c r="C2833" s="368"/>
      <c r="D2833" s="13"/>
      <c r="E2833" s="14" t="s">
        <v>7477</v>
      </c>
      <c r="F2833" s="132" t="s">
        <v>7478</v>
      </c>
      <c r="G2833" s="132" t="s">
        <v>3754</v>
      </c>
      <c r="H2833" s="15">
        <v>2009</v>
      </c>
      <c r="I2833" s="15">
        <v>1</v>
      </c>
      <c r="J2833" s="15">
        <v>0</v>
      </c>
      <c r="K2833" s="15">
        <v>0</v>
      </c>
      <c r="L2833" s="16" t="s">
        <v>3755</v>
      </c>
      <c r="M2833" s="16" t="s">
        <v>7455</v>
      </c>
      <c r="N2833" s="16" t="s">
        <v>7456</v>
      </c>
      <c r="O2833" s="17">
        <f>4*22*9</f>
        <v>792</v>
      </c>
      <c r="P2833" s="17">
        <v>0</v>
      </c>
      <c r="Q2833" s="17">
        <v>0</v>
      </c>
      <c r="R2833" s="18" t="s">
        <v>7443</v>
      </c>
      <c r="S2833" s="19">
        <v>60</v>
      </c>
      <c r="T2833" s="19">
        <v>110</v>
      </c>
      <c r="U2833" s="19">
        <v>0</v>
      </c>
      <c r="V2833" s="19">
        <v>0</v>
      </c>
      <c r="W2833" s="20">
        <v>4.5999999999999996</v>
      </c>
      <c r="X2833" s="21">
        <v>3643.2</v>
      </c>
      <c r="Y2833" s="22" t="s">
        <v>7444</v>
      </c>
      <c r="Z2833" s="14" t="s">
        <v>7078</v>
      </c>
      <c r="AA2833" s="248"/>
      <c r="AB2833" s="248"/>
      <c r="AC2833" s="248"/>
      <c r="AD2833" s="25"/>
      <c r="AE2833" s="26"/>
      <c r="AF2833" s="27"/>
    </row>
    <row r="2834" spans="1:41" ht="16.5" customHeight="1">
      <c r="A2834" s="13" t="s">
        <v>7445</v>
      </c>
      <c r="B2834" s="13"/>
      <c r="C2834" s="368"/>
      <c r="D2834" s="13"/>
      <c r="E2834" s="14" t="s">
        <v>7521</v>
      </c>
      <c r="F2834" s="132" t="s">
        <v>7522</v>
      </c>
      <c r="G2834" s="132" t="s">
        <v>7350</v>
      </c>
      <c r="H2834" s="15">
        <v>2017</v>
      </c>
      <c r="I2834" s="15">
        <v>1</v>
      </c>
      <c r="J2834" s="15">
        <v>0</v>
      </c>
      <c r="K2834" s="15">
        <v>0</v>
      </c>
      <c r="L2834" s="16" t="s">
        <v>3755</v>
      </c>
      <c r="M2834" s="16" t="s">
        <v>3752</v>
      </c>
      <c r="N2834" s="16" t="s">
        <v>7352</v>
      </c>
      <c r="O2834" s="17">
        <f>5*22*9</f>
        <v>990</v>
      </c>
      <c r="P2834" s="17">
        <v>0</v>
      </c>
      <c r="Q2834" s="17">
        <v>0</v>
      </c>
      <c r="R2834" s="18" t="s">
        <v>7443</v>
      </c>
      <c r="S2834" s="19">
        <v>0</v>
      </c>
      <c r="T2834" s="19">
        <v>220</v>
      </c>
      <c r="U2834" s="19">
        <v>20</v>
      </c>
      <c r="V2834" s="19">
        <v>0</v>
      </c>
      <c r="W2834" s="20">
        <v>3.8</v>
      </c>
      <c r="X2834" s="21">
        <v>3762</v>
      </c>
      <c r="Y2834" s="22" t="s">
        <v>7444</v>
      </c>
      <c r="Z2834" s="14" t="s">
        <v>7078</v>
      </c>
      <c r="AA2834" s="248"/>
      <c r="AB2834" s="248"/>
      <c r="AC2834" s="248"/>
      <c r="AD2834" s="25"/>
      <c r="AE2834" s="26"/>
      <c r="AF2834" s="27"/>
    </row>
    <row r="2835" spans="1:41" ht="16.5" customHeight="1">
      <c r="A2835" s="13" t="s">
        <v>7445</v>
      </c>
      <c r="B2835" s="13"/>
      <c r="C2835" s="368"/>
      <c r="D2835" s="13"/>
      <c r="E2835" s="14" t="s">
        <v>7489</v>
      </c>
      <c r="F2835" s="132" t="s">
        <v>7490</v>
      </c>
      <c r="G2835" s="132" t="s">
        <v>3765</v>
      </c>
      <c r="H2835" s="15">
        <v>0</v>
      </c>
      <c r="I2835" s="15">
        <v>3</v>
      </c>
      <c r="J2835" s="15">
        <v>0</v>
      </c>
      <c r="K2835" s="15">
        <v>0</v>
      </c>
      <c r="L2835" s="16" t="s">
        <v>3755</v>
      </c>
      <c r="M2835" s="16" t="s">
        <v>3752</v>
      </c>
      <c r="N2835" s="16" t="s">
        <v>7456</v>
      </c>
      <c r="O2835" s="17">
        <v>951</v>
      </c>
      <c r="P2835" s="17">
        <v>0</v>
      </c>
      <c r="Q2835" s="17">
        <v>0</v>
      </c>
      <c r="R2835" s="18" t="s">
        <v>7443</v>
      </c>
      <c r="S2835" s="19">
        <v>60</v>
      </c>
      <c r="T2835" s="19">
        <v>220</v>
      </c>
      <c r="U2835" s="19">
        <v>0</v>
      </c>
      <c r="V2835" s="19">
        <v>0</v>
      </c>
      <c r="W2835" s="20">
        <v>4.8</v>
      </c>
      <c r="X2835" s="21">
        <v>13694.400000000001</v>
      </c>
      <c r="Y2835" s="22" t="s">
        <v>7444</v>
      </c>
      <c r="Z2835" s="14" t="s">
        <v>7078</v>
      </c>
      <c r="AA2835" s="248"/>
      <c r="AB2835" s="248"/>
      <c r="AC2835" s="248"/>
      <c r="AD2835" s="25"/>
      <c r="AE2835" s="26"/>
      <c r="AF2835" s="27"/>
    </row>
    <row r="2836" spans="1:41" ht="16.5" customHeight="1">
      <c r="A2836" s="13" t="s">
        <v>7445</v>
      </c>
      <c r="B2836" s="13"/>
      <c r="C2836" s="368"/>
      <c r="D2836" s="13"/>
      <c r="E2836" s="14" t="s">
        <v>7467</v>
      </c>
      <c r="F2836" s="132" t="s">
        <v>7468</v>
      </c>
      <c r="G2836" s="132" t="s">
        <v>7469</v>
      </c>
      <c r="H2836" s="15">
        <v>2014</v>
      </c>
      <c r="I2836" s="15">
        <v>1</v>
      </c>
      <c r="J2836" s="15">
        <v>0</v>
      </c>
      <c r="K2836" s="15">
        <v>0</v>
      </c>
      <c r="L2836" s="16" t="s">
        <v>7470</v>
      </c>
      <c r="M2836" s="16" t="s">
        <v>7455</v>
      </c>
      <c r="N2836" s="16" t="s">
        <v>7456</v>
      </c>
      <c r="O2836" s="17">
        <f>7*22*9</f>
        <v>1386</v>
      </c>
      <c r="P2836" s="17">
        <v>0</v>
      </c>
      <c r="Q2836" s="17">
        <v>0</v>
      </c>
      <c r="R2836" s="18" t="s">
        <v>7443</v>
      </c>
      <c r="S2836" s="19">
        <v>60</v>
      </c>
      <c r="T2836" s="19">
        <v>220</v>
      </c>
      <c r="U2836" s="19">
        <v>0</v>
      </c>
      <c r="V2836" s="19">
        <v>50</v>
      </c>
      <c r="W2836" s="20">
        <v>3.6</v>
      </c>
      <c r="X2836" s="21">
        <v>4989.6000000000004</v>
      </c>
      <c r="Y2836" s="22" t="s">
        <v>7444</v>
      </c>
      <c r="Z2836" s="14" t="s">
        <v>7078</v>
      </c>
      <c r="AA2836" s="248"/>
      <c r="AB2836" s="248"/>
      <c r="AC2836" s="248"/>
      <c r="AD2836" s="25"/>
      <c r="AE2836" s="26"/>
      <c r="AF2836" s="27"/>
    </row>
    <row r="2837" spans="1:41" ht="16.5" customHeight="1">
      <c r="A2837" s="13" t="s">
        <v>7445</v>
      </c>
      <c r="B2837" s="13"/>
      <c r="C2837" s="368"/>
      <c r="D2837" s="13"/>
      <c r="E2837" s="14" t="s">
        <v>7505</v>
      </c>
      <c r="F2837" s="132" t="s">
        <v>7475</v>
      </c>
      <c r="G2837" s="132" t="s">
        <v>7476</v>
      </c>
      <c r="H2837" s="15">
        <v>2010</v>
      </c>
      <c r="I2837" s="15">
        <v>2</v>
      </c>
      <c r="J2837" s="15">
        <v>0</v>
      </c>
      <c r="K2837" s="15">
        <v>0</v>
      </c>
      <c r="L2837" s="16" t="s">
        <v>3755</v>
      </c>
      <c r="M2837" s="16" t="s">
        <v>3752</v>
      </c>
      <c r="N2837" s="16" t="s">
        <v>7456</v>
      </c>
      <c r="O2837" s="17">
        <v>8760</v>
      </c>
      <c r="P2837" s="17">
        <v>0</v>
      </c>
      <c r="Q2837" s="17">
        <v>0</v>
      </c>
      <c r="R2837" s="18" t="s">
        <v>7443</v>
      </c>
      <c r="S2837" s="19">
        <v>60</v>
      </c>
      <c r="T2837" s="19">
        <v>220</v>
      </c>
      <c r="U2837" s="19">
        <v>0</v>
      </c>
      <c r="V2837" s="19">
        <v>0</v>
      </c>
      <c r="W2837" s="20">
        <v>0.6</v>
      </c>
      <c r="X2837" s="21">
        <v>10512</v>
      </c>
      <c r="Y2837" s="22" t="s">
        <v>7444</v>
      </c>
      <c r="Z2837" s="14" t="s">
        <v>7078</v>
      </c>
      <c r="AA2837" s="248"/>
      <c r="AB2837" s="248"/>
      <c r="AC2837" s="248"/>
      <c r="AD2837" s="25"/>
      <c r="AE2837" s="26"/>
      <c r="AF2837" s="27"/>
      <c r="AG2837" s="28"/>
      <c r="AH2837" s="28"/>
      <c r="AI2837" s="28"/>
      <c r="AJ2837" s="28"/>
      <c r="AK2837" s="28"/>
      <c r="AL2837" s="28"/>
      <c r="AM2837" s="28"/>
      <c r="AN2837" s="28"/>
      <c r="AO2837" s="28"/>
    </row>
    <row r="2838" spans="1:41" ht="16.5" customHeight="1">
      <c r="A2838" s="83" t="s">
        <v>7334</v>
      </c>
      <c r="B2838" s="13"/>
      <c r="C2838" s="368"/>
      <c r="D2838" s="83"/>
      <c r="E2838" s="14" t="s">
        <v>7342</v>
      </c>
      <c r="F2838" s="14" t="s">
        <v>7343</v>
      </c>
      <c r="G2838" s="14" t="s">
        <v>7344</v>
      </c>
      <c r="H2838" s="14">
        <v>2013</v>
      </c>
      <c r="I2838" s="15">
        <v>1</v>
      </c>
      <c r="J2838" s="15">
        <v>0</v>
      </c>
      <c r="K2838" s="15">
        <v>0</v>
      </c>
      <c r="L2838" s="16" t="s">
        <v>7337</v>
      </c>
      <c r="M2838" s="16" t="s">
        <v>3752</v>
      </c>
      <c r="N2838" s="16" t="s">
        <v>7338</v>
      </c>
      <c r="O2838" s="17">
        <f>24*30*12</f>
        <v>8640</v>
      </c>
      <c r="P2838" s="17">
        <v>0</v>
      </c>
      <c r="Q2838" s="17">
        <v>0</v>
      </c>
      <c r="R2838" s="18" t="s">
        <v>7345</v>
      </c>
      <c r="S2838" s="19">
        <v>60</v>
      </c>
      <c r="T2838" s="19">
        <v>220</v>
      </c>
      <c r="U2838" s="19">
        <v>5.5</v>
      </c>
      <c r="V2838" s="19">
        <v>0</v>
      </c>
      <c r="W2838" s="20">
        <v>0.62</v>
      </c>
      <c r="X2838" s="21">
        <v>5356.8</v>
      </c>
      <c r="Y2838" s="22" t="s">
        <v>7346</v>
      </c>
      <c r="Z2838" s="23" t="s">
        <v>7347</v>
      </c>
      <c r="AA2838" s="24"/>
      <c r="AB2838" s="14"/>
      <c r="AC2838" s="14"/>
      <c r="AD2838" s="25"/>
      <c r="AE2838" s="26"/>
      <c r="AF2838" s="27"/>
      <c r="AG2838" s="109"/>
      <c r="AH2838" s="109"/>
      <c r="AI2838" s="109"/>
      <c r="AJ2838" s="109"/>
      <c r="AK2838" s="109"/>
      <c r="AL2838" s="109"/>
      <c r="AM2838" s="109"/>
      <c r="AN2838" s="109"/>
      <c r="AO2838" s="109"/>
    </row>
    <row r="2839" spans="1:41" ht="16.5" customHeight="1">
      <c r="A2839" s="83" t="s">
        <v>7348</v>
      </c>
      <c r="B2839" s="13"/>
      <c r="C2839" s="368"/>
      <c r="D2839" s="83"/>
      <c r="E2839" s="14" t="s">
        <v>7421</v>
      </c>
      <c r="F2839" s="14" t="s">
        <v>7419</v>
      </c>
      <c r="G2839" s="14"/>
      <c r="H2839" s="14">
        <v>2016</v>
      </c>
      <c r="I2839" s="15">
        <v>1</v>
      </c>
      <c r="J2839" s="15">
        <v>0</v>
      </c>
      <c r="K2839" s="15">
        <v>0</v>
      </c>
      <c r="L2839" s="16" t="s">
        <v>7351</v>
      </c>
      <c r="M2839" s="16" t="s">
        <v>3752</v>
      </c>
      <c r="N2839" s="16" t="s">
        <v>7352</v>
      </c>
      <c r="O2839" s="17">
        <f>3*22*9+5*22*3</f>
        <v>924</v>
      </c>
      <c r="P2839" s="17">
        <v>0</v>
      </c>
      <c r="Q2839" s="17">
        <v>0</v>
      </c>
      <c r="R2839" s="18" t="s">
        <v>7345</v>
      </c>
      <c r="S2839" s="19">
        <v>60</v>
      </c>
      <c r="T2839" s="19">
        <v>380</v>
      </c>
      <c r="U2839" s="19">
        <v>20</v>
      </c>
      <c r="V2839" s="19">
        <v>0</v>
      </c>
      <c r="W2839" s="20">
        <v>6</v>
      </c>
      <c r="X2839" s="21">
        <v>5544</v>
      </c>
      <c r="Y2839" s="22" t="s">
        <v>7346</v>
      </c>
      <c r="Z2839" s="23" t="s">
        <v>7347</v>
      </c>
      <c r="AA2839" s="24"/>
      <c r="AB2839" s="14"/>
      <c r="AC2839" s="14"/>
      <c r="AD2839" s="25"/>
      <c r="AE2839" s="26"/>
      <c r="AF2839" s="27"/>
      <c r="AG2839" s="109"/>
      <c r="AH2839" s="109"/>
      <c r="AI2839" s="109"/>
      <c r="AJ2839" s="109"/>
      <c r="AK2839" s="109"/>
      <c r="AL2839" s="109"/>
      <c r="AM2839" s="109"/>
      <c r="AN2839" s="109"/>
      <c r="AO2839" s="109"/>
    </row>
    <row r="2840" spans="1:41" ht="16.5" customHeight="1">
      <c r="A2840" s="13" t="s">
        <v>7445</v>
      </c>
      <c r="B2840" s="13"/>
      <c r="C2840" s="368"/>
      <c r="D2840" s="13"/>
      <c r="E2840" s="14" t="s">
        <v>7507</v>
      </c>
      <c r="F2840" s="132" t="s">
        <v>7475</v>
      </c>
      <c r="G2840" s="132" t="s">
        <v>7476</v>
      </c>
      <c r="H2840" s="15">
        <v>2010</v>
      </c>
      <c r="I2840" s="15">
        <v>1</v>
      </c>
      <c r="J2840" s="15">
        <v>0</v>
      </c>
      <c r="K2840" s="15">
        <v>0</v>
      </c>
      <c r="L2840" s="16" t="s">
        <v>3755</v>
      </c>
      <c r="M2840" s="16" t="s">
        <v>3752</v>
      </c>
      <c r="N2840" s="16" t="s">
        <v>7456</v>
      </c>
      <c r="O2840" s="17">
        <v>8760</v>
      </c>
      <c r="P2840" s="17">
        <v>0</v>
      </c>
      <c r="Q2840" s="17">
        <v>0</v>
      </c>
      <c r="R2840" s="18" t="s">
        <v>7443</v>
      </c>
      <c r="S2840" s="19">
        <v>60</v>
      </c>
      <c r="T2840" s="19">
        <v>220</v>
      </c>
      <c r="U2840" s="19">
        <v>0</v>
      </c>
      <c r="V2840" s="19">
        <v>0</v>
      </c>
      <c r="W2840" s="20">
        <v>0.75</v>
      </c>
      <c r="X2840" s="21">
        <v>6570</v>
      </c>
      <c r="Y2840" s="22" t="s">
        <v>7444</v>
      </c>
      <c r="Z2840" s="14" t="s">
        <v>7078</v>
      </c>
      <c r="AA2840" s="248"/>
      <c r="AB2840" s="248"/>
      <c r="AC2840" s="248"/>
      <c r="AD2840" s="25"/>
      <c r="AE2840" s="26"/>
      <c r="AF2840" s="27"/>
      <c r="AG2840" s="28"/>
      <c r="AH2840" s="28"/>
      <c r="AI2840" s="28"/>
      <c r="AJ2840" s="28"/>
      <c r="AK2840" s="28"/>
      <c r="AL2840" s="28"/>
      <c r="AM2840" s="28"/>
      <c r="AN2840" s="28"/>
      <c r="AO2840" s="28"/>
    </row>
    <row r="2841" spans="1:41" ht="16.5" customHeight="1">
      <c r="A2841" s="13" t="s">
        <v>7445</v>
      </c>
      <c r="B2841" s="13"/>
      <c r="C2841" s="368"/>
      <c r="D2841" s="13"/>
      <c r="E2841" s="14" t="s">
        <v>7534</v>
      </c>
      <c r="F2841" s="132"/>
      <c r="G2841" s="132"/>
      <c r="H2841" s="15"/>
      <c r="I2841" s="15">
        <v>1</v>
      </c>
      <c r="J2841" s="15">
        <v>0</v>
      </c>
      <c r="K2841" s="15">
        <v>0</v>
      </c>
      <c r="L2841" s="16" t="s">
        <v>7470</v>
      </c>
      <c r="M2841" s="16" t="s">
        <v>3752</v>
      </c>
      <c r="N2841" s="16" t="s">
        <v>7456</v>
      </c>
      <c r="O2841" s="17">
        <v>8760</v>
      </c>
      <c r="P2841" s="17">
        <v>0</v>
      </c>
      <c r="Q2841" s="17">
        <v>0</v>
      </c>
      <c r="R2841" s="18" t="s">
        <v>7443</v>
      </c>
      <c r="S2841" s="19">
        <v>60</v>
      </c>
      <c r="T2841" s="19">
        <v>220</v>
      </c>
      <c r="U2841" s="19">
        <v>0</v>
      </c>
      <c r="V2841" s="19">
        <v>0</v>
      </c>
      <c r="W2841" s="20">
        <v>0.9</v>
      </c>
      <c r="X2841" s="21">
        <v>7884</v>
      </c>
      <c r="Y2841" s="22" t="s">
        <v>7444</v>
      </c>
      <c r="Z2841" s="14" t="s">
        <v>7078</v>
      </c>
      <c r="AA2841" s="248"/>
      <c r="AB2841" s="248"/>
      <c r="AC2841" s="248"/>
      <c r="AD2841" s="25"/>
      <c r="AE2841" s="26"/>
      <c r="AF2841" s="27"/>
    </row>
    <row r="2842" spans="1:41" ht="16.5" customHeight="1">
      <c r="A2842" s="13" t="s">
        <v>7445</v>
      </c>
      <c r="B2842" s="13"/>
      <c r="C2842" s="368"/>
      <c r="D2842" s="13"/>
      <c r="E2842" s="14" t="s">
        <v>7498</v>
      </c>
      <c r="F2842" s="132" t="s">
        <v>7475</v>
      </c>
      <c r="G2842" s="132" t="s">
        <v>7476</v>
      </c>
      <c r="H2842" s="15">
        <v>2001</v>
      </c>
      <c r="I2842" s="15">
        <v>1</v>
      </c>
      <c r="J2842" s="15">
        <v>0</v>
      </c>
      <c r="K2842" s="15">
        <v>0</v>
      </c>
      <c r="L2842" s="16" t="s">
        <v>7470</v>
      </c>
      <c r="M2842" s="16" t="s">
        <v>3752</v>
      </c>
      <c r="N2842" s="16" t="s">
        <v>7456</v>
      </c>
      <c r="O2842" s="17">
        <v>1000</v>
      </c>
      <c r="P2842" s="17">
        <v>0</v>
      </c>
      <c r="Q2842" s="17">
        <v>0</v>
      </c>
      <c r="R2842" s="18" t="s">
        <v>7443</v>
      </c>
      <c r="S2842" s="19">
        <v>50</v>
      </c>
      <c r="T2842" s="19">
        <v>380</v>
      </c>
      <c r="U2842" s="19">
        <v>3.2</v>
      </c>
      <c r="V2842" s="19">
        <v>0</v>
      </c>
      <c r="W2842" s="20">
        <v>12</v>
      </c>
      <c r="X2842" s="21">
        <v>12000</v>
      </c>
      <c r="Y2842" s="22" t="s">
        <v>7444</v>
      </c>
      <c r="Z2842" s="14" t="s">
        <v>7078</v>
      </c>
      <c r="AA2842" s="248"/>
      <c r="AB2842" s="248"/>
      <c r="AC2842" s="248"/>
      <c r="AD2842" s="25"/>
      <c r="AE2842" s="26"/>
      <c r="AF2842" s="27"/>
    </row>
    <row r="2843" spans="1:41" ht="16.5" customHeight="1">
      <c r="A2843" s="13" t="s">
        <v>7445</v>
      </c>
      <c r="B2843" s="13"/>
      <c r="C2843" s="368"/>
      <c r="D2843" s="13"/>
      <c r="E2843" s="14" t="s">
        <v>7523</v>
      </c>
      <c r="F2843" s="132" t="s">
        <v>7524</v>
      </c>
      <c r="G2843" s="132" t="s">
        <v>7525</v>
      </c>
      <c r="H2843" s="15"/>
      <c r="I2843" s="15">
        <v>1</v>
      </c>
      <c r="J2843" s="15">
        <v>0</v>
      </c>
      <c r="K2843" s="15">
        <v>0</v>
      </c>
      <c r="L2843" s="16" t="s">
        <v>7438</v>
      </c>
      <c r="M2843" s="16" t="s">
        <v>7428</v>
      </c>
      <c r="N2843" s="16" t="s">
        <v>7352</v>
      </c>
      <c r="O2843" s="17">
        <f>5*22*8</f>
        <v>880</v>
      </c>
      <c r="P2843" s="17">
        <v>0</v>
      </c>
      <c r="Q2843" s="17">
        <v>0</v>
      </c>
      <c r="R2843" s="18" t="s">
        <v>7443</v>
      </c>
      <c r="S2843" s="19" t="s">
        <v>55</v>
      </c>
      <c r="T2843" s="19">
        <v>220</v>
      </c>
      <c r="U2843" s="19">
        <f>SUM(W2843/380)</f>
        <v>4.4736842105263158E-2</v>
      </c>
      <c r="V2843" s="19">
        <v>0</v>
      </c>
      <c r="W2843" s="20">
        <v>17</v>
      </c>
      <c r="X2843" s="21">
        <v>14960</v>
      </c>
      <c r="Y2843" s="22" t="s">
        <v>7444</v>
      </c>
      <c r="Z2843" s="14" t="s">
        <v>7078</v>
      </c>
      <c r="AA2843" s="248"/>
      <c r="AB2843" s="248"/>
      <c r="AC2843" s="248"/>
      <c r="AD2843" s="25"/>
      <c r="AE2843" s="26"/>
      <c r="AF2843" s="27"/>
    </row>
    <row r="2844" spans="1:41" ht="16.5" customHeight="1">
      <c r="A2844" s="13" t="s">
        <v>7445</v>
      </c>
      <c r="B2844" s="13"/>
      <c r="C2844" s="368"/>
      <c r="D2844" s="13"/>
      <c r="E2844" s="14" t="s">
        <v>7484</v>
      </c>
      <c r="F2844" s="132" t="s">
        <v>7485</v>
      </c>
      <c r="G2844" s="132" t="s">
        <v>7486</v>
      </c>
      <c r="H2844" s="15">
        <v>2009</v>
      </c>
      <c r="I2844" s="15">
        <v>1</v>
      </c>
      <c r="J2844" s="15">
        <v>0</v>
      </c>
      <c r="K2844" s="15">
        <v>0</v>
      </c>
      <c r="L2844" s="16" t="s">
        <v>3755</v>
      </c>
      <c r="M2844" s="16" t="s">
        <v>7455</v>
      </c>
      <c r="N2844" s="16" t="s">
        <v>7456</v>
      </c>
      <c r="O2844" s="17">
        <f>7*22*9</f>
        <v>1386</v>
      </c>
      <c r="P2844" s="17">
        <v>0</v>
      </c>
      <c r="Q2844" s="17">
        <v>0</v>
      </c>
      <c r="R2844" s="18" t="s">
        <v>7443</v>
      </c>
      <c r="S2844" s="19">
        <v>60</v>
      </c>
      <c r="T2844" s="19">
        <v>220</v>
      </c>
      <c r="U2844" s="19">
        <v>1.6</v>
      </c>
      <c r="V2844" s="19">
        <v>0</v>
      </c>
      <c r="W2844" s="20">
        <v>16</v>
      </c>
      <c r="X2844" s="21">
        <v>22176</v>
      </c>
      <c r="Y2844" s="22" t="s">
        <v>7444</v>
      </c>
      <c r="Z2844" s="14" t="s">
        <v>7078</v>
      </c>
      <c r="AA2844" s="248"/>
      <c r="AB2844" s="248"/>
      <c r="AC2844" s="248"/>
      <c r="AD2844" s="25"/>
      <c r="AE2844" s="26"/>
      <c r="AF2844" s="27"/>
    </row>
    <row r="2845" spans="1:41" ht="16.5" customHeight="1">
      <c r="A2845" s="13" t="s">
        <v>7445</v>
      </c>
      <c r="B2845" s="13"/>
      <c r="C2845" s="368"/>
      <c r="D2845" s="13"/>
      <c r="E2845" s="14" t="s">
        <v>7519</v>
      </c>
      <c r="F2845" s="132" t="s">
        <v>7225</v>
      </c>
      <c r="G2845" s="132" t="s">
        <v>7520</v>
      </c>
      <c r="H2845" s="15">
        <v>2015</v>
      </c>
      <c r="I2845" s="15">
        <v>1</v>
      </c>
      <c r="J2845" s="15">
        <v>0</v>
      </c>
      <c r="K2845" s="15">
        <v>0</v>
      </c>
      <c r="L2845" s="16" t="s">
        <v>3755</v>
      </c>
      <c r="M2845" s="16" t="s">
        <v>7509</v>
      </c>
      <c r="N2845" s="16" t="s">
        <v>7456</v>
      </c>
      <c r="O2845" s="17">
        <f>0.5*18*9</f>
        <v>81</v>
      </c>
      <c r="P2845" s="17">
        <v>0</v>
      </c>
      <c r="Q2845" s="17">
        <v>0</v>
      </c>
      <c r="R2845" s="18" t="s">
        <v>7443</v>
      </c>
      <c r="S2845" s="19">
        <v>0.83333333333333337</v>
      </c>
      <c r="T2845" s="19">
        <v>110</v>
      </c>
      <c r="U2845" s="19">
        <v>8</v>
      </c>
      <c r="V2845" s="19">
        <v>0</v>
      </c>
      <c r="W2845" s="20">
        <v>380</v>
      </c>
      <c r="X2845" s="21">
        <v>30780</v>
      </c>
      <c r="Y2845" s="22" t="s">
        <v>7444</v>
      </c>
      <c r="Z2845" s="14" t="s">
        <v>7078</v>
      </c>
      <c r="AA2845" s="248"/>
      <c r="AB2845" s="248"/>
      <c r="AC2845" s="248"/>
      <c r="AD2845" s="25"/>
      <c r="AE2845" s="26"/>
      <c r="AF2845" s="27"/>
    </row>
    <row r="2846" spans="1:41" ht="16.5" customHeight="1">
      <c r="A2846" s="13" t="s">
        <v>7445</v>
      </c>
      <c r="B2846" s="13"/>
      <c r="C2846" s="368"/>
      <c r="D2846" s="13"/>
      <c r="E2846" s="14" t="s">
        <v>7545</v>
      </c>
      <c r="F2846" s="132" t="s">
        <v>7540</v>
      </c>
      <c r="G2846" s="132" t="s">
        <v>7541</v>
      </c>
      <c r="H2846" s="15">
        <v>0</v>
      </c>
      <c r="I2846" s="15">
        <v>1</v>
      </c>
      <c r="J2846" s="15">
        <v>0</v>
      </c>
      <c r="K2846" s="15">
        <v>0</v>
      </c>
      <c r="L2846" s="16" t="s">
        <v>3755</v>
      </c>
      <c r="M2846" s="16" t="s">
        <v>3752</v>
      </c>
      <c r="N2846" s="16" t="s">
        <v>7456</v>
      </c>
      <c r="O2846" s="17" t="s">
        <v>67</v>
      </c>
      <c r="P2846" s="17" t="s">
        <v>67</v>
      </c>
      <c r="Q2846" s="17" t="s">
        <v>67</v>
      </c>
      <c r="R2846" s="18" t="s">
        <v>4338</v>
      </c>
      <c r="S2846" s="19" t="s">
        <v>67</v>
      </c>
      <c r="T2846" s="19" t="s">
        <v>67</v>
      </c>
      <c r="U2846" s="19" t="s">
        <v>67</v>
      </c>
      <c r="V2846" s="19" t="s">
        <v>67</v>
      </c>
      <c r="W2846" s="20" t="s">
        <v>68</v>
      </c>
      <c r="X2846" s="21"/>
      <c r="Y2846" s="22"/>
      <c r="Z2846" s="14" t="s">
        <v>7538</v>
      </c>
      <c r="AA2846" s="248">
        <v>3220</v>
      </c>
      <c r="AB2846" s="14"/>
      <c r="AC2846" s="14" t="s">
        <v>65</v>
      </c>
      <c r="AD2846" s="25"/>
      <c r="AE2846" s="26"/>
      <c r="AF2846" s="27"/>
    </row>
    <row r="2847" spans="1:41" ht="16.5" customHeight="1">
      <c r="A2847" s="13" t="s">
        <v>7445</v>
      </c>
      <c r="B2847" s="13"/>
      <c r="C2847" s="368"/>
      <c r="D2847" s="13"/>
      <c r="E2847" s="14" t="s">
        <v>7537</v>
      </c>
      <c r="F2847" s="14" t="s">
        <v>7475</v>
      </c>
      <c r="G2847" s="14" t="s">
        <v>7476</v>
      </c>
      <c r="H2847" s="15">
        <v>0</v>
      </c>
      <c r="I2847" s="15">
        <v>1</v>
      </c>
      <c r="J2847" s="15">
        <v>0</v>
      </c>
      <c r="K2847" s="15">
        <v>0</v>
      </c>
      <c r="L2847" s="16" t="s">
        <v>3755</v>
      </c>
      <c r="M2847" s="16" t="s">
        <v>3752</v>
      </c>
      <c r="N2847" s="16" t="s">
        <v>7456</v>
      </c>
      <c r="O2847" s="17" t="s">
        <v>67</v>
      </c>
      <c r="P2847" s="17" t="s">
        <v>67</v>
      </c>
      <c r="Q2847" s="17" t="s">
        <v>67</v>
      </c>
      <c r="R2847" s="18" t="s">
        <v>4338</v>
      </c>
      <c r="S2847" s="19" t="s">
        <v>67</v>
      </c>
      <c r="T2847" s="19" t="s">
        <v>67</v>
      </c>
      <c r="U2847" s="19" t="s">
        <v>67</v>
      </c>
      <c r="V2847" s="19" t="s">
        <v>67</v>
      </c>
      <c r="W2847" s="20" t="s">
        <v>68</v>
      </c>
      <c r="X2847" s="21"/>
      <c r="Y2847" s="22"/>
      <c r="Z2847" s="14" t="s">
        <v>7538</v>
      </c>
      <c r="AA2847" s="249">
        <v>5590</v>
      </c>
      <c r="AB2847" s="87"/>
      <c r="AC2847" s="14" t="s">
        <v>65</v>
      </c>
      <c r="AD2847" s="25"/>
      <c r="AE2847" s="26"/>
      <c r="AF2847" s="27"/>
    </row>
    <row r="2848" spans="1:41" ht="16.5" customHeight="1">
      <c r="A2848" s="13" t="s">
        <v>7546</v>
      </c>
      <c r="B2848" s="13"/>
      <c r="C2848" s="368"/>
      <c r="D2848" s="13"/>
      <c r="E2848" s="14" t="s">
        <v>7547</v>
      </c>
      <c r="F2848" s="132" t="s">
        <v>7548</v>
      </c>
      <c r="G2848" s="132" t="s">
        <v>7549</v>
      </c>
      <c r="H2848" s="15">
        <v>2013</v>
      </c>
      <c r="I2848" s="15">
        <v>1</v>
      </c>
      <c r="J2848" s="15">
        <v>0</v>
      </c>
      <c r="K2848" s="15">
        <v>0</v>
      </c>
      <c r="L2848" s="16" t="s">
        <v>3769</v>
      </c>
      <c r="M2848" s="16" t="s">
        <v>7550</v>
      </c>
      <c r="N2848" s="16" t="s">
        <v>7551</v>
      </c>
      <c r="O2848" s="17">
        <v>0</v>
      </c>
      <c r="P2848" s="17">
        <f>24*9*30</f>
        <v>6480</v>
      </c>
      <c r="Q2848" s="17">
        <v>0</v>
      </c>
      <c r="R2848" s="18" t="s">
        <v>7443</v>
      </c>
      <c r="S2848" s="19">
        <v>60</v>
      </c>
      <c r="T2848" s="19">
        <v>220</v>
      </c>
      <c r="U2848" s="19">
        <v>0</v>
      </c>
      <c r="V2848" s="19">
        <v>0</v>
      </c>
      <c r="W2848" s="20">
        <v>54</v>
      </c>
      <c r="X2848" s="21">
        <v>0</v>
      </c>
      <c r="Y2848" s="22" t="s">
        <v>7444</v>
      </c>
      <c r="Z2848" s="14" t="s">
        <v>7078</v>
      </c>
      <c r="AA2848" s="248"/>
      <c r="AB2848" s="248"/>
      <c r="AC2848" s="248"/>
      <c r="AD2848" s="25"/>
      <c r="AE2848" s="26"/>
      <c r="AF2848" s="27"/>
    </row>
    <row r="2849" spans="1:32" ht="16.5" customHeight="1">
      <c r="A2849" s="13" t="s">
        <v>7546</v>
      </c>
      <c r="B2849" s="13"/>
      <c r="C2849" s="368"/>
      <c r="D2849" s="13"/>
      <c r="E2849" s="14" t="s">
        <v>7552</v>
      </c>
      <c r="F2849" s="132" t="s">
        <v>7553</v>
      </c>
      <c r="G2849" s="132" t="s">
        <v>3770</v>
      </c>
      <c r="H2849" s="15">
        <v>2014</v>
      </c>
      <c r="I2849" s="15">
        <v>1</v>
      </c>
      <c r="J2849" s="15">
        <v>0</v>
      </c>
      <c r="K2849" s="15">
        <v>0</v>
      </c>
      <c r="L2849" s="16" t="s">
        <v>3769</v>
      </c>
      <c r="M2849" s="16" t="s">
        <v>7550</v>
      </c>
      <c r="N2849" s="16" t="s">
        <v>7551</v>
      </c>
      <c r="O2849" s="17">
        <v>0</v>
      </c>
      <c r="P2849" s="17">
        <v>0</v>
      </c>
      <c r="Q2849" s="17">
        <v>0</v>
      </c>
      <c r="R2849" s="18" t="s">
        <v>7443</v>
      </c>
      <c r="S2849" s="19">
        <v>0</v>
      </c>
      <c r="T2849" s="19">
        <v>220</v>
      </c>
      <c r="U2849" s="19">
        <v>0</v>
      </c>
      <c r="V2849" s="19">
        <v>0</v>
      </c>
      <c r="W2849" s="20">
        <v>120</v>
      </c>
      <c r="X2849" s="21">
        <v>0</v>
      </c>
      <c r="Y2849" s="22" t="s">
        <v>7444</v>
      </c>
      <c r="Z2849" s="14" t="s">
        <v>7078</v>
      </c>
      <c r="AA2849" s="248"/>
      <c r="AB2849" s="248"/>
      <c r="AC2849" s="248"/>
      <c r="AD2849" s="25"/>
      <c r="AE2849" s="26"/>
      <c r="AF2849" s="27"/>
    </row>
    <row r="2850" spans="1:32" ht="16.5" customHeight="1">
      <c r="A2850" s="13" t="s">
        <v>7546</v>
      </c>
      <c r="B2850" s="13"/>
      <c r="C2850" s="368"/>
      <c r="D2850" s="13"/>
      <c r="E2850" s="14" t="s">
        <v>7554</v>
      </c>
      <c r="F2850" s="132" t="s">
        <v>7555</v>
      </c>
      <c r="G2850" s="132" t="s">
        <v>7556</v>
      </c>
      <c r="H2850" s="15">
        <v>2014</v>
      </c>
      <c r="I2850" s="15">
        <v>1</v>
      </c>
      <c r="J2850" s="15">
        <v>0</v>
      </c>
      <c r="K2850" s="15">
        <v>0</v>
      </c>
      <c r="L2850" s="16" t="s">
        <v>3769</v>
      </c>
      <c r="M2850" s="16" t="s">
        <v>7550</v>
      </c>
      <c r="N2850" s="16" t="s">
        <v>7551</v>
      </c>
      <c r="O2850" s="17">
        <f>1*20*9</f>
        <v>180</v>
      </c>
      <c r="P2850" s="17">
        <f>23*20*9</f>
        <v>4140</v>
      </c>
      <c r="Q2850" s="17">
        <v>0</v>
      </c>
      <c r="R2850" s="18" t="s">
        <v>7443</v>
      </c>
      <c r="S2850" s="19">
        <v>60</v>
      </c>
      <c r="T2850" s="19">
        <v>220</v>
      </c>
      <c r="U2850" s="19">
        <v>0</v>
      </c>
      <c r="V2850" s="19">
        <v>0</v>
      </c>
      <c r="W2850" s="20">
        <v>0</v>
      </c>
      <c r="X2850" s="21">
        <v>0</v>
      </c>
      <c r="Y2850" s="22" t="s">
        <v>7444</v>
      </c>
      <c r="Z2850" s="14" t="s">
        <v>7078</v>
      </c>
      <c r="AA2850" s="248"/>
      <c r="AB2850" s="248"/>
      <c r="AC2850" s="248"/>
      <c r="AD2850" s="25"/>
      <c r="AE2850" s="26"/>
      <c r="AF2850" s="27"/>
    </row>
    <row r="2851" spans="1:32" ht="16.5" customHeight="1">
      <c r="A2851" s="13" t="s">
        <v>7546</v>
      </c>
      <c r="B2851" s="13"/>
      <c r="C2851" s="368"/>
      <c r="D2851" s="13"/>
      <c r="E2851" s="14" t="s">
        <v>7576</v>
      </c>
      <c r="F2851" s="132" t="s">
        <v>7553</v>
      </c>
      <c r="G2851" s="132" t="s">
        <v>3775</v>
      </c>
      <c r="H2851" s="15">
        <v>2014</v>
      </c>
      <c r="I2851" s="15">
        <v>1</v>
      </c>
      <c r="J2851" s="15">
        <v>0</v>
      </c>
      <c r="K2851" s="15">
        <v>0</v>
      </c>
      <c r="L2851" s="16" t="s">
        <v>3769</v>
      </c>
      <c r="M2851" s="16"/>
      <c r="N2851" s="16" t="s">
        <v>7551</v>
      </c>
      <c r="O2851" s="17">
        <v>0</v>
      </c>
      <c r="P2851" s="17">
        <v>0</v>
      </c>
      <c r="Q2851" s="17">
        <v>0</v>
      </c>
      <c r="R2851" s="18" t="s">
        <v>7443</v>
      </c>
      <c r="S2851" s="19">
        <v>60</v>
      </c>
      <c r="T2851" s="19">
        <v>220</v>
      </c>
      <c r="U2851" s="19">
        <v>0</v>
      </c>
      <c r="V2851" s="19">
        <v>0</v>
      </c>
      <c r="W2851" s="20">
        <v>0.25</v>
      </c>
      <c r="X2851" s="21">
        <v>0</v>
      </c>
      <c r="Y2851" s="22" t="s">
        <v>7444</v>
      </c>
      <c r="Z2851" s="14" t="s">
        <v>7078</v>
      </c>
      <c r="AA2851" s="248"/>
      <c r="AB2851" s="248"/>
      <c r="AC2851" s="248"/>
      <c r="AD2851" s="25"/>
      <c r="AE2851" s="26"/>
      <c r="AF2851" s="27"/>
    </row>
    <row r="2852" spans="1:32" ht="16.5" customHeight="1">
      <c r="A2852" s="13" t="s">
        <v>7546</v>
      </c>
      <c r="B2852" s="13"/>
      <c r="C2852" s="368"/>
      <c r="D2852" s="13"/>
      <c r="E2852" s="14" t="s">
        <v>7576</v>
      </c>
      <c r="F2852" s="132" t="s">
        <v>7553</v>
      </c>
      <c r="G2852" s="132" t="s">
        <v>3775</v>
      </c>
      <c r="H2852" s="15">
        <v>2014</v>
      </c>
      <c r="I2852" s="15">
        <v>2</v>
      </c>
      <c r="J2852" s="15">
        <v>0</v>
      </c>
      <c r="K2852" s="15">
        <v>0</v>
      </c>
      <c r="L2852" s="16" t="s">
        <v>3769</v>
      </c>
      <c r="M2852" s="16"/>
      <c r="N2852" s="16" t="s">
        <v>7551</v>
      </c>
      <c r="O2852" s="17">
        <v>0</v>
      </c>
      <c r="P2852" s="17">
        <v>0</v>
      </c>
      <c r="Q2852" s="17">
        <v>0</v>
      </c>
      <c r="R2852" s="18" t="s">
        <v>7443</v>
      </c>
      <c r="S2852" s="19">
        <v>60</v>
      </c>
      <c r="T2852" s="19">
        <v>220</v>
      </c>
      <c r="U2852" s="19">
        <v>0</v>
      </c>
      <c r="V2852" s="19">
        <v>0</v>
      </c>
      <c r="W2852" s="20">
        <v>0.25</v>
      </c>
      <c r="X2852" s="21">
        <v>0</v>
      </c>
      <c r="Y2852" s="22" t="s">
        <v>7444</v>
      </c>
      <c r="Z2852" s="14" t="s">
        <v>7078</v>
      </c>
      <c r="AA2852" s="248"/>
      <c r="AB2852" s="248"/>
      <c r="AC2852" s="248"/>
      <c r="AD2852" s="25"/>
      <c r="AE2852" s="26"/>
      <c r="AF2852" s="27"/>
    </row>
    <row r="2853" spans="1:32" ht="16.5" customHeight="1">
      <c r="A2853" s="13" t="s">
        <v>7546</v>
      </c>
      <c r="B2853" s="13"/>
      <c r="C2853" s="368"/>
      <c r="D2853" s="13"/>
      <c r="E2853" s="14" t="s">
        <v>7576</v>
      </c>
      <c r="F2853" s="132" t="s">
        <v>7553</v>
      </c>
      <c r="G2853" s="132" t="s">
        <v>3778</v>
      </c>
      <c r="H2853" s="15">
        <v>2014</v>
      </c>
      <c r="I2853" s="15">
        <v>1</v>
      </c>
      <c r="J2853" s="15">
        <v>0</v>
      </c>
      <c r="K2853" s="15">
        <v>0</v>
      </c>
      <c r="L2853" s="16" t="s">
        <v>3769</v>
      </c>
      <c r="M2853" s="16"/>
      <c r="N2853" s="16" t="s">
        <v>7551</v>
      </c>
      <c r="O2853" s="17">
        <v>0</v>
      </c>
      <c r="P2853" s="17">
        <v>0</v>
      </c>
      <c r="Q2853" s="17">
        <v>0</v>
      </c>
      <c r="R2853" s="18" t="s">
        <v>7443</v>
      </c>
      <c r="S2853" s="19">
        <v>60</v>
      </c>
      <c r="T2853" s="19">
        <v>220</v>
      </c>
      <c r="U2853" s="19">
        <v>0</v>
      </c>
      <c r="V2853" s="19">
        <v>0</v>
      </c>
      <c r="W2853" s="20">
        <v>0.35</v>
      </c>
      <c r="X2853" s="21">
        <v>0</v>
      </c>
      <c r="Y2853" s="22" t="s">
        <v>7444</v>
      </c>
      <c r="Z2853" s="14" t="s">
        <v>7078</v>
      </c>
      <c r="AA2853" s="248"/>
      <c r="AB2853" s="248"/>
      <c r="AC2853" s="248"/>
      <c r="AD2853" s="25"/>
      <c r="AE2853" s="26"/>
      <c r="AF2853" s="27"/>
    </row>
    <row r="2854" spans="1:32" ht="16.5" customHeight="1">
      <c r="A2854" s="13" t="s">
        <v>7546</v>
      </c>
      <c r="B2854" s="13"/>
      <c r="C2854" s="368"/>
      <c r="D2854" s="13"/>
      <c r="E2854" s="14" t="s">
        <v>7576</v>
      </c>
      <c r="F2854" s="132" t="s">
        <v>7553</v>
      </c>
      <c r="G2854" s="132" t="s">
        <v>3778</v>
      </c>
      <c r="H2854" s="15">
        <v>2014</v>
      </c>
      <c r="I2854" s="15">
        <v>1</v>
      </c>
      <c r="J2854" s="15">
        <v>0</v>
      </c>
      <c r="K2854" s="15">
        <v>0</v>
      </c>
      <c r="L2854" s="16" t="s">
        <v>3769</v>
      </c>
      <c r="M2854" s="16"/>
      <c r="N2854" s="16" t="s">
        <v>7551</v>
      </c>
      <c r="O2854" s="17">
        <v>0</v>
      </c>
      <c r="P2854" s="17">
        <v>0</v>
      </c>
      <c r="Q2854" s="17">
        <v>0</v>
      </c>
      <c r="R2854" s="18" t="s">
        <v>7443</v>
      </c>
      <c r="S2854" s="19">
        <v>60</v>
      </c>
      <c r="T2854" s="19">
        <v>220</v>
      </c>
      <c r="U2854" s="19">
        <v>0</v>
      </c>
      <c r="V2854" s="19">
        <v>0</v>
      </c>
      <c r="W2854" s="20">
        <v>0.35</v>
      </c>
      <c r="X2854" s="21">
        <v>0</v>
      </c>
      <c r="Y2854" s="22" t="s">
        <v>7444</v>
      </c>
      <c r="Z2854" s="14" t="s">
        <v>7078</v>
      </c>
      <c r="AA2854" s="248"/>
      <c r="AB2854" s="248"/>
      <c r="AC2854" s="248"/>
      <c r="AD2854" s="25"/>
      <c r="AE2854" s="26"/>
      <c r="AF2854" s="27"/>
    </row>
    <row r="2855" spans="1:32" ht="16.5" customHeight="1">
      <c r="A2855" s="13" t="s">
        <v>7546</v>
      </c>
      <c r="B2855" s="13"/>
      <c r="C2855" s="368"/>
      <c r="D2855" s="13"/>
      <c r="E2855" s="14" t="s">
        <v>7582</v>
      </c>
      <c r="F2855" s="132" t="s">
        <v>7583</v>
      </c>
      <c r="G2855" s="132" t="s">
        <v>7584</v>
      </c>
      <c r="H2855" s="15">
        <v>0</v>
      </c>
      <c r="I2855" s="15">
        <v>1</v>
      </c>
      <c r="J2855" s="15">
        <v>0</v>
      </c>
      <c r="K2855" s="15">
        <v>0</v>
      </c>
      <c r="L2855" s="16" t="s">
        <v>3769</v>
      </c>
      <c r="M2855" s="16"/>
      <c r="N2855" s="16" t="s">
        <v>7551</v>
      </c>
      <c r="O2855" s="17">
        <v>0</v>
      </c>
      <c r="P2855" s="17">
        <v>0</v>
      </c>
      <c r="Q2855" s="17">
        <v>0</v>
      </c>
      <c r="R2855" s="18" t="s">
        <v>7443</v>
      </c>
      <c r="S2855" s="19">
        <v>60</v>
      </c>
      <c r="T2855" s="19">
        <v>110</v>
      </c>
      <c r="U2855" s="19">
        <v>0</v>
      </c>
      <c r="V2855" s="19">
        <v>0</v>
      </c>
      <c r="W2855" s="20">
        <v>0.36</v>
      </c>
      <c r="X2855" s="21">
        <v>0</v>
      </c>
      <c r="Y2855" s="22" t="s">
        <v>7444</v>
      </c>
      <c r="Z2855" s="14" t="s">
        <v>7078</v>
      </c>
      <c r="AA2855" s="248"/>
      <c r="AB2855" s="248"/>
      <c r="AC2855" s="248"/>
      <c r="AD2855" s="25"/>
      <c r="AE2855" s="26"/>
      <c r="AF2855" s="27"/>
    </row>
    <row r="2856" spans="1:32" ht="16.5" customHeight="1">
      <c r="A2856" s="13" t="s">
        <v>7546</v>
      </c>
      <c r="B2856" s="13"/>
      <c r="C2856" s="368"/>
      <c r="D2856" s="13"/>
      <c r="E2856" s="14" t="s">
        <v>7585</v>
      </c>
      <c r="F2856" s="132" t="s">
        <v>7583</v>
      </c>
      <c r="G2856" s="132" t="s">
        <v>7586</v>
      </c>
      <c r="H2856" s="15" t="s">
        <v>7587</v>
      </c>
      <c r="I2856" s="15">
        <v>1</v>
      </c>
      <c r="J2856" s="15">
        <v>0</v>
      </c>
      <c r="K2856" s="15">
        <v>0</v>
      </c>
      <c r="L2856" s="16" t="s">
        <v>3769</v>
      </c>
      <c r="M2856" s="16"/>
      <c r="N2856" s="16" t="s">
        <v>7551</v>
      </c>
      <c r="O2856" s="17">
        <v>0</v>
      </c>
      <c r="P2856" s="17">
        <f>24*30*12</f>
        <v>8640</v>
      </c>
      <c r="Q2856" s="17">
        <v>0</v>
      </c>
      <c r="R2856" s="18" t="s">
        <v>7443</v>
      </c>
      <c r="S2856" s="19">
        <v>60</v>
      </c>
      <c r="T2856" s="19">
        <v>220</v>
      </c>
      <c r="U2856" s="19">
        <v>0</v>
      </c>
      <c r="V2856" s="19">
        <v>0</v>
      </c>
      <c r="W2856" s="20">
        <v>0</v>
      </c>
      <c r="X2856" s="21">
        <v>0</v>
      </c>
      <c r="Y2856" s="22" t="s">
        <v>7444</v>
      </c>
      <c r="Z2856" s="14" t="s">
        <v>7078</v>
      </c>
      <c r="AA2856" s="248"/>
      <c r="AB2856" s="248"/>
      <c r="AC2856" s="248"/>
      <c r="AD2856" s="25"/>
      <c r="AE2856" s="26"/>
      <c r="AF2856" s="27"/>
    </row>
    <row r="2857" spans="1:32" ht="16.5" customHeight="1">
      <c r="A2857" s="13" t="s">
        <v>7546</v>
      </c>
      <c r="B2857" s="13"/>
      <c r="C2857" s="368"/>
      <c r="D2857" s="13"/>
      <c r="E2857" s="14" t="s">
        <v>7589</v>
      </c>
      <c r="F2857" s="132" t="s">
        <v>7074</v>
      </c>
      <c r="G2857" s="132" t="s">
        <v>7590</v>
      </c>
      <c r="H2857" s="15">
        <v>2007</v>
      </c>
      <c r="I2857" s="15">
        <v>1</v>
      </c>
      <c r="J2857" s="15">
        <v>0</v>
      </c>
      <c r="K2857" s="15">
        <v>0</v>
      </c>
      <c r="L2857" s="16" t="s">
        <v>3769</v>
      </c>
      <c r="M2857" s="16"/>
      <c r="N2857" s="16" t="s">
        <v>7551</v>
      </c>
      <c r="O2857" s="17">
        <f>7*20*9</f>
        <v>1260</v>
      </c>
      <c r="P2857" s="17">
        <v>0</v>
      </c>
      <c r="Q2857" s="17">
        <v>0</v>
      </c>
      <c r="R2857" s="18" t="s">
        <v>7443</v>
      </c>
      <c r="S2857" s="19">
        <v>60</v>
      </c>
      <c r="T2857" s="19">
        <v>220</v>
      </c>
      <c r="U2857" s="19">
        <v>0</v>
      </c>
      <c r="V2857" s="19">
        <v>0</v>
      </c>
      <c r="W2857" s="20">
        <v>0</v>
      </c>
      <c r="X2857" s="21">
        <v>0</v>
      </c>
      <c r="Y2857" s="22" t="s">
        <v>7444</v>
      </c>
      <c r="Z2857" s="14" t="s">
        <v>7078</v>
      </c>
      <c r="AA2857" s="248"/>
      <c r="AB2857" s="248"/>
      <c r="AC2857" s="248"/>
      <c r="AD2857" s="25"/>
      <c r="AE2857" s="26"/>
      <c r="AF2857" s="27"/>
    </row>
    <row r="2858" spans="1:32" ht="16.5" customHeight="1">
      <c r="A2858" s="13" t="s">
        <v>7546</v>
      </c>
      <c r="B2858" s="13"/>
      <c r="C2858" s="368"/>
      <c r="D2858" s="13"/>
      <c r="E2858" s="14" t="s">
        <v>7593</v>
      </c>
      <c r="F2858" s="132" t="s">
        <v>7594</v>
      </c>
      <c r="G2858" s="132" t="s">
        <v>7595</v>
      </c>
      <c r="H2858" s="15" t="s">
        <v>7596</v>
      </c>
      <c r="I2858" s="15">
        <v>1</v>
      </c>
      <c r="J2858" s="15">
        <v>0</v>
      </c>
      <c r="K2858" s="15">
        <v>0</v>
      </c>
      <c r="L2858" s="16" t="s">
        <v>3769</v>
      </c>
      <c r="M2858" s="16"/>
      <c r="N2858" s="16" t="s">
        <v>7597</v>
      </c>
      <c r="O2858" s="17">
        <f>3*20*9</f>
        <v>540</v>
      </c>
      <c r="P2858" s="17">
        <v>0</v>
      </c>
      <c r="Q2858" s="17">
        <v>0</v>
      </c>
      <c r="R2858" s="18" t="s">
        <v>7443</v>
      </c>
      <c r="S2858" s="19">
        <v>60</v>
      </c>
      <c r="T2858" s="19">
        <v>220</v>
      </c>
      <c r="U2858" s="19">
        <v>0</v>
      </c>
      <c r="V2858" s="19">
        <v>0</v>
      </c>
      <c r="W2858" s="20">
        <v>0</v>
      </c>
      <c r="X2858" s="21">
        <v>0</v>
      </c>
      <c r="Y2858" s="22" t="s">
        <v>7444</v>
      </c>
      <c r="Z2858" s="14" t="s">
        <v>7078</v>
      </c>
      <c r="AA2858" s="248"/>
      <c r="AB2858" s="248"/>
      <c r="AC2858" s="248"/>
      <c r="AD2858" s="25"/>
      <c r="AE2858" s="26"/>
      <c r="AF2858" s="27"/>
    </row>
    <row r="2859" spans="1:32" ht="16.5" customHeight="1">
      <c r="A2859" s="13" t="s">
        <v>7546</v>
      </c>
      <c r="B2859" s="13"/>
      <c r="C2859" s="368"/>
      <c r="D2859" s="13"/>
      <c r="E2859" s="14" t="s">
        <v>7600</v>
      </c>
      <c r="F2859" s="132" t="s">
        <v>7601</v>
      </c>
      <c r="G2859" s="132" t="s">
        <v>7475</v>
      </c>
      <c r="H2859" s="15">
        <v>0</v>
      </c>
      <c r="I2859" s="15">
        <v>1</v>
      </c>
      <c r="J2859" s="15">
        <v>0</v>
      </c>
      <c r="K2859" s="15">
        <v>0</v>
      </c>
      <c r="L2859" s="16" t="s">
        <v>3769</v>
      </c>
      <c r="M2859" s="16"/>
      <c r="N2859" s="16" t="s">
        <v>7551</v>
      </c>
      <c r="O2859" s="17">
        <v>0</v>
      </c>
      <c r="P2859" s="17">
        <v>0</v>
      </c>
      <c r="Q2859" s="17">
        <v>0</v>
      </c>
      <c r="R2859" s="18" t="s">
        <v>7443</v>
      </c>
      <c r="S2859" s="19">
        <v>60</v>
      </c>
      <c r="T2859" s="19">
        <v>220</v>
      </c>
      <c r="U2859" s="19">
        <v>0</v>
      </c>
      <c r="V2859" s="19">
        <v>0</v>
      </c>
      <c r="W2859" s="20">
        <v>0.27500000000000002</v>
      </c>
      <c r="X2859" s="21">
        <v>0</v>
      </c>
      <c r="Y2859" s="22" t="s">
        <v>7444</v>
      </c>
      <c r="Z2859" s="14" t="s">
        <v>7078</v>
      </c>
      <c r="AA2859" s="248"/>
      <c r="AB2859" s="248"/>
      <c r="AC2859" s="248"/>
      <c r="AD2859" s="25"/>
      <c r="AE2859" s="26"/>
      <c r="AF2859" s="27"/>
    </row>
    <row r="2860" spans="1:32" ht="16.5" customHeight="1">
      <c r="A2860" s="13" t="s">
        <v>7546</v>
      </c>
      <c r="B2860" s="13"/>
      <c r="C2860" s="368"/>
      <c r="D2860" s="13"/>
      <c r="E2860" s="14" t="s">
        <v>7600</v>
      </c>
      <c r="F2860" s="132" t="s">
        <v>7602</v>
      </c>
      <c r="G2860" s="132"/>
      <c r="H2860" s="15" t="s">
        <v>7603</v>
      </c>
      <c r="I2860" s="15">
        <v>1</v>
      </c>
      <c r="J2860" s="15">
        <v>0</v>
      </c>
      <c r="K2860" s="15">
        <v>0</v>
      </c>
      <c r="L2860" s="16" t="s">
        <v>3769</v>
      </c>
      <c r="M2860" s="16"/>
      <c r="N2860" s="16" t="s">
        <v>7551</v>
      </c>
      <c r="O2860" s="17">
        <f>2*20*9</f>
        <v>360</v>
      </c>
      <c r="P2860" s="17">
        <v>0</v>
      </c>
      <c r="Q2860" s="17">
        <v>0</v>
      </c>
      <c r="R2860" s="18" t="s">
        <v>7443</v>
      </c>
      <c r="S2860" s="19">
        <v>60</v>
      </c>
      <c r="T2860" s="19">
        <v>220</v>
      </c>
      <c r="U2860" s="19">
        <v>0</v>
      </c>
      <c r="V2860" s="19">
        <v>0</v>
      </c>
      <c r="W2860" s="20">
        <v>0</v>
      </c>
      <c r="X2860" s="21">
        <v>0</v>
      </c>
      <c r="Y2860" s="22" t="s">
        <v>7444</v>
      </c>
      <c r="Z2860" s="14" t="s">
        <v>7078</v>
      </c>
      <c r="AA2860" s="248"/>
      <c r="AB2860" s="248"/>
      <c r="AC2860" s="248"/>
      <c r="AD2860" s="25"/>
      <c r="AE2860" s="26"/>
      <c r="AF2860" s="27"/>
    </row>
    <row r="2861" spans="1:32" ht="16.5" customHeight="1">
      <c r="A2861" s="13" t="s">
        <v>7546</v>
      </c>
      <c r="B2861" s="13"/>
      <c r="C2861" s="368"/>
      <c r="D2861" s="13"/>
      <c r="E2861" s="14" t="s">
        <v>7600</v>
      </c>
      <c r="F2861" s="132" t="s">
        <v>7602</v>
      </c>
      <c r="G2861" s="132"/>
      <c r="H2861" s="15" t="s">
        <v>7603</v>
      </c>
      <c r="I2861" s="15">
        <v>1</v>
      </c>
      <c r="J2861" s="15">
        <v>0</v>
      </c>
      <c r="K2861" s="15">
        <v>0</v>
      </c>
      <c r="L2861" s="16" t="s">
        <v>3769</v>
      </c>
      <c r="M2861" s="16"/>
      <c r="N2861" s="16" t="s">
        <v>7551</v>
      </c>
      <c r="O2861" s="17">
        <f>0*20*9</f>
        <v>0</v>
      </c>
      <c r="P2861" s="17">
        <v>0</v>
      </c>
      <c r="Q2861" s="17">
        <v>0</v>
      </c>
      <c r="R2861" s="18" t="s">
        <v>7443</v>
      </c>
      <c r="S2861" s="19">
        <v>60</v>
      </c>
      <c r="T2861" s="19">
        <v>220</v>
      </c>
      <c r="U2861" s="19">
        <v>0</v>
      </c>
      <c r="V2861" s="19">
        <v>0</v>
      </c>
      <c r="W2861" s="20">
        <v>0</v>
      </c>
      <c r="X2861" s="21">
        <v>0</v>
      </c>
      <c r="Y2861" s="22" t="s">
        <v>7444</v>
      </c>
      <c r="Z2861" s="14" t="s">
        <v>7078</v>
      </c>
      <c r="AA2861" s="248"/>
      <c r="AB2861" s="248"/>
      <c r="AC2861" s="248"/>
      <c r="AD2861" s="25"/>
      <c r="AE2861" s="26"/>
      <c r="AF2861" s="27"/>
    </row>
    <row r="2862" spans="1:32" ht="16.5" customHeight="1">
      <c r="A2862" s="13" t="s">
        <v>7546</v>
      </c>
      <c r="B2862" s="13"/>
      <c r="C2862" s="368"/>
      <c r="D2862" s="13"/>
      <c r="E2862" s="14" t="s">
        <v>7503</v>
      </c>
      <c r="F2862" s="132" t="s">
        <v>7607</v>
      </c>
      <c r="G2862" s="132" t="s">
        <v>7608</v>
      </c>
      <c r="H2862" s="15" t="s">
        <v>7609</v>
      </c>
      <c r="I2862" s="15">
        <v>1</v>
      </c>
      <c r="J2862" s="15">
        <v>0</v>
      </c>
      <c r="K2862" s="15">
        <v>0</v>
      </c>
      <c r="L2862" s="16" t="s">
        <v>3769</v>
      </c>
      <c r="M2862" s="16"/>
      <c r="N2862" s="16" t="s">
        <v>7551</v>
      </c>
      <c r="O2862" s="17">
        <v>0</v>
      </c>
      <c r="P2862" s="17">
        <v>0</v>
      </c>
      <c r="Q2862" s="17">
        <v>0</v>
      </c>
      <c r="R2862" s="18" t="s">
        <v>7443</v>
      </c>
      <c r="S2862" s="19">
        <v>60</v>
      </c>
      <c r="T2862" s="19">
        <v>220</v>
      </c>
      <c r="U2862" s="19">
        <v>0</v>
      </c>
      <c r="V2862" s="19">
        <v>0</v>
      </c>
      <c r="W2862" s="20">
        <v>0</v>
      </c>
      <c r="X2862" s="21">
        <v>0</v>
      </c>
      <c r="Y2862" s="22" t="s">
        <v>7444</v>
      </c>
      <c r="Z2862" s="14" t="s">
        <v>7078</v>
      </c>
      <c r="AA2862" s="248"/>
      <c r="AB2862" s="248"/>
      <c r="AC2862" s="248"/>
      <c r="AD2862" s="25"/>
      <c r="AE2862" s="26"/>
      <c r="AF2862" s="27"/>
    </row>
    <row r="2863" spans="1:32" ht="16.5" customHeight="1">
      <c r="A2863" s="13" t="s">
        <v>7546</v>
      </c>
      <c r="B2863" s="13"/>
      <c r="C2863" s="368"/>
      <c r="D2863" s="13"/>
      <c r="E2863" s="14" t="s">
        <v>7503</v>
      </c>
      <c r="F2863" s="132" t="s">
        <v>7607</v>
      </c>
      <c r="G2863" s="132" t="s">
        <v>7610</v>
      </c>
      <c r="H2863" s="15" t="s">
        <v>7609</v>
      </c>
      <c r="I2863" s="15">
        <v>1</v>
      </c>
      <c r="J2863" s="15">
        <v>0</v>
      </c>
      <c r="K2863" s="15">
        <v>0</v>
      </c>
      <c r="L2863" s="16" t="s">
        <v>3769</v>
      </c>
      <c r="M2863" s="16"/>
      <c r="N2863" s="16" t="s">
        <v>7551</v>
      </c>
      <c r="O2863" s="17">
        <f>1*20*9</f>
        <v>180</v>
      </c>
      <c r="P2863" s="17">
        <v>0</v>
      </c>
      <c r="Q2863" s="17">
        <v>0</v>
      </c>
      <c r="R2863" s="18" t="s">
        <v>7443</v>
      </c>
      <c r="S2863" s="19">
        <v>60</v>
      </c>
      <c r="T2863" s="19">
        <v>220</v>
      </c>
      <c r="U2863" s="19">
        <v>0</v>
      </c>
      <c r="V2863" s="19">
        <v>0</v>
      </c>
      <c r="W2863" s="20">
        <v>0</v>
      </c>
      <c r="X2863" s="21">
        <v>0</v>
      </c>
      <c r="Y2863" s="22" t="s">
        <v>7444</v>
      </c>
      <c r="Z2863" s="14" t="s">
        <v>7078</v>
      </c>
      <c r="AA2863" s="248"/>
      <c r="AB2863" s="248"/>
      <c r="AC2863" s="248"/>
      <c r="AD2863" s="25"/>
      <c r="AE2863" s="26"/>
      <c r="AF2863" s="27"/>
    </row>
    <row r="2864" spans="1:32" ht="16.5" customHeight="1">
      <c r="A2864" s="13" t="s">
        <v>7546</v>
      </c>
      <c r="B2864" s="13"/>
      <c r="C2864" s="368"/>
      <c r="D2864" s="13"/>
      <c r="E2864" s="14" t="s">
        <v>7503</v>
      </c>
      <c r="F2864" s="132" t="s">
        <v>7607</v>
      </c>
      <c r="G2864" s="132" t="s">
        <v>7611</v>
      </c>
      <c r="H2864" s="15" t="s">
        <v>7609</v>
      </c>
      <c r="I2864" s="15">
        <v>1</v>
      </c>
      <c r="J2864" s="15">
        <v>0</v>
      </c>
      <c r="K2864" s="15">
        <v>0</v>
      </c>
      <c r="L2864" s="16" t="s">
        <v>3769</v>
      </c>
      <c r="M2864" s="16"/>
      <c r="N2864" s="16" t="s">
        <v>7551</v>
      </c>
      <c r="O2864" s="17">
        <f>1*20*9</f>
        <v>180</v>
      </c>
      <c r="P2864" s="17">
        <v>0</v>
      </c>
      <c r="Q2864" s="17">
        <v>0</v>
      </c>
      <c r="R2864" s="18" t="s">
        <v>7443</v>
      </c>
      <c r="S2864" s="19">
        <v>60</v>
      </c>
      <c r="T2864" s="19">
        <v>220</v>
      </c>
      <c r="U2864" s="19">
        <v>0</v>
      </c>
      <c r="V2864" s="19">
        <v>0</v>
      </c>
      <c r="W2864" s="20">
        <v>0</v>
      </c>
      <c r="X2864" s="21">
        <v>0</v>
      </c>
      <c r="Y2864" s="22" t="s">
        <v>7444</v>
      </c>
      <c r="Z2864" s="14" t="s">
        <v>7078</v>
      </c>
      <c r="AA2864" s="248"/>
      <c r="AB2864" s="248"/>
      <c r="AC2864" s="248"/>
      <c r="AD2864" s="25"/>
      <c r="AE2864" s="26"/>
      <c r="AF2864" s="27"/>
    </row>
    <row r="2865" spans="1:41" ht="16.5" customHeight="1">
      <c r="A2865" s="13" t="s">
        <v>7546</v>
      </c>
      <c r="B2865" s="13"/>
      <c r="C2865" s="368"/>
      <c r="D2865" s="13"/>
      <c r="E2865" s="14" t="s">
        <v>7503</v>
      </c>
      <c r="F2865" s="132" t="s">
        <v>7475</v>
      </c>
      <c r="G2865" s="132" t="s">
        <v>7475</v>
      </c>
      <c r="H2865" s="15" t="s">
        <v>7612</v>
      </c>
      <c r="I2865" s="15">
        <v>1</v>
      </c>
      <c r="J2865" s="15">
        <v>0</v>
      </c>
      <c r="K2865" s="15">
        <v>0</v>
      </c>
      <c r="L2865" s="16" t="s">
        <v>3769</v>
      </c>
      <c r="M2865" s="16"/>
      <c r="N2865" s="16" t="s">
        <v>7551</v>
      </c>
      <c r="O2865" s="17">
        <f>4*20*9</f>
        <v>720</v>
      </c>
      <c r="P2865" s="17">
        <v>0</v>
      </c>
      <c r="Q2865" s="17">
        <v>0</v>
      </c>
      <c r="R2865" s="18" t="s">
        <v>7443</v>
      </c>
      <c r="S2865" s="19">
        <v>60</v>
      </c>
      <c r="T2865" s="19">
        <v>220</v>
      </c>
      <c r="U2865" s="19">
        <v>0</v>
      </c>
      <c r="V2865" s="19">
        <v>0</v>
      </c>
      <c r="W2865" s="20">
        <v>0</v>
      </c>
      <c r="X2865" s="21">
        <v>0</v>
      </c>
      <c r="Y2865" s="22" t="s">
        <v>7444</v>
      </c>
      <c r="Z2865" s="14" t="s">
        <v>7078</v>
      </c>
      <c r="AA2865" s="248"/>
      <c r="AB2865" s="248"/>
      <c r="AC2865" s="248"/>
      <c r="AD2865" s="25"/>
      <c r="AE2865" s="26"/>
      <c r="AF2865" s="27"/>
    </row>
    <row r="2866" spans="1:41" ht="16.5" customHeight="1">
      <c r="A2866" s="13" t="s">
        <v>7546</v>
      </c>
      <c r="B2866" s="13"/>
      <c r="C2866" s="368"/>
      <c r="D2866" s="13"/>
      <c r="E2866" s="14" t="s">
        <v>7616</v>
      </c>
      <c r="F2866" s="132" t="s">
        <v>7225</v>
      </c>
      <c r="G2866" s="132" t="s">
        <v>7617</v>
      </c>
      <c r="H2866" s="15">
        <v>2020</v>
      </c>
      <c r="I2866" s="15">
        <v>1</v>
      </c>
      <c r="J2866" s="15">
        <v>0</v>
      </c>
      <c r="K2866" s="15">
        <v>0</v>
      </c>
      <c r="L2866" s="16" t="s">
        <v>3769</v>
      </c>
      <c r="M2866" s="16" t="s">
        <v>3786</v>
      </c>
      <c r="N2866" s="16" t="s">
        <v>7551</v>
      </c>
      <c r="O2866" s="17">
        <v>300</v>
      </c>
      <c r="P2866" s="17">
        <v>16</v>
      </c>
      <c r="Q2866" s="17">
        <v>0</v>
      </c>
      <c r="R2866" s="18" t="s">
        <v>7443</v>
      </c>
      <c r="S2866" s="19">
        <v>0.83333333333333337</v>
      </c>
      <c r="T2866" s="19">
        <v>110</v>
      </c>
      <c r="U2866" s="19">
        <v>0</v>
      </c>
      <c r="V2866" s="19">
        <v>0</v>
      </c>
      <c r="W2866" s="20">
        <v>0</v>
      </c>
      <c r="X2866" s="21">
        <v>0</v>
      </c>
      <c r="Y2866" s="22" t="s">
        <v>7444</v>
      </c>
      <c r="Z2866" s="14" t="s">
        <v>7078</v>
      </c>
      <c r="AA2866" s="248"/>
      <c r="AB2866" s="248"/>
      <c r="AC2866" s="248"/>
      <c r="AD2866" s="25"/>
      <c r="AE2866" s="26"/>
      <c r="AF2866" s="27"/>
    </row>
    <row r="2867" spans="1:41" ht="16.5" customHeight="1">
      <c r="A2867" s="13" t="s">
        <v>7628</v>
      </c>
      <c r="B2867" s="13"/>
      <c r="C2867" s="368"/>
      <c r="D2867" s="13"/>
      <c r="E2867" s="14" t="s">
        <v>7644</v>
      </c>
      <c r="F2867" s="132" t="s">
        <v>7645</v>
      </c>
      <c r="G2867" s="132" t="s">
        <v>7646</v>
      </c>
      <c r="H2867" s="15" t="s">
        <v>7647</v>
      </c>
      <c r="I2867" s="15">
        <v>1</v>
      </c>
      <c r="J2867" s="15">
        <v>0</v>
      </c>
      <c r="K2867" s="15">
        <v>0</v>
      </c>
      <c r="L2867" s="16" t="s">
        <v>3769</v>
      </c>
      <c r="M2867" s="16"/>
      <c r="N2867" s="16" t="s">
        <v>7624</v>
      </c>
      <c r="O2867" s="17">
        <v>0</v>
      </c>
      <c r="P2867" s="17">
        <v>0</v>
      </c>
      <c r="Q2867" s="17">
        <v>0</v>
      </c>
      <c r="R2867" s="18" t="s">
        <v>7625</v>
      </c>
      <c r="S2867" s="19">
        <v>0</v>
      </c>
      <c r="T2867" s="19">
        <v>220</v>
      </c>
      <c r="U2867" s="19">
        <v>0</v>
      </c>
      <c r="V2867" s="19">
        <v>0</v>
      </c>
      <c r="W2867" s="20">
        <v>0</v>
      </c>
      <c r="X2867" s="21">
        <v>0</v>
      </c>
      <c r="Y2867" s="22" t="s">
        <v>7626</v>
      </c>
      <c r="Z2867" s="14" t="s">
        <v>7627</v>
      </c>
      <c r="AA2867" s="248"/>
      <c r="AB2867" s="248"/>
      <c r="AC2867" s="248"/>
      <c r="AD2867" s="25"/>
      <c r="AE2867" s="26"/>
      <c r="AF2867" s="27"/>
    </row>
    <row r="2868" spans="1:41" ht="16.5" customHeight="1">
      <c r="A2868" s="13" t="s">
        <v>7546</v>
      </c>
      <c r="B2868" s="250"/>
      <c r="C2868" s="368"/>
      <c r="D2868" s="250"/>
      <c r="E2868" s="241" t="s">
        <v>7661</v>
      </c>
      <c r="F2868" s="242"/>
      <c r="G2868" s="241">
        <v>0</v>
      </c>
      <c r="H2868" s="241" t="s">
        <v>7475</v>
      </c>
      <c r="I2868" s="243">
        <v>2</v>
      </c>
      <c r="J2868" s="243">
        <v>0</v>
      </c>
      <c r="K2868" s="243">
        <v>0</v>
      </c>
      <c r="L2868" s="251" t="s">
        <v>3769</v>
      </c>
      <c r="M2868" s="252"/>
      <c r="N2868" s="251" t="s">
        <v>1343</v>
      </c>
      <c r="O2868" s="253">
        <v>0</v>
      </c>
      <c r="P2868" s="253">
        <v>0</v>
      </c>
      <c r="Q2868" s="253">
        <v>0</v>
      </c>
      <c r="R2868" s="254" t="s">
        <v>33</v>
      </c>
      <c r="S2868" s="244">
        <v>0</v>
      </c>
      <c r="T2868" s="245">
        <v>110</v>
      </c>
      <c r="U2868" s="244">
        <v>0</v>
      </c>
      <c r="V2868" s="244">
        <v>0</v>
      </c>
      <c r="W2868" s="246">
        <v>0.9</v>
      </c>
      <c r="X2868" s="21">
        <v>0</v>
      </c>
      <c r="Y2868" s="247" t="s">
        <v>33</v>
      </c>
      <c r="Z2868" s="248" t="s">
        <v>5838</v>
      </c>
      <c r="AA2868" s="248"/>
      <c r="AB2868" s="248"/>
      <c r="AC2868" s="248"/>
      <c r="AD2868" s="25"/>
      <c r="AE2868" s="26"/>
      <c r="AF2868" s="27"/>
      <c r="AG2868" s="29"/>
      <c r="AH2868" s="29"/>
      <c r="AI2868" s="29"/>
      <c r="AJ2868" s="29"/>
      <c r="AK2868" s="29"/>
      <c r="AL2868" s="29"/>
      <c r="AM2868" s="29"/>
      <c r="AN2868" s="29"/>
      <c r="AO2868" s="29"/>
    </row>
    <row r="2869" spans="1:41" ht="16.5" customHeight="1">
      <c r="A2869" s="13" t="s">
        <v>7546</v>
      </c>
      <c r="B2869" s="250"/>
      <c r="C2869" s="368"/>
      <c r="D2869" s="250"/>
      <c r="E2869" s="241" t="s">
        <v>7662</v>
      </c>
      <c r="F2869" s="242"/>
      <c r="G2869" s="241">
        <v>0</v>
      </c>
      <c r="H2869" s="241" t="s">
        <v>7475</v>
      </c>
      <c r="I2869" s="243">
        <v>1</v>
      </c>
      <c r="J2869" s="243">
        <v>0</v>
      </c>
      <c r="K2869" s="243">
        <v>0</v>
      </c>
      <c r="L2869" s="251" t="s">
        <v>3769</v>
      </c>
      <c r="M2869" s="252"/>
      <c r="N2869" s="251" t="s">
        <v>1343</v>
      </c>
      <c r="O2869" s="253">
        <v>0</v>
      </c>
      <c r="P2869" s="253">
        <v>0</v>
      </c>
      <c r="Q2869" s="253">
        <v>0</v>
      </c>
      <c r="R2869" s="254" t="s">
        <v>33</v>
      </c>
      <c r="S2869" s="244">
        <v>0</v>
      </c>
      <c r="T2869" s="245">
        <v>110</v>
      </c>
      <c r="U2869" s="244">
        <v>0</v>
      </c>
      <c r="V2869" s="244">
        <v>0</v>
      </c>
      <c r="W2869" s="246">
        <v>0</v>
      </c>
      <c r="X2869" s="21">
        <v>0</v>
      </c>
      <c r="Y2869" s="247" t="s">
        <v>33</v>
      </c>
      <c r="Z2869" s="248" t="s">
        <v>5838</v>
      </c>
      <c r="AA2869" s="248"/>
      <c r="AB2869" s="248"/>
      <c r="AC2869" s="248"/>
      <c r="AD2869" s="25"/>
      <c r="AE2869" s="26"/>
      <c r="AF2869" s="27"/>
      <c r="AG2869" s="29"/>
      <c r="AH2869" s="29"/>
      <c r="AI2869" s="29"/>
      <c r="AJ2869" s="29"/>
      <c r="AK2869" s="29"/>
      <c r="AL2869" s="29"/>
      <c r="AM2869" s="29"/>
      <c r="AN2869" s="29"/>
      <c r="AO2869" s="29"/>
    </row>
    <row r="2870" spans="1:41" ht="16.5" customHeight="1">
      <c r="A2870" s="13" t="s">
        <v>7546</v>
      </c>
      <c r="B2870" s="250"/>
      <c r="C2870" s="368"/>
      <c r="D2870" s="250"/>
      <c r="E2870" s="241" t="s">
        <v>7663</v>
      </c>
      <c r="F2870" s="242" t="s">
        <v>7664</v>
      </c>
      <c r="G2870" s="241"/>
      <c r="H2870" s="241" t="s">
        <v>7665</v>
      </c>
      <c r="I2870" s="243">
        <v>1</v>
      </c>
      <c r="J2870" s="243">
        <v>0</v>
      </c>
      <c r="K2870" s="243">
        <v>0</v>
      </c>
      <c r="L2870" s="251" t="s">
        <v>3769</v>
      </c>
      <c r="M2870" s="255" t="s">
        <v>3786</v>
      </c>
      <c r="N2870" s="251" t="s">
        <v>1343</v>
      </c>
      <c r="O2870" s="253">
        <f>1*20*9</f>
        <v>180</v>
      </c>
      <c r="P2870" s="253">
        <f>11*20*9</f>
        <v>1980</v>
      </c>
      <c r="Q2870" s="253">
        <v>0</v>
      </c>
      <c r="R2870" s="254" t="s">
        <v>33</v>
      </c>
      <c r="S2870" s="244">
        <v>0</v>
      </c>
      <c r="T2870" s="245">
        <v>110</v>
      </c>
      <c r="U2870" s="244">
        <v>0</v>
      </c>
      <c r="V2870" s="244">
        <v>0</v>
      </c>
      <c r="W2870" s="246">
        <v>0</v>
      </c>
      <c r="X2870" s="21">
        <v>0</v>
      </c>
      <c r="Y2870" s="247" t="s">
        <v>33</v>
      </c>
      <c r="Z2870" s="248" t="s">
        <v>5838</v>
      </c>
      <c r="AA2870" s="248"/>
      <c r="AB2870" s="248"/>
      <c r="AC2870" s="248"/>
      <c r="AD2870" s="25"/>
      <c r="AE2870" s="26"/>
      <c r="AF2870" s="27"/>
      <c r="AG2870" s="29"/>
      <c r="AH2870" s="29"/>
      <c r="AI2870" s="29"/>
      <c r="AJ2870" s="29"/>
      <c r="AK2870" s="29"/>
      <c r="AL2870" s="29"/>
      <c r="AM2870" s="29"/>
      <c r="AN2870" s="29"/>
      <c r="AO2870" s="29"/>
    </row>
    <row r="2871" spans="1:41" ht="16.5" customHeight="1">
      <c r="A2871" s="13" t="s">
        <v>7546</v>
      </c>
      <c r="B2871" s="250"/>
      <c r="C2871" s="368"/>
      <c r="D2871" s="250"/>
      <c r="E2871" s="241" t="s">
        <v>7669</v>
      </c>
      <c r="F2871" s="242" t="s">
        <v>7225</v>
      </c>
      <c r="G2871" s="241" t="s">
        <v>7670</v>
      </c>
      <c r="H2871" s="241" t="s">
        <v>7653</v>
      </c>
      <c r="I2871" s="243">
        <v>1</v>
      </c>
      <c r="J2871" s="243">
        <v>0</v>
      </c>
      <c r="K2871" s="243">
        <v>0</v>
      </c>
      <c r="L2871" s="251" t="s">
        <v>3769</v>
      </c>
      <c r="M2871" s="255" t="s">
        <v>3786</v>
      </c>
      <c r="N2871" s="251" t="s">
        <v>1343</v>
      </c>
      <c r="O2871" s="253">
        <v>0</v>
      </c>
      <c r="P2871" s="253">
        <v>0</v>
      </c>
      <c r="Q2871" s="253">
        <v>0</v>
      </c>
      <c r="R2871" s="254" t="s">
        <v>33</v>
      </c>
      <c r="S2871" s="244">
        <v>0</v>
      </c>
      <c r="T2871" s="245">
        <v>110</v>
      </c>
      <c r="U2871" s="244">
        <v>1.8</v>
      </c>
      <c r="V2871" s="244"/>
      <c r="W2871" s="246">
        <v>0</v>
      </c>
      <c r="X2871" s="21">
        <v>0</v>
      </c>
      <c r="Y2871" s="247" t="s">
        <v>33</v>
      </c>
      <c r="Z2871" s="248" t="s">
        <v>5838</v>
      </c>
      <c r="AA2871" s="248"/>
      <c r="AB2871" s="248"/>
      <c r="AC2871" s="248"/>
      <c r="AD2871" s="25"/>
      <c r="AE2871" s="26"/>
      <c r="AF2871" s="27"/>
      <c r="AG2871" s="29"/>
      <c r="AH2871" s="29"/>
      <c r="AI2871" s="29"/>
      <c r="AJ2871" s="29"/>
      <c r="AK2871" s="29"/>
      <c r="AL2871" s="29"/>
      <c r="AM2871" s="29"/>
      <c r="AN2871" s="29"/>
      <c r="AO2871" s="29"/>
    </row>
    <row r="2872" spans="1:41" ht="16.5" customHeight="1">
      <c r="A2872" s="13" t="s">
        <v>7628</v>
      </c>
      <c r="B2872" s="13"/>
      <c r="C2872" s="368"/>
      <c r="D2872" s="13"/>
      <c r="E2872" s="14" t="s">
        <v>7632</v>
      </c>
      <c r="F2872" s="132" t="s">
        <v>7633</v>
      </c>
      <c r="G2872" s="132" t="s">
        <v>7634</v>
      </c>
      <c r="H2872" s="15">
        <v>2001</v>
      </c>
      <c r="I2872" s="15">
        <v>3</v>
      </c>
      <c r="J2872" s="15">
        <v>0</v>
      </c>
      <c r="K2872" s="15">
        <v>0</v>
      </c>
      <c r="L2872" s="16" t="s">
        <v>3769</v>
      </c>
      <c r="M2872" s="16"/>
      <c r="N2872" s="16" t="s">
        <v>7624</v>
      </c>
      <c r="O2872" s="17">
        <v>436</v>
      </c>
      <c r="P2872" s="17">
        <v>0</v>
      </c>
      <c r="Q2872" s="17">
        <v>0</v>
      </c>
      <c r="R2872" s="18" t="s">
        <v>7625</v>
      </c>
      <c r="S2872" s="19">
        <v>0</v>
      </c>
      <c r="T2872" s="19">
        <v>110</v>
      </c>
      <c r="U2872" s="19">
        <v>0</v>
      </c>
      <c r="V2872" s="19">
        <v>0</v>
      </c>
      <c r="W2872" s="20">
        <v>2.1999999999999999E-2</v>
      </c>
      <c r="X2872" s="21">
        <v>28.775999999999996</v>
      </c>
      <c r="Y2872" s="22" t="s">
        <v>7626</v>
      </c>
      <c r="Z2872" s="14" t="s">
        <v>7627</v>
      </c>
      <c r="AA2872" s="248"/>
      <c r="AB2872" s="248"/>
      <c r="AC2872" s="248"/>
      <c r="AD2872" s="25"/>
      <c r="AE2872" s="26"/>
      <c r="AF2872" s="27"/>
      <c r="AG2872" s="28"/>
      <c r="AH2872" s="28"/>
      <c r="AI2872" s="28"/>
      <c r="AJ2872" s="28"/>
      <c r="AK2872" s="28"/>
      <c r="AL2872" s="28"/>
      <c r="AM2872" s="28"/>
      <c r="AN2872" s="28"/>
      <c r="AO2872" s="28"/>
    </row>
    <row r="2873" spans="1:41" ht="16.5" customHeight="1">
      <c r="A2873" s="13" t="s">
        <v>7628</v>
      </c>
      <c r="B2873" s="13"/>
      <c r="C2873" s="368"/>
      <c r="D2873" s="13"/>
      <c r="E2873" s="14" t="s">
        <v>7648</v>
      </c>
      <c r="F2873" s="132" t="s">
        <v>7649</v>
      </c>
      <c r="G2873" s="132">
        <v>0</v>
      </c>
      <c r="H2873" s="15">
        <v>0</v>
      </c>
      <c r="I2873" s="15">
        <f>8+5+3+1</f>
        <v>17</v>
      </c>
      <c r="J2873" s="15">
        <v>0</v>
      </c>
      <c r="K2873" s="15">
        <v>0</v>
      </c>
      <c r="L2873" s="16" t="s">
        <v>3769</v>
      </c>
      <c r="M2873" s="16"/>
      <c r="N2873" s="16" t="s">
        <v>7624</v>
      </c>
      <c r="O2873" s="17">
        <f>1*24</f>
        <v>24</v>
      </c>
      <c r="P2873" s="17">
        <f>24*360</f>
        <v>8640</v>
      </c>
      <c r="Q2873" s="17">
        <v>0</v>
      </c>
      <c r="R2873" s="18" t="s">
        <v>7443</v>
      </c>
      <c r="S2873" s="19">
        <v>0</v>
      </c>
      <c r="T2873" s="19">
        <v>110</v>
      </c>
      <c r="U2873" s="19">
        <v>0</v>
      </c>
      <c r="V2873" s="19">
        <v>0</v>
      </c>
      <c r="W2873" s="20">
        <v>0.9</v>
      </c>
      <c r="X2873" s="21">
        <v>367.20000000000005</v>
      </c>
      <c r="Y2873" s="22" t="s">
        <v>7444</v>
      </c>
      <c r="Z2873" s="14" t="s">
        <v>7078</v>
      </c>
      <c r="AA2873" s="248"/>
      <c r="AB2873" s="248"/>
      <c r="AC2873" s="248"/>
      <c r="AD2873" s="25"/>
      <c r="AE2873" s="26"/>
      <c r="AF2873" s="27"/>
      <c r="AG2873" s="28"/>
      <c r="AH2873" s="28"/>
      <c r="AI2873" s="28"/>
      <c r="AJ2873" s="28"/>
      <c r="AK2873" s="28"/>
      <c r="AL2873" s="28"/>
      <c r="AM2873" s="28"/>
      <c r="AN2873" s="28"/>
      <c r="AO2873" s="28"/>
    </row>
    <row r="2874" spans="1:41" ht="16.5" customHeight="1">
      <c r="A2874" s="13" t="s">
        <v>7546</v>
      </c>
      <c r="B2874" s="13"/>
      <c r="C2874" s="368"/>
      <c r="D2874" s="13"/>
      <c r="E2874" s="14" t="s">
        <v>7618</v>
      </c>
      <c r="F2874" s="132" t="s">
        <v>7227</v>
      </c>
      <c r="G2874" s="132" t="s">
        <v>7619</v>
      </c>
      <c r="H2874" s="15">
        <v>0</v>
      </c>
      <c r="I2874" s="15">
        <v>1</v>
      </c>
      <c r="J2874" s="15">
        <v>0</v>
      </c>
      <c r="K2874" s="15">
        <v>0</v>
      </c>
      <c r="L2874" s="16" t="s">
        <v>3769</v>
      </c>
      <c r="M2874" s="16"/>
      <c r="N2874" s="16" t="s">
        <v>7551</v>
      </c>
      <c r="O2874" s="17">
        <v>2880</v>
      </c>
      <c r="P2874" s="17">
        <v>0</v>
      </c>
      <c r="Q2874" s="17">
        <v>0</v>
      </c>
      <c r="R2874" s="18" t="s">
        <v>7443</v>
      </c>
      <c r="S2874" s="19">
        <v>0</v>
      </c>
      <c r="T2874" s="19">
        <v>110</v>
      </c>
      <c r="U2874" s="19">
        <v>0</v>
      </c>
      <c r="V2874" s="19">
        <v>0</v>
      </c>
      <c r="W2874" s="20">
        <v>1.7999999999999999E-2</v>
      </c>
      <c r="X2874" s="21">
        <v>51.839999999999996</v>
      </c>
      <c r="Y2874" s="22" t="s">
        <v>7444</v>
      </c>
      <c r="Z2874" s="14" t="s">
        <v>7078</v>
      </c>
      <c r="AA2874" s="248"/>
      <c r="AB2874" s="248"/>
      <c r="AC2874" s="248"/>
      <c r="AD2874" s="25"/>
      <c r="AE2874" s="26"/>
      <c r="AF2874" s="27"/>
    </row>
    <row r="2875" spans="1:41" ht="16.5" customHeight="1">
      <c r="A2875" s="13" t="s">
        <v>7546</v>
      </c>
      <c r="B2875" s="13"/>
      <c r="C2875" s="368"/>
      <c r="D2875" s="13"/>
      <c r="E2875" s="14" t="s">
        <v>7613</v>
      </c>
      <c r="F2875" s="132" t="s">
        <v>7614</v>
      </c>
      <c r="G2875" s="132" t="s">
        <v>7615</v>
      </c>
      <c r="H2875" s="15">
        <v>0</v>
      </c>
      <c r="I2875" s="15">
        <v>1</v>
      </c>
      <c r="J2875" s="15">
        <v>0</v>
      </c>
      <c r="K2875" s="15">
        <v>0</v>
      </c>
      <c r="L2875" s="16" t="s">
        <v>3769</v>
      </c>
      <c r="M2875" s="16" t="s">
        <v>3786</v>
      </c>
      <c r="N2875" s="16" t="s">
        <v>7551</v>
      </c>
      <c r="O2875" s="17">
        <v>60</v>
      </c>
      <c r="P2875" s="17">
        <v>0</v>
      </c>
      <c r="Q2875" s="17">
        <v>0</v>
      </c>
      <c r="R2875" s="18" t="s">
        <v>7443</v>
      </c>
      <c r="S2875" s="19">
        <v>0</v>
      </c>
      <c r="T2875" s="19">
        <v>220</v>
      </c>
      <c r="U2875" s="19">
        <v>0</v>
      </c>
      <c r="V2875" s="19">
        <v>0</v>
      </c>
      <c r="W2875" s="20">
        <v>1.1679999999999999</v>
      </c>
      <c r="X2875" s="21">
        <v>70.08</v>
      </c>
      <c r="Y2875" s="22" t="s">
        <v>7444</v>
      </c>
      <c r="Z2875" s="14" t="s">
        <v>7078</v>
      </c>
      <c r="AA2875" s="248"/>
      <c r="AB2875" s="248"/>
      <c r="AC2875" s="248"/>
      <c r="AD2875" s="25"/>
      <c r="AE2875" s="26"/>
      <c r="AF2875" s="27"/>
      <c r="AG2875" s="28"/>
      <c r="AH2875" s="28"/>
      <c r="AI2875" s="28"/>
      <c r="AJ2875" s="28"/>
      <c r="AK2875" s="28"/>
      <c r="AL2875" s="28"/>
      <c r="AM2875" s="28"/>
      <c r="AN2875" s="28"/>
      <c r="AO2875" s="28"/>
    </row>
    <row r="2876" spans="1:41" ht="16.5" customHeight="1">
      <c r="A2876" s="13" t="s">
        <v>7546</v>
      </c>
      <c r="B2876" s="13"/>
      <c r="C2876" s="368"/>
      <c r="D2876" s="13"/>
      <c r="E2876" s="14" t="s">
        <v>7620</v>
      </c>
      <c r="F2876" s="132"/>
      <c r="G2876" s="132"/>
      <c r="H2876" s="15">
        <v>0</v>
      </c>
      <c r="I2876" s="15">
        <v>1</v>
      </c>
      <c r="J2876" s="15">
        <v>0</v>
      </c>
      <c r="K2876" s="15">
        <v>0</v>
      </c>
      <c r="L2876" s="16" t="s">
        <v>3769</v>
      </c>
      <c r="M2876" s="16"/>
      <c r="N2876" s="16" t="s">
        <v>7551</v>
      </c>
      <c r="O2876" s="17">
        <v>270</v>
      </c>
      <c r="P2876" s="17">
        <v>0</v>
      </c>
      <c r="Q2876" s="17">
        <v>0</v>
      </c>
      <c r="R2876" s="18" t="s">
        <v>7443</v>
      </c>
      <c r="S2876" s="19" t="s">
        <v>3787</v>
      </c>
      <c r="T2876" s="19">
        <v>110</v>
      </c>
      <c r="U2876" s="19">
        <v>0</v>
      </c>
      <c r="V2876" s="19">
        <v>0</v>
      </c>
      <c r="W2876" s="20">
        <v>0.3</v>
      </c>
      <c r="X2876" s="21">
        <v>81</v>
      </c>
      <c r="Y2876" s="22" t="s">
        <v>7444</v>
      </c>
      <c r="Z2876" s="14" t="s">
        <v>7078</v>
      </c>
      <c r="AA2876" s="248"/>
      <c r="AB2876" s="248"/>
      <c r="AC2876" s="248"/>
      <c r="AD2876" s="25"/>
      <c r="AE2876" s="26"/>
      <c r="AF2876" s="27"/>
    </row>
    <row r="2877" spans="1:41" ht="16.5" customHeight="1">
      <c r="A2877" s="13" t="s">
        <v>7546</v>
      </c>
      <c r="B2877" s="13"/>
      <c r="C2877" s="368"/>
      <c r="D2877" s="13"/>
      <c r="E2877" s="14" t="s">
        <v>7598</v>
      </c>
      <c r="F2877" s="132" t="s">
        <v>7594</v>
      </c>
      <c r="G2877" s="132" t="s">
        <v>7599</v>
      </c>
      <c r="H2877" s="15">
        <v>2018</v>
      </c>
      <c r="I2877" s="15">
        <v>2</v>
      </c>
      <c r="J2877" s="15">
        <v>0</v>
      </c>
      <c r="K2877" s="15">
        <v>0</v>
      </c>
      <c r="L2877" s="16" t="s">
        <v>3769</v>
      </c>
      <c r="M2877" s="16"/>
      <c r="N2877" s="16" t="s">
        <v>7551</v>
      </c>
      <c r="O2877" s="17">
        <f>3*20*9</f>
        <v>540</v>
      </c>
      <c r="P2877" s="17">
        <v>0</v>
      </c>
      <c r="Q2877" s="17">
        <v>0</v>
      </c>
      <c r="R2877" s="18" t="s">
        <v>7443</v>
      </c>
      <c r="S2877" s="19">
        <v>60</v>
      </c>
      <c r="T2877" s="19">
        <v>110</v>
      </c>
      <c r="U2877" s="19">
        <v>0</v>
      </c>
      <c r="V2877" s="19">
        <v>0</v>
      </c>
      <c r="W2877" s="20">
        <v>0.188</v>
      </c>
      <c r="X2877" s="21">
        <v>203.04</v>
      </c>
      <c r="Y2877" s="22" t="s">
        <v>7444</v>
      </c>
      <c r="Z2877" s="14" t="s">
        <v>7078</v>
      </c>
      <c r="AA2877" s="248"/>
      <c r="AB2877" s="248"/>
      <c r="AC2877" s="248"/>
      <c r="AD2877" s="25"/>
      <c r="AE2877" s="26"/>
      <c r="AF2877" s="27"/>
    </row>
    <row r="2878" spans="1:41" ht="16.5" customHeight="1">
      <c r="A2878" s="13" t="s">
        <v>7628</v>
      </c>
      <c r="B2878" s="13"/>
      <c r="C2878" s="368"/>
      <c r="D2878" s="13"/>
      <c r="E2878" s="14" t="s">
        <v>7629</v>
      </c>
      <c r="F2878" s="132" t="s">
        <v>7630</v>
      </c>
      <c r="G2878" s="132" t="s">
        <v>7631</v>
      </c>
      <c r="H2878" s="15">
        <v>0</v>
      </c>
      <c r="I2878" s="15">
        <v>1</v>
      </c>
      <c r="J2878" s="15">
        <v>0</v>
      </c>
      <c r="K2878" s="15">
        <v>0</v>
      </c>
      <c r="L2878" s="16" t="s">
        <v>3769</v>
      </c>
      <c r="M2878" s="16"/>
      <c r="N2878" s="16" t="s">
        <v>7624</v>
      </c>
      <c r="O2878" s="17">
        <v>2880</v>
      </c>
      <c r="P2878" s="17">
        <v>0</v>
      </c>
      <c r="Q2878" s="17">
        <v>0</v>
      </c>
      <c r="R2878" s="18" t="s">
        <v>7625</v>
      </c>
      <c r="S2878" s="19">
        <v>0</v>
      </c>
      <c r="T2878" s="19">
        <v>110</v>
      </c>
      <c r="U2878" s="19">
        <v>0</v>
      </c>
      <c r="V2878" s="19">
        <v>0</v>
      </c>
      <c r="W2878" s="20">
        <v>0.04</v>
      </c>
      <c r="X2878" s="21">
        <v>115.2</v>
      </c>
      <c r="Y2878" s="22" t="s">
        <v>7626</v>
      </c>
      <c r="Z2878" s="14" t="s">
        <v>7627</v>
      </c>
      <c r="AA2878" s="248"/>
      <c r="AB2878" s="248"/>
      <c r="AC2878" s="248"/>
      <c r="AD2878" s="25"/>
      <c r="AE2878" s="26"/>
      <c r="AF2878" s="27"/>
    </row>
    <row r="2879" spans="1:41" ht="16.5" customHeight="1">
      <c r="A2879" s="13" t="s">
        <v>7546</v>
      </c>
      <c r="B2879" s="13"/>
      <c r="C2879" s="368"/>
      <c r="D2879" s="13"/>
      <c r="E2879" s="14" t="s">
        <v>7652</v>
      </c>
      <c r="F2879" s="132" t="s">
        <v>7651</v>
      </c>
      <c r="G2879" s="132">
        <v>0</v>
      </c>
      <c r="H2879" s="15" t="s">
        <v>7653</v>
      </c>
      <c r="I2879" s="15">
        <v>11</v>
      </c>
      <c r="J2879" s="15">
        <v>0</v>
      </c>
      <c r="K2879" s="15">
        <v>0</v>
      </c>
      <c r="L2879" s="16" t="s">
        <v>3769</v>
      </c>
      <c r="M2879" s="16" t="s">
        <v>3786</v>
      </c>
      <c r="N2879" s="16" t="s">
        <v>7551</v>
      </c>
      <c r="O2879" s="17">
        <f>0.5*320</f>
        <v>160</v>
      </c>
      <c r="P2879" s="17">
        <v>0</v>
      </c>
      <c r="Q2879" s="17">
        <v>0</v>
      </c>
      <c r="R2879" s="18" t="s">
        <v>7443</v>
      </c>
      <c r="S2879" s="19">
        <v>0</v>
      </c>
      <c r="T2879" s="19">
        <v>110</v>
      </c>
      <c r="U2879" s="19">
        <v>0</v>
      </c>
      <c r="V2879" s="19">
        <v>0</v>
      </c>
      <c r="W2879" s="20">
        <v>0.9</v>
      </c>
      <c r="X2879" s="21">
        <v>1584</v>
      </c>
      <c r="Y2879" s="22" t="s">
        <v>7444</v>
      </c>
      <c r="Z2879" s="14" t="s">
        <v>7078</v>
      </c>
      <c r="AA2879" s="248"/>
      <c r="AB2879" s="248"/>
      <c r="AC2879" s="248"/>
      <c r="AD2879" s="25"/>
      <c r="AE2879" s="26"/>
      <c r="AF2879" s="27"/>
    </row>
    <row r="2880" spans="1:41" ht="16.5" customHeight="1">
      <c r="A2880" s="13" t="s">
        <v>7628</v>
      </c>
      <c r="B2880" s="13"/>
      <c r="C2880" s="368"/>
      <c r="D2880" s="13"/>
      <c r="E2880" s="14" t="s">
        <v>7635</v>
      </c>
      <c r="F2880" s="132" t="s">
        <v>7636</v>
      </c>
      <c r="G2880" s="132" t="s">
        <v>7637</v>
      </c>
      <c r="H2880" s="15">
        <v>2018</v>
      </c>
      <c r="I2880" s="15">
        <v>1</v>
      </c>
      <c r="J2880" s="15">
        <v>0</v>
      </c>
      <c r="K2880" s="15">
        <v>0</v>
      </c>
      <c r="L2880" s="16" t="s">
        <v>3769</v>
      </c>
      <c r="M2880" s="16"/>
      <c r="N2880" s="16" t="s">
        <v>7624</v>
      </c>
      <c r="O2880" s="17">
        <v>660</v>
      </c>
      <c r="P2880" s="17">
        <v>0</v>
      </c>
      <c r="Q2880" s="17">
        <v>0</v>
      </c>
      <c r="R2880" s="18" t="s">
        <v>7625</v>
      </c>
      <c r="S2880" s="19">
        <v>0</v>
      </c>
      <c r="T2880" s="19">
        <v>110</v>
      </c>
      <c r="U2880" s="19">
        <v>0</v>
      </c>
      <c r="V2880" s="19">
        <v>0</v>
      </c>
      <c r="W2880" s="20">
        <v>0.3</v>
      </c>
      <c r="X2880" s="21">
        <v>198</v>
      </c>
      <c r="Y2880" s="22" t="s">
        <v>7626</v>
      </c>
      <c r="Z2880" s="14" t="s">
        <v>7627</v>
      </c>
      <c r="AA2880" s="248"/>
      <c r="AB2880" s="248"/>
      <c r="AC2880" s="248"/>
      <c r="AD2880" s="25"/>
      <c r="AE2880" s="26"/>
      <c r="AF2880" s="27"/>
      <c r="AG2880" s="28"/>
      <c r="AH2880" s="28"/>
      <c r="AI2880" s="28"/>
      <c r="AJ2880" s="28"/>
      <c r="AK2880" s="28"/>
      <c r="AL2880" s="28"/>
      <c r="AM2880" s="28"/>
      <c r="AN2880" s="28"/>
      <c r="AO2880" s="28"/>
    </row>
    <row r="2881" spans="1:41" ht="16.5" customHeight="1">
      <c r="A2881" s="13" t="s">
        <v>7628</v>
      </c>
      <c r="B2881" s="13"/>
      <c r="C2881" s="368"/>
      <c r="D2881" s="13"/>
      <c r="E2881" s="14" t="s">
        <v>7641</v>
      </c>
      <c r="F2881" s="132" t="s">
        <v>7642</v>
      </c>
      <c r="G2881" s="132" t="s">
        <v>7643</v>
      </c>
      <c r="H2881" s="15">
        <v>0</v>
      </c>
      <c r="I2881" s="15">
        <v>1</v>
      </c>
      <c r="J2881" s="15">
        <v>0</v>
      </c>
      <c r="K2881" s="15">
        <v>0</v>
      </c>
      <c r="L2881" s="16" t="s">
        <v>3769</v>
      </c>
      <c r="M2881" s="16"/>
      <c r="N2881" s="16" t="s">
        <v>7624</v>
      </c>
      <c r="O2881" s="17">
        <f>2*20*9</f>
        <v>360</v>
      </c>
      <c r="P2881" s="17">
        <v>0</v>
      </c>
      <c r="Q2881" s="17">
        <v>0</v>
      </c>
      <c r="R2881" s="18" t="s">
        <v>7625</v>
      </c>
      <c r="S2881" s="19">
        <v>0</v>
      </c>
      <c r="T2881" s="19">
        <v>110</v>
      </c>
      <c r="U2881" s="19">
        <v>0</v>
      </c>
      <c r="V2881" s="19">
        <v>0</v>
      </c>
      <c r="W2881" s="20">
        <v>0.9</v>
      </c>
      <c r="X2881" s="21">
        <v>324</v>
      </c>
      <c r="Y2881" s="22" t="s">
        <v>7626</v>
      </c>
      <c r="Z2881" s="14" t="s">
        <v>7627</v>
      </c>
      <c r="AA2881" s="248"/>
      <c r="AB2881" s="248"/>
      <c r="AC2881" s="248"/>
      <c r="AD2881" s="25"/>
      <c r="AE2881" s="26"/>
      <c r="AF2881" s="27"/>
    </row>
    <row r="2882" spans="1:41" ht="16.5" customHeight="1">
      <c r="A2882" s="13" t="s">
        <v>7546</v>
      </c>
      <c r="B2882" s="13"/>
      <c r="C2882" s="368"/>
      <c r="D2882" s="13"/>
      <c r="E2882" s="14" t="s">
        <v>7591</v>
      </c>
      <c r="F2882" s="132" t="s">
        <v>7553</v>
      </c>
      <c r="G2882" s="132" t="s">
        <v>3782</v>
      </c>
      <c r="H2882" s="15">
        <v>2014</v>
      </c>
      <c r="I2882" s="15">
        <v>1</v>
      </c>
      <c r="J2882" s="15">
        <v>0</v>
      </c>
      <c r="K2882" s="15">
        <v>0</v>
      </c>
      <c r="L2882" s="16" t="s">
        <v>3769</v>
      </c>
      <c r="M2882" s="16"/>
      <c r="N2882" s="16" t="s">
        <v>7551</v>
      </c>
      <c r="O2882" s="17">
        <v>660</v>
      </c>
      <c r="P2882" s="17">
        <v>0</v>
      </c>
      <c r="Q2882" s="17">
        <v>0</v>
      </c>
      <c r="R2882" s="18" t="s">
        <v>7443</v>
      </c>
      <c r="S2882" s="19">
        <v>60</v>
      </c>
      <c r="T2882" s="19">
        <v>220</v>
      </c>
      <c r="U2882" s="19">
        <v>0</v>
      </c>
      <c r="V2882" s="19">
        <v>0</v>
      </c>
      <c r="W2882" s="20">
        <v>0.746</v>
      </c>
      <c r="X2882" s="21">
        <v>492.36</v>
      </c>
      <c r="Y2882" s="22" t="s">
        <v>7444</v>
      </c>
      <c r="Z2882" s="14" t="s">
        <v>7078</v>
      </c>
      <c r="AA2882" s="248"/>
      <c r="AB2882" s="248"/>
      <c r="AC2882" s="248"/>
      <c r="AD2882" s="25"/>
      <c r="AE2882" s="26"/>
      <c r="AF2882" s="27"/>
      <c r="AG2882" s="28"/>
      <c r="AH2882" s="28"/>
      <c r="AI2882" s="28"/>
      <c r="AJ2882" s="28"/>
      <c r="AK2882" s="28"/>
      <c r="AL2882" s="28"/>
      <c r="AM2882" s="28"/>
      <c r="AN2882" s="28"/>
      <c r="AO2882" s="28"/>
    </row>
    <row r="2883" spans="1:41" ht="16.5" customHeight="1">
      <c r="A2883" s="13" t="s">
        <v>7546</v>
      </c>
      <c r="B2883" s="13"/>
      <c r="C2883" s="368"/>
      <c r="D2883" s="13"/>
      <c r="E2883" s="14" t="s">
        <v>7562</v>
      </c>
      <c r="F2883" s="132" t="s">
        <v>7485</v>
      </c>
      <c r="G2883" s="132" t="s">
        <v>7563</v>
      </c>
      <c r="H2883" s="15">
        <v>2018</v>
      </c>
      <c r="I2883" s="15">
        <v>1</v>
      </c>
      <c r="J2883" s="15">
        <v>0</v>
      </c>
      <c r="K2883" s="15">
        <v>0</v>
      </c>
      <c r="L2883" s="16" t="s">
        <v>3769</v>
      </c>
      <c r="M2883" s="16" t="s">
        <v>7564</v>
      </c>
      <c r="N2883" s="16" t="s">
        <v>7551</v>
      </c>
      <c r="O2883" s="17">
        <f>1*20*9</f>
        <v>180</v>
      </c>
      <c r="P2883" s="17">
        <v>0</v>
      </c>
      <c r="Q2883" s="17">
        <v>0</v>
      </c>
      <c r="R2883" s="18" t="s">
        <v>7443</v>
      </c>
      <c r="S2883" s="19">
        <v>0</v>
      </c>
      <c r="T2883" s="19">
        <v>220</v>
      </c>
      <c r="U2883" s="19">
        <v>3.76</v>
      </c>
      <c r="V2883" s="19">
        <v>0</v>
      </c>
      <c r="W2883" s="20">
        <v>2.8</v>
      </c>
      <c r="X2883" s="21">
        <v>503.99999999999994</v>
      </c>
      <c r="Y2883" s="22" t="s">
        <v>7444</v>
      </c>
      <c r="Z2883" s="14" t="s">
        <v>7078</v>
      </c>
      <c r="AA2883" s="248"/>
      <c r="AB2883" s="248"/>
      <c r="AC2883" s="248"/>
      <c r="AD2883" s="25"/>
      <c r="AE2883" s="26"/>
      <c r="AF2883" s="27"/>
      <c r="AG2883" s="28"/>
      <c r="AH2883" s="28"/>
      <c r="AI2883" s="28"/>
      <c r="AJ2883" s="28"/>
      <c r="AK2883" s="28"/>
      <c r="AL2883" s="28"/>
      <c r="AM2883" s="28"/>
      <c r="AN2883" s="28"/>
      <c r="AO2883" s="28"/>
    </row>
    <row r="2884" spans="1:41" ht="16.5" customHeight="1">
      <c r="A2884" s="13" t="s">
        <v>7546</v>
      </c>
      <c r="B2884" s="13"/>
      <c r="C2884" s="368"/>
      <c r="D2884" s="13"/>
      <c r="E2884" s="14" t="s">
        <v>7592</v>
      </c>
      <c r="F2884" s="132" t="s">
        <v>7553</v>
      </c>
      <c r="G2884" s="132" t="s">
        <v>3783</v>
      </c>
      <c r="H2884" s="15">
        <v>2014</v>
      </c>
      <c r="I2884" s="15">
        <v>1</v>
      </c>
      <c r="J2884" s="15">
        <v>0</v>
      </c>
      <c r="K2884" s="15">
        <v>0</v>
      </c>
      <c r="L2884" s="16" t="s">
        <v>3769</v>
      </c>
      <c r="M2884" s="16"/>
      <c r="N2884" s="16" t="s">
        <v>7551</v>
      </c>
      <c r="O2884" s="17">
        <v>960</v>
      </c>
      <c r="P2884" s="17">
        <v>0</v>
      </c>
      <c r="Q2884" s="17">
        <v>0</v>
      </c>
      <c r="R2884" s="18" t="s">
        <v>7443</v>
      </c>
      <c r="S2884" s="19">
        <v>60</v>
      </c>
      <c r="T2884" s="19">
        <v>220</v>
      </c>
      <c r="U2884" s="19">
        <v>0</v>
      </c>
      <c r="V2884" s="19">
        <v>0</v>
      </c>
      <c r="W2884" s="20">
        <v>0.746</v>
      </c>
      <c r="X2884" s="21">
        <v>716.16</v>
      </c>
      <c r="Y2884" s="22" t="s">
        <v>7444</v>
      </c>
      <c r="Z2884" s="14" t="s">
        <v>7078</v>
      </c>
      <c r="AA2884" s="248"/>
      <c r="AB2884" s="248"/>
      <c r="AC2884" s="248"/>
      <c r="AD2884" s="25"/>
      <c r="AE2884" s="26"/>
      <c r="AF2884" s="27"/>
      <c r="AG2884" s="28"/>
      <c r="AH2884" s="28"/>
      <c r="AI2884" s="28"/>
      <c r="AJ2884" s="28"/>
      <c r="AK2884" s="28"/>
      <c r="AL2884" s="28"/>
      <c r="AM2884" s="28"/>
      <c r="AN2884" s="28"/>
      <c r="AO2884" s="28"/>
    </row>
    <row r="2885" spans="1:41" ht="16.5" customHeight="1">
      <c r="A2885" s="13" t="s">
        <v>7628</v>
      </c>
      <c r="B2885" s="13"/>
      <c r="C2885" s="368"/>
      <c r="D2885" s="13"/>
      <c r="E2885" s="14" t="s">
        <v>7638</v>
      </c>
      <c r="F2885" s="132" t="s">
        <v>7639</v>
      </c>
      <c r="G2885" s="132" t="s">
        <v>7640</v>
      </c>
      <c r="H2885" s="15">
        <v>0</v>
      </c>
      <c r="I2885" s="15">
        <v>1</v>
      </c>
      <c r="J2885" s="15">
        <v>0</v>
      </c>
      <c r="K2885" s="15">
        <v>0</v>
      </c>
      <c r="L2885" s="16" t="s">
        <v>3769</v>
      </c>
      <c r="M2885" s="16"/>
      <c r="N2885" s="16" t="s">
        <v>7624</v>
      </c>
      <c r="O2885" s="17">
        <v>660</v>
      </c>
      <c r="P2885" s="17">
        <v>0</v>
      </c>
      <c r="Q2885" s="17">
        <v>0</v>
      </c>
      <c r="R2885" s="18" t="s">
        <v>7625</v>
      </c>
      <c r="S2885" s="19">
        <v>0</v>
      </c>
      <c r="T2885" s="19">
        <v>110</v>
      </c>
      <c r="U2885" s="19">
        <v>0</v>
      </c>
      <c r="V2885" s="19">
        <v>0</v>
      </c>
      <c r="W2885" s="20">
        <v>1.5</v>
      </c>
      <c r="X2885" s="21">
        <v>990</v>
      </c>
      <c r="Y2885" s="22" t="s">
        <v>7626</v>
      </c>
      <c r="Z2885" s="14" t="s">
        <v>7627</v>
      </c>
      <c r="AA2885" s="248"/>
      <c r="AB2885" s="248"/>
      <c r="AC2885" s="248"/>
      <c r="AD2885" s="25"/>
      <c r="AE2885" s="26"/>
      <c r="AF2885" s="27"/>
      <c r="AG2885" s="28"/>
      <c r="AH2885" s="28"/>
      <c r="AI2885" s="28"/>
      <c r="AJ2885" s="28"/>
      <c r="AK2885" s="28"/>
      <c r="AL2885" s="28"/>
      <c r="AM2885" s="28"/>
      <c r="AN2885" s="28"/>
      <c r="AO2885" s="28"/>
    </row>
    <row r="2886" spans="1:41" ht="16.5" customHeight="1">
      <c r="A2886" s="13" t="s">
        <v>7546</v>
      </c>
      <c r="B2886" s="250"/>
      <c r="C2886" s="368"/>
      <c r="D2886" s="250"/>
      <c r="E2886" s="241" t="s">
        <v>7666</v>
      </c>
      <c r="F2886" s="241" t="s">
        <v>7667</v>
      </c>
      <c r="G2886" s="241" t="s">
        <v>7668</v>
      </c>
      <c r="H2886" s="241" t="s">
        <v>7665</v>
      </c>
      <c r="I2886" s="243">
        <v>1</v>
      </c>
      <c r="J2886" s="243">
        <v>0</v>
      </c>
      <c r="K2886" s="243">
        <v>0</v>
      </c>
      <c r="L2886" s="251" t="s">
        <v>3769</v>
      </c>
      <c r="M2886" s="255" t="s">
        <v>3786</v>
      </c>
      <c r="N2886" s="251" t="s">
        <v>1343</v>
      </c>
      <c r="O2886" s="253">
        <f>12*20*9</f>
        <v>2160</v>
      </c>
      <c r="P2886" s="253">
        <v>0</v>
      </c>
      <c r="Q2886" s="253">
        <v>0</v>
      </c>
      <c r="R2886" s="254" t="s">
        <v>33</v>
      </c>
      <c r="S2886" s="244">
        <v>0</v>
      </c>
      <c r="T2886" s="245">
        <v>110</v>
      </c>
      <c r="U2886" s="244">
        <v>0</v>
      </c>
      <c r="V2886" s="244">
        <v>0</v>
      </c>
      <c r="W2886" s="246">
        <v>0.65</v>
      </c>
      <c r="X2886" s="21">
        <v>1404</v>
      </c>
      <c r="Y2886" s="247" t="s">
        <v>33</v>
      </c>
      <c r="Z2886" s="248" t="s">
        <v>5838</v>
      </c>
      <c r="AA2886" s="248"/>
      <c r="AB2886" s="248"/>
      <c r="AC2886" s="248"/>
      <c r="AD2886" s="25"/>
      <c r="AE2886" s="26"/>
      <c r="AF2886" s="27"/>
      <c r="AG2886" s="29"/>
      <c r="AH2886" s="29"/>
      <c r="AI2886" s="29"/>
      <c r="AJ2886" s="29"/>
      <c r="AK2886" s="29"/>
      <c r="AL2886" s="29"/>
      <c r="AM2886" s="29"/>
      <c r="AN2886" s="29"/>
      <c r="AO2886" s="29"/>
    </row>
    <row r="2887" spans="1:41" ht="16.5" customHeight="1">
      <c r="A2887" s="13" t="s">
        <v>7546</v>
      </c>
      <c r="B2887" s="13"/>
      <c r="C2887" s="368"/>
      <c r="D2887" s="13"/>
      <c r="E2887" s="14" t="s">
        <v>7503</v>
      </c>
      <c r="F2887" s="132" t="s">
        <v>7604</v>
      </c>
      <c r="G2887" s="132" t="s">
        <v>7605</v>
      </c>
      <c r="H2887" s="15" t="s">
        <v>7606</v>
      </c>
      <c r="I2887" s="15">
        <v>1</v>
      </c>
      <c r="J2887" s="15">
        <v>0</v>
      </c>
      <c r="K2887" s="15">
        <v>0</v>
      </c>
      <c r="L2887" s="16" t="s">
        <v>3769</v>
      </c>
      <c r="M2887" s="16"/>
      <c r="N2887" s="16" t="s">
        <v>7551</v>
      </c>
      <c r="O2887" s="17">
        <v>480</v>
      </c>
      <c r="P2887" s="17">
        <v>0</v>
      </c>
      <c r="Q2887" s="17">
        <v>0</v>
      </c>
      <c r="R2887" s="18" t="s">
        <v>7443</v>
      </c>
      <c r="S2887" s="19">
        <v>60</v>
      </c>
      <c r="T2887" s="19">
        <v>220</v>
      </c>
      <c r="U2887" s="19">
        <v>0</v>
      </c>
      <c r="V2887" s="19">
        <v>0</v>
      </c>
      <c r="W2887" s="20">
        <v>3</v>
      </c>
      <c r="X2887" s="21">
        <v>1440</v>
      </c>
      <c r="Y2887" s="22" t="s">
        <v>7444</v>
      </c>
      <c r="Z2887" s="14" t="s">
        <v>7078</v>
      </c>
      <c r="AA2887" s="248"/>
      <c r="AB2887" s="248"/>
      <c r="AC2887" s="248"/>
      <c r="AD2887" s="25"/>
      <c r="AE2887" s="26"/>
      <c r="AF2887" s="27"/>
    </row>
    <row r="2888" spans="1:41" ht="16.5" customHeight="1">
      <c r="A2888" s="13" t="s">
        <v>7546</v>
      </c>
      <c r="B2888" s="250"/>
      <c r="C2888" s="368"/>
      <c r="D2888" s="250"/>
      <c r="E2888" s="241" t="s">
        <v>7656</v>
      </c>
      <c r="F2888" s="242" t="s">
        <v>7651</v>
      </c>
      <c r="G2888" s="241">
        <v>0</v>
      </c>
      <c r="H2888" s="241" t="s">
        <v>7653</v>
      </c>
      <c r="I2888" s="243">
        <v>2</v>
      </c>
      <c r="J2888" s="243">
        <v>0</v>
      </c>
      <c r="K2888" s="243">
        <v>0</v>
      </c>
      <c r="L2888" s="251" t="s">
        <v>3769</v>
      </c>
      <c r="M2888" s="255" t="s">
        <v>3792</v>
      </c>
      <c r="N2888" s="251" t="s">
        <v>1343</v>
      </c>
      <c r="O2888" s="253">
        <f>9*20*9</f>
        <v>1620</v>
      </c>
      <c r="P2888" s="253">
        <v>0</v>
      </c>
      <c r="Q2888" s="253">
        <v>0</v>
      </c>
      <c r="R2888" s="256" t="s">
        <v>33</v>
      </c>
      <c r="S2888" s="244">
        <v>0</v>
      </c>
      <c r="T2888" s="245">
        <v>110</v>
      </c>
      <c r="U2888" s="244">
        <v>0</v>
      </c>
      <c r="V2888" s="244">
        <v>0</v>
      </c>
      <c r="W2888" s="246">
        <v>0.9</v>
      </c>
      <c r="X2888" s="21">
        <v>2916</v>
      </c>
      <c r="Y2888" s="247" t="s">
        <v>33</v>
      </c>
      <c r="Z2888" s="248" t="s">
        <v>5838</v>
      </c>
      <c r="AA2888" s="248"/>
      <c r="AB2888" s="248"/>
      <c r="AC2888" s="248"/>
      <c r="AD2888" s="25"/>
      <c r="AE2888" s="26"/>
      <c r="AF2888" s="27"/>
      <c r="AG2888" s="29"/>
      <c r="AH2888" s="29"/>
      <c r="AI2888" s="29"/>
      <c r="AJ2888" s="29"/>
      <c r="AK2888" s="29"/>
      <c r="AL2888" s="29"/>
      <c r="AM2888" s="29"/>
      <c r="AN2888" s="29"/>
      <c r="AO2888" s="29"/>
    </row>
    <row r="2889" spans="1:41" ht="16.5" customHeight="1">
      <c r="A2889" s="13" t="s">
        <v>7546</v>
      </c>
      <c r="B2889" s="13"/>
      <c r="C2889" s="368"/>
      <c r="D2889" s="13"/>
      <c r="E2889" s="14" t="s">
        <v>7578</v>
      </c>
      <c r="F2889" s="14" t="s">
        <v>7579</v>
      </c>
      <c r="G2889" s="14" t="s">
        <v>7580</v>
      </c>
      <c r="H2889" s="15" t="s">
        <v>7581</v>
      </c>
      <c r="I2889" s="15">
        <v>2</v>
      </c>
      <c r="J2889" s="15">
        <v>0</v>
      </c>
      <c r="K2889" s="15">
        <v>0</v>
      </c>
      <c r="L2889" s="16" t="s">
        <v>3769</v>
      </c>
      <c r="M2889" s="16"/>
      <c r="N2889" s="16" t="s">
        <v>7551</v>
      </c>
      <c r="O2889" s="17">
        <f>1*22*9</f>
        <v>198</v>
      </c>
      <c r="P2889" s="17">
        <f>23*22*12</f>
        <v>6072</v>
      </c>
      <c r="Q2889" s="17">
        <v>0</v>
      </c>
      <c r="R2889" s="18" t="s">
        <v>7443</v>
      </c>
      <c r="S2889" s="19">
        <v>60</v>
      </c>
      <c r="T2889" s="19">
        <v>220</v>
      </c>
      <c r="U2889" s="19">
        <v>20</v>
      </c>
      <c r="V2889" s="19">
        <v>0</v>
      </c>
      <c r="W2889" s="20">
        <v>7.5</v>
      </c>
      <c r="X2889" s="21">
        <v>2970</v>
      </c>
      <c r="Y2889" s="22" t="s">
        <v>7444</v>
      </c>
      <c r="Z2889" s="14" t="s">
        <v>7078</v>
      </c>
      <c r="AA2889" s="248"/>
      <c r="AB2889" s="248"/>
      <c r="AC2889" s="248"/>
      <c r="AD2889" s="25"/>
      <c r="AE2889" s="26"/>
      <c r="AF2889" s="27"/>
    </row>
    <row r="2890" spans="1:41" ht="16.5" customHeight="1">
      <c r="A2890" s="13" t="s">
        <v>7546</v>
      </c>
      <c r="B2890" s="250"/>
      <c r="C2890" s="368"/>
      <c r="D2890" s="250"/>
      <c r="E2890" s="241" t="s">
        <v>7654</v>
      </c>
      <c r="F2890" s="242" t="s">
        <v>7651</v>
      </c>
      <c r="G2890" s="241">
        <v>0</v>
      </c>
      <c r="H2890" s="241" t="s">
        <v>7653</v>
      </c>
      <c r="I2890" s="243">
        <v>20</v>
      </c>
      <c r="J2890" s="243">
        <v>0</v>
      </c>
      <c r="K2890" s="243">
        <v>0</v>
      </c>
      <c r="L2890" s="251" t="s">
        <v>3769</v>
      </c>
      <c r="M2890" s="255" t="s">
        <v>3790</v>
      </c>
      <c r="N2890" s="251" t="s">
        <v>1343</v>
      </c>
      <c r="O2890" s="253">
        <f>10*20*9</f>
        <v>1800</v>
      </c>
      <c r="P2890" s="253">
        <v>0</v>
      </c>
      <c r="Q2890" s="253">
        <v>0</v>
      </c>
      <c r="R2890" s="256" t="s">
        <v>33</v>
      </c>
      <c r="S2890" s="244">
        <v>0</v>
      </c>
      <c r="T2890" s="245">
        <v>110</v>
      </c>
      <c r="U2890" s="244">
        <v>0</v>
      </c>
      <c r="V2890" s="244">
        <v>0</v>
      </c>
      <c r="W2890" s="246">
        <v>0.9</v>
      </c>
      <c r="X2890" s="21">
        <v>32400</v>
      </c>
      <c r="Y2890" s="247" t="s">
        <v>33</v>
      </c>
      <c r="Z2890" s="248" t="s">
        <v>5838</v>
      </c>
      <c r="AA2890" s="248"/>
      <c r="AB2890" s="248"/>
      <c r="AC2890" s="248"/>
      <c r="AD2890" s="25"/>
      <c r="AE2890" s="26"/>
      <c r="AF2890" s="27"/>
      <c r="AG2890" s="29"/>
      <c r="AH2890" s="29"/>
      <c r="AI2890" s="29"/>
      <c r="AJ2890" s="29"/>
      <c r="AK2890" s="29"/>
      <c r="AL2890" s="29"/>
      <c r="AM2890" s="29"/>
      <c r="AN2890" s="29"/>
      <c r="AO2890" s="29"/>
    </row>
    <row r="2891" spans="1:41" ht="16.5" customHeight="1">
      <c r="A2891" s="13" t="s">
        <v>7546</v>
      </c>
      <c r="B2891" s="250"/>
      <c r="C2891" s="368"/>
      <c r="D2891" s="250"/>
      <c r="E2891" s="241" t="s">
        <v>7655</v>
      </c>
      <c r="F2891" s="242" t="s">
        <v>7651</v>
      </c>
      <c r="G2891" s="241">
        <v>0</v>
      </c>
      <c r="H2891" s="241" t="s">
        <v>7653</v>
      </c>
      <c r="I2891" s="243">
        <v>1</v>
      </c>
      <c r="J2891" s="243">
        <v>0</v>
      </c>
      <c r="K2891" s="243">
        <v>0</v>
      </c>
      <c r="L2891" s="251" t="s">
        <v>3769</v>
      </c>
      <c r="M2891" s="255" t="s">
        <v>3791</v>
      </c>
      <c r="N2891" s="251" t="s">
        <v>1343</v>
      </c>
      <c r="O2891" s="253">
        <f>10*20*9</f>
        <v>1800</v>
      </c>
      <c r="P2891" s="253">
        <v>0</v>
      </c>
      <c r="Q2891" s="253">
        <v>0</v>
      </c>
      <c r="R2891" s="256" t="s">
        <v>33</v>
      </c>
      <c r="S2891" s="244">
        <v>0</v>
      </c>
      <c r="T2891" s="245">
        <v>110</v>
      </c>
      <c r="U2891" s="244">
        <v>0</v>
      </c>
      <c r="V2891" s="244">
        <v>0</v>
      </c>
      <c r="W2891" s="246">
        <v>0.9</v>
      </c>
      <c r="X2891" s="21">
        <v>1620</v>
      </c>
      <c r="Y2891" s="247" t="s">
        <v>33</v>
      </c>
      <c r="Z2891" s="248" t="s">
        <v>5838</v>
      </c>
      <c r="AA2891" s="248"/>
      <c r="AB2891" s="248"/>
      <c r="AC2891" s="248"/>
      <c r="AD2891" s="25"/>
      <c r="AE2891" s="26"/>
      <c r="AF2891" s="27"/>
      <c r="AG2891" s="29"/>
      <c r="AH2891" s="29"/>
      <c r="AI2891" s="29"/>
      <c r="AJ2891" s="29"/>
      <c r="AK2891" s="29"/>
      <c r="AL2891" s="29"/>
      <c r="AM2891" s="29"/>
      <c r="AN2891" s="29"/>
      <c r="AO2891" s="29"/>
    </row>
    <row r="2892" spans="1:41" ht="16.5" customHeight="1">
      <c r="A2892" s="13" t="s">
        <v>7546</v>
      </c>
      <c r="B2892" s="250"/>
      <c r="C2892" s="368"/>
      <c r="D2892" s="250"/>
      <c r="E2892" s="241" t="s">
        <v>7658</v>
      </c>
      <c r="F2892" s="242" t="s">
        <v>7651</v>
      </c>
      <c r="G2892" s="241">
        <v>0</v>
      </c>
      <c r="H2892" s="241" t="s">
        <v>7653</v>
      </c>
      <c r="I2892" s="243">
        <v>1</v>
      </c>
      <c r="J2892" s="243">
        <v>0</v>
      </c>
      <c r="K2892" s="243">
        <v>0</v>
      </c>
      <c r="L2892" s="251" t="s">
        <v>3769</v>
      </c>
      <c r="M2892" s="255" t="s">
        <v>3794</v>
      </c>
      <c r="N2892" s="251" t="s">
        <v>1343</v>
      </c>
      <c r="O2892" s="253">
        <f>10*20*9</f>
        <v>1800</v>
      </c>
      <c r="P2892" s="253">
        <v>0</v>
      </c>
      <c r="Q2892" s="253">
        <v>0</v>
      </c>
      <c r="R2892" s="256" t="s">
        <v>33</v>
      </c>
      <c r="S2892" s="244">
        <v>0</v>
      </c>
      <c r="T2892" s="245">
        <v>110</v>
      </c>
      <c r="U2892" s="244">
        <v>0</v>
      </c>
      <c r="V2892" s="244">
        <v>0</v>
      </c>
      <c r="W2892" s="246">
        <v>0.9</v>
      </c>
      <c r="X2892" s="21">
        <v>1620</v>
      </c>
      <c r="Y2892" s="247" t="s">
        <v>33</v>
      </c>
      <c r="Z2892" s="248" t="s">
        <v>5838</v>
      </c>
      <c r="AA2892" s="248"/>
      <c r="AB2892" s="248"/>
      <c r="AC2892" s="248"/>
      <c r="AD2892" s="25"/>
      <c r="AE2892" s="26"/>
      <c r="AF2892" s="27"/>
      <c r="AG2892" s="29"/>
      <c r="AH2892" s="29"/>
      <c r="AI2892" s="29"/>
      <c r="AJ2892" s="29"/>
      <c r="AK2892" s="29"/>
      <c r="AL2892" s="29"/>
      <c r="AM2892" s="29"/>
      <c r="AN2892" s="29"/>
      <c r="AO2892" s="29"/>
    </row>
    <row r="2893" spans="1:41" ht="16.5" customHeight="1">
      <c r="A2893" s="13" t="s">
        <v>7546</v>
      </c>
      <c r="B2893" s="250"/>
      <c r="C2893" s="368"/>
      <c r="D2893" s="250"/>
      <c r="E2893" s="241" t="s">
        <v>7660</v>
      </c>
      <c r="F2893" s="242" t="s">
        <v>7651</v>
      </c>
      <c r="G2893" s="241">
        <v>0</v>
      </c>
      <c r="H2893" s="241" t="s">
        <v>7653</v>
      </c>
      <c r="I2893" s="243">
        <v>6</v>
      </c>
      <c r="J2893" s="243">
        <v>0</v>
      </c>
      <c r="K2893" s="243">
        <v>0</v>
      </c>
      <c r="L2893" s="251" t="s">
        <v>3769</v>
      </c>
      <c r="M2893" s="255" t="s">
        <v>3796</v>
      </c>
      <c r="N2893" s="251" t="s">
        <v>1343</v>
      </c>
      <c r="O2893" s="253">
        <f>10*20*9</f>
        <v>1800</v>
      </c>
      <c r="P2893" s="253">
        <v>0</v>
      </c>
      <c r="Q2893" s="253">
        <v>0</v>
      </c>
      <c r="R2893" s="256" t="s">
        <v>33</v>
      </c>
      <c r="S2893" s="244">
        <v>0</v>
      </c>
      <c r="T2893" s="245">
        <v>110</v>
      </c>
      <c r="U2893" s="244">
        <v>0</v>
      </c>
      <c r="V2893" s="244">
        <v>0</v>
      </c>
      <c r="W2893" s="246">
        <v>0.9</v>
      </c>
      <c r="X2893" s="21">
        <v>9720</v>
      </c>
      <c r="Y2893" s="247" t="s">
        <v>33</v>
      </c>
      <c r="Z2893" s="248" t="s">
        <v>5838</v>
      </c>
      <c r="AA2893" s="248"/>
      <c r="AB2893" s="248"/>
      <c r="AC2893" s="248"/>
      <c r="AD2893" s="25"/>
      <c r="AE2893" s="26"/>
      <c r="AF2893" s="27"/>
      <c r="AG2893" s="29"/>
      <c r="AH2893" s="29"/>
      <c r="AI2893" s="29"/>
      <c r="AJ2893" s="29"/>
      <c r="AK2893" s="29"/>
      <c r="AL2893" s="29"/>
      <c r="AM2893" s="29"/>
      <c r="AN2893" s="29"/>
      <c r="AO2893" s="29"/>
    </row>
    <row r="2894" spans="1:41" ht="16.5" customHeight="1">
      <c r="A2894" s="13" t="s">
        <v>7546</v>
      </c>
      <c r="B2894" s="250"/>
      <c r="C2894" s="368"/>
      <c r="D2894" s="250"/>
      <c r="E2894" s="241" t="s">
        <v>7657</v>
      </c>
      <c r="F2894" s="242" t="s">
        <v>7651</v>
      </c>
      <c r="G2894" s="241">
        <v>0</v>
      </c>
      <c r="H2894" s="241" t="s">
        <v>7653</v>
      </c>
      <c r="I2894" s="243">
        <v>2</v>
      </c>
      <c r="J2894" s="243">
        <v>0</v>
      </c>
      <c r="K2894" s="243">
        <v>0</v>
      </c>
      <c r="L2894" s="251" t="s">
        <v>3769</v>
      </c>
      <c r="M2894" s="255" t="s">
        <v>3793</v>
      </c>
      <c r="N2894" s="251" t="s">
        <v>1343</v>
      </c>
      <c r="O2894" s="253">
        <f>12*20*9</f>
        <v>2160</v>
      </c>
      <c r="P2894" s="253">
        <v>0</v>
      </c>
      <c r="Q2894" s="253">
        <v>0</v>
      </c>
      <c r="R2894" s="256" t="s">
        <v>33</v>
      </c>
      <c r="S2894" s="244">
        <v>0</v>
      </c>
      <c r="T2894" s="245">
        <v>110</v>
      </c>
      <c r="U2894" s="244">
        <v>0</v>
      </c>
      <c r="V2894" s="244">
        <v>0</v>
      </c>
      <c r="W2894" s="246">
        <v>0.9</v>
      </c>
      <c r="X2894" s="21">
        <v>3888</v>
      </c>
      <c r="Y2894" s="247" t="s">
        <v>33</v>
      </c>
      <c r="Z2894" s="248" t="s">
        <v>5838</v>
      </c>
      <c r="AA2894" s="248"/>
      <c r="AB2894" s="248"/>
      <c r="AC2894" s="248"/>
      <c r="AD2894" s="25"/>
      <c r="AE2894" s="26"/>
      <c r="AF2894" s="27"/>
      <c r="AG2894" s="29"/>
      <c r="AH2894" s="29"/>
      <c r="AI2894" s="29"/>
      <c r="AJ2894" s="29"/>
      <c r="AK2894" s="29"/>
      <c r="AL2894" s="29"/>
      <c r="AM2894" s="29"/>
      <c r="AN2894" s="29"/>
      <c r="AO2894" s="29"/>
    </row>
    <row r="2895" spans="1:41" ht="16.5" customHeight="1">
      <c r="A2895" s="13" t="s">
        <v>7546</v>
      </c>
      <c r="B2895" s="250"/>
      <c r="C2895" s="368"/>
      <c r="D2895" s="250"/>
      <c r="E2895" s="241" t="s">
        <v>7659</v>
      </c>
      <c r="F2895" s="242" t="s">
        <v>7651</v>
      </c>
      <c r="G2895" s="241">
        <v>0</v>
      </c>
      <c r="H2895" s="241" t="s">
        <v>7653</v>
      </c>
      <c r="I2895" s="243">
        <v>1</v>
      </c>
      <c r="J2895" s="243">
        <v>0</v>
      </c>
      <c r="K2895" s="243">
        <v>0</v>
      </c>
      <c r="L2895" s="251" t="s">
        <v>3769</v>
      </c>
      <c r="M2895" s="255" t="s">
        <v>3795</v>
      </c>
      <c r="N2895" s="251" t="s">
        <v>1343</v>
      </c>
      <c r="O2895" s="253">
        <f>12*20*9</f>
        <v>2160</v>
      </c>
      <c r="P2895" s="253">
        <v>0</v>
      </c>
      <c r="Q2895" s="253">
        <v>0</v>
      </c>
      <c r="R2895" s="256" t="s">
        <v>33</v>
      </c>
      <c r="S2895" s="244">
        <v>0</v>
      </c>
      <c r="T2895" s="245">
        <v>110</v>
      </c>
      <c r="U2895" s="244">
        <v>0</v>
      </c>
      <c r="V2895" s="244">
        <v>0</v>
      </c>
      <c r="W2895" s="246">
        <v>0.9</v>
      </c>
      <c r="X2895" s="21">
        <v>1944</v>
      </c>
      <c r="Y2895" s="247" t="s">
        <v>33</v>
      </c>
      <c r="Z2895" s="248" t="s">
        <v>5838</v>
      </c>
      <c r="AA2895" s="248"/>
      <c r="AB2895" s="248"/>
      <c r="AC2895" s="248"/>
      <c r="AD2895" s="25"/>
      <c r="AE2895" s="26"/>
      <c r="AF2895" s="27"/>
      <c r="AG2895" s="29"/>
      <c r="AH2895" s="29"/>
      <c r="AI2895" s="29"/>
      <c r="AJ2895" s="29"/>
      <c r="AK2895" s="29"/>
      <c r="AL2895" s="29"/>
      <c r="AM2895" s="29"/>
      <c r="AN2895" s="29"/>
      <c r="AO2895" s="29"/>
    </row>
    <row r="2896" spans="1:41" ht="16.5" customHeight="1">
      <c r="A2896" s="13" t="s">
        <v>7546</v>
      </c>
      <c r="B2896" s="13"/>
      <c r="C2896" s="368"/>
      <c r="D2896" s="13"/>
      <c r="E2896" s="14" t="s">
        <v>7571</v>
      </c>
      <c r="F2896" s="132" t="s">
        <v>7548</v>
      </c>
      <c r="G2896" s="132" t="s">
        <v>414</v>
      </c>
      <c r="H2896" s="15">
        <v>2014</v>
      </c>
      <c r="I2896" s="15">
        <v>5</v>
      </c>
      <c r="J2896" s="15">
        <v>0</v>
      </c>
      <c r="K2896" s="15">
        <v>0</v>
      </c>
      <c r="L2896" s="16" t="s">
        <v>3769</v>
      </c>
      <c r="M2896" s="16"/>
      <c r="N2896" s="16" t="s">
        <v>7551</v>
      </c>
      <c r="O2896" s="17">
        <v>1980</v>
      </c>
      <c r="P2896" s="17">
        <v>0</v>
      </c>
      <c r="Q2896" s="17">
        <v>0</v>
      </c>
      <c r="R2896" s="18" t="s">
        <v>7443</v>
      </c>
      <c r="S2896" s="19">
        <v>0</v>
      </c>
      <c r="T2896" s="19">
        <v>220</v>
      </c>
      <c r="U2896" s="19">
        <v>0</v>
      </c>
      <c r="V2896" s="19">
        <v>0</v>
      </c>
      <c r="W2896" s="20">
        <v>1</v>
      </c>
      <c r="X2896" s="21">
        <v>9900</v>
      </c>
      <c r="Y2896" s="22" t="s">
        <v>7444</v>
      </c>
      <c r="Z2896" s="14" t="s">
        <v>7078</v>
      </c>
      <c r="AA2896" s="248"/>
      <c r="AB2896" s="248"/>
      <c r="AC2896" s="248"/>
      <c r="AD2896" s="25"/>
      <c r="AE2896" s="26"/>
      <c r="AF2896" s="27"/>
    </row>
    <row r="2897" spans="1:41" ht="16.5" customHeight="1">
      <c r="A2897" s="13" t="s">
        <v>7546</v>
      </c>
      <c r="B2897" s="13"/>
      <c r="C2897" s="368"/>
      <c r="D2897" s="13"/>
      <c r="E2897" s="14" t="s">
        <v>7574</v>
      </c>
      <c r="F2897" s="132" t="s">
        <v>7553</v>
      </c>
      <c r="G2897" s="132" t="s">
        <v>3773</v>
      </c>
      <c r="H2897" s="15">
        <v>2014</v>
      </c>
      <c r="I2897" s="15">
        <v>4</v>
      </c>
      <c r="J2897" s="15">
        <v>0</v>
      </c>
      <c r="K2897" s="15">
        <v>0</v>
      </c>
      <c r="L2897" s="16" t="s">
        <v>3769</v>
      </c>
      <c r="M2897" s="16"/>
      <c r="N2897" s="16" t="s">
        <v>7551</v>
      </c>
      <c r="O2897" s="17">
        <v>8760</v>
      </c>
      <c r="P2897" s="17">
        <v>0</v>
      </c>
      <c r="Q2897" s="17">
        <v>0</v>
      </c>
      <c r="R2897" s="18" t="s">
        <v>7443</v>
      </c>
      <c r="S2897" s="19">
        <v>60</v>
      </c>
      <c r="T2897" s="19">
        <v>220</v>
      </c>
      <c r="U2897" s="19">
        <v>0</v>
      </c>
      <c r="V2897" s="19">
        <v>0</v>
      </c>
      <c r="W2897" s="20">
        <v>0.4</v>
      </c>
      <c r="X2897" s="21">
        <v>14016</v>
      </c>
      <c r="Y2897" s="22" t="s">
        <v>7444</v>
      </c>
      <c r="Z2897" s="14" t="s">
        <v>7078</v>
      </c>
      <c r="AA2897" s="248"/>
      <c r="AB2897" s="248"/>
      <c r="AC2897" s="248"/>
      <c r="AD2897" s="25"/>
      <c r="AE2897" s="26"/>
      <c r="AF2897" s="27"/>
    </row>
    <row r="2898" spans="1:41" ht="16.5" customHeight="1">
      <c r="A2898" s="13" t="s">
        <v>7546</v>
      </c>
      <c r="B2898" s="13"/>
      <c r="C2898" s="368"/>
      <c r="D2898" s="13"/>
      <c r="E2898" s="14" t="s">
        <v>7572</v>
      </c>
      <c r="F2898" s="132" t="s">
        <v>7553</v>
      </c>
      <c r="G2898" s="132" t="s">
        <v>3771</v>
      </c>
      <c r="H2898" s="15">
        <v>2014</v>
      </c>
      <c r="I2898" s="15">
        <v>1</v>
      </c>
      <c r="J2898" s="15">
        <v>0</v>
      </c>
      <c r="K2898" s="15">
        <v>0</v>
      </c>
      <c r="L2898" s="16" t="s">
        <v>3769</v>
      </c>
      <c r="M2898" s="16"/>
      <c r="N2898" s="16" t="s">
        <v>7551</v>
      </c>
      <c r="O2898" s="17">
        <v>1980</v>
      </c>
      <c r="P2898" s="17">
        <v>0</v>
      </c>
      <c r="Q2898" s="17">
        <v>0</v>
      </c>
      <c r="R2898" s="18" t="s">
        <v>7443</v>
      </c>
      <c r="S2898" s="19">
        <v>0</v>
      </c>
      <c r="T2898" s="19">
        <v>220</v>
      </c>
      <c r="U2898" s="19">
        <v>0</v>
      </c>
      <c r="V2898" s="19">
        <v>0</v>
      </c>
      <c r="W2898" s="20">
        <v>2</v>
      </c>
      <c r="X2898" s="21">
        <v>3960</v>
      </c>
      <c r="Y2898" s="22" t="s">
        <v>7444</v>
      </c>
      <c r="Z2898" s="14" t="s">
        <v>7078</v>
      </c>
      <c r="AA2898" s="248"/>
      <c r="AB2898" s="248"/>
      <c r="AC2898" s="248"/>
      <c r="AD2898" s="25"/>
      <c r="AE2898" s="26"/>
      <c r="AF2898" s="27"/>
    </row>
    <row r="2899" spans="1:41" ht="16.5" customHeight="1">
      <c r="A2899" s="13" t="s">
        <v>7546</v>
      </c>
      <c r="B2899" s="13"/>
      <c r="C2899" s="368"/>
      <c r="D2899" s="13"/>
      <c r="E2899" s="14" t="s">
        <v>7575</v>
      </c>
      <c r="F2899" s="132" t="s">
        <v>7553</v>
      </c>
      <c r="G2899" s="132" t="s">
        <v>3774</v>
      </c>
      <c r="H2899" s="15">
        <v>2014</v>
      </c>
      <c r="I2899" s="15">
        <v>2</v>
      </c>
      <c r="J2899" s="15">
        <v>0</v>
      </c>
      <c r="K2899" s="15">
        <v>0</v>
      </c>
      <c r="L2899" s="16" t="s">
        <v>3769</v>
      </c>
      <c r="M2899" s="16"/>
      <c r="N2899" s="16" t="s">
        <v>7551</v>
      </c>
      <c r="O2899" s="17">
        <v>8760</v>
      </c>
      <c r="P2899" s="17">
        <v>0</v>
      </c>
      <c r="Q2899" s="17">
        <v>0</v>
      </c>
      <c r="R2899" s="18" t="s">
        <v>7443</v>
      </c>
      <c r="S2899" s="19">
        <v>60</v>
      </c>
      <c r="T2899" s="19">
        <v>220</v>
      </c>
      <c r="U2899" s="19">
        <v>0</v>
      </c>
      <c r="V2899" s="19">
        <v>0</v>
      </c>
      <c r="W2899" s="20">
        <v>0.51500000000000001</v>
      </c>
      <c r="X2899" s="21">
        <v>9022.8000000000011</v>
      </c>
      <c r="Y2899" s="22" t="s">
        <v>7444</v>
      </c>
      <c r="Z2899" s="14" t="s">
        <v>7078</v>
      </c>
      <c r="AA2899" s="248"/>
      <c r="AB2899" s="248"/>
      <c r="AC2899" s="248"/>
      <c r="AD2899" s="25"/>
      <c r="AE2899" s="26"/>
      <c r="AF2899" s="27"/>
    </row>
    <row r="2900" spans="1:41" ht="16.5" customHeight="1">
      <c r="A2900" s="13" t="s">
        <v>7546</v>
      </c>
      <c r="B2900" s="13"/>
      <c r="C2900" s="368"/>
      <c r="D2900" s="13"/>
      <c r="E2900" s="14" t="s">
        <v>7562</v>
      </c>
      <c r="F2900" s="132" t="s">
        <v>7485</v>
      </c>
      <c r="G2900" s="132" t="s">
        <v>7565</v>
      </c>
      <c r="H2900" s="15" t="s">
        <v>7566</v>
      </c>
      <c r="I2900" s="15">
        <v>1</v>
      </c>
      <c r="J2900" s="15">
        <v>0</v>
      </c>
      <c r="K2900" s="15">
        <v>0</v>
      </c>
      <c r="L2900" s="16" t="s">
        <v>3769</v>
      </c>
      <c r="M2900" s="16" t="s">
        <v>7550</v>
      </c>
      <c r="N2900" s="16" t="s">
        <v>7551</v>
      </c>
      <c r="O2900" s="17">
        <f>9*20*9</f>
        <v>1620</v>
      </c>
      <c r="P2900" s="17">
        <v>0</v>
      </c>
      <c r="Q2900" s="17">
        <v>0</v>
      </c>
      <c r="R2900" s="18" t="s">
        <v>7443</v>
      </c>
      <c r="S2900" s="19">
        <v>0</v>
      </c>
      <c r="T2900" s="19">
        <v>220</v>
      </c>
      <c r="U2900" s="19">
        <v>0</v>
      </c>
      <c r="V2900" s="19">
        <v>0</v>
      </c>
      <c r="W2900" s="20">
        <v>2.8</v>
      </c>
      <c r="X2900" s="21">
        <v>4536</v>
      </c>
      <c r="Y2900" s="22" t="s">
        <v>7444</v>
      </c>
      <c r="Z2900" s="14" t="s">
        <v>7078</v>
      </c>
      <c r="AA2900" s="248"/>
      <c r="AB2900" s="248"/>
      <c r="AC2900" s="248"/>
      <c r="AD2900" s="25"/>
      <c r="AE2900" s="26"/>
      <c r="AF2900" s="27"/>
    </row>
    <row r="2901" spans="1:41" ht="16.5" customHeight="1">
      <c r="A2901" s="13" t="s">
        <v>7546</v>
      </c>
      <c r="B2901" s="250"/>
      <c r="C2901" s="368"/>
      <c r="D2901" s="250"/>
      <c r="E2901" s="241" t="s">
        <v>3797</v>
      </c>
      <c r="F2901" s="242" t="s">
        <v>7671</v>
      </c>
      <c r="G2901" s="241" t="s">
        <v>7672</v>
      </c>
      <c r="H2901" s="241" t="s">
        <v>7673</v>
      </c>
      <c r="I2901" s="243">
        <v>1</v>
      </c>
      <c r="J2901" s="243">
        <v>0</v>
      </c>
      <c r="K2901" s="243">
        <v>0</v>
      </c>
      <c r="L2901" s="251" t="s">
        <v>3769</v>
      </c>
      <c r="M2901" s="255" t="s">
        <v>7674</v>
      </c>
      <c r="N2901" s="251" t="s">
        <v>1343</v>
      </c>
      <c r="O2901" s="253">
        <v>8760</v>
      </c>
      <c r="P2901" s="253">
        <v>0</v>
      </c>
      <c r="Q2901" s="253">
        <v>0</v>
      </c>
      <c r="R2901" s="254" t="s">
        <v>33</v>
      </c>
      <c r="S2901" s="244">
        <v>60</v>
      </c>
      <c r="T2901" s="245">
        <v>110</v>
      </c>
      <c r="U2901" s="244">
        <v>1</v>
      </c>
      <c r="V2901" s="244">
        <v>0</v>
      </c>
      <c r="W2901" s="246">
        <v>0.52</v>
      </c>
      <c r="X2901" s="21">
        <v>4555.2</v>
      </c>
      <c r="Y2901" s="247" t="s">
        <v>33</v>
      </c>
      <c r="Z2901" s="248" t="s">
        <v>5838</v>
      </c>
      <c r="AA2901" s="248"/>
      <c r="AB2901" s="248"/>
      <c r="AC2901" s="248"/>
      <c r="AD2901" s="25"/>
      <c r="AE2901" s="26"/>
      <c r="AF2901" s="27"/>
      <c r="AG2901" s="29"/>
      <c r="AH2901" s="29"/>
      <c r="AI2901" s="29"/>
      <c r="AJ2901" s="29"/>
      <c r="AK2901" s="29"/>
      <c r="AL2901" s="29"/>
      <c r="AM2901" s="29"/>
      <c r="AN2901" s="29"/>
      <c r="AO2901" s="29"/>
    </row>
    <row r="2902" spans="1:41" ht="16.5" customHeight="1">
      <c r="A2902" s="13" t="s">
        <v>7546</v>
      </c>
      <c r="B2902" s="250"/>
      <c r="C2902" s="368"/>
      <c r="D2902" s="250"/>
      <c r="E2902" s="241" t="s">
        <v>3797</v>
      </c>
      <c r="F2902" s="242" t="s">
        <v>7671</v>
      </c>
      <c r="G2902" s="241" t="s">
        <v>7672</v>
      </c>
      <c r="H2902" s="241" t="s">
        <v>7673</v>
      </c>
      <c r="I2902" s="243">
        <v>1</v>
      </c>
      <c r="J2902" s="243">
        <v>0</v>
      </c>
      <c r="K2902" s="243">
        <v>0</v>
      </c>
      <c r="L2902" s="251" t="s">
        <v>3769</v>
      </c>
      <c r="M2902" s="255" t="s">
        <v>7675</v>
      </c>
      <c r="N2902" s="251" t="s">
        <v>1343</v>
      </c>
      <c r="O2902" s="253">
        <v>8760</v>
      </c>
      <c r="P2902" s="253">
        <v>0</v>
      </c>
      <c r="Q2902" s="253">
        <v>0</v>
      </c>
      <c r="R2902" s="254" t="s">
        <v>33</v>
      </c>
      <c r="S2902" s="244">
        <v>60</v>
      </c>
      <c r="T2902" s="245">
        <v>110</v>
      </c>
      <c r="U2902" s="244">
        <v>1</v>
      </c>
      <c r="V2902" s="244">
        <v>0</v>
      </c>
      <c r="W2902" s="246">
        <v>0.52</v>
      </c>
      <c r="X2902" s="21">
        <v>4555.2</v>
      </c>
      <c r="Y2902" s="247" t="s">
        <v>33</v>
      </c>
      <c r="Z2902" s="248" t="s">
        <v>5838</v>
      </c>
      <c r="AA2902" s="248"/>
      <c r="AB2902" s="248"/>
      <c r="AC2902" s="248"/>
      <c r="AD2902" s="25"/>
      <c r="AE2902" s="26"/>
      <c r="AF2902" s="27"/>
      <c r="AG2902" s="29"/>
      <c r="AH2902" s="29"/>
      <c r="AI2902" s="29"/>
      <c r="AJ2902" s="29"/>
      <c r="AK2902" s="29"/>
      <c r="AL2902" s="29"/>
      <c r="AM2902" s="29"/>
      <c r="AN2902" s="29"/>
      <c r="AO2902" s="29"/>
    </row>
    <row r="2903" spans="1:41" ht="16.5" customHeight="1">
      <c r="A2903" s="13" t="s">
        <v>7546</v>
      </c>
      <c r="B2903" s="250"/>
      <c r="C2903" s="368"/>
      <c r="D2903" s="250"/>
      <c r="E2903" s="241" t="s">
        <v>3797</v>
      </c>
      <c r="F2903" s="242" t="s">
        <v>7671</v>
      </c>
      <c r="G2903" s="241" t="s">
        <v>7672</v>
      </c>
      <c r="H2903" s="241" t="s">
        <v>7673</v>
      </c>
      <c r="I2903" s="243">
        <v>1</v>
      </c>
      <c r="J2903" s="243">
        <v>0</v>
      </c>
      <c r="K2903" s="243">
        <v>0</v>
      </c>
      <c r="L2903" s="251" t="s">
        <v>3769</v>
      </c>
      <c r="M2903" s="255" t="s">
        <v>7676</v>
      </c>
      <c r="N2903" s="251" t="s">
        <v>1343</v>
      </c>
      <c r="O2903" s="253">
        <v>8760</v>
      </c>
      <c r="P2903" s="253">
        <v>0</v>
      </c>
      <c r="Q2903" s="253">
        <v>0</v>
      </c>
      <c r="R2903" s="254" t="s">
        <v>33</v>
      </c>
      <c r="S2903" s="244">
        <v>60</v>
      </c>
      <c r="T2903" s="245">
        <v>110</v>
      </c>
      <c r="U2903" s="244">
        <v>1</v>
      </c>
      <c r="V2903" s="244">
        <v>0</v>
      </c>
      <c r="W2903" s="246">
        <v>0.52</v>
      </c>
      <c r="X2903" s="21">
        <v>4555.2</v>
      </c>
      <c r="Y2903" s="247" t="s">
        <v>33</v>
      </c>
      <c r="Z2903" s="248" t="s">
        <v>5838</v>
      </c>
      <c r="AA2903" s="248"/>
      <c r="AB2903" s="248"/>
      <c r="AC2903" s="248"/>
      <c r="AD2903" s="25"/>
      <c r="AE2903" s="26"/>
      <c r="AF2903" s="27"/>
      <c r="AG2903" s="29"/>
      <c r="AH2903" s="29"/>
      <c r="AI2903" s="29"/>
      <c r="AJ2903" s="29"/>
      <c r="AK2903" s="29"/>
      <c r="AL2903" s="29"/>
      <c r="AM2903" s="29"/>
      <c r="AN2903" s="29"/>
      <c r="AO2903" s="29"/>
    </row>
    <row r="2904" spans="1:41" ht="16.5" customHeight="1">
      <c r="A2904" s="13" t="s">
        <v>7546</v>
      </c>
      <c r="B2904" s="13"/>
      <c r="C2904" s="368"/>
      <c r="D2904" s="13"/>
      <c r="E2904" s="14" t="s">
        <v>7588</v>
      </c>
      <c r="F2904" s="132" t="s">
        <v>7553</v>
      </c>
      <c r="G2904" s="132" t="s">
        <v>3780</v>
      </c>
      <c r="H2904" s="15">
        <v>2014</v>
      </c>
      <c r="I2904" s="15">
        <v>1</v>
      </c>
      <c r="J2904" s="15">
        <v>0</v>
      </c>
      <c r="K2904" s="15">
        <v>0</v>
      </c>
      <c r="L2904" s="16" t="s">
        <v>3769</v>
      </c>
      <c r="M2904" s="16"/>
      <c r="N2904" s="16" t="s">
        <v>7551</v>
      </c>
      <c r="O2904" s="17">
        <v>3080</v>
      </c>
      <c r="P2904" s="17">
        <v>0</v>
      </c>
      <c r="Q2904" s="17">
        <v>0</v>
      </c>
      <c r="R2904" s="18" t="s">
        <v>7443</v>
      </c>
      <c r="S2904" s="19">
        <v>60</v>
      </c>
      <c r="T2904" s="19">
        <v>220</v>
      </c>
      <c r="U2904" s="19">
        <v>0</v>
      </c>
      <c r="V2904" s="19">
        <v>0</v>
      </c>
      <c r="W2904" s="20">
        <v>1.76</v>
      </c>
      <c r="X2904" s="21">
        <v>5420.8</v>
      </c>
      <c r="Y2904" s="22" t="s">
        <v>7444</v>
      </c>
      <c r="Z2904" s="14" t="s">
        <v>7078</v>
      </c>
      <c r="AA2904" s="248"/>
      <c r="AB2904" s="248"/>
      <c r="AC2904" s="248"/>
      <c r="AD2904" s="25"/>
      <c r="AE2904" s="26"/>
      <c r="AF2904" s="27"/>
      <c r="AG2904" s="28"/>
      <c r="AH2904" s="28"/>
      <c r="AI2904" s="28"/>
      <c r="AJ2904" s="28"/>
      <c r="AK2904" s="28"/>
      <c r="AL2904" s="28"/>
      <c r="AM2904" s="28"/>
      <c r="AN2904" s="28"/>
      <c r="AO2904" s="28"/>
    </row>
    <row r="2905" spans="1:41" ht="16.5" customHeight="1">
      <c r="A2905" s="13" t="s">
        <v>7546</v>
      </c>
      <c r="B2905" s="13"/>
      <c r="C2905" s="368"/>
      <c r="D2905" s="13"/>
      <c r="E2905" s="14" t="s">
        <v>7562</v>
      </c>
      <c r="F2905" s="132" t="s">
        <v>7485</v>
      </c>
      <c r="G2905" s="132" t="s">
        <v>7567</v>
      </c>
      <c r="H2905" s="15" t="s">
        <v>7568</v>
      </c>
      <c r="I2905" s="15">
        <v>1</v>
      </c>
      <c r="J2905" s="15">
        <v>0</v>
      </c>
      <c r="K2905" s="15">
        <v>0</v>
      </c>
      <c r="L2905" s="16" t="s">
        <v>3769</v>
      </c>
      <c r="M2905" s="16"/>
      <c r="N2905" s="16" t="s">
        <v>7551</v>
      </c>
      <c r="O2905" s="17">
        <f>12*20*9</f>
        <v>2160</v>
      </c>
      <c r="P2905" s="17">
        <v>0</v>
      </c>
      <c r="Q2905" s="17">
        <v>0</v>
      </c>
      <c r="R2905" s="18" t="s">
        <v>7443</v>
      </c>
      <c r="S2905" s="19">
        <v>60</v>
      </c>
      <c r="T2905" s="19">
        <v>220</v>
      </c>
      <c r="U2905" s="19">
        <v>0</v>
      </c>
      <c r="V2905" s="19">
        <v>0</v>
      </c>
      <c r="W2905" s="20">
        <v>2.8</v>
      </c>
      <c r="X2905" s="21">
        <v>6048</v>
      </c>
      <c r="Y2905" s="22" t="s">
        <v>7444</v>
      </c>
      <c r="Z2905" s="14" t="s">
        <v>7078</v>
      </c>
      <c r="AA2905" s="248"/>
      <c r="AB2905" s="248"/>
      <c r="AC2905" s="248"/>
      <c r="AD2905" s="25"/>
      <c r="AE2905" s="26"/>
      <c r="AF2905" s="27"/>
      <c r="AG2905" s="28"/>
      <c r="AH2905" s="28"/>
      <c r="AI2905" s="28"/>
      <c r="AJ2905" s="28"/>
      <c r="AK2905" s="28"/>
      <c r="AL2905" s="28"/>
      <c r="AM2905" s="28"/>
      <c r="AN2905" s="28"/>
      <c r="AO2905" s="28"/>
    </row>
    <row r="2906" spans="1:41" ht="16.5" customHeight="1">
      <c r="A2906" s="13" t="s">
        <v>7546</v>
      </c>
      <c r="B2906" s="13"/>
      <c r="C2906" s="368"/>
      <c r="D2906" s="13"/>
      <c r="E2906" s="14" t="s">
        <v>7577</v>
      </c>
      <c r="F2906" s="132" t="s">
        <v>7553</v>
      </c>
      <c r="G2906" s="132" t="s">
        <v>3776</v>
      </c>
      <c r="H2906" s="15">
        <v>2014</v>
      </c>
      <c r="I2906" s="15">
        <v>1</v>
      </c>
      <c r="J2906" s="15">
        <v>0</v>
      </c>
      <c r="K2906" s="15">
        <v>0</v>
      </c>
      <c r="L2906" s="16" t="s">
        <v>3769</v>
      </c>
      <c r="M2906" s="16"/>
      <c r="N2906" s="16" t="s">
        <v>7551</v>
      </c>
      <c r="O2906" s="17">
        <v>8760</v>
      </c>
      <c r="P2906" s="17">
        <v>0</v>
      </c>
      <c r="Q2906" s="17">
        <v>0</v>
      </c>
      <c r="R2906" s="18" t="s">
        <v>7443</v>
      </c>
      <c r="S2906" s="19">
        <v>60</v>
      </c>
      <c r="T2906" s="19">
        <v>220</v>
      </c>
      <c r="U2906" s="19">
        <v>0</v>
      </c>
      <c r="V2906" s="19">
        <v>0</v>
      </c>
      <c r="W2906" s="20">
        <v>0.75</v>
      </c>
      <c r="X2906" s="21">
        <v>6570</v>
      </c>
      <c r="Y2906" s="22" t="s">
        <v>7444</v>
      </c>
      <c r="Z2906" s="14" t="s">
        <v>7078</v>
      </c>
      <c r="AA2906" s="248"/>
      <c r="AB2906" s="248"/>
      <c r="AC2906" s="248"/>
      <c r="AD2906" s="25"/>
      <c r="AE2906" s="26"/>
      <c r="AF2906" s="27"/>
      <c r="AG2906" s="28"/>
      <c r="AH2906" s="28"/>
      <c r="AI2906" s="28"/>
      <c r="AJ2906" s="28"/>
      <c r="AK2906" s="28"/>
      <c r="AL2906" s="28"/>
      <c r="AM2906" s="28"/>
      <c r="AN2906" s="28"/>
      <c r="AO2906" s="28"/>
    </row>
    <row r="2907" spans="1:41" ht="16.5" customHeight="1">
      <c r="A2907" s="13" t="s">
        <v>7546</v>
      </c>
      <c r="B2907" s="13"/>
      <c r="C2907" s="368"/>
      <c r="D2907" s="13"/>
      <c r="E2907" s="14" t="s">
        <v>7068</v>
      </c>
      <c r="F2907" s="132" t="s">
        <v>7236</v>
      </c>
      <c r="G2907" s="132" t="s">
        <v>7561</v>
      </c>
      <c r="H2907" s="15">
        <v>2015</v>
      </c>
      <c r="I2907" s="15">
        <v>1</v>
      </c>
      <c r="J2907" s="15">
        <v>0</v>
      </c>
      <c r="K2907" s="15">
        <v>0</v>
      </c>
      <c r="L2907" s="16" t="s">
        <v>3769</v>
      </c>
      <c r="M2907" s="16" t="s">
        <v>7550</v>
      </c>
      <c r="N2907" s="16" t="s">
        <v>7551</v>
      </c>
      <c r="O2907" s="17">
        <v>1980</v>
      </c>
      <c r="P2907" s="17">
        <v>0</v>
      </c>
      <c r="Q2907" s="17">
        <v>0</v>
      </c>
      <c r="R2907" s="18" t="s">
        <v>7443</v>
      </c>
      <c r="S2907" s="19">
        <v>0</v>
      </c>
      <c r="T2907" s="19">
        <v>220</v>
      </c>
      <c r="U2907" s="19">
        <v>0</v>
      </c>
      <c r="V2907" s="19">
        <v>0</v>
      </c>
      <c r="W2907" s="20">
        <v>3.45</v>
      </c>
      <c r="X2907" s="21">
        <v>6831</v>
      </c>
      <c r="Y2907" s="22" t="s">
        <v>7444</v>
      </c>
      <c r="Z2907" s="14" t="s">
        <v>7078</v>
      </c>
      <c r="AA2907" s="248"/>
      <c r="AB2907" s="248"/>
      <c r="AC2907" s="248"/>
      <c r="AD2907" s="25"/>
      <c r="AE2907" s="26"/>
      <c r="AF2907" s="27"/>
      <c r="AG2907" s="28"/>
      <c r="AH2907" s="28"/>
      <c r="AI2907" s="28"/>
      <c r="AJ2907" s="28"/>
      <c r="AK2907" s="28"/>
      <c r="AL2907" s="28"/>
      <c r="AM2907" s="28"/>
      <c r="AN2907" s="28"/>
      <c r="AO2907" s="28"/>
    </row>
    <row r="2908" spans="1:41" ht="16.5" customHeight="1">
      <c r="A2908" s="13" t="s">
        <v>7546</v>
      </c>
      <c r="B2908" s="13"/>
      <c r="C2908" s="368"/>
      <c r="D2908" s="13"/>
      <c r="E2908" s="14" t="s">
        <v>7650</v>
      </c>
      <c r="F2908" s="132" t="s">
        <v>7651</v>
      </c>
      <c r="G2908" s="132">
        <v>0</v>
      </c>
      <c r="H2908" s="15">
        <v>0</v>
      </c>
      <c r="I2908" s="15">
        <f>5+1</f>
        <v>6</v>
      </c>
      <c r="J2908" s="15">
        <v>0</v>
      </c>
      <c r="K2908" s="15">
        <v>0</v>
      </c>
      <c r="L2908" s="16" t="s">
        <v>3769</v>
      </c>
      <c r="M2908" s="16"/>
      <c r="N2908" s="16" t="s">
        <v>7551</v>
      </c>
      <c r="O2908" s="17">
        <f>24*365</f>
        <v>8760</v>
      </c>
      <c r="P2908" s="17">
        <v>0</v>
      </c>
      <c r="Q2908" s="17">
        <v>0</v>
      </c>
      <c r="R2908" s="18" t="s">
        <v>7443</v>
      </c>
      <c r="S2908" s="19">
        <v>0</v>
      </c>
      <c r="T2908" s="19">
        <v>110</v>
      </c>
      <c r="U2908" s="19">
        <v>0</v>
      </c>
      <c r="V2908" s="19">
        <v>0</v>
      </c>
      <c r="W2908" s="20">
        <v>0.9</v>
      </c>
      <c r="X2908" s="21">
        <v>47304</v>
      </c>
      <c r="Y2908" s="22" t="s">
        <v>7444</v>
      </c>
      <c r="Z2908" s="14" t="s">
        <v>7078</v>
      </c>
      <c r="AA2908" s="248"/>
      <c r="AB2908" s="248"/>
      <c r="AC2908" s="248"/>
      <c r="AD2908" s="25"/>
      <c r="AE2908" s="26"/>
      <c r="AF2908" s="27"/>
    </row>
    <row r="2909" spans="1:41" ht="16.5" customHeight="1">
      <c r="A2909" s="13" t="s">
        <v>7546</v>
      </c>
      <c r="B2909" s="13"/>
      <c r="C2909" s="368"/>
      <c r="D2909" s="13"/>
      <c r="E2909" s="14" t="s">
        <v>7557</v>
      </c>
      <c r="F2909" s="132" t="s">
        <v>7548</v>
      </c>
      <c r="G2909" s="132" t="s">
        <v>414</v>
      </c>
      <c r="H2909" s="15">
        <v>2014</v>
      </c>
      <c r="I2909" s="15">
        <v>1</v>
      </c>
      <c r="J2909" s="15">
        <v>0</v>
      </c>
      <c r="K2909" s="15">
        <v>0</v>
      </c>
      <c r="L2909" s="16" t="s">
        <v>3769</v>
      </c>
      <c r="M2909" s="16" t="s">
        <v>7550</v>
      </c>
      <c r="N2909" s="16" t="s">
        <v>7551</v>
      </c>
      <c r="O2909" s="17">
        <v>1980</v>
      </c>
      <c r="P2909" s="17">
        <v>0</v>
      </c>
      <c r="Q2909" s="17">
        <v>0</v>
      </c>
      <c r="R2909" s="18" t="s">
        <v>7443</v>
      </c>
      <c r="S2909" s="19">
        <v>0</v>
      </c>
      <c r="T2909" s="19">
        <v>220</v>
      </c>
      <c r="U2909" s="19">
        <v>0</v>
      </c>
      <c r="V2909" s="19">
        <v>0</v>
      </c>
      <c r="W2909" s="20">
        <v>5</v>
      </c>
      <c r="X2909" s="21">
        <v>9900</v>
      </c>
      <c r="Y2909" s="22" t="s">
        <v>7444</v>
      </c>
      <c r="Z2909" s="14" t="s">
        <v>7078</v>
      </c>
      <c r="AA2909" s="248"/>
      <c r="AB2909" s="248"/>
      <c r="AC2909" s="248"/>
      <c r="AD2909" s="25"/>
      <c r="AE2909" s="26"/>
      <c r="AF2909" s="27"/>
    </row>
    <row r="2910" spans="1:41" ht="16.5" customHeight="1">
      <c r="A2910" s="13" t="s">
        <v>7546</v>
      </c>
      <c r="B2910" s="13"/>
      <c r="C2910" s="368"/>
      <c r="D2910" s="13"/>
      <c r="E2910" s="14" t="s">
        <v>7557</v>
      </c>
      <c r="F2910" s="132" t="s">
        <v>7548</v>
      </c>
      <c r="G2910" s="132" t="s">
        <v>414</v>
      </c>
      <c r="H2910" s="15">
        <v>2014</v>
      </c>
      <c r="I2910" s="15">
        <v>2</v>
      </c>
      <c r="J2910" s="15">
        <v>0</v>
      </c>
      <c r="K2910" s="15">
        <v>0</v>
      </c>
      <c r="L2910" s="16" t="s">
        <v>3769</v>
      </c>
      <c r="M2910" s="16" t="s">
        <v>7550</v>
      </c>
      <c r="N2910" s="16" t="s">
        <v>7551</v>
      </c>
      <c r="O2910" s="17">
        <v>1980</v>
      </c>
      <c r="P2910" s="17">
        <v>0</v>
      </c>
      <c r="Q2910" s="17">
        <v>0</v>
      </c>
      <c r="R2910" s="18" t="s">
        <v>7443</v>
      </c>
      <c r="S2910" s="19">
        <v>0</v>
      </c>
      <c r="T2910" s="19">
        <v>220</v>
      </c>
      <c r="U2910" s="19">
        <v>0</v>
      </c>
      <c r="V2910" s="19">
        <v>0</v>
      </c>
      <c r="W2910" s="20">
        <v>6</v>
      </c>
      <c r="X2910" s="21">
        <v>23760</v>
      </c>
      <c r="Y2910" s="22" t="s">
        <v>7444</v>
      </c>
      <c r="Z2910" s="14" t="s">
        <v>7078</v>
      </c>
      <c r="AA2910" s="248"/>
      <c r="AB2910" s="248"/>
      <c r="AC2910" s="248"/>
      <c r="AD2910" s="25"/>
      <c r="AE2910" s="26"/>
      <c r="AF2910" s="27"/>
    </row>
    <row r="2911" spans="1:41" ht="16.5" customHeight="1">
      <c r="A2911" s="13" t="s">
        <v>7546</v>
      </c>
      <c r="B2911" s="13"/>
      <c r="C2911" s="368"/>
      <c r="D2911" s="13"/>
      <c r="E2911" s="14" t="s">
        <v>7573</v>
      </c>
      <c r="F2911" s="132" t="s">
        <v>7553</v>
      </c>
      <c r="G2911" s="132" t="s">
        <v>3772</v>
      </c>
      <c r="H2911" s="15">
        <v>2014</v>
      </c>
      <c r="I2911" s="15">
        <v>1</v>
      </c>
      <c r="J2911" s="15">
        <v>0</v>
      </c>
      <c r="K2911" s="15">
        <v>0</v>
      </c>
      <c r="L2911" s="16" t="s">
        <v>3769</v>
      </c>
      <c r="M2911" s="16"/>
      <c r="N2911" s="16" t="s">
        <v>7551</v>
      </c>
      <c r="O2911" s="17">
        <f>18*20*9</f>
        <v>3240</v>
      </c>
      <c r="P2911" s="17">
        <v>0</v>
      </c>
      <c r="Q2911" s="17">
        <v>0</v>
      </c>
      <c r="R2911" s="18" t="s">
        <v>7443</v>
      </c>
      <c r="S2911" s="19">
        <v>60</v>
      </c>
      <c r="T2911" s="19">
        <v>220</v>
      </c>
      <c r="U2911" s="19">
        <v>0</v>
      </c>
      <c r="V2911" s="19">
        <v>0</v>
      </c>
      <c r="W2911" s="20">
        <v>3.7</v>
      </c>
      <c r="X2911" s="21">
        <v>11988</v>
      </c>
      <c r="Y2911" s="22" t="s">
        <v>7444</v>
      </c>
      <c r="Z2911" s="14" t="s">
        <v>7078</v>
      </c>
      <c r="AA2911" s="248"/>
      <c r="AB2911" s="248"/>
      <c r="AC2911" s="248"/>
      <c r="AD2911" s="25"/>
      <c r="AE2911" s="26"/>
      <c r="AF2911" s="27"/>
    </row>
    <row r="2912" spans="1:41" ht="16.5" customHeight="1">
      <c r="A2912" s="13" t="s">
        <v>7546</v>
      </c>
      <c r="B2912" s="13"/>
      <c r="C2912" s="368"/>
      <c r="D2912" s="13"/>
      <c r="E2912" s="14" t="s">
        <v>7557</v>
      </c>
      <c r="F2912" s="132" t="s">
        <v>7548</v>
      </c>
      <c r="G2912" s="132" t="s">
        <v>414</v>
      </c>
      <c r="H2912" s="15">
        <v>2014</v>
      </c>
      <c r="I2912" s="15">
        <v>2</v>
      </c>
      <c r="J2912" s="15">
        <v>0</v>
      </c>
      <c r="K2912" s="15">
        <v>0</v>
      </c>
      <c r="L2912" s="16" t="s">
        <v>3769</v>
      </c>
      <c r="M2912" s="16" t="s">
        <v>7550</v>
      </c>
      <c r="N2912" s="16" t="s">
        <v>7551</v>
      </c>
      <c r="O2912" s="17">
        <v>1980</v>
      </c>
      <c r="P2912" s="17">
        <v>0</v>
      </c>
      <c r="Q2912" s="17">
        <v>0</v>
      </c>
      <c r="R2912" s="18" t="s">
        <v>7443</v>
      </c>
      <c r="S2912" s="19">
        <v>0</v>
      </c>
      <c r="T2912" s="19">
        <v>220</v>
      </c>
      <c r="U2912" s="19">
        <v>0</v>
      </c>
      <c r="V2912" s="19">
        <v>0</v>
      </c>
      <c r="W2912" s="20">
        <v>8</v>
      </c>
      <c r="X2912" s="21">
        <v>31680</v>
      </c>
      <c r="Y2912" s="22" t="s">
        <v>7444</v>
      </c>
      <c r="Z2912" s="14" t="s">
        <v>7078</v>
      </c>
      <c r="AA2912" s="248"/>
      <c r="AB2912" s="248"/>
      <c r="AC2912" s="248"/>
      <c r="AD2912" s="25"/>
      <c r="AE2912" s="26"/>
      <c r="AF2912" s="27"/>
    </row>
    <row r="2913" spans="1:41" ht="16.5" customHeight="1">
      <c r="A2913" s="13" t="s">
        <v>7546</v>
      </c>
      <c r="B2913" s="13"/>
      <c r="C2913" s="368"/>
      <c r="D2913" s="13"/>
      <c r="E2913" s="14" t="s">
        <v>7569</v>
      </c>
      <c r="F2913" s="132" t="s">
        <v>7548</v>
      </c>
      <c r="G2913" s="132" t="s">
        <v>414</v>
      </c>
      <c r="H2913" s="15">
        <v>2014</v>
      </c>
      <c r="I2913" s="15">
        <v>1</v>
      </c>
      <c r="J2913" s="15">
        <v>0</v>
      </c>
      <c r="K2913" s="15">
        <v>0</v>
      </c>
      <c r="L2913" s="16" t="s">
        <v>3769</v>
      </c>
      <c r="M2913" s="16"/>
      <c r="N2913" s="16" t="s">
        <v>7551</v>
      </c>
      <c r="O2913" s="17">
        <v>1584</v>
      </c>
      <c r="P2913" s="17">
        <v>0</v>
      </c>
      <c r="Q2913" s="17">
        <v>0</v>
      </c>
      <c r="R2913" s="18" t="s">
        <v>7443</v>
      </c>
      <c r="S2913" s="19">
        <v>0</v>
      </c>
      <c r="T2913" s="19">
        <v>380</v>
      </c>
      <c r="U2913" s="19">
        <v>0</v>
      </c>
      <c r="V2913" s="19">
        <v>0</v>
      </c>
      <c r="W2913" s="20">
        <v>10</v>
      </c>
      <c r="X2913" s="21">
        <v>15840</v>
      </c>
      <c r="Y2913" s="22" t="s">
        <v>7444</v>
      </c>
      <c r="Z2913" s="14" t="s">
        <v>7078</v>
      </c>
      <c r="AA2913" s="248"/>
      <c r="AB2913" s="248"/>
      <c r="AC2913" s="248"/>
      <c r="AD2913" s="25"/>
      <c r="AE2913" s="26"/>
      <c r="AF2913" s="27"/>
    </row>
    <row r="2914" spans="1:41" ht="16.5" customHeight="1">
      <c r="A2914" s="13" t="s">
        <v>7546</v>
      </c>
      <c r="B2914" s="13"/>
      <c r="C2914" s="368"/>
      <c r="D2914" s="13"/>
      <c r="E2914" s="14" t="s">
        <v>7570</v>
      </c>
      <c r="F2914" s="132" t="s">
        <v>7548</v>
      </c>
      <c r="G2914" s="132" t="s">
        <v>414</v>
      </c>
      <c r="H2914" s="15">
        <v>2014</v>
      </c>
      <c r="I2914" s="15">
        <v>1</v>
      </c>
      <c r="J2914" s="15">
        <v>0</v>
      </c>
      <c r="K2914" s="15">
        <v>0</v>
      </c>
      <c r="L2914" s="16" t="s">
        <v>3769</v>
      </c>
      <c r="M2914" s="16"/>
      <c r="N2914" s="16" t="s">
        <v>7551</v>
      </c>
      <c r="O2914" s="17">
        <v>1584</v>
      </c>
      <c r="P2914" s="17">
        <v>0</v>
      </c>
      <c r="Q2914" s="17">
        <v>0</v>
      </c>
      <c r="R2914" s="18" t="s">
        <v>7443</v>
      </c>
      <c r="S2914" s="19">
        <v>0</v>
      </c>
      <c r="T2914" s="19">
        <v>380</v>
      </c>
      <c r="U2914" s="19">
        <v>0</v>
      </c>
      <c r="V2914" s="19">
        <v>0</v>
      </c>
      <c r="W2914" s="20">
        <v>10</v>
      </c>
      <c r="X2914" s="21">
        <v>15840</v>
      </c>
      <c r="Y2914" s="22" t="s">
        <v>7444</v>
      </c>
      <c r="Z2914" s="14" t="s">
        <v>7078</v>
      </c>
      <c r="AA2914" s="248"/>
      <c r="AB2914" s="248"/>
      <c r="AC2914" s="248"/>
      <c r="AD2914" s="25"/>
      <c r="AE2914" s="26"/>
      <c r="AF2914" s="27"/>
    </row>
    <row r="2915" spans="1:41" ht="16.5" customHeight="1">
      <c r="A2915" s="13" t="s">
        <v>7546</v>
      </c>
      <c r="B2915" s="13"/>
      <c r="C2915" s="368"/>
      <c r="D2915" s="13"/>
      <c r="E2915" s="14" t="s">
        <v>7068</v>
      </c>
      <c r="F2915" s="132" t="s">
        <v>7558</v>
      </c>
      <c r="G2915" s="132" t="s">
        <v>7560</v>
      </c>
      <c r="H2915" s="15">
        <v>2015</v>
      </c>
      <c r="I2915" s="15">
        <v>1</v>
      </c>
      <c r="J2915" s="15">
        <v>0</v>
      </c>
      <c r="K2915" s="15">
        <v>0</v>
      </c>
      <c r="L2915" s="16" t="s">
        <v>3769</v>
      </c>
      <c r="M2915" s="16" t="s">
        <v>7550</v>
      </c>
      <c r="N2915" s="16" t="s">
        <v>7551</v>
      </c>
      <c r="O2915" s="17">
        <v>1980</v>
      </c>
      <c r="P2915" s="17">
        <v>0</v>
      </c>
      <c r="Q2915" s="17">
        <v>0</v>
      </c>
      <c r="R2915" s="18" t="s">
        <v>7443</v>
      </c>
      <c r="S2915" s="19">
        <v>0</v>
      </c>
      <c r="T2915" s="19">
        <v>220</v>
      </c>
      <c r="U2915" s="19">
        <v>0</v>
      </c>
      <c r="V2915" s="19">
        <v>0</v>
      </c>
      <c r="W2915" s="20">
        <v>8.5</v>
      </c>
      <c r="X2915" s="21">
        <v>16830</v>
      </c>
      <c r="Y2915" s="22" t="s">
        <v>7444</v>
      </c>
      <c r="Z2915" s="14" t="s">
        <v>7078</v>
      </c>
      <c r="AA2915" s="248"/>
      <c r="AB2915" s="248"/>
      <c r="AC2915" s="248"/>
      <c r="AD2915" s="25"/>
      <c r="AE2915" s="26"/>
      <c r="AF2915" s="27"/>
    </row>
    <row r="2916" spans="1:41" ht="16.5" customHeight="1">
      <c r="A2916" s="13" t="s">
        <v>7546</v>
      </c>
      <c r="B2916" s="13"/>
      <c r="C2916" s="368"/>
      <c r="D2916" s="13"/>
      <c r="E2916" s="14" t="s">
        <v>7621</v>
      </c>
      <c r="F2916" s="132" t="s">
        <v>7622</v>
      </c>
      <c r="G2916" s="132" t="s">
        <v>7623</v>
      </c>
      <c r="H2916" s="15">
        <v>0</v>
      </c>
      <c r="I2916" s="15">
        <v>1</v>
      </c>
      <c r="J2916" s="15">
        <v>0</v>
      </c>
      <c r="K2916" s="15">
        <v>0</v>
      </c>
      <c r="L2916" s="16" t="s">
        <v>3769</v>
      </c>
      <c r="M2916" s="16"/>
      <c r="N2916" s="16" t="s">
        <v>7624</v>
      </c>
      <c r="O2916" s="17">
        <f>24*365</f>
        <v>8760</v>
      </c>
      <c r="P2916" s="17">
        <v>0</v>
      </c>
      <c r="Q2916" s="17">
        <v>0</v>
      </c>
      <c r="R2916" s="18" t="s">
        <v>7625</v>
      </c>
      <c r="S2916" s="19">
        <v>0</v>
      </c>
      <c r="T2916" s="19">
        <v>110</v>
      </c>
      <c r="U2916" s="19">
        <v>0</v>
      </c>
      <c r="V2916" s="19">
        <v>0</v>
      </c>
      <c r="W2916" s="20">
        <v>2.64</v>
      </c>
      <c r="X2916" s="21">
        <v>23126.400000000001</v>
      </c>
      <c r="Y2916" s="22" t="s">
        <v>7626</v>
      </c>
      <c r="Z2916" s="14" t="s">
        <v>7627</v>
      </c>
      <c r="AA2916" s="248"/>
      <c r="AB2916" s="248"/>
      <c r="AC2916" s="248"/>
      <c r="AD2916" s="25"/>
      <c r="AE2916" s="26"/>
      <c r="AF2916" s="27"/>
    </row>
    <row r="2917" spans="1:41" ht="16.5" customHeight="1">
      <c r="A2917" s="13" t="s">
        <v>7546</v>
      </c>
      <c r="B2917" s="13"/>
      <c r="C2917" s="368"/>
      <c r="D2917" s="13"/>
      <c r="E2917" s="14" t="s">
        <v>7589</v>
      </c>
      <c r="F2917" s="132" t="s">
        <v>7553</v>
      </c>
      <c r="G2917" s="132" t="s">
        <v>3781</v>
      </c>
      <c r="H2917" s="15">
        <v>2014</v>
      </c>
      <c r="I2917" s="15">
        <v>1</v>
      </c>
      <c r="J2917" s="15">
        <v>0</v>
      </c>
      <c r="K2917" s="15">
        <v>0</v>
      </c>
      <c r="L2917" s="16" t="s">
        <v>3769</v>
      </c>
      <c r="M2917" s="16"/>
      <c r="N2917" s="16" t="s">
        <v>7551</v>
      </c>
      <c r="O2917" s="17">
        <f>7*20*9</f>
        <v>1260</v>
      </c>
      <c r="P2917" s="17">
        <v>0</v>
      </c>
      <c r="Q2917" s="17">
        <v>0</v>
      </c>
      <c r="R2917" s="18" t="s">
        <v>7443</v>
      </c>
      <c r="S2917" s="19">
        <v>60</v>
      </c>
      <c r="T2917" s="19">
        <v>220</v>
      </c>
      <c r="U2917" s="19">
        <v>0</v>
      </c>
      <c r="V2917" s="19">
        <v>0</v>
      </c>
      <c r="W2917" s="20">
        <v>22</v>
      </c>
      <c r="X2917" s="21">
        <v>27720</v>
      </c>
      <c r="Y2917" s="22" t="s">
        <v>7444</v>
      </c>
      <c r="Z2917" s="14" t="s">
        <v>7078</v>
      </c>
      <c r="AA2917" s="248"/>
      <c r="AB2917" s="248"/>
      <c r="AC2917" s="248"/>
      <c r="AD2917" s="25"/>
      <c r="AE2917" s="26"/>
      <c r="AF2917" s="27"/>
    </row>
    <row r="2918" spans="1:41" ht="16.5" customHeight="1">
      <c r="A2918" s="13" t="s">
        <v>7546</v>
      </c>
      <c r="B2918" s="13"/>
      <c r="C2918" s="368"/>
      <c r="D2918" s="13"/>
      <c r="E2918" s="14" t="s">
        <v>7068</v>
      </c>
      <c r="F2918" s="132" t="s">
        <v>7558</v>
      </c>
      <c r="G2918" s="132" t="s">
        <v>7559</v>
      </c>
      <c r="H2918" s="15">
        <v>2015</v>
      </c>
      <c r="I2918" s="15">
        <v>1</v>
      </c>
      <c r="J2918" s="15">
        <v>0</v>
      </c>
      <c r="K2918" s="15">
        <v>0</v>
      </c>
      <c r="L2918" s="16" t="s">
        <v>3769</v>
      </c>
      <c r="M2918" s="16" t="s">
        <v>7550</v>
      </c>
      <c r="N2918" s="16" t="s">
        <v>7551</v>
      </c>
      <c r="O2918" s="17">
        <v>1980</v>
      </c>
      <c r="P2918" s="17">
        <v>0</v>
      </c>
      <c r="Q2918" s="17">
        <v>0</v>
      </c>
      <c r="R2918" s="18" t="s">
        <v>7443</v>
      </c>
      <c r="S2918" s="19">
        <v>0</v>
      </c>
      <c r="T2918" s="19">
        <v>220</v>
      </c>
      <c r="U2918" s="19">
        <v>0</v>
      </c>
      <c r="V2918" s="19">
        <v>0</v>
      </c>
      <c r="W2918" s="20">
        <v>1.3</v>
      </c>
      <c r="X2918" s="21">
        <v>2574</v>
      </c>
      <c r="Y2918" s="22" t="s">
        <v>7444</v>
      </c>
      <c r="Z2918" s="14" t="s">
        <v>7078</v>
      </c>
      <c r="AA2918" s="248"/>
      <c r="AB2918" s="248"/>
      <c r="AC2918" s="248"/>
      <c r="AD2918" s="25"/>
      <c r="AE2918" s="26"/>
      <c r="AF2918" s="27"/>
    </row>
    <row r="2919" spans="1:41" ht="16.5" customHeight="1">
      <c r="A2919" s="13" t="s">
        <v>3800</v>
      </c>
      <c r="B2919" s="13"/>
      <c r="C2919" s="368"/>
      <c r="D2919" s="13"/>
      <c r="E2919" s="14" t="s">
        <v>4497</v>
      </c>
      <c r="F2919" s="132" t="s">
        <v>7742</v>
      </c>
      <c r="G2919" s="132" t="s">
        <v>7742</v>
      </c>
      <c r="H2919" s="15">
        <v>0</v>
      </c>
      <c r="I2919" s="15">
        <v>6</v>
      </c>
      <c r="J2919" s="15">
        <v>0</v>
      </c>
      <c r="K2919" s="15">
        <v>0</v>
      </c>
      <c r="L2919" s="16" t="s">
        <v>3804</v>
      </c>
      <c r="M2919" s="16"/>
      <c r="N2919" s="16" t="s">
        <v>7743</v>
      </c>
      <c r="O2919" s="17">
        <f>24*360</f>
        <v>8640</v>
      </c>
      <c r="P2919" s="17">
        <v>0</v>
      </c>
      <c r="Q2919" s="17">
        <v>0</v>
      </c>
      <c r="R2919" s="18" t="s">
        <v>3753</v>
      </c>
      <c r="S2919" s="19">
        <v>0</v>
      </c>
      <c r="T2919" s="19">
        <v>0</v>
      </c>
      <c r="U2919" s="19">
        <v>0</v>
      </c>
      <c r="V2919" s="19">
        <v>0</v>
      </c>
      <c r="W2919" s="20">
        <v>0</v>
      </c>
      <c r="X2919" s="21">
        <v>0</v>
      </c>
      <c r="Y2919" s="22" t="s">
        <v>2051</v>
      </c>
      <c r="Z2919" s="14" t="s">
        <v>5838</v>
      </c>
      <c r="AA2919" s="24"/>
      <c r="AB2919" s="14"/>
      <c r="AC2919" s="14"/>
      <c r="AD2919" s="25"/>
      <c r="AE2919" s="26"/>
      <c r="AF2919" s="27"/>
      <c r="AG2919" s="29"/>
      <c r="AH2919" s="29"/>
      <c r="AI2919" s="29"/>
      <c r="AJ2919" s="29"/>
      <c r="AK2919" s="29"/>
      <c r="AL2919" s="29"/>
      <c r="AM2919" s="29"/>
      <c r="AN2919" s="29"/>
      <c r="AO2919" s="29"/>
    </row>
    <row r="2920" spans="1:41" ht="16.5" customHeight="1">
      <c r="A2920" s="13" t="s">
        <v>3800</v>
      </c>
      <c r="B2920" s="13"/>
      <c r="C2920" s="368"/>
      <c r="D2920" s="13"/>
      <c r="E2920" s="14" t="s">
        <v>5949</v>
      </c>
      <c r="F2920" s="132" t="s">
        <v>7742</v>
      </c>
      <c r="G2920" s="132"/>
      <c r="H2920" s="15">
        <v>0</v>
      </c>
      <c r="I2920" s="15">
        <v>2</v>
      </c>
      <c r="J2920" s="15"/>
      <c r="K2920" s="15"/>
      <c r="L2920" s="16"/>
      <c r="M2920" s="16" t="s">
        <v>5951</v>
      </c>
      <c r="N2920" s="16" t="s">
        <v>7743</v>
      </c>
      <c r="O2920" s="17">
        <v>0</v>
      </c>
      <c r="P2920" s="17">
        <v>0</v>
      </c>
      <c r="Q2920" s="17">
        <v>0</v>
      </c>
      <c r="R2920" s="18" t="s">
        <v>3753</v>
      </c>
      <c r="S2920" s="19">
        <v>60</v>
      </c>
      <c r="T2920" s="19">
        <v>110</v>
      </c>
      <c r="U2920" s="19">
        <v>0</v>
      </c>
      <c r="V2920" s="19">
        <v>0</v>
      </c>
      <c r="W2920" s="20">
        <v>0.8</v>
      </c>
      <c r="X2920" s="21">
        <v>0</v>
      </c>
      <c r="Y2920" s="22" t="s">
        <v>2051</v>
      </c>
      <c r="Z2920" s="14" t="s">
        <v>5838</v>
      </c>
      <c r="AA2920" s="24"/>
      <c r="AB2920" s="14"/>
      <c r="AC2920" s="14"/>
      <c r="AD2920" s="25"/>
      <c r="AE2920" s="26"/>
      <c r="AF2920" s="27"/>
      <c r="AG2920" s="29"/>
      <c r="AH2920" s="29"/>
      <c r="AI2920" s="29"/>
      <c r="AJ2920" s="29"/>
      <c r="AK2920" s="29"/>
      <c r="AL2920" s="29"/>
      <c r="AM2920" s="29"/>
      <c r="AN2920" s="29"/>
      <c r="AO2920" s="29"/>
    </row>
    <row r="2921" spans="1:41" ht="16.5" customHeight="1">
      <c r="A2921" s="13" t="s">
        <v>7748</v>
      </c>
      <c r="B2921" s="13"/>
      <c r="C2921" s="368"/>
      <c r="D2921" s="13"/>
      <c r="E2921" s="14" t="s">
        <v>7749</v>
      </c>
      <c r="F2921" s="132" t="s">
        <v>7350</v>
      </c>
      <c r="G2921" s="132" t="s">
        <v>7350</v>
      </c>
      <c r="H2921" s="15">
        <v>0</v>
      </c>
      <c r="I2921" s="15">
        <v>13</v>
      </c>
      <c r="J2921" s="15">
        <v>0</v>
      </c>
      <c r="K2921" s="15">
        <v>0</v>
      </c>
      <c r="L2921" s="16" t="s">
        <v>7750</v>
      </c>
      <c r="M2921" s="16"/>
      <c r="N2921" s="16" t="s">
        <v>7352</v>
      </c>
      <c r="O2921" s="17">
        <f>365</f>
        <v>365</v>
      </c>
      <c r="P2921" s="17">
        <v>0</v>
      </c>
      <c r="Q2921" s="17">
        <v>0</v>
      </c>
      <c r="R2921" s="18" t="s">
        <v>7345</v>
      </c>
      <c r="S2921" s="19">
        <v>0</v>
      </c>
      <c r="T2921" s="19">
        <v>0</v>
      </c>
      <c r="U2921" s="19">
        <v>0</v>
      </c>
      <c r="V2921" s="19">
        <v>0</v>
      </c>
      <c r="W2921" s="20">
        <v>0</v>
      </c>
      <c r="X2921" s="21">
        <v>0</v>
      </c>
      <c r="Y2921" s="22" t="s">
        <v>7346</v>
      </c>
      <c r="Z2921" s="14" t="s">
        <v>5838</v>
      </c>
      <c r="AA2921" s="24"/>
      <c r="AB2921" s="14"/>
      <c r="AC2921" s="14"/>
      <c r="AD2921" s="25"/>
      <c r="AE2921" s="26"/>
      <c r="AF2921" s="27"/>
      <c r="AG2921" s="29"/>
      <c r="AH2921" s="29"/>
      <c r="AI2921" s="29"/>
      <c r="AJ2921" s="29"/>
      <c r="AK2921" s="29"/>
      <c r="AL2921" s="29"/>
      <c r="AM2921" s="29"/>
      <c r="AN2921" s="29"/>
      <c r="AO2921" s="29"/>
    </row>
    <row r="2922" spans="1:41" ht="16.5" customHeight="1">
      <c r="A2922" s="13" t="s">
        <v>7748</v>
      </c>
      <c r="B2922" s="13"/>
      <c r="C2922" s="368"/>
      <c r="D2922" s="13"/>
      <c r="E2922" s="14" t="s">
        <v>7762</v>
      </c>
      <c r="F2922" s="132" t="s">
        <v>7763</v>
      </c>
      <c r="G2922" s="132" t="s">
        <v>7764</v>
      </c>
      <c r="H2922" s="15">
        <v>2017</v>
      </c>
      <c r="I2922" s="15">
        <v>4</v>
      </c>
      <c r="J2922" s="15"/>
      <c r="K2922" s="15"/>
      <c r="L2922" s="16"/>
      <c r="M2922" s="16" t="s">
        <v>7765</v>
      </c>
      <c r="N2922" s="16" t="s">
        <v>7352</v>
      </c>
      <c r="O2922" s="17">
        <f>3*50</f>
        <v>150</v>
      </c>
      <c r="P2922" s="17">
        <v>0</v>
      </c>
      <c r="Q2922" s="17">
        <v>0</v>
      </c>
      <c r="R2922" s="18" t="s">
        <v>7345</v>
      </c>
      <c r="S2922" s="19" t="s">
        <v>1619</v>
      </c>
      <c r="T2922" s="19">
        <v>110</v>
      </c>
      <c r="U2922" s="19">
        <v>0</v>
      </c>
      <c r="V2922" s="19">
        <v>0</v>
      </c>
      <c r="W2922" s="20">
        <v>0</v>
      </c>
      <c r="X2922" s="21">
        <v>0</v>
      </c>
      <c r="Y2922" s="22" t="s">
        <v>7346</v>
      </c>
      <c r="Z2922" s="14" t="s">
        <v>5838</v>
      </c>
      <c r="AA2922" s="24"/>
      <c r="AB2922" s="14"/>
      <c r="AC2922" s="14"/>
      <c r="AD2922" s="25"/>
      <c r="AE2922" s="26"/>
      <c r="AF2922" s="27"/>
      <c r="AG2922" s="29"/>
      <c r="AH2922" s="29"/>
      <c r="AI2922" s="29"/>
      <c r="AJ2922" s="29"/>
      <c r="AK2922" s="29"/>
      <c r="AL2922" s="29"/>
      <c r="AM2922" s="29"/>
      <c r="AN2922" s="29"/>
      <c r="AO2922" s="29"/>
    </row>
    <row r="2923" spans="1:41" ht="16.5" customHeight="1">
      <c r="A2923" s="13" t="s">
        <v>7748</v>
      </c>
      <c r="B2923" s="13"/>
      <c r="C2923" s="368"/>
      <c r="D2923" s="13"/>
      <c r="E2923" s="14" t="s">
        <v>7762</v>
      </c>
      <c r="F2923" s="132" t="s">
        <v>7763</v>
      </c>
      <c r="G2923" s="132" t="s">
        <v>7764</v>
      </c>
      <c r="H2923" s="15">
        <v>2017</v>
      </c>
      <c r="I2923" s="15">
        <v>2</v>
      </c>
      <c r="J2923" s="15"/>
      <c r="K2923" s="15"/>
      <c r="L2923" s="16"/>
      <c r="M2923" s="16" t="s">
        <v>7766</v>
      </c>
      <c r="N2923" s="16" t="s">
        <v>7352</v>
      </c>
      <c r="O2923" s="17">
        <v>0</v>
      </c>
      <c r="P2923" s="17">
        <v>0</v>
      </c>
      <c r="Q2923" s="17">
        <v>0</v>
      </c>
      <c r="R2923" s="18" t="s">
        <v>7345</v>
      </c>
      <c r="S2923" s="19" t="s">
        <v>1619</v>
      </c>
      <c r="T2923" s="19">
        <v>110</v>
      </c>
      <c r="U2923" s="19">
        <v>0</v>
      </c>
      <c r="V2923" s="19">
        <v>0</v>
      </c>
      <c r="W2923" s="20">
        <v>0</v>
      </c>
      <c r="X2923" s="21">
        <v>0</v>
      </c>
      <c r="Y2923" s="22" t="s">
        <v>7346</v>
      </c>
      <c r="Z2923" s="14" t="s">
        <v>5838</v>
      </c>
      <c r="AA2923" s="24"/>
      <c r="AB2923" s="14"/>
      <c r="AC2923" s="14"/>
      <c r="AD2923" s="25"/>
      <c r="AE2923" s="26"/>
      <c r="AF2923" s="27"/>
      <c r="AG2923" s="29"/>
      <c r="AH2923" s="29"/>
      <c r="AI2923" s="29"/>
      <c r="AJ2923" s="29"/>
      <c r="AK2923" s="29"/>
      <c r="AL2923" s="29"/>
      <c r="AM2923" s="29"/>
      <c r="AN2923" s="29"/>
      <c r="AO2923" s="29"/>
    </row>
    <row r="2924" spans="1:41" ht="16.5" customHeight="1">
      <c r="A2924" s="13" t="s">
        <v>7748</v>
      </c>
      <c r="B2924" s="13"/>
      <c r="C2924" s="368"/>
      <c r="D2924" s="13"/>
      <c r="E2924" s="14" t="s">
        <v>7776</v>
      </c>
      <c r="F2924" s="132" t="s">
        <v>7777</v>
      </c>
      <c r="G2924" s="132" t="s">
        <v>7778</v>
      </c>
      <c r="H2924" s="15">
        <v>0</v>
      </c>
      <c r="I2924" s="15">
        <v>1</v>
      </c>
      <c r="J2924" s="15">
        <v>0</v>
      </c>
      <c r="K2924" s="15">
        <v>0</v>
      </c>
      <c r="L2924" s="16" t="s">
        <v>7744</v>
      </c>
      <c r="M2924" s="16"/>
      <c r="N2924" s="16" t="s">
        <v>7352</v>
      </c>
      <c r="O2924" s="17">
        <v>0</v>
      </c>
      <c r="P2924" s="17">
        <v>0</v>
      </c>
      <c r="Q2924" s="17">
        <v>0</v>
      </c>
      <c r="R2924" s="18" t="s">
        <v>7345</v>
      </c>
      <c r="S2924" s="19" t="s">
        <v>3787</v>
      </c>
      <c r="T2924" s="19">
        <v>110</v>
      </c>
      <c r="U2924" s="19">
        <v>0</v>
      </c>
      <c r="V2924" s="19">
        <v>0</v>
      </c>
      <c r="W2924" s="20">
        <v>0.3</v>
      </c>
      <c r="X2924" s="21">
        <v>0</v>
      </c>
      <c r="Y2924" s="22" t="s">
        <v>7346</v>
      </c>
      <c r="Z2924" s="14" t="s">
        <v>5838</v>
      </c>
      <c r="AA2924" s="24"/>
      <c r="AB2924" s="14"/>
      <c r="AC2924" s="14"/>
      <c r="AD2924" s="25"/>
      <c r="AE2924" s="26"/>
      <c r="AF2924" s="27"/>
      <c r="AG2924" s="29"/>
      <c r="AH2924" s="29"/>
      <c r="AI2924" s="29"/>
      <c r="AJ2924" s="29"/>
      <c r="AK2924" s="29"/>
      <c r="AL2924" s="29"/>
      <c r="AM2924" s="29"/>
      <c r="AN2924" s="29"/>
      <c r="AO2924" s="29"/>
    </row>
    <row r="2925" spans="1:41" ht="16.5" customHeight="1">
      <c r="A2925" s="13" t="s">
        <v>3800</v>
      </c>
      <c r="B2925" s="13"/>
      <c r="C2925" s="368"/>
      <c r="D2925" s="13"/>
      <c r="E2925" s="14" t="s">
        <v>5967</v>
      </c>
      <c r="F2925" s="132" t="s">
        <v>7785</v>
      </c>
      <c r="G2925" s="132" t="s">
        <v>7786</v>
      </c>
      <c r="H2925" s="15">
        <v>2017</v>
      </c>
      <c r="I2925" s="15">
        <v>1</v>
      </c>
      <c r="J2925" s="15">
        <v>0</v>
      </c>
      <c r="K2925" s="15">
        <v>0</v>
      </c>
      <c r="L2925" s="16" t="s">
        <v>7744</v>
      </c>
      <c r="M2925" s="16" t="s">
        <v>7787</v>
      </c>
      <c r="N2925" s="16" t="s">
        <v>7788</v>
      </c>
      <c r="O2925" s="17">
        <f>360*24</f>
        <v>8640</v>
      </c>
      <c r="P2925" s="17">
        <v>0</v>
      </c>
      <c r="Q2925" s="17">
        <v>0</v>
      </c>
      <c r="R2925" s="18" t="s">
        <v>7345</v>
      </c>
      <c r="S2925" s="19">
        <v>60</v>
      </c>
      <c r="T2925" s="19">
        <v>110</v>
      </c>
      <c r="U2925" s="19">
        <v>0</v>
      </c>
      <c r="V2925" s="19">
        <v>0</v>
      </c>
      <c r="W2925" s="20">
        <v>0</v>
      </c>
      <c r="X2925" s="21">
        <v>0</v>
      </c>
      <c r="Y2925" s="22" t="s">
        <v>7346</v>
      </c>
      <c r="Z2925" s="14" t="s">
        <v>5838</v>
      </c>
      <c r="AA2925" s="24"/>
      <c r="AB2925" s="14"/>
      <c r="AC2925" s="14"/>
      <c r="AD2925" s="25"/>
      <c r="AE2925" s="26"/>
      <c r="AF2925" s="27"/>
      <c r="AG2925" s="29"/>
      <c r="AH2925" s="29"/>
      <c r="AI2925" s="29"/>
      <c r="AJ2925" s="29"/>
      <c r="AK2925" s="29"/>
      <c r="AL2925" s="29"/>
      <c r="AM2925" s="29"/>
      <c r="AN2925" s="29"/>
      <c r="AO2925" s="29"/>
    </row>
    <row r="2926" spans="1:41" ht="16.5" customHeight="1">
      <c r="A2926" s="13" t="s">
        <v>3800</v>
      </c>
      <c r="B2926" s="13"/>
      <c r="C2926" s="368"/>
      <c r="D2926" s="13"/>
      <c r="E2926" s="14" t="s">
        <v>692</v>
      </c>
      <c r="F2926" s="132" t="s">
        <v>774</v>
      </c>
      <c r="G2926" s="132" t="s">
        <v>4677</v>
      </c>
      <c r="H2926" s="15">
        <v>2017</v>
      </c>
      <c r="I2926" s="15">
        <v>1</v>
      </c>
      <c r="J2926" s="15">
        <v>0</v>
      </c>
      <c r="K2926" s="15">
        <v>0</v>
      </c>
      <c r="L2926" s="16" t="s">
        <v>3806</v>
      </c>
      <c r="M2926" s="16"/>
      <c r="N2926" s="16" t="s">
        <v>7743</v>
      </c>
      <c r="O2926" s="17">
        <f>16*23*11</f>
        <v>4048</v>
      </c>
      <c r="P2926" s="17">
        <v>0</v>
      </c>
      <c r="Q2926" s="17">
        <v>0</v>
      </c>
      <c r="R2926" s="18" t="s">
        <v>3753</v>
      </c>
      <c r="S2926" s="19">
        <v>60</v>
      </c>
      <c r="T2926" s="19">
        <v>110</v>
      </c>
      <c r="U2926" s="19">
        <v>0</v>
      </c>
      <c r="V2926" s="19">
        <v>0</v>
      </c>
      <c r="W2926" s="20">
        <v>0</v>
      </c>
      <c r="X2926" s="21">
        <v>0</v>
      </c>
      <c r="Y2926" s="22" t="s">
        <v>2051</v>
      </c>
      <c r="Z2926" s="14" t="s">
        <v>5838</v>
      </c>
      <c r="AA2926" s="24"/>
      <c r="AB2926" s="14"/>
      <c r="AC2926" s="14"/>
      <c r="AD2926" s="25"/>
      <c r="AE2926" s="26"/>
      <c r="AF2926" s="27"/>
      <c r="AG2926" s="29"/>
      <c r="AH2926" s="29"/>
      <c r="AI2926" s="29"/>
      <c r="AJ2926" s="29"/>
      <c r="AK2926" s="29"/>
      <c r="AL2926" s="29"/>
      <c r="AM2926" s="29"/>
      <c r="AN2926" s="29"/>
      <c r="AO2926" s="29"/>
    </row>
    <row r="2927" spans="1:41" ht="16.5" customHeight="1">
      <c r="A2927" s="13" t="s">
        <v>3800</v>
      </c>
      <c r="B2927" s="13"/>
      <c r="C2927" s="368"/>
      <c r="D2927" s="13"/>
      <c r="E2927" s="14" t="s">
        <v>4494</v>
      </c>
      <c r="F2927" s="132" t="s">
        <v>3214</v>
      </c>
      <c r="G2927" s="132" t="s">
        <v>3188</v>
      </c>
      <c r="H2927" s="15">
        <v>2019</v>
      </c>
      <c r="I2927" s="15">
        <v>1</v>
      </c>
      <c r="J2927" s="15">
        <v>0</v>
      </c>
      <c r="K2927" s="15">
        <v>0</v>
      </c>
      <c r="L2927" s="16" t="s">
        <v>3806</v>
      </c>
      <c r="M2927" s="16"/>
      <c r="N2927" s="16" t="s">
        <v>7743</v>
      </c>
      <c r="O2927" s="17">
        <v>300</v>
      </c>
      <c r="P2927" s="17">
        <v>16</v>
      </c>
      <c r="Q2927" s="17">
        <v>0</v>
      </c>
      <c r="R2927" s="18" t="s">
        <v>3753</v>
      </c>
      <c r="S2927" s="19">
        <v>0.83333333333333337</v>
      </c>
      <c r="T2927" s="19">
        <v>110</v>
      </c>
      <c r="U2927" s="19">
        <v>0</v>
      </c>
      <c r="V2927" s="19">
        <v>0</v>
      </c>
      <c r="W2927" s="20">
        <v>0</v>
      </c>
      <c r="X2927" s="21">
        <v>0</v>
      </c>
      <c r="Y2927" s="22" t="s">
        <v>2051</v>
      </c>
      <c r="Z2927" s="14" t="s">
        <v>5838</v>
      </c>
      <c r="AA2927" s="24"/>
      <c r="AB2927" s="14"/>
      <c r="AC2927" s="14"/>
      <c r="AD2927" s="25"/>
      <c r="AE2927" s="26"/>
      <c r="AF2927" s="27"/>
      <c r="AG2927" s="29"/>
      <c r="AH2927" s="29"/>
      <c r="AI2927" s="29"/>
      <c r="AJ2927" s="29"/>
      <c r="AK2927" s="29"/>
      <c r="AL2927" s="29"/>
      <c r="AM2927" s="29"/>
      <c r="AN2927" s="29"/>
      <c r="AO2927" s="29"/>
    </row>
    <row r="2928" spans="1:41" ht="16.5" customHeight="1">
      <c r="A2928" s="13" t="s">
        <v>3800</v>
      </c>
      <c r="B2928" s="13"/>
      <c r="C2928" s="368"/>
      <c r="D2928" s="13"/>
      <c r="E2928" s="14" t="s">
        <v>4490</v>
      </c>
      <c r="F2928" s="132" t="s">
        <v>7742</v>
      </c>
      <c r="G2928" s="132" t="s">
        <v>7742</v>
      </c>
      <c r="H2928" s="15">
        <v>2016</v>
      </c>
      <c r="I2928" s="15">
        <v>1</v>
      </c>
      <c r="J2928" s="15">
        <v>0</v>
      </c>
      <c r="K2928" s="15">
        <v>0</v>
      </c>
      <c r="L2928" s="16" t="s">
        <v>3806</v>
      </c>
      <c r="M2928" s="16" t="s">
        <v>4499</v>
      </c>
      <c r="N2928" s="16" t="s">
        <v>7743</v>
      </c>
      <c r="O2928" s="17">
        <f>1*150</f>
        <v>150</v>
      </c>
      <c r="P2928" s="17">
        <f>12*150</f>
        <v>1800</v>
      </c>
      <c r="Q2928" s="17">
        <v>0</v>
      </c>
      <c r="R2928" s="18" t="s">
        <v>3753</v>
      </c>
      <c r="S2928" s="19">
        <v>0</v>
      </c>
      <c r="T2928" s="19">
        <v>110</v>
      </c>
      <c r="U2928" s="19">
        <v>0</v>
      </c>
      <c r="V2928" s="19">
        <v>0</v>
      </c>
      <c r="W2928" s="20">
        <v>0</v>
      </c>
      <c r="X2928" s="21">
        <v>0</v>
      </c>
      <c r="Y2928" s="22" t="s">
        <v>2051</v>
      </c>
      <c r="Z2928" s="14" t="s">
        <v>5838</v>
      </c>
      <c r="AA2928" s="24"/>
      <c r="AB2928" s="14"/>
      <c r="AC2928" s="14"/>
      <c r="AD2928" s="25"/>
      <c r="AE2928" s="26"/>
      <c r="AF2928" s="27"/>
      <c r="AG2928" s="29"/>
      <c r="AH2928" s="29"/>
      <c r="AI2928" s="29"/>
      <c r="AJ2928" s="29"/>
      <c r="AK2928" s="29"/>
      <c r="AL2928" s="29"/>
      <c r="AM2928" s="29"/>
      <c r="AN2928" s="29"/>
      <c r="AO2928" s="29"/>
    </row>
    <row r="2929" spans="1:41" ht="16.5" customHeight="1">
      <c r="A2929" s="13" t="s">
        <v>3800</v>
      </c>
      <c r="B2929" s="13"/>
      <c r="C2929" s="368"/>
      <c r="D2929" s="13"/>
      <c r="E2929" s="14" t="s">
        <v>5981</v>
      </c>
      <c r="F2929" s="132"/>
      <c r="G2929" s="132" t="s">
        <v>7742</v>
      </c>
      <c r="H2929" s="15">
        <v>2017</v>
      </c>
      <c r="I2929" s="15">
        <v>13</v>
      </c>
      <c r="J2929" s="15">
        <v>0</v>
      </c>
      <c r="K2929" s="15">
        <v>0</v>
      </c>
      <c r="L2929" s="16" t="s">
        <v>3806</v>
      </c>
      <c r="M2929" s="16" t="s">
        <v>5982</v>
      </c>
      <c r="N2929" s="16" t="s">
        <v>7743</v>
      </c>
      <c r="O2929" s="17">
        <f>5*150</f>
        <v>750</v>
      </c>
      <c r="P2929" s="17">
        <v>0</v>
      </c>
      <c r="Q2929" s="17">
        <v>0</v>
      </c>
      <c r="R2929" s="18" t="s">
        <v>3753</v>
      </c>
      <c r="S2929" s="19">
        <v>0</v>
      </c>
      <c r="T2929" s="19">
        <v>110</v>
      </c>
      <c r="U2929" s="19">
        <v>0</v>
      </c>
      <c r="V2929" s="19">
        <v>0</v>
      </c>
      <c r="W2929" s="20">
        <v>0</v>
      </c>
      <c r="X2929" s="21">
        <v>0</v>
      </c>
      <c r="Y2929" s="22" t="s">
        <v>2051</v>
      </c>
      <c r="Z2929" s="14" t="s">
        <v>5838</v>
      </c>
      <c r="AA2929" s="24"/>
      <c r="AB2929" s="14"/>
      <c r="AC2929" s="14"/>
      <c r="AD2929" s="25"/>
      <c r="AE2929" s="26"/>
      <c r="AF2929" s="27"/>
      <c r="AG2929" s="29"/>
      <c r="AH2929" s="29"/>
      <c r="AI2929" s="29"/>
      <c r="AJ2929" s="29"/>
      <c r="AK2929" s="29"/>
      <c r="AL2929" s="29"/>
      <c r="AM2929" s="29"/>
      <c r="AN2929" s="29"/>
      <c r="AO2929" s="29"/>
    </row>
    <row r="2930" spans="1:41" ht="16.5" customHeight="1">
      <c r="A2930" s="13" t="s">
        <v>3800</v>
      </c>
      <c r="B2930" s="13"/>
      <c r="C2930" s="368"/>
      <c r="D2930" s="13"/>
      <c r="E2930" s="14" t="s">
        <v>4678</v>
      </c>
      <c r="F2930" s="132" t="s">
        <v>5983</v>
      </c>
      <c r="G2930" s="132" t="s">
        <v>5984</v>
      </c>
      <c r="H2930" s="15">
        <v>2017</v>
      </c>
      <c r="I2930" s="15">
        <v>1</v>
      </c>
      <c r="J2930" s="15">
        <v>0</v>
      </c>
      <c r="K2930" s="15">
        <v>0</v>
      </c>
      <c r="L2930" s="16" t="s">
        <v>3806</v>
      </c>
      <c r="M2930" s="16"/>
      <c r="N2930" s="16" t="s">
        <v>7743</v>
      </c>
      <c r="O2930" s="17">
        <v>20</v>
      </c>
      <c r="P2930" s="17">
        <v>0</v>
      </c>
      <c r="Q2930" s="17">
        <v>0</v>
      </c>
      <c r="R2930" s="18" t="s">
        <v>3753</v>
      </c>
      <c r="S2930" s="19">
        <v>60</v>
      </c>
      <c r="T2930" s="19">
        <v>110</v>
      </c>
      <c r="U2930" s="19">
        <v>0</v>
      </c>
      <c r="V2930" s="19">
        <v>0</v>
      </c>
      <c r="W2930" s="20">
        <v>0</v>
      </c>
      <c r="X2930" s="21">
        <v>0</v>
      </c>
      <c r="Y2930" s="22" t="s">
        <v>2051</v>
      </c>
      <c r="Z2930" s="14" t="s">
        <v>5838</v>
      </c>
      <c r="AA2930" s="24"/>
      <c r="AB2930" s="14"/>
      <c r="AC2930" s="14"/>
      <c r="AD2930" s="25"/>
      <c r="AE2930" s="26"/>
      <c r="AF2930" s="27"/>
      <c r="AG2930" s="29"/>
      <c r="AH2930" s="29"/>
      <c r="AI2930" s="29"/>
      <c r="AJ2930" s="29"/>
      <c r="AK2930" s="29"/>
      <c r="AL2930" s="29"/>
      <c r="AM2930" s="29"/>
      <c r="AN2930" s="29"/>
      <c r="AO2930" s="29"/>
    </row>
    <row r="2931" spans="1:41" ht="16.5" customHeight="1">
      <c r="A2931" s="13" t="s">
        <v>7796</v>
      </c>
      <c r="B2931" s="13"/>
      <c r="C2931" s="368"/>
      <c r="D2931" s="13"/>
      <c r="E2931" s="14" t="s">
        <v>7797</v>
      </c>
      <c r="F2931" s="132" t="s">
        <v>7651</v>
      </c>
      <c r="G2931" s="132">
        <v>0</v>
      </c>
      <c r="H2931" s="15">
        <v>0</v>
      </c>
      <c r="I2931" s="15">
        <f>1*12</f>
        <v>12</v>
      </c>
      <c r="J2931" s="15">
        <v>0</v>
      </c>
      <c r="K2931" s="15">
        <v>0</v>
      </c>
      <c r="L2931" s="16" t="s">
        <v>7798</v>
      </c>
      <c r="M2931" s="16" t="s">
        <v>3814</v>
      </c>
      <c r="N2931" s="16" t="s">
        <v>7456</v>
      </c>
      <c r="O2931" s="17">
        <f>1*12</f>
        <v>12</v>
      </c>
      <c r="P2931" s="17">
        <v>0</v>
      </c>
      <c r="Q2931" s="17">
        <v>0</v>
      </c>
      <c r="R2931" s="18" t="s">
        <v>3753</v>
      </c>
      <c r="S2931" s="19">
        <v>0</v>
      </c>
      <c r="T2931" s="19">
        <v>110</v>
      </c>
      <c r="U2931" s="19">
        <v>0</v>
      </c>
      <c r="V2931" s="19">
        <v>0</v>
      </c>
      <c r="W2931" s="20">
        <v>0.04</v>
      </c>
      <c r="X2931" s="21">
        <v>5.76</v>
      </c>
      <c r="Y2931" s="22" t="s">
        <v>2051</v>
      </c>
      <c r="Z2931" s="14" t="s">
        <v>5838</v>
      </c>
      <c r="AA2931" s="24"/>
      <c r="AB2931" s="14"/>
      <c r="AC2931" s="14"/>
      <c r="AD2931" s="25"/>
      <c r="AE2931" s="26"/>
      <c r="AF2931" s="27"/>
      <c r="AG2931" s="29"/>
      <c r="AH2931" s="29"/>
      <c r="AI2931" s="29"/>
      <c r="AJ2931" s="29"/>
      <c r="AK2931" s="29"/>
      <c r="AL2931" s="29"/>
      <c r="AM2931" s="29"/>
      <c r="AN2931" s="29"/>
      <c r="AO2931" s="29"/>
    </row>
    <row r="2932" spans="1:41" ht="16.5" customHeight="1">
      <c r="A2932" s="13" t="s">
        <v>3800</v>
      </c>
      <c r="B2932" s="13"/>
      <c r="C2932" s="368"/>
      <c r="D2932" s="13"/>
      <c r="E2932" s="14" t="s">
        <v>7795</v>
      </c>
      <c r="F2932" s="132" t="s">
        <v>7350</v>
      </c>
      <c r="G2932" s="132">
        <v>0</v>
      </c>
      <c r="H2932" s="15">
        <v>0</v>
      </c>
      <c r="I2932" s="15">
        <v>24</v>
      </c>
      <c r="J2932" s="15">
        <v>0</v>
      </c>
      <c r="K2932" s="15">
        <v>0</v>
      </c>
      <c r="L2932" s="16" t="s">
        <v>7744</v>
      </c>
      <c r="M2932" s="16"/>
      <c r="N2932" s="16" t="s">
        <v>7352</v>
      </c>
      <c r="O2932" s="17">
        <f>1*150</f>
        <v>150</v>
      </c>
      <c r="P2932" s="17">
        <v>0</v>
      </c>
      <c r="Q2932" s="17">
        <v>0</v>
      </c>
      <c r="R2932" s="18" t="s">
        <v>3753</v>
      </c>
      <c r="S2932" s="19">
        <v>0</v>
      </c>
      <c r="T2932" s="19">
        <v>110</v>
      </c>
      <c r="U2932" s="19">
        <v>0</v>
      </c>
      <c r="V2932" s="19">
        <v>0</v>
      </c>
      <c r="W2932" s="20">
        <v>0.04</v>
      </c>
      <c r="X2932" s="21">
        <v>144</v>
      </c>
      <c r="Y2932" s="22" t="s">
        <v>2051</v>
      </c>
      <c r="Z2932" s="14" t="s">
        <v>5838</v>
      </c>
      <c r="AA2932" s="24"/>
      <c r="AB2932" s="14"/>
      <c r="AC2932" s="14"/>
      <c r="AD2932" s="25"/>
      <c r="AE2932" s="26"/>
      <c r="AF2932" s="27"/>
      <c r="AG2932" s="29"/>
      <c r="AH2932" s="29"/>
      <c r="AI2932" s="29"/>
      <c r="AJ2932" s="29"/>
      <c r="AK2932" s="29"/>
      <c r="AL2932" s="29"/>
      <c r="AM2932" s="29"/>
      <c r="AN2932" s="29"/>
      <c r="AO2932" s="29"/>
    </row>
    <row r="2933" spans="1:41" ht="16.5" customHeight="1">
      <c r="A2933" s="13" t="s">
        <v>3800</v>
      </c>
      <c r="B2933" s="13"/>
      <c r="C2933" s="368"/>
      <c r="D2933" s="13"/>
      <c r="E2933" s="14" t="s">
        <v>4505</v>
      </c>
      <c r="F2933" s="132" t="s">
        <v>7791</v>
      </c>
      <c r="G2933" s="14" t="s">
        <v>4506</v>
      </c>
      <c r="H2933" s="15">
        <v>2019</v>
      </c>
      <c r="I2933" s="15">
        <v>1</v>
      </c>
      <c r="J2933" s="15">
        <v>0</v>
      </c>
      <c r="K2933" s="15">
        <v>0</v>
      </c>
      <c r="L2933" s="16" t="s">
        <v>3804</v>
      </c>
      <c r="M2933" s="16"/>
      <c r="N2933" s="16" t="s">
        <v>7743</v>
      </c>
      <c r="O2933" s="17">
        <v>300</v>
      </c>
      <c r="P2933" s="17">
        <v>8000</v>
      </c>
      <c r="Q2933" s="17">
        <v>0</v>
      </c>
      <c r="R2933" s="18" t="s">
        <v>33</v>
      </c>
      <c r="S2933" s="19">
        <v>60</v>
      </c>
      <c r="T2933" s="19">
        <v>110</v>
      </c>
      <c r="U2933" s="19">
        <v>10</v>
      </c>
      <c r="V2933" s="19">
        <v>0</v>
      </c>
      <c r="W2933" s="20">
        <v>2.2499999999999999E-2</v>
      </c>
      <c r="X2933" s="21">
        <v>6.75</v>
      </c>
      <c r="Y2933" s="247" t="s">
        <v>33</v>
      </c>
      <c r="Z2933" s="14" t="s">
        <v>5838</v>
      </c>
      <c r="AA2933" s="248"/>
      <c r="AB2933" s="248"/>
      <c r="AC2933" s="248"/>
      <c r="AD2933" s="25"/>
      <c r="AE2933" s="26"/>
      <c r="AF2933" s="27"/>
      <c r="AG2933" s="29"/>
      <c r="AH2933" s="29"/>
      <c r="AI2933" s="29"/>
      <c r="AJ2933" s="29"/>
      <c r="AK2933" s="29"/>
      <c r="AL2933" s="29"/>
      <c r="AM2933" s="29"/>
      <c r="AN2933" s="29"/>
      <c r="AO2933" s="29"/>
    </row>
    <row r="2934" spans="1:41" ht="16.5" customHeight="1">
      <c r="A2934" s="13" t="s">
        <v>3800</v>
      </c>
      <c r="B2934" s="13"/>
      <c r="C2934" s="368"/>
      <c r="D2934" s="13"/>
      <c r="E2934" s="14" t="s">
        <v>5979</v>
      </c>
      <c r="F2934" s="132" t="s">
        <v>40</v>
      </c>
      <c r="G2934" s="132">
        <v>0</v>
      </c>
      <c r="H2934" s="15">
        <v>0</v>
      </c>
      <c r="I2934" s="15">
        <v>16</v>
      </c>
      <c r="J2934" s="15">
        <v>0</v>
      </c>
      <c r="K2934" s="15">
        <v>0</v>
      </c>
      <c r="L2934" s="16" t="s">
        <v>3804</v>
      </c>
      <c r="M2934" s="16" t="s">
        <v>3816</v>
      </c>
      <c r="N2934" s="16" t="s">
        <v>7743</v>
      </c>
      <c r="O2934" s="17">
        <f>0.5*150*3</f>
        <v>225</v>
      </c>
      <c r="P2934" s="17">
        <v>0</v>
      </c>
      <c r="Q2934" s="17">
        <v>0</v>
      </c>
      <c r="R2934" s="18" t="s">
        <v>3753</v>
      </c>
      <c r="S2934" s="19">
        <v>0</v>
      </c>
      <c r="T2934" s="19">
        <v>110</v>
      </c>
      <c r="U2934" s="19">
        <v>0</v>
      </c>
      <c r="V2934" s="19">
        <v>0</v>
      </c>
      <c r="W2934" s="20">
        <v>0.04</v>
      </c>
      <c r="X2934" s="21">
        <v>144</v>
      </c>
      <c r="Y2934" s="22" t="s">
        <v>2051</v>
      </c>
      <c r="Z2934" s="14" t="s">
        <v>5838</v>
      </c>
      <c r="AA2934" s="24"/>
      <c r="AB2934" s="14"/>
      <c r="AC2934" s="14"/>
      <c r="AD2934" s="25"/>
      <c r="AE2934" s="26"/>
      <c r="AF2934" s="27"/>
      <c r="AG2934" s="29"/>
      <c r="AH2934" s="29"/>
      <c r="AI2934" s="29"/>
      <c r="AJ2934" s="29"/>
      <c r="AK2934" s="29"/>
      <c r="AL2934" s="29"/>
      <c r="AM2934" s="29"/>
      <c r="AN2934" s="29"/>
      <c r="AO2934" s="29"/>
    </row>
    <row r="2935" spans="1:41" ht="16.5" customHeight="1">
      <c r="A2935" s="13" t="s">
        <v>7748</v>
      </c>
      <c r="B2935" s="13"/>
      <c r="C2935" s="368"/>
      <c r="D2935" s="13"/>
      <c r="E2935" s="14" t="s">
        <v>7758</v>
      </c>
      <c r="F2935" s="132" t="s">
        <v>7759</v>
      </c>
      <c r="G2935" s="132" t="s">
        <v>7760</v>
      </c>
      <c r="H2935" s="15">
        <v>2008</v>
      </c>
      <c r="I2935" s="15">
        <v>1</v>
      </c>
      <c r="J2935" s="15">
        <v>0</v>
      </c>
      <c r="K2935" s="15">
        <v>0</v>
      </c>
      <c r="L2935" s="16" t="s">
        <v>7744</v>
      </c>
      <c r="M2935" s="16" t="s">
        <v>7761</v>
      </c>
      <c r="N2935" s="16" t="s">
        <v>7352</v>
      </c>
      <c r="O2935" s="17">
        <v>30</v>
      </c>
      <c r="P2935" s="17">
        <v>0</v>
      </c>
      <c r="Q2935" s="17">
        <v>0</v>
      </c>
      <c r="R2935" s="18" t="s">
        <v>7345</v>
      </c>
      <c r="S2935" s="19" t="s">
        <v>1619</v>
      </c>
      <c r="T2935" s="19">
        <v>110</v>
      </c>
      <c r="U2935" s="19">
        <v>0</v>
      </c>
      <c r="V2935" s="19">
        <v>0</v>
      </c>
      <c r="W2935" s="20">
        <v>0.33</v>
      </c>
      <c r="X2935" s="21">
        <v>9.9</v>
      </c>
      <c r="Y2935" s="22" t="s">
        <v>7346</v>
      </c>
      <c r="Z2935" s="14" t="s">
        <v>5838</v>
      </c>
      <c r="AA2935" s="24"/>
      <c r="AB2935" s="14"/>
      <c r="AC2935" s="14"/>
      <c r="AD2935" s="25"/>
      <c r="AE2935" s="26"/>
      <c r="AF2935" s="27"/>
      <c r="AG2935" s="29"/>
      <c r="AH2935" s="29"/>
      <c r="AI2935" s="29"/>
      <c r="AJ2935" s="29"/>
      <c r="AK2935" s="29"/>
      <c r="AL2935" s="29"/>
      <c r="AM2935" s="29"/>
      <c r="AN2935" s="29"/>
      <c r="AO2935" s="29"/>
    </row>
    <row r="2936" spans="1:41" ht="16.5" customHeight="1">
      <c r="A2936" s="13" t="s">
        <v>3800</v>
      </c>
      <c r="B2936" s="13"/>
      <c r="C2936" s="368"/>
      <c r="D2936" s="13"/>
      <c r="E2936" s="14" t="s">
        <v>5969</v>
      </c>
      <c r="F2936" s="132" t="s">
        <v>7742</v>
      </c>
      <c r="G2936" s="132" t="s">
        <v>7742</v>
      </c>
      <c r="H2936" s="15">
        <v>0</v>
      </c>
      <c r="I2936" s="15">
        <v>15</v>
      </c>
      <c r="J2936" s="15">
        <v>0</v>
      </c>
      <c r="K2936" s="15">
        <v>0</v>
      </c>
      <c r="L2936" s="16" t="s">
        <v>3806</v>
      </c>
      <c r="M2936" s="16"/>
      <c r="N2936" s="16" t="s">
        <v>7743</v>
      </c>
      <c r="O2936" s="17">
        <v>300</v>
      </c>
      <c r="P2936" s="17">
        <v>0</v>
      </c>
      <c r="Q2936" s="17">
        <v>0</v>
      </c>
      <c r="R2936" s="18" t="s">
        <v>3753</v>
      </c>
      <c r="S2936" s="19">
        <v>0</v>
      </c>
      <c r="T2936" s="19">
        <v>110</v>
      </c>
      <c r="U2936" s="19">
        <v>0</v>
      </c>
      <c r="V2936" s="19">
        <v>0</v>
      </c>
      <c r="W2936" s="20">
        <v>0.04</v>
      </c>
      <c r="X2936" s="21">
        <v>180</v>
      </c>
      <c r="Y2936" s="22" t="s">
        <v>2051</v>
      </c>
      <c r="Z2936" s="14" t="s">
        <v>5838</v>
      </c>
      <c r="AA2936" s="24"/>
      <c r="AB2936" s="14"/>
      <c r="AC2936" s="14"/>
      <c r="AD2936" s="25"/>
      <c r="AE2936" s="26"/>
      <c r="AF2936" s="27"/>
      <c r="AG2936" s="29"/>
      <c r="AH2936" s="29"/>
      <c r="AI2936" s="29"/>
      <c r="AJ2936" s="29"/>
      <c r="AK2936" s="29"/>
      <c r="AL2936" s="29"/>
      <c r="AM2936" s="29"/>
      <c r="AN2936" s="29"/>
      <c r="AO2936" s="29"/>
    </row>
    <row r="2937" spans="1:41" ht="16.5" customHeight="1">
      <c r="A2937" s="13" t="s">
        <v>3800</v>
      </c>
      <c r="B2937" s="13"/>
      <c r="C2937" s="368"/>
      <c r="D2937" s="13"/>
      <c r="E2937" s="14" t="s">
        <v>5970</v>
      </c>
      <c r="F2937" s="132" t="s">
        <v>7742</v>
      </c>
      <c r="G2937" s="132" t="s">
        <v>7742</v>
      </c>
      <c r="H2937" s="15">
        <v>0</v>
      </c>
      <c r="I2937" s="15">
        <v>14</v>
      </c>
      <c r="J2937" s="15">
        <v>0</v>
      </c>
      <c r="K2937" s="15">
        <v>0</v>
      </c>
      <c r="L2937" s="16" t="s">
        <v>3806</v>
      </c>
      <c r="M2937" s="16"/>
      <c r="N2937" s="16" t="s">
        <v>7743</v>
      </c>
      <c r="O2937" s="17">
        <v>300</v>
      </c>
      <c r="P2937" s="17">
        <v>0</v>
      </c>
      <c r="Q2937" s="17">
        <v>0</v>
      </c>
      <c r="R2937" s="18" t="s">
        <v>3753</v>
      </c>
      <c r="S2937" s="19">
        <v>0</v>
      </c>
      <c r="T2937" s="19">
        <v>110</v>
      </c>
      <c r="U2937" s="19">
        <v>0</v>
      </c>
      <c r="V2937" s="19">
        <v>0</v>
      </c>
      <c r="W2937" s="20">
        <v>0.04</v>
      </c>
      <c r="X2937" s="21">
        <v>168</v>
      </c>
      <c r="Y2937" s="22" t="s">
        <v>2051</v>
      </c>
      <c r="Z2937" s="14" t="s">
        <v>5838</v>
      </c>
      <c r="AA2937" s="24"/>
      <c r="AB2937" s="14"/>
      <c r="AC2937" s="14"/>
      <c r="AD2937" s="25"/>
      <c r="AE2937" s="26"/>
      <c r="AF2937" s="27"/>
      <c r="AG2937" s="29"/>
      <c r="AH2937" s="29"/>
      <c r="AI2937" s="29"/>
      <c r="AJ2937" s="29"/>
      <c r="AK2937" s="29"/>
      <c r="AL2937" s="29"/>
      <c r="AM2937" s="29"/>
      <c r="AN2937" s="29"/>
      <c r="AO2937" s="29"/>
    </row>
    <row r="2938" spans="1:41" ht="16.5" customHeight="1">
      <c r="A2938" s="13" t="s">
        <v>3800</v>
      </c>
      <c r="B2938" s="13"/>
      <c r="C2938" s="368"/>
      <c r="D2938" s="13"/>
      <c r="E2938" s="14" t="s">
        <v>4500</v>
      </c>
      <c r="F2938" s="132" t="s">
        <v>5985</v>
      </c>
      <c r="G2938" s="132"/>
      <c r="H2938" s="15">
        <v>2020</v>
      </c>
      <c r="I2938" s="15">
        <v>1</v>
      </c>
      <c r="J2938" s="15">
        <v>0</v>
      </c>
      <c r="K2938" s="15">
        <v>0</v>
      </c>
      <c r="L2938" s="16" t="s">
        <v>3806</v>
      </c>
      <c r="M2938" s="16"/>
      <c r="N2938" s="16" t="s">
        <v>7743</v>
      </c>
      <c r="O2938" s="17">
        <v>10</v>
      </c>
      <c r="P2938" s="17">
        <v>0</v>
      </c>
      <c r="Q2938" s="17">
        <v>0</v>
      </c>
      <c r="R2938" s="18" t="s">
        <v>3753</v>
      </c>
      <c r="S2938" s="19">
        <v>60</v>
      </c>
      <c r="T2938" s="19">
        <v>110</v>
      </c>
      <c r="U2938" s="19">
        <v>0</v>
      </c>
      <c r="V2938" s="19">
        <v>0</v>
      </c>
      <c r="W2938" s="20">
        <v>1.5</v>
      </c>
      <c r="X2938" s="21">
        <v>15</v>
      </c>
      <c r="Y2938" s="22" t="s">
        <v>2051</v>
      </c>
      <c r="Z2938" s="14" t="s">
        <v>5838</v>
      </c>
      <c r="AA2938" s="24"/>
      <c r="AB2938" s="14"/>
      <c r="AC2938" s="14"/>
      <c r="AD2938" s="25"/>
      <c r="AE2938" s="26"/>
      <c r="AF2938" s="27"/>
      <c r="AG2938" s="29"/>
      <c r="AH2938" s="29"/>
      <c r="AI2938" s="29"/>
      <c r="AJ2938" s="29"/>
      <c r="AK2938" s="29"/>
      <c r="AL2938" s="29"/>
      <c r="AM2938" s="29"/>
      <c r="AN2938" s="29"/>
      <c r="AO2938" s="29"/>
    </row>
    <row r="2939" spans="1:41" ht="16.5" customHeight="1">
      <c r="A2939" s="13" t="s">
        <v>3800</v>
      </c>
      <c r="B2939" s="13"/>
      <c r="C2939" s="368"/>
      <c r="D2939" s="13"/>
      <c r="E2939" s="14" t="s">
        <v>5980</v>
      </c>
      <c r="F2939" s="132" t="s">
        <v>7742</v>
      </c>
      <c r="G2939" s="132">
        <v>0</v>
      </c>
      <c r="H2939" s="15">
        <v>0</v>
      </c>
      <c r="I2939" s="15">
        <f>12</f>
        <v>12</v>
      </c>
      <c r="J2939" s="15">
        <v>0</v>
      </c>
      <c r="K2939" s="15">
        <v>0</v>
      </c>
      <c r="L2939" s="16" t="s">
        <v>3806</v>
      </c>
      <c r="M2939" s="16" t="s">
        <v>3815</v>
      </c>
      <c r="N2939" s="16" t="s">
        <v>7743</v>
      </c>
      <c r="O2939" s="17">
        <f>900*0.5</f>
        <v>450</v>
      </c>
      <c r="P2939" s="17">
        <v>0</v>
      </c>
      <c r="Q2939" s="17">
        <v>0</v>
      </c>
      <c r="R2939" s="18" t="s">
        <v>3753</v>
      </c>
      <c r="S2939" s="19">
        <v>0</v>
      </c>
      <c r="T2939" s="19">
        <v>110</v>
      </c>
      <c r="U2939" s="19">
        <v>0</v>
      </c>
      <c r="V2939" s="19">
        <v>0</v>
      </c>
      <c r="W2939" s="20">
        <v>0.04</v>
      </c>
      <c r="X2939" s="21">
        <v>216</v>
      </c>
      <c r="Y2939" s="22" t="s">
        <v>2051</v>
      </c>
      <c r="Z2939" s="14" t="s">
        <v>5838</v>
      </c>
      <c r="AA2939" s="24"/>
      <c r="AB2939" s="14"/>
      <c r="AC2939" s="14"/>
      <c r="AD2939" s="25"/>
      <c r="AE2939" s="26"/>
      <c r="AF2939" s="27"/>
      <c r="AG2939" s="29"/>
      <c r="AH2939" s="29"/>
      <c r="AI2939" s="29"/>
      <c r="AJ2939" s="29"/>
      <c r="AK2939" s="29"/>
      <c r="AL2939" s="29"/>
      <c r="AM2939" s="29"/>
      <c r="AN2939" s="29"/>
      <c r="AO2939" s="29"/>
    </row>
    <row r="2940" spans="1:41" ht="16.5" customHeight="1">
      <c r="A2940" s="13" t="s">
        <v>3800</v>
      </c>
      <c r="B2940" s="13"/>
      <c r="C2940" s="368"/>
      <c r="D2940" s="13"/>
      <c r="E2940" s="14" t="s">
        <v>4496</v>
      </c>
      <c r="F2940" s="132" t="s">
        <v>40</v>
      </c>
      <c r="G2940" s="132">
        <v>0</v>
      </c>
      <c r="H2940" s="15">
        <v>0</v>
      </c>
      <c r="I2940" s="15">
        <v>6</v>
      </c>
      <c r="J2940" s="15">
        <v>0</v>
      </c>
      <c r="K2940" s="15">
        <v>0</v>
      </c>
      <c r="L2940" s="16" t="s">
        <v>3806</v>
      </c>
      <c r="M2940" s="16" t="s">
        <v>3810</v>
      </c>
      <c r="N2940" s="16" t="s">
        <v>7743</v>
      </c>
      <c r="O2940" s="17">
        <f>2*24</f>
        <v>48</v>
      </c>
      <c r="P2940" s="17">
        <v>0</v>
      </c>
      <c r="Q2940" s="17">
        <v>0</v>
      </c>
      <c r="R2940" s="18" t="s">
        <v>3753</v>
      </c>
      <c r="S2940" s="19">
        <v>0</v>
      </c>
      <c r="T2940" s="19">
        <v>110</v>
      </c>
      <c r="U2940" s="19">
        <v>0</v>
      </c>
      <c r="V2940" s="19">
        <v>0</v>
      </c>
      <c r="W2940" s="20">
        <v>0.6</v>
      </c>
      <c r="X2940" s="21">
        <v>172.79999999999998</v>
      </c>
      <c r="Y2940" s="22" t="s">
        <v>2051</v>
      </c>
      <c r="Z2940" s="14" t="s">
        <v>5838</v>
      </c>
      <c r="AA2940" s="24"/>
      <c r="AB2940" s="14"/>
      <c r="AC2940" s="14"/>
      <c r="AD2940" s="25"/>
      <c r="AE2940" s="26"/>
      <c r="AF2940" s="27"/>
      <c r="AG2940" s="29"/>
      <c r="AH2940" s="29"/>
      <c r="AI2940" s="29"/>
      <c r="AJ2940" s="29"/>
      <c r="AK2940" s="29"/>
      <c r="AL2940" s="29"/>
      <c r="AM2940" s="29"/>
      <c r="AN2940" s="29"/>
      <c r="AO2940" s="29"/>
    </row>
    <row r="2941" spans="1:41" ht="16.5" customHeight="1">
      <c r="A2941" s="13" t="s">
        <v>3800</v>
      </c>
      <c r="B2941" s="13"/>
      <c r="C2941" s="368"/>
      <c r="D2941" s="13"/>
      <c r="E2941" s="14" t="s">
        <v>4496</v>
      </c>
      <c r="F2941" s="132" t="s">
        <v>40</v>
      </c>
      <c r="G2941" s="132">
        <v>0</v>
      </c>
      <c r="H2941" s="15">
        <v>0</v>
      </c>
      <c r="I2941" s="15">
        <f>1*12</f>
        <v>12</v>
      </c>
      <c r="J2941" s="15">
        <v>0</v>
      </c>
      <c r="K2941" s="15">
        <v>0</v>
      </c>
      <c r="L2941" s="16" t="s">
        <v>3806</v>
      </c>
      <c r="M2941" s="16" t="s">
        <v>3813</v>
      </c>
      <c r="N2941" s="16" t="s">
        <v>7743</v>
      </c>
      <c r="O2941" s="17">
        <f>2*24</f>
        <v>48</v>
      </c>
      <c r="P2941" s="17">
        <v>0</v>
      </c>
      <c r="Q2941" s="17">
        <v>0</v>
      </c>
      <c r="R2941" s="18" t="s">
        <v>7443</v>
      </c>
      <c r="S2941" s="19">
        <v>0</v>
      </c>
      <c r="T2941" s="19">
        <v>110</v>
      </c>
      <c r="U2941" s="19">
        <v>0</v>
      </c>
      <c r="V2941" s="19">
        <v>0</v>
      </c>
      <c r="W2941" s="20">
        <v>0.6</v>
      </c>
      <c r="X2941" s="21">
        <v>345.59999999999997</v>
      </c>
      <c r="Y2941" s="22" t="s">
        <v>7444</v>
      </c>
      <c r="Z2941" s="14" t="s">
        <v>5838</v>
      </c>
      <c r="AA2941" s="24"/>
      <c r="AB2941" s="14"/>
      <c r="AC2941" s="14"/>
      <c r="AD2941" s="25"/>
      <c r="AE2941" s="26"/>
      <c r="AF2941" s="27"/>
      <c r="AG2941" s="29"/>
      <c r="AH2941" s="29"/>
      <c r="AI2941" s="29"/>
      <c r="AJ2941" s="29"/>
      <c r="AK2941" s="29"/>
      <c r="AL2941" s="29"/>
      <c r="AM2941" s="29"/>
      <c r="AN2941" s="29"/>
      <c r="AO2941" s="29"/>
    </row>
    <row r="2942" spans="1:41" ht="16.5" customHeight="1">
      <c r="A2942" s="13" t="s">
        <v>7748</v>
      </c>
      <c r="B2942" s="13"/>
      <c r="C2942" s="368"/>
      <c r="D2942" s="13"/>
      <c r="E2942" s="14" t="s">
        <v>7769</v>
      </c>
      <c r="F2942" s="132" t="s">
        <v>7770</v>
      </c>
      <c r="G2942" s="132" t="s">
        <v>7771</v>
      </c>
      <c r="H2942" s="15">
        <v>2013</v>
      </c>
      <c r="I2942" s="15">
        <v>1</v>
      </c>
      <c r="J2942" s="15">
        <v>0</v>
      </c>
      <c r="K2942" s="15">
        <v>0</v>
      </c>
      <c r="L2942" s="16" t="s">
        <v>7744</v>
      </c>
      <c r="M2942" s="16"/>
      <c r="N2942" s="16" t="s">
        <v>7352</v>
      </c>
      <c r="O2942" s="17">
        <f>2*150</f>
        <v>300</v>
      </c>
      <c r="P2942" s="17">
        <f>22*360</f>
        <v>7920</v>
      </c>
      <c r="Q2942" s="17">
        <v>0</v>
      </c>
      <c r="R2942" s="18" t="s">
        <v>7345</v>
      </c>
      <c r="S2942" s="19">
        <v>0</v>
      </c>
      <c r="T2942" s="19">
        <v>110</v>
      </c>
      <c r="U2942" s="19">
        <v>0</v>
      </c>
      <c r="V2942" s="19">
        <v>0</v>
      </c>
      <c r="W2942" s="20">
        <v>0.1</v>
      </c>
      <c r="X2942" s="21">
        <v>30</v>
      </c>
      <c r="Y2942" s="22" t="s">
        <v>7346</v>
      </c>
      <c r="Z2942" s="14" t="s">
        <v>5838</v>
      </c>
      <c r="AA2942" s="24"/>
      <c r="AB2942" s="14"/>
      <c r="AC2942" s="14"/>
      <c r="AD2942" s="25"/>
      <c r="AE2942" s="26"/>
      <c r="AF2942" s="27"/>
      <c r="AG2942" s="29"/>
      <c r="AH2942" s="29"/>
      <c r="AI2942" s="29"/>
      <c r="AJ2942" s="29"/>
      <c r="AK2942" s="29"/>
      <c r="AL2942" s="29"/>
      <c r="AM2942" s="29"/>
      <c r="AN2942" s="29"/>
      <c r="AO2942" s="29"/>
    </row>
    <row r="2943" spans="1:41" ht="16.5" customHeight="1">
      <c r="A2943" s="13" t="s">
        <v>3800</v>
      </c>
      <c r="B2943" s="13"/>
      <c r="C2943" s="368"/>
      <c r="D2943" s="13"/>
      <c r="E2943" s="14" t="s">
        <v>4500</v>
      </c>
      <c r="F2943" s="132" t="s">
        <v>4501</v>
      </c>
      <c r="G2943" s="132"/>
      <c r="H2943" s="15">
        <v>2020</v>
      </c>
      <c r="I2943" s="15">
        <v>1</v>
      </c>
      <c r="J2943" s="15">
        <v>0</v>
      </c>
      <c r="K2943" s="15">
        <v>0</v>
      </c>
      <c r="L2943" s="16" t="s">
        <v>3806</v>
      </c>
      <c r="M2943" s="16"/>
      <c r="N2943" s="16" t="s">
        <v>7743</v>
      </c>
      <c r="O2943" s="17">
        <v>20</v>
      </c>
      <c r="P2943" s="17">
        <v>0</v>
      </c>
      <c r="Q2943" s="17">
        <v>0</v>
      </c>
      <c r="R2943" s="18" t="s">
        <v>3753</v>
      </c>
      <c r="S2943" s="19">
        <v>60</v>
      </c>
      <c r="T2943" s="19">
        <v>110</v>
      </c>
      <c r="U2943" s="19">
        <v>0</v>
      </c>
      <c r="V2943" s="19">
        <v>0</v>
      </c>
      <c r="W2943" s="20">
        <v>1.5</v>
      </c>
      <c r="X2943" s="21">
        <v>30</v>
      </c>
      <c r="Y2943" s="22" t="s">
        <v>2051</v>
      </c>
      <c r="Z2943" s="14" t="s">
        <v>5838</v>
      </c>
      <c r="AA2943" s="24"/>
      <c r="AB2943" s="14"/>
      <c r="AC2943" s="14"/>
      <c r="AD2943" s="25"/>
      <c r="AE2943" s="26"/>
      <c r="AF2943" s="27"/>
      <c r="AG2943" s="29"/>
      <c r="AH2943" s="29"/>
      <c r="AI2943" s="29"/>
      <c r="AJ2943" s="29"/>
      <c r="AK2943" s="29"/>
      <c r="AL2943" s="29"/>
      <c r="AM2943" s="29"/>
      <c r="AN2943" s="29"/>
      <c r="AO2943" s="29"/>
    </row>
    <row r="2944" spans="1:41" ht="16.5" customHeight="1">
      <c r="A2944" s="13" t="s">
        <v>3800</v>
      </c>
      <c r="B2944" s="13"/>
      <c r="C2944" s="368"/>
      <c r="D2944" s="13"/>
      <c r="E2944" s="14" t="s">
        <v>5976</v>
      </c>
      <c r="F2944" s="132" t="s">
        <v>7792</v>
      </c>
      <c r="G2944" s="132" t="s">
        <v>7793</v>
      </c>
      <c r="H2944" s="15">
        <v>2023</v>
      </c>
      <c r="I2944" s="15">
        <v>1</v>
      </c>
      <c r="J2944" s="15"/>
      <c r="K2944" s="15"/>
      <c r="L2944" s="16"/>
      <c r="M2944" s="16" t="s">
        <v>7757</v>
      </c>
      <c r="N2944" s="16" t="s">
        <v>7352</v>
      </c>
      <c r="O2944" s="17">
        <f>1*30</f>
        <v>30</v>
      </c>
      <c r="P2944" s="17">
        <v>0</v>
      </c>
      <c r="Q2944" s="17">
        <v>0</v>
      </c>
      <c r="R2944" s="18" t="s">
        <v>3753</v>
      </c>
      <c r="S2944" s="19">
        <v>60</v>
      </c>
      <c r="T2944" s="19">
        <v>110</v>
      </c>
      <c r="U2944" s="19">
        <v>0</v>
      </c>
      <c r="V2944" s="19">
        <v>0</v>
      </c>
      <c r="W2944" s="20">
        <v>1.5</v>
      </c>
      <c r="X2944" s="21">
        <v>45</v>
      </c>
      <c r="Y2944" s="22" t="s">
        <v>2051</v>
      </c>
      <c r="Z2944" s="14" t="s">
        <v>5838</v>
      </c>
      <c r="AA2944" s="24"/>
      <c r="AB2944" s="14"/>
      <c r="AC2944" s="14"/>
      <c r="AD2944" s="25"/>
      <c r="AE2944" s="26"/>
      <c r="AF2944" s="27"/>
      <c r="AG2944" s="29"/>
      <c r="AH2944" s="29"/>
      <c r="AI2944" s="29"/>
      <c r="AJ2944" s="29"/>
      <c r="AK2944" s="29"/>
      <c r="AL2944" s="29"/>
      <c r="AM2944" s="29"/>
      <c r="AN2944" s="29"/>
      <c r="AO2944" s="29"/>
    </row>
    <row r="2945" spans="1:41" ht="16.5" customHeight="1">
      <c r="A2945" s="13" t="s">
        <v>3800</v>
      </c>
      <c r="B2945" s="13"/>
      <c r="C2945" s="368"/>
      <c r="D2945" s="13"/>
      <c r="E2945" s="14" t="s">
        <v>5979</v>
      </c>
      <c r="F2945" s="132" t="s">
        <v>7742</v>
      </c>
      <c r="G2945" s="132">
        <v>0</v>
      </c>
      <c r="H2945" s="15">
        <v>0</v>
      </c>
      <c r="I2945" s="15">
        <f>5*12</f>
        <v>60</v>
      </c>
      <c r="J2945" s="15">
        <v>0</v>
      </c>
      <c r="K2945" s="15">
        <v>0</v>
      </c>
      <c r="L2945" s="16" t="s">
        <v>3806</v>
      </c>
      <c r="M2945" s="16" t="s">
        <v>3811</v>
      </c>
      <c r="N2945" s="16" t="s">
        <v>7743</v>
      </c>
      <c r="O2945" s="17">
        <f>12*320*0.3</f>
        <v>1152</v>
      </c>
      <c r="P2945" s="17">
        <v>0</v>
      </c>
      <c r="Q2945" s="17">
        <v>0</v>
      </c>
      <c r="R2945" s="18" t="s">
        <v>3753</v>
      </c>
      <c r="S2945" s="19">
        <v>0</v>
      </c>
      <c r="T2945" s="19">
        <v>110</v>
      </c>
      <c r="U2945" s="19">
        <v>0</v>
      </c>
      <c r="V2945" s="19">
        <v>0</v>
      </c>
      <c r="W2945" s="20">
        <v>0.04</v>
      </c>
      <c r="X2945" s="21">
        <v>2764.7999999999997</v>
      </c>
      <c r="Y2945" s="22" t="s">
        <v>2051</v>
      </c>
      <c r="Z2945" s="14" t="s">
        <v>5838</v>
      </c>
      <c r="AA2945" s="24"/>
      <c r="AB2945" s="14"/>
      <c r="AC2945" s="14"/>
      <c r="AD2945" s="25"/>
      <c r="AE2945" s="26"/>
      <c r="AF2945" s="27"/>
      <c r="AG2945" s="29"/>
      <c r="AH2945" s="29"/>
      <c r="AI2945" s="29"/>
      <c r="AJ2945" s="29"/>
      <c r="AK2945" s="29"/>
      <c r="AL2945" s="29"/>
      <c r="AM2945" s="29"/>
      <c r="AN2945" s="29"/>
      <c r="AO2945" s="29"/>
    </row>
    <row r="2946" spans="1:41" ht="16.5" customHeight="1">
      <c r="A2946" s="13" t="s">
        <v>3800</v>
      </c>
      <c r="B2946" s="13"/>
      <c r="C2946" s="368"/>
      <c r="D2946" s="13"/>
      <c r="E2946" s="14" t="s">
        <v>5979</v>
      </c>
      <c r="F2946" s="132" t="s">
        <v>7742</v>
      </c>
      <c r="G2946" s="132">
        <v>0</v>
      </c>
      <c r="H2946" s="15">
        <v>0</v>
      </c>
      <c r="I2946" s="15">
        <f>1*12</f>
        <v>12</v>
      </c>
      <c r="J2946" s="15">
        <v>0</v>
      </c>
      <c r="K2946" s="15">
        <v>0</v>
      </c>
      <c r="L2946" s="16" t="s">
        <v>3806</v>
      </c>
      <c r="M2946" s="16" t="s">
        <v>3812</v>
      </c>
      <c r="N2946" s="16" t="s">
        <v>7743</v>
      </c>
      <c r="O2946" s="17">
        <f>12*320*0.3</f>
        <v>1152</v>
      </c>
      <c r="P2946" s="17">
        <v>0</v>
      </c>
      <c r="Q2946" s="17">
        <v>0</v>
      </c>
      <c r="R2946" s="18" t="s">
        <v>3753</v>
      </c>
      <c r="S2946" s="19">
        <v>0</v>
      </c>
      <c r="T2946" s="19">
        <v>110</v>
      </c>
      <c r="U2946" s="19">
        <v>0</v>
      </c>
      <c r="V2946" s="19">
        <v>0</v>
      </c>
      <c r="W2946" s="20">
        <v>0.04</v>
      </c>
      <c r="X2946" s="21">
        <v>552.96</v>
      </c>
      <c r="Y2946" s="22" t="s">
        <v>2051</v>
      </c>
      <c r="Z2946" s="14" t="s">
        <v>5838</v>
      </c>
      <c r="AA2946" s="24"/>
      <c r="AB2946" s="14"/>
      <c r="AC2946" s="14"/>
      <c r="AD2946" s="25"/>
      <c r="AE2946" s="26"/>
      <c r="AF2946" s="27"/>
      <c r="AG2946" s="29"/>
      <c r="AH2946" s="29"/>
      <c r="AI2946" s="29"/>
      <c r="AJ2946" s="29"/>
      <c r="AK2946" s="29"/>
      <c r="AL2946" s="29"/>
      <c r="AM2946" s="29"/>
      <c r="AN2946" s="29"/>
      <c r="AO2946" s="29"/>
    </row>
    <row r="2947" spans="1:41" ht="16.5" customHeight="1">
      <c r="A2947" s="13" t="s">
        <v>3800</v>
      </c>
      <c r="B2947" s="13"/>
      <c r="C2947" s="368"/>
      <c r="D2947" s="13"/>
      <c r="E2947" s="14" t="s">
        <v>4498</v>
      </c>
      <c r="F2947" s="132" t="s">
        <v>5971</v>
      </c>
      <c r="G2947" s="132" t="s">
        <v>5972</v>
      </c>
      <c r="H2947" s="15"/>
      <c r="I2947" s="15">
        <v>1</v>
      </c>
      <c r="J2947" s="15">
        <v>0</v>
      </c>
      <c r="K2947" s="15">
        <v>0</v>
      </c>
      <c r="L2947" s="16" t="s">
        <v>3806</v>
      </c>
      <c r="M2947" s="16"/>
      <c r="N2947" s="16" t="s">
        <v>7743</v>
      </c>
      <c r="O2947" s="17">
        <f>22*10*24</f>
        <v>5280</v>
      </c>
      <c r="P2947" s="17">
        <v>24</v>
      </c>
      <c r="Q2947" s="17">
        <v>0</v>
      </c>
      <c r="R2947" s="18" t="s">
        <v>3753</v>
      </c>
      <c r="S2947" s="19">
        <v>0.83333333333333337</v>
      </c>
      <c r="T2947" s="19">
        <v>110</v>
      </c>
      <c r="U2947" s="19">
        <v>0</v>
      </c>
      <c r="V2947" s="19">
        <v>0</v>
      </c>
      <c r="W2947" s="20">
        <v>0.01</v>
      </c>
      <c r="X2947" s="21">
        <v>52.800000000000004</v>
      </c>
      <c r="Y2947" s="22" t="s">
        <v>2051</v>
      </c>
      <c r="Z2947" s="14" t="s">
        <v>5838</v>
      </c>
      <c r="AA2947" s="24"/>
      <c r="AB2947" s="14"/>
      <c r="AC2947" s="14"/>
      <c r="AD2947" s="25"/>
      <c r="AE2947" s="26"/>
      <c r="AF2947" s="27"/>
      <c r="AG2947" s="29"/>
      <c r="AH2947" s="29"/>
      <c r="AI2947" s="29"/>
      <c r="AJ2947" s="29"/>
      <c r="AK2947" s="29"/>
      <c r="AL2947" s="29"/>
      <c r="AM2947" s="29"/>
      <c r="AN2947" s="29"/>
      <c r="AO2947" s="29"/>
    </row>
    <row r="2948" spans="1:41" ht="16.5" customHeight="1">
      <c r="A2948" s="13" t="s">
        <v>7748</v>
      </c>
      <c r="B2948" s="13"/>
      <c r="C2948" s="368"/>
      <c r="D2948" s="13"/>
      <c r="E2948" s="14" t="s">
        <v>7755</v>
      </c>
      <c r="F2948" s="132" t="s">
        <v>7752</v>
      </c>
      <c r="G2948" s="132" t="s">
        <v>7756</v>
      </c>
      <c r="H2948" s="15">
        <v>2009</v>
      </c>
      <c r="I2948" s="15">
        <v>1</v>
      </c>
      <c r="J2948" s="15">
        <v>0</v>
      </c>
      <c r="K2948" s="15">
        <v>0</v>
      </c>
      <c r="L2948" s="16" t="s">
        <v>7744</v>
      </c>
      <c r="M2948" s="16" t="s">
        <v>7757</v>
      </c>
      <c r="N2948" s="16" t="s">
        <v>7352</v>
      </c>
      <c r="O2948" s="17">
        <f>6*30</f>
        <v>180</v>
      </c>
      <c r="P2948" s="17">
        <v>0</v>
      </c>
      <c r="Q2948" s="17">
        <v>0</v>
      </c>
      <c r="R2948" s="18" t="s">
        <v>7345</v>
      </c>
      <c r="S2948" s="19" t="s">
        <v>1619</v>
      </c>
      <c r="T2948" s="19">
        <v>110</v>
      </c>
      <c r="U2948" s="19">
        <v>0</v>
      </c>
      <c r="V2948" s="19">
        <v>0</v>
      </c>
      <c r="W2948" s="20">
        <v>0.33</v>
      </c>
      <c r="X2948" s="21">
        <v>59.400000000000006</v>
      </c>
      <c r="Y2948" s="22" t="s">
        <v>7346</v>
      </c>
      <c r="Z2948" s="14" t="s">
        <v>5838</v>
      </c>
      <c r="AA2948" s="24"/>
      <c r="AB2948" s="14"/>
      <c r="AC2948" s="14"/>
      <c r="AD2948" s="25"/>
      <c r="AE2948" s="26"/>
      <c r="AF2948" s="27"/>
      <c r="AG2948" s="29"/>
      <c r="AH2948" s="29"/>
      <c r="AI2948" s="29"/>
      <c r="AJ2948" s="29"/>
      <c r="AK2948" s="29"/>
      <c r="AL2948" s="29"/>
      <c r="AM2948" s="29"/>
      <c r="AN2948" s="29"/>
      <c r="AO2948" s="29"/>
    </row>
    <row r="2949" spans="1:41" ht="16.5" customHeight="1">
      <c r="A2949" s="13" t="s">
        <v>3800</v>
      </c>
      <c r="B2949" s="13"/>
      <c r="C2949" s="368"/>
      <c r="D2949" s="13"/>
      <c r="E2949" s="14" t="s">
        <v>5958</v>
      </c>
      <c r="F2949" s="132" t="s">
        <v>5959</v>
      </c>
      <c r="G2949" s="132" t="s">
        <v>5960</v>
      </c>
      <c r="H2949" s="15">
        <v>2017</v>
      </c>
      <c r="I2949" s="15">
        <v>2</v>
      </c>
      <c r="J2949" s="15">
        <v>0</v>
      </c>
      <c r="K2949" s="15">
        <v>0</v>
      </c>
      <c r="L2949" s="16" t="s">
        <v>3806</v>
      </c>
      <c r="M2949" s="16" t="s">
        <v>5961</v>
      </c>
      <c r="N2949" s="16" t="s">
        <v>7743</v>
      </c>
      <c r="O2949" s="17">
        <v>100</v>
      </c>
      <c r="P2949" s="17">
        <v>300</v>
      </c>
      <c r="Q2949" s="17">
        <v>0</v>
      </c>
      <c r="R2949" s="18" t="s">
        <v>3753</v>
      </c>
      <c r="S2949" s="19">
        <v>0</v>
      </c>
      <c r="T2949" s="19">
        <v>110</v>
      </c>
      <c r="U2949" s="19">
        <v>0</v>
      </c>
      <c r="V2949" s="19">
        <v>0</v>
      </c>
      <c r="W2949" s="20">
        <v>0.65</v>
      </c>
      <c r="X2949" s="21">
        <v>130</v>
      </c>
      <c r="Y2949" s="22" t="s">
        <v>2051</v>
      </c>
      <c r="Z2949" s="14" t="s">
        <v>5838</v>
      </c>
      <c r="AA2949" s="24"/>
      <c r="AB2949" s="14"/>
      <c r="AC2949" s="14"/>
      <c r="AD2949" s="25"/>
      <c r="AE2949" s="26"/>
      <c r="AF2949" s="27"/>
      <c r="AG2949" s="29"/>
      <c r="AH2949" s="29"/>
      <c r="AI2949" s="29"/>
      <c r="AJ2949" s="29"/>
      <c r="AK2949" s="29"/>
      <c r="AL2949" s="29"/>
      <c r="AM2949" s="29"/>
      <c r="AN2949" s="29"/>
      <c r="AO2949" s="29"/>
    </row>
    <row r="2950" spans="1:41" ht="16.5" customHeight="1">
      <c r="A2950" s="13" t="s">
        <v>3800</v>
      </c>
      <c r="B2950" s="13"/>
      <c r="C2950" s="368"/>
      <c r="D2950" s="13"/>
      <c r="E2950" s="14" t="s">
        <v>5962</v>
      </c>
      <c r="F2950" s="132" t="s">
        <v>7746</v>
      </c>
      <c r="G2950" s="132" t="s">
        <v>7350</v>
      </c>
      <c r="H2950" s="15">
        <v>2018</v>
      </c>
      <c r="I2950" s="15">
        <v>3</v>
      </c>
      <c r="J2950" s="15">
        <v>0</v>
      </c>
      <c r="K2950" s="15">
        <v>0</v>
      </c>
      <c r="L2950" s="16" t="s">
        <v>7744</v>
      </c>
      <c r="M2950" s="16" t="s">
        <v>7747</v>
      </c>
      <c r="N2950" s="16" t="s">
        <v>7352</v>
      </c>
      <c r="O2950" s="17">
        <v>100</v>
      </c>
      <c r="P2950" s="17">
        <v>300</v>
      </c>
      <c r="Q2950" s="17">
        <v>0</v>
      </c>
      <c r="R2950" s="18" t="s">
        <v>7345</v>
      </c>
      <c r="S2950" s="19">
        <v>0</v>
      </c>
      <c r="T2950" s="19">
        <v>110</v>
      </c>
      <c r="U2950" s="19">
        <v>0</v>
      </c>
      <c r="V2950" s="19">
        <v>0</v>
      </c>
      <c r="W2950" s="20">
        <v>0.65</v>
      </c>
      <c r="X2950" s="21">
        <v>195</v>
      </c>
      <c r="Y2950" s="22" t="s">
        <v>7346</v>
      </c>
      <c r="Z2950" s="14" t="s">
        <v>5838</v>
      </c>
      <c r="AA2950" s="24"/>
      <c r="AB2950" s="14"/>
      <c r="AC2950" s="14"/>
      <c r="AD2950" s="25"/>
      <c r="AE2950" s="26"/>
      <c r="AF2950" s="27"/>
      <c r="AG2950" s="29"/>
      <c r="AH2950" s="29"/>
      <c r="AI2950" s="29"/>
      <c r="AJ2950" s="29"/>
      <c r="AK2950" s="29"/>
      <c r="AL2950" s="29"/>
      <c r="AM2950" s="29"/>
      <c r="AN2950" s="29"/>
      <c r="AO2950" s="29"/>
    </row>
    <row r="2951" spans="1:41" ht="16.5" customHeight="1">
      <c r="A2951" s="13" t="s">
        <v>3800</v>
      </c>
      <c r="B2951" s="13"/>
      <c r="C2951" s="368"/>
      <c r="D2951" s="13"/>
      <c r="E2951" s="14" t="s">
        <v>692</v>
      </c>
      <c r="F2951" s="132" t="s">
        <v>5966</v>
      </c>
      <c r="G2951" s="132" t="s">
        <v>775</v>
      </c>
      <c r="H2951" s="15">
        <v>2014</v>
      </c>
      <c r="I2951" s="15">
        <v>1</v>
      </c>
      <c r="J2951" s="15">
        <v>0</v>
      </c>
      <c r="K2951" s="15">
        <v>0</v>
      </c>
      <c r="L2951" s="16" t="s">
        <v>3806</v>
      </c>
      <c r="M2951" s="16"/>
      <c r="N2951" s="16" t="s">
        <v>7743</v>
      </c>
      <c r="O2951" s="17">
        <f>16*23*11</f>
        <v>4048</v>
      </c>
      <c r="P2951" s="17">
        <v>0</v>
      </c>
      <c r="Q2951" s="17">
        <v>0</v>
      </c>
      <c r="R2951" s="18" t="s">
        <v>3753</v>
      </c>
      <c r="S2951" s="19" t="s">
        <v>1619</v>
      </c>
      <c r="T2951" s="19">
        <v>110</v>
      </c>
      <c r="U2951" s="19">
        <v>1.5</v>
      </c>
      <c r="V2951" s="19">
        <v>0</v>
      </c>
      <c r="W2951" s="20">
        <v>2.5000000000000001E-2</v>
      </c>
      <c r="X2951" s="21">
        <v>101.2</v>
      </c>
      <c r="Y2951" s="22" t="s">
        <v>2051</v>
      </c>
      <c r="Z2951" s="14" t="s">
        <v>5838</v>
      </c>
      <c r="AA2951" s="24"/>
      <c r="AB2951" s="14"/>
      <c r="AC2951" s="14"/>
      <c r="AD2951" s="25"/>
      <c r="AE2951" s="26"/>
      <c r="AF2951" s="27"/>
      <c r="AG2951" s="29"/>
      <c r="AH2951" s="29"/>
      <c r="AI2951" s="29"/>
      <c r="AJ2951" s="29"/>
      <c r="AK2951" s="29"/>
      <c r="AL2951" s="29"/>
      <c r="AM2951" s="29"/>
      <c r="AN2951" s="29"/>
      <c r="AO2951" s="29"/>
    </row>
    <row r="2952" spans="1:41" ht="16.5" customHeight="1">
      <c r="A2952" s="13" t="s">
        <v>3800</v>
      </c>
      <c r="B2952" s="13"/>
      <c r="C2952" s="368"/>
      <c r="D2952" s="13"/>
      <c r="E2952" s="14" t="s">
        <v>5952</v>
      </c>
      <c r="F2952" s="132" t="s">
        <v>95</v>
      </c>
      <c r="G2952" s="132" t="s">
        <v>3805</v>
      </c>
      <c r="H2952" s="15">
        <v>2014</v>
      </c>
      <c r="I2952" s="15">
        <v>1</v>
      </c>
      <c r="J2952" s="15">
        <v>0</v>
      </c>
      <c r="K2952" s="15">
        <v>0</v>
      </c>
      <c r="L2952" s="16" t="s">
        <v>3804</v>
      </c>
      <c r="M2952" s="16"/>
      <c r="N2952" s="16" t="s">
        <v>7743</v>
      </c>
      <c r="O2952" s="17">
        <f>1*20*10</f>
        <v>200</v>
      </c>
      <c r="P2952" s="17">
        <v>0</v>
      </c>
      <c r="Q2952" s="17">
        <v>0</v>
      </c>
      <c r="R2952" s="18" t="s">
        <v>3753</v>
      </c>
      <c r="S2952" s="19">
        <v>60</v>
      </c>
      <c r="T2952" s="19">
        <v>110</v>
      </c>
      <c r="U2952" s="19">
        <v>0</v>
      </c>
      <c r="V2952" s="19">
        <v>0</v>
      </c>
      <c r="W2952" s="20">
        <v>0.53</v>
      </c>
      <c r="X2952" s="21">
        <v>106</v>
      </c>
      <c r="Y2952" s="22" t="s">
        <v>2051</v>
      </c>
      <c r="Z2952" s="14" t="s">
        <v>5838</v>
      </c>
      <c r="AA2952" s="24"/>
      <c r="AB2952" s="14"/>
      <c r="AC2952" s="14"/>
      <c r="AD2952" s="25"/>
      <c r="AE2952" s="26"/>
      <c r="AF2952" s="27"/>
      <c r="AG2952" s="29"/>
      <c r="AH2952" s="29"/>
      <c r="AI2952" s="29"/>
      <c r="AJ2952" s="29"/>
      <c r="AK2952" s="29"/>
      <c r="AL2952" s="29"/>
      <c r="AM2952" s="29"/>
      <c r="AN2952" s="29"/>
      <c r="AO2952" s="29"/>
    </row>
    <row r="2953" spans="1:41" ht="16.5" customHeight="1">
      <c r="A2953" s="13" t="s">
        <v>7748</v>
      </c>
      <c r="B2953" s="13"/>
      <c r="C2953" s="368"/>
      <c r="D2953" s="13"/>
      <c r="E2953" s="14" t="s">
        <v>7789</v>
      </c>
      <c r="F2953" s="132" t="s">
        <v>7790</v>
      </c>
      <c r="G2953" s="132" t="s">
        <v>7350</v>
      </c>
      <c r="H2953" s="15">
        <v>2006</v>
      </c>
      <c r="I2953" s="15">
        <v>1</v>
      </c>
      <c r="J2953" s="15">
        <v>0</v>
      </c>
      <c r="K2953" s="15">
        <v>0</v>
      </c>
      <c r="L2953" s="16" t="s">
        <v>7744</v>
      </c>
      <c r="M2953" s="16"/>
      <c r="N2953" s="16" t="s">
        <v>7352</v>
      </c>
      <c r="O2953" s="17">
        <f>16*23*12</f>
        <v>4416</v>
      </c>
      <c r="P2953" s="17">
        <v>0</v>
      </c>
      <c r="Q2953" s="17">
        <v>0</v>
      </c>
      <c r="R2953" s="18" t="s">
        <v>3753</v>
      </c>
      <c r="S2953" s="19" t="s">
        <v>1619</v>
      </c>
      <c r="T2953" s="19">
        <v>110</v>
      </c>
      <c r="U2953" s="19">
        <v>0</v>
      </c>
      <c r="V2953" s="19">
        <v>0</v>
      </c>
      <c r="W2953" s="20">
        <v>2.5000000000000001E-2</v>
      </c>
      <c r="X2953" s="21">
        <v>110.4</v>
      </c>
      <c r="Y2953" s="22" t="s">
        <v>2051</v>
      </c>
      <c r="Z2953" s="14" t="s">
        <v>5838</v>
      </c>
      <c r="AA2953" s="24"/>
      <c r="AB2953" s="14"/>
      <c r="AC2953" s="14"/>
      <c r="AD2953" s="25"/>
      <c r="AE2953" s="26"/>
      <c r="AF2953" s="27"/>
      <c r="AG2953" s="29"/>
      <c r="AH2953" s="29"/>
      <c r="AI2953" s="29"/>
      <c r="AJ2953" s="29"/>
      <c r="AK2953" s="29"/>
      <c r="AL2953" s="29"/>
      <c r="AM2953" s="29"/>
      <c r="AN2953" s="29"/>
      <c r="AO2953" s="29"/>
    </row>
    <row r="2954" spans="1:41" ht="16.5" customHeight="1">
      <c r="A2954" s="13" t="s">
        <v>3800</v>
      </c>
      <c r="B2954" s="13"/>
      <c r="C2954" s="368"/>
      <c r="D2954" s="13"/>
      <c r="E2954" s="14" t="s">
        <v>692</v>
      </c>
      <c r="F2954" s="132" t="s">
        <v>5966</v>
      </c>
      <c r="G2954" s="132" t="s">
        <v>5968</v>
      </c>
      <c r="H2954" s="15">
        <v>2007</v>
      </c>
      <c r="I2954" s="15">
        <v>1</v>
      </c>
      <c r="J2954" s="15">
        <v>0</v>
      </c>
      <c r="K2954" s="15">
        <v>0</v>
      </c>
      <c r="L2954" s="16" t="s">
        <v>3806</v>
      </c>
      <c r="M2954" s="16"/>
      <c r="N2954" s="16" t="s">
        <v>7743</v>
      </c>
      <c r="O2954" s="17">
        <f>16*23*12</f>
        <v>4416</v>
      </c>
      <c r="P2954" s="17">
        <v>0</v>
      </c>
      <c r="Q2954" s="17">
        <v>0</v>
      </c>
      <c r="R2954" s="18" t="s">
        <v>3753</v>
      </c>
      <c r="S2954" s="19" t="s">
        <v>1619</v>
      </c>
      <c r="T2954" s="19">
        <v>110</v>
      </c>
      <c r="U2954" s="19">
        <v>1.5</v>
      </c>
      <c r="V2954" s="19">
        <v>0</v>
      </c>
      <c r="W2954" s="20">
        <v>2.5000000000000001E-2</v>
      </c>
      <c r="X2954" s="21">
        <v>110.4</v>
      </c>
      <c r="Y2954" s="22" t="s">
        <v>2051</v>
      </c>
      <c r="Z2954" s="14" t="s">
        <v>5838</v>
      </c>
      <c r="AA2954" s="24"/>
      <c r="AB2954" s="14"/>
      <c r="AC2954" s="14"/>
      <c r="AD2954" s="25"/>
      <c r="AE2954" s="26"/>
      <c r="AF2954" s="27"/>
      <c r="AG2954" s="29"/>
      <c r="AH2954" s="29"/>
      <c r="AI2954" s="29"/>
      <c r="AJ2954" s="29"/>
      <c r="AK2954" s="29"/>
      <c r="AL2954" s="29"/>
      <c r="AM2954" s="29"/>
      <c r="AN2954" s="29"/>
      <c r="AO2954" s="29"/>
    </row>
    <row r="2955" spans="1:41" ht="16.5" customHeight="1">
      <c r="A2955" s="13" t="s">
        <v>3800</v>
      </c>
      <c r="B2955" s="13"/>
      <c r="C2955" s="368"/>
      <c r="D2955" s="13"/>
      <c r="E2955" s="14" t="s">
        <v>5949</v>
      </c>
      <c r="F2955" s="132" t="s">
        <v>7742</v>
      </c>
      <c r="G2955" s="132" t="s">
        <v>5950</v>
      </c>
      <c r="H2955" s="15">
        <v>0</v>
      </c>
      <c r="I2955" s="15">
        <v>5</v>
      </c>
      <c r="J2955" s="15"/>
      <c r="K2955" s="15"/>
      <c r="L2955" s="16"/>
      <c r="M2955" s="257"/>
      <c r="N2955" s="16" t="s">
        <v>7743</v>
      </c>
      <c r="O2955" s="17">
        <f>1*150</f>
        <v>150</v>
      </c>
      <c r="P2955" s="17">
        <v>0</v>
      </c>
      <c r="Q2955" s="17">
        <v>0</v>
      </c>
      <c r="R2955" s="18" t="s">
        <v>3753</v>
      </c>
      <c r="S2955" s="19">
        <v>60</v>
      </c>
      <c r="T2955" s="19">
        <v>110</v>
      </c>
      <c r="U2955" s="19">
        <v>0</v>
      </c>
      <c r="V2955" s="19">
        <v>0</v>
      </c>
      <c r="W2955" s="20">
        <v>0.8</v>
      </c>
      <c r="X2955" s="21">
        <v>600</v>
      </c>
      <c r="Y2955" s="22" t="s">
        <v>2051</v>
      </c>
      <c r="Z2955" s="14" t="s">
        <v>5838</v>
      </c>
      <c r="AA2955" s="24"/>
      <c r="AB2955" s="14"/>
      <c r="AC2955" s="14"/>
      <c r="AD2955" s="25"/>
      <c r="AE2955" s="26"/>
      <c r="AF2955" s="27"/>
      <c r="AG2955" s="29"/>
      <c r="AH2955" s="29"/>
      <c r="AI2955" s="29"/>
      <c r="AJ2955" s="29"/>
      <c r="AK2955" s="29"/>
      <c r="AL2955" s="29"/>
      <c r="AM2955" s="29"/>
      <c r="AN2955" s="29"/>
      <c r="AO2955" s="29"/>
    </row>
    <row r="2956" spans="1:41" ht="16.5" customHeight="1">
      <c r="A2956" s="13" t="s">
        <v>3800</v>
      </c>
      <c r="B2956" s="13"/>
      <c r="C2956" s="368"/>
      <c r="D2956" s="13"/>
      <c r="E2956" s="14" t="s">
        <v>5952</v>
      </c>
      <c r="F2956" s="132" t="s">
        <v>46</v>
      </c>
      <c r="G2956" s="132" t="s">
        <v>4502</v>
      </c>
      <c r="H2956" s="15">
        <v>2018</v>
      </c>
      <c r="I2956" s="15">
        <v>1</v>
      </c>
      <c r="J2956" s="15">
        <v>0</v>
      </c>
      <c r="K2956" s="15">
        <v>0</v>
      </c>
      <c r="L2956" s="16" t="s">
        <v>3806</v>
      </c>
      <c r="M2956" s="16" t="s">
        <v>5953</v>
      </c>
      <c r="N2956" s="16" t="s">
        <v>7743</v>
      </c>
      <c r="O2956" s="17">
        <v>200</v>
      </c>
      <c r="P2956" s="17">
        <v>0</v>
      </c>
      <c r="Q2956" s="17">
        <v>0</v>
      </c>
      <c r="R2956" s="18" t="s">
        <v>3753</v>
      </c>
      <c r="S2956" s="19">
        <v>0</v>
      </c>
      <c r="T2956" s="19">
        <v>110</v>
      </c>
      <c r="U2956" s="19">
        <v>0</v>
      </c>
      <c r="V2956" s="19">
        <v>0</v>
      </c>
      <c r="W2956" s="20">
        <v>0.65</v>
      </c>
      <c r="X2956" s="21">
        <v>130</v>
      </c>
      <c r="Y2956" s="22" t="s">
        <v>2051</v>
      </c>
      <c r="Z2956" s="14" t="s">
        <v>5838</v>
      </c>
      <c r="AA2956" s="24"/>
      <c r="AB2956" s="14"/>
      <c r="AC2956" s="14"/>
      <c r="AD2956" s="25"/>
      <c r="AE2956" s="26"/>
      <c r="AF2956" s="27"/>
      <c r="AG2956" s="29"/>
      <c r="AH2956" s="29"/>
      <c r="AI2956" s="29"/>
      <c r="AJ2956" s="29"/>
      <c r="AK2956" s="29"/>
      <c r="AL2956" s="29"/>
      <c r="AM2956" s="29"/>
      <c r="AN2956" s="29"/>
      <c r="AO2956" s="29"/>
    </row>
    <row r="2957" spans="1:41" ht="16.5" customHeight="1">
      <c r="A2957" s="13" t="s">
        <v>3800</v>
      </c>
      <c r="B2957" s="13"/>
      <c r="C2957" s="368"/>
      <c r="D2957" s="13"/>
      <c r="E2957" s="14" t="s">
        <v>5977</v>
      </c>
      <c r="F2957" s="132" t="s">
        <v>5978</v>
      </c>
      <c r="G2957" s="132">
        <v>0</v>
      </c>
      <c r="H2957" s="15">
        <v>0</v>
      </c>
      <c r="I2957" s="15">
        <v>5</v>
      </c>
      <c r="J2957" s="15">
        <v>0</v>
      </c>
      <c r="K2957" s="15">
        <v>0</v>
      </c>
      <c r="L2957" s="16" t="s">
        <v>3806</v>
      </c>
      <c r="M2957" s="16" t="s">
        <v>3807</v>
      </c>
      <c r="N2957" s="16" t="s">
        <v>7743</v>
      </c>
      <c r="O2957" s="17">
        <f>0.5*15*10</f>
        <v>75</v>
      </c>
      <c r="P2957" s="17">
        <v>0</v>
      </c>
      <c r="Q2957" s="17">
        <v>0</v>
      </c>
      <c r="R2957" s="18" t="s">
        <v>3753</v>
      </c>
      <c r="S2957" s="19">
        <v>0</v>
      </c>
      <c r="T2957" s="19">
        <v>110</v>
      </c>
      <c r="U2957" s="19">
        <v>0</v>
      </c>
      <c r="V2957" s="19">
        <v>0</v>
      </c>
      <c r="W2957" s="20">
        <v>2</v>
      </c>
      <c r="X2957" s="21">
        <v>750</v>
      </c>
      <c r="Y2957" s="22" t="s">
        <v>2051</v>
      </c>
      <c r="Z2957" s="14" t="s">
        <v>5838</v>
      </c>
      <c r="AA2957" s="24"/>
      <c r="AB2957" s="14"/>
      <c r="AC2957" s="14"/>
      <c r="AD2957" s="25"/>
      <c r="AE2957" s="26"/>
      <c r="AF2957" s="27"/>
      <c r="AG2957" s="29"/>
      <c r="AH2957" s="29"/>
      <c r="AI2957" s="29"/>
      <c r="AJ2957" s="29"/>
      <c r="AK2957" s="29"/>
      <c r="AL2957" s="29"/>
      <c r="AM2957" s="29"/>
      <c r="AN2957" s="29"/>
      <c r="AO2957" s="29"/>
    </row>
    <row r="2958" spans="1:41" ht="16.5" customHeight="1">
      <c r="A2958" s="13" t="s">
        <v>7748</v>
      </c>
      <c r="B2958" s="13"/>
      <c r="C2958" s="368"/>
      <c r="D2958" s="13"/>
      <c r="E2958" s="14" t="s">
        <v>7767</v>
      </c>
      <c r="F2958" s="132" t="s">
        <v>7369</v>
      </c>
      <c r="G2958" s="132" t="s">
        <v>7768</v>
      </c>
      <c r="H2958" s="15">
        <v>0</v>
      </c>
      <c r="I2958" s="15">
        <v>2</v>
      </c>
      <c r="J2958" s="15">
        <v>0</v>
      </c>
      <c r="K2958" s="15">
        <v>0</v>
      </c>
      <c r="L2958" s="16" t="s">
        <v>7744</v>
      </c>
      <c r="M2958" s="16"/>
      <c r="N2958" s="16" t="s">
        <v>7352</v>
      </c>
      <c r="O2958" s="17">
        <f>24*30*5</f>
        <v>3600</v>
      </c>
      <c r="P2958" s="17">
        <v>0</v>
      </c>
      <c r="Q2958" s="17">
        <v>0</v>
      </c>
      <c r="R2958" s="18" t="s">
        <v>7345</v>
      </c>
      <c r="S2958" s="19">
        <v>30</v>
      </c>
      <c r="T2958" s="19">
        <v>110</v>
      </c>
      <c r="U2958" s="19">
        <v>1</v>
      </c>
      <c r="V2958" s="19">
        <v>4</v>
      </c>
      <c r="W2958" s="20">
        <v>0.05</v>
      </c>
      <c r="X2958" s="21">
        <v>360</v>
      </c>
      <c r="Y2958" s="22" t="s">
        <v>7346</v>
      </c>
      <c r="Z2958" s="14" t="s">
        <v>5838</v>
      </c>
      <c r="AA2958" s="24"/>
      <c r="AB2958" s="14"/>
      <c r="AC2958" s="14"/>
      <c r="AD2958" s="25"/>
      <c r="AE2958" s="26"/>
      <c r="AF2958" s="27"/>
      <c r="AG2958" s="29"/>
      <c r="AH2958" s="29"/>
      <c r="AI2958" s="29"/>
      <c r="AJ2958" s="29"/>
      <c r="AK2958" s="29"/>
      <c r="AL2958" s="29"/>
      <c r="AM2958" s="29"/>
      <c r="AN2958" s="29"/>
      <c r="AO2958" s="29"/>
    </row>
    <row r="2959" spans="1:41" ht="16.5" customHeight="1">
      <c r="A2959" s="13" t="s">
        <v>7748</v>
      </c>
      <c r="B2959" s="13"/>
      <c r="C2959" s="368"/>
      <c r="D2959" s="13"/>
      <c r="E2959" s="14" t="s">
        <v>7772</v>
      </c>
      <c r="F2959" s="132" t="s">
        <v>7350</v>
      </c>
      <c r="G2959" s="132" t="s">
        <v>7350</v>
      </c>
      <c r="H2959" s="15">
        <v>0</v>
      </c>
      <c r="I2959" s="15">
        <v>1</v>
      </c>
      <c r="J2959" s="15">
        <v>0</v>
      </c>
      <c r="K2959" s="15">
        <v>0</v>
      </c>
      <c r="L2959" s="16" t="s">
        <v>7744</v>
      </c>
      <c r="M2959" s="16"/>
      <c r="N2959" s="16" t="s">
        <v>7352</v>
      </c>
      <c r="O2959" s="17">
        <f>24*150</f>
        <v>3600</v>
      </c>
      <c r="P2959" s="17">
        <v>0</v>
      </c>
      <c r="Q2959" s="17">
        <v>0</v>
      </c>
      <c r="R2959" s="18" t="s">
        <v>3753</v>
      </c>
      <c r="S2959" s="19">
        <v>0</v>
      </c>
      <c r="T2959" s="19">
        <v>110</v>
      </c>
      <c r="U2959" s="19">
        <v>0</v>
      </c>
      <c r="V2959" s="19">
        <v>0</v>
      </c>
      <c r="W2959" s="20">
        <v>0.05</v>
      </c>
      <c r="X2959" s="21">
        <v>180</v>
      </c>
      <c r="Y2959" s="22" t="s">
        <v>2051</v>
      </c>
      <c r="Z2959" s="14" t="s">
        <v>5838</v>
      </c>
      <c r="AA2959" s="24"/>
      <c r="AB2959" s="14"/>
      <c r="AC2959" s="14"/>
      <c r="AD2959" s="25"/>
      <c r="AE2959" s="26"/>
      <c r="AF2959" s="27"/>
      <c r="AG2959" s="29"/>
      <c r="AH2959" s="29"/>
      <c r="AI2959" s="29"/>
      <c r="AJ2959" s="29"/>
      <c r="AK2959" s="29"/>
      <c r="AL2959" s="29"/>
      <c r="AM2959" s="29"/>
      <c r="AN2959" s="29"/>
      <c r="AO2959" s="29"/>
    </row>
    <row r="2960" spans="1:41" ht="16.5" customHeight="1">
      <c r="A2960" s="13" t="s">
        <v>7748</v>
      </c>
      <c r="B2960" s="13"/>
      <c r="C2960" s="368"/>
      <c r="D2960" s="13"/>
      <c r="E2960" s="14" t="s">
        <v>7775</v>
      </c>
      <c r="F2960" s="132" t="s">
        <v>7350</v>
      </c>
      <c r="G2960" s="132" t="s">
        <v>7350</v>
      </c>
      <c r="H2960" s="15">
        <v>0</v>
      </c>
      <c r="I2960" s="15">
        <v>1</v>
      </c>
      <c r="J2960" s="15">
        <v>0</v>
      </c>
      <c r="K2960" s="15">
        <v>0</v>
      </c>
      <c r="L2960" s="16" t="s">
        <v>7744</v>
      </c>
      <c r="M2960" s="16"/>
      <c r="N2960" s="16" t="s">
        <v>7352</v>
      </c>
      <c r="O2960" s="17">
        <v>7200</v>
      </c>
      <c r="P2960" s="17">
        <v>0</v>
      </c>
      <c r="Q2960" s="17">
        <v>0</v>
      </c>
      <c r="R2960" s="18" t="s">
        <v>7345</v>
      </c>
      <c r="S2960" s="19">
        <v>0</v>
      </c>
      <c r="T2960" s="19">
        <v>110</v>
      </c>
      <c r="U2960" s="19">
        <v>0</v>
      </c>
      <c r="V2960" s="19">
        <v>0</v>
      </c>
      <c r="W2960" s="20">
        <v>2.5000000000000001E-2</v>
      </c>
      <c r="X2960" s="21">
        <v>180</v>
      </c>
      <c r="Y2960" s="22" t="s">
        <v>7346</v>
      </c>
      <c r="Z2960" s="14" t="s">
        <v>5838</v>
      </c>
      <c r="AA2960" s="24"/>
      <c r="AB2960" s="14"/>
      <c r="AC2960" s="14"/>
      <c r="AD2960" s="25"/>
      <c r="AE2960" s="26"/>
      <c r="AF2960" s="27"/>
      <c r="AG2960" s="29"/>
      <c r="AH2960" s="29"/>
      <c r="AI2960" s="29"/>
      <c r="AJ2960" s="29"/>
      <c r="AK2960" s="29"/>
      <c r="AL2960" s="29"/>
      <c r="AM2960" s="29"/>
      <c r="AN2960" s="29"/>
      <c r="AO2960" s="29"/>
    </row>
    <row r="2961" spans="1:41" ht="16.5" customHeight="1">
      <c r="A2961" s="13" t="s">
        <v>3800</v>
      </c>
      <c r="B2961" s="13"/>
      <c r="C2961" s="368"/>
      <c r="D2961" s="13"/>
      <c r="E2961" s="14" t="s">
        <v>5979</v>
      </c>
      <c r="F2961" s="132" t="s">
        <v>7742</v>
      </c>
      <c r="G2961" s="132">
        <v>0</v>
      </c>
      <c r="H2961" s="15">
        <v>0</v>
      </c>
      <c r="I2961" s="15">
        <v>13</v>
      </c>
      <c r="J2961" s="15">
        <v>0</v>
      </c>
      <c r="K2961" s="15">
        <v>0</v>
      </c>
      <c r="L2961" s="16" t="s">
        <v>3806</v>
      </c>
      <c r="M2961" s="16" t="s">
        <v>3808</v>
      </c>
      <c r="N2961" s="16" t="s">
        <v>7743</v>
      </c>
      <c r="O2961" s="17">
        <f>16*300</f>
        <v>4800</v>
      </c>
      <c r="P2961" s="17">
        <v>0</v>
      </c>
      <c r="Q2961" s="17">
        <v>0</v>
      </c>
      <c r="R2961" s="18" t="s">
        <v>3753</v>
      </c>
      <c r="S2961" s="19">
        <v>0</v>
      </c>
      <c r="T2961" s="19">
        <v>110</v>
      </c>
      <c r="U2961" s="19">
        <v>0</v>
      </c>
      <c r="V2961" s="19">
        <v>0</v>
      </c>
      <c r="W2961" s="20">
        <v>0.04</v>
      </c>
      <c r="X2961" s="21">
        <v>2496</v>
      </c>
      <c r="Y2961" s="22" t="s">
        <v>2051</v>
      </c>
      <c r="Z2961" s="14" t="s">
        <v>5838</v>
      </c>
      <c r="AA2961" s="24"/>
      <c r="AB2961" s="14"/>
      <c r="AC2961" s="14"/>
      <c r="AD2961" s="25"/>
      <c r="AE2961" s="26"/>
      <c r="AF2961" s="27"/>
      <c r="AG2961" s="29"/>
      <c r="AH2961" s="29"/>
      <c r="AI2961" s="29"/>
      <c r="AJ2961" s="29"/>
      <c r="AK2961" s="29"/>
      <c r="AL2961" s="29"/>
      <c r="AM2961" s="29"/>
      <c r="AN2961" s="29"/>
      <c r="AO2961" s="29"/>
    </row>
    <row r="2962" spans="1:41" ht="16.5" customHeight="1">
      <c r="A2962" s="13" t="s">
        <v>3800</v>
      </c>
      <c r="B2962" s="13"/>
      <c r="C2962" s="368"/>
      <c r="D2962" s="13"/>
      <c r="E2962" s="14" t="s">
        <v>5979</v>
      </c>
      <c r="F2962" s="132" t="s">
        <v>7742</v>
      </c>
      <c r="G2962" s="132">
        <v>0</v>
      </c>
      <c r="H2962" s="15">
        <v>0</v>
      </c>
      <c r="I2962" s="15">
        <v>25</v>
      </c>
      <c r="J2962" s="15">
        <v>0</v>
      </c>
      <c r="K2962" s="15">
        <v>0</v>
      </c>
      <c r="L2962" s="16" t="s">
        <v>3806</v>
      </c>
      <c r="M2962" s="16" t="s">
        <v>3809</v>
      </c>
      <c r="N2962" s="16" t="s">
        <v>7743</v>
      </c>
      <c r="O2962" s="17">
        <f>16*300</f>
        <v>4800</v>
      </c>
      <c r="P2962" s="17">
        <v>0</v>
      </c>
      <c r="Q2962" s="17">
        <v>0</v>
      </c>
      <c r="R2962" s="18" t="s">
        <v>3753</v>
      </c>
      <c r="S2962" s="19">
        <v>0</v>
      </c>
      <c r="T2962" s="19">
        <v>110</v>
      </c>
      <c r="U2962" s="19">
        <v>0</v>
      </c>
      <c r="V2962" s="19">
        <v>0</v>
      </c>
      <c r="W2962" s="20">
        <v>0.04</v>
      </c>
      <c r="X2962" s="21">
        <v>4800</v>
      </c>
      <c r="Y2962" s="22" t="s">
        <v>2051</v>
      </c>
      <c r="Z2962" s="14" t="s">
        <v>5838</v>
      </c>
      <c r="AA2962" s="24"/>
      <c r="AB2962" s="14"/>
      <c r="AC2962" s="14"/>
      <c r="AD2962" s="25"/>
      <c r="AE2962" s="26"/>
      <c r="AF2962" s="27"/>
      <c r="AG2962" s="29"/>
      <c r="AH2962" s="29"/>
      <c r="AI2962" s="29"/>
      <c r="AJ2962" s="29"/>
      <c r="AK2962" s="29"/>
      <c r="AL2962" s="29"/>
      <c r="AM2962" s="29"/>
      <c r="AN2962" s="29"/>
      <c r="AO2962" s="29"/>
    </row>
    <row r="2963" spans="1:41" ht="16.5" customHeight="1">
      <c r="A2963" s="13" t="s">
        <v>3800</v>
      </c>
      <c r="B2963" s="13"/>
      <c r="C2963" s="368"/>
      <c r="D2963" s="13"/>
      <c r="E2963" s="14" t="s">
        <v>3801</v>
      </c>
      <c r="F2963" s="132" t="s">
        <v>5945</v>
      </c>
      <c r="G2963" s="132" t="s">
        <v>3803</v>
      </c>
      <c r="H2963" s="15">
        <v>0</v>
      </c>
      <c r="I2963" s="15">
        <v>1</v>
      </c>
      <c r="J2963" s="15">
        <v>0</v>
      </c>
      <c r="K2963" s="15">
        <v>0</v>
      </c>
      <c r="L2963" s="16" t="s">
        <v>3804</v>
      </c>
      <c r="M2963" s="16"/>
      <c r="N2963" s="16" t="s">
        <v>7743</v>
      </c>
      <c r="O2963" s="17">
        <v>150</v>
      </c>
      <c r="P2963" s="17">
        <v>0</v>
      </c>
      <c r="Q2963" s="17">
        <v>0</v>
      </c>
      <c r="R2963" s="18" t="s">
        <v>3753</v>
      </c>
      <c r="S2963" s="19">
        <v>60</v>
      </c>
      <c r="T2963" s="19">
        <v>110</v>
      </c>
      <c r="U2963" s="19">
        <v>0</v>
      </c>
      <c r="V2963" s="19">
        <v>0</v>
      </c>
      <c r="W2963" s="20">
        <v>1.3</v>
      </c>
      <c r="X2963" s="21">
        <v>195</v>
      </c>
      <c r="Y2963" s="22" t="s">
        <v>2051</v>
      </c>
      <c r="Z2963" s="14" t="s">
        <v>5838</v>
      </c>
      <c r="AA2963" s="24"/>
      <c r="AB2963" s="14"/>
      <c r="AC2963" s="14"/>
      <c r="AD2963" s="25"/>
      <c r="AE2963" s="26"/>
      <c r="AF2963" s="27"/>
      <c r="AG2963" s="29"/>
      <c r="AH2963" s="29"/>
      <c r="AI2963" s="29"/>
      <c r="AJ2963" s="29"/>
      <c r="AK2963" s="29"/>
      <c r="AL2963" s="29"/>
      <c r="AM2963" s="29"/>
      <c r="AN2963" s="29"/>
      <c r="AO2963" s="29"/>
    </row>
    <row r="2964" spans="1:41" ht="16.5" customHeight="1">
      <c r="A2964" s="13" t="s">
        <v>3800</v>
      </c>
      <c r="B2964" s="13"/>
      <c r="C2964" s="368"/>
      <c r="D2964" s="13"/>
      <c r="E2964" s="14" t="s">
        <v>5973</v>
      </c>
      <c r="F2964" s="132" t="s">
        <v>5974</v>
      </c>
      <c r="G2964" s="132" t="s">
        <v>5975</v>
      </c>
      <c r="H2964" s="15">
        <v>2001</v>
      </c>
      <c r="I2964" s="15">
        <v>11</v>
      </c>
      <c r="J2964" s="15">
        <v>0</v>
      </c>
      <c r="K2964" s="15">
        <v>0</v>
      </c>
      <c r="L2964" s="16" t="s">
        <v>3806</v>
      </c>
      <c r="M2964" s="16"/>
      <c r="N2964" s="16" t="s">
        <v>7743</v>
      </c>
      <c r="O2964" s="17">
        <v>200</v>
      </c>
      <c r="P2964" s="17">
        <v>0</v>
      </c>
      <c r="Q2964" s="17">
        <v>0</v>
      </c>
      <c r="R2964" s="18" t="s">
        <v>3753</v>
      </c>
      <c r="S2964" s="19" t="s">
        <v>2476</v>
      </c>
      <c r="T2964" s="19">
        <v>110</v>
      </c>
      <c r="U2964" s="19">
        <v>0</v>
      </c>
      <c r="V2964" s="19">
        <v>0</v>
      </c>
      <c r="W2964" s="20">
        <v>1</v>
      </c>
      <c r="X2964" s="21">
        <v>2200</v>
      </c>
      <c r="Y2964" s="22" t="s">
        <v>2051</v>
      </c>
      <c r="Z2964" s="14" t="s">
        <v>5838</v>
      </c>
      <c r="AA2964" s="24"/>
      <c r="AB2964" s="14"/>
      <c r="AC2964" s="14"/>
      <c r="AD2964" s="25"/>
      <c r="AE2964" s="26"/>
      <c r="AF2964" s="27"/>
      <c r="AG2964" s="29"/>
      <c r="AH2964" s="29"/>
      <c r="AI2964" s="29"/>
      <c r="AJ2964" s="29"/>
      <c r="AK2964" s="29"/>
      <c r="AL2964" s="29"/>
      <c r="AM2964" s="29"/>
      <c r="AN2964" s="29"/>
      <c r="AO2964" s="29"/>
    </row>
    <row r="2965" spans="1:41" ht="16.5" customHeight="1">
      <c r="A2965" s="13" t="s">
        <v>3800</v>
      </c>
      <c r="B2965" s="13"/>
      <c r="C2965" s="368"/>
      <c r="D2965" s="13"/>
      <c r="E2965" s="14" t="s">
        <v>4500</v>
      </c>
      <c r="F2965" s="132" t="s">
        <v>4501</v>
      </c>
      <c r="G2965" s="132"/>
      <c r="H2965" s="15">
        <v>2020</v>
      </c>
      <c r="I2965" s="15">
        <v>1</v>
      </c>
      <c r="J2965" s="15">
        <v>0</v>
      </c>
      <c r="K2965" s="15">
        <v>0</v>
      </c>
      <c r="L2965" s="16" t="s">
        <v>3806</v>
      </c>
      <c r="M2965" s="16"/>
      <c r="N2965" s="16" t="s">
        <v>7743</v>
      </c>
      <c r="O2965" s="17">
        <f>6*2*4*3</f>
        <v>144</v>
      </c>
      <c r="P2965" s="17">
        <v>0</v>
      </c>
      <c r="Q2965" s="17">
        <v>0</v>
      </c>
      <c r="R2965" s="18" t="s">
        <v>3753</v>
      </c>
      <c r="S2965" s="19">
        <v>60</v>
      </c>
      <c r="T2965" s="19">
        <v>110</v>
      </c>
      <c r="U2965" s="19">
        <v>0</v>
      </c>
      <c r="V2965" s="19">
        <v>0</v>
      </c>
      <c r="W2965" s="20">
        <v>1.5</v>
      </c>
      <c r="X2965" s="21">
        <v>216</v>
      </c>
      <c r="Y2965" s="22" t="s">
        <v>2051</v>
      </c>
      <c r="Z2965" s="14" t="s">
        <v>5838</v>
      </c>
      <c r="AA2965" s="24"/>
      <c r="AB2965" s="14"/>
      <c r="AC2965" s="14"/>
      <c r="AD2965" s="25"/>
      <c r="AE2965" s="26"/>
      <c r="AF2965" s="27"/>
      <c r="AG2965" s="29"/>
      <c r="AH2965" s="29"/>
      <c r="AI2965" s="29"/>
      <c r="AJ2965" s="29"/>
      <c r="AK2965" s="29"/>
      <c r="AL2965" s="29"/>
      <c r="AM2965" s="29"/>
      <c r="AN2965" s="29"/>
      <c r="AO2965" s="29"/>
    </row>
    <row r="2966" spans="1:41" ht="16.5" customHeight="1">
      <c r="A2966" s="13" t="s">
        <v>3800</v>
      </c>
      <c r="B2966" s="13"/>
      <c r="C2966" s="368"/>
      <c r="D2966" s="13"/>
      <c r="E2966" s="14" t="s">
        <v>94</v>
      </c>
      <c r="F2966" s="132" t="s">
        <v>7773</v>
      </c>
      <c r="G2966" s="132" t="s">
        <v>7774</v>
      </c>
      <c r="H2966" s="15">
        <v>2022</v>
      </c>
      <c r="I2966" s="15">
        <v>1</v>
      </c>
      <c r="J2966" s="15">
        <v>0</v>
      </c>
      <c r="K2966" s="15">
        <v>0</v>
      </c>
      <c r="L2966" s="16" t="s">
        <v>7744</v>
      </c>
      <c r="M2966" s="16"/>
      <c r="N2966" s="16" t="s">
        <v>7352</v>
      </c>
      <c r="O2966" s="17">
        <f>10*120</f>
        <v>1200</v>
      </c>
      <c r="P2966" s="17">
        <v>0</v>
      </c>
      <c r="Q2966" s="17">
        <v>0</v>
      </c>
      <c r="R2966" s="18" t="s">
        <v>7345</v>
      </c>
      <c r="S2966" s="19">
        <v>0</v>
      </c>
      <c r="T2966" s="19">
        <v>110</v>
      </c>
      <c r="U2966" s="19">
        <v>1.94</v>
      </c>
      <c r="V2966" s="19">
        <v>0</v>
      </c>
      <c r="W2966" s="20">
        <v>0.2</v>
      </c>
      <c r="X2966" s="21">
        <v>240</v>
      </c>
      <c r="Y2966" s="22" t="s">
        <v>7346</v>
      </c>
      <c r="Z2966" s="14" t="s">
        <v>5838</v>
      </c>
      <c r="AA2966" s="24"/>
      <c r="AB2966" s="14"/>
      <c r="AC2966" s="14"/>
      <c r="AD2966" s="25"/>
      <c r="AE2966" s="26"/>
      <c r="AF2966" s="27"/>
      <c r="AG2966" s="29"/>
      <c r="AH2966" s="29"/>
      <c r="AI2966" s="29"/>
      <c r="AJ2966" s="29"/>
      <c r="AK2966" s="29"/>
      <c r="AL2966" s="29"/>
      <c r="AM2966" s="29"/>
      <c r="AN2966" s="29"/>
      <c r="AO2966" s="29"/>
    </row>
    <row r="2967" spans="1:41" ht="16.5" customHeight="1">
      <c r="A2967" s="13" t="s">
        <v>7748</v>
      </c>
      <c r="B2967" s="13"/>
      <c r="C2967" s="368"/>
      <c r="D2967" s="13"/>
      <c r="E2967" s="14" t="s">
        <v>7751</v>
      </c>
      <c r="F2967" s="132" t="s">
        <v>7752</v>
      </c>
      <c r="G2967" s="132" t="s">
        <v>7753</v>
      </c>
      <c r="H2967" s="15">
        <v>2008</v>
      </c>
      <c r="I2967" s="15">
        <v>5</v>
      </c>
      <c r="J2967" s="15">
        <v>0</v>
      </c>
      <c r="K2967" s="15">
        <v>0</v>
      </c>
      <c r="L2967" s="16" t="s">
        <v>7744</v>
      </c>
      <c r="M2967" s="257" t="s">
        <v>7754</v>
      </c>
      <c r="N2967" s="16" t="s">
        <v>7352</v>
      </c>
      <c r="O2967" s="17">
        <v>900</v>
      </c>
      <c r="P2967" s="17">
        <v>0</v>
      </c>
      <c r="Q2967" s="17">
        <v>0</v>
      </c>
      <c r="R2967" s="18" t="s">
        <v>7345</v>
      </c>
      <c r="S2967" s="19" t="s">
        <v>1619</v>
      </c>
      <c r="T2967" s="19">
        <v>110</v>
      </c>
      <c r="U2967" s="19">
        <v>0</v>
      </c>
      <c r="V2967" s="19">
        <v>0</v>
      </c>
      <c r="W2967" s="20">
        <v>0.33</v>
      </c>
      <c r="X2967" s="21">
        <v>1485</v>
      </c>
      <c r="Y2967" s="22" t="s">
        <v>7346</v>
      </c>
      <c r="Z2967" s="14" t="s">
        <v>5838</v>
      </c>
      <c r="AA2967" s="24"/>
      <c r="AB2967" s="14"/>
      <c r="AC2967" s="14"/>
      <c r="AD2967" s="25"/>
      <c r="AE2967" s="26"/>
      <c r="AF2967" s="27"/>
      <c r="AG2967" s="29"/>
      <c r="AH2967" s="29"/>
      <c r="AI2967" s="29"/>
      <c r="AJ2967" s="29"/>
      <c r="AK2967" s="29"/>
      <c r="AL2967" s="29"/>
      <c r="AM2967" s="29"/>
      <c r="AN2967" s="29"/>
      <c r="AO2967" s="29"/>
    </row>
    <row r="2968" spans="1:41" ht="16.5" customHeight="1">
      <c r="A2968" s="13" t="s">
        <v>3800</v>
      </c>
      <c r="B2968" s="13"/>
      <c r="C2968" s="368"/>
      <c r="D2968" s="13"/>
      <c r="E2968" s="14" t="s">
        <v>3789</v>
      </c>
      <c r="F2968" s="132" t="s">
        <v>7742</v>
      </c>
      <c r="G2968" s="132">
        <v>0</v>
      </c>
      <c r="H2968" s="15">
        <v>0</v>
      </c>
      <c r="I2968" s="15">
        <v>6</v>
      </c>
      <c r="J2968" s="15">
        <v>0</v>
      </c>
      <c r="K2968" s="15">
        <v>0</v>
      </c>
      <c r="L2968" s="16" t="s">
        <v>3806</v>
      </c>
      <c r="M2968" s="16" t="s">
        <v>3807</v>
      </c>
      <c r="N2968" s="16" t="s">
        <v>7743</v>
      </c>
      <c r="O2968" s="17">
        <f>24*360</f>
        <v>8640</v>
      </c>
      <c r="P2968" s="17">
        <v>0</v>
      </c>
      <c r="Q2968" s="17">
        <v>0</v>
      </c>
      <c r="R2968" s="18" t="s">
        <v>3753</v>
      </c>
      <c r="S2968" s="19">
        <v>0</v>
      </c>
      <c r="T2968" s="19">
        <v>110</v>
      </c>
      <c r="U2968" s="19">
        <v>0</v>
      </c>
      <c r="V2968" s="19">
        <v>0</v>
      </c>
      <c r="W2968" s="20">
        <v>0.04</v>
      </c>
      <c r="X2968" s="21">
        <v>2073.6000000000004</v>
      </c>
      <c r="Y2968" s="22" t="s">
        <v>2051</v>
      </c>
      <c r="Z2968" s="14" t="s">
        <v>5838</v>
      </c>
      <c r="AA2968" s="24"/>
      <c r="AB2968" s="14"/>
      <c r="AC2968" s="14"/>
      <c r="AD2968" s="25"/>
      <c r="AE2968" s="26"/>
      <c r="AF2968" s="27"/>
      <c r="AG2968" s="29"/>
      <c r="AH2968" s="29"/>
      <c r="AI2968" s="29"/>
      <c r="AJ2968" s="29"/>
      <c r="AK2968" s="29"/>
      <c r="AL2968" s="29"/>
      <c r="AM2968" s="29"/>
      <c r="AN2968" s="29"/>
      <c r="AO2968" s="29"/>
    </row>
    <row r="2969" spans="1:41" ht="16.5" customHeight="1">
      <c r="A2969" s="13" t="s">
        <v>3800</v>
      </c>
      <c r="B2969" s="13"/>
      <c r="C2969" s="368"/>
      <c r="D2969" s="13"/>
      <c r="E2969" s="14" t="s">
        <v>4492</v>
      </c>
      <c r="F2969" s="132" t="s">
        <v>5986</v>
      </c>
      <c r="G2969" s="132" t="s">
        <v>4504</v>
      </c>
      <c r="H2969" s="15">
        <v>2018</v>
      </c>
      <c r="I2969" s="15">
        <v>1</v>
      </c>
      <c r="J2969" s="15">
        <v>0</v>
      </c>
      <c r="K2969" s="15">
        <v>0</v>
      </c>
      <c r="L2969" s="16" t="s">
        <v>3804</v>
      </c>
      <c r="M2969" s="16"/>
      <c r="N2969" s="16" t="s">
        <v>7743</v>
      </c>
      <c r="O2969" s="17">
        <f>1*240</f>
        <v>240</v>
      </c>
      <c r="P2969" s="17">
        <v>24</v>
      </c>
      <c r="Q2969" s="17">
        <v>0</v>
      </c>
      <c r="R2969" s="18" t="s">
        <v>3753</v>
      </c>
      <c r="S2969" s="19" t="s">
        <v>3787</v>
      </c>
      <c r="T2969" s="19">
        <v>110</v>
      </c>
      <c r="U2969" s="19">
        <v>0</v>
      </c>
      <c r="V2969" s="19">
        <v>0</v>
      </c>
      <c r="W2969" s="20">
        <v>1.5</v>
      </c>
      <c r="X2969" s="21">
        <v>360</v>
      </c>
      <c r="Y2969" s="22" t="s">
        <v>2051</v>
      </c>
      <c r="Z2969" s="14" t="s">
        <v>5838</v>
      </c>
      <c r="AA2969" s="24"/>
      <c r="AB2969" s="14"/>
      <c r="AC2969" s="14"/>
      <c r="AD2969" s="25"/>
      <c r="AE2969" s="26"/>
      <c r="AF2969" s="27"/>
      <c r="AG2969" s="29"/>
      <c r="AH2969" s="29"/>
      <c r="AI2969" s="29"/>
      <c r="AJ2969" s="29"/>
      <c r="AK2969" s="29"/>
      <c r="AL2969" s="29"/>
      <c r="AM2969" s="29"/>
      <c r="AN2969" s="29"/>
      <c r="AO2969" s="29"/>
    </row>
    <row r="2970" spans="1:41" ht="16.5" customHeight="1">
      <c r="A2970" s="13" t="s">
        <v>3800</v>
      </c>
      <c r="B2970" s="13"/>
      <c r="C2970" s="368"/>
      <c r="D2970" s="13"/>
      <c r="E2970" s="14" t="s">
        <v>3801</v>
      </c>
      <c r="F2970" s="132" t="s">
        <v>3802</v>
      </c>
      <c r="G2970" s="132" t="s">
        <v>3803</v>
      </c>
      <c r="H2970" s="15">
        <v>2006</v>
      </c>
      <c r="I2970" s="15">
        <v>1</v>
      </c>
      <c r="J2970" s="15">
        <v>0</v>
      </c>
      <c r="K2970" s="15">
        <v>0</v>
      </c>
      <c r="L2970" s="16" t="s">
        <v>3804</v>
      </c>
      <c r="M2970" s="16"/>
      <c r="N2970" s="16" t="s">
        <v>7743</v>
      </c>
      <c r="O2970" s="17">
        <v>300</v>
      </c>
      <c r="P2970" s="17">
        <v>0</v>
      </c>
      <c r="Q2970" s="17">
        <v>0</v>
      </c>
      <c r="R2970" s="18" t="s">
        <v>3753</v>
      </c>
      <c r="S2970" s="19">
        <v>60</v>
      </c>
      <c r="T2970" s="19">
        <v>110</v>
      </c>
      <c r="U2970" s="19">
        <v>0</v>
      </c>
      <c r="V2970" s="19">
        <v>0</v>
      </c>
      <c r="W2970" s="20">
        <v>1.3</v>
      </c>
      <c r="X2970" s="21">
        <v>390</v>
      </c>
      <c r="Y2970" s="22" t="s">
        <v>2051</v>
      </c>
      <c r="Z2970" s="14" t="s">
        <v>5838</v>
      </c>
      <c r="AA2970" s="24"/>
      <c r="AB2970" s="14"/>
      <c r="AC2970" s="14"/>
      <c r="AD2970" s="25"/>
      <c r="AE2970" s="26"/>
      <c r="AF2970" s="27"/>
      <c r="AG2970" s="29"/>
      <c r="AH2970" s="29"/>
      <c r="AI2970" s="29"/>
      <c r="AJ2970" s="29"/>
      <c r="AK2970" s="29"/>
      <c r="AL2970" s="29"/>
      <c r="AM2970" s="29"/>
      <c r="AN2970" s="29"/>
      <c r="AO2970" s="29"/>
    </row>
    <row r="2971" spans="1:41" ht="16.5" customHeight="1">
      <c r="A2971" s="13" t="s">
        <v>3800</v>
      </c>
      <c r="B2971" s="13"/>
      <c r="C2971" s="368"/>
      <c r="D2971" s="13"/>
      <c r="E2971" s="14" t="s">
        <v>5955</v>
      </c>
      <c r="F2971" s="132" t="s">
        <v>4493</v>
      </c>
      <c r="G2971" s="132" t="s">
        <v>5956</v>
      </c>
      <c r="H2971" s="15">
        <v>0</v>
      </c>
      <c r="I2971" s="15">
        <v>7</v>
      </c>
      <c r="J2971" s="15">
        <v>0</v>
      </c>
      <c r="K2971" s="15">
        <v>0</v>
      </c>
      <c r="L2971" s="16" t="s">
        <v>3806</v>
      </c>
      <c r="M2971" s="257" t="s">
        <v>5957</v>
      </c>
      <c r="N2971" s="16" t="s">
        <v>7743</v>
      </c>
      <c r="O2971" s="17">
        <f>11*8*5*7</f>
        <v>3080</v>
      </c>
      <c r="P2971" s="17">
        <v>0</v>
      </c>
      <c r="Q2971" s="17">
        <v>0</v>
      </c>
      <c r="R2971" s="18" t="s">
        <v>3753</v>
      </c>
      <c r="S2971" s="19">
        <v>0</v>
      </c>
      <c r="T2971" s="19">
        <v>110</v>
      </c>
      <c r="U2971" s="19">
        <v>0</v>
      </c>
      <c r="V2971" s="19">
        <v>0</v>
      </c>
      <c r="W2971" s="20">
        <v>0.13</v>
      </c>
      <c r="X2971" s="21">
        <v>2802.8</v>
      </c>
      <c r="Y2971" s="22" t="s">
        <v>2051</v>
      </c>
      <c r="Z2971" s="14" t="s">
        <v>5838</v>
      </c>
      <c r="AA2971" s="24"/>
      <c r="AB2971" s="14"/>
      <c r="AC2971" s="14"/>
      <c r="AD2971" s="25"/>
      <c r="AE2971" s="26"/>
      <c r="AF2971" s="27"/>
      <c r="AG2971" s="29"/>
      <c r="AH2971" s="29"/>
      <c r="AI2971" s="29"/>
      <c r="AJ2971" s="29"/>
      <c r="AK2971" s="29"/>
      <c r="AL2971" s="29"/>
      <c r="AM2971" s="29"/>
      <c r="AN2971" s="29"/>
      <c r="AO2971" s="29"/>
    </row>
    <row r="2972" spans="1:41" ht="16.5" customHeight="1">
      <c r="A2972" s="13" t="s">
        <v>3800</v>
      </c>
      <c r="B2972" s="13"/>
      <c r="C2972" s="368"/>
      <c r="D2972" s="13"/>
      <c r="E2972" s="14" t="s">
        <v>2346</v>
      </c>
      <c r="F2972" s="132" t="s">
        <v>774</v>
      </c>
      <c r="G2972" s="132" t="s">
        <v>7784</v>
      </c>
      <c r="H2972" s="15">
        <v>2017</v>
      </c>
      <c r="I2972" s="15">
        <v>1</v>
      </c>
      <c r="J2972" s="15">
        <v>0</v>
      </c>
      <c r="K2972" s="15">
        <v>0</v>
      </c>
      <c r="L2972" s="16" t="s">
        <v>7744</v>
      </c>
      <c r="M2972" s="16"/>
      <c r="N2972" s="16" t="s">
        <v>7352</v>
      </c>
      <c r="O2972" s="17">
        <f>8*200</f>
        <v>1600</v>
      </c>
      <c r="P2972" s="17">
        <v>0</v>
      </c>
      <c r="Q2972" s="17">
        <v>0</v>
      </c>
      <c r="R2972" s="18" t="s">
        <v>3753</v>
      </c>
      <c r="S2972" s="19" t="s">
        <v>3787</v>
      </c>
      <c r="T2972" s="19">
        <v>110</v>
      </c>
      <c r="U2972" s="19">
        <v>0</v>
      </c>
      <c r="V2972" s="19">
        <v>0</v>
      </c>
      <c r="W2972" s="20">
        <v>0.3</v>
      </c>
      <c r="X2972" s="21">
        <v>480</v>
      </c>
      <c r="Y2972" s="22" t="s">
        <v>2051</v>
      </c>
      <c r="Z2972" s="14" t="s">
        <v>5838</v>
      </c>
      <c r="AA2972" s="24"/>
      <c r="AB2972" s="14"/>
      <c r="AC2972" s="14"/>
      <c r="AD2972" s="25"/>
      <c r="AE2972" s="26"/>
      <c r="AF2972" s="27"/>
      <c r="AG2972" s="29"/>
      <c r="AH2972" s="29"/>
      <c r="AI2972" s="29"/>
      <c r="AJ2972" s="29"/>
      <c r="AK2972" s="29"/>
      <c r="AL2972" s="29"/>
      <c r="AM2972" s="29"/>
      <c r="AN2972" s="29"/>
      <c r="AO2972" s="29"/>
    </row>
    <row r="2973" spans="1:41" ht="16.5" customHeight="1">
      <c r="A2973" s="13" t="s">
        <v>3800</v>
      </c>
      <c r="B2973" s="13"/>
      <c r="C2973" s="368"/>
      <c r="D2973" s="13"/>
      <c r="E2973" s="14" t="s">
        <v>5954</v>
      </c>
      <c r="F2973" s="132" t="s">
        <v>7742</v>
      </c>
      <c r="G2973" s="132" t="s">
        <v>7742</v>
      </c>
      <c r="H2973" s="15">
        <v>0</v>
      </c>
      <c r="I2973" s="15">
        <v>1</v>
      </c>
      <c r="J2973" s="15">
        <v>0</v>
      </c>
      <c r="K2973" s="15">
        <v>0</v>
      </c>
      <c r="L2973" s="16" t="s">
        <v>3804</v>
      </c>
      <c r="M2973" s="16" t="s">
        <v>5953</v>
      </c>
      <c r="N2973" s="16" t="s">
        <v>7743</v>
      </c>
      <c r="O2973" s="17">
        <f>24*30*4</f>
        <v>2880</v>
      </c>
      <c r="P2973" s="17">
        <v>0</v>
      </c>
      <c r="Q2973" s="17">
        <v>0</v>
      </c>
      <c r="R2973" s="18" t="s">
        <v>3753</v>
      </c>
      <c r="S2973" s="19">
        <v>60</v>
      </c>
      <c r="T2973" s="19">
        <v>110</v>
      </c>
      <c r="U2973" s="19">
        <v>0</v>
      </c>
      <c r="V2973" s="19">
        <v>0</v>
      </c>
      <c r="W2973" s="20">
        <v>0.27100000000000002</v>
      </c>
      <c r="X2973" s="21">
        <v>780.48</v>
      </c>
      <c r="Y2973" s="22" t="s">
        <v>2051</v>
      </c>
      <c r="Z2973" s="14" t="s">
        <v>5838</v>
      </c>
      <c r="AA2973" s="24"/>
      <c r="AB2973" s="14"/>
      <c r="AC2973" s="14"/>
      <c r="AD2973" s="25"/>
      <c r="AE2973" s="26"/>
      <c r="AF2973" s="27"/>
      <c r="AG2973" s="29"/>
      <c r="AH2973" s="29"/>
      <c r="AI2973" s="29"/>
      <c r="AJ2973" s="29"/>
      <c r="AK2973" s="29"/>
      <c r="AL2973" s="29"/>
      <c r="AM2973" s="29"/>
      <c r="AN2973" s="29"/>
      <c r="AO2973" s="29"/>
    </row>
    <row r="2974" spans="1:41" ht="16.5" customHeight="1">
      <c r="A2974" s="13" t="s">
        <v>7748</v>
      </c>
      <c r="B2974" s="13"/>
      <c r="C2974" s="368"/>
      <c r="D2974" s="13"/>
      <c r="E2974" s="14" t="s">
        <v>7776</v>
      </c>
      <c r="F2974" s="132" t="s">
        <v>7777</v>
      </c>
      <c r="G2974" s="132" t="s">
        <v>7779</v>
      </c>
      <c r="H2974" s="15">
        <v>0</v>
      </c>
      <c r="I2974" s="15">
        <v>1</v>
      </c>
      <c r="J2974" s="15">
        <v>0</v>
      </c>
      <c r="K2974" s="15">
        <v>0</v>
      </c>
      <c r="L2974" s="16" t="s">
        <v>7744</v>
      </c>
      <c r="M2974" s="16"/>
      <c r="N2974" s="16" t="s">
        <v>7352</v>
      </c>
      <c r="O2974" s="17">
        <f>12*23*12</f>
        <v>3312</v>
      </c>
      <c r="P2974" s="17">
        <v>0</v>
      </c>
      <c r="Q2974" s="17">
        <v>0</v>
      </c>
      <c r="R2974" s="18" t="s">
        <v>7345</v>
      </c>
      <c r="S2974" s="19" t="s">
        <v>3787</v>
      </c>
      <c r="T2974" s="19">
        <v>110</v>
      </c>
      <c r="U2974" s="19">
        <v>0</v>
      </c>
      <c r="V2974" s="19">
        <v>0</v>
      </c>
      <c r="W2974" s="20">
        <v>0.3</v>
      </c>
      <c r="X2974" s="21">
        <v>993.59999999999991</v>
      </c>
      <c r="Y2974" s="22" t="s">
        <v>7346</v>
      </c>
      <c r="Z2974" s="14" t="s">
        <v>5838</v>
      </c>
      <c r="AA2974" s="24"/>
      <c r="AB2974" s="14"/>
      <c r="AC2974" s="14"/>
      <c r="AD2974" s="25"/>
      <c r="AE2974" s="26"/>
      <c r="AF2974" s="27"/>
      <c r="AG2974" s="29"/>
      <c r="AH2974" s="29"/>
      <c r="AI2974" s="29"/>
      <c r="AJ2974" s="29"/>
      <c r="AK2974" s="29"/>
      <c r="AL2974" s="29"/>
      <c r="AM2974" s="29"/>
      <c r="AN2974" s="29"/>
      <c r="AO2974" s="29"/>
    </row>
    <row r="2975" spans="1:41" ht="16.5" customHeight="1">
      <c r="A2975" s="13" t="s">
        <v>7748</v>
      </c>
      <c r="B2975" s="13"/>
      <c r="C2975" s="368"/>
      <c r="D2975" s="13"/>
      <c r="E2975" s="14" t="s">
        <v>7776</v>
      </c>
      <c r="F2975" s="132" t="s">
        <v>7777</v>
      </c>
      <c r="G2975" s="132" t="s">
        <v>7783</v>
      </c>
      <c r="H2975" s="15">
        <v>2014</v>
      </c>
      <c r="I2975" s="15">
        <v>1</v>
      </c>
      <c r="J2975" s="15">
        <v>0</v>
      </c>
      <c r="K2975" s="15">
        <v>0</v>
      </c>
      <c r="L2975" s="16" t="s">
        <v>7744</v>
      </c>
      <c r="M2975" s="16"/>
      <c r="N2975" s="16" t="s">
        <v>7352</v>
      </c>
      <c r="O2975" s="17">
        <f>16*23*11</f>
        <v>4048</v>
      </c>
      <c r="P2975" s="17">
        <v>0</v>
      </c>
      <c r="Q2975" s="17">
        <v>0</v>
      </c>
      <c r="R2975" s="18" t="s">
        <v>3753</v>
      </c>
      <c r="S2975" s="19" t="s">
        <v>3787</v>
      </c>
      <c r="T2975" s="19">
        <v>110</v>
      </c>
      <c r="U2975" s="19">
        <v>0</v>
      </c>
      <c r="V2975" s="19">
        <v>0</v>
      </c>
      <c r="W2975" s="20">
        <v>0.3</v>
      </c>
      <c r="X2975" s="21">
        <v>1214.3999999999999</v>
      </c>
      <c r="Y2975" s="22" t="s">
        <v>2051</v>
      </c>
      <c r="Z2975" s="14" t="s">
        <v>5838</v>
      </c>
      <c r="AA2975" s="24"/>
      <c r="AB2975" s="14"/>
      <c r="AC2975" s="14"/>
      <c r="AD2975" s="25"/>
      <c r="AE2975" s="26"/>
      <c r="AF2975" s="27"/>
      <c r="AG2975" s="29"/>
      <c r="AH2975" s="29"/>
      <c r="AI2975" s="29"/>
      <c r="AJ2975" s="29"/>
      <c r="AK2975" s="29"/>
      <c r="AL2975" s="29"/>
      <c r="AM2975" s="29"/>
      <c r="AN2975" s="29"/>
      <c r="AO2975" s="29"/>
    </row>
    <row r="2976" spans="1:41" ht="16.5" customHeight="1">
      <c r="A2976" s="13" t="s">
        <v>3800</v>
      </c>
      <c r="B2976" s="13"/>
      <c r="C2976" s="368"/>
      <c r="D2976" s="13"/>
      <c r="E2976" s="14" t="s">
        <v>5946</v>
      </c>
      <c r="F2976" s="132" t="s">
        <v>5947</v>
      </c>
      <c r="G2976" s="132" t="s">
        <v>5948</v>
      </c>
      <c r="H2976" s="15">
        <v>2001</v>
      </c>
      <c r="I2976" s="15">
        <v>6</v>
      </c>
      <c r="J2976" s="15">
        <v>0</v>
      </c>
      <c r="K2976" s="15">
        <v>0</v>
      </c>
      <c r="L2976" s="16" t="s">
        <v>7744</v>
      </c>
      <c r="M2976" s="257" t="s">
        <v>7745</v>
      </c>
      <c r="N2976" s="16" t="s">
        <v>7352</v>
      </c>
      <c r="O2976" s="17">
        <f>12*150</f>
        <v>1800</v>
      </c>
      <c r="P2976" s="17">
        <v>24</v>
      </c>
      <c r="Q2976" s="17">
        <v>0</v>
      </c>
      <c r="R2976" s="18" t="s">
        <v>3753</v>
      </c>
      <c r="S2976" s="19">
        <v>0</v>
      </c>
      <c r="T2976" s="19">
        <v>110</v>
      </c>
      <c r="U2976" s="19">
        <v>0</v>
      </c>
      <c r="V2976" s="19">
        <v>0</v>
      </c>
      <c r="W2976" s="20">
        <v>0.8</v>
      </c>
      <c r="X2976" s="21">
        <v>8640</v>
      </c>
      <c r="Y2976" s="22" t="s">
        <v>2051</v>
      </c>
      <c r="Z2976" s="14" t="s">
        <v>5838</v>
      </c>
      <c r="AA2976" s="24"/>
      <c r="AB2976" s="14"/>
      <c r="AC2976" s="14"/>
      <c r="AD2976" s="25"/>
      <c r="AE2976" s="26"/>
      <c r="AF2976" s="27"/>
      <c r="AG2976" s="29"/>
      <c r="AH2976" s="29"/>
      <c r="AI2976" s="29"/>
      <c r="AJ2976" s="29"/>
      <c r="AK2976" s="29"/>
      <c r="AL2976" s="29"/>
      <c r="AM2976" s="29"/>
      <c r="AN2976" s="29"/>
      <c r="AO2976" s="29"/>
    </row>
    <row r="2977" spans="1:41" ht="16.5" customHeight="1">
      <c r="A2977" s="13" t="s">
        <v>7748</v>
      </c>
      <c r="B2977" s="13"/>
      <c r="C2977" s="368"/>
      <c r="D2977" s="13"/>
      <c r="E2977" s="14" t="s">
        <v>7780</v>
      </c>
      <c r="F2977" s="132" t="s">
        <v>7781</v>
      </c>
      <c r="G2977" s="132" t="s">
        <v>7782</v>
      </c>
      <c r="H2977" s="15">
        <v>0</v>
      </c>
      <c r="I2977" s="15">
        <v>1</v>
      </c>
      <c r="J2977" s="15">
        <v>0</v>
      </c>
      <c r="K2977" s="15">
        <v>0</v>
      </c>
      <c r="L2977" s="16" t="s">
        <v>7744</v>
      </c>
      <c r="M2977" s="16"/>
      <c r="N2977" s="16" t="s">
        <v>7352</v>
      </c>
      <c r="O2977" s="17">
        <v>7200</v>
      </c>
      <c r="P2977" s="17">
        <v>0</v>
      </c>
      <c r="Q2977" s="17">
        <v>0</v>
      </c>
      <c r="R2977" s="18" t="s">
        <v>7345</v>
      </c>
      <c r="S2977" s="19" t="s">
        <v>3787</v>
      </c>
      <c r="T2977" s="19">
        <v>110</v>
      </c>
      <c r="U2977" s="19">
        <v>0</v>
      </c>
      <c r="V2977" s="19">
        <v>0</v>
      </c>
      <c r="W2977" s="20">
        <v>0.3</v>
      </c>
      <c r="X2977" s="21">
        <v>2160</v>
      </c>
      <c r="Y2977" s="22" t="s">
        <v>7346</v>
      </c>
      <c r="Z2977" s="14" t="s">
        <v>5838</v>
      </c>
      <c r="AA2977" s="24"/>
      <c r="AB2977" s="14"/>
      <c r="AC2977" s="14"/>
      <c r="AD2977" s="25"/>
      <c r="AE2977" s="26"/>
      <c r="AF2977" s="27"/>
      <c r="AG2977" s="29"/>
      <c r="AH2977" s="29"/>
      <c r="AI2977" s="29"/>
      <c r="AJ2977" s="29"/>
      <c r="AK2977" s="29"/>
      <c r="AL2977" s="29"/>
      <c r="AM2977" s="29"/>
      <c r="AN2977" s="29"/>
      <c r="AO2977" s="29"/>
    </row>
    <row r="2978" spans="1:41" ht="16.5" customHeight="1">
      <c r="A2978" s="13" t="s">
        <v>3800</v>
      </c>
      <c r="B2978" s="13"/>
      <c r="C2978" s="368"/>
      <c r="D2978" s="13"/>
      <c r="E2978" s="14" t="s">
        <v>5977</v>
      </c>
      <c r="F2978" s="132" t="s">
        <v>5978</v>
      </c>
      <c r="G2978" s="132">
        <v>0</v>
      </c>
      <c r="H2978" s="15">
        <v>0</v>
      </c>
      <c r="I2978" s="15">
        <v>6</v>
      </c>
      <c r="J2978" s="15">
        <v>0</v>
      </c>
      <c r="K2978" s="15">
        <v>0</v>
      </c>
      <c r="L2978" s="16" t="s">
        <v>3806</v>
      </c>
      <c r="M2978" s="16" t="s">
        <v>7794</v>
      </c>
      <c r="N2978" s="16" t="s">
        <v>7352</v>
      </c>
      <c r="O2978" s="17">
        <f>12*180</f>
        <v>2160</v>
      </c>
      <c r="P2978" s="17">
        <v>0</v>
      </c>
      <c r="Q2978" s="17">
        <v>0</v>
      </c>
      <c r="R2978" s="18" t="s">
        <v>3753</v>
      </c>
      <c r="S2978" s="19">
        <v>0</v>
      </c>
      <c r="T2978" s="19">
        <v>110</v>
      </c>
      <c r="U2978" s="19">
        <v>0</v>
      </c>
      <c r="V2978" s="19">
        <v>0</v>
      </c>
      <c r="W2978" s="20">
        <v>2</v>
      </c>
      <c r="X2978" s="21">
        <v>25920</v>
      </c>
      <c r="Y2978" s="22" t="s">
        <v>2051</v>
      </c>
      <c r="Z2978" s="14" t="s">
        <v>5838</v>
      </c>
      <c r="AA2978" s="24"/>
      <c r="AB2978" s="14"/>
      <c r="AC2978" s="14"/>
      <c r="AD2978" s="25"/>
      <c r="AE2978" s="26"/>
      <c r="AF2978" s="27"/>
      <c r="AG2978" s="29"/>
      <c r="AH2978" s="29"/>
      <c r="AI2978" s="29"/>
      <c r="AJ2978" s="29"/>
      <c r="AK2978" s="29"/>
      <c r="AL2978" s="29"/>
      <c r="AM2978" s="29"/>
      <c r="AN2978" s="29"/>
      <c r="AO2978" s="29"/>
    </row>
    <row r="2979" spans="1:41" ht="16.5" customHeight="1">
      <c r="A2979" s="13" t="s">
        <v>3800</v>
      </c>
      <c r="B2979" s="13"/>
      <c r="C2979" s="368"/>
      <c r="D2979" s="13"/>
      <c r="E2979" s="14" t="s">
        <v>5964</v>
      </c>
      <c r="F2979" s="132" t="s">
        <v>4495</v>
      </c>
      <c r="G2979" s="132" t="s">
        <v>5965</v>
      </c>
      <c r="H2979" s="15">
        <v>2021</v>
      </c>
      <c r="I2979" s="15">
        <v>1</v>
      </c>
      <c r="J2979" s="15">
        <v>0</v>
      </c>
      <c r="K2979" s="15">
        <v>0</v>
      </c>
      <c r="L2979" s="16" t="s">
        <v>3806</v>
      </c>
      <c r="M2979" s="16"/>
      <c r="N2979" s="16" t="s">
        <v>7743</v>
      </c>
      <c r="O2979" s="17">
        <v>10</v>
      </c>
      <c r="P2979" s="17">
        <v>0</v>
      </c>
      <c r="Q2979" s="17">
        <v>0</v>
      </c>
      <c r="R2979" s="18" t="s">
        <v>3753</v>
      </c>
      <c r="S2979" s="19">
        <v>60</v>
      </c>
      <c r="T2979" s="19">
        <v>110</v>
      </c>
      <c r="U2979" s="19">
        <v>0</v>
      </c>
      <c r="V2979" s="19">
        <v>0</v>
      </c>
      <c r="W2979" s="20">
        <v>1050</v>
      </c>
      <c r="X2979" s="21">
        <v>10500</v>
      </c>
      <c r="Y2979" s="22" t="s">
        <v>2051</v>
      </c>
      <c r="Z2979" s="14" t="s">
        <v>5838</v>
      </c>
      <c r="AA2979" s="24"/>
      <c r="AB2979" s="14"/>
      <c r="AC2979" s="14"/>
      <c r="AD2979" s="25"/>
      <c r="AE2979" s="26"/>
      <c r="AF2979" s="27"/>
      <c r="AG2979" s="29"/>
      <c r="AH2979" s="29"/>
      <c r="AI2979" s="29"/>
      <c r="AJ2979" s="29"/>
      <c r="AK2979" s="29"/>
      <c r="AL2979" s="29"/>
      <c r="AM2979" s="29"/>
      <c r="AN2979" s="29"/>
      <c r="AO2979" s="29"/>
    </row>
    <row r="2980" spans="1:41" ht="16.5" customHeight="1">
      <c r="A2980" s="13" t="s">
        <v>3800</v>
      </c>
      <c r="B2980" s="13"/>
      <c r="C2980" s="368"/>
      <c r="D2980" s="13"/>
      <c r="E2980" s="14" t="s">
        <v>4503</v>
      </c>
      <c r="F2980" s="14" t="s">
        <v>46</v>
      </c>
      <c r="G2980" s="14" t="s">
        <v>7799</v>
      </c>
      <c r="H2980" s="15">
        <v>2018</v>
      </c>
      <c r="I2980" s="15">
        <v>1</v>
      </c>
      <c r="J2980" s="15">
        <v>0</v>
      </c>
      <c r="K2980" s="15">
        <v>0</v>
      </c>
      <c r="L2980" s="16" t="s">
        <v>7800</v>
      </c>
      <c r="M2980" s="16"/>
      <c r="N2980" s="16" t="s">
        <v>7788</v>
      </c>
      <c r="O2980" s="17">
        <f>100*24</f>
        <v>2400</v>
      </c>
      <c r="P2980" s="17">
        <v>0</v>
      </c>
      <c r="Q2980" s="17">
        <v>0</v>
      </c>
      <c r="R2980" s="18" t="s">
        <v>3753</v>
      </c>
      <c r="S2980" s="19">
        <v>0</v>
      </c>
      <c r="T2980" s="19">
        <v>380</v>
      </c>
      <c r="U2980" s="19">
        <v>0</v>
      </c>
      <c r="V2980" s="19">
        <v>0</v>
      </c>
      <c r="W2980" s="20">
        <v>27.5</v>
      </c>
      <c r="X2980" s="21">
        <v>66000</v>
      </c>
      <c r="Y2980" s="22" t="s">
        <v>2051</v>
      </c>
      <c r="Z2980" s="14" t="s">
        <v>5838</v>
      </c>
      <c r="AA2980" s="87"/>
      <c r="AB2980" s="87"/>
      <c r="AC2980" s="14"/>
      <c r="AD2980" s="25"/>
      <c r="AE2980" s="26"/>
      <c r="AF2980" s="27"/>
      <c r="AG2980" s="29"/>
      <c r="AH2980" s="29"/>
      <c r="AI2980" s="29"/>
      <c r="AJ2980" s="29"/>
      <c r="AK2980" s="29"/>
      <c r="AL2980" s="29"/>
      <c r="AM2980" s="29"/>
      <c r="AN2980" s="29"/>
      <c r="AO2980" s="29"/>
    </row>
    <row r="2981" spans="1:41" ht="16.5" customHeight="1">
      <c r="A2981" s="83" t="s">
        <v>7804</v>
      </c>
      <c r="B2981" s="13"/>
      <c r="C2981" s="189"/>
      <c r="D2981" s="83"/>
      <c r="E2981" s="14" t="s">
        <v>183</v>
      </c>
      <c r="F2981" s="14" t="s">
        <v>92</v>
      </c>
      <c r="G2981" s="14" t="s">
        <v>3511</v>
      </c>
      <c r="H2981" s="15">
        <v>2014</v>
      </c>
      <c r="I2981" s="15">
        <v>1</v>
      </c>
      <c r="J2981" s="15">
        <v>0</v>
      </c>
      <c r="K2981" s="15">
        <v>0</v>
      </c>
      <c r="L2981" s="16" t="s">
        <v>3489</v>
      </c>
      <c r="M2981" s="16"/>
      <c r="N2981" s="16" t="s">
        <v>696</v>
      </c>
      <c r="O2981" s="17">
        <v>0.5</v>
      </c>
      <c r="P2981" s="17">
        <v>0</v>
      </c>
      <c r="Q2981" s="17">
        <v>0</v>
      </c>
      <c r="R2981" s="18" t="s">
        <v>33</v>
      </c>
      <c r="S2981" s="19">
        <v>60</v>
      </c>
      <c r="T2981" s="19">
        <v>110</v>
      </c>
      <c r="U2981" s="19">
        <v>0.90909090909090906</v>
      </c>
      <c r="V2981" s="19">
        <v>0</v>
      </c>
      <c r="W2981" s="20">
        <v>0.1</v>
      </c>
      <c r="X2981" s="21">
        <v>0.05</v>
      </c>
      <c r="Y2981" s="22" t="s">
        <v>33</v>
      </c>
      <c r="Z2981" s="86" t="s">
        <v>62</v>
      </c>
      <c r="AA2981" s="24"/>
      <c r="AB2981" s="14"/>
      <c r="AC2981" s="14"/>
      <c r="AD2981" s="25"/>
      <c r="AE2981" s="26"/>
      <c r="AF2981" s="27"/>
    </row>
    <row r="2982" spans="1:41" ht="16.5" customHeight="1">
      <c r="A2982" s="83" t="s">
        <v>7804</v>
      </c>
      <c r="B2982" s="13"/>
      <c r="C2982" s="189"/>
      <c r="D2982" s="83"/>
      <c r="E2982" s="14" t="s">
        <v>180</v>
      </c>
      <c r="F2982" s="14" t="s">
        <v>3509</v>
      </c>
      <c r="G2982" s="14" t="s">
        <v>3510</v>
      </c>
      <c r="H2982" s="15">
        <v>2002</v>
      </c>
      <c r="I2982" s="15">
        <v>1</v>
      </c>
      <c r="J2982" s="15">
        <v>0</v>
      </c>
      <c r="K2982" s="15">
        <v>0</v>
      </c>
      <c r="L2982" s="16" t="s">
        <v>3489</v>
      </c>
      <c r="M2982" s="16"/>
      <c r="N2982" s="16" t="s">
        <v>696</v>
      </c>
      <c r="O2982" s="17">
        <v>5</v>
      </c>
      <c r="P2982" s="17">
        <v>0</v>
      </c>
      <c r="Q2982" s="17">
        <v>0</v>
      </c>
      <c r="R2982" s="18" t="s">
        <v>33</v>
      </c>
      <c r="S2982" s="19" t="s">
        <v>89</v>
      </c>
      <c r="T2982" s="19">
        <v>110</v>
      </c>
      <c r="U2982" s="19">
        <v>1.8181818181818181</v>
      </c>
      <c r="V2982" s="19">
        <v>0</v>
      </c>
      <c r="W2982" s="20">
        <v>0.2</v>
      </c>
      <c r="X2982" s="21">
        <v>1</v>
      </c>
      <c r="Y2982" s="22" t="s">
        <v>33</v>
      </c>
      <c r="Z2982" s="86" t="s">
        <v>62</v>
      </c>
      <c r="AA2982" s="24"/>
      <c r="AB2982" s="14"/>
      <c r="AC2982" s="14"/>
      <c r="AD2982" s="25"/>
      <c r="AE2982" s="26"/>
      <c r="AF2982" s="27"/>
      <c r="AG2982" s="28"/>
      <c r="AH2982" s="28"/>
    </row>
    <row r="2983" spans="1:41" ht="16.5" customHeight="1">
      <c r="A2983" s="83" t="s">
        <v>7804</v>
      </c>
      <c r="B2983" s="13"/>
      <c r="C2983" s="189"/>
      <c r="D2983" s="83"/>
      <c r="E2983" s="14" t="s">
        <v>90</v>
      </c>
      <c r="F2983" s="14" t="s">
        <v>340</v>
      </c>
      <c r="G2983" s="14" t="s">
        <v>3508</v>
      </c>
      <c r="H2983" s="15">
        <v>2005</v>
      </c>
      <c r="I2983" s="15">
        <v>1</v>
      </c>
      <c r="J2983" s="15">
        <v>0</v>
      </c>
      <c r="K2983" s="15">
        <v>0</v>
      </c>
      <c r="L2983" s="16" t="s">
        <v>3489</v>
      </c>
      <c r="M2983" s="16"/>
      <c r="N2983" s="16" t="s">
        <v>696</v>
      </c>
      <c r="O2983" s="17">
        <v>60</v>
      </c>
      <c r="P2983" s="17">
        <v>0</v>
      </c>
      <c r="Q2983" s="17">
        <v>0</v>
      </c>
      <c r="R2983" s="18" t="s">
        <v>33</v>
      </c>
      <c r="S2983" s="19">
        <v>60</v>
      </c>
      <c r="T2983" s="19">
        <v>110</v>
      </c>
      <c r="U2983" s="19">
        <v>0.38181818181818183</v>
      </c>
      <c r="V2983" s="19">
        <v>0</v>
      </c>
      <c r="W2983" s="20">
        <v>4.2000000000000003E-2</v>
      </c>
      <c r="X2983" s="21">
        <v>2.52</v>
      </c>
      <c r="Y2983" s="22" t="s">
        <v>33</v>
      </c>
      <c r="Z2983" s="86" t="s">
        <v>62</v>
      </c>
      <c r="AA2983" s="24"/>
      <c r="AB2983" s="14"/>
      <c r="AC2983" s="14"/>
      <c r="AD2983" s="25"/>
      <c r="AE2983" s="26"/>
      <c r="AF2983" s="27"/>
    </row>
    <row r="2984" spans="1:41" ht="16.5" customHeight="1">
      <c r="A2984" s="83" t="s">
        <v>7804</v>
      </c>
      <c r="B2984" s="13"/>
      <c r="C2984" s="189"/>
      <c r="D2984" s="83"/>
      <c r="E2984" s="14" t="s">
        <v>3517</v>
      </c>
      <c r="F2984" s="14" t="s">
        <v>3518</v>
      </c>
      <c r="G2984" s="14" t="s">
        <v>3529</v>
      </c>
      <c r="H2984" s="15">
        <v>2012</v>
      </c>
      <c r="I2984" s="15">
        <v>8</v>
      </c>
      <c r="J2984" s="15">
        <v>0</v>
      </c>
      <c r="K2984" s="15">
        <v>0</v>
      </c>
      <c r="L2984" s="16" t="s">
        <v>3489</v>
      </c>
      <c r="M2984" s="16"/>
      <c r="N2984" s="16" t="s">
        <v>60</v>
      </c>
      <c r="O2984" s="17">
        <v>346.5</v>
      </c>
      <c r="P2984" s="17">
        <v>8413.5</v>
      </c>
      <c r="Q2984" s="17">
        <v>5</v>
      </c>
      <c r="R2984" s="18" t="s">
        <v>33</v>
      </c>
      <c r="S2984" s="19">
        <v>60</v>
      </c>
      <c r="T2984" s="19">
        <v>110</v>
      </c>
      <c r="U2984" s="19">
        <v>0.25454545454545452</v>
      </c>
      <c r="V2984" s="19">
        <v>0</v>
      </c>
      <c r="W2984" s="20">
        <v>2.8000000000000001E-2</v>
      </c>
      <c r="X2984" s="21">
        <v>21.480899999999998</v>
      </c>
      <c r="Y2984" s="22" t="s">
        <v>33</v>
      </c>
      <c r="Z2984" s="86" t="s">
        <v>62</v>
      </c>
      <c r="AA2984" s="24"/>
      <c r="AB2984" s="14"/>
      <c r="AC2984" s="14"/>
      <c r="AD2984" s="25"/>
      <c r="AE2984" s="26"/>
      <c r="AF2984" s="27"/>
      <c r="AG2984" s="88"/>
      <c r="AH2984" s="88"/>
      <c r="AI2984" s="88"/>
      <c r="AJ2984" s="88"/>
      <c r="AK2984" s="88"/>
      <c r="AL2984" s="88"/>
      <c r="AM2984" s="88"/>
      <c r="AN2984" s="88"/>
      <c r="AO2984" s="88"/>
    </row>
    <row r="2985" spans="1:41" ht="16.5" customHeight="1">
      <c r="A2985" s="83" t="s">
        <v>7804</v>
      </c>
      <c r="B2985" s="13"/>
      <c r="C2985" s="189"/>
      <c r="D2985" s="83"/>
      <c r="E2985" s="14" t="s">
        <v>3499</v>
      </c>
      <c r="F2985" s="14" t="s">
        <v>3500</v>
      </c>
      <c r="G2985" s="14" t="s">
        <v>3501</v>
      </c>
      <c r="H2985" s="15">
        <v>2019</v>
      </c>
      <c r="I2985" s="15">
        <v>1</v>
      </c>
      <c r="J2985" s="15">
        <v>0</v>
      </c>
      <c r="K2985" s="15">
        <v>0</v>
      </c>
      <c r="L2985" s="16" t="s">
        <v>3489</v>
      </c>
      <c r="M2985" s="16"/>
      <c r="N2985" s="16" t="s">
        <v>696</v>
      </c>
      <c r="O2985" s="17">
        <v>320</v>
      </c>
      <c r="P2985" s="17">
        <v>0</v>
      </c>
      <c r="Q2985" s="17">
        <v>0</v>
      </c>
      <c r="R2985" s="18" t="s">
        <v>33</v>
      </c>
      <c r="S2985" s="19">
        <v>60</v>
      </c>
      <c r="T2985" s="19">
        <v>110</v>
      </c>
      <c r="U2985" s="19">
        <v>0.5</v>
      </c>
      <c r="V2985" s="19">
        <v>0</v>
      </c>
      <c r="W2985" s="20">
        <v>5.5E-2</v>
      </c>
      <c r="X2985" s="21">
        <v>17.600000000000001</v>
      </c>
      <c r="Y2985" s="22" t="s">
        <v>33</v>
      </c>
      <c r="Z2985" s="86" t="s">
        <v>62</v>
      </c>
      <c r="AA2985" s="24"/>
      <c r="AB2985" s="14"/>
      <c r="AC2985" s="14"/>
      <c r="AD2985" s="25"/>
      <c r="AE2985" s="26"/>
      <c r="AF2985" s="27"/>
    </row>
    <row r="2986" spans="1:41" ht="16.5" customHeight="1">
      <c r="A2986" s="83" t="s">
        <v>7804</v>
      </c>
      <c r="B2986" s="13"/>
      <c r="C2986" s="189"/>
      <c r="D2986" s="83"/>
      <c r="E2986" s="14" t="s">
        <v>37</v>
      </c>
      <c r="F2986" s="14" t="s">
        <v>3111</v>
      </c>
      <c r="G2986" s="14" t="s">
        <v>1884</v>
      </c>
      <c r="H2986" s="15">
        <v>2007</v>
      </c>
      <c r="I2986" s="15">
        <v>1</v>
      </c>
      <c r="J2986" s="15">
        <v>0</v>
      </c>
      <c r="K2986" s="15">
        <v>0</v>
      </c>
      <c r="L2986" s="16" t="s">
        <v>3489</v>
      </c>
      <c r="M2986" s="16"/>
      <c r="N2986" s="16" t="s">
        <v>696</v>
      </c>
      <c r="O2986" s="17">
        <v>1920</v>
      </c>
      <c r="P2986" s="17">
        <v>0</v>
      </c>
      <c r="Q2986" s="17">
        <v>0</v>
      </c>
      <c r="R2986" s="18" t="s">
        <v>33</v>
      </c>
      <c r="S2986" s="19">
        <v>60</v>
      </c>
      <c r="T2986" s="19">
        <v>110</v>
      </c>
      <c r="U2986" s="19">
        <v>0.22727272727272727</v>
      </c>
      <c r="V2986" s="19">
        <v>0</v>
      </c>
      <c r="W2986" s="20">
        <v>2.5000000000000001E-2</v>
      </c>
      <c r="X2986" s="21">
        <v>48</v>
      </c>
      <c r="Y2986" s="22" t="s">
        <v>33</v>
      </c>
      <c r="Z2986" s="86" t="s">
        <v>62</v>
      </c>
      <c r="AA2986" s="24"/>
      <c r="AB2986" s="14"/>
      <c r="AC2986" s="14"/>
      <c r="AD2986" s="25"/>
      <c r="AE2986" s="26"/>
      <c r="AF2986" s="27"/>
    </row>
    <row r="2987" spans="1:41" ht="16.5" customHeight="1">
      <c r="A2987" s="83" t="s">
        <v>7804</v>
      </c>
      <c r="B2987" s="13"/>
      <c r="C2987" s="189"/>
      <c r="D2987" s="83"/>
      <c r="E2987" s="14" t="s">
        <v>35</v>
      </c>
      <c r="F2987" s="14" t="s">
        <v>152</v>
      </c>
      <c r="G2987" s="14" t="s">
        <v>3495</v>
      </c>
      <c r="H2987" s="15">
        <v>2009</v>
      </c>
      <c r="I2987" s="15">
        <v>1</v>
      </c>
      <c r="J2987" s="15">
        <v>0</v>
      </c>
      <c r="K2987" s="15">
        <v>0</v>
      </c>
      <c r="L2987" s="16" t="s">
        <v>3489</v>
      </c>
      <c r="M2987" s="16"/>
      <c r="N2987" s="16" t="s">
        <v>696</v>
      </c>
      <c r="O2987" s="17">
        <v>1920</v>
      </c>
      <c r="P2987" s="17">
        <v>0</v>
      </c>
      <c r="Q2987" s="17">
        <v>0</v>
      </c>
      <c r="R2987" s="18" t="s">
        <v>33</v>
      </c>
      <c r="S2987" s="19">
        <v>60</v>
      </c>
      <c r="T2987" s="19">
        <v>110</v>
      </c>
      <c r="U2987" s="19">
        <v>2.2727272727272729</v>
      </c>
      <c r="V2987" s="19">
        <v>0</v>
      </c>
      <c r="W2987" s="20">
        <v>0.25</v>
      </c>
      <c r="X2987" s="21">
        <v>480</v>
      </c>
      <c r="Y2987" s="22" t="s">
        <v>33</v>
      </c>
      <c r="Z2987" s="86" t="s">
        <v>62</v>
      </c>
      <c r="AA2987" s="24"/>
      <c r="AB2987" s="14"/>
      <c r="AC2987" s="14"/>
      <c r="AD2987" s="25"/>
      <c r="AE2987" s="26"/>
      <c r="AF2987" s="27"/>
    </row>
    <row r="2988" spans="1:41" ht="16.5" customHeight="1">
      <c r="A2988" s="83" t="s">
        <v>7804</v>
      </c>
      <c r="B2988" s="13"/>
      <c r="C2988" s="189"/>
      <c r="D2988" s="83"/>
      <c r="E2988" s="14" t="s">
        <v>298</v>
      </c>
      <c r="F2988" s="14" t="s">
        <v>299</v>
      </c>
      <c r="G2988" s="14" t="s">
        <v>3492</v>
      </c>
      <c r="H2988" s="15">
        <v>2011</v>
      </c>
      <c r="I2988" s="15">
        <v>1</v>
      </c>
      <c r="J2988" s="15">
        <v>0</v>
      </c>
      <c r="K2988" s="15">
        <v>0</v>
      </c>
      <c r="L2988" s="16" t="s">
        <v>3489</v>
      </c>
      <c r="M2988" s="16"/>
      <c r="N2988" s="16" t="s">
        <v>696</v>
      </c>
      <c r="O2988" s="17">
        <v>1460</v>
      </c>
      <c r="P2988" s="17">
        <v>7300</v>
      </c>
      <c r="Q2988" s="17">
        <v>5</v>
      </c>
      <c r="R2988" s="18" t="s">
        <v>33</v>
      </c>
      <c r="S2988" s="19">
        <v>60</v>
      </c>
      <c r="T2988" s="19">
        <v>110</v>
      </c>
      <c r="U2988" s="19">
        <v>8.5909090909090917</v>
      </c>
      <c r="V2988" s="19">
        <v>0</v>
      </c>
      <c r="W2988" s="20">
        <v>0.94499999999999995</v>
      </c>
      <c r="X2988" s="21">
        <v>1724.6249999999998</v>
      </c>
      <c r="Y2988" s="22" t="s">
        <v>33</v>
      </c>
      <c r="Z2988" s="86" t="s">
        <v>62</v>
      </c>
      <c r="AA2988" s="24"/>
      <c r="AB2988" s="14"/>
      <c r="AC2988" s="14"/>
      <c r="AD2988" s="25"/>
      <c r="AE2988" s="26"/>
      <c r="AF2988" s="27"/>
    </row>
    <row r="2989" spans="1:41" ht="16.5" customHeight="1">
      <c r="A2989" s="12" t="s">
        <v>2058</v>
      </c>
      <c r="B2989" s="13"/>
      <c r="C2989" s="487"/>
      <c r="D2989" s="12"/>
      <c r="E2989" s="14" t="s">
        <v>171</v>
      </c>
      <c r="F2989" s="14" t="s">
        <v>2082</v>
      </c>
      <c r="G2989" s="14" t="s">
        <v>2083</v>
      </c>
      <c r="H2989" s="15">
        <v>2017</v>
      </c>
      <c r="I2989" s="15">
        <v>1</v>
      </c>
      <c r="J2989" s="15">
        <v>0</v>
      </c>
      <c r="K2989" s="15">
        <v>0</v>
      </c>
      <c r="L2989" s="16" t="s">
        <v>2066</v>
      </c>
      <c r="M2989" s="16"/>
      <c r="N2989" s="16" t="s">
        <v>696</v>
      </c>
      <c r="O2989" s="17">
        <v>12</v>
      </c>
      <c r="P2989" s="17">
        <v>0</v>
      </c>
      <c r="Q2989" s="17">
        <v>0</v>
      </c>
      <c r="R2989" s="18" t="s">
        <v>33</v>
      </c>
      <c r="S2989" s="19">
        <v>60</v>
      </c>
      <c r="T2989" s="19">
        <v>110</v>
      </c>
      <c r="U2989" s="19">
        <v>3.1818181818181817</v>
      </c>
      <c r="V2989" s="19">
        <v>0</v>
      </c>
      <c r="W2989" s="20">
        <v>0.35</v>
      </c>
      <c r="X2989" s="21">
        <v>4.1999999999999993</v>
      </c>
      <c r="Y2989" s="22" t="s">
        <v>33</v>
      </c>
      <c r="Z2989" s="14" t="s">
        <v>5838</v>
      </c>
      <c r="AA2989" s="24" t="s">
        <v>67</v>
      </c>
      <c r="AB2989" s="14" t="s">
        <v>67</v>
      </c>
      <c r="AC2989" s="14" t="s">
        <v>67</v>
      </c>
      <c r="AD2989" s="25"/>
      <c r="AE2989" s="26"/>
      <c r="AF2989" s="27"/>
      <c r="AG2989" s="29"/>
      <c r="AH2989" s="29"/>
      <c r="AI2989" s="29"/>
      <c r="AJ2989" s="29"/>
      <c r="AK2989" s="29"/>
      <c r="AL2989" s="29"/>
      <c r="AM2989" s="29"/>
      <c r="AN2989" s="29"/>
      <c r="AO2989" s="29"/>
    </row>
    <row r="2990" spans="1:41" ht="16.5" customHeight="1">
      <c r="A2990" s="13" t="s">
        <v>2058</v>
      </c>
      <c r="B2990" s="13"/>
      <c r="C2990" s="487"/>
      <c r="D2990" s="12"/>
      <c r="E2990" s="14" t="s">
        <v>90</v>
      </c>
      <c r="F2990" s="14" t="s">
        <v>36</v>
      </c>
      <c r="G2990" s="14" t="s">
        <v>2081</v>
      </c>
      <c r="H2990" s="15">
        <v>2014</v>
      </c>
      <c r="I2990" s="15">
        <v>1</v>
      </c>
      <c r="J2990" s="15">
        <v>0</v>
      </c>
      <c r="K2990" s="15">
        <v>0</v>
      </c>
      <c r="L2990" s="16" t="s">
        <v>2066</v>
      </c>
      <c r="M2990" s="16"/>
      <c r="N2990" s="16" t="s">
        <v>696</v>
      </c>
      <c r="O2990" s="17">
        <v>20</v>
      </c>
      <c r="P2990" s="17">
        <v>0</v>
      </c>
      <c r="Q2990" s="17">
        <v>0</v>
      </c>
      <c r="R2990" s="18" t="s">
        <v>33</v>
      </c>
      <c r="S2990" s="19">
        <v>60</v>
      </c>
      <c r="T2990" s="19">
        <v>110</v>
      </c>
      <c r="U2990" s="19">
        <v>3.75</v>
      </c>
      <c r="V2990" s="19">
        <v>0</v>
      </c>
      <c r="W2990" s="20">
        <v>0.41249999999999998</v>
      </c>
      <c r="X2990" s="21">
        <v>8.25</v>
      </c>
      <c r="Y2990" s="22" t="s">
        <v>33</v>
      </c>
      <c r="Z2990" s="14" t="s">
        <v>5838</v>
      </c>
      <c r="AA2990" s="24" t="s">
        <v>67</v>
      </c>
      <c r="AB2990" s="14" t="s">
        <v>67</v>
      </c>
      <c r="AC2990" s="14" t="s">
        <v>67</v>
      </c>
      <c r="AD2990" s="25"/>
      <c r="AE2990" s="26"/>
      <c r="AF2990" s="27"/>
      <c r="AG2990" s="29"/>
      <c r="AH2990" s="29"/>
      <c r="AI2990" s="29"/>
      <c r="AJ2990" s="29"/>
      <c r="AK2990" s="29"/>
      <c r="AL2990" s="29"/>
      <c r="AM2990" s="29"/>
      <c r="AN2990" s="29"/>
      <c r="AO2990" s="29"/>
    </row>
    <row r="2991" spans="1:41" ht="16.5" customHeight="1">
      <c r="A2991" s="12" t="s">
        <v>2058</v>
      </c>
      <c r="B2991" s="13"/>
      <c r="C2991" s="487"/>
      <c r="D2991" s="12"/>
      <c r="E2991" s="14" t="s">
        <v>150</v>
      </c>
      <c r="F2991" s="14" t="s">
        <v>67</v>
      </c>
      <c r="G2991" s="14" t="s">
        <v>67</v>
      </c>
      <c r="H2991" s="15" t="s">
        <v>67</v>
      </c>
      <c r="I2991" s="15">
        <v>14</v>
      </c>
      <c r="J2991" s="15">
        <v>0</v>
      </c>
      <c r="K2991" s="15">
        <v>0</v>
      </c>
      <c r="L2991" s="16" t="s">
        <v>7802</v>
      </c>
      <c r="M2991" s="16"/>
      <c r="N2991" s="16" t="s">
        <v>412</v>
      </c>
      <c r="O2991" s="17">
        <v>8760</v>
      </c>
      <c r="P2991" s="17">
        <v>0</v>
      </c>
      <c r="Q2991" s="17">
        <v>0</v>
      </c>
      <c r="R2991" s="18" t="s">
        <v>33</v>
      </c>
      <c r="S2991" s="19">
        <v>60</v>
      </c>
      <c r="T2991" s="19">
        <v>110</v>
      </c>
      <c r="U2991" s="19">
        <v>1.2500000000000001E-2</v>
      </c>
      <c r="V2991" s="19">
        <v>0</v>
      </c>
      <c r="W2991" s="20">
        <v>1.3749999999999999E-3</v>
      </c>
      <c r="X2991" s="21">
        <v>168.63</v>
      </c>
      <c r="Y2991" s="22" t="s">
        <v>33</v>
      </c>
      <c r="Z2991" s="14" t="s">
        <v>5838</v>
      </c>
      <c r="AA2991" s="24" t="s">
        <v>67</v>
      </c>
      <c r="AB2991" s="14" t="s">
        <v>67</v>
      </c>
      <c r="AC2991" s="14" t="s">
        <v>67</v>
      </c>
      <c r="AD2991" s="25"/>
      <c r="AE2991" s="26"/>
      <c r="AF2991" s="27"/>
      <c r="AG2991" s="29"/>
      <c r="AH2991" s="29"/>
      <c r="AI2991" s="29"/>
      <c r="AJ2991" s="29"/>
      <c r="AK2991" s="29"/>
      <c r="AL2991" s="29"/>
      <c r="AM2991" s="29"/>
      <c r="AN2991" s="29"/>
      <c r="AO2991" s="29"/>
    </row>
    <row r="2992" spans="1:41" ht="16.5" customHeight="1">
      <c r="A2992" s="12" t="s">
        <v>2058</v>
      </c>
      <c r="B2992" s="13"/>
      <c r="C2992" s="487"/>
      <c r="D2992" s="12"/>
      <c r="E2992" s="14" t="s">
        <v>183</v>
      </c>
      <c r="F2992" s="14" t="s">
        <v>92</v>
      </c>
      <c r="G2992" s="14" t="s">
        <v>2077</v>
      </c>
      <c r="H2992" s="15">
        <v>2017</v>
      </c>
      <c r="I2992" s="15">
        <v>7</v>
      </c>
      <c r="J2992" s="15">
        <v>0</v>
      </c>
      <c r="K2992" s="15">
        <v>0</v>
      </c>
      <c r="L2992" s="16"/>
      <c r="M2992" s="16" t="s">
        <v>2061</v>
      </c>
      <c r="N2992" s="16" t="s">
        <v>696</v>
      </c>
      <c r="O2992" s="17">
        <v>12</v>
      </c>
      <c r="P2992" s="17">
        <v>0</v>
      </c>
      <c r="Q2992" s="17">
        <v>0</v>
      </c>
      <c r="R2992" s="18" t="s">
        <v>33</v>
      </c>
      <c r="S2992" s="19">
        <v>60</v>
      </c>
      <c r="T2992" s="19">
        <v>110</v>
      </c>
      <c r="U2992" s="19">
        <v>13.636363636363637</v>
      </c>
      <c r="V2992" s="19">
        <v>0</v>
      </c>
      <c r="W2992" s="20">
        <v>1.5</v>
      </c>
      <c r="X2992" s="21">
        <v>126</v>
      </c>
      <c r="Y2992" s="22" t="s">
        <v>33</v>
      </c>
      <c r="Z2992" s="14" t="s">
        <v>5838</v>
      </c>
      <c r="AA2992" s="24" t="s">
        <v>67</v>
      </c>
      <c r="AB2992" s="14" t="s">
        <v>67</v>
      </c>
      <c r="AC2992" s="14" t="s">
        <v>67</v>
      </c>
      <c r="AD2992" s="25"/>
      <c r="AE2992" s="26"/>
      <c r="AF2992" s="27"/>
      <c r="AG2992" s="29"/>
      <c r="AH2992" s="29"/>
      <c r="AI2992" s="29"/>
      <c r="AJ2992" s="29"/>
      <c r="AK2992" s="29"/>
      <c r="AL2992" s="29"/>
      <c r="AM2992" s="29"/>
      <c r="AN2992" s="29"/>
      <c r="AO2992" s="29"/>
    </row>
    <row r="2993" spans="1:41" ht="16.5" customHeight="1">
      <c r="A2993" s="12" t="s">
        <v>2058</v>
      </c>
      <c r="B2993" s="13"/>
      <c r="C2993" s="487"/>
      <c r="D2993" s="12"/>
      <c r="E2993" s="14" t="s">
        <v>86</v>
      </c>
      <c r="F2993" s="14" t="s">
        <v>92</v>
      </c>
      <c r="G2993" s="14" t="s">
        <v>2080</v>
      </c>
      <c r="H2993" s="15">
        <v>2009</v>
      </c>
      <c r="I2993" s="15">
        <v>1</v>
      </c>
      <c r="J2993" s="15">
        <v>0</v>
      </c>
      <c r="K2993" s="15">
        <v>0</v>
      </c>
      <c r="L2993" s="16" t="s">
        <v>2068</v>
      </c>
      <c r="M2993" s="16"/>
      <c r="N2993" s="16" t="s">
        <v>696</v>
      </c>
      <c r="O2993" s="17">
        <v>27.777777777777779</v>
      </c>
      <c r="P2993" s="17">
        <v>0</v>
      </c>
      <c r="Q2993" s="17">
        <v>0</v>
      </c>
      <c r="R2993" s="18" t="s">
        <v>33</v>
      </c>
      <c r="S2993" s="19">
        <v>60</v>
      </c>
      <c r="T2993" s="19">
        <v>110</v>
      </c>
      <c r="U2993" s="19">
        <v>12.5</v>
      </c>
      <c r="V2993" s="19">
        <v>0</v>
      </c>
      <c r="W2993" s="20">
        <v>1.375</v>
      </c>
      <c r="X2993" s="21">
        <v>38.194444444444443</v>
      </c>
      <c r="Y2993" s="22" t="s">
        <v>33</v>
      </c>
      <c r="Z2993" s="14" t="s">
        <v>5838</v>
      </c>
      <c r="AA2993" s="24" t="s">
        <v>67</v>
      </c>
      <c r="AB2993" s="14" t="s">
        <v>67</v>
      </c>
      <c r="AC2993" s="14" t="s">
        <v>67</v>
      </c>
      <c r="AD2993" s="25"/>
      <c r="AE2993" s="26"/>
      <c r="AF2993" s="27"/>
      <c r="AG2993" s="29"/>
      <c r="AH2993" s="29"/>
      <c r="AI2993" s="29"/>
      <c r="AJ2993" s="29"/>
      <c r="AK2993" s="29"/>
      <c r="AL2993" s="29"/>
      <c r="AM2993" s="29"/>
      <c r="AN2993" s="29"/>
      <c r="AO2993" s="29"/>
    </row>
    <row r="2994" spans="1:41" ht="16.5" customHeight="1">
      <c r="A2994" s="12" t="s">
        <v>2058</v>
      </c>
      <c r="B2994" s="13"/>
      <c r="C2994" s="487"/>
      <c r="D2994" s="12"/>
      <c r="E2994" s="14" t="s">
        <v>478</v>
      </c>
      <c r="F2994" s="14" t="s">
        <v>479</v>
      </c>
      <c r="G2994" s="14" t="s">
        <v>2065</v>
      </c>
      <c r="H2994" s="15">
        <v>2021</v>
      </c>
      <c r="I2994" s="15">
        <v>29</v>
      </c>
      <c r="J2994" s="15">
        <v>0</v>
      </c>
      <c r="K2994" s="15">
        <v>0</v>
      </c>
      <c r="L2994" s="16" t="s">
        <v>2066</v>
      </c>
      <c r="M2994" s="16"/>
      <c r="N2994" s="16" t="s">
        <v>696</v>
      </c>
      <c r="O2994" s="17">
        <v>480</v>
      </c>
      <c r="P2994" s="17">
        <v>0</v>
      </c>
      <c r="Q2994" s="17">
        <v>0</v>
      </c>
      <c r="R2994" s="18" t="s">
        <v>33</v>
      </c>
      <c r="S2994" s="19" t="s">
        <v>89</v>
      </c>
      <c r="T2994" s="19">
        <v>110</v>
      </c>
      <c r="U2994" s="19">
        <v>0.90909090909090906</v>
      </c>
      <c r="V2994" s="19">
        <v>0</v>
      </c>
      <c r="W2994" s="20">
        <v>0.1</v>
      </c>
      <c r="X2994" s="21">
        <v>1392</v>
      </c>
      <c r="Y2994" s="22" t="s">
        <v>33</v>
      </c>
      <c r="Z2994" s="14" t="s">
        <v>5838</v>
      </c>
      <c r="AA2994" s="24" t="s">
        <v>67</v>
      </c>
      <c r="AB2994" s="14" t="s">
        <v>67</v>
      </c>
      <c r="AC2994" s="14" t="s">
        <v>67</v>
      </c>
      <c r="AD2994" s="25"/>
      <c r="AE2994" s="26"/>
      <c r="AF2994" s="27"/>
      <c r="AG2994" s="29"/>
      <c r="AH2994" s="29"/>
      <c r="AI2994" s="29"/>
      <c r="AJ2994" s="29"/>
      <c r="AK2994" s="29"/>
      <c r="AL2994" s="29"/>
      <c r="AM2994" s="29"/>
      <c r="AN2994" s="29"/>
      <c r="AO2994" s="29"/>
    </row>
    <row r="2995" spans="1:41" ht="16.5" customHeight="1">
      <c r="A2995" s="13" t="s">
        <v>2058</v>
      </c>
      <c r="B2995" s="13"/>
      <c r="C2995" s="487"/>
      <c r="D2995" s="12"/>
      <c r="E2995" s="14" t="s">
        <v>37</v>
      </c>
      <c r="F2995" s="14" t="s">
        <v>36</v>
      </c>
      <c r="G2995" s="14" t="s">
        <v>2071</v>
      </c>
      <c r="H2995" s="15">
        <v>2008</v>
      </c>
      <c r="I2995" s="15">
        <v>7</v>
      </c>
      <c r="J2995" s="15">
        <v>0</v>
      </c>
      <c r="K2995" s="15">
        <v>0</v>
      </c>
      <c r="L2995" s="16"/>
      <c r="M2995" s="16" t="s">
        <v>2061</v>
      </c>
      <c r="N2995" s="16" t="s">
        <v>696</v>
      </c>
      <c r="O2995" s="17">
        <v>2640</v>
      </c>
      <c r="P2995" s="17">
        <v>0</v>
      </c>
      <c r="Q2995" s="17">
        <v>0</v>
      </c>
      <c r="R2995" s="18" t="s">
        <v>33</v>
      </c>
      <c r="S2995" s="19">
        <v>60</v>
      </c>
      <c r="T2995" s="19">
        <v>110</v>
      </c>
      <c r="U2995" s="19">
        <v>0.22727272727272727</v>
      </c>
      <c r="V2995" s="19">
        <v>0</v>
      </c>
      <c r="W2995" s="20">
        <v>2.5000000000000001E-2</v>
      </c>
      <c r="X2995" s="21">
        <v>462</v>
      </c>
      <c r="Y2995" s="22" t="s">
        <v>33</v>
      </c>
      <c r="Z2995" s="14" t="s">
        <v>5838</v>
      </c>
      <c r="AA2995" s="24" t="s">
        <v>67</v>
      </c>
      <c r="AB2995" s="14" t="s">
        <v>67</v>
      </c>
      <c r="AC2995" s="14" t="s">
        <v>67</v>
      </c>
      <c r="AD2995" s="25"/>
      <c r="AE2995" s="26"/>
      <c r="AF2995" s="27"/>
      <c r="AG2995" s="29"/>
      <c r="AH2995" s="29"/>
      <c r="AI2995" s="29"/>
      <c r="AJ2995" s="29"/>
      <c r="AK2995" s="29"/>
      <c r="AL2995" s="29"/>
      <c r="AM2995" s="29"/>
      <c r="AN2995" s="29"/>
      <c r="AO2995" s="29"/>
    </row>
    <row r="2996" spans="1:41" ht="16.5" customHeight="1">
      <c r="A2996" s="12" t="s">
        <v>2058</v>
      </c>
      <c r="B2996" s="13"/>
      <c r="C2996" s="487"/>
      <c r="D2996" s="12"/>
      <c r="E2996" s="14" t="s">
        <v>812</v>
      </c>
      <c r="F2996" s="14" t="s">
        <v>2078</v>
      </c>
      <c r="G2996" s="14" t="s">
        <v>2079</v>
      </c>
      <c r="H2996" s="15" t="s">
        <v>67</v>
      </c>
      <c r="I2996" s="15">
        <v>1</v>
      </c>
      <c r="J2996" s="15">
        <v>0</v>
      </c>
      <c r="K2996" s="15">
        <v>0</v>
      </c>
      <c r="L2996" s="16" t="s">
        <v>2068</v>
      </c>
      <c r="M2996" s="16"/>
      <c r="N2996" s="16" t="s">
        <v>696</v>
      </c>
      <c r="O2996" s="17">
        <v>120</v>
      </c>
      <c r="P2996" s="17">
        <v>0</v>
      </c>
      <c r="Q2996" s="17">
        <v>0</v>
      </c>
      <c r="R2996" s="18" t="s">
        <v>33</v>
      </c>
      <c r="S2996" s="19">
        <v>60</v>
      </c>
      <c r="T2996" s="19">
        <v>110</v>
      </c>
      <c r="U2996" s="19">
        <v>6.3636363636363633</v>
      </c>
      <c r="V2996" s="19">
        <v>0</v>
      </c>
      <c r="W2996" s="20">
        <v>0.7</v>
      </c>
      <c r="X2996" s="21">
        <v>84</v>
      </c>
      <c r="Y2996" s="22" t="s">
        <v>33</v>
      </c>
      <c r="Z2996" s="14" t="s">
        <v>5838</v>
      </c>
      <c r="AA2996" s="24" t="s">
        <v>67</v>
      </c>
      <c r="AB2996" s="14" t="s">
        <v>67</v>
      </c>
      <c r="AC2996" s="14" t="s">
        <v>67</v>
      </c>
      <c r="AD2996" s="25"/>
      <c r="AE2996" s="26"/>
      <c r="AF2996" s="27"/>
      <c r="AG2996" s="29"/>
      <c r="AH2996" s="29"/>
      <c r="AI2996" s="29"/>
      <c r="AJ2996" s="29"/>
      <c r="AK2996" s="29"/>
      <c r="AL2996" s="29"/>
      <c r="AM2996" s="29"/>
      <c r="AN2996" s="29"/>
      <c r="AO2996" s="29"/>
    </row>
    <row r="2997" spans="1:41" ht="16.5" customHeight="1">
      <c r="A2997" s="12" t="s">
        <v>2058</v>
      </c>
      <c r="B2997" s="13"/>
      <c r="C2997" s="487"/>
      <c r="D2997" s="12"/>
      <c r="E2997" s="14" t="s">
        <v>2075</v>
      </c>
      <c r="F2997" s="14" t="s">
        <v>155</v>
      </c>
      <c r="G2997" s="14" t="s">
        <v>2076</v>
      </c>
      <c r="H2997" s="15" t="s">
        <v>67</v>
      </c>
      <c r="I2997" s="15">
        <v>1</v>
      </c>
      <c r="J2997" s="15">
        <v>0</v>
      </c>
      <c r="K2997" s="15">
        <v>0</v>
      </c>
      <c r="L2997" s="16" t="s">
        <v>2064</v>
      </c>
      <c r="M2997" s="16"/>
      <c r="N2997" s="16" t="s">
        <v>696</v>
      </c>
      <c r="O2997" s="17">
        <v>120</v>
      </c>
      <c r="P2997" s="17">
        <v>0</v>
      </c>
      <c r="Q2997" s="17">
        <v>0</v>
      </c>
      <c r="R2997" s="18" t="s">
        <v>33</v>
      </c>
      <c r="S2997" s="19">
        <v>60</v>
      </c>
      <c r="T2997" s="19">
        <v>110</v>
      </c>
      <c r="U2997" s="19">
        <v>10.909090909090908</v>
      </c>
      <c r="V2997" s="19">
        <v>0</v>
      </c>
      <c r="W2997" s="20">
        <v>1.2</v>
      </c>
      <c r="X2997" s="21">
        <v>144</v>
      </c>
      <c r="Y2997" s="22" t="s">
        <v>33</v>
      </c>
      <c r="Z2997" s="14" t="s">
        <v>5838</v>
      </c>
      <c r="AA2997" s="24" t="s">
        <v>67</v>
      </c>
      <c r="AB2997" s="14" t="s">
        <v>67</v>
      </c>
      <c r="AC2997" s="14" t="s">
        <v>67</v>
      </c>
      <c r="AD2997" s="25"/>
      <c r="AE2997" s="26"/>
      <c r="AF2997" s="27"/>
      <c r="AG2997" s="29"/>
      <c r="AH2997" s="29"/>
      <c r="AI2997" s="29"/>
      <c r="AJ2997" s="29"/>
      <c r="AK2997" s="29"/>
      <c r="AL2997" s="29"/>
      <c r="AM2997" s="29"/>
      <c r="AN2997" s="29"/>
      <c r="AO2997" s="29"/>
    </row>
    <row r="2998" spans="1:41" ht="16.5" customHeight="1">
      <c r="A2998" s="12" t="s">
        <v>2058</v>
      </c>
      <c r="B2998" s="13"/>
      <c r="C2998" s="487"/>
      <c r="D2998" s="12"/>
      <c r="E2998" s="14" t="s">
        <v>72</v>
      </c>
      <c r="F2998" s="14" t="s">
        <v>38</v>
      </c>
      <c r="G2998" s="14" t="s">
        <v>73</v>
      </c>
      <c r="H2998" s="15">
        <v>2009</v>
      </c>
      <c r="I2998" s="15">
        <v>36</v>
      </c>
      <c r="J2998" s="15">
        <v>0</v>
      </c>
      <c r="K2998" s="15">
        <v>0</v>
      </c>
      <c r="L2998" s="16"/>
      <c r="M2998" s="16"/>
      <c r="N2998" s="16" t="s">
        <v>696</v>
      </c>
      <c r="O2998" s="17">
        <v>3240</v>
      </c>
      <c r="P2998" s="17">
        <v>0</v>
      </c>
      <c r="Q2998" s="17">
        <v>0</v>
      </c>
      <c r="R2998" s="18" t="s">
        <v>33</v>
      </c>
      <c r="S2998" s="19">
        <v>60</v>
      </c>
      <c r="T2998" s="19">
        <v>220</v>
      </c>
      <c r="U2998" s="19">
        <v>0.25454545454545452</v>
      </c>
      <c r="V2998" s="19">
        <v>0</v>
      </c>
      <c r="W2998" s="20">
        <v>5.6000000000000001E-2</v>
      </c>
      <c r="X2998" s="21">
        <v>6531.84</v>
      </c>
      <c r="Y2998" s="22" t="s">
        <v>33</v>
      </c>
      <c r="Z2998" s="14" t="s">
        <v>5838</v>
      </c>
      <c r="AA2998" s="24" t="s">
        <v>67</v>
      </c>
      <c r="AB2998" s="14" t="s">
        <v>67</v>
      </c>
      <c r="AC2998" s="14" t="s">
        <v>67</v>
      </c>
      <c r="AD2998" s="25"/>
      <c r="AE2998" s="26"/>
      <c r="AF2998" s="27"/>
      <c r="AG2998" s="29"/>
      <c r="AH2998" s="29"/>
      <c r="AI2998" s="29"/>
      <c r="AJ2998" s="29"/>
      <c r="AK2998" s="29"/>
      <c r="AL2998" s="29"/>
      <c r="AM2998" s="29"/>
      <c r="AN2998" s="29"/>
      <c r="AO2998" s="29"/>
    </row>
    <row r="2999" spans="1:41" ht="16.5" customHeight="1">
      <c r="A2999" s="12" t="s">
        <v>2058</v>
      </c>
      <c r="B2999" s="13"/>
      <c r="C2999" s="487"/>
      <c r="D2999" s="12"/>
      <c r="E2999" s="14" t="s">
        <v>2072</v>
      </c>
      <c r="F2999" s="14" t="s">
        <v>2073</v>
      </c>
      <c r="G2999" s="14" t="s">
        <v>2074</v>
      </c>
      <c r="H2999" s="15">
        <v>2010</v>
      </c>
      <c r="I2999" s="15">
        <v>1</v>
      </c>
      <c r="J2999" s="15">
        <v>0</v>
      </c>
      <c r="K2999" s="15">
        <v>0</v>
      </c>
      <c r="L2999" s="16" t="s">
        <v>2066</v>
      </c>
      <c r="M2999" s="16"/>
      <c r="N2999" s="16" t="s">
        <v>60</v>
      </c>
      <c r="O2999" s="17">
        <v>892</v>
      </c>
      <c r="P2999" s="17">
        <v>2672</v>
      </c>
      <c r="Q2999" s="17">
        <v>0</v>
      </c>
      <c r="R2999" s="18" t="s">
        <v>33</v>
      </c>
      <c r="S2999" s="19">
        <v>60</v>
      </c>
      <c r="T2999" s="19">
        <v>110</v>
      </c>
      <c r="U2999" s="19">
        <v>3.15</v>
      </c>
      <c r="V2999" s="19">
        <v>0</v>
      </c>
      <c r="W2999" s="20">
        <v>0.34649999999999997</v>
      </c>
      <c r="X2999" s="21">
        <v>309.07799999999997</v>
      </c>
      <c r="Y2999" s="22" t="s">
        <v>33</v>
      </c>
      <c r="Z2999" s="14" t="s">
        <v>5838</v>
      </c>
      <c r="AA2999" s="24" t="s">
        <v>67</v>
      </c>
      <c r="AB2999" s="14" t="s">
        <v>67</v>
      </c>
      <c r="AC2999" s="14" t="s">
        <v>67</v>
      </c>
      <c r="AD2999" s="25"/>
      <c r="AE2999" s="26"/>
      <c r="AF2999" s="27"/>
      <c r="AG2999" s="29"/>
      <c r="AH2999" s="29"/>
      <c r="AI2999" s="29"/>
      <c r="AJ2999" s="29"/>
      <c r="AK2999" s="29"/>
      <c r="AL2999" s="29"/>
      <c r="AM2999" s="29"/>
      <c r="AN2999" s="29"/>
      <c r="AO2999" s="29"/>
    </row>
    <row r="3000" spans="1:41" ht="16.5" customHeight="1">
      <c r="A3000" s="12" t="s">
        <v>2058</v>
      </c>
      <c r="B3000" s="13"/>
      <c r="C3000" s="487"/>
      <c r="D3000" s="12"/>
      <c r="E3000" s="14" t="s">
        <v>37</v>
      </c>
      <c r="F3000" s="14" t="s">
        <v>36</v>
      </c>
      <c r="G3000" s="14" t="s">
        <v>101</v>
      </c>
      <c r="H3000" s="15">
        <v>2009</v>
      </c>
      <c r="I3000" s="15">
        <v>7</v>
      </c>
      <c r="J3000" s="15">
        <v>0</v>
      </c>
      <c r="K3000" s="15">
        <v>0</v>
      </c>
      <c r="L3000" s="16"/>
      <c r="M3000" s="16" t="s">
        <v>2061</v>
      </c>
      <c r="N3000" s="16" t="s">
        <v>696</v>
      </c>
      <c r="O3000" s="17">
        <v>2640</v>
      </c>
      <c r="P3000" s="17">
        <v>0</v>
      </c>
      <c r="Q3000" s="17">
        <v>0</v>
      </c>
      <c r="R3000" s="18" t="s">
        <v>33</v>
      </c>
      <c r="S3000" s="19">
        <v>60</v>
      </c>
      <c r="T3000" s="19">
        <v>110</v>
      </c>
      <c r="U3000" s="19">
        <v>1.5</v>
      </c>
      <c r="V3000" s="19">
        <v>0</v>
      </c>
      <c r="W3000" s="20">
        <v>0.16500000000000001</v>
      </c>
      <c r="X3000" s="21">
        <v>3049.2000000000003</v>
      </c>
      <c r="Y3000" s="22" t="s">
        <v>33</v>
      </c>
      <c r="Z3000" s="14" t="s">
        <v>5838</v>
      </c>
      <c r="AA3000" s="24" t="s">
        <v>67</v>
      </c>
      <c r="AB3000" s="14" t="s">
        <v>67</v>
      </c>
      <c r="AC3000" s="14" t="s">
        <v>67</v>
      </c>
      <c r="AD3000" s="25"/>
      <c r="AE3000" s="26"/>
      <c r="AF3000" s="27"/>
      <c r="AG3000" s="29"/>
      <c r="AH3000" s="29"/>
      <c r="AI3000" s="29"/>
      <c r="AJ3000" s="29"/>
      <c r="AK3000" s="29"/>
      <c r="AL3000" s="29"/>
      <c r="AM3000" s="29"/>
      <c r="AN3000" s="29"/>
      <c r="AO3000" s="29"/>
    </row>
    <row r="3001" spans="1:41" ht="16.5" customHeight="1">
      <c r="A3001" s="12" t="s">
        <v>2058</v>
      </c>
      <c r="B3001" s="13"/>
      <c r="C3001" s="487"/>
      <c r="D3001" s="12"/>
      <c r="E3001" s="14" t="s">
        <v>82</v>
      </c>
      <c r="F3001" s="14" t="s">
        <v>155</v>
      </c>
      <c r="G3001" s="14" t="s">
        <v>2069</v>
      </c>
      <c r="H3001" s="15">
        <v>2017</v>
      </c>
      <c r="I3001" s="15">
        <v>1</v>
      </c>
      <c r="J3001" s="15">
        <v>0</v>
      </c>
      <c r="K3001" s="15">
        <v>0</v>
      </c>
      <c r="L3001" s="16" t="s">
        <v>2066</v>
      </c>
      <c r="M3001" s="16"/>
      <c r="N3001" s="16" t="s">
        <v>696</v>
      </c>
      <c r="O3001" s="17">
        <v>240</v>
      </c>
      <c r="P3001" s="17">
        <v>0</v>
      </c>
      <c r="Q3001" s="17">
        <v>0</v>
      </c>
      <c r="R3001" s="18" t="s">
        <v>33</v>
      </c>
      <c r="S3001" s="19">
        <v>60</v>
      </c>
      <c r="T3001" s="19">
        <v>110</v>
      </c>
      <c r="U3001" s="19">
        <v>18.181818181818183</v>
      </c>
      <c r="V3001" s="19">
        <v>0</v>
      </c>
      <c r="W3001" s="20">
        <v>2</v>
      </c>
      <c r="X3001" s="21">
        <v>480</v>
      </c>
      <c r="Y3001" s="22" t="s">
        <v>33</v>
      </c>
      <c r="Z3001" s="14" t="s">
        <v>5838</v>
      </c>
      <c r="AA3001" s="24" t="s">
        <v>67</v>
      </c>
      <c r="AB3001" s="14" t="s">
        <v>67</v>
      </c>
      <c r="AC3001" s="14" t="s">
        <v>67</v>
      </c>
      <c r="AD3001" s="25"/>
      <c r="AE3001" s="26"/>
      <c r="AF3001" s="27"/>
      <c r="AG3001" s="29"/>
      <c r="AH3001" s="29"/>
      <c r="AI3001" s="29"/>
      <c r="AJ3001" s="29"/>
      <c r="AK3001" s="29"/>
      <c r="AL3001" s="29"/>
      <c r="AM3001" s="29"/>
      <c r="AN3001" s="29"/>
      <c r="AO3001" s="29"/>
    </row>
    <row r="3002" spans="1:41" ht="16.5" customHeight="1">
      <c r="A3002" s="12" t="s">
        <v>2058</v>
      </c>
      <c r="B3002" s="13"/>
      <c r="C3002" s="487"/>
      <c r="D3002" s="12"/>
      <c r="E3002" s="14" t="s">
        <v>82</v>
      </c>
      <c r="F3002" s="14" t="s">
        <v>155</v>
      </c>
      <c r="G3002" s="14" t="s">
        <v>2070</v>
      </c>
      <c r="H3002" s="15">
        <v>2017</v>
      </c>
      <c r="I3002" s="15">
        <v>1</v>
      </c>
      <c r="J3002" s="15">
        <v>0</v>
      </c>
      <c r="K3002" s="15">
        <v>0</v>
      </c>
      <c r="L3002" s="16" t="s">
        <v>2068</v>
      </c>
      <c r="M3002" s="16"/>
      <c r="N3002" s="16" t="s">
        <v>696</v>
      </c>
      <c r="O3002" s="17">
        <v>240</v>
      </c>
      <c r="P3002" s="17">
        <v>0</v>
      </c>
      <c r="Q3002" s="17">
        <v>0</v>
      </c>
      <c r="R3002" s="18" t="s">
        <v>33</v>
      </c>
      <c r="S3002" s="19">
        <v>60</v>
      </c>
      <c r="T3002" s="19">
        <v>110</v>
      </c>
      <c r="U3002" s="19">
        <v>18.181818181818183</v>
      </c>
      <c r="V3002" s="19">
        <v>0</v>
      </c>
      <c r="W3002" s="20">
        <v>2</v>
      </c>
      <c r="X3002" s="21">
        <v>480</v>
      </c>
      <c r="Y3002" s="22" t="s">
        <v>33</v>
      </c>
      <c r="Z3002" s="14" t="s">
        <v>5838</v>
      </c>
      <c r="AA3002" s="24" t="s">
        <v>67</v>
      </c>
      <c r="AB3002" s="14" t="s">
        <v>67</v>
      </c>
      <c r="AC3002" s="14" t="s">
        <v>67</v>
      </c>
      <c r="AD3002" s="25"/>
      <c r="AE3002" s="26"/>
      <c r="AF3002" s="27"/>
      <c r="AG3002" s="29"/>
      <c r="AH3002" s="29"/>
      <c r="AI3002" s="29"/>
      <c r="AJ3002" s="29"/>
      <c r="AK3002" s="29"/>
      <c r="AL3002" s="29"/>
      <c r="AM3002" s="29"/>
      <c r="AN3002" s="29"/>
      <c r="AO3002" s="29"/>
    </row>
    <row r="3003" spans="1:41" ht="16.5" customHeight="1">
      <c r="A3003" s="12" t="s">
        <v>2058</v>
      </c>
      <c r="B3003" s="13"/>
      <c r="C3003" s="487"/>
      <c r="D3003" s="12"/>
      <c r="E3003" s="14" t="s">
        <v>35</v>
      </c>
      <c r="F3003" s="14" t="s">
        <v>36</v>
      </c>
      <c r="G3003" s="14" t="s">
        <v>2062</v>
      </c>
      <c r="H3003" s="15">
        <v>2017</v>
      </c>
      <c r="I3003" s="15">
        <v>12</v>
      </c>
      <c r="J3003" s="15">
        <v>0</v>
      </c>
      <c r="K3003" s="15">
        <v>0</v>
      </c>
      <c r="L3003" s="16"/>
      <c r="M3003" s="16" t="s">
        <v>2061</v>
      </c>
      <c r="N3003" s="16" t="s">
        <v>696</v>
      </c>
      <c r="O3003" s="17">
        <v>1920</v>
      </c>
      <c r="P3003" s="17">
        <v>0</v>
      </c>
      <c r="Q3003" s="17">
        <v>0</v>
      </c>
      <c r="R3003" s="18" t="s">
        <v>33</v>
      </c>
      <c r="S3003" s="19">
        <v>60</v>
      </c>
      <c r="T3003" s="19">
        <v>110</v>
      </c>
      <c r="U3003" s="19">
        <v>3.15</v>
      </c>
      <c r="V3003" s="19">
        <v>0</v>
      </c>
      <c r="W3003" s="20">
        <v>0.34649999999999997</v>
      </c>
      <c r="X3003" s="21">
        <v>7983.36</v>
      </c>
      <c r="Y3003" s="22" t="s">
        <v>33</v>
      </c>
      <c r="Z3003" s="14" t="s">
        <v>5838</v>
      </c>
      <c r="AA3003" s="24" t="s">
        <v>67</v>
      </c>
      <c r="AB3003" s="14" t="s">
        <v>67</v>
      </c>
      <c r="AC3003" s="14" t="s">
        <v>67</v>
      </c>
      <c r="AD3003" s="25"/>
      <c r="AE3003" s="26"/>
      <c r="AF3003" s="27"/>
      <c r="AG3003" s="29"/>
      <c r="AH3003" s="29"/>
      <c r="AI3003" s="29"/>
      <c r="AJ3003" s="29"/>
      <c r="AK3003" s="29"/>
      <c r="AL3003" s="29"/>
      <c r="AM3003" s="29"/>
      <c r="AN3003" s="29"/>
      <c r="AO3003" s="29"/>
    </row>
    <row r="3004" spans="1:41" ht="16.5" customHeight="1">
      <c r="A3004" s="12" t="s">
        <v>2058</v>
      </c>
      <c r="B3004" s="13"/>
      <c r="C3004" s="487"/>
      <c r="D3004" s="12"/>
      <c r="E3004" s="14" t="s">
        <v>35</v>
      </c>
      <c r="F3004" s="14" t="s">
        <v>36</v>
      </c>
      <c r="G3004" s="14" t="s">
        <v>433</v>
      </c>
      <c r="H3004" s="15">
        <v>2009</v>
      </c>
      <c r="I3004" s="15">
        <v>2</v>
      </c>
      <c r="J3004" s="15">
        <v>0</v>
      </c>
      <c r="K3004" s="15">
        <v>0</v>
      </c>
      <c r="L3004" s="16"/>
      <c r="M3004" s="16" t="s">
        <v>2061</v>
      </c>
      <c r="N3004" s="16" t="s">
        <v>696</v>
      </c>
      <c r="O3004" s="17">
        <v>2640</v>
      </c>
      <c r="P3004" s="17">
        <v>0</v>
      </c>
      <c r="Q3004" s="17">
        <v>0</v>
      </c>
      <c r="R3004" s="18" t="s">
        <v>33</v>
      </c>
      <c r="S3004" s="19">
        <v>60</v>
      </c>
      <c r="T3004" s="19">
        <v>110</v>
      </c>
      <c r="U3004" s="19">
        <v>3.15</v>
      </c>
      <c r="V3004" s="19">
        <v>0</v>
      </c>
      <c r="W3004" s="20">
        <v>0.34649999999999997</v>
      </c>
      <c r="X3004" s="21">
        <v>1829.5199999999998</v>
      </c>
      <c r="Y3004" s="22" t="s">
        <v>33</v>
      </c>
      <c r="Z3004" s="14" t="s">
        <v>5838</v>
      </c>
      <c r="AA3004" s="24" t="s">
        <v>67</v>
      </c>
      <c r="AB3004" s="14" t="s">
        <v>67</v>
      </c>
      <c r="AC3004" s="14" t="s">
        <v>67</v>
      </c>
      <c r="AD3004" s="25"/>
      <c r="AE3004" s="26"/>
      <c r="AF3004" s="27"/>
      <c r="AG3004" s="29"/>
      <c r="AH3004" s="29"/>
      <c r="AI3004" s="29"/>
      <c r="AJ3004" s="29"/>
      <c r="AK3004" s="29"/>
      <c r="AL3004" s="29"/>
      <c r="AM3004" s="29"/>
      <c r="AN3004" s="29"/>
      <c r="AO3004" s="29"/>
    </row>
    <row r="3005" spans="1:41" ht="16.5" customHeight="1">
      <c r="A3005" s="12" t="s">
        <v>2058</v>
      </c>
      <c r="B3005" s="13"/>
      <c r="C3005" s="487"/>
      <c r="D3005" s="12"/>
      <c r="E3005" s="14" t="s">
        <v>107</v>
      </c>
      <c r="F3005" s="14" t="s">
        <v>417</v>
      </c>
      <c r="G3005" s="14" t="s">
        <v>2067</v>
      </c>
      <c r="H3005" s="15">
        <v>2013</v>
      </c>
      <c r="I3005" s="15">
        <v>1</v>
      </c>
      <c r="J3005" s="15">
        <v>0</v>
      </c>
      <c r="K3005" s="15">
        <v>0</v>
      </c>
      <c r="L3005" s="16" t="s">
        <v>2068</v>
      </c>
      <c r="M3005" s="16"/>
      <c r="N3005" s="16" t="s">
        <v>696</v>
      </c>
      <c r="O3005" s="17">
        <v>2628</v>
      </c>
      <c r="P3005" s="17">
        <v>6132</v>
      </c>
      <c r="Q3005" s="17">
        <v>5</v>
      </c>
      <c r="R3005" s="18" t="s">
        <v>33</v>
      </c>
      <c r="S3005" s="19">
        <v>60</v>
      </c>
      <c r="T3005" s="19">
        <v>110</v>
      </c>
      <c r="U3005" s="19">
        <v>4.0909090909090908</v>
      </c>
      <c r="V3005" s="19">
        <v>0</v>
      </c>
      <c r="W3005" s="20">
        <v>0.45</v>
      </c>
      <c r="X3005" s="21">
        <v>1320.5700000000002</v>
      </c>
      <c r="Y3005" s="22" t="s">
        <v>33</v>
      </c>
      <c r="Z3005" s="14" t="s">
        <v>5838</v>
      </c>
      <c r="AA3005" s="24" t="s">
        <v>67</v>
      </c>
      <c r="AB3005" s="14" t="s">
        <v>67</v>
      </c>
      <c r="AC3005" s="14" t="s">
        <v>67</v>
      </c>
      <c r="AD3005" s="25"/>
      <c r="AE3005" s="26"/>
      <c r="AF3005" s="27"/>
      <c r="AG3005" s="29"/>
      <c r="AH3005" s="29"/>
      <c r="AI3005" s="29"/>
      <c r="AJ3005" s="29"/>
      <c r="AK3005" s="29"/>
      <c r="AL3005" s="29"/>
      <c r="AM3005" s="29"/>
      <c r="AN3005" s="29"/>
      <c r="AO3005" s="29"/>
    </row>
    <row r="3006" spans="1:41" ht="16.5" customHeight="1">
      <c r="A3006" s="12" t="s">
        <v>7801</v>
      </c>
      <c r="B3006" s="13"/>
      <c r="C3006" s="487"/>
      <c r="D3006" s="12"/>
      <c r="E3006" s="14" t="s">
        <v>2059</v>
      </c>
      <c r="F3006" s="14" t="s">
        <v>34</v>
      </c>
      <c r="G3006" s="14" t="s">
        <v>2060</v>
      </c>
      <c r="H3006" s="15">
        <v>2010</v>
      </c>
      <c r="I3006" s="15">
        <v>3</v>
      </c>
      <c r="J3006" s="15">
        <v>0</v>
      </c>
      <c r="K3006" s="15">
        <v>0</v>
      </c>
      <c r="L3006" s="16"/>
      <c r="M3006" s="16" t="s">
        <v>2061</v>
      </c>
      <c r="N3006" s="16" t="s">
        <v>696</v>
      </c>
      <c r="O3006" s="17">
        <v>1620</v>
      </c>
      <c r="P3006" s="17">
        <v>0</v>
      </c>
      <c r="Q3006" s="17">
        <v>0</v>
      </c>
      <c r="R3006" s="18" t="s">
        <v>33</v>
      </c>
      <c r="S3006" s="19">
        <v>60</v>
      </c>
      <c r="T3006" s="19">
        <v>220</v>
      </c>
      <c r="U3006" s="19">
        <v>9.2727272727272734</v>
      </c>
      <c r="V3006" s="19">
        <v>0</v>
      </c>
      <c r="W3006" s="20">
        <v>2.04</v>
      </c>
      <c r="X3006" s="21">
        <v>9914.4000000000015</v>
      </c>
      <c r="Y3006" s="22" t="s">
        <v>33</v>
      </c>
      <c r="Z3006" s="14" t="s">
        <v>5838</v>
      </c>
      <c r="AA3006" s="24" t="s">
        <v>67</v>
      </c>
      <c r="AB3006" s="14" t="s">
        <v>67</v>
      </c>
      <c r="AC3006" s="14" t="s">
        <v>67</v>
      </c>
      <c r="AD3006" s="25"/>
      <c r="AE3006" s="26"/>
      <c r="AF3006" s="27"/>
      <c r="AG3006" s="29"/>
      <c r="AH3006" s="29"/>
      <c r="AI3006" s="29"/>
      <c r="AJ3006" s="29"/>
      <c r="AK3006" s="29"/>
      <c r="AL3006" s="29"/>
      <c r="AM3006" s="29"/>
      <c r="AN3006" s="29"/>
      <c r="AO3006" s="29"/>
    </row>
    <row r="3007" spans="1:41" ht="16.5" customHeight="1">
      <c r="A3007" s="12" t="s">
        <v>2058</v>
      </c>
      <c r="B3007" s="13"/>
      <c r="C3007" s="487"/>
      <c r="D3007" s="12"/>
      <c r="E3007" s="14" t="s">
        <v>2063</v>
      </c>
      <c r="F3007" s="14" t="s">
        <v>67</v>
      </c>
      <c r="G3007" s="14" t="s">
        <v>67</v>
      </c>
      <c r="H3007" s="15" t="s">
        <v>67</v>
      </c>
      <c r="I3007" s="15">
        <v>1</v>
      </c>
      <c r="J3007" s="15">
        <v>0</v>
      </c>
      <c r="K3007" s="15">
        <v>0</v>
      </c>
      <c r="L3007" s="16" t="s">
        <v>2064</v>
      </c>
      <c r="M3007" s="16"/>
      <c r="N3007" s="16" t="s">
        <v>696</v>
      </c>
      <c r="O3007" s="17">
        <v>8760</v>
      </c>
      <c r="P3007" s="17">
        <v>0</v>
      </c>
      <c r="Q3007" s="17">
        <v>0</v>
      </c>
      <c r="R3007" s="18" t="s">
        <v>33</v>
      </c>
      <c r="S3007" s="19">
        <v>60</v>
      </c>
      <c r="T3007" s="19">
        <v>110</v>
      </c>
      <c r="U3007" s="19">
        <v>3.75</v>
      </c>
      <c r="V3007" s="19">
        <v>0</v>
      </c>
      <c r="W3007" s="20">
        <v>0.41249999999999998</v>
      </c>
      <c r="X3007" s="21">
        <v>3613.5</v>
      </c>
      <c r="Y3007" s="22" t="s">
        <v>33</v>
      </c>
      <c r="Z3007" s="14" t="s">
        <v>5838</v>
      </c>
      <c r="AA3007" s="24" t="s">
        <v>67</v>
      </c>
      <c r="AB3007" s="14" t="s">
        <v>67</v>
      </c>
      <c r="AC3007" s="14" t="s">
        <v>67</v>
      </c>
      <c r="AD3007" s="25"/>
      <c r="AE3007" s="26"/>
      <c r="AF3007" s="27"/>
      <c r="AG3007" s="29"/>
      <c r="AH3007" s="29"/>
      <c r="AI3007" s="29"/>
      <c r="AJ3007" s="29"/>
      <c r="AK3007" s="29"/>
      <c r="AL3007" s="29"/>
      <c r="AM3007" s="29"/>
      <c r="AN3007" s="29"/>
      <c r="AO3007" s="29"/>
    </row>
    <row r="3008" spans="1:41" ht="16.5" customHeight="1">
      <c r="A3008" s="83" t="s">
        <v>7803</v>
      </c>
      <c r="B3008" s="13"/>
      <c r="C3008" s="189"/>
      <c r="D3008" s="83"/>
      <c r="E3008" s="14" t="s">
        <v>3517</v>
      </c>
      <c r="F3008" s="14" t="s">
        <v>3518</v>
      </c>
      <c r="G3008" s="14" t="s">
        <v>3529</v>
      </c>
      <c r="H3008" s="15">
        <v>2012</v>
      </c>
      <c r="I3008" s="15">
        <v>12</v>
      </c>
      <c r="J3008" s="15">
        <v>0</v>
      </c>
      <c r="K3008" s="15">
        <v>0</v>
      </c>
      <c r="L3008" s="16" t="s">
        <v>3490</v>
      </c>
      <c r="M3008" s="16"/>
      <c r="N3008" s="16" t="s">
        <v>60</v>
      </c>
      <c r="O3008" s="17">
        <v>346.5</v>
      </c>
      <c r="P3008" s="17">
        <v>8413.5</v>
      </c>
      <c r="Q3008" s="17">
        <v>5</v>
      </c>
      <c r="R3008" s="18" t="s">
        <v>33</v>
      </c>
      <c r="S3008" s="19">
        <v>60</v>
      </c>
      <c r="T3008" s="19">
        <v>110</v>
      </c>
      <c r="U3008" s="19">
        <v>0.25454545454545452</v>
      </c>
      <c r="V3008" s="19">
        <v>0</v>
      </c>
      <c r="W3008" s="20">
        <v>2.8000000000000001E-2</v>
      </c>
      <c r="X3008" s="21">
        <v>21.480899999999998</v>
      </c>
      <c r="Y3008" s="22" t="s">
        <v>33</v>
      </c>
      <c r="Z3008" s="86" t="s">
        <v>62</v>
      </c>
      <c r="AA3008" s="24"/>
      <c r="AB3008" s="14"/>
      <c r="AC3008" s="14"/>
      <c r="AD3008" s="25"/>
      <c r="AE3008" s="26"/>
      <c r="AF3008" s="27"/>
      <c r="AG3008" s="88"/>
      <c r="AH3008" s="88"/>
      <c r="AI3008" s="88"/>
      <c r="AJ3008" s="88"/>
      <c r="AK3008" s="88"/>
      <c r="AL3008" s="88"/>
      <c r="AM3008" s="88"/>
      <c r="AN3008" s="88"/>
      <c r="AO3008" s="88"/>
    </row>
    <row r="3009" spans="1:41" ht="16.5" customHeight="1">
      <c r="A3009" s="83" t="s">
        <v>7803</v>
      </c>
      <c r="B3009" s="13"/>
      <c r="C3009" s="189"/>
      <c r="D3009" s="83"/>
      <c r="E3009" s="14" t="s">
        <v>222</v>
      </c>
      <c r="F3009" s="14" t="s">
        <v>2927</v>
      </c>
      <c r="G3009" s="14" t="s">
        <v>3507</v>
      </c>
      <c r="H3009" s="15">
        <v>2008</v>
      </c>
      <c r="I3009" s="15">
        <v>1</v>
      </c>
      <c r="J3009" s="15">
        <v>0</v>
      </c>
      <c r="K3009" s="15">
        <v>0</v>
      </c>
      <c r="L3009" s="16" t="s">
        <v>3490</v>
      </c>
      <c r="M3009" s="16"/>
      <c r="N3009" s="16" t="s">
        <v>696</v>
      </c>
      <c r="O3009" s="17">
        <v>24</v>
      </c>
      <c r="P3009" s="17">
        <v>0</v>
      </c>
      <c r="Q3009" s="17">
        <v>0</v>
      </c>
      <c r="R3009" s="18" t="s">
        <v>33</v>
      </c>
      <c r="S3009" s="19">
        <v>60</v>
      </c>
      <c r="T3009" s="19">
        <v>110</v>
      </c>
      <c r="U3009" s="19">
        <v>1.5909090909090908</v>
      </c>
      <c r="V3009" s="19">
        <v>0</v>
      </c>
      <c r="W3009" s="20">
        <v>0.17499999999999999</v>
      </c>
      <c r="X3009" s="21">
        <v>4.1999999999999993</v>
      </c>
      <c r="Y3009" s="22" t="s">
        <v>33</v>
      </c>
      <c r="Z3009" s="86" t="s">
        <v>62</v>
      </c>
      <c r="AA3009" s="24"/>
      <c r="AB3009" s="14"/>
      <c r="AC3009" s="14"/>
      <c r="AD3009" s="25"/>
      <c r="AE3009" s="26"/>
      <c r="AF3009" s="27"/>
      <c r="AG3009" s="28"/>
      <c r="AH3009" s="28"/>
      <c r="AI3009" s="28"/>
      <c r="AJ3009" s="28"/>
      <c r="AK3009" s="28"/>
      <c r="AL3009" s="28"/>
      <c r="AM3009" s="28"/>
      <c r="AN3009" s="28"/>
      <c r="AO3009" s="28"/>
    </row>
    <row r="3010" spans="1:41" ht="16.5" customHeight="1">
      <c r="A3010" s="83" t="s">
        <v>7803</v>
      </c>
      <c r="B3010" s="13"/>
      <c r="C3010" s="189"/>
      <c r="D3010" s="83"/>
      <c r="E3010" s="14" t="s">
        <v>3504</v>
      </c>
      <c r="F3010" s="14" t="s">
        <v>3505</v>
      </c>
      <c r="G3010" s="14" t="s">
        <v>3506</v>
      </c>
      <c r="H3010" s="15">
        <v>2012</v>
      </c>
      <c r="I3010" s="15">
        <v>1</v>
      </c>
      <c r="J3010" s="15">
        <v>0</v>
      </c>
      <c r="K3010" s="15">
        <v>0</v>
      </c>
      <c r="L3010" s="16" t="s">
        <v>3490</v>
      </c>
      <c r="M3010" s="16"/>
      <c r="N3010" s="16" t="s">
        <v>696</v>
      </c>
      <c r="O3010" s="17">
        <v>240</v>
      </c>
      <c r="P3010" s="17">
        <v>0</v>
      </c>
      <c r="Q3010" s="17">
        <v>0</v>
      </c>
      <c r="R3010" s="18" t="s">
        <v>33</v>
      </c>
      <c r="S3010" s="19">
        <v>60</v>
      </c>
      <c r="T3010" s="19">
        <v>110</v>
      </c>
      <c r="U3010" s="19">
        <v>0.24545454545454545</v>
      </c>
      <c r="V3010" s="19">
        <v>0</v>
      </c>
      <c r="W3010" s="20">
        <v>2.7E-2</v>
      </c>
      <c r="X3010" s="21">
        <v>6.4799999999999995</v>
      </c>
      <c r="Y3010" s="22" t="s">
        <v>33</v>
      </c>
      <c r="Z3010" s="86" t="s">
        <v>62</v>
      </c>
      <c r="AA3010" s="24"/>
      <c r="AB3010" s="14"/>
      <c r="AC3010" s="14"/>
      <c r="AD3010" s="25"/>
      <c r="AE3010" s="26"/>
      <c r="AF3010" s="27"/>
      <c r="AG3010" s="28"/>
      <c r="AH3010" s="28"/>
      <c r="AI3010" s="28"/>
      <c r="AJ3010" s="28"/>
      <c r="AK3010" s="28"/>
      <c r="AL3010" s="28"/>
      <c r="AM3010" s="28"/>
      <c r="AN3010" s="28"/>
      <c r="AO3010" s="28"/>
    </row>
    <row r="3011" spans="1:41" ht="16.5" customHeight="1">
      <c r="A3011" s="83" t="s">
        <v>7803</v>
      </c>
      <c r="B3011" s="13"/>
      <c r="C3011" s="189"/>
      <c r="D3011" s="83"/>
      <c r="E3011" s="14" t="s">
        <v>37</v>
      </c>
      <c r="F3011" s="14" t="s">
        <v>152</v>
      </c>
      <c r="G3011" s="14" t="s">
        <v>101</v>
      </c>
      <c r="H3011" s="15">
        <v>2009</v>
      </c>
      <c r="I3011" s="15">
        <v>2</v>
      </c>
      <c r="J3011" s="15">
        <v>0</v>
      </c>
      <c r="K3011" s="15">
        <v>0</v>
      </c>
      <c r="L3011" s="16" t="s">
        <v>3490</v>
      </c>
      <c r="M3011" s="16"/>
      <c r="N3011" s="16" t="s">
        <v>696</v>
      </c>
      <c r="O3011" s="17">
        <v>1920</v>
      </c>
      <c r="P3011" s="17">
        <v>0</v>
      </c>
      <c r="Q3011" s="17">
        <v>0</v>
      </c>
      <c r="R3011" s="18" t="s">
        <v>33</v>
      </c>
      <c r="S3011" s="19">
        <v>60</v>
      </c>
      <c r="T3011" s="19">
        <v>110</v>
      </c>
      <c r="U3011" s="19">
        <v>0.22727272727272727</v>
      </c>
      <c r="V3011" s="19">
        <v>0</v>
      </c>
      <c r="W3011" s="20">
        <v>2.5000000000000001E-2</v>
      </c>
      <c r="X3011" s="21">
        <v>96</v>
      </c>
      <c r="Y3011" s="22" t="s">
        <v>33</v>
      </c>
      <c r="Z3011" s="86" t="s">
        <v>62</v>
      </c>
      <c r="AA3011" s="24"/>
      <c r="AB3011" s="14"/>
      <c r="AC3011" s="14"/>
      <c r="AD3011" s="25"/>
      <c r="AE3011" s="26"/>
      <c r="AF3011" s="27"/>
    </row>
    <row r="3012" spans="1:41" ht="16.5" customHeight="1">
      <c r="A3012" s="83" t="s">
        <v>7803</v>
      </c>
      <c r="B3012" s="13"/>
      <c r="C3012" s="189"/>
      <c r="D3012" s="83"/>
      <c r="E3012" s="14" t="s">
        <v>3499</v>
      </c>
      <c r="F3012" s="14" t="s">
        <v>3500</v>
      </c>
      <c r="G3012" s="14" t="s">
        <v>3501</v>
      </c>
      <c r="H3012" s="15">
        <v>2012</v>
      </c>
      <c r="I3012" s="15">
        <v>4</v>
      </c>
      <c r="J3012" s="15">
        <v>0</v>
      </c>
      <c r="K3012" s="15">
        <v>0</v>
      </c>
      <c r="L3012" s="16" t="s">
        <v>3490</v>
      </c>
      <c r="M3012" s="16"/>
      <c r="N3012" s="16" t="s">
        <v>696</v>
      </c>
      <c r="O3012" s="17">
        <v>960</v>
      </c>
      <c r="P3012" s="17">
        <v>0</v>
      </c>
      <c r="Q3012" s="17">
        <v>0</v>
      </c>
      <c r="R3012" s="18" t="s">
        <v>33</v>
      </c>
      <c r="S3012" s="19">
        <v>60</v>
      </c>
      <c r="T3012" s="19">
        <v>110</v>
      </c>
      <c r="U3012" s="19">
        <v>0.5</v>
      </c>
      <c r="V3012" s="19">
        <v>0</v>
      </c>
      <c r="W3012" s="20">
        <v>5.5E-2</v>
      </c>
      <c r="X3012" s="21">
        <v>211.2</v>
      </c>
      <c r="Y3012" s="22" t="s">
        <v>33</v>
      </c>
      <c r="Z3012" s="86" t="s">
        <v>62</v>
      </c>
      <c r="AA3012" s="24"/>
      <c r="AB3012" s="14"/>
      <c r="AC3012" s="14"/>
      <c r="AD3012" s="25"/>
      <c r="AE3012" s="26"/>
      <c r="AF3012" s="27"/>
    </row>
    <row r="3013" spans="1:41" ht="16.5" customHeight="1">
      <c r="A3013" s="83" t="s">
        <v>7803</v>
      </c>
      <c r="B3013" s="13"/>
      <c r="C3013" s="189"/>
      <c r="D3013" s="83"/>
      <c r="E3013" s="14" t="s">
        <v>37</v>
      </c>
      <c r="F3013" s="14" t="s">
        <v>152</v>
      </c>
      <c r="G3013" s="14" t="s">
        <v>3503</v>
      </c>
      <c r="H3013" s="15">
        <v>2014</v>
      </c>
      <c r="I3013" s="15">
        <v>1</v>
      </c>
      <c r="J3013" s="15">
        <v>0</v>
      </c>
      <c r="K3013" s="15">
        <v>0</v>
      </c>
      <c r="L3013" s="16" t="s">
        <v>3490</v>
      </c>
      <c r="M3013" s="16"/>
      <c r="N3013" s="16" t="s">
        <v>696</v>
      </c>
      <c r="O3013" s="17">
        <v>2538</v>
      </c>
      <c r="P3013" s="17">
        <v>0</v>
      </c>
      <c r="Q3013" s="17">
        <v>0</v>
      </c>
      <c r="R3013" s="18" t="s">
        <v>33</v>
      </c>
      <c r="S3013" s="19">
        <v>60</v>
      </c>
      <c r="T3013" s="19">
        <v>110</v>
      </c>
      <c r="U3013" s="19">
        <v>0.22727272727272727</v>
      </c>
      <c r="V3013" s="19">
        <v>0</v>
      </c>
      <c r="W3013" s="20">
        <v>2.5000000000000001E-2</v>
      </c>
      <c r="X3013" s="21">
        <v>63.45</v>
      </c>
      <c r="Y3013" s="22" t="s">
        <v>33</v>
      </c>
      <c r="Z3013" s="86" t="s">
        <v>62</v>
      </c>
      <c r="AA3013" s="24"/>
      <c r="AB3013" s="14"/>
      <c r="AC3013" s="14"/>
      <c r="AD3013" s="25"/>
      <c r="AE3013" s="26"/>
      <c r="AF3013" s="27"/>
    </row>
    <row r="3014" spans="1:41" ht="16.5" customHeight="1">
      <c r="A3014" s="83" t="s">
        <v>7803</v>
      </c>
      <c r="B3014" s="13"/>
      <c r="C3014" s="189"/>
      <c r="D3014" s="83"/>
      <c r="E3014" s="14" t="s">
        <v>37</v>
      </c>
      <c r="F3014" s="14" t="s">
        <v>152</v>
      </c>
      <c r="G3014" s="14" t="s">
        <v>2394</v>
      </c>
      <c r="H3014" s="15">
        <v>2018</v>
      </c>
      <c r="I3014" s="15">
        <v>2</v>
      </c>
      <c r="J3014" s="15">
        <v>0</v>
      </c>
      <c r="K3014" s="15">
        <v>0</v>
      </c>
      <c r="L3014" s="16" t="s">
        <v>3490</v>
      </c>
      <c r="M3014" s="16"/>
      <c r="N3014" s="16" t="s">
        <v>696</v>
      </c>
      <c r="O3014" s="17">
        <v>4716</v>
      </c>
      <c r="P3014" s="17">
        <v>0</v>
      </c>
      <c r="Q3014" s="17">
        <v>0</v>
      </c>
      <c r="R3014" s="18" t="s">
        <v>33</v>
      </c>
      <c r="S3014" s="19">
        <v>60</v>
      </c>
      <c r="T3014" s="19">
        <v>110</v>
      </c>
      <c r="U3014" s="19">
        <v>0.22727272727272727</v>
      </c>
      <c r="V3014" s="19">
        <v>0</v>
      </c>
      <c r="W3014" s="20">
        <v>2.5000000000000001E-2</v>
      </c>
      <c r="X3014" s="21">
        <v>235.8</v>
      </c>
      <c r="Y3014" s="22" t="s">
        <v>33</v>
      </c>
      <c r="Z3014" s="86" t="s">
        <v>62</v>
      </c>
      <c r="AA3014" s="24"/>
      <c r="AB3014" s="14"/>
      <c r="AC3014" s="14"/>
      <c r="AD3014" s="25"/>
      <c r="AE3014" s="26"/>
      <c r="AF3014" s="27"/>
    </row>
    <row r="3015" spans="1:41" ht="16.5" customHeight="1">
      <c r="A3015" s="83" t="s">
        <v>7803</v>
      </c>
      <c r="B3015" s="13"/>
      <c r="C3015" s="189"/>
      <c r="D3015" s="83"/>
      <c r="E3015" s="14" t="s">
        <v>199</v>
      </c>
      <c r="F3015" s="14" t="s">
        <v>2396</v>
      </c>
      <c r="G3015" s="14" t="s">
        <v>3502</v>
      </c>
      <c r="H3015" s="15">
        <v>2003</v>
      </c>
      <c r="I3015" s="15">
        <v>1</v>
      </c>
      <c r="J3015" s="15">
        <v>0</v>
      </c>
      <c r="K3015" s="15">
        <v>0</v>
      </c>
      <c r="L3015" s="16" t="s">
        <v>3490</v>
      </c>
      <c r="M3015" s="16"/>
      <c r="N3015" s="16" t="s">
        <v>696</v>
      </c>
      <c r="O3015" s="17">
        <v>240</v>
      </c>
      <c r="P3015" s="17">
        <v>0</v>
      </c>
      <c r="Q3015" s="17">
        <v>0</v>
      </c>
      <c r="R3015" s="18" t="s">
        <v>33</v>
      </c>
      <c r="S3015" s="19">
        <v>60</v>
      </c>
      <c r="T3015" s="19">
        <v>110</v>
      </c>
      <c r="U3015" s="19">
        <v>7.7272727272727275</v>
      </c>
      <c r="V3015" s="19">
        <v>0</v>
      </c>
      <c r="W3015" s="20">
        <v>0.85</v>
      </c>
      <c r="X3015" s="21">
        <v>204</v>
      </c>
      <c r="Y3015" s="22" t="s">
        <v>33</v>
      </c>
      <c r="Z3015" s="86" t="s">
        <v>62</v>
      </c>
      <c r="AA3015" s="24"/>
      <c r="AB3015" s="14"/>
      <c r="AC3015" s="14"/>
      <c r="AD3015" s="25"/>
      <c r="AE3015" s="26"/>
      <c r="AF3015" s="27"/>
      <c r="AG3015" s="28"/>
      <c r="AH3015" s="28"/>
      <c r="AI3015" s="28"/>
      <c r="AJ3015" s="28"/>
      <c r="AK3015" s="28"/>
      <c r="AL3015" s="28"/>
      <c r="AM3015" s="28"/>
      <c r="AN3015" s="28"/>
      <c r="AO3015" s="28"/>
    </row>
    <row r="3016" spans="1:41" ht="16.5" customHeight="1">
      <c r="A3016" s="83" t="s">
        <v>7803</v>
      </c>
      <c r="B3016" s="13"/>
      <c r="C3016" s="189"/>
      <c r="D3016" s="83"/>
      <c r="E3016" s="14" t="s">
        <v>107</v>
      </c>
      <c r="F3016" s="14" t="s">
        <v>63</v>
      </c>
      <c r="G3016" s="14" t="s">
        <v>3498</v>
      </c>
      <c r="H3016" s="15">
        <v>2006</v>
      </c>
      <c r="I3016" s="15">
        <v>1</v>
      </c>
      <c r="J3016" s="15">
        <v>0</v>
      </c>
      <c r="K3016" s="15">
        <v>0</v>
      </c>
      <c r="L3016" s="16" t="s">
        <v>3490</v>
      </c>
      <c r="M3016" s="16"/>
      <c r="N3016" s="16" t="s">
        <v>696</v>
      </c>
      <c r="O3016" s="17">
        <v>2628</v>
      </c>
      <c r="P3016" s="17">
        <v>6132</v>
      </c>
      <c r="Q3016" s="17">
        <v>5</v>
      </c>
      <c r="R3016" s="18" t="s">
        <v>33</v>
      </c>
      <c r="S3016" s="19">
        <v>60</v>
      </c>
      <c r="T3016" s="19">
        <v>110</v>
      </c>
      <c r="U3016" s="19">
        <v>1.1818181818181819</v>
      </c>
      <c r="V3016" s="19">
        <v>0</v>
      </c>
      <c r="W3016" s="20">
        <v>0.13</v>
      </c>
      <c r="X3016" s="21">
        <v>381.49799999999999</v>
      </c>
      <c r="Y3016" s="22" t="s">
        <v>33</v>
      </c>
      <c r="Z3016" s="86" t="s">
        <v>62</v>
      </c>
      <c r="AA3016" s="24"/>
      <c r="AB3016" s="14"/>
      <c r="AC3016" s="14"/>
      <c r="AD3016" s="25"/>
      <c r="AE3016" s="26"/>
      <c r="AF3016" s="27"/>
    </row>
    <row r="3017" spans="1:41" ht="16.5" customHeight="1">
      <c r="A3017" s="83" t="s">
        <v>7803</v>
      </c>
      <c r="B3017" s="13"/>
      <c r="C3017" s="189"/>
      <c r="D3017" s="83"/>
      <c r="E3017" s="14" t="s">
        <v>3496</v>
      </c>
      <c r="F3017" s="14" t="s">
        <v>151</v>
      </c>
      <c r="G3017" s="14" t="s">
        <v>3497</v>
      </c>
      <c r="H3017" s="15">
        <v>2006</v>
      </c>
      <c r="I3017" s="15">
        <v>1</v>
      </c>
      <c r="J3017" s="15">
        <v>0</v>
      </c>
      <c r="K3017" s="15">
        <v>0</v>
      </c>
      <c r="L3017" s="16" t="s">
        <v>3490</v>
      </c>
      <c r="M3017" s="16"/>
      <c r="N3017" s="16" t="s">
        <v>696</v>
      </c>
      <c r="O3017" s="17">
        <v>8760</v>
      </c>
      <c r="P3017" s="17">
        <v>0</v>
      </c>
      <c r="Q3017" s="17">
        <v>0</v>
      </c>
      <c r="R3017" s="18" t="s">
        <v>33</v>
      </c>
      <c r="S3017" s="19" t="s">
        <v>89</v>
      </c>
      <c r="T3017" s="19">
        <v>110</v>
      </c>
      <c r="U3017" s="19">
        <v>0.45454545454545453</v>
      </c>
      <c r="V3017" s="19">
        <v>0</v>
      </c>
      <c r="W3017" s="20">
        <v>0.05</v>
      </c>
      <c r="X3017" s="21">
        <v>438</v>
      </c>
      <c r="Y3017" s="22" t="s">
        <v>33</v>
      </c>
      <c r="Z3017" s="86" t="s">
        <v>62</v>
      </c>
      <c r="AA3017" s="24"/>
      <c r="AB3017" s="14"/>
      <c r="AC3017" s="14"/>
      <c r="AD3017" s="25"/>
      <c r="AE3017" s="26"/>
      <c r="AF3017" s="27"/>
    </row>
    <row r="3018" spans="1:41" ht="16.5" customHeight="1">
      <c r="A3018" s="83" t="s">
        <v>7803</v>
      </c>
      <c r="B3018" s="13"/>
      <c r="C3018" s="189"/>
      <c r="D3018" s="83"/>
      <c r="E3018" s="14" t="s">
        <v>35</v>
      </c>
      <c r="F3018" s="14" t="s">
        <v>152</v>
      </c>
      <c r="G3018" s="14" t="s">
        <v>3494</v>
      </c>
      <c r="H3018" s="15">
        <v>2008</v>
      </c>
      <c r="I3018" s="15">
        <v>1</v>
      </c>
      <c r="J3018" s="15">
        <v>0</v>
      </c>
      <c r="K3018" s="15">
        <v>0</v>
      </c>
      <c r="L3018" s="16" t="s">
        <v>3490</v>
      </c>
      <c r="M3018" s="16"/>
      <c r="N3018" s="16" t="s">
        <v>696</v>
      </c>
      <c r="O3018" s="17">
        <v>1920</v>
      </c>
      <c r="P3018" s="17">
        <v>0</v>
      </c>
      <c r="Q3018" s="17">
        <v>0</v>
      </c>
      <c r="R3018" s="18" t="s">
        <v>33</v>
      </c>
      <c r="S3018" s="19">
        <v>60</v>
      </c>
      <c r="T3018" s="19">
        <v>110</v>
      </c>
      <c r="U3018" s="19">
        <v>2.2727272727272729</v>
      </c>
      <c r="V3018" s="19">
        <v>0</v>
      </c>
      <c r="W3018" s="20">
        <v>0.25</v>
      </c>
      <c r="X3018" s="21">
        <v>480</v>
      </c>
      <c r="Y3018" s="22" t="s">
        <v>33</v>
      </c>
      <c r="Z3018" s="86" t="s">
        <v>62</v>
      </c>
      <c r="AA3018" s="24"/>
      <c r="AB3018" s="14"/>
      <c r="AC3018" s="14"/>
      <c r="AD3018" s="25"/>
      <c r="AE3018" s="26"/>
      <c r="AF3018" s="27"/>
    </row>
    <row r="3019" spans="1:41" ht="16.5" customHeight="1">
      <c r="A3019" s="83" t="s">
        <v>7803</v>
      </c>
      <c r="B3019" s="13"/>
      <c r="C3019" s="189"/>
      <c r="D3019" s="83"/>
      <c r="E3019" s="14" t="s">
        <v>35</v>
      </c>
      <c r="F3019" s="14" t="s">
        <v>152</v>
      </c>
      <c r="G3019" s="14" t="s">
        <v>102</v>
      </c>
      <c r="H3019" s="15">
        <v>2013</v>
      </c>
      <c r="I3019" s="15">
        <v>1</v>
      </c>
      <c r="J3019" s="15">
        <v>0</v>
      </c>
      <c r="K3019" s="15">
        <v>0</v>
      </c>
      <c r="L3019" s="16" t="s">
        <v>3490</v>
      </c>
      <c r="M3019" s="16"/>
      <c r="N3019" s="16" t="s">
        <v>696</v>
      </c>
      <c r="O3019" s="17">
        <v>2538</v>
      </c>
      <c r="P3019" s="17">
        <v>0</v>
      </c>
      <c r="Q3019" s="17">
        <v>0</v>
      </c>
      <c r="R3019" s="18" t="s">
        <v>33</v>
      </c>
      <c r="S3019" s="19">
        <v>60</v>
      </c>
      <c r="T3019" s="19">
        <v>110</v>
      </c>
      <c r="U3019" s="19">
        <v>2.2727272727272729</v>
      </c>
      <c r="V3019" s="19">
        <v>0</v>
      </c>
      <c r="W3019" s="20">
        <v>0.25</v>
      </c>
      <c r="X3019" s="21">
        <v>634.5</v>
      </c>
      <c r="Y3019" s="22" t="s">
        <v>33</v>
      </c>
      <c r="Z3019" s="86" t="s">
        <v>62</v>
      </c>
      <c r="AA3019" s="24"/>
      <c r="AB3019" s="14"/>
      <c r="AC3019" s="14"/>
      <c r="AD3019" s="25"/>
      <c r="AE3019" s="26"/>
      <c r="AF3019" s="27"/>
    </row>
    <row r="3020" spans="1:41" ht="16.5" customHeight="1">
      <c r="A3020" s="83" t="s">
        <v>7803</v>
      </c>
      <c r="B3020" s="13"/>
      <c r="C3020" s="189"/>
      <c r="D3020" s="83"/>
      <c r="E3020" s="14" t="s">
        <v>35</v>
      </c>
      <c r="F3020" s="14" t="s">
        <v>152</v>
      </c>
      <c r="G3020" s="14" t="s">
        <v>3493</v>
      </c>
      <c r="H3020" s="15">
        <v>2010</v>
      </c>
      <c r="I3020" s="15">
        <v>1</v>
      </c>
      <c r="J3020" s="15">
        <v>0</v>
      </c>
      <c r="K3020" s="15">
        <v>0</v>
      </c>
      <c r="L3020" s="16" t="s">
        <v>3490</v>
      </c>
      <c r="M3020" s="16"/>
      <c r="N3020" s="16" t="s">
        <v>696</v>
      </c>
      <c r="O3020" s="17">
        <v>2538</v>
      </c>
      <c r="P3020" s="17">
        <v>0</v>
      </c>
      <c r="Q3020" s="17">
        <v>0</v>
      </c>
      <c r="R3020" s="18" t="s">
        <v>33</v>
      </c>
      <c r="S3020" s="19">
        <v>60</v>
      </c>
      <c r="T3020" s="19">
        <v>110</v>
      </c>
      <c r="U3020" s="19">
        <v>2.2727272727272729</v>
      </c>
      <c r="V3020" s="19">
        <v>0</v>
      </c>
      <c r="W3020" s="20">
        <v>0.25</v>
      </c>
      <c r="X3020" s="21">
        <v>634.5</v>
      </c>
      <c r="Y3020" s="22" t="s">
        <v>33</v>
      </c>
      <c r="Z3020" s="86" t="s">
        <v>62</v>
      </c>
      <c r="AA3020" s="24"/>
      <c r="AB3020" s="14"/>
      <c r="AC3020" s="14"/>
      <c r="AD3020" s="25"/>
      <c r="AE3020" s="26"/>
      <c r="AF3020" s="27"/>
    </row>
    <row r="3021" spans="1:41" ht="16.5" customHeight="1">
      <c r="A3021" s="83" t="s">
        <v>7803</v>
      </c>
      <c r="B3021" s="13"/>
      <c r="C3021" s="189"/>
      <c r="D3021" s="83"/>
      <c r="E3021" s="14" t="s">
        <v>35</v>
      </c>
      <c r="F3021" s="14" t="s">
        <v>152</v>
      </c>
      <c r="G3021" s="14" t="s">
        <v>97</v>
      </c>
      <c r="H3021" s="15">
        <v>2018</v>
      </c>
      <c r="I3021" s="15">
        <v>2</v>
      </c>
      <c r="J3021" s="15">
        <v>0</v>
      </c>
      <c r="K3021" s="15">
        <v>0</v>
      </c>
      <c r="L3021" s="16" t="s">
        <v>3490</v>
      </c>
      <c r="M3021" s="16"/>
      <c r="N3021" s="16" t="s">
        <v>696</v>
      </c>
      <c r="O3021" s="17">
        <v>4716</v>
      </c>
      <c r="P3021" s="17">
        <v>0</v>
      </c>
      <c r="Q3021" s="17">
        <v>0</v>
      </c>
      <c r="R3021" s="18" t="s">
        <v>33</v>
      </c>
      <c r="S3021" s="19">
        <v>60</v>
      </c>
      <c r="T3021" s="19">
        <v>110</v>
      </c>
      <c r="U3021" s="19">
        <v>2.2727272727272729</v>
      </c>
      <c r="V3021" s="19">
        <v>0</v>
      </c>
      <c r="W3021" s="20">
        <v>0.25</v>
      </c>
      <c r="X3021" s="21">
        <v>2358</v>
      </c>
      <c r="Y3021" s="22" t="s">
        <v>33</v>
      </c>
      <c r="Z3021" s="86" t="s">
        <v>62</v>
      </c>
      <c r="AA3021" s="24"/>
      <c r="AB3021" s="14"/>
      <c r="AC3021" s="14"/>
      <c r="AD3021" s="25"/>
      <c r="AE3021" s="26"/>
      <c r="AF3021" s="27"/>
    </row>
    <row r="3022" spans="1:41" ht="16.5" customHeight="1">
      <c r="A3022" s="83" t="s">
        <v>7803</v>
      </c>
      <c r="B3022" s="13"/>
      <c r="C3022" s="189"/>
      <c r="D3022" s="83"/>
      <c r="E3022" s="14" t="s">
        <v>413</v>
      </c>
      <c r="F3022" s="14" t="s">
        <v>63</v>
      </c>
      <c r="G3022" s="14" t="s">
        <v>2947</v>
      </c>
      <c r="H3022" s="15">
        <v>2007</v>
      </c>
      <c r="I3022" s="15">
        <v>2</v>
      </c>
      <c r="J3022" s="15">
        <v>0</v>
      </c>
      <c r="K3022" s="15">
        <v>0</v>
      </c>
      <c r="L3022" s="16" t="s">
        <v>3490</v>
      </c>
      <c r="M3022" s="16"/>
      <c r="N3022" s="16" t="s">
        <v>696</v>
      </c>
      <c r="O3022" s="17">
        <v>800</v>
      </c>
      <c r="P3022" s="17">
        <v>0</v>
      </c>
      <c r="Q3022" s="17">
        <v>0</v>
      </c>
      <c r="R3022" s="18" t="s">
        <v>33</v>
      </c>
      <c r="S3022" s="19">
        <v>60</v>
      </c>
      <c r="T3022" s="19">
        <v>220</v>
      </c>
      <c r="U3022" s="19">
        <v>7.209090909090909</v>
      </c>
      <c r="V3022" s="19">
        <v>0</v>
      </c>
      <c r="W3022" s="20">
        <v>1.5860000000000001</v>
      </c>
      <c r="X3022" s="21">
        <v>2537.6</v>
      </c>
      <c r="Y3022" s="22" t="s">
        <v>33</v>
      </c>
      <c r="Z3022" s="86" t="s">
        <v>62</v>
      </c>
      <c r="AA3022" s="24"/>
      <c r="AB3022" s="14"/>
      <c r="AC3022" s="14"/>
      <c r="AD3022" s="25"/>
      <c r="AE3022" s="26"/>
      <c r="AF3022" s="27"/>
    </row>
    <row r="3023" spans="1:41" ht="16.5" customHeight="1">
      <c r="A3023" s="83" t="s">
        <v>7803</v>
      </c>
      <c r="B3023" s="13"/>
      <c r="C3023" s="189"/>
      <c r="D3023" s="83"/>
      <c r="E3023" s="14" t="s">
        <v>298</v>
      </c>
      <c r="F3023" s="14" t="s">
        <v>299</v>
      </c>
      <c r="G3023" s="14" t="s">
        <v>3492</v>
      </c>
      <c r="H3023" s="15">
        <v>2011</v>
      </c>
      <c r="I3023" s="15">
        <v>1</v>
      </c>
      <c r="J3023" s="15">
        <v>0</v>
      </c>
      <c r="K3023" s="15">
        <v>0</v>
      </c>
      <c r="L3023" s="16" t="s">
        <v>3490</v>
      </c>
      <c r="M3023" s="16"/>
      <c r="N3023" s="16" t="s">
        <v>696</v>
      </c>
      <c r="O3023" s="17">
        <v>1460</v>
      </c>
      <c r="P3023" s="17">
        <v>7300</v>
      </c>
      <c r="Q3023" s="17">
        <v>5</v>
      </c>
      <c r="R3023" s="18" t="s">
        <v>33</v>
      </c>
      <c r="S3023" s="19">
        <v>60</v>
      </c>
      <c r="T3023" s="19">
        <v>110</v>
      </c>
      <c r="U3023" s="19">
        <v>8.5909090909090917</v>
      </c>
      <c r="V3023" s="19">
        <v>0</v>
      </c>
      <c r="W3023" s="20">
        <v>0.94499999999999995</v>
      </c>
      <c r="X3023" s="21">
        <v>1724.6249999999998</v>
      </c>
      <c r="Y3023" s="22" t="s">
        <v>33</v>
      </c>
      <c r="Z3023" s="86" t="s">
        <v>62</v>
      </c>
      <c r="AA3023" s="24"/>
      <c r="AB3023" s="14"/>
      <c r="AC3023" s="14"/>
      <c r="AD3023" s="25"/>
      <c r="AE3023" s="26"/>
      <c r="AF3023" s="27"/>
    </row>
    <row r="3024" spans="1:41" ht="16.5" customHeight="1">
      <c r="A3024" s="83" t="s">
        <v>7803</v>
      </c>
      <c r="B3024" s="13"/>
      <c r="C3024" s="189"/>
      <c r="D3024" s="83"/>
      <c r="E3024" s="14" t="s">
        <v>3491</v>
      </c>
      <c r="F3024" s="14" t="s">
        <v>2118</v>
      </c>
      <c r="G3024" s="14" t="s">
        <v>2119</v>
      </c>
      <c r="H3024" s="15" t="s">
        <v>67</v>
      </c>
      <c r="I3024" s="15">
        <v>1</v>
      </c>
      <c r="J3024" s="15">
        <v>0</v>
      </c>
      <c r="K3024" s="15">
        <v>0</v>
      </c>
      <c r="L3024" s="16" t="s">
        <v>3490</v>
      </c>
      <c r="M3024" s="16"/>
      <c r="N3024" s="16" t="s">
        <v>696</v>
      </c>
      <c r="O3024" s="17">
        <v>2255</v>
      </c>
      <c r="P3024" s="17">
        <v>0</v>
      </c>
      <c r="Q3024" s="17">
        <v>0</v>
      </c>
      <c r="R3024" s="18" t="s">
        <v>33</v>
      </c>
      <c r="S3024" s="19">
        <v>60</v>
      </c>
      <c r="T3024" s="19">
        <v>110</v>
      </c>
      <c r="U3024" s="19">
        <v>9.0909090909090917</v>
      </c>
      <c r="V3024" s="19">
        <v>0</v>
      </c>
      <c r="W3024" s="20">
        <v>1</v>
      </c>
      <c r="X3024" s="21">
        <v>2255</v>
      </c>
      <c r="Y3024" s="22" t="s">
        <v>33</v>
      </c>
      <c r="Z3024" s="86" t="s">
        <v>62</v>
      </c>
      <c r="AA3024" s="24"/>
      <c r="AB3024" s="14"/>
      <c r="AC3024" s="14"/>
      <c r="AD3024" s="25"/>
      <c r="AE3024" s="26"/>
      <c r="AF3024" s="27"/>
    </row>
    <row r="3025" spans="1:32" ht="16.5" customHeight="1">
      <c r="A3025" s="111" t="s">
        <v>4670</v>
      </c>
      <c r="B3025" s="111"/>
      <c r="C3025" s="111"/>
      <c r="D3025" s="111"/>
      <c r="E3025" s="112" t="s">
        <v>6097</v>
      </c>
      <c r="F3025" s="112" t="s">
        <v>6098</v>
      </c>
      <c r="G3025" s="112" t="s">
        <v>6099</v>
      </c>
      <c r="H3025" s="112">
        <v>2016</v>
      </c>
      <c r="I3025" s="112">
        <v>1</v>
      </c>
      <c r="J3025" s="112">
        <v>0</v>
      </c>
      <c r="K3025" s="112">
        <v>0</v>
      </c>
      <c r="L3025" s="258" t="s">
        <v>4673</v>
      </c>
      <c r="M3025" s="258"/>
      <c r="N3025" s="258" t="s">
        <v>696</v>
      </c>
      <c r="O3025" s="259">
        <v>0</v>
      </c>
      <c r="P3025" s="259">
        <v>0</v>
      </c>
      <c r="Q3025" s="259">
        <v>0</v>
      </c>
      <c r="R3025" s="259" t="s">
        <v>33</v>
      </c>
      <c r="S3025" s="260">
        <v>0</v>
      </c>
      <c r="T3025" s="260">
        <v>110</v>
      </c>
      <c r="U3025" s="260">
        <v>0</v>
      </c>
      <c r="V3025" s="260">
        <v>0</v>
      </c>
      <c r="W3025" s="260">
        <v>2.4E-2</v>
      </c>
      <c r="X3025" s="21">
        <v>0</v>
      </c>
      <c r="Y3025" s="261" t="s">
        <v>33</v>
      </c>
      <c r="Z3025" s="262" t="s">
        <v>5838</v>
      </c>
      <c r="AA3025" s="262"/>
      <c r="AB3025" s="262"/>
      <c r="AC3025" s="262"/>
      <c r="AD3025" s="25"/>
      <c r="AE3025" s="26"/>
      <c r="AF3025" s="27"/>
    </row>
    <row r="3026" spans="1:32" ht="16.5" customHeight="1">
      <c r="A3026" s="111" t="s">
        <v>4670</v>
      </c>
      <c r="B3026" s="111"/>
      <c r="C3026" s="111"/>
      <c r="D3026" s="263"/>
      <c r="E3026" s="112" t="s">
        <v>180</v>
      </c>
      <c r="F3026" s="112" t="s">
        <v>92</v>
      </c>
      <c r="G3026" s="112" t="s">
        <v>8576</v>
      </c>
      <c r="H3026" s="112">
        <v>2006</v>
      </c>
      <c r="I3026" s="112">
        <v>1</v>
      </c>
      <c r="J3026" s="112">
        <v>0</v>
      </c>
      <c r="K3026" s="112">
        <v>0</v>
      </c>
      <c r="L3026" s="258" t="s">
        <v>4674</v>
      </c>
      <c r="M3026" s="258"/>
      <c r="N3026" s="258" t="s">
        <v>696</v>
      </c>
      <c r="O3026" s="259">
        <v>0</v>
      </c>
      <c r="P3026" s="259">
        <v>0</v>
      </c>
      <c r="Q3026" s="259">
        <v>0</v>
      </c>
      <c r="R3026" s="259" t="s">
        <v>33</v>
      </c>
      <c r="S3026" s="260">
        <v>60</v>
      </c>
      <c r="T3026" s="260">
        <v>110</v>
      </c>
      <c r="U3026" s="260">
        <v>0</v>
      </c>
      <c r="V3026" s="260">
        <v>0</v>
      </c>
      <c r="W3026" s="260">
        <v>0.25</v>
      </c>
      <c r="X3026" s="21">
        <v>0</v>
      </c>
      <c r="Y3026" s="261" t="s">
        <v>33</v>
      </c>
      <c r="Z3026" s="262" t="s">
        <v>5838</v>
      </c>
      <c r="AA3026" s="262"/>
      <c r="AB3026" s="262"/>
      <c r="AC3026" s="262"/>
      <c r="AD3026" s="25"/>
      <c r="AE3026" s="26"/>
      <c r="AF3026" s="27"/>
    </row>
    <row r="3027" spans="1:32" ht="16.5" customHeight="1">
      <c r="A3027" s="111" t="s">
        <v>4670</v>
      </c>
      <c r="B3027" s="111"/>
      <c r="C3027" s="111"/>
      <c r="D3027" s="263"/>
      <c r="E3027" s="112" t="s">
        <v>180</v>
      </c>
      <c r="F3027" s="112" t="s">
        <v>205</v>
      </c>
      <c r="G3027" s="112" t="s">
        <v>6104</v>
      </c>
      <c r="H3027" s="112">
        <v>2009</v>
      </c>
      <c r="I3027" s="112">
        <v>1</v>
      </c>
      <c r="J3027" s="112">
        <v>0</v>
      </c>
      <c r="K3027" s="112">
        <v>0</v>
      </c>
      <c r="L3027" s="258" t="s">
        <v>4674</v>
      </c>
      <c r="M3027" s="258"/>
      <c r="N3027" s="258" t="s">
        <v>696</v>
      </c>
      <c r="O3027" s="259">
        <v>0</v>
      </c>
      <c r="P3027" s="259">
        <v>0</v>
      </c>
      <c r="Q3027" s="259">
        <v>0</v>
      </c>
      <c r="R3027" s="259" t="s">
        <v>33</v>
      </c>
      <c r="S3027" s="260">
        <v>60</v>
      </c>
      <c r="T3027" s="260">
        <v>110</v>
      </c>
      <c r="U3027" s="260">
        <v>1.1000000000000001</v>
      </c>
      <c r="V3027" s="260">
        <v>0</v>
      </c>
      <c r="W3027" s="260">
        <v>0.3</v>
      </c>
      <c r="X3027" s="21">
        <v>0</v>
      </c>
      <c r="Y3027" s="261" t="s">
        <v>33</v>
      </c>
      <c r="Z3027" s="262" t="s">
        <v>5838</v>
      </c>
      <c r="AA3027" s="262"/>
      <c r="AB3027" s="262"/>
      <c r="AC3027" s="262"/>
      <c r="AD3027" s="25"/>
      <c r="AE3027" s="26"/>
      <c r="AF3027" s="27"/>
    </row>
    <row r="3028" spans="1:32" ht="16.5" customHeight="1">
      <c r="A3028" s="264" t="s">
        <v>4670</v>
      </c>
      <c r="B3028" s="264"/>
      <c r="C3028" s="495"/>
      <c r="D3028" s="263"/>
      <c r="E3028" s="112" t="s">
        <v>225</v>
      </c>
      <c r="F3028" s="112" t="s">
        <v>8577</v>
      </c>
      <c r="G3028" s="112" t="s">
        <v>8577</v>
      </c>
      <c r="H3028" s="112">
        <v>2010</v>
      </c>
      <c r="I3028" s="112">
        <v>2</v>
      </c>
      <c r="J3028" s="112">
        <v>0</v>
      </c>
      <c r="K3028" s="112">
        <v>0</v>
      </c>
      <c r="L3028" s="258" t="s">
        <v>1837</v>
      </c>
      <c r="M3028" s="258"/>
      <c r="N3028" s="258" t="s">
        <v>696</v>
      </c>
      <c r="O3028" s="259">
        <v>0</v>
      </c>
      <c r="P3028" s="259">
        <v>0</v>
      </c>
      <c r="Q3028" s="259">
        <v>0</v>
      </c>
      <c r="R3028" s="259" t="s">
        <v>33</v>
      </c>
      <c r="S3028" s="260">
        <v>60</v>
      </c>
      <c r="T3028" s="260">
        <v>110</v>
      </c>
      <c r="U3028" s="260">
        <v>0</v>
      </c>
      <c r="V3028" s="260">
        <v>0</v>
      </c>
      <c r="W3028" s="260">
        <v>0.25</v>
      </c>
      <c r="X3028" s="21">
        <v>0</v>
      </c>
      <c r="Y3028" s="261" t="s">
        <v>33</v>
      </c>
      <c r="Z3028" s="262" t="s">
        <v>5838</v>
      </c>
      <c r="AA3028" s="262"/>
      <c r="AB3028" s="262"/>
      <c r="AC3028" s="262"/>
      <c r="AD3028" s="25"/>
      <c r="AE3028" s="26"/>
      <c r="AF3028" s="27"/>
    </row>
    <row r="3029" spans="1:32" ht="16.5" customHeight="1">
      <c r="A3029" s="264" t="s">
        <v>4670</v>
      </c>
      <c r="B3029" s="264"/>
      <c r="C3029" s="495"/>
      <c r="D3029" s="263"/>
      <c r="E3029" s="112" t="s">
        <v>6123</v>
      </c>
      <c r="F3029" s="112" t="s">
        <v>6122</v>
      </c>
      <c r="G3029" s="112" t="s">
        <v>6122</v>
      </c>
      <c r="H3029" s="112">
        <v>2007</v>
      </c>
      <c r="I3029" s="112">
        <v>1</v>
      </c>
      <c r="J3029" s="112">
        <v>0</v>
      </c>
      <c r="K3029" s="112">
        <v>0</v>
      </c>
      <c r="L3029" s="258" t="s">
        <v>1837</v>
      </c>
      <c r="M3029" s="258"/>
      <c r="N3029" s="258" t="s">
        <v>696</v>
      </c>
      <c r="O3029" s="259">
        <v>0</v>
      </c>
      <c r="P3029" s="259">
        <v>0</v>
      </c>
      <c r="Q3029" s="259">
        <v>0</v>
      </c>
      <c r="R3029" s="259" t="s">
        <v>33</v>
      </c>
      <c r="S3029" s="260">
        <v>60</v>
      </c>
      <c r="T3029" s="260">
        <v>110</v>
      </c>
      <c r="U3029" s="260">
        <v>0</v>
      </c>
      <c r="V3029" s="260">
        <v>0</v>
      </c>
      <c r="W3029" s="260">
        <v>0.15</v>
      </c>
      <c r="X3029" s="21">
        <v>0</v>
      </c>
      <c r="Y3029" s="261" t="s">
        <v>33</v>
      </c>
      <c r="Z3029" s="262" t="s">
        <v>5838</v>
      </c>
      <c r="AA3029" s="262"/>
      <c r="AB3029" s="262"/>
      <c r="AC3029" s="262"/>
      <c r="AD3029" s="25"/>
      <c r="AE3029" s="26"/>
      <c r="AF3029" s="27"/>
    </row>
    <row r="3030" spans="1:32" ht="16.5" customHeight="1">
      <c r="A3030" s="264" t="s">
        <v>4670</v>
      </c>
      <c r="B3030" s="264"/>
      <c r="C3030" s="495"/>
      <c r="D3030" s="263"/>
      <c r="E3030" s="112" t="s">
        <v>6124</v>
      </c>
      <c r="F3030" s="112" t="s">
        <v>6093</v>
      </c>
      <c r="G3030" s="112" t="s">
        <v>6125</v>
      </c>
      <c r="H3030" s="112">
        <v>2016</v>
      </c>
      <c r="I3030" s="112">
        <v>1</v>
      </c>
      <c r="J3030" s="112">
        <v>0</v>
      </c>
      <c r="K3030" s="112">
        <v>0</v>
      </c>
      <c r="L3030" s="258" t="s">
        <v>4673</v>
      </c>
      <c r="M3030" s="258"/>
      <c r="N3030" s="258" t="s">
        <v>696</v>
      </c>
      <c r="O3030" s="259">
        <v>0</v>
      </c>
      <c r="P3030" s="259">
        <v>0</v>
      </c>
      <c r="Q3030" s="259">
        <v>0</v>
      </c>
      <c r="R3030" s="259" t="s">
        <v>33</v>
      </c>
      <c r="S3030" s="260">
        <v>0</v>
      </c>
      <c r="T3030" s="260">
        <v>120</v>
      </c>
      <c r="U3030" s="260">
        <v>2</v>
      </c>
      <c r="V3030" s="260">
        <v>0</v>
      </c>
      <c r="W3030" s="260">
        <v>2.4E-2</v>
      </c>
      <c r="X3030" s="21">
        <v>0</v>
      </c>
      <c r="Y3030" s="261" t="s">
        <v>33</v>
      </c>
      <c r="Z3030" s="262" t="s">
        <v>5838</v>
      </c>
      <c r="AA3030" s="262"/>
      <c r="AB3030" s="262"/>
      <c r="AC3030" s="262"/>
      <c r="AD3030" s="25"/>
      <c r="AE3030" s="26"/>
      <c r="AF3030" s="27"/>
    </row>
    <row r="3031" spans="1:32" ht="16.5" customHeight="1">
      <c r="A3031" s="264" t="s">
        <v>4670</v>
      </c>
      <c r="B3031" s="264"/>
      <c r="C3031" s="495"/>
      <c r="D3031" s="263"/>
      <c r="E3031" s="112" t="s">
        <v>6126</v>
      </c>
      <c r="F3031" s="112" t="s">
        <v>6093</v>
      </c>
      <c r="G3031" s="112" t="s">
        <v>6127</v>
      </c>
      <c r="H3031" s="112">
        <v>2016</v>
      </c>
      <c r="I3031" s="112">
        <v>1</v>
      </c>
      <c r="J3031" s="112">
        <v>0</v>
      </c>
      <c r="K3031" s="112">
        <v>0</v>
      </c>
      <c r="L3031" s="258" t="s">
        <v>4673</v>
      </c>
      <c r="M3031" s="258"/>
      <c r="N3031" s="258" t="s">
        <v>696</v>
      </c>
      <c r="O3031" s="259">
        <v>0</v>
      </c>
      <c r="P3031" s="259">
        <v>0</v>
      </c>
      <c r="Q3031" s="259">
        <v>0</v>
      </c>
      <c r="R3031" s="259" t="s">
        <v>33</v>
      </c>
      <c r="S3031" s="260">
        <v>0</v>
      </c>
      <c r="T3031" s="260">
        <v>120</v>
      </c>
      <c r="U3031" s="260">
        <v>2</v>
      </c>
      <c r="V3031" s="260">
        <v>0</v>
      </c>
      <c r="W3031" s="260">
        <v>2.4E-2</v>
      </c>
      <c r="X3031" s="21">
        <v>0</v>
      </c>
      <c r="Y3031" s="261" t="s">
        <v>33</v>
      </c>
      <c r="Z3031" s="262" t="s">
        <v>5838</v>
      </c>
      <c r="AA3031" s="262"/>
      <c r="AB3031" s="262"/>
      <c r="AC3031" s="262"/>
      <c r="AD3031" s="25"/>
      <c r="AE3031" s="26"/>
      <c r="AF3031" s="27"/>
    </row>
    <row r="3032" spans="1:32" ht="16.5" customHeight="1">
      <c r="A3032" s="264" t="s">
        <v>4670</v>
      </c>
      <c r="B3032" s="264"/>
      <c r="C3032" s="495"/>
      <c r="D3032" s="263"/>
      <c r="E3032" s="265" t="s">
        <v>6136</v>
      </c>
      <c r="F3032" s="265" t="s">
        <v>6093</v>
      </c>
      <c r="G3032" s="265" t="s">
        <v>6137</v>
      </c>
      <c r="H3032" s="112">
        <v>2016</v>
      </c>
      <c r="I3032" s="265">
        <v>1</v>
      </c>
      <c r="J3032" s="265">
        <v>0</v>
      </c>
      <c r="K3032" s="265">
        <v>0</v>
      </c>
      <c r="L3032" s="258" t="s">
        <v>4673</v>
      </c>
      <c r="M3032" s="258"/>
      <c r="N3032" s="258" t="s">
        <v>696</v>
      </c>
      <c r="O3032" s="259">
        <v>0</v>
      </c>
      <c r="P3032" s="259">
        <v>0</v>
      </c>
      <c r="Q3032" s="259">
        <v>0</v>
      </c>
      <c r="R3032" s="259" t="s">
        <v>33</v>
      </c>
      <c r="S3032" s="260">
        <v>0</v>
      </c>
      <c r="T3032" s="260">
        <v>120</v>
      </c>
      <c r="U3032" s="260">
        <v>2</v>
      </c>
      <c r="V3032" s="260">
        <v>0</v>
      </c>
      <c r="W3032" s="260">
        <v>2.4E-2</v>
      </c>
      <c r="X3032" s="21">
        <v>0</v>
      </c>
      <c r="Y3032" s="261" t="s">
        <v>33</v>
      </c>
      <c r="Z3032" s="262" t="s">
        <v>5838</v>
      </c>
      <c r="AA3032" s="262"/>
      <c r="AB3032" s="262"/>
      <c r="AC3032" s="262"/>
      <c r="AD3032" s="25"/>
      <c r="AE3032" s="26"/>
      <c r="AF3032" s="27"/>
    </row>
    <row r="3033" spans="1:32" ht="16.5" customHeight="1">
      <c r="A3033" s="264" t="s">
        <v>4670</v>
      </c>
      <c r="B3033" s="264"/>
      <c r="C3033" s="495"/>
      <c r="D3033" s="263"/>
      <c r="E3033" s="112" t="s">
        <v>171</v>
      </c>
      <c r="F3033" s="112" t="s">
        <v>6143</v>
      </c>
      <c r="G3033" s="112" t="s">
        <v>6144</v>
      </c>
      <c r="H3033" s="112">
        <v>2007</v>
      </c>
      <c r="I3033" s="112">
        <v>1</v>
      </c>
      <c r="J3033" s="112">
        <v>0</v>
      </c>
      <c r="K3033" s="112">
        <v>0</v>
      </c>
      <c r="L3033" s="258" t="s">
        <v>4674</v>
      </c>
      <c r="M3033" s="258"/>
      <c r="N3033" s="258" t="s">
        <v>696</v>
      </c>
      <c r="O3033" s="259">
        <v>0</v>
      </c>
      <c r="P3033" s="259">
        <v>0</v>
      </c>
      <c r="Q3033" s="259">
        <v>0</v>
      </c>
      <c r="R3033" s="259" t="s">
        <v>33</v>
      </c>
      <c r="S3033" s="260">
        <v>60</v>
      </c>
      <c r="T3033" s="260">
        <v>110</v>
      </c>
      <c r="U3033" s="260">
        <v>4</v>
      </c>
      <c r="V3033" s="260">
        <v>0</v>
      </c>
      <c r="W3033" s="260">
        <v>0.21</v>
      </c>
      <c r="X3033" s="21">
        <v>0</v>
      </c>
      <c r="Y3033" s="261" t="s">
        <v>33</v>
      </c>
      <c r="Z3033" s="262" t="s">
        <v>5838</v>
      </c>
      <c r="AA3033" s="262"/>
      <c r="AB3033" s="262"/>
      <c r="AC3033" s="262"/>
      <c r="AD3033" s="25"/>
      <c r="AE3033" s="26"/>
      <c r="AF3033" s="27"/>
    </row>
    <row r="3034" spans="1:32" ht="16.5" customHeight="1">
      <c r="A3034" s="264" t="s">
        <v>4670</v>
      </c>
      <c r="B3034" s="264"/>
      <c r="C3034" s="495"/>
      <c r="D3034" s="263"/>
      <c r="E3034" s="112" t="s">
        <v>828</v>
      </c>
      <c r="F3034" s="112" t="s">
        <v>480</v>
      </c>
      <c r="G3034" s="112" t="s">
        <v>6132</v>
      </c>
      <c r="H3034" s="112">
        <v>2013</v>
      </c>
      <c r="I3034" s="112">
        <v>1</v>
      </c>
      <c r="J3034" s="112">
        <v>0</v>
      </c>
      <c r="K3034" s="112">
        <v>0</v>
      </c>
      <c r="L3034" s="258" t="s">
        <v>4674</v>
      </c>
      <c r="M3034" s="258"/>
      <c r="N3034" s="258" t="s">
        <v>696</v>
      </c>
      <c r="O3034" s="259">
        <v>0.35</v>
      </c>
      <c r="P3034" s="259">
        <v>0</v>
      </c>
      <c r="Q3034" s="259">
        <v>0</v>
      </c>
      <c r="R3034" s="259" t="s">
        <v>33</v>
      </c>
      <c r="S3034" s="260">
        <v>240</v>
      </c>
      <c r="T3034" s="260">
        <v>0.2</v>
      </c>
      <c r="U3034" s="260">
        <v>0</v>
      </c>
      <c r="V3034" s="260">
        <v>0</v>
      </c>
      <c r="W3034" s="260">
        <v>1.0999999999999999E-2</v>
      </c>
      <c r="X3034" s="21">
        <v>3.8499999999999997E-3</v>
      </c>
      <c r="Y3034" s="261" t="s">
        <v>33</v>
      </c>
      <c r="Z3034" s="262" t="s">
        <v>5838</v>
      </c>
      <c r="AA3034" s="262"/>
      <c r="AB3034" s="262"/>
      <c r="AC3034" s="262"/>
      <c r="AD3034" s="25"/>
      <c r="AE3034" s="26"/>
      <c r="AF3034" s="27"/>
    </row>
    <row r="3035" spans="1:32" ht="16.5" customHeight="1">
      <c r="A3035" s="264" t="s">
        <v>4670</v>
      </c>
      <c r="B3035" s="264"/>
      <c r="C3035" s="495"/>
      <c r="D3035" s="263"/>
      <c r="E3035" s="112" t="s">
        <v>6128</v>
      </c>
      <c r="F3035" s="112" t="s">
        <v>480</v>
      </c>
      <c r="G3035" s="112" t="s">
        <v>953</v>
      </c>
      <c r="H3035" s="112">
        <v>2010</v>
      </c>
      <c r="I3035" s="112">
        <v>1</v>
      </c>
      <c r="J3035" s="112">
        <v>0</v>
      </c>
      <c r="K3035" s="112">
        <v>0</v>
      </c>
      <c r="L3035" s="258" t="s">
        <v>1837</v>
      </c>
      <c r="M3035" s="258"/>
      <c r="N3035" s="258" t="s">
        <v>696</v>
      </c>
      <c r="O3035" s="259">
        <v>0.35</v>
      </c>
      <c r="P3035" s="259">
        <v>0</v>
      </c>
      <c r="Q3035" s="259">
        <v>0</v>
      </c>
      <c r="R3035" s="259" t="s">
        <v>33</v>
      </c>
      <c r="S3035" s="260">
        <v>60</v>
      </c>
      <c r="T3035" s="260">
        <v>240</v>
      </c>
      <c r="U3035" s="260">
        <v>0.35</v>
      </c>
      <c r="V3035" s="260">
        <v>1.7999999999999999E-2</v>
      </c>
      <c r="W3035" s="260">
        <v>1.7999999999999999E-2</v>
      </c>
      <c r="X3035" s="21">
        <v>6.2999999999999992E-3</v>
      </c>
      <c r="Y3035" s="261" t="s">
        <v>33</v>
      </c>
      <c r="Z3035" s="262" t="s">
        <v>5838</v>
      </c>
      <c r="AA3035" s="262"/>
      <c r="AB3035" s="262"/>
      <c r="AC3035" s="262"/>
      <c r="AD3035" s="25"/>
      <c r="AE3035" s="26"/>
      <c r="AF3035" s="27"/>
    </row>
    <row r="3036" spans="1:32" ht="16.5" customHeight="1">
      <c r="A3036" s="264" t="s">
        <v>4670</v>
      </c>
      <c r="B3036" s="264"/>
      <c r="C3036" s="495"/>
      <c r="D3036" s="263"/>
      <c r="E3036" s="112" t="s">
        <v>828</v>
      </c>
      <c r="F3036" s="112" t="s">
        <v>785</v>
      </c>
      <c r="G3036" s="112" t="s">
        <v>6133</v>
      </c>
      <c r="H3036" s="112">
        <v>2014</v>
      </c>
      <c r="I3036" s="112">
        <v>1</v>
      </c>
      <c r="J3036" s="112">
        <v>0</v>
      </c>
      <c r="K3036" s="112">
        <v>0</v>
      </c>
      <c r="L3036" s="258" t="s">
        <v>1837</v>
      </c>
      <c r="M3036" s="258"/>
      <c r="N3036" s="258" t="s">
        <v>696</v>
      </c>
      <c r="O3036" s="259">
        <v>0.35</v>
      </c>
      <c r="P3036" s="259">
        <v>0</v>
      </c>
      <c r="Q3036" s="259">
        <v>0</v>
      </c>
      <c r="R3036" s="259" t="s">
        <v>33</v>
      </c>
      <c r="S3036" s="260">
        <v>60</v>
      </c>
      <c r="T3036" s="260">
        <v>240</v>
      </c>
      <c r="U3036" s="260">
        <v>0.35</v>
      </c>
      <c r="V3036" s="260">
        <v>0</v>
      </c>
      <c r="W3036" s="260">
        <v>1.7999999999999999E-2</v>
      </c>
      <c r="X3036" s="21">
        <v>6.2999999999999992E-3</v>
      </c>
      <c r="Y3036" s="261" t="s">
        <v>33</v>
      </c>
      <c r="Z3036" s="262" t="s">
        <v>5838</v>
      </c>
      <c r="AA3036" s="262"/>
      <c r="AB3036" s="262"/>
      <c r="AC3036" s="262"/>
      <c r="AD3036" s="25"/>
      <c r="AE3036" s="26"/>
      <c r="AF3036" s="27"/>
    </row>
    <row r="3037" spans="1:32" ht="16.5" customHeight="1">
      <c r="A3037" s="264" t="s">
        <v>4670</v>
      </c>
      <c r="B3037" s="264"/>
      <c r="C3037" s="495"/>
      <c r="D3037" s="263"/>
      <c r="E3037" s="112" t="s">
        <v>828</v>
      </c>
      <c r="F3037" s="112" t="s">
        <v>947</v>
      </c>
      <c r="G3037" s="112" t="s">
        <v>6101</v>
      </c>
      <c r="H3037" s="112">
        <v>2015</v>
      </c>
      <c r="I3037" s="112">
        <v>1</v>
      </c>
      <c r="J3037" s="112">
        <v>0</v>
      </c>
      <c r="K3037" s="112">
        <v>0</v>
      </c>
      <c r="L3037" s="258" t="s">
        <v>1837</v>
      </c>
      <c r="M3037" s="258"/>
      <c r="N3037" s="258" t="s">
        <v>696</v>
      </c>
      <c r="O3037" s="259">
        <v>0.35</v>
      </c>
      <c r="P3037" s="259">
        <v>0</v>
      </c>
      <c r="Q3037" s="259">
        <v>0</v>
      </c>
      <c r="R3037" s="259" t="s">
        <v>33</v>
      </c>
      <c r="S3037" s="260">
        <v>60</v>
      </c>
      <c r="T3037" s="260">
        <v>240</v>
      </c>
      <c r="U3037" s="260">
        <v>0</v>
      </c>
      <c r="V3037" s="260">
        <v>0</v>
      </c>
      <c r="W3037" s="260">
        <v>1.7999999999999999E-2</v>
      </c>
      <c r="X3037" s="21">
        <v>6.2999999999999992E-3</v>
      </c>
      <c r="Y3037" s="261" t="s">
        <v>33</v>
      </c>
      <c r="Z3037" s="262" t="s">
        <v>5838</v>
      </c>
      <c r="AA3037" s="262"/>
      <c r="AB3037" s="262"/>
      <c r="AC3037" s="262"/>
      <c r="AD3037" s="25"/>
      <c r="AE3037" s="26"/>
      <c r="AF3037" s="27"/>
    </row>
    <row r="3038" spans="1:32" ht="16.5" customHeight="1">
      <c r="A3038" s="264" t="s">
        <v>4670</v>
      </c>
      <c r="B3038" s="264"/>
      <c r="C3038" s="495"/>
      <c r="D3038" s="263"/>
      <c r="E3038" s="112" t="s">
        <v>828</v>
      </c>
      <c r="F3038" s="112" t="s">
        <v>947</v>
      </c>
      <c r="G3038" s="112" t="s">
        <v>6101</v>
      </c>
      <c r="H3038" s="112">
        <v>2015</v>
      </c>
      <c r="I3038" s="112">
        <v>1</v>
      </c>
      <c r="J3038" s="112">
        <v>0</v>
      </c>
      <c r="K3038" s="112">
        <v>0</v>
      </c>
      <c r="L3038" s="258" t="s">
        <v>4674</v>
      </c>
      <c r="M3038" s="258"/>
      <c r="N3038" s="258" t="s">
        <v>696</v>
      </c>
      <c r="O3038" s="259">
        <v>0.35</v>
      </c>
      <c r="P3038" s="259">
        <v>0</v>
      </c>
      <c r="Q3038" s="259">
        <v>0</v>
      </c>
      <c r="R3038" s="259" t="s">
        <v>33</v>
      </c>
      <c r="S3038" s="260">
        <v>60</v>
      </c>
      <c r="T3038" s="260">
        <v>240</v>
      </c>
      <c r="U3038" s="260">
        <v>0</v>
      </c>
      <c r="V3038" s="260">
        <v>0</v>
      </c>
      <c r="W3038" s="260">
        <v>1.7999999999999999E-2</v>
      </c>
      <c r="X3038" s="21">
        <v>6.2999999999999992E-3</v>
      </c>
      <c r="Y3038" s="261" t="s">
        <v>33</v>
      </c>
      <c r="Z3038" s="262" t="s">
        <v>5838</v>
      </c>
      <c r="AA3038" s="262"/>
      <c r="AB3038" s="262"/>
      <c r="AC3038" s="262"/>
      <c r="AD3038" s="25"/>
      <c r="AE3038" s="26"/>
      <c r="AF3038" s="27"/>
    </row>
    <row r="3039" spans="1:32" ht="16.5" customHeight="1">
      <c r="A3039" s="264" t="s">
        <v>4670</v>
      </c>
      <c r="B3039" s="264"/>
      <c r="C3039" s="495"/>
      <c r="D3039" s="263"/>
      <c r="E3039" s="112" t="s">
        <v>828</v>
      </c>
      <c r="F3039" s="112" t="s">
        <v>785</v>
      </c>
      <c r="G3039" s="112" t="s">
        <v>2166</v>
      </c>
      <c r="H3039" s="112">
        <v>2010</v>
      </c>
      <c r="I3039" s="112">
        <v>1</v>
      </c>
      <c r="J3039" s="112">
        <v>0</v>
      </c>
      <c r="K3039" s="112">
        <v>0</v>
      </c>
      <c r="L3039" s="258" t="s">
        <v>1837</v>
      </c>
      <c r="M3039" s="258"/>
      <c r="N3039" s="258" t="s">
        <v>696</v>
      </c>
      <c r="O3039" s="259">
        <v>0.35</v>
      </c>
      <c r="P3039" s="259">
        <v>0</v>
      </c>
      <c r="Q3039" s="259">
        <v>0</v>
      </c>
      <c r="R3039" s="259" t="s">
        <v>33</v>
      </c>
      <c r="S3039" s="260">
        <v>60</v>
      </c>
      <c r="T3039" s="260">
        <v>110</v>
      </c>
      <c r="U3039" s="260">
        <v>3.5</v>
      </c>
      <c r="V3039" s="260">
        <v>0</v>
      </c>
      <c r="W3039" s="260">
        <v>0.1</v>
      </c>
      <c r="X3039" s="21">
        <v>3.4999999999999996E-2</v>
      </c>
      <c r="Y3039" s="261" t="s">
        <v>33</v>
      </c>
      <c r="Z3039" s="262" t="s">
        <v>5838</v>
      </c>
      <c r="AA3039" s="262"/>
      <c r="AB3039" s="262"/>
      <c r="AC3039" s="262"/>
      <c r="AD3039" s="25"/>
      <c r="AE3039" s="26"/>
      <c r="AF3039" s="27"/>
    </row>
    <row r="3040" spans="1:32" ht="16.5" customHeight="1">
      <c r="A3040" s="264" t="s">
        <v>4670</v>
      </c>
      <c r="B3040" s="264"/>
      <c r="C3040" s="495"/>
      <c r="D3040" s="263"/>
      <c r="E3040" s="112" t="s">
        <v>828</v>
      </c>
      <c r="F3040" s="112" t="s">
        <v>785</v>
      </c>
      <c r="G3040" s="112" t="s">
        <v>2166</v>
      </c>
      <c r="H3040" s="112">
        <v>2010</v>
      </c>
      <c r="I3040" s="112">
        <v>2</v>
      </c>
      <c r="J3040" s="112">
        <v>0</v>
      </c>
      <c r="K3040" s="112">
        <v>0</v>
      </c>
      <c r="L3040" s="258" t="s">
        <v>4674</v>
      </c>
      <c r="M3040" s="258"/>
      <c r="N3040" s="258" t="s">
        <v>696</v>
      </c>
      <c r="O3040" s="259">
        <v>0.35</v>
      </c>
      <c r="P3040" s="259">
        <v>0</v>
      </c>
      <c r="Q3040" s="259">
        <v>0</v>
      </c>
      <c r="R3040" s="259" t="s">
        <v>33</v>
      </c>
      <c r="S3040" s="260">
        <v>60</v>
      </c>
      <c r="T3040" s="260">
        <v>110</v>
      </c>
      <c r="U3040" s="260">
        <v>3.5</v>
      </c>
      <c r="V3040" s="260">
        <v>0</v>
      </c>
      <c r="W3040" s="260">
        <v>0.1</v>
      </c>
      <c r="X3040" s="21">
        <v>6.9999999999999993E-2</v>
      </c>
      <c r="Y3040" s="261" t="s">
        <v>33</v>
      </c>
      <c r="Z3040" s="262" t="s">
        <v>5838</v>
      </c>
      <c r="AA3040" s="262"/>
      <c r="AB3040" s="262"/>
      <c r="AC3040" s="262"/>
      <c r="AD3040" s="25"/>
      <c r="AE3040" s="26"/>
      <c r="AF3040" s="27"/>
    </row>
    <row r="3041" spans="1:32" ht="16.5" customHeight="1">
      <c r="A3041" s="264" t="s">
        <v>4670</v>
      </c>
      <c r="B3041" s="264"/>
      <c r="C3041" s="495"/>
      <c r="D3041" s="263"/>
      <c r="E3041" s="112" t="s">
        <v>828</v>
      </c>
      <c r="F3041" s="112" t="s">
        <v>949</v>
      </c>
      <c r="G3041" s="112" t="s">
        <v>6131</v>
      </c>
      <c r="H3041" s="112">
        <v>2010</v>
      </c>
      <c r="I3041" s="112">
        <v>1</v>
      </c>
      <c r="J3041" s="112">
        <v>0</v>
      </c>
      <c r="K3041" s="112">
        <v>0</v>
      </c>
      <c r="L3041" s="258" t="s">
        <v>1837</v>
      </c>
      <c r="M3041" s="258"/>
      <c r="N3041" s="258" t="s">
        <v>696</v>
      </c>
      <c r="O3041" s="259">
        <v>0.35</v>
      </c>
      <c r="P3041" s="259">
        <v>0</v>
      </c>
      <c r="Q3041" s="259">
        <v>0</v>
      </c>
      <c r="R3041" s="259" t="s">
        <v>33</v>
      </c>
      <c r="S3041" s="260">
        <v>60</v>
      </c>
      <c r="T3041" s="260">
        <v>240</v>
      </c>
      <c r="U3041" s="260">
        <v>0</v>
      </c>
      <c r="V3041" s="260">
        <v>0</v>
      </c>
      <c r="W3041" s="260">
        <v>0.1</v>
      </c>
      <c r="X3041" s="21">
        <v>3.4999999999999996E-2</v>
      </c>
      <c r="Y3041" s="261" t="s">
        <v>33</v>
      </c>
      <c r="Z3041" s="262" t="s">
        <v>5838</v>
      </c>
      <c r="AA3041" s="262"/>
      <c r="AB3041" s="262"/>
      <c r="AC3041" s="262"/>
      <c r="AD3041" s="25"/>
      <c r="AE3041" s="26"/>
      <c r="AF3041" s="27"/>
    </row>
    <row r="3042" spans="1:32" ht="16.5" customHeight="1">
      <c r="A3042" s="264" t="s">
        <v>4670</v>
      </c>
      <c r="B3042" s="264"/>
      <c r="C3042" s="495"/>
      <c r="D3042" s="263"/>
      <c r="E3042" s="112" t="s">
        <v>6134</v>
      </c>
      <c r="F3042" s="112" t="s">
        <v>785</v>
      </c>
      <c r="G3042" s="112" t="s">
        <v>6135</v>
      </c>
      <c r="H3042" s="112">
        <v>2010</v>
      </c>
      <c r="I3042" s="112">
        <v>1</v>
      </c>
      <c r="J3042" s="112">
        <v>0</v>
      </c>
      <c r="K3042" s="112">
        <v>0</v>
      </c>
      <c r="L3042" s="258" t="s">
        <v>4674</v>
      </c>
      <c r="M3042" s="258"/>
      <c r="N3042" s="258" t="s">
        <v>696</v>
      </c>
      <c r="O3042" s="259">
        <v>0.35</v>
      </c>
      <c r="P3042" s="259">
        <v>0</v>
      </c>
      <c r="Q3042" s="259">
        <v>0</v>
      </c>
      <c r="R3042" s="259" t="s">
        <v>33</v>
      </c>
      <c r="S3042" s="260">
        <v>240</v>
      </c>
      <c r="T3042" s="260">
        <v>0</v>
      </c>
      <c r="U3042" s="260">
        <v>0</v>
      </c>
      <c r="V3042" s="260">
        <v>0</v>
      </c>
      <c r="W3042" s="260">
        <v>0.1</v>
      </c>
      <c r="X3042" s="21">
        <v>3.4999999999999996E-2</v>
      </c>
      <c r="Y3042" s="261" t="s">
        <v>33</v>
      </c>
      <c r="Z3042" s="262" t="s">
        <v>5838</v>
      </c>
      <c r="AA3042" s="262"/>
      <c r="AB3042" s="262"/>
      <c r="AC3042" s="262"/>
      <c r="AD3042" s="25"/>
      <c r="AE3042" s="26"/>
      <c r="AF3042" s="27"/>
    </row>
    <row r="3043" spans="1:32" ht="16.5" customHeight="1">
      <c r="A3043" s="264" t="s">
        <v>4670</v>
      </c>
      <c r="B3043" s="264"/>
      <c r="C3043" s="495"/>
      <c r="D3043" s="263"/>
      <c r="E3043" s="112" t="s">
        <v>1050</v>
      </c>
      <c r="F3043" s="112" t="s">
        <v>6122</v>
      </c>
      <c r="G3043" s="112" t="s">
        <v>6122</v>
      </c>
      <c r="H3043" s="112">
        <v>2006</v>
      </c>
      <c r="I3043" s="112">
        <v>1</v>
      </c>
      <c r="J3043" s="112">
        <v>0</v>
      </c>
      <c r="K3043" s="112">
        <v>0</v>
      </c>
      <c r="L3043" s="258" t="s">
        <v>1837</v>
      </c>
      <c r="M3043" s="258"/>
      <c r="N3043" s="258" t="s">
        <v>696</v>
      </c>
      <c r="O3043" s="259">
        <v>1.2</v>
      </c>
      <c r="P3043" s="259">
        <v>0</v>
      </c>
      <c r="Q3043" s="259">
        <v>0</v>
      </c>
      <c r="R3043" s="259" t="s">
        <v>33</v>
      </c>
      <c r="S3043" s="260">
        <v>60</v>
      </c>
      <c r="T3043" s="260">
        <v>110</v>
      </c>
      <c r="U3043" s="260">
        <v>3.5</v>
      </c>
      <c r="V3043" s="260">
        <v>0</v>
      </c>
      <c r="W3043" s="260">
        <v>0.1</v>
      </c>
      <c r="X3043" s="21">
        <v>0.12</v>
      </c>
      <c r="Y3043" s="261" t="s">
        <v>33</v>
      </c>
      <c r="Z3043" s="262" t="s">
        <v>5838</v>
      </c>
      <c r="AA3043" s="262"/>
      <c r="AB3043" s="262"/>
      <c r="AC3043" s="262"/>
      <c r="AD3043" s="25"/>
      <c r="AE3043" s="26"/>
      <c r="AF3043" s="27"/>
    </row>
    <row r="3044" spans="1:32" ht="16.5" customHeight="1">
      <c r="A3044" s="264" t="s">
        <v>4670</v>
      </c>
      <c r="B3044" s="264"/>
      <c r="C3044" s="495"/>
      <c r="D3044" s="263"/>
      <c r="E3044" s="112" t="s">
        <v>1050</v>
      </c>
      <c r="F3044" s="112" t="s">
        <v>480</v>
      </c>
      <c r="G3044" s="112" t="s">
        <v>861</v>
      </c>
      <c r="H3044" s="112">
        <v>2019</v>
      </c>
      <c r="I3044" s="112">
        <v>2</v>
      </c>
      <c r="J3044" s="112">
        <v>0</v>
      </c>
      <c r="K3044" s="112">
        <v>0</v>
      </c>
      <c r="L3044" s="258" t="s">
        <v>4673</v>
      </c>
      <c r="M3044" s="258"/>
      <c r="N3044" s="258" t="s">
        <v>696</v>
      </c>
      <c r="O3044" s="259">
        <v>1.2</v>
      </c>
      <c r="P3044" s="259">
        <v>0</v>
      </c>
      <c r="Q3044" s="259">
        <v>0</v>
      </c>
      <c r="R3044" s="259" t="s">
        <v>33</v>
      </c>
      <c r="S3044" s="260">
        <v>60</v>
      </c>
      <c r="T3044" s="260">
        <v>110</v>
      </c>
      <c r="U3044" s="260">
        <v>3.5</v>
      </c>
      <c r="V3044" s="260">
        <v>0</v>
      </c>
      <c r="W3044" s="260">
        <v>0.1</v>
      </c>
      <c r="X3044" s="21">
        <v>0.24</v>
      </c>
      <c r="Y3044" s="261" t="s">
        <v>33</v>
      </c>
      <c r="Z3044" s="262" t="s">
        <v>5838</v>
      </c>
      <c r="AA3044" s="262"/>
      <c r="AB3044" s="262"/>
      <c r="AC3044" s="262"/>
      <c r="AD3044" s="25"/>
      <c r="AE3044" s="26"/>
      <c r="AF3044" s="27"/>
    </row>
    <row r="3045" spans="1:32" ht="16.5" customHeight="1">
      <c r="A3045" s="264" t="s">
        <v>4670</v>
      </c>
      <c r="B3045" s="264"/>
      <c r="C3045" s="495"/>
      <c r="D3045" s="263"/>
      <c r="E3045" s="112" t="s">
        <v>6129</v>
      </c>
      <c r="F3045" s="112" t="s">
        <v>83</v>
      </c>
      <c r="G3045" s="112" t="s">
        <v>6130</v>
      </c>
      <c r="H3045" s="112">
        <v>2011</v>
      </c>
      <c r="I3045" s="112">
        <v>2</v>
      </c>
      <c r="J3045" s="112">
        <v>0</v>
      </c>
      <c r="K3045" s="112">
        <v>0</v>
      </c>
      <c r="L3045" s="258" t="s">
        <v>4674</v>
      </c>
      <c r="M3045" s="258"/>
      <c r="N3045" s="258" t="s">
        <v>696</v>
      </c>
      <c r="O3045" s="259">
        <v>3.4</v>
      </c>
      <c r="P3045" s="259">
        <v>0</v>
      </c>
      <c r="Q3045" s="259">
        <v>0</v>
      </c>
      <c r="R3045" s="259" t="s">
        <v>33</v>
      </c>
      <c r="S3045" s="260">
        <v>60</v>
      </c>
      <c r="T3045" s="260">
        <v>110</v>
      </c>
      <c r="U3045" s="260">
        <v>3.4</v>
      </c>
      <c r="V3045" s="260">
        <v>0</v>
      </c>
      <c r="W3045" s="260">
        <v>0.09</v>
      </c>
      <c r="X3045" s="21">
        <v>0.61199999999999999</v>
      </c>
      <c r="Y3045" s="261" t="s">
        <v>33</v>
      </c>
      <c r="Z3045" s="262" t="s">
        <v>5838</v>
      </c>
      <c r="AA3045" s="262"/>
      <c r="AB3045" s="262"/>
      <c r="AC3045" s="262"/>
      <c r="AD3045" s="25"/>
      <c r="AE3045" s="26"/>
      <c r="AF3045" s="27"/>
    </row>
    <row r="3046" spans="1:32" ht="16.5" customHeight="1">
      <c r="A3046" s="264" t="s">
        <v>4670</v>
      </c>
      <c r="B3046" s="264"/>
      <c r="C3046" s="495"/>
      <c r="D3046" s="263"/>
      <c r="E3046" s="112" t="s">
        <v>2027</v>
      </c>
      <c r="F3046" s="112" t="s">
        <v>2054</v>
      </c>
      <c r="G3046" s="112" t="s">
        <v>6145</v>
      </c>
      <c r="H3046" s="112">
        <v>2012</v>
      </c>
      <c r="I3046" s="112">
        <v>1</v>
      </c>
      <c r="J3046" s="112">
        <v>0</v>
      </c>
      <c r="K3046" s="112">
        <v>0</v>
      </c>
      <c r="L3046" s="258" t="s">
        <v>4672</v>
      </c>
      <c r="M3046" s="258"/>
      <c r="N3046" s="258" t="s">
        <v>696</v>
      </c>
      <c r="O3046" s="259">
        <v>40</v>
      </c>
      <c r="P3046" s="259">
        <v>0</v>
      </c>
      <c r="Q3046" s="259">
        <v>0</v>
      </c>
      <c r="R3046" s="259" t="s">
        <v>33</v>
      </c>
      <c r="S3046" s="260">
        <v>0</v>
      </c>
      <c r="T3046" s="260">
        <v>110</v>
      </c>
      <c r="U3046" s="260">
        <v>4</v>
      </c>
      <c r="V3046" s="260">
        <v>0</v>
      </c>
      <c r="W3046" s="260">
        <v>0.01</v>
      </c>
      <c r="X3046" s="21">
        <v>0.4</v>
      </c>
      <c r="Y3046" s="261" t="s">
        <v>33</v>
      </c>
      <c r="Z3046" s="262" t="s">
        <v>5838</v>
      </c>
      <c r="AA3046" s="262"/>
      <c r="AB3046" s="262"/>
      <c r="AC3046" s="262"/>
      <c r="AD3046" s="25"/>
      <c r="AE3046" s="26"/>
      <c r="AF3046" s="27"/>
    </row>
    <row r="3047" spans="1:32" ht="16.5" customHeight="1">
      <c r="A3047" s="264" t="s">
        <v>4670</v>
      </c>
      <c r="B3047" s="264"/>
      <c r="C3047" s="495"/>
      <c r="D3047" s="263"/>
      <c r="E3047" s="112" t="s">
        <v>6149</v>
      </c>
      <c r="F3047" s="112" t="s">
        <v>2054</v>
      </c>
      <c r="G3047" s="112" t="s">
        <v>6150</v>
      </c>
      <c r="H3047" s="112">
        <v>2009</v>
      </c>
      <c r="I3047" s="112">
        <v>1</v>
      </c>
      <c r="J3047" s="112">
        <v>0</v>
      </c>
      <c r="K3047" s="112">
        <v>0</v>
      </c>
      <c r="L3047" s="258" t="s">
        <v>4676</v>
      </c>
      <c r="M3047" s="258"/>
      <c r="N3047" s="258" t="s">
        <v>696</v>
      </c>
      <c r="O3047" s="259">
        <v>40</v>
      </c>
      <c r="P3047" s="259">
        <v>0</v>
      </c>
      <c r="Q3047" s="259">
        <v>0</v>
      </c>
      <c r="R3047" s="259" t="s">
        <v>33</v>
      </c>
      <c r="S3047" s="260">
        <v>0</v>
      </c>
      <c r="T3047" s="260">
        <v>240</v>
      </c>
      <c r="U3047" s="260">
        <v>1.39</v>
      </c>
      <c r="V3047" s="260">
        <v>0</v>
      </c>
      <c r="W3047" s="260">
        <v>0.01</v>
      </c>
      <c r="X3047" s="21">
        <v>0.4</v>
      </c>
      <c r="Y3047" s="261" t="s">
        <v>33</v>
      </c>
      <c r="Z3047" s="262" t="s">
        <v>5838</v>
      </c>
      <c r="AA3047" s="262"/>
      <c r="AB3047" s="262"/>
      <c r="AC3047" s="262"/>
      <c r="AD3047" s="25"/>
      <c r="AE3047" s="26"/>
      <c r="AF3047" s="27"/>
    </row>
    <row r="3048" spans="1:32" ht="16.5" customHeight="1">
      <c r="A3048" s="111" t="s">
        <v>4670</v>
      </c>
      <c r="B3048" s="111"/>
      <c r="C3048" s="111"/>
      <c r="D3048" s="111"/>
      <c r="E3048" s="112" t="s">
        <v>478</v>
      </c>
      <c r="F3048" s="112" t="s">
        <v>3704</v>
      </c>
      <c r="G3048" s="112" t="s">
        <v>6090</v>
      </c>
      <c r="H3048" s="112">
        <v>2018</v>
      </c>
      <c r="I3048" s="112">
        <v>12</v>
      </c>
      <c r="J3048" s="112">
        <v>0</v>
      </c>
      <c r="K3048" s="112">
        <v>0</v>
      </c>
      <c r="L3048" s="258" t="s">
        <v>4674</v>
      </c>
      <c r="M3048" s="258"/>
      <c r="N3048" s="260" t="s">
        <v>696</v>
      </c>
      <c r="O3048" s="259">
        <v>72</v>
      </c>
      <c r="P3048" s="259">
        <v>0</v>
      </c>
      <c r="Q3048" s="259">
        <v>0</v>
      </c>
      <c r="R3048" s="259" t="s">
        <v>33</v>
      </c>
      <c r="S3048" s="260">
        <v>60</v>
      </c>
      <c r="T3048" s="260">
        <v>110</v>
      </c>
      <c r="U3048" s="260">
        <v>0.1</v>
      </c>
      <c r="V3048" s="260">
        <v>0</v>
      </c>
      <c r="W3048" s="260">
        <v>8.9999999999999993E-3</v>
      </c>
      <c r="X3048" s="21">
        <v>7.7759999999999989</v>
      </c>
      <c r="Y3048" s="261" t="s">
        <v>33</v>
      </c>
      <c r="Z3048" s="262" t="s">
        <v>5838</v>
      </c>
      <c r="AA3048" s="262"/>
      <c r="AB3048" s="262"/>
      <c r="AC3048" s="262"/>
      <c r="AD3048" s="25"/>
      <c r="AE3048" s="26"/>
      <c r="AF3048" s="27"/>
    </row>
    <row r="3049" spans="1:32" ht="16.5" customHeight="1">
      <c r="A3049" s="111" t="s">
        <v>4670</v>
      </c>
      <c r="B3049" s="111"/>
      <c r="C3049" s="111"/>
      <c r="D3049" s="111"/>
      <c r="E3049" s="112" t="s">
        <v>478</v>
      </c>
      <c r="F3049" s="112" t="s">
        <v>3704</v>
      </c>
      <c r="G3049" s="112" t="s">
        <v>6091</v>
      </c>
      <c r="H3049" s="112">
        <v>2018</v>
      </c>
      <c r="I3049" s="112">
        <v>1</v>
      </c>
      <c r="J3049" s="112">
        <v>0</v>
      </c>
      <c r="K3049" s="112">
        <v>0</v>
      </c>
      <c r="L3049" s="258" t="s">
        <v>4674</v>
      </c>
      <c r="M3049" s="258"/>
      <c r="N3049" s="260" t="s">
        <v>696</v>
      </c>
      <c r="O3049" s="259">
        <v>72</v>
      </c>
      <c r="P3049" s="259">
        <v>0</v>
      </c>
      <c r="Q3049" s="259">
        <v>0</v>
      </c>
      <c r="R3049" s="259" t="s">
        <v>33</v>
      </c>
      <c r="S3049" s="260">
        <v>60</v>
      </c>
      <c r="T3049" s="260">
        <v>110</v>
      </c>
      <c r="U3049" s="260">
        <v>0.1</v>
      </c>
      <c r="V3049" s="260">
        <v>0</v>
      </c>
      <c r="W3049" s="260">
        <v>8.9999999999999993E-3</v>
      </c>
      <c r="X3049" s="21">
        <v>0.64799999999999991</v>
      </c>
      <c r="Y3049" s="261" t="s">
        <v>33</v>
      </c>
      <c r="Z3049" s="262" t="s">
        <v>5838</v>
      </c>
      <c r="AA3049" s="262"/>
      <c r="AB3049" s="262"/>
      <c r="AC3049" s="262"/>
      <c r="AD3049" s="25"/>
      <c r="AE3049" s="26"/>
      <c r="AF3049" s="27"/>
    </row>
    <row r="3050" spans="1:32" ht="16.5" customHeight="1">
      <c r="A3050" s="111" t="s">
        <v>4670</v>
      </c>
      <c r="B3050" s="111"/>
      <c r="C3050" s="111"/>
      <c r="D3050" s="111"/>
      <c r="E3050" s="112" t="s">
        <v>478</v>
      </c>
      <c r="F3050" s="112" t="s">
        <v>3704</v>
      </c>
      <c r="G3050" s="112" t="s">
        <v>840</v>
      </c>
      <c r="H3050" s="112">
        <v>2019</v>
      </c>
      <c r="I3050" s="112">
        <v>1</v>
      </c>
      <c r="J3050" s="112">
        <v>0</v>
      </c>
      <c r="K3050" s="112">
        <v>0</v>
      </c>
      <c r="L3050" s="258" t="s">
        <v>4674</v>
      </c>
      <c r="M3050" s="258"/>
      <c r="N3050" s="258" t="s">
        <v>696</v>
      </c>
      <c r="O3050" s="259">
        <v>72</v>
      </c>
      <c r="P3050" s="259">
        <v>0</v>
      </c>
      <c r="Q3050" s="259">
        <v>0</v>
      </c>
      <c r="R3050" s="259" t="s">
        <v>33</v>
      </c>
      <c r="S3050" s="260">
        <v>60</v>
      </c>
      <c r="T3050" s="260">
        <v>110</v>
      </c>
      <c r="U3050" s="260">
        <v>0.1</v>
      </c>
      <c r="V3050" s="260">
        <v>0</v>
      </c>
      <c r="W3050" s="260">
        <v>8.9999999999999993E-3</v>
      </c>
      <c r="X3050" s="21">
        <v>0.64799999999999991</v>
      </c>
      <c r="Y3050" s="261" t="s">
        <v>33</v>
      </c>
      <c r="Z3050" s="262" t="s">
        <v>5838</v>
      </c>
      <c r="AA3050" s="262"/>
      <c r="AB3050" s="262"/>
      <c r="AC3050" s="262"/>
      <c r="AD3050" s="25"/>
      <c r="AE3050" s="26"/>
      <c r="AF3050" s="27"/>
    </row>
    <row r="3051" spans="1:32" ht="16.5" customHeight="1">
      <c r="A3051" s="111" t="s">
        <v>4670</v>
      </c>
      <c r="B3051" s="111"/>
      <c r="C3051" s="266"/>
      <c r="D3051" s="111"/>
      <c r="E3051" s="112" t="s">
        <v>478</v>
      </c>
      <c r="F3051" s="112" t="s">
        <v>841</v>
      </c>
      <c r="G3051" s="112" t="s">
        <v>8574</v>
      </c>
      <c r="H3051" s="112">
        <v>2015</v>
      </c>
      <c r="I3051" s="112">
        <v>2</v>
      </c>
      <c r="J3051" s="112">
        <v>0</v>
      </c>
      <c r="K3051" s="112">
        <v>0</v>
      </c>
      <c r="L3051" s="258" t="s">
        <v>4674</v>
      </c>
      <c r="M3051" s="258"/>
      <c r="N3051" s="258" t="s">
        <v>696</v>
      </c>
      <c r="O3051" s="259">
        <v>72</v>
      </c>
      <c r="P3051" s="259">
        <v>0</v>
      </c>
      <c r="Q3051" s="259">
        <v>0</v>
      </c>
      <c r="R3051" s="259" t="s">
        <v>33</v>
      </c>
      <c r="S3051" s="260">
        <v>60</v>
      </c>
      <c r="T3051" s="260">
        <v>110</v>
      </c>
      <c r="U3051" s="260">
        <v>3</v>
      </c>
      <c r="V3051" s="260">
        <v>0</v>
      </c>
      <c r="W3051" s="260">
        <v>0.01</v>
      </c>
      <c r="X3051" s="21">
        <v>1.44</v>
      </c>
      <c r="Y3051" s="261" t="s">
        <v>33</v>
      </c>
      <c r="Z3051" s="262" t="s">
        <v>5838</v>
      </c>
      <c r="AA3051" s="262"/>
      <c r="AB3051" s="262"/>
      <c r="AC3051" s="262"/>
      <c r="AD3051" s="25"/>
      <c r="AE3051" s="26"/>
      <c r="AF3051" s="27"/>
    </row>
    <row r="3052" spans="1:32" ht="16.5" customHeight="1">
      <c r="A3052" s="111" t="s">
        <v>4670</v>
      </c>
      <c r="B3052" s="111"/>
      <c r="C3052" s="111"/>
      <c r="D3052" s="111"/>
      <c r="E3052" s="112" t="s">
        <v>6100</v>
      </c>
      <c r="F3052" s="112" t="s">
        <v>480</v>
      </c>
      <c r="G3052" s="112" t="s">
        <v>6101</v>
      </c>
      <c r="H3052" s="112">
        <v>2015</v>
      </c>
      <c r="I3052" s="112">
        <v>1</v>
      </c>
      <c r="J3052" s="112">
        <v>0</v>
      </c>
      <c r="K3052" s="112">
        <v>0</v>
      </c>
      <c r="L3052" s="258" t="s">
        <v>4676</v>
      </c>
      <c r="M3052" s="258"/>
      <c r="N3052" s="258" t="s">
        <v>696</v>
      </c>
      <c r="O3052" s="259">
        <v>40</v>
      </c>
      <c r="P3052" s="259">
        <v>0</v>
      </c>
      <c r="Q3052" s="259">
        <v>0</v>
      </c>
      <c r="R3052" s="259" t="s">
        <v>33</v>
      </c>
      <c r="S3052" s="260">
        <v>60</v>
      </c>
      <c r="T3052" s="260">
        <v>240</v>
      </c>
      <c r="U3052" s="260">
        <v>0</v>
      </c>
      <c r="V3052" s="260">
        <v>0</v>
      </c>
      <c r="W3052" s="260">
        <v>1.7999999999999999E-2</v>
      </c>
      <c r="X3052" s="21">
        <v>0.72</v>
      </c>
      <c r="Y3052" s="261" t="s">
        <v>33</v>
      </c>
      <c r="Z3052" s="262" t="s">
        <v>5838</v>
      </c>
      <c r="AA3052" s="262"/>
      <c r="AB3052" s="262"/>
      <c r="AC3052" s="262"/>
      <c r="AD3052" s="25"/>
      <c r="AE3052" s="26"/>
      <c r="AF3052" s="27"/>
    </row>
    <row r="3053" spans="1:32" ht="16.5" customHeight="1">
      <c r="A3053" s="111" t="s">
        <v>4670</v>
      </c>
      <c r="B3053" s="111"/>
      <c r="C3053" s="111"/>
      <c r="D3053" s="111"/>
      <c r="E3053" s="112" t="s">
        <v>8575</v>
      </c>
      <c r="F3053" s="112" t="s">
        <v>6093</v>
      </c>
      <c r="G3053" s="112" t="s">
        <v>6094</v>
      </c>
      <c r="H3053" s="112">
        <v>2016</v>
      </c>
      <c r="I3053" s="112">
        <v>4</v>
      </c>
      <c r="J3053" s="112">
        <v>0</v>
      </c>
      <c r="K3053" s="112">
        <v>0</v>
      </c>
      <c r="L3053" s="258" t="s">
        <v>4673</v>
      </c>
      <c r="M3053" s="258"/>
      <c r="N3053" s="260" t="s">
        <v>696</v>
      </c>
      <c r="O3053" s="259">
        <v>36</v>
      </c>
      <c r="P3053" s="259">
        <v>0</v>
      </c>
      <c r="Q3053" s="259">
        <v>0</v>
      </c>
      <c r="R3053" s="259" t="s">
        <v>33</v>
      </c>
      <c r="S3053" s="260">
        <v>0</v>
      </c>
      <c r="T3053" s="260">
        <v>120</v>
      </c>
      <c r="U3053" s="260">
        <v>2</v>
      </c>
      <c r="V3053" s="260">
        <v>0</v>
      </c>
      <c r="W3053" s="260">
        <v>2.4E-2</v>
      </c>
      <c r="X3053" s="21">
        <v>3.456</v>
      </c>
      <c r="Y3053" s="261" t="s">
        <v>33</v>
      </c>
      <c r="Z3053" s="262" t="s">
        <v>5838</v>
      </c>
      <c r="AA3053" s="262"/>
      <c r="AB3053" s="262"/>
      <c r="AC3053" s="262"/>
      <c r="AD3053" s="25"/>
      <c r="AE3053" s="26"/>
      <c r="AF3053" s="27"/>
    </row>
    <row r="3054" spans="1:32" ht="16.5" customHeight="1">
      <c r="A3054" s="264" t="s">
        <v>4670</v>
      </c>
      <c r="B3054" s="264"/>
      <c r="C3054" s="495"/>
      <c r="D3054" s="263"/>
      <c r="E3054" s="265" t="s">
        <v>6120</v>
      </c>
      <c r="F3054" s="265" t="s">
        <v>6093</v>
      </c>
      <c r="G3054" s="265" t="s">
        <v>6121</v>
      </c>
      <c r="H3054" s="112">
        <v>2016</v>
      </c>
      <c r="I3054" s="265">
        <v>1</v>
      </c>
      <c r="J3054" s="265">
        <v>0</v>
      </c>
      <c r="K3054" s="265">
        <v>0</v>
      </c>
      <c r="L3054" s="258" t="s">
        <v>4673</v>
      </c>
      <c r="M3054" s="258"/>
      <c r="N3054" s="258" t="s">
        <v>696</v>
      </c>
      <c r="O3054" s="259">
        <v>36</v>
      </c>
      <c r="P3054" s="259">
        <v>0</v>
      </c>
      <c r="Q3054" s="259">
        <v>0</v>
      </c>
      <c r="R3054" s="259" t="s">
        <v>33</v>
      </c>
      <c r="S3054" s="260">
        <v>0</v>
      </c>
      <c r="T3054" s="260">
        <v>120</v>
      </c>
      <c r="U3054" s="260">
        <v>2</v>
      </c>
      <c r="V3054" s="260">
        <v>0</v>
      </c>
      <c r="W3054" s="260">
        <v>2.4E-2</v>
      </c>
      <c r="X3054" s="21">
        <v>0.86399999999999999</v>
      </c>
      <c r="Y3054" s="261" t="s">
        <v>33</v>
      </c>
      <c r="Z3054" s="262" t="s">
        <v>5838</v>
      </c>
      <c r="AA3054" s="262"/>
      <c r="AB3054" s="262"/>
      <c r="AC3054" s="262"/>
      <c r="AD3054" s="25"/>
      <c r="AE3054" s="26"/>
      <c r="AF3054" s="27"/>
    </row>
    <row r="3055" spans="1:32" ht="16.5" customHeight="1">
      <c r="A3055" s="111" t="s">
        <v>4670</v>
      </c>
      <c r="B3055" s="111"/>
      <c r="C3055" s="111"/>
      <c r="D3055" s="111"/>
      <c r="E3055" s="112" t="s">
        <v>478</v>
      </c>
      <c r="F3055" s="112" t="s">
        <v>479</v>
      </c>
      <c r="G3055" s="112" t="s">
        <v>6092</v>
      </c>
      <c r="H3055" s="112">
        <v>2019</v>
      </c>
      <c r="I3055" s="112">
        <v>30</v>
      </c>
      <c r="J3055" s="112">
        <v>0</v>
      </c>
      <c r="K3055" s="112">
        <v>0</v>
      </c>
      <c r="L3055" s="258" t="s">
        <v>4674</v>
      </c>
      <c r="M3055" s="258"/>
      <c r="N3055" s="258" t="s">
        <v>696</v>
      </c>
      <c r="O3055" s="259">
        <v>72</v>
      </c>
      <c r="P3055" s="259">
        <v>0</v>
      </c>
      <c r="Q3055" s="259">
        <v>0</v>
      </c>
      <c r="R3055" s="259" t="s">
        <v>33</v>
      </c>
      <c r="S3055" s="260">
        <v>60</v>
      </c>
      <c r="T3055" s="260">
        <v>110</v>
      </c>
      <c r="U3055" s="260">
        <v>0</v>
      </c>
      <c r="V3055" s="260">
        <v>0</v>
      </c>
      <c r="W3055" s="260">
        <v>1.7999999999999999E-2</v>
      </c>
      <c r="X3055" s="21">
        <v>38.879999999999995</v>
      </c>
      <c r="Y3055" s="261" t="s">
        <v>33</v>
      </c>
      <c r="Z3055" s="262" t="s">
        <v>5838</v>
      </c>
      <c r="AA3055" s="262"/>
      <c r="AB3055" s="262"/>
      <c r="AC3055" s="262"/>
      <c r="AD3055" s="25"/>
      <c r="AE3055" s="26"/>
      <c r="AF3055" s="27"/>
    </row>
    <row r="3056" spans="1:32" ht="16.5" customHeight="1">
      <c r="A3056" s="264" t="s">
        <v>4670</v>
      </c>
      <c r="B3056" s="264"/>
      <c r="C3056" s="495"/>
      <c r="D3056" s="263"/>
      <c r="E3056" s="112" t="s">
        <v>222</v>
      </c>
      <c r="F3056" s="112" t="s">
        <v>6140</v>
      </c>
      <c r="G3056" s="112" t="s">
        <v>6141</v>
      </c>
      <c r="H3056" s="112">
        <v>2009</v>
      </c>
      <c r="I3056" s="112">
        <v>1</v>
      </c>
      <c r="J3056" s="112">
        <v>0</v>
      </c>
      <c r="K3056" s="112">
        <v>0</v>
      </c>
      <c r="L3056" s="258" t="s">
        <v>4674</v>
      </c>
      <c r="M3056" s="258"/>
      <c r="N3056" s="258" t="s">
        <v>696</v>
      </c>
      <c r="O3056" s="259">
        <v>20</v>
      </c>
      <c r="P3056" s="259">
        <v>0</v>
      </c>
      <c r="Q3056" s="259">
        <v>0</v>
      </c>
      <c r="R3056" s="259" t="s">
        <v>33</v>
      </c>
      <c r="S3056" s="260">
        <v>60</v>
      </c>
      <c r="T3056" s="260">
        <v>110</v>
      </c>
      <c r="U3056" s="260">
        <v>0</v>
      </c>
      <c r="V3056" s="260">
        <v>0</v>
      </c>
      <c r="W3056" s="260">
        <v>0.18</v>
      </c>
      <c r="X3056" s="21">
        <v>3.5999999999999996</v>
      </c>
      <c r="Y3056" s="261" t="s">
        <v>33</v>
      </c>
      <c r="Z3056" s="262" t="s">
        <v>5838</v>
      </c>
      <c r="AA3056" s="262"/>
      <c r="AB3056" s="262"/>
      <c r="AC3056" s="262"/>
      <c r="AD3056" s="25"/>
      <c r="AE3056" s="26"/>
      <c r="AF3056" s="27"/>
    </row>
    <row r="3057" spans="1:41" ht="16.5" customHeight="1">
      <c r="A3057" s="263" t="s">
        <v>4670</v>
      </c>
      <c r="B3057" s="263"/>
      <c r="C3057" s="263"/>
      <c r="D3057" s="263"/>
      <c r="E3057" s="112" t="s">
        <v>2231</v>
      </c>
      <c r="F3057" s="112" t="s">
        <v>480</v>
      </c>
      <c r="G3057" s="112" t="s">
        <v>2237</v>
      </c>
      <c r="H3057" s="112">
        <v>2010</v>
      </c>
      <c r="I3057" s="112">
        <v>2</v>
      </c>
      <c r="J3057" s="112">
        <v>0</v>
      </c>
      <c r="K3057" s="112">
        <v>0</v>
      </c>
      <c r="L3057" s="258" t="s">
        <v>4674</v>
      </c>
      <c r="M3057" s="258"/>
      <c r="N3057" s="260" t="s">
        <v>696</v>
      </c>
      <c r="O3057" s="259">
        <v>40</v>
      </c>
      <c r="P3057" s="259">
        <v>0</v>
      </c>
      <c r="Q3057" s="259">
        <v>0</v>
      </c>
      <c r="R3057" s="259" t="s">
        <v>33</v>
      </c>
      <c r="S3057" s="260">
        <v>60</v>
      </c>
      <c r="T3057" s="260">
        <v>110</v>
      </c>
      <c r="U3057" s="260">
        <v>3.5</v>
      </c>
      <c r="V3057" s="260">
        <v>0</v>
      </c>
      <c r="W3057" s="260">
        <v>0.1</v>
      </c>
      <c r="X3057" s="21">
        <v>8</v>
      </c>
      <c r="Y3057" s="261" t="s">
        <v>33</v>
      </c>
      <c r="Z3057" s="262" t="s">
        <v>5838</v>
      </c>
      <c r="AA3057" s="262"/>
      <c r="AB3057" s="262"/>
      <c r="AC3057" s="262"/>
      <c r="AD3057" s="25"/>
      <c r="AE3057" s="26"/>
      <c r="AF3057" s="27"/>
      <c r="AG3057" s="28"/>
      <c r="AH3057" s="28"/>
      <c r="AI3057" s="28"/>
      <c r="AJ3057" s="28"/>
      <c r="AK3057" s="28"/>
      <c r="AL3057" s="28"/>
      <c r="AM3057" s="28"/>
      <c r="AN3057" s="28"/>
      <c r="AO3057" s="28"/>
    </row>
    <row r="3058" spans="1:41" s="28" customFormat="1" ht="16.5" customHeight="1">
      <c r="A3058" s="264" t="s">
        <v>4670</v>
      </c>
      <c r="B3058" s="264"/>
      <c r="C3058" s="495"/>
      <c r="D3058" s="263"/>
      <c r="E3058" s="112" t="s">
        <v>180</v>
      </c>
      <c r="F3058" s="112" t="s">
        <v>92</v>
      </c>
      <c r="G3058" s="112" t="s">
        <v>6157</v>
      </c>
      <c r="H3058" s="112">
        <v>2022</v>
      </c>
      <c r="I3058" s="112">
        <v>1</v>
      </c>
      <c r="J3058" s="112">
        <v>0</v>
      </c>
      <c r="K3058" s="112">
        <v>0</v>
      </c>
      <c r="L3058" s="258" t="s">
        <v>4673</v>
      </c>
      <c r="M3058" s="258"/>
      <c r="N3058" s="258" t="s">
        <v>696</v>
      </c>
      <c r="O3058" s="259">
        <v>40</v>
      </c>
      <c r="P3058" s="259">
        <v>0</v>
      </c>
      <c r="Q3058" s="259">
        <v>0</v>
      </c>
      <c r="R3058" s="259" t="s">
        <v>33</v>
      </c>
      <c r="S3058" s="260">
        <v>60</v>
      </c>
      <c r="T3058" s="260">
        <v>240</v>
      </c>
      <c r="U3058" s="260">
        <v>0</v>
      </c>
      <c r="V3058" s="260">
        <v>0</v>
      </c>
      <c r="W3058" s="260">
        <v>0.10199999999999999</v>
      </c>
      <c r="X3058" s="21">
        <v>4.08</v>
      </c>
      <c r="Y3058" s="261" t="s">
        <v>33</v>
      </c>
      <c r="Z3058" s="262" t="s">
        <v>5838</v>
      </c>
      <c r="AA3058" s="262"/>
      <c r="AB3058" s="262"/>
      <c r="AC3058" s="262"/>
      <c r="AD3058" s="25"/>
      <c r="AE3058" s="26"/>
      <c r="AF3058" s="27"/>
    </row>
    <row r="3059" spans="1:41" s="28" customFormat="1" ht="16.5" customHeight="1">
      <c r="A3059" s="267" t="s">
        <v>4670</v>
      </c>
      <c r="B3059" s="267"/>
      <c r="C3059" s="267"/>
      <c r="D3059" s="267"/>
      <c r="E3059" s="265" t="s">
        <v>6095</v>
      </c>
      <c r="F3059" s="265" t="s">
        <v>155</v>
      </c>
      <c r="G3059" s="265" t="s">
        <v>6096</v>
      </c>
      <c r="H3059" s="112">
        <v>2018</v>
      </c>
      <c r="I3059" s="265">
        <v>1</v>
      </c>
      <c r="J3059" s="265">
        <v>0</v>
      </c>
      <c r="K3059" s="265">
        <v>0</v>
      </c>
      <c r="L3059" s="258" t="s">
        <v>4676</v>
      </c>
      <c r="M3059" s="268"/>
      <c r="N3059" s="268" t="s">
        <v>696</v>
      </c>
      <c r="O3059" s="269">
        <v>48</v>
      </c>
      <c r="P3059" s="269">
        <v>0</v>
      </c>
      <c r="Q3059" s="269">
        <v>0</v>
      </c>
      <c r="R3059" s="269" t="s">
        <v>33</v>
      </c>
      <c r="S3059" s="270">
        <v>60</v>
      </c>
      <c r="T3059" s="270">
        <v>110</v>
      </c>
      <c r="U3059" s="270">
        <v>0.9</v>
      </c>
      <c r="V3059" s="270">
        <v>0</v>
      </c>
      <c r="W3059" s="270">
        <v>0.1</v>
      </c>
      <c r="X3059" s="21">
        <v>4.8000000000000007</v>
      </c>
      <c r="Y3059" s="261" t="s">
        <v>33</v>
      </c>
      <c r="Z3059" s="262" t="s">
        <v>5838</v>
      </c>
      <c r="AA3059" s="262"/>
      <c r="AB3059" s="262"/>
      <c r="AC3059" s="262"/>
      <c r="AD3059" s="25"/>
      <c r="AE3059" s="26"/>
      <c r="AF3059" s="27"/>
    </row>
    <row r="3060" spans="1:41" s="28" customFormat="1" ht="16.5" customHeight="1">
      <c r="A3060" s="264" t="s">
        <v>4670</v>
      </c>
      <c r="B3060" s="264"/>
      <c r="C3060" s="495"/>
      <c r="D3060" s="263"/>
      <c r="E3060" s="112" t="s">
        <v>2027</v>
      </c>
      <c r="F3060" s="112" t="s">
        <v>480</v>
      </c>
      <c r="G3060" s="112" t="s">
        <v>6146</v>
      </c>
      <c r="H3060" s="112">
        <v>2009</v>
      </c>
      <c r="I3060" s="112">
        <v>1</v>
      </c>
      <c r="J3060" s="112">
        <v>0</v>
      </c>
      <c r="K3060" s="112">
        <v>0</v>
      </c>
      <c r="L3060" s="258" t="s">
        <v>4674</v>
      </c>
      <c r="M3060" s="258"/>
      <c r="N3060" s="258" t="s">
        <v>696</v>
      </c>
      <c r="O3060" s="259">
        <v>576</v>
      </c>
      <c r="P3060" s="259">
        <v>0</v>
      </c>
      <c r="Q3060" s="259">
        <v>0</v>
      </c>
      <c r="R3060" s="259" t="s">
        <v>33</v>
      </c>
      <c r="S3060" s="260">
        <v>0</v>
      </c>
      <c r="T3060" s="260">
        <v>110</v>
      </c>
      <c r="U3060" s="260">
        <v>5</v>
      </c>
      <c r="V3060" s="260">
        <v>0</v>
      </c>
      <c r="W3060" s="260">
        <v>0.01</v>
      </c>
      <c r="X3060" s="21">
        <v>5.76</v>
      </c>
      <c r="Y3060" s="261" t="s">
        <v>33</v>
      </c>
      <c r="Z3060" s="262" t="s">
        <v>5838</v>
      </c>
      <c r="AA3060" s="262"/>
      <c r="AB3060" s="262"/>
      <c r="AC3060" s="262"/>
      <c r="AD3060" s="25"/>
      <c r="AE3060" s="26"/>
      <c r="AF3060" s="27"/>
    </row>
    <row r="3061" spans="1:41" ht="16.5" customHeight="1">
      <c r="A3061" s="264" t="s">
        <v>4670</v>
      </c>
      <c r="B3061" s="264"/>
      <c r="C3061" s="495"/>
      <c r="D3061" s="263"/>
      <c r="E3061" s="112" t="s">
        <v>6151</v>
      </c>
      <c r="F3061" s="112" t="s">
        <v>228</v>
      </c>
      <c r="G3061" s="112" t="s">
        <v>6152</v>
      </c>
      <c r="H3061" s="112">
        <v>2015</v>
      </c>
      <c r="I3061" s="112">
        <v>2</v>
      </c>
      <c r="J3061" s="112">
        <v>0</v>
      </c>
      <c r="K3061" s="112">
        <v>0</v>
      </c>
      <c r="L3061" s="258" t="s">
        <v>4674</v>
      </c>
      <c r="M3061" s="258"/>
      <c r="N3061" s="258" t="s">
        <v>696</v>
      </c>
      <c r="O3061" s="259">
        <v>576</v>
      </c>
      <c r="P3061" s="259">
        <v>0</v>
      </c>
      <c r="Q3061" s="259">
        <v>0</v>
      </c>
      <c r="R3061" s="259" t="s">
        <v>33</v>
      </c>
      <c r="S3061" s="260">
        <v>0</v>
      </c>
      <c r="T3061" s="260">
        <v>110</v>
      </c>
      <c r="U3061" s="260">
        <v>5</v>
      </c>
      <c r="V3061" s="260">
        <v>0</v>
      </c>
      <c r="W3061" s="260">
        <v>0.01</v>
      </c>
      <c r="X3061" s="21">
        <v>11.52</v>
      </c>
      <c r="Y3061" s="261" t="s">
        <v>33</v>
      </c>
      <c r="Z3061" s="262" t="s">
        <v>5838</v>
      </c>
      <c r="AA3061" s="262"/>
      <c r="AB3061" s="262"/>
      <c r="AC3061" s="262"/>
      <c r="AD3061" s="25"/>
      <c r="AE3061" s="26"/>
      <c r="AF3061" s="27"/>
      <c r="AG3061" s="28"/>
      <c r="AH3061" s="28"/>
      <c r="AI3061" s="28"/>
      <c r="AJ3061" s="28"/>
      <c r="AK3061" s="28"/>
      <c r="AL3061" s="28"/>
      <c r="AM3061" s="28"/>
      <c r="AN3061" s="28"/>
      <c r="AO3061" s="28"/>
    </row>
    <row r="3062" spans="1:41" ht="16.5" customHeight="1">
      <c r="A3062" s="264" t="s">
        <v>4670</v>
      </c>
      <c r="B3062" s="264"/>
      <c r="C3062" s="495"/>
      <c r="D3062" s="263"/>
      <c r="E3062" s="112" t="s">
        <v>174</v>
      </c>
      <c r="F3062" s="112" t="s">
        <v>226</v>
      </c>
      <c r="G3062" s="112" t="s">
        <v>2258</v>
      </c>
      <c r="H3062" s="112">
        <v>2016</v>
      </c>
      <c r="I3062" s="112">
        <v>1</v>
      </c>
      <c r="J3062" s="112">
        <v>0</v>
      </c>
      <c r="K3062" s="112">
        <v>0</v>
      </c>
      <c r="L3062" s="258" t="s">
        <v>4673</v>
      </c>
      <c r="M3062" s="258"/>
      <c r="N3062" s="258" t="s">
        <v>696</v>
      </c>
      <c r="O3062" s="259">
        <v>36</v>
      </c>
      <c r="P3062" s="259">
        <v>0</v>
      </c>
      <c r="Q3062" s="259">
        <v>0</v>
      </c>
      <c r="R3062" s="259" t="s">
        <v>33</v>
      </c>
      <c r="S3062" s="260">
        <v>0</v>
      </c>
      <c r="T3062" s="260">
        <v>110</v>
      </c>
      <c r="U3062" s="260">
        <v>1.1000000000000001</v>
      </c>
      <c r="V3062" s="260">
        <v>0</v>
      </c>
      <c r="W3062" s="260">
        <v>0.3</v>
      </c>
      <c r="X3062" s="21">
        <v>10.799999999999999</v>
      </c>
      <c r="Y3062" s="261" t="s">
        <v>33</v>
      </c>
      <c r="Z3062" s="262" t="s">
        <v>5838</v>
      </c>
      <c r="AA3062" s="262"/>
      <c r="AB3062" s="262"/>
      <c r="AC3062" s="262"/>
      <c r="AD3062" s="25"/>
      <c r="AE3062" s="26"/>
      <c r="AF3062" s="27"/>
      <c r="AG3062" s="28"/>
      <c r="AH3062" s="28"/>
      <c r="AI3062" s="28"/>
      <c r="AJ3062" s="28"/>
      <c r="AK3062" s="28"/>
      <c r="AL3062" s="28"/>
      <c r="AM3062" s="28"/>
      <c r="AN3062" s="28"/>
      <c r="AO3062" s="28"/>
    </row>
    <row r="3063" spans="1:41" ht="16.5" customHeight="1">
      <c r="A3063" s="111" t="s">
        <v>4670</v>
      </c>
      <c r="B3063" s="111"/>
      <c r="C3063" s="111"/>
      <c r="D3063" s="263"/>
      <c r="E3063" s="112" t="s">
        <v>6102</v>
      </c>
      <c r="F3063" s="112" t="s">
        <v>480</v>
      </c>
      <c r="G3063" s="112" t="s">
        <v>2137</v>
      </c>
      <c r="H3063" s="112">
        <v>2009</v>
      </c>
      <c r="I3063" s="112">
        <v>1</v>
      </c>
      <c r="J3063" s="112">
        <v>0</v>
      </c>
      <c r="K3063" s="112">
        <v>0</v>
      </c>
      <c r="L3063" s="258" t="s">
        <v>4674</v>
      </c>
      <c r="M3063" s="258"/>
      <c r="N3063" s="258" t="s">
        <v>696</v>
      </c>
      <c r="O3063" s="259">
        <v>576</v>
      </c>
      <c r="P3063" s="259">
        <v>0</v>
      </c>
      <c r="Q3063" s="259">
        <v>0</v>
      </c>
      <c r="R3063" s="259" t="s">
        <v>33</v>
      </c>
      <c r="S3063" s="260">
        <v>60</v>
      </c>
      <c r="T3063" s="260">
        <v>110</v>
      </c>
      <c r="U3063" s="260">
        <v>2.4</v>
      </c>
      <c r="V3063" s="260">
        <v>0</v>
      </c>
      <c r="W3063" s="260">
        <v>0.02</v>
      </c>
      <c r="X3063" s="21">
        <v>11.52</v>
      </c>
      <c r="Y3063" s="261" t="s">
        <v>33</v>
      </c>
      <c r="Z3063" s="262" t="s">
        <v>5838</v>
      </c>
      <c r="AA3063" s="262"/>
      <c r="AB3063" s="262"/>
      <c r="AC3063" s="262"/>
      <c r="AD3063" s="25"/>
      <c r="AE3063" s="26"/>
      <c r="AF3063" s="27"/>
      <c r="AG3063" s="28"/>
      <c r="AH3063" s="28"/>
      <c r="AI3063" s="28"/>
      <c r="AJ3063" s="28"/>
      <c r="AK3063" s="28"/>
      <c r="AL3063" s="28"/>
      <c r="AM3063" s="28"/>
      <c r="AN3063" s="28"/>
      <c r="AO3063" s="28"/>
    </row>
    <row r="3064" spans="1:41" ht="16.5" customHeight="1">
      <c r="A3064" s="264" t="s">
        <v>4670</v>
      </c>
      <c r="B3064" s="264"/>
      <c r="C3064" s="495"/>
      <c r="D3064" s="263"/>
      <c r="E3064" s="112" t="s">
        <v>90</v>
      </c>
      <c r="F3064" s="112" t="s">
        <v>125</v>
      </c>
      <c r="G3064" s="112" t="s">
        <v>6110</v>
      </c>
      <c r="H3064" s="112">
        <v>2018</v>
      </c>
      <c r="I3064" s="112">
        <v>2</v>
      </c>
      <c r="J3064" s="112">
        <v>0</v>
      </c>
      <c r="K3064" s="112">
        <v>0</v>
      </c>
      <c r="L3064" s="258" t="s">
        <v>4674</v>
      </c>
      <c r="M3064" s="258"/>
      <c r="N3064" s="258" t="s">
        <v>696</v>
      </c>
      <c r="O3064" s="259">
        <v>270</v>
      </c>
      <c r="P3064" s="259">
        <v>0</v>
      </c>
      <c r="Q3064" s="259">
        <v>0</v>
      </c>
      <c r="R3064" s="259" t="s">
        <v>33</v>
      </c>
      <c r="S3064" s="260">
        <v>60</v>
      </c>
      <c r="T3064" s="260">
        <v>110</v>
      </c>
      <c r="U3064" s="260">
        <v>0</v>
      </c>
      <c r="V3064" s="260">
        <v>0</v>
      </c>
      <c r="W3064" s="260">
        <v>4.3999999999999997E-2</v>
      </c>
      <c r="X3064" s="21">
        <v>23.759999999999998</v>
      </c>
      <c r="Y3064" s="261" t="s">
        <v>33</v>
      </c>
      <c r="Z3064" s="262" t="s">
        <v>5838</v>
      </c>
      <c r="AA3064" s="262"/>
      <c r="AB3064" s="262"/>
      <c r="AC3064" s="262"/>
      <c r="AD3064" s="25"/>
      <c r="AE3064" s="26"/>
      <c r="AF3064" s="27"/>
      <c r="AG3064" s="28"/>
      <c r="AH3064" s="28"/>
      <c r="AI3064" s="28"/>
      <c r="AJ3064" s="28"/>
      <c r="AK3064" s="28"/>
      <c r="AL3064" s="28"/>
      <c r="AM3064" s="28"/>
      <c r="AN3064" s="28"/>
      <c r="AO3064" s="28"/>
    </row>
    <row r="3065" spans="1:41" ht="16.5" customHeight="1">
      <c r="A3065" s="264" t="s">
        <v>4670</v>
      </c>
      <c r="B3065" s="264"/>
      <c r="C3065" s="495"/>
      <c r="D3065" s="263"/>
      <c r="E3065" s="112" t="s">
        <v>90</v>
      </c>
      <c r="F3065" s="112" t="s">
        <v>36</v>
      </c>
      <c r="G3065" s="112" t="s">
        <v>6153</v>
      </c>
      <c r="H3065" s="112">
        <v>2021</v>
      </c>
      <c r="I3065" s="112">
        <v>6</v>
      </c>
      <c r="J3065" s="112">
        <v>0</v>
      </c>
      <c r="K3065" s="112">
        <v>0</v>
      </c>
      <c r="L3065" s="258" t="s">
        <v>4674</v>
      </c>
      <c r="M3065" s="258"/>
      <c r="N3065" s="258" t="s">
        <v>696</v>
      </c>
      <c r="O3065" s="259">
        <v>270</v>
      </c>
      <c r="P3065" s="259">
        <v>0</v>
      </c>
      <c r="Q3065" s="259">
        <v>0</v>
      </c>
      <c r="R3065" s="259" t="s">
        <v>33</v>
      </c>
      <c r="S3065" s="260">
        <v>60</v>
      </c>
      <c r="T3065" s="260">
        <v>110</v>
      </c>
      <c r="U3065" s="260">
        <v>3.4</v>
      </c>
      <c r="V3065" s="260">
        <v>0</v>
      </c>
      <c r="W3065" s="260">
        <v>4.4999999999999998E-2</v>
      </c>
      <c r="X3065" s="21">
        <v>72.900000000000006</v>
      </c>
      <c r="Y3065" s="261" t="s">
        <v>33</v>
      </c>
      <c r="Z3065" s="262" t="s">
        <v>5838</v>
      </c>
      <c r="AA3065" s="262"/>
      <c r="AB3065" s="262"/>
      <c r="AC3065" s="262"/>
      <c r="AD3065" s="25"/>
      <c r="AE3065" s="26"/>
      <c r="AF3065" s="27"/>
      <c r="AG3065" s="28"/>
      <c r="AH3065" s="28"/>
      <c r="AI3065" s="28"/>
      <c r="AJ3065" s="28"/>
      <c r="AK3065" s="28"/>
      <c r="AL3065" s="28"/>
      <c r="AM3065" s="28"/>
      <c r="AN3065" s="28"/>
      <c r="AO3065" s="28"/>
    </row>
    <row r="3066" spans="1:41" ht="16.5" customHeight="1">
      <c r="A3066" s="264" t="s">
        <v>4670</v>
      </c>
      <c r="B3066" s="264"/>
      <c r="C3066" s="495"/>
      <c r="D3066" s="263"/>
      <c r="E3066" s="112" t="s">
        <v>90</v>
      </c>
      <c r="F3066" s="112" t="s">
        <v>83</v>
      </c>
      <c r="G3066" s="112" t="s">
        <v>6156</v>
      </c>
      <c r="H3066" s="112">
        <v>2022</v>
      </c>
      <c r="I3066" s="112">
        <v>3</v>
      </c>
      <c r="J3066" s="112">
        <v>0</v>
      </c>
      <c r="K3066" s="112">
        <v>0</v>
      </c>
      <c r="L3066" s="258" t="s">
        <v>4674</v>
      </c>
      <c r="M3066" s="258"/>
      <c r="N3066" s="258" t="s">
        <v>696</v>
      </c>
      <c r="O3066" s="259">
        <v>270</v>
      </c>
      <c r="P3066" s="259">
        <v>0</v>
      </c>
      <c r="Q3066" s="259">
        <v>0</v>
      </c>
      <c r="R3066" s="259" t="s">
        <v>33</v>
      </c>
      <c r="S3066" s="260">
        <v>60</v>
      </c>
      <c r="T3066" s="260">
        <v>110</v>
      </c>
      <c r="U3066" s="260">
        <v>3.4</v>
      </c>
      <c r="V3066" s="260">
        <v>0</v>
      </c>
      <c r="W3066" s="260">
        <v>4.4999999999999998E-2</v>
      </c>
      <c r="X3066" s="21">
        <v>36.450000000000003</v>
      </c>
      <c r="Y3066" s="261" t="s">
        <v>33</v>
      </c>
      <c r="Z3066" s="262" t="s">
        <v>5838</v>
      </c>
      <c r="AA3066" s="262"/>
      <c r="AB3066" s="262"/>
      <c r="AC3066" s="262"/>
      <c r="AD3066" s="25"/>
      <c r="AE3066" s="26"/>
      <c r="AF3066" s="27"/>
      <c r="AG3066" s="28"/>
      <c r="AH3066" s="28"/>
      <c r="AI3066" s="28"/>
      <c r="AJ3066" s="28"/>
      <c r="AK3066" s="28"/>
      <c r="AL3066" s="28"/>
      <c r="AM3066" s="28"/>
      <c r="AN3066" s="28"/>
      <c r="AO3066" s="28"/>
    </row>
    <row r="3067" spans="1:41" ht="16.5" customHeight="1">
      <c r="A3067" s="264" t="s">
        <v>4670</v>
      </c>
      <c r="B3067" s="264"/>
      <c r="C3067" s="495"/>
      <c r="D3067" s="263"/>
      <c r="E3067" s="112" t="s">
        <v>6105</v>
      </c>
      <c r="F3067" s="112" t="s">
        <v>3419</v>
      </c>
      <c r="G3067" s="112" t="s">
        <v>4671</v>
      </c>
      <c r="H3067" s="112">
        <v>2016</v>
      </c>
      <c r="I3067" s="112">
        <v>1</v>
      </c>
      <c r="J3067" s="112">
        <v>0</v>
      </c>
      <c r="K3067" s="112">
        <v>0</v>
      </c>
      <c r="L3067" s="258" t="s">
        <v>4673</v>
      </c>
      <c r="M3067" s="258"/>
      <c r="N3067" s="258" t="s">
        <v>696</v>
      </c>
      <c r="O3067" s="259">
        <v>40</v>
      </c>
      <c r="P3067" s="259">
        <v>0</v>
      </c>
      <c r="Q3067" s="259">
        <v>0</v>
      </c>
      <c r="R3067" s="259" t="s">
        <v>33</v>
      </c>
      <c r="S3067" s="260">
        <v>60</v>
      </c>
      <c r="T3067" s="260">
        <v>240</v>
      </c>
      <c r="U3067" s="260">
        <v>0</v>
      </c>
      <c r="V3067" s="260">
        <v>0</v>
      </c>
      <c r="W3067" s="260">
        <v>0.32</v>
      </c>
      <c r="X3067" s="21">
        <v>12.8</v>
      </c>
      <c r="Y3067" s="261" t="s">
        <v>33</v>
      </c>
      <c r="Z3067" s="262" t="s">
        <v>5838</v>
      </c>
      <c r="AA3067" s="262"/>
      <c r="AB3067" s="262"/>
      <c r="AC3067" s="262"/>
      <c r="AD3067" s="25"/>
      <c r="AE3067" s="26"/>
      <c r="AF3067" s="27"/>
      <c r="AG3067" s="28"/>
      <c r="AH3067" s="28"/>
      <c r="AI3067" s="28"/>
      <c r="AJ3067" s="28"/>
      <c r="AK3067" s="28"/>
      <c r="AL3067" s="28"/>
      <c r="AM3067" s="28"/>
      <c r="AN3067" s="28"/>
      <c r="AO3067" s="28"/>
    </row>
    <row r="3068" spans="1:41" ht="16.5" customHeight="1">
      <c r="A3068" s="264" t="s">
        <v>4670</v>
      </c>
      <c r="B3068" s="264"/>
      <c r="C3068" s="495"/>
      <c r="D3068" s="263"/>
      <c r="E3068" s="112" t="s">
        <v>203</v>
      </c>
      <c r="F3068" s="112" t="s">
        <v>92</v>
      </c>
      <c r="G3068" s="112" t="s">
        <v>204</v>
      </c>
      <c r="H3068" s="112">
        <v>2011</v>
      </c>
      <c r="I3068" s="112">
        <v>1</v>
      </c>
      <c r="J3068" s="112">
        <v>0</v>
      </c>
      <c r="K3068" s="112">
        <v>0</v>
      </c>
      <c r="L3068" s="258" t="s">
        <v>4673</v>
      </c>
      <c r="M3068" s="258"/>
      <c r="N3068" s="258" t="s">
        <v>696</v>
      </c>
      <c r="O3068" s="259">
        <v>40</v>
      </c>
      <c r="P3068" s="259">
        <v>0</v>
      </c>
      <c r="Q3068" s="259">
        <v>0</v>
      </c>
      <c r="R3068" s="259" t="s">
        <v>33</v>
      </c>
      <c r="S3068" s="260">
        <v>0</v>
      </c>
      <c r="T3068" s="260">
        <v>110</v>
      </c>
      <c r="U3068" s="260">
        <v>4</v>
      </c>
      <c r="V3068" s="260">
        <v>0</v>
      </c>
      <c r="W3068" s="260">
        <v>0.36299999999999999</v>
      </c>
      <c r="X3068" s="21">
        <v>14.52</v>
      </c>
      <c r="Y3068" s="261" t="s">
        <v>33</v>
      </c>
      <c r="Z3068" s="262" t="s">
        <v>5838</v>
      </c>
      <c r="AA3068" s="262"/>
      <c r="AB3068" s="262"/>
      <c r="AC3068" s="262"/>
      <c r="AD3068" s="25"/>
      <c r="AE3068" s="26"/>
      <c r="AF3068" s="27"/>
    </row>
    <row r="3069" spans="1:41" ht="16.5" customHeight="1">
      <c r="A3069" s="264" t="s">
        <v>4670</v>
      </c>
      <c r="B3069" s="264"/>
      <c r="C3069" s="495"/>
      <c r="D3069" s="263"/>
      <c r="E3069" s="112" t="s">
        <v>141</v>
      </c>
      <c r="F3069" s="112" t="s">
        <v>6147</v>
      </c>
      <c r="G3069" s="112" t="s">
        <v>6148</v>
      </c>
      <c r="H3069" s="112">
        <v>2009</v>
      </c>
      <c r="I3069" s="112">
        <v>1</v>
      </c>
      <c r="J3069" s="112">
        <v>0</v>
      </c>
      <c r="K3069" s="112">
        <v>0</v>
      </c>
      <c r="L3069" s="258" t="s">
        <v>4676</v>
      </c>
      <c r="M3069" s="258"/>
      <c r="N3069" s="258" t="s">
        <v>696</v>
      </c>
      <c r="O3069" s="259">
        <v>864</v>
      </c>
      <c r="P3069" s="259">
        <v>0</v>
      </c>
      <c r="Q3069" s="259">
        <v>0</v>
      </c>
      <c r="R3069" s="259" t="s">
        <v>33</v>
      </c>
      <c r="S3069" s="260">
        <v>0</v>
      </c>
      <c r="T3069" s="260">
        <v>110</v>
      </c>
      <c r="U3069" s="260">
        <v>1.1000000000000001</v>
      </c>
      <c r="V3069" s="260">
        <v>0</v>
      </c>
      <c r="W3069" s="260">
        <v>0.02</v>
      </c>
      <c r="X3069" s="21">
        <v>17.28</v>
      </c>
      <c r="Y3069" s="261" t="s">
        <v>33</v>
      </c>
      <c r="Z3069" s="262" t="s">
        <v>5838</v>
      </c>
      <c r="AA3069" s="262"/>
      <c r="AB3069" s="262"/>
      <c r="AC3069" s="262"/>
      <c r="AD3069" s="25"/>
      <c r="AE3069" s="26"/>
      <c r="AF3069" s="27"/>
    </row>
    <row r="3070" spans="1:41" ht="16.5" customHeight="1">
      <c r="A3070" s="264" t="s">
        <v>4670</v>
      </c>
      <c r="B3070" s="264"/>
      <c r="C3070" s="495"/>
      <c r="D3070" s="263"/>
      <c r="E3070" s="112" t="s">
        <v>6116</v>
      </c>
      <c r="F3070" s="112" t="s">
        <v>467</v>
      </c>
      <c r="G3070" s="112" t="s">
        <v>6117</v>
      </c>
      <c r="H3070" s="112">
        <v>2017</v>
      </c>
      <c r="I3070" s="112">
        <v>2</v>
      </c>
      <c r="J3070" s="112">
        <v>0</v>
      </c>
      <c r="K3070" s="112">
        <v>0</v>
      </c>
      <c r="L3070" s="258" t="s">
        <v>4672</v>
      </c>
      <c r="M3070" s="258"/>
      <c r="N3070" s="258" t="s">
        <v>696</v>
      </c>
      <c r="O3070" s="259">
        <v>2628</v>
      </c>
      <c r="P3070" s="259">
        <v>6132</v>
      </c>
      <c r="Q3070" s="259">
        <v>5</v>
      </c>
      <c r="R3070" s="259" t="s">
        <v>33</v>
      </c>
      <c r="S3070" s="260" t="s">
        <v>89</v>
      </c>
      <c r="T3070" s="260">
        <v>110</v>
      </c>
      <c r="U3070" s="260">
        <v>3</v>
      </c>
      <c r="V3070" s="260">
        <v>0</v>
      </c>
      <c r="W3070" s="260">
        <v>1.4500000000000001E-2</v>
      </c>
      <c r="X3070" s="21">
        <v>42.551700000000004</v>
      </c>
      <c r="Y3070" s="261" t="s">
        <v>33</v>
      </c>
      <c r="Z3070" s="262" t="s">
        <v>5838</v>
      </c>
      <c r="AA3070" s="262"/>
      <c r="AB3070" s="262"/>
      <c r="AC3070" s="262"/>
      <c r="AD3070" s="25"/>
      <c r="AE3070" s="26"/>
      <c r="AF3070" s="27"/>
      <c r="AG3070" s="28"/>
      <c r="AH3070" s="28"/>
      <c r="AI3070" s="28"/>
      <c r="AJ3070" s="28"/>
      <c r="AK3070" s="28"/>
      <c r="AL3070" s="28"/>
      <c r="AM3070" s="28"/>
      <c r="AN3070" s="28"/>
      <c r="AO3070" s="28"/>
    </row>
    <row r="3071" spans="1:41" ht="16.5" customHeight="1">
      <c r="A3071" s="264" t="s">
        <v>4670</v>
      </c>
      <c r="B3071" s="264"/>
      <c r="C3071" s="495"/>
      <c r="D3071" s="263"/>
      <c r="E3071" s="112" t="s">
        <v>793</v>
      </c>
      <c r="F3071" s="112" t="s">
        <v>8414</v>
      </c>
      <c r="G3071" s="112" t="s">
        <v>8579</v>
      </c>
      <c r="H3071" s="112">
        <v>2021</v>
      </c>
      <c r="I3071" s="112">
        <v>1</v>
      </c>
      <c r="J3071" s="112">
        <v>0</v>
      </c>
      <c r="K3071" s="112">
        <v>0</v>
      </c>
      <c r="L3071" s="258" t="s">
        <v>4674</v>
      </c>
      <c r="M3071" s="258"/>
      <c r="N3071" s="258" t="s">
        <v>696</v>
      </c>
      <c r="O3071" s="259">
        <v>20</v>
      </c>
      <c r="P3071" s="259">
        <v>0</v>
      </c>
      <c r="Q3071" s="259">
        <v>0</v>
      </c>
      <c r="R3071" s="259" t="s">
        <v>33</v>
      </c>
      <c r="S3071" s="260">
        <v>60</v>
      </c>
      <c r="T3071" s="260">
        <v>110</v>
      </c>
      <c r="U3071" s="260">
        <v>0</v>
      </c>
      <c r="V3071" s="260">
        <v>0</v>
      </c>
      <c r="W3071" s="260">
        <v>1.2</v>
      </c>
      <c r="X3071" s="21">
        <v>24</v>
      </c>
      <c r="Y3071" s="261" t="s">
        <v>33</v>
      </c>
      <c r="Z3071" s="262" t="s">
        <v>5838</v>
      </c>
      <c r="AA3071" s="262"/>
      <c r="AB3071" s="262"/>
      <c r="AC3071" s="262"/>
      <c r="AD3071" s="25"/>
      <c r="AE3071" s="26"/>
      <c r="AF3071" s="27"/>
    </row>
    <row r="3072" spans="1:41" ht="16.5" customHeight="1">
      <c r="A3072" s="264" t="s">
        <v>4670</v>
      </c>
      <c r="B3072" s="264"/>
      <c r="C3072" s="495"/>
      <c r="D3072" s="263"/>
      <c r="E3072" s="112" t="s">
        <v>90</v>
      </c>
      <c r="F3072" s="112" t="s">
        <v>83</v>
      </c>
      <c r="G3072" s="112" t="s">
        <v>2360</v>
      </c>
      <c r="H3072" s="112">
        <v>2010</v>
      </c>
      <c r="I3072" s="112">
        <v>1</v>
      </c>
      <c r="J3072" s="112">
        <v>0</v>
      </c>
      <c r="K3072" s="112">
        <v>0</v>
      </c>
      <c r="L3072" s="258" t="s">
        <v>4674</v>
      </c>
      <c r="M3072" s="258"/>
      <c r="N3072" s="258" t="s">
        <v>696</v>
      </c>
      <c r="O3072" s="259">
        <v>270</v>
      </c>
      <c r="P3072" s="259">
        <v>0</v>
      </c>
      <c r="Q3072" s="259">
        <v>0</v>
      </c>
      <c r="R3072" s="259" t="s">
        <v>33</v>
      </c>
      <c r="S3072" s="260">
        <v>60</v>
      </c>
      <c r="T3072" s="260">
        <v>110</v>
      </c>
      <c r="U3072" s="260">
        <v>3.4</v>
      </c>
      <c r="V3072" s="260">
        <v>0</v>
      </c>
      <c r="W3072" s="260">
        <v>0.09</v>
      </c>
      <c r="X3072" s="21">
        <v>24.3</v>
      </c>
      <c r="Y3072" s="261" t="s">
        <v>33</v>
      </c>
      <c r="Z3072" s="262" t="s">
        <v>5838</v>
      </c>
      <c r="AA3072" s="262"/>
      <c r="AB3072" s="262"/>
      <c r="AC3072" s="262"/>
      <c r="AD3072" s="25"/>
      <c r="AE3072" s="26"/>
      <c r="AF3072" s="27"/>
    </row>
    <row r="3073" spans="1:41" ht="16.5" customHeight="1">
      <c r="A3073" s="264" t="s">
        <v>4670</v>
      </c>
      <c r="B3073" s="264"/>
      <c r="C3073" s="495"/>
      <c r="D3073" s="263"/>
      <c r="E3073" s="112" t="s">
        <v>90</v>
      </c>
      <c r="F3073" s="112" t="s">
        <v>83</v>
      </c>
      <c r="G3073" s="112" t="s">
        <v>6106</v>
      </c>
      <c r="H3073" s="112">
        <v>2012</v>
      </c>
      <c r="I3073" s="112">
        <v>1</v>
      </c>
      <c r="J3073" s="112">
        <v>0</v>
      </c>
      <c r="K3073" s="112">
        <v>0</v>
      </c>
      <c r="L3073" s="258" t="s">
        <v>4674</v>
      </c>
      <c r="M3073" s="258"/>
      <c r="N3073" s="258" t="s">
        <v>696</v>
      </c>
      <c r="O3073" s="259">
        <v>270</v>
      </c>
      <c r="P3073" s="259">
        <v>0</v>
      </c>
      <c r="Q3073" s="259">
        <v>0</v>
      </c>
      <c r="R3073" s="259" t="s">
        <v>33</v>
      </c>
      <c r="S3073" s="260">
        <v>60</v>
      </c>
      <c r="T3073" s="260">
        <v>110</v>
      </c>
      <c r="U3073" s="260">
        <v>4.4000000000000004</v>
      </c>
      <c r="V3073" s="260">
        <v>0</v>
      </c>
      <c r="W3073" s="260">
        <v>0.09</v>
      </c>
      <c r="X3073" s="21">
        <v>24.3</v>
      </c>
      <c r="Y3073" s="261" t="s">
        <v>33</v>
      </c>
      <c r="Z3073" s="262" t="s">
        <v>5838</v>
      </c>
      <c r="AA3073" s="262"/>
      <c r="AB3073" s="262"/>
      <c r="AC3073" s="262"/>
      <c r="AD3073" s="25"/>
      <c r="AE3073" s="26"/>
      <c r="AF3073" s="27"/>
    </row>
    <row r="3074" spans="1:41" ht="16.5" customHeight="1">
      <c r="A3074" s="264" t="s">
        <v>4670</v>
      </c>
      <c r="B3074" s="264"/>
      <c r="C3074" s="495"/>
      <c r="D3074" s="263"/>
      <c r="E3074" s="112" t="s">
        <v>90</v>
      </c>
      <c r="F3074" s="112" t="s">
        <v>83</v>
      </c>
      <c r="G3074" s="112" t="s">
        <v>6108</v>
      </c>
      <c r="H3074" s="112">
        <v>2016</v>
      </c>
      <c r="I3074" s="112">
        <v>1</v>
      </c>
      <c r="J3074" s="112">
        <v>0</v>
      </c>
      <c r="K3074" s="112">
        <v>0</v>
      </c>
      <c r="L3074" s="258" t="s">
        <v>4674</v>
      </c>
      <c r="M3074" s="258"/>
      <c r="N3074" s="258" t="s">
        <v>696</v>
      </c>
      <c r="O3074" s="259">
        <v>270</v>
      </c>
      <c r="P3074" s="259">
        <v>0</v>
      </c>
      <c r="Q3074" s="259">
        <v>0</v>
      </c>
      <c r="R3074" s="259" t="s">
        <v>33</v>
      </c>
      <c r="S3074" s="260">
        <v>60</v>
      </c>
      <c r="T3074" s="260">
        <v>110</v>
      </c>
      <c r="U3074" s="260">
        <v>3.4</v>
      </c>
      <c r="V3074" s="260">
        <v>0</v>
      </c>
      <c r="W3074" s="260">
        <v>0.09</v>
      </c>
      <c r="X3074" s="21">
        <v>24.3</v>
      </c>
      <c r="Y3074" s="261" t="s">
        <v>33</v>
      </c>
      <c r="Z3074" s="262" t="s">
        <v>5838</v>
      </c>
      <c r="AA3074" s="262"/>
      <c r="AB3074" s="262"/>
      <c r="AC3074" s="262"/>
      <c r="AD3074" s="25"/>
      <c r="AE3074" s="26"/>
      <c r="AF3074" s="27"/>
    </row>
    <row r="3075" spans="1:41" ht="16.5" customHeight="1">
      <c r="A3075" s="264" t="s">
        <v>4670</v>
      </c>
      <c r="B3075" s="264"/>
      <c r="C3075" s="495"/>
      <c r="D3075" s="263"/>
      <c r="E3075" s="112" t="s">
        <v>90</v>
      </c>
      <c r="F3075" s="112" t="s">
        <v>36</v>
      </c>
      <c r="G3075" s="112" t="s">
        <v>6109</v>
      </c>
      <c r="H3075" s="112">
        <v>2016</v>
      </c>
      <c r="I3075" s="112">
        <v>3</v>
      </c>
      <c r="J3075" s="112">
        <v>0</v>
      </c>
      <c r="K3075" s="112">
        <v>0</v>
      </c>
      <c r="L3075" s="258" t="s">
        <v>4674</v>
      </c>
      <c r="M3075" s="258"/>
      <c r="N3075" s="258" t="s">
        <v>696</v>
      </c>
      <c r="O3075" s="259">
        <v>270</v>
      </c>
      <c r="P3075" s="259">
        <v>0</v>
      </c>
      <c r="Q3075" s="259">
        <v>0</v>
      </c>
      <c r="R3075" s="259" t="s">
        <v>33</v>
      </c>
      <c r="S3075" s="260">
        <v>60</v>
      </c>
      <c r="T3075" s="260">
        <v>110</v>
      </c>
      <c r="U3075" s="260">
        <v>3.4</v>
      </c>
      <c r="V3075" s="260">
        <v>0</v>
      </c>
      <c r="W3075" s="260">
        <v>0.09</v>
      </c>
      <c r="X3075" s="21">
        <v>72.900000000000006</v>
      </c>
      <c r="Y3075" s="261" t="s">
        <v>33</v>
      </c>
      <c r="Z3075" s="262" t="s">
        <v>5838</v>
      </c>
      <c r="AA3075" s="262"/>
      <c r="AB3075" s="262"/>
      <c r="AC3075" s="262"/>
      <c r="AD3075" s="25"/>
      <c r="AE3075" s="26"/>
      <c r="AF3075" s="27"/>
    </row>
    <row r="3076" spans="1:41" ht="16.5" customHeight="1">
      <c r="A3076" s="264" t="s">
        <v>4670</v>
      </c>
      <c r="B3076" s="264"/>
      <c r="C3076" s="495"/>
      <c r="D3076" s="263"/>
      <c r="E3076" s="112" t="s">
        <v>199</v>
      </c>
      <c r="F3076" s="112" t="s">
        <v>466</v>
      </c>
      <c r="G3076" s="112" t="s">
        <v>6142</v>
      </c>
      <c r="H3076" s="112">
        <v>2007</v>
      </c>
      <c r="I3076" s="112">
        <v>1</v>
      </c>
      <c r="J3076" s="112">
        <v>0</v>
      </c>
      <c r="K3076" s="112">
        <v>0</v>
      </c>
      <c r="L3076" s="258" t="s">
        <v>4674</v>
      </c>
      <c r="M3076" s="258"/>
      <c r="N3076" s="258" t="s">
        <v>696</v>
      </c>
      <c r="O3076" s="259">
        <v>20</v>
      </c>
      <c r="P3076" s="259">
        <v>0</v>
      </c>
      <c r="Q3076" s="259">
        <v>0</v>
      </c>
      <c r="R3076" s="259" t="s">
        <v>33</v>
      </c>
      <c r="S3076" s="260">
        <v>60</v>
      </c>
      <c r="T3076" s="260">
        <v>110</v>
      </c>
      <c r="U3076" s="260">
        <v>13</v>
      </c>
      <c r="V3076" s="260">
        <v>0</v>
      </c>
      <c r="W3076" s="260">
        <v>1.3</v>
      </c>
      <c r="X3076" s="21">
        <v>26</v>
      </c>
      <c r="Y3076" s="261" t="s">
        <v>33</v>
      </c>
      <c r="Z3076" s="262" t="s">
        <v>5838</v>
      </c>
      <c r="AA3076" s="262"/>
      <c r="AB3076" s="262"/>
      <c r="AC3076" s="262"/>
      <c r="AD3076" s="25"/>
      <c r="AE3076" s="26"/>
      <c r="AF3076" s="27"/>
    </row>
    <row r="3077" spans="1:41" ht="16.5" customHeight="1">
      <c r="A3077" s="264" t="s">
        <v>4670</v>
      </c>
      <c r="B3077" s="264"/>
      <c r="C3077" s="495"/>
      <c r="D3077" s="263"/>
      <c r="E3077" s="112" t="s">
        <v>90</v>
      </c>
      <c r="F3077" s="112" t="s">
        <v>916</v>
      </c>
      <c r="G3077" s="112" t="s">
        <v>6107</v>
      </c>
      <c r="H3077" s="112">
        <v>2015</v>
      </c>
      <c r="I3077" s="112">
        <v>1</v>
      </c>
      <c r="J3077" s="112">
        <v>0</v>
      </c>
      <c r="K3077" s="112">
        <v>0</v>
      </c>
      <c r="L3077" s="258" t="s">
        <v>4674</v>
      </c>
      <c r="M3077" s="258"/>
      <c r="N3077" s="258" t="s">
        <v>696</v>
      </c>
      <c r="O3077" s="259">
        <v>270</v>
      </c>
      <c r="P3077" s="259">
        <v>0</v>
      </c>
      <c r="Q3077" s="259">
        <v>0</v>
      </c>
      <c r="R3077" s="259" t="s">
        <v>33</v>
      </c>
      <c r="S3077" s="260">
        <v>60</v>
      </c>
      <c r="T3077" s="260">
        <v>240</v>
      </c>
      <c r="U3077" s="260">
        <v>3.4</v>
      </c>
      <c r="V3077" s="260">
        <v>0</v>
      </c>
      <c r="W3077" s="260">
        <v>0.12</v>
      </c>
      <c r="X3077" s="21">
        <v>32.4</v>
      </c>
      <c r="Y3077" s="261" t="s">
        <v>33</v>
      </c>
      <c r="Z3077" s="262" t="s">
        <v>5838</v>
      </c>
      <c r="AA3077" s="262"/>
      <c r="AB3077" s="262"/>
      <c r="AC3077" s="262"/>
      <c r="AD3077" s="25"/>
      <c r="AE3077" s="26"/>
      <c r="AF3077" s="27"/>
    </row>
    <row r="3078" spans="1:41" ht="16.5" customHeight="1">
      <c r="A3078" s="111" t="s">
        <v>4670</v>
      </c>
      <c r="B3078" s="111"/>
      <c r="C3078" s="111"/>
      <c r="D3078" s="111"/>
      <c r="E3078" s="112" t="s">
        <v>804</v>
      </c>
      <c r="F3078" s="112" t="s">
        <v>163</v>
      </c>
      <c r="G3078" s="112" t="s">
        <v>3075</v>
      </c>
      <c r="H3078" s="112">
        <v>2009</v>
      </c>
      <c r="I3078" s="112">
        <v>1</v>
      </c>
      <c r="J3078" s="112">
        <v>0</v>
      </c>
      <c r="K3078" s="112">
        <v>0</v>
      </c>
      <c r="L3078" s="258" t="s">
        <v>4674</v>
      </c>
      <c r="M3078" s="258"/>
      <c r="N3078" s="258" t="s">
        <v>696</v>
      </c>
      <c r="O3078" s="259">
        <v>2200</v>
      </c>
      <c r="P3078" s="259">
        <v>0</v>
      </c>
      <c r="Q3078" s="259">
        <v>0</v>
      </c>
      <c r="R3078" s="259" t="s">
        <v>33</v>
      </c>
      <c r="S3078" s="260">
        <v>60</v>
      </c>
      <c r="T3078" s="260">
        <v>110</v>
      </c>
      <c r="U3078" s="260">
        <v>0</v>
      </c>
      <c r="V3078" s="260">
        <v>0</v>
      </c>
      <c r="W3078" s="260">
        <v>1.6500000000000001E-2</v>
      </c>
      <c r="X3078" s="21">
        <v>36.300000000000004</v>
      </c>
      <c r="Y3078" s="261" t="s">
        <v>33</v>
      </c>
      <c r="Z3078" s="262" t="s">
        <v>5838</v>
      </c>
      <c r="AA3078" s="262"/>
      <c r="AB3078" s="262"/>
      <c r="AC3078" s="262"/>
      <c r="AD3078" s="25"/>
      <c r="AE3078" s="26"/>
      <c r="AF3078" s="27"/>
    </row>
    <row r="3079" spans="1:41" ht="16.5" customHeight="1">
      <c r="A3079" s="264" t="s">
        <v>4670</v>
      </c>
      <c r="B3079" s="264"/>
      <c r="C3079" s="495"/>
      <c r="D3079" s="263"/>
      <c r="E3079" s="112" t="s">
        <v>99</v>
      </c>
      <c r="F3079" s="112" t="s">
        <v>36</v>
      </c>
      <c r="G3079" s="112" t="s">
        <v>846</v>
      </c>
      <c r="H3079" s="112">
        <v>2010</v>
      </c>
      <c r="I3079" s="112">
        <v>1</v>
      </c>
      <c r="J3079" s="112">
        <v>0</v>
      </c>
      <c r="K3079" s="112">
        <v>0</v>
      </c>
      <c r="L3079" s="258" t="s">
        <v>1837</v>
      </c>
      <c r="M3079" s="258"/>
      <c r="N3079" s="258" t="s">
        <v>696</v>
      </c>
      <c r="O3079" s="259">
        <v>2200</v>
      </c>
      <c r="P3079" s="259">
        <v>0</v>
      </c>
      <c r="Q3079" s="259">
        <v>0</v>
      </c>
      <c r="R3079" s="259" t="s">
        <v>33</v>
      </c>
      <c r="S3079" s="260">
        <v>60</v>
      </c>
      <c r="T3079" s="260">
        <v>110</v>
      </c>
      <c r="U3079" s="260">
        <v>0</v>
      </c>
      <c r="V3079" s="260">
        <v>0</v>
      </c>
      <c r="W3079" s="260">
        <v>1.6500000000000001E-2</v>
      </c>
      <c r="X3079" s="21">
        <v>36.300000000000004</v>
      </c>
      <c r="Y3079" s="261" t="s">
        <v>33</v>
      </c>
      <c r="Z3079" s="262" t="s">
        <v>5838</v>
      </c>
      <c r="AA3079" s="262"/>
      <c r="AB3079" s="262"/>
      <c r="AC3079" s="262"/>
      <c r="AD3079" s="25"/>
      <c r="AE3079" s="26"/>
      <c r="AF3079" s="27"/>
    </row>
    <row r="3080" spans="1:41" s="271" customFormat="1" ht="16.5" customHeight="1">
      <c r="A3080" s="264" t="s">
        <v>4670</v>
      </c>
      <c r="B3080" s="264"/>
      <c r="C3080" s="495"/>
      <c r="D3080" s="263"/>
      <c r="E3080" s="112" t="s">
        <v>6116</v>
      </c>
      <c r="F3080" s="112" t="s">
        <v>467</v>
      </c>
      <c r="G3080" s="112" t="s">
        <v>6117</v>
      </c>
      <c r="H3080" s="112">
        <v>2016</v>
      </c>
      <c r="I3080" s="112">
        <v>1</v>
      </c>
      <c r="J3080" s="112">
        <v>0</v>
      </c>
      <c r="K3080" s="112">
        <v>0</v>
      </c>
      <c r="L3080" s="258" t="s">
        <v>1837</v>
      </c>
      <c r="M3080" s="258"/>
      <c r="N3080" s="258" t="s">
        <v>696</v>
      </c>
      <c r="O3080" s="259">
        <v>2628</v>
      </c>
      <c r="P3080" s="259">
        <v>0</v>
      </c>
      <c r="Q3080" s="259">
        <v>0</v>
      </c>
      <c r="R3080" s="259" t="s">
        <v>33</v>
      </c>
      <c r="S3080" s="260">
        <v>60</v>
      </c>
      <c r="T3080" s="260">
        <v>110</v>
      </c>
      <c r="U3080" s="260">
        <v>3</v>
      </c>
      <c r="V3080" s="260">
        <v>0</v>
      </c>
      <c r="W3080" s="260">
        <v>1.4500000000000001E-2</v>
      </c>
      <c r="X3080" s="21">
        <v>38.106000000000002</v>
      </c>
      <c r="Y3080" s="261" t="s">
        <v>33</v>
      </c>
      <c r="Z3080" s="262" t="s">
        <v>5838</v>
      </c>
      <c r="AA3080" s="262"/>
      <c r="AB3080" s="262"/>
      <c r="AC3080" s="262"/>
      <c r="AD3080" s="25"/>
      <c r="AE3080" s="26"/>
      <c r="AF3080" s="27"/>
      <c r="AG3080" s="11"/>
      <c r="AH3080" s="11"/>
      <c r="AI3080" s="11"/>
      <c r="AJ3080" s="11"/>
      <c r="AK3080" s="11"/>
      <c r="AL3080" s="11"/>
      <c r="AM3080" s="11"/>
      <c r="AN3080" s="11"/>
      <c r="AO3080" s="11"/>
    </row>
    <row r="3081" spans="1:41" s="271" customFormat="1" ht="16.5" customHeight="1">
      <c r="A3081" s="264" t="s">
        <v>4670</v>
      </c>
      <c r="B3081" s="264"/>
      <c r="C3081" s="495"/>
      <c r="D3081" s="263"/>
      <c r="E3081" s="112" t="s">
        <v>99</v>
      </c>
      <c r="F3081" s="112" t="s">
        <v>36</v>
      </c>
      <c r="G3081" s="112" t="s">
        <v>1040</v>
      </c>
      <c r="H3081" s="112">
        <v>2018</v>
      </c>
      <c r="I3081" s="112">
        <v>1</v>
      </c>
      <c r="J3081" s="112">
        <v>0</v>
      </c>
      <c r="K3081" s="112">
        <v>0</v>
      </c>
      <c r="L3081" s="258" t="s">
        <v>4674</v>
      </c>
      <c r="M3081" s="258"/>
      <c r="N3081" s="258" t="s">
        <v>696</v>
      </c>
      <c r="O3081" s="259">
        <v>2200</v>
      </c>
      <c r="P3081" s="259">
        <v>0</v>
      </c>
      <c r="Q3081" s="259">
        <v>0</v>
      </c>
      <c r="R3081" s="259" t="s">
        <v>33</v>
      </c>
      <c r="S3081" s="260">
        <v>60</v>
      </c>
      <c r="T3081" s="260">
        <v>110</v>
      </c>
      <c r="U3081" s="260">
        <v>6</v>
      </c>
      <c r="V3081" s="260">
        <v>0</v>
      </c>
      <c r="W3081" s="260">
        <v>1.95E-2</v>
      </c>
      <c r="X3081" s="21">
        <v>42.9</v>
      </c>
      <c r="Y3081" s="261" t="s">
        <v>33</v>
      </c>
      <c r="Z3081" s="262" t="s">
        <v>5838</v>
      </c>
      <c r="AA3081" s="262"/>
      <c r="AB3081" s="262"/>
      <c r="AC3081" s="262"/>
      <c r="AD3081" s="25"/>
      <c r="AE3081" s="26"/>
      <c r="AF3081" s="27"/>
      <c r="AG3081" s="11"/>
      <c r="AH3081" s="11"/>
      <c r="AI3081" s="11"/>
      <c r="AJ3081" s="11"/>
      <c r="AK3081" s="11"/>
      <c r="AL3081" s="11"/>
      <c r="AM3081" s="11"/>
      <c r="AN3081" s="11"/>
      <c r="AO3081" s="11"/>
    </row>
    <row r="3082" spans="1:41" s="271" customFormat="1" ht="16.5" customHeight="1">
      <c r="A3082" s="264" t="s">
        <v>4670</v>
      </c>
      <c r="B3082" s="264"/>
      <c r="C3082" s="495"/>
      <c r="D3082" s="263"/>
      <c r="E3082" s="112" t="s">
        <v>37</v>
      </c>
      <c r="F3082" s="112" t="s">
        <v>36</v>
      </c>
      <c r="G3082" s="112" t="s">
        <v>512</v>
      </c>
      <c r="H3082" s="112">
        <v>2019</v>
      </c>
      <c r="I3082" s="112">
        <v>1</v>
      </c>
      <c r="J3082" s="112">
        <v>0</v>
      </c>
      <c r="K3082" s="112">
        <v>0</v>
      </c>
      <c r="L3082" s="258" t="s">
        <v>4674</v>
      </c>
      <c r="M3082" s="258"/>
      <c r="N3082" s="258" t="s">
        <v>696</v>
      </c>
      <c r="O3082" s="259">
        <v>2200</v>
      </c>
      <c r="P3082" s="259">
        <v>0</v>
      </c>
      <c r="Q3082" s="259">
        <v>0</v>
      </c>
      <c r="R3082" s="259" t="s">
        <v>33</v>
      </c>
      <c r="S3082" s="260">
        <v>60</v>
      </c>
      <c r="T3082" s="260">
        <v>110</v>
      </c>
      <c r="U3082" s="260">
        <v>0</v>
      </c>
      <c r="V3082" s="260">
        <v>0</v>
      </c>
      <c r="W3082" s="260">
        <v>1.95E-2</v>
      </c>
      <c r="X3082" s="21">
        <v>42.9</v>
      </c>
      <c r="Y3082" s="261" t="s">
        <v>33</v>
      </c>
      <c r="Z3082" s="262" t="s">
        <v>5838</v>
      </c>
      <c r="AA3082" s="262"/>
      <c r="AB3082" s="262"/>
      <c r="AC3082" s="262"/>
      <c r="AD3082" s="25"/>
      <c r="AE3082" s="26"/>
      <c r="AF3082" s="27"/>
      <c r="AG3082" s="11"/>
      <c r="AH3082" s="11"/>
      <c r="AI3082" s="11"/>
      <c r="AJ3082" s="11"/>
      <c r="AK3082" s="11"/>
      <c r="AL3082" s="11"/>
      <c r="AM3082" s="11"/>
      <c r="AN3082" s="11"/>
      <c r="AO3082" s="11"/>
    </row>
    <row r="3083" spans="1:41" s="271" customFormat="1" ht="16.5" customHeight="1">
      <c r="A3083" s="264" t="s">
        <v>4670</v>
      </c>
      <c r="B3083" s="264"/>
      <c r="C3083" s="495"/>
      <c r="D3083" s="263"/>
      <c r="E3083" s="112" t="s">
        <v>6154</v>
      </c>
      <c r="F3083" s="112" t="s">
        <v>2907</v>
      </c>
      <c r="G3083" s="112" t="s">
        <v>6155</v>
      </c>
      <c r="H3083" s="112">
        <v>2022</v>
      </c>
      <c r="I3083" s="112">
        <v>1</v>
      </c>
      <c r="J3083" s="112">
        <v>0</v>
      </c>
      <c r="K3083" s="112">
        <v>0</v>
      </c>
      <c r="L3083" s="258" t="s">
        <v>4674</v>
      </c>
      <c r="M3083" s="258"/>
      <c r="N3083" s="258" t="s">
        <v>696</v>
      </c>
      <c r="O3083" s="259">
        <v>2200</v>
      </c>
      <c r="P3083" s="259">
        <v>0</v>
      </c>
      <c r="Q3083" s="259">
        <v>0</v>
      </c>
      <c r="R3083" s="259" t="s">
        <v>33</v>
      </c>
      <c r="S3083" s="260">
        <v>60</v>
      </c>
      <c r="T3083" s="260">
        <v>110</v>
      </c>
      <c r="U3083" s="260">
        <v>0</v>
      </c>
      <c r="V3083" s="260">
        <v>0</v>
      </c>
      <c r="W3083" s="260">
        <v>2.1617999999999998E-2</v>
      </c>
      <c r="X3083" s="21">
        <v>47.559599999999996</v>
      </c>
      <c r="Y3083" s="261" t="s">
        <v>33</v>
      </c>
      <c r="Z3083" s="262" t="s">
        <v>5838</v>
      </c>
      <c r="AA3083" s="262"/>
      <c r="AB3083" s="262"/>
      <c r="AC3083" s="262"/>
      <c r="AD3083" s="25"/>
      <c r="AE3083" s="26"/>
      <c r="AF3083" s="27"/>
      <c r="AG3083" s="11"/>
      <c r="AH3083" s="11"/>
      <c r="AI3083" s="11"/>
      <c r="AJ3083" s="11"/>
      <c r="AK3083" s="11"/>
      <c r="AL3083" s="11"/>
      <c r="AM3083" s="11"/>
      <c r="AN3083" s="11"/>
      <c r="AO3083" s="11"/>
    </row>
    <row r="3084" spans="1:41" s="271" customFormat="1" ht="16.5" customHeight="1">
      <c r="A3084" s="264" t="s">
        <v>4670</v>
      </c>
      <c r="B3084" s="264"/>
      <c r="C3084" s="495"/>
      <c r="D3084" s="263"/>
      <c r="E3084" s="112" t="s">
        <v>35</v>
      </c>
      <c r="F3084" s="112" t="s">
        <v>83</v>
      </c>
      <c r="G3084" s="112" t="s">
        <v>388</v>
      </c>
      <c r="H3084" s="112">
        <v>2017</v>
      </c>
      <c r="I3084" s="112">
        <v>1</v>
      </c>
      <c r="J3084" s="112">
        <v>0</v>
      </c>
      <c r="K3084" s="112">
        <v>0</v>
      </c>
      <c r="L3084" s="258" t="s">
        <v>4674</v>
      </c>
      <c r="M3084" s="258"/>
      <c r="N3084" s="258" t="s">
        <v>696</v>
      </c>
      <c r="O3084" s="259">
        <v>2200</v>
      </c>
      <c r="P3084" s="259">
        <v>0</v>
      </c>
      <c r="Q3084" s="259">
        <v>0</v>
      </c>
      <c r="R3084" s="259" t="s">
        <v>33</v>
      </c>
      <c r="S3084" s="260">
        <v>60</v>
      </c>
      <c r="T3084" s="260">
        <v>110</v>
      </c>
      <c r="U3084" s="260">
        <v>0</v>
      </c>
      <c r="V3084" s="260">
        <v>0</v>
      </c>
      <c r="W3084" s="260">
        <v>4.3999999999999997E-2</v>
      </c>
      <c r="X3084" s="21">
        <v>96.8</v>
      </c>
      <c r="Y3084" s="261" t="s">
        <v>33</v>
      </c>
      <c r="Z3084" s="262" t="s">
        <v>5838</v>
      </c>
      <c r="AA3084" s="262"/>
      <c r="AB3084" s="262"/>
      <c r="AC3084" s="262"/>
      <c r="AD3084" s="25"/>
      <c r="AE3084" s="26"/>
      <c r="AF3084" s="27"/>
      <c r="AG3084" s="11"/>
      <c r="AH3084" s="11"/>
      <c r="AI3084" s="11"/>
      <c r="AJ3084" s="11"/>
      <c r="AK3084" s="11"/>
      <c r="AL3084" s="11"/>
      <c r="AM3084" s="11"/>
      <c r="AN3084" s="11"/>
      <c r="AO3084" s="11"/>
    </row>
    <row r="3085" spans="1:41" s="271" customFormat="1" ht="16.5" customHeight="1">
      <c r="A3085" s="264" t="s">
        <v>4670</v>
      </c>
      <c r="B3085" s="264"/>
      <c r="C3085" s="495"/>
      <c r="D3085" s="263"/>
      <c r="E3085" s="112" t="s">
        <v>35</v>
      </c>
      <c r="F3085" s="112" t="s">
        <v>83</v>
      </c>
      <c r="G3085" s="112" t="s">
        <v>388</v>
      </c>
      <c r="H3085" s="112">
        <v>2017</v>
      </c>
      <c r="I3085" s="112">
        <v>1</v>
      </c>
      <c r="J3085" s="112">
        <v>0</v>
      </c>
      <c r="K3085" s="112">
        <v>0</v>
      </c>
      <c r="L3085" s="258" t="s">
        <v>4672</v>
      </c>
      <c r="M3085" s="258"/>
      <c r="N3085" s="258" t="s">
        <v>696</v>
      </c>
      <c r="O3085" s="259">
        <v>2200</v>
      </c>
      <c r="P3085" s="259">
        <v>0</v>
      </c>
      <c r="Q3085" s="259">
        <v>0</v>
      </c>
      <c r="R3085" s="259" t="s">
        <v>33</v>
      </c>
      <c r="S3085" s="260">
        <v>60</v>
      </c>
      <c r="T3085" s="260">
        <v>110</v>
      </c>
      <c r="U3085" s="260">
        <v>0</v>
      </c>
      <c r="V3085" s="260">
        <v>0</v>
      </c>
      <c r="W3085" s="260">
        <v>4.3999999999999997E-2</v>
      </c>
      <c r="X3085" s="21">
        <v>96.8</v>
      </c>
      <c r="Y3085" s="261" t="s">
        <v>33</v>
      </c>
      <c r="Z3085" s="262" t="s">
        <v>5838</v>
      </c>
      <c r="AA3085" s="262"/>
      <c r="AB3085" s="262"/>
      <c r="AC3085" s="262"/>
      <c r="AD3085" s="25"/>
      <c r="AE3085" s="26"/>
      <c r="AF3085" s="27"/>
      <c r="AG3085" s="11"/>
      <c r="AH3085" s="11"/>
      <c r="AI3085" s="11"/>
      <c r="AJ3085" s="11"/>
      <c r="AK3085" s="11"/>
      <c r="AL3085" s="11"/>
      <c r="AM3085" s="11"/>
      <c r="AN3085" s="11"/>
      <c r="AO3085" s="11"/>
    </row>
    <row r="3086" spans="1:41" s="271" customFormat="1" ht="16.5" customHeight="1">
      <c r="A3086" s="264" t="s">
        <v>4670</v>
      </c>
      <c r="B3086" s="264"/>
      <c r="C3086" s="495"/>
      <c r="D3086" s="263"/>
      <c r="E3086" s="112" t="s">
        <v>35</v>
      </c>
      <c r="F3086" s="112" t="s">
        <v>83</v>
      </c>
      <c r="G3086" s="112" t="s">
        <v>97</v>
      </c>
      <c r="H3086" s="112">
        <v>2016</v>
      </c>
      <c r="I3086" s="112">
        <v>1</v>
      </c>
      <c r="J3086" s="112">
        <v>0</v>
      </c>
      <c r="K3086" s="112">
        <v>0</v>
      </c>
      <c r="L3086" s="258" t="s">
        <v>4673</v>
      </c>
      <c r="M3086" s="258"/>
      <c r="N3086" s="258" t="s">
        <v>696</v>
      </c>
      <c r="O3086" s="259">
        <v>576</v>
      </c>
      <c r="P3086" s="259">
        <v>0</v>
      </c>
      <c r="Q3086" s="259">
        <v>0</v>
      </c>
      <c r="R3086" s="259" t="s">
        <v>33</v>
      </c>
      <c r="S3086" s="260">
        <v>60</v>
      </c>
      <c r="T3086" s="260">
        <v>110</v>
      </c>
      <c r="U3086" s="260">
        <v>6</v>
      </c>
      <c r="V3086" s="260">
        <v>0</v>
      </c>
      <c r="W3086" s="260">
        <v>0.22</v>
      </c>
      <c r="X3086" s="21">
        <v>126.72</v>
      </c>
      <c r="Y3086" s="261" t="s">
        <v>33</v>
      </c>
      <c r="Z3086" s="262" t="s">
        <v>5838</v>
      </c>
      <c r="AA3086" s="262"/>
      <c r="AB3086" s="262"/>
      <c r="AC3086" s="262"/>
      <c r="AD3086" s="25"/>
      <c r="AE3086" s="26"/>
      <c r="AF3086" s="27"/>
      <c r="AG3086" s="11"/>
      <c r="AH3086" s="11"/>
      <c r="AI3086" s="11"/>
      <c r="AJ3086" s="11"/>
      <c r="AK3086" s="11"/>
      <c r="AL3086" s="11"/>
      <c r="AM3086" s="11"/>
      <c r="AN3086" s="11"/>
      <c r="AO3086" s="11"/>
    </row>
    <row r="3087" spans="1:41" s="271" customFormat="1" ht="16.5" customHeight="1">
      <c r="A3087" s="264" t="s">
        <v>4670</v>
      </c>
      <c r="B3087" s="264"/>
      <c r="C3087" s="495"/>
      <c r="D3087" s="263"/>
      <c r="E3087" s="112" t="s">
        <v>6113</v>
      </c>
      <c r="F3087" s="112" t="s">
        <v>6114</v>
      </c>
      <c r="G3087" s="112" t="s">
        <v>6115</v>
      </c>
      <c r="H3087" s="112">
        <v>2016</v>
      </c>
      <c r="I3087" s="112">
        <v>1</v>
      </c>
      <c r="J3087" s="112">
        <v>0</v>
      </c>
      <c r="K3087" s="112">
        <v>0</v>
      </c>
      <c r="L3087" s="258" t="s">
        <v>4673</v>
      </c>
      <c r="M3087" s="258"/>
      <c r="N3087" s="258" t="s">
        <v>696</v>
      </c>
      <c r="O3087" s="259">
        <v>402</v>
      </c>
      <c r="P3087" s="259">
        <v>0</v>
      </c>
      <c r="Q3087" s="259">
        <v>0</v>
      </c>
      <c r="R3087" s="259" t="s">
        <v>33</v>
      </c>
      <c r="S3087" s="260">
        <v>0</v>
      </c>
      <c r="T3087" s="260">
        <v>220</v>
      </c>
      <c r="U3087" s="260">
        <v>0</v>
      </c>
      <c r="V3087" s="260">
        <v>0</v>
      </c>
      <c r="W3087" s="260">
        <v>0.35</v>
      </c>
      <c r="X3087" s="21">
        <v>140.69999999999999</v>
      </c>
      <c r="Y3087" s="261" t="s">
        <v>33</v>
      </c>
      <c r="Z3087" s="262" t="s">
        <v>5838</v>
      </c>
      <c r="AA3087" s="262"/>
      <c r="AB3087" s="262"/>
      <c r="AC3087" s="262"/>
      <c r="AD3087" s="25"/>
      <c r="AE3087" s="26"/>
      <c r="AF3087" s="27"/>
      <c r="AG3087" s="11"/>
      <c r="AH3087" s="11"/>
      <c r="AI3087" s="11"/>
      <c r="AJ3087" s="11"/>
      <c r="AK3087" s="11"/>
      <c r="AL3087" s="11"/>
      <c r="AM3087" s="11"/>
      <c r="AN3087" s="11"/>
      <c r="AO3087" s="11"/>
    </row>
    <row r="3088" spans="1:41" s="271" customFormat="1" ht="16.5" customHeight="1">
      <c r="A3088" s="111" t="s">
        <v>4670</v>
      </c>
      <c r="B3088" s="111"/>
      <c r="C3088" s="266"/>
      <c r="D3088" s="111"/>
      <c r="E3088" s="112" t="s">
        <v>8573</v>
      </c>
      <c r="F3088" s="112" t="s">
        <v>6088</v>
      </c>
      <c r="G3088" s="112" t="s">
        <v>6089</v>
      </c>
      <c r="H3088" s="112">
        <v>2012</v>
      </c>
      <c r="I3088" s="112">
        <v>1</v>
      </c>
      <c r="J3088" s="112">
        <v>0</v>
      </c>
      <c r="K3088" s="112">
        <v>0</v>
      </c>
      <c r="L3088" s="258" t="s">
        <v>4674</v>
      </c>
      <c r="M3088" s="258"/>
      <c r="N3088" s="258" t="s">
        <v>696</v>
      </c>
      <c r="O3088" s="259">
        <v>2592</v>
      </c>
      <c r="P3088" s="259">
        <v>0</v>
      </c>
      <c r="Q3088" s="259">
        <v>0</v>
      </c>
      <c r="R3088" s="259" t="s">
        <v>33</v>
      </c>
      <c r="S3088" s="260">
        <v>60</v>
      </c>
      <c r="T3088" s="260">
        <v>110</v>
      </c>
      <c r="U3088" s="260">
        <v>0</v>
      </c>
      <c r="V3088" s="260">
        <v>0</v>
      </c>
      <c r="W3088" s="260">
        <v>7.0000000000000007E-2</v>
      </c>
      <c r="X3088" s="21">
        <v>181.44000000000003</v>
      </c>
      <c r="Y3088" s="261" t="s">
        <v>33</v>
      </c>
      <c r="Z3088" s="262" t="s">
        <v>5838</v>
      </c>
      <c r="AA3088" s="262"/>
      <c r="AB3088" s="262"/>
      <c r="AC3088" s="262"/>
      <c r="AD3088" s="25"/>
      <c r="AE3088" s="26"/>
      <c r="AF3088" s="27"/>
      <c r="AG3088" s="11"/>
      <c r="AH3088" s="11"/>
      <c r="AI3088" s="11"/>
      <c r="AJ3088" s="11"/>
      <c r="AK3088" s="11"/>
      <c r="AL3088" s="11"/>
      <c r="AM3088" s="11"/>
      <c r="AN3088" s="11"/>
      <c r="AO3088" s="11"/>
    </row>
    <row r="3089" spans="1:41" s="271" customFormat="1" ht="16.5" customHeight="1">
      <c r="A3089" s="264" t="s">
        <v>4670</v>
      </c>
      <c r="B3089" s="264"/>
      <c r="C3089" s="495"/>
      <c r="D3089" s="263"/>
      <c r="E3089" s="112" t="s">
        <v>6111</v>
      </c>
      <c r="F3089" s="112" t="s">
        <v>83</v>
      </c>
      <c r="G3089" s="112" t="s">
        <v>6112</v>
      </c>
      <c r="H3089" s="112">
        <v>2016</v>
      </c>
      <c r="I3089" s="112">
        <v>1</v>
      </c>
      <c r="J3089" s="112">
        <v>0</v>
      </c>
      <c r="K3089" s="112">
        <v>0</v>
      </c>
      <c r="L3089" s="258" t="s">
        <v>4672</v>
      </c>
      <c r="M3089" s="258"/>
      <c r="N3089" s="258" t="s">
        <v>696</v>
      </c>
      <c r="O3089" s="259">
        <v>864</v>
      </c>
      <c r="P3089" s="259">
        <v>0</v>
      </c>
      <c r="Q3089" s="259">
        <v>0</v>
      </c>
      <c r="R3089" s="259" t="s">
        <v>33</v>
      </c>
      <c r="S3089" s="260">
        <v>60</v>
      </c>
      <c r="T3089" s="260">
        <v>110</v>
      </c>
      <c r="U3089" s="260">
        <v>6</v>
      </c>
      <c r="V3089" s="260">
        <v>0</v>
      </c>
      <c r="W3089" s="260">
        <v>0.22</v>
      </c>
      <c r="X3089" s="21">
        <v>190.08</v>
      </c>
      <c r="Y3089" s="261" t="s">
        <v>33</v>
      </c>
      <c r="Z3089" s="262" t="s">
        <v>5838</v>
      </c>
      <c r="AA3089" s="262"/>
      <c r="AB3089" s="262"/>
      <c r="AC3089" s="262"/>
      <c r="AD3089" s="25"/>
      <c r="AE3089" s="26"/>
      <c r="AF3089" s="27"/>
      <c r="AG3089" s="28"/>
      <c r="AH3089" s="28"/>
      <c r="AI3089" s="28"/>
      <c r="AJ3089" s="28"/>
      <c r="AK3089" s="28"/>
      <c r="AL3089" s="28"/>
      <c r="AM3089" s="28"/>
      <c r="AN3089" s="28"/>
      <c r="AO3089" s="28"/>
    </row>
    <row r="3090" spans="1:41" s="271" customFormat="1" ht="16.5" customHeight="1">
      <c r="A3090" s="264" t="s">
        <v>4670</v>
      </c>
      <c r="B3090" s="264"/>
      <c r="C3090" s="495"/>
      <c r="D3090" s="263"/>
      <c r="E3090" s="112" t="s">
        <v>216</v>
      </c>
      <c r="F3090" s="112" t="s">
        <v>6138</v>
      </c>
      <c r="G3090" s="112" t="s">
        <v>6139</v>
      </c>
      <c r="H3090" s="112">
        <v>2008</v>
      </c>
      <c r="I3090" s="112">
        <v>1</v>
      </c>
      <c r="J3090" s="112">
        <v>0</v>
      </c>
      <c r="K3090" s="112">
        <v>0</v>
      </c>
      <c r="L3090" s="258" t="s">
        <v>4674</v>
      </c>
      <c r="M3090" s="258"/>
      <c r="N3090" s="258" t="s">
        <v>696</v>
      </c>
      <c r="O3090" s="259">
        <v>1920</v>
      </c>
      <c r="P3090" s="259">
        <v>0</v>
      </c>
      <c r="Q3090" s="259">
        <v>0</v>
      </c>
      <c r="R3090" s="259" t="s">
        <v>33</v>
      </c>
      <c r="S3090" s="260">
        <v>60</v>
      </c>
      <c r="T3090" s="260">
        <v>120</v>
      </c>
      <c r="U3090" s="260">
        <v>0</v>
      </c>
      <c r="V3090" s="260">
        <v>0</v>
      </c>
      <c r="W3090" s="260">
        <v>0.1</v>
      </c>
      <c r="X3090" s="21">
        <v>192</v>
      </c>
      <c r="Y3090" s="261" t="s">
        <v>33</v>
      </c>
      <c r="Z3090" s="262" t="s">
        <v>5838</v>
      </c>
      <c r="AA3090" s="262"/>
      <c r="AB3090" s="262"/>
      <c r="AC3090" s="262"/>
      <c r="AD3090" s="25"/>
      <c r="AE3090" s="26"/>
      <c r="AF3090" s="27"/>
      <c r="AG3090" s="28"/>
      <c r="AH3090" s="28"/>
      <c r="AI3090" s="28"/>
      <c r="AJ3090" s="28"/>
      <c r="AK3090" s="28"/>
      <c r="AL3090" s="28"/>
      <c r="AM3090" s="28"/>
      <c r="AN3090" s="28"/>
      <c r="AO3090" s="28"/>
    </row>
    <row r="3091" spans="1:41" s="271" customFormat="1" ht="16.5" customHeight="1">
      <c r="A3091" s="264" t="s">
        <v>4670</v>
      </c>
      <c r="B3091" s="264"/>
      <c r="C3091" s="495"/>
      <c r="D3091" s="263"/>
      <c r="E3091" s="265" t="s">
        <v>35</v>
      </c>
      <c r="F3091" s="265" t="s">
        <v>83</v>
      </c>
      <c r="G3091" s="265" t="s">
        <v>699</v>
      </c>
      <c r="H3091" s="112">
        <v>2012</v>
      </c>
      <c r="I3091" s="265">
        <v>1</v>
      </c>
      <c r="J3091" s="265">
        <v>0</v>
      </c>
      <c r="K3091" s="265">
        <v>0</v>
      </c>
      <c r="L3091" s="258" t="s">
        <v>1837</v>
      </c>
      <c r="M3091" s="258"/>
      <c r="N3091" s="258" t="s">
        <v>696</v>
      </c>
      <c r="O3091" s="259">
        <v>2200</v>
      </c>
      <c r="P3091" s="259">
        <v>0</v>
      </c>
      <c r="Q3091" s="259">
        <v>0</v>
      </c>
      <c r="R3091" s="259" t="s">
        <v>33</v>
      </c>
      <c r="S3091" s="260">
        <v>60</v>
      </c>
      <c r="T3091" s="260">
        <v>110</v>
      </c>
      <c r="U3091" s="260">
        <v>0</v>
      </c>
      <c r="V3091" s="260">
        <v>0</v>
      </c>
      <c r="W3091" s="260">
        <v>0.22</v>
      </c>
      <c r="X3091" s="21">
        <v>484</v>
      </c>
      <c r="Y3091" s="261" t="s">
        <v>33</v>
      </c>
      <c r="Z3091" s="262" t="s">
        <v>5838</v>
      </c>
      <c r="AA3091" s="262"/>
      <c r="AB3091" s="262"/>
      <c r="AC3091" s="262"/>
      <c r="AD3091" s="25"/>
      <c r="AE3091" s="26"/>
      <c r="AF3091" s="27"/>
      <c r="AG3091" s="28"/>
      <c r="AH3091" s="28"/>
      <c r="AI3091" s="28"/>
      <c r="AJ3091" s="28"/>
      <c r="AK3091" s="28"/>
      <c r="AL3091" s="28"/>
      <c r="AM3091" s="28"/>
      <c r="AN3091" s="28"/>
      <c r="AO3091" s="28"/>
    </row>
    <row r="3092" spans="1:41" s="271" customFormat="1" ht="16.5" customHeight="1">
      <c r="A3092" s="264" t="s">
        <v>4670</v>
      </c>
      <c r="B3092" s="264"/>
      <c r="C3092" s="495"/>
      <c r="D3092" s="263"/>
      <c r="E3092" s="112" t="s">
        <v>79</v>
      </c>
      <c r="F3092" s="112" t="s">
        <v>83</v>
      </c>
      <c r="G3092" s="112" t="s">
        <v>97</v>
      </c>
      <c r="H3092" s="112">
        <v>2015</v>
      </c>
      <c r="I3092" s="112">
        <v>1</v>
      </c>
      <c r="J3092" s="112">
        <v>0</v>
      </c>
      <c r="K3092" s="112">
        <v>0</v>
      </c>
      <c r="L3092" s="258" t="s">
        <v>4674</v>
      </c>
      <c r="M3092" s="258"/>
      <c r="N3092" s="258" t="s">
        <v>696</v>
      </c>
      <c r="O3092" s="259">
        <v>2200</v>
      </c>
      <c r="P3092" s="259">
        <v>0</v>
      </c>
      <c r="Q3092" s="259">
        <v>0</v>
      </c>
      <c r="R3092" s="259" t="s">
        <v>33</v>
      </c>
      <c r="S3092" s="260">
        <v>60</v>
      </c>
      <c r="T3092" s="260">
        <v>110</v>
      </c>
      <c r="U3092" s="260">
        <v>6</v>
      </c>
      <c r="V3092" s="260">
        <v>0</v>
      </c>
      <c r="W3092" s="260">
        <v>0.22</v>
      </c>
      <c r="X3092" s="21">
        <v>484</v>
      </c>
      <c r="Y3092" s="261" t="s">
        <v>33</v>
      </c>
      <c r="Z3092" s="262" t="s">
        <v>5838</v>
      </c>
      <c r="AA3092" s="262"/>
      <c r="AB3092" s="262"/>
      <c r="AC3092" s="262"/>
      <c r="AD3092" s="25"/>
      <c r="AE3092" s="26"/>
      <c r="AF3092" s="27"/>
      <c r="AG3092" s="28"/>
      <c r="AH3092" s="28"/>
      <c r="AI3092" s="28"/>
      <c r="AJ3092" s="28"/>
      <c r="AK3092" s="28"/>
      <c r="AL3092" s="28"/>
      <c r="AM3092" s="28"/>
      <c r="AN3092" s="28"/>
      <c r="AO3092" s="28"/>
    </row>
    <row r="3093" spans="1:41" s="271" customFormat="1" ht="16.5" customHeight="1">
      <c r="A3093" s="264" t="s">
        <v>4670</v>
      </c>
      <c r="B3093" s="264"/>
      <c r="C3093" s="495"/>
      <c r="D3093" s="263"/>
      <c r="E3093" s="112" t="s">
        <v>99</v>
      </c>
      <c r="F3093" s="112" t="s">
        <v>83</v>
      </c>
      <c r="G3093" s="112" t="s">
        <v>2394</v>
      </c>
      <c r="H3093" s="112">
        <v>2017</v>
      </c>
      <c r="I3093" s="112">
        <v>1</v>
      </c>
      <c r="J3093" s="112">
        <v>0</v>
      </c>
      <c r="K3093" s="112">
        <v>0</v>
      </c>
      <c r="L3093" s="258" t="s">
        <v>4673</v>
      </c>
      <c r="M3093" s="258"/>
      <c r="N3093" s="258" t="s">
        <v>696</v>
      </c>
      <c r="O3093" s="259">
        <v>2200</v>
      </c>
      <c r="P3093" s="259">
        <v>0</v>
      </c>
      <c r="Q3093" s="259">
        <v>0</v>
      </c>
      <c r="R3093" s="259" t="s">
        <v>33</v>
      </c>
      <c r="S3093" s="260">
        <v>60</v>
      </c>
      <c r="T3093" s="260">
        <v>110</v>
      </c>
      <c r="U3093" s="260">
        <v>6</v>
      </c>
      <c r="V3093" s="260">
        <v>0</v>
      </c>
      <c r="W3093" s="260">
        <v>0.22</v>
      </c>
      <c r="X3093" s="21">
        <v>484</v>
      </c>
      <c r="Y3093" s="261" t="s">
        <v>33</v>
      </c>
      <c r="Z3093" s="262" t="s">
        <v>5838</v>
      </c>
      <c r="AA3093" s="262"/>
      <c r="AB3093" s="262"/>
      <c r="AC3093" s="262"/>
      <c r="AD3093" s="25"/>
      <c r="AE3093" s="26"/>
      <c r="AF3093" s="27"/>
      <c r="AG3093" s="28"/>
      <c r="AH3093" s="28"/>
      <c r="AI3093" s="28"/>
      <c r="AJ3093" s="28"/>
      <c r="AK3093" s="28"/>
      <c r="AL3093" s="28"/>
      <c r="AM3093" s="28"/>
      <c r="AN3093" s="28"/>
      <c r="AO3093" s="28"/>
    </row>
    <row r="3094" spans="1:41" s="271" customFormat="1" ht="16.5" customHeight="1">
      <c r="A3094" s="264" t="s">
        <v>4670</v>
      </c>
      <c r="B3094" s="264"/>
      <c r="C3094" s="495"/>
      <c r="D3094" s="263"/>
      <c r="E3094" s="112" t="s">
        <v>99</v>
      </c>
      <c r="F3094" s="112" t="s">
        <v>36</v>
      </c>
      <c r="G3094" s="112" t="s">
        <v>329</v>
      </c>
      <c r="H3094" s="112">
        <v>2017</v>
      </c>
      <c r="I3094" s="112">
        <v>1</v>
      </c>
      <c r="J3094" s="112">
        <v>0</v>
      </c>
      <c r="K3094" s="112">
        <v>0</v>
      </c>
      <c r="L3094" s="258" t="s">
        <v>4672</v>
      </c>
      <c r="M3094" s="258"/>
      <c r="N3094" s="258" t="s">
        <v>696</v>
      </c>
      <c r="O3094" s="259">
        <v>2200</v>
      </c>
      <c r="P3094" s="259">
        <v>0</v>
      </c>
      <c r="Q3094" s="259">
        <v>0</v>
      </c>
      <c r="R3094" s="259" t="s">
        <v>33</v>
      </c>
      <c r="S3094" s="260">
        <v>60</v>
      </c>
      <c r="T3094" s="260">
        <v>110</v>
      </c>
      <c r="U3094" s="260">
        <v>6</v>
      </c>
      <c r="V3094" s="260">
        <v>0</v>
      </c>
      <c r="W3094" s="260">
        <v>0.22</v>
      </c>
      <c r="X3094" s="21">
        <v>484</v>
      </c>
      <c r="Y3094" s="261" t="s">
        <v>33</v>
      </c>
      <c r="Z3094" s="262" t="s">
        <v>5838</v>
      </c>
      <c r="AA3094" s="262"/>
      <c r="AB3094" s="262"/>
      <c r="AC3094" s="262"/>
      <c r="AD3094" s="25"/>
      <c r="AE3094" s="26"/>
      <c r="AF3094" s="27"/>
      <c r="AG3094" s="28"/>
      <c r="AH3094" s="28"/>
      <c r="AI3094" s="28"/>
      <c r="AJ3094" s="28"/>
      <c r="AK3094" s="28"/>
      <c r="AL3094" s="28"/>
      <c r="AM3094" s="28"/>
      <c r="AN3094" s="28"/>
      <c r="AO3094" s="28"/>
    </row>
    <row r="3095" spans="1:41" s="271" customFormat="1" ht="16.5" customHeight="1">
      <c r="A3095" s="264" t="s">
        <v>4670</v>
      </c>
      <c r="B3095" s="264"/>
      <c r="C3095" s="495"/>
      <c r="D3095" s="263"/>
      <c r="E3095" s="112" t="s">
        <v>99</v>
      </c>
      <c r="F3095" s="112" t="s">
        <v>36</v>
      </c>
      <c r="G3095" s="112" t="s">
        <v>329</v>
      </c>
      <c r="H3095" s="112">
        <v>2017</v>
      </c>
      <c r="I3095" s="112">
        <v>1</v>
      </c>
      <c r="J3095" s="112">
        <v>0</v>
      </c>
      <c r="K3095" s="112">
        <v>0</v>
      </c>
      <c r="L3095" s="258" t="s">
        <v>4674</v>
      </c>
      <c r="M3095" s="258"/>
      <c r="N3095" s="258" t="s">
        <v>696</v>
      </c>
      <c r="O3095" s="259">
        <v>2200</v>
      </c>
      <c r="P3095" s="259">
        <v>0</v>
      </c>
      <c r="Q3095" s="259">
        <v>0</v>
      </c>
      <c r="R3095" s="259" t="s">
        <v>33</v>
      </c>
      <c r="S3095" s="260">
        <v>60</v>
      </c>
      <c r="T3095" s="260">
        <v>110</v>
      </c>
      <c r="U3095" s="260">
        <v>6</v>
      </c>
      <c r="V3095" s="260">
        <v>0</v>
      </c>
      <c r="W3095" s="260">
        <v>0.22</v>
      </c>
      <c r="X3095" s="21">
        <v>484</v>
      </c>
      <c r="Y3095" s="261" t="s">
        <v>33</v>
      </c>
      <c r="Z3095" s="262" t="s">
        <v>5838</v>
      </c>
      <c r="AA3095" s="262"/>
      <c r="AB3095" s="262"/>
      <c r="AC3095" s="262"/>
      <c r="AD3095" s="25"/>
      <c r="AE3095" s="26"/>
      <c r="AF3095" s="27"/>
      <c r="AG3095" s="28"/>
      <c r="AH3095" s="28"/>
      <c r="AI3095" s="28"/>
      <c r="AJ3095" s="28"/>
      <c r="AK3095" s="28"/>
      <c r="AL3095" s="28"/>
      <c r="AM3095" s="28"/>
      <c r="AN3095" s="28"/>
      <c r="AO3095" s="28"/>
    </row>
    <row r="3096" spans="1:41" s="271" customFormat="1" ht="16.5" customHeight="1">
      <c r="A3096" s="264" t="s">
        <v>4670</v>
      </c>
      <c r="B3096" s="264"/>
      <c r="C3096" s="495"/>
      <c r="D3096" s="263"/>
      <c r="E3096" s="112" t="s">
        <v>99</v>
      </c>
      <c r="F3096" s="112" t="s">
        <v>125</v>
      </c>
      <c r="G3096" s="112" t="s">
        <v>2090</v>
      </c>
      <c r="H3096" s="112">
        <v>2019</v>
      </c>
      <c r="I3096" s="112">
        <v>4</v>
      </c>
      <c r="J3096" s="112">
        <v>0</v>
      </c>
      <c r="K3096" s="112">
        <v>0</v>
      </c>
      <c r="L3096" s="258" t="s">
        <v>4674</v>
      </c>
      <c r="M3096" s="258"/>
      <c r="N3096" s="258" t="s">
        <v>696</v>
      </c>
      <c r="O3096" s="259">
        <v>2200</v>
      </c>
      <c r="P3096" s="259">
        <v>0</v>
      </c>
      <c r="Q3096" s="259">
        <v>0</v>
      </c>
      <c r="R3096" s="259" t="s">
        <v>33</v>
      </c>
      <c r="S3096" s="260">
        <v>60</v>
      </c>
      <c r="T3096" s="260">
        <v>110</v>
      </c>
      <c r="U3096" s="260">
        <v>6</v>
      </c>
      <c r="V3096" s="260">
        <v>0</v>
      </c>
      <c r="W3096" s="260">
        <v>0.22</v>
      </c>
      <c r="X3096" s="21">
        <v>1936</v>
      </c>
      <c r="Y3096" s="261" t="s">
        <v>33</v>
      </c>
      <c r="Z3096" s="262" t="s">
        <v>5838</v>
      </c>
      <c r="AA3096" s="262"/>
      <c r="AB3096" s="262"/>
      <c r="AC3096" s="262"/>
      <c r="AD3096" s="25"/>
      <c r="AE3096" s="26"/>
      <c r="AF3096" s="27"/>
      <c r="AG3096" s="28"/>
      <c r="AH3096" s="28"/>
      <c r="AI3096" s="28"/>
      <c r="AJ3096" s="28"/>
      <c r="AK3096" s="28"/>
      <c r="AL3096" s="28"/>
      <c r="AM3096" s="28"/>
      <c r="AN3096" s="28"/>
      <c r="AO3096" s="28"/>
    </row>
    <row r="3097" spans="1:41" s="271" customFormat="1" ht="16.5" customHeight="1">
      <c r="A3097" s="264" t="s">
        <v>4670</v>
      </c>
      <c r="B3097" s="264"/>
      <c r="C3097" s="495"/>
      <c r="D3097" s="263"/>
      <c r="E3097" s="112" t="s">
        <v>99</v>
      </c>
      <c r="F3097" s="112" t="s">
        <v>125</v>
      </c>
      <c r="G3097" s="112" t="s">
        <v>2090</v>
      </c>
      <c r="H3097" s="112">
        <v>2019</v>
      </c>
      <c r="I3097" s="112">
        <v>2</v>
      </c>
      <c r="J3097" s="112">
        <v>0</v>
      </c>
      <c r="K3097" s="112">
        <v>0</v>
      </c>
      <c r="L3097" s="258" t="s">
        <v>4674</v>
      </c>
      <c r="M3097" s="258"/>
      <c r="N3097" s="258" t="s">
        <v>696</v>
      </c>
      <c r="O3097" s="259">
        <v>2200</v>
      </c>
      <c r="P3097" s="259">
        <v>0</v>
      </c>
      <c r="Q3097" s="259">
        <v>0</v>
      </c>
      <c r="R3097" s="259" t="s">
        <v>33</v>
      </c>
      <c r="S3097" s="260">
        <v>60</v>
      </c>
      <c r="T3097" s="260">
        <v>110</v>
      </c>
      <c r="U3097" s="260">
        <v>6</v>
      </c>
      <c r="V3097" s="260">
        <v>0</v>
      </c>
      <c r="W3097" s="260">
        <v>0.22</v>
      </c>
      <c r="X3097" s="21">
        <v>968</v>
      </c>
      <c r="Y3097" s="261" t="s">
        <v>33</v>
      </c>
      <c r="Z3097" s="262" t="s">
        <v>5838</v>
      </c>
      <c r="AA3097" s="262"/>
      <c r="AB3097" s="262"/>
      <c r="AC3097" s="262"/>
      <c r="AD3097" s="25"/>
      <c r="AE3097" s="26"/>
      <c r="AF3097" s="27"/>
      <c r="AG3097" s="28"/>
      <c r="AH3097" s="28"/>
      <c r="AI3097" s="28"/>
      <c r="AJ3097" s="28"/>
      <c r="AK3097" s="28"/>
      <c r="AL3097" s="28"/>
      <c r="AM3097" s="28"/>
      <c r="AN3097" s="28"/>
      <c r="AO3097" s="28"/>
    </row>
    <row r="3098" spans="1:41" s="271" customFormat="1" ht="16.5" customHeight="1">
      <c r="A3098" s="264" t="s">
        <v>4670</v>
      </c>
      <c r="B3098" s="264"/>
      <c r="C3098" s="495"/>
      <c r="D3098" s="263"/>
      <c r="E3098" s="112" t="s">
        <v>37</v>
      </c>
      <c r="F3098" s="112" t="s">
        <v>83</v>
      </c>
      <c r="G3098" s="112" t="s">
        <v>164</v>
      </c>
      <c r="H3098" s="112">
        <v>2020</v>
      </c>
      <c r="I3098" s="112">
        <v>3</v>
      </c>
      <c r="J3098" s="112">
        <v>0</v>
      </c>
      <c r="K3098" s="112">
        <v>0</v>
      </c>
      <c r="L3098" s="258" t="s">
        <v>4674</v>
      </c>
      <c r="M3098" s="258"/>
      <c r="N3098" s="258" t="s">
        <v>696</v>
      </c>
      <c r="O3098" s="259">
        <v>2200</v>
      </c>
      <c r="P3098" s="259">
        <v>0</v>
      </c>
      <c r="Q3098" s="259">
        <v>0</v>
      </c>
      <c r="R3098" s="259" t="s">
        <v>33</v>
      </c>
      <c r="S3098" s="260">
        <v>60</v>
      </c>
      <c r="T3098" s="260">
        <v>110</v>
      </c>
      <c r="U3098" s="260">
        <v>6</v>
      </c>
      <c r="V3098" s="260">
        <v>0</v>
      </c>
      <c r="W3098" s="260">
        <v>0.22</v>
      </c>
      <c r="X3098" s="21">
        <v>1452</v>
      </c>
      <c r="Y3098" s="261" t="s">
        <v>33</v>
      </c>
      <c r="Z3098" s="262" t="s">
        <v>5838</v>
      </c>
      <c r="AA3098" s="262"/>
      <c r="AB3098" s="262"/>
      <c r="AC3098" s="262"/>
      <c r="AD3098" s="25"/>
      <c r="AE3098" s="26"/>
      <c r="AF3098" s="27"/>
      <c r="AG3098" s="28"/>
      <c r="AH3098" s="28"/>
      <c r="AI3098" s="28"/>
      <c r="AJ3098" s="28"/>
      <c r="AK3098" s="28"/>
      <c r="AL3098" s="28"/>
      <c r="AM3098" s="28"/>
      <c r="AN3098" s="28"/>
      <c r="AO3098" s="28"/>
    </row>
    <row r="3099" spans="1:41" s="271" customFormat="1" ht="16.5" customHeight="1">
      <c r="A3099" s="264" t="s">
        <v>4670</v>
      </c>
      <c r="B3099" s="264"/>
      <c r="C3099" s="495"/>
      <c r="D3099" s="263"/>
      <c r="E3099" s="112" t="s">
        <v>99</v>
      </c>
      <c r="F3099" s="112" t="s">
        <v>36</v>
      </c>
      <c r="G3099" s="112" t="s">
        <v>4675</v>
      </c>
      <c r="H3099" s="112">
        <v>2010</v>
      </c>
      <c r="I3099" s="112">
        <v>2</v>
      </c>
      <c r="J3099" s="112">
        <v>0</v>
      </c>
      <c r="K3099" s="112">
        <v>0</v>
      </c>
      <c r="L3099" s="258" t="s">
        <v>4674</v>
      </c>
      <c r="M3099" s="258"/>
      <c r="N3099" s="258" t="s">
        <v>696</v>
      </c>
      <c r="O3099" s="259">
        <v>2200</v>
      </c>
      <c r="P3099" s="259">
        <v>0</v>
      </c>
      <c r="Q3099" s="259">
        <v>0</v>
      </c>
      <c r="R3099" s="259" t="s">
        <v>33</v>
      </c>
      <c r="S3099" s="260">
        <v>60</v>
      </c>
      <c r="T3099" s="260">
        <v>240</v>
      </c>
      <c r="U3099" s="260">
        <v>1.5</v>
      </c>
      <c r="V3099" s="260">
        <v>0</v>
      </c>
      <c r="W3099" s="260">
        <v>0.254</v>
      </c>
      <c r="X3099" s="21">
        <v>1117.5999999999999</v>
      </c>
      <c r="Y3099" s="261" t="s">
        <v>33</v>
      </c>
      <c r="Z3099" s="262" t="s">
        <v>5838</v>
      </c>
      <c r="AA3099" s="262"/>
      <c r="AB3099" s="262"/>
      <c r="AC3099" s="262"/>
      <c r="AD3099" s="25"/>
      <c r="AE3099" s="26"/>
      <c r="AF3099" s="27"/>
      <c r="AG3099" s="28"/>
      <c r="AH3099" s="28"/>
      <c r="AI3099" s="28"/>
      <c r="AJ3099" s="28"/>
      <c r="AK3099" s="28"/>
      <c r="AL3099" s="28"/>
      <c r="AM3099" s="28"/>
      <c r="AN3099" s="28"/>
      <c r="AO3099" s="28"/>
    </row>
    <row r="3100" spans="1:41" s="271" customFormat="1" ht="16.5" customHeight="1">
      <c r="A3100" s="264" t="s">
        <v>4670</v>
      </c>
      <c r="B3100" s="264"/>
      <c r="C3100" s="495"/>
      <c r="D3100" s="263"/>
      <c r="E3100" s="112" t="s">
        <v>35</v>
      </c>
      <c r="F3100" s="112" t="s">
        <v>146</v>
      </c>
      <c r="G3100" s="112" t="s">
        <v>6118</v>
      </c>
      <c r="H3100" s="112">
        <v>2014</v>
      </c>
      <c r="I3100" s="112">
        <v>1</v>
      </c>
      <c r="J3100" s="112">
        <v>0</v>
      </c>
      <c r="K3100" s="112">
        <v>0</v>
      </c>
      <c r="L3100" s="258" t="s">
        <v>1837</v>
      </c>
      <c r="M3100" s="258"/>
      <c r="N3100" s="258" t="s">
        <v>696</v>
      </c>
      <c r="O3100" s="259">
        <v>2200</v>
      </c>
      <c r="P3100" s="259">
        <v>0</v>
      </c>
      <c r="Q3100" s="259">
        <v>0</v>
      </c>
      <c r="R3100" s="259" t="s">
        <v>33</v>
      </c>
      <c r="S3100" s="260">
        <v>60</v>
      </c>
      <c r="T3100" s="260">
        <v>110</v>
      </c>
      <c r="U3100" s="260">
        <v>0</v>
      </c>
      <c r="V3100" s="260">
        <v>0</v>
      </c>
      <c r="W3100" s="260">
        <v>0.3</v>
      </c>
      <c r="X3100" s="21">
        <v>660</v>
      </c>
      <c r="Y3100" s="261" t="s">
        <v>33</v>
      </c>
      <c r="Z3100" s="262" t="s">
        <v>5838</v>
      </c>
      <c r="AA3100" s="262"/>
      <c r="AB3100" s="262"/>
      <c r="AC3100" s="262"/>
      <c r="AD3100" s="25"/>
      <c r="AE3100" s="26"/>
      <c r="AF3100" s="27"/>
      <c r="AG3100" s="11"/>
      <c r="AH3100" s="11"/>
      <c r="AI3100" s="11"/>
      <c r="AJ3100" s="11"/>
      <c r="AK3100" s="11"/>
      <c r="AL3100" s="11"/>
      <c r="AM3100" s="11"/>
      <c r="AN3100" s="11"/>
      <c r="AO3100" s="11"/>
    </row>
    <row r="3101" spans="1:41" s="271" customFormat="1" ht="16.5" customHeight="1">
      <c r="A3101" s="264" t="s">
        <v>4670</v>
      </c>
      <c r="B3101" s="264"/>
      <c r="C3101" s="495"/>
      <c r="D3101" s="263"/>
      <c r="E3101" s="112" t="s">
        <v>35</v>
      </c>
      <c r="F3101" s="112" t="s">
        <v>125</v>
      </c>
      <c r="G3101" s="112" t="s">
        <v>431</v>
      </c>
      <c r="H3101" s="112">
        <v>2019</v>
      </c>
      <c r="I3101" s="112">
        <v>6</v>
      </c>
      <c r="J3101" s="112">
        <v>0</v>
      </c>
      <c r="K3101" s="112">
        <v>0</v>
      </c>
      <c r="L3101" s="258" t="s">
        <v>4674</v>
      </c>
      <c r="M3101" s="258"/>
      <c r="N3101" s="258" t="s">
        <v>696</v>
      </c>
      <c r="O3101" s="259">
        <v>2200</v>
      </c>
      <c r="P3101" s="259">
        <v>0</v>
      </c>
      <c r="Q3101" s="259">
        <v>0</v>
      </c>
      <c r="R3101" s="259" t="s">
        <v>33</v>
      </c>
      <c r="S3101" s="260">
        <v>60</v>
      </c>
      <c r="T3101" s="260">
        <v>110</v>
      </c>
      <c r="U3101" s="260">
        <v>0</v>
      </c>
      <c r="V3101" s="260">
        <v>0</v>
      </c>
      <c r="W3101" s="260">
        <v>0.3</v>
      </c>
      <c r="X3101" s="21">
        <v>3960</v>
      </c>
      <c r="Y3101" s="261" t="s">
        <v>33</v>
      </c>
      <c r="Z3101" s="262" t="s">
        <v>5838</v>
      </c>
      <c r="AA3101" s="262"/>
      <c r="AB3101" s="262"/>
      <c r="AC3101" s="262"/>
      <c r="AD3101" s="25"/>
      <c r="AE3101" s="26"/>
      <c r="AF3101" s="27"/>
      <c r="AG3101" s="11"/>
      <c r="AH3101" s="11"/>
      <c r="AI3101" s="11"/>
      <c r="AJ3101" s="11"/>
      <c r="AK3101" s="11"/>
      <c r="AL3101" s="11"/>
      <c r="AM3101" s="11"/>
      <c r="AN3101" s="11"/>
      <c r="AO3101" s="11"/>
    </row>
    <row r="3102" spans="1:41" s="271" customFormat="1" ht="16.5" customHeight="1">
      <c r="A3102" s="264" t="s">
        <v>4670</v>
      </c>
      <c r="B3102" s="264"/>
      <c r="C3102" s="495"/>
      <c r="D3102" s="263"/>
      <c r="E3102" s="112" t="s">
        <v>35</v>
      </c>
      <c r="F3102" s="112" t="s">
        <v>36</v>
      </c>
      <c r="G3102" s="112" t="s">
        <v>512</v>
      </c>
      <c r="H3102" s="112">
        <v>2019</v>
      </c>
      <c r="I3102" s="112">
        <v>1</v>
      </c>
      <c r="J3102" s="112">
        <v>0</v>
      </c>
      <c r="K3102" s="112">
        <v>0</v>
      </c>
      <c r="L3102" s="258" t="s">
        <v>4674</v>
      </c>
      <c r="M3102" s="258"/>
      <c r="N3102" s="258" t="s">
        <v>696</v>
      </c>
      <c r="O3102" s="259">
        <v>2200</v>
      </c>
      <c r="P3102" s="259">
        <v>0</v>
      </c>
      <c r="Q3102" s="259">
        <v>0</v>
      </c>
      <c r="R3102" s="259" t="s">
        <v>33</v>
      </c>
      <c r="S3102" s="260">
        <v>60</v>
      </c>
      <c r="T3102" s="260">
        <v>110</v>
      </c>
      <c r="U3102" s="260">
        <v>0</v>
      </c>
      <c r="V3102" s="260">
        <v>0</v>
      </c>
      <c r="W3102" s="260">
        <v>0.3</v>
      </c>
      <c r="X3102" s="21">
        <v>660</v>
      </c>
      <c r="Y3102" s="261" t="s">
        <v>33</v>
      </c>
      <c r="Z3102" s="262" t="s">
        <v>5838</v>
      </c>
      <c r="AA3102" s="262"/>
      <c r="AB3102" s="262"/>
      <c r="AC3102" s="262"/>
      <c r="AD3102" s="25"/>
      <c r="AE3102" s="26"/>
      <c r="AF3102" s="27"/>
      <c r="AG3102" s="11"/>
      <c r="AH3102" s="11"/>
      <c r="AI3102" s="11"/>
      <c r="AJ3102" s="11"/>
      <c r="AK3102" s="11"/>
      <c r="AL3102" s="11"/>
      <c r="AM3102" s="11"/>
      <c r="AN3102" s="11"/>
      <c r="AO3102" s="11"/>
    </row>
    <row r="3103" spans="1:41" s="271" customFormat="1" ht="16.5" customHeight="1">
      <c r="A3103" s="264" t="s">
        <v>4670</v>
      </c>
      <c r="B3103" s="264"/>
      <c r="C3103" s="495"/>
      <c r="D3103" s="263"/>
      <c r="E3103" s="112" t="s">
        <v>35</v>
      </c>
      <c r="F3103" s="112" t="s">
        <v>83</v>
      </c>
      <c r="G3103" s="112" t="s">
        <v>6119</v>
      </c>
      <c r="H3103" s="112">
        <v>2020</v>
      </c>
      <c r="I3103" s="112">
        <v>3</v>
      </c>
      <c r="J3103" s="112">
        <v>0</v>
      </c>
      <c r="K3103" s="112">
        <v>0</v>
      </c>
      <c r="L3103" s="258" t="s">
        <v>4674</v>
      </c>
      <c r="M3103" s="258"/>
      <c r="N3103" s="258" t="s">
        <v>696</v>
      </c>
      <c r="O3103" s="259">
        <v>2200</v>
      </c>
      <c r="P3103" s="259">
        <v>0</v>
      </c>
      <c r="Q3103" s="259">
        <v>0</v>
      </c>
      <c r="R3103" s="259" t="s">
        <v>33</v>
      </c>
      <c r="S3103" s="260">
        <v>60</v>
      </c>
      <c r="T3103" s="260">
        <v>110</v>
      </c>
      <c r="U3103" s="260">
        <v>0</v>
      </c>
      <c r="V3103" s="260">
        <v>0</v>
      </c>
      <c r="W3103" s="260">
        <v>0.3</v>
      </c>
      <c r="X3103" s="21">
        <v>1980</v>
      </c>
      <c r="Y3103" s="261" t="s">
        <v>33</v>
      </c>
      <c r="Z3103" s="262" t="s">
        <v>5838</v>
      </c>
      <c r="AA3103" s="262"/>
      <c r="AB3103" s="262"/>
      <c r="AC3103" s="262"/>
      <c r="AD3103" s="25"/>
      <c r="AE3103" s="26"/>
      <c r="AF3103" s="27"/>
      <c r="AG3103" s="11"/>
      <c r="AH3103" s="11"/>
      <c r="AI3103" s="11"/>
      <c r="AJ3103" s="11"/>
      <c r="AK3103" s="11"/>
      <c r="AL3103" s="11"/>
      <c r="AM3103" s="11"/>
      <c r="AN3103" s="11"/>
      <c r="AO3103" s="11"/>
    </row>
    <row r="3104" spans="1:41" s="271" customFormat="1" ht="16.5" customHeight="1">
      <c r="A3104" s="264" t="s">
        <v>4670</v>
      </c>
      <c r="B3104" s="264"/>
      <c r="C3104" s="495"/>
      <c r="D3104" s="263"/>
      <c r="E3104" s="112" t="s">
        <v>79</v>
      </c>
      <c r="F3104" s="112" t="s">
        <v>128</v>
      </c>
      <c r="G3104" s="112" t="s">
        <v>310</v>
      </c>
      <c r="H3104" s="112">
        <v>2013</v>
      </c>
      <c r="I3104" s="112">
        <v>1</v>
      </c>
      <c r="J3104" s="112">
        <v>0</v>
      </c>
      <c r="K3104" s="112">
        <v>0</v>
      </c>
      <c r="L3104" s="258" t="s">
        <v>1837</v>
      </c>
      <c r="M3104" s="258"/>
      <c r="N3104" s="258" t="s">
        <v>696</v>
      </c>
      <c r="O3104" s="259">
        <v>2200</v>
      </c>
      <c r="P3104" s="259">
        <v>0</v>
      </c>
      <c r="Q3104" s="259">
        <v>0</v>
      </c>
      <c r="R3104" s="259" t="s">
        <v>33</v>
      </c>
      <c r="S3104" s="260">
        <v>60</v>
      </c>
      <c r="T3104" s="260">
        <v>240</v>
      </c>
      <c r="U3104" s="260">
        <v>0</v>
      </c>
      <c r="V3104" s="260">
        <v>0</v>
      </c>
      <c r="W3104" s="260">
        <v>0.3</v>
      </c>
      <c r="X3104" s="21">
        <v>660</v>
      </c>
      <c r="Y3104" s="261" t="s">
        <v>33</v>
      </c>
      <c r="Z3104" s="262" t="s">
        <v>5838</v>
      </c>
      <c r="AA3104" s="262"/>
      <c r="AB3104" s="262"/>
      <c r="AC3104" s="262"/>
      <c r="AD3104" s="25"/>
      <c r="AE3104" s="26"/>
      <c r="AF3104" s="27"/>
      <c r="AG3104" s="11"/>
      <c r="AH3104" s="11"/>
      <c r="AI3104" s="11"/>
      <c r="AJ3104" s="11"/>
      <c r="AK3104" s="11"/>
      <c r="AL3104" s="11"/>
      <c r="AM3104" s="11"/>
      <c r="AN3104" s="11"/>
      <c r="AO3104" s="11"/>
    </row>
    <row r="3105" spans="1:41" s="271" customFormat="1" ht="16.5" customHeight="1">
      <c r="A3105" s="264" t="s">
        <v>4670</v>
      </c>
      <c r="B3105" s="264"/>
      <c r="C3105" s="495"/>
      <c r="D3105" s="263"/>
      <c r="E3105" s="112" t="s">
        <v>35</v>
      </c>
      <c r="F3105" s="112" t="s">
        <v>83</v>
      </c>
      <c r="G3105" s="112" t="s">
        <v>8578</v>
      </c>
      <c r="H3105" s="112">
        <v>2018</v>
      </c>
      <c r="I3105" s="112">
        <v>1</v>
      </c>
      <c r="J3105" s="112">
        <v>0</v>
      </c>
      <c r="K3105" s="112">
        <v>0</v>
      </c>
      <c r="L3105" s="258" t="s">
        <v>4674</v>
      </c>
      <c r="M3105" s="258"/>
      <c r="N3105" s="258" t="s">
        <v>696</v>
      </c>
      <c r="O3105" s="259">
        <v>2200</v>
      </c>
      <c r="P3105" s="259">
        <v>0</v>
      </c>
      <c r="Q3105" s="259">
        <v>0</v>
      </c>
      <c r="R3105" s="259" t="s">
        <v>33</v>
      </c>
      <c r="S3105" s="260">
        <v>60</v>
      </c>
      <c r="T3105" s="260">
        <v>110</v>
      </c>
      <c r="U3105" s="260">
        <v>0</v>
      </c>
      <c r="V3105" s="260">
        <v>0</v>
      </c>
      <c r="W3105" s="260">
        <v>0.5</v>
      </c>
      <c r="X3105" s="21">
        <v>1100</v>
      </c>
      <c r="Y3105" s="261" t="s">
        <v>33</v>
      </c>
      <c r="Z3105" s="262" t="s">
        <v>5838</v>
      </c>
      <c r="AA3105" s="262"/>
      <c r="AB3105" s="262"/>
      <c r="AC3105" s="262"/>
      <c r="AD3105" s="25"/>
      <c r="AE3105" s="26"/>
      <c r="AF3105" s="27"/>
      <c r="AG3105" s="28"/>
      <c r="AH3105" s="28"/>
      <c r="AI3105" s="28"/>
      <c r="AJ3105" s="28"/>
      <c r="AK3105" s="28"/>
      <c r="AL3105" s="28"/>
      <c r="AM3105" s="28"/>
      <c r="AN3105" s="28"/>
      <c r="AO3105" s="28"/>
    </row>
    <row r="3106" spans="1:41" s="271" customFormat="1" ht="16.5" customHeight="1">
      <c r="A3106" s="264" t="s">
        <v>4670</v>
      </c>
      <c r="B3106" s="264"/>
      <c r="C3106" s="495"/>
      <c r="D3106" s="263"/>
      <c r="E3106" s="112" t="s">
        <v>107</v>
      </c>
      <c r="F3106" s="112" t="s">
        <v>417</v>
      </c>
      <c r="G3106" s="112" t="s">
        <v>2067</v>
      </c>
      <c r="H3106" s="112">
        <v>2013</v>
      </c>
      <c r="I3106" s="112">
        <v>1</v>
      </c>
      <c r="J3106" s="112">
        <v>0</v>
      </c>
      <c r="K3106" s="112">
        <v>0</v>
      </c>
      <c r="L3106" s="258" t="s">
        <v>4674</v>
      </c>
      <c r="M3106" s="258"/>
      <c r="N3106" s="258" t="s">
        <v>696</v>
      </c>
      <c r="O3106" s="259">
        <v>2628</v>
      </c>
      <c r="P3106" s="259">
        <v>6132</v>
      </c>
      <c r="Q3106" s="259">
        <v>5</v>
      </c>
      <c r="R3106" s="259" t="s">
        <v>33</v>
      </c>
      <c r="S3106" s="260">
        <v>60</v>
      </c>
      <c r="T3106" s="260">
        <v>110</v>
      </c>
      <c r="U3106" s="260">
        <v>4</v>
      </c>
      <c r="V3106" s="260">
        <v>0</v>
      </c>
      <c r="W3106" s="260">
        <v>0.45</v>
      </c>
      <c r="X3106" s="21">
        <v>1320.5700000000002</v>
      </c>
      <c r="Y3106" s="261" t="s">
        <v>33</v>
      </c>
      <c r="Z3106" s="262" t="s">
        <v>5838</v>
      </c>
      <c r="AA3106" s="262"/>
      <c r="AB3106" s="262"/>
      <c r="AC3106" s="262"/>
      <c r="AD3106" s="25"/>
      <c r="AE3106" s="26"/>
      <c r="AF3106" s="27"/>
      <c r="AG3106" s="11"/>
      <c r="AH3106" s="11"/>
      <c r="AI3106" s="11"/>
      <c r="AJ3106" s="11"/>
      <c r="AK3106" s="11"/>
      <c r="AL3106" s="11"/>
      <c r="AM3106" s="11"/>
      <c r="AN3106" s="11"/>
      <c r="AO3106" s="11"/>
    </row>
    <row r="3107" spans="1:41" s="271" customFormat="1" ht="16.5" customHeight="1">
      <c r="A3107" s="111" t="s">
        <v>4670</v>
      </c>
      <c r="B3107" s="111"/>
      <c r="C3107" s="111"/>
      <c r="D3107" s="111"/>
      <c r="E3107" s="112" t="s">
        <v>8572</v>
      </c>
      <c r="F3107" s="112" t="s">
        <v>34</v>
      </c>
      <c r="G3107" s="112" t="s">
        <v>4137</v>
      </c>
      <c r="H3107" s="112">
        <v>2018</v>
      </c>
      <c r="I3107" s="112">
        <v>2</v>
      </c>
      <c r="J3107" s="112">
        <v>0</v>
      </c>
      <c r="K3107" s="112">
        <v>0</v>
      </c>
      <c r="L3107" s="258" t="s">
        <v>4673</v>
      </c>
      <c r="M3107" s="258"/>
      <c r="N3107" s="272" t="s">
        <v>696</v>
      </c>
      <c r="O3107" s="259">
        <v>792</v>
      </c>
      <c r="P3107" s="259">
        <v>0</v>
      </c>
      <c r="Q3107" s="259">
        <v>0</v>
      </c>
      <c r="R3107" s="259" t="s">
        <v>33</v>
      </c>
      <c r="S3107" s="260">
        <v>60</v>
      </c>
      <c r="T3107" s="260">
        <v>220</v>
      </c>
      <c r="U3107" s="260">
        <v>8.6999999999999993</v>
      </c>
      <c r="V3107" s="260">
        <v>0</v>
      </c>
      <c r="W3107" s="260">
        <v>1.89</v>
      </c>
      <c r="X3107" s="21">
        <v>2993.7599999999998</v>
      </c>
      <c r="Y3107" s="261" t="s">
        <v>33</v>
      </c>
      <c r="Z3107" s="262" t="s">
        <v>5838</v>
      </c>
      <c r="AA3107" s="262"/>
      <c r="AB3107" s="262"/>
      <c r="AC3107" s="262"/>
      <c r="AD3107" s="25"/>
      <c r="AE3107" s="26"/>
      <c r="AF3107" s="27"/>
      <c r="AG3107" s="11"/>
      <c r="AH3107" s="11"/>
      <c r="AI3107" s="11"/>
      <c r="AJ3107" s="11"/>
      <c r="AK3107" s="11"/>
      <c r="AL3107" s="11"/>
      <c r="AM3107" s="11"/>
      <c r="AN3107" s="11"/>
      <c r="AO3107" s="11"/>
    </row>
    <row r="3108" spans="1:41" s="271" customFormat="1" ht="16.5" customHeight="1">
      <c r="A3108" s="111" t="s">
        <v>4670</v>
      </c>
      <c r="B3108" s="111"/>
      <c r="C3108" s="111"/>
      <c r="D3108" s="111"/>
      <c r="E3108" s="112" t="s">
        <v>8572</v>
      </c>
      <c r="F3108" s="112" t="s">
        <v>34</v>
      </c>
      <c r="G3108" s="112" t="s">
        <v>4137</v>
      </c>
      <c r="H3108" s="112">
        <v>2018</v>
      </c>
      <c r="I3108" s="112">
        <v>2</v>
      </c>
      <c r="J3108" s="112">
        <v>0</v>
      </c>
      <c r="K3108" s="112">
        <v>0</v>
      </c>
      <c r="L3108" s="258" t="s">
        <v>4674</v>
      </c>
      <c r="M3108" s="258"/>
      <c r="N3108" s="260" t="s">
        <v>696</v>
      </c>
      <c r="O3108" s="259">
        <v>2200</v>
      </c>
      <c r="P3108" s="259">
        <v>0</v>
      </c>
      <c r="Q3108" s="259">
        <v>0</v>
      </c>
      <c r="R3108" s="259" t="s">
        <v>33</v>
      </c>
      <c r="S3108" s="260">
        <v>60</v>
      </c>
      <c r="T3108" s="260">
        <v>220</v>
      </c>
      <c r="U3108" s="260">
        <v>8.6999999999999993</v>
      </c>
      <c r="V3108" s="260">
        <v>0</v>
      </c>
      <c r="W3108" s="260">
        <v>1.89</v>
      </c>
      <c r="X3108" s="21">
        <v>8316</v>
      </c>
      <c r="Y3108" s="261" t="s">
        <v>33</v>
      </c>
      <c r="Z3108" s="262" t="s">
        <v>5838</v>
      </c>
      <c r="AA3108" s="262"/>
      <c r="AB3108" s="262"/>
      <c r="AC3108" s="262"/>
      <c r="AD3108" s="25"/>
      <c r="AE3108" s="26"/>
      <c r="AF3108" s="27"/>
      <c r="AG3108" s="11"/>
      <c r="AH3108" s="11"/>
      <c r="AI3108" s="11"/>
      <c r="AJ3108" s="11"/>
      <c r="AK3108" s="11"/>
      <c r="AL3108" s="11"/>
      <c r="AM3108" s="11"/>
      <c r="AN3108" s="11"/>
      <c r="AO3108" s="11"/>
    </row>
    <row r="3109" spans="1:41" s="271" customFormat="1" ht="16.5" customHeight="1">
      <c r="A3109" s="111" t="s">
        <v>4670</v>
      </c>
      <c r="B3109" s="111"/>
      <c r="C3109" s="111"/>
      <c r="D3109" s="111"/>
      <c r="E3109" s="112" t="s">
        <v>8572</v>
      </c>
      <c r="F3109" s="112" t="s">
        <v>34</v>
      </c>
      <c r="G3109" s="112" t="s">
        <v>4694</v>
      </c>
      <c r="H3109" s="112">
        <v>2018</v>
      </c>
      <c r="I3109" s="112">
        <v>1</v>
      </c>
      <c r="J3109" s="112">
        <v>0</v>
      </c>
      <c r="K3109" s="112">
        <v>0</v>
      </c>
      <c r="L3109" s="258" t="s">
        <v>4672</v>
      </c>
      <c r="M3109" s="258"/>
      <c r="N3109" s="258" t="s">
        <v>696</v>
      </c>
      <c r="O3109" s="259">
        <v>2200</v>
      </c>
      <c r="P3109" s="259">
        <v>0</v>
      </c>
      <c r="Q3109" s="259">
        <v>0</v>
      </c>
      <c r="R3109" s="259" t="s">
        <v>33</v>
      </c>
      <c r="S3109" s="260">
        <v>60</v>
      </c>
      <c r="T3109" s="260">
        <v>220</v>
      </c>
      <c r="U3109" s="260">
        <v>8.6999999999999993</v>
      </c>
      <c r="V3109" s="260">
        <v>0</v>
      </c>
      <c r="W3109" s="260">
        <v>1.89</v>
      </c>
      <c r="X3109" s="21">
        <v>4158</v>
      </c>
      <c r="Y3109" s="261" t="s">
        <v>33</v>
      </c>
      <c r="Z3109" s="262" t="s">
        <v>5838</v>
      </c>
      <c r="AA3109" s="262"/>
      <c r="AB3109" s="262"/>
      <c r="AC3109" s="262"/>
      <c r="AD3109" s="25"/>
      <c r="AE3109" s="26"/>
      <c r="AF3109" s="27"/>
      <c r="AG3109" s="11"/>
      <c r="AH3109" s="11"/>
      <c r="AI3109" s="11"/>
      <c r="AJ3109" s="11"/>
      <c r="AK3109" s="11"/>
      <c r="AL3109" s="11"/>
      <c r="AM3109" s="11"/>
      <c r="AN3109" s="11"/>
      <c r="AO3109" s="11"/>
    </row>
    <row r="3110" spans="1:41" s="271" customFormat="1" ht="16.5" customHeight="1">
      <c r="A3110" s="12" t="s">
        <v>6262</v>
      </c>
      <c r="B3110" s="273"/>
      <c r="C3110" s="496"/>
      <c r="D3110" s="274"/>
      <c r="E3110" s="14" t="s">
        <v>8422</v>
      </c>
      <c r="F3110" s="14" t="s">
        <v>8423</v>
      </c>
      <c r="G3110" s="14" t="s">
        <v>8426</v>
      </c>
      <c r="H3110" s="275">
        <v>2024</v>
      </c>
      <c r="I3110" s="14" t="s">
        <v>8427</v>
      </c>
      <c r="J3110" s="14" t="s">
        <v>689</v>
      </c>
      <c r="K3110" s="14" t="s">
        <v>689</v>
      </c>
      <c r="L3110" s="16" t="s">
        <v>8198</v>
      </c>
      <c r="M3110" s="16"/>
      <c r="N3110" s="16" t="s">
        <v>49</v>
      </c>
      <c r="O3110" s="17">
        <v>264</v>
      </c>
      <c r="P3110" s="17">
        <v>0</v>
      </c>
      <c r="Q3110" s="17">
        <v>0</v>
      </c>
      <c r="R3110" s="18" t="s">
        <v>33</v>
      </c>
      <c r="S3110" s="19">
        <v>60</v>
      </c>
      <c r="T3110" s="19">
        <v>220</v>
      </c>
      <c r="U3110" s="19">
        <f>W3110*1000/T3110</f>
        <v>6.363636363636363E-2</v>
      </c>
      <c r="V3110" s="19">
        <f t="shared" ref="V3110:V3118" si="21">T3110/U3110</f>
        <v>3457.1428571428573</v>
      </c>
      <c r="W3110" s="20">
        <v>1.4E-2</v>
      </c>
      <c r="X3110" s="21">
        <v>33.264000000000003</v>
      </c>
      <c r="Y3110" s="22" t="s">
        <v>33</v>
      </c>
      <c r="Z3110" s="23" t="s">
        <v>62</v>
      </c>
      <c r="AA3110" s="24" t="s">
        <v>67</v>
      </c>
      <c r="AB3110" s="14" t="s">
        <v>67</v>
      </c>
      <c r="AC3110" s="14" t="s">
        <v>67</v>
      </c>
      <c r="AD3110" s="25"/>
      <c r="AE3110" s="26"/>
      <c r="AF3110" s="27"/>
      <c r="AG3110" s="29"/>
      <c r="AH3110" s="29"/>
      <c r="AI3110" s="29"/>
      <c r="AJ3110" s="29"/>
      <c r="AK3110" s="29"/>
      <c r="AL3110" s="29"/>
      <c r="AM3110" s="29"/>
      <c r="AN3110" s="29"/>
      <c r="AO3110" s="29"/>
    </row>
    <row r="3111" spans="1:41" s="271" customFormat="1" ht="16.5" customHeight="1">
      <c r="A3111" s="12" t="s">
        <v>6262</v>
      </c>
      <c r="B3111" s="273"/>
      <c r="C3111" s="496"/>
      <c r="D3111" s="274"/>
      <c r="E3111" s="14" t="s">
        <v>51</v>
      </c>
      <c r="F3111" s="14" t="s">
        <v>693</v>
      </c>
      <c r="G3111" s="14" t="s">
        <v>6267</v>
      </c>
      <c r="H3111" s="15">
        <v>2023</v>
      </c>
      <c r="I3111" s="15">
        <v>1</v>
      </c>
      <c r="J3111" s="15">
        <v>0</v>
      </c>
      <c r="K3111" s="15">
        <v>0</v>
      </c>
      <c r="L3111" s="16" t="s">
        <v>8420</v>
      </c>
      <c r="M3111" s="16"/>
      <c r="N3111" s="16" t="s">
        <v>49</v>
      </c>
      <c r="O3111" s="17">
        <v>192</v>
      </c>
      <c r="P3111" s="17">
        <v>0</v>
      </c>
      <c r="Q3111" s="17">
        <v>0</v>
      </c>
      <c r="R3111" s="18" t="s">
        <v>33</v>
      </c>
      <c r="S3111" s="19">
        <v>60</v>
      </c>
      <c r="T3111" s="19">
        <v>110</v>
      </c>
      <c r="U3111" s="19">
        <v>0.8</v>
      </c>
      <c r="V3111" s="19">
        <f t="shared" si="21"/>
        <v>137.5</v>
      </c>
      <c r="W3111" s="20">
        <v>0.12</v>
      </c>
      <c r="X3111" s="21">
        <v>23.04</v>
      </c>
      <c r="Y3111" s="22" t="s">
        <v>33</v>
      </c>
      <c r="Z3111" s="23" t="s">
        <v>62</v>
      </c>
      <c r="AA3111" s="24" t="s">
        <v>67</v>
      </c>
      <c r="AB3111" s="14" t="s">
        <v>67</v>
      </c>
      <c r="AC3111" s="14" t="s">
        <v>67</v>
      </c>
      <c r="AD3111" s="25"/>
      <c r="AE3111" s="26"/>
      <c r="AF3111" s="27"/>
      <c r="AG3111" s="29"/>
      <c r="AH3111" s="29"/>
      <c r="AI3111" s="29"/>
      <c r="AJ3111" s="29"/>
      <c r="AK3111" s="29"/>
      <c r="AL3111" s="29"/>
      <c r="AM3111" s="29"/>
      <c r="AN3111" s="29"/>
      <c r="AO3111" s="29"/>
    </row>
    <row r="3112" spans="1:41" s="271" customFormat="1" ht="16.5" customHeight="1">
      <c r="A3112" s="12" t="s">
        <v>6262</v>
      </c>
      <c r="B3112" s="273"/>
      <c r="C3112" s="496"/>
      <c r="D3112" s="274"/>
      <c r="E3112" s="14" t="s">
        <v>4319</v>
      </c>
      <c r="F3112" s="14" t="s">
        <v>693</v>
      </c>
      <c r="G3112" s="14" t="s">
        <v>6271</v>
      </c>
      <c r="H3112" s="15">
        <v>2023</v>
      </c>
      <c r="I3112" s="15">
        <v>3</v>
      </c>
      <c r="J3112" s="15">
        <v>0</v>
      </c>
      <c r="K3112" s="15">
        <v>0</v>
      </c>
      <c r="L3112" s="16" t="s">
        <v>8420</v>
      </c>
      <c r="M3112" s="16"/>
      <c r="N3112" s="16" t="s">
        <v>49</v>
      </c>
      <c r="O3112" s="17">
        <v>2112</v>
      </c>
      <c r="P3112" s="17">
        <v>0</v>
      </c>
      <c r="Q3112" s="17">
        <v>0</v>
      </c>
      <c r="R3112" s="18" t="s">
        <v>33</v>
      </c>
      <c r="S3112" s="19">
        <v>60</v>
      </c>
      <c r="T3112" s="19">
        <v>110</v>
      </c>
      <c r="U3112" s="19">
        <f>W3112*1000/T3112</f>
        <v>0.14545454545454545</v>
      </c>
      <c r="V3112" s="19">
        <f t="shared" si="21"/>
        <v>756.25</v>
      </c>
      <c r="W3112" s="20">
        <v>1.6E-2</v>
      </c>
      <c r="X3112" s="21">
        <v>101.376</v>
      </c>
      <c r="Y3112" s="22" t="s">
        <v>33</v>
      </c>
      <c r="Z3112" s="23" t="s">
        <v>62</v>
      </c>
      <c r="AA3112" s="24" t="s">
        <v>67</v>
      </c>
      <c r="AB3112" s="14" t="s">
        <v>67</v>
      </c>
      <c r="AC3112" s="14" t="s">
        <v>67</v>
      </c>
      <c r="AD3112" s="25"/>
      <c r="AE3112" s="26"/>
      <c r="AF3112" s="27"/>
      <c r="AG3112" s="29"/>
      <c r="AH3112" s="29"/>
      <c r="AI3112" s="29"/>
      <c r="AJ3112" s="29"/>
      <c r="AK3112" s="29"/>
      <c r="AL3112" s="29"/>
      <c r="AM3112" s="29"/>
      <c r="AN3112" s="29"/>
      <c r="AO3112" s="29"/>
    </row>
    <row r="3113" spans="1:41" s="271" customFormat="1" ht="16.5" customHeight="1">
      <c r="A3113" s="12" t="s">
        <v>6262</v>
      </c>
      <c r="B3113" s="273"/>
      <c r="C3113" s="496"/>
      <c r="D3113" s="274"/>
      <c r="E3113" s="14" t="s">
        <v>6268</v>
      </c>
      <c r="F3113" s="14" t="s">
        <v>6269</v>
      </c>
      <c r="G3113" s="14" t="s">
        <v>6270</v>
      </c>
      <c r="H3113" s="15">
        <v>2023</v>
      </c>
      <c r="I3113" s="15">
        <v>3</v>
      </c>
      <c r="J3113" s="15">
        <v>0</v>
      </c>
      <c r="K3113" s="15">
        <v>0</v>
      </c>
      <c r="L3113" s="16" t="s">
        <v>8421</v>
      </c>
      <c r="M3113" s="16"/>
      <c r="N3113" s="16" t="s">
        <v>49</v>
      </c>
      <c r="O3113" s="17">
        <v>2112</v>
      </c>
      <c r="P3113" s="17">
        <v>0</v>
      </c>
      <c r="Q3113" s="17">
        <v>0</v>
      </c>
      <c r="R3113" s="18" t="s">
        <v>33</v>
      </c>
      <c r="S3113" s="19">
        <v>60</v>
      </c>
      <c r="T3113" s="19">
        <v>110</v>
      </c>
      <c r="U3113" s="19">
        <f>W3113*1000/T3113</f>
        <v>0.18181818181818182</v>
      </c>
      <c r="V3113" s="19">
        <f t="shared" si="21"/>
        <v>605</v>
      </c>
      <c r="W3113" s="20">
        <v>0.02</v>
      </c>
      <c r="X3113" s="21">
        <v>126.72</v>
      </c>
      <c r="Y3113" s="22" t="s">
        <v>33</v>
      </c>
      <c r="Z3113" s="23" t="s">
        <v>62</v>
      </c>
      <c r="AA3113" s="24" t="s">
        <v>67</v>
      </c>
      <c r="AB3113" s="14" t="s">
        <v>67</v>
      </c>
      <c r="AC3113" s="14" t="s">
        <v>67</v>
      </c>
      <c r="AD3113" s="25"/>
      <c r="AE3113" s="26"/>
      <c r="AF3113" s="27"/>
      <c r="AG3113" s="29"/>
      <c r="AH3113" s="29"/>
      <c r="AI3113" s="29"/>
      <c r="AJ3113" s="29"/>
      <c r="AK3113" s="29"/>
      <c r="AL3113" s="29"/>
      <c r="AM3113" s="29"/>
      <c r="AN3113" s="29"/>
      <c r="AO3113" s="29"/>
    </row>
    <row r="3114" spans="1:41" s="271" customFormat="1" ht="16.5" customHeight="1">
      <c r="A3114" s="12" t="s">
        <v>6262</v>
      </c>
      <c r="B3114" s="273"/>
      <c r="C3114" s="496"/>
      <c r="D3114" s="274"/>
      <c r="E3114" s="14" t="s">
        <v>8422</v>
      </c>
      <c r="F3114" s="14" t="s">
        <v>8423</v>
      </c>
      <c r="G3114" s="14" t="s">
        <v>8424</v>
      </c>
      <c r="H3114" s="15">
        <v>2024</v>
      </c>
      <c r="I3114" s="14">
        <v>9</v>
      </c>
      <c r="J3114" s="14">
        <v>9</v>
      </c>
      <c r="K3114" s="14">
        <v>0</v>
      </c>
      <c r="L3114" s="16" t="s">
        <v>8420</v>
      </c>
      <c r="M3114" s="16"/>
      <c r="N3114" s="16" t="s">
        <v>49</v>
      </c>
      <c r="O3114" s="17">
        <v>2112</v>
      </c>
      <c r="P3114" s="17">
        <v>0</v>
      </c>
      <c r="Q3114" s="17">
        <v>0</v>
      </c>
      <c r="R3114" s="18" t="s">
        <v>33</v>
      </c>
      <c r="S3114" s="19">
        <v>60</v>
      </c>
      <c r="T3114" s="19">
        <v>110</v>
      </c>
      <c r="U3114" s="19">
        <f>W3114*1000/T3114</f>
        <v>0.34545454545454546</v>
      </c>
      <c r="V3114" s="19">
        <f t="shared" si="21"/>
        <v>318.42105263157896</v>
      </c>
      <c r="W3114" s="20">
        <v>3.7999999999999999E-2</v>
      </c>
      <c r="X3114" s="21">
        <v>722.30399999999997</v>
      </c>
      <c r="Y3114" s="22" t="s">
        <v>33</v>
      </c>
      <c r="Z3114" s="23" t="s">
        <v>62</v>
      </c>
      <c r="AA3114" s="24" t="s">
        <v>67</v>
      </c>
      <c r="AB3114" s="14" t="s">
        <v>67</v>
      </c>
      <c r="AC3114" s="14" t="s">
        <v>67</v>
      </c>
      <c r="AD3114" s="25"/>
      <c r="AE3114" s="26"/>
      <c r="AF3114" s="27"/>
      <c r="AG3114" s="29"/>
      <c r="AH3114" s="29"/>
      <c r="AI3114" s="29"/>
      <c r="AJ3114" s="29"/>
      <c r="AK3114" s="29"/>
      <c r="AL3114" s="29"/>
      <c r="AM3114" s="29"/>
      <c r="AN3114" s="29"/>
      <c r="AO3114" s="29"/>
    </row>
    <row r="3115" spans="1:41" s="271" customFormat="1" ht="16.5" customHeight="1">
      <c r="A3115" s="12" t="s">
        <v>6262</v>
      </c>
      <c r="B3115" s="273"/>
      <c r="C3115" s="496"/>
      <c r="D3115" s="274"/>
      <c r="E3115" s="14" t="s">
        <v>57</v>
      </c>
      <c r="F3115" s="14" t="s">
        <v>63</v>
      </c>
      <c r="G3115" s="14" t="s">
        <v>8425</v>
      </c>
      <c r="H3115" s="15">
        <v>2013</v>
      </c>
      <c r="I3115" s="14">
        <v>1</v>
      </c>
      <c r="J3115" s="14">
        <v>0</v>
      </c>
      <c r="K3115" s="14">
        <v>0</v>
      </c>
      <c r="L3115" s="16" t="s">
        <v>8420</v>
      </c>
      <c r="M3115" s="16"/>
      <c r="N3115" s="16" t="s">
        <v>49</v>
      </c>
      <c r="O3115" s="17">
        <v>2004</v>
      </c>
      <c r="P3115" s="17">
        <v>6132</v>
      </c>
      <c r="Q3115" s="17">
        <v>5</v>
      </c>
      <c r="R3115" s="18" t="s">
        <v>33</v>
      </c>
      <c r="S3115" s="19">
        <v>60</v>
      </c>
      <c r="T3115" s="19">
        <v>110</v>
      </c>
      <c r="U3115" s="19">
        <v>0.6</v>
      </c>
      <c r="V3115" s="19">
        <f t="shared" si="21"/>
        <v>183.33333333333334</v>
      </c>
      <c r="W3115" s="20">
        <f>T3115*U3115/1000</f>
        <v>6.6000000000000003E-2</v>
      </c>
      <c r="X3115" s="21">
        <v>152.49960000000002</v>
      </c>
      <c r="Y3115" s="22" t="s">
        <v>33</v>
      </c>
      <c r="Z3115" s="23" t="s">
        <v>62</v>
      </c>
      <c r="AA3115" s="24" t="s">
        <v>67</v>
      </c>
      <c r="AB3115" s="14" t="s">
        <v>67</v>
      </c>
      <c r="AC3115" s="14" t="s">
        <v>67</v>
      </c>
      <c r="AD3115" s="25"/>
      <c r="AE3115" s="26"/>
      <c r="AF3115" s="27"/>
      <c r="AG3115" s="29"/>
      <c r="AH3115" s="29"/>
      <c r="AI3115" s="29"/>
      <c r="AJ3115" s="29"/>
      <c r="AK3115" s="29"/>
      <c r="AL3115" s="29"/>
      <c r="AM3115" s="29"/>
      <c r="AN3115" s="29"/>
      <c r="AO3115" s="29"/>
    </row>
    <row r="3116" spans="1:41" s="271" customFormat="1" ht="16.5" customHeight="1">
      <c r="A3116" s="12" t="s">
        <v>6262</v>
      </c>
      <c r="B3116" s="273"/>
      <c r="C3116" s="496"/>
      <c r="D3116" s="274"/>
      <c r="E3116" s="14" t="s">
        <v>6264</v>
      </c>
      <c r="F3116" s="14" t="s">
        <v>6265</v>
      </c>
      <c r="G3116" s="14" t="s">
        <v>6266</v>
      </c>
      <c r="H3116" s="15">
        <v>2023</v>
      </c>
      <c r="I3116" s="15">
        <v>1</v>
      </c>
      <c r="J3116" s="15">
        <v>0</v>
      </c>
      <c r="K3116" s="15">
        <v>0</v>
      </c>
      <c r="L3116" s="16" t="s">
        <v>8421</v>
      </c>
      <c r="M3116" s="16"/>
      <c r="N3116" s="16" t="s">
        <v>49</v>
      </c>
      <c r="O3116" s="17">
        <v>2112</v>
      </c>
      <c r="P3116" s="17">
        <v>0</v>
      </c>
      <c r="Q3116" s="17">
        <v>0</v>
      </c>
      <c r="R3116" s="18" t="s">
        <v>33</v>
      </c>
      <c r="S3116" s="19">
        <v>60</v>
      </c>
      <c r="T3116" s="19">
        <v>110</v>
      </c>
      <c r="U3116" s="19">
        <f>W3116*1000/T3116</f>
        <v>1</v>
      </c>
      <c r="V3116" s="19">
        <f t="shared" si="21"/>
        <v>110</v>
      </c>
      <c r="W3116" s="20">
        <v>0.11</v>
      </c>
      <c r="X3116" s="21">
        <v>232.32</v>
      </c>
      <c r="Y3116" s="22" t="s">
        <v>33</v>
      </c>
      <c r="Z3116" s="23" t="s">
        <v>62</v>
      </c>
      <c r="AA3116" s="24" t="s">
        <v>67</v>
      </c>
      <c r="AB3116" s="14" t="s">
        <v>67</v>
      </c>
      <c r="AC3116" s="14" t="s">
        <v>67</v>
      </c>
      <c r="AD3116" s="25"/>
      <c r="AE3116" s="26"/>
      <c r="AF3116" s="27"/>
      <c r="AG3116" s="29"/>
      <c r="AH3116" s="29"/>
      <c r="AI3116" s="29"/>
      <c r="AJ3116" s="29"/>
      <c r="AK3116" s="29"/>
      <c r="AL3116" s="29"/>
      <c r="AM3116" s="29"/>
      <c r="AN3116" s="29"/>
      <c r="AO3116" s="29"/>
    </row>
    <row r="3117" spans="1:41" s="271" customFormat="1" ht="16.5" customHeight="1">
      <c r="A3117" s="12" t="s">
        <v>6262</v>
      </c>
      <c r="B3117" s="273"/>
      <c r="C3117" s="496"/>
      <c r="D3117" s="274"/>
      <c r="E3117" s="14" t="s">
        <v>2346</v>
      </c>
      <c r="F3117" s="14" t="s">
        <v>693</v>
      </c>
      <c r="G3117" s="14" t="s">
        <v>6263</v>
      </c>
      <c r="H3117" s="15">
        <v>2023</v>
      </c>
      <c r="I3117" s="15">
        <v>2</v>
      </c>
      <c r="J3117" s="15">
        <v>0</v>
      </c>
      <c r="K3117" s="15">
        <v>0</v>
      </c>
      <c r="L3117" s="16" t="s">
        <v>8420</v>
      </c>
      <c r="M3117" s="16"/>
      <c r="N3117" s="16" t="s">
        <v>49</v>
      </c>
      <c r="O3117" s="17">
        <v>2112</v>
      </c>
      <c r="P3117" s="17">
        <v>0</v>
      </c>
      <c r="Q3117" s="17">
        <v>0</v>
      </c>
      <c r="R3117" s="18" t="s">
        <v>33</v>
      </c>
      <c r="S3117" s="19">
        <v>60</v>
      </c>
      <c r="T3117" s="19">
        <v>110</v>
      </c>
      <c r="U3117" s="19">
        <f>W3117*1000/T3117</f>
        <v>6.8181818181818183</v>
      </c>
      <c r="V3117" s="19">
        <f t="shared" si="21"/>
        <v>16.133333333333333</v>
      </c>
      <c r="W3117" s="20">
        <v>0.75</v>
      </c>
      <c r="X3117" s="21">
        <v>3168</v>
      </c>
      <c r="Y3117" s="22" t="s">
        <v>33</v>
      </c>
      <c r="Z3117" s="23" t="s">
        <v>62</v>
      </c>
      <c r="AA3117" s="24" t="s">
        <v>67</v>
      </c>
      <c r="AB3117" s="14" t="s">
        <v>67</v>
      </c>
      <c r="AC3117" s="14" t="s">
        <v>67</v>
      </c>
      <c r="AD3117" s="25"/>
      <c r="AE3117" s="26"/>
      <c r="AF3117" s="27"/>
      <c r="AG3117" s="29"/>
      <c r="AH3117" s="29"/>
      <c r="AI3117" s="29"/>
      <c r="AJ3117" s="29"/>
      <c r="AK3117" s="29"/>
      <c r="AL3117" s="29"/>
      <c r="AM3117" s="29"/>
      <c r="AN3117" s="29"/>
      <c r="AO3117" s="29"/>
    </row>
    <row r="3118" spans="1:41" s="271" customFormat="1" ht="16.5" customHeight="1">
      <c r="A3118" s="12" t="s">
        <v>6262</v>
      </c>
      <c r="B3118" s="273"/>
      <c r="C3118" s="496"/>
      <c r="D3118" s="274"/>
      <c r="E3118" s="14" t="s">
        <v>2346</v>
      </c>
      <c r="F3118" s="14" t="s">
        <v>693</v>
      </c>
      <c r="G3118" s="14" t="s">
        <v>8206</v>
      </c>
      <c r="H3118" s="15">
        <v>2023</v>
      </c>
      <c r="I3118" s="14">
        <v>2</v>
      </c>
      <c r="J3118" s="14">
        <v>0</v>
      </c>
      <c r="K3118" s="14">
        <v>0</v>
      </c>
      <c r="L3118" s="16" t="s">
        <v>8420</v>
      </c>
      <c r="M3118" s="16"/>
      <c r="N3118" s="16" t="s">
        <v>49</v>
      </c>
      <c r="O3118" s="17">
        <v>2112</v>
      </c>
      <c r="P3118" s="17">
        <v>0</v>
      </c>
      <c r="Q3118" s="17">
        <v>0</v>
      </c>
      <c r="R3118" s="18" t="s">
        <v>33</v>
      </c>
      <c r="S3118" s="19">
        <v>60</v>
      </c>
      <c r="T3118" s="19">
        <v>110</v>
      </c>
      <c r="U3118" s="19">
        <f>W3118*1000/T3118</f>
        <v>6.8181818181818183</v>
      </c>
      <c r="V3118" s="19">
        <f t="shared" si="21"/>
        <v>16.133333333333333</v>
      </c>
      <c r="W3118" s="20">
        <v>0.75</v>
      </c>
      <c r="X3118" s="21">
        <v>3168</v>
      </c>
      <c r="Y3118" s="22" t="s">
        <v>33</v>
      </c>
      <c r="Z3118" s="23" t="s">
        <v>62</v>
      </c>
      <c r="AA3118" s="24" t="s">
        <v>67</v>
      </c>
      <c r="AB3118" s="14" t="s">
        <v>67</v>
      </c>
      <c r="AC3118" s="14" t="s">
        <v>67</v>
      </c>
      <c r="AD3118" s="25"/>
      <c r="AE3118" s="26"/>
      <c r="AF3118" s="27"/>
      <c r="AG3118" s="29"/>
      <c r="AH3118" s="29"/>
      <c r="AI3118" s="29"/>
      <c r="AJ3118" s="29"/>
      <c r="AK3118" s="29"/>
      <c r="AL3118" s="29"/>
      <c r="AM3118" s="29"/>
      <c r="AN3118" s="29"/>
      <c r="AO3118" s="29"/>
    </row>
    <row r="3119" spans="1:41" s="271" customFormat="1" ht="16.5" customHeight="1">
      <c r="A3119" s="89" t="s">
        <v>7880</v>
      </c>
      <c r="B3119" s="32"/>
      <c r="C3119" s="368"/>
      <c r="D3119" s="32"/>
      <c r="E3119" s="37" t="s">
        <v>35</v>
      </c>
      <c r="F3119" s="37" t="s">
        <v>502</v>
      </c>
      <c r="G3119" s="37" t="s">
        <v>1039</v>
      </c>
      <c r="H3119" s="37">
        <v>2014</v>
      </c>
      <c r="I3119" s="37">
        <v>1</v>
      </c>
      <c r="J3119" s="37">
        <v>0</v>
      </c>
      <c r="K3119" s="37">
        <v>0</v>
      </c>
      <c r="L3119" s="36" t="s">
        <v>2916</v>
      </c>
      <c r="M3119" s="36"/>
      <c r="N3119" s="36" t="s">
        <v>39</v>
      </c>
      <c r="O3119" s="130">
        <v>140</v>
      </c>
      <c r="P3119" s="130">
        <v>0</v>
      </c>
      <c r="Q3119" s="130">
        <v>0</v>
      </c>
      <c r="R3119" s="130" t="s">
        <v>33</v>
      </c>
      <c r="S3119" s="36">
        <v>60</v>
      </c>
      <c r="T3119" s="36">
        <v>110</v>
      </c>
      <c r="U3119" s="36">
        <v>1.8</v>
      </c>
      <c r="V3119" s="36">
        <v>0</v>
      </c>
      <c r="W3119" s="36">
        <v>0.16500000000000001</v>
      </c>
      <c r="X3119" s="21">
        <v>23.1</v>
      </c>
      <c r="Y3119" s="38" t="s">
        <v>33</v>
      </c>
      <c r="Z3119" s="37" t="s">
        <v>5838</v>
      </c>
      <c r="AA3119" s="37"/>
      <c r="AB3119" s="37"/>
      <c r="AC3119" s="37"/>
      <c r="AD3119" s="25"/>
      <c r="AE3119" s="26"/>
      <c r="AF3119" s="27"/>
      <c r="AG3119" s="28"/>
      <c r="AH3119" s="28"/>
      <c r="AI3119" s="28"/>
      <c r="AJ3119" s="28"/>
      <c r="AK3119" s="28"/>
      <c r="AL3119" s="28"/>
      <c r="AM3119" s="28"/>
      <c r="AN3119" s="28"/>
      <c r="AO3119" s="28"/>
    </row>
    <row r="3120" spans="1:41" s="271" customFormat="1" ht="16.5" customHeight="1">
      <c r="A3120" s="89" t="s">
        <v>7880</v>
      </c>
      <c r="B3120" s="32"/>
      <c r="C3120" s="368"/>
      <c r="D3120" s="32"/>
      <c r="E3120" s="37" t="s">
        <v>99</v>
      </c>
      <c r="F3120" s="37" t="s">
        <v>155</v>
      </c>
      <c r="G3120" s="37" t="s">
        <v>2917</v>
      </c>
      <c r="H3120" s="37">
        <v>2013</v>
      </c>
      <c r="I3120" s="37">
        <v>1</v>
      </c>
      <c r="J3120" s="37">
        <v>0</v>
      </c>
      <c r="K3120" s="37">
        <v>0</v>
      </c>
      <c r="L3120" s="36" t="s">
        <v>2916</v>
      </c>
      <c r="M3120" s="36"/>
      <c r="N3120" s="36" t="s">
        <v>39</v>
      </c>
      <c r="O3120" s="130">
        <v>140</v>
      </c>
      <c r="P3120" s="130">
        <v>0</v>
      </c>
      <c r="Q3120" s="130">
        <v>0</v>
      </c>
      <c r="R3120" s="130" t="s">
        <v>33</v>
      </c>
      <c r="S3120" s="36">
        <v>60</v>
      </c>
      <c r="T3120" s="36">
        <v>110</v>
      </c>
      <c r="U3120" s="36">
        <v>1.8181818181818181</v>
      </c>
      <c r="V3120" s="36">
        <v>0</v>
      </c>
      <c r="W3120" s="36">
        <v>0.2</v>
      </c>
      <c r="X3120" s="21">
        <v>28</v>
      </c>
      <c r="Y3120" s="38" t="s">
        <v>33</v>
      </c>
      <c r="Z3120" s="37" t="s">
        <v>5838</v>
      </c>
      <c r="AA3120" s="37"/>
      <c r="AB3120" s="37"/>
      <c r="AC3120" s="37"/>
      <c r="AD3120" s="25"/>
      <c r="AE3120" s="26"/>
      <c r="AF3120" s="27"/>
      <c r="AG3120" s="28"/>
      <c r="AH3120" s="28"/>
      <c r="AI3120" s="28"/>
      <c r="AJ3120" s="28"/>
      <c r="AK3120" s="28"/>
      <c r="AL3120" s="28"/>
      <c r="AM3120" s="28"/>
      <c r="AN3120" s="28"/>
      <c r="AO3120" s="28"/>
    </row>
    <row r="3121" spans="1:41" s="271" customFormat="1" ht="16.5" customHeight="1">
      <c r="A3121" s="89" t="s">
        <v>7880</v>
      </c>
      <c r="B3121" s="32"/>
      <c r="C3121" s="368"/>
      <c r="D3121" s="32"/>
      <c r="E3121" s="37" t="s">
        <v>35</v>
      </c>
      <c r="F3121" s="37" t="s">
        <v>83</v>
      </c>
      <c r="G3121" s="37" t="s">
        <v>310</v>
      </c>
      <c r="H3121" s="37">
        <v>2015</v>
      </c>
      <c r="I3121" s="37">
        <v>1</v>
      </c>
      <c r="J3121" s="37">
        <v>0</v>
      </c>
      <c r="K3121" s="37">
        <v>0</v>
      </c>
      <c r="L3121" s="36" t="s">
        <v>2915</v>
      </c>
      <c r="M3121" s="36"/>
      <c r="N3121" s="36" t="s">
        <v>39</v>
      </c>
      <c r="O3121" s="130">
        <v>1440</v>
      </c>
      <c r="P3121" s="130">
        <v>0</v>
      </c>
      <c r="Q3121" s="130">
        <v>0</v>
      </c>
      <c r="R3121" s="130" t="s">
        <v>33</v>
      </c>
      <c r="S3121" s="36" t="s">
        <v>89</v>
      </c>
      <c r="T3121" s="36">
        <v>110</v>
      </c>
      <c r="U3121" s="36">
        <v>2.2727272727272729</v>
      </c>
      <c r="V3121" s="36">
        <v>0</v>
      </c>
      <c r="W3121" s="36">
        <v>0.25</v>
      </c>
      <c r="X3121" s="21">
        <v>360</v>
      </c>
      <c r="Y3121" s="38" t="s">
        <v>33</v>
      </c>
      <c r="Z3121" s="37" t="s">
        <v>5838</v>
      </c>
      <c r="AA3121" s="37"/>
      <c r="AB3121" s="37"/>
      <c r="AC3121" s="37"/>
      <c r="AD3121" s="25"/>
      <c r="AE3121" s="26"/>
      <c r="AF3121" s="27"/>
      <c r="AG3121" s="28"/>
      <c r="AH3121" s="28"/>
      <c r="AI3121" s="28"/>
      <c r="AJ3121" s="28"/>
      <c r="AK3121" s="28"/>
      <c r="AL3121" s="28"/>
      <c r="AM3121" s="28"/>
      <c r="AN3121" s="28"/>
      <c r="AO3121" s="28"/>
    </row>
    <row r="3122" spans="1:41" s="271" customFormat="1" ht="16.5" customHeight="1">
      <c r="A3122" s="89" t="s">
        <v>7880</v>
      </c>
      <c r="B3122" s="32"/>
      <c r="C3122" s="368"/>
      <c r="D3122" s="32"/>
      <c r="E3122" s="37" t="s">
        <v>99</v>
      </c>
      <c r="F3122" s="37" t="s">
        <v>83</v>
      </c>
      <c r="G3122" s="37" t="s">
        <v>101</v>
      </c>
      <c r="H3122" s="37" t="s">
        <v>2914</v>
      </c>
      <c r="I3122" s="37">
        <v>1</v>
      </c>
      <c r="J3122" s="37">
        <v>0</v>
      </c>
      <c r="K3122" s="37">
        <v>0</v>
      </c>
      <c r="L3122" s="36" t="s">
        <v>2915</v>
      </c>
      <c r="M3122" s="36"/>
      <c r="N3122" s="36" t="s">
        <v>39</v>
      </c>
      <c r="O3122" s="130">
        <v>1440</v>
      </c>
      <c r="P3122" s="130">
        <v>0</v>
      </c>
      <c r="Q3122" s="130">
        <v>0</v>
      </c>
      <c r="R3122" s="130" t="s">
        <v>33</v>
      </c>
      <c r="S3122" s="36">
        <v>50</v>
      </c>
      <c r="T3122" s="36">
        <v>110</v>
      </c>
      <c r="U3122" s="36">
        <v>2.2727272727272729</v>
      </c>
      <c r="V3122" s="36">
        <v>0</v>
      </c>
      <c r="W3122" s="36">
        <v>0.25</v>
      </c>
      <c r="X3122" s="21">
        <v>360</v>
      </c>
      <c r="Y3122" s="38" t="s">
        <v>33</v>
      </c>
      <c r="Z3122" s="37" t="s">
        <v>5838</v>
      </c>
      <c r="AA3122" s="37"/>
      <c r="AB3122" s="37"/>
      <c r="AC3122" s="37"/>
      <c r="AD3122" s="25"/>
      <c r="AE3122" s="26"/>
      <c r="AF3122" s="27"/>
      <c r="AG3122" s="28"/>
      <c r="AH3122" s="28"/>
      <c r="AI3122" s="28"/>
      <c r="AJ3122" s="28"/>
      <c r="AK3122" s="28"/>
      <c r="AL3122" s="28"/>
      <c r="AM3122" s="28"/>
      <c r="AN3122" s="28"/>
      <c r="AO3122" s="28"/>
    </row>
    <row r="3123" spans="1:41" s="271" customFormat="1" ht="16.5" customHeight="1">
      <c r="A3123" s="12" t="s">
        <v>3180</v>
      </c>
      <c r="B3123" s="13"/>
      <c r="C3123" s="189"/>
      <c r="D3123" s="12"/>
      <c r="E3123" s="14" t="s">
        <v>3190</v>
      </c>
      <c r="F3123" s="14" t="s">
        <v>83</v>
      </c>
      <c r="G3123" s="14" t="s">
        <v>101</v>
      </c>
      <c r="H3123" s="15">
        <v>2009</v>
      </c>
      <c r="I3123" s="15">
        <v>1</v>
      </c>
      <c r="J3123" s="15">
        <v>0</v>
      </c>
      <c r="K3123" s="15">
        <v>0</v>
      </c>
      <c r="L3123" s="16" t="s">
        <v>3191</v>
      </c>
      <c r="M3123" s="16"/>
      <c r="N3123" s="16" t="s">
        <v>39</v>
      </c>
      <c r="O3123" s="17">
        <v>0</v>
      </c>
      <c r="P3123" s="17">
        <v>0</v>
      </c>
      <c r="Q3123" s="17">
        <v>0</v>
      </c>
      <c r="R3123" s="18" t="s">
        <v>33</v>
      </c>
      <c r="S3123" s="19" t="s">
        <v>89</v>
      </c>
      <c r="T3123" s="19">
        <v>110</v>
      </c>
      <c r="U3123" s="19">
        <f t="shared" ref="U3123:U3129" si="22">W3123*1000/T3123</f>
        <v>2.2727272727272729</v>
      </c>
      <c r="V3123" s="19">
        <v>0</v>
      </c>
      <c r="W3123" s="20">
        <v>0.25</v>
      </c>
      <c r="X3123" s="21">
        <v>0</v>
      </c>
      <c r="Y3123" s="22" t="s">
        <v>33</v>
      </c>
      <c r="Z3123" s="23" t="s">
        <v>6861</v>
      </c>
      <c r="AA3123" s="24"/>
      <c r="AB3123" s="14"/>
      <c r="AC3123" s="14"/>
      <c r="AD3123" s="25"/>
      <c r="AE3123" s="26"/>
      <c r="AF3123" s="27"/>
      <c r="AG3123" s="29"/>
      <c r="AH3123" s="29"/>
      <c r="AI3123" s="29"/>
      <c r="AJ3123" s="29"/>
      <c r="AK3123" s="29"/>
      <c r="AL3123" s="29"/>
      <c r="AM3123" s="29"/>
      <c r="AN3123" s="29"/>
      <c r="AO3123" s="29"/>
    </row>
    <row r="3124" spans="1:41" s="271" customFormat="1" ht="16.5" customHeight="1">
      <c r="A3124" s="12" t="s">
        <v>3180</v>
      </c>
      <c r="B3124" s="13"/>
      <c r="C3124" s="189"/>
      <c r="D3124" s="12"/>
      <c r="E3124" s="14" t="s">
        <v>35</v>
      </c>
      <c r="F3124" s="14" t="s">
        <v>83</v>
      </c>
      <c r="G3124" s="14" t="s">
        <v>699</v>
      </c>
      <c r="H3124" s="15">
        <v>2012</v>
      </c>
      <c r="I3124" s="15">
        <v>1</v>
      </c>
      <c r="J3124" s="15">
        <v>0</v>
      </c>
      <c r="K3124" s="15">
        <v>0</v>
      </c>
      <c r="L3124" s="16" t="s">
        <v>3191</v>
      </c>
      <c r="M3124" s="16"/>
      <c r="N3124" s="16" t="s">
        <v>39</v>
      </c>
      <c r="O3124" s="17">
        <v>0</v>
      </c>
      <c r="P3124" s="17">
        <v>0</v>
      </c>
      <c r="Q3124" s="17">
        <v>0</v>
      </c>
      <c r="R3124" s="18" t="s">
        <v>33</v>
      </c>
      <c r="S3124" s="19" t="s">
        <v>89</v>
      </c>
      <c r="T3124" s="19">
        <v>110</v>
      </c>
      <c r="U3124" s="19">
        <f t="shared" si="22"/>
        <v>0.22727272727272727</v>
      </c>
      <c r="V3124" s="19">
        <v>0</v>
      </c>
      <c r="W3124" s="20">
        <v>2.5000000000000001E-2</v>
      </c>
      <c r="X3124" s="21">
        <v>0</v>
      </c>
      <c r="Y3124" s="22" t="s">
        <v>33</v>
      </c>
      <c r="Z3124" s="23" t="s">
        <v>6861</v>
      </c>
      <c r="AA3124" s="24"/>
      <c r="AB3124" s="14"/>
      <c r="AC3124" s="14"/>
      <c r="AD3124" s="25"/>
      <c r="AE3124" s="26"/>
      <c r="AF3124" s="27"/>
      <c r="AG3124" s="29"/>
      <c r="AH3124" s="29"/>
      <c r="AI3124" s="29"/>
      <c r="AJ3124" s="29"/>
      <c r="AK3124" s="29"/>
      <c r="AL3124" s="29"/>
      <c r="AM3124" s="29"/>
      <c r="AN3124" s="29"/>
      <c r="AO3124" s="29"/>
    </row>
    <row r="3125" spans="1:41" s="271" customFormat="1" ht="16.5" customHeight="1">
      <c r="A3125" s="12" t="s">
        <v>3180</v>
      </c>
      <c r="B3125" s="13"/>
      <c r="C3125" s="189"/>
      <c r="D3125" s="12"/>
      <c r="E3125" s="14" t="s">
        <v>150</v>
      </c>
      <c r="F3125" s="14" t="s">
        <v>151</v>
      </c>
      <c r="G3125" s="14" t="s">
        <v>3192</v>
      </c>
      <c r="H3125" s="15">
        <v>2000</v>
      </c>
      <c r="I3125" s="15">
        <v>2</v>
      </c>
      <c r="J3125" s="15">
        <v>0</v>
      </c>
      <c r="K3125" s="15">
        <v>0</v>
      </c>
      <c r="L3125" s="16" t="s">
        <v>2915</v>
      </c>
      <c r="M3125" s="16"/>
      <c r="N3125" s="16" t="s">
        <v>39</v>
      </c>
      <c r="O3125" s="17">
        <v>0</v>
      </c>
      <c r="P3125" s="17">
        <v>0</v>
      </c>
      <c r="Q3125" s="17">
        <v>0</v>
      </c>
      <c r="R3125" s="18" t="s">
        <v>33</v>
      </c>
      <c r="S3125" s="19" t="s">
        <v>89</v>
      </c>
      <c r="T3125" s="19">
        <v>110</v>
      </c>
      <c r="U3125" s="19">
        <f t="shared" si="22"/>
        <v>0.45454545454545453</v>
      </c>
      <c r="V3125" s="19">
        <v>0</v>
      </c>
      <c r="W3125" s="20">
        <v>0.05</v>
      </c>
      <c r="X3125" s="21">
        <v>0</v>
      </c>
      <c r="Y3125" s="22" t="s">
        <v>33</v>
      </c>
      <c r="Z3125" s="23" t="s">
        <v>6861</v>
      </c>
      <c r="AA3125" s="24"/>
      <c r="AB3125" s="14"/>
      <c r="AC3125" s="14"/>
      <c r="AD3125" s="25"/>
      <c r="AE3125" s="26"/>
      <c r="AF3125" s="27"/>
      <c r="AG3125" s="29"/>
      <c r="AH3125" s="29"/>
      <c r="AI3125" s="29"/>
      <c r="AJ3125" s="29"/>
      <c r="AK3125" s="29"/>
      <c r="AL3125" s="29"/>
      <c r="AM3125" s="29"/>
      <c r="AN3125" s="29"/>
      <c r="AO3125" s="29"/>
    </row>
    <row r="3126" spans="1:41" s="271" customFormat="1" ht="16.5" customHeight="1">
      <c r="A3126" s="12" t="s">
        <v>3180</v>
      </c>
      <c r="B3126" s="13"/>
      <c r="C3126" s="189"/>
      <c r="D3126" s="12"/>
      <c r="E3126" s="14" t="s">
        <v>76</v>
      </c>
      <c r="F3126" s="14" t="s">
        <v>3207</v>
      </c>
      <c r="G3126" s="14" t="s">
        <v>3208</v>
      </c>
      <c r="H3126" s="15">
        <v>2011</v>
      </c>
      <c r="I3126" s="15">
        <v>1</v>
      </c>
      <c r="J3126" s="15">
        <v>0</v>
      </c>
      <c r="K3126" s="15">
        <v>0</v>
      </c>
      <c r="L3126" s="16" t="s">
        <v>3209</v>
      </c>
      <c r="M3126" s="16"/>
      <c r="N3126" s="16" t="s">
        <v>39</v>
      </c>
      <c r="O3126" s="17">
        <v>0</v>
      </c>
      <c r="P3126" s="17">
        <v>0</v>
      </c>
      <c r="Q3126" s="17">
        <v>0</v>
      </c>
      <c r="R3126" s="18" t="s">
        <v>33</v>
      </c>
      <c r="S3126" s="19" t="s">
        <v>89</v>
      </c>
      <c r="T3126" s="19">
        <v>110</v>
      </c>
      <c r="U3126" s="19">
        <f t="shared" si="22"/>
        <v>1</v>
      </c>
      <c r="V3126" s="19">
        <v>0</v>
      </c>
      <c r="W3126" s="20">
        <v>0.11</v>
      </c>
      <c r="X3126" s="21">
        <v>0</v>
      </c>
      <c r="Y3126" s="22" t="s">
        <v>33</v>
      </c>
      <c r="Z3126" s="23" t="s">
        <v>6861</v>
      </c>
      <c r="AA3126" s="24"/>
      <c r="AB3126" s="14"/>
      <c r="AC3126" s="14"/>
      <c r="AD3126" s="25"/>
      <c r="AE3126" s="26"/>
      <c r="AF3126" s="27"/>
      <c r="AG3126" s="29"/>
      <c r="AH3126" s="29"/>
      <c r="AI3126" s="29"/>
      <c r="AJ3126" s="29"/>
      <c r="AK3126" s="29"/>
      <c r="AL3126" s="29"/>
      <c r="AM3126" s="29"/>
      <c r="AN3126" s="29"/>
      <c r="AO3126" s="29"/>
    </row>
    <row r="3127" spans="1:41" s="271" customFormat="1" ht="16.5" customHeight="1">
      <c r="A3127" s="12" t="s">
        <v>3180</v>
      </c>
      <c r="B3127" s="13"/>
      <c r="C3127" s="189"/>
      <c r="D3127" s="12"/>
      <c r="E3127" s="14" t="s">
        <v>90</v>
      </c>
      <c r="F3127" s="14" t="s">
        <v>36</v>
      </c>
      <c r="G3127" s="14" t="s">
        <v>4351</v>
      </c>
      <c r="H3127" s="15">
        <v>2011</v>
      </c>
      <c r="I3127" s="15">
        <v>1</v>
      </c>
      <c r="J3127" s="15">
        <v>0</v>
      </c>
      <c r="K3127" s="15">
        <v>0</v>
      </c>
      <c r="L3127" s="16" t="s">
        <v>7881</v>
      </c>
      <c r="M3127" s="16"/>
      <c r="N3127" s="16" t="s">
        <v>39</v>
      </c>
      <c r="O3127" s="17">
        <v>0</v>
      </c>
      <c r="P3127" s="17">
        <v>0</v>
      </c>
      <c r="Q3127" s="17">
        <v>0</v>
      </c>
      <c r="R3127" s="18" t="s">
        <v>33</v>
      </c>
      <c r="S3127" s="19">
        <v>60</v>
      </c>
      <c r="T3127" s="19">
        <v>110</v>
      </c>
      <c r="U3127" s="19">
        <f t="shared" si="22"/>
        <v>0.54545454545454541</v>
      </c>
      <c r="V3127" s="19">
        <v>0</v>
      </c>
      <c r="W3127" s="20">
        <v>0.06</v>
      </c>
      <c r="X3127" s="21">
        <v>0</v>
      </c>
      <c r="Y3127" s="22" t="s">
        <v>33</v>
      </c>
      <c r="Z3127" s="23" t="s">
        <v>6861</v>
      </c>
      <c r="AA3127" s="24"/>
      <c r="AB3127" s="14"/>
      <c r="AC3127" s="14"/>
      <c r="AD3127" s="25"/>
      <c r="AE3127" s="26"/>
      <c r="AF3127" s="27"/>
      <c r="AG3127" s="29"/>
      <c r="AH3127" s="29"/>
      <c r="AI3127" s="29"/>
      <c r="AJ3127" s="29"/>
      <c r="AK3127" s="29"/>
      <c r="AL3127" s="29"/>
      <c r="AM3127" s="29"/>
      <c r="AN3127" s="29"/>
      <c r="AO3127" s="29"/>
    </row>
    <row r="3128" spans="1:41" s="271" customFormat="1" ht="16.5" customHeight="1">
      <c r="A3128" s="12" t="s">
        <v>3180</v>
      </c>
      <c r="B3128" s="13"/>
      <c r="C3128" s="189"/>
      <c r="D3128" s="12"/>
      <c r="E3128" s="14" t="s">
        <v>90</v>
      </c>
      <c r="F3128" s="14" t="s">
        <v>7882</v>
      </c>
      <c r="G3128" s="14" t="s">
        <v>7883</v>
      </c>
      <c r="H3128" s="15">
        <v>2014</v>
      </c>
      <c r="I3128" s="15">
        <v>1</v>
      </c>
      <c r="J3128" s="15">
        <v>0</v>
      </c>
      <c r="K3128" s="15">
        <v>0</v>
      </c>
      <c r="L3128" s="16" t="s">
        <v>7881</v>
      </c>
      <c r="M3128" s="16"/>
      <c r="N3128" s="16" t="s">
        <v>39</v>
      </c>
      <c r="O3128" s="17">
        <v>0</v>
      </c>
      <c r="P3128" s="17">
        <v>0</v>
      </c>
      <c r="Q3128" s="17">
        <v>0</v>
      </c>
      <c r="R3128" s="18" t="s">
        <v>33</v>
      </c>
      <c r="S3128" s="19">
        <v>60</v>
      </c>
      <c r="T3128" s="19">
        <v>110</v>
      </c>
      <c r="U3128" s="19">
        <f t="shared" si="22"/>
        <v>0.54545454545454541</v>
      </c>
      <c r="V3128" s="19">
        <v>0</v>
      </c>
      <c r="W3128" s="20">
        <v>0.06</v>
      </c>
      <c r="X3128" s="21">
        <v>0</v>
      </c>
      <c r="Y3128" s="22" t="s">
        <v>33</v>
      </c>
      <c r="Z3128" s="23" t="s">
        <v>6861</v>
      </c>
      <c r="AA3128" s="24"/>
      <c r="AB3128" s="14"/>
      <c r="AC3128" s="14"/>
      <c r="AD3128" s="25"/>
      <c r="AE3128" s="26"/>
      <c r="AF3128" s="27"/>
      <c r="AG3128" s="29"/>
      <c r="AH3128" s="29"/>
      <c r="AI3128" s="29"/>
      <c r="AJ3128" s="29"/>
      <c r="AK3128" s="29"/>
      <c r="AL3128" s="29"/>
      <c r="AM3128" s="29"/>
      <c r="AN3128" s="29"/>
      <c r="AO3128" s="29"/>
    </row>
    <row r="3129" spans="1:41" s="271" customFormat="1" ht="16.5" customHeight="1">
      <c r="A3129" s="12" t="s">
        <v>3180</v>
      </c>
      <c r="B3129" s="13"/>
      <c r="C3129" s="189"/>
      <c r="D3129" s="12"/>
      <c r="E3129" s="14" t="s">
        <v>35</v>
      </c>
      <c r="F3129" s="14" t="s">
        <v>36</v>
      </c>
      <c r="G3129" s="14" t="s">
        <v>81</v>
      </c>
      <c r="H3129" s="15">
        <v>2011</v>
      </c>
      <c r="I3129" s="15">
        <v>1</v>
      </c>
      <c r="J3129" s="15">
        <v>0</v>
      </c>
      <c r="K3129" s="15">
        <v>0</v>
      </c>
      <c r="L3129" s="16" t="s">
        <v>3187</v>
      </c>
      <c r="M3129" s="16"/>
      <c r="N3129" s="16" t="s">
        <v>39</v>
      </c>
      <c r="O3129" s="17">
        <v>50</v>
      </c>
      <c r="P3129" s="17">
        <v>0</v>
      </c>
      <c r="Q3129" s="17">
        <v>0</v>
      </c>
      <c r="R3129" s="18" t="s">
        <v>33</v>
      </c>
      <c r="S3129" s="19" t="s">
        <v>89</v>
      </c>
      <c r="T3129" s="19">
        <v>110</v>
      </c>
      <c r="U3129" s="19">
        <f t="shared" si="22"/>
        <v>0.22727272727272727</v>
      </c>
      <c r="V3129" s="19">
        <v>0</v>
      </c>
      <c r="W3129" s="20">
        <v>2.5000000000000001E-2</v>
      </c>
      <c r="X3129" s="21">
        <v>1.25</v>
      </c>
      <c r="Y3129" s="22" t="s">
        <v>33</v>
      </c>
      <c r="Z3129" s="23" t="s">
        <v>6861</v>
      </c>
      <c r="AA3129" s="24"/>
      <c r="AB3129" s="14"/>
      <c r="AC3129" s="14"/>
      <c r="AD3129" s="25"/>
      <c r="AE3129" s="26"/>
      <c r="AF3129" s="27"/>
      <c r="AG3129" s="29"/>
      <c r="AH3129" s="29"/>
      <c r="AI3129" s="29"/>
      <c r="AJ3129" s="29"/>
      <c r="AK3129" s="29"/>
      <c r="AL3129" s="29"/>
      <c r="AM3129" s="29"/>
      <c r="AN3129" s="29"/>
      <c r="AO3129" s="29"/>
    </row>
    <row r="3130" spans="1:41" s="29" customFormat="1" ht="16.5" customHeight="1">
      <c r="A3130" s="12" t="s">
        <v>3180</v>
      </c>
      <c r="B3130" s="13"/>
      <c r="C3130" s="189"/>
      <c r="D3130" s="12"/>
      <c r="E3130" s="14" t="s">
        <v>35</v>
      </c>
      <c r="F3130" s="14" t="s">
        <v>36</v>
      </c>
      <c r="G3130" s="14" t="s">
        <v>6058</v>
      </c>
      <c r="H3130" s="15">
        <v>2015</v>
      </c>
      <c r="I3130" s="15">
        <v>1</v>
      </c>
      <c r="J3130" s="15">
        <v>0</v>
      </c>
      <c r="K3130" s="15">
        <v>0</v>
      </c>
      <c r="L3130" s="16" t="s">
        <v>6057</v>
      </c>
      <c r="M3130" s="16"/>
      <c r="N3130" s="16" t="s">
        <v>39</v>
      </c>
      <c r="O3130" s="17">
        <v>300</v>
      </c>
      <c r="P3130" s="17">
        <v>0</v>
      </c>
      <c r="Q3130" s="17">
        <v>0</v>
      </c>
      <c r="R3130" s="18" t="s">
        <v>33</v>
      </c>
      <c r="S3130" s="19" t="s">
        <v>89</v>
      </c>
      <c r="T3130" s="19">
        <v>110</v>
      </c>
      <c r="U3130" s="19">
        <v>0.22727272727272727</v>
      </c>
      <c r="V3130" s="19">
        <v>0</v>
      </c>
      <c r="W3130" s="20">
        <v>2.5000000000000001E-2</v>
      </c>
      <c r="X3130" s="21">
        <v>7.5</v>
      </c>
      <c r="Y3130" s="22" t="s">
        <v>33</v>
      </c>
      <c r="Z3130" s="23" t="s">
        <v>6861</v>
      </c>
      <c r="AA3130" s="24"/>
      <c r="AB3130" s="14"/>
      <c r="AC3130" s="14"/>
      <c r="AD3130" s="25"/>
      <c r="AE3130" s="26"/>
      <c r="AF3130" s="27"/>
    </row>
    <row r="3131" spans="1:41" s="29" customFormat="1" ht="16.5" customHeight="1">
      <c r="A3131" s="12" t="s">
        <v>3180</v>
      </c>
      <c r="B3131" s="13"/>
      <c r="C3131" s="189"/>
      <c r="D3131" s="12"/>
      <c r="E3131" s="14" t="s">
        <v>2389</v>
      </c>
      <c r="F3131" s="14" t="s">
        <v>155</v>
      </c>
      <c r="G3131" s="14" t="s">
        <v>3221</v>
      </c>
      <c r="H3131" s="15">
        <v>2013</v>
      </c>
      <c r="I3131" s="15">
        <v>1</v>
      </c>
      <c r="J3131" s="15">
        <v>0</v>
      </c>
      <c r="K3131" s="15">
        <v>0</v>
      </c>
      <c r="L3131" s="16" t="s">
        <v>3222</v>
      </c>
      <c r="M3131" s="16"/>
      <c r="N3131" s="16" t="s">
        <v>39</v>
      </c>
      <c r="O3131" s="17">
        <v>300</v>
      </c>
      <c r="P3131" s="17">
        <v>0</v>
      </c>
      <c r="Q3131" s="17">
        <v>0</v>
      </c>
      <c r="R3131" s="18" t="s">
        <v>33</v>
      </c>
      <c r="S3131" s="19" t="s">
        <v>89</v>
      </c>
      <c r="T3131" s="19">
        <v>110</v>
      </c>
      <c r="U3131" s="19">
        <f>W3131*1000/T3131</f>
        <v>0.22727272727272727</v>
      </c>
      <c r="V3131" s="19">
        <v>0</v>
      </c>
      <c r="W3131" s="20">
        <v>2.5000000000000001E-2</v>
      </c>
      <c r="X3131" s="21">
        <v>7.5</v>
      </c>
      <c r="Y3131" s="22" t="s">
        <v>33</v>
      </c>
      <c r="Z3131" s="23" t="s">
        <v>6861</v>
      </c>
      <c r="AA3131" s="24"/>
      <c r="AB3131" s="14"/>
      <c r="AC3131" s="14"/>
      <c r="AD3131" s="25"/>
      <c r="AE3131" s="26"/>
      <c r="AF3131" s="27"/>
    </row>
    <row r="3132" spans="1:41" s="29" customFormat="1" ht="16.5" customHeight="1">
      <c r="A3132" s="12" t="s">
        <v>3180</v>
      </c>
      <c r="B3132" s="13"/>
      <c r="C3132" s="189"/>
      <c r="D3132" s="12"/>
      <c r="E3132" s="14" t="s">
        <v>216</v>
      </c>
      <c r="F3132" s="14" t="s">
        <v>3196</v>
      </c>
      <c r="G3132" s="14" t="s">
        <v>3197</v>
      </c>
      <c r="H3132" s="15">
        <v>2011</v>
      </c>
      <c r="I3132" s="15">
        <v>1</v>
      </c>
      <c r="J3132" s="15">
        <v>0</v>
      </c>
      <c r="K3132" s="15">
        <v>0</v>
      </c>
      <c r="L3132" s="16" t="s">
        <v>2915</v>
      </c>
      <c r="M3132" s="16"/>
      <c r="N3132" s="16" t="s">
        <v>39</v>
      </c>
      <c r="O3132" s="17">
        <v>100</v>
      </c>
      <c r="P3132" s="17">
        <v>100</v>
      </c>
      <c r="Q3132" s="17">
        <v>0</v>
      </c>
      <c r="R3132" s="18" t="s">
        <v>33</v>
      </c>
      <c r="S3132" s="19">
        <v>60</v>
      </c>
      <c r="T3132" s="19">
        <v>110</v>
      </c>
      <c r="U3132" s="19">
        <f>W3132*1000/T3132</f>
        <v>1.1363636363636365</v>
      </c>
      <c r="V3132" s="19">
        <v>0</v>
      </c>
      <c r="W3132" s="20">
        <v>0.125</v>
      </c>
      <c r="X3132" s="21">
        <v>12.5</v>
      </c>
      <c r="Y3132" s="22" t="s">
        <v>33</v>
      </c>
      <c r="Z3132" s="23" t="s">
        <v>6861</v>
      </c>
      <c r="AA3132" s="24"/>
      <c r="AB3132" s="14"/>
      <c r="AC3132" s="14"/>
      <c r="AD3132" s="25"/>
      <c r="AE3132" s="26"/>
      <c r="AF3132" s="27"/>
    </row>
    <row r="3133" spans="1:41" s="29" customFormat="1" ht="16.5" customHeight="1">
      <c r="A3133" s="12" t="s">
        <v>3180</v>
      </c>
      <c r="B3133" s="13"/>
      <c r="C3133" s="189"/>
      <c r="D3133" s="12"/>
      <c r="E3133" s="14" t="s">
        <v>35</v>
      </c>
      <c r="F3133" s="14" t="s">
        <v>83</v>
      </c>
      <c r="G3133" s="14" t="s">
        <v>1034</v>
      </c>
      <c r="H3133" s="15">
        <v>2015</v>
      </c>
      <c r="I3133" s="15">
        <v>1</v>
      </c>
      <c r="J3133" s="15">
        <v>0</v>
      </c>
      <c r="K3133" s="15">
        <v>0</v>
      </c>
      <c r="L3133" s="16" t="s">
        <v>3225</v>
      </c>
      <c r="M3133" s="16"/>
      <c r="N3133" s="16" t="s">
        <v>39</v>
      </c>
      <c r="O3133" s="17">
        <v>500</v>
      </c>
      <c r="P3133" s="17">
        <v>0</v>
      </c>
      <c r="Q3133" s="17">
        <v>0</v>
      </c>
      <c r="R3133" s="18" t="s">
        <v>33</v>
      </c>
      <c r="S3133" s="19" t="s">
        <v>89</v>
      </c>
      <c r="T3133" s="19">
        <v>110</v>
      </c>
      <c r="U3133" s="19">
        <f>W3133*1000/T3133</f>
        <v>0.22727272727272727</v>
      </c>
      <c r="V3133" s="19">
        <v>0</v>
      </c>
      <c r="W3133" s="20">
        <v>2.5000000000000001E-2</v>
      </c>
      <c r="X3133" s="21">
        <v>12.5</v>
      </c>
      <c r="Y3133" s="22" t="s">
        <v>33</v>
      </c>
      <c r="Z3133" s="23" t="s">
        <v>6861</v>
      </c>
      <c r="AA3133" s="24"/>
      <c r="AB3133" s="14"/>
      <c r="AC3133" s="14"/>
      <c r="AD3133" s="25"/>
      <c r="AE3133" s="26"/>
      <c r="AF3133" s="27"/>
    </row>
    <row r="3134" spans="1:41" s="29" customFormat="1" ht="16.5" customHeight="1">
      <c r="A3134" s="12" t="s">
        <v>3180</v>
      </c>
      <c r="B3134" s="13"/>
      <c r="C3134" s="189"/>
      <c r="D3134" s="12"/>
      <c r="E3134" s="14" t="s">
        <v>2346</v>
      </c>
      <c r="F3134" s="14" t="s">
        <v>83</v>
      </c>
      <c r="G3134" s="14" t="s">
        <v>6058</v>
      </c>
      <c r="H3134" s="15">
        <v>2015</v>
      </c>
      <c r="I3134" s="15">
        <v>1</v>
      </c>
      <c r="J3134" s="15">
        <v>0</v>
      </c>
      <c r="K3134" s="15">
        <v>0</v>
      </c>
      <c r="L3134" s="16" t="s">
        <v>6059</v>
      </c>
      <c r="M3134" s="16"/>
      <c r="N3134" s="16" t="s">
        <v>39</v>
      </c>
      <c r="O3134" s="17">
        <v>600</v>
      </c>
      <c r="P3134" s="17">
        <v>0</v>
      </c>
      <c r="Q3134" s="17">
        <v>0</v>
      </c>
      <c r="R3134" s="18" t="s">
        <v>33</v>
      </c>
      <c r="S3134" s="19" t="s">
        <v>89</v>
      </c>
      <c r="T3134" s="19">
        <v>110</v>
      </c>
      <c r="U3134" s="19">
        <v>0.22727272727272727</v>
      </c>
      <c r="V3134" s="19">
        <v>0</v>
      </c>
      <c r="W3134" s="20">
        <v>2.5000000000000001E-2</v>
      </c>
      <c r="X3134" s="21">
        <v>15</v>
      </c>
      <c r="Y3134" s="22" t="s">
        <v>33</v>
      </c>
      <c r="Z3134" s="23" t="s">
        <v>6861</v>
      </c>
      <c r="AA3134" s="24"/>
      <c r="AB3134" s="14"/>
      <c r="AC3134" s="14"/>
      <c r="AD3134" s="25"/>
      <c r="AE3134" s="26"/>
      <c r="AF3134" s="27"/>
    </row>
    <row r="3135" spans="1:41" s="29" customFormat="1" ht="16.5" customHeight="1">
      <c r="A3135" s="12" t="s">
        <v>3180</v>
      </c>
      <c r="B3135" s="13"/>
      <c r="C3135" s="189"/>
      <c r="D3135" s="12"/>
      <c r="E3135" s="14" t="s">
        <v>778</v>
      </c>
      <c r="F3135" s="14" t="s">
        <v>80</v>
      </c>
      <c r="G3135" s="14" t="s">
        <v>3227</v>
      </c>
      <c r="H3135" s="15">
        <v>2007</v>
      </c>
      <c r="I3135" s="15">
        <v>1</v>
      </c>
      <c r="J3135" s="15">
        <v>0</v>
      </c>
      <c r="K3135" s="15">
        <v>0</v>
      </c>
      <c r="L3135" s="16" t="s">
        <v>3228</v>
      </c>
      <c r="M3135" s="16"/>
      <c r="N3135" s="16" t="s">
        <v>39</v>
      </c>
      <c r="O3135" s="17">
        <v>720</v>
      </c>
      <c r="P3135" s="17">
        <v>0</v>
      </c>
      <c r="Q3135" s="17">
        <v>0</v>
      </c>
      <c r="R3135" s="18" t="s">
        <v>33</v>
      </c>
      <c r="S3135" s="19" t="s">
        <v>89</v>
      </c>
      <c r="T3135" s="19">
        <v>110</v>
      </c>
      <c r="U3135" s="19">
        <f t="shared" ref="U3135:U3141" si="23">W3135*1000/T3135</f>
        <v>0.22727272727272727</v>
      </c>
      <c r="V3135" s="19">
        <v>0</v>
      </c>
      <c r="W3135" s="20">
        <v>2.5000000000000001E-2</v>
      </c>
      <c r="X3135" s="21">
        <v>18</v>
      </c>
      <c r="Y3135" s="22" t="s">
        <v>33</v>
      </c>
      <c r="Z3135" s="23" t="s">
        <v>6861</v>
      </c>
      <c r="AA3135" s="24"/>
      <c r="AB3135" s="14"/>
      <c r="AC3135" s="14"/>
      <c r="AD3135" s="25"/>
      <c r="AE3135" s="26"/>
      <c r="AF3135" s="27"/>
    </row>
    <row r="3136" spans="1:41" s="29" customFormat="1" ht="16.5" customHeight="1">
      <c r="A3136" s="12" t="s">
        <v>3180</v>
      </c>
      <c r="B3136" s="13"/>
      <c r="C3136" s="189"/>
      <c r="D3136" s="12"/>
      <c r="E3136" s="14" t="s">
        <v>35</v>
      </c>
      <c r="F3136" s="14" t="s">
        <v>36</v>
      </c>
      <c r="G3136" s="14" t="s">
        <v>81</v>
      </c>
      <c r="H3136" s="15">
        <v>2011</v>
      </c>
      <c r="I3136" s="15">
        <v>1</v>
      </c>
      <c r="J3136" s="15">
        <v>0</v>
      </c>
      <c r="K3136" s="15">
        <v>0</v>
      </c>
      <c r="L3136" s="16" t="s">
        <v>3229</v>
      </c>
      <c r="M3136" s="16"/>
      <c r="N3136" s="16" t="s">
        <v>39</v>
      </c>
      <c r="O3136" s="17">
        <v>720</v>
      </c>
      <c r="P3136" s="17">
        <v>0</v>
      </c>
      <c r="Q3136" s="17">
        <v>0</v>
      </c>
      <c r="R3136" s="18" t="s">
        <v>33</v>
      </c>
      <c r="S3136" s="19" t="s">
        <v>89</v>
      </c>
      <c r="T3136" s="19">
        <v>110</v>
      </c>
      <c r="U3136" s="19">
        <f t="shared" si="23"/>
        <v>0.22727272727272727</v>
      </c>
      <c r="V3136" s="19">
        <v>0</v>
      </c>
      <c r="W3136" s="20">
        <v>2.5000000000000001E-2</v>
      </c>
      <c r="X3136" s="21">
        <v>18</v>
      </c>
      <c r="Y3136" s="22" t="s">
        <v>33</v>
      </c>
      <c r="Z3136" s="23" t="s">
        <v>6861</v>
      </c>
      <c r="AA3136" s="24"/>
      <c r="AB3136" s="14"/>
      <c r="AC3136" s="14"/>
      <c r="AD3136" s="25"/>
      <c r="AE3136" s="26"/>
      <c r="AF3136" s="27"/>
    </row>
    <row r="3137" spans="1:41" s="29" customFormat="1" ht="16.5" customHeight="1">
      <c r="A3137" s="12" t="s">
        <v>3180</v>
      </c>
      <c r="B3137" s="13"/>
      <c r="C3137" s="189"/>
      <c r="D3137" s="12"/>
      <c r="E3137" s="14" t="s">
        <v>2346</v>
      </c>
      <c r="F3137" s="14" t="s">
        <v>83</v>
      </c>
      <c r="G3137" s="14" t="s">
        <v>697</v>
      </c>
      <c r="H3137" s="15">
        <v>2010</v>
      </c>
      <c r="I3137" s="15">
        <v>1</v>
      </c>
      <c r="J3137" s="15">
        <v>0</v>
      </c>
      <c r="K3137" s="15">
        <v>0</v>
      </c>
      <c r="L3137" s="16" t="s">
        <v>3186</v>
      </c>
      <c r="M3137" s="16"/>
      <c r="N3137" s="16" t="s">
        <v>39</v>
      </c>
      <c r="O3137" s="17">
        <v>732</v>
      </c>
      <c r="P3137" s="17">
        <v>0</v>
      </c>
      <c r="Q3137" s="17">
        <v>0</v>
      </c>
      <c r="R3137" s="18" t="s">
        <v>33</v>
      </c>
      <c r="S3137" s="19" t="s">
        <v>89</v>
      </c>
      <c r="T3137" s="19">
        <v>110</v>
      </c>
      <c r="U3137" s="19">
        <f t="shared" si="23"/>
        <v>0.22727272727272727</v>
      </c>
      <c r="V3137" s="19">
        <v>0</v>
      </c>
      <c r="W3137" s="20">
        <v>2.5000000000000001E-2</v>
      </c>
      <c r="X3137" s="21">
        <v>18.3</v>
      </c>
      <c r="Y3137" s="22" t="s">
        <v>33</v>
      </c>
      <c r="Z3137" s="23" t="s">
        <v>6861</v>
      </c>
      <c r="AA3137" s="24"/>
      <c r="AB3137" s="14"/>
      <c r="AC3137" s="14"/>
      <c r="AD3137" s="25"/>
      <c r="AE3137" s="26"/>
      <c r="AF3137" s="27"/>
    </row>
    <row r="3138" spans="1:41" s="29" customFormat="1" ht="16.5" customHeight="1">
      <c r="A3138" s="12" t="s">
        <v>3180</v>
      </c>
      <c r="B3138" s="13"/>
      <c r="C3138" s="189"/>
      <c r="D3138" s="12"/>
      <c r="E3138" s="14" t="s">
        <v>914</v>
      </c>
      <c r="F3138" s="14" t="s">
        <v>137</v>
      </c>
      <c r="G3138" s="14" t="s">
        <v>3198</v>
      </c>
      <c r="H3138" s="15">
        <v>2019</v>
      </c>
      <c r="I3138" s="15">
        <v>1</v>
      </c>
      <c r="J3138" s="15">
        <v>0</v>
      </c>
      <c r="K3138" s="15">
        <v>0</v>
      </c>
      <c r="L3138" s="16" t="s">
        <v>2915</v>
      </c>
      <c r="M3138" s="16"/>
      <c r="N3138" s="16" t="s">
        <v>39</v>
      </c>
      <c r="O3138" s="17">
        <v>400</v>
      </c>
      <c r="P3138" s="17">
        <v>0</v>
      </c>
      <c r="Q3138" s="17">
        <v>0</v>
      </c>
      <c r="R3138" s="18" t="s">
        <v>33</v>
      </c>
      <c r="S3138" s="19">
        <v>60</v>
      </c>
      <c r="T3138" s="19">
        <v>110</v>
      </c>
      <c r="U3138" s="19">
        <f t="shared" si="23"/>
        <v>0.43636363636363634</v>
      </c>
      <c r="V3138" s="19">
        <v>0</v>
      </c>
      <c r="W3138" s="20">
        <v>4.8000000000000001E-2</v>
      </c>
      <c r="X3138" s="21">
        <v>19.2</v>
      </c>
      <c r="Y3138" s="22" t="s">
        <v>33</v>
      </c>
      <c r="Z3138" s="23" t="s">
        <v>6861</v>
      </c>
      <c r="AA3138" s="24"/>
      <c r="AB3138" s="14"/>
      <c r="AC3138" s="14"/>
      <c r="AD3138" s="25"/>
      <c r="AE3138" s="26"/>
      <c r="AF3138" s="27"/>
    </row>
    <row r="3139" spans="1:41" s="29" customFormat="1" ht="16.5" customHeight="1">
      <c r="A3139" s="12" t="s">
        <v>3180</v>
      </c>
      <c r="B3139" s="13"/>
      <c r="C3139" s="189"/>
      <c r="D3139" s="12"/>
      <c r="E3139" s="14" t="s">
        <v>914</v>
      </c>
      <c r="F3139" s="14" t="s">
        <v>137</v>
      </c>
      <c r="G3139" s="14" t="s">
        <v>3198</v>
      </c>
      <c r="H3139" s="15">
        <v>2019</v>
      </c>
      <c r="I3139" s="15">
        <v>1</v>
      </c>
      <c r="J3139" s="15">
        <v>0</v>
      </c>
      <c r="K3139" s="15">
        <v>0</v>
      </c>
      <c r="L3139" s="16" t="s">
        <v>4353</v>
      </c>
      <c r="M3139" s="16"/>
      <c r="N3139" s="16" t="s">
        <v>39</v>
      </c>
      <c r="O3139" s="17">
        <v>400</v>
      </c>
      <c r="P3139" s="17">
        <v>0</v>
      </c>
      <c r="Q3139" s="17">
        <v>0</v>
      </c>
      <c r="R3139" s="18" t="s">
        <v>33</v>
      </c>
      <c r="S3139" s="19">
        <v>60</v>
      </c>
      <c r="T3139" s="19">
        <v>110</v>
      </c>
      <c r="U3139" s="19">
        <f t="shared" si="23"/>
        <v>0.43636363636363634</v>
      </c>
      <c r="V3139" s="19">
        <v>0</v>
      </c>
      <c r="W3139" s="20">
        <v>4.8000000000000001E-2</v>
      </c>
      <c r="X3139" s="21">
        <v>19.2</v>
      </c>
      <c r="Y3139" s="22" t="s">
        <v>33</v>
      </c>
      <c r="Z3139" s="23" t="s">
        <v>6861</v>
      </c>
      <c r="AA3139" s="24"/>
      <c r="AB3139" s="14"/>
      <c r="AC3139" s="14"/>
      <c r="AD3139" s="25"/>
      <c r="AE3139" s="26"/>
      <c r="AF3139" s="27"/>
    </row>
    <row r="3140" spans="1:41" s="29" customFormat="1" ht="16.5" customHeight="1">
      <c r="A3140" s="12" t="s">
        <v>3180</v>
      </c>
      <c r="B3140" s="13"/>
      <c r="C3140" s="189"/>
      <c r="D3140" s="12"/>
      <c r="E3140" s="14" t="s">
        <v>35</v>
      </c>
      <c r="F3140" s="14" t="s">
        <v>83</v>
      </c>
      <c r="G3140" s="14" t="s">
        <v>6063</v>
      </c>
      <c r="H3140" s="15">
        <v>2013</v>
      </c>
      <c r="I3140" s="15">
        <v>1</v>
      </c>
      <c r="J3140" s="15">
        <v>0</v>
      </c>
      <c r="K3140" s="15">
        <v>0</v>
      </c>
      <c r="L3140" s="16" t="s">
        <v>3226</v>
      </c>
      <c r="M3140" s="16"/>
      <c r="N3140" s="16" t="s">
        <v>39</v>
      </c>
      <c r="O3140" s="17">
        <v>924</v>
      </c>
      <c r="P3140" s="17">
        <v>0</v>
      </c>
      <c r="Q3140" s="17">
        <v>0</v>
      </c>
      <c r="R3140" s="18" t="s">
        <v>33</v>
      </c>
      <c r="S3140" s="19" t="s">
        <v>89</v>
      </c>
      <c r="T3140" s="19">
        <v>110</v>
      </c>
      <c r="U3140" s="19">
        <f t="shared" si="23"/>
        <v>0.22727272727272727</v>
      </c>
      <c r="V3140" s="19">
        <v>0</v>
      </c>
      <c r="W3140" s="20">
        <v>2.5000000000000001E-2</v>
      </c>
      <c r="X3140" s="21">
        <v>23.1</v>
      </c>
      <c r="Y3140" s="22" t="s">
        <v>33</v>
      </c>
      <c r="Z3140" s="23" t="s">
        <v>6861</v>
      </c>
      <c r="AA3140" s="24"/>
      <c r="AB3140" s="14"/>
      <c r="AC3140" s="14"/>
      <c r="AD3140" s="25"/>
      <c r="AE3140" s="26"/>
      <c r="AF3140" s="27"/>
    </row>
    <row r="3141" spans="1:41" s="29" customFormat="1" ht="16.5" customHeight="1">
      <c r="A3141" s="12" t="s">
        <v>3180</v>
      </c>
      <c r="B3141" s="13"/>
      <c r="C3141" s="189"/>
      <c r="D3141" s="12"/>
      <c r="E3141" s="14" t="s">
        <v>82</v>
      </c>
      <c r="F3141" s="14" t="s">
        <v>185</v>
      </c>
      <c r="G3141" s="14" t="s">
        <v>3188</v>
      </c>
      <c r="H3141" s="15">
        <v>2017</v>
      </c>
      <c r="I3141" s="15">
        <v>1</v>
      </c>
      <c r="J3141" s="15">
        <v>0</v>
      </c>
      <c r="K3141" s="15">
        <v>0</v>
      </c>
      <c r="L3141" s="16" t="s">
        <v>3189</v>
      </c>
      <c r="M3141" s="16"/>
      <c r="N3141" s="16" t="s">
        <v>39</v>
      </c>
      <c r="O3141" s="17">
        <v>20</v>
      </c>
      <c r="P3141" s="17">
        <v>50</v>
      </c>
      <c r="Q3141" s="17">
        <v>0</v>
      </c>
      <c r="R3141" s="18" t="s">
        <v>33</v>
      </c>
      <c r="S3141" s="19" t="s">
        <v>89</v>
      </c>
      <c r="T3141" s="19">
        <v>110</v>
      </c>
      <c r="U3141" s="19">
        <f t="shared" si="23"/>
        <v>11</v>
      </c>
      <c r="V3141" s="19">
        <v>0</v>
      </c>
      <c r="W3141" s="20">
        <v>1.21</v>
      </c>
      <c r="X3141" s="21">
        <v>24.2</v>
      </c>
      <c r="Y3141" s="22" t="s">
        <v>33</v>
      </c>
      <c r="Z3141" s="23" t="s">
        <v>6861</v>
      </c>
      <c r="AA3141" s="24"/>
      <c r="AB3141" s="14"/>
      <c r="AC3141" s="14"/>
      <c r="AD3141" s="25"/>
      <c r="AE3141" s="26"/>
      <c r="AF3141" s="27"/>
    </row>
    <row r="3142" spans="1:41" s="29" customFormat="1" ht="16.5" customHeight="1">
      <c r="A3142" s="12" t="s">
        <v>3180</v>
      </c>
      <c r="B3142" s="13"/>
      <c r="C3142" s="189"/>
      <c r="D3142" s="12"/>
      <c r="E3142" s="14" t="s">
        <v>3216</v>
      </c>
      <c r="F3142" s="14" t="s">
        <v>4355</v>
      </c>
      <c r="G3142" s="14" t="s">
        <v>3217</v>
      </c>
      <c r="H3142" s="15">
        <v>2013</v>
      </c>
      <c r="I3142" s="15">
        <v>1</v>
      </c>
      <c r="J3142" s="15">
        <v>0</v>
      </c>
      <c r="K3142" s="15">
        <v>0</v>
      </c>
      <c r="L3142" s="16" t="s">
        <v>3218</v>
      </c>
      <c r="M3142" s="16"/>
      <c r="N3142" s="16" t="s">
        <v>54</v>
      </c>
      <c r="O3142" s="17">
        <v>100</v>
      </c>
      <c r="P3142" s="17">
        <v>0</v>
      </c>
      <c r="Q3142" s="17">
        <v>0</v>
      </c>
      <c r="R3142" s="18" t="s">
        <v>33</v>
      </c>
      <c r="S3142" s="19">
        <v>60</v>
      </c>
      <c r="T3142" s="19">
        <v>110</v>
      </c>
      <c r="U3142" s="19">
        <v>2.2727272727272729</v>
      </c>
      <c r="V3142" s="19">
        <v>0</v>
      </c>
      <c r="W3142" s="20">
        <v>0.25</v>
      </c>
      <c r="X3142" s="21">
        <v>25</v>
      </c>
      <c r="Y3142" s="22" t="s">
        <v>33</v>
      </c>
      <c r="Z3142" s="23" t="s">
        <v>6861</v>
      </c>
      <c r="AA3142" s="24"/>
      <c r="AB3142" s="14"/>
      <c r="AC3142" s="14"/>
      <c r="AD3142" s="25"/>
      <c r="AE3142" s="26"/>
      <c r="AF3142" s="27"/>
    </row>
    <row r="3143" spans="1:41" s="29" customFormat="1" ht="16.5" customHeight="1">
      <c r="A3143" s="12" t="s">
        <v>3180</v>
      </c>
      <c r="B3143" s="13"/>
      <c r="C3143" s="189"/>
      <c r="D3143" s="12"/>
      <c r="E3143" s="14" t="s">
        <v>90</v>
      </c>
      <c r="F3143" s="14" t="s">
        <v>36</v>
      </c>
      <c r="G3143" s="14" t="s">
        <v>2359</v>
      </c>
      <c r="H3143" s="15">
        <v>2008</v>
      </c>
      <c r="I3143" s="15">
        <v>1</v>
      </c>
      <c r="J3143" s="15">
        <v>0</v>
      </c>
      <c r="K3143" s="15">
        <v>0</v>
      </c>
      <c r="L3143" s="16" t="s">
        <v>4356</v>
      </c>
      <c r="M3143" s="16"/>
      <c r="N3143" s="16" t="s">
        <v>39</v>
      </c>
      <c r="O3143" s="17">
        <v>420</v>
      </c>
      <c r="P3143" s="17">
        <v>0</v>
      </c>
      <c r="Q3143" s="17">
        <v>0</v>
      </c>
      <c r="R3143" s="18" t="s">
        <v>33</v>
      </c>
      <c r="S3143" s="19">
        <v>60</v>
      </c>
      <c r="T3143" s="19">
        <v>110</v>
      </c>
      <c r="U3143" s="19">
        <f t="shared" ref="U3143:U3156" si="24">W3143*1000/T3143</f>
        <v>0.54545454545454541</v>
      </c>
      <c r="V3143" s="19">
        <v>0</v>
      </c>
      <c r="W3143" s="20">
        <v>0.06</v>
      </c>
      <c r="X3143" s="21">
        <v>25.2</v>
      </c>
      <c r="Y3143" s="22" t="s">
        <v>33</v>
      </c>
      <c r="Z3143" s="23" t="s">
        <v>6861</v>
      </c>
      <c r="AA3143" s="24"/>
      <c r="AB3143" s="14"/>
      <c r="AC3143" s="14"/>
      <c r="AD3143" s="25"/>
      <c r="AE3143" s="26"/>
      <c r="AF3143" s="27"/>
    </row>
    <row r="3144" spans="1:41" s="29" customFormat="1" ht="16.5" customHeight="1">
      <c r="A3144" s="12" t="s">
        <v>3180</v>
      </c>
      <c r="B3144" s="13"/>
      <c r="C3144" s="189"/>
      <c r="D3144" s="12"/>
      <c r="E3144" s="14" t="s">
        <v>86</v>
      </c>
      <c r="F3144" s="14" t="s">
        <v>155</v>
      </c>
      <c r="G3144" s="14" t="s">
        <v>3219</v>
      </c>
      <c r="H3144" s="15">
        <v>2010</v>
      </c>
      <c r="I3144" s="15">
        <v>1</v>
      </c>
      <c r="J3144" s="15">
        <v>0</v>
      </c>
      <c r="K3144" s="15">
        <v>0</v>
      </c>
      <c r="L3144" s="16" t="s">
        <v>3220</v>
      </c>
      <c r="M3144" s="16"/>
      <c r="N3144" s="16" t="s">
        <v>39</v>
      </c>
      <c r="O3144" s="17">
        <v>50</v>
      </c>
      <c r="P3144" s="17">
        <v>100</v>
      </c>
      <c r="Q3144" s="17">
        <v>0</v>
      </c>
      <c r="R3144" s="18" t="s">
        <v>33</v>
      </c>
      <c r="S3144" s="19" t="s">
        <v>89</v>
      </c>
      <c r="T3144" s="19">
        <v>110</v>
      </c>
      <c r="U3144" s="19">
        <f t="shared" si="24"/>
        <v>5</v>
      </c>
      <c r="V3144" s="19">
        <v>0</v>
      </c>
      <c r="W3144" s="20">
        <v>0.55000000000000004</v>
      </c>
      <c r="X3144" s="21">
        <v>27.500000000000004</v>
      </c>
      <c r="Y3144" s="22" t="s">
        <v>33</v>
      </c>
      <c r="Z3144" s="23" t="s">
        <v>6861</v>
      </c>
      <c r="AA3144" s="24"/>
      <c r="AB3144" s="14"/>
      <c r="AC3144" s="14"/>
      <c r="AD3144" s="25"/>
      <c r="AE3144" s="26"/>
      <c r="AF3144" s="27"/>
    </row>
    <row r="3145" spans="1:41" s="29" customFormat="1" ht="16.5" customHeight="1">
      <c r="A3145" s="12" t="s">
        <v>3180</v>
      </c>
      <c r="B3145" s="13"/>
      <c r="C3145" s="189"/>
      <c r="D3145" s="12"/>
      <c r="E3145" s="14" t="s">
        <v>2346</v>
      </c>
      <c r="F3145" s="14" t="s">
        <v>83</v>
      </c>
      <c r="G3145" s="14" t="s">
        <v>697</v>
      </c>
      <c r="H3145" s="15">
        <v>2010</v>
      </c>
      <c r="I3145" s="15">
        <v>1</v>
      </c>
      <c r="J3145" s="15">
        <v>0</v>
      </c>
      <c r="K3145" s="15">
        <v>0</v>
      </c>
      <c r="L3145" s="16" t="s">
        <v>3193</v>
      </c>
      <c r="M3145" s="16"/>
      <c r="N3145" s="16" t="s">
        <v>39</v>
      </c>
      <c r="O3145" s="17">
        <v>1200</v>
      </c>
      <c r="P3145" s="17">
        <v>0</v>
      </c>
      <c r="Q3145" s="17">
        <v>0</v>
      </c>
      <c r="R3145" s="18" t="s">
        <v>33</v>
      </c>
      <c r="S3145" s="19" t="s">
        <v>89</v>
      </c>
      <c r="T3145" s="19">
        <v>110</v>
      </c>
      <c r="U3145" s="19">
        <f t="shared" si="24"/>
        <v>0.22727272727272727</v>
      </c>
      <c r="V3145" s="19">
        <v>0</v>
      </c>
      <c r="W3145" s="20">
        <v>2.5000000000000001E-2</v>
      </c>
      <c r="X3145" s="21">
        <v>30</v>
      </c>
      <c r="Y3145" s="22" t="s">
        <v>33</v>
      </c>
      <c r="Z3145" s="23" t="s">
        <v>6861</v>
      </c>
      <c r="AA3145" s="24"/>
      <c r="AB3145" s="14"/>
      <c r="AC3145" s="14"/>
      <c r="AD3145" s="25"/>
      <c r="AE3145" s="26"/>
      <c r="AF3145" s="27"/>
    </row>
    <row r="3146" spans="1:41" s="29" customFormat="1" ht="16.5" customHeight="1">
      <c r="A3146" s="12" t="s">
        <v>3180</v>
      </c>
      <c r="B3146" s="13"/>
      <c r="C3146" s="189"/>
      <c r="D3146" s="12"/>
      <c r="E3146" s="14" t="s">
        <v>90</v>
      </c>
      <c r="F3146" s="14" t="s">
        <v>36</v>
      </c>
      <c r="G3146" s="14" t="s">
        <v>3210</v>
      </c>
      <c r="H3146" s="15">
        <v>2018</v>
      </c>
      <c r="I3146" s="15">
        <v>3</v>
      </c>
      <c r="J3146" s="15">
        <v>0</v>
      </c>
      <c r="K3146" s="15">
        <v>0</v>
      </c>
      <c r="L3146" s="16" t="s">
        <v>3209</v>
      </c>
      <c r="M3146" s="16"/>
      <c r="N3146" s="16" t="s">
        <v>39</v>
      </c>
      <c r="O3146" s="17">
        <v>500</v>
      </c>
      <c r="P3146" s="17">
        <v>0</v>
      </c>
      <c r="Q3146" s="17">
        <v>0</v>
      </c>
      <c r="R3146" s="18" t="s">
        <v>33</v>
      </c>
      <c r="S3146" s="19">
        <v>60</v>
      </c>
      <c r="T3146" s="19">
        <v>110</v>
      </c>
      <c r="U3146" s="19">
        <f t="shared" si="24"/>
        <v>0.54545454545454541</v>
      </c>
      <c r="V3146" s="19">
        <v>0</v>
      </c>
      <c r="W3146" s="20">
        <v>0.06</v>
      </c>
      <c r="X3146" s="21">
        <v>90</v>
      </c>
      <c r="Y3146" s="22" t="s">
        <v>33</v>
      </c>
      <c r="Z3146" s="23" t="s">
        <v>6861</v>
      </c>
      <c r="AA3146" s="24"/>
      <c r="AB3146" s="14"/>
      <c r="AC3146" s="14"/>
      <c r="AD3146" s="25"/>
      <c r="AE3146" s="26"/>
      <c r="AF3146" s="27"/>
    </row>
    <row r="3147" spans="1:41" s="29" customFormat="1" ht="16.5" customHeight="1">
      <c r="A3147" s="12" t="s">
        <v>3180</v>
      </c>
      <c r="B3147" s="13"/>
      <c r="C3147" s="189"/>
      <c r="D3147" s="12"/>
      <c r="E3147" s="14" t="s">
        <v>90</v>
      </c>
      <c r="F3147" s="14" t="s">
        <v>36</v>
      </c>
      <c r="G3147" s="14" t="s">
        <v>7884</v>
      </c>
      <c r="H3147" s="15">
        <v>2023</v>
      </c>
      <c r="I3147" s="15">
        <v>3</v>
      </c>
      <c r="J3147" s="15">
        <v>0</v>
      </c>
      <c r="K3147" s="15">
        <v>0</v>
      </c>
      <c r="L3147" s="16" t="s">
        <v>3209</v>
      </c>
      <c r="M3147" s="16"/>
      <c r="N3147" s="16" t="s">
        <v>39</v>
      </c>
      <c r="O3147" s="17">
        <v>500</v>
      </c>
      <c r="P3147" s="17">
        <v>0</v>
      </c>
      <c r="Q3147" s="17">
        <v>0</v>
      </c>
      <c r="R3147" s="18" t="s">
        <v>33</v>
      </c>
      <c r="S3147" s="19">
        <v>60</v>
      </c>
      <c r="T3147" s="19">
        <v>110</v>
      </c>
      <c r="U3147" s="19">
        <f t="shared" si="24"/>
        <v>0.54545454545454541</v>
      </c>
      <c r="V3147" s="19">
        <v>0</v>
      </c>
      <c r="W3147" s="20">
        <v>0.06</v>
      </c>
      <c r="X3147" s="21">
        <v>90</v>
      </c>
      <c r="Y3147" s="22" t="s">
        <v>33</v>
      </c>
      <c r="Z3147" s="23" t="s">
        <v>6861</v>
      </c>
      <c r="AA3147" s="24"/>
      <c r="AB3147" s="14"/>
      <c r="AC3147" s="14"/>
      <c r="AD3147" s="25"/>
      <c r="AE3147" s="26"/>
      <c r="AF3147" s="27"/>
    </row>
    <row r="3148" spans="1:41" s="29" customFormat="1" ht="16.5" customHeight="1">
      <c r="A3148" s="12" t="s">
        <v>3180</v>
      </c>
      <c r="B3148" s="13"/>
      <c r="C3148" s="189"/>
      <c r="D3148" s="12"/>
      <c r="E3148" s="14" t="s">
        <v>99</v>
      </c>
      <c r="F3148" s="14" t="s">
        <v>83</v>
      </c>
      <c r="G3148" s="14" t="s">
        <v>3212</v>
      </c>
      <c r="H3148" s="15">
        <v>2010</v>
      </c>
      <c r="I3148" s="15">
        <v>1</v>
      </c>
      <c r="J3148" s="15">
        <v>0</v>
      </c>
      <c r="K3148" s="15">
        <v>0</v>
      </c>
      <c r="L3148" s="16" t="s">
        <v>4352</v>
      </c>
      <c r="M3148" s="16"/>
      <c r="N3148" s="16" t="s">
        <v>39</v>
      </c>
      <c r="O3148" s="17">
        <v>200</v>
      </c>
      <c r="P3148" s="17">
        <v>0</v>
      </c>
      <c r="Q3148" s="17">
        <v>0</v>
      </c>
      <c r="R3148" s="18" t="s">
        <v>33</v>
      </c>
      <c r="S3148" s="19" t="s">
        <v>89</v>
      </c>
      <c r="T3148" s="19">
        <v>110</v>
      </c>
      <c r="U3148" s="19">
        <f t="shared" si="24"/>
        <v>1.3636363636363635</v>
      </c>
      <c r="V3148" s="19">
        <v>0</v>
      </c>
      <c r="W3148" s="20">
        <v>0.15</v>
      </c>
      <c r="X3148" s="21">
        <v>30</v>
      </c>
      <c r="Y3148" s="22" t="s">
        <v>33</v>
      </c>
      <c r="Z3148" s="23" t="s">
        <v>6861</v>
      </c>
      <c r="AA3148" s="24"/>
      <c r="AB3148" s="14"/>
      <c r="AC3148" s="14"/>
      <c r="AD3148" s="25"/>
      <c r="AE3148" s="26"/>
      <c r="AF3148" s="27"/>
    </row>
    <row r="3149" spans="1:41" s="29" customFormat="1" ht="16.5" customHeight="1">
      <c r="A3149" s="12" t="s">
        <v>3180</v>
      </c>
      <c r="B3149" s="13"/>
      <c r="C3149" s="189"/>
      <c r="D3149" s="12"/>
      <c r="E3149" s="14" t="s">
        <v>99</v>
      </c>
      <c r="F3149" s="14" t="s">
        <v>83</v>
      </c>
      <c r="G3149" s="14" t="s">
        <v>3212</v>
      </c>
      <c r="H3149" s="15">
        <v>2010</v>
      </c>
      <c r="I3149" s="15">
        <v>1</v>
      </c>
      <c r="J3149" s="15">
        <v>0</v>
      </c>
      <c r="K3149" s="15">
        <v>0</v>
      </c>
      <c r="L3149" s="16" t="s">
        <v>4353</v>
      </c>
      <c r="M3149" s="16"/>
      <c r="N3149" s="16" t="s">
        <v>39</v>
      </c>
      <c r="O3149" s="17">
        <v>200</v>
      </c>
      <c r="P3149" s="17">
        <v>0</v>
      </c>
      <c r="Q3149" s="17">
        <v>0</v>
      </c>
      <c r="R3149" s="18" t="s">
        <v>33</v>
      </c>
      <c r="S3149" s="19" t="s">
        <v>89</v>
      </c>
      <c r="T3149" s="19">
        <v>110</v>
      </c>
      <c r="U3149" s="19">
        <f t="shared" si="24"/>
        <v>1.3636363636363635</v>
      </c>
      <c r="V3149" s="19">
        <v>0</v>
      </c>
      <c r="W3149" s="20">
        <v>0.15</v>
      </c>
      <c r="X3149" s="21">
        <v>30</v>
      </c>
      <c r="Y3149" s="22" t="s">
        <v>33</v>
      </c>
      <c r="Z3149" s="23" t="s">
        <v>6861</v>
      </c>
      <c r="AA3149" s="24"/>
      <c r="AB3149" s="14"/>
      <c r="AC3149" s="14"/>
      <c r="AD3149" s="25"/>
      <c r="AE3149" s="26"/>
      <c r="AF3149" s="27"/>
    </row>
    <row r="3150" spans="1:41" s="29" customFormat="1" ht="16.5" customHeight="1">
      <c r="A3150" s="12" t="s">
        <v>3180</v>
      </c>
      <c r="B3150" s="13"/>
      <c r="C3150" s="189"/>
      <c r="D3150" s="12"/>
      <c r="E3150" s="14" t="s">
        <v>171</v>
      </c>
      <c r="F3150" s="14" t="s">
        <v>3199</v>
      </c>
      <c r="G3150" s="14" t="s">
        <v>3200</v>
      </c>
      <c r="H3150" s="15">
        <v>2003</v>
      </c>
      <c r="I3150" s="15">
        <v>1</v>
      </c>
      <c r="J3150" s="15">
        <v>0</v>
      </c>
      <c r="K3150" s="15">
        <v>0</v>
      </c>
      <c r="L3150" s="16" t="s">
        <v>3193</v>
      </c>
      <c r="M3150" s="16"/>
      <c r="N3150" s="16" t="s">
        <v>39</v>
      </c>
      <c r="O3150" s="17">
        <v>200</v>
      </c>
      <c r="P3150" s="17">
        <v>0</v>
      </c>
      <c r="Q3150" s="17">
        <v>0</v>
      </c>
      <c r="R3150" s="18" t="s">
        <v>33</v>
      </c>
      <c r="S3150" s="19" t="s">
        <v>89</v>
      </c>
      <c r="T3150" s="19">
        <v>110</v>
      </c>
      <c r="U3150" s="19">
        <f t="shared" si="24"/>
        <v>2.1818181818181817</v>
      </c>
      <c r="V3150" s="19">
        <v>0</v>
      </c>
      <c r="W3150" s="20">
        <v>0.24</v>
      </c>
      <c r="X3150" s="21">
        <v>48</v>
      </c>
      <c r="Y3150" s="22" t="s">
        <v>33</v>
      </c>
      <c r="Z3150" s="23" t="s">
        <v>6861</v>
      </c>
      <c r="AA3150" s="24"/>
      <c r="AB3150" s="14"/>
      <c r="AC3150" s="14"/>
      <c r="AD3150" s="25"/>
      <c r="AE3150" s="26"/>
      <c r="AF3150" s="27"/>
    </row>
    <row r="3151" spans="1:41" s="29" customFormat="1" ht="16.5" customHeight="1">
      <c r="A3151" s="12" t="s">
        <v>3180</v>
      </c>
      <c r="B3151" s="13"/>
      <c r="C3151" s="189"/>
      <c r="D3151" s="12"/>
      <c r="E3151" s="14" t="s">
        <v>37</v>
      </c>
      <c r="F3151" s="14" t="s">
        <v>83</v>
      </c>
      <c r="G3151" s="14" t="s">
        <v>101</v>
      </c>
      <c r="H3151" s="15">
        <v>2010</v>
      </c>
      <c r="I3151" s="15">
        <v>1</v>
      </c>
      <c r="J3151" s="15">
        <v>0</v>
      </c>
      <c r="K3151" s="15">
        <v>0</v>
      </c>
      <c r="L3151" s="16" t="s">
        <v>3225</v>
      </c>
      <c r="M3151" s="16"/>
      <c r="N3151" s="16" t="s">
        <v>39</v>
      </c>
      <c r="O3151" s="17">
        <v>500</v>
      </c>
      <c r="P3151" s="17">
        <v>0</v>
      </c>
      <c r="Q3151" s="17">
        <v>0</v>
      </c>
      <c r="R3151" s="18" t="s">
        <v>33</v>
      </c>
      <c r="S3151" s="19" t="s">
        <v>89</v>
      </c>
      <c r="T3151" s="19">
        <v>110</v>
      </c>
      <c r="U3151" s="19">
        <f t="shared" si="24"/>
        <v>1.3636363636363635</v>
      </c>
      <c r="V3151" s="19">
        <v>0</v>
      </c>
      <c r="W3151" s="20">
        <v>0.15</v>
      </c>
      <c r="X3151" s="21">
        <v>75</v>
      </c>
      <c r="Y3151" s="22" t="s">
        <v>33</v>
      </c>
      <c r="Z3151" s="23" t="s">
        <v>6861</v>
      </c>
      <c r="AA3151" s="24"/>
      <c r="AB3151" s="14"/>
      <c r="AC3151" s="14"/>
      <c r="AD3151" s="25"/>
      <c r="AE3151" s="26"/>
      <c r="AF3151" s="27"/>
    </row>
    <row r="3152" spans="1:41" ht="16.5" customHeight="1">
      <c r="A3152" s="12" t="s">
        <v>3180</v>
      </c>
      <c r="B3152" s="13"/>
      <c r="C3152" s="189"/>
      <c r="D3152" s="12"/>
      <c r="E3152" s="14" t="s">
        <v>180</v>
      </c>
      <c r="F3152" s="14" t="s">
        <v>3214</v>
      </c>
      <c r="G3152" s="14" t="s">
        <v>4354</v>
      </c>
      <c r="H3152" s="15">
        <v>2020</v>
      </c>
      <c r="I3152" s="15">
        <v>1</v>
      </c>
      <c r="J3152" s="15">
        <v>0</v>
      </c>
      <c r="K3152" s="15">
        <v>0</v>
      </c>
      <c r="L3152" s="16" t="s">
        <v>3215</v>
      </c>
      <c r="M3152" s="16"/>
      <c r="N3152" s="16" t="s">
        <v>39</v>
      </c>
      <c r="O3152" s="17">
        <v>300</v>
      </c>
      <c r="P3152" s="17">
        <v>0</v>
      </c>
      <c r="Q3152" s="17">
        <v>0</v>
      </c>
      <c r="R3152" s="18" t="s">
        <v>33</v>
      </c>
      <c r="S3152" s="19" t="s">
        <v>89</v>
      </c>
      <c r="T3152" s="19">
        <v>110</v>
      </c>
      <c r="U3152" s="19">
        <f t="shared" si="24"/>
        <v>2.5272727272727273</v>
      </c>
      <c r="V3152" s="19">
        <v>0</v>
      </c>
      <c r="W3152" s="20">
        <v>0.27800000000000002</v>
      </c>
      <c r="X3152" s="21">
        <v>83.4</v>
      </c>
      <c r="Y3152" s="22" t="s">
        <v>33</v>
      </c>
      <c r="Z3152" s="23" t="s">
        <v>6861</v>
      </c>
      <c r="AA3152" s="24"/>
      <c r="AB3152" s="14"/>
      <c r="AC3152" s="14"/>
      <c r="AD3152" s="25"/>
      <c r="AE3152" s="26"/>
      <c r="AF3152" s="27"/>
      <c r="AG3152" s="29"/>
      <c r="AH3152" s="29"/>
      <c r="AI3152" s="29"/>
      <c r="AJ3152" s="29"/>
      <c r="AK3152" s="29"/>
      <c r="AL3152" s="29"/>
      <c r="AM3152" s="29"/>
      <c r="AN3152" s="29"/>
      <c r="AO3152" s="29"/>
    </row>
    <row r="3153" spans="1:41" ht="16.5" customHeight="1">
      <c r="A3153" s="12" t="s">
        <v>3180</v>
      </c>
      <c r="B3153" s="13"/>
      <c r="C3153" s="189"/>
      <c r="D3153" s="12"/>
      <c r="E3153" s="14" t="s">
        <v>37</v>
      </c>
      <c r="F3153" s="14" t="s">
        <v>163</v>
      </c>
      <c r="G3153" s="14" t="s">
        <v>3185</v>
      </c>
      <c r="H3153" s="15">
        <v>2008</v>
      </c>
      <c r="I3153" s="15">
        <v>1</v>
      </c>
      <c r="J3153" s="15">
        <v>0</v>
      </c>
      <c r="K3153" s="15">
        <v>0</v>
      </c>
      <c r="L3153" s="16" t="s">
        <v>3186</v>
      </c>
      <c r="M3153" s="16"/>
      <c r="N3153" s="16" t="s">
        <v>39</v>
      </c>
      <c r="O3153" s="17">
        <v>732</v>
      </c>
      <c r="P3153" s="17">
        <v>0</v>
      </c>
      <c r="Q3153" s="17">
        <v>0</v>
      </c>
      <c r="R3153" s="18" t="s">
        <v>33</v>
      </c>
      <c r="S3153" s="19" t="s">
        <v>89</v>
      </c>
      <c r="T3153" s="19">
        <v>110</v>
      </c>
      <c r="U3153" s="19">
        <f t="shared" si="24"/>
        <v>1.3636363636363635</v>
      </c>
      <c r="V3153" s="19">
        <v>0</v>
      </c>
      <c r="W3153" s="20">
        <v>0.15</v>
      </c>
      <c r="X3153" s="21">
        <v>109.8</v>
      </c>
      <c r="Y3153" s="22" t="s">
        <v>33</v>
      </c>
      <c r="Z3153" s="23" t="s">
        <v>6861</v>
      </c>
      <c r="AA3153" s="24"/>
      <c r="AB3153" s="14"/>
      <c r="AC3153" s="14"/>
      <c r="AD3153" s="25"/>
      <c r="AE3153" s="26"/>
      <c r="AF3153" s="27"/>
      <c r="AG3153" s="29"/>
      <c r="AH3153" s="29"/>
      <c r="AI3153" s="29"/>
      <c r="AJ3153" s="29"/>
      <c r="AK3153" s="29"/>
      <c r="AL3153" s="29"/>
      <c r="AM3153" s="29"/>
      <c r="AN3153" s="29"/>
      <c r="AO3153" s="29"/>
    </row>
    <row r="3154" spans="1:41" ht="16.5" customHeight="1">
      <c r="A3154" s="12" t="s">
        <v>3180</v>
      </c>
      <c r="B3154" s="13"/>
      <c r="C3154" s="189"/>
      <c r="D3154" s="12"/>
      <c r="E3154" s="14" t="s">
        <v>72</v>
      </c>
      <c r="F3154" s="14" t="s">
        <v>38</v>
      </c>
      <c r="G3154" s="14" t="s">
        <v>73</v>
      </c>
      <c r="H3154" s="15">
        <v>2009</v>
      </c>
      <c r="I3154" s="15">
        <v>20</v>
      </c>
      <c r="J3154" s="15">
        <v>0</v>
      </c>
      <c r="K3154" s="15">
        <v>0</v>
      </c>
      <c r="L3154" s="16" t="s">
        <v>3181</v>
      </c>
      <c r="M3154" s="16"/>
      <c r="N3154" s="16" t="s">
        <v>39</v>
      </c>
      <c r="O3154" s="17">
        <v>2310</v>
      </c>
      <c r="P3154" s="17">
        <v>0</v>
      </c>
      <c r="Q3154" s="17">
        <v>0</v>
      </c>
      <c r="R3154" s="18" t="s">
        <v>33</v>
      </c>
      <c r="S3154" s="19">
        <v>60</v>
      </c>
      <c r="T3154" s="19">
        <v>220</v>
      </c>
      <c r="U3154" s="19">
        <f t="shared" si="24"/>
        <v>0.25454545454545452</v>
      </c>
      <c r="V3154" s="19">
        <v>0</v>
      </c>
      <c r="W3154" s="20">
        <v>5.6000000000000001E-2</v>
      </c>
      <c r="X3154" s="21">
        <v>2587.2000000000003</v>
      </c>
      <c r="Y3154" s="22" t="s">
        <v>33</v>
      </c>
      <c r="Z3154" s="23" t="s">
        <v>6861</v>
      </c>
      <c r="AA3154" s="24"/>
      <c r="AB3154" s="14"/>
      <c r="AC3154" s="14"/>
      <c r="AD3154" s="25"/>
      <c r="AE3154" s="26"/>
      <c r="AF3154" s="27"/>
      <c r="AG3154" s="29"/>
      <c r="AH3154" s="29"/>
      <c r="AI3154" s="29"/>
      <c r="AJ3154" s="29"/>
      <c r="AK3154" s="29"/>
      <c r="AL3154" s="29"/>
      <c r="AM3154" s="29"/>
      <c r="AN3154" s="29"/>
      <c r="AO3154" s="29"/>
    </row>
    <row r="3155" spans="1:41" ht="16.5" customHeight="1">
      <c r="A3155" s="12" t="s">
        <v>3180</v>
      </c>
      <c r="B3155" s="13"/>
      <c r="C3155" s="189"/>
      <c r="D3155" s="12"/>
      <c r="E3155" s="14" t="s">
        <v>180</v>
      </c>
      <c r="F3155" s="14" t="s">
        <v>3214</v>
      </c>
      <c r="G3155" s="14" t="s">
        <v>6062</v>
      </c>
      <c r="H3155" s="15">
        <v>2023</v>
      </c>
      <c r="I3155" s="15">
        <v>1</v>
      </c>
      <c r="J3155" s="15">
        <v>0</v>
      </c>
      <c r="K3155" s="15">
        <v>0</v>
      </c>
      <c r="L3155" s="16" t="s">
        <v>3222</v>
      </c>
      <c r="M3155" s="16"/>
      <c r="N3155" s="16" t="s">
        <v>39</v>
      </c>
      <c r="O3155" s="17">
        <v>480</v>
      </c>
      <c r="P3155" s="17">
        <v>0</v>
      </c>
      <c r="Q3155" s="17">
        <v>0</v>
      </c>
      <c r="R3155" s="18" t="s">
        <v>33</v>
      </c>
      <c r="S3155" s="19" t="s">
        <v>89</v>
      </c>
      <c r="T3155" s="19">
        <v>110</v>
      </c>
      <c r="U3155" s="19">
        <f t="shared" si="24"/>
        <v>2.5272727272727273</v>
      </c>
      <c r="V3155" s="19">
        <v>0</v>
      </c>
      <c r="W3155" s="20">
        <v>0.27800000000000002</v>
      </c>
      <c r="X3155" s="21">
        <v>133.44</v>
      </c>
      <c r="Y3155" s="22" t="s">
        <v>33</v>
      </c>
      <c r="Z3155" s="23" t="s">
        <v>6861</v>
      </c>
      <c r="AA3155" s="24"/>
      <c r="AB3155" s="14"/>
      <c r="AC3155" s="14"/>
      <c r="AD3155" s="25"/>
      <c r="AE3155" s="26"/>
      <c r="AF3155" s="27"/>
      <c r="AG3155" s="29"/>
      <c r="AH3155" s="29"/>
      <c r="AI3155" s="29"/>
      <c r="AJ3155" s="29"/>
      <c r="AK3155" s="29"/>
      <c r="AL3155" s="29"/>
      <c r="AM3155" s="29"/>
      <c r="AN3155" s="29"/>
      <c r="AO3155" s="29"/>
    </row>
    <row r="3156" spans="1:41" ht="16.5" customHeight="1">
      <c r="A3156" s="12" t="s">
        <v>3180</v>
      </c>
      <c r="B3156" s="13"/>
      <c r="C3156" s="189"/>
      <c r="D3156" s="12"/>
      <c r="E3156" s="14" t="s">
        <v>99</v>
      </c>
      <c r="F3156" s="14" t="s">
        <v>83</v>
      </c>
      <c r="G3156" s="14" t="s">
        <v>101</v>
      </c>
      <c r="H3156" s="15">
        <v>2013</v>
      </c>
      <c r="I3156" s="15">
        <v>1</v>
      </c>
      <c r="J3156" s="15">
        <v>0</v>
      </c>
      <c r="K3156" s="15">
        <v>0</v>
      </c>
      <c r="L3156" s="16" t="s">
        <v>3226</v>
      </c>
      <c r="M3156" s="16"/>
      <c r="N3156" s="16" t="s">
        <v>39</v>
      </c>
      <c r="O3156" s="17">
        <v>924</v>
      </c>
      <c r="P3156" s="17">
        <v>0</v>
      </c>
      <c r="Q3156" s="17">
        <v>0</v>
      </c>
      <c r="R3156" s="18" t="s">
        <v>33</v>
      </c>
      <c r="S3156" s="19" t="s">
        <v>89</v>
      </c>
      <c r="T3156" s="19">
        <v>110</v>
      </c>
      <c r="U3156" s="19">
        <f t="shared" si="24"/>
        <v>1.3636363636363635</v>
      </c>
      <c r="V3156" s="19">
        <v>0</v>
      </c>
      <c r="W3156" s="20">
        <v>0.15</v>
      </c>
      <c r="X3156" s="21">
        <v>138.6</v>
      </c>
      <c r="Y3156" s="22" t="s">
        <v>33</v>
      </c>
      <c r="Z3156" s="23" t="s">
        <v>6861</v>
      </c>
      <c r="AA3156" s="24"/>
      <c r="AB3156" s="14"/>
      <c r="AC3156" s="14"/>
      <c r="AD3156" s="25"/>
      <c r="AE3156" s="26"/>
      <c r="AF3156" s="27"/>
      <c r="AG3156" s="29"/>
      <c r="AH3156" s="29"/>
      <c r="AI3156" s="29"/>
      <c r="AJ3156" s="29"/>
      <c r="AK3156" s="29"/>
      <c r="AL3156" s="29"/>
      <c r="AM3156" s="29"/>
      <c r="AN3156" s="29"/>
      <c r="AO3156" s="29"/>
    </row>
    <row r="3157" spans="1:41" ht="16.5" customHeight="1">
      <c r="A3157" s="12" t="s">
        <v>3180</v>
      </c>
      <c r="B3157" s="13"/>
      <c r="C3157" s="189"/>
      <c r="D3157" s="12"/>
      <c r="E3157" s="14" t="s">
        <v>99</v>
      </c>
      <c r="F3157" s="14" t="s">
        <v>83</v>
      </c>
      <c r="G3157" s="14" t="s">
        <v>101</v>
      </c>
      <c r="H3157" s="15">
        <v>2009</v>
      </c>
      <c r="I3157" s="15">
        <v>1</v>
      </c>
      <c r="J3157" s="15">
        <v>0</v>
      </c>
      <c r="K3157" s="15">
        <v>0</v>
      </c>
      <c r="L3157" s="16" t="s">
        <v>6059</v>
      </c>
      <c r="M3157" s="16"/>
      <c r="N3157" s="16" t="s">
        <v>39</v>
      </c>
      <c r="O3157" s="17">
        <v>600</v>
      </c>
      <c r="P3157" s="17">
        <v>0</v>
      </c>
      <c r="Q3157" s="17">
        <v>0</v>
      </c>
      <c r="R3157" s="18" t="s">
        <v>33</v>
      </c>
      <c r="S3157" s="19" t="s">
        <v>89</v>
      </c>
      <c r="T3157" s="19">
        <v>110</v>
      </c>
      <c r="U3157" s="19">
        <v>2.2727272727272729</v>
      </c>
      <c r="V3157" s="19">
        <v>0</v>
      </c>
      <c r="W3157" s="20">
        <v>0.25</v>
      </c>
      <c r="X3157" s="21">
        <v>150</v>
      </c>
      <c r="Y3157" s="22" t="s">
        <v>33</v>
      </c>
      <c r="Z3157" s="23" t="s">
        <v>6861</v>
      </c>
      <c r="AA3157" s="24"/>
      <c r="AB3157" s="14"/>
      <c r="AC3157" s="14"/>
      <c r="AD3157" s="25"/>
      <c r="AE3157" s="26"/>
      <c r="AF3157" s="27"/>
      <c r="AG3157" s="29"/>
      <c r="AH3157" s="29"/>
      <c r="AI3157" s="29"/>
      <c r="AJ3157" s="29"/>
      <c r="AK3157" s="29"/>
      <c r="AL3157" s="29"/>
      <c r="AM3157" s="29"/>
      <c r="AN3157" s="29"/>
      <c r="AO3157" s="29"/>
    </row>
    <row r="3158" spans="1:41" ht="16.5" customHeight="1">
      <c r="A3158" s="12" t="s">
        <v>3180</v>
      </c>
      <c r="B3158" s="13"/>
      <c r="C3158" s="189"/>
      <c r="D3158" s="12"/>
      <c r="E3158" s="14" t="s">
        <v>99</v>
      </c>
      <c r="F3158" s="14" t="s">
        <v>693</v>
      </c>
      <c r="G3158" s="14" t="s">
        <v>3213</v>
      </c>
      <c r="H3158" s="15">
        <v>2006</v>
      </c>
      <c r="I3158" s="15">
        <v>1</v>
      </c>
      <c r="J3158" s="15">
        <v>0</v>
      </c>
      <c r="K3158" s="15">
        <v>0</v>
      </c>
      <c r="L3158" s="16" t="s">
        <v>3220</v>
      </c>
      <c r="M3158" s="16"/>
      <c r="N3158" s="16" t="s">
        <v>39</v>
      </c>
      <c r="O3158" s="17">
        <v>1000</v>
      </c>
      <c r="P3158" s="17">
        <v>0</v>
      </c>
      <c r="Q3158" s="17">
        <v>0</v>
      </c>
      <c r="R3158" s="18" t="s">
        <v>33</v>
      </c>
      <c r="S3158" s="19" t="s">
        <v>89</v>
      </c>
      <c r="T3158" s="19">
        <v>110</v>
      </c>
      <c r="U3158" s="19">
        <f t="shared" ref="U3158:U3168" si="25">W3158*1000/T3158</f>
        <v>1.3636363636363635</v>
      </c>
      <c r="V3158" s="19">
        <v>0</v>
      </c>
      <c r="W3158" s="20">
        <v>0.15</v>
      </c>
      <c r="X3158" s="21">
        <v>150</v>
      </c>
      <c r="Y3158" s="22" t="s">
        <v>33</v>
      </c>
      <c r="Z3158" s="23" t="s">
        <v>6861</v>
      </c>
      <c r="AA3158" s="24"/>
      <c r="AB3158" s="14"/>
      <c r="AC3158" s="14"/>
      <c r="AD3158" s="25"/>
      <c r="AE3158" s="26"/>
      <c r="AF3158" s="27"/>
      <c r="AG3158" s="29"/>
      <c r="AH3158" s="29"/>
      <c r="AI3158" s="29"/>
      <c r="AJ3158" s="29"/>
      <c r="AK3158" s="29"/>
      <c r="AL3158" s="29"/>
      <c r="AM3158" s="29"/>
      <c r="AN3158" s="29"/>
      <c r="AO3158" s="29"/>
    </row>
    <row r="3159" spans="1:41" ht="16.5" customHeight="1">
      <c r="A3159" s="12" t="s">
        <v>3180</v>
      </c>
      <c r="B3159" s="13"/>
      <c r="C3159" s="189"/>
      <c r="D3159" s="12"/>
      <c r="E3159" s="14" t="s">
        <v>3202</v>
      </c>
      <c r="F3159" s="14" t="s">
        <v>83</v>
      </c>
      <c r="G3159" s="14" t="s">
        <v>3203</v>
      </c>
      <c r="H3159" s="15">
        <v>2011</v>
      </c>
      <c r="I3159" s="15">
        <v>1</v>
      </c>
      <c r="J3159" s="15">
        <v>0</v>
      </c>
      <c r="K3159" s="15">
        <v>0</v>
      </c>
      <c r="L3159" s="16" t="s">
        <v>2915</v>
      </c>
      <c r="M3159" s="16"/>
      <c r="N3159" s="16" t="s">
        <v>39</v>
      </c>
      <c r="O3159" s="17">
        <v>1144</v>
      </c>
      <c r="P3159" s="17">
        <v>0</v>
      </c>
      <c r="Q3159" s="17">
        <v>0</v>
      </c>
      <c r="R3159" s="18" t="s">
        <v>33</v>
      </c>
      <c r="S3159" s="19" t="s">
        <v>89</v>
      </c>
      <c r="T3159" s="19">
        <v>110</v>
      </c>
      <c r="U3159" s="19">
        <f t="shared" si="25"/>
        <v>1.3636363636363635</v>
      </c>
      <c r="V3159" s="19">
        <v>0</v>
      </c>
      <c r="W3159" s="20">
        <v>0.15</v>
      </c>
      <c r="X3159" s="21">
        <v>171.6</v>
      </c>
      <c r="Y3159" s="22" t="s">
        <v>33</v>
      </c>
      <c r="Z3159" s="23" t="s">
        <v>6861</v>
      </c>
      <c r="AA3159" s="24"/>
      <c r="AB3159" s="14"/>
      <c r="AC3159" s="14"/>
      <c r="AD3159" s="25"/>
      <c r="AE3159" s="26"/>
      <c r="AF3159" s="27"/>
      <c r="AG3159" s="29"/>
      <c r="AH3159" s="29"/>
      <c r="AI3159" s="29"/>
      <c r="AJ3159" s="29"/>
      <c r="AK3159" s="29"/>
      <c r="AL3159" s="29"/>
      <c r="AM3159" s="29"/>
      <c r="AN3159" s="29"/>
      <c r="AO3159" s="29"/>
    </row>
    <row r="3160" spans="1:41" ht="16.5" customHeight="1">
      <c r="A3160" s="12" t="s">
        <v>3180</v>
      </c>
      <c r="B3160" s="13"/>
      <c r="C3160" s="189"/>
      <c r="D3160" s="12"/>
      <c r="E3160" s="14" t="s">
        <v>741</v>
      </c>
      <c r="F3160" s="14" t="s">
        <v>1029</v>
      </c>
      <c r="G3160" s="14" t="s">
        <v>3204</v>
      </c>
      <c r="H3160" s="15">
        <v>2010</v>
      </c>
      <c r="I3160" s="15">
        <v>1</v>
      </c>
      <c r="J3160" s="15">
        <v>0</v>
      </c>
      <c r="K3160" s="15">
        <v>0</v>
      </c>
      <c r="L3160" s="16" t="s">
        <v>3222</v>
      </c>
      <c r="M3160" s="16" t="s">
        <v>66</v>
      </c>
      <c r="N3160" s="16" t="s">
        <v>39</v>
      </c>
      <c r="O3160" s="17">
        <v>100</v>
      </c>
      <c r="P3160" s="17">
        <v>0</v>
      </c>
      <c r="Q3160" s="17">
        <v>0</v>
      </c>
      <c r="R3160" s="18" t="s">
        <v>33</v>
      </c>
      <c r="S3160" s="19">
        <v>60</v>
      </c>
      <c r="T3160" s="19">
        <v>220</v>
      </c>
      <c r="U3160" s="19">
        <f t="shared" si="25"/>
        <v>8.045454545454545</v>
      </c>
      <c r="V3160" s="19">
        <v>0</v>
      </c>
      <c r="W3160" s="20">
        <v>1.77</v>
      </c>
      <c r="X3160" s="21">
        <v>177</v>
      </c>
      <c r="Y3160" s="22" t="s">
        <v>33</v>
      </c>
      <c r="Z3160" s="23" t="s">
        <v>6861</v>
      </c>
      <c r="AA3160" s="24"/>
      <c r="AB3160" s="14"/>
      <c r="AC3160" s="14"/>
      <c r="AD3160" s="25"/>
      <c r="AE3160" s="26"/>
      <c r="AF3160" s="27"/>
      <c r="AG3160" s="29"/>
      <c r="AH3160" s="29"/>
      <c r="AI3160" s="29"/>
      <c r="AJ3160" s="29"/>
      <c r="AK3160" s="29"/>
      <c r="AL3160" s="29"/>
      <c r="AM3160" s="29"/>
      <c r="AN3160" s="29"/>
      <c r="AO3160" s="29"/>
    </row>
    <row r="3161" spans="1:41" ht="16.5" customHeight="1">
      <c r="A3161" s="12" t="s">
        <v>3180</v>
      </c>
      <c r="B3161" s="13"/>
      <c r="C3161" s="189"/>
      <c r="D3161" s="12"/>
      <c r="E3161" s="14" t="s">
        <v>99</v>
      </c>
      <c r="F3161" s="14" t="s">
        <v>155</v>
      </c>
      <c r="G3161" s="14" t="s">
        <v>2917</v>
      </c>
      <c r="H3161" s="15">
        <v>2013</v>
      </c>
      <c r="I3161" s="15">
        <v>1</v>
      </c>
      <c r="J3161" s="15">
        <v>0</v>
      </c>
      <c r="K3161" s="15">
        <v>0</v>
      </c>
      <c r="L3161" s="16" t="s">
        <v>2915</v>
      </c>
      <c r="M3161" s="16"/>
      <c r="N3161" s="16" t="s">
        <v>39</v>
      </c>
      <c r="O3161" s="17">
        <v>1440</v>
      </c>
      <c r="P3161" s="17">
        <v>0</v>
      </c>
      <c r="Q3161" s="17">
        <v>0</v>
      </c>
      <c r="R3161" s="18" t="s">
        <v>33</v>
      </c>
      <c r="S3161" s="19" t="s">
        <v>89</v>
      </c>
      <c r="T3161" s="19">
        <v>110</v>
      </c>
      <c r="U3161" s="19">
        <f t="shared" si="25"/>
        <v>1.3636363636363635</v>
      </c>
      <c r="V3161" s="19">
        <v>0</v>
      </c>
      <c r="W3161" s="20">
        <v>0.15</v>
      </c>
      <c r="X3161" s="21">
        <v>216</v>
      </c>
      <c r="Y3161" s="22" t="s">
        <v>33</v>
      </c>
      <c r="Z3161" s="23" t="s">
        <v>6861</v>
      </c>
      <c r="AA3161" s="24"/>
      <c r="AB3161" s="14"/>
      <c r="AC3161" s="14"/>
      <c r="AD3161" s="25"/>
      <c r="AE3161" s="26"/>
      <c r="AF3161" s="27"/>
      <c r="AG3161" s="29"/>
      <c r="AH3161" s="29"/>
      <c r="AI3161" s="29"/>
      <c r="AJ3161" s="29"/>
      <c r="AK3161" s="29"/>
      <c r="AL3161" s="29"/>
      <c r="AM3161" s="29"/>
      <c r="AN3161" s="29"/>
      <c r="AO3161" s="29"/>
    </row>
    <row r="3162" spans="1:41" ht="16.5" customHeight="1">
      <c r="A3162" s="12" t="s">
        <v>3180</v>
      </c>
      <c r="B3162" s="13"/>
      <c r="C3162" s="189"/>
      <c r="D3162" s="12"/>
      <c r="E3162" s="14" t="s">
        <v>741</v>
      </c>
      <c r="F3162" s="14" t="s">
        <v>1029</v>
      </c>
      <c r="G3162" s="14" t="s">
        <v>3182</v>
      </c>
      <c r="H3162" s="15">
        <v>2010</v>
      </c>
      <c r="I3162" s="15">
        <v>1</v>
      </c>
      <c r="J3162" s="15">
        <v>0</v>
      </c>
      <c r="K3162" s="15">
        <v>0</v>
      </c>
      <c r="L3162" s="16" t="s">
        <v>3222</v>
      </c>
      <c r="M3162" s="16" t="s">
        <v>66</v>
      </c>
      <c r="N3162" s="16" t="s">
        <v>39</v>
      </c>
      <c r="O3162" s="17">
        <v>308</v>
      </c>
      <c r="P3162" s="17">
        <v>0</v>
      </c>
      <c r="Q3162" s="17">
        <v>0</v>
      </c>
      <c r="R3162" s="18" t="s">
        <v>33</v>
      </c>
      <c r="S3162" s="19">
        <v>60</v>
      </c>
      <c r="T3162" s="19">
        <v>220</v>
      </c>
      <c r="U3162" s="19">
        <f t="shared" si="25"/>
        <v>4.7272727272727275</v>
      </c>
      <c r="V3162" s="19">
        <v>0</v>
      </c>
      <c r="W3162" s="20">
        <v>1.04</v>
      </c>
      <c r="X3162" s="21">
        <v>320.32</v>
      </c>
      <c r="Y3162" s="22" t="s">
        <v>33</v>
      </c>
      <c r="Z3162" s="23" t="s">
        <v>6861</v>
      </c>
      <c r="AA3162" s="24"/>
      <c r="AB3162" s="14"/>
      <c r="AC3162" s="14"/>
      <c r="AD3162" s="25"/>
      <c r="AE3162" s="26"/>
      <c r="AF3162" s="27"/>
      <c r="AG3162" s="29"/>
      <c r="AH3162" s="29"/>
      <c r="AI3162" s="29"/>
      <c r="AJ3162" s="29"/>
      <c r="AK3162" s="29"/>
      <c r="AL3162" s="29"/>
      <c r="AM3162" s="29"/>
      <c r="AN3162" s="29"/>
      <c r="AO3162" s="29"/>
    </row>
    <row r="3163" spans="1:41" ht="16.5" customHeight="1">
      <c r="A3163" s="12" t="s">
        <v>3180</v>
      </c>
      <c r="B3163" s="13"/>
      <c r="C3163" s="189"/>
      <c r="D3163" s="12"/>
      <c r="E3163" s="14" t="s">
        <v>199</v>
      </c>
      <c r="F3163" s="14" t="s">
        <v>2454</v>
      </c>
      <c r="G3163" s="14" t="s">
        <v>3201</v>
      </c>
      <c r="H3163" s="15">
        <v>2008</v>
      </c>
      <c r="I3163" s="15">
        <v>1</v>
      </c>
      <c r="J3163" s="15">
        <v>0</v>
      </c>
      <c r="K3163" s="15">
        <v>0</v>
      </c>
      <c r="L3163" s="16" t="s">
        <v>2915</v>
      </c>
      <c r="M3163" s="16"/>
      <c r="N3163" s="16" t="s">
        <v>39</v>
      </c>
      <c r="O3163" s="17">
        <v>366</v>
      </c>
      <c r="P3163" s="17">
        <v>0</v>
      </c>
      <c r="Q3163" s="17">
        <v>0</v>
      </c>
      <c r="R3163" s="18" t="s">
        <v>33</v>
      </c>
      <c r="S3163" s="19">
        <v>60</v>
      </c>
      <c r="T3163" s="19">
        <v>110</v>
      </c>
      <c r="U3163" s="19">
        <f t="shared" si="25"/>
        <v>10</v>
      </c>
      <c r="V3163" s="19">
        <v>0</v>
      </c>
      <c r="W3163" s="20">
        <v>1.1000000000000001</v>
      </c>
      <c r="X3163" s="21">
        <v>402.6</v>
      </c>
      <c r="Y3163" s="22" t="s">
        <v>33</v>
      </c>
      <c r="Z3163" s="23" t="s">
        <v>6861</v>
      </c>
      <c r="AA3163" s="24"/>
      <c r="AB3163" s="14"/>
      <c r="AC3163" s="14"/>
      <c r="AD3163" s="25"/>
      <c r="AE3163" s="26"/>
      <c r="AF3163" s="27"/>
      <c r="AG3163" s="29"/>
      <c r="AH3163" s="29"/>
      <c r="AI3163" s="29"/>
      <c r="AJ3163" s="29"/>
      <c r="AK3163" s="29"/>
      <c r="AL3163" s="29"/>
      <c r="AM3163" s="29"/>
      <c r="AN3163" s="29"/>
      <c r="AO3163" s="29"/>
    </row>
    <row r="3164" spans="1:41" ht="16.5" customHeight="1">
      <c r="A3164" s="12" t="s">
        <v>3180</v>
      </c>
      <c r="B3164" s="13"/>
      <c r="C3164" s="189"/>
      <c r="D3164" s="12"/>
      <c r="E3164" s="14" t="s">
        <v>741</v>
      </c>
      <c r="F3164" s="14" t="s">
        <v>1029</v>
      </c>
      <c r="G3164" s="14" t="s">
        <v>3204</v>
      </c>
      <c r="H3164" s="15">
        <v>2010</v>
      </c>
      <c r="I3164" s="15">
        <v>2</v>
      </c>
      <c r="J3164" s="15">
        <v>0</v>
      </c>
      <c r="K3164" s="15">
        <v>0</v>
      </c>
      <c r="L3164" s="16" t="s">
        <v>3218</v>
      </c>
      <c r="M3164" s="16" t="s">
        <v>66</v>
      </c>
      <c r="N3164" s="16" t="s">
        <v>39</v>
      </c>
      <c r="O3164" s="17">
        <v>308</v>
      </c>
      <c r="P3164" s="17">
        <v>0</v>
      </c>
      <c r="Q3164" s="17">
        <v>0</v>
      </c>
      <c r="R3164" s="18" t="s">
        <v>33</v>
      </c>
      <c r="S3164" s="19">
        <v>60</v>
      </c>
      <c r="T3164" s="19">
        <v>220</v>
      </c>
      <c r="U3164" s="19">
        <f t="shared" si="25"/>
        <v>8.045454545454545</v>
      </c>
      <c r="V3164" s="19">
        <v>0</v>
      </c>
      <c r="W3164" s="20">
        <v>1.77</v>
      </c>
      <c r="X3164" s="21">
        <v>1090.32</v>
      </c>
      <c r="Y3164" s="22" t="s">
        <v>33</v>
      </c>
      <c r="Z3164" s="23" t="s">
        <v>6861</v>
      </c>
      <c r="AA3164" s="24"/>
      <c r="AB3164" s="14"/>
      <c r="AC3164" s="14"/>
      <c r="AD3164" s="25"/>
      <c r="AE3164" s="26"/>
      <c r="AF3164" s="27"/>
      <c r="AG3164" s="29"/>
      <c r="AH3164" s="29"/>
      <c r="AI3164" s="29"/>
      <c r="AJ3164" s="29"/>
      <c r="AK3164" s="29"/>
      <c r="AL3164" s="29"/>
      <c r="AM3164" s="29"/>
      <c r="AN3164" s="29"/>
      <c r="AO3164" s="29"/>
    </row>
    <row r="3165" spans="1:41" ht="16.5" customHeight="1">
      <c r="A3165" s="12" t="s">
        <v>3180</v>
      </c>
      <c r="B3165" s="13"/>
      <c r="C3165" s="189"/>
      <c r="D3165" s="12"/>
      <c r="E3165" s="14" t="s">
        <v>741</v>
      </c>
      <c r="F3165" s="14" t="s">
        <v>1029</v>
      </c>
      <c r="G3165" s="14" t="s">
        <v>3182</v>
      </c>
      <c r="H3165" s="15">
        <v>2010</v>
      </c>
      <c r="I3165" s="15">
        <v>4</v>
      </c>
      <c r="J3165" s="15">
        <v>0</v>
      </c>
      <c r="K3165" s="15">
        <v>0</v>
      </c>
      <c r="L3165" s="16" t="s">
        <v>3184</v>
      </c>
      <c r="M3165" s="16" t="s">
        <v>66</v>
      </c>
      <c r="N3165" s="16" t="s">
        <v>39</v>
      </c>
      <c r="O3165" s="17">
        <v>732</v>
      </c>
      <c r="P3165" s="17">
        <v>0</v>
      </c>
      <c r="Q3165" s="17">
        <v>0</v>
      </c>
      <c r="R3165" s="18" t="s">
        <v>33</v>
      </c>
      <c r="S3165" s="19">
        <v>60</v>
      </c>
      <c r="T3165" s="19">
        <v>220</v>
      </c>
      <c r="U3165" s="19">
        <f t="shared" si="25"/>
        <v>4.7272727272727275</v>
      </c>
      <c r="V3165" s="19">
        <v>0</v>
      </c>
      <c r="W3165" s="20">
        <v>1.04</v>
      </c>
      <c r="X3165" s="21">
        <v>3045.12</v>
      </c>
      <c r="Y3165" s="22" t="s">
        <v>33</v>
      </c>
      <c r="Z3165" s="23" t="s">
        <v>6861</v>
      </c>
      <c r="AA3165" s="24"/>
      <c r="AB3165" s="14"/>
      <c r="AC3165" s="14"/>
      <c r="AD3165" s="25"/>
      <c r="AE3165" s="26"/>
      <c r="AF3165" s="27"/>
      <c r="AG3165" s="29"/>
      <c r="AH3165" s="29"/>
      <c r="AI3165" s="29"/>
      <c r="AJ3165" s="29"/>
      <c r="AK3165" s="29"/>
      <c r="AL3165" s="29"/>
      <c r="AM3165" s="29"/>
      <c r="AN3165" s="29"/>
      <c r="AO3165" s="29"/>
    </row>
    <row r="3166" spans="1:41" ht="16.5" customHeight="1">
      <c r="A3166" s="12" t="s">
        <v>3180</v>
      </c>
      <c r="B3166" s="13"/>
      <c r="C3166" s="189"/>
      <c r="D3166" s="12"/>
      <c r="E3166" s="14" t="s">
        <v>741</v>
      </c>
      <c r="F3166" s="14" t="s">
        <v>1029</v>
      </c>
      <c r="G3166" s="14" t="s">
        <v>3182</v>
      </c>
      <c r="H3166" s="15">
        <v>2010</v>
      </c>
      <c r="I3166" s="15">
        <v>1</v>
      </c>
      <c r="J3166" s="15">
        <v>0</v>
      </c>
      <c r="K3166" s="15">
        <v>0</v>
      </c>
      <c r="L3166" s="16" t="s">
        <v>2915</v>
      </c>
      <c r="M3166" s="16" t="s">
        <v>66</v>
      </c>
      <c r="N3166" s="16" t="s">
        <v>39</v>
      </c>
      <c r="O3166" s="17">
        <v>732</v>
      </c>
      <c r="P3166" s="17">
        <v>0</v>
      </c>
      <c r="Q3166" s="17">
        <v>0</v>
      </c>
      <c r="R3166" s="18" t="s">
        <v>33</v>
      </c>
      <c r="S3166" s="19">
        <v>60</v>
      </c>
      <c r="T3166" s="19">
        <v>220</v>
      </c>
      <c r="U3166" s="19">
        <f t="shared" si="25"/>
        <v>4.7272727272727275</v>
      </c>
      <c r="V3166" s="19">
        <v>0</v>
      </c>
      <c r="W3166" s="20">
        <v>1.04</v>
      </c>
      <c r="X3166" s="21">
        <v>761.28</v>
      </c>
      <c r="Y3166" s="22" t="s">
        <v>33</v>
      </c>
      <c r="Z3166" s="23" t="s">
        <v>6861</v>
      </c>
      <c r="AA3166" s="24"/>
      <c r="AB3166" s="14"/>
      <c r="AC3166" s="14"/>
      <c r="AD3166" s="25"/>
      <c r="AE3166" s="26"/>
      <c r="AF3166" s="27"/>
      <c r="AG3166" s="29"/>
      <c r="AH3166" s="29"/>
      <c r="AI3166" s="29"/>
      <c r="AJ3166" s="29"/>
      <c r="AK3166" s="29"/>
      <c r="AL3166" s="29"/>
      <c r="AM3166" s="29"/>
      <c r="AN3166" s="29"/>
      <c r="AO3166" s="29"/>
    </row>
    <row r="3167" spans="1:41" ht="16.5" customHeight="1">
      <c r="A3167" s="12" t="s">
        <v>3180</v>
      </c>
      <c r="B3167" s="13"/>
      <c r="C3167" s="189"/>
      <c r="D3167" s="12"/>
      <c r="E3167" s="14" t="s">
        <v>741</v>
      </c>
      <c r="F3167" s="14" t="s">
        <v>1029</v>
      </c>
      <c r="G3167" s="14" t="s">
        <v>3182</v>
      </c>
      <c r="H3167" s="15">
        <v>2010</v>
      </c>
      <c r="I3167" s="15">
        <v>1</v>
      </c>
      <c r="J3167" s="15">
        <v>0</v>
      </c>
      <c r="K3167" s="15">
        <v>0</v>
      </c>
      <c r="L3167" s="16" t="s">
        <v>3211</v>
      </c>
      <c r="M3167" s="16" t="s">
        <v>66</v>
      </c>
      <c r="N3167" s="16" t="s">
        <v>39</v>
      </c>
      <c r="O3167" s="17">
        <v>732</v>
      </c>
      <c r="P3167" s="17">
        <v>0</v>
      </c>
      <c r="Q3167" s="17">
        <v>0</v>
      </c>
      <c r="R3167" s="18" t="s">
        <v>33</v>
      </c>
      <c r="S3167" s="19">
        <v>60</v>
      </c>
      <c r="T3167" s="19">
        <v>220</v>
      </c>
      <c r="U3167" s="19">
        <f t="shared" si="25"/>
        <v>4.7272727272727275</v>
      </c>
      <c r="V3167" s="19">
        <v>0</v>
      </c>
      <c r="W3167" s="20">
        <v>1.04</v>
      </c>
      <c r="X3167" s="21">
        <v>761.28</v>
      </c>
      <c r="Y3167" s="22" t="s">
        <v>33</v>
      </c>
      <c r="Z3167" s="23" t="s">
        <v>6861</v>
      </c>
      <c r="AA3167" s="24"/>
      <c r="AB3167" s="14"/>
      <c r="AC3167" s="14"/>
      <c r="AD3167" s="25"/>
      <c r="AE3167" s="26"/>
      <c r="AF3167" s="27"/>
      <c r="AG3167" s="29"/>
      <c r="AH3167" s="29"/>
      <c r="AI3167" s="29"/>
      <c r="AJ3167" s="29"/>
      <c r="AK3167" s="29"/>
      <c r="AL3167" s="29"/>
      <c r="AM3167" s="29"/>
      <c r="AN3167" s="29"/>
      <c r="AO3167" s="29"/>
    </row>
    <row r="3168" spans="1:41" ht="16.5" customHeight="1">
      <c r="A3168" s="12" t="s">
        <v>3180</v>
      </c>
      <c r="B3168" s="13"/>
      <c r="C3168" s="189"/>
      <c r="D3168" s="12"/>
      <c r="E3168" s="14" t="s">
        <v>741</v>
      </c>
      <c r="F3168" s="14" t="s">
        <v>1029</v>
      </c>
      <c r="G3168" s="14" t="s">
        <v>3182</v>
      </c>
      <c r="H3168" s="15">
        <v>2010</v>
      </c>
      <c r="I3168" s="15">
        <v>3</v>
      </c>
      <c r="J3168" s="15">
        <v>0</v>
      </c>
      <c r="K3168" s="15">
        <v>0</v>
      </c>
      <c r="L3168" s="16" t="s">
        <v>3224</v>
      </c>
      <c r="M3168" s="16" t="s">
        <v>66</v>
      </c>
      <c r="N3168" s="16" t="s">
        <v>39</v>
      </c>
      <c r="O3168" s="17">
        <v>732</v>
      </c>
      <c r="P3168" s="17">
        <v>0</v>
      </c>
      <c r="Q3168" s="17">
        <v>0</v>
      </c>
      <c r="R3168" s="18" t="s">
        <v>33</v>
      </c>
      <c r="S3168" s="19">
        <v>60</v>
      </c>
      <c r="T3168" s="19">
        <v>220</v>
      </c>
      <c r="U3168" s="19">
        <f t="shared" si="25"/>
        <v>4.7272727272727275</v>
      </c>
      <c r="V3168" s="19">
        <v>0</v>
      </c>
      <c r="W3168" s="20">
        <v>1.04</v>
      </c>
      <c r="X3168" s="21">
        <v>2283.84</v>
      </c>
      <c r="Y3168" s="22" t="s">
        <v>33</v>
      </c>
      <c r="Z3168" s="23" t="s">
        <v>6861</v>
      </c>
      <c r="AA3168" s="24"/>
      <c r="AB3168" s="14"/>
      <c r="AC3168" s="14"/>
      <c r="AD3168" s="25"/>
      <c r="AE3168" s="26"/>
      <c r="AF3168" s="27"/>
      <c r="AG3168" s="29"/>
      <c r="AH3168" s="29"/>
      <c r="AI3168" s="29"/>
      <c r="AJ3168" s="29"/>
      <c r="AK3168" s="29"/>
      <c r="AL3168" s="29"/>
      <c r="AM3168" s="29"/>
      <c r="AN3168" s="29"/>
      <c r="AO3168" s="29"/>
    </row>
    <row r="3169" spans="1:41" ht="16.5" customHeight="1">
      <c r="A3169" s="12" t="s">
        <v>3180</v>
      </c>
      <c r="B3169" s="13"/>
      <c r="C3169" s="189"/>
      <c r="D3169" s="12"/>
      <c r="E3169" s="14" t="s">
        <v>741</v>
      </c>
      <c r="F3169" s="14" t="s">
        <v>1029</v>
      </c>
      <c r="G3169" s="14" t="s">
        <v>3182</v>
      </c>
      <c r="H3169" s="15">
        <v>2010</v>
      </c>
      <c r="I3169" s="15">
        <v>3</v>
      </c>
      <c r="J3169" s="15">
        <v>0</v>
      </c>
      <c r="K3169" s="15">
        <v>0</v>
      </c>
      <c r="L3169" s="16" t="s">
        <v>6064</v>
      </c>
      <c r="M3169" s="16" t="s">
        <v>66</v>
      </c>
      <c r="N3169" s="16" t="s">
        <v>39</v>
      </c>
      <c r="O3169" s="17">
        <v>732</v>
      </c>
      <c r="P3169" s="17">
        <v>0</v>
      </c>
      <c r="Q3169" s="17">
        <v>0</v>
      </c>
      <c r="R3169" s="18" t="s">
        <v>33</v>
      </c>
      <c r="S3169" s="19">
        <v>60</v>
      </c>
      <c r="T3169" s="19">
        <v>220</v>
      </c>
      <c r="U3169" s="19">
        <v>4.7272727272727275</v>
      </c>
      <c r="V3169" s="19">
        <v>0</v>
      </c>
      <c r="W3169" s="20">
        <v>1.04</v>
      </c>
      <c r="X3169" s="21">
        <v>2283.84</v>
      </c>
      <c r="Y3169" s="22" t="s">
        <v>33</v>
      </c>
      <c r="Z3169" s="23" t="s">
        <v>6861</v>
      </c>
      <c r="AA3169" s="24"/>
      <c r="AB3169" s="14"/>
      <c r="AC3169" s="14"/>
      <c r="AD3169" s="25"/>
      <c r="AE3169" s="26"/>
      <c r="AF3169" s="27"/>
      <c r="AG3169" s="29"/>
      <c r="AH3169" s="29"/>
      <c r="AI3169" s="29"/>
      <c r="AJ3169" s="29"/>
      <c r="AK3169" s="29"/>
      <c r="AL3169" s="29"/>
      <c r="AM3169" s="29"/>
      <c r="AN3169" s="29"/>
      <c r="AO3169" s="29"/>
    </row>
    <row r="3170" spans="1:41" ht="16.5" customHeight="1">
      <c r="A3170" s="12" t="s">
        <v>3180</v>
      </c>
      <c r="B3170" s="13"/>
      <c r="C3170" s="189"/>
      <c r="D3170" s="12"/>
      <c r="E3170" s="14" t="s">
        <v>741</v>
      </c>
      <c r="F3170" s="14" t="s">
        <v>1029</v>
      </c>
      <c r="G3170" s="14" t="s">
        <v>3182</v>
      </c>
      <c r="H3170" s="15">
        <v>2010</v>
      </c>
      <c r="I3170" s="15">
        <v>5</v>
      </c>
      <c r="J3170" s="15">
        <v>0</v>
      </c>
      <c r="K3170" s="15">
        <v>0</v>
      </c>
      <c r="L3170" s="16" t="s">
        <v>3183</v>
      </c>
      <c r="M3170" s="16" t="s">
        <v>66</v>
      </c>
      <c r="N3170" s="16" t="s">
        <v>39</v>
      </c>
      <c r="O3170" s="17">
        <v>732</v>
      </c>
      <c r="P3170" s="17">
        <v>0</v>
      </c>
      <c r="Q3170" s="17">
        <v>0</v>
      </c>
      <c r="R3170" s="18" t="s">
        <v>33</v>
      </c>
      <c r="S3170" s="19">
        <v>60</v>
      </c>
      <c r="T3170" s="19">
        <v>220</v>
      </c>
      <c r="U3170" s="19">
        <f t="shared" ref="U3170:U3175" si="26">W3170*1000/T3170</f>
        <v>5.1318181818181818</v>
      </c>
      <c r="V3170" s="19">
        <v>0</v>
      </c>
      <c r="W3170" s="20">
        <v>1.129</v>
      </c>
      <c r="X3170" s="21">
        <v>4132.1400000000003</v>
      </c>
      <c r="Y3170" s="22" t="s">
        <v>33</v>
      </c>
      <c r="Z3170" s="23" t="s">
        <v>6861</v>
      </c>
      <c r="AA3170" s="24"/>
      <c r="AB3170" s="14"/>
      <c r="AC3170" s="14"/>
      <c r="AD3170" s="25"/>
      <c r="AE3170" s="26"/>
      <c r="AF3170" s="27"/>
      <c r="AG3170" s="29"/>
      <c r="AH3170" s="29"/>
      <c r="AI3170" s="29"/>
      <c r="AJ3170" s="29"/>
      <c r="AK3170" s="29"/>
      <c r="AL3170" s="29"/>
      <c r="AM3170" s="29"/>
      <c r="AN3170" s="29"/>
      <c r="AO3170" s="29"/>
    </row>
    <row r="3171" spans="1:41" ht="16.5" customHeight="1">
      <c r="A3171" s="12" t="s">
        <v>3180</v>
      </c>
      <c r="B3171" s="13"/>
      <c r="C3171" s="189"/>
      <c r="D3171" s="12"/>
      <c r="E3171" s="14" t="s">
        <v>107</v>
      </c>
      <c r="F3171" s="14" t="s">
        <v>3205</v>
      </c>
      <c r="G3171" s="14" t="s">
        <v>3206</v>
      </c>
      <c r="H3171" s="15">
        <v>1999</v>
      </c>
      <c r="I3171" s="15">
        <v>1</v>
      </c>
      <c r="J3171" s="15">
        <v>0</v>
      </c>
      <c r="K3171" s="15">
        <v>0</v>
      </c>
      <c r="L3171" s="16" t="s">
        <v>2915</v>
      </c>
      <c r="M3171" s="16"/>
      <c r="N3171" s="16" t="s">
        <v>39</v>
      </c>
      <c r="O3171" s="17">
        <v>2628</v>
      </c>
      <c r="P3171" s="17">
        <v>6132</v>
      </c>
      <c r="Q3171" s="17">
        <v>5</v>
      </c>
      <c r="R3171" s="18" t="s">
        <v>33</v>
      </c>
      <c r="S3171" s="19">
        <v>60</v>
      </c>
      <c r="T3171" s="19">
        <v>110</v>
      </c>
      <c r="U3171" s="19">
        <f t="shared" si="26"/>
        <v>2.7272727272727271</v>
      </c>
      <c r="V3171" s="19">
        <v>0</v>
      </c>
      <c r="W3171" s="20">
        <v>0.3</v>
      </c>
      <c r="X3171" s="21">
        <v>880.38</v>
      </c>
      <c r="Y3171" s="22" t="s">
        <v>33</v>
      </c>
      <c r="Z3171" s="23" t="s">
        <v>6861</v>
      </c>
      <c r="AA3171" s="24"/>
      <c r="AB3171" s="14"/>
      <c r="AC3171" s="14"/>
      <c r="AD3171" s="25"/>
      <c r="AE3171" s="26"/>
      <c r="AF3171" s="27"/>
      <c r="AG3171" s="29"/>
      <c r="AH3171" s="29"/>
      <c r="AI3171" s="29"/>
      <c r="AJ3171" s="29"/>
      <c r="AK3171" s="29"/>
      <c r="AL3171" s="29"/>
      <c r="AM3171" s="29"/>
      <c r="AN3171" s="29"/>
      <c r="AO3171" s="29"/>
    </row>
    <row r="3172" spans="1:41" ht="16.5" customHeight="1">
      <c r="A3172" s="12" t="s">
        <v>3180</v>
      </c>
      <c r="B3172" s="13"/>
      <c r="C3172" s="189"/>
      <c r="D3172" s="12"/>
      <c r="E3172" s="14" t="s">
        <v>741</v>
      </c>
      <c r="F3172" s="14" t="s">
        <v>1029</v>
      </c>
      <c r="G3172" s="14" t="s">
        <v>3204</v>
      </c>
      <c r="H3172" s="15">
        <v>2010</v>
      </c>
      <c r="I3172" s="15">
        <v>1</v>
      </c>
      <c r="J3172" s="15">
        <v>0</v>
      </c>
      <c r="K3172" s="15">
        <v>0</v>
      </c>
      <c r="L3172" s="16" t="s">
        <v>2915</v>
      </c>
      <c r="M3172" s="16" t="s">
        <v>66</v>
      </c>
      <c r="N3172" s="16" t="s">
        <v>39</v>
      </c>
      <c r="O3172" s="17">
        <v>732</v>
      </c>
      <c r="P3172" s="17">
        <v>0</v>
      </c>
      <c r="Q3172" s="17">
        <v>0</v>
      </c>
      <c r="R3172" s="18" t="s">
        <v>33</v>
      </c>
      <c r="S3172" s="19">
        <v>60</v>
      </c>
      <c r="T3172" s="19">
        <v>220</v>
      </c>
      <c r="U3172" s="19">
        <f t="shared" si="26"/>
        <v>8.045454545454545</v>
      </c>
      <c r="V3172" s="19">
        <v>0</v>
      </c>
      <c r="W3172" s="20">
        <v>1.77</v>
      </c>
      <c r="X3172" s="21">
        <v>1295.6400000000001</v>
      </c>
      <c r="Y3172" s="22" t="s">
        <v>33</v>
      </c>
      <c r="Z3172" s="23" t="s">
        <v>6861</v>
      </c>
      <c r="AA3172" s="24"/>
      <c r="AB3172" s="14"/>
      <c r="AC3172" s="14"/>
      <c r="AD3172" s="25"/>
      <c r="AE3172" s="26"/>
      <c r="AF3172" s="27"/>
      <c r="AG3172" s="29"/>
      <c r="AH3172" s="29"/>
      <c r="AI3172" s="29"/>
      <c r="AJ3172" s="29"/>
      <c r="AK3172" s="29"/>
      <c r="AL3172" s="29"/>
      <c r="AM3172" s="29"/>
      <c r="AN3172" s="29"/>
      <c r="AO3172" s="29"/>
    </row>
    <row r="3173" spans="1:41" ht="16.5" customHeight="1">
      <c r="A3173" s="12" t="s">
        <v>3180</v>
      </c>
      <c r="B3173" s="13"/>
      <c r="C3173" s="189"/>
      <c r="D3173" s="12"/>
      <c r="E3173" s="14" t="s">
        <v>741</v>
      </c>
      <c r="F3173" s="14" t="s">
        <v>1029</v>
      </c>
      <c r="G3173" s="14" t="s">
        <v>3204</v>
      </c>
      <c r="H3173" s="15">
        <v>2010</v>
      </c>
      <c r="I3173" s="15">
        <v>2</v>
      </c>
      <c r="J3173" s="15">
        <v>0</v>
      </c>
      <c r="K3173" s="15">
        <v>0</v>
      </c>
      <c r="L3173" s="16" t="s">
        <v>3211</v>
      </c>
      <c r="M3173" s="16" t="s">
        <v>66</v>
      </c>
      <c r="N3173" s="16" t="s">
        <v>39</v>
      </c>
      <c r="O3173" s="17">
        <v>732</v>
      </c>
      <c r="P3173" s="17">
        <v>0</v>
      </c>
      <c r="Q3173" s="17">
        <v>0</v>
      </c>
      <c r="R3173" s="18" t="s">
        <v>33</v>
      </c>
      <c r="S3173" s="19">
        <v>60</v>
      </c>
      <c r="T3173" s="19">
        <v>220</v>
      </c>
      <c r="U3173" s="19">
        <f t="shared" si="26"/>
        <v>8.045454545454545</v>
      </c>
      <c r="V3173" s="19">
        <v>0</v>
      </c>
      <c r="W3173" s="20">
        <v>1.77</v>
      </c>
      <c r="X3173" s="21">
        <v>2591.2800000000002</v>
      </c>
      <c r="Y3173" s="22" t="s">
        <v>33</v>
      </c>
      <c r="Z3173" s="23" t="s">
        <v>6861</v>
      </c>
      <c r="AA3173" s="24"/>
      <c r="AB3173" s="14"/>
      <c r="AC3173" s="14"/>
      <c r="AD3173" s="25"/>
      <c r="AE3173" s="26"/>
      <c r="AF3173" s="27"/>
      <c r="AG3173" s="29"/>
      <c r="AH3173" s="29"/>
      <c r="AI3173" s="29"/>
      <c r="AJ3173" s="29"/>
      <c r="AK3173" s="29"/>
      <c r="AL3173" s="29"/>
      <c r="AM3173" s="29"/>
      <c r="AN3173" s="29"/>
      <c r="AO3173" s="29"/>
    </row>
    <row r="3174" spans="1:41" ht="16.5" customHeight="1">
      <c r="A3174" s="12" t="s">
        <v>3180</v>
      </c>
      <c r="B3174" s="13"/>
      <c r="C3174" s="189"/>
      <c r="D3174" s="12"/>
      <c r="E3174" s="14" t="s">
        <v>82</v>
      </c>
      <c r="F3174" s="14" t="s">
        <v>3194</v>
      </c>
      <c r="G3174" s="14" t="s">
        <v>6060</v>
      </c>
      <c r="H3174" s="15">
        <v>2011</v>
      </c>
      <c r="I3174" s="15">
        <v>1</v>
      </c>
      <c r="J3174" s="15">
        <v>0</v>
      </c>
      <c r="K3174" s="15">
        <v>0</v>
      </c>
      <c r="L3174" s="16" t="s">
        <v>2915</v>
      </c>
      <c r="M3174" s="16"/>
      <c r="N3174" s="16" t="s">
        <v>39</v>
      </c>
      <c r="O3174" s="17">
        <v>1100</v>
      </c>
      <c r="P3174" s="17">
        <v>1000</v>
      </c>
      <c r="Q3174" s="17">
        <v>0</v>
      </c>
      <c r="R3174" s="18" t="s">
        <v>33</v>
      </c>
      <c r="S3174" s="19">
        <v>60</v>
      </c>
      <c r="T3174" s="19">
        <v>110</v>
      </c>
      <c r="U3174" s="19">
        <f t="shared" si="26"/>
        <v>11.818181818181818</v>
      </c>
      <c r="V3174" s="19">
        <v>0</v>
      </c>
      <c r="W3174" s="20">
        <v>1.3</v>
      </c>
      <c r="X3174" s="21">
        <v>1430</v>
      </c>
      <c r="Y3174" s="22" t="s">
        <v>33</v>
      </c>
      <c r="Z3174" s="23" t="s">
        <v>6861</v>
      </c>
      <c r="AA3174" s="24"/>
      <c r="AB3174" s="14"/>
      <c r="AC3174" s="14"/>
      <c r="AD3174" s="25"/>
      <c r="AE3174" s="26"/>
      <c r="AF3174" s="27"/>
      <c r="AG3174" s="29"/>
      <c r="AH3174" s="29"/>
      <c r="AI3174" s="29"/>
      <c r="AJ3174" s="29"/>
      <c r="AK3174" s="29"/>
      <c r="AL3174" s="29"/>
      <c r="AM3174" s="29"/>
      <c r="AN3174" s="29"/>
      <c r="AO3174" s="29"/>
    </row>
    <row r="3175" spans="1:41" ht="16.5" customHeight="1">
      <c r="A3175" s="12" t="s">
        <v>3180</v>
      </c>
      <c r="B3175" s="13"/>
      <c r="C3175" s="189"/>
      <c r="D3175" s="12"/>
      <c r="E3175" s="14" t="s">
        <v>82</v>
      </c>
      <c r="F3175" s="14" t="s">
        <v>3195</v>
      </c>
      <c r="G3175" s="14" t="s">
        <v>6061</v>
      </c>
      <c r="H3175" s="15">
        <v>2011</v>
      </c>
      <c r="I3175" s="15">
        <v>1</v>
      </c>
      <c r="J3175" s="15">
        <v>0</v>
      </c>
      <c r="K3175" s="15">
        <v>0</v>
      </c>
      <c r="L3175" s="16" t="s">
        <v>2915</v>
      </c>
      <c r="M3175" s="16"/>
      <c r="N3175" s="16" t="s">
        <v>39</v>
      </c>
      <c r="O3175" s="17">
        <v>1100</v>
      </c>
      <c r="P3175" s="17">
        <v>1000</v>
      </c>
      <c r="Q3175" s="17">
        <v>0</v>
      </c>
      <c r="R3175" s="18" t="s">
        <v>33</v>
      </c>
      <c r="S3175" s="19">
        <v>60</v>
      </c>
      <c r="T3175" s="19">
        <v>110</v>
      </c>
      <c r="U3175" s="19">
        <f t="shared" si="26"/>
        <v>11.818181818181818</v>
      </c>
      <c r="V3175" s="19">
        <v>0</v>
      </c>
      <c r="W3175" s="20">
        <v>1.3</v>
      </c>
      <c r="X3175" s="21">
        <v>1430</v>
      </c>
      <c r="Y3175" s="22" t="s">
        <v>33</v>
      </c>
      <c r="Z3175" s="23" t="s">
        <v>6861</v>
      </c>
      <c r="AA3175" s="24"/>
      <c r="AB3175" s="14"/>
      <c r="AC3175" s="14"/>
      <c r="AD3175" s="25"/>
      <c r="AE3175" s="26"/>
      <c r="AF3175" s="27"/>
      <c r="AG3175" s="29"/>
      <c r="AH3175" s="29"/>
      <c r="AI3175" s="29"/>
      <c r="AJ3175" s="29"/>
      <c r="AK3175" s="29"/>
      <c r="AL3175" s="29"/>
      <c r="AM3175" s="29"/>
      <c r="AN3175" s="29"/>
      <c r="AO3175" s="29"/>
    </row>
    <row r="3176" spans="1:41" ht="16.5" customHeight="1">
      <c r="A3176" s="276" t="s">
        <v>3751</v>
      </c>
      <c r="B3176" s="114"/>
      <c r="C3176" s="497"/>
      <c r="D3176" s="276"/>
      <c r="E3176" s="116" t="s">
        <v>8641</v>
      </c>
      <c r="F3176" s="116" t="s">
        <v>6274</v>
      </c>
      <c r="G3176" s="116" t="s">
        <v>8305</v>
      </c>
      <c r="H3176" s="117">
        <v>2020</v>
      </c>
      <c r="I3176" s="117">
        <v>1</v>
      </c>
      <c r="J3176" s="117">
        <v>0</v>
      </c>
      <c r="K3176" s="117">
        <v>0</v>
      </c>
      <c r="L3176" s="118" t="s">
        <v>8306</v>
      </c>
      <c r="M3176" s="118"/>
      <c r="N3176" s="118" t="s">
        <v>41</v>
      </c>
      <c r="O3176" s="119">
        <v>0</v>
      </c>
      <c r="P3176" s="119">
        <v>0</v>
      </c>
      <c r="Q3176" s="119">
        <v>0</v>
      </c>
      <c r="R3176" s="120" t="s">
        <v>33</v>
      </c>
      <c r="S3176" s="121">
        <v>60</v>
      </c>
      <c r="T3176" s="121">
        <v>380</v>
      </c>
      <c r="U3176" s="121">
        <v>32.514889996353475</v>
      </c>
      <c r="V3176" s="121">
        <v>0</v>
      </c>
      <c r="W3176" s="122">
        <v>21.4</v>
      </c>
      <c r="X3176" s="21">
        <v>0</v>
      </c>
      <c r="Y3176" s="123" t="s">
        <v>33</v>
      </c>
      <c r="Z3176" s="116" t="s">
        <v>5838</v>
      </c>
      <c r="AA3176" s="124">
        <v>0</v>
      </c>
      <c r="AB3176" s="116" t="s">
        <v>414</v>
      </c>
      <c r="AC3176" s="116" t="s">
        <v>414</v>
      </c>
      <c r="AD3176" s="25"/>
      <c r="AE3176" s="26"/>
      <c r="AF3176" s="27"/>
      <c r="AG3176" s="277"/>
      <c r="AH3176" s="277"/>
      <c r="AI3176" s="277"/>
      <c r="AJ3176" s="277"/>
      <c r="AK3176" s="277"/>
      <c r="AL3176" s="277"/>
      <c r="AM3176" s="277"/>
      <c r="AN3176" s="277"/>
      <c r="AO3176" s="277"/>
    </row>
    <row r="3177" spans="1:41" ht="16.5" customHeight="1">
      <c r="A3177" s="276" t="s">
        <v>3751</v>
      </c>
      <c r="B3177" s="114"/>
      <c r="C3177" s="497"/>
      <c r="D3177" s="276"/>
      <c r="E3177" s="68" t="s">
        <v>8642</v>
      </c>
      <c r="F3177" s="68" t="s">
        <v>8643</v>
      </c>
      <c r="G3177" s="68" t="s">
        <v>8307</v>
      </c>
      <c r="H3177" s="117">
        <v>2020</v>
      </c>
      <c r="I3177" s="117">
        <v>1</v>
      </c>
      <c r="J3177" s="117">
        <v>0</v>
      </c>
      <c r="K3177" s="117">
        <v>0</v>
      </c>
      <c r="L3177" s="71" t="s">
        <v>8306</v>
      </c>
      <c r="M3177" s="72"/>
      <c r="N3177" s="71" t="s">
        <v>41</v>
      </c>
      <c r="O3177" s="74">
        <v>0</v>
      </c>
      <c r="P3177" s="74">
        <v>0</v>
      </c>
      <c r="Q3177" s="74">
        <v>0</v>
      </c>
      <c r="R3177" s="120" t="s">
        <v>33</v>
      </c>
      <c r="S3177" s="76">
        <v>60</v>
      </c>
      <c r="T3177" s="121">
        <v>380</v>
      </c>
      <c r="U3177" s="278">
        <v>5.6217333171265347</v>
      </c>
      <c r="V3177" s="121">
        <v>0</v>
      </c>
      <c r="W3177" s="77">
        <v>3.7</v>
      </c>
      <c r="X3177" s="21">
        <v>0</v>
      </c>
      <c r="Y3177" s="123" t="s">
        <v>33</v>
      </c>
      <c r="Z3177" s="116" t="s">
        <v>5838</v>
      </c>
      <c r="AA3177" s="79">
        <v>0</v>
      </c>
      <c r="AB3177" s="79" t="s">
        <v>414</v>
      </c>
      <c r="AC3177" s="79" t="s">
        <v>414</v>
      </c>
      <c r="AD3177" s="25"/>
      <c r="AE3177" s="26"/>
      <c r="AF3177" s="27"/>
      <c r="AG3177" s="128"/>
      <c r="AH3177" s="128"/>
      <c r="AI3177" s="128"/>
      <c r="AJ3177" s="128"/>
      <c r="AK3177" s="128"/>
      <c r="AL3177" s="128"/>
      <c r="AM3177" s="128"/>
      <c r="AN3177" s="128"/>
      <c r="AO3177" s="128"/>
    </row>
    <row r="3178" spans="1:41" ht="16.5" customHeight="1">
      <c r="A3178" s="276" t="s">
        <v>3751</v>
      </c>
      <c r="B3178" s="114"/>
      <c r="C3178" s="497"/>
      <c r="D3178" s="276"/>
      <c r="E3178" s="68" t="s">
        <v>8644</v>
      </c>
      <c r="F3178" s="68" t="s">
        <v>64</v>
      </c>
      <c r="G3178" s="68" t="s">
        <v>8308</v>
      </c>
      <c r="H3178" s="117">
        <v>2020</v>
      </c>
      <c r="I3178" s="117">
        <v>1</v>
      </c>
      <c r="J3178" s="117">
        <v>0</v>
      </c>
      <c r="K3178" s="117">
        <v>0</v>
      </c>
      <c r="L3178" s="118" t="s">
        <v>8306</v>
      </c>
      <c r="M3178" s="72"/>
      <c r="N3178" s="71" t="s">
        <v>41</v>
      </c>
      <c r="O3178" s="74">
        <v>0</v>
      </c>
      <c r="P3178" s="74">
        <v>0</v>
      </c>
      <c r="Q3178" s="74">
        <v>0</v>
      </c>
      <c r="R3178" s="120" t="s">
        <v>33</v>
      </c>
      <c r="S3178" s="76">
        <v>60</v>
      </c>
      <c r="T3178" s="121">
        <v>380</v>
      </c>
      <c r="U3178" s="278">
        <v>4.1327336817795066</v>
      </c>
      <c r="V3178" s="121">
        <v>0</v>
      </c>
      <c r="W3178" s="77">
        <v>2.72</v>
      </c>
      <c r="X3178" s="21">
        <v>0</v>
      </c>
      <c r="Y3178" s="123" t="s">
        <v>33</v>
      </c>
      <c r="Z3178" s="116" t="s">
        <v>5838</v>
      </c>
      <c r="AA3178" s="79">
        <v>0</v>
      </c>
      <c r="AB3178" s="79" t="s">
        <v>414</v>
      </c>
      <c r="AC3178" s="79" t="s">
        <v>414</v>
      </c>
      <c r="AD3178" s="25"/>
      <c r="AE3178" s="26"/>
      <c r="AF3178" s="27"/>
      <c r="AG3178" s="128"/>
      <c r="AH3178" s="128"/>
      <c r="AI3178" s="128"/>
      <c r="AJ3178" s="128"/>
      <c r="AK3178" s="128"/>
      <c r="AL3178" s="128"/>
      <c r="AM3178" s="128"/>
      <c r="AN3178" s="128"/>
      <c r="AO3178" s="128"/>
    </row>
    <row r="3179" spans="1:41" ht="16.5" customHeight="1">
      <c r="A3179" s="276" t="s">
        <v>3751</v>
      </c>
      <c r="B3179" s="114"/>
      <c r="C3179" s="497"/>
      <c r="D3179" s="276"/>
      <c r="E3179" s="68" t="s">
        <v>1750</v>
      </c>
      <c r="F3179" s="68" t="s">
        <v>8645</v>
      </c>
      <c r="G3179" s="68" t="s">
        <v>8309</v>
      </c>
      <c r="H3179" s="117">
        <v>2020</v>
      </c>
      <c r="I3179" s="70">
        <v>1</v>
      </c>
      <c r="J3179" s="70">
        <v>0</v>
      </c>
      <c r="K3179" s="70">
        <v>0</v>
      </c>
      <c r="L3179" s="71" t="s">
        <v>8306</v>
      </c>
      <c r="M3179" s="72"/>
      <c r="N3179" s="71" t="s">
        <v>41</v>
      </c>
      <c r="O3179" s="74">
        <v>0</v>
      </c>
      <c r="P3179" s="74">
        <v>0</v>
      </c>
      <c r="Q3179" s="74">
        <v>0</v>
      </c>
      <c r="R3179" s="120" t="s">
        <v>33</v>
      </c>
      <c r="S3179" s="76">
        <v>60</v>
      </c>
      <c r="T3179" s="121">
        <v>380</v>
      </c>
      <c r="U3179" s="278">
        <v>8.3566306065394436</v>
      </c>
      <c r="V3179" s="121">
        <v>0</v>
      </c>
      <c r="W3179" s="77">
        <v>5.5</v>
      </c>
      <c r="X3179" s="21">
        <v>0</v>
      </c>
      <c r="Y3179" s="123" t="s">
        <v>33</v>
      </c>
      <c r="Z3179" s="116" t="s">
        <v>5838</v>
      </c>
      <c r="AA3179" s="79">
        <v>0</v>
      </c>
      <c r="AB3179" s="79" t="s">
        <v>414</v>
      </c>
      <c r="AC3179" s="79" t="s">
        <v>414</v>
      </c>
      <c r="AD3179" s="25"/>
      <c r="AE3179" s="26"/>
      <c r="AF3179" s="27"/>
      <c r="AG3179" s="128"/>
      <c r="AH3179" s="128"/>
      <c r="AI3179" s="128"/>
      <c r="AJ3179" s="128"/>
      <c r="AK3179" s="128"/>
      <c r="AL3179" s="128"/>
      <c r="AM3179" s="128"/>
      <c r="AN3179" s="128"/>
      <c r="AO3179" s="128"/>
    </row>
    <row r="3180" spans="1:41" ht="16.5" customHeight="1">
      <c r="A3180" s="276" t="s">
        <v>3751</v>
      </c>
      <c r="B3180" s="114"/>
      <c r="C3180" s="497"/>
      <c r="D3180" s="276"/>
      <c r="E3180" s="239" t="s">
        <v>1062</v>
      </c>
      <c r="F3180" s="239" t="s">
        <v>8646</v>
      </c>
      <c r="G3180" s="239" t="s">
        <v>8310</v>
      </c>
      <c r="H3180" s="117">
        <v>2020</v>
      </c>
      <c r="I3180" s="279">
        <v>1</v>
      </c>
      <c r="J3180" s="279">
        <v>0</v>
      </c>
      <c r="K3180" s="279">
        <v>0</v>
      </c>
      <c r="L3180" s="118" t="s">
        <v>8306</v>
      </c>
      <c r="M3180" s="148"/>
      <c r="N3180" s="71" t="s">
        <v>41</v>
      </c>
      <c r="O3180" s="74">
        <v>0</v>
      </c>
      <c r="P3180" s="74">
        <v>0</v>
      </c>
      <c r="Q3180" s="74">
        <v>0</v>
      </c>
      <c r="R3180" s="120" t="s">
        <v>33</v>
      </c>
      <c r="S3180" s="76">
        <v>60</v>
      </c>
      <c r="T3180" s="121">
        <v>220</v>
      </c>
      <c r="U3180" s="278">
        <v>2.1818181818181817</v>
      </c>
      <c r="V3180" s="121">
        <v>0</v>
      </c>
      <c r="W3180" s="280">
        <v>0.48</v>
      </c>
      <c r="X3180" s="21">
        <v>0</v>
      </c>
      <c r="Y3180" s="123" t="s">
        <v>33</v>
      </c>
      <c r="Z3180" s="116" t="s">
        <v>5838</v>
      </c>
      <c r="AA3180" s="79">
        <v>0</v>
      </c>
      <c r="AB3180" s="79" t="s">
        <v>414</v>
      </c>
      <c r="AC3180" s="79" t="s">
        <v>414</v>
      </c>
      <c r="AD3180" s="25"/>
      <c r="AE3180" s="26"/>
      <c r="AF3180" s="27"/>
      <c r="AG3180" s="128"/>
      <c r="AH3180" s="128"/>
      <c r="AI3180" s="128"/>
      <c r="AJ3180" s="128"/>
      <c r="AK3180" s="128"/>
      <c r="AL3180" s="128"/>
      <c r="AM3180" s="128"/>
      <c r="AN3180" s="128"/>
      <c r="AO3180" s="128"/>
    </row>
    <row r="3181" spans="1:41" ht="16.5" customHeight="1">
      <c r="A3181" s="276" t="s">
        <v>3751</v>
      </c>
      <c r="B3181" s="114"/>
      <c r="C3181" s="497"/>
      <c r="D3181" s="276"/>
      <c r="E3181" s="68" t="s">
        <v>8647</v>
      </c>
      <c r="F3181" s="68" t="s">
        <v>1510</v>
      </c>
      <c r="G3181" s="68" t="s">
        <v>8311</v>
      </c>
      <c r="H3181" s="117">
        <v>2020</v>
      </c>
      <c r="I3181" s="279">
        <v>10</v>
      </c>
      <c r="J3181" s="279">
        <v>0</v>
      </c>
      <c r="K3181" s="279">
        <v>0</v>
      </c>
      <c r="L3181" s="71" t="s">
        <v>8306</v>
      </c>
      <c r="M3181" s="148"/>
      <c r="N3181" s="71" t="s">
        <v>41</v>
      </c>
      <c r="O3181" s="74">
        <v>0</v>
      </c>
      <c r="P3181" s="74">
        <v>0</v>
      </c>
      <c r="Q3181" s="74">
        <v>0</v>
      </c>
      <c r="R3181" s="120" t="s">
        <v>33</v>
      </c>
      <c r="S3181" s="76">
        <v>60</v>
      </c>
      <c r="T3181" s="76">
        <v>220</v>
      </c>
      <c r="U3181" s="281">
        <v>0.18</v>
      </c>
      <c r="V3181" s="121">
        <v>0</v>
      </c>
      <c r="W3181" s="77">
        <v>0.04</v>
      </c>
      <c r="X3181" s="21">
        <v>0</v>
      </c>
      <c r="Y3181" s="123" t="s">
        <v>33</v>
      </c>
      <c r="Z3181" s="116" t="s">
        <v>5838</v>
      </c>
      <c r="AA3181" s="79">
        <v>0</v>
      </c>
      <c r="AB3181" s="79" t="s">
        <v>414</v>
      </c>
      <c r="AC3181" s="79" t="s">
        <v>414</v>
      </c>
      <c r="AD3181" s="25"/>
      <c r="AE3181" s="26"/>
      <c r="AF3181" s="27"/>
      <c r="AG3181" s="128"/>
      <c r="AH3181" s="128"/>
      <c r="AI3181" s="128"/>
      <c r="AJ3181" s="128"/>
      <c r="AK3181" s="128"/>
      <c r="AL3181" s="128"/>
      <c r="AM3181" s="128"/>
      <c r="AN3181" s="128"/>
      <c r="AO3181" s="128"/>
    </row>
    <row r="3182" spans="1:41" ht="16.5" customHeight="1">
      <c r="A3182" s="276" t="s">
        <v>3751</v>
      </c>
      <c r="B3182" s="114"/>
      <c r="C3182" s="497"/>
      <c r="D3182" s="276"/>
      <c r="E3182" s="68" t="s">
        <v>8648</v>
      </c>
      <c r="F3182" s="68" t="s">
        <v>8649</v>
      </c>
      <c r="G3182" s="68" t="s">
        <v>8312</v>
      </c>
      <c r="H3182" s="117">
        <v>2020</v>
      </c>
      <c r="I3182" s="279">
        <v>1</v>
      </c>
      <c r="J3182" s="279">
        <v>0</v>
      </c>
      <c r="K3182" s="279">
        <v>0</v>
      </c>
      <c r="L3182" s="118" t="s">
        <v>8306</v>
      </c>
      <c r="M3182" s="148"/>
      <c r="N3182" s="71" t="s">
        <v>41</v>
      </c>
      <c r="O3182" s="74">
        <v>0</v>
      </c>
      <c r="P3182" s="74">
        <v>0</v>
      </c>
      <c r="Q3182" s="74">
        <v>0</v>
      </c>
      <c r="R3182" s="120" t="s">
        <v>33</v>
      </c>
      <c r="S3182" s="76">
        <v>60</v>
      </c>
      <c r="T3182" s="76">
        <v>380</v>
      </c>
      <c r="U3182" s="281">
        <v>15</v>
      </c>
      <c r="V3182" s="121">
        <v>0</v>
      </c>
      <c r="W3182" s="77">
        <v>3.2909930715935336</v>
      </c>
      <c r="X3182" s="21">
        <v>0</v>
      </c>
      <c r="Y3182" s="123" t="s">
        <v>33</v>
      </c>
      <c r="Z3182" s="116" t="s">
        <v>5838</v>
      </c>
      <c r="AA3182" s="79">
        <v>0</v>
      </c>
      <c r="AB3182" s="79" t="s">
        <v>414</v>
      </c>
      <c r="AC3182" s="79" t="s">
        <v>414</v>
      </c>
      <c r="AD3182" s="25"/>
      <c r="AE3182" s="26"/>
      <c r="AF3182" s="27"/>
      <c r="AG3182" s="128"/>
      <c r="AH3182" s="128"/>
      <c r="AI3182" s="128"/>
      <c r="AJ3182" s="128"/>
      <c r="AK3182" s="128"/>
      <c r="AL3182" s="128"/>
      <c r="AM3182" s="128"/>
      <c r="AN3182" s="128"/>
      <c r="AO3182" s="128"/>
    </row>
    <row r="3183" spans="1:41" ht="16.5" customHeight="1">
      <c r="A3183" s="276" t="s">
        <v>3751</v>
      </c>
      <c r="B3183" s="114"/>
      <c r="C3183" s="497"/>
      <c r="D3183" s="276"/>
      <c r="E3183" s="68" t="s">
        <v>8650</v>
      </c>
      <c r="F3183" s="68" t="s">
        <v>8313</v>
      </c>
      <c r="G3183" s="68" t="s">
        <v>8314</v>
      </c>
      <c r="H3183" s="117">
        <v>2020</v>
      </c>
      <c r="I3183" s="279">
        <v>1</v>
      </c>
      <c r="J3183" s="279">
        <v>0</v>
      </c>
      <c r="K3183" s="279">
        <v>0</v>
      </c>
      <c r="L3183" s="71" t="s">
        <v>8306</v>
      </c>
      <c r="M3183" s="148"/>
      <c r="N3183" s="71" t="s">
        <v>41</v>
      </c>
      <c r="O3183" s="74">
        <v>0</v>
      </c>
      <c r="P3183" s="74">
        <v>0</v>
      </c>
      <c r="Q3183" s="74">
        <v>0</v>
      </c>
      <c r="R3183" s="120" t="s">
        <v>33</v>
      </c>
      <c r="S3183" s="76">
        <v>60</v>
      </c>
      <c r="T3183" s="76">
        <v>380</v>
      </c>
      <c r="U3183" s="281">
        <v>2.4300000000000002</v>
      </c>
      <c r="V3183" s="121">
        <v>0</v>
      </c>
      <c r="W3183" s="77">
        <v>1.6</v>
      </c>
      <c r="X3183" s="21">
        <v>0</v>
      </c>
      <c r="Y3183" s="123" t="s">
        <v>33</v>
      </c>
      <c r="Z3183" s="116" t="s">
        <v>5838</v>
      </c>
      <c r="AA3183" s="79">
        <v>0</v>
      </c>
      <c r="AB3183" s="79" t="s">
        <v>414</v>
      </c>
      <c r="AC3183" s="79" t="s">
        <v>414</v>
      </c>
      <c r="AD3183" s="25"/>
      <c r="AE3183" s="26"/>
      <c r="AF3183" s="27"/>
      <c r="AG3183" s="128"/>
      <c r="AH3183" s="128"/>
      <c r="AI3183" s="128"/>
      <c r="AJ3183" s="128"/>
      <c r="AK3183" s="128"/>
      <c r="AL3183" s="128"/>
      <c r="AM3183" s="128"/>
      <c r="AN3183" s="128"/>
      <c r="AO3183" s="128"/>
    </row>
    <row r="3184" spans="1:41" ht="16.5" customHeight="1">
      <c r="A3184" s="282" t="s">
        <v>8668</v>
      </c>
      <c r="B3184" s="114"/>
      <c r="C3184" s="497"/>
      <c r="D3184" s="276"/>
      <c r="E3184" s="283" t="s">
        <v>8678</v>
      </c>
      <c r="F3184" s="284" t="s">
        <v>8673</v>
      </c>
      <c r="G3184" s="284" t="s">
        <v>8351</v>
      </c>
      <c r="H3184" s="285">
        <v>2017</v>
      </c>
      <c r="I3184" s="284">
        <v>1</v>
      </c>
      <c r="J3184" s="285">
        <v>0</v>
      </c>
      <c r="K3184" s="285">
        <v>0</v>
      </c>
      <c r="L3184" s="286" t="s">
        <v>8345</v>
      </c>
      <c r="M3184" s="287"/>
      <c r="N3184" s="71" t="s">
        <v>2570</v>
      </c>
      <c r="O3184" s="288">
        <v>2</v>
      </c>
      <c r="P3184" s="288">
        <v>22</v>
      </c>
      <c r="Q3184" s="288">
        <v>5</v>
      </c>
      <c r="R3184" s="120" t="s">
        <v>33</v>
      </c>
      <c r="S3184" s="121">
        <v>60</v>
      </c>
      <c r="T3184" s="121">
        <v>380</v>
      </c>
      <c r="U3184" s="121">
        <v>32.514889996353475</v>
      </c>
      <c r="V3184" s="121">
        <v>0</v>
      </c>
      <c r="W3184" s="122">
        <v>21.4</v>
      </c>
      <c r="X3184" s="21">
        <v>66.34</v>
      </c>
      <c r="Y3184" s="123" t="s">
        <v>33</v>
      </c>
      <c r="Z3184" s="116" t="s">
        <v>5838</v>
      </c>
      <c r="AA3184" s="79">
        <v>0</v>
      </c>
      <c r="AB3184" s="79" t="s">
        <v>414</v>
      </c>
      <c r="AC3184" s="79" t="s">
        <v>414</v>
      </c>
      <c r="AD3184" s="25"/>
      <c r="AE3184" s="26"/>
      <c r="AF3184" s="27"/>
      <c r="AG3184" s="28"/>
      <c r="AH3184" s="28"/>
      <c r="AI3184" s="28"/>
      <c r="AJ3184" s="28"/>
      <c r="AK3184" s="28"/>
      <c r="AL3184" s="28"/>
      <c r="AM3184" s="28"/>
      <c r="AN3184" s="28"/>
      <c r="AO3184" s="28"/>
    </row>
    <row r="3185" spans="1:41" ht="16.5" customHeight="1">
      <c r="A3185" s="282" t="s">
        <v>8668</v>
      </c>
      <c r="B3185" s="114"/>
      <c r="C3185" s="497"/>
      <c r="D3185" s="276"/>
      <c r="E3185" s="283" t="s">
        <v>8679</v>
      </c>
      <c r="F3185" s="284" t="s">
        <v>8673</v>
      </c>
      <c r="G3185" s="284" t="s">
        <v>8352</v>
      </c>
      <c r="H3185" s="285">
        <v>2017</v>
      </c>
      <c r="I3185" s="284">
        <v>1</v>
      </c>
      <c r="J3185" s="285">
        <v>0</v>
      </c>
      <c r="K3185" s="285">
        <v>0</v>
      </c>
      <c r="L3185" s="286" t="s">
        <v>8345</v>
      </c>
      <c r="M3185" s="287"/>
      <c r="N3185" s="71" t="s">
        <v>2570</v>
      </c>
      <c r="O3185" s="288">
        <v>2</v>
      </c>
      <c r="P3185" s="288">
        <v>22</v>
      </c>
      <c r="Q3185" s="288">
        <v>5</v>
      </c>
      <c r="R3185" s="120" t="s">
        <v>33</v>
      </c>
      <c r="S3185" s="121">
        <v>60</v>
      </c>
      <c r="T3185" s="121">
        <v>380</v>
      </c>
      <c r="U3185" s="121">
        <v>32.514889996353475</v>
      </c>
      <c r="V3185" s="121">
        <v>0</v>
      </c>
      <c r="W3185" s="122">
        <v>21.4</v>
      </c>
      <c r="X3185" s="21">
        <v>66.34</v>
      </c>
      <c r="Y3185" s="123" t="s">
        <v>33</v>
      </c>
      <c r="Z3185" s="116" t="s">
        <v>5838</v>
      </c>
      <c r="AA3185" s="79">
        <v>0</v>
      </c>
      <c r="AB3185" s="79" t="s">
        <v>414</v>
      </c>
      <c r="AC3185" s="79" t="s">
        <v>414</v>
      </c>
      <c r="AD3185" s="25"/>
      <c r="AE3185" s="26"/>
      <c r="AF3185" s="27"/>
      <c r="AG3185" s="28"/>
      <c r="AH3185" s="28"/>
      <c r="AI3185" s="28"/>
      <c r="AJ3185" s="28"/>
      <c r="AK3185" s="28"/>
      <c r="AL3185" s="28"/>
      <c r="AM3185" s="28"/>
      <c r="AN3185" s="28"/>
      <c r="AO3185" s="28"/>
    </row>
    <row r="3186" spans="1:41" ht="16.5" customHeight="1">
      <c r="A3186" s="282" t="s">
        <v>8668</v>
      </c>
      <c r="B3186" s="114"/>
      <c r="C3186" s="497"/>
      <c r="D3186" s="276"/>
      <c r="E3186" s="283" t="s">
        <v>8683</v>
      </c>
      <c r="F3186" s="284" t="s">
        <v>8673</v>
      </c>
      <c r="G3186" s="284" t="s">
        <v>8354</v>
      </c>
      <c r="H3186" s="285">
        <v>2024</v>
      </c>
      <c r="I3186" s="284">
        <v>1</v>
      </c>
      <c r="J3186" s="285">
        <v>0</v>
      </c>
      <c r="K3186" s="285">
        <v>0</v>
      </c>
      <c r="L3186" s="286" t="s">
        <v>8345</v>
      </c>
      <c r="M3186" s="287"/>
      <c r="N3186" s="71" t="s">
        <v>2570</v>
      </c>
      <c r="O3186" s="288">
        <v>4</v>
      </c>
      <c r="P3186" s="288">
        <v>20</v>
      </c>
      <c r="Q3186" s="288">
        <v>5</v>
      </c>
      <c r="R3186" s="120" t="s">
        <v>33</v>
      </c>
      <c r="S3186" s="121">
        <v>60</v>
      </c>
      <c r="T3186" s="121">
        <v>380</v>
      </c>
      <c r="U3186" s="121">
        <v>32.514889996353475</v>
      </c>
      <c r="V3186" s="121">
        <v>0</v>
      </c>
      <c r="W3186" s="122">
        <v>21.4</v>
      </c>
      <c r="X3186" s="21">
        <v>107</v>
      </c>
      <c r="Y3186" s="123" t="s">
        <v>33</v>
      </c>
      <c r="Z3186" s="116" t="s">
        <v>5838</v>
      </c>
      <c r="AA3186" s="79">
        <v>0</v>
      </c>
      <c r="AB3186" s="79" t="s">
        <v>414</v>
      </c>
      <c r="AC3186" s="79" t="s">
        <v>414</v>
      </c>
      <c r="AD3186" s="25"/>
      <c r="AE3186" s="26"/>
      <c r="AF3186" s="27"/>
    </row>
    <row r="3187" spans="1:41" ht="16.5" customHeight="1">
      <c r="A3187" s="282" t="s">
        <v>8668</v>
      </c>
      <c r="B3187" s="114"/>
      <c r="C3187" s="497"/>
      <c r="D3187" s="276"/>
      <c r="E3187" s="283" t="s">
        <v>8684</v>
      </c>
      <c r="F3187" s="284" t="s">
        <v>8673</v>
      </c>
      <c r="G3187" s="284" t="s">
        <v>8355</v>
      </c>
      <c r="H3187" s="285">
        <v>2024</v>
      </c>
      <c r="I3187" s="284">
        <v>1</v>
      </c>
      <c r="J3187" s="285">
        <v>0</v>
      </c>
      <c r="K3187" s="285">
        <v>0</v>
      </c>
      <c r="L3187" s="286" t="s">
        <v>8345</v>
      </c>
      <c r="M3187" s="287"/>
      <c r="N3187" s="71" t="s">
        <v>2570</v>
      </c>
      <c r="O3187" s="288">
        <v>4</v>
      </c>
      <c r="P3187" s="288">
        <v>20</v>
      </c>
      <c r="Q3187" s="288">
        <v>5</v>
      </c>
      <c r="R3187" s="120" t="s">
        <v>33</v>
      </c>
      <c r="S3187" s="121">
        <v>60</v>
      </c>
      <c r="T3187" s="121">
        <v>380</v>
      </c>
      <c r="U3187" s="121">
        <v>32.514889996353475</v>
      </c>
      <c r="V3187" s="121">
        <v>0</v>
      </c>
      <c r="W3187" s="122">
        <v>21.4</v>
      </c>
      <c r="X3187" s="21">
        <v>107</v>
      </c>
      <c r="Y3187" s="123" t="s">
        <v>33</v>
      </c>
      <c r="Z3187" s="116" t="s">
        <v>5838</v>
      </c>
      <c r="AA3187" s="79">
        <v>0</v>
      </c>
      <c r="AB3187" s="79" t="s">
        <v>414</v>
      </c>
      <c r="AC3187" s="79" t="s">
        <v>414</v>
      </c>
      <c r="AD3187" s="25"/>
      <c r="AE3187" s="26"/>
      <c r="AF3187" s="27"/>
    </row>
    <row r="3188" spans="1:41" ht="16.5" customHeight="1">
      <c r="A3188" s="282" t="s">
        <v>8668</v>
      </c>
      <c r="B3188" s="114"/>
      <c r="C3188" s="497"/>
      <c r="D3188" s="276"/>
      <c r="E3188" s="283" t="s">
        <v>8670</v>
      </c>
      <c r="F3188" s="284" t="s">
        <v>8671</v>
      </c>
      <c r="G3188" s="284" t="s">
        <v>8346</v>
      </c>
      <c r="H3188" s="285">
        <v>2018</v>
      </c>
      <c r="I3188" s="284">
        <v>1</v>
      </c>
      <c r="J3188" s="285">
        <v>0</v>
      </c>
      <c r="K3188" s="285">
        <v>0</v>
      </c>
      <c r="L3188" s="286" t="s">
        <v>8345</v>
      </c>
      <c r="M3188" s="287"/>
      <c r="N3188" s="71" t="s">
        <v>2570</v>
      </c>
      <c r="O3188" s="288">
        <v>6</v>
      </c>
      <c r="P3188" s="288">
        <v>18</v>
      </c>
      <c r="Q3188" s="288">
        <v>5</v>
      </c>
      <c r="R3188" s="120" t="s">
        <v>33</v>
      </c>
      <c r="S3188" s="121">
        <v>60</v>
      </c>
      <c r="T3188" s="121">
        <v>380</v>
      </c>
      <c r="U3188" s="121">
        <v>32.514889996353475</v>
      </c>
      <c r="V3188" s="121">
        <v>0</v>
      </c>
      <c r="W3188" s="122">
        <v>21.4</v>
      </c>
      <c r="X3188" s="21">
        <v>147.65999999999997</v>
      </c>
      <c r="Y3188" s="123" t="s">
        <v>33</v>
      </c>
      <c r="Z3188" s="116" t="s">
        <v>5838</v>
      </c>
      <c r="AA3188" s="79">
        <v>0</v>
      </c>
      <c r="AB3188" s="79" t="s">
        <v>414</v>
      </c>
      <c r="AC3188" s="79" t="s">
        <v>414</v>
      </c>
      <c r="AD3188" s="25"/>
      <c r="AE3188" s="26"/>
      <c r="AF3188" s="27"/>
    </row>
    <row r="3189" spans="1:41" ht="16.5" customHeight="1">
      <c r="A3189" s="282" t="s">
        <v>8668</v>
      </c>
      <c r="B3189" s="114"/>
      <c r="C3189" s="497"/>
      <c r="D3189" s="276"/>
      <c r="E3189" s="283" t="s">
        <v>8680</v>
      </c>
      <c r="F3189" s="284" t="s">
        <v>518</v>
      </c>
      <c r="G3189" s="284" t="s">
        <v>8353</v>
      </c>
      <c r="H3189" s="285">
        <v>2019</v>
      </c>
      <c r="I3189" s="284">
        <v>1</v>
      </c>
      <c r="J3189" s="285">
        <v>0</v>
      </c>
      <c r="K3189" s="285">
        <v>0</v>
      </c>
      <c r="L3189" s="286" t="s">
        <v>2816</v>
      </c>
      <c r="M3189" s="287"/>
      <c r="N3189" s="71" t="s">
        <v>2570</v>
      </c>
      <c r="O3189" s="288">
        <v>6</v>
      </c>
      <c r="P3189" s="288">
        <v>18</v>
      </c>
      <c r="Q3189" s="288">
        <v>5</v>
      </c>
      <c r="R3189" s="120" t="s">
        <v>33</v>
      </c>
      <c r="S3189" s="121">
        <v>60</v>
      </c>
      <c r="T3189" s="121">
        <v>380</v>
      </c>
      <c r="U3189" s="121">
        <v>32.514889996353475</v>
      </c>
      <c r="V3189" s="121">
        <v>0</v>
      </c>
      <c r="W3189" s="122">
        <v>21.4</v>
      </c>
      <c r="X3189" s="21">
        <v>147.65999999999997</v>
      </c>
      <c r="Y3189" s="123" t="s">
        <v>33</v>
      </c>
      <c r="Z3189" s="116" t="s">
        <v>5838</v>
      </c>
      <c r="AA3189" s="79">
        <v>0</v>
      </c>
      <c r="AB3189" s="79" t="s">
        <v>414</v>
      </c>
      <c r="AC3189" s="79" t="s">
        <v>414</v>
      </c>
      <c r="AD3189" s="25"/>
      <c r="AE3189" s="26"/>
      <c r="AF3189" s="27"/>
    </row>
    <row r="3190" spans="1:41" ht="16.5" customHeight="1">
      <c r="A3190" s="282" t="s">
        <v>8668</v>
      </c>
      <c r="B3190" s="114"/>
      <c r="C3190" s="497"/>
      <c r="D3190" s="276"/>
      <c r="E3190" s="283" t="s">
        <v>8669</v>
      </c>
      <c r="F3190" s="284" t="s">
        <v>518</v>
      </c>
      <c r="G3190" s="284" t="s">
        <v>8344</v>
      </c>
      <c r="H3190" s="285">
        <v>2018</v>
      </c>
      <c r="I3190" s="284">
        <v>1</v>
      </c>
      <c r="J3190" s="285">
        <v>0</v>
      </c>
      <c r="K3190" s="285">
        <v>0</v>
      </c>
      <c r="L3190" s="286" t="s">
        <v>8345</v>
      </c>
      <c r="M3190" s="287"/>
      <c r="N3190" s="71" t="s">
        <v>2570</v>
      </c>
      <c r="O3190" s="288">
        <v>8</v>
      </c>
      <c r="P3190" s="288">
        <v>16</v>
      </c>
      <c r="Q3190" s="288">
        <v>5</v>
      </c>
      <c r="R3190" s="120" t="s">
        <v>33</v>
      </c>
      <c r="S3190" s="121">
        <v>60</v>
      </c>
      <c r="T3190" s="121">
        <v>380</v>
      </c>
      <c r="U3190" s="121">
        <v>32.514889996353475</v>
      </c>
      <c r="V3190" s="121">
        <v>0</v>
      </c>
      <c r="W3190" s="122">
        <v>21.4</v>
      </c>
      <c r="X3190" s="21">
        <v>188.32</v>
      </c>
      <c r="Y3190" s="123" t="s">
        <v>33</v>
      </c>
      <c r="Z3190" s="116" t="s">
        <v>5838</v>
      </c>
      <c r="AA3190" s="79">
        <v>0</v>
      </c>
      <c r="AB3190" s="79" t="s">
        <v>414</v>
      </c>
      <c r="AC3190" s="79" t="s">
        <v>414</v>
      </c>
      <c r="AD3190" s="25"/>
      <c r="AE3190" s="26"/>
      <c r="AF3190" s="27"/>
      <c r="AG3190" s="28"/>
      <c r="AH3190" s="28"/>
      <c r="AI3190" s="28"/>
      <c r="AJ3190" s="28"/>
      <c r="AK3190" s="28"/>
      <c r="AL3190" s="28"/>
      <c r="AM3190" s="28"/>
      <c r="AN3190" s="28"/>
      <c r="AO3190" s="28"/>
    </row>
    <row r="3191" spans="1:41" ht="16.5" customHeight="1">
      <c r="A3191" s="282" t="s">
        <v>8668</v>
      </c>
      <c r="B3191" s="114"/>
      <c r="C3191" s="497"/>
      <c r="D3191" s="276"/>
      <c r="E3191" s="283" t="s">
        <v>8672</v>
      </c>
      <c r="F3191" s="284" t="s">
        <v>8673</v>
      </c>
      <c r="G3191" s="284" t="s">
        <v>8347</v>
      </c>
      <c r="H3191" s="285">
        <v>2019</v>
      </c>
      <c r="I3191" s="284">
        <v>1</v>
      </c>
      <c r="J3191" s="285">
        <v>0</v>
      </c>
      <c r="K3191" s="285">
        <v>0</v>
      </c>
      <c r="L3191" s="286" t="s">
        <v>8345</v>
      </c>
      <c r="M3191" s="287"/>
      <c r="N3191" s="71" t="s">
        <v>2570</v>
      </c>
      <c r="O3191" s="288">
        <v>8</v>
      </c>
      <c r="P3191" s="288">
        <v>16</v>
      </c>
      <c r="Q3191" s="288">
        <v>5</v>
      </c>
      <c r="R3191" s="120" t="s">
        <v>33</v>
      </c>
      <c r="S3191" s="121">
        <v>60</v>
      </c>
      <c r="T3191" s="121">
        <v>380</v>
      </c>
      <c r="U3191" s="121">
        <v>32.514889996353475</v>
      </c>
      <c r="V3191" s="121">
        <v>0</v>
      </c>
      <c r="W3191" s="122">
        <v>21.4</v>
      </c>
      <c r="X3191" s="21">
        <v>188.32</v>
      </c>
      <c r="Y3191" s="123" t="s">
        <v>33</v>
      </c>
      <c r="Z3191" s="116" t="s">
        <v>5838</v>
      </c>
      <c r="AA3191" s="79">
        <v>0</v>
      </c>
      <c r="AB3191" s="79" t="s">
        <v>414</v>
      </c>
      <c r="AC3191" s="79" t="s">
        <v>414</v>
      </c>
      <c r="AD3191" s="25"/>
      <c r="AE3191" s="26"/>
      <c r="AF3191" s="27"/>
      <c r="AG3191" s="28"/>
      <c r="AH3191" s="28"/>
      <c r="AI3191" s="28"/>
      <c r="AJ3191" s="28"/>
      <c r="AK3191" s="28"/>
      <c r="AL3191" s="28"/>
      <c r="AM3191" s="28"/>
      <c r="AN3191" s="28"/>
      <c r="AO3191" s="28"/>
    </row>
    <row r="3192" spans="1:41" ht="16.5" customHeight="1">
      <c r="A3192" s="282" t="s">
        <v>8668</v>
      </c>
      <c r="B3192" s="114"/>
      <c r="C3192" s="497"/>
      <c r="D3192" s="276"/>
      <c r="E3192" s="283" t="s">
        <v>8674</v>
      </c>
      <c r="F3192" s="284" t="s">
        <v>8673</v>
      </c>
      <c r="G3192" s="284" t="s">
        <v>8348</v>
      </c>
      <c r="H3192" s="285">
        <v>2018</v>
      </c>
      <c r="I3192" s="284">
        <v>1</v>
      </c>
      <c r="J3192" s="285">
        <v>0</v>
      </c>
      <c r="K3192" s="285">
        <v>0</v>
      </c>
      <c r="L3192" s="286" t="s">
        <v>8345</v>
      </c>
      <c r="M3192" s="287"/>
      <c r="N3192" s="71" t="s">
        <v>2570</v>
      </c>
      <c r="O3192" s="288">
        <v>8</v>
      </c>
      <c r="P3192" s="288">
        <v>16</v>
      </c>
      <c r="Q3192" s="288">
        <v>5</v>
      </c>
      <c r="R3192" s="120" t="s">
        <v>33</v>
      </c>
      <c r="S3192" s="121">
        <v>60</v>
      </c>
      <c r="T3192" s="121">
        <v>380</v>
      </c>
      <c r="U3192" s="121">
        <v>32.514889996353475</v>
      </c>
      <c r="V3192" s="121">
        <v>0</v>
      </c>
      <c r="W3192" s="122">
        <v>21.4</v>
      </c>
      <c r="X3192" s="21">
        <v>188.32</v>
      </c>
      <c r="Y3192" s="123" t="s">
        <v>33</v>
      </c>
      <c r="Z3192" s="116" t="s">
        <v>5838</v>
      </c>
      <c r="AA3192" s="79">
        <v>0</v>
      </c>
      <c r="AB3192" s="79" t="s">
        <v>414</v>
      </c>
      <c r="AC3192" s="79" t="s">
        <v>414</v>
      </c>
      <c r="AD3192" s="25"/>
      <c r="AE3192" s="26"/>
      <c r="AF3192" s="27"/>
      <c r="AG3192" s="28"/>
      <c r="AH3192" s="28"/>
      <c r="AI3192" s="28"/>
      <c r="AJ3192" s="28"/>
      <c r="AK3192" s="28"/>
      <c r="AL3192" s="28"/>
      <c r="AM3192" s="28"/>
      <c r="AN3192" s="28"/>
      <c r="AO3192" s="28"/>
    </row>
    <row r="3193" spans="1:41" ht="16.5" customHeight="1">
      <c r="A3193" s="282" t="s">
        <v>8668</v>
      </c>
      <c r="B3193" s="114"/>
      <c r="C3193" s="497"/>
      <c r="D3193" s="276"/>
      <c r="E3193" s="283" t="s">
        <v>8675</v>
      </c>
      <c r="F3193" s="284" t="s">
        <v>518</v>
      </c>
      <c r="G3193" s="284" t="s">
        <v>8349</v>
      </c>
      <c r="H3193" s="285">
        <v>2019</v>
      </c>
      <c r="I3193" s="284">
        <v>1</v>
      </c>
      <c r="J3193" s="285">
        <v>0</v>
      </c>
      <c r="K3193" s="285">
        <v>0</v>
      </c>
      <c r="L3193" s="286" t="s">
        <v>8345</v>
      </c>
      <c r="M3193" s="287"/>
      <c r="N3193" s="71" t="s">
        <v>2570</v>
      </c>
      <c r="O3193" s="288">
        <v>8</v>
      </c>
      <c r="P3193" s="288">
        <v>16</v>
      </c>
      <c r="Q3193" s="288">
        <v>5</v>
      </c>
      <c r="R3193" s="120" t="s">
        <v>33</v>
      </c>
      <c r="S3193" s="121">
        <v>60</v>
      </c>
      <c r="T3193" s="121">
        <v>380</v>
      </c>
      <c r="U3193" s="121">
        <v>32.514889996353475</v>
      </c>
      <c r="V3193" s="121">
        <v>0</v>
      </c>
      <c r="W3193" s="122">
        <v>21.4</v>
      </c>
      <c r="X3193" s="21">
        <v>188.32</v>
      </c>
      <c r="Y3193" s="123" t="s">
        <v>33</v>
      </c>
      <c r="Z3193" s="116" t="s">
        <v>5838</v>
      </c>
      <c r="AA3193" s="79">
        <v>0</v>
      </c>
      <c r="AB3193" s="79" t="s">
        <v>414</v>
      </c>
      <c r="AC3193" s="79" t="s">
        <v>414</v>
      </c>
      <c r="AD3193" s="25"/>
      <c r="AE3193" s="26"/>
      <c r="AF3193" s="27"/>
      <c r="AG3193" s="28"/>
      <c r="AH3193" s="28"/>
      <c r="AI3193" s="28"/>
      <c r="AJ3193" s="28"/>
      <c r="AK3193" s="28"/>
      <c r="AL3193" s="28"/>
      <c r="AM3193" s="28"/>
      <c r="AN3193" s="28"/>
      <c r="AO3193" s="28"/>
    </row>
    <row r="3194" spans="1:41" ht="16.5" customHeight="1">
      <c r="A3194" s="282" t="s">
        <v>8668</v>
      </c>
      <c r="B3194" s="114"/>
      <c r="C3194" s="497"/>
      <c r="D3194" s="276"/>
      <c r="E3194" s="283" t="s">
        <v>8676</v>
      </c>
      <c r="F3194" s="284" t="s">
        <v>8673</v>
      </c>
      <c r="G3194" s="284" t="s">
        <v>8350</v>
      </c>
      <c r="H3194" s="285">
        <v>2020</v>
      </c>
      <c r="I3194" s="284">
        <v>1</v>
      </c>
      <c r="J3194" s="285">
        <v>0</v>
      </c>
      <c r="K3194" s="285">
        <v>0</v>
      </c>
      <c r="L3194" s="286" t="s">
        <v>8345</v>
      </c>
      <c r="M3194" s="287"/>
      <c r="N3194" s="71" t="s">
        <v>2570</v>
      </c>
      <c r="O3194" s="288">
        <v>8</v>
      </c>
      <c r="P3194" s="288">
        <v>16</v>
      </c>
      <c r="Q3194" s="288">
        <v>5</v>
      </c>
      <c r="R3194" s="120" t="s">
        <v>33</v>
      </c>
      <c r="S3194" s="121">
        <v>60</v>
      </c>
      <c r="T3194" s="121">
        <v>380</v>
      </c>
      <c r="U3194" s="121">
        <v>32.514889996353475</v>
      </c>
      <c r="V3194" s="121">
        <v>0</v>
      </c>
      <c r="W3194" s="122">
        <v>21.4</v>
      </c>
      <c r="X3194" s="21">
        <v>188.32</v>
      </c>
      <c r="Y3194" s="123" t="s">
        <v>33</v>
      </c>
      <c r="Z3194" s="116" t="s">
        <v>5838</v>
      </c>
      <c r="AA3194" s="79">
        <v>0</v>
      </c>
      <c r="AB3194" s="79" t="s">
        <v>414</v>
      </c>
      <c r="AC3194" s="79" t="s">
        <v>414</v>
      </c>
      <c r="AD3194" s="25"/>
      <c r="AE3194" s="26"/>
      <c r="AF3194" s="27"/>
      <c r="AG3194" s="28"/>
      <c r="AH3194" s="28"/>
      <c r="AI3194" s="28"/>
      <c r="AJ3194" s="28"/>
      <c r="AK3194" s="28"/>
      <c r="AL3194" s="28"/>
      <c r="AM3194" s="28"/>
      <c r="AN3194" s="28"/>
      <c r="AO3194" s="28"/>
    </row>
    <row r="3195" spans="1:41" ht="16.5" customHeight="1">
      <c r="A3195" s="282" t="s">
        <v>8668</v>
      </c>
      <c r="B3195" s="114"/>
      <c r="C3195" s="497"/>
      <c r="D3195" s="276"/>
      <c r="E3195" s="283" t="s">
        <v>8676</v>
      </c>
      <c r="F3195" s="284" t="s">
        <v>8673</v>
      </c>
      <c r="G3195" s="284" t="s">
        <v>8350</v>
      </c>
      <c r="H3195" s="285">
        <v>2021</v>
      </c>
      <c r="I3195" s="284">
        <v>1</v>
      </c>
      <c r="J3195" s="285">
        <v>0</v>
      </c>
      <c r="K3195" s="285">
        <v>0</v>
      </c>
      <c r="L3195" s="286" t="s">
        <v>8345</v>
      </c>
      <c r="M3195" s="287"/>
      <c r="N3195" s="71" t="s">
        <v>2570</v>
      </c>
      <c r="O3195" s="288">
        <v>8</v>
      </c>
      <c r="P3195" s="288">
        <v>16</v>
      </c>
      <c r="Q3195" s="288">
        <v>5</v>
      </c>
      <c r="R3195" s="120" t="s">
        <v>33</v>
      </c>
      <c r="S3195" s="121">
        <v>60</v>
      </c>
      <c r="T3195" s="121">
        <v>380</v>
      </c>
      <c r="U3195" s="121">
        <v>32.514889996353475</v>
      </c>
      <c r="V3195" s="121">
        <v>0</v>
      </c>
      <c r="W3195" s="122">
        <v>21.4</v>
      </c>
      <c r="X3195" s="21">
        <v>188.32</v>
      </c>
      <c r="Y3195" s="123" t="s">
        <v>33</v>
      </c>
      <c r="Z3195" s="116" t="s">
        <v>5838</v>
      </c>
      <c r="AA3195" s="79">
        <v>0</v>
      </c>
      <c r="AB3195" s="79" t="s">
        <v>414</v>
      </c>
      <c r="AC3195" s="79" t="s">
        <v>414</v>
      </c>
      <c r="AD3195" s="25"/>
      <c r="AE3195" s="26"/>
      <c r="AF3195" s="27"/>
      <c r="AG3195" s="28"/>
      <c r="AH3195" s="28"/>
      <c r="AI3195" s="28"/>
      <c r="AJ3195" s="28"/>
      <c r="AK3195" s="28"/>
      <c r="AL3195" s="28"/>
      <c r="AM3195" s="28"/>
      <c r="AN3195" s="28"/>
      <c r="AO3195" s="28"/>
    </row>
    <row r="3196" spans="1:41" ht="16.5" customHeight="1">
      <c r="A3196" s="282" t="s">
        <v>8668</v>
      </c>
      <c r="B3196" s="114"/>
      <c r="C3196" s="497"/>
      <c r="D3196" s="276"/>
      <c r="E3196" s="283" t="s">
        <v>8677</v>
      </c>
      <c r="F3196" s="284" t="s">
        <v>8673</v>
      </c>
      <c r="G3196" s="284" t="s">
        <v>8347</v>
      </c>
      <c r="H3196" s="285">
        <v>2021</v>
      </c>
      <c r="I3196" s="284">
        <v>1</v>
      </c>
      <c r="J3196" s="285">
        <v>0</v>
      </c>
      <c r="K3196" s="285">
        <v>0</v>
      </c>
      <c r="L3196" s="286" t="s">
        <v>8345</v>
      </c>
      <c r="M3196" s="287"/>
      <c r="N3196" s="71" t="s">
        <v>2570</v>
      </c>
      <c r="O3196" s="288">
        <v>8</v>
      </c>
      <c r="P3196" s="288">
        <v>16</v>
      </c>
      <c r="Q3196" s="288">
        <v>5</v>
      </c>
      <c r="R3196" s="120" t="s">
        <v>33</v>
      </c>
      <c r="S3196" s="121">
        <v>60</v>
      </c>
      <c r="T3196" s="121">
        <v>380</v>
      </c>
      <c r="U3196" s="121">
        <v>32.514889996353475</v>
      </c>
      <c r="V3196" s="121">
        <v>0</v>
      </c>
      <c r="W3196" s="122">
        <v>21.4</v>
      </c>
      <c r="X3196" s="21">
        <v>188.32</v>
      </c>
      <c r="Y3196" s="123" t="s">
        <v>33</v>
      </c>
      <c r="Z3196" s="116" t="s">
        <v>5838</v>
      </c>
      <c r="AA3196" s="79">
        <v>0</v>
      </c>
      <c r="AB3196" s="79" t="s">
        <v>414</v>
      </c>
      <c r="AC3196" s="79" t="s">
        <v>414</v>
      </c>
      <c r="AD3196" s="25"/>
      <c r="AE3196" s="26"/>
      <c r="AF3196" s="27"/>
      <c r="AG3196" s="28"/>
      <c r="AH3196" s="28"/>
      <c r="AI3196" s="28"/>
      <c r="AJ3196" s="28"/>
      <c r="AK3196" s="28"/>
      <c r="AL3196" s="28"/>
      <c r="AM3196" s="28"/>
      <c r="AN3196" s="28"/>
      <c r="AO3196" s="28"/>
    </row>
    <row r="3197" spans="1:41" ht="16.5" customHeight="1">
      <c r="A3197" s="282" t="s">
        <v>8668</v>
      </c>
      <c r="B3197" s="114"/>
      <c r="C3197" s="497"/>
      <c r="D3197" s="276"/>
      <c r="E3197" s="283" t="s">
        <v>8676</v>
      </c>
      <c r="F3197" s="284" t="s">
        <v>8673</v>
      </c>
      <c r="G3197" s="284" t="s">
        <v>8350</v>
      </c>
      <c r="H3197" s="285">
        <v>2021</v>
      </c>
      <c r="I3197" s="284">
        <v>1</v>
      </c>
      <c r="J3197" s="285">
        <v>0</v>
      </c>
      <c r="K3197" s="285">
        <v>0</v>
      </c>
      <c r="L3197" s="286" t="s">
        <v>2816</v>
      </c>
      <c r="M3197" s="287"/>
      <c r="N3197" s="71" t="s">
        <v>2570</v>
      </c>
      <c r="O3197" s="288">
        <v>8</v>
      </c>
      <c r="P3197" s="288">
        <v>16</v>
      </c>
      <c r="Q3197" s="288">
        <v>5</v>
      </c>
      <c r="R3197" s="120" t="s">
        <v>33</v>
      </c>
      <c r="S3197" s="121">
        <v>60</v>
      </c>
      <c r="T3197" s="121">
        <v>380</v>
      </c>
      <c r="U3197" s="121">
        <v>32.514889996353475</v>
      </c>
      <c r="V3197" s="121">
        <v>0</v>
      </c>
      <c r="W3197" s="122">
        <v>21.4</v>
      </c>
      <c r="X3197" s="21">
        <v>188.32</v>
      </c>
      <c r="Y3197" s="123" t="s">
        <v>33</v>
      </c>
      <c r="Z3197" s="116" t="s">
        <v>5838</v>
      </c>
      <c r="AA3197" s="79">
        <v>0</v>
      </c>
      <c r="AB3197" s="79" t="s">
        <v>414</v>
      </c>
      <c r="AC3197" s="79" t="s">
        <v>414</v>
      </c>
      <c r="AD3197" s="25"/>
      <c r="AE3197" s="26"/>
      <c r="AF3197" s="27"/>
      <c r="AG3197" s="28"/>
      <c r="AH3197" s="28"/>
      <c r="AI3197" s="28"/>
      <c r="AJ3197" s="28"/>
      <c r="AK3197" s="28"/>
      <c r="AL3197" s="28"/>
      <c r="AM3197" s="28"/>
      <c r="AN3197" s="28"/>
      <c r="AO3197" s="28"/>
    </row>
    <row r="3198" spans="1:41" ht="16.5" customHeight="1">
      <c r="A3198" s="282" t="s">
        <v>8668</v>
      </c>
      <c r="B3198" s="114"/>
      <c r="C3198" s="497"/>
      <c r="D3198" s="276"/>
      <c r="E3198" s="283" t="s">
        <v>8681</v>
      </c>
      <c r="F3198" s="284" t="s">
        <v>125</v>
      </c>
      <c r="G3198" s="283" t="s">
        <v>67</v>
      </c>
      <c r="H3198" s="285">
        <v>2018</v>
      </c>
      <c r="I3198" s="284">
        <v>1</v>
      </c>
      <c r="J3198" s="285">
        <v>0</v>
      </c>
      <c r="K3198" s="285">
        <v>0</v>
      </c>
      <c r="L3198" s="286" t="s">
        <v>8345</v>
      </c>
      <c r="M3198" s="287"/>
      <c r="N3198" s="71" t="s">
        <v>2570</v>
      </c>
      <c r="O3198" s="288">
        <v>8</v>
      </c>
      <c r="P3198" s="288">
        <v>16</v>
      </c>
      <c r="Q3198" s="288">
        <v>5</v>
      </c>
      <c r="R3198" s="120" t="s">
        <v>33</v>
      </c>
      <c r="S3198" s="121">
        <v>60</v>
      </c>
      <c r="T3198" s="121">
        <v>380</v>
      </c>
      <c r="U3198" s="121">
        <v>32.514889996353475</v>
      </c>
      <c r="V3198" s="121">
        <v>0</v>
      </c>
      <c r="W3198" s="122">
        <v>21.4</v>
      </c>
      <c r="X3198" s="21">
        <v>188.32</v>
      </c>
      <c r="Y3198" s="123" t="s">
        <v>33</v>
      </c>
      <c r="Z3198" s="116" t="s">
        <v>5838</v>
      </c>
      <c r="AA3198" s="79">
        <v>0</v>
      </c>
      <c r="AB3198" s="79" t="s">
        <v>414</v>
      </c>
      <c r="AC3198" s="79" t="s">
        <v>414</v>
      </c>
      <c r="AD3198" s="25"/>
      <c r="AE3198" s="26"/>
      <c r="AF3198" s="27"/>
      <c r="AG3198" s="28"/>
      <c r="AH3198" s="28"/>
      <c r="AI3198" s="28"/>
      <c r="AJ3198" s="28"/>
      <c r="AK3198" s="28"/>
      <c r="AL3198" s="28"/>
      <c r="AM3198" s="28"/>
      <c r="AN3198" s="28"/>
      <c r="AO3198" s="28"/>
    </row>
    <row r="3199" spans="1:41" ht="16.5" customHeight="1">
      <c r="A3199" s="282" t="s">
        <v>8668</v>
      </c>
      <c r="B3199" s="114"/>
      <c r="C3199" s="497"/>
      <c r="D3199" s="276"/>
      <c r="E3199" s="283" t="s">
        <v>8681</v>
      </c>
      <c r="F3199" s="284" t="s">
        <v>125</v>
      </c>
      <c r="G3199" s="283" t="s">
        <v>67</v>
      </c>
      <c r="H3199" s="285">
        <v>2018</v>
      </c>
      <c r="I3199" s="284">
        <v>1</v>
      </c>
      <c r="J3199" s="285">
        <v>0</v>
      </c>
      <c r="K3199" s="285">
        <v>0</v>
      </c>
      <c r="L3199" s="286" t="s">
        <v>8345</v>
      </c>
      <c r="M3199" s="287"/>
      <c r="N3199" s="71" t="s">
        <v>2570</v>
      </c>
      <c r="O3199" s="288">
        <v>8</v>
      </c>
      <c r="P3199" s="288">
        <v>16</v>
      </c>
      <c r="Q3199" s="288">
        <v>5</v>
      </c>
      <c r="R3199" s="120" t="s">
        <v>33</v>
      </c>
      <c r="S3199" s="121">
        <v>60</v>
      </c>
      <c r="T3199" s="121">
        <v>380</v>
      </c>
      <c r="U3199" s="121">
        <v>32.514889996353475</v>
      </c>
      <c r="V3199" s="121">
        <v>0</v>
      </c>
      <c r="W3199" s="122">
        <v>21.4</v>
      </c>
      <c r="X3199" s="21">
        <v>188.32</v>
      </c>
      <c r="Y3199" s="123" t="s">
        <v>33</v>
      </c>
      <c r="Z3199" s="116" t="s">
        <v>5838</v>
      </c>
      <c r="AA3199" s="79">
        <v>0</v>
      </c>
      <c r="AB3199" s="79" t="s">
        <v>414</v>
      </c>
      <c r="AC3199" s="79" t="s">
        <v>414</v>
      </c>
      <c r="AD3199" s="25"/>
      <c r="AE3199" s="26"/>
      <c r="AF3199" s="27"/>
      <c r="AG3199" s="28"/>
      <c r="AH3199" s="28"/>
      <c r="AI3199" s="28"/>
      <c r="AJ3199" s="28"/>
      <c r="AK3199" s="28"/>
      <c r="AL3199" s="28"/>
      <c r="AM3199" s="28"/>
      <c r="AN3199" s="28"/>
      <c r="AO3199" s="28"/>
    </row>
    <row r="3200" spans="1:41" ht="16.5" customHeight="1">
      <c r="A3200" s="282" t="s">
        <v>8668</v>
      </c>
      <c r="B3200" s="114"/>
      <c r="C3200" s="497"/>
      <c r="D3200" s="276"/>
      <c r="E3200" s="283" t="s">
        <v>8681</v>
      </c>
      <c r="F3200" s="284" t="s">
        <v>125</v>
      </c>
      <c r="G3200" s="283" t="s">
        <v>67</v>
      </c>
      <c r="H3200" s="285">
        <v>2018</v>
      </c>
      <c r="I3200" s="284">
        <v>1</v>
      </c>
      <c r="J3200" s="285">
        <v>0</v>
      </c>
      <c r="K3200" s="285">
        <v>0</v>
      </c>
      <c r="L3200" s="286" t="s">
        <v>8345</v>
      </c>
      <c r="M3200" s="287"/>
      <c r="N3200" s="71" t="s">
        <v>2570</v>
      </c>
      <c r="O3200" s="288">
        <v>8</v>
      </c>
      <c r="P3200" s="288">
        <v>16</v>
      </c>
      <c r="Q3200" s="288">
        <v>5</v>
      </c>
      <c r="R3200" s="120" t="s">
        <v>33</v>
      </c>
      <c r="S3200" s="121">
        <v>60</v>
      </c>
      <c r="T3200" s="121">
        <v>380</v>
      </c>
      <c r="U3200" s="121">
        <v>32.514889996353475</v>
      </c>
      <c r="V3200" s="121">
        <v>0</v>
      </c>
      <c r="W3200" s="122">
        <v>21.4</v>
      </c>
      <c r="X3200" s="21">
        <v>188.32</v>
      </c>
      <c r="Y3200" s="123" t="s">
        <v>33</v>
      </c>
      <c r="Z3200" s="116" t="s">
        <v>5838</v>
      </c>
      <c r="AA3200" s="79">
        <v>0</v>
      </c>
      <c r="AB3200" s="79" t="s">
        <v>414</v>
      </c>
      <c r="AC3200" s="79" t="s">
        <v>414</v>
      </c>
      <c r="AD3200" s="25"/>
      <c r="AE3200" s="26"/>
      <c r="AF3200" s="27"/>
      <c r="AG3200" s="28"/>
      <c r="AH3200" s="28"/>
      <c r="AI3200" s="28"/>
      <c r="AJ3200" s="28"/>
      <c r="AK3200" s="28"/>
      <c r="AL3200" s="28"/>
      <c r="AM3200" s="28"/>
      <c r="AN3200" s="28"/>
      <c r="AO3200" s="28"/>
    </row>
    <row r="3201" spans="1:41" ht="16.5" customHeight="1">
      <c r="A3201" s="282" t="s">
        <v>8668</v>
      </c>
      <c r="B3201" s="114"/>
      <c r="C3201" s="497"/>
      <c r="D3201" s="276"/>
      <c r="E3201" s="283" t="s">
        <v>8681</v>
      </c>
      <c r="F3201" s="284" t="s">
        <v>125</v>
      </c>
      <c r="G3201" s="283" t="s">
        <v>67</v>
      </c>
      <c r="H3201" s="285">
        <v>2020</v>
      </c>
      <c r="I3201" s="284">
        <v>1</v>
      </c>
      <c r="J3201" s="285">
        <v>0</v>
      </c>
      <c r="K3201" s="285">
        <v>0</v>
      </c>
      <c r="L3201" s="286" t="s">
        <v>8345</v>
      </c>
      <c r="M3201" s="287"/>
      <c r="N3201" s="71" t="s">
        <v>2570</v>
      </c>
      <c r="O3201" s="288">
        <v>8</v>
      </c>
      <c r="P3201" s="288">
        <v>16</v>
      </c>
      <c r="Q3201" s="288">
        <v>5</v>
      </c>
      <c r="R3201" s="120" t="s">
        <v>33</v>
      </c>
      <c r="S3201" s="121">
        <v>60</v>
      </c>
      <c r="T3201" s="121">
        <v>380</v>
      </c>
      <c r="U3201" s="121">
        <v>32.514889996353475</v>
      </c>
      <c r="V3201" s="121">
        <v>0</v>
      </c>
      <c r="W3201" s="122">
        <v>21.4</v>
      </c>
      <c r="X3201" s="21">
        <v>188.32</v>
      </c>
      <c r="Y3201" s="123" t="s">
        <v>33</v>
      </c>
      <c r="Z3201" s="116" t="s">
        <v>5838</v>
      </c>
      <c r="AA3201" s="79">
        <v>0</v>
      </c>
      <c r="AB3201" s="79" t="s">
        <v>414</v>
      </c>
      <c r="AC3201" s="79" t="s">
        <v>414</v>
      </c>
      <c r="AD3201" s="25"/>
      <c r="AE3201" s="26"/>
      <c r="AF3201" s="27"/>
      <c r="AG3201" s="28"/>
      <c r="AH3201" s="28"/>
      <c r="AI3201" s="28"/>
      <c r="AJ3201" s="28"/>
      <c r="AK3201" s="28"/>
      <c r="AL3201" s="28"/>
      <c r="AM3201" s="28"/>
      <c r="AN3201" s="28"/>
      <c r="AO3201" s="28"/>
    </row>
    <row r="3202" spans="1:41" ht="16.5" customHeight="1">
      <c r="A3202" s="282" t="s">
        <v>8668</v>
      </c>
      <c r="B3202" s="114"/>
      <c r="C3202" s="497"/>
      <c r="D3202" s="276"/>
      <c r="E3202" s="283" t="s">
        <v>8681</v>
      </c>
      <c r="F3202" s="284" t="s">
        <v>125</v>
      </c>
      <c r="G3202" s="283" t="s">
        <v>67</v>
      </c>
      <c r="H3202" s="285">
        <v>2020</v>
      </c>
      <c r="I3202" s="284">
        <v>1</v>
      </c>
      <c r="J3202" s="285">
        <v>0</v>
      </c>
      <c r="K3202" s="285">
        <v>0</v>
      </c>
      <c r="L3202" s="286" t="s">
        <v>8345</v>
      </c>
      <c r="M3202" s="287"/>
      <c r="N3202" s="71" t="s">
        <v>2570</v>
      </c>
      <c r="O3202" s="288">
        <v>8</v>
      </c>
      <c r="P3202" s="288">
        <v>16</v>
      </c>
      <c r="Q3202" s="288">
        <v>5</v>
      </c>
      <c r="R3202" s="120" t="s">
        <v>33</v>
      </c>
      <c r="S3202" s="121">
        <v>60</v>
      </c>
      <c r="T3202" s="121">
        <v>380</v>
      </c>
      <c r="U3202" s="121">
        <v>32.514889996353475</v>
      </c>
      <c r="V3202" s="121">
        <v>0</v>
      </c>
      <c r="W3202" s="122">
        <v>21.4</v>
      </c>
      <c r="X3202" s="21">
        <v>188.32</v>
      </c>
      <c r="Y3202" s="123" t="s">
        <v>33</v>
      </c>
      <c r="Z3202" s="116" t="s">
        <v>5838</v>
      </c>
      <c r="AA3202" s="79">
        <v>0</v>
      </c>
      <c r="AB3202" s="79" t="s">
        <v>414</v>
      </c>
      <c r="AC3202" s="79" t="s">
        <v>414</v>
      </c>
      <c r="AD3202" s="25"/>
      <c r="AE3202" s="26"/>
      <c r="AF3202" s="27"/>
      <c r="AG3202" s="28"/>
      <c r="AH3202" s="28"/>
      <c r="AI3202" s="28"/>
      <c r="AJ3202" s="28"/>
      <c r="AK3202" s="28"/>
      <c r="AL3202" s="28"/>
      <c r="AM3202" s="28"/>
      <c r="AN3202" s="28"/>
      <c r="AO3202" s="28"/>
    </row>
    <row r="3203" spans="1:41" ht="16.5" customHeight="1">
      <c r="A3203" s="282" t="s">
        <v>8668</v>
      </c>
      <c r="B3203" s="114"/>
      <c r="C3203" s="497"/>
      <c r="D3203" s="276"/>
      <c r="E3203" s="283" t="s">
        <v>8681</v>
      </c>
      <c r="F3203" s="284" t="s">
        <v>125</v>
      </c>
      <c r="G3203" s="283" t="s">
        <v>67</v>
      </c>
      <c r="H3203" s="285">
        <v>2020</v>
      </c>
      <c r="I3203" s="284">
        <v>1</v>
      </c>
      <c r="J3203" s="285">
        <v>0</v>
      </c>
      <c r="K3203" s="285">
        <v>0</v>
      </c>
      <c r="L3203" s="286" t="s">
        <v>8345</v>
      </c>
      <c r="M3203" s="287"/>
      <c r="N3203" s="71" t="s">
        <v>2570</v>
      </c>
      <c r="O3203" s="288">
        <v>8</v>
      </c>
      <c r="P3203" s="288">
        <v>16</v>
      </c>
      <c r="Q3203" s="288">
        <v>5</v>
      </c>
      <c r="R3203" s="120" t="s">
        <v>33</v>
      </c>
      <c r="S3203" s="121">
        <v>60</v>
      </c>
      <c r="T3203" s="121">
        <v>380</v>
      </c>
      <c r="U3203" s="121">
        <v>32.514889996353475</v>
      </c>
      <c r="V3203" s="121">
        <v>0</v>
      </c>
      <c r="W3203" s="122">
        <v>21.4</v>
      </c>
      <c r="X3203" s="21">
        <v>188.32</v>
      </c>
      <c r="Y3203" s="123" t="s">
        <v>33</v>
      </c>
      <c r="Z3203" s="116" t="s">
        <v>5838</v>
      </c>
      <c r="AA3203" s="79">
        <v>0</v>
      </c>
      <c r="AB3203" s="79" t="s">
        <v>414</v>
      </c>
      <c r="AC3203" s="79" t="s">
        <v>414</v>
      </c>
      <c r="AD3203" s="25"/>
      <c r="AE3203" s="26"/>
      <c r="AF3203" s="27"/>
      <c r="AG3203" s="28"/>
      <c r="AH3203" s="28"/>
      <c r="AI3203" s="28"/>
      <c r="AJ3203" s="28"/>
      <c r="AK3203" s="28"/>
      <c r="AL3203" s="28"/>
      <c r="AM3203" s="28"/>
      <c r="AN3203" s="28"/>
      <c r="AO3203" s="28"/>
    </row>
    <row r="3204" spans="1:41" ht="16.5" customHeight="1">
      <c r="A3204" s="282" t="s">
        <v>8668</v>
      </c>
      <c r="B3204" s="114"/>
      <c r="C3204" s="497"/>
      <c r="D3204" s="276"/>
      <c r="E3204" s="283" t="s">
        <v>8681</v>
      </c>
      <c r="F3204" s="284" t="s">
        <v>125</v>
      </c>
      <c r="G3204" s="283" t="s">
        <v>67</v>
      </c>
      <c r="H3204" s="285">
        <v>2020</v>
      </c>
      <c r="I3204" s="284">
        <v>1</v>
      </c>
      <c r="J3204" s="285">
        <v>0</v>
      </c>
      <c r="K3204" s="285">
        <v>0</v>
      </c>
      <c r="L3204" s="286" t="s">
        <v>8345</v>
      </c>
      <c r="M3204" s="287"/>
      <c r="N3204" s="71" t="s">
        <v>2570</v>
      </c>
      <c r="O3204" s="288">
        <v>8</v>
      </c>
      <c r="P3204" s="288">
        <v>16</v>
      </c>
      <c r="Q3204" s="288">
        <v>5</v>
      </c>
      <c r="R3204" s="120" t="s">
        <v>33</v>
      </c>
      <c r="S3204" s="121">
        <v>60</v>
      </c>
      <c r="T3204" s="121">
        <v>380</v>
      </c>
      <c r="U3204" s="121">
        <v>32.514889996353475</v>
      </c>
      <c r="V3204" s="121">
        <v>0</v>
      </c>
      <c r="W3204" s="122">
        <v>21.4</v>
      </c>
      <c r="X3204" s="21">
        <v>188.32</v>
      </c>
      <c r="Y3204" s="123" t="s">
        <v>33</v>
      </c>
      <c r="Z3204" s="116" t="s">
        <v>5838</v>
      </c>
      <c r="AA3204" s="79">
        <v>0</v>
      </c>
      <c r="AB3204" s="79" t="s">
        <v>414</v>
      </c>
      <c r="AC3204" s="79" t="s">
        <v>414</v>
      </c>
      <c r="AD3204" s="25"/>
      <c r="AE3204" s="26"/>
      <c r="AF3204" s="27"/>
      <c r="AG3204" s="28"/>
      <c r="AH3204" s="28"/>
      <c r="AI3204" s="28"/>
      <c r="AJ3204" s="28"/>
      <c r="AK3204" s="28"/>
      <c r="AL3204" s="28"/>
      <c r="AM3204" s="28"/>
      <c r="AN3204" s="28"/>
      <c r="AO3204" s="28"/>
    </row>
    <row r="3205" spans="1:41" ht="16.5" customHeight="1">
      <c r="A3205" s="282" t="s">
        <v>8668</v>
      </c>
      <c r="B3205" s="114"/>
      <c r="C3205" s="497"/>
      <c r="D3205" s="276"/>
      <c r="E3205" s="283" t="s">
        <v>8682</v>
      </c>
      <c r="F3205" s="284" t="s">
        <v>905</v>
      </c>
      <c r="G3205" s="283" t="s">
        <v>67</v>
      </c>
      <c r="H3205" s="285">
        <v>2018</v>
      </c>
      <c r="I3205" s="284">
        <v>1</v>
      </c>
      <c r="J3205" s="285">
        <v>0</v>
      </c>
      <c r="K3205" s="285">
        <v>0</v>
      </c>
      <c r="L3205" s="286" t="s">
        <v>8345</v>
      </c>
      <c r="M3205" s="287"/>
      <c r="N3205" s="71" t="s">
        <v>2570</v>
      </c>
      <c r="O3205" s="288">
        <v>8</v>
      </c>
      <c r="P3205" s="288">
        <v>16</v>
      </c>
      <c r="Q3205" s="288">
        <v>5</v>
      </c>
      <c r="R3205" s="120" t="s">
        <v>33</v>
      </c>
      <c r="S3205" s="121">
        <v>60</v>
      </c>
      <c r="T3205" s="121">
        <v>380</v>
      </c>
      <c r="U3205" s="121">
        <v>32.514889996353475</v>
      </c>
      <c r="V3205" s="121">
        <v>0</v>
      </c>
      <c r="W3205" s="122">
        <v>21.4</v>
      </c>
      <c r="X3205" s="21">
        <v>188.32</v>
      </c>
      <c r="Y3205" s="123" t="s">
        <v>33</v>
      </c>
      <c r="Z3205" s="116" t="s">
        <v>5838</v>
      </c>
      <c r="AA3205" s="79">
        <v>0</v>
      </c>
      <c r="AB3205" s="79" t="s">
        <v>414</v>
      </c>
      <c r="AC3205" s="79" t="s">
        <v>414</v>
      </c>
      <c r="AD3205" s="25"/>
      <c r="AE3205" s="26"/>
      <c r="AF3205" s="27"/>
      <c r="AG3205" s="28"/>
      <c r="AH3205" s="28"/>
      <c r="AI3205" s="28"/>
      <c r="AJ3205" s="28"/>
      <c r="AK3205" s="28"/>
      <c r="AL3205" s="28"/>
      <c r="AM3205" s="28"/>
      <c r="AN3205" s="28"/>
      <c r="AO3205" s="28"/>
    </row>
    <row r="3206" spans="1:41" ht="16.5" customHeight="1">
      <c r="A3206" s="282" t="s">
        <v>8668</v>
      </c>
      <c r="B3206" s="114"/>
      <c r="C3206" s="497"/>
      <c r="D3206" s="276"/>
      <c r="E3206" s="283" t="s">
        <v>8682</v>
      </c>
      <c r="F3206" s="284" t="s">
        <v>905</v>
      </c>
      <c r="G3206" s="283" t="s">
        <v>67</v>
      </c>
      <c r="H3206" s="285">
        <v>2018</v>
      </c>
      <c r="I3206" s="284">
        <v>1</v>
      </c>
      <c r="J3206" s="285">
        <v>0</v>
      </c>
      <c r="K3206" s="285">
        <v>0</v>
      </c>
      <c r="L3206" s="286" t="s">
        <v>8345</v>
      </c>
      <c r="M3206" s="287"/>
      <c r="N3206" s="71" t="s">
        <v>2570</v>
      </c>
      <c r="O3206" s="288">
        <v>8</v>
      </c>
      <c r="P3206" s="288">
        <v>16</v>
      </c>
      <c r="Q3206" s="288">
        <v>5</v>
      </c>
      <c r="R3206" s="120" t="s">
        <v>33</v>
      </c>
      <c r="S3206" s="121">
        <v>60</v>
      </c>
      <c r="T3206" s="121">
        <v>380</v>
      </c>
      <c r="U3206" s="121">
        <v>32.514889996353475</v>
      </c>
      <c r="V3206" s="121">
        <v>0</v>
      </c>
      <c r="W3206" s="122">
        <v>21.4</v>
      </c>
      <c r="X3206" s="21">
        <v>188.32</v>
      </c>
      <c r="Y3206" s="123" t="s">
        <v>33</v>
      </c>
      <c r="Z3206" s="116" t="s">
        <v>5838</v>
      </c>
      <c r="AA3206" s="79">
        <v>0</v>
      </c>
      <c r="AB3206" s="79" t="s">
        <v>414</v>
      </c>
      <c r="AC3206" s="79" t="s">
        <v>414</v>
      </c>
      <c r="AD3206" s="25"/>
      <c r="AE3206" s="26"/>
      <c r="AF3206" s="27"/>
      <c r="AG3206" s="28"/>
      <c r="AH3206" s="28"/>
      <c r="AI3206" s="28"/>
      <c r="AJ3206" s="28"/>
      <c r="AK3206" s="28"/>
      <c r="AL3206" s="28"/>
      <c r="AM3206" s="28"/>
      <c r="AN3206" s="28"/>
      <c r="AO3206" s="28"/>
    </row>
    <row r="3207" spans="1:41" ht="16.5" customHeight="1">
      <c r="A3207" s="282" t="s">
        <v>8668</v>
      </c>
      <c r="B3207" s="114"/>
      <c r="C3207" s="497"/>
      <c r="D3207" s="276"/>
      <c r="E3207" s="283" t="s">
        <v>8682</v>
      </c>
      <c r="F3207" s="284" t="s">
        <v>905</v>
      </c>
      <c r="G3207" s="283" t="s">
        <v>67</v>
      </c>
      <c r="H3207" s="285">
        <v>2018</v>
      </c>
      <c r="I3207" s="284">
        <v>1</v>
      </c>
      <c r="J3207" s="285">
        <v>0</v>
      </c>
      <c r="K3207" s="285">
        <v>0</v>
      </c>
      <c r="L3207" s="286" t="s">
        <v>8345</v>
      </c>
      <c r="M3207" s="287"/>
      <c r="N3207" s="71" t="s">
        <v>2570</v>
      </c>
      <c r="O3207" s="288">
        <v>8</v>
      </c>
      <c r="P3207" s="288">
        <v>16</v>
      </c>
      <c r="Q3207" s="288">
        <v>5</v>
      </c>
      <c r="R3207" s="120" t="s">
        <v>33</v>
      </c>
      <c r="S3207" s="121">
        <v>60</v>
      </c>
      <c r="T3207" s="121">
        <v>380</v>
      </c>
      <c r="U3207" s="121">
        <v>32.514889996353475</v>
      </c>
      <c r="V3207" s="121">
        <v>0</v>
      </c>
      <c r="W3207" s="122">
        <v>21.4</v>
      </c>
      <c r="X3207" s="21">
        <v>188.32</v>
      </c>
      <c r="Y3207" s="123" t="s">
        <v>33</v>
      </c>
      <c r="Z3207" s="116" t="s">
        <v>5838</v>
      </c>
      <c r="AA3207" s="79">
        <v>0</v>
      </c>
      <c r="AB3207" s="79" t="s">
        <v>414</v>
      </c>
      <c r="AC3207" s="79" t="s">
        <v>414</v>
      </c>
      <c r="AD3207" s="25"/>
      <c r="AE3207" s="26"/>
      <c r="AF3207" s="27"/>
      <c r="AG3207" s="28"/>
      <c r="AH3207" s="28"/>
      <c r="AI3207" s="28"/>
      <c r="AJ3207" s="28"/>
      <c r="AK3207" s="28"/>
      <c r="AL3207" s="28"/>
      <c r="AM3207" s="28"/>
      <c r="AN3207" s="28"/>
      <c r="AO3207" s="28"/>
    </row>
    <row r="3208" spans="1:41" ht="16.5" customHeight="1">
      <c r="A3208" s="289" t="s">
        <v>8654</v>
      </c>
      <c r="B3208" s="114"/>
      <c r="C3208" s="497"/>
      <c r="D3208" s="276"/>
      <c r="E3208" s="285" t="s">
        <v>407</v>
      </c>
      <c r="F3208" s="285" t="s">
        <v>8320</v>
      </c>
      <c r="G3208" s="285" t="s">
        <v>8321</v>
      </c>
      <c r="H3208" s="285">
        <v>2018</v>
      </c>
      <c r="I3208" s="285">
        <v>1</v>
      </c>
      <c r="J3208" s="285">
        <v>0</v>
      </c>
      <c r="K3208" s="285">
        <v>0</v>
      </c>
      <c r="L3208" s="286" t="s">
        <v>8322</v>
      </c>
      <c r="M3208" s="287"/>
      <c r="N3208" s="71" t="s">
        <v>41</v>
      </c>
      <c r="O3208" s="288">
        <v>3456</v>
      </c>
      <c r="P3208" s="288">
        <v>5304</v>
      </c>
      <c r="Q3208" s="288">
        <v>0</v>
      </c>
      <c r="R3208" s="288" t="s">
        <v>33</v>
      </c>
      <c r="S3208" s="287">
        <v>60</v>
      </c>
      <c r="T3208" s="287">
        <v>110</v>
      </c>
      <c r="U3208" s="287">
        <v>10</v>
      </c>
      <c r="V3208" s="287">
        <v>0</v>
      </c>
      <c r="W3208" s="287">
        <v>0.08</v>
      </c>
      <c r="X3208" s="21">
        <v>276.48</v>
      </c>
      <c r="Y3208" s="290" t="s">
        <v>33</v>
      </c>
      <c r="Z3208" s="116" t="s">
        <v>5838</v>
      </c>
      <c r="AA3208" s="285">
        <v>0</v>
      </c>
      <c r="AB3208" s="285" t="s">
        <v>414</v>
      </c>
      <c r="AC3208" s="285" t="s">
        <v>414</v>
      </c>
      <c r="AD3208" s="25"/>
      <c r="AE3208" s="26"/>
      <c r="AF3208" s="27"/>
    </row>
    <row r="3209" spans="1:41" ht="16.5" customHeight="1">
      <c r="A3209" s="291" t="s">
        <v>8655</v>
      </c>
      <c r="B3209" s="114"/>
      <c r="C3209" s="497"/>
      <c r="D3209" s="276"/>
      <c r="E3209" s="285" t="s">
        <v>8656</v>
      </c>
      <c r="F3209" s="285" t="s">
        <v>8323</v>
      </c>
      <c r="G3209" s="285" t="s">
        <v>8324</v>
      </c>
      <c r="H3209" s="117">
        <v>2020</v>
      </c>
      <c r="I3209" s="285">
        <v>1</v>
      </c>
      <c r="J3209" s="279">
        <v>0</v>
      </c>
      <c r="K3209" s="279">
        <v>0</v>
      </c>
      <c r="L3209" s="286" t="s">
        <v>8325</v>
      </c>
      <c r="M3209" s="287"/>
      <c r="N3209" s="71" t="s">
        <v>41</v>
      </c>
      <c r="O3209" s="74">
        <v>0</v>
      </c>
      <c r="P3209" s="74">
        <v>0</v>
      </c>
      <c r="Q3209" s="74">
        <v>0</v>
      </c>
      <c r="R3209" s="120" t="s">
        <v>33</v>
      </c>
      <c r="S3209" s="76">
        <v>0</v>
      </c>
      <c r="T3209" s="76">
        <v>0</v>
      </c>
      <c r="U3209" s="281">
        <v>0</v>
      </c>
      <c r="V3209" s="121">
        <v>0</v>
      </c>
      <c r="W3209" s="77">
        <v>0</v>
      </c>
      <c r="X3209" s="21">
        <v>0</v>
      </c>
      <c r="Y3209" s="123" t="s">
        <v>33</v>
      </c>
      <c r="Z3209" s="116" t="s">
        <v>5838</v>
      </c>
      <c r="AA3209" s="79">
        <v>0</v>
      </c>
      <c r="AB3209" s="79" t="s">
        <v>414</v>
      </c>
      <c r="AC3209" s="79" t="s">
        <v>414</v>
      </c>
      <c r="AD3209" s="25"/>
      <c r="AE3209" s="26"/>
      <c r="AF3209" s="27"/>
      <c r="AG3209" s="28"/>
      <c r="AH3209" s="28"/>
      <c r="AI3209" s="28"/>
      <c r="AJ3209" s="28"/>
      <c r="AK3209" s="28"/>
      <c r="AL3209" s="28"/>
      <c r="AM3209" s="28"/>
      <c r="AN3209" s="28"/>
      <c r="AO3209" s="28"/>
    </row>
    <row r="3210" spans="1:41" ht="16.5" customHeight="1">
      <c r="A3210" s="291" t="s">
        <v>8655</v>
      </c>
      <c r="B3210" s="114"/>
      <c r="C3210" s="497"/>
      <c r="D3210" s="276"/>
      <c r="E3210" s="285" t="s">
        <v>8657</v>
      </c>
      <c r="F3210" s="285" t="s">
        <v>8323</v>
      </c>
      <c r="G3210" s="285" t="s">
        <v>8326</v>
      </c>
      <c r="H3210" s="117">
        <v>2020</v>
      </c>
      <c r="I3210" s="285">
        <v>1</v>
      </c>
      <c r="J3210" s="279">
        <v>0</v>
      </c>
      <c r="K3210" s="279">
        <v>0</v>
      </c>
      <c r="L3210" s="286" t="s">
        <v>8325</v>
      </c>
      <c r="M3210" s="287"/>
      <c r="N3210" s="71" t="s">
        <v>41</v>
      </c>
      <c r="O3210" s="74">
        <v>0</v>
      </c>
      <c r="P3210" s="74">
        <v>0</v>
      </c>
      <c r="Q3210" s="74">
        <v>0</v>
      </c>
      <c r="R3210" s="120" t="s">
        <v>33</v>
      </c>
      <c r="S3210" s="76">
        <v>0</v>
      </c>
      <c r="T3210" s="76">
        <v>0</v>
      </c>
      <c r="U3210" s="281">
        <v>0</v>
      </c>
      <c r="V3210" s="121">
        <v>0</v>
      </c>
      <c r="W3210" s="77">
        <v>0</v>
      </c>
      <c r="X3210" s="21">
        <v>0</v>
      </c>
      <c r="Y3210" s="123" t="s">
        <v>33</v>
      </c>
      <c r="Z3210" s="116" t="s">
        <v>5838</v>
      </c>
      <c r="AA3210" s="79">
        <v>0</v>
      </c>
      <c r="AB3210" s="79" t="s">
        <v>414</v>
      </c>
      <c r="AC3210" s="79" t="s">
        <v>414</v>
      </c>
      <c r="AD3210" s="25"/>
      <c r="AE3210" s="26"/>
      <c r="AF3210" s="27"/>
      <c r="AG3210" s="28"/>
      <c r="AH3210" s="28"/>
      <c r="AI3210" s="28"/>
      <c r="AJ3210" s="28"/>
      <c r="AK3210" s="28"/>
      <c r="AL3210" s="28"/>
      <c r="AM3210" s="28"/>
      <c r="AN3210" s="28"/>
      <c r="AO3210" s="28"/>
    </row>
    <row r="3211" spans="1:41" ht="16.5" customHeight="1">
      <c r="A3211" s="291" t="s">
        <v>8655</v>
      </c>
      <c r="B3211" s="114"/>
      <c r="C3211" s="497"/>
      <c r="D3211" s="276"/>
      <c r="E3211" s="285" t="s">
        <v>8658</v>
      </c>
      <c r="F3211" s="285" t="s">
        <v>2839</v>
      </c>
      <c r="G3211" s="285" t="s">
        <v>8327</v>
      </c>
      <c r="H3211" s="117">
        <v>2020</v>
      </c>
      <c r="I3211" s="285">
        <v>1</v>
      </c>
      <c r="J3211" s="279">
        <v>0</v>
      </c>
      <c r="K3211" s="279">
        <v>0</v>
      </c>
      <c r="L3211" s="286" t="s">
        <v>8325</v>
      </c>
      <c r="M3211" s="287"/>
      <c r="N3211" s="71" t="s">
        <v>41</v>
      </c>
      <c r="O3211" s="74">
        <v>0</v>
      </c>
      <c r="P3211" s="74">
        <v>0</v>
      </c>
      <c r="Q3211" s="74">
        <v>0</v>
      </c>
      <c r="R3211" s="120" t="s">
        <v>33</v>
      </c>
      <c r="S3211" s="76">
        <v>60</v>
      </c>
      <c r="T3211" s="76">
        <v>380</v>
      </c>
      <c r="U3211" s="281">
        <v>2.4300000000000002</v>
      </c>
      <c r="V3211" s="121">
        <v>0</v>
      </c>
      <c r="W3211" s="77">
        <v>1.6</v>
      </c>
      <c r="X3211" s="21">
        <v>0</v>
      </c>
      <c r="Y3211" s="123" t="s">
        <v>33</v>
      </c>
      <c r="Z3211" s="116" t="s">
        <v>5838</v>
      </c>
      <c r="AA3211" s="79">
        <v>0</v>
      </c>
      <c r="AB3211" s="79" t="s">
        <v>414</v>
      </c>
      <c r="AC3211" s="79" t="s">
        <v>414</v>
      </c>
      <c r="AD3211" s="25"/>
      <c r="AE3211" s="26"/>
      <c r="AF3211" s="27"/>
      <c r="AG3211" s="28"/>
      <c r="AH3211" s="28"/>
      <c r="AI3211" s="28"/>
      <c r="AJ3211" s="28"/>
      <c r="AK3211" s="28"/>
      <c r="AL3211" s="28"/>
      <c r="AM3211" s="28"/>
      <c r="AN3211" s="28"/>
      <c r="AO3211" s="28"/>
    </row>
    <row r="3212" spans="1:41" ht="16.5" customHeight="1">
      <c r="A3212" s="291" t="s">
        <v>8655</v>
      </c>
      <c r="B3212" s="114"/>
      <c r="C3212" s="497"/>
      <c r="D3212" s="276"/>
      <c r="E3212" s="285" t="s">
        <v>79</v>
      </c>
      <c r="F3212" s="285" t="s">
        <v>125</v>
      </c>
      <c r="G3212" s="283" t="s">
        <v>67</v>
      </c>
      <c r="H3212" s="117">
        <v>2020</v>
      </c>
      <c r="I3212" s="285">
        <v>1</v>
      </c>
      <c r="J3212" s="279">
        <v>0</v>
      </c>
      <c r="K3212" s="279">
        <v>0</v>
      </c>
      <c r="L3212" s="286" t="s">
        <v>8329</v>
      </c>
      <c r="M3212" s="287"/>
      <c r="N3212" s="71" t="s">
        <v>41</v>
      </c>
      <c r="O3212" s="74">
        <v>0</v>
      </c>
      <c r="P3212" s="74">
        <v>0</v>
      </c>
      <c r="Q3212" s="74">
        <v>0</v>
      </c>
      <c r="R3212" s="120" t="s">
        <v>33</v>
      </c>
      <c r="S3212" s="76">
        <v>0</v>
      </c>
      <c r="T3212" s="76">
        <v>0</v>
      </c>
      <c r="U3212" s="281">
        <v>0</v>
      </c>
      <c r="V3212" s="121">
        <v>0</v>
      </c>
      <c r="W3212" s="77">
        <v>0</v>
      </c>
      <c r="X3212" s="21">
        <v>0</v>
      </c>
      <c r="Y3212" s="123" t="s">
        <v>33</v>
      </c>
      <c r="Z3212" s="116" t="s">
        <v>5838</v>
      </c>
      <c r="AA3212" s="79">
        <v>0</v>
      </c>
      <c r="AB3212" s="79" t="s">
        <v>414</v>
      </c>
      <c r="AC3212" s="79" t="s">
        <v>414</v>
      </c>
      <c r="AD3212" s="25"/>
      <c r="AE3212" s="26"/>
      <c r="AF3212" s="27"/>
      <c r="AG3212" s="28"/>
      <c r="AH3212" s="28"/>
      <c r="AI3212" s="28"/>
      <c r="AJ3212" s="28"/>
      <c r="AK3212" s="28"/>
      <c r="AL3212" s="28"/>
      <c r="AM3212" s="28"/>
      <c r="AN3212" s="28"/>
      <c r="AO3212" s="28"/>
    </row>
    <row r="3213" spans="1:41" ht="16.5" customHeight="1">
      <c r="A3213" s="291" t="s">
        <v>8655</v>
      </c>
      <c r="B3213" s="114"/>
      <c r="C3213" s="497"/>
      <c r="D3213" s="276"/>
      <c r="E3213" s="285" t="s">
        <v>8659</v>
      </c>
      <c r="F3213" s="285" t="s">
        <v>8335</v>
      </c>
      <c r="G3213" s="284" t="s">
        <v>8660</v>
      </c>
      <c r="H3213" s="117">
        <v>2020</v>
      </c>
      <c r="I3213" s="285">
        <v>1</v>
      </c>
      <c r="J3213" s="279">
        <v>0</v>
      </c>
      <c r="K3213" s="279">
        <v>0</v>
      </c>
      <c r="L3213" s="286" t="s">
        <v>8329</v>
      </c>
      <c r="M3213" s="287"/>
      <c r="N3213" s="71" t="s">
        <v>41</v>
      </c>
      <c r="O3213" s="74">
        <v>8500</v>
      </c>
      <c r="P3213" s="74">
        <v>0</v>
      </c>
      <c r="Q3213" s="74">
        <v>0</v>
      </c>
      <c r="R3213" s="120" t="s">
        <v>33</v>
      </c>
      <c r="S3213" s="287">
        <v>50</v>
      </c>
      <c r="T3213" s="287">
        <v>110</v>
      </c>
      <c r="U3213" s="287">
        <v>0</v>
      </c>
      <c r="V3213" s="287">
        <v>0</v>
      </c>
      <c r="W3213" s="77">
        <v>0</v>
      </c>
      <c r="X3213" s="21">
        <v>0</v>
      </c>
      <c r="Y3213" s="123" t="s">
        <v>33</v>
      </c>
      <c r="Z3213" s="116" t="s">
        <v>5838</v>
      </c>
      <c r="AA3213" s="79">
        <v>0</v>
      </c>
      <c r="AB3213" s="79" t="s">
        <v>414</v>
      </c>
      <c r="AC3213" s="79" t="s">
        <v>414</v>
      </c>
      <c r="AD3213" s="25"/>
      <c r="AE3213" s="26"/>
      <c r="AF3213" s="27"/>
      <c r="AG3213" s="28"/>
      <c r="AH3213" s="28"/>
      <c r="AI3213" s="28"/>
      <c r="AJ3213" s="28"/>
      <c r="AK3213" s="28"/>
      <c r="AL3213" s="28"/>
      <c r="AM3213" s="28"/>
      <c r="AN3213" s="28"/>
      <c r="AO3213" s="28"/>
    </row>
    <row r="3214" spans="1:41" ht="16.5" customHeight="1">
      <c r="A3214" s="291" t="s">
        <v>8655</v>
      </c>
      <c r="B3214" s="114"/>
      <c r="C3214" s="497"/>
      <c r="D3214" s="276"/>
      <c r="E3214" s="285" t="s">
        <v>171</v>
      </c>
      <c r="F3214" s="285" t="s">
        <v>8661</v>
      </c>
      <c r="G3214" s="285" t="s">
        <v>8337</v>
      </c>
      <c r="H3214" s="117">
        <v>2021</v>
      </c>
      <c r="I3214" s="285">
        <v>1</v>
      </c>
      <c r="J3214" s="279">
        <v>0</v>
      </c>
      <c r="K3214" s="279">
        <v>0</v>
      </c>
      <c r="L3214" s="286" t="s">
        <v>8329</v>
      </c>
      <c r="M3214" s="287"/>
      <c r="N3214" s="71" t="s">
        <v>41</v>
      </c>
      <c r="O3214" s="74">
        <v>0</v>
      </c>
      <c r="P3214" s="74">
        <v>0</v>
      </c>
      <c r="Q3214" s="74">
        <v>0</v>
      </c>
      <c r="R3214" s="120" t="s">
        <v>33</v>
      </c>
      <c r="S3214" s="76">
        <v>0</v>
      </c>
      <c r="T3214" s="76">
        <v>0</v>
      </c>
      <c r="U3214" s="281">
        <v>0</v>
      </c>
      <c r="V3214" s="121">
        <v>0</v>
      </c>
      <c r="W3214" s="77">
        <v>0</v>
      </c>
      <c r="X3214" s="21">
        <v>0</v>
      </c>
      <c r="Y3214" s="123" t="s">
        <v>33</v>
      </c>
      <c r="Z3214" s="116" t="s">
        <v>5838</v>
      </c>
      <c r="AA3214" s="79">
        <v>0</v>
      </c>
      <c r="AB3214" s="79" t="s">
        <v>414</v>
      </c>
      <c r="AC3214" s="79" t="s">
        <v>414</v>
      </c>
      <c r="AD3214" s="25"/>
      <c r="AE3214" s="26"/>
      <c r="AF3214" s="27"/>
      <c r="AG3214" s="28"/>
      <c r="AH3214" s="28"/>
      <c r="AI3214" s="28"/>
      <c r="AJ3214" s="28"/>
      <c r="AK3214" s="28"/>
      <c r="AL3214" s="28"/>
      <c r="AM3214" s="28"/>
      <c r="AN3214" s="28"/>
      <c r="AO3214" s="28"/>
    </row>
    <row r="3215" spans="1:41" ht="16.5" customHeight="1">
      <c r="A3215" s="291" t="s">
        <v>8655</v>
      </c>
      <c r="B3215" s="114"/>
      <c r="C3215" s="497"/>
      <c r="D3215" s="276"/>
      <c r="E3215" s="285" t="s">
        <v>8662</v>
      </c>
      <c r="F3215" s="285" t="s">
        <v>8663</v>
      </c>
      <c r="G3215" s="285" t="s">
        <v>8339</v>
      </c>
      <c r="H3215" s="117">
        <v>2022</v>
      </c>
      <c r="I3215" s="285">
        <v>1</v>
      </c>
      <c r="J3215" s="279">
        <v>0</v>
      </c>
      <c r="K3215" s="279">
        <v>0</v>
      </c>
      <c r="L3215" s="286" t="s">
        <v>8329</v>
      </c>
      <c r="M3215" s="287"/>
      <c r="N3215" s="71" t="s">
        <v>41</v>
      </c>
      <c r="O3215" s="74">
        <v>0</v>
      </c>
      <c r="P3215" s="74">
        <v>0</v>
      </c>
      <c r="Q3215" s="74">
        <v>0</v>
      </c>
      <c r="R3215" s="120" t="s">
        <v>33</v>
      </c>
      <c r="S3215" s="76">
        <v>0</v>
      </c>
      <c r="T3215" s="76">
        <v>0</v>
      </c>
      <c r="U3215" s="281">
        <v>0</v>
      </c>
      <c r="V3215" s="121">
        <v>0</v>
      </c>
      <c r="W3215" s="77">
        <v>0</v>
      </c>
      <c r="X3215" s="21">
        <v>0</v>
      </c>
      <c r="Y3215" s="123" t="s">
        <v>33</v>
      </c>
      <c r="Z3215" s="116" t="s">
        <v>5838</v>
      </c>
      <c r="AA3215" s="79">
        <v>0</v>
      </c>
      <c r="AB3215" s="79" t="s">
        <v>414</v>
      </c>
      <c r="AC3215" s="79" t="s">
        <v>414</v>
      </c>
      <c r="AD3215" s="25"/>
      <c r="AE3215" s="26"/>
      <c r="AF3215" s="27"/>
      <c r="AG3215" s="28"/>
      <c r="AH3215" s="28"/>
      <c r="AI3215" s="28"/>
      <c r="AJ3215" s="28"/>
      <c r="AK3215" s="28"/>
      <c r="AL3215" s="28"/>
      <c r="AM3215" s="28"/>
      <c r="AN3215" s="28"/>
      <c r="AO3215" s="28"/>
    </row>
    <row r="3216" spans="1:41" ht="16.5" customHeight="1">
      <c r="A3216" s="291" t="s">
        <v>8655</v>
      </c>
      <c r="B3216" s="114"/>
      <c r="C3216" s="497"/>
      <c r="D3216" s="276"/>
      <c r="E3216" s="285" t="s">
        <v>8664</v>
      </c>
      <c r="F3216" s="285" t="s">
        <v>228</v>
      </c>
      <c r="G3216" s="285" t="s">
        <v>8340</v>
      </c>
      <c r="H3216" s="117">
        <v>2022</v>
      </c>
      <c r="I3216" s="285">
        <v>1</v>
      </c>
      <c r="J3216" s="279">
        <v>0</v>
      </c>
      <c r="K3216" s="279">
        <v>0</v>
      </c>
      <c r="L3216" s="286" t="s">
        <v>8329</v>
      </c>
      <c r="M3216" s="287"/>
      <c r="N3216" s="71" t="s">
        <v>41</v>
      </c>
      <c r="O3216" s="288">
        <v>8500</v>
      </c>
      <c r="P3216" s="74">
        <v>0</v>
      </c>
      <c r="Q3216" s="74">
        <v>0</v>
      </c>
      <c r="R3216" s="120" t="s">
        <v>33</v>
      </c>
      <c r="S3216" s="76">
        <v>60</v>
      </c>
      <c r="T3216" s="76">
        <v>110</v>
      </c>
      <c r="U3216" s="281">
        <v>1.0000000000000001E-5</v>
      </c>
      <c r="V3216" s="121">
        <v>0</v>
      </c>
      <c r="W3216" s="77">
        <v>0</v>
      </c>
      <c r="X3216" s="21">
        <v>0</v>
      </c>
      <c r="Y3216" s="123" t="s">
        <v>33</v>
      </c>
      <c r="Z3216" s="116" t="s">
        <v>5838</v>
      </c>
      <c r="AA3216" s="79">
        <v>0</v>
      </c>
      <c r="AB3216" s="79" t="s">
        <v>414</v>
      </c>
      <c r="AC3216" s="79" t="s">
        <v>414</v>
      </c>
      <c r="AD3216" s="25"/>
      <c r="AE3216" s="26"/>
      <c r="AF3216" s="27"/>
      <c r="AG3216" s="28"/>
      <c r="AH3216" s="28"/>
      <c r="AI3216" s="28"/>
      <c r="AJ3216" s="28"/>
      <c r="AK3216" s="28"/>
      <c r="AL3216" s="28"/>
      <c r="AM3216" s="28"/>
      <c r="AN3216" s="28"/>
      <c r="AO3216" s="28"/>
    </row>
    <row r="3217" spans="1:41" ht="16.5" customHeight="1">
      <c r="A3217" s="291" t="s">
        <v>8655</v>
      </c>
      <c r="B3217" s="114"/>
      <c r="C3217" s="497"/>
      <c r="D3217" s="276"/>
      <c r="E3217" s="285" t="s">
        <v>8341</v>
      </c>
      <c r="F3217" s="285" t="s">
        <v>479</v>
      </c>
      <c r="G3217" s="285" t="s">
        <v>8341</v>
      </c>
      <c r="H3217" s="117">
        <v>2022</v>
      </c>
      <c r="I3217" s="285">
        <v>1</v>
      </c>
      <c r="J3217" s="279">
        <v>0</v>
      </c>
      <c r="K3217" s="279">
        <v>0</v>
      </c>
      <c r="L3217" s="286" t="s">
        <v>8329</v>
      </c>
      <c r="M3217" s="287"/>
      <c r="N3217" s="71" t="s">
        <v>41</v>
      </c>
      <c r="O3217" s="74">
        <v>0</v>
      </c>
      <c r="P3217" s="74">
        <v>0</v>
      </c>
      <c r="Q3217" s="74">
        <v>0</v>
      </c>
      <c r="R3217" s="120" t="s">
        <v>33</v>
      </c>
      <c r="S3217" s="76">
        <v>0</v>
      </c>
      <c r="T3217" s="76">
        <v>0</v>
      </c>
      <c r="U3217" s="281">
        <v>0</v>
      </c>
      <c r="V3217" s="121">
        <v>0</v>
      </c>
      <c r="W3217" s="77">
        <v>0</v>
      </c>
      <c r="X3217" s="21">
        <v>0</v>
      </c>
      <c r="Y3217" s="123" t="s">
        <v>33</v>
      </c>
      <c r="Z3217" s="116" t="s">
        <v>5838</v>
      </c>
      <c r="AA3217" s="79">
        <v>0</v>
      </c>
      <c r="AB3217" s="79" t="s">
        <v>414</v>
      </c>
      <c r="AC3217" s="79" t="s">
        <v>414</v>
      </c>
      <c r="AD3217" s="25"/>
      <c r="AE3217" s="26"/>
      <c r="AF3217" s="27"/>
      <c r="AG3217" s="28"/>
      <c r="AH3217" s="28"/>
      <c r="AI3217" s="28"/>
      <c r="AJ3217" s="28"/>
      <c r="AK3217" s="28"/>
      <c r="AL3217" s="28"/>
      <c r="AM3217" s="28"/>
      <c r="AN3217" s="28"/>
      <c r="AO3217" s="28"/>
    </row>
    <row r="3218" spans="1:41" ht="16.5" customHeight="1">
      <c r="A3218" s="291" t="s">
        <v>8655</v>
      </c>
      <c r="B3218" s="114"/>
      <c r="C3218" s="497"/>
      <c r="D3218" s="276"/>
      <c r="E3218" s="285" t="s">
        <v>8667</v>
      </c>
      <c r="F3218" s="285" t="s">
        <v>8342</v>
      </c>
      <c r="G3218" s="285" t="s">
        <v>8343</v>
      </c>
      <c r="H3218" s="117">
        <v>2023</v>
      </c>
      <c r="I3218" s="285">
        <v>1</v>
      </c>
      <c r="J3218" s="279">
        <v>0</v>
      </c>
      <c r="K3218" s="279">
        <v>0</v>
      </c>
      <c r="L3218" s="286" t="s">
        <v>8329</v>
      </c>
      <c r="M3218" s="287"/>
      <c r="N3218" s="71" t="s">
        <v>41</v>
      </c>
      <c r="O3218" s="74">
        <v>0</v>
      </c>
      <c r="P3218" s="74">
        <v>0</v>
      </c>
      <c r="Q3218" s="74">
        <v>0</v>
      </c>
      <c r="R3218" s="120" t="s">
        <v>33</v>
      </c>
      <c r="S3218" s="76">
        <v>0</v>
      </c>
      <c r="T3218" s="76">
        <v>0</v>
      </c>
      <c r="U3218" s="281">
        <v>0</v>
      </c>
      <c r="V3218" s="121">
        <v>0</v>
      </c>
      <c r="W3218" s="77">
        <v>0</v>
      </c>
      <c r="X3218" s="21">
        <v>0</v>
      </c>
      <c r="Y3218" s="123" t="s">
        <v>33</v>
      </c>
      <c r="Z3218" s="116" t="s">
        <v>5838</v>
      </c>
      <c r="AA3218" s="79">
        <v>0</v>
      </c>
      <c r="AB3218" s="79" t="s">
        <v>414</v>
      </c>
      <c r="AC3218" s="79" t="s">
        <v>414</v>
      </c>
      <c r="AD3218" s="25"/>
      <c r="AE3218" s="26"/>
      <c r="AF3218" s="27"/>
      <c r="AG3218" s="28"/>
      <c r="AH3218" s="28"/>
      <c r="AI3218" s="28"/>
      <c r="AJ3218" s="28"/>
      <c r="AK3218" s="28"/>
      <c r="AL3218" s="28"/>
      <c r="AM3218" s="28"/>
      <c r="AN3218" s="28"/>
      <c r="AO3218" s="28"/>
    </row>
    <row r="3219" spans="1:41" ht="16.5" customHeight="1">
      <c r="A3219" s="291" t="s">
        <v>8655</v>
      </c>
      <c r="B3219" s="114"/>
      <c r="C3219" s="497"/>
      <c r="D3219" s="276"/>
      <c r="E3219" s="285" t="s">
        <v>482</v>
      </c>
      <c r="F3219" s="285" t="s">
        <v>2262</v>
      </c>
      <c r="G3219" s="285" t="s">
        <v>8331</v>
      </c>
      <c r="H3219" s="117">
        <v>2020</v>
      </c>
      <c r="I3219" s="285">
        <v>1</v>
      </c>
      <c r="J3219" s="279">
        <v>0</v>
      </c>
      <c r="K3219" s="279">
        <v>0</v>
      </c>
      <c r="L3219" s="286" t="s">
        <v>8329</v>
      </c>
      <c r="M3219" s="287"/>
      <c r="N3219" s="71" t="s">
        <v>41</v>
      </c>
      <c r="O3219" s="74">
        <v>100</v>
      </c>
      <c r="P3219" s="74">
        <v>0</v>
      </c>
      <c r="Q3219" s="74">
        <v>0</v>
      </c>
      <c r="R3219" s="120" t="s">
        <v>33</v>
      </c>
      <c r="S3219" s="76">
        <v>60</v>
      </c>
      <c r="T3219" s="76">
        <v>110</v>
      </c>
      <c r="U3219" s="281">
        <v>0.84</v>
      </c>
      <c r="V3219" s="121">
        <v>0</v>
      </c>
      <c r="W3219" s="77">
        <v>7.3700000000000002E-2</v>
      </c>
      <c r="X3219" s="21">
        <v>7.37</v>
      </c>
      <c r="Y3219" s="123" t="s">
        <v>33</v>
      </c>
      <c r="Z3219" s="116" t="s">
        <v>5838</v>
      </c>
      <c r="AA3219" s="79">
        <v>0</v>
      </c>
      <c r="AB3219" s="79" t="s">
        <v>414</v>
      </c>
      <c r="AC3219" s="79" t="s">
        <v>414</v>
      </c>
      <c r="AD3219" s="25"/>
      <c r="AE3219" s="26"/>
      <c r="AF3219" s="27"/>
      <c r="AG3219" s="28"/>
      <c r="AH3219" s="28"/>
      <c r="AI3219" s="28"/>
      <c r="AJ3219" s="28"/>
      <c r="AK3219" s="28"/>
      <c r="AL3219" s="28"/>
      <c r="AM3219" s="28"/>
      <c r="AN3219" s="28"/>
      <c r="AO3219" s="28"/>
    </row>
    <row r="3220" spans="1:41" ht="16.5" customHeight="1">
      <c r="A3220" s="291" t="s">
        <v>8655</v>
      </c>
      <c r="B3220" s="114"/>
      <c r="C3220" s="497"/>
      <c r="D3220" s="276"/>
      <c r="E3220" s="285" t="s">
        <v>216</v>
      </c>
      <c r="F3220" s="285" t="s">
        <v>228</v>
      </c>
      <c r="G3220" s="285" t="s">
        <v>8334</v>
      </c>
      <c r="H3220" s="117">
        <v>2020</v>
      </c>
      <c r="I3220" s="285">
        <v>1</v>
      </c>
      <c r="J3220" s="279">
        <v>0</v>
      </c>
      <c r="K3220" s="279">
        <v>0</v>
      </c>
      <c r="L3220" s="286" t="s">
        <v>8329</v>
      </c>
      <c r="M3220" s="287"/>
      <c r="N3220" s="71" t="s">
        <v>41</v>
      </c>
      <c r="O3220" s="288">
        <v>30</v>
      </c>
      <c r="P3220" s="288">
        <v>0</v>
      </c>
      <c r="Q3220" s="288">
        <v>0</v>
      </c>
      <c r="R3220" s="120" t="s">
        <v>33</v>
      </c>
      <c r="S3220" s="287">
        <v>50</v>
      </c>
      <c r="T3220" s="287">
        <v>220</v>
      </c>
      <c r="U3220" s="287">
        <v>0</v>
      </c>
      <c r="V3220" s="287">
        <v>0</v>
      </c>
      <c r="W3220" s="287">
        <v>0.9</v>
      </c>
      <c r="X3220" s="21">
        <v>27</v>
      </c>
      <c r="Y3220" s="123" t="s">
        <v>33</v>
      </c>
      <c r="Z3220" s="116" t="s">
        <v>5838</v>
      </c>
      <c r="AA3220" s="79">
        <v>0</v>
      </c>
      <c r="AB3220" s="79" t="s">
        <v>414</v>
      </c>
      <c r="AC3220" s="79" t="s">
        <v>414</v>
      </c>
      <c r="AD3220" s="25"/>
      <c r="AE3220" s="26"/>
      <c r="AF3220" s="27"/>
    </row>
    <row r="3221" spans="1:41" ht="16.5" customHeight="1">
      <c r="A3221" s="291" t="s">
        <v>8655</v>
      </c>
      <c r="B3221" s="114"/>
      <c r="C3221" s="497"/>
      <c r="D3221" s="276"/>
      <c r="E3221" s="285" t="s">
        <v>183</v>
      </c>
      <c r="F3221" s="285" t="s">
        <v>155</v>
      </c>
      <c r="G3221" s="285" t="s">
        <v>8332</v>
      </c>
      <c r="H3221" s="117">
        <v>2020</v>
      </c>
      <c r="I3221" s="285">
        <v>1</v>
      </c>
      <c r="J3221" s="279">
        <v>0</v>
      </c>
      <c r="K3221" s="279">
        <v>0</v>
      </c>
      <c r="L3221" s="286" t="s">
        <v>8329</v>
      </c>
      <c r="M3221" s="287"/>
      <c r="N3221" s="71" t="s">
        <v>41</v>
      </c>
      <c r="O3221" s="74">
        <v>100</v>
      </c>
      <c r="P3221" s="74">
        <v>0</v>
      </c>
      <c r="Q3221" s="74">
        <v>0</v>
      </c>
      <c r="R3221" s="120" t="s">
        <v>33</v>
      </c>
      <c r="S3221" s="287">
        <v>60</v>
      </c>
      <c r="T3221" s="287">
        <v>115</v>
      </c>
      <c r="U3221" s="287">
        <v>12</v>
      </c>
      <c r="V3221" s="287">
        <v>0</v>
      </c>
      <c r="W3221" s="77">
        <v>0.375</v>
      </c>
      <c r="X3221" s="21">
        <v>37.5</v>
      </c>
      <c r="Y3221" s="123" t="s">
        <v>33</v>
      </c>
      <c r="Z3221" s="116" t="s">
        <v>5838</v>
      </c>
      <c r="AA3221" s="79">
        <v>0</v>
      </c>
      <c r="AB3221" s="79" t="s">
        <v>414</v>
      </c>
      <c r="AC3221" s="79" t="s">
        <v>414</v>
      </c>
      <c r="AD3221" s="25"/>
      <c r="AE3221" s="26"/>
      <c r="AF3221" s="27"/>
    </row>
    <row r="3222" spans="1:41" ht="16.5" customHeight="1">
      <c r="A3222" s="291" t="s">
        <v>8655</v>
      </c>
      <c r="B3222" s="114"/>
      <c r="C3222" s="497"/>
      <c r="D3222" s="276"/>
      <c r="E3222" s="285" t="s">
        <v>183</v>
      </c>
      <c r="F3222" s="285" t="s">
        <v>155</v>
      </c>
      <c r="G3222" s="285" t="s">
        <v>8333</v>
      </c>
      <c r="H3222" s="117">
        <v>2020</v>
      </c>
      <c r="I3222" s="285">
        <v>1</v>
      </c>
      <c r="J3222" s="279">
        <v>0</v>
      </c>
      <c r="K3222" s="279">
        <v>0</v>
      </c>
      <c r="L3222" s="286" t="s">
        <v>8329</v>
      </c>
      <c r="M3222" s="287"/>
      <c r="N3222" s="71" t="s">
        <v>41</v>
      </c>
      <c r="O3222" s="74">
        <v>100</v>
      </c>
      <c r="P3222" s="74">
        <v>0</v>
      </c>
      <c r="Q3222" s="74">
        <v>0</v>
      </c>
      <c r="R3222" s="120" t="s">
        <v>33</v>
      </c>
      <c r="S3222" s="287">
        <v>60</v>
      </c>
      <c r="T3222" s="287">
        <v>115</v>
      </c>
      <c r="U3222" s="287">
        <v>12</v>
      </c>
      <c r="V3222" s="287">
        <v>0</v>
      </c>
      <c r="W3222" s="77">
        <v>0.4</v>
      </c>
      <c r="X3222" s="21">
        <v>40</v>
      </c>
      <c r="Y3222" s="123" t="s">
        <v>33</v>
      </c>
      <c r="Z3222" s="116" t="s">
        <v>5838</v>
      </c>
      <c r="AA3222" s="79">
        <v>0</v>
      </c>
      <c r="AB3222" s="79" t="s">
        <v>414</v>
      </c>
      <c r="AC3222" s="79" t="s">
        <v>414</v>
      </c>
      <c r="AD3222" s="25"/>
      <c r="AE3222" s="26"/>
      <c r="AF3222" s="27"/>
    </row>
    <row r="3223" spans="1:41" ht="16.5" customHeight="1">
      <c r="A3223" s="291" t="s">
        <v>8655</v>
      </c>
      <c r="B3223" s="114"/>
      <c r="C3223" s="497"/>
      <c r="D3223" s="276"/>
      <c r="E3223" s="285" t="s">
        <v>1135</v>
      </c>
      <c r="F3223" s="285" t="s">
        <v>445</v>
      </c>
      <c r="G3223" s="285" t="s">
        <v>8338</v>
      </c>
      <c r="H3223" s="117">
        <v>2022</v>
      </c>
      <c r="I3223" s="285">
        <v>1</v>
      </c>
      <c r="J3223" s="279">
        <v>0</v>
      </c>
      <c r="K3223" s="279">
        <v>0</v>
      </c>
      <c r="L3223" s="286" t="s">
        <v>8329</v>
      </c>
      <c r="M3223" s="287"/>
      <c r="N3223" s="71" t="s">
        <v>41</v>
      </c>
      <c r="O3223" s="74">
        <v>1150</v>
      </c>
      <c r="P3223" s="74">
        <v>0</v>
      </c>
      <c r="Q3223" s="74">
        <v>0</v>
      </c>
      <c r="R3223" s="120" t="s">
        <v>33</v>
      </c>
      <c r="S3223" s="76">
        <v>60</v>
      </c>
      <c r="T3223" s="76">
        <v>110</v>
      </c>
      <c r="U3223" s="281">
        <v>0</v>
      </c>
      <c r="V3223" s="121">
        <v>0</v>
      </c>
      <c r="W3223" s="77">
        <v>0.155</v>
      </c>
      <c r="X3223" s="21">
        <v>178.25</v>
      </c>
      <c r="Y3223" s="123" t="s">
        <v>33</v>
      </c>
      <c r="Z3223" s="116" t="s">
        <v>5838</v>
      </c>
      <c r="AA3223" s="79">
        <v>0</v>
      </c>
      <c r="AB3223" s="79" t="s">
        <v>414</v>
      </c>
      <c r="AC3223" s="79" t="s">
        <v>414</v>
      </c>
      <c r="AD3223" s="25"/>
      <c r="AE3223" s="26"/>
      <c r="AF3223" s="27"/>
    </row>
    <row r="3224" spans="1:41" ht="16.5" customHeight="1">
      <c r="A3224" s="291" t="s">
        <v>8655</v>
      </c>
      <c r="B3224" s="114"/>
      <c r="C3224" s="497"/>
      <c r="D3224" s="276"/>
      <c r="E3224" s="285" t="s">
        <v>8659</v>
      </c>
      <c r="F3224" s="285" t="s">
        <v>8335</v>
      </c>
      <c r="G3224" s="284" t="s">
        <v>8665</v>
      </c>
      <c r="H3224" s="117">
        <v>2023</v>
      </c>
      <c r="I3224" s="285">
        <v>1</v>
      </c>
      <c r="J3224" s="279">
        <v>0</v>
      </c>
      <c r="K3224" s="279">
        <v>0</v>
      </c>
      <c r="L3224" s="286" t="s">
        <v>8329</v>
      </c>
      <c r="M3224" s="287"/>
      <c r="N3224" s="71" t="s">
        <v>41</v>
      </c>
      <c r="O3224" s="74">
        <v>8500</v>
      </c>
      <c r="P3224" s="74">
        <v>0</v>
      </c>
      <c r="Q3224" s="74">
        <v>0</v>
      </c>
      <c r="R3224" s="120" t="s">
        <v>33</v>
      </c>
      <c r="S3224" s="76">
        <v>60</v>
      </c>
      <c r="T3224" s="76">
        <v>110</v>
      </c>
      <c r="U3224" s="281">
        <v>0</v>
      </c>
      <c r="V3224" s="121">
        <v>0</v>
      </c>
      <c r="W3224" s="77">
        <v>3.551E-2</v>
      </c>
      <c r="X3224" s="21">
        <v>301.83499999999998</v>
      </c>
      <c r="Y3224" s="123" t="s">
        <v>33</v>
      </c>
      <c r="Z3224" s="116" t="s">
        <v>5838</v>
      </c>
      <c r="AA3224" s="79">
        <v>0</v>
      </c>
      <c r="AB3224" s="79" t="s">
        <v>414</v>
      </c>
      <c r="AC3224" s="79" t="s">
        <v>414</v>
      </c>
      <c r="AD3224" s="25"/>
      <c r="AE3224" s="26"/>
      <c r="AF3224" s="27"/>
    </row>
    <row r="3225" spans="1:41" ht="16.5" customHeight="1">
      <c r="A3225" s="291" t="s">
        <v>8655</v>
      </c>
      <c r="B3225" s="114"/>
      <c r="C3225" s="497"/>
      <c r="D3225" s="276"/>
      <c r="E3225" s="285" t="s">
        <v>107</v>
      </c>
      <c r="F3225" s="285" t="s">
        <v>200</v>
      </c>
      <c r="G3225" s="285" t="s">
        <v>8336</v>
      </c>
      <c r="H3225" s="117">
        <v>2021</v>
      </c>
      <c r="I3225" s="285">
        <v>1</v>
      </c>
      <c r="J3225" s="279">
        <v>0</v>
      </c>
      <c r="K3225" s="279">
        <v>0</v>
      </c>
      <c r="L3225" s="286" t="s">
        <v>8329</v>
      </c>
      <c r="M3225" s="287"/>
      <c r="N3225" s="71" t="s">
        <v>41</v>
      </c>
      <c r="O3225" s="288">
        <v>8500</v>
      </c>
      <c r="P3225" s="74">
        <v>0</v>
      </c>
      <c r="Q3225" s="74">
        <v>0</v>
      </c>
      <c r="R3225" s="120" t="s">
        <v>33</v>
      </c>
      <c r="S3225" s="76">
        <v>60</v>
      </c>
      <c r="T3225" s="76">
        <v>110</v>
      </c>
      <c r="U3225" s="281">
        <v>0</v>
      </c>
      <c r="V3225" s="121">
        <v>0</v>
      </c>
      <c r="W3225" s="77">
        <v>5.1999999999999998E-2</v>
      </c>
      <c r="X3225" s="21">
        <v>442</v>
      </c>
      <c r="Y3225" s="123" t="s">
        <v>33</v>
      </c>
      <c r="Z3225" s="116" t="s">
        <v>5838</v>
      </c>
      <c r="AA3225" s="79">
        <v>0</v>
      </c>
      <c r="AB3225" s="79" t="s">
        <v>414</v>
      </c>
      <c r="AC3225" s="79" t="s">
        <v>414</v>
      </c>
      <c r="AD3225" s="25"/>
      <c r="AE3225" s="26"/>
      <c r="AF3225" s="27"/>
    </row>
    <row r="3226" spans="1:41" ht="16.5" customHeight="1">
      <c r="A3226" s="291" t="s">
        <v>8655</v>
      </c>
      <c r="B3226" s="114"/>
      <c r="C3226" s="497"/>
      <c r="D3226" s="276"/>
      <c r="E3226" s="285" t="s">
        <v>1135</v>
      </c>
      <c r="F3226" s="285" t="s">
        <v>445</v>
      </c>
      <c r="G3226" s="285" t="s">
        <v>8328</v>
      </c>
      <c r="H3226" s="117">
        <v>2020</v>
      </c>
      <c r="I3226" s="285">
        <v>1</v>
      </c>
      <c r="J3226" s="279">
        <v>0</v>
      </c>
      <c r="K3226" s="279">
        <v>0</v>
      </c>
      <c r="L3226" s="286" t="s">
        <v>8329</v>
      </c>
      <c r="M3226" s="287"/>
      <c r="N3226" s="71" t="s">
        <v>41</v>
      </c>
      <c r="O3226" s="74">
        <v>1150</v>
      </c>
      <c r="P3226" s="74">
        <v>0</v>
      </c>
      <c r="Q3226" s="74">
        <v>0</v>
      </c>
      <c r="R3226" s="120" t="s">
        <v>33</v>
      </c>
      <c r="S3226" s="76">
        <v>50</v>
      </c>
      <c r="T3226" s="76">
        <v>110</v>
      </c>
      <c r="U3226" s="281">
        <v>30</v>
      </c>
      <c r="V3226" s="121">
        <v>0</v>
      </c>
      <c r="W3226" s="77">
        <v>0.54</v>
      </c>
      <c r="X3226" s="21">
        <v>621</v>
      </c>
      <c r="Y3226" s="123" t="s">
        <v>33</v>
      </c>
      <c r="Z3226" s="116" t="s">
        <v>5838</v>
      </c>
      <c r="AA3226" s="79"/>
      <c r="AB3226" s="79"/>
      <c r="AC3226" s="79"/>
      <c r="AD3226" s="25"/>
      <c r="AE3226" s="26"/>
      <c r="AF3226" s="27"/>
    </row>
    <row r="3227" spans="1:41" ht="16.5" customHeight="1">
      <c r="A3227" s="291" t="s">
        <v>8655</v>
      </c>
      <c r="B3227" s="114"/>
      <c r="C3227" s="497"/>
      <c r="D3227" s="276"/>
      <c r="E3227" s="285" t="s">
        <v>90</v>
      </c>
      <c r="F3227" s="285" t="s">
        <v>125</v>
      </c>
      <c r="G3227" s="284" t="s">
        <v>8666</v>
      </c>
      <c r="H3227" s="117">
        <v>2023</v>
      </c>
      <c r="I3227" s="285">
        <v>1</v>
      </c>
      <c r="J3227" s="279">
        <v>0</v>
      </c>
      <c r="K3227" s="279">
        <v>0</v>
      </c>
      <c r="L3227" s="286" t="s">
        <v>8329</v>
      </c>
      <c r="M3227" s="287"/>
      <c r="N3227" s="71" t="s">
        <v>41</v>
      </c>
      <c r="O3227" s="74">
        <v>8500</v>
      </c>
      <c r="P3227" s="74">
        <v>0</v>
      </c>
      <c r="Q3227" s="74">
        <v>0</v>
      </c>
      <c r="R3227" s="120" t="s">
        <v>33</v>
      </c>
      <c r="S3227" s="76">
        <v>60</v>
      </c>
      <c r="T3227" s="76">
        <v>110</v>
      </c>
      <c r="U3227" s="281">
        <v>4.74</v>
      </c>
      <c r="V3227" s="121">
        <v>0</v>
      </c>
      <c r="W3227" s="77">
        <v>0.09</v>
      </c>
      <c r="X3227" s="21">
        <v>765</v>
      </c>
      <c r="Y3227" s="123" t="s">
        <v>33</v>
      </c>
      <c r="Z3227" s="116" t="s">
        <v>5838</v>
      </c>
      <c r="AA3227" s="79">
        <v>0</v>
      </c>
      <c r="AB3227" s="79" t="s">
        <v>414</v>
      </c>
      <c r="AC3227" s="79" t="s">
        <v>414</v>
      </c>
      <c r="AD3227" s="25"/>
      <c r="AE3227" s="26"/>
      <c r="AF3227" s="27"/>
      <c r="AG3227" s="28"/>
      <c r="AH3227" s="28"/>
      <c r="AI3227" s="28"/>
      <c r="AJ3227" s="28"/>
      <c r="AK3227" s="28"/>
      <c r="AL3227" s="28"/>
      <c r="AM3227" s="28"/>
      <c r="AN3227" s="28"/>
      <c r="AO3227" s="28"/>
    </row>
    <row r="3228" spans="1:41" ht="16.5" customHeight="1">
      <c r="A3228" s="291" t="s">
        <v>8655</v>
      </c>
      <c r="B3228" s="114"/>
      <c r="C3228" s="497"/>
      <c r="D3228" s="276"/>
      <c r="E3228" s="285" t="s">
        <v>1135</v>
      </c>
      <c r="F3228" s="285" t="s">
        <v>2454</v>
      </c>
      <c r="G3228" s="285" t="s">
        <v>8330</v>
      </c>
      <c r="H3228" s="117">
        <v>2020</v>
      </c>
      <c r="I3228" s="285">
        <v>1</v>
      </c>
      <c r="J3228" s="279">
        <v>0</v>
      </c>
      <c r="K3228" s="279">
        <v>0</v>
      </c>
      <c r="L3228" s="286" t="s">
        <v>8329</v>
      </c>
      <c r="M3228" s="287"/>
      <c r="N3228" s="71" t="s">
        <v>41</v>
      </c>
      <c r="O3228" s="74">
        <v>500</v>
      </c>
      <c r="P3228" s="74">
        <v>0</v>
      </c>
      <c r="Q3228" s="74">
        <v>0</v>
      </c>
      <c r="R3228" s="120" t="s">
        <v>33</v>
      </c>
      <c r="S3228" s="76">
        <v>50</v>
      </c>
      <c r="T3228" s="76">
        <v>110</v>
      </c>
      <c r="U3228" s="281">
        <v>30</v>
      </c>
      <c r="V3228" s="121">
        <v>0</v>
      </c>
      <c r="W3228" s="77">
        <v>54</v>
      </c>
      <c r="X3228" s="21">
        <v>27000</v>
      </c>
      <c r="Y3228" s="123" t="s">
        <v>33</v>
      </c>
      <c r="Z3228" s="116" t="s">
        <v>5838</v>
      </c>
      <c r="AA3228" s="79">
        <v>0</v>
      </c>
      <c r="AB3228" s="79" t="s">
        <v>414</v>
      </c>
      <c r="AC3228" s="79" t="s">
        <v>414</v>
      </c>
      <c r="AD3228" s="25"/>
      <c r="AE3228" s="26"/>
      <c r="AF3228" s="27"/>
    </row>
    <row r="3229" spans="1:41" ht="16.5" customHeight="1">
      <c r="A3229" s="291" t="s">
        <v>8655</v>
      </c>
      <c r="B3229" s="114"/>
      <c r="C3229" s="497"/>
      <c r="D3229" s="276"/>
      <c r="E3229" s="285" t="s">
        <v>1135</v>
      </c>
      <c r="F3229" s="285" t="s">
        <v>36</v>
      </c>
      <c r="G3229" s="285" t="s">
        <v>389</v>
      </c>
      <c r="H3229" s="117">
        <v>2020</v>
      </c>
      <c r="I3229" s="285">
        <v>1</v>
      </c>
      <c r="J3229" s="279">
        <v>0</v>
      </c>
      <c r="K3229" s="279">
        <v>0</v>
      </c>
      <c r="L3229" s="286" t="s">
        <v>8329</v>
      </c>
      <c r="M3229" s="287"/>
      <c r="N3229" s="71" t="s">
        <v>41</v>
      </c>
      <c r="O3229" s="74">
        <v>500</v>
      </c>
      <c r="P3229" s="74">
        <v>0</v>
      </c>
      <c r="Q3229" s="74">
        <v>0</v>
      </c>
      <c r="R3229" s="120" t="s">
        <v>33</v>
      </c>
      <c r="S3229" s="76">
        <v>50</v>
      </c>
      <c r="T3229" s="76">
        <v>110</v>
      </c>
      <c r="U3229" s="281">
        <v>30</v>
      </c>
      <c r="V3229" s="121">
        <v>0</v>
      </c>
      <c r="W3229" s="77">
        <v>54</v>
      </c>
      <c r="X3229" s="21">
        <v>27000</v>
      </c>
      <c r="Y3229" s="123" t="s">
        <v>33</v>
      </c>
      <c r="Z3229" s="116" t="s">
        <v>5838</v>
      </c>
      <c r="AA3229" s="79">
        <v>0</v>
      </c>
      <c r="AB3229" s="79" t="s">
        <v>414</v>
      </c>
      <c r="AC3229" s="79" t="s">
        <v>414</v>
      </c>
      <c r="AD3229" s="25"/>
      <c r="AE3229" s="26"/>
      <c r="AF3229" s="27"/>
    </row>
    <row r="3230" spans="1:41" ht="16.5" customHeight="1">
      <c r="A3230" s="289" t="s">
        <v>8691</v>
      </c>
      <c r="B3230" s="114"/>
      <c r="C3230" s="497"/>
      <c r="D3230" s="276"/>
      <c r="E3230" s="285" t="s">
        <v>8692</v>
      </c>
      <c r="F3230" s="285" t="s">
        <v>1116</v>
      </c>
      <c r="G3230" s="285">
        <v>310</v>
      </c>
      <c r="H3230" s="292">
        <v>2017</v>
      </c>
      <c r="I3230" s="285">
        <v>1</v>
      </c>
      <c r="J3230" s="285">
        <v>0</v>
      </c>
      <c r="K3230" s="285">
        <v>0</v>
      </c>
      <c r="L3230" s="287" t="s">
        <v>8366</v>
      </c>
      <c r="M3230" s="287"/>
      <c r="N3230" s="71" t="s">
        <v>41</v>
      </c>
      <c r="O3230" s="293">
        <v>0</v>
      </c>
      <c r="P3230" s="293">
        <v>0</v>
      </c>
      <c r="Q3230" s="293">
        <v>0</v>
      </c>
      <c r="R3230" s="120" t="s">
        <v>33</v>
      </c>
      <c r="S3230" s="287">
        <v>60</v>
      </c>
      <c r="T3230" s="287">
        <v>110</v>
      </c>
      <c r="U3230" s="294">
        <v>4.545454545454545</v>
      </c>
      <c r="V3230" s="294">
        <v>24.200000000000003</v>
      </c>
      <c r="W3230" s="295">
        <v>0.5</v>
      </c>
      <c r="X3230" s="21">
        <v>0</v>
      </c>
      <c r="Y3230" s="123" t="s">
        <v>33</v>
      </c>
      <c r="Z3230" s="116" t="s">
        <v>5838</v>
      </c>
      <c r="AA3230" s="79">
        <v>0</v>
      </c>
      <c r="AB3230" s="79" t="s">
        <v>414</v>
      </c>
      <c r="AC3230" s="79" t="s">
        <v>414</v>
      </c>
      <c r="AD3230" s="25"/>
      <c r="AE3230" s="26"/>
      <c r="AF3230" s="27"/>
      <c r="AG3230" s="28"/>
      <c r="AH3230" s="28"/>
      <c r="AI3230" s="28"/>
      <c r="AJ3230" s="28"/>
      <c r="AK3230" s="28"/>
      <c r="AL3230" s="28"/>
      <c r="AM3230" s="28"/>
      <c r="AN3230" s="28"/>
      <c r="AO3230" s="28"/>
    </row>
    <row r="3231" spans="1:41" ht="16.5" customHeight="1">
      <c r="A3231" s="289" t="s">
        <v>8691</v>
      </c>
      <c r="B3231" s="114"/>
      <c r="C3231" s="497"/>
      <c r="D3231" s="276"/>
      <c r="E3231" s="285" t="s">
        <v>8692</v>
      </c>
      <c r="F3231" s="285" t="s">
        <v>8367</v>
      </c>
      <c r="G3231" s="285" t="s">
        <v>8368</v>
      </c>
      <c r="H3231" s="292">
        <v>2022</v>
      </c>
      <c r="I3231" s="285">
        <v>1</v>
      </c>
      <c r="J3231" s="285">
        <v>0</v>
      </c>
      <c r="K3231" s="285">
        <v>0</v>
      </c>
      <c r="L3231" s="287" t="s">
        <v>8366</v>
      </c>
      <c r="M3231" s="287"/>
      <c r="N3231" s="71" t="s">
        <v>41</v>
      </c>
      <c r="O3231" s="293">
        <v>0</v>
      </c>
      <c r="P3231" s="293">
        <v>0</v>
      </c>
      <c r="Q3231" s="293">
        <v>0</v>
      </c>
      <c r="R3231" s="120" t="s">
        <v>33</v>
      </c>
      <c r="S3231" s="287">
        <v>60</v>
      </c>
      <c r="T3231" s="287">
        <v>110</v>
      </c>
      <c r="U3231" s="294">
        <v>10.909090909090908</v>
      </c>
      <c r="V3231" s="294">
        <v>10.083333333333334</v>
      </c>
      <c r="W3231" s="295">
        <v>1.2</v>
      </c>
      <c r="X3231" s="21">
        <v>0</v>
      </c>
      <c r="Y3231" s="123" t="s">
        <v>33</v>
      </c>
      <c r="Z3231" s="116" t="s">
        <v>5838</v>
      </c>
      <c r="AA3231" s="79">
        <v>0</v>
      </c>
      <c r="AB3231" s="79" t="s">
        <v>414</v>
      </c>
      <c r="AC3231" s="79" t="s">
        <v>414</v>
      </c>
      <c r="AD3231" s="25"/>
      <c r="AE3231" s="26"/>
      <c r="AF3231" s="27"/>
      <c r="AG3231" s="28"/>
      <c r="AH3231" s="28"/>
      <c r="AI3231" s="28"/>
      <c r="AJ3231" s="28"/>
      <c r="AK3231" s="28"/>
      <c r="AL3231" s="28"/>
      <c r="AM3231" s="28"/>
      <c r="AN3231" s="28"/>
      <c r="AO3231" s="28"/>
    </row>
    <row r="3232" spans="1:41" ht="16.5" customHeight="1">
      <c r="A3232" s="289" t="s">
        <v>8691</v>
      </c>
      <c r="B3232" s="114"/>
      <c r="C3232" s="497"/>
      <c r="D3232" s="276"/>
      <c r="E3232" s="285" t="s">
        <v>8693</v>
      </c>
      <c r="F3232" s="285" t="s">
        <v>8369</v>
      </c>
      <c r="G3232" s="285" t="s">
        <v>8370</v>
      </c>
      <c r="H3232" s="292">
        <v>2005</v>
      </c>
      <c r="I3232" s="285">
        <v>1</v>
      </c>
      <c r="J3232" s="285">
        <v>0</v>
      </c>
      <c r="K3232" s="285">
        <v>0</v>
      </c>
      <c r="L3232" s="287" t="s">
        <v>8366</v>
      </c>
      <c r="M3232" s="287"/>
      <c r="N3232" s="71" t="s">
        <v>41</v>
      </c>
      <c r="O3232" s="293">
        <v>0</v>
      </c>
      <c r="P3232" s="293">
        <v>0</v>
      </c>
      <c r="Q3232" s="293">
        <v>0</v>
      </c>
      <c r="R3232" s="120" t="s">
        <v>33</v>
      </c>
      <c r="S3232" s="287">
        <v>60</v>
      </c>
      <c r="T3232" s="287">
        <v>110</v>
      </c>
      <c r="U3232" s="294">
        <v>0.90900000000000003</v>
      </c>
      <c r="V3232" s="294">
        <v>121.012101210121</v>
      </c>
      <c r="W3232" s="295">
        <v>0.1</v>
      </c>
      <c r="X3232" s="21">
        <v>0</v>
      </c>
      <c r="Y3232" s="123" t="s">
        <v>33</v>
      </c>
      <c r="Z3232" s="116" t="s">
        <v>5838</v>
      </c>
      <c r="AA3232" s="79">
        <v>0</v>
      </c>
      <c r="AB3232" s="79" t="s">
        <v>414</v>
      </c>
      <c r="AC3232" s="79" t="s">
        <v>414</v>
      </c>
      <c r="AD3232" s="25"/>
      <c r="AE3232" s="26"/>
      <c r="AF3232" s="27"/>
      <c r="AG3232" s="28"/>
      <c r="AH3232" s="28"/>
      <c r="AI3232" s="28"/>
      <c r="AJ3232" s="28"/>
      <c r="AK3232" s="28"/>
      <c r="AL3232" s="28"/>
      <c r="AM3232" s="28"/>
      <c r="AN3232" s="28"/>
      <c r="AO3232" s="28"/>
    </row>
    <row r="3233" spans="1:147" ht="16.5" customHeight="1">
      <c r="A3233" s="289" t="s">
        <v>8691</v>
      </c>
      <c r="B3233" s="114"/>
      <c r="C3233" s="497"/>
      <c r="D3233" s="276"/>
      <c r="E3233" s="285" t="s">
        <v>8694</v>
      </c>
      <c r="F3233" s="285" t="s">
        <v>8695</v>
      </c>
      <c r="G3233" s="285" t="s">
        <v>8371</v>
      </c>
      <c r="H3233" s="292">
        <v>2024</v>
      </c>
      <c r="I3233" s="285">
        <v>1</v>
      </c>
      <c r="J3233" s="285">
        <v>0</v>
      </c>
      <c r="K3233" s="285">
        <v>0</v>
      </c>
      <c r="L3233" s="287" t="s">
        <v>8366</v>
      </c>
      <c r="M3233" s="287"/>
      <c r="N3233" s="71" t="s">
        <v>41</v>
      </c>
      <c r="O3233" s="293">
        <v>0</v>
      </c>
      <c r="P3233" s="293">
        <v>0</v>
      </c>
      <c r="Q3233" s="293">
        <v>0</v>
      </c>
      <c r="R3233" s="120" t="s">
        <v>33</v>
      </c>
      <c r="S3233" s="287">
        <v>60</v>
      </c>
      <c r="T3233" s="287">
        <v>110</v>
      </c>
      <c r="U3233" s="294">
        <v>4.545454545454545</v>
      </c>
      <c r="V3233" s="294">
        <v>24.2</v>
      </c>
      <c r="W3233" s="295">
        <v>0.5</v>
      </c>
      <c r="X3233" s="21">
        <v>0</v>
      </c>
      <c r="Y3233" s="123" t="s">
        <v>33</v>
      </c>
      <c r="Z3233" s="116" t="s">
        <v>5838</v>
      </c>
      <c r="AA3233" s="79">
        <v>0</v>
      </c>
      <c r="AB3233" s="79" t="s">
        <v>414</v>
      </c>
      <c r="AC3233" s="79" t="s">
        <v>414</v>
      </c>
      <c r="AD3233" s="25"/>
      <c r="AE3233" s="26"/>
      <c r="AF3233" s="27"/>
      <c r="AG3233" s="28"/>
      <c r="AH3233" s="28"/>
      <c r="AI3233" s="28"/>
      <c r="AJ3233" s="28"/>
      <c r="AK3233" s="28"/>
      <c r="AL3233" s="28"/>
      <c r="AM3233" s="28"/>
      <c r="AN3233" s="28"/>
      <c r="AO3233" s="28"/>
    </row>
    <row r="3234" spans="1:147" ht="16.5" customHeight="1">
      <c r="A3234" s="289" t="s">
        <v>8691</v>
      </c>
      <c r="B3234" s="114"/>
      <c r="C3234" s="497"/>
      <c r="D3234" s="276"/>
      <c r="E3234" s="285" t="s">
        <v>8696</v>
      </c>
      <c r="F3234" s="285" t="s">
        <v>8372</v>
      </c>
      <c r="G3234" s="285" t="s">
        <v>8373</v>
      </c>
      <c r="H3234" s="292">
        <v>2024</v>
      </c>
      <c r="I3234" s="285">
        <v>1</v>
      </c>
      <c r="J3234" s="285">
        <v>0</v>
      </c>
      <c r="K3234" s="285">
        <v>0</v>
      </c>
      <c r="L3234" s="287" t="s">
        <v>8366</v>
      </c>
      <c r="M3234" s="287"/>
      <c r="N3234" s="71" t="s">
        <v>41</v>
      </c>
      <c r="O3234" s="293">
        <v>0</v>
      </c>
      <c r="P3234" s="293">
        <v>0</v>
      </c>
      <c r="Q3234" s="293">
        <v>0</v>
      </c>
      <c r="R3234" s="120" t="s">
        <v>33</v>
      </c>
      <c r="S3234" s="287">
        <v>60</v>
      </c>
      <c r="T3234" s="287">
        <v>110</v>
      </c>
      <c r="U3234" s="294">
        <v>0.7</v>
      </c>
      <c r="V3234" s="294">
        <v>157.13999999999999</v>
      </c>
      <c r="W3234" s="295">
        <v>7.6999999999999999E-2</v>
      </c>
      <c r="X3234" s="21">
        <v>0</v>
      </c>
      <c r="Y3234" s="123" t="s">
        <v>33</v>
      </c>
      <c r="Z3234" s="116" t="s">
        <v>5838</v>
      </c>
      <c r="AA3234" s="79">
        <v>0</v>
      </c>
      <c r="AB3234" s="79" t="s">
        <v>414</v>
      </c>
      <c r="AC3234" s="79" t="s">
        <v>414</v>
      </c>
      <c r="AD3234" s="25"/>
      <c r="AE3234" s="26"/>
      <c r="AF3234" s="27"/>
      <c r="AG3234" s="31"/>
      <c r="AH3234" s="32"/>
      <c r="AI3234" s="32"/>
      <c r="AJ3234" s="32"/>
      <c r="AK3234" s="32"/>
      <c r="AL3234" s="32"/>
      <c r="AM3234" s="32"/>
      <c r="AN3234" s="32"/>
      <c r="AO3234" s="32"/>
      <c r="AP3234" s="276"/>
      <c r="AQ3234" s="276"/>
      <c r="AR3234" s="276"/>
      <c r="AS3234" s="276"/>
      <c r="AT3234" s="276"/>
      <c r="AU3234" s="276"/>
      <c r="AV3234" s="276"/>
      <c r="AW3234" s="276"/>
      <c r="AX3234" s="276"/>
      <c r="AY3234" s="276"/>
      <c r="AZ3234" s="276"/>
      <c r="BA3234" s="276"/>
      <c r="BB3234" s="276"/>
      <c r="BC3234" s="276"/>
      <c r="BD3234" s="276"/>
      <c r="BE3234" s="276"/>
      <c r="BF3234" s="276"/>
      <c r="BG3234" s="276"/>
      <c r="BH3234" s="276"/>
      <c r="BI3234" s="276"/>
      <c r="BJ3234" s="276"/>
      <c r="BK3234" s="276"/>
      <c r="BL3234" s="276"/>
      <c r="BM3234" s="276"/>
      <c r="BN3234" s="276"/>
      <c r="BO3234" s="276"/>
      <c r="BP3234" s="276"/>
      <c r="BQ3234" s="276"/>
      <c r="BR3234" s="276"/>
      <c r="BS3234" s="276"/>
      <c r="BT3234" s="276"/>
      <c r="BU3234" s="276"/>
      <c r="BV3234" s="276"/>
      <c r="BW3234" s="276"/>
      <c r="BX3234" s="276"/>
      <c r="BY3234" s="276"/>
      <c r="BZ3234" s="276"/>
      <c r="CA3234" s="276"/>
      <c r="CB3234" s="276"/>
      <c r="CC3234" s="276"/>
      <c r="CD3234" s="276"/>
      <c r="CE3234" s="276"/>
      <c r="CF3234" s="276"/>
      <c r="CG3234" s="276"/>
      <c r="CH3234" s="276"/>
      <c r="CI3234" s="276"/>
      <c r="CJ3234" s="276"/>
      <c r="CK3234" s="276"/>
      <c r="CL3234" s="276"/>
      <c r="CM3234" s="276"/>
      <c r="CN3234" s="276"/>
      <c r="CO3234" s="276"/>
      <c r="CP3234" s="276"/>
      <c r="CQ3234" s="276"/>
      <c r="CR3234" s="276"/>
      <c r="CS3234" s="276"/>
      <c r="CT3234" s="276"/>
      <c r="CU3234" s="276"/>
      <c r="CV3234" s="276"/>
      <c r="CW3234" s="276"/>
      <c r="CX3234" s="276"/>
      <c r="CY3234" s="276"/>
      <c r="CZ3234" s="276"/>
      <c r="DA3234" s="276"/>
      <c r="DB3234" s="276"/>
      <c r="DC3234" s="276"/>
      <c r="DD3234" s="276"/>
      <c r="DE3234" s="276"/>
      <c r="DF3234" s="276"/>
      <c r="DG3234" s="276"/>
      <c r="DH3234" s="276"/>
      <c r="DI3234" s="276"/>
      <c r="DJ3234" s="276"/>
      <c r="DK3234" s="276"/>
      <c r="DL3234" s="276"/>
      <c r="DM3234" s="276"/>
      <c r="DN3234" s="276"/>
      <c r="DO3234" s="276"/>
      <c r="DP3234" s="276"/>
      <c r="DQ3234" s="276"/>
      <c r="DR3234" s="276"/>
      <c r="DS3234" s="276"/>
      <c r="DT3234" s="276"/>
      <c r="DU3234" s="276"/>
      <c r="DV3234" s="276"/>
      <c r="DW3234" s="276"/>
      <c r="DX3234" s="276"/>
      <c r="DY3234" s="276"/>
      <c r="DZ3234" s="276"/>
      <c r="EA3234" s="276"/>
      <c r="EB3234" s="276"/>
      <c r="EC3234" s="276"/>
      <c r="ED3234" s="276"/>
      <c r="EE3234" s="276"/>
      <c r="EF3234" s="276"/>
      <c r="EG3234" s="276"/>
      <c r="EH3234" s="276"/>
      <c r="EI3234" s="276"/>
      <c r="EJ3234" s="276"/>
      <c r="EK3234" s="276"/>
      <c r="EL3234" s="276"/>
      <c r="EM3234" s="276"/>
      <c r="EN3234" s="276"/>
      <c r="EO3234" s="276"/>
      <c r="EP3234" s="276"/>
      <c r="EQ3234" s="296"/>
    </row>
    <row r="3235" spans="1:147" ht="16.5" customHeight="1">
      <c r="A3235" s="289" t="s">
        <v>8691</v>
      </c>
      <c r="B3235" s="114"/>
      <c r="C3235" s="497"/>
      <c r="D3235" s="276"/>
      <c r="E3235" s="285" t="s">
        <v>914</v>
      </c>
      <c r="F3235" s="285" t="s">
        <v>2934</v>
      </c>
      <c r="G3235" s="285" t="s">
        <v>8374</v>
      </c>
      <c r="H3235" s="292">
        <v>2024</v>
      </c>
      <c r="I3235" s="285">
        <v>1</v>
      </c>
      <c r="J3235" s="285">
        <v>0</v>
      </c>
      <c r="K3235" s="285">
        <v>0</v>
      </c>
      <c r="L3235" s="287" t="s">
        <v>8366</v>
      </c>
      <c r="M3235" s="287"/>
      <c r="N3235" s="71" t="s">
        <v>41</v>
      </c>
      <c r="O3235" s="293">
        <v>0</v>
      </c>
      <c r="P3235" s="293">
        <v>0</v>
      </c>
      <c r="Q3235" s="293">
        <v>0</v>
      </c>
      <c r="R3235" s="120" t="s">
        <v>33</v>
      </c>
      <c r="S3235" s="287">
        <v>60</v>
      </c>
      <c r="T3235" s="287">
        <v>110</v>
      </c>
      <c r="U3235" s="294">
        <v>0.13636363636363638</v>
      </c>
      <c r="V3235" s="294">
        <v>806.66666666666652</v>
      </c>
      <c r="W3235" s="295">
        <v>1.4999999999999999E-2</v>
      </c>
      <c r="X3235" s="21">
        <v>0</v>
      </c>
      <c r="Y3235" s="123" t="s">
        <v>33</v>
      </c>
      <c r="Z3235" s="116" t="s">
        <v>5838</v>
      </c>
      <c r="AA3235" s="79">
        <v>0</v>
      </c>
      <c r="AB3235" s="79" t="s">
        <v>414</v>
      </c>
      <c r="AC3235" s="79" t="s">
        <v>414</v>
      </c>
      <c r="AD3235" s="25"/>
      <c r="AE3235" s="26"/>
      <c r="AF3235" s="27"/>
      <c r="AG3235" s="28"/>
      <c r="AH3235" s="28"/>
      <c r="AI3235" s="28"/>
      <c r="AJ3235" s="28"/>
      <c r="AK3235" s="28"/>
      <c r="AL3235" s="28"/>
      <c r="AM3235" s="28"/>
      <c r="AN3235" s="28"/>
      <c r="AO3235" s="28"/>
      <c r="AP3235" s="297"/>
      <c r="AQ3235" s="297"/>
      <c r="AR3235" s="297"/>
      <c r="AS3235" s="297"/>
      <c r="AT3235" s="297"/>
      <c r="AU3235" s="297"/>
      <c r="AV3235" s="297"/>
      <c r="AW3235" s="297"/>
      <c r="AX3235" s="297"/>
      <c r="AY3235" s="297"/>
      <c r="AZ3235" s="297"/>
      <c r="BA3235" s="297"/>
      <c r="BB3235" s="297"/>
      <c r="BC3235" s="297"/>
      <c r="BD3235" s="297"/>
      <c r="BE3235" s="297"/>
      <c r="BF3235" s="297"/>
      <c r="BG3235" s="297"/>
      <c r="BH3235" s="297"/>
      <c r="BI3235" s="297"/>
      <c r="BJ3235" s="297"/>
      <c r="BK3235" s="297"/>
      <c r="BL3235" s="297"/>
      <c r="BM3235" s="297"/>
      <c r="BN3235" s="297"/>
      <c r="BO3235" s="297"/>
      <c r="BP3235" s="297"/>
      <c r="BQ3235" s="297"/>
      <c r="BR3235" s="297"/>
      <c r="BS3235" s="297"/>
      <c r="BT3235" s="297"/>
      <c r="BU3235" s="297"/>
      <c r="BV3235" s="297"/>
      <c r="BW3235" s="297"/>
      <c r="BX3235" s="297"/>
      <c r="BY3235" s="297"/>
      <c r="BZ3235" s="297"/>
      <c r="CA3235" s="297"/>
      <c r="CB3235" s="297"/>
      <c r="CC3235" s="297"/>
      <c r="CD3235" s="297"/>
      <c r="CE3235" s="297"/>
      <c r="CF3235" s="297"/>
      <c r="CG3235" s="297"/>
      <c r="CH3235" s="297"/>
      <c r="CI3235" s="297"/>
      <c r="CJ3235" s="297"/>
      <c r="CK3235" s="297"/>
      <c r="CL3235" s="297"/>
      <c r="CM3235" s="297"/>
      <c r="CN3235" s="297"/>
      <c r="CO3235" s="297"/>
      <c r="CP3235" s="297"/>
      <c r="CQ3235" s="297"/>
      <c r="CR3235" s="297"/>
      <c r="CS3235" s="297"/>
      <c r="CT3235" s="297"/>
      <c r="CU3235" s="297"/>
      <c r="CV3235" s="297"/>
      <c r="CW3235" s="297"/>
      <c r="CX3235" s="297"/>
      <c r="CY3235" s="297"/>
      <c r="CZ3235" s="297"/>
      <c r="DA3235" s="297"/>
      <c r="DB3235" s="297"/>
      <c r="DC3235" s="297"/>
      <c r="DD3235" s="297"/>
      <c r="DE3235" s="297"/>
      <c r="DF3235" s="297"/>
      <c r="DG3235" s="297"/>
      <c r="DH3235" s="297"/>
      <c r="DI3235" s="297"/>
      <c r="DJ3235" s="297"/>
      <c r="DK3235" s="297"/>
      <c r="DL3235" s="297"/>
      <c r="DM3235" s="297"/>
      <c r="DN3235" s="297"/>
      <c r="DO3235" s="297"/>
      <c r="DP3235" s="297"/>
      <c r="DQ3235" s="297"/>
      <c r="DR3235" s="297"/>
      <c r="DS3235" s="297"/>
      <c r="DT3235" s="297"/>
      <c r="DU3235" s="297"/>
      <c r="DV3235" s="297"/>
      <c r="DW3235" s="297"/>
      <c r="DX3235" s="297"/>
      <c r="DY3235" s="297"/>
      <c r="DZ3235" s="297"/>
      <c r="EA3235" s="297"/>
      <c r="EB3235" s="297"/>
      <c r="EC3235" s="297"/>
      <c r="ED3235" s="297"/>
      <c r="EE3235" s="297"/>
      <c r="EF3235" s="297"/>
      <c r="EG3235" s="297"/>
      <c r="EH3235" s="297"/>
      <c r="EI3235" s="297"/>
      <c r="EJ3235" s="297"/>
      <c r="EK3235" s="297"/>
      <c r="EL3235" s="297"/>
      <c r="EM3235" s="297"/>
      <c r="EN3235" s="297"/>
      <c r="EO3235" s="297"/>
      <c r="EP3235" s="297"/>
      <c r="EQ3235" s="297"/>
    </row>
    <row r="3236" spans="1:147" ht="16.5" customHeight="1">
      <c r="A3236" s="289" t="s">
        <v>8691</v>
      </c>
      <c r="B3236" s="114"/>
      <c r="C3236" s="497"/>
      <c r="D3236" s="276"/>
      <c r="E3236" s="116" t="s">
        <v>8697</v>
      </c>
      <c r="F3236" s="116" t="s">
        <v>8375</v>
      </c>
      <c r="G3236" s="116" t="s">
        <v>5234</v>
      </c>
      <c r="H3236" s="117">
        <v>2013</v>
      </c>
      <c r="I3236" s="117">
        <v>1</v>
      </c>
      <c r="J3236" s="117">
        <v>0</v>
      </c>
      <c r="K3236" s="117">
        <v>0</v>
      </c>
      <c r="L3236" s="287" t="s">
        <v>8366</v>
      </c>
      <c r="M3236" s="287"/>
      <c r="N3236" s="71" t="s">
        <v>41</v>
      </c>
      <c r="O3236" s="293">
        <v>0</v>
      </c>
      <c r="P3236" s="293">
        <v>0</v>
      </c>
      <c r="Q3236" s="293">
        <v>0</v>
      </c>
      <c r="R3236" s="120" t="s">
        <v>33</v>
      </c>
      <c r="S3236" s="287">
        <v>60</v>
      </c>
      <c r="T3236" s="287">
        <v>110</v>
      </c>
      <c r="U3236" s="294">
        <v>14</v>
      </c>
      <c r="V3236" s="294">
        <v>7.8571428571428568</v>
      </c>
      <c r="W3236" s="295">
        <v>1.54</v>
      </c>
      <c r="X3236" s="21">
        <v>0</v>
      </c>
      <c r="Y3236" s="123" t="s">
        <v>33</v>
      </c>
      <c r="Z3236" s="116" t="s">
        <v>5838</v>
      </c>
      <c r="AA3236" s="79">
        <v>0</v>
      </c>
      <c r="AB3236" s="79" t="s">
        <v>414</v>
      </c>
      <c r="AC3236" s="79" t="s">
        <v>414</v>
      </c>
      <c r="AD3236" s="25"/>
      <c r="AE3236" s="26"/>
      <c r="AF3236" s="27"/>
      <c r="AG3236" s="28"/>
      <c r="AH3236" s="28"/>
      <c r="AI3236" s="28"/>
      <c r="AJ3236" s="28"/>
      <c r="AK3236" s="28"/>
      <c r="AL3236" s="28"/>
      <c r="AM3236" s="28"/>
      <c r="AN3236" s="28"/>
      <c r="AO3236" s="28"/>
      <c r="AP3236" s="297"/>
      <c r="AQ3236" s="297"/>
      <c r="AR3236" s="297"/>
      <c r="AS3236" s="297"/>
      <c r="AT3236" s="297"/>
      <c r="AU3236" s="297"/>
      <c r="AV3236" s="297"/>
      <c r="AW3236" s="297"/>
      <c r="AX3236" s="297"/>
      <c r="AY3236" s="297"/>
      <c r="AZ3236" s="297"/>
      <c r="BA3236" s="297"/>
      <c r="BB3236" s="297"/>
      <c r="BC3236" s="297"/>
      <c r="BD3236" s="297"/>
      <c r="BE3236" s="297"/>
      <c r="BF3236" s="297"/>
      <c r="BG3236" s="297"/>
      <c r="BH3236" s="297"/>
      <c r="BI3236" s="297"/>
      <c r="BJ3236" s="297"/>
      <c r="BK3236" s="297"/>
      <c r="BL3236" s="297"/>
      <c r="BM3236" s="297"/>
      <c r="BN3236" s="297"/>
      <c r="BO3236" s="297"/>
      <c r="BP3236" s="297"/>
      <c r="BQ3236" s="297"/>
      <c r="BR3236" s="297"/>
      <c r="BS3236" s="297"/>
      <c r="BT3236" s="297"/>
      <c r="BU3236" s="297"/>
      <c r="BV3236" s="297"/>
      <c r="BW3236" s="297"/>
      <c r="BX3236" s="297"/>
      <c r="BY3236" s="297"/>
      <c r="BZ3236" s="297"/>
      <c r="CA3236" s="297"/>
      <c r="CB3236" s="297"/>
      <c r="CC3236" s="297"/>
      <c r="CD3236" s="297"/>
      <c r="CE3236" s="297"/>
      <c r="CF3236" s="297"/>
      <c r="CG3236" s="297"/>
      <c r="CH3236" s="297"/>
      <c r="CI3236" s="297"/>
      <c r="CJ3236" s="297"/>
      <c r="CK3236" s="297"/>
      <c r="CL3236" s="297"/>
      <c r="CM3236" s="297"/>
      <c r="CN3236" s="297"/>
      <c r="CO3236" s="297"/>
      <c r="CP3236" s="297"/>
      <c r="CQ3236" s="297"/>
      <c r="CR3236" s="297"/>
      <c r="CS3236" s="297"/>
      <c r="CT3236" s="297"/>
      <c r="CU3236" s="297"/>
      <c r="CV3236" s="297"/>
      <c r="CW3236" s="297"/>
      <c r="CX3236" s="297"/>
      <c r="CY3236" s="297"/>
      <c r="CZ3236" s="297"/>
      <c r="DA3236" s="297"/>
      <c r="DB3236" s="297"/>
      <c r="DC3236" s="297"/>
      <c r="DD3236" s="297"/>
      <c r="DE3236" s="297"/>
      <c r="DF3236" s="297"/>
      <c r="DG3236" s="297"/>
      <c r="DH3236" s="297"/>
      <c r="DI3236" s="297"/>
      <c r="DJ3236" s="297"/>
      <c r="DK3236" s="297"/>
      <c r="DL3236" s="297"/>
      <c r="DM3236" s="297"/>
      <c r="DN3236" s="297"/>
      <c r="DO3236" s="297"/>
      <c r="DP3236" s="297"/>
      <c r="DQ3236" s="297"/>
      <c r="DR3236" s="297"/>
      <c r="DS3236" s="297"/>
      <c r="DT3236" s="297"/>
      <c r="DU3236" s="297"/>
      <c r="DV3236" s="297"/>
      <c r="DW3236" s="297"/>
      <c r="DX3236" s="297"/>
      <c r="DY3236" s="297"/>
      <c r="DZ3236" s="297"/>
      <c r="EA3236" s="297"/>
      <c r="EB3236" s="297"/>
      <c r="EC3236" s="297"/>
      <c r="ED3236" s="297"/>
      <c r="EE3236" s="297"/>
      <c r="EF3236" s="297"/>
      <c r="EG3236" s="297"/>
      <c r="EH3236" s="297"/>
      <c r="EI3236" s="297"/>
      <c r="EJ3236" s="297"/>
      <c r="EK3236" s="297"/>
      <c r="EL3236" s="297"/>
      <c r="EM3236" s="297"/>
      <c r="EN3236" s="297"/>
      <c r="EO3236" s="297"/>
      <c r="EP3236" s="297"/>
      <c r="EQ3236" s="297"/>
    </row>
    <row r="3237" spans="1:147" ht="16.5" customHeight="1">
      <c r="A3237" s="289" t="s">
        <v>8691</v>
      </c>
      <c r="B3237" s="114"/>
      <c r="C3237" s="497"/>
      <c r="D3237" s="276"/>
      <c r="E3237" s="116" t="s">
        <v>8698</v>
      </c>
      <c r="F3237" s="116" t="s">
        <v>8376</v>
      </c>
      <c r="G3237" s="116" t="s">
        <v>8377</v>
      </c>
      <c r="H3237" s="117" t="s">
        <v>67</v>
      </c>
      <c r="I3237" s="117">
        <v>1</v>
      </c>
      <c r="J3237" s="117">
        <v>0</v>
      </c>
      <c r="K3237" s="117">
        <v>0</v>
      </c>
      <c r="L3237" s="287" t="s">
        <v>8366</v>
      </c>
      <c r="M3237" s="287"/>
      <c r="N3237" s="71" t="s">
        <v>41</v>
      </c>
      <c r="O3237" s="293">
        <v>0</v>
      </c>
      <c r="P3237" s="293">
        <v>0</v>
      </c>
      <c r="Q3237" s="293">
        <v>0</v>
      </c>
      <c r="R3237" s="120" t="s">
        <v>33</v>
      </c>
      <c r="S3237" s="287">
        <v>60</v>
      </c>
      <c r="T3237" s="287">
        <v>110</v>
      </c>
      <c r="U3237" s="294">
        <v>0.64545454545454539</v>
      </c>
      <c r="V3237" s="294">
        <v>170.42253521126761</v>
      </c>
      <c r="W3237" s="295">
        <v>7.0999999999999994E-2</v>
      </c>
      <c r="X3237" s="21">
        <v>0</v>
      </c>
      <c r="Y3237" s="123" t="s">
        <v>33</v>
      </c>
      <c r="Z3237" s="116" t="s">
        <v>5838</v>
      </c>
      <c r="AA3237" s="79">
        <v>0</v>
      </c>
      <c r="AB3237" s="79" t="s">
        <v>414</v>
      </c>
      <c r="AC3237" s="79" t="s">
        <v>414</v>
      </c>
      <c r="AD3237" s="25"/>
      <c r="AE3237" s="26"/>
      <c r="AF3237" s="27"/>
      <c r="AG3237" s="28"/>
      <c r="AH3237" s="28"/>
      <c r="AI3237" s="28"/>
      <c r="AJ3237" s="28"/>
      <c r="AK3237" s="28"/>
      <c r="AL3237" s="28"/>
      <c r="AM3237" s="28"/>
      <c r="AN3237" s="28"/>
      <c r="AO3237" s="28"/>
      <c r="AP3237" s="297"/>
      <c r="AQ3237" s="297"/>
      <c r="AR3237" s="297"/>
      <c r="AS3237" s="297"/>
      <c r="AT3237" s="297"/>
      <c r="AU3237" s="297"/>
      <c r="AV3237" s="297"/>
      <c r="AW3237" s="297"/>
      <c r="AX3237" s="297"/>
      <c r="AY3237" s="297"/>
      <c r="AZ3237" s="297"/>
      <c r="BA3237" s="297"/>
      <c r="BB3237" s="297"/>
      <c r="BC3237" s="297"/>
      <c r="BD3237" s="297"/>
      <c r="BE3237" s="297"/>
      <c r="BF3237" s="297"/>
      <c r="BG3237" s="297"/>
      <c r="BH3237" s="297"/>
      <c r="BI3237" s="297"/>
      <c r="BJ3237" s="297"/>
      <c r="BK3237" s="297"/>
      <c r="BL3237" s="297"/>
      <c r="BM3237" s="297"/>
      <c r="BN3237" s="297"/>
      <c r="BO3237" s="297"/>
      <c r="BP3237" s="297"/>
      <c r="BQ3237" s="297"/>
      <c r="BR3237" s="297"/>
      <c r="BS3237" s="297"/>
      <c r="BT3237" s="297"/>
      <c r="BU3237" s="297"/>
      <c r="BV3237" s="297"/>
      <c r="BW3237" s="297"/>
      <c r="BX3237" s="297"/>
      <c r="BY3237" s="297"/>
      <c r="BZ3237" s="297"/>
      <c r="CA3237" s="297"/>
      <c r="CB3237" s="297"/>
      <c r="CC3237" s="297"/>
      <c r="CD3237" s="297"/>
      <c r="CE3237" s="297"/>
      <c r="CF3237" s="297"/>
      <c r="CG3237" s="297"/>
      <c r="CH3237" s="297"/>
      <c r="CI3237" s="297"/>
      <c r="CJ3237" s="297"/>
      <c r="CK3237" s="297"/>
      <c r="CL3237" s="297"/>
      <c r="CM3237" s="297"/>
      <c r="CN3237" s="297"/>
      <c r="CO3237" s="297"/>
      <c r="CP3237" s="297"/>
      <c r="CQ3237" s="297"/>
      <c r="CR3237" s="297"/>
      <c r="CS3237" s="297"/>
      <c r="CT3237" s="297"/>
      <c r="CU3237" s="297"/>
      <c r="CV3237" s="297"/>
      <c r="CW3237" s="297"/>
      <c r="CX3237" s="297"/>
      <c r="CY3237" s="297"/>
      <c r="CZ3237" s="297"/>
      <c r="DA3237" s="297"/>
      <c r="DB3237" s="297"/>
      <c r="DC3237" s="297"/>
      <c r="DD3237" s="297"/>
      <c r="DE3237" s="297"/>
      <c r="DF3237" s="297"/>
      <c r="DG3237" s="297"/>
      <c r="DH3237" s="297"/>
      <c r="DI3237" s="297"/>
      <c r="DJ3237" s="297"/>
      <c r="DK3237" s="297"/>
      <c r="DL3237" s="297"/>
      <c r="DM3237" s="297"/>
      <c r="DN3237" s="297"/>
      <c r="DO3237" s="297"/>
      <c r="DP3237" s="297"/>
      <c r="DQ3237" s="297"/>
      <c r="DR3237" s="297"/>
      <c r="DS3237" s="297"/>
      <c r="DT3237" s="297"/>
      <c r="DU3237" s="297"/>
      <c r="DV3237" s="297"/>
      <c r="DW3237" s="297"/>
      <c r="DX3237" s="297"/>
      <c r="DY3237" s="297"/>
      <c r="DZ3237" s="297"/>
      <c r="EA3237" s="297"/>
      <c r="EB3237" s="297"/>
      <c r="EC3237" s="297"/>
      <c r="ED3237" s="297"/>
      <c r="EE3237" s="297"/>
      <c r="EF3237" s="297"/>
      <c r="EG3237" s="297"/>
      <c r="EH3237" s="297"/>
      <c r="EI3237" s="297"/>
      <c r="EJ3237" s="297"/>
      <c r="EK3237" s="297"/>
      <c r="EL3237" s="297"/>
      <c r="EM3237" s="297"/>
      <c r="EN3237" s="297"/>
      <c r="EO3237" s="297"/>
      <c r="EP3237" s="297"/>
      <c r="EQ3237" s="297"/>
    </row>
    <row r="3238" spans="1:147" ht="16.5" customHeight="1">
      <c r="A3238" s="289" t="s">
        <v>8691</v>
      </c>
      <c r="B3238" s="114"/>
      <c r="C3238" s="497"/>
      <c r="D3238" s="276"/>
      <c r="E3238" s="285" t="s">
        <v>1732</v>
      </c>
      <c r="F3238" s="285" t="s">
        <v>1043</v>
      </c>
      <c r="G3238" s="285" t="s">
        <v>8378</v>
      </c>
      <c r="H3238" s="117">
        <v>2007</v>
      </c>
      <c r="I3238" s="117">
        <v>1</v>
      </c>
      <c r="J3238" s="117">
        <v>0</v>
      </c>
      <c r="K3238" s="117">
        <v>0</v>
      </c>
      <c r="L3238" s="287" t="s">
        <v>8366</v>
      </c>
      <c r="M3238" s="287"/>
      <c r="N3238" s="71" t="s">
        <v>41</v>
      </c>
      <c r="O3238" s="293">
        <v>0</v>
      </c>
      <c r="P3238" s="293">
        <v>0</v>
      </c>
      <c r="Q3238" s="293">
        <v>0</v>
      </c>
      <c r="R3238" s="120" t="s">
        <v>33</v>
      </c>
      <c r="S3238" s="287">
        <v>60</v>
      </c>
      <c r="T3238" s="287">
        <v>110</v>
      </c>
      <c r="U3238" s="294">
        <v>0.79999999999999993</v>
      </c>
      <c r="V3238" s="294">
        <v>137.5</v>
      </c>
      <c r="W3238" s="287">
        <v>8.7999999999999995E-2</v>
      </c>
      <c r="X3238" s="21">
        <v>0</v>
      </c>
      <c r="Y3238" s="123" t="s">
        <v>33</v>
      </c>
      <c r="Z3238" s="116" t="s">
        <v>5838</v>
      </c>
      <c r="AA3238" s="79">
        <v>0</v>
      </c>
      <c r="AB3238" s="79" t="s">
        <v>414</v>
      </c>
      <c r="AC3238" s="79" t="s">
        <v>414</v>
      </c>
      <c r="AD3238" s="25"/>
      <c r="AE3238" s="26"/>
      <c r="AF3238" s="27"/>
      <c r="AG3238" s="28"/>
      <c r="AH3238" s="28"/>
      <c r="AI3238" s="28"/>
      <c r="AJ3238" s="28"/>
      <c r="AK3238" s="28"/>
      <c r="AL3238" s="28"/>
      <c r="AM3238" s="28"/>
      <c r="AN3238" s="28"/>
      <c r="AO3238" s="28"/>
      <c r="AP3238" s="297"/>
      <c r="AQ3238" s="297"/>
      <c r="AR3238" s="297"/>
      <c r="AS3238" s="297"/>
      <c r="AT3238" s="297"/>
      <c r="AU3238" s="297"/>
      <c r="AV3238" s="297"/>
      <c r="AW3238" s="297"/>
      <c r="AX3238" s="297"/>
      <c r="AY3238" s="297"/>
      <c r="AZ3238" s="297"/>
      <c r="BA3238" s="297"/>
      <c r="BB3238" s="297"/>
      <c r="BC3238" s="297"/>
      <c r="BD3238" s="297"/>
      <c r="BE3238" s="297"/>
      <c r="BF3238" s="297"/>
      <c r="BG3238" s="297"/>
      <c r="BH3238" s="297"/>
      <c r="BI3238" s="297"/>
      <c r="BJ3238" s="297"/>
      <c r="BK3238" s="297"/>
      <c r="BL3238" s="297"/>
      <c r="BM3238" s="297"/>
      <c r="BN3238" s="297"/>
      <c r="BO3238" s="297"/>
      <c r="BP3238" s="297"/>
      <c r="BQ3238" s="297"/>
      <c r="BR3238" s="297"/>
      <c r="BS3238" s="297"/>
      <c r="BT3238" s="297"/>
      <c r="BU3238" s="297"/>
      <c r="BV3238" s="297"/>
      <c r="BW3238" s="297"/>
      <c r="BX3238" s="297"/>
      <c r="BY3238" s="297"/>
      <c r="BZ3238" s="297"/>
      <c r="CA3238" s="297"/>
      <c r="CB3238" s="297"/>
      <c r="CC3238" s="297"/>
      <c r="CD3238" s="297"/>
      <c r="CE3238" s="297"/>
      <c r="CF3238" s="297"/>
      <c r="CG3238" s="297"/>
      <c r="CH3238" s="297"/>
      <c r="CI3238" s="297"/>
      <c r="CJ3238" s="297"/>
      <c r="CK3238" s="297"/>
      <c r="CL3238" s="297"/>
      <c r="CM3238" s="297"/>
      <c r="CN3238" s="297"/>
      <c r="CO3238" s="297"/>
      <c r="CP3238" s="297"/>
      <c r="CQ3238" s="297"/>
      <c r="CR3238" s="297"/>
      <c r="CS3238" s="297"/>
      <c r="CT3238" s="297"/>
      <c r="CU3238" s="297"/>
      <c r="CV3238" s="297"/>
      <c r="CW3238" s="297"/>
      <c r="CX3238" s="297"/>
      <c r="CY3238" s="297"/>
      <c r="CZ3238" s="297"/>
      <c r="DA3238" s="297"/>
      <c r="DB3238" s="297"/>
      <c r="DC3238" s="297"/>
      <c r="DD3238" s="297"/>
      <c r="DE3238" s="297"/>
      <c r="DF3238" s="297"/>
      <c r="DG3238" s="297"/>
      <c r="DH3238" s="297"/>
      <c r="DI3238" s="297"/>
      <c r="DJ3238" s="297"/>
      <c r="DK3238" s="297"/>
      <c r="DL3238" s="297"/>
      <c r="DM3238" s="297"/>
      <c r="DN3238" s="297"/>
      <c r="DO3238" s="297"/>
      <c r="DP3238" s="297"/>
      <c r="DQ3238" s="297"/>
      <c r="DR3238" s="297"/>
      <c r="DS3238" s="297"/>
      <c r="DT3238" s="297"/>
      <c r="DU3238" s="297"/>
      <c r="DV3238" s="297"/>
      <c r="DW3238" s="297"/>
      <c r="DX3238" s="297"/>
      <c r="DY3238" s="297"/>
      <c r="DZ3238" s="297"/>
      <c r="EA3238" s="297"/>
      <c r="EB3238" s="297"/>
      <c r="EC3238" s="297"/>
      <c r="ED3238" s="297"/>
      <c r="EE3238" s="297"/>
      <c r="EF3238" s="297"/>
      <c r="EG3238" s="297"/>
      <c r="EH3238" s="297"/>
      <c r="EI3238" s="297"/>
      <c r="EJ3238" s="297"/>
      <c r="EK3238" s="297"/>
      <c r="EL3238" s="297"/>
      <c r="EM3238" s="297"/>
      <c r="EN3238" s="297"/>
      <c r="EO3238" s="297"/>
      <c r="EP3238" s="297"/>
      <c r="EQ3238" s="297"/>
    </row>
    <row r="3239" spans="1:147" ht="16.5" customHeight="1">
      <c r="A3239" s="289" t="s">
        <v>8691</v>
      </c>
      <c r="B3239" s="114"/>
      <c r="C3239" s="497"/>
      <c r="D3239" s="276"/>
      <c r="E3239" s="116" t="s">
        <v>4646</v>
      </c>
      <c r="F3239" s="116" t="s">
        <v>200</v>
      </c>
      <c r="G3239" s="116" t="s">
        <v>8379</v>
      </c>
      <c r="H3239" s="117">
        <v>2023</v>
      </c>
      <c r="I3239" s="117">
        <v>1</v>
      </c>
      <c r="J3239" s="117">
        <v>0</v>
      </c>
      <c r="K3239" s="117">
        <v>0</v>
      </c>
      <c r="L3239" s="287" t="s">
        <v>8366</v>
      </c>
      <c r="M3239" s="287"/>
      <c r="N3239" s="71" t="s">
        <v>41</v>
      </c>
      <c r="O3239" s="293">
        <v>0</v>
      </c>
      <c r="P3239" s="293">
        <v>0</v>
      </c>
      <c r="Q3239" s="293">
        <v>0</v>
      </c>
      <c r="R3239" s="120" t="s">
        <v>33</v>
      </c>
      <c r="S3239" s="287">
        <v>60</v>
      </c>
      <c r="T3239" s="287">
        <v>110</v>
      </c>
      <c r="U3239" s="294">
        <v>5.4545454545454541</v>
      </c>
      <c r="V3239" s="294">
        <v>20.166666666666668</v>
      </c>
      <c r="W3239" s="295">
        <v>0.6</v>
      </c>
      <c r="X3239" s="21">
        <v>0</v>
      </c>
      <c r="Y3239" s="123" t="s">
        <v>33</v>
      </c>
      <c r="Z3239" s="116" t="s">
        <v>5838</v>
      </c>
      <c r="AA3239" s="79">
        <v>0</v>
      </c>
      <c r="AB3239" s="79" t="s">
        <v>414</v>
      </c>
      <c r="AC3239" s="79" t="s">
        <v>414</v>
      </c>
      <c r="AD3239" s="25"/>
      <c r="AE3239" s="26"/>
      <c r="AF3239" s="27"/>
      <c r="AG3239" s="28"/>
      <c r="AH3239" s="28"/>
      <c r="AI3239" s="28"/>
      <c r="AJ3239" s="28"/>
      <c r="AK3239" s="28"/>
      <c r="AL3239" s="28"/>
      <c r="AM3239" s="28"/>
      <c r="AN3239" s="28"/>
      <c r="AO3239" s="28"/>
      <c r="AP3239" s="297"/>
      <c r="AQ3239" s="297"/>
      <c r="AR3239" s="297"/>
      <c r="AS3239" s="297"/>
      <c r="AT3239" s="297"/>
      <c r="AU3239" s="297"/>
      <c r="AV3239" s="297"/>
      <c r="AW3239" s="297"/>
      <c r="AX3239" s="297"/>
      <c r="AY3239" s="297"/>
      <c r="AZ3239" s="297"/>
      <c r="BA3239" s="297"/>
      <c r="BB3239" s="297"/>
      <c r="BC3239" s="297"/>
      <c r="BD3239" s="297"/>
      <c r="BE3239" s="297"/>
      <c r="BF3239" s="297"/>
      <c r="BG3239" s="297"/>
      <c r="BH3239" s="297"/>
      <c r="BI3239" s="297"/>
      <c r="BJ3239" s="297"/>
      <c r="BK3239" s="297"/>
      <c r="BL3239" s="297"/>
      <c r="BM3239" s="297"/>
      <c r="BN3239" s="297"/>
      <c r="BO3239" s="297"/>
      <c r="BP3239" s="297"/>
      <c r="BQ3239" s="297"/>
      <c r="BR3239" s="297"/>
      <c r="BS3239" s="297"/>
      <c r="BT3239" s="297"/>
      <c r="BU3239" s="297"/>
      <c r="BV3239" s="297"/>
      <c r="BW3239" s="297"/>
      <c r="BX3239" s="297"/>
      <c r="BY3239" s="297"/>
      <c r="BZ3239" s="297"/>
      <c r="CA3239" s="297"/>
      <c r="CB3239" s="297"/>
      <c r="CC3239" s="297"/>
      <c r="CD3239" s="297"/>
      <c r="CE3239" s="297"/>
      <c r="CF3239" s="297"/>
      <c r="CG3239" s="297"/>
      <c r="CH3239" s="297"/>
      <c r="CI3239" s="297"/>
      <c r="CJ3239" s="297"/>
      <c r="CK3239" s="297"/>
      <c r="CL3239" s="297"/>
      <c r="CM3239" s="297"/>
      <c r="CN3239" s="297"/>
      <c r="CO3239" s="297"/>
      <c r="CP3239" s="297"/>
      <c r="CQ3239" s="297"/>
      <c r="CR3239" s="297"/>
      <c r="CS3239" s="297"/>
      <c r="CT3239" s="297"/>
      <c r="CU3239" s="297"/>
      <c r="CV3239" s="297"/>
      <c r="CW3239" s="297"/>
      <c r="CX3239" s="297"/>
      <c r="CY3239" s="297"/>
      <c r="CZ3239" s="297"/>
      <c r="DA3239" s="297"/>
      <c r="DB3239" s="297"/>
      <c r="DC3239" s="297"/>
      <c r="DD3239" s="297"/>
      <c r="DE3239" s="297"/>
      <c r="DF3239" s="297"/>
      <c r="DG3239" s="297"/>
      <c r="DH3239" s="297"/>
      <c r="DI3239" s="297"/>
      <c r="DJ3239" s="297"/>
      <c r="DK3239" s="297"/>
      <c r="DL3239" s="297"/>
      <c r="DM3239" s="297"/>
      <c r="DN3239" s="297"/>
      <c r="DO3239" s="297"/>
      <c r="DP3239" s="297"/>
      <c r="DQ3239" s="297"/>
      <c r="DR3239" s="297"/>
      <c r="DS3239" s="297"/>
      <c r="DT3239" s="297"/>
      <c r="DU3239" s="297"/>
      <c r="DV3239" s="297"/>
      <c r="DW3239" s="297"/>
      <c r="DX3239" s="297"/>
      <c r="DY3239" s="297"/>
      <c r="DZ3239" s="297"/>
      <c r="EA3239" s="297"/>
      <c r="EB3239" s="297"/>
      <c r="EC3239" s="297"/>
      <c r="ED3239" s="297"/>
      <c r="EE3239" s="297"/>
      <c r="EF3239" s="297"/>
      <c r="EG3239" s="297"/>
      <c r="EH3239" s="297"/>
      <c r="EI3239" s="297"/>
      <c r="EJ3239" s="297"/>
      <c r="EK3239" s="297"/>
      <c r="EL3239" s="297"/>
      <c r="EM3239" s="297"/>
      <c r="EN3239" s="297"/>
      <c r="EO3239" s="297"/>
      <c r="EP3239" s="297"/>
      <c r="EQ3239" s="297"/>
    </row>
    <row r="3240" spans="1:147" ht="16.5" customHeight="1">
      <c r="A3240" s="289" t="s">
        <v>8691</v>
      </c>
      <c r="B3240" s="114"/>
      <c r="C3240" s="497"/>
      <c r="D3240" s="276"/>
      <c r="E3240" s="285" t="s">
        <v>987</v>
      </c>
      <c r="F3240" s="285" t="s">
        <v>1075</v>
      </c>
      <c r="G3240" s="285" t="s">
        <v>8380</v>
      </c>
      <c r="H3240" s="285">
        <v>2024</v>
      </c>
      <c r="I3240" s="285">
        <v>1</v>
      </c>
      <c r="J3240" s="285">
        <v>0</v>
      </c>
      <c r="K3240" s="285">
        <v>0</v>
      </c>
      <c r="L3240" s="287" t="s">
        <v>8366</v>
      </c>
      <c r="M3240" s="287"/>
      <c r="N3240" s="71" t="s">
        <v>41</v>
      </c>
      <c r="O3240" s="293">
        <v>0</v>
      </c>
      <c r="P3240" s="293">
        <v>0</v>
      </c>
      <c r="Q3240" s="293">
        <v>0</v>
      </c>
      <c r="R3240" s="120" t="s">
        <v>33</v>
      </c>
      <c r="S3240" s="287">
        <v>60</v>
      </c>
      <c r="T3240" s="287">
        <v>110</v>
      </c>
      <c r="U3240" s="294">
        <v>10</v>
      </c>
      <c r="V3240" s="294">
        <v>11</v>
      </c>
      <c r="W3240" s="295">
        <v>1.1000000000000001</v>
      </c>
      <c r="X3240" s="21">
        <v>0</v>
      </c>
      <c r="Y3240" s="123" t="s">
        <v>33</v>
      </c>
      <c r="Z3240" s="116" t="s">
        <v>5838</v>
      </c>
      <c r="AA3240" s="79">
        <v>0</v>
      </c>
      <c r="AB3240" s="79" t="s">
        <v>414</v>
      </c>
      <c r="AC3240" s="79" t="s">
        <v>414</v>
      </c>
      <c r="AD3240" s="25"/>
      <c r="AE3240" s="26"/>
      <c r="AF3240" s="27"/>
      <c r="AG3240" s="28"/>
      <c r="AH3240" s="28"/>
      <c r="AI3240" s="28"/>
      <c r="AJ3240" s="28"/>
      <c r="AK3240" s="28"/>
      <c r="AL3240" s="28"/>
      <c r="AM3240" s="28"/>
      <c r="AN3240" s="28"/>
      <c r="AO3240" s="28"/>
      <c r="AP3240" s="297"/>
      <c r="AQ3240" s="297"/>
      <c r="AR3240" s="297"/>
      <c r="AS3240" s="297"/>
      <c r="AT3240" s="297"/>
      <c r="AU3240" s="297"/>
      <c r="AV3240" s="297"/>
      <c r="AW3240" s="297"/>
      <c r="AX3240" s="297"/>
      <c r="AY3240" s="297"/>
      <c r="AZ3240" s="297"/>
      <c r="BA3240" s="297"/>
      <c r="BB3240" s="297"/>
      <c r="BC3240" s="297"/>
      <c r="BD3240" s="297"/>
      <c r="BE3240" s="297"/>
      <c r="BF3240" s="297"/>
      <c r="BG3240" s="297"/>
      <c r="BH3240" s="297"/>
      <c r="BI3240" s="297"/>
      <c r="BJ3240" s="297"/>
      <c r="BK3240" s="297"/>
      <c r="BL3240" s="297"/>
      <c r="BM3240" s="297"/>
      <c r="BN3240" s="297"/>
      <c r="BO3240" s="297"/>
      <c r="BP3240" s="297"/>
      <c r="BQ3240" s="297"/>
      <c r="BR3240" s="297"/>
      <c r="BS3240" s="297"/>
      <c r="BT3240" s="297"/>
      <c r="BU3240" s="297"/>
      <c r="BV3240" s="297"/>
      <c r="BW3240" s="297"/>
      <c r="BX3240" s="297"/>
      <c r="BY3240" s="297"/>
      <c r="BZ3240" s="297"/>
      <c r="CA3240" s="297"/>
      <c r="CB3240" s="297"/>
      <c r="CC3240" s="297"/>
      <c r="CD3240" s="297"/>
      <c r="CE3240" s="297"/>
      <c r="CF3240" s="297"/>
      <c r="CG3240" s="297"/>
      <c r="CH3240" s="297"/>
      <c r="CI3240" s="297"/>
      <c r="CJ3240" s="297"/>
      <c r="CK3240" s="297"/>
      <c r="CL3240" s="297"/>
      <c r="CM3240" s="297"/>
      <c r="CN3240" s="297"/>
      <c r="CO3240" s="297"/>
      <c r="CP3240" s="297"/>
      <c r="CQ3240" s="297"/>
      <c r="CR3240" s="297"/>
      <c r="CS3240" s="297"/>
      <c r="CT3240" s="297"/>
      <c r="CU3240" s="297"/>
      <c r="CV3240" s="297"/>
      <c r="CW3240" s="297"/>
      <c r="CX3240" s="297"/>
      <c r="CY3240" s="297"/>
      <c r="CZ3240" s="297"/>
      <c r="DA3240" s="297"/>
      <c r="DB3240" s="297"/>
      <c r="DC3240" s="297"/>
      <c r="DD3240" s="297"/>
      <c r="DE3240" s="297"/>
      <c r="DF3240" s="297"/>
      <c r="DG3240" s="297"/>
      <c r="DH3240" s="297"/>
      <c r="DI3240" s="297"/>
      <c r="DJ3240" s="297"/>
      <c r="DK3240" s="297"/>
      <c r="DL3240" s="297"/>
      <c r="DM3240" s="297"/>
      <c r="DN3240" s="297"/>
      <c r="DO3240" s="297"/>
      <c r="DP3240" s="297"/>
      <c r="DQ3240" s="297"/>
      <c r="DR3240" s="297"/>
      <c r="DS3240" s="297"/>
      <c r="DT3240" s="297"/>
      <c r="DU3240" s="297"/>
      <c r="DV3240" s="297"/>
      <c r="DW3240" s="297"/>
      <c r="DX3240" s="297"/>
      <c r="DY3240" s="297"/>
      <c r="DZ3240" s="297"/>
      <c r="EA3240" s="297"/>
      <c r="EB3240" s="297"/>
      <c r="EC3240" s="297"/>
      <c r="ED3240" s="297"/>
      <c r="EE3240" s="297"/>
      <c r="EF3240" s="297"/>
      <c r="EG3240" s="297"/>
      <c r="EH3240" s="297"/>
      <c r="EI3240" s="297"/>
      <c r="EJ3240" s="297"/>
      <c r="EK3240" s="297"/>
      <c r="EL3240" s="297"/>
      <c r="EM3240" s="297"/>
      <c r="EN3240" s="297"/>
      <c r="EO3240" s="297"/>
      <c r="EP3240" s="297"/>
      <c r="EQ3240" s="297"/>
    </row>
    <row r="3241" spans="1:147" ht="16.5" customHeight="1">
      <c r="A3241" s="289" t="s">
        <v>8691</v>
      </c>
      <c r="B3241" s="114"/>
      <c r="C3241" s="497"/>
      <c r="D3241" s="276"/>
      <c r="E3241" s="285" t="s">
        <v>8381</v>
      </c>
      <c r="F3241" s="285" t="s">
        <v>3058</v>
      </c>
      <c r="G3241" s="285" t="s">
        <v>8382</v>
      </c>
      <c r="H3241" s="285">
        <v>2024</v>
      </c>
      <c r="I3241" s="285">
        <v>1</v>
      </c>
      <c r="J3241" s="285">
        <v>0</v>
      </c>
      <c r="K3241" s="285">
        <v>0</v>
      </c>
      <c r="L3241" s="287" t="s">
        <v>8366</v>
      </c>
      <c r="M3241" s="287"/>
      <c r="N3241" s="71" t="s">
        <v>41</v>
      </c>
      <c r="O3241" s="293">
        <v>0</v>
      </c>
      <c r="P3241" s="293">
        <v>0</v>
      </c>
      <c r="Q3241" s="293">
        <v>0</v>
      </c>
      <c r="R3241" s="120" t="s">
        <v>33</v>
      </c>
      <c r="S3241" s="287">
        <v>60</v>
      </c>
      <c r="T3241" s="287">
        <v>110</v>
      </c>
      <c r="U3241" s="294">
        <v>0.19999999999999998</v>
      </c>
      <c r="V3241" s="294">
        <v>550</v>
      </c>
      <c r="W3241" s="295">
        <v>2.1999999999999999E-2</v>
      </c>
      <c r="X3241" s="21">
        <v>0</v>
      </c>
      <c r="Y3241" s="123" t="s">
        <v>33</v>
      </c>
      <c r="Z3241" s="116" t="s">
        <v>5838</v>
      </c>
      <c r="AA3241" s="79">
        <v>0</v>
      </c>
      <c r="AB3241" s="79" t="s">
        <v>414</v>
      </c>
      <c r="AC3241" s="79" t="s">
        <v>414</v>
      </c>
      <c r="AD3241" s="25"/>
      <c r="AE3241" s="26"/>
      <c r="AF3241" s="27"/>
      <c r="AP3241" s="297"/>
      <c r="AQ3241" s="297"/>
      <c r="AR3241" s="297"/>
      <c r="AS3241" s="297"/>
      <c r="AT3241" s="297"/>
      <c r="AU3241" s="297"/>
      <c r="AV3241" s="297"/>
      <c r="AW3241" s="297"/>
      <c r="AX3241" s="297"/>
      <c r="AY3241" s="297"/>
      <c r="AZ3241" s="297"/>
      <c r="BA3241" s="297"/>
      <c r="BB3241" s="297"/>
      <c r="BC3241" s="297"/>
      <c r="BD3241" s="297"/>
      <c r="BE3241" s="297"/>
      <c r="BF3241" s="297"/>
      <c r="BG3241" s="297"/>
      <c r="BH3241" s="297"/>
      <c r="BI3241" s="297"/>
      <c r="BJ3241" s="297"/>
      <c r="BK3241" s="297"/>
      <c r="BL3241" s="297"/>
      <c r="BM3241" s="297"/>
      <c r="BN3241" s="297"/>
      <c r="BO3241" s="297"/>
      <c r="BP3241" s="297"/>
      <c r="BQ3241" s="297"/>
      <c r="BR3241" s="297"/>
      <c r="BS3241" s="297"/>
      <c r="BT3241" s="297"/>
      <c r="BU3241" s="297"/>
      <c r="BV3241" s="297"/>
      <c r="BW3241" s="297"/>
      <c r="BX3241" s="297"/>
      <c r="BY3241" s="297"/>
      <c r="BZ3241" s="297"/>
      <c r="CA3241" s="297"/>
      <c r="CB3241" s="297"/>
      <c r="CC3241" s="297"/>
      <c r="CD3241" s="297"/>
      <c r="CE3241" s="297"/>
      <c r="CF3241" s="297"/>
      <c r="CG3241" s="297"/>
      <c r="CH3241" s="297"/>
      <c r="CI3241" s="297"/>
      <c r="CJ3241" s="297"/>
      <c r="CK3241" s="297"/>
      <c r="CL3241" s="297"/>
      <c r="CM3241" s="297"/>
      <c r="CN3241" s="297"/>
      <c r="CO3241" s="297"/>
      <c r="CP3241" s="297"/>
      <c r="CQ3241" s="297"/>
      <c r="CR3241" s="297"/>
      <c r="CS3241" s="297"/>
      <c r="CT3241" s="297"/>
      <c r="CU3241" s="297"/>
      <c r="CV3241" s="297"/>
      <c r="CW3241" s="297"/>
      <c r="CX3241" s="297"/>
      <c r="CY3241" s="297"/>
      <c r="CZ3241" s="297"/>
      <c r="DA3241" s="297"/>
      <c r="DB3241" s="297"/>
      <c r="DC3241" s="297"/>
      <c r="DD3241" s="297"/>
      <c r="DE3241" s="297"/>
      <c r="DF3241" s="297"/>
      <c r="DG3241" s="297"/>
      <c r="DH3241" s="297"/>
      <c r="DI3241" s="297"/>
      <c r="DJ3241" s="297"/>
      <c r="DK3241" s="297"/>
      <c r="DL3241" s="297"/>
      <c r="DM3241" s="297"/>
      <c r="DN3241" s="297"/>
      <c r="DO3241" s="297"/>
      <c r="DP3241" s="297"/>
      <c r="DQ3241" s="297"/>
      <c r="DR3241" s="297"/>
      <c r="DS3241" s="297"/>
      <c r="DT3241" s="297"/>
      <c r="DU3241" s="297"/>
      <c r="DV3241" s="297"/>
      <c r="DW3241" s="297"/>
      <c r="DX3241" s="297"/>
      <c r="DY3241" s="297"/>
      <c r="DZ3241" s="297"/>
      <c r="EA3241" s="297"/>
      <c r="EB3241" s="297"/>
      <c r="EC3241" s="297"/>
      <c r="ED3241" s="297"/>
      <c r="EE3241" s="297"/>
      <c r="EF3241" s="297"/>
      <c r="EG3241" s="297"/>
      <c r="EH3241" s="297"/>
      <c r="EI3241" s="297"/>
      <c r="EJ3241" s="297"/>
      <c r="EK3241" s="297"/>
      <c r="EL3241" s="297"/>
      <c r="EM3241" s="297"/>
      <c r="EN3241" s="297"/>
      <c r="EO3241" s="297"/>
      <c r="EP3241" s="297"/>
      <c r="EQ3241" s="297"/>
    </row>
    <row r="3242" spans="1:147" ht="16.5" customHeight="1">
      <c r="A3242" s="289" t="s">
        <v>8691</v>
      </c>
      <c r="B3242" s="114"/>
      <c r="C3242" s="497"/>
      <c r="D3242" s="276"/>
      <c r="E3242" s="285" t="s">
        <v>1168</v>
      </c>
      <c r="F3242" s="285" t="s">
        <v>3058</v>
      </c>
      <c r="G3242" s="285" t="s">
        <v>8383</v>
      </c>
      <c r="H3242" s="285">
        <v>2024</v>
      </c>
      <c r="I3242" s="285">
        <v>1</v>
      </c>
      <c r="J3242" s="285">
        <v>0</v>
      </c>
      <c r="K3242" s="285">
        <v>0</v>
      </c>
      <c r="L3242" s="287" t="s">
        <v>8366</v>
      </c>
      <c r="M3242" s="287"/>
      <c r="N3242" s="71" t="s">
        <v>41</v>
      </c>
      <c r="O3242" s="293">
        <v>0</v>
      </c>
      <c r="P3242" s="293">
        <v>0</v>
      </c>
      <c r="Q3242" s="293">
        <v>0</v>
      </c>
      <c r="R3242" s="120" t="s">
        <v>33</v>
      </c>
      <c r="S3242" s="287">
        <v>60</v>
      </c>
      <c r="T3242" s="287">
        <v>110</v>
      </c>
      <c r="U3242" s="294">
        <v>10</v>
      </c>
      <c r="V3242" s="294">
        <v>11</v>
      </c>
      <c r="W3242" s="295">
        <v>1.1000000000000001</v>
      </c>
      <c r="X3242" s="21">
        <v>0</v>
      </c>
      <c r="Y3242" s="123" t="s">
        <v>33</v>
      </c>
      <c r="Z3242" s="116" t="s">
        <v>5838</v>
      </c>
      <c r="AA3242" s="79">
        <v>0</v>
      </c>
      <c r="AB3242" s="79" t="s">
        <v>414</v>
      </c>
      <c r="AC3242" s="79" t="s">
        <v>414</v>
      </c>
      <c r="AD3242" s="25"/>
      <c r="AE3242" s="26"/>
      <c r="AF3242" s="27"/>
      <c r="AP3242" s="297"/>
      <c r="AQ3242" s="297"/>
      <c r="AR3242" s="297"/>
      <c r="AS3242" s="297"/>
      <c r="AT3242" s="297"/>
      <c r="AU3242" s="297"/>
      <c r="AV3242" s="297"/>
      <c r="AW3242" s="297"/>
      <c r="AX3242" s="297"/>
      <c r="AY3242" s="297"/>
      <c r="AZ3242" s="297"/>
      <c r="BA3242" s="297"/>
      <c r="BB3242" s="297"/>
      <c r="BC3242" s="297"/>
      <c r="BD3242" s="297"/>
      <c r="BE3242" s="297"/>
      <c r="BF3242" s="297"/>
      <c r="BG3242" s="297"/>
      <c r="BH3242" s="297"/>
      <c r="BI3242" s="297"/>
      <c r="BJ3242" s="297"/>
      <c r="BK3242" s="297"/>
      <c r="BL3242" s="297"/>
      <c r="BM3242" s="297"/>
      <c r="BN3242" s="297"/>
      <c r="BO3242" s="297"/>
      <c r="BP3242" s="297"/>
      <c r="BQ3242" s="297"/>
      <c r="BR3242" s="297"/>
      <c r="BS3242" s="297"/>
      <c r="BT3242" s="297"/>
      <c r="BU3242" s="297"/>
      <c r="BV3242" s="297"/>
      <c r="BW3242" s="297"/>
      <c r="BX3242" s="297"/>
      <c r="BY3242" s="297"/>
      <c r="BZ3242" s="297"/>
      <c r="CA3242" s="297"/>
      <c r="CB3242" s="297"/>
      <c r="CC3242" s="297"/>
      <c r="CD3242" s="297"/>
      <c r="CE3242" s="297"/>
      <c r="CF3242" s="297"/>
      <c r="CG3242" s="297"/>
      <c r="CH3242" s="297"/>
      <c r="CI3242" s="297"/>
      <c r="CJ3242" s="297"/>
      <c r="CK3242" s="297"/>
      <c r="CL3242" s="297"/>
      <c r="CM3242" s="297"/>
      <c r="CN3242" s="297"/>
      <c r="CO3242" s="297"/>
      <c r="CP3242" s="297"/>
      <c r="CQ3242" s="297"/>
      <c r="CR3242" s="297"/>
      <c r="CS3242" s="297"/>
      <c r="CT3242" s="297"/>
      <c r="CU3242" s="297"/>
      <c r="CV3242" s="297"/>
      <c r="CW3242" s="297"/>
      <c r="CX3242" s="297"/>
      <c r="CY3242" s="297"/>
      <c r="CZ3242" s="297"/>
      <c r="DA3242" s="297"/>
      <c r="DB3242" s="297"/>
      <c r="DC3242" s="297"/>
      <c r="DD3242" s="297"/>
      <c r="DE3242" s="297"/>
      <c r="DF3242" s="297"/>
      <c r="DG3242" s="297"/>
      <c r="DH3242" s="297"/>
      <c r="DI3242" s="297"/>
      <c r="DJ3242" s="297"/>
      <c r="DK3242" s="297"/>
      <c r="DL3242" s="297"/>
      <c r="DM3242" s="297"/>
      <c r="DN3242" s="297"/>
      <c r="DO3242" s="297"/>
      <c r="DP3242" s="297"/>
      <c r="DQ3242" s="297"/>
      <c r="DR3242" s="297"/>
      <c r="DS3242" s="297"/>
      <c r="DT3242" s="297"/>
      <c r="DU3242" s="297"/>
      <c r="DV3242" s="297"/>
      <c r="DW3242" s="297"/>
      <c r="DX3242" s="297"/>
      <c r="DY3242" s="297"/>
      <c r="DZ3242" s="297"/>
      <c r="EA3242" s="297"/>
      <c r="EB3242" s="297"/>
      <c r="EC3242" s="297"/>
      <c r="ED3242" s="297"/>
      <c r="EE3242" s="297"/>
      <c r="EF3242" s="297"/>
      <c r="EG3242" s="297"/>
      <c r="EH3242" s="297"/>
      <c r="EI3242" s="297"/>
      <c r="EJ3242" s="297"/>
      <c r="EK3242" s="297"/>
      <c r="EL3242" s="297"/>
      <c r="EM3242" s="297"/>
      <c r="EN3242" s="297"/>
      <c r="EO3242" s="297"/>
      <c r="EP3242" s="297"/>
      <c r="EQ3242" s="297"/>
    </row>
    <row r="3243" spans="1:147" ht="16.5" customHeight="1">
      <c r="A3243" s="289" t="s">
        <v>8691</v>
      </c>
      <c r="B3243" s="114"/>
      <c r="C3243" s="497"/>
      <c r="D3243" s="276"/>
      <c r="E3243" s="116" t="s">
        <v>8698</v>
      </c>
      <c r="F3243" s="285" t="s">
        <v>8384</v>
      </c>
      <c r="G3243" s="285" t="s">
        <v>8385</v>
      </c>
      <c r="H3243" s="285" t="s">
        <v>67</v>
      </c>
      <c r="I3243" s="285">
        <v>2</v>
      </c>
      <c r="J3243" s="285">
        <v>0</v>
      </c>
      <c r="K3243" s="285">
        <v>0</v>
      </c>
      <c r="L3243" s="287" t="s">
        <v>8366</v>
      </c>
      <c r="M3243" s="287"/>
      <c r="N3243" s="71" t="s">
        <v>41</v>
      </c>
      <c r="O3243" s="293">
        <v>0</v>
      </c>
      <c r="P3243" s="293">
        <v>0</v>
      </c>
      <c r="Q3243" s="293">
        <v>0</v>
      </c>
      <c r="R3243" s="120" t="s">
        <v>33</v>
      </c>
      <c r="S3243" s="287">
        <v>60</v>
      </c>
      <c r="T3243" s="287">
        <v>120</v>
      </c>
      <c r="U3243" s="294">
        <v>0.65</v>
      </c>
      <c r="V3243" s="294">
        <v>184.61538461538461</v>
      </c>
      <c r="W3243" s="295">
        <v>7.8E-2</v>
      </c>
      <c r="X3243" s="21">
        <v>0</v>
      </c>
      <c r="Y3243" s="123" t="s">
        <v>33</v>
      </c>
      <c r="Z3243" s="116" t="s">
        <v>5838</v>
      </c>
      <c r="AA3243" s="79">
        <v>0</v>
      </c>
      <c r="AB3243" s="79" t="s">
        <v>414</v>
      </c>
      <c r="AC3243" s="79" t="s">
        <v>414</v>
      </c>
      <c r="AD3243" s="25"/>
      <c r="AE3243" s="26"/>
      <c r="AF3243" s="27"/>
      <c r="AP3243" s="297"/>
      <c r="AQ3243" s="297"/>
      <c r="AR3243" s="297"/>
      <c r="AS3243" s="297"/>
      <c r="AT3243" s="297"/>
      <c r="AU3243" s="297"/>
      <c r="AV3243" s="297"/>
      <c r="AW3243" s="297"/>
      <c r="AX3243" s="297"/>
      <c r="AY3243" s="297"/>
      <c r="AZ3243" s="297"/>
      <c r="BA3243" s="297"/>
      <c r="BB3243" s="297"/>
      <c r="BC3243" s="297"/>
      <c r="BD3243" s="297"/>
      <c r="BE3243" s="297"/>
      <c r="BF3243" s="297"/>
      <c r="BG3243" s="297"/>
      <c r="BH3243" s="297"/>
      <c r="BI3243" s="297"/>
      <c r="BJ3243" s="297"/>
      <c r="BK3243" s="297"/>
      <c r="BL3243" s="297"/>
      <c r="BM3243" s="297"/>
      <c r="BN3243" s="297"/>
      <c r="BO3243" s="297"/>
      <c r="BP3243" s="297"/>
      <c r="BQ3243" s="297"/>
      <c r="BR3243" s="297"/>
      <c r="BS3243" s="297"/>
      <c r="BT3243" s="297"/>
      <c r="BU3243" s="297"/>
      <c r="BV3243" s="297"/>
      <c r="BW3243" s="297"/>
      <c r="BX3243" s="297"/>
      <c r="BY3243" s="297"/>
      <c r="BZ3243" s="297"/>
      <c r="CA3243" s="297"/>
      <c r="CB3243" s="297"/>
      <c r="CC3243" s="297"/>
      <c r="CD3243" s="297"/>
      <c r="CE3243" s="297"/>
      <c r="CF3243" s="297"/>
      <c r="CG3243" s="297"/>
      <c r="CH3243" s="297"/>
      <c r="CI3243" s="297"/>
      <c r="CJ3243" s="297"/>
      <c r="CK3243" s="297"/>
      <c r="CL3243" s="297"/>
      <c r="CM3243" s="297"/>
      <c r="CN3243" s="297"/>
      <c r="CO3243" s="297"/>
      <c r="CP3243" s="297"/>
      <c r="CQ3243" s="297"/>
      <c r="CR3243" s="297"/>
      <c r="CS3243" s="297"/>
      <c r="CT3243" s="297"/>
      <c r="CU3243" s="297"/>
      <c r="CV3243" s="297"/>
      <c r="CW3243" s="297"/>
      <c r="CX3243" s="297"/>
      <c r="CY3243" s="297"/>
      <c r="CZ3243" s="297"/>
      <c r="DA3243" s="297"/>
      <c r="DB3243" s="297"/>
      <c r="DC3243" s="297"/>
      <c r="DD3243" s="297"/>
      <c r="DE3243" s="297"/>
      <c r="DF3243" s="297"/>
      <c r="DG3243" s="297"/>
      <c r="DH3243" s="297"/>
      <c r="DI3243" s="297"/>
      <c r="DJ3243" s="297"/>
      <c r="DK3243" s="297"/>
      <c r="DL3243" s="297"/>
      <c r="DM3243" s="297"/>
      <c r="DN3243" s="297"/>
      <c r="DO3243" s="297"/>
      <c r="DP3243" s="297"/>
      <c r="DQ3243" s="297"/>
      <c r="DR3243" s="297"/>
      <c r="DS3243" s="297"/>
      <c r="DT3243" s="297"/>
      <c r="DU3243" s="297"/>
      <c r="DV3243" s="297"/>
      <c r="DW3243" s="297"/>
      <c r="DX3243" s="297"/>
      <c r="DY3243" s="297"/>
      <c r="DZ3243" s="297"/>
      <c r="EA3243" s="297"/>
      <c r="EB3243" s="297"/>
      <c r="EC3243" s="297"/>
      <c r="ED3243" s="297"/>
      <c r="EE3243" s="297"/>
      <c r="EF3243" s="297"/>
      <c r="EG3243" s="297"/>
      <c r="EH3243" s="297"/>
      <c r="EI3243" s="297"/>
      <c r="EJ3243" s="297"/>
      <c r="EK3243" s="297"/>
      <c r="EL3243" s="297"/>
      <c r="EM3243" s="297"/>
      <c r="EN3243" s="297"/>
      <c r="EO3243" s="297"/>
      <c r="EP3243" s="297"/>
      <c r="EQ3243" s="297"/>
    </row>
    <row r="3244" spans="1:147" ht="16.5" customHeight="1">
      <c r="A3244" s="289" t="s">
        <v>8691</v>
      </c>
      <c r="B3244" s="114"/>
      <c r="C3244" s="497"/>
      <c r="D3244" s="276"/>
      <c r="E3244" s="285" t="s">
        <v>1888</v>
      </c>
      <c r="F3244" s="285" t="s">
        <v>8386</v>
      </c>
      <c r="G3244" s="285" t="s">
        <v>8387</v>
      </c>
      <c r="H3244" s="285" t="s">
        <v>67</v>
      </c>
      <c r="I3244" s="285">
        <v>1</v>
      </c>
      <c r="J3244" s="285">
        <v>0</v>
      </c>
      <c r="K3244" s="285">
        <v>0</v>
      </c>
      <c r="L3244" s="287" t="s">
        <v>8366</v>
      </c>
      <c r="M3244" s="287"/>
      <c r="N3244" s="71" t="s">
        <v>41</v>
      </c>
      <c r="O3244" s="293">
        <v>0</v>
      </c>
      <c r="P3244" s="293">
        <v>0</v>
      </c>
      <c r="Q3244" s="293">
        <v>0</v>
      </c>
      <c r="R3244" s="120" t="s">
        <v>33</v>
      </c>
      <c r="S3244" s="287">
        <v>60</v>
      </c>
      <c r="T3244" s="287">
        <v>110</v>
      </c>
      <c r="U3244" s="294">
        <v>1.8181818181818181</v>
      </c>
      <c r="V3244" s="294">
        <v>60.5</v>
      </c>
      <c r="W3244" s="295">
        <v>0.2</v>
      </c>
      <c r="X3244" s="21">
        <v>0</v>
      </c>
      <c r="Y3244" s="123" t="s">
        <v>33</v>
      </c>
      <c r="Z3244" s="116" t="s">
        <v>5838</v>
      </c>
      <c r="AA3244" s="79">
        <v>0</v>
      </c>
      <c r="AB3244" s="79" t="s">
        <v>414</v>
      </c>
      <c r="AC3244" s="79" t="s">
        <v>414</v>
      </c>
      <c r="AD3244" s="25"/>
      <c r="AE3244" s="26"/>
      <c r="AF3244" s="27"/>
      <c r="AP3244" s="297"/>
      <c r="AQ3244" s="297"/>
      <c r="AR3244" s="297"/>
      <c r="AS3244" s="297"/>
      <c r="AT3244" s="297"/>
      <c r="AU3244" s="297"/>
      <c r="AV3244" s="297"/>
      <c r="AW3244" s="297"/>
      <c r="AX3244" s="297"/>
      <c r="AY3244" s="297"/>
      <c r="AZ3244" s="297"/>
      <c r="BA3244" s="297"/>
      <c r="BB3244" s="297"/>
      <c r="BC3244" s="297"/>
      <c r="BD3244" s="297"/>
      <c r="BE3244" s="297"/>
      <c r="BF3244" s="297"/>
      <c r="BG3244" s="297"/>
      <c r="BH3244" s="297"/>
      <c r="BI3244" s="297"/>
      <c r="BJ3244" s="297"/>
      <c r="BK3244" s="297"/>
      <c r="BL3244" s="297"/>
      <c r="BM3244" s="297"/>
      <c r="BN3244" s="297"/>
      <c r="BO3244" s="297"/>
      <c r="BP3244" s="297"/>
      <c r="BQ3244" s="297"/>
      <c r="BR3244" s="297"/>
      <c r="BS3244" s="297"/>
      <c r="BT3244" s="297"/>
      <c r="BU3244" s="297"/>
      <c r="BV3244" s="297"/>
      <c r="BW3244" s="297"/>
      <c r="BX3244" s="297"/>
      <c r="BY3244" s="297"/>
      <c r="BZ3244" s="297"/>
      <c r="CA3244" s="297"/>
      <c r="CB3244" s="297"/>
      <c r="CC3244" s="297"/>
      <c r="CD3244" s="297"/>
      <c r="CE3244" s="297"/>
      <c r="CF3244" s="297"/>
      <c r="CG3244" s="297"/>
      <c r="CH3244" s="297"/>
      <c r="CI3244" s="297"/>
      <c r="CJ3244" s="297"/>
      <c r="CK3244" s="297"/>
      <c r="CL3244" s="297"/>
      <c r="CM3244" s="297"/>
      <c r="CN3244" s="297"/>
      <c r="CO3244" s="297"/>
      <c r="CP3244" s="297"/>
      <c r="CQ3244" s="297"/>
      <c r="CR3244" s="297"/>
      <c r="CS3244" s="297"/>
      <c r="CT3244" s="297"/>
      <c r="CU3244" s="297"/>
      <c r="CV3244" s="297"/>
      <c r="CW3244" s="297"/>
      <c r="CX3244" s="297"/>
      <c r="CY3244" s="297"/>
      <c r="CZ3244" s="297"/>
      <c r="DA3244" s="297"/>
      <c r="DB3244" s="297"/>
      <c r="DC3244" s="297"/>
      <c r="DD3244" s="297"/>
      <c r="DE3244" s="297"/>
      <c r="DF3244" s="297"/>
      <c r="DG3244" s="297"/>
      <c r="DH3244" s="297"/>
      <c r="DI3244" s="297"/>
      <c r="DJ3244" s="297"/>
      <c r="DK3244" s="297"/>
      <c r="DL3244" s="297"/>
      <c r="DM3244" s="297"/>
      <c r="DN3244" s="297"/>
      <c r="DO3244" s="297"/>
      <c r="DP3244" s="297"/>
      <c r="DQ3244" s="297"/>
      <c r="DR3244" s="297"/>
      <c r="DS3244" s="297"/>
      <c r="DT3244" s="297"/>
      <c r="DU3244" s="297"/>
      <c r="DV3244" s="297"/>
      <c r="DW3244" s="297"/>
      <c r="DX3244" s="297"/>
      <c r="DY3244" s="297"/>
      <c r="DZ3244" s="297"/>
      <c r="EA3244" s="297"/>
      <c r="EB3244" s="297"/>
      <c r="EC3244" s="297"/>
      <c r="ED3244" s="297"/>
      <c r="EE3244" s="297"/>
      <c r="EF3244" s="297"/>
      <c r="EG3244" s="297"/>
      <c r="EH3244" s="297"/>
      <c r="EI3244" s="297"/>
      <c r="EJ3244" s="297"/>
      <c r="EK3244" s="297"/>
      <c r="EL3244" s="297"/>
      <c r="EM3244" s="297"/>
      <c r="EN3244" s="297"/>
      <c r="EO3244" s="297"/>
      <c r="EP3244" s="297"/>
      <c r="EQ3244" s="297"/>
    </row>
    <row r="3245" spans="1:147" ht="16.5" customHeight="1">
      <c r="A3245" s="289" t="s">
        <v>8691</v>
      </c>
      <c r="B3245" s="114"/>
      <c r="C3245" s="497"/>
      <c r="D3245" s="276"/>
      <c r="E3245" s="285" t="s">
        <v>8699</v>
      </c>
      <c r="F3245" s="285" t="s">
        <v>8700</v>
      </c>
      <c r="G3245" s="285" t="s">
        <v>8388</v>
      </c>
      <c r="H3245" s="285" t="s">
        <v>67</v>
      </c>
      <c r="I3245" s="285">
        <v>1</v>
      </c>
      <c r="J3245" s="285">
        <v>0</v>
      </c>
      <c r="K3245" s="285">
        <v>0</v>
      </c>
      <c r="L3245" s="287" t="s">
        <v>8366</v>
      </c>
      <c r="M3245" s="287"/>
      <c r="N3245" s="71" t="s">
        <v>41</v>
      </c>
      <c r="O3245" s="293">
        <v>0</v>
      </c>
      <c r="P3245" s="293">
        <v>0</v>
      </c>
      <c r="Q3245" s="293">
        <v>0</v>
      </c>
      <c r="R3245" s="120" t="s">
        <v>33</v>
      </c>
      <c r="S3245" s="287">
        <v>60</v>
      </c>
      <c r="T3245" s="287">
        <v>110</v>
      </c>
      <c r="U3245" s="294">
        <v>0.13636363636363638</v>
      </c>
      <c r="V3245" s="294">
        <v>806.66666666666652</v>
      </c>
      <c r="W3245" s="295">
        <v>1.4999999999999999E-2</v>
      </c>
      <c r="X3245" s="21">
        <v>0</v>
      </c>
      <c r="Y3245" s="123" t="s">
        <v>33</v>
      </c>
      <c r="Z3245" s="116" t="s">
        <v>5838</v>
      </c>
      <c r="AA3245" s="79">
        <v>0</v>
      </c>
      <c r="AB3245" s="79" t="s">
        <v>414</v>
      </c>
      <c r="AC3245" s="79" t="s">
        <v>414</v>
      </c>
      <c r="AD3245" s="25"/>
      <c r="AE3245" s="26"/>
      <c r="AF3245" s="27"/>
      <c r="AP3245" s="297"/>
      <c r="AQ3245" s="297"/>
      <c r="AR3245" s="297"/>
      <c r="AS3245" s="297"/>
      <c r="AT3245" s="297"/>
      <c r="AU3245" s="297"/>
      <c r="AV3245" s="297"/>
      <c r="AW3245" s="297"/>
      <c r="AX3245" s="297"/>
      <c r="AY3245" s="297"/>
      <c r="AZ3245" s="297"/>
      <c r="BA3245" s="297"/>
      <c r="BB3245" s="297"/>
      <c r="BC3245" s="297"/>
      <c r="BD3245" s="297"/>
      <c r="BE3245" s="297"/>
      <c r="BF3245" s="297"/>
      <c r="BG3245" s="297"/>
      <c r="BH3245" s="297"/>
      <c r="BI3245" s="297"/>
      <c r="BJ3245" s="297"/>
      <c r="BK3245" s="297"/>
      <c r="BL3245" s="297"/>
      <c r="BM3245" s="297"/>
      <c r="BN3245" s="297"/>
      <c r="BO3245" s="297"/>
      <c r="BP3245" s="297"/>
      <c r="BQ3245" s="297"/>
      <c r="BR3245" s="297"/>
      <c r="BS3245" s="297"/>
      <c r="BT3245" s="297"/>
      <c r="BU3245" s="297"/>
      <c r="BV3245" s="297"/>
      <c r="BW3245" s="297"/>
      <c r="BX3245" s="297"/>
      <c r="BY3245" s="297"/>
      <c r="BZ3245" s="297"/>
      <c r="CA3245" s="297"/>
      <c r="CB3245" s="297"/>
      <c r="CC3245" s="297"/>
      <c r="CD3245" s="297"/>
      <c r="CE3245" s="297"/>
      <c r="CF3245" s="297"/>
      <c r="CG3245" s="297"/>
      <c r="CH3245" s="297"/>
      <c r="CI3245" s="297"/>
      <c r="CJ3245" s="297"/>
      <c r="CK3245" s="297"/>
      <c r="CL3245" s="297"/>
      <c r="CM3245" s="297"/>
      <c r="CN3245" s="297"/>
      <c r="CO3245" s="297"/>
      <c r="CP3245" s="297"/>
      <c r="CQ3245" s="297"/>
      <c r="CR3245" s="297"/>
      <c r="CS3245" s="297"/>
      <c r="CT3245" s="297"/>
      <c r="CU3245" s="297"/>
      <c r="CV3245" s="297"/>
      <c r="CW3245" s="297"/>
      <c r="CX3245" s="297"/>
      <c r="CY3245" s="297"/>
      <c r="CZ3245" s="297"/>
      <c r="DA3245" s="297"/>
      <c r="DB3245" s="297"/>
      <c r="DC3245" s="297"/>
      <c r="DD3245" s="297"/>
      <c r="DE3245" s="297"/>
      <c r="DF3245" s="297"/>
      <c r="DG3245" s="297"/>
      <c r="DH3245" s="297"/>
      <c r="DI3245" s="297"/>
      <c r="DJ3245" s="297"/>
      <c r="DK3245" s="297"/>
      <c r="DL3245" s="297"/>
      <c r="DM3245" s="297"/>
      <c r="DN3245" s="297"/>
      <c r="DO3245" s="297"/>
      <c r="DP3245" s="297"/>
      <c r="DQ3245" s="297"/>
      <c r="DR3245" s="297"/>
      <c r="DS3245" s="297"/>
      <c r="DT3245" s="297"/>
      <c r="DU3245" s="297"/>
      <c r="DV3245" s="297"/>
      <c r="DW3245" s="297"/>
      <c r="DX3245" s="297"/>
      <c r="DY3245" s="297"/>
      <c r="DZ3245" s="297"/>
      <c r="EA3245" s="297"/>
      <c r="EB3245" s="297"/>
      <c r="EC3245" s="297"/>
      <c r="ED3245" s="297"/>
      <c r="EE3245" s="297"/>
      <c r="EF3245" s="297"/>
      <c r="EG3245" s="297"/>
      <c r="EH3245" s="297"/>
      <c r="EI3245" s="297"/>
      <c r="EJ3245" s="297"/>
      <c r="EK3245" s="297"/>
      <c r="EL3245" s="297"/>
      <c r="EM3245" s="297"/>
      <c r="EN3245" s="297"/>
      <c r="EO3245" s="297"/>
      <c r="EP3245" s="297"/>
      <c r="EQ3245" s="297"/>
    </row>
    <row r="3246" spans="1:147" ht="16.5" customHeight="1">
      <c r="A3246" s="289" t="s">
        <v>8691</v>
      </c>
      <c r="B3246" s="114"/>
      <c r="C3246" s="497"/>
      <c r="D3246" s="276"/>
      <c r="E3246" s="285" t="s">
        <v>8701</v>
      </c>
      <c r="F3246" s="285" t="s">
        <v>8389</v>
      </c>
      <c r="G3246" s="285" t="s">
        <v>8390</v>
      </c>
      <c r="H3246" s="292">
        <v>2024</v>
      </c>
      <c r="I3246" s="285">
        <v>1</v>
      </c>
      <c r="J3246" s="285">
        <v>0</v>
      </c>
      <c r="K3246" s="285">
        <v>0</v>
      </c>
      <c r="L3246" s="287" t="s">
        <v>8366</v>
      </c>
      <c r="M3246" s="287"/>
      <c r="N3246" s="71" t="s">
        <v>41</v>
      </c>
      <c r="O3246" s="293">
        <v>0</v>
      </c>
      <c r="P3246" s="293">
        <v>0</v>
      </c>
      <c r="Q3246" s="293">
        <v>0</v>
      </c>
      <c r="R3246" s="120" t="s">
        <v>33</v>
      </c>
      <c r="S3246" s="287">
        <v>60</v>
      </c>
      <c r="T3246" s="287">
        <v>115</v>
      </c>
      <c r="U3246" s="298">
        <v>4.3478260869565223E-2</v>
      </c>
      <c r="V3246" s="294">
        <v>2644.9999999999995</v>
      </c>
      <c r="W3246" s="295">
        <v>5.0000000000000001E-3</v>
      </c>
      <c r="X3246" s="21">
        <v>0</v>
      </c>
      <c r="Y3246" s="123" t="s">
        <v>33</v>
      </c>
      <c r="Z3246" s="116" t="s">
        <v>5838</v>
      </c>
      <c r="AA3246" s="79">
        <v>0</v>
      </c>
      <c r="AB3246" s="79" t="s">
        <v>414</v>
      </c>
      <c r="AC3246" s="79" t="s">
        <v>414</v>
      </c>
      <c r="AD3246" s="25"/>
      <c r="AE3246" s="26"/>
      <c r="AF3246" s="27"/>
      <c r="AP3246" s="297"/>
      <c r="AQ3246" s="297"/>
      <c r="AR3246" s="297"/>
      <c r="AS3246" s="297"/>
      <c r="AT3246" s="297"/>
      <c r="AU3246" s="297"/>
      <c r="AV3246" s="297"/>
      <c r="AW3246" s="297"/>
      <c r="AX3246" s="297"/>
      <c r="AY3246" s="297"/>
      <c r="AZ3246" s="297"/>
      <c r="BA3246" s="297"/>
      <c r="BB3246" s="297"/>
      <c r="BC3246" s="297"/>
      <c r="BD3246" s="297"/>
      <c r="BE3246" s="297"/>
      <c r="BF3246" s="297"/>
      <c r="BG3246" s="297"/>
      <c r="BH3246" s="297"/>
      <c r="BI3246" s="297"/>
      <c r="BJ3246" s="297"/>
      <c r="BK3246" s="297"/>
      <c r="BL3246" s="297"/>
      <c r="BM3246" s="297"/>
      <c r="BN3246" s="297"/>
      <c r="BO3246" s="297"/>
      <c r="BP3246" s="297"/>
      <c r="BQ3246" s="297"/>
      <c r="BR3246" s="297"/>
      <c r="BS3246" s="297"/>
      <c r="BT3246" s="297"/>
      <c r="BU3246" s="297"/>
      <c r="BV3246" s="297"/>
      <c r="BW3246" s="297"/>
      <c r="BX3246" s="297"/>
      <c r="BY3246" s="297"/>
      <c r="BZ3246" s="297"/>
      <c r="CA3246" s="297"/>
      <c r="CB3246" s="297"/>
      <c r="CC3246" s="297"/>
      <c r="CD3246" s="297"/>
      <c r="CE3246" s="297"/>
      <c r="CF3246" s="297"/>
      <c r="CG3246" s="297"/>
      <c r="CH3246" s="297"/>
      <c r="CI3246" s="297"/>
      <c r="CJ3246" s="297"/>
      <c r="CK3246" s="297"/>
      <c r="CL3246" s="297"/>
      <c r="CM3246" s="297"/>
      <c r="CN3246" s="297"/>
      <c r="CO3246" s="297"/>
      <c r="CP3246" s="297"/>
      <c r="CQ3246" s="297"/>
      <c r="CR3246" s="297"/>
      <c r="CS3246" s="297"/>
      <c r="CT3246" s="297"/>
      <c r="CU3246" s="297"/>
      <c r="CV3246" s="297"/>
      <c r="CW3246" s="297"/>
      <c r="CX3246" s="297"/>
      <c r="CY3246" s="297"/>
      <c r="CZ3246" s="297"/>
      <c r="DA3246" s="297"/>
      <c r="DB3246" s="297"/>
      <c r="DC3246" s="297"/>
      <c r="DD3246" s="297"/>
      <c r="DE3246" s="297"/>
      <c r="DF3246" s="297"/>
      <c r="DG3246" s="297"/>
      <c r="DH3246" s="297"/>
      <c r="DI3246" s="297"/>
      <c r="DJ3246" s="297"/>
      <c r="DK3246" s="297"/>
      <c r="DL3246" s="297"/>
      <c r="DM3246" s="297"/>
      <c r="DN3246" s="297"/>
      <c r="DO3246" s="297"/>
      <c r="DP3246" s="297"/>
      <c r="DQ3246" s="297"/>
      <c r="DR3246" s="297"/>
      <c r="DS3246" s="297"/>
      <c r="DT3246" s="297"/>
      <c r="DU3246" s="297"/>
      <c r="DV3246" s="297"/>
      <c r="DW3246" s="297"/>
      <c r="DX3246" s="297"/>
      <c r="DY3246" s="297"/>
      <c r="DZ3246" s="297"/>
      <c r="EA3246" s="297"/>
      <c r="EB3246" s="297"/>
      <c r="EC3246" s="297"/>
      <c r="ED3246" s="297"/>
      <c r="EE3246" s="297"/>
      <c r="EF3246" s="297"/>
      <c r="EG3246" s="297"/>
      <c r="EH3246" s="297"/>
      <c r="EI3246" s="297"/>
      <c r="EJ3246" s="297"/>
      <c r="EK3246" s="297"/>
      <c r="EL3246" s="297"/>
      <c r="EM3246" s="297"/>
      <c r="EN3246" s="297"/>
      <c r="EO3246" s="297"/>
      <c r="EP3246" s="297"/>
      <c r="EQ3246" s="297"/>
    </row>
    <row r="3247" spans="1:147" ht="16.5" customHeight="1">
      <c r="A3247" s="289" t="s">
        <v>8691</v>
      </c>
      <c r="B3247" s="114"/>
      <c r="C3247" s="497"/>
      <c r="D3247" s="276"/>
      <c r="E3247" s="116" t="s">
        <v>8294</v>
      </c>
      <c r="F3247" s="285" t="s">
        <v>1308</v>
      </c>
      <c r="G3247" s="285" t="s">
        <v>8391</v>
      </c>
      <c r="H3247" s="285" t="s">
        <v>67</v>
      </c>
      <c r="I3247" s="285">
        <v>1</v>
      </c>
      <c r="J3247" s="285">
        <v>0</v>
      </c>
      <c r="K3247" s="285">
        <v>0</v>
      </c>
      <c r="L3247" s="287" t="s">
        <v>8366</v>
      </c>
      <c r="M3247" s="287"/>
      <c r="N3247" s="71" t="s">
        <v>41</v>
      </c>
      <c r="O3247" s="293">
        <v>0</v>
      </c>
      <c r="P3247" s="293">
        <v>0</v>
      </c>
      <c r="Q3247" s="293">
        <v>0</v>
      </c>
      <c r="R3247" s="120" t="s">
        <v>33</v>
      </c>
      <c r="S3247" s="287">
        <v>60</v>
      </c>
      <c r="T3247" s="287">
        <v>115</v>
      </c>
      <c r="U3247" s="294">
        <v>4.9999999999999991</v>
      </c>
      <c r="V3247" s="294">
        <v>23</v>
      </c>
      <c r="W3247" s="295">
        <v>0.57499999999999996</v>
      </c>
      <c r="X3247" s="21">
        <v>0</v>
      </c>
      <c r="Y3247" s="123" t="s">
        <v>33</v>
      </c>
      <c r="Z3247" s="116" t="s">
        <v>5838</v>
      </c>
      <c r="AA3247" s="79">
        <v>0</v>
      </c>
      <c r="AB3247" s="79" t="s">
        <v>414</v>
      </c>
      <c r="AC3247" s="79" t="s">
        <v>414</v>
      </c>
      <c r="AD3247" s="25"/>
      <c r="AE3247" s="26"/>
      <c r="AF3247" s="27"/>
    </row>
    <row r="3248" spans="1:147" ht="16.5" customHeight="1">
      <c r="A3248" s="289" t="s">
        <v>8691</v>
      </c>
      <c r="B3248" s="114"/>
      <c r="C3248" s="497"/>
      <c r="D3248" s="276"/>
      <c r="E3248" s="116" t="s">
        <v>8702</v>
      </c>
      <c r="F3248" s="285" t="s">
        <v>8392</v>
      </c>
      <c r="G3248" s="285" t="s">
        <v>8393</v>
      </c>
      <c r="H3248" s="292">
        <v>2024</v>
      </c>
      <c r="I3248" s="285">
        <v>1</v>
      </c>
      <c r="J3248" s="285">
        <v>0</v>
      </c>
      <c r="K3248" s="285">
        <v>0</v>
      </c>
      <c r="L3248" s="287" t="s">
        <v>8366</v>
      </c>
      <c r="M3248" s="287"/>
      <c r="N3248" s="71" t="s">
        <v>41</v>
      </c>
      <c r="O3248" s="293">
        <v>0</v>
      </c>
      <c r="P3248" s="293">
        <v>0</v>
      </c>
      <c r="Q3248" s="293">
        <v>0</v>
      </c>
      <c r="R3248" s="120" t="s">
        <v>33</v>
      </c>
      <c r="S3248" s="287">
        <v>60</v>
      </c>
      <c r="T3248" s="287">
        <v>220</v>
      </c>
      <c r="U3248" s="298">
        <v>10</v>
      </c>
      <c r="V3248" s="294">
        <v>22</v>
      </c>
      <c r="W3248" s="295">
        <v>2.2000000000000002</v>
      </c>
      <c r="X3248" s="21">
        <v>0</v>
      </c>
      <c r="Y3248" s="123" t="s">
        <v>33</v>
      </c>
      <c r="Z3248" s="116" t="s">
        <v>5838</v>
      </c>
      <c r="AA3248" s="79">
        <v>0</v>
      </c>
      <c r="AB3248" s="79" t="s">
        <v>414</v>
      </c>
      <c r="AC3248" s="79" t="s">
        <v>414</v>
      </c>
      <c r="AD3248" s="25"/>
      <c r="AE3248" s="26"/>
      <c r="AF3248" s="27"/>
    </row>
    <row r="3249" spans="1:32" ht="16.5" customHeight="1">
      <c r="A3249" s="289" t="s">
        <v>8691</v>
      </c>
      <c r="B3249" s="114"/>
      <c r="C3249" s="497"/>
      <c r="D3249" s="276"/>
      <c r="E3249" s="285" t="s">
        <v>8703</v>
      </c>
      <c r="F3249" s="285" t="s">
        <v>8704</v>
      </c>
      <c r="G3249" s="285" t="s">
        <v>8394</v>
      </c>
      <c r="H3249" s="285">
        <v>2024</v>
      </c>
      <c r="I3249" s="285">
        <v>1</v>
      </c>
      <c r="J3249" s="285">
        <v>0</v>
      </c>
      <c r="K3249" s="285">
        <v>0</v>
      </c>
      <c r="L3249" s="287" t="s">
        <v>8366</v>
      </c>
      <c r="M3249" s="287"/>
      <c r="N3249" s="71" t="s">
        <v>41</v>
      </c>
      <c r="O3249" s="293">
        <v>0</v>
      </c>
      <c r="P3249" s="293">
        <v>0</v>
      </c>
      <c r="Q3249" s="293">
        <v>0</v>
      </c>
      <c r="R3249" s="120" t="s">
        <v>33</v>
      </c>
      <c r="S3249" s="287">
        <v>60</v>
      </c>
      <c r="T3249" s="287">
        <v>220</v>
      </c>
      <c r="U3249" s="298">
        <v>9.0909090909090905E-3</v>
      </c>
      <c r="V3249" s="299">
        <v>24200</v>
      </c>
      <c r="W3249" s="295">
        <v>2E-3</v>
      </c>
      <c r="X3249" s="21">
        <v>0</v>
      </c>
      <c r="Y3249" s="123" t="s">
        <v>33</v>
      </c>
      <c r="Z3249" s="116" t="s">
        <v>5838</v>
      </c>
      <c r="AA3249" s="79">
        <v>0</v>
      </c>
      <c r="AB3249" s="79" t="s">
        <v>414</v>
      </c>
      <c r="AC3249" s="79" t="s">
        <v>414</v>
      </c>
      <c r="AD3249" s="25"/>
      <c r="AE3249" s="26"/>
      <c r="AF3249" s="27"/>
    </row>
    <row r="3250" spans="1:32" ht="16.5" customHeight="1">
      <c r="A3250" s="289" t="s">
        <v>8691</v>
      </c>
      <c r="B3250" s="114"/>
      <c r="C3250" s="497"/>
      <c r="D3250" s="276"/>
      <c r="E3250" s="285" t="s">
        <v>8705</v>
      </c>
      <c r="F3250" s="285" t="s">
        <v>8395</v>
      </c>
      <c r="G3250" s="285" t="s">
        <v>8396</v>
      </c>
      <c r="H3250" s="292">
        <v>2024</v>
      </c>
      <c r="I3250" s="285">
        <v>1</v>
      </c>
      <c r="J3250" s="285">
        <v>0</v>
      </c>
      <c r="K3250" s="285">
        <v>0</v>
      </c>
      <c r="L3250" s="287" t="s">
        <v>8366</v>
      </c>
      <c r="M3250" s="287"/>
      <c r="N3250" s="71" t="s">
        <v>41</v>
      </c>
      <c r="O3250" s="293">
        <v>0</v>
      </c>
      <c r="P3250" s="293">
        <v>0</v>
      </c>
      <c r="Q3250" s="293">
        <v>0</v>
      </c>
      <c r="R3250" s="120" t="s">
        <v>33</v>
      </c>
      <c r="S3250" s="287">
        <v>60</v>
      </c>
      <c r="T3250" s="287">
        <v>110</v>
      </c>
      <c r="U3250" s="294">
        <v>0.13636363636363638</v>
      </c>
      <c r="V3250" s="294">
        <v>806.66666666666652</v>
      </c>
      <c r="W3250" s="295">
        <v>1.4999999999999999E-2</v>
      </c>
      <c r="X3250" s="21">
        <v>0</v>
      </c>
      <c r="Y3250" s="123" t="s">
        <v>33</v>
      </c>
      <c r="Z3250" s="116" t="s">
        <v>5838</v>
      </c>
      <c r="AA3250" s="79">
        <v>0</v>
      </c>
      <c r="AB3250" s="79" t="s">
        <v>414</v>
      </c>
      <c r="AC3250" s="79" t="s">
        <v>414</v>
      </c>
      <c r="AD3250" s="25"/>
      <c r="AE3250" s="26"/>
      <c r="AF3250" s="27"/>
    </row>
    <row r="3251" spans="1:32" ht="16.5" customHeight="1">
      <c r="A3251" s="289" t="s">
        <v>8691</v>
      </c>
      <c r="B3251" s="114"/>
      <c r="C3251" s="497"/>
      <c r="D3251" s="276"/>
      <c r="E3251" s="285" t="s">
        <v>8706</v>
      </c>
      <c r="F3251" s="285" t="s">
        <v>8397</v>
      </c>
      <c r="G3251" s="285" t="s">
        <v>8398</v>
      </c>
      <c r="H3251" s="292" t="s">
        <v>67</v>
      </c>
      <c r="I3251" s="285">
        <v>1</v>
      </c>
      <c r="J3251" s="285">
        <v>0</v>
      </c>
      <c r="K3251" s="285">
        <v>0</v>
      </c>
      <c r="L3251" s="287" t="s">
        <v>8366</v>
      </c>
      <c r="M3251" s="287"/>
      <c r="N3251" s="71" t="s">
        <v>41</v>
      </c>
      <c r="O3251" s="293">
        <v>0</v>
      </c>
      <c r="P3251" s="293">
        <v>0</v>
      </c>
      <c r="Q3251" s="293">
        <v>0</v>
      </c>
      <c r="R3251" s="120" t="s">
        <v>33</v>
      </c>
      <c r="S3251" s="287">
        <v>60</v>
      </c>
      <c r="T3251" s="287">
        <v>110</v>
      </c>
      <c r="U3251" s="294">
        <v>0.5</v>
      </c>
      <c r="V3251" s="294">
        <v>220</v>
      </c>
      <c r="W3251" s="295">
        <v>5.5E-2</v>
      </c>
      <c r="X3251" s="21">
        <v>0</v>
      </c>
      <c r="Y3251" s="123" t="s">
        <v>33</v>
      </c>
      <c r="Z3251" s="116" t="s">
        <v>5838</v>
      </c>
      <c r="AA3251" s="79">
        <v>0</v>
      </c>
      <c r="AB3251" s="79" t="s">
        <v>414</v>
      </c>
      <c r="AC3251" s="79" t="s">
        <v>414</v>
      </c>
      <c r="AD3251" s="25"/>
      <c r="AE3251" s="26"/>
      <c r="AF3251" s="27"/>
    </row>
    <row r="3252" spans="1:32" ht="16.5" customHeight="1">
      <c r="A3252" s="289" t="s">
        <v>8691</v>
      </c>
      <c r="B3252" s="114"/>
      <c r="C3252" s="497"/>
      <c r="D3252" s="276"/>
      <c r="E3252" s="285" t="s">
        <v>8399</v>
      </c>
      <c r="F3252" s="285" t="s">
        <v>8400</v>
      </c>
      <c r="G3252" s="285" t="s">
        <v>8401</v>
      </c>
      <c r="H3252" s="117">
        <v>2016</v>
      </c>
      <c r="I3252" s="285">
        <v>1</v>
      </c>
      <c r="J3252" s="285">
        <v>0</v>
      </c>
      <c r="K3252" s="285">
        <v>0</v>
      </c>
      <c r="L3252" s="287" t="s">
        <v>8366</v>
      </c>
      <c r="M3252" s="287"/>
      <c r="N3252" s="71" t="s">
        <v>41</v>
      </c>
      <c r="O3252" s="293">
        <v>0</v>
      </c>
      <c r="P3252" s="293">
        <v>0</v>
      </c>
      <c r="Q3252" s="293">
        <v>0</v>
      </c>
      <c r="R3252" s="120" t="s">
        <v>33</v>
      </c>
      <c r="S3252" s="287">
        <v>60</v>
      </c>
      <c r="T3252" s="287">
        <v>110</v>
      </c>
      <c r="U3252" s="294">
        <v>7.7272727272727266</v>
      </c>
      <c r="V3252" s="294">
        <v>14.23529411764706</v>
      </c>
      <c r="W3252" s="295">
        <v>0.85</v>
      </c>
      <c r="X3252" s="21">
        <v>0</v>
      </c>
      <c r="Y3252" s="123" t="s">
        <v>33</v>
      </c>
      <c r="Z3252" s="116" t="s">
        <v>5838</v>
      </c>
      <c r="AA3252" s="79">
        <v>0</v>
      </c>
      <c r="AB3252" s="79" t="s">
        <v>414</v>
      </c>
      <c r="AC3252" s="79" t="s">
        <v>414</v>
      </c>
      <c r="AD3252" s="25"/>
      <c r="AE3252" s="26"/>
      <c r="AF3252" s="27"/>
    </row>
    <row r="3253" spans="1:32" ht="16.5" customHeight="1">
      <c r="A3253" s="289" t="s">
        <v>8691</v>
      </c>
      <c r="B3253" s="114"/>
      <c r="C3253" s="497"/>
      <c r="D3253" s="276"/>
      <c r="E3253" s="285" t="s">
        <v>79</v>
      </c>
      <c r="F3253" s="283" t="s">
        <v>102</v>
      </c>
      <c r="G3253" s="283" t="s">
        <v>67</v>
      </c>
      <c r="H3253" s="117">
        <v>2016</v>
      </c>
      <c r="I3253" s="285">
        <v>1</v>
      </c>
      <c r="J3253" s="285">
        <v>0</v>
      </c>
      <c r="K3253" s="285">
        <v>0</v>
      </c>
      <c r="L3253" s="287" t="s">
        <v>8366</v>
      </c>
      <c r="M3253" s="287"/>
      <c r="N3253" s="71" t="s">
        <v>41</v>
      </c>
      <c r="O3253" s="293">
        <v>0</v>
      </c>
      <c r="P3253" s="293">
        <v>0</v>
      </c>
      <c r="Q3253" s="293">
        <v>0</v>
      </c>
      <c r="R3253" s="120" t="s">
        <v>33</v>
      </c>
      <c r="S3253" s="287">
        <v>60</v>
      </c>
      <c r="T3253" s="287">
        <v>110</v>
      </c>
      <c r="U3253" s="294">
        <v>2.7272727272727271</v>
      </c>
      <c r="V3253" s="294">
        <v>40.333333333333336</v>
      </c>
      <c r="W3253" s="295">
        <v>0.3</v>
      </c>
      <c r="X3253" s="21">
        <v>0</v>
      </c>
      <c r="Y3253" s="123" t="s">
        <v>33</v>
      </c>
      <c r="Z3253" s="116" t="s">
        <v>5838</v>
      </c>
      <c r="AA3253" s="79">
        <v>0</v>
      </c>
      <c r="AB3253" s="79" t="s">
        <v>414</v>
      </c>
      <c r="AC3253" s="79" t="s">
        <v>414</v>
      </c>
      <c r="AD3253" s="25"/>
      <c r="AE3253" s="26"/>
      <c r="AF3253" s="27"/>
    </row>
    <row r="3254" spans="1:32" ht="16.5" customHeight="1">
      <c r="A3254" s="289" t="s">
        <v>8691</v>
      </c>
      <c r="B3254" s="114"/>
      <c r="C3254" s="497"/>
      <c r="D3254" s="276"/>
      <c r="E3254" s="285" t="s">
        <v>8707</v>
      </c>
      <c r="F3254" s="285" t="s">
        <v>80</v>
      </c>
      <c r="G3254" s="285" t="s">
        <v>8402</v>
      </c>
      <c r="H3254" s="292">
        <v>2016</v>
      </c>
      <c r="I3254" s="285">
        <v>1</v>
      </c>
      <c r="J3254" s="285">
        <v>0</v>
      </c>
      <c r="K3254" s="285">
        <v>0</v>
      </c>
      <c r="L3254" s="287" t="s">
        <v>8366</v>
      </c>
      <c r="M3254" s="287"/>
      <c r="N3254" s="71" t="s">
        <v>41</v>
      </c>
      <c r="O3254" s="293">
        <v>0</v>
      </c>
      <c r="P3254" s="293">
        <v>0</v>
      </c>
      <c r="Q3254" s="293">
        <v>0</v>
      </c>
      <c r="R3254" s="120" t="s">
        <v>33</v>
      </c>
      <c r="S3254" s="287">
        <v>60</v>
      </c>
      <c r="T3254" s="287">
        <v>110</v>
      </c>
      <c r="U3254" s="294">
        <v>1.8181818181818181</v>
      </c>
      <c r="V3254" s="294">
        <v>60.5</v>
      </c>
      <c r="W3254" s="295">
        <v>0.2</v>
      </c>
      <c r="X3254" s="21">
        <v>0</v>
      </c>
      <c r="Y3254" s="123" t="s">
        <v>33</v>
      </c>
      <c r="Z3254" s="116" t="s">
        <v>5838</v>
      </c>
      <c r="AA3254" s="79">
        <v>0</v>
      </c>
      <c r="AB3254" s="79" t="s">
        <v>414</v>
      </c>
      <c r="AC3254" s="79" t="s">
        <v>414</v>
      </c>
      <c r="AD3254" s="25"/>
      <c r="AE3254" s="26"/>
      <c r="AF3254" s="27"/>
    </row>
    <row r="3255" spans="1:32" ht="16.5" customHeight="1">
      <c r="A3255" s="289" t="s">
        <v>8691</v>
      </c>
      <c r="B3255" s="114"/>
      <c r="C3255" s="497"/>
      <c r="D3255" s="276"/>
      <c r="E3255" s="285" t="s">
        <v>8708</v>
      </c>
      <c r="F3255" s="285" t="s">
        <v>8386</v>
      </c>
      <c r="G3255" s="285" t="s">
        <v>8403</v>
      </c>
      <c r="H3255" s="292">
        <v>2018</v>
      </c>
      <c r="I3255" s="285">
        <v>1</v>
      </c>
      <c r="J3255" s="285">
        <v>0</v>
      </c>
      <c r="K3255" s="285">
        <v>0</v>
      </c>
      <c r="L3255" s="287" t="s">
        <v>8366</v>
      </c>
      <c r="M3255" s="287"/>
      <c r="N3255" s="71" t="s">
        <v>41</v>
      </c>
      <c r="O3255" s="293">
        <v>0</v>
      </c>
      <c r="P3255" s="293">
        <v>0</v>
      </c>
      <c r="Q3255" s="293">
        <v>0</v>
      </c>
      <c r="R3255" s="120" t="s">
        <v>33</v>
      </c>
      <c r="S3255" s="287">
        <v>60</v>
      </c>
      <c r="T3255" s="287">
        <v>110</v>
      </c>
      <c r="U3255" s="287">
        <v>1.5999999999999999</v>
      </c>
      <c r="V3255" s="287">
        <v>68.75</v>
      </c>
      <c r="W3255" s="287">
        <v>0.17599999999999999</v>
      </c>
      <c r="X3255" s="21">
        <v>0</v>
      </c>
      <c r="Y3255" s="123" t="s">
        <v>33</v>
      </c>
      <c r="Z3255" s="116" t="s">
        <v>5838</v>
      </c>
      <c r="AA3255" s="79">
        <v>0</v>
      </c>
      <c r="AB3255" s="79" t="s">
        <v>414</v>
      </c>
      <c r="AC3255" s="79" t="s">
        <v>414</v>
      </c>
      <c r="AD3255" s="25"/>
      <c r="AE3255" s="26"/>
      <c r="AF3255" s="27"/>
    </row>
    <row r="3256" spans="1:32" ht="16.5" customHeight="1">
      <c r="A3256" s="289" t="s">
        <v>8691</v>
      </c>
      <c r="B3256" s="114"/>
      <c r="C3256" s="497"/>
      <c r="D3256" s="276"/>
      <c r="E3256" s="285" t="s">
        <v>8709</v>
      </c>
      <c r="F3256" s="285" t="s">
        <v>8404</v>
      </c>
      <c r="G3256" s="285" t="s">
        <v>8405</v>
      </c>
      <c r="H3256" s="117">
        <v>2018</v>
      </c>
      <c r="I3256" s="285">
        <v>1</v>
      </c>
      <c r="J3256" s="285">
        <v>0</v>
      </c>
      <c r="K3256" s="285">
        <v>0</v>
      </c>
      <c r="L3256" s="287" t="s">
        <v>8366</v>
      </c>
      <c r="M3256" s="287"/>
      <c r="N3256" s="71" t="s">
        <v>41</v>
      </c>
      <c r="O3256" s="293">
        <v>0</v>
      </c>
      <c r="P3256" s="293">
        <v>0</v>
      </c>
      <c r="Q3256" s="293">
        <v>0</v>
      </c>
      <c r="R3256" s="120" t="s">
        <v>33</v>
      </c>
      <c r="S3256" s="287">
        <v>60</v>
      </c>
      <c r="T3256" s="287">
        <v>110</v>
      </c>
      <c r="U3256" s="294">
        <v>3.6363636363636362</v>
      </c>
      <c r="V3256" s="294">
        <v>30.25</v>
      </c>
      <c r="W3256" s="295">
        <v>0.4</v>
      </c>
      <c r="X3256" s="21">
        <v>0</v>
      </c>
      <c r="Y3256" s="123" t="s">
        <v>33</v>
      </c>
      <c r="Z3256" s="116" t="s">
        <v>5838</v>
      </c>
      <c r="AA3256" s="79">
        <v>0</v>
      </c>
      <c r="AB3256" s="79" t="s">
        <v>414</v>
      </c>
      <c r="AC3256" s="79" t="s">
        <v>414</v>
      </c>
      <c r="AD3256" s="25"/>
      <c r="AE3256" s="26"/>
      <c r="AF3256" s="27"/>
    </row>
    <row r="3257" spans="1:32" ht="16.5" customHeight="1">
      <c r="A3257" s="289" t="s">
        <v>8691</v>
      </c>
      <c r="B3257" s="114"/>
      <c r="C3257" s="497"/>
      <c r="D3257" s="276"/>
      <c r="E3257" s="285" t="s">
        <v>8710</v>
      </c>
      <c r="F3257" s="285" t="s">
        <v>8406</v>
      </c>
      <c r="G3257" s="285" t="s">
        <v>485</v>
      </c>
      <c r="H3257" s="285">
        <v>2024</v>
      </c>
      <c r="I3257" s="285">
        <v>1</v>
      </c>
      <c r="J3257" s="285">
        <v>0</v>
      </c>
      <c r="K3257" s="285">
        <v>0</v>
      </c>
      <c r="L3257" s="287" t="s">
        <v>8366</v>
      </c>
      <c r="M3257" s="287"/>
      <c r="N3257" s="71" t="s">
        <v>41</v>
      </c>
      <c r="O3257" s="293">
        <v>0</v>
      </c>
      <c r="P3257" s="293">
        <v>0</v>
      </c>
      <c r="Q3257" s="293">
        <v>0</v>
      </c>
      <c r="R3257" s="120" t="s">
        <v>33</v>
      </c>
      <c r="S3257" s="287">
        <v>60</v>
      </c>
      <c r="T3257" s="287">
        <v>110</v>
      </c>
      <c r="U3257" s="294">
        <v>2</v>
      </c>
      <c r="V3257" s="294">
        <v>55</v>
      </c>
      <c r="W3257" s="295">
        <v>0.22</v>
      </c>
      <c r="X3257" s="21">
        <v>0</v>
      </c>
      <c r="Y3257" s="123" t="s">
        <v>33</v>
      </c>
      <c r="Z3257" s="116" t="s">
        <v>5838</v>
      </c>
      <c r="AA3257" s="79">
        <v>0</v>
      </c>
      <c r="AB3257" s="79" t="s">
        <v>414</v>
      </c>
      <c r="AC3257" s="79" t="s">
        <v>414</v>
      </c>
      <c r="AD3257" s="25"/>
      <c r="AE3257" s="26"/>
      <c r="AF3257" s="27"/>
    </row>
    <row r="3258" spans="1:32" ht="16.5" customHeight="1">
      <c r="A3258" s="289" t="s">
        <v>8691</v>
      </c>
      <c r="B3258" s="114"/>
      <c r="C3258" s="497"/>
      <c r="D3258" s="276"/>
      <c r="E3258" s="285" t="s">
        <v>8711</v>
      </c>
      <c r="F3258" s="285" t="s">
        <v>8407</v>
      </c>
      <c r="G3258" s="285" t="s">
        <v>8408</v>
      </c>
      <c r="H3258" s="292">
        <v>2024</v>
      </c>
      <c r="I3258" s="285">
        <v>1</v>
      </c>
      <c r="J3258" s="285">
        <v>0</v>
      </c>
      <c r="K3258" s="285">
        <v>0</v>
      </c>
      <c r="L3258" s="287" t="s">
        <v>8366</v>
      </c>
      <c r="M3258" s="287"/>
      <c r="N3258" s="71" t="s">
        <v>41</v>
      </c>
      <c r="O3258" s="293">
        <v>0</v>
      </c>
      <c r="P3258" s="293">
        <v>0</v>
      </c>
      <c r="Q3258" s="293">
        <v>0</v>
      </c>
      <c r="R3258" s="120" t="s">
        <v>33</v>
      </c>
      <c r="S3258" s="287">
        <v>60</v>
      </c>
      <c r="T3258" s="287">
        <v>110</v>
      </c>
      <c r="U3258" s="294">
        <v>3</v>
      </c>
      <c r="V3258" s="294">
        <v>36.666666666666664</v>
      </c>
      <c r="W3258" s="295">
        <v>0.35</v>
      </c>
      <c r="X3258" s="21">
        <v>0</v>
      </c>
      <c r="Y3258" s="123" t="s">
        <v>33</v>
      </c>
      <c r="Z3258" s="116" t="s">
        <v>5838</v>
      </c>
      <c r="AA3258" s="79">
        <v>0</v>
      </c>
      <c r="AB3258" s="79" t="s">
        <v>414</v>
      </c>
      <c r="AC3258" s="79" t="s">
        <v>414</v>
      </c>
      <c r="AD3258" s="25"/>
      <c r="AE3258" s="26"/>
      <c r="AF3258" s="27"/>
    </row>
    <row r="3259" spans="1:32" ht="16.5" customHeight="1">
      <c r="A3259" s="289" t="s">
        <v>8691</v>
      </c>
      <c r="B3259" s="114"/>
      <c r="C3259" s="497"/>
      <c r="D3259" s="276"/>
      <c r="E3259" s="285" t="s">
        <v>8712</v>
      </c>
      <c r="F3259" s="285" t="s">
        <v>8713</v>
      </c>
      <c r="G3259" s="285" t="s">
        <v>8409</v>
      </c>
      <c r="H3259" s="285">
        <v>2006</v>
      </c>
      <c r="I3259" s="285">
        <v>1</v>
      </c>
      <c r="J3259" s="285">
        <v>0</v>
      </c>
      <c r="K3259" s="285">
        <v>0</v>
      </c>
      <c r="L3259" s="287" t="s">
        <v>8366</v>
      </c>
      <c r="M3259" s="287"/>
      <c r="N3259" s="71" t="s">
        <v>41</v>
      </c>
      <c r="O3259" s="293">
        <v>0</v>
      </c>
      <c r="P3259" s="293">
        <v>0</v>
      </c>
      <c r="Q3259" s="293">
        <v>0</v>
      </c>
      <c r="R3259" s="120" t="s">
        <v>33</v>
      </c>
      <c r="S3259" s="287">
        <v>60</v>
      </c>
      <c r="T3259" s="287">
        <v>110</v>
      </c>
      <c r="U3259" s="294">
        <v>4</v>
      </c>
      <c r="V3259" s="294">
        <v>27.5</v>
      </c>
      <c r="W3259" s="295">
        <v>0.6</v>
      </c>
      <c r="X3259" s="21">
        <v>0</v>
      </c>
      <c r="Y3259" s="123" t="s">
        <v>33</v>
      </c>
      <c r="Z3259" s="116" t="s">
        <v>5838</v>
      </c>
      <c r="AA3259" s="79">
        <v>0</v>
      </c>
      <c r="AB3259" s="79" t="s">
        <v>414</v>
      </c>
      <c r="AC3259" s="79" t="s">
        <v>414</v>
      </c>
      <c r="AD3259" s="25"/>
      <c r="AE3259" s="26"/>
      <c r="AF3259" s="27"/>
    </row>
    <row r="3260" spans="1:32" ht="16.5" customHeight="1">
      <c r="A3260" s="289" t="s">
        <v>8691</v>
      </c>
      <c r="B3260" s="114"/>
      <c r="C3260" s="497"/>
      <c r="D3260" s="276"/>
      <c r="E3260" s="116" t="s">
        <v>8714</v>
      </c>
      <c r="F3260" s="116" t="s">
        <v>151</v>
      </c>
      <c r="G3260" s="116" t="s">
        <v>8410</v>
      </c>
      <c r="H3260" s="117">
        <v>2024</v>
      </c>
      <c r="I3260" s="285">
        <v>1</v>
      </c>
      <c r="J3260" s="285">
        <v>0</v>
      </c>
      <c r="K3260" s="285">
        <v>0</v>
      </c>
      <c r="L3260" s="287" t="s">
        <v>8366</v>
      </c>
      <c r="M3260" s="287"/>
      <c r="N3260" s="287" t="s">
        <v>41</v>
      </c>
      <c r="O3260" s="293">
        <v>0</v>
      </c>
      <c r="P3260" s="293">
        <v>0</v>
      </c>
      <c r="Q3260" s="293">
        <v>0</v>
      </c>
      <c r="R3260" s="120" t="s">
        <v>33</v>
      </c>
      <c r="S3260" s="300">
        <v>60</v>
      </c>
      <c r="T3260" s="300">
        <v>110</v>
      </c>
      <c r="U3260" s="301">
        <v>0.01</v>
      </c>
      <c r="V3260" s="294">
        <v>11000</v>
      </c>
      <c r="W3260" s="295">
        <v>1E-3</v>
      </c>
      <c r="X3260" s="21">
        <v>0</v>
      </c>
      <c r="Y3260" s="123" t="s">
        <v>33</v>
      </c>
      <c r="Z3260" s="116" t="s">
        <v>5838</v>
      </c>
      <c r="AA3260" s="79">
        <v>0</v>
      </c>
      <c r="AB3260" s="79" t="s">
        <v>414</v>
      </c>
      <c r="AC3260" s="79" t="s">
        <v>414</v>
      </c>
      <c r="AD3260" s="25"/>
      <c r="AE3260" s="26"/>
      <c r="AF3260" s="27"/>
    </row>
    <row r="3261" spans="1:32" ht="16.5" customHeight="1">
      <c r="A3261" s="289" t="s">
        <v>8691</v>
      </c>
      <c r="B3261" s="114"/>
      <c r="C3261" s="497"/>
      <c r="D3261" s="276"/>
      <c r="E3261" s="285" t="s">
        <v>79</v>
      </c>
      <c r="F3261" s="285" t="s">
        <v>152</v>
      </c>
      <c r="G3261" s="285" t="s">
        <v>8411</v>
      </c>
      <c r="H3261" s="285">
        <v>2024</v>
      </c>
      <c r="I3261" s="285">
        <v>4</v>
      </c>
      <c r="J3261" s="285">
        <v>0</v>
      </c>
      <c r="K3261" s="285">
        <v>0</v>
      </c>
      <c r="L3261" s="287" t="s">
        <v>8366</v>
      </c>
      <c r="M3261" s="287"/>
      <c r="N3261" s="71" t="s">
        <v>41</v>
      </c>
      <c r="O3261" s="293">
        <v>0</v>
      </c>
      <c r="P3261" s="293">
        <v>0</v>
      </c>
      <c r="Q3261" s="293">
        <v>0</v>
      </c>
      <c r="R3261" s="120" t="s">
        <v>33</v>
      </c>
      <c r="S3261" s="287">
        <v>60</v>
      </c>
      <c r="T3261" s="287">
        <v>110</v>
      </c>
      <c r="U3261" s="294">
        <v>0.90909090909090906</v>
      </c>
      <c r="V3261" s="294">
        <v>121</v>
      </c>
      <c r="W3261" s="295">
        <v>0.1</v>
      </c>
      <c r="X3261" s="21">
        <v>0</v>
      </c>
      <c r="Y3261" s="123" t="s">
        <v>33</v>
      </c>
      <c r="Z3261" s="116" t="s">
        <v>5838</v>
      </c>
      <c r="AA3261" s="79">
        <v>0</v>
      </c>
      <c r="AB3261" s="79" t="s">
        <v>414</v>
      </c>
      <c r="AC3261" s="79" t="s">
        <v>414</v>
      </c>
      <c r="AD3261" s="25"/>
      <c r="AE3261" s="26"/>
      <c r="AF3261" s="27"/>
    </row>
    <row r="3262" spans="1:32" ht="16.5" customHeight="1">
      <c r="A3262" s="289" t="s">
        <v>8691</v>
      </c>
      <c r="B3262" s="114"/>
      <c r="C3262" s="497"/>
      <c r="D3262" s="276"/>
      <c r="E3262" s="285" t="s">
        <v>37</v>
      </c>
      <c r="F3262" s="285" t="s">
        <v>4688</v>
      </c>
      <c r="G3262" s="285" t="s">
        <v>8412</v>
      </c>
      <c r="H3262" s="285">
        <v>2024</v>
      </c>
      <c r="I3262" s="285">
        <v>4</v>
      </c>
      <c r="J3262" s="285">
        <v>0</v>
      </c>
      <c r="K3262" s="285">
        <v>0</v>
      </c>
      <c r="L3262" s="287" t="s">
        <v>8366</v>
      </c>
      <c r="M3262" s="287"/>
      <c r="N3262" s="71" t="s">
        <v>41</v>
      </c>
      <c r="O3262" s="293">
        <v>0</v>
      </c>
      <c r="P3262" s="293">
        <v>0</v>
      </c>
      <c r="Q3262" s="293">
        <v>0</v>
      </c>
      <c r="R3262" s="120" t="s">
        <v>33</v>
      </c>
      <c r="S3262" s="287">
        <v>60</v>
      </c>
      <c r="T3262" s="287">
        <v>110</v>
      </c>
      <c r="U3262" s="294">
        <v>0.20909090909090911</v>
      </c>
      <c r="V3262" s="294">
        <v>526.08695652173913</v>
      </c>
      <c r="W3262" s="295">
        <v>2.3E-2</v>
      </c>
      <c r="X3262" s="21">
        <v>0</v>
      </c>
      <c r="Y3262" s="123" t="s">
        <v>33</v>
      </c>
      <c r="Z3262" s="116" t="s">
        <v>5838</v>
      </c>
      <c r="AA3262" s="79">
        <v>0</v>
      </c>
      <c r="AB3262" s="79" t="s">
        <v>414</v>
      </c>
      <c r="AC3262" s="79" t="s">
        <v>414</v>
      </c>
      <c r="AD3262" s="25"/>
      <c r="AE3262" s="26"/>
      <c r="AF3262" s="27"/>
    </row>
    <row r="3263" spans="1:32" ht="16.5" customHeight="1">
      <c r="A3263" s="289" t="s">
        <v>8691</v>
      </c>
      <c r="B3263" s="114"/>
      <c r="C3263" s="497"/>
      <c r="D3263" s="276"/>
      <c r="E3263" s="285" t="s">
        <v>86</v>
      </c>
      <c r="F3263" s="285" t="s">
        <v>2295</v>
      </c>
      <c r="G3263" s="285" t="s">
        <v>8413</v>
      </c>
      <c r="H3263" s="285">
        <v>2023</v>
      </c>
      <c r="I3263" s="285">
        <v>1</v>
      </c>
      <c r="J3263" s="285">
        <v>0</v>
      </c>
      <c r="K3263" s="285">
        <v>0</v>
      </c>
      <c r="L3263" s="287" t="s">
        <v>8366</v>
      </c>
      <c r="M3263" s="287"/>
      <c r="N3263" s="71" t="s">
        <v>41</v>
      </c>
      <c r="O3263" s="293">
        <v>0</v>
      </c>
      <c r="P3263" s="293">
        <v>0</v>
      </c>
      <c r="Q3263" s="293">
        <v>0</v>
      </c>
      <c r="R3263" s="120" t="s">
        <v>33</v>
      </c>
      <c r="S3263" s="287">
        <v>60</v>
      </c>
      <c r="T3263" s="287">
        <v>110</v>
      </c>
      <c r="U3263" s="294">
        <v>8.9</v>
      </c>
      <c r="V3263" s="294">
        <v>12.359550561797752</v>
      </c>
      <c r="W3263" s="295">
        <v>0.97899999999999998</v>
      </c>
      <c r="X3263" s="21">
        <v>0</v>
      </c>
      <c r="Y3263" s="123" t="s">
        <v>33</v>
      </c>
      <c r="Z3263" s="116" t="s">
        <v>5838</v>
      </c>
      <c r="AA3263" s="79">
        <v>0</v>
      </c>
      <c r="AB3263" s="79" t="s">
        <v>414</v>
      </c>
      <c r="AC3263" s="79" t="s">
        <v>414</v>
      </c>
      <c r="AD3263" s="25"/>
      <c r="AE3263" s="26"/>
      <c r="AF3263" s="27"/>
    </row>
    <row r="3264" spans="1:32" ht="16.5" customHeight="1">
      <c r="A3264" s="289" t="s">
        <v>8691</v>
      </c>
      <c r="B3264" s="114"/>
      <c r="C3264" s="497"/>
      <c r="D3264" s="276"/>
      <c r="E3264" s="285" t="s">
        <v>8715</v>
      </c>
      <c r="F3264" s="285" t="s">
        <v>8414</v>
      </c>
      <c r="G3264" s="285" t="s">
        <v>8415</v>
      </c>
      <c r="H3264" s="292">
        <v>2024</v>
      </c>
      <c r="I3264" s="285">
        <v>1</v>
      </c>
      <c r="J3264" s="285">
        <v>0</v>
      </c>
      <c r="K3264" s="285">
        <v>0</v>
      </c>
      <c r="L3264" s="287" t="s">
        <v>8366</v>
      </c>
      <c r="M3264" s="287"/>
      <c r="N3264" s="71" t="s">
        <v>41</v>
      </c>
      <c r="O3264" s="293">
        <v>0</v>
      </c>
      <c r="P3264" s="293">
        <v>0</v>
      </c>
      <c r="Q3264" s="293">
        <v>0</v>
      </c>
      <c r="R3264" s="120" t="s">
        <v>33</v>
      </c>
      <c r="S3264" s="287">
        <v>60</v>
      </c>
      <c r="T3264" s="287">
        <v>110</v>
      </c>
      <c r="U3264" s="287">
        <v>10</v>
      </c>
      <c r="V3264" s="294">
        <v>11</v>
      </c>
      <c r="W3264" s="295">
        <v>1.1000000000000001</v>
      </c>
      <c r="X3264" s="21">
        <v>0</v>
      </c>
      <c r="Y3264" s="123" t="s">
        <v>33</v>
      </c>
      <c r="Z3264" s="116" t="s">
        <v>5838</v>
      </c>
      <c r="AA3264" s="79">
        <v>0</v>
      </c>
      <c r="AB3264" s="79" t="s">
        <v>414</v>
      </c>
      <c r="AC3264" s="79" t="s">
        <v>414</v>
      </c>
      <c r="AD3264" s="25"/>
      <c r="AE3264" s="26"/>
      <c r="AF3264" s="27"/>
    </row>
    <row r="3265" spans="1:41" ht="16.5" customHeight="1">
      <c r="A3265" s="289" t="s">
        <v>8691</v>
      </c>
      <c r="B3265" s="114"/>
      <c r="C3265" s="497"/>
      <c r="D3265" s="276"/>
      <c r="E3265" s="285" t="s">
        <v>8716</v>
      </c>
      <c r="F3265" s="285" t="s">
        <v>8717</v>
      </c>
      <c r="G3265" s="285" t="s">
        <v>8416</v>
      </c>
      <c r="H3265" s="292">
        <v>2002</v>
      </c>
      <c r="I3265" s="285">
        <v>1</v>
      </c>
      <c r="J3265" s="285">
        <v>0</v>
      </c>
      <c r="K3265" s="285">
        <v>0</v>
      </c>
      <c r="L3265" s="287" t="s">
        <v>8366</v>
      </c>
      <c r="M3265" s="287"/>
      <c r="N3265" s="71" t="s">
        <v>41</v>
      </c>
      <c r="O3265" s="293">
        <v>0</v>
      </c>
      <c r="P3265" s="293">
        <v>0</v>
      </c>
      <c r="Q3265" s="293">
        <v>0</v>
      </c>
      <c r="R3265" s="120" t="s">
        <v>33</v>
      </c>
      <c r="S3265" s="287">
        <v>60</v>
      </c>
      <c r="T3265" s="287">
        <v>110</v>
      </c>
      <c r="U3265" s="294">
        <v>1.0272727272727273</v>
      </c>
      <c r="V3265" s="294">
        <v>107.0796460176991</v>
      </c>
      <c r="W3265" s="295">
        <v>0.113</v>
      </c>
      <c r="X3265" s="21">
        <v>0</v>
      </c>
      <c r="Y3265" s="123" t="s">
        <v>33</v>
      </c>
      <c r="Z3265" s="116" t="s">
        <v>5838</v>
      </c>
      <c r="AA3265" s="79">
        <v>0</v>
      </c>
      <c r="AB3265" s="79" t="s">
        <v>414</v>
      </c>
      <c r="AC3265" s="79" t="s">
        <v>414</v>
      </c>
      <c r="AD3265" s="25"/>
      <c r="AE3265" s="26"/>
      <c r="AF3265" s="27"/>
    </row>
    <row r="3266" spans="1:41" ht="16.5" customHeight="1">
      <c r="A3266" s="289" t="s">
        <v>8691</v>
      </c>
      <c r="B3266" s="114"/>
      <c r="C3266" s="497"/>
      <c r="D3266" s="276"/>
      <c r="E3266" s="285" t="s">
        <v>8718</v>
      </c>
      <c r="F3266" s="285" t="s">
        <v>8417</v>
      </c>
      <c r="G3266" s="285" t="s">
        <v>8418</v>
      </c>
      <c r="H3266" s="292">
        <v>2023</v>
      </c>
      <c r="I3266" s="285">
        <v>1</v>
      </c>
      <c r="J3266" s="285">
        <v>0</v>
      </c>
      <c r="K3266" s="285">
        <v>0</v>
      </c>
      <c r="L3266" s="287" t="s">
        <v>8366</v>
      </c>
      <c r="M3266" s="287"/>
      <c r="N3266" s="71" t="s">
        <v>41</v>
      </c>
      <c r="O3266" s="293">
        <v>0</v>
      </c>
      <c r="P3266" s="293">
        <v>0</v>
      </c>
      <c r="Q3266" s="293">
        <v>0</v>
      </c>
      <c r="R3266" s="120" t="s">
        <v>33</v>
      </c>
      <c r="S3266" s="287">
        <v>60</v>
      </c>
      <c r="T3266" s="287">
        <v>110</v>
      </c>
      <c r="U3266" s="294">
        <v>9.8181818181818201</v>
      </c>
      <c r="V3266" s="294">
        <v>11.203703703703701</v>
      </c>
      <c r="W3266" s="295">
        <v>1.08</v>
      </c>
      <c r="X3266" s="21">
        <v>0</v>
      </c>
      <c r="Y3266" s="123" t="s">
        <v>33</v>
      </c>
      <c r="Z3266" s="116" t="s">
        <v>5838</v>
      </c>
      <c r="AA3266" s="79">
        <v>0</v>
      </c>
      <c r="AB3266" s="79" t="s">
        <v>414</v>
      </c>
      <c r="AC3266" s="79" t="s">
        <v>414</v>
      </c>
      <c r="AD3266" s="25"/>
      <c r="AE3266" s="26"/>
      <c r="AF3266" s="27"/>
    </row>
    <row r="3267" spans="1:41" ht="16.5" customHeight="1">
      <c r="A3267" s="289" t="s">
        <v>8691</v>
      </c>
      <c r="B3267" s="114"/>
      <c r="C3267" s="497"/>
      <c r="D3267" s="276"/>
      <c r="E3267" s="285" t="s">
        <v>5569</v>
      </c>
      <c r="F3267" s="285" t="s">
        <v>92</v>
      </c>
      <c r="G3267" s="285" t="s">
        <v>8419</v>
      </c>
      <c r="H3267" s="285">
        <v>2017</v>
      </c>
      <c r="I3267" s="285">
        <v>1</v>
      </c>
      <c r="J3267" s="285">
        <v>0</v>
      </c>
      <c r="K3267" s="285">
        <v>0</v>
      </c>
      <c r="L3267" s="287" t="s">
        <v>8366</v>
      </c>
      <c r="M3267" s="287"/>
      <c r="N3267" s="71" t="s">
        <v>41</v>
      </c>
      <c r="O3267" s="293">
        <v>0</v>
      </c>
      <c r="P3267" s="293">
        <v>0</v>
      </c>
      <c r="Q3267" s="293">
        <v>0</v>
      </c>
      <c r="R3267" s="120" t="s">
        <v>33</v>
      </c>
      <c r="S3267" s="287">
        <v>60</v>
      </c>
      <c r="T3267" s="287">
        <v>110</v>
      </c>
      <c r="U3267" s="294">
        <v>1.3</v>
      </c>
      <c r="V3267" s="294">
        <v>84.615384615384613</v>
      </c>
      <c r="W3267" s="287">
        <v>0.14299999999999999</v>
      </c>
      <c r="X3267" s="21">
        <v>0</v>
      </c>
      <c r="Y3267" s="123" t="s">
        <v>33</v>
      </c>
      <c r="Z3267" s="116" t="s">
        <v>5838</v>
      </c>
      <c r="AA3267" s="79">
        <v>0</v>
      </c>
      <c r="AB3267" s="79" t="s">
        <v>414</v>
      </c>
      <c r="AC3267" s="79" t="s">
        <v>414</v>
      </c>
      <c r="AD3267" s="25"/>
      <c r="AE3267" s="26"/>
      <c r="AF3267" s="27"/>
    </row>
    <row r="3268" spans="1:41" ht="16.5" customHeight="1">
      <c r="A3268" s="302" t="s">
        <v>8651</v>
      </c>
      <c r="B3268" s="114"/>
      <c r="C3268" s="497"/>
      <c r="D3268" s="276"/>
      <c r="E3268" s="284" t="s">
        <v>1652</v>
      </c>
      <c r="F3268" s="284" t="s">
        <v>663</v>
      </c>
      <c r="G3268" s="284" t="s">
        <v>4952</v>
      </c>
      <c r="H3268" s="283" t="s">
        <v>351</v>
      </c>
      <c r="I3268" s="303">
        <v>1</v>
      </c>
      <c r="J3268" s="279">
        <v>0</v>
      </c>
      <c r="K3268" s="279">
        <v>0</v>
      </c>
      <c r="L3268" s="286" t="s">
        <v>8317</v>
      </c>
      <c r="M3268" s="287"/>
      <c r="N3268" s="71" t="s">
        <v>41</v>
      </c>
      <c r="O3268" s="288">
        <v>100</v>
      </c>
      <c r="P3268" s="288">
        <v>0</v>
      </c>
      <c r="Q3268" s="288">
        <v>0</v>
      </c>
      <c r="R3268" s="120" t="s">
        <v>33</v>
      </c>
      <c r="S3268" s="76">
        <v>60</v>
      </c>
      <c r="T3268" s="287">
        <v>110</v>
      </c>
      <c r="U3268" s="287">
        <v>11</v>
      </c>
      <c r="V3268" s="287">
        <v>10</v>
      </c>
      <c r="W3268" s="287">
        <v>1.21</v>
      </c>
      <c r="X3268" s="21">
        <v>121</v>
      </c>
      <c r="Y3268" s="123" t="s">
        <v>33</v>
      </c>
      <c r="Z3268" s="116" t="s">
        <v>5838</v>
      </c>
      <c r="AA3268" s="79">
        <v>0</v>
      </c>
      <c r="AB3268" s="79" t="s">
        <v>414</v>
      </c>
      <c r="AC3268" s="79" t="s">
        <v>414</v>
      </c>
      <c r="AD3268" s="25"/>
      <c r="AE3268" s="26"/>
      <c r="AF3268" s="27"/>
      <c r="AG3268" s="297"/>
      <c r="AH3268" s="297"/>
      <c r="AI3268" s="297"/>
      <c r="AJ3268" s="297"/>
      <c r="AK3268" s="297"/>
      <c r="AL3268" s="297"/>
      <c r="AM3268" s="297"/>
      <c r="AN3268" s="297"/>
      <c r="AO3268" s="297"/>
    </row>
    <row r="3269" spans="1:41" ht="16.5" customHeight="1">
      <c r="A3269" s="302" t="s">
        <v>8651</v>
      </c>
      <c r="B3269" s="114"/>
      <c r="C3269" s="497"/>
      <c r="D3269" s="276"/>
      <c r="E3269" s="283" t="s">
        <v>8653</v>
      </c>
      <c r="F3269" s="285" t="s">
        <v>125</v>
      </c>
      <c r="G3269" s="283" t="s">
        <v>67</v>
      </c>
      <c r="H3269" s="283" t="s">
        <v>8319</v>
      </c>
      <c r="I3269" s="303">
        <v>1</v>
      </c>
      <c r="J3269" s="279">
        <v>0</v>
      </c>
      <c r="K3269" s="279">
        <v>0</v>
      </c>
      <c r="L3269" s="286" t="s">
        <v>8317</v>
      </c>
      <c r="M3269" s="287"/>
      <c r="N3269" s="71" t="s">
        <v>41</v>
      </c>
      <c r="O3269" s="288">
        <v>1000</v>
      </c>
      <c r="P3269" s="288">
        <v>0</v>
      </c>
      <c r="Q3269" s="288">
        <v>0</v>
      </c>
      <c r="R3269" s="120" t="s">
        <v>33</v>
      </c>
      <c r="S3269" s="76">
        <v>60</v>
      </c>
      <c r="T3269" s="287">
        <v>110</v>
      </c>
      <c r="U3269" s="287">
        <v>0.9</v>
      </c>
      <c r="V3269" s="287">
        <v>121</v>
      </c>
      <c r="W3269" s="287">
        <v>1</v>
      </c>
      <c r="X3269" s="21">
        <v>1000</v>
      </c>
      <c r="Y3269" s="123" t="s">
        <v>33</v>
      </c>
      <c r="Z3269" s="116" t="s">
        <v>5838</v>
      </c>
      <c r="AA3269" s="79">
        <v>0</v>
      </c>
      <c r="AB3269" s="79" t="s">
        <v>414</v>
      </c>
      <c r="AC3269" s="79" t="s">
        <v>414</v>
      </c>
      <c r="AD3269" s="25"/>
      <c r="AE3269" s="26"/>
      <c r="AF3269" s="27"/>
      <c r="AG3269" s="128"/>
      <c r="AH3269" s="128"/>
      <c r="AI3269" s="128"/>
      <c r="AJ3269" s="128"/>
      <c r="AK3269" s="128"/>
      <c r="AL3269" s="128"/>
      <c r="AM3269" s="128"/>
      <c r="AN3269" s="128"/>
      <c r="AO3269" s="128"/>
    </row>
    <row r="3270" spans="1:41" ht="16.5" customHeight="1">
      <c r="A3270" s="302" t="s">
        <v>8651</v>
      </c>
      <c r="B3270" s="114"/>
      <c r="C3270" s="497"/>
      <c r="D3270" s="276"/>
      <c r="E3270" s="284" t="s">
        <v>5121</v>
      </c>
      <c r="F3270" s="284" t="s">
        <v>663</v>
      </c>
      <c r="G3270" s="284" t="s">
        <v>2037</v>
      </c>
      <c r="H3270" s="283" t="s">
        <v>351</v>
      </c>
      <c r="I3270" s="303">
        <v>1</v>
      </c>
      <c r="J3270" s="279">
        <v>0</v>
      </c>
      <c r="K3270" s="279">
        <v>0</v>
      </c>
      <c r="L3270" s="286" t="s">
        <v>8317</v>
      </c>
      <c r="M3270" s="287"/>
      <c r="N3270" s="71" t="s">
        <v>41</v>
      </c>
      <c r="O3270" s="288">
        <v>150</v>
      </c>
      <c r="P3270" s="288">
        <v>0</v>
      </c>
      <c r="Q3270" s="288">
        <v>0</v>
      </c>
      <c r="R3270" s="120" t="s">
        <v>33</v>
      </c>
      <c r="S3270" s="76">
        <v>60</v>
      </c>
      <c r="T3270" s="287">
        <v>110</v>
      </c>
      <c r="U3270" s="287">
        <v>9.0999999999999998E-2</v>
      </c>
      <c r="V3270" s="287">
        <v>1208.8</v>
      </c>
      <c r="W3270" s="287">
        <v>10</v>
      </c>
      <c r="X3270" s="21">
        <v>1500</v>
      </c>
      <c r="Y3270" s="123" t="s">
        <v>33</v>
      </c>
      <c r="Z3270" s="116" t="s">
        <v>5838</v>
      </c>
      <c r="AA3270" s="79">
        <v>0</v>
      </c>
      <c r="AB3270" s="79" t="s">
        <v>414</v>
      </c>
      <c r="AC3270" s="79" t="s">
        <v>414</v>
      </c>
      <c r="AD3270" s="25"/>
      <c r="AE3270" s="26"/>
      <c r="AF3270" s="27"/>
      <c r="AG3270" s="297"/>
      <c r="AH3270" s="297"/>
      <c r="AI3270" s="297"/>
      <c r="AJ3270" s="297"/>
      <c r="AK3270" s="297"/>
      <c r="AL3270" s="297"/>
      <c r="AM3270" s="297"/>
      <c r="AN3270" s="297"/>
      <c r="AO3270" s="297"/>
    </row>
    <row r="3271" spans="1:41" ht="16.5" customHeight="1">
      <c r="A3271" s="302" t="s">
        <v>8651</v>
      </c>
      <c r="B3271" s="114"/>
      <c r="C3271" s="497"/>
      <c r="D3271" s="276"/>
      <c r="E3271" s="284" t="s">
        <v>8652</v>
      </c>
      <c r="F3271" s="284" t="s">
        <v>125</v>
      </c>
      <c r="G3271" s="284" t="s">
        <v>8315</v>
      </c>
      <c r="H3271" s="283" t="s">
        <v>8316</v>
      </c>
      <c r="I3271" s="303">
        <v>1</v>
      </c>
      <c r="J3271" s="279">
        <v>0</v>
      </c>
      <c r="K3271" s="279">
        <v>0</v>
      </c>
      <c r="L3271" s="286" t="s">
        <v>8317</v>
      </c>
      <c r="M3271" s="287"/>
      <c r="N3271" s="71" t="s">
        <v>41</v>
      </c>
      <c r="O3271" s="288">
        <v>1000</v>
      </c>
      <c r="P3271" s="288">
        <v>0</v>
      </c>
      <c r="Q3271" s="288">
        <v>0</v>
      </c>
      <c r="R3271" s="120" t="s">
        <v>33</v>
      </c>
      <c r="S3271" s="76">
        <v>60</v>
      </c>
      <c r="T3271" s="287">
        <v>110</v>
      </c>
      <c r="U3271" s="287">
        <v>0.2</v>
      </c>
      <c r="V3271" s="287">
        <v>604</v>
      </c>
      <c r="W3271" s="287">
        <v>20</v>
      </c>
      <c r="X3271" s="21">
        <v>20000</v>
      </c>
      <c r="Y3271" s="123" t="s">
        <v>33</v>
      </c>
      <c r="Z3271" s="116" t="s">
        <v>5838</v>
      </c>
      <c r="AA3271" s="79">
        <v>0</v>
      </c>
      <c r="AB3271" s="79" t="s">
        <v>414</v>
      </c>
      <c r="AC3271" s="79" t="s">
        <v>414</v>
      </c>
      <c r="AD3271" s="25"/>
      <c r="AE3271" s="26"/>
      <c r="AF3271" s="27"/>
      <c r="AG3271" s="297"/>
      <c r="AH3271" s="297"/>
      <c r="AI3271" s="297"/>
      <c r="AJ3271" s="297"/>
      <c r="AK3271" s="297"/>
      <c r="AL3271" s="297"/>
      <c r="AM3271" s="297"/>
      <c r="AN3271" s="297"/>
      <c r="AO3271" s="297"/>
    </row>
    <row r="3272" spans="1:41" ht="16.5" customHeight="1">
      <c r="A3272" s="302" t="s">
        <v>8651</v>
      </c>
      <c r="B3272" s="114"/>
      <c r="C3272" s="497"/>
      <c r="D3272" s="276"/>
      <c r="E3272" s="284" t="s">
        <v>1077</v>
      </c>
      <c r="F3272" s="284" t="s">
        <v>663</v>
      </c>
      <c r="G3272" s="284" t="s">
        <v>8318</v>
      </c>
      <c r="H3272" s="283" t="s">
        <v>351</v>
      </c>
      <c r="I3272" s="303">
        <v>1</v>
      </c>
      <c r="J3272" s="279">
        <v>0</v>
      </c>
      <c r="K3272" s="279">
        <v>0</v>
      </c>
      <c r="L3272" s="286" t="s">
        <v>8317</v>
      </c>
      <c r="M3272" s="287"/>
      <c r="N3272" s="71" t="s">
        <v>41</v>
      </c>
      <c r="O3272" s="288">
        <v>100</v>
      </c>
      <c r="P3272" s="288">
        <v>0</v>
      </c>
      <c r="Q3272" s="288">
        <v>0</v>
      </c>
      <c r="R3272" s="120" t="s">
        <v>33</v>
      </c>
      <c r="S3272" s="76">
        <v>60</v>
      </c>
      <c r="T3272" s="287">
        <v>110</v>
      </c>
      <c r="U3272" s="287">
        <v>2</v>
      </c>
      <c r="V3272" s="287">
        <v>55</v>
      </c>
      <c r="W3272" s="287">
        <v>220</v>
      </c>
      <c r="X3272" s="21">
        <v>22000</v>
      </c>
      <c r="Y3272" s="123" t="s">
        <v>33</v>
      </c>
      <c r="Z3272" s="116" t="s">
        <v>5838</v>
      </c>
      <c r="AA3272" s="79">
        <v>0</v>
      </c>
      <c r="AB3272" s="79" t="s">
        <v>414</v>
      </c>
      <c r="AC3272" s="79" t="s">
        <v>414</v>
      </c>
      <c r="AD3272" s="25"/>
      <c r="AE3272" s="26"/>
      <c r="AF3272" s="27"/>
      <c r="AG3272" s="297"/>
      <c r="AH3272" s="297"/>
      <c r="AI3272" s="297"/>
      <c r="AJ3272" s="297"/>
      <c r="AK3272" s="297"/>
      <c r="AL3272" s="297"/>
      <c r="AM3272" s="297"/>
      <c r="AN3272" s="297"/>
      <c r="AO3272" s="297"/>
    </row>
    <row r="3273" spans="1:41" ht="16.5" customHeight="1">
      <c r="A3273" s="289" t="s">
        <v>8685</v>
      </c>
      <c r="B3273" s="114"/>
      <c r="C3273" s="497"/>
      <c r="D3273" s="276"/>
      <c r="E3273" s="285" t="s">
        <v>1687</v>
      </c>
      <c r="F3273" s="285" t="s">
        <v>425</v>
      </c>
      <c r="G3273" s="285" t="s">
        <v>8360</v>
      </c>
      <c r="H3273" s="285">
        <v>2019</v>
      </c>
      <c r="I3273" s="285">
        <v>1</v>
      </c>
      <c r="J3273" s="279">
        <v>0</v>
      </c>
      <c r="K3273" s="279">
        <v>0</v>
      </c>
      <c r="L3273" s="286" t="s">
        <v>8358</v>
      </c>
      <c r="M3273" s="287"/>
      <c r="N3273" s="71" t="s">
        <v>41</v>
      </c>
      <c r="O3273" s="304">
        <v>0</v>
      </c>
      <c r="P3273" s="304">
        <v>24</v>
      </c>
      <c r="Q3273" s="304">
        <v>0</v>
      </c>
      <c r="R3273" s="304" t="s">
        <v>33</v>
      </c>
      <c r="S3273" s="305">
        <v>60</v>
      </c>
      <c r="T3273" s="306">
        <v>110</v>
      </c>
      <c r="U3273" s="306">
        <v>6</v>
      </c>
      <c r="V3273" s="306">
        <v>0</v>
      </c>
      <c r="W3273" s="306">
        <v>0</v>
      </c>
      <c r="X3273" s="21">
        <v>0</v>
      </c>
      <c r="Y3273" s="307" t="s">
        <v>33</v>
      </c>
      <c r="Z3273" s="116" t="s">
        <v>5838</v>
      </c>
      <c r="AA3273" s="79">
        <v>0</v>
      </c>
      <c r="AB3273" s="79" t="s">
        <v>414</v>
      </c>
      <c r="AC3273" s="79" t="s">
        <v>414</v>
      </c>
      <c r="AD3273" s="25"/>
      <c r="AE3273" s="26"/>
      <c r="AF3273" s="27"/>
      <c r="AG3273" s="28"/>
      <c r="AH3273" s="28"/>
      <c r="AI3273" s="28"/>
      <c r="AJ3273" s="28"/>
      <c r="AK3273" s="28"/>
      <c r="AL3273" s="28"/>
      <c r="AM3273" s="28"/>
      <c r="AN3273" s="28"/>
      <c r="AO3273" s="28"/>
    </row>
    <row r="3274" spans="1:41" ht="16.5" customHeight="1">
      <c r="A3274" s="289" t="s">
        <v>8685</v>
      </c>
      <c r="B3274" s="114"/>
      <c r="C3274" s="497"/>
      <c r="D3274" s="276"/>
      <c r="E3274" s="285" t="s">
        <v>8690</v>
      </c>
      <c r="F3274" s="285" t="s">
        <v>8364</v>
      </c>
      <c r="G3274" s="285" t="s">
        <v>8365</v>
      </c>
      <c r="H3274" s="285">
        <v>2021</v>
      </c>
      <c r="I3274" s="285">
        <v>1</v>
      </c>
      <c r="J3274" s="279">
        <v>0</v>
      </c>
      <c r="K3274" s="279">
        <v>0</v>
      </c>
      <c r="L3274" s="286" t="s">
        <v>8363</v>
      </c>
      <c r="M3274" s="287"/>
      <c r="N3274" s="71" t="s">
        <v>41</v>
      </c>
      <c r="O3274" s="304">
        <v>8</v>
      </c>
      <c r="P3274" s="304">
        <v>16</v>
      </c>
      <c r="Q3274" s="304">
        <v>0</v>
      </c>
      <c r="R3274" s="304" t="s">
        <v>33</v>
      </c>
      <c r="S3274" s="305">
        <v>60</v>
      </c>
      <c r="T3274" s="306">
        <v>110</v>
      </c>
      <c r="U3274" s="306">
        <v>1</v>
      </c>
      <c r="V3274" s="306">
        <v>0</v>
      </c>
      <c r="W3274" s="306">
        <v>0.11</v>
      </c>
      <c r="X3274" s="21">
        <v>0.88</v>
      </c>
      <c r="Y3274" s="307" t="s">
        <v>33</v>
      </c>
      <c r="Z3274" s="116" t="s">
        <v>5838</v>
      </c>
      <c r="AA3274" s="79">
        <v>0</v>
      </c>
      <c r="AB3274" s="79" t="s">
        <v>414</v>
      </c>
      <c r="AC3274" s="79" t="s">
        <v>414</v>
      </c>
      <c r="AD3274" s="25"/>
      <c r="AE3274" s="26"/>
      <c r="AF3274" s="27"/>
    </row>
    <row r="3275" spans="1:41" ht="16.5" customHeight="1">
      <c r="A3275" s="289" t="s">
        <v>8685</v>
      </c>
      <c r="B3275" s="114"/>
      <c r="C3275" s="497"/>
      <c r="D3275" s="276"/>
      <c r="E3275" s="285" t="s">
        <v>8689</v>
      </c>
      <c r="F3275" s="285" t="s">
        <v>8361</v>
      </c>
      <c r="G3275" s="285" t="s">
        <v>8362</v>
      </c>
      <c r="H3275" s="285">
        <v>2021</v>
      </c>
      <c r="I3275" s="285">
        <v>1</v>
      </c>
      <c r="J3275" s="279">
        <v>0</v>
      </c>
      <c r="K3275" s="279">
        <v>0</v>
      </c>
      <c r="L3275" s="286" t="s">
        <v>8363</v>
      </c>
      <c r="M3275" s="287"/>
      <c r="N3275" s="71" t="s">
        <v>41</v>
      </c>
      <c r="O3275" s="304">
        <v>8</v>
      </c>
      <c r="P3275" s="304">
        <v>16</v>
      </c>
      <c r="Q3275" s="304">
        <v>0</v>
      </c>
      <c r="R3275" s="304" t="s">
        <v>33</v>
      </c>
      <c r="S3275" s="305">
        <v>60</v>
      </c>
      <c r="T3275" s="306">
        <v>110</v>
      </c>
      <c r="U3275" s="306">
        <v>2</v>
      </c>
      <c r="V3275" s="306">
        <v>0</v>
      </c>
      <c r="W3275" s="306">
        <v>0.22</v>
      </c>
      <c r="X3275" s="21">
        <v>1.76</v>
      </c>
      <c r="Y3275" s="307" t="s">
        <v>33</v>
      </c>
      <c r="Z3275" s="116" t="s">
        <v>5838</v>
      </c>
      <c r="AA3275" s="79">
        <v>0</v>
      </c>
      <c r="AB3275" s="79" t="s">
        <v>414</v>
      </c>
      <c r="AC3275" s="79" t="s">
        <v>414</v>
      </c>
      <c r="AD3275" s="25"/>
      <c r="AE3275" s="26"/>
      <c r="AF3275" s="27"/>
    </row>
    <row r="3276" spans="1:41" ht="16.5" customHeight="1">
      <c r="A3276" s="289" t="s">
        <v>8685</v>
      </c>
      <c r="B3276" s="114"/>
      <c r="C3276" s="497"/>
      <c r="D3276" s="276"/>
      <c r="E3276" s="285" t="s">
        <v>8681</v>
      </c>
      <c r="F3276" s="283" t="s">
        <v>67</v>
      </c>
      <c r="G3276" s="283" t="s">
        <v>67</v>
      </c>
      <c r="H3276" s="285">
        <v>2021</v>
      </c>
      <c r="I3276" s="285">
        <v>1</v>
      </c>
      <c r="J3276" s="279">
        <v>0</v>
      </c>
      <c r="K3276" s="279">
        <v>0</v>
      </c>
      <c r="L3276" s="286" t="s">
        <v>8363</v>
      </c>
      <c r="M3276" s="287"/>
      <c r="N3276" s="71" t="s">
        <v>41</v>
      </c>
      <c r="O3276" s="304">
        <v>8</v>
      </c>
      <c r="P3276" s="304">
        <v>16</v>
      </c>
      <c r="Q3276" s="304">
        <v>0</v>
      </c>
      <c r="R3276" s="304" t="s">
        <v>33</v>
      </c>
      <c r="S3276" s="305">
        <v>60</v>
      </c>
      <c r="T3276" s="306">
        <v>110</v>
      </c>
      <c r="U3276" s="306">
        <v>3</v>
      </c>
      <c r="V3276" s="306">
        <v>0</v>
      </c>
      <c r="W3276" s="306">
        <v>0.33</v>
      </c>
      <c r="X3276" s="21">
        <v>2.64</v>
      </c>
      <c r="Y3276" s="307" t="s">
        <v>33</v>
      </c>
      <c r="Z3276" s="116" t="s">
        <v>5838</v>
      </c>
      <c r="AA3276" s="79">
        <v>0</v>
      </c>
      <c r="AB3276" s="79" t="s">
        <v>414</v>
      </c>
      <c r="AC3276" s="79" t="s">
        <v>414</v>
      </c>
      <c r="AD3276" s="25"/>
      <c r="AE3276" s="26"/>
      <c r="AF3276" s="27"/>
    </row>
    <row r="3277" spans="1:41" ht="16.5" customHeight="1">
      <c r="A3277" s="289" t="s">
        <v>8685</v>
      </c>
      <c r="B3277" s="114"/>
      <c r="C3277" s="497"/>
      <c r="D3277" s="276"/>
      <c r="E3277" s="285" t="s">
        <v>8688</v>
      </c>
      <c r="F3277" s="285" t="s">
        <v>7206</v>
      </c>
      <c r="G3277" s="283" t="s">
        <v>67</v>
      </c>
      <c r="H3277" s="285">
        <v>2018</v>
      </c>
      <c r="I3277" s="285">
        <v>1</v>
      </c>
      <c r="J3277" s="279">
        <v>0</v>
      </c>
      <c r="K3277" s="279">
        <v>0</v>
      </c>
      <c r="L3277" s="286" t="s">
        <v>8358</v>
      </c>
      <c r="M3277" s="287"/>
      <c r="N3277" s="71" t="s">
        <v>41</v>
      </c>
      <c r="O3277" s="304">
        <v>24</v>
      </c>
      <c r="P3277" s="304">
        <v>0</v>
      </c>
      <c r="Q3277" s="304">
        <v>0</v>
      </c>
      <c r="R3277" s="304" t="s">
        <v>33</v>
      </c>
      <c r="S3277" s="305">
        <v>60</v>
      </c>
      <c r="T3277" s="306">
        <v>110</v>
      </c>
      <c r="U3277" s="306">
        <v>4</v>
      </c>
      <c r="V3277" s="306">
        <v>0</v>
      </c>
      <c r="W3277" s="306">
        <v>0.44</v>
      </c>
      <c r="X3277" s="21">
        <v>10.56</v>
      </c>
      <c r="Y3277" s="307" t="s">
        <v>33</v>
      </c>
      <c r="Z3277" s="116" t="s">
        <v>5838</v>
      </c>
      <c r="AA3277" s="79">
        <v>0</v>
      </c>
      <c r="AB3277" s="79" t="s">
        <v>414</v>
      </c>
      <c r="AC3277" s="79" t="s">
        <v>414</v>
      </c>
      <c r="AD3277" s="25"/>
      <c r="AE3277" s="26"/>
      <c r="AF3277" s="27"/>
      <c r="AG3277" s="28"/>
      <c r="AH3277" s="28"/>
      <c r="AI3277" s="28"/>
      <c r="AJ3277" s="28"/>
      <c r="AK3277" s="28"/>
      <c r="AL3277" s="28"/>
      <c r="AM3277" s="28"/>
      <c r="AN3277" s="28"/>
      <c r="AO3277" s="28"/>
    </row>
    <row r="3278" spans="1:41" ht="16.5" customHeight="1">
      <c r="A3278" s="289" t="s">
        <v>8685</v>
      </c>
      <c r="B3278" s="114"/>
      <c r="C3278" s="497"/>
      <c r="D3278" s="276"/>
      <c r="E3278" s="285" t="s">
        <v>8687</v>
      </c>
      <c r="F3278" s="285" t="s">
        <v>8359</v>
      </c>
      <c r="G3278" s="283" t="s">
        <v>67</v>
      </c>
      <c r="H3278" s="285">
        <v>2018</v>
      </c>
      <c r="I3278" s="285">
        <v>1</v>
      </c>
      <c r="J3278" s="279">
        <v>0</v>
      </c>
      <c r="K3278" s="279">
        <v>0</v>
      </c>
      <c r="L3278" s="286" t="s">
        <v>8358</v>
      </c>
      <c r="M3278" s="287"/>
      <c r="N3278" s="71" t="s">
        <v>41</v>
      </c>
      <c r="O3278" s="304">
        <v>24</v>
      </c>
      <c r="P3278" s="304">
        <v>0</v>
      </c>
      <c r="Q3278" s="304">
        <v>0</v>
      </c>
      <c r="R3278" s="304" t="s">
        <v>33</v>
      </c>
      <c r="S3278" s="305">
        <v>60</v>
      </c>
      <c r="T3278" s="306">
        <v>110</v>
      </c>
      <c r="U3278" s="306">
        <v>6.5</v>
      </c>
      <c r="V3278" s="306">
        <v>0</v>
      </c>
      <c r="W3278" s="306">
        <v>0.71499999999999997</v>
      </c>
      <c r="X3278" s="21">
        <v>17.16</v>
      </c>
      <c r="Y3278" s="307" t="s">
        <v>33</v>
      </c>
      <c r="Z3278" s="116" t="s">
        <v>5838</v>
      </c>
      <c r="AA3278" s="79">
        <v>0</v>
      </c>
      <c r="AB3278" s="79" t="s">
        <v>414</v>
      </c>
      <c r="AC3278" s="79" t="s">
        <v>414</v>
      </c>
      <c r="AD3278" s="25"/>
      <c r="AE3278" s="26"/>
      <c r="AF3278" s="27"/>
    </row>
    <row r="3279" spans="1:41" ht="16.5" customHeight="1">
      <c r="A3279" s="289" t="s">
        <v>8685</v>
      </c>
      <c r="B3279" s="114"/>
      <c r="C3279" s="497"/>
      <c r="D3279" s="276"/>
      <c r="E3279" s="285" t="s">
        <v>8686</v>
      </c>
      <c r="F3279" s="285" t="s">
        <v>8356</v>
      </c>
      <c r="G3279" s="285" t="s">
        <v>8357</v>
      </c>
      <c r="H3279" s="285">
        <v>2022</v>
      </c>
      <c r="I3279" s="285">
        <v>1</v>
      </c>
      <c r="J3279" s="279">
        <v>0</v>
      </c>
      <c r="K3279" s="279">
        <v>0</v>
      </c>
      <c r="L3279" s="286" t="s">
        <v>8358</v>
      </c>
      <c r="M3279" s="287"/>
      <c r="N3279" s="71" t="s">
        <v>41</v>
      </c>
      <c r="O3279" s="304">
        <v>24</v>
      </c>
      <c r="P3279" s="304">
        <v>0</v>
      </c>
      <c r="Q3279" s="304">
        <v>0</v>
      </c>
      <c r="R3279" s="304" t="s">
        <v>33</v>
      </c>
      <c r="S3279" s="306">
        <v>60</v>
      </c>
      <c r="T3279" s="306">
        <v>220</v>
      </c>
      <c r="U3279" s="306">
        <v>6.5</v>
      </c>
      <c r="V3279" s="306">
        <v>0</v>
      </c>
      <c r="W3279" s="306">
        <v>1.43</v>
      </c>
      <c r="X3279" s="21">
        <v>34.32</v>
      </c>
      <c r="Y3279" s="307" t="s">
        <v>33</v>
      </c>
      <c r="Z3279" s="116" t="s">
        <v>5838</v>
      </c>
      <c r="AA3279" s="79">
        <v>0</v>
      </c>
      <c r="AB3279" s="79" t="s">
        <v>414</v>
      </c>
      <c r="AC3279" s="79" t="s">
        <v>414</v>
      </c>
      <c r="AD3279" s="25"/>
      <c r="AE3279" s="26"/>
      <c r="AF3279" s="27"/>
    </row>
    <row r="3280" spans="1:41" ht="16.5" customHeight="1">
      <c r="A3280" s="41" t="s">
        <v>8908</v>
      </c>
      <c r="B3280" s="41"/>
      <c r="C3280" s="368"/>
      <c r="D3280" s="41"/>
      <c r="E3280" s="308" t="s">
        <v>150</v>
      </c>
      <c r="F3280" s="308" t="s">
        <v>8915</v>
      </c>
      <c r="G3280" s="308" t="s">
        <v>8916</v>
      </c>
      <c r="H3280" s="308">
        <v>1996</v>
      </c>
      <c r="I3280" s="308">
        <v>1</v>
      </c>
      <c r="J3280" s="308">
        <v>0</v>
      </c>
      <c r="K3280" s="308">
        <v>0</v>
      </c>
      <c r="L3280" s="16" t="s">
        <v>2589</v>
      </c>
      <c r="M3280" s="106"/>
      <c r="N3280" s="16" t="s">
        <v>2570</v>
      </c>
      <c r="O3280" s="17">
        <v>0</v>
      </c>
      <c r="P3280" s="17">
        <v>0</v>
      </c>
      <c r="Q3280" s="17">
        <v>0</v>
      </c>
      <c r="R3280" s="18" t="s">
        <v>33</v>
      </c>
      <c r="S3280" s="19">
        <v>60</v>
      </c>
      <c r="T3280" s="19">
        <v>110</v>
      </c>
      <c r="U3280" s="19">
        <v>0</v>
      </c>
      <c r="V3280" s="19">
        <v>0</v>
      </c>
      <c r="W3280" s="20">
        <v>6.0000000000000001E-3</v>
      </c>
      <c r="X3280" s="21">
        <v>0</v>
      </c>
      <c r="Y3280" s="22" t="s">
        <v>33</v>
      </c>
      <c r="Z3280" s="14"/>
      <c r="AA3280" s="24"/>
      <c r="AB3280" s="14"/>
      <c r="AC3280" s="14"/>
      <c r="AD3280" s="25"/>
      <c r="AE3280" s="26"/>
      <c r="AF3280" s="27"/>
      <c r="AG3280" s="309"/>
      <c r="AH3280" s="309"/>
      <c r="AI3280" s="309"/>
      <c r="AJ3280" s="309"/>
      <c r="AK3280" s="309"/>
      <c r="AL3280" s="309"/>
      <c r="AM3280" s="309"/>
      <c r="AN3280" s="309"/>
      <c r="AO3280" s="309"/>
    </row>
    <row r="3281" spans="1:41" ht="16.5" customHeight="1">
      <c r="A3281" s="41" t="s">
        <v>8908</v>
      </c>
      <c r="B3281" s="41"/>
      <c r="C3281" s="368"/>
      <c r="D3281" s="41"/>
      <c r="E3281" s="308" t="s">
        <v>35</v>
      </c>
      <c r="F3281" s="308" t="s">
        <v>192</v>
      </c>
      <c r="G3281" s="308" t="s">
        <v>8917</v>
      </c>
      <c r="H3281" s="308">
        <v>2007</v>
      </c>
      <c r="I3281" s="308">
        <v>3</v>
      </c>
      <c r="J3281" s="308">
        <v>0</v>
      </c>
      <c r="K3281" s="308">
        <v>0</v>
      </c>
      <c r="L3281" s="16" t="s">
        <v>2589</v>
      </c>
      <c r="M3281" s="106"/>
      <c r="N3281" s="16" t="s">
        <v>2570</v>
      </c>
      <c r="O3281" s="17">
        <v>720</v>
      </c>
      <c r="P3281" s="17">
        <v>0</v>
      </c>
      <c r="Q3281" s="17">
        <v>0</v>
      </c>
      <c r="R3281" s="18" t="s">
        <v>33</v>
      </c>
      <c r="S3281" s="19">
        <v>60</v>
      </c>
      <c r="T3281" s="19">
        <v>110</v>
      </c>
      <c r="U3281" s="19">
        <v>2</v>
      </c>
      <c r="V3281" s="19">
        <v>0</v>
      </c>
      <c r="W3281" s="20">
        <v>0</v>
      </c>
      <c r="X3281" s="21">
        <v>0</v>
      </c>
      <c r="Y3281" s="22" t="s">
        <v>33</v>
      </c>
      <c r="Z3281" s="14"/>
      <c r="AA3281" s="24"/>
      <c r="AB3281" s="14"/>
      <c r="AC3281" s="14"/>
      <c r="AD3281" s="25"/>
      <c r="AE3281" s="26"/>
      <c r="AF3281" s="27"/>
      <c r="AG3281" s="309"/>
      <c r="AH3281" s="309"/>
      <c r="AI3281" s="309"/>
      <c r="AJ3281" s="309"/>
      <c r="AK3281" s="309"/>
      <c r="AL3281" s="309"/>
      <c r="AM3281" s="309"/>
      <c r="AN3281" s="309"/>
      <c r="AO3281" s="309"/>
    </row>
    <row r="3282" spans="1:41" ht="16.5" customHeight="1">
      <c r="A3282" s="41" t="s">
        <v>8920</v>
      </c>
      <c r="B3282" s="41"/>
      <c r="C3282" s="368"/>
      <c r="D3282" s="2"/>
      <c r="E3282" s="308" t="s">
        <v>8925</v>
      </c>
      <c r="F3282" s="308" t="s">
        <v>8926</v>
      </c>
      <c r="G3282" s="308" t="s">
        <v>8927</v>
      </c>
      <c r="H3282" s="308">
        <v>2016</v>
      </c>
      <c r="I3282" s="308">
        <v>1</v>
      </c>
      <c r="J3282" s="308">
        <v>0</v>
      </c>
      <c r="K3282" s="308">
        <v>0</v>
      </c>
      <c r="L3282" s="16" t="s">
        <v>8928</v>
      </c>
      <c r="M3282" s="106"/>
      <c r="N3282" s="16" t="s">
        <v>2570</v>
      </c>
      <c r="O3282" s="17">
        <v>1920</v>
      </c>
      <c r="P3282" s="17">
        <v>0</v>
      </c>
      <c r="Q3282" s="17">
        <v>0</v>
      </c>
      <c r="R3282" s="18" t="s">
        <v>33</v>
      </c>
      <c r="S3282" s="19">
        <v>60</v>
      </c>
      <c r="T3282" s="19">
        <v>110</v>
      </c>
      <c r="U3282" s="244">
        <v>0</v>
      </c>
      <c r="V3282" s="19">
        <v>0</v>
      </c>
      <c r="W3282" s="310">
        <v>0</v>
      </c>
      <c r="X3282" s="21">
        <v>0</v>
      </c>
      <c r="Y3282" s="22" t="s">
        <v>33</v>
      </c>
      <c r="Z3282" s="14"/>
      <c r="AA3282" s="24"/>
      <c r="AB3282" s="14"/>
      <c r="AC3282" s="14"/>
      <c r="AD3282" s="25"/>
      <c r="AE3282" s="26"/>
      <c r="AF3282" s="27"/>
      <c r="AG3282" s="309"/>
      <c r="AH3282" s="309"/>
      <c r="AI3282" s="309"/>
      <c r="AJ3282" s="309"/>
      <c r="AK3282" s="309"/>
      <c r="AL3282" s="309"/>
      <c r="AM3282" s="309"/>
      <c r="AN3282" s="309"/>
      <c r="AO3282" s="309"/>
    </row>
    <row r="3283" spans="1:41" ht="16.5" customHeight="1">
      <c r="A3283" s="41" t="s">
        <v>8929</v>
      </c>
      <c r="B3283" s="41"/>
      <c r="C3283" s="368"/>
      <c r="D3283" s="2"/>
      <c r="E3283" s="308" t="s">
        <v>8925</v>
      </c>
      <c r="F3283" s="308" t="s">
        <v>8926</v>
      </c>
      <c r="G3283" s="308" t="s">
        <v>8927</v>
      </c>
      <c r="H3283" s="308">
        <v>2016</v>
      </c>
      <c r="I3283" s="308">
        <v>1</v>
      </c>
      <c r="J3283" s="308">
        <v>0</v>
      </c>
      <c r="K3283" s="308">
        <v>0</v>
      </c>
      <c r="L3283" s="16" t="s">
        <v>8930</v>
      </c>
      <c r="M3283" s="106"/>
      <c r="N3283" s="16" t="s">
        <v>2570</v>
      </c>
      <c r="O3283" s="17">
        <v>1920</v>
      </c>
      <c r="P3283" s="17">
        <v>0</v>
      </c>
      <c r="Q3283" s="17">
        <v>0</v>
      </c>
      <c r="R3283" s="18" t="s">
        <v>33</v>
      </c>
      <c r="S3283" s="19">
        <v>60</v>
      </c>
      <c r="T3283" s="19">
        <v>110</v>
      </c>
      <c r="U3283" s="244">
        <v>0</v>
      </c>
      <c r="V3283" s="19">
        <v>0</v>
      </c>
      <c r="W3283" s="310">
        <v>0</v>
      </c>
      <c r="X3283" s="21">
        <v>0</v>
      </c>
      <c r="Y3283" s="22" t="s">
        <v>33</v>
      </c>
      <c r="Z3283" s="14"/>
      <c r="AA3283" s="24"/>
      <c r="AB3283" s="14"/>
      <c r="AC3283" s="14"/>
      <c r="AD3283" s="25"/>
      <c r="AE3283" s="26"/>
      <c r="AF3283" s="27"/>
      <c r="AG3283" s="309"/>
      <c r="AH3283" s="309"/>
      <c r="AI3283" s="309"/>
      <c r="AJ3283" s="309"/>
      <c r="AK3283" s="309"/>
      <c r="AL3283" s="309"/>
      <c r="AM3283" s="309"/>
      <c r="AN3283" s="309"/>
      <c r="AO3283" s="309"/>
    </row>
    <row r="3284" spans="1:41" ht="16.5" customHeight="1">
      <c r="A3284" s="41" t="s">
        <v>8929</v>
      </c>
      <c r="B3284" s="41"/>
      <c r="C3284" s="368"/>
      <c r="D3284" s="2"/>
      <c r="E3284" s="308" t="s">
        <v>8925</v>
      </c>
      <c r="F3284" s="308" t="s">
        <v>8926</v>
      </c>
      <c r="G3284" s="308" t="s">
        <v>8927</v>
      </c>
      <c r="H3284" s="308">
        <v>2016</v>
      </c>
      <c r="I3284" s="308">
        <v>1</v>
      </c>
      <c r="J3284" s="308">
        <v>0</v>
      </c>
      <c r="K3284" s="308">
        <v>0</v>
      </c>
      <c r="L3284" s="16" t="s">
        <v>8931</v>
      </c>
      <c r="M3284" s="106"/>
      <c r="N3284" s="16" t="s">
        <v>2570</v>
      </c>
      <c r="O3284" s="17">
        <v>1920</v>
      </c>
      <c r="P3284" s="17">
        <v>0</v>
      </c>
      <c r="Q3284" s="17">
        <v>0</v>
      </c>
      <c r="R3284" s="18" t="s">
        <v>33</v>
      </c>
      <c r="S3284" s="19">
        <v>60</v>
      </c>
      <c r="T3284" s="19">
        <v>110</v>
      </c>
      <c r="U3284" s="244">
        <v>0</v>
      </c>
      <c r="V3284" s="19">
        <v>0</v>
      </c>
      <c r="W3284" s="310">
        <v>0</v>
      </c>
      <c r="X3284" s="21">
        <v>0</v>
      </c>
      <c r="Y3284" s="22" t="s">
        <v>33</v>
      </c>
      <c r="Z3284" s="14"/>
      <c r="AA3284" s="24"/>
      <c r="AB3284" s="14"/>
      <c r="AC3284" s="14"/>
      <c r="AD3284" s="25"/>
      <c r="AE3284" s="26"/>
      <c r="AF3284" s="27"/>
      <c r="AG3284" s="309"/>
      <c r="AH3284" s="309"/>
      <c r="AI3284" s="309"/>
      <c r="AJ3284" s="309"/>
      <c r="AK3284" s="309"/>
      <c r="AL3284" s="309"/>
      <c r="AM3284" s="309"/>
      <c r="AN3284" s="309"/>
      <c r="AO3284" s="309"/>
    </row>
    <row r="3285" spans="1:41" ht="16.5" customHeight="1">
      <c r="A3285" s="41" t="s">
        <v>8929</v>
      </c>
      <c r="B3285" s="41"/>
      <c r="C3285" s="368"/>
      <c r="D3285" s="2"/>
      <c r="E3285" s="308" t="s">
        <v>2751</v>
      </c>
      <c r="F3285" s="308" t="s">
        <v>2752</v>
      </c>
      <c r="G3285" s="308" t="s">
        <v>2753</v>
      </c>
      <c r="H3285" s="308">
        <v>2017</v>
      </c>
      <c r="I3285" s="308">
        <v>3</v>
      </c>
      <c r="J3285" s="308">
        <v>0</v>
      </c>
      <c r="K3285" s="308">
        <v>0</v>
      </c>
      <c r="L3285" s="16" t="s">
        <v>8932</v>
      </c>
      <c r="M3285" s="106"/>
      <c r="N3285" s="16" t="s">
        <v>2570</v>
      </c>
      <c r="O3285" s="17">
        <v>1920</v>
      </c>
      <c r="P3285" s="17">
        <v>0</v>
      </c>
      <c r="Q3285" s="17">
        <v>0</v>
      </c>
      <c r="R3285" s="18" t="s">
        <v>33</v>
      </c>
      <c r="S3285" s="19">
        <v>60</v>
      </c>
      <c r="T3285" s="19">
        <v>110</v>
      </c>
      <c r="U3285" s="19">
        <v>2</v>
      </c>
      <c r="V3285" s="19">
        <v>0</v>
      </c>
      <c r="W3285" s="310">
        <v>0</v>
      </c>
      <c r="X3285" s="21">
        <v>0</v>
      </c>
      <c r="Y3285" s="22" t="s">
        <v>33</v>
      </c>
      <c r="Z3285" s="14"/>
      <c r="AA3285" s="24"/>
      <c r="AB3285" s="14"/>
      <c r="AC3285" s="14"/>
      <c r="AD3285" s="25"/>
      <c r="AE3285" s="26"/>
      <c r="AF3285" s="27"/>
      <c r="AG3285" s="309"/>
      <c r="AH3285" s="309"/>
      <c r="AI3285" s="309"/>
      <c r="AJ3285" s="309"/>
      <c r="AK3285" s="309"/>
      <c r="AL3285" s="309"/>
      <c r="AM3285" s="309"/>
      <c r="AN3285" s="309"/>
      <c r="AO3285" s="309"/>
    </row>
    <row r="3286" spans="1:41" ht="16.5" customHeight="1">
      <c r="A3286" s="41" t="s">
        <v>8929</v>
      </c>
      <c r="B3286" s="41"/>
      <c r="C3286" s="368"/>
      <c r="D3286" s="2"/>
      <c r="E3286" s="308" t="s">
        <v>2694</v>
      </c>
      <c r="F3286" s="308" t="s">
        <v>2620</v>
      </c>
      <c r="G3286" s="308" t="s">
        <v>2621</v>
      </c>
      <c r="H3286" s="308">
        <v>2017</v>
      </c>
      <c r="I3286" s="308">
        <v>1</v>
      </c>
      <c r="J3286" s="308">
        <v>0</v>
      </c>
      <c r="K3286" s="308">
        <v>0</v>
      </c>
      <c r="L3286" s="16" t="s">
        <v>8934</v>
      </c>
      <c r="M3286" s="106"/>
      <c r="N3286" s="16" t="s">
        <v>2570</v>
      </c>
      <c r="O3286" s="311">
        <v>720</v>
      </c>
      <c r="P3286" s="17">
        <v>0</v>
      </c>
      <c r="Q3286" s="17">
        <v>0</v>
      </c>
      <c r="R3286" s="18" t="s">
        <v>33</v>
      </c>
      <c r="S3286" s="19">
        <v>60</v>
      </c>
      <c r="T3286" s="19">
        <v>110</v>
      </c>
      <c r="U3286" s="244">
        <v>0</v>
      </c>
      <c r="V3286" s="19">
        <v>0</v>
      </c>
      <c r="W3286" s="310">
        <v>0</v>
      </c>
      <c r="X3286" s="21">
        <v>0</v>
      </c>
      <c r="Y3286" s="22" t="s">
        <v>33</v>
      </c>
      <c r="Z3286" s="14"/>
      <c r="AA3286" s="24"/>
      <c r="AB3286" s="14"/>
      <c r="AC3286" s="14"/>
      <c r="AD3286" s="25"/>
      <c r="AE3286" s="26"/>
      <c r="AF3286" s="27"/>
      <c r="AG3286" s="309"/>
      <c r="AH3286" s="309"/>
      <c r="AI3286" s="309"/>
      <c r="AJ3286" s="309"/>
      <c r="AK3286" s="309"/>
      <c r="AL3286" s="309"/>
      <c r="AM3286" s="309"/>
      <c r="AN3286" s="309"/>
      <c r="AO3286" s="309"/>
    </row>
    <row r="3287" spans="1:41" ht="16.5" customHeight="1">
      <c r="A3287" s="41" t="s">
        <v>8929</v>
      </c>
      <c r="B3287" s="41"/>
      <c r="C3287" s="368"/>
      <c r="D3287" s="2"/>
      <c r="E3287" s="308" t="s">
        <v>2710</v>
      </c>
      <c r="F3287" s="308" t="s">
        <v>2711</v>
      </c>
      <c r="G3287" s="308" t="s">
        <v>2712</v>
      </c>
      <c r="H3287" s="308">
        <v>2018</v>
      </c>
      <c r="I3287" s="308">
        <v>1</v>
      </c>
      <c r="J3287" s="308">
        <v>0</v>
      </c>
      <c r="K3287" s="308">
        <v>0</v>
      </c>
      <c r="L3287" s="16" t="s">
        <v>8937</v>
      </c>
      <c r="M3287" s="106"/>
      <c r="N3287" s="16" t="s">
        <v>2570</v>
      </c>
      <c r="O3287" s="17">
        <v>720</v>
      </c>
      <c r="P3287" s="17">
        <v>0</v>
      </c>
      <c r="Q3287" s="17">
        <v>0</v>
      </c>
      <c r="R3287" s="18" t="s">
        <v>33</v>
      </c>
      <c r="S3287" s="19">
        <v>60</v>
      </c>
      <c r="T3287" s="19">
        <v>110</v>
      </c>
      <c r="U3287" s="244">
        <v>2</v>
      </c>
      <c r="V3287" s="19">
        <v>0</v>
      </c>
      <c r="W3287" s="310">
        <v>0</v>
      </c>
      <c r="X3287" s="21">
        <v>0</v>
      </c>
      <c r="Y3287" s="22" t="s">
        <v>33</v>
      </c>
      <c r="Z3287" s="14"/>
      <c r="AA3287" s="24"/>
      <c r="AB3287" s="14"/>
      <c r="AC3287" s="14"/>
      <c r="AD3287" s="25"/>
      <c r="AE3287" s="26"/>
      <c r="AF3287" s="27"/>
      <c r="AG3287" s="309"/>
      <c r="AH3287" s="309"/>
      <c r="AI3287" s="309"/>
      <c r="AJ3287" s="309"/>
      <c r="AK3287" s="309"/>
      <c r="AL3287" s="309"/>
      <c r="AM3287" s="309"/>
      <c r="AN3287" s="309"/>
      <c r="AO3287" s="309"/>
    </row>
    <row r="3288" spans="1:41" ht="16.5" customHeight="1">
      <c r="A3288" s="41" t="s">
        <v>8929</v>
      </c>
      <c r="B3288" s="41"/>
      <c r="C3288" s="368"/>
      <c r="D3288" s="2"/>
      <c r="E3288" s="308" t="s">
        <v>2619</v>
      </c>
      <c r="F3288" s="308" t="s">
        <v>2620</v>
      </c>
      <c r="G3288" s="308" t="s">
        <v>2621</v>
      </c>
      <c r="H3288" s="308">
        <v>2018</v>
      </c>
      <c r="I3288" s="308">
        <v>4</v>
      </c>
      <c r="J3288" s="308">
        <v>0</v>
      </c>
      <c r="K3288" s="308">
        <v>0</v>
      </c>
      <c r="L3288" s="16" t="s">
        <v>8937</v>
      </c>
      <c r="M3288" s="106"/>
      <c r="N3288" s="16" t="s">
        <v>2570</v>
      </c>
      <c r="O3288" s="311">
        <v>720</v>
      </c>
      <c r="P3288" s="17">
        <v>0</v>
      </c>
      <c r="Q3288" s="17">
        <v>0</v>
      </c>
      <c r="R3288" s="18" t="s">
        <v>33</v>
      </c>
      <c r="S3288" s="19">
        <v>60</v>
      </c>
      <c r="T3288" s="19">
        <v>110</v>
      </c>
      <c r="U3288" s="244">
        <v>2</v>
      </c>
      <c r="V3288" s="19">
        <v>0</v>
      </c>
      <c r="W3288" s="310">
        <v>0</v>
      </c>
      <c r="X3288" s="21">
        <v>0</v>
      </c>
      <c r="Y3288" s="22" t="s">
        <v>33</v>
      </c>
      <c r="Z3288" s="14"/>
      <c r="AA3288" s="24"/>
      <c r="AB3288" s="14"/>
      <c r="AC3288" s="14"/>
      <c r="AD3288" s="25"/>
      <c r="AE3288" s="26"/>
      <c r="AF3288" s="27"/>
      <c r="AG3288" s="309"/>
      <c r="AH3288" s="309"/>
      <c r="AI3288" s="309"/>
      <c r="AJ3288" s="309"/>
      <c r="AK3288" s="309"/>
      <c r="AL3288" s="309"/>
      <c r="AM3288" s="309"/>
      <c r="AN3288" s="309"/>
      <c r="AO3288" s="309"/>
    </row>
    <row r="3289" spans="1:41" ht="16.5" customHeight="1">
      <c r="A3289" s="41" t="s">
        <v>8929</v>
      </c>
      <c r="B3289" s="41"/>
      <c r="C3289" s="368"/>
      <c r="D3289" s="41"/>
      <c r="E3289" s="308" t="s">
        <v>2878</v>
      </c>
      <c r="F3289" s="308" t="s">
        <v>2879</v>
      </c>
      <c r="G3289" s="308" t="s">
        <v>2880</v>
      </c>
      <c r="H3289" s="308">
        <v>2020</v>
      </c>
      <c r="I3289" s="308">
        <v>20</v>
      </c>
      <c r="J3289" s="308">
        <v>0</v>
      </c>
      <c r="K3289" s="308">
        <v>0</v>
      </c>
      <c r="L3289" s="16" t="s">
        <v>8937</v>
      </c>
      <c r="M3289" s="106"/>
      <c r="N3289" s="312" t="s">
        <v>8944</v>
      </c>
      <c r="O3289" s="311">
        <v>120</v>
      </c>
      <c r="P3289" s="17">
        <v>0</v>
      </c>
      <c r="Q3289" s="17">
        <v>0</v>
      </c>
      <c r="R3289" s="18" t="s">
        <v>33</v>
      </c>
      <c r="S3289" s="19">
        <v>60</v>
      </c>
      <c r="T3289" s="19">
        <v>5</v>
      </c>
      <c r="U3289" s="313">
        <v>2</v>
      </c>
      <c r="V3289" s="19">
        <v>0</v>
      </c>
      <c r="W3289" s="314">
        <v>9.5999999999999992E-3</v>
      </c>
      <c r="X3289" s="21">
        <v>23.04</v>
      </c>
      <c r="Y3289" s="22" t="s">
        <v>33</v>
      </c>
      <c r="Z3289" s="14"/>
      <c r="AA3289" s="24"/>
      <c r="AB3289" s="14"/>
      <c r="AC3289" s="14"/>
      <c r="AD3289" s="25"/>
      <c r="AE3289" s="26"/>
      <c r="AF3289" s="27"/>
      <c r="AG3289" s="315"/>
      <c r="AH3289" s="315"/>
      <c r="AI3289" s="309"/>
      <c r="AJ3289" s="309"/>
      <c r="AK3289" s="309"/>
      <c r="AL3289" s="309"/>
      <c r="AM3289" s="309"/>
      <c r="AN3289" s="309"/>
      <c r="AO3289" s="309"/>
    </row>
    <row r="3290" spans="1:41" ht="16.5" customHeight="1">
      <c r="A3290" s="41" t="s">
        <v>8929</v>
      </c>
      <c r="B3290" s="41"/>
      <c r="C3290" s="368"/>
      <c r="D3290" s="41"/>
      <c r="E3290" s="308" t="s">
        <v>2875</v>
      </c>
      <c r="F3290" s="308" t="s">
        <v>2876</v>
      </c>
      <c r="G3290" s="308" t="s">
        <v>2877</v>
      </c>
      <c r="H3290" s="308">
        <v>2020</v>
      </c>
      <c r="I3290" s="308">
        <v>13</v>
      </c>
      <c r="J3290" s="308">
        <v>0</v>
      </c>
      <c r="K3290" s="308">
        <v>0</v>
      </c>
      <c r="L3290" s="16" t="s">
        <v>8937</v>
      </c>
      <c r="M3290" s="106"/>
      <c r="N3290" s="312" t="s">
        <v>8944</v>
      </c>
      <c r="O3290" s="311">
        <v>120</v>
      </c>
      <c r="P3290" s="17">
        <v>0</v>
      </c>
      <c r="Q3290" s="17">
        <v>0</v>
      </c>
      <c r="R3290" s="18" t="s">
        <v>33</v>
      </c>
      <c r="S3290" s="19">
        <v>60</v>
      </c>
      <c r="T3290" s="19">
        <v>5</v>
      </c>
      <c r="U3290" s="313">
        <v>2</v>
      </c>
      <c r="V3290" s="19">
        <v>0</v>
      </c>
      <c r="W3290" s="314">
        <v>1.52E-2</v>
      </c>
      <c r="X3290" s="21">
        <v>23.712</v>
      </c>
      <c r="Y3290" s="22" t="s">
        <v>33</v>
      </c>
      <c r="Z3290" s="14"/>
      <c r="AA3290" s="24"/>
      <c r="AB3290" s="14"/>
      <c r="AC3290" s="14"/>
      <c r="AD3290" s="25"/>
      <c r="AE3290" s="26"/>
      <c r="AF3290" s="27"/>
      <c r="AG3290" s="309"/>
      <c r="AH3290" s="309"/>
      <c r="AI3290" s="309"/>
      <c r="AJ3290" s="309"/>
      <c r="AK3290" s="309"/>
      <c r="AL3290" s="309"/>
      <c r="AM3290" s="309"/>
      <c r="AN3290" s="309"/>
      <c r="AO3290" s="309"/>
    </row>
    <row r="3291" spans="1:41" ht="16.5" customHeight="1">
      <c r="A3291" s="41" t="s">
        <v>8929</v>
      </c>
      <c r="B3291" s="41"/>
      <c r="C3291" s="368"/>
      <c r="D3291" s="2"/>
      <c r="E3291" s="308" t="s">
        <v>2909</v>
      </c>
      <c r="F3291" s="308" t="s">
        <v>2910</v>
      </c>
      <c r="G3291" s="308" t="s">
        <v>2911</v>
      </c>
      <c r="H3291" s="308">
        <v>2017</v>
      </c>
      <c r="I3291" s="308">
        <v>1</v>
      </c>
      <c r="J3291" s="308">
        <v>0</v>
      </c>
      <c r="K3291" s="308">
        <v>0</v>
      </c>
      <c r="L3291" s="16" t="s">
        <v>8936</v>
      </c>
      <c r="M3291" s="106"/>
      <c r="N3291" s="16" t="s">
        <v>2570</v>
      </c>
      <c r="O3291" s="17">
        <v>720</v>
      </c>
      <c r="P3291" s="17">
        <v>0</v>
      </c>
      <c r="Q3291" s="17">
        <v>0</v>
      </c>
      <c r="R3291" s="18" t="s">
        <v>33</v>
      </c>
      <c r="S3291" s="19">
        <v>60</v>
      </c>
      <c r="T3291" s="19">
        <v>110</v>
      </c>
      <c r="U3291" s="19">
        <v>2</v>
      </c>
      <c r="V3291" s="19">
        <v>0</v>
      </c>
      <c r="W3291" s="310">
        <v>2.5999999999999999E-3</v>
      </c>
      <c r="X3291" s="21">
        <v>1.8719999999999999</v>
      </c>
      <c r="Y3291" s="22" t="s">
        <v>33</v>
      </c>
      <c r="Z3291" s="14"/>
      <c r="AA3291" s="24"/>
      <c r="AB3291" s="14"/>
      <c r="AC3291" s="14"/>
      <c r="AD3291" s="25"/>
      <c r="AE3291" s="26"/>
      <c r="AF3291" s="27"/>
      <c r="AG3291" s="309"/>
      <c r="AH3291" s="309"/>
      <c r="AI3291" s="309"/>
      <c r="AJ3291" s="309"/>
      <c r="AK3291" s="309"/>
      <c r="AL3291" s="309"/>
      <c r="AM3291" s="309"/>
      <c r="AN3291" s="309"/>
      <c r="AO3291" s="309"/>
    </row>
    <row r="3292" spans="1:41" ht="16.5" customHeight="1">
      <c r="A3292" s="41" t="s">
        <v>8929</v>
      </c>
      <c r="B3292" s="41"/>
      <c r="C3292" s="368"/>
      <c r="D3292" s="2"/>
      <c r="E3292" s="308" t="s">
        <v>2906</v>
      </c>
      <c r="F3292" s="308" t="s">
        <v>2907</v>
      </c>
      <c r="G3292" s="308" t="s">
        <v>2908</v>
      </c>
      <c r="H3292" s="308">
        <v>2018</v>
      </c>
      <c r="I3292" s="308">
        <v>2</v>
      </c>
      <c r="J3292" s="308">
        <v>0</v>
      </c>
      <c r="K3292" s="308">
        <v>0</v>
      </c>
      <c r="L3292" s="16" t="s">
        <v>8937</v>
      </c>
      <c r="M3292" s="106"/>
      <c r="N3292" s="16" t="s">
        <v>2570</v>
      </c>
      <c r="O3292" s="17">
        <v>720</v>
      </c>
      <c r="P3292" s="17">
        <v>0</v>
      </c>
      <c r="Q3292" s="17">
        <v>0</v>
      </c>
      <c r="R3292" s="18" t="s">
        <v>33</v>
      </c>
      <c r="S3292" s="19">
        <v>60</v>
      </c>
      <c r="T3292" s="19">
        <v>110</v>
      </c>
      <c r="U3292" s="244">
        <v>2.5</v>
      </c>
      <c r="V3292" s="19">
        <v>0</v>
      </c>
      <c r="W3292" s="310">
        <v>3.0000000000000001E-3</v>
      </c>
      <c r="X3292" s="21">
        <v>4.32</v>
      </c>
      <c r="Y3292" s="22" t="s">
        <v>33</v>
      </c>
      <c r="Z3292" s="14"/>
      <c r="AA3292" s="24"/>
      <c r="AB3292" s="14"/>
      <c r="AC3292" s="14"/>
      <c r="AD3292" s="25"/>
      <c r="AE3292" s="26"/>
      <c r="AF3292" s="27"/>
      <c r="AG3292" s="309"/>
      <c r="AH3292" s="309"/>
      <c r="AI3292" s="309"/>
      <c r="AJ3292" s="309"/>
      <c r="AK3292" s="309"/>
      <c r="AL3292" s="309"/>
      <c r="AM3292" s="309"/>
      <c r="AN3292" s="309"/>
      <c r="AO3292" s="309"/>
    </row>
    <row r="3293" spans="1:41" ht="16.5" customHeight="1">
      <c r="A3293" s="41" t="s">
        <v>8929</v>
      </c>
      <c r="B3293" s="41"/>
      <c r="C3293" s="368"/>
      <c r="D3293" s="2"/>
      <c r="E3293" s="308" t="s">
        <v>2904</v>
      </c>
      <c r="F3293" s="308" t="s">
        <v>42</v>
      </c>
      <c r="G3293" s="308" t="s">
        <v>2905</v>
      </c>
      <c r="H3293" s="308">
        <v>2017</v>
      </c>
      <c r="I3293" s="308">
        <v>1</v>
      </c>
      <c r="J3293" s="308">
        <v>0</v>
      </c>
      <c r="K3293" s="308">
        <v>0</v>
      </c>
      <c r="L3293" s="16" t="s">
        <v>8936</v>
      </c>
      <c r="M3293" s="106"/>
      <c r="N3293" s="16" t="s">
        <v>2570</v>
      </c>
      <c r="O3293" s="17">
        <v>720</v>
      </c>
      <c r="P3293" s="17">
        <v>0</v>
      </c>
      <c r="Q3293" s="17">
        <v>0</v>
      </c>
      <c r="R3293" s="18" t="s">
        <v>33</v>
      </c>
      <c r="S3293" s="19">
        <v>60</v>
      </c>
      <c r="T3293" s="19">
        <v>110</v>
      </c>
      <c r="U3293" s="19">
        <v>2</v>
      </c>
      <c r="V3293" s="19">
        <v>0</v>
      </c>
      <c r="W3293" s="310">
        <v>6.0000000000000001E-3</v>
      </c>
      <c r="X3293" s="21">
        <v>4.32</v>
      </c>
      <c r="Y3293" s="22" t="s">
        <v>33</v>
      </c>
      <c r="Z3293" s="14"/>
      <c r="AA3293" s="24"/>
      <c r="AB3293" s="14"/>
      <c r="AC3293" s="14"/>
      <c r="AD3293" s="25"/>
      <c r="AE3293" s="26"/>
      <c r="AF3293" s="27"/>
      <c r="AG3293" s="315"/>
      <c r="AH3293" s="315"/>
      <c r="AI3293" s="315"/>
      <c r="AJ3293" s="315"/>
      <c r="AK3293" s="315"/>
      <c r="AL3293" s="315"/>
      <c r="AM3293" s="315"/>
      <c r="AN3293" s="315"/>
      <c r="AO3293" s="315"/>
    </row>
    <row r="3294" spans="1:41" ht="16.5" customHeight="1">
      <c r="A3294" s="41" t="s">
        <v>8908</v>
      </c>
      <c r="B3294" s="41"/>
      <c r="C3294" s="368"/>
      <c r="D3294" s="41"/>
      <c r="E3294" s="308" t="s">
        <v>2903</v>
      </c>
      <c r="F3294" s="308" t="s">
        <v>2790</v>
      </c>
      <c r="G3294" s="308" t="s">
        <v>2884</v>
      </c>
      <c r="H3294" s="308">
        <v>2003</v>
      </c>
      <c r="I3294" s="308">
        <v>1</v>
      </c>
      <c r="J3294" s="308">
        <v>0</v>
      </c>
      <c r="K3294" s="308">
        <v>0</v>
      </c>
      <c r="L3294" s="16" t="s">
        <v>2589</v>
      </c>
      <c r="M3294" s="106"/>
      <c r="N3294" s="16" t="s">
        <v>2570</v>
      </c>
      <c r="O3294" s="17">
        <v>1920</v>
      </c>
      <c r="P3294" s="17">
        <v>0</v>
      </c>
      <c r="Q3294" s="17">
        <v>0</v>
      </c>
      <c r="R3294" s="18" t="s">
        <v>33</v>
      </c>
      <c r="S3294" s="19">
        <v>60</v>
      </c>
      <c r="T3294" s="19">
        <v>110</v>
      </c>
      <c r="U3294" s="19">
        <v>2</v>
      </c>
      <c r="V3294" s="19">
        <v>0</v>
      </c>
      <c r="W3294" s="20">
        <v>2.3E-3</v>
      </c>
      <c r="X3294" s="21">
        <v>4.4160000000000004</v>
      </c>
      <c r="Y3294" s="22" t="s">
        <v>33</v>
      </c>
      <c r="Z3294" s="14"/>
      <c r="AA3294" s="24"/>
      <c r="AB3294" s="14"/>
      <c r="AC3294" s="14"/>
      <c r="AD3294" s="25"/>
      <c r="AE3294" s="26"/>
      <c r="AF3294" s="27"/>
      <c r="AG3294" s="315"/>
      <c r="AH3294" s="315"/>
      <c r="AI3294" s="315"/>
      <c r="AJ3294" s="315"/>
      <c r="AK3294" s="315"/>
      <c r="AL3294" s="315"/>
      <c r="AM3294" s="315"/>
      <c r="AN3294" s="315"/>
      <c r="AO3294" s="315"/>
    </row>
    <row r="3295" spans="1:41" ht="16.5" customHeight="1">
      <c r="A3295" s="13" t="s">
        <v>2567</v>
      </c>
      <c r="B3295" s="13"/>
      <c r="C3295" s="189"/>
      <c r="D3295" s="13"/>
      <c r="E3295" s="14" t="s">
        <v>2903</v>
      </c>
      <c r="F3295" s="14" t="s">
        <v>2790</v>
      </c>
      <c r="G3295" s="14" t="s">
        <v>2884</v>
      </c>
      <c r="H3295" s="15">
        <v>2003</v>
      </c>
      <c r="I3295" s="15">
        <v>1</v>
      </c>
      <c r="J3295" s="15">
        <v>0</v>
      </c>
      <c r="K3295" s="15">
        <v>0</v>
      </c>
      <c r="L3295" s="16" t="s">
        <v>2589</v>
      </c>
      <c r="M3295" s="16"/>
      <c r="N3295" s="16" t="s">
        <v>2570</v>
      </c>
      <c r="O3295" s="17">
        <v>1920</v>
      </c>
      <c r="P3295" s="17">
        <v>0</v>
      </c>
      <c r="Q3295" s="17">
        <v>0</v>
      </c>
      <c r="R3295" s="18" t="s">
        <v>33</v>
      </c>
      <c r="S3295" s="19">
        <v>60</v>
      </c>
      <c r="T3295" s="19">
        <v>110</v>
      </c>
      <c r="U3295" s="19">
        <v>2.0909090909090908E-2</v>
      </c>
      <c r="V3295" s="19">
        <v>0</v>
      </c>
      <c r="W3295" s="20">
        <v>2.3E-3</v>
      </c>
      <c r="X3295" s="21">
        <v>4.4160000000000004</v>
      </c>
      <c r="Y3295" s="22" t="s">
        <v>33</v>
      </c>
      <c r="Z3295" s="23" t="s">
        <v>62</v>
      </c>
      <c r="AA3295" s="24" t="s">
        <v>67</v>
      </c>
      <c r="AB3295" s="14" t="s">
        <v>67</v>
      </c>
      <c r="AC3295" s="14" t="s">
        <v>67</v>
      </c>
      <c r="AD3295" s="25"/>
      <c r="AE3295" s="26"/>
      <c r="AF3295" s="27"/>
      <c r="AG3295" s="162"/>
      <c r="AH3295" s="162"/>
      <c r="AI3295" s="162"/>
      <c r="AJ3295" s="162"/>
      <c r="AK3295" s="162"/>
      <c r="AL3295" s="162"/>
      <c r="AM3295" s="162"/>
      <c r="AN3295" s="162"/>
      <c r="AO3295" s="162"/>
    </row>
    <row r="3296" spans="1:41" ht="16.5" customHeight="1">
      <c r="A3296" s="41" t="s">
        <v>8929</v>
      </c>
      <c r="B3296" s="41"/>
      <c r="C3296" s="368"/>
      <c r="D3296" s="41"/>
      <c r="E3296" s="308" t="s">
        <v>2838</v>
      </c>
      <c r="F3296" s="308" t="s">
        <v>2839</v>
      </c>
      <c r="G3296" s="308" t="s">
        <v>2840</v>
      </c>
      <c r="H3296" s="308">
        <v>2020</v>
      </c>
      <c r="I3296" s="308">
        <v>17</v>
      </c>
      <c r="J3296" s="308">
        <v>0</v>
      </c>
      <c r="K3296" s="308">
        <v>0</v>
      </c>
      <c r="L3296" s="16" t="s">
        <v>8937</v>
      </c>
      <c r="M3296" s="106"/>
      <c r="N3296" s="312" t="s">
        <v>8944</v>
      </c>
      <c r="O3296" s="311">
        <v>120</v>
      </c>
      <c r="P3296" s="17">
        <v>0</v>
      </c>
      <c r="Q3296" s="17">
        <v>0</v>
      </c>
      <c r="R3296" s="18" t="s">
        <v>33</v>
      </c>
      <c r="S3296" s="19">
        <v>60</v>
      </c>
      <c r="T3296" s="19">
        <v>110</v>
      </c>
      <c r="U3296" s="313">
        <v>2</v>
      </c>
      <c r="V3296" s="19">
        <v>0</v>
      </c>
      <c r="W3296" s="314">
        <v>4.2000000000000003E-2</v>
      </c>
      <c r="X3296" s="21">
        <v>85.68</v>
      </c>
      <c r="Y3296" s="22" t="s">
        <v>33</v>
      </c>
      <c r="Z3296" s="14"/>
      <c r="AA3296" s="24"/>
      <c r="AB3296" s="14"/>
      <c r="AC3296" s="14"/>
      <c r="AD3296" s="25"/>
      <c r="AE3296" s="26"/>
      <c r="AF3296" s="27"/>
      <c r="AG3296" s="315"/>
      <c r="AH3296" s="315"/>
      <c r="AI3296" s="315"/>
      <c r="AJ3296" s="315"/>
      <c r="AK3296" s="315"/>
      <c r="AL3296" s="315"/>
      <c r="AM3296" s="315"/>
      <c r="AN3296" s="315"/>
      <c r="AO3296" s="315"/>
    </row>
    <row r="3297" spans="1:41" ht="16.5" customHeight="1">
      <c r="A3297" s="41" t="s">
        <v>8908</v>
      </c>
      <c r="B3297" s="41"/>
      <c r="C3297" s="368"/>
      <c r="D3297" s="41"/>
      <c r="E3297" s="308" t="s">
        <v>2883</v>
      </c>
      <c r="F3297" s="308" t="s">
        <v>2790</v>
      </c>
      <c r="G3297" s="308" t="s">
        <v>2884</v>
      </c>
      <c r="H3297" s="308">
        <v>2003</v>
      </c>
      <c r="I3297" s="308">
        <v>3</v>
      </c>
      <c r="J3297" s="308">
        <v>0</v>
      </c>
      <c r="K3297" s="308">
        <v>0</v>
      </c>
      <c r="L3297" s="16" t="s">
        <v>2589</v>
      </c>
      <c r="M3297" s="106"/>
      <c r="N3297" s="16" t="s">
        <v>2570</v>
      </c>
      <c r="O3297" s="17">
        <v>720</v>
      </c>
      <c r="P3297" s="17">
        <v>0</v>
      </c>
      <c r="Q3297" s="17">
        <v>0</v>
      </c>
      <c r="R3297" s="18" t="s">
        <v>33</v>
      </c>
      <c r="S3297" s="19">
        <v>60</v>
      </c>
      <c r="T3297" s="19">
        <v>110</v>
      </c>
      <c r="U3297" s="19">
        <v>2</v>
      </c>
      <c r="V3297" s="19">
        <v>0</v>
      </c>
      <c r="W3297" s="20">
        <v>8.0000000000000002E-3</v>
      </c>
      <c r="X3297" s="21">
        <v>17.28</v>
      </c>
      <c r="Y3297" s="22" t="s">
        <v>33</v>
      </c>
      <c r="Z3297" s="14"/>
      <c r="AA3297" s="24"/>
      <c r="AB3297" s="14"/>
      <c r="AC3297" s="14"/>
      <c r="AD3297" s="25"/>
      <c r="AE3297" s="26"/>
      <c r="AF3297" s="27"/>
      <c r="AG3297" s="315"/>
      <c r="AH3297" s="315"/>
      <c r="AI3297" s="315"/>
      <c r="AJ3297" s="315"/>
      <c r="AK3297" s="315"/>
      <c r="AL3297" s="315"/>
      <c r="AM3297" s="315"/>
      <c r="AN3297" s="315"/>
      <c r="AO3297" s="315"/>
    </row>
    <row r="3298" spans="1:41" ht="16.5" customHeight="1">
      <c r="A3298" s="41" t="s">
        <v>8908</v>
      </c>
      <c r="B3298" s="41"/>
      <c r="C3298" s="368"/>
      <c r="D3298" s="41"/>
      <c r="E3298" s="308" t="s">
        <v>183</v>
      </c>
      <c r="F3298" s="308" t="s">
        <v>192</v>
      </c>
      <c r="G3298" s="308" t="s">
        <v>2902</v>
      </c>
      <c r="H3298" s="308">
        <v>2008</v>
      </c>
      <c r="I3298" s="308">
        <v>1</v>
      </c>
      <c r="J3298" s="308">
        <v>0</v>
      </c>
      <c r="K3298" s="308">
        <v>0</v>
      </c>
      <c r="L3298" s="16" t="s">
        <v>2645</v>
      </c>
      <c r="M3298" s="106"/>
      <c r="N3298" s="16" t="s">
        <v>2570</v>
      </c>
      <c r="O3298" s="17">
        <v>27.777777777777779</v>
      </c>
      <c r="P3298" s="17">
        <v>0</v>
      </c>
      <c r="Q3298" s="17">
        <v>0</v>
      </c>
      <c r="R3298" s="18" t="s">
        <v>33</v>
      </c>
      <c r="S3298" s="19">
        <v>60</v>
      </c>
      <c r="T3298" s="19">
        <v>110</v>
      </c>
      <c r="U3298" s="19">
        <v>6</v>
      </c>
      <c r="V3298" s="19">
        <v>0</v>
      </c>
      <c r="W3298" s="20">
        <v>0.22500000000000001</v>
      </c>
      <c r="X3298" s="21">
        <v>6.25</v>
      </c>
      <c r="Y3298" s="22" t="s">
        <v>33</v>
      </c>
      <c r="Z3298" s="14"/>
      <c r="AA3298" s="24"/>
      <c r="AB3298" s="14"/>
      <c r="AC3298" s="14"/>
      <c r="AD3298" s="25"/>
      <c r="AE3298" s="26"/>
      <c r="AF3298" s="27"/>
      <c r="AG3298" s="315"/>
      <c r="AH3298" s="315"/>
      <c r="AI3298" s="315"/>
      <c r="AJ3298" s="315"/>
      <c r="AK3298" s="315"/>
      <c r="AL3298" s="315"/>
      <c r="AM3298" s="315"/>
      <c r="AN3298" s="315"/>
      <c r="AO3298" s="315"/>
    </row>
    <row r="3299" spans="1:41" ht="16.5" customHeight="1">
      <c r="A3299" s="41" t="s">
        <v>8908</v>
      </c>
      <c r="B3299" s="41"/>
      <c r="C3299" s="368"/>
      <c r="D3299" s="41"/>
      <c r="E3299" s="308" t="s">
        <v>86</v>
      </c>
      <c r="F3299" s="308" t="s">
        <v>192</v>
      </c>
      <c r="G3299" s="308" t="s">
        <v>194</v>
      </c>
      <c r="H3299" s="308">
        <v>2008</v>
      </c>
      <c r="I3299" s="308">
        <v>1</v>
      </c>
      <c r="J3299" s="308">
        <v>0</v>
      </c>
      <c r="K3299" s="308">
        <v>0</v>
      </c>
      <c r="L3299" s="16" t="s">
        <v>2723</v>
      </c>
      <c r="M3299" s="106"/>
      <c r="N3299" s="16" t="s">
        <v>2570</v>
      </c>
      <c r="O3299" s="17">
        <v>27.777777777777779</v>
      </c>
      <c r="P3299" s="17">
        <v>0</v>
      </c>
      <c r="Q3299" s="17">
        <v>0</v>
      </c>
      <c r="R3299" s="18" t="s">
        <v>33</v>
      </c>
      <c r="S3299" s="19">
        <v>60</v>
      </c>
      <c r="T3299" s="19">
        <v>110</v>
      </c>
      <c r="U3299" s="19">
        <v>6</v>
      </c>
      <c r="V3299" s="19">
        <v>0</v>
      </c>
      <c r="W3299" s="20">
        <v>0.22500000000000001</v>
      </c>
      <c r="X3299" s="21">
        <v>6.25</v>
      </c>
      <c r="Y3299" s="22" t="s">
        <v>33</v>
      </c>
      <c r="Z3299" s="14"/>
      <c r="AA3299" s="24"/>
      <c r="AB3299" s="14"/>
      <c r="AC3299" s="14"/>
      <c r="AD3299" s="25"/>
      <c r="AE3299" s="26"/>
      <c r="AF3299" s="27"/>
      <c r="AG3299" s="315"/>
      <c r="AH3299" s="315"/>
      <c r="AI3299" s="315"/>
      <c r="AJ3299" s="315"/>
      <c r="AK3299" s="315"/>
      <c r="AL3299" s="315"/>
      <c r="AM3299" s="315"/>
      <c r="AN3299" s="315"/>
      <c r="AO3299" s="315"/>
    </row>
    <row r="3300" spans="1:41" ht="16.5" customHeight="1">
      <c r="A3300" s="41" t="s">
        <v>8908</v>
      </c>
      <c r="B3300" s="41"/>
      <c r="C3300" s="368"/>
      <c r="D3300" s="41"/>
      <c r="E3300" s="308" t="s">
        <v>2800</v>
      </c>
      <c r="F3300" s="308" t="s">
        <v>2757</v>
      </c>
      <c r="G3300" s="308" t="s">
        <v>2801</v>
      </c>
      <c r="H3300" s="308">
        <v>2014</v>
      </c>
      <c r="I3300" s="308">
        <v>20</v>
      </c>
      <c r="J3300" s="308">
        <v>20</v>
      </c>
      <c r="K3300" s="308">
        <v>0</v>
      </c>
      <c r="L3300" s="16" t="s">
        <v>2616</v>
      </c>
      <c r="M3300" s="106"/>
      <c r="N3300" s="16" t="s">
        <v>2570</v>
      </c>
      <c r="O3300" s="17">
        <v>432</v>
      </c>
      <c r="P3300" s="17">
        <v>0</v>
      </c>
      <c r="Q3300" s="17">
        <v>0</v>
      </c>
      <c r="R3300" s="18" t="s">
        <v>33</v>
      </c>
      <c r="S3300" s="19">
        <v>60</v>
      </c>
      <c r="T3300" s="19">
        <v>110</v>
      </c>
      <c r="U3300" s="19">
        <v>0.13</v>
      </c>
      <c r="V3300" s="19">
        <v>0</v>
      </c>
      <c r="W3300" s="20">
        <v>1.4999999999999999E-2</v>
      </c>
      <c r="X3300" s="21">
        <v>129.6</v>
      </c>
      <c r="Y3300" s="22" t="s">
        <v>33</v>
      </c>
      <c r="Z3300" s="14"/>
      <c r="AA3300" s="24"/>
      <c r="AB3300" s="14"/>
      <c r="AC3300" s="14"/>
      <c r="AD3300" s="25"/>
      <c r="AE3300" s="26"/>
      <c r="AF3300" s="27"/>
      <c r="AG3300" s="315"/>
      <c r="AH3300" s="315"/>
      <c r="AI3300" s="315"/>
      <c r="AJ3300" s="315"/>
      <c r="AK3300" s="315"/>
      <c r="AL3300" s="315"/>
      <c r="AM3300" s="315"/>
      <c r="AN3300" s="315"/>
      <c r="AO3300" s="315"/>
    </row>
    <row r="3301" spans="1:41" ht="16.5" customHeight="1">
      <c r="A3301" s="41" t="s">
        <v>8908</v>
      </c>
      <c r="B3301" s="41"/>
      <c r="C3301" s="368"/>
      <c r="D3301" s="41"/>
      <c r="E3301" s="308" t="s">
        <v>828</v>
      </c>
      <c r="F3301" s="308" t="s">
        <v>947</v>
      </c>
      <c r="G3301" s="308" t="s">
        <v>2901</v>
      </c>
      <c r="H3301" s="308">
        <v>2008</v>
      </c>
      <c r="I3301" s="308">
        <v>1</v>
      </c>
      <c r="J3301" s="308">
        <v>0</v>
      </c>
      <c r="K3301" s="308">
        <v>0</v>
      </c>
      <c r="L3301" s="16" t="s">
        <v>2721</v>
      </c>
      <c r="M3301" s="106"/>
      <c r="N3301" s="16" t="s">
        <v>2570</v>
      </c>
      <c r="O3301" s="17">
        <v>720</v>
      </c>
      <c r="P3301" s="17">
        <v>0</v>
      </c>
      <c r="Q3301" s="17">
        <v>0</v>
      </c>
      <c r="R3301" s="18" t="s">
        <v>33</v>
      </c>
      <c r="S3301" s="19">
        <v>60</v>
      </c>
      <c r="T3301" s="19">
        <v>110</v>
      </c>
      <c r="U3301" s="19">
        <v>0.5</v>
      </c>
      <c r="V3301" s="19">
        <v>0</v>
      </c>
      <c r="W3301" s="20">
        <v>1.2E-2</v>
      </c>
      <c r="X3301" s="21">
        <v>8.64</v>
      </c>
      <c r="Y3301" s="22" t="s">
        <v>33</v>
      </c>
      <c r="Z3301" s="14"/>
      <c r="AA3301" s="24"/>
      <c r="AB3301" s="14"/>
      <c r="AC3301" s="14"/>
      <c r="AD3301" s="25"/>
      <c r="AE3301" s="26"/>
      <c r="AF3301" s="27"/>
      <c r="AG3301" s="315"/>
      <c r="AH3301" s="315"/>
      <c r="AI3301" s="315"/>
      <c r="AJ3301" s="315"/>
      <c r="AK3301" s="315"/>
      <c r="AL3301" s="315"/>
      <c r="AM3301" s="315"/>
      <c r="AN3301" s="315"/>
      <c r="AO3301" s="315"/>
    </row>
    <row r="3302" spans="1:41" ht="16.5" customHeight="1">
      <c r="A3302" s="41" t="s">
        <v>8929</v>
      </c>
      <c r="B3302" s="41"/>
      <c r="C3302" s="368"/>
      <c r="D3302" s="2"/>
      <c r="E3302" s="308" t="s">
        <v>2898</v>
      </c>
      <c r="F3302" s="308" t="s">
        <v>2899</v>
      </c>
      <c r="G3302" s="308" t="s">
        <v>2900</v>
      </c>
      <c r="H3302" s="308">
        <v>2019</v>
      </c>
      <c r="I3302" s="308">
        <v>1</v>
      </c>
      <c r="J3302" s="308">
        <v>0</v>
      </c>
      <c r="K3302" s="308">
        <v>0</v>
      </c>
      <c r="L3302" s="16" t="s">
        <v>8937</v>
      </c>
      <c r="M3302" s="106"/>
      <c r="N3302" s="16" t="s">
        <v>2570</v>
      </c>
      <c r="O3302" s="311">
        <v>720</v>
      </c>
      <c r="P3302" s="17">
        <v>0</v>
      </c>
      <c r="Q3302" s="17">
        <v>0</v>
      </c>
      <c r="R3302" s="18" t="s">
        <v>33</v>
      </c>
      <c r="S3302" s="19">
        <v>60</v>
      </c>
      <c r="T3302" s="19">
        <v>110</v>
      </c>
      <c r="U3302" s="244">
        <v>0</v>
      </c>
      <c r="V3302" s="19">
        <v>0</v>
      </c>
      <c r="W3302" s="310">
        <v>1.2999999999999999E-2</v>
      </c>
      <c r="X3302" s="21">
        <v>9.36</v>
      </c>
      <c r="Y3302" s="22" t="s">
        <v>33</v>
      </c>
      <c r="Z3302" s="14"/>
      <c r="AA3302" s="24"/>
      <c r="AB3302" s="14"/>
      <c r="AC3302" s="14"/>
      <c r="AD3302" s="25"/>
      <c r="AE3302" s="26"/>
      <c r="AF3302" s="27"/>
      <c r="AG3302" s="315"/>
      <c r="AH3302" s="315"/>
      <c r="AI3302" s="315"/>
      <c r="AJ3302" s="315"/>
      <c r="AK3302" s="315"/>
      <c r="AL3302" s="315"/>
      <c r="AM3302" s="315"/>
      <c r="AN3302" s="315"/>
      <c r="AO3302" s="315"/>
    </row>
    <row r="3303" spans="1:41" ht="16.5" customHeight="1">
      <c r="A3303" s="41" t="s">
        <v>8929</v>
      </c>
      <c r="B3303" s="41"/>
      <c r="C3303" s="368"/>
      <c r="D3303" s="41"/>
      <c r="E3303" s="308" t="s">
        <v>2896</v>
      </c>
      <c r="F3303" s="308" t="s">
        <v>2839</v>
      </c>
      <c r="G3303" s="308" t="s">
        <v>2897</v>
      </c>
      <c r="H3303" s="308">
        <v>2020</v>
      </c>
      <c r="I3303" s="308">
        <v>1</v>
      </c>
      <c r="J3303" s="308">
        <v>0</v>
      </c>
      <c r="K3303" s="308">
        <v>0</v>
      </c>
      <c r="L3303" s="16" t="s">
        <v>8937</v>
      </c>
      <c r="M3303" s="106"/>
      <c r="N3303" s="312" t="s">
        <v>8944</v>
      </c>
      <c r="O3303" s="311">
        <v>120</v>
      </c>
      <c r="P3303" s="17">
        <v>0</v>
      </c>
      <c r="Q3303" s="17">
        <v>0</v>
      </c>
      <c r="R3303" s="18" t="s">
        <v>33</v>
      </c>
      <c r="S3303" s="19">
        <v>60</v>
      </c>
      <c r="T3303" s="19">
        <v>110</v>
      </c>
      <c r="U3303" s="313">
        <v>2</v>
      </c>
      <c r="V3303" s="19">
        <v>0</v>
      </c>
      <c r="W3303" s="314">
        <v>0.09</v>
      </c>
      <c r="X3303" s="21">
        <v>10.799999999999999</v>
      </c>
      <c r="Y3303" s="22" t="s">
        <v>33</v>
      </c>
      <c r="Z3303" s="14"/>
      <c r="AA3303" s="24"/>
      <c r="AB3303" s="14"/>
      <c r="AC3303" s="14"/>
      <c r="AD3303" s="25"/>
      <c r="AE3303" s="26"/>
      <c r="AF3303" s="27"/>
      <c r="AG3303" s="315"/>
      <c r="AH3303" s="315"/>
      <c r="AI3303" s="315"/>
      <c r="AJ3303" s="315"/>
      <c r="AK3303" s="315"/>
      <c r="AL3303" s="315"/>
      <c r="AM3303" s="315"/>
      <c r="AN3303" s="315"/>
      <c r="AO3303" s="315"/>
    </row>
    <row r="3304" spans="1:41" ht="16.5" customHeight="1">
      <c r="A3304" s="41" t="s">
        <v>8908</v>
      </c>
      <c r="B3304" s="41"/>
      <c r="C3304" s="368"/>
      <c r="D3304" s="41"/>
      <c r="E3304" s="308" t="s">
        <v>2637</v>
      </c>
      <c r="F3304" s="308" t="s">
        <v>2853</v>
      </c>
      <c r="G3304" s="308" t="s">
        <v>854</v>
      </c>
      <c r="H3304" s="308">
        <v>2016</v>
      </c>
      <c r="I3304" s="308">
        <v>5</v>
      </c>
      <c r="J3304" s="308">
        <v>0</v>
      </c>
      <c r="K3304" s="308">
        <v>0</v>
      </c>
      <c r="L3304" s="16" t="s">
        <v>2854</v>
      </c>
      <c r="M3304" s="106"/>
      <c r="N3304" s="16" t="s">
        <v>2570</v>
      </c>
      <c r="O3304" s="17">
        <v>365</v>
      </c>
      <c r="P3304" s="17">
        <v>0</v>
      </c>
      <c r="Q3304" s="17">
        <v>0</v>
      </c>
      <c r="R3304" s="18" t="s">
        <v>33</v>
      </c>
      <c r="S3304" s="19">
        <v>60</v>
      </c>
      <c r="T3304" s="19">
        <v>110</v>
      </c>
      <c r="U3304" s="19">
        <v>0.6</v>
      </c>
      <c r="V3304" s="19">
        <v>0</v>
      </c>
      <c r="W3304" s="20">
        <v>0.03</v>
      </c>
      <c r="X3304" s="21">
        <v>54.75</v>
      </c>
      <c r="Y3304" s="22" t="s">
        <v>33</v>
      </c>
      <c r="Z3304" s="14"/>
      <c r="AA3304" s="24"/>
      <c r="AB3304" s="14"/>
      <c r="AC3304" s="14"/>
      <c r="AD3304" s="25"/>
      <c r="AE3304" s="26"/>
      <c r="AF3304" s="27"/>
      <c r="AG3304" s="315"/>
      <c r="AH3304" s="315"/>
      <c r="AI3304" s="315"/>
      <c r="AJ3304" s="315"/>
      <c r="AK3304" s="315"/>
      <c r="AL3304" s="315"/>
      <c r="AM3304" s="315"/>
      <c r="AN3304" s="315"/>
      <c r="AO3304" s="315"/>
    </row>
    <row r="3305" spans="1:41" ht="16.5" customHeight="1">
      <c r="A3305" s="41" t="s">
        <v>8908</v>
      </c>
      <c r="B3305" s="41"/>
      <c r="C3305" s="368"/>
      <c r="D3305" s="41"/>
      <c r="E3305" s="308" t="s">
        <v>86</v>
      </c>
      <c r="F3305" s="308" t="s">
        <v>155</v>
      </c>
      <c r="G3305" s="308" t="s">
        <v>2893</v>
      </c>
      <c r="H3305" s="308">
        <v>2001</v>
      </c>
      <c r="I3305" s="308">
        <v>1</v>
      </c>
      <c r="J3305" s="308">
        <v>0</v>
      </c>
      <c r="K3305" s="308">
        <v>0</v>
      </c>
      <c r="L3305" s="16" t="s">
        <v>2585</v>
      </c>
      <c r="M3305" s="106"/>
      <c r="N3305" s="16" t="s">
        <v>2570</v>
      </c>
      <c r="O3305" s="17">
        <v>27.777777777777779</v>
      </c>
      <c r="P3305" s="17">
        <v>0</v>
      </c>
      <c r="Q3305" s="17">
        <v>0</v>
      </c>
      <c r="R3305" s="18" t="s">
        <v>33</v>
      </c>
      <c r="S3305" s="19">
        <v>60</v>
      </c>
      <c r="T3305" s="19">
        <v>110</v>
      </c>
      <c r="U3305" s="19">
        <v>6</v>
      </c>
      <c r="V3305" s="19">
        <v>0</v>
      </c>
      <c r="W3305" s="20">
        <v>0.4</v>
      </c>
      <c r="X3305" s="21">
        <v>11.111111111111112</v>
      </c>
      <c r="Y3305" s="22" t="s">
        <v>33</v>
      </c>
      <c r="Z3305" s="14"/>
      <c r="AA3305" s="24"/>
      <c r="AB3305" s="14"/>
      <c r="AC3305" s="14"/>
      <c r="AD3305" s="25"/>
      <c r="AE3305" s="26"/>
      <c r="AF3305" s="27"/>
      <c r="AG3305" s="315"/>
      <c r="AH3305" s="315"/>
      <c r="AI3305" s="315"/>
      <c r="AJ3305" s="315"/>
      <c r="AK3305" s="315"/>
      <c r="AL3305" s="315"/>
      <c r="AM3305" s="315"/>
      <c r="AN3305" s="315"/>
      <c r="AO3305" s="315"/>
    </row>
    <row r="3306" spans="1:41" ht="16.5" customHeight="1">
      <c r="A3306" s="41" t="s">
        <v>8908</v>
      </c>
      <c r="B3306" s="41"/>
      <c r="C3306" s="368"/>
      <c r="D3306" s="41"/>
      <c r="E3306" s="308" t="s">
        <v>86</v>
      </c>
      <c r="F3306" s="308" t="s">
        <v>155</v>
      </c>
      <c r="G3306" s="308" t="s">
        <v>2894</v>
      </c>
      <c r="H3306" s="308">
        <v>2004</v>
      </c>
      <c r="I3306" s="308">
        <v>1</v>
      </c>
      <c r="J3306" s="308">
        <v>0</v>
      </c>
      <c r="K3306" s="308">
        <v>0</v>
      </c>
      <c r="L3306" s="16" t="s">
        <v>2602</v>
      </c>
      <c r="M3306" s="106"/>
      <c r="N3306" s="16" t="s">
        <v>2570</v>
      </c>
      <c r="O3306" s="17">
        <v>27.777777777777779</v>
      </c>
      <c r="P3306" s="17">
        <v>0</v>
      </c>
      <c r="Q3306" s="17">
        <v>0</v>
      </c>
      <c r="R3306" s="18" t="s">
        <v>33</v>
      </c>
      <c r="S3306" s="19">
        <v>60</v>
      </c>
      <c r="T3306" s="19">
        <v>110</v>
      </c>
      <c r="U3306" s="19">
        <v>6</v>
      </c>
      <c r="V3306" s="19">
        <v>0</v>
      </c>
      <c r="W3306" s="20">
        <v>0.4</v>
      </c>
      <c r="X3306" s="21">
        <v>11.111111111111112</v>
      </c>
      <c r="Y3306" s="22" t="s">
        <v>33</v>
      </c>
      <c r="Z3306" s="14"/>
      <c r="AA3306" s="24"/>
      <c r="AB3306" s="14"/>
      <c r="AC3306" s="14"/>
      <c r="AD3306" s="25"/>
      <c r="AE3306" s="26"/>
      <c r="AF3306" s="27"/>
      <c r="AG3306" s="315"/>
      <c r="AH3306" s="315"/>
      <c r="AI3306" s="315"/>
      <c r="AJ3306" s="315"/>
      <c r="AK3306" s="315"/>
      <c r="AL3306" s="315"/>
      <c r="AM3306" s="315"/>
      <c r="AN3306" s="315"/>
      <c r="AO3306" s="315"/>
    </row>
    <row r="3307" spans="1:41" ht="16.5" customHeight="1">
      <c r="A3307" s="41" t="s">
        <v>8908</v>
      </c>
      <c r="B3307" s="41"/>
      <c r="C3307" s="368"/>
      <c r="D3307" s="41"/>
      <c r="E3307" s="308" t="s">
        <v>86</v>
      </c>
      <c r="F3307" s="308" t="s">
        <v>155</v>
      </c>
      <c r="G3307" s="308" t="s">
        <v>2895</v>
      </c>
      <c r="H3307" s="308">
        <v>2006</v>
      </c>
      <c r="I3307" s="308">
        <v>1</v>
      </c>
      <c r="J3307" s="308">
        <v>0</v>
      </c>
      <c r="K3307" s="308">
        <v>0</v>
      </c>
      <c r="L3307" s="16" t="s">
        <v>2645</v>
      </c>
      <c r="M3307" s="106"/>
      <c r="N3307" s="16" t="s">
        <v>2570</v>
      </c>
      <c r="O3307" s="17">
        <v>27.777777777777779</v>
      </c>
      <c r="P3307" s="17">
        <v>0</v>
      </c>
      <c r="Q3307" s="17">
        <v>0</v>
      </c>
      <c r="R3307" s="18" t="s">
        <v>33</v>
      </c>
      <c r="S3307" s="19">
        <v>60</v>
      </c>
      <c r="T3307" s="19">
        <v>110</v>
      </c>
      <c r="U3307" s="19">
        <v>6</v>
      </c>
      <c r="V3307" s="19">
        <v>0</v>
      </c>
      <c r="W3307" s="20">
        <v>0.4</v>
      </c>
      <c r="X3307" s="21">
        <v>11.111111111111112</v>
      </c>
      <c r="Y3307" s="22" t="s">
        <v>33</v>
      </c>
      <c r="Z3307" s="14"/>
      <c r="AA3307" s="24"/>
      <c r="AB3307" s="14"/>
      <c r="AC3307" s="14"/>
      <c r="AD3307" s="25"/>
      <c r="AE3307" s="26"/>
      <c r="AF3307" s="27"/>
      <c r="AG3307" s="315"/>
      <c r="AH3307" s="315"/>
      <c r="AI3307" s="315"/>
      <c r="AJ3307" s="315"/>
      <c r="AK3307" s="315"/>
      <c r="AL3307" s="315"/>
      <c r="AM3307" s="315"/>
      <c r="AN3307" s="315"/>
      <c r="AO3307" s="315"/>
    </row>
    <row r="3308" spans="1:41" ht="16.5" customHeight="1">
      <c r="A3308" s="41" t="s">
        <v>8929</v>
      </c>
      <c r="B3308" s="41"/>
      <c r="C3308" s="368"/>
      <c r="D3308" s="41"/>
      <c r="E3308" s="308" t="s">
        <v>2891</v>
      </c>
      <c r="F3308" s="308" t="s">
        <v>2839</v>
      </c>
      <c r="G3308" s="308" t="s">
        <v>2892</v>
      </c>
      <c r="H3308" s="308">
        <v>2020</v>
      </c>
      <c r="I3308" s="308">
        <v>1</v>
      </c>
      <c r="J3308" s="308">
        <v>0</v>
      </c>
      <c r="K3308" s="308">
        <v>0</v>
      </c>
      <c r="L3308" s="16" t="s">
        <v>8937</v>
      </c>
      <c r="M3308" s="106"/>
      <c r="N3308" s="312" t="s">
        <v>8944</v>
      </c>
      <c r="O3308" s="311">
        <v>120</v>
      </c>
      <c r="P3308" s="17">
        <v>0</v>
      </c>
      <c r="Q3308" s="17">
        <v>0</v>
      </c>
      <c r="R3308" s="18" t="s">
        <v>33</v>
      </c>
      <c r="S3308" s="19">
        <v>60</v>
      </c>
      <c r="T3308" s="19">
        <v>110</v>
      </c>
      <c r="U3308" s="313">
        <v>2</v>
      </c>
      <c r="V3308" s="19">
        <v>0</v>
      </c>
      <c r="W3308" s="314">
        <v>9.7500000000000003E-2</v>
      </c>
      <c r="X3308" s="21">
        <v>11.700000000000001</v>
      </c>
      <c r="Y3308" s="22" t="s">
        <v>33</v>
      </c>
      <c r="Z3308" s="14"/>
      <c r="AA3308" s="24"/>
      <c r="AB3308" s="14"/>
      <c r="AC3308" s="14"/>
      <c r="AD3308" s="25"/>
      <c r="AE3308" s="26"/>
      <c r="AF3308" s="27"/>
      <c r="AG3308" s="315"/>
      <c r="AH3308" s="315"/>
      <c r="AI3308" s="315"/>
      <c r="AJ3308" s="315"/>
      <c r="AK3308" s="315"/>
      <c r="AL3308" s="315"/>
      <c r="AM3308" s="315"/>
      <c r="AN3308" s="315"/>
      <c r="AO3308" s="315"/>
    </row>
    <row r="3309" spans="1:41" ht="16.5" customHeight="1">
      <c r="A3309" s="41" t="s">
        <v>8929</v>
      </c>
      <c r="B3309" s="41"/>
      <c r="C3309" s="368"/>
      <c r="D3309" s="2"/>
      <c r="E3309" s="308" t="s">
        <v>99</v>
      </c>
      <c r="F3309" s="308" t="s">
        <v>36</v>
      </c>
      <c r="G3309" s="308" t="s">
        <v>329</v>
      </c>
      <c r="H3309" s="308">
        <v>2018</v>
      </c>
      <c r="I3309" s="308">
        <v>56</v>
      </c>
      <c r="J3309" s="308">
        <v>56</v>
      </c>
      <c r="K3309" s="308">
        <v>0</v>
      </c>
      <c r="L3309" s="16" t="s">
        <v>8928</v>
      </c>
      <c r="M3309" s="106"/>
      <c r="N3309" s="16" t="s">
        <v>2570</v>
      </c>
      <c r="O3309" s="311">
        <v>720</v>
      </c>
      <c r="P3309" s="17">
        <v>0</v>
      </c>
      <c r="Q3309" s="17">
        <v>0</v>
      </c>
      <c r="R3309" s="18" t="s">
        <v>33</v>
      </c>
      <c r="S3309" s="19">
        <v>60</v>
      </c>
      <c r="T3309" s="19">
        <v>110</v>
      </c>
      <c r="U3309" s="244">
        <v>0</v>
      </c>
      <c r="V3309" s="19">
        <v>0</v>
      </c>
      <c r="W3309" s="310">
        <v>0.02</v>
      </c>
      <c r="X3309" s="21">
        <v>806.4</v>
      </c>
      <c r="Y3309" s="22" t="s">
        <v>33</v>
      </c>
      <c r="Z3309" s="14"/>
      <c r="AA3309" s="24"/>
      <c r="AB3309" s="14"/>
      <c r="AC3309" s="14"/>
      <c r="AD3309" s="25"/>
      <c r="AE3309" s="26"/>
      <c r="AF3309" s="27"/>
      <c r="AG3309" s="309"/>
      <c r="AH3309" s="309"/>
      <c r="AI3309" s="309"/>
      <c r="AJ3309" s="309"/>
      <c r="AK3309" s="309"/>
      <c r="AL3309" s="309"/>
      <c r="AM3309" s="309"/>
      <c r="AN3309" s="309"/>
      <c r="AO3309" s="309"/>
    </row>
    <row r="3310" spans="1:41" ht="16.5" customHeight="1">
      <c r="A3310" s="41" t="s">
        <v>8929</v>
      </c>
      <c r="B3310" s="41"/>
      <c r="C3310" s="368"/>
      <c r="D3310" s="41"/>
      <c r="E3310" s="308" t="s">
        <v>2873</v>
      </c>
      <c r="F3310" s="308" t="s">
        <v>36</v>
      </c>
      <c r="G3310" s="308" t="s">
        <v>823</v>
      </c>
      <c r="H3310" s="308">
        <v>2020</v>
      </c>
      <c r="I3310" s="308">
        <v>2</v>
      </c>
      <c r="J3310" s="308">
        <v>0</v>
      </c>
      <c r="K3310" s="308">
        <v>0</v>
      </c>
      <c r="L3310" s="16" t="s">
        <v>8932</v>
      </c>
      <c r="M3310" s="316"/>
      <c r="N3310" s="312" t="s">
        <v>8944</v>
      </c>
      <c r="O3310" s="311">
        <v>720</v>
      </c>
      <c r="P3310" s="17">
        <v>0</v>
      </c>
      <c r="Q3310" s="17">
        <v>0</v>
      </c>
      <c r="R3310" s="18" t="s">
        <v>33</v>
      </c>
      <c r="S3310" s="19">
        <v>60</v>
      </c>
      <c r="T3310" s="19">
        <v>110</v>
      </c>
      <c r="U3310" s="313">
        <v>2</v>
      </c>
      <c r="V3310" s="19">
        <v>0</v>
      </c>
      <c r="W3310" s="314">
        <v>0.02</v>
      </c>
      <c r="X3310" s="21">
        <v>28.8</v>
      </c>
      <c r="Y3310" s="22" t="s">
        <v>33</v>
      </c>
      <c r="Z3310" s="14"/>
      <c r="AA3310" s="24"/>
      <c r="AB3310" s="14"/>
      <c r="AC3310" s="14"/>
      <c r="AD3310" s="25"/>
      <c r="AE3310" s="26"/>
      <c r="AF3310" s="27"/>
      <c r="AG3310" s="309"/>
      <c r="AH3310" s="309"/>
      <c r="AI3310" s="309"/>
      <c r="AJ3310" s="309"/>
      <c r="AK3310" s="309"/>
      <c r="AL3310" s="309"/>
      <c r="AM3310" s="309"/>
      <c r="AN3310" s="309"/>
      <c r="AO3310" s="309"/>
    </row>
    <row r="3311" spans="1:41" ht="16.5" customHeight="1">
      <c r="A3311" s="41" t="s">
        <v>8908</v>
      </c>
      <c r="B3311" s="41"/>
      <c r="C3311" s="368"/>
      <c r="D3311" s="41"/>
      <c r="E3311" s="308" t="s">
        <v>1942</v>
      </c>
      <c r="F3311" s="308" t="s">
        <v>155</v>
      </c>
      <c r="G3311" s="308" t="s">
        <v>2889</v>
      </c>
      <c r="H3311" s="308">
        <v>2002</v>
      </c>
      <c r="I3311" s="308">
        <v>1</v>
      </c>
      <c r="J3311" s="308">
        <v>0</v>
      </c>
      <c r="K3311" s="308">
        <v>0</v>
      </c>
      <c r="L3311" s="16" t="s">
        <v>2602</v>
      </c>
      <c r="M3311" s="106"/>
      <c r="N3311" s="16" t="s">
        <v>2570</v>
      </c>
      <c r="O3311" s="17">
        <v>27.777777777777779</v>
      </c>
      <c r="P3311" s="17">
        <v>0</v>
      </c>
      <c r="Q3311" s="17">
        <v>0</v>
      </c>
      <c r="R3311" s="18" t="s">
        <v>33</v>
      </c>
      <c r="S3311" s="19">
        <v>60</v>
      </c>
      <c r="T3311" s="19">
        <v>110</v>
      </c>
      <c r="U3311" s="19">
        <v>6</v>
      </c>
      <c r="V3311" s="19">
        <v>0</v>
      </c>
      <c r="W3311" s="20">
        <v>0.55000000000000004</v>
      </c>
      <c r="X3311" s="21">
        <v>15.277777777777779</v>
      </c>
      <c r="Y3311" s="22" t="s">
        <v>33</v>
      </c>
      <c r="Z3311" s="14"/>
      <c r="AA3311" s="24"/>
      <c r="AB3311" s="14"/>
      <c r="AC3311" s="14"/>
      <c r="AD3311" s="25"/>
      <c r="AE3311" s="26"/>
      <c r="AF3311" s="27"/>
      <c r="AG3311" s="309"/>
      <c r="AH3311" s="309"/>
      <c r="AI3311" s="309"/>
      <c r="AJ3311" s="309"/>
      <c r="AK3311" s="309"/>
      <c r="AL3311" s="309"/>
      <c r="AM3311" s="309"/>
      <c r="AN3311" s="309"/>
      <c r="AO3311" s="309"/>
    </row>
    <row r="3312" spans="1:41" ht="16.5" customHeight="1">
      <c r="A3312" s="41" t="s">
        <v>8908</v>
      </c>
      <c r="B3312" s="41"/>
      <c r="C3312" s="368"/>
      <c r="D3312" s="41"/>
      <c r="E3312" s="308" t="s">
        <v>86</v>
      </c>
      <c r="F3312" s="308" t="s">
        <v>155</v>
      </c>
      <c r="G3312" s="308">
        <v>2200</v>
      </c>
      <c r="H3312" s="308">
        <v>2002</v>
      </c>
      <c r="I3312" s="308">
        <v>1</v>
      </c>
      <c r="J3312" s="308">
        <v>0</v>
      </c>
      <c r="K3312" s="308">
        <v>0</v>
      </c>
      <c r="L3312" s="16" t="s">
        <v>2645</v>
      </c>
      <c r="M3312" s="106"/>
      <c r="N3312" s="16" t="s">
        <v>2570</v>
      </c>
      <c r="O3312" s="17">
        <v>27.777777777777779</v>
      </c>
      <c r="P3312" s="17">
        <v>0</v>
      </c>
      <c r="Q3312" s="17">
        <v>0</v>
      </c>
      <c r="R3312" s="18" t="s">
        <v>33</v>
      </c>
      <c r="S3312" s="19">
        <v>60</v>
      </c>
      <c r="T3312" s="19">
        <v>110</v>
      </c>
      <c r="U3312" s="19">
        <v>6</v>
      </c>
      <c r="V3312" s="19">
        <v>0</v>
      </c>
      <c r="W3312" s="20">
        <v>0.55000000000000004</v>
      </c>
      <c r="X3312" s="21">
        <v>15.277777777777779</v>
      </c>
      <c r="Y3312" s="22" t="s">
        <v>33</v>
      </c>
      <c r="Z3312" s="14"/>
      <c r="AA3312" s="24"/>
      <c r="AB3312" s="14"/>
      <c r="AC3312" s="14"/>
      <c r="AD3312" s="25"/>
      <c r="AE3312" s="26"/>
      <c r="AF3312" s="27"/>
      <c r="AG3312" s="309"/>
      <c r="AH3312" s="309"/>
      <c r="AI3312" s="309"/>
      <c r="AJ3312" s="309"/>
      <c r="AK3312" s="309"/>
      <c r="AL3312" s="309"/>
      <c r="AM3312" s="309"/>
      <c r="AN3312" s="309"/>
      <c r="AO3312" s="309"/>
    </row>
    <row r="3313" spans="1:41" ht="16.5" customHeight="1">
      <c r="A3313" s="41" t="s">
        <v>8908</v>
      </c>
      <c r="B3313" s="41"/>
      <c r="C3313" s="368"/>
      <c r="D3313" s="41"/>
      <c r="E3313" s="308" t="s">
        <v>86</v>
      </c>
      <c r="F3313" s="308" t="s">
        <v>155</v>
      </c>
      <c r="G3313" s="308">
        <v>2200</v>
      </c>
      <c r="H3313" s="308">
        <v>2002</v>
      </c>
      <c r="I3313" s="308">
        <v>1</v>
      </c>
      <c r="J3313" s="308">
        <v>0</v>
      </c>
      <c r="K3313" s="308">
        <v>0</v>
      </c>
      <c r="L3313" s="16" t="s">
        <v>2645</v>
      </c>
      <c r="M3313" s="106"/>
      <c r="N3313" s="16" t="s">
        <v>2570</v>
      </c>
      <c r="O3313" s="17">
        <v>27.777777777777779</v>
      </c>
      <c r="P3313" s="17">
        <v>0</v>
      </c>
      <c r="Q3313" s="17">
        <v>0</v>
      </c>
      <c r="R3313" s="18" t="s">
        <v>33</v>
      </c>
      <c r="S3313" s="19">
        <v>60</v>
      </c>
      <c r="T3313" s="19">
        <v>110</v>
      </c>
      <c r="U3313" s="19">
        <v>6</v>
      </c>
      <c r="V3313" s="19">
        <v>0</v>
      </c>
      <c r="W3313" s="20">
        <v>0.55000000000000004</v>
      </c>
      <c r="X3313" s="21">
        <v>15.277777777777779</v>
      </c>
      <c r="Y3313" s="22" t="s">
        <v>33</v>
      </c>
      <c r="Z3313" s="14"/>
      <c r="AA3313" s="24"/>
      <c r="AB3313" s="14"/>
      <c r="AC3313" s="14"/>
      <c r="AD3313" s="25"/>
      <c r="AE3313" s="26"/>
      <c r="AF3313" s="27"/>
      <c r="AG3313" s="309"/>
      <c r="AH3313" s="309"/>
      <c r="AI3313" s="309"/>
      <c r="AJ3313" s="309"/>
      <c r="AK3313" s="309"/>
      <c r="AL3313" s="309"/>
      <c r="AM3313" s="309"/>
      <c r="AN3313" s="309"/>
      <c r="AO3313" s="309"/>
    </row>
    <row r="3314" spans="1:41" ht="16.5" customHeight="1">
      <c r="A3314" s="41" t="s">
        <v>8908</v>
      </c>
      <c r="B3314" s="41"/>
      <c r="C3314" s="368"/>
      <c r="D3314" s="41"/>
      <c r="E3314" s="308" t="s">
        <v>2885</v>
      </c>
      <c r="F3314" s="308" t="s">
        <v>2632</v>
      </c>
      <c r="G3314" s="308" t="s">
        <v>2886</v>
      </c>
      <c r="H3314" s="308">
        <v>2005</v>
      </c>
      <c r="I3314" s="308">
        <v>1</v>
      </c>
      <c r="J3314" s="308">
        <v>0</v>
      </c>
      <c r="K3314" s="308">
        <v>0</v>
      </c>
      <c r="L3314" s="16" t="s">
        <v>2589</v>
      </c>
      <c r="M3314" s="106"/>
      <c r="N3314" s="16" t="s">
        <v>2570</v>
      </c>
      <c r="O3314" s="17">
        <v>1920</v>
      </c>
      <c r="P3314" s="17">
        <v>0</v>
      </c>
      <c r="Q3314" s="17">
        <v>0</v>
      </c>
      <c r="R3314" s="18" t="s">
        <v>33</v>
      </c>
      <c r="S3314" s="19">
        <v>60</v>
      </c>
      <c r="T3314" s="19">
        <v>110</v>
      </c>
      <c r="U3314" s="19">
        <v>2</v>
      </c>
      <c r="V3314" s="19">
        <v>0</v>
      </c>
      <c r="W3314" s="20">
        <v>8.0000000000000002E-3</v>
      </c>
      <c r="X3314" s="21">
        <v>15.36</v>
      </c>
      <c r="Y3314" s="22" t="s">
        <v>33</v>
      </c>
      <c r="Z3314" s="14"/>
      <c r="AA3314" s="24"/>
      <c r="AB3314" s="14"/>
      <c r="AC3314" s="14"/>
      <c r="AD3314" s="25"/>
      <c r="AE3314" s="26"/>
      <c r="AF3314" s="27"/>
      <c r="AG3314" s="309"/>
      <c r="AH3314" s="309"/>
      <c r="AI3314" s="309"/>
      <c r="AJ3314" s="309"/>
      <c r="AK3314" s="309"/>
      <c r="AL3314" s="309"/>
      <c r="AM3314" s="309"/>
      <c r="AN3314" s="309"/>
      <c r="AO3314" s="309"/>
    </row>
    <row r="3315" spans="1:41" ht="16.5" customHeight="1">
      <c r="A3315" s="41" t="s">
        <v>8908</v>
      </c>
      <c r="B3315" s="41"/>
      <c r="C3315" s="368"/>
      <c r="D3315" s="41"/>
      <c r="E3315" s="308" t="s">
        <v>2887</v>
      </c>
      <c r="F3315" s="308" t="s">
        <v>2790</v>
      </c>
      <c r="G3315" s="308" t="s">
        <v>2888</v>
      </c>
      <c r="H3315" s="308">
        <v>2006</v>
      </c>
      <c r="I3315" s="308">
        <v>1</v>
      </c>
      <c r="J3315" s="308">
        <v>0</v>
      </c>
      <c r="K3315" s="308">
        <v>0</v>
      </c>
      <c r="L3315" s="16" t="s">
        <v>2646</v>
      </c>
      <c r="M3315" s="106"/>
      <c r="N3315" s="16" t="s">
        <v>2570</v>
      </c>
      <c r="O3315" s="17">
        <v>1920</v>
      </c>
      <c r="P3315" s="17">
        <v>0</v>
      </c>
      <c r="Q3315" s="17">
        <v>0</v>
      </c>
      <c r="R3315" s="18" t="s">
        <v>33</v>
      </c>
      <c r="S3315" s="19">
        <v>60</v>
      </c>
      <c r="T3315" s="19">
        <v>110</v>
      </c>
      <c r="U3315" s="19">
        <v>2</v>
      </c>
      <c r="V3315" s="19">
        <v>0</v>
      </c>
      <c r="W3315" s="20">
        <v>8.0000000000000002E-3</v>
      </c>
      <c r="X3315" s="21">
        <v>15.36</v>
      </c>
      <c r="Y3315" s="22" t="s">
        <v>33</v>
      </c>
      <c r="Z3315" s="14"/>
      <c r="AA3315" s="24"/>
      <c r="AB3315" s="14"/>
      <c r="AC3315" s="14"/>
      <c r="AD3315" s="25"/>
      <c r="AE3315" s="26"/>
      <c r="AF3315" s="27"/>
      <c r="AG3315" s="309"/>
      <c r="AH3315" s="309"/>
      <c r="AI3315" s="309"/>
      <c r="AJ3315" s="309"/>
      <c r="AK3315" s="309"/>
      <c r="AL3315" s="309"/>
      <c r="AM3315" s="309"/>
      <c r="AN3315" s="309"/>
      <c r="AO3315" s="309"/>
    </row>
    <row r="3316" spans="1:41" ht="16.5" customHeight="1">
      <c r="A3316" s="41" t="s">
        <v>8908</v>
      </c>
      <c r="B3316" s="41"/>
      <c r="C3316" s="368"/>
      <c r="D3316" s="41"/>
      <c r="E3316" s="308" t="s">
        <v>2310</v>
      </c>
      <c r="F3316" s="308" t="s">
        <v>2869</v>
      </c>
      <c r="G3316" s="308" t="s">
        <v>2870</v>
      </c>
      <c r="H3316" s="308">
        <v>2005</v>
      </c>
      <c r="I3316" s="308">
        <v>2</v>
      </c>
      <c r="J3316" s="308">
        <v>0</v>
      </c>
      <c r="K3316" s="308">
        <v>0</v>
      </c>
      <c r="L3316" s="16" t="s">
        <v>2589</v>
      </c>
      <c r="M3316" s="106"/>
      <c r="N3316" s="16" t="s">
        <v>2570</v>
      </c>
      <c r="O3316" s="17">
        <v>1920</v>
      </c>
      <c r="P3316" s="17">
        <v>0</v>
      </c>
      <c r="Q3316" s="17">
        <v>0</v>
      </c>
      <c r="R3316" s="18" t="s">
        <v>33</v>
      </c>
      <c r="S3316" s="19">
        <v>60</v>
      </c>
      <c r="T3316" s="19">
        <v>110</v>
      </c>
      <c r="U3316" s="19">
        <v>2</v>
      </c>
      <c r="V3316" s="19">
        <v>0</v>
      </c>
      <c r="W3316" s="20">
        <v>8.0000000000000002E-3</v>
      </c>
      <c r="X3316" s="21">
        <v>30.72</v>
      </c>
      <c r="Y3316" s="22" t="s">
        <v>33</v>
      </c>
      <c r="Z3316" s="14"/>
      <c r="AA3316" s="24"/>
      <c r="AB3316" s="14"/>
      <c r="AC3316" s="14"/>
      <c r="AD3316" s="25"/>
      <c r="AE3316" s="26"/>
      <c r="AF3316" s="27"/>
      <c r="AG3316" s="309"/>
      <c r="AH3316" s="309"/>
      <c r="AI3316" s="309"/>
      <c r="AJ3316" s="309"/>
      <c r="AK3316" s="309"/>
      <c r="AL3316" s="309"/>
      <c r="AM3316" s="309"/>
      <c r="AN3316" s="309"/>
      <c r="AO3316" s="309"/>
    </row>
    <row r="3317" spans="1:41" ht="16.5" customHeight="1">
      <c r="A3317" s="41" t="s">
        <v>8908</v>
      </c>
      <c r="B3317" s="41"/>
      <c r="C3317" s="368"/>
      <c r="D3317" s="41"/>
      <c r="E3317" s="308" t="s">
        <v>2857</v>
      </c>
      <c r="F3317" s="308" t="s">
        <v>2790</v>
      </c>
      <c r="G3317" s="308" t="s">
        <v>2858</v>
      </c>
      <c r="H3317" s="308">
        <v>2009</v>
      </c>
      <c r="I3317" s="308">
        <v>3</v>
      </c>
      <c r="J3317" s="308">
        <v>0</v>
      </c>
      <c r="K3317" s="308">
        <v>0</v>
      </c>
      <c r="L3317" s="16" t="s">
        <v>2589</v>
      </c>
      <c r="M3317" s="106"/>
      <c r="N3317" s="16" t="s">
        <v>2570</v>
      </c>
      <c r="O3317" s="17">
        <v>1920</v>
      </c>
      <c r="P3317" s="17">
        <v>0</v>
      </c>
      <c r="Q3317" s="17">
        <v>0</v>
      </c>
      <c r="R3317" s="18" t="s">
        <v>33</v>
      </c>
      <c r="S3317" s="19">
        <v>60</v>
      </c>
      <c r="T3317" s="19">
        <v>110</v>
      </c>
      <c r="U3317" s="19">
        <v>2</v>
      </c>
      <c r="V3317" s="19">
        <v>0</v>
      </c>
      <c r="W3317" s="20">
        <v>8.0000000000000002E-3</v>
      </c>
      <c r="X3317" s="21">
        <v>46.08</v>
      </c>
      <c r="Y3317" s="22" t="s">
        <v>33</v>
      </c>
      <c r="Z3317" s="14"/>
      <c r="AA3317" s="24"/>
      <c r="AB3317" s="14"/>
      <c r="AC3317" s="14"/>
      <c r="AD3317" s="25"/>
      <c r="AE3317" s="26"/>
      <c r="AF3317" s="27"/>
      <c r="AG3317" s="309"/>
      <c r="AH3317" s="309"/>
      <c r="AI3317" s="309"/>
      <c r="AJ3317" s="309"/>
      <c r="AK3317" s="309"/>
      <c r="AL3317" s="309"/>
      <c r="AM3317" s="309"/>
      <c r="AN3317" s="309"/>
      <c r="AO3317" s="309"/>
    </row>
    <row r="3318" spans="1:41" ht="16.5" customHeight="1">
      <c r="A3318" s="41" t="s">
        <v>8908</v>
      </c>
      <c r="B3318" s="41"/>
      <c r="C3318" s="368"/>
      <c r="D3318" s="41"/>
      <c r="E3318" s="308" t="s">
        <v>2842</v>
      </c>
      <c r="F3318" s="308" t="s">
        <v>2843</v>
      </c>
      <c r="G3318" s="308" t="s">
        <v>2844</v>
      </c>
      <c r="H3318" s="308">
        <v>2005</v>
      </c>
      <c r="I3318" s="308">
        <v>5</v>
      </c>
      <c r="J3318" s="308">
        <v>0</v>
      </c>
      <c r="K3318" s="308">
        <v>0</v>
      </c>
      <c r="L3318" s="16" t="s">
        <v>2589</v>
      </c>
      <c r="M3318" s="106"/>
      <c r="N3318" s="16" t="s">
        <v>2570</v>
      </c>
      <c r="O3318" s="17">
        <v>1920</v>
      </c>
      <c r="P3318" s="17">
        <v>0</v>
      </c>
      <c r="Q3318" s="17">
        <v>0</v>
      </c>
      <c r="R3318" s="18" t="s">
        <v>33</v>
      </c>
      <c r="S3318" s="19">
        <v>60</v>
      </c>
      <c r="T3318" s="19">
        <v>110</v>
      </c>
      <c r="U3318" s="19">
        <v>2</v>
      </c>
      <c r="V3318" s="19">
        <v>0</v>
      </c>
      <c r="W3318" s="20">
        <v>8.0000000000000002E-3</v>
      </c>
      <c r="X3318" s="21">
        <v>76.8</v>
      </c>
      <c r="Y3318" s="22" t="s">
        <v>33</v>
      </c>
      <c r="Z3318" s="14"/>
      <c r="AA3318" s="24"/>
      <c r="AB3318" s="14"/>
      <c r="AC3318" s="14"/>
      <c r="AD3318" s="25"/>
      <c r="AE3318" s="26"/>
      <c r="AF3318" s="27"/>
      <c r="AG3318" s="309"/>
      <c r="AH3318" s="309"/>
      <c r="AI3318" s="309"/>
      <c r="AJ3318" s="309"/>
      <c r="AK3318" s="309"/>
      <c r="AL3318" s="309"/>
      <c r="AM3318" s="309"/>
      <c r="AN3318" s="309"/>
      <c r="AO3318" s="309"/>
    </row>
    <row r="3319" spans="1:41" ht="16.5" customHeight="1">
      <c r="A3319" s="41" t="s">
        <v>8908</v>
      </c>
      <c r="B3319" s="41"/>
      <c r="C3319" s="368"/>
      <c r="D3319" s="41"/>
      <c r="E3319" s="308" t="s">
        <v>2789</v>
      </c>
      <c r="F3319" s="308" t="s">
        <v>2790</v>
      </c>
      <c r="G3319" s="308" t="s">
        <v>2791</v>
      </c>
      <c r="H3319" s="308">
        <v>2009</v>
      </c>
      <c r="I3319" s="308">
        <v>12</v>
      </c>
      <c r="J3319" s="308">
        <v>0</v>
      </c>
      <c r="K3319" s="308">
        <v>0</v>
      </c>
      <c r="L3319" s="16" t="s">
        <v>2572</v>
      </c>
      <c r="M3319" s="106"/>
      <c r="N3319" s="16" t="s">
        <v>2570</v>
      </c>
      <c r="O3319" s="17">
        <v>1920</v>
      </c>
      <c r="P3319" s="17">
        <v>0</v>
      </c>
      <c r="Q3319" s="17">
        <v>0</v>
      </c>
      <c r="R3319" s="18" t="s">
        <v>33</v>
      </c>
      <c r="S3319" s="19">
        <v>60</v>
      </c>
      <c r="T3319" s="19">
        <v>110</v>
      </c>
      <c r="U3319" s="19">
        <v>2</v>
      </c>
      <c r="V3319" s="19">
        <v>0</v>
      </c>
      <c r="W3319" s="20">
        <v>8.0000000000000002E-3</v>
      </c>
      <c r="X3319" s="21">
        <v>184.32</v>
      </c>
      <c r="Y3319" s="22" t="s">
        <v>33</v>
      </c>
      <c r="Z3319" s="14"/>
      <c r="AA3319" s="24"/>
      <c r="AB3319" s="14"/>
      <c r="AC3319" s="14"/>
      <c r="AD3319" s="25"/>
      <c r="AE3319" s="26"/>
      <c r="AF3319" s="27"/>
      <c r="AG3319" s="309"/>
      <c r="AH3319" s="309"/>
      <c r="AI3319" s="309"/>
      <c r="AJ3319" s="309"/>
      <c r="AK3319" s="309"/>
      <c r="AL3319" s="309"/>
      <c r="AM3319" s="309"/>
      <c r="AN3319" s="309"/>
      <c r="AO3319" s="309"/>
    </row>
    <row r="3320" spans="1:41" ht="16.5" customHeight="1">
      <c r="A3320" s="41" t="s">
        <v>8908</v>
      </c>
      <c r="B3320" s="41"/>
      <c r="C3320" s="368"/>
      <c r="D3320" s="41"/>
      <c r="E3320" s="308" t="s">
        <v>2756</v>
      </c>
      <c r="F3320" s="308" t="s">
        <v>2757</v>
      </c>
      <c r="G3320" s="308" t="s">
        <v>2758</v>
      </c>
      <c r="H3320" s="308">
        <v>2014</v>
      </c>
      <c r="I3320" s="308">
        <v>21</v>
      </c>
      <c r="J3320" s="308">
        <v>21</v>
      </c>
      <c r="K3320" s="308">
        <v>0</v>
      </c>
      <c r="L3320" s="16" t="s">
        <v>2759</v>
      </c>
      <c r="M3320" s="106"/>
      <c r="N3320" s="16" t="s">
        <v>2570</v>
      </c>
      <c r="O3320" s="17">
        <v>432</v>
      </c>
      <c r="P3320" s="17">
        <v>0</v>
      </c>
      <c r="Q3320" s="17">
        <v>0</v>
      </c>
      <c r="R3320" s="18" t="s">
        <v>33</v>
      </c>
      <c r="S3320" s="19">
        <v>60</v>
      </c>
      <c r="T3320" s="19">
        <v>110</v>
      </c>
      <c r="U3320" s="19">
        <v>0.28000000000000003</v>
      </c>
      <c r="V3320" s="19">
        <v>0</v>
      </c>
      <c r="W3320" s="20">
        <v>4.2000000000000003E-2</v>
      </c>
      <c r="X3320" s="21">
        <v>381.02400000000006</v>
      </c>
      <c r="Y3320" s="22" t="s">
        <v>33</v>
      </c>
      <c r="Z3320" s="14"/>
      <c r="AA3320" s="24"/>
      <c r="AB3320" s="14"/>
      <c r="AC3320" s="14"/>
      <c r="AD3320" s="25"/>
      <c r="AE3320" s="26"/>
      <c r="AF3320" s="27"/>
      <c r="AG3320" s="309"/>
      <c r="AH3320" s="309"/>
      <c r="AI3320" s="309"/>
      <c r="AJ3320" s="309"/>
      <c r="AK3320" s="309"/>
      <c r="AL3320" s="309"/>
      <c r="AM3320" s="309"/>
      <c r="AN3320" s="309"/>
      <c r="AO3320" s="309"/>
    </row>
    <row r="3321" spans="1:41" ht="16.5" customHeight="1">
      <c r="A3321" s="41" t="s">
        <v>8908</v>
      </c>
      <c r="B3321" s="41"/>
      <c r="C3321" s="368"/>
      <c r="D3321" s="41"/>
      <c r="E3321" s="308" t="s">
        <v>2792</v>
      </c>
      <c r="F3321" s="308" t="s">
        <v>2705</v>
      </c>
      <c r="G3321" s="308" t="s">
        <v>2859</v>
      </c>
      <c r="H3321" s="308">
        <v>2003</v>
      </c>
      <c r="I3321" s="308">
        <v>2</v>
      </c>
      <c r="J3321" s="308">
        <v>0</v>
      </c>
      <c r="K3321" s="308">
        <v>0</v>
      </c>
      <c r="L3321" s="16" t="s">
        <v>2597</v>
      </c>
      <c r="M3321" s="106"/>
      <c r="N3321" s="16" t="s">
        <v>2570</v>
      </c>
      <c r="O3321" s="17">
        <v>720</v>
      </c>
      <c r="P3321" s="17">
        <v>0</v>
      </c>
      <c r="Q3321" s="17">
        <v>0</v>
      </c>
      <c r="R3321" s="18" t="s">
        <v>33</v>
      </c>
      <c r="S3321" s="19">
        <v>60</v>
      </c>
      <c r="T3321" s="19">
        <v>110</v>
      </c>
      <c r="U3321" s="19">
        <v>0</v>
      </c>
      <c r="V3321" s="19">
        <v>0</v>
      </c>
      <c r="W3321" s="20">
        <v>0.03</v>
      </c>
      <c r="X3321" s="21">
        <v>43.199999999999996</v>
      </c>
      <c r="Y3321" s="22" t="s">
        <v>33</v>
      </c>
      <c r="Z3321" s="14"/>
      <c r="AA3321" s="24"/>
      <c r="AB3321" s="14"/>
      <c r="AC3321" s="14"/>
      <c r="AD3321" s="25"/>
      <c r="AE3321" s="26"/>
      <c r="AF3321" s="27"/>
      <c r="AG3321" s="315"/>
      <c r="AH3321" s="315"/>
      <c r="AI3321" s="315"/>
      <c r="AJ3321" s="315"/>
      <c r="AK3321" s="315"/>
      <c r="AL3321" s="315"/>
      <c r="AM3321" s="315"/>
      <c r="AN3321" s="315"/>
      <c r="AO3321" s="315"/>
    </row>
    <row r="3322" spans="1:41" ht="16.5" customHeight="1">
      <c r="A3322" s="41" t="s">
        <v>8908</v>
      </c>
      <c r="B3322" s="41"/>
      <c r="C3322" s="368"/>
      <c r="D3322" s="41"/>
      <c r="E3322" s="308" t="s">
        <v>2860</v>
      </c>
      <c r="F3322" s="308" t="s">
        <v>2861</v>
      </c>
      <c r="G3322" s="308" t="s">
        <v>2862</v>
      </c>
      <c r="H3322" s="308">
        <v>2007</v>
      </c>
      <c r="I3322" s="308">
        <v>2</v>
      </c>
      <c r="J3322" s="308">
        <v>0</v>
      </c>
      <c r="K3322" s="308">
        <v>0</v>
      </c>
      <c r="L3322" s="16" t="s">
        <v>2645</v>
      </c>
      <c r="M3322" s="106"/>
      <c r="N3322" s="16" t="s">
        <v>2570</v>
      </c>
      <c r="O3322" s="17">
        <v>720</v>
      </c>
      <c r="P3322" s="17">
        <v>0</v>
      </c>
      <c r="Q3322" s="17">
        <v>0</v>
      </c>
      <c r="R3322" s="18" t="s">
        <v>33</v>
      </c>
      <c r="S3322" s="19">
        <v>60</v>
      </c>
      <c r="T3322" s="19">
        <v>110</v>
      </c>
      <c r="U3322" s="19">
        <v>0</v>
      </c>
      <c r="V3322" s="19">
        <v>0</v>
      </c>
      <c r="W3322" s="20">
        <v>0.03</v>
      </c>
      <c r="X3322" s="21">
        <v>43.199999999999996</v>
      </c>
      <c r="Y3322" s="22" t="s">
        <v>33</v>
      </c>
      <c r="Z3322" s="14"/>
      <c r="AA3322" s="24"/>
      <c r="AB3322" s="14"/>
      <c r="AC3322" s="14"/>
      <c r="AD3322" s="25"/>
      <c r="AE3322" s="26"/>
      <c r="AF3322" s="27"/>
      <c r="AG3322" s="315"/>
      <c r="AH3322" s="315"/>
      <c r="AI3322" s="315"/>
      <c r="AJ3322" s="315"/>
      <c r="AK3322" s="315"/>
      <c r="AL3322" s="315"/>
      <c r="AM3322" s="315"/>
      <c r="AN3322" s="315"/>
      <c r="AO3322" s="315"/>
    </row>
    <row r="3323" spans="1:41" ht="16.5" customHeight="1">
      <c r="A3323" s="41" t="s">
        <v>8908</v>
      </c>
      <c r="B3323" s="41"/>
      <c r="C3323" s="368"/>
      <c r="D3323" s="41"/>
      <c r="E3323" s="308" t="s">
        <v>2817</v>
      </c>
      <c r="F3323" s="308" t="s">
        <v>479</v>
      </c>
      <c r="G3323" s="308" t="s">
        <v>2818</v>
      </c>
      <c r="H3323" s="308">
        <v>2012</v>
      </c>
      <c r="I3323" s="308">
        <v>5</v>
      </c>
      <c r="J3323" s="308">
        <v>0</v>
      </c>
      <c r="K3323" s="308">
        <v>0</v>
      </c>
      <c r="L3323" s="16" t="s">
        <v>2580</v>
      </c>
      <c r="M3323" s="106"/>
      <c r="N3323" s="16" t="s">
        <v>2570</v>
      </c>
      <c r="O3323" s="17">
        <v>720</v>
      </c>
      <c r="P3323" s="17">
        <v>0</v>
      </c>
      <c r="Q3323" s="17">
        <v>0</v>
      </c>
      <c r="R3323" s="18" t="s">
        <v>33</v>
      </c>
      <c r="S3323" s="19">
        <v>60</v>
      </c>
      <c r="T3323" s="19">
        <v>110</v>
      </c>
      <c r="U3323" s="19">
        <v>2</v>
      </c>
      <c r="V3323" s="19">
        <v>0</v>
      </c>
      <c r="W3323" s="20">
        <v>0.03</v>
      </c>
      <c r="X3323" s="21">
        <v>107.99999999999999</v>
      </c>
      <c r="Y3323" s="22" t="s">
        <v>33</v>
      </c>
      <c r="Z3323" s="14"/>
      <c r="AA3323" s="24"/>
      <c r="AB3323" s="14"/>
      <c r="AC3323" s="14"/>
      <c r="AD3323" s="25"/>
      <c r="AE3323" s="26"/>
      <c r="AF3323" s="27"/>
      <c r="AG3323" s="315"/>
      <c r="AH3323" s="315"/>
      <c r="AI3323" s="315"/>
      <c r="AJ3323" s="315"/>
      <c r="AK3323" s="315"/>
      <c r="AL3323" s="315"/>
      <c r="AM3323" s="315"/>
      <c r="AN3323" s="315"/>
      <c r="AO3323" s="315"/>
    </row>
    <row r="3324" spans="1:41" ht="16.5" customHeight="1">
      <c r="A3324" s="41" t="s">
        <v>8908</v>
      </c>
      <c r="B3324" s="41"/>
      <c r="C3324" s="368"/>
      <c r="D3324" s="41"/>
      <c r="E3324" s="308" t="s">
        <v>2763</v>
      </c>
      <c r="F3324" s="308" t="s">
        <v>2705</v>
      </c>
      <c r="G3324" s="308" t="s">
        <v>2764</v>
      </c>
      <c r="H3324" s="308">
        <v>2012</v>
      </c>
      <c r="I3324" s="308">
        <v>15</v>
      </c>
      <c r="J3324" s="308">
        <v>0</v>
      </c>
      <c r="K3324" s="308">
        <v>0</v>
      </c>
      <c r="L3324" s="16" t="s">
        <v>2576</v>
      </c>
      <c r="M3324" s="106"/>
      <c r="N3324" s="16" t="s">
        <v>2570</v>
      </c>
      <c r="O3324" s="17">
        <v>720</v>
      </c>
      <c r="P3324" s="17">
        <v>0</v>
      </c>
      <c r="Q3324" s="17">
        <v>0</v>
      </c>
      <c r="R3324" s="18" t="s">
        <v>33</v>
      </c>
      <c r="S3324" s="19">
        <v>60</v>
      </c>
      <c r="T3324" s="19">
        <v>110</v>
      </c>
      <c r="U3324" s="19">
        <v>0</v>
      </c>
      <c r="V3324" s="19">
        <v>0</v>
      </c>
      <c r="W3324" s="20">
        <v>0.03</v>
      </c>
      <c r="X3324" s="21">
        <v>323.99999999999994</v>
      </c>
      <c r="Y3324" s="22" t="s">
        <v>33</v>
      </c>
      <c r="Z3324" s="14"/>
      <c r="AA3324" s="24"/>
      <c r="AB3324" s="14"/>
      <c r="AC3324" s="14"/>
      <c r="AD3324" s="25"/>
      <c r="AE3324" s="26"/>
      <c r="AF3324" s="27"/>
      <c r="AG3324" s="315"/>
      <c r="AH3324" s="315"/>
      <c r="AI3324" s="315"/>
      <c r="AJ3324" s="315"/>
      <c r="AK3324" s="315"/>
      <c r="AL3324" s="315"/>
      <c r="AM3324" s="315"/>
      <c r="AN3324" s="315"/>
      <c r="AO3324" s="315"/>
    </row>
    <row r="3325" spans="1:41" ht="16.5" customHeight="1">
      <c r="A3325" s="41" t="s">
        <v>8929</v>
      </c>
      <c r="B3325" s="41"/>
      <c r="C3325" s="368"/>
      <c r="D3325" s="2"/>
      <c r="E3325" s="308" t="s">
        <v>2863</v>
      </c>
      <c r="F3325" s="308" t="s">
        <v>155</v>
      </c>
      <c r="G3325" s="308" t="s">
        <v>2864</v>
      </c>
      <c r="H3325" s="308">
        <v>2019</v>
      </c>
      <c r="I3325" s="308">
        <v>2</v>
      </c>
      <c r="J3325" s="308">
        <v>0</v>
      </c>
      <c r="K3325" s="308">
        <v>0</v>
      </c>
      <c r="L3325" s="16" t="s">
        <v>8937</v>
      </c>
      <c r="M3325" s="106"/>
      <c r="N3325" s="16" t="s">
        <v>2570</v>
      </c>
      <c r="O3325" s="311">
        <v>720</v>
      </c>
      <c r="P3325" s="17">
        <v>0</v>
      </c>
      <c r="Q3325" s="17">
        <v>0</v>
      </c>
      <c r="R3325" s="18" t="s">
        <v>33</v>
      </c>
      <c r="S3325" s="19">
        <v>60</v>
      </c>
      <c r="T3325" s="19">
        <v>110</v>
      </c>
      <c r="U3325" s="244">
        <v>0</v>
      </c>
      <c r="V3325" s="19">
        <v>0</v>
      </c>
      <c r="W3325" s="310">
        <v>0.03</v>
      </c>
      <c r="X3325" s="21">
        <v>43.199999999999996</v>
      </c>
      <c r="Y3325" s="22" t="s">
        <v>33</v>
      </c>
      <c r="Z3325" s="14"/>
      <c r="AA3325" s="24"/>
      <c r="AB3325" s="14"/>
      <c r="AC3325" s="14"/>
      <c r="AD3325" s="25"/>
      <c r="AE3325" s="26"/>
      <c r="AF3325" s="27"/>
      <c r="AG3325" s="315"/>
      <c r="AH3325" s="315"/>
      <c r="AI3325" s="315"/>
      <c r="AJ3325" s="315"/>
      <c r="AK3325" s="315"/>
      <c r="AL3325" s="315"/>
      <c r="AM3325" s="315"/>
      <c r="AN3325" s="315"/>
      <c r="AO3325" s="315"/>
    </row>
    <row r="3326" spans="1:41" ht="16.5" customHeight="1">
      <c r="A3326" s="41" t="s">
        <v>8929</v>
      </c>
      <c r="B3326" s="41"/>
      <c r="C3326" s="368"/>
      <c r="D3326" s="2"/>
      <c r="E3326" s="308" t="s">
        <v>2792</v>
      </c>
      <c r="F3326" s="308" t="s">
        <v>2793</v>
      </c>
      <c r="G3326" s="308" t="s">
        <v>2794</v>
      </c>
      <c r="H3326" s="308">
        <v>2020</v>
      </c>
      <c r="I3326" s="308">
        <v>8</v>
      </c>
      <c r="J3326" s="308">
        <v>0</v>
      </c>
      <c r="K3326" s="308">
        <v>0</v>
      </c>
      <c r="L3326" s="16" t="s">
        <v>8930</v>
      </c>
      <c r="M3326" s="316"/>
      <c r="N3326" s="312" t="s">
        <v>8944</v>
      </c>
      <c r="O3326" s="311">
        <v>720</v>
      </c>
      <c r="P3326" s="17">
        <v>0</v>
      </c>
      <c r="Q3326" s="17">
        <v>0</v>
      </c>
      <c r="R3326" s="18" t="s">
        <v>33</v>
      </c>
      <c r="S3326" s="19">
        <v>60</v>
      </c>
      <c r="T3326" s="19">
        <v>110</v>
      </c>
      <c r="U3326" s="313">
        <v>0</v>
      </c>
      <c r="V3326" s="19">
        <v>0</v>
      </c>
      <c r="W3326" s="314">
        <v>0.03</v>
      </c>
      <c r="X3326" s="21">
        <v>172.79999999999998</v>
      </c>
      <c r="Y3326" s="22" t="s">
        <v>33</v>
      </c>
      <c r="Z3326" s="14"/>
      <c r="AA3326" s="24"/>
      <c r="AB3326" s="14"/>
      <c r="AC3326" s="14"/>
      <c r="AD3326" s="25"/>
      <c r="AE3326" s="26"/>
      <c r="AF3326" s="27"/>
      <c r="AG3326" s="315"/>
      <c r="AH3326" s="315"/>
      <c r="AI3326" s="315"/>
      <c r="AJ3326" s="315"/>
      <c r="AK3326" s="315"/>
      <c r="AL3326" s="315"/>
      <c r="AM3326" s="315"/>
      <c r="AN3326" s="315"/>
      <c r="AO3326" s="315"/>
    </row>
    <row r="3327" spans="1:41" ht="16.5" customHeight="1">
      <c r="A3327" s="41" t="s">
        <v>8929</v>
      </c>
      <c r="B3327" s="41"/>
      <c r="C3327" s="368"/>
      <c r="D3327" s="2"/>
      <c r="E3327" s="308" t="s">
        <v>2834</v>
      </c>
      <c r="F3327" s="308" t="s">
        <v>125</v>
      </c>
      <c r="G3327" s="308" t="s">
        <v>2835</v>
      </c>
      <c r="H3327" s="308">
        <v>2018</v>
      </c>
      <c r="I3327" s="308">
        <v>4</v>
      </c>
      <c r="J3327" s="308">
        <v>0</v>
      </c>
      <c r="K3327" s="308">
        <v>0</v>
      </c>
      <c r="L3327" s="16" t="s">
        <v>8937</v>
      </c>
      <c r="M3327" s="106"/>
      <c r="N3327" s="16" t="s">
        <v>2570</v>
      </c>
      <c r="O3327" s="17">
        <v>720</v>
      </c>
      <c r="P3327" s="17">
        <v>0</v>
      </c>
      <c r="Q3327" s="17">
        <v>0</v>
      </c>
      <c r="R3327" s="18" t="s">
        <v>33</v>
      </c>
      <c r="S3327" s="19">
        <v>60</v>
      </c>
      <c r="T3327" s="19">
        <v>110</v>
      </c>
      <c r="U3327" s="244">
        <v>1.75</v>
      </c>
      <c r="V3327" s="19">
        <v>0</v>
      </c>
      <c r="W3327" s="310">
        <v>3.3000000000000002E-2</v>
      </c>
      <c r="X3327" s="21">
        <v>95.04</v>
      </c>
      <c r="Y3327" s="22" t="s">
        <v>33</v>
      </c>
      <c r="Z3327" s="14"/>
      <c r="AA3327" s="24"/>
      <c r="AB3327" s="14"/>
      <c r="AC3327" s="14"/>
      <c r="AD3327" s="25"/>
      <c r="AE3327" s="26"/>
      <c r="AF3327" s="27"/>
      <c r="AG3327" s="315"/>
      <c r="AH3327" s="315"/>
      <c r="AI3327" s="315"/>
      <c r="AJ3327" s="315"/>
      <c r="AK3327" s="315"/>
      <c r="AL3327" s="315"/>
      <c r="AM3327" s="315"/>
      <c r="AN3327" s="315"/>
      <c r="AO3327" s="315"/>
    </row>
    <row r="3328" spans="1:41" ht="16.5" customHeight="1">
      <c r="A3328" s="41" t="s">
        <v>8929</v>
      </c>
      <c r="B3328" s="41"/>
      <c r="C3328" s="368"/>
      <c r="D3328" s="2"/>
      <c r="E3328" s="308" t="s">
        <v>2834</v>
      </c>
      <c r="F3328" s="308" t="s">
        <v>125</v>
      </c>
      <c r="G3328" s="308" t="s">
        <v>2835</v>
      </c>
      <c r="H3328" s="308">
        <v>2020</v>
      </c>
      <c r="I3328" s="308">
        <v>4</v>
      </c>
      <c r="J3328" s="308">
        <v>0</v>
      </c>
      <c r="K3328" s="308">
        <v>0</v>
      </c>
      <c r="L3328" s="16" t="s">
        <v>8937</v>
      </c>
      <c r="M3328" s="106"/>
      <c r="N3328" s="16" t="s">
        <v>2570</v>
      </c>
      <c r="O3328" s="311">
        <v>720</v>
      </c>
      <c r="P3328" s="17">
        <v>0</v>
      </c>
      <c r="Q3328" s="17">
        <v>0</v>
      </c>
      <c r="R3328" s="18" t="s">
        <v>33</v>
      </c>
      <c r="S3328" s="19">
        <v>60</v>
      </c>
      <c r="T3328" s="19">
        <v>110</v>
      </c>
      <c r="U3328" s="244">
        <v>0</v>
      </c>
      <c r="V3328" s="19">
        <v>0</v>
      </c>
      <c r="W3328" s="310">
        <v>3.3000000000000002E-2</v>
      </c>
      <c r="X3328" s="21">
        <v>95.04</v>
      </c>
      <c r="Y3328" s="22" t="s">
        <v>33</v>
      </c>
      <c r="Z3328" s="14"/>
      <c r="AA3328" s="24"/>
      <c r="AB3328" s="14"/>
      <c r="AC3328" s="14"/>
      <c r="AD3328" s="25"/>
      <c r="AE3328" s="26"/>
      <c r="AF3328" s="27"/>
      <c r="AG3328" s="315"/>
      <c r="AH3328" s="315"/>
      <c r="AI3328" s="315"/>
      <c r="AJ3328" s="315"/>
      <c r="AK3328" s="315"/>
      <c r="AL3328" s="315"/>
      <c r="AM3328" s="315"/>
      <c r="AN3328" s="315"/>
      <c r="AO3328" s="315"/>
    </row>
    <row r="3329" spans="1:41" ht="16.5" customHeight="1">
      <c r="A3329" s="41" t="s">
        <v>8908</v>
      </c>
      <c r="B3329" s="41"/>
      <c r="C3329" s="368"/>
      <c r="D3329" s="41"/>
      <c r="E3329" s="308" t="s">
        <v>2027</v>
      </c>
      <c r="F3329" s="308" t="s">
        <v>480</v>
      </c>
      <c r="G3329" s="308" t="s">
        <v>2874</v>
      </c>
      <c r="H3329" s="308">
        <v>2007</v>
      </c>
      <c r="I3329" s="308">
        <v>1</v>
      </c>
      <c r="J3329" s="308">
        <v>0</v>
      </c>
      <c r="K3329" s="308">
        <v>0</v>
      </c>
      <c r="L3329" s="16" t="s">
        <v>2602</v>
      </c>
      <c r="M3329" s="106"/>
      <c r="N3329" s="16" t="s">
        <v>2570</v>
      </c>
      <c r="O3329" s="17">
        <v>722</v>
      </c>
      <c r="P3329" s="17">
        <v>0</v>
      </c>
      <c r="Q3329" s="17">
        <v>0</v>
      </c>
      <c r="R3329" s="18" t="s">
        <v>33</v>
      </c>
      <c r="S3329" s="19">
        <v>0</v>
      </c>
      <c r="T3329" s="19">
        <v>110</v>
      </c>
      <c r="U3329" s="19">
        <v>0.6</v>
      </c>
      <c r="V3329" s="19">
        <v>0</v>
      </c>
      <c r="W3329" s="20">
        <v>3.5000000000000003E-2</v>
      </c>
      <c r="X3329" s="21">
        <v>25.270000000000003</v>
      </c>
      <c r="Y3329" s="22" t="s">
        <v>33</v>
      </c>
      <c r="Z3329" s="14"/>
      <c r="AA3329" s="24"/>
      <c r="AB3329" s="14"/>
      <c r="AC3329" s="14"/>
      <c r="AD3329" s="25"/>
      <c r="AE3329" s="26"/>
      <c r="AF3329" s="27"/>
      <c r="AG3329" s="309"/>
      <c r="AH3329" s="309"/>
      <c r="AI3329" s="309"/>
      <c r="AJ3329" s="309"/>
      <c r="AK3329" s="309"/>
      <c r="AL3329" s="309"/>
      <c r="AM3329" s="309"/>
      <c r="AN3329" s="309"/>
      <c r="AO3329" s="309"/>
    </row>
    <row r="3330" spans="1:41" ht="16.5" customHeight="1">
      <c r="A3330" s="41" t="s">
        <v>8908</v>
      </c>
      <c r="B3330" s="41"/>
      <c r="C3330" s="368"/>
      <c r="D3330" s="41"/>
      <c r="E3330" s="308" t="s">
        <v>90</v>
      </c>
      <c r="F3330" s="308" t="s">
        <v>480</v>
      </c>
      <c r="G3330" s="308" t="s">
        <v>2872</v>
      </c>
      <c r="H3330" s="308">
        <v>2005</v>
      </c>
      <c r="I3330" s="308">
        <v>1</v>
      </c>
      <c r="J3330" s="308">
        <v>0</v>
      </c>
      <c r="K3330" s="308">
        <v>0</v>
      </c>
      <c r="L3330" s="16" t="s">
        <v>2585</v>
      </c>
      <c r="M3330" s="106"/>
      <c r="N3330" s="16" t="s">
        <v>2570</v>
      </c>
      <c r="O3330" s="17">
        <v>720</v>
      </c>
      <c r="P3330" s="17">
        <v>0</v>
      </c>
      <c r="Q3330" s="17">
        <v>0</v>
      </c>
      <c r="R3330" s="18" t="s">
        <v>33</v>
      </c>
      <c r="S3330" s="19">
        <v>60</v>
      </c>
      <c r="T3330" s="19">
        <v>110</v>
      </c>
      <c r="U3330" s="19">
        <v>1.5</v>
      </c>
      <c r="V3330" s="19">
        <v>0</v>
      </c>
      <c r="W3330" s="20">
        <v>4.2000000000000003E-2</v>
      </c>
      <c r="X3330" s="21">
        <v>30.240000000000002</v>
      </c>
      <c r="Y3330" s="22" t="s">
        <v>33</v>
      </c>
      <c r="Z3330" s="14"/>
      <c r="AA3330" s="24"/>
      <c r="AB3330" s="14"/>
      <c r="AC3330" s="14"/>
      <c r="AD3330" s="25"/>
      <c r="AE3330" s="26"/>
      <c r="AF3330" s="27"/>
      <c r="AG3330" s="309"/>
      <c r="AH3330" s="309"/>
      <c r="AI3330" s="309"/>
      <c r="AJ3330" s="309"/>
      <c r="AK3330" s="309"/>
      <c r="AL3330" s="309"/>
      <c r="AM3330" s="309"/>
      <c r="AN3330" s="309"/>
      <c r="AO3330" s="309"/>
    </row>
    <row r="3331" spans="1:41" ht="16.5" customHeight="1">
      <c r="A3331" s="41" t="s">
        <v>8908</v>
      </c>
      <c r="B3331" s="41"/>
      <c r="C3331" s="368"/>
      <c r="D3331" s="41"/>
      <c r="E3331" s="308" t="s">
        <v>90</v>
      </c>
      <c r="F3331" s="308" t="s">
        <v>155</v>
      </c>
      <c r="G3331" s="308" t="s">
        <v>2871</v>
      </c>
      <c r="H3331" s="308">
        <v>2007</v>
      </c>
      <c r="I3331" s="308">
        <v>1</v>
      </c>
      <c r="J3331" s="308">
        <v>0</v>
      </c>
      <c r="K3331" s="308">
        <v>0</v>
      </c>
      <c r="L3331" s="16" t="s">
        <v>2602</v>
      </c>
      <c r="M3331" s="106"/>
      <c r="N3331" s="16" t="s">
        <v>2570</v>
      </c>
      <c r="O3331" s="17">
        <v>721</v>
      </c>
      <c r="P3331" s="17">
        <v>0</v>
      </c>
      <c r="Q3331" s="17">
        <v>0</v>
      </c>
      <c r="R3331" s="18" t="s">
        <v>33</v>
      </c>
      <c r="S3331" s="19">
        <v>60</v>
      </c>
      <c r="T3331" s="19">
        <v>110</v>
      </c>
      <c r="U3331" s="19">
        <v>1.5</v>
      </c>
      <c r="V3331" s="19">
        <v>0</v>
      </c>
      <c r="W3331" s="20">
        <v>4.2000000000000003E-2</v>
      </c>
      <c r="X3331" s="21">
        <v>30.282000000000004</v>
      </c>
      <c r="Y3331" s="22" t="s">
        <v>33</v>
      </c>
      <c r="Z3331" s="14"/>
      <c r="AA3331" s="24"/>
      <c r="AB3331" s="14"/>
      <c r="AC3331" s="14"/>
      <c r="AD3331" s="25"/>
      <c r="AE3331" s="26"/>
      <c r="AF3331" s="27"/>
      <c r="AG3331" s="309"/>
      <c r="AH3331" s="309"/>
      <c r="AI3331" s="309"/>
      <c r="AJ3331" s="309"/>
      <c r="AK3331" s="309"/>
      <c r="AL3331" s="309"/>
      <c r="AM3331" s="309"/>
      <c r="AN3331" s="309"/>
      <c r="AO3331" s="309"/>
    </row>
    <row r="3332" spans="1:41" ht="16.5" customHeight="1">
      <c r="A3332" s="41" t="s">
        <v>8908</v>
      </c>
      <c r="B3332" s="41"/>
      <c r="C3332" s="368"/>
      <c r="D3332" s="41"/>
      <c r="E3332" s="308" t="s">
        <v>90</v>
      </c>
      <c r="F3332" s="308" t="s">
        <v>36</v>
      </c>
      <c r="G3332" s="308" t="s">
        <v>2419</v>
      </c>
      <c r="H3332" s="308">
        <v>2015</v>
      </c>
      <c r="I3332" s="308">
        <v>1</v>
      </c>
      <c r="J3332" s="308">
        <v>0</v>
      </c>
      <c r="K3332" s="308">
        <v>0</v>
      </c>
      <c r="L3332" s="16" t="s">
        <v>2786</v>
      </c>
      <c r="M3332" s="106"/>
      <c r="N3332" s="16" t="s">
        <v>2570</v>
      </c>
      <c r="O3332" s="17">
        <v>365</v>
      </c>
      <c r="P3332" s="17">
        <v>0</v>
      </c>
      <c r="Q3332" s="17">
        <v>0</v>
      </c>
      <c r="R3332" s="18" t="s">
        <v>33</v>
      </c>
      <c r="S3332" s="19">
        <v>60</v>
      </c>
      <c r="T3332" s="19">
        <v>110</v>
      </c>
      <c r="U3332" s="19">
        <v>0.8</v>
      </c>
      <c r="V3332" s="19">
        <v>0</v>
      </c>
      <c r="W3332" s="20">
        <v>0.09</v>
      </c>
      <c r="X3332" s="21">
        <v>32.85</v>
      </c>
      <c r="Y3332" s="22" t="s">
        <v>33</v>
      </c>
      <c r="Z3332" s="14"/>
      <c r="AA3332" s="24"/>
      <c r="AB3332" s="14"/>
      <c r="AC3332" s="14"/>
      <c r="AD3332" s="25"/>
      <c r="AE3332" s="26"/>
      <c r="AF3332" s="27"/>
      <c r="AG3332" s="309"/>
      <c r="AH3332" s="309"/>
      <c r="AI3332" s="309"/>
      <c r="AJ3332" s="309"/>
      <c r="AK3332" s="309"/>
      <c r="AL3332" s="309"/>
      <c r="AM3332" s="309"/>
      <c r="AN3332" s="309"/>
      <c r="AO3332" s="309"/>
    </row>
    <row r="3333" spans="1:41" ht="16.5" customHeight="1">
      <c r="A3333" s="41" t="s">
        <v>8908</v>
      </c>
      <c r="B3333" s="41"/>
      <c r="C3333" s="368"/>
      <c r="D3333" s="41"/>
      <c r="E3333" s="308" t="s">
        <v>90</v>
      </c>
      <c r="F3333" s="308" t="s">
        <v>83</v>
      </c>
      <c r="G3333" s="308" t="s">
        <v>874</v>
      </c>
      <c r="H3333" s="308">
        <v>2016</v>
      </c>
      <c r="I3333" s="308">
        <v>1</v>
      </c>
      <c r="J3333" s="308">
        <v>0</v>
      </c>
      <c r="K3333" s="308">
        <v>0</v>
      </c>
      <c r="L3333" s="16" t="s">
        <v>2786</v>
      </c>
      <c r="M3333" s="106"/>
      <c r="N3333" s="16" t="s">
        <v>2570</v>
      </c>
      <c r="O3333" s="17">
        <v>365</v>
      </c>
      <c r="P3333" s="17">
        <v>0</v>
      </c>
      <c r="Q3333" s="17">
        <v>0</v>
      </c>
      <c r="R3333" s="18" t="s">
        <v>33</v>
      </c>
      <c r="S3333" s="19">
        <v>60</v>
      </c>
      <c r="T3333" s="19">
        <v>110</v>
      </c>
      <c r="U3333" s="19">
        <v>0.81</v>
      </c>
      <c r="V3333" s="19">
        <v>0</v>
      </c>
      <c r="W3333" s="20">
        <v>0.09</v>
      </c>
      <c r="X3333" s="21">
        <v>32.85</v>
      </c>
      <c r="Y3333" s="22" t="s">
        <v>33</v>
      </c>
      <c r="Z3333" s="14"/>
      <c r="AA3333" s="24"/>
      <c r="AB3333" s="14"/>
      <c r="AC3333" s="14"/>
      <c r="AD3333" s="25"/>
      <c r="AE3333" s="26"/>
      <c r="AF3333" s="27"/>
      <c r="AG3333" s="309"/>
      <c r="AH3333" s="309"/>
      <c r="AI3333" s="309"/>
      <c r="AJ3333" s="309"/>
      <c r="AK3333" s="309"/>
      <c r="AL3333" s="309"/>
      <c r="AM3333" s="309"/>
      <c r="AN3333" s="309"/>
      <c r="AO3333" s="309"/>
    </row>
    <row r="3334" spans="1:41" ht="16.5" customHeight="1">
      <c r="A3334" s="41" t="s">
        <v>8929</v>
      </c>
      <c r="B3334" s="41"/>
      <c r="C3334" s="368"/>
      <c r="D3334" s="2"/>
      <c r="E3334" s="308" t="s">
        <v>2845</v>
      </c>
      <c r="F3334" s="308" t="s">
        <v>125</v>
      </c>
      <c r="G3334" s="308" t="s">
        <v>2090</v>
      </c>
      <c r="H3334" s="308">
        <v>2019</v>
      </c>
      <c r="I3334" s="308">
        <v>2</v>
      </c>
      <c r="J3334" s="308">
        <v>0</v>
      </c>
      <c r="K3334" s="308">
        <v>0</v>
      </c>
      <c r="L3334" s="16" t="s">
        <v>8937</v>
      </c>
      <c r="M3334" s="106"/>
      <c r="N3334" s="16" t="s">
        <v>2570</v>
      </c>
      <c r="O3334" s="311">
        <v>720</v>
      </c>
      <c r="P3334" s="17">
        <v>0</v>
      </c>
      <c r="Q3334" s="17">
        <v>0</v>
      </c>
      <c r="R3334" s="18" t="s">
        <v>33</v>
      </c>
      <c r="S3334" s="19">
        <v>60</v>
      </c>
      <c r="T3334" s="19">
        <v>110</v>
      </c>
      <c r="U3334" s="244">
        <v>0</v>
      </c>
      <c r="V3334" s="19">
        <v>0</v>
      </c>
      <c r="W3334" s="310">
        <v>0.05</v>
      </c>
      <c r="X3334" s="21">
        <v>72</v>
      </c>
      <c r="Y3334" s="22" t="s">
        <v>33</v>
      </c>
      <c r="Z3334" s="14"/>
      <c r="AA3334" s="24"/>
      <c r="AB3334" s="14"/>
      <c r="AC3334" s="14"/>
      <c r="AD3334" s="25"/>
      <c r="AE3334" s="26"/>
      <c r="AF3334" s="27"/>
      <c r="AG3334" s="309"/>
      <c r="AH3334" s="309"/>
      <c r="AI3334" s="309"/>
      <c r="AJ3334" s="309"/>
      <c r="AK3334" s="309"/>
      <c r="AL3334" s="309"/>
      <c r="AM3334" s="309"/>
      <c r="AN3334" s="309"/>
      <c r="AO3334" s="309"/>
    </row>
    <row r="3335" spans="1:41" ht="16.5" customHeight="1">
      <c r="A3335" s="41" t="s">
        <v>8908</v>
      </c>
      <c r="B3335" s="41"/>
      <c r="C3335" s="368"/>
      <c r="D3335" s="41"/>
      <c r="E3335" s="308" t="s">
        <v>2866</v>
      </c>
      <c r="F3335" s="308" t="s">
        <v>2867</v>
      </c>
      <c r="G3335" s="308" t="s">
        <v>2868</v>
      </c>
      <c r="H3335" s="308">
        <v>2001</v>
      </c>
      <c r="I3335" s="308">
        <v>1</v>
      </c>
      <c r="J3335" s="308">
        <v>0</v>
      </c>
      <c r="K3335" s="308">
        <v>0</v>
      </c>
      <c r="L3335" s="16" t="s">
        <v>2597</v>
      </c>
      <c r="M3335" s="106"/>
      <c r="N3335" s="16" t="s">
        <v>2570</v>
      </c>
      <c r="O3335" s="17">
        <v>1920</v>
      </c>
      <c r="P3335" s="17">
        <v>0</v>
      </c>
      <c r="Q3335" s="17">
        <v>0</v>
      </c>
      <c r="R3335" s="18" t="s">
        <v>33</v>
      </c>
      <c r="S3335" s="19">
        <v>60</v>
      </c>
      <c r="T3335" s="19">
        <v>110</v>
      </c>
      <c r="U3335" s="19">
        <v>1</v>
      </c>
      <c r="V3335" s="19">
        <v>0</v>
      </c>
      <c r="W3335" s="20">
        <v>0.02</v>
      </c>
      <c r="X3335" s="21">
        <v>38.4</v>
      </c>
      <c r="Y3335" s="22" t="s">
        <v>33</v>
      </c>
      <c r="Z3335" s="14"/>
      <c r="AA3335" s="24"/>
      <c r="AB3335" s="14"/>
      <c r="AC3335" s="14"/>
      <c r="AD3335" s="25"/>
      <c r="AE3335" s="26"/>
      <c r="AF3335" s="27"/>
      <c r="AG3335" s="309"/>
      <c r="AH3335" s="309"/>
      <c r="AI3335" s="309"/>
      <c r="AJ3335" s="309"/>
      <c r="AK3335" s="309"/>
      <c r="AL3335" s="309"/>
      <c r="AM3335" s="309"/>
      <c r="AN3335" s="309"/>
      <c r="AO3335" s="309"/>
    </row>
    <row r="3336" spans="1:41" ht="16.5" customHeight="1">
      <c r="A3336" s="41" t="s">
        <v>8908</v>
      </c>
      <c r="B3336" s="41"/>
      <c r="C3336" s="368"/>
      <c r="D3336" s="41"/>
      <c r="E3336" s="308" t="s">
        <v>99</v>
      </c>
      <c r="F3336" s="308" t="s">
        <v>83</v>
      </c>
      <c r="G3336" s="308" t="s">
        <v>823</v>
      </c>
      <c r="H3336" s="308">
        <v>2016</v>
      </c>
      <c r="I3336" s="308">
        <v>102</v>
      </c>
      <c r="J3336" s="308">
        <v>0</v>
      </c>
      <c r="K3336" s="308">
        <v>0</v>
      </c>
      <c r="L3336" s="16" t="s">
        <v>2569</v>
      </c>
      <c r="M3336" s="106"/>
      <c r="N3336" s="16" t="s">
        <v>2570</v>
      </c>
      <c r="O3336" s="17">
        <v>1992</v>
      </c>
      <c r="P3336" s="17">
        <v>0</v>
      </c>
      <c r="Q3336" s="17">
        <v>0</v>
      </c>
      <c r="R3336" s="18" t="s">
        <v>33</v>
      </c>
      <c r="S3336" s="19">
        <v>60</v>
      </c>
      <c r="T3336" s="19">
        <v>110</v>
      </c>
      <c r="U3336" s="19">
        <v>0.19</v>
      </c>
      <c r="V3336" s="19">
        <v>0</v>
      </c>
      <c r="W3336" s="20">
        <v>0.02</v>
      </c>
      <c r="X3336" s="21">
        <v>4063.6800000000003</v>
      </c>
      <c r="Y3336" s="22" t="s">
        <v>33</v>
      </c>
      <c r="Z3336" s="14"/>
      <c r="AA3336" s="24"/>
      <c r="AB3336" s="14"/>
      <c r="AC3336" s="14"/>
      <c r="AD3336" s="25"/>
      <c r="AE3336" s="26"/>
      <c r="AF3336" s="27"/>
      <c r="AG3336" s="309"/>
      <c r="AH3336" s="309"/>
      <c r="AI3336" s="309"/>
      <c r="AJ3336" s="309"/>
      <c r="AK3336" s="309"/>
      <c r="AL3336" s="309"/>
      <c r="AM3336" s="309"/>
      <c r="AN3336" s="309"/>
      <c r="AO3336" s="309"/>
    </row>
    <row r="3337" spans="1:41" ht="16.5" customHeight="1">
      <c r="A3337" s="41" t="s">
        <v>8908</v>
      </c>
      <c r="B3337" s="41"/>
      <c r="C3337" s="368"/>
      <c r="D3337" s="41"/>
      <c r="E3337" s="308" t="s">
        <v>2807</v>
      </c>
      <c r="F3337" s="308" t="s">
        <v>2766</v>
      </c>
      <c r="G3337" s="308" t="s">
        <v>2808</v>
      </c>
      <c r="H3337" s="308">
        <v>2008</v>
      </c>
      <c r="I3337" s="308">
        <v>3</v>
      </c>
      <c r="J3337" s="308">
        <v>0</v>
      </c>
      <c r="K3337" s="308">
        <v>0</v>
      </c>
      <c r="L3337" s="16" t="s">
        <v>2723</v>
      </c>
      <c r="M3337" s="106"/>
      <c r="N3337" s="16" t="s">
        <v>2570</v>
      </c>
      <c r="O3337" s="17">
        <v>1920</v>
      </c>
      <c r="P3337" s="17">
        <v>0</v>
      </c>
      <c r="Q3337" s="17">
        <v>0</v>
      </c>
      <c r="R3337" s="18" t="s">
        <v>33</v>
      </c>
      <c r="S3337" s="19">
        <v>60</v>
      </c>
      <c r="T3337" s="19">
        <v>110</v>
      </c>
      <c r="U3337" s="19">
        <v>0.2</v>
      </c>
      <c r="V3337" s="19">
        <v>0</v>
      </c>
      <c r="W3337" s="20">
        <v>2.1999999999999999E-2</v>
      </c>
      <c r="X3337" s="21">
        <v>126.71999999999998</v>
      </c>
      <c r="Y3337" s="22" t="s">
        <v>33</v>
      </c>
      <c r="Z3337" s="14"/>
      <c r="AA3337" s="24"/>
      <c r="AB3337" s="14"/>
      <c r="AC3337" s="14"/>
      <c r="AD3337" s="25"/>
      <c r="AE3337" s="26"/>
      <c r="AF3337" s="27"/>
      <c r="AG3337" s="309"/>
      <c r="AH3337" s="309"/>
      <c r="AI3337" s="309"/>
      <c r="AJ3337" s="309"/>
      <c r="AK3337" s="309"/>
      <c r="AL3337" s="309"/>
      <c r="AM3337" s="309"/>
      <c r="AN3337" s="309"/>
      <c r="AO3337" s="309"/>
    </row>
    <row r="3338" spans="1:41" s="29" customFormat="1" ht="16.5" customHeight="1">
      <c r="A3338" s="41" t="s">
        <v>8908</v>
      </c>
      <c r="B3338" s="41"/>
      <c r="C3338" s="368"/>
      <c r="D3338" s="41"/>
      <c r="E3338" s="308" t="s">
        <v>90</v>
      </c>
      <c r="F3338" s="308" t="s">
        <v>2855</v>
      </c>
      <c r="G3338" s="308" t="s">
        <v>2856</v>
      </c>
      <c r="H3338" s="308">
        <v>2008</v>
      </c>
      <c r="I3338" s="308">
        <v>1</v>
      </c>
      <c r="J3338" s="308">
        <v>0</v>
      </c>
      <c r="K3338" s="308">
        <v>0</v>
      </c>
      <c r="L3338" s="16" t="s">
        <v>2721</v>
      </c>
      <c r="M3338" s="106"/>
      <c r="N3338" s="16" t="s">
        <v>2570</v>
      </c>
      <c r="O3338" s="17">
        <v>720</v>
      </c>
      <c r="P3338" s="17">
        <v>0</v>
      </c>
      <c r="Q3338" s="17">
        <v>0</v>
      </c>
      <c r="R3338" s="18" t="s">
        <v>33</v>
      </c>
      <c r="S3338" s="19">
        <v>60</v>
      </c>
      <c r="T3338" s="19">
        <v>110</v>
      </c>
      <c r="U3338" s="19">
        <v>0</v>
      </c>
      <c r="V3338" s="19">
        <v>0</v>
      </c>
      <c r="W3338" s="20">
        <v>6.5000000000000002E-2</v>
      </c>
      <c r="X3338" s="21">
        <v>46.800000000000004</v>
      </c>
      <c r="Y3338" s="22" t="s">
        <v>33</v>
      </c>
      <c r="Z3338" s="14"/>
      <c r="AA3338" s="24"/>
      <c r="AB3338" s="14"/>
      <c r="AC3338" s="14"/>
      <c r="AD3338" s="25"/>
      <c r="AE3338" s="26"/>
      <c r="AF3338" s="27"/>
      <c r="AG3338" s="309"/>
      <c r="AH3338" s="309"/>
      <c r="AI3338" s="309"/>
      <c r="AJ3338" s="309"/>
      <c r="AK3338" s="309"/>
      <c r="AL3338" s="309"/>
      <c r="AM3338" s="309"/>
      <c r="AN3338" s="309"/>
      <c r="AO3338" s="309"/>
    </row>
    <row r="3339" spans="1:41" s="29" customFormat="1" ht="16.5" customHeight="1">
      <c r="A3339" s="41" t="s">
        <v>8908</v>
      </c>
      <c r="B3339" s="41"/>
      <c r="C3339" s="368"/>
      <c r="D3339" s="41"/>
      <c r="E3339" s="308" t="s">
        <v>2849</v>
      </c>
      <c r="F3339" s="308" t="s">
        <v>2850</v>
      </c>
      <c r="G3339" s="308" t="s">
        <v>2851</v>
      </c>
      <c r="H3339" s="308">
        <v>2012</v>
      </c>
      <c r="I3339" s="308">
        <v>1</v>
      </c>
      <c r="J3339" s="308">
        <v>0</v>
      </c>
      <c r="K3339" s="308">
        <v>0</v>
      </c>
      <c r="L3339" s="16" t="s">
        <v>2852</v>
      </c>
      <c r="M3339" s="106"/>
      <c r="N3339" s="16" t="s">
        <v>2570</v>
      </c>
      <c r="O3339" s="17">
        <v>1920</v>
      </c>
      <c r="P3339" s="17">
        <v>0</v>
      </c>
      <c r="Q3339" s="17">
        <v>0</v>
      </c>
      <c r="R3339" s="18" t="s">
        <v>33</v>
      </c>
      <c r="S3339" s="19">
        <v>60</v>
      </c>
      <c r="T3339" s="19">
        <v>110</v>
      </c>
      <c r="U3339" s="19">
        <v>2</v>
      </c>
      <c r="V3339" s="19">
        <v>0</v>
      </c>
      <c r="W3339" s="20">
        <v>0.03</v>
      </c>
      <c r="X3339" s="21">
        <v>57.599999999999994</v>
      </c>
      <c r="Y3339" s="22" t="s">
        <v>33</v>
      </c>
      <c r="Z3339" s="14"/>
      <c r="AA3339" s="24"/>
      <c r="AB3339" s="14"/>
      <c r="AC3339" s="14"/>
      <c r="AD3339" s="25"/>
      <c r="AE3339" s="26"/>
      <c r="AF3339" s="27"/>
      <c r="AG3339" s="309"/>
      <c r="AH3339" s="309"/>
      <c r="AI3339" s="309"/>
      <c r="AJ3339" s="309"/>
      <c r="AK3339" s="309"/>
      <c r="AL3339" s="309"/>
      <c r="AM3339" s="309"/>
      <c r="AN3339" s="309"/>
      <c r="AO3339" s="309"/>
    </row>
    <row r="3340" spans="1:41" s="29" customFormat="1" ht="16.5" customHeight="1">
      <c r="A3340" s="41" t="s">
        <v>8908</v>
      </c>
      <c r="B3340" s="41"/>
      <c r="C3340" s="368"/>
      <c r="D3340" s="41"/>
      <c r="E3340" s="308" t="s">
        <v>2749</v>
      </c>
      <c r="F3340" s="308" t="s">
        <v>2705</v>
      </c>
      <c r="G3340" s="308" t="s">
        <v>2750</v>
      </c>
      <c r="H3340" s="308">
        <v>2005</v>
      </c>
      <c r="I3340" s="308">
        <v>8</v>
      </c>
      <c r="J3340" s="308">
        <v>0</v>
      </c>
      <c r="K3340" s="308">
        <v>0</v>
      </c>
      <c r="L3340" s="16" t="s">
        <v>2576</v>
      </c>
      <c r="M3340" s="106"/>
      <c r="N3340" s="16" t="s">
        <v>2570</v>
      </c>
      <c r="O3340" s="17">
        <v>1920</v>
      </c>
      <c r="P3340" s="17">
        <v>0</v>
      </c>
      <c r="Q3340" s="17">
        <v>0</v>
      </c>
      <c r="R3340" s="18" t="s">
        <v>33</v>
      </c>
      <c r="S3340" s="19">
        <v>30</v>
      </c>
      <c r="T3340" s="19">
        <v>110</v>
      </c>
      <c r="U3340" s="19">
        <v>2</v>
      </c>
      <c r="V3340" s="19">
        <v>0</v>
      </c>
      <c r="W3340" s="20">
        <v>0.03</v>
      </c>
      <c r="X3340" s="21">
        <v>460.79999999999995</v>
      </c>
      <c r="Y3340" s="22" t="s">
        <v>33</v>
      </c>
      <c r="Z3340" s="14"/>
      <c r="AA3340" s="24"/>
      <c r="AB3340" s="14"/>
      <c r="AC3340" s="14"/>
      <c r="AD3340" s="25"/>
      <c r="AE3340" s="26"/>
      <c r="AF3340" s="27"/>
      <c r="AG3340" s="309"/>
      <c r="AH3340" s="309"/>
      <c r="AI3340" s="309"/>
      <c r="AJ3340" s="309"/>
      <c r="AK3340" s="309"/>
      <c r="AL3340" s="309"/>
      <c r="AM3340" s="309"/>
      <c r="AN3340" s="309"/>
      <c r="AO3340" s="309"/>
    </row>
    <row r="3341" spans="1:41" s="29" customFormat="1" ht="16.5" customHeight="1">
      <c r="A3341" s="41" t="s">
        <v>8908</v>
      </c>
      <c r="B3341" s="41"/>
      <c r="C3341" s="368"/>
      <c r="D3341" s="41"/>
      <c r="E3341" s="308" t="s">
        <v>2676</v>
      </c>
      <c r="F3341" s="308" t="s">
        <v>479</v>
      </c>
      <c r="G3341" s="308" t="s">
        <v>2677</v>
      </c>
      <c r="H3341" s="308">
        <v>2012</v>
      </c>
      <c r="I3341" s="308">
        <v>20</v>
      </c>
      <c r="J3341" s="308">
        <v>0</v>
      </c>
      <c r="K3341" s="308">
        <v>0</v>
      </c>
      <c r="L3341" s="16" t="s">
        <v>2580</v>
      </c>
      <c r="M3341" s="106"/>
      <c r="N3341" s="16" t="s">
        <v>2570</v>
      </c>
      <c r="O3341" s="17">
        <v>1920</v>
      </c>
      <c r="P3341" s="17">
        <v>0</v>
      </c>
      <c r="Q3341" s="17">
        <v>0</v>
      </c>
      <c r="R3341" s="18" t="s">
        <v>33</v>
      </c>
      <c r="S3341" s="19">
        <v>60</v>
      </c>
      <c r="T3341" s="19">
        <v>110</v>
      </c>
      <c r="U3341" s="19">
        <v>2</v>
      </c>
      <c r="V3341" s="19">
        <v>0</v>
      </c>
      <c r="W3341" s="20">
        <v>0.03</v>
      </c>
      <c r="X3341" s="21">
        <v>1152</v>
      </c>
      <c r="Y3341" s="22" t="s">
        <v>33</v>
      </c>
      <c r="Z3341" s="14"/>
      <c r="AA3341" s="24"/>
      <c r="AB3341" s="14"/>
      <c r="AC3341" s="14"/>
      <c r="AD3341" s="25"/>
      <c r="AE3341" s="26"/>
      <c r="AF3341" s="27"/>
      <c r="AG3341" s="309"/>
      <c r="AH3341" s="309"/>
      <c r="AI3341" s="309"/>
      <c r="AJ3341" s="309"/>
      <c r="AK3341" s="309"/>
      <c r="AL3341" s="309"/>
      <c r="AM3341" s="309"/>
      <c r="AN3341" s="309"/>
      <c r="AO3341" s="309"/>
    </row>
    <row r="3342" spans="1:41" s="29" customFormat="1" ht="16.5" customHeight="1">
      <c r="A3342" s="41" t="s">
        <v>8908</v>
      </c>
      <c r="B3342" s="41"/>
      <c r="C3342" s="368"/>
      <c r="D3342" s="41"/>
      <c r="E3342" s="308" t="s">
        <v>2673</v>
      </c>
      <c r="F3342" s="308" t="s">
        <v>2674</v>
      </c>
      <c r="G3342" s="308" t="s">
        <v>2675</v>
      </c>
      <c r="H3342" s="308">
        <v>2009</v>
      </c>
      <c r="I3342" s="308">
        <v>15</v>
      </c>
      <c r="J3342" s="308">
        <v>0</v>
      </c>
      <c r="K3342" s="308">
        <v>0</v>
      </c>
      <c r="L3342" s="16" t="s">
        <v>2580</v>
      </c>
      <c r="M3342" s="106"/>
      <c r="N3342" s="16" t="s">
        <v>2570</v>
      </c>
      <c r="O3342" s="17">
        <v>1920</v>
      </c>
      <c r="P3342" s="17">
        <v>0</v>
      </c>
      <c r="Q3342" s="17">
        <v>0</v>
      </c>
      <c r="R3342" s="18" t="s">
        <v>33</v>
      </c>
      <c r="S3342" s="19">
        <v>60</v>
      </c>
      <c r="T3342" s="19">
        <v>110</v>
      </c>
      <c r="U3342" s="19">
        <v>2</v>
      </c>
      <c r="V3342" s="19">
        <v>0</v>
      </c>
      <c r="W3342" s="20">
        <v>0.04</v>
      </c>
      <c r="X3342" s="21">
        <v>1152</v>
      </c>
      <c r="Y3342" s="22" t="s">
        <v>33</v>
      </c>
      <c r="Z3342" s="14"/>
      <c r="AA3342" s="24"/>
      <c r="AB3342" s="14"/>
      <c r="AC3342" s="14"/>
      <c r="AD3342" s="25"/>
      <c r="AE3342" s="26"/>
      <c r="AF3342" s="27"/>
      <c r="AG3342" s="315"/>
      <c r="AH3342" s="315"/>
      <c r="AI3342" s="315"/>
      <c r="AJ3342" s="315"/>
      <c r="AK3342" s="315"/>
      <c r="AL3342" s="315"/>
      <c r="AM3342" s="315"/>
      <c r="AN3342" s="315"/>
      <c r="AO3342" s="315"/>
    </row>
    <row r="3343" spans="1:41" s="29" customFormat="1" ht="16.5" customHeight="1">
      <c r="A3343" s="41" t="s">
        <v>8908</v>
      </c>
      <c r="B3343" s="41"/>
      <c r="C3343" s="368"/>
      <c r="D3343" s="41"/>
      <c r="E3343" s="308" t="s">
        <v>2765</v>
      </c>
      <c r="F3343" s="308" t="s">
        <v>2766</v>
      </c>
      <c r="G3343" s="308" t="s">
        <v>2767</v>
      </c>
      <c r="H3343" s="308">
        <v>2009</v>
      </c>
      <c r="I3343" s="308">
        <v>4</v>
      </c>
      <c r="J3343" s="308">
        <v>0</v>
      </c>
      <c r="K3343" s="308">
        <v>0</v>
      </c>
      <c r="L3343" s="16" t="s">
        <v>2602</v>
      </c>
      <c r="M3343" s="106"/>
      <c r="N3343" s="16" t="s">
        <v>2570</v>
      </c>
      <c r="O3343" s="17">
        <v>720</v>
      </c>
      <c r="P3343" s="17">
        <v>0</v>
      </c>
      <c r="Q3343" s="17">
        <v>0</v>
      </c>
      <c r="R3343" s="18" t="s">
        <v>33</v>
      </c>
      <c r="S3343" s="19">
        <v>60</v>
      </c>
      <c r="T3343" s="19">
        <v>110</v>
      </c>
      <c r="U3343" s="19">
        <v>1</v>
      </c>
      <c r="V3343" s="19">
        <v>0</v>
      </c>
      <c r="W3343" s="20">
        <v>0.11</v>
      </c>
      <c r="X3343" s="21">
        <v>316.8</v>
      </c>
      <c r="Y3343" s="22" t="s">
        <v>33</v>
      </c>
      <c r="Z3343" s="14"/>
      <c r="AA3343" s="24"/>
      <c r="AB3343" s="14"/>
      <c r="AC3343" s="14"/>
      <c r="AD3343" s="25"/>
      <c r="AE3343" s="26"/>
      <c r="AF3343" s="27"/>
      <c r="AG3343" s="315"/>
      <c r="AH3343" s="315"/>
      <c r="AI3343" s="315"/>
      <c r="AJ3343" s="315"/>
      <c r="AK3343" s="315"/>
      <c r="AL3343" s="315"/>
      <c r="AM3343" s="315"/>
      <c r="AN3343" s="315"/>
      <c r="AO3343" s="315"/>
    </row>
    <row r="3344" spans="1:41" s="29" customFormat="1" ht="16.5" customHeight="1">
      <c r="A3344" s="41" t="s">
        <v>8908</v>
      </c>
      <c r="B3344" s="41"/>
      <c r="C3344" s="368"/>
      <c r="D3344" s="41"/>
      <c r="E3344" s="308" t="s">
        <v>2754</v>
      </c>
      <c r="F3344" s="308" t="s">
        <v>479</v>
      </c>
      <c r="G3344" s="308" t="s">
        <v>2755</v>
      </c>
      <c r="H3344" s="308">
        <v>2012</v>
      </c>
      <c r="I3344" s="308">
        <v>5</v>
      </c>
      <c r="J3344" s="308">
        <v>0</v>
      </c>
      <c r="K3344" s="308">
        <v>0</v>
      </c>
      <c r="L3344" s="16" t="s">
        <v>2580</v>
      </c>
      <c r="M3344" s="106"/>
      <c r="N3344" s="16" t="s">
        <v>2570</v>
      </c>
      <c r="O3344" s="17">
        <v>720</v>
      </c>
      <c r="P3344" s="17">
        <v>0</v>
      </c>
      <c r="Q3344" s="17">
        <v>0</v>
      </c>
      <c r="R3344" s="18" t="s">
        <v>33</v>
      </c>
      <c r="S3344" s="19">
        <v>60</v>
      </c>
      <c r="T3344" s="19">
        <v>110</v>
      </c>
      <c r="U3344" s="19">
        <v>1</v>
      </c>
      <c r="V3344" s="19">
        <v>0</v>
      </c>
      <c r="W3344" s="20">
        <v>0.11</v>
      </c>
      <c r="X3344" s="21">
        <v>396</v>
      </c>
      <c r="Y3344" s="22" t="s">
        <v>33</v>
      </c>
      <c r="Z3344" s="14"/>
      <c r="AA3344" s="24"/>
      <c r="AB3344" s="14"/>
      <c r="AC3344" s="14"/>
      <c r="AD3344" s="25"/>
      <c r="AE3344" s="26"/>
      <c r="AF3344" s="27"/>
      <c r="AG3344" s="315"/>
      <c r="AH3344" s="315"/>
      <c r="AI3344" s="315"/>
      <c r="AJ3344" s="315"/>
      <c r="AK3344" s="315"/>
      <c r="AL3344" s="315"/>
      <c r="AM3344" s="315"/>
      <c r="AN3344" s="315"/>
      <c r="AO3344" s="315"/>
    </row>
    <row r="3345" spans="1:398" s="29" customFormat="1" ht="16.5" customHeight="1">
      <c r="A3345" s="41" t="s">
        <v>8908</v>
      </c>
      <c r="B3345" s="41"/>
      <c r="C3345" s="368"/>
      <c r="D3345" s="41"/>
      <c r="E3345" s="308" t="s">
        <v>2733</v>
      </c>
      <c r="F3345" s="308" t="s">
        <v>2734</v>
      </c>
      <c r="G3345" s="308" t="s">
        <v>2735</v>
      </c>
      <c r="H3345" s="308">
        <v>2010</v>
      </c>
      <c r="I3345" s="308">
        <v>8</v>
      </c>
      <c r="J3345" s="308">
        <v>0</v>
      </c>
      <c r="K3345" s="308">
        <v>0</v>
      </c>
      <c r="L3345" s="16" t="s">
        <v>2589</v>
      </c>
      <c r="M3345" s="106"/>
      <c r="N3345" s="16" t="s">
        <v>2570</v>
      </c>
      <c r="O3345" s="17">
        <v>720</v>
      </c>
      <c r="P3345" s="17">
        <v>0</v>
      </c>
      <c r="Q3345" s="17">
        <v>0</v>
      </c>
      <c r="R3345" s="18" t="s">
        <v>33</v>
      </c>
      <c r="S3345" s="19">
        <v>60</v>
      </c>
      <c r="T3345" s="19">
        <v>110</v>
      </c>
      <c r="U3345" s="19">
        <v>1</v>
      </c>
      <c r="V3345" s="19">
        <v>0</v>
      </c>
      <c r="W3345" s="20">
        <v>0.11</v>
      </c>
      <c r="X3345" s="21">
        <v>633.6</v>
      </c>
      <c r="Y3345" s="22" t="s">
        <v>33</v>
      </c>
      <c r="Z3345" s="14"/>
      <c r="AA3345" s="24"/>
      <c r="AB3345" s="14"/>
      <c r="AC3345" s="14"/>
      <c r="AD3345" s="25"/>
      <c r="AE3345" s="26"/>
      <c r="AF3345" s="27"/>
      <c r="AG3345" s="315"/>
      <c r="AH3345" s="315"/>
      <c r="AI3345" s="315"/>
      <c r="AJ3345" s="315"/>
      <c r="AK3345" s="315"/>
      <c r="AL3345" s="315"/>
      <c r="AM3345" s="315"/>
      <c r="AN3345" s="315"/>
      <c r="AO3345" s="315"/>
    </row>
    <row r="3346" spans="1:398" s="29" customFormat="1" ht="16.5" customHeight="1">
      <c r="A3346" s="41" t="s">
        <v>8908</v>
      </c>
      <c r="B3346" s="41"/>
      <c r="C3346" s="368"/>
      <c r="D3346" s="41"/>
      <c r="E3346" s="308" t="s">
        <v>90</v>
      </c>
      <c r="F3346" s="308" t="s">
        <v>125</v>
      </c>
      <c r="G3346" s="308" t="s">
        <v>2841</v>
      </c>
      <c r="H3346" s="308">
        <v>2003</v>
      </c>
      <c r="I3346" s="308">
        <v>1</v>
      </c>
      <c r="J3346" s="308">
        <v>0</v>
      </c>
      <c r="K3346" s="308">
        <v>0</v>
      </c>
      <c r="L3346" s="16" t="s">
        <v>2645</v>
      </c>
      <c r="M3346" s="106"/>
      <c r="N3346" s="16" t="s">
        <v>2570</v>
      </c>
      <c r="O3346" s="17">
        <v>1920</v>
      </c>
      <c r="P3346" s="17">
        <v>0</v>
      </c>
      <c r="Q3346" s="17">
        <v>0</v>
      </c>
      <c r="R3346" s="18" t="s">
        <v>33</v>
      </c>
      <c r="S3346" s="19">
        <v>60</v>
      </c>
      <c r="T3346" s="19">
        <v>110</v>
      </c>
      <c r="U3346" s="19">
        <v>1.5</v>
      </c>
      <c r="V3346" s="19">
        <v>0</v>
      </c>
      <c r="W3346" s="20">
        <v>4.2000000000000003E-2</v>
      </c>
      <c r="X3346" s="21">
        <v>80.64</v>
      </c>
      <c r="Y3346" s="22" t="s">
        <v>33</v>
      </c>
      <c r="Z3346" s="14"/>
      <c r="AA3346" s="24"/>
      <c r="AB3346" s="14"/>
      <c r="AC3346" s="14"/>
      <c r="AD3346" s="25"/>
      <c r="AE3346" s="26"/>
      <c r="AF3346" s="27"/>
      <c r="AG3346" s="315"/>
      <c r="AH3346" s="315"/>
      <c r="AI3346" s="315"/>
      <c r="AJ3346" s="315"/>
      <c r="AK3346" s="315"/>
      <c r="AL3346" s="315"/>
      <c r="AM3346" s="315"/>
      <c r="AN3346" s="315"/>
      <c r="AO3346" s="315"/>
    </row>
    <row r="3347" spans="1:398" ht="16.5" customHeight="1">
      <c r="A3347" s="41" t="s">
        <v>8920</v>
      </c>
      <c r="B3347" s="41"/>
      <c r="C3347" s="368"/>
      <c r="D3347" s="2"/>
      <c r="E3347" s="308" t="s">
        <v>90</v>
      </c>
      <c r="F3347" s="308" t="s">
        <v>36</v>
      </c>
      <c r="G3347" s="308" t="s">
        <v>2781</v>
      </c>
      <c r="H3347" s="308">
        <v>2017</v>
      </c>
      <c r="I3347" s="308">
        <v>1</v>
      </c>
      <c r="J3347" s="308">
        <v>0</v>
      </c>
      <c r="K3347" s="308">
        <v>0</v>
      </c>
      <c r="L3347" s="16" t="s">
        <v>8921</v>
      </c>
      <c r="M3347" s="106"/>
      <c r="N3347" s="16" t="s">
        <v>2570</v>
      </c>
      <c r="O3347" s="17">
        <v>1920</v>
      </c>
      <c r="P3347" s="17">
        <v>0</v>
      </c>
      <c r="Q3347" s="17">
        <v>0</v>
      </c>
      <c r="R3347" s="18" t="s">
        <v>33</v>
      </c>
      <c r="S3347" s="19">
        <v>60</v>
      </c>
      <c r="T3347" s="19">
        <v>110</v>
      </c>
      <c r="U3347" s="19">
        <v>2.37</v>
      </c>
      <c r="V3347" s="19">
        <v>0</v>
      </c>
      <c r="W3347" s="310">
        <v>4.4999999999999998E-2</v>
      </c>
      <c r="X3347" s="21">
        <v>86.399999999999991</v>
      </c>
      <c r="Y3347" s="22" t="s">
        <v>33</v>
      </c>
      <c r="Z3347" s="14"/>
      <c r="AA3347" s="24"/>
      <c r="AB3347" s="14"/>
      <c r="AC3347" s="14"/>
      <c r="AD3347" s="25"/>
      <c r="AE3347" s="26"/>
      <c r="AF3347" s="27"/>
      <c r="AG3347" s="309"/>
      <c r="AH3347" s="309"/>
      <c r="AI3347" s="309"/>
      <c r="AJ3347" s="309"/>
      <c r="AK3347" s="309"/>
      <c r="AL3347" s="309"/>
      <c r="AM3347" s="309"/>
      <c r="AN3347" s="309"/>
      <c r="AO3347" s="309"/>
      <c r="AP3347" s="129"/>
      <c r="AQ3347" s="129"/>
      <c r="AR3347" s="129"/>
      <c r="AS3347" s="129"/>
      <c r="AT3347" s="129"/>
      <c r="AU3347" s="129"/>
      <c r="AV3347" s="129"/>
      <c r="AW3347" s="129"/>
      <c r="AX3347" s="129"/>
      <c r="AY3347" s="129"/>
      <c r="AZ3347" s="129"/>
      <c r="BA3347" s="129"/>
      <c r="BB3347" s="129"/>
      <c r="BC3347" s="129"/>
      <c r="BD3347" s="129"/>
      <c r="BE3347" s="129"/>
      <c r="BF3347" s="129"/>
      <c r="BG3347" s="129"/>
      <c r="BH3347" s="129"/>
      <c r="BI3347" s="129"/>
      <c r="BJ3347" s="129"/>
      <c r="BK3347" s="129"/>
      <c r="BL3347" s="129"/>
      <c r="BM3347" s="129"/>
      <c r="BN3347" s="129"/>
      <c r="BO3347" s="129"/>
      <c r="BP3347" s="129"/>
      <c r="BQ3347" s="129"/>
      <c r="BR3347" s="129"/>
      <c r="BS3347" s="129"/>
      <c r="BT3347" s="129"/>
      <c r="BU3347" s="129"/>
      <c r="BV3347" s="129"/>
      <c r="BW3347" s="129"/>
      <c r="BX3347" s="129"/>
      <c r="BY3347" s="129"/>
      <c r="BZ3347" s="129"/>
      <c r="CA3347" s="129"/>
      <c r="CB3347" s="129"/>
      <c r="CC3347" s="129"/>
      <c r="CD3347" s="129"/>
      <c r="CE3347" s="129"/>
      <c r="CF3347" s="129"/>
      <c r="CG3347" s="129"/>
      <c r="CH3347" s="129"/>
      <c r="CI3347" s="129"/>
      <c r="CJ3347" s="129"/>
      <c r="CK3347" s="129"/>
      <c r="CL3347" s="129"/>
      <c r="CM3347" s="129"/>
      <c r="CN3347" s="129"/>
      <c r="CO3347" s="129"/>
      <c r="CP3347" s="129"/>
      <c r="CQ3347" s="129"/>
      <c r="CR3347" s="129"/>
      <c r="CS3347" s="129"/>
      <c r="CT3347" s="129"/>
      <c r="CU3347" s="129"/>
      <c r="CV3347" s="129"/>
      <c r="CW3347" s="129"/>
      <c r="CX3347" s="129"/>
      <c r="CY3347" s="129"/>
      <c r="CZ3347" s="129"/>
      <c r="DA3347" s="129"/>
      <c r="DB3347" s="129"/>
      <c r="DC3347" s="129"/>
      <c r="DD3347" s="129"/>
      <c r="DE3347" s="129"/>
      <c r="DF3347" s="129"/>
      <c r="DG3347" s="129"/>
      <c r="DH3347" s="129"/>
      <c r="DI3347" s="129"/>
      <c r="DJ3347" s="129"/>
      <c r="DK3347" s="129"/>
      <c r="DL3347" s="129"/>
      <c r="DM3347" s="129"/>
      <c r="DN3347" s="129"/>
      <c r="DO3347" s="129"/>
      <c r="DP3347" s="129"/>
      <c r="DQ3347" s="129"/>
      <c r="DR3347" s="129"/>
      <c r="DS3347" s="129"/>
      <c r="DT3347" s="129"/>
      <c r="DU3347" s="129"/>
      <c r="DV3347" s="129"/>
      <c r="DW3347" s="129"/>
      <c r="DX3347" s="129"/>
      <c r="DY3347" s="129"/>
      <c r="DZ3347" s="129"/>
      <c r="EA3347" s="129"/>
      <c r="EB3347" s="129"/>
      <c r="EC3347" s="129"/>
      <c r="ED3347" s="129"/>
      <c r="EE3347" s="129"/>
      <c r="EF3347" s="129"/>
      <c r="EG3347" s="129"/>
      <c r="EH3347" s="129"/>
      <c r="EI3347" s="129"/>
      <c r="EJ3347" s="129"/>
      <c r="EK3347" s="129"/>
      <c r="EL3347" s="129"/>
      <c r="EM3347" s="129"/>
      <c r="EN3347" s="129"/>
      <c r="EO3347" s="129"/>
      <c r="EP3347" s="129"/>
      <c r="EQ3347" s="129"/>
      <c r="ER3347" s="129"/>
      <c r="ES3347" s="129"/>
      <c r="ET3347" s="129"/>
      <c r="EU3347" s="129"/>
      <c r="EV3347" s="129"/>
      <c r="EW3347" s="129"/>
      <c r="EX3347" s="129"/>
      <c r="EY3347" s="129"/>
      <c r="EZ3347" s="129"/>
      <c r="FA3347" s="129"/>
      <c r="FB3347" s="129"/>
      <c r="FC3347" s="129"/>
      <c r="FD3347" s="129"/>
      <c r="FE3347" s="129"/>
      <c r="FF3347" s="129"/>
      <c r="FG3347" s="129"/>
      <c r="FH3347" s="129"/>
      <c r="FI3347" s="129"/>
      <c r="FJ3347" s="129"/>
      <c r="FK3347" s="129"/>
      <c r="FL3347" s="129"/>
      <c r="FM3347" s="129"/>
      <c r="FN3347" s="129"/>
      <c r="FO3347" s="129"/>
      <c r="FP3347" s="129"/>
      <c r="FQ3347" s="129"/>
      <c r="FR3347" s="129"/>
      <c r="FS3347" s="129"/>
      <c r="FT3347" s="129"/>
      <c r="FU3347" s="129"/>
      <c r="FV3347" s="129"/>
      <c r="FW3347" s="129"/>
      <c r="FX3347" s="129"/>
      <c r="FY3347" s="129"/>
      <c r="FZ3347" s="129"/>
      <c r="GA3347" s="129"/>
      <c r="GB3347" s="129"/>
      <c r="GC3347" s="129"/>
      <c r="GD3347" s="129"/>
      <c r="GE3347" s="129"/>
      <c r="GF3347" s="129"/>
      <c r="GG3347" s="129"/>
      <c r="GH3347" s="129"/>
      <c r="GI3347" s="129"/>
      <c r="GJ3347" s="129"/>
      <c r="GK3347" s="129"/>
      <c r="GL3347" s="129"/>
      <c r="GM3347" s="129"/>
      <c r="GN3347" s="129"/>
      <c r="GO3347" s="129"/>
      <c r="GP3347" s="129"/>
      <c r="GQ3347" s="129"/>
      <c r="GR3347" s="129"/>
      <c r="GS3347" s="129"/>
      <c r="GT3347" s="129"/>
      <c r="GU3347" s="129"/>
      <c r="GV3347" s="129"/>
      <c r="GW3347" s="129"/>
      <c r="GX3347" s="129"/>
      <c r="GY3347" s="129"/>
      <c r="GZ3347" s="129"/>
      <c r="HA3347" s="129"/>
      <c r="HB3347" s="129"/>
      <c r="HC3347" s="129"/>
      <c r="HD3347" s="129"/>
      <c r="HE3347" s="129"/>
      <c r="HF3347" s="129"/>
      <c r="HG3347" s="129"/>
      <c r="HH3347" s="129"/>
      <c r="HI3347" s="129"/>
      <c r="HJ3347" s="129"/>
      <c r="HK3347" s="129"/>
      <c r="HL3347" s="129"/>
      <c r="HM3347" s="129"/>
      <c r="HN3347" s="129"/>
      <c r="HO3347" s="129"/>
      <c r="HP3347" s="129"/>
      <c r="HQ3347" s="129"/>
      <c r="HR3347" s="129"/>
      <c r="HS3347" s="129"/>
      <c r="HT3347" s="129"/>
      <c r="HU3347" s="129"/>
      <c r="HV3347" s="129"/>
      <c r="HW3347" s="129"/>
      <c r="HX3347" s="129"/>
      <c r="HY3347" s="129"/>
      <c r="HZ3347" s="129"/>
      <c r="IA3347" s="129"/>
      <c r="IB3347" s="129"/>
      <c r="IC3347" s="129"/>
      <c r="ID3347" s="129"/>
      <c r="IE3347" s="129"/>
      <c r="IF3347" s="129"/>
      <c r="IG3347" s="129"/>
      <c r="IH3347" s="129"/>
      <c r="II3347" s="129"/>
      <c r="IJ3347" s="129"/>
      <c r="IK3347" s="129"/>
      <c r="IL3347" s="129"/>
      <c r="IM3347" s="129"/>
      <c r="IN3347" s="129"/>
      <c r="IO3347" s="129"/>
      <c r="IP3347" s="129"/>
      <c r="IQ3347" s="129"/>
      <c r="IR3347" s="129"/>
      <c r="IS3347" s="129"/>
      <c r="IT3347" s="129"/>
      <c r="IU3347" s="129"/>
      <c r="IV3347" s="129"/>
      <c r="IW3347" s="129"/>
      <c r="IX3347" s="129"/>
      <c r="IY3347" s="129"/>
      <c r="IZ3347" s="129"/>
      <c r="JA3347" s="129"/>
      <c r="JB3347" s="129"/>
      <c r="JC3347" s="129"/>
      <c r="JD3347" s="129"/>
      <c r="JE3347" s="129"/>
      <c r="JF3347" s="129"/>
      <c r="JG3347" s="129"/>
      <c r="JH3347" s="129"/>
      <c r="JI3347" s="129"/>
      <c r="JJ3347" s="129"/>
      <c r="JK3347" s="129"/>
      <c r="JL3347" s="129"/>
      <c r="JM3347" s="129"/>
      <c r="JN3347" s="129"/>
      <c r="JO3347" s="129"/>
      <c r="JP3347" s="129"/>
      <c r="JQ3347" s="129"/>
      <c r="JR3347" s="129"/>
      <c r="JS3347" s="129"/>
      <c r="JT3347" s="129"/>
      <c r="JU3347" s="129"/>
      <c r="JV3347" s="129"/>
      <c r="JW3347" s="129"/>
      <c r="JX3347" s="129"/>
      <c r="JY3347" s="129"/>
      <c r="JZ3347" s="129"/>
      <c r="KA3347" s="129"/>
      <c r="KB3347" s="129"/>
      <c r="KC3347" s="129"/>
      <c r="KD3347" s="129"/>
      <c r="KE3347" s="129"/>
      <c r="KF3347" s="129"/>
      <c r="KG3347" s="129"/>
      <c r="KH3347" s="129"/>
      <c r="KI3347" s="129"/>
      <c r="KJ3347" s="129"/>
      <c r="KK3347" s="129"/>
      <c r="KL3347" s="129"/>
      <c r="KM3347" s="129"/>
      <c r="KN3347" s="129"/>
      <c r="KO3347" s="129"/>
      <c r="KP3347" s="129"/>
      <c r="KQ3347" s="129"/>
      <c r="KR3347" s="129"/>
      <c r="KS3347" s="129"/>
      <c r="KT3347" s="129"/>
      <c r="KU3347" s="129"/>
      <c r="KV3347" s="129"/>
      <c r="KW3347" s="129"/>
      <c r="KX3347" s="129"/>
      <c r="KY3347" s="129"/>
      <c r="KZ3347" s="129"/>
      <c r="LA3347" s="129"/>
      <c r="LB3347" s="129"/>
      <c r="LC3347" s="129"/>
      <c r="LD3347" s="129"/>
      <c r="LE3347" s="129"/>
      <c r="LF3347" s="129"/>
      <c r="LG3347" s="129"/>
      <c r="LH3347" s="129"/>
      <c r="LI3347" s="129"/>
      <c r="LJ3347" s="129"/>
      <c r="LK3347" s="129"/>
      <c r="LL3347" s="129"/>
      <c r="LM3347" s="129"/>
      <c r="LN3347" s="129"/>
      <c r="LO3347" s="129"/>
      <c r="LP3347" s="129"/>
      <c r="LQ3347" s="129"/>
      <c r="LR3347" s="129"/>
      <c r="LS3347" s="129"/>
      <c r="LT3347" s="129"/>
      <c r="LU3347" s="129"/>
      <c r="LV3347" s="129"/>
      <c r="LW3347" s="129"/>
      <c r="LX3347" s="129"/>
      <c r="LY3347" s="129"/>
      <c r="LZ3347" s="129"/>
      <c r="MA3347" s="129"/>
      <c r="MB3347" s="129"/>
      <c r="MC3347" s="129"/>
      <c r="MD3347" s="129"/>
      <c r="ME3347" s="129"/>
      <c r="MF3347" s="129"/>
      <c r="MG3347" s="129"/>
      <c r="MH3347" s="129"/>
      <c r="MI3347" s="129"/>
      <c r="MJ3347" s="129"/>
      <c r="MK3347" s="129"/>
      <c r="ML3347" s="129"/>
      <c r="MM3347" s="129"/>
      <c r="MN3347" s="129"/>
      <c r="MO3347" s="129"/>
      <c r="MP3347" s="129"/>
      <c r="MQ3347" s="129"/>
      <c r="MR3347" s="129"/>
      <c r="MS3347" s="129"/>
      <c r="MT3347" s="129"/>
      <c r="MU3347" s="129"/>
      <c r="MV3347" s="129"/>
      <c r="MW3347" s="129"/>
      <c r="MX3347" s="129"/>
      <c r="MY3347" s="129"/>
      <c r="MZ3347" s="129"/>
      <c r="NA3347" s="129"/>
      <c r="NB3347" s="129"/>
      <c r="NC3347" s="129"/>
      <c r="ND3347" s="129"/>
      <c r="NE3347" s="129"/>
      <c r="NF3347" s="129"/>
      <c r="NG3347" s="129"/>
      <c r="NH3347" s="129"/>
      <c r="NI3347" s="129"/>
      <c r="NJ3347" s="129"/>
      <c r="NK3347" s="129"/>
      <c r="NL3347" s="129"/>
      <c r="NM3347" s="129"/>
      <c r="NN3347" s="129"/>
      <c r="NO3347" s="129"/>
      <c r="NP3347" s="129"/>
      <c r="NQ3347" s="129"/>
      <c r="NR3347" s="129"/>
      <c r="NS3347" s="129"/>
      <c r="NT3347" s="129"/>
      <c r="NU3347" s="129"/>
      <c r="NV3347" s="129"/>
      <c r="NW3347" s="129"/>
      <c r="NX3347" s="129"/>
      <c r="NY3347" s="129"/>
      <c r="NZ3347" s="129"/>
      <c r="OA3347" s="129"/>
      <c r="OB3347" s="129"/>
      <c r="OC3347" s="129"/>
      <c r="OD3347" s="129"/>
      <c r="OE3347" s="129"/>
      <c r="OF3347" s="129"/>
      <c r="OG3347" s="129"/>
      <c r="OH3347" s="129"/>
    </row>
    <row r="3348" spans="1:398" ht="16.5" customHeight="1">
      <c r="A3348" s="41" t="s">
        <v>8929</v>
      </c>
      <c r="B3348" s="41"/>
      <c r="C3348" s="368"/>
      <c r="D3348" s="2"/>
      <c r="E3348" s="308" t="s">
        <v>90</v>
      </c>
      <c r="F3348" s="308" t="s">
        <v>2836</v>
      </c>
      <c r="G3348" s="308" t="s">
        <v>2837</v>
      </c>
      <c r="H3348" s="308">
        <v>2017</v>
      </c>
      <c r="I3348" s="308">
        <v>1</v>
      </c>
      <c r="J3348" s="308">
        <v>0</v>
      </c>
      <c r="K3348" s="308">
        <v>0</v>
      </c>
      <c r="L3348" s="16" t="s">
        <v>8934</v>
      </c>
      <c r="M3348" s="106"/>
      <c r="N3348" s="16" t="s">
        <v>2570</v>
      </c>
      <c r="O3348" s="17">
        <v>1920</v>
      </c>
      <c r="P3348" s="17">
        <v>0</v>
      </c>
      <c r="Q3348" s="17">
        <v>0</v>
      </c>
      <c r="R3348" s="18" t="s">
        <v>33</v>
      </c>
      <c r="S3348" s="19">
        <v>60</v>
      </c>
      <c r="T3348" s="19">
        <v>110</v>
      </c>
      <c r="U3348" s="19">
        <v>2.37</v>
      </c>
      <c r="V3348" s="19">
        <v>0</v>
      </c>
      <c r="W3348" s="310">
        <v>4.4999999999999998E-2</v>
      </c>
      <c r="X3348" s="21">
        <v>86.399999999999991</v>
      </c>
      <c r="Y3348" s="22" t="s">
        <v>33</v>
      </c>
      <c r="Z3348" s="14"/>
      <c r="AA3348" s="24"/>
      <c r="AB3348" s="14"/>
      <c r="AC3348" s="14"/>
      <c r="AD3348" s="25"/>
      <c r="AE3348" s="26"/>
      <c r="AF3348" s="27"/>
      <c r="AG3348" s="309"/>
      <c r="AH3348" s="309"/>
      <c r="AI3348" s="309"/>
      <c r="AJ3348" s="309"/>
      <c r="AK3348" s="309"/>
      <c r="AL3348" s="309"/>
      <c r="AM3348" s="309"/>
      <c r="AN3348" s="309"/>
      <c r="AO3348" s="309"/>
      <c r="AP3348" s="129"/>
      <c r="AQ3348" s="129"/>
      <c r="AR3348" s="129"/>
      <c r="AS3348" s="129"/>
      <c r="AT3348" s="129"/>
      <c r="AU3348" s="129"/>
      <c r="AV3348" s="129"/>
      <c r="AW3348" s="129"/>
      <c r="AX3348" s="129"/>
      <c r="AY3348" s="129"/>
      <c r="AZ3348" s="129"/>
      <c r="BA3348" s="129"/>
      <c r="BB3348" s="129"/>
      <c r="BC3348" s="129"/>
      <c r="BD3348" s="129"/>
      <c r="BE3348" s="129"/>
      <c r="BF3348" s="129"/>
      <c r="BG3348" s="129"/>
      <c r="BH3348" s="129"/>
      <c r="BI3348" s="129"/>
      <c r="BJ3348" s="129"/>
      <c r="BK3348" s="129"/>
      <c r="BL3348" s="129"/>
      <c r="BM3348" s="129"/>
      <c r="BN3348" s="129"/>
      <c r="BO3348" s="129"/>
      <c r="BP3348" s="129"/>
      <c r="BQ3348" s="129"/>
      <c r="BR3348" s="129"/>
      <c r="BS3348" s="129"/>
      <c r="BT3348" s="129"/>
      <c r="BU3348" s="129"/>
      <c r="BV3348" s="129"/>
      <c r="BW3348" s="129"/>
      <c r="BX3348" s="129"/>
      <c r="BY3348" s="129"/>
      <c r="BZ3348" s="129"/>
      <c r="CA3348" s="129"/>
      <c r="CB3348" s="129"/>
      <c r="CC3348" s="129"/>
      <c r="CD3348" s="129"/>
      <c r="CE3348" s="129"/>
      <c r="CF3348" s="129"/>
      <c r="CG3348" s="129"/>
      <c r="CH3348" s="129"/>
      <c r="CI3348" s="129"/>
      <c r="CJ3348" s="129"/>
      <c r="CK3348" s="129"/>
      <c r="CL3348" s="129"/>
      <c r="CM3348" s="129"/>
      <c r="CN3348" s="129"/>
      <c r="CO3348" s="129"/>
      <c r="CP3348" s="129"/>
      <c r="CQ3348" s="129"/>
      <c r="CR3348" s="129"/>
      <c r="CS3348" s="129"/>
      <c r="CT3348" s="129"/>
      <c r="CU3348" s="129"/>
      <c r="CV3348" s="129"/>
      <c r="CW3348" s="129"/>
      <c r="CX3348" s="129"/>
      <c r="CY3348" s="129"/>
      <c r="CZ3348" s="129"/>
      <c r="DA3348" s="129"/>
      <c r="DB3348" s="129"/>
      <c r="DC3348" s="129"/>
      <c r="DD3348" s="129"/>
      <c r="DE3348" s="129"/>
      <c r="DF3348" s="129"/>
      <c r="DG3348" s="129"/>
      <c r="DH3348" s="129"/>
      <c r="DI3348" s="129"/>
      <c r="DJ3348" s="129"/>
      <c r="DK3348" s="129"/>
      <c r="DL3348" s="129"/>
      <c r="DM3348" s="129"/>
      <c r="DN3348" s="129"/>
      <c r="DO3348" s="129"/>
      <c r="DP3348" s="129"/>
      <c r="DQ3348" s="129"/>
      <c r="DR3348" s="129"/>
      <c r="DS3348" s="129"/>
      <c r="DT3348" s="129"/>
      <c r="DU3348" s="129"/>
      <c r="DV3348" s="129"/>
      <c r="DW3348" s="129"/>
      <c r="DX3348" s="129"/>
      <c r="DY3348" s="129"/>
      <c r="DZ3348" s="129"/>
      <c r="EA3348" s="129"/>
      <c r="EB3348" s="129"/>
      <c r="EC3348" s="129"/>
      <c r="ED3348" s="129"/>
      <c r="EE3348" s="129"/>
      <c r="EF3348" s="129"/>
      <c r="EG3348" s="129"/>
      <c r="EH3348" s="129"/>
      <c r="EI3348" s="129"/>
      <c r="EJ3348" s="129"/>
      <c r="EK3348" s="129"/>
      <c r="EL3348" s="129"/>
      <c r="EM3348" s="129"/>
      <c r="EN3348" s="129"/>
      <c r="EO3348" s="129"/>
      <c r="EP3348" s="129"/>
      <c r="EQ3348" s="129"/>
      <c r="ER3348" s="129"/>
      <c r="ES3348" s="129"/>
      <c r="ET3348" s="129"/>
      <c r="EU3348" s="129"/>
      <c r="EV3348" s="129"/>
      <c r="EW3348" s="129"/>
      <c r="EX3348" s="129"/>
      <c r="EY3348" s="129"/>
      <c r="EZ3348" s="129"/>
      <c r="FA3348" s="129"/>
      <c r="FB3348" s="129"/>
      <c r="FC3348" s="129"/>
      <c r="FD3348" s="129"/>
      <c r="FE3348" s="129"/>
      <c r="FF3348" s="129"/>
      <c r="FG3348" s="129"/>
      <c r="FH3348" s="129"/>
      <c r="FI3348" s="129"/>
      <c r="FJ3348" s="129"/>
      <c r="FK3348" s="129"/>
      <c r="FL3348" s="129"/>
      <c r="FM3348" s="129"/>
      <c r="FN3348" s="129"/>
      <c r="FO3348" s="129"/>
      <c r="FP3348" s="129"/>
      <c r="FQ3348" s="129"/>
      <c r="FR3348" s="129"/>
      <c r="FS3348" s="129"/>
      <c r="FT3348" s="129"/>
      <c r="FU3348" s="129"/>
      <c r="FV3348" s="129"/>
      <c r="FW3348" s="129"/>
      <c r="FX3348" s="129"/>
      <c r="FY3348" s="129"/>
      <c r="FZ3348" s="129"/>
      <c r="GA3348" s="129"/>
      <c r="GB3348" s="129"/>
      <c r="GC3348" s="129"/>
      <c r="GD3348" s="129"/>
      <c r="GE3348" s="129"/>
      <c r="GF3348" s="129"/>
      <c r="GG3348" s="129"/>
      <c r="GH3348" s="129"/>
      <c r="GI3348" s="129"/>
      <c r="GJ3348" s="129"/>
      <c r="GK3348" s="129"/>
      <c r="GL3348" s="129"/>
      <c r="GM3348" s="129"/>
      <c r="GN3348" s="129"/>
      <c r="GO3348" s="129"/>
      <c r="GP3348" s="129"/>
      <c r="GQ3348" s="129"/>
      <c r="GR3348" s="129"/>
      <c r="GS3348" s="129"/>
      <c r="GT3348" s="129"/>
      <c r="GU3348" s="129"/>
      <c r="GV3348" s="129"/>
      <c r="GW3348" s="129"/>
      <c r="GX3348" s="129"/>
      <c r="GY3348" s="129"/>
      <c r="GZ3348" s="129"/>
      <c r="HA3348" s="129"/>
      <c r="HB3348" s="129"/>
      <c r="HC3348" s="129"/>
      <c r="HD3348" s="129"/>
      <c r="HE3348" s="129"/>
      <c r="HF3348" s="129"/>
      <c r="HG3348" s="129"/>
      <c r="HH3348" s="129"/>
      <c r="HI3348" s="129"/>
      <c r="HJ3348" s="129"/>
      <c r="HK3348" s="129"/>
      <c r="HL3348" s="129"/>
      <c r="HM3348" s="129"/>
      <c r="HN3348" s="129"/>
      <c r="HO3348" s="129"/>
      <c r="HP3348" s="129"/>
      <c r="HQ3348" s="129"/>
      <c r="HR3348" s="129"/>
      <c r="HS3348" s="129"/>
      <c r="HT3348" s="129"/>
      <c r="HU3348" s="129"/>
      <c r="HV3348" s="129"/>
      <c r="HW3348" s="129"/>
      <c r="HX3348" s="129"/>
      <c r="HY3348" s="129"/>
      <c r="HZ3348" s="129"/>
      <c r="IA3348" s="129"/>
      <c r="IB3348" s="129"/>
      <c r="IC3348" s="129"/>
      <c r="ID3348" s="129"/>
      <c r="IE3348" s="129"/>
      <c r="IF3348" s="129"/>
      <c r="IG3348" s="129"/>
      <c r="IH3348" s="129"/>
      <c r="II3348" s="129"/>
      <c r="IJ3348" s="129"/>
      <c r="IK3348" s="129"/>
      <c r="IL3348" s="129"/>
      <c r="IM3348" s="129"/>
      <c r="IN3348" s="129"/>
      <c r="IO3348" s="129"/>
      <c r="IP3348" s="129"/>
      <c r="IQ3348" s="129"/>
      <c r="IR3348" s="129"/>
      <c r="IS3348" s="129"/>
      <c r="IT3348" s="129"/>
      <c r="IU3348" s="129"/>
      <c r="IV3348" s="129"/>
      <c r="IW3348" s="129"/>
      <c r="IX3348" s="129"/>
      <c r="IY3348" s="129"/>
      <c r="IZ3348" s="129"/>
      <c r="JA3348" s="129"/>
      <c r="JB3348" s="129"/>
      <c r="JC3348" s="129"/>
      <c r="JD3348" s="129"/>
      <c r="JE3348" s="129"/>
      <c r="JF3348" s="129"/>
      <c r="JG3348" s="129"/>
      <c r="JH3348" s="129"/>
      <c r="JI3348" s="129"/>
      <c r="JJ3348" s="129"/>
      <c r="JK3348" s="129"/>
      <c r="JL3348" s="129"/>
      <c r="JM3348" s="129"/>
      <c r="JN3348" s="129"/>
      <c r="JO3348" s="129"/>
      <c r="JP3348" s="129"/>
      <c r="JQ3348" s="129"/>
      <c r="JR3348" s="129"/>
      <c r="JS3348" s="129"/>
      <c r="JT3348" s="129"/>
      <c r="JU3348" s="129"/>
      <c r="JV3348" s="129"/>
      <c r="JW3348" s="129"/>
      <c r="JX3348" s="129"/>
      <c r="JY3348" s="129"/>
      <c r="JZ3348" s="129"/>
      <c r="KA3348" s="129"/>
      <c r="KB3348" s="129"/>
      <c r="KC3348" s="129"/>
      <c r="KD3348" s="129"/>
      <c r="KE3348" s="129"/>
      <c r="KF3348" s="129"/>
      <c r="KG3348" s="129"/>
      <c r="KH3348" s="129"/>
      <c r="KI3348" s="129"/>
      <c r="KJ3348" s="129"/>
      <c r="KK3348" s="129"/>
      <c r="KL3348" s="129"/>
      <c r="KM3348" s="129"/>
      <c r="KN3348" s="129"/>
      <c r="KO3348" s="129"/>
      <c r="KP3348" s="129"/>
      <c r="KQ3348" s="129"/>
      <c r="KR3348" s="129"/>
      <c r="KS3348" s="129"/>
      <c r="KT3348" s="129"/>
      <c r="KU3348" s="129"/>
      <c r="KV3348" s="129"/>
      <c r="KW3348" s="129"/>
      <c r="KX3348" s="129"/>
      <c r="KY3348" s="129"/>
      <c r="KZ3348" s="129"/>
      <c r="LA3348" s="129"/>
      <c r="LB3348" s="129"/>
      <c r="LC3348" s="129"/>
      <c r="LD3348" s="129"/>
      <c r="LE3348" s="129"/>
      <c r="LF3348" s="129"/>
      <c r="LG3348" s="129"/>
      <c r="LH3348" s="129"/>
      <c r="LI3348" s="129"/>
      <c r="LJ3348" s="129"/>
      <c r="LK3348" s="129"/>
      <c r="LL3348" s="129"/>
      <c r="LM3348" s="129"/>
      <c r="LN3348" s="129"/>
      <c r="LO3348" s="129"/>
      <c r="LP3348" s="129"/>
      <c r="LQ3348" s="129"/>
      <c r="LR3348" s="129"/>
      <c r="LS3348" s="129"/>
      <c r="LT3348" s="129"/>
      <c r="LU3348" s="129"/>
      <c r="LV3348" s="129"/>
      <c r="LW3348" s="129"/>
      <c r="LX3348" s="129"/>
      <c r="LY3348" s="129"/>
      <c r="LZ3348" s="129"/>
      <c r="MA3348" s="129"/>
      <c r="MB3348" s="129"/>
      <c r="MC3348" s="129"/>
      <c r="MD3348" s="129"/>
      <c r="ME3348" s="129"/>
      <c r="MF3348" s="129"/>
      <c r="MG3348" s="129"/>
      <c r="MH3348" s="129"/>
      <c r="MI3348" s="129"/>
      <c r="MJ3348" s="129"/>
      <c r="MK3348" s="129"/>
      <c r="ML3348" s="129"/>
      <c r="MM3348" s="129"/>
      <c r="MN3348" s="129"/>
      <c r="MO3348" s="129"/>
      <c r="MP3348" s="129"/>
      <c r="MQ3348" s="129"/>
      <c r="MR3348" s="129"/>
      <c r="MS3348" s="129"/>
      <c r="MT3348" s="129"/>
      <c r="MU3348" s="129"/>
      <c r="MV3348" s="129"/>
      <c r="MW3348" s="129"/>
      <c r="MX3348" s="129"/>
      <c r="MY3348" s="129"/>
      <c r="MZ3348" s="129"/>
      <c r="NA3348" s="129"/>
      <c r="NB3348" s="129"/>
      <c r="NC3348" s="129"/>
      <c r="ND3348" s="129"/>
      <c r="NE3348" s="129"/>
      <c r="NF3348" s="129"/>
      <c r="NG3348" s="129"/>
      <c r="NH3348" s="129"/>
      <c r="NI3348" s="129"/>
      <c r="NJ3348" s="129"/>
      <c r="NK3348" s="129"/>
      <c r="NL3348" s="129"/>
      <c r="NM3348" s="129"/>
      <c r="NN3348" s="129"/>
      <c r="NO3348" s="129"/>
      <c r="NP3348" s="129"/>
      <c r="NQ3348" s="129"/>
      <c r="NR3348" s="129"/>
      <c r="NS3348" s="129"/>
      <c r="NT3348" s="129"/>
      <c r="NU3348" s="129"/>
      <c r="NV3348" s="129"/>
      <c r="NW3348" s="129"/>
      <c r="NX3348" s="129"/>
      <c r="NY3348" s="129"/>
      <c r="NZ3348" s="129"/>
      <c r="OA3348" s="129"/>
      <c r="OB3348" s="129"/>
      <c r="OC3348" s="129"/>
      <c r="OD3348" s="129"/>
      <c r="OE3348" s="129"/>
      <c r="OF3348" s="129"/>
      <c r="OG3348" s="129"/>
      <c r="OH3348" s="129"/>
    </row>
    <row r="3349" spans="1:398" ht="16.5" customHeight="1">
      <c r="A3349" s="41" t="s">
        <v>8929</v>
      </c>
      <c r="B3349" s="41"/>
      <c r="C3349" s="368"/>
      <c r="D3349" s="2"/>
      <c r="E3349" s="308" t="s">
        <v>90</v>
      </c>
      <c r="F3349" s="308" t="s">
        <v>36</v>
      </c>
      <c r="G3349" s="308" t="s">
        <v>353</v>
      </c>
      <c r="H3349" s="308">
        <v>2017</v>
      </c>
      <c r="I3349" s="308">
        <v>1</v>
      </c>
      <c r="J3349" s="308">
        <v>0</v>
      </c>
      <c r="K3349" s="308">
        <v>0</v>
      </c>
      <c r="L3349" s="16" t="s">
        <v>8935</v>
      </c>
      <c r="M3349" s="106"/>
      <c r="N3349" s="16" t="s">
        <v>2570</v>
      </c>
      <c r="O3349" s="17">
        <v>1920</v>
      </c>
      <c r="P3349" s="17">
        <v>0</v>
      </c>
      <c r="Q3349" s="17">
        <v>0</v>
      </c>
      <c r="R3349" s="18" t="s">
        <v>33</v>
      </c>
      <c r="S3349" s="19">
        <v>60</v>
      </c>
      <c r="T3349" s="19">
        <v>110</v>
      </c>
      <c r="U3349" s="19">
        <v>2.37</v>
      </c>
      <c r="V3349" s="19">
        <v>0</v>
      </c>
      <c r="W3349" s="310">
        <v>4.4999999999999998E-2</v>
      </c>
      <c r="X3349" s="21">
        <v>86.399999999999991</v>
      </c>
      <c r="Y3349" s="22" t="s">
        <v>33</v>
      </c>
      <c r="Z3349" s="14"/>
      <c r="AA3349" s="24"/>
      <c r="AB3349" s="14"/>
      <c r="AC3349" s="14"/>
      <c r="AD3349" s="25"/>
      <c r="AE3349" s="26"/>
      <c r="AF3349" s="27"/>
      <c r="AG3349" s="309"/>
      <c r="AH3349" s="309"/>
      <c r="AI3349" s="309"/>
      <c r="AJ3349" s="309"/>
      <c r="AK3349" s="309"/>
      <c r="AL3349" s="309"/>
      <c r="AM3349" s="309"/>
      <c r="AN3349" s="309"/>
      <c r="AO3349" s="309"/>
      <c r="AP3349" s="129"/>
      <c r="AQ3349" s="129"/>
      <c r="AR3349" s="129"/>
      <c r="AS3349" s="129"/>
      <c r="AT3349" s="129"/>
      <c r="AU3349" s="129"/>
      <c r="AV3349" s="129"/>
      <c r="AW3349" s="129"/>
      <c r="AX3349" s="129"/>
      <c r="AY3349" s="129"/>
      <c r="AZ3349" s="129"/>
      <c r="BA3349" s="129"/>
      <c r="BB3349" s="129"/>
      <c r="BC3349" s="129"/>
      <c r="BD3349" s="129"/>
      <c r="BE3349" s="129"/>
      <c r="BF3349" s="129"/>
      <c r="BG3349" s="129"/>
      <c r="BH3349" s="129"/>
      <c r="BI3349" s="129"/>
      <c r="BJ3349" s="129"/>
      <c r="BK3349" s="129"/>
      <c r="BL3349" s="129"/>
      <c r="BM3349" s="129"/>
      <c r="BN3349" s="129"/>
      <c r="BO3349" s="129"/>
      <c r="BP3349" s="129"/>
      <c r="BQ3349" s="129"/>
      <c r="BR3349" s="129"/>
      <c r="BS3349" s="129"/>
      <c r="BT3349" s="129"/>
      <c r="BU3349" s="129"/>
      <c r="BV3349" s="129"/>
      <c r="BW3349" s="129"/>
      <c r="BX3349" s="129"/>
      <c r="BY3349" s="129"/>
      <c r="BZ3349" s="129"/>
      <c r="CA3349" s="129"/>
      <c r="CB3349" s="129"/>
      <c r="CC3349" s="129"/>
      <c r="CD3349" s="129"/>
      <c r="CE3349" s="129"/>
      <c r="CF3349" s="129"/>
      <c r="CG3349" s="129"/>
      <c r="CH3349" s="129"/>
      <c r="CI3349" s="129"/>
      <c r="CJ3349" s="129"/>
      <c r="CK3349" s="129"/>
      <c r="CL3349" s="129"/>
      <c r="CM3349" s="129"/>
      <c r="CN3349" s="129"/>
      <c r="CO3349" s="129"/>
      <c r="CP3349" s="129"/>
      <c r="CQ3349" s="129"/>
      <c r="CR3349" s="129"/>
      <c r="CS3349" s="129"/>
      <c r="CT3349" s="129"/>
      <c r="CU3349" s="129"/>
      <c r="CV3349" s="129"/>
      <c r="CW3349" s="129"/>
      <c r="CX3349" s="129"/>
      <c r="CY3349" s="129"/>
      <c r="CZ3349" s="129"/>
      <c r="DA3349" s="129"/>
      <c r="DB3349" s="129"/>
      <c r="DC3349" s="129"/>
      <c r="DD3349" s="129"/>
      <c r="DE3349" s="129"/>
      <c r="DF3349" s="129"/>
      <c r="DG3349" s="129"/>
      <c r="DH3349" s="129"/>
      <c r="DI3349" s="129"/>
      <c r="DJ3349" s="129"/>
      <c r="DK3349" s="129"/>
      <c r="DL3349" s="129"/>
      <c r="DM3349" s="129"/>
      <c r="DN3349" s="129"/>
      <c r="DO3349" s="129"/>
      <c r="DP3349" s="129"/>
      <c r="DQ3349" s="129"/>
      <c r="DR3349" s="129"/>
      <c r="DS3349" s="129"/>
      <c r="DT3349" s="129"/>
      <c r="DU3349" s="129"/>
      <c r="DV3349" s="129"/>
      <c r="DW3349" s="129"/>
      <c r="DX3349" s="129"/>
      <c r="DY3349" s="129"/>
      <c r="DZ3349" s="129"/>
      <c r="EA3349" s="129"/>
      <c r="EB3349" s="129"/>
      <c r="EC3349" s="129"/>
      <c r="ED3349" s="129"/>
      <c r="EE3349" s="129"/>
      <c r="EF3349" s="129"/>
      <c r="EG3349" s="129"/>
      <c r="EH3349" s="129"/>
      <c r="EI3349" s="129"/>
      <c r="EJ3349" s="129"/>
      <c r="EK3349" s="129"/>
      <c r="EL3349" s="129"/>
      <c r="EM3349" s="129"/>
      <c r="EN3349" s="129"/>
      <c r="EO3349" s="129"/>
      <c r="EP3349" s="129"/>
      <c r="EQ3349" s="129"/>
      <c r="ER3349" s="129"/>
      <c r="ES3349" s="129"/>
      <c r="ET3349" s="129"/>
      <c r="EU3349" s="129"/>
      <c r="EV3349" s="129"/>
      <c r="EW3349" s="129"/>
      <c r="EX3349" s="129"/>
      <c r="EY3349" s="129"/>
      <c r="EZ3349" s="129"/>
      <c r="FA3349" s="129"/>
      <c r="FB3349" s="129"/>
      <c r="FC3349" s="129"/>
      <c r="FD3349" s="129"/>
      <c r="FE3349" s="129"/>
      <c r="FF3349" s="129"/>
      <c r="FG3349" s="129"/>
      <c r="FH3349" s="129"/>
      <c r="FI3349" s="129"/>
      <c r="FJ3349" s="129"/>
      <c r="FK3349" s="129"/>
      <c r="FL3349" s="129"/>
      <c r="FM3349" s="129"/>
      <c r="FN3349" s="129"/>
      <c r="FO3349" s="129"/>
      <c r="FP3349" s="129"/>
      <c r="FQ3349" s="129"/>
      <c r="FR3349" s="129"/>
      <c r="FS3349" s="129"/>
      <c r="FT3349" s="129"/>
      <c r="FU3349" s="129"/>
      <c r="FV3349" s="129"/>
      <c r="FW3349" s="129"/>
      <c r="FX3349" s="129"/>
      <c r="FY3349" s="129"/>
      <c r="FZ3349" s="129"/>
      <c r="GA3349" s="129"/>
      <c r="GB3349" s="129"/>
      <c r="GC3349" s="129"/>
      <c r="GD3349" s="129"/>
      <c r="GE3349" s="129"/>
      <c r="GF3349" s="129"/>
      <c r="GG3349" s="129"/>
      <c r="GH3349" s="129"/>
      <c r="GI3349" s="129"/>
      <c r="GJ3349" s="129"/>
      <c r="GK3349" s="129"/>
      <c r="GL3349" s="129"/>
      <c r="GM3349" s="129"/>
      <c r="GN3349" s="129"/>
      <c r="GO3349" s="129"/>
      <c r="GP3349" s="129"/>
      <c r="GQ3349" s="129"/>
      <c r="GR3349" s="129"/>
      <c r="GS3349" s="129"/>
      <c r="GT3349" s="129"/>
      <c r="GU3349" s="129"/>
      <c r="GV3349" s="129"/>
      <c r="GW3349" s="129"/>
      <c r="GX3349" s="129"/>
      <c r="GY3349" s="129"/>
      <c r="GZ3349" s="129"/>
      <c r="HA3349" s="129"/>
      <c r="HB3349" s="129"/>
      <c r="HC3349" s="129"/>
      <c r="HD3349" s="129"/>
      <c r="HE3349" s="129"/>
      <c r="HF3349" s="129"/>
      <c r="HG3349" s="129"/>
      <c r="HH3349" s="129"/>
      <c r="HI3349" s="129"/>
      <c r="HJ3349" s="129"/>
      <c r="HK3349" s="129"/>
      <c r="HL3349" s="129"/>
      <c r="HM3349" s="129"/>
      <c r="HN3349" s="129"/>
      <c r="HO3349" s="129"/>
      <c r="HP3349" s="129"/>
      <c r="HQ3349" s="129"/>
      <c r="HR3349" s="129"/>
      <c r="HS3349" s="129"/>
      <c r="HT3349" s="129"/>
      <c r="HU3349" s="129"/>
      <c r="HV3349" s="129"/>
      <c r="HW3349" s="129"/>
      <c r="HX3349" s="129"/>
      <c r="HY3349" s="129"/>
      <c r="HZ3349" s="129"/>
      <c r="IA3349" s="129"/>
      <c r="IB3349" s="129"/>
      <c r="IC3349" s="129"/>
      <c r="ID3349" s="129"/>
      <c r="IE3349" s="129"/>
      <c r="IF3349" s="129"/>
      <c r="IG3349" s="129"/>
      <c r="IH3349" s="129"/>
      <c r="II3349" s="129"/>
      <c r="IJ3349" s="129"/>
      <c r="IK3349" s="129"/>
      <c r="IL3349" s="129"/>
      <c r="IM3349" s="129"/>
      <c r="IN3349" s="129"/>
      <c r="IO3349" s="129"/>
      <c r="IP3349" s="129"/>
      <c r="IQ3349" s="129"/>
      <c r="IR3349" s="129"/>
      <c r="IS3349" s="129"/>
      <c r="IT3349" s="129"/>
      <c r="IU3349" s="129"/>
      <c r="IV3349" s="129"/>
      <c r="IW3349" s="129"/>
      <c r="IX3349" s="129"/>
      <c r="IY3349" s="129"/>
      <c r="IZ3349" s="129"/>
      <c r="JA3349" s="129"/>
      <c r="JB3349" s="129"/>
      <c r="JC3349" s="129"/>
      <c r="JD3349" s="129"/>
      <c r="JE3349" s="129"/>
      <c r="JF3349" s="129"/>
      <c r="JG3349" s="129"/>
      <c r="JH3349" s="129"/>
      <c r="JI3349" s="129"/>
      <c r="JJ3349" s="129"/>
      <c r="JK3349" s="129"/>
      <c r="JL3349" s="129"/>
      <c r="JM3349" s="129"/>
      <c r="JN3349" s="129"/>
      <c r="JO3349" s="129"/>
      <c r="JP3349" s="129"/>
      <c r="JQ3349" s="129"/>
      <c r="JR3349" s="129"/>
      <c r="JS3349" s="129"/>
      <c r="JT3349" s="129"/>
      <c r="JU3349" s="129"/>
      <c r="JV3349" s="129"/>
      <c r="JW3349" s="129"/>
      <c r="JX3349" s="129"/>
      <c r="JY3349" s="129"/>
      <c r="JZ3349" s="129"/>
      <c r="KA3349" s="129"/>
      <c r="KB3349" s="129"/>
      <c r="KC3349" s="129"/>
      <c r="KD3349" s="129"/>
      <c r="KE3349" s="129"/>
      <c r="KF3349" s="129"/>
      <c r="KG3349" s="129"/>
      <c r="KH3349" s="129"/>
      <c r="KI3349" s="129"/>
      <c r="KJ3349" s="129"/>
      <c r="KK3349" s="129"/>
      <c r="KL3349" s="129"/>
      <c r="KM3349" s="129"/>
      <c r="KN3349" s="129"/>
      <c r="KO3349" s="129"/>
      <c r="KP3349" s="129"/>
      <c r="KQ3349" s="129"/>
      <c r="KR3349" s="129"/>
      <c r="KS3349" s="129"/>
      <c r="KT3349" s="129"/>
      <c r="KU3349" s="129"/>
      <c r="KV3349" s="129"/>
      <c r="KW3349" s="129"/>
      <c r="KX3349" s="129"/>
      <c r="KY3349" s="129"/>
      <c r="KZ3349" s="129"/>
      <c r="LA3349" s="129"/>
      <c r="LB3349" s="129"/>
      <c r="LC3349" s="129"/>
      <c r="LD3349" s="129"/>
      <c r="LE3349" s="129"/>
      <c r="LF3349" s="129"/>
      <c r="LG3349" s="129"/>
      <c r="LH3349" s="129"/>
      <c r="LI3349" s="129"/>
      <c r="LJ3349" s="129"/>
      <c r="LK3349" s="129"/>
      <c r="LL3349" s="129"/>
      <c r="LM3349" s="129"/>
      <c r="LN3349" s="129"/>
      <c r="LO3349" s="129"/>
      <c r="LP3349" s="129"/>
      <c r="LQ3349" s="129"/>
      <c r="LR3349" s="129"/>
      <c r="LS3349" s="129"/>
      <c r="LT3349" s="129"/>
      <c r="LU3349" s="129"/>
      <c r="LV3349" s="129"/>
      <c r="LW3349" s="129"/>
      <c r="LX3349" s="129"/>
      <c r="LY3349" s="129"/>
      <c r="LZ3349" s="129"/>
      <c r="MA3349" s="129"/>
      <c r="MB3349" s="129"/>
      <c r="MC3349" s="129"/>
      <c r="MD3349" s="129"/>
      <c r="ME3349" s="129"/>
      <c r="MF3349" s="129"/>
      <c r="MG3349" s="129"/>
      <c r="MH3349" s="129"/>
      <c r="MI3349" s="129"/>
      <c r="MJ3349" s="129"/>
      <c r="MK3349" s="129"/>
      <c r="ML3349" s="129"/>
      <c r="MM3349" s="129"/>
      <c r="MN3349" s="129"/>
      <c r="MO3349" s="129"/>
      <c r="MP3349" s="129"/>
      <c r="MQ3349" s="129"/>
      <c r="MR3349" s="129"/>
      <c r="MS3349" s="129"/>
      <c r="MT3349" s="129"/>
      <c r="MU3349" s="129"/>
      <c r="MV3349" s="129"/>
      <c r="MW3349" s="129"/>
      <c r="MX3349" s="129"/>
      <c r="MY3349" s="129"/>
      <c r="MZ3349" s="129"/>
      <c r="NA3349" s="129"/>
      <c r="NB3349" s="129"/>
      <c r="NC3349" s="129"/>
      <c r="ND3349" s="129"/>
      <c r="NE3349" s="129"/>
      <c r="NF3349" s="129"/>
      <c r="NG3349" s="129"/>
      <c r="NH3349" s="129"/>
      <c r="NI3349" s="129"/>
      <c r="NJ3349" s="129"/>
      <c r="NK3349" s="129"/>
      <c r="NL3349" s="129"/>
      <c r="NM3349" s="129"/>
      <c r="NN3349" s="129"/>
      <c r="NO3349" s="129"/>
      <c r="NP3349" s="129"/>
      <c r="NQ3349" s="129"/>
      <c r="NR3349" s="129"/>
      <c r="NS3349" s="129"/>
      <c r="NT3349" s="129"/>
      <c r="NU3349" s="129"/>
      <c r="NV3349" s="129"/>
      <c r="NW3349" s="129"/>
      <c r="NX3349" s="129"/>
      <c r="NY3349" s="129"/>
      <c r="NZ3349" s="129"/>
      <c r="OA3349" s="129"/>
      <c r="OB3349" s="129"/>
      <c r="OC3349" s="129"/>
      <c r="OD3349" s="129"/>
      <c r="OE3349" s="129"/>
      <c r="OF3349" s="129"/>
      <c r="OG3349" s="129"/>
      <c r="OH3349" s="129"/>
    </row>
    <row r="3350" spans="1:398" ht="16.5" customHeight="1">
      <c r="A3350" s="41" t="s">
        <v>8908</v>
      </c>
      <c r="B3350" s="41"/>
      <c r="C3350" s="368"/>
      <c r="D3350" s="2"/>
      <c r="E3350" s="308" t="s">
        <v>2830</v>
      </c>
      <c r="F3350" s="308" t="s">
        <v>2831</v>
      </c>
      <c r="G3350" s="308" t="s">
        <v>2832</v>
      </c>
      <c r="H3350" s="308">
        <v>2018</v>
      </c>
      <c r="I3350" s="308">
        <v>1</v>
      </c>
      <c r="J3350" s="308">
        <v>0</v>
      </c>
      <c r="K3350" s="308">
        <v>0</v>
      </c>
      <c r="L3350" s="16" t="s">
        <v>8919</v>
      </c>
      <c r="M3350" s="106"/>
      <c r="N3350" s="16" t="s">
        <v>2570</v>
      </c>
      <c r="O3350" s="17">
        <v>1920</v>
      </c>
      <c r="P3350" s="17">
        <v>0</v>
      </c>
      <c r="Q3350" s="17">
        <v>0</v>
      </c>
      <c r="R3350" s="18" t="s">
        <v>33</v>
      </c>
      <c r="S3350" s="19">
        <v>60</v>
      </c>
      <c r="T3350" s="19">
        <v>110</v>
      </c>
      <c r="U3350" s="244">
        <v>0</v>
      </c>
      <c r="V3350" s="19">
        <v>0</v>
      </c>
      <c r="W3350" s="310">
        <v>0.05</v>
      </c>
      <c r="X3350" s="21">
        <v>96</v>
      </c>
      <c r="Y3350" s="22" t="s">
        <v>33</v>
      </c>
      <c r="Z3350" s="14"/>
      <c r="AA3350" s="24"/>
      <c r="AB3350" s="14"/>
      <c r="AC3350" s="14"/>
      <c r="AD3350" s="25"/>
      <c r="AE3350" s="26"/>
      <c r="AF3350" s="27"/>
      <c r="AG3350" s="309"/>
      <c r="AH3350" s="309"/>
      <c r="AI3350" s="309"/>
      <c r="AJ3350" s="309"/>
      <c r="AK3350" s="309"/>
      <c r="AL3350" s="309"/>
      <c r="AM3350" s="309"/>
      <c r="AN3350" s="309"/>
      <c r="AO3350" s="309"/>
      <c r="AP3350" s="129"/>
      <c r="AQ3350" s="129"/>
      <c r="AR3350" s="129"/>
      <c r="AS3350" s="129"/>
      <c r="AT3350" s="129"/>
      <c r="AU3350" s="129"/>
      <c r="AV3350" s="129"/>
      <c r="AW3350" s="129"/>
      <c r="AX3350" s="129"/>
      <c r="AY3350" s="129"/>
      <c r="AZ3350" s="129"/>
      <c r="BA3350" s="129"/>
      <c r="BB3350" s="129"/>
      <c r="BC3350" s="129"/>
      <c r="BD3350" s="129"/>
      <c r="BE3350" s="129"/>
      <c r="BF3350" s="129"/>
      <c r="BG3350" s="129"/>
      <c r="BH3350" s="129"/>
      <c r="BI3350" s="129"/>
      <c r="BJ3350" s="129"/>
      <c r="BK3350" s="129"/>
      <c r="BL3350" s="129"/>
      <c r="BM3350" s="129"/>
      <c r="BN3350" s="129"/>
      <c r="BO3350" s="129"/>
      <c r="BP3350" s="129"/>
      <c r="BQ3350" s="129"/>
      <c r="BR3350" s="129"/>
      <c r="BS3350" s="129"/>
      <c r="BT3350" s="129"/>
      <c r="BU3350" s="129"/>
      <c r="BV3350" s="129"/>
      <c r="BW3350" s="129"/>
      <c r="BX3350" s="129"/>
      <c r="BY3350" s="129"/>
      <c r="BZ3350" s="129"/>
      <c r="CA3350" s="129"/>
      <c r="CB3350" s="129"/>
      <c r="CC3350" s="129"/>
      <c r="CD3350" s="129"/>
      <c r="CE3350" s="129"/>
      <c r="CF3350" s="129"/>
      <c r="CG3350" s="129"/>
      <c r="CH3350" s="129"/>
      <c r="CI3350" s="129"/>
      <c r="CJ3350" s="129"/>
      <c r="CK3350" s="129"/>
      <c r="CL3350" s="129"/>
      <c r="CM3350" s="129"/>
      <c r="CN3350" s="129"/>
      <c r="CO3350" s="129"/>
      <c r="CP3350" s="129"/>
      <c r="CQ3350" s="129"/>
      <c r="CR3350" s="129"/>
      <c r="CS3350" s="129"/>
      <c r="CT3350" s="129"/>
      <c r="CU3350" s="129"/>
      <c r="CV3350" s="129"/>
      <c r="CW3350" s="129"/>
      <c r="CX3350" s="129"/>
      <c r="CY3350" s="129"/>
      <c r="CZ3350" s="129"/>
      <c r="DA3350" s="129"/>
      <c r="DB3350" s="129"/>
      <c r="DC3350" s="129"/>
      <c r="DD3350" s="129"/>
      <c r="DE3350" s="129"/>
      <c r="DF3350" s="129"/>
      <c r="DG3350" s="129"/>
      <c r="DH3350" s="129"/>
      <c r="DI3350" s="129"/>
      <c r="DJ3350" s="129"/>
      <c r="DK3350" s="129"/>
      <c r="DL3350" s="129"/>
      <c r="DM3350" s="129"/>
      <c r="DN3350" s="129"/>
      <c r="DO3350" s="129"/>
      <c r="DP3350" s="129"/>
      <c r="DQ3350" s="129"/>
      <c r="DR3350" s="129"/>
      <c r="DS3350" s="129"/>
      <c r="DT3350" s="129"/>
      <c r="DU3350" s="129"/>
      <c r="DV3350" s="129"/>
      <c r="DW3350" s="129"/>
      <c r="DX3350" s="129"/>
      <c r="DY3350" s="129"/>
      <c r="DZ3350" s="129"/>
      <c r="EA3350" s="129"/>
      <c r="EB3350" s="129"/>
      <c r="EC3350" s="129"/>
      <c r="ED3350" s="129"/>
      <c r="EE3350" s="129"/>
      <c r="EF3350" s="129"/>
      <c r="EG3350" s="129"/>
      <c r="EH3350" s="129"/>
      <c r="EI3350" s="129"/>
      <c r="EJ3350" s="129"/>
      <c r="EK3350" s="129"/>
      <c r="EL3350" s="129"/>
      <c r="EM3350" s="129"/>
      <c r="EN3350" s="129"/>
      <c r="EO3350" s="129"/>
      <c r="EP3350" s="129"/>
      <c r="EQ3350" s="129"/>
      <c r="ER3350" s="129"/>
      <c r="ES3350" s="129"/>
      <c r="ET3350" s="129"/>
      <c r="EU3350" s="129"/>
      <c r="EV3350" s="129"/>
      <c r="EW3350" s="129"/>
      <c r="EX3350" s="129"/>
      <c r="EY3350" s="129"/>
      <c r="EZ3350" s="129"/>
      <c r="FA3350" s="129"/>
      <c r="FB3350" s="129"/>
      <c r="FC3350" s="129"/>
      <c r="FD3350" s="129"/>
      <c r="FE3350" s="129"/>
      <c r="FF3350" s="129"/>
      <c r="FG3350" s="129"/>
      <c r="FH3350" s="129"/>
      <c r="FI3350" s="129"/>
      <c r="FJ3350" s="129"/>
      <c r="FK3350" s="129"/>
      <c r="FL3350" s="129"/>
      <c r="FM3350" s="129"/>
      <c r="FN3350" s="129"/>
      <c r="FO3350" s="129"/>
      <c r="FP3350" s="129"/>
      <c r="FQ3350" s="129"/>
      <c r="FR3350" s="129"/>
      <c r="FS3350" s="129"/>
      <c r="FT3350" s="129"/>
      <c r="FU3350" s="129"/>
      <c r="FV3350" s="129"/>
      <c r="FW3350" s="129"/>
      <c r="FX3350" s="129"/>
      <c r="FY3350" s="129"/>
      <c r="FZ3350" s="129"/>
      <c r="GA3350" s="129"/>
      <c r="GB3350" s="129"/>
      <c r="GC3350" s="129"/>
      <c r="GD3350" s="129"/>
      <c r="GE3350" s="129"/>
      <c r="GF3350" s="129"/>
      <c r="GG3350" s="129"/>
      <c r="GH3350" s="129"/>
      <c r="GI3350" s="129"/>
      <c r="GJ3350" s="129"/>
      <c r="GK3350" s="129"/>
      <c r="GL3350" s="129"/>
      <c r="GM3350" s="129"/>
      <c r="GN3350" s="129"/>
      <c r="GO3350" s="129"/>
      <c r="GP3350" s="129"/>
      <c r="GQ3350" s="129"/>
      <c r="GR3350" s="129"/>
      <c r="GS3350" s="129"/>
      <c r="GT3350" s="129"/>
      <c r="GU3350" s="129"/>
      <c r="GV3350" s="129"/>
      <c r="GW3350" s="129"/>
      <c r="GX3350" s="129"/>
      <c r="GY3350" s="129"/>
      <c r="GZ3350" s="129"/>
      <c r="HA3350" s="129"/>
      <c r="HB3350" s="129"/>
      <c r="HC3350" s="129"/>
      <c r="HD3350" s="129"/>
      <c r="HE3350" s="129"/>
      <c r="HF3350" s="129"/>
      <c r="HG3350" s="129"/>
      <c r="HH3350" s="129"/>
      <c r="HI3350" s="129"/>
      <c r="HJ3350" s="129"/>
      <c r="HK3350" s="129"/>
      <c r="HL3350" s="129"/>
      <c r="HM3350" s="129"/>
      <c r="HN3350" s="129"/>
      <c r="HO3350" s="129"/>
      <c r="HP3350" s="129"/>
      <c r="HQ3350" s="129"/>
      <c r="HR3350" s="129"/>
      <c r="HS3350" s="129"/>
      <c r="HT3350" s="129"/>
      <c r="HU3350" s="129"/>
      <c r="HV3350" s="129"/>
      <c r="HW3350" s="129"/>
      <c r="HX3350" s="129"/>
      <c r="HY3350" s="129"/>
      <c r="HZ3350" s="129"/>
      <c r="IA3350" s="129"/>
      <c r="IB3350" s="129"/>
      <c r="IC3350" s="129"/>
      <c r="ID3350" s="129"/>
      <c r="IE3350" s="129"/>
      <c r="IF3350" s="129"/>
      <c r="IG3350" s="129"/>
      <c r="IH3350" s="129"/>
      <c r="II3350" s="129"/>
      <c r="IJ3350" s="129"/>
      <c r="IK3350" s="129"/>
      <c r="IL3350" s="129"/>
      <c r="IM3350" s="129"/>
      <c r="IN3350" s="129"/>
      <c r="IO3350" s="129"/>
      <c r="IP3350" s="129"/>
      <c r="IQ3350" s="129"/>
      <c r="IR3350" s="129"/>
      <c r="IS3350" s="129"/>
      <c r="IT3350" s="129"/>
      <c r="IU3350" s="129"/>
      <c r="IV3350" s="129"/>
      <c r="IW3350" s="129"/>
      <c r="IX3350" s="129"/>
      <c r="IY3350" s="129"/>
      <c r="IZ3350" s="129"/>
      <c r="JA3350" s="129"/>
      <c r="JB3350" s="129"/>
      <c r="JC3350" s="129"/>
      <c r="JD3350" s="129"/>
      <c r="JE3350" s="129"/>
      <c r="JF3350" s="129"/>
      <c r="JG3350" s="129"/>
      <c r="JH3350" s="129"/>
      <c r="JI3350" s="129"/>
      <c r="JJ3350" s="129"/>
      <c r="JK3350" s="129"/>
      <c r="JL3350" s="129"/>
      <c r="JM3350" s="129"/>
      <c r="JN3350" s="129"/>
      <c r="JO3350" s="129"/>
      <c r="JP3350" s="129"/>
      <c r="JQ3350" s="129"/>
      <c r="JR3350" s="129"/>
      <c r="JS3350" s="129"/>
      <c r="JT3350" s="129"/>
      <c r="JU3350" s="129"/>
      <c r="JV3350" s="129"/>
      <c r="JW3350" s="129"/>
      <c r="JX3350" s="129"/>
      <c r="JY3350" s="129"/>
      <c r="JZ3350" s="129"/>
      <c r="KA3350" s="129"/>
      <c r="KB3350" s="129"/>
      <c r="KC3350" s="129"/>
      <c r="KD3350" s="129"/>
      <c r="KE3350" s="129"/>
      <c r="KF3350" s="129"/>
      <c r="KG3350" s="129"/>
      <c r="KH3350" s="129"/>
      <c r="KI3350" s="129"/>
      <c r="KJ3350" s="129"/>
      <c r="KK3350" s="129"/>
      <c r="KL3350" s="129"/>
      <c r="KM3350" s="129"/>
      <c r="KN3350" s="129"/>
      <c r="KO3350" s="129"/>
      <c r="KP3350" s="129"/>
      <c r="KQ3350" s="129"/>
      <c r="KR3350" s="129"/>
      <c r="KS3350" s="129"/>
      <c r="KT3350" s="129"/>
      <c r="KU3350" s="129"/>
      <c r="KV3350" s="129"/>
      <c r="KW3350" s="129"/>
      <c r="KX3350" s="129"/>
      <c r="KY3350" s="129"/>
      <c r="KZ3350" s="129"/>
      <c r="LA3350" s="129"/>
      <c r="LB3350" s="129"/>
      <c r="LC3350" s="129"/>
      <c r="LD3350" s="129"/>
      <c r="LE3350" s="129"/>
      <c r="LF3350" s="129"/>
      <c r="LG3350" s="129"/>
      <c r="LH3350" s="129"/>
      <c r="LI3350" s="129"/>
      <c r="LJ3350" s="129"/>
      <c r="LK3350" s="129"/>
      <c r="LL3350" s="129"/>
      <c r="LM3350" s="129"/>
      <c r="LN3350" s="129"/>
      <c r="LO3350" s="129"/>
      <c r="LP3350" s="129"/>
      <c r="LQ3350" s="129"/>
      <c r="LR3350" s="129"/>
      <c r="LS3350" s="129"/>
      <c r="LT3350" s="129"/>
      <c r="LU3350" s="129"/>
      <c r="LV3350" s="129"/>
      <c r="LW3350" s="129"/>
      <c r="LX3350" s="129"/>
      <c r="LY3350" s="129"/>
      <c r="LZ3350" s="129"/>
      <c r="MA3350" s="129"/>
      <c r="MB3350" s="129"/>
      <c r="MC3350" s="129"/>
      <c r="MD3350" s="129"/>
      <c r="ME3350" s="129"/>
      <c r="MF3350" s="129"/>
      <c r="MG3350" s="129"/>
      <c r="MH3350" s="129"/>
      <c r="MI3350" s="129"/>
      <c r="MJ3350" s="129"/>
      <c r="MK3350" s="129"/>
      <c r="ML3350" s="129"/>
      <c r="MM3350" s="129"/>
      <c r="MN3350" s="129"/>
      <c r="MO3350" s="129"/>
      <c r="MP3350" s="129"/>
      <c r="MQ3350" s="129"/>
      <c r="MR3350" s="129"/>
      <c r="MS3350" s="129"/>
      <c r="MT3350" s="129"/>
      <c r="MU3350" s="129"/>
      <c r="MV3350" s="129"/>
      <c r="MW3350" s="129"/>
      <c r="MX3350" s="129"/>
      <c r="MY3350" s="129"/>
      <c r="MZ3350" s="129"/>
      <c r="NA3350" s="129"/>
      <c r="NB3350" s="129"/>
      <c r="NC3350" s="129"/>
      <c r="ND3350" s="129"/>
      <c r="NE3350" s="129"/>
      <c r="NF3350" s="129"/>
      <c r="NG3350" s="129"/>
      <c r="NH3350" s="129"/>
      <c r="NI3350" s="129"/>
      <c r="NJ3350" s="129"/>
      <c r="NK3350" s="129"/>
      <c r="NL3350" s="129"/>
      <c r="NM3350" s="129"/>
      <c r="NN3350" s="129"/>
      <c r="NO3350" s="129"/>
      <c r="NP3350" s="129"/>
      <c r="NQ3350" s="129"/>
      <c r="NR3350" s="129"/>
      <c r="NS3350" s="129"/>
      <c r="NT3350" s="129"/>
      <c r="NU3350" s="129"/>
      <c r="NV3350" s="129"/>
      <c r="NW3350" s="129"/>
      <c r="NX3350" s="129"/>
      <c r="NY3350" s="129"/>
      <c r="NZ3350" s="129"/>
      <c r="OA3350" s="129"/>
      <c r="OB3350" s="129"/>
      <c r="OC3350" s="129"/>
      <c r="OD3350" s="129"/>
      <c r="OE3350" s="129"/>
      <c r="OF3350" s="129"/>
      <c r="OG3350" s="129"/>
      <c r="OH3350" s="129"/>
    </row>
    <row r="3351" spans="1:398" ht="16.5" customHeight="1">
      <c r="A3351" s="41" t="s">
        <v>8908</v>
      </c>
      <c r="B3351" s="41"/>
      <c r="C3351" s="368"/>
      <c r="D3351" s="41"/>
      <c r="E3351" s="308" t="s">
        <v>37</v>
      </c>
      <c r="F3351" s="308" t="s">
        <v>125</v>
      </c>
      <c r="G3351" s="308" t="s">
        <v>2825</v>
      </c>
      <c r="H3351" s="308">
        <v>2007</v>
      </c>
      <c r="I3351" s="308">
        <v>1</v>
      </c>
      <c r="J3351" s="308">
        <v>0</v>
      </c>
      <c r="K3351" s="308">
        <v>0</v>
      </c>
      <c r="L3351" s="16" t="s">
        <v>2589</v>
      </c>
      <c r="M3351" s="106"/>
      <c r="N3351" s="16" t="s">
        <v>2570</v>
      </c>
      <c r="O3351" s="17">
        <v>720</v>
      </c>
      <c r="P3351" s="17">
        <v>0</v>
      </c>
      <c r="Q3351" s="17">
        <v>0</v>
      </c>
      <c r="R3351" s="18" t="s">
        <v>33</v>
      </c>
      <c r="S3351" s="19">
        <v>60</v>
      </c>
      <c r="T3351" s="19">
        <v>110</v>
      </c>
      <c r="U3351" s="19">
        <v>2</v>
      </c>
      <c r="V3351" s="19">
        <v>0</v>
      </c>
      <c r="W3351" s="20">
        <v>0.13500000000000001</v>
      </c>
      <c r="X3351" s="21">
        <v>97.2</v>
      </c>
      <c r="Y3351" s="22" t="s">
        <v>33</v>
      </c>
      <c r="Z3351" s="14"/>
      <c r="AA3351" s="24"/>
      <c r="AB3351" s="14"/>
      <c r="AC3351" s="14"/>
      <c r="AD3351" s="25"/>
      <c r="AE3351" s="26"/>
      <c r="AF3351" s="27"/>
      <c r="AG3351" s="309"/>
      <c r="AH3351" s="309"/>
      <c r="AI3351" s="309"/>
      <c r="AJ3351" s="309"/>
      <c r="AK3351" s="309"/>
      <c r="AL3351" s="309"/>
      <c r="AM3351" s="309"/>
      <c r="AN3351" s="309"/>
      <c r="AO3351" s="309"/>
      <c r="AP3351" s="129"/>
      <c r="AQ3351" s="129"/>
      <c r="AR3351" s="129"/>
      <c r="AS3351" s="129"/>
      <c r="AT3351" s="129"/>
      <c r="AU3351" s="129"/>
      <c r="AV3351" s="129"/>
      <c r="AW3351" s="129"/>
      <c r="AX3351" s="129"/>
      <c r="AY3351" s="129"/>
      <c r="AZ3351" s="129"/>
      <c r="BA3351" s="129"/>
      <c r="BB3351" s="129"/>
      <c r="BC3351" s="129"/>
      <c r="BD3351" s="129"/>
      <c r="BE3351" s="129"/>
      <c r="BF3351" s="129"/>
      <c r="BG3351" s="129"/>
      <c r="BH3351" s="129"/>
      <c r="BI3351" s="129"/>
      <c r="BJ3351" s="129"/>
      <c r="BK3351" s="129"/>
      <c r="BL3351" s="129"/>
      <c r="BM3351" s="129"/>
      <c r="BN3351" s="129"/>
      <c r="BO3351" s="129"/>
      <c r="BP3351" s="129"/>
      <c r="BQ3351" s="129"/>
      <c r="BR3351" s="129"/>
      <c r="BS3351" s="129"/>
      <c r="BT3351" s="129"/>
      <c r="BU3351" s="129"/>
      <c r="BV3351" s="129"/>
      <c r="BW3351" s="129"/>
      <c r="BX3351" s="129"/>
      <c r="BY3351" s="129"/>
      <c r="BZ3351" s="129"/>
      <c r="CA3351" s="129"/>
      <c r="CB3351" s="129"/>
      <c r="CC3351" s="129"/>
      <c r="CD3351" s="129"/>
      <c r="CE3351" s="129"/>
      <c r="CF3351" s="129"/>
      <c r="CG3351" s="129"/>
      <c r="CH3351" s="129"/>
      <c r="CI3351" s="129"/>
      <c r="CJ3351" s="129"/>
      <c r="CK3351" s="129"/>
      <c r="CL3351" s="129"/>
      <c r="CM3351" s="129"/>
      <c r="CN3351" s="129"/>
      <c r="CO3351" s="129"/>
      <c r="CP3351" s="129"/>
      <c r="CQ3351" s="129"/>
      <c r="CR3351" s="129"/>
      <c r="CS3351" s="129"/>
      <c r="CT3351" s="129"/>
      <c r="CU3351" s="129"/>
      <c r="CV3351" s="129"/>
      <c r="CW3351" s="129"/>
      <c r="CX3351" s="129"/>
      <c r="CY3351" s="129"/>
      <c r="CZ3351" s="129"/>
      <c r="DA3351" s="129"/>
      <c r="DB3351" s="129"/>
      <c r="DC3351" s="129"/>
      <c r="DD3351" s="129"/>
      <c r="DE3351" s="129"/>
      <c r="DF3351" s="129"/>
      <c r="DG3351" s="129"/>
      <c r="DH3351" s="129"/>
      <c r="DI3351" s="129"/>
      <c r="DJ3351" s="129"/>
      <c r="DK3351" s="129"/>
      <c r="DL3351" s="129"/>
      <c r="DM3351" s="129"/>
      <c r="DN3351" s="129"/>
      <c r="DO3351" s="129"/>
      <c r="DP3351" s="129"/>
      <c r="DQ3351" s="129"/>
      <c r="DR3351" s="129"/>
      <c r="DS3351" s="129"/>
      <c r="DT3351" s="129"/>
      <c r="DU3351" s="129"/>
      <c r="DV3351" s="129"/>
      <c r="DW3351" s="129"/>
      <c r="DX3351" s="129"/>
      <c r="DY3351" s="129"/>
      <c r="DZ3351" s="129"/>
      <c r="EA3351" s="129"/>
      <c r="EB3351" s="129"/>
      <c r="EC3351" s="129"/>
      <c r="ED3351" s="129"/>
      <c r="EE3351" s="129"/>
      <c r="EF3351" s="129"/>
      <c r="EG3351" s="129"/>
      <c r="EH3351" s="129"/>
      <c r="EI3351" s="129"/>
      <c r="EJ3351" s="129"/>
      <c r="EK3351" s="129"/>
      <c r="EL3351" s="129"/>
      <c r="EM3351" s="129"/>
      <c r="EN3351" s="129"/>
      <c r="EO3351" s="129"/>
      <c r="EP3351" s="129"/>
      <c r="EQ3351" s="129"/>
      <c r="ER3351" s="129"/>
      <c r="ES3351" s="129"/>
      <c r="ET3351" s="129"/>
      <c r="EU3351" s="129"/>
      <c r="EV3351" s="129"/>
      <c r="EW3351" s="129"/>
      <c r="EX3351" s="129"/>
      <c r="EY3351" s="129"/>
      <c r="EZ3351" s="129"/>
      <c r="FA3351" s="129"/>
      <c r="FB3351" s="129"/>
      <c r="FC3351" s="129"/>
      <c r="FD3351" s="129"/>
      <c r="FE3351" s="129"/>
      <c r="FF3351" s="129"/>
      <c r="FG3351" s="129"/>
      <c r="FH3351" s="129"/>
      <c r="FI3351" s="129"/>
      <c r="FJ3351" s="129"/>
      <c r="FK3351" s="129"/>
      <c r="FL3351" s="129"/>
      <c r="FM3351" s="129"/>
      <c r="FN3351" s="129"/>
      <c r="FO3351" s="129"/>
      <c r="FP3351" s="129"/>
      <c r="FQ3351" s="129"/>
      <c r="FR3351" s="129"/>
      <c r="FS3351" s="129"/>
      <c r="FT3351" s="129"/>
      <c r="FU3351" s="129"/>
      <c r="FV3351" s="129"/>
      <c r="FW3351" s="129"/>
      <c r="FX3351" s="129"/>
      <c r="FY3351" s="129"/>
      <c r="FZ3351" s="129"/>
      <c r="GA3351" s="129"/>
      <c r="GB3351" s="129"/>
      <c r="GC3351" s="129"/>
      <c r="GD3351" s="129"/>
      <c r="GE3351" s="129"/>
      <c r="GF3351" s="129"/>
      <c r="GG3351" s="129"/>
      <c r="GH3351" s="129"/>
      <c r="GI3351" s="129"/>
      <c r="GJ3351" s="129"/>
      <c r="GK3351" s="129"/>
      <c r="GL3351" s="129"/>
      <c r="GM3351" s="129"/>
      <c r="GN3351" s="129"/>
      <c r="GO3351" s="129"/>
      <c r="GP3351" s="129"/>
      <c r="GQ3351" s="129"/>
      <c r="GR3351" s="129"/>
      <c r="GS3351" s="129"/>
      <c r="GT3351" s="129"/>
      <c r="GU3351" s="129"/>
      <c r="GV3351" s="129"/>
      <c r="GW3351" s="129"/>
      <c r="GX3351" s="129"/>
      <c r="GY3351" s="129"/>
      <c r="GZ3351" s="129"/>
      <c r="HA3351" s="129"/>
      <c r="HB3351" s="129"/>
      <c r="HC3351" s="129"/>
      <c r="HD3351" s="129"/>
      <c r="HE3351" s="129"/>
      <c r="HF3351" s="129"/>
      <c r="HG3351" s="129"/>
      <c r="HH3351" s="129"/>
      <c r="HI3351" s="129"/>
      <c r="HJ3351" s="129"/>
      <c r="HK3351" s="129"/>
      <c r="HL3351" s="129"/>
      <c r="HM3351" s="129"/>
      <c r="HN3351" s="129"/>
      <c r="HO3351" s="129"/>
      <c r="HP3351" s="129"/>
      <c r="HQ3351" s="129"/>
      <c r="HR3351" s="129"/>
      <c r="HS3351" s="129"/>
      <c r="HT3351" s="129"/>
      <c r="HU3351" s="129"/>
      <c r="HV3351" s="129"/>
      <c r="HW3351" s="129"/>
      <c r="HX3351" s="129"/>
      <c r="HY3351" s="129"/>
      <c r="HZ3351" s="129"/>
      <c r="IA3351" s="129"/>
      <c r="IB3351" s="129"/>
      <c r="IC3351" s="129"/>
      <c r="ID3351" s="129"/>
      <c r="IE3351" s="129"/>
      <c r="IF3351" s="129"/>
      <c r="IG3351" s="129"/>
      <c r="IH3351" s="129"/>
      <c r="II3351" s="129"/>
      <c r="IJ3351" s="129"/>
      <c r="IK3351" s="129"/>
      <c r="IL3351" s="129"/>
      <c r="IM3351" s="129"/>
      <c r="IN3351" s="129"/>
      <c r="IO3351" s="129"/>
      <c r="IP3351" s="129"/>
      <c r="IQ3351" s="129"/>
      <c r="IR3351" s="129"/>
      <c r="IS3351" s="129"/>
      <c r="IT3351" s="129"/>
      <c r="IU3351" s="129"/>
      <c r="IV3351" s="129"/>
      <c r="IW3351" s="129"/>
      <c r="IX3351" s="129"/>
      <c r="IY3351" s="129"/>
      <c r="IZ3351" s="129"/>
      <c r="JA3351" s="129"/>
      <c r="JB3351" s="129"/>
      <c r="JC3351" s="129"/>
      <c r="JD3351" s="129"/>
      <c r="JE3351" s="129"/>
      <c r="JF3351" s="129"/>
      <c r="JG3351" s="129"/>
      <c r="JH3351" s="129"/>
      <c r="JI3351" s="129"/>
      <c r="JJ3351" s="129"/>
      <c r="JK3351" s="129"/>
      <c r="JL3351" s="129"/>
      <c r="JM3351" s="129"/>
      <c r="JN3351" s="129"/>
      <c r="JO3351" s="129"/>
      <c r="JP3351" s="129"/>
      <c r="JQ3351" s="129"/>
      <c r="JR3351" s="129"/>
      <c r="JS3351" s="129"/>
      <c r="JT3351" s="129"/>
      <c r="JU3351" s="129"/>
      <c r="JV3351" s="129"/>
      <c r="JW3351" s="129"/>
      <c r="JX3351" s="129"/>
      <c r="JY3351" s="129"/>
      <c r="JZ3351" s="129"/>
      <c r="KA3351" s="129"/>
      <c r="KB3351" s="129"/>
      <c r="KC3351" s="129"/>
      <c r="KD3351" s="129"/>
      <c r="KE3351" s="129"/>
      <c r="KF3351" s="129"/>
      <c r="KG3351" s="129"/>
      <c r="KH3351" s="129"/>
      <c r="KI3351" s="129"/>
      <c r="KJ3351" s="129"/>
      <c r="KK3351" s="129"/>
      <c r="KL3351" s="129"/>
      <c r="KM3351" s="129"/>
      <c r="KN3351" s="129"/>
      <c r="KO3351" s="129"/>
      <c r="KP3351" s="129"/>
      <c r="KQ3351" s="129"/>
      <c r="KR3351" s="129"/>
      <c r="KS3351" s="129"/>
      <c r="KT3351" s="129"/>
      <c r="KU3351" s="129"/>
      <c r="KV3351" s="129"/>
      <c r="KW3351" s="129"/>
      <c r="KX3351" s="129"/>
      <c r="KY3351" s="129"/>
      <c r="KZ3351" s="129"/>
      <c r="LA3351" s="129"/>
      <c r="LB3351" s="129"/>
      <c r="LC3351" s="129"/>
      <c r="LD3351" s="129"/>
      <c r="LE3351" s="129"/>
      <c r="LF3351" s="129"/>
      <c r="LG3351" s="129"/>
      <c r="LH3351" s="129"/>
      <c r="LI3351" s="129"/>
      <c r="LJ3351" s="129"/>
      <c r="LK3351" s="129"/>
      <c r="LL3351" s="129"/>
      <c r="LM3351" s="129"/>
      <c r="LN3351" s="129"/>
      <c r="LO3351" s="129"/>
      <c r="LP3351" s="129"/>
      <c r="LQ3351" s="129"/>
      <c r="LR3351" s="129"/>
      <c r="LS3351" s="129"/>
      <c r="LT3351" s="129"/>
      <c r="LU3351" s="129"/>
      <c r="LV3351" s="129"/>
      <c r="LW3351" s="129"/>
      <c r="LX3351" s="129"/>
      <c r="LY3351" s="129"/>
      <c r="LZ3351" s="129"/>
      <c r="MA3351" s="129"/>
      <c r="MB3351" s="129"/>
      <c r="MC3351" s="129"/>
      <c r="MD3351" s="129"/>
      <c r="ME3351" s="129"/>
      <c r="MF3351" s="129"/>
      <c r="MG3351" s="129"/>
      <c r="MH3351" s="129"/>
      <c r="MI3351" s="129"/>
      <c r="MJ3351" s="129"/>
      <c r="MK3351" s="129"/>
      <c r="ML3351" s="129"/>
      <c r="MM3351" s="129"/>
      <c r="MN3351" s="129"/>
      <c r="MO3351" s="129"/>
      <c r="MP3351" s="129"/>
      <c r="MQ3351" s="129"/>
      <c r="MR3351" s="129"/>
      <c r="MS3351" s="129"/>
      <c r="MT3351" s="129"/>
      <c r="MU3351" s="129"/>
      <c r="MV3351" s="129"/>
      <c r="MW3351" s="129"/>
      <c r="MX3351" s="129"/>
      <c r="MY3351" s="129"/>
      <c r="MZ3351" s="129"/>
      <c r="NA3351" s="129"/>
      <c r="NB3351" s="129"/>
      <c r="NC3351" s="129"/>
      <c r="ND3351" s="129"/>
      <c r="NE3351" s="129"/>
      <c r="NF3351" s="129"/>
      <c r="NG3351" s="129"/>
      <c r="NH3351" s="129"/>
      <c r="NI3351" s="129"/>
      <c r="NJ3351" s="129"/>
      <c r="NK3351" s="129"/>
      <c r="NL3351" s="129"/>
      <c r="NM3351" s="129"/>
      <c r="NN3351" s="129"/>
      <c r="NO3351" s="129"/>
      <c r="NP3351" s="129"/>
      <c r="NQ3351" s="129"/>
      <c r="NR3351" s="129"/>
      <c r="NS3351" s="129"/>
      <c r="NT3351" s="129"/>
      <c r="NU3351" s="129"/>
      <c r="NV3351" s="129"/>
      <c r="NW3351" s="129"/>
      <c r="NX3351" s="129"/>
      <c r="NY3351" s="129"/>
      <c r="NZ3351" s="129"/>
      <c r="OA3351" s="129"/>
      <c r="OB3351" s="129"/>
      <c r="OC3351" s="129"/>
      <c r="OD3351" s="129"/>
      <c r="OE3351" s="129"/>
      <c r="OF3351" s="129"/>
      <c r="OG3351" s="129"/>
      <c r="OH3351" s="129"/>
    </row>
    <row r="3352" spans="1:398" ht="16.5" customHeight="1">
      <c r="A3352" s="41" t="s">
        <v>8908</v>
      </c>
      <c r="B3352" s="41"/>
      <c r="C3352" s="368"/>
      <c r="D3352" s="41"/>
      <c r="E3352" s="308" t="s">
        <v>37</v>
      </c>
      <c r="F3352" s="308" t="s">
        <v>125</v>
      </c>
      <c r="G3352" s="308" t="s">
        <v>2826</v>
      </c>
      <c r="H3352" s="308">
        <v>2007</v>
      </c>
      <c r="I3352" s="308">
        <v>1</v>
      </c>
      <c r="J3352" s="308">
        <v>0</v>
      </c>
      <c r="K3352" s="308">
        <v>0</v>
      </c>
      <c r="L3352" s="16" t="s">
        <v>2589</v>
      </c>
      <c r="M3352" s="106"/>
      <c r="N3352" s="16" t="s">
        <v>2570</v>
      </c>
      <c r="O3352" s="17">
        <v>720</v>
      </c>
      <c r="P3352" s="17">
        <v>0</v>
      </c>
      <c r="Q3352" s="17">
        <v>0</v>
      </c>
      <c r="R3352" s="18" t="s">
        <v>33</v>
      </c>
      <c r="S3352" s="19">
        <v>60</v>
      </c>
      <c r="T3352" s="19">
        <v>110</v>
      </c>
      <c r="U3352" s="19">
        <v>2</v>
      </c>
      <c r="V3352" s="19">
        <v>0</v>
      </c>
      <c r="W3352" s="20">
        <v>0.13500000000000001</v>
      </c>
      <c r="X3352" s="21">
        <v>97.2</v>
      </c>
      <c r="Y3352" s="22" t="s">
        <v>33</v>
      </c>
      <c r="Z3352" s="14"/>
      <c r="AA3352" s="24"/>
      <c r="AB3352" s="14"/>
      <c r="AC3352" s="14"/>
      <c r="AD3352" s="25"/>
      <c r="AE3352" s="26"/>
      <c r="AF3352" s="27"/>
      <c r="AG3352" s="309"/>
      <c r="AH3352" s="309"/>
      <c r="AI3352" s="309"/>
      <c r="AJ3352" s="309"/>
      <c r="AK3352" s="309"/>
      <c r="AL3352" s="309"/>
      <c r="AM3352" s="309"/>
      <c r="AN3352" s="309"/>
      <c r="AO3352" s="309"/>
      <c r="AP3352" s="129"/>
      <c r="AQ3352" s="129"/>
      <c r="AR3352" s="129"/>
      <c r="AS3352" s="129"/>
      <c r="AT3352" s="129"/>
      <c r="AU3352" s="129"/>
      <c r="AV3352" s="129"/>
      <c r="AW3352" s="129"/>
      <c r="AX3352" s="129"/>
      <c r="AY3352" s="129"/>
      <c r="AZ3352" s="129"/>
      <c r="BA3352" s="129"/>
      <c r="BB3352" s="129"/>
      <c r="BC3352" s="129"/>
      <c r="BD3352" s="129"/>
      <c r="BE3352" s="129"/>
      <c r="BF3352" s="129"/>
      <c r="BG3352" s="129"/>
      <c r="BH3352" s="129"/>
      <c r="BI3352" s="129"/>
      <c r="BJ3352" s="129"/>
      <c r="BK3352" s="129"/>
      <c r="BL3352" s="129"/>
      <c r="BM3352" s="129"/>
      <c r="BN3352" s="129"/>
      <c r="BO3352" s="129"/>
      <c r="BP3352" s="129"/>
      <c r="BQ3352" s="129"/>
      <c r="BR3352" s="129"/>
      <c r="BS3352" s="129"/>
      <c r="BT3352" s="129"/>
      <c r="BU3352" s="129"/>
      <c r="BV3352" s="129"/>
      <c r="BW3352" s="129"/>
      <c r="BX3352" s="129"/>
      <c r="BY3352" s="129"/>
      <c r="BZ3352" s="129"/>
      <c r="CA3352" s="129"/>
      <c r="CB3352" s="129"/>
      <c r="CC3352" s="129"/>
      <c r="CD3352" s="129"/>
      <c r="CE3352" s="129"/>
      <c r="CF3352" s="129"/>
      <c r="CG3352" s="129"/>
      <c r="CH3352" s="129"/>
      <c r="CI3352" s="129"/>
      <c r="CJ3352" s="129"/>
      <c r="CK3352" s="129"/>
      <c r="CL3352" s="129"/>
      <c r="CM3352" s="129"/>
      <c r="CN3352" s="129"/>
      <c r="CO3352" s="129"/>
      <c r="CP3352" s="129"/>
      <c r="CQ3352" s="129"/>
      <c r="CR3352" s="129"/>
      <c r="CS3352" s="129"/>
      <c r="CT3352" s="129"/>
      <c r="CU3352" s="129"/>
      <c r="CV3352" s="129"/>
      <c r="CW3352" s="129"/>
      <c r="CX3352" s="129"/>
      <c r="CY3352" s="129"/>
      <c r="CZ3352" s="129"/>
      <c r="DA3352" s="129"/>
      <c r="DB3352" s="129"/>
      <c r="DC3352" s="129"/>
      <c r="DD3352" s="129"/>
      <c r="DE3352" s="129"/>
      <c r="DF3352" s="129"/>
      <c r="DG3352" s="129"/>
      <c r="DH3352" s="129"/>
      <c r="DI3352" s="129"/>
      <c r="DJ3352" s="129"/>
      <c r="DK3352" s="129"/>
      <c r="DL3352" s="129"/>
      <c r="DM3352" s="129"/>
      <c r="DN3352" s="129"/>
      <c r="DO3352" s="129"/>
      <c r="DP3352" s="129"/>
      <c r="DQ3352" s="129"/>
      <c r="DR3352" s="129"/>
      <c r="DS3352" s="129"/>
      <c r="DT3352" s="129"/>
      <c r="DU3352" s="129"/>
      <c r="DV3352" s="129"/>
      <c r="DW3352" s="129"/>
      <c r="DX3352" s="129"/>
      <c r="DY3352" s="129"/>
      <c r="DZ3352" s="129"/>
      <c r="EA3352" s="129"/>
      <c r="EB3352" s="129"/>
      <c r="EC3352" s="129"/>
      <c r="ED3352" s="129"/>
      <c r="EE3352" s="129"/>
      <c r="EF3352" s="129"/>
      <c r="EG3352" s="129"/>
      <c r="EH3352" s="129"/>
      <c r="EI3352" s="129"/>
      <c r="EJ3352" s="129"/>
      <c r="EK3352" s="129"/>
      <c r="EL3352" s="129"/>
      <c r="EM3352" s="129"/>
      <c r="EN3352" s="129"/>
      <c r="EO3352" s="129"/>
      <c r="EP3352" s="129"/>
      <c r="EQ3352" s="129"/>
      <c r="ER3352" s="129"/>
      <c r="ES3352" s="129"/>
      <c r="ET3352" s="129"/>
      <c r="EU3352" s="129"/>
      <c r="EV3352" s="129"/>
      <c r="EW3352" s="129"/>
      <c r="EX3352" s="129"/>
      <c r="EY3352" s="129"/>
      <c r="EZ3352" s="129"/>
      <c r="FA3352" s="129"/>
      <c r="FB3352" s="129"/>
      <c r="FC3352" s="129"/>
      <c r="FD3352" s="129"/>
      <c r="FE3352" s="129"/>
      <c r="FF3352" s="129"/>
      <c r="FG3352" s="129"/>
      <c r="FH3352" s="129"/>
      <c r="FI3352" s="129"/>
      <c r="FJ3352" s="129"/>
      <c r="FK3352" s="129"/>
      <c r="FL3352" s="129"/>
      <c r="FM3352" s="129"/>
      <c r="FN3352" s="129"/>
      <c r="FO3352" s="129"/>
      <c r="FP3352" s="129"/>
      <c r="FQ3352" s="129"/>
      <c r="FR3352" s="129"/>
      <c r="FS3352" s="129"/>
      <c r="FT3352" s="129"/>
      <c r="FU3352" s="129"/>
      <c r="FV3352" s="129"/>
      <c r="FW3352" s="129"/>
      <c r="FX3352" s="129"/>
      <c r="FY3352" s="129"/>
      <c r="FZ3352" s="129"/>
      <c r="GA3352" s="129"/>
      <c r="GB3352" s="129"/>
      <c r="GC3352" s="129"/>
      <c r="GD3352" s="129"/>
      <c r="GE3352" s="129"/>
      <c r="GF3352" s="129"/>
      <c r="GG3352" s="129"/>
      <c r="GH3352" s="129"/>
      <c r="GI3352" s="129"/>
      <c r="GJ3352" s="129"/>
      <c r="GK3352" s="129"/>
      <c r="GL3352" s="129"/>
      <c r="GM3352" s="129"/>
      <c r="GN3352" s="129"/>
      <c r="GO3352" s="129"/>
      <c r="GP3352" s="129"/>
      <c r="GQ3352" s="129"/>
      <c r="GR3352" s="129"/>
      <c r="GS3352" s="129"/>
      <c r="GT3352" s="129"/>
      <c r="GU3352" s="129"/>
      <c r="GV3352" s="129"/>
      <c r="GW3352" s="129"/>
      <c r="GX3352" s="129"/>
      <c r="GY3352" s="129"/>
      <c r="GZ3352" s="129"/>
      <c r="HA3352" s="129"/>
      <c r="HB3352" s="129"/>
      <c r="HC3352" s="129"/>
      <c r="HD3352" s="129"/>
      <c r="HE3352" s="129"/>
      <c r="HF3352" s="129"/>
      <c r="HG3352" s="129"/>
      <c r="HH3352" s="129"/>
      <c r="HI3352" s="129"/>
      <c r="HJ3352" s="129"/>
      <c r="HK3352" s="129"/>
      <c r="HL3352" s="129"/>
      <c r="HM3352" s="129"/>
      <c r="HN3352" s="129"/>
      <c r="HO3352" s="129"/>
      <c r="HP3352" s="129"/>
      <c r="HQ3352" s="129"/>
      <c r="HR3352" s="129"/>
      <c r="HS3352" s="129"/>
      <c r="HT3352" s="129"/>
      <c r="HU3352" s="129"/>
      <c r="HV3352" s="129"/>
      <c r="HW3352" s="129"/>
      <c r="HX3352" s="129"/>
      <c r="HY3352" s="129"/>
      <c r="HZ3352" s="129"/>
      <c r="IA3352" s="129"/>
      <c r="IB3352" s="129"/>
      <c r="IC3352" s="129"/>
      <c r="ID3352" s="129"/>
      <c r="IE3352" s="129"/>
      <c r="IF3352" s="129"/>
      <c r="IG3352" s="129"/>
      <c r="IH3352" s="129"/>
      <c r="II3352" s="129"/>
      <c r="IJ3352" s="129"/>
      <c r="IK3352" s="129"/>
      <c r="IL3352" s="129"/>
      <c r="IM3352" s="129"/>
      <c r="IN3352" s="129"/>
      <c r="IO3352" s="129"/>
      <c r="IP3352" s="129"/>
      <c r="IQ3352" s="129"/>
      <c r="IR3352" s="129"/>
      <c r="IS3352" s="129"/>
      <c r="IT3352" s="129"/>
      <c r="IU3352" s="129"/>
      <c r="IV3352" s="129"/>
      <c r="IW3352" s="129"/>
      <c r="IX3352" s="129"/>
      <c r="IY3352" s="129"/>
      <c r="IZ3352" s="129"/>
      <c r="JA3352" s="129"/>
      <c r="JB3352" s="129"/>
      <c r="JC3352" s="129"/>
      <c r="JD3352" s="129"/>
      <c r="JE3352" s="129"/>
      <c r="JF3352" s="129"/>
      <c r="JG3352" s="129"/>
      <c r="JH3352" s="129"/>
      <c r="JI3352" s="129"/>
      <c r="JJ3352" s="129"/>
      <c r="JK3352" s="129"/>
      <c r="JL3352" s="129"/>
      <c r="JM3352" s="129"/>
      <c r="JN3352" s="129"/>
      <c r="JO3352" s="129"/>
      <c r="JP3352" s="129"/>
      <c r="JQ3352" s="129"/>
      <c r="JR3352" s="129"/>
      <c r="JS3352" s="129"/>
      <c r="JT3352" s="129"/>
      <c r="JU3352" s="129"/>
      <c r="JV3352" s="129"/>
      <c r="JW3352" s="129"/>
      <c r="JX3352" s="129"/>
      <c r="JY3352" s="129"/>
      <c r="JZ3352" s="129"/>
      <c r="KA3352" s="129"/>
      <c r="KB3352" s="129"/>
      <c r="KC3352" s="129"/>
      <c r="KD3352" s="129"/>
      <c r="KE3352" s="129"/>
      <c r="KF3352" s="129"/>
      <c r="KG3352" s="129"/>
      <c r="KH3352" s="129"/>
      <c r="KI3352" s="129"/>
      <c r="KJ3352" s="129"/>
      <c r="KK3352" s="129"/>
      <c r="KL3352" s="129"/>
      <c r="KM3352" s="129"/>
      <c r="KN3352" s="129"/>
      <c r="KO3352" s="129"/>
      <c r="KP3352" s="129"/>
      <c r="KQ3352" s="129"/>
      <c r="KR3352" s="129"/>
      <c r="KS3352" s="129"/>
      <c r="KT3352" s="129"/>
      <c r="KU3352" s="129"/>
      <c r="KV3352" s="129"/>
      <c r="KW3352" s="129"/>
      <c r="KX3352" s="129"/>
      <c r="KY3352" s="129"/>
      <c r="KZ3352" s="129"/>
      <c r="LA3352" s="129"/>
      <c r="LB3352" s="129"/>
      <c r="LC3352" s="129"/>
      <c r="LD3352" s="129"/>
      <c r="LE3352" s="129"/>
      <c r="LF3352" s="129"/>
      <c r="LG3352" s="129"/>
      <c r="LH3352" s="129"/>
      <c r="LI3352" s="129"/>
      <c r="LJ3352" s="129"/>
      <c r="LK3352" s="129"/>
      <c r="LL3352" s="129"/>
      <c r="LM3352" s="129"/>
      <c r="LN3352" s="129"/>
      <c r="LO3352" s="129"/>
      <c r="LP3352" s="129"/>
      <c r="LQ3352" s="129"/>
      <c r="LR3352" s="129"/>
      <c r="LS3352" s="129"/>
      <c r="LT3352" s="129"/>
      <c r="LU3352" s="129"/>
      <c r="LV3352" s="129"/>
      <c r="LW3352" s="129"/>
      <c r="LX3352" s="129"/>
      <c r="LY3352" s="129"/>
      <c r="LZ3352" s="129"/>
      <c r="MA3352" s="129"/>
      <c r="MB3352" s="129"/>
      <c r="MC3352" s="129"/>
      <c r="MD3352" s="129"/>
      <c r="ME3352" s="129"/>
      <c r="MF3352" s="129"/>
      <c r="MG3352" s="129"/>
      <c r="MH3352" s="129"/>
      <c r="MI3352" s="129"/>
      <c r="MJ3352" s="129"/>
      <c r="MK3352" s="129"/>
      <c r="ML3352" s="129"/>
      <c r="MM3352" s="129"/>
      <c r="MN3352" s="129"/>
      <c r="MO3352" s="129"/>
      <c r="MP3352" s="129"/>
      <c r="MQ3352" s="129"/>
      <c r="MR3352" s="129"/>
      <c r="MS3352" s="129"/>
      <c r="MT3352" s="129"/>
      <c r="MU3352" s="129"/>
      <c r="MV3352" s="129"/>
      <c r="MW3352" s="129"/>
      <c r="MX3352" s="129"/>
      <c r="MY3352" s="129"/>
      <c r="MZ3352" s="129"/>
      <c r="NA3352" s="129"/>
      <c r="NB3352" s="129"/>
      <c r="NC3352" s="129"/>
      <c r="ND3352" s="129"/>
      <c r="NE3352" s="129"/>
      <c r="NF3352" s="129"/>
      <c r="NG3352" s="129"/>
      <c r="NH3352" s="129"/>
      <c r="NI3352" s="129"/>
      <c r="NJ3352" s="129"/>
      <c r="NK3352" s="129"/>
      <c r="NL3352" s="129"/>
      <c r="NM3352" s="129"/>
      <c r="NN3352" s="129"/>
      <c r="NO3352" s="129"/>
      <c r="NP3352" s="129"/>
      <c r="NQ3352" s="129"/>
      <c r="NR3352" s="129"/>
      <c r="NS3352" s="129"/>
      <c r="NT3352" s="129"/>
      <c r="NU3352" s="129"/>
      <c r="NV3352" s="129"/>
      <c r="NW3352" s="129"/>
      <c r="NX3352" s="129"/>
      <c r="NY3352" s="129"/>
      <c r="NZ3352" s="129"/>
      <c r="OA3352" s="129"/>
      <c r="OB3352" s="129"/>
      <c r="OC3352" s="129"/>
      <c r="OD3352" s="129"/>
      <c r="OE3352" s="129"/>
      <c r="OF3352" s="129"/>
      <c r="OG3352" s="129"/>
      <c r="OH3352" s="129"/>
    </row>
    <row r="3353" spans="1:398" ht="16.5" customHeight="1">
      <c r="A3353" s="41" t="s">
        <v>8908</v>
      </c>
      <c r="B3353" s="41"/>
      <c r="C3353" s="368"/>
      <c r="D3353" s="41"/>
      <c r="E3353" s="308" t="s">
        <v>37</v>
      </c>
      <c r="F3353" s="308" t="s">
        <v>128</v>
      </c>
      <c r="G3353" s="308" t="s">
        <v>2653</v>
      </c>
      <c r="H3353" s="308">
        <v>2008</v>
      </c>
      <c r="I3353" s="308">
        <v>16</v>
      </c>
      <c r="J3353" s="308">
        <v>0</v>
      </c>
      <c r="K3353" s="308">
        <v>0</v>
      </c>
      <c r="L3353" s="16" t="s">
        <v>2589</v>
      </c>
      <c r="M3353" s="106"/>
      <c r="N3353" s="16" t="s">
        <v>2570</v>
      </c>
      <c r="O3353" s="17">
        <v>720</v>
      </c>
      <c r="P3353" s="17">
        <v>0</v>
      </c>
      <c r="Q3353" s="17">
        <v>0</v>
      </c>
      <c r="R3353" s="18" t="s">
        <v>33</v>
      </c>
      <c r="S3353" s="19">
        <v>60</v>
      </c>
      <c r="T3353" s="19">
        <v>110</v>
      </c>
      <c r="U3353" s="19">
        <v>2</v>
      </c>
      <c r="V3353" s="19">
        <v>0</v>
      </c>
      <c r="W3353" s="20">
        <v>0.13500000000000001</v>
      </c>
      <c r="X3353" s="21">
        <v>1555.2</v>
      </c>
      <c r="Y3353" s="22" t="s">
        <v>33</v>
      </c>
      <c r="Z3353" s="14"/>
      <c r="AA3353" s="24"/>
      <c r="AB3353" s="14"/>
      <c r="AC3353" s="14"/>
      <c r="AD3353" s="25"/>
      <c r="AE3353" s="26"/>
      <c r="AF3353" s="27"/>
      <c r="AG3353" s="309"/>
      <c r="AH3353" s="309"/>
      <c r="AI3353" s="309"/>
      <c r="AJ3353" s="309"/>
      <c r="AK3353" s="309"/>
      <c r="AL3353" s="309"/>
      <c r="AM3353" s="309"/>
      <c r="AN3353" s="309"/>
      <c r="AO3353" s="309"/>
      <c r="AP3353" s="129"/>
      <c r="AQ3353" s="129"/>
      <c r="AR3353" s="129"/>
      <c r="AS3353" s="129"/>
      <c r="AT3353" s="129"/>
      <c r="AU3353" s="129"/>
      <c r="AV3353" s="129"/>
      <c r="AW3353" s="129"/>
      <c r="AX3353" s="129"/>
      <c r="AY3353" s="129"/>
      <c r="AZ3353" s="129"/>
      <c r="BA3353" s="129"/>
      <c r="BB3353" s="129"/>
      <c r="BC3353" s="129"/>
      <c r="BD3353" s="129"/>
      <c r="BE3353" s="129"/>
      <c r="BF3353" s="129"/>
      <c r="BG3353" s="129"/>
      <c r="BH3353" s="129"/>
      <c r="BI3353" s="129"/>
      <c r="BJ3353" s="129"/>
      <c r="BK3353" s="129"/>
      <c r="BL3353" s="129"/>
      <c r="BM3353" s="129"/>
      <c r="BN3353" s="129"/>
      <c r="BO3353" s="129"/>
      <c r="BP3353" s="129"/>
      <c r="BQ3353" s="129"/>
      <c r="BR3353" s="129"/>
      <c r="BS3353" s="129"/>
      <c r="BT3353" s="129"/>
      <c r="BU3353" s="129"/>
      <c r="BV3353" s="129"/>
      <c r="BW3353" s="129"/>
      <c r="BX3353" s="129"/>
      <c r="BY3353" s="129"/>
      <c r="BZ3353" s="129"/>
      <c r="CA3353" s="129"/>
      <c r="CB3353" s="129"/>
      <c r="CC3353" s="129"/>
      <c r="CD3353" s="129"/>
      <c r="CE3353" s="129"/>
      <c r="CF3353" s="129"/>
      <c r="CG3353" s="129"/>
      <c r="CH3353" s="129"/>
      <c r="CI3353" s="129"/>
      <c r="CJ3353" s="129"/>
      <c r="CK3353" s="129"/>
      <c r="CL3353" s="129"/>
      <c r="CM3353" s="129"/>
      <c r="CN3353" s="129"/>
      <c r="CO3353" s="129"/>
      <c r="CP3353" s="129"/>
      <c r="CQ3353" s="129"/>
      <c r="CR3353" s="129"/>
      <c r="CS3353" s="129"/>
      <c r="CT3353" s="129"/>
      <c r="CU3353" s="129"/>
      <c r="CV3353" s="129"/>
      <c r="CW3353" s="129"/>
      <c r="CX3353" s="129"/>
      <c r="CY3353" s="129"/>
      <c r="CZ3353" s="129"/>
      <c r="DA3353" s="129"/>
      <c r="DB3353" s="129"/>
      <c r="DC3353" s="129"/>
      <c r="DD3353" s="129"/>
      <c r="DE3353" s="129"/>
      <c r="DF3353" s="129"/>
      <c r="DG3353" s="129"/>
      <c r="DH3353" s="129"/>
      <c r="DI3353" s="129"/>
      <c r="DJ3353" s="129"/>
      <c r="DK3353" s="129"/>
      <c r="DL3353" s="129"/>
      <c r="DM3353" s="129"/>
      <c r="DN3353" s="129"/>
      <c r="DO3353" s="129"/>
      <c r="DP3353" s="129"/>
      <c r="DQ3353" s="129"/>
      <c r="DR3353" s="129"/>
      <c r="DS3353" s="129"/>
      <c r="DT3353" s="129"/>
      <c r="DU3353" s="129"/>
      <c r="DV3353" s="129"/>
      <c r="DW3353" s="129"/>
      <c r="DX3353" s="129"/>
      <c r="DY3353" s="129"/>
      <c r="DZ3353" s="129"/>
      <c r="EA3353" s="129"/>
      <c r="EB3353" s="129"/>
      <c r="EC3353" s="129"/>
      <c r="ED3353" s="129"/>
      <c r="EE3353" s="129"/>
      <c r="EF3353" s="129"/>
      <c r="EG3353" s="129"/>
      <c r="EH3353" s="129"/>
      <c r="EI3353" s="129"/>
      <c r="EJ3353" s="129"/>
      <c r="EK3353" s="129"/>
      <c r="EL3353" s="129"/>
      <c r="EM3353" s="129"/>
      <c r="EN3353" s="129"/>
      <c r="EO3353" s="129"/>
      <c r="EP3353" s="129"/>
      <c r="EQ3353" s="129"/>
      <c r="ER3353" s="129"/>
      <c r="ES3353" s="129"/>
      <c r="ET3353" s="129"/>
      <c r="EU3353" s="129"/>
      <c r="EV3353" s="129"/>
      <c r="EW3353" s="129"/>
      <c r="EX3353" s="129"/>
      <c r="EY3353" s="129"/>
      <c r="EZ3353" s="129"/>
      <c r="FA3353" s="129"/>
      <c r="FB3353" s="129"/>
      <c r="FC3353" s="129"/>
      <c r="FD3353" s="129"/>
      <c r="FE3353" s="129"/>
      <c r="FF3353" s="129"/>
      <c r="FG3353" s="129"/>
      <c r="FH3353" s="129"/>
      <c r="FI3353" s="129"/>
      <c r="FJ3353" s="129"/>
      <c r="FK3353" s="129"/>
      <c r="FL3353" s="129"/>
      <c r="FM3353" s="129"/>
      <c r="FN3353" s="129"/>
      <c r="FO3353" s="129"/>
      <c r="FP3353" s="129"/>
      <c r="FQ3353" s="129"/>
      <c r="FR3353" s="129"/>
      <c r="FS3353" s="129"/>
      <c r="FT3353" s="129"/>
      <c r="FU3353" s="129"/>
      <c r="FV3353" s="129"/>
      <c r="FW3353" s="129"/>
      <c r="FX3353" s="129"/>
      <c r="FY3353" s="129"/>
      <c r="FZ3353" s="129"/>
      <c r="GA3353" s="129"/>
      <c r="GB3353" s="129"/>
      <c r="GC3353" s="129"/>
      <c r="GD3353" s="129"/>
      <c r="GE3353" s="129"/>
      <c r="GF3353" s="129"/>
      <c r="GG3353" s="129"/>
      <c r="GH3353" s="129"/>
      <c r="GI3353" s="129"/>
      <c r="GJ3353" s="129"/>
      <c r="GK3353" s="129"/>
      <c r="GL3353" s="129"/>
      <c r="GM3353" s="129"/>
      <c r="GN3353" s="129"/>
      <c r="GO3353" s="129"/>
      <c r="GP3353" s="129"/>
      <c r="GQ3353" s="129"/>
      <c r="GR3353" s="129"/>
      <c r="GS3353" s="129"/>
      <c r="GT3353" s="129"/>
      <c r="GU3353" s="129"/>
      <c r="GV3353" s="129"/>
      <c r="GW3353" s="129"/>
      <c r="GX3353" s="129"/>
      <c r="GY3353" s="129"/>
      <c r="GZ3353" s="129"/>
      <c r="HA3353" s="129"/>
      <c r="HB3353" s="129"/>
      <c r="HC3353" s="129"/>
      <c r="HD3353" s="129"/>
      <c r="HE3353" s="129"/>
      <c r="HF3353" s="129"/>
      <c r="HG3353" s="129"/>
      <c r="HH3353" s="129"/>
      <c r="HI3353" s="129"/>
      <c r="HJ3353" s="129"/>
      <c r="HK3353" s="129"/>
      <c r="HL3353" s="129"/>
      <c r="HM3353" s="129"/>
      <c r="HN3353" s="129"/>
      <c r="HO3353" s="129"/>
      <c r="HP3353" s="129"/>
      <c r="HQ3353" s="129"/>
      <c r="HR3353" s="129"/>
      <c r="HS3353" s="129"/>
      <c r="HT3353" s="129"/>
      <c r="HU3353" s="129"/>
      <c r="HV3353" s="129"/>
      <c r="HW3353" s="129"/>
      <c r="HX3353" s="129"/>
      <c r="HY3353" s="129"/>
      <c r="HZ3353" s="129"/>
      <c r="IA3353" s="129"/>
      <c r="IB3353" s="129"/>
      <c r="IC3353" s="129"/>
      <c r="ID3353" s="129"/>
      <c r="IE3353" s="129"/>
      <c r="IF3353" s="129"/>
      <c r="IG3353" s="129"/>
      <c r="IH3353" s="129"/>
      <c r="II3353" s="129"/>
      <c r="IJ3353" s="129"/>
      <c r="IK3353" s="129"/>
      <c r="IL3353" s="129"/>
      <c r="IM3353" s="129"/>
      <c r="IN3353" s="129"/>
      <c r="IO3353" s="129"/>
      <c r="IP3353" s="129"/>
      <c r="IQ3353" s="129"/>
      <c r="IR3353" s="129"/>
      <c r="IS3353" s="129"/>
      <c r="IT3353" s="129"/>
      <c r="IU3353" s="129"/>
      <c r="IV3353" s="129"/>
      <c r="IW3353" s="129"/>
      <c r="IX3353" s="129"/>
      <c r="IY3353" s="129"/>
      <c r="IZ3353" s="129"/>
      <c r="JA3353" s="129"/>
      <c r="JB3353" s="129"/>
      <c r="JC3353" s="129"/>
      <c r="JD3353" s="129"/>
      <c r="JE3353" s="129"/>
      <c r="JF3353" s="129"/>
      <c r="JG3353" s="129"/>
      <c r="JH3353" s="129"/>
      <c r="JI3353" s="129"/>
      <c r="JJ3353" s="129"/>
      <c r="JK3353" s="129"/>
      <c r="JL3353" s="129"/>
      <c r="JM3353" s="129"/>
      <c r="JN3353" s="129"/>
      <c r="JO3353" s="129"/>
      <c r="JP3353" s="129"/>
      <c r="JQ3353" s="129"/>
      <c r="JR3353" s="129"/>
      <c r="JS3353" s="129"/>
      <c r="JT3353" s="129"/>
      <c r="JU3353" s="129"/>
      <c r="JV3353" s="129"/>
      <c r="JW3353" s="129"/>
      <c r="JX3353" s="129"/>
      <c r="JY3353" s="129"/>
      <c r="JZ3353" s="129"/>
      <c r="KA3353" s="129"/>
      <c r="KB3353" s="129"/>
      <c r="KC3353" s="129"/>
      <c r="KD3353" s="129"/>
      <c r="KE3353" s="129"/>
      <c r="KF3353" s="129"/>
      <c r="KG3353" s="129"/>
      <c r="KH3353" s="129"/>
      <c r="KI3353" s="129"/>
      <c r="KJ3353" s="129"/>
      <c r="KK3353" s="129"/>
      <c r="KL3353" s="129"/>
      <c r="KM3353" s="129"/>
      <c r="KN3353" s="129"/>
      <c r="KO3353" s="129"/>
      <c r="KP3353" s="129"/>
      <c r="KQ3353" s="129"/>
      <c r="KR3353" s="129"/>
      <c r="KS3353" s="129"/>
      <c r="KT3353" s="129"/>
      <c r="KU3353" s="129"/>
      <c r="KV3353" s="129"/>
      <c r="KW3353" s="129"/>
      <c r="KX3353" s="129"/>
      <c r="KY3353" s="129"/>
      <c r="KZ3353" s="129"/>
      <c r="LA3353" s="129"/>
      <c r="LB3353" s="129"/>
      <c r="LC3353" s="129"/>
      <c r="LD3353" s="129"/>
      <c r="LE3353" s="129"/>
      <c r="LF3353" s="129"/>
      <c r="LG3353" s="129"/>
      <c r="LH3353" s="129"/>
      <c r="LI3353" s="129"/>
      <c r="LJ3353" s="129"/>
      <c r="LK3353" s="129"/>
      <c r="LL3353" s="129"/>
      <c r="LM3353" s="129"/>
      <c r="LN3353" s="129"/>
      <c r="LO3353" s="129"/>
      <c r="LP3353" s="129"/>
      <c r="LQ3353" s="129"/>
      <c r="LR3353" s="129"/>
      <c r="LS3353" s="129"/>
      <c r="LT3353" s="129"/>
      <c r="LU3353" s="129"/>
      <c r="LV3353" s="129"/>
      <c r="LW3353" s="129"/>
      <c r="LX3353" s="129"/>
      <c r="LY3353" s="129"/>
      <c r="LZ3353" s="129"/>
      <c r="MA3353" s="129"/>
      <c r="MB3353" s="129"/>
      <c r="MC3353" s="129"/>
      <c r="MD3353" s="129"/>
      <c r="ME3353" s="129"/>
      <c r="MF3353" s="129"/>
      <c r="MG3353" s="129"/>
      <c r="MH3353" s="129"/>
      <c r="MI3353" s="129"/>
      <c r="MJ3353" s="129"/>
      <c r="MK3353" s="129"/>
      <c r="ML3353" s="129"/>
      <c r="MM3353" s="129"/>
      <c r="MN3353" s="129"/>
      <c r="MO3353" s="129"/>
      <c r="MP3353" s="129"/>
      <c r="MQ3353" s="129"/>
      <c r="MR3353" s="129"/>
      <c r="MS3353" s="129"/>
      <c r="MT3353" s="129"/>
      <c r="MU3353" s="129"/>
      <c r="MV3353" s="129"/>
      <c r="MW3353" s="129"/>
      <c r="MX3353" s="129"/>
      <c r="MY3353" s="129"/>
      <c r="MZ3353" s="129"/>
      <c r="NA3353" s="129"/>
      <c r="NB3353" s="129"/>
      <c r="NC3353" s="129"/>
      <c r="ND3353" s="129"/>
      <c r="NE3353" s="129"/>
      <c r="NF3353" s="129"/>
      <c r="NG3353" s="129"/>
      <c r="NH3353" s="129"/>
      <c r="NI3353" s="129"/>
      <c r="NJ3353" s="129"/>
      <c r="NK3353" s="129"/>
      <c r="NL3353" s="129"/>
      <c r="NM3353" s="129"/>
      <c r="NN3353" s="129"/>
      <c r="NO3353" s="129"/>
      <c r="NP3353" s="129"/>
      <c r="NQ3353" s="129"/>
      <c r="NR3353" s="129"/>
      <c r="NS3353" s="129"/>
      <c r="NT3353" s="129"/>
      <c r="NU3353" s="129"/>
      <c r="NV3353" s="129"/>
      <c r="NW3353" s="129"/>
      <c r="NX3353" s="129"/>
      <c r="NY3353" s="129"/>
      <c r="NZ3353" s="129"/>
      <c r="OA3353" s="129"/>
      <c r="OB3353" s="129"/>
      <c r="OC3353" s="129"/>
      <c r="OD3353" s="129"/>
      <c r="OE3353" s="129"/>
      <c r="OF3353" s="129"/>
      <c r="OG3353" s="129"/>
      <c r="OH3353" s="129"/>
    </row>
    <row r="3354" spans="1:398" ht="16.5" customHeight="1">
      <c r="A3354" s="41" t="s">
        <v>8908</v>
      </c>
      <c r="B3354" s="41"/>
      <c r="C3354" s="368"/>
      <c r="D3354" s="41"/>
      <c r="E3354" s="308" t="s">
        <v>37</v>
      </c>
      <c r="F3354" s="308" t="s">
        <v>125</v>
      </c>
      <c r="G3354" s="308" t="s">
        <v>2608</v>
      </c>
      <c r="H3354" s="308">
        <v>2006</v>
      </c>
      <c r="I3354" s="308">
        <v>50</v>
      </c>
      <c r="J3354" s="308">
        <v>0</v>
      </c>
      <c r="K3354" s="308">
        <v>0</v>
      </c>
      <c r="L3354" s="16" t="s">
        <v>2572</v>
      </c>
      <c r="M3354" s="106"/>
      <c r="N3354" s="16" t="s">
        <v>2570</v>
      </c>
      <c r="O3354" s="17">
        <v>720</v>
      </c>
      <c r="P3354" s="17">
        <v>0</v>
      </c>
      <c r="Q3354" s="17">
        <v>0</v>
      </c>
      <c r="R3354" s="18" t="s">
        <v>33</v>
      </c>
      <c r="S3354" s="19">
        <v>60</v>
      </c>
      <c r="T3354" s="19">
        <v>110</v>
      </c>
      <c r="U3354" s="19">
        <v>2</v>
      </c>
      <c r="V3354" s="19">
        <v>0</v>
      </c>
      <c r="W3354" s="20">
        <v>0.13500000000000001</v>
      </c>
      <c r="X3354" s="21">
        <v>4860</v>
      </c>
      <c r="Y3354" s="22" t="s">
        <v>33</v>
      </c>
      <c r="Z3354" s="14"/>
      <c r="AA3354" s="24"/>
      <c r="AB3354" s="14"/>
      <c r="AC3354" s="14"/>
      <c r="AD3354" s="25"/>
      <c r="AE3354" s="26"/>
      <c r="AF3354" s="27"/>
      <c r="AG3354" s="309"/>
      <c r="AH3354" s="309"/>
      <c r="AI3354" s="309"/>
      <c r="AJ3354" s="309"/>
      <c r="AK3354" s="309"/>
      <c r="AL3354" s="309"/>
      <c r="AM3354" s="309"/>
      <c r="AN3354" s="309"/>
      <c r="AO3354" s="309"/>
      <c r="AP3354" s="129"/>
      <c r="AQ3354" s="129"/>
      <c r="AR3354" s="129"/>
      <c r="AS3354" s="129"/>
      <c r="AT3354" s="129"/>
      <c r="AU3354" s="129"/>
      <c r="AV3354" s="129"/>
      <c r="AW3354" s="129"/>
      <c r="AX3354" s="129"/>
      <c r="AY3354" s="129"/>
      <c r="AZ3354" s="129"/>
      <c r="BA3354" s="129"/>
      <c r="BB3354" s="129"/>
      <c r="BC3354" s="129"/>
      <c r="BD3354" s="129"/>
      <c r="BE3354" s="129"/>
      <c r="BF3354" s="129"/>
      <c r="BG3354" s="129"/>
      <c r="BH3354" s="129"/>
      <c r="BI3354" s="129"/>
      <c r="BJ3354" s="129"/>
      <c r="BK3354" s="129"/>
      <c r="BL3354" s="129"/>
      <c r="BM3354" s="129"/>
      <c r="BN3354" s="129"/>
      <c r="BO3354" s="129"/>
      <c r="BP3354" s="129"/>
      <c r="BQ3354" s="129"/>
      <c r="BR3354" s="129"/>
      <c r="BS3354" s="129"/>
      <c r="BT3354" s="129"/>
      <c r="BU3354" s="129"/>
      <c r="BV3354" s="129"/>
      <c r="BW3354" s="129"/>
      <c r="BX3354" s="129"/>
      <c r="BY3354" s="129"/>
      <c r="BZ3354" s="129"/>
      <c r="CA3354" s="129"/>
      <c r="CB3354" s="129"/>
      <c r="CC3354" s="129"/>
      <c r="CD3354" s="129"/>
      <c r="CE3354" s="129"/>
      <c r="CF3354" s="129"/>
      <c r="CG3354" s="129"/>
      <c r="CH3354" s="129"/>
      <c r="CI3354" s="129"/>
      <c r="CJ3354" s="129"/>
      <c r="CK3354" s="129"/>
      <c r="CL3354" s="129"/>
      <c r="CM3354" s="129"/>
      <c r="CN3354" s="129"/>
      <c r="CO3354" s="129"/>
      <c r="CP3354" s="129"/>
      <c r="CQ3354" s="129"/>
      <c r="CR3354" s="129"/>
      <c r="CS3354" s="129"/>
      <c r="CT3354" s="129"/>
      <c r="CU3354" s="129"/>
      <c r="CV3354" s="129"/>
      <c r="CW3354" s="129"/>
      <c r="CX3354" s="129"/>
      <c r="CY3354" s="129"/>
      <c r="CZ3354" s="129"/>
      <c r="DA3354" s="129"/>
      <c r="DB3354" s="129"/>
      <c r="DC3354" s="129"/>
      <c r="DD3354" s="129"/>
      <c r="DE3354" s="129"/>
      <c r="DF3354" s="129"/>
      <c r="DG3354" s="129"/>
      <c r="DH3354" s="129"/>
      <c r="DI3354" s="129"/>
      <c r="DJ3354" s="129"/>
      <c r="DK3354" s="129"/>
      <c r="DL3354" s="129"/>
      <c r="DM3354" s="129"/>
      <c r="DN3354" s="129"/>
      <c r="DO3354" s="129"/>
      <c r="DP3354" s="129"/>
      <c r="DQ3354" s="129"/>
      <c r="DR3354" s="129"/>
      <c r="DS3354" s="129"/>
      <c r="DT3354" s="129"/>
      <c r="DU3354" s="129"/>
      <c r="DV3354" s="129"/>
      <c r="DW3354" s="129"/>
      <c r="DX3354" s="129"/>
      <c r="DY3354" s="129"/>
      <c r="DZ3354" s="129"/>
      <c r="EA3354" s="129"/>
      <c r="EB3354" s="129"/>
      <c r="EC3354" s="129"/>
      <c r="ED3354" s="129"/>
      <c r="EE3354" s="129"/>
      <c r="EF3354" s="129"/>
      <c r="EG3354" s="129"/>
      <c r="EH3354" s="129"/>
      <c r="EI3354" s="129"/>
      <c r="EJ3354" s="129"/>
      <c r="EK3354" s="129"/>
      <c r="EL3354" s="129"/>
      <c r="EM3354" s="129"/>
      <c r="EN3354" s="129"/>
      <c r="EO3354" s="129"/>
      <c r="EP3354" s="129"/>
      <c r="EQ3354" s="129"/>
      <c r="ER3354" s="129"/>
      <c r="ES3354" s="129"/>
      <c r="ET3354" s="129"/>
      <c r="EU3354" s="129"/>
      <c r="EV3354" s="129"/>
      <c r="EW3354" s="129"/>
      <c r="EX3354" s="129"/>
      <c r="EY3354" s="129"/>
      <c r="EZ3354" s="129"/>
      <c r="FA3354" s="129"/>
      <c r="FB3354" s="129"/>
      <c r="FC3354" s="129"/>
      <c r="FD3354" s="129"/>
      <c r="FE3354" s="129"/>
      <c r="FF3354" s="129"/>
      <c r="FG3354" s="129"/>
      <c r="FH3354" s="129"/>
      <c r="FI3354" s="129"/>
      <c r="FJ3354" s="129"/>
      <c r="FK3354" s="129"/>
      <c r="FL3354" s="129"/>
      <c r="FM3354" s="129"/>
      <c r="FN3354" s="129"/>
      <c r="FO3354" s="129"/>
      <c r="FP3354" s="129"/>
      <c r="FQ3354" s="129"/>
      <c r="FR3354" s="129"/>
      <c r="FS3354" s="129"/>
      <c r="FT3354" s="129"/>
      <c r="FU3354" s="129"/>
      <c r="FV3354" s="129"/>
      <c r="FW3354" s="129"/>
      <c r="FX3354" s="129"/>
      <c r="FY3354" s="129"/>
      <c r="FZ3354" s="129"/>
      <c r="GA3354" s="129"/>
      <c r="GB3354" s="129"/>
      <c r="GC3354" s="129"/>
      <c r="GD3354" s="129"/>
      <c r="GE3354" s="129"/>
      <c r="GF3354" s="129"/>
      <c r="GG3354" s="129"/>
      <c r="GH3354" s="129"/>
      <c r="GI3354" s="129"/>
      <c r="GJ3354" s="129"/>
      <c r="GK3354" s="129"/>
      <c r="GL3354" s="129"/>
      <c r="GM3354" s="129"/>
      <c r="GN3354" s="129"/>
      <c r="GO3354" s="129"/>
      <c r="GP3354" s="129"/>
      <c r="GQ3354" s="129"/>
      <c r="GR3354" s="129"/>
      <c r="GS3354" s="129"/>
      <c r="GT3354" s="129"/>
      <c r="GU3354" s="129"/>
      <c r="GV3354" s="129"/>
      <c r="GW3354" s="129"/>
      <c r="GX3354" s="129"/>
      <c r="GY3354" s="129"/>
      <c r="GZ3354" s="129"/>
      <c r="HA3354" s="129"/>
      <c r="HB3354" s="129"/>
      <c r="HC3354" s="129"/>
      <c r="HD3354" s="129"/>
      <c r="HE3354" s="129"/>
      <c r="HF3354" s="129"/>
      <c r="HG3354" s="129"/>
      <c r="HH3354" s="129"/>
      <c r="HI3354" s="129"/>
      <c r="HJ3354" s="129"/>
      <c r="HK3354" s="129"/>
      <c r="HL3354" s="129"/>
      <c r="HM3354" s="129"/>
      <c r="HN3354" s="129"/>
      <c r="HO3354" s="129"/>
      <c r="HP3354" s="129"/>
      <c r="HQ3354" s="129"/>
      <c r="HR3354" s="129"/>
      <c r="HS3354" s="129"/>
      <c r="HT3354" s="129"/>
      <c r="HU3354" s="129"/>
      <c r="HV3354" s="129"/>
      <c r="HW3354" s="129"/>
      <c r="HX3354" s="129"/>
      <c r="HY3354" s="129"/>
      <c r="HZ3354" s="129"/>
      <c r="IA3354" s="129"/>
      <c r="IB3354" s="129"/>
      <c r="IC3354" s="129"/>
      <c r="ID3354" s="129"/>
      <c r="IE3354" s="129"/>
      <c r="IF3354" s="129"/>
      <c r="IG3354" s="129"/>
      <c r="IH3354" s="129"/>
      <c r="II3354" s="129"/>
      <c r="IJ3354" s="129"/>
      <c r="IK3354" s="129"/>
      <c r="IL3354" s="129"/>
      <c r="IM3354" s="129"/>
      <c r="IN3354" s="129"/>
      <c r="IO3354" s="129"/>
      <c r="IP3354" s="129"/>
      <c r="IQ3354" s="129"/>
      <c r="IR3354" s="129"/>
      <c r="IS3354" s="129"/>
      <c r="IT3354" s="129"/>
      <c r="IU3354" s="129"/>
      <c r="IV3354" s="129"/>
      <c r="IW3354" s="129"/>
      <c r="IX3354" s="129"/>
      <c r="IY3354" s="129"/>
      <c r="IZ3354" s="129"/>
      <c r="JA3354" s="129"/>
      <c r="JB3354" s="129"/>
      <c r="JC3354" s="129"/>
      <c r="JD3354" s="129"/>
      <c r="JE3354" s="129"/>
      <c r="JF3354" s="129"/>
      <c r="JG3354" s="129"/>
      <c r="JH3354" s="129"/>
      <c r="JI3354" s="129"/>
      <c r="JJ3354" s="129"/>
      <c r="JK3354" s="129"/>
      <c r="JL3354" s="129"/>
      <c r="JM3354" s="129"/>
      <c r="JN3354" s="129"/>
      <c r="JO3354" s="129"/>
      <c r="JP3354" s="129"/>
      <c r="JQ3354" s="129"/>
      <c r="JR3354" s="129"/>
      <c r="JS3354" s="129"/>
      <c r="JT3354" s="129"/>
      <c r="JU3354" s="129"/>
      <c r="JV3354" s="129"/>
      <c r="JW3354" s="129"/>
      <c r="JX3354" s="129"/>
      <c r="JY3354" s="129"/>
      <c r="JZ3354" s="129"/>
      <c r="KA3354" s="129"/>
      <c r="KB3354" s="129"/>
      <c r="KC3354" s="129"/>
      <c r="KD3354" s="129"/>
      <c r="KE3354" s="129"/>
      <c r="KF3354" s="129"/>
      <c r="KG3354" s="129"/>
      <c r="KH3354" s="129"/>
      <c r="KI3354" s="129"/>
      <c r="KJ3354" s="129"/>
      <c r="KK3354" s="129"/>
      <c r="KL3354" s="129"/>
      <c r="KM3354" s="129"/>
      <c r="KN3354" s="129"/>
      <c r="KO3354" s="129"/>
      <c r="KP3354" s="129"/>
      <c r="KQ3354" s="129"/>
      <c r="KR3354" s="129"/>
      <c r="KS3354" s="129"/>
      <c r="KT3354" s="129"/>
      <c r="KU3354" s="129"/>
      <c r="KV3354" s="129"/>
      <c r="KW3354" s="129"/>
      <c r="KX3354" s="129"/>
      <c r="KY3354" s="129"/>
      <c r="KZ3354" s="129"/>
      <c r="LA3354" s="129"/>
      <c r="LB3354" s="129"/>
      <c r="LC3354" s="129"/>
      <c r="LD3354" s="129"/>
      <c r="LE3354" s="129"/>
      <c r="LF3354" s="129"/>
      <c r="LG3354" s="129"/>
      <c r="LH3354" s="129"/>
      <c r="LI3354" s="129"/>
      <c r="LJ3354" s="129"/>
      <c r="LK3354" s="129"/>
      <c r="LL3354" s="129"/>
      <c r="LM3354" s="129"/>
      <c r="LN3354" s="129"/>
      <c r="LO3354" s="129"/>
      <c r="LP3354" s="129"/>
      <c r="LQ3354" s="129"/>
      <c r="LR3354" s="129"/>
      <c r="LS3354" s="129"/>
      <c r="LT3354" s="129"/>
      <c r="LU3354" s="129"/>
      <c r="LV3354" s="129"/>
      <c r="LW3354" s="129"/>
      <c r="LX3354" s="129"/>
      <c r="LY3354" s="129"/>
      <c r="LZ3354" s="129"/>
      <c r="MA3354" s="129"/>
      <c r="MB3354" s="129"/>
      <c r="MC3354" s="129"/>
      <c r="MD3354" s="129"/>
      <c r="ME3354" s="129"/>
      <c r="MF3354" s="129"/>
      <c r="MG3354" s="129"/>
      <c r="MH3354" s="129"/>
      <c r="MI3354" s="129"/>
      <c r="MJ3354" s="129"/>
      <c r="MK3354" s="129"/>
      <c r="ML3354" s="129"/>
      <c r="MM3354" s="129"/>
      <c r="MN3354" s="129"/>
      <c r="MO3354" s="129"/>
      <c r="MP3354" s="129"/>
      <c r="MQ3354" s="129"/>
      <c r="MR3354" s="129"/>
      <c r="MS3354" s="129"/>
      <c r="MT3354" s="129"/>
      <c r="MU3354" s="129"/>
      <c r="MV3354" s="129"/>
      <c r="MW3354" s="129"/>
      <c r="MX3354" s="129"/>
      <c r="MY3354" s="129"/>
      <c r="MZ3354" s="129"/>
      <c r="NA3354" s="129"/>
      <c r="NB3354" s="129"/>
      <c r="NC3354" s="129"/>
      <c r="ND3354" s="129"/>
      <c r="NE3354" s="129"/>
      <c r="NF3354" s="129"/>
      <c r="NG3354" s="129"/>
      <c r="NH3354" s="129"/>
      <c r="NI3354" s="129"/>
      <c r="NJ3354" s="129"/>
      <c r="NK3354" s="129"/>
      <c r="NL3354" s="129"/>
      <c r="NM3354" s="129"/>
      <c r="NN3354" s="129"/>
      <c r="NO3354" s="129"/>
      <c r="NP3354" s="129"/>
      <c r="NQ3354" s="129"/>
      <c r="NR3354" s="129"/>
      <c r="NS3354" s="129"/>
      <c r="NT3354" s="129"/>
      <c r="NU3354" s="129"/>
      <c r="NV3354" s="129"/>
      <c r="NW3354" s="129"/>
      <c r="NX3354" s="129"/>
      <c r="NY3354" s="129"/>
      <c r="NZ3354" s="129"/>
      <c r="OA3354" s="129"/>
      <c r="OB3354" s="129"/>
      <c r="OC3354" s="129"/>
      <c r="OD3354" s="129"/>
      <c r="OE3354" s="129"/>
      <c r="OF3354" s="129"/>
      <c r="OG3354" s="129"/>
      <c r="OH3354" s="129"/>
    </row>
    <row r="3355" spans="1:398" ht="16.5" customHeight="1">
      <c r="A3355" s="41" t="s">
        <v>8920</v>
      </c>
      <c r="B3355" s="41"/>
      <c r="C3355" s="368"/>
      <c r="D3355" s="2"/>
      <c r="E3355" s="308" t="s">
        <v>2827</v>
      </c>
      <c r="F3355" s="308" t="s">
        <v>2828</v>
      </c>
      <c r="G3355" s="308" t="s">
        <v>2829</v>
      </c>
      <c r="H3355" s="308">
        <v>2017</v>
      </c>
      <c r="I3355" s="308">
        <v>1</v>
      </c>
      <c r="J3355" s="308">
        <v>0</v>
      </c>
      <c r="K3355" s="308">
        <v>0</v>
      </c>
      <c r="L3355" s="16" t="s">
        <v>8922</v>
      </c>
      <c r="M3355" s="106"/>
      <c r="N3355" s="16" t="s">
        <v>2570</v>
      </c>
      <c r="O3355" s="311">
        <v>720</v>
      </c>
      <c r="P3355" s="17">
        <v>0</v>
      </c>
      <c r="Q3355" s="17">
        <v>0</v>
      </c>
      <c r="R3355" s="18" t="s">
        <v>33</v>
      </c>
      <c r="S3355" s="19">
        <v>60</v>
      </c>
      <c r="T3355" s="19">
        <v>110</v>
      </c>
      <c r="U3355" s="19">
        <v>2</v>
      </c>
      <c r="V3355" s="19">
        <v>0</v>
      </c>
      <c r="W3355" s="310">
        <v>0.13500000000000001</v>
      </c>
      <c r="X3355" s="21">
        <v>97.2</v>
      </c>
      <c r="Y3355" s="22" t="s">
        <v>33</v>
      </c>
      <c r="Z3355" s="14"/>
      <c r="AA3355" s="24"/>
      <c r="AB3355" s="14"/>
      <c r="AC3355" s="14"/>
      <c r="AD3355" s="25"/>
      <c r="AE3355" s="26"/>
      <c r="AF3355" s="27"/>
      <c r="AG3355" s="309"/>
      <c r="AH3355" s="309"/>
      <c r="AI3355" s="309"/>
      <c r="AJ3355" s="309"/>
      <c r="AK3355" s="309"/>
      <c r="AL3355" s="309"/>
      <c r="AM3355" s="309"/>
      <c r="AN3355" s="309"/>
      <c r="AO3355" s="309"/>
      <c r="AP3355" s="129"/>
      <c r="AQ3355" s="129"/>
      <c r="AR3355" s="129"/>
      <c r="AS3355" s="129"/>
      <c r="AT3355" s="129"/>
      <c r="AU3355" s="129"/>
      <c r="AV3355" s="129"/>
      <c r="AW3355" s="129"/>
      <c r="AX3355" s="129"/>
      <c r="AY3355" s="129"/>
      <c r="AZ3355" s="129"/>
      <c r="BA3355" s="129"/>
      <c r="BB3355" s="129"/>
      <c r="BC3355" s="129"/>
      <c r="BD3355" s="129"/>
      <c r="BE3355" s="129"/>
      <c r="BF3355" s="129"/>
      <c r="BG3355" s="129"/>
      <c r="BH3355" s="129"/>
      <c r="BI3355" s="129"/>
      <c r="BJ3355" s="129"/>
      <c r="BK3355" s="129"/>
      <c r="BL3355" s="129"/>
      <c r="BM3355" s="129"/>
      <c r="BN3355" s="129"/>
      <c r="BO3355" s="129"/>
      <c r="BP3355" s="129"/>
      <c r="BQ3355" s="129"/>
      <c r="BR3355" s="129"/>
      <c r="BS3355" s="129"/>
      <c r="BT3355" s="129"/>
      <c r="BU3355" s="129"/>
      <c r="BV3355" s="129"/>
      <c r="BW3355" s="129"/>
      <c r="BX3355" s="129"/>
      <c r="BY3355" s="129"/>
      <c r="BZ3355" s="129"/>
      <c r="CA3355" s="129"/>
      <c r="CB3355" s="129"/>
      <c r="CC3355" s="129"/>
      <c r="CD3355" s="129"/>
      <c r="CE3355" s="129"/>
      <c r="CF3355" s="129"/>
      <c r="CG3355" s="129"/>
      <c r="CH3355" s="129"/>
      <c r="CI3355" s="129"/>
      <c r="CJ3355" s="129"/>
      <c r="CK3355" s="129"/>
      <c r="CL3355" s="129"/>
      <c r="CM3355" s="129"/>
      <c r="CN3355" s="129"/>
      <c r="CO3355" s="129"/>
      <c r="CP3355" s="129"/>
      <c r="CQ3355" s="129"/>
      <c r="CR3355" s="129"/>
      <c r="CS3355" s="129"/>
      <c r="CT3355" s="129"/>
      <c r="CU3355" s="129"/>
      <c r="CV3355" s="129"/>
      <c r="CW3355" s="129"/>
      <c r="CX3355" s="129"/>
      <c r="CY3355" s="129"/>
      <c r="CZ3355" s="129"/>
      <c r="DA3355" s="129"/>
      <c r="DB3355" s="129"/>
      <c r="DC3355" s="129"/>
      <c r="DD3355" s="129"/>
      <c r="DE3355" s="129"/>
      <c r="DF3355" s="129"/>
      <c r="DG3355" s="129"/>
      <c r="DH3355" s="129"/>
      <c r="DI3355" s="129"/>
      <c r="DJ3355" s="129"/>
      <c r="DK3355" s="129"/>
      <c r="DL3355" s="129"/>
      <c r="DM3355" s="129"/>
      <c r="DN3355" s="129"/>
      <c r="DO3355" s="129"/>
      <c r="DP3355" s="129"/>
      <c r="DQ3355" s="129"/>
      <c r="DR3355" s="129"/>
      <c r="DS3355" s="129"/>
      <c r="DT3355" s="129"/>
      <c r="DU3355" s="129"/>
      <c r="DV3355" s="129"/>
      <c r="DW3355" s="129"/>
      <c r="DX3355" s="129"/>
      <c r="DY3355" s="129"/>
      <c r="DZ3355" s="129"/>
      <c r="EA3355" s="129"/>
      <c r="EB3355" s="129"/>
      <c r="EC3355" s="129"/>
      <c r="ED3355" s="129"/>
      <c r="EE3355" s="129"/>
      <c r="EF3355" s="129"/>
      <c r="EG3355" s="129"/>
      <c r="EH3355" s="129"/>
      <c r="EI3355" s="129"/>
      <c r="EJ3355" s="129"/>
      <c r="EK3355" s="129"/>
      <c r="EL3355" s="129"/>
      <c r="EM3355" s="129"/>
      <c r="EN3355" s="129"/>
      <c r="EO3355" s="129"/>
      <c r="EP3355" s="129"/>
      <c r="EQ3355" s="129"/>
      <c r="ER3355" s="129"/>
      <c r="ES3355" s="129"/>
      <c r="ET3355" s="129"/>
      <c r="EU3355" s="129"/>
      <c r="EV3355" s="129"/>
      <c r="EW3355" s="129"/>
      <c r="EX3355" s="129"/>
      <c r="EY3355" s="129"/>
      <c r="EZ3355" s="129"/>
      <c r="FA3355" s="129"/>
      <c r="FB3355" s="129"/>
      <c r="FC3355" s="129"/>
      <c r="FD3355" s="129"/>
      <c r="FE3355" s="129"/>
      <c r="FF3355" s="129"/>
      <c r="FG3355" s="129"/>
      <c r="FH3355" s="129"/>
      <c r="FI3355" s="129"/>
      <c r="FJ3355" s="129"/>
      <c r="FK3355" s="129"/>
      <c r="FL3355" s="129"/>
      <c r="FM3355" s="129"/>
      <c r="FN3355" s="129"/>
      <c r="FO3355" s="129"/>
      <c r="FP3355" s="129"/>
      <c r="FQ3355" s="129"/>
      <c r="FR3355" s="129"/>
      <c r="FS3355" s="129"/>
      <c r="FT3355" s="129"/>
      <c r="FU3355" s="129"/>
      <c r="FV3355" s="129"/>
      <c r="FW3355" s="129"/>
      <c r="FX3355" s="129"/>
      <c r="FY3355" s="129"/>
      <c r="FZ3355" s="129"/>
      <c r="GA3355" s="129"/>
      <c r="GB3355" s="129"/>
      <c r="GC3355" s="129"/>
      <c r="GD3355" s="129"/>
      <c r="GE3355" s="129"/>
      <c r="GF3355" s="129"/>
      <c r="GG3355" s="129"/>
      <c r="GH3355" s="129"/>
      <c r="GI3355" s="129"/>
      <c r="GJ3355" s="129"/>
      <c r="GK3355" s="129"/>
      <c r="GL3355" s="129"/>
      <c r="GM3355" s="129"/>
      <c r="GN3355" s="129"/>
      <c r="GO3355" s="129"/>
      <c r="GP3355" s="129"/>
      <c r="GQ3355" s="129"/>
      <c r="GR3355" s="129"/>
      <c r="GS3355" s="129"/>
      <c r="GT3355" s="129"/>
      <c r="GU3355" s="129"/>
      <c r="GV3355" s="129"/>
      <c r="GW3355" s="129"/>
      <c r="GX3355" s="129"/>
      <c r="GY3355" s="129"/>
      <c r="GZ3355" s="129"/>
      <c r="HA3355" s="129"/>
      <c r="HB3355" s="129"/>
      <c r="HC3355" s="129"/>
      <c r="HD3355" s="129"/>
      <c r="HE3355" s="129"/>
      <c r="HF3355" s="129"/>
      <c r="HG3355" s="129"/>
      <c r="HH3355" s="129"/>
      <c r="HI3355" s="129"/>
      <c r="HJ3355" s="129"/>
      <c r="HK3355" s="129"/>
      <c r="HL3355" s="129"/>
      <c r="HM3355" s="129"/>
      <c r="HN3355" s="129"/>
      <c r="HO3355" s="129"/>
      <c r="HP3355" s="129"/>
      <c r="HQ3355" s="129"/>
      <c r="HR3355" s="129"/>
      <c r="HS3355" s="129"/>
      <c r="HT3355" s="129"/>
      <c r="HU3355" s="129"/>
      <c r="HV3355" s="129"/>
      <c r="HW3355" s="129"/>
      <c r="HX3355" s="129"/>
      <c r="HY3355" s="129"/>
      <c r="HZ3355" s="129"/>
      <c r="IA3355" s="129"/>
      <c r="IB3355" s="129"/>
      <c r="IC3355" s="129"/>
      <c r="ID3355" s="129"/>
      <c r="IE3355" s="129"/>
      <c r="IF3355" s="129"/>
      <c r="IG3355" s="129"/>
      <c r="IH3355" s="129"/>
      <c r="II3355" s="129"/>
      <c r="IJ3355" s="129"/>
      <c r="IK3355" s="129"/>
      <c r="IL3355" s="129"/>
      <c r="IM3355" s="129"/>
      <c r="IN3355" s="129"/>
      <c r="IO3355" s="129"/>
      <c r="IP3355" s="129"/>
      <c r="IQ3355" s="129"/>
      <c r="IR3355" s="129"/>
      <c r="IS3355" s="129"/>
      <c r="IT3355" s="129"/>
      <c r="IU3355" s="129"/>
      <c r="IV3355" s="129"/>
      <c r="IW3355" s="129"/>
      <c r="IX3355" s="129"/>
      <c r="IY3355" s="129"/>
      <c r="IZ3355" s="129"/>
      <c r="JA3355" s="129"/>
      <c r="JB3355" s="129"/>
      <c r="JC3355" s="129"/>
      <c r="JD3355" s="129"/>
      <c r="JE3355" s="129"/>
      <c r="JF3355" s="129"/>
      <c r="JG3355" s="129"/>
      <c r="JH3355" s="129"/>
      <c r="JI3355" s="129"/>
      <c r="JJ3355" s="129"/>
      <c r="JK3355" s="129"/>
      <c r="JL3355" s="129"/>
      <c r="JM3355" s="129"/>
      <c r="JN3355" s="129"/>
      <c r="JO3355" s="129"/>
      <c r="JP3355" s="129"/>
      <c r="JQ3355" s="129"/>
      <c r="JR3355" s="129"/>
      <c r="JS3355" s="129"/>
      <c r="JT3355" s="129"/>
      <c r="JU3355" s="129"/>
      <c r="JV3355" s="129"/>
      <c r="JW3355" s="129"/>
      <c r="JX3355" s="129"/>
      <c r="JY3355" s="129"/>
      <c r="JZ3355" s="129"/>
      <c r="KA3355" s="129"/>
      <c r="KB3355" s="129"/>
      <c r="KC3355" s="129"/>
      <c r="KD3355" s="129"/>
      <c r="KE3355" s="129"/>
      <c r="KF3355" s="129"/>
      <c r="KG3355" s="129"/>
      <c r="KH3355" s="129"/>
      <c r="KI3355" s="129"/>
      <c r="KJ3355" s="129"/>
      <c r="KK3355" s="129"/>
      <c r="KL3355" s="129"/>
      <c r="KM3355" s="129"/>
      <c r="KN3355" s="129"/>
      <c r="KO3355" s="129"/>
      <c r="KP3355" s="129"/>
      <c r="KQ3355" s="129"/>
      <c r="KR3355" s="129"/>
      <c r="KS3355" s="129"/>
      <c r="KT3355" s="129"/>
      <c r="KU3355" s="129"/>
      <c r="KV3355" s="129"/>
      <c r="KW3355" s="129"/>
      <c r="KX3355" s="129"/>
      <c r="KY3355" s="129"/>
      <c r="KZ3355" s="129"/>
      <c r="LA3355" s="129"/>
      <c r="LB3355" s="129"/>
      <c r="LC3355" s="129"/>
      <c r="LD3355" s="129"/>
      <c r="LE3355" s="129"/>
      <c r="LF3355" s="129"/>
      <c r="LG3355" s="129"/>
      <c r="LH3355" s="129"/>
      <c r="LI3355" s="129"/>
      <c r="LJ3355" s="129"/>
      <c r="LK3355" s="129"/>
      <c r="LL3355" s="129"/>
      <c r="LM3355" s="129"/>
      <c r="LN3355" s="129"/>
      <c r="LO3355" s="129"/>
      <c r="LP3355" s="129"/>
      <c r="LQ3355" s="129"/>
      <c r="LR3355" s="129"/>
      <c r="LS3355" s="129"/>
      <c r="LT3355" s="129"/>
      <c r="LU3355" s="129"/>
      <c r="LV3355" s="129"/>
      <c r="LW3355" s="129"/>
      <c r="LX3355" s="129"/>
      <c r="LY3355" s="129"/>
      <c r="LZ3355" s="129"/>
      <c r="MA3355" s="129"/>
      <c r="MB3355" s="129"/>
      <c r="MC3355" s="129"/>
      <c r="MD3355" s="129"/>
      <c r="ME3355" s="129"/>
      <c r="MF3355" s="129"/>
      <c r="MG3355" s="129"/>
      <c r="MH3355" s="129"/>
      <c r="MI3355" s="129"/>
      <c r="MJ3355" s="129"/>
      <c r="MK3355" s="129"/>
      <c r="ML3355" s="129"/>
      <c r="MM3355" s="129"/>
      <c r="MN3355" s="129"/>
      <c r="MO3355" s="129"/>
      <c r="MP3355" s="129"/>
      <c r="MQ3355" s="129"/>
      <c r="MR3355" s="129"/>
      <c r="MS3355" s="129"/>
      <c r="MT3355" s="129"/>
      <c r="MU3355" s="129"/>
      <c r="MV3355" s="129"/>
      <c r="MW3355" s="129"/>
      <c r="MX3355" s="129"/>
      <c r="MY3355" s="129"/>
      <c r="MZ3355" s="129"/>
      <c r="NA3355" s="129"/>
      <c r="NB3355" s="129"/>
      <c r="NC3355" s="129"/>
      <c r="ND3355" s="129"/>
      <c r="NE3355" s="129"/>
      <c r="NF3355" s="129"/>
      <c r="NG3355" s="129"/>
      <c r="NH3355" s="129"/>
      <c r="NI3355" s="129"/>
      <c r="NJ3355" s="129"/>
      <c r="NK3355" s="129"/>
      <c r="NL3355" s="129"/>
      <c r="NM3355" s="129"/>
      <c r="NN3355" s="129"/>
      <c r="NO3355" s="129"/>
      <c r="NP3355" s="129"/>
      <c r="NQ3355" s="129"/>
      <c r="NR3355" s="129"/>
      <c r="NS3355" s="129"/>
      <c r="NT3355" s="129"/>
      <c r="NU3355" s="129"/>
      <c r="NV3355" s="129"/>
      <c r="NW3355" s="129"/>
      <c r="NX3355" s="129"/>
      <c r="NY3355" s="129"/>
      <c r="NZ3355" s="129"/>
      <c r="OA3355" s="129"/>
      <c r="OB3355" s="129"/>
      <c r="OC3355" s="129"/>
      <c r="OD3355" s="129"/>
      <c r="OE3355" s="129"/>
      <c r="OF3355" s="129"/>
      <c r="OG3355" s="129"/>
      <c r="OH3355" s="129"/>
    </row>
    <row r="3356" spans="1:398" ht="16.5" customHeight="1">
      <c r="A3356" s="41" t="s">
        <v>8929</v>
      </c>
      <c r="B3356" s="41"/>
      <c r="C3356" s="368"/>
      <c r="D3356" s="2"/>
      <c r="E3356" s="308" t="s">
        <v>2819</v>
      </c>
      <c r="F3356" s="308" t="s">
        <v>2820</v>
      </c>
      <c r="G3356" s="308" t="s">
        <v>2821</v>
      </c>
      <c r="H3356" s="308">
        <v>2019</v>
      </c>
      <c r="I3356" s="308">
        <v>1</v>
      </c>
      <c r="J3356" s="308">
        <v>0</v>
      </c>
      <c r="K3356" s="308">
        <v>0</v>
      </c>
      <c r="L3356" s="16" t="s">
        <v>8937</v>
      </c>
      <c r="M3356" s="106"/>
      <c r="N3356" s="16" t="s">
        <v>2570</v>
      </c>
      <c r="O3356" s="311">
        <v>720</v>
      </c>
      <c r="P3356" s="17">
        <v>0</v>
      </c>
      <c r="Q3356" s="17">
        <v>0</v>
      </c>
      <c r="R3356" s="18" t="s">
        <v>33</v>
      </c>
      <c r="S3356" s="19">
        <v>60</v>
      </c>
      <c r="T3356" s="19">
        <v>110</v>
      </c>
      <c r="U3356" s="244">
        <v>0</v>
      </c>
      <c r="V3356" s="19">
        <v>0</v>
      </c>
      <c r="W3356" s="310">
        <v>0.14000000000000001</v>
      </c>
      <c r="X3356" s="21">
        <v>100.80000000000001</v>
      </c>
      <c r="Y3356" s="22" t="s">
        <v>33</v>
      </c>
      <c r="Z3356" s="14"/>
      <c r="AA3356" s="24"/>
      <c r="AB3356" s="14"/>
      <c r="AC3356" s="14"/>
      <c r="AD3356" s="25"/>
      <c r="AE3356" s="26"/>
      <c r="AF3356" s="27"/>
      <c r="AG3356" s="309"/>
      <c r="AH3356" s="309"/>
      <c r="AI3356" s="309"/>
      <c r="AJ3356" s="309"/>
      <c r="AK3356" s="309"/>
      <c r="AL3356" s="309"/>
      <c r="AM3356" s="309"/>
      <c r="AN3356" s="309"/>
      <c r="AO3356" s="309"/>
      <c r="AP3356" s="129"/>
      <c r="AQ3356" s="129"/>
      <c r="AR3356" s="129"/>
      <c r="AS3356" s="129"/>
      <c r="AT3356" s="129"/>
      <c r="AU3356" s="129"/>
      <c r="AV3356" s="129"/>
      <c r="AW3356" s="129"/>
      <c r="AX3356" s="129"/>
      <c r="AY3356" s="129"/>
      <c r="AZ3356" s="129"/>
      <c r="BA3356" s="129"/>
      <c r="BB3356" s="129"/>
      <c r="BC3356" s="129"/>
      <c r="BD3356" s="129"/>
      <c r="BE3356" s="129"/>
      <c r="BF3356" s="129"/>
      <c r="BG3356" s="129"/>
      <c r="BH3356" s="129"/>
      <c r="BI3356" s="129"/>
      <c r="BJ3356" s="129"/>
      <c r="BK3356" s="129"/>
      <c r="BL3356" s="129"/>
      <c r="BM3356" s="129"/>
      <c r="BN3356" s="129"/>
      <c r="BO3356" s="129"/>
      <c r="BP3356" s="129"/>
      <c r="BQ3356" s="129"/>
      <c r="BR3356" s="129"/>
      <c r="BS3356" s="129"/>
      <c r="BT3356" s="129"/>
      <c r="BU3356" s="129"/>
      <c r="BV3356" s="129"/>
      <c r="BW3356" s="129"/>
      <c r="BX3356" s="129"/>
      <c r="BY3356" s="129"/>
      <c r="BZ3356" s="129"/>
      <c r="CA3356" s="129"/>
      <c r="CB3356" s="129"/>
      <c r="CC3356" s="129"/>
      <c r="CD3356" s="129"/>
      <c r="CE3356" s="129"/>
      <c r="CF3356" s="129"/>
      <c r="CG3356" s="129"/>
      <c r="CH3356" s="129"/>
      <c r="CI3356" s="129"/>
      <c r="CJ3356" s="129"/>
      <c r="CK3356" s="129"/>
      <c r="CL3356" s="129"/>
      <c r="CM3356" s="129"/>
      <c r="CN3356" s="129"/>
      <c r="CO3356" s="129"/>
      <c r="CP3356" s="129"/>
      <c r="CQ3356" s="129"/>
      <c r="CR3356" s="129"/>
      <c r="CS3356" s="129"/>
      <c r="CT3356" s="129"/>
      <c r="CU3356" s="129"/>
      <c r="CV3356" s="129"/>
      <c r="CW3356" s="129"/>
      <c r="CX3356" s="129"/>
      <c r="CY3356" s="129"/>
      <c r="CZ3356" s="129"/>
      <c r="DA3356" s="129"/>
      <c r="DB3356" s="129"/>
      <c r="DC3356" s="129"/>
      <c r="DD3356" s="129"/>
      <c r="DE3356" s="129"/>
      <c r="DF3356" s="129"/>
      <c r="DG3356" s="129"/>
      <c r="DH3356" s="129"/>
      <c r="DI3356" s="129"/>
      <c r="DJ3356" s="129"/>
      <c r="DK3356" s="129"/>
      <c r="DL3356" s="129"/>
      <c r="DM3356" s="129"/>
      <c r="DN3356" s="129"/>
      <c r="DO3356" s="129"/>
      <c r="DP3356" s="129"/>
      <c r="DQ3356" s="129"/>
      <c r="DR3356" s="129"/>
      <c r="DS3356" s="129"/>
      <c r="DT3356" s="129"/>
      <c r="DU3356" s="129"/>
      <c r="DV3356" s="129"/>
      <c r="DW3356" s="129"/>
      <c r="DX3356" s="129"/>
      <c r="DY3356" s="129"/>
      <c r="DZ3356" s="129"/>
      <c r="EA3356" s="129"/>
      <c r="EB3356" s="129"/>
      <c r="EC3356" s="129"/>
      <c r="ED3356" s="129"/>
      <c r="EE3356" s="129"/>
      <c r="EF3356" s="129"/>
      <c r="EG3356" s="129"/>
      <c r="EH3356" s="129"/>
      <c r="EI3356" s="129"/>
      <c r="EJ3356" s="129"/>
      <c r="EK3356" s="129"/>
      <c r="EL3356" s="129"/>
      <c r="EM3356" s="129"/>
      <c r="EN3356" s="129"/>
      <c r="EO3356" s="129"/>
      <c r="EP3356" s="129"/>
      <c r="EQ3356" s="129"/>
      <c r="ER3356" s="129"/>
      <c r="ES3356" s="129"/>
      <c r="ET3356" s="129"/>
      <c r="EU3356" s="129"/>
      <c r="EV3356" s="129"/>
      <c r="EW3356" s="129"/>
      <c r="EX3356" s="129"/>
      <c r="EY3356" s="129"/>
      <c r="EZ3356" s="129"/>
      <c r="FA3356" s="129"/>
      <c r="FB3356" s="129"/>
      <c r="FC3356" s="129"/>
      <c r="FD3356" s="129"/>
      <c r="FE3356" s="129"/>
      <c r="FF3356" s="129"/>
      <c r="FG3356" s="129"/>
      <c r="FH3356" s="129"/>
      <c r="FI3356" s="129"/>
      <c r="FJ3356" s="129"/>
      <c r="FK3356" s="129"/>
      <c r="FL3356" s="129"/>
      <c r="FM3356" s="129"/>
      <c r="FN3356" s="129"/>
      <c r="FO3356" s="129"/>
      <c r="FP3356" s="129"/>
      <c r="FQ3356" s="129"/>
      <c r="FR3356" s="129"/>
      <c r="FS3356" s="129"/>
      <c r="FT3356" s="129"/>
      <c r="FU3356" s="129"/>
      <c r="FV3356" s="129"/>
      <c r="FW3356" s="129"/>
      <c r="FX3356" s="129"/>
      <c r="FY3356" s="129"/>
      <c r="FZ3356" s="129"/>
      <c r="GA3356" s="129"/>
      <c r="GB3356" s="129"/>
      <c r="GC3356" s="129"/>
      <c r="GD3356" s="129"/>
      <c r="GE3356" s="129"/>
      <c r="GF3356" s="129"/>
      <c r="GG3356" s="129"/>
      <c r="GH3356" s="129"/>
      <c r="GI3356" s="129"/>
      <c r="GJ3356" s="129"/>
      <c r="GK3356" s="129"/>
      <c r="GL3356" s="129"/>
      <c r="GM3356" s="129"/>
      <c r="GN3356" s="129"/>
      <c r="GO3356" s="129"/>
      <c r="GP3356" s="129"/>
      <c r="GQ3356" s="129"/>
      <c r="GR3356" s="129"/>
      <c r="GS3356" s="129"/>
      <c r="GT3356" s="129"/>
      <c r="GU3356" s="129"/>
      <c r="GV3356" s="129"/>
      <c r="GW3356" s="129"/>
      <c r="GX3356" s="129"/>
      <c r="GY3356" s="129"/>
      <c r="GZ3356" s="129"/>
      <c r="HA3356" s="129"/>
      <c r="HB3356" s="129"/>
      <c r="HC3356" s="129"/>
      <c r="HD3356" s="129"/>
      <c r="HE3356" s="129"/>
      <c r="HF3356" s="129"/>
      <c r="HG3356" s="129"/>
      <c r="HH3356" s="129"/>
      <c r="HI3356" s="129"/>
      <c r="HJ3356" s="129"/>
      <c r="HK3356" s="129"/>
      <c r="HL3356" s="129"/>
      <c r="HM3356" s="129"/>
      <c r="HN3356" s="129"/>
      <c r="HO3356" s="129"/>
      <c r="HP3356" s="129"/>
      <c r="HQ3356" s="129"/>
      <c r="HR3356" s="129"/>
      <c r="HS3356" s="129"/>
      <c r="HT3356" s="129"/>
      <c r="HU3356" s="129"/>
      <c r="HV3356" s="129"/>
      <c r="HW3356" s="129"/>
      <c r="HX3356" s="129"/>
      <c r="HY3356" s="129"/>
      <c r="HZ3356" s="129"/>
      <c r="IA3356" s="129"/>
      <c r="IB3356" s="129"/>
      <c r="IC3356" s="129"/>
      <c r="ID3356" s="129"/>
      <c r="IE3356" s="129"/>
      <c r="IF3356" s="129"/>
      <c r="IG3356" s="129"/>
      <c r="IH3356" s="129"/>
      <c r="II3356" s="129"/>
      <c r="IJ3356" s="129"/>
      <c r="IK3356" s="129"/>
      <c r="IL3356" s="129"/>
      <c r="IM3356" s="129"/>
      <c r="IN3356" s="129"/>
      <c r="IO3356" s="129"/>
      <c r="IP3356" s="129"/>
      <c r="IQ3356" s="129"/>
      <c r="IR3356" s="129"/>
      <c r="IS3356" s="129"/>
      <c r="IT3356" s="129"/>
      <c r="IU3356" s="129"/>
      <c r="IV3356" s="129"/>
      <c r="IW3356" s="129"/>
      <c r="IX3356" s="129"/>
      <c r="IY3356" s="129"/>
      <c r="IZ3356" s="129"/>
      <c r="JA3356" s="129"/>
      <c r="JB3356" s="129"/>
      <c r="JC3356" s="129"/>
      <c r="JD3356" s="129"/>
      <c r="JE3356" s="129"/>
      <c r="JF3356" s="129"/>
      <c r="JG3356" s="129"/>
      <c r="JH3356" s="129"/>
      <c r="JI3356" s="129"/>
      <c r="JJ3356" s="129"/>
      <c r="JK3356" s="129"/>
      <c r="JL3356" s="129"/>
      <c r="JM3356" s="129"/>
      <c r="JN3356" s="129"/>
      <c r="JO3356" s="129"/>
      <c r="JP3356" s="129"/>
      <c r="JQ3356" s="129"/>
      <c r="JR3356" s="129"/>
      <c r="JS3356" s="129"/>
      <c r="JT3356" s="129"/>
      <c r="JU3356" s="129"/>
      <c r="JV3356" s="129"/>
      <c r="JW3356" s="129"/>
      <c r="JX3356" s="129"/>
      <c r="JY3356" s="129"/>
      <c r="JZ3356" s="129"/>
      <c r="KA3356" s="129"/>
      <c r="KB3356" s="129"/>
      <c r="KC3356" s="129"/>
      <c r="KD3356" s="129"/>
      <c r="KE3356" s="129"/>
      <c r="KF3356" s="129"/>
      <c r="KG3356" s="129"/>
      <c r="KH3356" s="129"/>
      <c r="KI3356" s="129"/>
      <c r="KJ3356" s="129"/>
      <c r="KK3356" s="129"/>
      <c r="KL3356" s="129"/>
      <c r="KM3356" s="129"/>
      <c r="KN3356" s="129"/>
      <c r="KO3356" s="129"/>
      <c r="KP3356" s="129"/>
      <c r="KQ3356" s="129"/>
      <c r="KR3356" s="129"/>
      <c r="KS3356" s="129"/>
      <c r="KT3356" s="129"/>
      <c r="KU3356" s="129"/>
      <c r="KV3356" s="129"/>
      <c r="KW3356" s="129"/>
      <c r="KX3356" s="129"/>
      <c r="KY3356" s="129"/>
      <c r="KZ3356" s="129"/>
      <c r="LA3356" s="129"/>
      <c r="LB3356" s="129"/>
      <c r="LC3356" s="129"/>
      <c r="LD3356" s="129"/>
      <c r="LE3356" s="129"/>
      <c r="LF3356" s="129"/>
      <c r="LG3356" s="129"/>
      <c r="LH3356" s="129"/>
      <c r="LI3356" s="129"/>
      <c r="LJ3356" s="129"/>
      <c r="LK3356" s="129"/>
      <c r="LL3356" s="129"/>
      <c r="LM3356" s="129"/>
      <c r="LN3356" s="129"/>
      <c r="LO3356" s="129"/>
      <c r="LP3356" s="129"/>
      <c r="LQ3356" s="129"/>
      <c r="LR3356" s="129"/>
      <c r="LS3356" s="129"/>
      <c r="LT3356" s="129"/>
      <c r="LU3356" s="129"/>
      <c r="LV3356" s="129"/>
      <c r="LW3356" s="129"/>
      <c r="LX3356" s="129"/>
      <c r="LY3356" s="129"/>
      <c r="LZ3356" s="129"/>
      <c r="MA3356" s="129"/>
      <c r="MB3356" s="129"/>
      <c r="MC3356" s="129"/>
      <c r="MD3356" s="129"/>
      <c r="ME3356" s="129"/>
      <c r="MF3356" s="129"/>
      <c r="MG3356" s="129"/>
      <c r="MH3356" s="129"/>
      <c r="MI3356" s="129"/>
      <c r="MJ3356" s="129"/>
      <c r="MK3356" s="129"/>
      <c r="ML3356" s="129"/>
      <c r="MM3356" s="129"/>
      <c r="MN3356" s="129"/>
      <c r="MO3356" s="129"/>
      <c r="MP3356" s="129"/>
      <c r="MQ3356" s="129"/>
      <c r="MR3356" s="129"/>
      <c r="MS3356" s="129"/>
      <c r="MT3356" s="129"/>
      <c r="MU3356" s="129"/>
      <c r="MV3356" s="129"/>
      <c r="MW3356" s="129"/>
      <c r="MX3356" s="129"/>
      <c r="MY3356" s="129"/>
      <c r="MZ3356" s="129"/>
      <c r="NA3356" s="129"/>
      <c r="NB3356" s="129"/>
      <c r="NC3356" s="129"/>
      <c r="ND3356" s="129"/>
      <c r="NE3356" s="129"/>
      <c r="NF3356" s="129"/>
      <c r="NG3356" s="129"/>
      <c r="NH3356" s="129"/>
      <c r="NI3356" s="129"/>
      <c r="NJ3356" s="129"/>
      <c r="NK3356" s="129"/>
      <c r="NL3356" s="129"/>
      <c r="NM3356" s="129"/>
      <c r="NN3356" s="129"/>
      <c r="NO3356" s="129"/>
      <c r="NP3356" s="129"/>
      <c r="NQ3356" s="129"/>
      <c r="NR3356" s="129"/>
      <c r="NS3356" s="129"/>
      <c r="NT3356" s="129"/>
      <c r="NU3356" s="129"/>
      <c r="NV3356" s="129"/>
      <c r="NW3356" s="129"/>
      <c r="NX3356" s="129"/>
      <c r="NY3356" s="129"/>
      <c r="NZ3356" s="129"/>
      <c r="OA3356" s="129"/>
      <c r="OB3356" s="129"/>
      <c r="OC3356" s="129"/>
      <c r="OD3356" s="129"/>
      <c r="OE3356" s="129"/>
      <c r="OF3356" s="129"/>
      <c r="OG3356" s="129"/>
      <c r="OH3356" s="129"/>
    </row>
    <row r="3357" spans="1:398" ht="16.5" customHeight="1">
      <c r="A3357" s="41" t="s">
        <v>8929</v>
      </c>
      <c r="B3357" s="41"/>
      <c r="C3357" s="368"/>
      <c r="D3357" s="2"/>
      <c r="E3357" s="308" t="s">
        <v>2822</v>
      </c>
      <c r="F3357" s="308" t="s">
        <v>2820</v>
      </c>
      <c r="G3357" s="308" t="s">
        <v>2823</v>
      </c>
      <c r="H3357" s="308">
        <v>2019</v>
      </c>
      <c r="I3357" s="308">
        <v>1</v>
      </c>
      <c r="J3357" s="308">
        <v>0</v>
      </c>
      <c r="K3357" s="308">
        <v>0</v>
      </c>
      <c r="L3357" s="16" t="s">
        <v>8937</v>
      </c>
      <c r="M3357" s="106"/>
      <c r="N3357" s="16" t="s">
        <v>2570</v>
      </c>
      <c r="O3357" s="311">
        <v>720</v>
      </c>
      <c r="P3357" s="17">
        <v>0</v>
      </c>
      <c r="Q3357" s="17">
        <v>0</v>
      </c>
      <c r="R3357" s="18" t="s">
        <v>33</v>
      </c>
      <c r="S3357" s="19">
        <v>60</v>
      </c>
      <c r="T3357" s="19">
        <v>110</v>
      </c>
      <c r="U3357" s="244">
        <v>0</v>
      </c>
      <c r="V3357" s="19">
        <v>0</v>
      </c>
      <c r="W3357" s="310">
        <v>0.14000000000000001</v>
      </c>
      <c r="X3357" s="21">
        <v>100.80000000000001</v>
      </c>
      <c r="Y3357" s="22" t="s">
        <v>33</v>
      </c>
      <c r="Z3357" s="14"/>
      <c r="AA3357" s="24"/>
      <c r="AB3357" s="14"/>
      <c r="AC3357" s="14"/>
      <c r="AD3357" s="25"/>
      <c r="AE3357" s="26"/>
      <c r="AF3357" s="27"/>
      <c r="AG3357" s="309"/>
      <c r="AH3357" s="309"/>
      <c r="AI3357" s="309"/>
      <c r="AJ3357" s="309"/>
      <c r="AK3357" s="309"/>
      <c r="AL3357" s="309"/>
      <c r="AM3357" s="309"/>
      <c r="AN3357" s="309"/>
      <c r="AO3357" s="309"/>
      <c r="AP3357" s="129"/>
      <c r="AQ3357" s="129"/>
      <c r="AR3357" s="129"/>
      <c r="AS3357" s="129"/>
      <c r="AT3357" s="129"/>
      <c r="AU3357" s="129"/>
      <c r="AV3357" s="129"/>
      <c r="AW3357" s="129"/>
      <c r="AX3357" s="129"/>
      <c r="AY3357" s="129"/>
      <c r="AZ3357" s="129"/>
      <c r="BA3357" s="129"/>
      <c r="BB3357" s="129"/>
      <c r="BC3357" s="129"/>
      <c r="BD3357" s="129"/>
      <c r="BE3357" s="129"/>
      <c r="BF3357" s="129"/>
      <c r="BG3357" s="129"/>
      <c r="BH3357" s="129"/>
      <c r="BI3357" s="129"/>
      <c r="BJ3357" s="129"/>
      <c r="BK3357" s="129"/>
      <c r="BL3357" s="129"/>
      <c r="BM3357" s="129"/>
      <c r="BN3357" s="129"/>
      <c r="BO3357" s="129"/>
      <c r="BP3357" s="129"/>
      <c r="BQ3357" s="129"/>
      <c r="BR3357" s="129"/>
      <c r="BS3357" s="129"/>
      <c r="BT3357" s="129"/>
      <c r="BU3357" s="129"/>
      <c r="BV3357" s="129"/>
      <c r="BW3357" s="129"/>
      <c r="BX3357" s="129"/>
      <c r="BY3357" s="129"/>
      <c r="BZ3357" s="129"/>
      <c r="CA3357" s="129"/>
      <c r="CB3357" s="129"/>
      <c r="CC3357" s="129"/>
      <c r="CD3357" s="129"/>
      <c r="CE3357" s="129"/>
      <c r="CF3357" s="129"/>
      <c r="CG3357" s="129"/>
      <c r="CH3357" s="129"/>
      <c r="CI3357" s="129"/>
      <c r="CJ3357" s="129"/>
      <c r="CK3357" s="129"/>
      <c r="CL3357" s="129"/>
      <c r="CM3357" s="129"/>
      <c r="CN3357" s="129"/>
      <c r="CO3357" s="129"/>
      <c r="CP3357" s="129"/>
      <c r="CQ3357" s="129"/>
      <c r="CR3357" s="129"/>
      <c r="CS3357" s="129"/>
      <c r="CT3357" s="129"/>
      <c r="CU3357" s="129"/>
      <c r="CV3357" s="129"/>
      <c r="CW3357" s="129"/>
      <c r="CX3357" s="129"/>
      <c r="CY3357" s="129"/>
      <c r="CZ3357" s="129"/>
      <c r="DA3357" s="129"/>
      <c r="DB3357" s="129"/>
      <c r="DC3357" s="129"/>
      <c r="DD3357" s="129"/>
      <c r="DE3357" s="129"/>
      <c r="DF3357" s="129"/>
      <c r="DG3357" s="129"/>
      <c r="DH3357" s="129"/>
      <c r="DI3357" s="129"/>
      <c r="DJ3357" s="129"/>
      <c r="DK3357" s="129"/>
      <c r="DL3357" s="129"/>
      <c r="DM3357" s="129"/>
      <c r="DN3357" s="129"/>
      <c r="DO3357" s="129"/>
      <c r="DP3357" s="129"/>
      <c r="DQ3357" s="129"/>
      <c r="DR3357" s="129"/>
      <c r="DS3357" s="129"/>
      <c r="DT3357" s="129"/>
      <c r="DU3357" s="129"/>
      <c r="DV3357" s="129"/>
      <c r="DW3357" s="129"/>
      <c r="DX3357" s="129"/>
      <c r="DY3357" s="129"/>
      <c r="DZ3357" s="129"/>
      <c r="EA3357" s="129"/>
      <c r="EB3357" s="129"/>
      <c r="EC3357" s="129"/>
      <c r="ED3357" s="129"/>
      <c r="EE3357" s="129"/>
      <c r="EF3357" s="129"/>
      <c r="EG3357" s="129"/>
      <c r="EH3357" s="129"/>
      <c r="EI3357" s="129"/>
      <c r="EJ3357" s="129"/>
      <c r="EK3357" s="129"/>
      <c r="EL3357" s="129"/>
      <c r="EM3357" s="129"/>
      <c r="EN3357" s="129"/>
      <c r="EO3357" s="129"/>
      <c r="EP3357" s="129"/>
      <c r="EQ3357" s="129"/>
      <c r="ER3357" s="129"/>
      <c r="ES3357" s="129"/>
      <c r="ET3357" s="129"/>
      <c r="EU3357" s="129"/>
      <c r="EV3357" s="129"/>
      <c r="EW3357" s="129"/>
      <c r="EX3357" s="129"/>
      <c r="EY3357" s="129"/>
      <c r="EZ3357" s="129"/>
      <c r="FA3357" s="129"/>
      <c r="FB3357" s="129"/>
      <c r="FC3357" s="129"/>
      <c r="FD3357" s="129"/>
      <c r="FE3357" s="129"/>
      <c r="FF3357" s="129"/>
      <c r="FG3357" s="129"/>
      <c r="FH3357" s="129"/>
      <c r="FI3357" s="129"/>
      <c r="FJ3357" s="129"/>
      <c r="FK3357" s="129"/>
      <c r="FL3357" s="129"/>
      <c r="FM3357" s="129"/>
      <c r="FN3357" s="129"/>
      <c r="FO3357" s="129"/>
      <c r="FP3357" s="129"/>
      <c r="FQ3357" s="129"/>
      <c r="FR3357" s="129"/>
      <c r="FS3357" s="129"/>
      <c r="FT3357" s="129"/>
      <c r="FU3357" s="129"/>
      <c r="FV3357" s="129"/>
      <c r="FW3357" s="129"/>
      <c r="FX3357" s="129"/>
      <c r="FY3357" s="129"/>
      <c r="FZ3357" s="129"/>
      <c r="GA3357" s="129"/>
      <c r="GB3357" s="129"/>
      <c r="GC3357" s="129"/>
      <c r="GD3357" s="129"/>
      <c r="GE3357" s="129"/>
      <c r="GF3357" s="129"/>
      <c r="GG3357" s="129"/>
      <c r="GH3357" s="129"/>
      <c r="GI3357" s="129"/>
      <c r="GJ3357" s="129"/>
      <c r="GK3357" s="129"/>
      <c r="GL3357" s="129"/>
      <c r="GM3357" s="129"/>
      <c r="GN3357" s="129"/>
      <c r="GO3357" s="129"/>
      <c r="GP3357" s="129"/>
      <c r="GQ3357" s="129"/>
      <c r="GR3357" s="129"/>
      <c r="GS3357" s="129"/>
      <c r="GT3357" s="129"/>
      <c r="GU3357" s="129"/>
      <c r="GV3357" s="129"/>
      <c r="GW3357" s="129"/>
      <c r="GX3357" s="129"/>
      <c r="GY3357" s="129"/>
      <c r="GZ3357" s="129"/>
      <c r="HA3357" s="129"/>
      <c r="HB3357" s="129"/>
      <c r="HC3357" s="129"/>
      <c r="HD3357" s="129"/>
      <c r="HE3357" s="129"/>
      <c r="HF3357" s="129"/>
      <c r="HG3357" s="129"/>
      <c r="HH3357" s="129"/>
      <c r="HI3357" s="129"/>
      <c r="HJ3357" s="129"/>
      <c r="HK3357" s="129"/>
      <c r="HL3357" s="129"/>
      <c r="HM3357" s="129"/>
      <c r="HN3357" s="129"/>
      <c r="HO3357" s="129"/>
      <c r="HP3357" s="129"/>
      <c r="HQ3357" s="129"/>
      <c r="HR3357" s="129"/>
      <c r="HS3357" s="129"/>
      <c r="HT3357" s="129"/>
      <c r="HU3357" s="129"/>
      <c r="HV3357" s="129"/>
      <c r="HW3357" s="129"/>
      <c r="HX3357" s="129"/>
      <c r="HY3357" s="129"/>
      <c r="HZ3357" s="129"/>
      <c r="IA3357" s="129"/>
      <c r="IB3357" s="129"/>
      <c r="IC3357" s="129"/>
      <c r="ID3357" s="129"/>
      <c r="IE3357" s="129"/>
      <c r="IF3357" s="129"/>
      <c r="IG3357" s="129"/>
      <c r="IH3357" s="129"/>
      <c r="II3357" s="129"/>
      <c r="IJ3357" s="129"/>
      <c r="IK3357" s="129"/>
      <c r="IL3357" s="129"/>
      <c r="IM3357" s="129"/>
      <c r="IN3357" s="129"/>
      <c r="IO3357" s="129"/>
      <c r="IP3357" s="129"/>
      <c r="IQ3357" s="129"/>
      <c r="IR3357" s="129"/>
      <c r="IS3357" s="129"/>
      <c r="IT3357" s="129"/>
      <c r="IU3357" s="129"/>
      <c r="IV3357" s="129"/>
      <c r="IW3357" s="129"/>
      <c r="IX3357" s="129"/>
      <c r="IY3357" s="129"/>
      <c r="IZ3357" s="129"/>
      <c r="JA3357" s="129"/>
      <c r="JB3357" s="129"/>
      <c r="JC3357" s="129"/>
      <c r="JD3357" s="129"/>
      <c r="JE3357" s="129"/>
      <c r="JF3357" s="129"/>
      <c r="JG3357" s="129"/>
      <c r="JH3357" s="129"/>
      <c r="JI3357" s="129"/>
      <c r="JJ3357" s="129"/>
      <c r="JK3357" s="129"/>
      <c r="JL3357" s="129"/>
      <c r="JM3357" s="129"/>
      <c r="JN3357" s="129"/>
      <c r="JO3357" s="129"/>
      <c r="JP3357" s="129"/>
      <c r="JQ3357" s="129"/>
      <c r="JR3357" s="129"/>
      <c r="JS3357" s="129"/>
      <c r="JT3357" s="129"/>
      <c r="JU3357" s="129"/>
      <c r="JV3357" s="129"/>
      <c r="JW3357" s="129"/>
      <c r="JX3357" s="129"/>
      <c r="JY3357" s="129"/>
      <c r="JZ3357" s="129"/>
      <c r="KA3357" s="129"/>
      <c r="KB3357" s="129"/>
      <c r="KC3357" s="129"/>
      <c r="KD3357" s="129"/>
      <c r="KE3357" s="129"/>
      <c r="KF3357" s="129"/>
      <c r="KG3357" s="129"/>
      <c r="KH3357" s="129"/>
      <c r="KI3357" s="129"/>
      <c r="KJ3357" s="129"/>
      <c r="KK3357" s="129"/>
      <c r="KL3357" s="129"/>
      <c r="KM3357" s="129"/>
      <c r="KN3357" s="129"/>
      <c r="KO3357" s="129"/>
      <c r="KP3357" s="129"/>
      <c r="KQ3357" s="129"/>
      <c r="KR3357" s="129"/>
      <c r="KS3357" s="129"/>
      <c r="KT3357" s="129"/>
      <c r="KU3357" s="129"/>
      <c r="KV3357" s="129"/>
      <c r="KW3357" s="129"/>
      <c r="KX3357" s="129"/>
      <c r="KY3357" s="129"/>
      <c r="KZ3357" s="129"/>
      <c r="LA3357" s="129"/>
      <c r="LB3357" s="129"/>
      <c r="LC3357" s="129"/>
      <c r="LD3357" s="129"/>
      <c r="LE3357" s="129"/>
      <c r="LF3357" s="129"/>
      <c r="LG3357" s="129"/>
      <c r="LH3357" s="129"/>
      <c r="LI3357" s="129"/>
      <c r="LJ3357" s="129"/>
      <c r="LK3357" s="129"/>
      <c r="LL3357" s="129"/>
      <c r="LM3357" s="129"/>
      <c r="LN3357" s="129"/>
      <c r="LO3357" s="129"/>
      <c r="LP3357" s="129"/>
      <c r="LQ3357" s="129"/>
      <c r="LR3357" s="129"/>
      <c r="LS3357" s="129"/>
      <c r="LT3357" s="129"/>
      <c r="LU3357" s="129"/>
      <c r="LV3357" s="129"/>
      <c r="LW3357" s="129"/>
      <c r="LX3357" s="129"/>
      <c r="LY3357" s="129"/>
      <c r="LZ3357" s="129"/>
      <c r="MA3357" s="129"/>
      <c r="MB3357" s="129"/>
      <c r="MC3357" s="129"/>
      <c r="MD3357" s="129"/>
      <c r="ME3357" s="129"/>
      <c r="MF3357" s="129"/>
      <c r="MG3357" s="129"/>
      <c r="MH3357" s="129"/>
      <c r="MI3357" s="129"/>
      <c r="MJ3357" s="129"/>
      <c r="MK3357" s="129"/>
      <c r="ML3357" s="129"/>
      <c r="MM3357" s="129"/>
      <c r="MN3357" s="129"/>
      <c r="MO3357" s="129"/>
      <c r="MP3357" s="129"/>
      <c r="MQ3357" s="129"/>
      <c r="MR3357" s="129"/>
      <c r="MS3357" s="129"/>
      <c r="MT3357" s="129"/>
      <c r="MU3357" s="129"/>
      <c r="MV3357" s="129"/>
      <c r="MW3357" s="129"/>
      <c r="MX3357" s="129"/>
      <c r="MY3357" s="129"/>
      <c r="MZ3357" s="129"/>
      <c r="NA3357" s="129"/>
      <c r="NB3357" s="129"/>
      <c r="NC3357" s="129"/>
      <c r="ND3357" s="129"/>
      <c r="NE3357" s="129"/>
      <c r="NF3357" s="129"/>
      <c r="NG3357" s="129"/>
      <c r="NH3357" s="129"/>
      <c r="NI3357" s="129"/>
      <c r="NJ3357" s="129"/>
      <c r="NK3357" s="129"/>
      <c r="NL3357" s="129"/>
      <c r="NM3357" s="129"/>
      <c r="NN3357" s="129"/>
      <c r="NO3357" s="129"/>
      <c r="NP3357" s="129"/>
      <c r="NQ3357" s="129"/>
      <c r="NR3357" s="129"/>
      <c r="NS3357" s="129"/>
      <c r="NT3357" s="129"/>
      <c r="NU3357" s="129"/>
      <c r="NV3357" s="129"/>
      <c r="NW3357" s="129"/>
      <c r="NX3357" s="129"/>
      <c r="NY3357" s="129"/>
      <c r="NZ3357" s="129"/>
      <c r="OA3357" s="129"/>
      <c r="OB3357" s="129"/>
      <c r="OC3357" s="129"/>
      <c r="OD3357" s="129"/>
      <c r="OE3357" s="129"/>
      <c r="OF3357" s="129"/>
      <c r="OG3357" s="129"/>
      <c r="OH3357" s="129"/>
    </row>
    <row r="3358" spans="1:398" ht="16.5" customHeight="1">
      <c r="A3358" s="41" t="s">
        <v>8908</v>
      </c>
      <c r="B3358" s="41"/>
      <c r="C3358" s="368"/>
      <c r="D3358" s="41"/>
      <c r="E3358" s="308" t="s">
        <v>2637</v>
      </c>
      <c r="F3358" s="308" t="s">
        <v>2638</v>
      </c>
      <c r="G3358" s="308" t="s">
        <v>854</v>
      </c>
      <c r="H3358" s="308">
        <v>2015</v>
      </c>
      <c r="I3358" s="308">
        <v>20</v>
      </c>
      <c r="J3358" s="308">
        <v>0</v>
      </c>
      <c r="K3358" s="308">
        <v>0</v>
      </c>
      <c r="L3358" s="16" t="s">
        <v>2639</v>
      </c>
      <c r="M3358" s="106"/>
      <c r="N3358" s="16" t="s">
        <v>2570</v>
      </c>
      <c r="O3358" s="17">
        <v>365</v>
      </c>
      <c r="P3358" s="17">
        <v>0</v>
      </c>
      <c r="Q3358" s="17">
        <v>0</v>
      </c>
      <c r="R3358" s="18" t="s">
        <v>33</v>
      </c>
      <c r="S3358" s="19">
        <v>60</v>
      </c>
      <c r="T3358" s="19">
        <v>110</v>
      </c>
      <c r="U3358" s="19">
        <v>0.6</v>
      </c>
      <c r="V3358" s="19">
        <v>0</v>
      </c>
      <c r="W3358" s="20">
        <v>0.3</v>
      </c>
      <c r="X3358" s="21">
        <v>2190</v>
      </c>
      <c r="Y3358" s="22" t="s">
        <v>33</v>
      </c>
      <c r="Z3358" s="14"/>
      <c r="AA3358" s="24"/>
      <c r="AB3358" s="14"/>
      <c r="AC3358" s="14"/>
      <c r="AD3358" s="25"/>
      <c r="AE3358" s="26"/>
      <c r="AF3358" s="27"/>
      <c r="AG3358" s="309"/>
      <c r="AH3358" s="309"/>
      <c r="AI3358" s="309"/>
      <c r="AJ3358" s="309"/>
      <c r="AK3358" s="309"/>
      <c r="AL3358" s="309"/>
      <c r="AM3358" s="309"/>
      <c r="AN3358" s="309"/>
      <c r="AO3358" s="309"/>
      <c r="AP3358" s="129"/>
      <c r="AQ3358" s="129"/>
      <c r="AR3358" s="129"/>
      <c r="AS3358" s="129"/>
      <c r="AT3358" s="129"/>
      <c r="AU3358" s="129"/>
      <c r="AV3358" s="129"/>
      <c r="AW3358" s="129"/>
      <c r="AX3358" s="129"/>
      <c r="AY3358" s="129"/>
      <c r="AZ3358" s="129"/>
      <c r="BA3358" s="129"/>
      <c r="BB3358" s="129"/>
      <c r="BC3358" s="129"/>
      <c r="BD3358" s="129"/>
      <c r="BE3358" s="129"/>
      <c r="BF3358" s="129"/>
      <c r="BG3358" s="129"/>
      <c r="BH3358" s="129"/>
      <c r="BI3358" s="129"/>
      <c r="BJ3358" s="129"/>
      <c r="BK3358" s="129"/>
      <c r="BL3358" s="129"/>
      <c r="BM3358" s="129"/>
      <c r="BN3358" s="129"/>
      <c r="BO3358" s="129"/>
      <c r="BP3358" s="129"/>
      <c r="BQ3358" s="129"/>
      <c r="BR3358" s="129"/>
      <c r="BS3358" s="129"/>
      <c r="BT3358" s="129"/>
      <c r="BU3358" s="129"/>
      <c r="BV3358" s="129"/>
      <c r="BW3358" s="129"/>
      <c r="BX3358" s="129"/>
      <c r="BY3358" s="129"/>
      <c r="BZ3358" s="129"/>
      <c r="CA3358" s="129"/>
      <c r="CB3358" s="129"/>
      <c r="CC3358" s="129"/>
      <c r="CD3358" s="129"/>
      <c r="CE3358" s="129"/>
      <c r="CF3358" s="129"/>
      <c r="CG3358" s="129"/>
      <c r="CH3358" s="129"/>
      <c r="CI3358" s="129"/>
      <c r="CJ3358" s="129"/>
      <c r="CK3358" s="129"/>
      <c r="CL3358" s="129"/>
      <c r="CM3358" s="129"/>
      <c r="CN3358" s="129"/>
      <c r="CO3358" s="129"/>
      <c r="CP3358" s="129"/>
      <c r="CQ3358" s="129"/>
      <c r="CR3358" s="129"/>
      <c r="CS3358" s="129"/>
      <c r="CT3358" s="129"/>
      <c r="CU3358" s="129"/>
      <c r="CV3358" s="129"/>
      <c r="CW3358" s="129"/>
      <c r="CX3358" s="129"/>
      <c r="CY3358" s="129"/>
      <c r="CZ3358" s="129"/>
      <c r="DA3358" s="129"/>
      <c r="DB3358" s="129"/>
      <c r="DC3358" s="129"/>
      <c r="DD3358" s="129"/>
      <c r="DE3358" s="129"/>
      <c r="DF3358" s="129"/>
      <c r="DG3358" s="129"/>
      <c r="DH3358" s="129"/>
      <c r="DI3358" s="129"/>
      <c r="DJ3358" s="129"/>
      <c r="DK3358" s="129"/>
      <c r="DL3358" s="129"/>
      <c r="DM3358" s="129"/>
      <c r="DN3358" s="129"/>
      <c r="DO3358" s="129"/>
      <c r="DP3358" s="129"/>
      <c r="DQ3358" s="129"/>
      <c r="DR3358" s="129"/>
      <c r="DS3358" s="129"/>
      <c r="DT3358" s="129"/>
      <c r="DU3358" s="129"/>
      <c r="DV3358" s="129"/>
      <c r="DW3358" s="129"/>
      <c r="DX3358" s="129"/>
      <c r="DY3358" s="129"/>
      <c r="DZ3358" s="129"/>
      <c r="EA3358" s="129"/>
      <c r="EB3358" s="129"/>
      <c r="EC3358" s="129"/>
      <c r="ED3358" s="129"/>
      <c r="EE3358" s="129"/>
      <c r="EF3358" s="129"/>
      <c r="EG3358" s="129"/>
      <c r="EH3358" s="129"/>
      <c r="EI3358" s="129"/>
      <c r="EJ3358" s="129"/>
      <c r="EK3358" s="129"/>
      <c r="EL3358" s="129"/>
      <c r="EM3358" s="129"/>
      <c r="EN3358" s="129"/>
      <c r="EO3358" s="129"/>
      <c r="EP3358" s="129"/>
      <c r="EQ3358" s="129"/>
      <c r="ER3358" s="129"/>
      <c r="ES3358" s="129"/>
      <c r="ET3358" s="129"/>
      <c r="EU3358" s="129"/>
      <c r="EV3358" s="129"/>
      <c r="EW3358" s="129"/>
      <c r="EX3358" s="129"/>
      <c r="EY3358" s="129"/>
      <c r="EZ3358" s="129"/>
      <c r="FA3358" s="129"/>
      <c r="FB3358" s="129"/>
      <c r="FC3358" s="129"/>
      <c r="FD3358" s="129"/>
      <c r="FE3358" s="129"/>
      <c r="FF3358" s="129"/>
      <c r="FG3358" s="129"/>
      <c r="FH3358" s="129"/>
      <c r="FI3358" s="129"/>
      <c r="FJ3358" s="129"/>
      <c r="FK3358" s="129"/>
      <c r="FL3358" s="129"/>
      <c r="FM3358" s="129"/>
      <c r="FN3358" s="129"/>
      <c r="FO3358" s="129"/>
      <c r="FP3358" s="129"/>
      <c r="FQ3358" s="129"/>
      <c r="FR3358" s="129"/>
      <c r="FS3358" s="129"/>
      <c r="FT3358" s="129"/>
      <c r="FU3358" s="129"/>
      <c r="FV3358" s="129"/>
      <c r="FW3358" s="129"/>
      <c r="FX3358" s="129"/>
      <c r="FY3358" s="129"/>
      <c r="FZ3358" s="129"/>
      <c r="GA3358" s="129"/>
      <c r="GB3358" s="129"/>
      <c r="GC3358" s="129"/>
      <c r="GD3358" s="129"/>
      <c r="GE3358" s="129"/>
      <c r="GF3358" s="129"/>
      <c r="GG3358" s="129"/>
      <c r="GH3358" s="129"/>
      <c r="GI3358" s="129"/>
      <c r="GJ3358" s="129"/>
      <c r="GK3358" s="129"/>
      <c r="GL3358" s="129"/>
      <c r="GM3358" s="129"/>
      <c r="GN3358" s="129"/>
      <c r="GO3358" s="129"/>
      <c r="GP3358" s="129"/>
      <c r="GQ3358" s="129"/>
      <c r="GR3358" s="129"/>
      <c r="GS3358" s="129"/>
      <c r="GT3358" s="129"/>
      <c r="GU3358" s="129"/>
      <c r="GV3358" s="129"/>
      <c r="GW3358" s="129"/>
      <c r="GX3358" s="129"/>
      <c r="GY3358" s="129"/>
      <c r="GZ3358" s="129"/>
      <c r="HA3358" s="129"/>
      <c r="HB3358" s="129"/>
      <c r="HC3358" s="129"/>
      <c r="HD3358" s="129"/>
      <c r="HE3358" s="129"/>
      <c r="HF3358" s="129"/>
      <c r="HG3358" s="129"/>
      <c r="HH3358" s="129"/>
      <c r="HI3358" s="129"/>
      <c r="HJ3358" s="129"/>
      <c r="HK3358" s="129"/>
      <c r="HL3358" s="129"/>
      <c r="HM3358" s="129"/>
      <c r="HN3358" s="129"/>
      <c r="HO3358" s="129"/>
      <c r="HP3358" s="129"/>
      <c r="HQ3358" s="129"/>
      <c r="HR3358" s="129"/>
      <c r="HS3358" s="129"/>
      <c r="HT3358" s="129"/>
      <c r="HU3358" s="129"/>
      <c r="HV3358" s="129"/>
      <c r="HW3358" s="129"/>
      <c r="HX3358" s="129"/>
      <c r="HY3358" s="129"/>
      <c r="HZ3358" s="129"/>
      <c r="IA3358" s="129"/>
      <c r="IB3358" s="129"/>
      <c r="IC3358" s="129"/>
      <c r="ID3358" s="129"/>
      <c r="IE3358" s="129"/>
      <c r="IF3358" s="129"/>
      <c r="IG3358" s="129"/>
      <c r="IH3358" s="129"/>
      <c r="II3358" s="129"/>
      <c r="IJ3358" s="129"/>
      <c r="IK3358" s="129"/>
      <c r="IL3358" s="129"/>
      <c r="IM3358" s="129"/>
      <c r="IN3358" s="129"/>
      <c r="IO3358" s="129"/>
      <c r="IP3358" s="129"/>
      <c r="IQ3358" s="129"/>
      <c r="IR3358" s="129"/>
      <c r="IS3358" s="129"/>
      <c r="IT3358" s="129"/>
      <c r="IU3358" s="129"/>
      <c r="IV3358" s="129"/>
      <c r="IW3358" s="129"/>
      <c r="IX3358" s="129"/>
      <c r="IY3358" s="129"/>
      <c r="IZ3358" s="129"/>
      <c r="JA3358" s="129"/>
      <c r="JB3358" s="129"/>
      <c r="JC3358" s="129"/>
      <c r="JD3358" s="129"/>
      <c r="JE3358" s="129"/>
      <c r="JF3358" s="129"/>
      <c r="JG3358" s="129"/>
      <c r="JH3358" s="129"/>
      <c r="JI3358" s="129"/>
      <c r="JJ3358" s="129"/>
      <c r="JK3358" s="129"/>
      <c r="JL3358" s="129"/>
      <c r="JM3358" s="129"/>
      <c r="JN3358" s="129"/>
      <c r="JO3358" s="129"/>
      <c r="JP3358" s="129"/>
      <c r="JQ3358" s="129"/>
      <c r="JR3358" s="129"/>
      <c r="JS3358" s="129"/>
      <c r="JT3358" s="129"/>
      <c r="JU3358" s="129"/>
      <c r="JV3358" s="129"/>
      <c r="JW3358" s="129"/>
      <c r="JX3358" s="129"/>
      <c r="JY3358" s="129"/>
      <c r="JZ3358" s="129"/>
      <c r="KA3358" s="129"/>
      <c r="KB3358" s="129"/>
      <c r="KC3358" s="129"/>
      <c r="KD3358" s="129"/>
      <c r="KE3358" s="129"/>
      <c r="KF3358" s="129"/>
      <c r="KG3358" s="129"/>
      <c r="KH3358" s="129"/>
      <c r="KI3358" s="129"/>
      <c r="KJ3358" s="129"/>
      <c r="KK3358" s="129"/>
      <c r="KL3358" s="129"/>
      <c r="KM3358" s="129"/>
      <c r="KN3358" s="129"/>
      <c r="KO3358" s="129"/>
      <c r="KP3358" s="129"/>
      <c r="KQ3358" s="129"/>
      <c r="KR3358" s="129"/>
      <c r="KS3358" s="129"/>
      <c r="KT3358" s="129"/>
      <c r="KU3358" s="129"/>
      <c r="KV3358" s="129"/>
      <c r="KW3358" s="129"/>
      <c r="KX3358" s="129"/>
      <c r="KY3358" s="129"/>
      <c r="KZ3358" s="129"/>
      <c r="LA3358" s="129"/>
      <c r="LB3358" s="129"/>
      <c r="LC3358" s="129"/>
      <c r="LD3358" s="129"/>
      <c r="LE3358" s="129"/>
      <c r="LF3358" s="129"/>
      <c r="LG3358" s="129"/>
      <c r="LH3358" s="129"/>
      <c r="LI3358" s="129"/>
      <c r="LJ3358" s="129"/>
      <c r="LK3358" s="129"/>
      <c r="LL3358" s="129"/>
      <c r="LM3358" s="129"/>
      <c r="LN3358" s="129"/>
      <c r="LO3358" s="129"/>
      <c r="LP3358" s="129"/>
      <c r="LQ3358" s="129"/>
      <c r="LR3358" s="129"/>
      <c r="LS3358" s="129"/>
      <c r="LT3358" s="129"/>
      <c r="LU3358" s="129"/>
      <c r="LV3358" s="129"/>
      <c r="LW3358" s="129"/>
      <c r="LX3358" s="129"/>
      <c r="LY3358" s="129"/>
      <c r="LZ3358" s="129"/>
      <c r="MA3358" s="129"/>
      <c r="MB3358" s="129"/>
      <c r="MC3358" s="129"/>
      <c r="MD3358" s="129"/>
      <c r="ME3358" s="129"/>
      <c r="MF3358" s="129"/>
      <c r="MG3358" s="129"/>
      <c r="MH3358" s="129"/>
      <c r="MI3358" s="129"/>
      <c r="MJ3358" s="129"/>
      <c r="MK3358" s="129"/>
      <c r="ML3358" s="129"/>
      <c r="MM3358" s="129"/>
      <c r="MN3358" s="129"/>
      <c r="MO3358" s="129"/>
      <c r="MP3358" s="129"/>
      <c r="MQ3358" s="129"/>
      <c r="MR3358" s="129"/>
      <c r="MS3358" s="129"/>
      <c r="MT3358" s="129"/>
      <c r="MU3358" s="129"/>
      <c r="MV3358" s="129"/>
      <c r="MW3358" s="129"/>
      <c r="MX3358" s="129"/>
      <c r="MY3358" s="129"/>
      <c r="MZ3358" s="129"/>
      <c r="NA3358" s="129"/>
      <c r="NB3358" s="129"/>
      <c r="NC3358" s="129"/>
      <c r="ND3358" s="129"/>
      <c r="NE3358" s="129"/>
      <c r="NF3358" s="129"/>
      <c r="NG3358" s="129"/>
      <c r="NH3358" s="129"/>
      <c r="NI3358" s="129"/>
      <c r="NJ3358" s="129"/>
      <c r="NK3358" s="129"/>
      <c r="NL3358" s="129"/>
      <c r="NM3358" s="129"/>
      <c r="NN3358" s="129"/>
      <c r="NO3358" s="129"/>
      <c r="NP3358" s="129"/>
      <c r="NQ3358" s="129"/>
      <c r="NR3358" s="129"/>
      <c r="NS3358" s="129"/>
      <c r="NT3358" s="129"/>
      <c r="NU3358" s="129"/>
      <c r="NV3358" s="129"/>
      <c r="NW3358" s="129"/>
      <c r="NX3358" s="129"/>
      <c r="NY3358" s="129"/>
      <c r="NZ3358" s="129"/>
      <c r="OA3358" s="129"/>
      <c r="OB3358" s="129"/>
      <c r="OC3358" s="129"/>
      <c r="OD3358" s="129"/>
      <c r="OE3358" s="129"/>
      <c r="OF3358" s="129"/>
      <c r="OG3358" s="129"/>
      <c r="OH3358" s="129"/>
    </row>
    <row r="3359" spans="1:398" ht="16.5" customHeight="1">
      <c r="A3359" s="41" t="s">
        <v>8929</v>
      </c>
      <c r="B3359" s="41"/>
      <c r="C3359" s="368"/>
      <c r="D3359" s="2"/>
      <c r="E3359" s="308" t="s">
        <v>2813</v>
      </c>
      <c r="F3359" s="308" t="s">
        <v>2814</v>
      </c>
      <c r="G3359" s="308" t="s">
        <v>2815</v>
      </c>
      <c r="H3359" s="308">
        <v>2018</v>
      </c>
      <c r="I3359" s="308">
        <v>1</v>
      </c>
      <c r="J3359" s="308">
        <v>0</v>
      </c>
      <c r="K3359" s="308">
        <v>0</v>
      </c>
      <c r="L3359" s="16" t="s">
        <v>8938</v>
      </c>
      <c r="M3359" s="106"/>
      <c r="N3359" s="16" t="s">
        <v>2570</v>
      </c>
      <c r="O3359" s="17">
        <v>1920</v>
      </c>
      <c r="P3359" s="17">
        <v>0</v>
      </c>
      <c r="Q3359" s="17">
        <v>0</v>
      </c>
      <c r="R3359" s="18" t="s">
        <v>33</v>
      </c>
      <c r="S3359" s="19">
        <v>60</v>
      </c>
      <c r="T3359" s="19">
        <v>110</v>
      </c>
      <c r="U3359" s="244">
        <v>0</v>
      </c>
      <c r="V3359" s="19">
        <v>0</v>
      </c>
      <c r="W3359" s="310">
        <v>5.8999999999999997E-2</v>
      </c>
      <c r="X3359" s="21">
        <v>113.28</v>
      </c>
      <c r="Y3359" s="22" t="s">
        <v>33</v>
      </c>
      <c r="Z3359" s="14"/>
      <c r="AA3359" s="24"/>
      <c r="AB3359" s="14"/>
      <c r="AC3359" s="14"/>
      <c r="AD3359" s="25"/>
      <c r="AE3359" s="26"/>
      <c r="AF3359" s="27"/>
      <c r="AG3359" s="309"/>
      <c r="AH3359" s="309"/>
      <c r="AI3359" s="309"/>
      <c r="AJ3359" s="309"/>
      <c r="AK3359" s="309"/>
      <c r="AL3359" s="309"/>
      <c r="AM3359" s="309"/>
      <c r="AN3359" s="309"/>
      <c r="AO3359" s="309"/>
      <c r="AP3359" s="129"/>
      <c r="AQ3359" s="129"/>
      <c r="AR3359" s="129"/>
      <c r="AS3359" s="129"/>
      <c r="AT3359" s="129"/>
      <c r="AU3359" s="129"/>
      <c r="AV3359" s="129"/>
      <c r="AW3359" s="129"/>
      <c r="AX3359" s="129"/>
      <c r="AY3359" s="129"/>
      <c r="AZ3359" s="129"/>
      <c r="BA3359" s="129"/>
      <c r="BB3359" s="129"/>
      <c r="BC3359" s="129"/>
      <c r="BD3359" s="129"/>
      <c r="BE3359" s="129"/>
      <c r="BF3359" s="129"/>
      <c r="BG3359" s="129"/>
      <c r="BH3359" s="129"/>
      <c r="BI3359" s="129"/>
      <c r="BJ3359" s="129"/>
      <c r="BK3359" s="129"/>
      <c r="BL3359" s="129"/>
      <c r="BM3359" s="129"/>
      <c r="BN3359" s="129"/>
      <c r="BO3359" s="129"/>
      <c r="BP3359" s="129"/>
      <c r="BQ3359" s="129"/>
      <c r="BR3359" s="129"/>
      <c r="BS3359" s="129"/>
      <c r="BT3359" s="129"/>
      <c r="BU3359" s="129"/>
      <c r="BV3359" s="129"/>
      <c r="BW3359" s="129"/>
      <c r="BX3359" s="129"/>
      <c r="BY3359" s="129"/>
      <c r="BZ3359" s="129"/>
      <c r="CA3359" s="129"/>
      <c r="CB3359" s="129"/>
      <c r="CC3359" s="129"/>
      <c r="CD3359" s="129"/>
      <c r="CE3359" s="129"/>
      <c r="CF3359" s="129"/>
      <c r="CG3359" s="129"/>
      <c r="CH3359" s="129"/>
      <c r="CI3359" s="129"/>
      <c r="CJ3359" s="129"/>
      <c r="CK3359" s="129"/>
      <c r="CL3359" s="129"/>
      <c r="CM3359" s="129"/>
      <c r="CN3359" s="129"/>
      <c r="CO3359" s="129"/>
      <c r="CP3359" s="129"/>
      <c r="CQ3359" s="129"/>
      <c r="CR3359" s="129"/>
      <c r="CS3359" s="129"/>
      <c r="CT3359" s="129"/>
      <c r="CU3359" s="129"/>
      <c r="CV3359" s="129"/>
      <c r="CW3359" s="129"/>
      <c r="CX3359" s="129"/>
      <c r="CY3359" s="129"/>
      <c r="CZ3359" s="129"/>
      <c r="DA3359" s="129"/>
      <c r="DB3359" s="129"/>
      <c r="DC3359" s="129"/>
      <c r="DD3359" s="129"/>
      <c r="DE3359" s="129"/>
      <c r="DF3359" s="129"/>
      <c r="DG3359" s="129"/>
      <c r="DH3359" s="129"/>
      <c r="DI3359" s="129"/>
      <c r="DJ3359" s="129"/>
      <c r="DK3359" s="129"/>
      <c r="DL3359" s="129"/>
      <c r="DM3359" s="129"/>
      <c r="DN3359" s="129"/>
      <c r="DO3359" s="129"/>
      <c r="DP3359" s="129"/>
      <c r="DQ3359" s="129"/>
      <c r="DR3359" s="129"/>
      <c r="DS3359" s="129"/>
      <c r="DT3359" s="129"/>
      <c r="DU3359" s="129"/>
      <c r="DV3359" s="129"/>
      <c r="DW3359" s="129"/>
      <c r="DX3359" s="129"/>
      <c r="DY3359" s="129"/>
      <c r="DZ3359" s="129"/>
      <c r="EA3359" s="129"/>
      <c r="EB3359" s="129"/>
      <c r="EC3359" s="129"/>
      <c r="ED3359" s="129"/>
      <c r="EE3359" s="129"/>
      <c r="EF3359" s="129"/>
      <c r="EG3359" s="129"/>
      <c r="EH3359" s="129"/>
      <c r="EI3359" s="129"/>
      <c r="EJ3359" s="129"/>
      <c r="EK3359" s="129"/>
      <c r="EL3359" s="129"/>
      <c r="EM3359" s="129"/>
      <c r="EN3359" s="129"/>
      <c r="EO3359" s="129"/>
      <c r="EP3359" s="129"/>
      <c r="EQ3359" s="129"/>
      <c r="ER3359" s="129"/>
      <c r="ES3359" s="129"/>
      <c r="ET3359" s="129"/>
      <c r="EU3359" s="129"/>
      <c r="EV3359" s="129"/>
      <c r="EW3359" s="129"/>
      <c r="EX3359" s="129"/>
      <c r="EY3359" s="129"/>
      <c r="EZ3359" s="129"/>
      <c r="FA3359" s="129"/>
      <c r="FB3359" s="129"/>
      <c r="FC3359" s="129"/>
      <c r="FD3359" s="129"/>
      <c r="FE3359" s="129"/>
      <c r="FF3359" s="129"/>
      <c r="FG3359" s="129"/>
      <c r="FH3359" s="129"/>
      <c r="FI3359" s="129"/>
      <c r="FJ3359" s="129"/>
      <c r="FK3359" s="129"/>
      <c r="FL3359" s="129"/>
      <c r="FM3359" s="129"/>
      <c r="FN3359" s="129"/>
      <c r="FO3359" s="129"/>
      <c r="FP3359" s="129"/>
      <c r="FQ3359" s="129"/>
      <c r="FR3359" s="129"/>
      <c r="FS3359" s="129"/>
      <c r="FT3359" s="129"/>
      <c r="FU3359" s="129"/>
      <c r="FV3359" s="129"/>
      <c r="FW3359" s="129"/>
      <c r="FX3359" s="129"/>
      <c r="FY3359" s="129"/>
      <c r="FZ3359" s="129"/>
      <c r="GA3359" s="129"/>
      <c r="GB3359" s="129"/>
      <c r="GC3359" s="129"/>
      <c r="GD3359" s="129"/>
      <c r="GE3359" s="129"/>
      <c r="GF3359" s="129"/>
      <c r="GG3359" s="129"/>
      <c r="GH3359" s="129"/>
      <c r="GI3359" s="129"/>
      <c r="GJ3359" s="129"/>
      <c r="GK3359" s="129"/>
      <c r="GL3359" s="129"/>
      <c r="GM3359" s="129"/>
      <c r="GN3359" s="129"/>
      <c r="GO3359" s="129"/>
      <c r="GP3359" s="129"/>
      <c r="GQ3359" s="129"/>
      <c r="GR3359" s="129"/>
      <c r="GS3359" s="129"/>
      <c r="GT3359" s="129"/>
      <c r="GU3359" s="129"/>
      <c r="GV3359" s="129"/>
      <c r="GW3359" s="129"/>
      <c r="GX3359" s="129"/>
      <c r="GY3359" s="129"/>
      <c r="GZ3359" s="129"/>
      <c r="HA3359" s="129"/>
      <c r="HB3359" s="129"/>
      <c r="HC3359" s="129"/>
      <c r="HD3359" s="129"/>
      <c r="HE3359" s="129"/>
      <c r="HF3359" s="129"/>
      <c r="HG3359" s="129"/>
      <c r="HH3359" s="129"/>
      <c r="HI3359" s="129"/>
      <c r="HJ3359" s="129"/>
      <c r="HK3359" s="129"/>
      <c r="HL3359" s="129"/>
      <c r="HM3359" s="129"/>
      <c r="HN3359" s="129"/>
      <c r="HO3359" s="129"/>
      <c r="HP3359" s="129"/>
      <c r="HQ3359" s="129"/>
      <c r="HR3359" s="129"/>
      <c r="HS3359" s="129"/>
      <c r="HT3359" s="129"/>
      <c r="HU3359" s="129"/>
      <c r="HV3359" s="129"/>
      <c r="HW3359" s="129"/>
      <c r="HX3359" s="129"/>
      <c r="HY3359" s="129"/>
      <c r="HZ3359" s="129"/>
      <c r="IA3359" s="129"/>
      <c r="IB3359" s="129"/>
      <c r="IC3359" s="129"/>
      <c r="ID3359" s="129"/>
      <c r="IE3359" s="129"/>
      <c r="IF3359" s="129"/>
      <c r="IG3359" s="129"/>
      <c r="IH3359" s="129"/>
      <c r="II3359" s="129"/>
      <c r="IJ3359" s="129"/>
      <c r="IK3359" s="129"/>
      <c r="IL3359" s="129"/>
      <c r="IM3359" s="129"/>
      <c r="IN3359" s="129"/>
      <c r="IO3359" s="129"/>
      <c r="IP3359" s="129"/>
      <c r="IQ3359" s="129"/>
      <c r="IR3359" s="129"/>
      <c r="IS3359" s="129"/>
      <c r="IT3359" s="129"/>
      <c r="IU3359" s="129"/>
      <c r="IV3359" s="129"/>
      <c r="IW3359" s="129"/>
      <c r="IX3359" s="129"/>
      <c r="IY3359" s="129"/>
      <c r="IZ3359" s="129"/>
      <c r="JA3359" s="129"/>
      <c r="JB3359" s="129"/>
      <c r="JC3359" s="129"/>
      <c r="JD3359" s="129"/>
      <c r="JE3359" s="129"/>
      <c r="JF3359" s="129"/>
      <c r="JG3359" s="129"/>
      <c r="JH3359" s="129"/>
      <c r="JI3359" s="129"/>
      <c r="JJ3359" s="129"/>
      <c r="JK3359" s="129"/>
      <c r="JL3359" s="129"/>
      <c r="JM3359" s="129"/>
      <c r="JN3359" s="129"/>
      <c r="JO3359" s="129"/>
      <c r="JP3359" s="129"/>
      <c r="JQ3359" s="129"/>
      <c r="JR3359" s="129"/>
      <c r="JS3359" s="129"/>
      <c r="JT3359" s="129"/>
      <c r="JU3359" s="129"/>
      <c r="JV3359" s="129"/>
      <c r="JW3359" s="129"/>
      <c r="JX3359" s="129"/>
      <c r="JY3359" s="129"/>
      <c r="JZ3359" s="129"/>
      <c r="KA3359" s="129"/>
      <c r="KB3359" s="129"/>
      <c r="KC3359" s="129"/>
      <c r="KD3359" s="129"/>
      <c r="KE3359" s="129"/>
      <c r="KF3359" s="129"/>
      <c r="KG3359" s="129"/>
      <c r="KH3359" s="129"/>
      <c r="KI3359" s="129"/>
      <c r="KJ3359" s="129"/>
      <c r="KK3359" s="129"/>
      <c r="KL3359" s="129"/>
      <c r="KM3359" s="129"/>
      <c r="KN3359" s="129"/>
      <c r="KO3359" s="129"/>
      <c r="KP3359" s="129"/>
      <c r="KQ3359" s="129"/>
      <c r="KR3359" s="129"/>
      <c r="KS3359" s="129"/>
      <c r="KT3359" s="129"/>
      <c r="KU3359" s="129"/>
      <c r="KV3359" s="129"/>
      <c r="KW3359" s="129"/>
      <c r="KX3359" s="129"/>
      <c r="KY3359" s="129"/>
      <c r="KZ3359" s="129"/>
      <c r="LA3359" s="129"/>
      <c r="LB3359" s="129"/>
      <c r="LC3359" s="129"/>
      <c r="LD3359" s="129"/>
      <c r="LE3359" s="129"/>
      <c r="LF3359" s="129"/>
      <c r="LG3359" s="129"/>
      <c r="LH3359" s="129"/>
      <c r="LI3359" s="129"/>
      <c r="LJ3359" s="129"/>
      <c r="LK3359" s="129"/>
      <c r="LL3359" s="129"/>
      <c r="LM3359" s="129"/>
      <c r="LN3359" s="129"/>
      <c r="LO3359" s="129"/>
      <c r="LP3359" s="129"/>
      <c r="LQ3359" s="129"/>
      <c r="LR3359" s="129"/>
      <c r="LS3359" s="129"/>
      <c r="LT3359" s="129"/>
      <c r="LU3359" s="129"/>
      <c r="LV3359" s="129"/>
      <c r="LW3359" s="129"/>
      <c r="LX3359" s="129"/>
      <c r="LY3359" s="129"/>
      <c r="LZ3359" s="129"/>
      <c r="MA3359" s="129"/>
      <c r="MB3359" s="129"/>
      <c r="MC3359" s="129"/>
      <c r="MD3359" s="129"/>
      <c r="ME3359" s="129"/>
      <c r="MF3359" s="129"/>
      <c r="MG3359" s="129"/>
      <c r="MH3359" s="129"/>
      <c r="MI3359" s="129"/>
      <c r="MJ3359" s="129"/>
      <c r="MK3359" s="129"/>
      <c r="ML3359" s="129"/>
      <c r="MM3359" s="129"/>
      <c r="MN3359" s="129"/>
      <c r="MO3359" s="129"/>
      <c r="MP3359" s="129"/>
      <c r="MQ3359" s="129"/>
      <c r="MR3359" s="129"/>
      <c r="MS3359" s="129"/>
      <c r="MT3359" s="129"/>
      <c r="MU3359" s="129"/>
      <c r="MV3359" s="129"/>
      <c r="MW3359" s="129"/>
      <c r="MX3359" s="129"/>
      <c r="MY3359" s="129"/>
      <c r="MZ3359" s="129"/>
      <c r="NA3359" s="129"/>
      <c r="NB3359" s="129"/>
      <c r="NC3359" s="129"/>
      <c r="ND3359" s="129"/>
      <c r="NE3359" s="129"/>
      <c r="NF3359" s="129"/>
      <c r="NG3359" s="129"/>
      <c r="NH3359" s="129"/>
      <c r="NI3359" s="129"/>
      <c r="NJ3359" s="129"/>
      <c r="NK3359" s="129"/>
      <c r="NL3359" s="129"/>
      <c r="NM3359" s="129"/>
      <c r="NN3359" s="129"/>
      <c r="NO3359" s="129"/>
      <c r="NP3359" s="129"/>
      <c r="NQ3359" s="129"/>
      <c r="NR3359" s="129"/>
      <c r="NS3359" s="129"/>
      <c r="NT3359" s="129"/>
      <c r="NU3359" s="129"/>
      <c r="NV3359" s="129"/>
      <c r="NW3359" s="129"/>
      <c r="NX3359" s="129"/>
      <c r="NY3359" s="129"/>
      <c r="NZ3359" s="129"/>
      <c r="OA3359" s="129"/>
      <c r="OB3359" s="129"/>
      <c r="OC3359" s="129"/>
      <c r="OD3359" s="129"/>
      <c r="OE3359" s="129"/>
      <c r="OF3359" s="129"/>
      <c r="OG3359" s="129"/>
      <c r="OH3359" s="129"/>
    </row>
    <row r="3360" spans="1:398" ht="16.5" customHeight="1">
      <c r="A3360" s="41" t="s">
        <v>8908</v>
      </c>
      <c r="B3360" s="41"/>
      <c r="C3360" s="368"/>
      <c r="D3360" s="41"/>
      <c r="E3360" s="308" t="s">
        <v>2760</v>
      </c>
      <c r="F3360" s="308" t="s">
        <v>2671</v>
      </c>
      <c r="G3360" s="308" t="s">
        <v>2672</v>
      </c>
      <c r="H3360" s="308">
        <v>2008</v>
      </c>
      <c r="I3360" s="308">
        <v>3</v>
      </c>
      <c r="J3360" s="308">
        <v>0</v>
      </c>
      <c r="K3360" s="308">
        <v>0</v>
      </c>
      <c r="L3360" s="16" t="s">
        <v>2723</v>
      </c>
      <c r="M3360" s="106"/>
      <c r="N3360" s="16" t="s">
        <v>2570</v>
      </c>
      <c r="O3360" s="17">
        <v>1920</v>
      </c>
      <c r="P3360" s="17">
        <v>0</v>
      </c>
      <c r="Q3360" s="17">
        <v>0</v>
      </c>
      <c r="R3360" s="18" t="s">
        <v>33</v>
      </c>
      <c r="S3360" s="19">
        <v>60</v>
      </c>
      <c r="T3360" s="19">
        <v>110</v>
      </c>
      <c r="U3360" s="19">
        <v>2</v>
      </c>
      <c r="V3360" s="19">
        <v>0</v>
      </c>
      <c r="W3360" s="20">
        <v>0.06</v>
      </c>
      <c r="X3360" s="21">
        <v>345.59999999999997</v>
      </c>
      <c r="Y3360" s="22" t="s">
        <v>33</v>
      </c>
      <c r="Z3360" s="14"/>
      <c r="AA3360" s="24"/>
      <c r="AB3360" s="14"/>
      <c r="AC3360" s="14"/>
      <c r="AD3360" s="25"/>
      <c r="AE3360" s="26"/>
      <c r="AF3360" s="27"/>
      <c r="AG3360" s="309"/>
      <c r="AH3360" s="309"/>
      <c r="AI3360" s="309"/>
      <c r="AJ3360" s="309"/>
      <c r="AK3360" s="309"/>
      <c r="AL3360" s="309"/>
      <c r="AM3360" s="309"/>
      <c r="AN3360" s="309"/>
      <c r="AO3360" s="309"/>
      <c r="AP3360" s="129"/>
      <c r="AQ3360" s="129"/>
      <c r="AR3360" s="129"/>
      <c r="AS3360" s="129"/>
      <c r="AT3360" s="129"/>
      <c r="AU3360" s="129"/>
      <c r="AV3360" s="129"/>
      <c r="AW3360" s="129"/>
      <c r="AX3360" s="129"/>
      <c r="AY3360" s="129"/>
      <c r="AZ3360" s="129"/>
      <c r="BA3360" s="129"/>
      <c r="BB3360" s="129"/>
      <c r="BC3360" s="129"/>
      <c r="BD3360" s="129"/>
      <c r="BE3360" s="129"/>
      <c r="BF3360" s="129"/>
      <c r="BG3360" s="129"/>
      <c r="BH3360" s="129"/>
      <c r="BI3360" s="129"/>
      <c r="BJ3360" s="129"/>
      <c r="BK3360" s="129"/>
      <c r="BL3360" s="129"/>
      <c r="BM3360" s="129"/>
      <c r="BN3360" s="129"/>
      <c r="BO3360" s="129"/>
      <c r="BP3360" s="129"/>
      <c r="BQ3360" s="129"/>
      <c r="BR3360" s="129"/>
      <c r="BS3360" s="129"/>
      <c r="BT3360" s="129"/>
      <c r="BU3360" s="129"/>
      <c r="BV3360" s="129"/>
      <c r="BW3360" s="129"/>
      <c r="BX3360" s="129"/>
      <c r="BY3360" s="129"/>
      <c r="BZ3360" s="129"/>
      <c r="CA3360" s="129"/>
      <c r="CB3360" s="129"/>
      <c r="CC3360" s="129"/>
      <c r="CD3360" s="129"/>
      <c r="CE3360" s="129"/>
      <c r="CF3360" s="129"/>
      <c r="CG3360" s="129"/>
      <c r="CH3360" s="129"/>
      <c r="CI3360" s="129"/>
      <c r="CJ3360" s="129"/>
      <c r="CK3360" s="129"/>
      <c r="CL3360" s="129"/>
      <c r="CM3360" s="129"/>
      <c r="CN3360" s="129"/>
      <c r="CO3360" s="129"/>
      <c r="CP3360" s="129"/>
      <c r="CQ3360" s="129"/>
      <c r="CR3360" s="129"/>
      <c r="CS3360" s="129"/>
      <c r="CT3360" s="129"/>
      <c r="CU3360" s="129"/>
      <c r="CV3360" s="129"/>
      <c r="CW3360" s="129"/>
      <c r="CX3360" s="129"/>
      <c r="CY3360" s="129"/>
      <c r="CZ3360" s="129"/>
      <c r="DA3360" s="129"/>
      <c r="DB3360" s="129"/>
      <c r="DC3360" s="129"/>
      <c r="DD3360" s="129"/>
      <c r="DE3360" s="129"/>
      <c r="DF3360" s="129"/>
      <c r="DG3360" s="129"/>
      <c r="DH3360" s="129"/>
      <c r="DI3360" s="129"/>
      <c r="DJ3360" s="129"/>
      <c r="DK3360" s="129"/>
      <c r="DL3360" s="129"/>
      <c r="DM3360" s="129"/>
      <c r="DN3360" s="129"/>
      <c r="DO3360" s="129"/>
      <c r="DP3360" s="129"/>
      <c r="DQ3360" s="129"/>
      <c r="DR3360" s="129"/>
      <c r="DS3360" s="129"/>
      <c r="DT3360" s="129"/>
      <c r="DU3360" s="129"/>
      <c r="DV3360" s="129"/>
      <c r="DW3360" s="129"/>
      <c r="DX3360" s="129"/>
      <c r="DY3360" s="129"/>
      <c r="DZ3360" s="129"/>
      <c r="EA3360" s="129"/>
      <c r="EB3360" s="129"/>
      <c r="EC3360" s="129"/>
      <c r="ED3360" s="129"/>
      <c r="EE3360" s="129"/>
      <c r="EF3360" s="129"/>
      <c r="EG3360" s="129"/>
      <c r="EH3360" s="129"/>
      <c r="EI3360" s="129"/>
      <c r="EJ3360" s="129"/>
      <c r="EK3360" s="129"/>
      <c r="EL3360" s="129"/>
      <c r="EM3360" s="129"/>
      <c r="EN3360" s="129"/>
      <c r="EO3360" s="129"/>
      <c r="EP3360" s="129"/>
      <c r="EQ3360" s="129"/>
      <c r="ER3360" s="129"/>
      <c r="ES3360" s="129"/>
      <c r="ET3360" s="129"/>
      <c r="EU3360" s="129"/>
      <c r="EV3360" s="129"/>
      <c r="EW3360" s="129"/>
      <c r="EX3360" s="129"/>
      <c r="EY3360" s="129"/>
      <c r="EZ3360" s="129"/>
      <c r="FA3360" s="129"/>
      <c r="FB3360" s="129"/>
      <c r="FC3360" s="129"/>
      <c r="FD3360" s="129"/>
      <c r="FE3360" s="129"/>
      <c r="FF3360" s="129"/>
      <c r="FG3360" s="129"/>
      <c r="FH3360" s="129"/>
      <c r="FI3360" s="129"/>
      <c r="FJ3360" s="129"/>
      <c r="FK3360" s="129"/>
      <c r="FL3360" s="129"/>
      <c r="FM3360" s="129"/>
      <c r="FN3360" s="129"/>
      <c r="FO3360" s="129"/>
      <c r="FP3360" s="129"/>
      <c r="FQ3360" s="129"/>
      <c r="FR3360" s="129"/>
      <c r="FS3360" s="129"/>
      <c r="FT3360" s="129"/>
      <c r="FU3360" s="129"/>
      <c r="FV3360" s="129"/>
      <c r="FW3360" s="129"/>
      <c r="FX3360" s="129"/>
      <c r="FY3360" s="129"/>
      <c r="FZ3360" s="129"/>
      <c r="GA3360" s="129"/>
      <c r="GB3360" s="129"/>
      <c r="GC3360" s="129"/>
      <c r="GD3360" s="129"/>
      <c r="GE3360" s="129"/>
      <c r="GF3360" s="129"/>
      <c r="GG3360" s="129"/>
      <c r="GH3360" s="129"/>
      <c r="GI3360" s="129"/>
      <c r="GJ3360" s="129"/>
      <c r="GK3360" s="129"/>
      <c r="GL3360" s="129"/>
      <c r="GM3360" s="129"/>
      <c r="GN3360" s="129"/>
      <c r="GO3360" s="129"/>
      <c r="GP3360" s="129"/>
      <c r="GQ3360" s="129"/>
      <c r="GR3360" s="129"/>
      <c r="GS3360" s="129"/>
      <c r="GT3360" s="129"/>
      <c r="GU3360" s="129"/>
      <c r="GV3360" s="129"/>
      <c r="GW3360" s="129"/>
      <c r="GX3360" s="129"/>
      <c r="GY3360" s="129"/>
      <c r="GZ3360" s="129"/>
      <c r="HA3360" s="129"/>
      <c r="HB3360" s="129"/>
      <c r="HC3360" s="129"/>
      <c r="HD3360" s="129"/>
      <c r="HE3360" s="129"/>
      <c r="HF3360" s="129"/>
      <c r="HG3360" s="129"/>
      <c r="HH3360" s="129"/>
      <c r="HI3360" s="129"/>
      <c r="HJ3360" s="129"/>
      <c r="HK3360" s="129"/>
      <c r="HL3360" s="129"/>
      <c r="HM3360" s="129"/>
      <c r="HN3360" s="129"/>
      <c r="HO3360" s="129"/>
      <c r="HP3360" s="129"/>
      <c r="HQ3360" s="129"/>
      <c r="HR3360" s="129"/>
      <c r="HS3360" s="129"/>
      <c r="HT3360" s="129"/>
      <c r="HU3360" s="129"/>
      <c r="HV3360" s="129"/>
      <c r="HW3360" s="129"/>
      <c r="HX3360" s="129"/>
      <c r="HY3360" s="129"/>
      <c r="HZ3360" s="129"/>
      <c r="IA3360" s="129"/>
      <c r="IB3360" s="129"/>
      <c r="IC3360" s="129"/>
      <c r="ID3360" s="129"/>
      <c r="IE3360" s="129"/>
      <c r="IF3360" s="129"/>
      <c r="IG3360" s="129"/>
      <c r="IH3360" s="129"/>
      <c r="II3360" s="129"/>
      <c r="IJ3360" s="129"/>
      <c r="IK3360" s="129"/>
      <c r="IL3360" s="129"/>
      <c r="IM3360" s="129"/>
      <c r="IN3360" s="129"/>
      <c r="IO3360" s="129"/>
      <c r="IP3360" s="129"/>
      <c r="IQ3360" s="129"/>
      <c r="IR3360" s="129"/>
      <c r="IS3360" s="129"/>
      <c r="IT3360" s="129"/>
      <c r="IU3360" s="129"/>
      <c r="IV3360" s="129"/>
      <c r="IW3360" s="129"/>
      <c r="IX3360" s="129"/>
      <c r="IY3360" s="129"/>
      <c r="IZ3360" s="129"/>
      <c r="JA3360" s="129"/>
      <c r="JB3360" s="129"/>
      <c r="JC3360" s="129"/>
      <c r="JD3360" s="129"/>
      <c r="JE3360" s="129"/>
      <c r="JF3360" s="129"/>
      <c r="JG3360" s="129"/>
      <c r="JH3360" s="129"/>
      <c r="JI3360" s="129"/>
      <c r="JJ3360" s="129"/>
      <c r="JK3360" s="129"/>
      <c r="JL3360" s="129"/>
      <c r="JM3360" s="129"/>
      <c r="JN3360" s="129"/>
      <c r="JO3360" s="129"/>
      <c r="JP3360" s="129"/>
      <c r="JQ3360" s="129"/>
      <c r="JR3360" s="129"/>
      <c r="JS3360" s="129"/>
      <c r="JT3360" s="129"/>
      <c r="JU3360" s="129"/>
      <c r="JV3360" s="129"/>
      <c r="JW3360" s="129"/>
      <c r="JX3360" s="129"/>
      <c r="JY3360" s="129"/>
      <c r="JZ3360" s="129"/>
      <c r="KA3360" s="129"/>
      <c r="KB3360" s="129"/>
      <c r="KC3360" s="129"/>
      <c r="KD3360" s="129"/>
      <c r="KE3360" s="129"/>
      <c r="KF3360" s="129"/>
      <c r="KG3360" s="129"/>
      <c r="KH3360" s="129"/>
      <c r="KI3360" s="129"/>
      <c r="KJ3360" s="129"/>
      <c r="KK3360" s="129"/>
      <c r="KL3360" s="129"/>
      <c r="KM3360" s="129"/>
      <c r="KN3360" s="129"/>
      <c r="KO3360" s="129"/>
      <c r="KP3360" s="129"/>
      <c r="KQ3360" s="129"/>
      <c r="KR3360" s="129"/>
      <c r="KS3360" s="129"/>
      <c r="KT3360" s="129"/>
      <c r="KU3360" s="129"/>
      <c r="KV3360" s="129"/>
      <c r="KW3360" s="129"/>
      <c r="KX3360" s="129"/>
      <c r="KY3360" s="129"/>
      <c r="KZ3360" s="129"/>
      <c r="LA3360" s="129"/>
      <c r="LB3360" s="129"/>
      <c r="LC3360" s="129"/>
      <c r="LD3360" s="129"/>
      <c r="LE3360" s="129"/>
      <c r="LF3360" s="129"/>
      <c r="LG3360" s="129"/>
      <c r="LH3360" s="129"/>
      <c r="LI3360" s="129"/>
      <c r="LJ3360" s="129"/>
      <c r="LK3360" s="129"/>
      <c r="LL3360" s="129"/>
      <c r="LM3360" s="129"/>
      <c r="LN3360" s="129"/>
      <c r="LO3360" s="129"/>
      <c r="LP3360" s="129"/>
      <c r="LQ3360" s="129"/>
      <c r="LR3360" s="129"/>
      <c r="LS3360" s="129"/>
      <c r="LT3360" s="129"/>
      <c r="LU3360" s="129"/>
      <c r="LV3360" s="129"/>
      <c r="LW3360" s="129"/>
      <c r="LX3360" s="129"/>
      <c r="LY3360" s="129"/>
      <c r="LZ3360" s="129"/>
      <c r="MA3360" s="129"/>
      <c r="MB3360" s="129"/>
      <c r="MC3360" s="129"/>
      <c r="MD3360" s="129"/>
      <c r="ME3360" s="129"/>
      <c r="MF3360" s="129"/>
      <c r="MG3360" s="129"/>
      <c r="MH3360" s="129"/>
      <c r="MI3360" s="129"/>
      <c r="MJ3360" s="129"/>
      <c r="MK3360" s="129"/>
      <c r="ML3360" s="129"/>
      <c r="MM3360" s="129"/>
      <c r="MN3360" s="129"/>
      <c r="MO3360" s="129"/>
      <c r="MP3360" s="129"/>
      <c r="MQ3360" s="129"/>
      <c r="MR3360" s="129"/>
      <c r="MS3360" s="129"/>
      <c r="MT3360" s="129"/>
      <c r="MU3360" s="129"/>
      <c r="MV3360" s="129"/>
      <c r="MW3360" s="129"/>
      <c r="MX3360" s="129"/>
      <c r="MY3360" s="129"/>
      <c r="MZ3360" s="129"/>
      <c r="NA3360" s="129"/>
      <c r="NB3360" s="129"/>
      <c r="NC3360" s="129"/>
      <c r="ND3360" s="129"/>
      <c r="NE3360" s="129"/>
      <c r="NF3360" s="129"/>
      <c r="NG3360" s="129"/>
      <c r="NH3360" s="129"/>
      <c r="NI3360" s="129"/>
      <c r="NJ3360" s="129"/>
      <c r="NK3360" s="129"/>
      <c r="NL3360" s="129"/>
      <c r="NM3360" s="129"/>
      <c r="NN3360" s="129"/>
      <c r="NO3360" s="129"/>
      <c r="NP3360" s="129"/>
      <c r="NQ3360" s="129"/>
      <c r="NR3360" s="129"/>
      <c r="NS3360" s="129"/>
      <c r="NT3360" s="129"/>
      <c r="NU3360" s="129"/>
      <c r="NV3360" s="129"/>
      <c r="NW3360" s="129"/>
      <c r="NX3360" s="129"/>
      <c r="NY3360" s="129"/>
      <c r="NZ3360" s="129"/>
      <c r="OA3360" s="129"/>
      <c r="OB3360" s="129"/>
      <c r="OC3360" s="129"/>
      <c r="OD3360" s="129"/>
      <c r="OE3360" s="129"/>
      <c r="OF3360" s="129"/>
      <c r="OG3360" s="129"/>
      <c r="OH3360" s="129"/>
    </row>
    <row r="3361" spans="1:398" ht="16.5" customHeight="1">
      <c r="A3361" s="41" t="s">
        <v>8908</v>
      </c>
      <c r="B3361" s="41"/>
      <c r="C3361" s="368"/>
      <c r="D3361" s="41"/>
      <c r="E3361" s="308" t="s">
        <v>2670</v>
      </c>
      <c r="F3361" s="308" t="s">
        <v>2671</v>
      </c>
      <c r="G3361" s="308" t="s">
        <v>2672</v>
      </c>
      <c r="H3361" s="308">
        <v>2009</v>
      </c>
      <c r="I3361" s="308">
        <v>10</v>
      </c>
      <c r="J3361" s="308">
        <v>0</v>
      </c>
      <c r="K3361" s="308">
        <v>0</v>
      </c>
      <c r="L3361" s="16" t="s">
        <v>2589</v>
      </c>
      <c r="M3361" s="106"/>
      <c r="N3361" s="16" t="s">
        <v>2570</v>
      </c>
      <c r="O3361" s="17">
        <v>1920</v>
      </c>
      <c r="P3361" s="17">
        <v>0</v>
      </c>
      <c r="Q3361" s="17">
        <v>0</v>
      </c>
      <c r="R3361" s="18" t="s">
        <v>33</v>
      </c>
      <c r="S3361" s="19">
        <v>60</v>
      </c>
      <c r="T3361" s="19">
        <v>110</v>
      </c>
      <c r="U3361" s="19">
        <v>2</v>
      </c>
      <c r="V3361" s="19">
        <v>0</v>
      </c>
      <c r="W3361" s="20">
        <v>0.06</v>
      </c>
      <c r="X3361" s="21">
        <v>1152</v>
      </c>
      <c r="Y3361" s="22" t="s">
        <v>33</v>
      </c>
      <c r="Z3361" s="14"/>
      <c r="AA3361" s="24"/>
      <c r="AB3361" s="14"/>
      <c r="AC3361" s="14"/>
      <c r="AD3361" s="25"/>
      <c r="AE3361" s="26"/>
      <c r="AF3361" s="27"/>
      <c r="AG3361" s="309"/>
      <c r="AH3361" s="309"/>
      <c r="AI3361" s="309"/>
      <c r="AJ3361" s="309"/>
      <c r="AK3361" s="309"/>
      <c r="AL3361" s="309"/>
      <c r="AM3361" s="309"/>
      <c r="AN3361" s="309"/>
      <c r="AO3361" s="309"/>
      <c r="AP3361" s="129"/>
      <c r="AQ3361" s="129"/>
      <c r="AR3361" s="129"/>
      <c r="AS3361" s="129"/>
      <c r="AT3361" s="129"/>
      <c r="AU3361" s="129"/>
      <c r="AV3361" s="129"/>
      <c r="AW3361" s="129"/>
      <c r="AX3361" s="129"/>
      <c r="AY3361" s="129"/>
      <c r="AZ3361" s="129"/>
      <c r="BA3361" s="129"/>
      <c r="BB3361" s="129"/>
      <c r="BC3361" s="129"/>
      <c r="BD3361" s="129"/>
      <c r="BE3361" s="129"/>
      <c r="BF3361" s="129"/>
      <c r="BG3361" s="129"/>
      <c r="BH3361" s="129"/>
      <c r="BI3361" s="129"/>
      <c r="BJ3361" s="129"/>
      <c r="BK3361" s="129"/>
      <c r="BL3361" s="129"/>
      <c r="BM3361" s="129"/>
      <c r="BN3361" s="129"/>
      <c r="BO3361" s="129"/>
      <c r="BP3361" s="129"/>
      <c r="BQ3361" s="129"/>
      <c r="BR3361" s="129"/>
      <c r="BS3361" s="129"/>
      <c r="BT3361" s="129"/>
      <c r="BU3361" s="129"/>
      <c r="BV3361" s="129"/>
      <c r="BW3361" s="129"/>
      <c r="BX3361" s="129"/>
      <c r="BY3361" s="129"/>
      <c r="BZ3361" s="129"/>
      <c r="CA3361" s="129"/>
      <c r="CB3361" s="129"/>
      <c r="CC3361" s="129"/>
      <c r="CD3361" s="129"/>
      <c r="CE3361" s="129"/>
      <c r="CF3361" s="129"/>
      <c r="CG3361" s="129"/>
      <c r="CH3361" s="129"/>
      <c r="CI3361" s="129"/>
      <c r="CJ3361" s="129"/>
      <c r="CK3361" s="129"/>
      <c r="CL3361" s="129"/>
      <c r="CM3361" s="129"/>
      <c r="CN3361" s="129"/>
      <c r="CO3361" s="129"/>
      <c r="CP3361" s="129"/>
      <c r="CQ3361" s="129"/>
      <c r="CR3361" s="129"/>
      <c r="CS3361" s="129"/>
      <c r="CT3361" s="129"/>
      <c r="CU3361" s="129"/>
      <c r="CV3361" s="129"/>
      <c r="CW3361" s="129"/>
      <c r="CX3361" s="129"/>
      <c r="CY3361" s="129"/>
      <c r="CZ3361" s="129"/>
      <c r="DA3361" s="129"/>
      <c r="DB3361" s="129"/>
      <c r="DC3361" s="129"/>
      <c r="DD3361" s="129"/>
      <c r="DE3361" s="129"/>
      <c r="DF3361" s="129"/>
      <c r="DG3361" s="129"/>
      <c r="DH3361" s="129"/>
      <c r="DI3361" s="129"/>
      <c r="DJ3361" s="129"/>
      <c r="DK3361" s="129"/>
      <c r="DL3361" s="129"/>
      <c r="DM3361" s="129"/>
      <c r="DN3361" s="129"/>
      <c r="DO3361" s="129"/>
      <c r="DP3361" s="129"/>
      <c r="DQ3361" s="129"/>
      <c r="DR3361" s="129"/>
      <c r="DS3361" s="129"/>
      <c r="DT3361" s="129"/>
      <c r="DU3361" s="129"/>
      <c r="DV3361" s="129"/>
      <c r="DW3361" s="129"/>
      <c r="DX3361" s="129"/>
      <c r="DY3361" s="129"/>
      <c r="DZ3361" s="129"/>
      <c r="EA3361" s="129"/>
      <c r="EB3361" s="129"/>
      <c r="EC3361" s="129"/>
      <c r="ED3361" s="129"/>
      <c r="EE3361" s="129"/>
      <c r="EF3361" s="129"/>
      <c r="EG3361" s="129"/>
      <c r="EH3361" s="129"/>
      <c r="EI3361" s="129"/>
      <c r="EJ3361" s="129"/>
      <c r="EK3361" s="129"/>
      <c r="EL3361" s="129"/>
      <c r="EM3361" s="129"/>
      <c r="EN3361" s="129"/>
      <c r="EO3361" s="129"/>
      <c r="EP3361" s="129"/>
      <c r="EQ3361" s="129"/>
      <c r="ER3361" s="129"/>
      <c r="ES3361" s="129"/>
      <c r="ET3361" s="129"/>
      <c r="EU3361" s="129"/>
      <c r="EV3361" s="129"/>
      <c r="EW3361" s="129"/>
      <c r="EX3361" s="129"/>
      <c r="EY3361" s="129"/>
      <c r="EZ3361" s="129"/>
      <c r="FA3361" s="129"/>
      <c r="FB3361" s="129"/>
      <c r="FC3361" s="129"/>
      <c r="FD3361" s="129"/>
      <c r="FE3361" s="129"/>
      <c r="FF3361" s="129"/>
      <c r="FG3361" s="129"/>
      <c r="FH3361" s="129"/>
      <c r="FI3361" s="129"/>
      <c r="FJ3361" s="129"/>
      <c r="FK3361" s="129"/>
      <c r="FL3361" s="129"/>
      <c r="FM3361" s="129"/>
      <c r="FN3361" s="129"/>
      <c r="FO3361" s="129"/>
      <c r="FP3361" s="129"/>
      <c r="FQ3361" s="129"/>
      <c r="FR3361" s="129"/>
      <c r="FS3361" s="129"/>
      <c r="FT3361" s="129"/>
      <c r="FU3361" s="129"/>
      <c r="FV3361" s="129"/>
      <c r="FW3361" s="129"/>
      <c r="FX3361" s="129"/>
      <c r="FY3361" s="129"/>
      <c r="FZ3361" s="129"/>
      <c r="GA3361" s="129"/>
      <c r="GB3361" s="129"/>
      <c r="GC3361" s="129"/>
      <c r="GD3361" s="129"/>
      <c r="GE3361" s="129"/>
      <c r="GF3361" s="129"/>
      <c r="GG3361" s="129"/>
      <c r="GH3361" s="129"/>
      <c r="GI3361" s="129"/>
      <c r="GJ3361" s="129"/>
      <c r="GK3361" s="129"/>
      <c r="GL3361" s="129"/>
      <c r="GM3361" s="129"/>
      <c r="GN3361" s="129"/>
      <c r="GO3361" s="129"/>
      <c r="GP3361" s="129"/>
      <c r="GQ3361" s="129"/>
      <c r="GR3361" s="129"/>
      <c r="GS3361" s="129"/>
      <c r="GT3361" s="129"/>
      <c r="GU3361" s="129"/>
      <c r="GV3361" s="129"/>
      <c r="GW3361" s="129"/>
      <c r="GX3361" s="129"/>
      <c r="GY3361" s="129"/>
      <c r="GZ3361" s="129"/>
      <c r="HA3361" s="129"/>
      <c r="HB3361" s="129"/>
      <c r="HC3361" s="129"/>
      <c r="HD3361" s="129"/>
      <c r="HE3361" s="129"/>
      <c r="HF3361" s="129"/>
      <c r="HG3361" s="129"/>
      <c r="HH3361" s="129"/>
      <c r="HI3361" s="129"/>
      <c r="HJ3361" s="129"/>
      <c r="HK3361" s="129"/>
      <c r="HL3361" s="129"/>
      <c r="HM3361" s="129"/>
      <c r="HN3361" s="129"/>
      <c r="HO3361" s="129"/>
      <c r="HP3361" s="129"/>
      <c r="HQ3361" s="129"/>
      <c r="HR3361" s="129"/>
      <c r="HS3361" s="129"/>
      <c r="HT3361" s="129"/>
      <c r="HU3361" s="129"/>
      <c r="HV3361" s="129"/>
      <c r="HW3361" s="129"/>
      <c r="HX3361" s="129"/>
      <c r="HY3361" s="129"/>
      <c r="HZ3361" s="129"/>
      <c r="IA3361" s="129"/>
      <c r="IB3361" s="129"/>
      <c r="IC3361" s="129"/>
      <c r="ID3361" s="129"/>
      <c r="IE3361" s="129"/>
      <c r="IF3361" s="129"/>
      <c r="IG3361" s="129"/>
      <c r="IH3361" s="129"/>
      <c r="II3361" s="129"/>
      <c r="IJ3361" s="129"/>
      <c r="IK3361" s="129"/>
      <c r="IL3361" s="129"/>
      <c r="IM3361" s="129"/>
      <c r="IN3361" s="129"/>
      <c r="IO3361" s="129"/>
      <c r="IP3361" s="129"/>
      <c r="IQ3361" s="129"/>
      <c r="IR3361" s="129"/>
      <c r="IS3361" s="129"/>
      <c r="IT3361" s="129"/>
      <c r="IU3361" s="129"/>
      <c r="IV3361" s="129"/>
      <c r="IW3361" s="129"/>
      <c r="IX3361" s="129"/>
      <c r="IY3361" s="129"/>
      <c r="IZ3361" s="129"/>
      <c r="JA3361" s="129"/>
      <c r="JB3361" s="129"/>
      <c r="JC3361" s="129"/>
      <c r="JD3361" s="129"/>
      <c r="JE3361" s="129"/>
      <c r="JF3361" s="129"/>
      <c r="JG3361" s="129"/>
      <c r="JH3361" s="129"/>
      <c r="JI3361" s="129"/>
      <c r="JJ3361" s="129"/>
      <c r="JK3361" s="129"/>
      <c r="JL3361" s="129"/>
      <c r="JM3361" s="129"/>
      <c r="JN3361" s="129"/>
      <c r="JO3361" s="129"/>
      <c r="JP3361" s="129"/>
      <c r="JQ3361" s="129"/>
      <c r="JR3361" s="129"/>
      <c r="JS3361" s="129"/>
      <c r="JT3361" s="129"/>
      <c r="JU3361" s="129"/>
      <c r="JV3361" s="129"/>
      <c r="JW3361" s="129"/>
      <c r="JX3361" s="129"/>
      <c r="JY3361" s="129"/>
      <c r="JZ3361" s="129"/>
      <c r="KA3361" s="129"/>
      <c r="KB3361" s="129"/>
      <c r="KC3361" s="129"/>
      <c r="KD3361" s="129"/>
      <c r="KE3361" s="129"/>
      <c r="KF3361" s="129"/>
      <c r="KG3361" s="129"/>
      <c r="KH3361" s="129"/>
      <c r="KI3361" s="129"/>
      <c r="KJ3361" s="129"/>
      <c r="KK3361" s="129"/>
      <c r="KL3361" s="129"/>
      <c r="KM3361" s="129"/>
      <c r="KN3361" s="129"/>
      <c r="KO3361" s="129"/>
      <c r="KP3361" s="129"/>
      <c r="KQ3361" s="129"/>
      <c r="KR3361" s="129"/>
      <c r="KS3361" s="129"/>
      <c r="KT3361" s="129"/>
      <c r="KU3361" s="129"/>
      <c r="KV3361" s="129"/>
      <c r="KW3361" s="129"/>
      <c r="KX3361" s="129"/>
      <c r="KY3361" s="129"/>
      <c r="KZ3361" s="129"/>
      <c r="LA3361" s="129"/>
      <c r="LB3361" s="129"/>
      <c r="LC3361" s="129"/>
      <c r="LD3361" s="129"/>
      <c r="LE3361" s="129"/>
      <c r="LF3361" s="129"/>
      <c r="LG3361" s="129"/>
      <c r="LH3361" s="129"/>
      <c r="LI3361" s="129"/>
      <c r="LJ3361" s="129"/>
      <c r="LK3361" s="129"/>
      <c r="LL3361" s="129"/>
      <c r="LM3361" s="129"/>
      <c r="LN3361" s="129"/>
      <c r="LO3361" s="129"/>
      <c r="LP3361" s="129"/>
      <c r="LQ3361" s="129"/>
      <c r="LR3361" s="129"/>
      <c r="LS3361" s="129"/>
      <c r="LT3361" s="129"/>
      <c r="LU3361" s="129"/>
      <c r="LV3361" s="129"/>
      <c r="LW3361" s="129"/>
      <c r="LX3361" s="129"/>
      <c r="LY3361" s="129"/>
      <c r="LZ3361" s="129"/>
      <c r="MA3361" s="129"/>
      <c r="MB3361" s="129"/>
      <c r="MC3361" s="129"/>
      <c r="MD3361" s="129"/>
      <c r="ME3361" s="129"/>
      <c r="MF3361" s="129"/>
      <c r="MG3361" s="129"/>
      <c r="MH3361" s="129"/>
      <c r="MI3361" s="129"/>
      <c r="MJ3361" s="129"/>
      <c r="MK3361" s="129"/>
      <c r="ML3361" s="129"/>
      <c r="MM3361" s="129"/>
      <c r="MN3361" s="129"/>
      <c r="MO3361" s="129"/>
      <c r="MP3361" s="129"/>
      <c r="MQ3361" s="129"/>
      <c r="MR3361" s="129"/>
      <c r="MS3361" s="129"/>
      <c r="MT3361" s="129"/>
      <c r="MU3361" s="129"/>
      <c r="MV3361" s="129"/>
      <c r="MW3361" s="129"/>
      <c r="MX3361" s="129"/>
      <c r="MY3361" s="129"/>
      <c r="MZ3361" s="129"/>
      <c r="NA3361" s="129"/>
      <c r="NB3361" s="129"/>
      <c r="NC3361" s="129"/>
      <c r="ND3361" s="129"/>
      <c r="NE3361" s="129"/>
      <c r="NF3361" s="129"/>
      <c r="NG3361" s="129"/>
      <c r="NH3361" s="129"/>
      <c r="NI3361" s="129"/>
      <c r="NJ3361" s="129"/>
      <c r="NK3361" s="129"/>
      <c r="NL3361" s="129"/>
      <c r="NM3361" s="129"/>
      <c r="NN3361" s="129"/>
      <c r="NO3361" s="129"/>
      <c r="NP3361" s="129"/>
      <c r="NQ3361" s="129"/>
      <c r="NR3361" s="129"/>
      <c r="NS3361" s="129"/>
      <c r="NT3361" s="129"/>
      <c r="NU3361" s="129"/>
      <c r="NV3361" s="129"/>
      <c r="NW3361" s="129"/>
      <c r="NX3361" s="129"/>
      <c r="NY3361" s="129"/>
      <c r="NZ3361" s="129"/>
      <c r="OA3361" s="129"/>
      <c r="OB3361" s="129"/>
      <c r="OC3361" s="129"/>
      <c r="OD3361" s="129"/>
      <c r="OE3361" s="129"/>
      <c r="OF3361" s="129"/>
      <c r="OG3361" s="129"/>
      <c r="OH3361" s="129"/>
    </row>
    <row r="3362" spans="1:398" ht="16.5" customHeight="1">
      <c r="A3362" s="41" t="s">
        <v>8908</v>
      </c>
      <c r="B3362" s="41"/>
      <c r="C3362" s="368"/>
      <c r="D3362" s="41"/>
      <c r="E3362" s="308" t="s">
        <v>90</v>
      </c>
      <c r="F3362" s="308" t="s">
        <v>916</v>
      </c>
      <c r="G3362" s="308" t="s">
        <v>2809</v>
      </c>
      <c r="H3362" s="308">
        <v>2008</v>
      </c>
      <c r="I3362" s="308">
        <v>1</v>
      </c>
      <c r="J3362" s="308">
        <v>0</v>
      </c>
      <c r="K3362" s="308">
        <v>0</v>
      </c>
      <c r="L3362" s="16" t="s">
        <v>2721</v>
      </c>
      <c r="M3362" s="106"/>
      <c r="N3362" s="16" t="s">
        <v>2570</v>
      </c>
      <c r="O3362" s="17">
        <v>1920</v>
      </c>
      <c r="P3362" s="17">
        <v>0</v>
      </c>
      <c r="Q3362" s="17">
        <v>0</v>
      </c>
      <c r="R3362" s="18" t="s">
        <v>33</v>
      </c>
      <c r="S3362" s="19">
        <v>60</v>
      </c>
      <c r="T3362" s="19">
        <v>110</v>
      </c>
      <c r="U3362" s="19">
        <v>0</v>
      </c>
      <c r="V3362" s="19">
        <v>0</v>
      </c>
      <c r="W3362" s="20">
        <v>6.5000000000000002E-2</v>
      </c>
      <c r="X3362" s="21">
        <v>124.80000000000001</v>
      </c>
      <c r="Y3362" s="22" t="s">
        <v>33</v>
      </c>
      <c r="Z3362" s="14"/>
      <c r="AA3362" s="24"/>
      <c r="AB3362" s="14"/>
      <c r="AC3362" s="14"/>
      <c r="AD3362" s="25"/>
      <c r="AE3362" s="26"/>
      <c r="AF3362" s="27"/>
      <c r="AG3362" s="309"/>
      <c r="AH3362" s="309"/>
      <c r="AI3362" s="309"/>
      <c r="AJ3362" s="309"/>
      <c r="AK3362" s="309"/>
      <c r="AL3362" s="309"/>
      <c r="AM3362" s="309"/>
      <c r="AN3362" s="309"/>
      <c r="AO3362" s="309"/>
      <c r="AP3362" s="129"/>
      <c r="AQ3362" s="129"/>
      <c r="AR3362" s="129"/>
      <c r="AS3362" s="129"/>
      <c r="AT3362" s="129"/>
      <c r="AU3362" s="129"/>
      <c r="AV3362" s="129"/>
      <c r="AW3362" s="129"/>
      <c r="AX3362" s="129"/>
      <c r="AY3362" s="129"/>
      <c r="AZ3362" s="129"/>
      <c r="BA3362" s="129"/>
      <c r="BB3362" s="129"/>
      <c r="BC3362" s="129"/>
      <c r="BD3362" s="129"/>
      <c r="BE3362" s="129"/>
      <c r="BF3362" s="129"/>
      <c r="BG3362" s="129"/>
      <c r="BH3362" s="129"/>
      <c r="BI3362" s="129"/>
      <c r="BJ3362" s="129"/>
      <c r="BK3362" s="129"/>
      <c r="BL3362" s="129"/>
      <c r="BM3362" s="129"/>
      <c r="BN3362" s="129"/>
      <c r="BO3362" s="129"/>
      <c r="BP3362" s="129"/>
      <c r="BQ3362" s="129"/>
      <c r="BR3362" s="129"/>
      <c r="BS3362" s="129"/>
      <c r="BT3362" s="129"/>
      <c r="BU3362" s="129"/>
      <c r="BV3362" s="129"/>
      <c r="BW3362" s="129"/>
      <c r="BX3362" s="129"/>
      <c r="BY3362" s="129"/>
      <c r="BZ3362" s="129"/>
      <c r="CA3362" s="129"/>
      <c r="CB3362" s="129"/>
      <c r="CC3362" s="129"/>
      <c r="CD3362" s="129"/>
      <c r="CE3362" s="129"/>
      <c r="CF3362" s="129"/>
      <c r="CG3362" s="129"/>
      <c r="CH3362" s="129"/>
      <c r="CI3362" s="129"/>
      <c r="CJ3362" s="129"/>
      <c r="CK3362" s="129"/>
      <c r="CL3362" s="129"/>
      <c r="CM3362" s="129"/>
      <c r="CN3362" s="129"/>
      <c r="CO3362" s="129"/>
      <c r="CP3362" s="129"/>
      <c r="CQ3362" s="129"/>
      <c r="CR3362" s="129"/>
      <c r="CS3362" s="129"/>
      <c r="CT3362" s="129"/>
      <c r="CU3362" s="129"/>
      <c r="CV3362" s="129"/>
      <c r="CW3362" s="129"/>
      <c r="CX3362" s="129"/>
      <c r="CY3362" s="129"/>
      <c r="CZ3362" s="129"/>
      <c r="DA3362" s="129"/>
      <c r="DB3362" s="129"/>
      <c r="DC3362" s="129"/>
      <c r="DD3362" s="129"/>
      <c r="DE3362" s="129"/>
      <c r="DF3362" s="129"/>
      <c r="DG3362" s="129"/>
      <c r="DH3362" s="129"/>
      <c r="DI3362" s="129"/>
      <c r="DJ3362" s="129"/>
      <c r="DK3362" s="129"/>
      <c r="DL3362" s="129"/>
      <c r="DM3362" s="129"/>
      <c r="DN3362" s="129"/>
      <c r="DO3362" s="129"/>
      <c r="DP3362" s="129"/>
      <c r="DQ3362" s="129"/>
      <c r="DR3362" s="129"/>
      <c r="DS3362" s="129"/>
      <c r="DT3362" s="129"/>
      <c r="DU3362" s="129"/>
      <c r="DV3362" s="129"/>
      <c r="DW3362" s="129"/>
      <c r="DX3362" s="129"/>
      <c r="DY3362" s="129"/>
      <c r="DZ3362" s="129"/>
      <c r="EA3362" s="129"/>
      <c r="EB3362" s="129"/>
      <c r="EC3362" s="129"/>
      <c r="ED3362" s="129"/>
      <c r="EE3362" s="129"/>
      <c r="EF3362" s="129"/>
      <c r="EG3362" s="129"/>
      <c r="EH3362" s="129"/>
      <c r="EI3362" s="129"/>
      <c r="EJ3362" s="129"/>
      <c r="EK3362" s="129"/>
      <c r="EL3362" s="129"/>
      <c r="EM3362" s="129"/>
      <c r="EN3362" s="129"/>
      <c r="EO3362" s="129"/>
      <c r="EP3362" s="129"/>
      <c r="EQ3362" s="129"/>
      <c r="ER3362" s="129"/>
      <c r="ES3362" s="129"/>
      <c r="ET3362" s="129"/>
      <c r="EU3362" s="129"/>
      <c r="EV3362" s="129"/>
      <c r="EW3362" s="129"/>
      <c r="EX3362" s="129"/>
      <c r="EY3362" s="129"/>
      <c r="EZ3362" s="129"/>
      <c r="FA3362" s="129"/>
      <c r="FB3362" s="129"/>
      <c r="FC3362" s="129"/>
      <c r="FD3362" s="129"/>
      <c r="FE3362" s="129"/>
      <c r="FF3362" s="129"/>
      <c r="FG3362" s="129"/>
      <c r="FH3362" s="129"/>
      <c r="FI3362" s="129"/>
      <c r="FJ3362" s="129"/>
      <c r="FK3362" s="129"/>
      <c r="FL3362" s="129"/>
      <c r="FM3362" s="129"/>
      <c r="FN3362" s="129"/>
      <c r="FO3362" s="129"/>
      <c r="FP3362" s="129"/>
      <c r="FQ3362" s="129"/>
      <c r="FR3362" s="129"/>
      <c r="FS3362" s="129"/>
      <c r="FT3362" s="129"/>
      <c r="FU3362" s="129"/>
      <c r="FV3362" s="129"/>
      <c r="FW3362" s="129"/>
      <c r="FX3362" s="129"/>
      <c r="FY3362" s="129"/>
      <c r="FZ3362" s="129"/>
      <c r="GA3362" s="129"/>
      <c r="GB3362" s="129"/>
      <c r="GC3362" s="129"/>
      <c r="GD3362" s="129"/>
      <c r="GE3362" s="129"/>
      <c r="GF3362" s="129"/>
      <c r="GG3362" s="129"/>
      <c r="GH3362" s="129"/>
      <c r="GI3362" s="129"/>
      <c r="GJ3362" s="129"/>
      <c r="GK3362" s="129"/>
      <c r="GL3362" s="129"/>
      <c r="GM3362" s="129"/>
      <c r="GN3362" s="129"/>
      <c r="GO3362" s="129"/>
      <c r="GP3362" s="129"/>
      <c r="GQ3362" s="129"/>
      <c r="GR3362" s="129"/>
      <c r="GS3362" s="129"/>
      <c r="GT3362" s="129"/>
      <c r="GU3362" s="129"/>
      <c r="GV3362" s="129"/>
      <c r="GW3362" s="129"/>
      <c r="GX3362" s="129"/>
      <c r="GY3362" s="129"/>
      <c r="GZ3362" s="129"/>
      <c r="HA3362" s="129"/>
      <c r="HB3362" s="129"/>
      <c r="HC3362" s="129"/>
      <c r="HD3362" s="129"/>
      <c r="HE3362" s="129"/>
      <c r="HF3362" s="129"/>
      <c r="HG3362" s="129"/>
      <c r="HH3362" s="129"/>
      <c r="HI3362" s="129"/>
      <c r="HJ3362" s="129"/>
      <c r="HK3362" s="129"/>
      <c r="HL3362" s="129"/>
      <c r="HM3362" s="129"/>
      <c r="HN3362" s="129"/>
      <c r="HO3362" s="129"/>
      <c r="HP3362" s="129"/>
      <c r="HQ3362" s="129"/>
      <c r="HR3362" s="129"/>
      <c r="HS3362" s="129"/>
      <c r="HT3362" s="129"/>
      <c r="HU3362" s="129"/>
      <c r="HV3362" s="129"/>
      <c r="HW3362" s="129"/>
      <c r="HX3362" s="129"/>
      <c r="HY3362" s="129"/>
      <c r="HZ3362" s="129"/>
      <c r="IA3362" s="129"/>
      <c r="IB3362" s="129"/>
      <c r="IC3362" s="129"/>
      <c r="ID3362" s="129"/>
      <c r="IE3362" s="129"/>
      <c r="IF3362" s="129"/>
      <c r="IG3362" s="129"/>
      <c r="IH3362" s="129"/>
      <c r="II3362" s="129"/>
      <c r="IJ3362" s="129"/>
      <c r="IK3362" s="129"/>
      <c r="IL3362" s="129"/>
      <c r="IM3362" s="129"/>
      <c r="IN3362" s="129"/>
      <c r="IO3362" s="129"/>
      <c r="IP3362" s="129"/>
      <c r="IQ3362" s="129"/>
      <c r="IR3362" s="129"/>
      <c r="IS3362" s="129"/>
      <c r="IT3362" s="129"/>
      <c r="IU3362" s="129"/>
      <c r="IV3362" s="129"/>
      <c r="IW3362" s="129"/>
      <c r="IX3362" s="129"/>
      <c r="IY3362" s="129"/>
      <c r="IZ3362" s="129"/>
      <c r="JA3362" s="129"/>
      <c r="JB3362" s="129"/>
      <c r="JC3362" s="129"/>
      <c r="JD3362" s="129"/>
      <c r="JE3362" s="129"/>
      <c r="JF3362" s="129"/>
      <c r="JG3362" s="129"/>
      <c r="JH3362" s="129"/>
      <c r="JI3362" s="129"/>
      <c r="JJ3362" s="129"/>
      <c r="JK3362" s="129"/>
      <c r="JL3362" s="129"/>
      <c r="JM3362" s="129"/>
      <c r="JN3362" s="129"/>
      <c r="JO3362" s="129"/>
      <c r="JP3362" s="129"/>
      <c r="JQ3362" s="129"/>
      <c r="JR3362" s="129"/>
      <c r="JS3362" s="129"/>
      <c r="JT3362" s="129"/>
      <c r="JU3362" s="129"/>
      <c r="JV3362" s="129"/>
      <c r="JW3362" s="129"/>
      <c r="JX3362" s="129"/>
      <c r="JY3362" s="129"/>
      <c r="JZ3362" s="129"/>
      <c r="KA3362" s="129"/>
      <c r="KB3362" s="129"/>
      <c r="KC3362" s="129"/>
      <c r="KD3362" s="129"/>
      <c r="KE3362" s="129"/>
      <c r="KF3362" s="129"/>
      <c r="KG3362" s="129"/>
      <c r="KH3362" s="129"/>
      <c r="KI3362" s="129"/>
      <c r="KJ3362" s="129"/>
      <c r="KK3362" s="129"/>
      <c r="KL3362" s="129"/>
      <c r="KM3362" s="129"/>
      <c r="KN3362" s="129"/>
      <c r="KO3362" s="129"/>
      <c r="KP3362" s="129"/>
      <c r="KQ3362" s="129"/>
      <c r="KR3362" s="129"/>
      <c r="KS3362" s="129"/>
      <c r="KT3362" s="129"/>
      <c r="KU3362" s="129"/>
      <c r="KV3362" s="129"/>
      <c r="KW3362" s="129"/>
      <c r="KX3362" s="129"/>
      <c r="KY3362" s="129"/>
      <c r="KZ3362" s="129"/>
      <c r="LA3362" s="129"/>
      <c r="LB3362" s="129"/>
      <c r="LC3362" s="129"/>
      <c r="LD3362" s="129"/>
      <c r="LE3362" s="129"/>
      <c r="LF3362" s="129"/>
      <c r="LG3362" s="129"/>
      <c r="LH3362" s="129"/>
      <c r="LI3362" s="129"/>
      <c r="LJ3362" s="129"/>
      <c r="LK3362" s="129"/>
      <c r="LL3362" s="129"/>
      <c r="LM3362" s="129"/>
      <c r="LN3362" s="129"/>
      <c r="LO3362" s="129"/>
      <c r="LP3362" s="129"/>
      <c r="LQ3362" s="129"/>
      <c r="LR3362" s="129"/>
      <c r="LS3362" s="129"/>
      <c r="LT3362" s="129"/>
      <c r="LU3362" s="129"/>
      <c r="LV3362" s="129"/>
      <c r="LW3362" s="129"/>
      <c r="LX3362" s="129"/>
      <c r="LY3362" s="129"/>
      <c r="LZ3362" s="129"/>
      <c r="MA3362" s="129"/>
      <c r="MB3362" s="129"/>
      <c r="MC3362" s="129"/>
      <c r="MD3362" s="129"/>
      <c r="ME3362" s="129"/>
      <c r="MF3362" s="129"/>
      <c r="MG3362" s="129"/>
      <c r="MH3362" s="129"/>
      <c r="MI3362" s="129"/>
      <c r="MJ3362" s="129"/>
      <c r="MK3362" s="129"/>
      <c r="ML3362" s="129"/>
      <c r="MM3362" s="129"/>
      <c r="MN3362" s="129"/>
      <c r="MO3362" s="129"/>
      <c r="MP3362" s="129"/>
      <c r="MQ3362" s="129"/>
      <c r="MR3362" s="129"/>
      <c r="MS3362" s="129"/>
      <c r="MT3362" s="129"/>
      <c r="MU3362" s="129"/>
      <c r="MV3362" s="129"/>
      <c r="MW3362" s="129"/>
      <c r="MX3362" s="129"/>
      <c r="MY3362" s="129"/>
      <c r="MZ3362" s="129"/>
      <c r="NA3362" s="129"/>
      <c r="NB3362" s="129"/>
      <c r="NC3362" s="129"/>
      <c r="ND3362" s="129"/>
      <c r="NE3362" s="129"/>
      <c r="NF3362" s="129"/>
      <c r="NG3362" s="129"/>
      <c r="NH3362" s="129"/>
      <c r="NI3362" s="129"/>
      <c r="NJ3362" s="129"/>
      <c r="NK3362" s="129"/>
      <c r="NL3362" s="129"/>
      <c r="NM3362" s="129"/>
      <c r="NN3362" s="129"/>
      <c r="NO3362" s="129"/>
      <c r="NP3362" s="129"/>
      <c r="NQ3362" s="129"/>
      <c r="NR3362" s="129"/>
      <c r="NS3362" s="129"/>
      <c r="NT3362" s="129"/>
      <c r="NU3362" s="129"/>
      <c r="NV3362" s="129"/>
      <c r="NW3362" s="129"/>
      <c r="NX3362" s="129"/>
      <c r="NY3362" s="129"/>
      <c r="NZ3362" s="129"/>
      <c r="OA3362" s="129"/>
      <c r="OB3362" s="129"/>
      <c r="OC3362" s="129"/>
      <c r="OD3362" s="129"/>
      <c r="OE3362" s="129"/>
      <c r="OF3362" s="129"/>
      <c r="OG3362" s="129"/>
      <c r="OH3362" s="129"/>
    </row>
    <row r="3363" spans="1:398" ht="16.5" customHeight="1">
      <c r="A3363" s="41" t="s">
        <v>8908</v>
      </c>
      <c r="B3363" s="41"/>
      <c r="C3363" s="368"/>
      <c r="D3363" s="41"/>
      <c r="E3363" s="308" t="s">
        <v>90</v>
      </c>
      <c r="F3363" s="308" t="s">
        <v>110</v>
      </c>
      <c r="G3363" s="308" t="s">
        <v>2810</v>
      </c>
      <c r="H3363" s="308">
        <v>2008</v>
      </c>
      <c r="I3363" s="308">
        <v>1</v>
      </c>
      <c r="J3363" s="308">
        <v>0</v>
      </c>
      <c r="K3363" s="308">
        <v>0</v>
      </c>
      <c r="L3363" s="16" t="s">
        <v>2645</v>
      </c>
      <c r="M3363" s="106"/>
      <c r="N3363" s="16" t="s">
        <v>2570</v>
      </c>
      <c r="O3363" s="17">
        <v>1920</v>
      </c>
      <c r="P3363" s="17">
        <v>0</v>
      </c>
      <c r="Q3363" s="17">
        <v>0</v>
      </c>
      <c r="R3363" s="18" t="s">
        <v>33</v>
      </c>
      <c r="S3363" s="19">
        <v>60</v>
      </c>
      <c r="T3363" s="19">
        <v>110</v>
      </c>
      <c r="U3363" s="19">
        <v>0</v>
      </c>
      <c r="V3363" s="19">
        <v>0</v>
      </c>
      <c r="W3363" s="20">
        <v>6.5000000000000002E-2</v>
      </c>
      <c r="X3363" s="21">
        <v>124.80000000000001</v>
      </c>
      <c r="Y3363" s="22" t="s">
        <v>33</v>
      </c>
      <c r="Z3363" s="14"/>
      <c r="AA3363" s="24"/>
      <c r="AB3363" s="14"/>
      <c r="AC3363" s="14"/>
      <c r="AD3363" s="25"/>
      <c r="AE3363" s="26"/>
      <c r="AF3363" s="27"/>
      <c r="AG3363" s="309"/>
      <c r="AH3363" s="309"/>
      <c r="AI3363" s="309"/>
      <c r="AJ3363" s="309"/>
      <c r="AK3363" s="309"/>
      <c r="AL3363" s="309"/>
      <c r="AM3363" s="309"/>
      <c r="AN3363" s="309"/>
      <c r="AO3363" s="309"/>
      <c r="AP3363" s="129"/>
      <c r="AQ3363" s="129"/>
      <c r="AR3363" s="129"/>
      <c r="AS3363" s="129"/>
      <c r="AT3363" s="129"/>
      <c r="AU3363" s="129"/>
      <c r="AV3363" s="129"/>
      <c r="AW3363" s="129"/>
      <c r="AX3363" s="129"/>
      <c r="AY3363" s="129"/>
      <c r="AZ3363" s="129"/>
      <c r="BA3363" s="129"/>
      <c r="BB3363" s="129"/>
      <c r="BC3363" s="129"/>
      <c r="BD3363" s="129"/>
      <c r="BE3363" s="129"/>
      <c r="BF3363" s="129"/>
      <c r="BG3363" s="129"/>
      <c r="BH3363" s="129"/>
      <c r="BI3363" s="129"/>
      <c r="BJ3363" s="129"/>
      <c r="BK3363" s="129"/>
      <c r="BL3363" s="129"/>
      <c r="BM3363" s="129"/>
      <c r="BN3363" s="129"/>
      <c r="BO3363" s="129"/>
      <c r="BP3363" s="129"/>
      <c r="BQ3363" s="129"/>
      <c r="BR3363" s="129"/>
      <c r="BS3363" s="129"/>
      <c r="BT3363" s="129"/>
      <c r="BU3363" s="129"/>
      <c r="BV3363" s="129"/>
      <c r="BW3363" s="129"/>
      <c r="BX3363" s="129"/>
      <c r="BY3363" s="129"/>
      <c r="BZ3363" s="129"/>
      <c r="CA3363" s="129"/>
      <c r="CB3363" s="129"/>
      <c r="CC3363" s="129"/>
      <c r="CD3363" s="129"/>
      <c r="CE3363" s="129"/>
      <c r="CF3363" s="129"/>
      <c r="CG3363" s="129"/>
      <c r="CH3363" s="129"/>
      <c r="CI3363" s="129"/>
      <c r="CJ3363" s="129"/>
      <c r="CK3363" s="129"/>
      <c r="CL3363" s="129"/>
      <c r="CM3363" s="129"/>
      <c r="CN3363" s="129"/>
      <c r="CO3363" s="129"/>
      <c r="CP3363" s="129"/>
      <c r="CQ3363" s="129"/>
      <c r="CR3363" s="129"/>
      <c r="CS3363" s="129"/>
      <c r="CT3363" s="129"/>
      <c r="CU3363" s="129"/>
      <c r="CV3363" s="129"/>
      <c r="CW3363" s="129"/>
      <c r="CX3363" s="129"/>
      <c r="CY3363" s="129"/>
      <c r="CZ3363" s="129"/>
      <c r="DA3363" s="129"/>
      <c r="DB3363" s="129"/>
      <c r="DC3363" s="129"/>
      <c r="DD3363" s="129"/>
      <c r="DE3363" s="129"/>
      <c r="DF3363" s="129"/>
      <c r="DG3363" s="129"/>
      <c r="DH3363" s="129"/>
      <c r="DI3363" s="129"/>
      <c r="DJ3363" s="129"/>
      <c r="DK3363" s="129"/>
      <c r="DL3363" s="129"/>
      <c r="DM3363" s="129"/>
      <c r="DN3363" s="129"/>
      <c r="DO3363" s="129"/>
      <c r="DP3363" s="129"/>
      <c r="DQ3363" s="129"/>
      <c r="DR3363" s="129"/>
      <c r="DS3363" s="129"/>
      <c r="DT3363" s="129"/>
      <c r="DU3363" s="129"/>
      <c r="DV3363" s="129"/>
      <c r="DW3363" s="129"/>
      <c r="DX3363" s="129"/>
      <c r="DY3363" s="129"/>
      <c r="DZ3363" s="129"/>
      <c r="EA3363" s="129"/>
      <c r="EB3363" s="129"/>
      <c r="EC3363" s="129"/>
      <c r="ED3363" s="129"/>
      <c r="EE3363" s="129"/>
      <c r="EF3363" s="129"/>
      <c r="EG3363" s="129"/>
      <c r="EH3363" s="129"/>
      <c r="EI3363" s="129"/>
      <c r="EJ3363" s="129"/>
      <c r="EK3363" s="129"/>
      <c r="EL3363" s="129"/>
      <c r="EM3363" s="129"/>
      <c r="EN3363" s="129"/>
      <c r="EO3363" s="129"/>
      <c r="EP3363" s="129"/>
      <c r="EQ3363" s="129"/>
      <c r="ER3363" s="129"/>
      <c r="ES3363" s="129"/>
      <c r="ET3363" s="129"/>
      <c r="EU3363" s="129"/>
      <c r="EV3363" s="129"/>
      <c r="EW3363" s="129"/>
      <c r="EX3363" s="129"/>
      <c r="EY3363" s="129"/>
      <c r="EZ3363" s="129"/>
      <c r="FA3363" s="129"/>
      <c r="FB3363" s="129"/>
      <c r="FC3363" s="129"/>
      <c r="FD3363" s="129"/>
      <c r="FE3363" s="129"/>
      <c r="FF3363" s="129"/>
      <c r="FG3363" s="129"/>
      <c r="FH3363" s="129"/>
      <c r="FI3363" s="129"/>
      <c r="FJ3363" s="129"/>
      <c r="FK3363" s="129"/>
      <c r="FL3363" s="129"/>
      <c r="FM3363" s="129"/>
      <c r="FN3363" s="129"/>
      <c r="FO3363" s="129"/>
      <c r="FP3363" s="129"/>
      <c r="FQ3363" s="129"/>
      <c r="FR3363" s="129"/>
      <c r="FS3363" s="129"/>
      <c r="FT3363" s="129"/>
      <c r="FU3363" s="129"/>
      <c r="FV3363" s="129"/>
      <c r="FW3363" s="129"/>
      <c r="FX3363" s="129"/>
      <c r="FY3363" s="129"/>
      <c r="FZ3363" s="129"/>
      <c r="GA3363" s="129"/>
      <c r="GB3363" s="129"/>
      <c r="GC3363" s="129"/>
      <c r="GD3363" s="129"/>
      <c r="GE3363" s="129"/>
      <c r="GF3363" s="129"/>
      <c r="GG3363" s="129"/>
      <c r="GH3363" s="129"/>
      <c r="GI3363" s="129"/>
      <c r="GJ3363" s="129"/>
      <c r="GK3363" s="129"/>
      <c r="GL3363" s="129"/>
      <c r="GM3363" s="129"/>
      <c r="GN3363" s="129"/>
      <c r="GO3363" s="129"/>
      <c r="GP3363" s="129"/>
      <c r="GQ3363" s="129"/>
      <c r="GR3363" s="129"/>
      <c r="GS3363" s="129"/>
      <c r="GT3363" s="129"/>
      <c r="GU3363" s="129"/>
      <c r="GV3363" s="129"/>
      <c r="GW3363" s="129"/>
      <c r="GX3363" s="129"/>
      <c r="GY3363" s="129"/>
      <c r="GZ3363" s="129"/>
      <c r="HA3363" s="129"/>
      <c r="HB3363" s="129"/>
      <c r="HC3363" s="129"/>
      <c r="HD3363" s="129"/>
      <c r="HE3363" s="129"/>
      <c r="HF3363" s="129"/>
      <c r="HG3363" s="129"/>
      <c r="HH3363" s="129"/>
      <c r="HI3363" s="129"/>
      <c r="HJ3363" s="129"/>
      <c r="HK3363" s="129"/>
      <c r="HL3363" s="129"/>
      <c r="HM3363" s="129"/>
      <c r="HN3363" s="129"/>
      <c r="HO3363" s="129"/>
      <c r="HP3363" s="129"/>
      <c r="HQ3363" s="129"/>
      <c r="HR3363" s="129"/>
      <c r="HS3363" s="129"/>
      <c r="HT3363" s="129"/>
      <c r="HU3363" s="129"/>
      <c r="HV3363" s="129"/>
      <c r="HW3363" s="129"/>
      <c r="HX3363" s="129"/>
      <c r="HY3363" s="129"/>
      <c r="HZ3363" s="129"/>
      <c r="IA3363" s="129"/>
      <c r="IB3363" s="129"/>
      <c r="IC3363" s="129"/>
      <c r="ID3363" s="129"/>
      <c r="IE3363" s="129"/>
      <c r="IF3363" s="129"/>
      <c r="IG3363" s="129"/>
      <c r="IH3363" s="129"/>
      <c r="II3363" s="129"/>
      <c r="IJ3363" s="129"/>
      <c r="IK3363" s="129"/>
      <c r="IL3363" s="129"/>
      <c r="IM3363" s="129"/>
      <c r="IN3363" s="129"/>
      <c r="IO3363" s="129"/>
      <c r="IP3363" s="129"/>
      <c r="IQ3363" s="129"/>
      <c r="IR3363" s="129"/>
      <c r="IS3363" s="129"/>
      <c r="IT3363" s="129"/>
      <c r="IU3363" s="129"/>
      <c r="IV3363" s="129"/>
      <c r="IW3363" s="129"/>
      <c r="IX3363" s="129"/>
      <c r="IY3363" s="129"/>
      <c r="IZ3363" s="129"/>
      <c r="JA3363" s="129"/>
      <c r="JB3363" s="129"/>
      <c r="JC3363" s="129"/>
      <c r="JD3363" s="129"/>
      <c r="JE3363" s="129"/>
      <c r="JF3363" s="129"/>
      <c r="JG3363" s="129"/>
      <c r="JH3363" s="129"/>
      <c r="JI3363" s="129"/>
      <c r="JJ3363" s="129"/>
      <c r="JK3363" s="129"/>
      <c r="JL3363" s="129"/>
      <c r="JM3363" s="129"/>
      <c r="JN3363" s="129"/>
      <c r="JO3363" s="129"/>
      <c r="JP3363" s="129"/>
      <c r="JQ3363" s="129"/>
      <c r="JR3363" s="129"/>
      <c r="JS3363" s="129"/>
      <c r="JT3363" s="129"/>
      <c r="JU3363" s="129"/>
      <c r="JV3363" s="129"/>
      <c r="JW3363" s="129"/>
      <c r="JX3363" s="129"/>
      <c r="JY3363" s="129"/>
      <c r="JZ3363" s="129"/>
      <c r="KA3363" s="129"/>
      <c r="KB3363" s="129"/>
      <c r="KC3363" s="129"/>
      <c r="KD3363" s="129"/>
      <c r="KE3363" s="129"/>
      <c r="KF3363" s="129"/>
      <c r="KG3363" s="129"/>
      <c r="KH3363" s="129"/>
      <c r="KI3363" s="129"/>
      <c r="KJ3363" s="129"/>
      <c r="KK3363" s="129"/>
      <c r="KL3363" s="129"/>
      <c r="KM3363" s="129"/>
      <c r="KN3363" s="129"/>
      <c r="KO3363" s="129"/>
      <c r="KP3363" s="129"/>
      <c r="KQ3363" s="129"/>
      <c r="KR3363" s="129"/>
      <c r="KS3363" s="129"/>
      <c r="KT3363" s="129"/>
      <c r="KU3363" s="129"/>
      <c r="KV3363" s="129"/>
      <c r="KW3363" s="129"/>
      <c r="KX3363" s="129"/>
      <c r="KY3363" s="129"/>
      <c r="KZ3363" s="129"/>
      <c r="LA3363" s="129"/>
      <c r="LB3363" s="129"/>
      <c r="LC3363" s="129"/>
      <c r="LD3363" s="129"/>
      <c r="LE3363" s="129"/>
      <c r="LF3363" s="129"/>
      <c r="LG3363" s="129"/>
      <c r="LH3363" s="129"/>
      <c r="LI3363" s="129"/>
      <c r="LJ3363" s="129"/>
      <c r="LK3363" s="129"/>
      <c r="LL3363" s="129"/>
      <c r="LM3363" s="129"/>
      <c r="LN3363" s="129"/>
      <c r="LO3363" s="129"/>
      <c r="LP3363" s="129"/>
      <c r="LQ3363" s="129"/>
      <c r="LR3363" s="129"/>
      <c r="LS3363" s="129"/>
      <c r="LT3363" s="129"/>
      <c r="LU3363" s="129"/>
      <c r="LV3363" s="129"/>
      <c r="LW3363" s="129"/>
      <c r="LX3363" s="129"/>
      <c r="LY3363" s="129"/>
      <c r="LZ3363" s="129"/>
      <c r="MA3363" s="129"/>
      <c r="MB3363" s="129"/>
      <c r="MC3363" s="129"/>
      <c r="MD3363" s="129"/>
      <c r="ME3363" s="129"/>
      <c r="MF3363" s="129"/>
      <c r="MG3363" s="129"/>
      <c r="MH3363" s="129"/>
      <c r="MI3363" s="129"/>
      <c r="MJ3363" s="129"/>
      <c r="MK3363" s="129"/>
      <c r="ML3363" s="129"/>
      <c r="MM3363" s="129"/>
      <c r="MN3363" s="129"/>
      <c r="MO3363" s="129"/>
      <c r="MP3363" s="129"/>
      <c r="MQ3363" s="129"/>
      <c r="MR3363" s="129"/>
      <c r="MS3363" s="129"/>
      <c r="MT3363" s="129"/>
      <c r="MU3363" s="129"/>
      <c r="MV3363" s="129"/>
      <c r="MW3363" s="129"/>
      <c r="MX3363" s="129"/>
      <c r="MY3363" s="129"/>
      <c r="MZ3363" s="129"/>
      <c r="NA3363" s="129"/>
      <c r="NB3363" s="129"/>
      <c r="NC3363" s="129"/>
      <c r="ND3363" s="129"/>
      <c r="NE3363" s="129"/>
      <c r="NF3363" s="129"/>
      <c r="NG3363" s="129"/>
      <c r="NH3363" s="129"/>
      <c r="NI3363" s="129"/>
      <c r="NJ3363" s="129"/>
      <c r="NK3363" s="129"/>
      <c r="NL3363" s="129"/>
      <c r="NM3363" s="129"/>
      <c r="NN3363" s="129"/>
      <c r="NO3363" s="129"/>
      <c r="NP3363" s="129"/>
      <c r="NQ3363" s="129"/>
      <c r="NR3363" s="129"/>
      <c r="NS3363" s="129"/>
      <c r="NT3363" s="129"/>
      <c r="NU3363" s="129"/>
      <c r="NV3363" s="129"/>
      <c r="NW3363" s="129"/>
      <c r="NX3363" s="129"/>
      <c r="NY3363" s="129"/>
      <c r="NZ3363" s="129"/>
      <c r="OA3363" s="129"/>
      <c r="OB3363" s="129"/>
      <c r="OC3363" s="129"/>
      <c r="OD3363" s="129"/>
      <c r="OE3363" s="129"/>
      <c r="OF3363" s="129"/>
      <c r="OG3363" s="129"/>
      <c r="OH3363" s="129"/>
    </row>
    <row r="3364" spans="1:398" ht="16.5" customHeight="1">
      <c r="A3364" s="41" t="s">
        <v>8908</v>
      </c>
      <c r="B3364" s="41"/>
      <c r="C3364" s="368"/>
      <c r="D3364" s="41"/>
      <c r="E3364" s="308" t="s">
        <v>90</v>
      </c>
      <c r="F3364" s="308" t="s">
        <v>125</v>
      </c>
      <c r="G3364" s="308" t="s">
        <v>2811</v>
      </c>
      <c r="H3364" s="308">
        <v>2009</v>
      </c>
      <c r="I3364" s="308">
        <v>1</v>
      </c>
      <c r="J3364" s="308">
        <v>0</v>
      </c>
      <c r="K3364" s="308">
        <v>0</v>
      </c>
      <c r="L3364" s="16" t="s">
        <v>2669</v>
      </c>
      <c r="M3364" s="106"/>
      <c r="N3364" s="16" t="s">
        <v>2570</v>
      </c>
      <c r="O3364" s="17">
        <v>1920</v>
      </c>
      <c r="P3364" s="17">
        <v>0</v>
      </c>
      <c r="Q3364" s="17">
        <v>0</v>
      </c>
      <c r="R3364" s="18" t="s">
        <v>33</v>
      </c>
      <c r="S3364" s="19">
        <v>0</v>
      </c>
      <c r="T3364" s="19">
        <v>110</v>
      </c>
      <c r="U3364" s="19">
        <v>0</v>
      </c>
      <c r="V3364" s="19">
        <v>0</v>
      </c>
      <c r="W3364" s="20">
        <v>6.5000000000000002E-2</v>
      </c>
      <c r="X3364" s="21">
        <v>124.80000000000001</v>
      </c>
      <c r="Y3364" s="22" t="s">
        <v>33</v>
      </c>
      <c r="Z3364" s="14"/>
      <c r="AA3364" s="24"/>
      <c r="AB3364" s="14"/>
      <c r="AC3364" s="14"/>
      <c r="AD3364" s="25"/>
      <c r="AE3364" s="26"/>
      <c r="AF3364" s="27"/>
      <c r="AG3364" s="309"/>
      <c r="AH3364" s="309"/>
      <c r="AI3364" s="309"/>
      <c r="AJ3364" s="309"/>
      <c r="AK3364" s="309"/>
      <c r="AL3364" s="309"/>
      <c r="AM3364" s="309"/>
      <c r="AN3364" s="309"/>
      <c r="AO3364" s="309"/>
      <c r="AP3364" s="297"/>
      <c r="AQ3364" s="297"/>
      <c r="AR3364" s="297"/>
      <c r="AS3364" s="297"/>
      <c r="AT3364" s="297"/>
      <c r="AU3364" s="297"/>
      <c r="AV3364" s="297"/>
      <c r="AW3364" s="297"/>
      <c r="AX3364" s="297"/>
      <c r="AY3364" s="297"/>
      <c r="AZ3364" s="297"/>
      <c r="BA3364" s="297"/>
      <c r="BB3364" s="297"/>
      <c r="BC3364" s="297"/>
      <c r="BD3364" s="297"/>
      <c r="BE3364" s="297"/>
      <c r="BF3364" s="297"/>
      <c r="BG3364" s="297"/>
      <c r="BH3364" s="297"/>
      <c r="BI3364" s="297"/>
      <c r="BJ3364" s="297"/>
      <c r="BK3364" s="297"/>
      <c r="BL3364" s="297"/>
      <c r="BM3364" s="297"/>
      <c r="BN3364" s="297"/>
      <c r="BO3364" s="297"/>
      <c r="BP3364" s="297"/>
      <c r="BQ3364" s="297"/>
      <c r="BR3364" s="297"/>
      <c r="BS3364" s="297"/>
      <c r="BT3364" s="297"/>
      <c r="BU3364" s="297"/>
      <c r="BV3364" s="297"/>
      <c r="BW3364" s="297"/>
      <c r="BX3364" s="297"/>
      <c r="BY3364" s="297"/>
      <c r="BZ3364" s="297"/>
      <c r="CA3364" s="297"/>
      <c r="CB3364" s="297"/>
      <c r="CC3364" s="297"/>
      <c r="CD3364" s="297"/>
      <c r="CE3364" s="297"/>
      <c r="CF3364" s="297"/>
      <c r="CG3364" s="297"/>
      <c r="CH3364" s="297"/>
      <c r="CI3364" s="297"/>
      <c r="CJ3364" s="297"/>
      <c r="CK3364" s="297"/>
      <c r="CL3364" s="297"/>
      <c r="CM3364" s="297"/>
      <c r="CN3364" s="297"/>
      <c r="CO3364" s="297"/>
      <c r="CP3364" s="297"/>
      <c r="CQ3364" s="297"/>
      <c r="CR3364" s="297"/>
      <c r="CS3364" s="297"/>
      <c r="CT3364" s="297"/>
      <c r="CU3364" s="297"/>
      <c r="CV3364" s="297"/>
      <c r="CW3364" s="297"/>
      <c r="CX3364" s="297"/>
      <c r="CY3364" s="297"/>
      <c r="CZ3364" s="297"/>
      <c r="DA3364" s="297"/>
      <c r="DB3364" s="297"/>
      <c r="DC3364" s="297"/>
      <c r="DD3364" s="297"/>
      <c r="DE3364" s="297"/>
      <c r="DF3364" s="297"/>
      <c r="DG3364" s="297"/>
      <c r="DH3364" s="297"/>
      <c r="DI3364" s="297"/>
      <c r="DJ3364" s="297"/>
      <c r="DK3364" s="297"/>
      <c r="DL3364" s="297"/>
      <c r="DM3364" s="297"/>
      <c r="DN3364" s="297"/>
      <c r="DO3364" s="297"/>
      <c r="DP3364" s="297"/>
      <c r="DQ3364" s="297"/>
      <c r="DR3364" s="297"/>
      <c r="DS3364" s="297"/>
      <c r="DT3364" s="297"/>
      <c r="DU3364" s="297"/>
      <c r="DV3364" s="297"/>
      <c r="DW3364" s="297"/>
      <c r="DX3364" s="297"/>
      <c r="DY3364" s="297"/>
      <c r="DZ3364" s="297"/>
      <c r="EA3364" s="297"/>
      <c r="EB3364" s="297"/>
      <c r="EC3364" s="297"/>
      <c r="ED3364" s="297"/>
      <c r="EE3364" s="297"/>
      <c r="EF3364" s="297"/>
      <c r="EG3364" s="297"/>
      <c r="EH3364" s="297"/>
      <c r="EI3364" s="297"/>
      <c r="EJ3364" s="297"/>
      <c r="EK3364" s="297"/>
      <c r="EL3364" s="297"/>
      <c r="EM3364" s="297"/>
      <c r="EN3364" s="297"/>
      <c r="EO3364" s="297"/>
      <c r="EP3364" s="297"/>
      <c r="EQ3364" s="297"/>
      <c r="ER3364" s="297"/>
      <c r="ES3364" s="297"/>
      <c r="ET3364" s="297"/>
      <c r="EU3364" s="297"/>
      <c r="EV3364" s="297"/>
      <c r="EW3364" s="297"/>
      <c r="EX3364" s="297"/>
      <c r="EY3364" s="297"/>
      <c r="EZ3364" s="297"/>
      <c r="FA3364" s="297"/>
      <c r="FB3364" s="297"/>
      <c r="FC3364" s="297"/>
      <c r="FD3364" s="297"/>
      <c r="FE3364" s="297"/>
      <c r="FF3364" s="297"/>
      <c r="FG3364" s="297"/>
      <c r="FH3364" s="297"/>
      <c r="FI3364" s="297"/>
      <c r="FJ3364" s="297"/>
      <c r="FK3364" s="297"/>
      <c r="FL3364" s="297"/>
      <c r="FM3364" s="297"/>
      <c r="FN3364" s="297"/>
      <c r="FO3364" s="297"/>
      <c r="FP3364" s="297"/>
      <c r="FQ3364" s="297"/>
      <c r="FR3364" s="297"/>
      <c r="FS3364" s="297"/>
      <c r="FT3364" s="297"/>
      <c r="FU3364" s="297"/>
      <c r="FV3364" s="297"/>
      <c r="FW3364" s="297"/>
      <c r="FX3364" s="297"/>
      <c r="FY3364" s="297"/>
      <c r="FZ3364" s="297"/>
      <c r="GA3364" s="297"/>
      <c r="GB3364" s="297"/>
      <c r="GC3364" s="297"/>
      <c r="GD3364" s="297"/>
      <c r="GE3364" s="297"/>
      <c r="GF3364" s="297"/>
      <c r="GG3364" s="297"/>
      <c r="GH3364" s="297"/>
      <c r="GI3364" s="297"/>
      <c r="GJ3364" s="297"/>
      <c r="GK3364" s="297"/>
      <c r="GL3364" s="297"/>
      <c r="GM3364" s="297"/>
      <c r="GN3364" s="297"/>
      <c r="GO3364" s="297"/>
      <c r="GP3364" s="297"/>
      <c r="GQ3364" s="297"/>
      <c r="GR3364" s="297"/>
      <c r="GS3364" s="297"/>
      <c r="GT3364" s="297"/>
      <c r="GU3364" s="297"/>
      <c r="GV3364" s="297"/>
      <c r="GW3364" s="297"/>
      <c r="GX3364" s="297"/>
      <c r="GY3364" s="297"/>
      <c r="GZ3364" s="297"/>
      <c r="HA3364" s="297"/>
      <c r="HB3364" s="297"/>
      <c r="HC3364" s="297"/>
      <c r="HD3364" s="297"/>
      <c r="HE3364" s="297"/>
      <c r="HF3364" s="297"/>
      <c r="HG3364" s="297"/>
      <c r="HH3364" s="297"/>
      <c r="HI3364" s="297"/>
      <c r="HJ3364" s="297"/>
      <c r="HK3364" s="297"/>
      <c r="HL3364" s="297"/>
      <c r="HM3364" s="297"/>
      <c r="HN3364" s="297"/>
      <c r="HO3364" s="297"/>
      <c r="HP3364" s="297"/>
      <c r="HQ3364" s="297"/>
      <c r="HR3364" s="297"/>
      <c r="HS3364" s="297"/>
      <c r="HT3364" s="297"/>
      <c r="HU3364" s="297"/>
      <c r="HV3364" s="297"/>
      <c r="HW3364" s="297"/>
      <c r="HX3364" s="297"/>
      <c r="HY3364" s="297"/>
      <c r="HZ3364" s="297"/>
      <c r="IA3364" s="297"/>
      <c r="IB3364" s="297"/>
      <c r="IC3364" s="297"/>
      <c r="ID3364" s="297"/>
      <c r="IE3364" s="297"/>
      <c r="IF3364" s="297"/>
      <c r="IG3364" s="297"/>
      <c r="IH3364" s="297"/>
      <c r="II3364" s="297"/>
      <c r="IJ3364" s="297"/>
      <c r="IK3364" s="297"/>
      <c r="IL3364" s="297"/>
      <c r="IM3364" s="297"/>
      <c r="IN3364" s="297"/>
      <c r="IO3364" s="297"/>
      <c r="IP3364" s="297"/>
      <c r="IQ3364" s="297"/>
      <c r="IR3364" s="297"/>
      <c r="IS3364" s="297"/>
      <c r="IT3364" s="297"/>
      <c r="IU3364" s="297"/>
      <c r="IV3364" s="297"/>
      <c r="IW3364" s="297"/>
      <c r="IX3364" s="297"/>
      <c r="IY3364" s="297"/>
      <c r="IZ3364" s="297"/>
      <c r="JA3364" s="297"/>
      <c r="JB3364" s="297"/>
      <c r="JC3364" s="297"/>
      <c r="JD3364" s="297"/>
      <c r="JE3364" s="297"/>
      <c r="JF3364" s="297"/>
      <c r="JG3364" s="297"/>
      <c r="JH3364" s="297"/>
      <c r="JI3364" s="297"/>
      <c r="JJ3364" s="297"/>
      <c r="JK3364" s="297"/>
      <c r="JL3364" s="297"/>
      <c r="JM3364" s="297"/>
      <c r="JN3364" s="297"/>
      <c r="JO3364" s="297"/>
      <c r="JP3364" s="297"/>
      <c r="JQ3364" s="297"/>
      <c r="JR3364" s="297"/>
      <c r="JS3364" s="297"/>
      <c r="JT3364" s="297"/>
      <c r="JU3364" s="297"/>
      <c r="JV3364" s="297"/>
      <c r="JW3364" s="297"/>
      <c r="JX3364" s="297"/>
      <c r="JY3364" s="297"/>
      <c r="JZ3364" s="297"/>
      <c r="KA3364" s="297"/>
      <c r="KB3364" s="297"/>
      <c r="KC3364" s="297"/>
      <c r="KD3364" s="297"/>
      <c r="KE3364" s="297"/>
      <c r="KF3364" s="297"/>
      <c r="KG3364" s="297"/>
      <c r="KH3364" s="297"/>
      <c r="KI3364" s="297"/>
      <c r="KJ3364" s="297"/>
      <c r="KK3364" s="297"/>
      <c r="KL3364" s="297"/>
      <c r="KM3364" s="297"/>
      <c r="KN3364" s="297"/>
      <c r="KO3364" s="297"/>
      <c r="KP3364" s="297"/>
      <c r="KQ3364" s="297"/>
      <c r="KR3364" s="297"/>
      <c r="KS3364" s="297"/>
      <c r="KT3364" s="297"/>
      <c r="KU3364" s="297"/>
      <c r="KV3364" s="297"/>
      <c r="KW3364" s="297"/>
      <c r="KX3364" s="297"/>
      <c r="KY3364" s="297"/>
      <c r="KZ3364" s="297"/>
      <c r="LA3364" s="297"/>
      <c r="LB3364" s="297"/>
      <c r="LC3364" s="297"/>
      <c r="LD3364" s="297"/>
      <c r="LE3364" s="297"/>
      <c r="LF3364" s="297"/>
      <c r="LG3364" s="297"/>
      <c r="LH3364" s="297"/>
      <c r="LI3364" s="297"/>
      <c r="LJ3364" s="297"/>
      <c r="LK3364" s="297"/>
      <c r="LL3364" s="297"/>
      <c r="LM3364" s="297"/>
      <c r="LN3364" s="297"/>
      <c r="LO3364" s="297"/>
      <c r="LP3364" s="297"/>
      <c r="LQ3364" s="297"/>
      <c r="LR3364" s="297"/>
      <c r="LS3364" s="297"/>
      <c r="LT3364" s="297"/>
      <c r="LU3364" s="297"/>
      <c r="LV3364" s="297"/>
      <c r="LW3364" s="297"/>
      <c r="LX3364" s="297"/>
      <c r="LY3364" s="297"/>
      <c r="LZ3364" s="297"/>
      <c r="MA3364" s="297"/>
      <c r="MB3364" s="297"/>
      <c r="MC3364" s="297"/>
      <c r="MD3364" s="297"/>
      <c r="ME3364" s="297"/>
      <c r="MF3364" s="297"/>
      <c r="MG3364" s="297"/>
      <c r="MH3364" s="297"/>
      <c r="MI3364" s="297"/>
      <c r="MJ3364" s="297"/>
      <c r="MK3364" s="297"/>
      <c r="ML3364" s="297"/>
      <c r="MM3364" s="297"/>
      <c r="MN3364" s="297"/>
      <c r="MO3364" s="297"/>
      <c r="MP3364" s="297"/>
      <c r="MQ3364" s="297"/>
      <c r="MR3364" s="297"/>
      <c r="MS3364" s="297"/>
      <c r="MT3364" s="297"/>
      <c r="MU3364" s="297"/>
      <c r="MV3364" s="297"/>
      <c r="MW3364" s="297"/>
      <c r="MX3364" s="297"/>
      <c r="MY3364" s="297"/>
      <c r="MZ3364" s="297"/>
      <c r="NA3364" s="297"/>
      <c r="NB3364" s="297"/>
      <c r="NC3364" s="297"/>
      <c r="ND3364" s="297"/>
      <c r="NE3364" s="297"/>
      <c r="NF3364" s="297"/>
      <c r="NG3364" s="297"/>
      <c r="NH3364" s="297"/>
      <c r="NI3364" s="297"/>
      <c r="NJ3364" s="297"/>
      <c r="NK3364" s="297"/>
      <c r="NL3364" s="297"/>
      <c r="NM3364" s="297"/>
      <c r="NN3364" s="297"/>
      <c r="NO3364" s="297"/>
      <c r="NP3364" s="297"/>
      <c r="NQ3364" s="297"/>
      <c r="NR3364" s="297"/>
      <c r="NS3364" s="297"/>
      <c r="NT3364" s="297"/>
      <c r="NU3364" s="297"/>
      <c r="NV3364" s="297"/>
      <c r="NW3364" s="297"/>
      <c r="NX3364" s="297"/>
      <c r="NY3364" s="297"/>
      <c r="NZ3364" s="297"/>
      <c r="OA3364" s="297"/>
      <c r="OB3364" s="297"/>
      <c r="OC3364" s="297"/>
      <c r="OD3364" s="297"/>
      <c r="OE3364" s="297"/>
      <c r="OF3364" s="297"/>
      <c r="OG3364" s="297"/>
      <c r="OH3364" s="297"/>
    </row>
    <row r="3365" spans="1:398" ht="16.5" customHeight="1">
      <c r="A3365" s="41" t="s">
        <v>8908</v>
      </c>
      <c r="B3365" s="41"/>
      <c r="C3365" s="368"/>
      <c r="D3365" s="41"/>
      <c r="E3365" s="308" t="s">
        <v>90</v>
      </c>
      <c r="F3365" s="308" t="s">
        <v>155</v>
      </c>
      <c r="G3365" s="308" t="s">
        <v>2812</v>
      </c>
      <c r="H3365" s="308">
        <v>2009</v>
      </c>
      <c r="I3365" s="308">
        <v>1</v>
      </c>
      <c r="J3365" s="308">
        <v>0</v>
      </c>
      <c r="K3365" s="308">
        <v>0</v>
      </c>
      <c r="L3365" s="16" t="s">
        <v>2669</v>
      </c>
      <c r="M3365" s="106"/>
      <c r="N3365" s="16" t="s">
        <v>2570</v>
      </c>
      <c r="O3365" s="17">
        <v>1920</v>
      </c>
      <c r="P3365" s="17">
        <v>0</v>
      </c>
      <c r="Q3365" s="17">
        <v>0</v>
      </c>
      <c r="R3365" s="18" t="s">
        <v>33</v>
      </c>
      <c r="S3365" s="19">
        <v>0</v>
      </c>
      <c r="T3365" s="19">
        <v>110</v>
      </c>
      <c r="U3365" s="19">
        <v>0</v>
      </c>
      <c r="V3365" s="19">
        <v>0</v>
      </c>
      <c r="W3365" s="20">
        <v>6.5000000000000002E-2</v>
      </c>
      <c r="X3365" s="21">
        <v>124.80000000000001</v>
      </c>
      <c r="Y3365" s="22" t="s">
        <v>33</v>
      </c>
      <c r="Z3365" s="14"/>
      <c r="AA3365" s="24"/>
      <c r="AB3365" s="14"/>
      <c r="AC3365" s="14"/>
      <c r="AD3365" s="25"/>
      <c r="AE3365" s="26"/>
      <c r="AF3365" s="27"/>
      <c r="AG3365" s="309"/>
      <c r="AH3365" s="309"/>
      <c r="AI3365" s="309"/>
      <c r="AJ3365" s="309"/>
      <c r="AK3365" s="309"/>
      <c r="AL3365" s="309"/>
      <c r="AM3365" s="309"/>
      <c r="AN3365" s="309"/>
      <c r="AO3365" s="309"/>
      <c r="AP3365" s="129"/>
      <c r="AQ3365" s="129"/>
      <c r="AR3365" s="129"/>
      <c r="AS3365" s="129"/>
      <c r="AT3365" s="129"/>
      <c r="AU3365" s="129"/>
      <c r="AV3365" s="129"/>
      <c r="AW3365" s="129"/>
      <c r="AX3365" s="129"/>
      <c r="AY3365" s="129"/>
      <c r="AZ3365" s="129"/>
      <c r="BA3365" s="129"/>
      <c r="BB3365" s="129"/>
      <c r="BC3365" s="129"/>
      <c r="BD3365" s="129"/>
      <c r="BE3365" s="129"/>
      <c r="BF3365" s="129"/>
      <c r="BG3365" s="129"/>
      <c r="BH3365" s="129"/>
      <c r="BI3365" s="129"/>
      <c r="BJ3365" s="129"/>
      <c r="BK3365" s="129"/>
      <c r="BL3365" s="129"/>
      <c r="BM3365" s="129"/>
      <c r="BN3365" s="129"/>
      <c r="BO3365" s="129"/>
      <c r="BP3365" s="129"/>
      <c r="BQ3365" s="129"/>
      <c r="BR3365" s="129"/>
      <c r="BS3365" s="129"/>
      <c r="BT3365" s="129"/>
      <c r="BU3365" s="129"/>
      <c r="BV3365" s="129"/>
      <c r="BW3365" s="129"/>
      <c r="BX3365" s="129"/>
      <c r="BY3365" s="129"/>
      <c r="BZ3365" s="129"/>
      <c r="CA3365" s="129"/>
      <c r="CB3365" s="129"/>
      <c r="CC3365" s="129"/>
      <c r="CD3365" s="129"/>
      <c r="CE3365" s="129"/>
      <c r="CF3365" s="129"/>
      <c r="CG3365" s="129"/>
      <c r="CH3365" s="129"/>
      <c r="CI3365" s="129"/>
      <c r="CJ3365" s="129"/>
      <c r="CK3365" s="129"/>
      <c r="CL3365" s="129"/>
      <c r="CM3365" s="129"/>
      <c r="CN3365" s="129"/>
      <c r="CO3365" s="129"/>
      <c r="CP3365" s="129"/>
      <c r="CQ3365" s="129"/>
      <c r="CR3365" s="129"/>
      <c r="CS3365" s="129"/>
      <c r="CT3365" s="129"/>
      <c r="CU3365" s="129"/>
      <c r="CV3365" s="129"/>
      <c r="CW3365" s="129"/>
      <c r="CX3365" s="129"/>
      <c r="CY3365" s="129"/>
      <c r="CZ3365" s="129"/>
      <c r="DA3365" s="129"/>
      <c r="DB3365" s="129"/>
      <c r="DC3365" s="129"/>
      <c r="DD3365" s="129"/>
      <c r="DE3365" s="129"/>
      <c r="DF3365" s="129"/>
      <c r="DG3365" s="129"/>
      <c r="DH3365" s="129"/>
      <c r="DI3365" s="129"/>
      <c r="DJ3365" s="129"/>
      <c r="DK3365" s="129"/>
      <c r="DL3365" s="129"/>
      <c r="DM3365" s="129"/>
      <c r="DN3365" s="129"/>
      <c r="DO3365" s="129"/>
      <c r="DP3365" s="129"/>
      <c r="DQ3365" s="129"/>
      <c r="DR3365" s="129"/>
      <c r="DS3365" s="129"/>
      <c r="DT3365" s="129"/>
      <c r="DU3365" s="129"/>
      <c r="DV3365" s="129"/>
      <c r="DW3365" s="129"/>
      <c r="DX3365" s="129"/>
      <c r="DY3365" s="129"/>
      <c r="DZ3365" s="129"/>
      <c r="EA3365" s="129"/>
      <c r="EB3365" s="129"/>
      <c r="EC3365" s="129"/>
      <c r="ED3365" s="129"/>
      <c r="EE3365" s="129"/>
      <c r="EF3365" s="129"/>
      <c r="EG3365" s="129"/>
      <c r="EH3365" s="129"/>
      <c r="EI3365" s="129"/>
      <c r="EJ3365" s="129"/>
      <c r="EK3365" s="129"/>
      <c r="EL3365" s="129"/>
      <c r="EM3365" s="129"/>
      <c r="EN3365" s="129"/>
      <c r="EO3365" s="129"/>
      <c r="EP3365" s="129"/>
      <c r="EQ3365" s="129"/>
      <c r="ER3365" s="129"/>
      <c r="ES3365" s="129"/>
      <c r="ET3365" s="129"/>
      <c r="EU3365" s="129"/>
      <c r="EV3365" s="129"/>
      <c r="EW3365" s="129"/>
      <c r="EX3365" s="129"/>
      <c r="EY3365" s="129"/>
      <c r="EZ3365" s="129"/>
      <c r="FA3365" s="129"/>
      <c r="FB3365" s="129"/>
      <c r="FC3365" s="129"/>
      <c r="FD3365" s="129"/>
      <c r="FE3365" s="129"/>
      <c r="FF3365" s="129"/>
      <c r="FG3365" s="129"/>
      <c r="FH3365" s="129"/>
      <c r="FI3365" s="129"/>
      <c r="FJ3365" s="129"/>
      <c r="FK3365" s="129"/>
      <c r="FL3365" s="129"/>
      <c r="FM3365" s="129"/>
      <c r="FN3365" s="129"/>
      <c r="FO3365" s="129"/>
      <c r="FP3365" s="129"/>
      <c r="FQ3365" s="129"/>
      <c r="FR3365" s="129"/>
      <c r="FS3365" s="129"/>
      <c r="FT3365" s="129"/>
      <c r="FU3365" s="129"/>
      <c r="FV3365" s="129"/>
      <c r="FW3365" s="129"/>
      <c r="FX3365" s="129"/>
      <c r="FY3365" s="129"/>
      <c r="FZ3365" s="129"/>
      <c r="GA3365" s="129"/>
      <c r="GB3365" s="129"/>
      <c r="GC3365" s="129"/>
      <c r="GD3365" s="129"/>
      <c r="GE3365" s="129"/>
      <c r="GF3365" s="129"/>
      <c r="GG3365" s="129"/>
      <c r="GH3365" s="129"/>
      <c r="GI3365" s="129"/>
      <c r="GJ3365" s="129"/>
      <c r="GK3365" s="129"/>
      <c r="GL3365" s="129"/>
      <c r="GM3365" s="129"/>
      <c r="GN3365" s="129"/>
      <c r="GO3365" s="129"/>
      <c r="GP3365" s="129"/>
      <c r="GQ3365" s="129"/>
      <c r="GR3365" s="129"/>
      <c r="GS3365" s="129"/>
      <c r="GT3365" s="129"/>
      <c r="GU3365" s="129"/>
      <c r="GV3365" s="129"/>
      <c r="GW3365" s="129"/>
      <c r="GX3365" s="129"/>
      <c r="GY3365" s="129"/>
      <c r="GZ3365" s="129"/>
      <c r="HA3365" s="129"/>
      <c r="HB3365" s="129"/>
      <c r="HC3365" s="129"/>
      <c r="HD3365" s="129"/>
      <c r="HE3365" s="129"/>
      <c r="HF3365" s="129"/>
      <c r="HG3365" s="129"/>
      <c r="HH3365" s="129"/>
      <c r="HI3365" s="129"/>
      <c r="HJ3365" s="129"/>
      <c r="HK3365" s="129"/>
      <c r="HL3365" s="129"/>
      <c r="HM3365" s="129"/>
      <c r="HN3365" s="129"/>
      <c r="HO3365" s="129"/>
      <c r="HP3365" s="129"/>
      <c r="HQ3365" s="129"/>
      <c r="HR3365" s="129"/>
      <c r="HS3365" s="129"/>
      <c r="HT3365" s="129"/>
      <c r="HU3365" s="129"/>
      <c r="HV3365" s="129"/>
      <c r="HW3365" s="129"/>
      <c r="HX3365" s="129"/>
      <c r="HY3365" s="129"/>
      <c r="HZ3365" s="129"/>
      <c r="IA3365" s="129"/>
      <c r="IB3365" s="129"/>
      <c r="IC3365" s="129"/>
      <c r="ID3365" s="129"/>
      <c r="IE3365" s="129"/>
      <c r="IF3365" s="129"/>
      <c r="IG3365" s="129"/>
      <c r="IH3365" s="129"/>
      <c r="II3365" s="129"/>
      <c r="IJ3365" s="129"/>
      <c r="IK3365" s="129"/>
      <c r="IL3365" s="129"/>
      <c r="IM3365" s="129"/>
      <c r="IN3365" s="129"/>
      <c r="IO3365" s="129"/>
      <c r="IP3365" s="129"/>
      <c r="IQ3365" s="129"/>
      <c r="IR3365" s="129"/>
      <c r="IS3365" s="129"/>
      <c r="IT3365" s="129"/>
      <c r="IU3365" s="129"/>
      <c r="IV3365" s="129"/>
      <c r="IW3365" s="129"/>
      <c r="IX3365" s="129"/>
      <c r="IY3365" s="129"/>
      <c r="IZ3365" s="129"/>
      <c r="JA3365" s="129"/>
      <c r="JB3365" s="129"/>
      <c r="JC3365" s="129"/>
      <c r="JD3365" s="129"/>
      <c r="JE3365" s="129"/>
      <c r="JF3365" s="129"/>
      <c r="JG3365" s="129"/>
      <c r="JH3365" s="129"/>
      <c r="JI3365" s="129"/>
      <c r="JJ3365" s="129"/>
      <c r="JK3365" s="129"/>
      <c r="JL3365" s="129"/>
      <c r="JM3365" s="129"/>
      <c r="JN3365" s="129"/>
      <c r="JO3365" s="129"/>
      <c r="JP3365" s="129"/>
      <c r="JQ3365" s="129"/>
      <c r="JR3365" s="129"/>
      <c r="JS3365" s="129"/>
      <c r="JT3365" s="129"/>
      <c r="JU3365" s="129"/>
      <c r="JV3365" s="129"/>
      <c r="JW3365" s="129"/>
      <c r="JX3365" s="129"/>
      <c r="JY3365" s="129"/>
      <c r="JZ3365" s="129"/>
      <c r="KA3365" s="129"/>
      <c r="KB3365" s="129"/>
      <c r="KC3365" s="129"/>
      <c r="KD3365" s="129"/>
      <c r="KE3365" s="129"/>
      <c r="KF3365" s="129"/>
      <c r="KG3365" s="129"/>
      <c r="KH3365" s="129"/>
      <c r="KI3365" s="129"/>
      <c r="KJ3365" s="129"/>
      <c r="KK3365" s="129"/>
      <c r="KL3365" s="129"/>
      <c r="KM3365" s="129"/>
      <c r="KN3365" s="129"/>
      <c r="KO3365" s="129"/>
      <c r="KP3365" s="129"/>
      <c r="KQ3365" s="129"/>
      <c r="KR3365" s="129"/>
      <c r="KS3365" s="129"/>
      <c r="KT3365" s="129"/>
      <c r="KU3365" s="129"/>
      <c r="KV3365" s="129"/>
      <c r="KW3365" s="129"/>
      <c r="KX3365" s="129"/>
      <c r="KY3365" s="129"/>
      <c r="KZ3365" s="129"/>
      <c r="LA3365" s="129"/>
      <c r="LB3365" s="129"/>
      <c r="LC3365" s="129"/>
      <c r="LD3365" s="129"/>
      <c r="LE3365" s="129"/>
      <c r="LF3365" s="129"/>
      <c r="LG3365" s="129"/>
      <c r="LH3365" s="129"/>
      <c r="LI3365" s="129"/>
      <c r="LJ3365" s="129"/>
      <c r="LK3365" s="129"/>
      <c r="LL3365" s="129"/>
      <c r="LM3365" s="129"/>
      <c r="LN3365" s="129"/>
      <c r="LO3365" s="129"/>
      <c r="LP3365" s="129"/>
      <c r="LQ3365" s="129"/>
      <c r="LR3365" s="129"/>
      <c r="LS3365" s="129"/>
      <c r="LT3365" s="129"/>
      <c r="LU3365" s="129"/>
      <c r="LV3365" s="129"/>
      <c r="LW3365" s="129"/>
      <c r="LX3365" s="129"/>
      <c r="LY3365" s="129"/>
      <c r="LZ3365" s="129"/>
      <c r="MA3365" s="129"/>
      <c r="MB3365" s="129"/>
      <c r="MC3365" s="129"/>
      <c r="MD3365" s="129"/>
      <c r="ME3365" s="129"/>
      <c r="MF3365" s="129"/>
      <c r="MG3365" s="129"/>
      <c r="MH3365" s="129"/>
      <c r="MI3365" s="129"/>
      <c r="MJ3365" s="129"/>
      <c r="MK3365" s="129"/>
      <c r="ML3365" s="129"/>
      <c r="MM3365" s="129"/>
      <c r="MN3365" s="129"/>
      <c r="MO3365" s="129"/>
      <c r="MP3365" s="129"/>
      <c r="MQ3365" s="129"/>
      <c r="MR3365" s="129"/>
      <c r="MS3365" s="129"/>
      <c r="MT3365" s="129"/>
      <c r="MU3365" s="129"/>
      <c r="MV3365" s="129"/>
      <c r="MW3365" s="129"/>
      <c r="MX3365" s="129"/>
      <c r="MY3365" s="129"/>
      <c r="MZ3365" s="129"/>
      <c r="NA3365" s="129"/>
      <c r="NB3365" s="129"/>
      <c r="NC3365" s="129"/>
      <c r="ND3365" s="129"/>
      <c r="NE3365" s="129"/>
      <c r="NF3365" s="129"/>
      <c r="NG3365" s="129"/>
      <c r="NH3365" s="129"/>
      <c r="NI3365" s="129"/>
      <c r="NJ3365" s="129"/>
      <c r="NK3365" s="129"/>
      <c r="NL3365" s="129"/>
      <c r="NM3365" s="129"/>
      <c r="NN3365" s="129"/>
      <c r="NO3365" s="129"/>
      <c r="NP3365" s="129"/>
      <c r="NQ3365" s="129"/>
      <c r="NR3365" s="129"/>
      <c r="NS3365" s="129"/>
      <c r="NT3365" s="129"/>
      <c r="NU3365" s="129"/>
      <c r="NV3365" s="129"/>
      <c r="NW3365" s="129"/>
      <c r="NX3365" s="129"/>
      <c r="NY3365" s="129"/>
      <c r="NZ3365" s="129"/>
      <c r="OA3365" s="129"/>
      <c r="OB3365" s="129"/>
      <c r="OC3365" s="129"/>
      <c r="OD3365" s="129"/>
      <c r="OE3365" s="129"/>
      <c r="OF3365" s="129"/>
      <c r="OG3365" s="129"/>
      <c r="OH3365" s="129"/>
    </row>
    <row r="3366" spans="1:398" ht="16.5" customHeight="1">
      <c r="A3366" s="41" t="s">
        <v>8908</v>
      </c>
      <c r="B3366" s="41"/>
      <c r="C3366" s="368"/>
      <c r="D3366" s="41"/>
      <c r="E3366" s="308" t="s">
        <v>90</v>
      </c>
      <c r="F3366" s="308" t="s">
        <v>83</v>
      </c>
      <c r="G3366" s="308" t="s">
        <v>2782</v>
      </c>
      <c r="H3366" s="308">
        <v>2012</v>
      </c>
      <c r="I3366" s="308">
        <v>2</v>
      </c>
      <c r="J3366" s="308">
        <v>0</v>
      </c>
      <c r="K3366" s="308">
        <v>0</v>
      </c>
      <c r="L3366" s="16" t="s">
        <v>2602</v>
      </c>
      <c r="M3366" s="106"/>
      <c r="N3366" s="16" t="s">
        <v>2570</v>
      </c>
      <c r="O3366" s="17">
        <v>1920</v>
      </c>
      <c r="P3366" s="17">
        <v>0</v>
      </c>
      <c r="Q3366" s="17">
        <v>0</v>
      </c>
      <c r="R3366" s="18" t="s">
        <v>33</v>
      </c>
      <c r="S3366" s="19">
        <v>60</v>
      </c>
      <c r="T3366" s="19">
        <v>110</v>
      </c>
      <c r="U3366" s="19">
        <v>0</v>
      </c>
      <c r="V3366" s="19">
        <v>0</v>
      </c>
      <c r="W3366" s="20">
        <v>6.5000000000000002E-2</v>
      </c>
      <c r="X3366" s="21">
        <v>249.60000000000002</v>
      </c>
      <c r="Y3366" s="22" t="s">
        <v>33</v>
      </c>
      <c r="Z3366" s="14"/>
      <c r="AA3366" s="24"/>
      <c r="AB3366" s="14"/>
      <c r="AC3366" s="14"/>
      <c r="AD3366" s="25"/>
      <c r="AE3366" s="26"/>
      <c r="AF3366" s="27"/>
      <c r="AG3366" s="309"/>
      <c r="AH3366" s="309"/>
      <c r="AI3366" s="309"/>
      <c r="AJ3366" s="309"/>
      <c r="AK3366" s="309"/>
      <c r="AL3366" s="309"/>
      <c r="AM3366" s="309"/>
      <c r="AN3366" s="309"/>
      <c r="AO3366" s="309"/>
      <c r="AP3366" s="29"/>
      <c r="AQ3366" s="29"/>
      <c r="AR3366" s="29"/>
      <c r="AS3366" s="29"/>
      <c r="AT3366" s="29"/>
      <c r="AU3366" s="29"/>
      <c r="AV3366" s="29"/>
      <c r="AW3366" s="29"/>
      <c r="AX3366" s="29"/>
      <c r="AY3366" s="29"/>
      <c r="AZ3366" s="29"/>
      <c r="BA3366" s="29"/>
      <c r="BB3366" s="29"/>
      <c r="BC3366" s="29"/>
      <c r="BD3366" s="29"/>
      <c r="BE3366" s="29"/>
      <c r="BF3366" s="29"/>
      <c r="BG3366" s="29"/>
      <c r="BH3366" s="29"/>
      <c r="BI3366" s="29"/>
      <c r="BJ3366" s="29"/>
      <c r="BK3366" s="29"/>
      <c r="BL3366" s="29"/>
      <c r="BM3366" s="29"/>
      <c r="BN3366" s="29"/>
      <c r="BO3366" s="29"/>
      <c r="BP3366" s="29"/>
      <c r="BQ3366" s="29"/>
      <c r="BR3366" s="29"/>
      <c r="BS3366" s="29"/>
      <c r="BT3366" s="29"/>
      <c r="BU3366" s="29"/>
      <c r="BV3366" s="29"/>
      <c r="BW3366" s="29"/>
      <c r="BX3366" s="29"/>
      <c r="BY3366" s="29"/>
      <c r="BZ3366" s="29"/>
      <c r="CA3366" s="29"/>
      <c r="CB3366" s="29"/>
      <c r="CC3366" s="29"/>
      <c r="CD3366" s="29"/>
      <c r="CE3366" s="29"/>
      <c r="CF3366" s="29"/>
      <c r="CG3366" s="29"/>
      <c r="CH3366" s="29"/>
      <c r="CI3366" s="29"/>
      <c r="CJ3366" s="29"/>
      <c r="CK3366" s="29"/>
      <c r="CL3366" s="29"/>
      <c r="CM3366" s="29"/>
      <c r="CN3366" s="29"/>
      <c r="CO3366" s="29"/>
      <c r="CP3366" s="29"/>
      <c r="CQ3366" s="29"/>
      <c r="CR3366" s="29"/>
      <c r="CS3366" s="29"/>
      <c r="CT3366" s="29"/>
      <c r="CU3366" s="29"/>
      <c r="CV3366" s="29"/>
      <c r="CW3366" s="29"/>
      <c r="CX3366" s="29"/>
      <c r="CY3366" s="29"/>
      <c r="CZ3366" s="29"/>
      <c r="DA3366" s="29"/>
      <c r="DB3366" s="29"/>
      <c r="DC3366" s="29"/>
      <c r="DD3366" s="29"/>
      <c r="DE3366" s="29"/>
      <c r="DF3366" s="29"/>
      <c r="DG3366" s="29"/>
      <c r="DH3366" s="29"/>
      <c r="DI3366" s="29"/>
      <c r="DJ3366" s="29"/>
      <c r="DK3366" s="29"/>
      <c r="DL3366" s="29"/>
      <c r="DM3366" s="29"/>
      <c r="DN3366" s="29"/>
      <c r="DO3366" s="29"/>
      <c r="DP3366" s="29"/>
      <c r="DQ3366" s="29"/>
      <c r="DR3366" s="29"/>
      <c r="DS3366" s="29"/>
      <c r="DT3366" s="29"/>
      <c r="DU3366" s="29"/>
      <c r="DV3366" s="29"/>
      <c r="DW3366" s="29"/>
      <c r="DX3366" s="29"/>
      <c r="DY3366" s="29"/>
      <c r="DZ3366" s="29"/>
      <c r="EA3366" s="29"/>
      <c r="EB3366" s="29"/>
      <c r="EC3366" s="29"/>
      <c r="ED3366" s="29"/>
      <c r="EE3366" s="29"/>
      <c r="EF3366" s="29"/>
      <c r="EG3366" s="29"/>
      <c r="EH3366" s="29"/>
      <c r="EI3366" s="29"/>
      <c r="EJ3366" s="29"/>
      <c r="EK3366" s="29"/>
      <c r="EL3366" s="29"/>
      <c r="EM3366" s="29"/>
      <c r="EN3366" s="29"/>
      <c r="EO3366" s="29"/>
      <c r="EP3366" s="29"/>
      <c r="EQ3366" s="29"/>
      <c r="ER3366" s="29"/>
      <c r="ES3366" s="29"/>
      <c r="ET3366" s="29"/>
      <c r="EU3366" s="29"/>
      <c r="EV3366" s="29"/>
      <c r="EW3366" s="29"/>
      <c r="EX3366" s="29"/>
      <c r="EY3366" s="29"/>
      <c r="EZ3366" s="29"/>
      <c r="FA3366" s="29"/>
      <c r="FB3366" s="29"/>
      <c r="FC3366" s="29"/>
      <c r="FD3366" s="29"/>
      <c r="FE3366" s="29"/>
      <c r="FF3366" s="29"/>
      <c r="FG3366" s="29"/>
      <c r="FH3366" s="29"/>
      <c r="FI3366" s="29"/>
      <c r="FJ3366" s="29"/>
      <c r="FK3366" s="29"/>
      <c r="FL3366" s="29"/>
      <c r="FM3366" s="29"/>
      <c r="FN3366" s="29"/>
      <c r="FO3366" s="29"/>
      <c r="FP3366" s="29"/>
      <c r="FQ3366" s="29"/>
      <c r="FR3366" s="29"/>
      <c r="FS3366" s="29"/>
      <c r="FT3366" s="29"/>
      <c r="FU3366" s="29"/>
      <c r="FV3366" s="29"/>
      <c r="FW3366" s="29"/>
      <c r="FX3366" s="29"/>
      <c r="FY3366" s="29"/>
      <c r="FZ3366" s="29"/>
      <c r="GA3366" s="29"/>
      <c r="GB3366" s="29"/>
      <c r="GC3366" s="29"/>
      <c r="GD3366" s="29"/>
      <c r="GE3366" s="29"/>
      <c r="GF3366" s="29"/>
      <c r="GG3366" s="29"/>
      <c r="GH3366" s="29"/>
      <c r="GI3366" s="29"/>
      <c r="GJ3366" s="29"/>
      <c r="GK3366" s="29"/>
      <c r="GL3366" s="29"/>
      <c r="GM3366" s="29"/>
      <c r="GN3366" s="29"/>
      <c r="GO3366" s="29"/>
      <c r="GP3366" s="29"/>
      <c r="GQ3366" s="29"/>
      <c r="GR3366" s="29"/>
      <c r="GS3366" s="29"/>
      <c r="GT3366" s="29"/>
      <c r="GU3366" s="29"/>
      <c r="GV3366" s="29"/>
      <c r="GW3366" s="29"/>
      <c r="GX3366" s="29"/>
      <c r="GY3366" s="29"/>
      <c r="GZ3366" s="29"/>
      <c r="HA3366" s="29"/>
      <c r="HB3366" s="29"/>
      <c r="HC3366" s="29"/>
      <c r="HD3366" s="29"/>
      <c r="HE3366" s="29"/>
      <c r="HF3366" s="29"/>
      <c r="HG3366" s="29"/>
      <c r="HH3366" s="29"/>
      <c r="HI3366" s="29"/>
      <c r="HJ3366" s="29"/>
      <c r="HK3366" s="29"/>
      <c r="HL3366" s="29"/>
      <c r="HM3366" s="29"/>
      <c r="HN3366" s="29"/>
      <c r="HO3366" s="29"/>
      <c r="HP3366" s="29"/>
      <c r="HQ3366" s="29"/>
      <c r="HR3366" s="29"/>
      <c r="HS3366" s="29"/>
      <c r="HT3366" s="29"/>
      <c r="HU3366" s="29"/>
      <c r="HV3366" s="29"/>
      <c r="HW3366" s="29"/>
      <c r="HX3366" s="29"/>
      <c r="HY3366" s="29"/>
      <c r="HZ3366" s="29"/>
      <c r="IA3366" s="29"/>
      <c r="IB3366" s="29"/>
      <c r="IC3366" s="29"/>
      <c r="ID3366" s="29"/>
      <c r="IE3366" s="29"/>
      <c r="IF3366" s="29"/>
      <c r="IG3366" s="29"/>
      <c r="IH3366" s="29"/>
      <c r="II3366" s="29"/>
      <c r="IJ3366" s="29"/>
      <c r="IK3366" s="29"/>
      <c r="IL3366" s="29"/>
      <c r="IM3366" s="29"/>
      <c r="IN3366" s="29"/>
      <c r="IO3366" s="29"/>
      <c r="IP3366" s="29"/>
      <c r="IQ3366" s="29"/>
      <c r="IR3366" s="29"/>
      <c r="IS3366" s="29"/>
      <c r="IT3366" s="29"/>
      <c r="IU3366" s="29"/>
      <c r="IV3366" s="29"/>
      <c r="IW3366" s="29"/>
      <c r="IX3366" s="29"/>
      <c r="IY3366" s="29"/>
      <c r="IZ3366" s="29"/>
      <c r="JA3366" s="29"/>
      <c r="JB3366" s="29"/>
      <c r="JC3366" s="29"/>
      <c r="JD3366" s="29"/>
      <c r="JE3366" s="29"/>
      <c r="JF3366" s="29"/>
      <c r="JG3366" s="29"/>
      <c r="JH3366" s="29"/>
      <c r="JI3366" s="29"/>
      <c r="JJ3366" s="29"/>
      <c r="JK3366" s="29"/>
      <c r="JL3366" s="29"/>
      <c r="JM3366" s="29"/>
      <c r="JN3366" s="29"/>
      <c r="JO3366" s="29"/>
      <c r="JP3366" s="29"/>
      <c r="JQ3366" s="29"/>
      <c r="JR3366" s="29"/>
      <c r="JS3366" s="29"/>
      <c r="JT3366" s="29"/>
      <c r="JU3366" s="29"/>
      <c r="JV3366" s="29"/>
      <c r="JW3366" s="29"/>
      <c r="JX3366" s="29"/>
      <c r="JY3366" s="29"/>
      <c r="JZ3366" s="29"/>
      <c r="KA3366" s="29"/>
      <c r="KB3366" s="29"/>
      <c r="KC3366" s="29"/>
      <c r="KD3366" s="29"/>
      <c r="KE3366" s="29"/>
      <c r="KF3366" s="29"/>
      <c r="KG3366" s="29"/>
      <c r="KH3366" s="29"/>
      <c r="KI3366" s="29"/>
      <c r="KJ3366" s="29"/>
      <c r="KK3366" s="29"/>
      <c r="KL3366" s="29"/>
      <c r="KM3366" s="29"/>
      <c r="KN3366" s="29"/>
      <c r="KO3366" s="29"/>
      <c r="KP3366" s="29"/>
      <c r="KQ3366" s="29"/>
      <c r="KR3366" s="29"/>
      <c r="KS3366" s="29"/>
      <c r="KT3366" s="29"/>
      <c r="KU3366" s="29"/>
      <c r="KV3366" s="29"/>
      <c r="KW3366" s="29"/>
      <c r="KX3366" s="29"/>
      <c r="KY3366" s="29"/>
      <c r="KZ3366" s="29"/>
      <c r="LA3366" s="29"/>
      <c r="LB3366" s="29"/>
      <c r="LC3366" s="29"/>
      <c r="LD3366" s="29"/>
      <c r="LE3366" s="29"/>
      <c r="LF3366" s="29"/>
      <c r="LG3366" s="29"/>
      <c r="LH3366" s="29"/>
      <c r="LI3366" s="29"/>
      <c r="LJ3366" s="29"/>
      <c r="LK3366" s="29"/>
      <c r="LL3366" s="29"/>
      <c r="LM3366" s="29"/>
      <c r="LN3366" s="29"/>
      <c r="LO3366" s="29"/>
      <c r="LP3366" s="29"/>
      <c r="LQ3366" s="29"/>
      <c r="LR3366" s="29"/>
      <c r="LS3366" s="29"/>
      <c r="LT3366" s="29"/>
      <c r="LU3366" s="29"/>
      <c r="LV3366" s="29"/>
      <c r="LW3366" s="29"/>
      <c r="LX3366" s="29"/>
      <c r="LY3366" s="29"/>
      <c r="LZ3366" s="29"/>
      <c r="MA3366" s="29"/>
      <c r="MB3366" s="29"/>
      <c r="MC3366" s="29"/>
      <c r="MD3366" s="29"/>
      <c r="ME3366" s="29"/>
      <c r="MF3366" s="29"/>
      <c r="MG3366" s="29"/>
      <c r="MH3366" s="29"/>
      <c r="MI3366" s="29"/>
      <c r="MJ3366" s="29"/>
      <c r="MK3366" s="29"/>
      <c r="ML3366" s="29"/>
      <c r="MM3366" s="29"/>
      <c r="MN3366" s="29"/>
      <c r="MO3366" s="29"/>
      <c r="MP3366" s="29"/>
      <c r="MQ3366" s="29"/>
      <c r="MR3366" s="29"/>
      <c r="MS3366" s="29"/>
      <c r="MT3366" s="29"/>
      <c r="MU3366" s="29"/>
      <c r="MV3366" s="29"/>
      <c r="MW3366" s="29"/>
      <c r="MX3366" s="29"/>
      <c r="MY3366" s="29"/>
      <c r="MZ3366" s="29"/>
      <c r="NA3366" s="29"/>
      <c r="NB3366" s="29"/>
      <c r="NC3366" s="29"/>
      <c r="ND3366" s="29"/>
      <c r="NE3366" s="29"/>
      <c r="NF3366" s="29"/>
      <c r="NG3366" s="29"/>
      <c r="NH3366" s="29"/>
      <c r="NI3366" s="29"/>
      <c r="NJ3366" s="29"/>
      <c r="NK3366" s="29"/>
      <c r="NL3366" s="29"/>
      <c r="NM3366" s="29"/>
      <c r="NN3366" s="29"/>
      <c r="NO3366" s="29"/>
      <c r="NP3366" s="29"/>
      <c r="NQ3366" s="29"/>
      <c r="NR3366" s="29"/>
      <c r="NS3366" s="29"/>
      <c r="NT3366" s="29"/>
      <c r="NU3366" s="29"/>
      <c r="NV3366" s="29"/>
      <c r="NW3366" s="29"/>
      <c r="NX3366" s="29"/>
      <c r="NY3366" s="29"/>
      <c r="NZ3366" s="29"/>
      <c r="OA3366" s="29"/>
      <c r="OB3366" s="29"/>
      <c r="OC3366" s="29"/>
      <c r="OD3366" s="29"/>
      <c r="OE3366" s="29"/>
      <c r="OF3366" s="29"/>
      <c r="OG3366" s="29"/>
      <c r="OH3366" s="29"/>
    </row>
    <row r="3367" spans="1:398" ht="16.5" customHeight="1">
      <c r="A3367" s="41" t="s">
        <v>8929</v>
      </c>
      <c r="B3367" s="41"/>
      <c r="C3367" s="368"/>
      <c r="D3367" s="41"/>
      <c r="E3367" s="308" t="s">
        <v>2771</v>
      </c>
      <c r="F3367" s="308" t="s">
        <v>2772</v>
      </c>
      <c r="G3367" s="308" t="s">
        <v>2773</v>
      </c>
      <c r="H3367" s="308">
        <v>2021</v>
      </c>
      <c r="I3367" s="308">
        <v>2</v>
      </c>
      <c r="J3367" s="308">
        <v>0</v>
      </c>
      <c r="K3367" s="308">
        <v>0</v>
      </c>
      <c r="L3367" s="16" t="s">
        <v>8931</v>
      </c>
      <c r="M3367" s="106"/>
      <c r="N3367" s="16" t="s">
        <v>8944</v>
      </c>
      <c r="O3367" s="311">
        <v>120</v>
      </c>
      <c r="P3367" s="311">
        <v>0</v>
      </c>
      <c r="Q3367" s="311">
        <v>0</v>
      </c>
      <c r="R3367" s="18" t="s">
        <v>33</v>
      </c>
      <c r="S3367" s="244">
        <v>60</v>
      </c>
      <c r="T3367" s="244">
        <v>110</v>
      </c>
      <c r="U3367" s="244">
        <v>2</v>
      </c>
      <c r="V3367" s="19">
        <v>0</v>
      </c>
      <c r="W3367" s="310">
        <v>1.2</v>
      </c>
      <c r="X3367" s="21">
        <v>288</v>
      </c>
      <c r="Y3367" s="22" t="s">
        <v>33</v>
      </c>
      <c r="Z3367" s="14"/>
      <c r="AA3367" s="24"/>
      <c r="AB3367" s="14"/>
      <c r="AC3367" s="14"/>
      <c r="AD3367" s="25"/>
      <c r="AE3367" s="26"/>
      <c r="AF3367" s="27"/>
      <c r="AG3367" s="309"/>
      <c r="AH3367" s="309"/>
      <c r="AI3367" s="309"/>
      <c r="AJ3367" s="309"/>
      <c r="AK3367" s="309"/>
      <c r="AL3367" s="309"/>
      <c r="AM3367" s="309"/>
      <c r="AN3367" s="309"/>
      <c r="AO3367" s="309"/>
      <c r="AP3367" s="29"/>
      <c r="AQ3367" s="29"/>
      <c r="AR3367" s="29"/>
      <c r="AS3367" s="29"/>
      <c r="AT3367" s="29"/>
      <c r="AU3367" s="29"/>
      <c r="AV3367" s="29"/>
      <c r="AW3367" s="29"/>
      <c r="AX3367" s="29"/>
      <c r="AY3367" s="29"/>
      <c r="AZ3367" s="29"/>
      <c r="BA3367" s="29"/>
      <c r="BB3367" s="29"/>
      <c r="BC3367" s="29"/>
      <c r="BD3367" s="29"/>
      <c r="BE3367" s="29"/>
      <c r="BF3367" s="29"/>
      <c r="BG3367" s="29"/>
      <c r="BH3367" s="29"/>
      <c r="BI3367" s="29"/>
      <c r="BJ3367" s="29"/>
      <c r="BK3367" s="29"/>
      <c r="BL3367" s="29"/>
      <c r="BM3367" s="29"/>
      <c r="BN3367" s="29"/>
      <c r="BO3367" s="29"/>
      <c r="BP3367" s="29"/>
      <c r="BQ3367" s="29"/>
      <c r="BR3367" s="29"/>
      <c r="BS3367" s="29"/>
      <c r="BT3367" s="29"/>
      <c r="BU3367" s="29"/>
      <c r="BV3367" s="29"/>
      <c r="BW3367" s="29"/>
      <c r="BX3367" s="29"/>
      <c r="BY3367" s="29"/>
      <c r="BZ3367" s="29"/>
      <c r="CA3367" s="29"/>
      <c r="CB3367" s="29"/>
      <c r="CC3367" s="29"/>
      <c r="CD3367" s="29"/>
      <c r="CE3367" s="29"/>
      <c r="CF3367" s="29"/>
      <c r="CG3367" s="29"/>
      <c r="CH3367" s="29"/>
      <c r="CI3367" s="29"/>
      <c r="CJ3367" s="29"/>
      <c r="CK3367" s="29"/>
      <c r="CL3367" s="29"/>
      <c r="CM3367" s="29"/>
      <c r="CN3367" s="29"/>
      <c r="CO3367" s="29"/>
      <c r="CP3367" s="29"/>
      <c r="CQ3367" s="29"/>
      <c r="CR3367" s="29"/>
      <c r="CS3367" s="29"/>
      <c r="CT3367" s="29"/>
      <c r="CU3367" s="29"/>
      <c r="CV3367" s="29"/>
      <c r="CW3367" s="29"/>
      <c r="CX3367" s="29"/>
      <c r="CY3367" s="29"/>
      <c r="CZ3367" s="29"/>
      <c r="DA3367" s="29"/>
      <c r="DB3367" s="29"/>
      <c r="DC3367" s="29"/>
      <c r="DD3367" s="29"/>
      <c r="DE3367" s="29"/>
      <c r="DF3367" s="29"/>
      <c r="DG3367" s="29"/>
      <c r="DH3367" s="29"/>
      <c r="DI3367" s="29"/>
      <c r="DJ3367" s="29"/>
      <c r="DK3367" s="29"/>
      <c r="DL3367" s="29"/>
      <c r="DM3367" s="29"/>
      <c r="DN3367" s="29"/>
      <c r="DO3367" s="29"/>
      <c r="DP3367" s="29"/>
      <c r="DQ3367" s="29"/>
      <c r="DR3367" s="29"/>
      <c r="DS3367" s="29"/>
      <c r="DT3367" s="29"/>
      <c r="DU3367" s="29"/>
      <c r="DV3367" s="29"/>
      <c r="DW3367" s="29"/>
      <c r="DX3367" s="29"/>
      <c r="DY3367" s="29"/>
      <c r="DZ3367" s="29"/>
      <c r="EA3367" s="29"/>
      <c r="EB3367" s="29"/>
      <c r="EC3367" s="29"/>
      <c r="ED3367" s="29"/>
      <c r="EE3367" s="29"/>
      <c r="EF3367" s="29"/>
      <c r="EG3367" s="29"/>
      <c r="EH3367" s="29"/>
      <c r="EI3367" s="29"/>
      <c r="EJ3367" s="29"/>
      <c r="EK3367" s="29"/>
      <c r="EL3367" s="29"/>
      <c r="EM3367" s="29"/>
      <c r="EN3367" s="29"/>
      <c r="EO3367" s="29"/>
      <c r="EP3367" s="29"/>
      <c r="EQ3367" s="29"/>
      <c r="ER3367" s="29"/>
      <c r="ES3367" s="29"/>
      <c r="ET3367" s="29"/>
      <c r="EU3367" s="29"/>
      <c r="EV3367" s="29"/>
      <c r="EW3367" s="29"/>
      <c r="EX3367" s="29"/>
      <c r="EY3367" s="29"/>
      <c r="EZ3367" s="29"/>
      <c r="FA3367" s="29"/>
      <c r="FB3367" s="29"/>
      <c r="FC3367" s="29"/>
      <c r="FD3367" s="29"/>
      <c r="FE3367" s="29"/>
      <c r="FF3367" s="29"/>
      <c r="FG3367" s="29"/>
      <c r="FH3367" s="29"/>
      <c r="FI3367" s="29"/>
      <c r="FJ3367" s="29"/>
      <c r="FK3367" s="29"/>
      <c r="FL3367" s="29"/>
      <c r="FM3367" s="29"/>
      <c r="FN3367" s="29"/>
      <c r="FO3367" s="29"/>
      <c r="FP3367" s="29"/>
      <c r="FQ3367" s="29"/>
      <c r="FR3367" s="29"/>
      <c r="FS3367" s="29"/>
      <c r="FT3367" s="29"/>
      <c r="FU3367" s="29"/>
      <c r="FV3367" s="29"/>
      <c r="FW3367" s="29"/>
      <c r="FX3367" s="29"/>
      <c r="FY3367" s="29"/>
      <c r="FZ3367" s="29"/>
      <c r="GA3367" s="29"/>
      <c r="GB3367" s="29"/>
      <c r="GC3367" s="29"/>
      <c r="GD3367" s="29"/>
      <c r="GE3367" s="29"/>
      <c r="GF3367" s="29"/>
      <c r="GG3367" s="29"/>
      <c r="GH3367" s="29"/>
      <c r="GI3367" s="29"/>
      <c r="GJ3367" s="29"/>
      <c r="GK3367" s="29"/>
      <c r="GL3367" s="29"/>
      <c r="GM3367" s="29"/>
      <c r="GN3367" s="29"/>
      <c r="GO3367" s="29"/>
      <c r="GP3367" s="29"/>
      <c r="GQ3367" s="29"/>
      <c r="GR3367" s="29"/>
      <c r="GS3367" s="29"/>
      <c r="GT3367" s="29"/>
      <c r="GU3367" s="29"/>
      <c r="GV3367" s="29"/>
      <c r="GW3367" s="29"/>
      <c r="GX3367" s="29"/>
      <c r="GY3367" s="29"/>
      <c r="GZ3367" s="29"/>
      <c r="HA3367" s="29"/>
      <c r="HB3367" s="29"/>
      <c r="HC3367" s="29"/>
      <c r="HD3367" s="29"/>
      <c r="HE3367" s="29"/>
      <c r="HF3367" s="29"/>
      <c r="HG3367" s="29"/>
      <c r="HH3367" s="29"/>
      <c r="HI3367" s="29"/>
      <c r="HJ3367" s="29"/>
      <c r="HK3367" s="29"/>
      <c r="HL3367" s="29"/>
      <c r="HM3367" s="29"/>
      <c r="HN3367" s="29"/>
      <c r="HO3367" s="29"/>
      <c r="HP3367" s="29"/>
      <c r="HQ3367" s="29"/>
      <c r="HR3367" s="29"/>
      <c r="HS3367" s="29"/>
      <c r="HT3367" s="29"/>
      <c r="HU3367" s="29"/>
      <c r="HV3367" s="29"/>
      <c r="HW3367" s="29"/>
      <c r="HX3367" s="29"/>
      <c r="HY3367" s="29"/>
      <c r="HZ3367" s="29"/>
      <c r="IA3367" s="29"/>
      <c r="IB3367" s="29"/>
      <c r="IC3367" s="29"/>
      <c r="ID3367" s="29"/>
      <c r="IE3367" s="29"/>
      <c r="IF3367" s="29"/>
      <c r="IG3367" s="29"/>
      <c r="IH3367" s="29"/>
      <c r="II3367" s="29"/>
      <c r="IJ3367" s="29"/>
      <c r="IK3367" s="29"/>
      <c r="IL3367" s="29"/>
      <c r="IM3367" s="29"/>
      <c r="IN3367" s="29"/>
      <c r="IO3367" s="29"/>
      <c r="IP3367" s="29"/>
      <c r="IQ3367" s="29"/>
      <c r="IR3367" s="29"/>
      <c r="IS3367" s="29"/>
      <c r="IT3367" s="29"/>
      <c r="IU3367" s="29"/>
      <c r="IV3367" s="29"/>
      <c r="IW3367" s="29"/>
      <c r="IX3367" s="29"/>
      <c r="IY3367" s="29"/>
      <c r="IZ3367" s="29"/>
      <c r="JA3367" s="29"/>
      <c r="JB3367" s="29"/>
      <c r="JC3367" s="29"/>
      <c r="JD3367" s="29"/>
      <c r="JE3367" s="29"/>
      <c r="JF3367" s="29"/>
      <c r="JG3367" s="29"/>
      <c r="JH3367" s="29"/>
      <c r="JI3367" s="29"/>
      <c r="JJ3367" s="29"/>
      <c r="JK3367" s="29"/>
      <c r="JL3367" s="29"/>
      <c r="JM3367" s="29"/>
      <c r="JN3367" s="29"/>
      <c r="JO3367" s="29"/>
      <c r="JP3367" s="29"/>
      <c r="JQ3367" s="29"/>
      <c r="JR3367" s="29"/>
      <c r="JS3367" s="29"/>
      <c r="JT3367" s="29"/>
      <c r="JU3367" s="29"/>
      <c r="JV3367" s="29"/>
      <c r="JW3367" s="29"/>
      <c r="JX3367" s="29"/>
      <c r="JY3367" s="29"/>
      <c r="JZ3367" s="29"/>
      <c r="KA3367" s="29"/>
      <c r="KB3367" s="29"/>
      <c r="KC3367" s="29"/>
      <c r="KD3367" s="29"/>
      <c r="KE3367" s="29"/>
      <c r="KF3367" s="29"/>
      <c r="KG3367" s="29"/>
      <c r="KH3367" s="29"/>
      <c r="KI3367" s="29"/>
      <c r="KJ3367" s="29"/>
      <c r="KK3367" s="29"/>
      <c r="KL3367" s="29"/>
      <c r="KM3367" s="29"/>
      <c r="KN3367" s="29"/>
      <c r="KO3367" s="29"/>
      <c r="KP3367" s="29"/>
      <c r="KQ3367" s="29"/>
      <c r="KR3367" s="29"/>
      <c r="KS3367" s="29"/>
      <c r="KT3367" s="29"/>
      <c r="KU3367" s="29"/>
      <c r="KV3367" s="29"/>
      <c r="KW3367" s="29"/>
      <c r="KX3367" s="29"/>
      <c r="KY3367" s="29"/>
      <c r="KZ3367" s="29"/>
      <c r="LA3367" s="29"/>
      <c r="LB3367" s="29"/>
      <c r="LC3367" s="29"/>
      <c r="LD3367" s="29"/>
      <c r="LE3367" s="29"/>
      <c r="LF3367" s="29"/>
      <c r="LG3367" s="29"/>
      <c r="LH3367" s="29"/>
      <c r="LI3367" s="29"/>
      <c r="LJ3367" s="29"/>
      <c r="LK3367" s="29"/>
      <c r="LL3367" s="29"/>
      <c r="LM3367" s="29"/>
      <c r="LN3367" s="29"/>
      <c r="LO3367" s="29"/>
      <c r="LP3367" s="29"/>
      <c r="LQ3367" s="29"/>
      <c r="LR3367" s="29"/>
      <c r="LS3367" s="29"/>
      <c r="LT3367" s="29"/>
      <c r="LU3367" s="29"/>
      <c r="LV3367" s="29"/>
      <c r="LW3367" s="29"/>
      <c r="LX3367" s="29"/>
      <c r="LY3367" s="29"/>
      <c r="LZ3367" s="29"/>
      <c r="MA3367" s="29"/>
      <c r="MB3367" s="29"/>
      <c r="MC3367" s="29"/>
      <c r="MD3367" s="29"/>
      <c r="ME3367" s="29"/>
      <c r="MF3367" s="29"/>
      <c r="MG3367" s="29"/>
      <c r="MH3367" s="29"/>
      <c r="MI3367" s="29"/>
      <c r="MJ3367" s="29"/>
      <c r="MK3367" s="29"/>
      <c r="ML3367" s="29"/>
      <c r="MM3367" s="29"/>
      <c r="MN3367" s="29"/>
      <c r="MO3367" s="29"/>
      <c r="MP3367" s="29"/>
      <c r="MQ3367" s="29"/>
      <c r="MR3367" s="29"/>
      <c r="MS3367" s="29"/>
      <c r="MT3367" s="29"/>
      <c r="MU3367" s="29"/>
      <c r="MV3367" s="29"/>
      <c r="MW3367" s="29"/>
      <c r="MX3367" s="29"/>
      <c r="MY3367" s="29"/>
      <c r="MZ3367" s="29"/>
      <c r="NA3367" s="29"/>
      <c r="NB3367" s="29"/>
      <c r="NC3367" s="29"/>
      <c r="ND3367" s="29"/>
      <c r="NE3367" s="29"/>
      <c r="NF3367" s="29"/>
      <c r="NG3367" s="29"/>
      <c r="NH3367" s="29"/>
      <c r="NI3367" s="29"/>
      <c r="NJ3367" s="29"/>
      <c r="NK3367" s="29"/>
      <c r="NL3367" s="29"/>
      <c r="NM3367" s="29"/>
      <c r="NN3367" s="29"/>
      <c r="NO3367" s="29"/>
      <c r="NP3367" s="29"/>
      <c r="NQ3367" s="29"/>
      <c r="NR3367" s="29"/>
      <c r="NS3367" s="29"/>
      <c r="NT3367" s="29"/>
      <c r="NU3367" s="29"/>
      <c r="NV3367" s="29"/>
      <c r="NW3367" s="29"/>
      <c r="NX3367" s="29"/>
      <c r="NY3367" s="29"/>
      <c r="NZ3367" s="29"/>
      <c r="OA3367" s="29"/>
      <c r="OB3367" s="29"/>
      <c r="OC3367" s="29"/>
      <c r="OD3367" s="29"/>
      <c r="OE3367" s="29"/>
      <c r="OF3367" s="29"/>
      <c r="OG3367" s="29"/>
      <c r="OH3367" s="29"/>
    </row>
    <row r="3368" spans="1:398" ht="16.5" customHeight="1">
      <c r="A3368" s="41" t="s">
        <v>8929</v>
      </c>
      <c r="B3368" s="41"/>
      <c r="C3368" s="368"/>
      <c r="D3368" s="41"/>
      <c r="E3368" s="308" t="s">
        <v>2774</v>
      </c>
      <c r="F3368" s="308" t="s">
        <v>2772</v>
      </c>
      <c r="G3368" s="308" t="s">
        <v>2775</v>
      </c>
      <c r="H3368" s="308">
        <v>2021</v>
      </c>
      <c r="I3368" s="308">
        <v>2</v>
      </c>
      <c r="J3368" s="308">
        <v>0</v>
      </c>
      <c r="K3368" s="308">
        <v>0</v>
      </c>
      <c r="L3368" s="16" t="s">
        <v>8931</v>
      </c>
      <c r="M3368" s="106"/>
      <c r="N3368" s="16" t="s">
        <v>8944</v>
      </c>
      <c r="O3368" s="311">
        <v>120</v>
      </c>
      <c r="P3368" s="311">
        <v>0</v>
      </c>
      <c r="Q3368" s="311">
        <v>0</v>
      </c>
      <c r="R3368" s="18" t="s">
        <v>33</v>
      </c>
      <c r="S3368" s="244">
        <v>60</v>
      </c>
      <c r="T3368" s="244">
        <v>110</v>
      </c>
      <c r="U3368" s="244">
        <v>2</v>
      </c>
      <c r="V3368" s="19">
        <v>0</v>
      </c>
      <c r="W3368" s="310">
        <v>1.2</v>
      </c>
      <c r="X3368" s="21">
        <v>288</v>
      </c>
      <c r="Y3368" s="22" t="s">
        <v>33</v>
      </c>
      <c r="Z3368" s="14"/>
      <c r="AA3368" s="24"/>
      <c r="AB3368" s="14"/>
      <c r="AC3368" s="14"/>
      <c r="AD3368" s="25"/>
      <c r="AE3368" s="26"/>
      <c r="AF3368" s="27"/>
      <c r="AG3368" s="309"/>
      <c r="AH3368" s="309"/>
      <c r="AI3368" s="309"/>
      <c r="AJ3368" s="309"/>
      <c r="AK3368" s="309"/>
      <c r="AL3368" s="309"/>
      <c r="AM3368" s="309"/>
      <c r="AN3368" s="309"/>
      <c r="AO3368" s="309"/>
      <c r="AP3368" s="29"/>
      <c r="AQ3368" s="29"/>
      <c r="AR3368" s="29"/>
      <c r="AS3368" s="29"/>
      <c r="AT3368" s="29"/>
      <c r="AU3368" s="29"/>
      <c r="AV3368" s="29"/>
      <c r="AW3368" s="29"/>
      <c r="AX3368" s="29"/>
      <c r="AY3368" s="29"/>
      <c r="AZ3368" s="29"/>
      <c r="BA3368" s="29"/>
      <c r="BB3368" s="29"/>
      <c r="BC3368" s="29"/>
      <c r="BD3368" s="29"/>
      <c r="BE3368" s="29"/>
      <c r="BF3368" s="29"/>
      <c r="BG3368" s="29"/>
      <c r="BH3368" s="29"/>
      <c r="BI3368" s="29"/>
      <c r="BJ3368" s="29"/>
      <c r="BK3368" s="29"/>
      <c r="BL3368" s="29"/>
      <c r="BM3368" s="29"/>
      <c r="BN3368" s="29"/>
      <c r="BO3368" s="29"/>
      <c r="BP3368" s="29"/>
      <c r="BQ3368" s="29"/>
      <c r="BR3368" s="29"/>
      <c r="BS3368" s="29"/>
      <c r="BT3368" s="29"/>
      <c r="BU3368" s="29"/>
      <c r="BV3368" s="29"/>
      <c r="BW3368" s="29"/>
      <c r="BX3368" s="29"/>
      <c r="BY3368" s="29"/>
      <c r="BZ3368" s="29"/>
      <c r="CA3368" s="29"/>
      <c r="CB3368" s="29"/>
      <c r="CC3368" s="29"/>
      <c r="CD3368" s="29"/>
      <c r="CE3368" s="29"/>
      <c r="CF3368" s="29"/>
      <c r="CG3368" s="29"/>
      <c r="CH3368" s="29"/>
      <c r="CI3368" s="29"/>
      <c r="CJ3368" s="29"/>
      <c r="CK3368" s="29"/>
      <c r="CL3368" s="29"/>
      <c r="CM3368" s="29"/>
      <c r="CN3368" s="29"/>
      <c r="CO3368" s="29"/>
      <c r="CP3368" s="29"/>
      <c r="CQ3368" s="29"/>
      <c r="CR3368" s="29"/>
      <c r="CS3368" s="29"/>
      <c r="CT3368" s="29"/>
      <c r="CU3368" s="29"/>
      <c r="CV3368" s="29"/>
      <c r="CW3368" s="29"/>
      <c r="CX3368" s="29"/>
      <c r="CY3368" s="29"/>
      <c r="CZ3368" s="29"/>
      <c r="DA3368" s="29"/>
      <c r="DB3368" s="29"/>
      <c r="DC3368" s="29"/>
      <c r="DD3368" s="29"/>
      <c r="DE3368" s="29"/>
      <c r="DF3368" s="29"/>
      <c r="DG3368" s="29"/>
      <c r="DH3368" s="29"/>
      <c r="DI3368" s="29"/>
      <c r="DJ3368" s="29"/>
      <c r="DK3368" s="29"/>
      <c r="DL3368" s="29"/>
      <c r="DM3368" s="29"/>
      <c r="DN3368" s="29"/>
      <c r="DO3368" s="29"/>
      <c r="DP3368" s="29"/>
      <c r="DQ3368" s="29"/>
      <c r="DR3368" s="29"/>
      <c r="DS3368" s="29"/>
      <c r="DT3368" s="29"/>
      <c r="DU3368" s="29"/>
      <c r="DV3368" s="29"/>
      <c r="DW3368" s="29"/>
      <c r="DX3368" s="29"/>
      <c r="DY3368" s="29"/>
      <c r="DZ3368" s="29"/>
      <c r="EA3368" s="29"/>
      <c r="EB3368" s="29"/>
      <c r="EC3368" s="29"/>
      <c r="ED3368" s="29"/>
      <c r="EE3368" s="29"/>
      <c r="EF3368" s="29"/>
      <c r="EG3368" s="29"/>
      <c r="EH3368" s="29"/>
      <c r="EI3368" s="29"/>
      <c r="EJ3368" s="29"/>
      <c r="EK3368" s="29"/>
      <c r="EL3368" s="29"/>
      <c r="EM3368" s="29"/>
      <c r="EN3368" s="29"/>
      <c r="EO3368" s="29"/>
      <c r="EP3368" s="29"/>
      <c r="EQ3368" s="29"/>
      <c r="ER3368" s="29"/>
      <c r="ES3368" s="29"/>
      <c r="ET3368" s="29"/>
      <c r="EU3368" s="29"/>
      <c r="EV3368" s="29"/>
      <c r="EW3368" s="29"/>
      <c r="EX3368" s="29"/>
      <c r="EY3368" s="29"/>
      <c r="EZ3368" s="29"/>
      <c r="FA3368" s="29"/>
      <c r="FB3368" s="29"/>
      <c r="FC3368" s="29"/>
      <c r="FD3368" s="29"/>
      <c r="FE3368" s="29"/>
      <c r="FF3368" s="29"/>
      <c r="FG3368" s="29"/>
      <c r="FH3368" s="29"/>
      <c r="FI3368" s="29"/>
      <c r="FJ3368" s="29"/>
      <c r="FK3368" s="29"/>
      <c r="FL3368" s="29"/>
      <c r="FM3368" s="29"/>
      <c r="FN3368" s="29"/>
      <c r="FO3368" s="29"/>
      <c r="FP3368" s="29"/>
      <c r="FQ3368" s="29"/>
      <c r="FR3368" s="29"/>
      <c r="FS3368" s="29"/>
      <c r="FT3368" s="29"/>
      <c r="FU3368" s="29"/>
      <c r="FV3368" s="29"/>
      <c r="FW3368" s="29"/>
      <c r="FX3368" s="29"/>
      <c r="FY3368" s="29"/>
      <c r="FZ3368" s="29"/>
      <c r="GA3368" s="29"/>
      <c r="GB3368" s="29"/>
      <c r="GC3368" s="29"/>
      <c r="GD3368" s="29"/>
      <c r="GE3368" s="29"/>
      <c r="GF3368" s="29"/>
      <c r="GG3368" s="29"/>
      <c r="GH3368" s="29"/>
      <c r="GI3368" s="29"/>
      <c r="GJ3368" s="29"/>
      <c r="GK3368" s="29"/>
      <c r="GL3368" s="29"/>
      <c r="GM3368" s="29"/>
      <c r="GN3368" s="29"/>
      <c r="GO3368" s="29"/>
      <c r="GP3368" s="29"/>
      <c r="GQ3368" s="29"/>
      <c r="GR3368" s="29"/>
      <c r="GS3368" s="29"/>
      <c r="GT3368" s="29"/>
      <c r="GU3368" s="29"/>
      <c r="GV3368" s="29"/>
      <c r="GW3368" s="29"/>
      <c r="GX3368" s="29"/>
      <c r="GY3368" s="29"/>
      <c r="GZ3368" s="29"/>
      <c r="HA3368" s="29"/>
      <c r="HB3368" s="29"/>
      <c r="HC3368" s="29"/>
      <c r="HD3368" s="29"/>
      <c r="HE3368" s="29"/>
      <c r="HF3368" s="29"/>
      <c r="HG3368" s="29"/>
      <c r="HH3368" s="29"/>
      <c r="HI3368" s="29"/>
      <c r="HJ3368" s="29"/>
      <c r="HK3368" s="29"/>
      <c r="HL3368" s="29"/>
      <c r="HM3368" s="29"/>
      <c r="HN3368" s="29"/>
      <c r="HO3368" s="29"/>
      <c r="HP3368" s="29"/>
      <c r="HQ3368" s="29"/>
      <c r="HR3368" s="29"/>
      <c r="HS3368" s="29"/>
      <c r="HT3368" s="29"/>
      <c r="HU3368" s="29"/>
      <c r="HV3368" s="29"/>
      <c r="HW3368" s="29"/>
      <c r="HX3368" s="29"/>
      <c r="HY3368" s="29"/>
      <c r="HZ3368" s="29"/>
      <c r="IA3368" s="29"/>
      <c r="IB3368" s="29"/>
      <c r="IC3368" s="29"/>
      <c r="ID3368" s="29"/>
      <c r="IE3368" s="29"/>
      <c r="IF3368" s="29"/>
      <c r="IG3368" s="29"/>
      <c r="IH3368" s="29"/>
      <c r="II3368" s="29"/>
      <c r="IJ3368" s="29"/>
      <c r="IK3368" s="29"/>
      <c r="IL3368" s="29"/>
      <c r="IM3368" s="29"/>
      <c r="IN3368" s="29"/>
      <c r="IO3368" s="29"/>
      <c r="IP3368" s="29"/>
      <c r="IQ3368" s="29"/>
      <c r="IR3368" s="29"/>
      <c r="IS3368" s="29"/>
      <c r="IT3368" s="29"/>
      <c r="IU3368" s="29"/>
      <c r="IV3368" s="29"/>
      <c r="IW3368" s="29"/>
      <c r="IX3368" s="29"/>
      <c r="IY3368" s="29"/>
      <c r="IZ3368" s="29"/>
      <c r="JA3368" s="29"/>
      <c r="JB3368" s="29"/>
      <c r="JC3368" s="29"/>
      <c r="JD3368" s="29"/>
      <c r="JE3368" s="29"/>
      <c r="JF3368" s="29"/>
      <c r="JG3368" s="29"/>
      <c r="JH3368" s="29"/>
      <c r="JI3368" s="29"/>
      <c r="JJ3368" s="29"/>
      <c r="JK3368" s="29"/>
      <c r="JL3368" s="29"/>
      <c r="JM3368" s="29"/>
      <c r="JN3368" s="29"/>
      <c r="JO3368" s="29"/>
      <c r="JP3368" s="29"/>
      <c r="JQ3368" s="29"/>
      <c r="JR3368" s="29"/>
      <c r="JS3368" s="29"/>
      <c r="JT3368" s="29"/>
      <c r="JU3368" s="29"/>
      <c r="JV3368" s="29"/>
      <c r="JW3368" s="29"/>
      <c r="JX3368" s="29"/>
      <c r="JY3368" s="29"/>
      <c r="JZ3368" s="29"/>
      <c r="KA3368" s="29"/>
      <c r="KB3368" s="29"/>
      <c r="KC3368" s="29"/>
      <c r="KD3368" s="29"/>
      <c r="KE3368" s="29"/>
      <c r="KF3368" s="29"/>
      <c r="KG3368" s="29"/>
      <c r="KH3368" s="29"/>
      <c r="KI3368" s="29"/>
      <c r="KJ3368" s="29"/>
      <c r="KK3368" s="29"/>
      <c r="KL3368" s="29"/>
      <c r="KM3368" s="29"/>
      <c r="KN3368" s="29"/>
      <c r="KO3368" s="29"/>
      <c r="KP3368" s="29"/>
      <c r="KQ3368" s="29"/>
      <c r="KR3368" s="29"/>
      <c r="KS3368" s="29"/>
      <c r="KT3368" s="29"/>
      <c r="KU3368" s="29"/>
      <c r="KV3368" s="29"/>
      <c r="KW3368" s="29"/>
      <c r="KX3368" s="29"/>
      <c r="KY3368" s="29"/>
      <c r="KZ3368" s="29"/>
      <c r="LA3368" s="29"/>
      <c r="LB3368" s="29"/>
      <c r="LC3368" s="29"/>
      <c r="LD3368" s="29"/>
      <c r="LE3368" s="29"/>
      <c r="LF3368" s="29"/>
      <c r="LG3368" s="29"/>
      <c r="LH3368" s="29"/>
      <c r="LI3368" s="29"/>
      <c r="LJ3368" s="29"/>
      <c r="LK3368" s="29"/>
      <c r="LL3368" s="29"/>
      <c r="LM3368" s="29"/>
      <c r="LN3368" s="29"/>
      <c r="LO3368" s="29"/>
      <c r="LP3368" s="29"/>
      <c r="LQ3368" s="29"/>
      <c r="LR3368" s="29"/>
      <c r="LS3368" s="29"/>
      <c r="LT3368" s="29"/>
      <c r="LU3368" s="29"/>
      <c r="LV3368" s="29"/>
      <c r="LW3368" s="29"/>
      <c r="LX3368" s="29"/>
      <c r="LY3368" s="29"/>
      <c r="LZ3368" s="29"/>
      <c r="MA3368" s="29"/>
      <c r="MB3368" s="29"/>
      <c r="MC3368" s="29"/>
      <c r="MD3368" s="29"/>
      <c r="ME3368" s="29"/>
      <c r="MF3368" s="29"/>
      <c r="MG3368" s="29"/>
      <c r="MH3368" s="29"/>
      <c r="MI3368" s="29"/>
      <c r="MJ3368" s="29"/>
      <c r="MK3368" s="29"/>
      <c r="ML3368" s="29"/>
      <c r="MM3368" s="29"/>
      <c r="MN3368" s="29"/>
      <c r="MO3368" s="29"/>
      <c r="MP3368" s="29"/>
      <c r="MQ3368" s="29"/>
      <c r="MR3368" s="29"/>
      <c r="MS3368" s="29"/>
      <c r="MT3368" s="29"/>
      <c r="MU3368" s="29"/>
      <c r="MV3368" s="29"/>
      <c r="MW3368" s="29"/>
      <c r="MX3368" s="29"/>
      <c r="MY3368" s="29"/>
      <c r="MZ3368" s="29"/>
      <c r="NA3368" s="29"/>
      <c r="NB3368" s="29"/>
      <c r="NC3368" s="29"/>
      <c r="ND3368" s="29"/>
      <c r="NE3368" s="29"/>
      <c r="NF3368" s="29"/>
      <c r="NG3368" s="29"/>
      <c r="NH3368" s="29"/>
      <c r="NI3368" s="29"/>
      <c r="NJ3368" s="29"/>
      <c r="NK3368" s="29"/>
      <c r="NL3368" s="29"/>
      <c r="NM3368" s="29"/>
      <c r="NN3368" s="29"/>
      <c r="NO3368" s="29"/>
      <c r="NP3368" s="29"/>
      <c r="NQ3368" s="29"/>
      <c r="NR3368" s="29"/>
      <c r="NS3368" s="29"/>
      <c r="NT3368" s="29"/>
      <c r="NU3368" s="29"/>
      <c r="NV3368" s="29"/>
      <c r="NW3368" s="29"/>
      <c r="NX3368" s="29"/>
      <c r="NY3368" s="29"/>
      <c r="NZ3368" s="29"/>
      <c r="OA3368" s="29"/>
      <c r="OB3368" s="29"/>
      <c r="OC3368" s="29"/>
      <c r="OD3368" s="29"/>
      <c r="OE3368" s="29"/>
      <c r="OF3368" s="29"/>
      <c r="OG3368" s="29"/>
      <c r="OH3368" s="29"/>
    </row>
    <row r="3369" spans="1:398" ht="16.5" customHeight="1">
      <c r="A3369" s="41" t="s">
        <v>8929</v>
      </c>
      <c r="B3369" s="41"/>
      <c r="C3369" s="368"/>
      <c r="D3369" s="41"/>
      <c r="E3369" s="308" t="s">
        <v>2798</v>
      </c>
      <c r="F3369" s="308" t="s">
        <v>2772</v>
      </c>
      <c r="G3369" s="308" t="s">
        <v>2799</v>
      </c>
      <c r="H3369" s="308">
        <v>2021</v>
      </c>
      <c r="I3369" s="308">
        <v>1</v>
      </c>
      <c r="J3369" s="308">
        <v>0</v>
      </c>
      <c r="K3369" s="308">
        <v>0</v>
      </c>
      <c r="L3369" s="16" t="s">
        <v>8931</v>
      </c>
      <c r="M3369" s="106"/>
      <c r="N3369" s="16" t="s">
        <v>8944</v>
      </c>
      <c r="O3369" s="311">
        <v>120</v>
      </c>
      <c r="P3369" s="311">
        <v>0</v>
      </c>
      <c r="Q3369" s="311">
        <v>0</v>
      </c>
      <c r="R3369" s="18" t="s">
        <v>33</v>
      </c>
      <c r="S3369" s="244">
        <v>60</v>
      </c>
      <c r="T3369" s="244">
        <v>110</v>
      </c>
      <c r="U3369" s="244">
        <v>2</v>
      </c>
      <c r="V3369" s="19">
        <v>0</v>
      </c>
      <c r="W3369" s="310">
        <v>1.2</v>
      </c>
      <c r="X3369" s="21">
        <v>144</v>
      </c>
      <c r="Y3369" s="22" t="s">
        <v>33</v>
      </c>
      <c r="Z3369" s="317"/>
      <c r="AA3369" s="317"/>
      <c r="AB3369" s="317"/>
      <c r="AC3369" s="317"/>
      <c r="AD3369" s="25"/>
      <c r="AE3369" s="26"/>
      <c r="AF3369" s="27"/>
      <c r="AG3369" s="309"/>
      <c r="AH3369" s="309"/>
      <c r="AI3369" s="309"/>
      <c r="AJ3369" s="309"/>
      <c r="AK3369" s="309"/>
      <c r="AL3369" s="309"/>
      <c r="AM3369" s="309"/>
      <c r="AN3369" s="309"/>
      <c r="AO3369" s="309"/>
      <c r="AP3369" s="29"/>
      <c r="AQ3369" s="29"/>
      <c r="AR3369" s="29"/>
      <c r="AS3369" s="29"/>
      <c r="AT3369" s="29"/>
      <c r="AU3369" s="29"/>
      <c r="AV3369" s="29"/>
      <c r="AW3369" s="29"/>
      <c r="AX3369" s="29"/>
      <c r="AY3369" s="29"/>
      <c r="AZ3369" s="29"/>
      <c r="BA3369" s="29"/>
      <c r="BB3369" s="29"/>
      <c r="BC3369" s="29"/>
      <c r="BD3369" s="29"/>
      <c r="BE3369" s="29"/>
      <c r="BF3369" s="29"/>
      <c r="BG3369" s="29"/>
      <c r="BH3369" s="29"/>
      <c r="BI3369" s="29"/>
      <c r="BJ3369" s="29"/>
      <c r="BK3369" s="29"/>
      <c r="BL3369" s="29"/>
      <c r="BM3369" s="29"/>
      <c r="BN3369" s="29"/>
      <c r="BO3369" s="29"/>
      <c r="BP3369" s="29"/>
      <c r="BQ3369" s="29"/>
      <c r="BR3369" s="29"/>
      <c r="BS3369" s="29"/>
      <c r="BT3369" s="29"/>
      <c r="BU3369" s="29"/>
      <c r="BV3369" s="29"/>
      <c r="BW3369" s="29"/>
      <c r="BX3369" s="29"/>
      <c r="BY3369" s="29"/>
      <c r="BZ3369" s="29"/>
      <c r="CA3369" s="29"/>
      <c r="CB3369" s="29"/>
      <c r="CC3369" s="29"/>
      <c r="CD3369" s="29"/>
      <c r="CE3369" s="29"/>
      <c r="CF3369" s="29"/>
      <c r="CG3369" s="29"/>
      <c r="CH3369" s="29"/>
      <c r="CI3369" s="29"/>
      <c r="CJ3369" s="29"/>
      <c r="CK3369" s="29"/>
      <c r="CL3369" s="29"/>
      <c r="CM3369" s="29"/>
      <c r="CN3369" s="29"/>
      <c r="CO3369" s="29"/>
      <c r="CP3369" s="29"/>
      <c r="CQ3369" s="29"/>
      <c r="CR3369" s="29"/>
      <c r="CS3369" s="29"/>
      <c r="CT3369" s="29"/>
      <c r="CU3369" s="29"/>
      <c r="CV3369" s="29"/>
      <c r="CW3369" s="29"/>
      <c r="CX3369" s="29"/>
      <c r="CY3369" s="29"/>
      <c r="CZ3369" s="29"/>
      <c r="DA3369" s="29"/>
      <c r="DB3369" s="29"/>
      <c r="DC3369" s="29"/>
      <c r="DD3369" s="29"/>
      <c r="DE3369" s="29"/>
      <c r="DF3369" s="29"/>
      <c r="DG3369" s="29"/>
      <c r="DH3369" s="29"/>
      <c r="DI3369" s="29"/>
      <c r="DJ3369" s="29"/>
      <c r="DK3369" s="29"/>
      <c r="DL3369" s="29"/>
      <c r="DM3369" s="29"/>
      <c r="DN3369" s="29"/>
      <c r="DO3369" s="29"/>
      <c r="DP3369" s="29"/>
      <c r="DQ3369" s="29"/>
      <c r="DR3369" s="29"/>
      <c r="DS3369" s="29"/>
      <c r="DT3369" s="29"/>
      <c r="DU3369" s="29"/>
      <c r="DV3369" s="29"/>
      <c r="DW3369" s="29"/>
      <c r="DX3369" s="29"/>
      <c r="DY3369" s="29"/>
      <c r="DZ3369" s="29"/>
      <c r="EA3369" s="29"/>
      <c r="EB3369" s="29"/>
      <c r="EC3369" s="29"/>
      <c r="ED3369" s="29"/>
      <c r="EE3369" s="29"/>
      <c r="EF3369" s="29"/>
      <c r="EG3369" s="29"/>
      <c r="EH3369" s="29"/>
      <c r="EI3369" s="29"/>
      <c r="EJ3369" s="29"/>
      <c r="EK3369" s="29"/>
      <c r="EL3369" s="29"/>
      <c r="EM3369" s="29"/>
      <c r="EN3369" s="29"/>
      <c r="EO3369" s="29"/>
      <c r="EP3369" s="29"/>
      <c r="EQ3369" s="29"/>
      <c r="ER3369" s="29"/>
      <c r="ES3369" s="29"/>
      <c r="ET3369" s="29"/>
      <c r="EU3369" s="29"/>
      <c r="EV3369" s="29"/>
      <c r="EW3369" s="29"/>
      <c r="EX3369" s="29"/>
      <c r="EY3369" s="29"/>
      <c r="EZ3369" s="29"/>
      <c r="FA3369" s="29"/>
      <c r="FB3369" s="29"/>
      <c r="FC3369" s="29"/>
      <c r="FD3369" s="29"/>
      <c r="FE3369" s="29"/>
      <c r="FF3369" s="29"/>
      <c r="FG3369" s="29"/>
      <c r="FH3369" s="29"/>
      <c r="FI3369" s="29"/>
      <c r="FJ3369" s="29"/>
      <c r="FK3369" s="29"/>
      <c r="FL3369" s="29"/>
      <c r="FM3369" s="29"/>
      <c r="FN3369" s="29"/>
      <c r="FO3369" s="29"/>
      <c r="FP3369" s="29"/>
      <c r="FQ3369" s="29"/>
      <c r="FR3369" s="29"/>
      <c r="FS3369" s="29"/>
      <c r="FT3369" s="29"/>
      <c r="FU3369" s="29"/>
      <c r="FV3369" s="29"/>
      <c r="FW3369" s="29"/>
      <c r="FX3369" s="29"/>
      <c r="FY3369" s="29"/>
      <c r="FZ3369" s="29"/>
      <c r="GA3369" s="29"/>
      <c r="GB3369" s="29"/>
      <c r="GC3369" s="29"/>
      <c r="GD3369" s="29"/>
      <c r="GE3369" s="29"/>
      <c r="GF3369" s="29"/>
      <c r="GG3369" s="29"/>
      <c r="GH3369" s="29"/>
      <c r="GI3369" s="29"/>
      <c r="GJ3369" s="29"/>
      <c r="GK3369" s="29"/>
      <c r="GL3369" s="29"/>
      <c r="GM3369" s="29"/>
      <c r="GN3369" s="29"/>
      <c r="GO3369" s="29"/>
      <c r="GP3369" s="29"/>
      <c r="GQ3369" s="29"/>
      <c r="GR3369" s="29"/>
      <c r="GS3369" s="29"/>
      <c r="GT3369" s="29"/>
      <c r="GU3369" s="29"/>
      <c r="GV3369" s="29"/>
      <c r="GW3369" s="29"/>
      <c r="GX3369" s="29"/>
      <c r="GY3369" s="29"/>
      <c r="GZ3369" s="29"/>
      <c r="HA3369" s="29"/>
      <c r="HB3369" s="29"/>
      <c r="HC3369" s="29"/>
      <c r="HD3369" s="29"/>
      <c r="HE3369" s="29"/>
      <c r="HF3369" s="29"/>
      <c r="HG3369" s="29"/>
      <c r="HH3369" s="29"/>
      <c r="HI3369" s="29"/>
      <c r="HJ3369" s="29"/>
      <c r="HK3369" s="29"/>
      <c r="HL3369" s="29"/>
      <c r="HM3369" s="29"/>
      <c r="HN3369" s="29"/>
      <c r="HO3369" s="29"/>
      <c r="HP3369" s="29"/>
      <c r="HQ3369" s="29"/>
      <c r="HR3369" s="29"/>
      <c r="HS3369" s="29"/>
      <c r="HT3369" s="29"/>
      <c r="HU3369" s="29"/>
      <c r="HV3369" s="29"/>
      <c r="HW3369" s="29"/>
      <c r="HX3369" s="29"/>
      <c r="HY3369" s="29"/>
      <c r="HZ3369" s="29"/>
      <c r="IA3369" s="29"/>
      <c r="IB3369" s="29"/>
      <c r="IC3369" s="29"/>
      <c r="ID3369" s="29"/>
      <c r="IE3369" s="29"/>
      <c r="IF3369" s="29"/>
      <c r="IG3369" s="29"/>
      <c r="IH3369" s="29"/>
      <c r="II3369" s="29"/>
      <c r="IJ3369" s="29"/>
      <c r="IK3369" s="29"/>
      <c r="IL3369" s="29"/>
      <c r="IM3369" s="29"/>
      <c r="IN3369" s="29"/>
      <c r="IO3369" s="29"/>
      <c r="IP3369" s="29"/>
      <c r="IQ3369" s="29"/>
      <c r="IR3369" s="29"/>
      <c r="IS3369" s="29"/>
      <c r="IT3369" s="29"/>
      <c r="IU3369" s="29"/>
      <c r="IV3369" s="29"/>
      <c r="IW3369" s="29"/>
      <c r="IX3369" s="29"/>
      <c r="IY3369" s="29"/>
      <c r="IZ3369" s="29"/>
      <c r="JA3369" s="29"/>
      <c r="JB3369" s="29"/>
      <c r="JC3369" s="29"/>
      <c r="JD3369" s="29"/>
      <c r="JE3369" s="29"/>
      <c r="JF3369" s="29"/>
      <c r="JG3369" s="29"/>
      <c r="JH3369" s="29"/>
      <c r="JI3369" s="29"/>
      <c r="JJ3369" s="29"/>
      <c r="JK3369" s="29"/>
      <c r="JL3369" s="29"/>
      <c r="JM3369" s="29"/>
      <c r="JN3369" s="29"/>
      <c r="JO3369" s="29"/>
      <c r="JP3369" s="29"/>
      <c r="JQ3369" s="29"/>
      <c r="JR3369" s="29"/>
      <c r="JS3369" s="29"/>
      <c r="JT3369" s="29"/>
      <c r="JU3369" s="29"/>
      <c r="JV3369" s="29"/>
      <c r="JW3369" s="29"/>
      <c r="JX3369" s="29"/>
      <c r="JY3369" s="29"/>
      <c r="JZ3369" s="29"/>
      <c r="KA3369" s="29"/>
      <c r="KB3369" s="29"/>
      <c r="KC3369" s="29"/>
      <c r="KD3369" s="29"/>
      <c r="KE3369" s="29"/>
      <c r="KF3369" s="29"/>
      <c r="KG3369" s="29"/>
      <c r="KH3369" s="29"/>
      <c r="KI3369" s="29"/>
      <c r="KJ3369" s="29"/>
      <c r="KK3369" s="29"/>
      <c r="KL3369" s="29"/>
      <c r="KM3369" s="29"/>
      <c r="KN3369" s="29"/>
      <c r="KO3369" s="29"/>
      <c r="KP3369" s="29"/>
      <c r="KQ3369" s="29"/>
      <c r="KR3369" s="29"/>
      <c r="KS3369" s="29"/>
      <c r="KT3369" s="29"/>
      <c r="KU3369" s="29"/>
      <c r="KV3369" s="29"/>
      <c r="KW3369" s="29"/>
      <c r="KX3369" s="29"/>
      <c r="KY3369" s="29"/>
      <c r="KZ3369" s="29"/>
      <c r="LA3369" s="29"/>
      <c r="LB3369" s="29"/>
      <c r="LC3369" s="29"/>
      <c r="LD3369" s="29"/>
      <c r="LE3369" s="29"/>
      <c r="LF3369" s="29"/>
      <c r="LG3369" s="29"/>
      <c r="LH3369" s="29"/>
      <c r="LI3369" s="29"/>
      <c r="LJ3369" s="29"/>
      <c r="LK3369" s="29"/>
      <c r="LL3369" s="29"/>
      <c r="LM3369" s="29"/>
      <c r="LN3369" s="29"/>
      <c r="LO3369" s="29"/>
      <c r="LP3369" s="29"/>
      <c r="LQ3369" s="29"/>
      <c r="LR3369" s="29"/>
      <c r="LS3369" s="29"/>
      <c r="LT3369" s="29"/>
      <c r="LU3369" s="29"/>
      <c r="LV3369" s="29"/>
      <c r="LW3369" s="29"/>
      <c r="LX3369" s="29"/>
      <c r="LY3369" s="29"/>
      <c r="LZ3369" s="29"/>
      <c r="MA3369" s="29"/>
      <c r="MB3369" s="29"/>
      <c r="MC3369" s="29"/>
      <c r="MD3369" s="29"/>
      <c r="ME3369" s="29"/>
      <c r="MF3369" s="29"/>
      <c r="MG3369" s="29"/>
      <c r="MH3369" s="29"/>
      <c r="MI3369" s="29"/>
      <c r="MJ3369" s="29"/>
      <c r="MK3369" s="29"/>
      <c r="ML3369" s="29"/>
      <c r="MM3369" s="29"/>
      <c r="MN3369" s="29"/>
      <c r="MO3369" s="29"/>
      <c r="MP3369" s="29"/>
      <c r="MQ3369" s="29"/>
      <c r="MR3369" s="29"/>
      <c r="MS3369" s="29"/>
      <c r="MT3369" s="29"/>
      <c r="MU3369" s="29"/>
      <c r="MV3369" s="29"/>
      <c r="MW3369" s="29"/>
      <c r="MX3369" s="29"/>
      <c r="MY3369" s="29"/>
      <c r="MZ3369" s="29"/>
      <c r="NA3369" s="29"/>
      <c r="NB3369" s="29"/>
      <c r="NC3369" s="29"/>
      <c r="ND3369" s="29"/>
      <c r="NE3369" s="29"/>
      <c r="NF3369" s="29"/>
      <c r="NG3369" s="29"/>
      <c r="NH3369" s="29"/>
      <c r="NI3369" s="29"/>
      <c r="NJ3369" s="29"/>
      <c r="NK3369" s="29"/>
      <c r="NL3369" s="29"/>
      <c r="NM3369" s="29"/>
      <c r="NN3369" s="29"/>
      <c r="NO3369" s="29"/>
      <c r="NP3369" s="29"/>
      <c r="NQ3369" s="29"/>
      <c r="NR3369" s="29"/>
      <c r="NS3369" s="29"/>
      <c r="NT3369" s="29"/>
      <c r="NU3369" s="29"/>
      <c r="NV3369" s="29"/>
      <c r="NW3369" s="29"/>
      <c r="NX3369" s="29"/>
      <c r="NY3369" s="29"/>
      <c r="NZ3369" s="29"/>
      <c r="OA3369" s="29"/>
      <c r="OB3369" s="29"/>
      <c r="OC3369" s="29"/>
      <c r="OD3369" s="29"/>
      <c r="OE3369" s="29"/>
      <c r="OF3369" s="29"/>
      <c r="OG3369" s="29"/>
      <c r="OH3369" s="29"/>
    </row>
    <row r="3370" spans="1:398" ht="16.5" customHeight="1">
      <c r="A3370" s="41" t="s">
        <v>8908</v>
      </c>
      <c r="B3370" s="41"/>
      <c r="C3370" s="368"/>
      <c r="D3370" s="41"/>
      <c r="E3370" s="308" t="s">
        <v>2661</v>
      </c>
      <c r="F3370" s="308" t="s">
        <v>2662</v>
      </c>
      <c r="G3370" s="308" t="s">
        <v>2663</v>
      </c>
      <c r="H3370" s="308">
        <v>2009</v>
      </c>
      <c r="I3370" s="308">
        <v>9</v>
      </c>
      <c r="J3370" s="308">
        <v>0</v>
      </c>
      <c r="K3370" s="308">
        <v>0</v>
      </c>
      <c r="L3370" s="16" t="s">
        <v>2607</v>
      </c>
      <c r="M3370" s="106"/>
      <c r="N3370" s="16" t="s">
        <v>2570</v>
      </c>
      <c r="O3370" s="17">
        <v>1920</v>
      </c>
      <c r="P3370" s="17">
        <v>0</v>
      </c>
      <c r="Q3370" s="17">
        <v>0</v>
      </c>
      <c r="R3370" s="18" t="s">
        <v>33</v>
      </c>
      <c r="S3370" s="19">
        <v>60</v>
      </c>
      <c r="T3370" s="19">
        <v>110</v>
      </c>
      <c r="U3370" s="19">
        <v>1</v>
      </c>
      <c r="V3370" s="19">
        <v>0</v>
      </c>
      <c r="W3370" s="20">
        <v>0.08</v>
      </c>
      <c r="X3370" s="21">
        <v>1382.3999999999999</v>
      </c>
      <c r="Y3370" s="22" t="s">
        <v>33</v>
      </c>
      <c r="Z3370" s="14"/>
      <c r="AA3370" s="24"/>
      <c r="AB3370" s="14"/>
      <c r="AC3370" s="14"/>
      <c r="AD3370" s="25"/>
      <c r="AE3370" s="26"/>
      <c r="AF3370" s="27"/>
      <c r="AG3370" s="309"/>
      <c r="AH3370" s="309"/>
      <c r="AI3370" s="309"/>
      <c r="AJ3370" s="309"/>
      <c r="AK3370" s="309"/>
      <c r="AL3370" s="309"/>
      <c r="AM3370" s="309"/>
      <c r="AN3370" s="309"/>
      <c r="AO3370" s="309"/>
      <c r="AP3370" s="29"/>
      <c r="AQ3370" s="29"/>
      <c r="AR3370" s="29"/>
      <c r="AS3370" s="29"/>
      <c r="AT3370" s="29"/>
      <c r="AU3370" s="29"/>
      <c r="AV3370" s="29"/>
      <c r="AW3370" s="29"/>
      <c r="AX3370" s="29"/>
      <c r="AY3370" s="29"/>
      <c r="AZ3370" s="29"/>
      <c r="BA3370" s="29"/>
      <c r="BB3370" s="29"/>
      <c r="BC3370" s="29"/>
      <c r="BD3370" s="29"/>
      <c r="BE3370" s="29"/>
      <c r="BF3370" s="29"/>
      <c r="BG3370" s="29"/>
      <c r="BH3370" s="29"/>
      <c r="BI3370" s="29"/>
      <c r="BJ3370" s="29"/>
      <c r="BK3370" s="29"/>
      <c r="BL3370" s="29"/>
      <c r="BM3370" s="29"/>
      <c r="BN3370" s="29"/>
      <c r="BO3370" s="29"/>
      <c r="BP3370" s="29"/>
      <c r="BQ3370" s="29"/>
      <c r="BR3370" s="29"/>
      <c r="BS3370" s="29"/>
      <c r="BT3370" s="29"/>
      <c r="BU3370" s="29"/>
      <c r="BV3370" s="29"/>
      <c r="BW3370" s="29"/>
      <c r="BX3370" s="29"/>
      <c r="BY3370" s="29"/>
      <c r="BZ3370" s="29"/>
      <c r="CA3370" s="29"/>
      <c r="CB3370" s="29"/>
      <c r="CC3370" s="29"/>
      <c r="CD3370" s="29"/>
      <c r="CE3370" s="29"/>
      <c r="CF3370" s="29"/>
      <c r="CG3370" s="29"/>
      <c r="CH3370" s="29"/>
      <c r="CI3370" s="29"/>
      <c r="CJ3370" s="29"/>
      <c r="CK3370" s="29"/>
      <c r="CL3370" s="29"/>
      <c r="CM3370" s="29"/>
      <c r="CN3370" s="29"/>
      <c r="CO3370" s="29"/>
      <c r="CP3370" s="29"/>
      <c r="CQ3370" s="29"/>
      <c r="CR3370" s="29"/>
      <c r="CS3370" s="29"/>
      <c r="CT3370" s="29"/>
      <c r="CU3370" s="29"/>
      <c r="CV3370" s="29"/>
      <c r="CW3370" s="29"/>
      <c r="CX3370" s="29"/>
      <c r="CY3370" s="29"/>
      <c r="CZ3370" s="29"/>
      <c r="DA3370" s="29"/>
      <c r="DB3370" s="29"/>
      <c r="DC3370" s="29"/>
      <c r="DD3370" s="29"/>
      <c r="DE3370" s="29"/>
      <c r="DF3370" s="29"/>
      <c r="DG3370" s="29"/>
      <c r="DH3370" s="29"/>
      <c r="DI3370" s="29"/>
      <c r="DJ3370" s="29"/>
      <c r="DK3370" s="29"/>
      <c r="DL3370" s="29"/>
      <c r="DM3370" s="29"/>
      <c r="DN3370" s="29"/>
      <c r="DO3370" s="29"/>
      <c r="DP3370" s="29"/>
      <c r="DQ3370" s="29"/>
      <c r="DR3370" s="29"/>
      <c r="DS3370" s="29"/>
      <c r="DT3370" s="29"/>
      <c r="DU3370" s="29"/>
      <c r="DV3370" s="29"/>
      <c r="DW3370" s="29"/>
      <c r="DX3370" s="29"/>
      <c r="DY3370" s="29"/>
      <c r="DZ3370" s="29"/>
      <c r="EA3370" s="29"/>
      <c r="EB3370" s="29"/>
      <c r="EC3370" s="29"/>
      <c r="ED3370" s="29"/>
      <c r="EE3370" s="29"/>
      <c r="EF3370" s="29"/>
      <c r="EG3370" s="29"/>
      <c r="EH3370" s="29"/>
      <c r="EI3370" s="29"/>
      <c r="EJ3370" s="29"/>
      <c r="EK3370" s="29"/>
      <c r="EL3370" s="29"/>
      <c r="EM3370" s="29"/>
      <c r="EN3370" s="29"/>
      <c r="EO3370" s="29"/>
      <c r="EP3370" s="29"/>
      <c r="EQ3370" s="29"/>
      <c r="ER3370" s="29"/>
      <c r="ES3370" s="29"/>
      <c r="ET3370" s="29"/>
      <c r="EU3370" s="29"/>
      <c r="EV3370" s="29"/>
      <c r="EW3370" s="29"/>
      <c r="EX3370" s="29"/>
      <c r="EY3370" s="29"/>
      <c r="EZ3370" s="29"/>
      <c r="FA3370" s="29"/>
      <c r="FB3370" s="29"/>
      <c r="FC3370" s="29"/>
      <c r="FD3370" s="29"/>
      <c r="FE3370" s="29"/>
      <c r="FF3370" s="29"/>
      <c r="FG3370" s="29"/>
      <c r="FH3370" s="29"/>
      <c r="FI3370" s="29"/>
      <c r="FJ3370" s="29"/>
      <c r="FK3370" s="29"/>
      <c r="FL3370" s="29"/>
      <c r="FM3370" s="29"/>
      <c r="FN3370" s="29"/>
      <c r="FO3370" s="29"/>
      <c r="FP3370" s="29"/>
      <c r="FQ3370" s="29"/>
      <c r="FR3370" s="29"/>
      <c r="FS3370" s="29"/>
      <c r="FT3370" s="29"/>
      <c r="FU3370" s="29"/>
      <c r="FV3370" s="29"/>
      <c r="FW3370" s="29"/>
      <c r="FX3370" s="29"/>
      <c r="FY3370" s="29"/>
      <c r="FZ3370" s="29"/>
      <c r="GA3370" s="29"/>
      <c r="GB3370" s="29"/>
      <c r="GC3370" s="29"/>
      <c r="GD3370" s="29"/>
      <c r="GE3370" s="29"/>
      <c r="GF3370" s="29"/>
      <c r="GG3370" s="29"/>
      <c r="GH3370" s="29"/>
      <c r="GI3370" s="29"/>
      <c r="GJ3370" s="29"/>
      <c r="GK3370" s="29"/>
      <c r="GL3370" s="29"/>
      <c r="GM3370" s="29"/>
      <c r="GN3370" s="29"/>
      <c r="GO3370" s="29"/>
      <c r="GP3370" s="29"/>
      <c r="GQ3370" s="29"/>
      <c r="GR3370" s="29"/>
      <c r="GS3370" s="29"/>
      <c r="GT3370" s="29"/>
      <c r="GU3370" s="29"/>
      <c r="GV3370" s="29"/>
      <c r="GW3370" s="29"/>
      <c r="GX3370" s="29"/>
      <c r="GY3370" s="29"/>
      <c r="GZ3370" s="29"/>
      <c r="HA3370" s="29"/>
      <c r="HB3370" s="29"/>
      <c r="HC3370" s="29"/>
      <c r="HD3370" s="29"/>
      <c r="HE3370" s="29"/>
      <c r="HF3370" s="29"/>
      <c r="HG3370" s="29"/>
      <c r="HH3370" s="29"/>
      <c r="HI3370" s="29"/>
      <c r="HJ3370" s="29"/>
      <c r="HK3370" s="29"/>
      <c r="HL3370" s="29"/>
      <c r="HM3370" s="29"/>
      <c r="HN3370" s="29"/>
      <c r="HO3370" s="29"/>
      <c r="HP3370" s="29"/>
      <c r="HQ3370" s="29"/>
      <c r="HR3370" s="29"/>
      <c r="HS3370" s="29"/>
      <c r="HT3370" s="29"/>
      <c r="HU3370" s="29"/>
      <c r="HV3370" s="29"/>
      <c r="HW3370" s="29"/>
      <c r="HX3370" s="29"/>
      <c r="HY3370" s="29"/>
      <c r="HZ3370" s="29"/>
      <c r="IA3370" s="29"/>
      <c r="IB3370" s="29"/>
      <c r="IC3370" s="29"/>
      <c r="ID3370" s="29"/>
      <c r="IE3370" s="29"/>
      <c r="IF3370" s="29"/>
      <c r="IG3370" s="29"/>
      <c r="IH3370" s="29"/>
      <c r="II3370" s="29"/>
      <c r="IJ3370" s="29"/>
      <c r="IK3370" s="29"/>
      <c r="IL3370" s="29"/>
      <c r="IM3370" s="29"/>
      <c r="IN3370" s="29"/>
      <c r="IO3370" s="29"/>
      <c r="IP3370" s="29"/>
      <c r="IQ3370" s="29"/>
      <c r="IR3370" s="29"/>
      <c r="IS3370" s="29"/>
      <c r="IT3370" s="29"/>
      <c r="IU3370" s="29"/>
      <c r="IV3370" s="29"/>
      <c r="IW3370" s="29"/>
      <c r="IX3370" s="29"/>
      <c r="IY3370" s="29"/>
      <c r="IZ3370" s="29"/>
      <c r="JA3370" s="29"/>
      <c r="JB3370" s="29"/>
      <c r="JC3370" s="29"/>
      <c r="JD3370" s="29"/>
      <c r="JE3370" s="29"/>
      <c r="JF3370" s="29"/>
      <c r="JG3370" s="29"/>
      <c r="JH3370" s="29"/>
      <c r="JI3370" s="29"/>
      <c r="JJ3370" s="29"/>
      <c r="JK3370" s="29"/>
      <c r="JL3370" s="29"/>
      <c r="JM3370" s="29"/>
      <c r="JN3370" s="29"/>
      <c r="JO3370" s="29"/>
      <c r="JP3370" s="29"/>
      <c r="JQ3370" s="29"/>
      <c r="JR3370" s="29"/>
      <c r="JS3370" s="29"/>
      <c r="JT3370" s="29"/>
      <c r="JU3370" s="29"/>
      <c r="JV3370" s="29"/>
      <c r="JW3370" s="29"/>
      <c r="JX3370" s="29"/>
      <c r="JY3370" s="29"/>
      <c r="JZ3370" s="29"/>
      <c r="KA3370" s="29"/>
      <c r="KB3370" s="29"/>
      <c r="KC3370" s="29"/>
      <c r="KD3370" s="29"/>
      <c r="KE3370" s="29"/>
      <c r="KF3370" s="29"/>
      <c r="KG3370" s="29"/>
      <c r="KH3370" s="29"/>
      <c r="KI3370" s="29"/>
      <c r="KJ3370" s="29"/>
      <c r="KK3370" s="29"/>
      <c r="KL3370" s="29"/>
      <c r="KM3370" s="29"/>
      <c r="KN3370" s="29"/>
      <c r="KO3370" s="29"/>
      <c r="KP3370" s="29"/>
      <c r="KQ3370" s="29"/>
      <c r="KR3370" s="29"/>
      <c r="KS3370" s="29"/>
      <c r="KT3370" s="29"/>
      <c r="KU3370" s="29"/>
      <c r="KV3370" s="29"/>
      <c r="KW3370" s="29"/>
      <c r="KX3370" s="29"/>
      <c r="KY3370" s="29"/>
      <c r="KZ3370" s="29"/>
      <c r="LA3370" s="29"/>
      <c r="LB3370" s="29"/>
      <c r="LC3370" s="29"/>
      <c r="LD3370" s="29"/>
      <c r="LE3370" s="29"/>
      <c r="LF3370" s="29"/>
      <c r="LG3370" s="29"/>
      <c r="LH3370" s="29"/>
      <c r="LI3370" s="29"/>
      <c r="LJ3370" s="29"/>
      <c r="LK3370" s="29"/>
      <c r="LL3370" s="29"/>
      <c r="LM3370" s="29"/>
      <c r="LN3370" s="29"/>
      <c r="LO3370" s="29"/>
      <c r="LP3370" s="29"/>
      <c r="LQ3370" s="29"/>
      <c r="LR3370" s="29"/>
      <c r="LS3370" s="29"/>
      <c r="LT3370" s="29"/>
      <c r="LU3370" s="29"/>
      <c r="LV3370" s="29"/>
      <c r="LW3370" s="29"/>
      <c r="LX3370" s="29"/>
      <c r="LY3370" s="29"/>
      <c r="LZ3370" s="29"/>
      <c r="MA3370" s="29"/>
      <c r="MB3370" s="29"/>
      <c r="MC3370" s="29"/>
      <c r="MD3370" s="29"/>
      <c r="ME3370" s="29"/>
      <c r="MF3370" s="29"/>
      <c r="MG3370" s="29"/>
      <c r="MH3370" s="29"/>
      <c r="MI3370" s="29"/>
      <c r="MJ3370" s="29"/>
      <c r="MK3370" s="29"/>
      <c r="ML3370" s="29"/>
      <c r="MM3370" s="29"/>
      <c r="MN3370" s="29"/>
      <c r="MO3370" s="29"/>
      <c r="MP3370" s="29"/>
      <c r="MQ3370" s="29"/>
      <c r="MR3370" s="29"/>
      <c r="MS3370" s="29"/>
      <c r="MT3370" s="29"/>
      <c r="MU3370" s="29"/>
      <c r="MV3370" s="29"/>
      <c r="MW3370" s="29"/>
      <c r="MX3370" s="29"/>
      <c r="MY3370" s="29"/>
      <c r="MZ3370" s="29"/>
      <c r="NA3370" s="29"/>
      <c r="NB3370" s="29"/>
      <c r="NC3370" s="29"/>
      <c r="ND3370" s="29"/>
      <c r="NE3370" s="29"/>
      <c r="NF3370" s="29"/>
      <c r="NG3370" s="29"/>
      <c r="NH3370" s="29"/>
      <c r="NI3370" s="29"/>
      <c r="NJ3370" s="29"/>
      <c r="NK3370" s="29"/>
      <c r="NL3370" s="29"/>
      <c r="NM3370" s="29"/>
      <c r="NN3370" s="29"/>
      <c r="NO3370" s="29"/>
      <c r="NP3370" s="29"/>
      <c r="NQ3370" s="29"/>
      <c r="NR3370" s="29"/>
      <c r="NS3370" s="29"/>
      <c r="NT3370" s="29"/>
      <c r="NU3370" s="29"/>
      <c r="NV3370" s="29"/>
      <c r="NW3370" s="29"/>
      <c r="NX3370" s="29"/>
      <c r="NY3370" s="29"/>
      <c r="NZ3370" s="29"/>
      <c r="OA3370" s="29"/>
      <c r="OB3370" s="29"/>
      <c r="OC3370" s="29"/>
      <c r="OD3370" s="29"/>
      <c r="OE3370" s="29"/>
      <c r="OF3370" s="29"/>
      <c r="OG3370" s="29"/>
      <c r="OH3370" s="29"/>
    </row>
    <row r="3371" spans="1:398" ht="16.5" customHeight="1">
      <c r="A3371" s="41" t="s">
        <v>8908</v>
      </c>
      <c r="B3371" s="41"/>
      <c r="C3371" s="368"/>
      <c r="D3371" s="41"/>
      <c r="E3371" s="308" t="s">
        <v>2664</v>
      </c>
      <c r="F3371" s="308" t="s">
        <v>2665</v>
      </c>
      <c r="G3371" s="308" t="s">
        <v>2666</v>
      </c>
      <c r="H3371" s="308">
        <v>2009</v>
      </c>
      <c r="I3371" s="308">
        <v>9</v>
      </c>
      <c r="J3371" s="308">
        <v>0</v>
      </c>
      <c r="K3371" s="308">
        <v>0</v>
      </c>
      <c r="L3371" s="16" t="s">
        <v>2607</v>
      </c>
      <c r="M3371" s="106"/>
      <c r="N3371" s="16" t="s">
        <v>2570</v>
      </c>
      <c r="O3371" s="17">
        <v>1920</v>
      </c>
      <c r="P3371" s="17">
        <v>0</v>
      </c>
      <c r="Q3371" s="17">
        <v>0</v>
      </c>
      <c r="R3371" s="18" t="s">
        <v>33</v>
      </c>
      <c r="S3371" s="19">
        <v>60</v>
      </c>
      <c r="T3371" s="19">
        <v>110</v>
      </c>
      <c r="U3371" s="19">
        <v>1</v>
      </c>
      <c r="V3371" s="19">
        <v>0</v>
      </c>
      <c r="W3371" s="20">
        <v>0.08</v>
      </c>
      <c r="X3371" s="21">
        <v>1382.3999999999999</v>
      </c>
      <c r="Y3371" s="22" t="s">
        <v>33</v>
      </c>
      <c r="Z3371" s="14"/>
      <c r="AA3371" s="24"/>
      <c r="AB3371" s="14"/>
      <c r="AC3371" s="14"/>
      <c r="AD3371" s="25"/>
      <c r="AE3371" s="26"/>
      <c r="AF3371" s="27"/>
      <c r="AG3371" s="309"/>
      <c r="AH3371" s="309"/>
      <c r="AI3371" s="309"/>
      <c r="AJ3371" s="309"/>
      <c r="AK3371" s="309"/>
      <c r="AL3371" s="309"/>
      <c r="AM3371" s="309"/>
      <c r="AN3371" s="309"/>
      <c r="AO3371" s="309"/>
      <c r="AP3371" s="29"/>
      <c r="AQ3371" s="29"/>
      <c r="AR3371" s="29"/>
      <c r="AS3371" s="29"/>
      <c r="AT3371" s="29"/>
      <c r="AU3371" s="29"/>
      <c r="AV3371" s="29"/>
      <c r="AW3371" s="29"/>
      <c r="AX3371" s="29"/>
      <c r="AY3371" s="29"/>
      <c r="AZ3371" s="29"/>
      <c r="BA3371" s="29"/>
      <c r="BB3371" s="29"/>
      <c r="BC3371" s="29"/>
      <c r="BD3371" s="29"/>
      <c r="BE3371" s="29"/>
      <c r="BF3371" s="29"/>
      <c r="BG3371" s="29"/>
      <c r="BH3371" s="29"/>
      <c r="BI3371" s="29"/>
      <c r="BJ3371" s="29"/>
      <c r="BK3371" s="29"/>
      <c r="BL3371" s="29"/>
      <c r="BM3371" s="29"/>
      <c r="BN3371" s="29"/>
      <c r="BO3371" s="29"/>
      <c r="BP3371" s="29"/>
      <c r="BQ3371" s="29"/>
      <c r="BR3371" s="29"/>
      <c r="BS3371" s="29"/>
      <c r="BT3371" s="29"/>
      <c r="BU3371" s="29"/>
      <c r="BV3371" s="29"/>
      <c r="BW3371" s="29"/>
      <c r="BX3371" s="29"/>
      <c r="BY3371" s="29"/>
      <c r="BZ3371" s="29"/>
      <c r="CA3371" s="29"/>
      <c r="CB3371" s="29"/>
      <c r="CC3371" s="29"/>
      <c r="CD3371" s="29"/>
      <c r="CE3371" s="29"/>
      <c r="CF3371" s="29"/>
      <c r="CG3371" s="29"/>
      <c r="CH3371" s="29"/>
      <c r="CI3371" s="29"/>
      <c r="CJ3371" s="29"/>
      <c r="CK3371" s="29"/>
      <c r="CL3371" s="29"/>
      <c r="CM3371" s="29"/>
      <c r="CN3371" s="29"/>
      <c r="CO3371" s="29"/>
      <c r="CP3371" s="29"/>
      <c r="CQ3371" s="29"/>
      <c r="CR3371" s="29"/>
      <c r="CS3371" s="29"/>
      <c r="CT3371" s="29"/>
      <c r="CU3371" s="29"/>
      <c r="CV3371" s="29"/>
      <c r="CW3371" s="29"/>
      <c r="CX3371" s="29"/>
      <c r="CY3371" s="29"/>
      <c r="CZ3371" s="29"/>
      <c r="DA3371" s="29"/>
      <c r="DB3371" s="29"/>
      <c r="DC3371" s="29"/>
      <c r="DD3371" s="29"/>
      <c r="DE3371" s="29"/>
      <c r="DF3371" s="29"/>
      <c r="DG3371" s="29"/>
      <c r="DH3371" s="29"/>
      <c r="DI3371" s="29"/>
      <c r="DJ3371" s="29"/>
      <c r="DK3371" s="29"/>
      <c r="DL3371" s="29"/>
      <c r="DM3371" s="29"/>
      <c r="DN3371" s="29"/>
      <c r="DO3371" s="29"/>
      <c r="DP3371" s="29"/>
      <c r="DQ3371" s="29"/>
      <c r="DR3371" s="29"/>
      <c r="DS3371" s="29"/>
      <c r="DT3371" s="29"/>
      <c r="DU3371" s="29"/>
      <c r="DV3371" s="29"/>
      <c r="DW3371" s="29"/>
      <c r="DX3371" s="29"/>
      <c r="DY3371" s="29"/>
      <c r="DZ3371" s="29"/>
      <c r="EA3371" s="29"/>
      <c r="EB3371" s="29"/>
      <c r="EC3371" s="29"/>
      <c r="ED3371" s="29"/>
      <c r="EE3371" s="29"/>
      <c r="EF3371" s="29"/>
      <c r="EG3371" s="29"/>
      <c r="EH3371" s="29"/>
      <c r="EI3371" s="29"/>
      <c r="EJ3371" s="29"/>
      <c r="EK3371" s="29"/>
      <c r="EL3371" s="29"/>
      <c r="EM3371" s="29"/>
      <c r="EN3371" s="29"/>
      <c r="EO3371" s="29"/>
      <c r="EP3371" s="29"/>
      <c r="EQ3371" s="29"/>
      <c r="ER3371" s="29"/>
      <c r="ES3371" s="29"/>
      <c r="ET3371" s="29"/>
      <c r="EU3371" s="29"/>
      <c r="EV3371" s="29"/>
      <c r="EW3371" s="29"/>
      <c r="EX3371" s="29"/>
      <c r="EY3371" s="29"/>
      <c r="EZ3371" s="29"/>
      <c r="FA3371" s="29"/>
      <c r="FB3371" s="29"/>
      <c r="FC3371" s="29"/>
      <c r="FD3371" s="29"/>
      <c r="FE3371" s="29"/>
      <c r="FF3371" s="29"/>
      <c r="FG3371" s="29"/>
      <c r="FH3371" s="29"/>
      <c r="FI3371" s="29"/>
      <c r="FJ3371" s="29"/>
      <c r="FK3371" s="29"/>
      <c r="FL3371" s="29"/>
      <c r="FM3371" s="29"/>
      <c r="FN3371" s="29"/>
      <c r="FO3371" s="29"/>
      <c r="FP3371" s="29"/>
      <c r="FQ3371" s="29"/>
      <c r="FR3371" s="29"/>
      <c r="FS3371" s="29"/>
      <c r="FT3371" s="29"/>
      <c r="FU3371" s="29"/>
      <c r="FV3371" s="29"/>
      <c r="FW3371" s="29"/>
      <c r="FX3371" s="29"/>
      <c r="FY3371" s="29"/>
      <c r="FZ3371" s="29"/>
      <c r="GA3371" s="29"/>
      <c r="GB3371" s="29"/>
      <c r="GC3371" s="29"/>
      <c r="GD3371" s="29"/>
      <c r="GE3371" s="29"/>
      <c r="GF3371" s="29"/>
      <c r="GG3371" s="29"/>
      <c r="GH3371" s="29"/>
      <c r="GI3371" s="29"/>
      <c r="GJ3371" s="29"/>
      <c r="GK3371" s="29"/>
      <c r="GL3371" s="29"/>
      <c r="GM3371" s="29"/>
      <c r="GN3371" s="29"/>
      <c r="GO3371" s="29"/>
      <c r="GP3371" s="29"/>
      <c r="GQ3371" s="29"/>
      <c r="GR3371" s="29"/>
      <c r="GS3371" s="29"/>
      <c r="GT3371" s="29"/>
      <c r="GU3371" s="29"/>
      <c r="GV3371" s="29"/>
      <c r="GW3371" s="29"/>
      <c r="GX3371" s="29"/>
      <c r="GY3371" s="29"/>
      <c r="GZ3371" s="29"/>
      <c r="HA3371" s="29"/>
      <c r="HB3371" s="29"/>
      <c r="HC3371" s="29"/>
      <c r="HD3371" s="29"/>
      <c r="HE3371" s="29"/>
      <c r="HF3371" s="29"/>
      <c r="HG3371" s="29"/>
      <c r="HH3371" s="29"/>
      <c r="HI3371" s="29"/>
      <c r="HJ3371" s="29"/>
      <c r="HK3371" s="29"/>
      <c r="HL3371" s="29"/>
      <c r="HM3371" s="29"/>
      <c r="HN3371" s="29"/>
      <c r="HO3371" s="29"/>
      <c r="HP3371" s="29"/>
      <c r="HQ3371" s="29"/>
      <c r="HR3371" s="29"/>
      <c r="HS3371" s="29"/>
      <c r="HT3371" s="29"/>
      <c r="HU3371" s="29"/>
      <c r="HV3371" s="29"/>
      <c r="HW3371" s="29"/>
      <c r="HX3371" s="29"/>
      <c r="HY3371" s="29"/>
      <c r="HZ3371" s="29"/>
      <c r="IA3371" s="29"/>
      <c r="IB3371" s="29"/>
      <c r="IC3371" s="29"/>
      <c r="ID3371" s="29"/>
      <c r="IE3371" s="29"/>
      <c r="IF3371" s="29"/>
      <c r="IG3371" s="29"/>
      <c r="IH3371" s="29"/>
      <c r="II3371" s="29"/>
      <c r="IJ3371" s="29"/>
      <c r="IK3371" s="29"/>
      <c r="IL3371" s="29"/>
      <c r="IM3371" s="29"/>
      <c r="IN3371" s="29"/>
      <c r="IO3371" s="29"/>
      <c r="IP3371" s="29"/>
      <c r="IQ3371" s="29"/>
      <c r="IR3371" s="29"/>
      <c r="IS3371" s="29"/>
      <c r="IT3371" s="29"/>
      <c r="IU3371" s="29"/>
      <c r="IV3371" s="29"/>
      <c r="IW3371" s="29"/>
      <c r="IX3371" s="29"/>
      <c r="IY3371" s="29"/>
      <c r="IZ3371" s="29"/>
      <c r="JA3371" s="29"/>
      <c r="JB3371" s="29"/>
      <c r="JC3371" s="29"/>
      <c r="JD3371" s="29"/>
      <c r="JE3371" s="29"/>
      <c r="JF3371" s="29"/>
      <c r="JG3371" s="29"/>
      <c r="JH3371" s="29"/>
      <c r="JI3371" s="29"/>
      <c r="JJ3371" s="29"/>
      <c r="JK3371" s="29"/>
      <c r="JL3371" s="29"/>
      <c r="JM3371" s="29"/>
      <c r="JN3371" s="29"/>
      <c r="JO3371" s="29"/>
      <c r="JP3371" s="29"/>
      <c r="JQ3371" s="29"/>
      <c r="JR3371" s="29"/>
      <c r="JS3371" s="29"/>
      <c r="JT3371" s="29"/>
      <c r="JU3371" s="29"/>
      <c r="JV3371" s="29"/>
      <c r="JW3371" s="29"/>
      <c r="JX3371" s="29"/>
      <c r="JY3371" s="29"/>
      <c r="JZ3371" s="29"/>
      <c r="KA3371" s="29"/>
      <c r="KB3371" s="29"/>
      <c r="KC3371" s="29"/>
      <c r="KD3371" s="29"/>
      <c r="KE3371" s="29"/>
      <c r="KF3371" s="29"/>
      <c r="KG3371" s="29"/>
      <c r="KH3371" s="29"/>
      <c r="KI3371" s="29"/>
      <c r="KJ3371" s="29"/>
      <c r="KK3371" s="29"/>
      <c r="KL3371" s="29"/>
      <c r="KM3371" s="29"/>
      <c r="KN3371" s="29"/>
      <c r="KO3371" s="29"/>
      <c r="KP3371" s="29"/>
      <c r="KQ3371" s="29"/>
      <c r="KR3371" s="29"/>
      <c r="KS3371" s="29"/>
      <c r="KT3371" s="29"/>
      <c r="KU3371" s="29"/>
      <c r="KV3371" s="29"/>
      <c r="KW3371" s="29"/>
      <c r="KX3371" s="29"/>
      <c r="KY3371" s="29"/>
      <c r="KZ3371" s="29"/>
      <c r="LA3371" s="29"/>
      <c r="LB3371" s="29"/>
      <c r="LC3371" s="29"/>
      <c r="LD3371" s="29"/>
      <c r="LE3371" s="29"/>
      <c r="LF3371" s="29"/>
      <c r="LG3371" s="29"/>
      <c r="LH3371" s="29"/>
      <c r="LI3371" s="29"/>
      <c r="LJ3371" s="29"/>
      <c r="LK3371" s="29"/>
      <c r="LL3371" s="29"/>
      <c r="LM3371" s="29"/>
      <c r="LN3371" s="29"/>
      <c r="LO3371" s="29"/>
      <c r="LP3371" s="29"/>
      <c r="LQ3371" s="29"/>
      <c r="LR3371" s="29"/>
      <c r="LS3371" s="29"/>
      <c r="LT3371" s="29"/>
      <c r="LU3371" s="29"/>
      <c r="LV3371" s="29"/>
      <c r="LW3371" s="29"/>
      <c r="LX3371" s="29"/>
      <c r="LY3371" s="29"/>
      <c r="LZ3371" s="29"/>
      <c r="MA3371" s="29"/>
      <c r="MB3371" s="29"/>
      <c r="MC3371" s="29"/>
      <c r="MD3371" s="29"/>
      <c r="ME3371" s="29"/>
      <c r="MF3371" s="29"/>
      <c r="MG3371" s="29"/>
      <c r="MH3371" s="29"/>
      <c r="MI3371" s="29"/>
      <c r="MJ3371" s="29"/>
      <c r="MK3371" s="29"/>
      <c r="ML3371" s="29"/>
      <c r="MM3371" s="29"/>
      <c r="MN3371" s="29"/>
      <c r="MO3371" s="29"/>
      <c r="MP3371" s="29"/>
      <c r="MQ3371" s="29"/>
      <c r="MR3371" s="29"/>
      <c r="MS3371" s="29"/>
      <c r="MT3371" s="29"/>
      <c r="MU3371" s="29"/>
      <c r="MV3371" s="29"/>
      <c r="MW3371" s="29"/>
      <c r="MX3371" s="29"/>
      <c r="MY3371" s="29"/>
      <c r="MZ3371" s="29"/>
      <c r="NA3371" s="29"/>
      <c r="NB3371" s="29"/>
      <c r="NC3371" s="29"/>
      <c r="ND3371" s="29"/>
      <c r="NE3371" s="29"/>
      <c r="NF3371" s="29"/>
      <c r="NG3371" s="29"/>
      <c r="NH3371" s="29"/>
      <c r="NI3371" s="29"/>
      <c r="NJ3371" s="29"/>
      <c r="NK3371" s="29"/>
      <c r="NL3371" s="29"/>
      <c r="NM3371" s="29"/>
      <c r="NN3371" s="29"/>
      <c r="NO3371" s="29"/>
      <c r="NP3371" s="29"/>
      <c r="NQ3371" s="29"/>
      <c r="NR3371" s="29"/>
      <c r="NS3371" s="29"/>
      <c r="NT3371" s="29"/>
      <c r="NU3371" s="29"/>
      <c r="NV3371" s="29"/>
      <c r="NW3371" s="29"/>
      <c r="NX3371" s="29"/>
      <c r="NY3371" s="29"/>
      <c r="NZ3371" s="29"/>
      <c r="OA3371" s="29"/>
      <c r="OB3371" s="29"/>
      <c r="OC3371" s="29"/>
      <c r="OD3371" s="29"/>
      <c r="OE3371" s="29"/>
      <c r="OF3371" s="29"/>
      <c r="OG3371" s="29"/>
      <c r="OH3371" s="29"/>
    </row>
    <row r="3372" spans="1:398" ht="16.5" customHeight="1">
      <c r="A3372" s="41" t="s">
        <v>8908</v>
      </c>
      <c r="B3372" s="41"/>
      <c r="C3372" s="368"/>
      <c r="D3372" s="2"/>
      <c r="E3372" s="308" t="s">
        <v>2768</v>
      </c>
      <c r="F3372" s="308" t="s">
        <v>2769</v>
      </c>
      <c r="G3372" s="308" t="s">
        <v>2770</v>
      </c>
      <c r="H3372" s="308">
        <v>2018</v>
      </c>
      <c r="I3372" s="308">
        <v>2</v>
      </c>
      <c r="J3372" s="308">
        <v>0</v>
      </c>
      <c r="K3372" s="308">
        <v>0</v>
      </c>
      <c r="L3372" s="16" t="s">
        <v>8918</v>
      </c>
      <c r="M3372" s="106"/>
      <c r="N3372" s="16" t="s">
        <v>2570</v>
      </c>
      <c r="O3372" s="311">
        <v>1920</v>
      </c>
      <c r="P3372" s="17">
        <v>0</v>
      </c>
      <c r="Q3372" s="17">
        <v>0</v>
      </c>
      <c r="R3372" s="18" t="s">
        <v>33</v>
      </c>
      <c r="S3372" s="19">
        <v>60</v>
      </c>
      <c r="T3372" s="19">
        <v>110</v>
      </c>
      <c r="U3372" s="19">
        <v>6</v>
      </c>
      <c r="V3372" s="19">
        <v>0</v>
      </c>
      <c r="W3372" s="310">
        <v>0.08</v>
      </c>
      <c r="X3372" s="21">
        <v>307.2</v>
      </c>
      <c r="Y3372" s="22" t="s">
        <v>33</v>
      </c>
      <c r="Z3372" s="14"/>
      <c r="AA3372" s="24"/>
      <c r="AB3372" s="14"/>
      <c r="AC3372" s="14"/>
      <c r="AD3372" s="25"/>
      <c r="AE3372" s="26"/>
      <c r="AF3372" s="27"/>
      <c r="AG3372" s="309"/>
      <c r="AH3372" s="309"/>
      <c r="AI3372" s="309"/>
      <c r="AJ3372" s="309"/>
      <c r="AK3372" s="309"/>
      <c r="AL3372" s="309"/>
      <c r="AM3372" s="309"/>
      <c r="AN3372" s="309"/>
      <c r="AO3372" s="309"/>
      <c r="AP3372" s="29"/>
      <c r="AQ3372" s="29"/>
      <c r="AR3372" s="29"/>
      <c r="AS3372" s="29"/>
      <c r="AT3372" s="29"/>
      <c r="AU3372" s="29"/>
      <c r="AV3372" s="29"/>
      <c r="AW3372" s="29"/>
      <c r="AX3372" s="29"/>
      <c r="AY3372" s="29"/>
      <c r="AZ3372" s="29"/>
      <c r="BA3372" s="29"/>
      <c r="BB3372" s="29"/>
      <c r="BC3372" s="29"/>
      <c r="BD3372" s="29"/>
      <c r="BE3372" s="29"/>
      <c r="BF3372" s="29"/>
      <c r="BG3372" s="29"/>
      <c r="BH3372" s="29"/>
      <c r="BI3372" s="29"/>
      <c r="BJ3372" s="29"/>
      <c r="BK3372" s="29"/>
      <c r="BL3372" s="29"/>
      <c r="BM3372" s="29"/>
      <c r="BN3372" s="29"/>
      <c r="BO3372" s="29"/>
      <c r="BP3372" s="29"/>
      <c r="BQ3372" s="29"/>
      <c r="BR3372" s="29"/>
      <c r="BS3372" s="29"/>
      <c r="BT3372" s="29"/>
      <c r="BU3372" s="29"/>
      <c r="BV3372" s="29"/>
      <c r="BW3372" s="29"/>
      <c r="BX3372" s="29"/>
      <c r="BY3372" s="29"/>
      <c r="BZ3372" s="29"/>
      <c r="CA3372" s="29"/>
      <c r="CB3372" s="29"/>
      <c r="CC3372" s="29"/>
      <c r="CD3372" s="29"/>
      <c r="CE3372" s="29"/>
      <c r="CF3372" s="29"/>
      <c r="CG3372" s="29"/>
      <c r="CH3372" s="29"/>
      <c r="CI3372" s="29"/>
      <c r="CJ3372" s="29"/>
      <c r="CK3372" s="29"/>
      <c r="CL3372" s="29"/>
      <c r="CM3372" s="29"/>
      <c r="CN3372" s="29"/>
      <c r="CO3372" s="29"/>
      <c r="CP3372" s="29"/>
      <c r="CQ3372" s="29"/>
      <c r="CR3372" s="29"/>
      <c r="CS3372" s="29"/>
      <c r="CT3372" s="29"/>
      <c r="CU3372" s="29"/>
      <c r="CV3372" s="29"/>
      <c r="CW3372" s="29"/>
      <c r="CX3372" s="29"/>
      <c r="CY3372" s="29"/>
      <c r="CZ3372" s="29"/>
      <c r="DA3372" s="29"/>
      <c r="DB3372" s="29"/>
      <c r="DC3372" s="29"/>
      <c r="DD3372" s="29"/>
      <c r="DE3372" s="29"/>
      <c r="DF3372" s="29"/>
      <c r="DG3372" s="29"/>
      <c r="DH3372" s="29"/>
      <c r="DI3372" s="29"/>
      <c r="DJ3372" s="29"/>
      <c r="DK3372" s="29"/>
      <c r="DL3372" s="29"/>
      <c r="DM3372" s="29"/>
      <c r="DN3372" s="29"/>
      <c r="DO3372" s="29"/>
      <c r="DP3372" s="29"/>
      <c r="DQ3372" s="29"/>
      <c r="DR3372" s="29"/>
      <c r="DS3372" s="29"/>
      <c r="DT3372" s="29"/>
      <c r="DU3372" s="29"/>
      <c r="DV3372" s="29"/>
      <c r="DW3372" s="29"/>
      <c r="DX3372" s="29"/>
      <c r="DY3372" s="29"/>
      <c r="DZ3372" s="29"/>
      <c r="EA3372" s="29"/>
      <c r="EB3372" s="29"/>
      <c r="EC3372" s="29"/>
      <c r="ED3372" s="29"/>
      <c r="EE3372" s="29"/>
      <c r="EF3372" s="29"/>
      <c r="EG3372" s="29"/>
      <c r="EH3372" s="29"/>
      <c r="EI3372" s="29"/>
      <c r="EJ3372" s="29"/>
      <c r="EK3372" s="29"/>
      <c r="EL3372" s="29"/>
      <c r="EM3372" s="29"/>
      <c r="EN3372" s="29"/>
      <c r="EO3372" s="29"/>
      <c r="EP3372" s="29"/>
      <c r="EQ3372" s="29"/>
      <c r="ER3372" s="29"/>
      <c r="ES3372" s="29"/>
      <c r="ET3372" s="29"/>
      <c r="EU3372" s="29"/>
      <c r="EV3372" s="29"/>
      <c r="EW3372" s="29"/>
      <c r="EX3372" s="29"/>
      <c r="EY3372" s="29"/>
      <c r="EZ3372" s="29"/>
      <c r="FA3372" s="29"/>
      <c r="FB3372" s="29"/>
      <c r="FC3372" s="29"/>
      <c r="FD3372" s="29"/>
      <c r="FE3372" s="29"/>
      <c r="FF3372" s="29"/>
      <c r="FG3372" s="29"/>
      <c r="FH3372" s="29"/>
      <c r="FI3372" s="29"/>
      <c r="FJ3372" s="29"/>
      <c r="FK3372" s="29"/>
      <c r="FL3372" s="29"/>
      <c r="FM3372" s="29"/>
      <c r="FN3372" s="29"/>
      <c r="FO3372" s="29"/>
      <c r="FP3372" s="29"/>
      <c r="FQ3372" s="29"/>
      <c r="FR3372" s="29"/>
      <c r="FS3372" s="29"/>
      <c r="FT3372" s="29"/>
      <c r="FU3372" s="29"/>
      <c r="FV3372" s="29"/>
      <c r="FW3372" s="29"/>
      <c r="FX3372" s="29"/>
      <c r="FY3372" s="29"/>
      <c r="FZ3372" s="29"/>
      <c r="GA3372" s="29"/>
      <c r="GB3372" s="29"/>
      <c r="GC3372" s="29"/>
      <c r="GD3372" s="29"/>
      <c r="GE3372" s="29"/>
      <c r="GF3372" s="29"/>
      <c r="GG3372" s="29"/>
      <c r="GH3372" s="29"/>
      <c r="GI3372" s="29"/>
      <c r="GJ3372" s="29"/>
      <c r="GK3372" s="29"/>
      <c r="GL3372" s="29"/>
      <c r="GM3372" s="29"/>
      <c r="GN3372" s="29"/>
      <c r="GO3372" s="29"/>
      <c r="GP3372" s="29"/>
      <c r="GQ3372" s="29"/>
      <c r="GR3372" s="29"/>
      <c r="GS3372" s="29"/>
      <c r="GT3372" s="29"/>
      <c r="GU3372" s="29"/>
      <c r="GV3372" s="29"/>
      <c r="GW3372" s="29"/>
      <c r="GX3372" s="29"/>
      <c r="GY3372" s="29"/>
      <c r="GZ3372" s="29"/>
      <c r="HA3372" s="29"/>
      <c r="HB3372" s="29"/>
      <c r="HC3372" s="29"/>
      <c r="HD3372" s="29"/>
      <c r="HE3372" s="29"/>
      <c r="HF3372" s="29"/>
      <c r="HG3372" s="29"/>
      <c r="HH3372" s="29"/>
      <c r="HI3372" s="29"/>
      <c r="HJ3372" s="29"/>
      <c r="HK3372" s="29"/>
      <c r="HL3372" s="29"/>
      <c r="HM3372" s="29"/>
      <c r="HN3372" s="29"/>
      <c r="HO3372" s="29"/>
      <c r="HP3372" s="29"/>
      <c r="HQ3372" s="29"/>
      <c r="HR3372" s="29"/>
      <c r="HS3372" s="29"/>
      <c r="HT3372" s="29"/>
      <c r="HU3372" s="29"/>
      <c r="HV3372" s="29"/>
      <c r="HW3372" s="29"/>
      <c r="HX3372" s="29"/>
      <c r="HY3372" s="29"/>
      <c r="HZ3372" s="29"/>
      <c r="IA3372" s="29"/>
      <c r="IB3372" s="29"/>
      <c r="IC3372" s="29"/>
      <c r="ID3372" s="29"/>
      <c r="IE3372" s="29"/>
      <c r="IF3372" s="29"/>
      <c r="IG3372" s="29"/>
      <c r="IH3372" s="29"/>
      <c r="II3372" s="29"/>
      <c r="IJ3372" s="29"/>
      <c r="IK3372" s="29"/>
      <c r="IL3372" s="29"/>
      <c r="IM3372" s="29"/>
      <c r="IN3372" s="29"/>
      <c r="IO3372" s="29"/>
      <c r="IP3372" s="29"/>
      <c r="IQ3372" s="29"/>
      <c r="IR3372" s="29"/>
      <c r="IS3372" s="29"/>
      <c r="IT3372" s="29"/>
      <c r="IU3372" s="29"/>
      <c r="IV3372" s="29"/>
      <c r="IW3372" s="29"/>
      <c r="IX3372" s="29"/>
      <c r="IY3372" s="29"/>
      <c r="IZ3372" s="29"/>
      <c r="JA3372" s="29"/>
      <c r="JB3372" s="29"/>
      <c r="JC3372" s="29"/>
      <c r="JD3372" s="29"/>
      <c r="JE3372" s="29"/>
      <c r="JF3372" s="29"/>
      <c r="JG3372" s="29"/>
      <c r="JH3372" s="29"/>
      <c r="JI3372" s="29"/>
      <c r="JJ3372" s="29"/>
      <c r="JK3372" s="29"/>
      <c r="JL3372" s="29"/>
      <c r="JM3372" s="29"/>
      <c r="JN3372" s="29"/>
      <c r="JO3372" s="29"/>
      <c r="JP3372" s="29"/>
      <c r="JQ3372" s="29"/>
      <c r="JR3372" s="29"/>
      <c r="JS3372" s="29"/>
      <c r="JT3372" s="29"/>
      <c r="JU3372" s="29"/>
      <c r="JV3372" s="29"/>
      <c r="JW3372" s="29"/>
      <c r="JX3372" s="29"/>
      <c r="JY3372" s="29"/>
      <c r="JZ3372" s="29"/>
      <c r="KA3372" s="29"/>
      <c r="KB3372" s="29"/>
      <c r="KC3372" s="29"/>
      <c r="KD3372" s="29"/>
      <c r="KE3372" s="29"/>
      <c r="KF3372" s="29"/>
      <c r="KG3372" s="29"/>
      <c r="KH3372" s="29"/>
      <c r="KI3372" s="29"/>
      <c r="KJ3372" s="29"/>
      <c r="KK3372" s="29"/>
      <c r="KL3372" s="29"/>
      <c r="KM3372" s="29"/>
      <c r="KN3372" s="29"/>
      <c r="KO3372" s="29"/>
      <c r="KP3372" s="29"/>
      <c r="KQ3372" s="29"/>
      <c r="KR3372" s="29"/>
      <c r="KS3372" s="29"/>
      <c r="KT3372" s="29"/>
      <c r="KU3372" s="29"/>
      <c r="KV3372" s="29"/>
      <c r="KW3372" s="29"/>
      <c r="KX3372" s="29"/>
      <c r="KY3372" s="29"/>
      <c r="KZ3372" s="29"/>
      <c r="LA3372" s="29"/>
      <c r="LB3372" s="29"/>
      <c r="LC3372" s="29"/>
      <c r="LD3372" s="29"/>
      <c r="LE3372" s="29"/>
      <c r="LF3372" s="29"/>
      <c r="LG3372" s="29"/>
      <c r="LH3372" s="29"/>
      <c r="LI3372" s="29"/>
      <c r="LJ3372" s="29"/>
      <c r="LK3372" s="29"/>
      <c r="LL3372" s="29"/>
      <c r="LM3372" s="29"/>
      <c r="LN3372" s="29"/>
      <c r="LO3372" s="29"/>
      <c r="LP3372" s="29"/>
      <c r="LQ3372" s="29"/>
      <c r="LR3372" s="29"/>
      <c r="LS3372" s="29"/>
      <c r="LT3372" s="29"/>
      <c r="LU3372" s="29"/>
      <c r="LV3372" s="29"/>
      <c r="LW3372" s="29"/>
      <c r="LX3372" s="29"/>
      <c r="LY3372" s="29"/>
      <c r="LZ3372" s="29"/>
      <c r="MA3372" s="29"/>
      <c r="MB3372" s="29"/>
      <c r="MC3372" s="29"/>
      <c r="MD3372" s="29"/>
      <c r="ME3372" s="29"/>
      <c r="MF3372" s="29"/>
      <c r="MG3372" s="29"/>
      <c r="MH3372" s="29"/>
      <c r="MI3372" s="29"/>
      <c r="MJ3372" s="29"/>
      <c r="MK3372" s="29"/>
      <c r="ML3372" s="29"/>
      <c r="MM3372" s="29"/>
      <c r="MN3372" s="29"/>
      <c r="MO3372" s="29"/>
      <c r="MP3372" s="29"/>
      <c r="MQ3372" s="29"/>
      <c r="MR3372" s="29"/>
      <c r="MS3372" s="29"/>
      <c r="MT3372" s="29"/>
      <c r="MU3372" s="29"/>
      <c r="MV3372" s="29"/>
      <c r="MW3372" s="29"/>
      <c r="MX3372" s="29"/>
      <c r="MY3372" s="29"/>
      <c r="MZ3372" s="29"/>
      <c r="NA3372" s="29"/>
      <c r="NB3372" s="29"/>
      <c r="NC3372" s="29"/>
      <c r="ND3372" s="29"/>
      <c r="NE3372" s="29"/>
      <c r="NF3372" s="29"/>
      <c r="NG3372" s="29"/>
      <c r="NH3372" s="29"/>
      <c r="NI3372" s="29"/>
      <c r="NJ3372" s="29"/>
      <c r="NK3372" s="29"/>
      <c r="NL3372" s="29"/>
      <c r="NM3372" s="29"/>
      <c r="NN3372" s="29"/>
      <c r="NO3372" s="29"/>
      <c r="NP3372" s="29"/>
      <c r="NQ3372" s="29"/>
      <c r="NR3372" s="29"/>
      <c r="NS3372" s="29"/>
      <c r="NT3372" s="29"/>
      <c r="NU3372" s="29"/>
      <c r="NV3372" s="29"/>
      <c r="NW3372" s="29"/>
      <c r="NX3372" s="29"/>
      <c r="NY3372" s="29"/>
      <c r="NZ3372" s="29"/>
      <c r="OA3372" s="29"/>
      <c r="OB3372" s="29"/>
      <c r="OC3372" s="29"/>
      <c r="OD3372" s="29"/>
      <c r="OE3372" s="29"/>
      <c r="OF3372" s="29"/>
      <c r="OG3372" s="29"/>
      <c r="OH3372" s="29"/>
    </row>
    <row r="3373" spans="1:398" ht="16.5" customHeight="1">
      <c r="A3373" s="41" t="s">
        <v>8929</v>
      </c>
      <c r="B3373" s="41"/>
      <c r="C3373" s="368"/>
      <c r="D3373" s="2"/>
      <c r="E3373" s="308" t="s">
        <v>2751</v>
      </c>
      <c r="F3373" s="308" t="s">
        <v>2752</v>
      </c>
      <c r="G3373" s="308" t="s">
        <v>2753</v>
      </c>
      <c r="H3373" s="308">
        <v>2017</v>
      </c>
      <c r="I3373" s="308">
        <v>2</v>
      </c>
      <c r="J3373" s="308">
        <v>0</v>
      </c>
      <c r="K3373" s="308">
        <v>0</v>
      </c>
      <c r="L3373" s="16" t="s">
        <v>8933</v>
      </c>
      <c r="M3373" s="106"/>
      <c r="N3373" s="16" t="s">
        <v>2570</v>
      </c>
      <c r="O3373" s="17">
        <v>1920</v>
      </c>
      <c r="P3373" s="17">
        <v>0</v>
      </c>
      <c r="Q3373" s="17">
        <v>0</v>
      </c>
      <c r="R3373" s="18" t="s">
        <v>33</v>
      </c>
      <c r="S3373" s="19">
        <v>60</v>
      </c>
      <c r="T3373" s="19">
        <v>110</v>
      </c>
      <c r="U3373" s="19">
        <v>2</v>
      </c>
      <c r="V3373" s="19">
        <v>0</v>
      </c>
      <c r="W3373" s="310">
        <v>0.08</v>
      </c>
      <c r="X3373" s="21">
        <v>307.2</v>
      </c>
      <c r="Y3373" s="22" t="s">
        <v>33</v>
      </c>
      <c r="Z3373" s="14"/>
      <c r="AA3373" s="24"/>
      <c r="AB3373" s="14"/>
      <c r="AC3373" s="14"/>
      <c r="AD3373" s="25"/>
      <c r="AE3373" s="26"/>
      <c r="AF3373" s="27"/>
      <c r="AG3373" s="309"/>
      <c r="AH3373" s="309"/>
      <c r="AI3373" s="309"/>
      <c r="AJ3373" s="309"/>
      <c r="AK3373" s="309"/>
      <c r="AL3373" s="309"/>
      <c r="AM3373" s="309"/>
      <c r="AN3373" s="309"/>
      <c r="AO3373" s="309"/>
      <c r="AP3373" s="29"/>
      <c r="AQ3373" s="29"/>
      <c r="AR3373" s="29"/>
      <c r="AS3373" s="29"/>
      <c r="AT3373" s="29"/>
      <c r="AU3373" s="29"/>
      <c r="AV3373" s="29"/>
      <c r="AW3373" s="29"/>
      <c r="AX3373" s="29"/>
      <c r="AY3373" s="29"/>
      <c r="AZ3373" s="29"/>
      <c r="BA3373" s="29"/>
      <c r="BB3373" s="29"/>
      <c r="BC3373" s="29"/>
      <c r="BD3373" s="29"/>
      <c r="BE3373" s="29"/>
      <c r="BF3373" s="29"/>
      <c r="BG3373" s="29"/>
      <c r="BH3373" s="29"/>
      <c r="BI3373" s="29"/>
      <c r="BJ3373" s="29"/>
      <c r="BK3373" s="29"/>
      <c r="BL3373" s="29"/>
      <c r="BM3373" s="29"/>
      <c r="BN3373" s="29"/>
      <c r="BO3373" s="29"/>
      <c r="BP3373" s="29"/>
      <c r="BQ3373" s="29"/>
      <c r="BR3373" s="29"/>
      <c r="BS3373" s="29"/>
      <c r="BT3373" s="29"/>
      <c r="BU3373" s="29"/>
      <c r="BV3373" s="29"/>
      <c r="BW3373" s="29"/>
      <c r="BX3373" s="29"/>
      <c r="BY3373" s="29"/>
      <c r="BZ3373" s="29"/>
      <c r="CA3373" s="29"/>
      <c r="CB3373" s="29"/>
      <c r="CC3373" s="29"/>
      <c r="CD3373" s="29"/>
      <c r="CE3373" s="29"/>
      <c r="CF3373" s="29"/>
      <c r="CG3373" s="29"/>
      <c r="CH3373" s="29"/>
      <c r="CI3373" s="29"/>
      <c r="CJ3373" s="29"/>
      <c r="CK3373" s="29"/>
      <c r="CL3373" s="29"/>
      <c r="CM3373" s="29"/>
      <c r="CN3373" s="29"/>
      <c r="CO3373" s="29"/>
      <c r="CP3373" s="29"/>
      <c r="CQ3373" s="29"/>
      <c r="CR3373" s="29"/>
      <c r="CS3373" s="29"/>
      <c r="CT3373" s="29"/>
      <c r="CU3373" s="29"/>
      <c r="CV3373" s="29"/>
      <c r="CW3373" s="29"/>
      <c r="CX3373" s="29"/>
      <c r="CY3373" s="29"/>
      <c r="CZ3373" s="29"/>
      <c r="DA3373" s="29"/>
      <c r="DB3373" s="29"/>
      <c r="DC3373" s="29"/>
      <c r="DD3373" s="29"/>
      <c r="DE3373" s="29"/>
      <c r="DF3373" s="29"/>
      <c r="DG3373" s="29"/>
      <c r="DH3373" s="29"/>
      <c r="DI3373" s="29"/>
      <c r="DJ3373" s="29"/>
      <c r="DK3373" s="29"/>
      <c r="DL3373" s="29"/>
      <c r="DM3373" s="29"/>
      <c r="DN3373" s="29"/>
      <c r="DO3373" s="29"/>
      <c r="DP3373" s="29"/>
      <c r="DQ3373" s="29"/>
      <c r="DR3373" s="29"/>
      <c r="DS3373" s="29"/>
      <c r="DT3373" s="29"/>
      <c r="DU3373" s="29"/>
      <c r="DV3373" s="29"/>
      <c r="DW3373" s="29"/>
      <c r="DX3373" s="29"/>
      <c r="DY3373" s="29"/>
      <c r="DZ3373" s="29"/>
      <c r="EA3373" s="29"/>
      <c r="EB3373" s="29"/>
      <c r="EC3373" s="29"/>
      <c r="ED3373" s="29"/>
      <c r="EE3373" s="29"/>
      <c r="EF3373" s="29"/>
      <c r="EG3373" s="29"/>
      <c r="EH3373" s="29"/>
      <c r="EI3373" s="29"/>
      <c r="EJ3373" s="29"/>
      <c r="EK3373" s="29"/>
      <c r="EL3373" s="29"/>
      <c r="EM3373" s="29"/>
      <c r="EN3373" s="29"/>
      <c r="EO3373" s="29"/>
      <c r="EP3373" s="29"/>
      <c r="EQ3373" s="29"/>
      <c r="ER3373" s="29"/>
      <c r="ES3373" s="29"/>
      <c r="ET3373" s="29"/>
      <c r="EU3373" s="29"/>
      <c r="EV3373" s="29"/>
      <c r="EW3373" s="29"/>
      <c r="EX3373" s="29"/>
      <c r="EY3373" s="29"/>
      <c r="EZ3373" s="29"/>
      <c r="FA3373" s="29"/>
      <c r="FB3373" s="29"/>
      <c r="FC3373" s="29"/>
      <c r="FD3373" s="29"/>
      <c r="FE3373" s="29"/>
      <c r="FF3373" s="29"/>
      <c r="FG3373" s="29"/>
      <c r="FH3373" s="29"/>
      <c r="FI3373" s="29"/>
      <c r="FJ3373" s="29"/>
      <c r="FK3373" s="29"/>
      <c r="FL3373" s="29"/>
      <c r="FM3373" s="29"/>
      <c r="FN3373" s="29"/>
      <c r="FO3373" s="29"/>
      <c r="FP3373" s="29"/>
      <c r="FQ3373" s="29"/>
      <c r="FR3373" s="29"/>
      <c r="FS3373" s="29"/>
      <c r="FT3373" s="29"/>
      <c r="FU3373" s="29"/>
      <c r="FV3373" s="29"/>
      <c r="FW3373" s="29"/>
      <c r="FX3373" s="29"/>
      <c r="FY3373" s="29"/>
      <c r="FZ3373" s="29"/>
      <c r="GA3373" s="29"/>
      <c r="GB3373" s="29"/>
      <c r="GC3373" s="29"/>
      <c r="GD3373" s="29"/>
      <c r="GE3373" s="29"/>
      <c r="GF3373" s="29"/>
      <c r="GG3373" s="29"/>
      <c r="GH3373" s="29"/>
      <c r="GI3373" s="29"/>
      <c r="GJ3373" s="29"/>
      <c r="GK3373" s="29"/>
      <c r="GL3373" s="29"/>
      <c r="GM3373" s="29"/>
      <c r="GN3373" s="29"/>
      <c r="GO3373" s="29"/>
      <c r="GP3373" s="29"/>
      <c r="GQ3373" s="29"/>
      <c r="GR3373" s="29"/>
      <c r="GS3373" s="29"/>
      <c r="GT3373" s="29"/>
      <c r="GU3373" s="29"/>
      <c r="GV3373" s="29"/>
      <c r="GW3373" s="29"/>
      <c r="GX3373" s="29"/>
      <c r="GY3373" s="29"/>
      <c r="GZ3373" s="29"/>
      <c r="HA3373" s="29"/>
      <c r="HB3373" s="29"/>
      <c r="HC3373" s="29"/>
      <c r="HD3373" s="29"/>
      <c r="HE3373" s="29"/>
      <c r="HF3373" s="29"/>
      <c r="HG3373" s="29"/>
      <c r="HH3373" s="29"/>
      <c r="HI3373" s="29"/>
      <c r="HJ3373" s="29"/>
      <c r="HK3373" s="29"/>
      <c r="HL3373" s="29"/>
      <c r="HM3373" s="29"/>
      <c r="HN3373" s="29"/>
      <c r="HO3373" s="29"/>
      <c r="HP3373" s="29"/>
      <c r="HQ3373" s="29"/>
      <c r="HR3373" s="29"/>
      <c r="HS3373" s="29"/>
      <c r="HT3373" s="29"/>
      <c r="HU3373" s="29"/>
      <c r="HV3373" s="29"/>
      <c r="HW3373" s="29"/>
      <c r="HX3373" s="29"/>
      <c r="HY3373" s="29"/>
      <c r="HZ3373" s="29"/>
      <c r="IA3373" s="29"/>
      <c r="IB3373" s="29"/>
      <c r="IC3373" s="29"/>
      <c r="ID3373" s="29"/>
      <c r="IE3373" s="29"/>
      <c r="IF3373" s="29"/>
      <c r="IG3373" s="29"/>
      <c r="IH3373" s="29"/>
      <c r="II3373" s="29"/>
      <c r="IJ3373" s="29"/>
      <c r="IK3373" s="29"/>
      <c r="IL3373" s="29"/>
      <c r="IM3373" s="29"/>
      <c r="IN3373" s="29"/>
      <c r="IO3373" s="29"/>
      <c r="IP3373" s="29"/>
      <c r="IQ3373" s="29"/>
      <c r="IR3373" s="29"/>
      <c r="IS3373" s="29"/>
      <c r="IT3373" s="29"/>
      <c r="IU3373" s="29"/>
      <c r="IV3373" s="29"/>
      <c r="IW3373" s="29"/>
      <c r="IX3373" s="29"/>
      <c r="IY3373" s="29"/>
      <c r="IZ3373" s="29"/>
      <c r="JA3373" s="29"/>
      <c r="JB3373" s="29"/>
      <c r="JC3373" s="29"/>
      <c r="JD3373" s="29"/>
      <c r="JE3373" s="29"/>
      <c r="JF3373" s="29"/>
      <c r="JG3373" s="29"/>
      <c r="JH3373" s="29"/>
      <c r="JI3373" s="29"/>
      <c r="JJ3373" s="29"/>
      <c r="JK3373" s="29"/>
      <c r="JL3373" s="29"/>
      <c r="JM3373" s="29"/>
      <c r="JN3373" s="29"/>
      <c r="JO3373" s="29"/>
      <c r="JP3373" s="29"/>
      <c r="JQ3373" s="29"/>
      <c r="JR3373" s="29"/>
      <c r="JS3373" s="29"/>
      <c r="JT3373" s="29"/>
      <c r="JU3373" s="29"/>
      <c r="JV3373" s="29"/>
      <c r="JW3373" s="29"/>
      <c r="JX3373" s="29"/>
      <c r="JY3373" s="29"/>
      <c r="JZ3373" s="29"/>
      <c r="KA3373" s="29"/>
      <c r="KB3373" s="29"/>
      <c r="KC3373" s="29"/>
      <c r="KD3373" s="29"/>
      <c r="KE3373" s="29"/>
      <c r="KF3373" s="29"/>
      <c r="KG3373" s="29"/>
      <c r="KH3373" s="29"/>
      <c r="KI3373" s="29"/>
      <c r="KJ3373" s="29"/>
      <c r="KK3373" s="29"/>
      <c r="KL3373" s="29"/>
      <c r="KM3373" s="29"/>
      <c r="KN3373" s="29"/>
      <c r="KO3373" s="29"/>
      <c r="KP3373" s="29"/>
      <c r="KQ3373" s="29"/>
      <c r="KR3373" s="29"/>
      <c r="KS3373" s="29"/>
      <c r="KT3373" s="29"/>
      <c r="KU3373" s="29"/>
      <c r="KV3373" s="29"/>
      <c r="KW3373" s="29"/>
      <c r="KX3373" s="29"/>
      <c r="KY3373" s="29"/>
      <c r="KZ3373" s="29"/>
      <c r="LA3373" s="29"/>
      <c r="LB3373" s="29"/>
      <c r="LC3373" s="29"/>
      <c r="LD3373" s="29"/>
      <c r="LE3373" s="29"/>
      <c r="LF3373" s="29"/>
      <c r="LG3373" s="29"/>
      <c r="LH3373" s="29"/>
      <c r="LI3373" s="29"/>
      <c r="LJ3373" s="29"/>
      <c r="LK3373" s="29"/>
      <c r="LL3373" s="29"/>
      <c r="LM3373" s="29"/>
      <c r="LN3373" s="29"/>
      <c r="LO3373" s="29"/>
      <c r="LP3373" s="29"/>
      <c r="LQ3373" s="29"/>
      <c r="LR3373" s="29"/>
      <c r="LS3373" s="29"/>
      <c r="LT3373" s="29"/>
      <c r="LU3373" s="29"/>
      <c r="LV3373" s="29"/>
      <c r="LW3373" s="29"/>
      <c r="LX3373" s="29"/>
      <c r="LY3373" s="29"/>
      <c r="LZ3373" s="29"/>
      <c r="MA3373" s="29"/>
      <c r="MB3373" s="29"/>
      <c r="MC3373" s="29"/>
      <c r="MD3373" s="29"/>
      <c r="ME3373" s="29"/>
      <c r="MF3373" s="29"/>
      <c r="MG3373" s="29"/>
      <c r="MH3373" s="29"/>
      <c r="MI3373" s="29"/>
      <c r="MJ3373" s="29"/>
      <c r="MK3373" s="29"/>
      <c r="ML3373" s="29"/>
      <c r="MM3373" s="29"/>
      <c r="MN3373" s="29"/>
      <c r="MO3373" s="29"/>
      <c r="MP3373" s="29"/>
      <c r="MQ3373" s="29"/>
      <c r="MR3373" s="29"/>
      <c r="MS3373" s="29"/>
      <c r="MT3373" s="29"/>
      <c r="MU3373" s="29"/>
      <c r="MV3373" s="29"/>
      <c r="MW3373" s="29"/>
      <c r="MX3373" s="29"/>
      <c r="MY3373" s="29"/>
      <c r="MZ3373" s="29"/>
      <c r="NA3373" s="29"/>
      <c r="NB3373" s="29"/>
      <c r="NC3373" s="29"/>
      <c r="ND3373" s="29"/>
      <c r="NE3373" s="29"/>
      <c r="NF3373" s="29"/>
      <c r="NG3373" s="29"/>
      <c r="NH3373" s="29"/>
      <c r="NI3373" s="29"/>
      <c r="NJ3373" s="29"/>
      <c r="NK3373" s="29"/>
      <c r="NL3373" s="29"/>
      <c r="NM3373" s="29"/>
      <c r="NN3373" s="29"/>
      <c r="NO3373" s="29"/>
      <c r="NP3373" s="29"/>
      <c r="NQ3373" s="29"/>
      <c r="NR3373" s="29"/>
      <c r="NS3373" s="29"/>
      <c r="NT3373" s="29"/>
      <c r="NU3373" s="29"/>
      <c r="NV3373" s="29"/>
      <c r="NW3373" s="29"/>
      <c r="NX3373" s="29"/>
      <c r="NY3373" s="29"/>
      <c r="NZ3373" s="29"/>
      <c r="OA3373" s="29"/>
      <c r="OB3373" s="29"/>
      <c r="OC3373" s="29"/>
      <c r="OD3373" s="29"/>
      <c r="OE3373" s="29"/>
      <c r="OF3373" s="29"/>
      <c r="OG3373" s="29"/>
      <c r="OH3373" s="29"/>
    </row>
    <row r="3374" spans="1:398" ht="16.5" customHeight="1">
      <c r="A3374" s="41" t="s">
        <v>8929</v>
      </c>
      <c r="B3374" s="41"/>
      <c r="C3374" s="368"/>
      <c r="D3374" s="2"/>
      <c r="E3374" s="308" t="s">
        <v>2751</v>
      </c>
      <c r="F3374" s="308" t="s">
        <v>2752</v>
      </c>
      <c r="G3374" s="308" t="s">
        <v>2753</v>
      </c>
      <c r="H3374" s="308">
        <v>2017</v>
      </c>
      <c r="I3374" s="308">
        <v>3</v>
      </c>
      <c r="J3374" s="308">
        <v>0</v>
      </c>
      <c r="K3374" s="308">
        <v>0</v>
      </c>
      <c r="L3374" s="16" t="s">
        <v>8928</v>
      </c>
      <c r="M3374" s="106"/>
      <c r="N3374" s="16" t="s">
        <v>2570</v>
      </c>
      <c r="O3374" s="17">
        <v>1920</v>
      </c>
      <c r="P3374" s="17">
        <v>0</v>
      </c>
      <c r="Q3374" s="17">
        <v>0</v>
      </c>
      <c r="R3374" s="18" t="s">
        <v>33</v>
      </c>
      <c r="S3374" s="19">
        <v>60</v>
      </c>
      <c r="T3374" s="19">
        <v>110</v>
      </c>
      <c r="U3374" s="19">
        <v>2</v>
      </c>
      <c r="V3374" s="19">
        <v>0</v>
      </c>
      <c r="W3374" s="310">
        <v>0.08</v>
      </c>
      <c r="X3374" s="21">
        <v>460.79999999999995</v>
      </c>
      <c r="Y3374" s="22" t="s">
        <v>33</v>
      </c>
      <c r="Z3374" s="14"/>
      <c r="AA3374" s="24"/>
      <c r="AB3374" s="14"/>
      <c r="AC3374" s="14"/>
      <c r="AD3374" s="25"/>
      <c r="AE3374" s="26"/>
      <c r="AF3374" s="27"/>
      <c r="AG3374" s="309"/>
      <c r="AH3374" s="309"/>
      <c r="AI3374" s="309"/>
      <c r="AJ3374" s="309"/>
      <c r="AK3374" s="309"/>
      <c r="AL3374" s="309"/>
      <c r="AM3374" s="309"/>
      <c r="AN3374" s="309"/>
      <c r="AO3374" s="309"/>
      <c r="AP3374" s="29"/>
      <c r="AQ3374" s="29"/>
      <c r="AR3374" s="29"/>
      <c r="AS3374" s="29"/>
      <c r="AT3374" s="29"/>
      <c r="AU3374" s="29"/>
      <c r="AV3374" s="29"/>
      <c r="AW3374" s="29"/>
      <c r="AX3374" s="29"/>
      <c r="AY3374" s="29"/>
      <c r="AZ3374" s="29"/>
      <c r="BA3374" s="29"/>
      <c r="BB3374" s="29"/>
      <c r="BC3374" s="29"/>
      <c r="BD3374" s="29"/>
      <c r="BE3374" s="29"/>
      <c r="BF3374" s="29"/>
      <c r="BG3374" s="29"/>
      <c r="BH3374" s="29"/>
      <c r="BI3374" s="29"/>
      <c r="BJ3374" s="29"/>
      <c r="BK3374" s="29"/>
      <c r="BL3374" s="29"/>
      <c r="BM3374" s="29"/>
      <c r="BN3374" s="29"/>
      <c r="BO3374" s="29"/>
      <c r="BP3374" s="29"/>
      <c r="BQ3374" s="29"/>
      <c r="BR3374" s="29"/>
      <c r="BS3374" s="29"/>
      <c r="BT3374" s="29"/>
      <c r="BU3374" s="29"/>
      <c r="BV3374" s="29"/>
      <c r="BW3374" s="29"/>
      <c r="BX3374" s="29"/>
      <c r="BY3374" s="29"/>
      <c r="BZ3374" s="29"/>
      <c r="CA3374" s="29"/>
      <c r="CB3374" s="29"/>
      <c r="CC3374" s="29"/>
      <c r="CD3374" s="29"/>
      <c r="CE3374" s="29"/>
      <c r="CF3374" s="29"/>
      <c r="CG3374" s="29"/>
      <c r="CH3374" s="29"/>
      <c r="CI3374" s="29"/>
      <c r="CJ3374" s="29"/>
      <c r="CK3374" s="29"/>
      <c r="CL3374" s="29"/>
      <c r="CM3374" s="29"/>
      <c r="CN3374" s="29"/>
      <c r="CO3374" s="29"/>
      <c r="CP3374" s="29"/>
      <c r="CQ3374" s="29"/>
      <c r="CR3374" s="29"/>
      <c r="CS3374" s="29"/>
      <c r="CT3374" s="29"/>
      <c r="CU3374" s="29"/>
      <c r="CV3374" s="29"/>
      <c r="CW3374" s="29"/>
      <c r="CX3374" s="29"/>
      <c r="CY3374" s="29"/>
      <c r="CZ3374" s="29"/>
      <c r="DA3374" s="29"/>
      <c r="DB3374" s="29"/>
      <c r="DC3374" s="29"/>
      <c r="DD3374" s="29"/>
      <c r="DE3374" s="29"/>
      <c r="DF3374" s="29"/>
      <c r="DG3374" s="29"/>
      <c r="DH3374" s="29"/>
      <c r="DI3374" s="29"/>
      <c r="DJ3374" s="29"/>
      <c r="DK3374" s="29"/>
      <c r="DL3374" s="29"/>
      <c r="DM3374" s="29"/>
      <c r="DN3374" s="29"/>
      <c r="DO3374" s="29"/>
      <c r="DP3374" s="29"/>
      <c r="DQ3374" s="29"/>
      <c r="DR3374" s="29"/>
      <c r="DS3374" s="29"/>
      <c r="DT3374" s="29"/>
      <c r="DU3374" s="29"/>
      <c r="DV3374" s="29"/>
      <c r="DW3374" s="29"/>
      <c r="DX3374" s="29"/>
      <c r="DY3374" s="29"/>
      <c r="DZ3374" s="29"/>
      <c r="EA3374" s="29"/>
      <c r="EB3374" s="29"/>
      <c r="EC3374" s="29"/>
      <c r="ED3374" s="29"/>
      <c r="EE3374" s="29"/>
      <c r="EF3374" s="29"/>
      <c r="EG3374" s="29"/>
      <c r="EH3374" s="29"/>
      <c r="EI3374" s="29"/>
      <c r="EJ3374" s="29"/>
      <c r="EK3374" s="29"/>
      <c r="EL3374" s="29"/>
      <c r="EM3374" s="29"/>
      <c r="EN3374" s="29"/>
      <c r="EO3374" s="29"/>
      <c r="EP3374" s="29"/>
      <c r="EQ3374" s="29"/>
      <c r="ER3374" s="29"/>
      <c r="ES3374" s="29"/>
      <c r="ET3374" s="29"/>
      <c r="EU3374" s="29"/>
      <c r="EV3374" s="29"/>
      <c r="EW3374" s="29"/>
      <c r="EX3374" s="29"/>
      <c r="EY3374" s="29"/>
      <c r="EZ3374" s="29"/>
      <c r="FA3374" s="29"/>
      <c r="FB3374" s="29"/>
      <c r="FC3374" s="29"/>
      <c r="FD3374" s="29"/>
      <c r="FE3374" s="29"/>
      <c r="FF3374" s="29"/>
      <c r="FG3374" s="29"/>
      <c r="FH3374" s="29"/>
      <c r="FI3374" s="29"/>
      <c r="FJ3374" s="29"/>
      <c r="FK3374" s="29"/>
      <c r="FL3374" s="29"/>
      <c r="FM3374" s="29"/>
      <c r="FN3374" s="29"/>
      <c r="FO3374" s="29"/>
      <c r="FP3374" s="29"/>
      <c r="FQ3374" s="29"/>
      <c r="FR3374" s="29"/>
      <c r="FS3374" s="29"/>
      <c r="FT3374" s="29"/>
      <c r="FU3374" s="29"/>
      <c r="FV3374" s="29"/>
      <c r="FW3374" s="29"/>
      <c r="FX3374" s="29"/>
      <c r="FY3374" s="29"/>
      <c r="FZ3374" s="29"/>
      <c r="GA3374" s="29"/>
      <c r="GB3374" s="29"/>
      <c r="GC3374" s="29"/>
      <c r="GD3374" s="29"/>
      <c r="GE3374" s="29"/>
      <c r="GF3374" s="29"/>
      <c r="GG3374" s="29"/>
      <c r="GH3374" s="29"/>
      <c r="GI3374" s="29"/>
      <c r="GJ3374" s="29"/>
      <c r="GK3374" s="29"/>
      <c r="GL3374" s="29"/>
      <c r="GM3374" s="29"/>
      <c r="GN3374" s="29"/>
      <c r="GO3374" s="29"/>
      <c r="GP3374" s="29"/>
      <c r="GQ3374" s="29"/>
      <c r="GR3374" s="29"/>
      <c r="GS3374" s="29"/>
      <c r="GT3374" s="29"/>
      <c r="GU3374" s="29"/>
      <c r="GV3374" s="29"/>
      <c r="GW3374" s="29"/>
      <c r="GX3374" s="29"/>
      <c r="GY3374" s="29"/>
      <c r="GZ3374" s="29"/>
      <c r="HA3374" s="29"/>
      <c r="HB3374" s="29"/>
      <c r="HC3374" s="29"/>
      <c r="HD3374" s="29"/>
      <c r="HE3374" s="29"/>
      <c r="HF3374" s="29"/>
      <c r="HG3374" s="29"/>
      <c r="HH3374" s="29"/>
      <c r="HI3374" s="29"/>
      <c r="HJ3374" s="29"/>
      <c r="HK3374" s="29"/>
      <c r="HL3374" s="29"/>
      <c r="HM3374" s="29"/>
      <c r="HN3374" s="29"/>
      <c r="HO3374" s="29"/>
      <c r="HP3374" s="29"/>
      <c r="HQ3374" s="29"/>
      <c r="HR3374" s="29"/>
      <c r="HS3374" s="29"/>
      <c r="HT3374" s="29"/>
      <c r="HU3374" s="29"/>
      <c r="HV3374" s="29"/>
      <c r="HW3374" s="29"/>
      <c r="HX3374" s="29"/>
      <c r="HY3374" s="29"/>
      <c r="HZ3374" s="29"/>
      <c r="IA3374" s="29"/>
      <c r="IB3374" s="29"/>
      <c r="IC3374" s="29"/>
      <c r="ID3374" s="29"/>
      <c r="IE3374" s="29"/>
      <c r="IF3374" s="29"/>
      <c r="IG3374" s="29"/>
      <c r="IH3374" s="29"/>
      <c r="II3374" s="29"/>
      <c r="IJ3374" s="29"/>
      <c r="IK3374" s="29"/>
      <c r="IL3374" s="29"/>
      <c r="IM3374" s="29"/>
      <c r="IN3374" s="29"/>
      <c r="IO3374" s="29"/>
      <c r="IP3374" s="29"/>
      <c r="IQ3374" s="29"/>
      <c r="IR3374" s="29"/>
      <c r="IS3374" s="29"/>
      <c r="IT3374" s="29"/>
      <c r="IU3374" s="29"/>
      <c r="IV3374" s="29"/>
      <c r="IW3374" s="29"/>
      <c r="IX3374" s="29"/>
      <c r="IY3374" s="29"/>
      <c r="IZ3374" s="29"/>
      <c r="JA3374" s="29"/>
      <c r="JB3374" s="29"/>
      <c r="JC3374" s="29"/>
      <c r="JD3374" s="29"/>
      <c r="JE3374" s="29"/>
      <c r="JF3374" s="29"/>
      <c r="JG3374" s="29"/>
      <c r="JH3374" s="29"/>
      <c r="JI3374" s="29"/>
      <c r="JJ3374" s="29"/>
      <c r="JK3374" s="29"/>
      <c r="JL3374" s="29"/>
      <c r="JM3374" s="29"/>
      <c r="JN3374" s="29"/>
      <c r="JO3374" s="29"/>
      <c r="JP3374" s="29"/>
      <c r="JQ3374" s="29"/>
      <c r="JR3374" s="29"/>
      <c r="JS3374" s="29"/>
      <c r="JT3374" s="29"/>
      <c r="JU3374" s="29"/>
      <c r="JV3374" s="29"/>
      <c r="JW3374" s="29"/>
      <c r="JX3374" s="29"/>
      <c r="JY3374" s="29"/>
      <c r="JZ3374" s="29"/>
      <c r="KA3374" s="29"/>
      <c r="KB3374" s="29"/>
      <c r="KC3374" s="29"/>
      <c r="KD3374" s="29"/>
      <c r="KE3374" s="29"/>
      <c r="KF3374" s="29"/>
      <c r="KG3374" s="29"/>
      <c r="KH3374" s="29"/>
      <c r="KI3374" s="29"/>
      <c r="KJ3374" s="29"/>
      <c r="KK3374" s="29"/>
      <c r="KL3374" s="29"/>
      <c r="KM3374" s="29"/>
      <c r="KN3374" s="29"/>
      <c r="KO3374" s="29"/>
      <c r="KP3374" s="29"/>
      <c r="KQ3374" s="29"/>
      <c r="KR3374" s="29"/>
      <c r="KS3374" s="29"/>
      <c r="KT3374" s="29"/>
      <c r="KU3374" s="29"/>
      <c r="KV3374" s="29"/>
      <c r="KW3374" s="29"/>
      <c r="KX3374" s="29"/>
      <c r="KY3374" s="29"/>
      <c r="KZ3374" s="29"/>
      <c r="LA3374" s="29"/>
      <c r="LB3374" s="29"/>
      <c r="LC3374" s="29"/>
      <c r="LD3374" s="29"/>
      <c r="LE3374" s="29"/>
      <c r="LF3374" s="29"/>
      <c r="LG3374" s="29"/>
      <c r="LH3374" s="29"/>
      <c r="LI3374" s="29"/>
      <c r="LJ3374" s="29"/>
      <c r="LK3374" s="29"/>
      <c r="LL3374" s="29"/>
      <c r="LM3374" s="29"/>
      <c r="LN3374" s="29"/>
      <c r="LO3374" s="29"/>
      <c r="LP3374" s="29"/>
      <c r="LQ3374" s="29"/>
      <c r="LR3374" s="29"/>
      <c r="LS3374" s="29"/>
      <c r="LT3374" s="29"/>
      <c r="LU3374" s="29"/>
      <c r="LV3374" s="29"/>
      <c r="LW3374" s="29"/>
      <c r="LX3374" s="29"/>
      <c r="LY3374" s="29"/>
      <c r="LZ3374" s="29"/>
      <c r="MA3374" s="29"/>
      <c r="MB3374" s="29"/>
      <c r="MC3374" s="29"/>
      <c r="MD3374" s="29"/>
      <c r="ME3374" s="29"/>
      <c r="MF3374" s="29"/>
      <c r="MG3374" s="29"/>
      <c r="MH3374" s="29"/>
      <c r="MI3374" s="29"/>
      <c r="MJ3374" s="29"/>
      <c r="MK3374" s="29"/>
      <c r="ML3374" s="29"/>
      <c r="MM3374" s="29"/>
      <c r="MN3374" s="29"/>
      <c r="MO3374" s="29"/>
      <c r="MP3374" s="29"/>
      <c r="MQ3374" s="29"/>
      <c r="MR3374" s="29"/>
      <c r="MS3374" s="29"/>
      <c r="MT3374" s="29"/>
      <c r="MU3374" s="29"/>
      <c r="MV3374" s="29"/>
      <c r="MW3374" s="29"/>
      <c r="MX3374" s="29"/>
      <c r="MY3374" s="29"/>
      <c r="MZ3374" s="29"/>
      <c r="NA3374" s="29"/>
      <c r="NB3374" s="29"/>
      <c r="NC3374" s="29"/>
      <c r="ND3374" s="29"/>
      <c r="NE3374" s="29"/>
      <c r="NF3374" s="29"/>
      <c r="NG3374" s="29"/>
      <c r="NH3374" s="29"/>
      <c r="NI3374" s="29"/>
      <c r="NJ3374" s="29"/>
      <c r="NK3374" s="29"/>
      <c r="NL3374" s="29"/>
      <c r="NM3374" s="29"/>
      <c r="NN3374" s="29"/>
      <c r="NO3374" s="29"/>
      <c r="NP3374" s="29"/>
      <c r="NQ3374" s="29"/>
      <c r="NR3374" s="29"/>
      <c r="NS3374" s="29"/>
      <c r="NT3374" s="29"/>
      <c r="NU3374" s="29"/>
      <c r="NV3374" s="29"/>
      <c r="NW3374" s="29"/>
      <c r="NX3374" s="29"/>
      <c r="NY3374" s="29"/>
      <c r="NZ3374" s="29"/>
      <c r="OA3374" s="29"/>
      <c r="OB3374" s="29"/>
      <c r="OC3374" s="29"/>
      <c r="OD3374" s="29"/>
      <c r="OE3374" s="29"/>
      <c r="OF3374" s="29"/>
      <c r="OG3374" s="29"/>
      <c r="OH3374" s="29"/>
    </row>
    <row r="3375" spans="1:398" ht="16.5" customHeight="1">
      <c r="A3375" s="41" t="s">
        <v>8929</v>
      </c>
      <c r="B3375" s="41"/>
      <c r="C3375" s="368"/>
      <c r="D3375" s="2"/>
      <c r="E3375" s="308" t="s">
        <v>2751</v>
      </c>
      <c r="F3375" s="308" t="s">
        <v>2752</v>
      </c>
      <c r="G3375" s="308" t="s">
        <v>2753</v>
      </c>
      <c r="H3375" s="308">
        <v>2017</v>
      </c>
      <c r="I3375" s="308">
        <v>3</v>
      </c>
      <c r="J3375" s="308">
        <v>0</v>
      </c>
      <c r="K3375" s="308">
        <v>0</v>
      </c>
      <c r="L3375" s="16" t="s">
        <v>8930</v>
      </c>
      <c r="M3375" s="106"/>
      <c r="N3375" s="16" t="s">
        <v>2570</v>
      </c>
      <c r="O3375" s="17">
        <v>1920</v>
      </c>
      <c r="P3375" s="17">
        <v>0</v>
      </c>
      <c r="Q3375" s="17">
        <v>0</v>
      </c>
      <c r="R3375" s="18" t="s">
        <v>33</v>
      </c>
      <c r="S3375" s="19">
        <v>60</v>
      </c>
      <c r="T3375" s="19">
        <v>110</v>
      </c>
      <c r="U3375" s="19">
        <v>2</v>
      </c>
      <c r="V3375" s="19">
        <v>0</v>
      </c>
      <c r="W3375" s="310">
        <v>0.08</v>
      </c>
      <c r="X3375" s="21">
        <v>460.79999999999995</v>
      </c>
      <c r="Y3375" s="22" t="s">
        <v>33</v>
      </c>
      <c r="Z3375" s="14"/>
      <c r="AA3375" s="24"/>
      <c r="AB3375" s="14"/>
      <c r="AC3375" s="14"/>
      <c r="AD3375" s="25"/>
      <c r="AE3375" s="26"/>
      <c r="AF3375" s="27"/>
      <c r="AG3375" s="309"/>
      <c r="AH3375" s="309"/>
      <c r="AI3375" s="309"/>
      <c r="AJ3375" s="309"/>
      <c r="AK3375" s="309"/>
      <c r="AL3375" s="309"/>
      <c r="AM3375" s="309"/>
      <c r="AN3375" s="309"/>
      <c r="AO3375" s="309"/>
      <c r="AP3375" s="29"/>
      <c r="AQ3375" s="29"/>
      <c r="AR3375" s="29"/>
      <c r="AS3375" s="29"/>
      <c r="AT3375" s="29"/>
      <c r="AU3375" s="29"/>
      <c r="AV3375" s="29"/>
      <c r="AW3375" s="29"/>
      <c r="AX3375" s="29"/>
      <c r="AY3375" s="29"/>
      <c r="AZ3375" s="29"/>
      <c r="BA3375" s="29"/>
      <c r="BB3375" s="29"/>
      <c r="BC3375" s="29"/>
      <c r="BD3375" s="29"/>
      <c r="BE3375" s="29"/>
      <c r="BF3375" s="29"/>
      <c r="BG3375" s="29"/>
      <c r="BH3375" s="29"/>
      <c r="BI3375" s="29"/>
      <c r="BJ3375" s="29"/>
      <c r="BK3375" s="29"/>
      <c r="BL3375" s="29"/>
      <c r="BM3375" s="29"/>
      <c r="BN3375" s="29"/>
      <c r="BO3375" s="29"/>
      <c r="BP3375" s="29"/>
      <c r="BQ3375" s="29"/>
      <c r="BR3375" s="29"/>
      <c r="BS3375" s="29"/>
      <c r="BT3375" s="29"/>
      <c r="BU3375" s="29"/>
      <c r="BV3375" s="29"/>
      <c r="BW3375" s="29"/>
      <c r="BX3375" s="29"/>
      <c r="BY3375" s="29"/>
      <c r="BZ3375" s="29"/>
      <c r="CA3375" s="29"/>
      <c r="CB3375" s="29"/>
      <c r="CC3375" s="29"/>
      <c r="CD3375" s="29"/>
      <c r="CE3375" s="29"/>
      <c r="CF3375" s="29"/>
      <c r="CG3375" s="29"/>
      <c r="CH3375" s="29"/>
      <c r="CI3375" s="29"/>
      <c r="CJ3375" s="29"/>
      <c r="CK3375" s="29"/>
      <c r="CL3375" s="29"/>
      <c r="CM3375" s="29"/>
      <c r="CN3375" s="29"/>
      <c r="CO3375" s="29"/>
      <c r="CP3375" s="29"/>
      <c r="CQ3375" s="29"/>
      <c r="CR3375" s="29"/>
      <c r="CS3375" s="29"/>
      <c r="CT3375" s="29"/>
      <c r="CU3375" s="29"/>
      <c r="CV3375" s="29"/>
      <c r="CW3375" s="29"/>
      <c r="CX3375" s="29"/>
      <c r="CY3375" s="29"/>
      <c r="CZ3375" s="29"/>
      <c r="DA3375" s="29"/>
      <c r="DB3375" s="29"/>
      <c r="DC3375" s="29"/>
      <c r="DD3375" s="29"/>
      <c r="DE3375" s="29"/>
      <c r="DF3375" s="29"/>
      <c r="DG3375" s="29"/>
      <c r="DH3375" s="29"/>
      <c r="DI3375" s="29"/>
      <c r="DJ3375" s="29"/>
      <c r="DK3375" s="29"/>
      <c r="DL3375" s="29"/>
      <c r="DM3375" s="29"/>
      <c r="DN3375" s="29"/>
      <c r="DO3375" s="29"/>
      <c r="DP3375" s="29"/>
      <c r="DQ3375" s="29"/>
      <c r="DR3375" s="29"/>
      <c r="DS3375" s="29"/>
      <c r="DT3375" s="29"/>
      <c r="DU3375" s="29"/>
      <c r="DV3375" s="29"/>
      <c r="DW3375" s="29"/>
      <c r="DX3375" s="29"/>
      <c r="DY3375" s="29"/>
      <c r="DZ3375" s="29"/>
      <c r="EA3375" s="29"/>
      <c r="EB3375" s="29"/>
      <c r="EC3375" s="29"/>
      <c r="ED3375" s="29"/>
      <c r="EE3375" s="29"/>
      <c r="EF3375" s="29"/>
      <c r="EG3375" s="29"/>
      <c r="EH3375" s="29"/>
      <c r="EI3375" s="29"/>
      <c r="EJ3375" s="29"/>
      <c r="EK3375" s="29"/>
      <c r="EL3375" s="29"/>
      <c r="EM3375" s="29"/>
      <c r="EN3375" s="29"/>
      <c r="EO3375" s="29"/>
      <c r="EP3375" s="29"/>
      <c r="EQ3375" s="29"/>
      <c r="ER3375" s="29"/>
      <c r="ES3375" s="29"/>
      <c r="ET3375" s="29"/>
      <c r="EU3375" s="29"/>
      <c r="EV3375" s="29"/>
      <c r="EW3375" s="29"/>
      <c r="EX3375" s="29"/>
      <c r="EY3375" s="29"/>
      <c r="EZ3375" s="29"/>
      <c r="FA3375" s="29"/>
      <c r="FB3375" s="29"/>
      <c r="FC3375" s="29"/>
      <c r="FD3375" s="29"/>
      <c r="FE3375" s="29"/>
      <c r="FF3375" s="29"/>
      <c r="FG3375" s="29"/>
      <c r="FH3375" s="29"/>
      <c r="FI3375" s="29"/>
      <c r="FJ3375" s="29"/>
      <c r="FK3375" s="29"/>
      <c r="FL3375" s="29"/>
      <c r="FM3375" s="29"/>
      <c r="FN3375" s="29"/>
      <c r="FO3375" s="29"/>
      <c r="FP3375" s="29"/>
      <c r="FQ3375" s="29"/>
      <c r="FR3375" s="29"/>
      <c r="FS3375" s="29"/>
      <c r="FT3375" s="29"/>
      <c r="FU3375" s="29"/>
      <c r="FV3375" s="29"/>
      <c r="FW3375" s="29"/>
      <c r="FX3375" s="29"/>
      <c r="FY3375" s="29"/>
      <c r="FZ3375" s="29"/>
      <c r="GA3375" s="29"/>
      <c r="GB3375" s="29"/>
      <c r="GC3375" s="29"/>
      <c r="GD3375" s="29"/>
      <c r="GE3375" s="29"/>
      <c r="GF3375" s="29"/>
      <c r="GG3375" s="29"/>
      <c r="GH3375" s="29"/>
      <c r="GI3375" s="29"/>
      <c r="GJ3375" s="29"/>
      <c r="GK3375" s="29"/>
      <c r="GL3375" s="29"/>
      <c r="GM3375" s="29"/>
      <c r="GN3375" s="29"/>
      <c r="GO3375" s="29"/>
      <c r="GP3375" s="29"/>
      <c r="GQ3375" s="29"/>
      <c r="GR3375" s="29"/>
      <c r="GS3375" s="29"/>
      <c r="GT3375" s="29"/>
      <c r="GU3375" s="29"/>
      <c r="GV3375" s="29"/>
      <c r="GW3375" s="29"/>
      <c r="GX3375" s="29"/>
      <c r="GY3375" s="29"/>
      <c r="GZ3375" s="29"/>
      <c r="HA3375" s="29"/>
      <c r="HB3375" s="29"/>
      <c r="HC3375" s="29"/>
      <c r="HD3375" s="29"/>
      <c r="HE3375" s="29"/>
      <c r="HF3375" s="29"/>
      <c r="HG3375" s="29"/>
      <c r="HH3375" s="29"/>
      <c r="HI3375" s="29"/>
      <c r="HJ3375" s="29"/>
      <c r="HK3375" s="29"/>
      <c r="HL3375" s="29"/>
      <c r="HM3375" s="29"/>
      <c r="HN3375" s="29"/>
      <c r="HO3375" s="29"/>
      <c r="HP3375" s="29"/>
      <c r="HQ3375" s="29"/>
      <c r="HR3375" s="29"/>
      <c r="HS3375" s="29"/>
      <c r="HT3375" s="29"/>
      <c r="HU3375" s="29"/>
      <c r="HV3375" s="29"/>
      <c r="HW3375" s="29"/>
      <c r="HX3375" s="29"/>
      <c r="HY3375" s="29"/>
      <c r="HZ3375" s="29"/>
      <c r="IA3375" s="29"/>
      <c r="IB3375" s="29"/>
      <c r="IC3375" s="29"/>
      <c r="ID3375" s="29"/>
      <c r="IE3375" s="29"/>
      <c r="IF3375" s="29"/>
      <c r="IG3375" s="29"/>
      <c r="IH3375" s="29"/>
      <c r="II3375" s="29"/>
      <c r="IJ3375" s="29"/>
      <c r="IK3375" s="29"/>
      <c r="IL3375" s="29"/>
      <c r="IM3375" s="29"/>
      <c r="IN3375" s="29"/>
      <c r="IO3375" s="29"/>
      <c r="IP3375" s="29"/>
      <c r="IQ3375" s="29"/>
      <c r="IR3375" s="29"/>
      <c r="IS3375" s="29"/>
      <c r="IT3375" s="29"/>
      <c r="IU3375" s="29"/>
      <c r="IV3375" s="29"/>
      <c r="IW3375" s="29"/>
      <c r="IX3375" s="29"/>
      <c r="IY3375" s="29"/>
      <c r="IZ3375" s="29"/>
      <c r="JA3375" s="29"/>
      <c r="JB3375" s="29"/>
      <c r="JC3375" s="29"/>
      <c r="JD3375" s="29"/>
      <c r="JE3375" s="29"/>
      <c r="JF3375" s="29"/>
      <c r="JG3375" s="29"/>
      <c r="JH3375" s="29"/>
      <c r="JI3375" s="29"/>
      <c r="JJ3375" s="29"/>
      <c r="JK3375" s="29"/>
      <c r="JL3375" s="29"/>
      <c r="JM3375" s="29"/>
      <c r="JN3375" s="29"/>
      <c r="JO3375" s="29"/>
      <c r="JP3375" s="29"/>
      <c r="JQ3375" s="29"/>
      <c r="JR3375" s="29"/>
      <c r="JS3375" s="29"/>
      <c r="JT3375" s="29"/>
      <c r="JU3375" s="29"/>
      <c r="JV3375" s="29"/>
      <c r="JW3375" s="29"/>
      <c r="JX3375" s="29"/>
      <c r="JY3375" s="29"/>
      <c r="JZ3375" s="29"/>
      <c r="KA3375" s="29"/>
      <c r="KB3375" s="29"/>
      <c r="KC3375" s="29"/>
      <c r="KD3375" s="29"/>
      <c r="KE3375" s="29"/>
      <c r="KF3375" s="29"/>
      <c r="KG3375" s="29"/>
      <c r="KH3375" s="29"/>
      <c r="KI3375" s="29"/>
      <c r="KJ3375" s="29"/>
      <c r="KK3375" s="29"/>
      <c r="KL3375" s="29"/>
      <c r="KM3375" s="29"/>
      <c r="KN3375" s="29"/>
      <c r="KO3375" s="29"/>
      <c r="KP3375" s="29"/>
      <c r="KQ3375" s="29"/>
      <c r="KR3375" s="29"/>
      <c r="KS3375" s="29"/>
      <c r="KT3375" s="29"/>
      <c r="KU3375" s="29"/>
      <c r="KV3375" s="29"/>
      <c r="KW3375" s="29"/>
      <c r="KX3375" s="29"/>
      <c r="KY3375" s="29"/>
      <c r="KZ3375" s="29"/>
      <c r="LA3375" s="29"/>
      <c r="LB3375" s="29"/>
      <c r="LC3375" s="29"/>
      <c r="LD3375" s="29"/>
      <c r="LE3375" s="29"/>
      <c r="LF3375" s="29"/>
      <c r="LG3375" s="29"/>
      <c r="LH3375" s="29"/>
      <c r="LI3375" s="29"/>
      <c r="LJ3375" s="29"/>
      <c r="LK3375" s="29"/>
      <c r="LL3375" s="29"/>
      <c r="LM3375" s="29"/>
      <c r="LN3375" s="29"/>
      <c r="LO3375" s="29"/>
      <c r="LP3375" s="29"/>
      <c r="LQ3375" s="29"/>
      <c r="LR3375" s="29"/>
      <c r="LS3375" s="29"/>
      <c r="LT3375" s="29"/>
      <c r="LU3375" s="29"/>
      <c r="LV3375" s="29"/>
      <c r="LW3375" s="29"/>
      <c r="LX3375" s="29"/>
      <c r="LY3375" s="29"/>
      <c r="LZ3375" s="29"/>
      <c r="MA3375" s="29"/>
      <c r="MB3375" s="29"/>
      <c r="MC3375" s="29"/>
      <c r="MD3375" s="29"/>
      <c r="ME3375" s="29"/>
      <c r="MF3375" s="29"/>
      <c r="MG3375" s="29"/>
      <c r="MH3375" s="29"/>
      <c r="MI3375" s="29"/>
      <c r="MJ3375" s="29"/>
      <c r="MK3375" s="29"/>
      <c r="ML3375" s="29"/>
      <c r="MM3375" s="29"/>
      <c r="MN3375" s="29"/>
      <c r="MO3375" s="29"/>
      <c r="MP3375" s="29"/>
      <c r="MQ3375" s="29"/>
      <c r="MR3375" s="29"/>
      <c r="MS3375" s="29"/>
      <c r="MT3375" s="29"/>
      <c r="MU3375" s="29"/>
      <c r="MV3375" s="29"/>
      <c r="MW3375" s="29"/>
      <c r="MX3375" s="29"/>
      <c r="MY3375" s="29"/>
      <c r="MZ3375" s="29"/>
      <c r="NA3375" s="29"/>
      <c r="NB3375" s="29"/>
      <c r="NC3375" s="29"/>
      <c r="ND3375" s="29"/>
      <c r="NE3375" s="29"/>
      <c r="NF3375" s="29"/>
      <c r="NG3375" s="29"/>
      <c r="NH3375" s="29"/>
      <c r="NI3375" s="29"/>
      <c r="NJ3375" s="29"/>
      <c r="NK3375" s="29"/>
      <c r="NL3375" s="29"/>
      <c r="NM3375" s="29"/>
      <c r="NN3375" s="29"/>
      <c r="NO3375" s="29"/>
      <c r="NP3375" s="29"/>
      <c r="NQ3375" s="29"/>
      <c r="NR3375" s="29"/>
      <c r="NS3375" s="29"/>
      <c r="NT3375" s="29"/>
      <c r="NU3375" s="29"/>
      <c r="NV3375" s="29"/>
      <c r="NW3375" s="29"/>
      <c r="NX3375" s="29"/>
      <c r="NY3375" s="29"/>
      <c r="NZ3375" s="29"/>
      <c r="OA3375" s="29"/>
      <c r="OB3375" s="29"/>
      <c r="OC3375" s="29"/>
      <c r="OD3375" s="29"/>
      <c r="OE3375" s="29"/>
      <c r="OF3375" s="29"/>
      <c r="OG3375" s="29"/>
      <c r="OH3375" s="29"/>
    </row>
    <row r="3376" spans="1:398" ht="16.5" customHeight="1">
      <c r="A3376" s="41" t="s">
        <v>8929</v>
      </c>
      <c r="B3376" s="41"/>
      <c r="C3376" s="368"/>
      <c r="D3376" s="2"/>
      <c r="E3376" s="308" t="s">
        <v>2751</v>
      </c>
      <c r="F3376" s="308" t="s">
        <v>2752</v>
      </c>
      <c r="G3376" s="308" t="s">
        <v>2753</v>
      </c>
      <c r="H3376" s="308">
        <v>2017</v>
      </c>
      <c r="I3376" s="308">
        <v>3</v>
      </c>
      <c r="J3376" s="308">
        <v>0</v>
      </c>
      <c r="K3376" s="308">
        <v>0</v>
      </c>
      <c r="L3376" s="16" t="s">
        <v>8931</v>
      </c>
      <c r="M3376" s="106"/>
      <c r="N3376" s="16" t="s">
        <v>2570</v>
      </c>
      <c r="O3376" s="17">
        <v>1920</v>
      </c>
      <c r="P3376" s="17">
        <v>0</v>
      </c>
      <c r="Q3376" s="17">
        <v>0</v>
      </c>
      <c r="R3376" s="18" t="s">
        <v>33</v>
      </c>
      <c r="S3376" s="19">
        <v>60</v>
      </c>
      <c r="T3376" s="19">
        <v>110</v>
      </c>
      <c r="U3376" s="19">
        <v>2</v>
      </c>
      <c r="V3376" s="19">
        <v>0</v>
      </c>
      <c r="W3376" s="310">
        <v>0.08</v>
      </c>
      <c r="X3376" s="21">
        <v>460.79999999999995</v>
      </c>
      <c r="Y3376" s="22" t="s">
        <v>33</v>
      </c>
      <c r="Z3376" s="14"/>
      <c r="AA3376" s="24"/>
      <c r="AB3376" s="14"/>
      <c r="AC3376" s="14"/>
      <c r="AD3376" s="25"/>
      <c r="AE3376" s="26"/>
      <c r="AF3376" s="27"/>
      <c r="AG3376" s="309"/>
      <c r="AH3376" s="309"/>
      <c r="AI3376" s="309"/>
      <c r="AJ3376" s="309"/>
      <c r="AK3376" s="309"/>
      <c r="AL3376" s="309"/>
      <c r="AM3376" s="309"/>
      <c r="AN3376" s="309"/>
      <c r="AO3376" s="309"/>
      <c r="AP3376" s="29"/>
      <c r="AQ3376" s="29"/>
      <c r="AR3376" s="29"/>
      <c r="AS3376" s="29"/>
      <c r="AT3376" s="29"/>
      <c r="AU3376" s="29"/>
      <c r="AV3376" s="29"/>
      <c r="AW3376" s="29"/>
      <c r="AX3376" s="29"/>
      <c r="AY3376" s="29"/>
      <c r="AZ3376" s="29"/>
      <c r="BA3376" s="29"/>
      <c r="BB3376" s="29"/>
      <c r="BC3376" s="29"/>
      <c r="BD3376" s="29"/>
      <c r="BE3376" s="29"/>
      <c r="BF3376" s="29"/>
      <c r="BG3376" s="29"/>
      <c r="BH3376" s="29"/>
      <c r="BI3376" s="29"/>
      <c r="BJ3376" s="29"/>
      <c r="BK3376" s="29"/>
      <c r="BL3376" s="29"/>
      <c r="BM3376" s="29"/>
      <c r="BN3376" s="29"/>
      <c r="BO3376" s="29"/>
      <c r="BP3376" s="29"/>
      <c r="BQ3376" s="29"/>
      <c r="BR3376" s="29"/>
      <c r="BS3376" s="29"/>
      <c r="BT3376" s="29"/>
      <c r="BU3376" s="29"/>
      <c r="BV3376" s="29"/>
      <c r="BW3376" s="29"/>
      <c r="BX3376" s="29"/>
      <c r="BY3376" s="29"/>
      <c r="BZ3376" s="29"/>
      <c r="CA3376" s="29"/>
      <c r="CB3376" s="29"/>
      <c r="CC3376" s="29"/>
      <c r="CD3376" s="29"/>
      <c r="CE3376" s="29"/>
      <c r="CF3376" s="29"/>
      <c r="CG3376" s="29"/>
      <c r="CH3376" s="29"/>
      <c r="CI3376" s="29"/>
      <c r="CJ3376" s="29"/>
      <c r="CK3376" s="29"/>
      <c r="CL3376" s="29"/>
      <c r="CM3376" s="29"/>
      <c r="CN3376" s="29"/>
      <c r="CO3376" s="29"/>
      <c r="CP3376" s="29"/>
      <c r="CQ3376" s="29"/>
      <c r="CR3376" s="29"/>
      <c r="CS3376" s="29"/>
      <c r="CT3376" s="29"/>
      <c r="CU3376" s="29"/>
      <c r="CV3376" s="29"/>
      <c r="CW3376" s="29"/>
      <c r="CX3376" s="29"/>
      <c r="CY3376" s="29"/>
      <c r="CZ3376" s="29"/>
      <c r="DA3376" s="29"/>
      <c r="DB3376" s="29"/>
      <c r="DC3376" s="29"/>
      <c r="DD3376" s="29"/>
      <c r="DE3376" s="29"/>
      <c r="DF3376" s="29"/>
      <c r="DG3376" s="29"/>
      <c r="DH3376" s="29"/>
      <c r="DI3376" s="29"/>
      <c r="DJ3376" s="29"/>
      <c r="DK3376" s="29"/>
      <c r="DL3376" s="29"/>
      <c r="DM3376" s="29"/>
      <c r="DN3376" s="29"/>
      <c r="DO3376" s="29"/>
      <c r="DP3376" s="29"/>
      <c r="DQ3376" s="29"/>
      <c r="DR3376" s="29"/>
      <c r="DS3376" s="29"/>
      <c r="DT3376" s="29"/>
      <c r="DU3376" s="29"/>
      <c r="DV3376" s="29"/>
      <c r="DW3376" s="29"/>
      <c r="DX3376" s="29"/>
      <c r="DY3376" s="29"/>
      <c r="DZ3376" s="29"/>
      <c r="EA3376" s="29"/>
      <c r="EB3376" s="29"/>
      <c r="EC3376" s="29"/>
      <c r="ED3376" s="29"/>
      <c r="EE3376" s="29"/>
      <c r="EF3376" s="29"/>
      <c r="EG3376" s="29"/>
      <c r="EH3376" s="29"/>
      <c r="EI3376" s="29"/>
      <c r="EJ3376" s="29"/>
      <c r="EK3376" s="29"/>
      <c r="EL3376" s="29"/>
      <c r="EM3376" s="29"/>
      <c r="EN3376" s="29"/>
      <c r="EO3376" s="29"/>
      <c r="EP3376" s="29"/>
      <c r="EQ3376" s="29"/>
      <c r="ER3376" s="29"/>
      <c r="ES3376" s="29"/>
      <c r="ET3376" s="29"/>
      <c r="EU3376" s="29"/>
      <c r="EV3376" s="29"/>
      <c r="EW3376" s="29"/>
      <c r="EX3376" s="29"/>
      <c r="EY3376" s="29"/>
      <c r="EZ3376" s="29"/>
      <c r="FA3376" s="29"/>
      <c r="FB3376" s="29"/>
      <c r="FC3376" s="29"/>
      <c r="FD3376" s="29"/>
      <c r="FE3376" s="29"/>
      <c r="FF3376" s="29"/>
      <c r="FG3376" s="29"/>
      <c r="FH3376" s="29"/>
      <c r="FI3376" s="29"/>
      <c r="FJ3376" s="29"/>
      <c r="FK3376" s="29"/>
      <c r="FL3376" s="29"/>
      <c r="FM3376" s="29"/>
      <c r="FN3376" s="29"/>
      <c r="FO3376" s="29"/>
      <c r="FP3376" s="29"/>
      <c r="FQ3376" s="29"/>
      <c r="FR3376" s="29"/>
      <c r="FS3376" s="29"/>
      <c r="FT3376" s="29"/>
      <c r="FU3376" s="29"/>
      <c r="FV3376" s="29"/>
      <c r="FW3376" s="29"/>
      <c r="FX3376" s="29"/>
      <c r="FY3376" s="29"/>
      <c r="FZ3376" s="29"/>
      <c r="GA3376" s="29"/>
      <c r="GB3376" s="29"/>
      <c r="GC3376" s="29"/>
      <c r="GD3376" s="29"/>
      <c r="GE3376" s="29"/>
      <c r="GF3376" s="29"/>
      <c r="GG3376" s="29"/>
      <c r="GH3376" s="29"/>
      <c r="GI3376" s="29"/>
      <c r="GJ3376" s="29"/>
      <c r="GK3376" s="29"/>
      <c r="GL3376" s="29"/>
      <c r="GM3376" s="29"/>
      <c r="GN3376" s="29"/>
      <c r="GO3376" s="29"/>
      <c r="GP3376" s="29"/>
      <c r="GQ3376" s="29"/>
      <c r="GR3376" s="29"/>
      <c r="GS3376" s="29"/>
      <c r="GT3376" s="29"/>
      <c r="GU3376" s="29"/>
      <c r="GV3376" s="29"/>
      <c r="GW3376" s="29"/>
      <c r="GX3376" s="29"/>
      <c r="GY3376" s="29"/>
      <c r="GZ3376" s="29"/>
      <c r="HA3376" s="29"/>
      <c r="HB3376" s="29"/>
      <c r="HC3376" s="29"/>
      <c r="HD3376" s="29"/>
      <c r="HE3376" s="29"/>
      <c r="HF3376" s="29"/>
      <c r="HG3376" s="29"/>
      <c r="HH3376" s="29"/>
      <c r="HI3376" s="29"/>
      <c r="HJ3376" s="29"/>
      <c r="HK3376" s="29"/>
      <c r="HL3376" s="29"/>
      <c r="HM3376" s="29"/>
      <c r="HN3376" s="29"/>
      <c r="HO3376" s="29"/>
      <c r="HP3376" s="29"/>
      <c r="HQ3376" s="29"/>
      <c r="HR3376" s="29"/>
      <c r="HS3376" s="29"/>
      <c r="HT3376" s="29"/>
      <c r="HU3376" s="29"/>
      <c r="HV3376" s="29"/>
      <c r="HW3376" s="29"/>
      <c r="HX3376" s="29"/>
      <c r="HY3376" s="29"/>
      <c r="HZ3376" s="29"/>
      <c r="IA3376" s="29"/>
      <c r="IB3376" s="29"/>
      <c r="IC3376" s="29"/>
      <c r="ID3376" s="29"/>
      <c r="IE3376" s="29"/>
      <c r="IF3376" s="29"/>
      <c r="IG3376" s="29"/>
      <c r="IH3376" s="29"/>
      <c r="II3376" s="29"/>
      <c r="IJ3376" s="29"/>
      <c r="IK3376" s="29"/>
      <c r="IL3376" s="29"/>
      <c r="IM3376" s="29"/>
      <c r="IN3376" s="29"/>
      <c r="IO3376" s="29"/>
      <c r="IP3376" s="29"/>
      <c r="IQ3376" s="29"/>
      <c r="IR3376" s="29"/>
      <c r="IS3376" s="29"/>
      <c r="IT3376" s="29"/>
      <c r="IU3376" s="29"/>
      <c r="IV3376" s="29"/>
      <c r="IW3376" s="29"/>
      <c r="IX3376" s="29"/>
      <c r="IY3376" s="29"/>
      <c r="IZ3376" s="29"/>
      <c r="JA3376" s="29"/>
      <c r="JB3376" s="29"/>
      <c r="JC3376" s="29"/>
      <c r="JD3376" s="29"/>
      <c r="JE3376" s="29"/>
      <c r="JF3376" s="29"/>
      <c r="JG3376" s="29"/>
      <c r="JH3376" s="29"/>
      <c r="JI3376" s="29"/>
      <c r="JJ3376" s="29"/>
      <c r="JK3376" s="29"/>
      <c r="JL3376" s="29"/>
      <c r="JM3376" s="29"/>
      <c r="JN3376" s="29"/>
      <c r="JO3376" s="29"/>
      <c r="JP3376" s="29"/>
      <c r="JQ3376" s="29"/>
      <c r="JR3376" s="29"/>
      <c r="JS3376" s="29"/>
      <c r="JT3376" s="29"/>
      <c r="JU3376" s="29"/>
      <c r="JV3376" s="29"/>
      <c r="JW3376" s="29"/>
      <c r="JX3376" s="29"/>
      <c r="JY3376" s="29"/>
      <c r="JZ3376" s="29"/>
      <c r="KA3376" s="29"/>
      <c r="KB3376" s="29"/>
      <c r="KC3376" s="29"/>
      <c r="KD3376" s="29"/>
      <c r="KE3376" s="29"/>
      <c r="KF3376" s="29"/>
      <c r="KG3376" s="29"/>
      <c r="KH3376" s="29"/>
      <c r="KI3376" s="29"/>
      <c r="KJ3376" s="29"/>
      <c r="KK3376" s="29"/>
      <c r="KL3376" s="29"/>
      <c r="KM3376" s="29"/>
      <c r="KN3376" s="29"/>
      <c r="KO3376" s="29"/>
      <c r="KP3376" s="29"/>
      <c r="KQ3376" s="29"/>
      <c r="KR3376" s="29"/>
      <c r="KS3376" s="29"/>
      <c r="KT3376" s="29"/>
      <c r="KU3376" s="29"/>
      <c r="KV3376" s="29"/>
      <c r="KW3376" s="29"/>
      <c r="KX3376" s="29"/>
      <c r="KY3376" s="29"/>
      <c r="KZ3376" s="29"/>
      <c r="LA3376" s="29"/>
      <c r="LB3376" s="29"/>
      <c r="LC3376" s="29"/>
      <c r="LD3376" s="29"/>
      <c r="LE3376" s="29"/>
      <c r="LF3376" s="29"/>
      <c r="LG3376" s="29"/>
      <c r="LH3376" s="29"/>
      <c r="LI3376" s="29"/>
      <c r="LJ3376" s="29"/>
      <c r="LK3376" s="29"/>
      <c r="LL3376" s="29"/>
      <c r="LM3376" s="29"/>
      <c r="LN3376" s="29"/>
      <c r="LO3376" s="29"/>
      <c r="LP3376" s="29"/>
      <c r="LQ3376" s="29"/>
      <c r="LR3376" s="29"/>
      <c r="LS3376" s="29"/>
      <c r="LT3376" s="29"/>
      <c r="LU3376" s="29"/>
      <c r="LV3376" s="29"/>
      <c r="LW3376" s="29"/>
      <c r="LX3376" s="29"/>
      <c r="LY3376" s="29"/>
      <c r="LZ3376" s="29"/>
      <c r="MA3376" s="29"/>
      <c r="MB3376" s="29"/>
      <c r="MC3376" s="29"/>
      <c r="MD3376" s="29"/>
      <c r="ME3376" s="29"/>
      <c r="MF3376" s="29"/>
      <c r="MG3376" s="29"/>
      <c r="MH3376" s="29"/>
      <c r="MI3376" s="29"/>
      <c r="MJ3376" s="29"/>
      <c r="MK3376" s="29"/>
      <c r="ML3376" s="29"/>
      <c r="MM3376" s="29"/>
      <c r="MN3376" s="29"/>
      <c r="MO3376" s="29"/>
      <c r="MP3376" s="29"/>
      <c r="MQ3376" s="29"/>
      <c r="MR3376" s="29"/>
      <c r="MS3376" s="29"/>
      <c r="MT3376" s="29"/>
      <c r="MU3376" s="29"/>
      <c r="MV3376" s="29"/>
      <c r="MW3376" s="29"/>
      <c r="MX3376" s="29"/>
      <c r="MY3376" s="29"/>
      <c r="MZ3376" s="29"/>
      <c r="NA3376" s="29"/>
      <c r="NB3376" s="29"/>
      <c r="NC3376" s="29"/>
      <c r="ND3376" s="29"/>
      <c r="NE3376" s="29"/>
      <c r="NF3376" s="29"/>
      <c r="NG3376" s="29"/>
      <c r="NH3376" s="29"/>
      <c r="NI3376" s="29"/>
      <c r="NJ3376" s="29"/>
      <c r="NK3376" s="29"/>
      <c r="NL3376" s="29"/>
      <c r="NM3376" s="29"/>
      <c r="NN3376" s="29"/>
      <c r="NO3376" s="29"/>
      <c r="NP3376" s="29"/>
      <c r="NQ3376" s="29"/>
      <c r="NR3376" s="29"/>
      <c r="NS3376" s="29"/>
      <c r="NT3376" s="29"/>
      <c r="NU3376" s="29"/>
      <c r="NV3376" s="29"/>
      <c r="NW3376" s="29"/>
      <c r="NX3376" s="29"/>
      <c r="NY3376" s="29"/>
      <c r="NZ3376" s="29"/>
      <c r="OA3376" s="29"/>
      <c r="OB3376" s="29"/>
      <c r="OC3376" s="29"/>
      <c r="OD3376" s="29"/>
      <c r="OE3376" s="29"/>
      <c r="OF3376" s="29"/>
      <c r="OG3376" s="29"/>
      <c r="OH3376" s="29"/>
    </row>
    <row r="3377" spans="1:398" ht="16.5" customHeight="1">
      <c r="A3377" s="41" t="s">
        <v>8908</v>
      </c>
      <c r="B3377" s="41"/>
      <c r="C3377" s="368"/>
      <c r="D3377" s="41"/>
      <c r="E3377" s="308" t="s">
        <v>2795</v>
      </c>
      <c r="F3377" s="308" t="s">
        <v>155</v>
      </c>
      <c r="G3377" s="308" t="s">
        <v>2796</v>
      </c>
      <c r="H3377" s="308">
        <v>2015</v>
      </c>
      <c r="I3377" s="308">
        <v>1</v>
      </c>
      <c r="J3377" s="308">
        <v>0</v>
      </c>
      <c r="K3377" s="308">
        <v>0</v>
      </c>
      <c r="L3377" s="16" t="s">
        <v>2797</v>
      </c>
      <c r="M3377" s="106"/>
      <c r="N3377" s="16" t="s">
        <v>2570</v>
      </c>
      <c r="O3377" s="17">
        <v>365</v>
      </c>
      <c r="P3377" s="17">
        <v>0</v>
      </c>
      <c r="Q3377" s="17">
        <v>0</v>
      </c>
      <c r="R3377" s="18" t="s">
        <v>33</v>
      </c>
      <c r="S3377" s="19">
        <v>60</v>
      </c>
      <c r="T3377" s="19">
        <v>110</v>
      </c>
      <c r="U3377" s="19">
        <v>3.86</v>
      </c>
      <c r="V3377" s="19">
        <v>0</v>
      </c>
      <c r="W3377" s="20">
        <v>0.42499999999999999</v>
      </c>
      <c r="X3377" s="21">
        <v>155.125</v>
      </c>
      <c r="Y3377" s="22" t="s">
        <v>33</v>
      </c>
      <c r="Z3377" s="14"/>
      <c r="AA3377" s="24"/>
      <c r="AB3377" s="14"/>
      <c r="AC3377" s="14"/>
      <c r="AD3377" s="25"/>
      <c r="AE3377" s="26"/>
      <c r="AF3377" s="27"/>
      <c r="AG3377" s="309"/>
      <c r="AH3377" s="309"/>
      <c r="AI3377" s="309"/>
      <c r="AJ3377" s="309"/>
      <c r="AK3377" s="309"/>
      <c r="AL3377" s="309"/>
      <c r="AM3377" s="309"/>
      <c r="AN3377" s="309"/>
      <c r="AO3377" s="309"/>
      <c r="AP3377" s="29"/>
      <c r="AQ3377" s="29"/>
      <c r="AR3377" s="29"/>
      <c r="AS3377" s="29"/>
      <c r="AT3377" s="29"/>
      <c r="AU3377" s="29"/>
      <c r="AV3377" s="29"/>
      <c r="AW3377" s="29"/>
      <c r="AX3377" s="29"/>
      <c r="AY3377" s="29"/>
      <c r="AZ3377" s="29"/>
      <c r="BA3377" s="29"/>
      <c r="BB3377" s="29"/>
      <c r="BC3377" s="29"/>
      <c r="BD3377" s="29"/>
      <c r="BE3377" s="29"/>
      <c r="BF3377" s="29"/>
      <c r="BG3377" s="29"/>
      <c r="BH3377" s="29"/>
      <c r="BI3377" s="29"/>
      <c r="BJ3377" s="29"/>
      <c r="BK3377" s="29"/>
      <c r="BL3377" s="29"/>
      <c r="BM3377" s="29"/>
      <c r="BN3377" s="29"/>
      <c r="BO3377" s="29"/>
      <c r="BP3377" s="29"/>
      <c r="BQ3377" s="29"/>
      <c r="BR3377" s="29"/>
      <c r="BS3377" s="29"/>
      <c r="BT3377" s="29"/>
      <c r="BU3377" s="29"/>
      <c r="BV3377" s="29"/>
      <c r="BW3377" s="29"/>
      <c r="BX3377" s="29"/>
      <c r="BY3377" s="29"/>
      <c r="BZ3377" s="29"/>
      <c r="CA3377" s="29"/>
      <c r="CB3377" s="29"/>
      <c r="CC3377" s="29"/>
      <c r="CD3377" s="29"/>
      <c r="CE3377" s="29"/>
      <c r="CF3377" s="29"/>
      <c r="CG3377" s="29"/>
      <c r="CH3377" s="29"/>
      <c r="CI3377" s="29"/>
      <c r="CJ3377" s="29"/>
      <c r="CK3377" s="29"/>
      <c r="CL3377" s="29"/>
      <c r="CM3377" s="29"/>
      <c r="CN3377" s="29"/>
      <c r="CO3377" s="29"/>
      <c r="CP3377" s="29"/>
      <c r="CQ3377" s="29"/>
      <c r="CR3377" s="29"/>
      <c r="CS3377" s="29"/>
      <c r="CT3377" s="29"/>
      <c r="CU3377" s="29"/>
      <c r="CV3377" s="29"/>
      <c r="CW3377" s="29"/>
      <c r="CX3377" s="29"/>
      <c r="CY3377" s="29"/>
      <c r="CZ3377" s="29"/>
      <c r="DA3377" s="29"/>
      <c r="DB3377" s="29"/>
      <c r="DC3377" s="29"/>
      <c r="DD3377" s="29"/>
      <c r="DE3377" s="29"/>
      <c r="DF3377" s="29"/>
      <c r="DG3377" s="29"/>
      <c r="DH3377" s="29"/>
      <c r="DI3377" s="29"/>
      <c r="DJ3377" s="29"/>
      <c r="DK3377" s="29"/>
      <c r="DL3377" s="29"/>
      <c r="DM3377" s="29"/>
      <c r="DN3377" s="29"/>
      <c r="DO3377" s="29"/>
      <c r="DP3377" s="29"/>
      <c r="DQ3377" s="29"/>
      <c r="DR3377" s="29"/>
      <c r="DS3377" s="29"/>
      <c r="DT3377" s="29"/>
      <c r="DU3377" s="29"/>
      <c r="DV3377" s="29"/>
      <c r="DW3377" s="29"/>
      <c r="DX3377" s="29"/>
      <c r="DY3377" s="29"/>
      <c r="DZ3377" s="29"/>
      <c r="EA3377" s="29"/>
      <c r="EB3377" s="29"/>
      <c r="EC3377" s="29"/>
      <c r="ED3377" s="29"/>
      <c r="EE3377" s="29"/>
      <c r="EF3377" s="29"/>
      <c r="EG3377" s="29"/>
      <c r="EH3377" s="29"/>
      <c r="EI3377" s="29"/>
      <c r="EJ3377" s="29"/>
      <c r="EK3377" s="29"/>
      <c r="EL3377" s="29"/>
      <c r="EM3377" s="29"/>
      <c r="EN3377" s="29"/>
      <c r="EO3377" s="29"/>
      <c r="EP3377" s="29"/>
      <c r="EQ3377" s="29"/>
      <c r="ER3377" s="29"/>
      <c r="ES3377" s="29"/>
      <c r="ET3377" s="29"/>
      <c r="EU3377" s="29"/>
      <c r="EV3377" s="29"/>
      <c r="EW3377" s="29"/>
      <c r="EX3377" s="29"/>
      <c r="EY3377" s="29"/>
      <c r="EZ3377" s="29"/>
      <c r="FA3377" s="29"/>
      <c r="FB3377" s="29"/>
      <c r="FC3377" s="29"/>
      <c r="FD3377" s="29"/>
      <c r="FE3377" s="29"/>
      <c r="FF3377" s="29"/>
      <c r="FG3377" s="29"/>
      <c r="FH3377" s="29"/>
      <c r="FI3377" s="29"/>
      <c r="FJ3377" s="29"/>
      <c r="FK3377" s="29"/>
      <c r="FL3377" s="29"/>
      <c r="FM3377" s="29"/>
      <c r="FN3377" s="29"/>
      <c r="FO3377" s="29"/>
      <c r="FP3377" s="29"/>
      <c r="FQ3377" s="29"/>
      <c r="FR3377" s="29"/>
      <c r="FS3377" s="29"/>
      <c r="FT3377" s="29"/>
      <c r="FU3377" s="29"/>
      <c r="FV3377" s="29"/>
      <c r="FW3377" s="29"/>
      <c r="FX3377" s="29"/>
      <c r="FY3377" s="29"/>
      <c r="FZ3377" s="29"/>
      <c r="GA3377" s="29"/>
      <c r="GB3377" s="29"/>
      <c r="GC3377" s="29"/>
      <c r="GD3377" s="29"/>
      <c r="GE3377" s="29"/>
      <c r="GF3377" s="29"/>
      <c r="GG3377" s="29"/>
      <c r="GH3377" s="29"/>
      <c r="GI3377" s="29"/>
      <c r="GJ3377" s="29"/>
      <c r="GK3377" s="29"/>
      <c r="GL3377" s="29"/>
      <c r="GM3377" s="29"/>
      <c r="GN3377" s="29"/>
      <c r="GO3377" s="29"/>
      <c r="GP3377" s="29"/>
      <c r="GQ3377" s="29"/>
      <c r="GR3377" s="29"/>
      <c r="GS3377" s="29"/>
      <c r="GT3377" s="29"/>
      <c r="GU3377" s="29"/>
      <c r="GV3377" s="29"/>
      <c r="GW3377" s="29"/>
      <c r="GX3377" s="29"/>
      <c r="GY3377" s="29"/>
      <c r="GZ3377" s="29"/>
      <c r="HA3377" s="29"/>
      <c r="HB3377" s="29"/>
      <c r="HC3377" s="29"/>
      <c r="HD3377" s="29"/>
      <c r="HE3377" s="29"/>
      <c r="HF3377" s="29"/>
      <c r="HG3377" s="29"/>
      <c r="HH3377" s="29"/>
      <c r="HI3377" s="29"/>
      <c r="HJ3377" s="29"/>
      <c r="HK3377" s="29"/>
      <c r="HL3377" s="29"/>
      <c r="HM3377" s="29"/>
      <c r="HN3377" s="29"/>
      <c r="HO3377" s="29"/>
      <c r="HP3377" s="29"/>
      <c r="HQ3377" s="29"/>
      <c r="HR3377" s="29"/>
      <c r="HS3377" s="29"/>
      <c r="HT3377" s="29"/>
      <c r="HU3377" s="29"/>
      <c r="HV3377" s="29"/>
      <c r="HW3377" s="29"/>
      <c r="HX3377" s="29"/>
      <c r="HY3377" s="29"/>
      <c r="HZ3377" s="29"/>
      <c r="IA3377" s="29"/>
      <c r="IB3377" s="29"/>
      <c r="IC3377" s="29"/>
      <c r="ID3377" s="29"/>
      <c r="IE3377" s="29"/>
      <c r="IF3377" s="29"/>
      <c r="IG3377" s="29"/>
      <c r="IH3377" s="29"/>
      <c r="II3377" s="29"/>
      <c r="IJ3377" s="29"/>
      <c r="IK3377" s="29"/>
      <c r="IL3377" s="29"/>
      <c r="IM3377" s="29"/>
      <c r="IN3377" s="29"/>
      <c r="IO3377" s="29"/>
      <c r="IP3377" s="29"/>
      <c r="IQ3377" s="29"/>
      <c r="IR3377" s="29"/>
      <c r="IS3377" s="29"/>
      <c r="IT3377" s="29"/>
      <c r="IU3377" s="29"/>
      <c r="IV3377" s="29"/>
      <c r="IW3377" s="29"/>
      <c r="IX3377" s="29"/>
      <c r="IY3377" s="29"/>
      <c r="IZ3377" s="29"/>
      <c r="JA3377" s="29"/>
      <c r="JB3377" s="29"/>
      <c r="JC3377" s="29"/>
      <c r="JD3377" s="29"/>
      <c r="JE3377" s="29"/>
      <c r="JF3377" s="29"/>
      <c r="JG3377" s="29"/>
      <c r="JH3377" s="29"/>
      <c r="JI3377" s="29"/>
      <c r="JJ3377" s="29"/>
      <c r="JK3377" s="29"/>
      <c r="JL3377" s="29"/>
      <c r="JM3377" s="29"/>
      <c r="JN3377" s="29"/>
      <c r="JO3377" s="29"/>
      <c r="JP3377" s="29"/>
      <c r="JQ3377" s="29"/>
      <c r="JR3377" s="29"/>
      <c r="JS3377" s="29"/>
      <c r="JT3377" s="29"/>
      <c r="JU3377" s="29"/>
      <c r="JV3377" s="29"/>
      <c r="JW3377" s="29"/>
      <c r="JX3377" s="29"/>
      <c r="JY3377" s="29"/>
      <c r="JZ3377" s="29"/>
      <c r="KA3377" s="29"/>
      <c r="KB3377" s="29"/>
      <c r="KC3377" s="29"/>
      <c r="KD3377" s="29"/>
      <c r="KE3377" s="29"/>
      <c r="KF3377" s="29"/>
      <c r="KG3377" s="29"/>
      <c r="KH3377" s="29"/>
      <c r="KI3377" s="29"/>
      <c r="KJ3377" s="29"/>
      <c r="KK3377" s="29"/>
      <c r="KL3377" s="29"/>
      <c r="KM3377" s="29"/>
      <c r="KN3377" s="29"/>
      <c r="KO3377" s="29"/>
      <c r="KP3377" s="29"/>
      <c r="KQ3377" s="29"/>
      <c r="KR3377" s="29"/>
      <c r="KS3377" s="29"/>
      <c r="KT3377" s="29"/>
      <c r="KU3377" s="29"/>
      <c r="KV3377" s="29"/>
      <c r="KW3377" s="29"/>
      <c r="KX3377" s="29"/>
      <c r="KY3377" s="29"/>
      <c r="KZ3377" s="29"/>
      <c r="LA3377" s="29"/>
      <c r="LB3377" s="29"/>
      <c r="LC3377" s="29"/>
      <c r="LD3377" s="29"/>
      <c r="LE3377" s="29"/>
      <c r="LF3377" s="29"/>
      <c r="LG3377" s="29"/>
      <c r="LH3377" s="29"/>
      <c r="LI3377" s="29"/>
      <c r="LJ3377" s="29"/>
      <c r="LK3377" s="29"/>
      <c r="LL3377" s="29"/>
      <c r="LM3377" s="29"/>
      <c r="LN3377" s="29"/>
      <c r="LO3377" s="29"/>
      <c r="LP3377" s="29"/>
      <c r="LQ3377" s="29"/>
      <c r="LR3377" s="29"/>
      <c r="LS3377" s="29"/>
      <c r="LT3377" s="29"/>
      <c r="LU3377" s="29"/>
      <c r="LV3377" s="29"/>
      <c r="LW3377" s="29"/>
      <c r="LX3377" s="29"/>
      <c r="LY3377" s="29"/>
      <c r="LZ3377" s="29"/>
      <c r="MA3377" s="29"/>
      <c r="MB3377" s="29"/>
      <c r="MC3377" s="29"/>
      <c r="MD3377" s="29"/>
      <c r="ME3377" s="29"/>
      <c r="MF3377" s="29"/>
      <c r="MG3377" s="29"/>
      <c r="MH3377" s="29"/>
      <c r="MI3377" s="29"/>
      <c r="MJ3377" s="29"/>
      <c r="MK3377" s="29"/>
      <c r="ML3377" s="29"/>
      <c r="MM3377" s="29"/>
      <c r="MN3377" s="29"/>
      <c r="MO3377" s="29"/>
      <c r="MP3377" s="29"/>
      <c r="MQ3377" s="29"/>
      <c r="MR3377" s="29"/>
      <c r="MS3377" s="29"/>
      <c r="MT3377" s="29"/>
      <c r="MU3377" s="29"/>
      <c r="MV3377" s="29"/>
      <c r="MW3377" s="29"/>
      <c r="MX3377" s="29"/>
      <c r="MY3377" s="29"/>
      <c r="MZ3377" s="29"/>
      <c r="NA3377" s="29"/>
      <c r="NB3377" s="29"/>
      <c r="NC3377" s="29"/>
      <c r="ND3377" s="29"/>
      <c r="NE3377" s="29"/>
      <c r="NF3377" s="29"/>
      <c r="NG3377" s="29"/>
      <c r="NH3377" s="29"/>
      <c r="NI3377" s="29"/>
      <c r="NJ3377" s="29"/>
      <c r="NK3377" s="29"/>
      <c r="NL3377" s="29"/>
      <c r="NM3377" s="29"/>
      <c r="NN3377" s="29"/>
      <c r="NO3377" s="29"/>
      <c r="NP3377" s="29"/>
      <c r="NQ3377" s="29"/>
      <c r="NR3377" s="29"/>
      <c r="NS3377" s="29"/>
      <c r="NT3377" s="29"/>
      <c r="NU3377" s="29"/>
      <c r="NV3377" s="29"/>
      <c r="NW3377" s="29"/>
      <c r="NX3377" s="29"/>
      <c r="NY3377" s="29"/>
      <c r="NZ3377" s="29"/>
      <c r="OA3377" s="29"/>
      <c r="OB3377" s="29"/>
      <c r="OC3377" s="29"/>
      <c r="OD3377" s="29"/>
      <c r="OE3377" s="29"/>
      <c r="OF3377" s="29"/>
      <c r="OG3377" s="29"/>
      <c r="OH3377" s="29"/>
    </row>
    <row r="3378" spans="1:398" ht="16.5" customHeight="1">
      <c r="A3378" s="41" t="s">
        <v>8908</v>
      </c>
      <c r="B3378" s="41"/>
      <c r="C3378" s="368"/>
      <c r="D3378" s="41"/>
      <c r="E3378" s="308" t="s">
        <v>2692</v>
      </c>
      <c r="F3378" s="308" t="s">
        <v>2693</v>
      </c>
      <c r="G3378" s="308" t="s">
        <v>854</v>
      </c>
      <c r="H3378" s="308">
        <v>2015</v>
      </c>
      <c r="I3378" s="308">
        <v>5</v>
      </c>
      <c r="J3378" s="308">
        <v>0</v>
      </c>
      <c r="K3378" s="308">
        <v>0</v>
      </c>
      <c r="L3378" s="16" t="s">
        <v>2639</v>
      </c>
      <c r="M3378" s="106"/>
      <c r="N3378" s="16" t="s">
        <v>2570</v>
      </c>
      <c r="O3378" s="17">
        <v>365</v>
      </c>
      <c r="P3378" s="17">
        <v>0</v>
      </c>
      <c r="Q3378" s="17">
        <v>0</v>
      </c>
      <c r="R3378" s="18" t="s">
        <v>33</v>
      </c>
      <c r="S3378" s="19">
        <v>60</v>
      </c>
      <c r="T3378" s="19">
        <v>110</v>
      </c>
      <c r="U3378" s="19">
        <v>4.54</v>
      </c>
      <c r="V3378" s="19">
        <v>0</v>
      </c>
      <c r="W3378" s="20">
        <v>0.5</v>
      </c>
      <c r="X3378" s="21">
        <v>912.5</v>
      </c>
      <c r="Y3378" s="22" t="s">
        <v>33</v>
      </c>
      <c r="Z3378" s="14"/>
      <c r="AA3378" s="24"/>
      <c r="AB3378" s="14"/>
      <c r="AC3378" s="14"/>
      <c r="AD3378" s="25"/>
      <c r="AE3378" s="26"/>
      <c r="AF3378" s="27"/>
      <c r="AG3378" s="309"/>
      <c r="AH3378" s="309"/>
      <c r="AI3378" s="309"/>
      <c r="AJ3378" s="309"/>
      <c r="AK3378" s="309"/>
      <c r="AL3378" s="309"/>
      <c r="AM3378" s="309"/>
      <c r="AN3378" s="309"/>
      <c r="AO3378" s="309"/>
      <c r="AP3378" s="29"/>
      <c r="AQ3378" s="29"/>
      <c r="AR3378" s="29"/>
      <c r="AS3378" s="29"/>
      <c r="AT3378" s="29"/>
      <c r="AU3378" s="29"/>
      <c r="AV3378" s="29"/>
      <c r="AW3378" s="29"/>
      <c r="AX3378" s="29"/>
      <c r="AY3378" s="29"/>
      <c r="AZ3378" s="29"/>
      <c r="BA3378" s="29"/>
      <c r="BB3378" s="29"/>
      <c r="BC3378" s="29"/>
      <c r="BD3378" s="29"/>
      <c r="BE3378" s="29"/>
      <c r="BF3378" s="29"/>
      <c r="BG3378" s="29"/>
      <c r="BH3378" s="29"/>
      <c r="BI3378" s="29"/>
      <c r="BJ3378" s="29"/>
      <c r="BK3378" s="29"/>
      <c r="BL3378" s="29"/>
      <c r="BM3378" s="29"/>
      <c r="BN3378" s="29"/>
      <c r="BO3378" s="29"/>
      <c r="BP3378" s="29"/>
      <c r="BQ3378" s="29"/>
      <c r="BR3378" s="29"/>
      <c r="BS3378" s="29"/>
      <c r="BT3378" s="29"/>
      <c r="BU3378" s="29"/>
      <c r="BV3378" s="29"/>
      <c r="BW3378" s="29"/>
      <c r="BX3378" s="29"/>
      <c r="BY3378" s="29"/>
      <c r="BZ3378" s="29"/>
      <c r="CA3378" s="29"/>
      <c r="CB3378" s="29"/>
      <c r="CC3378" s="29"/>
      <c r="CD3378" s="29"/>
      <c r="CE3378" s="29"/>
      <c r="CF3378" s="29"/>
      <c r="CG3378" s="29"/>
      <c r="CH3378" s="29"/>
      <c r="CI3378" s="29"/>
      <c r="CJ3378" s="29"/>
      <c r="CK3378" s="29"/>
      <c r="CL3378" s="29"/>
      <c r="CM3378" s="29"/>
      <c r="CN3378" s="29"/>
      <c r="CO3378" s="29"/>
      <c r="CP3378" s="29"/>
      <c r="CQ3378" s="29"/>
      <c r="CR3378" s="29"/>
      <c r="CS3378" s="29"/>
      <c r="CT3378" s="29"/>
      <c r="CU3378" s="29"/>
      <c r="CV3378" s="29"/>
      <c r="CW3378" s="29"/>
      <c r="CX3378" s="29"/>
      <c r="CY3378" s="29"/>
      <c r="CZ3378" s="29"/>
      <c r="DA3378" s="29"/>
      <c r="DB3378" s="29"/>
      <c r="DC3378" s="29"/>
      <c r="DD3378" s="29"/>
      <c r="DE3378" s="29"/>
      <c r="DF3378" s="29"/>
      <c r="DG3378" s="29"/>
      <c r="DH3378" s="29"/>
      <c r="DI3378" s="29"/>
      <c r="DJ3378" s="29"/>
      <c r="DK3378" s="29"/>
      <c r="DL3378" s="29"/>
      <c r="DM3378" s="29"/>
      <c r="DN3378" s="29"/>
      <c r="DO3378" s="29"/>
      <c r="DP3378" s="29"/>
      <c r="DQ3378" s="29"/>
      <c r="DR3378" s="29"/>
      <c r="DS3378" s="29"/>
      <c r="DT3378" s="29"/>
      <c r="DU3378" s="29"/>
      <c r="DV3378" s="29"/>
      <c r="DW3378" s="29"/>
      <c r="DX3378" s="29"/>
      <c r="DY3378" s="29"/>
      <c r="DZ3378" s="29"/>
      <c r="EA3378" s="29"/>
      <c r="EB3378" s="29"/>
      <c r="EC3378" s="29"/>
      <c r="ED3378" s="29"/>
      <c r="EE3378" s="29"/>
      <c r="EF3378" s="29"/>
      <c r="EG3378" s="29"/>
      <c r="EH3378" s="29"/>
      <c r="EI3378" s="29"/>
      <c r="EJ3378" s="29"/>
      <c r="EK3378" s="29"/>
      <c r="EL3378" s="29"/>
      <c r="EM3378" s="29"/>
      <c r="EN3378" s="29"/>
      <c r="EO3378" s="29"/>
      <c r="EP3378" s="29"/>
      <c r="EQ3378" s="29"/>
      <c r="ER3378" s="29"/>
      <c r="ES3378" s="29"/>
      <c r="ET3378" s="29"/>
      <c r="EU3378" s="29"/>
      <c r="EV3378" s="29"/>
      <c r="EW3378" s="29"/>
      <c r="EX3378" s="29"/>
      <c r="EY3378" s="29"/>
      <c r="EZ3378" s="29"/>
      <c r="FA3378" s="29"/>
      <c r="FB3378" s="29"/>
      <c r="FC3378" s="29"/>
      <c r="FD3378" s="29"/>
      <c r="FE3378" s="29"/>
      <c r="FF3378" s="29"/>
      <c r="FG3378" s="29"/>
      <c r="FH3378" s="29"/>
      <c r="FI3378" s="29"/>
      <c r="FJ3378" s="29"/>
      <c r="FK3378" s="29"/>
      <c r="FL3378" s="29"/>
      <c r="FM3378" s="29"/>
      <c r="FN3378" s="29"/>
      <c r="FO3378" s="29"/>
      <c r="FP3378" s="29"/>
      <c r="FQ3378" s="29"/>
      <c r="FR3378" s="29"/>
      <c r="FS3378" s="29"/>
      <c r="FT3378" s="29"/>
      <c r="FU3378" s="29"/>
      <c r="FV3378" s="29"/>
      <c r="FW3378" s="29"/>
      <c r="FX3378" s="29"/>
      <c r="FY3378" s="29"/>
      <c r="FZ3378" s="29"/>
      <c r="GA3378" s="29"/>
      <c r="GB3378" s="29"/>
      <c r="GC3378" s="29"/>
      <c r="GD3378" s="29"/>
      <c r="GE3378" s="29"/>
      <c r="GF3378" s="29"/>
      <c r="GG3378" s="29"/>
      <c r="GH3378" s="29"/>
      <c r="GI3378" s="29"/>
      <c r="GJ3378" s="29"/>
      <c r="GK3378" s="29"/>
      <c r="GL3378" s="29"/>
      <c r="GM3378" s="29"/>
      <c r="GN3378" s="29"/>
      <c r="GO3378" s="29"/>
      <c r="GP3378" s="29"/>
      <c r="GQ3378" s="29"/>
      <c r="GR3378" s="29"/>
      <c r="GS3378" s="29"/>
      <c r="GT3378" s="29"/>
      <c r="GU3378" s="29"/>
      <c r="GV3378" s="29"/>
      <c r="GW3378" s="29"/>
      <c r="GX3378" s="29"/>
      <c r="GY3378" s="29"/>
      <c r="GZ3378" s="29"/>
      <c r="HA3378" s="29"/>
      <c r="HB3378" s="29"/>
      <c r="HC3378" s="29"/>
      <c r="HD3378" s="29"/>
      <c r="HE3378" s="29"/>
      <c r="HF3378" s="29"/>
      <c r="HG3378" s="29"/>
      <c r="HH3378" s="29"/>
      <c r="HI3378" s="29"/>
      <c r="HJ3378" s="29"/>
      <c r="HK3378" s="29"/>
      <c r="HL3378" s="29"/>
      <c r="HM3378" s="29"/>
      <c r="HN3378" s="29"/>
      <c r="HO3378" s="29"/>
      <c r="HP3378" s="29"/>
      <c r="HQ3378" s="29"/>
      <c r="HR3378" s="29"/>
      <c r="HS3378" s="29"/>
      <c r="HT3378" s="29"/>
      <c r="HU3378" s="29"/>
      <c r="HV3378" s="29"/>
      <c r="HW3378" s="29"/>
      <c r="HX3378" s="29"/>
      <c r="HY3378" s="29"/>
      <c r="HZ3378" s="29"/>
      <c r="IA3378" s="29"/>
      <c r="IB3378" s="29"/>
      <c r="IC3378" s="29"/>
      <c r="ID3378" s="29"/>
      <c r="IE3378" s="29"/>
      <c r="IF3378" s="29"/>
      <c r="IG3378" s="29"/>
      <c r="IH3378" s="29"/>
      <c r="II3378" s="29"/>
      <c r="IJ3378" s="29"/>
      <c r="IK3378" s="29"/>
      <c r="IL3378" s="29"/>
      <c r="IM3378" s="29"/>
      <c r="IN3378" s="29"/>
      <c r="IO3378" s="29"/>
      <c r="IP3378" s="29"/>
      <c r="IQ3378" s="29"/>
      <c r="IR3378" s="29"/>
      <c r="IS3378" s="29"/>
      <c r="IT3378" s="29"/>
      <c r="IU3378" s="29"/>
      <c r="IV3378" s="29"/>
      <c r="IW3378" s="29"/>
      <c r="IX3378" s="29"/>
      <c r="IY3378" s="29"/>
      <c r="IZ3378" s="29"/>
      <c r="JA3378" s="29"/>
      <c r="JB3378" s="29"/>
      <c r="JC3378" s="29"/>
      <c r="JD3378" s="29"/>
      <c r="JE3378" s="29"/>
      <c r="JF3378" s="29"/>
      <c r="JG3378" s="29"/>
      <c r="JH3378" s="29"/>
      <c r="JI3378" s="29"/>
      <c r="JJ3378" s="29"/>
      <c r="JK3378" s="29"/>
      <c r="JL3378" s="29"/>
      <c r="JM3378" s="29"/>
      <c r="JN3378" s="29"/>
      <c r="JO3378" s="29"/>
      <c r="JP3378" s="29"/>
      <c r="JQ3378" s="29"/>
      <c r="JR3378" s="29"/>
      <c r="JS3378" s="29"/>
      <c r="JT3378" s="29"/>
      <c r="JU3378" s="29"/>
      <c r="JV3378" s="29"/>
      <c r="JW3378" s="29"/>
      <c r="JX3378" s="29"/>
      <c r="JY3378" s="29"/>
      <c r="JZ3378" s="29"/>
      <c r="KA3378" s="29"/>
      <c r="KB3378" s="29"/>
      <c r="KC3378" s="29"/>
      <c r="KD3378" s="29"/>
      <c r="KE3378" s="29"/>
      <c r="KF3378" s="29"/>
      <c r="KG3378" s="29"/>
      <c r="KH3378" s="29"/>
      <c r="KI3378" s="29"/>
      <c r="KJ3378" s="29"/>
      <c r="KK3378" s="29"/>
      <c r="KL3378" s="29"/>
      <c r="KM3378" s="29"/>
      <c r="KN3378" s="29"/>
      <c r="KO3378" s="29"/>
      <c r="KP3378" s="29"/>
      <c r="KQ3378" s="29"/>
      <c r="KR3378" s="29"/>
      <c r="KS3378" s="29"/>
      <c r="KT3378" s="29"/>
      <c r="KU3378" s="29"/>
      <c r="KV3378" s="29"/>
      <c r="KW3378" s="29"/>
      <c r="KX3378" s="29"/>
      <c r="KY3378" s="29"/>
      <c r="KZ3378" s="29"/>
      <c r="LA3378" s="29"/>
      <c r="LB3378" s="29"/>
      <c r="LC3378" s="29"/>
      <c r="LD3378" s="29"/>
      <c r="LE3378" s="29"/>
      <c r="LF3378" s="29"/>
      <c r="LG3378" s="29"/>
      <c r="LH3378" s="29"/>
      <c r="LI3378" s="29"/>
      <c r="LJ3378" s="29"/>
      <c r="LK3378" s="29"/>
      <c r="LL3378" s="29"/>
      <c r="LM3378" s="29"/>
      <c r="LN3378" s="29"/>
      <c r="LO3378" s="29"/>
      <c r="LP3378" s="29"/>
      <c r="LQ3378" s="29"/>
      <c r="LR3378" s="29"/>
      <c r="LS3378" s="29"/>
      <c r="LT3378" s="29"/>
      <c r="LU3378" s="29"/>
      <c r="LV3378" s="29"/>
      <c r="LW3378" s="29"/>
      <c r="LX3378" s="29"/>
      <c r="LY3378" s="29"/>
      <c r="LZ3378" s="29"/>
      <c r="MA3378" s="29"/>
      <c r="MB3378" s="29"/>
      <c r="MC3378" s="29"/>
      <c r="MD3378" s="29"/>
      <c r="ME3378" s="29"/>
      <c r="MF3378" s="29"/>
      <c r="MG3378" s="29"/>
      <c r="MH3378" s="29"/>
      <c r="MI3378" s="29"/>
      <c r="MJ3378" s="29"/>
      <c r="MK3378" s="29"/>
      <c r="ML3378" s="29"/>
      <c r="MM3378" s="29"/>
      <c r="MN3378" s="29"/>
      <c r="MO3378" s="29"/>
      <c r="MP3378" s="29"/>
      <c r="MQ3378" s="29"/>
      <c r="MR3378" s="29"/>
      <c r="MS3378" s="29"/>
      <c r="MT3378" s="29"/>
      <c r="MU3378" s="29"/>
      <c r="MV3378" s="29"/>
      <c r="MW3378" s="29"/>
      <c r="MX3378" s="29"/>
      <c r="MY3378" s="29"/>
      <c r="MZ3378" s="29"/>
      <c r="NA3378" s="29"/>
      <c r="NB3378" s="29"/>
      <c r="NC3378" s="29"/>
      <c r="ND3378" s="29"/>
      <c r="NE3378" s="29"/>
      <c r="NF3378" s="29"/>
      <c r="NG3378" s="29"/>
      <c r="NH3378" s="29"/>
      <c r="NI3378" s="29"/>
      <c r="NJ3378" s="29"/>
      <c r="NK3378" s="29"/>
      <c r="NL3378" s="29"/>
      <c r="NM3378" s="29"/>
      <c r="NN3378" s="29"/>
      <c r="NO3378" s="29"/>
      <c r="NP3378" s="29"/>
      <c r="NQ3378" s="29"/>
      <c r="NR3378" s="29"/>
      <c r="NS3378" s="29"/>
      <c r="NT3378" s="29"/>
      <c r="NU3378" s="29"/>
      <c r="NV3378" s="29"/>
      <c r="NW3378" s="29"/>
      <c r="NX3378" s="29"/>
      <c r="NY3378" s="29"/>
      <c r="NZ3378" s="29"/>
      <c r="OA3378" s="29"/>
      <c r="OB3378" s="29"/>
      <c r="OC3378" s="29"/>
      <c r="OD3378" s="29"/>
      <c r="OE3378" s="29"/>
      <c r="OF3378" s="29"/>
      <c r="OG3378" s="29"/>
      <c r="OH3378" s="29"/>
    </row>
    <row r="3379" spans="1:398" ht="16.5" customHeight="1">
      <c r="A3379" s="41" t="s">
        <v>8908</v>
      </c>
      <c r="B3379" s="41"/>
      <c r="C3379" s="368"/>
      <c r="D3379" s="41"/>
      <c r="E3379" s="308" t="s">
        <v>171</v>
      </c>
      <c r="F3379" s="308" t="s">
        <v>2784</v>
      </c>
      <c r="G3379" s="308" t="s">
        <v>2785</v>
      </c>
      <c r="H3379" s="308">
        <v>2016</v>
      </c>
      <c r="I3379" s="308">
        <v>1</v>
      </c>
      <c r="J3379" s="308">
        <v>0</v>
      </c>
      <c r="K3379" s="308">
        <v>0</v>
      </c>
      <c r="L3379" s="16" t="s">
        <v>2786</v>
      </c>
      <c r="M3379" s="106"/>
      <c r="N3379" s="16" t="s">
        <v>2570</v>
      </c>
      <c r="O3379" s="17">
        <v>365</v>
      </c>
      <c r="P3379" s="17">
        <v>0</v>
      </c>
      <c r="Q3379" s="17">
        <v>0</v>
      </c>
      <c r="R3379" s="18" t="s">
        <v>33</v>
      </c>
      <c r="S3379" s="19">
        <v>60</v>
      </c>
      <c r="T3379" s="19">
        <v>110</v>
      </c>
      <c r="U3379" s="19">
        <v>5.27</v>
      </c>
      <c r="V3379" s="19">
        <v>0</v>
      </c>
      <c r="W3379" s="20">
        <v>0.57999999999999996</v>
      </c>
      <c r="X3379" s="21">
        <v>211.7</v>
      </c>
      <c r="Y3379" s="22" t="s">
        <v>33</v>
      </c>
      <c r="Z3379" s="14"/>
      <c r="AA3379" s="24"/>
      <c r="AB3379" s="14"/>
      <c r="AC3379" s="14"/>
      <c r="AD3379" s="25"/>
      <c r="AE3379" s="26"/>
      <c r="AF3379" s="27"/>
      <c r="AG3379" s="315"/>
      <c r="AH3379" s="315"/>
      <c r="AI3379" s="315"/>
      <c r="AJ3379" s="315"/>
      <c r="AK3379" s="315"/>
      <c r="AL3379" s="315"/>
      <c r="AM3379" s="315"/>
      <c r="AN3379" s="315"/>
      <c r="AO3379" s="315"/>
      <c r="AP3379" s="29"/>
      <c r="AQ3379" s="29"/>
      <c r="AR3379" s="29"/>
      <c r="AS3379" s="29"/>
      <c r="AT3379" s="29"/>
      <c r="AU3379" s="29"/>
      <c r="AV3379" s="29"/>
      <c r="AW3379" s="29"/>
      <c r="AX3379" s="29"/>
      <c r="AY3379" s="29"/>
      <c r="AZ3379" s="29"/>
      <c r="BA3379" s="29"/>
      <c r="BB3379" s="29"/>
      <c r="BC3379" s="29"/>
      <c r="BD3379" s="29"/>
      <c r="BE3379" s="29"/>
      <c r="BF3379" s="29"/>
      <c r="BG3379" s="29"/>
      <c r="BH3379" s="29"/>
      <c r="BI3379" s="29"/>
      <c r="BJ3379" s="29"/>
      <c r="BK3379" s="29"/>
      <c r="BL3379" s="29"/>
      <c r="BM3379" s="29"/>
      <c r="BN3379" s="29"/>
      <c r="BO3379" s="29"/>
      <c r="BP3379" s="29"/>
      <c r="BQ3379" s="29"/>
      <c r="BR3379" s="29"/>
      <c r="BS3379" s="29"/>
      <c r="BT3379" s="29"/>
      <c r="BU3379" s="29"/>
      <c r="BV3379" s="29"/>
      <c r="BW3379" s="29"/>
      <c r="BX3379" s="29"/>
      <c r="BY3379" s="29"/>
      <c r="BZ3379" s="29"/>
      <c r="CA3379" s="29"/>
      <c r="CB3379" s="29"/>
      <c r="CC3379" s="29"/>
      <c r="CD3379" s="29"/>
      <c r="CE3379" s="29"/>
      <c r="CF3379" s="29"/>
      <c r="CG3379" s="29"/>
      <c r="CH3379" s="29"/>
      <c r="CI3379" s="29"/>
      <c r="CJ3379" s="29"/>
      <c r="CK3379" s="29"/>
      <c r="CL3379" s="29"/>
      <c r="CM3379" s="29"/>
      <c r="CN3379" s="29"/>
      <c r="CO3379" s="29"/>
      <c r="CP3379" s="29"/>
      <c r="CQ3379" s="29"/>
      <c r="CR3379" s="29"/>
      <c r="CS3379" s="29"/>
      <c r="CT3379" s="29"/>
      <c r="CU3379" s="29"/>
      <c r="CV3379" s="29"/>
      <c r="CW3379" s="29"/>
      <c r="CX3379" s="29"/>
      <c r="CY3379" s="29"/>
      <c r="CZ3379" s="29"/>
      <c r="DA3379" s="29"/>
      <c r="DB3379" s="29"/>
      <c r="DC3379" s="29"/>
      <c r="DD3379" s="29"/>
      <c r="DE3379" s="29"/>
      <c r="DF3379" s="29"/>
      <c r="DG3379" s="29"/>
      <c r="DH3379" s="29"/>
      <c r="DI3379" s="29"/>
      <c r="DJ3379" s="29"/>
      <c r="DK3379" s="29"/>
      <c r="DL3379" s="29"/>
      <c r="DM3379" s="29"/>
      <c r="DN3379" s="29"/>
      <c r="DO3379" s="29"/>
      <c r="DP3379" s="29"/>
      <c r="DQ3379" s="29"/>
      <c r="DR3379" s="29"/>
      <c r="DS3379" s="29"/>
      <c r="DT3379" s="29"/>
      <c r="DU3379" s="29"/>
      <c r="DV3379" s="29"/>
      <c r="DW3379" s="29"/>
      <c r="DX3379" s="29"/>
      <c r="DY3379" s="29"/>
      <c r="DZ3379" s="29"/>
      <c r="EA3379" s="29"/>
      <c r="EB3379" s="29"/>
      <c r="EC3379" s="29"/>
      <c r="ED3379" s="29"/>
      <c r="EE3379" s="29"/>
      <c r="EF3379" s="29"/>
      <c r="EG3379" s="29"/>
      <c r="EH3379" s="29"/>
      <c r="EI3379" s="29"/>
      <c r="EJ3379" s="29"/>
      <c r="EK3379" s="29"/>
      <c r="EL3379" s="29"/>
      <c r="EM3379" s="29"/>
      <c r="EN3379" s="29"/>
      <c r="EO3379" s="29"/>
      <c r="EP3379" s="29"/>
      <c r="EQ3379" s="29"/>
      <c r="ER3379" s="29"/>
      <c r="ES3379" s="29"/>
      <c r="ET3379" s="29"/>
      <c r="EU3379" s="29"/>
      <c r="EV3379" s="29"/>
      <c r="EW3379" s="29"/>
      <c r="EX3379" s="29"/>
      <c r="EY3379" s="29"/>
      <c r="EZ3379" s="29"/>
      <c r="FA3379" s="29"/>
      <c r="FB3379" s="29"/>
      <c r="FC3379" s="29"/>
      <c r="FD3379" s="29"/>
      <c r="FE3379" s="29"/>
      <c r="FF3379" s="29"/>
      <c r="FG3379" s="29"/>
      <c r="FH3379" s="29"/>
      <c r="FI3379" s="29"/>
      <c r="FJ3379" s="29"/>
      <c r="FK3379" s="29"/>
      <c r="FL3379" s="29"/>
      <c r="FM3379" s="29"/>
      <c r="FN3379" s="29"/>
      <c r="FO3379" s="29"/>
      <c r="FP3379" s="29"/>
      <c r="FQ3379" s="29"/>
      <c r="FR3379" s="29"/>
      <c r="FS3379" s="29"/>
      <c r="FT3379" s="29"/>
      <c r="FU3379" s="29"/>
      <c r="FV3379" s="29"/>
      <c r="FW3379" s="29"/>
      <c r="FX3379" s="29"/>
      <c r="FY3379" s="29"/>
      <c r="FZ3379" s="29"/>
      <c r="GA3379" s="29"/>
      <c r="GB3379" s="29"/>
      <c r="GC3379" s="29"/>
      <c r="GD3379" s="29"/>
      <c r="GE3379" s="29"/>
      <c r="GF3379" s="29"/>
      <c r="GG3379" s="29"/>
      <c r="GH3379" s="29"/>
      <c r="GI3379" s="29"/>
      <c r="GJ3379" s="29"/>
      <c r="GK3379" s="29"/>
      <c r="GL3379" s="29"/>
      <c r="GM3379" s="29"/>
      <c r="GN3379" s="29"/>
      <c r="GO3379" s="29"/>
      <c r="GP3379" s="29"/>
      <c r="GQ3379" s="29"/>
      <c r="GR3379" s="29"/>
      <c r="GS3379" s="29"/>
      <c r="GT3379" s="29"/>
      <c r="GU3379" s="29"/>
      <c r="GV3379" s="29"/>
      <c r="GW3379" s="29"/>
      <c r="GX3379" s="29"/>
      <c r="GY3379" s="29"/>
      <c r="GZ3379" s="29"/>
      <c r="HA3379" s="29"/>
      <c r="HB3379" s="29"/>
      <c r="HC3379" s="29"/>
      <c r="HD3379" s="29"/>
      <c r="HE3379" s="29"/>
      <c r="HF3379" s="29"/>
      <c r="HG3379" s="29"/>
      <c r="HH3379" s="29"/>
      <c r="HI3379" s="29"/>
      <c r="HJ3379" s="29"/>
      <c r="HK3379" s="29"/>
      <c r="HL3379" s="29"/>
      <c r="HM3379" s="29"/>
      <c r="HN3379" s="29"/>
      <c r="HO3379" s="29"/>
      <c r="HP3379" s="29"/>
      <c r="HQ3379" s="29"/>
      <c r="HR3379" s="29"/>
      <c r="HS3379" s="29"/>
      <c r="HT3379" s="29"/>
      <c r="HU3379" s="29"/>
      <c r="HV3379" s="29"/>
      <c r="HW3379" s="29"/>
      <c r="HX3379" s="29"/>
      <c r="HY3379" s="29"/>
      <c r="HZ3379" s="29"/>
      <c r="IA3379" s="29"/>
      <c r="IB3379" s="29"/>
      <c r="IC3379" s="29"/>
      <c r="ID3379" s="29"/>
      <c r="IE3379" s="29"/>
      <c r="IF3379" s="29"/>
      <c r="IG3379" s="29"/>
      <c r="IH3379" s="29"/>
      <c r="II3379" s="29"/>
      <c r="IJ3379" s="29"/>
      <c r="IK3379" s="29"/>
      <c r="IL3379" s="29"/>
      <c r="IM3379" s="29"/>
      <c r="IN3379" s="29"/>
      <c r="IO3379" s="29"/>
      <c r="IP3379" s="29"/>
      <c r="IQ3379" s="29"/>
      <c r="IR3379" s="29"/>
      <c r="IS3379" s="29"/>
      <c r="IT3379" s="29"/>
      <c r="IU3379" s="29"/>
      <c r="IV3379" s="29"/>
      <c r="IW3379" s="29"/>
      <c r="IX3379" s="29"/>
      <c r="IY3379" s="29"/>
      <c r="IZ3379" s="29"/>
      <c r="JA3379" s="29"/>
      <c r="JB3379" s="29"/>
      <c r="JC3379" s="29"/>
      <c r="JD3379" s="29"/>
      <c r="JE3379" s="29"/>
      <c r="JF3379" s="29"/>
      <c r="JG3379" s="29"/>
      <c r="JH3379" s="29"/>
      <c r="JI3379" s="29"/>
      <c r="JJ3379" s="29"/>
      <c r="JK3379" s="29"/>
      <c r="JL3379" s="29"/>
      <c r="JM3379" s="29"/>
      <c r="JN3379" s="29"/>
      <c r="JO3379" s="29"/>
      <c r="JP3379" s="29"/>
      <c r="JQ3379" s="29"/>
      <c r="JR3379" s="29"/>
      <c r="JS3379" s="29"/>
      <c r="JT3379" s="29"/>
      <c r="JU3379" s="29"/>
      <c r="JV3379" s="29"/>
      <c r="JW3379" s="29"/>
      <c r="JX3379" s="29"/>
      <c r="JY3379" s="29"/>
      <c r="JZ3379" s="29"/>
      <c r="KA3379" s="29"/>
      <c r="KB3379" s="29"/>
      <c r="KC3379" s="29"/>
      <c r="KD3379" s="29"/>
      <c r="KE3379" s="29"/>
      <c r="KF3379" s="29"/>
      <c r="KG3379" s="29"/>
      <c r="KH3379" s="29"/>
      <c r="KI3379" s="29"/>
      <c r="KJ3379" s="29"/>
      <c r="KK3379" s="29"/>
      <c r="KL3379" s="29"/>
      <c r="KM3379" s="29"/>
      <c r="KN3379" s="29"/>
      <c r="KO3379" s="29"/>
      <c r="KP3379" s="29"/>
      <c r="KQ3379" s="29"/>
      <c r="KR3379" s="29"/>
      <c r="KS3379" s="29"/>
      <c r="KT3379" s="29"/>
      <c r="KU3379" s="29"/>
      <c r="KV3379" s="29"/>
      <c r="KW3379" s="29"/>
      <c r="KX3379" s="29"/>
      <c r="KY3379" s="29"/>
      <c r="KZ3379" s="29"/>
      <c r="LA3379" s="29"/>
      <c r="LB3379" s="29"/>
      <c r="LC3379" s="29"/>
      <c r="LD3379" s="29"/>
      <c r="LE3379" s="29"/>
      <c r="LF3379" s="29"/>
      <c r="LG3379" s="29"/>
      <c r="LH3379" s="29"/>
      <c r="LI3379" s="29"/>
      <c r="LJ3379" s="29"/>
      <c r="LK3379" s="29"/>
      <c r="LL3379" s="29"/>
      <c r="LM3379" s="29"/>
      <c r="LN3379" s="29"/>
      <c r="LO3379" s="29"/>
      <c r="LP3379" s="29"/>
      <c r="LQ3379" s="29"/>
      <c r="LR3379" s="29"/>
      <c r="LS3379" s="29"/>
      <c r="LT3379" s="29"/>
      <c r="LU3379" s="29"/>
      <c r="LV3379" s="29"/>
      <c r="LW3379" s="29"/>
      <c r="LX3379" s="29"/>
      <c r="LY3379" s="29"/>
      <c r="LZ3379" s="29"/>
      <c r="MA3379" s="29"/>
      <c r="MB3379" s="29"/>
      <c r="MC3379" s="29"/>
      <c r="MD3379" s="29"/>
      <c r="ME3379" s="29"/>
      <c r="MF3379" s="29"/>
      <c r="MG3379" s="29"/>
      <c r="MH3379" s="29"/>
      <c r="MI3379" s="29"/>
      <c r="MJ3379" s="29"/>
      <c r="MK3379" s="29"/>
      <c r="ML3379" s="29"/>
      <c r="MM3379" s="29"/>
      <c r="MN3379" s="29"/>
      <c r="MO3379" s="29"/>
      <c r="MP3379" s="29"/>
      <c r="MQ3379" s="29"/>
      <c r="MR3379" s="29"/>
      <c r="MS3379" s="29"/>
      <c r="MT3379" s="29"/>
      <c r="MU3379" s="29"/>
      <c r="MV3379" s="29"/>
      <c r="MW3379" s="29"/>
      <c r="MX3379" s="29"/>
      <c r="MY3379" s="29"/>
      <c r="MZ3379" s="29"/>
      <c r="NA3379" s="29"/>
      <c r="NB3379" s="29"/>
      <c r="NC3379" s="29"/>
      <c r="ND3379" s="29"/>
      <c r="NE3379" s="29"/>
      <c r="NF3379" s="29"/>
      <c r="NG3379" s="29"/>
      <c r="NH3379" s="29"/>
      <c r="NI3379" s="29"/>
      <c r="NJ3379" s="29"/>
      <c r="NK3379" s="29"/>
      <c r="NL3379" s="29"/>
      <c r="NM3379" s="29"/>
      <c r="NN3379" s="29"/>
      <c r="NO3379" s="29"/>
      <c r="NP3379" s="29"/>
      <c r="NQ3379" s="29"/>
      <c r="NR3379" s="29"/>
      <c r="NS3379" s="29"/>
      <c r="NT3379" s="29"/>
      <c r="NU3379" s="29"/>
      <c r="NV3379" s="29"/>
      <c r="NW3379" s="29"/>
      <c r="NX3379" s="29"/>
      <c r="NY3379" s="29"/>
      <c r="NZ3379" s="29"/>
      <c r="OA3379" s="29"/>
      <c r="OB3379" s="29"/>
      <c r="OC3379" s="29"/>
      <c r="OD3379" s="29"/>
      <c r="OE3379" s="29"/>
      <c r="OF3379" s="29"/>
      <c r="OG3379" s="29"/>
      <c r="OH3379" s="29"/>
    </row>
    <row r="3380" spans="1:398" ht="16.5" customHeight="1">
      <c r="A3380" s="41" t="s">
        <v>8929</v>
      </c>
      <c r="B3380" s="41"/>
      <c r="C3380" s="368"/>
      <c r="D3380" s="2"/>
      <c r="E3380" s="308" t="s">
        <v>35</v>
      </c>
      <c r="F3380" s="308" t="s">
        <v>36</v>
      </c>
      <c r="G3380" s="308" t="s">
        <v>97</v>
      </c>
      <c r="H3380" s="308">
        <v>2018</v>
      </c>
      <c r="I3380" s="308">
        <v>56</v>
      </c>
      <c r="J3380" s="308">
        <v>0</v>
      </c>
      <c r="K3380" s="308">
        <v>0</v>
      </c>
      <c r="L3380" s="16" t="s">
        <v>8928</v>
      </c>
      <c r="M3380" s="106"/>
      <c r="N3380" s="16" t="s">
        <v>2570</v>
      </c>
      <c r="O3380" s="311">
        <v>720</v>
      </c>
      <c r="P3380" s="17">
        <v>0</v>
      </c>
      <c r="Q3380" s="17">
        <v>0</v>
      </c>
      <c r="R3380" s="18" t="s">
        <v>33</v>
      </c>
      <c r="S3380" s="19">
        <v>60</v>
      </c>
      <c r="T3380" s="19">
        <v>110</v>
      </c>
      <c r="U3380" s="244">
        <v>0</v>
      </c>
      <c r="V3380" s="19">
        <v>0</v>
      </c>
      <c r="W3380" s="310">
        <v>0.3</v>
      </c>
      <c r="X3380" s="21">
        <v>12096</v>
      </c>
      <c r="Y3380" s="22" t="s">
        <v>33</v>
      </c>
      <c r="Z3380" s="14"/>
      <c r="AA3380" s="24"/>
      <c r="AB3380" s="14"/>
      <c r="AC3380" s="14"/>
      <c r="AD3380" s="25"/>
      <c r="AE3380" s="26"/>
      <c r="AF3380" s="27"/>
      <c r="AG3380" s="309"/>
      <c r="AH3380" s="309"/>
      <c r="AI3380" s="309"/>
      <c r="AJ3380" s="309"/>
      <c r="AK3380" s="309"/>
      <c r="AL3380" s="309"/>
      <c r="AM3380" s="309"/>
      <c r="AN3380" s="309"/>
      <c r="AO3380" s="309"/>
      <c r="AP3380" s="29"/>
      <c r="AQ3380" s="29"/>
      <c r="AR3380" s="29"/>
      <c r="AS3380" s="29"/>
      <c r="AT3380" s="29"/>
      <c r="AU3380" s="29"/>
      <c r="AV3380" s="29"/>
      <c r="AW3380" s="29"/>
      <c r="AX3380" s="29"/>
      <c r="AY3380" s="29"/>
      <c r="AZ3380" s="29"/>
      <c r="BA3380" s="29"/>
      <c r="BB3380" s="29"/>
      <c r="BC3380" s="29"/>
      <c r="BD3380" s="29"/>
      <c r="BE3380" s="29"/>
      <c r="BF3380" s="29"/>
      <c r="BG3380" s="29"/>
      <c r="BH3380" s="29"/>
      <c r="BI3380" s="29"/>
      <c r="BJ3380" s="29"/>
      <c r="BK3380" s="29"/>
      <c r="BL3380" s="29"/>
      <c r="BM3380" s="29"/>
      <c r="BN3380" s="29"/>
      <c r="BO3380" s="29"/>
      <c r="BP3380" s="29"/>
      <c r="BQ3380" s="29"/>
      <c r="BR3380" s="29"/>
      <c r="BS3380" s="29"/>
      <c r="BT3380" s="29"/>
      <c r="BU3380" s="29"/>
      <c r="BV3380" s="29"/>
      <c r="BW3380" s="29"/>
      <c r="BX3380" s="29"/>
      <c r="BY3380" s="29"/>
      <c r="BZ3380" s="29"/>
      <c r="CA3380" s="29"/>
      <c r="CB3380" s="29"/>
      <c r="CC3380" s="29"/>
      <c r="CD3380" s="29"/>
      <c r="CE3380" s="29"/>
      <c r="CF3380" s="29"/>
      <c r="CG3380" s="29"/>
      <c r="CH3380" s="29"/>
      <c r="CI3380" s="29"/>
      <c r="CJ3380" s="29"/>
      <c r="CK3380" s="29"/>
      <c r="CL3380" s="29"/>
      <c r="CM3380" s="29"/>
      <c r="CN3380" s="29"/>
      <c r="CO3380" s="29"/>
      <c r="CP3380" s="29"/>
      <c r="CQ3380" s="29"/>
      <c r="CR3380" s="29"/>
      <c r="CS3380" s="29"/>
      <c r="CT3380" s="29"/>
      <c r="CU3380" s="29"/>
      <c r="CV3380" s="29"/>
      <c r="CW3380" s="29"/>
      <c r="CX3380" s="29"/>
      <c r="CY3380" s="29"/>
      <c r="CZ3380" s="29"/>
      <c r="DA3380" s="29"/>
      <c r="DB3380" s="29"/>
      <c r="DC3380" s="29"/>
      <c r="DD3380" s="29"/>
      <c r="DE3380" s="29"/>
      <c r="DF3380" s="29"/>
      <c r="DG3380" s="29"/>
      <c r="DH3380" s="29"/>
      <c r="DI3380" s="29"/>
      <c r="DJ3380" s="29"/>
      <c r="DK3380" s="29"/>
      <c r="DL3380" s="29"/>
      <c r="DM3380" s="29"/>
      <c r="DN3380" s="29"/>
      <c r="DO3380" s="29"/>
      <c r="DP3380" s="29"/>
      <c r="DQ3380" s="29"/>
      <c r="DR3380" s="29"/>
      <c r="DS3380" s="29"/>
      <c r="DT3380" s="29"/>
      <c r="DU3380" s="29"/>
      <c r="DV3380" s="29"/>
      <c r="DW3380" s="29"/>
      <c r="DX3380" s="29"/>
      <c r="DY3380" s="29"/>
      <c r="DZ3380" s="29"/>
      <c r="EA3380" s="29"/>
      <c r="EB3380" s="29"/>
      <c r="EC3380" s="29"/>
      <c r="ED3380" s="29"/>
      <c r="EE3380" s="29"/>
      <c r="EF3380" s="29"/>
      <c r="EG3380" s="29"/>
      <c r="EH3380" s="29"/>
      <c r="EI3380" s="29"/>
      <c r="EJ3380" s="29"/>
      <c r="EK3380" s="29"/>
      <c r="EL3380" s="29"/>
      <c r="EM3380" s="29"/>
      <c r="EN3380" s="29"/>
      <c r="EO3380" s="29"/>
      <c r="EP3380" s="29"/>
      <c r="EQ3380" s="29"/>
      <c r="ER3380" s="29"/>
      <c r="ES3380" s="29"/>
      <c r="ET3380" s="29"/>
      <c r="EU3380" s="29"/>
      <c r="EV3380" s="29"/>
      <c r="EW3380" s="29"/>
      <c r="EX3380" s="29"/>
      <c r="EY3380" s="29"/>
      <c r="EZ3380" s="29"/>
      <c r="FA3380" s="29"/>
      <c r="FB3380" s="29"/>
      <c r="FC3380" s="29"/>
      <c r="FD3380" s="29"/>
      <c r="FE3380" s="29"/>
      <c r="FF3380" s="29"/>
      <c r="FG3380" s="29"/>
      <c r="FH3380" s="29"/>
      <c r="FI3380" s="29"/>
      <c r="FJ3380" s="29"/>
      <c r="FK3380" s="29"/>
      <c r="FL3380" s="29"/>
      <c r="FM3380" s="29"/>
      <c r="FN3380" s="29"/>
      <c r="FO3380" s="29"/>
      <c r="FP3380" s="29"/>
      <c r="FQ3380" s="29"/>
      <c r="FR3380" s="29"/>
      <c r="FS3380" s="29"/>
      <c r="FT3380" s="29"/>
      <c r="FU3380" s="29"/>
      <c r="FV3380" s="29"/>
      <c r="FW3380" s="29"/>
      <c r="FX3380" s="29"/>
      <c r="FY3380" s="29"/>
      <c r="FZ3380" s="29"/>
      <c r="GA3380" s="29"/>
      <c r="GB3380" s="29"/>
      <c r="GC3380" s="29"/>
      <c r="GD3380" s="29"/>
      <c r="GE3380" s="29"/>
      <c r="GF3380" s="29"/>
      <c r="GG3380" s="29"/>
      <c r="GH3380" s="29"/>
      <c r="GI3380" s="29"/>
      <c r="GJ3380" s="29"/>
      <c r="GK3380" s="29"/>
      <c r="GL3380" s="29"/>
      <c r="GM3380" s="29"/>
      <c r="GN3380" s="29"/>
      <c r="GO3380" s="29"/>
      <c r="GP3380" s="29"/>
      <c r="GQ3380" s="29"/>
      <c r="GR3380" s="29"/>
      <c r="GS3380" s="29"/>
      <c r="GT3380" s="29"/>
      <c r="GU3380" s="29"/>
      <c r="GV3380" s="29"/>
      <c r="GW3380" s="29"/>
      <c r="GX3380" s="29"/>
      <c r="GY3380" s="29"/>
      <c r="GZ3380" s="29"/>
      <c r="HA3380" s="29"/>
      <c r="HB3380" s="29"/>
      <c r="HC3380" s="29"/>
      <c r="HD3380" s="29"/>
      <c r="HE3380" s="29"/>
      <c r="HF3380" s="29"/>
      <c r="HG3380" s="29"/>
      <c r="HH3380" s="29"/>
      <c r="HI3380" s="29"/>
      <c r="HJ3380" s="29"/>
      <c r="HK3380" s="29"/>
      <c r="HL3380" s="29"/>
      <c r="HM3380" s="29"/>
      <c r="HN3380" s="29"/>
      <c r="HO3380" s="29"/>
      <c r="HP3380" s="29"/>
      <c r="HQ3380" s="29"/>
      <c r="HR3380" s="29"/>
      <c r="HS3380" s="29"/>
      <c r="HT3380" s="29"/>
      <c r="HU3380" s="29"/>
      <c r="HV3380" s="29"/>
      <c r="HW3380" s="29"/>
      <c r="HX3380" s="29"/>
      <c r="HY3380" s="29"/>
      <c r="HZ3380" s="29"/>
      <c r="IA3380" s="29"/>
      <c r="IB3380" s="29"/>
      <c r="IC3380" s="29"/>
      <c r="ID3380" s="29"/>
      <c r="IE3380" s="29"/>
      <c r="IF3380" s="29"/>
      <c r="IG3380" s="29"/>
      <c r="IH3380" s="29"/>
      <c r="II3380" s="29"/>
      <c r="IJ3380" s="29"/>
      <c r="IK3380" s="29"/>
      <c r="IL3380" s="29"/>
      <c r="IM3380" s="29"/>
      <c r="IN3380" s="29"/>
      <c r="IO3380" s="29"/>
      <c r="IP3380" s="29"/>
      <c r="IQ3380" s="29"/>
      <c r="IR3380" s="29"/>
      <c r="IS3380" s="29"/>
      <c r="IT3380" s="29"/>
      <c r="IU3380" s="29"/>
      <c r="IV3380" s="29"/>
      <c r="IW3380" s="29"/>
      <c r="IX3380" s="29"/>
      <c r="IY3380" s="29"/>
      <c r="IZ3380" s="29"/>
      <c r="JA3380" s="29"/>
      <c r="JB3380" s="29"/>
      <c r="JC3380" s="29"/>
      <c r="JD3380" s="29"/>
      <c r="JE3380" s="29"/>
      <c r="JF3380" s="29"/>
      <c r="JG3380" s="29"/>
      <c r="JH3380" s="29"/>
      <c r="JI3380" s="29"/>
      <c r="JJ3380" s="29"/>
      <c r="JK3380" s="29"/>
      <c r="JL3380" s="29"/>
      <c r="JM3380" s="29"/>
      <c r="JN3380" s="29"/>
      <c r="JO3380" s="29"/>
      <c r="JP3380" s="29"/>
      <c r="JQ3380" s="29"/>
      <c r="JR3380" s="29"/>
      <c r="JS3380" s="29"/>
      <c r="JT3380" s="29"/>
      <c r="JU3380" s="29"/>
      <c r="JV3380" s="29"/>
      <c r="JW3380" s="29"/>
      <c r="JX3380" s="29"/>
      <c r="JY3380" s="29"/>
      <c r="JZ3380" s="29"/>
      <c r="KA3380" s="29"/>
      <c r="KB3380" s="29"/>
      <c r="KC3380" s="29"/>
      <c r="KD3380" s="29"/>
      <c r="KE3380" s="29"/>
      <c r="KF3380" s="29"/>
      <c r="KG3380" s="29"/>
      <c r="KH3380" s="29"/>
      <c r="KI3380" s="29"/>
      <c r="KJ3380" s="29"/>
      <c r="KK3380" s="29"/>
      <c r="KL3380" s="29"/>
      <c r="KM3380" s="29"/>
      <c r="KN3380" s="29"/>
      <c r="KO3380" s="29"/>
      <c r="KP3380" s="29"/>
      <c r="KQ3380" s="29"/>
      <c r="KR3380" s="29"/>
      <c r="KS3380" s="29"/>
      <c r="KT3380" s="29"/>
      <c r="KU3380" s="29"/>
      <c r="KV3380" s="29"/>
      <c r="KW3380" s="29"/>
      <c r="KX3380" s="29"/>
      <c r="KY3380" s="29"/>
      <c r="KZ3380" s="29"/>
      <c r="LA3380" s="29"/>
      <c r="LB3380" s="29"/>
      <c r="LC3380" s="29"/>
      <c r="LD3380" s="29"/>
      <c r="LE3380" s="29"/>
      <c r="LF3380" s="29"/>
      <c r="LG3380" s="29"/>
      <c r="LH3380" s="29"/>
      <c r="LI3380" s="29"/>
      <c r="LJ3380" s="29"/>
      <c r="LK3380" s="29"/>
      <c r="LL3380" s="29"/>
      <c r="LM3380" s="29"/>
      <c r="LN3380" s="29"/>
      <c r="LO3380" s="29"/>
      <c r="LP3380" s="29"/>
      <c r="LQ3380" s="29"/>
      <c r="LR3380" s="29"/>
      <c r="LS3380" s="29"/>
      <c r="LT3380" s="29"/>
      <c r="LU3380" s="29"/>
      <c r="LV3380" s="29"/>
      <c r="LW3380" s="29"/>
      <c r="LX3380" s="29"/>
      <c r="LY3380" s="29"/>
      <c r="LZ3380" s="29"/>
      <c r="MA3380" s="29"/>
      <c r="MB3380" s="29"/>
      <c r="MC3380" s="29"/>
      <c r="MD3380" s="29"/>
      <c r="ME3380" s="29"/>
      <c r="MF3380" s="29"/>
      <c r="MG3380" s="29"/>
      <c r="MH3380" s="29"/>
      <c r="MI3380" s="29"/>
      <c r="MJ3380" s="29"/>
      <c r="MK3380" s="29"/>
      <c r="ML3380" s="29"/>
      <c r="MM3380" s="29"/>
      <c r="MN3380" s="29"/>
      <c r="MO3380" s="29"/>
      <c r="MP3380" s="29"/>
      <c r="MQ3380" s="29"/>
      <c r="MR3380" s="29"/>
      <c r="MS3380" s="29"/>
      <c r="MT3380" s="29"/>
      <c r="MU3380" s="29"/>
      <c r="MV3380" s="29"/>
      <c r="MW3380" s="29"/>
      <c r="MX3380" s="29"/>
      <c r="MY3380" s="29"/>
      <c r="MZ3380" s="29"/>
      <c r="NA3380" s="29"/>
      <c r="NB3380" s="29"/>
      <c r="NC3380" s="29"/>
      <c r="ND3380" s="29"/>
      <c r="NE3380" s="29"/>
      <c r="NF3380" s="29"/>
      <c r="NG3380" s="29"/>
      <c r="NH3380" s="29"/>
      <c r="NI3380" s="29"/>
      <c r="NJ3380" s="29"/>
      <c r="NK3380" s="29"/>
      <c r="NL3380" s="29"/>
      <c r="NM3380" s="29"/>
      <c r="NN3380" s="29"/>
      <c r="NO3380" s="29"/>
      <c r="NP3380" s="29"/>
      <c r="NQ3380" s="29"/>
      <c r="NR3380" s="29"/>
      <c r="NS3380" s="29"/>
      <c r="NT3380" s="29"/>
      <c r="NU3380" s="29"/>
      <c r="NV3380" s="29"/>
      <c r="NW3380" s="29"/>
      <c r="NX3380" s="29"/>
      <c r="NY3380" s="29"/>
      <c r="NZ3380" s="29"/>
      <c r="OA3380" s="29"/>
      <c r="OB3380" s="29"/>
      <c r="OC3380" s="29"/>
      <c r="OD3380" s="29"/>
      <c r="OE3380" s="29"/>
      <c r="OF3380" s="29"/>
      <c r="OG3380" s="29"/>
      <c r="OH3380" s="29"/>
    </row>
    <row r="3381" spans="1:398" ht="16.5" customHeight="1">
      <c r="A3381" s="41" t="s">
        <v>8929</v>
      </c>
      <c r="B3381" s="41"/>
      <c r="C3381" s="368"/>
      <c r="D3381" s="2"/>
      <c r="E3381" s="308" t="s">
        <v>35</v>
      </c>
      <c r="F3381" s="308" t="s">
        <v>36</v>
      </c>
      <c r="G3381" s="308" t="s">
        <v>97</v>
      </c>
      <c r="H3381" s="308">
        <v>2018</v>
      </c>
      <c r="I3381" s="308">
        <v>56</v>
      </c>
      <c r="J3381" s="308">
        <v>56</v>
      </c>
      <c r="K3381" s="308">
        <v>0</v>
      </c>
      <c r="L3381" s="16" t="s">
        <v>8928</v>
      </c>
      <c r="M3381" s="106"/>
      <c r="N3381" s="16" t="s">
        <v>8944</v>
      </c>
      <c r="O3381" s="311">
        <v>720</v>
      </c>
      <c r="P3381" s="17">
        <v>0</v>
      </c>
      <c r="Q3381" s="17">
        <v>0</v>
      </c>
      <c r="R3381" s="18" t="s">
        <v>33</v>
      </c>
      <c r="S3381" s="19">
        <v>60</v>
      </c>
      <c r="T3381" s="19">
        <v>110</v>
      </c>
      <c r="U3381" s="244">
        <v>2</v>
      </c>
      <c r="V3381" s="19">
        <v>0</v>
      </c>
      <c r="W3381" s="310">
        <v>0.3</v>
      </c>
      <c r="X3381" s="21">
        <v>12096</v>
      </c>
      <c r="Y3381" s="22" t="s">
        <v>33</v>
      </c>
      <c r="Z3381" s="14"/>
      <c r="AA3381" s="24"/>
      <c r="AB3381" s="14"/>
      <c r="AC3381" s="14"/>
      <c r="AD3381" s="25"/>
      <c r="AE3381" s="26"/>
      <c r="AF3381" s="27"/>
      <c r="AG3381" s="309"/>
      <c r="AH3381" s="309"/>
      <c r="AI3381" s="309"/>
      <c r="AJ3381" s="309"/>
      <c r="AK3381" s="309"/>
      <c r="AL3381" s="309"/>
      <c r="AM3381" s="309"/>
      <c r="AN3381" s="309"/>
      <c r="AO3381" s="309"/>
      <c r="AP3381" s="29"/>
      <c r="AQ3381" s="29"/>
      <c r="AR3381" s="29"/>
      <c r="AS3381" s="29"/>
      <c r="AT3381" s="29"/>
      <c r="AU3381" s="29"/>
      <c r="AV3381" s="29"/>
      <c r="AW3381" s="29"/>
      <c r="AX3381" s="29"/>
      <c r="AY3381" s="29"/>
      <c r="AZ3381" s="29"/>
      <c r="BA3381" s="29"/>
      <c r="BB3381" s="29"/>
      <c r="BC3381" s="29"/>
      <c r="BD3381" s="29"/>
      <c r="BE3381" s="29"/>
      <c r="BF3381" s="29"/>
      <c r="BG3381" s="29"/>
      <c r="BH3381" s="29"/>
      <c r="BI3381" s="29"/>
      <c r="BJ3381" s="29"/>
      <c r="BK3381" s="29"/>
      <c r="BL3381" s="29"/>
      <c r="BM3381" s="29"/>
      <c r="BN3381" s="29"/>
      <c r="BO3381" s="29"/>
      <c r="BP3381" s="29"/>
      <c r="BQ3381" s="29"/>
      <c r="BR3381" s="29"/>
      <c r="BS3381" s="29"/>
      <c r="BT3381" s="29"/>
      <c r="BU3381" s="29"/>
      <c r="BV3381" s="29"/>
      <c r="BW3381" s="29"/>
      <c r="BX3381" s="29"/>
      <c r="BY3381" s="29"/>
      <c r="BZ3381" s="29"/>
      <c r="CA3381" s="29"/>
      <c r="CB3381" s="29"/>
      <c r="CC3381" s="29"/>
      <c r="CD3381" s="29"/>
      <c r="CE3381" s="29"/>
      <c r="CF3381" s="29"/>
      <c r="CG3381" s="29"/>
      <c r="CH3381" s="29"/>
      <c r="CI3381" s="29"/>
      <c r="CJ3381" s="29"/>
      <c r="CK3381" s="29"/>
      <c r="CL3381" s="29"/>
      <c r="CM3381" s="29"/>
      <c r="CN3381" s="29"/>
      <c r="CO3381" s="29"/>
      <c r="CP3381" s="29"/>
      <c r="CQ3381" s="29"/>
      <c r="CR3381" s="29"/>
      <c r="CS3381" s="29"/>
      <c r="CT3381" s="29"/>
      <c r="CU3381" s="29"/>
      <c r="CV3381" s="29"/>
      <c r="CW3381" s="29"/>
      <c r="CX3381" s="29"/>
      <c r="CY3381" s="29"/>
      <c r="CZ3381" s="29"/>
      <c r="DA3381" s="29"/>
      <c r="DB3381" s="29"/>
      <c r="DC3381" s="29"/>
      <c r="DD3381" s="29"/>
      <c r="DE3381" s="29"/>
      <c r="DF3381" s="29"/>
      <c r="DG3381" s="29"/>
      <c r="DH3381" s="29"/>
      <c r="DI3381" s="29"/>
      <c r="DJ3381" s="29"/>
      <c r="DK3381" s="29"/>
      <c r="DL3381" s="29"/>
      <c r="DM3381" s="29"/>
      <c r="DN3381" s="29"/>
      <c r="DO3381" s="29"/>
      <c r="DP3381" s="29"/>
      <c r="DQ3381" s="29"/>
      <c r="DR3381" s="29"/>
      <c r="DS3381" s="29"/>
      <c r="DT3381" s="29"/>
      <c r="DU3381" s="29"/>
      <c r="DV3381" s="29"/>
      <c r="DW3381" s="29"/>
      <c r="DX3381" s="29"/>
      <c r="DY3381" s="29"/>
      <c r="DZ3381" s="29"/>
      <c r="EA3381" s="29"/>
      <c r="EB3381" s="29"/>
      <c r="EC3381" s="29"/>
      <c r="ED3381" s="29"/>
      <c r="EE3381" s="29"/>
      <c r="EF3381" s="29"/>
      <c r="EG3381" s="29"/>
      <c r="EH3381" s="29"/>
      <c r="EI3381" s="29"/>
      <c r="EJ3381" s="29"/>
      <c r="EK3381" s="29"/>
      <c r="EL3381" s="29"/>
      <c r="EM3381" s="29"/>
      <c r="EN3381" s="29"/>
      <c r="EO3381" s="29"/>
      <c r="EP3381" s="29"/>
      <c r="EQ3381" s="29"/>
      <c r="ER3381" s="29"/>
      <c r="ES3381" s="29"/>
      <c r="ET3381" s="29"/>
      <c r="EU3381" s="29"/>
      <c r="EV3381" s="29"/>
      <c r="EW3381" s="29"/>
      <c r="EX3381" s="29"/>
      <c r="EY3381" s="29"/>
      <c r="EZ3381" s="29"/>
      <c r="FA3381" s="29"/>
      <c r="FB3381" s="29"/>
      <c r="FC3381" s="29"/>
      <c r="FD3381" s="29"/>
      <c r="FE3381" s="29"/>
      <c r="FF3381" s="29"/>
      <c r="FG3381" s="29"/>
      <c r="FH3381" s="29"/>
      <c r="FI3381" s="29"/>
      <c r="FJ3381" s="29"/>
      <c r="FK3381" s="29"/>
      <c r="FL3381" s="29"/>
      <c r="FM3381" s="29"/>
      <c r="FN3381" s="29"/>
      <c r="FO3381" s="29"/>
      <c r="FP3381" s="29"/>
      <c r="FQ3381" s="29"/>
      <c r="FR3381" s="29"/>
      <c r="FS3381" s="29"/>
      <c r="FT3381" s="29"/>
      <c r="FU3381" s="29"/>
      <c r="FV3381" s="29"/>
      <c r="FW3381" s="29"/>
      <c r="FX3381" s="29"/>
      <c r="FY3381" s="29"/>
      <c r="FZ3381" s="29"/>
      <c r="GA3381" s="29"/>
      <c r="GB3381" s="29"/>
      <c r="GC3381" s="29"/>
      <c r="GD3381" s="29"/>
      <c r="GE3381" s="29"/>
      <c r="GF3381" s="29"/>
      <c r="GG3381" s="29"/>
      <c r="GH3381" s="29"/>
      <c r="GI3381" s="29"/>
      <c r="GJ3381" s="29"/>
      <c r="GK3381" s="29"/>
      <c r="GL3381" s="29"/>
      <c r="GM3381" s="29"/>
      <c r="GN3381" s="29"/>
      <c r="GO3381" s="29"/>
      <c r="GP3381" s="29"/>
      <c r="GQ3381" s="29"/>
      <c r="GR3381" s="29"/>
      <c r="GS3381" s="29"/>
      <c r="GT3381" s="29"/>
      <c r="GU3381" s="29"/>
      <c r="GV3381" s="29"/>
      <c r="GW3381" s="29"/>
      <c r="GX3381" s="29"/>
      <c r="GY3381" s="29"/>
      <c r="GZ3381" s="29"/>
      <c r="HA3381" s="29"/>
      <c r="HB3381" s="29"/>
      <c r="HC3381" s="29"/>
      <c r="HD3381" s="29"/>
      <c r="HE3381" s="29"/>
      <c r="HF3381" s="29"/>
      <c r="HG3381" s="29"/>
      <c r="HH3381" s="29"/>
      <c r="HI3381" s="29"/>
      <c r="HJ3381" s="29"/>
      <c r="HK3381" s="29"/>
      <c r="HL3381" s="29"/>
      <c r="HM3381" s="29"/>
      <c r="HN3381" s="29"/>
      <c r="HO3381" s="29"/>
      <c r="HP3381" s="29"/>
      <c r="HQ3381" s="29"/>
      <c r="HR3381" s="29"/>
      <c r="HS3381" s="29"/>
      <c r="HT3381" s="29"/>
      <c r="HU3381" s="29"/>
      <c r="HV3381" s="29"/>
      <c r="HW3381" s="29"/>
      <c r="HX3381" s="29"/>
      <c r="HY3381" s="29"/>
      <c r="HZ3381" s="29"/>
      <c r="IA3381" s="29"/>
      <c r="IB3381" s="29"/>
      <c r="IC3381" s="29"/>
      <c r="ID3381" s="29"/>
      <c r="IE3381" s="29"/>
      <c r="IF3381" s="29"/>
      <c r="IG3381" s="29"/>
      <c r="IH3381" s="29"/>
      <c r="II3381" s="29"/>
      <c r="IJ3381" s="29"/>
      <c r="IK3381" s="29"/>
      <c r="IL3381" s="29"/>
      <c r="IM3381" s="29"/>
      <c r="IN3381" s="29"/>
      <c r="IO3381" s="29"/>
      <c r="IP3381" s="29"/>
      <c r="IQ3381" s="29"/>
      <c r="IR3381" s="29"/>
      <c r="IS3381" s="29"/>
      <c r="IT3381" s="29"/>
      <c r="IU3381" s="29"/>
      <c r="IV3381" s="29"/>
      <c r="IW3381" s="29"/>
      <c r="IX3381" s="29"/>
      <c r="IY3381" s="29"/>
      <c r="IZ3381" s="29"/>
      <c r="JA3381" s="29"/>
      <c r="JB3381" s="29"/>
      <c r="JC3381" s="29"/>
      <c r="JD3381" s="29"/>
      <c r="JE3381" s="29"/>
      <c r="JF3381" s="29"/>
      <c r="JG3381" s="29"/>
      <c r="JH3381" s="29"/>
      <c r="JI3381" s="29"/>
      <c r="JJ3381" s="29"/>
      <c r="JK3381" s="29"/>
      <c r="JL3381" s="29"/>
      <c r="JM3381" s="29"/>
      <c r="JN3381" s="29"/>
      <c r="JO3381" s="29"/>
      <c r="JP3381" s="29"/>
      <c r="JQ3381" s="29"/>
      <c r="JR3381" s="29"/>
      <c r="JS3381" s="29"/>
      <c r="JT3381" s="29"/>
      <c r="JU3381" s="29"/>
      <c r="JV3381" s="29"/>
      <c r="JW3381" s="29"/>
      <c r="JX3381" s="29"/>
      <c r="JY3381" s="29"/>
      <c r="JZ3381" s="29"/>
      <c r="KA3381" s="29"/>
      <c r="KB3381" s="29"/>
      <c r="KC3381" s="29"/>
      <c r="KD3381" s="29"/>
      <c r="KE3381" s="29"/>
      <c r="KF3381" s="29"/>
      <c r="KG3381" s="29"/>
      <c r="KH3381" s="29"/>
      <c r="KI3381" s="29"/>
      <c r="KJ3381" s="29"/>
      <c r="KK3381" s="29"/>
      <c r="KL3381" s="29"/>
      <c r="KM3381" s="29"/>
      <c r="KN3381" s="29"/>
      <c r="KO3381" s="29"/>
      <c r="KP3381" s="29"/>
      <c r="KQ3381" s="29"/>
      <c r="KR3381" s="29"/>
      <c r="KS3381" s="29"/>
      <c r="KT3381" s="29"/>
      <c r="KU3381" s="29"/>
      <c r="KV3381" s="29"/>
      <c r="KW3381" s="29"/>
      <c r="KX3381" s="29"/>
      <c r="KY3381" s="29"/>
      <c r="KZ3381" s="29"/>
      <c r="LA3381" s="29"/>
      <c r="LB3381" s="29"/>
      <c r="LC3381" s="29"/>
      <c r="LD3381" s="29"/>
      <c r="LE3381" s="29"/>
      <c r="LF3381" s="29"/>
      <c r="LG3381" s="29"/>
      <c r="LH3381" s="29"/>
      <c r="LI3381" s="29"/>
      <c r="LJ3381" s="29"/>
      <c r="LK3381" s="29"/>
      <c r="LL3381" s="29"/>
      <c r="LM3381" s="29"/>
      <c r="LN3381" s="29"/>
      <c r="LO3381" s="29"/>
      <c r="LP3381" s="29"/>
      <c r="LQ3381" s="29"/>
      <c r="LR3381" s="29"/>
      <c r="LS3381" s="29"/>
      <c r="LT3381" s="29"/>
      <c r="LU3381" s="29"/>
      <c r="LV3381" s="29"/>
      <c r="LW3381" s="29"/>
      <c r="LX3381" s="29"/>
      <c r="LY3381" s="29"/>
      <c r="LZ3381" s="29"/>
      <c r="MA3381" s="29"/>
      <c r="MB3381" s="29"/>
      <c r="MC3381" s="29"/>
      <c r="MD3381" s="29"/>
      <c r="ME3381" s="29"/>
      <c r="MF3381" s="29"/>
      <c r="MG3381" s="29"/>
      <c r="MH3381" s="29"/>
      <c r="MI3381" s="29"/>
      <c r="MJ3381" s="29"/>
      <c r="MK3381" s="29"/>
      <c r="ML3381" s="29"/>
      <c r="MM3381" s="29"/>
      <c r="MN3381" s="29"/>
      <c r="MO3381" s="29"/>
      <c r="MP3381" s="29"/>
      <c r="MQ3381" s="29"/>
      <c r="MR3381" s="29"/>
      <c r="MS3381" s="29"/>
      <c r="MT3381" s="29"/>
      <c r="MU3381" s="29"/>
      <c r="MV3381" s="29"/>
      <c r="MW3381" s="29"/>
      <c r="MX3381" s="29"/>
      <c r="MY3381" s="29"/>
      <c r="MZ3381" s="29"/>
      <c r="NA3381" s="29"/>
      <c r="NB3381" s="29"/>
      <c r="NC3381" s="29"/>
      <c r="ND3381" s="29"/>
      <c r="NE3381" s="29"/>
      <c r="NF3381" s="29"/>
      <c r="NG3381" s="29"/>
      <c r="NH3381" s="29"/>
      <c r="NI3381" s="29"/>
      <c r="NJ3381" s="29"/>
      <c r="NK3381" s="29"/>
      <c r="NL3381" s="29"/>
      <c r="NM3381" s="29"/>
      <c r="NN3381" s="29"/>
      <c r="NO3381" s="29"/>
      <c r="NP3381" s="29"/>
      <c r="NQ3381" s="29"/>
      <c r="NR3381" s="29"/>
      <c r="NS3381" s="29"/>
      <c r="NT3381" s="29"/>
      <c r="NU3381" s="29"/>
      <c r="NV3381" s="29"/>
      <c r="NW3381" s="29"/>
      <c r="NX3381" s="29"/>
      <c r="NY3381" s="29"/>
      <c r="NZ3381" s="29"/>
      <c r="OA3381" s="29"/>
      <c r="OB3381" s="29"/>
      <c r="OC3381" s="29"/>
      <c r="OD3381" s="29"/>
      <c r="OE3381" s="29"/>
      <c r="OF3381" s="29"/>
      <c r="OG3381" s="29"/>
      <c r="OH3381" s="29"/>
    </row>
    <row r="3382" spans="1:398" ht="16.5" customHeight="1">
      <c r="A3382" s="41" t="s">
        <v>8908</v>
      </c>
      <c r="B3382" s="41"/>
      <c r="C3382" s="368"/>
      <c r="D3382" s="41"/>
      <c r="E3382" s="308" t="s">
        <v>2649</v>
      </c>
      <c r="F3382" s="308" t="s">
        <v>2578</v>
      </c>
      <c r="G3382" s="308" t="s">
        <v>2650</v>
      </c>
      <c r="H3382" s="308">
        <v>2008</v>
      </c>
      <c r="I3382" s="308">
        <v>8</v>
      </c>
      <c r="J3382" s="308">
        <v>0</v>
      </c>
      <c r="K3382" s="308">
        <v>0</v>
      </c>
      <c r="L3382" s="16" t="s">
        <v>2576</v>
      </c>
      <c r="M3382" s="106"/>
      <c r="N3382" s="16" t="s">
        <v>2570</v>
      </c>
      <c r="O3382" s="17">
        <v>1920</v>
      </c>
      <c r="P3382" s="17">
        <v>0</v>
      </c>
      <c r="Q3382" s="17">
        <v>0</v>
      </c>
      <c r="R3382" s="18" t="s">
        <v>33</v>
      </c>
      <c r="S3382" s="19">
        <v>60</v>
      </c>
      <c r="T3382" s="19">
        <v>110</v>
      </c>
      <c r="U3382" s="19">
        <v>1</v>
      </c>
      <c r="V3382" s="19">
        <v>0</v>
      </c>
      <c r="W3382" s="20">
        <v>0.12</v>
      </c>
      <c r="X3382" s="21">
        <v>1843.1999999999998</v>
      </c>
      <c r="Y3382" s="22" t="s">
        <v>33</v>
      </c>
      <c r="Z3382" s="14"/>
      <c r="AA3382" s="24"/>
      <c r="AB3382" s="14"/>
      <c r="AC3382" s="14"/>
      <c r="AD3382" s="25"/>
      <c r="AE3382" s="26"/>
      <c r="AF3382" s="27"/>
      <c r="AG3382" s="309"/>
      <c r="AH3382" s="309"/>
      <c r="AI3382" s="309"/>
      <c r="AJ3382" s="309"/>
      <c r="AK3382" s="309"/>
      <c r="AL3382" s="309"/>
      <c r="AM3382" s="309"/>
      <c r="AN3382" s="309"/>
      <c r="AO3382" s="309"/>
      <c r="AP3382" s="29"/>
      <c r="AQ3382" s="29"/>
      <c r="AR3382" s="29"/>
      <c r="AS3382" s="29"/>
      <c r="AT3382" s="29"/>
      <c r="AU3382" s="29"/>
      <c r="AV3382" s="29"/>
      <c r="AW3382" s="29"/>
      <c r="AX3382" s="29"/>
      <c r="AY3382" s="29"/>
      <c r="AZ3382" s="29"/>
      <c r="BA3382" s="29"/>
      <c r="BB3382" s="29"/>
      <c r="BC3382" s="29"/>
      <c r="BD3382" s="29"/>
      <c r="BE3382" s="29"/>
      <c r="BF3382" s="29"/>
      <c r="BG3382" s="29"/>
      <c r="BH3382" s="29"/>
      <c r="BI3382" s="29"/>
      <c r="BJ3382" s="29"/>
      <c r="BK3382" s="29"/>
      <c r="BL3382" s="29"/>
      <c r="BM3382" s="29"/>
      <c r="BN3382" s="29"/>
      <c r="BO3382" s="29"/>
      <c r="BP3382" s="29"/>
      <c r="BQ3382" s="29"/>
      <c r="BR3382" s="29"/>
      <c r="BS3382" s="29"/>
      <c r="BT3382" s="29"/>
      <c r="BU3382" s="29"/>
      <c r="BV3382" s="29"/>
      <c r="BW3382" s="29"/>
      <c r="BX3382" s="29"/>
      <c r="BY3382" s="29"/>
      <c r="BZ3382" s="29"/>
      <c r="CA3382" s="29"/>
      <c r="CB3382" s="29"/>
      <c r="CC3382" s="29"/>
      <c r="CD3382" s="29"/>
      <c r="CE3382" s="29"/>
      <c r="CF3382" s="29"/>
      <c r="CG3382" s="29"/>
      <c r="CH3382" s="29"/>
      <c r="CI3382" s="29"/>
      <c r="CJ3382" s="29"/>
      <c r="CK3382" s="29"/>
      <c r="CL3382" s="29"/>
      <c r="CM3382" s="29"/>
      <c r="CN3382" s="29"/>
      <c r="CO3382" s="29"/>
      <c r="CP3382" s="29"/>
      <c r="CQ3382" s="29"/>
      <c r="CR3382" s="29"/>
      <c r="CS3382" s="29"/>
      <c r="CT3382" s="29"/>
      <c r="CU3382" s="29"/>
      <c r="CV3382" s="29"/>
      <c r="CW3382" s="29"/>
      <c r="CX3382" s="29"/>
      <c r="CY3382" s="29"/>
      <c r="CZ3382" s="29"/>
      <c r="DA3382" s="29"/>
      <c r="DB3382" s="29"/>
      <c r="DC3382" s="29"/>
      <c r="DD3382" s="29"/>
      <c r="DE3382" s="29"/>
      <c r="DF3382" s="29"/>
      <c r="DG3382" s="29"/>
      <c r="DH3382" s="29"/>
      <c r="DI3382" s="29"/>
      <c r="DJ3382" s="29"/>
      <c r="DK3382" s="29"/>
      <c r="DL3382" s="29"/>
      <c r="DM3382" s="29"/>
      <c r="DN3382" s="29"/>
      <c r="DO3382" s="29"/>
      <c r="DP3382" s="29"/>
      <c r="DQ3382" s="29"/>
      <c r="DR3382" s="29"/>
      <c r="DS3382" s="29"/>
      <c r="DT3382" s="29"/>
      <c r="DU3382" s="29"/>
      <c r="DV3382" s="29"/>
      <c r="DW3382" s="29"/>
      <c r="DX3382" s="29"/>
      <c r="DY3382" s="29"/>
      <c r="DZ3382" s="29"/>
      <c r="EA3382" s="29"/>
      <c r="EB3382" s="29"/>
      <c r="EC3382" s="29"/>
      <c r="ED3382" s="29"/>
      <c r="EE3382" s="29"/>
      <c r="EF3382" s="29"/>
      <c r="EG3382" s="29"/>
      <c r="EH3382" s="29"/>
      <c r="EI3382" s="29"/>
      <c r="EJ3382" s="29"/>
      <c r="EK3382" s="29"/>
      <c r="EL3382" s="29"/>
      <c r="EM3382" s="29"/>
      <c r="EN3382" s="29"/>
      <c r="EO3382" s="29"/>
      <c r="EP3382" s="29"/>
      <c r="EQ3382" s="29"/>
      <c r="ER3382" s="29"/>
      <c r="ES3382" s="29"/>
      <c r="ET3382" s="29"/>
      <c r="EU3382" s="29"/>
      <c r="EV3382" s="29"/>
      <c r="EW3382" s="29"/>
      <c r="EX3382" s="29"/>
      <c r="EY3382" s="29"/>
      <c r="EZ3382" s="29"/>
      <c r="FA3382" s="29"/>
      <c r="FB3382" s="29"/>
      <c r="FC3382" s="29"/>
      <c r="FD3382" s="29"/>
      <c r="FE3382" s="29"/>
      <c r="FF3382" s="29"/>
      <c r="FG3382" s="29"/>
      <c r="FH3382" s="29"/>
      <c r="FI3382" s="29"/>
      <c r="FJ3382" s="29"/>
      <c r="FK3382" s="29"/>
      <c r="FL3382" s="29"/>
      <c r="FM3382" s="29"/>
      <c r="FN3382" s="29"/>
      <c r="FO3382" s="29"/>
      <c r="FP3382" s="29"/>
      <c r="FQ3382" s="29"/>
      <c r="FR3382" s="29"/>
      <c r="FS3382" s="29"/>
      <c r="FT3382" s="29"/>
      <c r="FU3382" s="29"/>
      <c r="FV3382" s="29"/>
      <c r="FW3382" s="29"/>
      <c r="FX3382" s="29"/>
      <c r="FY3382" s="29"/>
      <c r="FZ3382" s="29"/>
      <c r="GA3382" s="29"/>
      <c r="GB3382" s="29"/>
      <c r="GC3382" s="29"/>
      <c r="GD3382" s="29"/>
      <c r="GE3382" s="29"/>
      <c r="GF3382" s="29"/>
      <c r="GG3382" s="29"/>
      <c r="GH3382" s="29"/>
      <c r="GI3382" s="29"/>
      <c r="GJ3382" s="29"/>
      <c r="GK3382" s="29"/>
      <c r="GL3382" s="29"/>
      <c r="GM3382" s="29"/>
      <c r="GN3382" s="29"/>
      <c r="GO3382" s="29"/>
      <c r="GP3382" s="29"/>
      <c r="GQ3382" s="29"/>
      <c r="GR3382" s="29"/>
      <c r="GS3382" s="29"/>
      <c r="GT3382" s="29"/>
      <c r="GU3382" s="29"/>
      <c r="GV3382" s="29"/>
      <c r="GW3382" s="29"/>
      <c r="GX3382" s="29"/>
      <c r="GY3382" s="29"/>
      <c r="GZ3382" s="29"/>
      <c r="HA3382" s="29"/>
      <c r="HB3382" s="29"/>
      <c r="HC3382" s="29"/>
      <c r="HD3382" s="29"/>
      <c r="HE3382" s="29"/>
      <c r="HF3382" s="29"/>
      <c r="HG3382" s="29"/>
      <c r="HH3382" s="29"/>
      <c r="HI3382" s="29"/>
      <c r="HJ3382" s="29"/>
      <c r="HK3382" s="29"/>
      <c r="HL3382" s="29"/>
      <c r="HM3382" s="29"/>
      <c r="HN3382" s="29"/>
      <c r="HO3382" s="29"/>
      <c r="HP3382" s="29"/>
      <c r="HQ3382" s="29"/>
      <c r="HR3382" s="29"/>
      <c r="HS3382" s="29"/>
      <c r="HT3382" s="29"/>
      <c r="HU3382" s="29"/>
      <c r="HV3382" s="29"/>
      <c r="HW3382" s="29"/>
      <c r="HX3382" s="29"/>
      <c r="HY3382" s="29"/>
      <c r="HZ3382" s="29"/>
      <c r="IA3382" s="29"/>
      <c r="IB3382" s="29"/>
      <c r="IC3382" s="29"/>
      <c r="ID3382" s="29"/>
      <c r="IE3382" s="29"/>
      <c r="IF3382" s="29"/>
      <c r="IG3382" s="29"/>
      <c r="IH3382" s="29"/>
      <c r="II3382" s="29"/>
      <c r="IJ3382" s="29"/>
      <c r="IK3382" s="29"/>
      <c r="IL3382" s="29"/>
      <c r="IM3382" s="29"/>
      <c r="IN3382" s="29"/>
      <c r="IO3382" s="29"/>
      <c r="IP3382" s="29"/>
      <c r="IQ3382" s="29"/>
      <c r="IR3382" s="29"/>
      <c r="IS3382" s="29"/>
      <c r="IT3382" s="29"/>
      <c r="IU3382" s="29"/>
      <c r="IV3382" s="29"/>
      <c r="IW3382" s="29"/>
      <c r="IX3382" s="29"/>
      <c r="IY3382" s="29"/>
      <c r="IZ3382" s="29"/>
      <c r="JA3382" s="29"/>
      <c r="JB3382" s="29"/>
      <c r="JC3382" s="29"/>
      <c r="JD3382" s="29"/>
      <c r="JE3382" s="29"/>
      <c r="JF3382" s="29"/>
      <c r="JG3382" s="29"/>
      <c r="JH3382" s="29"/>
      <c r="JI3382" s="29"/>
      <c r="JJ3382" s="29"/>
      <c r="JK3382" s="29"/>
      <c r="JL3382" s="29"/>
      <c r="JM3382" s="29"/>
      <c r="JN3382" s="29"/>
      <c r="JO3382" s="29"/>
      <c r="JP3382" s="29"/>
      <c r="JQ3382" s="29"/>
      <c r="JR3382" s="29"/>
      <c r="JS3382" s="29"/>
      <c r="JT3382" s="29"/>
      <c r="JU3382" s="29"/>
      <c r="JV3382" s="29"/>
      <c r="JW3382" s="29"/>
      <c r="JX3382" s="29"/>
      <c r="JY3382" s="29"/>
      <c r="JZ3382" s="29"/>
      <c r="KA3382" s="29"/>
      <c r="KB3382" s="29"/>
      <c r="KC3382" s="29"/>
      <c r="KD3382" s="29"/>
      <c r="KE3382" s="29"/>
      <c r="KF3382" s="29"/>
      <c r="KG3382" s="29"/>
      <c r="KH3382" s="29"/>
      <c r="KI3382" s="29"/>
      <c r="KJ3382" s="29"/>
      <c r="KK3382" s="29"/>
      <c r="KL3382" s="29"/>
      <c r="KM3382" s="29"/>
      <c r="KN3382" s="29"/>
      <c r="KO3382" s="29"/>
      <c r="KP3382" s="29"/>
      <c r="KQ3382" s="29"/>
      <c r="KR3382" s="29"/>
      <c r="KS3382" s="29"/>
      <c r="KT3382" s="29"/>
      <c r="KU3382" s="29"/>
      <c r="KV3382" s="29"/>
      <c r="KW3382" s="29"/>
      <c r="KX3382" s="29"/>
      <c r="KY3382" s="29"/>
      <c r="KZ3382" s="29"/>
      <c r="LA3382" s="29"/>
      <c r="LB3382" s="29"/>
      <c r="LC3382" s="29"/>
      <c r="LD3382" s="29"/>
      <c r="LE3382" s="29"/>
      <c r="LF3382" s="29"/>
      <c r="LG3382" s="29"/>
      <c r="LH3382" s="29"/>
      <c r="LI3382" s="29"/>
      <c r="LJ3382" s="29"/>
      <c r="LK3382" s="29"/>
      <c r="LL3382" s="29"/>
      <c r="LM3382" s="29"/>
      <c r="LN3382" s="29"/>
      <c r="LO3382" s="29"/>
      <c r="LP3382" s="29"/>
      <c r="LQ3382" s="29"/>
      <c r="LR3382" s="29"/>
      <c r="LS3382" s="29"/>
      <c r="LT3382" s="29"/>
      <c r="LU3382" s="29"/>
      <c r="LV3382" s="29"/>
      <c r="LW3382" s="29"/>
      <c r="LX3382" s="29"/>
      <c r="LY3382" s="29"/>
      <c r="LZ3382" s="29"/>
      <c r="MA3382" s="29"/>
      <c r="MB3382" s="29"/>
      <c r="MC3382" s="29"/>
      <c r="MD3382" s="29"/>
      <c r="ME3382" s="29"/>
      <c r="MF3382" s="29"/>
      <c r="MG3382" s="29"/>
      <c r="MH3382" s="29"/>
      <c r="MI3382" s="29"/>
      <c r="MJ3382" s="29"/>
      <c r="MK3382" s="29"/>
      <c r="ML3382" s="29"/>
      <c r="MM3382" s="29"/>
      <c r="MN3382" s="29"/>
      <c r="MO3382" s="29"/>
      <c r="MP3382" s="29"/>
      <c r="MQ3382" s="29"/>
      <c r="MR3382" s="29"/>
      <c r="MS3382" s="29"/>
      <c r="MT3382" s="29"/>
      <c r="MU3382" s="29"/>
      <c r="MV3382" s="29"/>
      <c r="MW3382" s="29"/>
      <c r="MX3382" s="29"/>
      <c r="MY3382" s="29"/>
      <c r="MZ3382" s="29"/>
      <c r="NA3382" s="29"/>
      <c r="NB3382" s="29"/>
      <c r="NC3382" s="29"/>
      <c r="ND3382" s="29"/>
      <c r="NE3382" s="29"/>
      <c r="NF3382" s="29"/>
      <c r="NG3382" s="29"/>
      <c r="NH3382" s="29"/>
      <c r="NI3382" s="29"/>
      <c r="NJ3382" s="29"/>
      <c r="NK3382" s="29"/>
      <c r="NL3382" s="29"/>
      <c r="NM3382" s="29"/>
      <c r="NN3382" s="29"/>
      <c r="NO3382" s="29"/>
      <c r="NP3382" s="29"/>
      <c r="NQ3382" s="29"/>
      <c r="NR3382" s="29"/>
      <c r="NS3382" s="29"/>
      <c r="NT3382" s="29"/>
      <c r="NU3382" s="29"/>
      <c r="NV3382" s="29"/>
      <c r="NW3382" s="29"/>
      <c r="NX3382" s="29"/>
      <c r="NY3382" s="29"/>
      <c r="NZ3382" s="29"/>
      <c r="OA3382" s="29"/>
      <c r="OB3382" s="29"/>
      <c r="OC3382" s="29"/>
      <c r="OD3382" s="29"/>
      <c r="OE3382" s="29"/>
      <c r="OF3382" s="29"/>
      <c r="OG3382" s="29"/>
      <c r="OH3382" s="29"/>
    </row>
    <row r="3383" spans="1:398" ht="16.5" customHeight="1">
      <c r="A3383" s="41" t="s">
        <v>8908</v>
      </c>
      <c r="B3383" s="41"/>
      <c r="C3383" s="368"/>
      <c r="D3383" s="41"/>
      <c r="E3383" s="308" t="s">
        <v>2651</v>
      </c>
      <c r="F3383" s="308" t="s">
        <v>2578</v>
      </c>
      <c r="G3383" s="308" t="s">
        <v>2652</v>
      </c>
      <c r="H3383" s="308">
        <v>2008</v>
      </c>
      <c r="I3383" s="308">
        <v>8</v>
      </c>
      <c r="J3383" s="308">
        <v>0</v>
      </c>
      <c r="K3383" s="308">
        <v>0</v>
      </c>
      <c r="L3383" s="16" t="s">
        <v>2576</v>
      </c>
      <c r="M3383" s="106"/>
      <c r="N3383" s="16" t="s">
        <v>2570</v>
      </c>
      <c r="O3383" s="17">
        <v>1920</v>
      </c>
      <c r="P3383" s="17">
        <v>0</v>
      </c>
      <c r="Q3383" s="17">
        <v>0</v>
      </c>
      <c r="R3383" s="18" t="s">
        <v>33</v>
      </c>
      <c r="S3383" s="19">
        <v>60</v>
      </c>
      <c r="T3383" s="19">
        <v>110</v>
      </c>
      <c r="U3383" s="19">
        <v>1</v>
      </c>
      <c r="V3383" s="19">
        <v>0</v>
      </c>
      <c r="W3383" s="20">
        <v>0.12</v>
      </c>
      <c r="X3383" s="21">
        <v>1843.1999999999998</v>
      </c>
      <c r="Y3383" s="22" t="s">
        <v>33</v>
      </c>
      <c r="Z3383" s="14"/>
      <c r="AA3383" s="24"/>
      <c r="AB3383" s="14"/>
      <c r="AC3383" s="14"/>
      <c r="AD3383" s="25"/>
      <c r="AE3383" s="26"/>
      <c r="AF3383" s="27"/>
      <c r="AG3383" s="309"/>
      <c r="AH3383" s="309"/>
      <c r="AI3383" s="309"/>
      <c r="AJ3383" s="309"/>
      <c r="AK3383" s="309"/>
      <c r="AL3383" s="309"/>
      <c r="AM3383" s="309"/>
      <c r="AN3383" s="309"/>
      <c r="AO3383" s="309"/>
      <c r="AP3383" s="29"/>
      <c r="AQ3383" s="29"/>
      <c r="AR3383" s="29"/>
      <c r="AS3383" s="29"/>
      <c r="AT3383" s="29"/>
      <c r="AU3383" s="29"/>
      <c r="AV3383" s="29"/>
      <c r="AW3383" s="29"/>
      <c r="AX3383" s="29"/>
      <c r="AY3383" s="29"/>
      <c r="AZ3383" s="29"/>
      <c r="BA3383" s="29"/>
      <c r="BB3383" s="29"/>
      <c r="BC3383" s="29"/>
      <c r="BD3383" s="29"/>
      <c r="BE3383" s="29"/>
      <c r="BF3383" s="29"/>
      <c r="BG3383" s="29"/>
      <c r="BH3383" s="29"/>
      <c r="BI3383" s="29"/>
      <c r="BJ3383" s="29"/>
      <c r="BK3383" s="29"/>
      <c r="BL3383" s="29"/>
      <c r="BM3383" s="29"/>
      <c r="BN3383" s="29"/>
      <c r="BO3383" s="29"/>
      <c r="BP3383" s="29"/>
      <c r="BQ3383" s="29"/>
      <c r="BR3383" s="29"/>
      <c r="BS3383" s="29"/>
      <c r="BT3383" s="29"/>
      <c r="BU3383" s="29"/>
      <c r="BV3383" s="29"/>
      <c r="BW3383" s="29"/>
      <c r="BX3383" s="29"/>
      <c r="BY3383" s="29"/>
      <c r="BZ3383" s="29"/>
      <c r="CA3383" s="29"/>
      <c r="CB3383" s="29"/>
      <c r="CC3383" s="29"/>
      <c r="CD3383" s="29"/>
      <c r="CE3383" s="29"/>
      <c r="CF3383" s="29"/>
      <c r="CG3383" s="29"/>
      <c r="CH3383" s="29"/>
      <c r="CI3383" s="29"/>
      <c r="CJ3383" s="29"/>
      <c r="CK3383" s="29"/>
      <c r="CL3383" s="29"/>
      <c r="CM3383" s="29"/>
      <c r="CN3383" s="29"/>
      <c r="CO3383" s="29"/>
      <c r="CP3383" s="29"/>
      <c r="CQ3383" s="29"/>
      <c r="CR3383" s="29"/>
      <c r="CS3383" s="29"/>
      <c r="CT3383" s="29"/>
      <c r="CU3383" s="29"/>
      <c r="CV3383" s="29"/>
      <c r="CW3383" s="29"/>
      <c r="CX3383" s="29"/>
      <c r="CY3383" s="29"/>
      <c r="CZ3383" s="29"/>
      <c r="DA3383" s="29"/>
      <c r="DB3383" s="29"/>
      <c r="DC3383" s="29"/>
      <c r="DD3383" s="29"/>
      <c r="DE3383" s="29"/>
      <c r="DF3383" s="29"/>
      <c r="DG3383" s="29"/>
      <c r="DH3383" s="29"/>
      <c r="DI3383" s="29"/>
      <c r="DJ3383" s="29"/>
      <c r="DK3383" s="29"/>
      <c r="DL3383" s="29"/>
      <c r="DM3383" s="29"/>
      <c r="DN3383" s="29"/>
      <c r="DO3383" s="29"/>
      <c r="DP3383" s="29"/>
      <c r="DQ3383" s="29"/>
      <c r="DR3383" s="29"/>
      <c r="DS3383" s="29"/>
      <c r="DT3383" s="29"/>
      <c r="DU3383" s="29"/>
      <c r="DV3383" s="29"/>
      <c r="DW3383" s="29"/>
      <c r="DX3383" s="29"/>
      <c r="DY3383" s="29"/>
      <c r="DZ3383" s="29"/>
      <c r="EA3383" s="29"/>
      <c r="EB3383" s="29"/>
      <c r="EC3383" s="29"/>
      <c r="ED3383" s="29"/>
      <c r="EE3383" s="29"/>
      <c r="EF3383" s="29"/>
      <c r="EG3383" s="29"/>
      <c r="EH3383" s="29"/>
      <c r="EI3383" s="29"/>
      <c r="EJ3383" s="29"/>
      <c r="EK3383" s="29"/>
      <c r="EL3383" s="29"/>
      <c r="EM3383" s="29"/>
      <c r="EN3383" s="29"/>
      <c r="EO3383" s="29"/>
      <c r="EP3383" s="29"/>
      <c r="EQ3383" s="29"/>
      <c r="ER3383" s="29"/>
      <c r="ES3383" s="29"/>
      <c r="ET3383" s="29"/>
      <c r="EU3383" s="29"/>
      <c r="EV3383" s="29"/>
      <c r="EW3383" s="29"/>
      <c r="EX3383" s="29"/>
      <c r="EY3383" s="29"/>
      <c r="EZ3383" s="29"/>
      <c r="FA3383" s="29"/>
      <c r="FB3383" s="29"/>
      <c r="FC3383" s="29"/>
      <c r="FD3383" s="29"/>
      <c r="FE3383" s="29"/>
      <c r="FF3383" s="29"/>
      <c r="FG3383" s="29"/>
      <c r="FH3383" s="29"/>
      <c r="FI3383" s="29"/>
      <c r="FJ3383" s="29"/>
      <c r="FK3383" s="29"/>
      <c r="FL3383" s="29"/>
      <c r="FM3383" s="29"/>
      <c r="FN3383" s="29"/>
      <c r="FO3383" s="29"/>
      <c r="FP3383" s="29"/>
      <c r="FQ3383" s="29"/>
      <c r="FR3383" s="29"/>
      <c r="FS3383" s="29"/>
      <c r="FT3383" s="29"/>
      <c r="FU3383" s="29"/>
      <c r="FV3383" s="29"/>
      <c r="FW3383" s="29"/>
      <c r="FX3383" s="29"/>
      <c r="FY3383" s="29"/>
      <c r="FZ3383" s="29"/>
      <c r="GA3383" s="29"/>
      <c r="GB3383" s="29"/>
      <c r="GC3383" s="29"/>
      <c r="GD3383" s="29"/>
      <c r="GE3383" s="29"/>
      <c r="GF3383" s="29"/>
      <c r="GG3383" s="29"/>
      <c r="GH3383" s="29"/>
      <c r="GI3383" s="29"/>
      <c r="GJ3383" s="29"/>
      <c r="GK3383" s="29"/>
      <c r="GL3383" s="29"/>
      <c r="GM3383" s="29"/>
      <c r="GN3383" s="29"/>
      <c r="GO3383" s="29"/>
      <c r="GP3383" s="29"/>
      <c r="GQ3383" s="29"/>
      <c r="GR3383" s="29"/>
      <c r="GS3383" s="29"/>
      <c r="GT3383" s="29"/>
      <c r="GU3383" s="29"/>
      <c r="GV3383" s="29"/>
      <c r="GW3383" s="29"/>
      <c r="GX3383" s="29"/>
      <c r="GY3383" s="29"/>
      <c r="GZ3383" s="29"/>
      <c r="HA3383" s="29"/>
      <c r="HB3383" s="29"/>
      <c r="HC3383" s="29"/>
      <c r="HD3383" s="29"/>
      <c r="HE3383" s="29"/>
      <c r="HF3383" s="29"/>
      <c r="HG3383" s="29"/>
      <c r="HH3383" s="29"/>
      <c r="HI3383" s="29"/>
      <c r="HJ3383" s="29"/>
      <c r="HK3383" s="29"/>
      <c r="HL3383" s="29"/>
      <c r="HM3383" s="29"/>
      <c r="HN3383" s="29"/>
      <c r="HO3383" s="29"/>
      <c r="HP3383" s="29"/>
      <c r="HQ3383" s="29"/>
      <c r="HR3383" s="29"/>
      <c r="HS3383" s="29"/>
      <c r="HT3383" s="29"/>
      <c r="HU3383" s="29"/>
      <c r="HV3383" s="29"/>
      <c r="HW3383" s="29"/>
      <c r="HX3383" s="29"/>
      <c r="HY3383" s="29"/>
      <c r="HZ3383" s="29"/>
      <c r="IA3383" s="29"/>
      <c r="IB3383" s="29"/>
      <c r="IC3383" s="29"/>
      <c r="ID3383" s="29"/>
      <c r="IE3383" s="29"/>
      <c r="IF3383" s="29"/>
      <c r="IG3383" s="29"/>
      <c r="IH3383" s="29"/>
      <c r="II3383" s="29"/>
      <c r="IJ3383" s="29"/>
      <c r="IK3383" s="29"/>
      <c r="IL3383" s="29"/>
      <c r="IM3383" s="29"/>
      <c r="IN3383" s="29"/>
      <c r="IO3383" s="29"/>
      <c r="IP3383" s="29"/>
      <c r="IQ3383" s="29"/>
      <c r="IR3383" s="29"/>
      <c r="IS3383" s="29"/>
      <c r="IT3383" s="29"/>
      <c r="IU3383" s="29"/>
      <c r="IV3383" s="29"/>
      <c r="IW3383" s="29"/>
      <c r="IX3383" s="29"/>
      <c r="IY3383" s="29"/>
      <c r="IZ3383" s="29"/>
      <c r="JA3383" s="29"/>
      <c r="JB3383" s="29"/>
      <c r="JC3383" s="29"/>
      <c r="JD3383" s="29"/>
      <c r="JE3383" s="29"/>
      <c r="JF3383" s="29"/>
      <c r="JG3383" s="29"/>
      <c r="JH3383" s="29"/>
      <c r="JI3383" s="29"/>
      <c r="JJ3383" s="29"/>
      <c r="JK3383" s="29"/>
      <c r="JL3383" s="29"/>
      <c r="JM3383" s="29"/>
      <c r="JN3383" s="29"/>
      <c r="JO3383" s="29"/>
      <c r="JP3383" s="29"/>
      <c r="JQ3383" s="29"/>
      <c r="JR3383" s="29"/>
      <c r="JS3383" s="29"/>
      <c r="JT3383" s="29"/>
      <c r="JU3383" s="29"/>
      <c r="JV3383" s="29"/>
      <c r="JW3383" s="29"/>
      <c r="JX3383" s="29"/>
      <c r="JY3383" s="29"/>
      <c r="JZ3383" s="29"/>
      <c r="KA3383" s="29"/>
      <c r="KB3383" s="29"/>
      <c r="KC3383" s="29"/>
      <c r="KD3383" s="29"/>
      <c r="KE3383" s="29"/>
      <c r="KF3383" s="29"/>
      <c r="KG3383" s="29"/>
      <c r="KH3383" s="29"/>
      <c r="KI3383" s="29"/>
      <c r="KJ3383" s="29"/>
      <c r="KK3383" s="29"/>
      <c r="KL3383" s="29"/>
      <c r="KM3383" s="29"/>
      <c r="KN3383" s="29"/>
      <c r="KO3383" s="29"/>
      <c r="KP3383" s="29"/>
      <c r="KQ3383" s="29"/>
      <c r="KR3383" s="29"/>
      <c r="KS3383" s="29"/>
      <c r="KT3383" s="29"/>
      <c r="KU3383" s="29"/>
      <c r="KV3383" s="29"/>
      <c r="KW3383" s="29"/>
      <c r="KX3383" s="29"/>
      <c r="KY3383" s="29"/>
      <c r="KZ3383" s="29"/>
      <c r="LA3383" s="29"/>
      <c r="LB3383" s="29"/>
      <c r="LC3383" s="29"/>
      <c r="LD3383" s="29"/>
      <c r="LE3383" s="29"/>
      <c r="LF3383" s="29"/>
      <c r="LG3383" s="29"/>
      <c r="LH3383" s="29"/>
      <c r="LI3383" s="29"/>
      <c r="LJ3383" s="29"/>
      <c r="LK3383" s="29"/>
      <c r="LL3383" s="29"/>
      <c r="LM3383" s="29"/>
      <c r="LN3383" s="29"/>
      <c r="LO3383" s="29"/>
      <c r="LP3383" s="29"/>
      <c r="LQ3383" s="29"/>
      <c r="LR3383" s="29"/>
      <c r="LS3383" s="29"/>
      <c r="LT3383" s="29"/>
      <c r="LU3383" s="29"/>
      <c r="LV3383" s="29"/>
      <c r="LW3383" s="29"/>
      <c r="LX3383" s="29"/>
      <c r="LY3383" s="29"/>
      <c r="LZ3383" s="29"/>
      <c r="MA3383" s="29"/>
      <c r="MB3383" s="29"/>
      <c r="MC3383" s="29"/>
      <c r="MD3383" s="29"/>
      <c r="ME3383" s="29"/>
      <c r="MF3383" s="29"/>
      <c r="MG3383" s="29"/>
      <c r="MH3383" s="29"/>
      <c r="MI3383" s="29"/>
      <c r="MJ3383" s="29"/>
      <c r="MK3383" s="29"/>
      <c r="ML3383" s="29"/>
      <c r="MM3383" s="29"/>
      <c r="MN3383" s="29"/>
      <c r="MO3383" s="29"/>
      <c r="MP3383" s="29"/>
      <c r="MQ3383" s="29"/>
      <c r="MR3383" s="29"/>
      <c r="MS3383" s="29"/>
      <c r="MT3383" s="29"/>
      <c r="MU3383" s="29"/>
      <c r="MV3383" s="29"/>
      <c r="MW3383" s="29"/>
      <c r="MX3383" s="29"/>
      <c r="MY3383" s="29"/>
      <c r="MZ3383" s="29"/>
      <c r="NA3383" s="29"/>
      <c r="NB3383" s="29"/>
      <c r="NC3383" s="29"/>
      <c r="ND3383" s="29"/>
      <c r="NE3383" s="29"/>
      <c r="NF3383" s="29"/>
      <c r="NG3383" s="29"/>
      <c r="NH3383" s="29"/>
      <c r="NI3383" s="29"/>
      <c r="NJ3383" s="29"/>
      <c r="NK3383" s="29"/>
      <c r="NL3383" s="29"/>
      <c r="NM3383" s="29"/>
      <c r="NN3383" s="29"/>
      <c r="NO3383" s="29"/>
      <c r="NP3383" s="29"/>
      <c r="NQ3383" s="29"/>
      <c r="NR3383" s="29"/>
      <c r="NS3383" s="29"/>
      <c r="NT3383" s="29"/>
      <c r="NU3383" s="29"/>
      <c r="NV3383" s="29"/>
      <c r="NW3383" s="29"/>
      <c r="NX3383" s="29"/>
      <c r="NY3383" s="29"/>
      <c r="NZ3383" s="29"/>
      <c r="OA3383" s="29"/>
      <c r="OB3383" s="29"/>
      <c r="OC3383" s="29"/>
      <c r="OD3383" s="29"/>
      <c r="OE3383" s="29"/>
      <c r="OF3383" s="29"/>
      <c r="OG3383" s="29"/>
      <c r="OH3383" s="29"/>
    </row>
    <row r="3384" spans="1:398" ht="16.5" customHeight="1">
      <c r="A3384" s="41" t="s">
        <v>8908</v>
      </c>
      <c r="B3384" s="41"/>
      <c r="C3384" s="368"/>
      <c r="D3384" s="41"/>
      <c r="E3384" s="308" t="s">
        <v>35</v>
      </c>
      <c r="F3384" s="308" t="s">
        <v>110</v>
      </c>
      <c r="G3384" s="308" t="s">
        <v>111</v>
      </c>
      <c r="H3384" s="308">
        <v>2007</v>
      </c>
      <c r="I3384" s="308">
        <v>1</v>
      </c>
      <c r="J3384" s="308">
        <v>0</v>
      </c>
      <c r="K3384" s="308">
        <v>0</v>
      </c>
      <c r="L3384" s="16" t="s">
        <v>2589</v>
      </c>
      <c r="M3384" s="106"/>
      <c r="N3384" s="16" t="s">
        <v>2570</v>
      </c>
      <c r="O3384" s="17">
        <v>720</v>
      </c>
      <c r="P3384" s="17">
        <v>0</v>
      </c>
      <c r="Q3384" s="17">
        <v>0</v>
      </c>
      <c r="R3384" s="18" t="s">
        <v>33</v>
      </c>
      <c r="S3384" s="19">
        <v>60</v>
      </c>
      <c r="T3384" s="19">
        <v>110</v>
      </c>
      <c r="U3384" s="19">
        <v>2</v>
      </c>
      <c r="V3384" s="19">
        <v>0</v>
      </c>
      <c r="W3384" s="20">
        <v>0.35</v>
      </c>
      <c r="X3384" s="21">
        <v>251.99999999999997</v>
      </c>
      <c r="Y3384" s="22" t="s">
        <v>33</v>
      </c>
      <c r="Z3384" s="14"/>
      <c r="AA3384" s="24"/>
      <c r="AB3384" s="14"/>
      <c r="AC3384" s="14"/>
      <c r="AD3384" s="25"/>
      <c r="AE3384" s="26"/>
      <c r="AF3384" s="27"/>
      <c r="AG3384" s="309"/>
      <c r="AH3384" s="309"/>
      <c r="AI3384" s="309"/>
      <c r="AJ3384" s="309"/>
      <c r="AK3384" s="309"/>
      <c r="AL3384" s="309"/>
      <c r="AM3384" s="309"/>
      <c r="AN3384" s="309"/>
      <c r="AO3384" s="309"/>
      <c r="AP3384" s="29"/>
      <c r="AQ3384" s="29"/>
      <c r="AR3384" s="29"/>
      <c r="AS3384" s="29"/>
      <c r="AT3384" s="29"/>
      <c r="AU3384" s="29"/>
      <c r="AV3384" s="29"/>
      <c r="AW3384" s="29"/>
      <c r="AX3384" s="29"/>
      <c r="AY3384" s="29"/>
      <c r="AZ3384" s="29"/>
      <c r="BA3384" s="29"/>
      <c r="BB3384" s="29"/>
      <c r="BC3384" s="29"/>
      <c r="BD3384" s="29"/>
      <c r="BE3384" s="29"/>
      <c r="BF3384" s="29"/>
      <c r="BG3384" s="29"/>
      <c r="BH3384" s="29"/>
      <c r="BI3384" s="29"/>
      <c r="BJ3384" s="29"/>
      <c r="BK3384" s="29"/>
      <c r="BL3384" s="29"/>
      <c r="BM3384" s="29"/>
      <c r="BN3384" s="29"/>
      <c r="BO3384" s="29"/>
      <c r="BP3384" s="29"/>
      <c r="BQ3384" s="29"/>
      <c r="BR3384" s="29"/>
      <c r="BS3384" s="29"/>
      <c r="BT3384" s="29"/>
      <c r="BU3384" s="29"/>
      <c r="BV3384" s="29"/>
      <c r="BW3384" s="29"/>
      <c r="BX3384" s="29"/>
      <c r="BY3384" s="29"/>
      <c r="BZ3384" s="29"/>
      <c r="CA3384" s="29"/>
      <c r="CB3384" s="29"/>
      <c r="CC3384" s="29"/>
      <c r="CD3384" s="29"/>
      <c r="CE3384" s="29"/>
      <c r="CF3384" s="29"/>
      <c r="CG3384" s="29"/>
      <c r="CH3384" s="29"/>
      <c r="CI3384" s="29"/>
      <c r="CJ3384" s="29"/>
      <c r="CK3384" s="29"/>
      <c r="CL3384" s="29"/>
      <c r="CM3384" s="29"/>
      <c r="CN3384" s="29"/>
      <c r="CO3384" s="29"/>
      <c r="CP3384" s="29"/>
      <c r="CQ3384" s="29"/>
      <c r="CR3384" s="29"/>
      <c r="CS3384" s="29"/>
      <c r="CT3384" s="29"/>
      <c r="CU3384" s="29"/>
      <c r="CV3384" s="29"/>
      <c r="CW3384" s="29"/>
      <c r="CX3384" s="29"/>
      <c r="CY3384" s="29"/>
      <c r="CZ3384" s="29"/>
      <c r="DA3384" s="29"/>
      <c r="DB3384" s="29"/>
      <c r="DC3384" s="29"/>
      <c r="DD3384" s="29"/>
      <c r="DE3384" s="29"/>
      <c r="DF3384" s="29"/>
      <c r="DG3384" s="29"/>
      <c r="DH3384" s="29"/>
      <c r="DI3384" s="29"/>
      <c r="DJ3384" s="29"/>
      <c r="DK3384" s="29"/>
      <c r="DL3384" s="29"/>
      <c r="DM3384" s="29"/>
      <c r="DN3384" s="29"/>
      <c r="DO3384" s="29"/>
      <c r="DP3384" s="29"/>
      <c r="DQ3384" s="29"/>
      <c r="DR3384" s="29"/>
      <c r="DS3384" s="29"/>
      <c r="DT3384" s="29"/>
      <c r="DU3384" s="29"/>
      <c r="DV3384" s="29"/>
      <c r="DW3384" s="29"/>
      <c r="DX3384" s="29"/>
      <c r="DY3384" s="29"/>
      <c r="DZ3384" s="29"/>
      <c r="EA3384" s="29"/>
      <c r="EB3384" s="29"/>
      <c r="EC3384" s="29"/>
      <c r="ED3384" s="29"/>
      <c r="EE3384" s="29"/>
      <c r="EF3384" s="29"/>
      <c r="EG3384" s="29"/>
      <c r="EH3384" s="29"/>
      <c r="EI3384" s="29"/>
      <c r="EJ3384" s="29"/>
      <c r="EK3384" s="29"/>
      <c r="EL3384" s="29"/>
      <c r="EM3384" s="29"/>
      <c r="EN3384" s="29"/>
      <c r="EO3384" s="29"/>
      <c r="EP3384" s="29"/>
      <c r="EQ3384" s="29"/>
      <c r="ER3384" s="29"/>
      <c r="ES3384" s="29"/>
      <c r="ET3384" s="29"/>
      <c r="EU3384" s="29"/>
      <c r="EV3384" s="29"/>
      <c r="EW3384" s="29"/>
      <c r="EX3384" s="29"/>
      <c r="EY3384" s="29"/>
      <c r="EZ3384" s="29"/>
      <c r="FA3384" s="29"/>
      <c r="FB3384" s="29"/>
      <c r="FC3384" s="29"/>
      <c r="FD3384" s="29"/>
      <c r="FE3384" s="29"/>
      <c r="FF3384" s="29"/>
      <c r="FG3384" s="29"/>
      <c r="FH3384" s="29"/>
      <c r="FI3384" s="29"/>
      <c r="FJ3384" s="29"/>
      <c r="FK3384" s="29"/>
      <c r="FL3384" s="29"/>
      <c r="FM3384" s="29"/>
      <c r="FN3384" s="29"/>
      <c r="FO3384" s="29"/>
      <c r="FP3384" s="29"/>
      <c r="FQ3384" s="29"/>
      <c r="FR3384" s="29"/>
      <c r="FS3384" s="29"/>
      <c r="FT3384" s="29"/>
      <c r="FU3384" s="29"/>
      <c r="FV3384" s="29"/>
      <c r="FW3384" s="29"/>
      <c r="FX3384" s="29"/>
      <c r="FY3384" s="29"/>
      <c r="FZ3384" s="29"/>
      <c r="GA3384" s="29"/>
      <c r="GB3384" s="29"/>
      <c r="GC3384" s="29"/>
      <c r="GD3384" s="29"/>
      <c r="GE3384" s="29"/>
      <c r="GF3384" s="29"/>
      <c r="GG3384" s="29"/>
      <c r="GH3384" s="29"/>
      <c r="GI3384" s="29"/>
      <c r="GJ3384" s="29"/>
      <c r="GK3384" s="29"/>
      <c r="GL3384" s="29"/>
      <c r="GM3384" s="29"/>
      <c r="GN3384" s="29"/>
      <c r="GO3384" s="29"/>
      <c r="GP3384" s="29"/>
      <c r="GQ3384" s="29"/>
      <c r="GR3384" s="29"/>
      <c r="GS3384" s="29"/>
      <c r="GT3384" s="29"/>
      <c r="GU3384" s="29"/>
      <c r="GV3384" s="29"/>
      <c r="GW3384" s="29"/>
      <c r="GX3384" s="29"/>
      <c r="GY3384" s="29"/>
      <c r="GZ3384" s="29"/>
      <c r="HA3384" s="29"/>
      <c r="HB3384" s="29"/>
      <c r="HC3384" s="29"/>
      <c r="HD3384" s="29"/>
      <c r="HE3384" s="29"/>
      <c r="HF3384" s="29"/>
      <c r="HG3384" s="29"/>
      <c r="HH3384" s="29"/>
      <c r="HI3384" s="29"/>
      <c r="HJ3384" s="29"/>
      <c r="HK3384" s="29"/>
      <c r="HL3384" s="29"/>
      <c r="HM3384" s="29"/>
      <c r="HN3384" s="29"/>
      <c r="HO3384" s="29"/>
      <c r="HP3384" s="29"/>
      <c r="HQ3384" s="29"/>
      <c r="HR3384" s="29"/>
      <c r="HS3384" s="29"/>
      <c r="HT3384" s="29"/>
      <c r="HU3384" s="29"/>
      <c r="HV3384" s="29"/>
      <c r="HW3384" s="29"/>
      <c r="HX3384" s="29"/>
      <c r="HY3384" s="29"/>
      <c r="HZ3384" s="29"/>
      <c r="IA3384" s="29"/>
      <c r="IB3384" s="29"/>
      <c r="IC3384" s="29"/>
      <c r="ID3384" s="29"/>
      <c r="IE3384" s="29"/>
      <c r="IF3384" s="29"/>
      <c r="IG3384" s="29"/>
      <c r="IH3384" s="29"/>
      <c r="II3384" s="29"/>
      <c r="IJ3384" s="29"/>
      <c r="IK3384" s="29"/>
      <c r="IL3384" s="29"/>
      <c r="IM3384" s="29"/>
      <c r="IN3384" s="29"/>
      <c r="IO3384" s="29"/>
      <c r="IP3384" s="29"/>
      <c r="IQ3384" s="29"/>
      <c r="IR3384" s="29"/>
      <c r="IS3384" s="29"/>
      <c r="IT3384" s="29"/>
      <c r="IU3384" s="29"/>
      <c r="IV3384" s="29"/>
      <c r="IW3384" s="29"/>
      <c r="IX3384" s="29"/>
      <c r="IY3384" s="29"/>
      <c r="IZ3384" s="29"/>
      <c r="JA3384" s="29"/>
      <c r="JB3384" s="29"/>
      <c r="JC3384" s="29"/>
      <c r="JD3384" s="29"/>
      <c r="JE3384" s="29"/>
      <c r="JF3384" s="29"/>
      <c r="JG3384" s="29"/>
      <c r="JH3384" s="29"/>
      <c r="JI3384" s="29"/>
      <c r="JJ3384" s="29"/>
      <c r="JK3384" s="29"/>
      <c r="JL3384" s="29"/>
      <c r="JM3384" s="29"/>
      <c r="JN3384" s="29"/>
      <c r="JO3384" s="29"/>
      <c r="JP3384" s="29"/>
      <c r="JQ3384" s="29"/>
      <c r="JR3384" s="29"/>
      <c r="JS3384" s="29"/>
      <c r="JT3384" s="29"/>
      <c r="JU3384" s="29"/>
      <c r="JV3384" s="29"/>
      <c r="JW3384" s="29"/>
      <c r="JX3384" s="29"/>
      <c r="JY3384" s="29"/>
      <c r="JZ3384" s="29"/>
      <c r="KA3384" s="29"/>
      <c r="KB3384" s="29"/>
      <c r="KC3384" s="29"/>
      <c r="KD3384" s="29"/>
      <c r="KE3384" s="29"/>
      <c r="KF3384" s="29"/>
      <c r="KG3384" s="29"/>
      <c r="KH3384" s="29"/>
      <c r="KI3384" s="29"/>
      <c r="KJ3384" s="29"/>
      <c r="KK3384" s="29"/>
      <c r="KL3384" s="29"/>
      <c r="KM3384" s="29"/>
      <c r="KN3384" s="29"/>
      <c r="KO3384" s="29"/>
      <c r="KP3384" s="29"/>
      <c r="KQ3384" s="29"/>
      <c r="KR3384" s="29"/>
      <c r="KS3384" s="29"/>
      <c r="KT3384" s="29"/>
      <c r="KU3384" s="29"/>
      <c r="KV3384" s="29"/>
      <c r="KW3384" s="29"/>
      <c r="KX3384" s="29"/>
      <c r="KY3384" s="29"/>
      <c r="KZ3384" s="29"/>
      <c r="LA3384" s="29"/>
      <c r="LB3384" s="29"/>
      <c r="LC3384" s="29"/>
      <c r="LD3384" s="29"/>
      <c r="LE3384" s="29"/>
      <c r="LF3384" s="29"/>
      <c r="LG3384" s="29"/>
      <c r="LH3384" s="29"/>
      <c r="LI3384" s="29"/>
      <c r="LJ3384" s="29"/>
      <c r="LK3384" s="29"/>
      <c r="LL3384" s="29"/>
      <c r="LM3384" s="29"/>
      <c r="LN3384" s="29"/>
      <c r="LO3384" s="29"/>
      <c r="LP3384" s="29"/>
      <c r="LQ3384" s="29"/>
      <c r="LR3384" s="29"/>
      <c r="LS3384" s="29"/>
      <c r="LT3384" s="29"/>
      <c r="LU3384" s="29"/>
      <c r="LV3384" s="29"/>
      <c r="LW3384" s="29"/>
      <c r="LX3384" s="29"/>
      <c r="LY3384" s="29"/>
      <c r="LZ3384" s="29"/>
      <c r="MA3384" s="29"/>
      <c r="MB3384" s="29"/>
      <c r="MC3384" s="29"/>
      <c r="MD3384" s="29"/>
      <c r="ME3384" s="29"/>
      <c r="MF3384" s="29"/>
      <c r="MG3384" s="29"/>
      <c r="MH3384" s="29"/>
      <c r="MI3384" s="29"/>
      <c r="MJ3384" s="29"/>
      <c r="MK3384" s="29"/>
      <c r="ML3384" s="29"/>
      <c r="MM3384" s="29"/>
      <c r="MN3384" s="29"/>
      <c r="MO3384" s="29"/>
      <c r="MP3384" s="29"/>
      <c r="MQ3384" s="29"/>
      <c r="MR3384" s="29"/>
      <c r="MS3384" s="29"/>
      <c r="MT3384" s="29"/>
      <c r="MU3384" s="29"/>
      <c r="MV3384" s="29"/>
      <c r="MW3384" s="29"/>
      <c r="MX3384" s="29"/>
      <c r="MY3384" s="29"/>
      <c r="MZ3384" s="29"/>
      <c r="NA3384" s="29"/>
      <c r="NB3384" s="29"/>
      <c r="NC3384" s="29"/>
      <c r="ND3384" s="29"/>
      <c r="NE3384" s="29"/>
      <c r="NF3384" s="29"/>
      <c r="NG3384" s="29"/>
      <c r="NH3384" s="29"/>
      <c r="NI3384" s="29"/>
      <c r="NJ3384" s="29"/>
      <c r="NK3384" s="29"/>
      <c r="NL3384" s="29"/>
      <c r="NM3384" s="29"/>
      <c r="NN3384" s="29"/>
      <c r="NO3384" s="29"/>
      <c r="NP3384" s="29"/>
      <c r="NQ3384" s="29"/>
      <c r="NR3384" s="29"/>
      <c r="NS3384" s="29"/>
      <c r="NT3384" s="29"/>
      <c r="NU3384" s="29"/>
      <c r="NV3384" s="29"/>
      <c r="NW3384" s="29"/>
      <c r="NX3384" s="29"/>
      <c r="NY3384" s="29"/>
      <c r="NZ3384" s="29"/>
      <c r="OA3384" s="29"/>
      <c r="OB3384" s="29"/>
      <c r="OC3384" s="29"/>
      <c r="OD3384" s="29"/>
      <c r="OE3384" s="29"/>
      <c r="OF3384" s="29"/>
      <c r="OG3384" s="29"/>
      <c r="OH3384" s="29"/>
    </row>
    <row r="3385" spans="1:398" ht="16.5" customHeight="1">
      <c r="A3385" s="41" t="s">
        <v>8908</v>
      </c>
      <c r="B3385" s="41"/>
      <c r="C3385" s="368"/>
      <c r="D3385" s="41"/>
      <c r="E3385" s="308" t="s">
        <v>79</v>
      </c>
      <c r="F3385" s="308" t="s">
        <v>83</v>
      </c>
      <c r="G3385" s="308" t="s">
        <v>2709</v>
      </c>
      <c r="H3385" s="308">
        <v>2007</v>
      </c>
      <c r="I3385" s="308">
        <v>3</v>
      </c>
      <c r="J3385" s="308">
        <v>0</v>
      </c>
      <c r="K3385" s="308">
        <v>0</v>
      </c>
      <c r="L3385" s="16" t="s">
        <v>2589</v>
      </c>
      <c r="M3385" s="106"/>
      <c r="N3385" s="16" t="s">
        <v>2570</v>
      </c>
      <c r="O3385" s="17">
        <v>720</v>
      </c>
      <c r="P3385" s="17">
        <v>0</v>
      </c>
      <c r="Q3385" s="17">
        <v>0</v>
      </c>
      <c r="R3385" s="18" t="s">
        <v>33</v>
      </c>
      <c r="S3385" s="19">
        <v>60</v>
      </c>
      <c r="T3385" s="19">
        <v>110</v>
      </c>
      <c r="U3385" s="19">
        <v>2</v>
      </c>
      <c r="V3385" s="19">
        <v>0</v>
      </c>
      <c r="W3385" s="20">
        <v>0.35</v>
      </c>
      <c r="X3385" s="21">
        <v>755.99999999999989</v>
      </c>
      <c r="Y3385" s="22" t="s">
        <v>33</v>
      </c>
      <c r="Z3385" s="14"/>
      <c r="AA3385" s="24"/>
      <c r="AB3385" s="14"/>
      <c r="AC3385" s="14"/>
      <c r="AD3385" s="25"/>
      <c r="AE3385" s="26"/>
      <c r="AF3385" s="27"/>
      <c r="AG3385" s="309"/>
      <c r="AH3385" s="309"/>
      <c r="AI3385" s="309"/>
      <c r="AJ3385" s="309"/>
      <c r="AK3385" s="309"/>
      <c r="AL3385" s="309"/>
      <c r="AM3385" s="309"/>
      <c r="AN3385" s="309"/>
      <c r="AO3385" s="309"/>
      <c r="AP3385" s="29"/>
      <c r="AQ3385" s="29"/>
      <c r="AR3385" s="29"/>
      <c r="AS3385" s="29"/>
      <c r="AT3385" s="29"/>
      <c r="AU3385" s="29"/>
      <c r="AV3385" s="29"/>
      <c r="AW3385" s="29"/>
      <c r="AX3385" s="29"/>
      <c r="AY3385" s="29"/>
      <c r="AZ3385" s="29"/>
      <c r="BA3385" s="29"/>
      <c r="BB3385" s="29"/>
      <c r="BC3385" s="29"/>
      <c r="BD3385" s="29"/>
      <c r="BE3385" s="29"/>
      <c r="BF3385" s="29"/>
      <c r="BG3385" s="29"/>
      <c r="BH3385" s="29"/>
      <c r="BI3385" s="29"/>
      <c r="BJ3385" s="29"/>
      <c r="BK3385" s="29"/>
      <c r="BL3385" s="29"/>
      <c r="BM3385" s="29"/>
      <c r="BN3385" s="29"/>
      <c r="BO3385" s="29"/>
      <c r="BP3385" s="29"/>
      <c r="BQ3385" s="29"/>
      <c r="BR3385" s="29"/>
      <c r="BS3385" s="29"/>
      <c r="BT3385" s="29"/>
      <c r="BU3385" s="29"/>
      <c r="BV3385" s="29"/>
      <c r="BW3385" s="29"/>
      <c r="BX3385" s="29"/>
      <c r="BY3385" s="29"/>
      <c r="BZ3385" s="29"/>
      <c r="CA3385" s="29"/>
      <c r="CB3385" s="29"/>
      <c r="CC3385" s="29"/>
      <c r="CD3385" s="29"/>
      <c r="CE3385" s="29"/>
      <c r="CF3385" s="29"/>
      <c r="CG3385" s="29"/>
      <c r="CH3385" s="29"/>
      <c r="CI3385" s="29"/>
      <c r="CJ3385" s="29"/>
      <c r="CK3385" s="29"/>
      <c r="CL3385" s="29"/>
      <c r="CM3385" s="29"/>
      <c r="CN3385" s="29"/>
      <c r="CO3385" s="29"/>
      <c r="CP3385" s="29"/>
      <c r="CQ3385" s="29"/>
      <c r="CR3385" s="29"/>
      <c r="CS3385" s="29"/>
      <c r="CT3385" s="29"/>
      <c r="CU3385" s="29"/>
      <c r="CV3385" s="29"/>
      <c r="CW3385" s="29"/>
      <c r="CX3385" s="29"/>
      <c r="CY3385" s="29"/>
      <c r="CZ3385" s="29"/>
      <c r="DA3385" s="29"/>
      <c r="DB3385" s="29"/>
      <c r="DC3385" s="29"/>
      <c r="DD3385" s="29"/>
      <c r="DE3385" s="29"/>
      <c r="DF3385" s="29"/>
      <c r="DG3385" s="29"/>
      <c r="DH3385" s="29"/>
      <c r="DI3385" s="29"/>
      <c r="DJ3385" s="29"/>
      <c r="DK3385" s="29"/>
      <c r="DL3385" s="29"/>
      <c r="DM3385" s="29"/>
      <c r="DN3385" s="29"/>
      <c r="DO3385" s="29"/>
      <c r="DP3385" s="29"/>
      <c r="DQ3385" s="29"/>
      <c r="DR3385" s="29"/>
      <c r="DS3385" s="29"/>
      <c r="DT3385" s="29"/>
      <c r="DU3385" s="29"/>
      <c r="DV3385" s="29"/>
      <c r="DW3385" s="29"/>
      <c r="DX3385" s="29"/>
      <c r="DY3385" s="29"/>
      <c r="DZ3385" s="29"/>
      <c r="EA3385" s="29"/>
      <c r="EB3385" s="29"/>
      <c r="EC3385" s="29"/>
      <c r="ED3385" s="29"/>
      <c r="EE3385" s="29"/>
      <c r="EF3385" s="29"/>
      <c r="EG3385" s="29"/>
      <c r="EH3385" s="29"/>
      <c r="EI3385" s="29"/>
      <c r="EJ3385" s="29"/>
      <c r="EK3385" s="29"/>
      <c r="EL3385" s="29"/>
      <c r="EM3385" s="29"/>
      <c r="EN3385" s="29"/>
      <c r="EO3385" s="29"/>
      <c r="EP3385" s="29"/>
      <c r="EQ3385" s="29"/>
      <c r="ER3385" s="29"/>
      <c r="ES3385" s="29"/>
      <c r="ET3385" s="29"/>
      <c r="EU3385" s="29"/>
      <c r="EV3385" s="29"/>
      <c r="EW3385" s="29"/>
      <c r="EX3385" s="29"/>
      <c r="EY3385" s="29"/>
      <c r="EZ3385" s="29"/>
      <c r="FA3385" s="29"/>
      <c r="FB3385" s="29"/>
      <c r="FC3385" s="29"/>
      <c r="FD3385" s="29"/>
      <c r="FE3385" s="29"/>
      <c r="FF3385" s="29"/>
      <c r="FG3385" s="29"/>
      <c r="FH3385" s="29"/>
      <c r="FI3385" s="29"/>
      <c r="FJ3385" s="29"/>
      <c r="FK3385" s="29"/>
      <c r="FL3385" s="29"/>
      <c r="FM3385" s="29"/>
      <c r="FN3385" s="29"/>
      <c r="FO3385" s="29"/>
      <c r="FP3385" s="29"/>
      <c r="FQ3385" s="29"/>
      <c r="FR3385" s="29"/>
      <c r="FS3385" s="29"/>
      <c r="FT3385" s="29"/>
      <c r="FU3385" s="29"/>
      <c r="FV3385" s="29"/>
      <c r="FW3385" s="29"/>
      <c r="FX3385" s="29"/>
      <c r="FY3385" s="29"/>
      <c r="FZ3385" s="29"/>
      <c r="GA3385" s="29"/>
      <c r="GB3385" s="29"/>
      <c r="GC3385" s="29"/>
      <c r="GD3385" s="29"/>
      <c r="GE3385" s="29"/>
      <c r="GF3385" s="29"/>
      <c r="GG3385" s="29"/>
      <c r="GH3385" s="29"/>
      <c r="GI3385" s="29"/>
      <c r="GJ3385" s="29"/>
      <c r="GK3385" s="29"/>
      <c r="GL3385" s="29"/>
      <c r="GM3385" s="29"/>
      <c r="GN3385" s="29"/>
      <c r="GO3385" s="29"/>
      <c r="GP3385" s="29"/>
      <c r="GQ3385" s="29"/>
      <c r="GR3385" s="29"/>
      <c r="GS3385" s="29"/>
      <c r="GT3385" s="29"/>
      <c r="GU3385" s="29"/>
      <c r="GV3385" s="29"/>
      <c r="GW3385" s="29"/>
      <c r="GX3385" s="29"/>
      <c r="GY3385" s="29"/>
      <c r="GZ3385" s="29"/>
      <c r="HA3385" s="29"/>
      <c r="HB3385" s="29"/>
      <c r="HC3385" s="29"/>
      <c r="HD3385" s="29"/>
      <c r="HE3385" s="29"/>
      <c r="HF3385" s="29"/>
      <c r="HG3385" s="29"/>
      <c r="HH3385" s="29"/>
      <c r="HI3385" s="29"/>
      <c r="HJ3385" s="29"/>
      <c r="HK3385" s="29"/>
      <c r="HL3385" s="29"/>
      <c r="HM3385" s="29"/>
      <c r="HN3385" s="29"/>
      <c r="HO3385" s="29"/>
      <c r="HP3385" s="29"/>
      <c r="HQ3385" s="29"/>
      <c r="HR3385" s="29"/>
      <c r="HS3385" s="29"/>
      <c r="HT3385" s="29"/>
      <c r="HU3385" s="29"/>
      <c r="HV3385" s="29"/>
      <c r="HW3385" s="29"/>
      <c r="HX3385" s="29"/>
      <c r="HY3385" s="29"/>
      <c r="HZ3385" s="29"/>
      <c r="IA3385" s="29"/>
      <c r="IB3385" s="29"/>
      <c r="IC3385" s="29"/>
      <c r="ID3385" s="29"/>
      <c r="IE3385" s="29"/>
      <c r="IF3385" s="29"/>
      <c r="IG3385" s="29"/>
      <c r="IH3385" s="29"/>
      <c r="II3385" s="29"/>
      <c r="IJ3385" s="29"/>
      <c r="IK3385" s="29"/>
      <c r="IL3385" s="29"/>
      <c r="IM3385" s="29"/>
      <c r="IN3385" s="29"/>
      <c r="IO3385" s="29"/>
      <c r="IP3385" s="29"/>
      <c r="IQ3385" s="29"/>
      <c r="IR3385" s="29"/>
      <c r="IS3385" s="29"/>
      <c r="IT3385" s="29"/>
      <c r="IU3385" s="29"/>
      <c r="IV3385" s="29"/>
      <c r="IW3385" s="29"/>
      <c r="IX3385" s="29"/>
      <c r="IY3385" s="29"/>
      <c r="IZ3385" s="29"/>
      <c r="JA3385" s="29"/>
      <c r="JB3385" s="29"/>
      <c r="JC3385" s="29"/>
      <c r="JD3385" s="29"/>
      <c r="JE3385" s="29"/>
      <c r="JF3385" s="29"/>
      <c r="JG3385" s="29"/>
      <c r="JH3385" s="29"/>
      <c r="JI3385" s="29"/>
      <c r="JJ3385" s="29"/>
      <c r="JK3385" s="29"/>
      <c r="JL3385" s="29"/>
      <c r="JM3385" s="29"/>
      <c r="JN3385" s="29"/>
      <c r="JO3385" s="29"/>
      <c r="JP3385" s="29"/>
      <c r="JQ3385" s="29"/>
      <c r="JR3385" s="29"/>
      <c r="JS3385" s="29"/>
      <c r="JT3385" s="29"/>
      <c r="JU3385" s="29"/>
      <c r="JV3385" s="29"/>
      <c r="JW3385" s="29"/>
      <c r="JX3385" s="29"/>
      <c r="JY3385" s="29"/>
      <c r="JZ3385" s="29"/>
      <c r="KA3385" s="29"/>
      <c r="KB3385" s="29"/>
      <c r="KC3385" s="29"/>
      <c r="KD3385" s="29"/>
      <c r="KE3385" s="29"/>
      <c r="KF3385" s="29"/>
      <c r="KG3385" s="29"/>
      <c r="KH3385" s="29"/>
      <c r="KI3385" s="29"/>
      <c r="KJ3385" s="29"/>
      <c r="KK3385" s="29"/>
      <c r="KL3385" s="29"/>
      <c r="KM3385" s="29"/>
      <c r="KN3385" s="29"/>
      <c r="KO3385" s="29"/>
      <c r="KP3385" s="29"/>
      <c r="KQ3385" s="29"/>
      <c r="KR3385" s="29"/>
      <c r="KS3385" s="29"/>
      <c r="KT3385" s="29"/>
      <c r="KU3385" s="29"/>
      <c r="KV3385" s="29"/>
      <c r="KW3385" s="29"/>
      <c r="KX3385" s="29"/>
      <c r="KY3385" s="29"/>
      <c r="KZ3385" s="29"/>
      <c r="LA3385" s="29"/>
      <c r="LB3385" s="29"/>
      <c r="LC3385" s="29"/>
      <c r="LD3385" s="29"/>
      <c r="LE3385" s="29"/>
      <c r="LF3385" s="29"/>
      <c r="LG3385" s="29"/>
      <c r="LH3385" s="29"/>
      <c r="LI3385" s="29"/>
      <c r="LJ3385" s="29"/>
      <c r="LK3385" s="29"/>
      <c r="LL3385" s="29"/>
      <c r="LM3385" s="29"/>
      <c r="LN3385" s="29"/>
      <c r="LO3385" s="29"/>
      <c r="LP3385" s="29"/>
      <c r="LQ3385" s="29"/>
      <c r="LR3385" s="29"/>
      <c r="LS3385" s="29"/>
      <c r="LT3385" s="29"/>
      <c r="LU3385" s="29"/>
      <c r="LV3385" s="29"/>
      <c r="LW3385" s="29"/>
      <c r="LX3385" s="29"/>
      <c r="LY3385" s="29"/>
      <c r="LZ3385" s="29"/>
      <c r="MA3385" s="29"/>
      <c r="MB3385" s="29"/>
      <c r="MC3385" s="29"/>
      <c r="MD3385" s="29"/>
      <c r="ME3385" s="29"/>
      <c r="MF3385" s="29"/>
      <c r="MG3385" s="29"/>
      <c r="MH3385" s="29"/>
      <c r="MI3385" s="29"/>
      <c r="MJ3385" s="29"/>
      <c r="MK3385" s="29"/>
      <c r="ML3385" s="29"/>
      <c r="MM3385" s="29"/>
      <c r="MN3385" s="29"/>
      <c r="MO3385" s="29"/>
      <c r="MP3385" s="29"/>
      <c r="MQ3385" s="29"/>
      <c r="MR3385" s="29"/>
      <c r="MS3385" s="29"/>
      <c r="MT3385" s="29"/>
      <c r="MU3385" s="29"/>
      <c r="MV3385" s="29"/>
      <c r="MW3385" s="29"/>
      <c r="MX3385" s="29"/>
      <c r="MY3385" s="29"/>
      <c r="MZ3385" s="29"/>
      <c r="NA3385" s="29"/>
      <c r="NB3385" s="29"/>
      <c r="NC3385" s="29"/>
      <c r="ND3385" s="29"/>
      <c r="NE3385" s="29"/>
      <c r="NF3385" s="29"/>
      <c r="NG3385" s="29"/>
      <c r="NH3385" s="29"/>
      <c r="NI3385" s="29"/>
      <c r="NJ3385" s="29"/>
      <c r="NK3385" s="29"/>
      <c r="NL3385" s="29"/>
      <c r="NM3385" s="29"/>
      <c r="NN3385" s="29"/>
      <c r="NO3385" s="29"/>
      <c r="NP3385" s="29"/>
      <c r="NQ3385" s="29"/>
      <c r="NR3385" s="29"/>
      <c r="NS3385" s="29"/>
      <c r="NT3385" s="29"/>
      <c r="NU3385" s="29"/>
      <c r="NV3385" s="29"/>
      <c r="NW3385" s="29"/>
      <c r="NX3385" s="29"/>
      <c r="NY3385" s="29"/>
      <c r="NZ3385" s="29"/>
      <c r="OA3385" s="29"/>
      <c r="OB3385" s="29"/>
      <c r="OC3385" s="29"/>
      <c r="OD3385" s="29"/>
      <c r="OE3385" s="29"/>
      <c r="OF3385" s="29"/>
      <c r="OG3385" s="29"/>
      <c r="OH3385" s="29"/>
    </row>
    <row r="3386" spans="1:398" ht="16.5" customHeight="1">
      <c r="A3386" s="41" t="s">
        <v>8908</v>
      </c>
      <c r="B3386" s="41"/>
      <c r="C3386" s="368"/>
      <c r="D3386" s="41"/>
      <c r="E3386" s="308" t="s">
        <v>2574</v>
      </c>
      <c r="F3386" s="308" t="s">
        <v>83</v>
      </c>
      <c r="G3386" s="308" t="s">
        <v>2575</v>
      </c>
      <c r="H3386" s="308">
        <v>2010</v>
      </c>
      <c r="I3386" s="308">
        <v>7</v>
      </c>
      <c r="J3386" s="308">
        <v>0</v>
      </c>
      <c r="K3386" s="308">
        <v>0</v>
      </c>
      <c r="L3386" s="16" t="s">
        <v>2576</v>
      </c>
      <c r="M3386" s="106"/>
      <c r="N3386" s="16" t="s">
        <v>2570</v>
      </c>
      <c r="O3386" s="17">
        <v>720</v>
      </c>
      <c r="P3386" s="17">
        <v>0</v>
      </c>
      <c r="Q3386" s="17">
        <v>0</v>
      </c>
      <c r="R3386" s="18" t="s">
        <v>33</v>
      </c>
      <c r="S3386" s="19">
        <v>60</v>
      </c>
      <c r="T3386" s="19">
        <v>110</v>
      </c>
      <c r="U3386" s="19">
        <v>2</v>
      </c>
      <c r="V3386" s="19">
        <v>0</v>
      </c>
      <c r="W3386" s="20">
        <v>0.35</v>
      </c>
      <c r="X3386" s="21">
        <v>1763.9999999999998</v>
      </c>
      <c r="Y3386" s="22" t="s">
        <v>33</v>
      </c>
      <c r="Z3386" s="14"/>
      <c r="AA3386" s="24"/>
      <c r="AB3386" s="14"/>
      <c r="AC3386" s="14"/>
      <c r="AD3386" s="25"/>
      <c r="AE3386" s="26"/>
      <c r="AF3386" s="27"/>
      <c r="AG3386" s="309"/>
      <c r="AH3386" s="309"/>
      <c r="AI3386" s="309"/>
      <c r="AJ3386" s="309"/>
      <c r="AK3386" s="309"/>
      <c r="AL3386" s="309"/>
      <c r="AM3386" s="309"/>
      <c r="AN3386" s="309"/>
      <c r="AO3386" s="309"/>
      <c r="AP3386" s="29"/>
      <c r="AQ3386" s="29"/>
      <c r="AR3386" s="29"/>
      <c r="AS3386" s="29"/>
      <c r="AT3386" s="29"/>
      <c r="AU3386" s="29"/>
      <c r="AV3386" s="29"/>
      <c r="AW3386" s="29"/>
      <c r="AX3386" s="29"/>
      <c r="AY3386" s="29"/>
      <c r="AZ3386" s="29"/>
      <c r="BA3386" s="29"/>
      <c r="BB3386" s="29"/>
      <c r="BC3386" s="29"/>
      <c r="BD3386" s="29"/>
      <c r="BE3386" s="29"/>
      <c r="BF3386" s="29"/>
      <c r="BG3386" s="29"/>
      <c r="BH3386" s="29"/>
      <c r="BI3386" s="29"/>
      <c r="BJ3386" s="29"/>
      <c r="BK3386" s="29"/>
      <c r="BL3386" s="29"/>
      <c r="BM3386" s="29"/>
      <c r="BN3386" s="29"/>
      <c r="BO3386" s="29"/>
      <c r="BP3386" s="29"/>
      <c r="BQ3386" s="29"/>
      <c r="BR3386" s="29"/>
      <c r="BS3386" s="29"/>
      <c r="BT3386" s="29"/>
      <c r="BU3386" s="29"/>
      <c r="BV3386" s="29"/>
      <c r="BW3386" s="29"/>
      <c r="BX3386" s="29"/>
      <c r="BY3386" s="29"/>
      <c r="BZ3386" s="29"/>
      <c r="CA3386" s="29"/>
      <c r="CB3386" s="29"/>
      <c r="CC3386" s="29"/>
      <c r="CD3386" s="29"/>
      <c r="CE3386" s="29"/>
      <c r="CF3386" s="29"/>
      <c r="CG3386" s="29"/>
      <c r="CH3386" s="29"/>
      <c r="CI3386" s="29"/>
      <c r="CJ3386" s="29"/>
      <c r="CK3386" s="29"/>
      <c r="CL3386" s="29"/>
      <c r="CM3386" s="29"/>
      <c r="CN3386" s="29"/>
      <c r="CO3386" s="29"/>
      <c r="CP3386" s="29"/>
      <c r="CQ3386" s="29"/>
      <c r="CR3386" s="29"/>
      <c r="CS3386" s="29"/>
      <c r="CT3386" s="29"/>
      <c r="CU3386" s="29"/>
      <c r="CV3386" s="29"/>
      <c r="CW3386" s="29"/>
      <c r="CX3386" s="29"/>
      <c r="CY3386" s="29"/>
      <c r="CZ3386" s="29"/>
      <c r="DA3386" s="29"/>
      <c r="DB3386" s="29"/>
      <c r="DC3386" s="29"/>
      <c r="DD3386" s="29"/>
      <c r="DE3386" s="29"/>
      <c r="DF3386" s="29"/>
      <c r="DG3386" s="29"/>
      <c r="DH3386" s="29"/>
      <c r="DI3386" s="29"/>
      <c r="DJ3386" s="29"/>
      <c r="DK3386" s="29"/>
      <c r="DL3386" s="29"/>
      <c r="DM3386" s="29"/>
      <c r="DN3386" s="29"/>
      <c r="DO3386" s="29"/>
      <c r="DP3386" s="29"/>
      <c r="DQ3386" s="29"/>
      <c r="DR3386" s="29"/>
      <c r="DS3386" s="29"/>
      <c r="DT3386" s="29"/>
      <c r="DU3386" s="29"/>
      <c r="DV3386" s="29"/>
      <c r="DW3386" s="29"/>
      <c r="DX3386" s="29"/>
      <c r="DY3386" s="29"/>
      <c r="DZ3386" s="29"/>
      <c r="EA3386" s="29"/>
      <c r="EB3386" s="29"/>
      <c r="EC3386" s="29"/>
      <c r="ED3386" s="29"/>
      <c r="EE3386" s="29"/>
      <c r="EF3386" s="29"/>
      <c r="EG3386" s="29"/>
      <c r="EH3386" s="29"/>
      <c r="EI3386" s="29"/>
      <c r="EJ3386" s="29"/>
      <c r="EK3386" s="29"/>
      <c r="EL3386" s="29"/>
      <c r="EM3386" s="29"/>
      <c r="EN3386" s="29"/>
      <c r="EO3386" s="29"/>
      <c r="EP3386" s="29"/>
      <c r="EQ3386" s="29"/>
      <c r="ER3386" s="29"/>
      <c r="ES3386" s="29"/>
      <c r="ET3386" s="29"/>
      <c r="EU3386" s="29"/>
      <c r="EV3386" s="29"/>
      <c r="EW3386" s="29"/>
      <c r="EX3386" s="29"/>
      <c r="EY3386" s="29"/>
      <c r="EZ3386" s="29"/>
      <c r="FA3386" s="29"/>
      <c r="FB3386" s="29"/>
      <c r="FC3386" s="29"/>
      <c r="FD3386" s="29"/>
      <c r="FE3386" s="29"/>
      <c r="FF3386" s="29"/>
      <c r="FG3386" s="29"/>
      <c r="FH3386" s="29"/>
      <c r="FI3386" s="29"/>
      <c r="FJ3386" s="29"/>
      <c r="FK3386" s="29"/>
      <c r="FL3386" s="29"/>
      <c r="FM3386" s="29"/>
      <c r="FN3386" s="29"/>
      <c r="FO3386" s="29"/>
      <c r="FP3386" s="29"/>
      <c r="FQ3386" s="29"/>
      <c r="FR3386" s="29"/>
      <c r="FS3386" s="29"/>
      <c r="FT3386" s="29"/>
      <c r="FU3386" s="29"/>
      <c r="FV3386" s="29"/>
      <c r="FW3386" s="29"/>
      <c r="FX3386" s="29"/>
      <c r="FY3386" s="29"/>
      <c r="FZ3386" s="29"/>
      <c r="GA3386" s="29"/>
      <c r="GB3386" s="29"/>
      <c r="GC3386" s="29"/>
      <c r="GD3386" s="29"/>
      <c r="GE3386" s="29"/>
      <c r="GF3386" s="29"/>
      <c r="GG3386" s="29"/>
      <c r="GH3386" s="29"/>
      <c r="GI3386" s="29"/>
      <c r="GJ3386" s="29"/>
      <c r="GK3386" s="29"/>
      <c r="GL3386" s="29"/>
      <c r="GM3386" s="29"/>
      <c r="GN3386" s="29"/>
      <c r="GO3386" s="29"/>
      <c r="GP3386" s="29"/>
      <c r="GQ3386" s="29"/>
      <c r="GR3386" s="29"/>
      <c r="GS3386" s="29"/>
      <c r="GT3386" s="29"/>
      <c r="GU3386" s="29"/>
      <c r="GV3386" s="29"/>
      <c r="GW3386" s="29"/>
      <c r="GX3386" s="29"/>
      <c r="GY3386" s="29"/>
      <c r="GZ3386" s="29"/>
      <c r="HA3386" s="29"/>
      <c r="HB3386" s="29"/>
      <c r="HC3386" s="29"/>
      <c r="HD3386" s="29"/>
      <c r="HE3386" s="29"/>
      <c r="HF3386" s="29"/>
      <c r="HG3386" s="29"/>
      <c r="HH3386" s="29"/>
      <c r="HI3386" s="29"/>
      <c r="HJ3386" s="29"/>
      <c r="HK3386" s="29"/>
      <c r="HL3386" s="29"/>
      <c r="HM3386" s="29"/>
      <c r="HN3386" s="29"/>
      <c r="HO3386" s="29"/>
      <c r="HP3386" s="29"/>
      <c r="HQ3386" s="29"/>
      <c r="HR3386" s="29"/>
      <c r="HS3386" s="29"/>
      <c r="HT3386" s="29"/>
      <c r="HU3386" s="29"/>
      <c r="HV3386" s="29"/>
      <c r="HW3386" s="29"/>
      <c r="HX3386" s="29"/>
      <c r="HY3386" s="29"/>
      <c r="HZ3386" s="29"/>
      <c r="IA3386" s="29"/>
      <c r="IB3386" s="29"/>
      <c r="IC3386" s="29"/>
      <c r="ID3386" s="29"/>
      <c r="IE3386" s="29"/>
      <c r="IF3386" s="29"/>
      <c r="IG3386" s="29"/>
      <c r="IH3386" s="29"/>
      <c r="II3386" s="29"/>
      <c r="IJ3386" s="29"/>
      <c r="IK3386" s="29"/>
      <c r="IL3386" s="29"/>
      <c r="IM3386" s="29"/>
      <c r="IN3386" s="29"/>
      <c r="IO3386" s="29"/>
      <c r="IP3386" s="29"/>
      <c r="IQ3386" s="29"/>
      <c r="IR3386" s="29"/>
      <c r="IS3386" s="29"/>
      <c r="IT3386" s="29"/>
      <c r="IU3386" s="29"/>
      <c r="IV3386" s="29"/>
      <c r="IW3386" s="29"/>
      <c r="IX3386" s="29"/>
      <c r="IY3386" s="29"/>
      <c r="IZ3386" s="29"/>
      <c r="JA3386" s="29"/>
      <c r="JB3386" s="29"/>
      <c r="JC3386" s="29"/>
      <c r="JD3386" s="29"/>
      <c r="JE3386" s="29"/>
      <c r="JF3386" s="29"/>
      <c r="JG3386" s="29"/>
      <c r="JH3386" s="29"/>
      <c r="JI3386" s="29"/>
      <c r="JJ3386" s="29"/>
      <c r="JK3386" s="29"/>
      <c r="JL3386" s="29"/>
      <c r="JM3386" s="29"/>
      <c r="JN3386" s="29"/>
      <c r="JO3386" s="29"/>
      <c r="JP3386" s="29"/>
      <c r="JQ3386" s="29"/>
      <c r="JR3386" s="29"/>
      <c r="JS3386" s="29"/>
      <c r="JT3386" s="29"/>
      <c r="JU3386" s="29"/>
      <c r="JV3386" s="29"/>
      <c r="JW3386" s="29"/>
      <c r="JX3386" s="29"/>
      <c r="JY3386" s="29"/>
      <c r="JZ3386" s="29"/>
      <c r="KA3386" s="29"/>
      <c r="KB3386" s="29"/>
      <c r="KC3386" s="29"/>
      <c r="KD3386" s="29"/>
      <c r="KE3386" s="29"/>
      <c r="KF3386" s="29"/>
      <c r="KG3386" s="29"/>
      <c r="KH3386" s="29"/>
      <c r="KI3386" s="29"/>
      <c r="KJ3386" s="29"/>
      <c r="KK3386" s="29"/>
      <c r="KL3386" s="29"/>
      <c r="KM3386" s="29"/>
      <c r="KN3386" s="29"/>
      <c r="KO3386" s="29"/>
      <c r="KP3386" s="29"/>
      <c r="KQ3386" s="29"/>
      <c r="KR3386" s="29"/>
      <c r="KS3386" s="29"/>
      <c r="KT3386" s="29"/>
      <c r="KU3386" s="29"/>
      <c r="KV3386" s="29"/>
      <c r="KW3386" s="29"/>
      <c r="KX3386" s="29"/>
      <c r="KY3386" s="29"/>
      <c r="KZ3386" s="29"/>
      <c r="LA3386" s="29"/>
      <c r="LB3386" s="29"/>
      <c r="LC3386" s="29"/>
      <c r="LD3386" s="29"/>
      <c r="LE3386" s="29"/>
      <c r="LF3386" s="29"/>
      <c r="LG3386" s="29"/>
      <c r="LH3386" s="29"/>
      <c r="LI3386" s="29"/>
      <c r="LJ3386" s="29"/>
      <c r="LK3386" s="29"/>
      <c r="LL3386" s="29"/>
      <c r="LM3386" s="29"/>
      <c r="LN3386" s="29"/>
      <c r="LO3386" s="29"/>
      <c r="LP3386" s="29"/>
      <c r="LQ3386" s="29"/>
      <c r="LR3386" s="29"/>
      <c r="LS3386" s="29"/>
      <c r="LT3386" s="29"/>
      <c r="LU3386" s="29"/>
      <c r="LV3386" s="29"/>
      <c r="LW3386" s="29"/>
      <c r="LX3386" s="29"/>
      <c r="LY3386" s="29"/>
      <c r="LZ3386" s="29"/>
      <c r="MA3386" s="29"/>
      <c r="MB3386" s="29"/>
      <c r="MC3386" s="29"/>
      <c r="MD3386" s="29"/>
      <c r="ME3386" s="29"/>
      <c r="MF3386" s="29"/>
      <c r="MG3386" s="29"/>
      <c r="MH3386" s="29"/>
      <c r="MI3386" s="29"/>
      <c r="MJ3386" s="29"/>
      <c r="MK3386" s="29"/>
      <c r="ML3386" s="29"/>
      <c r="MM3386" s="29"/>
      <c r="MN3386" s="29"/>
      <c r="MO3386" s="29"/>
      <c r="MP3386" s="29"/>
      <c r="MQ3386" s="29"/>
      <c r="MR3386" s="29"/>
      <c r="MS3386" s="29"/>
      <c r="MT3386" s="29"/>
      <c r="MU3386" s="29"/>
      <c r="MV3386" s="29"/>
      <c r="MW3386" s="29"/>
      <c r="MX3386" s="29"/>
      <c r="MY3386" s="29"/>
      <c r="MZ3386" s="29"/>
      <c r="NA3386" s="29"/>
      <c r="NB3386" s="29"/>
      <c r="NC3386" s="29"/>
      <c r="ND3386" s="29"/>
      <c r="NE3386" s="29"/>
      <c r="NF3386" s="29"/>
      <c r="NG3386" s="29"/>
      <c r="NH3386" s="29"/>
      <c r="NI3386" s="29"/>
      <c r="NJ3386" s="29"/>
      <c r="NK3386" s="29"/>
      <c r="NL3386" s="29"/>
      <c r="NM3386" s="29"/>
      <c r="NN3386" s="29"/>
      <c r="NO3386" s="29"/>
      <c r="NP3386" s="29"/>
      <c r="NQ3386" s="29"/>
      <c r="NR3386" s="29"/>
      <c r="NS3386" s="29"/>
      <c r="NT3386" s="29"/>
      <c r="NU3386" s="29"/>
      <c r="NV3386" s="29"/>
      <c r="NW3386" s="29"/>
      <c r="NX3386" s="29"/>
      <c r="NY3386" s="29"/>
      <c r="NZ3386" s="29"/>
      <c r="OA3386" s="29"/>
      <c r="OB3386" s="29"/>
      <c r="OC3386" s="29"/>
      <c r="OD3386" s="29"/>
      <c r="OE3386" s="29"/>
      <c r="OF3386" s="29"/>
      <c r="OG3386" s="29"/>
      <c r="OH3386" s="29"/>
    </row>
    <row r="3387" spans="1:398" ht="16.5" customHeight="1">
      <c r="A3387" s="41" t="s">
        <v>8908</v>
      </c>
      <c r="B3387" s="41"/>
      <c r="C3387" s="368"/>
      <c r="D3387" s="41"/>
      <c r="E3387" s="308" t="s">
        <v>35</v>
      </c>
      <c r="F3387" s="308" t="s">
        <v>83</v>
      </c>
      <c r="G3387" s="308" t="s">
        <v>2575</v>
      </c>
      <c r="H3387" s="308">
        <v>2010</v>
      </c>
      <c r="I3387" s="308">
        <v>60</v>
      </c>
      <c r="J3387" s="308">
        <v>0</v>
      </c>
      <c r="K3387" s="308">
        <v>0</v>
      </c>
      <c r="L3387" s="16" t="s">
        <v>2576</v>
      </c>
      <c r="M3387" s="106"/>
      <c r="N3387" s="16" t="s">
        <v>2570</v>
      </c>
      <c r="O3387" s="17">
        <v>720</v>
      </c>
      <c r="P3387" s="17">
        <v>0</v>
      </c>
      <c r="Q3387" s="17">
        <v>0</v>
      </c>
      <c r="R3387" s="18" t="s">
        <v>33</v>
      </c>
      <c r="S3387" s="19">
        <v>60</v>
      </c>
      <c r="T3387" s="19">
        <v>110</v>
      </c>
      <c r="U3387" s="19">
        <v>2</v>
      </c>
      <c r="V3387" s="19">
        <v>0</v>
      </c>
      <c r="W3387" s="20">
        <v>0.35</v>
      </c>
      <c r="X3387" s="21">
        <v>15119.999999999998</v>
      </c>
      <c r="Y3387" s="22" t="s">
        <v>33</v>
      </c>
      <c r="Z3387" s="14"/>
      <c r="AA3387" s="24"/>
      <c r="AB3387" s="14"/>
      <c r="AC3387" s="14"/>
      <c r="AD3387" s="25"/>
      <c r="AE3387" s="26"/>
      <c r="AF3387" s="27"/>
      <c r="AG3387" s="309"/>
      <c r="AH3387" s="309"/>
      <c r="AI3387" s="309"/>
      <c r="AJ3387" s="309"/>
      <c r="AK3387" s="309"/>
      <c r="AL3387" s="309"/>
      <c r="AM3387" s="309"/>
      <c r="AN3387" s="309"/>
      <c r="AO3387" s="309"/>
      <c r="AP3387" s="29"/>
      <c r="AQ3387" s="29"/>
      <c r="AR3387" s="29"/>
      <c r="AS3387" s="29"/>
      <c r="AT3387" s="29"/>
      <c r="AU3387" s="29"/>
      <c r="AV3387" s="29"/>
      <c r="AW3387" s="29"/>
      <c r="AX3387" s="29"/>
      <c r="AY3387" s="29"/>
      <c r="AZ3387" s="29"/>
      <c r="BA3387" s="29"/>
      <c r="BB3387" s="29"/>
      <c r="BC3387" s="29"/>
      <c r="BD3387" s="29"/>
      <c r="BE3387" s="29"/>
      <c r="BF3387" s="29"/>
      <c r="BG3387" s="29"/>
      <c r="BH3387" s="29"/>
      <c r="BI3387" s="29"/>
      <c r="BJ3387" s="29"/>
      <c r="BK3387" s="29"/>
      <c r="BL3387" s="29"/>
      <c r="BM3387" s="29"/>
      <c r="BN3387" s="29"/>
      <c r="BO3387" s="29"/>
      <c r="BP3387" s="29"/>
      <c r="BQ3387" s="29"/>
      <c r="BR3387" s="29"/>
      <c r="BS3387" s="29"/>
      <c r="BT3387" s="29"/>
      <c r="BU3387" s="29"/>
      <c r="BV3387" s="29"/>
      <c r="BW3387" s="29"/>
      <c r="BX3387" s="29"/>
      <c r="BY3387" s="29"/>
      <c r="BZ3387" s="29"/>
      <c r="CA3387" s="29"/>
      <c r="CB3387" s="29"/>
      <c r="CC3387" s="29"/>
      <c r="CD3387" s="29"/>
      <c r="CE3387" s="29"/>
      <c r="CF3387" s="29"/>
      <c r="CG3387" s="29"/>
      <c r="CH3387" s="29"/>
      <c r="CI3387" s="29"/>
      <c r="CJ3387" s="29"/>
      <c r="CK3387" s="29"/>
      <c r="CL3387" s="29"/>
      <c r="CM3387" s="29"/>
      <c r="CN3387" s="29"/>
      <c r="CO3387" s="29"/>
      <c r="CP3387" s="29"/>
      <c r="CQ3387" s="29"/>
      <c r="CR3387" s="29"/>
      <c r="CS3387" s="29"/>
      <c r="CT3387" s="29"/>
      <c r="CU3387" s="29"/>
      <c r="CV3387" s="29"/>
      <c r="CW3387" s="29"/>
      <c r="CX3387" s="29"/>
      <c r="CY3387" s="29"/>
      <c r="CZ3387" s="29"/>
      <c r="DA3387" s="29"/>
      <c r="DB3387" s="29"/>
      <c r="DC3387" s="29"/>
      <c r="DD3387" s="29"/>
      <c r="DE3387" s="29"/>
      <c r="DF3387" s="29"/>
      <c r="DG3387" s="29"/>
      <c r="DH3387" s="29"/>
      <c r="DI3387" s="29"/>
      <c r="DJ3387" s="29"/>
      <c r="DK3387" s="29"/>
      <c r="DL3387" s="29"/>
      <c r="DM3387" s="29"/>
      <c r="DN3387" s="29"/>
      <c r="DO3387" s="29"/>
      <c r="DP3387" s="29"/>
      <c r="DQ3387" s="29"/>
      <c r="DR3387" s="29"/>
      <c r="DS3387" s="29"/>
      <c r="DT3387" s="29"/>
      <c r="DU3387" s="29"/>
      <c r="DV3387" s="29"/>
      <c r="DW3387" s="29"/>
      <c r="DX3387" s="29"/>
      <c r="DY3387" s="29"/>
      <c r="DZ3387" s="29"/>
      <c r="EA3387" s="29"/>
      <c r="EB3387" s="29"/>
      <c r="EC3387" s="29"/>
      <c r="ED3387" s="29"/>
      <c r="EE3387" s="29"/>
      <c r="EF3387" s="29"/>
      <c r="EG3387" s="29"/>
      <c r="EH3387" s="29"/>
      <c r="EI3387" s="29"/>
      <c r="EJ3387" s="29"/>
      <c r="EK3387" s="29"/>
      <c r="EL3387" s="29"/>
      <c r="EM3387" s="29"/>
      <c r="EN3387" s="29"/>
      <c r="EO3387" s="29"/>
      <c r="EP3387" s="29"/>
      <c r="EQ3387" s="29"/>
      <c r="ER3387" s="29"/>
      <c r="ES3387" s="29"/>
      <c r="ET3387" s="29"/>
      <c r="EU3387" s="29"/>
      <c r="EV3387" s="29"/>
      <c r="EW3387" s="29"/>
      <c r="EX3387" s="29"/>
      <c r="EY3387" s="29"/>
      <c r="EZ3387" s="29"/>
      <c r="FA3387" s="29"/>
      <c r="FB3387" s="29"/>
      <c r="FC3387" s="29"/>
      <c r="FD3387" s="29"/>
      <c r="FE3387" s="29"/>
      <c r="FF3387" s="29"/>
      <c r="FG3387" s="29"/>
      <c r="FH3387" s="29"/>
      <c r="FI3387" s="29"/>
      <c r="FJ3387" s="29"/>
      <c r="FK3387" s="29"/>
      <c r="FL3387" s="29"/>
      <c r="FM3387" s="29"/>
      <c r="FN3387" s="29"/>
      <c r="FO3387" s="29"/>
      <c r="FP3387" s="29"/>
      <c r="FQ3387" s="29"/>
      <c r="FR3387" s="29"/>
      <c r="FS3387" s="29"/>
      <c r="FT3387" s="29"/>
      <c r="FU3387" s="29"/>
      <c r="FV3387" s="29"/>
      <c r="FW3387" s="29"/>
      <c r="FX3387" s="29"/>
      <c r="FY3387" s="29"/>
      <c r="FZ3387" s="29"/>
      <c r="GA3387" s="29"/>
      <c r="GB3387" s="29"/>
      <c r="GC3387" s="29"/>
      <c r="GD3387" s="29"/>
      <c r="GE3387" s="29"/>
      <c r="GF3387" s="29"/>
      <c r="GG3387" s="29"/>
      <c r="GH3387" s="29"/>
      <c r="GI3387" s="29"/>
      <c r="GJ3387" s="29"/>
      <c r="GK3387" s="29"/>
      <c r="GL3387" s="29"/>
      <c r="GM3387" s="29"/>
      <c r="GN3387" s="29"/>
      <c r="GO3387" s="29"/>
      <c r="GP3387" s="29"/>
      <c r="GQ3387" s="29"/>
      <c r="GR3387" s="29"/>
      <c r="GS3387" s="29"/>
      <c r="GT3387" s="29"/>
      <c r="GU3387" s="29"/>
      <c r="GV3387" s="29"/>
      <c r="GW3387" s="29"/>
      <c r="GX3387" s="29"/>
      <c r="GY3387" s="29"/>
      <c r="GZ3387" s="29"/>
      <c r="HA3387" s="29"/>
      <c r="HB3387" s="29"/>
      <c r="HC3387" s="29"/>
      <c r="HD3387" s="29"/>
      <c r="HE3387" s="29"/>
      <c r="HF3387" s="29"/>
      <c r="HG3387" s="29"/>
      <c r="HH3387" s="29"/>
      <c r="HI3387" s="29"/>
      <c r="HJ3387" s="29"/>
      <c r="HK3387" s="29"/>
      <c r="HL3387" s="29"/>
      <c r="HM3387" s="29"/>
      <c r="HN3387" s="29"/>
      <c r="HO3387" s="29"/>
      <c r="HP3387" s="29"/>
      <c r="HQ3387" s="29"/>
      <c r="HR3387" s="29"/>
      <c r="HS3387" s="29"/>
      <c r="HT3387" s="29"/>
      <c r="HU3387" s="29"/>
      <c r="HV3387" s="29"/>
      <c r="HW3387" s="29"/>
      <c r="HX3387" s="29"/>
      <c r="HY3387" s="29"/>
      <c r="HZ3387" s="29"/>
      <c r="IA3387" s="29"/>
      <c r="IB3387" s="29"/>
      <c r="IC3387" s="29"/>
      <c r="ID3387" s="29"/>
      <c r="IE3387" s="29"/>
      <c r="IF3387" s="29"/>
      <c r="IG3387" s="29"/>
      <c r="IH3387" s="29"/>
      <c r="II3387" s="29"/>
      <c r="IJ3387" s="29"/>
      <c r="IK3387" s="29"/>
      <c r="IL3387" s="29"/>
      <c r="IM3387" s="29"/>
      <c r="IN3387" s="29"/>
      <c r="IO3387" s="29"/>
      <c r="IP3387" s="29"/>
      <c r="IQ3387" s="29"/>
      <c r="IR3387" s="29"/>
      <c r="IS3387" s="29"/>
      <c r="IT3387" s="29"/>
      <c r="IU3387" s="29"/>
      <c r="IV3387" s="29"/>
      <c r="IW3387" s="29"/>
      <c r="IX3387" s="29"/>
      <c r="IY3387" s="29"/>
      <c r="IZ3387" s="29"/>
      <c r="JA3387" s="29"/>
      <c r="JB3387" s="29"/>
      <c r="JC3387" s="29"/>
      <c r="JD3387" s="29"/>
      <c r="JE3387" s="29"/>
      <c r="JF3387" s="29"/>
      <c r="JG3387" s="29"/>
      <c r="JH3387" s="29"/>
      <c r="JI3387" s="29"/>
      <c r="JJ3387" s="29"/>
      <c r="JK3387" s="29"/>
      <c r="JL3387" s="29"/>
      <c r="JM3387" s="29"/>
      <c r="JN3387" s="29"/>
      <c r="JO3387" s="29"/>
      <c r="JP3387" s="29"/>
      <c r="JQ3387" s="29"/>
      <c r="JR3387" s="29"/>
      <c r="JS3387" s="29"/>
      <c r="JT3387" s="29"/>
      <c r="JU3387" s="29"/>
      <c r="JV3387" s="29"/>
      <c r="JW3387" s="29"/>
      <c r="JX3387" s="29"/>
      <c r="JY3387" s="29"/>
      <c r="JZ3387" s="29"/>
      <c r="KA3387" s="29"/>
      <c r="KB3387" s="29"/>
      <c r="KC3387" s="29"/>
      <c r="KD3387" s="29"/>
      <c r="KE3387" s="29"/>
      <c r="KF3387" s="29"/>
      <c r="KG3387" s="29"/>
      <c r="KH3387" s="29"/>
      <c r="KI3387" s="29"/>
      <c r="KJ3387" s="29"/>
      <c r="KK3387" s="29"/>
      <c r="KL3387" s="29"/>
      <c r="KM3387" s="29"/>
      <c r="KN3387" s="29"/>
      <c r="KO3387" s="29"/>
      <c r="KP3387" s="29"/>
      <c r="KQ3387" s="29"/>
      <c r="KR3387" s="29"/>
      <c r="KS3387" s="29"/>
      <c r="KT3387" s="29"/>
      <c r="KU3387" s="29"/>
      <c r="KV3387" s="29"/>
      <c r="KW3387" s="29"/>
      <c r="KX3387" s="29"/>
      <c r="KY3387" s="29"/>
      <c r="KZ3387" s="29"/>
      <c r="LA3387" s="29"/>
      <c r="LB3387" s="29"/>
      <c r="LC3387" s="29"/>
      <c r="LD3387" s="29"/>
      <c r="LE3387" s="29"/>
      <c r="LF3387" s="29"/>
      <c r="LG3387" s="29"/>
      <c r="LH3387" s="29"/>
      <c r="LI3387" s="29"/>
      <c r="LJ3387" s="29"/>
      <c r="LK3387" s="29"/>
      <c r="LL3387" s="29"/>
      <c r="LM3387" s="29"/>
      <c r="LN3387" s="29"/>
      <c r="LO3387" s="29"/>
      <c r="LP3387" s="29"/>
      <c r="LQ3387" s="29"/>
      <c r="LR3387" s="29"/>
      <c r="LS3387" s="29"/>
      <c r="LT3387" s="29"/>
      <c r="LU3387" s="29"/>
      <c r="LV3387" s="29"/>
      <c r="LW3387" s="29"/>
      <c r="LX3387" s="29"/>
      <c r="LY3387" s="29"/>
      <c r="LZ3387" s="29"/>
      <c r="MA3387" s="29"/>
      <c r="MB3387" s="29"/>
      <c r="MC3387" s="29"/>
      <c r="MD3387" s="29"/>
      <c r="ME3387" s="29"/>
      <c r="MF3387" s="29"/>
      <c r="MG3387" s="29"/>
      <c r="MH3387" s="29"/>
      <c r="MI3387" s="29"/>
      <c r="MJ3387" s="29"/>
      <c r="MK3387" s="29"/>
      <c r="ML3387" s="29"/>
      <c r="MM3387" s="29"/>
      <c r="MN3387" s="29"/>
      <c r="MO3387" s="29"/>
      <c r="MP3387" s="29"/>
      <c r="MQ3387" s="29"/>
      <c r="MR3387" s="29"/>
      <c r="MS3387" s="29"/>
      <c r="MT3387" s="29"/>
      <c r="MU3387" s="29"/>
      <c r="MV3387" s="29"/>
      <c r="MW3387" s="29"/>
      <c r="MX3387" s="29"/>
      <c r="MY3387" s="29"/>
      <c r="MZ3387" s="29"/>
      <c r="NA3387" s="29"/>
      <c r="NB3387" s="29"/>
      <c r="NC3387" s="29"/>
      <c r="ND3387" s="29"/>
      <c r="NE3387" s="29"/>
      <c r="NF3387" s="29"/>
      <c r="NG3387" s="29"/>
      <c r="NH3387" s="29"/>
      <c r="NI3387" s="29"/>
      <c r="NJ3387" s="29"/>
      <c r="NK3387" s="29"/>
      <c r="NL3387" s="29"/>
      <c r="NM3387" s="29"/>
      <c r="NN3387" s="29"/>
      <c r="NO3387" s="29"/>
      <c r="NP3387" s="29"/>
      <c r="NQ3387" s="29"/>
      <c r="NR3387" s="29"/>
      <c r="NS3387" s="29"/>
      <c r="NT3387" s="29"/>
      <c r="NU3387" s="29"/>
      <c r="NV3387" s="29"/>
      <c r="NW3387" s="29"/>
      <c r="NX3387" s="29"/>
      <c r="NY3387" s="29"/>
      <c r="NZ3387" s="29"/>
      <c r="OA3387" s="29"/>
      <c r="OB3387" s="29"/>
      <c r="OC3387" s="29"/>
      <c r="OD3387" s="29"/>
      <c r="OE3387" s="29"/>
      <c r="OF3387" s="29"/>
      <c r="OG3387" s="29"/>
      <c r="OH3387" s="29"/>
    </row>
    <row r="3388" spans="1:398" ht="16.5" customHeight="1">
      <c r="A3388" s="41" t="s">
        <v>8920</v>
      </c>
      <c r="B3388" s="41"/>
      <c r="C3388" s="368"/>
      <c r="D3388" s="2"/>
      <c r="E3388" s="308" t="s">
        <v>35</v>
      </c>
      <c r="F3388" s="308" t="s">
        <v>152</v>
      </c>
      <c r="G3388" s="308" t="s">
        <v>2781</v>
      </c>
      <c r="H3388" s="308">
        <v>2018</v>
      </c>
      <c r="I3388" s="308">
        <v>1</v>
      </c>
      <c r="J3388" s="308">
        <v>0</v>
      </c>
      <c r="K3388" s="308">
        <v>0</v>
      </c>
      <c r="L3388" s="16" t="s">
        <v>8921</v>
      </c>
      <c r="M3388" s="16"/>
      <c r="N3388" s="16" t="s">
        <v>2570</v>
      </c>
      <c r="O3388" s="311">
        <v>720</v>
      </c>
      <c r="P3388" s="17">
        <v>0</v>
      </c>
      <c r="Q3388" s="17">
        <v>0</v>
      </c>
      <c r="R3388" s="18" t="s">
        <v>33</v>
      </c>
      <c r="S3388" s="19">
        <v>60</v>
      </c>
      <c r="T3388" s="19">
        <v>110</v>
      </c>
      <c r="U3388" s="19">
        <v>2.7</v>
      </c>
      <c r="V3388" s="19">
        <v>0</v>
      </c>
      <c r="W3388" s="310">
        <v>0.35</v>
      </c>
      <c r="X3388" s="21">
        <v>251.99999999999997</v>
      </c>
      <c r="Y3388" s="22" t="s">
        <v>33</v>
      </c>
      <c r="Z3388" s="14"/>
      <c r="AA3388" s="24"/>
      <c r="AB3388" s="14"/>
      <c r="AC3388" s="14"/>
      <c r="AD3388" s="25"/>
      <c r="AE3388" s="26"/>
      <c r="AF3388" s="27"/>
      <c r="AG3388" s="309"/>
      <c r="AH3388" s="309"/>
      <c r="AI3388" s="309"/>
      <c r="AJ3388" s="309"/>
      <c r="AK3388" s="309"/>
      <c r="AL3388" s="309"/>
      <c r="AM3388" s="309"/>
      <c r="AN3388" s="309"/>
      <c r="AO3388" s="309"/>
      <c r="AP3388" s="29"/>
      <c r="AQ3388" s="29"/>
      <c r="AR3388" s="29"/>
      <c r="AS3388" s="29"/>
      <c r="AT3388" s="29"/>
      <c r="AU3388" s="29"/>
      <c r="AV3388" s="29"/>
      <c r="AW3388" s="29"/>
      <c r="AX3388" s="29"/>
      <c r="AY3388" s="29"/>
      <c r="AZ3388" s="29"/>
      <c r="BA3388" s="29"/>
      <c r="BB3388" s="29"/>
      <c r="BC3388" s="29"/>
      <c r="BD3388" s="29"/>
      <c r="BE3388" s="29"/>
      <c r="BF3388" s="29"/>
      <c r="BG3388" s="29"/>
      <c r="BH3388" s="29"/>
      <c r="BI3388" s="29"/>
      <c r="BJ3388" s="29"/>
      <c r="BK3388" s="29"/>
      <c r="BL3388" s="29"/>
      <c r="BM3388" s="29"/>
      <c r="BN3388" s="29"/>
      <c r="BO3388" s="29"/>
      <c r="BP3388" s="29"/>
      <c r="BQ3388" s="29"/>
      <c r="BR3388" s="29"/>
      <c r="BS3388" s="29"/>
      <c r="BT3388" s="29"/>
      <c r="BU3388" s="29"/>
      <c r="BV3388" s="29"/>
      <c r="BW3388" s="29"/>
      <c r="BX3388" s="29"/>
      <c r="BY3388" s="29"/>
      <c r="BZ3388" s="29"/>
      <c r="CA3388" s="29"/>
      <c r="CB3388" s="29"/>
      <c r="CC3388" s="29"/>
      <c r="CD3388" s="29"/>
      <c r="CE3388" s="29"/>
      <c r="CF3388" s="29"/>
      <c r="CG3388" s="29"/>
      <c r="CH3388" s="29"/>
      <c r="CI3388" s="29"/>
      <c r="CJ3388" s="29"/>
      <c r="CK3388" s="29"/>
      <c r="CL3388" s="29"/>
      <c r="CM3388" s="29"/>
      <c r="CN3388" s="29"/>
      <c r="CO3388" s="29"/>
      <c r="CP3388" s="29"/>
      <c r="CQ3388" s="29"/>
      <c r="CR3388" s="29"/>
      <c r="CS3388" s="29"/>
      <c r="CT3388" s="29"/>
      <c r="CU3388" s="29"/>
      <c r="CV3388" s="29"/>
      <c r="CW3388" s="29"/>
      <c r="CX3388" s="29"/>
      <c r="CY3388" s="29"/>
      <c r="CZ3388" s="29"/>
      <c r="DA3388" s="29"/>
      <c r="DB3388" s="29"/>
      <c r="DC3388" s="29"/>
      <c r="DD3388" s="29"/>
      <c r="DE3388" s="29"/>
      <c r="DF3388" s="29"/>
      <c r="DG3388" s="29"/>
      <c r="DH3388" s="29"/>
      <c r="DI3388" s="29"/>
      <c r="DJ3388" s="29"/>
      <c r="DK3388" s="29"/>
      <c r="DL3388" s="29"/>
      <c r="DM3388" s="29"/>
      <c r="DN3388" s="29"/>
      <c r="DO3388" s="29"/>
      <c r="DP3388" s="29"/>
      <c r="DQ3388" s="29"/>
      <c r="DR3388" s="29"/>
      <c r="DS3388" s="29"/>
      <c r="DT3388" s="29"/>
      <c r="DU3388" s="29"/>
      <c r="DV3388" s="29"/>
      <c r="DW3388" s="29"/>
      <c r="DX3388" s="29"/>
      <c r="DY3388" s="29"/>
      <c r="DZ3388" s="29"/>
      <c r="EA3388" s="29"/>
      <c r="EB3388" s="29"/>
      <c r="EC3388" s="29"/>
      <c r="ED3388" s="29"/>
      <c r="EE3388" s="29"/>
      <c r="EF3388" s="29"/>
      <c r="EG3388" s="29"/>
      <c r="EH3388" s="29"/>
      <c r="EI3388" s="29"/>
      <c r="EJ3388" s="29"/>
      <c r="EK3388" s="29"/>
      <c r="EL3388" s="29"/>
      <c r="EM3388" s="29"/>
      <c r="EN3388" s="29"/>
      <c r="EO3388" s="29"/>
      <c r="EP3388" s="29"/>
      <c r="EQ3388" s="29"/>
      <c r="ER3388" s="29"/>
      <c r="ES3388" s="29"/>
      <c r="ET3388" s="29"/>
      <c r="EU3388" s="29"/>
      <c r="EV3388" s="29"/>
      <c r="EW3388" s="29"/>
      <c r="EX3388" s="29"/>
      <c r="EY3388" s="29"/>
      <c r="EZ3388" s="29"/>
      <c r="FA3388" s="29"/>
      <c r="FB3388" s="29"/>
      <c r="FC3388" s="29"/>
      <c r="FD3388" s="29"/>
      <c r="FE3388" s="29"/>
      <c r="FF3388" s="29"/>
      <c r="FG3388" s="29"/>
      <c r="FH3388" s="29"/>
      <c r="FI3388" s="29"/>
      <c r="FJ3388" s="29"/>
      <c r="FK3388" s="29"/>
      <c r="FL3388" s="29"/>
      <c r="FM3388" s="29"/>
      <c r="FN3388" s="29"/>
      <c r="FO3388" s="29"/>
      <c r="FP3388" s="29"/>
      <c r="FQ3388" s="29"/>
      <c r="FR3388" s="29"/>
      <c r="FS3388" s="29"/>
      <c r="FT3388" s="29"/>
      <c r="FU3388" s="29"/>
      <c r="FV3388" s="29"/>
      <c r="FW3388" s="29"/>
      <c r="FX3388" s="29"/>
      <c r="FY3388" s="29"/>
      <c r="FZ3388" s="29"/>
      <c r="GA3388" s="29"/>
      <c r="GB3388" s="29"/>
      <c r="GC3388" s="29"/>
      <c r="GD3388" s="29"/>
      <c r="GE3388" s="29"/>
      <c r="GF3388" s="29"/>
      <c r="GG3388" s="29"/>
      <c r="GH3388" s="29"/>
      <c r="GI3388" s="29"/>
      <c r="GJ3388" s="29"/>
      <c r="GK3388" s="29"/>
      <c r="GL3388" s="29"/>
      <c r="GM3388" s="29"/>
      <c r="GN3388" s="29"/>
      <c r="GO3388" s="29"/>
      <c r="GP3388" s="29"/>
      <c r="GQ3388" s="29"/>
      <c r="GR3388" s="29"/>
      <c r="GS3388" s="29"/>
      <c r="GT3388" s="29"/>
      <c r="GU3388" s="29"/>
      <c r="GV3388" s="29"/>
      <c r="GW3388" s="29"/>
      <c r="GX3388" s="29"/>
      <c r="GY3388" s="29"/>
      <c r="GZ3388" s="29"/>
      <c r="HA3388" s="29"/>
      <c r="HB3388" s="29"/>
      <c r="HC3388" s="29"/>
      <c r="HD3388" s="29"/>
      <c r="HE3388" s="29"/>
      <c r="HF3388" s="29"/>
      <c r="HG3388" s="29"/>
      <c r="HH3388" s="29"/>
      <c r="HI3388" s="29"/>
      <c r="HJ3388" s="29"/>
      <c r="HK3388" s="29"/>
      <c r="HL3388" s="29"/>
      <c r="HM3388" s="29"/>
      <c r="HN3388" s="29"/>
      <c r="HO3388" s="29"/>
      <c r="HP3388" s="29"/>
      <c r="HQ3388" s="29"/>
      <c r="HR3388" s="29"/>
      <c r="HS3388" s="29"/>
      <c r="HT3388" s="29"/>
      <c r="HU3388" s="29"/>
      <c r="HV3388" s="29"/>
      <c r="HW3388" s="29"/>
      <c r="HX3388" s="29"/>
      <c r="HY3388" s="29"/>
      <c r="HZ3388" s="29"/>
      <c r="IA3388" s="29"/>
      <c r="IB3388" s="29"/>
      <c r="IC3388" s="29"/>
      <c r="ID3388" s="29"/>
      <c r="IE3388" s="29"/>
      <c r="IF3388" s="29"/>
      <c r="IG3388" s="29"/>
      <c r="IH3388" s="29"/>
      <c r="II3388" s="29"/>
      <c r="IJ3388" s="29"/>
      <c r="IK3388" s="29"/>
      <c r="IL3388" s="29"/>
      <c r="IM3388" s="29"/>
      <c r="IN3388" s="29"/>
      <c r="IO3388" s="29"/>
      <c r="IP3388" s="29"/>
      <c r="IQ3388" s="29"/>
      <c r="IR3388" s="29"/>
      <c r="IS3388" s="29"/>
      <c r="IT3388" s="29"/>
      <c r="IU3388" s="29"/>
      <c r="IV3388" s="29"/>
      <c r="IW3388" s="29"/>
      <c r="IX3388" s="29"/>
      <c r="IY3388" s="29"/>
      <c r="IZ3388" s="29"/>
      <c r="JA3388" s="29"/>
      <c r="JB3388" s="29"/>
      <c r="JC3388" s="29"/>
      <c r="JD3388" s="29"/>
      <c r="JE3388" s="29"/>
      <c r="JF3388" s="29"/>
      <c r="JG3388" s="29"/>
      <c r="JH3388" s="29"/>
      <c r="JI3388" s="29"/>
      <c r="JJ3388" s="29"/>
      <c r="JK3388" s="29"/>
      <c r="JL3388" s="29"/>
      <c r="JM3388" s="29"/>
      <c r="JN3388" s="29"/>
      <c r="JO3388" s="29"/>
      <c r="JP3388" s="29"/>
      <c r="JQ3388" s="29"/>
      <c r="JR3388" s="29"/>
      <c r="JS3388" s="29"/>
      <c r="JT3388" s="29"/>
      <c r="JU3388" s="29"/>
      <c r="JV3388" s="29"/>
      <c r="JW3388" s="29"/>
      <c r="JX3388" s="29"/>
      <c r="JY3388" s="29"/>
      <c r="JZ3388" s="29"/>
      <c r="KA3388" s="29"/>
      <c r="KB3388" s="29"/>
      <c r="KC3388" s="29"/>
      <c r="KD3388" s="29"/>
      <c r="KE3388" s="29"/>
      <c r="KF3388" s="29"/>
      <c r="KG3388" s="29"/>
      <c r="KH3388" s="29"/>
      <c r="KI3388" s="29"/>
      <c r="KJ3388" s="29"/>
      <c r="KK3388" s="29"/>
      <c r="KL3388" s="29"/>
      <c r="KM3388" s="29"/>
      <c r="KN3388" s="29"/>
      <c r="KO3388" s="29"/>
      <c r="KP3388" s="29"/>
      <c r="KQ3388" s="29"/>
      <c r="KR3388" s="29"/>
      <c r="KS3388" s="29"/>
      <c r="KT3388" s="29"/>
      <c r="KU3388" s="29"/>
      <c r="KV3388" s="29"/>
      <c r="KW3388" s="29"/>
      <c r="KX3388" s="29"/>
      <c r="KY3388" s="29"/>
      <c r="KZ3388" s="29"/>
      <c r="LA3388" s="29"/>
      <c r="LB3388" s="29"/>
      <c r="LC3388" s="29"/>
      <c r="LD3388" s="29"/>
      <c r="LE3388" s="29"/>
      <c r="LF3388" s="29"/>
      <c r="LG3388" s="29"/>
      <c r="LH3388" s="29"/>
      <c r="LI3388" s="29"/>
      <c r="LJ3388" s="29"/>
      <c r="LK3388" s="29"/>
      <c r="LL3388" s="29"/>
      <c r="LM3388" s="29"/>
      <c r="LN3388" s="29"/>
      <c r="LO3388" s="29"/>
      <c r="LP3388" s="29"/>
      <c r="LQ3388" s="29"/>
      <c r="LR3388" s="29"/>
      <c r="LS3388" s="29"/>
      <c r="LT3388" s="29"/>
      <c r="LU3388" s="29"/>
      <c r="LV3388" s="29"/>
      <c r="LW3388" s="29"/>
      <c r="LX3388" s="29"/>
      <c r="LY3388" s="29"/>
      <c r="LZ3388" s="29"/>
      <c r="MA3388" s="29"/>
      <c r="MB3388" s="29"/>
      <c r="MC3388" s="29"/>
      <c r="MD3388" s="29"/>
      <c r="ME3388" s="29"/>
      <c r="MF3388" s="29"/>
      <c r="MG3388" s="29"/>
      <c r="MH3388" s="29"/>
      <c r="MI3388" s="29"/>
      <c r="MJ3388" s="29"/>
      <c r="MK3388" s="29"/>
      <c r="ML3388" s="29"/>
      <c r="MM3388" s="29"/>
      <c r="MN3388" s="29"/>
      <c r="MO3388" s="29"/>
      <c r="MP3388" s="29"/>
      <c r="MQ3388" s="29"/>
      <c r="MR3388" s="29"/>
      <c r="MS3388" s="29"/>
      <c r="MT3388" s="29"/>
      <c r="MU3388" s="29"/>
      <c r="MV3388" s="29"/>
      <c r="MW3388" s="29"/>
      <c r="MX3388" s="29"/>
      <c r="MY3388" s="29"/>
      <c r="MZ3388" s="29"/>
      <c r="NA3388" s="29"/>
      <c r="NB3388" s="29"/>
      <c r="NC3388" s="29"/>
      <c r="ND3388" s="29"/>
      <c r="NE3388" s="29"/>
      <c r="NF3388" s="29"/>
      <c r="NG3388" s="29"/>
      <c r="NH3388" s="29"/>
      <c r="NI3388" s="29"/>
      <c r="NJ3388" s="29"/>
      <c r="NK3388" s="29"/>
      <c r="NL3388" s="29"/>
      <c r="NM3388" s="29"/>
      <c r="NN3388" s="29"/>
      <c r="NO3388" s="29"/>
      <c r="NP3388" s="29"/>
      <c r="NQ3388" s="29"/>
      <c r="NR3388" s="29"/>
      <c r="NS3388" s="29"/>
      <c r="NT3388" s="29"/>
      <c r="NU3388" s="29"/>
      <c r="NV3388" s="29"/>
      <c r="NW3388" s="29"/>
      <c r="NX3388" s="29"/>
      <c r="NY3388" s="29"/>
      <c r="NZ3388" s="29"/>
      <c r="OA3388" s="29"/>
      <c r="OB3388" s="29"/>
      <c r="OC3388" s="29"/>
      <c r="OD3388" s="29"/>
      <c r="OE3388" s="29"/>
      <c r="OF3388" s="29"/>
      <c r="OG3388" s="29"/>
      <c r="OH3388" s="29"/>
    </row>
    <row r="3389" spans="1:398" ht="16.5" customHeight="1">
      <c r="A3389" s="41" t="s">
        <v>8908</v>
      </c>
      <c r="B3389" s="41"/>
      <c r="C3389" s="368"/>
      <c r="D3389" s="41"/>
      <c r="E3389" s="308" t="s">
        <v>306</v>
      </c>
      <c r="F3389" s="308" t="s">
        <v>83</v>
      </c>
      <c r="G3389" s="308" t="s">
        <v>2582</v>
      </c>
      <c r="H3389" s="308">
        <v>2010</v>
      </c>
      <c r="I3389" s="308">
        <v>2</v>
      </c>
      <c r="J3389" s="308">
        <v>0</v>
      </c>
      <c r="K3389" s="308">
        <v>0</v>
      </c>
      <c r="L3389" s="16" t="s">
        <v>2669</v>
      </c>
      <c r="M3389" s="106"/>
      <c r="N3389" s="16" t="s">
        <v>2570</v>
      </c>
      <c r="O3389" s="17">
        <v>1920</v>
      </c>
      <c r="P3389" s="17">
        <v>0</v>
      </c>
      <c r="Q3389" s="17">
        <v>0</v>
      </c>
      <c r="R3389" s="18" t="s">
        <v>33</v>
      </c>
      <c r="S3389" s="19">
        <v>60</v>
      </c>
      <c r="T3389" s="19">
        <v>110</v>
      </c>
      <c r="U3389" s="19">
        <v>2</v>
      </c>
      <c r="V3389" s="19">
        <v>0</v>
      </c>
      <c r="W3389" s="20">
        <v>0.13500000000000001</v>
      </c>
      <c r="X3389" s="21">
        <v>518.40000000000009</v>
      </c>
      <c r="Y3389" s="22" t="s">
        <v>33</v>
      </c>
      <c r="Z3389" s="14"/>
      <c r="AA3389" s="24"/>
      <c r="AB3389" s="14"/>
      <c r="AC3389" s="14"/>
      <c r="AD3389" s="25"/>
      <c r="AE3389" s="26"/>
      <c r="AF3389" s="27"/>
      <c r="AG3389" s="309"/>
      <c r="AH3389" s="309"/>
      <c r="AI3389" s="309"/>
      <c r="AJ3389" s="309"/>
      <c r="AK3389" s="309"/>
      <c r="AL3389" s="309"/>
      <c r="AM3389" s="309"/>
      <c r="AN3389" s="309"/>
      <c r="AO3389" s="309"/>
      <c r="AP3389" s="29"/>
      <c r="AQ3389" s="29"/>
      <c r="AR3389" s="29"/>
      <c r="AS3389" s="29"/>
      <c r="AT3389" s="29"/>
      <c r="AU3389" s="29"/>
      <c r="AV3389" s="29"/>
      <c r="AW3389" s="29"/>
      <c r="AX3389" s="29"/>
      <c r="AY3389" s="29"/>
      <c r="AZ3389" s="29"/>
      <c r="BA3389" s="29"/>
      <c r="BB3389" s="29"/>
      <c r="BC3389" s="29"/>
      <c r="BD3389" s="29"/>
      <c r="BE3389" s="29"/>
      <c r="BF3389" s="29"/>
      <c r="BG3389" s="29"/>
      <c r="BH3389" s="29"/>
      <c r="BI3389" s="29"/>
      <c r="BJ3389" s="29"/>
      <c r="BK3389" s="29"/>
      <c r="BL3389" s="29"/>
      <c r="BM3389" s="29"/>
      <c r="BN3389" s="29"/>
      <c r="BO3389" s="29"/>
      <c r="BP3389" s="29"/>
      <c r="BQ3389" s="29"/>
      <c r="BR3389" s="29"/>
      <c r="BS3389" s="29"/>
      <c r="BT3389" s="29"/>
      <c r="BU3389" s="29"/>
      <c r="BV3389" s="29"/>
      <c r="BW3389" s="29"/>
      <c r="BX3389" s="29"/>
      <c r="BY3389" s="29"/>
      <c r="BZ3389" s="29"/>
      <c r="CA3389" s="29"/>
      <c r="CB3389" s="29"/>
      <c r="CC3389" s="29"/>
      <c r="CD3389" s="29"/>
      <c r="CE3389" s="29"/>
      <c r="CF3389" s="29"/>
      <c r="CG3389" s="29"/>
      <c r="CH3389" s="29"/>
      <c r="CI3389" s="29"/>
      <c r="CJ3389" s="29"/>
      <c r="CK3389" s="29"/>
      <c r="CL3389" s="29"/>
      <c r="CM3389" s="29"/>
      <c r="CN3389" s="29"/>
      <c r="CO3389" s="29"/>
      <c r="CP3389" s="29"/>
      <c r="CQ3389" s="29"/>
      <c r="CR3389" s="29"/>
      <c r="CS3389" s="29"/>
      <c r="CT3389" s="29"/>
      <c r="CU3389" s="29"/>
      <c r="CV3389" s="29"/>
      <c r="CW3389" s="29"/>
      <c r="CX3389" s="29"/>
      <c r="CY3389" s="29"/>
      <c r="CZ3389" s="29"/>
      <c r="DA3389" s="29"/>
      <c r="DB3389" s="29"/>
      <c r="DC3389" s="29"/>
      <c r="DD3389" s="29"/>
      <c r="DE3389" s="29"/>
      <c r="DF3389" s="29"/>
      <c r="DG3389" s="29"/>
      <c r="DH3389" s="29"/>
      <c r="DI3389" s="29"/>
      <c r="DJ3389" s="29"/>
      <c r="DK3389" s="29"/>
      <c r="DL3389" s="29"/>
      <c r="DM3389" s="29"/>
      <c r="DN3389" s="29"/>
      <c r="DO3389" s="29"/>
      <c r="DP3389" s="29"/>
      <c r="DQ3389" s="29"/>
      <c r="DR3389" s="29"/>
      <c r="DS3389" s="29"/>
      <c r="DT3389" s="29"/>
      <c r="DU3389" s="29"/>
      <c r="DV3389" s="29"/>
      <c r="DW3389" s="29"/>
      <c r="DX3389" s="29"/>
      <c r="DY3389" s="29"/>
      <c r="DZ3389" s="29"/>
      <c r="EA3389" s="29"/>
      <c r="EB3389" s="29"/>
      <c r="EC3389" s="29"/>
      <c r="ED3389" s="29"/>
      <c r="EE3389" s="29"/>
      <c r="EF3389" s="29"/>
      <c r="EG3389" s="29"/>
      <c r="EH3389" s="29"/>
      <c r="EI3389" s="29"/>
      <c r="EJ3389" s="29"/>
      <c r="EK3389" s="29"/>
      <c r="EL3389" s="29"/>
      <c r="EM3389" s="29"/>
      <c r="EN3389" s="29"/>
      <c r="EO3389" s="29"/>
      <c r="EP3389" s="29"/>
      <c r="EQ3389" s="29"/>
      <c r="ER3389" s="29"/>
      <c r="ES3389" s="29"/>
      <c r="ET3389" s="29"/>
      <c r="EU3389" s="29"/>
      <c r="EV3389" s="29"/>
      <c r="EW3389" s="29"/>
      <c r="EX3389" s="29"/>
      <c r="EY3389" s="29"/>
      <c r="EZ3389" s="29"/>
      <c r="FA3389" s="29"/>
      <c r="FB3389" s="29"/>
      <c r="FC3389" s="29"/>
      <c r="FD3389" s="29"/>
      <c r="FE3389" s="29"/>
      <c r="FF3389" s="29"/>
      <c r="FG3389" s="29"/>
      <c r="FH3389" s="29"/>
      <c r="FI3389" s="29"/>
      <c r="FJ3389" s="29"/>
      <c r="FK3389" s="29"/>
      <c r="FL3389" s="29"/>
      <c r="FM3389" s="29"/>
      <c r="FN3389" s="29"/>
      <c r="FO3389" s="29"/>
      <c r="FP3389" s="29"/>
      <c r="FQ3389" s="29"/>
      <c r="FR3389" s="29"/>
      <c r="FS3389" s="29"/>
      <c r="FT3389" s="29"/>
      <c r="FU3389" s="29"/>
      <c r="FV3389" s="29"/>
      <c r="FW3389" s="29"/>
      <c r="FX3389" s="29"/>
      <c r="FY3389" s="29"/>
      <c r="FZ3389" s="29"/>
      <c r="GA3389" s="29"/>
      <c r="GB3389" s="29"/>
      <c r="GC3389" s="29"/>
      <c r="GD3389" s="29"/>
      <c r="GE3389" s="29"/>
      <c r="GF3389" s="29"/>
      <c r="GG3389" s="29"/>
      <c r="GH3389" s="29"/>
      <c r="GI3389" s="29"/>
      <c r="GJ3389" s="29"/>
      <c r="GK3389" s="29"/>
      <c r="GL3389" s="29"/>
      <c r="GM3389" s="29"/>
      <c r="GN3389" s="29"/>
      <c r="GO3389" s="29"/>
      <c r="GP3389" s="29"/>
      <c r="GQ3389" s="29"/>
      <c r="GR3389" s="29"/>
      <c r="GS3389" s="29"/>
      <c r="GT3389" s="29"/>
      <c r="GU3389" s="29"/>
      <c r="GV3389" s="29"/>
      <c r="GW3389" s="29"/>
      <c r="GX3389" s="29"/>
      <c r="GY3389" s="29"/>
      <c r="GZ3389" s="29"/>
      <c r="HA3389" s="29"/>
      <c r="HB3389" s="29"/>
      <c r="HC3389" s="29"/>
      <c r="HD3389" s="29"/>
      <c r="HE3389" s="29"/>
      <c r="HF3389" s="29"/>
      <c r="HG3389" s="29"/>
      <c r="HH3389" s="29"/>
      <c r="HI3389" s="29"/>
      <c r="HJ3389" s="29"/>
      <c r="HK3389" s="29"/>
      <c r="HL3389" s="29"/>
      <c r="HM3389" s="29"/>
      <c r="HN3389" s="29"/>
      <c r="HO3389" s="29"/>
      <c r="HP3389" s="29"/>
      <c r="HQ3389" s="29"/>
      <c r="HR3389" s="29"/>
      <c r="HS3389" s="29"/>
      <c r="HT3389" s="29"/>
      <c r="HU3389" s="29"/>
      <c r="HV3389" s="29"/>
      <c r="HW3389" s="29"/>
      <c r="HX3389" s="29"/>
      <c r="HY3389" s="29"/>
      <c r="HZ3389" s="29"/>
      <c r="IA3389" s="29"/>
      <c r="IB3389" s="29"/>
      <c r="IC3389" s="29"/>
      <c r="ID3389" s="29"/>
      <c r="IE3389" s="29"/>
      <c r="IF3389" s="29"/>
      <c r="IG3389" s="29"/>
      <c r="IH3389" s="29"/>
      <c r="II3389" s="29"/>
      <c r="IJ3389" s="29"/>
      <c r="IK3389" s="29"/>
      <c r="IL3389" s="29"/>
      <c r="IM3389" s="29"/>
      <c r="IN3389" s="29"/>
      <c r="IO3389" s="29"/>
      <c r="IP3389" s="29"/>
      <c r="IQ3389" s="29"/>
      <c r="IR3389" s="29"/>
      <c r="IS3389" s="29"/>
      <c r="IT3389" s="29"/>
      <c r="IU3389" s="29"/>
      <c r="IV3389" s="29"/>
      <c r="IW3389" s="29"/>
      <c r="IX3389" s="29"/>
      <c r="IY3389" s="29"/>
      <c r="IZ3389" s="29"/>
      <c r="JA3389" s="29"/>
      <c r="JB3389" s="29"/>
      <c r="JC3389" s="29"/>
      <c r="JD3389" s="29"/>
      <c r="JE3389" s="29"/>
      <c r="JF3389" s="29"/>
      <c r="JG3389" s="29"/>
      <c r="JH3389" s="29"/>
      <c r="JI3389" s="29"/>
      <c r="JJ3389" s="29"/>
      <c r="JK3389" s="29"/>
      <c r="JL3389" s="29"/>
      <c r="JM3389" s="29"/>
      <c r="JN3389" s="29"/>
      <c r="JO3389" s="29"/>
      <c r="JP3389" s="29"/>
      <c r="JQ3389" s="29"/>
      <c r="JR3389" s="29"/>
      <c r="JS3389" s="29"/>
      <c r="JT3389" s="29"/>
      <c r="JU3389" s="29"/>
      <c r="JV3389" s="29"/>
      <c r="JW3389" s="29"/>
      <c r="JX3389" s="29"/>
      <c r="JY3389" s="29"/>
      <c r="JZ3389" s="29"/>
      <c r="KA3389" s="29"/>
      <c r="KB3389" s="29"/>
      <c r="KC3389" s="29"/>
      <c r="KD3389" s="29"/>
      <c r="KE3389" s="29"/>
      <c r="KF3389" s="29"/>
      <c r="KG3389" s="29"/>
      <c r="KH3389" s="29"/>
      <c r="KI3389" s="29"/>
      <c r="KJ3389" s="29"/>
      <c r="KK3389" s="29"/>
      <c r="KL3389" s="29"/>
      <c r="KM3389" s="29"/>
      <c r="KN3389" s="29"/>
      <c r="KO3389" s="29"/>
      <c r="KP3389" s="29"/>
      <c r="KQ3389" s="29"/>
      <c r="KR3389" s="29"/>
      <c r="KS3389" s="29"/>
      <c r="KT3389" s="29"/>
      <c r="KU3389" s="29"/>
      <c r="KV3389" s="29"/>
      <c r="KW3389" s="29"/>
      <c r="KX3389" s="29"/>
      <c r="KY3389" s="29"/>
      <c r="KZ3389" s="29"/>
      <c r="LA3389" s="29"/>
      <c r="LB3389" s="29"/>
      <c r="LC3389" s="29"/>
      <c r="LD3389" s="29"/>
      <c r="LE3389" s="29"/>
      <c r="LF3389" s="29"/>
      <c r="LG3389" s="29"/>
      <c r="LH3389" s="29"/>
      <c r="LI3389" s="29"/>
      <c r="LJ3389" s="29"/>
      <c r="LK3389" s="29"/>
      <c r="LL3389" s="29"/>
      <c r="LM3389" s="29"/>
      <c r="LN3389" s="29"/>
      <c r="LO3389" s="29"/>
      <c r="LP3389" s="29"/>
      <c r="LQ3389" s="29"/>
      <c r="LR3389" s="29"/>
      <c r="LS3389" s="29"/>
      <c r="LT3389" s="29"/>
      <c r="LU3389" s="29"/>
      <c r="LV3389" s="29"/>
      <c r="LW3389" s="29"/>
      <c r="LX3389" s="29"/>
      <c r="LY3389" s="29"/>
      <c r="LZ3389" s="29"/>
      <c r="MA3389" s="29"/>
      <c r="MB3389" s="29"/>
      <c r="MC3389" s="29"/>
      <c r="MD3389" s="29"/>
      <c r="ME3389" s="29"/>
      <c r="MF3389" s="29"/>
      <c r="MG3389" s="29"/>
      <c r="MH3389" s="29"/>
      <c r="MI3389" s="29"/>
      <c r="MJ3389" s="29"/>
      <c r="MK3389" s="29"/>
      <c r="ML3389" s="29"/>
      <c r="MM3389" s="29"/>
      <c r="MN3389" s="29"/>
      <c r="MO3389" s="29"/>
      <c r="MP3389" s="29"/>
      <c r="MQ3389" s="29"/>
      <c r="MR3389" s="29"/>
      <c r="MS3389" s="29"/>
      <c r="MT3389" s="29"/>
      <c r="MU3389" s="29"/>
      <c r="MV3389" s="29"/>
      <c r="MW3389" s="29"/>
      <c r="MX3389" s="29"/>
      <c r="MY3389" s="29"/>
      <c r="MZ3389" s="29"/>
      <c r="NA3389" s="29"/>
      <c r="NB3389" s="29"/>
      <c r="NC3389" s="29"/>
      <c r="ND3389" s="29"/>
      <c r="NE3389" s="29"/>
      <c r="NF3389" s="29"/>
      <c r="NG3389" s="29"/>
      <c r="NH3389" s="29"/>
      <c r="NI3389" s="29"/>
      <c r="NJ3389" s="29"/>
      <c r="NK3389" s="29"/>
      <c r="NL3389" s="29"/>
      <c r="NM3389" s="29"/>
      <c r="NN3389" s="29"/>
      <c r="NO3389" s="29"/>
      <c r="NP3389" s="29"/>
      <c r="NQ3389" s="29"/>
      <c r="NR3389" s="29"/>
      <c r="NS3389" s="29"/>
      <c r="NT3389" s="29"/>
      <c r="NU3389" s="29"/>
      <c r="NV3389" s="29"/>
      <c r="NW3389" s="29"/>
      <c r="NX3389" s="29"/>
      <c r="NY3389" s="29"/>
      <c r="NZ3389" s="29"/>
      <c r="OA3389" s="29"/>
      <c r="OB3389" s="29"/>
      <c r="OC3389" s="29"/>
      <c r="OD3389" s="29"/>
      <c r="OE3389" s="29"/>
      <c r="OF3389" s="29"/>
      <c r="OG3389" s="29"/>
      <c r="OH3389" s="29"/>
    </row>
    <row r="3390" spans="1:398" ht="16.5" customHeight="1">
      <c r="A3390" s="41" t="s">
        <v>8908</v>
      </c>
      <c r="B3390" s="41"/>
      <c r="C3390" s="368"/>
      <c r="D3390" s="41"/>
      <c r="E3390" s="308" t="s">
        <v>99</v>
      </c>
      <c r="F3390" s="308" t="s">
        <v>83</v>
      </c>
      <c r="G3390" s="308" t="s">
        <v>2581</v>
      </c>
      <c r="H3390" s="308">
        <v>2012</v>
      </c>
      <c r="I3390" s="308">
        <v>3</v>
      </c>
      <c r="J3390" s="308">
        <v>0</v>
      </c>
      <c r="K3390" s="308">
        <v>0</v>
      </c>
      <c r="L3390" s="16" t="s">
        <v>2700</v>
      </c>
      <c r="M3390" s="106"/>
      <c r="N3390" s="16" t="s">
        <v>2570</v>
      </c>
      <c r="O3390" s="17">
        <v>1920</v>
      </c>
      <c r="P3390" s="17">
        <v>0</v>
      </c>
      <c r="Q3390" s="17">
        <v>0</v>
      </c>
      <c r="R3390" s="18" t="s">
        <v>33</v>
      </c>
      <c r="S3390" s="19">
        <v>60</v>
      </c>
      <c r="T3390" s="19">
        <v>110</v>
      </c>
      <c r="U3390" s="19">
        <v>2</v>
      </c>
      <c r="V3390" s="19">
        <v>0</v>
      </c>
      <c r="W3390" s="20">
        <v>0.13500000000000001</v>
      </c>
      <c r="X3390" s="21">
        <v>777.60000000000014</v>
      </c>
      <c r="Y3390" s="22" t="s">
        <v>33</v>
      </c>
      <c r="Z3390" s="14"/>
      <c r="AA3390" s="24"/>
      <c r="AB3390" s="14"/>
      <c r="AC3390" s="14"/>
      <c r="AD3390" s="25"/>
      <c r="AE3390" s="26"/>
      <c r="AF3390" s="27"/>
      <c r="AG3390" s="309"/>
      <c r="AH3390" s="309"/>
      <c r="AI3390" s="309"/>
      <c r="AJ3390" s="309"/>
      <c r="AK3390" s="309"/>
      <c r="AL3390" s="309"/>
      <c r="AM3390" s="309"/>
      <c r="AN3390" s="309"/>
      <c r="AO3390" s="309"/>
      <c r="AP3390" s="29"/>
      <c r="AQ3390" s="29"/>
      <c r="AR3390" s="29"/>
      <c r="AS3390" s="29"/>
      <c r="AT3390" s="29"/>
      <c r="AU3390" s="29"/>
      <c r="AV3390" s="29"/>
      <c r="AW3390" s="29"/>
      <c r="AX3390" s="29"/>
      <c r="AY3390" s="29"/>
      <c r="AZ3390" s="29"/>
      <c r="BA3390" s="29"/>
      <c r="BB3390" s="29"/>
      <c r="BC3390" s="29"/>
      <c r="BD3390" s="29"/>
      <c r="BE3390" s="29"/>
      <c r="BF3390" s="29"/>
      <c r="BG3390" s="29"/>
      <c r="BH3390" s="29"/>
      <c r="BI3390" s="29"/>
      <c r="BJ3390" s="29"/>
      <c r="BK3390" s="29"/>
      <c r="BL3390" s="29"/>
      <c r="BM3390" s="29"/>
      <c r="BN3390" s="29"/>
      <c r="BO3390" s="29"/>
      <c r="BP3390" s="29"/>
      <c r="BQ3390" s="29"/>
      <c r="BR3390" s="29"/>
      <c r="BS3390" s="29"/>
      <c r="BT3390" s="29"/>
      <c r="BU3390" s="29"/>
      <c r="BV3390" s="29"/>
      <c r="BW3390" s="29"/>
      <c r="BX3390" s="29"/>
      <c r="BY3390" s="29"/>
      <c r="BZ3390" s="29"/>
      <c r="CA3390" s="29"/>
      <c r="CB3390" s="29"/>
      <c r="CC3390" s="29"/>
      <c r="CD3390" s="29"/>
      <c r="CE3390" s="29"/>
      <c r="CF3390" s="29"/>
      <c r="CG3390" s="29"/>
      <c r="CH3390" s="29"/>
      <c r="CI3390" s="29"/>
      <c r="CJ3390" s="29"/>
      <c r="CK3390" s="29"/>
      <c r="CL3390" s="29"/>
      <c r="CM3390" s="29"/>
      <c r="CN3390" s="29"/>
      <c r="CO3390" s="29"/>
      <c r="CP3390" s="29"/>
      <c r="CQ3390" s="29"/>
      <c r="CR3390" s="29"/>
      <c r="CS3390" s="29"/>
      <c r="CT3390" s="29"/>
      <c r="CU3390" s="29"/>
      <c r="CV3390" s="29"/>
      <c r="CW3390" s="29"/>
      <c r="CX3390" s="29"/>
      <c r="CY3390" s="29"/>
      <c r="CZ3390" s="29"/>
      <c r="DA3390" s="29"/>
      <c r="DB3390" s="29"/>
      <c r="DC3390" s="29"/>
      <c r="DD3390" s="29"/>
      <c r="DE3390" s="29"/>
      <c r="DF3390" s="29"/>
      <c r="DG3390" s="29"/>
      <c r="DH3390" s="29"/>
      <c r="DI3390" s="29"/>
      <c r="DJ3390" s="29"/>
      <c r="DK3390" s="29"/>
      <c r="DL3390" s="29"/>
      <c r="DM3390" s="29"/>
      <c r="DN3390" s="29"/>
      <c r="DO3390" s="29"/>
      <c r="DP3390" s="29"/>
      <c r="DQ3390" s="29"/>
      <c r="DR3390" s="29"/>
      <c r="DS3390" s="29"/>
      <c r="DT3390" s="29"/>
      <c r="DU3390" s="29"/>
      <c r="DV3390" s="29"/>
      <c r="DW3390" s="29"/>
      <c r="DX3390" s="29"/>
      <c r="DY3390" s="29"/>
      <c r="DZ3390" s="29"/>
      <c r="EA3390" s="29"/>
      <c r="EB3390" s="29"/>
      <c r="EC3390" s="29"/>
      <c r="ED3390" s="29"/>
      <c r="EE3390" s="29"/>
      <c r="EF3390" s="29"/>
      <c r="EG3390" s="29"/>
      <c r="EH3390" s="29"/>
      <c r="EI3390" s="29"/>
      <c r="EJ3390" s="29"/>
      <c r="EK3390" s="29"/>
      <c r="EL3390" s="29"/>
      <c r="EM3390" s="29"/>
      <c r="EN3390" s="29"/>
      <c r="EO3390" s="29"/>
      <c r="EP3390" s="29"/>
      <c r="EQ3390" s="29"/>
      <c r="ER3390" s="29"/>
      <c r="ES3390" s="29"/>
      <c r="ET3390" s="29"/>
      <c r="EU3390" s="29"/>
      <c r="EV3390" s="29"/>
      <c r="EW3390" s="29"/>
      <c r="EX3390" s="29"/>
      <c r="EY3390" s="29"/>
      <c r="EZ3390" s="29"/>
      <c r="FA3390" s="29"/>
      <c r="FB3390" s="29"/>
      <c r="FC3390" s="29"/>
      <c r="FD3390" s="29"/>
      <c r="FE3390" s="29"/>
      <c r="FF3390" s="29"/>
      <c r="FG3390" s="29"/>
      <c r="FH3390" s="29"/>
      <c r="FI3390" s="29"/>
      <c r="FJ3390" s="29"/>
      <c r="FK3390" s="29"/>
      <c r="FL3390" s="29"/>
      <c r="FM3390" s="29"/>
      <c r="FN3390" s="29"/>
      <c r="FO3390" s="29"/>
      <c r="FP3390" s="29"/>
      <c r="FQ3390" s="29"/>
      <c r="FR3390" s="29"/>
      <c r="FS3390" s="29"/>
      <c r="FT3390" s="29"/>
      <c r="FU3390" s="29"/>
      <c r="FV3390" s="29"/>
      <c r="FW3390" s="29"/>
      <c r="FX3390" s="29"/>
      <c r="FY3390" s="29"/>
      <c r="FZ3390" s="29"/>
      <c r="GA3390" s="29"/>
      <c r="GB3390" s="29"/>
      <c r="GC3390" s="29"/>
      <c r="GD3390" s="29"/>
      <c r="GE3390" s="29"/>
      <c r="GF3390" s="29"/>
      <c r="GG3390" s="29"/>
      <c r="GH3390" s="29"/>
      <c r="GI3390" s="29"/>
      <c r="GJ3390" s="29"/>
      <c r="GK3390" s="29"/>
      <c r="GL3390" s="29"/>
      <c r="GM3390" s="29"/>
      <c r="GN3390" s="29"/>
      <c r="GO3390" s="29"/>
      <c r="GP3390" s="29"/>
      <c r="GQ3390" s="29"/>
      <c r="GR3390" s="29"/>
      <c r="GS3390" s="29"/>
      <c r="GT3390" s="29"/>
      <c r="GU3390" s="29"/>
      <c r="GV3390" s="29"/>
      <c r="GW3390" s="29"/>
      <c r="GX3390" s="29"/>
      <c r="GY3390" s="29"/>
      <c r="GZ3390" s="29"/>
      <c r="HA3390" s="29"/>
      <c r="HB3390" s="29"/>
      <c r="HC3390" s="29"/>
      <c r="HD3390" s="29"/>
      <c r="HE3390" s="29"/>
      <c r="HF3390" s="29"/>
      <c r="HG3390" s="29"/>
      <c r="HH3390" s="29"/>
      <c r="HI3390" s="29"/>
      <c r="HJ3390" s="29"/>
      <c r="HK3390" s="29"/>
      <c r="HL3390" s="29"/>
      <c r="HM3390" s="29"/>
      <c r="HN3390" s="29"/>
      <c r="HO3390" s="29"/>
      <c r="HP3390" s="29"/>
      <c r="HQ3390" s="29"/>
      <c r="HR3390" s="29"/>
      <c r="HS3390" s="29"/>
      <c r="HT3390" s="29"/>
      <c r="HU3390" s="29"/>
      <c r="HV3390" s="29"/>
      <c r="HW3390" s="29"/>
      <c r="HX3390" s="29"/>
      <c r="HY3390" s="29"/>
      <c r="HZ3390" s="29"/>
      <c r="IA3390" s="29"/>
      <c r="IB3390" s="29"/>
      <c r="IC3390" s="29"/>
      <c r="ID3390" s="29"/>
      <c r="IE3390" s="29"/>
      <c r="IF3390" s="29"/>
      <c r="IG3390" s="29"/>
      <c r="IH3390" s="29"/>
      <c r="II3390" s="29"/>
      <c r="IJ3390" s="29"/>
      <c r="IK3390" s="29"/>
      <c r="IL3390" s="29"/>
      <c r="IM3390" s="29"/>
      <c r="IN3390" s="29"/>
      <c r="IO3390" s="29"/>
      <c r="IP3390" s="29"/>
      <c r="IQ3390" s="29"/>
      <c r="IR3390" s="29"/>
      <c r="IS3390" s="29"/>
      <c r="IT3390" s="29"/>
      <c r="IU3390" s="29"/>
      <c r="IV3390" s="29"/>
      <c r="IW3390" s="29"/>
      <c r="IX3390" s="29"/>
      <c r="IY3390" s="29"/>
      <c r="IZ3390" s="29"/>
      <c r="JA3390" s="29"/>
      <c r="JB3390" s="29"/>
      <c r="JC3390" s="29"/>
      <c r="JD3390" s="29"/>
      <c r="JE3390" s="29"/>
      <c r="JF3390" s="29"/>
      <c r="JG3390" s="29"/>
      <c r="JH3390" s="29"/>
      <c r="JI3390" s="29"/>
      <c r="JJ3390" s="29"/>
      <c r="JK3390" s="29"/>
      <c r="JL3390" s="29"/>
      <c r="JM3390" s="29"/>
      <c r="JN3390" s="29"/>
      <c r="JO3390" s="29"/>
      <c r="JP3390" s="29"/>
      <c r="JQ3390" s="29"/>
      <c r="JR3390" s="29"/>
      <c r="JS3390" s="29"/>
      <c r="JT3390" s="29"/>
      <c r="JU3390" s="29"/>
      <c r="JV3390" s="29"/>
      <c r="JW3390" s="29"/>
      <c r="JX3390" s="29"/>
      <c r="JY3390" s="29"/>
      <c r="JZ3390" s="29"/>
      <c r="KA3390" s="29"/>
      <c r="KB3390" s="29"/>
      <c r="KC3390" s="29"/>
      <c r="KD3390" s="29"/>
      <c r="KE3390" s="29"/>
      <c r="KF3390" s="29"/>
      <c r="KG3390" s="29"/>
      <c r="KH3390" s="29"/>
      <c r="KI3390" s="29"/>
      <c r="KJ3390" s="29"/>
      <c r="KK3390" s="29"/>
      <c r="KL3390" s="29"/>
      <c r="KM3390" s="29"/>
      <c r="KN3390" s="29"/>
      <c r="KO3390" s="29"/>
      <c r="KP3390" s="29"/>
      <c r="KQ3390" s="29"/>
      <c r="KR3390" s="29"/>
      <c r="KS3390" s="29"/>
      <c r="KT3390" s="29"/>
      <c r="KU3390" s="29"/>
      <c r="KV3390" s="29"/>
      <c r="KW3390" s="29"/>
      <c r="KX3390" s="29"/>
      <c r="KY3390" s="29"/>
      <c r="KZ3390" s="29"/>
      <c r="LA3390" s="29"/>
      <c r="LB3390" s="29"/>
      <c r="LC3390" s="29"/>
      <c r="LD3390" s="29"/>
      <c r="LE3390" s="29"/>
      <c r="LF3390" s="29"/>
      <c r="LG3390" s="29"/>
      <c r="LH3390" s="29"/>
      <c r="LI3390" s="29"/>
      <c r="LJ3390" s="29"/>
      <c r="LK3390" s="29"/>
      <c r="LL3390" s="29"/>
      <c r="LM3390" s="29"/>
      <c r="LN3390" s="29"/>
      <c r="LO3390" s="29"/>
      <c r="LP3390" s="29"/>
      <c r="LQ3390" s="29"/>
      <c r="LR3390" s="29"/>
      <c r="LS3390" s="29"/>
      <c r="LT3390" s="29"/>
      <c r="LU3390" s="29"/>
      <c r="LV3390" s="29"/>
      <c r="LW3390" s="29"/>
      <c r="LX3390" s="29"/>
      <c r="LY3390" s="29"/>
      <c r="LZ3390" s="29"/>
      <c r="MA3390" s="29"/>
      <c r="MB3390" s="29"/>
      <c r="MC3390" s="29"/>
      <c r="MD3390" s="29"/>
      <c r="ME3390" s="29"/>
      <c r="MF3390" s="29"/>
      <c r="MG3390" s="29"/>
      <c r="MH3390" s="29"/>
      <c r="MI3390" s="29"/>
      <c r="MJ3390" s="29"/>
      <c r="MK3390" s="29"/>
      <c r="ML3390" s="29"/>
      <c r="MM3390" s="29"/>
      <c r="MN3390" s="29"/>
      <c r="MO3390" s="29"/>
      <c r="MP3390" s="29"/>
      <c r="MQ3390" s="29"/>
      <c r="MR3390" s="29"/>
      <c r="MS3390" s="29"/>
      <c r="MT3390" s="29"/>
      <c r="MU3390" s="29"/>
      <c r="MV3390" s="29"/>
      <c r="MW3390" s="29"/>
      <c r="MX3390" s="29"/>
      <c r="MY3390" s="29"/>
      <c r="MZ3390" s="29"/>
      <c r="NA3390" s="29"/>
      <c r="NB3390" s="29"/>
      <c r="NC3390" s="29"/>
      <c r="ND3390" s="29"/>
      <c r="NE3390" s="29"/>
      <c r="NF3390" s="29"/>
      <c r="NG3390" s="29"/>
      <c r="NH3390" s="29"/>
      <c r="NI3390" s="29"/>
      <c r="NJ3390" s="29"/>
      <c r="NK3390" s="29"/>
      <c r="NL3390" s="29"/>
      <c r="NM3390" s="29"/>
      <c r="NN3390" s="29"/>
      <c r="NO3390" s="29"/>
      <c r="NP3390" s="29"/>
      <c r="NQ3390" s="29"/>
      <c r="NR3390" s="29"/>
      <c r="NS3390" s="29"/>
      <c r="NT3390" s="29"/>
      <c r="NU3390" s="29"/>
      <c r="NV3390" s="29"/>
      <c r="NW3390" s="29"/>
      <c r="NX3390" s="29"/>
      <c r="NY3390" s="29"/>
      <c r="NZ3390" s="29"/>
      <c r="OA3390" s="29"/>
      <c r="OB3390" s="29"/>
      <c r="OC3390" s="29"/>
      <c r="OD3390" s="29"/>
      <c r="OE3390" s="29"/>
      <c r="OF3390" s="29"/>
      <c r="OG3390" s="29"/>
      <c r="OH3390" s="29"/>
    </row>
    <row r="3391" spans="1:398" ht="16.5" customHeight="1">
      <c r="A3391" s="41" t="s">
        <v>8908</v>
      </c>
      <c r="B3391" s="41"/>
      <c r="C3391" s="368"/>
      <c r="D3391" s="41"/>
      <c r="E3391" s="308" t="s">
        <v>306</v>
      </c>
      <c r="F3391" s="308" t="s">
        <v>83</v>
      </c>
      <c r="G3391" s="308" t="s">
        <v>2682</v>
      </c>
      <c r="H3391" s="308">
        <v>2008</v>
      </c>
      <c r="I3391" s="308">
        <v>4</v>
      </c>
      <c r="J3391" s="308">
        <v>0</v>
      </c>
      <c r="K3391" s="308">
        <v>0</v>
      </c>
      <c r="L3391" s="16" t="s">
        <v>2607</v>
      </c>
      <c r="M3391" s="106"/>
      <c r="N3391" s="16" t="s">
        <v>2570</v>
      </c>
      <c r="O3391" s="17">
        <v>1920</v>
      </c>
      <c r="P3391" s="17">
        <v>0</v>
      </c>
      <c r="Q3391" s="17">
        <v>0</v>
      </c>
      <c r="R3391" s="18" t="s">
        <v>33</v>
      </c>
      <c r="S3391" s="19">
        <v>60</v>
      </c>
      <c r="T3391" s="19">
        <v>110</v>
      </c>
      <c r="U3391" s="19">
        <v>2</v>
      </c>
      <c r="V3391" s="19">
        <v>0</v>
      </c>
      <c r="W3391" s="20">
        <v>0.13500000000000001</v>
      </c>
      <c r="X3391" s="21">
        <v>1036.8000000000002</v>
      </c>
      <c r="Y3391" s="22" t="s">
        <v>33</v>
      </c>
      <c r="Z3391" s="14"/>
      <c r="AA3391" s="24"/>
      <c r="AB3391" s="14"/>
      <c r="AC3391" s="14"/>
      <c r="AD3391" s="25"/>
      <c r="AE3391" s="26"/>
      <c r="AF3391" s="27"/>
      <c r="AG3391" s="309"/>
      <c r="AH3391" s="309"/>
      <c r="AI3391" s="309"/>
      <c r="AJ3391" s="309"/>
      <c r="AK3391" s="309"/>
      <c r="AL3391" s="309"/>
      <c r="AM3391" s="309"/>
      <c r="AN3391" s="309"/>
      <c r="AO3391" s="309"/>
      <c r="AP3391" s="29"/>
      <c r="AQ3391" s="29"/>
      <c r="AR3391" s="29"/>
      <c r="AS3391" s="29"/>
      <c r="AT3391" s="29"/>
      <c r="AU3391" s="29"/>
      <c r="AV3391" s="29"/>
      <c r="AW3391" s="29"/>
      <c r="AX3391" s="29"/>
      <c r="AY3391" s="29"/>
      <c r="AZ3391" s="29"/>
      <c r="BA3391" s="29"/>
      <c r="BB3391" s="29"/>
      <c r="BC3391" s="29"/>
      <c r="BD3391" s="29"/>
      <c r="BE3391" s="29"/>
      <c r="BF3391" s="29"/>
      <c r="BG3391" s="29"/>
      <c r="BH3391" s="29"/>
      <c r="BI3391" s="29"/>
      <c r="BJ3391" s="29"/>
      <c r="BK3391" s="29"/>
      <c r="BL3391" s="29"/>
      <c r="BM3391" s="29"/>
      <c r="BN3391" s="29"/>
      <c r="BO3391" s="29"/>
      <c r="BP3391" s="29"/>
      <c r="BQ3391" s="29"/>
      <c r="BR3391" s="29"/>
      <c r="BS3391" s="29"/>
      <c r="BT3391" s="29"/>
      <c r="BU3391" s="29"/>
      <c r="BV3391" s="29"/>
      <c r="BW3391" s="29"/>
      <c r="BX3391" s="29"/>
      <c r="BY3391" s="29"/>
      <c r="BZ3391" s="29"/>
      <c r="CA3391" s="29"/>
      <c r="CB3391" s="29"/>
      <c r="CC3391" s="29"/>
      <c r="CD3391" s="29"/>
      <c r="CE3391" s="29"/>
      <c r="CF3391" s="29"/>
      <c r="CG3391" s="29"/>
      <c r="CH3391" s="29"/>
      <c r="CI3391" s="29"/>
      <c r="CJ3391" s="29"/>
      <c r="CK3391" s="29"/>
      <c r="CL3391" s="29"/>
      <c r="CM3391" s="29"/>
      <c r="CN3391" s="29"/>
      <c r="CO3391" s="29"/>
      <c r="CP3391" s="29"/>
      <c r="CQ3391" s="29"/>
      <c r="CR3391" s="29"/>
      <c r="CS3391" s="29"/>
      <c r="CT3391" s="29"/>
      <c r="CU3391" s="29"/>
      <c r="CV3391" s="29"/>
      <c r="CW3391" s="29"/>
      <c r="CX3391" s="29"/>
      <c r="CY3391" s="29"/>
      <c r="CZ3391" s="29"/>
      <c r="DA3391" s="29"/>
      <c r="DB3391" s="29"/>
      <c r="DC3391" s="29"/>
      <c r="DD3391" s="29"/>
      <c r="DE3391" s="29"/>
      <c r="DF3391" s="29"/>
      <c r="DG3391" s="29"/>
      <c r="DH3391" s="29"/>
      <c r="DI3391" s="29"/>
      <c r="DJ3391" s="29"/>
      <c r="DK3391" s="29"/>
      <c r="DL3391" s="29"/>
      <c r="DM3391" s="29"/>
      <c r="DN3391" s="29"/>
      <c r="DO3391" s="29"/>
      <c r="DP3391" s="29"/>
      <c r="DQ3391" s="29"/>
      <c r="DR3391" s="29"/>
      <c r="DS3391" s="29"/>
      <c r="DT3391" s="29"/>
      <c r="DU3391" s="29"/>
      <c r="DV3391" s="29"/>
      <c r="DW3391" s="29"/>
      <c r="DX3391" s="29"/>
      <c r="DY3391" s="29"/>
      <c r="DZ3391" s="29"/>
      <c r="EA3391" s="29"/>
      <c r="EB3391" s="29"/>
      <c r="EC3391" s="29"/>
      <c r="ED3391" s="29"/>
      <c r="EE3391" s="29"/>
      <c r="EF3391" s="29"/>
      <c r="EG3391" s="29"/>
      <c r="EH3391" s="29"/>
      <c r="EI3391" s="29"/>
      <c r="EJ3391" s="29"/>
      <c r="EK3391" s="29"/>
      <c r="EL3391" s="29"/>
      <c r="EM3391" s="29"/>
      <c r="EN3391" s="29"/>
      <c r="EO3391" s="29"/>
      <c r="EP3391" s="29"/>
      <c r="EQ3391" s="29"/>
      <c r="ER3391" s="29"/>
      <c r="ES3391" s="29"/>
      <c r="ET3391" s="29"/>
      <c r="EU3391" s="29"/>
      <c r="EV3391" s="29"/>
      <c r="EW3391" s="29"/>
      <c r="EX3391" s="29"/>
      <c r="EY3391" s="29"/>
      <c r="EZ3391" s="29"/>
      <c r="FA3391" s="29"/>
      <c r="FB3391" s="29"/>
      <c r="FC3391" s="29"/>
      <c r="FD3391" s="29"/>
      <c r="FE3391" s="29"/>
      <c r="FF3391" s="29"/>
      <c r="FG3391" s="29"/>
      <c r="FH3391" s="29"/>
      <c r="FI3391" s="29"/>
      <c r="FJ3391" s="29"/>
      <c r="FK3391" s="29"/>
      <c r="FL3391" s="29"/>
      <c r="FM3391" s="29"/>
      <c r="FN3391" s="29"/>
      <c r="FO3391" s="29"/>
      <c r="FP3391" s="29"/>
      <c r="FQ3391" s="29"/>
      <c r="FR3391" s="29"/>
      <c r="FS3391" s="29"/>
      <c r="FT3391" s="29"/>
      <c r="FU3391" s="29"/>
      <c r="FV3391" s="29"/>
      <c r="FW3391" s="29"/>
      <c r="FX3391" s="29"/>
      <c r="FY3391" s="29"/>
      <c r="FZ3391" s="29"/>
      <c r="GA3391" s="29"/>
      <c r="GB3391" s="29"/>
      <c r="GC3391" s="29"/>
      <c r="GD3391" s="29"/>
      <c r="GE3391" s="29"/>
      <c r="GF3391" s="29"/>
      <c r="GG3391" s="29"/>
      <c r="GH3391" s="29"/>
      <c r="GI3391" s="29"/>
      <c r="GJ3391" s="29"/>
      <c r="GK3391" s="29"/>
      <c r="GL3391" s="29"/>
      <c r="GM3391" s="29"/>
      <c r="GN3391" s="29"/>
      <c r="GO3391" s="29"/>
      <c r="GP3391" s="29"/>
      <c r="GQ3391" s="29"/>
      <c r="GR3391" s="29"/>
      <c r="GS3391" s="29"/>
      <c r="GT3391" s="29"/>
      <c r="GU3391" s="29"/>
      <c r="GV3391" s="29"/>
      <c r="GW3391" s="29"/>
      <c r="GX3391" s="29"/>
      <c r="GY3391" s="29"/>
      <c r="GZ3391" s="29"/>
      <c r="HA3391" s="29"/>
      <c r="HB3391" s="29"/>
      <c r="HC3391" s="29"/>
      <c r="HD3391" s="29"/>
      <c r="HE3391" s="29"/>
      <c r="HF3391" s="29"/>
      <c r="HG3391" s="29"/>
      <c r="HH3391" s="29"/>
      <c r="HI3391" s="29"/>
      <c r="HJ3391" s="29"/>
      <c r="HK3391" s="29"/>
      <c r="HL3391" s="29"/>
      <c r="HM3391" s="29"/>
      <c r="HN3391" s="29"/>
      <c r="HO3391" s="29"/>
      <c r="HP3391" s="29"/>
      <c r="HQ3391" s="29"/>
      <c r="HR3391" s="29"/>
      <c r="HS3391" s="29"/>
      <c r="HT3391" s="29"/>
      <c r="HU3391" s="29"/>
      <c r="HV3391" s="29"/>
      <c r="HW3391" s="29"/>
      <c r="HX3391" s="29"/>
      <c r="HY3391" s="29"/>
      <c r="HZ3391" s="29"/>
      <c r="IA3391" s="29"/>
      <c r="IB3391" s="29"/>
      <c r="IC3391" s="29"/>
      <c r="ID3391" s="29"/>
      <c r="IE3391" s="29"/>
      <c r="IF3391" s="29"/>
      <c r="IG3391" s="29"/>
      <c r="IH3391" s="29"/>
      <c r="II3391" s="29"/>
      <c r="IJ3391" s="29"/>
      <c r="IK3391" s="29"/>
      <c r="IL3391" s="29"/>
      <c r="IM3391" s="29"/>
      <c r="IN3391" s="29"/>
      <c r="IO3391" s="29"/>
      <c r="IP3391" s="29"/>
      <c r="IQ3391" s="29"/>
      <c r="IR3391" s="29"/>
      <c r="IS3391" s="29"/>
      <c r="IT3391" s="29"/>
      <c r="IU3391" s="29"/>
      <c r="IV3391" s="29"/>
      <c r="IW3391" s="29"/>
      <c r="IX3391" s="29"/>
      <c r="IY3391" s="29"/>
      <c r="IZ3391" s="29"/>
      <c r="JA3391" s="29"/>
      <c r="JB3391" s="29"/>
      <c r="JC3391" s="29"/>
      <c r="JD3391" s="29"/>
      <c r="JE3391" s="29"/>
      <c r="JF3391" s="29"/>
      <c r="JG3391" s="29"/>
      <c r="JH3391" s="29"/>
      <c r="JI3391" s="29"/>
      <c r="JJ3391" s="29"/>
      <c r="JK3391" s="29"/>
      <c r="JL3391" s="29"/>
      <c r="JM3391" s="29"/>
      <c r="JN3391" s="29"/>
      <c r="JO3391" s="29"/>
      <c r="JP3391" s="29"/>
      <c r="JQ3391" s="29"/>
      <c r="JR3391" s="29"/>
      <c r="JS3391" s="29"/>
      <c r="JT3391" s="29"/>
      <c r="JU3391" s="29"/>
      <c r="JV3391" s="29"/>
      <c r="JW3391" s="29"/>
      <c r="JX3391" s="29"/>
      <c r="JY3391" s="29"/>
      <c r="JZ3391" s="29"/>
      <c r="KA3391" s="29"/>
      <c r="KB3391" s="29"/>
      <c r="KC3391" s="29"/>
      <c r="KD3391" s="29"/>
      <c r="KE3391" s="29"/>
      <c r="KF3391" s="29"/>
      <c r="KG3391" s="29"/>
      <c r="KH3391" s="29"/>
      <c r="KI3391" s="29"/>
      <c r="KJ3391" s="29"/>
      <c r="KK3391" s="29"/>
      <c r="KL3391" s="29"/>
      <c r="KM3391" s="29"/>
      <c r="KN3391" s="29"/>
      <c r="KO3391" s="29"/>
      <c r="KP3391" s="29"/>
      <c r="KQ3391" s="29"/>
      <c r="KR3391" s="29"/>
      <c r="KS3391" s="29"/>
      <c r="KT3391" s="29"/>
      <c r="KU3391" s="29"/>
      <c r="KV3391" s="29"/>
      <c r="KW3391" s="29"/>
      <c r="KX3391" s="29"/>
      <c r="KY3391" s="29"/>
      <c r="KZ3391" s="29"/>
      <c r="LA3391" s="29"/>
      <c r="LB3391" s="29"/>
      <c r="LC3391" s="29"/>
      <c r="LD3391" s="29"/>
      <c r="LE3391" s="29"/>
      <c r="LF3391" s="29"/>
      <c r="LG3391" s="29"/>
      <c r="LH3391" s="29"/>
      <c r="LI3391" s="29"/>
      <c r="LJ3391" s="29"/>
      <c r="LK3391" s="29"/>
      <c r="LL3391" s="29"/>
      <c r="LM3391" s="29"/>
      <c r="LN3391" s="29"/>
      <c r="LO3391" s="29"/>
      <c r="LP3391" s="29"/>
      <c r="LQ3391" s="29"/>
      <c r="LR3391" s="29"/>
      <c r="LS3391" s="29"/>
      <c r="LT3391" s="29"/>
      <c r="LU3391" s="29"/>
      <c r="LV3391" s="29"/>
      <c r="LW3391" s="29"/>
      <c r="LX3391" s="29"/>
      <c r="LY3391" s="29"/>
      <c r="LZ3391" s="29"/>
      <c r="MA3391" s="29"/>
      <c r="MB3391" s="29"/>
      <c r="MC3391" s="29"/>
      <c r="MD3391" s="29"/>
      <c r="ME3391" s="29"/>
      <c r="MF3391" s="29"/>
      <c r="MG3391" s="29"/>
      <c r="MH3391" s="29"/>
      <c r="MI3391" s="29"/>
      <c r="MJ3391" s="29"/>
      <c r="MK3391" s="29"/>
      <c r="ML3391" s="29"/>
      <c r="MM3391" s="29"/>
      <c r="MN3391" s="29"/>
      <c r="MO3391" s="29"/>
      <c r="MP3391" s="29"/>
      <c r="MQ3391" s="29"/>
      <c r="MR3391" s="29"/>
      <c r="MS3391" s="29"/>
      <c r="MT3391" s="29"/>
      <c r="MU3391" s="29"/>
      <c r="MV3391" s="29"/>
      <c r="MW3391" s="29"/>
      <c r="MX3391" s="29"/>
      <c r="MY3391" s="29"/>
      <c r="MZ3391" s="29"/>
      <c r="NA3391" s="29"/>
      <c r="NB3391" s="29"/>
      <c r="NC3391" s="29"/>
      <c r="ND3391" s="29"/>
      <c r="NE3391" s="29"/>
      <c r="NF3391" s="29"/>
      <c r="NG3391" s="29"/>
      <c r="NH3391" s="29"/>
      <c r="NI3391" s="29"/>
      <c r="NJ3391" s="29"/>
      <c r="NK3391" s="29"/>
      <c r="NL3391" s="29"/>
      <c r="NM3391" s="29"/>
      <c r="NN3391" s="29"/>
      <c r="NO3391" s="29"/>
      <c r="NP3391" s="29"/>
      <c r="NQ3391" s="29"/>
      <c r="NR3391" s="29"/>
      <c r="NS3391" s="29"/>
      <c r="NT3391" s="29"/>
      <c r="NU3391" s="29"/>
      <c r="NV3391" s="29"/>
      <c r="NW3391" s="29"/>
      <c r="NX3391" s="29"/>
      <c r="NY3391" s="29"/>
      <c r="NZ3391" s="29"/>
      <c r="OA3391" s="29"/>
      <c r="OB3391" s="29"/>
      <c r="OC3391" s="29"/>
      <c r="OD3391" s="29"/>
      <c r="OE3391" s="29"/>
      <c r="OF3391" s="29"/>
      <c r="OG3391" s="29"/>
      <c r="OH3391" s="29"/>
    </row>
    <row r="3392" spans="1:398" ht="16.5" customHeight="1">
      <c r="A3392" s="41" t="s">
        <v>8908</v>
      </c>
      <c r="B3392" s="41"/>
      <c r="C3392" s="368"/>
      <c r="D3392" s="41"/>
      <c r="E3392" s="308" t="s">
        <v>2593</v>
      </c>
      <c r="F3392" s="308" t="s">
        <v>83</v>
      </c>
      <c r="G3392" s="308" t="s">
        <v>2582</v>
      </c>
      <c r="H3392" s="308">
        <v>2010</v>
      </c>
      <c r="I3392" s="308">
        <v>7</v>
      </c>
      <c r="J3392" s="308">
        <v>0</v>
      </c>
      <c r="K3392" s="308">
        <v>0</v>
      </c>
      <c r="L3392" s="16" t="s">
        <v>2576</v>
      </c>
      <c r="M3392" s="106"/>
      <c r="N3392" s="16" t="s">
        <v>2570</v>
      </c>
      <c r="O3392" s="17">
        <v>1920</v>
      </c>
      <c r="P3392" s="17">
        <v>0</v>
      </c>
      <c r="Q3392" s="17">
        <v>0</v>
      </c>
      <c r="R3392" s="18" t="s">
        <v>33</v>
      </c>
      <c r="S3392" s="19">
        <v>60</v>
      </c>
      <c r="T3392" s="19">
        <v>110</v>
      </c>
      <c r="U3392" s="19">
        <v>2</v>
      </c>
      <c r="V3392" s="19">
        <v>0</v>
      </c>
      <c r="W3392" s="20">
        <v>0.13500000000000001</v>
      </c>
      <c r="X3392" s="21">
        <v>1814.4000000000003</v>
      </c>
      <c r="Y3392" s="22" t="s">
        <v>33</v>
      </c>
      <c r="Z3392" s="14"/>
      <c r="AA3392" s="24"/>
      <c r="AB3392" s="14"/>
      <c r="AC3392" s="14"/>
      <c r="AD3392" s="25"/>
      <c r="AE3392" s="26"/>
      <c r="AF3392" s="27"/>
      <c r="AG3392" s="309"/>
      <c r="AH3392" s="309"/>
      <c r="AI3392" s="309"/>
      <c r="AJ3392" s="309"/>
      <c r="AK3392" s="309"/>
      <c r="AL3392" s="309"/>
      <c r="AM3392" s="309"/>
      <c r="AN3392" s="309"/>
      <c r="AO3392" s="309"/>
      <c r="AP3392" s="29"/>
      <c r="AQ3392" s="29"/>
      <c r="AR3392" s="29"/>
      <c r="AS3392" s="29"/>
      <c r="AT3392" s="29"/>
      <c r="AU3392" s="29"/>
      <c r="AV3392" s="29"/>
      <c r="AW3392" s="29"/>
      <c r="AX3392" s="29"/>
      <c r="AY3392" s="29"/>
      <c r="AZ3392" s="29"/>
      <c r="BA3392" s="29"/>
      <c r="BB3392" s="29"/>
      <c r="BC3392" s="29"/>
      <c r="BD3392" s="29"/>
      <c r="BE3392" s="29"/>
      <c r="BF3392" s="29"/>
      <c r="BG3392" s="29"/>
      <c r="BH3392" s="29"/>
      <c r="BI3392" s="29"/>
      <c r="BJ3392" s="29"/>
      <c r="BK3392" s="29"/>
      <c r="BL3392" s="29"/>
      <c r="BM3392" s="29"/>
      <c r="BN3392" s="29"/>
      <c r="BO3392" s="29"/>
      <c r="BP3392" s="29"/>
      <c r="BQ3392" s="29"/>
      <c r="BR3392" s="29"/>
      <c r="BS3392" s="29"/>
      <c r="BT3392" s="29"/>
      <c r="BU3392" s="29"/>
      <c r="BV3392" s="29"/>
      <c r="BW3392" s="29"/>
      <c r="BX3392" s="29"/>
      <c r="BY3392" s="29"/>
      <c r="BZ3392" s="29"/>
      <c r="CA3392" s="29"/>
      <c r="CB3392" s="29"/>
      <c r="CC3392" s="29"/>
      <c r="CD3392" s="29"/>
      <c r="CE3392" s="29"/>
      <c r="CF3392" s="29"/>
      <c r="CG3392" s="29"/>
      <c r="CH3392" s="29"/>
      <c r="CI3392" s="29"/>
      <c r="CJ3392" s="29"/>
      <c r="CK3392" s="29"/>
      <c r="CL3392" s="29"/>
      <c r="CM3392" s="29"/>
      <c r="CN3392" s="29"/>
      <c r="CO3392" s="29"/>
      <c r="CP3392" s="29"/>
      <c r="CQ3392" s="29"/>
      <c r="CR3392" s="29"/>
      <c r="CS3392" s="29"/>
      <c r="CT3392" s="29"/>
      <c r="CU3392" s="29"/>
      <c r="CV3392" s="29"/>
      <c r="CW3392" s="29"/>
      <c r="CX3392" s="29"/>
      <c r="CY3392" s="29"/>
      <c r="CZ3392" s="29"/>
      <c r="DA3392" s="29"/>
      <c r="DB3392" s="29"/>
      <c r="DC3392" s="29"/>
      <c r="DD3392" s="29"/>
      <c r="DE3392" s="29"/>
      <c r="DF3392" s="29"/>
      <c r="DG3392" s="29"/>
      <c r="DH3392" s="29"/>
      <c r="DI3392" s="29"/>
      <c r="DJ3392" s="29"/>
      <c r="DK3392" s="29"/>
      <c r="DL3392" s="29"/>
      <c r="DM3392" s="29"/>
      <c r="DN3392" s="29"/>
      <c r="DO3392" s="29"/>
      <c r="DP3392" s="29"/>
      <c r="DQ3392" s="29"/>
      <c r="DR3392" s="29"/>
      <c r="DS3392" s="29"/>
      <c r="DT3392" s="29"/>
      <c r="DU3392" s="29"/>
      <c r="DV3392" s="29"/>
      <c r="DW3392" s="29"/>
      <c r="DX3392" s="29"/>
      <c r="DY3392" s="29"/>
      <c r="DZ3392" s="29"/>
      <c r="EA3392" s="29"/>
      <c r="EB3392" s="29"/>
      <c r="EC3392" s="29"/>
      <c r="ED3392" s="29"/>
      <c r="EE3392" s="29"/>
      <c r="EF3392" s="29"/>
      <c r="EG3392" s="29"/>
      <c r="EH3392" s="29"/>
      <c r="EI3392" s="29"/>
      <c r="EJ3392" s="29"/>
      <c r="EK3392" s="29"/>
      <c r="EL3392" s="29"/>
      <c r="EM3392" s="29"/>
      <c r="EN3392" s="29"/>
      <c r="EO3392" s="29"/>
      <c r="EP3392" s="29"/>
      <c r="EQ3392" s="29"/>
      <c r="ER3392" s="29"/>
      <c r="ES3392" s="29"/>
      <c r="ET3392" s="29"/>
      <c r="EU3392" s="29"/>
      <c r="EV3392" s="29"/>
      <c r="EW3392" s="29"/>
      <c r="EX3392" s="29"/>
      <c r="EY3392" s="29"/>
      <c r="EZ3392" s="29"/>
      <c r="FA3392" s="29"/>
      <c r="FB3392" s="29"/>
      <c r="FC3392" s="29"/>
      <c r="FD3392" s="29"/>
      <c r="FE3392" s="29"/>
      <c r="FF3392" s="29"/>
      <c r="FG3392" s="29"/>
      <c r="FH3392" s="29"/>
      <c r="FI3392" s="29"/>
      <c r="FJ3392" s="29"/>
      <c r="FK3392" s="29"/>
      <c r="FL3392" s="29"/>
      <c r="FM3392" s="29"/>
      <c r="FN3392" s="29"/>
      <c r="FO3392" s="29"/>
      <c r="FP3392" s="29"/>
      <c r="FQ3392" s="29"/>
      <c r="FR3392" s="29"/>
      <c r="FS3392" s="29"/>
      <c r="FT3392" s="29"/>
      <c r="FU3392" s="29"/>
      <c r="FV3392" s="29"/>
      <c r="FW3392" s="29"/>
      <c r="FX3392" s="29"/>
      <c r="FY3392" s="29"/>
      <c r="FZ3392" s="29"/>
      <c r="GA3392" s="29"/>
      <c r="GB3392" s="29"/>
      <c r="GC3392" s="29"/>
      <c r="GD3392" s="29"/>
      <c r="GE3392" s="29"/>
      <c r="GF3392" s="29"/>
      <c r="GG3392" s="29"/>
      <c r="GH3392" s="29"/>
      <c r="GI3392" s="29"/>
      <c r="GJ3392" s="29"/>
      <c r="GK3392" s="29"/>
      <c r="GL3392" s="29"/>
      <c r="GM3392" s="29"/>
      <c r="GN3392" s="29"/>
      <c r="GO3392" s="29"/>
      <c r="GP3392" s="29"/>
      <c r="GQ3392" s="29"/>
      <c r="GR3392" s="29"/>
      <c r="GS3392" s="29"/>
      <c r="GT3392" s="29"/>
      <c r="GU3392" s="29"/>
      <c r="GV3392" s="29"/>
      <c r="GW3392" s="29"/>
      <c r="GX3392" s="29"/>
      <c r="GY3392" s="29"/>
      <c r="GZ3392" s="29"/>
      <c r="HA3392" s="29"/>
      <c r="HB3392" s="29"/>
      <c r="HC3392" s="29"/>
      <c r="HD3392" s="29"/>
      <c r="HE3392" s="29"/>
      <c r="HF3392" s="29"/>
      <c r="HG3392" s="29"/>
      <c r="HH3392" s="29"/>
      <c r="HI3392" s="29"/>
      <c r="HJ3392" s="29"/>
      <c r="HK3392" s="29"/>
      <c r="HL3392" s="29"/>
      <c r="HM3392" s="29"/>
      <c r="HN3392" s="29"/>
      <c r="HO3392" s="29"/>
      <c r="HP3392" s="29"/>
      <c r="HQ3392" s="29"/>
      <c r="HR3392" s="29"/>
      <c r="HS3392" s="29"/>
      <c r="HT3392" s="29"/>
      <c r="HU3392" s="29"/>
      <c r="HV3392" s="29"/>
      <c r="HW3392" s="29"/>
      <c r="HX3392" s="29"/>
      <c r="HY3392" s="29"/>
      <c r="HZ3392" s="29"/>
      <c r="IA3392" s="29"/>
      <c r="IB3392" s="29"/>
      <c r="IC3392" s="29"/>
      <c r="ID3392" s="29"/>
      <c r="IE3392" s="29"/>
      <c r="IF3392" s="29"/>
      <c r="IG3392" s="29"/>
      <c r="IH3392" s="29"/>
      <c r="II3392" s="29"/>
      <c r="IJ3392" s="29"/>
      <c r="IK3392" s="29"/>
      <c r="IL3392" s="29"/>
      <c r="IM3392" s="29"/>
      <c r="IN3392" s="29"/>
      <c r="IO3392" s="29"/>
      <c r="IP3392" s="29"/>
      <c r="IQ3392" s="29"/>
      <c r="IR3392" s="29"/>
      <c r="IS3392" s="29"/>
      <c r="IT3392" s="29"/>
      <c r="IU3392" s="29"/>
      <c r="IV3392" s="29"/>
      <c r="IW3392" s="29"/>
      <c r="IX3392" s="29"/>
      <c r="IY3392" s="29"/>
      <c r="IZ3392" s="29"/>
      <c r="JA3392" s="29"/>
      <c r="JB3392" s="29"/>
      <c r="JC3392" s="29"/>
      <c r="JD3392" s="29"/>
      <c r="JE3392" s="29"/>
      <c r="JF3392" s="29"/>
      <c r="JG3392" s="29"/>
      <c r="JH3392" s="29"/>
      <c r="JI3392" s="29"/>
      <c r="JJ3392" s="29"/>
      <c r="JK3392" s="29"/>
      <c r="JL3392" s="29"/>
      <c r="JM3392" s="29"/>
      <c r="JN3392" s="29"/>
      <c r="JO3392" s="29"/>
      <c r="JP3392" s="29"/>
      <c r="JQ3392" s="29"/>
      <c r="JR3392" s="29"/>
      <c r="JS3392" s="29"/>
      <c r="JT3392" s="29"/>
      <c r="JU3392" s="29"/>
      <c r="JV3392" s="29"/>
      <c r="JW3392" s="29"/>
      <c r="JX3392" s="29"/>
      <c r="JY3392" s="29"/>
      <c r="JZ3392" s="29"/>
      <c r="KA3392" s="29"/>
      <c r="KB3392" s="29"/>
      <c r="KC3392" s="29"/>
      <c r="KD3392" s="29"/>
      <c r="KE3392" s="29"/>
      <c r="KF3392" s="29"/>
      <c r="KG3392" s="29"/>
      <c r="KH3392" s="29"/>
      <c r="KI3392" s="29"/>
      <c r="KJ3392" s="29"/>
      <c r="KK3392" s="29"/>
      <c r="KL3392" s="29"/>
      <c r="KM3392" s="29"/>
      <c r="KN3392" s="29"/>
      <c r="KO3392" s="29"/>
      <c r="KP3392" s="29"/>
      <c r="KQ3392" s="29"/>
      <c r="KR3392" s="29"/>
      <c r="KS3392" s="29"/>
      <c r="KT3392" s="29"/>
      <c r="KU3392" s="29"/>
      <c r="KV3392" s="29"/>
      <c r="KW3392" s="29"/>
      <c r="KX3392" s="29"/>
      <c r="KY3392" s="29"/>
      <c r="KZ3392" s="29"/>
      <c r="LA3392" s="29"/>
      <c r="LB3392" s="29"/>
      <c r="LC3392" s="29"/>
      <c r="LD3392" s="29"/>
      <c r="LE3392" s="29"/>
      <c r="LF3392" s="29"/>
      <c r="LG3392" s="29"/>
      <c r="LH3392" s="29"/>
      <c r="LI3392" s="29"/>
      <c r="LJ3392" s="29"/>
      <c r="LK3392" s="29"/>
      <c r="LL3392" s="29"/>
      <c r="LM3392" s="29"/>
      <c r="LN3392" s="29"/>
      <c r="LO3392" s="29"/>
      <c r="LP3392" s="29"/>
      <c r="LQ3392" s="29"/>
      <c r="LR3392" s="29"/>
      <c r="LS3392" s="29"/>
      <c r="LT3392" s="29"/>
      <c r="LU3392" s="29"/>
      <c r="LV3392" s="29"/>
      <c r="LW3392" s="29"/>
      <c r="LX3392" s="29"/>
      <c r="LY3392" s="29"/>
      <c r="LZ3392" s="29"/>
      <c r="MA3392" s="29"/>
      <c r="MB3392" s="29"/>
      <c r="MC3392" s="29"/>
      <c r="MD3392" s="29"/>
      <c r="ME3392" s="29"/>
      <c r="MF3392" s="29"/>
      <c r="MG3392" s="29"/>
      <c r="MH3392" s="29"/>
      <c r="MI3392" s="29"/>
      <c r="MJ3392" s="29"/>
      <c r="MK3392" s="29"/>
      <c r="ML3392" s="29"/>
      <c r="MM3392" s="29"/>
      <c r="MN3392" s="29"/>
      <c r="MO3392" s="29"/>
      <c r="MP3392" s="29"/>
      <c r="MQ3392" s="29"/>
      <c r="MR3392" s="29"/>
      <c r="MS3392" s="29"/>
      <c r="MT3392" s="29"/>
      <c r="MU3392" s="29"/>
      <c r="MV3392" s="29"/>
      <c r="MW3392" s="29"/>
      <c r="MX3392" s="29"/>
      <c r="MY3392" s="29"/>
      <c r="MZ3392" s="29"/>
      <c r="NA3392" s="29"/>
      <c r="NB3392" s="29"/>
      <c r="NC3392" s="29"/>
      <c r="ND3392" s="29"/>
      <c r="NE3392" s="29"/>
      <c r="NF3392" s="29"/>
      <c r="NG3392" s="29"/>
      <c r="NH3392" s="29"/>
      <c r="NI3392" s="29"/>
      <c r="NJ3392" s="29"/>
      <c r="NK3392" s="29"/>
      <c r="NL3392" s="29"/>
      <c r="NM3392" s="29"/>
      <c r="NN3392" s="29"/>
      <c r="NO3392" s="29"/>
      <c r="NP3392" s="29"/>
      <c r="NQ3392" s="29"/>
      <c r="NR3392" s="29"/>
      <c r="NS3392" s="29"/>
      <c r="NT3392" s="29"/>
      <c r="NU3392" s="29"/>
      <c r="NV3392" s="29"/>
      <c r="NW3392" s="29"/>
      <c r="NX3392" s="29"/>
      <c r="NY3392" s="29"/>
      <c r="NZ3392" s="29"/>
      <c r="OA3392" s="29"/>
      <c r="OB3392" s="29"/>
      <c r="OC3392" s="29"/>
      <c r="OD3392" s="29"/>
      <c r="OE3392" s="29"/>
      <c r="OF3392" s="29"/>
      <c r="OG3392" s="29"/>
      <c r="OH3392" s="29"/>
    </row>
    <row r="3393" spans="1:398" ht="16.5" customHeight="1">
      <c r="A3393" s="41" t="s">
        <v>8908</v>
      </c>
      <c r="B3393" s="41"/>
      <c r="C3393" s="368"/>
      <c r="D3393" s="41"/>
      <c r="E3393" s="308" t="s">
        <v>2593</v>
      </c>
      <c r="F3393" s="308" t="s">
        <v>83</v>
      </c>
      <c r="G3393" s="308" t="s">
        <v>2582</v>
      </c>
      <c r="H3393" s="308">
        <v>2010</v>
      </c>
      <c r="I3393" s="308">
        <v>11</v>
      </c>
      <c r="J3393" s="308">
        <v>0</v>
      </c>
      <c r="K3393" s="308">
        <v>0</v>
      </c>
      <c r="L3393" s="16" t="s">
        <v>2576</v>
      </c>
      <c r="M3393" s="106"/>
      <c r="N3393" s="16" t="s">
        <v>2570</v>
      </c>
      <c r="O3393" s="17">
        <v>1920</v>
      </c>
      <c r="P3393" s="17">
        <v>0</v>
      </c>
      <c r="Q3393" s="17">
        <v>0</v>
      </c>
      <c r="R3393" s="18" t="s">
        <v>33</v>
      </c>
      <c r="S3393" s="19">
        <v>60</v>
      </c>
      <c r="T3393" s="19">
        <v>110</v>
      </c>
      <c r="U3393" s="19">
        <v>2</v>
      </c>
      <c r="V3393" s="19">
        <v>0</v>
      </c>
      <c r="W3393" s="20">
        <v>0.13500000000000001</v>
      </c>
      <c r="X3393" s="21">
        <v>2851.2000000000007</v>
      </c>
      <c r="Y3393" s="22" t="s">
        <v>33</v>
      </c>
      <c r="Z3393" s="14"/>
      <c r="AA3393" s="24"/>
      <c r="AB3393" s="14"/>
      <c r="AC3393" s="14"/>
      <c r="AD3393" s="25"/>
      <c r="AE3393" s="26"/>
      <c r="AF3393" s="27"/>
      <c r="AG3393" s="309"/>
      <c r="AH3393" s="309"/>
      <c r="AI3393" s="309"/>
      <c r="AJ3393" s="309"/>
      <c r="AK3393" s="309"/>
      <c r="AL3393" s="309"/>
      <c r="AM3393" s="309"/>
      <c r="AN3393" s="309"/>
      <c r="AO3393" s="309"/>
      <c r="AP3393" s="29"/>
      <c r="AQ3393" s="29"/>
      <c r="AR3393" s="29"/>
      <c r="AS3393" s="29"/>
      <c r="AT3393" s="29"/>
      <c r="AU3393" s="29"/>
      <c r="AV3393" s="29"/>
      <c r="AW3393" s="29"/>
      <c r="AX3393" s="29"/>
      <c r="AY3393" s="29"/>
      <c r="AZ3393" s="29"/>
      <c r="BA3393" s="29"/>
      <c r="BB3393" s="29"/>
      <c r="BC3393" s="29"/>
      <c r="BD3393" s="29"/>
      <c r="BE3393" s="29"/>
      <c r="BF3393" s="29"/>
      <c r="BG3393" s="29"/>
      <c r="BH3393" s="29"/>
      <c r="BI3393" s="29"/>
      <c r="BJ3393" s="29"/>
      <c r="BK3393" s="29"/>
      <c r="BL3393" s="29"/>
      <c r="BM3393" s="29"/>
      <c r="BN3393" s="29"/>
      <c r="BO3393" s="29"/>
      <c r="BP3393" s="29"/>
      <c r="BQ3393" s="29"/>
      <c r="BR3393" s="29"/>
      <c r="BS3393" s="29"/>
      <c r="BT3393" s="29"/>
      <c r="BU3393" s="29"/>
      <c r="BV3393" s="29"/>
      <c r="BW3393" s="29"/>
      <c r="BX3393" s="29"/>
      <c r="BY3393" s="29"/>
      <c r="BZ3393" s="29"/>
      <c r="CA3393" s="29"/>
      <c r="CB3393" s="29"/>
      <c r="CC3393" s="29"/>
      <c r="CD3393" s="29"/>
      <c r="CE3393" s="29"/>
      <c r="CF3393" s="29"/>
      <c r="CG3393" s="29"/>
      <c r="CH3393" s="29"/>
      <c r="CI3393" s="29"/>
      <c r="CJ3393" s="29"/>
      <c r="CK3393" s="29"/>
      <c r="CL3393" s="29"/>
      <c r="CM3393" s="29"/>
      <c r="CN3393" s="29"/>
      <c r="CO3393" s="29"/>
      <c r="CP3393" s="29"/>
      <c r="CQ3393" s="29"/>
      <c r="CR3393" s="29"/>
      <c r="CS3393" s="29"/>
      <c r="CT3393" s="29"/>
      <c r="CU3393" s="29"/>
      <c r="CV3393" s="29"/>
      <c r="CW3393" s="29"/>
      <c r="CX3393" s="29"/>
      <c r="CY3393" s="29"/>
      <c r="CZ3393" s="29"/>
      <c r="DA3393" s="29"/>
      <c r="DB3393" s="29"/>
      <c r="DC3393" s="29"/>
      <c r="DD3393" s="29"/>
      <c r="DE3393" s="29"/>
      <c r="DF3393" s="29"/>
      <c r="DG3393" s="29"/>
      <c r="DH3393" s="29"/>
      <c r="DI3393" s="29"/>
      <c r="DJ3393" s="29"/>
      <c r="DK3393" s="29"/>
      <c r="DL3393" s="29"/>
      <c r="DM3393" s="29"/>
      <c r="DN3393" s="29"/>
      <c r="DO3393" s="29"/>
      <c r="DP3393" s="29"/>
      <c r="DQ3393" s="29"/>
      <c r="DR3393" s="29"/>
      <c r="DS3393" s="29"/>
      <c r="DT3393" s="29"/>
      <c r="DU3393" s="29"/>
      <c r="DV3393" s="29"/>
      <c r="DW3393" s="29"/>
      <c r="DX3393" s="29"/>
      <c r="DY3393" s="29"/>
      <c r="DZ3393" s="29"/>
      <c r="EA3393" s="29"/>
      <c r="EB3393" s="29"/>
      <c r="EC3393" s="29"/>
      <c r="ED3393" s="29"/>
      <c r="EE3393" s="29"/>
      <c r="EF3393" s="29"/>
      <c r="EG3393" s="29"/>
      <c r="EH3393" s="29"/>
      <c r="EI3393" s="29"/>
      <c r="EJ3393" s="29"/>
      <c r="EK3393" s="29"/>
      <c r="EL3393" s="29"/>
      <c r="EM3393" s="29"/>
      <c r="EN3393" s="29"/>
      <c r="EO3393" s="29"/>
      <c r="EP3393" s="29"/>
      <c r="EQ3393" s="29"/>
      <c r="ER3393" s="29"/>
      <c r="ES3393" s="29"/>
      <c r="ET3393" s="29"/>
      <c r="EU3393" s="29"/>
      <c r="EV3393" s="29"/>
      <c r="EW3393" s="29"/>
      <c r="EX3393" s="29"/>
      <c r="EY3393" s="29"/>
      <c r="EZ3393" s="29"/>
      <c r="FA3393" s="29"/>
      <c r="FB3393" s="29"/>
      <c r="FC3393" s="29"/>
      <c r="FD3393" s="29"/>
      <c r="FE3393" s="29"/>
      <c r="FF3393" s="29"/>
      <c r="FG3393" s="29"/>
      <c r="FH3393" s="29"/>
      <c r="FI3393" s="29"/>
      <c r="FJ3393" s="29"/>
      <c r="FK3393" s="29"/>
      <c r="FL3393" s="29"/>
      <c r="FM3393" s="29"/>
      <c r="FN3393" s="29"/>
      <c r="FO3393" s="29"/>
      <c r="FP3393" s="29"/>
      <c r="FQ3393" s="29"/>
      <c r="FR3393" s="29"/>
      <c r="FS3393" s="29"/>
      <c r="FT3393" s="29"/>
      <c r="FU3393" s="29"/>
      <c r="FV3393" s="29"/>
      <c r="FW3393" s="29"/>
      <c r="FX3393" s="29"/>
      <c r="FY3393" s="29"/>
      <c r="FZ3393" s="29"/>
      <c r="GA3393" s="29"/>
      <c r="GB3393" s="29"/>
      <c r="GC3393" s="29"/>
      <c r="GD3393" s="29"/>
      <c r="GE3393" s="29"/>
      <c r="GF3393" s="29"/>
      <c r="GG3393" s="29"/>
      <c r="GH3393" s="29"/>
      <c r="GI3393" s="29"/>
      <c r="GJ3393" s="29"/>
      <c r="GK3393" s="29"/>
      <c r="GL3393" s="29"/>
      <c r="GM3393" s="29"/>
      <c r="GN3393" s="29"/>
      <c r="GO3393" s="29"/>
      <c r="GP3393" s="29"/>
      <c r="GQ3393" s="29"/>
      <c r="GR3393" s="29"/>
      <c r="GS3393" s="29"/>
      <c r="GT3393" s="29"/>
      <c r="GU3393" s="29"/>
      <c r="GV3393" s="29"/>
      <c r="GW3393" s="29"/>
      <c r="GX3393" s="29"/>
      <c r="GY3393" s="29"/>
      <c r="GZ3393" s="29"/>
      <c r="HA3393" s="29"/>
      <c r="HB3393" s="29"/>
      <c r="HC3393" s="29"/>
      <c r="HD3393" s="29"/>
      <c r="HE3393" s="29"/>
      <c r="HF3393" s="29"/>
      <c r="HG3393" s="29"/>
      <c r="HH3393" s="29"/>
      <c r="HI3393" s="29"/>
      <c r="HJ3393" s="29"/>
      <c r="HK3393" s="29"/>
      <c r="HL3393" s="29"/>
      <c r="HM3393" s="29"/>
      <c r="HN3393" s="29"/>
      <c r="HO3393" s="29"/>
      <c r="HP3393" s="29"/>
      <c r="HQ3393" s="29"/>
      <c r="HR3393" s="29"/>
      <c r="HS3393" s="29"/>
      <c r="HT3393" s="29"/>
      <c r="HU3393" s="29"/>
      <c r="HV3393" s="29"/>
      <c r="HW3393" s="29"/>
      <c r="HX3393" s="29"/>
      <c r="HY3393" s="29"/>
      <c r="HZ3393" s="29"/>
      <c r="IA3393" s="29"/>
      <c r="IB3393" s="29"/>
      <c r="IC3393" s="29"/>
      <c r="ID3393" s="29"/>
      <c r="IE3393" s="29"/>
      <c r="IF3393" s="29"/>
      <c r="IG3393" s="29"/>
      <c r="IH3393" s="29"/>
      <c r="II3393" s="29"/>
      <c r="IJ3393" s="29"/>
      <c r="IK3393" s="29"/>
      <c r="IL3393" s="29"/>
      <c r="IM3393" s="29"/>
      <c r="IN3393" s="29"/>
      <c r="IO3393" s="29"/>
      <c r="IP3393" s="29"/>
      <c r="IQ3393" s="29"/>
      <c r="IR3393" s="29"/>
      <c r="IS3393" s="29"/>
      <c r="IT3393" s="29"/>
      <c r="IU3393" s="29"/>
      <c r="IV3393" s="29"/>
      <c r="IW3393" s="29"/>
      <c r="IX3393" s="29"/>
      <c r="IY3393" s="29"/>
      <c r="IZ3393" s="29"/>
      <c r="JA3393" s="29"/>
      <c r="JB3393" s="29"/>
      <c r="JC3393" s="29"/>
      <c r="JD3393" s="29"/>
      <c r="JE3393" s="29"/>
      <c r="JF3393" s="29"/>
      <c r="JG3393" s="29"/>
      <c r="JH3393" s="29"/>
      <c r="JI3393" s="29"/>
      <c r="JJ3393" s="29"/>
      <c r="JK3393" s="29"/>
      <c r="JL3393" s="29"/>
      <c r="JM3393" s="29"/>
      <c r="JN3393" s="29"/>
      <c r="JO3393" s="29"/>
      <c r="JP3393" s="29"/>
      <c r="JQ3393" s="29"/>
      <c r="JR3393" s="29"/>
      <c r="JS3393" s="29"/>
      <c r="JT3393" s="29"/>
      <c r="JU3393" s="29"/>
      <c r="JV3393" s="29"/>
      <c r="JW3393" s="29"/>
      <c r="JX3393" s="29"/>
      <c r="JY3393" s="29"/>
      <c r="JZ3393" s="29"/>
      <c r="KA3393" s="29"/>
      <c r="KB3393" s="29"/>
      <c r="KC3393" s="29"/>
      <c r="KD3393" s="29"/>
      <c r="KE3393" s="29"/>
      <c r="KF3393" s="29"/>
      <c r="KG3393" s="29"/>
      <c r="KH3393" s="29"/>
      <c r="KI3393" s="29"/>
      <c r="KJ3393" s="29"/>
      <c r="KK3393" s="29"/>
      <c r="KL3393" s="29"/>
      <c r="KM3393" s="29"/>
      <c r="KN3393" s="29"/>
      <c r="KO3393" s="29"/>
      <c r="KP3393" s="29"/>
      <c r="KQ3393" s="29"/>
      <c r="KR3393" s="29"/>
      <c r="KS3393" s="29"/>
      <c r="KT3393" s="29"/>
      <c r="KU3393" s="29"/>
      <c r="KV3393" s="29"/>
      <c r="KW3393" s="29"/>
      <c r="KX3393" s="29"/>
      <c r="KY3393" s="29"/>
      <c r="KZ3393" s="29"/>
      <c r="LA3393" s="29"/>
      <c r="LB3393" s="29"/>
      <c r="LC3393" s="29"/>
      <c r="LD3393" s="29"/>
      <c r="LE3393" s="29"/>
      <c r="LF3393" s="29"/>
      <c r="LG3393" s="29"/>
      <c r="LH3393" s="29"/>
      <c r="LI3393" s="29"/>
      <c r="LJ3393" s="29"/>
      <c r="LK3393" s="29"/>
      <c r="LL3393" s="29"/>
      <c r="LM3393" s="29"/>
      <c r="LN3393" s="29"/>
      <c r="LO3393" s="29"/>
      <c r="LP3393" s="29"/>
      <c r="LQ3393" s="29"/>
      <c r="LR3393" s="29"/>
      <c r="LS3393" s="29"/>
      <c r="LT3393" s="29"/>
      <c r="LU3393" s="29"/>
      <c r="LV3393" s="29"/>
      <c r="LW3393" s="29"/>
      <c r="LX3393" s="29"/>
      <c r="LY3393" s="29"/>
      <c r="LZ3393" s="29"/>
      <c r="MA3393" s="29"/>
      <c r="MB3393" s="29"/>
      <c r="MC3393" s="29"/>
      <c r="MD3393" s="29"/>
      <c r="ME3393" s="29"/>
      <c r="MF3393" s="29"/>
      <c r="MG3393" s="29"/>
      <c r="MH3393" s="29"/>
      <c r="MI3393" s="29"/>
      <c r="MJ3393" s="29"/>
      <c r="MK3393" s="29"/>
      <c r="ML3393" s="29"/>
      <c r="MM3393" s="29"/>
      <c r="MN3393" s="29"/>
      <c r="MO3393" s="29"/>
      <c r="MP3393" s="29"/>
      <c r="MQ3393" s="29"/>
      <c r="MR3393" s="29"/>
      <c r="MS3393" s="29"/>
      <c r="MT3393" s="29"/>
      <c r="MU3393" s="29"/>
      <c r="MV3393" s="29"/>
      <c r="MW3393" s="29"/>
      <c r="MX3393" s="29"/>
      <c r="MY3393" s="29"/>
      <c r="MZ3393" s="29"/>
      <c r="NA3393" s="29"/>
      <c r="NB3393" s="29"/>
      <c r="NC3393" s="29"/>
      <c r="ND3393" s="29"/>
      <c r="NE3393" s="29"/>
      <c r="NF3393" s="29"/>
      <c r="NG3393" s="29"/>
      <c r="NH3393" s="29"/>
      <c r="NI3393" s="29"/>
      <c r="NJ3393" s="29"/>
      <c r="NK3393" s="29"/>
      <c r="NL3393" s="29"/>
      <c r="NM3393" s="29"/>
      <c r="NN3393" s="29"/>
      <c r="NO3393" s="29"/>
      <c r="NP3393" s="29"/>
      <c r="NQ3393" s="29"/>
      <c r="NR3393" s="29"/>
      <c r="NS3393" s="29"/>
      <c r="NT3393" s="29"/>
      <c r="NU3393" s="29"/>
      <c r="NV3393" s="29"/>
      <c r="NW3393" s="29"/>
      <c r="NX3393" s="29"/>
      <c r="NY3393" s="29"/>
      <c r="NZ3393" s="29"/>
      <c r="OA3393" s="29"/>
      <c r="OB3393" s="29"/>
      <c r="OC3393" s="29"/>
      <c r="OD3393" s="29"/>
      <c r="OE3393" s="29"/>
      <c r="OF3393" s="29"/>
      <c r="OG3393" s="29"/>
      <c r="OH3393" s="29"/>
    </row>
    <row r="3394" spans="1:398" ht="16.5" customHeight="1">
      <c r="A3394" s="41" t="s">
        <v>8908</v>
      </c>
      <c r="B3394" s="41"/>
      <c r="C3394" s="368"/>
      <c r="D3394" s="41"/>
      <c r="E3394" s="308" t="s">
        <v>2593</v>
      </c>
      <c r="F3394" s="308" t="s">
        <v>83</v>
      </c>
      <c r="G3394" s="308" t="s">
        <v>2582</v>
      </c>
      <c r="H3394" s="308">
        <v>2010</v>
      </c>
      <c r="I3394" s="308">
        <v>35</v>
      </c>
      <c r="J3394" s="308">
        <v>0</v>
      </c>
      <c r="K3394" s="308">
        <v>0</v>
      </c>
      <c r="L3394" s="16" t="s">
        <v>2576</v>
      </c>
      <c r="M3394" s="106"/>
      <c r="N3394" s="16" t="s">
        <v>2570</v>
      </c>
      <c r="O3394" s="17">
        <v>1920</v>
      </c>
      <c r="P3394" s="17">
        <v>0</v>
      </c>
      <c r="Q3394" s="17">
        <v>0</v>
      </c>
      <c r="R3394" s="18" t="s">
        <v>33</v>
      </c>
      <c r="S3394" s="19">
        <v>60</v>
      </c>
      <c r="T3394" s="19">
        <v>110</v>
      </c>
      <c r="U3394" s="19">
        <v>2</v>
      </c>
      <c r="V3394" s="19">
        <v>0</v>
      </c>
      <c r="W3394" s="20">
        <v>0.13500000000000001</v>
      </c>
      <c r="X3394" s="21">
        <v>9072.0000000000018</v>
      </c>
      <c r="Y3394" s="22" t="s">
        <v>33</v>
      </c>
      <c r="Z3394" s="14"/>
      <c r="AA3394" s="24"/>
      <c r="AB3394" s="14"/>
      <c r="AC3394" s="14"/>
      <c r="AD3394" s="25"/>
      <c r="AE3394" s="26"/>
      <c r="AF3394" s="27"/>
      <c r="AG3394" s="309"/>
      <c r="AH3394" s="309"/>
      <c r="AI3394" s="309"/>
      <c r="AJ3394" s="309"/>
      <c r="AK3394" s="309"/>
      <c r="AL3394" s="309"/>
      <c r="AM3394" s="309"/>
      <c r="AN3394" s="309"/>
      <c r="AO3394" s="309"/>
      <c r="AP3394" s="29"/>
      <c r="AQ3394" s="29"/>
      <c r="AR3394" s="29"/>
      <c r="AS3394" s="29"/>
      <c r="AT3394" s="29"/>
      <c r="AU3394" s="29"/>
      <c r="AV3394" s="29"/>
      <c r="AW3394" s="29"/>
      <c r="AX3394" s="29"/>
      <c r="AY3394" s="29"/>
      <c r="AZ3394" s="29"/>
      <c r="BA3394" s="29"/>
      <c r="BB3394" s="29"/>
      <c r="BC3394" s="29"/>
      <c r="BD3394" s="29"/>
      <c r="BE3394" s="29"/>
      <c r="BF3394" s="29"/>
      <c r="BG3394" s="29"/>
      <c r="BH3394" s="29"/>
      <c r="BI3394" s="29"/>
      <c r="BJ3394" s="29"/>
      <c r="BK3394" s="29"/>
      <c r="BL3394" s="29"/>
      <c r="BM3394" s="29"/>
      <c r="BN3394" s="29"/>
      <c r="BO3394" s="29"/>
      <c r="BP3394" s="29"/>
      <c r="BQ3394" s="29"/>
      <c r="BR3394" s="29"/>
      <c r="BS3394" s="29"/>
      <c r="BT3394" s="29"/>
      <c r="BU3394" s="29"/>
      <c r="BV3394" s="29"/>
      <c r="BW3394" s="29"/>
      <c r="BX3394" s="29"/>
      <c r="BY3394" s="29"/>
      <c r="BZ3394" s="29"/>
      <c r="CA3394" s="29"/>
      <c r="CB3394" s="29"/>
      <c r="CC3394" s="29"/>
      <c r="CD3394" s="29"/>
      <c r="CE3394" s="29"/>
      <c r="CF3394" s="29"/>
      <c r="CG3394" s="29"/>
      <c r="CH3394" s="29"/>
      <c r="CI3394" s="29"/>
      <c r="CJ3394" s="29"/>
      <c r="CK3394" s="29"/>
      <c r="CL3394" s="29"/>
      <c r="CM3394" s="29"/>
      <c r="CN3394" s="29"/>
      <c r="CO3394" s="29"/>
      <c r="CP3394" s="29"/>
      <c r="CQ3394" s="29"/>
      <c r="CR3394" s="29"/>
      <c r="CS3394" s="29"/>
      <c r="CT3394" s="29"/>
      <c r="CU3394" s="29"/>
      <c r="CV3394" s="29"/>
      <c r="CW3394" s="29"/>
      <c r="CX3394" s="29"/>
      <c r="CY3394" s="29"/>
      <c r="CZ3394" s="29"/>
      <c r="DA3394" s="29"/>
      <c r="DB3394" s="29"/>
      <c r="DC3394" s="29"/>
      <c r="DD3394" s="29"/>
      <c r="DE3394" s="29"/>
      <c r="DF3394" s="29"/>
      <c r="DG3394" s="29"/>
      <c r="DH3394" s="29"/>
      <c r="DI3394" s="29"/>
      <c r="DJ3394" s="29"/>
      <c r="DK3394" s="29"/>
      <c r="DL3394" s="29"/>
      <c r="DM3394" s="29"/>
      <c r="DN3394" s="29"/>
      <c r="DO3394" s="29"/>
      <c r="DP3394" s="29"/>
      <c r="DQ3394" s="29"/>
      <c r="DR3394" s="29"/>
      <c r="DS3394" s="29"/>
      <c r="DT3394" s="29"/>
      <c r="DU3394" s="29"/>
      <c r="DV3394" s="29"/>
      <c r="DW3394" s="29"/>
      <c r="DX3394" s="29"/>
      <c r="DY3394" s="29"/>
      <c r="DZ3394" s="29"/>
      <c r="EA3394" s="29"/>
      <c r="EB3394" s="29"/>
      <c r="EC3394" s="29"/>
      <c r="ED3394" s="29"/>
      <c r="EE3394" s="29"/>
      <c r="EF3394" s="29"/>
      <c r="EG3394" s="29"/>
      <c r="EH3394" s="29"/>
      <c r="EI3394" s="29"/>
      <c r="EJ3394" s="29"/>
      <c r="EK3394" s="29"/>
      <c r="EL3394" s="29"/>
      <c r="EM3394" s="29"/>
      <c r="EN3394" s="29"/>
      <c r="EO3394" s="29"/>
      <c r="EP3394" s="29"/>
      <c r="EQ3394" s="29"/>
      <c r="ER3394" s="29"/>
      <c r="ES3394" s="29"/>
      <c r="ET3394" s="29"/>
      <c r="EU3394" s="29"/>
      <c r="EV3394" s="29"/>
      <c r="EW3394" s="29"/>
      <c r="EX3394" s="29"/>
      <c r="EY3394" s="29"/>
      <c r="EZ3394" s="29"/>
      <c r="FA3394" s="29"/>
      <c r="FB3394" s="29"/>
      <c r="FC3394" s="29"/>
      <c r="FD3394" s="29"/>
      <c r="FE3394" s="29"/>
      <c r="FF3394" s="29"/>
      <c r="FG3394" s="29"/>
      <c r="FH3394" s="29"/>
      <c r="FI3394" s="29"/>
      <c r="FJ3394" s="29"/>
      <c r="FK3394" s="29"/>
      <c r="FL3394" s="29"/>
      <c r="FM3394" s="29"/>
      <c r="FN3394" s="29"/>
      <c r="FO3394" s="29"/>
      <c r="FP3394" s="29"/>
      <c r="FQ3394" s="29"/>
      <c r="FR3394" s="29"/>
      <c r="FS3394" s="29"/>
      <c r="FT3394" s="29"/>
      <c r="FU3394" s="29"/>
      <c r="FV3394" s="29"/>
      <c r="FW3394" s="29"/>
      <c r="FX3394" s="29"/>
      <c r="FY3394" s="29"/>
      <c r="FZ3394" s="29"/>
      <c r="GA3394" s="29"/>
      <c r="GB3394" s="29"/>
      <c r="GC3394" s="29"/>
      <c r="GD3394" s="29"/>
      <c r="GE3394" s="29"/>
      <c r="GF3394" s="29"/>
      <c r="GG3394" s="29"/>
      <c r="GH3394" s="29"/>
      <c r="GI3394" s="29"/>
      <c r="GJ3394" s="29"/>
      <c r="GK3394" s="29"/>
      <c r="GL3394" s="29"/>
      <c r="GM3394" s="29"/>
      <c r="GN3394" s="29"/>
      <c r="GO3394" s="29"/>
      <c r="GP3394" s="29"/>
      <c r="GQ3394" s="29"/>
      <c r="GR3394" s="29"/>
      <c r="GS3394" s="29"/>
      <c r="GT3394" s="29"/>
      <c r="GU3394" s="29"/>
      <c r="GV3394" s="29"/>
      <c r="GW3394" s="29"/>
      <c r="GX3394" s="29"/>
      <c r="GY3394" s="29"/>
      <c r="GZ3394" s="29"/>
      <c r="HA3394" s="29"/>
      <c r="HB3394" s="29"/>
      <c r="HC3394" s="29"/>
      <c r="HD3394" s="29"/>
      <c r="HE3394" s="29"/>
      <c r="HF3394" s="29"/>
      <c r="HG3394" s="29"/>
      <c r="HH3394" s="29"/>
      <c r="HI3394" s="29"/>
      <c r="HJ3394" s="29"/>
      <c r="HK3394" s="29"/>
      <c r="HL3394" s="29"/>
      <c r="HM3394" s="29"/>
      <c r="HN3394" s="29"/>
      <c r="HO3394" s="29"/>
      <c r="HP3394" s="29"/>
      <c r="HQ3394" s="29"/>
      <c r="HR3394" s="29"/>
      <c r="HS3394" s="29"/>
      <c r="HT3394" s="29"/>
      <c r="HU3394" s="29"/>
      <c r="HV3394" s="29"/>
      <c r="HW3394" s="29"/>
      <c r="HX3394" s="29"/>
      <c r="HY3394" s="29"/>
      <c r="HZ3394" s="29"/>
      <c r="IA3394" s="29"/>
      <c r="IB3394" s="29"/>
      <c r="IC3394" s="29"/>
      <c r="ID3394" s="29"/>
      <c r="IE3394" s="29"/>
      <c r="IF3394" s="29"/>
      <c r="IG3394" s="29"/>
      <c r="IH3394" s="29"/>
      <c r="II3394" s="29"/>
      <c r="IJ3394" s="29"/>
      <c r="IK3394" s="29"/>
      <c r="IL3394" s="29"/>
      <c r="IM3394" s="29"/>
      <c r="IN3394" s="29"/>
      <c r="IO3394" s="29"/>
      <c r="IP3394" s="29"/>
      <c r="IQ3394" s="29"/>
      <c r="IR3394" s="29"/>
      <c r="IS3394" s="29"/>
      <c r="IT3394" s="29"/>
      <c r="IU3394" s="29"/>
      <c r="IV3394" s="29"/>
      <c r="IW3394" s="29"/>
      <c r="IX3394" s="29"/>
      <c r="IY3394" s="29"/>
      <c r="IZ3394" s="29"/>
      <c r="JA3394" s="29"/>
      <c r="JB3394" s="29"/>
      <c r="JC3394" s="29"/>
      <c r="JD3394" s="29"/>
      <c r="JE3394" s="29"/>
      <c r="JF3394" s="29"/>
      <c r="JG3394" s="29"/>
      <c r="JH3394" s="29"/>
      <c r="JI3394" s="29"/>
      <c r="JJ3394" s="29"/>
      <c r="JK3394" s="29"/>
      <c r="JL3394" s="29"/>
      <c r="JM3394" s="29"/>
      <c r="JN3394" s="29"/>
      <c r="JO3394" s="29"/>
      <c r="JP3394" s="29"/>
      <c r="JQ3394" s="29"/>
      <c r="JR3394" s="29"/>
      <c r="JS3394" s="29"/>
      <c r="JT3394" s="29"/>
      <c r="JU3394" s="29"/>
      <c r="JV3394" s="29"/>
      <c r="JW3394" s="29"/>
      <c r="JX3394" s="29"/>
      <c r="JY3394" s="29"/>
      <c r="JZ3394" s="29"/>
      <c r="KA3394" s="29"/>
      <c r="KB3394" s="29"/>
      <c r="KC3394" s="29"/>
      <c r="KD3394" s="29"/>
      <c r="KE3394" s="29"/>
      <c r="KF3394" s="29"/>
      <c r="KG3394" s="29"/>
      <c r="KH3394" s="29"/>
      <c r="KI3394" s="29"/>
      <c r="KJ3394" s="29"/>
      <c r="KK3394" s="29"/>
      <c r="KL3394" s="29"/>
      <c r="KM3394" s="29"/>
      <c r="KN3394" s="29"/>
      <c r="KO3394" s="29"/>
      <c r="KP3394" s="29"/>
      <c r="KQ3394" s="29"/>
      <c r="KR3394" s="29"/>
      <c r="KS3394" s="29"/>
      <c r="KT3394" s="29"/>
      <c r="KU3394" s="29"/>
      <c r="KV3394" s="29"/>
      <c r="KW3394" s="29"/>
      <c r="KX3394" s="29"/>
      <c r="KY3394" s="29"/>
      <c r="KZ3394" s="29"/>
      <c r="LA3394" s="29"/>
      <c r="LB3394" s="29"/>
      <c r="LC3394" s="29"/>
      <c r="LD3394" s="29"/>
      <c r="LE3394" s="29"/>
      <c r="LF3394" s="29"/>
      <c r="LG3394" s="29"/>
      <c r="LH3394" s="29"/>
      <c r="LI3394" s="29"/>
      <c r="LJ3394" s="29"/>
      <c r="LK3394" s="29"/>
      <c r="LL3394" s="29"/>
      <c r="LM3394" s="29"/>
      <c r="LN3394" s="29"/>
      <c r="LO3394" s="29"/>
      <c r="LP3394" s="29"/>
      <c r="LQ3394" s="29"/>
      <c r="LR3394" s="29"/>
      <c r="LS3394" s="29"/>
      <c r="LT3394" s="29"/>
      <c r="LU3394" s="29"/>
      <c r="LV3394" s="29"/>
      <c r="LW3394" s="29"/>
      <c r="LX3394" s="29"/>
      <c r="LY3394" s="29"/>
      <c r="LZ3394" s="29"/>
      <c r="MA3394" s="29"/>
      <c r="MB3394" s="29"/>
      <c r="MC3394" s="29"/>
      <c r="MD3394" s="29"/>
      <c r="ME3394" s="29"/>
      <c r="MF3394" s="29"/>
      <c r="MG3394" s="29"/>
      <c r="MH3394" s="29"/>
      <c r="MI3394" s="29"/>
      <c r="MJ3394" s="29"/>
      <c r="MK3394" s="29"/>
      <c r="ML3394" s="29"/>
      <c r="MM3394" s="29"/>
      <c r="MN3394" s="29"/>
      <c r="MO3394" s="29"/>
      <c r="MP3394" s="29"/>
      <c r="MQ3394" s="29"/>
      <c r="MR3394" s="29"/>
      <c r="MS3394" s="29"/>
      <c r="MT3394" s="29"/>
      <c r="MU3394" s="29"/>
      <c r="MV3394" s="29"/>
      <c r="MW3394" s="29"/>
      <c r="MX3394" s="29"/>
      <c r="MY3394" s="29"/>
      <c r="MZ3394" s="29"/>
      <c r="NA3394" s="29"/>
      <c r="NB3394" s="29"/>
      <c r="NC3394" s="29"/>
      <c r="ND3394" s="29"/>
      <c r="NE3394" s="29"/>
      <c r="NF3394" s="29"/>
      <c r="NG3394" s="29"/>
      <c r="NH3394" s="29"/>
      <c r="NI3394" s="29"/>
      <c r="NJ3394" s="29"/>
      <c r="NK3394" s="29"/>
      <c r="NL3394" s="29"/>
      <c r="NM3394" s="29"/>
      <c r="NN3394" s="29"/>
      <c r="NO3394" s="29"/>
      <c r="NP3394" s="29"/>
      <c r="NQ3394" s="29"/>
      <c r="NR3394" s="29"/>
      <c r="NS3394" s="29"/>
      <c r="NT3394" s="29"/>
      <c r="NU3394" s="29"/>
      <c r="NV3394" s="29"/>
      <c r="NW3394" s="29"/>
      <c r="NX3394" s="29"/>
      <c r="NY3394" s="29"/>
      <c r="NZ3394" s="29"/>
      <c r="OA3394" s="29"/>
      <c r="OB3394" s="29"/>
      <c r="OC3394" s="29"/>
      <c r="OD3394" s="29"/>
      <c r="OE3394" s="29"/>
      <c r="OF3394" s="29"/>
      <c r="OG3394" s="29"/>
      <c r="OH3394" s="29"/>
    </row>
    <row r="3395" spans="1:398" ht="16.5" customHeight="1">
      <c r="A3395" s="41" t="s">
        <v>8908</v>
      </c>
      <c r="B3395" s="41"/>
      <c r="C3395" s="368"/>
      <c r="D3395" s="41"/>
      <c r="E3395" s="308" t="s">
        <v>99</v>
      </c>
      <c r="F3395" s="308" t="s">
        <v>83</v>
      </c>
      <c r="G3395" s="308" t="s">
        <v>2581</v>
      </c>
      <c r="H3395" s="308">
        <v>2011</v>
      </c>
      <c r="I3395" s="308">
        <v>60</v>
      </c>
      <c r="J3395" s="308">
        <v>0</v>
      </c>
      <c r="K3395" s="308">
        <v>0</v>
      </c>
      <c r="L3395" s="16" t="s">
        <v>2572</v>
      </c>
      <c r="M3395" s="106"/>
      <c r="N3395" s="16" t="s">
        <v>2570</v>
      </c>
      <c r="O3395" s="17">
        <v>1920</v>
      </c>
      <c r="P3395" s="17">
        <v>0</v>
      </c>
      <c r="Q3395" s="17">
        <v>0</v>
      </c>
      <c r="R3395" s="18" t="s">
        <v>33</v>
      </c>
      <c r="S3395" s="19">
        <v>60</v>
      </c>
      <c r="T3395" s="19">
        <v>110</v>
      </c>
      <c r="U3395" s="19">
        <v>2</v>
      </c>
      <c r="V3395" s="19">
        <v>0</v>
      </c>
      <c r="W3395" s="20">
        <v>0.13500000000000001</v>
      </c>
      <c r="X3395" s="21">
        <v>15552.000000000004</v>
      </c>
      <c r="Y3395" s="22" t="s">
        <v>33</v>
      </c>
      <c r="Z3395" s="14"/>
      <c r="AA3395" s="24"/>
      <c r="AB3395" s="14"/>
      <c r="AC3395" s="14"/>
      <c r="AD3395" s="25"/>
      <c r="AE3395" s="26"/>
      <c r="AF3395" s="27"/>
      <c r="AG3395" s="309"/>
      <c r="AH3395" s="309"/>
      <c r="AI3395" s="309"/>
      <c r="AJ3395" s="309"/>
      <c r="AK3395" s="309"/>
      <c r="AL3395" s="309"/>
      <c r="AM3395" s="309"/>
      <c r="AN3395" s="309"/>
      <c r="AO3395" s="309"/>
      <c r="AP3395" s="29"/>
      <c r="AQ3395" s="29"/>
      <c r="AR3395" s="29"/>
      <c r="AS3395" s="29"/>
      <c r="AT3395" s="29"/>
      <c r="AU3395" s="29"/>
      <c r="AV3395" s="29"/>
      <c r="AW3395" s="29"/>
      <c r="AX3395" s="29"/>
      <c r="AY3395" s="29"/>
      <c r="AZ3395" s="29"/>
      <c r="BA3395" s="29"/>
      <c r="BB3395" s="29"/>
      <c r="BC3395" s="29"/>
      <c r="BD3395" s="29"/>
      <c r="BE3395" s="29"/>
      <c r="BF3395" s="29"/>
      <c r="BG3395" s="29"/>
      <c r="BH3395" s="29"/>
      <c r="BI3395" s="29"/>
      <c r="BJ3395" s="29"/>
      <c r="BK3395" s="29"/>
      <c r="BL3395" s="29"/>
      <c r="BM3395" s="29"/>
      <c r="BN3395" s="29"/>
      <c r="BO3395" s="29"/>
      <c r="BP3395" s="29"/>
      <c r="BQ3395" s="29"/>
      <c r="BR3395" s="29"/>
      <c r="BS3395" s="29"/>
      <c r="BT3395" s="29"/>
      <c r="BU3395" s="29"/>
      <c r="BV3395" s="29"/>
      <c r="BW3395" s="29"/>
      <c r="BX3395" s="29"/>
      <c r="BY3395" s="29"/>
      <c r="BZ3395" s="29"/>
      <c r="CA3395" s="29"/>
      <c r="CB3395" s="29"/>
      <c r="CC3395" s="29"/>
      <c r="CD3395" s="29"/>
      <c r="CE3395" s="29"/>
      <c r="CF3395" s="29"/>
      <c r="CG3395" s="29"/>
      <c r="CH3395" s="29"/>
      <c r="CI3395" s="29"/>
      <c r="CJ3395" s="29"/>
      <c r="CK3395" s="29"/>
      <c r="CL3395" s="29"/>
      <c r="CM3395" s="29"/>
      <c r="CN3395" s="29"/>
      <c r="CO3395" s="29"/>
      <c r="CP3395" s="29"/>
      <c r="CQ3395" s="29"/>
      <c r="CR3395" s="29"/>
      <c r="CS3395" s="29"/>
      <c r="CT3395" s="29"/>
      <c r="CU3395" s="29"/>
      <c r="CV3395" s="29"/>
      <c r="CW3395" s="29"/>
      <c r="CX3395" s="29"/>
      <c r="CY3395" s="29"/>
      <c r="CZ3395" s="29"/>
      <c r="DA3395" s="29"/>
      <c r="DB3395" s="29"/>
      <c r="DC3395" s="29"/>
      <c r="DD3395" s="29"/>
      <c r="DE3395" s="29"/>
      <c r="DF3395" s="29"/>
      <c r="DG3395" s="29"/>
      <c r="DH3395" s="29"/>
      <c r="DI3395" s="29"/>
      <c r="DJ3395" s="29"/>
      <c r="DK3395" s="29"/>
      <c r="DL3395" s="29"/>
      <c r="DM3395" s="29"/>
      <c r="DN3395" s="29"/>
      <c r="DO3395" s="29"/>
      <c r="DP3395" s="29"/>
      <c r="DQ3395" s="29"/>
      <c r="DR3395" s="29"/>
      <c r="DS3395" s="29"/>
      <c r="DT3395" s="29"/>
      <c r="DU3395" s="29"/>
      <c r="DV3395" s="29"/>
      <c r="DW3395" s="29"/>
      <c r="DX3395" s="29"/>
      <c r="DY3395" s="29"/>
      <c r="DZ3395" s="29"/>
      <c r="EA3395" s="29"/>
      <c r="EB3395" s="29"/>
      <c r="EC3395" s="29"/>
      <c r="ED3395" s="29"/>
      <c r="EE3395" s="29"/>
      <c r="EF3395" s="29"/>
      <c r="EG3395" s="29"/>
      <c r="EH3395" s="29"/>
      <c r="EI3395" s="29"/>
      <c r="EJ3395" s="29"/>
      <c r="EK3395" s="29"/>
      <c r="EL3395" s="29"/>
      <c r="EM3395" s="29"/>
      <c r="EN3395" s="29"/>
      <c r="EO3395" s="29"/>
      <c r="EP3395" s="29"/>
      <c r="EQ3395" s="29"/>
      <c r="ER3395" s="29"/>
      <c r="ES3395" s="29"/>
      <c r="ET3395" s="29"/>
      <c r="EU3395" s="29"/>
      <c r="EV3395" s="29"/>
      <c r="EW3395" s="29"/>
      <c r="EX3395" s="29"/>
      <c r="EY3395" s="29"/>
      <c r="EZ3395" s="29"/>
      <c r="FA3395" s="29"/>
      <c r="FB3395" s="29"/>
      <c r="FC3395" s="29"/>
      <c r="FD3395" s="29"/>
      <c r="FE3395" s="29"/>
      <c r="FF3395" s="29"/>
      <c r="FG3395" s="29"/>
      <c r="FH3395" s="29"/>
      <c r="FI3395" s="29"/>
      <c r="FJ3395" s="29"/>
      <c r="FK3395" s="29"/>
      <c r="FL3395" s="29"/>
      <c r="FM3395" s="29"/>
      <c r="FN3395" s="29"/>
      <c r="FO3395" s="29"/>
      <c r="FP3395" s="29"/>
      <c r="FQ3395" s="29"/>
      <c r="FR3395" s="29"/>
      <c r="FS3395" s="29"/>
      <c r="FT3395" s="29"/>
      <c r="FU3395" s="29"/>
      <c r="FV3395" s="29"/>
      <c r="FW3395" s="29"/>
      <c r="FX3395" s="29"/>
      <c r="FY3395" s="29"/>
      <c r="FZ3395" s="29"/>
      <c r="GA3395" s="29"/>
      <c r="GB3395" s="29"/>
      <c r="GC3395" s="29"/>
      <c r="GD3395" s="29"/>
      <c r="GE3395" s="29"/>
      <c r="GF3395" s="29"/>
      <c r="GG3395" s="29"/>
      <c r="GH3395" s="29"/>
      <c r="GI3395" s="29"/>
      <c r="GJ3395" s="29"/>
      <c r="GK3395" s="29"/>
      <c r="GL3395" s="29"/>
      <c r="GM3395" s="29"/>
      <c r="GN3395" s="29"/>
      <c r="GO3395" s="29"/>
      <c r="GP3395" s="29"/>
      <c r="GQ3395" s="29"/>
      <c r="GR3395" s="29"/>
      <c r="GS3395" s="29"/>
      <c r="GT3395" s="29"/>
      <c r="GU3395" s="29"/>
      <c r="GV3395" s="29"/>
      <c r="GW3395" s="29"/>
      <c r="GX3395" s="29"/>
      <c r="GY3395" s="29"/>
      <c r="GZ3395" s="29"/>
      <c r="HA3395" s="29"/>
      <c r="HB3395" s="29"/>
      <c r="HC3395" s="29"/>
      <c r="HD3395" s="29"/>
      <c r="HE3395" s="29"/>
      <c r="HF3395" s="29"/>
      <c r="HG3395" s="29"/>
      <c r="HH3395" s="29"/>
      <c r="HI3395" s="29"/>
      <c r="HJ3395" s="29"/>
      <c r="HK3395" s="29"/>
      <c r="HL3395" s="29"/>
      <c r="HM3395" s="29"/>
      <c r="HN3395" s="29"/>
      <c r="HO3395" s="29"/>
      <c r="HP3395" s="29"/>
      <c r="HQ3395" s="29"/>
      <c r="HR3395" s="29"/>
      <c r="HS3395" s="29"/>
      <c r="HT3395" s="29"/>
      <c r="HU3395" s="29"/>
      <c r="HV3395" s="29"/>
      <c r="HW3395" s="29"/>
      <c r="HX3395" s="29"/>
      <c r="HY3395" s="29"/>
      <c r="HZ3395" s="29"/>
      <c r="IA3395" s="29"/>
      <c r="IB3395" s="29"/>
      <c r="IC3395" s="29"/>
      <c r="ID3395" s="29"/>
      <c r="IE3395" s="29"/>
      <c r="IF3395" s="29"/>
      <c r="IG3395" s="29"/>
      <c r="IH3395" s="29"/>
      <c r="II3395" s="29"/>
      <c r="IJ3395" s="29"/>
      <c r="IK3395" s="29"/>
      <c r="IL3395" s="29"/>
      <c r="IM3395" s="29"/>
      <c r="IN3395" s="29"/>
      <c r="IO3395" s="29"/>
      <c r="IP3395" s="29"/>
      <c r="IQ3395" s="29"/>
      <c r="IR3395" s="29"/>
      <c r="IS3395" s="29"/>
      <c r="IT3395" s="29"/>
      <c r="IU3395" s="29"/>
      <c r="IV3395" s="29"/>
      <c r="IW3395" s="29"/>
      <c r="IX3395" s="29"/>
      <c r="IY3395" s="29"/>
      <c r="IZ3395" s="29"/>
      <c r="JA3395" s="29"/>
      <c r="JB3395" s="29"/>
      <c r="JC3395" s="29"/>
      <c r="JD3395" s="29"/>
      <c r="JE3395" s="29"/>
      <c r="JF3395" s="29"/>
      <c r="JG3395" s="29"/>
      <c r="JH3395" s="29"/>
      <c r="JI3395" s="29"/>
      <c r="JJ3395" s="29"/>
      <c r="JK3395" s="29"/>
      <c r="JL3395" s="29"/>
      <c r="JM3395" s="29"/>
      <c r="JN3395" s="29"/>
      <c r="JO3395" s="29"/>
      <c r="JP3395" s="29"/>
      <c r="JQ3395" s="29"/>
      <c r="JR3395" s="29"/>
      <c r="JS3395" s="29"/>
      <c r="JT3395" s="29"/>
      <c r="JU3395" s="29"/>
      <c r="JV3395" s="29"/>
      <c r="JW3395" s="29"/>
      <c r="JX3395" s="29"/>
      <c r="JY3395" s="29"/>
      <c r="JZ3395" s="29"/>
      <c r="KA3395" s="29"/>
      <c r="KB3395" s="29"/>
      <c r="KC3395" s="29"/>
      <c r="KD3395" s="29"/>
      <c r="KE3395" s="29"/>
      <c r="KF3395" s="29"/>
      <c r="KG3395" s="29"/>
      <c r="KH3395" s="29"/>
      <c r="KI3395" s="29"/>
      <c r="KJ3395" s="29"/>
      <c r="KK3395" s="29"/>
      <c r="KL3395" s="29"/>
      <c r="KM3395" s="29"/>
      <c r="KN3395" s="29"/>
      <c r="KO3395" s="29"/>
      <c r="KP3395" s="29"/>
      <c r="KQ3395" s="29"/>
      <c r="KR3395" s="29"/>
      <c r="KS3395" s="29"/>
      <c r="KT3395" s="29"/>
      <c r="KU3395" s="29"/>
      <c r="KV3395" s="29"/>
      <c r="KW3395" s="29"/>
      <c r="KX3395" s="29"/>
      <c r="KY3395" s="29"/>
      <c r="KZ3395" s="29"/>
      <c r="LA3395" s="29"/>
      <c r="LB3395" s="29"/>
      <c r="LC3395" s="29"/>
      <c r="LD3395" s="29"/>
      <c r="LE3395" s="29"/>
      <c r="LF3395" s="29"/>
      <c r="LG3395" s="29"/>
      <c r="LH3395" s="29"/>
      <c r="LI3395" s="29"/>
      <c r="LJ3395" s="29"/>
      <c r="LK3395" s="29"/>
      <c r="LL3395" s="29"/>
      <c r="LM3395" s="29"/>
      <c r="LN3395" s="29"/>
      <c r="LO3395" s="29"/>
      <c r="LP3395" s="29"/>
      <c r="LQ3395" s="29"/>
      <c r="LR3395" s="29"/>
      <c r="LS3395" s="29"/>
      <c r="LT3395" s="29"/>
      <c r="LU3395" s="29"/>
      <c r="LV3395" s="29"/>
      <c r="LW3395" s="29"/>
      <c r="LX3395" s="29"/>
      <c r="LY3395" s="29"/>
      <c r="LZ3395" s="29"/>
      <c r="MA3395" s="29"/>
      <c r="MB3395" s="29"/>
      <c r="MC3395" s="29"/>
      <c r="MD3395" s="29"/>
      <c r="ME3395" s="29"/>
      <c r="MF3395" s="29"/>
      <c r="MG3395" s="29"/>
      <c r="MH3395" s="29"/>
      <c r="MI3395" s="29"/>
      <c r="MJ3395" s="29"/>
      <c r="MK3395" s="29"/>
      <c r="ML3395" s="29"/>
      <c r="MM3395" s="29"/>
      <c r="MN3395" s="29"/>
      <c r="MO3395" s="29"/>
      <c r="MP3395" s="29"/>
      <c r="MQ3395" s="29"/>
      <c r="MR3395" s="29"/>
      <c r="MS3395" s="29"/>
      <c r="MT3395" s="29"/>
      <c r="MU3395" s="29"/>
      <c r="MV3395" s="29"/>
      <c r="MW3395" s="29"/>
      <c r="MX3395" s="29"/>
      <c r="MY3395" s="29"/>
      <c r="MZ3395" s="29"/>
      <c r="NA3395" s="29"/>
      <c r="NB3395" s="29"/>
      <c r="NC3395" s="29"/>
      <c r="ND3395" s="29"/>
      <c r="NE3395" s="29"/>
      <c r="NF3395" s="29"/>
      <c r="NG3395" s="29"/>
      <c r="NH3395" s="29"/>
      <c r="NI3395" s="29"/>
      <c r="NJ3395" s="29"/>
      <c r="NK3395" s="29"/>
      <c r="NL3395" s="29"/>
      <c r="NM3395" s="29"/>
      <c r="NN3395" s="29"/>
      <c r="NO3395" s="29"/>
      <c r="NP3395" s="29"/>
      <c r="NQ3395" s="29"/>
      <c r="NR3395" s="29"/>
      <c r="NS3395" s="29"/>
      <c r="NT3395" s="29"/>
      <c r="NU3395" s="29"/>
      <c r="NV3395" s="29"/>
      <c r="NW3395" s="29"/>
      <c r="NX3395" s="29"/>
      <c r="NY3395" s="29"/>
      <c r="NZ3395" s="29"/>
      <c r="OA3395" s="29"/>
      <c r="OB3395" s="29"/>
      <c r="OC3395" s="29"/>
      <c r="OD3395" s="29"/>
      <c r="OE3395" s="29"/>
      <c r="OF3395" s="29"/>
      <c r="OG3395" s="29"/>
      <c r="OH3395" s="29"/>
    </row>
    <row r="3396" spans="1:398" ht="16.5" customHeight="1">
      <c r="A3396" s="41" t="s">
        <v>8908</v>
      </c>
      <c r="B3396" s="41"/>
      <c r="C3396" s="368"/>
      <c r="D3396" s="41"/>
      <c r="E3396" s="308" t="s">
        <v>99</v>
      </c>
      <c r="F3396" s="308" t="s">
        <v>83</v>
      </c>
      <c r="G3396" s="308" t="s">
        <v>2582</v>
      </c>
      <c r="H3396" s="308">
        <v>2011</v>
      </c>
      <c r="I3396" s="308">
        <v>60</v>
      </c>
      <c r="J3396" s="308">
        <v>0</v>
      </c>
      <c r="K3396" s="308">
        <v>0</v>
      </c>
      <c r="L3396" s="16" t="s">
        <v>2576</v>
      </c>
      <c r="M3396" s="106"/>
      <c r="N3396" s="16" t="s">
        <v>2570</v>
      </c>
      <c r="O3396" s="17">
        <v>1920</v>
      </c>
      <c r="P3396" s="17">
        <v>0</v>
      </c>
      <c r="Q3396" s="17">
        <v>0</v>
      </c>
      <c r="R3396" s="18" t="s">
        <v>33</v>
      </c>
      <c r="S3396" s="19">
        <v>60</v>
      </c>
      <c r="T3396" s="19">
        <v>110</v>
      </c>
      <c r="U3396" s="19">
        <v>2</v>
      </c>
      <c r="V3396" s="19">
        <v>0</v>
      </c>
      <c r="W3396" s="20">
        <v>0.13500000000000001</v>
      </c>
      <c r="X3396" s="21">
        <v>15552.000000000004</v>
      </c>
      <c r="Y3396" s="22" t="s">
        <v>33</v>
      </c>
      <c r="Z3396" s="14"/>
      <c r="AA3396" s="24"/>
      <c r="AB3396" s="14"/>
      <c r="AC3396" s="14"/>
      <c r="AD3396" s="25"/>
      <c r="AE3396" s="26"/>
      <c r="AF3396" s="27"/>
      <c r="AG3396" s="309"/>
      <c r="AH3396" s="309"/>
      <c r="AI3396" s="309"/>
      <c r="AJ3396" s="309"/>
      <c r="AK3396" s="309"/>
      <c r="AL3396" s="309"/>
      <c r="AM3396" s="309"/>
      <c r="AN3396" s="309"/>
      <c r="AO3396" s="309"/>
      <c r="AP3396" s="29"/>
      <c r="AQ3396" s="29"/>
      <c r="AR3396" s="29"/>
      <c r="AS3396" s="29"/>
      <c r="AT3396" s="29"/>
      <c r="AU3396" s="29"/>
      <c r="AV3396" s="29"/>
      <c r="AW3396" s="29"/>
      <c r="AX3396" s="29"/>
      <c r="AY3396" s="29"/>
      <c r="AZ3396" s="29"/>
      <c r="BA3396" s="29"/>
      <c r="BB3396" s="29"/>
      <c r="BC3396" s="29"/>
      <c r="BD3396" s="29"/>
      <c r="BE3396" s="29"/>
      <c r="BF3396" s="29"/>
      <c r="BG3396" s="29"/>
      <c r="BH3396" s="29"/>
      <c r="BI3396" s="29"/>
      <c r="BJ3396" s="29"/>
      <c r="BK3396" s="29"/>
      <c r="BL3396" s="29"/>
      <c r="BM3396" s="29"/>
      <c r="BN3396" s="29"/>
      <c r="BO3396" s="29"/>
      <c r="BP3396" s="29"/>
      <c r="BQ3396" s="29"/>
      <c r="BR3396" s="29"/>
      <c r="BS3396" s="29"/>
      <c r="BT3396" s="29"/>
      <c r="BU3396" s="29"/>
      <c r="BV3396" s="29"/>
      <c r="BW3396" s="29"/>
      <c r="BX3396" s="29"/>
      <c r="BY3396" s="29"/>
      <c r="BZ3396" s="29"/>
      <c r="CA3396" s="29"/>
      <c r="CB3396" s="29"/>
      <c r="CC3396" s="29"/>
      <c r="CD3396" s="29"/>
      <c r="CE3396" s="29"/>
      <c r="CF3396" s="29"/>
      <c r="CG3396" s="29"/>
      <c r="CH3396" s="29"/>
      <c r="CI3396" s="29"/>
      <c r="CJ3396" s="29"/>
      <c r="CK3396" s="29"/>
      <c r="CL3396" s="29"/>
      <c r="CM3396" s="29"/>
      <c r="CN3396" s="29"/>
      <c r="CO3396" s="29"/>
      <c r="CP3396" s="29"/>
      <c r="CQ3396" s="29"/>
      <c r="CR3396" s="29"/>
      <c r="CS3396" s="29"/>
      <c r="CT3396" s="29"/>
      <c r="CU3396" s="29"/>
      <c r="CV3396" s="29"/>
      <c r="CW3396" s="29"/>
      <c r="CX3396" s="29"/>
      <c r="CY3396" s="29"/>
      <c r="CZ3396" s="29"/>
      <c r="DA3396" s="29"/>
      <c r="DB3396" s="29"/>
      <c r="DC3396" s="29"/>
      <c r="DD3396" s="29"/>
      <c r="DE3396" s="29"/>
      <c r="DF3396" s="29"/>
      <c r="DG3396" s="29"/>
      <c r="DH3396" s="29"/>
      <c r="DI3396" s="29"/>
      <c r="DJ3396" s="29"/>
      <c r="DK3396" s="29"/>
      <c r="DL3396" s="29"/>
      <c r="DM3396" s="29"/>
      <c r="DN3396" s="29"/>
      <c r="DO3396" s="29"/>
      <c r="DP3396" s="29"/>
      <c r="DQ3396" s="29"/>
      <c r="DR3396" s="29"/>
      <c r="DS3396" s="29"/>
      <c r="DT3396" s="29"/>
      <c r="DU3396" s="29"/>
      <c r="DV3396" s="29"/>
      <c r="DW3396" s="29"/>
      <c r="DX3396" s="29"/>
      <c r="DY3396" s="29"/>
      <c r="DZ3396" s="29"/>
      <c r="EA3396" s="29"/>
      <c r="EB3396" s="29"/>
      <c r="EC3396" s="29"/>
      <c r="ED3396" s="29"/>
      <c r="EE3396" s="29"/>
      <c r="EF3396" s="29"/>
      <c r="EG3396" s="29"/>
      <c r="EH3396" s="29"/>
      <c r="EI3396" s="29"/>
      <c r="EJ3396" s="29"/>
      <c r="EK3396" s="29"/>
      <c r="EL3396" s="29"/>
      <c r="EM3396" s="29"/>
      <c r="EN3396" s="29"/>
      <c r="EO3396" s="29"/>
      <c r="EP3396" s="29"/>
      <c r="EQ3396" s="29"/>
      <c r="ER3396" s="29"/>
      <c r="ES3396" s="29"/>
      <c r="ET3396" s="29"/>
      <c r="EU3396" s="29"/>
      <c r="EV3396" s="29"/>
      <c r="EW3396" s="29"/>
      <c r="EX3396" s="29"/>
      <c r="EY3396" s="29"/>
      <c r="EZ3396" s="29"/>
      <c r="FA3396" s="29"/>
      <c r="FB3396" s="29"/>
      <c r="FC3396" s="29"/>
      <c r="FD3396" s="29"/>
      <c r="FE3396" s="29"/>
      <c r="FF3396" s="29"/>
      <c r="FG3396" s="29"/>
      <c r="FH3396" s="29"/>
      <c r="FI3396" s="29"/>
      <c r="FJ3396" s="29"/>
      <c r="FK3396" s="29"/>
      <c r="FL3396" s="29"/>
      <c r="FM3396" s="29"/>
      <c r="FN3396" s="29"/>
      <c r="FO3396" s="29"/>
      <c r="FP3396" s="29"/>
      <c r="FQ3396" s="29"/>
      <c r="FR3396" s="29"/>
      <c r="FS3396" s="29"/>
      <c r="FT3396" s="29"/>
      <c r="FU3396" s="29"/>
      <c r="FV3396" s="29"/>
      <c r="FW3396" s="29"/>
      <c r="FX3396" s="29"/>
      <c r="FY3396" s="29"/>
      <c r="FZ3396" s="29"/>
      <c r="GA3396" s="29"/>
      <c r="GB3396" s="29"/>
      <c r="GC3396" s="29"/>
      <c r="GD3396" s="29"/>
      <c r="GE3396" s="29"/>
      <c r="GF3396" s="29"/>
      <c r="GG3396" s="29"/>
      <c r="GH3396" s="29"/>
      <c r="GI3396" s="29"/>
      <c r="GJ3396" s="29"/>
      <c r="GK3396" s="29"/>
      <c r="GL3396" s="29"/>
      <c r="GM3396" s="29"/>
      <c r="GN3396" s="29"/>
      <c r="GO3396" s="29"/>
      <c r="GP3396" s="29"/>
      <c r="GQ3396" s="29"/>
      <c r="GR3396" s="29"/>
      <c r="GS3396" s="29"/>
      <c r="GT3396" s="29"/>
      <c r="GU3396" s="29"/>
      <c r="GV3396" s="29"/>
      <c r="GW3396" s="29"/>
      <c r="GX3396" s="29"/>
      <c r="GY3396" s="29"/>
      <c r="GZ3396" s="29"/>
      <c r="HA3396" s="29"/>
      <c r="HB3396" s="29"/>
      <c r="HC3396" s="29"/>
      <c r="HD3396" s="29"/>
      <c r="HE3396" s="29"/>
      <c r="HF3396" s="29"/>
      <c r="HG3396" s="29"/>
      <c r="HH3396" s="29"/>
      <c r="HI3396" s="29"/>
      <c r="HJ3396" s="29"/>
      <c r="HK3396" s="29"/>
      <c r="HL3396" s="29"/>
      <c r="HM3396" s="29"/>
      <c r="HN3396" s="29"/>
      <c r="HO3396" s="29"/>
      <c r="HP3396" s="29"/>
      <c r="HQ3396" s="29"/>
      <c r="HR3396" s="29"/>
      <c r="HS3396" s="29"/>
      <c r="HT3396" s="29"/>
      <c r="HU3396" s="29"/>
      <c r="HV3396" s="29"/>
      <c r="HW3396" s="29"/>
      <c r="HX3396" s="29"/>
      <c r="HY3396" s="29"/>
      <c r="HZ3396" s="29"/>
      <c r="IA3396" s="29"/>
      <c r="IB3396" s="29"/>
      <c r="IC3396" s="29"/>
      <c r="ID3396" s="29"/>
      <c r="IE3396" s="29"/>
      <c r="IF3396" s="29"/>
      <c r="IG3396" s="29"/>
      <c r="IH3396" s="29"/>
      <c r="II3396" s="29"/>
      <c r="IJ3396" s="29"/>
      <c r="IK3396" s="29"/>
      <c r="IL3396" s="29"/>
      <c r="IM3396" s="29"/>
      <c r="IN3396" s="29"/>
      <c r="IO3396" s="29"/>
      <c r="IP3396" s="29"/>
      <c r="IQ3396" s="29"/>
      <c r="IR3396" s="29"/>
      <c r="IS3396" s="29"/>
      <c r="IT3396" s="29"/>
      <c r="IU3396" s="29"/>
      <c r="IV3396" s="29"/>
      <c r="IW3396" s="29"/>
      <c r="IX3396" s="29"/>
      <c r="IY3396" s="29"/>
      <c r="IZ3396" s="29"/>
      <c r="JA3396" s="29"/>
      <c r="JB3396" s="29"/>
      <c r="JC3396" s="29"/>
      <c r="JD3396" s="29"/>
      <c r="JE3396" s="29"/>
      <c r="JF3396" s="29"/>
      <c r="JG3396" s="29"/>
      <c r="JH3396" s="29"/>
      <c r="JI3396" s="29"/>
      <c r="JJ3396" s="29"/>
      <c r="JK3396" s="29"/>
      <c r="JL3396" s="29"/>
      <c r="JM3396" s="29"/>
      <c r="JN3396" s="29"/>
      <c r="JO3396" s="29"/>
      <c r="JP3396" s="29"/>
      <c r="JQ3396" s="29"/>
      <c r="JR3396" s="29"/>
      <c r="JS3396" s="29"/>
      <c r="JT3396" s="29"/>
      <c r="JU3396" s="29"/>
      <c r="JV3396" s="29"/>
      <c r="JW3396" s="29"/>
      <c r="JX3396" s="29"/>
      <c r="JY3396" s="29"/>
      <c r="JZ3396" s="29"/>
      <c r="KA3396" s="29"/>
      <c r="KB3396" s="29"/>
      <c r="KC3396" s="29"/>
      <c r="KD3396" s="29"/>
      <c r="KE3396" s="29"/>
      <c r="KF3396" s="29"/>
      <c r="KG3396" s="29"/>
      <c r="KH3396" s="29"/>
      <c r="KI3396" s="29"/>
      <c r="KJ3396" s="29"/>
      <c r="KK3396" s="29"/>
      <c r="KL3396" s="29"/>
      <c r="KM3396" s="29"/>
      <c r="KN3396" s="29"/>
      <c r="KO3396" s="29"/>
      <c r="KP3396" s="29"/>
      <c r="KQ3396" s="29"/>
      <c r="KR3396" s="29"/>
      <c r="KS3396" s="29"/>
      <c r="KT3396" s="29"/>
      <c r="KU3396" s="29"/>
      <c r="KV3396" s="29"/>
      <c r="KW3396" s="29"/>
      <c r="KX3396" s="29"/>
      <c r="KY3396" s="29"/>
      <c r="KZ3396" s="29"/>
      <c r="LA3396" s="29"/>
      <c r="LB3396" s="29"/>
      <c r="LC3396" s="29"/>
      <c r="LD3396" s="29"/>
      <c r="LE3396" s="29"/>
      <c r="LF3396" s="29"/>
      <c r="LG3396" s="29"/>
      <c r="LH3396" s="29"/>
      <c r="LI3396" s="29"/>
      <c r="LJ3396" s="29"/>
      <c r="LK3396" s="29"/>
      <c r="LL3396" s="29"/>
      <c r="LM3396" s="29"/>
      <c r="LN3396" s="29"/>
      <c r="LO3396" s="29"/>
      <c r="LP3396" s="29"/>
      <c r="LQ3396" s="29"/>
      <c r="LR3396" s="29"/>
      <c r="LS3396" s="29"/>
      <c r="LT3396" s="29"/>
      <c r="LU3396" s="29"/>
      <c r="LV3396" s="29"/>
      <c r="LW3396" s="29"/>
      <c r="LX3396" s="29"/>
      <c r="LY3396" s="29"/>
      <c r="LZ3396" s="29"/>
      <c r="MA3396" s="29"/>
      <c r="MB3396" s="29"/>
      <c r="MC3396" s="29"/>
      <c r="MD3396" s="29"/>
      <c r="ME3396" s="29"/>
      <c r="MF3396" s="29"/>
      <c r="MG3396" s="29"/>
      <c r="MH3396" s="29"/>
      <c r="MI3396" s="29"/>
      <c r="MJ3396" s="29"/>
      <c r="MK3396" s="29"/>
      <c r="ML3396" s="29"/>
      <c r="MM3396" s="29"/>
      <c r="MN3396" s="29"/>
      <c r="MO3396" s="29"/>
      <c r="MP3396" s="29"/>
      <c r="MQ3396" s="29"/>
      <c r="MR3396" s="29"/>
      <c r="MS3396" s="29"/>
      <c r="MT3396" s="29"/>
      <c r="MU3396" s="29"/>
      <c r="MV3396" s="29"/>
      <c r="MW3396" s="29"/>
      <c r="MX3396" s="29"/>
      <c r="MY3396" s="29"/>
      <c r="MZ3396" s="29"/>
      <c r="NA3396" s="29"/>
      <c r="NB3396" s="29"/>
      <c r="NC3396" s="29"/>
      <c r="ND3396" s="29"/>
      <c r="NE3396" s="29"/>
      <c r="NF3396" s="29"/>
      <c r="NG3396" s="29"/>
      <c r="NH3396" s="29"/>
      <c r="NI3396" s="29"/>
      <c r="NJ3396" s="29"/>
      <c r="NK3396" s="29"/>
      <c r="NL3396" s="29"/>
      <c r="NM3396" s="29"/>
      <c r="NN3396" s="29"/>
      <c r="NO3396" s="29"/>
      <c r="NP3396" s="29"/>
      <c r="NQ3396" s="29"/>
      <c r="NR3396" s="29"/>
      <c r="NS3396" s="29"/>
      <c r="NT3396" s="29"/>
      <c r="NU3396" s="29"/>
      <c r="NV3396" s="29"/>
      <c r="NW3396" s="29"/>
      <c r="NX3396" s="29"/>
      <c r="NY3396" s="29"/>
      <c r="NZ3396" s="29"/>
      <c r="OA3396" s="29"/>
      <c r="OB3396" s="29"/>
      <c r="OC3396" s="29"/>
      <c r="OD3396" s="29"/>
      <c r="OE3396" s="29"/>
      <c r="OF3396" s="29"/>
      <c r="OG3396" s="29"/>
      <c r="OH3396" s="29"/>
    </row>
    <row r="3397" spans="1:398" ht="16.5" customHeight="1">
      <c r="A3397" s="41" t="s">
        <v>8908</v>
      </c>
      <c r="B3397" s="41"/>
      <c r="C3397" s="368"/>
      <c r="D3397" s="41"/>
      <c r="E3397" s="308" t="s">
        <v>2779</v>
      </c>
      <c r="F3397" s="308" t="s">
        <v>2705</v>
      </c>
      <c r="G3397" s="308" t="s">
        <v>2780</v>
      </c>
      <c r="H3397" s="308">
        <v>2003</v>
      </c>
      <c r="I3397" s="308">
        <v>1</v>
      </c>
      <c r="J3397" s="308">
        <v>0</v>
      </c>
      <c r="K3397" s="308">
        <v>0</v>
      </c>
      <c r="L3397" s="16" t="s">
        <v>2585</v>
      </c>
      <c r="M3397" s="106"/>
      <c r="N3397" s="16" t="s">
        <v>2570</v>
      </c>
      <c r="O3397" s="17">
        <v>8760</v>
      </c>
      <c r="P3397" s="17">
        <v>0</v>
      </c>
      <c r="Q3397" s="17">
        <v>0</v>
      </c>
      <c r="R3397" s="18" t="s">
        <v>33</v>
      </c>
      <c r="S3397" s="19">
        <v>60</v>
      </c>
      <c r="T3397" s="19">
        <v>110</v>
      </c>
      <c r="U3397" s="19">
        <v>2</v>
      </c>
      <c r="V3397" s="19">
        <v>0</v>
      </c>
      <c r="W3397" s="20">
        <v>0.03</v>
      </c>
      <c r="X3397" s="21">
        <v>262.8</v>
      </c>
      <c r="Y3397" s="22" t="s">
        <v>33</v>
      </c>
      <c r="Z3397" s="14"/>
      <c r="AA3397" s="24"/>
      <c r="AB3397" s="14"/>
      <c r="AC3397" s="14"/>
      <c r="AD3397" s="25"/>
      <c r="AE3397" s="26"/>
      <c r="AF3397" s="27"/>
      <c r="AG3397" s="309"/>
      <c r="AH3397" s="309"/>
      <c r="AI3397" s="309"/>
      <c r="AJ3397" s="309"/>
      <c r="AK3397" s="309"/>
      <c r="AL3397" s="309"/>
      <c r="AM3397" s="309"/>
      <c r="AN3397" s="309"/>
      <c r="AO3397" s="309"/>
      <c r="AP3397" s="29"/>
      <c r="AQ3397" s="29"/>
      <c r="AR3397" s="29"/>
      <c r="AS3397" s="29"/>
      <c r="AT3397" s="29"/>
      <c r="AU3397" s="29"/>
      <c r="AV3397" s="29"/>
      <c r="AW3397" s="29"/>
      <c r="AX3397" s="29"/>
      <c r="AY3397" s="29"/>
      <c r="AZ3397" s="29"/>
      <c r="BA3397" s="29"/>
      <c r="BB3397" s="29"/>
      <c r="BC3397" s="29"/>
      <c r="BD3397" s="29"/>
      <c r="BE3397" s="29"/>
      <c r="BF3397" s="29"/>
      <c r="BG3397" s="29"/>
      <c r="BH3397" s="29"/>
      <c r="BI3397" s="29"/>
      <c r="BJ3397" s="29"/>
      <c r="BK3397" s="29"/>
      <c r="BL3397" s="29"/>
      <c r="BM3397" s="29"/>
      <c r="BN3397" s="29"/>
      <c r="BO3397" s="29"/>
      <c r="BP3397" s="29"/>
      <c r="BQ3397" s="29"/>
      <c r="BR3397" s="29"/>
      <c r="BS3397" s="29"/>
      <c r="BT3397" s="29"/>
      <c r="BU3397" s="29"/>
      <c r="BV3397" s="29"/>
      <c r="BW3397" s="29"/>
      <c r="BX3397" s="29"/>
      <c r="BY3397" s="29"/>
      <c r="BZ3397" s="29"/>
      <c r="CA3397" s="29"/>
      <c r="CB3397" s="29"/>
      <c r="CC3397" s="29"/>
      <c r="CD3397" s="29"/>
      <c r="CE3397" s="29"/>
      <c r="CF3397" s="29"/>
      <c r="CG3397" s="29"/>
      <c r="CH3397" s="29"/>
      <c r="CI3397" s="29"/>
      <c r="CJ3397" s="29"/>
      <c r="CK3397" s="29"/>
      <c r="CL3397" s="29"/>
      <c r="CM3397" s="29"/>
      <c r="CN3397" s="29"/>
      <c r="CO3397" s="29"/>
      <c r="CP3397" s="29"/>
      <c r="CQ3397" s="29"/>
      <c r="CR3397" s="29"/>
      <c r="CS3397" s="29"/>
      <c r="CT3397" s="29"/>
      <c r="CU3397" s="29"/>
      <c r="CV3397" s="29"/>
      <c r="CW3397" s="29"/>
      <c r="CX3397" s="29"/>
      <c r="CY3397" s="29"/>
      <c r="CZ3397" s="29"/>
      <c r="DA3397" s="29"/>
      <c r="DB3397" s="29"/>
      <c r="DC3397" s="29"/>
      <c r="DD3397" s="29"/>
      <c r="DE3397" s="29"/>
      <c r="DF3397" s="29"/>
      <c r="DG3397" s="29"/>
      <c r="DH3397" s="29"/>
      <c r="DI3397" s="29"/>
      <c r="DJ3397" s="29"/>
      <c r="DK3397" s="29"/>
      <c r="DL3397" s="29"/>
      <c r="DM3397" s="29"/>
      <c r="DN3397" s="29"/>
      <c r="DO3397" s="29"/>
      <c r="DP3397" s="29"/>
      <c r="DQ3397" s="29"/>
      <c r="DR3397" s="29"/>
      <c r="DS3397" s="29"/>
      <c r="DT3397" s="29"/>
      <c r="DU3397" s="29"/>
      <c r="DV3397" s="29"/>
      <c r="DW3397" s="29"/>
      <c r="DX3397" s="29"/>
      <c r="DY3397" s="29"/>
      <c r="DZ3397" s="29"/>
      <c r="EA3397" s="29"/>
      <c r="EB3397" s="29"/>
      <c r="EC3397" s="29"/>
      <c r="ED3397" s="29"/>
      <c r="EE3397" s="29"/>
      <c r="EF3397" s="29"/>
      <c r="EG3397" s="29"/>
      <c r="EH3397" s="29"/>
      <c r="EI3397" s="29"/>
      <c r="EJ3397" s="29"/>
      <c r="EK3397" s="29"/>
      <c r="EL3397" s="29"/>
      <c r="EM3397" s="29"/>
      <c r="EN3397" s="29"/>
      <c r="EO3397" s="29"/>
      <c r="EP3397" s="29"/>
      <c r="EQ3397" s="29"/>
      <c r="ER3397" s="29"/>
      <c r="ES3397" s="29"/>
      <c r="ET3397" s="29"/>
      <c r="EU3397" s="29"/>
      <c r="EV3397" s="29"/>
      <c r="EW3397" s="29"/>
      <c r="EX3397" s="29"/>
      <c r="EY3397" s="29"/>
      <c r="EZ3397" s="29"/>
      <c r="FA3397" s="29"/>
      <c r="FB3397" s="29"/>
      <c r="FC3397" s="29"/>
      <c r="FD3397" s="29"/>
      <c r="FE3397" s="29"/>
      <c r="FF3397" s="29"/>
      <c r="FG3397" s="29"/>
      <c r="FH3397" s="29"/>
      <c r="FI3397" s="29"/>
      <c r="FJ3397" s="29"/>
      <c r="FK3397" s="29"/>
      <c r="FL3397" s="29"/>
      <c r="FM3397" s="29"/>
      <c r="FN3397" s="29"/>
      <c r="FO3397" s="29"/>
      <c r="FP3397" s="29"/>
      <c r="FQ3397" s="29"/>
      <c r="FR3397" s="29"/>
      <c r="FS3397" s="29"/>
      <c r="FT3397" s="29"/>
      <c r="FU3397" s="29"/>
      <c r="FV3397" s="29"/>
      <c r="FW3397" s="29"/>
      <c r="FX3397" s="29"/>
      <c r="FY3397" s="29"/>
      <c r="FZ3397" s="29"/>
      <c r="GA3397" s="29"/>
      <c r="GB3397" s="29"/>
      <c r="GC3397" s="29"/>
      <c r="GD3397" s="29"/>
      <c r="GE3397" s="29"/>
      <c r="GF3397" s="29"/>
      <c r="GG3397" s="29"/>
      <c r="GH3397" s="29"/>
      <c r="GI3397" s="29"/>
      <c r="GJ3397" s="29"/>
      <c r="GK3397" s="29"/>
      <c r="GL3397" s="29"/>
      <c r="GM3397" s="29"/>
      <c r="GN3397" s="29"/>
      <c r="GO3397" s="29"/>
      <c r="GP3397" s="29"/>
      <c r="GQ3397" s="29"/>
      <c r="GR3397" s="29"/>
      <c r="GS3397" s="29"/>
      <c r="GT3397" s="29"/>
      <c r="GU3397" s="29"/>
      <c r="GV3397" s="29"/>
      <c r="GW3397" s="29"/>
      <c r="GX3397" s="29"/>
      <c r="GY3397" s="29"/>
      <c r="GZ3397" s="29"/>
      <c r="HA3397" s="29"/>
      <c r="HB3397" s="29"/>
      <c r="HC3397" s="29"/>
      <c r="HD3397" s="29"/>
      <c r="HE3397" s="29"/>
      <c r="HF3397" s="29"/>
      <c r="HG3397" s="29"/>
      <c r="HH3397" s="29"/>
      <c r="HI3397" s="29"/>
      <c r="HJ3397" s="29"/>
      <c r="HK3397" s="29"/>
      <c r="HL3397" s="29"/>
      <c r="HM3397" s="29"/>
      <c r="HN3397" s="29"/>
      <c r="HO3397" s="29"/>
      <c r="HP3397" s="29"/>
      <c r="HQ3397" s="29"/>
      <c r="HR3397" s="29"/>
      <c r="HS3397" s="29"/>
      <c r="HT3397" s="29"/>
      <c r="HU3397" s="29"/>
      <c r="HV3397" s="29"/>
      <c r="HW3397" s="29"/>
      <c r="HX3397" s="29"/>
      <c r="HY3397" s="29"/>
      <c r="HZ3397" s="29"/>
      <c r="IA3397" s="29"/>
      <c r="IB3397" s="29"/>
      <c r="IC3397" s="29"/>
      <c r="ID3397" s="29"/>
      <c r="IE3397" s="29"/>
      <c r="IF3397" s="29"/>
      <c r="IG3397" s="29"/>
      <c r="IH3397" s="29"/>
      <c r="II3397" s="29"/>
      <c r="IJ3397" s="29"/>
      <c r="IK3397" s="29"/>
      <c r="IL3397" s="29"/>
      <c r="IM3397" s="29"/>
      <c r="IN3397" s="29"/>
      <c r="IO3397" s="29"/>
      <c r="IP3397" s="29"/>
      <c r="IQ3397" s="29"/>
      <c r="IR3397" s="29"/>
      <c r="IS3397" s="29"/>
      <c r="IT3397" s="29"/>
      <c r="IU3397" s="29"/>
      <c r="IV3397" s="29"/>
      <c r="IW3397" s="29"/>
      <c r="IX3397" s="29"/>
      <c r="IY3397" s="29"/>
      <c r="IZ3397" s="29"/>
      <c r="JA3397" s="29"/>
      <c r="JB3397" s="29"/>
      <c r="JC3397" s="29"/>
      <c r="JD3397" s="29"/>
      <c r="JE3397" s="29"/>
      <c r="JF3397" s="29"/>
      <c r="JG3397" s="29"/>
      <c r="JH3397" s="29"/>
      <c r="JI3397" s="29"/>
      <c r="JJ3397" s="29"/>
      <c r="JK3397" s="29"/>
      <c r="JL3397" s="29"/>
      <c r="JM3397" s="29"/>
      <c r="JN3397" s="29"/>
      <c r="JO3397" s="29"/>
      <c r="JP3397" s="29"/>
      <c r="JQ3397" s="29"/>
      <c r="JR3397" s="29"/>
      <c r="JS3397" s="29"/>
      <c r="JT3397" s="29"/>
      <c r="JU3397" s="29"/>
      <c r="JV3397" s="29"/>
      <c r="JW3397" s="29"/>
      <c r="JX3397" s="29"/>
      <c r="JY3397" s="29"/>
      <c r="JZ3397" s="29"/>
      <c r="KA3397" s="29"/>
      <c r="KB3397" s="29"/>
      <c r="KC3397" s="29"/>
      <c r="KD3397" s="29"/>
      <c r="KE3397" s="29"/>
      <c r="KF3397" s="29"/>
      <c r="KG3397" s="29"/>
      <c r="KH3397" s="29"/>
      <c r="KI3397" s="29"/>
      <c r="KJ3397" s="29"/>
      <c r="KK3397" s="29"/>
      <c r="KL3397" s="29"/>
      <c r="KM3397" s="29"/>
      <c r="KN3397" s="29"/>
      <c r="KO3397" s="29"/>
      <c r="KP3397" s="29"/>
      <c r="KQ3397" s="29"/>
      <c r="KR3397" s="29"/>
      <c r="KS3397" s="29"/>
      <c r="KT3397" s="29"/>
      <c r="KU3397" s="29"/>
      <c r="KV3397" s="29"/>
      <c r="KW3397" s="29"/>
      <c r="KX3397" s="29"/>
      <c r="KY3397" s="29"/>
      <c r="KZ3397" s="29"/>
      <c r="LA3397" s="29"/>
      <c r="LB3397" s="29"/>
      <c r="LC3397" s="29"/>
      <c r="LD3397" s="29"/>
      <c r="LE3397" s="29"/>
      <c r="LF3397" s="29"/>
      <c r="LG3397" s="29"/>
      <c r="LH3397" s="29"/>
      <c r="LI3397" s="29"/>
      <c r="LJ3397" s="29"/>
      <c r="LK3397" s="29"/>
      <c r="LL3397" s="29"/>
      <c r="LM3397" s="29"/>
      <c r="LN3397" s="29"/>
      <c r="LO3397" s="29"/>
      <c r="LP3397" s="29"/>
      <c r="LQ3397" s="29"/>
      <c r="LR3397" s="29"/>
      <c r="LS3397" s="29"/>
      <c r="LT3397" s="29"/>
      <c r="LU3397" s="29"/>
      <c r="LV3397" s="29"/>
      <c r="LW3397" s="29"/>
      <c r="LX3397" s="29"/>
      <c r="LY3397" s="29"/>
      <c r="LZ3397" s="29"/>
      <c r="MA3397" s="29"/>
      <c r="MB3397" s="29"/>
      <c r="MC3397" s="29"/>
      <c r="MD3397" s="29"/>
      <c r="ME3397" s="29"/>
      <c r="MF3397" s="29"/>
      <c r="MG3397" s="29"/>
      <c r="MH3397" s="29"/>
      <c r="MI3397" s="29"/>
      <c r="MJ3397" s="29"/>
      <c r="MK3397" s="29"/>
      <c r="ML3397" s="29"/>
      <c r="MM3397" s="29"/>
      <c r="MN3397" s="29"/>
      <c r="MO3397" s="29"/>
      <c r="MP3397" s="29"/>
      <c r="MQ3397" s="29"/>
      <c r="MR3397" s="29"/>
      <c r="MS3397" s="29"/>
      <c r="MT3397" s="29"/>
      <c r="MU3397" s="29"/>
      <c r="MV3397" s="29"/>
      <c r="MW3397" s="29"/>
      <c r="MX3397" s="29"/>
      <c r="MY3397" s="29"/>
      <c r="MZ3397" s="29"/>
      <c r="NA3397" s="29"/>
      <c r="NB3397" s="29"/>
      <c r="NC3397" s="29"/>
      <c r="ND3397" s="29"/>
      <c r="NE3397" s="29"/>
      <c r="NF3397" s="29"/>
      <c r="NG3397" s="29"/>
      <c r="NH3397" s="29"/>
      <c r="NI3397" s="29"/>
      <c r="NJ3397" s="29"/>
      <c r="NK3397" s="29"/>
      <c r="NL3397" s="29"/>
      <c r="NM3397" s="29"/>
      <c r="NN3397" s="29"/>
      <c r="NO3397" s="29"/>
      <c r="NP3397" s="29"/>
      <c r="NQ3397" s="29"/>
      <c r="NR3397" s="29"/>
      <c r="NS3397" s="29"/>
      <c r="NT3397" s="29"/>
      <c r="NU3397" s="29"/>
      <c r="NV3397" s="29"/>
      <c r="NW3397" s="29"/>
      <c r="NX3397" s="29"/>
      <c r="NY3397" s="29"/>
      <c r="NZ3397" s="29"/>
      <c r="OA3397" s="29"/>
      <c r="OB3397" s="29"/>
      <c r="OC3397" s="29"/>
      <c r="OD3397" s="29"/>
      <c r="OE3397" s="29"/>
      <c r="OF3397" s="29"/>
      <c r="OG3397" s="29"/>
      <c r="OH3397" s="29"/>
    </row>
    <row r="3398" spans="1:398" ht="16.5" customHeight="1">
      <c r="A3398" s="41" t="s">
        <v>8929</v>
      </c>
      <c r="B3398" s="41"/>
      <c r="C3398" s="368"/>
      <c r="D3398" s="41"/>
      <c r="E3398" s="308" t="s">
        <v>2737</v>
      </c>
      <c r="F3398" s="308" t="s">
        <v>2738</v>
      </c>
      <c r="G3398" s="308" t="s">
        <v>2739</v>
      </c>
      <c r="H3398" s="308">
        <v>2021</v>
      </c>
      <c r="I3398" s="308">
        <v>2</v>
      </c>
      <c r="J3398" s="308">
        <v>0</v>
      </c>
      <c r="K3398" s="308">
        <v>0</v>
      </c>
      <c r="L3398" s="16" t="s">
        <v>8931</v>
      </c>
      <c r="M3398" s="106"/>
      <c r="N3398" s="16" t="s">
        <v>8944</v>
      </c>
      <c r="O3398" s="311">
        <v>120</v>
      </c>
      <c r="P3398" s="311">
        <v>0</v>
      </c>
      <c r="Q3398" s="311">
        <v>0</v>
      </c>
      <c r="R3398" s="18" t="s">
        <v>33</v>
      </c>
      <c r="S3398" s="244">
        <v>60</v>
      </c>
      <c r="T3398" s="244">
        <v>110</v>
      </c>
      <c r="U3398" s="244">
        <v>2</v>
      </c>
      <c r="V3398" s="19">
        <v>0</v>
      </c>
      <c r="W3398" s="310">
        <v>2.4</v>
      </c>
      <c r="X3398" s="21">
        <v>576</v>
      </c>
      <c r="Y3398" s="22" t="s">
        <v>33</v>
      </c>
      <c r="Z3398" s="14"/>
      <c r="AA3398" s="24"/>
      <c r="AB3398" s="14"/>
      <c r="AC3398" s="14"/>
      <c r="AD3398" s="25"/>
      <c r="AE3398" s="26"/>
      <c r="AF3398" s="27"/>
      <c r="AG3398" s="309"/>
      <c r="AH3398" s="309"/>
      <c r="AI3398" s="309"/>
      <c r="AJ3398" s="309"/>
      <c r="AK3398" s="309"/>
      <c r="AL3398" s="309"/>
      <c r="AM3398" s="309"/>
      <c r="AN3398" s="309"/>
      <c r="AO3398" s="309"/>
      <c r="AP3398" s="29"/>
      <c r="AQ3398" s="29"/>
      <c r="AR3398" s="29"/>
      <c r="AS3398" s="29"/>
      <c r="AT3398" s="29"/>
      <c r="AU3398" s="29"/>
      <c r="AV3398" s="29"/>
      <c r="AW3398" s="29"/>
      <c r="AX3398" s="29"/>
      <c r="AY3398" s="29"/>
      <c r="AZ3398" s="29"/>
      <c r="BA3398" s="29"/>
      <c r="BB3398" s="29"/>
      <c r="BC3398" s="29"/>
      <c r="BD3398" s="29"/>
      <c r="BE3398" s="29"/>
      <c r="BF3398" s="29"/>
      <c r="BG3398" s="29"/>
      <c r="BH3398" s="29"/>
      <c r="BI3398" s="29"/>
      <c r="BJ3398" s="29"/>
      <c r="BK3398" s="29"/>
      <c r="BL3398" s="29"/>
      <c r="BM3398" s="29"/>
      <c r="BN3398" s="29"/>
      <c r="BO3398" s="29"/>
      <c r="BP3398" s="29"/>
      <c r="BQ3398" s="29"/>
      <c r="BR3398" s="29"/>
      <c r="BS3398" s="29"/>
      <c r="BT3398" s="29"/>
      <c r="BU3398" s="29"/>
      <c r="BV3398" s="29"/>
      <c r="BW3398" s="29"/>
      <c r="BX3398" s="29"/>
      <c r="BY3398" s="29"/>
      <c r="BZ3398" s="29"/>
      <c r="CA3398" s="29"/>
      <c r="CB3398" s="29"/>
      <c r="CC3398" s="29"/>
      <c r="CD3398" s="29"/>
      <c r="CE3398" s="29"/>
      <c r="CF3398" s="29"/>
      <c r="CG3398" s="29"/>
      <c r="CH3398" s="29"/>
      <c r="CI3398" s="29"/>
      <c r="CJ3398" s="29"/>
      <c r="CK3398" s="29"/>
      <c r="CL3398" s="29"/>
      <c r="CM3398" s="29"/>
      <c r="CN3398" s="29"/>
      <c r="CO3398" s="29"/>
      <c r="CP3398" s="29"/>
      <c r="CQ3398" s="29"/>
      <c r="CR3398" s="29"/>
      <c r="CS3398" s="29"/>
      <c r="CT3398" s="29"/>
      <c r="CU3398" s="29"/>
      <c r="CV3398" s="29"/>
      <c r="CW3398" s="29"/>
      <c r="CX3398" s="29"/>
      <c r="CY3398" s="29"/>
      <c r="CZ3398" s="29"/>
      <c r="DA3398" s="29"/>
      <c r="DB3398" s="29"/>
      <c r="DC3398" s="29"/>
      <c r="DD3398" s="29"/>
      <c r="DE3398" s="29"/>
      <c r="DF3398" s="29"/>
      <c r="DG3398" s="29"/>
      <c r="DH3398" s="29"/>
      <c r="DI3398" s="29"/>
      <c r="DJ3398" s="29"/>
      <c r="DK3398" s="29"/>
      <c r="DL3398" s="29"/>
      <c r="DM3398" s="29"/>
      <c r="DN3398" s="29"/>
      <c r="DO3398" s="29"/>
      <c r="DP3398" s="29"/>
      <c r="DQ3398" s="29"/>
      <c r="DR3398" s="29"/>
      <c r="DS3398" s="29"/>
      <c r="DT3398" s="29"/>
      <c r="DU3398" s="29"/>
      <c r="DV3398" s="29"/>
      <c r="DW3398" s="29"/>
      <c r="DX3398" s="29"/>
      <c r="DY3398" s="29"/>
      <c r="DZ3398" s="29"/>
      <c r="EA3398" s="29"/>
      <c r="EB3398" s="29"/>
      <c r="EC3398" s="29"/>
      <c r="ED3398" s="29"/>
      <c r="EE3398" s="29"/>
      <c r="EF3398" s="29"/>
      <c r="EG3398" s="29"/>
      <c r="EH3398" s="29"/>
      <c r="EI3398" s="29"/>
      <c r="EJ3398" s="29"/>
      <c r="EK3398" s="29"/>
      <c r="EL3398" s="29"/>
      <c r="EM3398" s="29"/>
      <c r="EN3398" s="29"/>
      <c r="EO3398" s="29"/>
      <c r="EP3398" s="29"/>
      <c r="EQ3398" s="29"/>
      <c r="ER3398" s="29"/>
      <c r="ES3398" s="29"/>
      <c r="ET3398" s="29"/>
      <c r="EU3398" s="29"/>
      <c r="EV3398" s="29"/>
      <c r="EW3398" s="29"/>
      <c r="EX3398" s="29"/>
      <c r="EY3398" s="29"/>
      <c r="EZ3398" s="29"/>
      <c r="FA3398" s="29"/>
      <c r="FB3398" s="29"/>
      <c r="FC3398" s="29"/>
      <c r="FD3398" s="29"/>
      <c r="FE3398" s="29"/>
      <c r="FF3398" s="29"/>
      <c r="FG3398" s="29"/>
      <c r="FH3398" s="29"/>
      <c r="FI3398" s="29"/>
      <c r="FJ3398" s="29"/>
      <c r="FK3398" s="29"/>
      <c r="FL3398" s="29"/>
      <c r="FM3398" s="29"/>
      <c r="FN3398" s="29"/>
      <c r="FO3398" s="29"/>
      <c r="FP3398" s="29"/>
      <c r="FQ3398" s="29"/>
      <c r="FR3398" s="29"/>
      <c r="FS3398" s="29"/>
      <c r="FT3398" s="29"/>
      <c r="FU3398" s="29"/>
      <c r="FV3398" s="29"/>
      <c r="FW3398" s="29"/>
      <c r="FX3398" s="29"/>
      <c r="FY3398" s="29"/>
      <c r="FZ3398" s="29"/>
      <c r="GA3398" s="29"/>
      <c r="GB3398" s="29"/>
      <c r="GC3398" s="29"/>
      <c r="GD3398" s="29"/>
      <c r="GE3398" s="29"/>
      <c r="GF3398" s="29"/>
      <c r="GG3398" s="29"/>
      <c r="GH3398" s="29"/>
      <c r="GI3398" s="29"/>
      <c r="GJ3398" s="29"/>
      <c r="GK3398" s="29"/>
      <c r="GL3398" s="29"/>
      <c r="GM3398" s="29"/>
      <c r="GN3398" s="29"/>
      <c r="GO3398" s="29"/>
      <c r="GP3398" s="29"/>
      <c r="GQ3398" s="29"/>
      <c r="GR3398" s="29"/>
      <c r="GS3398" s="29"/>
      <c r="GT3398" s="29"/>
      <c r="GU3398" s="29"/>
      <c r="GV3398" s="29"/>
      <c r="GW3398" s="29"/>
      <c r="GX3398" s="29"/>
      <c r="GY3398" s="29"/>
      <c r="GZ3398" s="29"/>
      <c r="HA3398" s="29"/>
      <c r="HB3398" s="29"/>
      <c r="HC3398" s="29"/>
      <c r="HD3398" s="29"/>
      <c r="HE3398" s="29"/>
      <c r="HF3398" s="29"/>
      <c r="HG3398" s="29"/>
      <c r="HH3398" s="29"/>
      <c r="HI3398" s="29"/>
      <c r="HJ3398" s="29"/>
      <c r="HK3398" s="29"/>
      <c r="HL3398" s="29"/>
      <c r="HM3398" s="29"/>
      <c r="HN3398" s="29"/>
      <c r="HO3398" s="29"/>
      <c r="HP3398" s="29"/>
      <c r="HQ3398" s="29"/>
      <c r="HR3398" s="29"/>
      <c r="HS3398" s="29"/>
      <c r="HT3398" s="29"/>
      <c r="HU3398" s="29"/>
      <c r="HV3398" s="29"/>
      <c r="HW3398" s="29"/>
      <c r="HX3398" s="29"/>
      <c r="HY3398" s="29"/>
      <c r="HZ3398" s="29"/>
      <c r="IA3398" s="29"/>
      <c r="IB3398" s="29"/>
      <c r="IC3398" s="29"/>
      <c r="ID3398" s="29"/>
      <c r="IE3398" s="29"/>
      <c r="IF3398" s="29"/>
      <c r="IG3398" s="29"/>
      <c r="IH3398" s="29"/>
      <c r="II3398" s="29"/>
      <c r="IJ3398" s="29"/>
      <c r="IK3398" s="29"/>
      <c r="IL3398" s="29"/>
      <c r="IM3398" s="29"/>
      <c r="IN3398" s="29"/>
      <c r="IO3398" s="29"/>
      <c r="IP3398" s="29"/>
      <c r="IQ3398" s="29"/>
      <c r="IR3398" s="29"/>
      <c r="IS3398" s="29"/>
      <c r="IT3398" s="29"/>
      <c r="IU3398" s="29"/>
      <c r="IV3398" s="29"/>
      <c r="IW3398" s="29"/>
      <c r="IX3398" s="29"/>
      <c r="IY3398" s="29"/>
      <c r="IZ3398" s="29"/>
      <c r="JA3398" s="29"/>
      <c r="JB3398" s="29"/>
      <c r="JC3398" s="29"/>
      <c r="JD3398" s="29"/>
      <c r="JE3398" s="29"/>
      <c r="JF3398" s="29"/>
      <c r="JG3398" s="29"/>
      <c r="JH3398" s="29"/>
      <c r="JI3398" s="29"/>
      <c r="JJ3398" s="29"/>
      <c r="JK3398" s="29"/>
      <c r="JL3398" s="29"/>
      <c r="JM3398" s="29"/>
      <c r="JN3398" s="29"/>
      <c r="JO3398" s="29"/>
      <c r="JP3398" s="29"/>
      <c r="JQ3398" s="29"/>
      <c r="JR3398" s="29"/>
      <c r="JS3398" s="29"/>
      <c r="JT3398" s="29"/>
      <c r="JU3398" s="29"/>
      <c r="JV3398" s="29"/>
      <c r="JW3398" s="29"/>
      <c r="JX3398" s="29"/>
      <c r="JY3398" s="29"/>
      <c r="JZ3398" s="29"/>
      <c r="KA3398" s="29"/>
      <c r="KB3398" s="29"/>
      <c r="KC3398" s="29"/>
      <c r="KD3398" s="29"/>
      <c r="KE3398" s="29"/>
      <c r="KF3398" s="29"/>
      <c r="KG3398" s="29"/>
      <c r="KH3398" s="29"/>
      <c r="KI3398" s="29"/>
      <c r="KJ3398" s="29"/>
      <c r="KK3398" s="29"/>
      <c r="KL3398" s="29"/>
      <c r="KM3398" s="29"/>
      <c r="KN3398" s="29"/>
      <c r="KO3398" s="29"/>
      <c r="KP3398" s="29"/>
      <c r="KQ3398" s="29"/>
      <c r="KR3398" s="29"/>
      <c r="KS3398" s="29"/>
      <c r="KT3398" s="29"/>
      <c r="KU3398" s="29"/>
      <c r="KV3398" s="29"/>
      <c r="KW3398" s="29"/>
      <c r="KX3398" s="29"/>
      <c r="KY3398" s="29"/>
      <c r="KZ3398" s="29"/>
      <c r="LA3398" s="29"/>
      <c r="LB3398" s="29"/>
      <c r="LC3398" s="29"/>
      <c r="LD3398" s="29"/>
      <c r="LE3398" s="29"/>
      <c r="LF3398" s="29"/>
      <c r="LG3398" s="29"/>
      <c r="LH3398" s="29"/>
      <c r="LI3398" s="29"/>
      <c r="LJ3398" s="29"/>
      <c r="LK3398" s="29"/>
      <c r="LL3398" s="29"/>
      <c r="LM3398" s="29"/>
      <c r="LN3398" s="29"/>
      <c r="LO3398" s="29"/>
      <c r="LP3398" s="29"/>
      <c r="LQ3398" s="29"/>
      <c r="LR3398" s="29"/>
      <c r="LS3398" s="29"/>
      <c r="LT3398" s="29"/>
      <c r="LU3398" s="29"/>
      <c r="LV3398" s="29"/>
      <c r="LW3398" s="29"/>
      <c r="LX3398" s="29"/>
      <c r="LY3398" s="29"/>
      <c r="LZ3398" s="29"/>
      <c r="MA3398" s="29"/>
      <c r="MB3398" s="29"/>
      <c r="MC3398" s="29"/>
      <c r="MD3398" s="29"/>
      <c r="ME3398" s="29"/>
      <c r="MF3398" s="29"/>
      <c r="MG3398" s="29"/>
      <c r="MH3398" s="29"/>
      <c r="MI3398" s="29"/>
      <c r="MJ3398" s="29"/>
      <c r="MK3398" s="29"/>
      <c r="ML3398" s="29"/>
      <c r="MM3398" s="29"/>
      <c r="MN3398" s="29"/>
      <c r="MO3398" s="29"/>
      <c r="MP3398" s="29"/>
      <c r="MQ3398" s="29"/>
      <c r="MR3398" s="29"/>
      <c r="MS3398" s="29"/>
      <c r="MT3398" s="29"/>
      <c r="MU3398" s="29"/>
      <c r="MV3398" s="29"/>
      <c r="MW3398" s="29"/>
      <c r="MX3398" s="29"/>
      <c r="MY3398" s="29"/>
      <c r="MZ3398" s="29"/>
      <c r="NA3398" s="29"/>
      <c r="NB3398" s="29"/>
      <c r="NC3398" s="29"/>
      <c r="ND3398" s="29"/>
      <c r="NE3398" s="29"/>
      <c r="NF3398" s="29"/>
      <c r="NG3398" s="29"/>
      <c r="NH3398" s="29"/>
      <c r="NI3398" s="29"/>
      <c r="NJ3398" s="29"/>
      <c r="NK3398" s="29"/>
      <c r="NL3398" s="29"/>
      <c r="NM3398" s="29"/>
      <c r="NN3398" s="29"/>
      <c r="NO3398" s="29"/>
      <c r="NP3398" s="29"/>
      <c r="NQ3398" s="29"/>
      <c r="NR3398" s="29"/>
      <c r="NS3398" s="29"/>
      <c r="NT3398" s="29"/>
      <c r="NU3398" s="29"/>
      <c r="NV3398" s="29"/>
      <c r="NW3398" s="29"/>
      <c r="NX3398" s="29"/>
      <c r="NY3398" s="29"/>
      <c r="NZ3398" s="29"/>
      <c r="OA3398" s="29"/>
      <c r="OB3398" s="29"/>
      <c r="OC3398" s="29"/>
      <c r="OD3398" s="29"/>
      <c r="OE3398" s="29"/>
      <c r="OF3398" s="29"/>
      <c r="OG3398" s="29"/>
      <c r="OH3398" s="29"/>
    </row>
    <row r="3399" spans="1:398" ht="16.5" customHeight="1">
      <c r="A3399" s="41" t="s">
        <v>8929</v>
      </c>
      <c r="B3399" s="41"/>
      <c r="C3399" s="368"/>
      <c r="D3399" s="41"/>
      <c r="E3399" s="308" t="s">
        <v>79</v>
      </c>
      <c r="F3399" s="308" t="s">
        <v>125</v>
      </c>
      <c r="G3399" s="308" t="s">
        <v>2604</v>
      </c>
      <c r="H3399" s="308">
        <v>2021</v>
      </c>
      <c r="I3399" s="308">
        <v>18</v>
      </c>
      <c r="J3399" s="308">
        <v>18</v>
      </c>
      <c r="K3399" s="308">
        <v>0</v>
      </c>
      <c r="L3399" s="16" t="s">
        <v>8930</v>
      </c>
      <c r="M3399" s="106"/>
      <c r="N3399" s="16" t="s">
        <v>8944</v>
      </c>
      <c r="O3399" s="311">
        <v>720</v>
      </c>
      <c r="P3399" s="311">
        <v>0</v>
      </c>
      <c r="Q3399" s="311">
        <v>0</v>
      </c>
      <c r="R3399" s="18" t="s">
        <v>33</v>
      </c>
      <c r="S3399" s="244">
        <v>60</v>
      </c>
      <c r="T3399" s="244">
        <v>110</v>
      </c>
      <c r="U3399" s="244">
        <v>2</v>
      </c>
      <c r="V3399" s="19">
        <v>0</v>
      </c>
      <c r="W3399" s="310">
        <v>0.5</v>
      </c>
      <c r="X3399" s="21">
        <v>6480</v>
      </c>
      <c r="Y3399" s="22" t="s">
        <v>33</v>
      </c>
      <c r="Z3399" s="14"/>
      <c r="AA3399" s="24"/>
      <c r="AB3399" s="14"/>
      <c r="AC3399" s="14"/>
      <c r="AD3399" s="25"/>
      <c r="AE3399" s="26"/>
      <c r="AF3399" s="27"/>
      <c r="AG3399" s="309"/>
      <c r="AH3399" s="309"/>
      <c r="AI3399" s="309"/>
      <c r="AJ3399" s="309"/>
      <c r="AK3399" s="309"/>
      <c r="AL3399" s="309"/>
      <c r="AM3399" s="309"/>
      <c r="AN3399" s="309"/>
      <c r="AO3399" s="309"/>
      <c r="AP3399" s="29"/>
      <c r="AQ3399" s="29"/>
      <c r="AR3399" s="29"/>
      <c r="AS3399" s="29"/>
      <c r="AT3399" s="29"/>
      <c r="AU3399" s="29"/>
      <c r="AV3399" s="29"/>
      <c r="AW3399" s="29"/>
      <c r="AX3399" s="29"/>
      <c r="AY3399" s="29"/>
      <c r="AZ3399" s="29"/>
      <c r="BA3399" s="29"/>
      <c r="BB3399" s="29"/>
      <c r="BC3399" s="29"/>
      <c r="BD3399" s="29"/>
      <c r="BE3399" s="29"/>
      <c r="BF3399" s="29"/>
      <c r="BG3399" s="29"/>
      <c r="BH3399" s="29"/>
      <c r="BI3399" s="29"/>
      <c r="BJ3399" s="29"/>
      <c r="BK3399" s="29"/>
      <c r="BL3399" s="29"/>
      <c r="BM3399" s="29"/>
      <c r="BN3399" s="29"/>
      <c r="BO3399" s="29"/>
      <c r="BP3399" s="29"/>
      <c r="BQ3399" s="29"/>
      <c r="BR3399" s="29"/>
      <c r="BS3399" s="29"/>
      <c r="BT3399" s="29"/>
      <c r="BU3399" s="29"/>
      <c r="BV3399" s="29"/>
      <c r="BW3399" s="29"/>
      <c r="BX3399" s="29"/>
      <c r="BY3399" s="29"/>
      <c r="BZ3399" s="29"/>
      <c r="CA3399" s="29"/>
      <c r="CB3399" s="29"/>
      <c r="CC3399" s="29"/>
      <c r="CD3399" s="29"/>
      <c r="CE3399" s="29"/>
      <c r="CF3399" s="29"/>
      <c r="CG3399" s="29"/>
      <c r="CH3399" s="29"/>
      <c r="CI3399" s="29"/>
      <c r="CJ3399" s="29"/>
      <c r="CK3399" s="29"/>
      <c r="CL3399" s="29"/>
      <c r="CM3399" s="29"/>
      <c r="CN3399" s="29"/>
      <c r="CO3399" s="29"/>
      <c r="CP3399" s="29"/>
      <c r="CQ3399" s="29"/>
      <c r="CR3399" s="29"/>
      <c r="CS3399" s="29"/>
      <c r="CT3399" s="29"/>
      <c r="CU3399" s="29"/>
      <c r="CV3399" s="29"/>
      <c r="CW3399" s="29"/>
      <c r="CX3399" s="29"/>
      <c r="CY3399" s="29"/>
      <c r="CZ3399" s="29"/>
      <c r="DA3399" s="29"/>
      <c r="DB3399" s="29"/>
      <c r="DC3399" s="29"/>
      <c r="DD3399" s="29"/>
      <c r="DE3399" s="29"/>
      <c r="DF3399" s="29"/>
      <c r="DG3399" s="29"/>
      <c r="DH3399" s="29"/>
      <c r="DI3399" s="29"/>
      <c r="DJ3399" s="29"/>
      <c r="DK3399" s="29"/>
      <c r="DL3399" s="29"/>
      <c r="DM3399" s="29"/>
      <c r="DN3399" s="29"/>
      <c r="DO3399" s="29"/>
      <c r="DP3399" s="29"/>
      <c r="DQ3399" s="29"/>
      <c r="DR3399" s="29"/>
      <c r="DS3399" s="29"/>
      <c r="DT3399" s="29"/>
      <c r="DU3399" s="29"/>
      <c r="DV3399" s="29"/>
      <c r="DW3399" s="29"/>
      <c r="DX3399" s="29"/>
      <c r="DY3399" s="29"/>
      <c r="DZ3399" s="29"/>
      <c r="EA3399" s="29"/>
      <c r="EB3399" s="29"/>
      <c r="EC3399" s="29"/>
      <c r="ED3399" s="29"/>
      <c r="EE3399" s="29"/>
      <c r="EF3399" s="29"/>
      <c r="EG3399" s="29"/>
      <c r="EH3399" s="29"/>
      <c r="EI3399" s="29"/>
      <c r="EJ3399" s="29"/>
      <c r="EK3399" s="29"/>
      <c r="EL3399" s="29"/>
      <c r="EM3399" s="29"/>
      <c r="EN3399" s="29"/>
      <c r="EO3399" s="29"/>
      <c r="EP3399" s="29"/>
      <c r="EQ3399" s="29"/>
      <c r="ER3399" s="29"/>
      <c r="ES3399" s="29"/>
      <c r="ET3399" s="29"/>
      <c r="EU3399" s="29"/>
      <c r="EV3399" s="29"/>
      <c r="EW3399" s="29"/>
      <c r="EX3399" s="29"/>
      <c r="EY3399" s="29"/>
      <c r="EZ3399" s="29"/>
      <c r="FA3399" s="29"/>
      <c r="FB3399" s="29"/>
      <c r="FC3399" s="29"/>
      <c r="FD3399" s="29"/>
      <c r="FE3399" s="29"/>
      <c r="FF3399" s="29"/>
      <c r="FG3399" s="29"/>
      <c r="FH3399" s="29"/>
      <c r="FI3399" s="29"/>
      <c r="FJ3399" s="29"/>
      <c r="FK3399" s="29"/>
      <c r="FL3399" s="29"/>
      <c r="FM3399" s="29"/>
      <c r="FN3399" s="29"/>
      <c r="FO3399" s="29"/>
      <c r="FP3399" s="29"/>
      <c r="FQ3399" s="29"/>
      <c r="FR3399" s="29"/>
      <c r="FS3399" s="29"/>
      <c r="FT3399" s="29"/>
      <c r="FU3399" s="29"/>
      <c r="FV3399" s="29"/>
      <c r="FW3399" s="29"/>
      <c r="FX3399" s="29"/>
      <c r="FY3399" s="29"/>
      <c r="FZ3399" s="29"/>
      <c r="GA3399" s="29"/>
      <c r="GB3399" s="29"/>
      <c r="GC3399" s="29"/>
      <c r="GD3399" s="29"/>
      <c r="GE3399" s="29"/>
      <c r="GF3399" s="29"/>
      <c r="GG3399" s="29"/>
      <c r="GH3399" s="29"/>
      <c r="GI3399" s="29"/>
      <c r="GJ3399" s="29"/>
      <c r="GK3399" s="29"/>
      <c r="GL3399" s="29"/>
      <c r="GM3399" s="29"/>
      <c r="GN3399" s="29"/>
      <c r="GO3399" s="29"/>
      <c r="GP3399" s="29"/>
      <c r="GQ3399" s="29"/>
      <c r="GR3399" s="29"/>
      <c r="GS3399" s="29"/>
      <c r="GT3399" s="29"/>
      <c r="GU3399" s="29"/>
      <c r="GV3399" s="29"/>
      <c r="GW3399" s="29"/>
      <c r="GX3399" s="29"/>
      <c r="GY3399" s="29"/>
      <c r="GZ3399" s="29"/>
      <c r="HA3399" s="29"/>
      <c r="HB3399" s="29"/>
      <c r="HC3399" s="29"/>
      <c r="HD3399" s="29"/>
      <c r="HE3399" s="29"/>
      <c r="HF3399" s="29"/>
      <c r="HG3399" s="29"/>
      <c r="HH3399" s="29"/>
      <c r="HI3399" s="29"/>
      <c r="HJ3399" s="29"/>
      <c r="HK3399" s="29"/>
      <c r="HL3399" s="29"/>
      <c r="HM3399" s="29"/>
      <c r="HN3399" s="29"/>
      <c r="HO3399" s="29"/>
      <c r="HP3399" s="29"/>
      <c r="HQ3399" s="29"/>
      <c r="HR3399" s="29"/>
      <c r="HS3399" s="29"/>
      <c r="HT3399" s="29"/>
      <c r="HU3399" s="29"/>
      <c r="HV3399" s="29"/>
      <c r="HW3399" s="29"/>
      <c r="HX3399" s="29"/>
      <c r="HY3399" s="29"/>
      <c r="HZ3399" s="29"/>
      <c r="IA3399" s="29"/>
      <c r="IB3399" s="29"/>
      <c r="IC3399" s="29"/>
      <c r="ID3399" s="29"/>
      <c r="IE3399" s="29"/>
      <c r="IF3399" s="29"/>
      <c r="IG3399" s="29"/>
      <c r="IH3399" s="29"/>
      <c r="II3399" s="29"/>
      <c r="IJ3399" s="29"/>
      <c r="IK3399" s="29"/>
      <c r="IL3399" s="29"/>
      <c r="IM3399" s="29"/>
      <c r="IN3399" s="29"/>
      <c r="IO3399" s="29"/>
      <c r="IP3399" s="29"/>
      <c r="IQ3399" s="29"/>
      <c r="IR3399" s="29"/>
      <c r="IS3399" s="29"/>
      <c r="IT3399" s="29"/>
      <c r="IU3399" s="29"/>
      <c r="IV3399" s="29"/>
      <c r="IW3399" s="29"/>
      <c r="IX3399" s="29"/>
      <c r="IY3399" s="29"/>
      <c r="IZ3399" s="29"/>
      <c r="JA3399" s="29"/>
      <c r="JB3399" s="29"/>
      <c r="JC3399" s="29"/>
      <c r="JD3399" s="29"/>
      <c r="JE3399" s="29"/>
      <c r="JF3399" s="29"/>
      <c r="JG3399" s="29"/>
      <c r="JH3399" s="29"/>
      <c r="JI3399" s="29"/>
      <c r="JJ3399" s="29"/>
      <c r="JK3399" s="29"/>
      <c r="JL3399" s="29"/>
      <c r="JM3399" s="29"/>
      <c r="JN3399" s="29"/>
      <c r="JO3399" s="29"/>
      <c r="JP3399" s="29"/>
      <c r="JQ3399" s="29"/>
      <c r="JR3399" s="29"/>
      <c r="JS3399" s="29"/>
      <c r="JT3399" s="29"/>
      <c r="JU3399" s="29"/>
      <c r="JV3399" s="29"/>
      <c r="JW3399" s="29"/>
      <c r="JX3399" s="29"/>
      <c r="JY3399" s="29"/>
      <c r="JZ3399" s="29"/>
      <c r="KA3399" s="29"/>
      <c r="KB3399" s="29"/>
      <c r="KC3399" s="29"/>
      <c r="KD3399" s="29"/>
      <c r="KE3399" s="29"/>
      <c r="KF3399" s="29"/>
      <c r="KG3399" s="29"/>
      <c r="KH3399" s="29"/>
      <c r="KI3399" s="29"/>
      <c r="KJ3399" s="29"/>
      <c r="KK3399" s="29"/>
      <c r="KL3399" s="29"/>
      <c r="KM3399" s="29"/>
      <c r="KN3399" s="29"/>
      <c r="KO3399" s="29"/>
      <c r="KP3399" s="29"/>
      <c r="KQ3399" s="29"/>
      <c r="KR3399" s="29"/>
      <c r="KS3399" s="29"/>
      <c r="KT3399" s="29"/>
      <c r="KU3399" s="29"/>
      <c r="KV3399" s="29"/>
      <c r="KW3399" s="29"/>
      <c r="KX3399" s="29"/>
      <c r="KY3399" s="29"/>
      <c r="KZ3399" s="29"/>
      <c r="LA3399" s="29"/>
      <c r="LB3399" s="29"/>
      <c r="LC3399" s="29"/>
      <c r="LD3399" s="29"/>
      <c r="LE3399" s="29"/>
      <c r="LF3399" s="29"/>
      <c r="LG3399" s="29"/>
      <c r="LH3399" s="29"/>
      <c r="LI3399" s="29"/>
      <c r="LJ3399" s="29"/>
      <c r="LK3399" s="29"/>
      <c r="LL3399" s="29"/>
      <c r="LM3399" s="29"/>
      <c r="LN3399" s="29"/>
      <c r="LO3399" s="29"/>
      <c r="LP3399" s="29"/>
      <c r="LQ3399" s="29"/>
      <c r="LR3399" s="29"/>
      <c r="LS3399" s="29"/>
      <c r="LT3399" s="29"/>
      <c r="LU3399" s="29"/>
      <c r="LV3399" s="29"/>
      <c r="LW3399" s="29"/>
      <c r="LX3399" s="29"/>
      <c r="LY3399" s="29"/>
      <c r="LZ3399" s="29"/>
      <c r="MA3399" s="29"/>
      <c r="MB3399" s="29"/>
      <c r="MC3399" s="29"/>
      <c r="MD3399" s="29"/>
      <c r="ME3399" s="29"/>
      <c r="MF3399" s="29"/>
      <c r="MG3399" s="29"/>
      <c r="MH3399" s="29"/>
      <c r="MI3399" s="29"/>
      <c r="MJ3399" s="29"/>
      <c r="MK3399" s="29"/>
      <c r="ML3399" s="29"/>
      <c r="MM3399" s="29"/>
      <c r="MN3399" s="29"/>
      <c r="MO3399" s="29"/>
      <c r="MP3399" s="29"/>
      <c r="MQ3399" s="29"/>
      <c r="MR3399" s="29"/>
      <c r="MS3399" s="29"/>
      <c r="MT3399" s="29"/>
      <c r="MU3399" s="29"/>
      <c r="MV3399" s="29"/>
      <c r="MW3399" s="29"/>
      <c r="MX3399" s="29"/>
      <c r="MY3399" s="29"/>
      <c r="MZ3399" s="29"/>
      <c r="NA3399" s="29"/>
      <c r="NB3399" s="29"/>
      <c r="NC3399" s="29"/>
      <c r="ND3399" s="29"/>
      <c r="NE3399" s="29"/>
      <c r="NF3399" s="29"/>
      <c r="NG3399" s="29"/>
      <c r="NH3399" s="29"/>
      <c r="NI3399" s="29"/>
      <c r="NJ3399" s="29"/>
      <c r="NK3399" s="29"/>
      <c r="NL3399" s="29"/>
      <c r="NM3399" s="29"/>
      <c r="NN3399" s="29"/>
      <c r="NO3399" s="29"/>
      <c r="NP3399" s="29"/>
      <c r="NQ3399" s="29"/>
      <c r="NR3399" s="29"/>
      <c r="NS3399" s="29"/>
      <c r="NT3399" s="29"/>
      <c r="NU3399" s="29"/>
      <c r="NV3399" s="29"/>
      <c r="NW3399" s="29"/>
      <c r="NX3399" s="29"/>
      <c r="NY3399" s="29"/>
      <c r="NZ3399" s="29"/>
      <c r="OA3399" s="29"/>
      <c r="OB3399" s="29"/>
      <c r="OC3399" s="29"/>
      <c r="OD3399" s="29"/>
      <c r="OE3399" s="29"/>
      <c r="OF3399" s="29"/>
      <c r="OG3399" s="29"/>
      <c r="OH3399" s="29"/>
    </row>
    <row r="3400" spans="1:398" ht="16.5" customHeight="1">
      <c r="A3400" s="41" t="s">
        <v>8908</v>
      </c>
      <c r="B3400" s="41"/>
      <c r="C3400" s="368"/>
      <c r="D3400" s="41"/>
      <c r="E3400" s="308" t="s">
        <v>2707</v>
      </c>
      <c r="F3400" s="308" t="s">
        <v>2578</v>
      </c>
      <c r="G3400" s="308" t="s">
        <v>2708</v>
      </c>
      <c r="H3400" s="308">
        <v>2007</v>
      </c>
      <c r="I3400" s="308">
        <v>2</v>
      </c>
      <c r="J3400" s="308">
        <v>0</v>
      </c>
      <c r="K3400" s="308">
        <v>0</v>
      </c>
      <c r="L3400" s="16" t="s">
        <v>2597</v>
      </c>
      <c r="M3400" s="106"/>
      <c r="N3400" s="16" t="s">
        <v>2570</v>
      </c>
      <c r="O3400" s="17">
        <v>1920</v>
      </c>
      <c r="P3400" s="17">
        <v>0</v>
      </c>
      <c r="Q3400" s="17">
        <v>0</v>
      </c>
      <c r="R3400" s="18" t="s">
        <v>33</v>
      </c>
      <c r="S3400" s="19">
        <v>60</v>
      </c>
      <c r="T3400" s="19">
        <v>110</v>
      </c>
      <c r="U3400" s="19">
        <v>2</v>
      </c>
      <c r="V3400" s="19">
        <v>0</v>
      </c>
      <c r="W3400" s="20">
        <v>0.2</v>
      </c>
      <c r="X3400" s="21">
        <v>768</v>
      </c>
      <c r="Y3400" s="22" t="s">
        <v>33</v>
      </c>
      <c r="Z3400" s="14"/>
      <c r="AA3400" s="24"/>
      <c r="AB3400" s="14"/>
      <c r="AC3400" s="14"/>
      <c r="AD3400" s="25"/>
      <c r="AE3400" s="26"/>
      <c r="AF3400" s="27"/>
      <c r="AG3400" s="309"/>
      <c r="AH3400" s="309"/>
      <c r="AI3400" s="309"/>
      <c r="AJ3400" s="309"/>
      <c r="AK3400" s="309"/>
      <c r="AL3400" s="309"/>
      <c r="AM3400" s="309"/>
      <c r="AN3400" s="309"/>
      <c r="AO3400" s="309"/>
      <c r="AP3400" s="29"/>
      <c r="AQ3400" s="29"/>
      <c r="AR3400" s="29"/>
      <c r="AS3400" s="29"/>
      <c r="AT3400" s="29"/>
      <c r="AU3400" s="29"/>
      <c r="AV3400" s="29"/>
      <c r="AW3400" s="29"/>
      <c r="AX3400" s="29"/>
      <c r="AY3400" s="29"/>
      <c r="AZ3400" s="29"/>
      <c r="BA3400" s="29"/>
      <c r="BB3400" s="29"/>
      <c r="BC3400" s="29"/>
      <c r="BD3400" s="29"/>
      <c r="BE3400" s="29"/>
      <c r="BF3400" s="29"/>
      <c r="BG3400" s="29"/>
      <c r="BH3400" s="29"/>
      <c r="BI3400" s="29"/>
      <c r="BJ3400" s="29"/>
      <c r="BK3400" s="29"/>
      <c r="BL3400" s="29"/>
      <c r="BM3400" s="29"/>
      <c r="BN3400" s="29"/>
      <c r="BO3400" s="29"/>
      <c r="BP3400" s="29"/>
      <c r="BQ3400" s="29"/>
      <c r="BR3400" s="29"/>
      <c r="BS3400" s="29"/>
      <c r="BT3400" s="29"/>
      <c r="BU3400" s="29"/>
      <c r="BV3400" s="29"/>
      <c r="BW3400" s="29"/>
      <c r="BX3400" s="29"/>
      <c r="BY3400" s="29"/>
      <c r="BZ3400" s="29"/>
      <c r="CA3400" s="29"/>
      <c r="CB3400" s="29"/>
      <c r="CC3400" s="29"/>
      <c r="CD3400" s="29"/>
      <c r="CE3400" s="29"/>
      <c r="CF3400" s="29"/>
      <c r="CG3400" s="29"/>
      <c r="CH3400" s="29"/>
      <c r="CI3400" s="29"/>
      <c r="CJ3400" s="29"/>
      <c r="CK3400" s="29"/>
      <c r="CL3400" s="29"/>
      <c r="CM3400" s="29"/>
      <c r="CN3400" s="29"/>
      <c r="CO3400" s="29"/>
      <c r="CP3400" s="29"/>
      <c r="CQ3400" s="29"/>
      <c r="CR3400" s="29"/>
      <c r="CS3400" s="29"/>
      <c r="CT3400" s="29"/>
      <c r="CU3400" s="29"/>
      <c r="CV3400" s="29"/>
      <c r="CW3400" s="29"/>
      <c r="CX3400" s="29"/>
      <c r="CY3400" s="29"/>
      <c r="CZ3400" s="29"/>
      <c r="DA3400" s="29"/>
      <c r="DB3400" s="29"/>
      <c r="DC3400" s="29"/>
      <c r="DD3400" s="29"/>
      <c r="DE3400" s="29"/>
      <c r="DF3400" s="29"/>
      <c r="DG3400" s="29"/>
      <c r="DH3400" s="29"/>
      <c r="DI3400" s="29"/>
      <c r="DJ3400" s="29"/>
      <c r="DK3400" s="29"/>
      <c r="DL3400" s="29"/>
      <c r="DM3400" s="29"/>
      <c r="DN3400" s="29"/>
      <c r="DO3400" s="29"/>
      <c r="DP3400" s="29"/>
      <c r="DQ3400" s="29"/>
      <c r="DR3400" s="29"/>
      <c r="DS3400" s="29"/>
      <c r="DT3400" s="29"/>
      <c r="DU3400" s="29"/>
      <c r="DV3400" s="29"/>
      <c r="DW3400" s="29"/>
      <c r="DX3400" s="29"/>
      <c r="DY3400" s="29"/>
      <c r="DZ3400" s="29"/>
      <c r="EA3400" s="29"/>
      <c r="EB3400" s="29"/>
      <c r="EC3400" s="29"/>
      <c r="ED3400" s="29"/>
      <c r="EE3400" s="29"/>
      <c r="EF3400" s="29"/>
      <c r="EG3400" s="29"/>
      <c r="EH3400" s="29"/>
      <c r="EI3400" s="29"/>
      <c r="EJ3400" s="29"/>
      <c r="EK3400" s="29"/>
      <c r="EL3400" s="29"/>
      <c r="EM3400" s="29"/>
      <c r="EN3400" s="29"/>
      <c r="EO3400" s="29"/>
      <c r="EP3400" s="29"/>
      <c r="EQ3400" s="29"/>
      <c r="ER3400" s="29"/>
      <c r="ES3400" s="29"/>
      <c r="ET3400" s="29"/>
      <c r="EU3400" s="29"/>
      <c r="EV3400" s="29"/>
      <c r="EW3400" s="29"/>
      <c r="EX3400" s="29"/>
      <c r="EY3400" s="29"/>
      <c r="EZ3400" s="29"/>
      <c r="FA3400" s="29"/>
      <c r="FB3400" s="29"/>
      <c r="FC3400" s="29"/>
      <c r="FD3400" s="29"/>
      <c r="FE3400" s="29"/>
      <c r="FF3400" s="29"/>
      <c r="FG3400" s="29"/>
      <c r="FH3400" s="29"/>
      <c r="FI3400" s="29"/>
      <c r="FJ3400" s="29"/>
      <c r="FK3400" s="29"/>
      <c r="FL3400" s="29"/>
      <c r="FM3400" s="29"/>
      <c r="FN3400" s="29"/>
      <c r="FO3400" s="29"/>
      <c r="FP3400" s="29"/>
      <c r="FQ3400" s="29"/>
      <c r="FR3400" s="29"/>
      <c r="FS3400" s="29"/>
      <c r="FT3400" s="29"/>
      <c r="FU3400" s="29"/>
      <c r="FV3400" s="29"/>
      <c r="FW3400" s="29"/>
      <c r="FX3400" s="29"/>
      <c r="FY3400" s="29"/>
      <c r="FZ3400" s="29"/>
      <c r="GA3400" s="29"/>
      <c r="GB3400" s="29"/>
      <c r="GC3400" s="29"/>
      <c r="GD3400" s="29"/>
      <c r="GE3400" s="29"/>
      <c r="GF3400" s="29"/>
      <c r="GG3400" s="29"/>
      <c r="GH3400" s="29"/>
      <c r="GI3400" s="29"/>
      <c r="GJ3400" s="29"/>
      <c r="GK3400" s="29"/>
      <c r="GL3400" s="29"/>
      <c r="GM3400" s="29"/>
      <c r="GN3400" s="29"/>
      <c r="GO3400" s="29"/>
      <c r="GP3400" s="29"/>
      <c r="GQ3400" s="29"/>
      <c r="GR3400" s="29"/>
      <c r="GS3400" s="29"/>
      <c r="GT3400" s="29"/>
      <c r="GU3400" s="29"/>
      <c r="GV3400" s="29"/>
      <c r="GW3400" s="29"/>
      <c r="GX3400" s="29"/>
      <c r="GY3400" s="29"/>
      <c r="GZ3400" s="29"/>
      <c r="HA3400" s="29"/>
      <c r="HB3400" s="29"/>
      <c r="HC3400" s="29"/>
      <c r="HD3400" s="29"/>
      <c r="HE3400" s="29"/>
      <c r="HF3400" s="29"/>
      <c r="HG3400" s="29"/>
      <c r="HH3400" s="29"/>
      <c r="HI3400" s="29"/>
      <c r="HJ3400" s="29"/>
      <c r="HK3400" s="29"/>
      <c r="HL3400" s="29"/>
      <c r="HM3400" s="29"/>
      <c r="HN3400" s="29"/>
      <c r="HO3400" s="29"/>
      <c r="HP3400" s="29"/>
      <c r="HQ3400" s="29"/>
      <c r="HR3400" s="29"/>
      <c r="HS3400" s="29"/>
      <c r="HT3400" s="29"/>
      <c r="HU3400" s="29"/>
      <c r="HV3400" s="29"/>
      <c r="HW3400" s="29"/>
      <c r="HX3400" s="29"/>
      <c r="HY3400" s="29"/>
      <c r="HZ3400" s="29"/>
      <c r="IA3400" s="29"/>
      <c r="IB3400" s="29"/>
      <c r="IC3400" s="29"/>
      <c r="ID3400" s="29"/>
      <c r="IE3400" s="29"/>
      <c r="IF3400" s="29"/>
      <c r="IG3400" s="29"/>
      <c r="IH3400" s="29"/>
      <c r="II3400" s="29"/>
      <c r="IJ3400" s="29"/>
      <c r="IK3400" s="29"/>
      <c r="IL3400" s="29"/>
      <c r="IM3400" s="29"/>
      <c r="IN3400" s="29"/>
      <c r="IO3400" s="29"/>
      <c r="IP3400" s="29"/>
      <c r="IQ3400" s="29"/>
      <c r="IR3400" s="29"/>
      <c r="IS3400" s="29"/>
      <c r="IT3400" s="29"/>
      <c r="IU3400" s="29"/>
      <c r="IV3400" s="29"/>
      <c r="IW3400" s="29"/>
      <c r="IX3400" s="29"/>
      <c r="IY3400" s="29"/>
      <c r="IZ3400" s="29"/>
      <c r="JA3400" s="29"/>
      <c r="JB3400" s="29"/>
      <c r="JC3400" s="29"/>
      <c r="JD3400" s="29"/>
      <c r="JE3400" s="29"/>
      <c r="JF3400" s="29"/>
      <c r="JG3400" s="29"/>
      <c r="JH3400" s="29"/>
      <c r="JI3400" s="29"/>
      <c r="JJ3400" s="29"/>
      <c r="JK3400" s="29"/>
      <c r="JL3400" s="29"/>
      <c r="JM3400" s="29"/>
      <c r="JN3400" s="29"/>
      <c r="JO3400" s="29"/>
      <c r="JP3400" s="29"/>
      <c r="JQ3400" s="29"/>
      <c r="JR3400" s="29"/>
      <c r="JS3400" s="29"/>
      <c r="JT3400" s="29"/>
      <c r="JU3400" s="29"/>
      <c r="JV3400" s="29"/>
      <c r="JW3400" s="29"/>
      <c r="JX3400" s="29"/>
      <c r="JY3400" s="29"/>
      <c r="JZ3400" s="29"/>
      <c r="KA3400" s="29"/>
      <c r="KB3400" s="29"/>
      <c r="KC3400" s="29"/>
      <c r="KD3400" s="29"/>
      <c r="KE3400" s="29"/>
      <c r="KF3400" s="29"/>
      <c r="KG3400" s="29"/>
      <c r="KH3400" s="29"/>
      <c r="KI3400" s="29"/>
      <c r="KJ3400" s="29"/>
      <c r="KK3400" s="29"/>
      <c r="KL3400" s="29"/>
      <c r="KM3400" s="29"/>
      <c r="KN3400" s="29"/>
      <c r="KO3400" s="29"/>
      <c r="KP3400" s="29"/>
      <c r="KQ3400" s="29"/>
      <c r="KR3400" s="29"/>
      <c r="KS3400" s="29"/>
      <c r="KT3400" s="29"/>
      <c r="KU3400" s="29"/>
      <c r="KV3400" s="29"/>
      <c r="KW3400" s="29"/>
      <c r="KX3400" s="29"/>
      <c r="KY3400" s="29"/>
      <c r="KZ3400" s="29"/>
      <c r="LA3400" s="29"/>
      <c r="LB3400" s="29"/>
      <c r="LC3400" s="29"/>
      <c r="LD3400" s="29"/>
      <c r="LE3400" s="29"/>
      <c r="LF3400" s="29"/>
      <c r="LG3400" s="29"/>
      <c r="LH3400" s="29"/>
      <c r="LI3400" s="29"/>
      <c r="LJ3400" s="29"/>
      <c r="LK3400" s="29"/>
      <c r="LL3400" s="29"/>
      <c r="LM3400" s="29"/>
      <c r="LN3400" s="29"/>
      <c r="LO3400" s="29"/>
      <c r="LP3400" s="29"/>
      <c r="LQ3400" s="29"/>
      <c r="LR3400" s="29"/>
      <c r="LS3400" s="29"/>
      <c r="LT3400" s="29"/>
      <c r="LU3400" s="29"/>
      <c r="LV3400" s="29"/>
      <c r="LW3400" s="29"/>
      <c r="LX3400" s="29"/>
      <c r="LY3400" s="29"/>
      <c r="LZ3400" s="29"/>
      <c r="MA3400" s="29"/>
      <c r="MB3400" s="29"/>
      <c r="MC3400" s="29"/>
      <c r="MD3400" s="29"/>
      <c r="ME3400" s="29"/>
      <c r="MF3400" s="29"/>
      <c r="MG3400" s="29"/>
      <c r="MH3400" s="29"/>
      <c r="MI3400" s="29"/>
      <c r="MJ3400" s="29"/>
      <c r="MK3400" s="29"/>
      <c r="ML3400" s="29"/>
      <c r="MM3400" s="29"/>
      <c r="MN3400" s="29"/>
      <c r="MO3400" s="29"/>
      <c r="MP3400" s="29"/>
      <c r="MQ3400" s="29"/>
      <c r="MR3400" s="29"/>
      <c r="MS3400" s="29"/>
      <c r="MT3400" s="29"/>
      <c r="MU3400" s="29"/>
      <c r="MV3400" s="29"/>
      <c r="MW3400" s="29"/>
      <c r="MX3400" s="29"/>
      <c r="MY3400" s="29"/>
      <c r="MZ3400" s="29"/>
      <c r="NA3400" s="29"/>
      <c r="NB3400" s="29"/>
      <c r="NC3400" s="29"/>
      <c r="ND3400" s="29"/>
      <c r="NE3400" s="29"/>
      <c r="NF3400" s="29"/>
      <c r="NG3400" s="29"/>
      <c r="NH3400" s="29"/>
      <c r="NI3400" s="29"/>
      <c r="NJ3400" s="29"/>
      <c r="NK3400" s="29"/>
      <c r="NL3400" s="29"/>
      <c r="NM3400" s="29"/>
      <c r="NN3400" s="29"/>
      <c r="NO3400" s="29"/>
      <c r="NP3400" s="29"/>
      <c r="NQ3400" s="29"/>
      <c r="NR3400" s="29"/>
      <c r="NS3400" s="29"/>
      <c r="NT3400" s="29"/>
      <c r="NU3400" s="29"/>
      <c r="NV3400" s="29"/>
      <c r="NW3400" s="29"/>
      <c r="NX3400" s="29"/>
      <c r="NY3400" s="29"/>
      <c r="NZ3400" s="29"/>
      <c r="OA3400" s="29"/>
      <c r="OB3400" s="29"/>
      <c r="OC3400" s="29"/>
      <c r="OD3400" s="29"/>
      <c r="OE3400" s="29"/>
      <c r="OF3400" s="29"/>
      <c r="OG3400" s="29"/>
      <c r="OH3400" s="29"/>
    </row>
    <row r="3401" spans="1:398" ht="16.5" customHeight="1">
      <c r="A3401" s="41" t="s">
        <v>8908</v>
      </c>
      <c r="B3401" s="41"/>
      <c r="C3401" s="368"/>
      <c r="D3401" s="41"/>
      <c r="E3401" s="308" t="s">
        <v>1888</v>
      </c>
      <c r="F3401" s="308" t="s">
        <v>2578</v>
      </c>
      <c r="G3401" s="308" t="s">
        <v>2627</v>
      </c>
      <c r="H3401" s="308">
        <v>2008</v>
      </c>
      <c r="I3401" s="308">
        <v>8</v>
      </c>
      <c r="J3401" s="308">
        <v>0</v>
      </c>
      <c r="K3401" s="308">
        <v>0</v>
      </c>
      <c r="L3401" s="16" t="s">
        <v>2576</v>
      </c>
      <c r="M3401" s="106"/>
      <c r="N3401" s="16" t="s">
        <v>2570</v>
      </c>
      <c r="O3401" s="17">
        <v>1920</v>
      </c>
      <c r="P3401" s="17">
        <v>0</v>
      </c>
      <c r="Q3401" s="17">
        <v>0</v>
      </c>
      <c r="R3401" s="18" t="s">
        <v>33</v>
      </c>
      <c r="S3401" s="19">
        <v>60</v>
      </c>
      <c r="T3401" s="19">
        <v>110</v>
      </c>
      <c r="U3401" s="19">
        <v>2</v>
      </c>
      <c r="V3401" s="19">
        <v>0</v>
      </c>
      <c r="W3401" s="20">
        <v>0.2</v>
      </c>
      <c r="X3401" s="21">
        <v>3072</v>
      </c>
      <c r="Y3401" s="22" t="s">
        <v>33</v>
      </c>
      <c r="Z3401" s="14"/>
      <c r="AA3401" s="24"/>
      <c r="AB3401" s="14"/>
      <c r="AC3401" s="14"/>
      <c r="AD3401" s="25"/>
      <c r="AE3401" s="26"/>
      <c r="AF3401" s="27"/>
      <c r="AG3401" s="309"/>
      <c r="AH3401" s="309"/>
      <c r="AI3401" s="309"/>
      <c r="AJ3401" s="309"/>
      <c r="AK3401" s="309"/>
      <c r="AL3401" s="309"/>
      <c r="AM3401" s="309"/>
      <c r="AN3401" s="309"/>
      <c r="AO3401" s="309"/>
      <c r="AP3401" s="29"/>
      <c r="AQ3401" s="29"/>
      <c r="AR3401" s="29"/>
      <c r="AS3401" s="29"/>
      <c r="AT3401" s="29"/>
      <c r="AU3401" s="29"/>
      <c r="AV3401" s="29"/>
      <c r="AW3401" s="29"/>
      <c r="AX3401" s="29"/>
      <c r="AY3401" s="29"/>
      <c r="AZ3401" s="29"/>
      <c r="BA3401" s="29"/>
      <c r="BB3401" s="29"/>
      <c r="BC3401" s="29"/>
      <c r="BD3401" s="29"/>
      <c r="BE3401" s="29"/>
      <c r="BF3401" s="29"/>
      <c r="BG3401" s="29"/>
      <c r="BH3401" s="29"/>
      <c r="BI3401" s="29"/>
      <c r="BJ3401" s="29"/>
      <c r="BK3401" s="29"/>
      <c r="BL3401" s="29"/>
      <c r="BM3401" s="29"/>
      <c r="BN3401" s="29"/>
      <c r="BO3401" s="29"/>
      <c r="BP3401" s="29"/>
      <c r="BQ3401" s="29"/>
      <c r="BR3401" s="29"/>
      <c r="BS3401" s="29"/>
      <c r="BT3401" s="29"/>
      <c r="BU3401" s="29"/>
      <c r="BV3401" s="29"/>
      <c r="BW3401" s="29"/>
      <c r="BX3401" s="29"/>
      <c r="BY3401" s="29"/>
      <c r="BZ3401" s="29"/>
      <c r="CA3401" s="29"/>
      <c r="CB3401" s="29"/>
      <c r="CC3401" s="29"/>
      <c r="CD3401" s="29"/>
      <c r="CE3401" s="29"/>
      <c r="CF3401" s="29"/>
      <c r="CG3401" s="29"/>
      <c r="CH3401" s="29"/>
      <c r="CI3401" s="29"/>
      <c r="CJ3401" s="29"/>
      <c r="CK3401" s="29"/>
      <c r="CL3401" s="29"/>
      <c r="CM3401" s="29"/>
      <c r="CN3401" s="29"/>
      <c r="CO3401" s="29"/>
      <c r="CP3401" s="29"/>
      <c r="CQ3401" s="29"/>
      <c r="CR3401" s="29"/>
      <c r="CS3401" s="29"/>
      <c r="CT3401" s="29"/>
      <c r="CU3401" s="29"/>
      <c r="CV3401" s="29"/>
      <c r="CW3401" s="29"/>
      <c r="CX3401" s="29"/>
      <c r="CY3401" s="29"/>
      <c r="CZ3401" s="29"/>
      <c r="DA3401" s="29"/>
      <c r="DB3401" s="29"/>
      <c r="DC3401" s="29"/>
      <c r="DD3401" s="29"/>
      <c r="DE3401" s="29"/>
      <c r="DF3401" s="29"/>
      <c r="DG3401" s="29"/>
      <c r="DH3401" s="29"/>
      <c r="DI3401" s="29"/>
      <c r="DJ3401" s="29"/>
      <c r="DK3401" s="29"/>
      <c r="DL3401" s="29"/>
      <c r="DM3401" s="29"/>
      <c r="DN3401" s="29"/>
      <c r="DO3401" s="29"/>
      <c r="DP3401" s="29"/>
      <c r="DQ3401" s="29"/>
      <c r="DR3401" s="29"/>
      <c r="DS3401" s="29"/>
      <c r="DT3401" s="29"/>
      <c r="DU3401" s="29"/>
      <c r="DV3401" s="29"/>
      <c r="DW3401" s="29"/>
      <c r="DX3401" s="29"/>
      <c r="DY3401" s="29"/>
      <c r="DZ3401" s="29"/>
      <c r="EA3401" s="29"/>
      <c r="EB3401" s="29"/>
      <c r="EC3401" s="29"/>
      <c r="ED3401" s="29"/>
      <c r="EE3401" s="29"/>
      <c r="EF3401" s="29"/>
      <c r="EG3401" s="29"/>
      <c r="EH3401" s="29"/>
      <c r="EI3401" s="29"/>
      <c r="EJ3401" s="29"/>
      <c r="EK3401" s="29"/>
      <c r="EL3401" s="29"/>
      <c r="EM3401" s="29"/>
      <c r="EN3401" s="29"/>
      <c r="EO3401" s="29"/>
      <c r="EP3401" s="29"/>
      <c r="EQ3401" s="29"/>
      <c r="ER3401" s="29"/>
      <c r="ES3401" s="29"/>
      <c r="ET3401" s="29"/>
      <c r="EU3401" s="29"/>
      <c r="EV3401" s="29"/>
      <c r="EW3401" s="29"/>
      <c r="EX3401" s="29"/>
      <c r="EY3401" s="29"/>
      <c r="EZ3401" s="29"/>
      <c r="FA3401" s="29"/>
      <c r="FB3401" s="29"/>
      <c r="FC3401" s="29"/>
      <c r="FD3401" s="29"/>
      <c r="FE3401" s="29"/>
      <c r="FF3401" s="29"/>
      <c r="FG3401" s="29"/>
      <c r="FH3401" s="29"/>
      <c r="FI3401" s="29"/>
      <c r="FJ3401" s="29"/>
      <c r="FK3401" s="29"/>
      <c r="FL3401" s="29"/>
      <c r="FM3401" s="29"/>
      <c r="FN3401" s="29"/>
      <c r="FO3401" s="29"/>
      <c r="FP3401" s="29"/>
      <c r="FQ3401" s="29"/>
      <c r="FR3401" s="29"/>
      <c r="FS3401" s="29"/>
      <c r="FT3401" s="29"/>
      <c r="FU3401" s="29"/>
      <c r="FV3401" s="29"/>
      <c r="FW3401" s="29"/>
      <c r="FX3401" s="29"/>
      <c r="FY3401" s="29"/>
      <c r="FZ3401" s="29"/>
      <c r="GA3401" s="29"/>
      <c r="GB3401" s="29"/>
      <c r="GC3401" s="29"/>
      <c r="GD3401" s="29"/>
      <c r="GE3401" s="29"/>
      <c r="GF3401" s="29"/>
      <c r="GG3401" s="29"/>
      <c r="GH3401" s="29"/>
      <c r="GI3401" s="29"/>
      <c r="GJ3401" s="29"/>
      <c r="GK3401" s="29"/>
      <c r="GL3401" s="29"/>
      <c r="GM3401" s="29"/>
      <c r="GN3401" s="29"/>
      <c r="GO3401" s="29"/>
      <c r="GP3401" s="29"/>
      <c r="GQ3401" s="29"/>
      <c r="GR3401" s="29"/>
      <c r="GS3401" s="29"/>
      <c r="GT3401" s="29"/>
      <c r="GU3401" s="29"/>
      <c r="GV3401" s="29"/>
      <c r="GW3401" s="29"/>
      <c r="GX3401" s="29"/>
      <c r="GY3401" s="29"/>
      <c r="GZ3401" s="29"/>
      <c r="HA3401" s="29"/>
      <c r="HB3401" s="29"/>
      <c r="HC3401" s="29"/>
      <c r="HD3401" s="29"/>
      <c r="HE3401" s="29"/>
      <c r="HF3401" s="29"/>
      <c r="HG3401" s="29"/>
      <c r="HH3401" s="29"/>
      <c r="HI3401" s="29"/>
      <c r="HJ3401" s="29"/>
      <c r="HK3401" s="29"/>
      <c r="HL3401" s="29"/>
      <c r="HM3401" s="29"/>
      <c r="HN3401" s="29"/>
      <c r="HO3401" s="29"/>
      <c r="HP3401" s="29"/>
      <c r="HQ3401" s="29"/>
      <c r="HR3401" s="29"/>
      <c r="HS3401" s="29"/>
      <c r="HT3401" s="29"/>
      <c r="HU3401" s="29"/>
      <c r="HV3401" s="29"/>
      <c r="HW3401" s="29"/>
      <c r="HX3401" s="29"/>
      <c r="HY3401" s="29"/>
      <c r="HZ3401" s="29"/>
      <c r="IA3401" s="29"/>
      <c r="IB3401" s="29"/>
      <c r="IC3401" s="29"/>
      <c r="ID3401" s="29"/>
      <c r="IE3401" s="29"/>
      <c r="IF3401" s="29"/>
      <c r="IG3401" s="29"/>
      <c r="IH3401" s="29"/>
      <c r="II3401" s="29"/>
      <c r="IJ3401" s="29"/>
      <c r="IK3401" s="29"/>
      <c r="IL3401" s="29"/>
      <c r="IM3401" s="29"/>
      <c r="IN3401" s="29"/>
      <c r="IO3401" s="29"/>
      <c r="IP3401" s="29"/>
      <c r="IQ3401" s="29"/>
      <c r="IR3401" s="29"/>
      <c r="IS3401" s="29"/>
      <c r="IT3401" s="29"/>
      <c r="IU3401" s="29"/>
      <c r="IV3401" s="29"/>
      <c r="IW3401" s="29"/>
      <c r="IX3401" s="29"/>
      <c r="IY3401" s="29"/>
      <c r="IZ3401" s="29"/>
      <c r="JA3401" s="29"/>
      <c r="JB3401" s="29"/>
      <c r="JC3401" s="29"/>
      <c r="JD3401" s="29"/>
      <c r="JE3401" s="29"/>
      <c r="JF3401" s="29"/>
      <c r="JG3401" s="29"/>
      <c r="JH3401" s="29"/>
      <c r="JI3401" s="29"/>
      <c r="JJ3401" s="29"/>
      <c r="JK3401" s="29"/>
      <c r="JL3401" s="29"/>
      <c r="JM3401" s="29"/>
      <c r="JN3401" s="29"/>
      <c r="JO3401" s="29"/>
      <c r="JP3401" s="29"/>
      <c r="JQ3401" s="29"/>
      <c r="JR3401" s="29"/>
      <c r="JS3401" s="29"/>
      <c r="JT3401" s="29"/>
      <c r="JU3401" s="29"/>
      <c r="JV3401" s="29"/>
      <c r="JW3401" s="29"/>
      <c r="JX3401" s="29"/>
      <c r="JY3401" s="29"/>
      <c r="JZ3401" s="29"/>
      <c r="KA3401" s="29"/>
      <c r="KB3401" s="29"/>
      <c r="KC3401" s="29"/>
      <c r="KD3401" s="29"/>
      <c r="KE3401" s="29"/>
      <c r="KF3401" s="29"/>
      <c r="KG3401" s="29"/>
      <c r="KH3401" s="29"/>
      <c r="KI3401" s="29"/>
      <c r="KJ3401" s="29"/>
      <c r="KK3401" s="29"/>
      <c r="KL3401" s="29"/>
      <c r="KM3401" s="29"/>
      <c r="KN3401" s="29"/>
      <c r="KO3401" s="29"/>
      <c r="KP3401" s="29"/>
      <c r="KQ3401" s="29"/>
      <c r="KR3401" s="29"/>
      <c r="KS3401" s="29"/>
      <c r="KT3401" s="29"/>
      <c r="KU3401" s="29"/>
      <c r="KV3401" s="29"/>
      <c r="KW3401" s="29"/>
      <c r="KX3401" s="29"/>
      <c r="KY3401" s="29"/>
      <c r="KZ3401" s="29"/>
      <c r="LA3401" s="29"/>
      <c r="LB3401" s="29"/>
      <c r="LC3401" s="29"/>
      <c r="LD3401" s="29"/>
      <c r="LE3401" s="29"/>
      <c r="LF3401" s="29"/>
      <c r="LG3401" s="29"/>
      <c r="LH3401" s="29"/>
      <c r="LI3401" s="29"/>
      <c r="LJ3401" s="29"/>
      <c r="LK3401" s="29"/>
      <c r="LL3401" s="29"/>
      <c r="LM3401" s="29"/>
      <c r="LN3401" s="29"/>
      <c r="LO3401" s="29"/>
      <c r="LP3401" s="29"/>
      <c r="LQ3401" s="29"/>
      <c r="LR3401" s="29"/>
      <c r="LS3401" s="29"/>
      <c r="LT3401" s="29"/>
      <c r="LU3401" s="29"/>
      <c r="LV3401" s="29"/>
      <c r="LW3401" s="29"/>
      <c r="LX3401" s="29"/>
      <c r="LY3401" s="29"/>
      <c r="LZ3401" s="29"/>
      <c r="MA3401" s="29"/>
      <c r="MB3401" s="29"/>
      <c r="MC3401" s="29"/>
      <c r="MD3401" s="29"/>
      <c r="ME3401" s="29"/>
      <c r="MF3401" s="29"/>
      <c r="MG3401" s="29"/>
      <c r="MH3401" s="29"/>
      <c r="MI3401" s="29"/>
      <c r="MJ3401" s="29"/>
      <c r="MK3401" s="29"/>
      <c r="ML3401" s="29"/>
      <c r="MM3401" s="29"/>
      <c r="MN3401" s="29"/>
      <c r="MO3401" s="29"/>
      <c r="MP3401" s="29"/>
      <c r="MQ3401" s="29"/>
      <c r="MR3401" s="29"/>
      <c r="MS3401" s="29"/>
      <c r="MT3401" s="29"/>
      <c r="MU3401" s="29"/>
      <c r="MV3401" s="29"/>
      <c r="MW3401" s="29"/>
      <c r="MX3401" s="29"/>
      <c r="MY3401" s="29"/>
      <c r="MZ3401" s="29"/>
      <c r="NA3401" s="29"/>
      <c r="NB3401" s="29"/>
      <c r="NC3401" s="29"/>
      <c r="ND3401" s="29"/>
      <c r="NE3401" s="29"/>
      <c r="NF3401" s="29"/>
      <c r="NG3401" s="29"/>
      <c r="NH3401" s="29"/>
      <c r="NI3401" s="29"/>
      <c r="NJ3401" s="29"/>
      <c r="NK3401" s="29"/>
      <c r="NL3401" s="29"/>
      <c r="NM3401" s="29"/>
      <c r="NN3401" s="29"/>
      <c r="NO3401" s="29"/>
      <c r="NP3401" s="29"/>
      <c r="NQ3401" s="29"/>
      <c r="NR3401" s="29"/>
      <c r="NS3401" s="29"/>
      <c r="NT3401" s="29"/>
      <c r="NU3401" s="29"/>
      <c r="NV3401" s="29"/>
      <c r="NW3401" s="29"/>
      <c r="NX3401" s="29"/>
      <c r="NY3401" s="29"/>
      <c r="NZ3401" s="29"/>
      <c r="OA3401" s="29"/>
      <c r="OB3401" s="29"/>
      <c r="OC3401" s="29"/>
      <c r="OD3401" s="29"/>
      <c r="OE3401" s="29"/>
      <c r="OF3401" s="29"/>
      <c r="OG3401" s="29"/>
      <c r="OH3401" s="29"/>
    </row>
    <row r="3402" spans="1:398" ht="16.5" customHeight="1">
      <c r="A3402" s="41" t="s">
        <v>8908</v>
      </c>
      <c r="B3402" s="41"/>
      <c r="C3402" s="368"/>
      <c r="D3402" s="41"/>
      <c r="E3402" s="308" t="s">
        <v>35</v>
      </c>
      <c r="F3402" s="308" t="s">
        <v>146</v>
      </c>
      <c r="G3402" s="308" t="s">
        <v>2606</v>
      </c>
      <c r="H3402" s="308">
        <v>2014</v>
      </c>
      <c r="I3402" s="308">
        <v>13</v>
      </c>
      <c r="J3402" s="308">
        <v>70</v>
      </c>
      <c r="K3402" s="308">
        <v>0</v>
      </c>
      <c r="L3402" s="16" t="s">
        <v>2607</v>
      </c>
      <c r="M3402" s="106"/>
      <c r="N3402" s="16" t="s">
        <v>2570</v>
      </c>
      <c r="O3402" s="17">
        <v>1296</v>
      </c>
      <c r="P3402" s="17">
        <v>0</v>
      </c>
      <c r="Q3402" s="17">
        <v>0</v>
      </c>
      <c r="R3402" s="18" t="s">
        <v>33</v>
      </c>
      <c r="S3402" s="19">
        <v>60</v>
      </c>
      <c r="T3402" s="19">
        <v>110</v>
      </c>
      <c r="U3402" s="19">
        <v>2.7</v>
      </c>
      <c r="V3402" s="19">
        <v>0</v>
      </c>
      <c r="W3402" s="20">
        <v>0.3</v>
      </c>
      <c r="X3402" s="21">
        <v>5054.4000000000005</v>
      </c>
      <c r="Y3402" s="22" t="s">
        <v>33</v>
      </c>
      <c r="Z3402" s="14"/>
      <c r="AA3402" s="24"/>
      <c r="AB3402" s="14"/>
      <c r="AC3402" s="14"/>
      <c r="AD3402" s="25"/>
      <c r="AE3402" s="26"/>
      <c r="AF3402" s="27"/>
      <c r="AG3402" s="309"/>
      <c r="AH3402" s="309"/>
      <c r="AI3402" s="309"/>
      <c r="AJ3402" s="309"/>
      <c r="AK3402" s="309"/>
      <c r="AL3402" s="309"/>
      <c r="AM3402" s="309"/>
      <c r="AN3402" s="309"/>
      <c r="AO3402" s="309"/>
      <c r="AP3402" s="29"/>
      <c r="AQ3402" s="29"/>
      <c r="AR3402" s="29"/>
      <c r="AS3402" s="29"/>
      <c r="AT3402" s="29"/>
      <c r="AU3402" s="29"/>
      <c r="AV3402" s="29"/>
      <c r="AW3402" s="29"/>
      <c r="AX3402" s="29"/>
      <c r="AY3402" s="29"/>
      <c r="AZ3402" s="29"/>
      <c r="BA3402" s="29"/>
      <c r="BB3402" s="29"/>
      <c r="BC3402" s="29"/>
      <c r="BD3402" s="29"/>
      <c r="BE3402" s="29"/>
      <c r="BF3402" s="29"/>
      <c r="BG3402" s="29"/>
      <c r="BH3402" s="29"/>
      <c r="BI3402" s="29"/>
      <c r="BJ3402" s="29"/>
      <c r="BK3402" s="29"/>
      <c r="BL3402" s="29"/>
      <c r="BM3402" s="29"/>
      <c r="BN3402" s="29"/>
      <c r="BO3402" s="29"/>
      <c r="BP3402" s="29"/>
      <c r="BQ3402" s="29"/>
      <c r="BR3402" s="29"/>
      <c r="BS3402" s="29"/>
      <c r="BT3402" s="29"/>
      <c r="BU3402" s="29"/>
      <c r="BV3402" s="29"/>
      <c r="BW3402" s="29"/>
      <c r="BX3402" s="29"/>
      <c r="BY3402" s="29"/>
      <c r="BZ3402" s="29"/>
      <c r="CA3402" s="29"/>
      <c r="CB3402" s="29"/>
      <c r="CC3402" s="29"/>
      <c r="CD3402" s="29"/>
      <c r="CE3402" s="29"/>
      <c r="CF3402" s="29"/>
      <c r="CG3402" s="29"/>
      <c r="CH3402" s="29"/>
      <c r="CI3402" s="29"/>
      <c r="CJ3402" s="29"/>
      <c r="CK3402" s="29"/>
      <c r="CL3402" s="29"/>
      <c r="CM3402" s="29"/>
      <c r="CN3402" s="29"/>
      <c r="CO3402" s="29"/>
      <c r="CP3402" s="29"/>
      <c r="CQ3402" s="29"/>
      <c r="CR3402" s="29"/>
      <c r="CS3402" s="29"/>
      <c r="CT3402" s="29"/>
      <c r="CU3402" s="29"/>
      <c r="CV3402" s="29"/>
      <c r="CW3402" s="29"/>
      <c r="CX3402" s="29"/>
      <c r="CY3402" s="29"/>
      <c r="CZ3402" s="29"/>
      <c r="DA3402" s="29"/>
      <c r="DB3402" s="29"/>
      <c r="DC3402" s="29"/>
      <c r="DD3402" s="29"/>
      <c r="DE3402" s="29"/>
      <c r="DF3402" s="29"/>
      <c r="DG3402" s="29"/>
      <c r="DH3402" s="29"/>
      <c r="DI3402" s="29"/>
      <c r="DJ3402" s="29"/>
      <c r="DK3402" s="29"/>
      <c r="DL3402" s="29"/>
      <c r="DM3402" s="29"/>
      <c r="DN3402" s="29"/>
      <c r="DO3402" s="29"/>
      <c r="DP3402" s="29"/>
      <c r="DQ3402" s="29"/>
      <c r="DR3402" s="29"/>
      <c r="DS3402" s="29"/>
      <c r="DT3402" s="29"/>
      <c r="DU3402" s="29"/>
      <c r="DV3402" s="29"/>
      <c r="DW3402" s="29"/>
      <c r="DX3402" s="29"/>
      <c r="DY3402" s="29"/>
      <c r="DZ3402" s="29"/>
      <c r="EA3402" s="29"/>
      <c r="EB3402" s="29"/>
      <c r="EC3402" s="29"/>
      <c r="ED3402" s="29"/>
      <c r="EE3402" s="29"/>
      <c r="EF3402" s="29"/>
      <c r="EG3402" s="29"/>
      <c r="EH3402" s="29"/>
      <c r="EI3402" s="29"/>
      <c r="EJ3402" s="29"/>
      <c r="EK3402" s="29"/>
      <c r="EL3402" s="29"/>
      <c r="EM3402" s="29"/>
      <c r="EN3402" s="29"/>
      <c r="EO3402" s="29"/>
      <c r="EP3402" s="29"/>
      <c r="EQ3402" s="29"/>
      <c r="ER3402" s="29"/>
      <c r="ES3402" s="29"/>
      <c r="ET3402" s="29"/>
      <c r="EU3402" s="29"/>
      <c r="EV3402" s="29"/>
      <c r="EW3402" s="29"/>
      <c r="EX3402" s="29"/>
      <c r="EY3402" s="29"/>
      <c r="EZ3402" s="29"/>
      <c r="FA3402" s="29"/>
      <c r="FB3402" s="29"/>
      <c r="FC3402" s="29"/>
      <c r="FD3402" s="29"/>
      <c r="FE3402" s="29"/>
      <c r="FF3402" s="29"/>
      <c r="FG3402" s="29"/>
      <c r="FH3402" s="29"/>
      <c r="FI3402" s="29"/>
      <c r="FJ3402" s="29"/>
      <c r="FK3402" s="29"/>
      <c r="FL3402" s="29"/>
      <c r="FM3402" s="29"/>
      <c r="FN3402" s="29"/>
      <c r="FO3402" s="29"/>
      <c r="FP3402" s="29"/>
      <c r="FQ3402" s="29"/>
      <c r="FR3402" s="29"/>
      <c r="FS3402" s="29"/>
      <c r="FT3402" s="29"/>
      <c r="FU3402" s="29"/>
      <c r="FV3402" s="29"/>
      <c r="FW3402" s="29"/>
      <c r="FX3402" s="29"/>
      <c r="FY3402" s="29"/>
      <c r="FZ3402" s="29"/>
      <c r="GA3402" s="29"/>
      <c r="GB3402" s="29"/>
      <c r="GC3402" s="29"/>
      <c r="GD3402" s="29"/>
      <c r="GE3402" s="29"/>
      <c r="GF3402" s="29"/>
      <c r="GG3402" s="29"/>
      <c r="GH3402" s="29"/>
      <c r="GI3402" s="29"/>
      <c r="GJ3402" s="29"/>
      <c r="GK3402" s="29"/>
      <c r="GL3402" s="29"/>
      <c r="GM3402" s="29"/>
      <c r="GN3402" s="29"/>
      <c r="GO3402" s="29"/>
      <c r="GP3402" s="29"/>
      <c r="GQ3402" s="29"/>
      <c r="GR3402" s="29"/>
      <c r="GS3402" s="29"/>
      <c r="GT3402" s="29"/>
      <c r="GU3402" s="29"/>
      <c r="GV3402" s="29"/>
      <c r="GW3402" s="29"/>
      <c r="GX3402" s="29"/>
      <c r="GY3402" s="29"/>
      <c r="GZ3402" s="29"/>
      <c r="HA3402" s="29"/>
      <c r="HB3402" s="29"/>
      <c r="HC3402" s="29"/>
      <c r="HD3402" s="29"/>
      <c r="HE3402" s="29"/>
      <c r="HF3402" s="29"/>
      <c r="HG3402" s="29"/>
      <c r="HH3402" s="29"/>
      <c r="HI3402" s="29"/>
      <c r="HJ3402" s="29"/>
      <c r="HK3402" s="29"/>
      <c r="HL3402" s="29"/>
      <c r="HM3402" s="29"/>
      <c r="HN3402" s="29"/>
      <c r="HO3402" s="29"/>
      <c r="HP3402" s="29"/>
      <c r="HQ3402" s="29"/>
      <c r="HR3402" s="29"/>
      <c r="HS3402" s="29"/>
      <c r="HT3402" s="29"/>
      <c r="HU3402" s="29"/>
      <c r="HV3402" s="29"/>
      <c r="HW3402" s="29"/>
      <c r="HX3402" s="29"/>
      <c r="HY3402" s="29"/>
      <c r="HZ3402" s="29"/>
      <c r="IA3402" s="29"/>
      <c r="IB3402" s="29"/>
      <c r="IC3402" s="29"/>
      <c r="ID3402" s="29"/>
      <c r="IE3402" s="29"/>
      <c r="IF3402" s="29"/>
      <c r="IG3402" s="29"/>
      <c r="IH3402" s="29"/>
      <c r="II3402" s="29"/>
      <c r="IJ3402" s="29"/>
      <c r="IK3402" s="29"/>
      <c r="IL3402" s="29"/>
      <c r="IM3402" s="29"/>
      <c r="IN3402" s="29"/>
      <c r="IO3402" s="29"/>
      <c r="IP3402" s="29"/>
      <c r="IQ3402" s="29"/>
      <c r="IR3402" s="29"/>
      <c r="IS3402" s="29"/>
      <c r="IT3402" s="29"/>
      <c r="IU3402" s="29"/>
      <c r="IV3402" s="29"/>
      <c r="IW3402" s="29"/>
      <c r="IX3402" s="29"/>
      <c r="IY3402" s="29"/>
      <c r="IZ3402" s="29"/>
      <c r="JA3402" s="29"/>
      <c r="JB3402" s="29"/>
      <c r="JC3402" s="29"/>
      <c r="JD3402" s="29"/>
      <c r="JE3402" s="29"/>
      <c r="JF3402" s="29"/>
      <c r="JG3402" s="29"/>
      <c r="JH3402" s="29"/>
      <c r="JI3402" s="29"/>
      <c r="JJ3402" s="29"/>
      <c r="JK3402" s="29"/>
      <c r="JL3402" s="29"/>
      <c r="JM3402" s="29"/>
      <c r="JN3402" s="29"/>
      <c r="JO3402" s="29"/>
      <c r="JP3402" s="29"/>
      <c r="JQ3402" s="29"/>
      <c r="JR3402" s="29"/>
      <c r="JS3402" s="29"/>
      <c r="JT3402" s="29"/>
      <c r="JU3402" s="29"/>
      <c r="JV3402" s="29"/>
      <c r="JW3402" s="29"/>
      <c r="JX3402" s="29"/>
      <c r="JY3402" s="29"/>
      <c r="JZ3402" s="29"/>
      <c r="KA3402" s="29"/>
      <c r="KB3402" s="29"/>
      <c r="KC3402" s="29"/>
      <c r="KD3402" s="29"/>
      <c r="KE3402" s="29"/>
      <c r="KF3402" s="29"/>
      <c r="KG3402" s="29"/>
      <c r="KH3402" s="29"/>
      <c r="KI3402" s="29"/>
      <c r="KJ3402" s="29"/>
      <c r="KK3402" s="29"/>
      <c r="KL3402" s="29"/>
      <c r="KM3402" s="29"/>
      <c r="KN3402" s="29"/>
      <c r="KO3402" s="29"/>
      <c r="KP3402" s="29"/>
      <c r="KQ3402" s="29"/>
      <c r="KR3402" s="29"/>
      <c r="KS3402" s="29"/>
      <c r="KT3402" s="29"/>
      <c r="KU3402" s="29"/>
      <c r="KV3402" s="29"/>
      <c r="KW3402" s="29"/>
      <c r="KX3402" s="29"/>
      <c r="KY3402" s="29"/>
      <c r="KZ3402" s="29"/>
      <c r="LA3402" s="29"/>
      <c r="LB3402" s="29"/>
      <c r="LC3402" s="29"/>
      <c r="LD3402" s="29"/>
      <c r="LE3402" s="29"/>
      <c r="LF3402" s="29"/>
      <c r="LG3402" s="29"/>
      <c r="LH3402" s="29"/>
      <c r="LI3402" s="29"/>
      <c r="LJ3402" s="29"/>
      <c r="LK3402" s="29"/>
      <c r="LL3402" s="29"/>
      <c r="LM3402" s="29"/>
      <c r="LN3402" s="29"/>
      <c r="LO3402" s="29"/>
      <c r="LP3402" s="29"/>
      <c r="LQ3402" s="29"/>
      <c r="LR3402" s="29"/>
      <c r="LS3402" s="29"/>
      <c r="LT3402" s="29"/>
      <c r="LU3402" s="29"/>
      <c r="LV3402" s="29"/>
      <c r="LW3402" s="29"/>
      <c r="LX3402" s="29"/>
      <c r="LY3402" s="29"/>
      <c r="LZ3402" s="29"/>
      <c r="MA3402" s="29"/>
      <c r="MB3402" s="29"/>
      <c r="MC3402" s="29"/>
      <c r="MD3402" s="29"/>
      <c r="ME3402" s="29"/>
      <c r="MF3402" s="29"/>
      <c r="MG3402" s="29"/>
      <c r="MH3402" s="29"/>
      <c r="MI3402" s="29"/>
      <c r="MJ3402" s="29"/>
      <c r="MK3402" s="29"/>
      <c r="ML3402" s="29"/>
      <c r="MM3402" s="29"/>
      <c r="MN3402" s="29"/>
      <c r="MO3402" s="29"/>
      <c r="MP3402" s="29"/>
      <c r="MQ3402" s="29"/>
      <c r="MR3402" s="29"/>
      <c r="MS3402" s="29"/>
      <c r="MT3402" s="29"/>
      <c r="MU3402" s="29"/>
      <c r="MV3402" s="29"/>
      <c r="MW3402" s="29"/>
      <c r="MX3402" s="29"/>
      <c r="MY3402" s="29"/>
      <c r="MZ3402" s="29"/>
      <c r="NA3402" s="29"/>
      <c r="NB3402" s="29"/>
      <c r="NC3402" s="29"/>
      <c r="ND3402" s="29"/>
      <c r="NE3402" s="29"/>
      <c r="NF3402" s="29"/>
      <c r="NG3402" s="29"/>
      <c r="NH3402" s="29"/>
      <c r="NI3402" s="29"/>
      <c r="NJ3402" s="29"/>
      <c r="NK3402" s="29"/>
      <c r="NL3402" s="29"/>
      <c r="NM3402" s="29"/>
      <c r="NN3402" s="29"/>
      <c r="NO3402" s="29"/>
      <c r="NP3402" s="29"/>
      <c r="NQ3402" s="29"/>
      <c r="NR3402" s="29"/>
      <c r="NS3402" s="29"/>
      <c r="NT3402" s="29"/>
      <c r="NU3402" s="29"/>
      <c r="NV3402" s="29"/>
      <c r="NW3402" s="29"/>
      <c r="NX3402" s="29"/>
      <c r="NY3402" s="29"/>
      <c r="NZ3402" s="29"/>
      <c r="OA3402" s="29"/>
      <c r="OB3402" s="29"/>
      <c r="OC3402" s="29"/>
      <c r="OD3402" s="29"/>
      <c r="OE3402" s="29"/>
      <c r="OF3402" s="29"/>
      <c r="OG3402" s="29"/>
      <c r="OH3402" s="29"/>
    </row>
    <row r="3403" spans="1:398" ht="16.5" customHeight="1">
      <c r="A3403" s="41" t="s">
        <v>8908</v>
      </c>
      <c r="B3403" s="41"/>
      <c r="C3403" s="368"/>
      <c r="D3403" s="41"/>
      <c r="E3403" s="308" t="s">
        <v>2598</v>
      </c>
      <c r="F3403" s="308" t="s">
        <v>2599</v>
      </c>
      <c r="G3403" s="308" t="s">
        <v>2600</v>
      </c>
      <c r="H3403" s="308">
        <v>2011</v>
      </c>
      <c r="I3403" s="308">
        <v>20</v>
      </c>
      <c r="J3403" s="308">
        <v>0</v>
      </c>
      <c r="K3403" s="308">
        <v>0</v>
      </c>
      <c r="L3403" s="16" t="s">
        <v>2576</v>
      </c>
      <c r="M3403" s="106"/>
      <c r="N3403" s="16" t="s">
        <v>2570</v>
      </c>
      <c r="O3403" s="17">
        <v>1920</v>
      </c>
      <c r="P3403" s="17">
        <v>0</v>
      </c>
      <c r="Q3403" s="17">
        <v>0</v>
      </c>
      <c r="R3403" s="18" t="s">
        <v>33</v>
      </c>
      <c r="S3403" s="19">
        <v>60</v>
      </c>
      <c r="T3403" s="19">
        <v>110</v>
      </c>
      <c r="U3403" s="19">
        <v>2</v>
      </c>
      <c r="V3403" s="19">
        <v>0</v>
      </c>
      <c r="W3403" s="20">
        <v>0.22</v>
      </c>
      <c r="X3403" s="21">
        <v>8448</v>
      </c>
      <c r="Y3403" s="22" t="s">
        <v>33</v>
      </c>
      <c r="Z3403" s="14"/>
      <c r="AA3403" s="24"/>
      <c r="AB3403" s="14"/>
      <c r="AC3403" s="14"/>
      <c r="AD3403" s="25"/>
      <c r="AE3403" s="26"/>
      <c r="AF3403" s="27"/>
      <c r="AG3403" s="309"/>
      <c r="AH3403" s="309"/>
      <c r="AI3403" s="309"/>
      <c r="AJ3403" s="309"/>
      <c r="AK3403" s="309"/>
      <c r="AL3403" s="309"/>
      <c r="AM3403" s="309"/>
      <c r="AN3403" s="309"/>
      <c r="AO3403" s="309"/>
      <c r="AP3403" s="29"/>
      <c r="AQ3403" s="29"/>
      <c r="AR3403" s="29"/>
      <c r="AS3403" s="29"/>
      <c r="AT3403" s="29"/>
      <c r="AU3403" s="29"/>
      <c r="AV3403" s="29"/>
      <c r="AW3403" s="29"/>
      <c r="AX3403" s="29"/>
      <c r="AY3403" s="29"/>
      <c r="AZ3403" s="29"/>
      <c r="BA3403" s="29"/>
      <c r="BB3403" s="29"/>
      <c r="BC3403" s="29"/>
      <c r="BD3403" s="29"/>
      <c r="BE3403" s="29"/>
      <c r="BF3403" s="29"/>
      <c r="BG3403" s="29"/>
      <c r="BH3403" s="29"/>
      <c r="BI3403" s="29"/>
      <c r="BJ3403" s="29"/>
      <c r="BK3403" s="29"/>
      <c r="BL3403" s="29"/>
      <c r="BM3403" s="29"/>
      <c r="BN3403" s="29"/>
      <c r="BO3403" s="29"/>
      <c r="BP3403" s="29"/>
      <c r="BQ3403" s="29"/>
      <c r="BR3403" s="29"/>
      <c r="BS3403" s="29"/>
      <c r="BT3403" s="29"/>
      <c r="BU3403" s="29"/>
      <c r="BV3403" s="29"/>
      <c r="BW3403" s="29"/>
      <c r="BX3403" s="29"/>
      <c r="BY3403" s="29"/>
      <c r="BZ3403" s="29"/>
      <c r="CA3403" s="29"/>
      <c r="CB3403" s="29"/>
      <c r="CC3403" s="29"/>
      <c r="CD3403" s="29"/>
      <c r="CE3403" s="29"/>
      <c r="CF3403" s="29"/>
      <c r="CG3403" s="29"/>
      <c r="CH3403" s="29"/>
      <c r="CI3403" s="29"/>
      <c r="CJ3403" s="29"/>
      <c r="CK3403" s="29"/>
      <c r="CL3403" s="29"/>
      <c r="CM3403" s="29"/>
      <c r="CN3403" s="29"/>
      <c r="CO3403" s="29"/>
      <c r="CP3403" s="29"/>
      <c r="CQ3403" s="29"/>
      <c r="CR3403" s="29"/>
      <c r="CS3403" s="29"/>
      <c r="CT3403" s="29"/>
      <c r="CU3403" s="29"/>
      <c r="CV3403" s="29"/>
      <c r="CW3403" s="29"/>
      <c r="CX3403" s="29"/>
      <c r="CY3403" s="29"/>
      <c r="CZ3403" s="29"/>
      <c r="DA3403" s="29"/>
      <c r="DB3403" s="29"/>
      <c r="DC3403" s="29"/>
      <c r="DD3403" s="29"/>
      <c r="DE3403" s="29"/>
      <c r="DF3403" s="29"/>
      <c r="DG3403" s="29"/>
      <c r="DH3403" s="29"/>
      <c r="DI3403" s="29"/>
      <c r="DJ3403" s="29"/>
      <c r="DK3403" s="29"/>
      <c r="DL3403" s="29"/>
      <c r="DM3403" s="29"/>
      <c r="DN3403" s="29"/>
      <c r="DO3403" s="29"/>
      <c r="DP3403" s="29"/>
      <c r="DQ3403" s="29"/>
      <c r="DR3403" s="29"/>
      <c r="DS3403" s="29"/>
      <c r="DT3403" s="29"/>
      <c r="DU3403" s="29"/>
      <c r="DV3403" s="29"/>
      <c r="DW3403" s="29"/>
      <c r="DX3403" s="29"/>
      <c r="DY3403" s="29"/>
      <c r="DZ3403" s="29"/>
      <c r="EA3403" s="29"/>
      <c r="EB3403" s="29"/>
      <c r="EC3403" s="29"/>
      <c r="ED3403" s="29"/>
      <c r="EE3403" s="29"/>
      <c r="EF3403" s="29"/>
      <c r="EG3403" s="29"/>
      <c r="EH3403" s="29"/>
      <c r="EI3403" s="29"/>
      <c r="EJ3403" s="29"/>
      <c r="EK3403" s="29"/>
      <c r="EL3403" s="29"/>
      <c r="EM3403" s="29"/>
      <c r="EN3403" s="29"/>
      <c r="EO3403" s="29"/>
      <c r="EP3403" s="29"/>
      <c r="EQ3403" s="29"/>
      <c r="ER3403" s="29"/>
      <c r="ES3403" s="29"/>
      <c r="ET3403" s="29"/>
      <c r="EU3403" s="29"/>
      <c r="EV3403" s="29"/>
      <c r="EW3403" s="29"/>
      <c r="EX3403" s="29"/>
      <c r="EY3403" s="29"/>
      <c r="EZ3403" s="29"/>
      <c r="FA3403" s="29"/>
      <c r="FB3403" s="29"/>
      <c r="FC3403" s="29"/>
      <c r="FD3403" s="29"/>
      <c r="FE3403" s="29"/>
      <c r="FF3403" s="29"/>
      <c r="FG3403" s="29"/>
      <c r="FH3403" s="29"/>
      <c r="FI3403" s="29"/>
      <c r="FJ3403" s="29"/>
      <c r="FK3403" s="29"/>
      <c r="FL3403" s="29"/>
      <c r="FM3403" s="29"/>
      <c r="FN3403" s="29"/>
      <c r="FO3403" s="29"/>
      <c r="FP3403" s="29"/>
      <c r="FQ3403" s="29"/>
      <c r="FR3403" s="29"/>
      <c r="FS3403" s="29"/>
      <c r="FT3403" s="29"/>
      <c r="FU3403" s="29"/>
      <c r="FV3403" s="29"/>
      <c r="FW3403" s="29"/>
      <c r="FX3403" s="29"/>
      <c r="FY3403" s="29"/>
      <c r="FZ3403" s="29"/>
      <c r="GA3403" s="29"/>
      <c r="GB3403" s="29"/>
      <c r="GC3403" s="29"/>
      <c r="GD3403" s="29"/>
      <c r="GE3403" s="29"/>
      <c r="GF3403" s="29"/>
      <c r="GG3403" s="29"/>
      <c r="GH3403" s="29"/>
      <c r="GI3403" s="29"/>
      <c r="GJ3403" s="29"/>
      <c r="GK3403" s="29"/>
      <c r="GL3403" s="29"/>
      <c r="GM3403" s="29"/>
      <c r="GN3403" s="29"/>
      <c r="GO3403" s="29"/>
      <c r="GP3403" s="29"/>
      <c r="GQ3403" s="29"/>
      <c r="GR3403" s="29"/>
      <c r="GS3403" s="29"/>
      <c r="GT3403" s="29"/>
      <c r="GU3403" s="29"/>
      <c r="GV3403" s="29"/>
      <c r="GW3403" s="29"/>
      <c r="GX3403" s="29"/>
      <c r="GY3403" s="29"/>
      <c r="GZ3403" s="29"/>
      <c r="HA3403" s="29"/>
      <c r="HB3403" s="29"/>
      <c r="HC3403" s="29"/>
      <c r="HD3403" s="29"/>
      <c r="HE3403" s="29"/>
      <c r="HF3403" s="29"/>
      <c r="HG3403" s="29"/>
      <c r="HH3403" s="29"/>
      <c r="HI3403" s="29"/>
      <c r="HJ3403" s="29"/>
      <c r="HK3403" s="29"/>
      <c r="HL3403" s="29"/>
      <c r="HM3403" s="29"/>
      <c r="HN3403" s="29"/>
      <c r="HO3403" s="29"/>
      <c r="HP3403" s="29"/>
      <c r="HQ3403" s="29"/>
      <c r="HR3403" s="29"/>
      <c r="HS3403" s="29"/>
      <c r="HT3403" s="29"/>
      <c r="HU3403" s="29"/>
      <c r="HV3403" s="29"/>
      <c r="HW3403" s="29"/>
      <c r="HX3403" s="29"/>
      <c r="HY3403" s="29"/>
      <c r="HZ3403" s="29"/>
      <c r="IA3403" s="29"/>
      <c r="IB3403" s="29"/>
      <c r="IC3403" s="29"/>
      <c r="ID3403" s="29"/>
      <c r="IE3403" s="29"/>
      <c r="IF3403" s="29"/>
      <c r="IG3403" s="29"/>
      <c r="IH3403" s="29"/>
      <c r="II3403" s="29"/>
      <c r="IJ3403" s="29"/>
      <c r="IK3403" s="29"/>
      <c r="IL3403" s="29"/>
      <c r="IM3403" s="29"/>
      <c r="IN3403" s="29"/>
      <c r="IO3403" s="29"/>
      <c r="IP3403" s="29"/>
      <c r="IQ3403" s="29"/>
      <c r="IR3403" s="29"/>
      <c r="IS3403" s="29"/>
      <c r="IT3403" s="29"/>
      <c r="IU3403" s="29"/>
      <c r="IV3403" s="29"/>
      <c r="IW3403" s="29"/>
      <c r="IX3403" s="29"/>
      <c r="IY3403" s="29"/>
      <c r="IZ3403" s="29"/>
      <c r="JA3403" s="29"/>
      <c r="JB3403" s="29"/>
      <c r="JC3403" s="29"/>
      <c r="JD3403" s="29"/>
      <c r="JE3403" s="29"/>
      <c r="JF3403" s="29"/>
      <c r="JG3403" s="29"/>
      <c r="JH3403" s="29"/>
      <c r="JI3403" s="29"/>
      <c r="JJ3403" s="29"/>
      <c r="JK3403" s="29"/>
      <c r="JL3403" s="29"/>
      <c r="JM3403" s="29"/>
      <c r="JN3403" s="29"/>
      <c r="JO3403" s="29"/>
      <c r="JP3403" s="29"/>
      <c r="JQ3403" s="29"/>
      <c r="JR3403" s="29"/>
      <c r="JS3403" s="29"/>
      <c r="JT3403" s="29"/>
      <c r="JU3403" s="29"/>
      <c r="JV3403" s="29"/>
      <c r="JW3403" s="29"/>
      <c r="JX3403" s="29"/>
      <c r="JY3403" s="29"/>
      <c r="JZ3403" s="29"/>
      <c r="KA3403" s="29"/>
      <c r="KB3403" s="29"/>
      <c r="KC3403" s="29"/>
      <c r="KD3403" s="29"/>
      <c r="KE3403" s="29"/>
      <c r="KF3403" s="29"/>
      <c r="KG3403" s="29"/>
      <c r="KH3403" s="29"/>
      <c r="KI3403" s="29"/>
      <c r="KJ3403" s="29"/>
      <c r="KK3403" s="29"/>
      <c r="KL3403" s="29"/>
      <c r="KM3403" s="29"/>
      <c r="KN3403" s="29"/>
      <c r="KO3403" s="29"/>
      <c r="KP3403" s="29"/>
      <c r="KQ3403" s="29"/>
      <c r="KR3403" s="29"/>
      <c r="KS3403" s="29"/>
      <c r="KT3403" s="29"/>
      <c r="KU3403" s="29"/>
      <c r="KV3403" s="29"/>
      <c r="KW3403" s="29"/>
      <c r="KX3403" s="29"/>
      <c r="KY3403" s="29"/>
      <c r="KZ3403" s="29"/>
      <c r="LA3403" s="29"/>
      <c r="LB3403" s="29"/>
      <c r="LC3403" s="29"/>
      <c r="LD3403" s="29"/>
      <c r="LE3403" s="29"/>
      <c r="LF3403" s="29"/>
      <c r="LG3403" s="29"/>
      <c r="LH3403" s="29"/>
      <c r="LI3403" s="29"/>
      <c r="LJ3403" s="29"/>
      <c r="LK3403" s="29"/>
      <c r="LL3403" s="29"/>
      <c r="LM3403" s="29"/>
      <c r="LN3403" s="29"/>
      <c r="LO3403" s="29"/>
      <c r="LP3403" s="29"/>
      <c r="LQ3403" s="29"/>
      <c r="LR3403" s="29"/>
      <c r="LS3403" s="29"/>
      <c r="LT3403" s="29"/>
      <c r="LU3403" s="29"/>
      <c r="LV3403" s="29"/>
      <c r="LW3403" s="29"/>
      <c r="LX3403" s="29"/>
      <c r="LY3403" s="29"/>
      <c r="LZ3403" s="29"/>
      <c r="MA3403" s="29"/>
      <c r="MB3403" s="29"/>
      <c r="MC3403" s="29"/>
      <c r="MD3403" s="29"/>
      <c r="ME3403" s="29"/>
      <c r="MF3403" s="29"/>
      <c r="MG3403" s="29"/>
      <c r="MH3403" s="29"/>
      <c r="MI3403" s="29"/>
      <c r="MJ3403" s="29"/>
      <c r="MK3403" s="29"/>
      <c r="ML3403" s="29"/>
      <c r="MM3403" s="29"/>
      <c r="MN3403" s="29"/>
      <c r="MO3403" s="29"/>
      <c r="MP3403" s="29"/>
      <c r="MQ3403" s="29"/>
      <c r="MR3403" s="29"/>
      <c r="MS3403" s="29"/>
      <c r="MT3403" s="29"/>
      <c r="MU3403" s="29"/>
      <c r="MV3403" s="29"/>
      <c r="MW3403" s="29"/>
      <c r="MX3403" s="29"/>
      <c r="MY3403" s="29"/>
      <c r="MZ3403" s="29"/>
      <c r="NA3403" s="29"/>
      <c r="NB3403" s="29"/>
      <c r="NC3403" s="29"/>
      <c r="ND3403" s="29"/>
      <c r="NE3403" s="29"/>
      <c r="NF3403" s="29"/>
      <c r="NG3403" s="29"/>
      <c r="NH3403" s="29"/>
      <c r="NI3403" s="29"/>
      <c r="NJ3403" s="29"/>
      <c r="NK3403" s="29"/>
      <c r="NL3403" s="29"/>
      <c r="NM3403" s="29"/>
      <c r="NN3403" s="29"/>
      <c r="NO3403" s="29"/>
      <c r="NP3403" s="29"/>
      <c r="NQ3403" s="29"/>
      <c r="NR3403" s="29"/>
      <c r="NS3403" s="29"/>
      <c r="NT3403" s="29"/>
      <c r="NU3403" s="29"/>
      <c r="NV3403" s="29"/>
      <c r="NW3403" s="29"/>
      <c r="NX3403" s="29"/>
      <c r="NY3403" s="29"/>
      <c r="NZ3403" s="29"/>
      <c r="OA3403" s="29"/>
      <c r="OB3403" s="29"/>
      <c r="OC3403" s="29"/>
      <c r="OD3403" s="29"/>
      <c r="OE3403" s="29"/>
      <c r="OF3403" s="29"/>
      <c r="OG3403" s="29"/>
      <c r="OH3403" s="29"/>
    </row>
    <row r="3404" spans="1:398" ht="16.5" customHeight="1">
      <c r="A3404" s="41" t="s">
        <v>8908</v>
      </c>
      <c r="B3404" s="41"/>
      <c r="C3404" s="368"/>
      <c r="D3404" s="41"/>
      <c r="E3404" s="308" t="s">
        <v>180</v>
      </c>
      <c r="F3404" s="308" t="s">
        <v>333</v>
      </c>
      <c r="G3404" s="308" t="s">
        <v>2748</v>
      </c>
      <c r="H3404" s="308">
        <v>2004</v>
      </c>
      <c r="I3404" s="308">
        <v>1</v>
      </c>
      <c r="J3404" s="308">
        <v>0</v>
      </c>
      <c r="K3404" s="308">
        <v>0</v>
      </c>
      <c r="L3404" s="16" t="s">
        <v>2580</v>
      </c>
      <c r="M3404" s="106"/>
      <c r="N3404" s="16" t="s">
        <v>2570</v>
      </c>
      <c r="O3404" s="17">
        <v>1920</v>
      </c>
      <c r="P3404" s="17">
        <v>0</v>
      </c>
      <c r="Q3404" s="17">
        <v>0</v>
      </c>
      <c r="R3404" s="18" t="s">
        <v>33</v>
      </c>
      <c r="S3404" s="19">
        <v>60</v>
      </c>
      <c r="T3404" s="19">
        <v>110</v>
      </c>
      <c r="U3404" s="19">
        <v>0</v>
      </c>
      <c r="V3404" s="19">
        <v>0</v>
      </c>
      <c r="W3404" s="20">
        <v>0.24399999999999999</v>
      </c>
      <c r="X3404" s="21">
        <v>468.48</v>
      </c>
      <c r="Y3404" s="22" t="s">
        <v>33</v>
      </c>
      <c r="Z3404" s="14"/>
      <c r="AA3404" s="24"/>
      <c r="AB3404" s="14"/>
      <c r="AC3404" s="14"/>
      <c r="AD3404" s="25"/>
      <c r="AE3404" s="26"/>
      <c r="AF3404" s="27"/>
      <c r="AG3404" s="309"/>
      <c r="AH3404" s="309"/>
      <c r="AI3404" s="309"/>
      <c r="AJ3404" s="309"/>
      <c r="AK3404" s="309"/>
      <c r="AL3404" s="309"/>
      <c r="AM3404" s="309"/>
      <c r="AN3404" s="309"/>
      <c r="AO3404" s="309"/>
      <c r="AP3404" s="29"/>
      <c r="AQ3404" s="29"/>
      <c r="AR3404" s="29"/>
      <c r="AS3404" s="29"/>
      <c r="AT3404" s="29"/>
      <c r="AU3404" s="29"/>
      <c r="AV3404" s="29"/>
      <c r="AW3404" s="29"/>
      <c r="AX3404" s="29"/>
      <c r="AY3404" s="29"/>
      <c r="AZ3404" s="29"/>
      <c r="BA3404" s="29"/>
      <c r="BB3404" s="29"/>
      <c r="BC3404" s="29"/>
      <c r="BD3404" s="29"/>
      <c r="BE3404" s="29"/>
      <c r="BF3404" s="29"/>
      <c r="BG3404" s="29"/>
      <c r="BH3404" s="29"/>
      <c r="BI3404" s="29"/>
      <c r="BJ3404" s="29"/>
      <c r="BK3404" s="29"/>
      <c r="BL3404" s="29"/>
      <c r="BM3404" s="29"/>
      <c r="BN3404" s="29"/>
      <c r="BO3404" s="29"/>
      <c r="BP3404" s="29"/>
      <c r="BQ3404" s="29"/>
      <c r="BR3404" s="29"/>
      <c r="BS3404" s="29"/>
      <c r="BT3404" s="29"/>
      <c r="BU3404" s="29"/>
      <c r="BV3404" s="29"/>
      <c r="BW3404" s="29"/>
      <c r="BX3404" s="29"/>
      <c r="BY3404" s="29"/>
      <c r="BZ3404" s="29"/>
      <c r="CA3404" s="29"/>
      <c r="CB3404" s="29"/>
      <c r="CC3404" s="29"/>
      <c r="CD3404" s="29"/>
      <c r="CE3404" s="29"/>
      <c r="CF3404" s="29"/>
      <c r="CG3404" s="29"/>
      <c r="CH3404" s="29"/>
      <c r="CI3404" s="29"/>
      <c r="CJ3404" s="29"/>
      <c r="CK3404" s="29"/>
      <c r="CL3404" s="29"/>
      <c r="CM3404" s="29"/>
      <c r="CN3404" s="29"/>
      <c r="CO3404" s="29"/>
      <c r="CP3404" s="29"/>
      <c r="CQ3404" s="29"/>
      <c r="CR3404" s="29"/>
      <c r="CS3404" s="29"/>
      <c r="CT3404" s="29"/>
      <c r="CU3404" s="29"/>
      <c r="CV3404" s="29"/>
      <c r="CW3404" s="29"/>
      <c r="CX3404" s="29"/>
      <c r="CY3404" s="29"/>
      <c r="CZ3404" s="29"/>
      <c r="DA3404" s="29"/>
      <c r="DB3404" s="29"/>
      <c r="DC3404" s="29"/>
      <c r="DD3404" s="29"/>
      <c r="DE3404" s="29"/>
      <c r="DF3404" s="29"/>
      <c r="DG3404" s="29"/>
      <c r="DH3404" s="29"/>
      <c r="DI3404" s="29"/>
      <c r="DJ3404" s="29"/>
      <c r="DK3404" s="29"/>
      <c r="DL3404" s="29"/>
      <c r="DM3404" s="29"/>
      <c r="DN3404" s="29"/>
      <c r="DO3404" s="29"/>
      <c r="DP3404" s="29"/>
      <c r="DQ3404" s="29"/>
      <c r="DR3404" s="29"/>
      <c r="DS3404" s="29"/>
      <c r="DT3404" s="29"/>
      <c r="DU3404" s="29"/>
      <c r="DV3404" s="29"/>
      <c r="DW3404" s="29"/>
      <c r="DX3404" s="29"/>
      <c r="DY3404" s="29"/>
      <c r="DZ3404" s="29"/>
      <c r="EA3404" s="29"/>
      <c r="EB3404" s="29"/>
      <c r="EC3404" s="29"/>
      <c r="ED3404" s="29"/>
      <c r="EE3404" s="29"/>
      <c r="EF3404" s="29"/>
      <c r="EG3404" s="29"/>
      <c r="EH3404" s="29"/>
      <c r="EI3404" s="29"/>
      <c r="EJ3404" s="29"/>
      <c r="EK3404" s="29"/>
      <c r="EL3404" s="29"/>
      <c r="EM3404" s="29"/>
      <c r="EN3404" s="29"/>
      <c r="EO3404" s="29"/>
      <c r="EP3404" s="29"/>
      <c r="EQ3404" s="29"/>
      <c r="ER3404" s="29"/>
      <c r="ES3404" s="29"/>
      <c r="ET3404" s="29"/>
      <c r="EU3404" s="29"/>
      <c r="EV3404" s="29"/>
      <c r="EW3404" s="29"/>
      <c r="EX3404" s="29"/>
      <c r="EY3404" s="29"/>
      <c r="EZ3404" s="29"/>
      <c r="FA3404" s="29"/>
      <c r="FB3404" s="29"/>
      <c r="FC3404" s="29"/>
      <c r="FD3404" s="29"/>
      <c r="FE3404" s="29"/>
      <c r="FF3404" s="29"/>
      <c r="FG3404" s="29"/>
      <c r="FH3404" s="29"/>
      <c r="FI3404" s="29"/>
      <c r="FJ3404" s="29"/>
      <c r="FK3404" s="29"/>
      <c r="FL3404" s="29"/>
      <c r="FM3404" s="29"/>
      <c r="FN3404" s="29"/>
      <c r="FO3404" s="29"/>
      <c r="FP3404" s="29"/>
      <c r="FQ3404" s="29"/>
      <c r="FR3404" s="29"/>
      <c r="FS3404" s="29"/>
      <c r="FT3404" s="29"/>
      <c r="FU3404" s="29"/>
      <c r="FV3404" s="29"/>
      <c r="FW3404" s="29"/>
      <c r="FX3404" s="29"/>
      <c r="FY3404" s="29"/>
      <c r="FZ3404" s="29"/>
      <c r="GA3404" s="29"/>
      <c r="GB3404" s="29"/>
      <c r="GC3404" s="29"/>
      <c r="GD3404" s="29"/>
      <c r="GE3404" s="29"/>
      <c r="GF3404" s="29"/>
      <c r="GG3404" s="29"/>
      <c r="GH3404" s="29"/>
      <c r="GI3404" s="29"/>
      <c r="GJ3404" s="29"/>
      <c r="GK3404" s="29"/>
      <c r="GL3404" s="29"/>
      <c r="GM3404" s="29"/>
      <c r="GN3404" s="29"/>
      <c r="GO3404" s="29"/>
      <c r="GP3404" s="29"/>
      <c r="GQ3404" s="29"/>
      <c r="GR3404" s="29"/>
      <c r="GS3404" s="29"/>
      <c r="GT3404" s="29"/>
      <c r="GU3404" s="29"/>
      <c r="GV3404" s="29"/>
      <c r="GW3404" s="29"/>
      <c r="GX3404" s="29"/>
      <c r="GY3404" s="29"/>
      <c r="GZ3404" s="29"/>
      <c r="HA3404" s="29"/>
      <c r="HB3404" s="29"/>
      <c r="HC3404" s="29"/>
      <c r="HD3404" s="29"/>
      <c r="HE3404" s="29"/>
      <c r="HF3404" s="29"/>
      <c r="HG3404" s="29"/>
      <c r="HH3404" s="29"/>
      <c r="HI3404" s="29"/>
      <c r="HJ3404" s="29"/>
      <c r="HK3404" s="29"/>
      <c r="HL3404" s="29"/>
      <c r="HM3404" s="29"/>
      <c r="HN3404" s="29"/>
      <c r="HO3404" s="29"/>
      <c r="HP3404" s="29"/>
      <c r="HQ3404" s="29"/>
      <c r="HR3404" s="29"/>
      <c r="HS3404" s="29"/>
      <c r="HT3404" s="29"/>
      <c r="HU3404" s="29"/>
      <c r="HV3404" s="29"/>
      <c r="HW3404" s="29"/>
      <c r="HX3404" s="29"/>
      <c r="HY3404" s="29"/>
      <c r="HZ3404" s="29"/>
      <c r="IA3404" s="29"/>
      <c r="IB3404" s="29"/>
      <c r="IC3404" s="29"/>
      <c r="ID3404" s="29"/>
      <c r="IE3404" s="29"/>
      <c r="IF3404" s="29"/>
      <c r="IG3404" s="29"/>
      <c r="IH3404" s="29"/>
      <c r="II3404" s="29"/>
      <c r="IJ3404" s="29"/>
      <c r="IK3404" s="29"/>
      <c r="IL3404" s="29"/>
      <c r="IM3404" s="29"/>
      <c r="IN3404" s="29"/>
      <c r="IO3404" s="29"/>
      <c r="IP3404" s="29"/>
      <c r="IQ3404" s="29"/>
      <c r="IR3404" s="29"/>
      <c r="IS3404" s="29"/>
      <c r="IT3404" s="29"/>
      <c r="IU3404" s="29"/>
      <c r="IV3404" s="29"/>
      <c r="IW3404" s="29"/>
      <c r="IX3404" s="29"/>
      <c r="IY3404" s="29"/>
      <c r="IZ3404" s="29"/>
      <c r="JA3404" s="29"/>
      <c r="JB3404" s="29"/>
      <c r="JC3404" s="29"/>
      <c r="JD3404" s="29"/>
      <c r="JE3404" s="29"/>
      <c r="JF3404" s="29"/>
      <c r="JG3404" s="29"/>
      <c r="JH3404" s="29"/>
      <c r="JI3404" s="29"/>
      <c r="JJ3404" s="29"/>
      <c r="JK3404" s="29"/>
      <c r="JL3404" s="29"/>
      <c r="JM3404" s="29"/>
      <c r="JN3404" s="29"/>
      <c r="JO3404" s="29"/>
      <c r="JP3404" s="29"/>
      <c r="JQ3404" s="29"/>
      <c r="JR3404" s="29"/>
      <c r="JS3404" s="29"/>
      <c r="JT3404" s="29"/>
      <c r="JU3404" s="29"/>
      <c r="JV3404" s="29"/>
      <c r="JW3404" s="29"/>
      <c r="JX3404" s="29"/>
      <c r="JY3404" s="29"/>
      <c r="JZ3404" s="29"/>
      <c r="KA3404" s="29"/>
      <c r="KB3404" s="29"/>
      <c r="KC3404" s="29"/>
      <c r="KD3404" s="29"/>
      <c r="KE3404" s="29"/>
      <c r="KF3404" s="29"/>
      <c r="KG3404" s="29"/>
      <c r="KH3404" s="29"/>
      <c r="KI3404" s="29"/>
      <c r="KJ3404" s="29"/>
      <c r="KK3404" s="29"/>
      <c r="KL3404" s="29"/>
      <c r="KM3404" s="29"/>
      <c r="KN3404" s="29"/>
      <c r="KO3404" s="29"/>
      <c r="KP3404" s="29"/>
      <c r="KQ3404" s="29"/>
      <c r="KR3404" s="29"/>
      <c r="KS3404" s="29"/>
      <c r="KT3404" s="29"/>
      <c r="KU3404" s="29"/>
      <c r="KV3404" s="29"/>
      <c r="KW3404" s="29"/>
      <c r="KX3404" s="29"/>
      <c r="KY3404" s="29"/>
      <c r="KZ3404" s="29"/>
      <c r="LA3404" s="29"/>
      <c r="LB3404" s="29"/>
      <c r="LC3404" s="29"/>
      <c r="LD3404" s="29"/>
      <c r="LE3404" s="29"/>
      <c r="LF3404" s="29"/>
      <c r="LG3404" s="29"/>
      <c r="LH3404" s="29"/>
      <c r="LI3404" s="29"/>
      <c r="LJ3404" s="29"/>
      <c r="LK3404" s="29"/>
      <c r="LL3404" s="29"/>
      <c r="LM3404" s="29"/>
      <c r="LN3404" s="29"/>
      <c r="LO3404" s="29"/>
      <c r="LP3404" s="29"/>
      <c r="LQ3404" s="29"/>
      <c r="LR3404" s="29"/>
      <c r="LS3404" s="29"/>
      <c r="LT3404" s="29"/>
      <c r="LU3404" s="29"/>
      <c r="LV3404" s="29"/>
      <c r="LW3404" s="29"/>
      <c r="LX3404" s="29"/>
      <c r="LY3404" s="29"/>
      <c r="LZ3404" s="29"/>
      <c r="MA3404" s="29"/>
      <c r="MB3404" s="29"/>
      <c r="MC3404" s="29"/>
      <c r="MD3404" s="29"/>
      <c r="ME3404" s="29"/>
      <c r="MF3404" s="29"/>
      <c r="MG3404" s="29"/>
      <c r="MH3404" s="29"/>
      <c r="MI3404" s="29"/>
      <c r="MJ3404" s="29"/>
      <c r="MK3404" s="29"/>
      <c r="ML3404" s="29"/>
      <c r="MM3404" s="29"/>
      <c r="MN3404" s="29"/>
      <c r="MO3404" s="29"/>
      <c r="MP3404" s="29"/>
      <c r="MQ3404" s="29"/>
      <c r="MR3404" s="29"/>
      <c r="MS3404" s="29"/>
      <c r="MT3404" s="29"/>
      <c r="MU3404" s="29"/>
      <c r="MV3404" s="29"/>
      <c r="MW3404" s="29"/>
      <c r="MX3404" s="29"/>
      <c r="MY3404" s="29"/>
      <c r="MZ3404" s="29"/>
      <c r="NA3404" s="29"/>
      <c r="NB3404" s="29"/>
      <c r="NC3404" s="29"/>
      <c r="ND3404" s="29"/>
      <c r="NE3404" s="29"/>
      <c r="NF3404" s="29"/>
      <c r="NG3404" s="29"/>
      <c r="NH3404" s="29"/>
      <c r="NI3404" s="29"/>
      <c r="NJ3404" s="29"/>
      <c r="NK3404" s="29"/>
      <c r="NL3404" s="29"/>
      <c r="NM3404" s="29"/>
      <c r="NN3404" s="29"/>
      <c r="NO3404" s="29"/>
      <c r="NP3404" s="29"/>
      <c r="NQ3404" s="29"/>
      <c r="NR3404" s="29"/>
      <c r="NS3404" s="29"/>
      <c r="NT3404" s="29"/>
      <c r="NU3404" s="29"/>
      <c r="NV3404" s="29"/>
      <c r="NW3404" s="29"/>
      <c r="NX3404" s="29"/>
      <c r="NY3404" s="29"/>
      <c r="NZ3404" s="29"/>
      <c r="OA3404" s="29"/>
      <c r="OB3404" s="29"/>
      <c r="OC3404" s="29"/>
      <c r="OD3404" s="29"/>
      <c r="OE3404" s="29"/>
      <c r="OF3404" s="29"/>
      <c r="OG3404" s="29"/>
      <c r="OH3404" s="29"/>
    </row>
    <row r="3405" spans="1:398" ht="16.5" customHeight="1">
      <c r="A3405" s="41" t="s">
        <v>8908</v>
      </c>
      <c r="B3405" s="41"/>
      <c r="C3405" s="368"/>
      <c r="D3405" s="41"/>
      <c r="E3405" s="308" t="s">
        <v>2590</v>
      </c>
      <c r="F3405" s="308" t="s">
        <v>2591</v>
      </c>
      <c r="G3405" s="308" t="s">
        <v>2592</v>
      </c>
      <c r="H3405" s="308">
        <v>2008</v>
      </c>
      <c r="I3405" s="308">
        <v>22</v>
      </c>
      <c r="J3405" s="308">
        <v>0</v>
      </c>
      <c r="K3405" s="308">
        <v>0</v>
      </c>
      <c r="L3405" s="16" t="s">
        <v>2576</v>
      </c>
      <c r="M3405" s="106"/>
      <c r="N3405" s="16" t="s">
        <v>2570</v>
      </c>
      <c r="O3405" s="17">
        <v>1920</v>
      </c>
      <c r="P3405" s="17">
        <v>0</v>
      </c>
      <c r="Q3405" s="17">
        <v>0</v>
      </c>
      <c r="R3405" s="18" t="s">
        <v>33</v>
      </c>
      <c r="S3405" s="19">
        <v>60</v>
      </c>
      <c r="T3405" s="19">
        <v>110</v>
      </c>
      <c r="U3405" s="19">
        <v>2</v>
      </c>
      <c r="V3405" s="19">
        <v>0</v>
      </c>
      <c r="W3405" s="20">
        <v>0.25</v>
      </c>
      <c r="X3405" s="21">
        <v>10560</v>
      </c>
      <c r="Y3405" s="22" t="s">
        <v>33</v>
      </c>
      <c r="Z3405" s="14"/>
      <c r="AA3405" s="24"/>
      <c r="AB3405" s="14"/>
      <c r="AC3405" s="14"/>
      <c r="AD3405" s="25"/>
      <c r="AE3405" s="26"/>
      <c r="AF3405" s="27"/>
      <c r="AG3405" s="315"/>
      <c r="AH3405" s="315"/>
      <c r="AI3405" s="315"/>
      <c r="AJ3405" s="315"/>
      <c r="AK3405" s="315"/>
      <c r="AL3405" s="315"/>
      <c r="AM3405" s="315"/>
      <c r="AN3405" s="315"/>
      <c r="AO3405" s="315"/>
      <c r="AP3405" s="29"/>
      <c r="AQ3405" s="29"/>
      <c r="AR3405" s="29"/>
      <c r="AS3405" s="29"/>
      <c r="AT3405" s="29"/>
      <c r="AU3405" s="29"/>
      <c r="AV3405" s="29"/>
      <c r="AW3405" s="29"/>
      <c r="AX3405" s="29"/>
      <c r="AY3405" s="29"/>
      <c r="AZ3405" s="29"/>
      <c r="BA3405" s="29"/>
      <c r="BB3405" s="29"/>
      <c r="BC3405" s="29"/>
      <c r="BD3405" s="29"/>
      <c r="BE3405" s="29"/>
      <c r="BF3405" s="29"/>
      <c r="BG3405" s="29"/>
      <c r="BH3405" s="29"/>
      <c r="BI3405" s="29"/>
      <c r="BJ3405" s="29"/>
      <c r="BK3405" s="29"/>
      <c r="BL3405" s="29"/>
      <c r="BM3405" s="29"/>
      <c r="BN3405" s="29"/>
      <c r="BO3405" s="29"/>
      <c r="BP3405" s="29"/>
      <c r="BQ3405" s="29"/>
      <c r="BR3405" s="29"/>
      <c r="BS3405" s="29"/>
      <c r="BT3405" s="29"/>
      <c r="BU3405" s="29"/>
      <c r="BV3405" s="29"/>
      <c r="BW3405" s="29"/>
      <c r="BX3405" s="29"/>
      <c r="BY3405" s="29"/>
      <c r="BZ3405" s="29"/>
      <c r="CA3405" s="29"/>
      <c r="CB3405" s="29"/>
      <c r="CC3405" s="29"/>
      <c r="CD3405" s="29"/>
      <c r="CE3405" s="29"/>
      <c r="CF3405" s="29"/>
      <c r="CG3405" s="29"/>
      <c r="CH3405" s="29"/>
      <c r="CI3405" s="29"/>
      <c r="CJ3405" s="29"/>
      <c r="CK3405" s="29"/>
      <c r="CL3405" s="29"/>
      <c r="CM3405" s="29"/>
      <c r="CN3405" s="29"/>
      <c r="CO3405" s="29"/>
      <c r="CP3405" s="29"/>
      <c r="CQ3405" s="29"/>
      <c r="CR3405" s="29"/>
      <c r="CS3405" s="29"/>
      <c r="CT3405" s="29"/>
      <c r="CU3405" s="29"/>
      <c r="CV3405" s="29"/>
      <c r="CW3405" s="29"/>
      <c r="CX3405" s="29"/>
      <c r="CY3405" s="29"/>
      <c r="CZ3405" s="29"/>
      <c r="DA3405" s="29"/>
      <c r="DB3405" s="29"/>
      <c r="DC3405" s="29"/>
      <c r="DD3405" s="29"/>
      <c r="DE3405" s="29"/>
      <c r="DF3405" s="29"/>
      <c r="DG3405" s="29"/>
      <c r="DH3405" s="29"/>
      <c r="DI3405" s="29"/>
      <c r="DJ3405" s="29"/>
      <c r="DK3405" s="29"/>
      <c r="DL3405" s="29"/>
      <c r="DM3405" s="29"/>
      <c r="DN3405" s="29"/>
      <c r="DO3405" s="29"/>
      <c r="DP3405" s="29"/>
      <c r="DQ3405" s="29"/>
      <c r="DR3405" s="29"/>
      <c r="DS3405" s="29"/>
      <c r="DT3405" s="29"/>
      <c r="DU3405" s="29"/>
      <c r="DV3405" s="29"/>
      <c r="DW3405" s="29"/>
      <c r="DX3405" s="29"/>
      <c r="DY3405" s="29"/>
      <c r="DZ3405" s="29"/>
      <c r="EA3405" s="29"/>
      <c r="EB3405" s="29"/>
      <c r="EC3405" s="29"/>
      <c r="ED3405" s="29"/>
      <c r="EE3405" s="29"/>
      <c r="EF3405" s="29"/>
      <c r="EG3405" s="29"/>
      <c r="EH3405" s="29"/>
      <c r="EI3405" s="29"/>
      <c r="EJ3405" s="29"/>
      <c r="EK3405" s="29"/>
      <c r="EL3405" s="29"/>
      <c r="EM3405" s="29"/>
      <c r="EN3405" s="29"/>
      <c r="EO3405" s="29"/>
      <c r="EP3405" s="29"/>
      <c r="EQ3405" s="29"/>
      <c r="ER3405" s="29"/>
      <c r="ES3405" s="29"/>
      <c r="ET3405" s="29"/>
      <c r="EU3405" s="29"/>
      <c r="EV3405" s="29"/>
      <c r="EW3405" s="29"/>
      <c r="EX3405" s="29"/>
      <c r="EY3405" s="29"/>
      <c r="EZ3405" s="29"/>
      <c r="FA3405" s="29"/>
      <c r="FB3405" s="29"/>
      <c r="FC3405" s="29"/>
      <c r="FD3405" s="29"/>
      <c r="FE3405" s="29"/>
      <c r="FF3405" s="29"/>
      <c r="FG3405" s="29"/>
      <c r="FH3405" s="29"/>
      <c r="FI3405" s="29"/>
      <c r="FJ3405" s="29"/>
      <c r="FK3405" s="29"/>
      <c r="FL3405" s="29"/>
      <c r="FM3405" s="29"/>
      <c r="FN3405" s="29"/>
      <c r="FO3405" s="29"/>
      <c r="FP3405" s="29"/>
      <c r="FQ3405" s="29"/>
      <c r="FR3405" s="29"/>
      <c r="FS3405" s="29"/>
      <c r="FT3405" s="29"/>
      <c r="FU3405" s="29"/>
      <c r="FV3405" s="29"/>
      <c r="FW3405" s="29"/>
      <c r="FX3405" s="29"/>
      <c r="FY3405" s="29"/>
      <c r="FZ3405" s="29"/>
      <c r="GA3405" s="29"/>
      <c r="GB3405" s="29"/>
      <c r="GC3405" s="29"/>
      <c r="GD3405" s="29"/>
      <c r="GE3405" s="29"/>
      <c r="GF3405" s="29"/>
      <c r="GG3405" s="29"/>
      <c r="GH3405" s="29"/>
      <c r="GI3405" s="29"/>
      <c r="GJ3405" s="29"/>
      <c r="GK3405" s="29"/>
      <c r="GL3405" s="29"/>
      <c r="GM3405" s="29"/>
      <c r="GN3405" s="29"/>
      <c r="GO3405" s="29"/>
      <c r="GP3405" s="29"/>
      <c r="GQ3405" s="29"/>
      <c r="GR3405" s="29"/>
      <c r="GS3405" s="29"/>
      <c r="GT3405" s="29"/>
      <c r="GU3405" s="29"/>
      <c r="GV3405" s="29"/>
      <c r="GW3405" s="29"/>
      <c r="GX3405" s="29"/>
      <c r="GY3405" s="29"/>
      <c r="GZ3405" s="29"/>
      <c r="HA3405" s="29"/>
      <c r="HB3405" s="29"/>
      <c r="HC3405" s="29"/>
      <c r="HD3405" s="29"/>
      <c r="HE3405" s="29"/>
      <c r="HF3405" s="29"/>
      <c r="HG3405" s="29"/>
      <c r="HH3405" s="29"/>
      <c r="HI3405" s="29"/>
      <c r="HJ3405" s="29"/>
      <c r="HK3405" s="29"/>
      <c r="HL3405" s="29"/>
      <c r="HM3405" s="29"/>
      <c r="HN3405" s="29"/>
      <c r="HO3405" s="29"/>
      <c r="HP3405" s="29"/>
      <c r="HQ3405" s="29"/>
      <c r="HR3405" s="29"/>
      <c r="HS3405" s="29"/>
      <c r="HT3405" s="29"/>
      <c r="HU3405" s="29"/>
      <c r="HV3405" s="29"/>
      <c r="HW3405" s="29"/>
      <c r="HX3405" s="29"/>
      <c r="HY3405" s="29"/>
      <c r="HZ3405" s="29"/>
      <c r="IA3405" s="29"/>
      <c r="IB3405" s="29"/>
      <c r="IC3405" s="29"/>
      <c r="ID3405" s="29"/>
      <c r="IE3405" s="29"/>
      <c r="IF3405" s="29"/>
      <c r="IG3405" s="29"/>
      <c r="IH3405" s="29"/>
      <c r="II3405" s="29"/>
      <c r="IJ3405" s="29"/>
      <c r="IK3405" s="29"/>
      <c r="IL3405" s="29"/>
      <c r="IM3405" s="29"/>
      <c r="IN3405" s="29"/>
      <c r="IO3405" s="29"/>
      <c r="IP3405" s="29"/>
      <c r="IQ3405" s="29"/>
      <c r="IR3405" s="29"/>
      <c r="IS3405" s="29"/>
      <c r="IT3405" s="29"/>
      <c r="IU3405" s="29"/>
      <c r="IV3405" s="29"/>
      <c r="IW3405" s="29"/>
      <c r="IX3405" s="29"/>
      <c r="IY3405" s="29"/>
      <c r="IZ3405" s="29"/>
      <c r="JA3405" s="29"/>
      <c r="JB3405" s="29"/>
      <c r="JC3405" s="29"/>
      <c r="JD3405" s="29"/>
      <c r="JE3405" s="29"/>
      <c r="JF3405" s="29"/>
      <c r="JG3405" s="29"/>
      <c r="JH3405" s="29"/>
      <c r="JI3405" s="29"/>
      <c r="JJ3405" s="29"/>
      <c r="JK3405" s="29"/>
      <c r="JL3405" s="29"/>
      <c r="JM3405" s="29"/>
      <c r="JN3405" s="29"/>
      <c r="JO3405" s="29"/>
      <c r="JP3405" s="29"/>
      <c r="JQ3405" s="29"/>
      <c r="JR3405" s="29"/>
      <c r="JS3405" s="29"/>
      <c r="JT3405" s="29"/>
      <c r="JU3405" s="29"/>
      <c r="JV3405" s="29"/>
      <c r="JW3405" s="29"/>
      <c r="JX3405" s="29"/>
      <c r="JY3405" s="29"/>
      <c r="JZ3405" s="29"/>
      <c r="KA3405" s="29"/>
      <c r="KB3405" s="29"/>
      <c r="KC3405" s="29"/>
      <c r="KD3405" s="29"/>
      <c r="KE3405" s="29"/>
      <c r="KF3405" s="29"/>
      <c r="KG3405" s="29"/>
      <c r="KH3405" s="29"/>
      <c r="KI3405" s="29"/>
      <c r="KJ3405" s="29"/>
      <c r="KK3405" s="29"/>
      <c r="KL3405" s="29"/>
      <c r="KM3405" s="29"/>
      <c r="KN3405" s="29"/>
      <c r="KO3405" s="29"/>
      <c r="KP3405" s="29"/>
      <c r="KQ3405" s="29"/>
      <c r="KR3405" s="29"/>
      <c r="KS3405" s="29"/>
      <c r="KT3405" s="29"/>
      <c r="KU3405" s="29"/>
      <c r="KV3405" s="29"/>
      <c r="KW3405" s="29"/>
      <c r="KX3405" s="29"/>
      <c r="KY3405" s="29"/>
      <c r="KZ3405" s="29"/>
      <c r="LA3405" s="29"/>
      <c r="LB3405" s="29"/>
      <c r="LC3405" s="29"/>
      <c r="LD3405" s="29"/>
      <c r="LE3405" s="29"/>
      <c r="LF3405" s="29"/>
      <c r="LG3405" s="29"/>
      <c r="LH3405" s="29"/>
      <c r="LI3405" s="29"/>
      <c r="LJ3405" s="29"/>
      <c r="LK3405" s="29"/>
      <c r="LL3405" s="29"/>
      <c r="LM3405" s="29"/>
      <c r="LN3405" s="29"/>
      <c r="LO3405" s="29"/>
      <c r="LP3405" s="29"/>
      <c r="LQ3405" s="29"/>
      <c r="LR3405" s="29"/>
      <c r="LS3405" s="29"/>
      <c r="LT3405" s="29"/>
      <c r="LU3405" s="29"/>
      <c r="LV3405" s="29"/>
      <c r="LW3405" s="29"/>
      <c r="LX3405" s="29"/>
      <c r="LY3405" s="29"/>
      <c r="LZ3405" s="29"/>
      <c r="MA3405" s="29"/>
      <c r="MB3405" s="29"/>
      <c r="MC3405" s="29"/>
      <c r="MD3405" s="29"/>
      <c r="ME3405" s="29"/>
      <c r="MF3405" s="29"/>
      <c r="MG3405" s="29"/>
      <c r="MH3405" s="29"/>
      <c r="MI3405" s="29"/>
      <c r="MJ3405" s="29"/>
      <c r="MK3405" s="29"/>
      <c r="ML3405" s="29"/>
      <c r="MM3405" s="29"/>
      <c r="MN3405" s="29"/>
      <c r="MO3405" s="29"/>
      <c r="MP3405" s="29"/>
      <c r="MQ3405" s="29"/>
      <c r="MR3405" s="29"/>
      <c r="MS3405" s="29"/>
      <c r="MT3405" s="29"/>
      <c r="MU3405" s="29"/>
      <c r="MV3405" s="29"/>
      <c r="MW3405" s="29"/>
      <c r="MX3405" s="29"/>
      <c r="MY3405" s="29"/>
      <c r="MZ3405" s="29"/>
      <c r="NA3405" s="29"/>
      <c r="NB3405" s="29"/>
      <c r="NC3405" s="29"/>
      <c r="ND3405" s="29"/>
      <c r="NE3405" s="29"/>
      <c r="NF3405" s="29"/>
      <c r="NG3405" s="29"/>
      <c r="NH3405" s="29"/>
      <c r="NI3405" s="29"/>
      <c r="NJ3405" s="29"/>
      <c r="NK3405" s="29"/>
      <c r="NL3405" s="29"/>
      <c r="NM3405" s="29"/>
      <c r="NN3405" s="29"/>
      <c r="NO3405" s="29"/>
      <c r="NP3405" s="29"/>
      <c r="NQ3405" s="29"/>
      <c r="NR3405" s="29"/>
      <c r="NS3405" s="29"/>
      <c r="NT3405" s="29"/>
      <c r="NU3405" s="29"/>
      <c r="NV3405" s="29"/>
      <c r="NW3405" s="29"/>
      <c r="NX3405" s="29"/>
      <c r="NY3405" s="29"/>
      <c r="NZ3405" s="29"/>
      <c r="OA3405" s="29"/>
      <c r="OB3405" s="29"/>
      <c r="OC3405" s="29"/>
      <c r="OD3405" s="29"/>
      <c r="OE3405" s="29"/>
      <c r="OF3405" s="29"/>
      <c r="OG3405" s="29"/>
      <c r="OH3405" s="29"/>
    </row>
    <row r="3406" spans="1:398" ht="16.5" customHeight="1">
      <c r="A3406" s="41" t="s">
        <v>8929</v>
      </c>
      <c r="B3406" s="41"/>
      <c r="C3406" s="368"/>
      <c r="D3406" s="41"/>
      <c r="E3406" s="308" t="s">
        <v>79</v>
      </c>
      <c r="F3406" s="308" t="s">
        <v>36</v>
      </c>
      <c r="G3406" s="308" t="s">
        <v>512</v>
      </c>
      <c r="H3406" s="308">
        <v>2020</v>
      </c>
      <c r="I3406" s="308">
        <v>35</v>
      </c>
      <c r="J3406" s="308">
        <v>35</v>
      </c>
      <c r="K3406" s="308">
        <v>0</v>
      </c>
      <c r="L3406" s="16" t="s">
        <v>8932</v>
      </c>
      <c r="M3406" s="316"/>
      <c r="N3406" s="312" t="s">
        <v>8944</v>
      </c>
      <c r="O3406" s="311">
        <v>720</v>
      </c>
      <c r="P3406" s="17">
        <v>0</v>
      </c>
      <c r="Q3406" s="17">
        <v>0</v>
      </c>
      <c r="R3406" s="18" t="s">
        <v>33</v>
      </c>
      <c r="S3406" s="19">
        <v>60</v>
      </c>
      <c r="T3406" s="19">
        <v>110</v>
      </c>
      <c r="U3406" s="313">
        <v>2</v>
      </c>
      <c r="V3406" s="19">
        <v>0</v>
      </c>
      <c r="W3406" s="314">
        <v>0.7</v>
      </c>
      <c r="X3406" s="21">
        <v>17639.999999999996</v>
      </c>
      <c r="Y3406" s="22" t="s">
        <v>33</v>
      </c>
      <c r="Z3406" s="14"/>
      <c r="AA3406" s="24"/>
      <c r="AB3406" s="14"/>
      <c r="AC3406" s="14"/>
      <c r="AD3406" s="25"/>
      <c r="AE3406" s="26"/>
      <c r="AF3406" s="27"/>
      <c r="AG3406" s="315"/>
      <c r="AH3406" s="315"/>
      <c r="AI3406" s="315"/>
      <c r="AJ3406" s="315"/>
      <c r="AK3406" s="315"/>
      <c r="AL3406" s="315"/>
      <c r="AM3406" s="315"/>
      <c r="AN3406" s="315"/>
      <c r="AO3406" s="315"/>
      <c r="AP3406" s="29"/>
      <c r="AQ3406" s="29"/>
      <c r="AR3406" s="29"/>
      <c r="AS3406" s="29"/>
      <c r="AT3406" s="29"/>
      <c r="AU3406" s="29"/>
      <c r="AV3406" s="29"/>
      <c r="AW3406" s="29"/>
      <c r="AX3406" s="29"/>
      <c r="AY3406" s="29"/>
      <c r="AZ3406" s="29"/>
      <c r="BA3406" s="29"/>
      <c r="BB3406" s="29"/>
      <c r="BC3406" s="29"/>
      <c r="BD3406" s="29"/>
      <c r="BE3406" s="29"/>
      <c r="BF3406" s="29"/>
      <c r="BG3406" s="29"/>
      <c r="BH3406" s="29"/>
      <c r="BI3406" s="29"/>
      <c r="BJ3406" s="29"/>
      <c r="BK3406" s="29"/>
      <c r="BL3406" s="29"/>
      <c r="BM3406" s="29"/>
      <c r="BN3406" s="29"/>
      <c r="BO3406" s="29"/>
      <c r="BP3406" s="29"/>
      <c r="BQ3406" s="29"/>
      <c r="BR3406" s="29"/>
      <c r="BS3406" s="29"/>
      <c r="BT3406" s="29"/>
      <c r="BU3406" s="29"/>
      <c r="BV3406" s="29"/>
      <c r="BW3406" s="29"/>
      <c r="BX3406" s="29"/>
      <c r="BY3406" s="29"/>
      <c r="BZ3406" s="29"/>
      <c r="CA3406" s="29"/>
      <c r="CB3406" s="29"/>
      <c r="CC3406" s="29"/>
      <c r="CD3406" s="29"/>
      <c r="CE3406" s="29"/>
      <c r="CF3406" s="29"/>
      <c r="CG3406" s="29"/>
      <c r="CH3406" s="29"/>
      <c r="CI3406" s="29"/>
      <c r="CJ3406" s="29"/>
      <c r="CK3406" s="29"/>
      <c r="CL3406" s="29"/>
      <c r="CM3406" s="29"/>
      <c r="CN3406" s="29"/>
      <c r="CO3406" s="29"/>
      <c r="CP3406" s="29"/>
      <c r="CQ3406" s="29"/>
      <c r="CR3406" s="29"/>
      <c r="CS3406" s="29"/>
      <c r="CT3406" s="29"/>
      <c r="CU3406" s="29"/>
      <c r="CV3406" s="29"/>
      <c r="CW3406" s="29"/>
      <c r="CX3406" s="29"/>
      <c r="CY3406" s="29"/>
      <c r="CZ3406" s="29"/>
      <c r="DA3406" s="29"/>
      <c r="DB3406" s="29"/>
      <c r="DC3406" s="29"/>
      <c r="DD3406" s="29"/>
      <c r="DE3406" s="29"/>
      <c r="DF3406" s="29"/>
      <c r="DG3406" s="29"/>
      <c r="DH3406" s="29"/>
      <c r="DI3406" s="29"/>
      <c r="DJ3406" s="29"/>
      <c r="DK3406" s="29"/>
      <c r="DL3406" s="29"/>
      <c r="DM3406" s="29"/>
      <c r="DN3406" s="29"/>
      <c r="DO3406" s="29"/>
      <c r="DP3406" s="29"/>
      <c r="DQ3406" s="29"/>
      <c r="DR3406" s="29"/>
      <c r="DS3406" s="29"/>
      <c r="DT3406" s="29"/>
      <c r="DU3406" s="29"/>
      <c r="DV3406" s="29"/>
      <c r="DW3406" s="29"/>
      <c r="DX3406" s="29"/>
      <c r="DY3406" s="29"/>
      <c r="DZ3406" s="29"/>
      <c r="EA3406" s="29"/>
      <c r="EB3406" s="29"/>
      <c r="EC3406" s="29"/>
      <c r="ED3406" s="29"/>
      <c r="EE3406" s="29"/>
      <c r="EF3406" s="29"/>
      <c r="EG3406" s="29"/>
      <c r="EH3406" s="29"/>
      <c r="EI3406" s="29"/>
      <c r="EJ3406" s="29"/>
      <c r="EK3406" s="29"/>
      <c r="EL3406" s="29"/>
      <c r="EM3406" s="29"/>
      <c r="EN3406" s="29"/>
      <c r="EO3406" s="29"/>
      <c r="EP3406" s="29"/>
      <c r="EQ3406" s="29"/>
      <c r="ER3406" s="29"/>
      <c r="ES3406" s="29"/>
      <c r="ET3406" s="29"/>
      <c r="EU3406" s="29"/>
      <c r="EV3406" s="29"/>
      <c r="EW3406" s="29"/>
      <c r="EX3406" s="29"/>
      <c r="EY3406" s="29"/>
      <c r="EZ3406" s="29"/>
      <c r="FA3406" s="29"/>
      <c r="FB3406" s="29"/>
      <c r="FC3406" s="29"/>
      <c r="FD3406" s="29"/>
      <c r="FE3406" s="29"/>
      <c r="FF3406" s="29"/>
      <c r="FG3406" s="29"/>
      <c r="FH3406" s="29"/>
      <c r="FI3406" s="29"/>
      <c r="FJ3406" s="29"/>
      <c r="FK3406" s="29"/>
      <c r="FL3406" s="29"/>
      <c r="FM3406" s="29"/>
      <c r="FN3406" s="29"/>
      <c r="FO3406" s="29"/>
      <c r="FP3406" s="29"/>
      <c r="FQ3406" s="29"/>
      <c r="FR3406" s="29"/>
      <c r="FS3406" s="29"/>
      <c r="FT3406" s="29"/>
      <c r="FU3406" s="29"/>
      <c r="FV3406" s="29"/>
      <c r="FW3406" s="29"/>
      <c r="FX3406" s="29"/>
      <c r="FY3406" s="29"/>
      <c r="FZ3406" s="29"/>
      <c r="GA3406" s="29"/>
      <c r="GB3406" s="29"/>
      <c r="GC3406" s="29"/>
      <c r="GD3406" s="29"/>
      <c r="GE3406" s="29"/>
      <c r="GF3406" s="29"/>
      <c r="GG3406" s="29"/>
      <c r="GH3406" s="29"/>
      <c r="GI3406" s="29"/>
      <c r="GJ3406" s="29"/>
      <c r="GK3406" s="29"/>
      <c r="GL3406" s="29"/>
      <c r="GM3406" s="29"/>
      <c r="GN3406" s="29"/>
      <c r="GO3406" s="29"/>
      <c r="GP3406" s="29"/>
      <c r="GQ3406" s="29"/>
      <c r="GR3406" s="29"/>
      <c r="GS3406" s="29"/>
      <c r="GT3406" s="29"/>
      <c r="GU3406" s="29"/>
      <c r="GV3406" s="29"/>
      <c r="GW3406" s="29"/>
      <c r="GX3406" s="29"/>
      <c r="GY3406" s="29"/>
      <c r="GZ3406" s="29"/>
      <c r="HA3406" s="29"/>
      <c r="HB3406" s="29"/>
      <c r="HC3406" s="29"/>
      <c r="HD3406" s="29"/>
      <c r="HE3406" s="29"/>
      <c r="HF3406" s="29"/>
      <c r="HG3406" s="29"/>
      <c r="HH3406" s="29"/>
      <c r="HI3406" s="29"/>
      <c r="HJ3406" s="29"/>
      <c r="HK3406" s="29"/>
      <c r="HL3406" s="29"/>
      <c r="HM3406" s="29"/>
      <c r="HN3406" s="29"/>
      <c r="HO3406" s="29"/>
      <c r="HP3406" s="29"/>
      <c r="HQ3406" s="29"/>
      <c r="HR3406" s="29"/>
      <c r="HS3406" s="29"/>
      <c r="HT3406" s="29"/>
      <c r="HU3406" s="29"/>
      <c r="HV3406" s="29"/>
      <c r="HW3406" s="29"/>
      <c r="HX3406" s="29"/>
      <c r="HY3406" s="29"/>
      <c r="HZ3406" s="29"/>
      <c r="IA3406" s="29"/>
      <c r="IB3406" s="29"/>
      <c r="IC3406" s="29"/>
      <c r="ID3406" s="29"/>
      <c r="IE3406" s="29"/>
      <c r="IF3406" s="29"/>
      <c r="IG3406" s="29"/>
      <c r="IH3406" s="29"/>
      <c r="II3406" s="29"/>
      <c r="IJ3406" s="29"/>
      <c r="IK3406" s="29"/>
      <c r="IL3406" s="29"/>
      <c r="IM3406" s="29"/>
      <c r="IN3406" s="29"/>
      <c r="IO3406" s="29"/>
      <c r="IP3406" s="29"/>
      <c r="IQ3406" s="29"/>
      <c r="IR3406" s="29"/>
      <c r="IS3406" s="29"/>
      <c r="IT3406" s="29"/>
      <c r="IU3406" s="29"/>
      <c r="IV3406" s="29"/>
      <c r="IW3406" s="29"/>
      <c r="IX3406" s="29"/>
      <c r="IY3406" s="29"/>
      <c r="IZ3406" s="29"/>
      <c r="JA3406" s="29"/>
      <c r="JB3406" s="29"/>
      <c r="JC3406" s="29"/>
      <c r="JD3406" s="29"/>
      <c r="JE3406" s="29"/>
      <c r="JF3406" s="29"/>
      <c r="JG3406" s="29"/>
      <c r="JH3406" s="29"/>
      <c r="JI3406" s="29"/>
      <c r="JJ3406" s="29"/>
      <c r="JK3406" s="29"/>
      <c r="JL3406" s="29"/>
      <c r="JM3406" s="29"/>
      <c r="JN3406" s="29"/>
      <c r="JO3406" s="29"/>
      <c r="JP3406" s="29"/>
      <c r="JQ3406" s="29"/>
      <c r="JR3406" s="29"/>
      <c r="JS3406" s="29"/>
      <c r="JT3406" s="29"/>
      <c r="JU3406" s="29"/>
      <c r="JV3406" s="29"/>
      <c r="JW3406" s="29"/>
      <c r="JX3406" s="29"/>
      <c r="JY3406" s="29"/>
      <c r="JZ3406" s="29"/>
      <c r="KA3406" s="29"/>
      <c r="KB3406" s="29"/>
      <c r="KC3406" s="29"/>
      <c r="KD3406" s="29"/>
      <c r="KE3406" s="29"/>
      <c r="KF3406" s="29"/>
      <c r="KG3406" s="29"/>
      <c r="KH3406" s="29"/>
      <c r="KI3406" s="29"/>
      <c r="KJ3406" s="29"/>
      <c r="KK3406" s="29"/>
      <c r="KL3406" s="29"/>
      <c r="KM3406" s="29"/>
      <c r="KN3406" s="29"/>
      <c r="KO3406" s="29"/>
      <c r="KP3406" s="29"/>
      <c r="KQ3406" s="29"/>
      <c r="KR3406" s="29"/>
      <c r="KS3406" s="29"/>
      <c r="KT3406" s="29"/>
      <c r="KU3406" s="29"/>
      <c r="KV3406" s="29"/>
      <c r="KW3406" s="29"/>
      <c r="KX3406" s="29"/>
      <c r="KY3406" s="29"/>
      <c r="KZ3406" s="29"/>
      <c r="LA3406" s="29"/>
      <c r="LB3406" s="29"/>
      <c r="LC3406" s="29"/>
      <c r="LD3406" s="29"/>
      <c r="LE3406" s="29"/>
      <c r="LF3406" s="29"/>
      <c r="LG3406" s="29"/>
      <c r="LH3406" s="29"/>
      <c r="LI3406" s="29"/>
      <c r="LJ3406" s="29"/>
      <c r="LK3406" s="29"/>
      <c r="LL3406" s="29"/>
      <c r="LM3406" s="29"/>
      <c r="LN3406" s="29"/>
      <c r="LO3406" s="29"/>
      <c r="LP3406" s="29"/>
      <c r="LQ3406" s="29"/>
      <c r="LR3406" s="29"/>
      <c r="LS3406" s="29"/>
      <c r="LT3406" s="29"/>
      <c r="LU3406" s="29"/>
      <c r="LV3406" s="29"/>
      <c r="LW3406" s="29"/>
      <c r="LX3406" s="29"/>
      <c r="LY3406" s="29"/>
      <c r="LZ3406" s="29"/>
      <c r="MA3406" s="29"/>
      <c r="MB3406" s="29"/>
      <c r="MC3406" s="29"/>
      <c r="MD3406" s="29"/>
      <c r="ME3406" s="29"/>
      <c r="MF3406" s="29"/>
      <c r="MG3406" s="29"/>
      <c r="MH3406" s="29"/>
      <c r="MI3406" s="29"/>
      <c r="MJ3406" s="29"/>
      <c r="MK3406" s="29"/>
      <c r="ML3406" s="29"/>
      <c r="MM3406" s="29"/>
      <c r="MN3406" s="29"/>
      <c r="MO3406" s="29"/>
      <c r="MP3406" s="29"/>
      <c r="MQ3406" s="29"/>
      <c r="MR3406" s="29"/>
      <c r="MS3406" s="29"/>
      <c r="MT3406" s="29"/>
      <c r="MU3406" s="29"/>
      <c r="MV3406" s="29"/>
      <c r="MW3406" s="29"/>
      <c r="MX3406" s="29"/>
      <c r="MY3406" s="29"/>
      <c r="MZ3406" s="29"/>
      <c r="NA3406" s="29"/>
      <c r="NB3406" s="29"/>
      <c r="NC3406" s="29"/>
      <c r="ND3406" s="29"/>
      <c r="NE3406" s="29"/>
      <c r="NF3406" s="29"/>
      <c r="NG3406" s="29"/>
      <c r="NH3406" s="29"/>
      <c r="NI3406" s="29"/>
      <c r="NJ3406" s="29"/>
      <c r="NK3406" s="29"/>
      <c r="NL3406" s="29"/>
      <c r="NM3406" s="29"/>
      <c r="NN3406" s="29"/>
      <c r="NO3406" s="29"/>
      <c r="NP3406" s="29"/>
      <c r="NQ3406" s="29"/>
      <c r="NR3406" s="29"/>
      <c r="NS3406" s="29"/>
      <c r="NT3406" s="29"/>
      <c r="NU3406" s="29"/>
      <c r="NV3406" s="29"/>
      <c r="NW3406" s="29"/>
      <c r="NX3406" s="29"/>
      <c r="NY3406" s="29"/>
      <c r="NZ3406" s="29"/>
      <c r="OA3406" s="29"/>
      <c r="OB3406" s="29"/>
      <c r="OC3406" s="29"/>
      <c r="OD3406" s="29"/>
      <c r="OE3406" s="29"/>
      <c r="OF3406" s="29"/>
      <c r="OG3406" s="29"/>
      <c r="OH3406" s="29"/>
    </row>
    <row r="3407" spans="1:398" ht="16.5" customHeight="1">
      <c r="A3407" s="41" t="s">
        <v>8929</v>
      </c>
      <c r="B3407" s="41"/>
      <c r="C3407" s="368"/>
      <c r="D3407" s="2"/>
      <c r="E3407" s="308" t="s">
        <v>2683</v>
      </c>
      <c r="F3407" s="308" t="s">
        <v>155</v>
      </c>
      <c r="G3407" s="308" t="s">
        <v>2684</v>
      </c>
      <c r="H3407" s="308">
        <v>2018</v>
      </c>
      <c r="I3407" s="308">
        <v>2</v>
      </c>
      <c r="J3407" s="308">
        <v>0</v>
      </c>
      <c r="K3407" s="308">
        <v>0</v>
      </c>
      <c r="L3407" s="16" t="s">
        <v>8937</v>
      </c>
      <c r="M3407" s="106"/>
      <c r="N3407" s="16" t="s">
        <v>2570</v>
      </c>
      <c r="O3407" s="17">
        <v>720</v>
      </c>
      <c r="P3407" s="17">
        <v>0</v>
      </c>
      <c r="Q3407" s="17">
        <v>0</v>
      </c>
      <c r="R3407" s="18" t="s">
        <v>33</v>
      </c>
      <c r="S3407" s="19">
        <v>60</v>
      </c>
      <c r="T3407" s="19">
        <v>110</v>
      </c>
      <c r="U3407" s="244">
        <v>0</v>
      </c>
      <c r="V3407" s="19">
        <v>0</v>
      </c>
      <c r="W3407" s="310">
        <v>0.7</v>
      </c>
      <c r="X3407" s="21">
        <v>1007.9999999999999</v>
      </c>
      <c r="Y3407" s="22" t="s">
        <v>33</v>
      </c>
      <c r="Z3407" s="14"/>
      <c r="AA3407" s="24"/>
      <c r="AB3407" s="14"/>
      <c r="AC3407" s="14"/>
      <c r="AD3407" s="25"/>
      <c r="AE3407" s="26"/>
      <c r="AF3407" s="27"/>
      <c r="AG3407" s="315"/>
      <c r="AH3407" s="315"/>
      <c r="AI3407" s="315"/>
      <c r="AJ3407" s="315"/>
      <c r="AK3407" s="315"/>
      <c r="AL3407" s="315"/>
      <c r="AM3407" s="315"/>
      <c r="AN3407" s="315"/>
      <c r="AO3407" s="315"/>
      <c r="AP3407" s="29"/>
      <c r="AQ3407" s="29"/>
      <c r="AR3407" s="29"/>
      <c r="AS3407" s="29"/>
      <c r="AT3407" s="29"/>
      <c r="AU3407" s="29"/>
      <c r="AV3407" s="29"/>
      <c r="AW3407" s="29"/>
      <c r="AX3407" s="29"/>
      <c r="AY3407" s="29"/>
      <c r="AZ3407" s="29"/>
      <c r="BA3407" s="29"/>
      <c r="BB3407" s="29"/>
      <c r="BC3407" s="29"/>
      <c r="BD3407" s="29"/>
      <c r="BE3407" s="29"/>
      <c r="BF3407" s="29"/>
      <c r="BG3407" s="29"/>
      <c r="BH3407" s="29"/>
      <c r="BI3407" s="29"/>
      <c r="BJ3407" s="29"/>
      <c r="BK3407" s="29"/>
      <c r="BL3407" s="29"/>
      <c r="BM3407" s="29"/>
      <c r="BN3407" s="29"/>
      <c r="BO3407" s="29"/>
      <c r="BP3407" s="29"/>
      <c r="BQ3407" s="29"/>
      <c r="BR3407" s="29"/>
      <c r="BS3407" s="29"/>
      <c r="BT3407" s="29"/>
      <c r="BU3407" s="29"/>
      <c r="BV3407" s="29"/>
      <c r="BW3407" s="29"/>
      <c r="BX3407" s="29"/>
      <c r="BY3407" s="29"/>
      <c r="BZ3407" s="29"/>
      <c r="CA3407" s="29"/>
      <c r="CB3407" s="29"/>
      <c r="CC3407" s="29"/>
      <c r="CD3407" s="29"/>
      <c r="CE3407" s="29"/>
      <c r="CF3407" s="29"/>
      <c r="CG3407" s="29"/>
      <c r="CH3407" s="29"/>
      <c r="CI3407" s="29"/>
      <c r="CJ3407" s="29"/>
      <c r="CK3407" s="29"/>
      <c r="CL3407" s="29"/>
      <c r="CM3407" s="29"/>
      <c r="CN3407" s="29"/>
      <c r="CO3407" s="29"/>
      <c r="CP3407" s="29"/>
      <c r="CQ3407" s="29"/>
      <c r="CR3407" s="29"/>
      <c r="CS3407" s="29"/>
      <c r="CT3407" s="29"/>
      <c r="CU3407" s="29"/>
      <c r="CV3407" s="29"/>
      <c r="CW3407" s="29"/>
      <c r="CX3407" s="29"/>
      <c r="CY3407" s="29"/>
      <c r="CZ3407" s="29"/>
      <c r="DA3407" s="29"/>
      <c r="DB3407" s="29"/>
      <c r="DC3407" s="29"/>
      <c r="DD3407" s="29"/>
      <c r="DE3407" s="29"/>
      <c r="DF3407" s="29"/>
      <c r="DG3407" s="29"/>
      <c r="DH3407" s="29"/>
      <c r="DI3407" s="29"/>
      <c r="DJ3407" s="29"/>
      <c r="DK3407" s="29"/>
      <c r="DL3407" s="29"/>
      <c r="DM3407" s="29"/>
      <c r="DN3407" s="29"/>
      <c r="DO3407" s="29"/>
      <c r="DP3407" s="29"/>
      <c r="DQ3407" s="29"/>
      <c r="DR3407" s="29"/>
      <c r="DS3407" s="29"/>
      <c r="DT3407" s="29"/>
      <c r="DU3407" s="29"/>
      <c r="DV3407" s="29"/>
      <c r="DW3407" s="29"/>
      <c r="DX3407" s="29"/>
      <c r="DY3407" s="29"/>
      <c r="DZ3407" s="29"/>
      <c r="EA3407" s="29"/>
      <c r="EB3407" s="29"/>
      <c r="EC3407" s="29"/>
      <c r="ED3407" s="29"/>
      <c r="EE3407" s="29"/>
      <c r="EF3407" s="29"/>
      <c r="EG3407" s="29"/>
      <c r="EH3407" s="29"/>
      <c r="EI3407" s="29"/>
      <c r="EJ3407" s="29"/>
      <c r="EK3407" s="29"/>
      <c r="EL3407" s="29"/>
      <c r="EM3407" s="29"/>
      <c r="EN3407" s="29"/>
      <c r="EO3407" s="29"/>
      <c r="EP3407" s="29"/>
      <c r="EQ3407" s="29"/>
      <c r="ER3407" s="29"/>
      <c r="ES3407" s="29"/>
      <c r="ET3407" s="29"/>
      <c r="EU3407" s="29"/>
      <c r="EV3407" s="29"/>
      <c r="EW3407" s="29"/>
      <c r="EX3407" s="29"/>
      <c r="EY3407" s="29"/>
      <c r="EZ3407" s="29"/>
      <c r="FA3407" s="29"/>
      <c r="FB3407" s="29"/>
      <c r="FC3407" s="29"/>
      <c r="FD3407" s="29"/>
      <c r="FE3407" s="29"/>
      <c r="FF3407" s="29"/>
      <c r="FG3407" s="29"/>
      <c r="FH3407" s="29"/>
      <c r="FI3407" s="29"/>
      <c r="FJ3407" s="29"/>
      <c r="FK3407" s="29"/>
      <c r="FL3407" s="29"/>
      <c r="FM3407" s="29"/>
      <c r="FN3407" s="29"/>
      <c r="FO3407" s="29"/>
      <c r="FP3407" s="29"/>
      <c r="FQ3407" s="29"/>
      <c r="FR3407" s="29"/>
      <c r="FS3407" s="29"/>
      <c r="FT3407" s="29"/>
      <c r="FU3407" s="29"/>
      <c r="FV3407" s="29"/>
      <c r="FW3407" s="29"/>
      <c r="FX3407" s="29"/>
      <c r="FY3407" s="29"/>
      <c r="FZ3407" s="29"/>
      <c r="GA3407" s="29"/>
      <c r="GB3407" s="29"/>
      <c r="GC3407" s="29"/>
      <c r="GD3407" s="29"/>
      <c r="GE3407" s="29"/>
      <c r="GF3407" s="29"/>
      <c r="GG3407" s="29"/>
      <c r="GH3407" s="29"/>
      <c r="GI3407" s="29"/>
      <c r="GJ3407" s="29"/>
      <c r="GK3407" s="29"/>
      <c r="GL3407" s="29"/>
      <c r="GM3407" s="29"/>
      <c r="GN3407" s="29"/>
      <c r="GO3407" s="29"/>
      <c r="GP3407" s="29"/>
      <c r="GQ3407" s="29"/>
      <c r="GR3407" s="29"/>
      <c r="GS3407" s="29"/>
      <c r="GT3407" s="29"/>
      <c r="GU3407" s="29"/>
      <c r="GV3407" s="29"/>
      <c r="GW3407" s="29"/>
      <c r="GX3407" s="29"/>
      <c r="GY3407" s="29"/>
      <c r="GZ3407" s="29"/>
      <c r="HA3407" s="29"/>
      <c r="HB3407" s="29"/>
      <c r="HC3407" s="29"/>
      <c r="HD3407" s="29"/>
      <c r="HE3407" s="29"/>
      <c r="HF3407" s="29"/>
      <c r="HG3407" s="29"/>
      <c r="HH3407" s="29"/>
      <c r="HI3407" s="29"/>
      <c r="HJ3407" s="29"/>
      <c r="HK3407" s="29"/>
      <c r="HL3407" s="29"/>
      <c r="HM3407" s="29"/>
      <c r="HN3407" s="29"/>
      <c r="HO3407" s="29"/>
      <c r="HP3407" s="29"/>
      <c r="HQ3407" s="29"/>
      <c r="HR3407" s="29"/>
      <c r="HS3407" s="29"/>
      <c r="HT3407" s="29"/>
      <c r="HU3407" s="29"/>
      <c r="HV3407" s="29"/>
      <c r="HW3407" s="29"/>
      <c r="HX3407" s="29"/>
      <c r="HY3407" s="29"/>
      <c r="HZ3407" s="29"/>
      <c r="IA3407" s="29"/>
      <c r="IB3407" s="29"/>
      <c r="IC3407" s="29"/>
      <c r="ID3407" s="29"/>
      <c r="IE3407" s="29"/>
      <c r="IF3407" s="29"/>
      <c r="IG3407" s="29"/>
      <c r="IH3407" s="29"/>
      <c r="II3407" s="29"/>
      <c r="IJ3407" s="29"/>
      <c r="IK3407" s="29"/>
      <c r="IL3407" s="29"/>
      <c r="IM3407" s="29"/>
      <c r="IN3407" s="29"/>
      <c r="IO3407" s="29"/>
      <c r="IP3407" s="29"/>
      <c r="IQ3407" s="29"/>
      <c r="IR3407" s="29"/>
      <c r="IS3407" s="29"/>
      <c r="IT3407" s="29"/>
      <c r="IU3407" s="29"/>
      <c r="IV3407" s="29"/>
      <c r="IW3407" s="29"/>
      <c r="IX3407" s="29"/>
      <c r="IY3407" s="29"/>
      <c r="IZ3407" s="29"/>
      <c r="JA3407" s="29"/>
      <c r="JB3407" s="29"/>
      <c r="JC3407" s="29"/>
      <c r="JD3407" s="29"/>
      <c r="JE3407" s="29"/>
      <c r="JF3407" s="29"/>
      <c r="JG3407" s="29"/>
      <c r="JH3407" s="29"/>
      <c r="JI3407" s="29"/>
      <c r="JJ3407" s="29"/>
      <c r="JK3407" s="29"/>
      <c r="JL3407" s="29"/>
      <c r="JM3407" s="29"/>
      <c r="JN3407" s="29"/>
      <c r="JO3407" s="29"/>
      <c r="JP3407" s="29"/>
      <c r="JQ3407" s="29"/>
      <c r="JR3407" s="29"/>
      <c r="JS3407" s="29"/>
      <c r="JT3407" s="29"/>
      <c r="JU3407" s="29"/>
      <c r="JV3407" s="29"/>
      <c r="JW3407" s="29"/>
      <c r="JX3407" s="29"/>
      <c r="JY3407" s="29"/>
      <c r="JZ3407" s="29"/>
      <c r="KA3407" s="29"/>
      <c r="KB3407" s="29"/>
      <c r="KC3407" s="29"/>
      <c r="KD3407" s="29"/>
      <c r="KE3407" s="29"/>
      <c r="KF3407" s="29"/>
      <c r="KG3407" s="29"/>
      <c r="KH3407" s="29"/>
      <c r="KI3407" s="29"/>
      <c r="KJ3407" s="29"/>
      <c r="KK3407" s="29"/>
      <c r="KL3407" s="29"/>
      <c r="KM3407" s="29"/>
      <c r="KN3407" s="29"/>
      <c r="KO3407" s="29"/>
      <c r="KP3407" s="29"/>
      <c r="KQ3407" s="29"/>
      <c r="KR3407" s="29"/>
      <c r="KS3407" s="29"/>
      <c r="KT3407" s="29"/>
      <c r="KU3407" s="29"/>
      <c r="KV3407" s="29"/>
      <c r="KW3407" s="29"/>
      <c r="KX3407" s="29"/>
      <c r="KY3407" s="29"/>
      <c r="KZ3407" s="29"/>
      <c r="LA3407" s="29"/>
      <c r="LB3407" s="29"/>
      <c r="LC3407" s="29"/>
      <c r="LD3407" s="29"/>
      <c r="LE3407" s="29"/>
      <c r="LF3407" s="29"/>
      <c r="LG3407" s="29"/>
      <c r="LH3407" s="29"/>
      <c r="LI3407" s="29"/>
      <c r="LJ3407" s="29"/>
      <c r="LK3407" s="29"/>
      <c r="LL3407" s="29"/>
      <c r="LM3407" s="29"/>
      <c r="LN3407" s="29"/>
      <c r="LO3407" s="29"/>
      <c r="LP3407" s="29"/>
      <c r="LQ3407" s="29"/>
      <c r="LR3407" s="29"/>
      <c r="LS3407" s="29"/>
      <c r="LT3407" s="29"/>
      <c r="LU3407" s="29"/>
      <c r="LV3407" s="29"/>
      <c r="LW3407" s="29"/>
      <c r="LX3407" s="29"/>
      <c r="LY3407" s="29"/>
      <c r="LZ3407" s="29"/>
      <c r="MA3407" s="29"/>
      <c r="MB3407" s="29"/>
      <c r="MC3407" s="29"/>
      <c r="MD3407" s="29"/>
      <c r="ME3407" s="29"/>
      <c r="MF3407" s="29"/>
      <c r="MG3407" s="29"/>
      <c r="MH3407" s="29"/>
      <c r="MI3407" s="29"/>
      <c r="MJ3407" s="29"/>
      <c r="MK3407" s="29"/>
      <c r="ML3407" s="29"/>
      <c r="MM3407" s="29"/>
      <c r="MN3407" s="29"/>
      <c r="MO3407" s="29"/>
      <c r="MP3407" s="29"/>
      <c r="MQ3407" s="29"/>
      <c r="MR3407" s="29"/>
      <c r="MS3407" s="29"/>
      <c r="MT3407" s="29"/>
      <c r="MU3407" s="29"/>
      <c r="MV3407" s="29"/>
      <c r="MW3407" s="29"/>
      <c r="MX3407" s="29"/>
      <c r="MY3407" s="29"/>
      <c r="MZ3407" s="29"/>
      <c r="NA3407" s="29"/>
      <c r="NB3407" s="29"/>
      <c r="NC3407" s="29"/>
      <c r="ND3407" s="29"/>
      <c r="NE3407" s="29"/>
      <c r="NF3407" s="29"/>
      <c r="NG3407" s="29"/>
      <c r="NH3407" s="29"/>
      <c r="NI3407" s="29"/>
      <c r="NJ3407" s="29"/>
      <c r="NK3407" s="29"/>
      <c r="NL3407" s="29"/>
      <c r="NM3407" s="29"/>
      <c r="NN3407" s="29"/>
      <c r="NO3407" s="29"/>
      <c r="NP3407" s="29"/>
      <c r="NQ3407" s="29"/>
      <c r="NR3407" s="29"/>
      <c r="NS3407" s="29"/>
      <c r="NT3407" s="29"/>
      <c r="NU3407" s="29"/>
      <c r="NV3407" s="29"/>
      <c r="NW3407" s="29"/>
      <c r="NX3407" s="29"/>
      <c r="NY3407" s="29"/>
      <c r="NZ3407" s="29"/>
      <c r="OA3407" s="29"/>
      <c r="OB3407" s="29"/>
      <c r="OC3407" s="29"/>
      <c r="OD3407" s="29"/>
      <c r="OE3407" s="29"/>
      <c r="OF3407" s="29"/>
      <c r="OG3407" s="29"/>
      <c r="OH3407" s="29"/>
    </row>
    <row r="3408" spans="1:398" ht="16.5" customHeight="1">
      <c r="A3408" s="41" t="s">
        <v>8929</v>
      </c>
      <c r="B3408" s="41"/>
      <c r="C3408" s="368"/>
      <c r="D3408" s="2"/>
      <c r="E3408" s="308" t="s">
        <v>2685</v>
      </c>
      <c r="F3408" s="308" t="s">
        <v>125</v>
      </c>
      <c r="G3408" s="308" t="s">
        <v>2686</v>
      </c>
      <c r="H3408" s="308">
        <v>2019</v>
      </c>
      <c r="I3408" s="308">
        <v>2</v>
      </c>
      <c r="J3408" s="308">
        <v>0</v>
      </c>
      <c r="K3408" s="308">
        <v>0</v>
      </c>
      <c r="L3408" s="16" t="s">
        <v>8937</v>
      </c>
      <c r="M3408" s="106"/>
      <c r="N3408" s="16" t="s">
        <v>2570</v>
      </c>
      <c r="O3408" s="311">
        <v>720</v>
      </c>
      <c r="P3408" s="17">
        <v>0</v>
      </c>
      <c r="Q3408" s="17">
        <v>0</v>
      </c>
      <c r="R3408" s="18" t="s">
        <v>33</v>
      </c>
      <c r="S3408" s="19">
        <v>60</v>
      </c>
      <c r="T3408" s="19">
        <v>110</v>
      </c>
      <c r="U3408" s="244">
        <v>0</v>
      </c>
      <c r="V3408" s="19">
        <v>0</v>
      </c>
      <c r="W3408" s="310">
        <v>0.7</v>
      </c>
      <c r="X3408" s="21">
        <v>1007.9999999999999</v>
      </c>
      <c r="Y3408" s="22" t="s">
        <v>33</v>
      </c>
      <c r="Z3408" s="14"/>
      <c r="AA3408" s="24"/>
      <c r="AB3408" s="14"/>
      <c r="AC3408" s="14"/>
      <c r="AD3408" s="25"/>
      <c r="AE3408" s="26"/>
      <c r="AF3408" s="27"/>
      <c r="AG3408" s="315"/>
      <c r="AH3408" s="315"/>
      <c r="AI3408" s="315"/>
      <c r="AJ3408" s="315"/>
      <c r="AK3408" s="315"/>
      <c r="AL3408" s="315"/>
      <c r="AM3408" s="315"/>
      <c r="AN3408" s="315"/>
      <c r="AO3408" s="315"/>
      <c r="AP3408" s="29"/>
      <c r="AQ3408" s="29"/>
      <c r="AR3408" s="29"/>
      <c r="AS3408" s="29"/>
      <c r="AT3408" s="29"/>
      <c r="AU3408" s="29"/>
      <c r="AV3408" s="29"/>
      <c r="AW3408" s="29"/>
      <c r="AX3408" s="29"/>
      <c r="AY3408" s="29"/>
      <c r="AZ3408" s="29"/>
      <c r="BA3408" s="29"/>
      <c r="BB3408" s="29"/>
      <c r="BC3408" s="29"/>
      <c r="BD3408" s="29"/>
      <c r="BE3408" s="29"/>
      <c r="BF3408" s="29"/>
      <c r="BG3408" s="29"/>
      <c r="BH3408" s="29"/>
      <c r="BI3408" s="29"/>
      <c r="BJ3408" s="29"/>
      <c r="BK3408" s="29"/>
      <c r="BL3408" s="29"/>
      <c r="BM3408" s="29"/>
      <c r="BN3408" s="29"/>
      <c r="BO3408" s="29"/>
      <c r="BP3408" s="29"/>
      <c r="BQ3408" s="29"/>
      <c r="BR3408" s="29"/>
      <c r="BS3408" s="29"/>
      <c r="BT3408" s="29"/>
      <c r="BU3408" s="29"/>
      <c r="BV3408" s="29"/>
      <c r="BW3408" s="29"/>
      <c r="BX3408" s="29"/>
      <c r="BY3408" s="29"/>
      <c r="BZ3408" s="29"/>
      <c r="CA3408" s="29"/>
      <c r="CB3408" s="29"/>
      <c r="CC3408" s="29"/>
      <c r="CD3408" s="29"/>
      <c r="CE3408" s="29"/>
      <c r="CF3408" s="29"/>
      <c r="CG3408" s="29"/>
      <c r="CH3408" s="29"/>
      <c r="CI3408" s="29"/>
      <c r="CJ3408" s="29"/>
      <c r="CK3408" s="29"/>
      <c r="CL3408" s="29"/>
      <c r="CM3408" s="29"/>
      <c r="CN3408" s="29"/>
      <c r="CO3408" s="29"/>
      <c r="CP3408" s="29"/>
      <c r="CQ3408" s="29"/>
      <c r="CR3408" s="29"/>
      <c r="CS3408" s="29"/>
      <c r="CT3408" s="29"/>
      <c r="CU3408" s="29"/>
      <c r="CV3408" s="29"/>
      <c r="CW3408" s="29"/>
      <c r="CX3408" s="29"/>
      <c r="CY3408" s="29"/>
      <c r="CZ3408" s="29"/>
      <c r="DA3408" s="29"/>
      <c r="DB3408" s="29"/>
      <c r="DC3408" s="29"/>
      <c r="DD3408" s="29"/>
      <c r="DE3408" s="29"/>
      <c r="DF3408" s="29"/>
      <c r="DG3408" s="29"/>
      <c r="DH3408" s="29"/>
      <c r="DI3408" s="29"/>
      <c r="DJ3408" s="29"/>
      <c r="DK3408" s="29"/>
      <c r="DL3408" s="29"/>
      <c r="DM3408" s="29"/>
      <c r="DN3408" s="29"/>
      <c r="DO3408" s="29"/>
      <c r="DP3408" s="29"/>
      <c r="DQ3408" s="29"/>
      <c r="DR3408" s="29"/>
      <c r="DS3408" s="29"/>
      <c r="DT3408" s="29"/>
      <c r="DU3408" s="29"/>
      <c r="DV3408" s="29"/>
      <c r="DW3408" s="29"/>
      <c r="DX3408" s="29"/>
      <c r="DY3408" s="29"/>
      <c r="DZ3408" s="29"/>
      <c r="EA3408" s="29"/>
      <c r="EB3408" s="29"/>
      <c r="EC3408" s="29"/>
      <c r="ED3408" s="29"/>
      <c r="EE3408" s="29"/>
      <c r="EF3408" s="29"/>
      <c r="EG3408" s="29"/>
      <c r="EH3408" s="29"/>
      <c r="EI3408" s="29"/>
      <c r="EJ3408" s="29"/>
      <c r="EK3408" s="29"/>
      <c r="EL3408" s="29"/>
      <c r="EM3408" s="29"/>
      <c r="EN3408" s="29"/>
      <c r="EO3408" s="29"/>
      <c r="EP3408" s="29"/>
      <c r="EQ3408" s="29"/>
      <c r="ER3408" s="29"/>
      <c r="ES3408" s="29"/>
      <c r="ET3408" s="29"/>
      <c r="EU3408" s="29"/>
      <c r="EV3408" s="29"/>
      <c r="EW3408" s="29"/>
      <c r="EX3408" s="29"/>
      <c r="EY3408" s="29"/>
      <c r="EZ3408" s="29"/>
      <c r="FA3408" s="29"/>
      <c r="FB3408" s="29"/>
      <c r="FC3408" s="29"/>
      <c r="FD3408" s="29"/>
      <c r="FE3408" s="29"/>
      <c r="FF3408" s="29"/>
      <c r="FG3408" s="29"/>
      <c r="FH3408" s="29"/>
      <c r="FI3408" s="29"/>
      <c r="FJ3408" s="29"/>
      <c r="FK3408" s="29"/>
      <c r="FL3408" s="29"/>
      <c r="FM3408" s="29"/>
      <c r="FN3408" s="29"/>
      <c r="FO3408" s="29"/>
      <c r="FP3408" s="29"/>
      <c r="FQ3408" s="29"/>
      <c r="FR3408" s="29"/>
      <c r="FS3408" s="29"/>
      <c r="FT3408" s="29"/>
      <c r="FU3408" s="29"/>
      <c r="FV3408" s="29"/>
      <c r="FW3408" s="29"/>
      <c r="FX3408" s="29"/>
      <c r="FY3408" s="29"/>
      <c r="FZ3408" s="29"/>
      <c r="GA3408" s="29"/>
      <c r="GB3408" s="29"/>
      <c r="GC3408" s="29"/>
      <c r="GD3408" s="29"/>
      <c r="GE3408" s="29"/>
      <c r="GF3408" s="29"/>
      <c r="GG3408" s="29"/>
      <c r="GH3408" s="29"/>
      <c r="GI3408" s="29"/>
      <c r="GJ3408" s="29"/>
      <c r="GK3408" s="29"/>
      <c r="GL3408" s="29"/>
      <c r="GM3408" s="29"/>
      <c r="GN3408" s="29"/>
      <c r="GO3408" s="29"/>
      <c r="GP3408" s="29"/>
      <c r="GQ3408" s="29"/>
      <c r="GR3408" s="29"/>
      <c r="GS3408" s="29"/>
      <c r="GT3408" s="29"/>
      <c r="GU3408" s="29"/>
      <c r="GV3408" s="29"/>
      <c r="GW3408" s="29"/>
      <c r="GX3408" s="29"/>
      <c r="GY3408" s="29"/>
      <c r="GZ3408" s="29"/>
      <c r="HA3408" s="29"/>
      <c r="HB3408" s="29"/>
      <c r="HC3408" s="29"/>
      <c r="HD3408" s="29"/>
      <c r="HE3408" s="29"/>
      <c r="HF3408" s="29"/>
      <c r="HG3408" s="29"/>
      <c r="HH3408" s="29"/>
      <c r="HI3408" s="29"/>
      <c r="HJ3408" s="29"/>
      <c r="HK3408" s="29"/>
      <c r="HL3408" s="29"/>
      <c r="HM3408" s="29"/>
      <c r="HN3408" s="29"/>
      <c r="HO3408" s="29"/>
      <c r="HP3408" s="29"/>
      <c r="HQ3408" s="29"/>
      <c r="HR3408" s="29"/>
      <c r="HS3408" s="29"/>
      <c r="HT3408" s="29"/>
      <c r="HU3408" s="29"/>
      <c r="HV3408" s="29"/>
      <c r="HW3408" s="29"/>
      <c r="HX3408" s="29"/>
      <c r="HY3408" s="29"/>
      <c r="HZ3408" s="29"/>
      <c r="IA3408" s="29"/>
      <c r="IB3408" s="29"/>
      <c r="IC3408" s="29"/>
      <c r="ID3408" s="29"/>
      <c r="IE3408" s="29"/>
      <c r="IF3408" s="29"/>
      <c r="IG3408" s="29"/>
      <c r="IH3408" s="29"/>
      <c r="II3408" s="29"/>
      <c r="IJ3408" s="29"/>
      <c r="IK3408" s="29"/>
      <c r="IL3408" s="29"/>
      <c r="IM3408" s="29"/>
      <c r="IN3408" s="29"/>
      <c r="IO3408" s="29"/>
      <c r="IP3408" s="29"/>
      <c r="IQ3408" s="29"/>
      <c r="IR3408" s="29"/>
      <c r="IS3408" s="29"/>
      <c r="IT3408" s="29"/>
      <c r="IU3408" s="29"/>
      <c r="IV3408" s="29"/>
      <c r="IW3408" s="29"/>
      <c r="IX3408" s="29"/>
      <c r="IY3408" s="29"/>
      <c r="IZ3408" s="29"/>
      <c r="JA3408" s="29"/>
      <c r="JB3408" s="29"/>
      <c r="JC3408" s="29"/>
      <c r="JD3408" s="29"/>
      <c r="JE3408" s="29"/>
      <c r="JF3408" s="29"/>
      <c r="JG3408" s="29"/>
      <c r="JH3408" s="29"/>
      <c r="JI3408" s="29"/>
      <c r="JJ3408" s="29"/>
      <c r="JK3408" s="29"/>
      <c r="JL3408" s="29"/>
      <c r="JM3408" s="29"/>
      <c r="JN3408" s="29"/>
      <c r="JO3408" s="29"/>
      <c r="JP3408" s="29"/>
      <c r="JQ3408" s="29"/>
      <c r="JR3408" s="29"/>
      <c r="JS3408" s="29"/>
      <c r="JT3408" s="29"/>
      <c r="JU3408" s="29"/>
      <c r="JV3408" s="29"/>
      <c r="JW3408" s="29"/>
      <c r="JX3408" s="29"/>
      <c r="JY3408" s="29"/>
      <c r="JZ3408" s="29"/>
      <c r="KA3408" s="29"/>
      <c r="KB3408" s="29"/>
      <c r="KC3408" s="29"/>
      <c r="KD3408" s="29"/>
      <c r="KE3408" s="29"/>
      <c r="KF3408" s="29"/>
      <c r="KG3408" s="29"/>
      <c r="KH3408" s="29"/>
      <c r="KI3408" s="29"/>
      <c r="KJ3408" s="29"/>
      <c r="KK3408" s="29"/>
      <c r="KL3408" s="29"/>
      <c r="KM3408" s="29"/>
      <c r="KN3408" s="29"/>
      <c r="KO3408" s="29"/>
      <c r="KP3408" s="29"/>
      <c r="KQ3408" s="29"/>
      <c r="KR3408" s="29"/>
      <c r="KS3408" s="29"/>
      <c r="KT3408" s="29"/>
      <c r="KU3408" s="29"/>
      <c r="KV3408" s="29"/>
      <c r="KW3408" s="29"/>
      <c r="KX3408" s="29"/>
      <c r="KY3408" s="29"/>
      <c r="KZ3408" s="29"/>
      <c r="LA3408" s="29"/>
      <c r="LB3408" s="29"/>
      <c r="LC3408" s="29"/>
      <c r="LD3408" s="29"/>
      <c r="LE3408" s="29"/>
      <c r="LF3408" s="29"/>
      <c r="LG3408" s="29"/>
      <c r="LH3408" s="29"/>
      <c r="LI3408" s="29"/>
      <c r="LJ3408" s="29"/>
      <c r="LK3408" s="29"/>
      <c r="LL3408" s="29"/>
      <c r="LM3408" s="29"/>
      <c r="LN3408" s="29"/>
      <c r="LO3408" s="29"/>
      <c r="LP3408" s="29"/>
      <c r="LQ3408" s="29"/>
      <c r="LR3408" s="29"/>
      <c r="LS3408" s="29"/>
      <c r="LT3408" s="29"/>
      <c r="LU3408" s="29"/>
      <c r="LV3408" s="29"/>
      <c r="LW3408" s="29"/>
      <c r="LX3408" s="29"/>
      <c r="LY3408" s="29"/>
      <c r="LZ3408" s="29"/>
      <c r="MA3408" s="29"/>
      <c r="MB3408" s="29"/>
      <c r="MC3408" s="29"/>
      <c r="MD3408" s="29"/>
      <c r="ME3408" s="29"/>
      <c r="MF3408" s="29"/>
      <c r="MG3408" s="29"/>
      <c r="MH3408" s="29"/>
      <c r="MI3408" s="29"/>
      <c r="MJ3408" s="29"/>
      <c r="MK3408" s="29"/>
      <c r="ML3408" s="29"/>
      <c r="MM3408" s="29"/>
      <c r="MN3408" s="29"/>
      <c r="MO3408" s="29"/>
      <c r="MP3408" s="29"/>
      <c r="MQ3408" s="29"/>
      <c r="MR3408" s="29"/>
      <c r="MS3408" s="29"/>
      <c r="MT3408" s="29"/>
      <c r="MU3408" s="29"/>
      <c r="MV3408" s="29"/>
      <c r="MW3408" s="29"/>
      <c r="MX3408" s="29"/>
      <c r="MY3408" s="29"/>
      <c r="MZ3408" s="29"/>
      <c r="NA3408" s="29"/>
      <c r="NB3408" s="29"/>
      <c r="NC3408" s="29"/>
      <c r="ND3408" s="29"/>
      <c r="NE3408" s="29"/>
      <c r="NF3408" s="29"/>
      <c r="NG3408" s="29"/>
      <c r="NH3408" s="29"/>
      <c r="NI3408" s="29"/>
      <c r="NJ3408" s="29"/>
      <c r="NK3408" s="29"/>
      <c r="NL3408" s="29"/>
      <c r="NM3408" s="29"/>
      <c r="NN3408" s="29"/>
      <c r="NO3408" s="29"/>
      <c r="NP3408" s="29"/>
      <c r="NQ3408" s="29"/>
      <c r="NR3408" s="29"/>
      <c r="NS3408" s="29"/>
      <c r="NT3408" s="29"/>
      <c r="NU3408" s="29"/>
      <c r="NV3408" s="29"/>
      <c r="NW3408" s="29"/>
      <c r="NX3408" s="29"/>
      <c r="NY3408" s="29"/>
      <c r="NZ3408" s="29"/>
      <c r="OA3408" s="29"/>
      <c r="OB3408" s="29"/>
      <c r="OC3408" s="29"/>
      <c r="OD3408" s="29"/>
      <c r="OE3408" s="29"/>
      <c r="OF3408" s="29"/>
      <c r="OG3408" s="29"/>
      <c r="OH3408" s="29"/>
    </row>
    <row r="3409" spans="1:398" ht="16.5" customHeight="1">
      <c r="A3409" s="41" t="s">
        <v>8929</v>
      </c>
      <c r="B3409" s="41"/>
      <c r="C3409" s="368"/>
      <c r="D3409" s="41"/>
      <c r="E3409" s="308" t="s">
        <v>2687</v>
      </c>
      <c r="F3409" s="308" t="s">
        <v>36</v>
      </c>
      <c r="G3409" s="308" t="s">
        <v>2688</v>
      </c>
      <c r="H3409" s="308">
        <v>2020</v>
      </c>
      <c r="I3409" s="308">
        <v>2</v>
      </c>
      <c r="J3409" s="308">
        <v>0</v>
      </c>
      <c r="K3409" s="308">
        <v>0</v>
      </c>
      <c r="L3409" s="16" t="s">
        <v>8932</v>
      </c>
      <c r="M3409" s="316"/>
      <c r="N3409" s="312" t="s">
        <v>8944</v>
      </c>
      <c r="O3409" s="311">
        <v>720</v>
      </c>
      <c r="P3409" s="17">
        <v>0</v>
      </c>
      <c r="Q3409" s="17">
        <v>0</v>
      </c>
      <c r="R3409" s="18" t="s">
        <v>33</v>
      </c>
      <c r="S3409" s="19">
        <v>60</v>
      </c>
      <c r="T3409" s="19">
        <v>110</v>
      </c>
      <c r="U3409" s="313">
        <v>2</v>
      </c>
      <c r="V3409" s="19">
        <v>0</v>
      </c>
      <c r="W3409" s="314">
        <v>0.7</v>
      </c>
      <c r="X3409" s="21">
        <v>1007.9999999999999</v>
      </c>
      <c r="Y3409" s="22" t="s">
        <v>33</v>
      </c>
      <c r="Z3409" s="14"/>
      <c r="AA3409" s="24"/>
      <c r="AB3409" s="14"/>
      <c r="AC3409" s="14"/>
      <c r="AD3409" s="25"/>
      <c r="AE3409" s="26"/>
      <c r="AF3409" s="27"/>
      <c r="AG3409" s="315"/>
      <c r="AH3409" s="315"/>
      <c r="AI3409" s="315"/>
      <c r="AJ3409" s="315"/>
      <c r="AK3409" s="315"/>
      <c r="AL3409" s="315"/>
      <c r="AM3409" s="315"/>
      <c r="AN3409" s="315"/>
      <c r="AO3409" s="315"/>
      <c r="AP3409" s="29"/>
      <c r="AQ3409" s="29"/>
      <c r="AR3409" s="29"/>
      <c r="AS3409" s="29"/>
      <c r="AT3409" s="29"/>
      <c r="AU3409" s="29"/>
      <c r="AV3409" s="29"/>
      <c r="AW3409" s="29"/>
      <c r="AX3409" s="29"/>
      <c r="AY3409" s="29"/>
      <c r="AZ3409" s="29"/>
      <c r="BA3409" s="29"/>
      <c r="BB3409" s="29"/>
      <c r="BC3409" s="29"/>
      <c r="BD3409" s="29"/>
      <c r="BE3409" s="29"/>
      <c r="BF3409" s="29"/>
      <c r="BG3409" s="29"/>
      <c r="BH3409" s="29"/>
      <c r="BI3409" s="29"/>
      <c r="BJ3409" s="29"/>
      <c r="BK3409" s="29"/>
      <c r="BL3409" s="29"/>
      <c r="BM3409" s="29"/>
      <c r="BN3409" s="29"/>
      <c r="BO3409" s="29"/>
      <c r="BP3409" s="29"/>
      <c r="BQ3409" s="29"/>
      <c r="BR3409" s="29"/>
      <c r="BS3409" s="29"/>
      <c r="BT3409" s="29"/>
      <c r="BU3409" s="29"/>
      <c r="BV3409" s="29"/>
      <c r="BW3409" s="29"/>
      <c r="BX3409" s="29"/>
      <c r="BY3409" s="29"/>
      <c r="BZ3409" s="29"/>
      <c r="CA3409" s="29"/>
      <c r="CB3409" s="29"/>
      <c r="CC3409" s="29"/>
      <c r="CD3409" s="29"/>
      <c r="CE3409" s="29"/>
      <c r="CF3409" s="29"/>
      <c r="CG3409" s="29"/>
      <c r="CH3409" s="29"/>
      <c r="CI3409" s="29"/>
      <c r="CJ3409" s="29"/>
      <c r="CK3409" s="29"/>
      <c r="CL3409" s="29"/>
      <c r="CM3409" s="29"/>
      <c r="CN3409" s="29"/>
      <c r="CO3409" s="29"/>
      <c r="CP3409" s="29"/>
      <c r="CQ3409" s="29"/>
      <c r="CR3409" s="29"/>
      <c r="CS3409" s="29"/>
      <c r="CT3409" s="29"/>
      <c r="CU3409" s="29"/>
      <c r="CV3409" s="29"/>
      <c r="CW3409" s="29"/>
      <c r="CX3409" s="29"/>
      <c r="CY3409" s="29"/>
      <c r="CZ3409" s="29"/>
      <c r="DA3409" s="29"/>
      <c r="DB3409" s="29"/>
      <c r="DC3409" s="29"/>
      <c r="DD3409" s="29"/>
      <c r="DE3409" s="29"/>
      <c r="DF3409" s="29"/>
      <c r="DG3409" s="29"/>
      <c r="DH3409" s="29"/>
      <c r="DI3409" s="29"/>
      <c r="DJ3409" s="29"/>
      <c r="DK3409" s="29"/>
      <c r="DL3409" s="29"/>
      <c r="DM3409" s="29"/>
      <c r="DN3409" s="29"/>
      <c r="DO3409" s="29"/>
      <c r="DP3409" s="29"/>
      <c r="DQ3409" s="29"/>
      <c r="DR3409" s="29"/>
      <c r="DS3409" s="29"/>
      <c r="DT3409" s="29"/>
      <c r="DU3409" s="29"/>
      <c r="DV3409" s="29"/>
      <c r="DW3409" s="29"/>
      <c r="DX3409" s="29"/>
      <c r="DY3409" s="29"/>
      <c r="DZ3409" s="29"/>
      <c r="EA3409" s="29"/>
      <c r="EB3409" s="29"/>
      <c r="EC3409" s="29"/>
      <c r="ED3409" s="29"/>
      <c r="EE3409" s="29"/>
      <c r="EF3409" s="29"/>
      <c r="EG3409" s="29"/>
      <c r="EH3409" s="29"/>
      <c r="EI3409" s="29"/>
      <c r="EJ3409" s="29"/>
      <c r="EK3409" s="29"/>
      <c r="EL3409" s="29"/>
      <c r="EM3409" s="29"/>
      <c r="EN3409" s="29"/>
      <c r="EO3409" s="29"/>
      <c r="EP3409" s="29"/>
      <c r="EQ3409" s="29"/>
      <c r="ER3409" s="29"/>
      <c r="ES3409" s="29"/>
      <c r="ET3409" s="29"/>
      <c r="EU3409" s="29"/>
      <c r="EV3409" s="29"/>
      <c r="EW3409" s="29"/>
      <c r="EX3409" s="29"/>
      <c r="EY3409" s="29"/>
      <c r="EZ3409" s="29"/>
      <c r="FA3409" s="29"/>
      <c r="FB3409" s="29"/>
      <c r="FC3409" s="29"/>
      <c r="FD3409" s="29"/>
      <c r="FE3409" s="29"/>
      <c r="FF3409" s="29"/>
      <c r="FG3409" s="29"/>
      <c r="FH3409" s="29"/>
      <c r="FI3409" s="29"/>
      <c r="FJ3409" s="29"/>
      <c r="FK3409" s="29"/>
      <c r="FL3409" s="29"/>
      <c r="FM3409" s="29"/>
      <c r="FN3409" s="29"/>
      <c r="FO3409" s="29"/>
      <c r="FP3409" s="29"/>
      <c r="FQ3409" s="29"/>
      <c r="FR3409" s="29"/>
      <c r="FS3409" s="29"/>
      <c r="FT3409" s="29"/>
      <c r="FU3409" s="29"/>
      <c r="FV3409" s="29"/>
      <c r="FW3409" s="29"/>
      <c r="FX3409" s="29"/>
      <c r="FY3409" s="29"/>
      <c r="FZ3409" s="29"/>
      <c r="GA3409" s="29"/>
      <c r="GB3409" s="29"/>
      <c r="GC3409" s="29"/>
      <c r="GD3409" s="29"/>
      <c r="GE3409" s="29"/>
      <c r="GF3409" s="29"/>
      <c r="GG3409" s="29"/>
      <c r="GH3409" s="29"/>
      <c r="GI3409" s="29"/>
      <c r="GJ3409" s="29"/>
      <c r="GK3409" s="29"/>
      <c r="GL3409" s="29"/>
      <c r="GM3409" s="29"/>
      <c r="GN3409" s="29"/>
      <c r="GO3409" s="29"/>
      <c r="GP3409" s="29"/>
      <c r="GQ3409" s="29"/>
      <c r="GR3409" s="29"/>
      <c r="GS3409" s="29"/>
      <c r="GT3409" s="29"/>
      <c r="GU3409" s="29"/>
      <c r="GV3409" s="29"/>
      <c r="GW3409" s="29"/>
      <c r="GX3409" s="29"/>
      <c r="GY3409" s="29"/>
      <c r="GZ3409" s="29"/>
      <c r="HA3409" s="29"/>
      <c r="HB3409" s="29"/>
      <c r="HC3409" s="29"/>
      <c r="HD3409" s="29"/>
      <c r="HE3409" s="29"/>
      <c r="HF3409" s="29"/>
      <c r="HG3409" s="29"/>
      <c r="HH3409" s="29"/>
      <c r="HI3409" s="29"/>
      <c r="HJ3409" s="29"/>
      <c r="HK3409" s="29"/>
      <c r="HL3409" s="29"/>
      <c r="HM3409" s="29"/>
      <c r="HN3409" s="29"/>
      <c r="HO3409" s="29"/>
      <c r="HP3409" s="29"/>
      <c r="HQ3409" s="29"/>
      <c r="HR3409" s="29"/>
      <c r="HS3409" s="29"/>
      <c r="HT3409" s="29"/>
      <c r="HU3409" s="29"/>
      <c r="HV3409" s="29"/>
      <c r="HW3409" s="29"/>
      <c r="HX3409" s="29"/>
      <c r="HY3409" s="29"/>
      <c r="HZ3409" s="29"/>
      <c r="IA3409" s="29"/>
      <c r="IB3409" s="29"/>
      <c r="IC3409" s="29"/>
      <c r="ID3409" s="29"/>
      <c r="IE3409" s="29"/>
      <c r="IF3409" s="29"/>
      <c r="IG3409" s="29"/>
      <c r="IH3409" s="29"/>
      <c r="II3409" s="29"/>
      <c r="IJ3409" s="29"/>
      <c r="IK3409" s="29"/>
      <c r="IL3409" s="29"/>
      <c r="IM3409" s="29"/>
      <c r="IN3409" s="29"/>
      <c r="IO3409" s="29"/>
      <c r="IP3409" s="29"/>
      <c r="IQ3409" s="29"/>
      <c r="IR3409" s="29"/>
      <c r="IS3409" s="29"/>
      <c r="IT3409" s="29"/>
      <c r="IU3409" s="29"/>
      <c r="IV3409" s="29"/>
      <c r="IW3409" s="29"/>
      <c r="IX3409" s="29"/>
      <c r="IY3409" s="29"/>
      <c r="IZ3409" s="29"/>
      <c r="JA3409" s="29"/>
      <c r="JB3409" s="29"/>
      <c r="JC3409" s="29"/>
      <c r="JD3409" s="29"/>
      <c r="JE3409" s="29"/>
      <c r="JF3409" s="29"/>
      <c r="JG3409" s="29"/>
      <c r="JH3409" s="29"/>
      <c r="JI3409" s="29"/>
      <c r="JJ3409" s="29"/>
      <c r="JK3409" s="29"/>
      <c r="JL3409" s="29"/>
      <c r="JM3409" s="29"/>
      <c r="JN3409" s="29"/>
      <c r="JO3409" s="29"/>
      <c r="JP3409" s="29"/>
      <c r="JQ3409" s="29"/>
      <c r="JR3409" s="29"/>
      <c r="JS3409" s="29"/>
      <c r="JT3409" s="29"/>
      <c r="JU3409" s="29"/>
      <c r="JV3409" s="29"/>
      <c r="JW3409" s="29"/>
      <c r="JX3409" s="29"/>
      <c r="JY3409" s="29"/>
      <c r="JZ3409" s="29"/>
      <c r="KA3409" s="29"/>
      <c r="KB3409" s="29"/>
      <c r="KC3409" s="29"/>
      <c r="KD3409" s="29"/>
      <c r="KE3409" s="29"/>
      <c r="KF3409" s="29"/>
      <c r="KG3409" s="29"/>
      <c r="KH3409" s="29"/>
      <c r="KI3409" s="29"/>
      <c r="KJ3409" s="29"/>
      <c r="KK3409" s="29"/>
      <c r="KL3409" s="29"/>
      <c r="KM3409" s="29"/>
      <c r="KN3409" s="29"/>
      <c r="KO3409" s="29"/>
      <c r="KP3409" s="29"/>
      <c r="KQ3409" s="29"/>
      <c r="KR3409" s="29"/>
      <c r="KS3409" s="29"/>
      <c r="KT3409" s="29"/>
      <c r="KU3409" s="29"/>
      <c r="KV3409" s="29"/>
      <c r="KW3409" s="29"/>
      <c r="KX3409" s="29"/>
      <c r="KY3409" s="29"/>
      <c r="KZ3409" s="29"/>
      <c r="LA3409" s="29"/>
      <c r="LB3409" s="29"/>
      <c r="LC3409" s="29"/>
      <c r="LD3409" s="29"/>
      <c r="LE3409" s="29"/>
      <c r="LF3409" s="29"/>
      <c r="LG3409" s="29"/>
      <c r="LH3409" s="29"/>
      <c r="LI3409" s="29"/>
      <c r="LJ3409" s="29"/>
      <c r="LK3409" s="29"/>
      <c r="LL3409" s="29"/>
      <c r="LM3409" s="29"/>
      <c r="LN3409" s="29"/>
      <c r="LO3409" s="29"/>
      <c r="LP3409" s="29"/>
      <c r="LQ3409" s="29"/>
      <c r="LR3409" s="29"/>
      <c r="LS3409" s="29"/>
      <c r="LT3409" s="29"/>
      <c r="LU3409" s="29"/>
      <c r="LV3409" s="29"/>
      <c r="LW3409" s="29"/>
      <c r="LX3409" s="29"/>
      <c r="LY3409" s="29"/>
      <c r="LZ3409" s="29"/>
      <c r="MA3409" s="29"/>
      <c r="MB3409" s="29"/>
      <c r="MC3409" s="29"/>
      <c r="MD3409" s="29"/>
      <c r="ME3409" s="29"/>
      <c r="MF3409" s="29"/>
      <c r="MG3409" s="29"/>
      <c r="MH3409" s="29"/>
      <c r="MI3409" s="29"/>
      <c r="MJ3409" s="29"/>
      <c r="MK3409" s="29"/>
      <c r="ML3409" s="29"/>
      <c r="MM3409" s="29"/>
      <c r="MN3409" s="29"/>
      <c r="MO3409" s="29"/>
      <c r="MP3409" s="29"/>
      <c r="MQ3409" s="29"/>
      <c r="MR3409" s="29"/>
      <c r="MS3409" s="29"/>
      <c r="MT3409" s="29"/>
      <c r="MU3409" s="29"/>
      <c r="MV3409" s="29"/>
      <c r="MW3409" s="29"/>
      <c r="MX3409" s="29"/>
      <c r="MY3409" s="29"/>
      <c r="MZ3409" s="29"/>
      <c r="NA3409" s="29"/>
      <c r="NB3409" s="29"/>
      <c r="NC3409" s="29"/>
      <c r="ND3409" s="29"/>
      <c r="NE3409" s="29"/>
      <c r="NF3409" s="29"/>
      <c r="NG3409" s="29"/>
      <c r="NH3409" s="29"/>
      <c r="NI3409" s="29"/>
      <c r="NJ3409" s="29"/>
      <c r="NK3409" s="29"/>
      <c r="NL3409" s="29"/>
      <c r="NM3409" s="29"/>
      <c r="NN3409" s="29"/>
      <c r="NO3409" s="29"/>
      <c r="NP3409" s="29"/>
      <c r="NQ3409" s="29"/>
      <c r="NR3409" s="29"/>
      <c r="NS3409" s="29"/>
      <c r="NT3409" s="29"/>
      <c r="NU3409" s="29"/>
      <c r="NV3409" s="29"/>
      <c r="NW3409" s="29"/>
      <c r="NX3409" s="29"/>
      <c r="NY3409" s="29"/>
      <c r="NZ3409" s="29"/>
      <c r="OA3409" s="29"/>
      <c r="OB3409" s="29"/>
      <c r="OC3409" s="29"/>
      <c r="OD3409" s="29"/>
      <c r="OE3409" s="29"/>
      <c r="OF3409" s="29"/>
      <c r="OG3409" s="29"/>
      <c r="OH3409" s="29"/>
    </row>
    <row r="3410" spans="1:398" ht="16.5" customHeight="1">
      <c r="A3410" s="41" t="s">
        <v>8908</v>
      </c>
      <c r="B3410" s="41"/>
      <c r="C3410" s="368"/>
      <c r="D3410" s="41"/>
      <c r="E3410" s="308" t="s">
        <v>35</v>
      </c>
      <c r="F3410" s="308" t="s">
        <v>2744</v>
      </c>
      <c r="G3410" s="308" t="s">
        <v>2745</v>
      </c>
      <c r="H3410" s="308">
        <v>2016</v>
      </c>
      <c r="I3410" s="308">
        <v>1</v>
      </c>
      <c r="J3410" s="308">
        <v>0</v>
      </c>
      <c r="K3410" s="308">
        <v>0</v>
      </c>
      <c r="L3410" s="16" t="s">
        <v>2642</v>
      </c>
      <c r="M3410" s="106"/>
      <c r="N3410" s="16" t="s">
        <v>2570</v>
      </c>
      <c r="O3410" s="17">
        <v>996</v>
      </c>
      <c r="P3410" s="17">
        <v>0</v>
      </c>
      <c r="Q3410" s="17">
        <v>0</v>
      </c>
      <c r="R3410" s="18" t="s">
        <v>33</v>
      </c>
      <c r="S3410" s="19">
        <v>60</v>
      </c>
      <c r="T3410" s="19">
        <v>110</v>
      </c>
      <c r="U3410" s="19">
        <v>5</v>
      </c>
      <c r="V3410" s="19">
        <v>0</v>
      </c>
      <c r="W3410" s="20">
        <v>0.55000000000000004</v>
      </c>
      <c r="X3410" s="21">
        <v>547.80000000000007</v>
      </c>
      <c r="Y3410" s="22" t="s">
        <v>33</v>
      </c>
      <c r="Z3410" s="14"/>
      <c r="AA3410" s="24"/>
      <c r="AB3410" s="14"/>
      <c r="AC3410" s="14"/>
      <c r="AD3410" s="25"/>
      <c r="AE3410" s="26"/>
      <c r="AF3410" s="27"/>
      <c r="AG3410" s="315"/>
      <c r="AH3410" s="315"/>
      <c r="AI3410" s="315"/>
      <c r="AJ3410" s="315"/>
      <c r="AK3410" s="315"/>
      <c r="AL3410" s="315"/>
      <c r="AM3410" s="315"/>
      <c r="AN3410" s="315"/>
      <c r="AO3410" s="315"/>
      <c r="AP3410" s="29"/>
      <c r="AQ3410" s="29"/>
      <c r="AR3410" s="29"/>
      <c r="AS3410" s="29"/>
      <c r="AT3410" s="29"/>
      <c r="AU3410" s="29"/>
      <c r="AV3410" s="29"/>
      <c r="AW3410" s="29"/>
      <c r="AX3410" s="29"/>
      <c r="AY3410" s="29"/>
      <c r="AZ3410" s="29"/>
      <c r="BA3410" s="29"/>
      <c r="BB3410" s="29"/>
      <c r="BC3410" s="29"/>
      <c r="BD3410" s="29"/>
      <c r="BE3410" s="29"/>
      <c r="BF3410" s="29"/>
      <c r="BG3410" s="29"/>
      <c r="BH3410" s="29"/>
      <c r="BI3410" s="29"/>
      <c r="BJ3410" s="29"/>
      <c r="BK3410" s="29"/>
      <c r="BL3410" s="29"/>
      <c r="BM3410" s="29"/>
      <c r="BN3410" s="29"/>
      <c r="BO3410" s="29"/>
      <c r="BP3410" s="29"/>
      <c r="BQ3410" s="29"/>
      <c r="BR3410" s="29"/>
      <c r="BS3410" s="29"/>
      <c r="BT3410" s="29"/>
      <c r="BU3410" s="29"/>
      <c r="BV3410" s="29"/>
      <c r="BW3410" s="29"/>
      <c r="BX3410" s="29"/>
      <c r="BY3410" s="29"/>
      <c r="BZ3410" s="29"/>
      <c r="CA3410" s="29"/>
      <c r="CB3410" s="29"/>
      <c r="CC3410" s="29"/>
      <c r="CD3410" s="29"/>
      <c r="CE3410" s="29"/>
      <c r="CF3410" s="29"/>
      <c r="CG3410" s="29"/>
      <c r="CH3410" s="29"/>
      <c r="CI3410" s="29"/>
      <c r="CJ3410" s="29"/>
      <c r="CK3410" s="29"/>
      <c r="CL3410" s="29"/>
      <c r="CM3410" s="29"/>
      <c r="CN3410" s="29"/>
      <c r="CO3410" s="29"/>
      <c r="CP3410" s="29"/>
      <c r="CQ3410" s="29"/>
      <c r="CR3410" s="29"/>
      <c r="CS3410" s="29"/>
      <c r="CT3410" s="29"/>
      <c r="CU3410" s="29"/>
      <c r="CV3410" s="29"/>
      <c r="CW3410" s="29"/>
      <c r="CX3410" s="29"/>
      <c r="CY3410" s="29"/>
      <c r="CZ3410" s="29"/>
      <c r="DA3410" s="29"/>
      <c r="DB3410" s="29"/>
      <c r="DC3410" s="29"/>
      <c r="DD3410" s="29"/>
      <c r="DE3410" s="29"/>
      <c r="DF3410" s="29"/>
      <c r="DG3410" s="29"/>
      <c r="DH3410" s="29"/>
      <c r="DI3410" s="29"/>
      <c r="DJ3410" s="29"/>
      <c r="DK3410" s="29"/>
      <c r="DL3410" s="29"/>
      <c r="DM3410" s="29"/>
      <c r="DN3410" s="29"/>
      <c r="DO3410" s="29"/>
      <c r="DP3410" s="29"/>
      <c r="DQ3410" s="29"/>
      <c r="DR3410" s="29"/>
      <c r="DS3410" s="29"/>
      <c r="DT3410" s="29"/>
      <c r="DU3410" s="29"/>
      <c r="DV3410" s="29"/>
      <c r="DW3410" s="29"/>
      <c r="DX3410" s="29"/>
      <c r="DY3410" s="29"/>
      <c r="DZ3410" s="29"/>
      <c r="EA3410" s="29"/>
      <c r="EB3410" s="29"/>
      <c r="EC3410" s="29"/>
      <c r="ED3410" s="29"/>
      <c r="EE3410" s="29"/>
      <c r="EF3410" s="29"/>
      <c r="EG3410" s="29"/>
      <c r="EH3410" s="29"/>
      <c r="EI3410" s="29"/>
      <c r="EJ3410" s="29"/>
      <c r="EK3410" s="29"/>
      <c r="EL3410" s="29"/>
      <c r="EM3410" s="29"/>
      <c r="EN3410" s="29"/>
      <c r="EO3410" s="29"/>
      <c r="EP3410" s="29"/>
      <c r="EQ3410" s="29"/>
      <c r="ER3410" s="29"/>
      <c r="ES3410" s="29"/>
      <c r="ET3410" s="29"/>
      <c r="EU3410" s="29"/>
      <c r="EV3410" s="29"/>
      <c r="EW3410" s="29"/>
      <c r="EX3410" s="29"/>
      <c r="EY3410" s="29"/>
      <c r="EZ3410" s="29"/>
      <c r="FA3410" s="29"/>
      <c r="FB3410" s="29"/>
      <c r="FC3410" s="29"/>
      <c r="FD3410" s="29"/>
      <c r="FE3410" s="29"/>
      <c r="FF3410" s="29"/>
      <c r="FG3410" s="29"/>
      <c r="FH3410" s="29"/>
      <c r="FI3410" s="29"/>
      <c r="FJ3410" s="29"/>
      <c r="FK3410" s="29"/>
      <c r="FL3410" s="29"/>
      <c r="FM3410" s="29"/>
      <c r="FN3410" s="29"/>
      <c r="FO3410" s="29"/>
      <c r="FP3410" s="29"/>
      <c r="FQ3410" s="29"/>
      <c r="FR3410" s="29"/>
      <c r="FS3410" s="29"/>
      <c r="FT3410" s="29"/>
      <c r="FU3410" s="29"/>
      <c r="FV3410" s="29"/>
      <c r="FW3410" s="29"/>
      <c r="FX3410" s="29"/>
      <c r="FY3410" s="29"/>
      <c r="FZ3410" s="29"/>
      <c r="GA3410" s="29"/>
      <c r="GB3410" s="29"/>
      <c r="GC3410" s="29"/>
      <c r="GD3410" s="29"/>
      <c r="GE3410" s="29"/>
      <c r="GF3410" s="29"/>
      <c r="GG3410" s="29"/>
      <c r="GH3410" s="29"/>
      <c r="GI3410" s="29"/>
      <c r="GJ3410" s="29"/>
      <c r="GK3410" s="29"/>
      <c r="GL3410" s="29"/>
      <c r="GM3410" s="29"/>
      <c r="GN3410" s="29"/>
      <c r="GO3410" s="29"/>
      <c r="GP3410" s="29"/>
      <c r="GQ3410" s="29"/>
      <c r="GR3410" s="29"/>
      <c r="GS3410" s="29"/>
      <c r="GT3410" s="29"/>
      <c r="GU3410" s="29"/>
      <c r="GV3410" s="29"/>
      <c r="GW3410" s="29"/>
      <c r="GX3410" s="29"/>
      <c r="GY3410" s="29"/>
      <c r="GZ3410" s="29"/>
      <c r="HA3410" s="29"/>
      <c r="HB3410" s="29"/>
      <c r="HC3410" s="29"/>
      <c r="HD3410" s="29"/>
      <c r="HE3410" s="29"/>
      <c r="HF3410" s="29"/>
      <c r="HG3410" s="29"/>
      <c r="HH3410" s="29"/>
      <c r="HI3410" s="29"/>
      <c r="HJ3410" s="29"/>
      <c r="HK3410" s="29"/>
      <c r="HL3410" s="29"/>
      <c r="HM3410" s="29"/>
      <c r="HN3410" s="29"/>
      <c r="HO3410" s="29"/>
      <c r="HP3410" s="29"/>
      <c r="HQ3410" s="29"/>
      <c r="HR3410" s="29"/>
      <c r="HS3410" s="29"/>
      <c r="HT3410" s="29"/>
      <c r="HU3410" s="29"/>
      <c r="HV3410" s="29"/>
      <c r="HW3410" s="29"/>
      <c r="HX3410" s="29"/>
      <c r="HY3410" s="29"/>
      <c r="HZ3410" s="29"/>
      <c r="IA3410" s="29"/>
      <c r="IB3410" s="29"/>
      <c r="IC3410" s="29"/>
      <c r="ID3410" s="29"/>
      <c r="IE3410" s="29"/>
      <c r="IF3410" s="29"/>
      <c r="IG3410" s="29"/>
      <c r="IH3410" s="29"/>
      <c r="II3410" s="29"/>
      <c r="IJ3410" s="29"/>
      <c r="IK3410" s="29"/>
      <c r="IL3410" s="29"/>
      <c r="IM3410" s="29"/>
      <c r="IN3410" s="29"/>
      <c r="IO3410" s="29"/>
      <c r="IP3410" s="29"/>
      <c r="IQ3410" s="29"/>
      <c r="IR3410" s="29"/>
      <c r="IS3410" s="29"/>
      <c r="IT3410" s="29"/>
      <c r="IU3410" s="29"/>
      <c r="IV3410" s="29"/>
      <c r="IW3410" s="29"/>
      <c r="IX3410" s="29"/>
      <c r="IY3410" s="29"/>
      <c r="IZ3410" s="29"/>
      <c r="JA3410" s="29"/>
      <c r="JB3410" s="29"/>
      <c r="JC3410" s="29"/>
      <c r="JD3410" s="29"/>
      <c r="JE3410" s="29"/>
      <c r="JF3410" s="29"/>
      <c r="JG3410" s="29"/>
      <c r="JH3410" s="29"/>
      <c r="JI3410" s="29"/>
      <c r="JJ3410" s="29"/>
      <c r="JK3410" s="29"/>
      <c r="JL3410" s="29"/>
      <c r="JM3410" s="29"/>
      <c r="JN3410" s="29"/>
      <c r="JO3410" s="29"/>
      <c r="JP3410" s="29"/>
      <c r="JQ3410" s="29"/>
      <c r="JR3410" s="29"/>
      <c r="JS3410" s="29"/>
      <c r="JT3410" s="29"/>
      <c r="JU3410" s="29"/>
      <c r="JV3410" s="29"/>
      <c r="JW3410" s="29"/>
      <c r="JX3410" s="29"/>
      <c r="JY3410" s="29"/>
      <c r="JZ3410" s="29"/>
      <c r="KA3410" s="29"/>
      <c r="KB3410" s="29"/>
      <c r="KC3410" s="29"/>
      <c r="KD3410" s="29"/>
      <c r="KE3410" s="29"/>
      <c r="KF3410" s="29"/>
      <c r="KG3410" s="29"/>
      <c r="KH3410" s="29"/>
      <c r="KI3410" s="29"/>
      <c r="KJ3410" s="29"/>
      <c r="KK3410" s="29"/>
      <c r="KL3410" s="29"/>
      <c r="KM3410" s="29"/>
      <c r="KN3410" s="29"/>
      <c r="KO3410" s="29"/>
      <c r="KP3410" s="29"/>
      <c r="KQ3410" s="29"/>
      <c r="KR3410" s="29"/>
      <c r="KS3410" s="29"/>
      <c r="KT3410" s="29"/>
      <c r="KU3410" s="29"/>
      <c r="KV3410" s="29"/>
      <c r="KW3410" s="29"/>
      <c r="KX3410" s="29"/>
      <c r="KY3410" s="29"/>
      <c r="KZ3410" s="29"/>
      <c r="LA3410" s="29"/>
      <c r="LB3410" s="29"/>
      <c r="LC3410" s="29"/>
      <c r="LD3410" s="29"/>
      <c r="LE3410" s="29"/>
      <c r="LF3410" s="29"/>
      <c r="LG3410" s="29"/>
      <c r="LH3410" s="29"/>
      <c r="LI3410" s="29"/>
      <c r="LJ3410" s="29"/>
      <c r="LK3410" s="29"/>
      <c r="LL3410" s="29"/>
      <c r="LM3410" s="29"/>
      <c r="LN3410" s="29"/>
      <c r="LO3410" s="29"/>
      <c r="LP3410" s="29"/>
      <c r="LQ3410" s="29"/>
      <c r="LR3410" s="29"/>
      <c r="LS3410" s="29"/>
      <c r="LT3410" s="29"/>
      <c r="LU3410" s="29"/>
      <c r="LV3410" s="29"/>
      <c r="LW3410" s="29"/>
      <c r="LX3410" s="29"/>
      <c r="LY3410" s="29"/>
      <c r="LZ3410" s="29"/>
      <c r="MA3410" s="29"/>
      <c r="MB3410" s="29"/>
      <c r="MC3410" s="29"/>
      <c r="MD3410" s="29"/>
      <c r="ME3410" s="29"/>
      <c r="MF3410" s="29"/>
      <c r="MG3410" s="29"/>
      <c r="MH3410" s="29"/>
      <c r="MI3410" s="29"/>
      <c r="MJ3410" s="29"/>
      <c r="MK3410" s="29"/>
      <c r="ML3410" s="29"/>
      <c r="MM3410" s="29"/>
      <c r="MN3410" s="29"/>
      <c r="MO3410" s="29"/>
      <c r="MP3410" s="29"/>
      <c r="MQ3410" s="29"/>
      <c r="MR3410" s="29"/>
      <c r="MS3410" s="29"/>
      <c r="MT3410" s="29"/>
      <c r="MU3410" s="29"/>
      <c r="MV3410" s="29"/>
      <c r="MW3410" s="29"/>
      <c r="MX3410" s="29"/>
      <c r="MY3410" s="29"/>
      <c r="MZ3410" s="29"/>
      <c r="NA3410" s="29"/>
      <c r="NB3410" s="29"/>
      <c r="NC3410" s="29"/>
      <c r="ND3410" s="29"/>
      <c r="NE3410" s="29"/>
      <c r="NF3410" s="29"/>
      <c r="NG3410" s="29"/>
      <c r="NH3410" s="29"/>
      <c r="NI3410" s="29"/>
      <c r="NJ3410" s="29"/>
      <c r="NK3410" s="29"/>
      <c r="NL3410" s="29"/>
      <c r="NM3410" s="29"/>
      <c r="NN3410" s="29"/>
      <c r="NO3410" s="29"/>
      <c r="NP3410" s="29"/>
      <c r="NQ3410" s="29"/>
      <c r="NR3410" s="29"/>
      <c r="NS3410" s="29"/>
      <c r="NT3410" s="29"/>
      <c r="NU3410" s="29"/>
      <c r="NV3410" s="29"/>
      <c r="NW3410" s="29"/>
      <c r="NX3410" s="29"/>
      <c r="NY3410" s="29"/>
      <c r="NZ3410" s="29"/>
      <c r="OA3410" s="29"/>
      <c r="OB3410" s="29"/>
      <c r="OC3410" s="29"/>
      <c r="OD3410" s="29"/>
      <c r="OE3410" s="29"/>
      <c r="OF3410" s="29"/>
      <c r="OG3410" s="29"/>
      <c r="OH3410" s="29"/>
    </row>
    <row r="3411" spans="1:398" ht="16.5" customHeight="1">
      <c r="A3411" s="41" t="s">
        <v>8929</v>
      </c>
      <c r="B3411" s="41"/>
      <c r="C3411" s="368"/>
      <c r="D3411" s="2"/>
      <c r="E3411" s="308" t="s">
        <v>2678</v>
      </c>
      <c r="F3411" s="308" t="s">
        <v>2679</v>
      </c>
      <c r="G3411" s="308" t="s">
        <v>2680</v>
      </c>
      <c r="H3411" s="308">
        <v>2018</v>
      </c>
      <c r="I3411" s="308">
        <v>2</v>
      </c>
      <c r="J3411" s="308">
        <v>0</v>
      </c>
      <c r="K3411" s="308">
        <v>0</v>
      </c>
      <c r="L3411" s="16" t="s">
        <v>8937</v>
      </c>
      <c r="M3411" s="106"/>
      <c r="N3411" s="16" t="s">
        <v>2570</v>
      </c>
      <c r="O3411" s="17">
        <v>720</v>
      </c>
      <c r="P3411" s="17">
        <v>0</v>
      </c>
      <c r="Q3411" s="17">
        <v>0</v>
      </c>
      <c r="R3411" s="18" t="s">
        <v>33</v>
      </c>
      <c r="S3411" s="19">
        <v>60</v>
      </c>
      <c r="T3411" s="19">
        <v>110</v>
      </c>
      <c r="U3411" s="244">
        <v>2.5</v>
      </c>
      <c r="V3411" s="19">
        <v>0</v>
      </c>
      <c r="W3411" s="310">
        <v>0.79500000000000004</v>
      </c>
      <c r="X3411" s="21">
        <v>1144.8</v>
      </c>
      <c r="Y3411" s="22" t="s">
        <v>33</v>
      </c>
      <c r="Z3411" s="14"/>
      <c r="AA3411" s="24"/>
      <c r="AB3411" s="14"/>
      <c r="AC3411" s="14"/>
      <c r="AD3411" s="25"/>
      <c r="AE3411" s="26"/>
      <c r="AF3411" s="27"/>
      <c r="AG3411" s="309"/>
      <c r="AH3411" s="309"/>
      <c r="AI3411" s="309"/>
      <c r="AJ3411" s="309"/>
      <c r="AK3411" s="309"/>
      <c r="AL3411" s="309"/>
      <c r="AM3411" s="309"/>
      <c r="AN3411" s="309"/>
      <c r="AO3411" s="309"/>
      <c r="AP3411" s="29"/>
      <c r="AQ3411" s="29"/>
      <c r="AR3411" s="29"/>
      <c r="AS3411" s="29"/>
      <c r="AT3411" s="29"/>
      <c r="AU3411" s="29"/>
      <c r="AV3411" s="29"/>
      <c r="AW3411" s="29"/>
      <c r="AX3411" s="29"/>
      <c r="AY3411" s="29"/>
      <c r="AZ3411" s="29"/>
      <c r="BA3411" s="29"/>
      <c r="BB3411" s="29"/>
      <c r="BC3411" s="29"/>
      <c r="BD3411" s="29"/>
      <c r="BE3411" s="29"/>
      <c r="BF3411" s="29"/>
      <c r="BG3411" s="29"/>
      <c r="BH3411" s="29"/>
      <c r="BI3411" s="29"/>
      <c r="BJ3411" s="29"/>
      <c r="BK3411" s="29"/>
      <c r="BL3411" s="29"/>
      <c r="BM3411" s="29"/>
      <c r="BN3411" s="29"/>
      <c r="BO3411" s="29"/>
      <c r="BP3411" s="29"/>
      <c r="BQ3411" s="29"/>
      <c r="BR3411" s="29"/>
      <c r="BS3411" s="29"/>
      <c r="BT3411" s="29"/>
      <c r="BU3411" s="29"/>
      <c r="BV3411" s="29"/>
      <c r="BW3411" s="29"/>
      <c r="BX3411" s="29"/>
      <c r="BY3411" s="29"/>
      <c r="BZ3411" s="29"/>
      <c r="CA3411" s="29"/>
      <c r="CB3411" s="29"/>
      <c r="CC3411" s="29"/>
      <c r="CD3411" s="29"/>
      <c r="CE3411" s="29"/>
      <c r="CF3411" s="29"/>
      <c r="CG3411" s="29"/>
      <c r="CH3411" s="29"/>
      <c r="CI3411" s="29"/>
      <c r="CJ3411" s="29"/>
      <c r="CK3411" s="29"/>
      <c r="CL3411" s="29"/>
      <c r="CM3411" s="29"/>
      <c r="CN3411" s="29"/>
      <c r="CO3411" s="29"/>
      <c r="CP3411" s="29"/>
      <c r="CQ3411" s="29"/>
      <c r="CR3411" s="29"/>
      <c r="CS3411" s="29"/>
      <c r="CT3411" s="29"/>
      <c r="CU3411" s="29"/>
      <c r="CV3411" s="29"/>
      <c r="CW3411" s="29"/>
      <c r="CX3411" s="29"/>
      <c r="CY3411" s="29"/>
      <c r="CZ3411" s="29"/>
      <c r="DA3411" s="29"/>
      <c r="DB3411" s="29"/>
      <c r="DC3411" s="29"/>
      <c r="DD3411" s="29"/>
      <c r="DE3411" s="29"/>
      <c r="DF3411" s="29"/>
      <c r="DG3411" s="29"/>
      <c r="DH3411" s="29"/>
      <c r="DI3411" s="29"/>
      <c r="DJ3411" s="29"/>
      <c r="DK3411" s="29"/>
      <c r="DL3411" s="29"/>
      <c r="DM3411" s="29"/>
      <c r="DN3411" s="29"/>
      <c r="DO3411" s="29"/>
      <c r="DP3411" s="29"/>
      <c r="DQ3411" s="29"/>
      <c r="DR3411" s="29"/>
      <c r="DS3411" s="29"/>
      <c r="DT3411" s="29"/>
      <c r="DU3411" s="29"/>
      <c r="DV3411" s="29"/>
      <c r="DW3411" s="29"/>
      <c r="DX3411" s="29"/>
      <c r="DY3411" s="29"/>
      <c r="DZ3411" s="29"/>
      <c r="EA3411" s="29"/>
      <c r="EB3411" s="29"/>
      <c r="EC3411" s="29"/>
      <c r="ED3411" s="29"/>
      <c r="EE3411" s="29"/>
      <c r="EF3411" s="29"/>
      <c r="EG3411" s="29"/>
      <c r="EH3411" s="29"/>
      <c r="EI3411" s="29"/>
      <c r="EJ3411" s="29"/>
      <c r="EK3411" s="29"/>
      <c r="EL3411" s="29"/>
      <c r="EM3411" s="29"/>
      <c r="EN3411" s="29"/>
      <c r="EO3411" s="29"/>
      <c r="EP3411" s="29"/>
      <c r="EQ3411" s="29"/>
      <c r="ER3411" s="29"/>
      <c r="ES3411" s="29"/>
      <c r="ET3411" s="29"/>
      <c r="EU3411" s="29"/>
      <c r="EV3411" s="29"/>
      <c r="EW3411" s="29"/>
      <c r="EX3411" s="29"/>
      <c r="EY3411" s="29"/>
      <c r="EZ3411" s="29"/>
      <c r="FA3411" s="29"/>
      <c r="FB3411" s="29"/>
      <c r="FC3411" s="29"/>
      <c r="FD3411" s="29"/>
      <c r="FE3411" s="29"/>
      <c r="FF3411" s="29"/>
      <c r="FG3411" s="29"/>
      <c r="FH3411" s="29"/>
      <c r="FI3411" s="29"/>
      <c r="FJ3411" s="29"/>
      <c r="FK3411" s="29"/>
      <c r="FL3411" s="29"/>
      <c r="FM3411" s="29"/>
      <c r="FN3411" s="29"/>
      <c r="FO3411" s="29"/>
      <c r="FP3411" s="29"/>
      <c r="FQ3411" s="29"/>
      <c r="FR3411" s="29"/>
      <c r="FS3411" s="29"/>
      <c r="FT3411" s="29"/>
      <c r="FU3411" s="29"/>
      <c r="FV3411" s="29"/>
      <c r="FW3411" s="29"/>
      <c r="FX3411" s="29"/>
      <c r="FY3411" s="29"/>
      <c r="FZ3411" s="29"/>
      <c r="GA3411" s="29"/>
      <c r="GB3411" s="29"/>
      <c r="GC3411" s="29"/>
      <c r="GD3411" s="29"/>
      <c r="GE3411" s="29"/>
      <c r="GF3411" s="29"/>
      <c r="GG3411" s="29"/>
      <c r="GH3411" s="29"/>
      <c r="GI3411" s="29"/>
      <c r="GJ3411" s="29"/>
      <c r="GK3411" s="29"/>
      <c r="GL3411" s="29"/>
      <c r="GM3411" s="29"/>
      <c r="GN3411" s="29"/>
      <c r="GO3411" s="29"/>
      <c r="GP3411" s="29"/>
      <c r="GQ3411" s="29"/>
      <c r="GR3411" s="29"/>
      <c r="GS3411" s="29"/>
      <c r="GT3411" s="29"/>
      <c r="GU3411" s="29"/>
      <c r="GV3411" s="29"/>
      <c r="GW3411" s="29"/>
      <c r="GX3411" s="29"/>
      <c r="GY3411" s="29"/>
      <c r="GZ3411" s="29"/>
      <c r="HA3411" s="29"/>
      <c r="HB3411" s="29"/>
      <c r="HC3411" s="29"/>
      <c r="HD3411" s="29"/>
      <c r="HE3411" s="29"/>
      <c r="HF3411" s="29"/>
      <c r="HG3411" s="29"/>
      <c r="HH3411" s="29"/>
      <c r="HI3411" s="29"/>
      <c r="HJ3411" s="29"/>
      <c r="HK3411" s="29"/>
      <c r="HL3411" s="29"/>
      <c r="HM3411" s="29"/>
      <c r="HN3411" s="29"/>
      <c r="HO3411" s="29"/>
      <c r="HP3411" s="29"/>
      <c r="HQ3411" s="29"/>
      <c r="HR3411" s="29"/>
      <c r="HS3411" s="29"/>
      <c r="HT3411" s="29"/>
      <c r="HU3411" s="29"/>
      <c r="HV3411" s="29"/>
      <c r="HW3411" s="29"/>
      <c r="HX3411" s="29"/>
      <c r="HY3411" s="29"/>
      <c r="HZ3411" s="29"/>
      <c r="IA3411" s="29"/>
      <c r="IB3411" s="29"/>
      <c r="IC3411" s="29"/>
      <c r="ID3411" s="29"/>
      <c r="IE3411" s="29"/>
      <c r="IF3411" s="29"/>
      <c r="IG3411" s="29"/>
      <c r="IH3411" s="29"/>
      <c r="II3411" s="29"/>
      <c r="IJ3411" s="29"/>
      <c r="IK3411" s="29"/>
      <c r="IL3411" s="29"/>
      <c r="IM3411" s="29"/>
      <c r="IN3411" s="29"/>
      <c r="IO3411" s="29"/>
      <c r="IP3411" s="29"/>
      <c r="IQ3411" s="29"/>
      <c r="IR3411" s="29"/>
      <c r="IS3411" s="29"/>
      <c r="IT3411" s="29"/>
      <c r="IU3411" s="29"/>
      <c r="IV3411" s="29"/>
      <c r="IW3411" s="29"/>
      <c r="IX3411" s="29"/>
      <c r="IY3411" s="29"/>
      <c r="IZ3411" s="29"/>
      <c r="JA3411" s="29"/>
      <c r="JB3411" s="29"/>
      <c r="JC3411" s="29"/>
      <c r="JD3411" s="29"/>
      <c r="JE3411" s="29"/>
      <c r="JF3411" s="29"/>
      <c r="JG3411" s="29"/>
      <c r="JH3411" s="29"/>
      <c r="JI3411" s="29"/>
      <c r="JJ3411" s="29"/>
      <c r="JK3411" s="29"/>
      <c r="JL3411" s="29"/>
      <c r="JM3411" s="29"/>
      <c r="JN3411" s="29"/>
      <c r="JO3411" s="29"/>
      <c r="JP3411" s="29"/>
      <c r="JQ3411" s="29"/>
      <c r="JR3411" s="29"/>
      <c r="JS3411" s="29"/>
      <c r="JT3411" s="29"/>
      <c r="JU3411" s="29"/>
      <c r="JV3411" s="29"/>
      <c r="JW3411" s="29"/>
      <c r="JX3411" s="29"/>
      <c r="JY3411" s="29"/>
      <c r="JZ3411" s="29"/>
      <c r="KA3411" s="29"/>
      <c r="KB3411" s="29"/>
      <c r="KC3411" s="29"/>
      <c r="KD3411" s="29"/>
      <c r="KE3411" s="29"/>
      <c r="KF3411" s="29"/>
      <c r="KG3411" s="29"/>
      <c r="KH3411" s="29"/>
      <c r="KI3411" s="29"/>
      <c r="KJ3411" s="29"/>
      <c r="KK3411" s="29"/>
      <c r="KL3411" s="29"/>
      <c r="KM3411" s="29"/>
      <c r="KN3411" s="29"/>
      <c r="KO3411" s="29"/>
      <c r="KP3411" s="29"/>
      <c r="KQ3411" s="29"/>
      <c r="KR3411" s="29"/>
      <c r="KS3411" s="29"/>
      <c r="KT3411" s="29"/>
      <c r="KU3411" s="29"/>
      <c r="KV3411" s="29"/>
      <c r="KW3411" s="29"/>
      <c r="KX3411" s="29"/>
      <c r="KY3411" s="29"/>
      <c r="KZ3411" s="29"/>
      <c r="LA3411" s="29"/>
      <c r="LB3411" s="29"/>
      <c r="LC3411" s="29"/>
      <c r="LD3411" s="29"/>
      <c r="LE3411" s="29"/>
      <c r="LF3411" s="29"/>
      <c r="LG3411" s="29"/>
      <c r="LH3411" s="29"/>
      <c r="LI3411" s="29"/>
      <c r="LJ3411" s="29"/>
      <c r="LK3411" s="29"/>
      <c r="LL3411" s="29"/>
      <c r="LM3411" s="29"/>
      <c r="LN3411" s="29"/>
      <c r="LO3411" s="29"/>
      <c r="LP3411" s="29"/>
      <c r="LQ3411" s="29"/>
      <c r="LR3411" s="29"/>
      <c r="LS3411" s="29"/>
      <c r="LT3411" s="29"/>
      <c r="LU3411" s="29"/>
      <c r="LV3411" s="29"/>
      <c r="LW3411" s="29"/>
      <c r="LX3411" s="29"/>
      <c r="LY3411" s="29"/>
      <c r="LZ3411" s="29"/>
      <c r="MA3411" s="29"/>
      <c r="MB3411" s="29"/>
      <c r="MC3411" s="29"/>
      <c r="MD3411" s="29"/>
      <c r="ME3411" s="29"/>
      <c r="MF3411" s="29"/>
      <c r="MG3411" s="29"/>
      <c r="MH3411" s="29"/>
      <c r="MI3411" s="29"/>
      <c r="MJ3411" s="29"/>
      <c r="MK3411" s="29"/>
      <c r="ML3411" s="29"/>
      <c r="MM3411" s="29"/>
      <c r="MN3411" s="29"/>
      <c r="MO3411" s="29"/>
      <c r="MP3411" s="29"/>
      <c r="MQ3411" s="29"/>
      <c r="MR3411" s="29"/>
      <c r="MS3411" s="29"/>
      <c r="MT3411" s="29"/>
      <c r="MU3411" s="29"/>
      <c r="MV3411" s="29"/>
      <c r="MW3411" s="29"/>
      <c r="MX3411" s="29"/>
      <c r="MY3411" s="29"/>
      <c r="MZ3411" s="29"/>
      <c r="NA3411" s="29"/>
      <c r="NB3411" s="29"/>
      <c r="NC3411" s="29"/>
      <c r="ND3411" s="29"/>
      <c r="NE3411" s="29"/>
      <c r="NF3411" s="29"/>
      <c r="NG3411" s="29"/>
      <c r="NH3411" s="29"/>
      <c r="NI3411" s="29"/>
      <c r="NJ3411" s="29"/>
      <c r="NK3411" s="29"/>
      <c r="NL3411" s="29"/>
      <c r="NM3411" s="29"/>
      <c r="NN3411" s="29"/>
      <c r="NO3411" s="29"/>
      <c r="NP3411" s="29"/>
      <c r="NQ3411" s="29"/>
      <c r="NR3411" s="29"/>
      <c r="NS3411" s="29"/>
      <c r="NT3411" s="29"/>
      <c r="NU3411" s="29"/>
      <c r="NV3411" s="29"/>
      <c r="NW3411" s="29"/>
      <c r="NX3411" s="29"/>
      <c r="NY3411" s="29"/>
      <c r="NZ3411" s="29"/>
      <c r="OA3411" s="29"/>
      <c r="OB3411" s="29"/>
      <c r="OC3411" s="29"/>
      <c r="OD3411" s="29"/>
      <c r="OE3411" s="29"/>
      <c r="OF3411" s="29"/>
      <c r="OG3411" s="29"/>
      <c r="OH3411" s="29"/>
    </row>
    <row r="3412" spans="1:398" ht="16.5" customHeight="1">
      <c r="A3412" s="41" t="s">
        <v>8929</v>
      </c>
      <c r="B3412" s="41"/>
      <c r="C3412" s="368"/>
      <c r="D3412" s="2"/>
      <c r="E3412" s="308" t="s">
        <v>2678</v>
      </c>
      <c r="F3412" s="308" t="s">
        <v>2679</v>
      </c>
      <c r="G3412" s="308" t="s">
        <v>2680</v>
      </c>
      <c r="H3412" s="308">
        <v>2020</v>
      </c>
      <c r="I3412" s="308">
        <v>1</v>
      </c>
      <c r="J3412" s="308">
        <v>0</v>
      </c>
      <c r="K3412" s="308">
        <v>0</v>
      </c>
      <c r="L3412" s="16" t="s">
        <v>8937</v>
      </c>
      <c r="M3412" s="106"/>
      <c r="N3412" s="16" t="s">
        <v>2570</v>
      </c>
      <c r="O3412" s="17">
        <v>720</v>
      </c>
      <c r="P3412" s="17">
        <v>0</v>
      </c>
      <c r="Q3412" s="17">
        <v>0</v>
      </c>
      <c r="R3412" s="18" t="s">
        <v>33</v>
      </c>
      <c r="S3412" s="19">
        <v>60</v>
      </c>
      <c r="T3412" s="19">
        <v>110</v>
      </c>
      <c r="U3412" s="244">
        <v>2.5</v>
      </c>
      <c r="V3412" s="19">
        <v>0</v>
      </c>
      <c r="W3412" s="310">
        <v>0.79500000000000004</v>
      </c>
      <c r="X3412" s="21">
        <v>572.4</v>
      </c>
      <c r="Y3412" s="22" t="s">
        <v>33</v>
      </c>
      <c r="Z3412" s="14"/>
      <c r="AA3412" s="24"/>
      <c r="AB3412" s="14"/>
      <c r="AC3412" s="14"/>
      <c r="AD3412" s="25"/>
      <c r="AE3412" s="26"/>
      <c r="AF3412" s="27"/>
      <c r="AG3412" s="309"/>
      <c r="AH3412" s="309"/>
      <c r="AI3412" s="309"/>
      <c r="AJ3412" s="309"/>
      <c r="AK3412" s="309"/>
      <c r="AL3412" s="309"/>
      <c r="AM3412" s="309"/>
      <c r="AN3412" s="309"/>
      <c r="AO3412" s="309"/>
      <c r="AP3412" s="29"/>
      <c r="AQ3412" s="29"/>
      <c r="AR3412" s="29"/>
      <c r="AS3412" s="29"/>
      <c r="AT3412" s="29"/>
      <c r="AU3412" s="29"/>
      <c r="AV3412" s="29"/>
      <c r="AW3412" s="29"/>
      <c r="AX3412" s="29"/>
      <c r="AY3412" s="29"/>
      <c r="AZ3412" s="29"/>
      <c r="BA3412" s="29"/>
      <c r="BB3412" s="29"/>
      <c r="BC3412" s="29"/>
      <c r="BD3412" s="29"/>
      <c r="BE3412" s="29"/>
      <c r="BF3412" s="29"/>
      <c r="BG3412" s="29"/>
      <c r="BH3412" s="29"/>
      <c r="BI3412" s="29"/>
      <c r="BJ3412" s="29"/>
      <c r="BK3412" s="29"/>
      <c r="BL3412" s="29"/>
      <c r="BM3412" s="29"/>
      <c r="BN3412" s="29"/>
      <c r="BO3412" s="29"/>
      <c r="BP3412" s="29"/>
      <c r="BQ3412" s="29"/>
      <c r="BR3412" s="29"/>
      <c r="BS3412" s="29"/>
      <c r="BT3412" s="29"/>
      <c r="BU3412" s="29"/>
      <c r="BV3412" s="29"/>
      <c r="BW3412" s="29"/>
      <c r="BX3412" s="29"/>
      <c r="BY3412" s="29"/>
      <c r="BZ3412" s="29"/>
      <c r="CA3412" s="29"/>
      <c r="CB3412" s="29"/>
      <c r="CC3412" s="29"/>
      <c r="CD3412" s="29"/>
      <c r="CE3412" s="29"/>
      <c r="CF3412" s="29"/>
      <c r="CG3412" s="29"/>
      <c r="CH3412" s="29"/>
      <c r="CI3412" s="29"/>
      <c r="CJ3412" s="29"/>
      <c r="CK3412" s="29"/>
      <c r="CL3412" s="29"/>
      <c r="CM3412" s="29"/>
      <c r="CN3412" s="29"/>
      <c r="CO3412" s="29"/>
      <c r="CP3412" s="29"/>
      <c r="CQ3412" s="29"/>
      <c r="CR3412" s="29"/>
      <c r="CS3412" s="29"/>
      <c r="CT3412" s="29"/>
      <c r="CU3412" s="29"/>
      <c r="CV3412" s="29"/>
      <c r="CW3412" s="29"/>
      <c r="CX3412" s="29"/>
      <c r="CY3412" s="29"/>
      <c r="CZ3412" s="29"/>
      <c r="DA3412" s="29"/>
      <c r="DB3412" s="29"/>
      <c r="DC3412" s="29"/>
      <c r="DD3412" s="29"/>
      <c r="DE3412" s="29"/>
      <c r="DF3412" s="29"/>
      <c r="DG3412" s="29"/>
      <c r="DH3412" s="29"/>
      <c r="DI3412" s="29"/>
      <c r="DJ3412" s="29"/>
      <c r="DK3412" s="29"/>
      <c r="DL3412" s="29"/>
      <c r="DM3412" s="29"/>
      <c r="DN3412" s="29"/>
      <c r="DO3412" s="29"/>
      <c r="DP3412" s="29"/>
      <c r="DQ3412" s="29"/>
      <c r="DR3412" s="29"/>
      <c r="DS3412" s="29"/>
      <c r="DT3412" s="29"/>
      <c r="DU3412" s="29"/>
      <c r="DV3412" s="29"/>
      <c r="DW3412" s="29"/>
      <c r="DX3412" s="29"/>
      <c r="DY3412" s="29"/>
      <c r="DZ3412" s="29"/>
      <c r="EA3412" s="29"/>
      <c r="EB3412" s="29"/>
      <c r="EC3412" s="29"/>
      <c r="ED3412" s="29"/>
      <c r="EE3412" s="29"/>
      <c r="EF3412" s="29"/>
      <c r="EG3412" s="29"/>
      <c r="EH3412" s="29"/>
      <c r="EI3412" s="29"/>
      <c r="EJ3412" s="29"/>
      <c r="EK3412" s="29"/>
      <c r="EL3412" s="29"/>
      <c r="EM3412" s="29"/>
      <c r="EN3412" s="29"/>
      <c r="EO3412" s="29"/>
      <c r="EP3412" s="29"/>
      <c r="EQ3412" s="29"/>
      <c r="ER3412" s="29"/>
      <c r="ES3412" s="29"/>
      <c r="ET3412" s="29"/>
      <c r="EU3412" s="29"/>
      <c r="EV3412" s="29"/>
      <c r="EW3412" s="29"/>
      <c r="EX3412" s="29"/>
      <c r="EY3412" s="29"/>
      <c r="EZ3412" s="29"/>
      <c r="FA3412" s="29"/>
      <c r="FB3412" s="29"/>
      <c r="FC3412" s="29"/>
      <c r="FD3412" s="29"/>
      <c r="FE3412" s="29"/>
      <c r="FF3412" s="29"/>
      <c r="FG3412" s="29"/>
      <c r="FH3412" s="29"/>
      <c r="FI3412" s="29"/>
      <c r="FJ3412" s="29"/>
      <c r="FK3412" s="29"/>
      <c r="FL3412" s="29"/>
      <c r="FM3412" s="29"/>
      <c r="FN3412" s="29"/>
      <c r="FO3412" s="29"/>
      <c r="FP3412" s="29"/>
      <c r="FQ3412" s="29"/>
      <c r="FR3412" s="29"/>
      <c r="FS3412" s="29"/>
      <c r="FT3412" s="29"/>
      <c r="FU3412" s="29"/>
      <c r="FV3412" s="29"/>
      <c r="FW3412" s="29"/>
      <c r="FX3412" s="29"/>
      <c r="FY3412" s="29"/>
      <c r="FZ3412" s="29"/>
      <c r="GA3412" s="29"/>
      <c r="GB3412" s="29"/>
      <c r="GC3412" s="29"/>
      <c r="GD3412" s="29"/>
      <c r="GE3412" s="29"/>
      <c r="GF3412" s="29"/>
      <c r="GG3412" s="29"/>
      <c r="GH3412" s="29"/>
      <c r="GI3412" s="29"/>
      <c r="GJ3412" s="29"/>
      <c r="GK3412" s="29"/>
      <c r="GL3412" s="29"/>
      <c r="GM3412" s="29"/>
      <c r="GN3412" s="29"/>
      <c r="GO3412" s="29"/>
      <c r="GP3412" s="29"/>
      <c r="GQ3412" s="29"/>
      <c r="GR3412" s="29"/>
      <c r="GS3412" s="29"/>
      <c r="GT3412" s="29"/>
      <c r="GU3412" s="29"/>
      <c r="GV3412" s="29"/>
      <c r="GW3412" s="29"/>
      <c r="GX3412" s="29"/>
      <c r="GY3412" s="29"/>
      <c r="GZ3412" s="29"/>
      <c r="HA3412" s="29"/>
      <c r="HB3412" s="29"/>
      <c r="HC3412" s="29"/>
      <c r="HD3412" s="29"/>
      <c r="HE3412" s="29"/>
      <c r="HF3412" s="29"/>
      <c r="HG3412" s="29"/>
      <c r="HH3412" s="29"/>
      <c r="HI3412" s="29"/>
      <c r="HJ3412" s="29"/>
      <c r="HK3412" s="29"/>
      <c r="HL3412" s="29"/>
      <c r="HM3412" s="29"/>
      <c r="HN3412" s="29"/>
      <c r="HO3412" s="29"/>
      <c r="HP3412" s="29"/>
      <c r="HQ3412" s="29"/>
      <c r="HR3412" s="29"/>
      <c r="HS3412" s="29"/>
      <c r="HT3412" s="29"/>
      <c r="HU3412" s="29"/>
      <c r="HV3412" s="29"/>
      <c r="HW3412" s="29"/>
      <c r="HX3412" s="29"/>
      <c r="HY3412" s="29"/>
      <c r="HZ3412" s="29"/>
      <c r="IA3412" s="29"/>
      <c r="IB3412" s="29"/>
      <c r="IC3412" s="29"/>
      <c r="ID3412" s="29"/>
      <c r="IE3412" s="29"/>
      <c r="IF3412" s="29"/>
      <c r="IG3412" s="29"/>
      <c r="IH3412" s="29"/>
      <c r="II3412" s="29"/>
      <c r="IJ3412" s="29"/>
      <c r="IK3412" s="29"/>
      <c r="IL3412" s="29"/>
      <c r="IM3412" s="29"/>
      <c r="IN3412" s="29"/>
      <c r="IO3412" s="29"/>
      <c r="IP3412" s="29"/>
      <c r="IQ3412" s="29"/>
      <c r="IR3412" s="29"/>
      <c r="IS3412" s="29"/>
      <c r="IT3412" s="29"/>
      <c r="IU3412" s="29"/>
      <c r="IV3412" s="29"/>
      <c r="IW3412" s="29"/>
      <c r="IX3412" s="29"/>
      <c r="IY3412" s="29"/>
      <c r="IZ3412" s="29"/>
      <c r="JA3412" s="29"/>
      <c r="JB3412" s="29"/>
      <c r="JC3412" s="29"/>
      <c r="JD3412" s="29"/>
      <c r="JE3412" s="29"/>
      <c r="JF3412" s="29"/>
      <c r="JG3412" s="29"/>
      <c r="JH3412" s="29"/>
      <c r="JI3412" s="29"/>
      <c r="JJ3412" s="29"/>
      <c r="JK3412" s="29"/>
      <c r="JL3412" s="29"/>
      <c r="JM3412" s="29"/>
      <c r="JN3412" s="29"/>
      <c r="JO3412" s="29"/>
      <c r="JP3412" s="29"/>
      <c r="JQ3412" s="29"/>
      <c r="JR3412" s="29"/>
      <c r="JS3412" s="29"/>
      <c r="JT3412" s="29"/>
      <c r="JU3412" s="29"/>
      <c r="JV3412" s="29"/>
      <c r="JW3412" s="29"/>
      <c r="JX3412" s="29"/>
      <c r="JY3412" s="29"/>
      <c r="JZ3412" s="29"/>
      <c r="KA3412" s="29"/>
      <c r="KB3412" s="29"/>
      <c r="KC3412" s="29"/>
      <c r="KD3412" s="29"/>
      <c r="KE3412" s="29"/>
      <c r="KF3412" s="29"/>
      <c r="KG3412" s="29"/>
      <c r="KH3412" s="29"/>
      <c r="KI3412" s="29"/>
      <c r="KJ3412" s="29"/>
      <c r="KK3412" s="29"/>
      <c r="KL3412" s="29"/>
      <c r="KM3412" s="29"/>
      <c r="KN3412" s="29"/>
      <c r="KO3412" s="29"/>
      <c r="KP3412" s="29"/>
      <c r="KQ3412" s="29"/>
      <c r="KR3412" s="29"/>
      <c r="KS3412" s="29"/>
      <c r="KT3412" s="29"/>
      <c r="KU3412" s="29"/>
      <c r="KV3412" s="29"/>
      <c r="KW3412" s="29"/>
      <c r="KX3412" s="29"/>
      <c r="KY3412" s="29"/>
      <c r="KZ3412" s="29"/>
      <c r="LA3412" s="29"/>
      <c r="LB3412" s="29"/>
      <c r="LC3412" s="29"/>
      <c r="LD3412" s="29"/>
      <c r="LE3412" s="29"/>
      <c r="LF3412" s="29"/>
      <c r="LG3412" s="29"/>
      <c r="LH3412" s="29"/>
      <c r="LI3412" s="29"/>
      <c r="LJ3412" s="29"/>
      <c r="LK3412" s="29"/>
      <c r="LL3412" s="29"/>
      <c r="LM3412" s="29"/>
      <c r="LN3412" s="29"/>
      <c r="LO3412" s="29"/>
      <c r="LP3412" s="29"/>
      <c r="LQ3412" s="29"/>
      <c r="LR3412" s="29"/>
      <c r="LS3412" s="29"/>
      <c r="LT3412" s="29"/>
      <c r="LU3412" s="29"/>
      <c r="LV3412" s="29"/>
      <c r="LW3412" s="29"/>
      <c r="LX3412" s="29"/>
      <c r="LY3412" s="29"/>
      <c r="LZ3412" s="29"/>
      <c r="MA3412" s="29"/>
      <c r="MB3412" s="29"/>
      <c r="MC3412" s="29"/>
      <c r="MD3412" s="29"/>
      <c r="ME3412" s="29"/>
      <c r="MF3412" s="29"/>
      <c r="MG3412" s="29"/>
      <c r="MH3412" s="29"/>
      <c r="MI3412" s="29"/>
      <c r="MJ3412" s="29"/>
      <c r="MK3412" s="29"/>
      <c r="ML3412" s="29"/>
      <c r="MM3412" s="29"/>
      <c r="MN3412" s="29"/>
      <c r="MO3412" s="29"/>
      <c r="MP3412" s="29"/>
      <c r="MQ3412" s="29"/>
      <c r="MR3412" s="29"/>
      <c r="MS3412" s="29"/>
      <c r="MT3412" s="29"/>
      <c r="MU3412" s="29"/>
      <c r="MV3412" s="29"/>
      <c r="MW3412" s="29"/>
      <c r="MX3412" s="29"/>
      <c r="MY3412" s="29"/>
      <c r="MZ3412" s="29"/>
      <c r="NA3412" s="29"/>
      <c r="NB3412" s="29"/>
      <c r="NC3412" s="29"/>
      <c r="ND3412" s="29"/>
      <c r="NE3412" s="29"/>
      <c r="NF3412" s="29"/>
      <c r="NG3412" s="29"/>
      <c r="NH3412" s="29"/>
      <c r="NI3412" s="29"/>
      <c r="NJ3412" s="29"/>
      <c r="NK3412" s="29"/>
      <c r="NL3412" s="29"/>
      <c r="NM3412" s="29"/>
      <c r="NN3412" s="29"/>
      <c r="NO3412" s="29"/>
      <c r="NP3412" s="29"/>
      <c r="NQ3412" s="29"/>
      <c r="NR3412" s="29"/>
      <c r="NS3412" s="29"/>
      <c r="NT3412" s="29"/>
      <c r="NU3412" s="29"/>
      <c r="NV3412" s="29"/>
      <c r="NW3412" s="29"/>
      <c r="NX3412" s="29"/>
      <c r="NY3412" s="29"/>
      <c r="NZ3412" s="29"/>
      <c r="OA3412" s="29"/>
      <c r="OB3412" s="29"/>
      <c r="OC3412" s="29"/>
      <c r="OD3412" s="29"/>
      <c r="OE3412" s="29"/>
      <c r="OF3412" s="29"/>
      <c r="OG3412" s="29"/>
      <c r="OH3412" s="29"/>
    </row>
    <row r="3413" spans="1:398" ht="16.5" customHeight="1">
      <c r="A3413" s="41" t="s">
        <v>8908</v>
      </c>
      <c r="B3413" s="41"/>
      <c r="C3413" s="368"/>
      <c r="D3413" s="41"/>
      <c r="E3413" s="308" t="s">
        <v>35</v>
      </c>
      <c r="F3413" s="308" t="s">
        <v>2568</v>
      </c>
      <c r="G3413" s="308" t="s">
        <v>97</v>
      </c>
      <c r="H3413" s="308">
        <v>2016</v>
      </c>
      <c r="I3413" s="308">
        <v>102</v>
      </c>
      <c r="J3413" s="308">
        <v>0</v>
      </c>
      <c r="K3413" s="308">
        <v>0</v>
      </c>
      <c r="L3413" s="16" t="s">
        <v>2569</v>
      </c>
      <c r="M3413" s="106"/>
      <c r="N3413" s="16" t="s">
        <v>2570</v>
      </c>
      <c r="O3413" s="17">
        <v>1992</v>
      </c>
      <c r="P3413" s="17">
        <v>0</v>
      </c>
      <c r="Q3413" s="17">
        <v>0</v>
      </c>
      <c r="R3413" s="18" t="s">
        <v>33</v>
      </c>
      <c r="S3413" s="19">
        <v>60</v>
      </c>
      <c r="T3413" s="19">
        <v>110</v>
      </c>
      <c r="U3413" s="19">
        <v>2.7</v>
      </c>
      <c r="V3413" s="19">
        <v>0</v>
      </c>
      <c r="W3413" s="20">
        <v>0.3</v>
      </c>
      <c r="X3413" s="21">
        <v>60955.200000000004</v>
      </c>
      <c r="Y3413" s="22" t="s">
        <v>33</v>
      </c>
      <c r="Z3413" s="14"/>
      <c r="AA3413" s="24"/>
      <c r="AB3413" s="14"/>
      <c r="AC3413" s="14"/>
      <c r="AD3413" s="25"/>
      <c r="AE3413" s="26"/>
      <c r="AF3413" s="27"/>
      <c r="AG3413" s="309"/>
      <c r="AH3413" s="309"/>
      <c r="AI3413" s="309"/>
      <c r="AJ3413" s="309"/>
      <c r="AK3413" s="309"/>
      <c r="AL3413" s="309"/>
      <c r="AM3413" s="309"/>
      <c r="AN3413" s="309"/>
      <c r="AO3413" s="309"/>
      <c r="AP3413" s="29"/>
      <c r="AQ3413" s="29"/>
      <c r="AR3413" s="29"/>
      <c r="AS3413" s="29"/>
      <c r="AT3413" s="29"/>
      <c r="AU3413" s="29"/>
      <c r="AV3413" s="29"/>
      <c r="AW3413" s="29"/>
      <c r="AX3413" s="29"/>
      <c r="AY3413" s="29"/>
      <c r="AZ3413" s="29"/>
      <c r="BA3413" s="29"/>
      <c r="BB3413" s="29"/>
      <c r="BC3413" s="29"/>
      <c r="BD3413" s="29"/>
      <c r="BE3413" s="29"/>
      <c r="BF3413" s="29"/>
      <c r="BG3413" s="29"/>
      <c r="BH3413" s="29"/>
      <c r="BI3413" s="29"/>
      <c r="BJ3413" s="29"/>
      <c r="BK3413" s="29"/>
      <c r="BL3413" s="29"/>
      <c r="BM3413" s="29"/>
      <c r="BN3413" s="29"/>
      <c r="BO3413" s="29"/>
      <c r="BP3413" s="29"/>
      <c r="BQ3413" s="29"/>
      <c r="BR3413" s="29"/>
      <c r="BS3413" s="29"/>
      <c r="BT3413" s="29"/>
      <c r="BU3413" s="29"/>
      <c r="BV3413" s="29"/>
      <c r="BW3413" s="29"/>
      <c r="BX3413" s="29"/>
      <c r="BY3413" s="29"/>
      <c r="BZ3413" s="29"/>
      <c r="CA3413" s="29"/>
      <c r="CB3413" s="29"/>
      <c r="CC3413" s="29"/>
      <c r="CD3413" s="29"/>
      <c r="CE3413" s="29"/>
      <c r="CF3413" s="29"/>
      <c r="CG3413" s="29"/>
      <c r="CH3413" s="29"/>
      <c r="CI3413" s="29"/>
      <c r="CJ3413" s="29"/>
      <c r="CK3413" s="29"/>
      <c r="CL3413" s="29"/>
      <c r="CM3413" s="29"/>
      <c r="CN3413" s="29"/>
      <c r="CO3413" s="29"/>
      <c r="CP3413" s="29"/>
      <c r="CQ3413" s="29"/>
      <c r="CR3413" s="29"/>
      <c r="CS3413" s="29"/>
      <c r="CT3413" s="29"/>
      <c r="CU3413" s="29"/>
      <c r="CV3413" s="29"/>
      <c r="CW3413" s="29"/>
      <c r="CX3413" s="29"/>
      <c r="CY3413" s="29"/>
      <c r="CZ3413" s="29"/>
      <c r="DA3413" s="29"/>
      <c r="DB3413" s="29"/>
      <c r="DC3413" s="29"/>
      <c r="DD3413" s="29"/>
      <c r="DE3413" s="29"/>
      <c r="DF3413" s="29"/>
      <c r="DG3413" s="29"/>
      <c r="DH3413" s="29"/>
      <c r="DI3413" s="29"/>
      <c r="DJ3413" s="29"/>
      <c r="DK3413" s="29"/>
      <c r="DL3413" s="29"/>
      <c r="DM3413" s="29"/>
      <c r="DN3413" s="29"/>
      <c r="DO3413" s="29"/>
      <c r="DP3413" s="29"/>
      <c r="DQ3413" s="29"/>
      <c r="DR3413" s="29"/>
      <c r="DS3413" s="29"/>
      <c r="DT3413" s="29"/>
      <c r="DU3413" s="29"/>
      <c r="DV3413" s="29"/>
      <c r="DW3413" s="29"/>
      <c r="DX3413" s="29"/>
      <c r="DY3413" s="29"/>
      <c r="DZ3413" s="29"/>
      <c r="EA3413" s="29"/>
      <c r="EB3413" s="29"/>
      <c r="EC3413" s="29"/>
      <c r="ED3413" s="29"/>
      <c r="EE3413" s="29"/>
      <c r="EF3413" s="29"/>
      <c r="EG3413" s="29"/>
      <c r="EH3413" s="29"/>
      <c r="EI3413" s="29"/>
      <c r="EJ3413" s="29"/>
      <c r="EK3413" s="29"/>
      <c r="EL3413" s="29"/>
      <c r="EM3413" s="29"/>
      <c r="EN3413" s="29"/>
      <c r="EO3413" s="29"/>
      <c r="EP3413" s="29"/>
      <c r="EQ3413" s="29"/>
      <c r="ER3413" s="29"/>
      <c r="ES3413" s="29"/>
      <c r="ET3413" s="29"/>
      <c r="EU3413" s="29"/>
      <c r="EV3413" s="29"/>
      <c r="EW3413" s="29"/>
      <c r="EX3413" s="29"/>
      <c r="EY3413" s="29"/>
      <c r="EZ3413" s="29"/>
      <c r="FA3413" s="29"/>
      <c r="FB3413" s="29"/>
      <c r="FC3413" s="29"/>
      <c r="FD3413" s="29"/>
      <c r="FE3413" s="29"/>
      <c r="FF3413" s="29"/>
      <c r="FG3413" s="29"/>
      <c r="FH3413" s="29"/>
      <c r="FI3413" s="29"/>
      <c r="FJ3413" s="29"/>
      <c r="FK3413" s="29"/>
      <c r="FL3413" s="29"/>
      <c r="FM3413" s="29"/>
      <c r="FN3413" s="29"/>
      <c r="FO3413" s="29"/>
      <c r="FP3413" s="29"/>
      <c r="FQ3413" s="29"/>
      <c r="FR3413" s="29"/>
      <c r="FS3413" s="29"/>
      <c r="FT3413" s="29"/>
      <c r="FU3413" s="29"/>
      <c r="FV3413" s="29"/>
      <c r="FW3413" s="29"/>
      <c r="FX3413" s="29"/>
      <c r="FY3413" s="29"/>
      <c r="FZ3413" s="29"/>
      <c r="GA3413" s="29"/>
      <c r="GB3413" s="29"/>
      <c r="GC3413" s="29"/>
      <c r="GD3413" s="29"/>
      <c r="GE3413" s="29"/>
      <c r="GF3413" s="29"/>
      <c r="GG3413" s="29"/>
      <c r="GH3413" s="29"/>
      <c r="GI3413" s="29"/>
      <c r="GJ3413" s="29"/>
      <c r="GK3413" s="29"/>
      <c r="GL3413" s="29"/>
      <c r="GM3413" s="29"/>
      <c r="GN3413" s="29"/>
      <c r="GO3413" s="29"/>
      <c r="GP3413" s="29"/>
      <c r="GQ3413" s="29"/>
      <c r="GR3413" s="29"/>
      <c r="GS3413" s="29"/>
      <c r="GT3413" s="29"/>
      <c r="GU3413" s="29"/>
      <c r="GV3413" s="29"/>
      <c r="GW3413" s="29"/>
      <c r="GX3413" s="29"/>
      <c r="GY3413" s="29"/>
      <c r="GZ3413" s="29"/>
      <c r="HA3413" s="29"/>
      <c r="HB3413" s="29"/>
      <c r="HC3413" s="29"/>
      <c r="HD3413" s="29"/>
      <c r="HE3413" s="29"/>
      <c r="HF3413" s="29"/>
      <c r="HG3413" s="29"/>
      <c r="HH3413" s="29"/>
      <c r="HI3413" s="29"/>
      <c r="HJ3413" s="29"/>
      <c r="HK3413" s="29"/>
      <c r="HL3413" s="29"/>
      <c r="HM3413" s="29"/>
      <c r="HN3413" s="29"/>
      <c r="HO3413" s="29"/>
      <c r="HP3413" s="29"/>
      <c r="HQ3413" s="29"/>
      <c r="HR3413" s="29"/>
      <c r="HS3413" s="29"/>
      <c r="HT3413" s="29"/>
      <c r="HU3413" s="29"/>
      <c r="HV3413" s="29"/>
      <c r="HW3413" s="29"/>
      <c r="HX3413" s="29"/>
      <c r="HY3413" s="29"/>
      <c r="HZ3413" s="29"/>
      <c r="IA3413" s="29"/>
      <c r="IB3413" s="29"/>
      <c r="IC3413" s="29"/>
      <c r="ID3413" s="29"/>
      <c r="IE3413" s="29"/>
      <c r="IF3413" s="29"/>
      <c r="IG3413" s="29"/>
      <c r="IH3413" s="29"/>
      <c r="II3413" s="29"/>
      <c r="IJ3413" s="29"/>
      <c r="IK3413" s="29"/>
      <c r="IL3413" s="29"/>
      <c r="IM3413" s="29"/>
      <c r="IN3413" s="29"/>
      <c r="IO3413" s="29"/>
      <c r="IP3413" s="29"/>
      <c r="IQ3413" s="29"/>
      <c r="IR3413" s="29"/>
      <c r="IS3413" s="29"/>
      <c r="IT3413" s="29"/>
      <c r="IU3413" s="29"/>
      <c r="IV3413" s="29"/>
      <c r="IW3413" s="29"/>
      <c r="IX3413" s="29"/>
      <c r="IY3413" s="29"/>
      <c r="IZ3413" s="29"/>
      <c r="JA3413" s="29"/>
      <c r="JB3413" s="29"/>
      <c r="JC3413" s="29"/>
      <c r="JD3413" s="29"/>
      <c r="JE3413" s="29"/>
      <c r="JF3413" s="29"/>
      <c r="JG3413" s="29"/>
      <c r="JH3413" s="29"/>
      <c r="JI3413" s="29"/>
      <c r="JJ3413" s="29"/>
      <c r="JK3413" s="29"/>
      <c r="JL3413" s="29"/>
      <c r="JM3413" s="29"/>
      <c r="JN3413" s="29"/>
      <c r="JO3413" s="29"/>
      <c r="JP3413" s="29"/>
      <c r="JQ3413" s="29"/>
      <c r="JR3413" s="29"/>
      <c r="JS3413" s="29"/>
      <c r="JT3413" s="29"/>
      <c r="JU3413" s="29"/>
      <c r="JV3413" s="29"/>
      <c r="JW3413" s="29"/>
      <c r="JX3413" s="29"/>
      <c r="JY3413" s="29"/>
      <c r="JZ3413" s="29"/>
      <c r="KA3413" s="29"/>
      <c r="KB3413" s="29"/>
      <c r="KC3413" s="29"/>
      <c r="KD3413" s="29"/>
      <c r="KE3413" s="29"/>
      <c r="KF3413" s="29"/>
      <c r="KG3413" s="29"/>
      <c r="KH3413" s="29"/>
      <c r="KI3413" s="29"/>
      <c r="KJ3413" s="29"/>
      <c r="KK3413" s="29"/>
      <c r="KL3413" s="29"/>
      <c r="KM3413" s="29"/>
      <c r="KN3413" s="29"/>
      <c r="KO3413" s="29"/>
      <c r="KP3413" s="29"/>
      <c r="KQ3413" s="29"/>
      <c r="KR3413" s="29"/>
      <c r="KS3413" s="29"/>
      <c r="KT3413" s="29"/>
      <c r="KU3413" s="29"/>
      <c r="KV3413" s="29"/>
      <c r="KW3413" s="29"/>
      <c r="KX3413" s="29"/>
      <c r="KY3413" s="29"/>
      <c r="KZ3413" s="29"/>
      <c r="LA3413" s="29"/>
      <c r="LB3413" s="29"/>
      <c r="LC3413" s="29"/>
      <c r="LD3413" s="29"/>
      <c r="LE3413" s="29"/>
      <c r="LF3413" s="29"/>
      <c r="LG3413" s="29"/>
      <c r="LH3413" s="29"/>
      <c r="LI3413" s="29"/>
      <c r="LJ3413" s="29"/>
      <c r="LK3413" s="29"/>
      <c r="LL3413" s="29"/>
      <c r="LM3413" s="29"/>
      <c r="LN3413" s="29"/>
      <c r="LO3413" s="29"/>
      <c r="LP3413" s="29"/>
      <c r="LQ3413" s="29"/>
      <c r="LR3413" s="29"/>
      <c r="LS3413" s="29"/>
      <c r="LT3413" s="29"/>
      <c r="LU3413" s="29"/>
      <c r="LV3413" s="29"/>
      <c r="LW3413" s="29"/>
      <c r="LX3413" s="29"/>
      <c r="LY3413" s="29"/>
      <c r="LZ3413" s="29"/>
      <c r="MA3413" s="29"/>
      <c r="MB3413" s="29"/>
      <c r="MC3413" s="29"/>
      <c r="MD3413" s="29"/>
      <c r="ME3413" s="29"/>
      <c r="MF3413" s="29"/>
      <c r="MG3413" s="29"/>
      <c r="MH3413" s="29"/>
      <c r="MI3413" s="29"/>
      <c r="MJ3413" s="29"/>
      <c r="MK3413" s="29"/>
      <c r="ML3413" s="29"/>
      <c r="MM3413" s="29"/>
      <c r="MN3413" s="29"/>
      <c r="MO3413" s="29"/>
      <c r="MP3413" s="29"/>
      <c r="MQ3413" s="29"/>
      <c r="MR3413" s="29"/>
      <c r="MS3413" s="29"/>
      <c r="MT3413" s="29"/>
      <c r="MU3413" s="29"/>
      <c r="MV3413" s="29"/>
      <c r="MW3413" s="29"/>
      <c r="MX3413" s="29"/>
      <c r="MY3413" s="29"/>
      <c r="MZ3413" s="29"/>
      <c r="NA3413" s="29"/>
      <c r="NB3413" s="29"/>
      <c r="NC3413" s="29"/>
      <c r="ND3413" s="29"/>
      <c r="NE3413" s="29"/>
      <c r="NF3413" s="29"/>
      <c r="NG3413" s="29"/>
      <c r="NH3413" s="29"/>
      <c r="NI3413" s="29"/>
      <c r="NJ3413" s="29"/>
      <c r="NK3413" s="29"/>
      <c r="NL3413" s="29"/>
      <c r="NM3413" s="29"/>
      <c r="NN3413" s="29"/>
      <c r="NO3413" s="29"/>
      <c r="NP3413" s="29"/>
      <c r="NQ3413" s="29"/>
      <c r="NR3413" s="29"/>
      <c r="NS3413" s="29"/>
      <c r="NT3413" s="29"/>
      <c r="NU3413" s="29"/>
      <c r="NV3413" s="29"/>
      <c r="NW3413" s="29"/>
      <c r="NX3413" s="29"/>
      <c r="NY3413" s="29"/>
      <c r="NZ3413" s="29"/>
      <c r="OA3413" s="29"/>
      <c r="OB3413" s="29"/>
      <c r="OC3413" s="29"/>
      <c r="OD3413" s="29"/>
      <c r="OE3413" s="29"/>
      <c r="OF3413" s="29"/>
      <c r="OG3413" s="29"/>
      <c r="OH3413" s="29"/>
    </row>
    <row r="3414" spans="1:398" ht="16.5" customHeight="1">
      <c r="A3414" s="41" t="s">
        <v>8929</v>
      </c>
      <c r="B3414" s="41"/>
      <c r="C3414" s="368"/>
      <c r="D3414" s="2"/>
      <c r="E3414" s="308" t="s">
        <v>855</v>
      </c>
      <c r="F3414" s="308" t="s">
        <v>92</v>
      </c>
      <c r="G3414" s="308" t="s">
        <v>2736</v>
      </c>
      <c r="H3414" s="308">
        <v>2018</v>
      </c>
      <c r="I3414" s="308">
        <v>1</v>
      </c>
      <c r="J3414" s="308">
        <v>0</v>
      </c>
      <c r="K3414" s="308">
        <v>0</v>
      </c>
      <c r="L3414" s="16" t="s">
        <v>8937</v>
      </c>
      <c r="M3414" s="106"/>
      <c r="N3414" s="16" t="s">
        <v>2570</v>
      </c>
      <c r="O3414" s="17">
        <v>1920</v>
      </c>
      <c r="P3414" s="17">
        <v>0</v>
      </c>
      <c r="Q3414" s="17">
        <v>0</v>
      </c>
      <c r="R3414" s="18" t="s">
        <v>33</v>
      </c>
      <c r="S3414" s="19">
        <v>60</v>
      </c>
      <c r="T3414" s="19">
        <v>110</v>
      </c>
      <c r="U3414" s="244">
        <v>0</v>
      </c>
      <c r="V3414" s="19">
        <v>0</v>
      </c>
      <c r="W3414" s="310">
        <v>0.315</v>
      </c>
      <c r="X3414" s="21">
        <v>604.79999999999995</v>
      </c>
      <c r="Y3414" s="22" t="s">
        <v>33</v>
      </c>
      <c r="Z3414" s="14"/>
      <c r="AA3414" s="24"/>
      <c r="AB3414" s="14"/>
      <c r="AC3414" s="14"/>
      <c r="AD3414" s="25"/>
      <c r="AE3414" s="26"/>
      <c r="AF3414" s="27"/>
      <c r="AG3414" s="309"/>
      <c r="AH3414" s="309"/>
      <c r="AI3414" s="309"/>
      <c r="AJ3414" s="309"/>
      <c r="AK3414" s="309"/>
      <c r="AL3414" s="309"/>
      <c r="AM3414" s="309"/>
      <c r="AN3414" s="309"/>
      <c r="AO3414" s="309"/>
      <c r="AP3414" s="29"/>
      <c r="AQ3414" s="29"/>
      <c r="AR3414" s="29"/>
      <c r="AS3414" s="29"/>
      <c r="AT3414" s="29"/>
      <c r="AU3414" s="29"/>
      <c r="AV3414" s="29"/>
      <c r="AW3414" s="29"/>
      <c r="AX3414" s="29"/>
      <c r="AY3414" s="29"/>
      <c r="AZ3414" s="29"/>
      <c r="BA3414" s="29"/>
      <c r="BB3414" s="29"/>
      <c r="BC3414" s="29"/>
      <c r="BD3414" s="29"/>
      <c r="BE3414" s="29"/>
      <c r="BF3414" s="29"/>
      <c r="BG3414" s="29"/>
      <c r="BH3414" s="29"/>
      <c r="BI3414" s="29"/>
      <c r="BJ3414" s="29"/>
      <c r="BK3414" s="29"/>
      <c r="BL3414" s="29"/>
      <c r="BM3414" s="29"/>
      <c r="BN3414" s="29"/>
      <c r="BO3414" s="29"/>
      <c r="BP3414" s="29"/>
      <c r="BQ3414" s="29"/>
      <c r="BR3414" s="29"/>
      <c r="BS3414" s="29"/>
      <c r="BT3414" s="29"/>
      <c r="BU3414" s="29"/>
      <c r="BV3414" s="29"/>
      <c r="BW3414" s="29"/>
      <c r="BX3414" s="29"/>
      <c r="BY3414" s="29"/>
      <c r="BZ3414" s="29"/>
      <c r="CA3414" s="29"/>
      <c r="CB3414" s="29"/>
      <c r="CC3414" s="29"/>
      <c r="CD3414" s="29"/>
      <c r="CE3414" s="29"/>
      <c r="CF3414" s="29"/>
      <c r="CG3414" s="29"/>
      <c r="CH3414" s="29"/>
      <c r="CI3414" s="29"/>
      <c r="CJ3414" s="29"/>
      <c r="CK3414" s="29"/>
      <c r="CL3414" s="29"/>
      <c r="CM3414" s="29"/>
      <c r="CN3414" s="29"/>
      <c r="CO3414" s="29"/>
      <c r="CP3414" s="29"/>
      <c r="CQ3414" s="29"/>
      <c r="CR3414" s="29"/>
      <c r="CS3414" s="29"/>
      <c r="CT3414" s="29"/>
      <c r="CU3414" s="29"/>
      <c r="CV3414" s="29"/>
      <c r="CW3414" s="29"/>
      <c r="CX3414" s="29"/>
      <c r="CY3414" s="29"/>
      <c r="CZ3414" s="29"/>
      <c r="DA3414" s="29"/>
      <c r="DB3414" s="29"/>
      <c r="DC3414" s="29"/>
      <c r="DD3414" s="29"/>
      <c r="DE3414" s="29"/>
      <c r="DF3414" s="29"/>
      <c r="DG3414" s="29"/>
      <c r="DH3414" s="29"/>
      <c r="DI3414" s="29"/>
      <c r="DJ3414" s="29"/>
      <c r="DK3414" s="29"/>
      <c r="DL3414" s="29"/>
      <c r="DM3414" s="29"/>
      <c r="DN3414" s="29"/>
      <c r="DO3414" s="29"/>
      <c r="DP3414" s="29"/>
      <c r="DQ3414" s="29"/>
      <c r="DR3414" s="29"/>
      <c r="DS3414" s="29"/>
      <c r="DT3414" s="29"/>
      <c r="DU3414" s="29"/>
      <c r="DV3414" s="29"/>
      <c r="DW3414" s="29"/>
      <c r="DX3414" s="29"/>
      <c r="DY3414" s="29"/>
      <c r="DZ3414" s="29"/>
      <c r="EA3414" s="29"/>
      <c r="EB3414" s="29"/>
      <c r="EC3414" s="29"/>
      <c r="ED3414" s="29"/>
      <c r="EE3414" s="29"/>
      <c r="EF3414" s="29"/>
      <c r="EG3414" s="29"/>
      <c r="EH3414" s="29"/>
      <c r="EI3414" s="29"/>
      <c r="EJ3414" s="29"/>
      <c r="EK3414" s="29"/>
      <c r="EL3414" s="29"/>
      <c r="EM3414" s="29"/>
      <c r="EN3414" s="29"/>
      <c r="EO3414" s="29"/>
      <c r="EP3414" s="29"/>
      <c r="EQ3414" s="29"/>
      <c r="ER3414" s="29"/>
      <c r="ES3414" s="29"/>
      <c r="ET3414" s="29"/>
      <c r="EU3414" s="29"/>
      <c r="EV3414" s="29"/>
      <c r="EW3414" s="29"/>
      <c r="EX3414" s="29"/>
      <c r="EY3414" s="29"/>
      <c r="EZ3414" s="29"/>
      <c r="FA3414" s="29"/>
      <c r="FB3414" s="29"/>
      <c r="FC3414" s="29"/>
      <c r="FD3414" s="29"/>
      <c r="FE3414" s="29"/>
      <c r="FF3414" s="29"/>
      <c r="FG3414" s="29"/>
      <c r="FH3414" s="29"/>
      <c r="FI3414" s="29"/>
      <c r="FJ3414" s="29"/>
      <c r="FK3414" s="29"/>
      <c r="FL3414" s="29"/>
      <c r="FM3414" s="29"/>
      <c r="FN3414" s="29"/>
      <c r="FO3414" s="29"/>
      <c r="FP3414" s="29"/>
      <c r="FQ3414" s="29"/>
      <c r="FR3414" s="29"/>
      <c r="FS3414" s="29"/>
      <c r="FT3414" s="29"/>
      <c r="FU3414" s="29"/>
      <c r="FV3414" s="29"/>
      <c r="FW3414" s="29"/>
      <c r="FX3414" s="29"/>
      <c r="FY3414" s="29"/>
      <c r="FZ3414" s="29"/>
      <c r="GA3414" s="29"/>
      <c r="GB3414" s="29"/>
      <c r="GC3414" s="29"/>
      <c r="GD3414" s="29"/>
      <c r="GE3414" s="29"/>
      <c r="GF3414" s="29"/>
      <c r="GG3414" s="29"/>
      <c r="GH3414" s="29"/>
      <c r="GI3414" s="29"/>
      <c r="GJ3414" s="29"/>
      <c r="GK3414" s="29"/>
      <c r="GL3414" s="29"/>
      <c r="GM3414" s="29"/>
      <c r="GN3414" s="29"/>
      <c r="GO3414" s="29"/>
      <c r="GP3414" s="29"/>
      <c r="GQ3414" s="29"/>
      <c r="GR3414" s="29"/>
      <c r="GS3414" s="29"/>
      <c r="GT3414" s="29"/>
      <c r="GU3414" s="29"/>
      <c r="GV3414" s="29"/>
      <c r="GW3414" s="29"/>
      <c r="GX3414" s="29"/>
      <c r="GY3414" s="29"/>
      <c r="GZ3414" s="29"/>
      <c r="HA3414" s="29"/>
      <c r="HB3414" s="29"/>
      <c r="HC3414" s="29"/>
      <c r="HD3414" s="29"/>
      <c r="HE3414" s="29"/>
      <c r="HF3414" s="29"/>
      <c r="HG3414" s="29"/>
      <c r="HH3414" s="29"/>
      <c r="HI3414" s="29"/>
      <c r="HJ3414" s="29"/>
      <c r="HK3414" s="29"/>
      <c r="HL3414" s="29"/>
      <c r="HM3414" s="29"/>
      <c r="HN3414" s="29"/>
      <c r="HO3414" s="29"/>
      <c r="HP3414" s="29"/>
      <c r="HQ3414" s="29"/>
      <c r="HR3414" s="29"/>
      <c r="HS3414" s="29"/>
      <c r="HT3414" s="29"/>
      <c r="HU3414" s="29"/>
      <c r="HV3414" s="29"/>
      <c r="HW3414" s="29"/>
      <c r="HX3414" s="29"/>
      <c r="HY3414" s="29"/>
      <c r="HZ3414" s="29"/>
      <c r="IA3414" s="29"/>
      <c r="IB3414" s="29"/>
      <c r="IC3414" s="29"/>
      <c r="ID3414" s="29"/>
      <c r="IE3414" s="29"/>
      <c r="IF3414" s="29"/>
      <c r="IG3414" s="29"/>
      <c r="IH3414" s="29"/>
      <c r="II3414" s="29"/>
      <c r="IJ3414" s="29"/>
      <c r="IK3414" s="29"/>
      <c r="IL3414" s="29"/>
      <c r="IM3414" s="29"/>
      <c r="IN3414" s="29"/>
      <c r="IO3414" s="29"/>
      <c r="IP3414" s="29"/>
      <c r="IQ3414" s="29"/>
      <c r="IR3414" s="29"/>
      <c r="IS3414" s="29"/>
      <c r="IT3414" s="29"/>
      <c r="IU3414" s="29"/>
      <c r="IV3414" s="29"/>
      <c r="IW3414" s="29"/>
      <c r="IX3414" s="29"/>
      <c r="IY3414" s="29"/>
      <c r="IZ3414" s="29"/>
      <c r="JA3414" s="29"/>
      <c r="JB3414" s="29"/>
      <c r="JC3414" s="29"/>
      <c r="JD3414" s="29"/>
      <c r="JE3414" s="29"/>
      <c r="JF3414" s="29"/>
      <c r="JG3414" s="29"/>
      <c r="JH3414" s="29"/>
      <c r="JI3414" s="29"/>
      <c r="JJ3414" s="29"/>
      <c r="JK3414" s="29"/>
      <c r="JL3414" s="29"/>
      <c r="JM3414" s="29"/>
      <c r="JN3414" s="29"/>
      <c r="JO3414" s="29"/>
      <c r="JP3414" s="29"/>
      <c r="JQ3414" s="29"/>
      <c r="JR3414" s="29"/>
      <c r="JS3414" s="29"/>
      <c r="JT3414" s="29"/>
      <c r="JU3414" s="29"/>
      <c r="JV3414" s="29"/>
      <c r="JW3414" s="29"/>
      <c r="JX3414" s="29"/>
      <c r="JY3414" s="29"/>
      <c r="JZ3414" s="29"/>
      <c r="KA3414" s="29"/>
      <c r="KB3414" s="29"/>
      <c r="KC3414" s="29"/>
      <c r="KD3414" s="29"/>
      <c r="KE3414" s="29"/>
      <c r="KF3414" s="29"/>
      <c r="KG3414" s="29"/>
      <c r="KH3414" s="29"/>
      <c r="KI3414" s="29"/>
      <c r="KJ3414" s="29"/>
      <c r="KK3414" s="29"/>
      <c r="KL3414" s="29"/>
      <c r="KM3414" s="29"/>
      <c r="KN3414" s="29"/>
      <c r="KO3414" s="29"/>
      <c r="KP3414" s="29"/>
      <c r="KQ3414" s="29"/>
      <c r="KR3414" s="29"/>
      <c r="KS3414" s="29"/>
      <c r="KT3414" s="29"/>
      <c r="KU3414" s="29"/>
      <c r="KV3414" s="29"/>
      <c r="KW3414" s="29"/>
      <c r="KX3414" s="29"/>
      <c r="KY3414" s="29"/>
      <c r="KZ3414" s="29"/>
      <c r="LA3414" s="29"/>
      <c r="LB3414" s="29"/>
      <c r="LC3414" s="29"/>
      <c r="LD3414" s="29"/>
      <c r="LE3414" s="29"/>
      <c r="LF3414" s="29"/>
      <c r="LG3414" s="29"/>
      <c r="LH3414" s="29"/>
      <c r="LI3414" s="29"/>
      <c r="LJ3414" s="29"/>
      <c r="LK3414" s="29"/>
      <c r="LL3414" s="29"/>
      <c r="LM3414" s="29"/>
      <c r="LN3414" s="29"/>
      <c r="LO3414" s="29"/>
      <c r="LP3414" s="29"/>
      <c r="LQ3414" s="29"/>
      <c r="LR3414" s="29"/>
      <c r="LS3414" s="29"/>
      <c r="LT3414" s="29"/>
      <c r="LU3414" s="29"/>
      <c r="LV3414" s="29"/>
      <c r="LW3414" s="29"/>
      <c r="LX3414" s="29"/>
      <c r="LY3414" s="29"/>
      <c r="LZ3414" s="29"/>
      <c r="MA3414" s="29"/>
      <c r="MB3414" s="29"/>
      <c r="MC3414" s="29"/>
      <c r="MD3414" s="29"/>
      <c r="ME3414" s="29"/>
      <c r="MF3414" s="29"/>
      <c r="MG3414" s="29"/>
      <c r="MH3414" s="29"/>
      <c r="MI3414" s="29"/>
      <c r="MJ3414" s="29"/>
      <c r="MK3414" s="29"/>
      <c r="ML3414" s="29"/>
      <c r="MM3414" s="29"/>
      <c r="MN3414" s="29"/>
      <c r="MO3414" s="29"/>
      <c r="MP3414" s="29"/>
      <c r="MQ3414" s="29"/>
      <c r="MR3414" s="29"/>
      <c r="MS3414" s="29"/>
      <c r="MT3414" s="29"/>
      <c r="MU3414" s="29"/>
      <c r="MV3414" s="29"/>
      <c r="MW3414" s="29"/>
      <c r="MX3414" s="29"/>
      <c r="MY3414" s="29"/>
      <c r="MZ3414" s="29"/>
      <c r="NA3414" s="29"/>
      <c r="NB3414" s="29"/>
      <c r="NC3414" s="29"/>
      <c r="ND3414" s="29"/>
      <c r="NE3414" s="29"/>
      <c r="NF3414" s="29"/>
      <c r="NG3414" s="29"/>
      <c r="NH3414" s="29"/>
      <c r="NI3414" s="29"/>
      <c r="NJ3414" s="29"/>
      <c r="NK3414" s="29"/>
      <c r="NL3414" s="29"/>
      <c r="NM3414" s="29"/>
      <c r="NN3414" s="29"/>
      <c r="NO3414" s="29"/>
      <c r="NP3414" s="29"/>
      <c r="NQ3414" s="29"/>
      <c r="NR3414" s="29"/>
      <c r="NS3414" s="29"/>
      <c r="NT3414" s="29"/>
      <c r="NU3414" s="29"/>
      <c r="NV3414" s="29"/>
      <c r="NW3414" s="29"/>
      <c r="NX3414" s="29"/>
      <c r="NY3414" s="29"/>
      <c r="NZ3414" s="29"/>
      <c r="OA3414" s="29"/>
      <c r="OB3414" s="29"/>
      <c r="OC3414" s="29"/>
      <c r="OD3414" s="29"/>
      <c r="OE3414" s="29"/>
      <c r="OF3414" s="29"/>
      <c r="OG3414" s="29"/>
      <c r="OH3414" s="29"/>
    </row>
    <row r="3415" spans="1:398" ht="16.5" customHeight="1">
      <c r="A3415" s="41" t="s">
        <v>8908</v>
      </c>
      <c r="B3415" s="41"/>
      <c r="C3415" s="368"/>
      <c r="D3415" s="41"/>
      <c r="E3415" s="308" t="s">
        <v>2713</v>
      </c>
      <c r="F3415" s="308" t="s">
        <v>340</v>
      </c>
      <c r="G3415" s="308" t="s">
        <v>2714</v>
      </c>
      <c r="H3415" s="308">
        <v>2002</v>
      </c>
      <c r="I3415" s="308">
        <v>1</v>
      </c>
      <c r="J3415" s="308">
        <v>0</v>
      </c>
      <c r="K3415" s="308">
        <v>0</v>
      </c>
      <c r="L3415" s="16" t="s">
        <v>2589</v>
      </c>
      <c r="M3415" s="106"/>
      <c r="N3415" s="16" t="s">
        <v>2570</v>
      </c>
      <c r="O3415" s="17">
        <v>1920</v>
      </c>
      <c r="P3415" s="17">
        <v>0</v>
      </c>
      <c r="Q3415" s="17">
        <v>0</v>
      </c>
      <c r="R3415" s="18" t="s">
        <v>33</v>
      </c>
      <c r="S3415" s="19">
        <v>60</v>
      </c>
      <c r="T3415" s="19">
        <v>110</v>
      </c>
      <c r="U3415" s="19">
        <v>2</v>
      </c>
      <c r="V3415" s="19">
        <v>0</v>
      </c>
      <c r="W3415" s="20">
        <v>0.35</v>
      </c>
      <c r="X3415" s="21">
        <v>672</v>
      </c>
      <c r="Y3415" s="22" t="s">
        <v>33</v>
      </c>
      <c r="Z3415" s="14"/>
      <c r="AA3415" s="24"/>
      <c r="AB3415" s="14"/>
      <c r="AC3415" s="14"/>
      <c r="AD3415" s="25"/>
      <c r="AE3415" s="26"/>
      <c r="AF3415" s="27"/>
      <c r="AG3415" s="315"/>
      <c r="AH3415" s="315"/>
      <c r="AI3415" s="315"/>
      <c r="AJ3415" s="315"/>
      <c r="AK3415" s="315"/>
      <c r="AL3415" s="315"/>
      <c r="AM3415" s="315"/>
      <c r="AN3415" s="315"/>
      <c r="AO3415" s="315"/>
      <c r="AP3415" s="29"/>
      <c r="AQ3415" s="29"/>
      <c r="AR3415" s="29"/>
      <c r="AS3415" s="29"/>
      <c r="AT3415" s="29"/>
      <c r="AU3415" s="29"/>
      <c r="AV3415" s="29"/>
      <c r="AW3415" s="29"/>
      <c r="AX3415" s="29"/>
      <c r="AY3415" s="29"/>
      <c r="AZ3415" s="29"/>
      <c r="BA3415" s="29"/>
      <c r="BB3415" s="29"/>
      <c r="BC3415" s="29"/>
      <c r="BD3415" s="29"/>
      <c r="BE3415" s="29"/>
      <c r="BF3415" s="29"/>
      <c r="BG3415" s="29"/>
      <c r="BH3415" s="29"/>
      <c r="BI3415" s="29"/>
      <c r="BJ3415" s="29"/>
      <c r="BK3415" s="29"/>
      <c r="BL3415" s="29"/>
      <c r="BM3415" s="29"/>
      <c r="BN3415" s="29"/>
      <c r="BO3415" s="29"/>
      <c r="BP3415" s="29"/>
      <c r="BQ3415" s="29"/>
      <c r="BR3415" s="29"/>
      <c r="BS3415" s="29"/>
      <c r="BT3415" s="29"/>
      <c r="BU3415" s="29"/>
      <c r="BV3415" s="29"/>
      <c r="BW3415" s="29"/>
      <c r="BX3415" s="29"/>
      <c r="BY3415" s="29"/>
      <c r="BZ3415" s="29"/>
      <c r="CA3415" s="29"/>
      <c r="CB3415" s="29"/>
      <c r="CC3415" s="29"/>
      <c r="CD3415" s="29"/>
      <c r="CE3415" s="29"/>
      <c r="CF3415" s="29"/>
      <c r="CG3415" s="29"/>
      <c r="CH3415" s="29"/>
      <c r="CI3415" s="29"/>
      <c r="CJ3415" s="29"/>
      <c r="CK3415" s="29"/>
      <c r="CL3415" s="29"/>
      <c r="CM3415" s="29"/>
      <c r="CN3415" s="29"/>
      <c r="CO3415" s="29"/>
      <c r="CP3415" s="29"/>
      <c r="CQ3415" s="29"/>
      <c r="CR3415" s="29"/>
      <c r="CS3415" s="29"/>
      <c r="CT3415" s="29"/>
      <c r="CU3415" s="29"/>
      <c r="CV3415" s="29"/>
      <c r="CW3415" s="29"/>
      <c r="CX3415" s="29"/>
      <c r="CY3415" s="29"/>
      <c r="CZ3415" s="29"/>
      <c r="DA3415" s="29"/>
      <c r="DB3415" s="29"/>
      <c r="DC3415" s="29"/>
      <c r="DD3415" s="29"/>
      <c r="DE3415" s="29"/>
      <c r="DF3415" s="29"/>
      <c r="DG3415" s="29"/>
      <c r="DH3415" s="29"/>
      <c r="DI3415" s="29"/>
      <c r="DJ3415" s="29"/>
      <c r="DK3415" s="29"/>
      <c r="DL3415" s="29"/>
      <c r="DM3415" s="29"/>
      <c r="DN3415" s="29"/>
      <c r="DO3415" s="29"/>
      <c r="DP3415" s="29"/>
      <c r="DQ3415" s="29"/>
      <c r="DR3415" s="29"/>
      <c r="DS3415" s="29"/>
      <c r="DT3415" s="29"/>
      <c r="DU3415" s="29"/>
      <c r="DV3415" s="29"/>
      <c r="DW3415" s="29"/>
      <c r="DX3415" s="29"/>
      <c r="DY3415" s="29"/>
      <c r="DZ3415" s="29"/>
      <c r="EA3415" s="29"/>
      <c r="EB3415" s="29"/>
      <c r="EC3415" s="29"/>
      <c r="ED3415" s="29"/>
      <c r="EE3415" s="29"/>
      <c r="EF3415" s="29"/>
      <c r="EG3415" s="29"/>
      <c r="EH3415" s="29"/>
      <c r="EI3415" s="29"/>
      <c r="EJ3415" s="29"/>
      <c r="EK3415" s="29"/>
      <c r="EL3415" s="29"/>
      <c r="EM3415" s="29"/>
      <c r="EN3415" s="29"/>
      <c r="EO3415" s="29"/>
      <c r="EP3415" s="29"/>
      <c r="EQ3415" s="29"/>
      <c r="ER3415" s="29"/>
      <c r="ES3415" s="29"/>
      <c r="ET3415" s="29"/>
      <c r="EU3415" s="29"/>
      <c r="EV3415" s="29"/>
      <c r="EW3415" s="29"/>
      <c r="EX3415" s="29"/>
      <c r="EY3415" s="29"/>
      <c r="EZ3415" s="29"/>
      <c r="FA3415" s="29"/>
      <c r="FB3415" s="29"/>
      <c r="FC3415" s="29"/>
      <c r="FD3415" s="29"/>
      <c r="FE3415" s="29"/>
      <c r="FF3415" s="29"/>
      <c r="FG3415" s="29"/>
      <c r="FH3415" s="29"/>
      <c r="FI3415" s="29"/>
      <c r="FJ3415" s="29"/>
      <c r="FK3415" s="29"/>
      <c r="FL3415" s="29"/>
      <c r="FM3415" s="29"/>
      <c r="FN3415" s="29"/>
      <c r="FO3415" s="29"/>
      <c r="FP3415" s="29"/>
      <c r="FQ3415" s="29"/>
      <c r="FR3415" s="29"/>
      <c r="FS3415" s="29"/>
      <c r="FT3415" s="29"/>
      <c r="FU3415" s="29"/>
      <c r="FV3415" s="29"/>
      <c r="FW3415" s="29"/>
      <c r="FX3415" s="29"/>
      <c r="FY3415" s="29"/>
      <c r="FZ3415" s="29"/>
      <c r="GA3415" s="29"/>
      <c r="GB3415" s="29"/>
      <c r="GC3415" s="29"/>
      <c r="GD3415" s="29"/>
      <c r="GE3415" s="29"/>
      <c r="GF3415" s="29"/>
      <c r="GG3415" s="29"/>
      <c r="GH3415" s="29"/>
      <c r="GI3415" s="29"/>
      <c r="GJ3415" s="29"/>
      <c r="GK3415" s="29"/>
      <c r="GL3415" s="29"/>
      <c r="GM3415" s="29"/>
      <c r="GN3415" s="29"/>
      <c r="GO3415" s="29"/>
      <c r="GP3415" s="29"/>
      <c r="GQ3415" s="29"/>
      <c r="GR3415" s="29"/>
      <c r="GS3415" s="29"/>
      <c r="GT3415" s="29"/>
      <c r="GU3415" s="29"/>
      <c r="GV3415" s="29"/>
      <c r="GW3415" s="29"/>
      <c r="GX3415" s="29"/>
      <c r="GY3415" s="29"/>
      <c r="GZ3415" s="29"/>
      <c r="HA3415" s="29"/>
      <c r="HB3415" s="29"/>
      <c r="HC3415" s="29"/>
      <c r="HD3415" s="29"/>
      <c r="HE3415" s="29"/>
      <c r="HF3415" s="29"/>
      <c r="HG3415" s="29"/>
      <c r="HH3415" s="29"/>
      <c r="HI3415" s="29"/>
      <c r="HJ3415" s="29"/>
      <c r="HK3415" s="29"/>
      <c r="HL3415" s="29"/>
      <c r="HM3415" s="29"/>
      <c r="HN3415" s="29"/>
      <c r="HO3415" s="29"/>
      <c r="HP3415" s="29"/>
      <c r="HQ3415" s="29"/>
      <c r="HR3415" s="29"/>
      <c r="HS3415" s="29"/>
      <c r="HT3415" s="29"/>
      <c r="HU3415" s="29"/>
      <c r="HV3415" s="29"/>
      <c r="HW3415" s="29"/>
      <c r="HX3415" s="29"/>
      <c r="HY3415" s="29"/>
      <c r="HZ3415" s="29"/>
      <c r="IA3415" s="29"/>
      <c r="IB3415" s="29"/>
      <c r="IC3415" s="29"/>
      <c r="ID3415" s="29"/>
      <c r="IE3415" s="29"/>
      <c r="IF3415" s="29"/>
      <c r="IG3415" s="29"/>
      <c r="IH3415" s="29"/>
      <c r="II3415" s="29"/>
      <c r="IJ3415" s="29"/>
      <c r="IK3415" s="29"/>
      <c r="IL3415" s="29"/>
      <c r="IM3415" s="29"/>
      <c r="IN3415" s="29"/>
      <c r="IO3415" s="29"/>
      <c r="IP3415" s="29"/>
      <c r="IQ3415" s="29"/>
      <c r="IR3415" s="29"/>
      <c r="IS3415" s="29"/>
      <c r="IT3415" s="29"/>
      <c r="IU3415" s="29"/>
      <c r="IV3415" s="29"/>
      <c r="IW3415" s="29"/>
      <c r="IX3415" s="29"/>
      <c r="IY3415" s="29"/>
      <c r="IZ3415" s="29"/>
      <c r="JA3415" s="29"/>
      <c r="JB3415" s="29"/>
      <c r="JC3415" s="29"/>
      <c r="JD3415" s="29"/>
      <c r="JE3415" s="29"/>
      <c r="JF3415" s="29"/>
      <c r="JG3415" s="29"/>
      <c r="JH3415" s="29"/>
      <c r="JI3415" s="29"/>
      <c r="JJ3415" s="29"/>
      <c r="JK3415" s="29"/>
      <c r="JL3415" s="29"/>
      <c r="JM3415" s="29"/>
      <c r="JN3415" s="29"/>
      <c r="JO3415" s="29"/>
      <c r="JP3415" s="29"/>
      <c r="JQ3415" s="29"/>
      <c r="JR3415" s="29"/>
      <c r="JS3415" s="29"/>
      <c r="JT3415" s="29"/>
      <c r="JU3415" s="29"/>
      <c r="JV3415" s="29"/>
      <c r="JW3415" s="29"/>
      <c r="JX3415" s="29"/>
      <c r="JY3415" s="29"/>
      <c r="JZ3415" s="29"/>
      <c r="KA3415" s="29"/>
      <c r="KB3415" s="29"/>
      <c r="KC3415" s="29"/>
      <c r="KD3415" s="29"/>
      <c r="KE3415" s="29"/>
      <c r="KF3415" s="29"/>
      <c r="KG3415" s="29"/>
      <c r="KH3415" s="29"/>
      <c r="KI3415" s="29"/>
      <c r="KJ3415" s="29"/>
      <c r="KK3415" s="29"/>
      <c r="KL3415" s="29"/>
      <c r="KM3415" s="29"/>
      <c r="KN3415" s="29"/>
      <c r="KO3415" s="29"/>
      <c r="KP3415" s="29"/>
      <c r="KQ3415" s="29"/>
      <c r="KR3415" s="29"/>
      <c r="KS3415" s="29"/>
      <c r="KT3415" s="29"/>
      <c r="KU3415" s="29"/>
      <c r="KV3415" s="29"/>
      <c r="KW3415" s="29"/>
      <c r="KX3415" s="29"/>
      <c r="KY3415" s="29"/>
      <c r="KZ3415" s="29"/>
      <c r="LA3415" s="29"/>
      <c r="LB3415" s="29"/>
      <c r="LC3415" s="29"/>
      <c r="LD3415" s="29"/>
      <c r="LE3415" s="29"/>
      <c r="LF3415" s="29"/>
      <c r="LG3415" s="29"/>
      <c r="LH3415" s="29"/>
      <c r="LI3415" s="29"/>
      <c r="LJ3415" s="29"/>
      <c r="LK3415" s="29"/>
      <c r="LL3415" s="29"/>
      <c r="LM3415" s="29"/>
      <c r="LN3415" s="29"/>
      <c r="LO3415" s="29"/>
      <c r="LP3415" s="29"/>
      <c r="LQ3415" s="29"/>
      <c r="LR3415" s="29"/>
      <c r="LS3415" s="29"/>
      <c r="LT3415" s="29"/>
      <c r="LU3415" s="29"/>
      <c r="LV3415" s="29"/>
      <c r="LW3415" s="29"/>
      <c r="LX3415" s="29"/>
      <c r="LY3415" s="29"/>
      <c r="LZ3415" s="29"/>
      <c r="MA3415" s="29"/>
      <c r="MB3415" s="29"/>
      <c r="MC3415" s="29"/>
      <c r="MD3415" s="29"/>
      <c r="ME3415" s="29"/>
      <c r="MF3415" s="29"/>
      <c r="MG3415" s="29"/>
      <c r="MH3415" s="29"/>
      <c r="MI3415" s="29"/>
      <c r="MJ3415" s="29"/>
      <c r="MK3415" s="29"/>
      <c r="ML3415" s="29"/>
      <c r="MM3415" s="29"/>
      <c r="MN3415" s="29"/>
      <c r="MO3415" s="29"/>
      <c r="MP3415" s="29"/>
      <c r="MQ3415" s="29"/>
      <c r="MR3415" s="29"/>
      <c r="MS3415" s="29"/>
      <c r="MT3415" s="29"/>
      <c r="MU3415" s="29"/>
      <c r="MV3415" s="29"/>
      <c r="MW3415" s="29"/>
      <c r="MX3415" s="29"/>
      <c r="MY3415" s="29"/>
      <c r="MZ3415" s="29"/>
      <c r="NA3415" s="29"/>
      <c r="NB3415" s="29"/>
      <c r="NC3415" s="29"/>
      <c r="ND3415" s="29"/>
      <c r="NE3415" s="29"/>
      <c r="NF3415" s="29"/>
      <c r="NG3415" s="29"/>
      <c r="NH3415" s="29"/>
      <c r="NI3415" s="29"/>
      <c r="NJ3415" s="29"/>
      <c r="NK3415" s="29"/>
      <c r="NL3415" s="29"/>
      <c r="NM3415" s="29"/>
      <c r="NN3415" s="29"/>
      <c r="NO3415" s="29"/>
      <c r="NP3415" s="29"/>
      <c r="NQ3415" s="29"/>
      <c r="NR3415" s="29"/>
      <c r="NS3415" s="29"/>
      <c r="NT3415" s="29"/>
      <c r="NU3415" s="29"/>
      <c r="NV3415" s="29"/>
      <c r="NW3415" s="29"/>
      <c r="NX3415" s="29"/>
      <c r="NY3415" s="29"/>
      <c r="NZ3415" s="29"/>
      <c r="OA3415" s="29"/>
      <c r="OB3415" s="29"/>
      <c r="OC3415" s="29"/>
      <c r="OD3415" s="29"/>
      <c r="OE3415" s="29"/>
      <c r="OF3415" s="29"/>
      <c r="OG3415" s="29"/>
      <c r="OH3415" s="29"/>
    </row>
    <row r="3416" spans="1:398" ht="16.5" customHeight="1">
      <c r="A3416" s="41" t="s">
        <v>8908</v>
      </c>
      <c r="B3416" s="41"/>
      <c r="C3416" s="368"/>
      <c r="D3416" s="41"/>
      <c r="E3416" s="308" t="s">
        <v>35</v>
      </c>
      <c r="F3416" s="308" t="s">
        <v>2156</v>
      </c>
      <c r="G3416" s="308" t="s">
        <v>2715</v>
      </c>
      <c r="H3416" s="308">
        <v>2003</v>
      </c>
      <c r="I3416" s="308">
        <v>1</v>
      </c>
      <c r="J3416" s="308">
        <v>0</v>
      </c>
      <c r="K3416" s="308">
        <v>0</v>
      </c>
      <c r="L3416" s="16" t="s">
        <v>2716</v>
      </c>
      <c r="M3416" s="106"/>
      <c r="N3416" s="16" t="s">
        <v>2570</v>
      </c>
      <c r="O3416" s="17">
        <v>1920</v>
      </c>
      <c r="P3416" s="17">
        <v>0</v>
      </c>
      <c r="Q3416" s="17">
        <v>0</v>
      </c>
      <c r="R3416" s="18" t="s">
        <v>33</v>
      </c>
      <c r="S3416" s="19">
        <v>60</v>
      </c>
      <c r="T3416" s="19">
        <v>110</v>
      </c>
      <c r="U3416" s="19">
        <v>2</v>
      </c>
      <c r="V3416" s="19">
        <v>0</v>
      </c>
      <c r="W3416" s="20">
        <v>0.35</v>
      </c>
      <c r="X3416" s="21">
        <v>672</v>
      </c>
      <c r="Y3416" s="22" t="s">
        <v>33</v>
      </c>
      <c r="Z3416" s="14"/>
      <c r="AA3416" s="24"/>
      <c r="AB3416" s="14"/>
      <c r="AC3416" s="14"/>
      <c r="AD3416" s="25"/>
      <c r="AE3416" s="26"/>
      <c r="AF3416" s="27"/>
      <c r="AG3416" s="315"/>
      <c r="AH3416" s="315"/>
      <c r="AI3416" s="315"/>
      <c r="AJ3416" s="315"/>
      <c r="AK3416" s="315"/>
      <c r="AL3416" s="315"/>
      <c r="AM3416" s="315"/>
      <c r="AN3416" s="315"/>
      <c r="AO3416" s="315"/>
      <c r="AP3416" s="29"/>
      <c r="AQ3416" s="29"/>
      <c r="AR3416" s="29"/>
      <c r="AS3416" s="29"/>
      <c r="AT3416" s="29"/>
      <c r="AU3416" s="29"/>
      <c r="AV3416" s="29"/>
      <c r="AW3416" s="29"/>
      <c r="AX3416" s="29"/>
      <c r="AY3416" s="29"/>
      <c r="AZ3416" s="29"/>
      <c r="BA3416" s="29"/>
      <c r="BB3416" s="29"/>
      <c r="BC3416" s="29"/>
      <c r="BD3416" s="29"/>
      <c r="BE3416" s="29"/>
      <c r="BF3416" s="29"/>
      <c r="BG3416" s="29"/>
      <c r="BH3416" s="29"/>
      <c r="BI3416" s="29"/>
      <c r="BJ3416" s="29"/>
      <c r="BK3416" s="29"/>
      <c r="BL3416" s="29"/>
      <c r="BM3416" s="29"/>
      <c r="BN3416" s="29"/>
      <c r="BO3416" s="29"/>
      <c r="BP3416" s="29"/>
      <c r="BQ3416" s="29"/>
      <c r="BR3416" s="29"/>
      <c r="BS3416" s="29"/>
      <c r="BT3416" s="29"/>
      <c r="BU3416" s="29"/>
      <c r="BV3416" s="29"/>
      <c r="BW3416" s="29"/>
      <c r="BX3416" s="29"/>
      <c r="BY3416" s="29"/>
      <c r="BZ3416" s="29"/>
      <c r="CA3416" s="29"/>
      <c r="CB3416" s="29"/>
      <c r="CC3416" s="29"/>
      <c r="CD3416" s="29"/>
      <c r="CE3416" s="29"/>
      <c r="CF3416" s="29"/>
      <c r="CG3416" s="29"/>
      <c r="CH3416" s="29"/>
      <c r="CI3416" s="29"/>
      <c r="CJ3416" s="29"/>
      <c r="CK3416" s="29"/>
      <c r="CL3416" s="29"/>
      <c r="CM3416" s="29"/>
      <c r="CN3416" s="29"/>
      <c r="CO3416" s="29"/>
      <c r="CP3416" s="29"/>
      <c r="CQ3416" s="29"/>
      <c r="CR3416" s="29"/>
      <c r="CS3416" s="29"/>
      <c r="CT3416" s="29"/>
      <c r="CU3416" s="29"/>
      <c r="CV3416" s="29"/>
      <c r="CW3416" s="29"/>
      <c r="CX3416" s="29"/>
      <c r="CY3416" s="29"/>
      <c r="CZ3416" s="29"/>
      <c r="DA3416" s="29"/>
      <c r="DB3416" s="29"/>
      <c r="DC3416" s="29"/>
      <c r="DD3416" s="29"/>
      <c r="DE3416" s="29"/>
      <c r="DF3416" s="29"/>
      <c r="DG3416" s="29"/>
      <c r="DH3416" s="29"/>
      <c r="DI3416" s="29"/>
      <c r="DJ3416" s="29"/>
      <c r="DK3416" s="29"/>
      <c r="DL3416" s="29"/>
      <c r="DM3416" s="29"/>
      <c r="DN3416" s="29"/>
      <c r="DO3416" s="29"/>
      <c r="DP3416" s="29"/>
      <c r="DQ3416" s="29"/>
      <c r="DR3416" s="29"/>
      <c r="DS3416" s="29"/>
      <c r="DT3416" s="29"/>
      <c r="DU3416" s="29"/>
      <c r="DV3416" s="29"/>
      <c r="DW3416" s="29"/>
      <c r="DX3416" s="29"/>
      <c r="DY3416" s="29"/>
      <c r="DZ3416" s="29"/>
      <c r="EA3416" s="29"/>
      <c r="EB3416" s="29"/>
      <c r="EC3416" s="29"/>
      <c r="ED3416" s="29"/>
      <c r="EE3416" s="29"/>
      <c r="EF3416" s="29"/>
      <c r="EG3416" s="29"/>
      <c r="EH3416" s="29"/>
      <c r="EI3416" s="29"/>
      <c r="EJ3416" s="29"/>
      <c r="EK3416" s="29"/>
      <c r="EL3416" s="29"/>
      <c r="EM3416" s="29"/>
      <c r="EN3416" s="29"/>
      <c r="EO3416" s="29"/>
      <c r="EP3416" s="29"/>
      <c r="EQ3416" s="29"/>
      <c r="ER3416" s="29"/>
      <c r="ES3416" s="29"/>
      <c r="ET3416" s="29"/>
      <c r="EU3416" s="29"/>
      <c r="EV3416" s="29"/>
      <c r="EW3416" s="29"/>
      <c r="EX3416" s="29"/>
      <c r="EY3416" s="29"/>
      <c r="EZ3416" s="29"/>
      <c r="FA3416" s="29"/>
      <c r="FB3416" s="29"/>
      <c r="FC3416" s="29"/>
      <c r="FD3416" s="29"/>
      <c r="FE3416" s="29"/>
      <c r="FF3416" s="29"/>
      <c r="FG3416" s="29"/>
      <c r="FH3416" s="29"/>
      <c r="FI3416" s="29"/>
      <c r="FJ3416" s="29"/>
      <c r="FK3416" s="29"/>
      <c r="FL3416" s="29"/>
      <c r="FM3416" s="29"/>
      <c r="FN3416" s="29"/>
      <c r="FO3416" s="29"/>
      <c r="FP3416" s="29"/>
      <c r="FQ3416" s="29"/>
      <c r="FR3416" s="29"/>
      <c r="FS3416" s="29"/>
      <c r="FT3416" s="29"/>
      <c r="FU3416" s="29"/>
      <c r="FV3416" s="29"/>
      <c r="FW3416" s="29"/>
      <c r="FX3416" s="29"/>
      <c r="FY3416" s="29"/>
      <c r="FZ3416" s="29"/>
      <c r="GA3416" s="29"/>
      <c r="GB3416" s="29"/>
      <c r="GC3416" s="29"/>
      <c r="GD3416" s="29"/>
      <c r="GE3416" s="29"/>
      <c r="GF3416" s="29"/>
      <c r="GG3416" s="29"/>
      <c r="GH3416" s="29"/>
      <c r="GI3416" s="29"/>
      <c r="GJ3416" s="29"/>
      <c r="GK3416" s="29"/>
      <c r="GL3416" s="29"/>
      <c r="GM3416" s="29"/>
      <c r="GN3416" s="29"/>
      <c r="GO3416" s="29"/>
      <c r="GP3416" s="29"/>
      <c r="GQ3416" s="29"/>
      <c r="GR3416" s="29"/>
      <c r="GS3416" s="29"/>
      <c r="GT3416" s="29"/>
      <c r="GU3416" s="29"/>
      <c r="GV3416" s="29"/>
      <c r="GW3416" s="29"/>
      <c r="GX3416" s="29"/>
      <c r="GY3416" s="29"/>
      <c r="GZ3416" s="29"/>
      <c r="HA3416" s="29"/>
      <c r="HB3416" s="29"/>
      <c r="HC3416" s="29"/>
      <c r="HD3416" s="29"/>
      <c r="HE3416" s="29"/>
      <c r="HF3416" s="29"/>
      <c r="HG3416" s="29"/>
      <c r="HH3416" s="29"/>
      <c r="HI3416" s="29"/>
      <c r="HJ3416" s="29"/>
      <c r="HK3416" s="29"/>
      <c r="HL3416" s="29"/>
      <c r="HM3416" s="29"/>
      <c r="HN3416" s="29"/>
      <c r="HO3416" s="29"/>
      <c r="HP3416" s="29"/>
      <c r="HQ3416" s="29"/>
      <c r="HR3416" s="29"/>
      <c r="HS3416" s="29"/>
      <c r="HT3416" s="29"/>
      <c r="HU3416" s="29"/>
      <c r="HV3416" s="29"/>
      <c r="HW3416" s="29"/>
      <c r="HX3416" s="29"/>
      <c r="HY3416" s="29"/>
      <c r="HZ3416" s="29"/>
      <c r="IA3416" s="29"/>
      <c r="IB3416" s="29"/>
      <c r="IC3416" s="29"/>
      <c r="ID3416" s="29"/>
      <c r="IE3416" s="29"/>
      <c r="IF3416" s="29"/>
      <c r="IG3416" s="29"/>
      <c r="IH3416" s="29"/>
      <c r="II3416" s="29"/>
      <c r="IJ3416" s="29"/>
      <c r="IK3416" s="29"/>
      <c r="IL3416" s="29"/>
      <c r="IM3416" s="29"/>
      <c r="IN3416" s="29"/>
      <c r="IO3416" s="29"/>
      <c r="IP3416" s="29"/>
      <c r="IQ3416" s="29"/>
      <c r="IR3416" s="29"/>
      <c r="IS3416" s="29"/>
      <c r="IT3416" s="29"/>
      <c r="IU3416" s="29"/>
      <c r="IV3416" s="29"/>
      <c r="IW3416" s="29"/>
      <c r="IX3416" s="29"/>
      <c r="IY3416" s="29"/>
      <c r="IZ3416" s="29"/>
      <c r="JA3416" s="29"/>
      <c r="JB3416" s="29"/>
      <c r="JC3416" s="29"/>
      <c r="JD3416" s="29"/>
      <c r="JE3416" s="29"/>
      <c r="JF3416" s="29"/>
      <c r="JG3416" s="29"/>
      <c r="JH3416" s="29"/>
      <c r="JI3416" s="29"/>
      <c r="JJ3416" s="29"/>
      <c r="JK3416" s="29"/>
      <c r="JL3416" s="29"/>
      <c r="JM3416" s="29"/>
      <c r="JN3416" s="29"/>
      <c r="JO3416" s="29"/>
      <c r="JP3416" s="29"/>
      <c r="JQ3416" s="29"/>
      <c r="JR3416" s="29"/>
      <c r="JS3416" s="29"/>
      <c r="JT3416" s="29"/>
      <c r="JU3416" s="29"/>
      <c r="JV3416" s="29"/>
      <c r="JW3416" s="29"/>
      <c r="JX3416" s="29"/>
      <c r="JY3416" s="29"/>
      <c r="JZ3416" s="29"/>
      <c r="KA3416" s="29"/>
      <c r="KB3416" s="29"/>
      <c r="KC3416" s="29"/>
      <c r="KD3416" s="29"/>
      <c r="KE3416" s="29"/>
      <c r="KF3416" s="29"/>
      <c r="KG3416" s="29"/>
      <c r="KH3416" s="29"/>
      <c r="KI3416" s="29"/>
      <c r="KJ3416" s="29"/>
      <c r="KK3416" s="29"/>
      <c r="KL3416" s="29"/>
      <c r="KM3416" s="29"/>
      <c r="KN3416" s="29"/>
      <c r="KO3416" s="29"/>
      <c r="KP3416" s="29"/>
      <c r="KQ3416" s="29"/>
      <c r="KR3416" s="29"/>
      <c r="KS3416" s="29"/>
      <c r="KT3416" s="29"/>
      <c r="KU3416" s="29"/>
      <c r="KV3416" s="29"/>
      <c r="KW3416" s="29"/>
      <c r="KX3416" s="29"/>
      <c r="KY3416" s="29"/>
      <c r="KZ3416" s="29"/>
      <c r="LA3416" s="29"/>
      <c r="LB3416" s="29"/>
      <c r="LC3416" s="29"/>
      <c r="LD3416" s="29"/>
      <c r="LE3416" s="29"/>
      <c r="LF3416" s="29"/>
      <c r="LG3416" s="29"/>
      <c r="LH3416" s="29"/>
      <c r="LI3416" s="29"/>
      <c r="LJ3416" s="29"/>
      <c r="LK3416" s="29"/>
      <c r="LL3416" s="29"/>
      <c r="LM3416" s="29"/>
      <c r="LN3416" s="29"/>
      <c r="LO3416" s="29"/>
      <c r="LP3416" s="29"/>
      <c r="LQ3416" s="29"/>
      <c r="LR3416" s="29"/>
      <c r="LS3416" s="29"/>
      <c r="LT3416" s="29"/>
      <c r="LU3416" s="29"/>
      <c r="LV3416" s="29"/>
      <c r="LW3416" s="29"/>
      <c r="LX3416" s="29"/>
      <c r="LY3416" s="29"/>
      <c r="LZ3416" s="29"/>
      <c r="MA3416" s="29"/>
      <c r="MB3416" s="29"/>
      <c r="MC3416" s="29"/>
      <c r="MD3416" s="29"/>
      <c r="ME3416" s="29"/>
      <c r="MF3416" s="29"/>
      <c r="MG3416" s="29"/>
      <c r="MH3416" s="29"/>
      <c r="MI3416" s="29"/>
      <c r="MJ3416" s="29"/>
      <c r="MK3416" s="29"/>
      <c r="ML3416" s="29"/>
      <c r="MM3416" s="29"/>
      <c r="MN3416" s="29"/>
      <c r="MO3416" s="29"/>
      <c r="MP3416" s="29"/>
      <c r="MQ3416" s="29"/>
      <c r="MR3416" s="29"/>
      <c r="MS3416" s="29"/>
      <c r="MT3416" s="29"/>
      <c r="MU3416" s="29"/>
      <c r="MV3416" s="29"/>
      <c r="MW3416" s="29"/>
      <c r="MX3416" s="29"/>
      <c r="MY3416" s="29"/>
      <c r="MZ3416" s="29"/>
      <c r="NA3416" s="29"/>
      <c r="NB3416" s="29"/>
      <c r="NC3416" s="29"/>
      <c r="ND3416" s="29"/>
      <c r="NE3416" s="29"/>
      <c r="NF3416" s="29"/>
      <c r="NG3416" s="29"/>
      <c r="NH3416" s="29"/>
      <c r="NI3416" s="29"/>
      <c r="NJ3416" s="29"/>
      <c r="NK3416" s="29"/>
      <c r="NL3416" s="29"/>
      <c r="NM3416" s="29"/>
      <c r="NN3416" s="29"/>
      <c r="NO3416" s="29"/>
      <c r="NP3416" s="29"/>
      <c r="NQ3416" s="29"/>
      <c r="NR3416" s="29"/>
      <c r="NS3416" s="29"/>
      <c r="NT3416" s="29"/>
      <c r="NU3416" s="29"/>
      <c r="NV3416" s="29"/>
      <c r="NW3416" s="29"/>
      <c r="NX3416" s="29"/>
      <c r="NY3416" s="29"/>
      <c r="NZ3416" s="29"/>
      <c r="OA3416" s="29"/>
      <c r="OB3416" s="29"/>
      <c r="OC3416" s="29"/>
      <c r="OD3416" s="29"/>
      <c r="OE3416" s="29"/>
      <c r="OF3416" s="29"/>
      <c r="OG3416" s="29"/>
      <c r="OH3416" s="29"/>
    </row>
    <row r="3417" spans="1:398" ht="16.5" customHeight="1">
      <c r="A3417" s="41" t="s">
        <v>8908</v>
      </c>
      <c r="B3417" s="41"/>
      <c r="C3417" s="368"/>
      <c r="D3417" s="41"/>
      <c r="E3417" s="308" t="s">
        <v>35</v>
      </c>
      <c r="F3417" s="308" t="s">
        <v>2667</v>
      </c>
      <c r="G3417" s="308" t="s">
        <v>2717</v>
      </c>
      <c r="H3417" s="308">
        <v>2006</v>
      </c>
      <c r="I3417" s="308">
        <v>1</v>
      </c>
      <c r="J3417" s="308">
        <v>0</v>
      </c>
      <c r="K3417" s="308">
        <v>0</v>
      </c>
      <c r="L3417" s="16" t="s">
        <v>2646</v>
      </c>
      <c r="M3417" s="106"/>
      <c r="N3417" s="16" t="s">
        <v>2570</v>
      </c>
      <c r="O3417" s="17">
        <v>1920</v>
      </c>
      <c r="P3417" s="17">
        <v>0</v>
      </c>
      <c r="Q3417" s="17">
        <v>0</v>
      </c>
      <c r="R3417" s="18" t="s">
        <v>33</v>
      </c>
      <c r="S3417" s="19">
        <v>60</v>
      </c>
      <c r="T3417" s="19">
        <v>110</v>
      </c>
      <c r="U3417" s="19">
        <v>2</v>
      </c>
      <c r="V3417" s="19">
        <v>0</v>
      </c>
      <c r="W3417" s="20">
        <v>0.35</v>
      </c>
      <c r="X3417" s="21">
        <v>672</v>
      </c>
      <c r="Y3417" s="22" t="s">
        <v>33</v>
      </c>
      <c r="Z3417" s="14"/>
      <c r="AA3417" s="24"/>
      <c r="AB3417" s="14"/>
      <c r="AC3417" s="14"/>
      <c r="AD3417" s="25"/>
      <c r="AE3417" s="26"/>
      <c r="AF3417" s="27"/>
      <c r="AG3417" s="315"/>
      <c r="AH3417" s="315"/>
      <c r="AI3417" s="315"/>
      <c r="AJ3417" s="315"/>
      <c r="AK3417" s="315"/>
      <c r="AL3417" s="315"/>
      <c r="AM3417" s="315"/>
      <c r="AN3417" s="315"/>
      <c r="AO3417" s="315"/>
      <c r="AP3417" s="29"/>
      <c r="AQ3417" s="29"/>
      <c r="AR3417" s="29"/>
      <c r="AS3417" s="29"/>
      <c r="AT3417" s="29"/>
      <c r="AU3417" s="29"/>
      <c r="AV3417" s="29"/>
      <c r="AW3417" s="29"/>
      <c r="AX3417" s="29"/>
      <c r="AY3417" s="29"/>
      <c r="AZ3417" s="29"/>
      <c r="BA3417" s="29"/>
      <c r="BB3417" s="29"/>
      <c r="BC3417" s="29"/>
      <c r="BD3417" s="29"/>
      <c r="BE3417" s="29"/>
      <c r="BF3417" s="29"/>
      <c r="BG3417" s="29"/>
      <c r="BH3417" s="29"/>
      <c r="BI3417" s="29"/>
      <c r="BJ3417" s="29"/>
      <c r="BK3417" s="29"/>
      <c r="BL3417" s="29"/>
      <c r="BM3417" s="29"/>
      <c r="BN3417" s="29"/>
      <c r="BO3417" s="29"/>
      <c r="BP3417" s="29"/>
      <c r="BQ3417" s="29"/>
      <c r="BR3417" s="29"/>
      <c r="BS3417" s="29"/>
      <c r="BT3417" s="29"/>
      <c r="BU3417" s="29"/>
      <c r="BV3417" s="29"/>
      <c r="BW3417" s="29"/>
      <c r="BX3417" s="29"/>
      <c r="BY3417" s="29"/>
      <c r="BZ3417" s="29"/>
      <c r="CA3417" s="29"/>
      <c r="CB3417" s="29"/>
      <c r="CC3417" s="29"/>
      <c r="CD3417" s="29"/>
      <c r="CE3417" s="29"/>
      <c r="CF3417" s="29"/>
      <c r="CG3417" s="29"/>
      <c r="CH3417" s="29"/>
      <c r="CI3417" s="29"/>
      <c r="CJ3417" s="29"/>
      <c r="CK3417" s="29"/>
      <c r="CL3417" s="29"/>
      <c r="CM3417" s="29"/>
      <c r="CN3417" s="29"/>
      <c r="CO3417" s="29"/>
      <c r="CP3417" s="29"/>
      <c r="CQ3417" s="29"/>
      <c r="CR3417" s="29"/>
      <c r="CS3417" s="29"/>
      <c r="CT3417" s="29"/>
      <c r="CU3417" s="29"/>
      <c r="CV3417" s="29"/>
      <c r="CW3417" s="29"/>
      <c r="CX3417" s="29"/>
      <c r="CY3417" s="29"/>
      <c r="CZ3417" s="29"/>
      <c r="DA3417" s="29"/>
      <c r="DB3417" s="29"/>
      <c r="DC3417" s="29"/>
      <c r="DD3417" s="29"/>
      <c r="DE3417" s="29"/>
      <c r="DF3417" s="29"/>
      <c r="DG3417" s="29"/>
      <c r="DH3417" s="29"/>
      <c r="DI3417" s="29"/>
      <c r="DJ3417" s="29"/>
      <c r="DK3417" s="29"/>
      <c r="DL3417" s="29"/>
      <c r="DM3417" s="29"/>
      <c r="DN3417" s="29"/>
      <c r="DO3417" s="29"/>
      <c r="DP3417" s="29"/>
      <c r="DQ3417" s="29"/>
      <c r="DR3417" s="29"/>
      <c r="DS3417" s="29"/>
      <c r="DT3417" s="29"/>
      <c r="DU3417" s="29"/>
      <c r="DV3417" s="29"/>
      <c r="DW3417" s="29"/>
      <c r="DX3417" s="29"/>
      <c r="DY3417" s="29"/>
      <c r="DZ3417" s="29"/>
      <c r="EA3417" s="29"/>
      <c r="EB3417" s="29"/>
      <c r="EC3417" s="29"/>
      <c r="ED3417" s="29"/>
      <c r="EE3417" s="29"/>
      <c r="EF3417" s="29"/>
      <c r="EG3417" s="29"/>
      <c r="EH3417" s="29"/>
      <c r="EI3417" s="29"/>
      <c r="EJ3417" s="29"/>
      <c r="EK3417" s="29"/>
      <c r="EL3417" s="29"/>
      <c r="EM3417" s="29"/>
      <c r="EN3417" s="29"/>
      <c r="EO3417" s="29"/>
      <c r="EP3417" s="29"/>
      <c r="EQ3417" s="29"/>
      <c r="ER3417" s="29"/>
      <c r="ES3417" s="29"/>
      <c r="ET3417" s="29"/>
      <c r="EU3417" s="29"/>
      <c r="EV3417" s="29"/>
      <c r="EW3417" s="29"/>
      <c r="EX3417" s="29"/>
      <c r="EY3417" s="29"/>
      <c r="EZ3417" s="29"/>
      <c r="FA3417" s="29"/>
      <c r="FB3417" s="29"/>
      <c r="FC3417" s="29"/>
      <c r="FD3417" s="29"/>
      <c r="FE3417" s="29"/>
      <c r="FF3417" s="29"/>
      <c r="FG3417" s="29"/>
      <c r="FH3417" s="29"/>
      <c r="FI3417" s="29"/>
      <c r="FJ3417" s="29"/>
      <c r="FK3417" s="29"/>
      <c r="FL3417" s="29"/>
      <c r="FM3417" s="29"/>
      <c r="FN3417" s="29"/>
      <c r="FO3417" s="29"/>
      <c r="FP3417" s="29"/>
      <c r="FQ3417" s="29"/>
      <c r="FR3417" s="29"/>
      <c r="FS3417" s="29"/>
      <c r="FT3417" s="29"/>
      <c r="FU3417" s="29"/>
      <c r="FV3417" s="29"/>
      <c r="FW3417" s="29"/>
      <c r="FX3417" s="29"/>
      <c r="FY3417" s="29"/>
      <c r="FZ3417" s="29"/>
      <c r="GA3417" s="29"/>
      <c r="GB3417" s="29"/>
      <c r="GC3417" s="29"/>
      <c r="GD3417" s="29"/>
      <c r="GE3417" s="29"/>
      <c r="GF3417" s="29"/>
      <c r="GG3417" s="29"/>
      <c r="GH3417" s="29"/>
      <c r="GI3417" s="29"/>
      <c r="GJ3417" s="29"/>
      <c r="GK3417" s="29"/>
      <c r="GL3417" s="29"/>
      <c r="GM3417" s="29"/>
      <c r="GN3417" s="29"/>
      <c r="GO3417" s="29"/>
      <c r="GP3417" s="29"/>
      <c r="GQ3417" s="29"/>
      <c r="GR3417" s="29"/>
      <c r="GS3417" s="29"/>
      <c r="GT3417" s="29"/>
      <c r="GU3417" s="29"/>
      <c r="GV3417" s="29"/>
      <c r="GW3417" s="29"/>
      <c r="GX3417" s="29"/>
      <c r="GY3417" s="29"/>
      <c r="GZ3417" s="29"/>
      <c r="HA3417" s="29"/>
      <c r="HB3417" s="29"/>
      <c r="HC3417" s="29"/>
      <c r="HD3417" s="29"/>
      <c r="HE3417" s="29"/>
      <c r="HF3417" s="29"/>
      <c r="HG3417" s="29"/>
      <c r="HH3417" s="29"/>
      <c r="HI3417" s="29"/>
      <c r="HJ3417" s="29"/>
      <c r="HK3417" s="29"/>
      <c r="HL3417" s="29"/>
      <c r="HM3417" s="29"/>
      <c r="HN3417" s="29"/>
      <c r="HO3417" s="29"/>
      <c r="HP3417" s="29"/>
      <c r="HQ3417" s="29"/>
      <c r="HR3417" s="29"/>
      <c r="HS3417" s="29"/>
      <c r="HT3417" s="29"/>
      <c r="HU3417" s="29"/>
      <c r="HV3417" s="29"/>
      <c r="HW3417" s="29"/>
      <c r="HX3417" s="29"/>
      <c r="HY3417" s="29"/>
      <c r="HZ3417" s="29"/>
      <c r="IA3417" s="29"/>
      <c r="IB3417" s="29"/>
      <c r="IC3417" s="29"/>
      <c r="ID3417" s="29"/>
      <c r="IE3417" s="29"/>
      <c r="IF3417" s="29"/>
      <c r="IG3417" s="29"/>
      <c r="IH3417" s="29"/>
      <c r="II3417" s="29"/>
      <c r="IJ3417" s="29"/>
      <c r="IK3417" s="29"/>
      <c r="IL3417" s="29"/>
      <c r="IM3417" s="29"/>
      <c r="IN3417" s="29"/>
      <c r="IO3417" s="29"/>
      <c r="IP3417" s="29"/>
      <c r="IQ3417" s="29"/>
      <c r="IR3417" s="29"/>
      <c r="IS3417" s="29"/>
      <c r="IT3417" s="29"/>
      <c r="IU3417" s="29"/>
      <c r="IV3417" s="29"/>
      <c r="IW3417" s="29"/>
      <c r="IX3417" s="29"/>
      <c r="IY3417" s="29"/>
      <c r="IZ3417" s="29"/>
      <c r="JA3417" s="29"/>
      <c r="JB3417" s="29"/>
      <c r="JC3417" s="29"/>
      <c r="JD3417" s="29"/>
      <c r="JE3417" s="29"/>
      <c r="JF3417" s="29"/>
      <c r="JG3417" s="29"/>
      <c r="JH3417" s="29"/>
      <c r="JI3417" s="29"/>
      <c r="JJ3417" s="29"/>
      <c r="JK3417" s="29"/>
      <c r="JL3417" s="29"/>
      <c r="JM3417" s="29"/>
      <c r="JN3417" s="29"/>
      <c r="JO3417" s="29"/>
      <c r="JP3417" s="29"/>
      <c r="JQ3417" s="29"/>
      <c r="JR3417" s="29"/>
      <c r="JS3417" s="29"/>
      <c r="JT3417" s="29"/>
      <c r="JU3417" s="29"/>
      <c r="JV3417" s="29"/>
      <c r="JW3417" s="29"/>
      <c r="JX3417" s="29"/>
      <c r="JY3417" s="29"/>
      <c r="JZ3417" s="29"/>
      <c r="KA3417" s="29"/>
      <c r="KB3417" s="29"/>
      <c r="KC3417" s="29"/>
      <c r="KD3417" s="29"/>
      <c r="KE3417" s="29"/>
      <c r="KF3417" s="29"/>
      <c r="KG3417" s="29"/>
      <c r="KH3417" s="29"/>
      <c r="KI3417" s="29"/>
      <c r="KJ3417" s="29"/>
      <c r="KK3417" s="29"/>
      <c r="KL3417" s="29"/>
      <c r="KM3417" s="29"/>
      <c r="KN3417" s="29"/>
      <c r="KO3417" s="29"/>
      <c r="KP3417" s="29"/>
      <c r="KQ3417" s="29"/>
      <c r="KR3417" s="29"/>
      <c r="KS3417" s="29"/>
      <c r="KT3417" s="29"/>
      <c r="KU3417" s="29"/>
      <c r="KV3417" s="29"/>
      <c r="KW3417" s="29"/>
      <c r="KX3417" s="29"/>
      <c r="KY3417" s="29"/>
      <c r="KZ3417" s="29"/>
      <c r="LA3417" s="29"/>
      <c r="LB3417" s="29"/>
      <c r="LC3417" s="29"/>
      <c r="LD3417" s="29"/>
      <c r="LE3417" s="29"/>
      <c r="LF3417" s="29"/>
      <c r="LG3417" s="29"/>
      <c r="LH3417" s="29"/>
      <c r="LI3417" s="29"/>
      <c r="LJ3417" s="29"/>
      <c r="LK3417" s="29"/>
      <c r="LL3417" s="29"/>
      <c r="LM3417" s="29"/>
      <c r="LN3417" s="29"/>
      <c r="LO3417" s="29"/>
      <c r="LP3417" s="29"/>
      <c r="LQ3417" s="29"/>
      <c r="LR3417" s="29"/>
      <c r="LS3417" s="29"/>
      <c r="LT3417" s="29"/>
      <c r="LU3417" s="29"/>
      <c r="LV3417" s="29"/>
      <c r="LW3417" s="29"/>
      <c r="LX3417" s="29"/>
      <c r="LY3417" s="29"/>
      <c r="LZ3417" s="29"/>
      <c r="MA3417" s="29"/>
      <c r="MB3417" s="29"/>
      <c r="MC3417" s="29"/>
      <c r="MD3417" s="29"/>
      <c r="ME3417" s="29"/>
      <c r="MF3417" s="29"/>
      <c r="MG3417" s="29"/>
      <c r="MH3417" s="29"/>
      <c r="MI3417" s="29"/>
      <c r="MJ3417" s="29"/>
      <c r="MK3417" s="29"/>
      <c r="ML3417" s="29"/>
      <c r="MM3417" s="29"/>
      <c r="MN3417" s="29"/>
      <c r="MO3417" s="29"/>
      <c r="MP3417" s="29"/>
      <c r="MQ3417" s="29"/>
      <c r="MR3417" s="29"/>
      <c r="MS3417" s="29"/>
      <c r="MT3417" s="29"/>
      <c r="MU3417" s="29"/>
      <c r="MV3417" s="29"/>
      <c r="MW3417" s="29"/>
      <c r="MX3417" s="29"/>
      <c r="MY3417" s="29"/>
      <c r="MZ3417" s="29"/>
      <c r="NA3417" s="29"/>
      <c r="NB3417" s="29"/>
      <c r="NC3417" s="29"/>
      <c r="ND3417" s="29"/>
      <c r="NE3417" s="29"/>
      <c r="NF3417" s="29"/>
      <c r="NG3417" s="29"/>
      <c r="NH3417" s="29"/>
      <c r="NI3417" s="29"/>
      <c r="NJ3417" s="29"/>
      <c r="NK3417" s="29"/>
      <c r="NL3417" s="29"/>
      <c r="NM3417" s="29"/>
      <c r="NN3417" s="29"/>
      <c r="NO3417" s="29"/>
      <c r="NP3417" s="29"/>
      <c r="NQ3417" s="29"/>
      <c r="NR3417" s="29"/>
      <c r="NS3417" s="29"/>
      <c r="NT3417" s="29"/>
      <c r="NU3417" s="29"/>
      <c r="NV3417" s="29"/>
      <c r="NW3417" s="29"/>
      <c r="NX3417" s="29"/>
      <c r="NY3417" s="29"/>
      <c r="NZ3417" s="29"/>
      <c r="OA3417" s="29"/>
      <c r="OB3417" s="29"/>
      <c r="OC3417" s="29"/>
      <c r="OD3417" s="29"/>
      <c r="OE3417" s="29"/>
      <c r="OF3417" s="29"/>
      <c r="OG3417" s="29"/>
      <c r="OH3417" s="29"/>
    </row>
    <row r="3418" spans="1:398" ht="16.5" customHeight="1">
      <c r="A3418" s="41" t="s">
        <v>8908</v>
      </c>
      <c r="B3418" s="41"/>
      <c r="C3418" s="368"/>
      <c r="D3418" s="41"/>
      <c r="E3418" s="308" t="s">
        <v>2718</v>
      </c>
      <c r="F3418" s="308" t="s">
        <v>340</v>
      </c>
      <c r="G3418" s="308" t="s">
        <v>2719</v>
      </c>
      <c r="H3418" s="308">
        <v>2007</v>
      </c>
      <c r="I3418" s="308">
        <v>1</v>
      </c>
      <c r="J3418" s="308">
        <v>0</v>
      </c>
      <c r="K3418" s="308">
        <v>0</v>
      </c>
      <c r="L3418" s="16" t="s">
        <v>2589</v>
      </c>
      <c r="M3418" s="106"/>
      <c r="N3418" s="16" t="s">
        <v>2570</v>
      </c>
      <c r="O3418" s="17">
        <v>1920</v>
      </c>
      <c r="P3418" s="17">
        <v>0</v>
      </c>
      <c r="Q3418" s="17">
        <v>0</v>
      </c>
      <c r="R3418" s="18" t="s">
        <v>33</v>
      </c>
      <c r="S3418" s="19">
        <v>60</v>
      </c>
      <c r="T3418" s="19">
        <v>110</v>
      </c>
      <c r="U3418" s="19">
        <v>2</v>
      </c>
      <c r="V3418" s="19">
        <v>0</v>
      </c>
      <c r="W3418" s="20">
        <v>0.35</v>
      </c>
      <c r="X3418" s="21">
        <v>672</v>
      </c>
      <c r="Y3418" s="22" t="s">
        <v>33</v>
      </c>
      <c r="Z3418" s="14"/>
      <c r="AA3418" s="24"/>
      <c r="AB3418" s="14"/>
      <c r="AC3418" s="14"/>
      <c r="AD3418" s="25"/>
      <c r="AE3418" s="26"/>
      <c r="AF3418" s="27"/>
      <c r="AG3418" s="315"/>
      <c r="AH3418" s="315"/>
      <c r="AI3418" s="315"/>
      <c r="AJ3418" s="315"/>
      <c r="AK3418" s="315"/>
      <c r="AL3418" s="315"/>
      <c r="AM3418" s="315"/>
      <c r="AN3418" s="315"/>
      <c r="AO3418" s="315"/>
      <c r="AP3418" s="29"/>
      <c r="AQ3418" s="29"/>
      <c r="AR3418" s="29"/>
      <c r="AS3418" s="29"/>
      <c r="AT3418" s="29"/>
      <c r="AU3418" s="29"/>
      <c r="AV3418" s="29"/>
      <c r="AW3418" s="29"/>
      <c r="AX3418" s="29"/>
      <c r="AY3418" s="29"/>
      <c r="AZ3418" s="29"/>
      <c r="BA3418" s="29"/>
      <c r="BB3418" s="29"/>
      <c r="BC3418" s="29"/>
      <c r="BD3418" s="29"/>
      <c r="BE3418" s="29"/>
      <c r="BF3418" s="29"/>
      <c r="BG3418" s="29"/>
      <c r="BH3418" s="29"/>
      <c r="BI3418" s="29"/>
      <c r="BJ3418" s="29"/>
      <c r="BK3418" s="29"/>
      <c r="BL3418" s="29"/>
      <c r="BM3418" s="29"/>
      <c r="BN3418" s="29"/>
      <c r="BO3418" s="29"/>
      <c r="BP3418" s="29"/>
      <c r="BQ3418" s="29"/>
      <c r="BR3418" s="29"/>
      <c r="BS3418" s="29"/>
      <c r="BT3418" s="29"/>
      <c r="BU3418" s="29"/>
      <c r="BV3418" s="29"/>
      <c r="BW3418" s="29"/>
      <c r="BX3418" s="29"/>
      <c r="BY3418" s="29"/>
      <c r="BZ3418" s="29"/>
      <c r="CA3418" s="29"/>
      <c r="CB3418" s="29"/>
      <c r="CC3418" s="29"/>
      <c r="CD3418" s="29"/>
      <c r="CE3418" s="29"/>
      <c r="CF3418" s="29"/>
      <c r="CG3418" s="29"/>
      <c r="CH3418" s="29"/>
      <c r="CI3418" s="29"/>
      <c r="CJ3418" s="29"/>
      <c r="CK3418" s="29"/>
      <c r="CL3418" s="29"/>
      <c r="CM3418" s="29"/>
      <c r="CN3418" s="29"/>
      <c r="CO3418" s="29"/>
      <c r="CP3418" s="29"/>
      <c r="CQ3418" s="29"/>
      <c r="CR3418" s="29"/>
      <c r="CS3418" s="29"/>
      <c r="CT3418" s="29"/>
      <c r="CU3418" s="29"/>
      <c r="CV3418" s="29"/>
      <c r="CW3418" s="29"/>
      <c r="CX3418" s="29"/>
      <c r="CY3418" s="29"/>
      <c r="CZ3418" s="29"/>
      <c r="DA3418" s="29"/>
      <c r="DB3418" s="29"/>
      <c r="DC3418" s="29"/>
      <c r="DD3418" s="29"/>
      <c r="DE3418" s="29"/>
      <c r="DF3418" s="29"/>
      <c r="DG3418" s="29"/>
      <c r="DH3418" s="29"/>
      <c r="DI3418" s="29"/>
      <c r="DJ3418" s="29"/>
      <c r="DK3418" s="29"/>
      <c r="DL3418" s="29"/>
      <c r="DM3418" s="29"/>
      <c r="DN3418" s="29"/>
      <c r="DO3418" s="29"/>
      <c r="DP3418" s="29"/>
      <c r="DQ3418" s="29"/>
      <c r="DR3418" s="29"/>
      <c r="DS3418" s="29"/>
      <c r="DT3418" s="29"/>
      <c r="DU3418" s="29"/>
      <c r="DV3418" s="29"/>
      <c r="DW3418" s="29"/>
      <c r="DX3418" s="29"/>
      <c r="DY3418" s="29"/>
      <c r="DZ3418" s="29"/>
      <c r="EA3418" s="29"/>
      <c r="EB3418" s="29"/>
      <c r="EC3418" s="29"/>
      <c r="ED3418" s="29"/>
      <c r="EE3418" s="29"/>
      <c r="EF3418" s="29"/>
      <c r="EG3418" s="29"/>
      <c r="EH3418" s="29"/>
      <c r="EI3418" s="29"/>
      <c r="EJ3418" s="29"/>
      <c r="EK3418" s="29"/>
      <c r="EL3418" s="29"/>
      <c r="EM3418" s="29"/>
      <c r="EN3418" s="29"/>
      <c r="EO3418" s="29"/>
      <c r="EP3418" s="29"/>
      <c r="EQ3418" s="29"/>
      <c r="ER3418" s="29"/>
      <c r="ES3418" s="29"/>
      <c r="ET3418" s="29"/>
      <c r="EU3418" s="29"/>
      <c r="EV3418" s="29"/>
      <c r="EW3418" s="29"/>
      <c r="EX3418" s="29"/>
      <c r="EY3418" s="29"/>
      <c r="EZ3418" s="29"/>
      <c r="FA3418" s="29"/>
      <c r="FB3418" s="29"/>
      <c r="FC3418" s="29"/>
      <c r="FD3418" s="29"/>
      <c r="FE3418" s="29"/>
      <c r="FF3418" s="29"/>
      <c r="FG3418" s="29"/>
      <c r="FH3418" s="29"/>
      <c r="FI3418" s="29"/>
      <c r="FJ3418" s="29"/>
      <c r="FK3418" s="29"/>
      <c r="FL3418" s="29"/>
      <c r="FM3418" s="29"/>
      <c r="FN3418" s="29"/>
      <c r="FO3418" s="29"/>
      <c r="FP3418" s="29"/>
      <c r="FQ3418" s="29"/>
      <c r="FR3418" s="29"/>
      <c r="FS3418" s="29"/>
      <c r="FT3418" s="29"/>
      <c r="FU3418" s="29"/>
      <c r="FV3418" s="29"/>
      <c r="FW3418" s="29"/>
      <c r="FX3418" s="29"/>
      <c r="FY3418" s="29"/>
      <c r="FZ3418" s="29"/>
      <c r="GA3418" s="29"/>
      <c r="GB3418" s="29"/>
      <c r="GC3418" s="29"/>
      <c r="GD3418" s="29"/>
      <c r="GE3418" s="29"/>
      <c r="GF3418" s="29"/>
      <c r="GG3418" s="29"/>
      <c r="GH3418" s="29"/>
      <c r="GI3418" s="29"/>
      <c r="GJ3418" s="29"/>
      <c r="GK3418" s="29"/>
      <c r="GL3418" s="29"/>
      <c r="GM3418" s="29"/>
      <c r="GN3418" s="29"/>
      <c r="GO3418" s="29"/>
      <c r="GP3418" s="29"/>
      <c r="GQ3418" s="29"/>
      <c r="GR3418" s="29"/>
      <c r="GS3418" s="29"/>
      <c r="GT3418" s="29"/>
      <c r="GU3418" s="29"/>
      <c r="GV3418" s="29"/>
      <c r="GW3418" s="29"/>
      <c r="GX3418" s="29"/>
      <c r="GY3418" s="29"/>
      <c r="GZ3418" s="29"/>
      <c r="HA3418" s="29"/>
      <c r="HB3418" s="29"/>
      <c r="HC3418" s="29"/>
      <c r="HD3418" s="29"/>
      <c r="HE3418" s="29"/>
      <c r="HF3418" s="29"/>
      <c r="HG3418" s="29"/>
      <c r="HH3418" s="29"/>
      <c r="HI3418" s="29"/>
      <c r="HJ3418" s="29"/>
      <c r="HK3418" s="29"/>
      <c r="HL3418" s="29"/>
      <c r="HM3418" s="29"/>
      <c r="HN3418" s="29"/>
      <c r="HO3418" s="29"/>
      <c r="HP3418" s="29"/>
      <c r="HQ3418" s="29"/>
      <c r="HR3418" s="29"/>
      <c r="HS3418" s="29"/>
      <c r="HT3418" s="29"/>
      <c r="HU3418" s="29"/>
      <c r="HV3418" s="29"/>
      <c r="HW3418" s="29"/>
      <c r="HX3418" s="29"/>
      <c r="HY3418" s="29"/>
      <c r="HZ3418" s="29"/>
      <c r="IA3418" s="29"/>
      <c r="IB3418" s="29"/>
      <c r="IC3418" s="29"/>
      <c r="ID3418" s="29"/>
      <c r="IE3418" s="29"/>
      <c r="IF3418" s="29"/>
      <c r="IG3418" s="29"/>
      <c r="IH3418" s="29"/>
      <c r="II3418" s="29"/>
      <c r="IJ3418" s="29"/>
      <c r="IK3418" s="29"/>
      <c r="IL3418" s="29"/>
      <c r="IM3418" s="29"/>
      <c r="IN3418" s="29"/>
      <c r="IO3418" s="29"/>
      <c r="IP3418" s="29"/>
      <c r="IQ3418" s="29"/>
      <c r="IR3418" s="29"/>
      <c r="IS3418" s="29"/>
      <c r="IT3418" s="29"/>
      <c r="IU3418" s="29"/>
      <c r="IV3418" s="29"/>
      <c r="IW3418" s="29"/>
      <c r="IX3418" s="29"/>
      <c r="IY3418" s="29"/>
      <c r="IZ3418" s="29"/>
      <c r="JA3418" s="29"/>
      <c r="JB3418" s="29"/>
      <c r="JC3418" s="29"/>
      <c r="JD3418" s="29"/>
      <c r="JE3418" s="29"/>
      <c r="JF3418" s="29"/>
      <c r="JG3418" s="29"/>
      <c r="JH3418" s="29"/>
      <c r="JI3418" s="29"/>
      <c r="JJ3418" s="29"/>
      <c r="JK3418" s="29"/>
      <c r="JL3418" s="29"/>
      <c r="JM3418" s="29"/>
      <c r="JN3418" s="29"/>
      <c r="JO3418" s="29"/>
      <c r="JP3418" s="29"/>
      <c r="JQ3418" s="29"/>
      <c r="JR3418" s="29"/>
      <c r="JS3418" s="29"/>
      <c r="JT3418" s="29"/>
      <c r="JU3418" s="29"/>
      <c r="JV3418" s="29"/>
      <c r="JW3418" s="29"/>
      <c r="JX3418" s="29"/>
      <c r="JY3418" s="29"/>
      <c r="JZ3418" s="29"/>
      <c r="KA3418" s="29"/>
      <c r="KB3418" s="29"/>
      <c r="KC3418" s="29"/>
      <c r="KD3418" s="29"/>
      <c r="KE3418" s="29"/>
      <c r="KF3418" s="29"/>
      <c r="KG3418" s="29"/>
      <c r="KH3418" s="29"/>
      <c r="KI3418" s="29"/>
      <c r="KJ3418" s="29"/>
      <c r="KK3418" s="29"/>
      <c r="KL3418" s="29"/>
      <c r="KM3418" s="29"/>
      <c r="KN3418" s="29"/>
      <c r="KO3418" s="29"/>
      <c r="KP3418" s="29"/>
      <c r="KQ3418" s="29"/>
      <c r="KR3418" s="29"/>
      <c r="KS3418" s="29"/>
      <c r="KT3418" s="29"/>
      <c r="KU3418" s="29"/>
      <c r="KV3418" s="29"/>
      <c r="KW3418" s="29"/>
      <c r="KX3418" s="29"/>
      <c r="KY3418" s="29"/>
      <c r="KZ3418" s="29"/>
      <c r="LA3418" s="29"/>
      <c r="LB3418" s="29"/>
      <c r="LC3418" s="29"/>
      <c r="LD3418" s="29"/>
      <c r="LE3418" s="29"/>
      <c r="LF3418" s="29"/>
      <c r="LG3418" s="29"/>
      <c r="LH3418" s="29"/>
      <c r="LI3418" s="29"/>
      <c r="LJ3418" s="29"/>
      <c r="LK3418" s="29"/>
      <c r="LL3418" s="29"/>
      <c r="LM3418" s="29"/>
      <c r="LN3418" s="29"/>
      <c r="LO3418" s="29"/>
      <c r="LP3418" s="29"/>
      <c r="LQ3418" s="29"/>
      <c r="LR3418" s="29"/>
      <c r="LS3418" s="29"/>
      <c r="LT3418" s="29"/>
      <c r="LU3418" s="29"/>
      <c r="LV3418" s="29"/>
      <c r="LW3418" s="29"/>
      <c r="LX3418" s="29"/>
      <c r="LY3418" s="29"/>
      <c r="LZ3418" s="29"/>
      <c r="MA3418" s="29"/>
      <c r="MB3418" s="29"/>
      <c r="MC3418" s="29"/>
      <c r="MD3418" s="29"/>
      <c r="ME3418" s="29"/>
      <c r="MF3418" s="29"/>
      <c r="MG3418" s="29"/>
      <c r="MH3418" s="29"/>
      <c r="MI3418" s="29"/>
      <c r="MJ3418" s="29"/>
      <c r="MK3418" s="29"/>
      <c r="ML3418" s="29"/>
      <c r="MM3418" s="29"/>
      <c r="MN3418" s="29"/>
      <c r="MO3418" s="29"/>
      <c r="MP3418" s="29"/>
      <c r="MQ3418" s="29"/>
      <c r="MR3418" s="29"/>
      <c r="MS3418" s="29"/>
      <c r="MT3418" s="29"/>
      <c r="MU3418" s="29"/>
      <c r="MV3418" s="29"/>
      <c r="MW3418" s="29"/>
      <c r="MX3418" s="29"/>
      <c r="MY3418" s="29"/>
      <c r="MZ3418" s="29"/>
      <c r="NA3418" s="29"/>
      <c r="NB3418" s="29"/>
      <c r="NC3418" s="29"/>
      <c r="ND3418" s="29"/>
      <c r="NE3418" s="29"/>
      <c r="NF3418" s="29"/>
      <c r="NG3418" s="29"/>
      <c r="NH3418" s="29"/>
      <c r="NI3418" s="29"/>
      <c r="NJ3418" s="29"/>
      <c r="NK3418" s="29"/>
      <c r="NL3418" s="29"/>
      <c r="NM3418" s="29"/>
      <c r="NN3418" s="29"/>
      <c r="NO3418" s="29"/>
      <c r="NP3418" s="29"/>
      <c r="NQ3418" s="29"/>
      <c r="NR3418" s="29"/>
      <c r="NS3418" s="29"/>
      <c r="NT3418" s="29"/>
      <c r="NU3418" s="29"/>
      <c r="NV3418" s="29"/>
      <c r="NW3418" s="29"/>
      <c r="NX3418" s="29"/>
      <c r="NY3418" s="29"/>
      <c r="NZ3418" s="29"/>
      <c r="OA3418" s="29"/>
      <c r="OB3418" s="29"/>
      <c r="OC3418" s="29"/>
      <c r="OD3418" s="29"/>
      <c r="OE3418" s="29"/>
      <c r="OF3418" s="29"/>
      <c r="OG3418" s="29"/>
      <c r="OH3418" s="29"/>
    </row>
    <row r="3419" spans="1:398" ht="16.5" customHeight="1">
      <c r="A3419" s="41" t="s">
        <v>8908</v>
      </c>
      <c r="B3419" s="41"/>
      <c r="C3419" s="368"/>
      <c r="D3419" s="41"/>
      <c r="E3419" s="308" t="s">
        <v>309</v>
      </c>
      <c r="F3419" s="308" t="s">
        <v>125</v>
      </c>
      <c r="G3419" s="308" t="s">
        <v>2720</v>
      </c>
      <c r="H3419" s="308">
        <v>2009</v>
      </c>
      <c r="I3419" s="308">
        <v>1</v>
      </c>
      <c r="J3419" s="308">
        <v>0</v>
      </c>
      <c r="K3419" s="308">
        <v>0</v>
      </c>
      <c r="L3419" s="16" t="s">
        <v>2721</v>
      </c>
      <c r="M3419" s="106"/>
      <c r="N3419" s="16" t="s">
        <v>2570</v>
      </c>
      <c r="O3419" s="17">
        <v>1920</v>
      </c>
      <c r="P3419" s="17">
        <v>0</v>
      </c>
      <c r="Q3419" s="17">
        <v>0</v>
      </c>
      <c r="R3419" s="18" t="s">
        <v>33</v>
      </c>
      <c r="S3419" s="19">
        <v>60</v>
      </c>
      <c r="T3419" s="19">
        <v>110</v>
      </c>
      <c r="U3419" s="19">
        <v>2</v>
      </c>
      <c r="V3419" s="19">
        <v>0</v>
      </c>
      <c r="W3419" s="20">
        <v>0.35</v>
      </c>
      <c r="X3419" s="21">
        <v>672</v>
      </c>
      <c r="Y3419" s="22" t="s">
        <v>33</v>
      </c>
      <c r="Z3419" s="14"/>
      <c r="AA3419" s="24"/>
      <c r="AB3419" s="14"/>
      <c r="AC3419" s="14"/>
      <c r="AD3419" s="25"/>
      <c r="AE3419" s="26"/>
      <c r="AF3419" s="27"/>
      <c r="AG3419" s="315"/>
      <c r="AH3419" s="315"/>
      <c r="AI3419" s="315"/>
      <c r="AJ3419" s="315"/>
      <c r="AK3419" s="315"/>
      <c r="AL3419" s="315"/>
      <c r="AM3419" s="315"/>
      <c r="AN3419" s="315"/>
      <c r="AO3419" s="315"/>
      <c r="AP3419" s="29"/>
      <c r="AQ3419" s="29"/>
      <c r="AR3419" s="29"/>
      <c r="AS3419" s="29"/>
      <c r="AT3419" s="29"/>
      <c r="AU3419" s="29"/>
      <c r="AV3419" s="29"/>
      <c r="AW3419" s="29"/>
      <c r="AX3419" s="29"/>
      <c r="AY3419" s="29"/>
      <c r="AZ3419" s="29"/>
      <c r="BA3419" s="29"/>
      <c r="BB3419" s="29"/>
      <c r="BC3419" s="29"/>
      <c r="BD3419" s="29"/>
      <c r="BE3419" s="29"/>
      <c r="BF3419" s="29"/>
      <c r="BG3419" s="29"/>
      <c r="BH3419" s="29"/>
      <c r="BI3419" s="29"/>
      <c r="BJ3419" s="29"/>
      <c r="BK3419" s="29"/>
      <c r="BL3419" s="29"/>
      <c r="BM3419" s="29"/>
      <c r="BN3419" s="29"/>
      <c r="BO3419" s="29"/>
      <c r="BP3419" s="29"/>
      <c r="BQ3419" s="29"/>
      <c r="BR3419" s="29"/>
      <c r="BS3419" s="29"/>
      <c r="BT3419" s="29"/>
      <c r="BU3419" s="29"/>
      <c r="BV3419" s="29"/>
      <c r="BW3419" s="29"/>
      <c r="BX3419" s="29"/>
      <c r="BY3419" s="29"/>
      <c r="BZ3419" s="29"/>
      <c r="CA3419" s="29"/>
      <c r="CB3419" s="29"/>
      <c r="CC3419" s="29"/>
      <c r="CD3419" s="29"/>
      <c r="CE3419" s="29"/>
      <c r="CF3419" s="29"/>
      <c r="CG3419" s="29"/>
      <c r="CH3419" s="29"/>
      <c r="CI3419" s="29"/>
      <c r="CJ3419" s="29"/>
      <c r="CK3419" s="29"/>
      <c r="CL3419" s="29"/>
      <c r="CM3419" s="29"/>
      <c r="CN3419" s="29"/>
      <c r="CO3419" s="29"/>
      <c r="CP3419" s="29"/>
      <c r="CQ3419" s="29"/>
      <c r="CR3419" s="29"/>
      <c r="CS3419" s="29"/>
      <c r="CT3419" s="29"/>
      <c r="CU3419" s="29"/>
      <c r="CV3419" s="29"/>
      <c r="CW3419" s="29"/>
      <c r="CX3419" s="29"/>
      <c r="CY3419" s="29"/>
      <c r="CZ3419" s="29"/>
      <c r="DA3419" s="29"/>
      <c r="DB3419" s="29"/>
      <c r="DC3419" s="29"/>
      <c r="DD3419" s="29"/>
      <c r="DE3419" s="29"/>
      <c r="DF3419" s="29"/>
      <c r="DG3419" s="29"/>
      <c r="DH3419" s="29"/>
      <c r="DI3419" s="29"/>
      <c r="DJ3419" s="29"/>
      <c r="DK3419" s="29"/>
      <c r="DL3419" s="29"/>
      <c r="DM3419" s="29"/>
      <c r="DN3419" s="29"/>
      <c r="DO3419" s="29"/>
      <c r="DP3419" s="29"/>
      <c r="DQ3419" s="29"/>
      <c r="DR3419" s="29"/>
      <c r="DS3419" s="29"/>
      <c r="DT3419" s="29"/>
      <c r="DU3419" s="29"/>
      <c r="DV3419" s="29"/>
      <c r="DW3419" s="29"/>
      <c r="DX3419" s="29"/>
      <c r="DY3419" s="29"/>
      <c r="DZ3419" s="29"/>
      <c r="EA3419" s="29"/>
      <c r="EB3419" s="29"/>
      <c r="EC3419" s="29"/>
      <c r="ED3419" s="29"/>
      <c r="EE3419" s="29"/>
      <c r="EF3419" s="29"/>
      <c r="EG3419" s="29"/>
      <c r="EH3419" s="29"/>
      <c r="EI3419" s="29"/>
      <c r="EJ3419" s="29"/>
      <c r="EK3419" s="29"/>
      <c r="EL3419" s="29"/>
      <c r="EM3419" s="29"/>
      <c r="EN3419" s="29"/>
      <c r="EO3419" s="29"/>
      <c r="EP3419" s="29"/>
      <c r="EQ3419" s="29"/>
      <c r="ER3419" s="29"/>
      <c r="ES3419" s="29"/>
      <c r="ET3419" s="29"/>
      <c r="EU3419" s="29"/>
      <c r="EV3419" s="29"/>
      <c r="EW3419" s="29"/>
      <c r="EX3419" s="29"/>
      <c r="EY3419" s="29"/>
      <c r="EZ3419" s="29"/>
      <c r="FA3419" s="29"/>
      <c r="FB3419" s="29"/>
      <c r="FC3419" s="29"/>
      <c r="FD3419" s="29"/>
      <c r="FE3419" s="29"/>
      <c r="FF3419" s="29"/>
      <c r="FG3419" s="29"/>
      <c r="FH3419" s="29"/>
      <c r="FI3419" s="29"/>
      <c r="FJ3419" s="29"/>
      <c r="FK3419" s="29"/>
      <c r="FL3419" s="29"/>
      <c r="FM3419" s="29"/>
      <c r="FN3419" s="29"/>
      <c r="FO3419" s="29"/>
      <c r="FP3419" s="29"/>
      <c r="FQ3419" s="29"/>
      <c r="FR3419" s="29"/>
      <c r="FS3419" s="29"/>
      <c r="FT3419" s="29"/>
      <c r="FU3419" s="29"/>
      <c r="FV3419" s="29"/>
      <c r="FW3419" s="29"/>
      <c r="FX3419" s="29"/>
      <c r="FY3419" s="29"/>
      <c r="FZ3419" s="29"/>
      <c r="GA3419" s="29"/>
      <c r="GB3419" s="29"/>
      <c r="GC3419" s="29"/>
      <c r="GD3419" s="29"/>
      <c r="GE3419" s="29"/>
      <c r="GF3419" s="29"/>
      <c r="GG3419" s="29"/>
      <c r="GH3419" s="29"/>
      <c r="GI3419" s="29"/>
      <c r="GJ3419" s="29"/>
      <c r="GK3419" s="29"/>
      <c r="GL3419" s="29"/>
      <c r="GM3419" s="29"/>
      <c r="GN3419" s="29"/>
      <c r="GO3419" s="29"/>
      <c r="GP3419" s="29"/>
      <c r="GQ3419" s="29"/>
      <c r="GR3419" s="29"/>
      <c r="GS3419" s="29"/>
      <c r="GT3419" s="29"/>
      <c r="GU3419" s="29"/>
      <c r="GV3419" s="29"/>
      <c r="GW3419" s="29"/>
      <c r="GX3419" s="29"/>
      <c r="GY3419" s="29"/>
      <c r="GZ3419" s="29"/>
      <c r="HA3419" s="29"/>
      <c r="HB3419" s="29"/>
      <c r="HC3419" s="29"/>
      <c r="HD3419" s="29"/>
      <c r="HE3419" s="29"/>
      <c r="HF3419" s="29"/>
      <c r="HG3419" s="29"/>
      <c r="HH3419" s="29"/>
      <c r="HI3419" s="29"/>
      <c r="HJ3419" s="29"/>
      <c r="HK3419" s="29"/>
      <c r="HL3419" s="29"/>
      <c r="HM3419" s="29"/>
      <c r="HN3419" s="29"/>
      <c r="HO3419" s="29"/>
      <c r="HP3419" s="29"/>
      <c r="HQ3419" s="29"/>
      <c r="HR3419" s="29"/>
      <c r="HS3419" s="29"/>
      <c r="HT3419" s="29"/>
      <c r="HU3419" s="29"/>
      <c r="HV3419" s="29"/>
      <c r="HW3419" s="29"/>
      <c r="HX3419" s="29"/>
      <c r="HY3419" s="29"/>
      <c r="HZ3419" s="29"/>
      <c r="IA3419" s="29"/>
      <c r="IB3419" s="29"/>
      <c r="IC3419" s="29"/>
      <c r="ID3419" s="29"/>
      <c r="IE3419" s="29"/>
      <c r="IF3419" s="29"/>
      <c r="IG3419" s="29"/>
      <c r="IH3419" s="29"/>
      <c r="II3419" s="29"/>
      <c r="IJ3419" s="29"/>
      <c r="IK3419" s="29"/>
      <c r="IL3419" s="29"/>
      <c r="IM3419" s="29"/>
      <c r="IN3419" s="29"/>
      <c r="IO3419" s="29"/>
      <c r="IP3419" s="29"/>
      <c r="IQ3419" s="29"/>
      <c r="IR3419" s="29"/>
      <c r="IS3419" s="29"/>
      <c r="IT3419" s="29"/>
      <c r="IU3419" s="29"/>
      <c r="IV3419" s="29"/>
      <c r="IW3419" s="29"/>
      <c r="IX3419" s="29"/>
      <c r="IY3419" s="29"/>
      <c r="IZ3419" s="29"/>
      <c r="JA3419" s="29"/>
      <c r="JB3419" s="29"/>
      <c r="JC3419" s="29"/>
      <c r="JD3419" s="29"/>
      <c r="JE3419" s="29"/>
      <c r="JF3419" s="29"/>
      <c r="JG3419" s="29"/>
      <c r="JH3419" s="29"/>
      <c r="JI3419" s="29"/>
      <c r="JJ3419" s="29"/>
      <c r="JK3419" s="29"/>
      <c r="JL3419" s="29"/>
      <c r="JM3419" s="29"/>
      <c r="JN3419" s="29"/>
      <c r="JO3419" s="29"/>
      <c r="JP3419" s="29"/>
      <c r="JQ3419" s="29"/>
      <c r="JR3419" s="29"/>
      <c r="JS3419" s="29"/>
      <c r="JT3419" s="29"/>
      <c r="JU3419" s="29"/>
      <c r="JV3419" s="29"/>
      <c r="JW3419" s="29"/>
      <c r="JX3419" s="29"/>
      <c r="JY3419" s="29"/>
      <c r="JZ3419" s="29"/>
      <c r="KA3419" s="29"/>
      <c r="KB3419" s="29"/>
      <c r="KC3419" s="29"/>
      <c r="KD3419" s="29"/>
      <c r="KE3419" s="29"/>
      <c r="KF3419" s="29"/>
      <c r="KG3419" s="29"/>
      <c r="KH3419" s="29"/>
      <c r="KI3419" s="29"/>
      <c r="KJ3419" s="29"/>
      <c r="KK3419" s="29"/>
      <c r="KL3419" s="29"/>
      <c r="KM3419" s="29"/>
      <c r="KN3419" s="29"/>
      <c r="KO3419" s="29"/>
      <c r="KP3419" s="29"/>
      <c r="KQ3419" s="29"/>
      <c r="KR3419" s="29"/>
      <c r="KS3419" s="29"/>
      <c r="KT3419" s="29"/>
      <c r="KU3419" s="29"/>
      <c r="KV3419" s="29"/>
      <c r="KW3419" s="29"/>
      <c r="KX3419" s="29"/>
      <c r="KY3419" s="29"/>
      <c r="KZ3419" s="29"/>
      <c r="LA3419" s="29"/>
      <c r="LB3419" s="29"/>
      <c r="LC3419" s="29"/>
      <c r="LD3419" s="29"/>
      <c r="LE3419" s="29"/>
      <c r="LF3419" s="29"/>
      <c r="LG3419" s="29"/>
      <c r="LH3419" s="29"/>
      <c r="LI3419" s="29"/>
      <c r="LJ3419" s="29"/>
      <c r="LK3419" s="29"/>
      <c r="LL3419" s="29"/>
      <c r="LM3419" s="29"/>
      <c r="LN3419" s="29"/>
      <c r="LO3419" s="29"/>
      <c r="LP3419" s="29"/>
      <c r="LQ3419" s="29"/>
      <c r="LR3419" s="29"/>
      <c r="LS3419" s="29"/>
      <c r="LT3419" s="29"/>
      <c r="LU3419" s="29"/>
      <c r="LV3419" s="29"/>
      <c r="LW3419" s="29"/>
      <c r="LX3419" s="29"/>
      <c r="LY3419" s="29"/>
      <c r="LZ3419" s="29"/>
      <c r="MA3419" s="29"/>
      <c r="MB3419" s="29"/>
      <c r="MC3419" s="29"/>
      <c r="MD3419" s="29"/>
      <c r="ME3419" s="29"/>
      <c r="MF3419" s="29"/>
      <c r="MG3419" s="29"/>
      <c r="MH3419" s="29"/>
      <c r="MI3419" s="29"/>
      <c r="MJ3419" s="29"/>
      <c r="MK3419" s="29"/>
      <c r="ML3419" s="29"/>
      <c r="MM3419" s="29"/>
      <c r="MN3419" s="29"/>
      <c r="MO3419" s="29"/>
      <c r="MP3419" s="29"/>
      <c r="MQ3419" s="29"/>
      <c r="MR3419" s="29"/>
      <c r="MS3419" s="29"/>
      <c r="MT3419" s="29"/>
      <c r="MU3419" s="29"/>
      <c r="MV3419" s="29"/>
      <c r="MW3419" s="29"/>
      <c r="MX3419" s="29"/>
      <c r="MY3419" s="29"/>
      <c r="MZ3419" s="29"/>
      <c r="NA3419" s="29"/>
      <c r="NB3419" s="29"/>
      <c r="NC3419" s="29"/>
      <c r="ND3419" s="29"/>
      <c r="NE3419" s="29"/>
      <c r="NF3419" s="29"/>
      <c r="NG3419" s="29"/>
      <c r="NH3419" s="29"/>
      <c r="NI3419" s="29"/>
      <c r="NJ3419" s="29"/>
      <c r="NK3419" s="29"/>
      <c r="NL3419" s="29"/>
      <c r="NM3419" s="29"/>
      <c r="NN3419" s="29"/>
      <c r="NO3419" s="29"/>
      <c r="NP3419" s="29"/>
      <c r="NQ3419" s="29"/>
      <c r="NR3419" s="29"/>
      <c r="NS3419" s="29"/>
      <c r="NT3419" s="29"/>
      <c r="NU3419" s="29"/>
      <c r="NV3419" s="29"/>
      <c r="NW3419" s="29"/>
      <c r="NX3419" s="29"/>
      <c r="NY3419" s="29"/>
      <c r="NZ3419" s="29"/>
      <c r="OA3419" s="29"/>
      <c r="OB3419" s="29"/>
      <c r="OC3419" s="29"/>
      <c r="OD3419" s="29"/>
      <c r="OE3419" s="29"/>
      <c r="OF3419" s="29"/>
      <c r="OG3419" s="29"/>
      <c r="OH3419" s="29"/>
    </row>
    <row r="3420" spans="1:398" ht="16.5" customHeight="1">
      <c r="A3420" s="41" t="s">
        <v>8908</v>
      </c>
      <c r="B3420" s="41"/>
      <c r="C3420" s="368"/>
      <c r="D3420" s="41"/>
      <c r="E3420" s="308" t="s">
        <v>2722</v>
      </c>
      <c r="F3420" s="308" t="s">
        <v>83</v>
      </c>
      <c r="G3420" s="308" t="s">
        <v>2575</v>
      </c>
      <c r="H3420" s="308">
        <v>2009</v>
      </c>
      <c r="I3420" s="308">
        <v>1</v>
      </c>
      <c r="J3420" s="308">
        <v>0</v>
      </c>
      <c r="K3420" s="308">
        <v>0</v>
      </c>
      <c r="L3420" s="16" t="s">
        <v>2723</v>
      </c>
      <c r="M3420" s="106"/>
      <c r="N3420" s="16" t="s">
        <v>2570</v>
      </c>
      <c r="O3420" s="17">
        <v>1920</v>
      </c>
      <c r="P3420" s="17">
        <v>0</v>
      </c>
      <c r="Q3420" s="17">
        <v>0</v>
      </c>
      <c r="R3420" s="18" t="s">
        <v>33</v>
      </c>
      <c r="S3420" s="19">
        <v>60</v>
      </c>
      <c r="T3420" s="19">
        <v>110</v>
      </c>
      <c r="U3420" s="19">
        <v>2</v>
      </c>
      <c r="V3420" s="19">
        <v>0</v>
      </c>
      <c r="W3420" s="20">
        <v>0.35</v>
      </c>
      <c r="X3420" s="21">
        <v>672</v>
      </c>
      <c r="Y3420" s="22" t="s">
        <v>33</v>
      </c>
      <c r="Z3420" s="14"/>
      <c r="AA3420" s="24"/>
      <c r="AB3420" s="14"/>
      <c r="AC3420" s="14"/>
      <c r="AD3420" s="25"/>
      <c r="AE3420" s="26"/>
      <c r="AF3420" s="27"/>
      <c r="AG3420" s="315"/>
      <c r="AH3420" s="315"/>
      <c r="AI3420" s="315"/>
      <c r="AJ3420" s="315"/>
      <c r="AK3420" s="315"/>
      <c r="AL3420" s="315"/>
      <c r="AM3420" s="315"/>
      <c r="AN3420" s="315"/>
      <c r="AO3420" s="315"/>
      <c r="AP3420" s="29"/>
      <c r="AQ3420" s="29"/>
      <c r="AR3420" s="29"/>
      <c r="AS3420" s="29"/>
      <c r="AT3420" s="29"/>
      <c r="AU3420" s="29"/>
      <c r="AV3420" s="29"/>
      <c r="AW3420" s="29"/>
      <c r="AX3420" s="29"/>
      <c r="AY3420" s="29"/>
      <c r="AZ3420" s="29"/>
      <c r="BA3420" s="29"/>
      <c r="BB3420" s="29"/>
      <c r="BC3420" s="29"/>
      <c r="BD3420" s="29"/>
      <c r="BE3420" s="29"/>
      <c r="BF3420" s="29"/>
      <c r="BG3420" s="29"/>
      <c r="BH3420" s="29"/>
      <c r="BI3420" s="29"/>
      <c r="BJ3420" s="29"/>
      <c r="BK3420" s="29"/>
      <c r="BL3420" s="29"/>
      <c r="BM3420" s="29"/>
      <c r="BN3420" s="29"/>
      <c r="BO3420" s="29"/>
      <c r="BP3420" s="29"/>
      <c r="BQ3420" s="29"/>
      <c r="BR3420" s="29"/>
      <c r="BS3420" s="29"/>
      <c r="BT3420" s="29"/>
      <c r="BU3420" s="29"/>
      <c r="BV3420" s="29"/>
      <c r="BW3420" s="29"/>
      <c r="BX3420" s="29"/>
      <c r="BY3420" s="29"/>
      <c r="BZ3420" s="29"/>
      <c r="CA3420" s="29"/>
      <c r="CB3420" s="29"/>
      <c r="CC3420" s="29"/>
      <c r="CD3420" s="29"/>
      <c r="CE3420" s="29"/>
      <c r="CF3420" s="29"/>
      <c r="CG3420" s="29"/>
      <c r="CH3420" s="29"/>
      <c r="CI3420" s="29"/>
      <c r="CJ3420" s="29"/>
      <c r="CK3420" s="29"/>
      <c r="CL3420" s="29"/>
      <c r="CM3420" s="29"/>
      <c r="CN3420" s="29"/>
      <c r="CO3420" s="29"/>
      <c r="CP3420" s="29"/>
      <c r="CQ3420" s="29"/>
      <c r="CR3420" s="29"/>
      <c r="CS3420" s="29"/>
      <c r="CT3420" s="29"/>
      <c r="CU3420" s="29"/>
      <c r="CV3420" s="29"/>
      <c r="CW3420" s="29"/>
      <c r="CX3420" s="29"/>
      <c r="CY3420" s="29"/>
      <c r="CZ3420" s="29"/>
      <c r="DA3420" s="29"/>
      <c r="DB3420" s="29"/>
      <c r="DC3420" s="29"/>
      <c r="DD3420" s="29"/>
      <c r="DE3420" s="29"/>
      <c r="DF3420" s="29"/>
      <c r="DG3420" s="29"/>
      <c r="DH3420" s="29"/>
      <c r="DI3420" s="29"/>
      <c r="DJ3420" s="29"/>
      <c r="DK3420" s="29"/>
      <c r="DL3420" s="29"/>
      <c r="DM3420" s="29"/>
      <c r="DN3420" s="29"/>
      <c r="DO3420" s="29"/>
      <c r="DP3420" s="29"/>
      <c r="DQ3420" s="29"/>
      <c r="DR3420" s="29"/>
      <c r="DS3420" s="29"/>
      <c r="DT3420" s="29"/>
      <c r="DU3420" s="29"/>
      <c r="DV3420" s="29"/>
      <c r="DW3420" s="29"/>
      <c r="DX3420" s="29"/>
      <c r="DY3420" s="29"/>
      <c r="DZ3420" s="29"/>
      <c r="EA3420" s="29"/>
      <c r="EB3420" s="29"/>
      <c r="EC3420" s="29"/>
      <c r="ED3420" s="29"/>
      <c r="EE3420" s="29"/>
      <c r="EF3420" s="29"/>
      <c r="EG3420" s="29"/>
      <c r="EH3420" s="29"/>
      <c r="EI3420" s="29"/>
      <c r="EJ3420" s="29"/>
      <c r="EK3420" s="29"/>
      <c r="EL3420" s="29"/>
      <c r="EM3420" s="29"/>
      <c r="EN3420" s="29"/>
      <c r="EO3420" s="29"/>
      <c r="EP3420" s="29"/>
      <c r="EQ3420" s="29"/>
      <c r="ER3420" s="29"/>
      <c r="ES3420" s="29"/>
      <c r="ET3420" s="29"/>
      <c r="EU3420" s="29"/>
      <c r="EV3420" s="29"/>
      <c r="EW3420" s="29"/>
      <c r="EX3420" s="29"/>
      <c r="EY3420" s="29"/>
      <c r="EZ3420" s="29"/>
      <c r="FA3420" s="29"/>
      <c r="FB3420" s="29"/>
      <c r="FC3420" s="29"/>
      <c r="FD3420" s="29"/>
      <c r="FE3420" s="29"/>
      <c r="FF3420" s="29"/>
      <c r="FG3420" s="29"/>
      <c r="FH3420" s="29"/>
      <c r="FI3420" s="29"/>
      <c r="FJ3420" s="29"/>
      <c r="FK3420" s="29"/>
      <c r="FL3420" s="29"/>
      <c r="FM3420" s="29"/>
      <c r="FN3420" s="29"/>
      <c r="FO3420" s="29"/>
      <c r="FP3420" s="29"/>
      <c r="FQ3420" s="29"/>
      <c r="FR3420" s="29"/>
      <c r="FS3420" s="29"/>
      <c r="FT3420" s="29"/>
      <c r="FU3420" s="29"/>
      <c r="FV3420" s="29"/>
      <c r="FW3420" s="29"/>
      <c r="FX3420" s="29"/>
      <c r="FY3420" s="29"/>
      <c r="FZ3420" s="29"/>
      <c r="GA3420" s="29"/>
      <c r="GB3420" s="29"/>
      <c r="GC3420" s="29"/>
      <c r="GD3420" s="29"/>
      <c r="GE3420" s="29"/>
      <c r="GF3420" s="29"/>
      <c r="GG3420" s="29"/>
      <c r="GH3420" s="29"/>
      <c r="GI3420" s="29"/>
      <c r="GJ3420" s="29"/>
      <c r="GK3420" s="29"/>
      <c r="GL3420" s="29"/>
      <c r="GM3420" s="29"/>
      <c r="GN3420" s="29"/>
      <c r="GO3420" s="29"/>
      <c r="GP3420" s="29"/>
      <c r="GQ3420" s="29"/>
      <c r="GR3420" s="29"/>
      <c r="GS3420" s="29"/>
      <c r="GT3420" s="29"/>
      <c r="GU3420" s="29"/>
      <c r="GV3420" s="29"/>
      <c r="GW3420" s="29"/>
      <c r="GX3420" s="29"/>
      <c r="GY3420" s="29"/>
      <c r="GZ3420" s="29"/>
      <c r="HA3420" s="29"/>
      <c r="HB3420" s="29"/>
      <c r="HC3420" s="29"/>
      <c r="HD3420" s="29"/>
      <c r="HE3420" s="29"/>
      <c r="HF3420" s="29"/>
      <c r="HG3420" s="29"/>
      <c r="HH3420" s="29"/>
      <c r="HI3420" s="29"/>
      <c r="HJ3420" s="29"/>
      <c r="HK3420" s="29"/>
      <c r="HL3420" s="29"/>
      <c r="HM3420" s="29"/>
      <c r="HN3420" s="29"/>
      <c r="HO3420" s="29"/>
      <c r="HP3420" s="29"/>
      <c r="HQ3420" s="29"/>
      <c r="HR3420" s="29"/>
      <c r="HS3420" s="29"/>
      <c r="HT3420" s="29"/>
      <c r="HU3420" s="29"/>
      <c r="HV3420" s="29"/>
      <c r="HW3420" s="29"/>
      <c r="HX3420" s="29"/>
      <c r="HY3420" s="29"/>
      <c r="HZ3420" s="29"/>
      <c r="IA3420" s="29"/>
      <c r="IB3420" s="29"/>
      <c r="IC3420" s="29"/>
      <c r="ID3420" s="29"/>
      <c r="IE3420" s="29"/>
      <c r="IF3420" s="29"/>
      <c r="IG3420" s="29"/>
      <c r="IH3420" s="29"/>
      <c r="II3420" s="29"/>
      <c r="IJ3420" s="29"/>
      <c r="IK3420" s="29"/>
      <c r="IL3420" s="29"/>
      <c r="IM3420" s="29"/>
      <c r="IN3420" s="29"/>
      <c r="IO3420" s="29"/>
      <c r="IP3420" s="29"/>
      <c r="IQ3420" s="29"/>
      <c r="IR3420" s="29"/>
      <c r="IS3420" s="29"/>
      <c r="IT3420" s="29"/>
      <c r="IU3420" s="29"/>
      <c r="IV3420" s="29"/>
      <c r="IW3420" s="29"/>
      <c r="IX3420" s="29"/>
      <c r="IY3420" s="29"/>
      <c r="IZ3420" s="29"/>
      <c r="JA3420" s="29"/>
      <c r="JB3420" s="29"/>
      <c r="JC3420" s="29"/>
      <c r="JD3420" s="29"/>
      <c r="JE3420" s="29"/>
      <c r="JF3420" s="29"/>
      <c r="JG3420" s="29"/>
      <c r="JH3420" s="29"/>
      <c r="JI3420" s="29"/>
      <c r="JJ3420" s="29"/>
      <c r="JK3420" s="29"/>
      <c r="JL3420" s="29"/>
      <c r="JM3420" s="29"/>
      <c r="JN3420" s="29"/>
      <c r="JO3420" s="29"/>
      <c r="JP3420" s="29"/>
      <c r="JQ3420" s="29"/>
      <c r="JR3420" s="29"/>
      <c r="JS3420" s="29"/>
      <c r="JT3420" s="29"/>
      <c r="JU3420" s="29"/>
      <c r="JV3420" s="29"/>
      <c r="JW3420" s="29"/>
      <c r="JX3420" s="29"/>
      <c r="JY3420" s="29"/>
      <c r="JZ3420" s="29"/>
      <c r="KA3420" s="29"/>
      <c r="KB3420" s="29"/>
      <c r="KC3420" s="29"/>
      <c r="KD3420" s="29"/>
      <c r="KE3420" s="29"/>
      <c r="KF3420" s="29"/>
      <c r="KG3420" s="29"/>
      <c r="KH3420" s="29"/>
      <c r="KI3420" s="29"/>
      <c r="KJ3420" s="29"/>
      <c r="KK3420" s="29"/>
      <c r="KL3420" s="29"/>
      <c r="KM3420" s="29"/>
      <c r="KN3420" s="29"/>
      <c r="KO3420" s="29"/>
      <c r="KP3420" s="29"/>
      <c r="KQ3420" s="29"/>
      <c r="KR3420" s="29"/>
      <c r="KS3420" s="29"/>
      <c r="KT3420" s="29"/>
      <c r="KU3420" s="29"/>
      <c r="KV3420" s="29"/>
      <c r="KW3420" s="29"/>
      <c r="KX3420" s="29"/>
      <c r="KY3420" s="29"/>
      <c r="KZ3420" s="29"/>
      <c r="LA3420" s="29"/>
      <c r="LB3420" s="29"/>
      <c r="LC3420" s="29"/>
      <c r="LD3420" s="29"/>
      <c r="LE3420" s="29"/>
      <c r="LF3420" s="29"/>
      <c r="LG3420" s="29"/>
      <c r="LH3420" s="29"/>
      <c r="LI3420" s="29"/>
      <c r="LJ3420" s="29"/>
      <c r="LK3420" s="29"/>
      <c r="LL3420" s="29"/>
      <c r="LM3420" s="29"/>
      <c r="LN3420" s="29"/>
      <c r="LO3420" s="29"/>
      <c r="LP3420" s="29"/>
      <c r="LQ3420" s="29"/>
      <c r="LR3420" s="29"/>
      <c r="LS3420" s="29"/>
      <c r="LT3420" s="29"/>
      <c r="LU3420" s="29"/>
      <c r="LV3420" s="29"/>
      <c r="LW3420" s="29"/>
      <c r="LX3420" s="29"/>
      <c r="LY3420" s="29"/>
      <c r="LZ3420" s="29"/>
      <c r="MA3420" s="29"/>
      <c r="MB3420" s="29"/>
      <c r="MC3420" s="29"/>
      <c r="MD3420" s="29"/>
      <c r="ME3420" s="29"/>
      <c r="MF3420" s="29"/>
      <c r="MG3420" s="29"/>
      <c r="MH3420" s="29"/>
      <c r="MI3420" s="29"/>
      <c r="MJ3420" s="29"/>
      <c r="MK3420" s="29"/>
      <c r="ML3420" s="29"/>
      <c r="MM3420" s="29"/>
      <c r="MN3420" s="29"/>
      <c r="MO3420" s="29"/>
      <c r="MP3420" s="29"/>
      <c r="MQ3420" s="29"/>
      <c r="MR3420" s="29"/>
      <c r="MS3420" s="29"/>
      <c r="MT3420" s="29"/>
      <c r="MU3420" s="29"/>
      <c r="MV3420" s="29"/>
      <c r="MW3420" s="29"/>
      <c r="MX3420" s="29"/>
      <c r="MY3420" s="29"/>
      <c r="MZ3420" s="29"/>
      <c r="NA3420" s="29"/>
      <c r="NB3420" s="29"/>
      <c r="NC3420" s="29"/>
      <c r="ND3420" s="29"/>
      <c r="NE3420" s="29"/>
      <c r="NF3420" s="29"/>
      <c r="NG3420" s="29"/>
      <c r="NH3420" s="29"/>
      <c r="NI3420" s="29"/>
      <c r="NJ3420" s="29"/>
      <c r="NK3420" s="29"/>
      <c r="NL3420" s="29"/>
      <c r="NM3420" s="29"/>
      <c r="NN3420" s="29"/>
      <c r="NO3420" s="29"/>
      <c r="NP3420" s="29"/>
      <c r="NQ3420" s="29"/>
      <c r="NR3420" s="29"/>
      <c r="NS3420" s="29"/>
      <c r="NT3420" s="29"/>
      <c r="NU3420" s="29"/>
      <c r="NV3420" s="29"/>
      <c r="NW3420" s="29"/>
      <c r="NX3420" s="29"/>
      <c r="NY3420" s="29"/>
      <c r="NZ3420" s="29"/>
      <c r="OA3420" s="29"/>
      <c r="OB3420" s="29"/>
      <c r="OC3420" s="29"/>
      <c r="OD3420" s="29"/>
      <c r="OE3420" s="29"/>
      <c r="OF3420" s="29"/>
      <c r="OG3420" s="29"/>
      <c r="OH3420" s="29"/>
    </row>
    <row r="3421" spans="1:398" ht="16.5" customHeight="1">
      <c r="A3421" s="41" t="s">
        <v>8908</v>
      </c>
      <c r="B3421" s="41"/>
      <c r="C3421" s="368"/>
      <c r="D3421" s="41"/>
      <c r="E3421" s="308" t="s">
        <v>309</v>
      </c>
      <c r="F3421" s="308" t="s">
        <v>83</v>
      </c>
      <c r="G3421" s="308" t="s">
        <v>2575</v>
      </c>
      <c r="H3421" s="308">
        <v>2009</v>
      </c>
      <c r="I3421" s="308">
        <v>1</v>
      </c>
      <c r="J3421" s="308">
        <v>0</v>
      </c>
      <c r="K3421" s="308">
        <v>0</v>
      </c>
      <c r="L3421" s="16" t="s">
        <v>2589</v>
      </c>
      <c r="M3421" s="106"/>
      <c r="N3421" s="16" t="s">
        <v>2570</v>
      </c>
      <c r="O3421" s="17">
        <v>1920</v>
      </c>
      <c r="P3421" s="17">
        <v>0</v>
      </c>
      <c r="Q3421" s="17">
        <v>0</v>
      </c>
      <c r="R3421" s="18" t="s">
        <v>33</v>
      </c>
      <c r="S3421" s="19">
        <v>60</v>
      </c>
      <c r="T3421" s="19">
        <v>110</v>
      </c>
      <c r="U3421" s="19">
        <v>2</v>
      </c>
      <c r="V3421" s="19">
        <v>0</v>
      </c>
      <c r="W3421" s="20">
        <v>0.35</v>
      </c>
      <c r="X3421" s="21">
        <v>672</v>
      </c>
      <c r="Y3421" s="22" t="s">
        <v>33</v>
      </c>
      <c r="Z3421" s="14"/>
      <c r="AA3421" s="24"/>
      <c r="AB3421" s="14"/>
      <c r="AC3421" s="14"/>
      <c r="AD3421" s="25"/>
      <c r="AE3421" s="26"/>
      <c r="AF3421" s="27"/>
      <c r="AG3421" s="315"/>
      <c r="AH3421" s="315"/>
      <c r="AI3421" s="315"/>
      <c r="AJ3421" s="315"/>
      <c r="AK3421" s="315"/>
      <c r="AL3421" s="315"/>
      <c r="AM3421" s="315"/>
      <c r="AN3421" s="315"/>
      <c r="AO3421" s="315"/>
      <c r="AP3421" s="29"/>
      <c r="AQ3421" s="29"/>
      <c r="AR3421" s="29"/>
      <c r="AS3421" s="29"/>
      <c r="AT3421" s="29"/>
      <c r="AU3421" s="29"/>
      <c r="AV3421" s="29"/>
      <c r="AW3421" s="29"/>
      <c r="AX3421" s="29"/>
      <c r="AY3421" s="29"/>
      <c r="AZ3421" s="29"/>
      <c r="BA3421" s="29"/>
      <c r="BB3421" s="29"/>
      <c r="BC3421" s="29"/>
      <c r="BD3421" s="29"/>
      <c r="BE3421" s="29"/>
      <c r="BF3421" s="29"/>
      <c r="BG3421" s="29"/>
      <c r="BH3421" s="29"/>
      <c r="BI3421" s="29"/>
      <c r="BJ3421" s="29"/>
      <c r="BK3421" s="29"/>
      <c r="BL3421" s="29"/>
      <c r="BM3421" s="29"/>
      <c r="BN3421" s="29"/>
      <c r="BO3421" s="29"/>
      <c r="BP3421" s="29"/>
      <c r="BQ3421" s="29"/>
      <c r="BR3421" s="29"/>
      <c r="BS3421" s="29"/>
      <c r="BT3421" s="29"/>
      <c r="BU3421" s="29"/>
      <c r="BV3421" s="29"/>
      <c r="BW3421" s="29"/>
      <c r="BX3421" s="29"/>
      <c r="BY3421" s="29"/>
      <c r="BZ3421" s="29"/>
      <c r="CA3421" s="29"/>
      <c r="CB3421" s="29"/>
      <c r="CC3421" s="29"/>
      <c r="CD3421" s="29"/>
      <c r="CE3421" s="29"/>
      <c r="CF3421" s="29"/>
      <c r="CG3421" s="29"/>
      <c r="CH3421" s="29"/>
      <c r="CI3421" s="29"/>
      <c r="CJ3421" s="29"/>
      <c r="CK3421" s="29"/>
      <c r="CL3421" s="29"/>
      <c r="CM3421" s="29"/>
      <c r="CN3421" s="29"/>
      <c r="CO3421" s="29"/>
      <c r="CP3421" s="29"/>
      <c r="CQ3421" s="29"/>
      <c r="CR3421" s="29"/>
      <c r="CS3421" s="29"/>
      <c r="CT3421" s="29"/>
      <c r="CU3421" s="29"/>
      <c r="CV3421" s="29"/>
      <c r="CW3421" s="29"/>
      <c r="CX3421" s="29"/>
      <c r="CY3421" s="29"/>
      <c r="CZ3421" s="29"/>
      <c r="DA3421" s="29"/>
      <c r="DB3421" s="29"/>
      <c r="DC3421" s="29"/>
      <c r="DD3421" s="29"/>
      <c r="DE3421" s="29"/>
      <c r="DF3421" s="29"/>
      <c r="DG3421" s="29"/>
      <c r="DH3421" s="29"/>
      <c r="DI3421" s="29"/>
      <c r="DJ3421" s="29"/>
      <c r="DK3421" s="29"/>
      <c r="DL3421" s="29"/>
      <c r="DM3421" s="29"/>
      <c r="DN3421" s="29"/>
      <c r="DO3421" s="29"/>
      <c r="DP3421" s="29"/>
      <c r="DQ3421" s="29"/>
      <c r="DR3421" s="29"/>
      <c r="DS3421" s="29"/>
      <c r="DT3421" s="29"/>
      <c r="DU3421" s="29"/>
      <c r="DV3421" s="29"/>
      <c r="DW3421" s="29"/>
      <c r="DX3421" s="29"/>
      <c r="DY3421" s="29"/>
      <c r="DZ3421" s="29"/>
      <c r="EA3421" s="29"/>
      <c r="EB3421" s="29"/>
      <c r="EC3421" s="29"/>
      <c r="ED3421" s="29"/>
      <c r="EE3421" s="29"/>
      <c r="EF3421" s="29"/>
      <c r="EG3421" s="29"/>
      <c r="EH3421" s="29"/>
      <c r="EI3421" s="29"/>
      <c r="EJ3421" s="29"/>
      <c r="EK3421" s="29"/>
      <c r="EL3421" s="29"/>
      <c r="EM3421" s="29"/>
      <c r="EN3421" s="29"/>
      <c r="EO3421" s="29"/>
      <c r="EP3421" s="29"/>
      <c r="EQ3421" s="29"/>
      <c r="ER3421" s="29"/>
      <c r="ES3421" s="29"/>
      <c r="ET3421" s="29"/>
      <c r="EU3421" s="29"/>
      <c r="EV3421" s="29"/>
      <c r="EW3421" s="29"/>
      <c r="EX3421" s="29"/>
      <c r="EY3421" s="29"/>
      <c r="EZ3421" s="29"/>
      <c r="FA3421" s="29"/>
      <c r="FB3421" s="29"/>
      <c r="FC3421" s="29"/>
      <c r="FD3421" s="29"/>
      <c r="FE3421" s="29"/>
      <c r="FF3421" s="29"/>
      <c r="FG3421" s="29"/>
      <c r="FH3421" s="29"/>
      <c r="FI3421" s="29"/>
      <c r="FJ3421" s="29"/>
      <c r="FK3421" s="29"/>
      <c r="FL3421" s="29"/>
      <c r="FM3421" s="29"/>
      <c r="FN3421" s="29"/>
      <c r="FO3421" s="29"/>
      <c r="FP3421" s="29"/>
      <c r="FQ3421" s="29"/>
      <c r="FR3421" s="29"/>
      <c r="FS3421" s="29"/>
      <c r="FT3421" s="29"/>
      <c r="FU3421" s="29"/>
      <c r="FV3421" s="29"/>
      <c r="FW3421" s="29"/>
      <c r="FX3421" s="29"/>
      <c r="FY3421" s="29"/>
      <c r="FZ3421" s="29"/>
      <c r="GA3421" s="29"/>
      <c r="GB3421" s="29"/>
      <c r="GC3421" s="29"/>
      <c r="GD3421" s="29"/>
      <c r="GE3421" s="29"/>
      <c r="GF3421" s="29"/>
      <c r="GG3421" s="29"/>
      <c r="GH3421" s="29"/>
      <c r="GI3421" s="29"/>
      <c r="GJ3421" s="29"/>
      <c r="GK3421" s="29"/>
      <c r="GL3421" s="29"/>
      <c r="GM3421" s="29"/>
      <c r="GN3421" s="29"/>
      <c r="GO3421" s="29"/>
      <c r="GP3421" s="29"/>
      <c r="GQ3421" s="29"/>
      <c r="GR3421" s="29"/>
      <c r="GS3421" s="29"/>
      <c r="GT3421" s="29"/>
      <c r="GU3421" s="29"/>
      <c r="GV3421" s="29"/>
      <c r="GW3421" s="29"/>
      <c r="GX3421" s="29"/>
      <c r="GY3421" s="29"/>
      <c r="GZ3421" s="29"/>
      <c r="HA3421" s="29"/>
      <c r="HB3421" s="29"/>
      <c r="HC3421" s="29"/>
      <c r="HD3421" s="29"/>
      <c r="HE3421" s="29"/>
      <c r="HF3421" s="29"/>
      <c r="HG3421" s="29"/>
      <c r="HH3421" s="29"/>
      <c r="HI3421" s="29"/>
      <c r="HJ3421" s="29"/>
      <c r="HK3421" s="29"/>
      <c r="HL3421" s="29"/>
      <c r="HM3421" s="29"/>
      <c r="HN3421" s="29"/>
      <c r="HO3421" s="29"/>
      <c r="HP3421" s="29"/>
      <c r="HQ3421" s="29"/>
      <c r="HR3421" s="29"/>
      <c r="HS3421" s="29"/>
      <c r="HT3421" s="29"/>
      <c r="HU3421" s="29"/>
      <c r="HV3421" s="29"/>
      <c r="HW3421" s="29"/>
      <c r="HX3421" s="29"/>
      <c r="HY3421" s="29"/>
      <c r="HZ3421" s="29"/>
      <c r="IA3421" s="29"/>
      <c r="IB3421" s="29"/>
      <c r="IC3421" s="29"/>
      <c r="ID3421" s="29"/>
      <c r="IE3421" s="29"/>
      <c r="IF3421" s="29"/>
      <c r="IG3421" s="29"/>
      <c r="IH3421" s="29"/>
      <c r="II3421" s="29"/>
      <c r="IJ3421" s="29"/>
      <c r="IK3421" s="29"/>
      <c r="IL3421" s="29"/>
      <c r="IM3421" s="29"/>
      <c r="IN3421" s="29"/>
      <c r="IO3421" s="29"/>
      <c r="IP3421" s="29"/>
      <c r="IQ3421" s="29"/>
      <c r="IR3421" s="29"/>
      <c r="IS3421" s="29"/>
      <c r="IT3421" s="29"/>
      <c r="IU3421" s="29"/>
      <c r="IV3421" s="29"/>
      <c r="IW3421" s="29"/>
      <c r="IX3421" s="29"/>
      <c r="IY3421" s="29"/>
      <c r="IZ3421" s="29"/>
      <c r="JA3421" s="29"/>
      <c r="JB3421" s="29"/>
      <c r="JC3421" s="29"/>
      <c r="JD3421" s="29"/>
      <c r="JE3421" s="29"/>
      <c r="JF3421" s="29"/>
      <c r="JG3421" s="29"/>
      <c r="JH3421" s="29"/>
      <c r="JI3421" s="29"/>
      <c r="JJ3421" s="29"/>
      <c r="JK3421" s="29"/>
      <c r="JL3421" s="29"/>
      <c r="JM3421" s="29"/>
      <c r="JN3421" s="29"/>
      <c r="JO3421" s="29"/>
      <c r="JP3421" s="29"/>
      <c r="JQ3421" s="29"/>
      <c r="JR3421" s="29"/>
      <c r="JS3421" s="29"/>
      <c r="JT3421" s="29"/>
      <c r="JU3421" s="29"/>
      <c r="JV3421" s="29"/>
      <c r="JW3421" s="29"/>
      <c r="JX3421" s="29"/>
      <c r="JY3421" s="29"/>
      <c r="JZ3421" s="29"/>
      <c r="KA3421" s="29"/>
      <c r="KB3421" s="29"/>
      <c r="KC3421" s="29"/>
      <c r="KD3421" s="29"/>
      <c r="KE3421" s="29"/>
      <c r="KF3421" s="29"/>
      <c r="KG3421" s="29"/>
      <c r="KH3421" s="29"/>
      <c r="KI3421" s="29"/>
      <c r="KJ3421" s="29"/>
      <c r="KK3421" s="29"/>
      <c r="KL3421" s="29"/>
      <c r="KM3421" s="29"/>
      <c r="KN3421" s="29"/>
      <c r="KO3421" s="29"/>
      <c r="KP3421" s="29"/>
      <c r="KQ3421" s="29"/>
      <c r="KR3421" s="29"/>
      <c r="KS3421" s="29"/>
      <c r="KT3421" s="29"/>
      <c r="KU3421" s="29"/>
      <c r="KV3421" s="29"/>
      <c r="KW3421" s="29"/>
      <c r="KX3421" s="29"/>
      <c r="KY3421" s="29"/>
      <c r="KZ3421" s="29"/>
      <c r="LA3421" s="29"/>
      <c r="LB3421" s="29"/>
      <c r="LC3421" s="29"/>
      <c r="LD3421" s="29"/>
      <c r="LE3421" s="29"/>
      <c r="LF3421" s="29"/>
      <c r="LG3421" s="29"/>
      <c r="LH3421" s="29"/>
      <c r="LI3421" s="29"/>
      <c r="LJ3421" s="29"/>
      <c r="LK3421" s="29"/>
      <c r="LL3421" s="29"/>
      <c r="LM3421" s="29"/>
      <c r="LN3421" s="29"/>
      <c r="LO3421" s="29"/>
      <c r="LP3421" s="29"/>
      <c r="LQ3421" s="29"/>
      <c r="LR3421" s="29"/>
      <c r="LS3421" s="29"/>
      <c r="LT3421" s="29"/>
      <c r="LU3421" s="29"/>
      <c r="LV3421" s="29"/>
      <c r="LW3421" s="29"/>
      <c r="LX3421" s="29"/>
      <c r="LY3421" s="29"/>
      <c r="LZ3421" s="29"/>
      <c r="MA3421" s="29"/>
      <c r="MB3421" s="29"/>
      <c r="MC3421" s="29"/>
      <c r="MD3421" s="29"/>
      <c r="ME3421" s="29"/>
      <c r="MF3421" s="29"/>
      <c r="MG3421" s="29"/>
      <c r="MH3421" s="29"/>
      <c r="MI3421" s="29"/>
      <c r="MJ3421" s="29"/>
      <c r="MK3421" s="29"/>
      <c r="ML3421" s="29"/>
      <c r="MM3421" s="29"/>
      <c r="MN3421" s="29"/>
      <c r="MO3421" s="29"/>
      <c r="MP3421" s="29"/>
      <c r="MQ3421" s="29"/>
      <c r="MR3421" s="29"/>
      <c r="MS3421" s="29"/>
      <c r="MT3421" s="29"/>
      <c r="MU3421" s="29"/>
      <c r="MV3421" s="29"/>
      <c r="MW3421" s="29"/>
      <c r="MX3421" s="29"/>
      <c r="MY3421" s="29"/>
      <c r="MZ3421" s="29"/>
      <c r="NA3421" s="29"/>
      <c r="NB3421" s="29"/>
      <c r="NC3421" s="29"/>
      <c r="ND3421" s="29"/>
      <c r="NE3421" s="29"/>
      <c r="NF3421" s="29"/>
      <c r="NG3421" s="29"/>
      <c r="NH3421" s="29"/>
      <c r="NI3421" s="29"/>
      <c r="NJ3421" s="29"/>
      <c r="NK3421" s="29"/>
      <c r="NL3421" s="29"/>
      <c r="NM3421" s="29"/>
      <c r="NN3421" s="29"/>
      <c r="NO3421" s="29"/>
      <c r="NP3421" s="29"/>
      <c r="NQ3421" s="29"/>
      <c r="NR3421" s="29"/>
      <c r="NS3421" s="29"/>
      <c r="NT3421" s="29"/>
      <c r="NU3421" s="29"/>
      <c r="NV3421" s="29"/>
      <c r="NW3421" s="29"/>
      <c r="NX3421" s="29"/>
      <c r="NY3421" s="29"/>
      <c r="NZ3421" s="29"/>
      <c r="OA3421" s="29"/>
      <c r="OB3421" s="29"/>
      <c r="OC3421" s="29"/>
      <c r="OD3421" s="29"/>
      <c r="OE3421" s="29"/>
      <c r="OF3421" s="29"/>
      <c r="OG3421" s="29"/>
      <c r="OH3421" s="29"/>
    </row>
    <row r="3422" spans="1:398" ht="16.5" customHeight="1">
      <c r="A3422" s="41" t="s">
        <v>8908</v>
      </c>
      <c r="B3422" s="41"/>
      <c r="C3422" s="368"/>
      <c r="D3422" s="41"/>
      <c r="E3422" s="308" t="s">
        <v>309</v>
      </c>
      <c r="F3422" s="308" t="s">
        <v>163</v>
      </c>
      <c r="G3422" s="308" t="s">
        <v>2724</v>
      </c>
      <c r="H3422" s="308">
        <v>2009</v>
      </c>
      <c r="I3422" s="308">
        <v>1</v>
      </c>
      <c r="J3422" s="308">
        <v>0</v>
      </c>
      <c r="K3422" s="308">
        <v>0</v>
      </c>
      <c r="L3422" s="16" t="s">
        <v>2669</v>
      </c>
      <c r="M3422" s="106"/>
      <c r="N3422" s="16" t="s">
        <v>2570</v>
      </c>
      <c r="O3422" s="17">
        <v>1920</v>
      </c>
      <c r="P3422" s="17">
        <v>0</v>
      </c>
      <c r="Q3422" s="17">
        <v>0</v>
      </c>
      <c r="R3422" s="18" t="s">
        <v>33</v>
      </c>
      <c r="S3422" s="19">
        <v>60</v>
      </c>
      <c r="T3422" s="19">
        <v>110</v>
      </c>
      <c r="U3422" s="19">
        <v>2</v>
      </c>
      <c r="V3422" s="19">
        <v>0</v>
      </c>
      <c r="W3422" s="20">
        <v>0.35</v>
      </c>
      <c r="X3422" s="21">
        <v>672</v>
      </c>
      <c r="Y3422" s="22" t="s">
        <v>33</v>
      </c>
      <c r="Z3422" s="14"/>
      <c r="AA3422" s="24"/>
      <c r="AB3422" s="14"/>
      <c r="AC3422" s="14"/>
      <c r="AD3422" s="25"/>
      <c r="AE3422" s="26"/>
      <c r="AF3422" s="27"/>
      <c r="AG3422" s="315"/>
      <c r="AH3422" s="315"/>
      <c r="AI3422" s="315"/>
      <c r="AJ3422" s="315"/>
      <c r="AK3422" s="315"/>
      <c r="AL3422" s="315"/>
      <c r="AM3422" s="315"/>
      <c r="AN3422" s="315"/>
      <c r="AO3422" s="315"/>
      <c r="AP3422" s="29"/>
      <c r="AQ3422" s="29"/>
      <c r="AR3422" s="29"/>
      <c r="AS3422" s="29"/>
      <c r="AT3422" s="29"/>
      <c r="AU3422" s="29"/>
      <c r="AV3422" s="29"/>
      <c r="AW3422" s="29"/>
      <c r="AX3422" s="29"/>
      <c r="AY3422" s="29"/>
      <c r="AZ3422" s="29"/>
      <c r="BA3422" s="29"/>
      <c r="BB3422" s="29"/>
      <c r="BC3422" s="29"/>
      <c r="BD3422" s="29"/>
      <c r="BE3422" s="29"/>
      <c r="BF3422" s="29"/>
      <c r="BG3422" s="29"/>
      <c r="BH3422" s="29"/>
      <c r="BI3422" s="29"/>
      <c r="BJ3422" s="29"/>
      <c r="BK3422" s="29"/>
      <c r="BL3422" s="29"/>
      <c r="BM3422" s="29"/>
      <c r="BN3422" s="29"/>
      <c r="BO3422" s="29"/>
      <c r="BP3422" s="29"/>
      <c r="BQ3422" s="29"/>
      <c r="BR3422" s="29"/>
      <c r="BS3422" s="29"/>
      <c r="BT3422" s="29"/>
      <c r="BU3422" s="29"/>
      <c r="BV3422" s="29"/>
      <c r="BW3422" s="29"/>
      <c r="BX3422" s="29"/>
      <c r="BY3422" s="29"/>
      <c r="BZ3422" s="29"/>
      <c r="CA3422" s="29"/>
      <c r="CB3422" s="29"/>
      <c r="CC3422" s="29"/>
      <c r="CD3422" s="29"/>
      <c r="CE3422" s="29"/>
      <c r="CF3422" s="29"/>
      <c r="CG3422" s="29"/>
      <c r="CH3422" s="29"/>
      <c r="CI3422" s="29"/>
      <c r="CJ3422" s="29"/>
      <c r="CK3422" s="29"/>
      <c r="CL3422" s="29"/>
      <c r="CM3422" s="29"/>
      <c r="CN3422" s="29"/>
      <c r="CO3422" s="29"/>
      <c r="CP3422" s="29"/>
      <c r="CQ3422" s="29"/>
      <c r="CR3422" s="29"/>
      <c r="CS3422" s="29"/>
      <c r="CT3422" s="29"/>
      <c r="CU3422" s="29"/>
      <c r="CV3422" s="29"/>
      <c r="CW3422" s="29"/>
      <c r="CX3422" s="29"/>
      <c r="CY3422" s="29"/>
      <c r="CZ3422" s="29"/>
      <c r="DA3422" s="29"/>
      <c r="DB3422" s="29"/>
      <c r="DC3422" s="29"/>
      <c r="DD3422" s="29"/>
      <c r="DE3422" s="29"/>
      <c r="DF3422" s="29"/>
      <c r="DG3422" s="29"/>
      <c r="DH3422" s="29"/>
      <c r="DI3422" s="29"/>
      <c r="DJ3422" s="29"/>
      <c r="DK3422" s="29"/>
      <c r="DL3422" s="29"/>
      <c r="DM3422" s="29"/>
      <c r="DN3422" s="29"/>
      <c r="DO3422" s="29"/>
      <c r="DP3422" s="29"/>
      <c r="DQ3422" s="29"/>
      <c r="DR3422" s="29"/>
      <c r="DS3422" s="29"/>
      <c r="DT3422" s="29"/>
      <c r="DU3422" s="29"/>
      <c r="DV3422" s="29"/>
      <c r="DW3422" s="29"/>
      <c r="DX3422" s="29"/>
      <c r="DY3422" s="29"/>
      <c r="DZ3422" s="29"/>
      <c r="EA3422" s="29"/>
      <c r="EB3422" s="29"/>
      <c r="EC3422" s="29"/>
      <c r="ED3422" s="29"/>
      <c r="EE3422" s="29"/>
      <c r="EF3422" s="29"/>
      <c r="EG3422" s="29"/>
      <c r="EH3422" s="29"/>
      <c r="EI3422" s="29"/>
      <c r="EJ3422" s="29"/>
      <c r="EK3422" s="29"/>
      <c r="EL3422" s="29"/>
      <c r="EM3422" s="29"/>
      <c r="EN3422" s="29"/>
      <c r="EO3422" s="29"/>
      <c r="EP3422" s="29"/>
      <c r="EQ3422" s="29"/>
      <c r="ER3422" s="29"/>
      <c r="ES3422" s="29"/>
      <c r="ET3422" s="29"/>
      <c r="EU3422" s="29"/>
      <c r="EV3422" s="29"/>
      <c r="EW3422" s="29"/>
      <c r="EX3422" s="29"/>
      <c r="EY3422" s="29"/>
      <c r="EZ3422" s="29"/>
      <c r="FA3422" s="29"/>
      <c r="FB3422" s="29"/>
      <c r="FC3422" s="29"/>
      <c r="FD3422" s="29"/>
      <c r="FE3422" s="29"/>
      <c r="FF3422" s="29"/>
      <c r="FG3422" s="29"/>
      <c r="FH3422" s="29"/>
      <c r="FI3422" s="29"/>
      <c r="FJ3422" s="29"/>
      <c r="FK3422" s="29"/>
      <c r="FL3422" s="29"/>
      <c r="FM3422" s="29"/>
      <c r="FN3422" s="29"/>
      <c r="FO3422" s="29"/>
      <c r="FP3422" s="29"/>
      <c r="FQ3422" s="29"/>
      <c r="FR3422" s="29"/>
      <c r="FS3422" s="29"/>
      <c r="FT3422" s="29"/>
      <c r="FU3422" s="29"/>
      <c r="FV3422" s="29"/>
      <c r="FW3422" s="29"/>
      <c r="FX3422" s="29"/>
      <c r="FY3422" s="29"/>
      <c r="FZ3422" s="29"/>
      <c r="GA3422" s="29"/>
      <c r="GB3422" s="29"/>
      <c r="GC3422" s="29"/>
      <c r="GD3422" s="29"/>
      <c r="GE3422" s="29"/>
      <c r="GF3422" s="29"/>
      <c r="GG3422" s="29"/>
      <c r="GH3422" s="29"/>
      <c r="GI3422" s="29"/>
      <c r="GJ3422" s="29"/>
      <c r="GK3422" s="29"/>
      <c r="GL3422" s="29"/>
      <c r="GM3422" s="29"/>
      <c r="GN3422" s="29"/>
      <c r="GO3422" s="29"/>
      <c r="GP3422" s="29"/>
      <c r="GQ3422" s="29"/>
      <c r="GR3422" s="29"/>
      <c r="GS3422" s="29"/>
      <c r="GT3422" s="29"/>
      <c r="GU3422" s="29"/>
      <c r="GV3422" s="29"/>
      <c r="GW3422" s="29"/>
      <c r="GX3422" s="29"/>
      <c r="GY3422" s="29"/>
      <c r="GZ3422" s="29"/>
      <c r="HA3422" s="29"/>
      <c r="HB3422" s="29"/>
      <c r="HC3422" s="29"/>
      <c r="HD3422" s="29"/>
      <c r="HE3422" s="29"/>
      <c r="HF3422" s="29"/>
      <c r="HG3422" s="29"/>
      <c r="HH3422" s="29"/>
      <c r="HI3422" s="29"/>
      <c r="HJ3422" s="29"/>
      <c r="HK3422" s="29"/>
      <c r="HL3422" s="29"/>
      <c r="HM3422" s="29"/>
      <c r="HN3422" s="29"/>
      <c r="HO3422" s="29"/>
      <c r="HP3422" s="29"/>
      <c r="HQ3422" s="29"/>
      <c r="HR3422" s="29"/>
      <c r="HS3422" s="29"/>
      <c r="HT3422" s="29"/>
      <c r="HU3422" s="29"/>
      <c r="HV3422" s="29"/>
      <c r="HW3422" s="29"/>
      <c r="HX3422" s="29"/>
      <c r="HY3422" s="29"/>
      <c r="HZ3422" s="29"/>
      <c r="IA3422" s="29"/>
      <c r="IB3422" s="29"/>
      <c r="IC3422" s="29"/>
      <c r="ID3422" s="29"/>
      <c r="IE3422" s="29"/>
      <c r="IF3422" s="29"/>
      <c r="IG3422" s="29"/>
      <c r="IH3422" s="29"/>
      <c r="II3422" s="29"/>
      <c r="IJ3422" s="29"/>
      <c r="IK3422" s="29"/>
      <c r="IL3422" s="29"/>
      <c r="IM3422" s="29"/>
      <c r="IN3422" s="29"/>
      <c r="IO3422" s="29"/>
      <c r="IP3422" s="29"/>
      <c r="IQ3422" s="29"/>
      <c r="IR3422" s="29"/>
      <c r="IS3422" s="29"/>
      <c r="IT3422" s="29"/>
      <c r="IU3422" s="29"/>
      <c r="IV3422" s="29"/>
      <c r="IW3422" s="29"/>
      <c r="IX3422" s="29"/>
      <c r="IY3422" s="29"/>
      <c r="IZ3422" s="29"/>
      <c r="JA3422" s="29"/>
      <c r="JB3422" s="29"/>
      <c r="JC3422" s="29"/>
      <c r="JD3422" s="29"/>
      <c r="JE3422" s="29"/>
      <c r="JF3422" s="29"/>
      <c r="JG3422" s="29"/>
      <c r="JH3422" s="29"/>
      <c r="JI3422" s="29"/>
      <c r="JJ3422" s="29"/>
      <c r="JK3422" s="29"/>
      <c r="JL3422" s="29"/>
      <c r="JM3422" s="29"/>
      <c r="JN3422" s="29"/>
      <c r="JO3422" s="29"/>
      <c r="JP3422" s="29"/>
      <c r="JQ3422" s="29"/>
      <c r="JR3422" s="29"/>
      <c r="JS3422" s="29"/>
      <c r="JT3422" s="29"/>
      <c r="JU3422" s="29"/>
      <c r="JV3422" s="29"/>
      <c r="JW3422" s="29"/>
      <c r="JX3422" s="29"/>
      <c r="JY3422" s="29"/>
      <c r="JZ3422" s="29"/>
      <c r="KA3422" s="29"/>
      <c r="KB3422" s="29"/>
      <c r="KC3422" s="29"/>
      <c r="KD3422" s="29"/>
      <c r="KE3422" s="29"/>
      <c r="KF3422" s="29"/>
      <c r="KG3422" s="29"/>
      <c r="KH3422" s="29"/>
      <c r="KI3422" s="29"/>
      <c r="KJ3422" s="29"/>
      <c r="KK3422" s="29"/>
      <c r="KL3422" s="29"/>
      <c r="KM3422" s="29"/>
      <c r="KN3422" s="29"/>
      <c r="KO3422" s="29"/>
      <c r="KP3422" s="29"/>
      <c r="KQ3422" s="29"/>
      <c r="KR3422" s="29"/>
      <c r="KS3422" s="29"/>
      <c r="KT3422" s="29"/>
      <c r="KU3422" s="29"/>
      <c r="KV3422" s="29"/>
      <c r="KW3422" s="29"/>
      <c r="KX3422" s="29"/>
      <c r="KY3422" s="29"/>
      <c r="KZ3422" s="29"/>
      <c r="LA3422" s="29"/>
      <c r="LB3422" s="29"/>
      <c r="LC3422" s="29"/>
      <c r="LD3422" s="29"/>
      <c r="LE3422" s="29"/>
      <c r="LF3422" s="29"/>
      <c r="LG3422" s="29"/>
      <c r="LH3422" s="29"/>
      <c r="LI3422" s="29"/>
      <c r="LJ3422" s="29"/>
      <c r="LK3422" s="29"/>
      <c r="LL3422" s="29"/>
      <c r="LM3422" s="29"/>
      <c r="LN3422" s="29"/>
      <c r="LO3422" s="29"/>
      <c r="LP3422" s="29"/>
      <c r="LQ3422" s="29"/>
      <c r="LR3422" s="29"/>
      <c r="LS3422" s="29"/>
      <c r="LT3422" s="29"/>
      <c r="LU3422" s="29"/>
      <c r="LV3422" s="29"/>
      <c r="LW3422" s="29"/>
      <c r="LX3422" s="29"/>
      <c r="LY3422" s="29"/>
      <c r="LZ3422" s="29"/>
      <c r="MA3422" s="29"/>
      <c r="MB3422" s="29"/>
      <c r="MC3422" s="29"/>
      <c r="MD3422" s="29"/>
      <c r="ME3422" s="29"/>
      <c r="MF3422" s="29"/>
      <c r="MG3422" s="29"/>
      <c r="MH3422" s="29"/>
      <c r="MI3422" s="29"/>
      <c r="MJ3422" s="29"/>
      <c r="MK3422" s="29"/>
      <c r="ML3422" s="29"/>
      <c r="MM3422" s="29"/>
      <c r="MN3422" s="29"/>
      <c r="MO3422" s="29"/>
      <c r="MP3422" s="29"/>
      <c r="MQ3422" s="29"/>
      <c r="MR3422" s="29"/>
      <c r="MS3422" s="29"/>
      <c r="MT3422" s="29"/>
      <c r="MU3422" s="29"/>
      <c r="MV3422" s="29"/>
      <c r="MW3422" s="29"/>
      <c r="MX3422" s="29"/>
      <c r="MY3422" s="29"/>
      <c r="MZ3422" s="29"/>
      <c r="NA3422" s="29"/>
      <c r="NB3422" s="29"/>
      <c r="NC3422" s="29"/>
      <c r="ND3422" s="29"/>
      <c r="NE3422" s="29"/>
      <c r="NF3422" s="29"/>
      <c r="NG3422" s="29"/>
      <c r="NH3422" s="29"/>
      <c r="NI3422" s="29"/>
      <c r="NJ3422" s="29"/>
      <c r="NK3422" s="29"/>
      <c r="NL3422" s="29"/>
      <c r="NM3422" s="29"/>
      <c r="NN3422" s="29"/>
      <c r="NO3422" s="29"/>
      <c r="NP3422" s="29"/>
      <c r="NQ3422" s="29"/>
      <c r="NR3422" s="29"/>
      <c r="NS3422" s="29"/>
      <c r="NT3422" s="29"/>
      <c r="NU3422" s="29"/>
      <c r="NV3422" s="29"/>
      <c r="NW3422" s="29"/>
      <c r="NX3422" s="29"/>
      <c r="NY3422" s="29"/>
      <c r="NZ3422" s="29"/>
      <c r="OA3422" s="29"/>
      <c r="OB3422" s="29"/>
      <c r="OC3422" s="29"/>
      <c r="OD3422" s="29"/>
      <c r="OE3422" s="29"/>
      <c r="OF3422" s="29"/>
      <c r="OG3422" s="29"/>
      <c r="OH3422" s="29"/>
    </row>
    <row r="3423" spans="1:398" ht="16.5" customHeight="1">
      <c r="A3423" s="41" t="s">
        <v>8908</v>
      </c>
      <c r="B3423" s="41"/>
      <c r="C3423" s="368"/>
      <c r="D3423" s="41"/>
      <c r="E3423" s="308" t="s">
        <v>90</v>
      </c>
      <c r="F3423" s="308" t="s">
        <v>125</v>
      </c>
      <c r="G3423" s="308" t="s">
        <v>2725</v>
      </c>
      <c r="H3423" s="308">
        <v>2010</v>
      </c>
      <c r="I3423" s="308">
        <v>1</v>
      </c>
      <c r="J3423" s="308">
        <v>0</v>
      </c>
      <c r="K3423" s="308">
        <v>0</v>
      </c>
      <c r="L3423" s="16" t="s">
        <v>2645</v>
      </c>
      <c r="M3423" s="106"/>
      <c r="N3423" s="16" t="s">
        <v>2570</v>
      </c>
      <c r="O3423" s="17">
        <v>1920</v>
      </c>
      <c r="P3423" s="17">
        <v>0</v>
      </c>
      <c r="Q3423" s="17">
        <v>0</v>
      </c>
      <c r="R3423" s="18" t="s">
        <v>33</v>
      </c>
      <c r="S3423" s="19">
        <v>60</v>
      </c>
      <c r="T3423" s="19">
        <v>110</v>
      </c>
      <c r="U3423" s="19">
        <v>2</v>
      </c>
      <c r="V3423" s="19">
        <v>0</v>
      </c>
      <c r="W3423" s="20">
        <v>0.35</v>
      </c>
      <c r="X3423" s="21">
        <v>672</v>
      </c>
      <c r="Y3423" s="22" t="s">
        <v>33</v>
      </c>
      <c r="Z3423" s="14"/>
      <c r="AA3423" s="24"/>
      <c r="AB3423" s="14"/>
      <c r="AC3423" s="14"/>
      <c r="AD3423" s="25"/>
      <c r="AE3423" s="26"/>
      <c r="AF3423" s="27"/>
      <c r="AG3423" s="315"/>
      <c r="AH3423" s="315"/>
      <c r="AI3423" s="315"/>
      <c r="AJ3423" s="315"/>
      <c r="AK3423" s="315"/>
      <c r="AL3423" s="315"/>
      <c r="AM3423" s="315"/>
      <c r="AN3423" s="315"/>
      <c r="AO3423" s="315"/>
      <c r="AP3423" s="29"/>
      <c r="AQ3423" s="29"/>
      <c r="AR3423" s="29"/>
      <c r="AS3423" s="29"/>
      <c r="AT3423" s="29"/>
      <c r="AU3423" s="29"/>
      <c r="AV3423" s="29"/>
      <c r="AW3423" s="29"/>
      <c r="AX3423" s="29"/>
      <c r="AY3423" s="29"/>
      <c r="AZ3423" s="29"/>
      <c r="BA3423" s="29"/>
      <c r="BB3423" s="29"/>
      <c r="BC3423" s="29"/>
      <c r="BD3423" s="29"/>
      <c r="BE3423" s="29"/>
      <c r="BF3423" s="29"/>
      <c r="BG3423" s="29"/>
      <c r="BH3423" s="29"/>
      <c r="BI3423" s="29"/>
      <c r="BJ3423" s="29"/>
      <c r="BK3423" s="29"/>
      <c r="BL3423" s="29"/>
      <c r="BM3423" s="29"/>
      <c r="BN3423" s="29"/>
      <c r="BO3423" s="29"/>
      <c r="BP3423" s="29"/>
      <c r="BQ3423" s="29"/>
      <c r="BR3423" s="29"/>
      <c r="BS3423" s="29"/>
      <c r="BT3423" s="29"/>
      <c r="BU3423" s="29"/>
      <c r="BV3423" s="29"/>
      <c r="BW3423" s="29"/>
      <c r="BX3423" s="29"/>
      <c r="BY3423" s="29"/>
      <c r="BZ3423" s="29"/>
      <c r="CA3423" s="29"/>
      <c r="CB3423" s="29"/>
      <c r="CC3423" s="29"/>
      <c r="CD3423" s="29"/>
      <c r="CE3423" s="29"/>
      <c r="CF3423" s="29"/>
      <c r="CG3423" s="29"/>
      <c r="CH3423" s="29"/>
      <c r="CI3423" s="29"/>
      <c r="CJ3423" s="29"/>
      <c r="CK3423" s="29"/>
      <c r="CL3423" s="29"/>
      <c r="CM3423" s="29"/>
      <c r="CN3423" s="29"/>
      <c r="CO3423" s="29"/>
      <c r="CP3423" s="29"/>
      <c r="CQ3423" s="29"/>
      <c r="CR3423" s="29"/>
      <c r="CS3423" s="29"/>
      <c r="CT3423" s="29"/>
      <c r="CU3423" s="29"/>
      <c r="CV3423" s="29"/>
      <c r="CW3423" s="29"/>
      <c r="CX3423" s="29"/>
      <c r="CY3423" s="29"/>
      <c r="CZ3423" s="29"/>
      <c r="DA3423" s="29"/>
      <c r="DB3423" s="29"/>
      <c r="DC3423" s="29"/>
      <c r="DD3423" s="29"/>
      <c r="DE3423" s="29"/>
      <c r="DF3423" s="29"/>
      <c r="DG3423" s="29"/>
      <c r="DH3423" s="29"/>
      <c r="DI3423" s="29"/>
      <c r="DJ3423" s="29"/>
      <c r="DK3423" s="29"/>
      <c r="DL3423" s="29"/>
      <c r="DM3423" s="29"/>
      <c r="DN3423" s="29"/>
      <c r="DO3423" s="29"/>
      <c r="DP3423" s="29"/>
      <c r="DQ3423" s="29"/>
      <c r="DR3423" s="29"/>
      <c r="DS3423" s="29"/>
      <c r="DT3423" s="29"/>
      <c r="DU3423" s="29"/>
      <c r="DV3423" s="29"/>
      <c r="DW3423" s="29"/>
      <c r="DX3423" s="29"/>
      <c r="DY3423" s="29"/>
      <c r="DZ3423" s="29"/>
      <c r="EA3423" s="29"/>
      <c r="EB3423" s="29"/>
      <c r="EC3423" s="29"/>
      <c r="ED3423" s="29"/>
      <c r="EE3423" s="29"/>
      <c r="EF3423" s="29"/>
      <c r="EG3423" s="29"/>
      <c r="EH3423" s="29"/>
      <c r="EI3423" s="29"/>
      <c r="EJ3423" s="29"/>
      <c r="EK3423" s="29"/>
      <c r="EL3423" s="29"/>
      <c r="EM3423" s="29"/>
      <c r="EN3423" s="29"/>
      <c r="EO3423" s="29"/>
      <c r="EP3423" s="29"/>
      <c r="EQ3423" s="29"/>
      <c r="ER3423" s="29"/>
      <c r="ES3423" s="29"/>
      <c r="ET3423" s="29"/>
      <c r="EU3423" s="29"/>
      <c r="EV3423" s="29"/>
      <c r="EW3423" s="29"/>
      <c r="EX3423" s="29"/>
      <c r="EY3423" s="29"/>
      <c r="EZ3423" s="29"/>
      <c r="FA3423" s="29"/>
      <c r="FB3423" s="29"/>
      <c r="FC3423" s="29"/>
      <c r="FD3423" s="29"/>
      <c r="FE3423" s="29"/>
      <c r="FF3423" s="29"/>
      <c r="FG3423" s="29"/>
      <c r="FH3423" s="29"/>
      <c r="FI3423" s="29"/>
      <c r="FJ3423" s="29"/>
      <c r="FK3423" s="29"/>
      <c r="FL3423" s="29"/>
      <c r="FM3423" s="29"/>
      <c r="FN3423" s="29"/>
      <c r="FO3423" s="29"/>
      <c r="FP3423" s="29"/>
      <c r="FQ3423" s="29"/>
      <c r="FR3423" s="29"/>
      <c r="FS3423" s="29"/>
      <c r="FT3423" s="29"/>
      <c r="FU3423" s="29"/>
      <c r="FV3423" s="29"/>
      <c r="FW3423" s="29"/>
      <c r="FX3423" s="29"/>
      <c r="FY3423" s="29"/>
      <c r="FZ3423" s="29"/>
      <c r="GA3423" s="29"/>
      <c r="GB3423" s="29"/>
      <c r="GC3423" s="29"/>
      <c r="GD3423" s="29"/>
      <c r="GE3423" s="29"/>
      <c r="GF3423" s="29"/>
      <c r="GG3423" s="29"/>
      <c r="GH3423" s="29"/>
      <c r="GI3423" s="29"/>
      <c r="GJ3423" s="29"/>
      <c r="GK3423" s="29"/>
      <c r="GL3423" s="29"/>
      <c r="GM3423" s="29"/>
      <c r="GN3423" s="29"/>
      <c r="GO3423" s="29"/>
      <c r="GP3423" s="29"/>
      <c r="GQ3423" s="29"/>
      <c r="GR3423" s="29"/>
      <c r="GS3423" s="29"/>
      <c r="GT3423" s="29"/>
      <c r="GU3423" s="29"/>
      <c r="GV3423" s="29"/>
      <c r="GW3423" s="29"/>
      <c r="GX3423" s="29"/>
      <c r="GY3423" s="29"/>
      <c r="GZ3423" s="29"/>
      <c r="HA3423" s="29"/>
      <c r="HB3423" s="29"/>
      <c r="HC3423" s="29"/>
      <c r="HD3423" s="29"/>
      <c r="HE3423" s="29"/>
      <c r="HF3423" s="29"/>
      <c r="HG3423" s="29"/>
      <c r="HH3423" s="29"/>
      <c r="HI3423" s="29"/>
      <c r="HJ3423" s="29"/>
      <c r="HK3423" s="29"/>
      <c r="HL3423" s="29"/>
      <c r="HM3423" s="29"/>
      <c r="HN3423" s="29"/>
      <c r="HO3423" s="29"/>
      <c r="HP3423" s="29"/>
      <c r="HQ3423" s="29"/>
      <c r="HR3423" s="29"/>
      <c r="HS3423" s="29"/>
      <c r="HT3423" s="29"/>
      <c r="HU3423" s="29"/>
      <c r="HV3423" s="29"/>
      <c r="HW3423" s="29"/>
      <c r="HX3423" s="29"/>
      <c r="HY3423" s="29"/>
      <c r="HZ3423" s="29"/>
      <c r="IA3423" s="29"/>
      <c r="IB3423" s="29"/>
      <c r="IC3423" s="29"/>
      <c r="ID3423" s="29"/>
      <c r="IE3423" s="29"/>
      <c r="IF3423" s="29"/>
      <c r="IG3423" s="29"/>
      <c r="IH3423" s="29"/>
      <c r="II3423" s="29"/>
      <c r="IJ3423" s="29"/>
      <c r="IK3423" s="29"/>
      <c r="IL3423" s="29"/>
      <c r="IM3423" s="29"/>
      <c r="IN3423" s="29"/>
      <c r="IO3423" s="29"/>
      <c r="IP3423" s="29"/>
      <c r="IQ3423" s="29"/>
      <c r="IR3423" s="29"/>
      <c r="IS3423" s="29"/>
      <c r="IT3423" s="29"/>
      <c r="IU3423" s="29"/>
      <c r="IV3423" s="29"/>
      <c r="IW3423" s="29"/>
      <c r="IX3423" s="29"/>
      <c r="IY3423" s="29"/>
      <c r="IZ3423" s="29"/>
      <c r="JA3423" s="29"/>
      <c r="JB3423" s="29"/>
      <c r="JC3423" s="29"/>
      <c r="JD3423" s="29"/>
      <c r="JE3423" s="29"/>
      <c r="JF3423" s="29"/>
      <c r="JG3423" s="29"/>
      <c r="JH3423" s="29"/>
      <c r="JI3423" s="29"/>
      <c r="JJ3423" s="29"/>
      <c r="JK3423" s="29"/>
      <c r="JL3423" s="29"/>
      <c r="JM3423" s="29"/>
      <c r="JN3423" s="29"/>
      <c r="JO3423" s="29"/>
      <c r="JP3423" s="29"/>
      <c r="JQ3423" s="29"/>
      <c r="JR3423" s="29"/>
      <c r="JS3423" s="29"/>
      <c r="JT3423" s="29"/>
      <c r="JU3423" s="29"/>
      <c r="JV3423" s="29"/>
      <c r="JW3423" s="29"/>
      <c r="JX3423" s="29"/>
      <c r="JY3423" s="29"/>
      <c r="JZ3423" s="29"/>
      <c r="KA3423" s="29"/>
      <c r="KB3423" s="29"/>
      <c r="KC3423" s="29"/>
      <c r="KD3423" s="29"/>
      <c r="KE3423" s="29"/>
      <c r="KF3423" s="29"/>
      <c r="KG3423" s="29"/>
      <c r="KH3423" s="29"/>
      <c r="KI3423" s="29"/>
      <c r="KJ3423" s="29"/>
      <c r="KK3423" s="29"/>
      <c r="KL3423" s="29"/>
      <c r="KM3423" s="29"/>
      <c r="KN3423" s="29"/>
      <c r="KO3423" s="29"/>
      <c r="KP3423" s="29"/>
      <c r="KQ3423" s="29"/>
      <c r="KR3423" s="29"/>
      <c r="KS3423" s="29"/>
      <c r="KT3423" s="29"/>
      <c r="KU3423" s="29"/>
      <c r="KV3423" s="29"/>
      <c r="KW3423" s="29"/>
      <c r="KX3423" s="29"/>
      <c r="KY3423" s="29"/>
      <c r="KZ3423" s="29"/>
      <c r="LA3423" s="29"/>
      <c r="LB3423" s="29"/>
      <c r="LC3423" s="29"/>
      <c r="LD3423" s="29"/>
      <c r="LE3423" s="29"/>
      <c r="LF3423" s="29"/>
      <c r="LG3423" s="29"/>
      <c r="LH3423" s="29"/>
      <c r="LI3423" s="29"/>
      <c r="LJ3423" s="29"/>
      <c r="LK3423" s="29"/>
      <c r="LL3423" s="29"/>
      <c r="LM3423" s="29"/>
      <c r="LN3423" s="29"/>
      <c r="LO3423" s="29"/>
      <c r="LP3423" s="29"/>
      <c r="LQ3423" s="29"/>
      <c r="LR3423" s="29"/>
      <c r="LS3423" s="29"/>
      <c r="LT3423" s="29"/>
      <c r="LU3423" s="29"/>
      <c r="LV3423" s="29"/>
      <c r="LW3423" s="29"/>
      <c r="LX3423" s="29"/>
      <c r="LY3423" s="29"/>
      <c r="LZ3423" s="29"/>
      <c r="MA3423" s="29"/>
      <c r="MB3423" s="29"/>
      <c r="MC3423" s="29"/>
      <c r="MD3423" s="29"/>
      <c r="ME3423" s="29"/>
      <c r="MF3423" s="29"/>
      <c r="MG3423" s="29"/>
      <c r="MH3423" s="29"/>
      <c r="MI3423" s="29"/>
      <c r="MJ3423" s="29"/>
      <c r="MK3423" s="29"/>
      <c r="ML3423" s="29"/>
      <c r="MM3423" s="29"/>
      <c r="MN3423" s="29"/>
      <c r="MO3423" s="29"/>
      <c r="MP3423" s="29"/>
      <c r="MQ3423" s="29"/>
      <c r="MR3423" s="29"/>
      <c r="MS3423" s="29"/>
      <c r="MT3423" s="29"/>
      <c r="MU3423" s="29"/>
      <c r="MV3423" s="29"/>
      <c r="MW3423" s="29"/>
      <c r="MX3423" s="29"/>
      <c r="MY3423" s="29"/>
      <c r="MZ3423" s="29"/>
      <c r="NA3423" s="29"/>
      <c r="NB3423" s="29"/>
      <c r="NC3423" s="29"/>
      <c r="ND3423" s="29"/>
      <c r="NE3423" s="29"/>
      <c r="NF3423" s="29"/>
      <c r="NG3423" s="29"/>
      <c r="NH3423" s="29"/>
      <c r="NI3423" s="29"/>
      <c r="NJ3423" s="29"/>
      <c r="NK3423" s="29"/>
      <c r="NL3423" s="29"/>
      <c r="NM3423" s="29"/>
      <c r="NN3423" s="29"/>
      <c r="NO3423" s="29"/>
      <c r="NP3423" s="29"/>
      <c r="NQ3423" s="29"/>
      <c r="NR3423" s="29"/>
      <c r="NS3423" s="29"/>
      <c r="NT3423" s="29"/>
      <c r="NU3423" s="29"/>
      <c r="NV3423" s="29"/>
      <c r="NW3423" s="29"/>
      <c r="NX3423" s="29"/>
      <c r="NY3423" s="29"/>
      <c r="NZ3423" s="29"/>
      <c r="OA3423" s="29"/>
      <c r="OB3423" s="29"/>
      <c r="OC3423" s="29"/>
      <c r="OD3423" s="29"/>
      <c r="OE3423" s="29"/>
      <c r="OF3423" s="29"/>
      <c r="OG3423" s="29"/>
      <c r="OH3423" s="29"/>
    </row>
    <row r="3424" spans="1:398" ht="16.5" customHeight="1">
      <c r="A3424" s="41" t="s">
        <v>8908</v>
      </c>
      <c r="B3424" s="41"/>
      <c r="C3424" s="368"/>
      <c r="D3424" s="41"/>
      <c r="E3424" s="308" t="s">
        <v>79</v>
      </c>
      <c r="F3424" s="308" t="s">
        <v>163</v>
      </c>
      <c r="G3424" s="308" t="s">
        <v>2726</v>
      </c>
      <c r="H3424" s="308">
        <v>2010</v>
      </c>
      <c r="I3424" s="308">
        <v>1</v>
      </c>
      <c r="J3424" s="308">
        <v>0</v>
      </c>
      <c r="K3424" s="308">
        <v>0</v>
      </c>
      <c r="L3424" s="16" t="s">
        <v>2727</v>
      </c>
      <c r="M3424" s="106"/>
      <c r="N3424" s="16" t="s">
        <v>2570</v>
      </c>
      <c r="O3424" s="17">
        <v>1920</v>
      </c>
      <c r="P3424" s="17">
        <v>0</v>
      </c>
      <c r="Q3424" s="17">
        <v>0</v>
      </c>
      <c r="R3424" s="18" t="s">
        <v>33</v>
      </c>
      <c r="S3424" s="19">
        <v>60</v>
      </c>
      <c r="T3424" s="19">
        <v>110</v>
      </c>
      <c r="U3424" s="19">
        <v>2</v>
      </c>
      <c r="V3424" s="19">
        <v>0</v>
      </c>
      <c r="W3424" s="20">
        <v>0.35</v>
      </c>
      <c r="X3424" s="21">
        <v>672</v>
      </c>
      <c r="Y3424" s="22" t="s">
        <v>33</v>
      </c>
      <c r="Z3424" s="14"/>
      <c r="AA3424" s="24"/>
      <c r="AB3424" s="14"/>
      <c r="AC3424" s="14"/>
      <c r="AD3424" s="25"/>
      <c r="AE3424" s="26"/>
      <c r="AF3424" s="27"/>
      <c r="AG3424" s="315"/>
      <c r="AH3424" s="315"/>
      <c r="AI3424" s="315"/>
      <c r="AJ3424" s="315"/>
      <c r="AK3424" s="315"/>
      <c r="AL3424" s="315"/>
      <c r="AM3424" s="315"/>
      <c r="AN3424" s="315"/>
      <c r="AO3424" s="315"/>
      <c r="AP3424" s="29"/>
      <c r="AQ3424" s="29"/>
      <c r="AR3424" s="29"/>
      <c r="AS3424" s="29"/>
      <c r="AT3424" s="29"/>
      <c r="AU3424" s="29"/>
      <c r="AV3424" s="29"/>
      <c r="AW3424" s="29"/>
      <c r="AX3424" s="29"/>
      <c r="AY3424" s="29"/>
      <c r="AZ3424" s="29"/>
      <c r="BA3424" s="29"/>
      <c r="BB3424" s="29"/>
      <c r="BC3424" s="29"/>
      <c r="BD3424" s="29"/>
      <c r="BE3424" s="29"/>
      <c r="BF3424" s="29"/>
      <c r="BG3424" s="29"/>
      <c r="BH3424" s="29"/>
      <c r="BI3424" s="29"/>
      <c r="BJ3424" s="29"/>
      <c r="BK3424" s="29"/>
      <c r="BL3424" s="29"/>
      <c r="BM3424" s="29"/>
      <c r="BN3424" s="29"/>
      <c r="BO3424" s="29"/>
      <c r="BP3424" s="29"/>
      <c r="BQ3424" s="29"/>
      <c r="BR3424" s="29"/>
      <c r="BS3424" s="29"/>
      <c r="BT3424" s="29"/>
      <c r="BU3424" s="29"/>
      <c r="BV3424" s="29"/>
      <c r="BW3424" s="29"/>
      <c r="BX3424" s="29"/>
      <c r="BY3424" s="29"/>
      <c r="BZ3424" s="29"/>
      <c r="CA3424" s="29"/>
      <c r="CB3424" s="29"/>
      <c r="CC3424" s="29"/>
      <c r="CD3424" s="29"/>
      <c r="CE3424" s="29"/>
      <c r="CF3424" s="29"/>
      <c r="CG3424" s="29"/>
      <c r="CH3424" s="29"/>
      <c r="CI3424" s="29"/>
      <c r="CJ3424" s="29"/>
      <c r="CK3424" s="29"/>
      <c r="CL3424" s="29"/>
      <c r="CM3424" s="29"/>
      <c r="CN3424" s="29"/>
      <c r="CO3424" s="29"/>
      <c r="CP3424" s="29"/>
      <c r="CQ3424" s="29"/>
      <c r="CR3424" s="29"/>
      <c r="CS3424" s="29"/>
      <c r="CT3424" s="29"/>
      <c r="CU3424" s="29"/>
      <c r="CV3424" s="29"/>
      <c r="CW3424" s="29"/>
      <c r="CX3424" s="29"/>
      <c r="CY3424" s="29"/>
      <c r="CZ3424" s="29"/>
      <c r="DA3424" s="29"/>
      <c r="DB3424" s="29"/>
      <c r="DC3424" s="29"/>
      <c r="DD3424" s="29"/>
      <c r="DE3424" s="29"/>
      <c r="DF3424" s="29"/>
      <c r="DG3424" s="29"/>
      <c r="DH3424" s="29"/>
      <c r="DI3424" s="29"/>
      <c r="DJ3424" s="29"/>
      <c r="DK3424" s="29"/>
      <c r="DL3424" s="29"/>
      <c r="DM3424" s="29"/>
      <c r="DN3424" s="29"/>
      <c r="DO3424" s="29"/>
      <c r="DP3424" s="29"/>
      <c r="DQ3424" s="29"/>
      <c r="DR3424" s="29"/>
      <c r="DS3424" s="29"/>
      <c r="DT3424" s="29"/>
      <c r="DU3424" s="29"/>
      <c r="DV3424" s="29"/>
      <c r="DW3424" s="29"/>
      <c r="DX3424" s="29"/>
      <c r="DY3424" s="29"/>
      <c r="DZ3424" s="29"/>
      <c r="EA3424" s="29"/>
      <c r="EB3424" s="29"/>
      <c r="EC3424" s="29"/>
      <c r="ED3424" s="29"/>
      <c r="EE3424" s="29"/>
      <c r="EF3424" s="29"/>
      <c r="EG3424" s="29"/>
      <c r="EH3424" s="29"/>
      <c r="EI3424" s="29"/>
      <c r="EJ3424" s="29"/>
      <c r="EK3424" s="29"/>
      <c r="EL3424" s="29"/>
      <c r="EM3424" s="29"/>
      <c r="EN3424" s="29"/>
      <c r="EO3424" s="29"/>
      <c r="EP3424" s="29"/>
      <c r="EQ3424" s="29"/>
      <c r="ER3424" s="29"/>
      <c r="ES3424" s="29"/>
      <c r="ET3424" s="29"/>
      <c r="EU3424" s="29"/>
      <c r="EV3424" s="29"/>
      <c r="EW3424" s="29"/>
      <c r="EX3424" s="29"/>
      <c r="EY3424" s="29"/>
      <c r="EZ3424" s="29"/>
      <c r="FA3424" s="29"/>
      <c r="FB3424" s="29"/>
      <c r="FC3424" s="29"/>
      <c r="FD3424" s="29"/>
      <c r="FE3424" s="29"/>
      <c r="FF3424" s="29"/>
      <c r="FG3424" s="29"/>
      <c r="FH3424" s="29"/>
      <c r="FI3424" s="29"/>
      <c r="FJ3424" s="29"/>
      <c r="FK3424" s="29"/>
      <c r="FL3424" s="29"/>
      <c r="FM3424" s="29"/>
      <c r="FN3424" s="29"/>
      <c r="FO3424" s="29"/>
      <c r="FP3424" s="29"/>
      <c r="FQ3424" s="29"/>
      <c r="FR3424" s="29"/>
      <c r="FS3424" s="29"/>
      <c r="FT3424" s="29"/>
      <c r="FU3424" s="29"/>
      <c r="FV3424" s="29"/>
      <c r="FW3424" s="29"/>
      <c r="FX3424" s="29"/>
      <c r="FY3424" s="29"/>
      <c r="FZ3424" s="29"/>
      <c r="GA3424" s="29"/>
      <c r="GB3424" s="29"/>
      <c r="GC3424" s="29"/>
      <c r="GD3424" s="29"/>
      <c r="GE3424" s="29"/>
      <c r="GF3424" s="29"/>
      <c r="GG3424" s="29"/>
      <c r="GH3424" s="29"/>
      <c r="GI3424" s="29"/>
      <c r="GJ3424" s="29"/>
      <c r="GK3424" s="29"/>
      <c r="GL3424" s="29"/>
      <c r="GM3424" s="29"/>
      <c r="GN3424" s="29"/>
      <c r="GO3424" s="29"/>
      <c r="GP3424" s="29"/>
      <c r="GQ3424" s="29"/>
      <c r="GR3424" s="29"/>
      <c r="GS3424" s="29"/>
      <c r="GT3424" s="29"/>
      <c r="GU3424" s="29"/>
      <c r="GV3424" s="29"/>
      <c r="GW3424" s="29"/>
      <c r="GX3424" s="29"/>
      <c r="GY3424" s="29"/>
      <c r="GZ3424" s="29"/>
      <c r="HA3424" s="29"/>
      <c r="HB3424" s="29"/>
      <c r="HC3424" s="29"/>
      <c r="HD3424" s="29"/>
      <c r="HE3424" s="29"/>
      <c r="HF3424" s="29"/>
      <c r="HG3424" s="29"/>
      <c r="HH3424" s="29"/>
      <c r="HI3424" s="29"/>
      <c r="HJ3424" s="29"/>
      <c r="HK3424" s="29"/>
      <c r="HL3424" s="29"/>
      <c r="HM3424" s="29"/>
      <c r="HN3424" s="29"/>
      <c r="HO3424" s="29"/>
      <c r="HP3424" s="29"/>
      <c r="HQ3424" s="29"/>
      <c r="HR3424" s="29"/>
      <c r="HS3424" s="29"/>
      <c r="HT3424" s="29"/>
      <c r="HU3424" s="29"/>
      <c r="HV3424" s="29"/>
      <c r="HW3424" s="29"/>
      <c r="HX3424" s="29"/>
      <c r="HY3424" s="29"/>
      <c r="HZ3424" s="29"/>
      <c r="IA3424" s="29"/>
      <c r="IB3424" s="29"/>
      <c r="IC3424" s="29"/>
      <c r="ID3424" s="29"/>
      <c r="IE3424" s="29"/>
      <c r="IF3424" s="29"/>
      <c r="IG3424" s="29"/>
      <c r="IH3424" s="29"/>
      <c r="II3424" s="29"/>
      <c r="IJ3424" s="29"/>
      <c r="IK3424" s="29"/>
      <c r="IL3424" s="29"/>
      <c r="IM3424" s="29"/>
      <c r="IN3424" s="29"/>
      <c r="IO3424" s="29"/>
      <c r="IP3424" s="29"/>
      <c r="IQ3424" s="29"/>
      <c r="IR3424" s="29"/>
      <c r="IS3424" s="29"/>
      <c r="IT3424" s="29"/>
      <c r="IU3424" s="29"/>
      <c r="IV3424" s="29"/>
      <c r="IW3424" s="29"/>
      <c r="IX3424" s="29"/>
      <c r="IY3424" s="29"/>
      <c r="IZ3424" s="29"/>
      <c r="JA3424" s="29"/>
      <c r="JB3424" s="29"/>
      <c r="JC3424" s="29"/>
      <c r="JD3424" s="29"/>
      <c r="JE3424" s="29"/>
      <c r="JF3424" s="29"/>
      <c r="JG3424" s="29"/>
      <c r="JH3424" s="29"/>
      <c r="JI3424" s="29"/>
      <c r="JJ3424" s="29"/>
      <c r="JK3424" s="29"/>
      <c r="JL3424" s="29"/>
      <c r="JM3424" s="29"/>
      <c r="JN3424" s="29"/>
      <c r="JO3424" s="29"/>
      <c r="JP3424" s="29"/>
      <c r="JQ3424" s="29"/>
      <c r="JR3424" s="29"/>
      <c r="JS3424" s="29"/>
      <c r="JT3424" s="29"/>
      <c r="JU3424" s="29"/>
      <c r="JV3424" s="29"/>
      <c r="JW3424" s="29"/>
      <c r="JX3424" s="29"/>
      <c r="JY3424" s="29"/>
      <c r="JZ3424" s="29"/>
      <c r="KA3424" s="29"/>
      <c r="KB3424" s="29"/>
      <c r="KC3424" s="29"/>
      <c r="KD3424" s="29"/>
      <c r="KE3424" s="29"/>
      <c r="KF3424" s="29"/>
      <c r="KG3424" s="29"/>
      <c r="KH3424" s="29"/>
      <c r="KI3424" s="29"/>
      <c r="KJ3424" s="29"/>
      <c r="KK3424" s="29"/>
      <c r="KL3424" s="29"/>
      <c r="KM3424" s="29"/>
      <c r="KN3424" s="29"/>
      <c r="KO3424" s="29"/>
      <c r="KP3424" s="29"/>
      <c r="KQ3424" s="29"/>
      <c r="KR3424" s="29"/>
      <c r="KS3424" s="29"/>
      <c r="KT3424" s="29"/>
      <c r="KU3424" s="29"/>
      <c r="KV3424" s="29"/>
      <c r="KW3424" s="29"/>
      <c r="KX3424" s="29"/>
      <c r="KY3424" s="29"/>
      <c r="KZ3424" s="29"/>
      <c r="LA3424" s="29"/>
      <c r="LB3424" s="29"/>
      <c r="LC3424" s="29"/>
      <c r="LD3424" s="29"/>
      <c r="LE3424" s="29"/>
      <c r="LF3424" s="29"/>
      <c r="LG3424" s="29"/>
      <c r="LH3424" s="29"/>
      <c r="LI3424" s="29"/>
      <c r="LJ3424" s="29"/>
      <c r="LK3424" s="29"/>
      <c r="LL3424" s="29"/>
      <c r="LM3424" s="29"/>
      <c r="LN3424" s="29"/>
      <c r="LO3424" s="29"/>
      <c r="LP3424" s="29"/>
      <c r="LQ3424" s="29"/>
      <c r="LR3424" s="29"/>
      <c r="LS3424" s="29"/>
      <c r="LT3424" s="29"/>
      <c r="LU3424" s="29"/>
      <c r="LV3424" s="29"/>
      <c r="LW3424" s="29"/>
      <c r="LX3424" s="29"/>
      <c r="LY3424" s="29"/>
      <c r="LZ3424" s="29"/>
      <c r="MA3424" s="29"/>
      <c r="MB3424" s="29"/>
      <c r="MC3424" s="29"/>
      <c r="MD3424" s="29"/>
      <c r="ME3424" s="29"/>
      <c r="MF3424" s="29"/>
      <c r="MG3424" s="29"/>
      <c r="MH3424" s="29"/>
      <c r="MI3424" s="29"/>
      <c r="MJ3424" s="29"/>
      <c r="MK3424" s="29"/>
      <c r="ML3424" s="29"/>
      <c r="MM3424" s="29"/>
      <c r="MN3424" s="29"/>
      <c r="MO3424" s="29"/>
      <c r="MP3424" s="29"/>
      <c r="MQ3424" s="29"/>
      <c r="MR3424" s="29"/>
      <c r="MS3424" s="29"/>
      <c r="MT3424" s="29"/>
      <c r="MU3424" s="29"/>
      <c r="MV3424" s="29"/>
      <c r="MW3424" s="29"/>
      <c r="MX3424" s="29"/>
      <c r="MY3424" s="29"/>
      <c r="MZ3424" s="29"/>
      <c r="NA3424" s="29"/>
      <c r="NB3424" s="29"/>
      <c r="NC3424" s="29"/>
      <c r="ND3424" s="29"/>
      <c r="NE3424" s="29"/>
      <c r="NF3424" s="29"/>
      <c r="NG3424" s="29"/>
      <c r="NH3424" s="29"/>
      <c r="NI3424" s="29"/>
      <c r="NJ3424" s="29"/>
      <c r="NK3424" s="29"/>
      <c r="NL3424" s="29"/>
      <c r="NM3424" s="29"/>
      <c r="NN3424" s="29"/>
      <c r="NO3424" s="29"/>
      <c r="NP3424" s="29"/>
      <c r="NQ3424" s="29"/>
      <c r="NR3424" s="29"/>
      <c r="NS3424" s="29"/>
      <c r="NT3424" s="29"/>
      <c r="NU3424" s="29"/>
      <c r="NV3424" s="29"/>
      <c r="NW3424" s="29"/>
      <c r="NX3424" s="29"/>
      <c r="NY3424" s="29"/>
      <c r="NZ3424" s="29"/>
      <c r="OA3424" s="29"/>
      <c r="OB3424" s="29"/>
      <c r="OC3424" s="29"/>
      <c r="OD3424" s="29"/>
      <c r="OE3424" s="29"/>
      <c r="OF3424" s="29"/>
      <c r="OG3424" s="29"/>
      <c r="OH3424" s="29"/>
    </row>
    <row r="3425" spans="1:398" ht="16.5" customHeight="1">
      <c r="A3425" s="41" t="s">
        <v>8908</v>
      </c>
      <c r="B3425" s="41"/>
      <c r="C3425" s="368"/>
      <c r="D3425" s="41"/>
      <c r="E3425" s="308" t="s">
        <v>2728</v>
      </c>
      <c r="F3425" s="308" t="s">
        <v>36</v>
      </c>
      <c r="G3425" s="308" t="s">
        <v>2729</v>
      </c>
      <c r="H3425" s="308">
        <v>2011</v>
      </c>
      <c r="I3425" s="308">
        <v>1</v>
      </c>
      <c r="J3425" s="308">
        <v>0</v>
      </c>
      <c r="K3425" s="308">
        <v>0</v>
      </c>
      <c r="L3425" s="16" t="s">
        <v>2589</v>
      </c>
      <c r="M3425" s="106"/>
      <c r="N3425" s="16" t="s">
        <v>2570</v>
      </c>
      <c r="O3425" s="17">
        <v>1920</v>
      </c>
      <c r="P3425" s="17">
        <v>0</v>
      </c>
      <c r="Q3425" s="17">
        <v>0</v>
      </c>
      <c r="R3425" s="18" t="s">
        <v>33</v>
      </c>
      <c r="S3425" s="19">
        <v>60</v>
      </c>
      <c r="T3425" s="19">
        <v>110</v>
      </c>
      <c r="U3425" s="19">
        <v>2</v>
      </c>
      <c r="V3425" s="19">
        <v>0</v>
      </c>
      <c r="W3425" s="20">
        <v>0.35</v>
      </c>
      <c r="X3425" s="21">
        <v>672</v>
      </c>
      <c r="Y3425" s="22" t="s">
        <v>33</v>
      </c>
      <c r="Z3425" s="14"/>
      <c r="AA3425" s="24"/>
      <c r="AB3425" s="14"/>
      <c r="AC3425" s="14"/>
      <c r="AD3425" s="25"/>
      <c r="AE3425" s="26"/>
      <c r="AF3425" s="27"/>
      <c r="AG3425" s="315"/>
      <c r="AH3425" s="315"/>
      <c r="AI3425" s="315"/>
      <c r="AJ3425" s="315"/>
      <c r="AK3425" s="315"/>
      <c r="AL3425" s="315"/>
      <c r="AM3425" s="315"/>
      <c r="AN3425" s="315"/>
      <c r="AO3425" s="315"/>
      <c r="AP3425" s="29"/>
      <c r="AQ3425" s="29"/>
      <c r="AR3425" s="29"/>
      <c r="AS3425" s="29"/>
      <c r="AT3425" s="29"/>
      <c r="AU3425" s="29"/>
      <c r="AV3425" s="29"/>
      <c r="AW3425" s="29"/>
      <c r="AX3425" s="29"/>
      <c r="AY3425" s="29"/>
      <c r="AZ3425" s="29"/>
      <c r="BA3425" s="29"/>
      <c r="BB3425" s="29"/>
      <c r="BC3425" s="29"/>
      <c r="BD3425" s="29"/>
      <c r="BE3425" s="29"/>
      <c r="BF3425" s="29"/>
      <c r="BG3425" s="29"/>
      <c r="BH3425" s="29"/>
      <c r="BI3425" s="29"/>
      <c r="BJ3425" s="29"/>
      <c r="BK3425" s="29"/>
      <c r="BL3425" s="29"/>
      <c r="BM3425" s="29"/>
      <c r="BN3425" s="29"/>
      <c r="BO3425" s="29"/>
      <c r="BP3425" s="29"/>
      <c r="BQ3425" s="29"/>
      <c r="BR3425" s="29"/>
      <c r="BS3425" s="29"/>
      <c r="BT3425" s="29"/>
      <c r="BU3425" s="29"/>
      <c r="BV3425" s="29"/>
      <c r="BW3425" s="29"/>
      <c r="BX3425" s="29"/>
      <c r="BY3425" s="29"/>
      <c r="BZ3425" s="29"/>
      <c r="CA3425" s="29"/>
      <c r="CB3425" s="29"/>
      <c r="CC3425" s="29"/>
      <c r="CD3425" s="29"/>
      <c r="CE3425" s="29"/>
      <c r="CF3425" s="29"/>
      <c r="CG3425" s="29"/>
      <c r="CH3425" s="29"/>
      <c r="CI3425" s="29"/>
      <c r="CJ3425" s="29"/>
      <c r="CK3425" s="29"/>
      <c r="CL3425" s="29"/>
      <c r="CM3425" s="29"/>
      <c r="CN3425" s="29"/>
      <c r="CO3425" s="29"/>
      <c r="CP3425" s="29"/>
      <c r="CQ3425" s="29"/>
      <c r="CR3425" s="29"/>
      <c r="CS3425" s="29"/>
      <c r="CT3425" s="29"/>
      <c r="CU3425" s="29"/>
      <c r="CV3425" s="29"/>
      <c r="CW3425" s="29"/>
      <c r="CX3425" s="29"/>
      <c r="CY3425" s="29"/>
      <c r="CZ3425" s="29"/>
      <c r="DA3425" s="29"/>
      <c r="DB3425" s="29"/>
      <c r="DC3425" s="29"/>
      <c r="DD3425" s="29"/>
      <c r="DE3425" s="29"/>
      <c r="DF3425" s="29"/>
      <c r="DG3425" s="29"/>
      <c r="DH3425" s="29"/>
      <c r="DI3425" s="29"/>
      <c r="DJ3425" s="29"/>
      <c r="DK3425" s="29"/>
      <c r="DL3425" s="29"/>
      <c r="DM3425" s="29"/>
      <c r="DN3425" s="29"/>
      <c r="DO3425" s="29"/>
      <c r="DP3425" s="29"/>
      <c r="DQ3425" s="29"/>
      <c r="DR3425" s="29"/>
      <c r="DS3425" s="29"/>
      <c r="DT3425" s="29"/>
      <c r="DU3425" s="29"/>
      <c r="DV3425" s="29"/>
      <c r="DW3425" s="29"/>
      <c r="DX3425" s="29"/>
      <c r="DY3425" s="29"/>
      <c r="DZ3425" s="29"/>
      <c r="EA3425" s="29"/>
      <c r="EB3425" s="29"/>
      <c r="EC3425" s="29"/>
      <c r="ED3425" s="29"/>
      <c r="EE3425" s="29"/>
      <c r="EF3425" s="29"/>
      <c r="EG3425" s="29"/>
      <c r="EH3425" s="29"/>
      <c r="EI3425" s="29"/>
      <c r="EJ3425" s="29"/>
      <c r="EK3425" s="29"/>
      <c r="EL3425" s="29"/>
      <c r="EM3425" s="29"/>
      <c r="EN3425" s="29"/>
      <c r="EO3425" s="29"/>
      <c r="EP3425" s="29"/>
      <c r="EQ3425" s="29"/>
      <c r="ER3425" s="29"/>
      <c r="ES3425" s="29"/>
      <c r="ET3425" s="29"/>
      <c r="EU3425" s="29"/>
      <c r="EV3425" s="29"/>
      <c r="EW3425" s="29"/>
      <c r="EX3425" s="29"/>
      <c r="EY3425" s="29"/>
      <c r="EZ3425" s="29"/>
      <c r="FA3425" s="29"/>
      <c r="FB3425" s="29"/>
      <c r="FC3425" s="29"/>
      <c r="FD3425" s="29"/>
      <c r="FE3425" s="29"/>
      <c r="FF3425" s="29"/>
      <c r="FG3425" s="29"/>
      <c r="FH3425" s="29"/>
      <c r="FI3425" s="29"/>
      <c r="FJ3425" s="29"/>
      <c r="FK3425" s="29"/>
      <c r="FL3425" s="29"/>
      <c r="FM3425" s="29"/>
      <c r="FN3425" s="29"/>
      <c r="FO3425" s="29"/>
      <c r="FP3425" s="29"/>
      <c r="FQ3425" s="29"/>
      <c r="FR3425" s="29"/>
      <c r="FS3425" s="29"/>
      <c r="FT3425" s="29"/>
      <c r="FU3425" s="29"/>
      <c r="FV3425" s="29"/>
      <c r="FW3425" s="29"/>
      <c r="FX3425" s="29"/>
      <c r="FY3425" s="29"/>
      <c r="FZ3425" s="29"/>
      <c r="GA3425" s="29"/>
      <c r="GB3425" s="29"/>
      <c r="GC3425" s="29"/>
      <c r="GD3425" s="29"/>
      <c r="GE3425" s="29"/>
      <c r="GF3425" s="29"/>
      <c r="GG3425" s="29"/>
      <c r="GH3425" s="29"/>
      <c r="GI3425" s="29"/>
      <c r="GJ3425" s="29"/>
      <c r="GK3425" s="29"/>
      <c r="GL3425" s="29"/>
      <c r="GM3425" s="29"/>
      <c r="GN3425" s="29"/>
      <c r="GO3425" s="29"/>
      <c r="GP3425" s="29"/>
      <c r="GQ3425" s="29"/>
      <c r="GR3425" s="29"/>
      <c r="GS3425" s="29"/>
      <c r="GT3425" s="29"/>
      <c r="GU3425" s="29"/>
      <c r="GV3425" s="29"/>
      <c r="GW3425" s="29"/>
      <c r="GX3425" s="29"/>
      <c r="GY3425" s="29"/>
      <c r="GZ3425" s="29"/>
      <c r="HA3425" s="29"/>
      <c r="HB3425" s="29"/>
      <c r="HC3425" s="29"/>
      <c r="HD3425" s="29"/>
      <c r="HE3425" s="29"/>
      <c r="HF3425" s="29"/>
      <c r="HG3425" s="29"/>
      <c r="HH3425" s="29"/>
      <c r="HI3425" s="29"/>
      <c r="HJ3425" s="29"/>
      <c r="HK3425" s="29"/>
      <c r="HL3425" s="29"/>
      <c r="HM3425" s="29"/>
      <c r="HN3425" s="29"/>
      <c r="HO3425" s="29"/>
      <c r="HP3425" s="29"/>
      <c r="HQ3425" s="29"/>
      <c r="HR3425" s="29"/>
      <c r="HS3425" s="29"/>
      <c r="HT3425" s="29"/>
      <c r="HU3425" s="29"/>
      <c r="HV3425" s="29"/>
      <c r="HW3425" s="29"/>
      <c r="HX3425" s="29"/>
      <c r="HY3425" s="29"/>
      <c r="HZ3425" s="29"/>
      <c r="IA3425" s="29"/>
      <c r="IB3425" s="29"/>
      <c r="IC3425" s="29"/>
      <c r="ID3425" s="29"/>
      <c r="IE3425" s="29"/>
      <c r="IF3425" s="29"/>
      <c r="IG3425" s="29"/>
      <c r="IH3425" s="29"/>
      <c r="II3425" s="29"/>
      <c r="IJ3425" s="29"/>
      <c r="IK3425" s="29"/>
      <c r="IL3425" s="29"/>
      <c r="IM3425" s="29"/>
      <c r="IN3425" s="29"/>
      <c r="IO3425" s="29"/>
      <c r="IP3425" s="29"/>
      <c r="IQ3425" s="29"/>
      <c r="IR3425" s="29"/>
      <c r="IS3425" s="29"/>
      <c r="IT3425" s="29"/>
      <c r="IU3425" s="29"/>
      <c r="IV3425" s="29"/>
      <c r="IW3425" s="29"/>
      <c r="IX3425" s="29"/>
      <c r="IY3425" s="29"/>
      <c r="IZ3425" s="29"/>
      <c r="JA3425" s="29"/>
      <c r="JB3425" s="29"/>
      <c r="JC3425" s="29"/>
      <c r="JD3425" s="29"/>
      <c r="JE3425" s="29"/>
      <c r="JF3425" s="29"/>
      <c r="JG3425" s="29"/>
      <c r="JH3425" s="29"/>
      <c r="JI3425" s="29"/>
      <c r="JJ3425" s="29"/>
      <c r="JK3425" s="29"/>
      <c r="JL3425" s="29"/>
      <c r="JM3425" s="29"/>
      <c r="JN3425" s="29"/>
      <c r="JO3425" s="29"/>
      <c r="JP3425" s="29"/>
      <c r="JQ3425" s="29"/>
      <c r="JR3425" s="29"/>
      <c r="JS3425" s="29"/>
      <c r="JT3425" s="29"/>
      <c r="JU3425" s="29"/>
      <c r="JV3425" s="29"/>
      <c r="JW3425" s="29"/>
      <c r="JX3425" s="29"/>
      <c r="JY3425" s="29"/>
      <c r="JZ3425" s="29"/>
      <c r="KA3425" s="29"/>
      <c r="KB3425" s="29"/>
      <c r="KC3425" s="29"/>
      <c r="KD3425" s="29"/>
      <c r="KE3425" s="29"/>
      <c r="KF3425" s="29"/>
      <c r="KG3425" s="29"/>
      <c r="KH3425" s="29"/>
      <c r="KI3425" s="29"/>
      <c r="KJ3425" s="29"/>
      <c r="KK3425" s="29"/>
      <c r="KL3425" s="29"/>
      <c r="KM3425" s="29"/>
      <c r="KN3425" s="29"/>
      <c r="KO3425" s="29"/>
      <c r="KP3425" s="29"/>
      <c r="KQ3425" s="29"/>
      <c r="KR3425" s="29"/>
      <c r="KS3425" s="29"/>
      <c r="KT3425" s="29"/>
      <c r="KU3425" s="29"/>
      <c r="KV3425" s="29"/>
      <c r="KW3425" s="29"/>
      <c r="KX3425" s="29"/>
      <c r="KY3425" s="29"/>
      <c r="KZ3425" s="29"/>
      <c r="LA3425" s="29"/>
      <c r="LB3425" s="29"/>
      <c r="LC3425" s="29"/>
      <c r="LD3425" s="29"/>
      <c r="LE3425" s="29"/>
      <c r="LF3425" s="29"/>
      <c r="LG3425" s="29"/>
      <c r="LH3425" s="29"/>
      <c r="LI3425" s="29"/>
      <c r="LJ3425" s="29"/>
      <c r="LK3425" s="29"/>
      <c r="LL3425" s="29"/>
      <c r="LM3425" s="29"/>
      <c r="LN3425" s="29"/>
      <c r="LO3425" s="29"/>
      <c r="LP3425" s="29"/>
      <c r="LQ3425" s="29"/>
      <c r="LR3425" s="29"/>
      <c r="LS3425" s="29"/>
      <c r="LT3425" s="29"/>
      <c r="LU3425" s="29"/>
      <c r="LV3425" s="29"/>
      <c r="LW3425" s="29"/>
      <c r="LX3425" s="29"/>
      <c r="LY3425" s="29"/>
      <c r="LZ3425" s="29"/>
      <c r="MA3425" s="29"/>
      <c r="MB3425" s="29"/>
      <c r="MC3425" s="29"/>
      <c r="MD3425" s="29"/>
      <c r="ME3425" s="29"/>
      <c r="MF3425" s="29"/>
      <c r="MG3425" s="29"/>
      <c r="MH3425" s="29"/>
      <c r="MI3425" s="29"/>
      <c r="MJ3425" s="29"/>
      <c r="MK3425" s="29"/>
      <c r="ML3425" s="29"/>
      <c r="MM3425" s="29"/>
      <c r="MN3425" s="29"/>
      <c r="MO3425" s="29"/>
      <c r="MP3425" s="29"/>
      <c r="MQ3425" s="29"/>
      <c r="MR3425" s="29"/>
      <c r="MS3425" s="29"/>
      <c r="MT3425" s="29"/>
      <c r="MU3425" s="29"/>
      <c r="MV3425" s="29"/>
      <c r="MW3425" s="29"/>
      <c r="MX3425" s="29"/>
      <c r="MY3425" s="29"/>
      <c r="MZ3425" s="29"/>
      <c r="NA3425" s="29"/>
      <c r="NB3425" s="29"/>
      <c r="NC3425" s="29"/>
      <c r="ND3425" s="29"/>
      <c r="NE3425" s="29"/>
      <c r="NF3425" s="29"/>
      <c r="NG3425" s="29"/>
      <c r="NH3425" s="29"/>
      <c r="NI3425" s="29"/>
      <c r="NJ3425" s="29"/>
      <c r="NK3425" s="29"/>
      <c r="NL3425" s="29"/>
      <c r="NM3425" s="29"/>
      <c r="NN3425" s="29"/>
      <c r="NO3425" s="29"/>
      <c r="NP3425" s="29"/>
      <c r="NQ3425" s="29"/>
      <c r="NR3425" s="29"/>
      <c r="NS3425" s="29"/>
      <c r="NT3425" s="29"/>
      <c r="NU3425" s="29"/>
      <c r="NV3425" s="29"/>
      <c r="NW3425" s="29"/>
      <c r="NX3425" s="29"/>
      <c r="NY3425" s="29"/>
      <c r="NZ3425" s="29"/>
      <c r="OA3425" s="29"/>
      <c r="OB3425" s="29"/>
      <c r="OC3425" s="29"/>
      <c r="OD3425" s="29"/>
      <c r="OE3425" s="29"/>
      <c r="OF3425" s="29"/>
      <c r="OG3425" s="29"/>
      <c r="OH3425" s="29"/>
    </row>
    <row r="3426" spans="1:398" ht="16.5" customHeight="1">
      <c r="A3426" s="41" t="s">
        <v>8908</v>
      </c>
      <c r="B3426" s="41"/>
      <c r="C3426" s="368"/>
      <c r="D3426" s="41"/>
      <c r="E3426" s="308" t="s">
        <v>2730</v>
      </c>
      <c r="F3426" s="308" t="s">
        <v>479</v>
      </c>
      <c r="G3426" s="308" t="s">
        <v>2677</v>
      </c>
      <c r="H3426" s="308">
        <v>2012</v>
      </c>
      <c r="I3426" s="308">
        <v>1</v>
      </c>
      <c r="J3426" s="308">
        <v>0</v>
      </c>
      <c r="K3426" s="308">
        <v>0</v>
      </c>
      <c r="L3426" s="16" t="s">
        <v>2731</v>
      </c>
      <c r="M3426" s="106"/>
      <c r="N3426" s="16" t="s">
        <v>2570</v>
      </c>
      <c r="O3426" s="17">
        <v>1920</v>
      </c>
      <c r="P3426" s="17">
        <v>0</v>
      </c>
      <c r="Q3426" s="17">
        <v>0</v>
      </c>
      <c r="R3426" s="18" t="s">
        <v>33</v>
      </c>
      <c r="S3426" s="19">
        <v>60</v>
      </c>
      <c r="T3426" s="19">
        <v>110</v>
      </c>
      <c r="U3426" s="19">
        <v>6</v>
      </c>
      <c r="V3426" s="19">
        <v>0</v>
      </c>
      <c r="W3426" s="20">
        <v>0.35</v>
      </c>
      <c r="X3426" s="21">
        <v>672</v>
      </c>
      <c r="Y3426" s="22" t="s">
        <v>33</v>
      </c>
      <c r="Z3426" s="14"/>
      <c r="AA3426" s="24"/>
      <c r="AB3426" s="14"/>
      <c r="AC3426" s="14"/>
      <c r="AD3426" s="25"/>
      <c r="AE3426" s="26"/>
      <c r="AF3426" s="27"/>
      <c r="AG3426" s="315"/>
      <c r="AH3426" s="315"/>
      <c r="AI3426" s="315"/>
      <c r="AJ3426" s="315"/>
      <c r="AK3426" s="315"/>
      <c r="AL3426" s="315"/>
      <c r="AM3426" s="315"/>
      <c r="AN3426" s="315"/>
      <c r="AO3426" s="315"/>
      <c r="AP3426" s="29"/>
      <c r="AQ3426" s="29"/>
      <c r="AR3426" s="29"/>
      <c r="AS3426" s="29"/>
      <c r="AT3426" s="29"/>
      <c r="AU3426" s="29"/>
      <c r="AV3426" s="29"/>
      <c r="AW3426" s="29"/>
      <c r="AX3426" s="29"/>
      <c r="AY3426" s="29"/>
      <c r="AZ3426" s="29"/>
      <c r="BA3426" s="29"/>
      <c r="BB3426" s="29"/>
      <c r="BC3426" s="29"/>
      <c r="BD3426" s="29"/>
      <c r="BE3426" s="29"/>
      <c r="BF3426" s="29"/>
      <c r="BG3426" s="29"/>
      <c r="BH3426" s="29"/>
      <c r="BI3426" s="29"/>
      <c r="BJ3426" s="29"/>
      <c r="BK3426" s="29"/>
      <c r="BL3426" s="29"/>
      <c r="BM3426" s="29"/>
      <c r="BN3426" s="29"/>
      <c r="BO3426" s="29"/>
      <c r="BP3426" s="29"/>
      <c r="BQ3426" s="29"/>
      <c r="BR3426" s="29"/>
      <c r="BS3426" s="29"/>
      <c r="BT3426" s="29"/>
      <c r="BU3426" s="29"/>
      <c r="BV3426" s="29"/>
      <c r="BW3426" s="29"/>
      <c r="BX3426" s="29"/>
      <c r="BY3426" s="29"/>
      <c r="BZ3426" s="29"/>
      <c r="CA3426" s="29"/>
      <c r="CB3426" s="29"/>
      <c r="CC3426" s="29"/>
      <c r="CD3426" s="29"/>
      <c r="CE3426" s="29"/>
      <c r="CF3426" s="29"/>
      <c r="CG3426" s="29"/>
      <c r="CH3426" s="29"/>
      <c r="CI3426" s="29"/>
      <c r="CJ3426" s="29"/>
      <c r="CK3426" s="29"/>
      <c r="CL3426" s="29"/>
      <c r="CM3426" s="29"/>
      <c r="CN3426" s="29"/>
      <c r="CO3426" s="29"/>
      <c r="CP3426" s="29"/>
      <c r="CQ3426" s="29"/>
      <c r="CR3426" s="29"/>
      <c r="CS3426" s="29"/>
      <c r="CT3426" s="29"/>
      <c r="CU3426" s="29"/>
      <c r="CV3426" s="29"/>
      <c r="CW3426" s="29"/>
      <c r="CX3426" s="29"/>
      <c r="CY3426" s="29"/>
      <c r="CZ3426" s="29"/>
      <c r="DA3426" s="29"/>
      <c r="DB3426" s="29"/>
      <c r="DC3426" s="29"/>
      <c r="DD3426" s="29"/>
      <c r="DE3426" s="29"/>
      <c r="DF3426" s="29"/>
      <c r="DG3426" s="29"/>
      <c r="DH3426" s="29"/>
      <c r="DI3426" s="29"/>
      <c r="DJ3426" s="29"/>
      <c r="DK3426" s="29"/>
      <c r="DL3426" s="29"/>
      <c r="DM3426" s="29"/>
      <c r="DN3426" s="29"/>
      <c r="DO3426" s="29"/>
      <c r="DP3426" s="29"/>
      <c r="DQ3426" s="29"/>
      <c r="DR3426" s="29"/>
      <c r="DS3426" s="29"/>
      <c r="DT3426" s="29"/>
      <c r="DU3426" s="29"/>
      <c r="DV3426" s="29"/>
      <c r="DW3426" s="29"/>
      <c r="DX3426" s="29"/>
      <c r="DY3426" s="29"/>
      <c r="DZ3426" s="29"/>
      <c r="EA3426" s="29"/>
      <c r="EB3426" s="29"/>
      <c r="EC3426" s="29"/>
      <c r="ED3426" s="29"/>
      <c r="EE3426" s="29"/>
      <c r="EF3426" s="29"/>
      <c r="EG3426" s="29"/>
      <c r="EH3426" s="29"/>
      <c r="EI3426" s="29"/>
      <c r="EJ3426" s="29"/>
      <c r="EK3426" s="29"/>
      <c r="EL3426" s="29"/>
      <c r="EM3426" s="29"/>
      <c r="EN3426" s="29"/>
      <c r="EO3426" s="29"/>
      <c r="EP3426" s="29"/>
      <c r="EQ3426" s="29"/>
      <c r="ER3426" s="29"/>
      <c r="ES3426" s="29"/>
      <c r="ET3426" s="29"/>
      <c r="EU3426" s="29"/>
      <c r="EV3426" s="29"/>
      <c r="EW3426" s="29"/>
      <c r="EX3426" s="29"/>
      <c r="EY3426" s="29"/>
      <c r="EZ3426" s="29"/>
      <c r="FA3426" s="29"/>
      <c r="FB3426" s="29"/>
      <c r="FC3426" s="29"/>
      <c r="FD3426" s="29"/>
      <c r="FE3426" s="29"/>
      <c r="FF3426" s="29"/>
      <c r="FG3426" s="29"/>
      <c r="FH3426" s="29"/>
      <c r="FI3426" s="29"/>
      <c r="FJ3426" s="29"/>
      <c r="FK3426" s="29"/>
      <c r="FL3426" s="29"/>
      <c r="FM3426" s="29"/>
      <c r="FN3426" s="29"/>
      <c r="FO3426" s="29"/>
      <c r="FP3426" s="29"/>
      <c r="FQ3426" s="29"/>
      <c r="FR3426" s="29"/>
      <c r="FS3426" s="29"/>
      <c r="FT3426" s="29"/>
      <c r="FU3426" s="29"/>
      <c r="FV3426" s="29"/>
      <c r="FW3426" s="29"/>
      <c r="FX3426" s="29"/>
      <c r="FY3426" s="29"/>
      <c r="FZ3426" s="29"/>
      <c r="GA3426" s="29"/>
      <c r="GB3426" s="29"/>
      <c r="GC3426" s="29"/>
      <c r="GD3426" s="29"/>
      <c r="GE3426" s="29"/>
      <c r="GF3426" s="29"/>
      <c r="GG3426" s="29"/>
      <c r="GH3426" s="29"/>
      <c r="GI3426" s="29"/>
      <c r="GJ3426" s="29"/>
      <c r="GK3426" s="29"/>
      <c r="GL3426" s="29"/>
      <c r="GM3426" s="29"/>
      <c r="GN3426" s="29"/>
      <c r="GO3426" s="29"/>
      <c r="GP3426" s="29"/>
      <c r="GQ3426" s="29"/>
      <c r="GR3426" s="29"/>
      <c r="GS3426" s="29"/>
      <c r="GT3426" s="29"/>
      <c r="GU3426" s="29"/>
      <c r="GV3426" s="29"/>
      <c r="GW3426" s="29"/>
      <c r="GX3426" s="29"/>
      <c r="GY3426" s="29"/>
      <c r="GZ3426" s="29"/>
      <c r="HA3426" s="29"/>
      <c r="HB3426" s="29"/>
      <c r="HC3426" s="29"/>
      <c r="HD3426" s="29"/>
      <c r="HE3426" s="29"/>
      <c r="HF3426" s="29"/>
      <c r="HG3426" s="29"/>
      <c r="HH3426" s="29"/>
      <c r="HI3426" s="29"/>
      <c r="HJ3426" s="29"/>
      <c r="HK3426" s="29"/>
      <c r="HL3426" s="29"/>
      <c r="HM3426" s="29"/>
      <c r="HN3426" s="29"/>
      <c r="HO3426" s="29"/>
      <c r="HP3426" s="29"/>
      <c r="HQ3426" s="29"/>
      <c r="HR3426" s="29"/>
      <c r="HS3426" s="29"/>
      <c r="HT3426" s="29"/>
      <c r="HU3426" s="29"/>
      <c r="HV3426" s="29"/>
      <c r="HW3426" s="29"/>
      <c r="HX3426" s="29"/>
      <c r="HY3426" s="29"/>
      <c r="HZ3426" s="29"/>
      <c r="IA3426" s="29"/>
      <c r="IB3426" s="29"/>
      <c r="IC3426" s="29"/>
      <c r="ID3426" s="29"/>
      <c r="IE3426" s="29"/>
      <c r="IF3426" s="29"/>
      <c r="IG3426" s="29"/>
      <c r="IH3426" s="29"/>
      <c r="II3426" s="29"/>
      <c r="IJ3426" s="29"/>
      <c r="IK3426" s="29"/>
      <c r="IL3426" s="29"/>
      <c r="IM3426" s="29"/>
      <c r="IN3426" s="29"/>
      <c r="IO3426" s="29"/>
      <c r="IP3426" s="29"/>
      <c r="IQ3426" s="29"/>
      <c r="IR3426" s="29"/>
      <c r="IS3426" s="29"/>
      <c r="IT3426" s="29"/>
      <c r="IU3426" s="29"/>
      <c r="IV3426" s="29"/>
      <c r="IW3426" s="29"/>
      <c r="IX3426" s="29"/>
      <c r="IY3426" s="29"/>
      <c r="IZ3426" s="29"/>
      <c r="JA3426" s="29"/>
      <c r="JB3426" s="29"/>
      <c r="JC3426" s="29"/>
      <c r="JD3426" s="29"/>
      <c r="JE3426" s="29"/>
      <c r="JF3426" s="29"/>
      <c r="JG3426" s="29"/>
      <c r="JH3426" s="29"/>
      <c r="JI3426" s="29"/>
      <c r="JJ3426" s="29"/>
      <c r="JK3426" s="29"/>
      <c r="JL3426" s="29"/>
      <c r="JM3426" s="29"/>
      <c r="JN3426" s="29"/>
      <c r="JO3426" s="29"/>
      <c r="JP3426" s="29"/>
      <c r="JQ3426" s="29"/>
      <c r="JR3426" s="29"/>
      <c r="JS3426" s="29"/>
      <c r="JT3426" s="29"/>
      <c r="JU3426" s="29"/>
      <c r="JV3426" s="29"/>
      <c r="JW3426" s="29"/>
      <c r="JX3426" s="29"/>
      <c r="JY3426" s="29"/>
      <c r="JZ3426" s="29"/>
      <c r="KA3426" s="29"/>
      <c r="KB3426" s="29"/>
      <c r="KC3426" s="29"/>
      <c r="KD3426" s="29"/>
      <c r="KE3426" s="29"/>
      <c r="KF3426" s="29"/>
      <c r="KG3426" s="29"/>
      <c r="KH3426" s="29"/>
      <c r="KI3426" s="29"/>
      <c r="KJ3426" s="29"/>
      <c r="KK3426" s="29"/>
      <c r="KL3426" s="29"/>
      <c r="KM3426" s="29"/>
      <c r="KN3426" s="29"/>
      <c r="KO3426" s="29"/>
      <c r="KP3426" s="29"/>
      <c r="KQ3426" s="29"/>
      <c r="KR3426" s="29"/>
      <c r="KS3426" s="29"/>
      <c r="KT3426" s="29"/>
      <c r="KU3426" s="29"/>
      <c r="KV3426" s="29"/>
      <c r="KW3426" s="29"/>
      <c r="KX3426" s="29"/>
      <c r="KY3426" s="29"/>
      <c r="KZ3426" s="29"/>
      <c r="LA3426" s="29"/>
      <c r="LB3426" s="29"/>
      <c r="LC3426" s="29"/>
      <c r="LD3426" s="29"/>
      <c r="LE3426" s="29"/>
      <c r="LF3426" s="29"/>
      <c r="LG3426" s="29"/>
      <c r="LH3426" s="29"/>
      <c r="LI3426" s="29"/>
      <c r="LJ3426" s="29"/>
      <c r="LK3426" s="29"/>
      <c r="LL3426" s="29"/>
      <c r="LM3426" s="29"/>
      <c r="LN3426" s="29"/>
      <c r="LO3426" s="29"/>
      <c r="LP3426" s="29"/>
      <c r="LQ3426" s="29"/>
      <c r="LR3426" s="29"/>
      <c r="LS3426" s="29"/>
      <c r="LT3426" s="29"/>
      <c r="LU3426" s="29"/>
      <c r="LV3426" s="29"/>
      <c r="LW3426" s="29"/>
      <c r="LX3426" s="29"/>
      <c r="LY3426" s="29"/>
      <c r="LZ3426" s="29"/>
      <c r="MA3426" s="29"/>
      <c r="MB3426" s="29"/>
      <c r="MC3426" s="29"/>
      <c r="MD3426" s="29"/>
      <c r="ME3426" s="29"/>
      <c r="MF3426" s="29"/>
      <c r="MG3426" s="29"/>
      <c r="MH3426" s="29"/>
      <c r="MI3426" s="29"/>
      <c r="MJ3426" s="29"/>
      <c r="MK3426" s="29"/>
      <c r="ML3426" s="29"/>
      <c r="MM3426" s="29"/>
      <c r="MN3426" s="29"/>
      <c r="MO3426" s="29"/>
      <c r="MP3426" s="29"/>
      <c r="MQ3426" s="29"/>
      <c r="MR3426" s="29"/>
      <c r="MS3426" s="29"/>
      <c r="MT3426" s="29"/>
      <c r="MU3426" s="29"/>
      <c r="MV3426" s="29"/>
      <c r="MW3426" s="29"/>
      <c r="MX3426" s="29"/>
      <c r="MY3426" s="29"/>
      <c r="MZ3426" s="29"/>
      <c r="NA3426" s="29"/>
      <c r="NB3426" s="29"/>
      <c r="NC3426" s="29"/>
      <c r="ND3426" s="29"/>
      <c r="NE3426" s="29"/>
      <c r="NF3426" s="29"/>
      <c r="NG3426" s="29"/>
      <c r="NH3426" s="29"/>
      <c r="NI3426" s="29"/>
      <c r="NJ3426" s="29"/>
      <c r="NK3426" s="29"/>
      <c r="NL3426" s="29"/>
      <c r="NM3426" s="29"/>
      <c r="NN3426" s="29"/>
      <c r="NO3426" s="29"/>
      <c r="NP3426" s="29"/>
      <c r="NQ3426" s="29"/>
      <c r="NR3426" s="29"/>
      <c r="NS3426" s="29"/>
      <c r="NT3426" s="29"/>
      <c r="NU3426" s="29"/>
      <c r="NV3426" s="29"/>
      <c r="NW3426" s="29"/>
      <c r="NX3426" s="29"/>
      <c r="NY3426" s="29"/>
      <c r="NZ3426" s="29"/>
      <c r="OA3426" s="29"/>
      <c r="OB3426" s="29"/>
      <c r="OC3426" s="29"/>
      <c r="OD3426" s="29"/>
      <c r="OE3426" s="29"/>
      <c r="OF3426" s="29"/>
      <c r="OG3426" s="29"/>
      <c r="OH3426" s="29"/>
    </row>
    <row r="3427" spans="1:398" ht="16.5" customHeight="1">
      <c r="A3427" s="41" t="s">
        <v>8908</v>
      </c>
      <c r="B3427" s="41"/>
      <c r="C3427" s="368"/>
      <c r="D3427" s="41"/>
      <c r="E3427" s="308" t="s">
        <v>309</v>
      </c>
      <c r="F3427" s="308" t="s">
        <v>414</v>
      </c>
      <c r="G3427" s="308" t="s">
        <v>2732</v>
      </c>
      <c r="H3427" s="308">
        <v>2012</v>
      </c>
      <c r="I3427" s="308">
        <v>1</v>
      </c>
      <c r="J3427" s="308">
        <v>0</v>
      </c>
      <c r="K3427" s="308">
        <v>0</v>
      </c>
      <c r="L3427" s="16" t="s">
        <v>2700</v>
      </c>
      <c r="M3427" s="106"/>
      <c r="N3427" s="16" t="s">
        <v>2570</v>
      </c>
      <c r="O3427" s="17">
        <v>1920</v>
      </c>
      <c r="P3427" s="17">
        <v>0</v>
      </c>
      <c r="Q3427" s="17">
        <v>0</v>
      </c>
      <c r="R3427" s="18" t="s">
        <v>33</v>
      </c>
      <c r="S3427" s="19">
        <v>60</v>
      </c>
      <c r="T3427" s="19">
        <v>110</v>
      </c>
      <c r="U3427" s="19">
        <v>2</v>
      </c>
      <c r="V3427" s="19">
        <v>0</v>
      </c>
      <c r="W3427" s="20">
        <v>0.35</v>
      </c>
      <c r="X3427" s="21">
        <v>672</v>
      </c>
      <c r="Y3427" s="22" t="s">
        <v>33</v>
      </c>
      <c r="Z3427" s="14"/>
      <c r="AA3427" s="24"/>
      <c r="AB3427" s="14"/>
      <c r="AC3427" s="14"/>
      <c r="AD3427" s="25"/>
      <c r="AE3427" s="26"/>
      <c r="AF3427" s="27"/>
      <c r="AG3427" s="315"/>
      <c r="AH3427" s="315"/>
      <c r="AI3427" s="315"/>
      <c r="AJ3427" s="315"/>
      <c r="AK3427" s="315"/>
      <c r="AL3427" s="315"/>
      <c r="AM3427" s="315"/>
      <c r="AN3427" s="315"/>
      <c r="AO3427" s="315"/>
      <c r="AP3427" s="29"/>
      <c r="AQ3427" s="29"/>
      <c r="AR3427" s="29"/>
      <c r="AS3427" s="29"/>
      <c r="AT3427" s="29"/>
      <c r="AU3427" s="29"/>
      <c r="AV3427" s="29"/>
      <c r="AW3427" s="29"/>
      <c r="AX3427" s="29"/>
      <c r="AY3427" s="29"/>
      <c r="AZ3427" s="29"/>
      <c r="BA3427" s="29"/>
      <c r="BB3427" s="29"/>
      <c r="BC3427" s="29"/>
      <c r="BD3427" s="29"/>
      <c r="BE3427" s="29"/>
      <c r="BF3427" s="29"/>
      <c r="BG3427" s="29"/>
      <c r="BH3427" s="29"/>
      <c r="BI3427" s="29"/>
      <c r="BJ3427" s="29"/>
      <c r="BK3427" s="29"/>
      <c r="BL3427" s="29"/>
      <c r="BM3427" s="29"/>
      <c r="BN3427" s="29"/>
      <c r="BO3427" s="29"/>
      <c r="BP3427" s="29"/>
      <c r="BQ3427" s="29"/>
      <c r="BR3427" s="29"/>
      <c r="BS3427" s="29"/>
      <c r="BT3427" s="29"/>
      <c r="BU3427" s="29"/>
      <c r="BV3427" s="29"/>
      <c r="BW3427" s="29"/>
      <c r="BX3427" s="29"/>
      <c r="BY3427" s="29"/>
      <c r="BZ3427" s="29"/>
      <c r="CA3427" s="29"/>
      <c r="CB3427" s="29"/>
      <c r="CC3427" s="29"/>
      <c r="CD3427" s="29"/>
      <c r="CE3427" s="29"/>
      <c r="CF3427" s="29"/>
      <c r="CG3427" s="29"/>
      <c r="CH3427" s="29"/>
      <c r="CI3427" s="29"/>
      <c r="CJ3427" s="29"/>
      <c r="CK3427" s="29"/>
      <c r="CL3427" s="29"/>
      <c r="CM3427" s="29"/>
      <c r="CN3427" s="29"/>
      <c r="CO3427" s="29"/>
      <c r="CP3427" s="29"/>
      <c r="CQ3427" s="29"/>
      <c r="CR3427" s="29"/>
      <c r="CS3427" s="29"/>
      <c r="CT3427" s="29"/>
      <c r="CU3427" s="29"/>
      <c r="CV3427" s="29"/>
      <c r="CW3427" s="29"/>
      <c r="CX3427" s="29"/>
      <c r="CY3427" s="29"/>
      <c r="CZ3427" s="29"/>
      <c r="DA3427" s="29"/>
      <c r="DB3427" s="29"/>
      <c r="DC3427" s="29"/>
      <c r="DD3427" s="29"/>
      <c r="DE3427" s="29"/>
      <c r="DF3427" s="29"/>
      <c r="DG3427" s="29"/>
      <c r="DH3427" s="29"/>
      <c r="DI3427" s="29"/>
      <c r="DJ3427" s="29"/>
      <c r="DK3427" s="29"/>
      <c r="DL3427" s="29"/>
      <c r="DM3427" s="29"/>
      <c r="DN3427" s="29"/>
      <c r="DO3427" s="29"/>
      <c r="DP3427" s="29"/>
      <c r="DQ3427" s="29"/>
      <c r="DR3427" s="29"/>
      <c r="DS3427" s="29"/>
      <c r="DT3427" s="29"/>
      <c r="DU3427" s="29"/>
      <c r="DV3427" s="29"/>
      <c r="DW3427" s="29"/>
      <c r="DX3427" s="29"/>
      <c r="DY3427" s="29"/>
      <c r="DZ3427" s="29"/>
      <c r="EA3427" s="29"/>
      <c r="EB3427" s="29"/>
      <c r="EC3427" s="29"/>
      <c r="ED3427" s="29"/>
      <c r="EE3427" s="29"/>
      <c r="EF3427" s="29"/>
      <c r="EG3427" s="29"/>
      <c r="EH3427" s="29"/>
      <c r="EI3427" s="29"/>
      <c r="EJ3427" s="29"/>
      <c r="EK3427" s="29"/>
      <c r="EL3427" s="29"/>
      <c r="EM3427" s="29"/>
      <c r="EN3427" s="29"/>
      <c r="EO3427" s="29"/>
      <c r="EP3427" s="29"/>
      <c r="EQ3427" s="29"/>
      <c r="ER3427" s="29"/>
      <c r="ES3427" s="29"/>
      <c r="ET3427" s="29"/>
      <c r="EU3427" s="29"/>
      <c r="EV3427" s="29"/>
      <c r="EW3427" s="29"/>
      <c r="EX3427" s="29"/>
      <c r="EY3427" s="29"/>
      <c r="EZ3427" s="29"/>
      <c r="FA3427" s="29"/>
      <c r="FB3427" s="29"/>
      <c r="FC3427" s="29"/>
      <c r="FD3427" s="29"/>
      <c r="FE3427" s="29"/>
      <c r="FF3427" s="29"/>
      <c r="FG3427" s="29"/>
      <c r="FH3427" s="29"/>
      <c r="FI3427" s="29"/>
      <c r="FJ3427" s="29"/>
      <c r="FK3427" s="29"/>
      <c r="FL3427" s="29"/>
      <c r="FM3427" s="29"/>
      <c r="FN3427" s="29"/>
      <c r="FO3427" s="29"/>
      <c r="FP3427" s="29"/>
      <c r="FQ3427" s="29"/>
      <c r="FR3427" s="29"/>
      <c r="FS3427" s="29"/>
      <c r="FT3427" s="29"/>
      <c r="FU3427" s="29"/>
      <c r="FV3427" s="29"/>
      <c r="FW3427" s="29"/>
      <c r="FX3427" s="29"/>
      <c r="FY3427" s="29"/>
      <c r="FZ3427" s="29"/>
      <c r="GA3427" s="29"/>
      <c r="GB3427" s="29"/>
      <c r="GC3427" s="29"/>
      <c r="GD3427" s="29"/>
      <c r="GE3427" s="29"/>
      <c r="GF3427" s="29"/>
      <c r="GG3427" s="29"/>
      <c r="GH3427" s="29"/>
      <c r="GI3427" s="29"/>
      <c r="GJ3427" s="29"/>
      <c r="GK3427" s="29"/>
      <c r="GL3427" s="29"/>
      <c r="GM3427" s="29"/>
      <c r="GN3427" s="29"/>
      <c r="GO3427" s="29"/>
      <c r="GP3427" s="29"/>
      <c r="GQ3427" s="29"/>
      <c r="GR3427" s="29"/>
      <c r="GS3427" s="29"/>
      <c r="GT3427" s="29"/>
      <c r="GU3427" s="29"/>
      <c r="GV3427" s="29"/>
      <c r="GW3427" s="29"/>
      <c r="GX3427" s="29"/>
      <c r="GY3427" s="29"/>
      <c r="GZ3427" s="29"/>
      <c r="HA3427" s="29"/>
      <c r="HB3427" s="29"/>
      <c r="HC3427" s="29"/>
      <c r="HD3427" s="29"/>
      <c r="HE3427" s="29"/>
      <c r="HF3427" s="29"/>
      <c r="HG3427" s="29"/>
      <c r="HH3427" s="29"/>
      <c r="HI3427" s="29"/>
      <c r="HJ3427" s="29"/>
      <c r="HK3427" s="29"/>
      <c r="HL3427" s="29"/>
      <c r="HM3427" s="29"/>
      <c r="HN3427" s="29"/>
      <c r="HO3427" s="29"/>
      <c r="HP3427" s="29"/>
      <c r="HQ3427" s="29"/>
      <c r="HR3427" s="29"/>
      <c r="HS3427" s="29"/>
      <c r="HT3427" s="29"/>
      <c r="HU3427" s="29"/>
      <c r="HV3427" s="29"/>
      <c r="HW3427" s="29"/>
      <c r="HX3427" s="29"/>
      <c r="HY3427" s="29"/>
      <c r="HZ3427" s="29"/>
      <c r="IA3427" s="29"/>
      <c r="IB3427" s="29"/>
      <c r="IC3427" s="29"/>
      <c r="ID3427" s="29"/>
      <c r="IE3427" s="29"/>
      <c r="IF3427" s="29"/>
      <c r="IG3427" s="29"/>
      <c r="IH3427" s="29"/>
      <c r="II3427" s="29"/>
      <c r="IJ3427" s="29"/>
      <c r="IK3427" s="29"/>
      <c r="IL3427" s="29"/>
      <c r="IM3427" s="29"/>
      <c r="IN3427" s="29"/>
      <c r="IO3427" s="29"/>
      <c r="IP3427" s="29"/>
      <c r="IQ3427" s="29"/>
      <c r="IR3427" s="29"/>
      <c r="IS3427" s="29"/>
      <c r="IT3427" s="29"/>
      <c r="IU3427" s="29"/>
      <c r="IV3427" s="29"/>
      <c r="IW3427" s="29"/>
      <c r="IX3427" s="29"/>
      <c r="IY3427" s="29"/>
      <c r="IZ3427" s="29"/>
      <c r="JA3427" s="29"/>
      <c r="JB3427" s="29"/>
      <c r="JC3427" s="29"/>
      <c r="JD3427" s="29"/>
      <c r="JE3427" s="29"/>
      <c r="JF3427" s="29"/>
      <c r="JG3427" s="29"/>
      <c r="JH3427" s="29"/>
      <c r="JI3427" s="29"/>
      <c r="JJ3427" s="29"/>
      <c r="JK3427" s="29"/>
      <c r="JL3427" s="29"/>
      <c r="JM3427" s="29"/>
      <c r="JN3427" s="29"/>
      <c r="JO3427" s="29"/>
      <c r="JP3427" s="29"/>
      <c r="JQ3427" s="29"/>
      <c r="JR3427" s="29"/>
      <c r="JS3427" s="29"/>
      <c r="JT3427" s="29"/>
      <c r="JU3427" s="29"/>
      <c r="JV3427" s="29"/>
      <c r="JW3427" s="29"/>
      <c r="JX3427" s="29"/>
      <c r="JY3427" s="29"/>
      <c r="JZ3427" s="29"/>
      <c r="KA3427" s="29"/>
      <c r="KB3427" s="29"/>
      <c r="KC3427" s="29"/>
      <c r="KD3427" s="29"/>
      <c r="KE3427" s="29"/>
      <c r="KF3427" s="29"/>
      <c r="KG3427" s="29"/>
      <c r="KH3427" s="29"/>
      <c r="KI3427" s="29"/>
      <c r="KJ3427" s="29"/>
      <c r="KK3427" s="29"/>
      <c r="KL3427" s="29"/>
      <c r="KM3427" s="29"/>
      <c r="KN3427" s="29"/>
      <c r="KO3427" s="29"/>
      <c r="KP3427" s="29"/>
      <c r="KQ3427" s="29"/>
      <c r="KR3427" s="29"/>
      <c r="KS3427" s="29"/>
      <c r="KT3427" s="29"/>
      <c r="KU3427" s="29"/>
      <c r="KV3427" s="29"/>
      <c r="KW3427" s="29"/>
      <c r="KX3427" s="29"/>
      <c r="KY3427" s="29"/>
      <c r="KZ3427" s="29"/>
      <c r="LA3427" s="29"/>
      <c r="LB3427" s="29"/>
      <c r="LC3427" s="29"/>
      <c r="LD3427" s="29"/>
      <c r="LE3427" s="29"/>
      <c r="LF3427" s="29"/>
      <c r="LG3427" s="29"/>
      <c r="LH3427" s="29"/>
      <c r="LI3427" s="29"/>
      <c r="LJ3427" s="29"/>
      <c r="LK3427" s="29"/>
      <c r="LL3427" s="29"/>
      <c r="LM3427" s="29"/>
      <c r="LN3427" s="29"/>
      <c r="LO3427" s="29"/>
      <c r="LP3427" s="29"/>
      <c r="LQ3427" s="29"/>
      <c r="LR3427" s="29"/>
      <c r="LS3427" s="29"/>
      <c r="LT3427" s="29"/>
      <c r="LU3427" s="29"/>
      <c r="LV3427" s="29"/>
      <c r="LW3427" s="29"/>
      <c r="LX3427" s="29"/>
      <c r="LY3427" s="29"/>
      <c r="LZ3427" s="29"/>
      <c r="MA3427" s="29"/>
      <c r="MB3427" s="29"/>
      <c r="MC3427" s="29"/>
      <c r="MD3427" s="29"/>
      <c r="ME3427" s="29"/>
      <c r="MF3427" s="29"/>
      <c r="MG3427" s="29"/>
      <c r="MH3427" s="29"/>
      <c r="MI3427" s="29"/>
      <c r="MJ3427" s="29"/>
      <c r="MK3427" s="29"/>
      <c r="ML3427" s="29"/>
      <c r="MM3427" s="29"/>
      <c r="MN3427" s="29"/>
      <c r="MO3427" s="29"/>
      <c r="MP3427" s="29"/>
      <c r="MQ3427" s="29"/>
      <c r="MR3427" s="29"/>
      <c r="MS3427" s="29"/>
      <c r="MT3427" s="29"/>
      <c r="MU3427" s="29"/>
      <c r="MV3427" s="29"/>
      <c r="MW3427" s="29"/>
      <c r="MX3427" s="29"/>
      <c r="MY3427" s="29"/>
      <c r="MZ3427" s="29"/>
      <c r="NA3427" s="29"/>
      <c r="NB3427" s="29"/>
      <c r="NC3427" s="29"/>
      <c r="ND3427" s="29"/>
      <c r="NE3427" s="29"/>
      <c r="NF3427" s="29"/>
      <c r="NG3427" s="29"/>
      <c r="NH3427" s="29"/>
      <c r="NI3427" s="29"/>
      <c r="NJ3427" s="29"/>
      <c r="NK3427" s="29"/>
      <c r="NL3427" s="29"/>
      <c r="NM3427" s="29"/>
      <c r="NN3427" s="29"/>
      <c r="NO3427" s="29"/>
      <c r="NP3427" s="29"/>
      <c r="NQ3427" s="29"/>
      <c r="NR3427" s="29"/>
      <c r="NS3427" s="29"/>
      <c r="NT3427" s="29"/>
      <c r="NU3427" s="29"/>
      <c r="NV3427" s="29"/>
      <c r="NW3427" s="29"/>
      <c r="NX3427" s="29"/>
      <c r="NY3427" s="29"/>
      <c r="NZ3427" s="29"/>
      <c r="OA3427" s="29"/>
      <c r="OB3427" s="29"/>
      <c r="OC3427" s="29"/>
      <c r="OD3427" s="29"/>
      <c r="OE3427" s="29"/>
      <c r="OF3427" s="29"/>
      <c r="OG3427" s="29"/>
      <c r="OH3427" s="29"/>
    </row>
    <row r="3428" spans="1:398" ht="16.5" customHeight="1">
      <c r="A3428" s="41" t="s">
        <v>8908</v>
      </c>
      <c r="B3428" s="41"/>
      <c r="C3428" s="368"/>
      <c r="D3428" s="41"/>
      <c r="E3428" s="308" t="s">
        <v>35</v>
      </c>
      <c r="F3428" s="308" t="s">
        <v>2667</v>
      </c>
      <c r="G3428" s="308" t="s">
        <v>2668</v>
      </c>
      <c r="H3428" s="308">
        <v>2006</v>
      </c>
      <c r="I3428" s="308">
        <v>2</v>
      </c>
      <c r="J3428" s="308">
        <v>0</v>
      </c>
      <c r="K3428" s="308">
        <v>0</v>
      </c>
      <c r="L3428" s="16" t="s">
        <v>2646</v>
      </c>
      <c r="M3428" s="106"/>
      <c r="N3428" s="16" t="s">
        <v>2570</v>
      </c>
      <c r="O3428" s="17">
        <v>1920</v>
      </c>
      <c r="P3428" s="17">
        <v>0</v>
      </c>
      <c r="Q3428" s="17">
        <v>0</v>
      </c>
      <c r="R3428" s="18" t="s">
        <v>33</v>
      </c>
      <c r="S3428" s="19">
        <v>60</v>
      </c>
      <c r="T3428" s="19">
        <v>110</v>
      </c>
      <c r="U3428" s="19">
        <v>2</v>
      </c>
      <c r="V3428" s="19">
        <v>0</v>
      </c>
      <c r="W3428" s="20">
        <v>0.35</v>
      </c>
      <c r="X3428" s="21">
        <v>1344</v>
      </c>
      <c r="Y3428" s="22" t="s">
        <v>33</v>
      </c>
      <c r="Z3428" s="14"/>
      <c r="AA3428" s="24"/>
      <c r="AB3428" s="14"/>
      <c r="AC3428" s="14"/>
      <c r="AD3428" s="25"/>
      <c r="AE3428" s="26"/>
      <c r="AF3428" s="27"/>
      <c r="AG3428" s="315"/>
      <c r="AH3428" s="315"/>
      <c r="AI3428" s="315"/>
      <c r="AJ3428" s="315"/>
      <c r="AK3428" s="315"/>
      <c r="AL3428" s="315"/>
      <c r="AM3428" s="315"/>
      <c r="AN3428" s="315"/>
      <c r="AO3428" s="315"/>
      <c r="AP3428" s="29"/>
      <c r="AQ3428" s="29"/>
      <c r="AR3428" s="29"/>
      <c r="AS3428" s="29"/>
      <c r="AT3428" s="29"/>
      <c r="AU3428" s="29"/>
      <c r="AV3428" s="29"/>
      <c r="AW3428" s="29"/>
      <c r="AX3428" s="29"/>
      <c r="AY3428" s="29"/>
      <c r="AZ3428" s="29"/>
      <c r="BA3428" s="29"/>
      <c r="BB3428" s="29"/>
      <c r="BC3428" s="29"/>
      <c r="BD3428" s="29"/>
      <c r="BE3428" s="29"/>
      <c r="BF3428" s="29"/>
      <c r="BG3428" s="29"/>
      <c r="BH3428" s="29"/>
      <c r="BI3428" s="29"/>
      <c r="BJ3428" s="29"/>
      <c r="BK3428" s="29"/>
      <c r="BL3428" s="29"/>
      <c r="BM3428" s="29"/>
      <c r="BN3428" s="29"/>
      <c r="BO3428" s="29"/>
      <c r="BP3428" s="29"/>
      <c r="BQ3428" s="29"/>
      <c r="BR3428" s="29"/>
      <c r="BS3428" s="29"/>
      <c r="BT3428" s="29"/>
      <c r="BU3428" s="29"/>
      <c r="BV3428" s="29"/>
      <c r="BW3428" s="29"/>
      <c r="BX3428" s="29"/>
      <c r="BY3428" s="29"/>
      <c r="BZ3428" s="29"/>
      <c r="CA3428" s="29"/>
      <c r="CB3428" s="29"/>
      <c r="CC3428" s="29"/>
      <c r="CD3428" s="29"/>
      <c r="CE3428" s="29"/>
      <c r="CF3428" s="29"/>
      <c r="CG3428" s="29"/>
      <c r="CH3428" s="29"/>
      <c r="CI3428" s="29"/>
      <c r="CJ3428" s="29"/>
      <c r="CK3428" s="29"/>
      <c r="CL3428" s="29"/>
      <c r="CM3428" s="29"/>
      <c r="CN3428" s="29"/>
      <c r="CO3428" s="29"/>
      <c r="CP3428" s="29"/>
      <c r="CQ3428" s="29"/>
      <c r="CR3428" s="29"/>
      <c r="CS3428" s="29"/>
      <c r="CT3428" s="29"/>
      <c r="CU3428" s="29"/>
      <c r="CV3428" s="29"/>
      <c r="CW3428" s="29"/>
      <c r="CX3428" s="29"/>
      <c r="CY3428" s="29"/>
      <c r="CZ3428" s="29"/>
      <c r="DA3428" s="29"/>
      <c r="DB3428" s="29"/>
      <c r="DC3428" s="29"/>
      <c r="DD3428" s="29"/>
      <c r="DE3428" s="29"/>
      <c r="DF3428" s="29"/>
      <c r="DG3428" s="29"/>
      <c r="DH3428" s="29"/>
      <c r="DI3428" s="29"/>
      <c r="DJ3428" s="29"/>
      <c r="DK3428" s="29"/>
      <c r="DL3428" s="29"/>
      <c r="DM3428" s="29"/>
      <c r="DN3428" s="29"/>
      <c r="DO3428" s="29"/>
      <c r="DP3428" s="29"/>
      <c r="DQ3428" s="29"/>
      <c r="DR3428" s="29"/>
      <c r="DS3428" s="29"/>
      <c r="DT3428" s="29"/>
      <c r="DU3428" s="29"/>
      <c r="DV3428" s="29"/>
      <c r="DW3428" s="29"/>
      <c r="DX3428" s="29"/>
      <c r="DY3428" s="29"/>
      <c r="DZ3428" s="29"/>
      <c r="EA3428" s="29"/>
      <c r="EB3428" s="29"/>
      <c r="EC3428" s="29"/>
      <c r="ED3428" s="29"/>
      <c r="EE3428" s="29"/>
      <c r="EF3428" s="29"/>
      <c r="EG3428" s="29"/>
      <c r="EH3428" s="29"/>
      <c r="EI3428" s="29"/>
      <c r="EJ3428" s="29"/>
      <c r="EK3428" s="29"/>
      <c r="EL3428" s="29"/>
      <c r="EM3428" s="29"/>
      <c r="EN3428" s="29"/>
      <c r="EO3428" s="29"/>
      <c r="EP3428" s="29"/>
      <c r="EQ3428" s="29"/>
      <c r="ER3428" s="29"/>
      <c r="ES3428" s="29"/>
      <c r="ET3428" s="29"/>
      <c r="EU3428" s="29"/>
      <c r="EV3428" s="29"/>
      <c r="EW3428" s="29"/>
      <c r="EX3428" s="29"/>
      <c r="EY3428" s="29"/>
      <c r="EZ3428" s="29"/>
      <c r="FA3428" s="29"/>
      <c r="FB3428" s="29"/>
      <c r="FC3428" s="29"/>
      <c r="FD3428" s="29"/>
      <c r="FE3428" s="29"/>
      <c r="FF3428" s="29"/>
      <c r="FG3428" s="29"/>
      <c r="FH3428" s="29"/>
      <c r="FI3428" s="29"/>
      <c r="FJ3428" s="29"/>
      <c r="FK3428" s="29"/>
      <c r="FL3428" s="29"/>
      <c r="FM3428" s="29"/>
      <c r="FN3428" s="29"/>
      <c r="FO3428" s="29"/>
      <c r="FP3428" s="29"/>
      <c r="FQ3428" s="29"/>
      <c r="FR3428" s="29"/>
      <c r="FS3428" s="29"/>
      <c r="FT3428" s="29"/>
      <c r="FU3428" s="29"/>
      <c r="FV3428" s="29"/>
      <c r="FW3428" s="29"/>
      <c r="FX3428" s="29"/>
      <c r="FY3428" s="29"/>
      <c r="FZ3428" s="29"/>
      <c r="GA3428" s="29"/>
      <c r="GB3428" s="29"/>
      <c r="GC3428" s="29"/>
      <c r="GD3428" s="29"/>
      <c r="GE3428" s="29"/>
      <c r="GF3428" s="29"/>
      <c r="GG3428" s="29"/>
      <c r="GH3428" s="29"/>
      <c r="GI3428" s="29"/>
      <c r="GJ3428" s="29"/>
      <c r="GK3428" s="29"/>
      <c r="GL3428" s="29"/>
      <c r="GM3428" s="29"/>
      <c r="GN3428" s="29"/>
      <c r="GO3428" s="29"/>
      <c r="GP3428" s="29"/>
      <c r="GQ3428" s="29"/>
      <c r="GR3428" s="29"/>
      <c r="GS3428" s="29"/>
      <c r="GT3428" s="29"/>
      <c r="GU3428" s="29"/>
      <c r="GV3428" s="29"/>
      <c r="GW3428" s="29"/>
      <c r="GX3428" s="29"/>
      <c r="GY3428" s="29"/>
      <c r="GZ3428" s="29"/>
      <c r="HA3428" s="29"/>
      <c r="HB3428" s="29"/>
      <c r="HC3428" s="29"/>
      <c r="HD3428" s="29"/>
      <c r="HE3428" s="29"/>
      <c r="HF3428" s="29"/>
      <c r="HG3428" s="29"/>
      <c r="HH3428" s="29"/>
      <c r="HI3428" s="29"/>
      <c r="HJ3428" s="29"/>
      <c r="HK3428" s="29"/>
      <c r="HL3428" s="29"/>
      <c r="HM3428" s="29"/>
      <c r="HN3428" s="29"/>
      <c r="HO3428" s="29"/>
      <c r="HP3428" s="29"/>
      <c r="HQ3428" s="29"/>
      <c r="HR3428" s="29"/>
      <c r="HS3428" s="29"/>
      <c r="HT3428" s="29"/>
      <c r="HU3428" s="29"/>
      <c r="HV3428" s="29"/>
      <c r="HW3428" s="29"/>
      <c r="HX3428" s="29"/>
      <c r="HY3428" s="29"/>
      <c r="HZ3428" s="29"/>
      <c r="IA3428" s="29"/>
      <c r="IB3428" s="29"/>
      <c r="IC3428" s="29"/>
      <c r="ID3428" s="29"/>
      <c r="IE3428" s="29"/>
      <c r="IF3428" s="29"/>
      <c r="IG3428" s="29"/>
      <c r="IH3428" s="29"/>
      <c r="II3428" s="29"/>
      <c r="IJ3428" s="29"/>
      <c r="IK3428" s="29"/>
      <c r="IL3428" s="29"/>
      <c r="IM3428" s="29"/>
      <c r="IN3428" s="29"/>
      <c r="IO3428" s="29"/>
      <c r="IP3428" s="29"/>
      <c r="IQ3428" s="29"/>
      <c r="IR3428" s="29"/>
      <c r="IS3428" s="29"/>
      <c r="IT3428" s="29"/>
      <c r="IU3428" s="29"/>
      <c r="IV3428" s="29"/>
      <c r="IW3428" s="29"/>
      <c r="IX3428" s="29"/>
      <c r="IY3428" s="29"/>
      <c r="IZ3428" s="29"/>
      <c r="JA3428" s="29"/>
      <c r="JB3428" s="29"/>
      <c r="JC3428" s="29"/>
      <c r="JD3428" s="29"/>
      <c r="JE3428" s="29"/>
      <c r="JF3428" s="29"/>
      <c r="JG3428" s="29"/>
      <c r="JH3428" s="29"/>
      <c r="JI3428" s="29"/>
      <c r="JJ3428" s="29"/>
      <c r="JK3428" s="29"/>
      <c r="JL3428" s="29"/>
      <c r="JM3428" s="29"/>
      <c r="JN3428" s="29"/>
      <c r="JO3428" s="29"/>
      <c r="JP3428" s="29"/>
      <c r="JQ3428" s="29"/>
      <c r="JR3428" s="29"/>
      <c r="JS3428" s="29"/>
      <c r="JT3428" s="29"/>
      <c r="JU3428" s="29"/>
      <c r="JV3428" s="29"/>
      <c r="JW3428" s="29"/>
      <c r="JX3428" s="29"/>
      <c r="JY3428" s="29"/>
      <c r="JZ3428" s="29"/>
      <c r="KA3428" s="29"/>
      <c r="KB3428" s="29"/>
      <c r="KC3428" s="29"/>
      <c r="KD3428" s="29"/>
      <c r="KE3428" s="29"/>
      <c r="KF3428" s="29"/>
      <c r="KG3428" s="29"/>
      <c r="KH3428" s="29"/>
      <c r="KI3428" s="29"/>
      <c r="KJ3428" s="29"/>
      <c r="KK3428" s="29"/>
      <c r="KL3428" s="29"/>
      <c r="KM3428" s="29"/>
      <c r="KN3428" s="29"/>
      <c r="KO3428" s="29"/>
      <c r="KP3428" s="29"/>
      <c r="KQ3428" s="29"/>
      <c r="KR3428" s="29"/>
      <c r="KS3428" s="29"/>
      <c r="KT3428" s="29"/>
      <c r="KU3428" s="29"/>
      <c r="KV3428" s="29"/>
      <c r="KW3428" s="29"/>
      <c r="KX3428" s="29"/>
      <c r="KY3428" s="29"/>
      <c r="KZ3428" s="29"/>
      <c r="LA3428" s="29"/>
      <c r="LB3428" s="29"/>
      <c r="LC3428" s="29"/>
      <c r="LD3428" s="29"/>
      <c r="LE3428" s="29"/>
      <c r="LF3428" s="29"/>
      <c r="LG3428" s="29"/>
      <c r="LH3428" s="29"/>
      <c r="LI3428" s="29"/>
      <c r="LJ3428" s="29"/>
      <c r="LK3428" s="29"/>
      <c r="LL3428" s="29"/>
      <c r="LM3428" s="29"/>
      <c r="LN3428" s="29"/>
      <c r="LO3428" s="29"/>
      <c r="LP3428" s="29"/>
      <c r="LQ3428" s="29"/>
      <c r="LR3428" s="29"/>
      <c r="LS3428" s="29"/>
      <c r="LT3428" s="29"/>
      <c r="LU3428" s="29"/>
      <c r="LV3428" s="29"/>
      <c r="LW3428" s="29"/>
      <c r="LX3428" s="29"/>
      <c r="LY3428" s="29"/>
      <c r="LZ3428" s="29"/>
      <c r="MA3428" s="29"/>
      <c r="MB3428" s="29"/>
      <c r="MC3428" s="29"/>
      <c r="MD3428" s="29"/>
      <c r="ME3428" s="29"/>
      <c r="MF3428" s="29"/>
      <c r="MG3428" s="29"/>
      <c r="MH3428" s="29"/>
      <c r="MI3428" s="29"/>
      <c r="MJ3428" s="29"/>
      <c r="MK3428" s="29"/>
      <c r="ML3428" s="29"/>
      <c r="MM3428" s="29"/>
      <c r="MN3428" s="29"/>
      <c r="MO3428" s="29"/>
      <c r="MP3428" s="29"/>
      <c r="MQ3428" s="29"/>
      <c r="MR3428" s="29"/>
      <c r="MS3428" s="29"/>
      <c r="MT3428" s="29"/>
      <c r="MU3428" s="29"/>
      <c r="MV3428" s="29"/>
      <c r="MW3428" s="29"/>
      <c r="MX3428" s="29"/>
      <c r="MY3428" s="29"/>
      <c r="MZ3428" s="29"/>
      <c r="NA3428" s="29"/>
      <c r="NB3428" s="29"/>
      <c r="NC3428" s="29"/>
      <c r="ND3428" s="29"/>
      <c r="NE3428" s="29"/>
      <c r="NF3428" s="29"/>
      <c r="NG3428" s="29"/>
      <c r="NH3428" s="29"/>
      <c r="NI3428" s="29"/>
      <c r="NJ3428" s="29"/>
      <c r="NK3428" s="29"/>
      <c r="NL3428" s="29"/>
      <c r="NM3428" s="29"/>
      <c r="NN3428" s="29"/>
      <c r="NO3428" s="29"/>
      <c r="NP3428" s="29"/>
      <c r="NQ3428" s="29"/>
      <c r="NR3428" s="29"/>
      <c r="NS3428" s="29"/>
      <c r="NT3428" s="29"/>
      <c r="NU3428" s="29"/>
      <c r="NV3428" s="29"/>
      <c r="NW3428" s="29"/>
      <c r="NX3428" s="29"/>
      <c r="NY3428" s="29"/>
      <c r="NZ3428" s="29"/>
      <c r="OA3428" s="29"/>
      <c r="OB3428" s="29"/>
      <c r="OC3428" s="29"/>
      <c r="OD3428" s="29"/>
      <c r="OE3428" s="29"/>
      <c r="OF3428" s="29"/>
      <c r="OG3428" s="29"/>
      <c r="OH3428" s="29"/>
    </row>
    <row r="3429" spans="1:398" ht="16.5" customHeight="1">
      <c r="A3429" s="41" t="s">
        <v>8908</v>
      </c>
      <c r="B3429" s="41"/>
      <c r="C3429" s="368"/>
      <c r="D3429" s="41"/>
      <c r="E3429" s="308" t="s">
        <v>309</v>
      </c>
      <c r="F3429" s="308" t="s">
        <v>83</v>
      </c>
      <c r="G3429" s="308" t="s">
        <v>2575</v>
      </c>
      <c r="H3429" s="308">
        <v>2010</v>
      </c>
      <c r="I3429" s="308">
        <v>2</v>
      </c>
      <c r="J3429" s="308">
        <v>0</v>
      </c>
      <c r="K3429" s="308">
        <v>0</v>
      </c>
      <c r="L3429" s="16" t="s">
        <v>2669</v>
      </c>
      <c r="M3429" s="106"/>
      <c r="N3429" s="16" t="s">
        <v>2570</v>
      </c>
      <c r="O3429" s="17">
        <v>1920</v>
      </c>
      <c r="P3429" s="17">
        <v>0</v>
      </c>
      <c r="Q3429" s="17">
        <v>0</v>
      </c>
      <c r="R3429" s="18" t="s">
        <v>33</v>
      </c>
      <c r="S3429" s="19">
        <v>60</v>
      </c>
      <c r="T3429" s="19">
        <v>110</v>
      </c>
      <c r="U3429" s="19">
        <v>2</v>
      </c>
      <c r="V3429" s="19">
        <v>0</v>
      </c>
      <c r="W3429" s="20">
        <v>0.35</v>
      </c>
      <c r="X3429" s="21">
        <v>1344</v>
      </c>
      <c r="Y3429" s="22" t="s">
        <v>33</v>
      </c>
      <c r="Z3429" s="14"/>
      <c r="AA3429" s="24"/>
      <c r="AB3429" s="14"/>
      <c r="AC3429" s="14"/>
      <c r="AD3429" s="25"/>
      <c r="AE3429" s="26"/>
      <c r="AF3429" s="27"/>
      <c r="AG3429" s="315"/>
      <c r="AH3429" s="315"/>
      <c r="AI3429" s="315"/>
      <c r="AJ3429" s="315"/>
      <c r="AK3429" s="315"/>
      <c r="AL3429" s="315"/>
      <c r="AM3429" s="315"/>
      <c r="AN3429" s="315"/>
      <c r="AO3429" s="315"/>
      <c r="AP3429" s="29"/>
      <c r="AQ3429" s="29"/>
      <c r="AR3429" s="29"/>
      <c r="AS3429" s="29"/>
      <c r="AT3429" s="29"/>
      <c r="AU3429" s="29"/>
      <c r="AV3429" s="29"/>
      <c r="AW3429" s="29"/>
      <c r="AX3429" s="29"/>
      <c r="AY3429" s="29"/>
      <c r="AZ3429" s="29"/>
      <c r="BA3429" s="29"/>
      <c r="BB3429" s="29"/>
      <c r="BC3429" s="29"/>
      <c r="BD3429" s="29"/>
      <c r="BE3429" s="29"/>
      <c r="BF3429" s="29"/>
      <c r="BG3429" s="29"/>
      <c r="BH3429" s="29"/>
      <c r="BI3429" s="29"/>
      <c r="BJ3429" s="29"/>
      <c r="BK3429" s="29"/>
      <c r="BL3429" s="29"/>
      <c r="BM3429" s="29"/>
      <c r="BN3429" s="29"/>
      <c r="BO3429" s="29"/>
      <c r="BP3429" s="29"/>
      <c r="BQ3429" s="29"/>
      <c r="BR3429" s="29"/>
      <c r="BS3429" s="29"/>
      <c r="BT3429" s="29"/>
      <c r="BU3429" s="29"/>
      <c r="BV3429" s="29"/>
      <c r="BW3429" s="29"/>
      <c r="BX3429" s="29"/>
      <c r="BY3429" s="29"/>
      <c r="BZ3429" s="29"/>
      <c r="CA3429" s="29"/>
      <c r="CB3429" s="29"/>
      <c r="CC3429" s="29"/>
      <c r="CD3429" s="29"/>
      <c r="CE3429" s="29"/>
      <c r="CF3429" s="29"/>
      <c r="CG3429" s="29"/>
      <c r="CH3429" s="29"/>
      <c r="CI3429" s="29"/>
      <c r="CJ3429" s="29"/>
      <c r="CK3429" s="29"/>
      <c r="CL3429" s="29"/>
      <c r="CM3429" s="29"/>
      <c r="CN3429" s="29"/>
      <c r="CO3429" s="29"/>
      <c r="CP3429" s="29"/>
      <c r="CQ3429" s="29"/>
      <c r="CR3429" s="29"/>
      <c r="CS3429" s="29"/>
      <c r="CT3429" s="29"/>
      <c r="CU3429" s="29"/>
      <c r="CV3429" s="29"/>
      <c r="CW3429" s="29"/>
      <c r="CX3429" s="29"/>
      <c r="CY3429" s="29"/>
      <c r="CZ3429" s="29"/>
      <c r="DA3429" s="29"/>
      <c r="DB3429" s="29"/>
      <c r="DC3429" s="29"/>
      <c r="DD3429" s="29"/>
      <c r="DE3429" s="29"/>
      <c r="DF3429" s="29"/>
      <c r="DG3429" s="29"/>
      <c r="DH3429" s="29"/>
      <c r="DI3429" s="29"/>
      <c r="DJ3429" s="29"/>
      <c r="DK3429" s="29"/>
      <c r="DL3429" s="29"/>
      <c r="DM3429" s="29"/>
      <c r="DN3429" s="29"/>
      <c r="DO3429" s="29"/>
      <c r="DP3429" s="29"/>
      <c r="DQ3429" s="29"/>
      <c r="DR3429" s="29"/>
      <c r="DS3429" s="29"/>
      <c r="DT3429" s="29"/>
      <c r="DU3429" s="29"/>
      <c r="DV3429" s="29"/>
      <c r="DW3429" s="29"/>
      <c r="DX3429" s="29"/>
      <c r="DY3429" s="29"/>
      <c r="DZ3429" s="29"/>
      <c r="EA3429" s="29"/>
      <c r="EB3429" s="29"/>
      <c r="EC3429" s="29"/>
      <c r="ED3429" s="29"/>
      <c r="EE3429" s="29"/>
      <c r="EF3429" s="29"/>
      <c r="EG3429" s="29"/>
      <c r="EH3429" s="29"/>
      <c r="EI3429" s="29"/>
      <c r="EJ3429" s="29"/>
      <c r="EK3429" s="29"/>
      <c r="EL3429" s="29"/>
      <c r="EM3429" s="29"/>
      <c r="EN3429" s="29"/>
      <c r="EO3429" s="29"/>
      <c r="EP3429" s="29"/>
      <c r="EQ3429" s="29"/>
      <c r="ER3429" s="29"/>
      <c r="ES3429" s="29"/>
      <c r="ET3429" s="29"/>
      <c r="EU3429" s="29"/>
      <c r="EV3429" s="29"/>
      <c r="EW3429" s="29"/>
      <c r="EX3429" s="29"/>
      <c r="EY3429" s="29"/>
      <c r="EZ3429" s="29"/>
      <c r="FA3429" s="29"/>
      <c r="FB3429" s="29"/>
      <c r="FC3429" s="29"/>
      <c r="FD3429" s="29"/>
      <c r="FE3429" s="29"/>
      <c r="FF3429" s="29"/>
      <c r="FG3429" s="29"/>
      <c r="FH3429" s="29"/>
      <c r="FI3429" s="29"/>
      <c r="FJ3429" s="29"/>
      <c r="FK3429" s="29"/>
      <c r="FL3429" s="29"/>
      <c r="FM3429" s="29"/>
      <c r="FN3429" s="29"/>
      <c r="FO3429" s="29"/>
      <c r="FP3429" s="29"/>
      <c r="FQ3429" s="29"/>
      <c r="FR3429" s="29"/>
      <c r="FS3429" s="29"/>
      <c r="FT3429" s="29"/>
      <c r="FU3429" s="29"/>
      <c r="FV3429" s="29"/>
      <c r="FW3429" s="29"/>
      <c r="FX3429" s="29"/>
      <c r="FY3429" s="29"/>
      <c r="FZ3429" s="29"/>
      <c r="GA3429" s="29"/>
      <c r="GB3429" s="29"/>
      <c r="GC3429" s="29"/>
      <c r="GD3429" s="29"/>
      <c r="GE3429" s="29"/>
      <c r="GF3429" s="29"/>
      <c r="GG3429" s="29"/>
      <c r="GH3429" s="29"/>
      <c r="GI3429" s="29"/>
      <c r="GJ3429" s="29"/>
      <c r="GK3429" s="29"/>
      <c r="GL3429" s="29"/>
      <c r="GM3429" s="29"/>
      <c r="GN3429" s="29"/>
      <c r="GO3429" s="29"/>
      <c r="GP3429" s="29"/>
      <c r="GQ3429" s="29"/>
      <c r="GR3429" s="29"/>
      <c r="GS3429" s="29"/>
      <c r="GT3429" s="29"/>
      <c r="GU3429" s="29"/>
      <c r="GV3429" s="29"/>
      <c r="GW3429" s="29"/>
      <c r="GX3429" s="29"/>
      <c r="GY3429" s="29"/>
      <c r="GZ3429" s="29"/>
      <c r="HA3429" s="29"/>
      <c r="HB3429" s="29"/>
      <c r="HC3429" s="29"/>
      <c r="HD3429" s="29"/>
      <c r="HE3429" s="29"/>
      <c r="HF3429" s="29"/>
      <c r="HG3429" s="29"/>
      <c r="HH3429" s="29"/>
      <c r="HI3429" s="29"/>
      <c r="HJ3429" s="29"/>
      <c r="HK3429" s="29"/>
      <c r="HL3429" s="29"/>
      <c r="HM3429" s="29"/>
      <c r="HN3429" s="29"/>
      <c r="HO3429" s="29"/>
      <c r="HP3429" s="29"/>
      <c r="HQ3429" s="29"/>
      <c r="HR3429" s="29"/>
      <c r="HS3429" s="29"/>
      <c r="HT3429" s="29"/>
      <c r="HU3429" s="29"/>
      <c r="HV3429" s="29"/>
      <c r="HW3429" s="29"/>
      <c r="HX3429" s="29"/>
      <c r="HY3429" s="29"/>
      <c r="HZ3429" s="29"/>
      <c r="IA3429" s="29"/>
      <c r="IB3429" s="29"/>
      <c r="IC3429" s="29"/>
      <c r="ID3429" s="29"/>
      <c r="IE3429" s="29"/>
      <c r="IF3429" s="29"/>
      <c r="IG3429" s="29"/>
      <c r="IH3429" s="29"/>
      <c r="II3429" s="29"/>
      <c r="IJ3429" s="29"/>
      <c r="IK3429" s="29"/>
      <c r="IL3429" s="29"/>
      <c r="IM3429" s="29"/>
      <c r="IN3429" s="29"/>
      <c r="IO3429" s="29"/>
      <c r="IP3429" s="29"/>
      <c r="IQ3429" s="29"/>
      <c r="IR3429" s="29"/>
      <c r="IS3429" s="29"/>
      <c r="IT3429" s="29"/>
      <c r="IU3429" s="29"/>
      <c r="IV3429" s="29"/>
      <c r="IW3429" s="29"/>
      <c r="IX3429" s="29"/>
      <c r="IY3429" s="29"/>
      <c r="IZ3429" s="29"/>
      <c r="JA3429" s="29"/>
      <c r="JB3429" s="29"/>
      <c r="JC3429" s="29"/>
      <c r="JD3429" s="29"/>
      <c r="JE3429" s="29"/>
      <c r="JF3429" s="29"/>
      <c r="JG3429" s="29"/>
      <c r="JH3429" s="29"/>
      <c r="JI3429" s="29"/>
      <c r="JJ3429" s="29"/>
      <c r="JK3429" s="29"/>
      <c r="JL3429" s="29"/>
      <c r="JM3429" s="29"/>
      <c r="JN3429" s="29"/>
      <c r="JO3429" s="29"/>
      <c r="JP3429" s="29"/>
      <c r="JQ3429" s="29"/>
      <c r="JR3429" s="29"/>
      <c r="JS3429" s="29"/>
      <c r="JT3429" s="29"/>
      <c r="JU3429" s="29"/>
      <c r="JV3429" s="29"/>
      <c r="JW3429" s="29"/>
      <c r="JX3429" s="29"/>
      <c r="JY3429" s="29"/>
      <c r="JZ3429" s="29"/>
      <c r="KA3429" s="29"/>
      <c r="KB3429" s="29"/>
      <c r="KC3429" s="29"/>
      <c r="KD3429" s="29"/>
      <c r="KE3429" s="29"/>
      <c r="KF3429" s="29"/>
      <c r="KG3429" s="29"/>
      <c r="KH3429" s="29"/>
      <c r="KI3429" s="29"/>
      <c r="KJ3429" s="29"/>
      <c r="KK3429" s="29"/>
      <c r="KL3429" s="29"/>
      <c r="KM3429" s="29"/>
      <c r="KN3429" s="29"/>
      <c r="KO3429" s="29"/>
      <c r="KP3429" s="29"/>
      <c r="KQ3429" s="29"/>
      <c r="KR3429" s="29"/>
      <c r="KS3429" s="29"/>
      <c r="KT3429" s="29"/>
      <c r="KU3429" s="29"/>
      <c r="KV3429" s="29"/>
      <c r="KW3429" s="29"/>
      <c r="KX3429" s="29"/>
      <c r="KY3429" s="29"/>
      <c r="KZ3429" s="29"/>
      <c r="LA3429" s="29"/>
      <c r="LB3429" s="29"/>
      <c r="LC3429" s="29"/>
      <c r="LD3429" s="29"/>
      <c r="LE3429" s="29"/>
      <c r="LF3429" s="29"/>
      <c r="LG3429" s="29"/>
      <c r="LH3429" s="29"/>
      <c r="LI3429" s="29"/>
      <c r="LJ3429" s="29"/>
      <c r="LK3429" s="29"/>
      <c r="LL3429" s="29"/>
      <c r="LM3429" s="29"/>
      <c r="LN3429" s="29"/>
      <c r="LO3429" s="29"/>
      <c r="LP3429" s="29"/>
      <c r="LQ3429" s="29"/>
      <c r="LR3429" s="29"/>
      <c r="LS3429" s="29"/>
      <c r="LT3429" s="29"/>
      <c r="LU3429" s="29"/>
      <c r="LV3429" s="29"/>
      <c r="LW3429" s="29"/>
      <c r="LX3429" s="29"/>
      <c r="LY3429" s="29"/>
      <c r="LZ3429" s="29"/>
      <c r="MA3429" s="29"/>
      <c r="MB3429" s="29"/>
      <c r="MC3429" s="29"/>
      <c r="MD3429" s="29"/>
      <c r="ME3429" s="29"/>
      <c r="MF3429" s="29"/>
      <c r="MG3429" s="29"/>
      <c r="MH3429" s="29"/>
      <c r="MI3429" s="29"/>
      <c r="MJ3429" s="29"/>
      <c r="MK3429" s="29"/>
      <c r="ML3429" s="29"/>
      <c r="MM3429" s="29"/>
      <c r="MN3429" s="29"/>
      <c r="MO3429" s="29"/>
      <c r="MP3429" s="29"/>
      <c r="MQ3429" s="29"/>
      <c r="MR3429" s="29"/>
      <c r="MS3429" s="29"/>
      <c r="MT3429" s="29"/>
      <c r="MU3429" s="29"/>
      <c r="MV3429" s="29"/>
      <c r="MW3429" s="29"/>
      <c r="MX3429" s="29"/>
      <c r="MY3429" s="29"/>
      <c r="MZ3429" s="29"/>
      <c r="NA3429" s="29"/>
      <c r="NB3429" s="29"/>
      <c r="NC3429" s="29"/>
      <c r="ND3429" s="29"/>
      <c r="NE3429" s="29"/>
      <c r="NF3429" s="29"/>
      <c r="NG3429" s="29"/>
      <c r="NH3429" s="29"/>
      <c r="NI3429" s="29"/>
      <c r="NJ3429" s="29"/>
      <c r="NK3429" s="29"/>
      <c r="NL3429" s="29"/>
      <c r="NM3429" s="29"/>
      <c r="NN3429" s="29"/>
      <c r="NO3429" s="29"/>
      <c r="NP3429" s="29"/>
      <c r="NQ3429" s="29"/>
      <c r="NR3429" s="29"/>
      <c r="NS3429" s="29"/>
      <c r="NT3429" s="29"/>
      <c r="NU3429" s="29"/>
      <c r="NV3429" s="29"/>
      <c r="NW3429" s="29"/>
      <c r="NX3429" s="29"/>
      <c r="NY3429" s="29"/>
      <c r="NZ3429" s="29"/>
      <c r="OA3429" s="29"/>
      <c r="OB3429" s="29"/>
      <c r="OC3429" s="29"/>
      <c r="OD3429" s="29"/>
      <c r="OE3429" s="29"/>
      <c r="OF3429" s="29"/>
      <c r="OG3429" s="29"/>
      <c r="OH3429" s="29"/>
    </row>
    <row r="3430" spans="1:398" ht="16.5" customHeight="1">
      <c r="A3430" s="41" t="s">
        <v>8908</v>
      </c>
      <c r="B3430" s="41"/>
      <c r="C3430" s="368"/>
      <c r="D3430" s="41"/>
      <c r="E3430" s="308" t="s">
        <v>35</v>
      </c>
      <c r="F3430" s="308" t="s">
        <v>110</v>
      </c>
      <c r="G3430" s="308" t="s">
        <v>111</v>
      </c>
      <c r="H3430" s="308">
        <v>2007</v>
      </c>
      <c r="I3430" s="308">
        <v>3</v>
      </c>
      <c r="J3430" s="308">
        <v>0</v>
      </c>
      <c r="K3430" s="308">
        <v>0</v>
      </c>
      <c r="L3430" s="16" t="s">
        <v>2589</v>
      </c>
      <c r="M3430" s="106"/>
      <c r="N3430" s="16" t="s">
        <v>2570</v>
      </c>
      <c r="O3430" s="17">
        <v>1920</v>
      </c>
      <c r="P3430" s="17">
        <v>0</v>
      </c>
      <c r="Q3430" s="17">
        <v>0</v>
      </c>
      <c r="R3430" s="18" t="s">
        <v>33</v>
      </c>
      <c r="S3430" s="19">
        <v>60</v>
      </c>
      <c r="T3430" s="19">
        <v>110</v>
      </c>
      <c r="U3430" s="19">
        <v>2</v>
      </c>
      <c r="V3430" s="19">
        <v>0</v>
      </c>
      <c r="W3430" s="20">
        <v>0.35</v>
      </c>
      <c r="X3430" s="21">
        <v>2016</v>
      </c>
      <c r="Y3430" s="22" t="s">
        <v>33</v>
      </c>
      <c r="Z3430" s="14"/>
      <c r="AA3430" s="24"/>
      <c r="AB3430" s="14"/>
      <c r="AC3430" s="14"/>
      <c r="AD3430" s="25"/>
      <c r="AE3430" s="26"/>
      <c r="AF3430" s="27"/>
      <c r="AG3430" s="315"/>
      <c r="AH3430" s="315"/>
      <c r="AI3430" s="315"/>
      <c r="AJ3430" s="315"/>
      <c r="AK3430" s="315"/>
      <c r="AL3430" s="315"/>
      <c r="AM3430" s="315"/>
      <c r="AN3430" s="315"/>
      <c r="AO3430" s="315"/>
      <c r="AP3430" s="29"/>
      <c r="AQ3430" s="29"/>
      <c r="AR3430" s="29"/>
      <c r="AS3430" s="29"/>
      <c r="AT3430" s="29"/>
      <c r="AU3430" s="29"/>
      <c r="AV3430" s="29"/>
      <c r="AW3430" s="29"/>
      <c r="AX3430" s="29"/>
      <c r="AY3430" s="29"/>
      <c r="AZ3430" s="29"/>
      <c r="BA3430" s="29"/>
      <c r="BB3430" s="29"/>
      <c r="BC3430" s="29"/>
      <c r="BD3430" s="29"/>
      <c r="BE3430" s="29"/>
      <c r="BF3430" s="29"/>
      <c r="BG3430" s="29"/>
      <c r="BH3430" s="29"/>
      <c r="BI3430" s="29"/>
      <c r="BJ3430" s="29"/>
      <c r="BK3430" s="29"/>
      <c r="BL3430" s="29"/>
      <c r="BM3430" s="29"/>
      <c r="BN3430" s="29"/>
      <c r="BO3430" s="29"/>
      <c r="BP3430" s="29"/>
      <c r="BQ3430" s="29"/>
      <c r="BR3430" s="29"/>
      <c r="BS3430" s="29"/>
      <c r="BT3430" s="29"/>
      <c r="BU3430" s="29"/>
      <c r="BV3430" s="29"/>
      <c r="BW3430" s="29"/>
      <c r="BX3430" s="29"/>
      <c r="BY3430" s="29"/>
      <c r="BZ3430" s="29"/>
      <c r="CA3430" s="29"/>
      <c r="CB3430" s="29"/>
      <c r="CC3430" s="29"/>
      <c r="CD3430" s="29"/>
      <c r="CE3430" s="29"/>
      <c r="CF3430" s="29"/>
      <c r="CG3430" s="29"/>
      <c r="CH3430" s="29"/>
      <c r="CI3430" s="29"/>
      <c r="CJ3430" s="29"/>
      <c r="CK3430" s="29"/>
      <c r="CL3430" s="29"/>
      <c r="CM3430" s="29"/>
      <c r="CN3430" s="29"/>
      <c r="CO3430" s="29"/>
      <c r="CP3430" s="29"/>
      <c r="CQ3430" s="29"/>
      <c r="CR3430" s="29"/>
      <c r="CS3430" s="29"/>
      <c r="CT3430" s="29"/>
      <c r="CU3430" s="29"/>
      <c r="CV3430" s="29"/>
      <c r="CW3430" s="29"/>
      <c r="CX3430" s="29"/>
      <c r="CY3430" s="29"/>
      <c r="CZ3430" s="29"/>
      <c r="DA3430" s="29"/>
      <c r="DB3430" s="29"/>
      <c r="DC3430" s="29"/>
      <c r="DD3430" s="29"/>
      <c r="DE3430" s="29"/>
      <c r="DF3430" s="29"/>
      <c r="DG3430" s="29"/>
      <c r="DH3430" s="29"/>
      <c r="DI3430" s="29"/>
      <c r="DJ3430" s="29"/>
      <c r="DK3430" s="29"/>
      <c r="DL3430" s="29"/>
      <c r="DM3430" s="29"/>
      <c r="DN3430" s="29"/>
      <c r="DO3430" s="29"/>
      <c r="DP3430" s="29"/>
      <c r="DQ3430" s="29"/>
      <c r="DR3430" s="29"/>
      <c r="DS3430" s="29"/>
      <c r="DT3430" s="29"/>
      <c r="DU3430" s="29"/>
      <c r="DV3430" s="29"/>
      <c r="DW3430" s="29"/>
      <c r="DX3430" s="29"/>
      <c r="DY3430" s="29"/>
      <c r="DZ3430" s="29"/>
      <c r="EA3430" s="29"/>
      <c r="EB3430" s="29"/>
      <c r="EC3430" s="29"/>
      <c r="ED3430" s="29"/>
      <c r="EE3430" s="29"/>
      <c r="EF3430" s="29"/>
      <c r="EG3430" s="29"/>
      <c r="EH3430" s="29"/>
      <c r="EI3430" s="29"/>
      <c r="EJ3430" s="29"/>
      <c r="EK3430" s="29"/>
      <c r="EL3430" s="29"/>
      <c r="EM3430" s="29"/>
      <c r="EN3430" s="29"/>
      <c r="EO3430" s="29"/>
      <c r="EP3430" s="29"/>
      <c r="EQ3430" s="29"/>
      <c r="ER3430" s="29"/>
      <c r="ES3430" s="29"/>
      <c r="ET3430" s="29"/>
      <c r="EU3430" s="29"/>
      <c r="EV3430" s="29"/>
      <c r="EW3430" s="29"/>
      <c r="EX3430" s="29"/>
      <c r="EY3430" s="29"/>
      <c r="EZ3430" s="29"/>
      <c r="FA3430" s="29"/>
      <c r="FB3430" s="29"/>
      <c r="FC3430" s="29"/>
      <c r="FD3430" s="29"/>
      <c r="FE3430" s="29"/>
      <c r="FF3430" s="29"/>
      <c r="FG3430" s="29"/>
      <c r="FH3430" s="29"/>
      <c r="FI3430" s="29"/>
      <c r="FJ3430" s="29"/>
      <c r="FK3430" s="29"/>
      <c r="FL3430" s="29"/>
      <c r="FM3430" s="29"/>
      <c r="FN3430" s="29"/>
      <c r="FO3430" s="29"/>
      <c r="FP3430" s="29"/>
      <c r="FQ3430" s="29"/>
      <c r="FR3430" s="29"/>
      <c r="FS3430" s="29"/>
      <c r="FT3430" s="29"/>
      <c r="FU3430" s="29"/>
      <c r="FV3430" s="29"/>
      <c r="FW3430" s="29"/>
      <c r="FX3430" s="29"/>
      <c r="FY3430" s="29"/>
      <c r="FZ3430" s="29"/>
      <c r="GA3430" s="29"/>
      <c r="GB3430" s="29"/>
      <c r="GC3430" s="29"/>
      <c r="GD3430" s="29"/>
      <c r="GE3430" s="29"/>
      <c r="GF3430" s="29"/>
      <c r="GG3430" s="29"/>
      <c r="GH3430" s="29"/>
      <c r="GI3430" s="29"/>
      <c r="GJ3430" s="29"/>
      <c r="GK3430" s="29"/>
      <c r="GL3430" s="29"/>
      <c r="GM3430" s="29"/>
      <c r="GN3430" s="29"/>
      <c r="GO3430" s="29"/>
      <c r="GP3430" s="29"/>
      <c r="GQ3430" s="29"/>
      <c r="GR3430" s="29"/>
      <c r="GS3430" s="29"/>
      <c r="GT3430" s="29"/>
      <c r="GU3430" s="29"/>
      <c r="GV3430" s="29"/>
      <c r="GW3430" s="29"/>
      <c r="GX3430" s="29"/>
      <c r="GY3430" s="29"/>
      <c r="GZ3430" s="29"/>
      <c r="HA3430" s="29"/>
      <c r="HB3430" s="29"/>
      <c r="HC3430" s="29"/>
      <c r="HD3430" s="29"/>
      <c r="HE3430" s="29"/>
      <c r="HF3430" s="29"/>
      <c r="HG3430" s="29"/>
      <c r="HH3430" s="29"/>
      <c r="HI3430" s="29"/>
      <c r="HJ3430" s="29"/>
      <c r="HK3430" s="29"/>
      <c r="HL3430" s="29"/>
      <c r="HM3430" s="29"/>
      <c r="HN3430" s="29"/>
      <c r="HO3430" s="29"/>
      <c r="HP3430" s="29"/>
      <c r="HQ3430" s="29"/>
      <c r="HR3430" s="29"/>
      <c r="HS3430" s="29"/>
      <c r="HT3430" s="29"/>
      <c r="HU3430" s="29"/>
      <c r="HV3430" s="29"/>
      <c r="HW3430" s="29"/>
      <c r="HX3430" s="29"/>
      <c r="HY3430" s="29"/>
      <c r="HZ3430" s="29"/>
      <c r="IA3430" s="29"/>
      <c r="IB3430" s="29"/>
      <c r="IC3430" s="29"/>
      <c r="ID3430" s="29"/>
      <c r="IE3430" s="29"/>
      <c r="IF3430" s="29"/>
      <c r="IG3430" s="29"/>
      <c r="IH3430" s="29"/>
      <c r="II3430" s="29"/>
      <c r="IJ3430" s="29"/>
      <c r="IK3430" s="29"/>
      <c r="IL3430" s="29"/>
      <c r="IM3430" s="29"/>
      <c r="IN3430" s="29"/>
      <c r="IO3430" s="29"/>
      <c r="IP3430" s="29"/>
      <c r="IQ3430" s="29"/>
      <c r="IR3430" s="29"/>
      <c r="IS3430" s="29"/>
      <c r="IT3430" s="29"/>
      <c r="IU3430" s="29"/>
      <c r="IV3430" s="29"/>
      <c r="IW3430" s="29"/>
      <c r="IX3430" s="29"/>
      <c r="IY3430" s="29"/>
      <c r="IZ3430" s="29"/>
      <c r="JA3430" s="29"/>
      <c r="JB3430" s="29"/>
      <c r="JC3430" s="29"/>
      <c r="JD3430" s="29"/>
      <c r="JE3430" s="29"/>
      <c r="JF3430" s="29"/>
      <c r="JG3430" s="29"/>
      <c r="JH3430" s="29"/>
      <c r="JI3430" s="29"/>
      <c r="JJ3430" s="29"/>
      <c r="JK3430" s="29"/>
      <c r="JL3430" s="29"/>
      <c r="JM3430" s="29"/>
      <c r="JN3430" s="29"/>
      <c r="JO3430" s="29"/>
      <c r="JP3430" s="29"/>
      <c r="JQ3430" s="29"/>
      <c r="JR3430" s="29"/>
      <c r="JS3430" s="29"/>
      <c r="JT3430" s="29"/>
      <c r="JU3430" s="29"/>
      <c r="JV3430" s="29"/>
      <c r="JW3430" s="29"/>
      <c r="JX3430" s="29"/>
      <c r="JY3430" s="29"/>
      <c r="JZ3430" s="29"/>
      <c r="KA3430" s="29"/>
      <c r="KB3430" s="29"/>
      <c r="KC3430" s="29"/>
      <c r="KD3430" s="29"/>
      <c r="KE3430" s="29"/>
      <c r="KF3430" s="29"/>
      <c r="KG3430" s="29"/>
      <c r="KH3430" s="29"/>
      <c r="KI3430" s="29"/>
      <c r="KJ3430" s="29"/>
      <c r="KK3430" s="29"/>
      <c r="KL3430" s="29"/>
      <c r="KM3430" s="29"/>
      <c r="KN3430" s="29"/>
      <c r="KO3430" s="29"/>
      <c r="KP3430" s="29"/>
      <c r="KQ3430" s="29"/>
      <c r="KR3430" s="29"/>
      <c r="KS3430" s="29"/>
      <c r="KT3430" s="29"/>
      <c r="KU3430" s="29"/>
      <c r="KV3430" s="29"/>
      <c r="KW3430" s="29"/>
      <c r="KX3430" s="29"/>
      <c r="KY3430" s="29"/>
      <c r="KZ3430" s="29"/>
      <c r="LA3430" s="29"/>
      <c r="LB3430" s="29"/>
      <c r="LC3430" s="29"/>
      <c r="LD3430" s="29"/>
      <c r="LE3430" s="29"/>
      <c r="LF3430" s="29"/>
      <c r="LG3430" s="29"/>
      <c r="LH3430" s="29"/>
      <c r="LI3430" s="29"/>
      <c r="LJ3430" s="29"/>
      <c r="LK3430" s="29"/>
      <c r="LL3430" s="29"/>
      <c r="LM3430" s="29"/>
      <c r="LN3430" s="29"/>
      <c r="LO3430" s="29"/>
      <c r="LP3430" s="29"/>
      <c r="LQ3430" s="29"/>
      <c r="LR3430" s="29"/>
      <c r="LS3430" s="29"/>
      <c r="LT3430" s="29"/>
      <c r="LU3430" s="29"/>
      <c r="LV3430" s="29"/>
      <c r="LW3430" s="29"/>
      <c r="LX3430" s="29"/>
      <c r="LY3430" s="29"/>
      <c r="LZ3430" s="29"/>
      <c r="MA3430" s="29"/>
      <c r="MB3430" s="29"/>
      <c r="MC3430" s="29"/>
      <c r="MD3430" s="29"/>
      <c r="ME3430" s="29"/>
      <c r="MF3430" s="29"/>
      <c r="MG3430" s="29"/>
      <c r="MH3430" s="29"/>
      <c r="MI3430" s="29"/>
      <c r="MJ3430" s="29"/>
      <c r="MK3430" s="29"/>
      <c r="ML3430" s="29"/>
      <c r="MM3430" s="29"/>
      <c r="MN3430" s="29"/>
      <c r="MO3430" s="29"/>
      <c r="MP3430" s="29"/>
      <c r="MQ3430" s="29"/>
      <c r="MR3430" s="29"/>
      <c r="MS3430" s="29"/>
      <c r="MT3430" s="29"/>
      <c r="MU3430" s="29"/>
      <c r="MV3430" s="29"/>
      <c r="MW3430" s="29"/>
      <c r="MX3430" s="29"/>
      <c r="MY3430" s="29"/>
      <c r="MZ3430" s="29"/>
      <c r="NA3430" s="29"/>
      <c r="NB3430" s="29"/>
      <c r="NC3430" s="29"/>
      <c r="ND3430" s="29"/>
      <c r="NE3430" s="29"/>
      <c r="NF3430" s="29"/>
      <c r="NG3430" s="29"/>
      <c r="NH3430" s="29"/>
      <c r="NI3430" s="29"/>
      <c r="NJ3430" s="29"/>
      <c r="NK3430" s="29"/>
      <c r="NL3430" s="29"/>
      <c r="NM3430" s="29"/>
      <c r="NN3430" s="29"/>
      <c r="NO3430" s="29"/>
      <c r="NP3430" s="29"/>
      <c r="NQ3430" s="29"/>
      <c r="NR3430" s="29"/>
      <c r="NS3430" s="29"/>
      <c r="NT3430" s="29"/>
      <c r="NU3430" s="29"/>
      <c r="NV3430" s="29"/>
      <c r="NW3430" s="29"/>
      <c r="NX3430" s="29"/>
      <c r="NY3430" s="29"/>
      <c r="NZ3430" s="29"/>
      <c r="OA3430" s="29"/>
      <c r="OB3430" s="29"/>
      <c r="OC3430" s="29"/>
      <c r="OD3430" s="29"/>
      <c r="OE3430" s="29"/>
      <c r="OF3430" s="29"/>
      <c r="OG3430" s="29"/>
      <c r="OH3430" s="29"/>
    </row>
    <row r="3431" spans="1:398" ht="16.5" customHeight="1">
      <c r="A3431" s="41" t="s">
        <v>8908</v>
      </c>
      <c r="B3431" s="41"/>
      <c r="C3431" s="368"/>
      <c r="D3431" s="41"/>
      <c r="E3431" s="308" t="s">
        <v>35</v>
      </c>
      <c r="F3431" s="308" t="s">
        <v>83</v>
      </c>
      <c r="G3431" s="308" t="s">
        <v>2571</v>
      </c>
      <c r="H3431" s="308">
        <v>2012</v>
      </c>
      <c r="I3431" s="308">
        <v>3</v>
      </c>
      <c r="J3431" s="308">
        <v>0</v>
      </c>
      <c r="K3431" s="308">
        <v>0</v>
      </c>
      <c r="L3431" s="16" t="s">
        <v>2618</v>
      </c>
      <c r="M3431" s="106"/>
      <c r="N3431" s="16" t="s">
        <v>2570</v>
      </c>
      <c r="O3431" s="17">
        <v>1920</v>
      </c>
      <c r="P3431" s="17">
        <v>0</v>
      </c>
      <c r="Q3431" s="17">
        <v>0</v>
      </c>
      <c r="R3431" s="18" t="s">
        <v>33</v>
      </c>
      <c r="S3431" s="19">
        <v>60</v>
      </c>
      <c r="T3431" s="19">
        <v>110</v>
      </c>
      <c r="U3431" s="19">
        <v>2</v>
      </c>
      <c r="V3431" s="19">
        <v>0</v>
      </c>
      <c r="W3431" s="20">
        <v>0.35</v>
      </c>
      <c r="X3431" s="21">
        <v>2016</v>
      </c>
      <c r="Y3431" s="22" t="s">
        <v>33</v>
      </c>
      <c r="Z3431" s="14"/>
      <c r="AA3431" s="24"/>
      <c r="AB3431" s="14"/>
      <c r="AC3431" s="14"/>
      <c r="AD3431" s="25"/>
      <c r="AE3431" s="26"/>
      <c r="AF3431" s="27"/>
      <c r="AG3431" s="315"/>
      <c r="AH3431" s="315"/>
      <c r="AI3431" s="315"/>
      <c r="AJ3431" s="315"/>
      <c r="AK3431" s="315"/>
      <c r="AL3431" s="315"/>
      <c r="AM3431" s="315"/>
      <c r="AN3431" s="315"/>
      <c r="AO3431" s="315"/>
      <c r="AP3431" s="29"/>
      <c r="AQ3431" s="29"/>
      <c r="AR3431" s="29"/>
      <c r="AS3431" s="29"/>
      <c r="AT3431" s="29"/>
      <c r="AU3431" s="29"/>
      <c r="AV3431" s="29"/>
      <c r="AW3431" s="29"/>
      <c r="AX3431" s="29"/>
      <c r="AY3431" s="29"/>
      <c r="AZ3431" s="29"/>
      <c r="BA3431" s="29"/>
      <c r="BB3431" s="29"/>
      <c r="BC3431" s="29"/>
      <c r="BD3431" s="29"/>
      <c r="BE3431" s="29"/>
      <c r="BF3431" s="29"/>
      <c r="BG3431" s="29"/>
      <c r="BH3431" s="29"/>
      <c r="BI3431" s="29"/>
      <c r="BJ3431" s="29"/>
      <c r="BK3431" s="29"/>
      <c r="BL3431" s="29"/>
      <c r="BM3431" s="29"/>
      <c r="BN3431" s="29"/>
      <c r="BO3431" s="29"/>
      <c r="BP3431" s="29"/>
      <c r="BQ3431" s="29"/>
      <c r="BR3431" s="29"/>
      <c r="BS3431" s="29"/>
      <c r="BT3431" s="29"/>
      <c r="BU3431" s="29"/>
      <c r="BV3431" s="29"/>
      <c r="BW3431" s="29"/>
      <c r="BX3431" s="29"/>
      <c r="BY3431" s="29"/>
      <c r="BZ3431" s="29"/>
      <c r="CA3431" s="29"/>
      <c r="CB3431" s="29"/>
      <c r="CC3431" s="29"/>
      <c r="CD3431" s="29"/>
      <c r="CE3431" s="29"/>
      <c r="CF3431" s="29"/>
      <c r="CG3431" s="29"/>
      <c r="CH3431" s="29"/>
      <c r="CI3431" s="29"/>
      <c r="CJ3431" s="29"/>
      <c r="CK3431" s="29"/>
      <c r="CL3431" s="29"/>
      <c r="CM3431" s="29"/>
      <c r="CN3431" s="29"/>
      <c r="CO3431" s="29"/>
      <c r="CP3431" s="29"/>
      <c r="CQ3431" s="29"/>
      <c r="CR3431" s="29"/>
      <c r="CS3431" s="29"/>
      <c r="CT3431" s="29"/>
      <c r="CU3431" s="29"/>
      <c r="CV3431" s="29"/>
      <c r="CW3431" s="29"/>
      <c r="CX3431" s="29"/>
      <c r="CY3431" s="29"/>
      <c r="CZ3431" s="29"/>
      <c r="DA3431" s="29"/>
      <c r="DB3431" s="29"/>
      <c r="DC3431" s="29"/>
      <c r="DD3431" s="29"/>
      <c r="DE3431" s="29"/>
      <c r="DF3431" s="29"/>
      <c r="DG3431" s="29"/>
      <c r="DH3431" s="29"/>
      <c r="DI3431" s="29"/>
      <c r="DJ3431" s="29"/>
      <c r="DK3431" s="29"/>
      <c r="DL3431" s="29"/>
      <c r="DM3431" s="29"/>
      <c r="DN3431" s="29"/>
      <c r="DO3431" s="29"/>
      <c r="DP3431" s="29"/>
      <c r="DQ3431" s="29"/>
      <c r="DR3431" s="29"/>
      <c r="DS3431" s="29"/>
      <c r="DT3431" s="29"/>
      <c r="DU3431" s="29"/>
      <c r="DV3431" s="29"/>
      <c r="DW3431" s="29"/>
      <c r="DX3431" s="29"/>
      <c r="DY3431" s="29"/>
      <c r="DZ3431" s="29"/>
      <c r="EA3431" s="29"/>
      <c r="EB3431" s="29"/>
      <c r="EC3431" s="29"/>
      <c r="ED3431" s="29"/>
      <c r="EE3431" s="29"/>
      <c r="EF3431" s="29"/>
      <c r="EG3431" s="29"/>
      <c r="EH3431" s="29"/>
      <c r="EI3431" s="29"/>
      <c r="EJ3431" s="29"/>
      <c r="EK3431" s="29"/>
      <c r="EL3431" s="29"/>
      <c r="EM3431" s="29"/>
      <c r="EN3431" s="29"/>
      <c r="EO3431" s="29"/>
      <c r="EP3431" s="29"/>
      <c r="EQ3431" s="29"/>
      <c r="ER3431" s="29"/>
      <c r="ES3431" s="29"/>
      <c r="ET3431" s="29"/>
      <c r="EU3431" s="29"/>
      <c r="EV3431" s="29"/>
      <c r="EW3431" s="29"/>
      <c r="EX3431" s="29"/>
      <c r="EY3431" s="29"/>
      <c r="EZ3431" s="29"/>
      <c r="FA3431" s="29"/>
      <c r="FB3431" s="29"/>
      <c r="FC3431" s="29"/>
      <c r="FD3431" s="29"/>
      <c r="FE3431" s="29"/>
      <c r="FF3431" s="29"/>
      <c r="FG3431" s="29"/>
      <c r="FH3431" s="29"/>
      <c r="FI3431" s="29"/>
      <c r="FJ3431" s="29"/>
      <c r="FK3431" s="29"/>
      <c r="FL3431" s="29"/>
      <c r="FM3431" s="29"/>
      <c r="FN3431" s="29"/>
      <c r="FO3431" s="29"/>
      <c r="FP3431" s="29"/>
      <c r="FQ3431" s="29"/>
      <c r="FR3431" s="29"/>
      <c r="FS3431" s="29"/>
      <c r="FT3431" s="29"/>
      <c r="FU3431" s="29"/>
      <c r="FV3431" s="29"/>
      <c r="FW3431" s="29"/>
      <c r="FX3431" s="29"/>
      <c r="FY3431" s="29"/>
      <c r="FZ3431" s="29"/>
      <c r="GA3431" s="29"/>
      <c r="GB3431" s="29"/>
      <c r="GC3431" s="29"/>
      <c r="GD3431" s="29"/>
      <c r="GE3431" s="29"/>
      <c r="GF3431" s="29"/>
      <c r="GG3431" s="29"/>
      <c r="GH3431" s="29"/>
      <c r="GI3431" s="29"/>
      <c r="GJ3431" s="29"/>
      <c r="GK3431" s="29"/>
      <c r="GL3431" s="29"/>
      <c r="GM3431" s="29"/>
      <c r="GN3431" s="29"/>
      <c r="GO3431" s="29"/>
      <c r="GP3431" s="29"/>
      <c r="GQ3431" s="29"/>
      <c r="GR3431" s="29"/>
      <c r="GS3431" s="29"/>
      <c r="GT3431" s="29"/>
      <c r="GU3431" s="29"/>
      <c r="GV3431" s="29"/>
      <c r="GW3431" s="29"/>
      <c r="GX3431" s="29"/>
      <c r="GY3431" s="29"/>
      <c r="GZ3431" s="29"/>
      <c r="HA3431" s="29"/>
      <c r="HB3431" s="29"/>
      <c r="HC3431" s="29"/>
      <c r="HD3431" s="29"/>
      <c r="HE3431" s="29"/>
      <c r="HF3431" s="29"/>
      <c r="HG3431" s="29"/>
      <c r="HH3431" s="29"/>
      <c r="HI3431" s="29"/>
      <c r="HJ3431" s="29"/>
      <c r="HK3431" s="29"/>
      <c r="HL3431" s="29"/>
      <c r="HM3431" s="29"/>
      <c r="HN3431" s="29"/>
      <c r="HO3431" s="29"/>
      <c r="HP3431" s="29"/>
      <c r="HQ3431" s="29"/>
      <c r="HR3431" s="29"/>
      <c r="HS3431" s="29"/>
      <c r="HT3431" s="29"/>
      <c r="HU3431" s="29"/>
      <c r="HV3431" s="29"/>
      <c r="HW3431" s="29"/>
      <c r="HX3431" s="29"/>
      <c r="HY3431" s="29"/>
      <c r="HZ3431" s="29"/>
      <c r="IA3431" s="29"/>
      <c r="IB3431" s="29"/>
      <c r="IC3431" s="29"/>
      <c r="ID3431" s="29"/>
      <c r="IE3431" s="29"/>
      <c r="IF3431" s="29"/>
      <c r="IG3431" s="29"/>
      <c r="IH3431" s="29"/>
      <c r="II3431" s="29"/>
      <c r="IJ3431" s="29"/>
      <c r="IK3431" s="29"/>
      <c r="IL3431" s="29"/>
      <c r="IM3431" s="29"/>
      <c r="IN3431" s="29"/>
      <c r="IO3431" s="29"/>
      <c r="IP3431" s="29"/>
      <c r="IQ3431" s="29"/>
      <c r="IR3431" s="29"/>
      <c r="IS3431" s="29"/>
      <c r="IT3431" s="29"/>
      <c r="IU3431" s="29"/>
      <c r="IV3431" s="29"/>
      <c r="IW3431" s="29"/>
      <c r="IX3431" s="29"/>
      <c r="IY3431" s="29"/>
      <c r="IZ3431" s="29"/>
      <c r="JA3431" s="29"/>
      <c r="JB3431" s="29"/>
      <c r="JC3431" s="29"/>
      <c r="JD3431" s="29"/>
      <c r="JE3431" s="29"/>
      <c r="JF3431" s="29"/>
      <c r="JG3431" s="29"/>
      <c r="JH3431" s="29"/>
      <c r="JI3431" s="29"/>
      <c r="JJ3431" s="29"/>
      <c r="JK3431" s="29"/>
      <c r="JL3431" s="29"/>
      <c r="JM3431" s="29"/>
      <c r="JN3431" s="29"/>
      <c r="JO3431" s="29"/>
      <c r="JP3431" s="29"/>
      <c r="JQ3431" s="29"/>
      <c r="JR3431" s="29"/>
      <c r="JS3431" s="29"/>
      <c r="JT3431" s="29"/>
      <c r="JU3431" s="29"/>
      <c r="JV3431" s="29"/>
      <c r="JW3431" s="29"/>
      <c r="JX3431" s="29"/>
      <c r="JY3431" s="29"/>
      <c r="JZ3431" s="29"/>
      <c r="KA3431" s="29"/>
      <c r="KB3431" s="29"/>
      <c r="KC3431" s="29"/>
      <c r="KD3431" s="29"/>
      <c r="KE3431" s="29"/>
      <c r="KF3431" s="29"/>
      <c r="KG3431" s="29"/>
      <c r="KH3431" s="29"/>
      <c r="KI3431" s="29"/>
      <c r="KJ3431" s="29"/>
      <c r="KK3431" s="29"/>
      <c r="KL3431" s="29"/>
      <c r="KM3431" s="29"/>
      <c r="KN3431" s="29"/>
      <c r="KO3431" s="29"/>
      <c r="KP3431" s="29"/>
      <c r="KQ3431" s="29"/>
      <c r="KR3431" s="29"/>
      <c r="KS3431" s="29"/>
      <c r="KT3431" s="29"/>
      <c r="KU3431" s="29"/>
      <c r="KV3431" s="29"/>
      <c r="KW3431" s="29"/>
      <c r="KX3431" s="29"/>
      <c r="KY3431" s="29"/>
      <c r="KZ3431" s="29"/>
      <c r="LA3431" s="29"/>
      <c r="LB3431" s="29"/>
      <c r="LC3431" s="29"/>
      <c r="LD3431" s="29"/>
      <c r="LE3431" s="29"/>
      <c r="LF3431" s="29"/>
      <c r="LG3431" s="29"/>
      <c r="LH3431" s="29"/>
      <c r="LI3431" s="29"/>
      <c r="LJ3431" s="29"/>
      <c r="LK3431" s="29"/>
      <c r="LL3431" s="29"/>
      <c r="LM3431" s="29"/>
      <c r="LN3431" s="29"/>
      <c r="LO3431" s="29"/>
      <c r="LP3431" s="29"/>
      <c r="LQ3431" s="29"/>
      <c r="LR3431" s="29"/>
      <c r="LS3431" s="29"/>
      <c r="LT3431" s="29"/>
      <c r="LU3431" s="29"/>
      <c r="LV3431" s="29"/>
      <c r="LW3431" s="29"/>
      <c r="LX3431" s="29"/>
      <c r="LY3431" s="29"/>
      <c r="LZ3431" s="29"/>
      <c r="MA3431" s="29"/>
      <c r="MB3431" s="29"/>
      <c r="MC3431" s="29"/>
      <c r="MD3431" s="29"/>
      <c r="ME3431" s="29"/>
      <c r="MF3431" s="29"/>
      <c r="MG3431" s="29"/>
      <c r="MH3431" s="29"/>
      <c r="MI3431" s="29"/>
      <c r="MJ3431" s="29"/>
      <c r="MK3431" s="29"/>
      <c r="ML3431" s="29"/>
      <c r="MM3431" s="29"/>
      <c r="MN3431" s="29"/>
      <c r="MO3431" s="29"/>
      <c r="MP3431" s="29"/>
      <c r="MQ3431" s="29"/>
      <c r="MR3431" s="29"/>
      <c r="MS3431" s="29"/>
      <c r="MT3431" s="29"/>
      <c r="MU3431" s="29"/>
      <c r="MV3431" s="29"/>
      <c r="MW3431" s="29"/>
      <c r="MX3431" s="29"/>
      <c r="MY3431" s="29"/>
      <c r="MZ3431" s="29"/>
      <c r="NA3431" s="29"/>
      <c r="NB3431" s="29"/>
      <c r="NC3431" s="29"/>
      <c r="ND3431" s="29"/>
      <c r="NE3431" s="29"/>
      <c r="NF3431" s="29"/>
      <c r="NG3431" s="29"/>
      <c r="NH3431" s="29"/>
      <c r="NI3431" s="29"/>
      <c r="NJ3431" s="29"/>
      <c r="NK3431" s="29"/>
      <c r="NL3431" s="29"/>
      <c r="NM3431" s="29"/>
      <c r="NN3431" s="29"/>
      <c r="NO3431" s="29"/>
      <c r="NP3431" s="29"/>
      <c r="NQ3431" s="29"/>
      <c r="NR3431" s="29"/>
      <c r="NS3431" s="29"/>
      <c r="NT3431" s="29"/>
      <c r="NU3431" s="29"/>
      <c r="NV3431" s="29"/>
      <c r="NW3431" s="29"/>
      <c r="NX3431" s="29"/>
      <c r="NY3431" s="29"/>
      <c r="NZ3431" s="29"/>
      <c r="OA3431" s="29"/>
      <c r="OB3431" s="29"/>
      <c r="OC3431" s="29"/>
      <c r="OD3431" s="29"/>
      <c r="OE3431" s="29"/>
      <c r="OF3431" s="29"/>
      <c r="OG3431" s="29"/>
      <c r="OH3431" s="29"/>
    </row>
    <row r="3432" spans="1:398" ht="16.5" customHeight="1">
      <c r="A3432" s="41" t="s">
        <v>8908</v>
      </c>
      <c r="B3432" s="41"/>
      <c r="C3432" s="368"/>
      <c r="D3432" s="41"/>
      <c r="E3432" s="308" t="s">
        <v>35</v>
      </c>
      <c r="F3432" s="308" t="s">
        <v>155</v>
      </c>
      <c r="G3432" s="308" t="s">
        <v>2634</v>
      </c>
      <c r="H3432" s="308">
        <v>2005</v>
      </c>
      <c r="I3432" s="308">
        <v>4</v>
      </c>
      <c r="J3432" s="308">
        <v>0</v>
      </c>
      <c r="K3432" s="308">
        <v>0</v>
      </c>
      <c r="L3432" s="16" t="s">
        <v>2585</v>
      </c>
      <c r="M3432" s="106"/>
      <c r="N3432" s="16" t="s">
        <v>2570</v>
      </c>
      <c r="O3432" s="17">
        <v>1920</v>
      </c>
      <c r="P3432" s="17">
        <v>0</v>
      </c>
      <c r="Q3432" s="17">
        <v>0</v>
      </c>
      <c r="R3432" s="18" t="s">
        <v>33</v>
      </c>
      <c r="S3432" s="19">
        <v>60</v>
      </c>
      <c r="T3432" s="19">
        <v>110</v>
      </c>
      <c r="U3432" s="19">
        <v>2</v>
      </c>
      <c r="V3432" s="19">
        <v>0</v>
      </c>
      <c r="W3432" s="20">
        <v>0.35</v>
      </c>
      <c r="X3432" s="21">
        <v>2688</v>
      </c>
      <c r="Y3432" s="22" t="s">
        <v>33</v>
      </c>
      <c r="Z3432" s="14"/>
      <c r="AA3432" s="24"/>
      <c r="AB3432" s="14"/>
      <c r="AC3432" s="14"/>
      <c r="AD3432" s="25"/>
      <c r="AE3432" s="26"/>
      <c r="AF3432" s="27"/>
      <c r="AG3432" s="315"/>
      <c r="AH3432" s="315"/>
      <c r="AI3432" s="315"/>
      <c r="AJ3432" s="315"/>
      <c r="AK3432" s="315"/>
      <c r="AL3432" s="315"/>
      <c r="AM3432" s="315"/>
      <c r="AN3432" s="315"/>
      <c r="AO3432" s="315"/>
      <c r="AP3432" s="29"/>
      <c r="AQ3432" s="29"/>
      <c r="AR3432" s="29"/>
      <c r="AS3432" s="29"/>
      <c r="AT3432" s="29"/>
      <c r="AU3432" s="29"/>
      <c r="AV3432" s="29"/>
      <c r="AW3432" s="29"/>
      <c r="AX3432" s="29"/>
      <c r="AY3432" s="29"/>
      <c r="AZ3432" s="29"/>
      <c r="BA3432" s="29"/>
      <c r="BB3432" s="29"/>
      <c r="BC3432" s="29"/>
      <c r="BD3432" s="29"/>
      <c r="BE3432" s="29"/>
      <c r="BF3432" s="29"/>
      <c r="BG3432" s="29"/>
      <c r="BH3432" s="29"/>
      <c r="BI3432" s="29"/>
      <c r="BJ3432" s="29"/>
      <c r="BK3432" s="29"/>
      <c r="BL3432" s="29"/>
      <c r="BM3432" s="29"/>
      <c r="BN3432" s="29"/>
      <c r="BO3432" s="29"/>
      <c r="BP3432" s="29"/>
      <c r="BQ3432" s="29"/>
      <c r="BR3432" s="29"/>
      <c r="BS3432" s="29"/>
      <c r="BT3432" s="29"/>
      <c r="BU3432" s="29"/>
      <c r="BV3432" s="29"/>
      <c r="BW3432" s="29"/>
      <c r="BX3432" s="29"/>
      <c r="BY3432" s="29"/>
      <c r="BZ3432" s="29"/>
      <c r="CA3432" s="29"/>
      <c r="CB3432" s="29"/>
      <c r="CC3432" s="29"/>
      <c r="CD3432" s="29"/>
      <c r="CE3432" s="29"/>
      <c r="CF3432" s="29"/>
      <c r="CG3432" s="29"/>
      <c r="CH3432" s="29"/>
      <c r="CI3432" s="29"/>
      <c r="CJ3432" s="29"/>
      <c r="CK3432" s="29"/>
      <c r="CL3432" s="29"/>
      <c r="CM3432" s="29"/>
      <c r="CN3432" s="29"/>
      <c r="CO3432" s="29"/>
      <c r="CP3432" s="29"/>
      <c r="CQ3432" s="29"/>
      <c r="CR3432" s="29"/>
      <c r="CS3432" s="29"/>
      <c r="CT3432" s="29"/>
      <c r="CU3432" s="29"/>
      <c r="CV3432" s="29"/>
      <c r="CW3432" s="29"/>
      <c r="CX3432" s="29"/>
      <c r="CY3432" s="29"/>
      <c r="CZ3432" s="29"/>
      <c r="DA3432" s="29"/>
      <c r="DB3432" s="29"/>
      <c r="DC3432" s="29"/>
      <c r="DD3432" s="29"/>
      <c r="DE3432" s="29"/>
      <c r="DF3432" s="29"/>
      <c r="DG3432" s="29"/>
      <c r="DH3432" s="29"/>
      <c r="DI3432" s="29"/>
      <c r="DJ3432" s="29"/>
      <c r="DK3432" s="29"/>
      <c r="DL3432" s="29"/>
      <c r="DM3432" s="29"/>
      <c r="DN3432" s="29"/>
      <c r="DO3432" s="29"/>
      <c r="DP3432" s="29"/>
      <c r="DQ3432" s="29"/>
      <c r="DR3432" s="29"/>
      <c r="DS3432" s="29"/>
      <c r="DT3432" s="29"/>
      <c r="DU3432" s="29"/>
      <c r="DV3432" s="29"/>
      <c r="DW3432" s="29"/>
      <c r="DX3432" s="29"/>
      <c r="DY3432" s="29"/>
      <c r="DZ3432" s="29"/>
      <c r="EA3432" s="29"/>
      <c r="EB3432" s="29"/>
      <c r="EC3432" s="29"/>
      <c r="ED3432" s="29"/>
      <c r="EE3432" s="29"/>
      <c r="EF3432" s="29"/>
      <c r="EG3432" s="29"/>
      <c r="EH3432" s="29"/>
      <c r="EI3432" s="29"/>
      <c r="EJ3432" s="29"/>
      <c r="EK3432" s="29"/>
      <c r="EL3432" s="29"/>
      <c r="EM3432" s="29"/>
      <c r="EN3432" s="29"/>
      <c r="EO3432" s="29"/>
      <c r="EP3432" s="29"/>
      <c r="EQ3432" s="29"/>
      <c r="ER3432" s="29"/>
      <c r="ES3432" s="29"/>
      <c r="ET3432" s="29"/>
      <c r="EU3432" s="29"/>
      <c r="EV3432" s="29"/>
      <c r="EW3432" s="29"/>
      <c r="EX3432" s="29"/>
      <c r="EY3432" s="29"/>
      <c r="EZ3432" s="29"/>
      <c r="FA3432" s="29"/>
      <c r="FB3432" s="29"/>
      <c r="FC3432" s="29"/>
      <c r="FD3432" s="29"/>
      <c r="FE3432" s="29"/>
      <c r="FF3432" s="29"/>
      <c r="FG3432" s="29"/>
      <c r="FH3432" s="29"/>
      <c r="FI3432" s="29"/>
      <c r="FJ3432" s="29"/>
      <c r="FK3432" s="29"/>
      <c r="FL3432" s="29"/>
      <c r="FM3432" s="29"/>
      <c r="FN3432" s="29"/>
      <c r="FO3432" s="29"/>
      <c r="FP3432" s="29"/>
      <c r="FQ3432" s="29"/>
      <c r="FR3432" s="29"/>
      <c r="FS3432" s="29"/>
      <c r="FT3432" s="29"/>
      <c r="FU3432" s="29"/>
      <c r="FV3432" s="29"/>
      <c r="FW3432" s="29"/>
      <c r="FX3432" s="29"/>
      <c r="FY3432" s="29"/>
      <c r="FZ3432" s="29"/>
      <c r="GA3432" s="29"/>
      <c r="GB3432" s="29"/>
      <c r="GC3432" s="29"/>
      <c r="GD3432" s="29"/>
      <c r="GE3432" s="29"/>
      <c r="GF3432" s="29"/>
      <c r="GG3432" s="29"/>
      <c r="GH3432" s="29"/>
      <c r="GI3432" s="29"/>
      <c r="GJ3432" s="29"/>
      <c r="GK3432" s="29"/>
      <c r="GL3432" s="29"/>
      <c r="GM3432" s="29"/>
      <c r="GN3432" s="29"/>
      <c r="GO3432" s="29"/>
      <c r="GP3432" s="29"/>
      <c r="GQ3432" s="29"/>
      <c r="GR3432" s="29"/>
      <c r="GS3432" s="29"/>
      <c r="GT3432" s="29"/>
      <c r="GU3432" s="29"/>
      <c r="GV3432" s="29"/>
      <c r="GW3432" s="29"/>
      <c r="GX3432" s="29"/>
      <c r="GY3432" s="29"/>
      <c r="GZ3432" s="29"/>
      <c r="HA3432" s="29"/>
      <c r="HB3432" s="29"/>
      <c r="HC3432" s="29"/>
      <c r="HD3432" s="29"/>
      <c r="HE3432" s="29"/>
      <c r="HF3432" s="29"/>
      <c r="HG3432" s="29"/>
      <c r="HH3432" s="29"/>
      <c r="HI3432" s="29"/>
      <c r="HJ3432" s="29"/>
      <c r="HK3432" s="29"/>
      <c r="HL3432" s="29"/>
      <c r="HM3432" s="29"/>
      <c r="HN3432" s="29"/>
      <c r="HO3432" s="29"/>
      <c r="HP3432" s="29"/>
      <c r="HQ3432" s="29"/>
      <c r="HR3432" s="29"/>
      <c r="HS3432" s="29"/>
      <c r="HT3432" s="29"/>
      <c r="HU3432" s="29"/>
      <c r="HV3432" s="29"/>
      <c r="HW3432" s="29"/>
      <c r="HX3432" s="29"/>
      <c r="HY3432" s="29"/>
      <c r="HZ3432" s="29"/>
      <c r="IA3432" s="29"/>
      <c r="IB3432" s="29"/>
      <c r="IC3432" s="29"/>
      <c r="ID3432" s="29"/>
      <c r="IE3432" s="29"/>
      <c r="IF3432" s="29"/>
      <c r="IG3432" s="29"/>
      <c r="IH3432" s="29"/>
      <c r="II3432" s="29"/>
      <c r="IJ3432" s="29"/>
      <c r="IK3432" s="29"/>
      <c r="IL3432" s="29"/>
      <c r="IM3432" s="29"/>
      <c r="IN3432" s="29"/>
      <c r="IO3432" s="29"/>
      <c r="IP3432" s="29"/>
      <c r="IQ3432" s="29"/>
      <c r="IR3432" s="29"/>
      <c r="IS3432" s="29"/>
      <c r="IT3432" s="29"/>
      <c r="IU3432" s="29"/>
      <c r="IV3432" s="29"/>
      <c r="IW3432" s="29"/>
      <c r="IX3432" s="29"/>
      <c r="IY3432" s="29"/>
      <c r="IZ3432" s="29"/>
      <c r="JA3432" s="29"/>
      <c r="JB3432" s="29"/>
      <c r="JC3432" s="29"/>
      <c r="JD3432" s="29"/>
      <c r="JE3432" s="29"/>
      <c r="JF3432" s="29"/>
      <c r="JG3432" s="29"/>
      <c r="JH3432" s="29"/>
      <c r="JI3432" s="29"/>
      <c r="JJ3432" s="29"/>
      <c r="JK3432" s="29"/>
      <c r="JL3432" s="29"/>
      <c r="JM3432" s="29"/>
      <c r="JN3432" s="29"/>
      <c r="JO3432" s="29"/>
      <c r="JP3432" s="29"/>
      <c r="JQ3432" s="29"/>
      <c r="JR3432" s="29"/>
      <c r="JS3432" s="29"/>
      <c r="JT3432" s="29"/>
      <c r="JU3432" s="29"/>
      <c r="JV3432" s="29"/>
      <c r="JW3432" s="29"/>
      <c r="JX3432" s="29"/>
      <c r="JY3432" s="29"/>
      <c r="JZ3432" s="29"/>
      <c r="KA3432" s="29"/>
      <c r="KB3432" s="29"/>
      <c r="KC3432" s="29"/>
      <c r="KD3432" s="29"/>
      <c r="KE3432" s="29"/>
      <c r="KF3432" s="29"/>
      <c r="KG3432" s="29"/>
      <c r="KH3432" s="29"/>
      <c r="KI3432" s="29"/>
      <c r="KJ3432" s="29"/>
      <c r="KK3432" s="29"/>
      <c r="KL3432" s="29"/>
      <c r="KM3432" s="29"/>
      <c r="KN3432" s="29"/>
      <c r="KO3432" s="29"/>
      <c r="KP3432" s="29"/>
      <c r="KQ3432" s="29"/>
      <c r="KR3432" s="29"/>
      <c r="KS3432" s="29"/>
      <c r="KT3432" s="29"/>
      <c r="KU3432" s="29"/>
      <c r="KV3432" s="29"/>
      <c r="KW3432" s="29"/>
      <c r="KX3432" s="29"/>
      <c r="KY3432" s="29"/>
      <c r="KZ3432" s="29"/>
      <c r="LA3432" s="29"/>
      <c r="LB3432" s="29"/>
      <c r="LC3432" s="29"/>
      <c r="LD3432" s="29"/>
      <c r="LE3432" s="29"/>
      <c r="LF3432" s="29"/>
      <c r="LG3432" s="29"/>
      <c r="LH3432" s="29"/>
      <c r="LI3432" s="29"/>
      <c r="LJ3432" s="29"/>
      <c r="LK3432" s="29"/>
      <c r="LL3432" s="29"/>
      <c r="LM3432" s="29"/>
      <c r="LN3432" s="29"/>
      <c r="LO3432" s="29"/>
      <c r="LP3432" s="29"/>
      <c r="LQ3432" s="29"/>
      <c r="LR3432" s="29"/>
      <c r="LS3432" s="29"/>
      <c r="LT3432" s="29"/>
      <c r="LU3432" s="29"/>
      <c r="LV3432" s="29"/>
      <c r="LW3432" s="29"/>
      <c r="LX3432" s="29"/>
      <c r="LY3432" s="29"/>
      <c r="LZ3432" s="29"/>
      <c r="MA3432" s="29"/>
      <c r="MB3432" s="29"/>
      <c r="MC3432" s="29"/>
      <c r="MD3432" s="29"/>
      <c r="ME3432" s="29"/>
      <c r="MF3432" s="29"/>
      <c r="MG3432" s="29"/>
      <c r="MH3432" s="29"/>
      <c r="MI3432" s="29"/>
      <c r="MJ3432" s="29"/>
      <c r="MK3432" s="29"/>
      <c r="ML3432" s="29"/>
      <c r="MM3432" s="29"/>
      <c r="MN3432" s="29"/>
      <c r="MO3432" s="29"/>
      <c r="MP3432" s="29"/>
      <c r="MQ3432" s="29"/>
      <c r="MR3432" s="29"/>
      <c r="MS3432" s="29"/>
      <c r="MT3432" s="29"/>
      <c r="MU3432" s="29"/>
      <c r="MV3432" s="29"/>
      <c r="MW3432" s="29"/>
      <c r="MX3432" s="29"/>
      <c r="MY3432" s="29"/>
      <c r="MZ3432" s="29"/>
      <c r="NA3432" s="29"/>
      <c r="NB3432" s="29"/>
      <c r="NC3432" s="29"/>
      <c r="ND3432" s="29"/>
      <c r="NE3432" s="29"/>
      <c r="NF3432" s="29"/>
      <c r="NG3432" s="29"/>
      <c r="NH3432" s="29"/>
      <c r="NI3432" s="29"/>
      <c r="NJ3432" s="29"/>
      <c r="NK3432" s="29"/>
      <c r="NL3432" s="29"/>
      <c r="NM3432" s="29"/>
      <c r="NN3432" s="29"/>
      <c r="NO3432" s="29"/>
      <c r="NP3432" s="29"/>
      <c r="NQ3432" s="29"/>
      <c r="NR3432" s="29"/>
      <c r="NS3432" s="29"/>
      <c r="NT3432" s="29"/>
      <c r="NU3432" s="29"/>
      <c r="NV3432" s="29"/>
      <c r="NW3432" s="29"/>
      <c r="NX3432" s="29"/>
      <c r="NY3432" s="29"/>
      <c r="NZ3432" s="29"/>
      <c r="OA3432" s="29"/>
      <c r="OB3432" s="29"/>
      <c r="OC3432" s="29"/>
      <c r="OD3432" s="29"/>
      <c r="OE3432" s="29"/>
      <c r="OF3432" s="29"/>
      <c r="OG3432" s="29"/>
      <c r="OH3432" s="29"/>
    </row>
    <row r="3433" spans="1:398" ht="16.5" customHeight="1">
      <c r="A3433" s="41" t="s">
        <v>8908</v>
      </c>
      <c r="B3433" s="41"/>
      <c r="C3433" s="368"/>
      <c r="D3433" s="41"/>
      <c r="E3433" s="308" t="s">
        <v>309</v>
      </c>
      <c r="F3433" s="308" t="s">
        <v>83</v>
      </c>
      <c r="G3433" s="308" t="s">
        <v>2630</v>
      </c>
      <c r="H3433" s="308">
        <v>2009</v>
      </c>
      <c r="I3433" s="308">
        <v>4</v>
      </c>
      <c r="J3433" s="308">
        <v>0</v>
      </c>
      <c r="K3433" s="308">
        <v>0</v>
      </c>
      <c r="L3433" s="16" t="s">
        <v>2589</v>
      </c>
      <c r="M3433" s="106"/>
      <c r="N3433" s="16" t="s">
        <v>2570</v>
      </c>
      <c r="O3433" s="17">
        <v>1920</v>
      </c>
      <c r="P3433" s="17">
        <v>0</v>
      </c>
      <c r="Q3433" s="17">
        <v>0</v>
      </c>
      <c r="R3433" s="18" t="s">
        <v>33</v>
      </c>
      <c r="S3433" s="19">
        <v>60</v>
      </c>
      <c r="T3433" s="19">
        <v>110</v>
      </c>
      <c r="U3433" s="19">
        <v>2</v>
      </c>
      <c r="V3433" s="19">
        <v>0</v>
      </c>
      <c r="W3433" s="20">
        <v>0.35</v>
      </c>
      <c r="X3433" s="21">
        <v>2688</v>
      </c>
      <c r="Y3433" s="22" t="s">
        <v>33</v>
      </c>
      <c r="Z3433" s="14"/>
      <c r="AA3433" s="24"/>
      <c r="AB3433" s="14"/>
      <c r="AC3433" s="14"/>
      <c r="AD3433" s="25"/>
      <c r="AE3433" s="26"/>
      <c r="AF3433" s="27"/>
      <c r="AG3433" s="315"/>
      <c r="AH3433" s="315"/>
      <c r="AI3433" s="315"/>
      <c r="AJ3433" s="315"/>
      <c r="AK3433" s="315"/>
      <c r="AL3433" s="315"/>
      <c r="AM3433" s="315"/>
      <c r="AN3433" s="315"/>
      <c r="AO3433" s="315"/>
      <c r="AP3433" s="29"/>
      <c r="AQ3433" s="29"/>
      <c r="AR3433" s="29"/>
      <c r="AS3433" s="29"/>
      <c r="AT3433" s="29"/>
      <c r="AU3433" s="29"/>
      <c r="AV3433" s="29"/>
      <c r="AW3433" s="29"/>
      <c r="AX3433" s="29"/>
      <c r="AY3433" s="29"/>
      <c r="AZ3433" s="29"/>
      <c r="BA3433" s="29"/>
      <c r="BB3433" s="29"/>
      <c r="BC3433" s="29"/>
      <c r="BD3433" s="29"/>
      <c r="BE3433" s="29"/>
      <c r="BF3433" s="29"/>
      <c r="BG3433" s="29"/>
      <c r="BH3433" s="29"/>
      <c r="BI3433" s="29"/>
      <c r="BJ3433" s="29"/>
      <c r="BK3433" s="29"/>
      <c r="BL3433" s="29"/>
      <c r="BM3433" s="29"/>
      <c r="BN3433" s="29"/>
      <c r="BO3433" s="29"/>
      <c r="BP3433" s="29"/>
      <c r="BQ3433" s="29"/>
      <c r="BR3433" s="29"/>
      <c r="BS3433" s="29"/>
      <c r="BT3433" s="29"/>
      <c r="BU3433" s="29"/>
      <c r="BV3433" s="29"/>
      <c r="BW3433" s="29"/>
      <c r="BX3433" s="29"/>
      <c r="BY3433" s="29"/>
      <c r="BZ3433" s="29"/>
      <c r="CA3433" s="29"/>
      <c r="CB3433" s="29"/>
      <c r="CC3433" s="29"/>
      <c r="CD3433" s="29"/>
      <c r="CE3433" s="29"/>
      <c r="CF3433" s="29"/>
      <c r="CG3433" s="29"/>
      <c r="CH3433" s="29"/>
      <c r="CI3433" s="29"/>
      <c r="CJ3433" s="29"/>
      <c r="CK3433" s="29"/>
      <c r="CL3433" s="29"/>
      <c r="CM3433" s="29"/>
      <c r="CN3433" s="29"/>
      <c r="CO3433" s="29"/>
      <c r="CP3433" s="29"/>
      <c r="CQ3433" s="29"/>
      <c r="CR3433" s="29"/>
      <c r="CS3433" s="29"/>
      <c r="CT3433" s="29"/>
      <c r="CU3433" s="29"/>
      <c r="CV3433" s="29"/>
      <c r="CW3433" s="29"/>
      <c r="CX3433" s="29"/>
      <c r="CY3433" s="29"/>
      <c r="CZ3433" s="29"/>
      <c r="DA3433" s="29"/>
      <c r="DB3433" s="29"/>
      <c r="DC3433" s="29"/>
      <c r="DD3433" s="29"/>
      <c r="DE3433" s="29"/>
      <c r="DF3433" s="29"/>
      <c r="DG3433" s="29"/>
      <c r="DH3433" s="29"/>
      <c r="DI3433" s="29"/>
      <c r="DJ3433" s="29"/>
      <c r="DK3433" s="29"/>
      <c r="DL3433" s="29"/>
      <c r="DM3433" s="29"/>
      <c r="DN3433" s="29"/>
      <c r="DO3433" s="29"/>
      <c r="DP3433" s="29"/>
      <c r="DQ3433" s="29"/>
      <c r="DR3433" s="29"/>
      <c r="DS3433" s="29"/>
      <c r="DT3433" s="29"/>
      <c r="DU3433" s="29"/>
      <c r="DV3433" s="29"/>
      <c r="DW3433" s="29"/>
      <c r="DX3433" s="29"/>
      <c r="DY3433" s="29"/>
      <c r="DZ3433" s="29"/>
      <c r="EA3433" s="29"/>
      <c r="EB3433" s="29"/>
      <c r="EC3433" s="29"/>
      <c r="ED3433" s="29"/>
      <c r="EE3433" s="29"/>
      <c r="EF3433" s="29"/>
      <c r="EG3433" s="29"/>
      <c r="EH3433" s="29"/>
      <c r="EI3433" s="29"/>
      <c r="EJ3433" s="29"/>
      <c r="EK3433" s="29"/>
      <c r="EL3433" s="29"/>
      <c r="EM3433" s="29"/>
      <c r="EN3433" s="29"/>
      <c r="EO3433" s="29"/>
      <c r="EP3433" s="29"/>
      <c r="EQ3433" s="29"/>
      <c r="ER3433" s="29"/>
      <c r="ES3433" s="29"/>
      <c r="ET3433" s="29"/>
      <c r="EU3433" s="29"/>
      <c r="EV3433" s="29"/>
      <c r="EW3433" s="29"/>
      <c r="EX3433" s="29"/>
      <c r="EY3433" s="29"/>
      <c r="EZ3433" s="29"/>
      <c r="FA3433" s="29"/>
      <c r="FB3433" s="29"/>
      <c r="FC3433" s="29"/>
      <c r="FD3433" s="29"/>
      <c r="FE3433" s="29"/>
      <c r="FF3433" s="29"/>
      <c r="FG3433" s="29"/>
      <c r="FH3433" s="29"/>
      <c r="FI3433" s="29"/>
      <c r="FJ3433" s="29"/>
      <c r="FK3433" s="29"/>
      <c r="FL3433" s="29"/>
      <c r="FM3433" s="29"/>
      <c r="FN3433" s="29"/>
      <c r="FO3433" s="29"/>
      <c r="FP3433" s="29"/>
      <c r="FQ3433" s="29"/>
      <c r="FR3433" s="29"/>
      <c r="FS3433" s="29"/>
      <c r="FT3433" s="29"/>
      <c r="FU3433" s="29"/>
      <c r="FV3433" s="29"/>
      <c r="FW3433" s="29"/>
      <c r="FX3433" s="29"/>
      <c r="FY3433" s="29"/>
      <c r="FZ3433" s="29"/>
      <c r="GA3433" s="29"/>
      <c r="GB3433" s="29"/>
      <c r="GC3433" s="29"/>
      <c r="GD3433" s="29"/>
      <c r="GE3433" s="29"/>
      <c r="GF3433" s="29"/>
      <c r="GG3433" s="29"/>
      <c r="GH3433" s="29"/>
      <c r="GI3433" s="29"/>
      <c r="GJ3433" s="29"/>
      <c r="GK3433" s="29"/>
      <c r="GL3433" s="29"/>
      <c r="GM3433" s="29"/>
      <c r="GN3433" s="29"/>
      <c r="GO3433" s="29"/>
      <c r="GP3433" s="29"/>
      <c r="GQ3433" s="29"/>
      <c r="GR3433" s="29"/>
      <c r="GS3433" s="29"/>
      <c r="GT3433" s="29"/>
      <c r="GU3433" s="29"/>
      <c r="GV3433" s="29"/>
      <c r="GW3433" s="29"/>
      <c r="GX3433" s="29"/>
      <c r="GY3433" s="29"/>
      <c r="GZ3433" s="29"/>
      <c r="HA3433" s="29"/>
      <c r="HB3433" s="29"/>
      <c r="HC3433" s="29"/>
      <c r="HD3433" s="29"/>
      <c r="HE3433" s="29"/>
      <c r="HF3433" s="29"/>
      <c r="HG3433" s="29"/>
      <c r="HH3433" s="29"/>
      <c r="HI3433" s="29"/>
      <c r="HJ3433" s="29"/>
      <c r="HK3433" s="29"/>
      <c r="HL3433" s="29"/>
      <c r="HM3433" s="29"/>
      <c r="HN3433" s="29"/>
      <c r="HO3433" s="29"/>
      <c r="HP3433" s="29"/>
      <c r="HQ3433" s="29"/>
      <c r="HR3433" s="29"/>
      <c r="HS3433" s="29"/>
      <c r="HT3433" s="29"/>
      <c r="HU3433" s="29"/>
      <c r="HV3433" s="29"/>
      <c r="HW3433" s="29"/>
      <c r="HX3433" s="29"/>
      <c r="HY3433" s="29"/>
      <c r="HZ3433" s="29"/>
      <c r="IA3433" s="29"/>
      <c r="IB3433" s="29"/>
      <c r="IC3433" s="29"/>
      <c r="ID3433" s="29"/>
      <c r="IE3433" s="29"/>
      <c r="IF3433" s="29"/>
      <c r="IG3433" s="29"/>
      <c r="IH3433" s="29"/>
      <c r="II3433" s="29"/>
      <c r="IJ3433" s="29"/>
      <c r="IK3433" s="29"/>
      <c r="IL3433" s="29"/>
      <c r="IM3433" s="29"/>
      <c r="IN3433" s="29"/>
      <c r="IO3433" s="29"/>
      <c r="IP3433" s="29"/>
      <c r="IQ3433" s="29"/>
      <c r="IR3433" s="29"/>
      <c r="IS3433" s="29"/>
      <c r="IT3433" s="29"/>
      <c r="IU3433" s="29"/>
      <c r="IV3433" s="29"/>
      <c r="IW3433" s="29"/>
      <c r="IX3433" s="29"/>
      <c r="IY3433" s="29"/>
      <c r="IZ3433" s="29"/>
      <c r="JA3433" s="29"/>
      <c r="JB3433" s="29"/>
      <c r="JC3433" s="29"/>
      <c r="JD3433" s="29"/>
      <c r="JE3433" s="29"/>
      <c r="JF3433" s="29"/>
      <c r="JG3433" s="29"/>
      <c r="JH3433" s="29"/>
      <c r="JI3433" s="29"/>
      <c r="JJ3433" s="29"/>
      <c r="JK3433" s="29"/>
      <c r="JL3433" s="29"/>
      <c r="JM3433" s="29"/>
      <c r="JN3433" s="29"/>
      <c r="JO3433" s="29"/>
      <c r="JP3433" s="29"/>
      <c r="JQ3433" s="29"/>
      <c r="JR3433" s="29"/>
      <c r="JS3433" s="29"/>
      <c r="JT3433" s="29"/>
      <c r="JU3433" s="29"/>
      <c r="JV3433" s="29"/>
      <c r="JW3433" s="29"/>
      <c r="JX3433" s="29"/>
      <c r="JY3433" s="29"/>
      <c r="JZ3433" s="29"/>
      <c r="KA3433" s="29"/>
      <c r="KB3433" s="29"/>
      <c r="KC3433" s="29"/>
      <c r="KD3433" s="29"/>
      <c r="KE3433" s="29"/>
      <c r="KF3433" s="29"/>
      <c r="KG3433" s="29"/>
      <c r="KH3433" s="29"/>
      <c r="KI3433" s="29"/>
      <c r="KJ3433" s="29"/>
      <c r="KK3433" s="29"/>
      <c r="KL3433" s="29"/>
      <c r="KM3433" s="29"/>
      <c r="KN3433" s="29"/>
      <c r="KO3433" s="29"/>
      <c r="KP3433" s="29"/>
      <c r="KQ3433" s="29"/>
      <c r="KR3433" s="29"/>
      <c r="KS3433" s="29"/>
      <c r="KT3433" s="29"/>
      <c r="KU3433" s="29"/>
      <c r="KV3433" s="29"/>
      <c r="KW3433" s="29"/>
      <c r="KX3433" s="29"/>
      <c r="KY3433" s="29"/>
      <c r="KZ3433" s="29"/>
      <c r="LA3433" s="29"/>
      <c r="LB3433" s="29"/>
      <c r="LC3433" s="29"/>
      <c r="LD3433" s="29"/>
      <c r="LE3433" s="29"/>
      <c r="LF3433" s="29"/>
      <c r="LG3433" s="29"/>
      <c r="LH3433" s="29"/>
      <c r="LI3433" s="29"/>
      <c r="LJ3433" s="29"/>
      <c r="LK3433" s="29"/>
      <c r="LL3433" s="29"/>
      <c r="LM3433" s="29"/>
      <c r="LN3433" s="29"/>
      <c r="LO3433" s="29"/>
      <c r="LP3433" s="29"/>
      <c r="LQ3433" s="29"/>
      <c r="LR3433" s="29"/>
      <c r="LS3433" s="29"/>
      <c r="LT3433" s="29"/>
      <c r="LU3433" s="29"/>
      <c r="LV3433" s="29"/>
      <c r="LW3433" s="29"/>
      <c r="LX3433" s="29"/>
      <c r="LY3433" s="29"/>
      <c r="LZ3433" s="29"/>
      <c r="MA3433" s="29"/>
      <c r="MB3433" s="29"/>
      <c r="MC3433" s="29"/>
      <c r="MD3433" s="29"/>
      <c r="ME3433" s="29"/>
      <c r="MF3433" s="29"/>
      <c r="MG3433" s="29"/>
      <c r="MH3433" s="29"/>
      <c r="MI3433" s="29"/>
      <c r="MJ3433" s="29"/>
      <c r="MK3433" s="29"/>
      <c r="ML3433" s="29"/>
      <c r="MM3433" s="29"/>
      <c r="MN3433" s="29"/>
      <c r="MO3433" s="29"/>
      <c r="MP3433" s="29"/>
      <c r="MQ3433" s="29"/>
      <c r="MR3433" s="29"/>
      <c r="MS3433" s="29"/>
      <c r="MT3433" s="29"/>
      <c r="MU3433" s="29"/>
      <c r="MV3433" s="29"/>
      <c r="MW3433" s="29"/>
      <c r="MX3433" s="29"/>
      <c r="MY3433" s="29"/>
      <c r="MZ3433" s="29"/>
      <c r="NA3433" s="29"/>
      <c r="NB3433" s="29"/>
      <c r="NC3433" s="29"/>
      <c r="ND3433" s="29"/>
      <c r="NE3433" s="29"/>
      <c r="NF3433" s="29"/>
      <c r="NG3433" s="29"/>
      <c r="NH3433" s="29"/>
      <c r="NI3433" s="29"/>
      <c r="NJ3433" s="29"/>
      <c r="NK3433" s="29"/>
      <c r="NL3433" s="29"/>
      <c r="NM3433" s="29"/>
      <c r="NN3433" s="29"/>
      <c r="NO3433" s="29"/>
      <c r="NP3433" s="29"/>
      <c r="NQ3433" s="29"/>
      <c r="NR3433" s="29"/>
      <c r="NS3433" s="29"/>
      <c r="NT3433" s="29"/>
      <c r="NU3433" s="29"/>
      <c r="NV3433" s="29"/>
      <c r="NW3433" s="29"/>
      <c r="NX3433" s="29"/>
      <c r="NY3433" s="29"/>
      <c r="NZ3433" s="29"/>
      <c r="OA3433" s="29"/>
      <c r="OB3433" s="29"/>
      <c r="OC3433" s="29"/>
      <c r="OD3433" s="29"/>
      <c r="OE3433" s="29"/>
      <c r="OF3433" s="29"/>
      <c r="OG3433" s="29"/>
      <c r="OH3433" s="29"/>
    </row>
    <row r="3434" spans="1:398" ht="16.5" customHeight="1">
      <c r="A3434" s="41" t="s">
        <v>8908</v>
      </c>
      <c r="B3434" s="41"/>
      <c r="C3434" s="368"/>
      <c r="D3434" s="41"/>
      <c r="E3434" s="308" t="s">
        <v>2609</v>
      </c>
      <c r="F3434" s="308" t="s">
        <v>916</v>
      </c>
      <c r="G3434" s="308" t="s">
        <v>111</v>
      </c>
      <c r="H3434" s="308">
        <v>2006</v>
      </c>
      <c r="I3434" s="308">
        <v>7</v>
      </c>
      <c r="J3434" s="308">
        <v>0</v>
      </c>
      <c r="K3434" s="308">
        <v>0</v>
      </c>
      <c r="L3434" s="16" t="s">
        <v>2572</v>
      </c>
      <c r="M3434" s="106"/>
      <c r="N3434" s="16" t="s">
        <v>2570</v>
      </c>
      <c r="O3434" s="17">
        <v>1920</v>
      </c>
      <c r="P3434" s="17">
        <v>0</v>
      </c>
      <c r="Q3434" s="17">
        <v>0</v>
      </c>
      <c r="R3434" s="18" t="s">
        <v>33</v>
      </c>
      <c r="S3434" s="19">
        <v>60</v>
      </c>
      <c r="T3434" s="19">
        <v>110</v>
      </c>
      <c r="U3434" s="19">
        <v>2</v>
      </c>
      <c r="V3434" s="19">
        <v>0</v>
      </c>
      <c r="W3434" s="20">
        <v>0.35</v>
      </c>
      <c r="X3434" s="21">
        <v>4704</v>
      </c>
      <c r="Y3434" s="22" t="s">
        <v>33</v>
      </c>
      <c r="Z3434" s="14"/>
      <c r="AA3434" s="24"/>
      <c r="AB3434" s="14"/>
      <c r="AC3434" s="14"/>
      <c r="AD3434" s="25"/>
      <c r="AE3434" s="26"/>
      <c r="AF3434" s="27"/>
      <c r="AG3434" s="315"/>
      <c r="AH3434" s="315"/>
      <c r="AI3434" s="315"/>
      <c r="AJ3434" s="315"/>
      <c r="AK3434" s="315"/>
      <c r="AL3434" s="315"/>
      <c r="AM3434" s="315"/>
      <c r="AN3434" s="315"/>
      <c r="AO3434" s="315"/>
      <c r="AP3434" s="29"/>
      <c r="AQ3434" s="29"/>
      <c r="AR3434" s="29"/>
      <c r="AS3434" s="29"/>
      <c r="AT3434" s="29"/>
      <c r="AU3434" s="29"/>
      <c r="AV3434" s="29"/>
      <c r="AW3434" s="29"/>
      <c r="AX3434" s="29"/>
      <c r="AY3434" s="29"/>
      <c r="AZ3434" s="29"/>
      <c r="BA3434" s="29"/>
      <c r="BB3434" s="29"/>
      <c r="BC3434" s="29"/>
      <c r="BD3434" s="29"/>
      <c r="BE3434" s="29"/>
      <c r="BF3434" s="29"/>
      <c r="BG3434" s="29"/>
      <c r="BH3434" s="29"/>
      <c r="BI3434" s="29"/>
      <c r="BJ3434" s="29"/>
      <c r="BK3434" s="29"/>
      <c r="BL3434" s="29"/>
      <c r="BM3434" s="29"/>
      <c r="BN3434" s="29"/>
      <c r="BO3434" s="29"/>
      <c r="BP3434" s="29"/>
      <c r="BQ3434" s="29"/>
      <c r="BR3434" s="29"/>
      <c r="BS3434" s="29"/>
      <c r="BT3434" s="29"/>
      <c r="BU3434" s="29"/>
      <c r="BV3434" s="29"/>
      <c r="BW3434" s="29"/>
      <c r="BX3434" s="29"/>
      <c r="BY3434" s="29"/>
      <c r="BZ3434" s="29"/>
      <c r="CA3434" s="29"/>
      <c r="CB3434" s="29"/>
      <c r="CC3434" s="29"/>
      <c r="CD3434" s="29"/>
      <c r="CE3434" s="29"/>
      <c r="CF3434" s="29"/>
      <c r="CG3434" s="29"/>
      <c r="CH3434" s="29"/>
      <c r="CI3434" s="29"/>
      <c r="CJ3434" s="29"/>
      <c r="CK3434" s="29"/>
      <c r="CL3434" s="29"/>
      <c r="CM3434" s="29"/>
      <c r="CN3434" s="29"/>
      <c r="CO3434" s="29"/>
      <c r="CP3434" s="29"/>
      <c r="CQ3434" s="29"/>
      <c r="CR3434" s="29"/>
      <c r="CS3434" s="29"/>
      <c r="CT3434" s="29"/>
      <c r="CU3434" s="29"/>
      <c r="CV3434" s="29"/>
      <c r="CW3434" s="29"/>
      <c r="CX3434" s="29"/>
      <c r="CY3434" s="29"/>
      <c r="CZ3434" s="29"/>
      <c r="DA3434" s="29"/>
      <c r="DB3434" s="29"/>
      <c r="DC3434" s="29"/>
      <c r="DD3434" s="29"/>
      <c r="DE3434" s="29"/>
      <c r="DF3434" s="29"/>
      <c r="DG3434" s="29"/>
      <c r="DH3434" s="29"/>
      <c r="DI3434" s="29"/>
      <c r="DJ3434" s="29"/>
      <c r="DK3434" s="29"/>
      <c r="DL3434" s="29"/>
      <c r="DM3434" s="29"/>
      <c r="DN3434" s="29"/>
      <c r="DO3434" s="29"/>
      <c r="DP3434" s="29"/>
      <c r="DQ3434" s="29"/>
      <c r="DR3434" s="29"/>
      <c r="DS3434" s="29"/>
      <c r="DT3434" s="29"/>
      <c r="DU3434" s="29"/>
      <c r="DV3434" s="29"/>
      <c r="DW3434" s="29"/>
      <c r="DX3434" s="29"/>
      <c r="DY3434" s="29"/>
      <c r="DZ3434" s="29"/>
      <c r="EA3434" s="29"/>
      <c r="EB3434" s="29"/>
      <c r="EC3434" s="29"/>
      <c r="ED3434" s="29"/>
      <c r="EE3434" s="29"/>
      <c r="EF3434" s="29"/>
      <c r="EG3434" s="29"/>
      <c r="EH3434" s="29"/>
      <c r="EI3434" s="29"/>
      <c r="EJ3434" s="29"/>
      <c r="EK3434" s="29"/>
      <c r="EL3434" s="29"/>
      <c r="EM3434" s="29"/>
      <c r="EN3434" s="29"/>
      <c r="EO3434" s="29"/>
      <c r="EP3434" s="29"/>
      <c r="EQ3434" s="29"/>
      <c r="ER3434" s="29"/>
      <c r="ES3434" s="29"/>
      <c r="ET3434" s="29"/>
      <c r="EU3434" s="29"/>
      <c r="EV3434" s="29"/>
      <c r="EW3434" s="29"/>
      <c r="EX3434" s="29"/>
      <c r="EY3434" s="29"/>
      <c r="EZ3434" s="29"/>
      <c r="FA3434" s="29"/>
      <c r="FB3434" s="29"/>
      <c r="FC3434" s="29"/>
      <c r="FD3434" s="29"/>
      <c r="FE3434" s="29"/>
      <c r="FF3434" s="29"/>
      <c r="FG3434" s="29"/>
      <c r="FH3434" s="29"/>
      <c r="FI3434" s="29"/>
      <c r="FJ3434" s="29"/>
      <c r="FK3434" s="29"/>
      <c r="FL3434" s="29"/>
      <c r="FM3434" s="29"/>
      <c r="FN3434" s="29"/>
      <c r="FO3434" s="29"/>
      <c r="FP3434" s="29"/>
      <c r="FQ3434" s="29"/>
      <c r="FR3434" s="29"/>
      <c r="FS3434" s="29"/>
      <c r="FT3434" s="29"/>
      <c r="FU3434" s="29"/>
      <c r="FV3434" s="29"/>
      <c r="FW3434" s="29"/>
      <c r="FX3434" s="29"/>
      <c r="FY3434" s="29"/>
      <c r="FZ3434" s="29"/>
      <c r="GA3434" s="29"/>
      <c r="GB3434" s="29"/>
      <c r="GC3434" s="29"/>
      <c r="GD3434" s="29"/>
      <c r="GE3434" s="29"/>
      <c r="GF3434" s="29"/>
      <c r="GG3434" s="29"/>
      <c r="GH3434" s="29"/>
      <c r="GI3434" s="29"/>
      <c r="GJ3434" s="29"/>
      <c r="GK3434" s="29"/>
      <c r="GL3434" s="29"/>
      <c r="GM3434" s="29"/>
      <c r="GN3434" s="29"/>
      <c r="GO3434" s="29"/>
      <c r="GP3434" s="29"/>
      <c r="GQ3434" s="29"/>
      <c r="GR3434" s="29"/>
      <c r="GS3434" s="29"/>
      <c r="GT3434" s="29"/>
      <c r="GU3434" s="29"/>
      <c r="GV3434" s="29"/>
      <c r="GW3434" s="29"/>
      <c r="GX3434" s="29"/>
      <c r="GY3434" s="29"/>
      <c r="GZ3434" s="29"/>
      <c r="HA3434" s="29"/>
      <c r="HB3434" s="29"/>
      <c r="HC3434" s="29"/>
      <c r="HD3434" s="29"/>
      <c r="HE3434" s="29"/>
      <c r="HF3434" s="29"/>
      <c r="HG3434" s="29"/>
      <c r="HH3434" s="29"/>
      <c r="HI3434" s="29"/>
      <c r="HJ3434" s="29"/>
      <c r="HK3434" s="29"/>
      <c r="HL3434" s="29"/>
      <c r="HM3434" s="29"/>
      <c r="HN3434" s="29"/>
      <c r="HO3434" s="29"/>
      <c r="HP3434" s="29"/>
      <c r="HQ3434" s="29"/>
      <c r="HR3434" s="29"/>
      <c r="HS3434" s="29"/>
      <c r="HT3434" s="29"/>
      <c r="HU3434" s="29"/>
      <c r="HV3434" s="29"/>
      <c r="HW3434" s="29"/>
      <c r="HX3434" s="29"/>
      <c r="HY3434" s="29"/>
      <c r="HZ3434" s="29"/>
      <c r="IA3434" s="29"/>
      <c r="IB3434" s="29"/>
      <c r="IC3434" s="29"/>
      <c r="ID3434" s="29"/>
      <c r="IE3434" s="29"/>
      <c r="IF3434" s="29"/>
      <c r="IG3434" s="29"/>
      <c r="IH3434" s="29"/>
      <c r="II3434" s="29"/>
      <c r="IJ3434" s="29"/>
      <c r="IK3434" s="29"/>
      <c r="IL3434" s="29"/>
      <c r="IM3434" s="29"/>
      <c r="IN3434" s="29"/>
      <c r="IO3434" s="29"/>
      <c r="IP3434" s="29"/>
      <c r="IQ3434" s="29"/>
      <c r="IR3434" s="29"/>
      <c r="IS3434" s="29"/>
      <c r="IT3434" s="29"/>
      <c r="IU3434" s="29"/>
      <c r="IV3434" s="29"/>
      <c r="IW3434" s="29"/>
      <c r="IX3434" s="29"/>
      <c r="IY3434" s="29"/>
      <c r="IZ3434" s="29"/>
      <c r="JA3434" s="29"/>
      <c r="JB3434" s="29"/>
      <c r="JC3434" s="29"/>
      <c r="JD3434" s="29"/>
      <c r="JE3434" s="29"/>
      <c r="JF3434" s="29"/>
      <c r="JG3434" s="29"/>
      <c r="JH3434" s="29"/>
      <c r="JI3434" s="29"/>
      <c r="JJ3434" s="29"/>
      <c r="JK3434" s="29"/>
      <c r="JL3434" s="29"/>
      <c r="JM3434" s="29"/>
      <c r="JN3434" s="29"/>
      <c r="JO3434" s="29"/>
      <c r="JP3434" s="29"/>
      <c r="JQ3434" s="29"/>
      <c r="JR3434" s="29"/>
      <c r="JS3434" s="29"/>
      <c r="JT3434" s="29"/>
      <c r="JU3434" s="29"/>
      <c r="JV3434" s="29"/>
      <c r="JW3434" s="29"/>
      <c r="JX3434" s="29"/>
      <c r="JY3434" s="29"/>
      <c r="JZ3434" s="29"/>
      <c r="KA3434" s="29"/>
      <c r="KB3434" s="29"/>
      <c r="KC3434" s="29"/>
      <c r="KD3434" s="29"/>
      <c r="KE3434" s="29"/>
      <c r="KF3434" s="29"/>
      <c r="KG3434" s="29"/>
      <c r="KH3434" s="29"/>
      <c r="KI3434" s="29"/>
      <c r="KJ3434" s="29"/>
      <c r="KK3434" s="29"/>
      <c r="KL3434" s="29"/>
      <c r="KM3434" s="29"/>
      <c r="KN3434" s="29"/>
      <c r="KO3434" s="29"/>
      <c r="KP3434" s="29"/>
      <c r="KQ3434" s="29"/>
      <c r="KR3434" s="29"/>
      <c r="KS3434" s="29"/>
      <c r="KT3434" s="29"/>
      <c r="KU3434" s="29"/>
      <c r="KV3434" s="29"/>
      <c r="KW3434" s="29"/>
      <c r="KX3434" s="29"/>
      <c r="KY3434" s="29"/>
      <c r="KZ3434" s="29"/>
      <c r="LA3434" s="29"/>
      <c r="LB3434" s="29"/>
      <c r="LC3434" s="29"/>
      <c r="LD3434" s="29"/>
      <c r="LE3434" s="29"/>
      <c r="LF3434" s="29"/>
      <c r="LG3434" s="29"/>
      <c r="LH3434" s="29"/>
      <c r="LI3434" s="29"/>
      <c r="LJ3434" s="29"/>
      <c r="LK3434" s="29"/>
      <c r="LL3434" s="29"/>
      <c r="LM3434" s="29"/>
      <c r="LN3434" s="29"/>
      <c r="LO3434" s="29"/>
      <c r="LP3434" s="29"/>
      <c r="LQ3434" s="29"/>
      <c r="LR3434" s="29"/>
      <c r="LS3434" s="29"/>
      <c r="LT3434" s="29"/>
      <c r="LU3434" s="29"/>
      <c r="LV3434" s="29"/>
      <c r="LW3434" s="29"/>
      <c r="LX3434" s="29"/>
      <c r="LY3434" s="29"/>
      <c r="LZ3434" s="29"/>
      <c r="MA3434" s="29"/>
      <c r="MB3434" s="29"/>
      <c r="MC3434" s="29"/>
      <c r="MD3434" s="29"/>
      <c r="ME3434" s="29"/>
      <c r="MF3434" s="29"/>
      <c r="MG3434" s="29"/>
      <c r="MH3434" s="29"/>
      <c r="MI3434" s="29"/>
      <c r="MJ3434" s="29"/>
      <c r="MK3434" s="29"/>
      <c r="ML3434" s="29"/>
      <c r="MM3434" s="29"/>
      <c r="MN3434" s="29"/>
      <c r="MO3434" s="29"/>
      <c r="MP3434" s="29"/>
      <c r="MQ3434" s="29"/>
      <c r="MR3434" s="29"/>
      <c r="MS3434" s="29"/>
      <c r="MT3434" s="29"/>
      <c r="MU3434" s="29"/>
      <c r="MV3434" s="29"/>
      <c r="MW3434" s="29"/>
      <c r="MX3434" s="29"/>
      <c r="MY3434" s="29"/>
      <c r="MZ3434" s="29"/>
      <c r="NA3434" s="29"/>
      <c r="NB3434" s="29"/>
      <c r="NC3434" s="29"/>
      <c r="ND3434" s="29"/>
      <c r="NE3434" s="29"/>
      <c r="NF3434" s="29"/>
      <c r="NG3434" s="29"/>
      <c r="NH3434" s="29"/>
      <c r="NI3434" s="29"/>
      <c r="NJ3434" s="29"/>
      <c r="NK3434" s="29"/>
      <c r="NL3434" s="29"/>
      <c r="NM3434" s="29"/>
      <c r="NN3434" s="29"/>
      <c r="NO3434" s="29"/>
      <c r="NP3434" s="29"/>
      <c r="NQ3434" s="29"/>
      <c r="NR3434" s="29"/>
      <c r="NS3434" s="29"/>
      <c r="NT3434" s="29"/>
      <c r="NU3434" s="29"/>
      <c r="NV3434" s="29"/>
      <c r="NW3434" s="29"/>
      <c r="NX3434" s="29"/>
      <c r="NY3434" s="29"/>
      <c r="NZ3434" s="29"/>
      <c r="OA3434" s="29"/>
      <c r="OB3434" s="29"/>
      <c r="OC3434" s="29"/>
      <c r="OD3434" s="29"/>
      <c r="OE3434" s="29"/>
      <c r="OF3434" s="29"/>
      <c r="OG3434" s="29"/>
      <c r="OH3434" s="29"/>
    </row>
    <row r="3435" spans="1:398" ht="16.5" customHeight="1">
      <c r="A3435" s="41" t="s">
        <v>8908</v>
      </c>
      <c r="B3435" s="41"/>
      <c r="C3435" s="368"/>
      <c r="D3435" s="41"/>
      <c r="E3435" s="308" t="s">
        <v>2603</v>
      </c>
      <c r="F3435" s="308" t="s">
        <v>83</v>
      </c>
      <c r="G3435" s="308" t="s">
        <v>2575</v>
      </c>
      <c r="H3435" s="308">
        <v>2010</v>
      </c>
      <c r="I3435" s="308">
        <v>11</v>
      </c>
      <c r="J3435" s="308">
        <v>0</v>
      </c>
      <c r="K3435" s="308">
        <v>0</v>
      </c>
      <c r="L3435" s="16" t="s">
        <v>2576</v>
      </c>
      <c r="M3435" s="106"/>
      <c r="N3435" s="16" t="s">
        <v>2570</v>
      </c>
      <c r="O3435" s="17">
        <v>1920</v>
      </c>
      <c r="P3435" s="17">
        <v>0</v>
      </c>
      <c r="Q3435" s="17">
        <v>0</v>
      </c>
      <c r="R3435" s="18" t="s">
        <v>33</v>
      </c>
      <c r="S3435" s="19">
        <v>60</v>
      </c>
      <c r="T3435" s="19">
        <v>110</v>
      </c>
      <c r="U3435" s="19">
        <v>2</v>
      </c>
      <c r="V3435" s="19">
        <v>0</v>
      </c>
      <c r="W3435" s="20">
        <v>0.35</v>
      </c>
      <c r="X3435" s="21">
        <v>7392</v>
      </c>
      <c r="Y3435" s="22" t="s">
        <v>33</v>
      </c>
      <c r="Z3435" s="14"/>
      <c r="AA3435" s="24"/>
      <c r="AB3435" s="14"/>
      <c r="AC3435" s="14"/>
      <c r="AD3435" s="25"/>
      <c r="AE3435" s="26"/>
      <c r="AF3435" s="27"/>
      <c r="AG3435" s="315"/>
      <c r="AH3435" s="315"/>
      <c r="AI3435" s="315"/>
      <c r="AJ3435" s="315"/>
      <c r="AK3435" s="315"/>
      <c r="AL3435" s="315"/>
      <c r="AM3435" s="315"/>
      <c r="AN3435" s="315"/>
      <c r="AO3435" s="315"/>
      <c r="AP3435" s="29"/>
      <c r="AQ3435" s="29"/>
      <c r="AR3435" s="29"/>
      <c r="AS3435" s="29"/>
      <c r="AT3435" s="29"/>
      <c r="AU3435" s="29"/>
      <c r="AV3435" s="29"/>
      <c r="AW3435" s="29"/>
      <c r="AX3435" s="29"/>
      <c r="AY3435" s="29"/>
      <c r="AZ3435" s="29"/>
      <c r="BA3435" s="29"/>
      <c r="BB3435" s="29"/>
      <c r="BC3435" s="29"/>
      <c r="BD3435" s="29"/>
      <c r="BE3435" s="29"/>
      <c r="BF3435" s="29"/>
      <c r="BG3435" s="29"/>
      <c r="BH3435" s="29"/>
      <c r="BI3435" s="29"/>
      <c r="BJ3435" s="29"/>
      <c r="BK3435" s="29"/>
      <c r="BL3435" s="29"/>
      <c r="BM3435" s="29"/>
      <c r="BN3435" s="29"/>
      <c r="BO3435" s="29"/>
      <c r="BP3435" s="29"/>
      <c r="BQ3435" s="29"/>
      <c r="BR3435" s="29"/>
      <c r="BS3435" s="29"/>
      <c r="BT3435" s="29"/>
      <c r="BU3435" s="29"/>
      <c r="BV3435" s="29"/>
      <c r="BW3435" s="29"/>
      <c r="BX3435" s="29"/>
      <c r="BY3435" s="29"/>
      <c r="BZ3435" s="29"/>
      <c r="CA3435" s="29"/>
      <c r="CB3435" s="29"/>
      <c r="CC3435" s="29"/>
      <c r="CD3435" s="29"/>
      <c r="CE3435" s="29"/>
      <c r="CF3435" s="29"/>
      <c r="CG3435" s="29"/>
      <c r="CH3435" s="29"/>
      <c r="CI3435" s="29"/>
      <c r="CJ3435" s="29"/>
      <c r="CK3435" s="29"/>
      <c r="CL3435" s="29"/>
      <c r="CM3435" s="29"/>
      <c r="CN3435" s="29"/>
      <c r="CO3435" s="29"/>
      <c r="CP3435" s="29"/>
      <c r="CQ3435" s="29"/>
      <c r="CR3435" s="29"/>
      <c r="CS3435" s="29"/>
      <c r="CT3435" s="29"/>
      <c r="CU3435" s="29"/>
      <c r="CV3435" s="29"/>
      <c r="CW3435" s="29"/>
      <c r="CX3435" s="29"/>
      <c r="CY3435" s="29"/>
      <c r="CZ3435" s="29"/>
      <c r="DA3435" s="29"/>
      <c r="DB3435" s="29"/>
      <c r="DC3435" s="29"/>
      <c r="DD3435" s="29"/>
      <c r="DE3435" s="29"/>
      <c r="DF3435" s="29"/>
      <c r="DG3435" s="29"/>
      <c r="DH3435" s="29"/>
      <c r="DI3435" s="29"/>
      <c r="DJ3435" s="29"/>
      <c r="DK3435" s="29"/>
      <c r="DL3435" s="29"/>
      <c r="DM3435" s="29"/>
      <c r="DN3435" s="29"/>
      <c r="DO3435" s="29"/>
      <c r="DP3435" s="29"/>
      <c r="DQ3435" s="29"/>
      <c r="DR3435" s="29"/>
      <c r="DS3435" s="29"/>
      <c r="DT3435" s="29"/>
      <c r="DU3435" s="29"/>
      <c r="DV3435" s="29"/>
      <c r="DW3435" s="29"/>
      <c r="DX3435" s="29"/>
      <c r="DY3435" s="29"/>
      <c r="DZ3435" s="29"/>
      <c r="EA3435" s="29"/>
      <c r="EB3435" s="29"/>
      <c r="EC3435" s="29"/>
      <c r="ED3435" s="29"/>
      <c r="EE3435" s="29"/>
      <c r="EF3435" s="29"/>
      <c r="EG3435" s="29"/>
      <c r="EH3435" s="29"/>
      <c r="EI3435" s="29"/>
      <c r="EJ3435" s="29"/>
      <c r="EK3435" s="29"/>
      <c r="EL3435" s="29"/>
      <c r="EM3435" s="29"/>
      <c r="EN3435" s="29"/>
      <c r="EO3435" s="29"/>
      <c r="EP3435" s="29"/>
      <c r="EQ3435" s="29"/>
      <c r="ER3435" s="29"/>
      <c r="ES3435" s="29"/>
      <c r="ET3435" s="29"/>
      <c r="EU3435" s="29"/>
      <c r="EV3435" s="29"/>
      <c r="EW3435" s="29"/>
      <c r="EX3435" s="29"/>
      <c r="EY3435" s="29"/>
      <c r="EZ3435" s="29"/>
      <c r="FA3435" s="29"/>
      <c r="FB3435" s="29"/>
      <c r="FC3435" s="29"/>
      <c r="FD3435" s="29"/>
      <c r="FE3435" s="29"/>
      <c r="FF3435" s="29"/>
      <c r="FG3435" s="29"/>
      <c r="FH3435" s="29"/>
      <c r="FI3435" s="29"/>
      <c r="FJ3435" s="29"/>
      <c r="FK3435" s="29"/>
      <c r="FL3435" s="29"/>
      <c r="FM3435" s="29"/>
      <c r="FN3435" s="29"/>
      <c r="FO3435" s="29"/>
      <c r="FP3435" s="29"/>
      <c r="FQ3435" s="29"/>
      <c r="FR3435" s="29"/>
      <c r="FS3435" s="29"/>
      <c r="FT3435" s="29"/>
      <c r="FU3435" s="29"/>
      <c r="FV3435" s="29"/>
      <c r="FW3435" s="29"/>
      <c r="FX3435" s="29"/>
      <c r="FY3435" s="29"/>
      <c r="FZ3435" s="29"/>
      <c r="GA3435" s="29"/>
      <c r="GB3435" s="29"/>
      <c r="GC3435" s="29"/>
      <c r="GD3435" s="29"/>
      <c r="GE3435" s="29"/>
      <c r="GF3435" s="29"/>
      <c r="GG3435" s="29"/>
      <c r="GH3435" s="29"/>
      <c r="GI3435" s="29"/>
      <c r="GJ3435" s="29"/>
      <c r="GK3435" s="29"/>
      <c r="GL3435" s="29"/>
      <c r="GM3435" s="29"/>
      <c r="GN3435" s="29"/>
      <c r="GO3435" s="29"/>
      <c r="GP3435" s="29"/>
      <c r="GQ3435" s="29"/>
      <c r="GR3435" s="29"/>
      <c r="GS3435" s="29"/>
      <c r="GT3435" s="29"/>
      <c r="GU3435" s="29"/>
      <c r="GV3435" s="29"/>
      <c r="GW3435" s="29"/>
      <c r="GX3435" s="29"/>
      <c r="GY3435" s="29"/>
      <c r="GZ3435" s="29"/>
      <c r="HA3435" s="29"/>
      <c r="HB3435" s="29"/>
      <c r="HC3435" s="29"/>
      <c r="HD3435" s="29"/>
      <c r="HE3435" s="29"/>
      <c r="HF3435" s="29"/>
      <c r="HG3435" s="29"/>
      <c r="HH3435" s="29"/>
      <c r="HI3435" s="29"/>
      <c r="HJ3435" s="29"/>
      <c r="HK3435" s="29"/>
      <c r="HL3435" s="29"/>
      <c r="HM3435" s="29"/>
      <c r="HN3435" s="29"/>
      <c r="HO3435" s="29"/>
      <c r="HP3435" s="29"/>
      <c r="HQ3435" s="29"/>
      <c r="HR3435" s="29"/>
      <c r="HS3435" s="29"/>
      <c r="HT3435" s="29"/>
      <c r="HU3435" s="29"/>
      <c r="HV3435" s="29"/>
      <c r="HW3435" s="29"/>
      <c r="HX3435" s="29"/>
      <c r="HY3435" s="29"/>
      <c r="HZ3435" s="29"/>
      <c r="IA3435" s="29"/>
      <c r="IB3435" s="29"/>
      <c r="IC3435" s="29"/>
      <c r="ID3435" s="29"/>
      <c r="IE3435" s="29"/>
      <c r="IF3435" s="29"/>
      <c r="IG3435" s="29"/>
      <c r="IH3435" s="29"/>
      <c r="II3435" s="29"/>
      <c r="IJ3435" s="29"/>
      <c r="IK3435" s="29"/>
      <c r="IL3435" s="29"/>
      <c r="IM3435" s="29"/>
      <c r="IN3435" s="29"/>
      <c r="IO3435" s="29"/>
      <c r="IP3435" s="29"/>
      <c r="IQ3435" s="29"/>
      <c r="IR3435" s="29"/>
      <c r="IS3435" s="29"/>
      <c r="IT3435" s="29"/>
      <c r="IU3435" s="29"/>
      <c r="IV3435" s="29"/>
      <c r="IW3435" s="29"/>
      <c r="IX3435" s="29"/>
      <c r="IY3435" s="29"/>
      <c r="IZ3435" s="29"/>
      <c r="JA3435" s="29"/>
      <c r="JB3435" s="29"/>
      <c r="JC3435" s="29"/>
      <c r="JD3435" s="29"/>
      <c r="JE3435" s="29"/>
      <c r="JF3435" s="29"/>
      <c r="JG3435" s="29"/>
      <c r="JH3435" s="29"/>
      <c r="JI3435" s="29"/>
      <c r="JJ3435" s="29"/>
      <c r="JK3435" s="29"/>
      <c r="JL3435" s="29"/>
      <c r="JM3435" s="29"/>
      <c r="JN3435" s="29"/>
      <c r="JO3435" s="29"/>
      <c r="JP3435" s="29"/>
      <c r="JQ3435" s="29"/>
      <c r="JR3435" s="29"/>
      <c r="JS3435" s="29"/>
      <c r="JT3435" s="29"/>
      <c r="JU3435" s="29"/>
      <c r="JV3435" s="29"/>
      <c r="JW3435" s="29"/>
      <c r="JX3435" s="29"/>
      <c r="JY3435" s="29"/>
      <c r="JZ3435" s="29"/>
      <c r="KA3435" s="29"/>
      <c r="KB3435" s="29"/>
      <c r="KC3435" s="29"/>
      <c r="KD3435" s="29"/>
      <c r="KE3435" s="29"/>
      <c r="KF3435" s="29"/>
      <c r="KG3435" s="29"/>
      <c r="KH3435" s="29"/>
      <c r="KI3435" s="29"/>
      <c r="KJ3435" s="29"/>
      <c r="KK3435" s="29"/>
      <c r="KL3435" s="29"/>
      <c r="KM3435" s="29"/>
      <c r="KN3435" s="29"/>
      <c r="KO3435" s="29"/>
      <c r="KP3435" s="29"/>
      <c r="KQ3435" s="29"/>
      <c r="KR3435" s="29"/>
      <c r="KS3435" s="29"/>
      <c r="KT3435" s="29"/>
      <c r="KU3435" s="29"/>
      <c r="KV3435" s="29"/>
      <c r="KW3435" s="29"/>
      <c r="KX3435" s="29"/>
      <c r="KY3435" s="29"/>
      <c r="KZ3435" s="29"/>
      <c r="LA3435" s="29"/>
      <c r="LB3435" s="29"/>
      <c r="LC3435" s="29"/>
      <c r="LD3435" s="29"/>
      <c r="LE3435" s="29"/>
      <c r="LF3435" s="29"/>
      <c r="LG3435" s="29"/>
      <c r="LH3435" s="29"/>
      <c r="LI3435" s="29"/>
      <c r="LJ3435" s="29"/>
      <c r="LK3435" s="29"/>
      <c r="LL3435" s="29"/>
      <c r="LM3435" s="29"/>
      <c r="LN3435" s="29"/>
      <c r="LO3435" s="29"/>
      <c r="LP3435" s="29"/>
      <c r="LQ3435" s="29"/>
      <c r="LR3435" s="29"/>
      <c r="LS3435" s="29"/>
      <c r="LT3435" s="29"/>
      <c r="LU3435" s="29"/>
      <c r="LV3435" s="29"/>
      <c r="LW3435" s="29"/>
      <c r="LX3435" s="29"/>
      <c r="LY3435" s="29"/>
      <c r="LZ3435" s="29"/>
      <c r="MA3435" s="29"/>
      <c r="MB3435" s="29"/>
      <c r="MC3435" s="29"/>
      <c r="MD3435" s="29"/>
      <c r="ME3435" s="29"/>
      <c r="MF3435" s="29"/>
      <c r="MG3435" s="29"/>
      <c r="MH3435" s="29"/>
      <c r="MI3435" s="29"/>
      <c r="MJ3435" s="29"/>
      <c r="MK3435" s="29"/>
      <c r="ML3435" s="29"/>
      <c r="MM3435" s="29"/>
      <c r="MN3435" s="29"/>
      <c r="MO3435" s="29"/>
      <c r="MP3435" s="29"/>
      <c r="MQ3435" s="29"/>
      <c r="MR3435" s="29"/>
      <c r="MS3435" s="29"/>
      <c r="MT3435" s="29"/>
      <c r="MU3435" s="29"/>
      <c r="MV3435" s="29"/>
      <c r="MW3435" s="29"/>
      <c r="MX3435" s="29"/>
      <c r="MY3435" s="29"/>
      <c r="MZ3435" s="29"/>
      <c r="NA3435" s="29"/>
      <c r="NB3435" s="29"/>
      <c r="NC3435" s="29"/>
      <c r="ND3435" s="29"/>
      <c r="NE3435" s="29"/>
      <c r="NF3435" s="29"/>
      <c r="NG3435" s="29"/>
      <c r="NH3435" s="29"/>
      <c r="NI3435" s="29"/>
      <c r="NJ3435" s="29"/>
      <c r="NK3435" s="29"/>
      <c r="NL3435" s="29"/>
      <c r="NM3435" s="29"/>
      <c r="NN3435" s="29"/>
      <c r="NO3435" s="29"/>
      <c r="NP3435" s="29"/>
      <c r="NQ3435" s="29"/>
      <c r="NR3435" s="29"/>
      <c r="NS3435" s="29"/>
      <c r="NT3435" s="29"/>
      <c r="NU3435" s="29"/>
      <c r="NV3435" s="29"/>
      <c r="NW3435" s="29"/>
      <c r="NX3435" s="29"/>
      <c r="NY3435" s="29"/>
      <c r="NZ3435" s="29"/>
      <c r="OA3435" s="29"/>
      <c r="OB3435" s="29"/>
      <c r="OC3435" s="29"/>
      <c r="OD3435" s="29"/>
      <c r="OE3435" s="29"/>
      <c r="OF3435" s="29"/>
      <c r="OG3435" s="29"/>
      <c r="OH3435" s="29"/>
    </row>
    <row r="3436" spans="1:398" ht="16.5" customHeight="1">
      <c r="A3436" s="41" t="s">
        <v>8908</v>
      </c>
      <c r="B3436" s="41"/>
      <c r="C3436" s="368"/>
      <c r="D3436" s="41"/>
      <c r="E3436" s="308" t="s">
        <v>2052</v>
      </c>
      <c r="F3436" s="308" t="s">
        <v>128</v>
      </c>
      <c r="G3436" s="308" t="s">
        <v>433</v>
      </c>
      <c r="H3436" s="308">
        <v>2008</v>
      </c>
      <c r="I3436" s="308">
        <v>16</v>
      </c>
      <c r="J3436" s="308">
        <v>0</v>
      </c>
      <c r="K3436" s="308">
        <v>0</v>
      </c>
      <c r="L3436" s="16" t="s">
        <v>2589</v>
      </c>
      <c r="M3436" s="106"/>
      <c r="N3436" s="16" t="s">
        <v>2570</v>
      </c>
      <c r="O3436" s="17">
        <v>1920</v>
      </c>
      <c r="P3436" s="17">
        <v>0</v>
      </c>
      <c r="Q3436" s="17">
        <v>0</v>
      </c>
      <c r="R3436" s="18" t="s">
        <v>33</v>
      </c>
      <c r="S3436" s="19">
        <v>60</v>
      </c>
      <c r="T3436" s="19">
        <v>110</v>
      </c>
      <c r="U3436" s="19">
        <v>2</v>
      </c>
      <c r="V3436" s="19">
        <v>0</v>
      </c>
      <c r="W3436" s="20">
        <v>0.35</v>
      </c>
      <c r="X3436" s="21">
        <v>10752</v>
      </c>
      <c r="Y3436" s="22" t="s">
        <v>33</v>
      </c>
      <c r="Z3436" s="14"/>
      <c r="AA3436" s="24"/>
      <c r="AB3436" s="14"/>
      <c r="AC3436" s="14"/>
      <c r="AD3436" s="25"/>
      <c r="AE3436" s="26"/>
      <c r="AF3436" s="27"/>
      <c r="AG3436" s="315"/>
      <c r="AH3436" s="315"/>
      <c r="AI3436" s="315"/>
      <c r="AJ3436" s="315"/>
      <c r="AK3436" s="315"/>
      <c r="AL3436" s="315"/>
      <c r="AM3436" s="315"/>
      <c r="AN3436" s="315"/>
      <c r="AO3436" s="315"/>
      <c r="AP3436" s="29"/>
      <c r="AQ3436" s="29"/>
      <c r="AR3436" s="29"/>
      <c r="AS3436" s="29"/>
      <c r="AT3436" s="29"/>
      <c r="AU3436" s="29"/>
      <c r="AV3436" s="29"/>
      <c r="AW3436" s="29"/>
      <c r="AX3436" s="29"/>
      <c r="AY3436" s="29"/>
      <c r="AZ3436" s="29"/>
      <c r="BA3436" s="29"/>
      <c r="BB3436" s="29"/>
      <c r="BC3436" s="29"/>
      <c r="BD3436" s="29"/>
      <c r="BE3436" s="29"/>
      <c r="BF3436" s="29"/>
      <c r="BG3436" s="29"/>
      <c r="BH3436" s="29"/>
      <c r="BI3436" s="29"/>
      <c r="BJ3436" s="29"/>
      <c r="BK3436" s="29"/>
      <c r="BL3436" s="29"/>
      <c r="BM3436" s="29"/>
      <c r="BN3436" s="29"/>
      <c r="BO3436" s="29"/>
      <c r="BP3436" s="29"/>
      <c r="BQ3436" s="29"/>
      <c r="BR3436" s="29"/>
      <c r="BS3436" s="29"/>
      <c r="BT3436" s="29"/>
      <c r="BU3436" s="29"/>
      <c r="BV3436" s="29"/>
      <c r="BW3436" s="29"/>
      <c r="BX3436" s="29"/>
      <c r="BY3436" s="29"/>
      <c r="BZ3436" s="29"/>
      <c r="CA3436" s="29"/>
      <c r="CB3436" s="29"/>
      <c r="CC3436" s="29"/>
      <c r="CD3436" s="29"/>
      <c r="CE3436" s="29"/>
      <c r="CF3436" s="29"/>
      <c r="CG3436" s="29"/>
      <c r="CH3436" s="29"/>
      <c r="CI3436" s="29"/>
      <c r="CJ3436" s="29"/>
      <c r="CK3436" s="29"/>
      <c r="CL3436" s="29"/>
      <c r="CM3436" s="29"/>
      <c r="CN3436" s="29"/>
      <c r="CO3436" s="29"/>
      <c r="CP3436" s="29"/>
      <c r="CQ3436" s="29"/>
      <c r="CR3436" s="29"/>
      <c r="CS3436" s="29"/>
      <c r="CT3436" s="29"/>
      <c r="CU3436" s="29"/>
      <c r="CV3436" s="29"/>
      <c r="CW3436" s="29"/>
      <c r="CX3436" s="29"/>
      <c r="CY3436" s="29"/>
      <c r="CZ3436" s="29"/>
      <c r="DA3436" s="29"/>
      <c r="DB3436" s="29"/>
      <c r="DC3436" s="29"/>
      <c r="DD3436" s="29"/>
      <c r="DE3436" s="29"/>
      <c r="DF3436" s="29"/>
      <c r="DG3436" s="29"/>
      <c r="DH3436" s="29"/>
      <c r="DI3436" s="29"/>
      <c r="DJ3436" s="29"/>
      <c r="DK3436" s="29"/>
      <c r="DL3436" s="29"/>
      <c r="DM3436" s="29"/>
      <c r="DN3436" s="29"/>
      <c r="DO3436" s="29"/>
      <c r="DP3436" s="29"/>
      <c r="DQ3436" s="29"/>
      <c r="DR3436" s="29"/>
      <c r="DS3436" s="29"/>
      <c r="DT3436" s="29"/>
      <c r="DU3436" s="29"/>
      <c r="DV3436" s="29"/>
      <c r="DW3436" s="29"/>
      <c r="DX3436" s="29"/>
      <c r="DY3436" s="29"/>
      <c r="DZ3436" s="29"/>
      <c r="EA3436" s="29"/>
      <c r="EB3436" s="29"/>
      <c r="EC3436" s="29"/>
      <c r="ED3436" s="29"/>
      <c r="EE3436" s="29"/>
      <c r="EF3436" s="29"/>
      <c r="EG3436" s="29"/>
      <c r="EH3436" s="29"/>
      <c r="EI3436" s="29"/>
      <c r="EJ3436" s="29"/>
      <c r="EK3436" s="29"/>
      <c r="EL3436" s="29"/>
      <c r="EM3436" s="29"/>
      <c r="EN3436" s="29"/>
      <c r="EO3436" s="29"/>
      <c r="EP3436" s="29"/>
      <c r="EQ3436" s="29"/>
      <c r="ER3436" s="29"/>
      <c r="ES3436" s="29"/>
      <c r="ET3436" s="29"/>
      <c r="EU3436" s="29"/>
      <c r="EV3436" s="29"/>
      <c r="EW3436" s="29"/>
      <c r="EX3436" s="29"/>
      <c r="EY3436" s="29"/>
      <c r="EZ3436" s="29"/>
      <c r="FA3436" s="29"/>
      <c r="FB3436" s="29"/>
      <c r="FC3436" s="29"/>
      <c r="FD3436" s="29"/>
      <c r="FE3436" s="29"/>
      <c r="FF3436" s="29"/>
      <c r="FG3436" s="29"/>
      <c r="FH3436" s="29"/>
      <c r="FI3436" s="29"/>
      <c r="FJ3436" s="29"/>
      <c r="FK3436" s="29"/>
      <c r="FL3436" s="29"/>
      <c r="FM3436" s="29"/>
      <c r="FN3436" s="29"/>
      <c r="FO3436" s="29"/>
      <c r="FP3436" s="29"/>
      <c r="FQ3436" s="29"/>
      <c r="FR3436" s="29"/>
      <c r="FS3436" s="29"/>
      <c r="FT3436" s="29"/>
      <c r="FU3436" s="29"/>
      <c r="FV3436" s="29"/>
      <c r="FW3436" s="29"/>
      <c r="FX3436" s="29"/>
      <c r="FY3436" s="29"/>
      <c r="FZ3436" s="29"/>
      <c r="GA3436" s="29"/>
      <c r="GB3436" s="29"/>
      <c r="GC3436" s="29"/>
      <c r="GD3436" s="29"/>
      <c r="GE3436" s="29"/>
      <c r="GF3436" s="29"/>
      <c r="GG3436" s="29"/>
      <c r="GH3436" s="29"/>
      <c r="GI3436" s="29"/>
      <c r="GJ3436" s="29"/>
      <c r="GK3436" s="29"/>
      <c r="GL3436" s="29"/>
      <c r="GM3436" s="29"/>
      <c r="GN3436" s="29"/>
      <c r="GO3436" s="29"/>
      <c r="GP3436" s="29"/>
      <c r="GQ3436" s="29"/>
      <c r="GR3436" s="29"/>
      <c r="GS3436" s="29"/>
      <c r="GT3436" s="29"/>
      <c r="GU3436" s="29"/>
      <c r="GV3436" s="29"/>
      <c r="GW3436" s="29"/>
      <c r="GX3436" s="29"/>
      <c r="GY3436" s="29"/>
      <c r="GZ3436" s="29"/>
      <c r="HA3436" s="29"/>
      <c r="HB3436" s="29"/>
      <c r="HC3436" s="29"/>
      <c r="HD3436" s="29"/>
      <c r="HE3436" s="29"/>
      <c r="HF3436" s="29"/>
      <c r="HG3436" s="29"/>
      <c r="HH3436" s="29"/>
      <c r="HI3436" s="29"/>
      <c r="HJ3436" s="29"/>
      <c r="HK3436" s="29"/>
      <c r="HL3436" s="29"/>
      <c r="HM3436" s="29"/>
      <c r="HN3436" s="29"/>
      <c r="HO3436" s="29"/>
      <c r="HP3436" s="29"/>
      <c r="HQ3436" s="29"/>
      <c r="HR3436" s="29"/>
      <c r="HS3436" s="29"/>
      <c r="HT3436" s="29"/>
      <c r="HU3436" s="29"/>
      <c r="HV3436" s="29"/>
      <c r="HW3436" s="29"/>
      <c r="HX3436" s="29"/>
      <c r="HY3436" s="29"/>
      <c r="HZ3436" s="29"/>
      <c r="IA3436" s="29"/>
      <c r="IB3436" s="29"/>
      <c r="IC3436" s="29"/>
      <c r="ID3436" s="29"/>
      <c r="IE3436" s="29"/>
      <c r="IF3436" s="29"/>
      <c r="IG3436" s="29"/>
      <c r="IH3436" s="29"/>
      <c r="II3436" s="29"/>
      <c r="IJ3436" s="29"/>
      <c r="IK3436" s="29"/>
      <c r="IL3436" s="29"/>
      <c r="IM3436" s="29"/>
      <c r="IN3436" s="29"/>
      <c r="IO3436" s="29"/>
      <c r="IP3436" s="29"/>
      <c r="IQ3436" s="29"/>
      <c r="IR3436" s="29"/>
      <c r="IS3436" s="29"/>
      <c r="IT3436" s="29"/>
      <c r="IU3436" s="29"/>
      <c r="IV3436" s="29"/>
      <c r="IW3436" s="29"/>
      <c r="IX3436" s="29"/>
      <c r="IY3436" s="29"/>
      <c r="IZ3436" s="29"/>
      <c r="JA3436" s="29"/>
      <c r="JB3436" s="29"/>
      <c r="JC3436" s="29"/>
      <c r="JD3436" s="29"/>
      <c r="JE3436" s="29"/>
      <c r="JF3436" s="29"/>
      <c r="JG3436" s="29"/>
      <c r="JH3436" s="29"/>
      <c r="JI3436" s="29"/>
      <c r="JJ3436" s="29"/>
      <c r="JK3436" s="29"/>
      <c r="JL3436" s="29"/>
      <c r="JM3436" s="29"/>
      <c r="JN3436" s="29"/>
      <c r="JO3436" s="29"/>
      <c r="JP3436" s="29"/>
      <c r="JQ3436" s="29"/>
      <c r="JR3436" s="29"/>
      <c r="JS3436" s="29"/>
      <c r="JT3436" s="29"/>
      <c r="JU3436" s="29"/>
      <c r="JV3436" s="29"/>
      <c r="JW3436" s="29"/>
      <c r="JX3436" s="29"/>
      <c r="JY3436" s="29"/>
      <c r="JZ3436" s="29"/>
      <c r="KA3436" s="29"/>
      <c r="KB3436" s="29"/>
      <c r="KC3436" s="29"/>
      <c r="KD3436" s="29"/>
      <c r="KE3436" s="29"/>
      <c r="KF3436" s="29"/>
      <c r="KG3436" s="29"/>
      <c r="KH3436" s="29"/>
      <c r="KI3436" s="29"/>
      <c r="KJ3436" s="29"/>
      <c r="KK3436" s="29"/>
      <c r="KL3436" s="29"/>
      <c r="KM3436" s="29"/>
      <c r="KN3436" s="29"/>
      <c r="KO3436" s="29"/>
      <c r="KP3436" s="29"/>
      <c r="KQ3436" s="29"/>
      <c r="KR3436" s="29"/>
      <c r="KS3436" s="29"/>
      <c r="KT3436" s="29"/>
      <c r="KU3436" s="29"/>
      <c r="KV3436" s="29"/>
      <c r="KW3436" s="29"/>
      <c r="KX3436" s="29"/>
      <c r="KY3436" s="29"/>
      <c r="KZ3436" s="29"/>
      <c r="LA3436" s="29"/>
      <c r="LB3436" s="29"/>
      <c r="LC3436" s="29"/>
      <c r="LD3436" s="29"/>
      <c r="LE3436" s="29"/>
      <c r="LF3436" s="29"/>
      <c r="LG3436" s="29"/>
      <c r="LH3436" s="29"/>
      <c r="LI3436" s="29"/>
      <c r="LJ3436" s="29"/>
      <c r="LK3436" s="29"/>
      <c r="LL3436" s="29"/>
      <c r="LM3436" s="29"/>
      <c r="LN3436" s="29"/>
      <c r="LO3436" s="29"/>
      <c r="LP3436" s="29"/>
      <c r="LQ3436" s="29"/>
      <c r="LR3436" s="29"/>
      <c r="LS3436" s="29"/>
      <c r="LT3436" s="29"/>
      <c r="LU3436" s="29"/>
      <c r="LV3436" s="29"/>
      <c r="LW3436" s="29"/>
      <c r="LX3436" s="29"/>
      <c r="LY3436" s="29"/>
      <c r="LZ3436" s="29"/>
      <c r="MA3436" s="29"/>
      <c r="MB3436" s="29"/>
      <c r="MC3436" s="29"/>
      <c r="MD3436" s="29"/>
      <c r="ME3436" s="29"/>
      <c r="MF3436" s="29"/>
      <c r="MG3436" s="29"/>
      <c r="MH3436" s="29"/>
      <c r="MI3436" s="29"/>
      <c r="MJ3436" s="29"/>
      <c r="MK3436" s="29"/>
      <c r="ML3436" s="29"/>
      <c r="MM3436" s="29"/>
      <c r="MN3436" s="29"/>
      <c r="MO3436" s="29"/>
      <c r="MP3436" s="29"/>
      <c r="MQ3436" s="29"/>
      <c r="MR3436" s="29"/>
      <c r="MS3436" s="29"/>
      <c r="MT3436" s="29"/>
      <c r="MU3436" s="29"/>
      <c r="MV3436" s="29"/>
      <c r="MW3436" s="29"/>
      <c r="MX3436" s="29"/>
      <c r="MY3436" s="29"/>
      <c r="MZ3436" s="29"/>
      <c r="NA3436" s="29"/>
      <c r="NB3436" s="29"/>
      <c r="NC3436" s="29"/>
      <c r="ND3436" s="29"/>
      <c r="NE3436" s="29"/>
      <c r="NF3436" s="29"/>
      <c r="NG3436" s="29"/>
      <c r="NH3436" s="29"/>
      <c r="NI3436" s="29"/>
      <c r="NJ3436" s="29"/>
      <c r="NK3436" s="29"/>
      <c r="NL3436" s="29"/>
      <c r="NM3436" s="29"/>
      <c r="NN3436" s="29"/>
      <c r="NO3436" s="29"/>
      <c r="NP3436" s="29"/>
      <c r="NQ3436" s="29"/>
      <c r="NR3436" s="29"/>
      <c r="NS3436" s="29"/>
      <c r="NT3436" s="29"/>
      <c r="NU3436" s="29"/>
      <c r="NV3436" s="29"/>
      <c r="NW3436" s="29"/>
      <c r="NX3436" s="29"/>
      <c r="NY3436" s="29"/>
      <c r="NZ3436" s="29"/>
      <c r="OA3436" s="29"/>
      <c r="OB3436" s="29"/>
      <c r="OC3436" s="29"/>
      <c r="OD3436" s="29"/>
      <c r="OE3436" s="29"/>
      <c r="OF3436" s="29"/>
      <c r="OG3436" s="29"/>
      <c r="OH3436" s="29"/>
    </row>
    <row r="3437" spans="1:398" ht="16.5" customHeight="1">
      <c r="A3437" s="41" t="s">
        <v>8908</v>
      </c>
      <c r="B3437" s="41"/>
      <c r="C3437" s="368"/>
      <c r="D3437" s="41"/>
      <c r="E3437" s="308" t="s">
        <v>2574</v>
      </c>
      <c r="F3437" s="308" t="s">
        <v>83</v>
      </c>
      <c r="G3437" s="308" t="s">
        <v>2575</v>
      </c>
      <c r="H3437" s="308">
        <v>2010</v>
      </c>
      <c r="I3437" s="308">
        <v>35</v>
      </c>
      <c r="J3437" s="308">
        <v>0</v>
      </c>
      <c r="K3437" s="308">
        <v>0</v>
      </c>
      <c r="L3437" s="16" t="s">
        <v>2576</v>
      </c>
      <c r="M3437" s="106"/>
      <c r="N3437" s="16" t="s">
        <v>2570</v>
      </c>
      <c r="O3437" s="17">
        <v>1920</v>
      </c>
      <c r="P3437" s="17">
        <v>0</v>
      </c>
      <c r="Q3437" s="17">
        <v>0</v>
      </c>
      <c r="R3437" s="18" t="s">
        <v>33</v>
      </c>
      <c r="S3437" s="19">
        <v>60</v>
      </c>
      <c r="T3437" s="19">
        <v>110</v>
      </c>
      <c r="U3437" s="19">
        <v>2</v>
      </c>
      <c r="V3437" s="19">
        <v>0</v>
      </c>
      <c r="W3437" s="20">
        <v>0.35</v>
      </c>
      <c r="X3437" s="21">
        <v>23520</v>
      </c>
      <c r="Y3437" s="22" t="s">
        <v>33</v>
      </c>
      <c r="Z3437" s="14"/>
      <c r="AA3437" s="24"/>
      <c r="AB3437" s="14"/>
      <c r="AC3437" s="14"/>
      <c r="AD3437" s="25"/>
      <c r="AE3437" s="26"/>
      <c r="AF3437" s="27"/>
      <c r="AG3437" s="315"/>
      <c r="AH3437" s="315"/>
      <c r="AI3437" s="315"/>
      <c r="AJ3437" s="315"/>
      <c r="AK3437" s="315"/>
      <c r="AL3437" s="315"/>
      <c r="AM3437" s="315"/>
      <c r="AN3437" s="315"/>
      <c r="AO3437" s="315"/>
      <c r="AP3437" s="29"/>
      <c r="AQ3437" s="29"/>
      <c r="AR3437" s="29"/>
      <c r="AS3437" s="29"/>
      <c r="AT3437" s="29"/>
      <c r="AU3437" s="29"/>
      <c r="AV3437" s="29"/>
      <c r="AW3437" s="29"/>
      <c r="AX3437" s="29"/>
      <c r="AY3437" s="29"/>
      <c r="AZ3437" s="29"/>
      <c r="BA3437" s="29"/>
      <c r="BB3437" s="29"/>
      <c r="BC3437" s="29"/>
      <c r="BD3437" s="29"/>
      <c r="BE3437" s="29"/>
      <c r="BF3437" s="29"/>
      <c r="BG3437" s="29"/>
      <c r="BH3437" s="29"/>
      <c r="BI3437" s="29"/>
      <c r="BJ3437" s="29"/>
      <c r="BK3437" s="29"/>
      <c r="BL3437" s="29"/>
      <c r="BM3437" s="29"/>
      <c r="BN3437" s="29"/>
      <c r="BO3437" s="29"/>
      <c r="BP3437" s="29"/>
      <c r="BQ3437" s="29"/>
      <c r="BR3437" s="29"/>
      <c r="BS3437" s="29"/>
      <c r="BT3437" s="29"/>
      <c r="BU3437" s="29"/>
      <c r="BV3437" s="29"/>
      <c r="BW3437" s="29"/>
      <c r="BX3437" s="29"/>
      <c r="BY3437" s="29"/>
      <c r="BZ3437" s="29"/>
      <c r="CA3437" s="29"/>
      <c r="CB3437" s="29"/>
      <c r="CC3437" s="29"/>
      <c r="CD3437" s="29"/>
      <c r="CE3437" s="29"/>
      <c r="CF3437" s="29"/>
      <c r="CG3437" s="29"/>
      <c r="CH3437" s="29"/>
      <c r="CI3437" s="29"/>
      <c r="CJ3437" s="29"/>
      <c r="CK3437" s="29"/>
      <c r="CL3437" s="29"/>
      <c r="CM3437" s="29"/>
      <c r="CN3437" s="29"/>
      <c r="CO3437" s="29"/>
      <c r="CP3437" s="29"/>
      <c r="CQ3437" s="29"/>
      <c r="CR3437" s="29"/>
      <c r="CS3437" s="29"/>
      <c r="CT3437" s="29"/>
      <c r="CU3437" s="29"/>
      <c r="CV3437" s="29"/>
      <c r="CW3437" s="29"/>
      <c r="CX3437" s="29"/>
      <c r="CY3437" s="29"/>
      <c r="CZ3437" s="29"/>
      <c r="DA3437" s="29"/>
      <c r="DB3437" s="29"/>
      <c r="DC3437" s="29"/>
      <c r="DD3437" s="29"/>
      <c r="DE3437" s="29"/>
      <c r="DF3437" s="29"/>
      <c r="DG3437" s="29"/>
      <c r="DH3437" s="29"/>
      <c r="DI3437" s="29"/>
      <c r="DJ3437" s="29"/>
      <c r="DK3437" s="29"/>
      <c r="DL3437" s="29"/>
      <c r="DM3437" s="29"/>
      <c r="DN3437" s="29"/>
      <c r="DO3437" s="29"/>
      <c r="DP3437" s="29"/>
      <c r="DQ3437" s="29"/>
      <c r="DR3437" s="29"/>
      <c r="DS3437" s="29"/>
      <c r="DT3437" s="29"/>
      <c r="DU3437" s="29"/>
      <c r="DV3437" s="29"/>
      <c r="DW3437" s="29"/>
      <c r="DX3437" s="29"/>
      <c r="DY3437" s="29"/>
      <c r="DZ3437" s="29"/>
      <c r="EA3437" s="29"/>
      <c r="EB3437" s="29"/>
      <c r="EC3437" s="29"/>
      <c r="ED3437" s="29"/>
      <c r="EE3437" s="29"/>
      <c r="EF3437" s="29"/>
      <c r="EG3437" s="29"/>
      <c r="EH3437" s="29"/>
      <c r="EI3437" s="29"/>
      <c r="EJ3437" s="29"/>
      <c r="EK3437" s="29"/>
      <c r="EL3437" s="29"/>
      <c r="EM3437" s="29"/>
      <c r="EN3437" s="29"/>
      <c r="EO3437" s="29"/>
      <c r="EP3437" s="29"/>
      <c r="EQ3437" s="29"/>
      <c r="ER3437" s="29"/>
      <c r="ES3437" s="29"/>
      <c r="ET3437" s="29"/>
      <c r="EU3437" s="29"/>
      <c r="EV3437" s="29"/>
      <c r="EW3437" s="29"/>
      <c r="EX3437" s="29"/>
      <c r="EY3437" s="29"/>
      <c r="EZ3437" s="29"/>
      <c r="FA3437" s="29"/>
      <c r="FB3437" s="29"/>
      <c r="FC3437" s="29"/>
      <c r="FD3437" s="29"/>
      <c r="FE3437" s="29"/>
      <c r="FF3437" s="29"/>
      <c r="FG3437" s="29"/>
      <c r="FH3437" s="29"/>
      <c r="FI3437" s="29"/>
      <c r="FJ3437" s="29"/>
      <c r="FK3437" s="29"/>
      <c r="FL3437" s="29"/>
      <c r="FM3437" s="29"/>
      <c r="FN3437" s="29"/>
      <c r="FO3437" s="29"/>
      <c r="FP3437" s="29"/>
      <c r="FQ3437" s="29"/>
      <c r="FR3437" s="29"/>
      <c r="FS3437" s="29"/>
      <c r="FT3437" s="29"/>
      <c r="FU3437" s="29"/>
      <c r="FV3437" s="29"/>
      <c r="FW3437" s="29"/>
      <c r="FX3437" s="29"/>
      <c r="FY3437" s="29"/>
      <c r="FZ3437" s="29"/>
      <c r="GA3437" s="29"/>
      <c r="GB3437" s="29"/>
      <c r="GC3437" s="29"/>
      <c r="GD3437" s="29"/>
      <c r="GE3437" s="29"/>
      <c r="GF3437" s="29"/>
      <c r="GG3437" s="29"/>
      <c r="GH3437" s="29"/>
      <c r="GI3437" s="29"/>
      <c r="GJ3437" s="29"/>
      <c r="GK3437" s="29"/>
      <c r="GL3437" s="29"/>
      <c r="GM3437" s="29"/>
      <c r="GN3437" s="29"/>
      <c r="GO3437" s="29"/>
      <c r="GP3437" s="29"/>
      <c r="GQ3437" s="29"/>
      <c r="GR3437" s="29"/>
      <c r="GS3437" s="29"/>
      <c r="GT3437" s="29"/>
      <c r="GU3437" s="29"/>
      <c r="GV3437" s="29"/>
      <c r="GW3437" s="29"/>
      <c r="GX3437" s="29"/>
      <c r="GY3437" s="29"/>
      <c r="GZ3437" s="29"/>
      <c r="HA3437" s="29"/>
      <c r="HB3437" s="29"/>
      <c r="HC3437" s="29"/>
      <c r="HD3437" s="29"/>
      <c r="HE3437" s="29"/>
      <c r="HF3437" s="29"/>
      <c r="HG3437" s="29"/>
      <c r="HH3437" s="29"/>
      <c r="HI3437" s="29"/>
      <c r="HJ3437" s="29"/>
      <c r="HK3437" s="29"/>
      <c r="HL3437" s="29"/>
      <c r="HM3437" s="29"/>
      <c r="HN3437" s="29"/>
      <c r="HO3437" s="29"/>
      <c r="HP3437" s="29"/>
      <c r="HQ3437" s="29"/>
      <c r="HR3437" s="29"/>
      <c r="HS3437" s="29"/>
      <c r="HT3437" s="29"/>
      <c r="HU3437" s="29"/>
      <c r="HV3437" s="29"/>
      <c r="HW3437" s="29"/>
      <c r="HX3437" s="29"/>
      <c r="HY3437" s="29"/>
      <c r="HZ3437" s="29"/>
      <c r="IA3437" s="29"/>
      <c r="IB3437" s="29"/>
      <c r="IC3437" s="29"/>
      <c r="ID3437" s="29"/>
      <c r="IE3437" s="29"/>
      <c r="IF3437" s="29"/>
      <c r="IG3437" s="29"/>
      <c r="IH3437" s="29"/>
      <c r="II3437" s="29"/>
      <c r="IJ3437" s="29"/>
      <c r="IK3437" s="29"/>
      <c r="IL3437" s="29"/>
      <c r="IM3437" s="29"/>
      <c r="IN3437" s="29"/>
      <c r="IO3437" s="29"/>
      <c r="IP3437" s="29"/>
      <c r="IQ3437" s="29"/>
      <c r="IR3437" s="29"/>
      <c r="IS3437" s="29"/>
      <c r="IT3437" s="29"/>
      <c r="IU3437" s="29"/>
      <c r="IV3437" s="29"/>
      <c r="IW3437" s="29"/>
      <c r="IX3437" s="29"/>
      <c r="IY3437" s="29"/>
      <c r="IZ3437" s="29"/>
      <c r="JA3437" s="29"/>
      <c r="JB3437" s="29"/>
      <c r="JC3437" s="29"/>
      <c r="JD3437" s="29"/>
      <c r="JE3437" s="29"/>
      <c r="JF3437" s="29"/>
      <c r="JG3437" s="29"/>
      <c r="JH3437" s="29"/>
      <c r="JI3437" s="29"/>
      <c r="JJ3437" s="29"/>
      <c r="JK3437" s="29"/>
      <c r="JL3437" s="29"/>
      <c r="JM3437" s="29"/>
      <c r="JN3437" s="29"/>
      <c r="JO3437" s="29"/>
      <c r="JP3437" s="29"/>
      <c r="JQ3437" s="29"/>
      <c r="JR3437" s="29"/>
      <c r="JS3437" s="29"/>
      <c r="JT3437" s="29"/>
      <c r="JU3437" s="29"/>
      <c r="JV3437" s="29"/>
      <c r="JW3437" s="29"/>
      <c r="JX3437" s="29"/>
      <c r="JY3437" s="29"/>
      <c r="JZ3437" s="29"/>
      <c r="KA3437" s="29"/>
      <c r="KB3437" s="29"/>
      <c r="KC3437" s="29"/>
      <c r="KD3437" s="29"/>
      <c r="KE3437" s="29"/>
      <c r="KF3437" s="29"/>
      <c r="KG3437" s="29"/>
      <c r="KH3437" s="29"/>
      <c r="KI3437" s="29"/>
      <c r="KJ3437" s="29"/>
      <c r="KK3437" s="29"/>
      <c r="KL3437" s="29"/>
      <c r="KM3437" s="29"/>
      <c r="KN3437" s="29"/>
      <c r="KO3437" s="29"/>
      <c r="KP3437" s="29"/>
      <c r="KQ3437" s="29"/>
      <c r="KR3437" s="29"/>
      <c r="KS3437" s="29"/>
      <c r="KT3437" s="29"/>
      <c r="KU3437" s="29"/>
      <c r="KV3437" s="29"/>
      <c r="KW3437" s="29"/>
      <c r="KX3437" s="29"/>
      <c r="KY3437" s="29"/>
      <c r="KZ3437" s="29"/>
      <c r="LA3437" s="29"/>
      <c r="LB3437" s="29"/>
      <c r="LC3437" s="29"/>
      <c r="LD3437" s="29"/>
      <c r="LE3437" s="29"/>
      <c r="LF3437" s="29"/>
      <c r="LG3437" s="29"/>
      <c r="LH3437" s="29"/>
      <c r="LI3437" s="29"/>
      <c r="LJ3437" s="29"/>
      <c r="LK3437" s="29"/>
      <c r="LL3437" s="29"/>
      <c r="LM3437" s="29"/>
      <c r="LN3437" s="29"/>
      <c r="LO3437" s="29"/>
      <c r="LP3437" s="29"/>
      <c r="LQ3437" s="29"/>
      <c r="LR3437" s="29"/>
      <c r="LS3437" s="29"/>
      <c r="LT3437" s="29"/>
      <c r="LU3437" s="29"/>
      <c r="LV3437" s="29"/>
      <c r="LW3437" s="29"/>
      <c r="LX3437" s="29"/>
      <c r="LY3437" s="29"/>
      <c r="LZ3437" s="29"/>
      <c r="MA3437" s="29"/>
      <c r="MB3437" s="29"/>
      <c r="MC3437" s="29"/>
      <c r="MD3437" s="29"/>
      <c r="ME3437" s="29"/>
      <c r="MF3437" s="29"/>
      <c r="MG3437" s="29"/>
      <c r="MH3437" s="29"/>
      <c r="MI3437" s="29"/>
      <c r="MJ3437" s="29"/>
      <c r="MK3437" s="29"/>
      <c r="ML3437" s="29"/>
      <c r="MM3437" s="29"/>
      <c r="MN3437" s="29"/>
      <c r="MO3437" s="29"/>
      <c r="MP3437" s="29"/>
      <c r="MQ3437" s="29"/>
      <c r="MR3437" s="29"/>
      <c r="MS3437" s="29"/>
      <c r="MT3437" s="29"/>
      <c r="MU3437" s="29"/>
      <c r="MV3437" s="29"/>
      <c r="MW3437" s="29"/>
      <c r="MX3437" s="29"/>
      <c r="MY3437" s="29"/>
      <c r="MZ3437" s="29"/>
      <c r="NA3437" s="29"/>
      <c r="NB3437" s="29"/>
      <c r="NC3437" s="29"/>
      <c r="ND3437" s="29"/>
      <c r="NE3437" s="29"/>
      <c r="NF3437" s="29"/>
      <c r="NG3437" s="29"/>
      <c r="NH3437" s="29"/>
      <c r="NI3437" s="29"/>
      <c r="NJ3437" s="29"/>
      <c r="NK3437" s="29"/>
      <c r="NL3437" s="29"/>
      <c r="NM3437" s="29"/>
      <c r="NN3437" s="29"/>
      <c r="NO3437" s="29"/>
      <c r="NP3437" s="29"/>
      <c r="NQ3437" s="29"/>
      <c r="NR3437" s="29"/>
      <c r="NS3437" s="29"/>
      <c r="NT3437" s="29"/>
      <c r="NU3437" s="29"/>
      <c r="NV3437" s="29"/>
      <c r="NW3437" s="29"/>
      <c r="NX3437" s="29"/>
      <c r="NY3437" s="29"/>
      <c r="NZ3437" s="29"/>
      <c r="OA3437" s="29"/>
      <c r="OB3437" s="29"/>
      <c r="OC3437" s="29"/>
      <c r="OD3437" s="29"/>
      <c r="OE3437" s="29"/>
      <c r="OF3437" s="29"/>
      <c r="OG3437" s="29"/>
      <c r="OH3437" s="29"/>
    </row>
    <row r="3438" spans="1:398" ht="16.5" customHeight="1">
      <c r="A3438" s="41" t="s">
        <v>8908</v>
      </c>
      <c r="B3438" s="41"/>
      <c r="C3438" s="368"/>
      <c r="D3438" s="41"/>
      <c r="E3438" s="308" t="s">
        <v>35</v>
      </c>
      <c r="F3438" s="308" t="s">
        <v>110</v>
      </c>
      <c r="G3438" s="308" t="s">
        <v>2573</v>
      </c>
      <c r="H3438" s="308">
        <v>2006</v>
      </c>
      <c r="I3438" s="308">
        <v>50</v>
      </c>
      <c r="J3438" s="308">
        <v>0</v>
      </c>
      <c r="K3438" s="308">
        <v>0</v>
      </c>
      <c r="L3438" s="16" t="s">
        <v>2572</v>
      </c>
      <c r="M3438" s="106"/>
      <c r="N3438" s="16" t="s">
        <v>2570</v>
      </c>
      <c r="O3438" s="17">
        <v>1920</v>
      </c>
      <c r="P3438" s="17">
        <v>0</v>
      </c>
      <c r="Q3438" s="17">
        <v>0</v>
      </c>
      <c r="R3438" s="18" t="s">
        <v>33</v>
      </c>
      <c r="S3438" s="19">
        <v>60</v>
      </c>
      <c r="T3438" s="19">
        <v>110</v>
      </c>
      <c r="U3438" s="19">
        <v>2</v>
      </c>
      <c r="V3438" s="19">
        <v>0</v>
      </c>
      <c r="W3438" s="20">
        <v>0.35</v>
      </c>
      <c r="X3438" s="21">
        <v>33600</v>
      </c>
      <c r="Y3438" s="22" t="s">
        <v>33</v>
      </c>
      <c r="Z3438" s="14"/>
      <c r="AA3438" s="24"/>
      <c r="AB3438" s="14"/>
      <c r="AC3438" s="14"/>
      <c r="AD3438" s="25"/>
      <c r="AE3438" s="26"/>
      <c r="AF3438" s="27"/>
      <c r="AG3438" s="315"/>
      <c r="AH3438" s="315"/>
      <c r="AI3438" s="315"/>
      <c r="AJ3438" s="315"/>
      <c r="AK3438" s="315"/>
      <c r="AL3438" s="315"/>
      <c r="AM3438" s="315"/>
      <c r="AN3438" s="315"/>
      <c r="AO3438" s="315"/>
      <c r="AP3438" s="29"/>
      <c r="AQ3438" s="29"/>
      <c r="AR3438" s="29"/>
      <c r="AS3438" s="29"/>
      <c r="AT3438" s="29"/>
      <c r="AU3438" s="29"/>
      <c r="AV3438" s="29"/>
      <c r="AW3438" s="29"/>
      <c r="AX3438" s="29"/>
      <c r="AY3438" s="29"/>
      <c r="AZ3438" s="29"/>
      <c r="BA3438" s="29"/>
      <c r="BB3438" s="29"/>
      <c r="BC3438" s="29"/>
      <c r="BD3438" s="29"/>
      <c r="BE3438" s="29"/>
      <c r="BF3438" s="29"/>
      <c r="BG3438" s="29"/>
      <c r="BH3438" s="29"/>
      <c r="BI3438" s="29"/>
      <c r="BJ3438" s="29"/>
      <c r="BK3438" s="29"/>
      <c r="BL3438" s="29"/>
      <c r="BM3438" s="29"/>
      <c r="BN3438" s="29"/>
      <c r="BO3438" s="29"/>
      <c r="BP3438" s="29"/>
      <c r="BQ3438" s="29"/>
      <c r="BR3438" s="29"/>
      <c r="BS3438" s="29"/>
      <c r="BT3438" s="29"/>
      <c r="BU3438" s="29"/>
      <c r="BV3438" s="29"/>
      <c r="BW3438" s="29"/>
      <c r="BX3438" s="29"/>
      <c r="BY3438" s="29"/>
      <c r="BZ3438" s="29"/>
      <c r="CA3438" s="29"/>
      <c r="CB3438" s="29"/>
      <c r="CC3438" s="29"/>
      <c r="CD3438" s="29"/>
      <c r="CE3438" s="29"/>
      <c r="CF3438" s="29"/>
      <c r="CG3438" s="29"/>
      <c r="CH3438" s="29"/>
      <c r="CI3438" s="29"/>
      <c r="CJ3438" s="29"/>
      <c r="CK3438" s="29"/>
      <c r="CL3438" s="29"/>
      <c r="CM3438" s="29"/>
      <c r="CN3438" s="29"/>
      <c r="CO3438" s="29"/>
      <c r="CP3438" s="29"/>
      <c r="CQ3438" s="29"/>
      <c r="CR3438" s="29"/>
      <c r="CS3438" s="29"/>
      <c r="CT3438" s="29"/>
      <c r="CU3438" s="29"/>
      <c r="CV3438" s="29"/>
      <c r="CW3438" s="29"/>
      <c r="CX3438" s="29"/>
      <c r="CY3438" s="29"/>
      <c r="CZ3438" s="29"/>
      <c r="DA3438" s="29"/>
      <c r="DB3438" s="29"/>
      <c r="DC3438" s="29"/>
      <c r="DD3438" s="29"/>
      <c r="DE3438" s="29"/>
      <c r="DF3438" s="29"/>
      <c r="DG3438" s="29"/>
      <c r="DH3438" s="29"/>
      <c r="DI3438" s="29"/>
      <c r="DJ3438" s="29"/>
      <c r="DK3438" s="29"/>
      <c r="DL3438" s="29"/>
      <c r="DM3438" s="29"/>
      <c r="DN3438" s="29"/>
      <c r="DO3438" s="29"/>
      <c r="DP3438" s="29"/>
      <c r="DQ3438" s="29"/>
      <c r="DR3438" s="29"/>
      <c r="DS3438" s="29"/>
      <c r="DT3438" s="29"/>
      <c r="DU3438" s="29"/>
      <c r="DV3438" s="29"/>
      <c r="DW3438" s="29"/>
      <c r="DX3438" s="29"/>
      <c r="DY3438" s="29"/>
      <c r="DZ3438" s="29"/>
      <c r="EA3438" s="29"/>
      <c r="EB3438" s="29"/>
      <c r="EC3438" s="29"/>
      <c r="ED3438" s="29"/>
      <c r="EE3438" s="29"/>
      <c r="EF3438" s="29"/>
      <c r="EG3438" s="29"/>
      <c r="EH3438" s="29"/>
      <c r="EI3438" s="29"/>
      <c r="EJ3438" s="29"/>
      <c r="EK3438" s="29"/>
      <c r="EL3438" s="29"/>
      <c r="EM3438" s="29"/>
      <c r="EN3438" s="29"/>
      <c r="EO3438" s="29"/>
      <c r="EP3438" s="29"/>
      <c r="EQ3438" s="29"/>
      <c r="ER3438" s="29"/>
      <c r="ES3438" s="29"/>
      <c r="ET3438" s="29"/>
      <c r="EU3438" s="29"/>
      <c r="EV3438" s="29"/>
      <c r="EW3438" s="29"/>
      <c r="EX3438" s="29"/>
      <c r="EY3438" s="29"/>
      <c r="EZ3438" s="29"/>
      <c r="FA3438" s="29"/>
      <c r="FB3438" s="29"/>
      <c r="FC3438" s="29"/>
      <c r="FD3438" s="29"/>
      <c r="FE3438" s="29"/>
      <c r="FF3438" s="29"/>
      <c r="FG3438" s="29"/>
      <c r="FH3438" s="29"/>
      <c r="FI3438" s="29"/>
      <c r="FJ3438" s="29"/>
      <c r="FK3438" s="29"/>
      <c r="FL3438" s="29"/>
      <c r="FM3438" s="29"/>
      <c r="FN3438" s="29"/>
      <c r="FO3438" s="29"/>
      <c r="FP3438" s="29"/>
      <c r="FQ3438" s="29"/>
      <c r="FR3438" s="29"/>
      <c r="FS3438" s="29"/>
      <c r="FT3438" s="29"/>
      <c r="FU3438" s="29"/>
      <c r="FV3438" s="29"/>
      <c r="FW3438" s="29"/>
      <c r="FX3438" s="29"/>
      <c r="FY3438" s="29"/>
      <c r="FZ3438" s="29"/>
      <c r="GA3438" s="29"/>
      <c r="GB3438" s="29"/>
      <c r="GC3438" s="29"/>
      <c r="GD3438" s="29"/>
      <c r="GE3438" s="29"/>
      <c r="GF3438" s="29"/>
      <c r="GG3438" s="29"/>
      <c r="GH3438" s="29"/>
      <c r="GI3438" s="29"/>
      <c r="GJ3438" s="29"/>
      <c r="GK3438" s="29"/>
      <c r="GL3438" s="29"/>
      <c r="GM3438" s="29"/>
      <c r="GN3438" s="29"/>
      <c r="GO3438" s="29"/>
      <c r="GP3438" s="29"/>
      <c r="GQ3438" s="29"/>
      <c r="GR3438" s="29"/>
      <c r="GS3438" s="29"/>
      <c r="GT3438" s="29"/>
      <c r="GU3438" s="29"/>
      <c r="GV3438" s="29"/>
      <c r="GW3438" s="29"/>
      <c r="GX3438" s="29"/>
      <c r="GY3438" s="29"/>
      <c r="GZ3438" s="29"/>
      <c r="HA3438" s="29"/>
      <c r="HB3438" s="29"/>
      <c r="HC3438" s="29"/>
      <c r="HD3438" s="29"/>
      <c r="HE3438" s="29"/>
      <c r="HF3438" s="29"/>
      <c r="HG3438" s="29"/>
      <c r="HH3438" s="29"/>
      <c r="HI3438" s="29"/>
      <c r="HJ3438" s="29"/>
      <c r="HK3438" s="29"/>
      <c r="HL3438" s="29"/>
      <c r="HM3438" s="29"/>
      <c r="HN3438" s="29"/>
      <c r="HO3438" s="29"/>
      <c r="HP3438" s="29"/>
      <c r="HQ3438" s="29"/>
      <c r="HR3438" s="29"/>
      <c r="HS3438" s="29"/>
      <c r="HT3438" s="29"/>
      <c r="HU3438" s="29"/>
      <c r="HV3438" s="29"/>
      <c r="HW3438" s="29"/>
      <c r="HX3438" s="29"/>
      <c r="HY3438" s="29"/>
      <c r="HZ3438" s="29"/>
      <c r="IA3438" s="29"/>
      <c r="IB3438" s="29"/>
      <c r="IC3438" s="29"/>
      <c r="ID3438" s="29"/>
      <c r="IE3438" s="29"/>
      <c r="IF3438" s="29"/>
      <c r="IG3438" s="29"/>
      <c r="IH3438" s="29"/>
      <c r="II3438" s="29"/>
      <c r="IJ3438" s="29"/>
      <c r="IK3438" s="29"/>
      <c r="IL3438" s="29"/>
      <c r="IM3438" s="29"/>
      <c r="IN3438" s="29"/>
      <c r="IO3438" s="29"/>
      <c r="IP3438" s="29"/>
      <c r="IQ3438" s="29"/>
      <c r="IR3438" s="29"/>
      <c r="IS3438" s="29"/>
      <c r="IT3438" s="29"/>
      <c r="IU3438" s="29"/>
      <c r="IV3438" s="29"/>
      <c r="IW3438" s="29"/>
      <c r="IX3438" s="29"/>
      <c r="IY3438" s="29"/>
      <c r="IZ3438" s="29"/>
      <c r="JA3438" s="29"/>
      <c r="JB3438" s="29"/>
      <c r="JC3438" s="29"/>
      <c r="JD3438" s="29"/>
      <c r="JE3438" s="29"/>
      <c r="JF3438" s="29"/>
      <c r="JG3438" s="29"/>
      <c r="JH3438" s="29"/>
      <c r="JI3438" s="29"/>
      <c r="JJ3438" s="29"/>
      <c r="JK3438" s="29"/>
      <c r="JL3438" s="29"/>
      <c r="JM3438" s="29"/>
      <c r="JN3438" s="29"/>
      <c r="JO3438" s="29"/>
      <c r="JP3438" s="29"/>
      <c r="JQ3438" s="29"/>
      <c r="JR3438" s="29"/>
      <c r="JS3438" s="29"/>
      <c r="JT3438" s="29"/>
      <c r="JU3438" s="29"/>
      <c r="JV3438" s="29"/>
      <c r="JW3438" s="29"/>
      <c r="JX3438" s="29"/>
      <c r="JY3438" s="29"/>
      <c r="JZ3438" s="29"/>
      <c r="KA3438" s="29"/>
      <c r="KB3438" s="29"/>
      <c r="KC3438" s="29"/>
      <c r="KD3438" s="29"/>
      <c r="KE3438" s="29"/>
      <c r="KF3438" s="29"/>
      <c r="KG3438" s="29"/>
      <c r="KH3438" s="29"/>
      <c r="KI3438" s="29"/>
      <c r="KJ3438" s="29"/>
      <c r="KK3438" s="29"/>
      <c r="KL3438" s="29"/>
      <c r="KM3438" s="29"/>
      <c r="KN3438" s="29"/>
      <c r="KO3438" s="29"/>
      <c r="KP3438" s="29"/>
      <c r="KQ3438" s="29"/>
      <c r="KR3438" s="29"/>
      <c r="KS3438" s="29"/>
      <c r="KT3438" s="29"/>
      <c r="KU3438" s="29"/>
      <c r="KV3438" s="29"/>
      <c r="KW3438" s="29"/>
      <c r="KX3438" s="29"/>
      <c r="KY3438" s="29"/>
      <c r="KZ3438" s="29"/>
      <c r="LA3438" s="29"/>
      <c r="LB3438" s="29"/>
      <c r="LC3438" s="29"/>
      <c r="LD3438" s="29"/>
      <c r="LE3438" s="29"/>
      <c r="LF3438" s="29"/>
      <c r="LG3438" s="29"/>
      <c r="LH3438" s="29"/>
      <c r="LI3438" s="29"/>
      <c r="LJ3438" s="29"/>
      <c r="LK3438" s="29"/>
      <c r="LL3438" s="29"/>
      <c r="LM3438" s="29"/>
      <c r="LN3438" s="29"/>
      <c r="LO3438" s="29"/>
      <c r="LP3438" s="29"/>
      <c r="LQ3438" s="29"/>
      <c r="LR3438" s="29"/>
      <c r="LS3438" s="29"/>
      <c r="LT3438" s="29"/>
      <c r="LU3438" s="29"/>
      <c r="LV3438" s="29"/>
      <c r="LW3438" s="29"/>
      <c r="LX3438" s="29"/>
      <c r="LY3438" s="29"/>
      <c r="LZ3438" s="29"/>
      <c r="MA3438" s="29"/>
      <c r="MB3438" s="29"/>
      <c r="MC3438" s="29"/>
      <c r="MD3438" s="29"/>
      <c r="ME3438" s="29"/>
      <c r="MF3438" s="29"/>
      <c r="MG3438" s="29"/>
      <c r="MH3438" s="29"/>
      <c r="MI3438" s="29"/>
      <c r="MJ3438" s="29"/>
      <c r="MK3438" s="29"/>
      <c r="ML3438" s="29"/>
      <c r="MM3438" s="29"/>
      <c r="MN3438" s="29"/>
      <c r="MO3438" s="29"/>
      <c r="MP3438" s="29"/>
      <c r="MQ3438" s="29"/>
      <c r="MR3438" s="29"/>
      <c r="MS3438" s="29"/>
      <c r="MT3438" s="29"/>
      <c r="MU3438" s="29"/>
      <c r="MV3438" s="29"/>
      <c r="MW3438" s="29"/>
      <c r="MX3438" s="29"/>
      <c r="MY3438" s="29"/>
      <c r="MZ3438" s="29"/>
      <c r="NA3438" s="29"/>
      <c r="NB3438" s="29"/>
      <c r="NC3438" s="29"/>
      <c r="ND3438" s="29"/>
      <c r="NE3438" s="29"/>
      <c r="NF3438" s="29"/>
      <c r="NG3438" s="29"/>
      <c r="NH3438" s="29"/>
      <c r="NI3438" s="29"/>
      <c r="NJ3438" s="29"/>
      <c r="NK3438" s="29"/>
      <c r="NL3438" s="29"/>
      <c r="NM3438" s="29"/>
      <c r="NN3438" s="29"/>
      <c r="NO3438" s="29"/>
      <c r="NP3438" s="29"/>
      <c r="NQ3438" s="29"/>
      <c r="NR3438" s="29"/>
      <c r="NS3438" s="29"/>
      <c r="NT3438" s="29"/>
      <c r="NU3438" s="29"/>
      <c r="NV3438" s="29"/>
      <c r="NW3438" s="29"/>
      <c r="NX3438" s="29"/>
      <c r="NY3438" s="29"/>
      <c r="NZ3438" s="29"/>
      <c r="OA3438" s="29"/>
      <c r="OB3438" s="29"/>
      <c r="OC3438" s="29"/>
      <c r="OD3438" s="29"/>
      <c r="OE3438" s="29"/>
      <c r="OF3438" s="29"/>
      <c r="OG3438" s="29"/>
      <c r="OH3438" s="29"/>
    </row>
    <row r="3439" spans="1:398" ht="16.5" customHeight="1">
      <c r="A3439" s="41" t="s">
        <v>8908</v>
      </c>
      <c r="B3439" s="41"/>
      <c r="C3439" s="368"/>
      <c r="D3439" s="41"/>
      <c r="E3439" s="308" t="s">
        <v>35</v>
      </c>
      <c r="F3439" s="308" t="s">
        <v>83</v>
      </c>
      <c r="G3439" s="308" t="s">
        <v>2571</v>
      </c>
      <c r="H3439" s="308">
        <v>2011</v>
      </c>
      <c r="I3439" s="308">
        <v>60</v>
      </c>
      <c r="J3439" s="308">
        <v>0</v>
      </c>
      <c r="K3439" s="308">
        <v>0</v>
      </c>
      <c r="L3439" s="16" t="s">
        <v>2572</v>
      </c>
      <c r="M3439" s="106"/>
      <c r="N3439" s="16" t="s">
        <v>2570</v>
      </c>
      <c r="O3439" s="17">
        <v>1920</v>
      </c>
      <c r="P3439" s="17">
        <v>0</v>
      </c>
      <c r="Q3439" s="17">
        <v>0</v>
      </c>
      <c r="R3439" s="18" t="s">
        <v>33</v>
      </c>
      <c r="S3439" s="19">
        <v>60</v>
      </c>
      <c r="T3439" s="19">
        <v>110</v>
      </c>
      <c r="U3439" s="19">
        <v>2</v>
      </c>
      <c r="V3439" s="19">
        <v>0</v>
      </c>
      <c r="W3439" s="20">
        <v>0.35</v>
      </c>
      <c r="X3439" s="21">
        <v>40320</v>
      </c>
      <c r="Y3439" s="22" t="s">
        <v>33</v>
      </c>
      <c r="Z3439" s="14"/>
      <c r="AA3439" s="24"/>
      <c r="AB3439" s="14"/>
      <c r="AC3439" s="14"/>
      <c r="AD3439" s="25"/>
      <c r="AE3439" s="26"/>
      <c r="AF3439" s="27"/>
      <c r="AG3439" s="315"/>
      <c r="AH3439" s="315"/>
      <c r="AI3439" s="315"/>
      <c r="AJ3439" s="315"/>
      <c r="AK3439" s="315"/>
      <c r="AL3439" s="315"/>
      <c r="AM3439" s="315"/>
      <c r="AN3439" s="315"/>
      <c r="AO3439" s="315"/>
      <c r="AP3439" s="29"/>
      <c r="AQ3439" s="29"/>
      <c r="AR3439" s="29"/>
      <c r="AS3439" s="29"/>
      <c r="AT3439" s="29"/>
      <c r="AU3439" s="29"/>
      <c r="AV3439" s="29"/>
      <c r="AW3439" s="29"/>
      <c r="AX3439" s="29"/>
      <c r="AY3439" s="29"/>
      <c r="AZ3439" s="29"/>
      <c r="BA3439" s="29"/>
      <c r="BB3439" s="29"/>
      <c r="BC3439" s="29"/>
      <c r="BD3439" s="29"/>
      <c r="BE3439" s="29"/>
      <c r="BF3439" s="29"/>
      <c r="BG3439" s="29"/>
      <c r="BH3439" s="29"/>
      <c r="BI3439" s="29"/>
      <c r="BJ3439" s="29"/>
      <c r="BK3439" s="29"/>
      <c r="BL3439" s="29"/>
      <c r="BM3439" s="29"/>
      <c r="BN3439" s="29"/>
      <c r="BO3439" s="29"/>
      <c r="BP3439" s="29"/>
      <c r="BQ3439" s="29"/>
      <c r="BR3439" s="29"/>
      <c r="BS3439" s="29"/>
      <c r="BT3439" s="29"/>
      <c r="BU3439" s="29"/>
      <c r="BV3439" s="29"/>
      <c r="BW3439" s="29"/>
      <c r="BX3439" s="29"/>
      <c r="BY3439" s="29"/>
      <c r="BZ3439" s="29"/>
      <c r="CA3439" s="29"/>
      <c r="CB3439" s="29"/>
      <c r="CC3439" s="29"/>
      <c r="CD3439" s="29"/>
      <c r="CE3439" s="29"/>
      <c r="CF3439" s="29"/>
      <c r="CG3439" s="29"/>
      <c r="CH3439" s="29"/>
      <c r="CI3439" s="29"/>
      <c r="CJ3439" s="29"/>
      <c r="CK3439" s="29"/>
      <c r="CL3439" s="29"/>
      <c r="CM3439" s="29"/>
      <c r="CN3439" s="29"/>
      <c r="CO3439" s="29"/>
      <c r="CP3439" s="29"/>
      <c r="CQ3439" s="29"/>
      <c r="CR3439" s="29"/>
      <c r="CS3439" s="29"/>
      <c r="CT3439" s="29"/>
      <c r="CU3439" s="29"/>
      <c r="CV3439" s="29"/>
      <c r="CW3439" s="29"/>
      <c r="CX3439" s="29"/>
      <c r="CY3439" s="29"/>
      <c r="CZ3439" s="29"/>
      <c r="DA3439" s="29"/>
      <c r="DB3439" s="29"/>
      <c r="DC3439" s="29"/>
      <c r="DD3439" s="29"/>
      <c r="DE3439" s="29"/>
      <c r="DF3439" s="29"/>
      <c r="DG3439" s="29"/>
      <c r="DH3439" s="29"/>
      <c r="DI3439" s="29"/>
      <c r="DJ3439" s="29"/>
      <c r="DK3439" s="29"/>
      <c r="DL3439" s="29"/>
      <c r="DM3439" s="29"/>
      <c r="DN3439" s="29"/>
      <c r="DO3439" s="29"/>
      <c r="DP3439" s="29"/>
      <c r="DQ3439" s="29"/>
      <c r="DR3439" s="29"/>
      <c r="DS3439" s="29"/>
      <c r="DT3439" s="29"/>
      <c r="DU3439" s="29"/>
      <c r="DV3439" s="29"/>
      <c r="DW3439" s="29"/>
      <c r="DX3439" s="29"/>
      <c r="DY3439" s="29"/>
      <c r="DZ3439" s="29"/>
      <c r="EA3439" s="29"/>
      <c r="EB3439" s="29"/>
      <c r="EC3439" s="29"/>
      <c r="ED3439" s="29"/>
      <c r="EE3439" s="29"/>
      <c r="EF3439" s="29"/>
      <c r="EG3439" s="29"/>
      <c r="EH3439" s="29"/>
      <c r="EI3439" s="29"/>
      <c r="EJ3439" s="29"/>
      <c r="EK3439" s="29"/>
      <c r="EL3439" s="29"/>
      <c r="EM3439" s="29"/>
      <c r="EN3439" s="29"/>
      <c r="EO3439" s="29"/>
      <c r="EP3439" s="29"/>
      <c r="EQ3439" s="29"/>
      <c r="ER3439" s="29"/>
      <c r="ES3439" s="29"/>
      <c r="ET3439" s="29"/>
      <c r="EU3439" s="29"/>
      <c r="EV3439" s="29"/>
      <c r="EW3439" s="29"/>
      <c r="EX3439" s="29"/>
      <c r="EY3439" s="29"/>
      <c r="EZ3439" s="29"/>
      <c r="FA3439" s="29"/>
      <c r="FB3439" s="29"/>
      <c r="FC3439" s="29"/>
      <c r="FD3439" s="29"/>
      <c r="FE3439" s="29"/>
      <c r="FF3439" s="29"/>
      <c r="FG3439" s="29"/>
      <c r="FH3439" s="29"/>
      <c r="FI3439" s="29"/>
      <c r="FJ3439" s="29"/>
      <c r="FK3439" s="29"/>
      <c r="FL3439" s="29"/>
      <c r="FM3439" s="29"/>
      <c r="FN3439" s="29"/>
      <c r="FO3439" s="29"/>
      <c r="FP3439" s="29"/>
      <c r="FQ3439" s="29"/>
      <c r="FR3439" s="29"/>
      <c r="FS3439" s="29"/>
      <c r="FT3439" s="29"/>
      <c r="FU3439" s="29"/>
      <c r="FV3439" s="29"/>
      <c r="FW3439" s="29"/>
      <c r="FX3439" s="29"/>
      <c r="FY3439" s="29"/>
      <c r="FZ3439" s="29"/>
      <c r="GA3439" s="29"/>
      <c r="GB3439" s="29"/>
      <c r="GC3439" s="29"/>
      <c r="GD3439" s="29"/>
      <c r="GE3439" s="29"/>
      <c r="GF3439" s="29"/>
      <c r="GG3439" s="29"/>
      <c r="GH3439" s="29"/>
      <c r="GI3439" s="29"/>
      <c r="GJ3439" s="29"/>
      <c r="GK3439" s="29"/>
      <c r="GL3439" s="29"/>
      <c r="GM3439" s="29"/>
      <c r="GN3439" s="29"/>
      <c r="GO3439" s="29"/>
      <c r="GP3439" s="29"/>
      <c r="GQ3439" s="29"/>
      <c r="GR3439" s="29"/>
      <c r="GS3439" s="29"/>
      <c r="GT3439" s="29"/>
      <c r="GU3439" s="29"/>
      <c r="GV3439" s="29"/>
      <c r="GW3439" s="29"/>
      <c r="GX3439" s="29"/>
      <c r="GY3439" s="29"/>
      <c r="GZ3439" s="29"/>
      <c r="HA3439" s="29"/>
      <c r="HB3439" s="29"/>
      <c r="HC3439" s="29"/>
      <c r="HD3439" s="29"/>
      <c r="HE3439" s="29"/>
      <c r="HF3439" s="29"/>
      <c r="HG3439" s="29"/>
      <c r="HH3439" s="29"/>
      <c r="HI3439" s="29"/>
      <c r="HJ3439" s="29"/>
      <c r="HK3439" s="29"/>
      <c r="HL3439" s="29"/>
      <c r="HM3439" s="29"/>
      <c r="HN3439" s="29"/>
      <c r="HO3439" s="29"/>
      <c r="HP3439" s="29"/>
      <c r="HQ3439" s="29"/>
      <c r="HR3439" s="29"/>
      <c r="HS3439" s="29"/>
      <c r="HT3439" s="29"/>
      <c r="HU3439" s="29"/>
      <c r="HV3439" s="29"/>
      <c r="HW3439" s="29"/>
      <c r="HX3439" s="29"/>
      <c r="HY3439" s="29"/>
      <c r="HZ3439" s="29"/>
      <c r="IA3439" s="29"/>
      <c r="IB3439" s="29"/>
      <c r="IC3439" s="29"/>
      <c r="ID3439" s="29"/>
      <c r="IE3439" s="29"/>
      <c r="IF3439" s="29"/>
      <c r="IG3439" s="29"/>
      <c r="IH3439" s="29"/>
      <c r="II3439" s="29"/>
      <c r="IJ3439" s="29"/>
      <c r="IK3439" s="29"/>
      <c r="IL3439" s="29"/>
      <c r="IM3439" s="29"/>
      <c r="IN3439" s="29"/>
      <c r="IO3439" s="29"/>
      <c r="IP3439" s="29"/>
      <c r="IQ3439" s="29"/>
      <c r="IR3439" s="29"/>
      <c r="IS3439" s="29"/>
      <c r="IT3439" s="29"/>
      <c r="IU3439" s="29"/>
      <c r="IV3439" s="29"/>
      <c r="IW3439" s="29"/>
      <c r="IX3439" s="29"/>
      <c r="IY3439" s="29"/>
      <c r="IZ3439" s="29"/>
      <c r="JA3439" s="29"/>
      <c r="JB3439" s="29"/>
      <c r="JC3439" s="29"/>
      <c r="JD3439" s="29"/>
      <c r="JE3439" s="29"/>
      <c r="JF3439" s="29"/>
      <c r="JG3439" s="29"/>
      <c r="JH3439" s="29"/>
      <c r="JI3439" s="29"/>
      <c r="JJ3439" s="29"/>
      <c r="JK3439" s="29"/>
      <c r="JL3439" s="29"/>
      <c r="JM3439" s="29"/>
      <c r="JN3439" s="29"/>
      <c r="JO3439" s="29"/>
      <c r="JP3439" s="29"/>
      <c r="JQ3439" s="29"/>
      <c r="JR3439" s="29"/>
      <c r="JS3439" s="29"/>
      <c r="JT3439" s="29"/>
      <c r="JU3439" s="29"/>
      <c r="JV3439" s="29"/>
      <c r="JW3439" s="29"/>
      <c r="JX3439" s="29"/>
      <c r="JY3439" s="29"/>
      <c r="JZ3439" s="29"/>
      <c r="KA3439" s="29"/>
      <c r="KB3439" s="29"/>
      <c r="KC3439" s="29"/>
      <c r="KD3439" s="29"/>
      <c r="KE3439" s="29"/>
      <c r="KF3439" s="29"/>
      <c r="KG3439" s="29"/>
      <c r="KH3439" s="29"/>
      <c r="KI3439" s="29"/>
      <c r="KJ3439" s="29"/>
      <c r="KK3439" s="29"/>
      <c r="KL3439" s="29"/>
      <c r="KM3439" s="29"/>
      <c r="KN3439" s="29"/>
      <c r="KO3439" s="29"/>
      <c r="KP3439" s="29"/>
      <c r="KQ3439" s="29"/>
      <c r="KR3439" s="29"/>
      <c r="KS3439" s="29"/>
      <c r="KT3439" s="29"/>
      <c r="KU3439" s="29"/>
      <c r="KV3439" s="29"/>
      <c r="KW3439" s="29"/>
      <c r="KX3439" s="29"/>
      <c r="KY3439" s="29"/>
      <c r="KZ3439" s="29"/>
      <c r="LA3439" s="29"/>
      <c r="LB3439" s="29"/>
      <c r="LC3439" s="29"/>
      <c r="LD3439" s="29"/>
      <c r="LE3439" s="29"/>
      <c r="LF3439" s="29"/>
      <c r="LG3439" s="29"/>
      <c r="LH3439" s="29"/>
      <c r="LI3439" s="29"/>
      <c r="LJ3439" s="29"/>
      <c r="LK3439" s="29"/>
      <c r="LL3439" s="29"/>
      <c r="LM3439" s="29"/>
      <c r="LN3439" s="29"/>
      <c r="LO3439" s="29"/>
      <c r="LP3439" s="29"/>
      <c r="LQ3439" s="29"/>
      <c r="LR3439" s="29"/>
      <c r="LS3439" s="29"/>
      <c r="LT3439" s="29"/>
      <c r="LU3439" s="29"/>
      <c r="LV3439" s="29"/>
      <c r="LW3439" s="29"/>
      <c r="LX3439" s="29"/>
      <c r="LY3439" s="29"/>
      <c r="LZ3439" s="29"/>
      <c r="MA3439" s="29"/>
      <c r="MB3439" s="29"/>
      <c r="MC3439" s="29"/>
      <c r="MD3439" s="29"/>
      <c r="ME3439" s="29"/>
      <c r="MF3439" s="29"/>
      <c r="MG3439" s="29"/>
      <c r="MH3439" s="29"/>
      <c r="MI3439" s="29"/>
      <c r="MJ3439" s="29"/>
      <c r="MK3439" s="29"/>
      <c r="ML3439" s="29"/>
      <c r="MM3439" s="29"/>
      <c r="MN3439" s="29"/>
      <c r="MO3439" s="29"/>
      <c r="MP3439" s="29"/>
      <c r="MQ3439" s="29"/>
      <c r="MR3439" s="29"/>
      <c r="MS3439" s="29"/>
      <c r="MT3439" s="29"/>
      <c r="MU3439" s="29"/>
      <c r="MV3439" s="29"/>
      <c r="MW3439" s="29"/>
      <c r="MX3439" s="29"/>
      <c r="MY3439" s="29"/>
      <c r="MZ3439" s="29"/>
      <c r="NA3439" s="29"/>
      <c r="NB3439" s="29"/>
      <c r="NC3439" s="29"/>
      <c r="ND3439" s="29"/>
      <c r="NE3439" s="29"/>
      <c r="NF3439" s="29"/>
      <c r="NG3439" s="29"/>
      <c r="NH3439" s="29"/>
      <c r="NI3439" s="29"/>
      <c r="NJ3439" s="29"/>
      <c r="NK3439" s="29"/>
      <c r="NL3439" s="29"/>
      <c r="NM3439" s="29"/>
      <c r="NN3439" s="29"/>
      <c r="NO3439" s="29"/>
      <c r="NP3439" s="29"/>
      <c r="NQ3439" s="29"/>
      <c r="NR3439" s="29"/>
      <c r="NS3439" s="29"/>
      <c r="NT3439" s="29"/>
      <c r="NU3439" s="29"/>
      <c r="NV3439" s="29"/>
      <c r="NW3439" s="29"/>
      <c r="NX3439" s="29"/>
      <c r="NY3439" s="29"/>
      <c r="NZ3439" s="29"/>
      <c r="OA3439" s="29"/>
      <c r="OB3439" s="29"/>
      <c r="OC3439" s="29"/>
      <c r="OD3439" s="29"/>
      <c r="OE3439" s="29"/>
      <c r="OF3439" s="29"/>
      <c r="OG3439" s="29"/>
      <c r="OH3439" s="29"/>
    </row>
    <row r="3440" spans="1:398" ht="16.5" customHeight="1">
      <c r="A3440" s="41" t="s">
        <v>8908</v>
      </c>
      <c r="B3440" s="41"/>
      <c r="C3440" s="368"/>
      <c r="D3440" s="41"/>
      <c r="E3440" s="308" t="s">
        <v>2701</v>
      </c>
      <c r="F3440" s="308" t="s">
        <v>2702</v>
      </c>
      <c r="G3440" s="308" t="s">
        <v>2703</v>
      </c>
      <c r="H3440" s="308">
        <v>2009</v>
      </c>
      <c r="I3440" s="308">
        <v>1</v>
      </c>
      <c r="J3440" s="308">
        <v>0</v>
      </c>
      <c r="K3440" s="308">
        <v>0</v>
      </c>
      <c r="L3440" s="16" t="s">
        <v>2618</v>
      </c>
      <c r="M3440" s="106"/>
      <c r="N3440" s="16" t="s">
        <v>2570</v>
      </c>
      <c r="O3440" s="17">
        <v>1920</v>
      </c>
      <c r="P3440" s="17">
        <v>0</v>
      </c>
      <c r="Q3440" s="17">
        <v>0</v>
      </c>
      <c r="R3440" s="18" t="s">
        <v>33</v>
      </c>
      <c r="S3440" s="19">
        <v>60</v>
      </c>
      <c r="T3440" s="19">
        <v>110</v>
      </c>
      <c r="U3440" s="19">
        <v>6</v>
      </c>
      <c r="V3440" s="19">
        <v>0</v>
      </c>
      <c r="W3440" s="20">
        <v>0.4</v>
      </c>
      <c r="X3440" s="21">
        <v>768</v>
      </c>
      <c r="Y3440" s="22" t="s">
        <v>33</v>
      </c>
      <c r="Z3440" s="14"/>
      <c r="AA3440" s="24"/>
      <c r="AB3440" s="14"/>
      <c r="AC3440" s="14"/>
      <c r="AD3440" s="25"/>
      <c r="AE3440" s="26"/>
      <c r="AF3440" s="27"/>
      <c r="AG3440" s="315"/>
      <c r="AH3440" s="315"/>
      <c r="AI3440" s="315"/>
      <c r="AJ3440" s="315"/>
      <c r="AK3440" s="315"/>
      <c r="AL3440" s="315"/>
      <c r="AM3440" s="315"/>
      <c r="AN3440" s="315"/>
      <c r="AO3440" s="315"/>
      <c r="AP3440" s="29"/>
      <c r="AQ3440" s="29"/>
      <c r="AR3440" s="29"/>
      <c r="AS3440" s="29"/>
      <c r="AT3440" s="29"/>
      <c r="AU3440" s="29"/>
      <c r="AV3440" s="29"/>
      <c r="AW3440" s="29"/>
      <c r="AX3440" s="29"/>
      <c r="AY3440" s="29"/>
      <c r="AZ3440" s="29"/>
      <c r="BA3440" s="29"/>
      <c r="BB3440" s="29"/>
      <c r="BC3440" s="29"/>
      <c r="BD3440" s="29"/>
      <c r="BE3440" s="29"/>
      <c r="BF3440" s="29"/>
      <c r="BG3440" s="29"/>
      <c r="BH3440" s="29"/>
      <c r="BI3440" s="29"/>
      <c r="BJ3440" s="29"/>
      <c r="BK3440" s="29"/>
      <c r="BL3440" s="29"/>
      <c r="BM3440" s="29"/>
      <c r="BN3440" s="29"/>
      <c r="BO3440" s="29"/>
      <c r="BP3440" s="29"/>
      <c r="BQ3440" s="29"/>
      <c r="BR3440" s="29"/>
      <c r="BS3440" s="29"/>
      <c r="BT3440" s="29"/>
      <c r="BU3440" s="29"/>
      <c r="BV3440" s="29"/>
      <c r="BW3440" s="29"/>
      <c r="BX3440" s="29"/>
      <c r="BY3440" s="29"/>
      <c r="BZ3440" s="29"/>
      <c r="CA3440" s="29"/>
      <c r="CB3440" s="29"/>
      <c r="CC3440" s="29"/>
      <c r="CD3440" s="29"/>
      <c r="CE3440" s="29"/>
      <c r="CF3440" s="29"/>
      <c r="CG3440" s="29"/>
      <c r="CH3440" s="29"/>
      <c r="CI3440" s="29"/>
      <c r="CJ3440" s="29"/>
      <c r="CK3440" s="29"/>
      <c r="CL3440" s="29"/>
      <c r="CM3440" s="29"/>
      <c r="CN3440" s="29"/>
      <c r="CO3440" s="29"/>
      <c r="CP3440" s="29"/>
      <c r="CQ3440" s="29"/>
      <c r="CR3440" s="29"/>
      <c r="CS3440" s="29"/>
      <c r="CT3440" s="29"/>
      <c r="CU3440" s="29"/>
      <c r="CV3440" s="29"/>
      <c r="CW3440" s="29"/>
      <c r="CX3440" s="29"/>
      <c r="CY3440" s="29"/>
      <c r="CZ3440" s="29"/>
      <c r="DA3440" s="29"/>
      <c r="DB3440" s="29"/>
      <c r="DC3440" s="29"/>
      <c r="DD3440" s="29"/>
      <c r="DE3440" s="29"/>
      <c r="DF3440" s="29"/>
      <c r="DG3440" s="29"/>
      <c r="DH3440" s="29"/>
      <c r="DI3440" s="29"/>
      <c r="DJ3440" s="29"/>
      <c r="DK3440" s="29"/>
      <c r="DL3440" s="29"/>
      <c r="DM3440" s="29"/>
      <c r="DN3440" s="29"/>
      <c r="DO3440" s="29"/>
      <c r="DP3440" s="29"/>
      <c r="DQ3440" s="29"/>
      <c r="DR3440" s="29"/>
      <c r="DS3440" s="29"/>
      <c r="DT3440" s="29"/>
      <c r="DU3440" s="29"/>
      <c r="DV3440" s="29"/>
      <c r="DW3440" s="29"/>
      <c r="DX3440" s="29"/>
      <c r="DY3440" s="29"/>
      <c r="DZ3440" s="29"/>
      <c r="EA3440" s="29"/>
      <c r="EB3440" s="29"/>
      <c r="EC3440" s="29"/>
      <c r="ED3440" s="29"/>
      <c r="EE3440" s="29"/>
      <c r="EF3440" s="29"/>
      <c r="EG3440" s="29"/>
      <c r="EH3440" s="29"/>
      <c r="EI3440" s="29"/>
      <c r="EJ3440" s="29"/>
      <c r="EK3440" s="29"/>
      <c r="EL3440" s="29"/>
      <c r="EM3440" s="29"/>
      <c r="EN3440" s="29"/>
      <c r="EO3440" s="29"/>
      <c r="EP3440" s="29"/>
      <c r="EQ3440" s="29"/>
      <c r="ER3440" s="29"/>
      <c r="ES3440" s="29"/>
      <c r="ET3440" s="29"/>
      <c r="EU3440" s="29"/>
      <c r="EV3440" s="29"/>
      <c r="EW3440" s="29"/>
      <c r="EX3440" s="29"/>
      <c r="EY3440" s="29"/>
      <c r="EZ3440" s="29"/>
      <c r="FA3440" s="29"/>
      <c r="FB3440" s="29"/>
      <c r="FC3440" s="29"/>
      <c r="FD3440" s="29"/>
      <c r="FE3440" s="29"/>
      <c r="FF3440" s="29"/>
      <c r="FG3440" s="29"/>
      <c r="FH3440" s="29"/>
      <c r="FI3440" s="29"/>
      <c r="FJ3440" s="29"/>
      <c r="FK3440" s="29"/>
      <c r="FL3440" s="29"/>
      <c r="FM3440" s="29"/>
      <c r="FN3440" s="29"/>
      <c r="FO3440" s="29"/>
      <c r="FP3440" s="29"/>
      <c r="FQ3440" s="29"/>
      <c r="FR3440" s="29"/>
      <c r="FS3440" s="29"/>
      <c r="FT3440" s="29"/>
      <c r="FU3440" s="29"/>
      <c r="FV3440" s="29"/>
      <c r="FW3440" s="29"/>
      <c r="FX3440" s="29"/>
      <c r="FY3440" s="29"/>
      <c r="FZ3440" s="29"/>
      <c r="GA3440" s="29"/>
      <c r="GB3440" s="29"/>
      <c r="GC3440" s="29"/>
      <c r="GD3440" s="29"/>
      <c r="GE3440" s="29"/>
      <c r="GF3440" s="29"/>
      <c r="GG3440" s="29"/>
      <c r="GH3440" s="29"/>
      <c r="GI3440" s="29"/>
      <c r="GJ3440" s="29"/>
      <c r="GK3440" s="29"/>
      <c r="GL3440" s="29"/>
      <c r="GM3440" s="29"/>
      <c r="GN3440" s="29"/>
      <c r="GO3440" s="29"/>
      <c r="GP3440" s="29"/>
      <c r="GQ3440" s="29"/>
      <c r="GR3440" s="29"/>
      <c r="GS3440" s="29"/>
      <c r="GT3440" s="29"/>
      <c r="GU3440" s="29"/>
      <c r="GV3440" s="29"/>
      <c r="GW3440" s="29"/>
      <c r="GX3440" s="29"/>
      <c r="GY3440" s="29"/>
      <c r="GZ3440" s="29"/>
      <c r="HA3440" s="29"/>
      <c r="HB3440" s="29"/>
      <c r="HC3440" s="29"/>
      <c r="HD3440" s="29"/>
      <c r="HE3440" s="29"/>
      <c r="HF3440" s="29"/>
      <c r="HG3440" s="29"/>
      <c r="HH3440" s="29"/>
      <c r="HI3440" s="29"/>
      <c r="HJ3440" s="29"/>
      <c r="HK3440" s="29"/>
      <c r="HL3440" s="29"/>
      <c r="HM3440" s="29"/>
      <c r="HN3440" s="29"/>
      <c r="HO3440" s="29"/>
      <c r="HP3440" s="29"/>
      <c r="HQ3440" s="29"/>
      <c r="HR3440" s="29"/>
      <c r="HS3440" s="29"/>
      <c r="HT3440" s="29"/>
      <c r="HU3440" s="29"/>
      <c r="HV3440" s="29"/>
      <c r="HW3440" s="29"/>
      <c r="HX3440" s="29"/>
      <c r="HY3440" s="29"/>
      <c r="HZ3440" s="29"/>
      <c r="IA3440" s="29"/>
      <c r="IB3440" s="29"/>
      <c r="IC3440" s="29"/>
      <c r="ID3440" s="29"/>
      <c r="IE3440" s="29"/>
      <c r="IF3440" s="29"/>
      <c r="IG3440" s="29"/>
      <c r="IH3440" s="29"/>
      <c r="II3440" s="29"/>
      <c r="IJ3440" s="29"/>
      <c r="IK3440" s="29"/>
      <c r="IL3440" s="29"/>
      <c r="IM3440" s="29"/>
      <c r="IN3440" s="29"/>
      <c r="IO3440" s="29"/>
      <c r="IP3440" s="29"/>
      <c r="IQ3440" s="29"/>
      <c r="IR3440" s="29"/>
      <c r="IS3440" s="29"/>
      <c r="IT3440" s="29"/>
      <c r="IU3440" s="29"/>
      <c r="IV3440" s="29"/>
      <c r="IW3440" s="29"/>
      <c r="IX3440" s="29"/>
      <c r="IY3440" s="29"/>
      <c r="IZ3440" s="29"/>
      <c r="JA3440" s="29"/>
      <c r="JB3440" s="29"/>
      <c r="JC3440" s="29"/>
      <c r="JD3440" s="29"/>
      <c r="JE3440" s="29"/>
      <c r="JF3440" s="29"/>
      <c r="JG3440" s="29"/>
      <c r="JH3440" s="29"/>
      <c r="JI3440" s="29"/>
      <c r="JJ3440" s="29"/>
      <c r="JK3440" s="29"/>
      <c r="JL3440" s="29"/>
      <c r="JM3440" s="29"/>
      <c r="JN3440" s="29"/>
      <c r="JO3440" s="29"/>
      <c r="JP3440" s="29"/>
      <c r="JQ3440" s="29"/>
      <c r="JR3440" s="29"/>
      <c r="JS3440" s="29"/>
      <c r="JT3440" s="29"/>
      <c r="JU3440" s="29"/>
      <c r="JV3440" s="29"/>
      <c r="JW3440" s="29"/>
      <c r="JX3440" s="29"/>
      <c r="JY3440" s="29"/>
      <c r="JZ3440" s="29"/>
      <c r="KA3440" s="29"/>
      <c r="KB3440" s="29"/>
      <c r="KC3440" s="29"/>
      <c r="KD3440" s="29"/>
      <c r="KE3440" s="29"/>
      <c r="KF3440" s="29"/>
      <c r="KG3440" s="29"/>
      <c r="KH3440" s="29"/>
      <c r="KI3440" s="29"/>
      <c r="KJ3440" s="29"/>
      <c r="KK3440" s="29"/>
      <c r="KL3440" s="29"/>
      <c r="KM3440" s="29"/>
      <c r="KN3440" s="29"/>
      <c r="KO3440" s="29"/>
      <c r="KP3440" s="29"/>
      <c r="KQ3440" s="29"/>
      <c r="KR3440" s="29"/>
      <c r="KS3440" s="29"/>
      <c r="KT3440" s="29"/>
      <c r="KU3440" s="29"/>
      <c r="KV3440" s="29"/>
      <c r="KW3440" s="29"/>
      <c r="KX3440" s="29"/>
      <c r="KY3440" s="29"/>
      <c r="KZ3440" s="29"/>
      <c r="LA3440" s="29"/>
      <c r="LB3440" s="29"/>
      <c r="LC3440" s="29"/>
      <c r="LD3440" s="29"/>
      <c r="LE3440" s="29"/>
      <c r="LF3440" s="29"/>
      <c r="LG3440" s="29"/>
      <c r="LH3440" s="29"/>
      <c r="LI3440" s="29"/>
      <c r="LJ3440" s="29"/>
      <c r="LK3440" s="29"/>
      <c r="LL3440" s="29"/>
      <c r="LM3440" s="29"/>
      <c r="LN3440" s="29"/>
      <c r="LO3440" s="29"/>
      <c r="LP3440" s="29"/>
      <c r="LQ3440" s="29"/>
      <c r="LR3440" s="29"/>
      <c r="LS3440" s="29"/>
      <c r="LT3440" s="29"/>
      <c r="LU3440" s="29"/>
      <c r="LV3440" s="29"/>
      <c r="LW3440" s="29"/>
      <c r="LX3440" s="29"/>
      <c r="LY3440" s="29"/>
      <c r="LZ3440" s="29"/>
      <c r="MA3440" s="29"/>
      <c r="MB3440" s="29"/>
      <c r="MC3440" s="29"/>
      <c r="MD3440" s="29"/>
      <c r="ME3440" s="29"/>
      <c r="MF3440" s="29"/>
      <c r="MG3440" s="29"/>
      <c r="MH3440" s="29"/>
      <c r="MI3440" s="29"/>
      <c r="MJ3440" s="29"/>
      <c r="MK3440" s="29"/>
      <c r="ML3440" s="29"/>
      <c r="MM3440" s="29"/>
      <c r="MN3440" s="29"/>
      <c r="MO3440" s="29"/>
      <c r="MP3440" s="29"/>
      <c r="MQ3440" s="29"/>
      <c r="MR3440" s="29"/>
      <c r="MS3440" s="29"/>
      <c r="MT3440" s="29"/>
      <c r="MU3440" s="29"/>
      <c r="MV3440" s="29"/>
      <c r="MW3440" s="29"/>
      <c r="MX3440" s="29"/>
      <c r="MY3440" s="29"/>
      <c r="MZ3440" s="29"/>
      <c r="NA3440" s="29"/>
      <c r="NB3440" s="29"/>
      <c r="NC3440" s="29"/>
      <c r="ND3440" s="29"/>
      <c r="NE3440" s="29"/>
      <c r="NF3440" s="29"/>
      <c r="NG3440" s="29"/>
      <c r="NH3440" s="29"/>
      <c r="NI3440" s="29"/>
      <c r="NJ3440" s="29"/>
      <c r="NK3440" s="29"/>
      <c r="NL3440" s="29"/>
      <c r="NM3440" s="29"/>
      <c r="NN3440" s="29"/>
      <c r="NO3440" s="29"/>
      <c r="NP3440" s="29"/>
      <c r="NQ3440" s="29"/>
      <c r="NR3440" s="29"/>
      <c r="NS3440" s="29"/>
      <c r="NT3440" s="29"/>
      <c r="NU3440" s="29"/>
      <c r="NV3440" s="29"/>
      <c r="NW3440" s="29"/>
      <c r="NX3440" s="29"/>
      <c r="NY3440" s="29"/>
      <c r="NZ3440" s="29"/>
      <c r="OA3440" s="29"/>
      <c r="OB3440" s="29"/>
      <c r="OC3440" s="29"/>
      <c r="OD3440" s="29"/>
      <c r="OE3440" s="29"/>
      <c r="OF3440" s="29"/>
      <c r="OG3440" s="29"/>
      <c r="OH3440" s="29"/>
    </row>
    <row r="3441" spans="1:398" ht="16.5" customHeight="1">
      <c r="A3441" s="41" t="s">
        <v>8908</v>
      </c>
      <c r="B3441" s="41"/>
      <c r="C3441" s="368"/>
      <c r="D3441" s="41"/>
      <c r="E3441" s="308" t="s">
        <v>2704</v>
      </c>
      <c r="F3441" s="308" t="s">
        <v>2705</v>
      </c>
      <c r="G3441" s="308" t="s">
        <v>2706</v>
      </c>
      <c r="H3441" s="308">
        <v>2011</v>
      </c>
      <c r="I3441" s="308">
        <v>1</v>
      </c>
      <c r="J3441" s="308">
        <v>0</v>
      </c>
      <c r="K3441" s="308">
        <v>0</v>
      </c>
      <c r="L3441" s="16" t="s">
        <v>2613</v>
      </c>
      <c r="M3441" s="106"/>
      <c r="N3441" s="16" t="s">
        <v>2570</v>
      </c>
      <c r="O3441" s="17">
        <v>1920</v>
      </c>
      <c r="P3441" s="17">
        <v>0</v>
      </c>
      <c r="Q3441" s="17">
        <v>0</v>
      </c>
      <c r="R3441" s="18" t="s">
        <v>33</v>
      </c>
      <c r="S3441" s="19">
        <v>60</v>
      </c>
      <c r="T3441" s="19">
        <v>110</v>
      </c>
      <c r="U3441" s="19">
        <v>0</v>
      </c>
      <c r="V3441" s="19">
        <v>0</v>
      </c>
      <c r="W3441" s="20">
        <v>0.4</v>
      </c>
      <c r="X3441" s="21">
        <v>768</v>
      </c>
      <c r="Y3441" s="22" t="s">
        <v>33</v>
      </c>
      <c r="Z3441" s="14"/>
      <c r="AA3441" s="24"/>
      <c r="AB3441" s="14"/>
      <c r="AC3441" s="14"/>
      <c r="AD3441" s="25"/>
      <c r="AE3441" s="26"/>
      <c r="AF3441" s="27"/>
      <c r="AG3441" s="315"/>
      <c r="AH3441" s="315"/>
      <c r="AI3441" s="315"/>
      <c r="AJ3441" s="315"/>
      <c r="AK3441" s="315"/>
      <c r="AL3441" s="315"/>
      <c r="AM3441" s="315"/>
      <c r="AN3441" s="315"/>
      <c r="AO3441" s="315"/>
      <c r="AP3441" s="29"/>
      <c r="AQ3441" s="29"/>
      <c r="AR3441" s="29"/>
      <c r="AS3441" s="29"/>
      <c r="AT3441" s="29"/>
      <c r="AU3441" s="29"/>
      <c r="AV3441" s="29"/>
      <c r="AW3441" s="29"/>
      <c r="AX3441" s="29"/>
      <c r="AY3441" s="29"/>
      <c r="AZ3441" s="29"/>
      <c r="BA3441" s="29"/>
      <c r="BB3441" s="29"/>
      <c r="BC3441" s="29"/>
      <c r="BD3441" s="29"/>
      <c r="BE3441" s="29"/>
      <c r="BF3441" s="29"/>
      <c r="BG3441" s="29"/>
      <c r="BH3441" s="29"/>
      <c r="BI3441" s="29"/>
      <c r="BJ3441" s="29"/>
      <c r="BK3441" s="29"/>
      <c r="BL3441" s="29"/>
      <c r="BM3441" s="29"/>
      <c r="BN3441" s="29"/>
      <c r="BO3441" s="29"/>
      <c r="BP3441" s="29"/>
      <c r="BQ3441" s="29"/>
      <c r="BR3441" s="29"/>
      <c r="BS3441" s="29"/>
      <c r="BT3441" s="29"/>
      <c r="BU3441" s="29"/>
      <c r="BV3441" s="29"/>
      <c r="BW3441" s="29"/>
      <c r="BX3441" s="29"/>
      <c r="BY3441" s="29"/>
      <c r="BZ3441" s="29"/>
      <c r="CA3441" s="29"/>
      <c r="CB3441" s="29"/>
      <c r="CC3441" s="29"/>
      <c r="CD3441" s="29"/>
      <c r="CE3441" s="29"/>
      <c r="CF3441" s="29"/>
      <c r="CG3441" s="29"/>
      <c r="CH3441" s="29"/>
      <c r="CI3441" s="29"/>
      <c r="CJ3441" s="29"/>
      <c r="CK3441" s="29"/>
      <c r="CL3441" s="29"/>
      <c r="CM3441" s="29"/>
      <c r="CN3441" s="29"/>
      <c r="CO3441" s="29"/>
      <c r="CP3441" s="29"/>
      <c r="CQ3441" s="29"/>
      <c r="CR3441" s="29"/>
      <c r="CS3441" s="29"/>
      <c r="CT3441" s="29"/>
      <c r="CU3441" s="29"/>
      <c r="CV3441" s="29"/>
      <c r="CW3441" s="29"/>
      <c r="CX3441" s="29"/>
      <c r="CY3441" s="29"/>
      <c r="CZ3441" s="29"/>
      <c r="DA3441" s="29"/>
      <c r="DB3441" s="29"/>
      <c r="DC3441" s="29"/>
      <c r="DD3441" s="29"/>
      <c r="DE3441" s="29"/>
      <c r="DF3441" s="29"/>
      <c r="DG3441" s="29"/>
      <c r="DH3441" s="29"/>
      <c r="DI3441" s="29"/>
      <c r="DJ3441" s="29"/>
      <c r="DK3441" s="29"/>
      <c r="DL3441" s="29"/>
      <c r="DM3441" s="29"/>
      <c r="DN3441" s="29"/>
      <c r="DO3441" s="29"/>
      <c r="DP3441" s="29"/>
      <c r="DQ3441" s="29"/>
      <c r="DR3441" s="29"/>
      <c r="DS3441" s="29"/>
      <c r="DT3441" s="29"/>
      <c r="DU3441" s="29"/>
      <c r="DV3441" s="29"/>
      <c r="DW3441" s="29"/>
      <c r="DX3441" s="29"/>
      <c r="DY3441" s="29"/>
      <c r="DZ3441" s="29"/>
      <c r="EA3441" s="29"/>
      <c r="EB3441" s="29"/>
      <c r="EC3441" s="29"/>
      <c r="ED3441" s="29"/>
      <c r="EE3441" s="29"/>
      <c r="EF3441" s="29"/>
      <c r="EG3441" s="29"/>
      <c r="EH3441" s="29"/>
      <c r="EI3441" s="29"/>
      <c r="EJ3441" s="29"/>
      <c r="EK3441" s="29"/>
      <c r="EL3441" s="29"/>
      <c r="EM3441" s="29"/>
      <c r="EN3441" s="29"/>
      <c r="EO3441" s="29"/>
      <c r="EP3441" s="29"/>
      <c r="EQ3441" s="29"/>
      <c r="ER3441" s="29"/>
      <c r="ES3441" s="29"/>
      <c r="ET3441" s="29"/>
      <c r="EU3441" s="29"/>
      <c r="EV3441" s="29"/>
      <c r="EW3441" s="29"/>
      <c r="EX3441" s="29"/>
      <c r="EY3441" s="29"/>
      <c r="EZ3441" s="29"/>
      <c r="FA3441" s="29"/>
      <c r="FB3441" s="29"/>
      <c r="FC3441" s="29"/>
      <c r="FD3441" s="29"/>
      <c r="FE3441" s="29"/>
      <c r="FF3441" s="29"/>
      <c r="FG3441" s="29"/>
      <c r="FH3441" s="29"/>
      <c r="FI3441" s="29"/>
      <c r="FJ3441" s="29"/>
      <c r="FK3441" s="29"/>
      <c r="FL3441" s="29"/>
      <c r="FM3441" s="29"/>
      <c r="FN3441" s="29"/>
      <c r="FO3441" s="29"/>
      <c r="FP3441" s="29"/>
      <c r="FQ3441" s="29"/>
      <c r="FR3441" s="29"/>
      <c r="FS3441" s="29"/>
      <c r="FT3441" s="29"/>
      <c r="FU3441" s="29"/>
      <c r="FV3441" s="29"/>
      <c r="FW3441" s="29"/>
      <c r="FX3441" s="29"/>
      <c r="FY3441" s="29"/>
      <c r="FZ3441" s="29"/>
      <c r="GA3441" s="29"/>
      <c r="GB3441" s="29"/>
      <c r="GC3441" s="29"/>
      <c r="GD3441" s="29"/>
      <c r="GE3441" s="29"/>
      <c r="GF3441" s="29"/>
      <c r="GG3441" s="29"/>
      <c r="GH3441" s="29"/>
      <c r="GI3441" s="29"/>
      <c r="GJ3441" s="29"/>
      <c r="GK3441" s="29"/>
      <c r="GL3441" s="29"/>
      <c r="GM3441" s="29"/>
      <c r="GN3441" s="29"/>
      <c r="GO3441" s="29"/>
      <c r="GP3441" s="29"/>
      <c r="GQ3441" s="29"/>
      <c r="GR3441" s="29"/>
      <c r="GS3441" s="29"/>
      <c r="GT3441" s="29"/>
      <c r="GU3441" s="29"/>
      <c r="GV3441" s="29"/>
      <c r="GW3441" s="29"/>
      <c r="GX3441" s="29"/>
      <c r="GY3441" s="29"/>
      <c r="GZ3441" s="29"/>
      <c r="HA3441" s="29"/>
      <c r="HB3441" s="29"/>
      <c r="HC3441" s="29"/>
      <c r="HD3441" s="29"/>
      <c r="HE3441" s="29"/>
      <c r="HF3441" s="29"/>
      <c r="HG3441" s="29"/>
      <c r="HH3441" s="29"/>
      <c r="HI3441" s="29"/>
      <c r="HJ3441" s="29"/>
      <c r="HK3441" s="29"/>
      <c r="HL3441" s="29"/>
      <c r="HM3441" s="29"/>
      <c r="HN3441" s="29"/>
      <c r="HO3441" s="29"/>
      <c r="HP3441" s="29"/>
      <c r="HQ3441" s="29"/>
      <c r="HR3441" s="29"/>
      <c r="HS3441" s="29"/>
      <c r="HT3441" s="29"/>
      <c r="HU3441" s="29"/>
      <c r="HV3441" s="29"/>
      <c r="HW3441" s="29"/>
      <c r="HX3441" s="29"/>
      <c r="HY3441" s="29"/>
      <c r="HZ3441" s="29"/>
      <c r="IA3441" s="29"/>
      <c r="IB3441" s="29"/>
      <c r="IC3441" s="29"/>
      <c r="ID3441" s="29"/>
      <c r="IE3441" s="29"/>
      <c r="IF3441" s="29"/>
      <c r="IG3441" s="29"/>
      <c r="IH3441" s="29"/>
      <c r="II3441" s="29"/>
      <c r="IJ3441" s="29"/>
      <c r="IK3441" s="29"/>
      <c r="IL3441" s="29"/>
      <c r="IM3441" s="29"/>
      <c r="IN3441" s="29"/>
      <c r="IO3441" s="29"/>
      <c r="IP3441" s="29"/>
      <c r="IQ3441" s="29"/>
      <c r="IR3441" s="29"/>
      <c r="IS3441" s="29"/>
      <c r="IT3441" s="29"/>
      <c r="IU3441" s="29"/>
      <c r="IV3441" s="29"/>
      <c r="IW3441" s="29"/>
      <c r="IX3441" s="29"/>
      <c r="IY3441" s="29"/>
      <c r="IZ3441" s="29"/>
      <c r="JA3441" s="29"/>
      <c r="JB3441" s="29"/>
      <c r="JC3441" s="29"/>
      <c r="JD3441" s="29"/>
      <c r="JE3441" s="29"/>
      <c r="JF3441" s="29"/>
      <c r="JG3441" s="29"/>
      <c r="JH3441" s="29"/>
      <c r="JI3441" s="29"/>
      <c r="JJ3441" s="29"/>
      <c r="JK3441" s="29"/>
      <c r="JL3441" s="29"/>
      <c r="JM3441" s="29"/>
      <c r="JN3441" s="29"/>
      <c r="JO3441" s="29"/>
      <c r="JP3441" s="29"/>
      <c r="JQ3441" s="29"/>
      <c r="JR3441" s="29"/>
      <c r="JS3441" s="29"/>
      <c r="JT3441" s="29"/>
      <c r="JU3441" s="29"/>
      <c r="JV3441" s="29"/>
      <c r="JW3441" s="29"/>
      <c r="JX3441" s="29"/>
      <c r="JY3441" s="29"/>
      <c r="JZ3441" s="29"/>
      <c r="KA3441" s="29"/>
      <c r="KB3441" s="29"/>
      <c r="KC3441" s="29"/>
      <c r="KD3441" s="29"/>
      <c r="KE3441" s="29"/>
      <c r="KF3441" s="29"/>
      <c r="KG3441" s="29"/>
      <c r="KH3441" s="29"/>
      <c r="KI3441" s="29"/>
      <c r="KJ3441" s="29"/>
      <c r="KK3441" s="29"/>
      <c r="KL3441" s="29"/>
      <c r="KM3441" s="29"/>
      <c r="KN3441" s="29"/>
      <c r="KO3441" s="29"/>
      <c r="KP3441" s="29"/>
      <c r="KQ3441" s="29"/>
      <c r="KR3441" s="29"/>
      <c r="KS3441" s="29"/>
      <c r="KT3441" s="29"/>
      <c r="KU3441" s="29"/>
      <c r="KV3441" s="29"/>
      <c r="KW3441" s="29"/>
      <c r="KX3441" s="29"/>
      <c r="KY3441" s="29"/>
      <c r="KZ3441" s="29"/>
      <c r="LA3441" s="29"/>
      <c r="LB3441" s="29"/>
      <c r="LC3441" s="29"/>
      <c r="LD3441" s="29"/>
      <c r="LE3441" s="29"/>
      <c r="LF3441" s="29"/>
      <c r="LG3441" s="29"/>
      <c r="LH3441" s="29"/>
      <c r="LI3441" s="29"/>
      <c r="LJ3441" s="29"/>
      <c r="LK3441" s="29"/>
      <c r="LL3441" s="29"/>
      <c r="LM3441" s="29"/>
      <c r="LN3441" s="29"/>
      <c r="LO3441" s="29"/>
      <c r="LP3441" s="29"/>
      <c r="LQ3441" s="29"/>
      <c r="LR3441" s="29"/>
      <c r="LS3441" s="29"/>
      <c r="LT3441" s="29"/>
      <c r="LU3441" s="29"/>
      <c r="LV3441" s="29"/>
      <c r="LW3441" s="29"/>
      <c r="LX3441" s="29"/>
      <c r="LY3441" s="29"/>
      <c r="LZ3441" s="29"/>
      <c r="MA3441" s="29"/>
      <c r="MB3441" s="29"/>
      <c r="MC3441" s="29"/>
      <c r="MD3441" s="29"/>
      <c r="ME3441" s="29"/>
      <c r="MF3441" s="29"/>
      <c r="MG3441" s="29"/>
      <c r="MH3441" s="29"/>
      <c r="MI3441" s="29"/>
      <c r="MJ3441" s="29"/>
      <c r="MK3441" s="29"/>
      <c r="ML3441" s="29"/>
      <c r="MM3441" s="29"/>
      <c r="MN3441" s="29"/>
      <c r="MO3441" s="29"/>
      <c r="MP3441" s="29"/>
      <c r="MQ3441" s="29"/>
      <c r="MR3441" s="29"/>
      <c r="MS3441" s="29"/>
      <c r="MT3441" s="29"/>
      <c r="MU3441" s="29"/>
      <c r="MV3441" s="29"/>
      <c r="MW3441" s="29"/>
      <c r="MX3441" s="29"/>
      <c r="MY3441" s="29"/>
      <c r="MZ3441" s="29"/>
      <c r="NA3441" s="29"/>
      <c r="NB3441" s="29"/>
      <c r="NC3441" s="29"/>
      <c r="ND3441" s="29"/>
      <c r="NE3441" s="29"/>
      <c r="NF3441" s="29"/>
      <c r="NG3441" s="29"/>
      <c r="NH3441" s="29"/>
      <c r="NI3441" s="29"/>
      <c r="NJ3441" s="29"/>
      <c r="NK3441" s="29"/>
      <c r="NL3441" s="29"/>
      <c r="NM3441" s="29"/>
      <c r="NN3441" s="29"/>
      <c r="NO3441" s="29"/>
      <c r="NP3441" s="29"/>
      <c r="NQ3441" s="29"/>
      <c r="NR3441" s="29"/>
      <c r="NS3441" s="29"/>
      <c r="NT3441" s="29"/>
      <c r="NU3441" s="29"/>
      <c r="NV3441" s="29"/>
      <c r="NW3441" s="29"/>
      <c r="NX3441" s="29"/>
      <c r="NY3441" s="29"/>
      <c r="NZ3441" s="29"/>
      <c r="OA3441" s="29"/>
      <c r="OB3441" s="29"/>
      <c r="OC3441" s="29"/>
      <c r="OD3441" s="29"/>
      <c r="OE3441" s="29"/>
      <c r="OF3441" s="29"/>
      <c r="OG3441" s="29"/>
      <c r="OH3441" s="29"/>
    </row>
    <row r="3442" spans="1:398" ht="16.5" customHeight="1">
      <c r="A3442" s="41" t="s">
        <v>8908</v>
      </c>
      <c r="B3442" s="41"/>
      <c r="C3442" s="368"/>
      <c r="D3442" s="41"/>
      <c r="E3442" s="308" t="s">
        <v>2689</v>
      </c>
      <c r="F3442" s="308" t="s">
        <v>2690</v>
      </c>
      <c r="G3442" s="308" t="s">
        <v>2691</v>
      </c>
      <c r="H3442" s="308">
        <v>2009</v>
      </c>
      <c r="I3442" s="308">
        <v>1</v>
      </c>
      <c r="J3442" s="308">
        <v>0</v>
      </c>
      <c r="K3442" s="308">
        <v>0</v>
      </c>
      <c r="L3442" s="16" t="s">
        <v>2597</v>
      </c>
      <c r="M3442" s="106"/>
      <c r="N3442" s="16" t="s">
        <v>2570</v>
      </c>
      <c r="O3442" s="17">
        <v>1920</v>
      </c>
      <c r="P3442" s="17">
        <v>0</v>
      </c>
      <c r="Q3442" s="17">
        <v>0</v>
      </c>
      <c r="R3442" s="18" t="s">
        <v>33</v>
      </c>
      <c r="S3442" s="19">
        <v>60</v>
      </c>
      <c r="T3442" s="19">
        <v>110</v>
      </c>
      <c r="U3442" s="19">
        <v>6</v>
      </c>
      <c r="V3442" s="19">
        <v>0</v>
      </c>
      <c r="W3442" s="20">
        <v>0.5</v>
      </c>
      <c r="X3442" s="21">
        <v>960</v>
      </c>
      <c r="Y3442" s="22" t="s">
        <v>33</v>
      </c>
      <c r="Z3442" s="14"/>
      <c r="AA3442" s="24"/>
      <c r="AB3442" s="14"/>
      <c r="AC3442" s="14"/>
      <c r="AD3442" s="25"/>
      <c r="AE3442" s="26"/>
      <c r="AF3442" s="27"/>
      <c r="AG3442" s="315"/>
      <c r="AH3442" s="315"/>
      <c r="AI3442" s="315"/>
      <c r="AJ3442" s="315"/>
      <c r="AK3442" s="315"/>
      <c r="AL3442" s="315"/>
      <c r="AM3442" s="315"/>
      <c r="AN3442" s="315"/>
      <c r="AO3442" s="315"/>
      <c r="AP3442" s="29"/>
      <c r="AQ3442" s="29"/>
      <c r="AR3442" s="29"/>
      <c r="AS3442" s="29"/>
      <c r="AT3442" s="29"/>
      <c r="AU3442" s="29"/>
      <c r="AV3442" s="29"/>
      <c r="AW3442" s="29"/>
      <c r="AX3442" s="29"/>
      <c r="AY3442" s="29"/>
      <c r="AZ3442" s="29"/>
      <c r="BA3442" s="29"/>
      <c r="BB3442" s="29"/>
      <c r="BC3442" s="29"/>
      <c r="BD3442" s="29"/>
      <c r="BE3442" s="29"/>
      <c r="BF3442" s="29"/>
      <c r="BG3442" s="29"/>
      <c r="BH3442" s="29"/>
      <c r="BI3442" s="29"/>
      <c r="BJ3442" s="29"/>
      <c r="BK3442" s="29"/>
      <c r="BL3442" s="29"/>
      <c r="BM3442" s="29"/>
      <c r="BN3442" s="29"/>
      <c r="BO3442" s="29"/>
      <c r="BP3442" s="29"/>
      <c r="BQ3442" s="29"/>
      <c r="BR3442" s="29"/>
      <c r="BS3442" s="29"/>
      <c r="BT3442" s="29"/>
      <c r="BU3442" s="29"/>
      <c r="BV3442" s="29"/>
      <c r="BW3442" s="29"/>
      <c r="BX3442" s="29"/>
      <c r="BY3442" s="29"/>
      <c r="BZ3442" s="29"/>
      <c r="CA3442" s="29"/>
      <c r="CB3442" s="29"/>
      <c r="CC3442" s="29"/>
      <c r="CD3442" s="29"/>
      <c r="CE3442" s="29"/>
      <c r="CF3442" s="29"/>
      <c r="CG3442" s="29"/>
      <c r="CH3442" s="29"/>
      <c r="CI3442" s="29"/>
      <c r="CJ3442" s="29"/>
      <c r="CK3442" s="29"/>
      <c r="CL3442" s="29"/>
      <c r="CM3442" s="29"/>
      <c r="CN3442" s="29"/>
      <c r="CO3442" s="29"/>
      <c r="CP3442" s="29"/>
      <c r="CQ3442" s="29"/>
      <c r="CR3442" s="29"/>
      <c r="CS3442" s="29"/>
      <c r="CT3442" s="29"/>
      <c r="CU3442" s="29"/>
      <c r="CV3442" s="29"/>
      <c r="CW3442" s="29"/>
      <c r="CX3442" s="29"/>
      <c r="CY3442" s="29"/>
      <c r="CZ3442" s="29"/>
      <c r="DA3442" s="29"/>
      <c r="DB3442" s="29"/>
      <c r="DC3442" s="29"/>
      <c r="DD3442" s="29"/>
      <c r="DE3442" s="29"/>
      <c r="DF3442" s="29"/>
      <c r="DG3442" s="29"/>
      <c r="DH3442" s="29"/>
      <c r="DI3442" s="29"/>
      <c r="DJ3442" s="29"/>
      <c r="DK3442" s="29"/>
      <c r="DL3442" s="29"/>
      <c r="DM3442" s="29"/>
      <c r="DN3442" s="29"/>
      <c r="DO3442" s="29"/>
      <c r="DP3442" s="29"/>
      <c r="DQ3442" s="29"/>
      <c r="DR3442" s="29"/>
      <c r="DS3442" s="29"/>
      <c r="DT3442" s="29"/>
      <c r="DU3442" s="29"/>
      <c r="DV3442" s="29"/>
      <c r="DW3442" s="29"/>
      <c r="DX3442" s="29"/>
      <c r="DY3442" s="29"/>
      <c r="DZ3442" s="29"/>
      <c r="EA3442" s="29"/>
      <c r="EB3442" s="29"/>
      <c r="EC3442" s="29"/>
      <c r="ED3442" s="29"/>
      <c r="EE3442" s="29"/>
      <c r="EF3442" s="29"/>
      <c r="EG3442" s="29"/>
      <c r="EH3442" s="29"/>
      <c r="EI3442" s="29"/>
      <c r="EJ3442" s="29"/>
      <c r="EK3442" s="29"/>
      <c r="EL3442" s="29"/>
      <c r="EM3442" s="29"/>
      <c r="EN3442" s="29"/>
      <c r="EO3442" s="29"/>
      <c r="EP3442" s="29"/>
      <c r="EQ3442" s="29"/>
      <c r="ER3442" s="29"/>
      <c r="ES3442" s="29"/>
      <c r="ET3442" s="29"/>
      <c r="EU3442" s="29"/>
      <c r="EV3442" s="29"/>
      <c r="EW3442" s="29"/>
      <c r="EX3442" s="29"/>
      <c r="EY3442" s="29"/>
      <c r="EZ3442" s="29"/>
      <c r="FA3442" s="29"/>
      <c r="FB3442" s="29"/>
      <c r="FC3442" s="29"/>
      <c r="FD3442" s="29"/>
      <c r="FE3442" s="29"/>
      <c r="FF3442" s="29"/>
      <c r="FG3442" s="29"/>
      <c r="FH3442" s="29"/>
      <c r="FI3442" s="29"/>
      <c r="FJ3442" s="29"/>
      <c r="FK3442" s="29"/>
      <c r="FL3442" s="29"/>
      <c r="FM3442" s="29"/>
      <c r="FN3442" s="29"/>
      <c r="FO3442" s="29"/>
      <c r="FP3442" s="29"/>
      <c r="FQ3442" s="29"/>
      <c r="FR3442" s="29"/>
      <c r="FS3442" s="29"/>
      <c r="FT3442" s="29"/>
      <c r="FU3442" s="29"/>
      <c r="FV3442" s="29"/>
      <c r="FW3442" s="29"/>
      <c r="FX3442" s="29"/>
      <c r="FY3442" s="29"/>
      <c r="FZ3442" s="29"/>
      <c r="GA3442" s="29"/>
      <c r="GB3442" s="29"/>
      <c r="GC3442" s="29"/>
      <c r="GD3442" s="29"/>
      <c r="GE3442" s="29"/>
      <c r="GF3442" s="29"/>
      <c r="GG3442" s="29"/>
      <c r="GH3442" s="29"/>
      <c r="GI3442" s="29"/>
      <c r="GJ3442" s="29"/>
      <c r="GK3442" s="29"/>
      <c r="GL3442" s="29"/>
      <c r="GM3442" s="29"/>
      <c r="GN3442" s="29"/>
      <c r="GO3442" s="29"/>
      <c r="GP3442" s="29"/>
      <c r="GQ3442" s="29"/>
      <c r="GR3442" s="29"/>
      <c r="GS3442" s="29"/>
      <c r="GT3442" s="29"/>
      <c r="GU3442" s="29"/>
      <c r="GV3442" s="29"/>
      <c r="GW3442" s="29"/>
      <c r="GX3442" s="29"/>
      <c r="GY3442" s="29"/>
      <c r="GZ3442" s="29"/>
      <c r="HA3442" s="29"/>
      <c r="HB3442" s="29"/>
      <c r="HC3442" s="29"/>
      <c r="HD3442" s="29"/>
      <c r="HE3442" s="29"/>
      <c r="HF3442" s="29"/>
      <c r="HG3442" s="29"/>
      <c r="HH3442" s="29"/>
      <c r="HI3442" s="29"/>
      <c r="HJ3442" s="29"/>
      <c r="HK3442" s="29"/>
      <c r="HL3442" s="29"/>
      <c r="HM3442" s="29"/>
      <c r="HN3442" s="29"/>
      <c r="HO3442" s="29"/>
      <c r="HP3442" s="29"/>
      <c r="HQ3442" s="29"/>
      <c r="HR3442" s="29"/>
      <c r="HS3442" s="29"/>
      <c r="HT3442" s="29"/>
      <c r="HU3442" s="29"/>
      <c r="HV3442" s="29"/>
      <c r="HW3442" s="29"/>
      <c r="HX3442" s="29"/>
      <c r="HY3442" s="29"/>
      <c r="HZ3442" s="29"/>
      <c r="IA3442" s="29"/>
      <c r="IB3442" s="29"/>
      <c r="IC3442" s="29"/>
      <c r="ID3442" s="29"/>
      <c r="IE3442" s="29"/>
      <c r="IF3442" s="29"/>
      <c r="IG3442" s="29"/>
      <c r="IH3442" s="29"/>
      <c r="II3442" s="29"/>
      <c r="IJ3442" s="29"/>
      <c r="IK3442" s="29"/>
      <c r="IL3442" s="29"/>
      <c r="IM3442" s="29"/>
      <c r="IN3442" s="29"/>
      <c r="IO3442" s="29"/>
      <c r="IP3442" s="29"/>
      <c r="IQ3442" s="29"/>
      <c r="IR3442" s="29"/>
      <c r="IS3442" s="29"/>
      <c r="IT3442" s="29"/>
      <c r="IU3442" s="29"/>
      <c r="IV3442" s="29"/>
      <c r="IW3442" s="29"/>
      <c r="IX3442" s="29"/>
      <c r="IY3442" s="29"/>
      <c r="IZ3442" s="29"/>
      <c r="JA3442" s="29"/>
      <c r="JB3442" s="29"/>
      <c r="JC3442" s="29"/>
      <c r="JD3442" s="29"/>
      <c r="JE3442" s="29"/>
      <c r="JF3442" s="29"/>
      <c r="JG3442" s="29"/>
      <c r="JH3442" s="29"/>
      <c r="JI3442" s="29"/>
      <c r="JJ3442" s="29"/>
      <c r="JK3442" s="29"/>
      <c r="JL3442" s="29"/>
      <c r="JM3442" s="29"/>
      <c r="JN3442" s="29"/>
      <c r="JO3442" s="29"/>
      <c r="JP3442" s="29"/>
      <c r="JQ3442" s="29"/>
      <c r="JR3442" s="29"/>
      <c r="JS3442" s="29"/>
      <c r="JT3442" s="29"/>
      <c r="JU3442" s="29"/>
      <c r="JV3442" s="29"/>
      <c r="JW3442" s="29"/>
      <c r="JX3442" s="29"/>
      <c r="JY3442" s="29"/>
      <c r="JZ3442" s="29"/>
      <c r="KA3442" s="29"/>
      <c r="KB3442" s="29"/>
      <c r="KC3442" s="29"/>
      <c r="KD3442" s="29"/>
      <c r="KE3442" s="29"/>
      <c r="KF3442" s="29"/>
      <c r="KG3442" s="29"/>
      <c r="KH3442" s="29"/>
      <c r="KI3442" s="29"/>
      <c r="KJ3442" s="29"/>
      <c r="KK3442" s="29"/>
      <c r="KL3442" s="29"/>
      <c r="KM3442" s="29"/>
      <c r="KN3442" s="29"/>
      <c r="KO3442" s="29"/>
      <c r="KP3442" s="29"/>
      <c r="KQ3442" s="29"/>
      <c r="KR3442" s="29"/>
      <c r="KS3442" s="29"/>
      <c r="KT3442" s="29"/>
      <c r="KU3442" s="29"/>
      <c r="KV3442" s="29"/>
      <c r="KW3442" s="29"/>
      <c r="KX3442" s="29"/>
      <c r="KY3442" s="29"/>
      <c r="KZ3442" s="29"/>
      <c r="LA3442" s="29"/>
      <c r="LB3442" s="29"/>
      <c r="LC3442" s="29"/>
      <c r="LD3442" s="29"/>
      <c r="LE3442" s="29"/>
      <c r="LF3442" s="29"/>
      <c r="LG3442" s="29"/>
      <c r="LH3442" s="29"/>
      <c r="LI3442" s="29"/>
      <c r="LJ3442" s="29"/>
      <c r="LK3442" s="29"/>
      <c r="LL3442" s="29"/>
      <c r="LM3442" s="29"/>
      <c r="LN3442" s="29"/>
      <c r="LO3442" s="29"/>
      <c r="LP3442" s="29"/>
      <c r="LQ3442" s="29"/>
      <c r="LR3442" s="29"/>
      <c r="LS3442" s="29"/>
      <c r="LT3442" s="29"/>
      <c r="LU3442" s="29"/>
      <c r="LV3442" s="29"/>
      <c r="LW3442" s="29"/>
      <c r="LX3442" s="29"/>
      <c r="LY3442" s="29"/>
      <c r="LZ3442" s="29"/>
      <c r="MA3442" s="29"/>
      <c r="MB3442" s="29"/>
      <c r="MC3442" s="29"/>
      <c r="MD3442" s="29"/>
      <c r="ME3442" s="29"/>
      <c r="MF3442" s="29"/>
      <c r="MG3442" s="29"/>
      <c r="MH3442" s="29"/>
      <c r="MI3442" s="29"/>
      <c r="MJ3442" s="29"/>
      <c r="MK3442" s="29"/>
      <c r="ML3442" s="29"/>
      <c r="MM3442" s="29"/>
      <c r="MN3442" s="29"/>
      <c r="MO3442" s="29"/>
      <c r="MP3442" s="29"/>
      <c r="MQ3442" s="29"/>
      <c r="MR3442" s="29"/>
      <c r="MS3442" s="29"/>
      <c r="MT3442" s="29"/>
      <c r="MU3442" s="29"/>
      <c r="MV3442" s="29"/>
      <c r="MW3442" s="29"/>
      <c r="MX3442" s="29"/>
      <c r="MY3442" s="29"/>
      <c r="MZ3442" s="29"/>
      <c r="NA3442" s="29"/>
      <c r="NB3442" s="29"/>
      <c r="NC3442" s="29"/>
      <c r="ND3442" s="29"/>
      <c r="NE3442" s="29"/>
      <c r="NF3442" s="29"/>
      <c r="NG3442" s="29"/>
      <c r="NH3442" s="29"/>
      <c r="NI3442" s="29"/>
      <c r="NJ3442" s="29"/>
      <c r="NK3442" s="29"/>
      <c r="NL3442" s="29"/>
      <c r="NM3442" s="29"/>
      <c r="NN3442" s="29"/>
      <c r="NO3442" s="29"/>
      <c r="NP3442" s="29"/>
      <c r="NQ3442" s="29"/>
      <c r="NR3442" s="29"/>
      <c r="NS3442" s="29"/>
      <c r="NT3442" s="29"/>
      <c r="NU3442" s="29"/>
      <c r="NV3442" s="29"/>
      <c r="NW3442" s="29"/>
      <c r="NX3442" s="29"/>
      <c r="NY3442" s="29"/>
      <c r="NZ3442" s="29"/>
      <c r="OA3442" s="29"/>
      <c r="OB3442" s="29"/>
      <c r="OC3442" s="29"/>
      <c r="OD3442" s="29"/>
      <c r="OE3442" s="29"/>
      <c r="OF3442" s="29"/>
      <c r="OG3442" s="29"/>
      <c r="OH3442" s="29"/>
    </row>
    <row r="3443" spans="1:398" ht="16.5" customHeight="1">
      <c r="A3443" s="41" t="s">
        <v>8908</v>
      </c>
      <c r="B3443" s="41"/>
      <c r="C3443" s="368"/>
      <c r="D3443" s="41"/>
      <c r="E3443" s="308" t="s">
        <v>2594</v>
      </c>
      <c r="F3443" s="308" t="s">
        <v>2595</v>
      </c>
      <c r="G3443" s="308" t="s">
        <v>2596</v>
      </c>
      <c r="H3443" s="308">
        <v>2001</v>
      </c>
      <c r="I3443" s="308">
        <v>9</v>
      </c>
      <c r="J3443" s="308">
        <v>0</v>
      </c>
      <c r="K3443" s="308">
        <v>0</v>
      </c>
      <c r="L3443" s="16" t="s">
        <v>2597</v>
      </c>
      <c r="M3443" s="106"/>
      <c r="N3443" s="16" t="s">
        <v>2570</v>
      </c>
      <c r="O3443" s="17">
        <v>1920</v>
      </c>
      <c r="P3443" s="17">
        <v>0</v>
      </c>
      <c r="Q3443" s="17">
        <v>0</v>
      </c>
      <c r="R3443" s="18" t="s">
        <v>33</v>
      </c>
      <c r="S3443" s="19">
        <v>60</v>
      </c>
      <c r="T3443" s="19">
        <v>110</v>
      </c>
      <c r="U3443" s="19">
        <v>2</v>
      </c>
      <c r="V3443" s="19">
        <v>0</v>
      </c>
      <c r="W3443" s="20">
        <v>0.5</v>
      </c>
      <c r="X3443" s="21">
        <v>8640</v>
      </c>
      <c r="Y3443" s="22" t="s">
        <v>33</v>
      </c>
      <c r="Z3443" s="14"/>
      <c r="AA3443" s="24"/>
      <c r="AB3443" s="14"/>
      <c r="AC3443" s="14"/>
      <c r="AD3443" s="25"/>
      <c r="AE3443" s="26"/>
      <c r="AF3443" s="27"/>
      <c r="AG3443" s="315"/>
      <c r="AH3443" s="315"/>
      <c r="AI3443" s="315"/>
      <c r="AJ3443" s="315"/>
      <c r="AK3443" s="315"/>
      <c r="AL3443" s="315"/>
      <c r="AM3443" s="315"/>
      <c r="AN3443" s="315"/>
      <c r="AO3443" s="315"/>
      <c r="AP3443" s="29"/>
      <c r="AQ3443" s="29"/>
      <c r="AR3443" s="29"/>
      <c r="AS3443" s="29"/>
      <c r="AT3443" s="29"/>
      <c r="AU3443" s="29"/>
      <c r="AV3443" s="29"/>
      <c r="AW3443" s="29"/>
      <c r="AX3443" s="29"/>
      <c r="AY3443" s="29"/>
      <c r="AZ3443" s="29"/>
      <c r="BA3443" s="29"/>
      <c r="BB3443" s="29"/>
      <c r="BC3443" s="29"/>
      <c r="BD3443" s="29"/>
      <c r="BE3443" s="29"/>
      <c r="BF3443" s="29"/>
      <c r="BG3443" s="29"/>
      <c r="BH3443" s="29"/>
      <c r="BI3443" s="29"/>
      <c r="BJ3443" s="29"/>
      <c r="BK3443" s="29"/>
      <c r="BL3443" s="29"/>
      <c r="BM3443" s="29"/>
      <c r="BN3443" s="29"/>
      <c r="BO3443" s="29"/>
      <c r="BP3443" s="29"/>
      <c r="BQ3443" s="29"/>
      <c r="BR3443" s="29"/>
      <c r="BS3443" s="29"/>
      <c r="BT3443" s="29"/>
      <c r="BU3443" s="29"/>
      <c r="BV3443" s="29"/>
      <c r="BW3443" s="29"/>
      <c r="BX3443" s="29"/>
      <c r="BY3443" s="29"/>
      <c r="BZ3443" s="29"/>
      <c r="CA3443" s="29"/>
      <c r="CB3443" s="29"/>
      <c r="CC3443" s="29"/>
      <c r="CD3443" s="29"/>
      <c r="CE3443" s="29"/>
      <c r="CF3443" s="29"/>
      <c r="CG3443" s="29"/>
      <c r="CH3443" s="29"/>
      <c r="CI3443" s="29"/>
      <c r="CJ3443" s="29"/>
      <c r="CK3443" s="29"/>
      <c r="CL3443" s="29"/>
      <c r="CM3443" s="29"/>
      <c r="CN3443" s="29"/>
      <c r="CO3443" s="29"/>
      <c r="CP3443" s="29"/>
      <c r="CQ3443" s="29"/>
      <c r="CR3443" s="29"/>
      <c r="CS3443" s="29"/>
      <c r="CT3443" s="29"/>
      <c r="CU3443" s="29"/>
      <c r="CV3443" s="29"/>
      <c r="CW3443" s="29"/>
      <c r="CX3443" s="29"/>
      <c r="CY3443" s="29"/>
      <c r="CZ3443" s="29"/>
      <c r="DA3443" s="29"/>
      <c r="DB3443" s="29"/>
      <c r="DC3443" s="29"/>
      <c r="DD3443" s="29"/>
      <c r="DE3443" s="29"/>
      <c r="DF3443" s="29"/>
      <c r="DG3443" s="29"/>
      <c r="DH3443" s="29"/>
      <c r="DI3443" s="29"/>
      <c r="DJ3443" s="29"/>
      <c r="DK3443" s="29"/>
      <c r="DL3443" s="29"/>
      <c r="DM3443" s="29"/>
      <c r="DN3443" s="29"/>
      <c r="DO3443" s="29"/>
      <c r="DP3443" s="29"/>
      <c r="DQ3443" s="29"/>
      <c r="DR3443" s="29"/>
      <c r="DS3443" s="29"/>
      <c r="DT3443" s="29"/>
      <c r="DU3443" s="29"/>
      <c r="DV3443" s="29"/>
      <c r="DW3443" s="29"/>
      <c r="DX3443" s="29"/>
      <c r="DY3443" s="29"/>
      <c r="DZ3443" s="29"/>
      <c r="EA3443" s="29"/>
      <c r="EB3443" s="29"/>
      <c r="EC3443" s="29"/>
      <c r="ED3443" s="29"/>
      <c r="EE3443" s="29"/>
      <c r="EF3443" s="29"/>
      <c r="EG3443" s="29"/>
      <c r="EH3443" s="29"/>
      <c r="EI3443" s="29"/>
      <c r="EJ3443" s="29"/>
      <c r="EK3443" s="29"/>
      <c r="EL3443" s="29"/>
      <c r="EM3443" s="29"/>
      <c r="EN3443" s="29"/>
      <c r="EO3443" s="29"/>
      <c r="EP3443" s="29"/>
      <c r="EQ3443" s="29"/>
      <c r="ER3443" s="29"/>
      <c r="ES3443" s="29"/>
      <c r="ET3443" s="29"/>
      <c r="EU3443" s="29"/>
      <c r="EV3443" s="29"/>
      <c r="EW3443" s="29"/>
      <c r="EX3443" s="29"/>
      <c r="EY3443" s="29"/>
      <c r="EZ3443" s="29"/>
      <c r="FA3443" s="29"/>
      <c r="FB3443" s="29"/>
      <c r="FC3443" s="29"/>
      <c r="FD3443" s="29"/>
      <c r="FE3443" s="29"/>
      <c r="FF3443" s="29"/>
      <c r="FG3443" s="29"/>
      <c r="FH3443" s="29"/>
      <c r="FI3443" s="29"/>
      <c r="FJ3443" s="29"/>
      <c r="FK3443" s="29"/>
      <c r="FL3443" s="29"/>
      <c r="FM3443" s="29"/>
      <c r="FN3443" s="29"/>
      <c r="FO3443" s="29"/>
      <c r="FP3443" s="29"/>
      <c r="FQ3443" s="29"/>
      <c r="FR3443" s="29"/>
      <c r="FS3443" s="29"/>
      <c r="FT3443" s="29"/>
      <c r="FU3443" s="29"/>
      <c r="FV3443" s="29"/>
      <c r="FW3443" s="29"/>
      <c r="FX3443" s="29"/>
      <c r="FY3443" s="29"/>
      <c r="FZ3443" s="29"/>
      <c r="GA3443" s="29"/>
      <c r="GB3443" s="29"/>
      <c r="GC3443" s="29"/>
      <c r="GD3443" s="29"/>
      <c r="GE3443" s="29"/>
      <c r="GF3443" s="29"/>
      <c r="GG3443" s="29"/>
      <c r="GH3443" s="29"/>
      <c r="GI3443" s="29"/>
      <c r="GJ3443" s="29"/>
      <c r="GK3443" s="29"/>
      <c r="GL3443" s="29"/>
      <c r="GM3443" s="29"/>
      <c r="GN3443" s="29"/>
      <c r="GO3443" s="29"/>
      <c r="GP3443" s="29"/>
      <c r="GQ3443" s="29"/>
      <c r="GR3443" s="29"/>
      <c r="GS3443" s="29"/>
      <c r="GT3443" s="29"/>
      <c r="GU3443" s="29"/>
      <c r="GV3443" s="29"/>
      <c r="GW3443" s="29"/>
      <c r="GX3443" s="29"/>
      <c r="GY3443" s="29"/>
      <c r="GZ3443" s="29"/>
      <c r="HA3443" s="29"/>
      <c r="HB3443" s="29"/>
      <c r="HC3443" s="29"/>
      <c r="HD3443" s="29"/>
      <c r="HE3443" s="29"/>
      <c r="HF3443" s="29"/>
      <c r="HG3443" s="29"/>
      <c r="HH3443" s="29"/>
      <c r="HI3443" s="29"/>
      <c r="HJ3443" s="29"/>
      <c r="HK3443" s="29"/>
      <c r="HL3443" s="29"/>
      <c r="HM3443" s="29"/>
      <c r="HN3443" s="29"/>
      <c r="HO3443" s="29"/>
      <c r="HP3443" s="29"/>
      <c r="HQ3443" s="29"/>
      <c r="HR3443" s="29"/>
      <c r="HS3443" s="29"/>
      <c r="HT3443" s="29"/>
      <c r="HU3443" s="29"/>
      <c r="HV3443" s="29"/>
      <c r="HW3443" s="29"/>
      <c r="HX3443" s="29"/>
      <c r="HY3443" s="29"/>
      <c r="HZ3443" s="29"/>
      <c r="IA3443" s="29"/>
      <c r="IB3443" s="29"/>
      <c r="IC3443" s="29"/>
      <c r="ID3443" s="29"/>
      <c r="IE3443" s="29"/>
      <c r="IF3443" s="29"/>
      <c r="IG3443" s="29"/>
      <c r="IH3443" s="29"/>
      <c r="II3443" s="29"/>
      <c r="IJ3443" s="29"/>
      <c r="IK3443" s="29"/>
      <c r="IL3443" s="29"/>
      <c r="IM3443" s="29"/>
      <c r="IN3443" s="29"/>
      <c r="IO3443" s="29"/>
      <c r="IP3443" s="29"/>
      <c r="IQ3443" s="29"/>
      <c r="IR3443" s="29"/>
      <c r="IS3443" s="29"/>
      <c r="IT3443" s="29"/>
      <c r="IU3443" s="29"/>
      <c r="IV3443" s="29"/>
      <c r="IW3443" s="29"/>
      <c r="IX3443" s="29"/>
      <c r="IY3443" s="29"/>
      <c r="IZ3443" s="29"/>
      <c r="JA3443" s="29"/>
      <c r="JB3443" s="29"/>
      <c r="JC3443" s="29"/>
      <c r="JD3443" s="29"/>
      <c r="JE3443" s="29"/>
      <c r="JF3443" s="29"/>
      <c r="JG3443" s="29"/>
      <c r="JH3443" s="29"/>
      <c r="JI3443" s="29"/>
      <c r="JJ3443" s="29"/>
      <c r="JK3443" s="29"/>
      <c r="JL3443" s="29"/>
      <c r="JM3443" s="29"/>
      <c r="JN3443" s="29"/>
      <c r="JO3443" s="29"/>
      <c r="JP3443" s="29"/>
      <c r="JQ3443" s="29"/>
      <c r="JR3443" s="29"/>
      <c r="JS3443" s="29"/>
      <c r="JT3443" s="29"/>
      <c r="JU3443" s="29"/>
      <c r="JV3443" s="29"/>
      <c r="JW3443" s="29"/>
      <c r="JX3443" s="29"/>
      <c r="JY3443" s="29"/>
      <c r="JZ3443" s="29"/>
      <c r="KA3443" s="29"/>
      <c r="KB3443" s="29"/>
      <c r="KC3443" s="29"/>
      <c r="KD3443" s="29"/>
      <c r="KE3443" s="29"/>
      <c r="KF3443" s="29"/>
      <c r="KG3443" s="29"/>
      <c r="KH3443" s="29"/>
      <c r="KI3443" s="29"/>
      <c r="KJ3443" s="29"/>
      <c r="KK3443" s="29"/>
      <c r="KL3443" s="29"/>
      <c r="KM3443" s="29"/>
      <c r="KN3443" s="29"/>
      <c r="KO3443" s="29"/>
      <c r="KP3443" s="29"/>
      <c r="KQ3443" s="29"/>
      <c r="KR3443" s="29"/>
      <c r="KS3443" s="29"/>
      <c r="KT3443" s="29"/>
      <c r="KU3443" s="29"/>
      <c r="KV3443" s="29"/>
      <c r="KW3443" s="29"/>
      <c r="KX3443" s="29"/>
      <c r="KY3443" s="29"/>
      <c r="KZ3443" s="29"/>
      <c r="LA3443" s="29"/>
      <c r="LB3443" s="29"/>
      <c r="LC3443" s="29"/>
      <c r="LD3443" s="29"/>
      <c r="LE3443" s="29"/>
      <c r="LF3443" s="29"/>
      <c r="LG3443" s="29"/>
      <c r="LH3443" s="29"/>
      <c r="LI3443" s="29"/>
      <c r="LJ3443" s="29"/>
      <c r="LK3443" s="29"/>
      <c r="LL3443" s="29"/>
      <c r="LM3443" s="29"/>
      <c r="LN3443" s="29"/>
      <c r="LO3443" s="29"/>
      <c r="LP3443" s="29"/>
      <c r="LQ3443" s="29"/>
      <c r="LR3443" s="29"/>
      <c r="LS3443" s="29"/>
      <c r="LT3443" s="29"/>
      <c r="LU3443" s="29"/>
      <c r="LV3443" s="29"/>
      <c r="LW3443" s="29"/>
      <c r="LX3443" s="29"/>
      <c r="LY3443" s="29"/>
      <c r="LZ3443" s="29"/>
      <c r="MA3443" s="29"/>
      <c r="MB3443" s="29"/>
      <c r="MC3443" s="29"/>
      <c r="MD3443" s="29"/>
      <c r="ME3443" s="29"/>
      <c r="MF3443" s="29"/>
      <c r="MG3443" s="29"/>
      <c r="MH3443" s="29"/>
      <c r="MI3443" s="29"/>
      <c r="MJ3443" s="29"/>
      <c r="MK3443" s="29"/>
      <c r="ML3443" s="29"/>
      <c r="MM3443" s="29"/>
      <c r="MN3443" s="29"/>
      <c r="MO3443" s="29"/>
      <c r="MP3443" s="29"/>
      <c r="MQ3443" s="29"/>
      <c r="MR3443" s="29"/>
      <c r="MS3443" s="29"/>
      <c r="MT3443" s="29"/>
      <c r="MU3443" s="29"/>
      <c r="MV3443" s="29"/>
      <c r="MW3443" s="29"/>
      <c r="MX3443" s="29"/>
      <c r="MY3443" s="29"/>
      <c r="MZ3443" s="29"/>
      <c r="NA3443" s="29"/>
      <c r="NB3443" s="29"/>
      <c r="NC3443" s="29"/>
      <c r="ND3443" s="29"/>
      <c r="NE3443" s="29"/>
      <c r="NF3443" s="29"/>
      <c r="NG3443" s="29"/>
      <c r="NH3443" s="29"/>
      <c r="NI3443" s="29"/>
      <c r="NJ3443" s="29"/>
      <c r="NK3443" s="29"/>
      <c r="NL3443" s="29"/>
      <c r="NM3443" s="29"/>
      <c r="NN3443" s="29"/>
      <c r="NO3443" s="29"/>
      <c r="NP3443" s="29"/>
      <c r="NQ3443" s="29"/>
      <c r="NR3443" s="29"/>
      <c r="NS3443" s="29"/>
      <c r="NT3443" s="29"/>
      <c r="NU3443" s="29"/>
      <c r="NV3443" s="29"/>
      <c r="NW3443" s="29"/>
      <c r="NX3443" s="29"/>
      <c r="NY3443" s="29"/>
      <c r="NZ3443" s="29"/>
      <c r="OA3443" s="29"/>
      <c r="OB3443" s="29"/>
      <c r="OC3443" s="29"/>
      <c r="OD3443" s="29"/>
      <c r="OE3443" s="29"/>
      <c r="OF3443" s="29"/>
      <c r="OG3443" s="29"/>
      <c r="OH3443" s="29"/>
    </row>
    <row r="3444" spans="1:398" ht="16.5" customHeight="1">
      <c r="A3444" s="41" t="s">
        <v>8908</v>
      </c>
      <c r="B3444" s="41"/>
      <c r="C3444" s="368"/>
      <c r="D3444" s="41"/>
      <c r="E3444" s="308" t="s">
        <v>2577</v>
      </c>
      <c r="F3444" s="308" t="s">
        <v>2578</v>
      </c>
      <c r="G3444" s="308" t="s">
        <v>2579</v>
      </c>
      <c r="H3444" s="308">
        <v>2010</v>
      </c>
      <c r="I3444" s="308">
        <v>20</v>
      </c>
      <c r="J3444" s="308">
        <v>0</v>
      </c>
      <c r="K3444" s="308">
        <v>0</v>
      </c>
      <c r="L3444" s="16" t="s">
        <v>2576</v>
      </c>
      <c r="M3444" s="106"/>
      <c r="N3444" s="16" t="s">
        <v>2570</v>
      </c>
      <c r="O3444" s="17">
        <v>1920</v>
      </c>
      <c r="P3444" s="17">
        <v>0</v>
      </c>
      <c r="Q3444" s="17">
        <v>0</v>
      </c>
      <c r="R3444" s="18" t="s">
        <v>33</v>
      </c>
      <c r="S3444" s="19">
        <v>60</v>
      </c>
      <c r="T3444" s="19">
        <v>110</v>
      </c>
      <c r="U3444" s="19">
        <v>2</v>
      </c>
      <c r="V3444" s="19">
        <v>0</v>
      </c>
      <c r="W3444" s="20">
        <v>0.5</v>
      </c>
      <c r="X3444" s="21">
        <v>19200</v>
      </c>
      <c r="Y3444" s="22" t="s">
        <v>33</v>
      </c>
      <c r="Z3444" s="14"/>
      <c r="AA3444" s="24"/>
      <c r="AB3444" s="14"/>
      <c r="AC3444" s="14"/>
      <c r="AD3444" s="25"/>
      <c r="AE3444" s="26"/>
      <c r="AF3444" s="27"/>
      <c r="AG3444" s="315"/>
      <c r="AH3444" s="315"/>
      <c r="AI3444" s="315"/>
      <c r="AJ3444" s="315"/>
      <c r="AK3444" s="315"/>
      <c r="AL3444" s="315"/>
      <c r="AM3444" s="315"/>
      <c r="AN3444" s="315"/>
      <c r="AO3444" s="315"/>
      <c r="AP3444" s="29"/>
      <c r="AQ3444" s="29"/>
      <c r="AR3444" s="29"/>
      <c r="AS3444" s="29"/>
      <c r="AT3444" s="29"/>
      <c r="AU3444" s="29"/>
      <c r="AV3444" s="29"/>
      <c r="AW3444" s="29"/>
      <c r="AX3444" s="29"/>
      <c r="AY3444" s="29"/>
      <c r="AZ3444" s="29"/>
      <c r="BA3444" s="29"/>
      <c r="BB3444" s="29"/>
      <c r="BC3444" s="29"/>
      <c r="BD3444" s="29"/>
      <c r="BE3444" s="29"/>
      <c r="BF3444" s="29"/>
      <c r="BG3444" s="29"/>
      <c r="BH3444" s="29"/>
      <c r="BI3444" s="29"/>
      <c r="BJ3444" s="29"/>
      <c r="BK3444" s="29"/>
      <c r="BL3444" s="29"/>
      <c r="BM3444" s="29"/>
      <c r="BN3444" s="29"/>
      <c r="BO3444" s="29"/>
      <c r="BP3444" s="29"/>
      <c r="BQ3444" s="29"/>
      <c r="BR3444" s="29"/>
      <c r="BS3444" s="29"/>
      <c r="BT3444" s="29"/>
      <c r="BU3444" s="29"/>
      <c r="BV3444" s="29"/>
      <c r="BW3444" s="29"/>
      <c r="BX3444" s="29"/>
      <c r="BY3444" s="29"/>
      <c r="BZ3444" s="29"/>
      <c r="CA3444" s="29"/>
      <c r="CB3444" s="29"/>
      <c r="CC3444" s="29"/>
      <c r="CD3444" s="29"/>
      <c r="CE3444" s="29"/>
      <c r="CF3444" s="29"/>
      <c r="CG3444" s="29"/>
      <c r="CH3444" s="29"/>
      <c r="CI3444" s="29"/>
      <c r="CJ3444" s="29"/>
      <c r="CK3444" s="29"/>
      <c r="CL3444" s="29"/>
      <c r="CM3444" s="29"/>
      <c r="CN3444" s="29"/>
      <c r="CO3444" s="29"/>
      <c r="CP3444" s="29"/>
      <c r="CQ3444" s="29"/>
      <c r="CR3444" s="29"/>
      <c r="CS3444" s="29"/>
      <c r="CT3444" s="29"/>
      <c r="CU3444" s="29"/>
      <c r="CV3444" s="29"/>
      <c r="CW3444" s="29"/>
      <c r="CX3444" s="29"/>
      <c r="CY3444" s="29"/>
      <c r="CZ3444" s="29"/>
      <c r="DA3444" s="29"/>
      <c r="DB3444" s="29"/>
      <c r="DC3444" s="29"/>
      <c r="DD3444" s="29"/>
      <c r="DE3444" s="29"/>
      <c r="DF3444" s="29"/>
      <c r="DG3444" s="29"/>
      <c r="DH3444" s="29"/>
      <c r="DI3444" s="29"/>
      <c r="DJ3444" s="29"/>
      <c r="DK3444" s="29"/>
      <c r="DL3444" s="29"/>
      <c r="DM3444" s="29"/>
      <c r="DN3444" s="29"/>
      <c r="DO3444" s="29"/>
      <c r="DP3444" s="29"/>
      <c r="DQ3444" s="29"/>
      <c r="DR3444" s="29"/>
      <c r="DS3444" s="29"/>
      <c r="DT3444" s="29"/>
      <c r="DU3444" s="29"/>
      <c r="DV3444" s="29"/>
      <c r="DW3444" s="29"/>
      <c r="DX3444" s="29"/>
      <c r="DY3444" s="29"/>
      <c r="DZ3444" s="29"/>
      <c r="EA3444" s="29"/>
      <c r="EB3444" s="29"/>
      <c r="EC3444" s="29"/>
      <c r="ED3444" s="29"/>
      <c r="EE3444" s="29"/>
      <c r="EF3444" s="29"/>
      <c r="EG3444" s="29"/>
      <c r="EH3444" s="29"/>
      <c r="EI3444" s="29"/>
      <c r="EJ3444" s="29"/>
      <c r="EK3444" s="29"/>
      <c r="EL3444" s="29"/>
      <c r="EM3444" s="29"/>
      <c r="EN3444" s="29"/>
      <c r="EO3444" s="29"/>
      <c r="EP3444" s="29"/>
      <c r="EQ3444" s="29"/>
      <c r="ER3444" s="29"/>
      <c r="ES3444" s="29"/>
      <c r="ET3444" s="29"/>
      <c r="EU3444" s="29"/>
      <c r="EV3444" s="29"/>
      <c r="EW3444" s="29"/>
      <c r="EX3444" s="29"/>
      <c r="EY3444" s="29"/>
      <c r="EZ3444" s="29"/>
      <c r="FA3444" s="29"/>
      <c r="FB3444" s="29"/>
      <c r="FC3444" s="29"/>
      <c r="FD3444" s="29"/>
      <c r="FE3444" s="29"/>
      <c r="FF3444" s="29"/>
      <c r="FG3444" s="29"/>
      <c r="FH3444" s="29"/>
      <c r="FI3444" s="29"/>
      <c r="FJ3444" s="29"/>
      <c r="FK3444" s="29"/>
      <c r="FL3444" s="29"/>
      <c r="FM3444" s="29"/>
      <c r="FN3444" s="29"/>
      <c r="FO3444" s="29"/>
      <c r="FP3444" s="29"/>
      <c r="FQ3444" s="29"/>
      <c r="FR3444" s="29"/>
      <c r="FS3444" s="29"/>
      <c r="FT3444" s="29"/>
      <c r="FU3444" s="29"/>
      <c r="FV3444" s="29"/>
      <c r="FW3444" s="29"/>
      <c r="FX3444" s="29"/>
      <c r="FY3444" s="29"/>
      <c r="FZ3444" s="29"/>
      <c r="GA3444" s="29"/>
      <c r="GB3444" s="29"/>
      <c r="GC3444" s="29"/>
      <c r="GD3444" s="29"/>
      <c r="GE3444" s="29"/>
      <c r="GF3444" s="29"/>
      <c r="GG3444" s="29"/>
      <c r="GH3444" s="29"/>
      <c r="GI3444" s="29"/>
      <c r="GJ3444" s="29"/>
      <c r="GK3444" s="29"/>
      <c r="GL3444" s="29"/>
      <c r="GM3444" s="29"/>
      <c r="GN3444" s="29"/>
      <c r="GO3444" s="29"/>
      <c r="GP3444" s="29"/>
      <c r="GQ3444" s="29"/>
      <c r="GR3444" s="29"/>
      <c r="GS3444" s="29"/>
      <c r="GT3444" s="29"/>
      <c r="GU3444" s="29"/>
      <c r="GV3444" s="29"/>
      <c r="GW3444" s="29"/>
      <c r="GX3444" s="29"/>
      <c r="GY3444" s="29"/>
      <c r="GZ3444" s="29"/>
      <c r="HA3444" s="29"/>
      <c r="HB3444" s="29"/>
      <c r="HC3444" s="29"/>
      <c r="HD3444" s="29"/>
      <c r="HE3444" s="29"/>
      <c r="HF3444" s="29"/>
      <c r="HG3444" s="29"/>
      <c r="HH3444" s="29"/>
      <c r="HI3444" s="29"/>
      <c r="HJ3444" s="29"/>
      <c r="HK3444" s="29"/>
      <c r="HL3444" s="29"/>
      <c r="HM3444" s="29"/>
      <c r="HN3444" s="29"/>
      <c r="HO3444" s="29"/>
      <c r="HP3444" s="29"/>
      <c r="HQ3444" s="29"/>
      <c r="HR3444" s="29"/>
      <c r="HS3444" s="29"/>
      <c r="HT3444" s="29"/>
      <c r="HU3444" s="29"/>
      <c r="HV3444" s="29"/>
      <c r="HW3444" s="29"/>
      <c r="HX3444" s="29"/>
      <c r="HY3444" s="29"/>
      <c r="HZ3444" s="29"/>
      <c r="IA3444" s="29"/>
      <c r="IB3444" s="29"/>
      <c r="IC3444" s="29"/>
      <c r="ID3444" s="29"/>
      <c r="IE3444" s="29"/>
      <c r="IF3444" s="29"/>
      <c r="IG3444" s="29"/>
      <c r="IH3444" s="29"/>
      <c r="II3444" s="29"/>
      <c r="IJ3444" s="29"/>
      <c r="IK3444" s="29"/>
      <c r="IL3444" s="29"/>
      <c r="IM3444" s="29"/>
      <c r="IN3444" s="29"/>
      <c r="IO3444" s="29"/>
      <c r="IP3444" s="29"/>
      <c r="IQ3444" s="29"/>
      <c r="IR3444" s="29"/>
      <c r="IS3444" s="29"/>
      <c r="IT3444" s="29"/>
      <c r="IU3444" s="29"/>
      <c r="IV3444" s="29"/>
      <c r="IW3444" s="29"/>
      <c r="IX3444" s="29"/>
      <c r="IY3444" s="29"/>
      <c r="IZ3444" s="29"/>
      <c r="JA3444" s="29"/>
      <c r="JB3444" s="29"/>
      <c r="JC3444" s="29"/>
      <c r="JD3444" s="29"/>
      <c r="JE3444" s="29"/>
      <c r="JF3444" s="29"/>
      <c r="JG3444" s="29"/>
      <c r="JH3444" s="29"/>
      <c r="JI3444" s="29"/>
      <c r="JJ3444" s="29"/>
      <c r="JK3444" s="29"/>
      <c r="JL3444" s="29"/>
      <c r="JM3444" s="29"/>
      <c r="JN3444" s="29"/>
      <c r="JO3444" s="29"/>
      <c r="JP3444" s="29"/>
      <c r="JQ3444" s="29"/>
      <c r="JR3444" s="29"/>
      <c r="JS3444" s="29"/>
      <c r="JT3444" s="29"/>
      <c r="JU3444" s="29"/>
      <c r="JV3444" s="29"/>
      <c r="JW3444" s="29"/>
      <c r="JX3444" s="29"/>
      <c r="JY3444" s="29"/>
      <c r="JZ3444" s="29"/>
      <c r="KA3444" s="29"/>
      <c r="KB3444" s="29"/>
      <c r="KC3444" s="29"/>
      <c r="KD3444" s="29"/>
      <c r="KE3444" s="29"/>
      <c r="KF3444" s="29"/>
      <c r="KG3444" s="29"/>
      <c r="KH3444" s="29"/>
      <c r="KI3444" s="29"/>
      <c r="KJ3444" s="29"/>
      <c r="KK3444" s="29"/>
      <c r="KL3444" s="29"/>
      <c r="KM3444" s="29"/>
      <c r="KN3444" s="29"/>
      <c r="KO3444" s="29"/>
      <c r="KP3444" s="29"/>
      <c r="KQ3444" s="29"/>
      <c r="KR3444" s="29"/>
      <c r="KS3444" s="29"/>
      <c r="KT3444" s="29"/>
      <c r="KU3444" s="29"/>
      <c r="KV3444" s="29"/>
      <c r="KW3444" s="29"/>
      <c r="KX3444" s="29"/>
      <c r="KY3444" s="29"/>
      <c r="KZ3444" s="29"/>
      <c r="LA3444" s="29"/>
      <c r="LB3444" s="29"/>
      <c r="LC3444" s="29"/>
      <c r="LD3444" s="29"/>
      <c r="LE3444" s="29"/>
      <c r="LF3444" s="29"/>
      <c r="LG3444" s="29"/>
      <c r="LH3444" s="29"/>
      <c r="LI3444" s="29"/>
      <c r="LJ3444" s="29"/>
      <c r="LK3444" s="29"/>
      <c r="LL3444" s="29"/>
      <c r="LM3444" s="29"/>
      <c r="LN3444" s="29"/>
      <c r="LO3444" s="29"/>
      <c r="LP3444" s="29"/>
      <c r="LQ3444" s="29"/>
      <c r="LR3444" s="29"/>
      <c r="LS3444" s="29"/>
      <c r="LT3444" s="29"/>
      <c r="LU3444" s="29"/>
      <c r="LV3444" s="29"/>
      <c r="LW3444" s="29"/>
      <c r="LX3444" s="29"/>
      <c r="LY3444" s="29"/>
      <c r="LZ3444" s="29"/>
      <c r="MA3444" s="29"/>
      <c r="MB3444" s="29"/>
      <c r="MC3444" s="29"/>
      <c r="MD3444" s="29"/>
      <c r="ME3444" s="29"/>
      <c r="MF3444" s="29"/>
      <c r="MG3444" s="29"/>
      <c r="MH3444" s="29"/>
      <c r="MI3444" s="29"/>
      <c r="MJ3444" s="29"/>
      <c r="MK3444" s="29"/>
      <c r="ML3444" s="29"/>
      <c r="MM3444" s="29"/>
      <c r="MN3444" s="29"/>
      <c r="MO3444" s="29"/>
      <c r="MP3444" s="29"/>
      <c r="MQ3444" s="29"/>
      <c r="MR3444" s="29"/>
      <c r="MS3444" s="29"/>
      <c r="MT3444" s="29"/>
      <c r="MU3444" s="29"/>
      <c r="MV3444" s="29"/>
      <c r="MW3444" s="29"/>
      <c r="MX3444" s="29"/>
      <c r="MY3444" s="29"/>
      <c r="MZ3444" s="29"/>
      <c r="NA3444" s="29"/>
      <c r="NB3444" s="29"/>
      <c r="NC3444" s="29"/>
      <c r="ND3444" s="29"/>
      <c r="NE3444" s="29"/>
      <c r="NF3444" s="29"/>
      <c r="NG3444" s="29"/>
      <c r="NH3444" s="29"/>
      <c r="NI3444" s="29"/>
      <c r="NJ3444" s="29"/>
      <c r="NK3444" s="29"/>
      <c r="NL3444" s="29"/>
      <c r="NM3444" s="29"/>
      <c r="NN3444" s="29"/>
      <c r="NO3444" s="29"/>
      <c r="NP3444" s="29"/>
      <c r="NQ3444" s="29"/>
      <c r="NR3444" s="29"/>
      <c r="NS3444" s="29"/>
      <c r="NT3444" s="29"/>
      <c r="NU3444" s="29"/>
      <c r="NV3444" s="29"/>
      <c r="NW3444" s="29"/>
      <c r="NX3444" s="29"/>
      <c r="NY3444" s="29"/>
      <c r="NZ3444" s="29"/>
      <c r="OA3444" s="29"/>
      <c r="OB3444" s="29"/>
      <c r="OC3444" s="29"/>
      <c r="OD3444" s="29"/>
      <c r="OE3444" s="29"/>
      <c r="OF3444" s="29"/>
      <c r="OG3444" s="29"/>
      <c r="OH3444" s="29"/>
    </row>
    <row r="3445" spans="1:398" ht="16.5" customHeight="1">
      <c r="A3445" s="41" t="s">
        <v>8908</v>
      </c>
      <c r="B3445" s="41"/>
      <c r="C3445" s="368"/>
      <c r="D3445" s="41"/>
      <c r="E3445" s="308" t="s">
        <v>2681</v>
      </c>
      <c r="F3445" s="308" t="s">
        <v>2587</v>
      </c>
      <c r="G3445" s="308" t="s">
        <v>2587</v>
      </c>
      <c r="H3445" s="308">
        <v>2015</v>
      </c>
      <c r="I3445" s="308">
        <v>1</v>
      </c>
      <c r="J3445" s="308">
        <v>0</v>
      </c>
      <c r="K3445" s="308">
        <v>0</v>
      </c>
      <c r="L3445" s="16" t="s">
        <v>2642</v>
      </c>
      <c r="M3445" s="106"/>
      <c r="N3445" s="16" t="s">
        <v>2570</v>
      </c>
      <c r="O3445" s="17">
        <v>1992</v>
      </c>
      <c r="P3445" s="17">
        <v>0</v>
      </c>
      <c r="Q3445" s="17">
        <v>0</v>
      </c>
      <c r="R3445" s="18" t="s">
        <v>33</v>
      </c>
      <c r="S3445" s="19">
        <v>60</v>
      </c>
      <c r="T3445" s="19">
        <v>110</v>
      </c>
      <c r="U3445" s="19">
        <v>4.54</v>
      </c>
      <c r="V3445" s="19">
        <v>0</v>
      </c>
      <c r="W3445" s="20">
        <v>0.55000000000000004</v>
      </c>
      <c r="X3445" s="21">
        <v>1095.6000000000001</v>
      </c>
      <c r="Y3445" s="22" t="s">
        <v>33</v>
      </c>
      <c r="Z3445" s="14"/>
      <c r="AA3445" s="24"/>
      <c r="AB3445" s="14"/>
      <c r="AC3445" s="14"/>
      <c r="AD3445" s="25"/>
      <c r="AE3445" s="26"/>
      <c r="AF3445" s="27"/>
      <c r="AG3445" s="315"/>
      <c r="AH3445" s="315"/>
      <c r="AI3445" s="315"/>
      <c r="AJ3445" s="315"/>
      <c r="AK3445" s="315"/>
      <c r="AL3445" s="315"/>
      <c r="AM3445" s="315"/>
      <c r="AN3445" s="315"/>
      <c r="AO3445" s="315"/>
      <c r="AP3445" s="29"/>
      <c r="AQ3445" s="29"/>
      <c r="AR3445" s="29"/>
      <c r="AS3445" s="29"/>
      <c r="AT3445" s="29"/>
      <c r="AU3445" s="29"/>
      <c r="AV3445" s="29"/>
      <c r="AW3445" s="29"/>
      <c r="AX3445" s="29"/>
      <c r="AY3445" s="29"/>
      <c r="AZ3445" s="29"/>
      <c r="BA3445" s="29"/>
      <c r="BB3445" s="29"/>
      <c r="BC3445" s="29"/>
      <c r="BD3445" s="29"/>
      <c r="BE3445" s="29"/>
      <c r="BF3445" s="29"/>
      <c r="BG3445" s="29"/>
      <c r="BH3445" s="29"/>
      <c r="BI3445" s="29"/>
      <c r="BJ3445" s="29"/>
      <c r="BK3445" s="29"/>
      <c r="BL3445" s="29"/>
      <c r="BM3445" s="29"/>
      <c r="BN3445" s="29"/>
      <c r="BO3445" s="29"/>
      <c r="BP3445" s="29"/>
      <c r="BQ3445" s="29"/>
      <c r="BR3445" s="29"/>
      <c r="BS3445" s="29"/>
      <c r="BT3445" s="29"/>
      <c r="BU3445" s="29"/>
      <c r="BV3445" s="29"/>
      <c r="BW3445" s="29"/>
      <c r="BX3445" s="29"/>
      <c r="BY3445" s="29"/>
      <c r="BZ3445" s="29"/>
      <c r="CA3445" s="29"/>
      <c r="CB3445" s="29"/>
      <c r="CC3445" s="29"/>
      <c r="CD3445" s="29"/>
      <c r="CE3445" s="29"/>
      <c r="CF3445" s="29"/>
      <c r="CG3445" s="29"/>
      <c r="CH3445" s="29"/>
      <c r="CI3445" s="29"/>
      <c r="CJ3445" s="29"/>
      <c r="CK3445" s="29"/>
      <c r="CL3445" s="29"/>
      <c r="CM3445" s="29"/>
      <c r="CN3445" s="29"/>
      <c r="CO3445" s="29"/>
      <c r="CP3445" s="29"/>
      <c r="CQ3445" s="29"/>
      <c r="CR3445" s="29"/>
      <c r="CS3445" s="29"/>
      <c r="CT3445" s="29"/>
      <c r="CU3445" s="29"/>
      <c r="CV3445" s="29"/>
      <c r="CW3445" s="29"/>
      <c r="CX3445" s="29"/>
      <c r="CY3445" s="29"/>
      <c r="CZ3445" s="29"/>
      <c r="DA3445" s="29"/>
      <c r="DB3445" s="29"/>
      <c r="DC3445" s="29"/>
      <c r="DD3445" s="29"/>
      <c r="DE3445" s="29"/>
      <c r="DF3445" s="29"/>
      <c r="DG3445" s="29"/>
      <c r="DH3445" s="29"/>
      <c r="DI3445" s="29"/>
      <c r="DJ3445" s="29"/>
      <c r="DK3445" s="29"/>
      <c r="DL3445" s="29"/>
      <c r="DM3445" s="29"/>
      <c r="DN3445" s="29"/>
      <c r="DO3445" s="29"/>
      <c r="DP3445" s="29"/>
      <c r="DQ3445" s="29"/>
      <c r="DR3445" s="29"/>
      <c r="DS3445" s="29"/>
      <c r="DT3445" s="29"/>
      <c r="DU3445" s="29"/>
      <c r="DV3445" s="29"/>
      <c r="DW3445" s="29"/>
      <c r="DX3445" s="29"/>
      <c r="DY3445" s="29"/>
      <c r="DZ3445" s="29"/>
      <c r="EA3445" s="29"/>
      <c r="EB3445" s="29"/>
      <c r="EC3445" s="29"/>
      <c r="ED3445" s="29"/>
      <c r="EE3445" s="29"/>
      <c r="EF3445" s="29"/>
      <c r="EG3445" s="29"/>
      <c r="EH3445" s="29"/>
      <c r="EI3445" s="29"/>
      <c r="EJ3445" s="29"/>
      <c r="EK3445" s="29"/>
      <c r="EL3445" s="29"/>
      <c r="EM3445" s="29"/>
      <c r="EN3445" s="29"/>
      <c r="EO3445" s="29"/>
      <c r="EP3445" s="29"/>
      <c r="EQ3445" s="29"/>
      <c r="ER3445" s="29"/>
      <c r="ES3445" s="29"/>
      <c r="ET3445" s="29"/>
      <c r="EU3445" s="29"/>
      <c r="EV3445" s="29"/>
      <c r="EW3445" s="29"/>
      <c r="EX3445" s="29"/>
      <c r="EY3445" s="29"/>
      <c r="EZ3445" s="29"/>
      <c r="FA3445" s="29"/>
      <c r="FB3445" s="29"/>
      <c r="FC3445" s="29"/>
      <c r="FD3445" s="29"/>
      <c r="FE3445" s="29"/>
      <c r="FF3445" s="29"/>
      <c r="FG3445" s="29"/>
      <c r="FH3445" s="29"/>
      <c r="FI3445" s="29"/>
      <c r="FJ3445" s="29"/>
      <c r="FK3445" s="29"/>
      <c r="FL3445" s="29"/>
      <c r="FM3445" s="29"/>
      <c r="FN3445" s="29"/>
      <c r="FO3445" s="29"/>
      <c r="FP3445" s="29"/>
      <c r="FQ3445" s="29"/>
      <c r="FR3445" s="29"/>
      <c r="FS3445" s="29"/>
      <c r="FT3445" s="29"/>
      <c r="FU3445" s="29"/>
      <c r="FV3445" s="29"/>
      <c r="FW3445" s="29"/>
      <c r="FX3445" s="29"/>
      <c r="FY3445" s="29"/>
      <c r="FZ3445" s="29"/>
      <c r="GA3445" s="29"/>
      <c r="GB3445" s="29"/>
      <c r="GC3445" s="29"/>
      <c r="GD3445" s="29"/>
      <c r="GE3445" s="29"/>
      <c r="GF3445" s="29"/>
      <c r="GG3445" s="29"/>
      <c r="GH3445" s="29"/>
      <c r="GI3445" s="29"/>
      <c r="GJ3445" s="29"/>
      <c r="GK3445" s="29"/>
      <c r="GL3445" s="29"/>
      <c r="GM3445" s="29"/>
      <c r="GN3445" s="29"/>
      <c r="GO3445" s="29"/>
      <c r="GP3445" s="29"/>
      <c r="GQ3445" s="29"/>
      <c r="GR3445" s="29"/>
      <c r="GS3445" s="29"/>
      <c r="GT3445" s="29"/>
      <c r="GU3445" s="29"/>
      <c r="GV3445" s="29"/>
      <c r="GW3445" s="29"/>
      <c r="GX3445" s="29"/>
      <c r="GY3445" s="29"/>
      <c r="GZ3445" s="29"/>
      <c r="HA3445" s="29"/>
      <c r="HB3445" s="29"/>
      <c r="HC3445" s="29"/>
      <c r="HD3445" s="29"/>
      <c r="HE3445" s="29"/>
      <c r="HF3445" s="29"/>
      <c r="HG3445" s="29"/>
      <c r="HH3445" s="29"/>
      <c r="HI3445" s="29"/>
      <c r="HJ3445" s="29"/>
      <c r="HK3445" s="29"/>
      <c r="HL3445" s="29"/>
      <c r="HM3445" s="29"/>
      <c r="HN3445" s="29"/>
      <c r="HO3445" s="29"/>
      <c r="HP3445" s="29"/>
      <c r="HQ3445" s="29"/>
      <c r="HR3445" s="29"/>
      <c r="HS3445" s="29"/>
      <c r="HT3445" s="29"/>
      <c r="HU3445" s="29"/>
      <c r="HV3445" s="29"/>
      <c r="HW3445" s="29"/>
      <c r="HX3445" s="29"/>
      <c r="HY3445" s="29"/>
      <c r="HZ3445" s="29"/>
      <c r="IA3445" s="29"/>
      <c r="IB3445" s="29"/>
      <c r="IC3445" s="29"/>
      <c r="ID3445" s="29"/>
      <c r="IE3445" s="29"/>
      <c r="IF3445" s="29"/>
      <c r="IG3445" s="29"/>
      <c r="IH3445" s="29"/>
      <c r="II3445" s="29"/>
      <c r="IJ3445" s="29"/>
      <c r="IK3445" s="29"/>
      <c r="IL3445" s="29"/>
      <c r="IM3445" s="29"/>
      <c r="IN3445" s="29"/>
      <c r="IO3445" s="29"/>
      <c r="IP3445" s="29"/>
      <c r="IQ3445" s="29"/>
      <c r="IR3445" s="29"/>
      <c r="IS3445" s="29"/>
      <c r="IT3445" s="29"/>
      <c r="IU3445" s="29"/>
      <c r="IV3445" s="29"/>
      <c r="IW3445" s="29"/>
      <c r="IX3445" s="29"/>
      <c r="IY3445" s="29"/>
      <c r="IZ3445" s="29"/>
      <c r="JA3445" s="29"/>
      <c r="JB3445" s="29"/>
      <c r="JC3445" s="29"/>
      <c r="JD3445" s="29"/>
      <c r="JE3445" s="29"/>
      <c r="JF3445" s="29"/>
      <c r="JG3445" s="29"/>
      <c r="JH3445" s="29"/>
      <c r="JI3445" s="29"/>
      <c r="JJ3445" s="29"/>
      <c r="JK3445" s="29"/>
      <c r="JL3445" s="29"/>
      <c r="JM3445" s="29"/>
      <c r="JN3445" s="29"/>
      <c r="JO3445" s="29"/>
      <c r="JP3445" s="29"/>
      <c r="JQ3445" s="29"/>
      <c r="JR3445" s="29"/>
      <c r="JS3445" s="29"/>
      <c r="JT3445" s="29"/>
      <c r="JU3445" s="29"/>
      <c r="JV3445" s="29"/>
      <c r="JW3445" s="29"/>
      <c r="JX3445" s="29"/>
      <c r="JY3445" s="29"/>
      <c r="JZ3445" s="29"/>
      <c r="KA3445" s="29"/>
      <c r="KB3445" s="29"/>
      <c r="KC3445" s="29"/>
      <c r="KD3445" s="29"/>
      <c r="KE3445" s="29"/>
      <c r="KF3445" s="29"/>
      <c r="KG3445" s="29"/>
      <c r="KH3445" s="29"/>
      <c r="KI3445" s="29"/>
      <c r="KJ3445" s="29"/>
      <c r="KK3445" s="29"/>
      <c r="KL3445" s="29"/>
      <c r="KM3445" s="29"/>
      <c r="KN3445" s="29"/>
      <c r="KO3445" s="29"/>
      <c r="KP3445" s="29"/>
      <c r="KQ3445" s="29"/>
      <c r="KR3445" s="29"/>
      <c r="KS3445" s="29"/>
      <c r="KT3445" s="29"/>
      <c r="KU3445" s="29"/>
      <c r="KV3445" s="29"/>
      <c r="KW3445" s="29"/>
      <c r="KX3445" s="29"/>
      <c r="KY3445" s="29"/>
      <c r="KZ3445" s="29"/>
      <c r="LA3445" s="29"/>
      <c r="LB3445" s="29"/>
      <c r="LC3445" s="29"/>
      <c r="LD3445" s="29"/>
      <c r="LE3445" s="29"/>
      <c r="LF3445" s="29"/>
      <c r="LG3445" s="29"/>
      <c r="LH3445" s="29"/>
      <c r="LI3445" s="29"/>
      <c r="LJ3445" s="29"/>
      <c r="LK3445" s="29"/>
      <c r="LL3445" s="29"/>
      <c r="LM3445" s="29"/>
      <c r="LN3445" s="29"/>
      <c r="LO3445" s="29"/>
      <c r="LP3445" s="29"/>
      <c r="LQ3445" s="29"/>
      <c r="LR3445" s="29"/>
      <c r="LS3445" s="29"/>
      <c r="LT3445" s="29"/>
      <c r="LU3445" s="29"/>
      <c r="LV3445" s="29"/>
      <c r="LW3445" s="29"/>
      <c r="LX3445" s="29"/>
      <c r="LY3445" s="29"/>
      <c r="LZ3445" s="29"/>
      <c r="MA3445" s="29"/>
      <c r="MB3445" s="29"/>
      <c r="MC3445" s="29"/>
      <c r="MD3445" s="29"/>
      <c r="ME3445" s="29"/>
      <c r="MF3445" s="29"/>
      <c r="MG3445" s="29"/>
      <c r="MH3445" s="29"/>
      <c r="MI3445" s="29"/>
      <c r="MJ3445" s="29"/>
      <c r="MK3445" s="29"/>
      <c r="ML3445" s="29"/>
      <c r="MM3445" s="29"/>
      <c r="MN3445" s="29"/>
      <c r="MO3445" s="29"/>
      <c r="MP3445" s="29"/>
      <c r="MQ3445" s="29"/>
      <c r="MR3445" s="29"/>
      <c r="MS3445" s="29"/>
      <c r="MT3445" s="29"/>
      <c r="MU3445" s="29"/>
      <c r="MV3445" s="29"/>
      <c r="MW3445" s="29"/>
      <c r="MX3445" s="29"/>
      <c r="MY3445" s="29"/>
      <c r="MZ3445" s="29"/>
      <c r="NA3445" s="29"/>
      <c r="NB3445" s="29"/>
      <c r="NC3445" s="29"/>
      <c r="ND3445" s="29"/>
      <c r="NE3445" s="29"/>
      <c r="NF3445" s="29"/>
      <c r="NG3445" s="29"/>
      <c r="NH3445" s="29"/>
      <c r="NI3445" s="29"/>
      <c r="NJ3445" s="29"/>
      <c r="NK3445" s="29"/>
      <c r="NL3445" s="29"/>
      <c r="NM3445" s="29"/>
      <c r="NN3445" s="29"/>
      <c r="NO3445" s="29"/>
      <c r="NP3445" s="29"/>
      <c r="NQ3445" s="29"/>
      <c r="NR3445" s="29"/>
      <c r="NS3445" s="29"/>
      <c r="NT3445" s="29"/>
      <c r="NU3445" s="29"/>
      <c r="NV3445" s="29"/>
      <c r="NW3445" s="29"/>
      <c r="NX3445" s="29"/>
      <c r="NY3445" s="29"/>
      <c r="NZ3445" s="29"/>
      <c r="OA3445" s="29"/>
      <c r="OB3445" s="29"/>
      <c r="OC3445" s="29"/>
      <c r="OD3445" s="29"/>
      <c r="OE3445" s="29"/>
      <c r="OF3445" s="29"/>
      <c r="OG3445" s="29"/>
      <c r="OH3445" s="29"/>
    </row>
    <row r="3446" spans="1:398" ht="16.5" customHeight="1">
      <c r="A3446" s="41" t="s">
        <v>8908</v>
      </c>
      <c r="B3446" s="41"/>
      <c r="C3446" s="368"/>
      <c r="D3446" s="41"/>
      <c r="E3446" s="308" t="s">
        <v>37</v>
      </c>
      <c r="F3446" s="308" t="s">
        <v>125</v>
      </c>
      <c r="G3446" s="308" t="s">
        <v>2601</v>
      </c>
      <c r="H3446" s="308">
        <v>2006</v>
      </c>
      <c r="I3446" s="308">
        <v>7</v>
      </c>
      <c r="J3446" s="308">
        <v>0</v>
      </c>
      <c r="K3446" s="308">
        <v>0</v>
      </c>
      <c r="L3446" s="16" t="s">
        <v>2572</v>
      </c>
      <c r="M3446" s="106"/>
      <c r="N3446" s="16" t="s">
        <v>2570</v>
      </c>
      <c r="O3446" s="17">
        <v>8760</v>
      </c>
      <c r="P3446" s="17">
        <v>0</v>
      </c>
      <c r="Q3446" s="17">
        <v>0</v>
      </c>
      <c r="R3446" s="18" t="s">
        <v>33</v>
      </c>
      <c r="S3446" s="19">
        <v>60</v>
      </c>
      <c r="T3446" s="19">
        <v>110</v>
      </c>
      <c r="U3446" s="19">
        <v>2</v>
      </c>
      <c r="V3446" s="19">
        <v>0</v>
      </c>
      <c r="W3446" s="20">
        <v>0.13500000000000001</v>
      </c>
      <c r="X3446" s="21">
        <v>8278.2000000000007</v>
      </c>
      <c r="Y3446" s="22" t="s">
        <v>33</v>
      </c>
      <c r="Z3446" s="14"/>
      <c r="AA3446" s="24"/>
      <c r="AB3446" s="14"/>
      <c r="AC3446" s="14"/>
      <c r="AD3446" s="25"/>
      <c r="AE3446" s="26"/>
      <c r="AF3446" s="27"/>
      <c r="AG3446" s="309"/>
      <c r="AH3446" s="309"/>
      <c r="AI3446" s="309"/>
      <c r="AJ3446" s="309"/>
      <c r="AK3446" s="309"/>
      <c r="AL3446" s="309"/>
      <c r="AM3446" s="309"/>
      <c r="AN3446" s="309"/>
      <c r="AO3446" s="309"/>
      <c r="AP3446" s="29"/>
      <c r="AQ3446" s="29"/>
      <c r="AR3446" s="29"/>
      <c r="AS3446" s="29"/>
      <c r="AT3446" s="29"/>
      <c r="AU3446" s="29"/>
      <c r="AV3446" s="29"/>
      <c r="AW3446" s="29"/>
      <c r="AX3446" s="29"/>
      <c r="AY3446" s="29"/>
      <c r="AZ3446" s="29"/>
      <c r="BA3446" s="29"/>
      <c r="BB3446" s="29"/>
      <c r="BC3446" s="29"/>
      <c r="BD3446" s="29"/>
      <c r="BE3446" s="29"/>
      <c r="BF3446" s="29"/>
      <c r="BG3446" s="29"/>
      <c r="BH3446" s="29"/>
      <c r="BI3446" s="29"/>
      <c r="BJ3446" s="29"/>
      <c r="BK3446" s="29"/>
      <c r="BL3446" s="29"/>
      <c r="BM3446" s="29"/>
      <c r="BN3446" s="29"/>
      <c r="BO3446" s="29"/>
      <c r="BP3446" s="29"/>
      <c r="BQ3446" s="29"/>
      <c r="BR3446" s="29"/>
      <c r="BS3446" s="29"/>
      <c r="BT3446" s="29"/>
      <c r="BU3446" s="29"/>
      <c r="BV3446" s="29"/>
      <c r="BW3446" s="29"/>
      <c r="BX3446" s="29"/>
      <c r="BY3446" s="29"/>
      <c r="BZ3446" s="29"/>
      <c r="CA3446" s="29"/>
      <c r="CB3446" s="29"/>
      <c r="CC3446" s="29"/>
      <c r="CD3446" s="29"/>
      <c r="CE3446" s="29"/>
      <c r="CF3446" s="29"/>
      <c r="CG3446" s="29"/>
      <c r="CH3446" s="29"/>
      <c r="CI3446" s="29"/>
      <c r="CJ3446" s="29"/>
      <c r="CK3446" s="29"/>
      <c r="CL3446" s="29"/>
      <c r="CM3446" s="29"/>
      <c r="CN3446" s="29"/>
      <c r="CO3446" s="29"/>
      <c r="CP3446" s="29"/>
      <c r="CQ3446" s="29"/>
      <c r="CR3446" s="29"/>
      <c r="CS3446" s="29"/>
      <c r="CT3446" s="29"/>
      <c r="CU3446" s="29"/>
      <c r="CV3446" s="29"/>
      <c r="CW3446" s="29"/>
      <c r="CX3446" s="29"/>
      <c r="CY3446" s="29"/>
      <c r="CZ3446" s="29"/>
      <c r="DA3446" s="29"/>
      <c r="DB3446" s="29"/>
      <c r="DC3446" s="29"/>
      <c r="DD3446" s="29"/>
      <c r="DE3446" s="29"/>
      <c r="DF3446" s="29"/>
      <c r="DG3446" s="29"/>
      <c r="DH3446" s="29"/>
      <c r="DI3446" s="29"/>
      <c r="DJ3446" s="29"/>
      <c r="DK3446" s="29"/>
      <c r="DL3446" s="29"/>
      <c r="DM3446" s="29"/>
      <c r="DN3446" s="29"/>
      <c r="DO3446" s="29"/>
      <c r="DP3446" s="29"/>
      <c r="DQ3446" s="29"/>
      <c r="DR3446" s="29"/>
      <c r="DS3446" s="29"/>
      <c r="DT3446" s="29"/>
      <c r="DU3446" s="29"/>
      <c r="DV3446" s="29"/>
      <c r="DW3446" s="29"/>
      <c r="DX3446" s="29"/>
      <c r="DY3446" s="29"/>
      <c r="DZ3446" s="29"/>
      <c r="EA3446" s="29"/>
      <c r="EB3446" s="29"/>
      <c r="EC3446" s="29"/>
      <c r="ED3446" s="29"/>
      <c r="EE3446" s="29"/>
      <c r="EF3446" s="29"/>
      <c r="EG3446" s="29"/>
      <c r="EH3446" s="29"/>
      <c r="EI3446" s="29"/>
      <c r="EJ3446" s="29"/>
      <c r="EK3446" s="29"/>
      <c r="EL3446" s="29"/>
      <c r="EM3446" s="29"/>
      <c r="EN3446" s="29"/>
      <c r="EO3446" s="29"/>
      <c r="EP3446" s="29"/>
      <c r="EQ3446" s="29"/>
      <c r="ER3446" s="29"/>
      <c r="ES3446" s="29"/>
      <c r="ET3446" s="29"/>
      <c r="EU3446" s="29"/>
      <c r="EV3446" s="29"/>
      <c r="EW3446" s="29"/>
      <c r="EX3446" s="29"/>
      <c r="EY3446" s="29"/>
      <c r="EZ3446" s="29"/>
      <c r="FA3446" s="29"/>
      <c r="FB3446" s="29"/>
      <c r="FC3446" s="29"/>
      <c r="FD3446" s="29"/>
      <c r="FE3446" s="29"/>
      <c r="FF3446" s="29"/>
      <c r="FG3446" s="29"/>
      <c r="FH3446" s="29"/>
      <c r="FI3446" s="29"/>
      <c r="FJ3446" s="29"/>
      <c r="FK3446" s="29"/>
      <c r="FL3446" s="29"/>
      <c r="FM3446" s="29"/>
      <c r="FN3446" s="29"/>
      <c r="FO3446" s="29"/>
      <c r="FP3446" s="29"/>
      <c r="FQ3446" s="29"/>
      <c r="FR3446" s="29"/>
      <c r="FS3446" s="29"/>
      <c r="FT3446" s="29"/>
      <c r="FU3446" s="29"/>
      <c r="FV3446" s="29"/>
      <c r="FW3446" s="29"/>
      <c r="FX3446" s="29"/>
      <c r="FY3446" s="29"/>
      <c r="FZ3446" s="29"/>
      <c r="GA3446" s="29"/>
      <c r="GB3446" s="29"/>
      <c r="GC3446" s="29"/>
      <c r="GD3446" s="29"/>
      <c r="GE3446" s="29"/>
      <c r="GF3446" s="29"/>
      <c r="GG3446" s="29"/>
      <c r="GH3446" s="29"/>
      <c r="GI3446" s="29"/>
      <c r="GJ3446" s="29"/>
      <c r="GK3446" s="29"/>
      <c r="GL3446" s="29"/>
      <c r="GM3446" s="29"/>
      <c r="GN3446" s="29"/>
      <c r="GO3446" s="29"/>
      <c r="GP3446" s="29"/>
      <c r="GQ3446" s="29"/>
      <c r="GR3446" s="29"/>
      <c r="GS3446" s="29"/>
      <c r="GT3446" s="29"/>
      <c r="GU3446" s="29"/>
      <c r="GV3446" s="29"/>
      <c r="GW3446" s="29"/>
      <c r="GX3446" s="29"/>
      <c r="GY3446" s="29"/>
      <c r="GZ3446" s="29"/>
      <c r="HA3446" s="29"/>
      <c r="HB3446" s="29"/>
      <c r="HC3446" s="29"/>
      <c r="HD3446" s="29"/>
      <c r="HE3446" s="29"/>
      <c r="HF3446" s="29"/>
      <c r="HG3446" s="29"/>
      <c r="HH3446" s="29"/>
      <c r="HI3446" s="29"/>
      <c r="HJ3446" s="29"/>
      <c r="HK3446" s="29"/>
      <c r="HL3446" s="29"/>
      <c r="HM3446" s="29"/>
      <c r="HN3446" s="29"/>
      <c r="HO3446" s="29"/>
      <c r="HP3446" s="29"/>
      <c r="HQ3446" s="29"/>
      <c r="HR3446" s="29"/>
      <c r="HS3446" s="29"/>
      <c r="HT3446" s="29"/>
      <c r="HU3446" s="29"/>
      <c r="HV3446" s="29"/>
      <c r="HW3446" s="29"/>
      <c r="HX3446" s="29"/>
      <c r="HY3446" s="29"/>
      <c r="HZ3446" s="29"/>
      <c r="IA3446" s="29"/>
      <c r="IB3446" s="29"/>
      <c r="IC3446" s="29"/>
      <c r="ID3446" s="29"/>
      <c r="IE3446" s="29"/>
      <c r="IF3446" s="29"/>
      <c r="IG3446" s="29"/>
      <c r="IH3446" s="29"/>
      <c r="II3446" s="29"/>
      <c r="IJ3446" s="29"/>
      <c r="IK3446" s="29"/>
      <c r="IL3446" s="29"/>
      <c r="IM3446" s="29"/>
      <c r="IN3446" s="29"/>
      <c r="IO3446" s="29"/>
      <c r="IP3446" s="29"/>
      <c r="IQ3446" s="29"/>
      <c r="IR3446" s="29"/>
      <c r="IS3446" s="29"/>
      <c r="IT3446" s="29"/>
      <c r="IU3446" s="29"/>
      <c r="IV3446" s="29"/>
      <c r="IW3446" s="29"/>
      <c r="IX3446" s="29"/>
      <c r="IY3446" s="29"/>
      <c r="IZ3446" s="29"/>
      <c r="JA3446" s="29"/>
      <c r="JB3446" s="29"/>
      <c r="JC3446" s="29"/>
      <c r="JD3446" s="29"/>
      <c r="JE3446" s="29"/>
      <c r="JF3446" s="29"/>
      <c r="JG3446" s="29"/>
      <c r="JH3446" s="29"/>
      <c r="JI3446" s="29"/>
      <c r="JJ3446" s="29"/>
      <c r="JK3446" s="29"/>
      <c r="JL3446" s="29"/>
      <c r="JM3446" s="29"/>
      <c r="JN3446" s="29"/>
      <c r="JO3446" s="29"/>
      <c r="JP3446" s="29"/>
      <c r="JQ3446" s="29"/>
      <c r="JR3446" s="29"/>
      <c r="JS3446" s="29"/>
      <c r="JT3446" s="29"/>
      <c r="JU3446" s="29"/>
      <c r="JV3446" s="29"/>
      <c r="JW3446" s="29"/>
      <c r="JX3446" s="29"/>
      <c r="JY3446" s="29"/>
      <c r="JZ3446" s="29"/>
      <c r="KA3446" s="29"/>
      <c r="KB3446" s="29"/>
      <c r="KC3446" s="29"/>
      <c r="KD3446" s="29"/>
      <c r="KE3446" s="29"/>
      <c r="KF3446" s="29"/>
      <c r="KG3446" s="29"/>
      <c r="KH3446" s="29"/>
      <c r="KI3446" s="29"/>
      <c r="KJ3446" s="29"/>
      <c r="KK3446" s="29"/>
      <c r="KL3446" s="29"/>
      <c r="KM3446" s="29"/>
      <c r="KN3446" s="29"/>
      <c r="KO3446" s="29"/>
      <c r="KP3446" s="29"/>
      <c r="KQ3446" s="29"/>
      <c r="KR3446" s="29"/>
      <c r="KS3446" s="29"/>
      <c r="KT3446" s="29"/>
      <c r="KU3446" s="29"/>
      <c r="KV3446" s="29"/>
      <c r="KW3446" s="29"/>
      <c r="KX3446" s="29"/>
      <c r="KY3446" s="29"/>
      <c r="KZ3446" s="29"/>
      <c r="LA3446" s="29"/>
      <c r="LB3446" s="29"/>
      <c r="LC3446" s="29"/>
      <c r="LD3446" s="29"/>
      <c r="LE3446" s="29"/>
      <c r="LF3446" s="29"/>
      <c r="LG3446" s="29"/>
      <c r="LH3446" s="29"/>
      <c r="LI3446" s="29"/>
      <c r="LJ3446" s="29"/>
      <c r="LK3446" s="29"/>
      <c r="LL3446" s="29"/>
      <c r="LM3446" s="29"/>
      <c r="LN3446" s="29"/>
      <c r="LO3446" s="29"/>
      <c r="LP3446" s="29"/>
      <c r="LQ3446" s="29"/>
      <c r="LR3446" s="29"/>
      <c r="LS3446" s="29"/>
      <c r="LT3446" s="29"/>
      <c r="LU3446" s="29"/>
      <c r="LV3446" s="29"/>
      <c r="LW3446" s="29"/>
      <c r="LX3446" s="29"/>
      <c r="LY3446" s="29"/>
      <c r="LZ3446" s="29"/>
      <c r="MA3446" s="29"/>
      <c r="MB3446" s="29"/>
      <c r="MC3446" s="29"/>
      <c r="MD3446" s="29"/>
      <c r="ME3446" s="29"/>
      <c r="MF3446" s="29"/>
      <c r="MG3446" s="29"/>
      <c r="MH3446" s="29"/>
      <c r="MI3446" s="29"/>
      <c r="MJ3446" s="29"/>
      <c r="MK3446" s="29"/>
      <c r="ML3446" s="29"/>
      <c r="MM3446" s="29"/>
      <c r="MN3446" s="29"/>
      <c r="MO3446" s="29"/>
      <c r="MP3446" s="29"/>
      <c r="MQ3446" s="29"/>
      <c r="MR3446" s="29"/>
      <c r="MS3446" s="29"/>
      <c r="MT3446" s="29"/>
      <c r="MU3446" s="29"/>
      <c r="MV3446" s="29"/>
      <c r="MW3446" s="29"/>
      <c r="MX3446" s="29"/>
      <c r="MY3446" s="29"/>
      <c r="MZ3446" s="29"/>
      <c r="NA3446" s="29"/>
      <c r="NB3446" s="29"/>
      <c r="NC3446" s="29"/>
      <c r="ND3446" s="29"/>
      <c r="NE3446" s="29"/>
      <c r="NF3446" s="29"/>
      <c r="NG3446" s="29"/>
      <c r="NH3446" s="29"/>
      <c r="NI3446" s="29"/>
      <c r="NJ3446" s="29"/>
      <c r="NK3446" s="29"/>
      <c r="NL3446" s="29"/>
      <c r="NM3446" s="29"/>
      <c r="NN3446" s="29"/>
      <c r="NO3446" s="29"/>
      <c r="NP3446" s="29"/>
      <c r="NQ3446" s="29"/>
      <c r="NR3446" s="29"/>
      <c r="NS3446" s="29"/>
      <c r="NT3446" s="29"/>
      <c r="NU3446" s="29"/>
      <c r="NV3446" s="29"/>
      <c r="NW3446" s="29"/>
      <c r="NX3446" s="29"/>
      <c r="NY3446" s="29"/>
      <c r="NZ3446" s="29"/>
      <c r="OA3446" s="29"/>
      <c r="OB3446" s="29"/>
      <c r="OC3446" s="29"/>
      <c r="OD3446" s="29"/>
      <c r="OE3446" s="29"/>
      <c r="OF3446" s="29"/>
      <c r="OG3446" s="29"/>
      <c r="OH3446" s="29"/>
    </row>
    <row r="3447" spans="1:398" ht="16.5" customHeight="1">
      <c r="A3447" s="41" t="s">
        <v>8908</v>
      </c>
      <c r="B3447" s="41"/>
      <c r="C3447" s="368"/>
      <c r="D3447" s="41"/>
      <c r="E3447" s="308" t="s">
        <v>2654</v>
      </c>
      <c r="F3447" s="308" t="s">
        <v>128</v>
      </c>
      <c r="G3447" s="308" t="s">
        <v>2655</v>
      </c>
      <c r="H3447" s="308">
        <v>2008</v>
      </c>
      <c r="I3447" s="308">
        <v>1</v>
      </c>
      <c r="J3447" s="308">
        <v>0</v>
      </c>
      <c r="K3447" s="308">
        <v>0</v>
      </c>
      <c r="L3447" s="16" t="s">
        <v>2589</v>
      </c>
      <c r="M3447" s="106"/>
      <c r="N3447" s="16" t="s">
        <v>2570</v>
      </c>
      <c r="O3447" s="17">
        <v>1920</v>
      </c>
      <c r="P3447" s="17">
        <v>0</v>
      </c>
      <c r="Q3447" s="17">
        <v>0</v>
      </c>
      <c r="R3447" s="18" t="s">
        <v>33</v>
      </c>
      <c r="S3447" s="19">
        <v>60</v>
      </c>
      <c r="T3447" s="19">
        <v>110</v>
      </c>
      <c r="U3447" s="19">
        <v>6</v>
      </c>
      <c r="V3447" s="19">
        <v>0</v>
      </c>
      <c r="W3447" s="20">
        <v>0.75</v>
      </c>
      <c r="X3447" s="21">
        <v>1440</v>
      </c>
      <c r="Y3447" s="22" t="s">
        <v>33</v>
      </c>
      <c r="Z3447" s="14"/>
      <c r="AA3447" s="24"/>
      <c r="AB3447" s="14"/>
      <c r="AC3447" s="14"/>
      <c r="AD3447" s="25"/>
      <c r="AE3447" s="26"/>
      <c r="AF3447" s="27"/>
      <c r="AG3447" s="309"/>
      <c r="AH3447" s="309"/>
      <c r="AI3447" s="309"/>
      <c r="AJ3447" s="309"/>
      <c r="AK3447" s="309"/>
      <c r="AL3447" s="309"/>
      <c r="AM3447" s="309"/>
      <c r="AN3447" s="309"/>
      <c r="AO3447" s="309"/>
      <c r="AP3447" s="29"/>
      <c r="AQ3447" s="29"/>
      <c r="AR3447" s="29"/>
      <c r="AS3447" s="29"/>
      <c r="AT3447" s="29"/>
      <c r="AU3447" s="29"/>
      <c r="AV3447" s="29"/>
      <c r="AW3447" s="29"/>
      <c r="AX3447" s="29"/>
      <c r="AY3447" s="29"/>
      <c r="AZ3447" s="29"/>
      <c r="BA3447" s="29"/>
      <c r="BB3447" s="29"/>
      <c r="BC3447" s="29"/>
      <c r="BD3447" s="29"/>
      <c r="BE3447" s="29"/>
      <c r="BF3447" s="29"/>
      <c r="BG3447" s="29"/>
      <c r="BH3447" s="29"/>
      <c r="BI3447" s="29"/>
      <c r="BJ3447" s="29"/>
      <c r="BK3447" s="29"/>
      <c r="BL3447" s="29"/>
      <c r="BM3447" s="29"/>
      <c r="BN3447" s="29"/>
      <c r="BO3447" s="29"/>
      <c r="BP3447" s="29"/>
      <c r="BQ3447" s="29"/>
      <c r="BR3447" s="29"/>
      <c r="BS3447" s="29"/>
      <c r="BT3447" s="29"/>
      <c r="BU3447" s="29"/>
      <c r="BV3447" s="29"/>
      <c r="BW3447" s="29"/>
      <c r="BX3447" s="29"/>
      <c r="BY3447" s="29"/>
      <c r="BZ3447" s="29"/>
      <c r="CA3447" s="29"/>
      <c r="CB3447" s="29"/>
      <c r="CC3447" s="29"/>
      <c r="CD3447" s="29"/>
      <c r="CE3447" s="29"/>
      <c r="CF3447" s="29"/>
      <c r="CG3447" s="29"/>
      <c r="CH3447" s="29"/>
      <c r="CI3447" s="29"/>
      <c r="CJ3447" s="29"/>
      <c r="CK3447" s="29"/>
      <c r="CL3447" s="29"/>
      <c r="CM3447" s="29"/>
      <c r="CN3447" s="29"/>
      <c r="CO3447" s="29"/>
      <c r="CP3447" s="29"/>
      <c r="CQ3447" s="29"/>
      <c r="CR3447" s="29"/>
      <c r="CS3447" s="29"/>
      <c r="CT3447" s="29"/>
      <c r="CU3447" s="29"/>
      <c r="CV3447" s="29"/>
      <c r="CW3447" s="29"/>
      <c r="CX3447" s="29"/>
      <c r="CY3447" s="29"/>
      <c r="CZ3447" s="29"/>
      <c r="DA3447" s="29"/>
      <c r="DB3447" s="29"/>
      <c r="DC3447" s="29"/>
      <c r="DD3447" s="29"/>
      <c r="DE3447" s="29"/>
      <c r="DF3447" s="29"/>
      <c r="DG3447" s="29"/>
      <c r="DH3447" s="29"/>
      <c r="DI3447" s="29"/>
      <c r="DJ3447" s="29"/>
      <c r="DK3447" s="29"/>
      <c r="DL3447" s="29"/>
      <c r="DM3447" s="29"/>
      <c r="DN3447" s="29"/>
      <c r="DO3447" s="29"/>
      <c r="DP3447" s="29"/>
      <c r="DQ3447" s="29"/>
      <c r="DR3447" s="29"/>
      <c r="DS3447" s="29"/>
      <c r="DT3447" s="29"/>
      <c r="DU3447" s="29"/>
      <c r="DV3447" s="29"/>
      <c r="DW3447" s="29"/>
      <c r="DX3447" s="29"/>
      <c r="DY3447" s="29"/>
      <c r="DZ3447" s="29"/>
      <c r="EA3447" s="29"/>
      <c r="EB3447" s="29"/>
      <c r="EC3447" s="29"/>
      <c r="ED3447" s="29"/>
      <c r="EE3447" s="29"/>
      <c r="EF3447" s="29"/>
      <c r="EG3447" s="29"/>
      <c r="EH3447" s="29"/>
      <c r="EI3447" s="29"/>
      <c r="EJ3447" s="29"/>
      <c r="EK3447" s="29"/>
      <c r="EL3447" s="29"/>
      <c r="EM3447" s="29"/>
      <c r="EN3447" s="29"/>
      <c r="EO3447" s="29"/>
      <c r="EP3447" s="29"/>
      <c r="EQ3447" s="29"/>
      <c r="ER3447" s="29"/>
      <c r="ES3447" s="29"/>
      <c r="ET3447" s="29"/>
      <c r="EU3447" s="29"/>
      <c r="EV3447" s="29"/>
      <c r="EW3447" s="29"/>
      <c r="EX3447" s="29"/>
      <c r="EY3447" s="29"/>
      <c r="EZ3447" s="29"/>
      <c r="FA3447" s="29"/>
      <c r="FB3447" s="29"/>
      <c r="FC3447" s="29"/>
      <c r="FD3447" s="29"/>
      <c r="FE3447" s="29"/>
      <c r="FF3447" s="29"/>
      <c r="FG3447" s="29"/>
      <c r="FH3447" s="29"/>
      <c r="FI3447" s="29"/>
      <c r="FJ3447" s="29"/>
      <c r="FK3447" s="29"/>
      <c r="FL3447" s="29"/>
      <c r="FM3447" s="29"/>
      <c r="FN3447" s="29"/>
      <c r="FO3447" s="29"/>
      <c r="FP3447" s="29"/>
      <c r="FQ3447" s="29"/>
      <c r="FR3447" s="29"/>
      <c r="FS3447" s="29"/>
      <c r="FT3447" s="29"/>
      <c r="FU3447" s="29"/>
      <c r="FV3447" s="29"/>
      <c r="FW3447" s="29"/>
      <c r="FX3447" s="29"/>
      <c r="FY3447" s="29"/>
      <c r="FZ3447" s="29"/>
      <c r="GA3447" s="29"/>
      <c r="GB3447" s="29"/>
      <c r="GC3447" s="29"/>
      <c r="GD3447" s="29"/>
      <c r="GE3447" s="29"/>
      <c r="GF3447" s="29"/>
      <c r="GG3447" s="29"/>
      <c r="GH3447" s="29"/>
      <c r="GI3447" s="29"/>
      <c r="GJ3447" s="29"/>
      <c r="GK3447" s="29"/>
      <c r="GL3447" s="29"/>
      <c r="GM3447" s="29"/>
      <c r="GN3447" s="29"/>
      <c r="GO3447" s="29"/>
      <c r="GP3447" s="29"/>
      <c r="GQ3447" s="29"/>
      <c r="GR3447" s="29"/>
      <c r="GS3447" s="29"/>
      <c r="GT3447" s="29"/>
      <c r="GU3447" s="29"/>
      <c r="GV3447" s="29"/>
      <c r="GW3447" s="29"/>
      <c r="GX3447" s="29"/>
      <c r="GY3447" s="29"/>
      <c r="GZ3447" s="29"/>
      <c r="HA3447" s="29"/>
      <c r="HB3447" s="29"/>
      <c r="HC3447" s="29"/>
      <c r="HD3447" s="29"/>
      <c r="HE3447" s="29"/>
      <c r="HF3447" s="29"/>
      <c r="HG3447" s="29"/>
      <c r="HH3447" s="29"/>
      <c r="HI3447" s="29"/>
      <c r="HJ3447" s="29"/>
      <c r="HK3447" s="29"/>
      <c r="HL3447" s="29"/>
      <c r="HM3447" s="29"/>
      <c r="HN3447" s="29"/>
      <c r="HO3447" s="29"/>
      <c r="HP3447" s="29"/>
      <c r="HQ3447" s="29"/>
      <c r="HR3447" s="29"/>
      <c r="HS3447" s="29"/>
      <c r="HT3447" s="29"/>
      <c r="HU3447" s="29"/>
      <c r="HV3447" s="29"/>
      <c r="HW3447" s="29"/>
      <c r="HX3447" s="29"/>
      <c r="HY3447" s="29"/>
      <c r="HZ3447" s="29"/>
      <c r="IA3447" s="29"/>
      <c r="IB3447" s="29"/>
      <c r="IC3447" s="29"/>
      <c r="ID3447" s="29"/>
      <c r="IE3447" s="29"/>
      <c r="IF3447" s="29"/>
      <c r="IG3447" s="29"/>
      <c r="IH3447" s="29"/>
      <c r="II3447" s="29"/>
      <c r="IJ3447" s="29"/>
      <c r="IK3447" s="29"/>
      <c r="IL3447" s="29"/>
      <c r="IM3447" s="29"/>
      <c r="IN3447" s="29"/>
      <c r="IO3447" s="29"/>
      <c r="IP3447" s="29"/>
      <c r="IQ3447" s="29"/>
      <c r="IR3447" s="29"/>
      <c r="IS3447" s="29"/>
      <c r="IT3447" s="29"/>
      <c r="IU3447" s="29"/>
      <c r="IV3447" s="29"/>
      <c r="IW3447" s="29"/>
      <c r="IX3447" s="29"/>
      <c r="IY3447" s="29"/>
      <c r="IZ3447" s="29"/>
      <c r="JA3447" s="29"/>
      <c r="JB3447" s="29"/>
      <c r="JC3447" s="29"/>
      <c r="JD3447" s="29"/>
      <c r="JE3447" s="29"/>
      <c r="JF3447" s="29"/>
      <c r="JG3447" s="29"/>
      <c r="JH3447" s="29"/>
      <c r="JI3447" s="29"/>
      <c r="JJ3447" s="29"/>
      <c r="JK3447" s="29"/>
      <c r="JL3447" s="29"/>
      <c r="JM3447" s="29"/>
      <c r="JN3447" s="29"/>
      <c r="JO3447" s="29"/>
      <c r="JP3447" s="29"/>
      <c r="JQ3447" s="29"/>
      <c r="JR3447" s="29"/>
      <c r="JS3447" s="29"/>
      <c r="JT3447" s="29"/>
      <c r="JU3447" s="29"/>
      <c r="JV3447" s="29"/>
      <c r="JW3447" s="29"/>
      <c r="JX3447" s="29"/>
      <c r="JY3447" s="29"/>
      <c r="JZ3447" s="29"/>
      <c r="KA3447" s="29"/>
      <c r="KB3447" s="29"/>
      <c r="KC3447" s="29"/>
      <c r="KD3447" s="29"/>
      <c r="KE3447" s="29"/>
      <c r="KF3447" s="29"/>
      <c r="KG3447" s="29"/>
      <c r="KH3447" s="29"/>
      <c r="KI3447" s="29"/>
      <c r="KJ3447" s="29"/>
      <c r="KK3447" s="29"/>
      <c r="KL3447" s="29"/>
      <c r="KM3447" s="29"/>
      <c r="KN3447" s="29"/>
      <c r="KO3447" s="29"/>
      <c r="KP3447" s="29"/>
      <c r="KQ3447" s="29"/>
      <c r="KR3447" s="29"/>
      <c r="KS3447" s="29"/>
      <c r="KT3447" s="29"/>
      <c r="KU3447" s="29"/>
      <c r="KV3447" s="29"/>
      <c r="KW3447" s="29"/>
      <c r="KX3447" s="29"/>
      <c r="KY3447" s="29"/>
      <c r="KZ3447" s="29"/>
      <c r="LA3447" s="29"/>
      <c r="LB3447" s="29"/>
      <c r="LC3447" s="29"/>
      <c r="LD3447" s="29"/>
      <c r="LE3447" s="29"/>
      <c r="LF3447" s="29"/>
      <c r="LG3447" s="29"/>
      <c r="LH3447" s="29"/>
      <c r="LI3447" s="29"/>
      <c r="LJ3447" s="29"/>
      <c r="LK3447" s="29"/>
      <c r="LL3447" s="29"/>
      <c r="LM3447" s="29"/>
      <c r="LN3447" s="29"/>
      <c r="LO3447" s="29"/>
      <c r="LP3447" s="29"/>
      <c r="LQ3447" s="29"/>
      <c r="LR3447" s="29"/>
      <c r="LS3447" s="29"/>
      <c r="LT3447" s="29"/>
      <c r="LU3447" s="29"/>
      <c r="LV3447" s="29"/>
      <c r="LW3447" s="29"/>
      <c r="LX3447" s="29"/>
      <c r="LY3447" s="29"/>
      <c r="LZ3447" s="29"/>
      <c r="MA3447" s="29"/>
      <c r="MB3447" s="29"/>
      <c r="MC3447" s="29"/>
      <c r="MD3447" s="29"/>
      <c r="ME3447" s="29"/>
      <c r="MF3447" s="29"/>
      <c r="MG3447" s="29"/>
      <c r="MH3447" s="29"/>
      <c r="MI3447" s="29"/>
      <c r="MJ3447" s="29"/>
      <c r="MK3447" s="29"/>
      <c r="ML3447" s="29"/>
      <c r="MM3447" s="29"/>
      <c r="MN3447" s="29"/>
      <c r="MO3447" s="29"/>
      <c r="MP3447" s="29"/>
      <c r="MQ3447" s="29"/>
      <c r="MR3447" s="29"/>
      <c r="MS3447" s="29"/>
      <c r="MT3447" s="29"/>
      <c r="MU3447" s="29"/>
      <c r="MV3447" s="29"/>
      <c r="MW3447" s="29"/>
      <c r="MX3447" s="29"/>
      <c r="MY3447" s="29"/>
      <c r="MZ3447" s="29"/>
      <c r="NA3447" s="29"/>
      <c r="NB3447" s="29"/>
      <c r="NC3447" s="29"/>
      <c r="ND3447" s="29"/>
      <c r="NE3447" s="29"/>
      <c r="NF3447" s="29"/>
      <c r="NG3447" s="29"/>
      <c r="NH3447" s="29"/>
      <c r="NI3447" s="29"/>
      <c r="NJ3447" s="29"/>
      <c r="NK3447" s="29"/>
      <c r="NL3447" s="29"/>
      <c r="NM3447" s="29"/>
      <c r="NN3447" s="29"/>
      <c r="NO3447" s="29"/>
      <c r="NP3447" s="29"/>
      <c r="NQ3447" s="29"/>
      <c r="NR3447" s="29"/>
      <c r="NS3447" s="29"/>
      <c r="NT3447" s="29"/>
      <c r="NU3447" s="29"/>
      <c r="NV3447" s="29"/>
      <c r="NW3447" s="29"/>
      <c r="NX3447" s="29"/>
      <c r="NY3447" s="29"/>
      <c r="NZ3447" s="29"/>
      <c r="OA3447" s="29"/>
      <c r="OB3447" s="29"/>
      <c r="OC3447" s="29"/>
      <c r="OD3447" s="29"/>
      <c r="OE3447" s="29"/>
      <c r="OF3447" s="29"/>
      <c r="OG3447" s="29"/>
      <c r="OH3447" s="29"/>
    </row>
    <row r="3448" spans="1:398" ht="16.5" customHeight="1">
      <c r="A3448" s="41" t="s">
        <v>8908</v>
      </c>
      <c r="B3448" s="41"/>
      <c r="C3448" s="368"/>
      <c r="D3448" s="41"/>
      <c r="E3448" s="308" t="s">
        <v>2656</v>
      </c>
      <c r="F3448" s="308" t="s">
        <v>128</v>
      </c>
      <c r="G3448" s="308" t="s">
        <v>2655</v>
      </c>
      <c r="H3448" s="308">
        <v>2008</v>
      </c>
      <c r="I3448" s="308">
        <v>1</v>
      </c>
      <c r="J3448" s="308">
        <v>0</v>
      </c>
      <c r="K3448" s="308">
        <v>0</v>
      </c>
      <c r="L3448" s="16" t="s">
        <v>2589</v>
      </c>
      <c r="M3448" s="106"/>
      <c r="N3448" s="16" t="s">
        <v>2570</v>
      </c>
      <c r="O3448" s="17">
        <v>1920</v>
      </c>
      <c r="P3448" s="17">
        <v>0</v>
      </c>
      <c r="Q3448" s="17">
        <v>0</v>
      </c>
      <c r="R3448" s="18" t="s">
        <v>33</v>
      </c>
      <c r="S3448" s="19">
        <v>60</v>
      </c>
      <c r="T3448" s="19">
        <v>110</v>
      </c>
      <c r="U3448" s="19">
        <v>6</v>
      </c>
      <c r="V3448" s="19">
        <v>0</v>
      </c>
      <c r="W3448" s="20">
        <v>0.75</v>
      </c>
      <c r="X3448" s="21">
        <v>1440</v>
      </c>
      <c r="Y3448" s="22" t="s">
        <v>33</v>
      </c>
      <c r="Z3448" s="14"/>
      <c r="AA3448" s="24"/>
      <c r="AB3448" s="14"/>
      <c r="AC3448" s="14"/>
      <c r="AD3448" s="25"/>
      <c r="AE3448" s="26"/>
      <c r="AF3448" s="27"/>
      <c r="AG3448" s="309"/>
      <c r="AH3448" s="309"/>
      <c r="AI3448" s="309"/>
      <c r="AJ3448" s="309"/>
      <c r="AK3448" s="309"/>
      <c r="AL3448" s="309"/>
      <c r="AM3448" s="309"/>
      <c r="AN3448" s="309"/>
      <c r="AO3448" s="309"/>
      <c r="AP3448" s="29"/>
      <c r="AQ3448" s="29"/>
      <c r="AR3448" s="29"/>
      <c r="AS3448" s="29"/>
      <c r="AT3448" s="29"/>
      <c r="AU3448" s="29"/>
      <c r="AV3448" s="29"/>
      <c r="AW3448" s="29"/>
      <c r="AX3448" s="29"/>
      <c r="AY3448" s="29"/>
      <c r="AZ3448" s="29"/>
      <c r="BA3448" s="29"/>
      <c r="BB3448" s="29"/>
      <c r="BC3448" s="29"/>
      <c r="BD3448" s="29"/>
      <c r="BE3448" s="29"/>
      <c r="BF3448" s="29"/>
      <c r="BG3448" s="29"/>
      <c r="BH3448" s="29"/>
      <c r="BI3448" s="29"/>
      <c r="BJ3448" s="29"/>
      <c r="BK3448" s="29"/>
      <c r="BL3448" s="29"/>
      <c r="BM3448" s="29"/>
      <c r="BN3448" s="29"/>
      <c r="BO3448" s="29"/>
      <c r="BP3448" s="29"/>
      <c r="BQ3448" s="29"/>
      <c r="BR3448" s="29"/>
      <c r="BS3448" s="29"/>
      <c r="BT3448" s="29"/>
      <c r="BU3448" s="29"/>
      <c r="BV3448" s="29"/>
      <c r="BW3448" s="29"/>
      <c r="BX3448" s="29"/>
      <c r="BY3448" s="29"/>
      <c r="BZ3448" s="29"/>
      <c r="CA3448" s="29"/>
      <c r="CB3448" s="29"/>
      <c r="CC3448" s="29"/>
      <c r="CD3448" s="29"/>
      <c r="CE3448" s="29"/>
      <c r="CF3448" s="29"/>
      <c r="CG3448" s="29"/>
      <c r="CH3448" s="29"/>
      <c r="CI3448" s="29"/>
      <c r="CJ3448" s="29"/>
      <c r="CK3448" s="29"/>
      <c r="CL3448" s="29"/>
      <c r="CM3448" s="29"/>
      <c r="CN3448" s="29"/>
      <c r="CO3448" s="29"/>
      <c r="CP3448" s="29"/>
      <c r="CQ3448" s="29"/>
      <c r="CR3448" s="29"/>
      <c r="CS3448" s="29"/>
      <c r="CT3448" s="29"/>
      <c r="CU3448" s="29"/>
      <c r="CV3448" s="29"/>
      <c r="CW3448" s="29"/>
      <c r="CX3448" s="29"/>
      <c r="CY3448" s="29"/>
      <c r="CZ3448" s="29"/>
      <c r="DA3448" s="29"/>
      <c r="DB3448" s="29"/>
      <c r="DC3448" s="29"/>
      <c r="DD3448" s="29"/>
      <c r="DE3448" s="29"/>
      <c r="DF3448" s="29"/>
      <c r="DG3448" s="29"/>
      <c r="DH3448" s="29"/>
      <c r="DI3448" s="29"/>
      <c r="DJ3448" s="29"/>
      <c r="DK3448" s="29"/>
      <c r="DL3448" s="29"/>
      <c r="DM3448" s="29"/>
      <c r="DN3448" s="29"/>
      <c r="DO3448" s="29"/>
      <c r="DP3448" s="29"/>
      <c r="DQ3448" s="29"/>
      <c r="DR3448" s="29"/>
      <c r="DS3448" s="29"/>
      <c r="DT3448" s="29"/>
      <c r="DU3448" s="29"/>
      <c r="DV3448" s="29"/>
      <c r="DW3448" s="29"/>
      <c r="DX3448" s="29"/>
      <c r="DY3448" s="29"/>
      <c r="DZ3448" s="29"/>
      <c r="EA3448" s="29"/>
      <c r="EB3448" s="29"/>
      <c r="EC3448" s="29"/>
      <c r="ED3448" s="29"/>
      <c r="EE3448" s="29"/>
      <c r="EF3448" s="29"/>
      <c r="EG3448" s="29"/>
      <c r="EH3448" s="29"/>
      <c r="EI3448" s="29"/>
      <c r="EJ3448" s="29"/>
      <c r="EK3448" s="29"/>
      <c r="EL3448" s="29"/>
      <c r="EM3448" s="29"/>
      <c r="EN3448" s="29"/>
      <c r="EO3448" s="29"/>
      <c r="EP3448" s="29"/>
      <c r="EQ3448" s="29"/>
      <c r="ER3448" s="29"/>
      <c r="ES3448" s="29"/>
      <c r="ET3448" s="29"/>
      <c r="EU3448" s="29"/>
      <c r="EV3448" s="29"/>
      <c r="EW3448" s="29"/>
      <c r="EX3448" s="29"/>
      <c r="EY3448" s="29"/>
      <c r="EZ3448" s="29"/>
      <c r="FA3448" s="29"/>
      <c r="FB3448" s="29"/>
      <c r="FC3448" s="29"/>
      <c r="FD3448" s="29"/>
      <c r="FE3448" s="29"/>
      <c r="FF3448" s="29"/>
      <c r="FG3448" s="29"/>
      <c r="FH3448" s="29"/>
      <c r="FI3448" s="29"/>
      <c r="FJ3448" s="29"/>
      <c r="FK3448" s="29"/>
      <c r="FL3448" s="29"/>
      <c r="FM3448" s="29"/>
      <c r="FN3448" s="29"/>
      <c r="FO3448" s="29"/>
      <c r="FP3448" s="29"/>
      <c r="FQ3448" s="29"/>
      <c r="FR3448" s="29"/>
      <c r="FS3448" s="29"/>
      <c r="FT3448" s="29"/>
      <c r="FU3448" s="29"/>
      <c r="FV3448" s="29"/>
      <c r="FW3448" s="29"/>
      <c r="FX3448" s="29"/>
      <c r="FY3448" s="29"/>
      <c r="FZ3448" s="29"/>
      <c r="GA3448" s="29"/>
      <c r="GB3448" s="29"/>
      <c r="GC3448" s="29"/>
      <c r="GD3448" s="29"/>
      <c r="GE3448" s="29"/>
      <c r="GF3448" s="29"/>
      <c r="GG3448" s="29"/>
      <c r="GH3448" s="29"/>
      <c r="GI3448" s="29"/>
      <c r="GJ3448" s="29"/>
      <c r="GK3448" s="29"/>
      <c r="GL3448" s="29"/>
      <c r="GM3448" s="29"/>
      <c r="GN3448" s="29"/>
      <c r="GO3448" s="29"/>
      <c r="GP3448" s="29"/>
      <c r="GQ3448" s="29"/>
      <c r="GR3448" s="29"/>
      <c r="GS3448" s="29"/>
      <c r="GT3448" s="29"/>
      <c r="GU3448" s="29"/>
      <c r="GV3448" s="29"/>
      <c r="GW3448" s="29"/>
      <c r="GX3448" s="29"/>
      <c r="GY3448" s="29"/>
      <c r="GZ3448" s="29"/>
      <c r="HA3448" s="29"/>
      <c r="HB3448" s="29"/>
      <c r="HC3448" s="29"/>
      <c r="HD3448" s="29"/>
      <c r="HE3448" s="29"/>
      <c r="HF3448" s="29"/>
      <c r="HG3448" s="29"/>
      <c r="HH3448" s="29"/>
      <c r="HI3448" s="29"/>
      <c r="HJ3448" s="29"/>
      <c r="HK3448" s="29"/>
      <c r="HL3448" s="29"/>
      <c r="HM3448" s="29"/>
      <c r="HN3448" s="29"/>
      <c r="HO3448" s="29"/>
      <c r="HP3448" s="29"/>
      <c r="HQ3448" s="29"/>
      <c r="HR3448" s="29"/>
      <c r="HS3448" s="29"/>
      <c r="HT3448" s="29"/>
      <c r="HU3448" s="29"/>
      <c r="HV3448" s="29"/>
      <c r="HW3448" s="29"/>
      <c r="HX3448" s="29"/>
      <c r="HY3448" s="29"/>
      <c r="HZ3448" s="29"/>
      <c r="IA3448" s="29"/>
      <c r="IB3448" s="29"/>
      <c r="IC3448" s="29"/>
      <c r="ID3448" s="29"/>
      <c r="IE3448" s="29"/>
      <c r="IF3448" s="29"/>
      <c r="IG3448" s="29"/>
      <c r="IH3448" s="29"/>
      <c r="II3448" s="29"/>
      <c r="IJ3448" s="29"/>
      <c r="IK3448" s="29"/>
      <c r="IL3448" s="29"/>
      <c r="IM3448" s="29"/>
      <c r="IN3448" s="29"/>
      <c r="IO3448" s="29"/>
      <c r="IP3448" s="29"/>
      <c r="IQ3448" s="29"/>
      <c r="IR3448" s="29"/>
      <c r="IS3448" s="29"/>
      <c r="IT3448" s="29"/>
      <c r="IU3448" s="29"/>
      <c r="IV3448" s="29"/>
      <c r="IW3448" s="29"/>
      <c r="IX3448" s="29"/>
      <c r="IY3448" s="29"/>
      <c r="IZ3448" s="29"/>
      <c r="JA3448" s="29"/>
      <c r="JB3448" s="29"/>
      <c r="JC3448" s="29"/>
      <c r="JD3448" s="29"/>
      <c r="JE3448" s="29"/>
      <c r="JF3448" s="29"/>
      <c r="JG3448" s="29"/>
      <c r="JH3448" s="29"/>
      <c r="JI3448" s="29"/>
      <c r="JJ3448" s="29"/>
      <c r="JK3448" s="29"/>
      <c r="JL3448" s="29"/>
      <c r="JM3448" s="29"/>
      <c r="JN3448" s="29"/>
      <c r="JO3448" s="29"/>
      <c r="JP3448" s="29"/>
      <c r="JQ3448" s="29"/>
      <c r="JR3448" s="29"/>
      <c r="JS3448" s="29"/>
      <c r="JT3448" s="29"/>
      <c r="JU3448" s="29"/>
      <c r="JV3448" s="29"/>
      <c r="JW3448" s="29"/>
      <c r="JX3448" s="29"/>
      <c r="JY3448" s="29"/>
      <c r="JZ3448" s="29"/>
      <c r="KA3448" s="29"/>
      <c r="KB3448" s="29"/>
      <c r="KC3448" s="29"/>
      <c r="KD3448" s="29"/>
      <c r="KE3448" s="29"/>
      <c r="KF3448" s="29"/>
      <c r="KG3448" s="29"/>
      <c r="KH3448" s="29"/>
      <c r="KI3448" s="29"/>
      <c r="KJ3448" s="29"/>
      <c r="KK3448" s="29"/>
      <c r="KL3448" s="29"/>
      <c r="KM3448" s="29"/>
      <c r="KN3448" s="29"/>
      <c r="KO3448" s="29"/>
      <c r="KP3448" s="29"/>
      <c r="KQ3448" s="29"/>
      <c r="KR3448" s="29"/>
      <c r="KS3448" s="29"/>
      <c r="KT3448" s="29"/>
      <c r="KU3448" s="29"/>
      <c r="KV3448" s="29"/>
      <c r="KW3448" s="29"/>
      <c r="KX3448" s="29"/>
      <c r="KY3448" s="29"/>
      <c r="KZ3448" s="29"/>
      <c r="LA3448" s="29"/>
      <c r="LB3448" s="29"/>
      <c r="LC3448" s="29"/>
      <c r="LD3448" s="29"/>
      <c r="LE3448" s="29"/>
      <c r="LF3448" s="29"/>
      <c r="LG3448" s="29"/>
      <c r="LH3448" s="29"/>
      <c r="LI3448" s="29"/>
      <c r="LJ3448" s="29"/>
      <c r="LK3448" s="29"/>
      <c r="LL3448" s="29"/>
      <c r="LM3448" s="29"/>
      <c r="LN3448" s="29"/>
      <c r="LO3448" s="29"/>
      <c r="LP3448" s="29"/>
      <c r="LQ3448" s="29"/>
      <c r="LR3448" s="29"/>
      <c r="LS3448" s="29"/>
      <c r="LT3448" s="29"/>
      <c r="LU3448" s="29"/>
      <c r="LV3448" s="29"/>
      <c r="LW3448" s="29"/>
      <c r="LX3448" s="29"/>
      <c r="LY3448" s="29"/>
      <c r="LZ3448" s="29"/>
      <c r="MA3448" s="29"/>
      <c r="MB3448" s="29"/>
      <c r="MC3448" s="29"/>
      <c r="MD3448" s="29"/>
      <c r="ME3448" s="29"/>
      <c r="MF3448" s="29"/>
      <c r="MG3448" s="29"/>
      <c r="MH3448" s="29"/>
      <c r="MI3448" s="29"/>
      <c r="MJ3448" s="29"/>
      <c r="MK3448" s="29"/>
      <c r="ML3448" s="29"/>
      <c r="MM3448" s="29"/>
      <c r="MN3448" s="29"/>
      <c r="MO3448" s="29"/>
      <c r="MP3448" s="29"/>
      <c r="MQ3448" s="29"/>
      <c r="MR3448" s="29"/>
      <c r="MS3448" s="29"/>
      <c r="MT3448" s="29"/>
      <c r="MU3448" s="29"/>
      <c r="MV3448" s="29"/>
      <c r="MW3448" s="29"/>
      <c r="MX3448" s="29"/>
      <c r="MY3448" s="29"/>
      <c r="MZ3448" s="29"/>
      <c r="NA3448" s="29"/>
      <c r="NB3448" s="29"/>
      <c r="NC3448" s="29"/>
      <c r="ND3448" s="29"/>
      <c r="NE3448" s="29"/>
      <c r="NF3448" s="29"/>
      <c r="NG3448" s="29"/>
      <c r="NH3448" s="29"/>
      <c r="NI3448" s="29"/>
      <c r="NJ3448" s="29"/>
      <c r="NK3448" s="29"/>
      <c r="NL3448" s="29"/>
      <c r="NM3448" s="29"/>
      <c r="NN3448" s="29"/>
      <c r="NO3448" s="29"/>
      <c r="NP3448" s="29"/>
      <c r="NQ3448" s="29"/>
      <c r="NR3448" s="29"/>
      <c r="NS3448" s="29"/>
      <c r="NT3448" s="29"/>
      <c r="NU3448" s="29"/>
      <c r="NV3448" s="29"/>
      <c r="NW3448" s="29"/>
      <c r="NX3448" s="29"/>
      <c r="NY3448" s="29"/>
      <c r="NZ3448" s="29"/>
      <c r="OA3448" s="29"/>
      <c r="OB3448" s="29"/>
      <c r="OC3448" s="29"/>
      <c r="OD3448" s="29"/>
      <c r="OE3448" s="29"/>
      <c r="OF3448" s="29"/>
      <c r="OG3448" s="29"/>
      <c r="OH3448" s="29"/>
    </row>
    <row r="3449" spans="1:398" ht="16.5" customHeight="1">
      <c r="A3449" s="41" t="s">
        <v>8908</v>
      </c>
      <c r="B3449" s="41"/>
      <c r="C3449" s="368"/>
      <c r="D3449" s="41"/>
      <c r="E3449" s="308" t="s">
        <v>2657</v>
      </c>
      <c r="F3449" s="308" t="s">
        <v>128</v>
      </c>
      <c r="G3449" s="308" t="s">
        <v>2655</v>
      </c>
      <c r="H3449" s="308">
        <v>2008</v>
      </c>
      <c r="I3449" s="308">
        <v>1</v>
      </c>
      <c r="J3449" s="308">
        <v>0</v>
      </c>
      <c r="K3449" s="308">
        <v>0</v>
      </c>
      <c r="L3449" s="16" t="s">
        <v>2589</v>
      </c>
      <c r="M3449" s="106"/>
      <c r="N3449" s="16" t="s">
        <v>2570</v>
      </c>
      <c r="O3449" s="17">
        <v>1920</v>
      </c>
      <c r="P3449" s="17">
        <v>0</v>
      </c>
      <c r="Q3449" s="17">
        <v>0</v>
      </c>
      <c r="R3449" s="18" t="s">
        <v>33</v>
      </c>
      <c r="S3449" s="19">
        <v>60</v>
      </c>
      <c r="T3449" s="19">
        <v>110</v>
      </c>
      <c r="U3449" s="19">
        <v>6</v>
      </c>
      <c r="V3449" s="19">
        <v>0</v>
      </c>
      <c r="W3449" s="20">
        <v>0.75</v>
      </c>
      <c r="X3449" s="21">
        <v>1440</v>
      </c>
      <c r="Y3449" s="22" t="s">
        <v>33</v>
      </c>
      <c r="Z3449" s="14"/>
      <c r="AA3449" s="24"/>
      <c r="AB3449" s="14"/>
      <c r="AC3449" s="14"/>
      <c r="AD3449" s="25"/>
      <c r="AE3449" s="26"/>
      <c r="AF3449" s="27"/>
      <c r="AG3449" s="309"/>
      <c r="AH3449" s="309"/>
      <c r="AI3449" s="309"/>
      <c r="AJ3449" s="309"/>
      <c r="AK3449" s="309"/>
      <c r="AL3449" s="309"/>
      <c r="AM3449" s="309"/>
      <c r="AN3449" s="309"/>
      <c r="AO3449" s="309"/>
      <c r="AP3449" s="29"/>
      <c r="AQ3449" s="29"/>
      <c r="AR3449" s="29"/>
      <c r="AS3449" s="29"/>
      <c r="AT3449" s="29"/>
      <c r="AU3449" s="29"/>
      <c r="AV3449" s="29"/>
      <c r="AW3449" s="29"/>
      <c r="AX3449" s="29"/>
      <c r="AY3449" s="29"/>
      <c r="AZ3449" s="29"/>
      <c r="BA3449" s="29"/>
      <c r="BB3449" s="29"/>
      <c r="BC3449" s="29"/>
      <c r="BD3449" s="29"/>
      <c r="BE3449" s="29"/>
      <c r="BF3449" s="29"/>
      <c r="BG3449" s="29"/>
      <c r="BH3449" s="29"/>
      <c r="BI3449" s="29"/>
      <c r="BJ3449" s="29"/>
      <c r="BK3449" s="29"/>
      <c r="BL3449" s="29"/>
      <c r="BM3449" s="29"/>
      <c r="BN3449" s="29"/>
      <c r="BO3449" s="29"/>
      <c r="BP3449" s="29"/>
      <c r="BQ3449" s="29"/>
      <c r="BR3449" s="29"/>
      <c r="BS3449" s="29"/>
      <c r="BT3449" s="29"/>
      <c r="BU3449" s="29"/>
      <c r="BV3449" s="29"/>
      <c r="BW3449" s="29"/>
      <c r="BX3449" s="29"/>
      <c r="BY3449" s="29"/>
      <c r="BZ3449" s="29"/>
      <c r="CA3449" s="29"/>
      <c r="CB3449" s="29"/>
      <c r="CC3449" s="29"/>
      <c r="CD3449" s="29"/>
      <c r="CE3449" s="29"/>
      <c r="CF3449" s="29"/>
      <c r="CG3449" s="29"/>
      <c r="CH3449" s="29"/>
      <c r="CI3449" s="29"/>
      <c r="CJ3449" s="29"/>
      <c r="CK3449" s="29"/>
      <c r="CL3449" s="29"/>
      <c r="CM3449" s="29"/>
      <c r="CN3449" s="29"/>
      <c r="CO3449" s="29"/>
      <c r="CP3449" s="29"/>
      <c r="CQ3449" s="29"/>
      <c r="CR3449" s="29"/>
      <c r="CS3449" s="29"/>
      <c r="CT3449" s="29"/>
      <c r="CU3449" s="29"/>
      <c r="CV3449" s="29"/>
      <c r="CW3449" s="29"/>
      <c r="CX3449" s="29"/>
      <c r="CY3449" s="29"/>
      <c r="CZ3449" s="29"/>
      <c r="DA3449" s="29"/>
      <c r="DB3449" s="29"/>
      <c r="DC3449" s="29"/>
      <c r="DD3449" s="29"/>
      <c r="DE3449" s="29"/>
      <c r="DF3449" s="29"/>
      <c r="DG3449" s="29"/>
      <c r="DH3449" s="29"/>
      <c r="DI3449" s="29"/>
      <c r="DJ3449" s="29"/>
      <c r="DK3449" s="29"/>
      <c r="DL3449" s="29"/>
      <c r="DM3449" s="29"/>
      <c r="DN3449" s="29"/>
      <c r="DO3449" s="29"/>
      <c r="DP3449" s="29"/>
      <c r="DQ3449" s="29"/>
      <c r="DR3449" s="29"/>
      <c r="DS3449" s="29"/>
      <c r="DT3449" s="29"/>
      <c r="DU3449" s="29"/>
      <c r="DV3449" s="29"/>
      <c r="DW3449" s="29"/>
      <c r="DX3449" s="29"/>
      <c r="DY3449" s="29"/>
      <c r="DZ3449" s="29"/>
      <c r="EA3449" s="29"/>
      <c r="EB3449" s="29"/>
      <c r="EC3449" s="29"/>
      <c r="ED3449" s="29"/>
      <c r="EE3449" s="29"/>
      <c r="EF3449" s="29"/>
      <c r="EG3449" s="29"/>
      <c r="EH3449" s="29"/>
      <c r="EI3449" s="29"/>
      <c r="EJ3449" s="29"/>
      <c r="EK3449" s="29"/>
      <c r="EL3449" s="29"/>
      <c r="EM3449" s="29"/>
      <c r="EN3449" s="29"/>
      <c r="EO3449" s="29"/>
      <c r="EP3449" s="29"/>
      <c r="EQ3449" s="29"/>
      <c r="ER3449" s="29"/>
      <c r="ES3449" s="29"/>
      <c r="ET3449" s="29"/>
      <c r="EU3449" s="29"/>
      <c r="EV3449" s="29"/>
      <c r="EW3449" s="29"/>
      <c r="EX3449" s="29"/>
      <c r="EY3449" s="29"/>
      <c r="EZ3449" s="29"/>
      <c r="FA3449" s="29"/>
      <c r="FB3449" s="29"/>
      <c r="FC3449" s="29"/>
      <c r="FD3449" s="29"/>
      <c r="FE3449" s="29"/>
      <c r="FF3449" s="29"/>
      <c r="FG3449" s="29"/>
      <c r="FH3449" s="29"/>
      <c r="FI3449" s="29"/>
      <c r="FJ3449" s="29"/>
      <c r="FK3449" s="29"/>
      <c r="FL3449" s="29"/>
      <c r="FM3449" s="29"/>
      <c r="FN3449" s="29"/>
      <c r="FO3449" s="29"/>
      <c r="FP3449" s="29"/>
      <c r="FQ3449" s="29"/>
      <c r="FR3449" s="29"/>
      <c r="FS3449" s="29"/>
      <c r="FT3449" s="29"/>
      <c r="FU3449" s="29"/>
      <c r="FV3449" s="29"/>
      <c r="FW3449" s="29"/>
      <c r="FX3449" s="29"/>
      <c r="FY3449" s="29"/>
      <c r="FZ3449" s="29"/>
      <c r="GA3449" s="29"/>
      <c r="GB3449" s="29"/>
      <c r="GC3449" s="29"/>
      <c r="GD3449" s="29"/>
      <c r="GE3449" s="29"/>
      <c r="GF3449" s="29"/>
      <c r="GG3449" s="29"/>
      <c r="GH3449" s="29"/>
      <c r="GI3449" s="29"/>
      <c r="GJ3449" s="29"/>
      <c r="GK3449" s="29"/>
      <c r="GL3449" s="29"/>
      <c r="GM3449" s="29"/>
      <c r="GN3449" s="29"/>
      <c r="GO3449" s="29"/>
      <c r="GP3449" s="29"/>
      <c r="GQ3449" s="29"/>
      <c r="GR3449" s="29"/>
      <c r="GS3449" s="29"/>
      <c r="GT3449" s="29"/>
      <c r="GU3449" s="29"/>
      <c r="GV3449" s="29"/>
      <c r="GW3449" s="29"/>
      <c r="GX3449" s="29"/>
      <c r="GY3449" s="29"/>
      <c r="GZ3449" s="29"/>
      <c r="HA3449" s="29"/>
      <c r="HB3449" s="29"/>
      <c r="HC3449" s="29"/>
      <c r="HD3449" s="29"/>
      <c r="HE3449" s="29"/>
      <c r="HF3449" s="29"/>
      <c r="HG3449" s="29"/>
      <c r="HH3449" s="29"/>
      <c r="HI3449" s="29"/>
      <c r="HJ3449" s="29"/>
      <c r="HK3449" s="29"/>
      <c r="HL3449" s="29"/>
      <c r="HM3449" s="29"/>
      <c r="HN3449" s="29"/>
      <c r="HO3449" s="29"/>
      <c r="HP3449" s="29"/>
      <c r="HQ3449" s="29"/>
      <c r="HR3449" s="29"/>
      <c r="HS3449" s="29"/>
      <c r="HT3449" s="29"/>
      <c r="HU3449" s="29"/>
      <c r="HV3449" s="29"/>
      <c r="HW3449" s="29"/>
      <c r="HX3449" s="29"/>
      <c r="HY3449" s="29"/>
      <c r="HZ3449" s="29"/>
      <c r="IA3449" s="29"/>
      <c r="IB3449" s="29"/>
      <c r="IC3449" s="29"/>
      <c r="ID3449" s="29"/>
      <c r="IE3449" s="29"/>
      <c r="IF3449" s="29"/>
      <c r="IG3449" s="29"/>
      <c r="IH3449" s="29"/>
      <c r="II3449" s="29"/>
      <c r="IJ3449" s="29"/>
      <c r="IK3449" s="29"/>
      <c r="IL3449" s="29"/>
      <c r="IM3449" s="29"/>
      <c r="IN3449" s="29"/>
      <c r="IO3449" s="29"/>
      <c r="IP3449" s="29"/>
      <c r="IQ3449" s="29"/>
      <c r="IR3449" s="29"/>
      <c r="IS3449" s="29"/>
      <c r="IT3449" s="29"/>
      <c r="IU3449" s="29"/>
      <c r="IV3449" s="29"/>
      <c r="IW3449" s="29"/>
      <c r="IX3449" s="29"/>
      <c r="IY3449" s="29"/>
      <c r="IZ3449" s="29"/>
      <c r="JA3449" s="29"/>
      <c r="JB3449" s="29"/>
      <c r="JC3449" s="29"/>
      <c r="JD3449" s="29"/>
      <c r="JE3449" s="29"/>
      <c r="JF3449" s="29"/>
      <c r="JG3449" s="29"/>
      <c r="JH3449" s="29"/>
      <c r="JI3449" s="29"/>
      <c r="JJ3449" s="29"/>
      <c r="JK3449" s="29"/>
      <c r="JL3449" s="29"/>
      <c r="JM3449" s="29"/>
      <c r="JN3449" s="29"/>
      <c r="JO3449" s="29"/>
      <c r="JP3449" s="29"/>
      <c r="JQ3449" s="29"/>
      <c r="JR3449" s="29"/>
      <c r="JS3449" s="29"/>
      <c r="JT3449" s="29"/>
      <c r="JU3449" s="29"/>
      <c r="JV3449" s="29"/>
      <c r="JW3449" s="29"/>
      <c r="JX3449" s="29"/>
      <c r="JY3449" s="29"/>
      <c r="JZ3449" s="29"/>
      <c r="KA3449" s="29"/>
      <c r="KB3449" s="29"/>
      <c r="KC3449" s="29"/>
      <c r="KD3449" s="29"/>
      <c r="KE3449" s="29"/>
      <c r="KF3449" s="29"/>
      <c r="KG3449" s="29"/>
      <c r="KH3449" s="29"/>
      <c r="KI3449" s="29"/>
      <c r="KJ3449" s="29"/>
      <c r="KK3449" s="29"/>
      <c r="KL3449" s="29"/>
      <c r="KM3449" s="29"/>
      <c r="KN3449" s="29"/>
      <c r="KO3449" s="29"/>
      <c r="KP3449" s="29"/>
      <c r="KQ3449" s="29"/>
      <c r="KR3449" s="29"/>
      <c r="KS3449" s="29"/>
      <c r="KT3449" s="29"/>
      <c r="KU3449" s="29"/>
      <c r="KV3449" s="29"/>
      <c r="KW3449" s="29"/>
      <c r="KX3449" s="29"/>
      <c r="KY3449" s="29"/>
      <c r="KZ3449" s="29"/>
      <c r="LA3449" s="29"/>
      <c r="LB3449" s="29"/>
      <c r="LC3449" s="29"/>
      <c r="LD3449" s="29"/>
      <c r="LE3449" s="29"/>
      <c r="LF3449" s="29"/>
      <c r="LG3449" s="29"/>
      <c r="LH3449" s="29"/>
      <c r="LI3449" s="29"/>
      <c r="LJ3449" s="29"/>
      <c r="LK3449" s="29"/>
      <c r="LL3449" s="29"/>
      <c r="LM3449" s="29"/>
      <c r="LN3449" s="29"/>
      <c r="LO3449" s="29"/>
      <c r="LP3449" s="29"/>
      <c r="LQ3449" s="29"/>
      <c r="LR3449" s="29"/>
      <c r="LS3449" s="29"/>
      <c r="LT3449" s="29"/>
      <c r="LU3449" s="29"/>
      <c r="LV3449" s="29"/>
      <c r="LW3449" s="29"/>
      <c r="LX3449" s="29"/>
      <c r="LY3449" s="29"/>
      <c r="LZ3449" s="29"/>
      <c r="MA3449" s="29"/>
      <c r="MB3449" s="29"/>
      <c r="MC3449" s="29"/>
      <c r="MD3449" s="29"/>
      <c r="ME3449" s="29"/>
      <c r="MF3449" s="29"/>
      <c r="MG3449" s="29"/>
      <c r="MH3449" s="29"/>
      <c r="MI3449" s="29"/>
      <c r="MJ3449" s="29"/>
      <c r="MK3449" s="29"/>
      <c r="ML3449" s="29"/>
      <c r="MM3449" s="29"/>
      <c r="MN3449" s="29"/>
      <c r="MO3449" s="29"/>
      <c r="MP3449" s="29"/>
      <c r="MQ3449" s="29"/>
      <c r="MR3449" s="29"/>
      <c r="MS3449" s="29"/>
      <c r="MT3449" s="29"/>
      <c r="MU3449" s="29"/>
      <c r="MV3449" s="29"/>
      <c r="MW3449" s="29"/>
      <c r="MX3449" s="29"/>
      <c r="MY3449" s="29"/>
      <c r="MZ3449" s="29"/>
      <c r="NA3449" s="29"/>
      <c r="NB3449" s="29"/>
      <c r="NC3449" s="29"/>
      <c r="ND3449" s="29"/>
      <c r="NE3449" s="29"/>
      <c r="NF3449" s="29"/>
      <c r="NG3449" s="29"/>
      <c r="NH3449" s="29"/>
      <c r="NI3449" s="29"/>
      <c r="NJ3449" s="29"/>
      <c r="NK3449" s="29"/>
      <c r="NL3449" s="29"/>
      <c r="NM3449" s="29"/>
      <c r="NN3449" s="29"/>
      <c r="NO3449" s="29"/>
      <c r="NP3449" s="29"/>
      <c r="NQ3449" s="29"/>
      <c r="NR3449" s="29"/>
      <c r="NS3449" s="29"/>
      <c r="NT3449" s="29"/>
      <c r="NU3449" s="29"/>
      <c r="NV3449" s="29"/>
      <c r="NW3449" s="29"/>
      <c r="NX3449" s="29"/>
      <c r="NY3449" s="29"/>
      <c r="NZ3449" s="29"/>
      <c r="OA3449" s="29"/>
      <c r="OB3449" s="29"/>
      <c r="OC3449" s="29"/>
      <c r="OD3449" s="29"/>
      <c r="OE3449" s="29"/>
      <c r="OF3449" s="29"/>
      <c r="OG3449" s="29"/>
      <c r="OH3449" s="29"/>
    </row>
    <row r="3450" spans="1:398" ht="16.5" customHeight="1">
      <c r="A3450" s="41" t="s">
        <v>8908</v>
      </c>
      <c r="B3450" s="41"/>
      <c r="C3450" s="368"/>
      <c r="D3450" s="41"/>
      <c r="E3450" s="308" t="s">
        <v>379</v>
      </c>
      <c r="F3450" s="308" t="s">
        <v>34</v>
      </c>
      <c r="G3450" s="308" t="s">
        <v>1405</v>
      </c>
      <c r="H3450" s="308">
        <v>2000</v>
      </c>
      <c r="I3450" s="308">
        <v>1</v>
      </c>
      <c r="J3450" s="308">
        <v>0</v>
      </c>
      <c r="K3450" s="308">
        <v>0</v>
      </c>
      <c r="L3450" s="16" t="s">
        <v>2695</v>
      </c>
      <c r="M3450" s="106"/>
      <c r="N3450" s="16" t="s">
        <v>2570</v>
      </c>
      <c r="O3450" s="17">
        <v>240</v>
      </c>
      <c r="P3450" s="17">
        <v>0</v>
      </c>
      <c r="Q3450" s="17">
        <v>0</v>
      </c>
      <c r="R3450" s="18" t="s">
        <v>33</v>
      </c>
      <c r="S3450" s="19">
        <v>60</v>
      </c>
      <c r="T3450" s="19">
        <v>220</v>
      </c>
      <c r="U3450" s="19">
        <v>17</v>
      </c>
      <c r="V3450" s="19">
        <v>0</v>
      </c>
      <c r="W3450" s="20">
        <v>8</v>
      </c>
      <c r="X3450" s="21">
        <v>1920</v>
      </c>
      <c r="Y3450" s="22" t="s">
        <v>33</v>
      </c>
      <c r="Z3450" s="14"/>
      <c r="AA3450" s="24"/>
      <c r="AB3450" s="14"/>
      <c r="AC3450" s="14"/>
      <c r="AD3450" s="25"/>
      <c r="AE3450" s="26"/>
      <c r="AF3450" s="27"/>
      <c r="AG3450" s="309"/>
      <c r="AH3450" s="309"/>
      <c r="AI3450" s="309"/>
      <c r="AJ3450" s="309"/>
      <c r="AK3450" s="309"/>
      <c r="AL3450" s="309"/>
      <c r="AM3450" s="309"/>
      <c r="AN3450" s="309"/>
      <c r="AO3450" s="309"/>
      <c r="AP3450" s="29"/>
      <c r="AQ3450" s="29"/>
      <c r="AR3450" s="29"/>
      <c r="AS3450" s="29"/>
      <c r="AT3450" s="29"/>
      <c r="AU3450" s="29"/>
      <c r="AV3450" s="29"/>
      <c r="AW3450" s="29"/>
      <c r="AX3450" s="29"/>
      <c r="AY3450" s="29"/>
      <c r="AZ3450" s="29"/>
      <c r="BA3450" s="29"/>
      <c r="BB3450" s="29"/>
      <c r="BC3450" s="29"/>
      <c r="BD3450" s="29"/>
      <c r="BE3450" s="29"/>
      <c r="BF3450" s="29"/>
      <c r="BG3450" s="29"/>
      <c r="BH3450" s="29"/>
      <c r="BI3450" s="29"/>
      <c r="BJ3450" s="29"/>
      <c r="BK3450" s="29"/>
      <c r="BL3450" s="29"/>
      <c r="BM3450" s="29"/>
      <c r="BN3450" s="29"/>
      <c r="BO3450" s="29"/>
      <c r="BP3450" s="29"/>
      <c r="BQ3450" s="29"/>
      <c r="BR3450" s="29"/>
      <c r="BS3450" s="29"/>
      <c r="BT3450" s="29"/>
      <c r="BU3450" s="29"/>
      <c r="BV3450" s="29"/>
      <c r="BW3450" s="29"/>
      <c r="BX3450" s="29"/>
      <c r="BY3450" s="29"/>
      <c r="BZ3450" s="29"/>
      <c r="CA3450" s="29"/>
      <c r="CB3450" s="29"/>
      <c r="CC3450" s="29"/>
      <c r="CD3450" s="29"/>
      <c r="CE3450" s="29"/>
      <c r="CF3450" s="29"/>
      <c r="CG3450" s="29"/>
      <c r="CH3450" s="29"/>
      <c r="CI3450" s="29"/>
      <c r="CJ3450" s="29"/>
      <c r="CK3450" s="29"/>
      <c r="CL3450" s="29"/>
      <c r="CM3450" s="29"/>
      <c r="CN3450" s="29"/>
      <c r="CO3450" s="29"/>
      <c r="CP3450" s="29"/>
      <c r="CQ3450" s="29"/>
      <c r="CR3450" s="29"/>
      <c r="CS3450" s="29"/>
      <c r="CT3450" s="29"/>
      <c r="CU3450" s="29"/>
      <c r="CV3450" s="29"/>
      <c r="CW3450" s="29"/>
      <c r="CX3450" s="29"/>
      <c r="CY3450" s="29"/>
      <c r="CZ3450" s="29"/>
      <c r="DA3450" s="29"/>
      <c r="DB3450" s="29"/>
      <c r="DC3450" s="29"/>
      <c r="DD3450" s="29"/>
      <c r="DE3450" s="29"/>
      <c r="DF3450" s="29"/>
      <c r="DG3450" s="29"/>
      <c r="DH3450" s="29"/>
      <c r="DI3450" s="29"/>
      <c r="DJ3450" s="29"/>
      <c r="DK3450" s="29"/>
      <c r="DL3450" s="29"/>
      <c r="DM3450" s="29"/>
      <c r="DN3450" s="29"/>
      <c r="DO3450" s="29"/>
      <c r="DP3450" s="29"/>
      <c r="DQ3450" s="29"/>
      <c r="DR3450" s="29"/>
      <c r="DS3450" s="29"/>
      <c r="DT3450" s="29"/>
      <c r="DU3450" s="29"/>
      <c r="DV3450" s="29"/>
      <c r="DW3450" s="29"/>
      <c r="DX3450" s="29"/>
      <c r="DY3450" s="29"/>
      <c r="DZ3450" s="29"/>
      <c r="EA3450" s="29"/>
      <c r="EB3450" s="29"/>
      <c r="EC3450" s="29"/>
      <c r="ED3450" s="29"/>
      <c r="EE3450" s="29"/>
      <c r="EF3450" s="29"/>
      <c r="EG3450" s="29"/>
      <c r="EH3450" s="29"/>
      <c r="EI3450" s="29"/>
      <c r="EJ3450" s="29"/>
      <c r="EK3450" s="29"/>
      <c r="EL3450" s="29"/>
      <c r="EM3450" s="29"/>
      <c r="EN3450" s="29"/>
      <c r="EO3450" s="29"/>
      <c r="EP3450" s="29"/>
      <c r="EQ3450" s="29"/>
      <c r="ER3450" s="29"/>
      <c r="ES3450" s="29"/>
      <c r="ET3450" s="29"/>
      <c r="EU3450" s="29"/>
      <c r="EV3450" s="29"/>
      <c r="EW3450" s="29"/>
      <c r="EX3450" s="29"/>
      <c r="EY3450" s="29"/>
      <c r="EZ3450" s="29"/>
      <c r="FA3450" s="29"/>
      <c r="FB3450" s="29"/>
      <c r="FC3450" s="29"/>
      <c r="FD3450" s="29"/>
      <c r="FE3450" s="29"/>
      <c r="FF3450" s="29"/>
      <c r="FG3450" s="29"/>
      <c r="FH3450" s="29"/>
      <c r="FI3450" s="29"/>
      <c r="FJ3450" s="29"/>
      <c r="FK3450" s="29"/>
      <c r="FL3450" s="29"/>
      <c r="FM3450" s="29"/>
      <c r="FN3450" s="29"/>
      <c r="FO3450" s="29"/>
      <c r="FP3450" s="29"/>
      <c r="FQ3450" s="29"/>
      <c r="FR3450" s="29"/>
      <c r="FS3450" s="29"/>
      <c r="FT3450" s="29"/>
      <c r="FU3450" s="29"/>
      <c r="FV3450" s="29"/>
      <c r="FW3450" s="29"/>
      <c r="FX3450" s="29"/>
      <c r="FY3450" s="29"/>
      <c r="FZ3450" s="29"/>
      <c r="GA3450" s="29"/>
      <c r="GB3450" s="29"/>
      <c r="GC3450" s="29"/>
      <c r="GD3450" s="29"/>
      <c r="GE3450" s="29"/>
      <c r="GF3450" s="29"/>
      <c r="GG3450" s="29"/>
      <c r="GH3450" s="29"/>
      <c r="GI3450" s="29"/>
      <c r="GJ3450" s="29"/>
      <c r="GK3450" s="29"/>
      <c r="GL3450" s="29"/>
      <c r="GM3450" s="29"/>
      <c r="GN3450" s="29"/>
      <c r="GO3450" s="29"/>
      <c r="GP3450" s="29"/>
      <c r="GQ3450" s="29"/>
      <c r="GR3450" s="29"/>
      <c r="GS3450" s="29"/>
      <c r="GT3450" s="29"/>
      <c r="GU3450" s="29"/>
      <c r="GV3450" s="29"/>
      <c r="GW3450" s="29"/>
      <c r="GX3450" s="29"/>
      <c r="GY3450" s="29"/>
      <c r="GZ3450" s="29"/>
      <c r="HA3450" s="29"/>
      <c r="HB3450" s="29"/>
      <c r="HC3450" s="29"/>
      <c r="HD3450" s="29"/>
      <c r="HE3450" s="29"/>
      <c r="HF3450" s="29"/>
      <c r="HG3450" s="29"/>
      <c r="HH3450" s="29"/>
      <c r="HI3450" s="29"/>
      <c r="HJ3450" s="29"/>
      <c r="HK3450" s="29"/>
      <c r="HL3450" s="29"/>
      <c r="HM3450" s="29"/>
      <c r="HN3450" s="29"/>
      <c r="HO3450" s="29"/>
      <c r="HP3450" s="29"/>
      <c r="HQ3450" s="29"/>
      <c r="HR3450" s="29"/>
      <c r="HS3450" s="29"/>
      <c r="HT3450" s="29"/>
      <c r="HU3450" s="29"/>
      <c r="HV3450" s="29"/>
      <c r="HW3450" s="29"/>
      <c r="HX3450" s="29"/>
      <c r="HY3450" s="29"/>
      <c r="HZ3450" s="29"/>
      <c r="IA3450" s="29"/>
      <c r="IB3450" s="29"/>
      <c r="IC3450" s="29"/>
      <c r="ID3450" s="29"/>
      <c r="IE3450" s="29"/>
      <c r="IF3450" s="29"/>
      <c r="IG3450" s="29"/>
      <c r="IH3450" s="29"/>
      <c r="II3450" s="29"/>
      <c r="IJ3450" s="29"/>
      <c r="IK3450" s="29"/>
      <c r="IL3450" s="29"/>
      <c r="IM3450" s="29"/>
      <c r="IN3450" s="29"/>
      <c r="IO3450" s="29"/>
      <c r="IP3450" s="29"/>
      <c r="IQ3450" s="29"/>
      <c r="IR3450" s="29"/>
      <c r="IS3450" s="29"/>
      <c r="IT3450" s="29"/>
      <c r="IU3450" s="29"/>
      <c r="IV3450" s="29"/>
      <c r="IW3450" s="29"/>
      <c r="IX3450" s="29"/>
      <c r="IY3450" s="29"/>
      <c r="IZ3450" s="29"/>
      <c r="JA3450" s="29"/>
      <c r="JB3450" s="29"/>
      <c r="JC3450" s="29"/>
      <c r="JD3450" s="29"/>
      <c r="JE3450" s="29"/>
      <c r="JF3450" s="29"/>
      <c r="JG3450" s="29"/>
      <c r="JH3450" s="29"/>
      <c r="JI3450" s="29"/>
      <c r="JJ3450" s="29"/>
      <c r="JK3450" s="29"/>
      <c r="JL3450" s="29"/>
      <c r="JM3450" s="29"/>
      <c r="JN3450" s="29"/>
      <c r="JO3450" s="29"/>
      <c r="JP3450" s="29"/>
      <c r="JQ3450" s="29"/>
      <c r="JR3450" s="29"/>
      <c r="JS3450" s="29"/>
      <c r="JT3450" s="29"/>
      <c r="JU3450" s="29"/>
      <c r="JV3450" s="29"/>
      <c r="JW3450" s="29"/>
      <c r="JX3450" s="29"/>
      <c r="JY3450" s="29"/>
      <c r="JZ3450" s="29"/>
      <c r="KA3450" s="29"/>
      <c r="KB3450" s="29"/>
      <c r="KC3450" s="29"/>
      <c r="KD3450" s="29"/>
      <c r="KE3450" s="29"/>
      <c r="KF3450" s="29"/>
      <c r="KG3450" s="29"/>
      <c r="KH3450" s="29"/>
      <c r="KI3450" s="29"/>
      <c r="KJ3450" s="29"/>
      <c r="KK3450" s="29"/>
      <c r="KL3450" s="29"/>
      <c r="KM3450" s="29"/>
      <c r="KN3450" s="29"/>
      <c r="KO3450" s="29"/>
      <c r="KP3450" s="29"/>
      <c r="KQ3450" s="29"/>
      <c r="KR3450" s="29"/>
      <c r="KS3450" s="29"/>
      <c r="KT3450" s="29"/>
      <c r="KU3450" s="29"/>
      <c r="KV3450" s="29"/>
      <c r="KW3450" s="29"/>
      <c r="KX3450" s="29"/>
      <c r="KY3450" s="29"/>
      <c r="KZ3450" s="29"/>
      <c r="LA3450" s="29"/>
      <c r="LB3450" s="29"/>
      <c r="LC3450" s="29"/>
      <c r="LD3450" s="29"/>
      <c r="LE3450" s="29"/>
      <c r="LF3450" s="29"/>
      <c r="LG3450" s="29"/>
      <c r="LH3450" s="29"/>
      <c r="LI3450" s="29"/>
      <c r="LJ3450" s="29"/>
      <c r="LK3450" s="29"/>
      <c r="LL3450" s="29"/>
      <c r="LM3450" s="29"/>
      <c r="LN3450" s="29"/>
      <c r="LO3450" s="29"/>
      <c r="LP3450" s="29"/>
      <c r="LQ3450" s="29"/>
      <c r="LR3450" s="29"/>
      <c r="LS3450" s="29"/>
      <c r="LT3450" s="29"/>
      <c r="LU3450" s="29"/>
      <c r="LV3450" s="29"/>
      <c r="LW3450" s="29"/>
      <c r="LX3450" s="29"/>
      <c r="LY3450" s="29"/>
      <c r="LZ3450" s="29"/>
      <c r="MA3450" s="29"/>
      <c r="MB3450" s="29"/>
      <c r="MC3450" s="29"/>
      <c r="MD3450" s="29"/>
      <c r="ME3450" s="29"/>
      <c r="MF3450" s="29"/>
      <c r="MG3450" s="29"/>
      <c r="MH3450" s="29"/>
      <c r="MI3450" s="29"/>
      <c r="MJ3450" s="29"/>
      <c r="MK3450" s="29"/>
      <c r="ML3450" s="29"/>
      <c r="MM3450" s="29"/>
      <c r="MN3450" s="29"/>
      <c r="MO3450" s="29"/>
      <c r="MP3450" s="29"/>
      <c r="MQ3450" s="29"/>
      <c r="MR3450" s="29"/>
      <c r="MS3450" s="29"/>
      <c r="MT3450" s="29"/>
      <c r="MU3450" s="29"/>
      <c r="MV3450" s="29"/>
      <c r="MW3450" s="29"/>
      <c r="MX3450" s="29"/>
      <c r="MY3450" s="29"/>
      <c r="MZ3450" s="29"/>
      <c r="NA3450" s="29"/>
      <c r="NB3450" s="29"/>
      <c r="NC3450" s="29"/>
      <c r="ND3450" s="29"/>
      <c r="NE3450" s="29"/>
      <c r="NF3450" s="29"/>
      <c r="NG3450" s="29"/>
      <c r="NH3450" s="29"/>
      <c r="NI3450" s="29"/>
      <c r="NJ3450" s="29"/>
      <c r="NK3450" s="29"/>
      <c r="NL3450" s="29"/>
      <c r="NM3450" s="29"/>
      <c r="NN3450" s="29"/>
      <c r="NO3450" s="29"/>
      <c r="NP3450" s="29"/>
      <c r="NQ3450" s="29"/>
      <c r="NR3450" s="29"/>
      <c r="NS3450" s="29"/>
      <c r="NT3450" s="29"/>
      <c r="NU3450" s="29"/>
      <c r="NV3450" s="29"/>
      <c r="NW3450" s="29"/>
      <c r="NX3450" s="29"/>
      <c r="NY3450" s="29"/>
      <c r="NZ3450" s="29"/>
      <c r="OA3450" s="29"/>
      <c r="OB3450" s="29"/>
      <c r="OC3450" s="29"/>
      <c r="OD3450" s="29"/>
      <c r="OE3450" s="29"/>
      <c r="OF3450" s="29"/>
      <c r="OG3450" s="29"/>
      <c r="OH3450" s="29"/>
    </row>
    <row r="3451" spans="1:398" ht="16.5" customHeight="1">
      <c r="A3451" s="41" t="s">
        <v>8908</v>
      </c>
      <c r="B3451" s="41"/>
      <c r="C3451" s="368"/>
      <c r="D3451" s="41"/>
      <c r="E3451" s="308" t="s">
        <v>741</v>
      </c>
      <c r="F3451" s="308" t="s">
        <v>63</v>
      </c>
      <c r="G3451" s="308" t="s">
        <v>2610</v>
      </c>
      <c r="H3451" s="308">
        <v>2006</v>
      </c>
      <c r="I3451" s="308">
        <v>2</v>
      </c>
      <c r="J3451" s="308">
        <v>0</v>
      </c>
      <c r="K3451" s="308">
        <v>0</v>
      </c>
      <c r="L3451" s="16" t="s">
        <v>2611</v>
      </c>
      <c r="M3451" s="106"/>
      <c r="N3451" s="16" t="s">
        <v>2570</v>
      </c>
      <c r="O3451" s="17">
        <v>723</v>
      </c>
      <c r="P3451" s="17">
        <v>0</v>
      </c>
      <c r="Q3451" s="17">
        <v>0</v>
      </c>
      <c r="R3451" s="18" t="s">
        <v>33</v>
      </c>
      <c r="S3451" s="19">
        <v>60</v>
      </c>
      <c r="T3451" s="19">
        <v>220</v>
      </c>
      <c r="U3451" s="19">
        <v>0</v>
      </c>
      <c r="V3451" s="19">
        <v>0</v>
      </c>
      <c r="W3451" s="20">
        <v>3.15</v>
      </c>
      <c r="X3451" s="21">
        <v>4554.8999999999996</v>
      </c>
      <c r="Y3451" s="22" t="s">
        <v>33</v>
      </c>
      <c r="Z3451" s="14"/>
      <c r="AA3451" s="24"/>
      <c r="AB3451" s="14"/>
      <c r="AC3451" s="14"/>
      <c r="AD3451" s="25"/>
      <c r="AE3451" s="26"/>
      <c r="AF3451" s="27"/>
      <c r="AG3451" s="309"/>
      <c r="AH3451" s="309"/>
      <c r="AI3451" s="309"/>
      <c r="AJ3451" s="309"/>
      <c r="AK3451" s="309"/>
      <c r="AL3451" s="309"/>
      <c r="AM3451" s="309"/>
      <c r="AN3451" s="309"/>
      <c r="AO3451" s="309"/>
      <c r="AP3451" s="29"/>
      <c r="AQ3451" s="29"/>
      <c r="AR3451" s="29"/>
      <c r="AS3451" s="29"/>
      <c r="AT3451" s="29"/>
      <c r="AU3451" s="29"/>
      <c r="AV3451" s="29"/>
      <c r="AW3451" s="29"/>
      <c r="AX3451" s="29"/>
      <c r="AY3451" s="29"/>
      <c r="AZ3451" s="29"/>
      <c r="BA3451" s="29"/>
      <c r="BB3451" s="29"/>
      <c r="BC3451" s="29"/>
      <c r="BD3451" s="29"/>
      <c r="BE3451" s="29"/>
      <c r="BF3451" s="29"/>
      <c r="BG3451" s="29"/>
      <c r="BH3451" s="29"/>
      <c r="BI3451" s="29"/>
      <c r="BJ3451" s="29"/>
      <c r="BK3451" s="29"/>
      <c r="BL3451" s="29"/>
      <c r="BM3451" s="29"/>
      <c r="BN3451" s="29"/>
      <c r="BO3451" s="29"/>
      <c r="BP3451" s="29"/>
      <c r="BQ3451" s="29"/>
      <c r="BR3451" s="29"/>
      <c r="BS3451" s="29"/>
      <c r="BT3451" s="29"/>
      <c r="BU3451" s="29"/>
      <c r="BV3451" s="29"/>
      <c r="BW3451" s="29"/>
      <c r="BX3451" s="29"/>
      <c r="BY3451" s="29"/>
      <c r="BZ3451" s="29"/>
      <c r="CA3451" s="29"/>
      <c r="CB3451" s="29"/>
      <c r="CC3451" s="29"/>
      <c r="CD3451" s="29"/>
      <c r="CE3451" s="29"/>
      <c r="CF3451" s="29"/>
      <c r="CG3451" s="29"/>
      <c r="CH3451" s="29"/>
      <c r="CI3451" s="29"/>
      <c r="CJ3451" s="29"/>
      <c r="CK3451" s="29"/>
      <c r="CL3451" s="29"/>
      <c r="CM3451" s="29"/>
      <c r="CN3451" s="29"/>
      <c r="CO3451" s="29"/>
      <c r="CP3451" s="29"/>
      <c r="CQ3451" s="29"/>
      <c r="CR3451" s="29"/>
      <c r="CS3451" s="29"/>
      <c r="CT3451" s="29"/>
      <c r="CU3451" s="29"/>
      <c r="CV3451" s="29"/>
      <c r="CW3451" s="29"/>
      <c r="CX3451" s="29"/>
      <c r="CY3451" s="29"/>
      <c r="CZ3451" s="29"/>
      <c r="DA3451" s="29"/>
      <c r="DB3451" s="29"/>
      <c r="DC3451" s="29"/>
      <c r="DD3451" s="29"/>
      <c r="DE3451" s="29"/>
      <c r="DF3451" s="29"/>
      <c r="DG3451" s="29"/>
      <c r="DH3451" s="29"/>
      <c r="DI3451" s="29"/>
      <c r="DJ3451" s="29"/>
      <c r="DK3451" s="29"/>
      <c r="DL3451" s="29"/>
      <c r="DM3451" s="29"/>
      <c r="DN3451" s="29"/>
      <c r="DO3451" s="29"/>
      <c r="DP3451" s="29"/>
      <c r="DQ3451" s="29"/>
      <c r="DR3451" s="29"/>
      <c r="DS3451" s="29"/>
      <c r="DT3451" s="29"/>
      <c r="DU3451" s="29"/>
      <c r="DV3451" s="29"/>
      <c r="DW3451" s="29"/>
      <c r="DX3451" s="29"/>
      <c r="DY3451" s="29"/>
      <c r="DZ3451" s="29"/>
      <c r="EA3451" s="29"/>
      <c r="EB3451" s="29"/>
      <c r="EC3451" s="29"/>
      <c r="ED3451" s="29"/>
      <c r="EE3451" s="29"/>
      <c r="EF3451" s="29"/>
      <c r="EG3451" s="29"/>
      <c r="EH3451" s="29"/>
      <c r="EI3451" s="29"/>
      <c r="EJ3451" s="29"/>
      <c r="EK3451" s="29"/>
      <c r="EL3451" s="29"/>
      <c r="EM3451" s="29"/>
      <c r="EN3451" s="29"/>
      <c r="EO3451" s="29"/>
      <c r="EP3451" s="29"/>
      <c r="EQ3451" s="29"/>
      <c r="ER3451" s="29"/>
      <c r="ES3451" s="29"/>
      <c r="ET3451" s="29"/>
      <c r="EU3451" s="29"/>
      <c r="EV3451" s="29"/>
      <c r="EW3451" s="29"/>
      <c r="EX3451" s="29"/>
      <c r="EY3451" s="29"/>
      <c r="EZ3451" s="29"/>
      <c r="FA3451" s="29"/>
      <c r="FB3451" s="29"/>
      <c r="FC3451" s="29"/>
      <c r="FD3451" s="29"/>
      <c r="FE3451" s="29"/>
      <c r="FF3451" s="29"/>
      <c r="FG3451" s="29"/>
      <c r="FH3451" s="29"/>
      <c r="FI3451" s="29"/>
      <c r="FJ3451" s="29"/>
      <c r="FK3451" s="29"/>
      <c r="FL3451" s="29"/>
      <c r="FM3451" s="29"/>
      <c r="FN3451" s="29"/>
      <c r="FO3451" s="29"/>
      <c r="FP3451" s="29"/>
      <c r="FQ3451" s="29"/>
      <c r="FR3451" s="29"/>
      <c r="FS3451" s="29"/>
      <c r="FT3451" s="29"/>
      <c r="FU3451" s="29"/>
      <c r="FV3451" s="29"/>
      <c r="FW3451" s="29"/>
      <c r="FX3451" s="29"/>
      <c r="FY3451" s="29"/>
      <c r="FZ3451" s="29"/>
      <c r="GA3451" s="29"/>
      <c r="GB3451" s="29"/>
      <c r="GC3451" s="29"/>
      <c r="GD3451" s="29"/>
      <c r="GE3451" s="29"/>
      <c r="GF3451" s="29"/>
      <c r="GG3451" s="29"/>
      <c r="GH3451" s="29"/>
      <c r="GI3451" s="29"/>
      <c r="GJ3451" s="29"/>
      <c r="GK3451" s="29"/>
      <c r="GL3451" s="29"/>
      <c r="GM3451" s="29"/>
      <c r="GN3451" s="29"/>
      <c r="GO3451" s="29"/>
      <c r="GP3451" s="29"/>
      <c r="GQ3451" s="29"/>
      <c r="GR3451" s="29"/>
      <c r="GS3451" s="29"/>
      <c r="GT3451" s="29"/>
      <c r="GU3451" s="29"/>
      <c r="GV3451" s="29"/>
      <c r="GW3451" s="29"/>
      <c r="GX3451" s="29"/>
      <c r="GY3451" s="29"/>
      <c r="GZ3451" s="29"/>
      <c r="HA3451" s="29"/>
      <c r="HB3451" s="29"/>
      <c r="HC3451" s="29"/>
      <c r="HD3451" s="29"/>
      <c r="HE3451" s="29"/>
      <c r="HF3451" s="29"/>
      <c r="HG3451" s="29"/>
      <c r="HH3451" s="29"/>
      <c r="HI3451" s="29"/>
      <c r="HJ3451" s="29"/>
      <c r="HK3451" s="29"/>
      <c r="HL3451" s="29"/>
      <c r="HM3451" s="29"/>
      <c r="HN3451" s="29"/>
      <c r="HO3451" s="29"/>
      <c r="HP3451" s="29"/>
      <c r="HQ3451" s="29"/>
      <c r="HR3451" s="29"/>
      <c r="HS3451" s="29"/>
      <c r="HT3451" s="29"/>
      <c r="HU3451" s="29"/>
      <c r="HV3451" s="29"/>
      <c r="HW3451" s="29"/>
      <c r="HX3451" s="29"/>
      <c r="HY3451" s="29"/>
      <c r="HZ3451" s="29"/>
      <c r="IA3451" s="29"/>
      <c r="IB3451" s="29"/>
      <c r="IC3451" s="29"/>
      <c r="ID3451" s="29"/>
      <c r="IE3451" s="29"/>
      <c r="IF3451" s="29"/>
      <c r="IG3451" s="29"/>
      <c r="IH3451" s="29"/>
      <c r="II3451" s="29"/>
      <c r="IJ3451" s="29"/>
      <c r="IK3451" s="29"/>
      <c r="IL3451" s="29"/>
      <c r="IM3451" s="29"/>
      <c r="IN3451" s="29"/>
      <c r="IO3451" s="29"/>
      <c r="IP3451" s="29"/>
      <c r="IQ3451" s="29"/>
      <c r="IR3451" s="29"/>
      <c r="IS3451" s="29"/>
      <c r="IT3451" s="29"/>
      <c r="IU3451" s="29"/>
      <c r="IV3451" s="29"/>
      <c r="IW3451" s="29"/>
      <c r="IX3451" s="29"/>
      <c r="IY3451" s="29"/>
      <c r="IZ3451" s="29"/>
      <c r="JA3451" s="29"/>
      <c r="JB3451" s="29"/>
      <c r="JC3451" s="29"/>
      <c r="JD3451" s="29"/>
      <c r="JE3451" s="29"/>
      <c r="JF3451" s="29"/>
      <c r="JG3451" s="29"/>
      <c r="JH3451" s="29"/>
      <c r="JI3451" s="29"/>
      <c r="JJ3451" s="29"/>
      <c r="JK3451" s="29"/>
      <c r="JL3451" s="29"/>
      <c r="JM3451" s="29"/>
      <c r="JN3451" s="29"/>
      <c r="JO3451" s="29"/>
      <c r="JP3451" s="29"/>
      <c r="JQ3451" s="29"/>
      <c r="JR3451" s="29"/>
      <c r="JS3451" s="29"/>
      <c r="JT3451" s="29"/>
      <c r="JU3451" s="29"/>
      <c r="JV3451" s="29"/>
      <c r="JW3451" s="29"/>
      <c r="JX3451" s="29"/>
      <c r="JY3451" s="29"/>
      <c r="JZ3451" s="29"/>
      <c r="KA3451" s="29"/>
      <c r="KB3451" s="29"/>
      <c r="KC3451" s="29"/>
      <c r="KD3451" s="29"/>
      <c r="KE3451" s="29"/>
      <c r="KF3451" s="29"/>
      <c r="KG3451" s="29"/>
      <c r="KH3451" s="29"/>
      <c r="KI3451" s="29"/>
      <c r="KJ3451" s="29"/>
      <c r="KK3451" s="29"/>
      <c r="KL3451" s="29"/>
      <c r="KM3451" s="29"/>
      <c r="KN3451" s="29"/>
      <c r="KO3451" s="29"/>
      <c r="KP3451" s="29"/>
      <c r="KQ3451" s="29"/>
      <c r="KR3451" s="29"/>
      <c r="KS3451" s="29"/>
      <c r="KT3451" s="29"/>
      <c r="KU3451" s="29"/>
      <c r="KV3451" s="29"/>
      <c r="KW3451" s="29"/>
      <c r="KX3451" s="29"/>
      <c r="KY3451" s="29"/>
      <c r="KZ3451" s="29"/>
      <c r="LA3451" s="29"/>
      <c r="LB3451" s="29"/>
      <c r="LC3451" s="29"/>
      <c r="LD3451" s="29"/>
      <c r="LE3451" s="29"/>
      <c r="LF3451" s="29"/>
      <c r="LG3451" s="29"/>
      <c r="LH3451" s="29"/>
      <c r="LI3451" s="29"/>
      <c r="LJ3451" s="29"/>
      <c r="LK3451" s="29"/>
      <c r="LL3451" s="29"/>
      <c r="LM3451" s="29"/>
      <c r="LN3451" s="29"/>
      <c r="LO3451" s="29"/>
      <c r="LP3451" s="29"/>
      <c r="LQ3451" s="29"/>
      <c r="LR3451" s="29"/>
      <c r="LS3451" s="29"/>
      <c r="LT3451" s="29"/>
      <c r="LU3451" s="29"/>
      <c r="LV3451" s="29"/>
      <c r="LW3451" s="29"/>
      <c r="LX3451" s="29"/>
      <c r="LY3451" s="29"/>
      <c r="LZ3451" s="29"/>
      <c r="MA3451" s="29"/>
      <c r="MB3451" s="29"/>
      <c r="MC3451" s="29"/>
      <c r="MD3451" s="29"/>
      <c r="ME3451" s="29"/>
      <c r="MF3451" s="29"/>
      <c r="MG3451" s="29"/>
      <c r="MH3451" s="29"/>
      <c r="MI3451" s="29"/>
      <c r="MJ3451" s="29"/>
      <c r="MK3451" s="29"/>
      <c r="ML3451" s="29"/>
      <c r="MM3451" s="29"/>
      <c r="MN3451" s="29"/>
      <c r="MO3451" s="29"/>
      <c r="MP3451" s="29"/>
      <c r="MQ3451" s="29"/>
      <c r="MR3451" s="29"/>
      <c r="MS3451" s="29"/>
      <c r="MT3451" s="29"/>
      <c r="MU3451" s="29"/>
      <c r="MV3451" s="29"/>
      <c r="MW3451" s="29"/>
      <c r="MX3451" s="29"/>
      <c r="MY3451" s="29"/>
      <c r="MZ3451" s="29"/>
      <c r="NA3451" s="29"/>
      <c r="NB3451" s="29"/>
      <c r="NC3451" s="29"/>
      <c r="ND3451" s="29"/>
      <c r="NE3451" s="29"/>
      <c r="NF3451" s="29"/>
      <c r="NG3451" s="29"/>
      <c r="NH3451" s="29"/>
      <c r="NI3451" s="29"/>
      <c r="NJ3451" s="29"/>
      <c r="NK3451" s="29"/>
      <c r="NL3451" s="29"/>
      <c r="NM3451" s="29"/>
      <c r="NN3451" s="29"/>
      <c r="NO3451" s="29"/>
      <c r="NP3451" s="29"/>
      <c r="NQ3451" s="29"/>
      <c r="NR3451" s="29"/>
      <c r="NS3451" s="29"/>
      <c r="NT3451" s="29"/>
      <c r="NU3451" s="29"/>
      <c r="NV3451" s="29"/>
      <c r="NW3451" s="29"/>
      <c r="NX3451" s="29"/>
      <c r="NY3451" s="29"/>
      <c r="NZ3451" s="29"/>
      <c r="OA3451" s="29"/>
      <c r="OB3451" s="29"/>
      <c r="OC3451" s="29"/>
      <c r="OD3451" s="29"/>
      <c r="OE3451" s="29"/>
      <c r="OF3451" s="29"/>
      <c r="OG3451" s="29"/>
      <c r="OH3451" s="29"/>
    </row>
    <row r="3452" spans="1:398" ht="16.5" customHeight="1">
      <c r="A3452" s="41" t="s">
        <v>8908</v>
      </c>
      <c r="B3452" s="41"/>
      <c r="C3452" s="368"/>
      <c r="D3452" s="41"/>
      <c r="E3452" s="318" t="s">
        <v>35</v>
      </c>
      <c r="F3452" s="318" t="s">
        <v>2156</v>
      </c>
      <c r="G3452" s="318" t="s">
        <v>2715</v>
      </c>
      <c r="H3452" s="319">
        <v>2003</v>
      </c>
      <c r="I3452" s="320">
        <v>1</v>
      </c>
      <c r="J3452" s="320">
        <v>0</v>
      </c>
      <c r="K3452" s="320">
        <v>0</v>
      </c>
      <c r="L3452" s="16" t="s">
        <v>2716</v>
      </c>
      <c r="M3452" s="106"/>
      <c r="N3452" s="16" t="s">
        <v>2570</v>
      </c>
      <c r="O3452" s="17">
        <v>8760</v>
      </c>
      <c r="P3452" s="17">
        <v>0</v>
      </c>
      <c r="Q3452" s="17">
        <v>0</v>
      </c>
      <c r="R3452" s="18" t="s">
        <v>33</v>
      </c>
      <c r="S3452" s="19">
        <v>60</v>
      </c>
      <c r="T3452" s="19">
        <v>110</v>
      </c>
      <c r="U3452" s="19">
        <v>2</v>
      </c>
      <c r="V3452" s="19">
        <v>0</v>
      </c>
      <c r="W3452" s="20">
        <v>0.35</v>
      </c>
      <c r="X3452" s="21">
        <v>3066</v>
      </c>
      <c r="Y3452" s="22" t="s">
        <v>33</v>
      </c>
      <c r="Z3452" s="14"/>
      <c r="AA3452" s="24"/>
      <c r="AB3452" s="14"/>
      <c r="AC3452" s="14"/>
      <c r="AD3452" s="25"/>
      <c r="AE3452" s="26"/>
      <c r="AF3452" s="27"/>
      <c r="AG3452" s="309"/>
      <c r="AH3452" s="309"/>
      <c r="AI3452" s="309"/>
      <c r="AJ3452" s="309"/>
      <c r="AK3452" s="309"/>
      <c r="AL3452" s="309"/>
      <c r="AM3452" s="309"/>
      <c r="AN3452" s="309"/>
      <c r="AO3452" s="309"/>
      <c r="AP3452" s="29"/>
      <c r="AQ3452" s="29"/>
      <c r="AR3452" s="29"/>
      <c r="AS3452" s="29"/>
      <c r="AT3452" s="29"/>
      <c r="AU3452" s="29"/>
      <c r="AV3452" s="29"/>
      <c r="AW3452" s="29"/>
      <c r="AX3452" s="29"/>
      <c r="AY3452" s="29"/>
      <c r="AZ3452" s="29"/>
      <c r="BA3452" s="29"/>
      <c r="BB3452" s="29"/>
      <c r="BC3452" s="29"/>
      <c r="BD3452" s="29"/>
      <c r="BE3452" s="29"/>
      <c r="BF3452" s="29"/>
      <c r="BG3452" s="29"/>
      <c r="BH3452" s="29"/>
      <c r="BI3452" s="29"/>
      <c r="BJ3452" s="29"/>
      <c r="BK3452" s="29"/>
      <c r="BL3452" s="29"/>
      <c r="BM3452" s="29"/>
      <c r="BN3452" s="29"/>
      <c r="BO3452" s="29"/>
      <c r="BP3452" s="29"/>
      <c r="BQ3452" s="29"/>
      <c r="BR3452" s="29"/>
      <c r="BS3452" s="29"/>
      <c r="BT3452" s="29"/>
      <c r="BU3452" s="29"/>
      <c r="BV3452" s="29"/>
      <c r="BW3452" s="29"/>
      <c r="BX3452" s="29"/>
      <c r="BY3452" s="29"/>
      <c r="BZ3452" s="29"/>
      <c r="CA3452" s="29"/>
      <c r="CB3452" s="29"/>
      <c r="CC3452" s="29"/>
      <c r="CD3452" s="29"/>
      <c r="CE3452" s="29"/>
      <c r="CF3452" s="29"/>
      <c r="CG3452" s="29"/>
      <c r="CH3452" s="29"/>
      <c r="CI3452" s="29"/>
      <c r="CJ3452" s="29"/>
      <c r="CK3452" s="29"/>
      <c r="CL3452" s="29"/>
      <c r="CM3452" s="29"/>
      <c r="CN3452" s="29"/>
      <c r="CO3452" s="29"/>
      <c r="CP3452" s="29"/>
      <c r="CQ3452" s="29"/>
      <c r="CR3452" s="29"/>
      <c r="CS3452" s="29"/>
      <c r="CT3452" s="29"/>
      <c r="CU3452" s="29"/>
      <c r="CV3452" s="29"/>
      <c r="CW3452" s="29"/>
      <c r="CX3452" s="29"/>
      <c r="CY3452" s="29"/>
      <c r="CZ3452" s="29"/>
      <c r="DA3452" s="29"/>
      <c r="DB3452" s="29"/>
      <c r="DC3452" s="29"/>
      <c r="DD3452" s="29"/>
      <c r="DE3452" s="29"/>
      <c r="DF3452" s="29"/>
      <c r="DG3452" s="29"/>
      <c r="DH3452" s="29"/>
      <c r="DI3452" s="29"/>
      <c r="DJ3452" s="29"/>
      <c r="DK3452" s="29"/>
      <c r="DL3452" s="29"/>
      <c r="DM3452" s="29"/>
      <c r="DN3452" s="29"/>
      <c r="DO3452" s="29"/>
      <c r="DP3452" s="29"/>
      <c r="DQ3452" s="29"/>
      <c r="DR3452" s="29"/>
      <c r="DS3452" s="29"/>
      <c r="DT3452" s="29"/>
      <c r="DU3452" s="29"/>
      <c r="DV3452" s="29"/>
      <c r="DW3452" s="29"/>
      <c r="DX3452" s="29"/>
      <c r="DY3452" s="29"/>
      <c r="DZ3452" s="29"/>
      <c r="EA3452" s="29"/>
      <c r="EB3452" s="29"/>
      <c r="EC3452" s="29"/>
      <c r="ED3452" s="29"/>
      <c r="EE3452" s="29"/>
      <c r="EF3452" s="29"/>
      <c r="EG3452" s="29"/>
      <c r="EH3452" s="29"/>
      <c r="EI3452" s="29"/>
      <c r="EJ3452" s="29"/>
      <c r="EK3452" s="29"/>
      <c r="EL3452" s="29"/>
      <c r="EM3452" s="29"/>
      <c r="EN3452" s="29"/>
      <c r="EO3452" s="29"/>
      <c r="EP3452" s="29"/>
      <c r="EQ3452" s="29"/>
      <c r="ER3452" s="29"/>
      <c r="ES3452" s="29"/>
      <c r="ET3452" s="29"/>
      <c r="EU3452" s="29"/>
      <c r="EV3452" s="29"/>
      <c r="EW3452" s="29"/>
      <c r="EX3452" s="29"/>
      <c r="EY3452" s="29"/>
      <c r="EZ3452" s="29"/>
      <c r="FA3452" s="29"/>
      <c r="FB3452" s="29"/>
      <c r="FC3452" s="29"/>
      <c r="FD3452" s="29"/>
      <c r="FE3452" s="29"/>
      <c r="FF3452" s="29"/>
      <c r="FG3452" s="29"/>
      <c r="FH3452" s="29"/>
      <c r="FI3452" s="29"/>
      <c r="FJ3452" s="29"/>
      <c r="FK3452" s="29"/>
      <c r="FL3452" s="29"/>
      <c r="FM3452" s="29"/>
      <c r="FN3452" s="29"/>
      <c r="FO3452" s="29"/>
      <c r="FP3452" s="29"/>
      <c r="FQ3452" s="29"/>
      <c r="FR3452" s="29"/>
      <c r="FS3452" s="29"/>
      <c r="FT3452" s="29"/>
      <c r="FU3452" s="29"/>
      <c r="FV3452" s="29"/>
      <c r="FW3452" s="29"/>
      <c r="FX3452" s="29"/>
      <c r="FY3452" s="29"/>
      <c r="FZ3452" s="29"/>
      <c r="GA3452" s="29"/>
      <c r="GB3452" s="29"/>
      <c r="GC3452" s="29"/>
      <c r="GD3452" s="29"/>
      <c r="GE3452" s="29"/>
      <c r="GF3452" s="29"/>
      <c r="GG3452" s="29"/>
      <c r="GH3452" s="29"/>
      <c r="GI3452" s="29"/>
      <c r="GJ3452" s="29"/>
      <c r="GK3452" s="29"/>
      <c r="GL3452" s="29"/>
      <c r="GM3452" s="29"/>
      <c r="GN3452" s="29"/>
      <c r="GO3452" s="29"/>
      <c r="GP3452" s="29"/>
      <c r="GQ3452" s="29"/>
      <c r="GR3452" s="29"/>
      <c r="GS3452" s="29"/>
      <c r="GT3452" s="29"/>
      <c r="GU3452" s="29"/>
      <c r="GV3452" s="29"/>
      <c r="GW3452" s="29"/>
      <c r="GX3452" s="29"/>
      <c r="GY3452" s="29"/>
      <c r="GZ3452" s="29"/>
      <c r="HA3452" s="29"/>
      <c r="HB3452" s="29"/>
      <c r="HC3452" s="29"/>
      <c r="HD3452" s="29"/>
      <c r="HE3452" s="29"/>
      <c r="HF3452" s="29"/>
      <c r="HG3452" s="29"/>
      <c r="HH3452" s="29"/>
      <c r="HI3452" s="29"/>
      <c r="HJ3452" s="29"/>
      <c r="HK3452" s="29"/>
      <c r="HL3452" s="29"/>
      <c r="HM3452" s="29"/>
      <c r="HN3452" s="29"/>
      <c r="HO3452" s="29"/>
      <c r="HP3452" s="29"/>
      <c r="HQ3452" s="29"/>
      <c r="HR3452" s="29"/>
      <c r="HS3452" s="29"/>
      <c r="HT3452" s="29"/>
      <c r="HU3452" s="29"/>
      <c r="HV3452" s="29"/>
      <c r="HW3452" s="29"/>
      <c r="HX3452" s="29"/>
      <c r="HY3452" s="29"/>
      <c r="HZ3452" s="29"/>
      <c r="IA3452" s="29"/>
      <c r="IB3452" s="29"/>
      <c r="IC3452" s="29"/>
      <c r="ID3452" s="29"/>
      <c r="IE3452" s="29"/>
      <c r="IF3452" s="29"/>
      <c r="IG3452" s="29"/>
      <c r="IH3452" s="29"/>
      <c r="II3452" s="29"/>
      <c r="IJ3452" s="29"/>
      <c r="IK3452" s="29"/>
      <c r="IL3452" s="29"/>
      <c r="IM3452" s="29"/>
      <c r="IN3452" s="29"/>
      <c r="IO3452" s="29"/>
      <c r="IP3452" s="29"/>
      <c r="IQ3452" s="29"/>
      <c r="IR3452" s="29"/>
      <c r="IS3452" s="29"/>
      <c r="IT3452" s="29"/>
      <c r="IU3452" s="29"/>
      <c r="IV3452" s="29"/>
      <c r="IW3452" s="29"/>
      <c r="IX3452" s="29"/>
      <c r="IY3452" s="29"/>
      <c r="IZ3452" s="29"/>
      <c r="JA3452" s="29"/>
      <c r="JB3452" s="29"/>
      <c r="JC3452" s="29"/>
      <c r="JD3452" s="29"/>
      <c r="JE3452" s="29"/>
      <c r="JF3452" s="29"/>
      <c r="JG3452" s="29"/>
      <c r="JH3452" s="29"/>
      <c r="JI3452" s="29"/>
      <c r="JJ3452" s="29"/>
      <c r="JK3452" s="29"/>
      <c r="JL3452" s="29"/>
      <c r="JM3452" s="29"/>
      <c r="JN3452" s="29"/>
      <c r="JO3452" s="29"/>
      <c r="JP3452" s="29"/>
      <c r="JQ3452" s="29"/>
      <c r="JR3452" s="29"/>
      <c r="JS3452" s="29"/>
      <c r="JT3452" s="29"/>
      <c r="JU3452" s="29"/>
      <c r="JV3452" s="29"/>
      <c r="JW3452" s="29"/>
      <c r="JX3452" s="29"/>
      <c r="JY3452" s="29"/>
      <c r="JZ3452" s="29"/>
      <c r="KA3452" s="29"/>
      <c r="KB3452" s="29"/>
      <c r="KC3452" s="29"/>
      <c r="KD3452" s="29"/>
      <c r="KE3452" s="29"/>
      <c r="KF3452" s="29"/>
      <c r="KG3452" s="29"/>
      <c r="KH3452" s="29"/>
      <c r="KI3452" s="29"/>
      <c r="KJ3452" s="29"/>
      <c r="KK3452" s="29"/>
      <c r="KL3452" s="29"/>
      <c r="KM3452" s="29"/>
      <c r="KN3452" s="29"/>
      <c r="KO3452" s="29"/>
      <c r="KP3452" s="29"/>
      <c r="KQ3452" s="29"/>
      <c r="KR3452" s="29"/>
      <c r="KS3452" s="29"/>
      <c r="KT3452" s="29"/>
      <c r="KU3452" s="29"/>
      <c r="KV3452" s="29"/>
      <c r="KW3452" s="29"/>
      <c r="KX3452" s="29"/>
      <c r="KY3452" s="29"/>
      <c r="KZ3452" s="29"/>
      <c r="LA3452" s="29"/>
      <c r="LB3452" s="29"/>
      <c r="LC3452" s="29"/>
      <c r="LD3452" s="29"/>
      <c r="LE3452" s="29"/>
      <c r="LF3452" s="29"/>
      <c r="LG3452" s="29"/>
      <c r="LH3452" s="29"/>
      <c r="LI3452" s="29"/>
      <c r="LJ3452" s="29"/>
      <c r="LK3452" s="29"/>
      <c r="LL3452" s="29"/>
      <c r="LM3452" s="29"/>
      <c r="LN3452" s="29"/>
      <c r="LO3452" s="29"/>
      <c r="LP3452" s="29"/>
      <c r="LQ3452" s="29"/>
      <c r="LR3452" s="29"/>
      <c r="LS3452" s="29"/>
      <c r="LT3452" s="29"/>
      <c r="LU3452" s="29"/>
      <c r="LV3452" s="29"/>
      <c r="LW3452" s="29"/>
      <c r="LX3452" s="29"/>
      <c r="LY3452" s="29"/>
      <c r="LZ3452" s="29"/>
      <c r="MA3452" s="29"/>
      <c r="MB3452" s="29"/>
      <c r="MC3452" s="29"/>
      <c r="MD3452" s="29"/>
      <c r="ME3452" s="29"/>
      <c r="MF3452" s="29"/>
      <c r="MG3452" s="29"/>
      <c r="MH3452" s="29"/>
      <c r="MI3452" s="29"/>
      <c r="MJ3452" s="29"/>
      <c r="MK3452" s="29"/>
      <c r="ML3452" s="29"/>
      <c r="MM3452" s="29"/>
      <c r="MN3452" s="29"/>
      <c r="MO3452" s="29"/>
      <c r="MP3452" s="29"/>
      <c r="MQ3452" s="29"/>
      <c r="MR3452" s="29"/>
      <c r="MS3452" s="29"/>
      <c r="MT3452" s="29"/>
      <c r="MU3452" s="29"/>
      <c r="MV3452" s="29"/>
      <c r="MW3452" s="29"/>
      <c r="MX3452" s="29"/>
      <c r="MY3452" s="29"/>
      <c r="MZ3452" s="29"/>
      <c r="NA3452" s="29"/>
      <c r="NB3452" s="29"/>
      <c r="NC3452" s="29"/>
      <c r="ND3452" s="29"/>
      <c r="NE3452" s="29"/>
      <c r="NF3452" s="29"/>
      <c r="NG3452" s="29"/>
      <c r="NH3452" s="29"/>
      <c r="NI3452" s="29"/>
      <c r="NJ3452" s="29"/>
      <c r="NK3452" s="29"/>
      <c r="NL3452" s="29"/>
      <c r="NM3452" s="29"/>
      <c r="NN3452" s="29"/>
      <c r="NO3452" s="29"/>
      <c r="NP3452" s="29"/>
      <c r="NQ3452" s="29"/>
      <c r="NR3452" s="29"/>
      <c r="NS3452" s="29"/>
      <c r="NT3452" s="29"/>
      <c r="NU3452" s="29"/>
      <c r="NV3452" s="29"/>
      <c r="NW3452" s="29"/>
      <c r="NX3452" s="29"/>
      <c r="NY3452" s="29"/>
      <c r="NZ3452" s="29"/>
      <c r="OA3452" s="29"/>
      <c r="OB3452" s="29"/>
      <c r="OC3452" s="29"/>
      <c r="OD3452" s="29"/>
      <c r="OE3452" s="29"/>
      <c r="OF3452" s="29"/>
      <c r="OG3452" s="29"/>
      <c r="OH3452" s="29"/>
    </row>
    <row r="3453" spans="1:398" ht="16.5" customHeight="1">
      <c r="A3453" s="41" t="s">
        <v>8908</v>
      </c>
      <c r="B3453" s="41"/>
      <c r="C3453" s="368"/>
      <c r="D3453" s="41"/>
      <c r="E3453" s="321" t="s">
        <v>35</v>
      </c>
      <c r="F3453" s="321" t="s">
        <v>2628</v>
      </c>
      <c r="G3453" s="321" t="s">
        <v>2629</v>
      </c>
      <c r="H3453" s="319">
        <v>2008</v>
      </c>
      <c r="I3453" s="308">
        <v>1</v>
      </c>
      <c r="J3453" s="308">
        <v>0</v>
      </c>
      <c r="K3453" s="308">
        <v>0</v>
      </c>
      <c r="L3453" s="16" t="s">
        <v>2589</v>
      </c>
      <c r="M3453" s="106"/>
      <c r="N3453" s="16" t="s">
        <v>2570</v>
      </c>
      <c r="O3453" s="17">
        <v>8760</v>
      </c>
      <c r="P3453" s="17">
        <v>0</v>
      </c>
      <c r="Q3453" s="17">
        <v>0</v>
      </c>
      <c r="R3453" s="18" t="s">
        <v>33</v>
      </c>
      <c r="S3453" s="19">
        <v>60</v>
      </c>
      <c r="T3453" s="19">
        <v>110</v>
      </c>
      <c r="U3453" s="19">
        <v>2</v>
      </c>
      <c r="V3453" s="19">
        <v>0</v>
      </c>
      <c r="W3453" s="20">
        <v>0.35</v>
      </c>
      <c r="X3453" s="21">
        <v>3066</v>
      </c>
      <c r="Y3453" s="22" t="s">
        <v>33</v>
      </c>
      <c r="Z3453" s="14"/>
      <c r="AA3453" s="24"/>
      <c r="AB3453" s="14"/>
      <c r="AC3453" s="14"/>
      <c r="AD3453" s="25"/>
      <c r="AE3453" s="26"/>
      <c r="AF3453" s="27"/>
      <c r="AG3453" s="309"/>
      <c r="AH3453" s="309"/>
      <c r="AI3453" s="309"/>
      <c r="AJ3453" s="309"/>
      <c r="AK3453" s="309"/>
      <c r="AL3453" s="309"/>
      <c r="AM3453" s="309"/>
      <c r="AN3453" s="309"/>
      <c r="AO3453" s="309"/>
      <c r="AP3453" s="29"/>
      <c r="AQ3453" s="29"/>
      <c r="AR3453" s="29"/>
      <c r="AS3453" s="29"/>
      <c r="AT3453" s="29"/>
      <c r="AU3453" s="29"/>
      <c r="AV3453" s="29"/>
      <c r="AW3453" s="29"/>
      <c r="AX3453" s="29"/>
      <c r="AY3453" s="29"/>
      <c r="AZ3453" s="29"/>
      <c r="BA3453" s="29"/>
      <c r="BB3453" s="29"/>
      <c r="BC3453" s="29"/>
      <c r="BD3453" s="29"/>
      <c r="BE3453" s="29"/>
      <c r="BF3453" s="29"/>
      <c r="BG3453" s="29"/>
      <c r="BH3453" s="29"/>
      <c r="BI3453" s="29"/>
      <c r="BJ3453" s="29"/>
      <c r="BK3453" s="29"/>
      <c r="BL3453" s="29"/>
      <c r="BM3453" s="29"/>
      <c r="BN3453" s="29"/>
      <c r="BO3453" s="29"/>
      <c r="BP3453" s="29"/>
      <c r="BQ3453" s="29"/>
      <c r="BR3453" s="29"/>
      <c r="BS3453" s="29"/>
      <c r="BT3453" s="29"/>
      <c r="BU3453" s="29"/>
      <c r="BV3453" s="29"/>
      <c r="BW3453" s="29"/>
      <c r="BX3453" s="29"/>
      <c r="BY3453" s="29"/>
      <c r="BZ3453" s="29"/>
      <c r="CA3453" s="29"/>
      <c r="CB3453" s="29"/>
      <c r="CC3453" s="29"/>
      <c r="CD3453" s="29"/>
      <c r="CE3453" s="29"/>
      <c r="CF3453" s="29"/>
      <c r="CG3453" s="29"/>
      <c r="CH3453" s="29"/>
      <c r="CI3453" s="29"/>
      <c r="CJ3453" s="29"/>
      <c r="CK3453" s="29"/>
      <c r="CL3453" s="29"/>
      <c r="CM3453" s="29"/>
      <c r="CN3453" s="29"/>
      <c r="CO3453" s="29"/>
      <c r="CP3453" s="29"/>
      <c r="CQ3453" s="29"/>
      <c r="CR3453" s="29"/>
      <c r="CS3453" s="29"/>
      <c r="CT3453" s="29"/>
      <c r="CU3453" s="29"/>
      <c r="CV3453" s="29"/>
      <c r="CW3453" s="29"/>
      <c r="CX3453" s="29"/>
      <c r="CY3453" s="29"/>
      <c r="CZ3453" s="29"/>
      <c r="DA3453" s="29"/>
      <c r="DB3453" s="29"/>
      <c r="DC3453" s="29"/>
      <c r="DD3453" s="29"/>
      <c r="DE3453" s="29"/>
      <c r="DF3453" s="29"/>
      <c r="DG3453" s="29"/>
      <c r="DH3453" s="29"/>
      <c r="DI3453" s="29"/>
      <c r="DJ3453" s="29"/>
      <c r="DK3453" s="29"/>
      <c r="DL3453" s="29"/>
      <c r="DM3453" s="29"/>
      <c r="DN3453" s="29"/>
      <c r="DO3453" s="29"/>
      <c r="DP3453" s="29"/>
      <c r="DQ3453" s="29"/>
      <c r="DR3453" s="29"/>
      <c r="DS3453" s="29"/>
      <c r="DT3453" s="29"/>
      <c r="DU3453" s="29"/>
      <c r="DV3453" s="29"/>
      <c r="DW3453" s="29"/>
      <c r="DX3453" s="29"/>
      <c r="DY3453" s="29"/>
      <c r="DZ3453" s="29"/>
      <c r="EA3453" s="29"/>
      <c r="EB3453" s="29"/>
      <c r="EC3453" s="29"/>
      <c r="ED3453" s="29"/>
      <c r="EE3453" s="29"/>
      <c r="EF3453" s="29"/>
      <c r="EG3453" s="29"/>
      <c r="EH3453" s="29"/>
      <c r="EI3453" s="29"/>
      <c r="EJ3453" s="29"/>
      <c r="EK3453" s="29"/>
      <c r="EL3453" s="29"/>
      <c r="EM3453" s="29"/>
      <c r="EN3453" s="29"/>
      <c r="EO3453" s="29"/>
      <c r="EP3453" s="29"/>
      <c r="EQ3453" s="29"/>
      <c r="ER3453" s="29"/>
      <c r="ES3453" s="29"/>
      <c r="ET3453" s="29"/>
      <c r="EU3453" s="29"/>
      <c r="EV3453" s="29"/>
      <c r="EW3453" s="29"/>
      <c r="EX3453" s="29"/>
      <c r="EY3453" s="29"/>
      <c r="EZ3453" s="29"/>
      <c r="FA3453" s="29"/>
      <c r="FB3453" s="29"/>
      <c r="FC3453" s="29"/>
      <c r="FD3453" s="29"/>
      <c r="FE3453" s="29"/>
      <c r="FF3453" s="29"/>
      <c r="FG3453" s="29"/>
      <c r="FH3453" s="29"/>
      <c r="FI3453" s="29"/>
      <c r="FJ3453" s="29"/>
      <c r="FK3453" s="29"/>
      <c r="FL3453" s="29"/>
      <c r="FM3453" s="29"/>
      <c r="FN3453" s="29"/>
      <c r="FO3453" s="29"/>
      <c r="FP3453" s="29"/>
      <c r="FQ3453" s="29"/>
      <c r="FR3453" s="29"/>
      <c r="FS3453" s="29"/>
      <c r="FT3453" s="29"/>
      <c r="FU3453" s="29"/>
      <c r="FV3453" s="29"/>
      <c r="FW3453" s="29"/>
      <c r="FX3453" s="29"/>
      <c r="FY3453" s="29"/>
      <c r="FZ3453" s="29"/>
      <c r="GA3453" s="29"/>
      <c r="GB3453" s="29"/>
      <c r="GC3453" s="29"/>
      <c r="GD3453" s="29"/>
      <c r="GE3453" s="29"/>
      <c r="GF3453" s="29"/>
      <c r="GG3453" s="29"/>
      <c r="GH3453" s="29"/>
      <c r="GI3453" s="29"/>
      <c r="GJ3453" s="29"/>
      <c r="GK3453" s="29"/>
      <c r="GL3453" s="29"/>
      <c r="GM3453" s="29"/>
      <c r="GN3453" s="29"/>
      <c r="GO3453" s="29"/>
      <c r="GP3453" s="29"/>
      <c r="GQ3453" s="29"/>
      <c r="GR3453" s="29"/>
      <c r="GS3453" s="29"/>
      <c r="GT3453" s="29"/>
      <c r="GU3453" s="29"/>
      <c r="GV3453" s="29"/>
      <c r="GW3453" s="29"/>
      <c r="GX3453" s="29"/>
      <c r="GY3453" s="29"/>
      <c r="GZ3453" s="29"/>
      <c r="HA3453" s="29"/>
      <c r="HB3453" s="29"/>
      <c r="HC3453" s="29"/>
      <c r="HD3453" s="29"/>
      <c r="HE3453" s="29"/>
      <c r="HF3453" s="29"/>
      <c r="HG3453" s="29"/>
      <c r="HH3453" s="29"/>
      <c r="HI3453" s="29"/>
      <c r="HJ3453" s="29"/>
      <c r="HK3453" s="29"/>
      <c r="HL3453" s="29"/>
      <c r="HM3453" s="29"/>
      <c r="HN3453" s="29"/>
      <c r="HO3453" s="29"/>
      <c r="HP3453" s="29"/>
      <c r="HQ3453" s="29"/>
      <c r="HR3453" s="29"/>
      <c r="HS3453" s="29"/>
      <c r="HT3453" s="29"/>
      <c r="HU3453" s="29"/>
      <c r="HV3453" s="29"/>
      <c r="HW3453" s="29"/>
      <c r="HX3453" s="29"/>
      <c r="HY3453" s="29"/>
      <c r="HZ3453" s="29"/>
      <c r="IA3453" s="29"/>
      <c r="IB3453" s="29"/>
      <c r="IC3453" s="29"/>
      <c r="ID3453" s="29"/>
      <c r="IE3453" s="29"/>
      <c r="IF3453" s="29"/>
      <c r="IG3453" s="29"/>
      <c r="IH3453" s="29"/>
      <c r="II3453" s="29"/>
      <c r="IJ3453" s="29"/>
      <c r="IK3453" s="29"/>
      <c r="IL3453" s="29"/>
      <c r="IM3453" s="29"/>
      <c r="IN3453" s="29"/>
      <c r="IO3453" s="29"/>
      <c r="IP3453" s="29"/>
      <c r="IQ3453" s="29"/>
      <c r="IR3453" s="29"/>
      <c r="IS3453" s="29"/>
      <c r="IT3453" s="29"/>
      <c r="IU3453" s="29"/>
      <c r="IV3453" s="29"/>
      <c r="IW3453" s="29"/>
      <c r="IX3453" s="29"/>
      <c r="IY3453" s="29"/>
      <c r="IZ3453" s="29"/>
      <c r="JA3453" s="29"/>
      <c r="JB3453" s="29"/>
      <c r="JC3453" s="29"/>
      <c r="JD3453" s="29"/>
      <c r="JE3453" s="29"/>
      <c r="JF3453" s="29"/>
      <c r="JG3453" s="29"/>
      <c r="JH3453" s="29"/>
      <c r="JI3453" s="29"/>
      <c r="JJ3453" s="29"/>
      <c r="JK3453" s="29"/>
      <c r="JL3453" s="29"/>
      <c r="JM3453" s="29"/>
      <c r="JN3453" s="29"/>
      <c r="JO3453" s="29"/>
      <c r="JP3453" s="29"/>
      <c r="JQ3453" s="29"/>
      <c r="JR3453" s="29"/>
      <c r="JS3453" s="29"/>
      <c r="JT3453" s="29"/>
      <c r="JU3453" s="29"/>
      <c r="JV3453" s="29"/>
      <c r="JW3453" s="29"/>
      <c r="JX3453" s="29"/>
      <c r="JY3453" s="29"/>
      <c r="JZ3453" s="29"/>
      <c r="KA3453" s="29"/>
      <c r="KB3453" s="29"/>
      <c r="KC3453" s="29"/>
      <c r="KD3453" s="29"/>
      <c r="KE3453" s="29"/>
      <c r="KF3453" s="29"/>
      <c r="KG3453" s="29"/>
      <c r="KH3453" s="29"/>
      <c r="KI3453" s="29"/>
      <c r="KJ3453" s="29"/>
      <c r="KK3453" s="29"/>
      <c r="KL3453" s="29"/>
      <c r="KM3453" s="29"/>
      <c r="KN3453" s="29"/>
      <c r="KO3453" s="29"/>
      <c r="KP3453" s="29"/>
      <c r="KQ3453" s="29"/>
      <c r="KR3453" s="29"/>
      <c r="KS3453" s="29"/>
      <c r="KT3453" s="29"/>
      <c r="KU3453" s="29"/>
      <c r="KV3453" s="29"/>
      <c r="KW3453" s="29"/>
      <c r="KX3453" s="29"/>
      <c r="KY3453" s="29"/>
      <c r="KZ3453" s="29"/>
      <c r="LA3453" s="29"/>
      <c r="LB3453" s="29"/>
      <c r="LC3453" s="29"/>
      <c r="LD3453" s="29"/>
      <c r="LE3453" s="29"/>
      <c r="LF3453" s="29"/>
      <c r="LG3453" s="29"/>
      <c r="LH3453" s="29"/>
      <c r="LI3453" s="29"/>
      <c r="LJ3453" s="29"/>
      <c r="LK3453" s="29"/>
      <c r="LL3453" s="29"/>
      <c r="LM3453" s="29"/>
      <c r="LN3453" s="29"/>
      <c r="LO3453" s="29"/>
      <c r="LP3453" s="29"/>
      <c r="LQ3453" s="29"/>
      <c r="LR3453" s="29"/>
      <c r="LS3453" s="29"/>
      <c r="LT3453" s="29"/>
      <c r="LU3453" s="29"/>
      <c r="LV3453" s="29"/>
      <c r="LW3453" s="29"/>
      <c r="LX3453" s="29"/>
      <c r="LY3453" s="29"/>
      <c r="LZ3453" s="29"/>
      <c r="MA3453" s="29"/>
      <c r="MB3453" s="29"/>
      <c r="MC3453" s="29"/>
      <c r="MD3453" s="29"/>
      <c r="ME3453" s="29"/>
      <c r="MF3453" s="29"/>
      <c r="MG3453" s="29"/>
      <c r="MH3453" s="29"/>
      <c r="MI3453" s="29"/>
      <c r="MJ3453" s="29"/>
      <c r="MK3453" s="29"/>
      <c r="ML3453" s="29"/>
      <c r="MM3453" s="29"/>
      <c r="MN3453" s="29"/>
      <c r="MO3453" s="29"/>
      <c r="MP3453" s="29"/>
      <c r="MQ3453" s="29"/>
      <c r="MR3453" s="29"/>
      <c r="MS3453" s="29"/>
      <c r="MT3453" s="29"/>
      <c r="MU3453" s="29"/>
      <c r="MV3453" s="29"/>
      <c r="MW3453" s="29"/>
      <c r="MX3453" s="29"/>
      <c r="MY3453" s="29"/>
      <c r="MZ3453" s="29"/>
      <c r="NA3453" s="29"/>
      <c r="NB3453" s="29"/>
      <c r="NC3453" s="29"/>
      <c r="ND3453" s="29"/>
      <c r="NE3453" s="29"/>
      <c r="NF3453" s="29"/>
      <c r="NG3453" s="29"/>
      <c r="NH3453" s="29"/>
      <c r="NI3453" s="29"/>
      <c r="NJ3453" s="29"/>
      <c r="NK3453" s="29"/>
      <c r="NL3453" s="29"/>
      <c r="NM3453" s="29"/>
      <c r="NN3453" s="29"/>
      <c r="NO3453" s="29"/>
      <c r="NP3453" s="29"/>
      <c r="NQ3453" s="29"/>
      <c r="NR3453" s="29"/>
      <c r="NS3453" s="29"/>
      <c r="NT3453" s="29"/>
      <c r="NU3453" s="29"/>
      <c r="NV3453" s="29"/>
      <c r="NW3453" s="29"/>
      <c r="NX3453" s="29"/>
      <c r="NY3453" s="29"/>
      <c r="NZ3453" s="29"/>
      <c r="OA3453" s="29"/>
      <c r="OB3453" s="29"/>
      <c r="OC3453" s="29"/>
      <c r="OD3453" s="29"/>
      <c r="OE3453" s="29"/>
      <c r="OF3453" s="29"/>
      <c r="OG3453" s="29"/>
      <c r="OH3453" s="29"/>
    </row>
    <row r="3454" spans="1:398" ht="16.5" customHeight="1">
      <c r="A3454" s="41" t="s">
        <v>8908</v>
      </c>
      <c r="B3454" s="41"/>
      <c r="C3454" s="368"/>
      <c r="D3454" s="41"/>
      <c r="E3454" s="321" t="s">
        <v>35</v>
      </c>
      <c r="F3454" s="321" t="s">
        <v>83</v>
      </c>
      <c r="G3454" s="321" t="s">
        <v>2630</v>
      </c>
      <c r="H3454" s="319">
        <v>2009</v>
      </c>
      <c r="I3454" s="308">
        <v>1</v>
      </c>
      <c r="J3454" s="308">
        <v>0</v>
      </c>
      <c r="K3454" s="308">
        <v>0</v>
      </c>
      <c r="L3454" s="16" t="s">
        <v>2589</v>
      </c>
      <c r="M3454" s="106"/>
      <c r="N3454" s="16" t="s">
        <v>2570</v>
      </c>
      <c r="O3454" s="17">
        <v>8760</v>
      </c>
      <c r="P3454" s="17">
        <v>0</v>
      </c>
      <c r="Q3454" s="17">
        <v>0</v>
      </c>
      <c r="R3454" s="18" t="s">
        <v>33</v>
      </c>
      <c r="S3454" s="19">
        <v>60</v>
      </c>
      <c r="T3454" s="19">
        <v>110</v>
      </c>
      <c r="U3454" s="19">
        <v>2</v>
      </c>
      <c r="V3454" s="19">
        <v>0</v>
      </c>
      <c r="W3454" s="20">
        <v>0.35</v>
      </c>
      <c r="X3454" s="21">
        <v>3066</v>
      </c>
      <c r="Y3454" s="22" t="s">
        <v>33</v>
      </c>
      <c r="Z3454" s="14"/>
      <c r="AA3454" s="24"/>
      <c r="AB3454" s="14"/>
      <c r="AC3454" s="14"/>
      <c r="AD3454" s="25"/>
      <c r="AE3454" s="26"/>
      <c r="AF3454" s="27"/>
      <c r="AG3454" s="309"/>
      <c r="AH3454" s="309"/>
      <c r="AI3454" s="309"/>
      <c r="AJ3454" s="309"/>
      <c r="AK3454" s="309"/>
      <c r="AL3454" s="309"/>
      <c r="AM3454" s="309"/>
      <c r="AN3454" s="309"/>
      <c r="AO3454" s="309"/>
      <c r="AP3454" s="29"/>
      <c r="AQ3454" s="29"/>
      <c r="AR3454" s="29"/>
      <c r="AS3454" s="29"/>
      <c r="AT3454" s="29"/>
      <c r="AU3454" s="29"/>
      <c r="AV3454" s="29"/>
      <c r="AW3454" s="29"/>
      <c r="AX3454" s="29"/>
      <c r="AY3454" s="29"/>
      <c r="AZ3454" s="29"/>
      <c r="BA3454" s="29"/>
      <c r="BB3454" s="29"/>
      <c r="BC3454" s="29"/>
      <c r="BD3454" s="29"/>
      <c r="BE3454" s="29"/>
      <c r="BF3454" s="29"/>
      <c r="BG3454" s="29"/>
      <c r="BH3454" s="29"/>
      <c r="BI3454" s="29"/>
      <c r="BJ3454" s="29"/>
      <c r="BK3454" s="29"/>
      <c r="BL3454" s="29"/>
      <c r="BM3454" s="29"/>
      <c r="BN3454" s="29"/>
      <c r="BO3454" s="29"/>
      <c r="BP3454" s="29"/>
      <c r="BQ3454" s="29"/>
      <c r="BR3454" s="29"/>
      <c r="BS3454" s="29"/>
      <c r="BT3454" s="29"/>
      <c r="BU3454" s="29"/>
      <c r="BV3454" s="29"/>
      <c r="BW3454" s="29"/>
      <c r="BX3454" s="29"/>
      <c r="BY3454" s="29"/>
      <c r="BZ3454" s="29"/>
      <c r="CA3454" s="29"/>
      <c r="CB3454" s="29"/>
      <c r="CC3454" s="29"/>
      <c r="CD3454" s="29"/>
      <c r="CE3454" s="29"/>
      <c r="CF3454" s="29"/>
      <c r="CG3454" s="29"/>
      <c r="CH3454" s="29"/>
      <c r="CI3454" s="29"/>
      <c r="CJ3454" s="29"/>
      <c r="CK3454" s="29"/>
      <c r="CL3454" s="29"/>
      <c r="CM3454" s="29"/>
      <c r="CN3454" s="29"/>
      <c r="CO3454" s="29"/>
      <c r="CP3454" s="29"/>
      <c r="CQ3454" s="29"/>
      <c r="CR3454" s="29"/>
      <c r="CS3454" s="29"/>
      <c r="CT3454" s="29"/>
      <c r="CU3454" s="29"/>
      <c r="CV3454" s="29"/>
      <c r="CW3454" s="29"/>
      <c r="CX3454" s="29"/>
      <c r="CY3454" s="29"/>
      <c r="CZ3454" s="29"/>
      <c r="DA3454" s="29"/>
      <c r="DB3454" s="29"/>
      <c r="DC3454" s="29"/>
      <c r="DD3454" s="29"/>
      <c r="DE3454" s="29"/>
      <c r="DF3454" s="29"/>
      <c r="DG3454" s="29"/>
      <c r="DH3454" s="29"/>
      <c r="DI3454" s="29"/>
      <c r="DJ3454" s="29"/>
      <c r="DK3454" s="29"/>
      <c r="DL3454" s="29"/>
      <c r="DM3454" s="29"/>
      <c r="DN3454" s="29"/>
      <c r="DO3454" s="29"/>
      <c r="DP3454" s="29"/>
      <c r="DQ3454" s="29"/>
      <c r="DR3454" s="29"/>
      <c r="DS3454" s="29"/>
      <c r="DT3454" s="29"/>
      <c r="DU3454" s="29"/>
      <c r="DV3454" s="29"/>
      <c r="DW3454" s="29"/>
      <c r="DX3454" s="29"/>
      <c r="DY3454" s="29"/>
      <c r="DZ3454" s="29"/>
      <c r="EA3454" s="29"/>
      <c r="EB3454" s="29"/>
      <c r="EC3454" s="29"/>
      <c r="ED3454" s="29"/>
      <c r="EE3454" s="29"/>
      <c r="EF3454" s="29"/>
      <c r="EG3454" s="29"/>
      <c r="EH3454" s="29"/>
      <c r="EI3454" s="29"/>
      <c r="EJ3454" s="29"/>
      <c r="EK3454" s="29"/>
      <c r="EL3454" s="29"/>
      <c r="EM3454" s="29"/>
      <c r="EN3454" s="29"/>
      <c r="EO3454" s="29"/>
      <c r="EP3454" s="29"/>
      <c r="EQ3454" s="29"/>
      <c r="ER3454" s="29"/>
      <c r="ES3454" s="29"/>
      <c r="ET3454" s="29"/>
      <c r="EU3454" s="29"/>
      <c r="EV3454" s="29"/>
      <c r="EW3454" s="29"/>
      <c r="EX3454" s="29"/>
      <c r="EY3454" s="29"/>
      <c r="EZ3454" s="29"/>
      <c r="FA3454" s="29"/>
      <c r="FB3454" s="29"/>
      <c r="FC3454" s="29"/>
      <c r="FD3454" s="29"/>
      <c r="FE3454" s="29"/>
      <c r="FF3454" s="29"/>
      <c r="FG3454" s="29"/>
      <c r="FH3454" s="29"/>
      <c r="FI3454" s="29"/>
      <c r="FJ3454" s="29"/>
      <c r="FK3454" s="29"/>
      <c r="FL3454" s="29"/>
      <c r="FM3454" s="29"/>
      <c r="FN3454" s="29"/>
      <c r="FO3454" s="29"/>
      <c r="FP3454" s="29"/>
      <c r="FQ3454" s="29"/>
      <c r="FR3454" s="29"/>
      <c r="FS3454" s="29"/>
      <c r="FT3454" s="29"/>
      <c r="FU3454" s="29"/>
      <c r="FV3454" s="29"/>
      <c r="FW3454" s="29"/>
      <c r="FX3454" s="29"/>
      <c r="FY3454" s="29"/>
      <c r="FZ3454" s="29"/>
      <c r="GA3454" s="29"/>
      <c r="GB3454" s="29"/>
      <c r="GC3454" s="29"/>
      <c r="GD3454" s="29"/>
      <c r="GE3454" s="29"/>
      <c r="GF3454" s="29"/>
      <c r="GG3454" s="29"/>
      <c r="GH3454" s="29"/>
      <c r="GI3454" s="29"/>
      <c r="GJ3454" s="29"/>
      <c r="GK3454" s="29"/>
      <c r="GL3454" s="29"/>
      <c r="GM3454" s="29"/>
      <c r="GN3454" s="29"/>
      <c r="GO3454" s="29"/>
      <c r="GP3454" s="29"/>
      <c r="GQ3454" s="29"/>
      <c r="GR3454" s="29"/>
      <c r="GS3454" s="29"/>
      <c r="GT3454" s="29"/>
      <c r="GU3454" s="29"/>
      <c r="GV3454" s="29"/>
      <c r="GW3454" s="29"/>
      <c r="GX3454" s="29"/>
      <c r="GY3454" s="29"/>
      <c r="GZ3454" s="29"/>
      <c r="HA3454" s="29"/>
      <c r="HB3454" s="29"/>
      <c r="HC3454" s="29"/>
      <c r="HD3454" s="29"/>
      <c r="HE3454" s="29"/>
      <c r="HF3454" s="29"/>
      <c r="HG3454" s="29"/>
      <c r="HH3454" s="29"/>
      <c r="HI3454" s="29"/>
      <c r="HJ3454" s="29"/>
      <c r="HK3454" s="29"/>
      <c r="HL3454" s="29"/>
      <c r="HM3454" s="29"/>
      <c r="HN3454" s="29"/>
      <c r="HO3454" s="29"/>
      <c r="HP3454" s="29"/>
      <c r="HQ3454" s="29"/>
      <c r="HR3454" s="29"/>
      <c r="HS3454" s="29"/>
      <c r="HT3454" s="29"/>
      <c r="HU3454" s="29"/>
      <c r="HV3454" s="29"/>
      <c r="HW3454" s="29"/>
      <c r="HX3454" s="29"/>
      <c r="HY3454" s="29"/>
      <c r="HZ3454" s="29"/>
      <c r="IA3454" s="29"/>
      <c r="IB3454" s="29"/>
      <c r="IC3454" s="29"/>
      <c r="ID3454" s="29"/>
      <c r="IE3454" s="29"/>
      <c r="IF3454" s="29"/>
      <c r="IG3454" s="29"/>
      <c r="IH3454" s="29"/>
      <c r="II3454" s="29"/>
      <c r="IJ3454" s="29"/>
      <c r="IK3454" s="29"/>
      <c r="IL3454" s="29"/>
      <c r="IM3454" s="29"/>
      <c r="IN3454" s="29"/>
      <c r="IO3454" s="29"/>
      <c r="IP3454" s="29"/>
      <c r="IQ3454" s="29"/>
      <c r="IR3454" s="29"/>
      <c r="IS3454" s="29"/>
      <c r="IT3454" s="29"/>
      <c r="IU3454" s="29"/>
      <c r="IV3454" s="29"/>
      <c r="IW3454" s="29"/>
      <c r="IX3454" s="29"/>
      <c r="IY3454" s="29"/>
      <c r="IZ3454" s="29"/>
      <c r="JA3454" s="29"/>
      <c r="JB3454" s="29"/>
      <c r="JC3454" s="29"/>
      <c r="JD3454" s="29"/>
      <c r="JE3454" s="29"/>
      <c r="JF3454" s="29"/>
      <c r="JG3454" s="29"/>
      <c r="JH3454" s="29"/>
      <c r="JI3454" s="29"/>
      <c r="JJ3454" s="29"/>
      <c r="JK3454" s="29"/>
      <c r="JL3454" s="29"/>
      <c r="JM3454" s="29"/>
      <c r="JN3454" s="29"/>
      <c r="JO3454" s="29"/>
      <c r="JP3454" s="29"/>
      <c r="JQ3454" s="29"/>
      <c r="JR3454" s="29"/>
      <c r="JS3454" s="29"/>
      <c r="JT3454" s="29"/>
      <c r="JU3454" s="29"/>
      <c r="JV3454" s="29"/>
      <c r="JW3454" s="29"/>
      <c r="JX3454" s="29"/>
      <c r="JY3454" s="29"/>
      <c r="JZ3454" s="29"/>
      <c r="KA3454" s="29"/>
      <c r="KB3454" s="29"/>
      <c r="KC3454" s="29"/>
      <c r="KD3454" s="29"/>
      <c r="KE3454" s="29"/>
      <c r="KF3454" s="29"/>
      <c r="KG3454" s="29"/>
      <c r="KH3454" s="29"/>
      <c r="KI3454" s="29"/>
      <c r="KJ3454" s="29"/>
      <c r="KK3454" s="29"/>
      <c r="KL3454" s="29"/>
      <c r="KM3454" s="29"/>
      <c r="KN3454" s="29"/>
      <c r="KO3454" s="29"/>
      <c r="KP3454" s="29"/>
      <c r="KQ3454" s="29"/>
      <c r="KR3454" s="29"/>
      <c r="KS3454" s="29"/>
      <c r="KT3454" s="29"/>
      <c r="KU3454" s="29"/>
      <c r="KV3454" s="29"/>
      <c r="KW3454" s="29"/>
      <c r="KX3454" s="29"/>
      <c r="KY3454" s="29"/>
      <c r="KZ3454" s="29"/>
      <c r="LA3454" s="29"/>
      <c r="LB3454" s="29"/>
      <c r="LC3454" s="29"/>
      <c r="LD3454" s="29"/>
      <c r="LE3454" s="29"/>
      <c r="LF3454" s="29"/>
      <c r="LG3454" s="29"/>
      <c r="LH3454" s="29"/>
      <c r="LI3454" s="29"/>
      <c r="LJ3454" s="29"/>
      <c r="LK3454" s="29"/>
      <c r="LL3454" s="29"/>
      <c r="LM3454" s="29"/>
      <c r="LN3454" s="29"/>
      <c r="LO3454" s="29"/>
      <c r="LP3454" s="29"/>
      <c r="LQ3454" s="29"/>
      <c r="LR3454" s="29"/>
      <c r="LS3454" s="29"/>
      <c r="LT3454" s="29"/>
      <c r="LU3454" s="29"/>
      <c r="LV3454" s="29"/>
      <c r="LW3454" s="29"/>
      <c r="LX3454" s="29"/>
      <c r="LY3454" s="29"/>
      <c r="LZ3454" s="29"/>
      <c r="MA3454" s="29"/>
      <c r="MB3454" s="29"/>
      <c r="MC3454" s="29"/>
      <c r="MD3454" s="29"/>
      <c r="ME3454" s="29"/>
      <c r="MF3454" s="29"/>
      <c r="MG3454" s="29"/>
      <c r="MH3454" s="29"/>
      <c r="MI3454" s="29"/>
      <c r="MJ3454" s="29"/>
      <c r="MK3454" s="29"/>
      <c r="ML3454" s="29"/>
      <c r="MM3454" s="29"/>
      <c r="MN3454" s="29"/>
      <c r="MO3454" s="29"/>
      <c r="MP3454" s="29"/>
      <c r="MQ3454" s="29"/>
      <c r="MR3454" s="29"/>
      <c r="MS3454" s="29"/>
      <c r="MT3454" s="29"/>
      <c r="MU3454" s="29"/>
      <c r="MV3454" s="29"/>
      <c r="MW3454" s="29"/>
      <c r="MX3454" s="29"/>
      <c r="MY3454" s="29"/>
      <c r="MZ3454" s="29"/>
      <c r="NA3454" s="29"/>
      <c r="NB3454" s="29"/>
      <c r="NC3454" s="29"/>
      <c r="ND3454" s="29"/>
      <c r="NE3454" s="29"/>
      <c r="NF3454" s="29"/>
      <c r="NG3454" s="29"/>
      <c r="NH3454" s="29"/>
      <c r="NI3454" s="29"/>
      <c r="NJ3454" s="29"/>
      <c r="NK3454" s="29"/>
      <c r="NL3454" s="29"/>
      <c r="NM3454" s="29"/>
      <c r="NN3454" s="29"/>
      <c r="NO3454" s="29"/>
      <c r="NP3454" s="29"/>
      <c r="NQ3454" s="29"/>
      <c r="NR3454" s="29"/>
      <c r="NS3454" s="29"/>
      <c r="NT3454" s="29"/>
      <c r="NU3454" s="29"/>
      <c r="NV3454" s="29"/>
      <c r="NW3454" s="29"/>
      <c r="NX3454" s="29"/>
      <c r="NY3454" s="29"/>
      <c r="NZ3454" s="29"/>
      <c r="OA3454" s="29"/>
      <c r="OB3454" s="29"/>
      <c r="OC3454" s="29"/>
      <c r="OD3454" s="29"/>
      <c r="OE3454" s="29"/>
      <c r="OF3454" s="29"/>
      <c r="OG3454" s="29"/>
      <c r="OH3454" s="29"/>
    </row>
    <row r="3455" spans="1:398" ht="16.5" customHeight="1">
      <c r="A3455" s="41" t="s">
        <v>8908</v>
      </c>
      <c r="B3455" s="41"/>
      <c r="C3455" s="368"/>
      <c r="D3455" s="41"/>
      <c r="E3455" s="321" t="s">
        <v>2631</v>
      </c>
      <c r="F3455" s="321" t="s">
        <v>2632</v>
      </c>
      <c r="G3455" s="321" t="s">
        <v>2633</v>
      </c>
      <c r="H3455" s="319">
        <v>2016</v>
      </c>
      <c r="I3455" s="308">
        <v>1</v>
      </c>
      <c r="J3455" s="308">
        <v>0</v>
      </c>
      <c r="K3455" s="308">
        <v>0</v>
      </c>
      <c r="L3455" s="16" t="s">
        <v>2589</v>
      </c>
      <c r="M3455" s="106"/>
      <c r="N3455" s="16" t="s">
        <v>2570</v>
      </c>
      <c r="O3455" s="17">
        <v>8760</v>
      </c>
      <c r="P3455" s="17">
        <v>0</v>
      </c>
      <c r="Q3455" s="17">
        <v>0</v>
      </c>
      <c r="R3455" s="18" t="s">
        <v>33</v>
      </c>
      <c r="S3455" s="19">
        <v>60</v>
      </c>
      <c r="T3455" s="19">
        <v>110</v>
      </c>
      <c r="U3455" s="19">
        <v>3.18</v>
      </c>
      <c r="V3455" s="19">
        <v>0</v>
      </c>
      <c r="W3455" s="20">
        <v>0.35</v>
      </c>
      <c r="X3455" s="21">
        <v>3066</v>
      </c>
      <c r="Y3455" s="22" t="s">
        <v>33</v>
      </c>
      <c r="Z3455" s="14"/>
      <c r="AA3455" s="24"/>
      <c r="AB3455" s="14"/>
      <c r="AC3455" s="14"/>
      <c r="AD3455" s="25"/>
      <c r="AE3455" s="26"/>
      <c r="AF3455" s="27"/>
      <c r="AG3455" s="309"/>
      <c r="AH3455" s="309"/>
      <c r="AI3455" s="309"/>
      <c r="AJ3455" s="309"/>
      <c r="AK3455" s="309"/>
      <c r="AL3455" s="309"/>
      <c r="AM3455" s="309"/>
      <c r="AN3455" s="309"/>
      <c r="AO3455" s="309"/>
      <c r="AP3455" s="29"/>
      <c r="AQ3455" s="29"/>
      <c r="AR3455" s="29"/>
      <c r="AS3455" s="29"/>
      <c r="AT3455" s="29"/>
      <c r="AU3455" s="29"/>
      <c r="AV3455" s="29"/>
      <c r="AW3455" s="29"/>
      <c r="AX3455" s="29"/>
      <c r="AY3455" s="29"/>
      <c r="AZ3455" s="29"/>
      <c r="BA3455" s="29"/>
      <c r="BB3455" s="29"/>
      <c r="BC3455" s="29"/>
      <c r="BD3455" s="29"/>
      <c r="BE3455" s="29"/>
      <c r="BF3455" s="29"/>
      <c r="BG3455" s="29"/>
      <c r="BH3455" s="29"/>
      <c r="BI3455" s="29"/>
      <c r="BJ3455" s="29"/>
      <c r="BK3455" s="29"/>
      <c r="BL3455" s="29"/>
      <c r="BM3455" s="29"/>
      <c r="BN3455" s="29"/>
      <c r="BO3455" s="29"/>
      <c r="BP3455" s="29"/>
      <c r="BQ3455" s="29"/>
      <c r="BR3455" s="29"/>
      <c r="BS3455" s="29"/>
      <c r="BT3455" s="29"/>
      <c r="BU3455" s="29"/>
      <c r="BV3455" s="29"/>
      <c r="BW3455" s="29"/>
      <c r="BX3455" s="29"/>
      <c r="BY3455" s="29"/>
      <c r="BZ3455" s="29"/>
      <c r="CA3455" s="29"/>
      <c r="CB3455" s="29"/>
      <c r="CC3455" s="29"/>
      <c r="CD3455" s="29"/>
      <c r="CE3455" s="29"/>
      <c r="CF3455" s="29"/>
      <c r="CG3455" s="29"/>
      <c r="CH3455" s="29"/>
      <c r="CI3455" s="29"/>
      <c r="CJ3455" s="29"/>
      <c r="CK3455" s="29"/>
      <c r="CL3455" s="29"/>
      <c r="CM3455" s="29"/>
      <c r="CN3455" s="29"/>
      <c r="CO3455" s="29"/>
      <c r="CP3455" s="29"/>
      <c r="CQ3455" s="29"/>
      <c r="CR3455" s="29"/>
      <c r="CS3455" s="29"/>
      <c r="CT3455" s="29"/>
      <c r="CU3455" s="29"/>
      <c r="CV3455" s="29"/>
      <c r="CW3455" s="29"/>
      <c r="CX3455" s="29"/>
      <c r="CY3455" s="29"/>
      <c r="CZ3455" s="29"/>
      <c r="DA3455" s="29"/>
      <c r="DB3455" s="29"/>
      <c r="DC3455" s="29"/>
      <c r="DD3455" s="29"/>
      <c r="DE3455" s="29"/>
      <c r="DF3455" s="29"/>
      <c r="DG3455" s="29"/>
      <c r="DH3455" s="29"/>
      <c r="DI3455" s="29"/>
      <c r="DJ3455" s="29"/>
      <c r="DK3455" s="29"/>
      <c r="DL3455" s="29"/>
      <c r="DM3455" s="29"/>
      <c r="DN3455" s="29"/>
      <c r="DO3455" s="29"/>
      <c r="DP3455" s="29"/>
      <c r="DQ3455" s="29"/>
      <c r="DR3455" s="29"/>
      <c r="DS3455" s="29"/>
      <c r="DT3455" s="29"/>
      <c r="DU3455" s="29"/>
      <c r="DV3455" s="29"/>
      <c r="DW3455" s="29"/>
      <c r="DX3455" s="29"/>
      <c r="DY3455" s="29"/>
      <c r="DZ3455" s="29"/>
      <c r="EA3455" s="29"/>
      <c r="EB3455" s="29"/>
      <c r="EC3455" s="29"/>
      <c r="ED3455" s="29"/>
      <c r="EE3455" s="29"/>
      <c r="EF3455" s="29"/>
      <c r="EG3455" s="29"/>
      <c r="EH3455" s="29"/>
      <c r="EI3455" s="29"/>
      <c r="EJ3455" s="29"/>
      <c r="EK3455" s="29"/>
      <c r="EL3455" s="29"/>
      <c r="EM3455" s="29"/>
      <c r="EN3455" s="29"/>
      <c r="EO3455" s="29"/>
      <c r="EP3455" s="29"/>
      <c r="EQ3455" s="29"/>
      <c r="ER3455" s="29"/>
      <c r="ES3455" s="29"/>
      <c r="ET3455" s="29"/>
      <c r="EU3455" s="29"/>
      <c r="EV3455" s="29"/>
      <c r="EW3455" s="29"/>
      <c r="EX3455" s="29"/>
      <c r="EY3455" s="29"/>
      <c r="EZ3455" s="29"/>
      <c r="FA3455" s="29"/>
      <c r="FB3455" s="29"/>
      <c r="FC3455" s="29"/>
      <c r="FD3455" s="29"/>
      <c r="FE3455" s="29"/>
      <c r="FF3455" s="29"/>
      <c r="FG3455" s="29"/>
      <c r="FH3455" s="29"/>
      <c r="FI3455" s="29"/>
      <c r="FJ3455" s="29"/>
      <c r="FK3455" s="29"/>
      <c r="FL3455" s="29"/>
      <c r="FM3455" s="29"/>
      <c r="FN3455" s="29"/>
      <c r="FO3455" s="29"/>
      <c r="FP3455" s="29"/>
      <c r="FQ3455" s="29"/>
      <c r="FR3455" s="29"/>
      <c r="FS3455" s="29"/>
      <c r="FT3455" s="29"/>
      <c r="FU3455" s="29"/>
      <c r="FV3455" s="29"/>
      <c r="FW3455" s="29"/>
      <c r="FX3455" s="29"/>
      <c r="FY3455" s="29"/>
      <c r="FZ3455" s="29"/>
      <c r="GA3455" s="29"/>
      <c r="GB3455" s="29"/>
      <c r="GC3455" s="29"/>
      <c r="GD3455" s="29"/>
      <c r="GE3455" s="29"/>
      <c r="GF3455" s="29"/>
      <c r="GG3455" s="29"/>
      <c r="GH3455" s="29"/>
      <c r="GI3455" s="29"/>
      <c r="GJ3455" s="29"/>
      <c r="GK3455" s="29"/>
      <c r="GL3455" s="29"/>
      <c r="GM3455" s="29"/>
      <c r="GN3455" s="29"/>
      <c r="GO3455" s="29"/>
      <c r="GP3455" s="29"/>
      <c r="GQ3455" s="29"/>
      <c r="GR3455" s="29"/>
      <c r="GS3455" s="29"/>
      <c r="GT3455" s="29"/>
      <c r="GU3455" s="29"/>
      <c r="GV3455" s="29"/>
      <c r="GW3455" s="29"/>
      <c r="GX3455" s="29"/>
      <c r="GY3455" s="29"/>
      <c r="GZ3455" s="29"/>
      <c r="HA3455" s="29"/>
      <c r="HB3455" s="29"/>
      <c r="HC3455" s="29"/>
      <c r="HD3455" s="29"/>
      <c r="HE3455" s="29"/>
      <c r="HF3455" s="29"/>
      <c r="HG3455" s="29"/>
      <c r="HH3455" s="29"/>
      <c r="HI3455" s="29"/>
      <c r="HJ3455" s="29"/>
      <c r="HK3455" s="29"/>
      <c r="HL3455" s="29"/>
      <c r="HM3455" s="29"/>
      <c r="HN3455" s="29"/>
      <c r="HO3455" s="29"/>
      <c r="HP3455" s="29"/>
      <c r="HQ3455" s="29"/>
      <c r="HR3455" s="29"/>
      <c r="HS3455" s="29"/>
      <c r="HT3455" s="29"/>
      <c r="HU3455" s="29"/>
      <c r="HV3455" s="29"/>
      <c r="HW3455" s="29"/>
      <c r="HX3455" s="29"/>
      <c r="HY3455" s="29"/>
      <c r="HZ3455" s="29"/>
      <c r="IA3455" s="29"/>
      <c r="IB3455" s="29"/>
      <c r="IC3455" s="29"/>
      <c r="ID3455" s="29"/>
      <c r="IE3455" s="29"/>
      <c r="IF3455" s="29"/>
      <c r="IG3455" s="29"/>
      <c r="IH3455" s="29"/>
      <c r="II3455" s="29"/>
      <c r="IJ3455" s="29"/>
      <c r="IK3455" s="29"/>
      <c r="IL3455" s="29"/>
      <c r="IM3455" s="29"/>
      <c r="IN3455" s="29"/>
      <c r="IO3455" s="29"/>
      <c r="IP3455" s="29"/>
      <c r="IQ3455" s="29"/>
      <c r="IR3455" s="29"/>
      <c r="IS3455" s="29"/>
      <c r="IT3455" s="29"/>
      <c r="IU3455" s="29"/>
      <c r="IV3455" s="29"/>
      <c r="IW3455" s="29"/>
      <c r="IX3455" s="29"/>
      <c r="IY3455" s="29"/>
      <c r="IZ3455" s="29"/>
      <c r="JA3455" s="29"/>
      <c r="JB3455" s="29"/>
      <c r="JC3455" s="29"/>
      <c r="JD3455" s="29"/>
      <c r="JE3455" s="29"/>
      <c r="JF3455" s="29"/>
      <c r="JG3455" s="29"/>
      <c r="JH3455" s="29"/>
      <c r="JI3455" s="29"/>
      <c r="JJ3455" s="29"/>
      <c r="JK3455" s="29"/>
      <c r="JL3455" s="29"/>
      <c r="JM3455" s="29"/>
      <c r="JN3455" s="29"/>
      <c r="JO3455" s="29"/>
      <c r="JP3455" s="29"/>
      <c r="JQ3455" s="29"/>
      <c r="JR3455" s="29"/>
      <c r="JS3455" s="29"/>
      <c r="JT3455" s="29"/>
      <c r="JU3455" s="29"/>
      <c r="JV3455" s="29"/>
      <c r="JW3455" s="29"/>
      <c r="JX3455" s="29"/>
      <c r="JY3455" s="29"/>
      <c r="JZ3455" s="29"/>
      <c r="KA3455" s="29"/>
      <c r="KB3455" s="29"/>
      <c r="KC3455" s="29"/>
      <c r="KD3455" s="29"/>
      <c r="KE3455" s="29"/>
      <c r="KF3455" s="29"/>
      <c r="KG3455" s="29"/>
      <c r="KH3455" s="29"/>
      <c r="KI3455" s="29"/>
      <c r="KJ3455" s="29"/>
      <c r="KK3455" s="29"/>
      <c r="KL3455" s="29"/>
      <c r="KM3455" s="29"/>
      <c r="KN3455" s="29"/>
      <c r="KO3455" s="29"/>
      <c r="KP3455" s="29"/>
      <c r="KQ3455" s="29"/>
      <c r="KR3455" s="29"/>
      <c r="KS3455" s="29"/>
      <c r="KT3455" s="29"/>
      <c r="KU3455" s="29"/>
      <c r="KV3455" s="29"/>
      <c r="KW3455" s="29"/>
      <c r="KX3455" s="29"/>
      <c r="KY3455" s="29"/>
      <c r="KZ3455" s="29"/>
      <c r="LA3455" s="29"/>
      <c r="LB3455" s="29"/>
      <c r="LC3455" s="29"/>
      <c r="LD3455" s="29"/>
      <c r="LE3455" s="29"/>
      <c r="LF3455" s="29"/>
      <c r="LG3455" s="29"/>
      <c r="LH3455" s="29"/>
      <c r="LI3455" s="29"/>
      <c r="LJ3455" s="29"/>
      <c r="LK3455" s="29"/>
      <c r="LL3455" s="29"/>
      <c r="LM3455" s="29"/>
      <c r="LN3455" s="29"/>
      <c r="LO3455" s="29"/>
      <c r="LP3455" s="29"/>
      <c r="LQ3455" s="29"/>
      <c r="LR3455" s="29"/>
      <c r="LS3455" s="29"/>
      <c r="LT3455" s="29"/>
      <c r="LU3455" s="29"/>
      <c r="LV3455" s="29"/>
      <c r="LW3455" s="29"/>
      <c r="LX3455" s="29"/>
      <c r="LY3455" s="29"/>
      <c r="LZ3455" s="29"/>
      <c r="MA3455" s="29"/>
      <c r="MB3455" s="29"/>
      <c r="MC3455" s="29"/>
      <c r="MD3455" s="29"/>
      <c r="ME3455" s="29"/>
      <c r="MF3455" s="29"/>
      <c r="MG3455" s="29"/>
      <c r="MH3455" s="29"/>
      <c r="MI3455" s="29"/>
      <c r="MJ3455" s="29"/>
      <c r="MK3455" s="29"/>
      <c r="ML3455" s="29"/>
      <c r="MM3455" s="29"/>
      <c r="MN3455" s="29"/>
      <c r="MO3455" s="29"/>
      <c r="MP3455" s="29"/>
      <c r="MQ3455" s="29"/>
      <c r="MR3455" s="29"/>
      <c r="MS3455" s="29"/>
      <c r="MT3455" s="29"/>
      <c r="MU3455" s="29"/>
      <c r="MV3455" s="29"/>
      <c r="MW3455" s="29"/>
      <c r="MX3455" s="29"/>
      <c r="MY3455" s="29"/>
      <c r="MZ3455" s="29"/>
      <c r="NA3455" s="29"/>
      <c r="NB3455" s="29"/>
      <c r="NC3455" s="29"/>
      <c r="ND3455" s="29"/>
      <c r="NE3455" s="29"/>
      <c r="NF3455" s="29"/>
      <c r="NG3455" s="29"/>
      <c r="NH3455" s="29"/>
      <c r="NI3455" s="29"/>
      <c r="NJ3455" s="29"/>
      <c r="NK3455" s="29"/>
      <c r="NL3455" s="29"/>
      <c r="NM3455" s="29"/>
      <c r="NN3455" s="29"/>
      <c r="NO3455" s="29"/>
      <c r="NP3455" s="29"/>
      <c r="NQ3455" s="29"/>
      <c r="NR3455" s="29"/>
      <c r="NS3455" s="29"/>
      <c r="NT3455" s="29"/>
      <c r="NU3455" s="29"/>
      <c r="NV3455" s="29"/>
      <c r="NW3455" s="29"/>
      <c r="NX3455" s="29"/>
      <c r="NY3455" s="29"/>
      <c r="NZ3455" s="29"/>
      <c r="OA3455" s="29"/>
      <c r="OB3455" s="29"/>
      <c r="OC3455" s="29"/>
      <c r="OD3455" s="29"/>
      <c r="OE3455" s="29"/>
      <c r="OF3455" s="29"/>
      <c r="OG3455" s="29"/>
      <c r="OH3455" s="29"/>
    </row>
    <row r="3456" spans="1:398" ht="16.5" customHeight="1">
      <c r="A3456" s="41" t="s">
        <v>8908</v>
      </c>
      <c r="B3456" s="41"/>
      <c r="C3456" s="368"/>
      <c r="D3456" s="41"/>
      <c r="E3456" s="308" t="s">
        <v>35</v>
      </c>
      <c r="F3456" s="308" t="s">
        <v>125</v>
      </c>
      <c r="G3456" s="308" t="s">
        <v>111</v>
      </c>
      <c r="H3456" s="308">
        <v>2006</v>
      </c>
      <c r="I3456" s="308">
        <v>8</v>
      </c>
      <c r="J3456" s="308">
        <v>0</v>
      </c>
      <c r="K3456" s="308">
        <v>0</v>
      </c>
      <c r="L3456" s="16" t="s">
        <v>2602</v>
      </c>
      <c r="M3456" s="106"/>
      <c r="N3456" s="16" t="s">
        <v>2570</v>
      </c>
      <c r="O3456" s="17">
        <v>8760</v>
      </c>
      <c r="P3456" s="17">
        <v>0</v>
      </c>
      <c r="Q3456" s="17">
        <v>0</v>
      </c>
      <c r="R3456" s="18" t="s">
        <v>33</v>
      </c>
      <c r="S3456" s="19">
        <v>60</v>
      </c>
      <c r="T3456" s="19">
        <v>110</v>
      </c>
      <c r="U3456" s="19">
        <v>2</v>
      </c>
      <c r="V3456" s="19">
        <v>0</v>
      </c>
      <c r="W3456" s="20">
        <v>0.35</v>
      </c>
      <c r="X3456" s="21">
        <v>24528</v>
      </c>
      <c r="Y3456" s="22" t="s">
        <v>33</v>
      </c>
      <c r="Z3456" s="14"/>
      <c r="AA3456" s="24"/>
      <c r="AB3456" s="14"/>
      <c r="AC3456" s="14"/>
      <c r="AD3456" s="25"/>
      <c r="AE3456" s="26"/>
      <c r="AF3456" s="27"/>
      <c r="AG3456" s="309"/>
      <c r="AH3456" s="309"/>
      <c r="AI3456" s="309"/>
      <c r="AJ3456" s="309"/>
      <c r="AK3456" s="309"/>
      <c r="AL3456" s="309"/>
      <c r="AM3456" s="309"/>
      <c r="AN3456" s="309"/>
      <c r="AO3456" s="309"/>
      <c r="AP3456" s="29"/>
      <c r="AQ3456" s="29"/>
      <c r="AR3456" s="29"/>
      <c r="AS3456" s="29"/>
      <c r="AT3456" s="29"/>
      <c r="AU3456" s="29"/>
      <c r="AV3456" s="29"/>
      <c r="AW3456" s="29"/>
      <c r="AX3456" s="29"/>
      <c r="AY3456" s="29"/>
      <c r="AZ3456" s="29"/>
      <c r="BA3456" s="29"/>
      <c r="BB3456" s="29"/>
      <c r="BC3456" s="29"/>
      <c r="BD3456" s="29"/>
      <c r="BE3456" s="29"/>
      <c r="BF3456" s="29"/>
      <c r="BG3456" s="29"/>
      <c r="BH3456" s="29"/>
      <c r="BI3456" s="29"/>
      <c r="BJ3456" s="29"/>
      <c r="BK3456" s="29"/>
      <c r="BL3456" s="29"/>
      <c r="BM3456" s="29"/>
      <c r="BN3456" s="29"/>
      <c r="BO3456" s="29"/>
      <c r="BP3456" s="29"/>
      <c r="BQ3456" s="29"/>
      <c r="BR3456" s="29"/>
      <c r="BS3456" s="29"/>
      <c r="BT3456" s="29"/>
      <c r="BU3456" s="29"/>
      <c r="BV3456" s="29"/>
      <c r="BW3456" s="29"/>
      <c r="BX3456" s="29"/>
      <c r="BY3456" s="29"/>
      <c r="BZ3456" s="29"/>
      <c r="CA3456" s="29"/>
      <c r="CB3456" s="29"/>
      <c r="CC3456" s="29"/>
      <c r="CD3456" s="29"/>
      <c r="CE3456" s="29"/>
      <c r="CF3456" s="29"/>
      <c r="CG3456" s="29"/>
      <c r="CH3456" s="29"/>
      <c r="CI3456" s="29"/>
      <c r="CJ3456" s="29"/>
      <c r="CK3456" s="29"/>
      <c r="CL3456" s="29"/>
      <c r="CM3456" s="29"/>
      <c r="CN3456" s="29"/>
      <c r="CO3456" s="29"/>
      <c r="CP3456" s="29"/>
      <c r="CQ3456" s="29"/>
      <c r="CR3456" s="29"/>
      <c r="CS3456" s="29"/>
      <c r="CT3456" s="29"/>
      <c r="CU3456" s="29"/>
      <c r="CV3456" s="29"/>
      <c r="CW3456" s="29"/>
      <c r="CX3456" s="29"/>
      <c r="CY3456" s="29"/>
      <c r="CZ3456" s="29"/>
      <c r="DA3456" s="29"/>
      <c r="DB3456" s="29"/>
      <c r="DC3456" s="29"/>
      <c r="DD3456" s="29"/>
      <c r="DE3456" s="29"/>
      <c r="DF3456" s="29"/>
      <c r="DG3456" s="29"/>
      <c r="DH3456" s="29"/>
      <c r="DI3456" s="29"/>
      <c r="DJ3456" s="29"/>
      <c r="DK3456" s="29"/>
      <c r="DL3456" s="29"/>
      <c r="DM3456" s="29"/>
      <c r="DN3456" s="29"/>
      <c r="DO3456" s="29"/>
      <c r="DP3456" s="29"/>
      <c r="DQ3456" s="29"/>
      <c r="DR3456" s="29"/>
      <c r="DS3456" s="29"/>
      <c r="DT3456" s="29"/>
      <c r="DU3456" s="29"/>
      <c r="DV3456" s="29"/>
      <c r="DW3456" s="29"/>
      <c r="DX3456" s="29"/>
      <c r="DY3456" s="29"/>
      <c r="DZ3456" s="29"/>
      <c r="EA3456" s="29"/>
      <c r="EB3456" s="29"/>
      <c r="EC3456" s="29"/>
      <c r="ED3456" s="29"/>
      <c r="EE3456" s="29"/>
      <c r="EF3456" s="29"/>
      <c r="EG3456" s="29"/>
      <c r="EH3456" s="29"/>
      <c r="EI3456" s="29"/>
      <c r="EJ3456" s="29"/>
      <c r="EK3456" s="29"/>
      <c r="EL3456" s="29"/>
      <c r="EM3456" s="29"/>
      <c r="EN3456" s="29"/>
      <c r="EO3456" s="29"/>
      <c r="EP3456" s="29"/>
      <c r="EQ3456" s="29"/>
      <c r="ER3456" s="29"/>
      <c r="ES3456" s="29"/>
      <c r="ET3456" s="29"/>
      <c r="EU3456" s="29"/>
      <c r="EV3456" s="29"/>
      <c r="EW3456" s="29"/>
      <c r="EX3456" s="29"/>
      <c r="EY3456" s="29"/>
      <c r="EZ3456" s="29"/>
      <c r="FA3456" s="29"/>
      <c r="FB3456" s="29"/>
      <c r="FC3456" s="29"/>
      <c r="FD3456" s="29"/>
      <c r="FE3456" s="29"/>
      <c r="FF3456" s="29"/>
      <c r="FG3456" s="29"/>
      <c r="FH3456" s="29"/>
      <c r="FI3456" s="29"/>
      <c r="FJ3456" s="29"/>
      <c r="FK3456" s="29"/>
      <c r="FL3456" s="29"/>
      <c r="FM3456" s="29"/>
      <c r="FN3456" s="29"/>
      <c r="FO3456" s="29"/>
      <c r="FP3456" s="29"/>
      <c r="FQ3456" s="29"/>
      <c r="FR3456" s="29"/>
      <c r="FS3456" s="29"/>
      <c r="FT3456" s="29"/>
      <c r="FU3456" s="29"/>
      <c r="FV3456" s="29"/>
      <c r="FW3456" s="29"/>
      <c r="FX3456" s="29"/>
      <c r="FY3456" s="29"/>
      <c r="FZ3456" s="29"/>
      <c r="GA3456" s="29"/>
      <c r="GB3456" s="29"/>
      <c r="GC3456" s="29"/>
      <c r="GD3456" s="29"/>
      <c r="GE3456" s="29"/>
      <c r="GF3456" s="29"/>
      <c r="GG3456" s="29"/>
      <c r="GH3456" s="29"/>
      <c r="GI3456" s="29"/>
      <c r="GJ3456" s="29"/>
      <c r="GK3456" s="29"/>
      <c r="GL3456" s="29"/>
      <c r="GM3456" s="29"/>
      <c r="GN3456" s="29"/>
      <c r="GO3456" s="29"/>
      <c r="GP3456" s="29"/>
      <c r="GQ3456" s="29"/>
      <c r="GR3456" s="29"/>
      <c r="GS3456" s="29"/>
      <c r="GT3456" s="29"/>
      <c r="GU3456" s="29"/>
      <c r="GV3456" s="29"/>
      <c r="GW3456" s="29"/>
      <c r="GX3456" s="29"/>
      <c r="GY3456" s="29"/>
      <c r="GZ3456" s="29"/>
      <c r="HA3456" s="29"/>
      <c r="HB3456" s="29"/>
      <c r="HC3456" s="29"/>
      <c r="HD3456" s="29"/>
      <c r="HE3456" s="29"/>
      <c r="HF3456" s="29"/>
      <c r="HG3456" s="29"/>
      <c r="HH3456" s="29"/>
      <c r="HI3456" s="29"/>
      <c r="HJ3456" s="29"/>
      <c r="HK3456" s="29"/>
      <c r="HL3456" s="29"/>
      <c r="HM3456" s="29"/>
      <c r="HN3456" s="29"/>
      <c r="HO3456" s="29"/>
      <c r="HP3456" s="29"/>
      <c r="HQ3456" s="29"/>
      <c r="HR3456" s="29"/>
      <c r="HS3456" s="29"/>
      <c r="HT3456" s="29"/>
      <c r="HU3456" s="29"/>
      <c r="HV3456" s="29"/>
      <c r="HW3456" s="29"/>
      <c r="HX3456" s="29"/>
      <c r="HY3456" s="29"/>
      <c r="HZ3456" s="29"/>
      <c r="IA3456" s="29"/>
      <c r="IB3456" s="29"/>
      <c r="IC3456" s="29"/>
      <c r="ID3456" s="29"/>
      <c r="IE3456" s="29"/>
      <c r="IF3456" s="29"/>
      <c r="IG3456" s="29"/>
      <c r="IH3456" s="29"/>
      <c r="II3456" s="29"/>
      <c r="IJ3456" s="29"/>
      <c r="IK3456" s="29"/>
      <c r="IL3456" s="29"/>
      <c r="IM3456" s="29"/>
      <c r="IN3456" s="29"/>
      <c r="IO3456" s="29"/>
      <c r="IP3456" s="29"/>
      <c r="IQ3456" s="29"/>
      <c r="IR3456" s="29"/>
      <c r="IS3456" s="29"/>
      <c r="IT3456" s="29"/>
      <c r="IU3456" s="29"/>
      <c r="IV3456" s="29"/>
      <c r="IW3456" s="29"/>
      <c r="IX3456" s="29"/>
      <c r="IY3456" s="29"/>
      <c r="IZ3456" s="29"/>
      <c r="JA3456" s="29"/>
      <c r="JB3456" s="29"/>
      <c r="JC3456" s="29"/>
      <c r="JD3456" s="29"/>
      <c r="JE3456" s="29"/>
      <c r="JF3456" s="29"/>
      <c r="JG3456" s="29"/>
      <c r="JH3456" s="29"/>
      <c r="JI3456" s="29"/>
      <c r="JJ3456" s="29"/>
      <c r="JK3456" s="29"/>
      <c r="JL3456" s="29"/>
      <c r="JM3456" s="29"/>
      <c r="JN3456" s="29"/>
      <c r="JO3456" s="29"/>
      <c r="JP3456" s="29"/>
      <c r="JQ3456" s="29"/>
      <c r="JR3456" s="29"/>
      <c r="JS3456" s="29"/>
      <c r="JT3456" s="29"/>
      <c r="JU3456" s="29"/>
      <c r="JV3456" s="29"/>
      <c r="JW3456" s="29"/>
      <c r="JX3456" s="29"/>
      <c r="JY3456" s="29"/>
      <c r="JZ3456" s="29"/>
      <c r="KA3456" s="29"/>
      <c r="KB3456" s="29"/>
      <c r="KC3456" s="29"/>
      <c r="KD3456" s="29"/>
      <c r="KE3456" s="29"/>
      <c r="KF3456" s="29"/>
      <c r="KG3456" s="29"/>
      <c r="KH3456" s="29"/>
      <c r="KI3456" s="29"/>
      <c r="KJ3456" s="29"/>
      <c r="KK3456" s="29"/>
      <c r="KL3456" s="29"/>
      <c r="KM3456" s="29"/>
      <c r="KN3456" s="29"/>
      <c r="KO3456" s="29"/>
      <c r="KP3456" s="29"/>
      <c r="KQ3456" s="29"/>
      <c r="KR3456" s="29"/>
      <c r="KS3456" s="29"/>
      <c r="KT3456" s="29"/>
      <c r="KU3456" s="29"/>
      <c r="KV3456" s="29"/>
      <c r="KW3456" s="29"/>
      <c r="KX3456" s="29"/>
      <c r="KY3456" s="29"/>
      <c r="KZ3456" s="29"/>
      <c r="LA3456" s="29"/>
      <c r="LB3456" s="29"/>
      <c r="LC3456" s="29"/>
      <c r="LD3456" s="29"/>
      <c r="LE3456" s="29"/>
      <c r="LF3456" s="29"/>
      <c r="LG3456" s="29"/>
      <c r="LH3456" s="29"/>
      <c r="LI3456" s="29"/>
      <c r="LJ3456" s="29"/>
      <c r="LK3456" s="29"/>
      <c r="LL3456" s="29"/>
      <c r="LM3456" s="29"/>
      <c r="LN3456" s="29"/>
      <c r="LO3456" s="29"/>
      <c r="LP3456" s="29"/>
      <c r="LQ3456" s="29"/>
      <c r="LR3456" s="29"/>
      <c r="LS3456" s="29"/>
      <c r="LT3456" s="29"/>
      <c r="LU3456" s="29"/>
      <c r="LV3456" s="29"/>
      <c r="LW3456" s="29"/>
      <c r="LX3456" s="29"/>
      <c r="LY3456" s="29"/>
      <c r="LZ3456" s="29"/>
      <c r="MA3456" s="29"/>
      <c r="MB3456" s="29"/>
      <c r="MC3456" s="29"/>
      <c r="MD3456" s="29"/>
      <c r="ME3456" s="29"/>
      <c r="MF3456" s="29"/>
      <c r="MG3456" s="29"/>
      <c r="MH3456" s="29"/>
      <c r="MI3456" s="29"/>
      <c r="MJ3456" s="29"/>
      <c r="MK3456" s="29"/>
      <c r="ML3456" s="29"/>
      <c r="MM3456" s="29"/>
      <c r="MN3456" s="29"/>
      <c r="MO3456" s="29"/>
      <c r="MP3456" s="29"/>
      <c r="MQ3456" s="29"/>
      <c r="MR3456" s="29"/>
      <c r="MS3456" s="29"/>
      <c r="MT3456" s="29"/>
      <c r="MU3456" s="29"/>
      <c r="MV3456" s="29"/>
      <c r="MW3456" s="29"/>
      <c r="MX3456" s="29"/>
      <c r="MY3456" s="29"/>
      <c r="MZ3456" s="29"/>
      <c r="NA3456" s="29"/>
      <c r="NB3456" s="29"/>
      <c r="NC3456" s="29"/>
      <c r="ND3456" s="29"/>
      <c r="NE3456" s="29"/>
      <c r="NF3456" s="29"/>
      <c r="NG3456" s="29"/>
      <c r="NH3456" s="29"/>
      <c r="NI3456" s="29"/>
      <c r="NJ3456" s="29"/>
      <c r="NK3456" s="29"/>
      <c r="NL3456" s="29"/>
      <c r="NM3456" s="29"/>
      <c r="NN3456" s="29"/>
      <c r="NO3456" s="29"/>
      <c r="NP3456" s="29"/>
      <c r="NQ3456" s="29"/>
      <c r="NR3456" s="29"/>
      <c r="NS3456" s="29"/>
      <c r="NT3456" s="29"/>
      <c r="NU3456" s="29"/>
      <c r="NV3456" s="29"/>
      <c r="NW3456" s="29"/>
      <c r="NX3456" s="29"/>
      <c r="NY3456" s="29"/>
      <c r="NZ3456" s="29"/>
      <c r="OA3456" s="29"/>
      <c r="OB3456" s="29"/>
      <c r="OC3456" s="29"/>
      <c r="OD3456" s="29"/>
      <c r="OE3456" s="29"/>
      <c r="OF3456" s="29"/>
      <c r="OG3456" s="29"/>
      <c r="OH3456" s="29"/>
    </row>
    <row r="3457" spans="1:398" ht="16.5" customHeight="1">
      <c r="A3457" s="41" t="s">
        <v>8929</v>
      </c>
      <c r="B3457" s="41"/>
      <c r="C3457" s="368"/>
      <c r="D3457" s="2"/>
      <c r="E3457" s="308" t="s">
        <v>413</v>
      </c>
      <c r="F3457" s="308" t="s">
        <v>34</v>
      </c>
      <c r="G3457" s="308" t="s">
        <v>2617</v>
      </c>
      <c r="H3457" s="308">
        <v>2018</v>
      </c>
      <c r="I3457" s="308">
        <v>1</v>
      </c>
      <c r="J3457" s="308">
        <v>0</v>
      </c>
      <c r="K3457" s="308">
        <v>0</v>
      </c>
      <c r="L3457" s="16" t="s">
        <v>2618</v>
      </c>
      <c r="M3457" s="106"/>
      <c r="N3457" s="16" t="s">
        <v>2570</v>
      </c>
      <c r="O3457" s="17">
        <v>1920</v>
      </c>
      <c r="P3457" s="17">
        <v>0</v>
      </c>
      <c r="Q3457" s="17">
        <v>0</v>
      </c>
      <c r="R3457" s="18" t="s">
        <v>33</v>
      </c>
      <c r="S3457" s="19">
        <v>60</v>
      </c>
      <c r="T3457" s="19">
        <v>110</v>
      </c>
      <c r="U3457" s="244">
        <v>2</v>
      </c>
      <c r="V3457" s="19">
        <v>0</v>
      </c>
      <c r="W3457" s="310">
        <v>1.89</v>
      </c>
      <c r="X3457" s="21">
        <v>3628.7999999999997</v>
      </c>
      <c r="Y3457" s="22" t="s">
        <v>33</v>
      </c>
      <c r="Z3457" s="14"/>
      <c r="AA3457" s="24"/>
      <c r="AB3457" s="14"/>
      <c r="AC3457" s="14"/>
      <c r="AD3457" s="25"/>
      <c r="AE3457" s="26"/>
      <c r="AF3457" s="27"/>
      <c r="AG3457" s="309"/>
      <c r="AH3457" s="309"/>
      <c r="AI3457" s="309"/>
      <c r="AJ3457" s="309"/>
      <c r="AK3457" s="309"/>
      <c r="AL3457" s="309"/>
      <c r="AM3457" s="309"/>
      <c r="AN3457" s="309"/>
      <c r="AO3457" s="309"/>
      <c r="AP3457" s="29"/>
      <c r="AQ3457" s="29"/>
      <c r="AR3457" s="29"/>
      <c r="AS3457" s="29"/>
      <c r="AT3457" s="29"/>
      <c r="AU3457" s="29"/>
      <c r="AV3457" s="29"/>
      <c r="AW3457" s="29"/>
      <c r="AX3457" s="29"/>
      <c r="AY3457" s="29"/>
      <c r="AZ3457" s="29"/>
      <c r="BA3457" s="29"/>
      <c r="BB3457" s="29"/>
      <c r="BC3457" s="29"/>
      <c r="BD3457" s="29"/>
      <c r="BE3457" s="29"/>
      <c r="BF3457" s="29"/>
      <c r="BG3457" s="29"/>
      <c r="BH3457" s="29"/>
      <c r="BI3457" s="29"/>
      <c r="BJ3457" s="29"/>
      <c r="BK3457" s="29"/>
      <c r="BL3457" s="29"/>
      <c r="BM3457" s="29"/>
      <c r="BN3457" s="29"/>
      <c r="BO3457" s="29"/>
      <c r="BP3457" s="29"/>
      <c r="BQ3457" s="29"/>
      <c r="BR3457" s="29"/>
      <c r="BS3457" s="29"/>
      <c r="BT3457" s="29"/>
      <c r="BU3457" s="29"/>
      <c r="BV3457" s="29"/>
      <c r="BW3457" s="29"/>
      <c r="BX3457" s="29"/>
      <c r="BY3457" s="29"/>
      <c r="BZ3457" s="29"/>
      <c r="CA3457" s="29"/>
      <c r="CB3457" s="29"/>
      <c r="CC3457" s="29"/>
      <c r="CD3457" s="29"/>
      <c r="CE3457" s="29"/>
      <c r="CF3457" s="29"/>
      <c r="CG3457" s="29"/>
      <c r="CH3457" s="29"/>
      <c r="CI3457" s="29"/>
      <c r="CJ3457" s="29"/>
      <c r="CK3457" s="29"/>
      <c r="CL3457" s="29"/>
      <c r="CM3457" s="29"/>
      <c r="CN3457" s="29"/>
      <c r="CO3457" s="29"/>
      <c r="CP3457" s="29"/>
      <c r="CQ3457" s="29"/>
      <c r="CR3457" s="29"/>
      <c r="CS3457" s="29"/>
      <c r="CT3457" s="29"/>
      <c r="CU3457" s="29"/>
      <c r="CV3457" s="29"/>
      <c r="CW3457" s="29"/>
      <c r="CX3457" s="29"/>
      <c r="CY3457" s="29"/>
      <c r="CZ3457" s="29"/>
      <c r="DA3457" s="29"/>
      <c r="DB3457" s="29"/>
      <c r="DC3457" s="29"/>
      <c r="DD3457" s="29"/>
      <c r="DE3457" s="29"/>
      <c r="DF3457" s="29"/>
      <c r="DG3457" s="29"/>
      <c r="DH3457" s="29"/>
      <c r="DI3457" s="29"/>
      <c r="DJ3457" s="29"/>
      <c r="DK3457" s="29"/>
      <c r="DL3457" s="29"/>
      <c r="DM3457" s="29"/>
      <c r="DN3457" s="29"/>
      <c r="DO3457" s="29"/>
      <c r="DP3457" s="29"/>
      <c r="DQ3457" s="29"/>
      <c r="DR3457" s="29"/>
      <c r="DS3457" s="29"/>
      <c r="DT3457" s="29"/>
      <c r="DU3457" s="29"/>
      <c r="DV3457" s="29"/>
      <c r="DW3457" s="29"/>
      <c r="DX3457" s="29"/>
      <c r="DY3457" s="29"/>
      <c r="DZ3457" s="29"/>
      <c r="EA3457" s="29"/>
      <c r="EB3457" s="29"/>
      <c r="EC3457" s="29"/>
      <c r="ED3457" s="29"/>
      <c r="EE3457" s="29"/>
      <c r="EF3457" s="29"/>
      <c r="EG3457" s="29"/>
      <c r="EH3457" s="29"/>
      <c r="EI3457" s="29"/>
      <c r="EJ3457" s="29"/>
      <c r="EK3457" s="29"/>
      <c r="EL3457" s="29"/>
      <c r="EM3457" s="29"/>
      <c r="EN3457" s="29"/>
      <c r="EO3457" s="29"/>
      <c r="EP3457" s="29"/>
      <c r="EQ3457" s="29"/>
      <c r="ER3457" s="29"/>
      <c r="ES3457" s="29"/>
      <c r="ET3457" s="29"/>
      <c r="EU3457" s="29"/>
      <c r="EV3457" s="29"/>
      <c r="EW3457" s="29"/>
      <c r="EX3457" s="29"/>
      <c r="EY3457" s="29"/>
      <c r="EZ3457" s="29"/>
      <c r="FA3457" s="29"/>
      <c r="FB3457" s="29"/>
      <c r="FC3457" s="29"/>
      <c r="FD3457" s="29"/>
      <c r="FE3457" s="29"/>
      <c r="FF3457" s="29"/>
      <c r="FG3457" s="29"/>
      <c r="FH3457" s="29"/>
      <c r="FI3457" s="29"/>
      <c r="FJ3457" s="29"/>
      <c r="FK3457" s="29"/>
      <c r="FL3457" s="29"/>
      <c r="FM3457" s="29"/>
      <c r="FN3457" s="29"/>
      <c r="FO3457" s="29"/>
      <c r="FP3457" s="29"/>
      <c r="FQ3457" s="29"/>
      <c r="FR3457" s="29"/>
      <c r="FS3457" s="29"/>
      <c r="FT3457" s="29"/>
      <c r="FU3457" s="29"/>
      <c r="FV3457" s="29"/>
      <c r="FW3457" s="29"/>
      <c r="FX3457" s="29"/>
      <c r="FY3457" s="29"/>
      <c r="FZ3457" s="29"/>
      <c r="GA3457" s="29"/>
      <c r="GB3457" s="29"/>
      <c r="GC3457" s="29"/>
      <c r="GD3457" s="29"/>
      <c r="GE3457" s="29"/>
      <c r="GF3457" s="29"/>
      <c r="GG3457" s="29"/>
      <c r="GH3457" s="29"/>
      <c r="GI3457" s="29"/>
      <c r="GJ3457" s="29"/>
      <c r="GK3457" s="29"/>
      <c r="GL3457" s="29"/>
      <c r="GM3457" s="29"/>
      <c r="GN3457" s="29"/>
      <c r="GO3457" s="29"/>
      <c r="GP3457" s="29"/>
      <c r="GQ3457" s="29"/>
      <c r="GR3457" s="29"/>
      <c r="GS3457" s="29"/>
      <c r="GT3457" s="29"/>
      <c r="GU3457" s="29"/>
      <c r="GV3457" s="29"/>
      <c r="GW3457" s="29"/>
      <c r="GX3457" s="29"/>
      <c r="GY3457" s="29"/>
      <c r="GZ3457" s="29"/>
      <c r="HA3457" s="29"/>
      <c r="HB3457" s="29"/>
      <c r="HC3457" s="29"/>
      <c r="HD3457" s="29"/>
      <c r="HE3457" s="29"/>
      <c r="HF3457" s="29"/>
      <c r="HG3457" s="29"/>
      <c r="HH3457" s="29"/>
      <c r="HI3457" s="29"/>
      <c r="HJ3457" s="29"/>
      <c r="HK3457" s="29"/>
      <c r="HL3457" s="29"/>
      <c r="HM3457" s="29"/>
      <c r="HN3457" s="29"/>
      <c r="HO3457" s="29"/>
      <c r="HP3457" s="29"/>
      <c r="HQ3457" s="29"/>
      <c r="HR3457" s="29"/>
      <c r="HS3457" s="29"/>
      <c r="HT3457" s="29"/>
      <c r="HU3457" s="29"/>
      <c r="HV3457" s="29"/>
      <c r="HW3457" s="29"/>
      <c r="HX3457" s="29"/>
      <c r="HY3457" s="29"/>
      <c r="HZ3457" s="29"/>
      <c r="IA3457" s="29"/>
      <c r="IB3457" s="29"/>
      <c r="IC3457" s="29"/>
      <c r="ID3457" s="29"/>
      <c r="IE3457" s="29"/>
      <c r="IF3457" s="29"/>
      <c r="IG3457" s="29"/>
      <c r="IH3457" s="29"/>
      <c r="II3457" s="29"/>
      <c r="IJ3457" s="29"/>
      <c r="IK3457" s="29"/>
      <c r="IL3457" s="29"/>
      <c r="IM3457" s="29"/>
      <c r="IN3457" s="29"/>
      <c r="IO3457" s="29"/>
      <c r="IP3457" s="29"/>
      <c r="IQ3457" s="29"/>
      <c r="IR3457" s="29"/>
      <c r="IS3457" s="29"/>
      <c r="IT3457" s="29"/>
      <c r="IU3457" s="29"/>
      <c r="IV3457" s="29"/>
      <c r="IW3457" s="29"/>
      <c r="IX3457" s="29"/>
      <c r="IY3457" s="29"/>
      <c r="IZ3457" s="29"/>
      <c r="JA3457" s="29"/>
      <c r="JB3457" s="29"/>
      <c r="JC3457" s="29"/>
      <c r="JD3457" s="29"/>
      <c r="JE3457" s="29"/>
      <c r="JF3457" s="29"/>
      <c r="JG3457" s="29"/>
      <c r="JH3457" s="29"/>
      <c r="JI3457" s="29"/>
      <c r="JJ3457" s="29"/>
      <c r="JK3457" s="29"/>
      <c r="JL3457" s="29"/>
      <c r="JM3457" s="29"/>
      <c r="JN3457" s="29"/>
      <c r="JO3457" s="29"/>
      <c r="JP3457" s="29"/>
      <c r="JQ3457" s="29"/>
      <c r="JR3457" s="29"/>
      <c r="JS3457" s="29"/>
      <c r="JT3457" s="29"/>
      <c r="JU3457" s="29"/>
      <c r="JV3457" s="29"/>
      <c r="JW3457" s="29"/>
      <c r="JX3457" s="29"/>
      <c r="JY3457" s="29"/>
      <c r="JZ3457" s="29"/>
      <c r="KA3457" s="29"/>
      <c r="KB3457" s="29"/>
      <c r="KC3457" s="29"/>
      <c r="KD3457" s="29"/>
      <c r="KE3457" s="29"/>
      <c r="KF3457" s="29"/>
      <c r="KG3457" s="29"/>
      <c r="KH3457" s="29"/>
      <c r="KI3457" s="29"/>
      <c r="KJ3457" s="29"/>
      <c r="KK3457" s="29"/>
      <c r="KL3457" s="29"/>
      <c r="KM3457" s="29"/>
      <c r="KN3457" s="29"/>
      <c r="KO3457" s="29"/>
      <c r="KP3457" s="29"/>
      <c r="KQ3457" s="29"/>
      <c r="KR3457" s="29"/>
      <c r="KS3457" s="29"/>
      <c r="KT3457" s="29"/>
      <c r="KU3457" s="29"/>
      <c r="KV3457" s="29"/>
      <c r="KW3457" s="29"/>
      <c r="KX3457" s="29"/>
      <c r="KY3457" s="29"/>
      <c r="KZ3457" s="29"/>
      <c r="LA3457" s="29"/>
      <c r="LB3457" s="29"/>
      <c r="LC3457" s="29"/>
      <c r="LD3457" s="29"/>
      <c r="LE3457" s="29"/>
      <c r="LF3457" s="29"/>
      <c r="LG3457" s="29"/>
      <c r="LH3457" s="29"/>
      <c r="LI3457" s="29"/>
      <c r="LJ3457" s="29"/>
      <c r="LK3457" s="29"/>
      <c r="LL3457" s="29"/>
      <c r="LM3457" s="29"/>
      <c r="LN3457" s="29"/>
      <c r="LO3457" s="29"/>
      <c r="LP3457" s="29"/>
      <c r="LQ3457" s="29"/>
      <c r="LR3457" s="29"/>
      <c r="LS3457" s="29"/>
      <c r="LT3457" s="29"/>
      <c r="LU3457" s="29"/>
      <c r="LV3457" s="29"/>
      <c r="LW3457" s="29"/>
      <c r="LX3457" s="29"/>
      <c r="LY3457" s="29"/>
      <c r="LZ3457" s="29"/>
      <c r="MA3457" s="29"/>
      <c r="MB3457" s="29"/>
      <c r="MC3457" s="29"/>
      <c r="MD3457" s="29"/>
      <c r="ME3457" s="29"/>
      <c r="MF3457" s="29"/>
      <c r="MG3457" s="29"/>
      <c r="MH3457" s="29"/>
      <c r="MI3457" s="29"/>
      <c r="MJ3457" s="29"/>
      <c r="MK3457" s="29"/>
      <c r="ML3457" s="29"/>
      <c r="MM3457" s="29"/>
      <c r="MN3457" s="29"/>
      <c r="MO3457" s="29"/>
      <c r="MP3457" s="29"/>
      <c r="MQ3457" s="29"/>
      <c r="MR3457" s="29"/>
      <c r="MS3457" s="29"/>
      <c r="MT3457" s="29"/>
      <c r="MU3457" s="29"/>
      <c r="MV3457" s="29"/>
      <c r="MW3457" s="29"/>
      <c r="MX3457" s="29"/>
      <c r="MY3457" s="29"/>
      <c r="MZ3457" s="29"/>
      <c r="NA3457" s="29"/>
      <c r="NB3457" s="29"/>
      <c r="NC3457" s="29"/>
      <c r="ND3457" s="29"/>
      <c r="NE3457" s="29"/>
      <c r="NF3457" s="29"/>
      <c r="NG3457" s="29"/>
      <c r="NH3457" s="29"/>
      <c r="NI3457" s="29"/>
      <c r="NJ3457" s="29"/>
      <c r="NK3457" s="29"/>
      <c r="NL3457" s="29"/>
      <c r="NM3457" s="29"/>
      <c r="NN3457" s="29"/>
      <c r="NO3457" s="29"/>
      <c r="NP3457" s="29"/>
      <c r="NQ3457" s="29"/>
      <c r="NR3457" s="29"/>
      <c r="NS3457" s="29"/>
      <c r="NT3457" s="29"/>
      <c r="NU3457" s="29"/>
      <c r="NV3457" s="29"/>
      <c r="NW3457" s="29"/>
      <c r="NX3457" s="29"/>
      <c r="NY3457" s="29"/>
      <c r="NZ3457" s="29"/>
      <c r="OA3457" s="29"/>
      <c r="OB3457" s="29"/>
      <c r="OC3457" s="29"/>
      <c r="OD3457" s="29"/>
      <c r="OE3457" s="29"/>
      <c r="OF3457" s="29"/>
      <c r="OG3457" s="29"/>
      <c r="OH3457" s="29"/>
    </row>
    <row r="3458" spans="1:398" ht="16.5" customHeight="1">
      <c r="A3458" s="41" t="s">
        <v>8929</v>
      </c>
      <c r="B3458" s="41"/>
      <c r="C3458" s="368"/>
      <c r="D3458" s="2"/>
      <c r="E3458" s="308" t="s">
        <v>413</v>
      </c>
      <c r="F3458" s="308" t="s">
        <v>34</v>
      </c>
      <c r="G3458" s="308" t="s">
        <v>2617</v>
      </c>
      <c r="H3458" s="308">
        <v>2018</v>
      </c>
      <c r="I3458" s="308">
        <v>1</v>
      </c>
      <c r="J3458" s="308">
        <v>0</v>
      </c>
      <c r="K3458" s="308">
        <v>0</v>
      </c>
      <c r="L3458" s="16" t="s">
        <v>2618</v>
      </c>
      <c r="M3458" s="106"/>
      <c r="N3458" s="16" t="s">
        <v>2570</v>
      </c>
      <c r="O3458" s="17">
        <v>1920</v>
      </c>
      <c r="P3458" s="17">
        <v>0</v>
      </c>
      <c r="Q3458" s="17">
        <v>0</v>
      </c>
      <c r="R3458" s="18" t="s">
        <v>33</v>
      </c>
      <c r="S3458" s="19">
        <v>60</v>
      </c>
      <c r="T3458" s="19">
        <v>110</v>
      </c>
      <c r="U3458" s="244">
        <v>2</v>
      </c>
      <c r="V3458" s="19">
        <v>0</v>
      </c>
      <c r="W3458" s="310">
        <v>1.89</v>
      </c>
      <c r="X3458" s="21">
        <v>3628.7999999999997</v>
      </c>
      <c r="Y3458" s="22" t="s">
        <v>33</v>
      </c>
      <c r="Z3458" s="14"/>
      <c r="AA3458" s="24"/>
      <c r="AB3458" s="14"/>
      <c r="AC3458" s="14"/>
      <c r="AD3458" s="25"/>
      <c r="AE3458" s="26"/>
      <c r="AF3458" s="27"/>
      <c r="AG3458" s="309"/>
      <c r="AH3458" s="309"/>
      <c r="AI3458" s="309"/>
      <c r="AJ3458" s="309"/>
      <c r="AK3458" s="309"/>
      <c r="AL3458" s="309"/>
      <c r="AM3458" s="309"/>
      <c r="AN3458" s="309"/>
      <c r="AO3458" s="309"/>
      <c r="AP3458" s="29"/>
      <c r="AQ3458" s="29"/>
      <c r="AR3458" s="29"/>
      <c r="AS3458" s="29"/>
      <c r="AT3458" s="29"/>
      <c r="AU3458" s="29"/>
      <c r="AV3458" s="29"/>
      <c r="AW3458" s="29"/>
      <c r="AX3458" s="29"/>
      <c r="AY3458" s="29"/>
      <c r="AZ3458" s="29"/>
      <c r="BA3458" s="29"/>
      <c r="BB3458" s="29"/>
      <c r="BC3458" s="29"/>
      <c r="BD3458" s="29"/>
      <c r="BE3458" s="29"/>
      <c r="BF3458" s="29"/>
      <c r="BG3458" s="29"/>
      <c r="BH3458" s="29"/>
      <c r="BI3458" s="29"/>
      <c r="BJ3458" s="29"/>
      <c r="BK3458" s="29"/>
      <c r="BL3458" s="29"/>
      <c r="BM3458" s="29"/>
      <c r="BN3458" s="29"/>
      <c r="BO3458" s="29"/>
      <c r="BP3458" s="29"/>
      <c r="BQ3458" s="29"/>
      <c r="BR3458" s="29"/>
      <c r="BS3458" s="29"/>
      <c r="BT3458" s="29"/>
      <c r="BU3458" s="29"/>
      <c r="BV3458" s="29"/>
      <c r="BW3458" s="29"/>
      <c r="BX3458" s="29"/>
      <c r="BY3458" s="29"/>
      <c r="BZ3458" s="29"/>
      <c r="CA3458" s="29"/>
      <c r="CB3458" s="29"/>
      <c r="CC3458" s="29"/>
      <c r="CD3458" s="29"/>
      <c r="CE3458" s="29"/>
      <c r="CF3458" s="29"/>
      <c r="CG3458" s="29"/>
      <c r="CH3458" s="29"/>
      <c r="CI3458" s="29"/>
      <c r="CJ3458" s="29"/>
      <c r="CK3458" s="29"/>
      <c r="CL3458" s="29"/>
      <c r="CM3458" s="29"/>
      <c r="CN3458" s="29"/>
      <c r="CO3458" s="29"/>
      <c r="CP3458" s="29"/>
      <c r="CQ3458" s="29"/>
      <c r="CR3458" s="29"/>
      <c r="CS3458" s="29"/>
      <c r="CT3458" s="29"/>
      <c r="CU3458" s="29"/>
      <c r="CV3458" s="29"/>
      <c r="CW3458" s="29"/>
      <c r="CX3458" s="29"/>
      <c r="CY3458" s="29"/>
      <c r="CZ3458" s="29"/>
      <c r="DA3458" s="29"/>
      <c r="DB3458" s="29"/>
      <c r="DC3458" s="29"/>
      <c r="DD3458" s="29"/>
      <c r="DE3458" s="29"/>
      <c r="DF3458" s="29"/>
      <c r="DG3458" s="29"/>
      <c r="DH3458" s="29"/>
      <c r="DI3458" s="29"/>
      <c r="DJ3458" s="29"/>
      <c r="DK3458" s="29"/>
      <c r="DL3458" s="29"/>
      <c r="DM3458" s="29"/>
      <c r="DN3458" s="29"/>
      <c r="DO3458" s="29"/>
      <c r="DP3458" s="29"/>
      <c r="DQ3458" s="29"/>
      <c r="DR3458" s="29"/>
      <c r="DS3458" s="29"/>
      <c r="DT3458" s="29"/>
      <c r="DU3458" s="29"/>
      <c r="DV3458" s="29"/>
      <c r="DW3458" s="29"/>
      <c r="DX3458" s="29"/>
      <c r="DY3458" s="29"/>
      <c r="DZ3458" s="29"/>
      <c r="EA3458" s="29"/>
      <c r="EB3458" s="29"/>
      <c r="EC3458" s="29"/>
      <c r="ED3458" s="29"/>
      <c r="EE3458" s="29"/>
      <c r="EF3458" s="29"/>
      <c r="EG3458" s="29"/>
      <c r="EH3458" s="29"/>
      <c r="EI3458" s="29"/>
      <c r="EJ3458" s="29"/>
      <c r="EK3458" s="29"/>
      <c r="EL3458" s="29"/>
      <c r="EM3458" s="29"/>
      <c r="EN3458" s="29"/>
      <c r="EO3458" s="29"/>
      <c r="EP3458" s="29"/>
      <c r="EQ3458" s="29"/>
      <c r="ER3458" s="29"/>
      <c r="ES3458" s="29"/>
      <c r="ET3458" s="29"/>
      <c r="EU3458" s="29"/>
      <c r="EV3458" s="29"/>
      <c r="EW3458" s="29"/>
      <c r="EX3458" s="29"/>
      <c r="EY3458" s="29"/>
      <c r="EZ3458" s="29"/>
      <c r="FA3458" s="29"/>
      <c r="FB3458" s="29"/>
      <c r="FC3458" s="29"/>
      <c r="FD3458" s="29"/>
      <c r="FE3458" s="29"/>
      <c r="FF3458" s="29"/>
      <c r="FG3458" s="29"/>
      <c r="FH3458" s="29"/>
      <c r="FI3458" s="29"/>
      <c r="FJ3458" s="29"/>
      <c r="FK3458" s="29"/>
      <c r="FL3458" s="29"/>
      <c r="FM3458" s="29"/>
      <c r="FN3458" s="29"/>
      <c r="FO3458" s="29"/>
      <c r="FP3458" s="29"/>
      <c r="FQ3458" s="29"/>
      <c r="FR3458" s="29"/>
      <c r="FS3458" s="29"/>
      <c r="FT3458" s="29"/>
      <c r="FU3458" s="29"/>
      <c r="FV3458" s="29"/>
      <c r="FW3458" s="29"/>
      <c r="FX3458" s="29"/>
      <c r="FY3458" s="29"/>
      <c r="FZ3458" s="29"/>
      <c r="GA3458" s="29"/>
      <c r="GB3458" s="29"/>
      <c r="GC3458" s="29"/>
      <c r="GD3458" s="29"/>
      <c r="GE3458" s="29"/>
      <c r="GF3458" s="29"/>
      <c r="GG3458" s="29"/>
      <c r="GH3458" s="29"/>
      <c r="GI3458" s="29"/>
      <c r="GJ3458" s="29"/>
      <c r="GK3458" s="29"/>
      <c r="GL3458" s="29"/>
      <c r="GM3458" s="29"/>
      <c r="GN3458" s="29"/>
      <c r="GO3458" s="29"/>
      <c r="GP3458" s="29"/>
      <c r="GQ3458" s="29"/>
      <c r="GR3458" s="29"/>
      <c r="GS3458" s="29"/>
      <c r="GT3458" s="29"/>
      <c r="GU3458" s="29"/>
      <c r="GV3458" s="29"/>
      <c r="GW3458" s="29"/>
      <c r="GX3458" s="29"/>
      <c r="GY3458" s="29"/>
      <c r="GZ3458" s="29"/>
      <c r="HA3458" s="29"/>
      <c r="HB3458" s="29"/>
      <c r="HC3458" s="29"/>
      <c r="HD3458" s="29"/>
      <c r="HE3458" s="29"/>
      <c r="HF3458" s="29"/>
      <c r="HG3458" s="29"/>
      <c r="HH3458" s="29"/>
      <c r="HI3458" s="29"/>
      <c r="HJ3458" s="29"/>
      <c r="HK3458" s="29"/>
      <c r="HL3458" s="29"/>
      <c r="HM3458" s="29"/>
      <c r="HN3458" s="29"/>
      <c r="HO3458" s="29"/>
      <c r="HP3458" s="29"/>
      <c r="HQ3458" s="29"/>
      <c r="HR3458" s="29"/>
      <c r="HS3458" s="29"/>
      <c r="HT3458" s="29"/>
      <c r="HU3458" s="29"/>
      <c r="HV3458" s="29"/>
      <c r="HW3458" s="29"/>
      <c r="HX3458" s="29"/>
      <c r="HY3458" s="29"/>
      <c r="HZ3458" s="29"/>
      <c r="IA3458" s="29"/>
      <c r="IB3458" s="29"/>
      <c r="IC3458" s="29"/>
      <c r="ID3458" s="29"/>
      <c r="IE3458" s="29"/>
      <c r="IF3458" s="29"/>
      <c r="IG3458" s="29"/>
      <c r="IH3458" s="29"/>
      <c r="II3458" s="29"/>
      <c r="IJ3458" s="29"/>
      <c r="IK3458" s="29"/>
      <c r="IL3458" s="29"/>
      <c r="IM3458" s="29"/>
      <c r="IN3458" s="29"/>
      <c r="IO3458" s="29"/>
      <c r="IP3458" s="29"/>
      <c r="IQ3458" s="29"/>
      <c r="IR3458" s="29"/>
      <c r="IS3458" s="29"/>
      <c r="IT3458" s="29"/>
      <c r="IU3458" s="29"/>
      <c r="IV3458" s="29"/>
      <c r="IW3458" s="29"/>
      <c r="IX3458" s="29"/>
      <c r="IY3458" s="29"/>
      <c r="IZ3458" s="29"/>
      <c r="JA3458" s="29"/>
      <c r="JB3458" s="29"/>
      <c r="JC3458" s="29"/>
      <c r="JD3458" s="29"/>
      <c r="JE3458" s="29"/>
      <c r="JF3458" s="29"/>
      <c r="JG3458" s="29"/>
      <c r="JH3458" s="29"/>
      <c r="JI3458" s="29"/>
      <c r="JJ3458" s="29"/>
      <c r="JK3458" s="29"/>
      <c r="JL3458" s="29"/>
      <c r="JM3458" s="29"/>
      <c r="JN3458" s="29"/>
      <c r="JO3458" s="29"/>
      <c r="JP3458" s="29"/>
      <c r="JQ3458" s="29"/>
      <c r="JR3458" s="29"/>
      <c r="JS3458" s="29"/>
      <c r="JT3458" s="29"/>
      <c r="JU3458" s="29"/>
      <c r="JV3458" s="29"/>
      <c r="JW3458" s="29"/>
      <c r="JX3458" s="29"/>
      <c r="JY3458" s="29"/>
      <c r="JZ3458" s="29"/>
      <c r="KA3458" s="29"/>
      <c r="KB3458" s="29"/>
      <c r="KC3458" s="29"/>
      <c r="KD3458" s="29"/>
      <c r="KE3458" s="29"/>
      <c r="KF3458" s="29"/>
      <c r="KG3458" s="29"/>
      <c r="KH3458" s="29"/>
      <c r="KI3458" s="29"/>
      <c r="KJ3458" s="29"/>
      <c r="KK3458" s="29"/>
      <c r="KL3458" s="29"/>
      <c r="KM3458" s="29"/>
      <c r="KN3458" s="29"/>
      <c r="KO3458" s="29"/>
      <c r="KP3458" s="29"/>
      <c r="KQ3458" s="29"/>
      <c r="KR3458" s="29"/>
      <c r="KS3458" s="29"/>
      <c r="KT3458" s="29"/>
      <c r="KU3458" s="29"/>
      <c r="KV3458" s="29"/>
      <c r="KW3458" s="29"/>
      <c r="KX3458" s="29"/>
      <c r="KY3458" s="29"/>
      <c r="KZ3458" s="29"/>
      <c r="LA3458" s="29"/>
      <c r="LB3458" s="29"/>
      <c r="LC3458" s="29"/>
      <c r="LD3458" s="29"/>
      <c r="LE3458" s="29"/>
      <c r="LF3458" s="29"/>
      <c r="LG3458" s="29"/>
      <c r="LH3458" s="29"/>
      <c r="LI3458" s="29"/>
      <c r="LJ3458" s="29"/>
      <c r="LK3458" s="29"/>
      <c r="LL3458" s="29"/>
      <c r="LM3458" s="29"/>
      <c r="LN3458" s="29"/>
      <c r="LO3458" s="29"/>
      <c r="LP3458" s="29"/>
      <c r="LQ3458" s="29"/>
      <c r="LR3458" s="29"/>
      <c r="LS3458" s="29"/>
      <c r="LT3458" s="29"/>
      <c r="LU3458" s="29"/>
      <c r="LV3458" s="29"/>
      <c r="LW3458" s="29"/>
      <c r="LX3458" s="29"/>
      <c r="LY3458" s="29"/>
      <c r="LZ3458" s="29"/>
      <c r="MA3458" s="29"/>
      <c r="MB3458" s="29"/>
      <c r="MC3458" s="29"/>
      <c r="MD3458" s="29"/>
      <c r="ME3458" s="29"/>
      <c r="MF3458" s="29"/>
      <c r="MG3458" s="29"/>
      <c r="MH3458" s="29"/>
      <c r="MI3458" s="29"/>
      <c r="MJ3458" s="29"/>
      <c r="MK3458" s="29"/>
      <c r="ML3458" s="29"/>
      <c r="MM3458" s="29"/>
      <c r="MN3458" s="29"/>
      <c r="MO3458" s="29"/>
      <c r="MP3458" s="29"/>
      <c r="MQ3458" s="29"/>
      <c r="MR3458" s="29"/>
      <c r="MS3458" s="29"/>
      <c r="MT3458" s="29"/>
      <c r="MU3458" s="29"/>
      <c r="MV3458" s="29"/>
      <c r="MW3458" s="29"/>
      <c r="MX3458" s="29"/>
      <c r="MY3458" s="29"/>
      <c r="MZ3458" s="29"/>
      <c r="NA3458" s="29"/>
      <c r="NB3458" s="29"/>
      <c r="NC3458" s="29"/>
      <c r="ND3458" s="29"/>
      <c r="NE3458" s="29"/>
      <c r="NF3458" s="29"/>
      <c r="NG3458" s="29"/>
      <c r="NH3458" s="29"/>
      <c r="NI3458" s="29"/>
      <c r="NJ3458" s="29"/>
      <c r="NK3458" s="29"/>
      <c r="NL3458" s="29"/>
      <c r="NM3458" s="29"/>
      <c r="NN3458" s="29"/>
      <c r="NO3458" s="29"/>
      <c r="NP3458" s="29"/>
      <c r="NQ3458" s="29"/>
      <c r="NR3458" s="29"/>
      <c r="NS3458" s="29"/>
      <c r="NT3458" s="29"/>
      <c r="NU3458" s="29"/>
      <c r="NV3458" s="29"/>
      <c r="NW3458" s="29"/>
      <c r="NX3458" s="29"/>
      <c r="NY3458" s="29"/>
      <c r="NZ3458" s="29"/>
      <c r="OA3458" s="29"/>
      <c r="OB3458" s="29"/>
      <c r="OC3458" s="29"/>
      <c r="OD3458" s="29"/>
      <c r="OE3458" s="29"/>
      <c r="OF3458" s="29"/>
      <c r="OG3458" s="29"/>
      <c r="OH3458" s="29"/>
    </row>
    <row r="3459" spans="1:398" ht="16.5" customHeight="1">
      <c r="A3459" s="41" t="s">
        <v>8920</v>
      </c>
      <c r="B3459" s="41"/>
      <c r="C3459" s="368"/>
      <c r="D3459" s="2"/>
      <c r="E3459" s="308" t="s">
        <v>413</v>
      </c>
      <c r="F3459" s="308" t="s">
        <v>34</v>
      </c>
      <c r="G3459" s="308" t="s">
        <v>2612</v>
      </c>
      <c r="H3459" s="308">
        <v>2018</v>
      </c>
      <c r="I3459" s="308">
        <v>1</v>
      </c>
      <c r="J3459" s="308">
        <v>0</v>
      </c>
      <c r="K3459" s="308">
        <v>0</v>
      </c>
      <c r="L3459" s="16" t="s">
        <v>8923</v>
      </c>
      <c r="M3459" s="106"/>
      <c r="N3459" s="16" t="s">
        <v>2570</v>
      </c>
      <c r="O3459" s="17">
        <v>1920</v>
      </c>
      <c r="P3459" s="17">
        <v>0</v>
      </c>
      <c r="Q3459" s="17">
        <v>0</v>
      </c>
      <c r="R3459" s="18" t="s">
        <v>33</v>
      </c>
      <c r="S3459" s="19">
        <v>60</v>
      </c>
      <c r="T3459" s="19">
        <v>220</v>
      </c>
      <c r="U3459" s="322">
        <v>10</v>
      </c>
      <c r="V3459" s="19">
        <v>0</v>
      </c>
      <c r="W3459" s="310">
        <v>2.2000000000000002</v>
      </c>
      <c r="X3459" s="21">
        <v>4224</v>
      </c>
      <c r="Y3459" s="22" t="s">
        <v>33</v>
      </c>
      <c r="Z3459" s="14"/>
      <c r="AA3459" s="24"/>
      <c r="AB3459" s="14"/>
      <c r="AC3459" s="14"/>
      <c r="AD3459" s="25"/>
      <c r="AE3459" s="26"/>
      <c r="AF3459" s="27"/>
      <c r="AG3459" s="309"/>
      <c r="AH3459" s="309"/>
      <c r="AI3459" s="309"/>
      <c r="AJ3459" s="309"/>
      <c r="AK3459" s="309"/>
      <c r="AL3459" s="309"/>
      <c r="AM3459" s="309"/>
      <c r="AN3459" s="309"/>
      <c r="AO3459" s="309"/>
      <c r="AP3459" s="29"/>
      <c r="AQ3459" s="29"/>
      <c r="AR3459" s="29"/>
      <c r="AS3459" s="29"/>
      <c r="AT3459" s="29"/>
      <c r="AU3459" s="29"/>
      <c r="AV3459" s="29"/>
      <c r="AW3459" s="29"/>
      <c r="AX3459" s="29"/>
      <c r="AY3459" s="29"/>
      <c r="AZ3459" s="29"/>
      <c r="BA3459" s="29"/>
      <c r="BB3459" s="29"/>
      <c r="BC3459" s="29"/>
      <c r="BD3459" s="29"/>
      <c r="BE3459" s="29"/>
      <c r="BF3459" s="29"/>
      <c r="BG3459" s="29"/>
      <c r="BH3459" s="29"/>
      <c r="BI3459" s="29"/>
      <c r="BJ3459" s="29"/>
      <c r="BK3459" s="29"/>
      <c r="BL3459" s="29"/>
      <c r="BM3459" s="29"/>
      <c r="BN3459" s="29"/>
      <c r="BO3459" s="29"/>
      <c r="BP3459" s="29"/>
      <c r="BQ3459" s="29"/>
      <c r="BR3459" s="29"/>
      <c r="BS3459" s="29"/>
      <c r="BT3459" s="29"/>
      <c r="BU3459" s="29"/>
      <c r="BV3459" s="29"/>
      <c r="BW3459" s="29"/>
      <c r="BX3459" s="29"/>
      <c r="BY3459" s="29"/>
      <c r="BZ3459" s="29"/>
      <c r="CA3459" s="29"/>
      <c r="CB3459" s="29"/>
      <c r="CC3459" s="29"/>
      <c r="CD3459" s="29"/>
      <c r="CE3459" s="29"/>
      <c r="CF3459" s="29"/>
      <c r="CG3459" s="29"/>
      <c r="CH3459" s="29"/>
      <c r="CI3459" s="29"/>
      <c r="CJ3459" s="29"/>
      <c r="CK3459" s="29"/>
      <c r="CL3459" s="29"/>
      <c r="CM3459" s="29"/>
      <c r="CN3459" s="29"/>
      <c r="CO3459" s="29"/>
      <c r="CP3459" s="29"/>
      <c r="CQ3459" s="29"/>
      <c r="CR3459" s="29"/>
      <c r="CS3459" s="29"/>
      <c r="CT3459" s="29"/>
      <c r="CU3459" s="29"/>
      <c r="CV3459" s="29"/>
      <c r="CW3459" s="29"/>
      <c r="CX3459" s="29"/>
      <c r="CY3459" s="29"/>
      <c r="CZ3459" s="29"/>
      <c r="DA3459" s="29"/>
      <c r="DB3459" s="29"/>
      <c r="DC3459" s="29"/>
      <c r="DD3459" s="29"/>
      <c r="DE3459" s="29"/>
      <c r="DF3459" s="29"/>
      <c r="DG3459" s="29"/>
      <c r="DH3459" s="29"/>
      <c r="DI3459" s="29"/>
      <c r="DJ3459" s="29"/>
      <c r="DK3459" s="29"/>
      <c r="DL3459" s="29"/>
      <c r="DM3459" s="29"/>
      <c r="DN3459" s="29"/>
      <c r="DO3459" s="29"/>
      <c r="DP3459" s="29"/>
      <c r="DQ3459" s="29"/>
      <c r="DR3459" s="29"/>
      <c r="DS3459" s="29"/>
      <c r="DT3459" s="29"/>
      <c r="DU3459" s="29"/>
      <c r="DV3459" s="29"/>
      <c r="DW3459" s="29"/>
      <c r="DX3459" s="29"/>
      <c r="DY3459" s="29"/>
      <c r="DZ3459" s="29"/>
      <c r="EA3459" s="29"/>
      <c r="EB3459" s="29"/>
      <c r="EC3459" s="29"/>
      <c r="ED3459" s="29"/>
      <c r="EE3459" s="29"/>
      <c r="EF3459" s="29"/>
      <c r="EG3459" s="29"/>
      <c r="EH3459" s="29"/>
      <c r="EI3459" s="29"/>
      <c r="EJ3459" s="29"/>
      <c r="EK3459" s="29"/>
      <c r="EL3459" s="29"/>
      <c r="EM3459" s="29"/>
      <c r="EN3459" s="29"/>
      <c r="EO3459" s="29"/>
      <c r="EP3459" s="29"/>
      <c r="EQ3459" s="29"/>
      <c r="ER3459" s="29"/>
      <c r="ES3459" s="29"/>
      <c r="ET3459" s="29"/>
      <c r="EU3459" s="29"/>
      <c r="EV3459" s="29"/>
      <c r="EW3459" s="29"/>
      <c r="EX3459" s="29"/>
      <c r="EY3459" s="29"/>
      <c r="EZ3459" s="29"/>
      <c r="FA3459" s="29"/>
      <c r="FB3459" s="29"/>
      <c r="FC3459" s="29"/>
      <c r="FD3459" s="29"/>
      <c r="FE3459" s="29"/>
      <c r="FF3459" s="29"/>
      <c r="FG3459" s="29"/>
      <c r="FH3459" s="29"/>
      <c r="FI3459" s="29"/>
      <c r="FJ3459" s="29"/>
      <c r="FK3459" s="29"/>
      <c r="FL3459" s="29"/>
      <c r="FM3459" s="29"/>
      <c r="FN3459" s="29"/>
      <c r="FO3459" s="29"/>
      <c r="FP3459" s="29"/>
      <c r="FQ3459" s="29"/>
      <c r="FR3459" s="29"/>
      <c r="FS3459" s="29"/>
      <c r="FT3459" s="29"/>
      <c r="FU3459" s="29"/>
      <c r="FV3459" s="29"/>
      <c r="FW3459" s="29"/>
      <c r="FX3459" s="29"/>
      <c r="FY3459" s="29"/>
      <c r="FZ3459" s="29"/>
      <c r="GA3459" s="29"/>
      <c r="GB3459" s="29"/>
      <c r="GC3459" s="29"/>
      <c r="GD3459" s="29"/>
      <c r="GE3459" s="29"/>
      <c r="GF3459" s="29"/>
      <c r="GG3459" s="29"/>
      <c r="GH3459" s="29"/>
      <c r="GI3459" s="29"/>
      <c r="GJ3459" s="29"/>
      <c r="GK3459" s="29"/>
      <c r="GL3459" s="29"/>
      <c r="GM3459" s="29"/>
      <c r="GN3459" s="29"/>
      <c r="GO3459" s="29"/>
      <c r="GP3459" s="29"/>
      <c r="GQ3459" s="29"/>
      <c r="GR3459" s="29"/>
      <c r="GS3459" s="29"/>
      <c r="GT3459" s="29"/>
      <c r="GU3459" s="29"/>
      <c r="GV3459" s="29"/>
      <c r="GW3459" s="29"/>
      <c r="GX3459" s="29"/>
      <c r="GY3459" s="29"/>
      <c r="GZ3459" s="29"/>
      <c r="HA3459" s="29"/>
      <c r="HB3459" s="29"/>
      <c r="HC3459" s="29"/>
      <c r="HD3459" s="29"/>
      <c r="HE3459" s="29"/>
      <c r="HF3459" s="29"/>
      <c r="HG3459" s="29"/>
      <c r="HH3459" s="29"/>
      <c r="HI3459" s="29"/>
      <c r="HJ3459" s="29"/>
      <c r="HK3459" s="29"/>
      <c r="HL3459" s="29"/>
      <c r="HM3459" s="29"/>
      <c r="HN3459" s="29"/>
      <c r="HO3459" s="29"/>
      <c r="HP3459" s="29"/>
      <c r="HQ3459" s="29"/>
      <c r="HR3459" s="29"/>
      <c r="HS3459" s="29"/>
      <c r="HT3459" s="29"/>
      <c r="HU3459" s="29"/>
      <c r="HV3459" s="29"/>
      <c r="HW3459" s="29"/>
      <c r="HX3459" s="29"/>
      <c r="HY3459" s="29"/>
      <c r="HZ3459" s="29"/>
      <c r="IA3459" s="29"/>
      <c r="IB3459" s="29"/>
      <c r="IC3459" s="29"/>
      <c r="ID3459" s="29"/>
      <c r="IE3459" s="29"/>
      <c r="IF3459" s="29"/>
      <c r="IG3459" s="29"/>
      <c r="IH3459" s="29"/>
      <c r="II3459" s="29"/>
      <c r="IJ3459" s="29"/>
      <c r="IK3459" s="29"/>
      <c r="IL3459" s="29"/>
      <c r="IM3459" s="29"/>
      <c r="IN3459" s="29"/>
      <c r="IO3459" s="29"/>
      <c r="IP3459" s="29"/>
      <c r="IQ3459" s="29"/>
      <c r="IR3459" s="29"/>
      <c r="IS3459" s="29"/>
      <c r="IT3459" s="29"/>
      <c r="IU3459" s="29"/>
      <c r="IV3459" s="29"/>
      <c r="IW3459" s="29"/>
      <c r="IX3459" s="29"/>
      <c r="IY3459" s="29"/>
      <c r="IZ3459" s="29"/>
      <c r="JA3459" s="29"/>
      <c r="JB3459" s="29"/>
      <c r="JC3459" s="29"/>
      <c r="JD3459" s="29"/>
      <c r="JE3459" s="29"/>
      <c r="JF3459" s="29"/>
      <c r="JG3459" s="29"/>
      <c r="JH3459" s="29"/>
      <c r="JI3459" s="29"/>
      <c r="JJ3459" s="29"/>
      <c r="JK3459" s="29"/>
      <c r="JL3459" s="29"/>
      <c r="JM3459" s="29"/>
      <c r="JN3459" s="29"/>
      <c r="JO3459" s="29"/>
      <c r="JP3459" s="29"/>
      <c r="JQ3459" s="29"/>
      <c r="JR3459" s="29"/>
      <c r="JS3459" s="29"/>
      <c r="JT3459" s="29"/>
      <c r="JU3459" s="29"/>
      <c r="JV3459" s="29"/>
      <c r="JW3459" s="29"/>
      <c r="JX3459" s="29"/>
      <c r="JY3459" s="29"/>
      <c r="JZ3459" s="29"/>
      <c r="KA3459" s="29"/>
      <c r="KB3459" s="29"/>
      <c r="KC3459" s="29"/>
      <c r="KD3459" s="29"/>
      <c r="KE3459" s="29"/>
      <c r="KF3459" s="29"/>
      <c r="KG3459" s="29"/>
      <c r="KH3459" s="29"/>
      <c r="KI3459" s="29"/>
      <c r="KJ3459" s="29"/>
      <c r="KK3459" s="29"/>
      <c r="KL3459" s="29"/>
      <c r="KM3459" s="29"/>
      <c r="KN3459" s="29"/>
      <c r="KO3459" s="29"/>
      <c r="KP3459" s="29"/>
      <c r="KQ3459" s="29"/>
      <c r="KR3459" s="29"/>
      <c r="KS3459" s="29"/>
      <c r="KT3459" s="29"/>
      <c r="KU3459" s="29"/>
      <c r="KV3459" s="29"/>
      <c r="KW3459" s="29"/>
      <c r="KX3459" s="29"/>
      <c r="KY3459" s="29"/>
      <c r="KZ3459" s="29"/>
      <c r="LA3459" s="29"/>
      <c r="LB3459" s="29"/>
      <c r="LC3459" s="29"/>
      <c r="LD3459" s="29"/>
      <c r="LE3459" s="29"/>
      <c r="LF3459" s="29"/>
      <c r="LG3459" s="29"/>
      <c r="LH3459" s="29"/>
      <c r="LI3459" s="29"/>
      <c r="LJ3459" s="29"/>
      <c r="LK3459" s="29"/>
      <c r="LL3459" s="29"/>
      <c r="LM3459" s="29"/>
      <c r="LN3459" s="29"/>
      <c r="LO3459" s="29"/>
      <c r="LP3459" s="29"/>
      <c r="LQ3459" s="29"/>
      <c r="LR3459" s="29"/>
      <c r="LS3459" s="29"/>
      <c r="LT3459" s="29"/>
      <c r="LU3459" s="29"/>
      <c r="LV3459" s="29"/>
      <c r="LW3459" s="29"/>
      <c r="LX3459" s="29"/>
      <c r="LY3459" s="29"/>
      <c r="LZ3459" s="29"/>
      <c r="MA3459" s="29"/>
      <c r="MB3459" s="29"/>
      <c r="MC3459" s="29"/>
      <c r="MD3459" s="29"/>
      <c r="ME3459" s="29"/>
      <c r="MF3459" s="29"/>
      <c r="MG3459" s="29"/>
      <c r="MH3459" s="29"/>
      <c r="MI3459" s="29"/>
      <c r="MJ3459" s="29"/>
      <c r="MK3459" s="29"/>
      <c r="ML3459" s="29"/>
      <c r="MM3459" s="29"/>
      <c r="MN3459" s="29"/>
      <c r="MO3459" s="29"/>
      <c r="MP3459" s="29"/>
      <c r="MQ3459" s="29"/>
      <c r="MR3459" s="29"/>
      <c r="MS3459" s="29"/>
      <c r="MT3459" s="29"/>
      <c r="MU3459" s="29"/>
      <c r="MV3459" s="29"/>
      <c r="MW3459" s="29"/>
      <c r="MX3459" s="29"/>
      <c r="MY3459" s="29"/>
      <c r="MZ3459" s="29"/>
      <c r="NA3459" s="29"/>
      <c r="NB3459" s="29"/>
      <c r="NC3459" s="29"/>
      <c r="ND3459" s="29"/>
      <c r="NE3459" s="29"/>
      <c r="NF3459" s="29"/>
      <c r="NG3459" s="29"/>
      <c r="NH3459" s="29"/>
      <c r="NI3459" s="29"/>
      <c r="NJ3459" s="29"/>
      <c r="NK3459" s="29"/>
      <c r="NL3459" s="29"/>
      <c r="NM3459" s="29"/>
      <c r="NN3459" s="29"/>
      <c r="NO3459" s="29"/>
      <c r="NP3459" s="29"/>
      <c r="NQ3459" s="29"/>
      <c r="NR3459" s="29"/>
      <c r="NS3459" s="29"/>
      <c r="NT3459" s="29"/>
      <c r="NU3459" s="29"/>
      <c r="NV3459" s="29"/>
      <c r="NW3459" s="29"/>
      <c r="NX3459" s="29"/>
      <c r="NY3459" s="29"/>
      <c r="NZ3459" s="29"/>
      <c r="OA3459" s="29"/>
      <c r="OB3459" s="29"/>
      <c r="OC3459" s="29"/>
      <c r="OD3459" s="29"/>
      <c r="OE3459" s="29"/>
      <c r="OF3459" s="29"/>
      <c r="OG3459" s="29"/>
      <c r="OH3459" s="29"/>
    </row>
    <row r="3460" spans="1:398" ht="16.5" customHeight="1">
      <c r="A3460" s="41" t="s">
        <v>8920</v>
      </c>
      <c r="B3460" s="41"/>
      <c r="C3460" s="368"/>
      <c r="D3460" s="2"/>
      <c r="E3460" s="308" t="s">
        <v>413</v>
      </c>
      <c r="F3460" s="308" t="s">
        <v>34</v>
      </c>
      <c r="G3460" s="308" t="s">
        <v>2612</v>
      </c>
      <c r="H3460" s="308">
        <v>2018</v>
      </c>
      <c r="I3460" s="308">
        <v>1</v>
      </c>
      <c r="J3460" s="308">
        <v>0</v>
      </c>
      <c r="K3460" s="308">
        <v>0</v>
      </c>
      <c r="L3460" s="16" t="s">
        <v>2602</v>
      </c>
      <c r="M3460" s="106"/>
      <c r="N3460" s="16" t="s">
        <v>2570</v>
      </c>
      <c r="O3460" s="17">
        <v>1920</v>
      </c>
      <c r="P3460" s="17">
        <v>0</v>
      </c>
      <c r="Q3460" s="17">
        <v>0</v>
      </c>
      <c r="R3460" s="18" t="s">
        <v>33</v>
      </c>
      <c r="S3460" s="19">
        <v>60</v>
      </c>
      <c r="T3460" s="19">
        <v>220</v>
      </c>
      <c r="U3460" s="322">
        <v>10</v>
      </c>
      <c r="V3460" s="19">
        <v>0</v>
      </c>
      <c r="W3460" s="310">
        <v>2.2000000000000002</v>
      </c>
      <c r="X3460" s="21">
        <v>4224</v>
      </c>
      <c r="Y3460" s="22" t="s">
        <v>33</v>
      </c>
      <c r="Z3460" s="14"/>
      <c r="AA3460" s="24"/>
      <c r="AB3460" s="14"/>
      <c r="AC3460" s="14"/>
      <c r="AD3460" s="25"/>
      <c r="AE3460" s="26"/>
      <c r="AF3460" s="27"/>
      <c r="AG3460" s="309"/>
      <c r="AH3460" s="309"/>
      <c r="AI3460" s="309"/>
      <c r="AJ3460" s="309"/>
      <c r="AK3460" s="309"/>
      <c r="AL3460" s="309"/>
      <c r="AM3460" s="309"/>
      <c r="AN3460" s="309"/>
      <c r="AO3460" s="309"/>
      <c r="AP3460" s="29"/>
      <c r="AQ3460" s="29"/>
      <c r="AR3460" s="29"/>
      <c r="AS3460" s="29"/>
      <c r="AT3460" s="29"/>
      <c r="AU3460" s="29"/>
      <c r="AV3460" s="29"/>
      <c r="AW3460" s="29"/>
      <c r="AX3460" s="29"/>
      <c r="AY3460" s="29"/>
      <c r="AZ3460" s="29"/>
      <c r="BA3460" s="29"/>
      <c r="BB3460" s="29"/>
      <c r="BC3460" s="29"/>
      <c r="BD3460" s="29"/>
      <c r="BE3460" s="29"/>
      <c r="BF3460" s="29"/>
      <c r="BG3460" s="29"/>
      <c r="BH3460" s="29"/>
      <c r="BI3460" s="29"/>
      <c r="BJ3460" s="29"/>
      <c r="BK3460" s="29"/>
      <c r="BL3460" s="29"/>
      <c r="BM3460" s="29"/>
      <c r="BN3460" s="29"/>
      <c r="BO3460" s="29"/>
      <c r="BP3460" s="29"/>
      <c r="BQ3460" s="29"/>
      <c r="BR3460" s="29"/>
      <c r="BS3460" s="29"/>
      <c r="BT3460" s="29"/>
      <c r="BU3460" s="29"/>
      <c r="BV3460" s="29"/>
      <c r="BW3460" s="29"/>
      <c r="BX3460" s="29"/>
      <c r="BY3460" s="29"/>
      <c r="BZ3460" s="29"/>
      <c r="CA3460" s="29"/>
      <c r="CB3460" s="29"/>
      <c r="CC3460" s="29"/>
      <c r="CD3460" s="29"/>
      <c r="CE3460" s="29"/>
      <c r="CF3460" s="29"/>
      <c r="CG3460" s="29"/>
      <c r="CH3460" s="29"/>
      <c r="CI3460" s="29"/>
      <c r="CJ3460" s="29"/>
      <c r="CK3460" s="29"/>
      <c r="CL3460" s="29"/>
      <c r="CM3460" s="29"/>
      <c r="CN3460" s="29"/>
      <c r="CO3460" s="29"/>
      <c r="CP3460" s="29"/>
      <c r="CQ3460" s="29"/>
      <c r="CR3460" s="29"/>
      <c r="CS3460" s="29"/>
      <c r="CT3460" s="29"/>
      <c r="CU3460" s="29"/>
      <c r="CV3460" s="29"/>
      <c r="CW3460" s="29"/>
      <c r="CX3460" s="29"/>
      <c r="CY3460" s="29"/>
      <c r="CZ3460" s="29"/>
      <c r="DA3460" s="29"/>
      <c r="DB3460" s="29"/>
      <c r="DC3460" s="29"/>
      <c r="DD3460" s="29"/>
      <c r="DE3460" s="29"/>
      <c r="DF3460" s="29"/>
      <c r="DG3460" s="29"/>
      <c r="DH3460" s="29"/>
      <c r="DI3460" s="29"/>
      <c r="DJ3460" s="29"/>
      <c r="DK3460" s="29"/>
      <c r="DL3460" s="29"/>
      <c r="DM3460" s="29"/>
      <c r="DN3460" s="29"/>
      <c r="DO3460" s="29"/>
      <c r="DP3460" s="29"/>
      <c r="DQ3460" s="29"/>
      <c r="DR3460" s="29"/>
      <c r="DS3460" s="29"/>
      <c r="DT3460" s="29"/>
      <c r="DU3460" s="29"/>
      <c r="DV3460" s="29"/>
      <c r="DW3460" s="29"/>
      <c r="DX3460" s="29"/>
      <c r="DY3460" s="29"/>
      <c r="DZ3460" s="29"/>
      <c r="EA3460" s="29"/>
      <c r="EB3460" s="29"/>
      <c r="EC3460" s="29"/>
      <c r="ED3460" s="29"/>
      <c r="EE3460" s="29"/>
      <c r="EF3460" s="29"/>
      <c r="EG3460" s="29"/>
      <c r="EH3460" s="29"/>
      <c r="EI3460" s="29"/>
      <c r="EJ3460" s="29"/>
      <c r="EK3460" s="29"/>
      <c r="EL3460" s="29"/>
      <c r="EM3460" s="29"/>
      <c r="EN3460" s="29"/>
      <c r="EO3460" s="29"/>
      <c r="EP3460" s="29"/>
      <c r="EQ3460" s="29"/>
      <c r="ER3460" s="29"/>
      <c r="ES3460" s="29"/>
      <c r="ET3460" s="29"/>
      <c r="EU3460" s="29"/>
      <c r="EV3460" s="29"/>
      <c r="EW3460" s="29"/>
      <c r="EX3460" s="29"/>
      <c r="EY3460" s="29"/>
      <c r="EZ3460" s="29"/>
      <c r="FA3460" s="29"/>
      <c r="FB3460" s="29"/>
      <c r="FC3460" s="29"/>
      <c r="FD3460" s="29"/>
      <c r="FE3460" s="29"/>
      <c r="FF3460" s="29"/>
      <c r="FG3460" s="29"/>
      <c r="FH3460" s="29"/>
      <c r="FI3460" s="29"/>
      <c r="FJ3460" s="29"/>
      <c r="FK3460" s="29"/>
      <c r="FL3460" s="29"/>
      <c r="FM3460" s="29"/>
      <c r="FN3460" s="29"/>
      <c r="FO3460" s="29"/>
      <c r="FP3460" s="29"/>
      <c r="FQ3460" s="29"/>
      <c r="FR3460" s="29"/>
      <c r="FS3460" s="29"/>
      <c r="FT3460" s="29"/>
      <c r="FU3460" s="29"/>
      <c r="FV3460" s="29"/>
      <c r="FW3460" s="29"/>
      <c r="FX3460" s="29"/>
      <c r="FY3460" s="29"/>
      <c r="FZ3460" s="29"/>
      <c r="GA3460" s="29"/>
      <c r="GB3460" s="29"/>
      <c r="GC3460" s="29"/>
      <c r="GD3460" s="29"/>
      <c r="GE3460" s="29"/>
      <c r="GF3460" s="29"/>
      <c r="GG3460" s="29"/>
      <c r="GH3460" s="29"/>
      <c r="GI3460" s="29"/>
      <c r="GJ3460" s="29"/>
      <c r="GK3460" s="29"/>
      <c r="GL3460" s="29"/>
      <c r="GM3460" s="29"/>
      <c r="GN3460" s="29"/>
      <c r="GO3460" s="29"/>
      <c r="GP3460" s="29"/>
      <c r="GQ3460" s="29"/>
      <c r="GR3460" s="29"/>
      <c r="GS3460" s="29"/>
      <c r="GT3460" s="29"/>
      <c r="GU3460" s="29"/>
      <c r="GV3460" s="29"/>
      <c r="GW3460" s="29"/>
      <c r="GX3460" s="29"/>
      <c r="GY3460" s="29"/>
      <c r="GZ3460" s="29"/>
      <c r="HA3460" s="29"/>
      <c r="HB3460" s="29"/>
      <c r="HC3460" s="29"/>
      <c r="HD3460" s="29"/>
      <c r="HE3460" s="29"/>
      <c r="HF3460" s="29"/>
      <c r="HG3460" s="29"/>
      <c r="HH3460" s="29"/>
      <c r="HI3460" s="29"/>
      <c r="HJ3460" s="29"/>
      <c r="HK3460" s="29"/>
      <c r="HL3460" s="29"/>
      <c r="HM3460" s="29"/>
      <c r="HN3460" s="29"/>
      <c r="HO3460" s="29"/>
      <c r="HP3460" s="29"/>
      <c r="HQ3460" s="29"/>
      <c r="HR3460" s="29"/>
      <c r="HS3460" s="29"/>
      <c r="HT3460" s="29"/>
      <c r="HU3460" s="29"/>
      <c r="HV3460" s="29"/>
      <c r="HW3460" s="29"/>
      <c r="HX3460" s="29"/>
      <c r="HY3460" s="29"/>
      <c r="HZ3460" s="29"/>
      <c r="IA3460" s="29"/>
      <c r="IB3460" s="29"/>
      <c r="IC3460" s="29"/>
      <c r="ID3460" s="29"/>
      <c r="IE3460" s="29"/>
      <c r="IF3460" s="29"/>
      <c r="IG3460" s="29"/>
      <c r="IH3460" s="29"/>
      <c r="II3460" s="29"/>
      <c r="IJ3460" s="29"/>
      <c r="IK3460" s="29"/>
      <c r="IL3460" s="29"/>
      <c r="IM3460" s="29"/>
      <c r="IN3460" s="29"/>
      <c r="IO3460" s="29"/>
      <c r="IP3460" s="29"/>
      <c r="IQ3460" s="29"/>
      <c r="IR3460" s="29"/>
      <c r="IS3460" s="29"/>
      <c r="IT3460" s="29"/>
      <c r="IU3460" s="29"/>
      <c r="IV3460" s="29"/>
      <c r="IW3460" s="29"/>
      <c r="IX3460" s="29"/>
      <c r="IY3460" s="29"/>
      <c r="IZ3460" s="29"/>
      <c r="JA3460" s="29"/>
      <c r="JB3460" s="29"/>
      <c r="JC3460" s="29"/>
      <c r="JD3460" s="29"/>
      <c r="JE3460" s="29"/>
      <c r="JF3460" s="29"/>
      <c r="JG3460" s="29"/>
      <c r="JH3460" s="29"/>
      <c r="JI3460" s="29"/>
      <c r="JJ3460" s="29"/>
      <c r="JK3460" s="29"/>
      <c r="JL3460" s="29"/>
      <c r="JM3460" s="29"/>
      <c r="JN3460" s="29"/>
      <c r="JO3460" s="29"/>
      <c r="JP3460" s="29"/>
      <c r="JQ3460" s="29"/>
      <c r="JR3460" s="29"/>
      <c r="JS3460" s="29"/>
      <c r="JT3460" s="29"/>
      <c r="JU3460" s="29"/>
      <c r="JV3460" s="29"/>
      <c r="JW3460" s="29"/>
      <c r="JX3460" s="29"/>
      <c r="JY3460" s="29"/>
      <c r="JZ3460" s="29"/>
      <c r="KA3460" s="29"/>
      <c r="KB3460" s="29"/>
      <c r="KC3460" s="29"/>
      <c r="KD3460" s="29"/>
      <c r="KE3460" s="29"/>
      <c r="KF3460" s="29"/>
      <c r="KG3460" s="29"/>
      <c r="KH3460" s="29"/>
      <c r="KI3460" s="29"/>
      <c r="KJ3460" s="29"/>
      <c r="KK3460" s="29"/>
      <c r="KL3460" s="29"/>
      <c r="KM3460" s="29"/>
      <c r="KN3460" s="29"/>
      <c r="KO3460" s="29"/>
      <c r="KP3460" s="29"/>
      <c r="KQ3460" s="29"/>
      <c r="KR3460" s="29"/>
      <c r="KS3460" s="29"/>
      <c r="KT3460" s="29"/>
      <c r="KU3460" s="29"/>
      <c r="KV3460" s="29"/>
      <c r="KW3460" s="29"/>
      <c r="KX3460" s="29"/>
      <c r="KY3460" s="29"/>
      <c r="KZ3460" s="29"/>
      <c r="LA3460" s="29"/>
      <c r="LB3460" s="29"/>
      <c r="LC3460" s="29"/>
      <c r="LD3460" s="29"/>
      <c r="LE3460" s="29"/>
      <c r="LF3460" s="29"/>
      <c r="LG3460" s="29"/>
      <c r="LH3460" s="29"/>
      <c r="LI3460" s="29"/>
      <c r="LJ3460" s="29"/>
      <c r="LK3460" s="29"/>
      <c r="LL3460" s="29"/>
      <c r="LM3460" s="29"/>
      <c r="LN3460" s="29"/>
      <c r="LO3460" s="29"/>
      <c r="LP3460" s="29"/>
      <c r="LQ3460" s="29"/>
      <c r="LR3460" s="29"/>
      <c r="LS3460" s="29"/>
      <c r="LT3460" s="29"/>
      <c r="LU3460" s="29"/>
      <c r="LV3460" s="29"/>
      <c r="LW3460" s="29"/>
      <c r="LX3460" s="29"/>
      <c r="LY3460" s="29"/>
      <c r="LZ3460" s="29"/>
      <c r="MA3460" s="29"/>
      <c r="MB3460" s="29"/>
      <c r="MC3460" s="29"/>
      <c r="MD3460" s="29"/>
      <c r="ME3460" s="29"/>
      <c r="MF3460" s="29"/>
      <c r="MG3460" s="29"/>
      <c r="MH3460" s="29"/>
      <c r="MI3460" s="29"/>
      <c r="MJ3460" s="29"/>
      <c r="MK3460" s="29"/>
      <c r="ML3460" s="29"/>
      <c r="MM3460" s="29"/>
      <c r="MN3460" s="29"/>
      <c r="MO3460" s="29"/>
      <c r="MP3460" s="29"/>
      <c r="MQ3460" s="29"/>
      <c r="MR3460" s="29"/>
      <c r="MS3460" s="29"/>
      <c r="MT3460" s="29"/>
      <c r="MU3460" s="29"/>
      <c r="MV3460" s="29"/>
      <c r="MW3460" s="29"/>
      <c r="MX3460" s="29"/>
      <c r="MY3460" s="29"/>
      <c r="MZ3460" s="29"/>
      <c r="NA3460" s="29"/>
      <c r="NB3460" s="29"/>
      <c r="NC3460" s="29"/>
      <c r="ND3460" s="29"/>
      <c r="NE3460" s="29"/>
      <c r="NF3460" s="29"/>
      <c r="NG3460" s="29"/>
      <c r="NH3460" s="29"/>
      <c r="NI3460" s="29"/>
      <c r="NJ3460" s="29"/>
      <c r="NK3460" s="29"/>
      <c r="NL3460" s="29"/>
      <c r="NM3460" s="29"/>
      <c r="NN3460" s="29"/>
      <c r="NO3460" s="29"/>
      <c r="NP3460" s="29"/>
      <c r="NQ3460" s="29"/>
      <c r="NR3460" s="29"/>
      <c r="NS3460" s="29"/>
      <c r="NT3460" s="29"/>
      <c r="NU3460" s="29"/>
      <c r="NV3460" s="29"/>
      <c r="NW3460" s="29"/>
      <c r="NX3460" s="29"/>
      <c r="NY3460" s="29"/>
      <c r="NZ3460" s="29"/>
      <c r="OA3460" s="29"/>
      <c r="OB3460" s="29"/>
      <c r="OC3460" s="29"/>
      <c r="OD3460" s="29"/>
      <c r="OE3460" s="29"/>
      <c r="OF3460" s="29"/>
      <c r="OG3460" s="29"/>
      <c r="OH3460" s="29"/>
    </row>
    <row r="3461" spans="1:398" ht="16.5" customHeight="1">
      <c r="A3461" s="41" t="s">
        <v>8920</v>
      </c>
      <c r="B3461" s="41"/>
      <c r="C3461" s="368"/>
      <c r="D3461" s="2"/>
      <c r="E3461" s="308" t="s">
        <v>413</v>
      </c>
      <c r="F3461" s="308" t="s">
        <v>34</v>
      </c>
      <c r="G3461" s="308" t="s">
        <v>2635</v>
      </c>
      <c r="H3461" s="308">
        <v>2016</v>
      </c>
      <c r="I3461" s="308">
        <v>1</v>
      </c>
      <c r="J3461" s="308">
        <v>0</v>
      </c>
      <c r="K3461" s="308">
        <v>0</v>
      </c>
      <c r="L3461" s="16" t="s">
        <v>8924</v>
      </c>
      <c r="M3461" s="106"/>
      <c r="N3461" s="16" t="s">
        <v>2570</v>
      </c>
      <c r="O3461" s="17">
        <v>1920</v>
      </c>
      <c r="P3461" s="17">
        <v>0</v>
      </c>
      <c r="Q3461" s="17">
        <v>0</v>
      </c>
      <c r="R3461" s="18" t="s">
        <v>33</v>
      </c>
      <c r="S3461" s="19">
        <v>60</v>
      </c>
      <c r="T3461" s="19">
        <v>220</v>
      </c>
      <c r="U3461" s="322">
        <v>10</v>
      </c>
      <c r="V3461" s="19">
        <v>0</v>
      </c>
      <c r="W3461" s="310">
        <v>2.2000000000000002</v>
      </c>
      <c r="X3461" s="21">
        <v>4224</v>
      </c>
      <c r="Y3461" s="22" t="s">
        <v>33</v>
      </c>
      <c r="Z3461" s="14"/>
      <c r="AA3461" s="24"/>
      <c r="AB3461" s="14"/>
      <c r="AC3461" s="14"/>
      <c r="AD3461" s="25"/>
      <c r="AE3461" s="26"/>
      <c r="AF3461" s="27"/>
      <c r="AG3461" s="309"/>
      <c r="AH3461" s="309"/>
      <c r="AI3461" s="309"/>
      <c r="AJ3461" s="309"/>
      <c r="AK3461" s="309"/>
      <c r="AL3461" s="309"/>
      <c r="AM3461" s="309"/>
      <c r="AN3461" s="309"/>
      <c r="AO3461" s="309"/>
      <c r="AP3461" s="29"/>
      <c r="AQ3461" s="29"/>
      <c r="AR3461" s="29"/>
      <c r="AS3461" s="29"/>
      <c r="AT3461" s="29"/>
      <c r="AU3461" s="29"/>
      <c r="AV3461" s="29"/>
      <c r="AW3461" s="29"/>
      <c r="AX3461" s="29"/>
      <c r="AY3461" s="29"/>
      <c r="AZ3461" s="29"/>
      <c r="BA3461" s="29"/>
      <c r="BB3461" s="29"/>
      <c r="BC3461" s="29"/>
      <c r="BD3461" s="29"/>
      <c r="BE3461" s="29"/>
      <c r="BF3461" s="29"/>
      <c r="BG3461" s="29"/>
      <c r="BH3461" s="29"/>
      <c r="BI3461" s="29"/>
      <c r="BJ3461" s="29"/>
      <c r="BK3461" s="29"/>
      <c r="BL3461" s="29"/>
      <c r="BM3461" s="29"/>
      <c r="BN3461" s="29"/>
      <c r="BO3461" s="29"/>
      <c r="BP3461" s="29"/>
      <c r="BQ3461" s="29"/>
      <c r="BR3461" s="29"/>
      <c r="BS3461" s="29"/>
      <c r="BT3461" s="29"/>
      <c r="BU3461" s="29"/>
      <c r="BV3461" s="29"/>
      <c r="BW3461" s="29"/>
      <c r="BX3461" s="29"/>
      <c r="BY3461" s="29"/>
      <c r="BZ3461" s="29"/>
      <c r="CA3461" s="29"/>
      <c r="CB3461" s="29"/>
      <c r="CC3461" s="29"/>
      <c r="CD3461" s="29"/>
      <c r="CE3461" s="29"/>
      <c r="CF3461" s="29"/>
      <c r="CG3461" s="29"/>
      <c r="CH3461" s="29"/>
      <c r="CI3461" s="29"/>
      <c r="CJ3461" s="29"/>
      <c r="CK3461" s="29"/>
      <c r="CL3461" s="29"/>
      <c r="CM3461" s="29"/>
      <c r="CN3461" s="29"/>
      <c r="CO3461" s="29"/>
      <c r="CP3461" s="29"/>
      <c r="CQ3461" s="29"/>
      <c r="CR3461" s="29"/>
      <c r="CS3461" s="29"/>
      <c r="CT3461" s="29"/>
      <c r="CU3461" s="29"/>
      <c r="CV3461" s="29"/>
      <c r="CW3461" s="29"/>
      <c r="CX3461" s="29"/>
      <c r="CY3461" s="29"/>
      <c r="CZ3461" s="29"/>
      <c r="DA3461" s="29"/>
      <c r="DB3461" s="29"/>
      <c r="DC3461" s="29"/>
      <c r="DD3461" s="29"/>
      <c r="DE3461" s="29"/>
      <c r="DF3461" s="29"/>
      <c r="DG3461" s="29"/>
      <c r="DH3461" s="29"/>
      <c r="DI3461" s="29"/>
      <c r="DJ3461" s="29"/>
      <c r="DK3461" s="29"/>
      <c r="DL3461" s="29"/>
      <c r="DM3461" s="29"/>
      <c r="DN3461" s="29"/>
      <c r="DO3461" s="29"/>
      <c r="DP3461" s="29"/>
      <c r="DQ3461" s="29"/>
      <c r="DR3461" s="29"/>
      <c r="DS3461" s="29"/>
      <c r="DT3461" s="29"/>
      <c r="DU3461" s="29"/>
      <c r="DV3461" s="29"/>
      <c r="DW3461" s="29"/>
      <c r="DX3461" s="29"/>
      <c r="DY3461" s="29"/>
      <c r="DZ3461" s="29"/>
      <c r="EA3461" s="29"/>
      <c r="EB3461" s="29"/>
      <c r="EC3461" s="29"/>
      <c r="ED3461" s="29"/>
      <c r="EE3461" s="29"/>
      <c r="EF3461" s="29"/>
      <c r="EG3461" s="29"/>
      <c r="EH3461" s="29"/>
      <c r="EI3461" s="29"/>
      <c r="EJ3461" s="29"/>
      <c r="EK3461" s="29"/>
      <c r="EL3461" s="29"/>
      <c r="EM3461" s="29"/>
      <c r="EN3461" s="29"/>
      <c r="EO3461" s="29"/>
      <c r="EP3461" s="29"/>
      <c r="EQ3461" s="29"/>
      <c r="ER3461" s="29"/>
      <c r="ES3461" s="29"/>
      <c r="ET3461" s="29"/>
      <c r="EU3461" s="29"/>
      <c r="EV3461" s="29"/>
      <c r="EW3461" s="29"/>
      <c r="EX3461" s="29"/>
      <c r="EY3461" s="29"/>
      <c r="EZ3461" s="29"/>
      <c r="FA3461" s="29"/>
      <c r="FB3461" s="29"/>
      <c r="FC3461" s="29"/>
      <c r="FD3461" s="29"/>
      <c r="FE3461" s="29"/>
      <c r="FF3461" s="29"/>
      <c r="FG3461" s="29"/>
      <c r="FH3461" s="29"/>
      <c r="FI3461" s="29"/>
      <c r="FJ3461" s="29"/>
      <c r="FK3461" s="29"/>
      <c r="FL3461" s="29"/>
      <c r="FM3461" s="29"/>
      <c r="FN3461" s="29"/>
      <c r="FO3461" s="29"/>
      <c r="FP3461" s="29"/>
      <c r="FQ3461" s="29"/>
      <c r="FR3461" s="29"/>
      <c r="FS3461" s="29"/>
      <c r="FT3461" s="29"/>
      <c r="FU3461" s="29"/>
      <c r="FV3461" s="29"/>
      <c r="FW3461" s="29"/>
      <c r="FX3461" s="29"/>
      <c r="FY3461" s="29"/>
      <c r="FZ3461" s="29"/>
      <c r="GA3461" s="29"/>
      <c r="GB3461" s="29"/>
      <c r="GC3461" s="29"/>
      <c r="GD3461" s="29"/>
      <c r="GE3461" s="29"/>
      <c r="GF3461" s="29"/>
      <c r="GG3461" s="29"/>
      <c r="GH3461" s="29"/>
      <c r="GI3461" s="29"/>
      <c r="GJ3461" s="29"/>
      <c r="GK3461" s="29"/>
      <c r="GL3461" s="29"/>
      <c r="GM3461" s="29"/>
      <c r="GN3461" s="29"/>
      <c r="GO3461" s="29"/>
      <c r="GP3461" s="29"/>
      <c r="GQ3461" s="29"/>
      <c r="GR3461" s="29"/>
      <c r="GS3461" s="29"/>
      <c r="GT3461" s="29"/>
      <c r="GU3461" s="29"/>
      <c r="GV3461" s="29"/>
      <c r="GW3461" s="29"/>
      <c r="GX3461" s="29"/>
      <c r="GY3461" s="29"/>
      <c r="GZ3461" s="29"/>
      <c r="HA3461" s="29"/>
      <c r="HB3461" s="29"/>
      <c r="HC3461" s="29"/>
      <c r="HD3461" s="29"/>
      <c r="HE3461" s="29"/>
      <c r="HF3461" s="29"/>
      <c r="HG3461" s="29"/>
      <c r="HH3461" s="29"/>
      <c r="HI3461" s="29"/>
      <c r="HJ3461" s="29"/>
      <c r="HK3461" s="29"/>
      <c r="HL3461" s="29"/>
      <c r="HM3461" s="29"/>
      <c r="HN3461" s="29"/>
      <c r="HO3461" s="29"/>
      <c r="HP3461" s="29"/>
      <c r="HQ3461" s="29"/>
      <c r="HR3461" s="29"/>
      <c r="HS3461" s="29"/>
      <c r="HT3461" s="29"/>
      <c r="HU3461" s="29"/>
      <c r="HV3461" s="29"/>
      <c r="HW3461" s="29"/>
      <c r="HX3461" s="29"/>
      <c r="HY3461" s="29"/>
      <c r="HZ3461" s="29"/>
      <c r="IA3461" s="29"/>
      <c r="IB3461" s="29"/>
      <c r="IC3461" s="29"/>
      <c r="ID3461" s="29"/>
      <c r="IE3461" s="29"/>
      <c r="IF3461" s="29"/>
      <c r="IG3461" s="29"/>
      <c r="IH3461" s="29"/>
      <c r="II3461" s="29"/>
      <c r="IJ3461" s="29"/>
      <c r="IK3461" s="29"/>
      <c r="IL3461" s="29"/>
      <c r="IM3461" s="29"/>
      <c r="IN3461" s="29"/>
      <c r="IO3461" s="29"/>
      <c r="IP3461" s="29"/>
      <c r="IQ3461" s="29"/>
      <c r="IR3461" s="29"/>
      <c r="IS3461" s="29"/>
      <c r="IT3461" s="29"/>
      <c r="IU3461" s="29"/>
      <c r="IV3461" s="29"/>
      <c r="IW3461" s="29"/>
      <c r="IX3461" s="29"/>
      <c r="IY3461" s="29"/>
      <c r="IZ3461" s="29"/>
      <c r="JA3461" s="29"/>
      <c r="JB3461" s="29"/>
      <c r="JC3461" s="29"/>
      <c r="JD3461" s="29"/>
      <c r="JE3461" s="29"/>
      <c r="JF3461" s="29"/>
      <c r="JG3461" s="29"/>
      <c r="JH3461" s="29"/>
      <c r="JI3461" s="29"/>
      <c r="JJ3461" s="29"/>
      <c r="JK3461" s="29"/>
      <c r="JL3461" s="29"/>
      <c r="JM3461" s="29"/>
      <c r="JN3461" s="29"/>
      <c r="JO3461" s="29"/>
      <c r="JP3461" s="29"/>
      <c r="JQ3461" s="29"/>
      <c r="JR3461" s="29"/>
      <c r="JS3461" s="29"/>
      <c r="JT3461" s="29"/>
      <c r="JU3461" s="29"/>
      <c r="JV3461" s="29"/>
      <c r="JW3461" s="29"/>
      <c r="JX3461" s="29"/>
      <c r="JY3461" s="29"/>
      <c r="JZ3461" s="29"/>
      <c r="KA3461" s="29"/>
      <c r="KB3461" s="29"/>
      <c r="KC3461" s="29"/>
      <c r="KD3461" s="29"/>
      <c r="KE3461" s="29"/>
      <c r="KF3461" s="29"/>
      <c r="KG3461" s="29"/>
      <c r="KH3461" s="29"/>
      <c r="KI3461" s="29"/>
      <c r="KJ3461" s="29"/>
      <c r="KK3461" s="29"/>
      <c r="KL3461" s="29"/>
      <c r="KM3461" s="29"/>
      <c r="KN3461" s="29"/>
      <c r="KO3461" s="29"/>
      <c r="KP3461" s="29"/>
      <c r="KQ3461" s="29"/>
      <c r="KR3461" s="29"/>
      <c r="KS3461" s="29"/>
      <c r="KT3461" s="29"/>
      <c r="KU3461" s="29"/>
      <c r="KV3461" s="29"/>
      <c r="KW3461" s="29"/>
      <c r="KX3461" s="29"/>
      <c r="KY3461" s="29"/>
      <c r="KZ3461" s="29"/>
      <c r="LA3461" s="29"/>
      <c r="LB3461" s="29"/>
      <c r="LC3461" s="29"/>
      <c r="LD3461" s="29"/>
      <c r="LE3461" s="29"/>
      <c r="LF3461" s="29"/>
      <c r="LG3461" s="29"/>
      <c r="LH3461" s="29"/>
      <c r="LI3461" s="29"/>
      <c r="LJ3461" s="29"/>
      <c r="LK3461" s="29"/>
      <c r="LL3461" s="29"/>
      <c r="LM3461" s="29"/>
      <c r="LN3461" s="29"/>
      <c r="LO3461" s="29"/>
      <c r="LP3461" s="29"/>
      <c r="LQ3461" s="29"/>
      <c r="LR3461" s="29"/>
      <c r="LS3461" s="29"/>
      <c r="LT3461" s="29"/>
      <c r="LU3461" s="29"/>
      <c r="LV3461" s="29"/>
      <c r="LW3461" s="29"/>
      <c r="LX3461" s="29"/>
      <c r="LY3461" s="29"/>
      <c r="LZ3461" s="29"/>
      <c r="MA3461" s="29"/>
      <c r="MB3461" s="29"/>
      <c r="MC3461" s="29"/>
      <c r="MD3461" s="29"/>
      <c r="ME3461" s="29"/>
      <c r="MF3461" s="29"/>
      <c r="MG3461" s="29"/>
      <c r="MH3461" s="29"/>
      <c r="MI3461" s="29"/>
      <c r="MJ3461" s="29"/>
      <c r="MK3461" s="29"/>
      <c r="ML3461" s="29"/>
      <c r="MM3461" s="29"/>
      <c r="MN3461" s="29"/>
      <c r="MO3461" s="29"/>
      <c r="MP3461" s="29"/>
      <c r="MQ3461" s="29"/>
      <c r="MR3461" s="29"/>
      <c r="MS3461" s="29"/>
      <c r="MT3461" s="29"/>
      <c r="MU3461" s="29"/>
      <c r="MV3461" s="29"/>
      <c r="MW3461" s="29"/>
      <c r="MX3461" s="29"/>
      <c r="MY3461" s="29"/>
      <c r="MZ3461" s="29"/>
      <c r="NA3461" s="29"/>
      <c r="NB3461" s="29"/>
      <c r="NC3461" s="29"/>
      <c r="ND3461" s="29"/>
      <c r="NE3461" s="29"/>
      <c r="NF3461" s="29"/>
      <c r="NG3461" s="29"/>
      <c r="NH3461" s="29"/>
      <c r="NI3461" s="29"/>
      <c r="NJ3461" s="29"/>
      <c r="NK3461" s="29"/>
      <c r="NL3461" s="29"/>
      <c r="NM3461" s="29"/>
      <c r="NN3461" s="29"/>
      <c r="NO3461" s="29"/>
      <c r="NP3461" s="29"/>
      <c r="NQ3461" s="29"/>
      <c r="NR3461" s="29"/>
      <c r="NS3461" s="29"/>
      <c r="NT3461" s="29"/>
      <c r="NU3461" s="29"/>
      <c r="NV3461" s="29"/>
      <c r="NW3461" s="29"/>
      <c r="NX3461" s="29"/>
      <c r="NY3461" s="29"/>
      <c r="NZ3461" s="29"/>
      <c r="OA3461" s="29"/>
      <c r="OB3461" s="29"/>
      <c r="OC3461" s="29"/>
      <c r="OD3461" s="29"/>
      <c r="OE3461" s="29"/>
      <c r="OF3461" s="29"/>
      <c r="OG3461" s="29"/>
      <c r="OH3461" s="29"/>
    </row>
    <row r="3462" spans="1:398" ht="16.5" customHeight="1">
      <c r="A3462" s="41" t="s">
        <v>8908</v>
      </c>
      <c r="B3462" s="41"/>
      <c r="C3462" s="368"/>
      <c r="D3462" s="41"/>
      <c r="E3462" s="321" t="s">
        <v>413</v>
      </c>
      <c r="F3462" s="321" t="s">
        <v>2583</v>
      </c>
      <c r="G3462" s="321" t="s">
        <v>2584</v>
      </c>
      <c r="H3462" s="319">
        <v>2001</v>
      </c>
      <c r="I3462" s="308">
        <v>1</v>
      </c>
      <c r="J3462" s="308">
        <v>0</v>
      </c>
      <c r="K3462" s="308">
        <v>0</v>
      </c>
      <c r="L3462" s="16" t="s">
        <v>2602</v>
      </c>
      <c r="M3462" s="106"/>
      <c r="N3462" s="16" t="s">
        <v>2570</v>
      </c>
      <c r="O3462" s="17">
        <v>1920</v>
      </c>
      <c r="P3462" s="17">
        <v>0</v>
      </c>
      <c r="Q3462" s="17">
        <v>0</v>
      </c>
      <c r="R3462" s="18" t="s">
        <v>33</v>
      </c>
      <c r="S3462" s="19">
        <v>60</v>
      </c>
      <c r="T3462" s="19">
        <v>220</v>
      </c>
      <c r="U3462" s="19">
        <v>35</v>
      </c>
      <c r="V3462" s="19">
        <v>0</v>
      </c>
      <c r="W3462" s="20">
        <v>2.2930000000000001</v>
      </c>
      <c r="X3462" s="21">
        <v>4402.5600000000004</v>
      </c>
      <c r="Y3462" s="22" t="s">
        <v>33</v>
      </c>
      <c r="Z3462" s="14"/>
      <c r="AA3462" s="24"/>
      <c r="AB3462" s="14"/>
      <c r="AC3462" s="14"/>
      <c r="AD3462" s="25"/>
      <c r="AE3462" s="26"/>
      <c r="AF3462" s="27"/>
      <c r="AG3462" s="309"/>
      <c r="AH3462" s="309"/>
      <c r="AI3462" s="309"/>
      <c r="AJ3462" s="309"/>
      <c r="AK3462" s="309"/>
      <c r="AL3462" s="309"/>
      <c r="AM3462" s="309"/>
      <c r="AN3462" s="309"/>
      <c r="AO3462" s="309"/>
      <c r="AP3462" s="29"/>
      <c r="AQ3462" s="29"/>
      <c r="AR3462" s="29"/>
      <c r="AS3462" s="29"/>
      <c r="AT3462" s="29"/>
      <c r="AU3462" s="29"/>
      <c r="AV3462" s="29"/>
      <c r="AW3462" s="29"/>
      <c r="AX3462" s="29"/>
      <c r="AY3462" s="29"/>
      <c r="AZ3462" s="29"/>
      <c r="BA3462" s="29"/>
      <c r="BB3462" s="29"/>
      <c r="BC3462" s="29"/>
      <c r="BD3462" s="29"/>
      <c r="BE3462" s="29"/>
      <c r="BF3462" s="29"/>
      <c r="BG3462" s="29"/>
      <c r="BH3462" s="29"/>
      <c r="BI3462" s="29"/>
      <c r="BJ3462" s="29"/>
      <c r="BK3462" s="29"/>
      <c r="BL3462" s="29"/>
      <c r="BM3462" s="29"/>
      <c r="BN3462" s="29"/>
      <c r="BO3462" s="29"/>
      <c r="BP3462" s="29"/>
      <c r="BQ3462" s="29"/>
      <c r="BR3462" s="29"/>
      <c r="BS3462" s="29"/>
      <c r="BT3462" s="29"/>
      <c r="BU3462" s="29"/>
      <c r="BV3462" s="29"/>
      <c r="BW3462" s="29"/>
      <c r="BX3462" s="29"/>
      <c r="BY3462" s="29"/>
      <c r="BZ3462" s="29"/>
      <c r="CA3462" s="29"/>
      <c r="CB3462" s="29"/>
      <c r="CC3462" s="29"/>
      <c r="CD3462" s="29"/>
      <c r="CE3462" s="29"/>
      <c r="CF3462" s="29"/>
      <c r="CG3462" s="29"/>
      <c r="CH3462" s="29"/>
      <c r="CI3462" s="29"/>
      <c r="CJ3462" s="29"/>
      <c r="CK3462" s="29"/>
      <c r="CL3462" s="29"/>
      <c r="CM3462" s="29"/>
      <c r="CN3462" s="29"/>
      <c r="CO3462" s="29"/>
      <c r="CP3462" s="29"/>
      <c r="CQ3462" s="29"/>
      <c r="CR3462" s="29"/>
      <c r="CS3462" s="29"/>
      <c r="CT3462" s="29"/>
      <c r="CU3462" s="29"/>
      <c r="CV3462" s="29"/>
      <c r="CW3462" s="29"/>
      <c r="CX3462" s="29"/>
      <c r="CY3462" s="29"/>
      <c r="CZ3462" s="29"/>
      <c r="DA3462" s="29"/>
      <c r="DB3462" s="29"/>
      <c r="DC3462" s="29"/>
      <c r="DD3462" s="29"/>
      <c r="DE3462" s="29"/>
      <c r="DF3462" s="29"/>
      <c r="DG3462" s="29"/>
      <c r="DH3462" s="29"/>
      <c r="DI3462" s="29"/>
      <c r="DJ3462" s="29"/>
      <c r="DK3462" s="29"/>
      <c r="DL3462" s="29"/>
      <c r="DM3462" s="29"/>
      <c r="DN3462" s="29"/>
      <c r="DO3462" s="29"/>
      <c r="DP3462" s="29"/>
      <c r="DQ3462" s="29"/>
      <c r="DR3462" s="29"/>
      <c r="DS3462" s="29"/>
      <c r="DT3462" s="29"/>
      <c r="DU3462" s="29"/>
      <c r="DV3462" s="29"/>
      <c r="DW3462" s="29"/>
      <c r="DX3462" s="29"/>
      <c r="DY3462" s="29"/>
      <c r="DZ3462" s="29"/>
      <c r="EA3462" s="29"/>
      <c r="EB3462" s="29"/>
      <c r="EC3462" s="29"/>
      <c r="ED3462" s="29"/>
      <c r="EE3462" s="29"/>
      <c r="EF3462" s="29"/>
      <c r="EG3462" s="29"/>
      <c r="EH3462" s="29"/>
      <c r="EI3462" s="29"/>
      <c r="EJ3462" s="29"/>
      <c r="EK3462" s="29"/>
      <c r="EL3462" s="29"/>
      <c r="EM3462" s="29"/>
      <c r="EN3462" s="29"/>
      <c r="EO3462" s="29"/>
      <c r="EP3462" s="29"/>
      <c r="EQ3462" s="29"/>
      <c r="ER3462" s="29"/>
      <c r="ES3462" s="29"/>
      <c r="ET3462" s="29"/>
      <c r="EU3462" s="29"/>
      <c r="EV3462" s="29"/>
      <c r="EW3462" s="29"/>
      <c r="EX3462" s="29"/>
      <c r="EY3462" s="29"/>
      <c r="EZ3462" s="29"/>
      <c r="FA3462" s="29"/>
      <c r="FB3462" s="29"/>
      <c r="FC3462" s="29"/>
      <c r="FD3462" s="29"/>
      <c r="FE3462" s="29"/>
      <c r="FF3462" s="29"/>
      <c r="FG3462" s="29"/>
      <c r="FH3462" s="29"/>
      <c r="FI3462" s="29"/>
      <c r="FJ3462" s="29"/>
      <c r="FK3462" s="29"/>
      <c r="FL3462" s="29"/>
      <c r="FM3462" s="29"/>
      <c r="FN3462" s="29"/>
      <c r="FO3462" s="29"/>
      <c r="FP3462" s="29"/>
      <c r="FQ3462" s="29"/>
      <c r="FR3462" s="29"/>
      <c r="FS3462" s="29"/>
      <c r="FT3462" s="29"/>
      <c r="FU3462" s="29"/>
      <c r="FV3462" s="29"/>
      <c r="FW3462" s="29"/>
      <c r="FX3462" s="29"/>
      <c r="FY3462" s="29"/>
      <c r="FZ3462" s="29"/>
      <c r="GA3462" s="29"/>
      <c r="GB3462" s="29"/>
      <c r="GC3462" s="29"/>
      <c r="GD3462" s="29"/>
      <c r="GE3462" s="29"/>
      <c r="GF3462" s="29"/>
      <c r="GG3462" s="29"/>
      <c r="GH3462" s="29"/>
      <c r="GI3462" s="29"/>
      <c r="GJ3462" s="29"/>
      <c r="GK3462" s="29"/>
      <c r="GL3462" s="29"/>
      <c r="GM3462" s="29"/>
      <c r="GN3462" s="29"/>
      <c r="GO3462" s="29"/>
      <c r="GP3462" s="29"/>
      <c r="GQ3462" s="29"/>
      <c r="GR3462" s="29"/>
      <c r="GS3462" s="29"/>
      <c r="GT3462" s="29"/>
      <c r="GU3462" s="29"/>
      <c r="GV3462" s="29"/>
      <c r="GW3462" s="29"/>
      <c r="GX3462" s="29"/>
      <c r="GY3462" s="29"/>
      <c r="GZ3462" s="29"/>
      <c r="HA3462" s="29"/>
      <c r="HB3462" s="29"/>
      <c r="HC3462" s="29"/>
      <c r="HD3462" s="29"/>
      <c r="HE3462" s="29"/>
      <c r="HF3462" s="29"/>
      <c r="HG3462" s="29"/>
      <c r="HH3462" s="29"/>
      <c r="HI3462" s="29"/>
      <c r="HJ3462" s="29"/>
      <c r="HK3462" s="29"/>
      <c r="HL3462" s="29"/>
      <c r="HM3462" s="29"/>
      <c r="HN3462" s="29"/>
      <c r="HO3462" s="29"/>
      <c r="HP3462" s="29"/>
      <c r="HQ3462" s="29"/>
      <c r="HR3462" s="29"/>
      <c r="HS3462" s="29"/>
      <c r="HT3462" s="29"/>
      <c r="HU3462" s="29"/>
      <c r="HV3462" s="29"/>
      <c r="HW3462" s="29"/>
      <c r="HX3462" s="29"/>
      <c r="HY3462" s="29"/>
      <c r="HZ3462" s="29"/>
      <c r="IA3462" s="29"/>
      <c r="IB3462" s="29"/>
      <c r="IC3462" s="29"/>
      <c r="ID3462" s="29"/>
      <c r="IE3462" s="29"/>
      <c r="IF3462" s="29"/>
      <c r="IG3462" s="29"/>
      <c r="IH3462" s="29"/>
      <c r="II3462" s="29"/>
      <c r="IJ3462" s="29"/>
      <c r="IK3462" s="29"/>
      <c r="IL3462" s="29"/>
      <c r="IM3462" s="29"/>
      <c r="IN3462" s="29"/>
      <c r="IO3462" s="29"/>
      <c r="IP3462" s="29"/>
      <c r="IQ3462" s="29"/>
      <c r="IR3462" s="29"/>
      <c r="IS3462" s="29"/>
      <c r="IT3462" s="29"/>
      <c r="IU3462" s="29"/>
      <c r="IV3462" s="29"/>
      <c r="IW3462" s="29"/>
      <c r="IX3462" s="29"/>
      <c r="IY3462" s="29"/>
      <c r="IZ3462" s="29"/>
      <c r="JA3462" s="29"/>
      <c r="JB3462" s="29"/>
      <c r="JC3462" s="29"/>
      <c r="JD3462" s="29"/>
      <c r="JE3462" s="29"/>
      <c r="JF3462" s="29"/>
      <c r="JG3462" s="29"/>
      <c r="JH3462" s="29"/>
      <c r="JI3462" s="29"/>
      <c r="JJ3462" s="29"/>
      <c r="JK3462" s="29"/>
      <c r="JL3462" s="29"/>
      <c r="JM3462" s="29"/>
      <c r="JN3462" s="29"/>
      <c r="JO3462" s="29"/>
      <c r="JP3462" s="29"/>
      <c r="JQ3462" s="29"/>
      <c r="JR3462" s="29"/>
      <c r="JS3462" s="29"/>
      <c r="JT3462" s="29"/>
      <c r="JU3462" s="29"/>
      <c r="JV3462" s="29"/>
      <c r="JW3462" s="29"/>
      <c r="JX3462" s="29"/>
      <c r="JY3462" s="29"/>
      <c r="JZ3462" s="29"/>
      <c r="KA3462" s="29"/>
      <c r="KB3462" s="29"/>
      <c r="KC3462" s="29"/>
      <c r="KD3462" s="29"/>
      <c r="KE3462" s="29"/>
      <c r="KF3462" s="29"/>
      <c r="KG3462" s="29"/>
      <c r="KH3462" s="29"/>
      <c r="KI3462" s="29"/>
      <c r="KJ3462" s="29"/>
      <c r="KK3462" s="29"/>
      <c r="KL3462" s="29"/>
      <c r="KM3462" s="29"/>
      <c r="KN3462" s="29"/>
      <c r="KO3462" s="29"/>
      <c r="KP3462" s="29"/>
      <c r="KQ3462" s="29"/>
      <c r="KR3462" s="29"/>
      <c r="KS3462" s="29"/>
      <c r="KT3462" s="29"/>
      <c r="KU3462" s="29"/>
      <c r="KV3462" s="29"/>
      <c r="KW3462" s="29"/>
      <c r="KX3462" s="29"/>
      <c r="KY3462" s="29"/>
      <c r="KZ3462" s="29"/>
      <c r="LA3462" s="29"/>
      <c r="LB3462" s="29"/>
      <c r="LC3462" s="29"/>
      <c r="LD3462" s="29"/>
      <c r="LE3462" s="29"/>
      <c r="LF3462" s="29"/>
      <c r="LG3462" s="29"/>
      <c r="LH3462" s="29"/>
      <c r="LI3462" s="29"/>
      <c r="LJ3462" s="29"/>
      <c r="LK3462" s="29"/>
      <c r="LL3462" s="29"/>
      <c r="LM3462" s="29"/>
      <c r="LN3462" s="29"/>
      <c r="LO3462" s="29"/>
      <c r="LP3462" s="29"/>
      <c r="LQ3462" s="29"/>
      <c r="LR3462" s="29"/>
      <c r="LS3462" s="29"/>
      <c r="LT3462" s="29"/>
      <c r="LU3462" s="29"/>
      <c r="LV3462" s="29"/>
      <c r="LW3462" s="29"/>
      <c r="LX3462" s="29"/>
      <c r="LY3462" s="29"/>
      <c r="LZ3462" s="29"/>
      <c r="MA3462" s="29"/>
      <c r="MB3462" s="29"/>
      <c r="MC3462" s="29"/>
      <c r="MD3462" s="29"/>
      <c r="ME3462" s="29"/>
      <c r="MF3462" s="29"/>
      <c r="MG3462" s="29"/>
      <c r="MH3462" s="29"/>
      <c r="MI3462" s="29"/>
      <c r="MJ3462" s="29"/>
      <c r="MK3462" s="29"/>
      <c r="ML3462" s="29"/>
      <c r="MM3462" s="29"/>
      <c r="MN3462" s="29"/>
      <c r="MO3462" s="29"/>
      <c r="MP3462" s="29"/>
      <c r="MQ3462" s="29"/>
      <c r="MR3462" s="29"/>
      <c r="MS3462" s="29"/>
      <c r="MT3462" s="29"/>
      <c r="MU3462" s="29"/>
      <c r="MV3462" s="29"/>
      <c r="MW3462" s="29"/>
      <c r="MX3462" s="29"/>
      <c r="MY3462" s="29"/>
      <c r="MZ3462" s="29"/>
      <c r="NA3462" s="29"/>
      <c r="NB3462" s="29"/>
      <c r="NC3462" s="29"/>
      <c r="ND3462" s="29"/>
      <c r="NE3462" s="29"/>
      <c r="NF3462" s="29"/>
      <c r="NG3462" s="29"/>
      <c r="NH3462" s="29"/>
      <c r="NI3462" s="29"/>
      <c r="NJ3462" s="29"/>
      <c r="NK3462" s="29"/>
      <c r="NL3462" s="29"/>
      <c r="NM3462" s="29"/>
      <c r="NN3462" s="29"/>
      <c r="NO3462" s="29"/>
      <c r="NP3462" s="29"/>
      <c r="NQ3462" s="29"/>
      <c r="NR3462" s="29"/>
      <c r="NS3462" s="29"/>
      <c r="NT3462" s="29"/>
      <c r="NU3462" s="29"/>
      <c r="NV3462" s="29"/>
      <c r="NW3462" s="29"/>
      <c r="NX3462" s="29"/>
      <c r="NY3462" s="29"/>
      <c r="NZ3462" s="29"/>
      <c r="OA3462" s="29"/>
      <c r="OB3462" s="29"/>
      <c r="OC3462" s="29"/>
      <c r="OD3462" s="29"/>
      <c r="OE3462" s="29"/>
      <c r="OF3462" s="29"/>
      <c r="OG3462" s="29"/>
      <c r="OH3462" s="29"/>
    </row>
    <row r="3463" spans="1:398" ht="16.5" customHeight="1">
      <c r="A3463" s="41" t="s">
        <v>8908</v>
      </c>
      <c r="B3463" s="41"/>
      <c r="C3463" s="368"/>
      <c r="D3463" s="41"/>
      <c r="E3463" s="321" t="s">
        <v>413</v>
      </c>
      <c r="F3463" s="321" t="s">
        <v>2583</v>
      </c>
      <c r="G3463" s="321" t="s">
        <v>2584</v>
      </c>
      <c r="H3463" s="319">
        <v>2001</v>
      </c>
      <c r="I3463" s="308">
        <v>3</v>
      </c>
      <c r="J3463" s="308">
        <v>0</v>
      </c>
      <c r="K3463" s="308">
        <v>0</v>
      </c>
      <c r="L3463" s="16" t="s">
        <v>2585</v>
      </c>
      <c r="M3463" s="106"/>
      <c r="N3463" s="16" t="s">
        <v>2570</v>
      </c>
      <c r="O3463" s="17">
        <v>1920</v>
      </c>
      <c r="P3463" s="17">
        <v>0</v>
      </c>
      <c r="Q3463" s="17">
        <v>0</v>
      </c>
      <c r="R3463" s="18" t="s">
        <v>33</v>
      </c>
      <c r="S3463" s="19">
        <v>60</v>
      </c>
      <c r="T3463" s="19">
        <v>220</v>
      </c>
      <c r="U3463" s="19">
        <v>35</v>
      </c>
      <c r="V3463" s="19">
        <v>0</v>
      </c>
      <c r="W3463" s="20">
        <v>2.2930000000000001</v>
      </c>
      <c r="X3463" s="21">
        <v>13207.68</v>
      </c>
      <c r="Y3463" s="22" t="s">
        <v>33</v>
      </c>
      <c r="Z3463" s="14"/>
      <c r="AA3463" s="24"/>
      <c r="AB3463" s="14"/>
      <c r="AC3463" s="14"/>
      <c r="AD3463" s="25"/>
      <c r="AE3463" s="26"/>
      <c r="AF3463" s="27"/>
      <c r="AG3463" s="309"/>
      <c r="AH3463" s="309"/>
      <c r="AI3463" s="309"/>
      <c r="AJ3463" s="309"/>
      <c r="AK3463" s="309"/>
      <c r="AL3463" s="309"/>
      <c r="AM3463" s="309"/>
      <c r="AN3463" s="309"/>
      <c r="AO3463" s="309"/>
      <c r="AP3463" s="29"/>
      <c r="AQ3463" s="29"/>
      <c r="AR3463" s="29"/>
      <c r="AS3463" s="29"/>
      <c r="AT3463" s="29"/>
      <c r="AU3463" s="29"/>
      <c r="AV3463" s="29"/>
      <c r="AW3463" s="29"/>
      <c r="AX3463" s="29"/>
      <c r="AY3463" s="29"/>
      <c r="AZ3463" s="29"/>
      <c r="BA3463" s="29"/>
      <c r="BB3463" s="29"/>
      <c r="BC3463" s="29"/>
      <c r="BD3463" s="29"/>
      <c r="BE3463" s="29"/>
      <c r="BF3463" s="29"/>
      <c r="BG3463" s="29"/>
      <c r="BH3463" s="29"/>
      <c r="BI3463" s="29"/>
      <c r="BJ3463" s="29"/>
      <c r="BK3463" s="29"/>
      <c r="BL3463" s="29"/>
      <c r="BM3463" s="29"/>
      <c r="BN3463" s="29"/>
      <c r="BO3463" s="29"/>
      <c r="BP3463" s="29"/>
      <c r="BQ3463" s="29"/>
      <c r="BR3463" s="29"/>
      <c r="BS3463" s="29"/>
      <c r="BT3463" s="29"/>
      <c r="BU3463" s="29"/>
      <c r="BV3463" s="29"/>
      <c r="BW3463" s="29"/>
      <c r="BX3463" s="29"/>
      <c r="BY3463" s="29"/>
      <c r="BZ3463" s="29"/>
      <c r="CA3463" s="29"/>
      <c r="CB3463" s="29"/>
      <c r="CC3463" s="29"/>
      <c r="CD3463" s="29"/>
      <c r="CE3463" s="29"/>
      <c r="CF3463" s="29"/>
      <c r="CG3463" s="29"/>
      <c r="CH3463" s="29"/>
      <c r="CI3463" s="29"/>
      <c r="CJ3463" s="29"/>
      <c r="CK3463" s="29"/>
      <c r="CL3463" s="29"/>
      <c r="CM3463" s="29"/>
      <c r="CN3463" s="29"/>
      <c r="CO3463" s="29"/>
      <c r="CP3463" s="29"/>
      <c r="CQ3463" s="29"/>
      <c r="CR3463" s="29"/>
      <c r="CS3463" s="29"/>
      <c r="CT3463" s="29"/>
      <c r="CU3463" s="29"/>
      <c r="CV3463" s="29"/>
      <c r="CW3463" s="29"/>
      <c r="CX3463" s="29"/>
      <c r="CY3463" s="29"/>
      <c r="CZ3463" s="29"/>
      <c r="DA3463" s="29"/>
      <c r="DB3463" s="29"/>
      <c r="DC3463" s="29"/>
      <c r="DD3463" s="29"/>
      <c r="DE3463" s="29"/>
      <c r="DF3463" s="29"/>
      <c r="DG3463" s="29"/>
      <c r="DH3463" s="29"/>
      <c r="DI3463" s="29"/>
      <c r="DJ3463" s="29"/>
      <c r="DK3463" s="29"/>
      <c r="DL3463" s="29"/>
      <c r="DM3463" s="29"/>
      <c r="DN3463" s="29"/>
      <c r="DO3463" s="29"/>
      <c r="DP3463" s="29"/>
      <c r="DQ3463" s="29"/>
      <c r="DR3463" s="29"/>
      <c r="DS3463" s="29"/>
      <c r="DT3463" s="29"/>
      <c r="DU3463" s="29"/>
      <c r="DV3463" s="29"/>
      <c r="DW3463" s="29"/>
      <c r="DX3463" s="29"/>
      <c r="DY3463" s="29"/>
      <c r="DZ3463" s="29"/>
      <c r="EA3463" s="29"/>
      <c r="EB3463" s="29"/>
      <c r="EC3463" s="29"/>
      <c r="ED3463" s="29"/>
      <c r="EE3463" s="29"/>
      <c r="EF3463" s="29"/>
      <c r="EG3463" s="29"/>
      <c r="EH3463" s="29"/>
      <c r="EI3463" s="29"/>
      <c r="EJ3463" s="29"/>
      <c r="EK3463" s="29"/>
      <c r="EL3463" s="29"/>
      <c r="EM3463" s="29"/>
      <c r="EN3463" s="29"/>
      <c r="EO3463" s="29"/>
      <c r="EP3463" s="29"/>
      <c r="EQ3463" s="29"/>
      <c r="ER3463" s="29"/>
      <c r="ES3463" s="29"/>
      <c r="ET3463" s="29"/>
      <c r="EU3463" s="29"/>
      <c r="EV3463" s="29"/>
      <c r="EW3463" s="29"/>
      <c r="EX3463" s="29"/>
      <c r="EY3463" s="29"/>
      <c r="EZ3463" s="29"/>
      <c r="FA3463" s="29"/>
      <c r="FB3463" s="29"/>
      <c r="FC3463" s="29"/>
      <c r="FD3463" s="29"/>
      <c r="FE3463" s="29"/>
      <c r="FF3463" s="29"/>
      <c r="FG3463" s="29"/>
      <c r="FH3463" s="29"/>
      <c r="FI3463" s="29"/>
      <c r="FJ3463" s="29"/>
      <c r="FK3463" s="29"/>
      <c r="FL3463" s="29"/>
      <c r="FM3463" s="29"/>
      <c r="FN3463" s="29"/>
      <c r="FO3463" s="29"/>
      <c r="FP3463" s="29"/>
      <c r="FQ3463" s="29"/>
      <c r="FR3463" s="29"/>
      <c r="FS3463" s="29"/>
      <c r="FT3463" s="29"/>
      <c r="FU3463" s="29"/>
      <c r="FV3463" s="29"/>
      <c r="FW3463" s="29"/>
      <c r="FX3463" s="29"/>
      <c r="FY3463" s="29"/>
      <c r="FZ3463" s="29"/>
      <c r="GA3463" s="29"/>
      <c r="GB3463" s="29"/>
      <c r="GC3463" s="29"/>
      <c r="GD3463" s="29"/>
      <c r="GE3463" s="29"/>
      <c r="GF3463" s="29"/>
      <c r="GG3463" s="29"/>
      <c r="GH3463" s="29"/>
      <c r="GI3463" s="29"/>
      <c r="GJ3463" s="29"/>
      <c r="GK3463" s="29"/>
      <c r="GL3463" s="29"/>
      <c r="GM3463" s="29"/>
      <c r="GN3463" s="29"/>
      <c r="GO3463" s="29"/>
      <c r="GP3463" s="29"/>
      <c r="GQ3463" s="29"/>
      <c r="GR3463" s="29"/>
      <c r="GS3463" s="29"/>
      <c r="GT3463" s="29"/>
      <c r="GU3463" s="29"/>
      <c r="GV3463" s="29"/>
      <c r="GW3463" s="29"/>
      <c r="GX3463" s="29"/>
      <c r="GY3463" s="29"/>
      <c r="GZ3463" s="29"/>
      <c r="HA3463" s="29"/>
      <c r="HB3463" s="29"/>
      <c r="HC3463" s="29"/>
      <c r="HD3463" s="29"/>
      <c r="HE3463" s="29"/>
      <c r="HF3463" s="29"/>
      <c r="HG3463" s="29"/>
      <c r="HH3463" s="29"/>
      <c r="HI3463" s="29"/>
      <c r="HJ3463" s="29"/>
      <c r="HK3463" s="29"/>
      <c r="HL3463" s="29"/>
      <c r="HM3463" s="29"/>
      <c r="HN3463" s="29"/>
      <c r="HO3463" s="29"/>
      <c r="HP3463" s="29"/>
      <c r="HQ3463" s="29"/>
      <c r="HR3463" s="29"/>
      <c r="HS3463" s="29"/>
      <c r="HT3463" s="29"/>
      <c r="HU3463" s="29"/>
      <c r="HV3463" s="29"/>
      <c r="HW3463" s="29"/>
      <c r="HX3463" s="29"/>
      <c r="HY3463" s="29"/>
      <c r="HZ3463" s="29"/>
      <c r="IA3463" s="29"/>
      <c r="IB3463" s="29"/>
      <c r="IC3463" s="29"/>
      <c r="ID3463" s="29"/>
      <c r="IE3463" s="29"/>
      <c r="IF3463" s="29"/>
      <c r="IG3463" s="29"/>
      <c r="IH3463" s="29"/>
      <c r="II3463" s="29"/>
      <c r="IJ3463" s="29"/>
      <c r="IK3463" s="29"/>
      <c r="IL3463" s="29"/>
      <c r="IM3463" s="29"/>
      <c r="IN3463" s="29"/>
      <c r="IO3463" s="29"/>
      <c r="IP3463" s="29"/>
      <c r="IQ3463" s="29"/>
      <c r="IR3463" s="29"/>
      <c r="IS3463" s="29"/>
      <c r="IT3463" s="29"/>
      <c r="IU3463" s="29"/>
      <c r="IV3463" s="29"/>
      <c r="IW3463" s="29"/>
      <c r="IX3463" s="29"/>
      <c r="IY3463" s="29"/>
      <c r="IZ3463" s="29"/>
      <c r="JA3463" s="29"/>
      <c r="JB3463" s="29"/>
      <c r="JC3463" s="29"/>
      <c r="JD3463" s="29"/>
      <c r="JE3463" s="29"/>
      <c r="JF3463" s="29"/>
      <c r="JG3463" s="29"/>
      <c r="JH3463" s="29"/>
      <c r="JI3463" s="29"/>
      <c r="JJ3463" s="29"/>
      <c r="JK3463" s="29"/>
      <c r="JL3463" s="29"/>
      <c r="JM3463" s="29"/>
      <c r="JN3463" s="29"/>
      <c r="JO3463" s="29"/>
      <c r="JP3463" s="29"/>
      <c r="JQ3463" s="29"/>
      <c r="JR3463" s="29"/>
      <c r="JS3463" s="29"/>
      <c r="JT3463" s="29"/>
      <c r="JU3463" s="29"/>
      <c r="JV3463" s="29"/>
      <c r="JW3463" s="29"/>
      <c r="JX3463" s="29"/>
      <c r="JY3463" s="29"/>
      <c r="JZ3463" s="29"/>
      <c r="KA3463" s="29"/>
      <c r="KB3463" s="29"/>
      <c r="KC3463" s="29"/>
      <c r="KD3463" s="29"/>
      <c r="KE3463" s="29"/>
      <c r="KF3463" s="29"/>
      <c r="KG3463" s="29"/>
      <c r="KH3463" s="29"/>
      <c r="KI3463" s="29"/>
      <c r="KJ3463" s="29"/>
      <c r="KK3463" s="29"/>
      <c r="KL3463" s="29"/>
      <c r="KM3463" s="29"/>
      <c r="KN3463" s="29"/>
      <c r="KO3463" s="29"/>
      <c r="KP3463" s="29"/>
      <c r="KQ3463" s="29"/>
      <c r="KR3463" s="29"/>
      <c r="KS3463" s="29"/>
      <c r="KT3463" s="29"/>
      <c r="KU3463" s="29"/>
      <c r="KV3463" s="29"/>
      <c r="KW3463" s="29"/>
      <c r="KX3463" s="29"/>
      <c r="KY3463" s="29"/>
      <c r="KZ3463" s="29"/>
      <c r="LA3463" s="29"/>
      <c r="LB3463" s="29"/>
      <c r="LC3463" s="29"/>
      <c r="LD3463" s="29"/>
      <c r="LE3463" s="29"/>
      <c r="LF3463" s="29"/>
      <c r="LG3463" s="29"/>
      <c r="LH3463" s="29"/>
      <c r="LI3463" s="29"/>
      <c r="LJ3463" s="29"/>
      <c r="LK3463" s="29"/>
      <c r="LL3463" s="29"/>
      <c r="LM3463" s="29"/>
      <c r="LN3463" s="29"/>
      <c r="LO3463" s="29"/>
      <c r="LP3463" s="29"/>
      <c r="LQ3463" s="29"/>
      <c r="LR3463" s="29"/>
      <c r="LS3463" s="29"/>
      <c r="LT3463" s="29"/>
      <c r="LU3463" s="29"/>
      <c r="LV3463" s="29"/>
      <c r="LW3463" s="29"/>
      <c r="LX3463" s="29"/>
      <c r="LY3463" s="29"/>
      <c r="LZ3463" s="29"/>
      <c r="MA3463" s="29"/>
      <c r="MB3463" s="29"/>
      <c r="MC3463" s="29"/>
      <c r="MD3463" s="29"/>
      <c r="ME3463" s="29"/>
      <c r="MF3463" s="29"/>
      <c r="MG3463" s="29"/>
      <c r="MH3463" s="29"/>
      <c r="MI3463" s="29"/>
      <c r="MJ3463" s="29"/>
      <c r="MK3463" s="29"/>
      <c r="ML3463" s="29"/>
      <c r="MM3463" s="29"/>
      <c r="MN3463" s="29"/>
      <c r="MO3463" s="29"/>
      <c r="MP3463" s="29"/>
      <c r="MQ3463" s="29"/>
      <c r="MR3463" s="29"/>
      <c r="MS3463" s="29"/>
      <c r="MT3463" s="29"/>
      <c r="MU3463" s="29"/>
      <c r="MV3463" s="29"/>
      <c r="MW3463" s="29"/>
      <c r="MX3463" s="29"/>
      <c r="MY3463" s="29"/>
      <c r="MZ3463" s="29"/>
      <c r="NA3463" s="29"/>
      <c r="NB3463" s="29"/>
      <c r="NC3463" s="29"/>
      <c r="ND3463" s="29"/>
      <c r="NE3463" s="29"/>
      <c r="NF3463" s="29"/>
      <c r="NG3463" s="29"/>
      <c r="NH3463" s="29"/>
      <c r="NI3463" s="29"/>
      <c r="NJ3463" s="29"/>
      <c r="NK3463" s="29"/>
      <c r="NL3463" s="29"/>
      <c r="NM3463" s="29"/>
      <c r="NN3463" s="29"/>
      <c r="NO3463" s="29"/>
      <c r="NP3463" s="29"/>
      <c r="NQ3463" s="29"/>
      <c r="NR3463" s="29"/>
      <c r="NS3463" s="29"/>
      <c r="NT3463" s="29"/>
      <c r="NU3463" s="29"/>
      <c r="NV3463" s="29"/>
      <c r="NW3463" s="29"/>
      <c r="NX3463" s="29"/>
      <c r="NY3463" s="29"/>
      <c r="NZ3463" s="29"/>
      <c r="OA3463" s="29"/>
      <c r="OB3463" s="29"/>
      <c r="OC3463" s="29"/>
      <c r="OD3463" s="29"/>
      <c r="OE3463" s="29"/>
      <c r="OF3463" s="29"/>
      <c r="OG3463" s="29"/>
      <c r="OH3463" s="29"/>
    </row>
    <row r="3464" spans="1:398" ht="16.5" customHeight="1">
      <c r="A3464" s="41" t="s">
        <v>8908</v>
      </c>
      <c r="B3464" s="41"/>
      <c r="C3464" s="368"/>
      <c r="D3464" s="41"/>
      <c r="E3464" s="321" t="s">
        <v>741</v>
      </c>
      <c r="F3464" s="321" t="s">
        <v>34</v>
      </c>
      <c r="G3464" s="321" t="s">
        <v>2605</v>
      </c>
      <c r="H3464" s="319">
        <v>2012</v>
      </c>
      <c r="I3464" s="308">
        <v>1</v>
      </c>
      <c r="J3464" s="308">
        <v>0</v>
      </c>
      <c r="K3464" s="308">
        <v>0</v>
      </c>
      <c r="L3464" s="16" t="s">
        <v>2580</v>
      </c>
      <c r="M3464" s="106"/>
      <c r="N3464" s="16" t="s">
        <v>2570</v>
      </c>
      <c r="O3464" s="17">
        <v>1920</v>
      </c>
      <c r="P3464" s="17">
        <v>0</v>
      </c>
      <c r="Q3464" s="17">
        <v>0</v>
      </c>
      <c r="R3464" s="18" t="s">
        <v>33</v>
      </c>
      <c r="S3464" s="19">
        <v>60</v>
      </c>
      <c r="T3464" s="19">
        <v>220</v>
      </c>
      <c r="U3464" s="19">
        <v>10</v>
      </c>
      <c r="V3464" s="19">
        <v>0</v>
      </c>
      <c r="W3464" s="20">
        <v>2.649</v>
      </c>
      <c r="X3464" s="21">
        <v>5086.08</v>
      </c>
      <c r="Y3464" s="22" t="s">
        <v>33</v>
      </c>
      <c r="Z3464" s="14"/>
      <c r="AA3464" s="24"/>
      <c r="AB3464" s="14"/>
      <c r="AC3464" s="14"/>
      <c r="AD3464" s="25"/>
      <c r="AE3464" s="26"/>
      <c r="AF3464" s="27"/>
      <c r="AG3464" s="309"/>
      <c r="AH3464" s="309"/>
      <c r="AI3464" s="309"/>
      <c r="AJ3464" s="309"/>
      <c r="AK3464" s="309"/>
      <c r="AL3464" s="309"/>
      <c r="AM3464" s="309"/>
      <c r="AN3464" s="309"/>
      <c r="AO3464" s="309"/>
      <c r="AP3464" s="29"/>
      <c r="AQ3464" s="29"/>
      <c r="AR3464" s="29"/>
      <c r="AS3464" s="29"/>
      <c r="AT3464" s="29"/>
      <c r="AU3464" s="29"/>
      <c r="AV3464" s="29"/>
      <c r="AW3464" s="29"/>
      <c r="AX3464" s="29"/>
      <c r="AY3464" s="29"/>
      <c r="AZ3464" s="29"/>
      <c r="BA3464" s="29"/>
      <c r="BB3464" s="29"/>
      <c r="BC3464" s="29"/>
      <c r="BD3464" s="29"/>
      <c r="BE3464" s="29"/>
      <c r="BF3464" s="29"/>
      <c r="BG3464" s="29"/>
      <c r="BH3464" s="29"/>
      <c r="BI3464" s="29"/>
      <c r="BJ3464" s="29"/>
      <c r="BK3464" s="29"/>
      <c r="BL3464" s="29"/>
      <c r="BM3464" s="29"/>
      <c r="BN3464" s="29"/>
      <c r="BO3464" s="29"/>
      <c r="BP3464" s="29"/>
      <c r="BQ3464" s="29"/>
      <c r="BR3464" s="29"/>
      <c r="BS3464" s="29"/>
      <c r="BT3464" s="29"/>
      <c r="BU3464" s="29"/>
      <c r="BV3464" s="29"/>
      <c r="BW3464" s="29"/>
      <c r="BX3464" s="29"/>
      <c r="BY3464" s="29"/>
      <c r="BZ3464" s="29"/>
      <c r="CA3464" s="29"/>
      <c r="CB3464" s="29"/>
      <c r="CC3464" s="29"/>
      <c r="CD3464" s="29"/>
      <c r="CE3464" s="29"/>
      <c r="CF3464" s="29"/>
      <c r="CG3464" s="29"/>
      <c r="CH3464" s="29"/>
      <c r="CI3464" s="29"/>
      <c r="CJ3464" s="29"/>
      <c r="CK3464" s="29"/>
      <c r="CL3464" s="29"/>
      <c r="CM3464" s="29"/>
      <c r="CN3464" s="29"/>
      <c r="CO3464" s="29"/>
      <c r="CP3464" s="29"/>
      <c r="CQ3464" s="29"/>
      <c r="CR3464" s="29"/>
      <c r="CS3464" s="29"/>
      <c r="CT3464" s="29"/>
      <c r="CU3464" s="29"/>
      <c r="CV3464" s="29"/>
      <c r="CW3464" s="29"/>
      <c r="CX3464" s="29"/>
      <c r="CY3464" s="29"/>
      <c r="CZ3464" s="29"/>
      <c r="DA3464" s="29"/>
      <c r="DB3464" s="29"/>
      <c r="DC3464" s="29"/>
      <c r="DD3464" s="29"/>
      <c r="DE3464" s="29"/>
      <c r="DF3464" s="29"/>
      <c r="DG3464" s="29"/>
      <c r="DH3464" s="29"/>
      <c r="DI3464" s="29"/>
      <c r="DJ3464" s="29"/>
      <c r="DK3464" s="29"/>
      <c r="DL3464" s="29"/>
      <c r="DM3464" s="29"/>
      <c r="DN3464" s="29"/>
      <c r="DO3464" s="29"/>
      <c r="DP3464" s="29"/>
      <c r="DQ3464" s="29"/>
      <c r="DR3464" s="29"/>
      <c r="DS3464" s="29"/>
      <c r="DT3464" s="29"/>
      <c r="DU3464" s="29"/>
      <c r="DV3464" s="29"/>
      <c r="DW3464" s="29"/>
      <c r="DX3464" s="29"/>
      <c r="DY3464" s="29"/>
      <c r="DZ3464" s="29"/>
      <c r="EA3464" s="29"/>
      <c r="EB3464" s="29"/>
      <c r="EC3464" s="29"/>
      <c r="ED3464" s="29"/>
      <c r="EE3464" s="29"/>
      <c r="EF3464" s="29"/>
      <c r="EG3464" s="29"/>
      <c r="EH3464" s="29"/>
      <c r="EI3464" s="29"/>
      <c r="EJ3464" s="29"/>
      <c r="EK3464" s="29"/>
      <c r="EL3464" s="29"/>
      <c r="EM3464" s="29"/>
      <c r="EN3464" s="29"/>
      <c r="EO3464" s="29"/>
      <c r="EP3464" s="29"/>
      <c r="EQ3464" s="29"/>
      <c r="ER3464" s="29"/>
      <c r="ES3464" s="29"/>
      <c r="ET3464" s="29"/>
      <c r="EU3464" s="29"/>
      <c r="EV3464" s="29"/>
      <c r="EW3464" s="29"/>
      <c r="EX3464" s="29"/>
      <c r="EY3464" s="29"/>
      <c r="EZ3464" s="29"/>
      <c r="FA3464" s="29"/>
      <c r="FB3464" s="29"/>
      <c r="FC3464" s="29"/>
      <c r="FD3464" s="29"/>
      <c r="FE3464" s="29"/>
      <c r="FF3464" s="29"/>
      <c r="FG3464" s="29"/>
      <c r="FH3464" s="29"/>
      <c r="FI3464" s="29"/>
      <c r="FJ3464" s="29"/>
      <c r="FK3464" s="29"/>
      <c r="FL3464" s="29"/>
      <c r="FM3464" s="29"/>
      <c r="FN3464" s="29"/>
      <c r="FO3464" s="29"/>
      <c r="FP3464" s="29"/>
      <c r="FQ3464" s="29"/>
      <c r="FR3464" s="29"/>
      <c r="FS3464" s="29"/>
      <c r="FT3464" s="29"/>
      <c r="FU3464" s="29"/>
      <c r="FV3464" s="29"/>
      <c r="FW3464" s="29"/>
      <c r="FX3464" s="29"/>
      <c r="FY3464" s="29"/>
      <c r="FZ3464" s="29"/>
      <c r="GA3464" s="29"/>
      <c r="GB3464" s="29"/>
      <c r="GC3464" s="29"/>
      <c r="GD3464" s="29"/>
      <c r="GE3464" s="29"/>
      <c r="GF3464" s="29"/>
      <c r="GG3464" s="29"/>
      <c r="GH3464" s="29"/>
      <c r="GI3464" s="29"/>
      <c r="GJ3464" s="29"/>
      <c r="GK3464" s="29"/>
      <c r="GL3464" s="29"/>
      <c r="GM3464" s="29"/>
      <c r="GN3464" s="29"/>
      <c r="GO3464" s="29"/>
      <c r="GP3464" s="29"/>
      <c r="GQ3464" s="29"/>
      <c r="GR3464" s="29"/>
      <c r="GS3464" s="29"/>
      <c r="GT3464" s="29"/>
      <c r="GU3464" s="29"/>
      <c r="GV3464" s="29"/>
      <c r="GW3464" s="29"/>
      <c r="GX3464" s="29"/>
      <c r="GY3464" s="29"/>
      <c r="GZ3464" s="29"/>
      <c r="HA3464" s="29"/>
      <c r="HB3464" s="29"/>
      <c r="HC3464" s="29"/>
      <c r="HD3464" s="29"/>
      <c r="HE3464" s="29"/>
      <c r="HF3464" s="29"/>
      <c r="HG3464" s="29"/>
      <c r="HH3464" s="29"/>
      <c r="HI3464" s="29"/>
      <c r="HJ3464" s="29"/>
      <c r="HK3464" s="29"/>
      <c r="HL3464" s="29"/>
      <c r="HM3464" s="29"/>
      <c r="HN3464" s="29"/>
      <c r="HO3464" s="29"/>
      <c r="HP3464" s="29"/>
      <c r="HQ3464" s="29"/>
      <c r="HR3464" s="29"/>
      <c r="HS3464" s="29"/>
      <c r="HT3464" s="29"/>
      <c r="HU3464" s="29"/>
      <c r="HV3464" s="29"/>
      <c r="HW3464" s="29"/>
      <c r="HX3464" s="29"/>
      <c r="HY3464" s="29"/>
      <c r="HZ3464" s="29"/>
      <c r="IA3464" s="29"/>
      <c r="IB3464" s="29"/>
      <c r="IC3464" s="29"/>
      <c r="ID3464" s="29"/>
      <c r="IE3464" s="29"/>
      <c r="IF3464" s="29"/>
      <c r="IG3464" s="29"/>
      <c r="IH3464" s="29"/>
      <c r="II3464" s="29"/>
      <c r="IJ3464" s="29"/>
      <c r="IK3464" s="29"/>
      <c r="IL3464" s="29"/>
      <c r="IM3464" s="29"/>
      <c r="IN3464" s="29"/>
      <c r="IO3464" s="29"/>
      <c r="IP3464" s="29"/>
      <c r="IQ3464" s="29"/>
      <c r="IR3464" s="29"/>
      <c r="IS3464" s="29"/>
      <c r="IT3464" s="29"/>
      <c r="IU3464" s="29"/>
      <c r="IV3464" s="29"/>
      <c r="IW3464" s="29"/>
      <c r="IX3464" s="29"/>
      <c r="IY3464" s="29"/>
      <c r="IZ3464" s="29"/>
      <c r="JA3464" s="29"/>
      <c r="JB3464" s="29"/>
      <c r="JC3464" s="29"/>
      <c r="JD3464" s="29"/>
      <c r="JE3464" s="29"/>
      <c r="JF3464" s="29"/>
      <c r="JG3464" s="29"/>
      <c r="JH3464" s="29"/>
      <c r="JI3464" s="29"/>
      <c r="JJ3464" s="29"/>
      <c r="JK3464" s="29"/>
      <c r="JL3464" s="29"/>
      <c r="JM3464" s="29"/>
      <c r="JN3464" s="29"/>
      <c r="JO3464" s="29"/>
      <c r="JP3464" s="29"/>
      <c r="JQ3464" s="29"/>
      <c r="JR3464" s="29"/>
      <c r="JS3464" s="29"/>
      <c r="JT3464" s="29"/>
      <c r="JU3464" s="29"/>
      <c r="JV3464" s="29"/>
      <c r="JW3464" s="29"/>
      <c r="JX3464" s="29"/>
      <c r="JY3464" s="29"/>
      <c r="JZ3464" s="29"/>
      <c r="KA3464" s="29"/>
      <c r="KB3464" s="29"/>
      <c r="KC3464" s="29"/>
      <c r="KD3464" s="29"/>
      <c r="KE3464" s="29"/>
      <c r="KF3464" s="29"/>
      <c r="KG3464" s="29"/>
      <c r="KH3464" s="29"/>
      <c r="KI3464" s="29"/>
      <c r="KJ3464" s="29"/>
      <c r="KK3464" s="29"/>
      <c r="KL3464" s="29"/>
      <c r="KM3464" s="29"/>
      <c r="KN3464" s="29"/>
      <c r="KO3464" s="29"/>
      <c r="KP3464" s="29"/>
      <c r="KQ3464" s="29"/>
      <c r="KR3464" s="29"/>
      <c r="KS3464" s="29"/>
      <c r="KT3464" s="29"/>
      <c r="KU3464" s="29"/>
      <c r="KV3464" s="29"/>
      <c r="KW3464" s="29"/>
      <c r="KX3464" s="29"/>
      <c r="KY3464" s="29"/>
      <c r="KZ3464" s="29"/>
      <c r="LA3464" s="29"/>
      <c r="LB3464" s="29"/>
      <c r="LC3464" s="29"/>
      <c r="LD3464" s="29"/>
      <c r="LE3464" s="29"/>
      <c r="LF3464" s="29"/>
      <c r="LG3464" s="29"/>
      <c r="LH3464" s="29"/>
      <c r="LI3464" s="29"/>
      <c r="LJ3464" s="29"/>
      <c r="LK3464" s="29"/>
      <c r="LL3464" s="29"/>
      <c r="LM3464" s="29"/>
      <c r="LN3464" s="29"/>
      <c r="LO3464" s="29"/>
      <c r="LP3464" s="29"/>
      <c r="LQ3464" s="29"/>
      <c r="LR3464" s="29"/>
      <c r="LS3464" s="29"/>
      <c r="LT3464" s="29"/>
      <c r="LU3464" s="29"/>
      <c r="LV3464" s="29"/>
      <c r="LW3464" s="29"/>
      <c r="LX3464" s="29"/>
      <c r="LY3464" s="29"/>
      <c r="LZ3464" s="29"/>
      <c r="MA3464" s="29"/>
      <c r="MB3464" s="29"/>
      <c r="MC3464" s="29"/>
      <c r="MD3464" s="29"/>
      <c r="ME3464" s="29"/>
      <c r="MF3464" s="29"/>
      <c r="MG3464" s="29"/>
      <c r="MH3464" s="29"/>
      <c r="MI3464" s="29"/>
      <c r="MJ3464" s="29"/>
      <c r="MK3464" s="29"/>
      <c r="ML3464" s="29"/>
      <c r="MM3464" s="29"/>
      <c r="MN3464" s="29"/>
      <c r="MO3464" s="29"/>
      <c r="MP3464" s="29"/>
      <c r="MQ3464" s="29"/>
      <c r="MR3464" s="29"/>
      <c r="MS3464" s="29"/>
      <c r="MT3464" s="29"/>
      <c r="MU3464" s="29"/>
      <c r="MV3464" s="29"/>
      <c r="MW3464" s="29"/>
      <c r="MX3464" s="29"/>
      <c r="MY3464" s="29"/>
      <c r="MZ3464" s="29"/>
      <c r="NA3464" s="29"/>
      <c r="NB3464" s="29"/>
      <c r="NC3464" s="29"/>
      <c r="ND3464" s="29"/>
      <c r="NE3464" s="29"/>
      <c r="NF3464" s="29"/>
      <c r="NG3464" s="29"/>
      <c r="NH3464" s="29"/>
      <c r="NI3464" s="29"/>
      <c r="NJ3464" s="29"/>
      <c r="NK3464" s="29"/>
      <c r="NL3464" s="29"/>
      <c r="NM3464" s="29"/>
      <c r="NN3464" s="29"/>
      <c r="NO3464" s="29"/>
      <c r="NP3464" s="29"/>
      <c r="NQ3464" s="29"/>
      <c r="NR3464" s="29"/>
      <c r="NS3464" s="29"/>
      <c r="NT3464" s="29"/>
      <c r="NU3464" s="29"/>
      <c r="NV3464" s="29"/>
      <c r="NW3464" s="29"/>
      <c r="NX3464" s="29"/>
      <c r="NY3464" s="29"/>
      <c r="NZ3464" s="29"/>
      <c r="OA3464" s="29"/>
      <c r="OB3464" s="29"/>
      <c r="OC3464" s="29"/>
      <c r="OD3464" s="29"/>
      <c r="OE3464" s="29"/>
      <c r="OF3464" s="29"/>
      <c r="OG3464" s="29"/>
      <c r="OH3464" s="29"/>
    </row>
    <row r="3465" spans="1:398" ht="16.5" customHeight="1">
      <c r="A3465" s="41" t="s">
        <v>8908</v>
      </c>
      <c r="B3465" s="41"/>
      <c r="C3465" s="368"/>
      <c r="D3465" s="41"/>
      <c r="E3465" s="321" t="s">
        <v>741</v>
      </c>
      <c r="F3465" s="321" t="s">
        <v>34</v>
      </c>
      <c r="G3465" s="321" t="s">
        <v>2605</v>
      </c>
      <c r="H3465" s="319">
        <v>2012</v>
      </c>
      <c r="I3465" s="308">
        <v>1</v>
      </c>
      <c r="J3465" s="308">
        <v>0</v>
      </c>
      <c r="K3465" s="308">
        <v>0</v>
      </c>
      <c r="L3465" s="16" t="s">
        <v>2580</v>
      </c>
      <c r="M3465" s="106"/>
      <c r="N3465" s="16" t="s">
        <v>2570</v>
      </c>
      <c r="O3465" s="17">
        <v>1920</v>
      </c>
      <c r="P3465" s="17">
        <v>0</v>
      </c>
      <c r="Q3465" s="17">
        <v>0</v>
      </c>
      <c r="R3465" s="18" t="s">
        <v>33</v>
      </c>
      <c r="S3465" s="19">
        <v>60</v>
      </c>
      <c r="T3465" s="19">
        <v>220</v>
      </c>
      <c r="U3465" s="19">
        <v>10</v>
      </c>
      <c r="V3465" s="19">
        <v>0</v>
      </c>
      <c r="W3465" s="20">
        <v>2.649</v>
      </c>
      <c r="X3465" s="21">
        <v>5086.08</v>
      </c>
      <c r="Y3465" s="22" t="s">
        <v>33</v>
      </c>
      <c r="Z3465" s="14"/>
      <c r="AA3465" s="24"/>
      <c r="AB3465" s="14"/>
      <c r="AC3465" s="14"/>
      <c r="AD3465" s="25"/>
      <c r="AE3465" s="26"/>
      <c r="AF3465" s="27"/>
      <c r="AG3465" s="309"/>
      <c r="AH3465" s="309"/>
      <c r="AI3465" s="309"/>
      <c r="AJ3465" s="309"/>
      <c r="AK3465" s="309"/>
      <c r="AL3465" s="309"/>
      <c r="AM3465" s="309"/>
      <c r="AN3465" s="309"/>
      <c r="AO3465" s="309"/>
      <c r="AP3465" s="29"/>
      <c r="AQ3465" s="29"/>
      <c r="AR3465" s="29"/>
      <c r="AS3465" s="29"/>
      <c r="AT3465" s="29"/>
      <c r="AU3465" s="29"/>
      <c r="AV3465" s="29"/>
      <c r="AW3465" s="29"/>
      <c r="AX3465" s="29"/>
      <c r="AY3465" s="29"/>
      <c r="AZ3465" s="29"/>
      <c r="BA3465" s="29"/>
      <c r="BB3465" s="29"/>
      <c r="BC3465" s="29"/>
      <c r="BD3465" s="29"/>
      <c r="BE3465" s="29"/>
      <c r="BF3465" s="29"/>
      <c r="BG3465" s="29"/>
      <c r="BH3465" s="29"/>
      <c r="BI3465" s="29"/>
      <c r="BJ3465" s="29"/>
      <c r="BK3465" s="29"/>
      <c r="BL3465" s="29"/>
      <c r="BM3465" s="29"/>
      <c r="BN3465" s="29"/>
      <c r="BO3465" s="29"/>
      <c r="BP3465" s="29"/>
      <c r="BQ3465" s="29"/>
      <c r="BR3465" s="29"/>
      <c r="BS3465" s="29"/>
      <c r="BT3465" s="29"/>
      <c r="BU3465" s="29"/>
      <c r="BV3465" s="29"/>
      <c r="BW3465" s="29"/>
      <c r="BX3465" s="29"/>
      <c r="BY3465" s="29"/>
      <c r="BZ3465" s="29"/>
      <c r="CA3465" s="29"/>
      <c r="CB3465" s="29"/>
      <c r="CC3465" s="29"/>
      <c r="CD3465" s="29"/>
      <c r="CE3465" s="29"/>
      <c r="CF3465" s="29"/>
      <c r="CG3465" s="29"/>
      <c r="CH3465" s="29"/>
      <c r="CI3465" s="29"/>
      <c r="CJ3465" s="29"/>
      <c r="CK3465" s="29"/>
      <c r="CL3465" s="29"/>
      <c r="CM3465" s="29"/>
      <c r="CN3465" s="29"/>
      <c r="CO3465" s="29"/>
      <c r="CP3465" s="29"/>
      <c r="CQ3465" s="29"/>
      <c r="CR3465" s="29"/>
      <c r="CS3465" s="29"/>
      <c r="CT3465" s="29"/>
      <c r="CU3465" s="29"/>
      <c r="CV3465" s="29"/>
      <c r="CW3465" s="29"/>
      <c r="CX3465" s="29"/>
      <c r="CY3465" s="29"/>
      <c r="CZ3465" s="29"/>
      <c r="DA3465" s="29"/>
      <c r="DB3465" s="29"/>
      <c r="DC3465" s="29"/>
      <c r="DD3465" s="29"/>
      <c r="DE3465" s="29"/>
      <c r="DF3465" s="29"/>
      <c r="DG3465" s="29"/>
      <c r="DH3465" s="29"/>
      <c r="DI3465" s="29"/>
      <c r="DJ3465" s="29"/>
      <c r="DK3465" s="29"/>
      <c r="DL3465" s="29"/>
      <c r="DM3465" s="29"/>
      <c r="DN3465" s="29"/>
      <c r="DO3465" s="29"/>
      <c r="DP3465" s="29"/>
      <c r="DQ3465" s="29"/>
      <c r="DR3465" s="29"/>
      <c r="DS3465" s="29"/>
      <c r="DT3465" s="29"/>
      <c r="DU3465" s="29"/>
      <c r="DV3465" s="29"/>
      <c r="DW3465" s="29"/>
      <c r="DX3465" s="29"/>
      <c r="DY3465" s="29"/>
      <c r="DZ3465" s="29"/>
      <c r="EA3465" s="29"/>
      <c r="EB3465" s="29"/>
      <c r="EC3465" s="29"/>
      <c r="ED3465" s="29"/>
      <c r="EE3465" s="29"/>
      <c r="EF3465" s="29"/>
      <c r="EG3465" s="29"/>
      <c r="EH3465" s="29"/>
      <c r="EI3465" s="29"/>
      <c r="EJ3465" s="29"/>
      <c r="EK3465" s="29"/>
      <c r="EL3465" s="29"/>
      <c r="EM3465" s="29"/>
      <c r="EN3465" s="29"/>
      <c r="EO3465" s="29"/>
      <c r="EP3465" s="29"/>
      <c r="EQ3465" s="29"/>
      <c r="ER3465" s="29"/>
      <c r="ES3465" s="29"/>
      <c r="ET3465" s="29"/>
      <c r="EU3465" s="29"/>
      <c r="EV3465" s="29"/>
      <c r="EW3465" s="29"/>
      <c r="EX3465" s="29"/>
      <c r="EY3465" s="29"/>
      <c r="EZ3465" s="29"/>
      <c r="FA3465" s="29"/>
      <c r="FB3465" s="29"/>
      <c r="FC3465" s="29"/>
      <c r="FD3465" s="29"/>
      <c r="FE3465" s="29"/>
      <c r="FF3465" s="29"/>
      <c r="FG3465" s="29"/>
      <c r="FH3465" s="29"/>
      <c r="FI3465" s="29"/>
      <c r="FJ3465" s="29"/>
      <c r="FK3465" s="29"/>
      <c r="FL3465" s="29"/>
      <c r="FM3465" s="29"/>
      <c r="FN3465" s="29"/>
      <c r="FO3465" s="29"/>
      <c r="FP3465" s="29"/>
      <c r="FQ3465" s="29"/>
      <c r="FR3465" s="29"/>
      <c r="FS3465" s="29"/>
      <c r="FT3465" s="29"/>
      <c r="FU3465" s="29"/>
      <c r="FV3465" s="29"/>
      <c r="FW3465" s="29"/>
      <c r="FX3465" s="29"/>
      <c r="FY3465" s="29"/>
      <c r="FZ3465" s="29"/>
      <c r="GA3465" s="29"/>
      <c r="GB3465" s="29"/>
      <c r="GC3465" s="29"/>
      <c r="GD3465" s="29"/>
      <c r="GE3465" s="29"/>
      <c r="GF3465" s="29"/>
      <c r="GG3465" s="29"/>
      <c r="GH3465" s="29"/>
      <c r="GI3465" s="29"/>
      <c r="GJ3465" s="29"/>
      <c r="GK3465" s="29"/>
      <c r="GL3465" s="29"/>
      <c r="GM3465" s="29"/>
      <c r="GN3465" s="29"/>
      <c r="GO3465" s="29"/>
      <c r="GP3465" s="29"/>
      <c r="GQ3465" s="29"/>
      <c r="GR3465" s="29"/>
      <c r="GS3465" s="29"/>
      <c r="GT3465" s="29"/>
      <c r="GU3465" s="29"/>
      <c r="GV3465" s="29"/>
      <c r="GW3465" s="29"/>
      <c r="GX3465" s="29"/>
      <c r="GY3465" s="29"/>
      <c r="GZ3465" s="29"/>
      <c r="HA3465" s="29"/>
      <c r="HB3465" s="29"/>
      <c r="HC3465" s="29"/>
      <c r="HD3465" s="29"/>
      <c r="HE3465" s="29"/>
      <c r="HF3465" s="29"/>
      <c r="HG3465" s="29"/>
      <c r="HH3465" s="29"/>
      <c r="HI3465" s="29"/>
      <c r="HJ3465" s="29"/>
      <c r="HK3465" s="29"/>
      <c r="HL3465" s="29"/>
      <c r="HM3465" s="29"/>
      <c r="HN3465" s="29"/>
      <c r="HO3465" s="29"/>
      <c r="HP3465" s="29"/>
      <c r="HQ3465" s="29"/>
      <c r="HR3465" s="29"/>
      <c r="HS3465" s="29"/>
      <c r="HT3465" s="29"/>
      <c r="HU3465" s="29"/>
      <c r="HV3465" s="29"/>
      <c r="HW3465" s="29"/>
      <c r="HX3465" s="29"/>
      <c r="HY3465" s="29"/>
      <c r="HZ3465" s="29"/>
      <c r="IA3465" s="29"/>
      <c r="IB3465" s="29"/>
      <c r="IC3465" s="29"/>
      <c r="ID3465" s="29"/>
      <c r="IE3465" s="29"/>
      <c r="IF3465" s="29"/>
      <c r="IG3465" s="29"/>
      <c r="IH3465" s="29"/>
      <c r="II3465" s="29"/>
      <c r="IJ3465" s="29"/>
      <c r="IK3465" s="29"/>
      <c r="IL3465" s="29"/>
      <c r="IM3465" s="29"/>
      <c r="IN3465" s="29"/>
      <c r="IO3465" s="29"/>
      <c r="IP3465" s="29"/>
      <c r="IQ3465" s="29"/>
      <c r="IR3465" s="29"/>
      <c r="IS3465" s="29"/>
      <c r="IT3465" s="29"/>
      <c r="IU3465" s="29"/>
      <c r="IV3465" s="29"/>
      <c r="IW3465" s="29"/>
      <c r="IX3465" s="29"/>
      <c r="IY3465" s="29"/>
      <c r="IZ3465" s="29"/>
      <c r="JA3465" s="29"/>
      <c r="JB3465" s="29"/>
      <c r="JC3465" s="29"/>
      <c r="JD3465" s="29"/>
      <c r="JE3465" s="29"/>
      <c r="JF3465" s="29"/>
      <c r="JG3465" s="29"/>
      <c r="JH3465" s="29"/>
      <c r="JI3465" s="29"/>
      <c r="JJ3465" s="29"/>
      <c r="JK3465" s="29"/>
      <c r="JL3465" s="29"/>
      <c r="JM3465" s="29"/>
      <c r="JN3465" s="29"/>
      <c r="JO3465" s="29"/>
      <c r="JP3465" s="29"/>
      <c r="JQ3465" s="29"/>
      <c r="JR3465" s="29"/>
      <c r="JS3465" s="29"/>
      <c r="JT3465" s="29"/>
      <c r="JU3465" s="29"/>
      <c r="JV3465" s="29"/>
      <c r="JW3465" s="29"/>
      <c r="JX3465" s="29"/>
      <c r="JY3465" s="29"/>
      <c r="JZ3465" s="29"/>
      <c r="KA3465" s="29"/>
      <c r="KB3465" s="29"/>
      <c r="KC3465" s="29"/>
      <c r="KD3465" s="29"/>
      <c r="KE3465" s="29"/>
      <c r="KF3465" s="29"/>
      <c r="KG3465" s="29"/>
      <c r="KH3465" s="29"/>
      <c r="KI3465" s="29"/>
      <c r="KJ3465" s="29"/>
      <c r="KK3465" s="29"/>
      <c r="KL3465" s="29"/>
      <c r="KM3465" s="29"/>
      <c r="KN3465" s="29"/>
      <c r="KO3465" s="29"/>
      <c r="KP3465" s="29"/>
      <c r="KQ3465" s="29"/>
      <c r="KR3465" s="29"/>
      <c r="KS3465" s="29"/>
      <c r="KT3465" s="29"/>
      <c r="KU3465" s="29"/>
      <c r="KV3465" s="29"/>
      <c r="KW3465" s="29"/>
      <c r="KX3465" s="29"/>
      <c r="KY3465" s="29"/>
      <c r="KZ3465" s="29"/>
      <c r="LA3465" s="29"/>
      <c r="LB3465" s="29"/>
      <c r="LC3465" s="29"/>
      <c r="LD3465" s="29"/>
      <c r="LE3465" s="29"/>
      <c r="LF3465" s="29"/>
      <c r="LG3465" s="29"/>
      <c r="LH3465" s="29"/>
      <c r="LI3465" s="29"/>
      <c r="LJ3465" s="29"/>
      <c r="LK3465" s="29"/>
      <c r="LL3465" s="29"/>
      <c r="LM3465" s="29"/>
      <c r="LN3465" s="29"/>
      <c r="LO3465" s="29"/>
      <c r="LP3465" s="29"/>
      <c r="LQ3465" s="29"/>
      <c r="LR3465" s="29"/>
      <c r="LS3465" s="29"/>
      <c r="LT3465" s="29"/>
      <c r="LU3465" s="29"/>
      <c r="LV3465" s="29"/>
      <c r="LW3465" s="29"/>
      <c r="LX3465" s="29"/>
      <c r="LY3465" s="29"/>
      <c r="LZ3465" s="29"/>
      <c r="MA3465" s="29"/>
      <c r="MB3465" s="29"/>
      <c r="MC3465" s="29"/>
      <c r="MD3465" s="29"/>
      <c r="ME3465" s="29"/>
      <c r="MF3465" s="29"/>
      <c r="MG3465" s="29"/>
      <c r="MH3465" s="29"/>
      <c r="MI3465" s="29"/>
      <c r="MJ3465" s="29"/>
      <c r="MK3465" s="29"/>
      <c r="ML3465" s="29"/>
      <c r="MM3465" s="29"/>
      <c r="MN3465" s="29"/>
      <c r="MO3465" s="29"/>
      <c r="MP3465" s="29"/>
      <c r="MQ3465" s="29"/>
      <c r="MR3465" s="29"/>
      <c r="MS3465" s="29"/>
      <c r="MT3465" s="29"/>
      <c r="MU3465" s="29"/>
      <c r="MV3465" s="29"/>
      <c r="MW3465" s="29"/>
      <c r="MX3465" s="29"/>
      <c r="MY3465" s="29"/>
      <c r="MZ3465" s="29"/>
      <c r="NA3465" s="29"/>
      <c r="NB3465" s="29"/>
      <c r="NC3465" s="29"/>
      <c r="ND3465" s="29"/>
      <c r="NE3465" s="29"/>
      <c r="NF3465" s="29"/>
      <c r="NG3465" s="29"/>
      <c r="NH3465" s="29"/>
      <c r="NI3465" s="29"/>
      <c r="NJ3465" s="29"/>
      <c r="NK3465" s="29"/>
      <c r="NL3465" s="29"/>
      <c r="NM3465" s="29"/>
      <c r="NN3465" s="29"/>
      <c r="NO3465" s="29"/>
      <c r="NP3465" s="29"/>
      <c r="NQ3465" s="29"/>
      <c r="NR3465" s="29"/>
      <c r="NS3465" s="29"/>
      <c r="NT3465" s="29"/>
      <c r="NU3465" s="29"/>
      <c r="NV3465" s="29"/>
      <c r="NW3465" s="29"/>
      <c r="NX3465" s="29"/>
      <c r="NY3465" s="29"/>
      <c r="NZ3465" s="29"/>
      <c r="OA3465" s="29"/>
      <c r="OB3465" s="29"/>
      <c r="OC3465" s="29"/>
      <c r="OD3465" s="29"/>
      <c r="OE3465" s="29"/>
      <c r="OF3465" s="29"/>
      <c r="OG3465" s="29"/>
      <c r="OH3465" s="29"/>
    </row>
    <row r="3466" spans="1:398" ht="16.5" customHeight="1">
      <c r="A3466" s="41" t="s">
        <v>8908</v>
      </c>
      <c r="B3466" s="41"/>
      <c r="C3466" s="368"/>
      <c r="D3466" s="41"/>
      <c r="E3466" s="321" t="s">
        <v>66</v>
      </c>
      <c r="F3466" s="321" t="s">
        <v>34</v>
      </c>
      <c r="G3466" s="321" t="s">
        <v>2605</v>
      </c>
      <c r="H3466" s="319">
        <v>2009</v>
      </c>
      <c r="I3466" s="308">
        <v>14</v>
      </c>
      <c r="J3466" s="308">
        <v>0</v>
      </c>
      <c r="K3466" s="308">
        <v>0</v>
      </c>
      <c r="L3466" s="16" t="s">
        <v>8914</v>
      </c>
      <c r="M3466" s="106"/>
      <c r="N3466" s="16" t="s">
        <v>2570</v>
      </c>
      <c r="O3466" s="17">
        <v>1920</v>
      </c>
      <c r="P3466" s="17">
        <v>0</v>
      </c>
      <c r="Q3466" s="17">
        <v>0</v>
      </c>
      <c r="R3466" s="18" t="s">
        <v>33</v>
      </c>
      <c r="S3466" s="19">
        <v>60</v>
      </c>
      <c r="T3466" s="19">
        <v>220</v>
      </c>
      <c r="U3466" s="19">
        <v>10</v>
      </c>
      <c r="V3466" s="19">
        <v>0</v>
      </c>
      <c r="W3466" s="20">
        <v>2.649</v>
      </c>
      <c r="X3466" s="21">
        <v>71205.119999999995</v>
      </c>
      <c r="Y3466" s="22" t="s">
        <v>33</v>
      </c>
      <c r="Z3466" s="14"/>
      <c r="AA3466" s="24"/>
      <c r="AB3466" s="14"/>
      <c r="AC3466" s="14"/>
      <c r="AD3466" s="25"/>
      <c r="AE3466" s="26"/>
      <c r="AF3466" s="27"/>
      <c r="AG3466" s="309"/>
      <c r="AH3466" s="309"/>
      <c r="AI3466" s="309"/>
      <c r="AJ3466" s="309"/>
      <c r="AK3466" s="309"/>
      <c r="AL3466" s="309"/>
      <c r="AM3466" s="309"/>
      <c r="AN3466" s="309"/>
      <c r="AO3466" s="309"/>
      <c r="AP3466" s="29"/>
      <c r="AQ3466" s="29"/>
      <c r="AR3466" s="29"/>
      <c r="AS3466" s="29"/>
      <c r="AT3466" s="29"/>
      <c r="AU3466" s="29"/>
      <c r="AV3466" s="29"/>
      <c r="AW3466" s="29"/>
      <c r="AX3466" s="29"/>
      <c r="AY3466" s="29"/>
      <c r="AZ3466" s="29"/>
      <c r="BA3466" s="29"/>
      <c r="BB3466" s="29"/>
      <c r="BC3466" s="29"/>
      <c r="BD3466" s="29"/>
      <c r="BE3466" s="29"/>
      <c r="BF3466" s="29"/>
      <c r="BG3466" s="29"/>
      <c r="BH3466" s="29"/>
      <c r="BI3466" s="29"/>
      <c r="BJ3466" s="29"/>
      <c r="BK3466" s="29"/>
      <c r="BL3466" s="29"/>
      <c r="BM3466" s="29"/>
      <c r="BN3466" s="29"/>
      <c r="BO3466" s="29"/>
      <c r="BP3466" s="29"/>
      <c r="BQ3466" s="29"/>
      <c r="BR3466" s="29"/>
      <c r="BS3466" s="29"/>
      <c r="BT3466" s="29"/>
      <c r="BU3466" s="29"/>
      <c r="BV3466" s="29"/>
      <c r="BW3466" s="29"/>
      <c r="BX3466" s="29"/>
      <c r="BY3466" s="29"/>
      <c r="BZ3466" s="29"/>
      <c r="CA3466" s="29"/>
      <c r="CB3466" s="29"/>
      <c r="CC3466" s="29"/>
      <c r="CD3466" s="29"/>
      <c r="CE3466" s="29"/>
      <c r="CF3466" s="29"/>
      <c r="CG3466" s="29"/>
      <c r="CH3466" s="29"/>
      <c r="CI3466" s="29"/>
      <c r="CJ3466" s="29"/>
      <c r="CK3466" s="29"/>
      <c r="CL3466" s="29"/>
      <c r="CM3466" s="29"/>
      <c r="CN3466" s="29"/>
      <c r="CO3466" s="29"/>
      <c r="CP3466" s="29"/>
      <c r="CQ3466" s="29"/>
      <c r="CR3466" s="29"/>
      <c r="CS3466" s="29"/>
      <c r="CT3466" s="29"/>
      <c r="CU3466" s="29"/>
      <c r="CV3466" s="29"/>
      <c r="CW3466" s="29"/>
      <c r="CX3466" s="29"/>
      <c r="CY3466" s="29"/>
      <c r="CZ3466" s="29"/>
      <c r="DA3466" s="29"/>
      <c r="DB3466" s="29"/>
      <c r="DC3466" s="29"/>
      <c r="DD3466" s="29"/>
      <c r="DE3466" s="29"/>
      <c r="DF3466" s="29"/>
      <c r="DG3466" s="29"/>
      <c r="DH3466" s="29"/>
      <c r="DI3466" s="29"/>
      <c r="DJ3466" s="29"/>
      <c r="DK3466" s="29"/>
      <c r="DL3466" s="29"/>
      <c r="DM3466" s="29"/>
      <c r="DN3466" s="29"/>
      <c r="DO3466" s="29"/>
      <c r="DP3466" s="29"/>
      <c r="DQ3466" s="29"/>
      <c r="DR3466" s="29"/>
      <c r="DS3466" s="29"/>
      <c r="DT3466" s="29"/>
      <c r="DU3466" s="29"/>
      <c r="DV3466" s="29"/>
      <c r="DW3466" s="29"/>
      <c r="DX3466" s="29"/>
      <c r="DY3466" s="29"/>
      <c r="DZ3466" s="29"/>
      <c r="EA3466" s="29"/>
      <c r="EB3466" s="29"/>
      <c r="EC3466" s="29"/>
      <c r="ED3466" s="29"/>
      <c r="EE3466" s="29"/>
      <c r="EF3466" s="29"/>
      <c r="EG3466" s="29"/>
      <c r="EH3466" s="29"/>
      <c r="EI3466" s="29"/>
      <c r="EJ3466" s="29"/>
      <c r="EK3466" s="29"/>
      <c r="EL3466" s="29"/>
      <c r="EM3466" s="29"/>
      <c r="EN3466" s="29"/>
      <c r="EO3466" s="29"/>
      <c r="EP3466" s="29"/>
      <c r="EQ3466" s="29"/>
      <c r="ER3466" s="29"/>
      <c r="ES3466" s="29"/>
      <c r="ET3466" s="29"/>
      <c r="EU3466" s="29"/>
      <c r="EV3466" s="29"/>
      <c r="EW3466" s="29"/>
      <c r="EX3466" s="29"/>
      <c r="EY3466" s="29"/>
      <c r="EZ3466" s="29"/>
      <c r="FA3466" s="29"/>
      <c r="FB3466" s="29"/>
      <c r="FC3466" s="29"/>
      <c r="FD3466" s="29"/>
      <c r="FE3466" s="29"/>
      <c r="FF3466" s="29"/>
      <c r="FG3466" s="29"/>
      <c r="FH3466" s="29"/>
      <c r="FI3466" s="29"/>
      <c r="FJ3466" s="29"/>
      <c r="FK3466" s="29"/>
      <c r="FL3466" s="29"/>
      <c r="FM3466" s="29"/>
      <c r="FN3466" s="29"/>
      <c r="FO3466" s="29"/>
      <c r="FP3466" s="29"/>
      <c r="FQ3466" s="29"/>
      <c r="FR3466" s="29"/>
      <c r="FS3466" s="29"/>
      <c r="FT3466" s="29"/>
      <c r="FU3466" s="29"/>
      <c r="FV3466" s="29"/>
      <c r="FW3466" s="29"/>
      <c r="FX3466" s="29"/>
      <c r="FY3466" s="29"/>
      <c r="FZ3466" s="29"/>
      <c r="GA3466" s="29"/>
      <c r="GB3466" s="29"/>
      <c r="GC3466" s="29"/>
      <c r="GD3466" s="29"/>
      <c r="GE3466" s="29"/>
      <c r="GF3466" s="29"/>
      <c r="GG3466" s="29"/>
      <c r="GH3466" s="29"/>
      <c r="GI3466" s="29"/>
      <c r="GJ3466" s="29"/>
      <c r="GK3466" s="29"/>
      <c r="GL3466" s="29"/>
      <c r="GM3466" s="29"/>
      <c r="GN3466" s="29"/>
      <c r="GO3466" s="29"/>
      <c r="GP3466" s="29"/>
      <c r="GQ3466" s="29"/>
      <c r="GR3466" s="29"/>
      <c r="GS3466" s="29"/>
      <c r="GT3466" s="29"/>
      <c r="GU3466" s="29"/>
      <c r="GV3466" s="29"/>
      <c r="GW3466" s="29"/>
      <c r="GX3466" s="29"/>
      <c r="GY3466" s="29"/>
      <c r="GZ3466" s="29"/>
      <c r="HA3466" s="29"/>
      <c r="HB3466" s="29"/>
      <c r="HC3466" s="29"/>
      <c r="HD3466" s="29"/>
      <c r="HE3466" s="29"/>
      <c r="HF3466" s="29"/>
      <c r="HG3466" s="29"/>
      <c r="HH3466" s="29"/>
      <c r="HI3466" s="29"/>
      <c r="HJ3466" s="29"/>
      <c r="HK3466" s="29"/>
      <c r="HL3466" s="29"/>
      <c r="HM3466" s="29"/>
      <c r="HN3466" s="29"/>
      <c r="HO3466" s="29"/>
      <c r="HP3466" s="29"/>
      <c r="HQ3466" s="29"/>
      <c r="HR3466" s="29"/>
      <c r="HS3466" s="29"/>
      <c r="HT3466" s="29"/>
      <c r="HU3466" s="29"/>
      <c r="HV3466" s="29"/>
      <c r="HW3466" s="29"/>
      <c r="HX3466" s="29"/>
      <c r="HY3466" s="29"/>
      <c r="HZ3466" s="29"/>
      <c r="IA3466" s="29"/>
      <c r="IB3466" s="29"/>
      <c r="IC3466" s="29"/>
      <c r="ID3466" s="29"/>
      <c r="IE3466" s="29"/>
      <c r="IF3466" s="29"/>
      <c r="IG3466" s="29"/>
      <c r="IH3466" s="29"/>
      <c r="II3466" s="29"/>
      <c r="IJ3466" s="29"/>
      <c r="IK3466" s="29"/>
      <c r="IL3466" s="29"/>
      <c r="IM3466" s="29"/>
      <c r="IN3466" s="29"/>
      <c r="IO3466" s="29"/>
      <c r="IP3466" s="29"/>
      <c r="IQ3466" s="29"/>
      <c r="IR3466" s="29"/>
      <c r="IS3466" s="29"/>
      <c r="IT3466" s="29"/>
      <c r="IU3466" s="29"/>
      <c r="IV3466" s="29"/>
      <c r="IW3466" s="29"/>
      <c r="IX3466" s="29"/>
      <c r="IY3466" s="29"/>
      <c r="IZ3466" s="29"/>
      <c r="JA3466" s="29"/>
      <c r="JB3466" s="29"/>
      <c r="JC3466" s="29"/>
      <c r="JD3466" s="29"/>
      <c r="JE3466" s="29"/>
      <c r="JF3466" s="29"/>
      <c r="JG3466" s="29"/>
      <c r="JH3466" s="29"/>
      <c r="JI3466" s="29"/>
      <c r="JJ3466" s="29"/>
      <c r="JK3466" s="29"/>
      <c r="JL3466" s="29"/>
      <c r="JM3466" s="29"/>
      <c r="JN3466" s="29"/>
      <c r="JO3466" s="29"/>
      <c r="JP3466" s="29"/>
      <c r="JQ3466" s="29"/>
      <c r="JR3466" s="29"/>
      <c r="JS3466" s="29"/>
      <c r="JT3466" s="29"/>
      <c r="JU3466" s="29"/>
      <c r="JV3466" s="29"/>
      <c r="JW3466" s="29"/>
      <c r="JX3466" s="29"/>
      <c r="JY3466" s="29"/>
      <c r="JZ3466" s="29"/>
      <c r="KA3466" s="29"/>
      <c r="KB3466" s="29"/>
      <c r="KC3466" s="29"/>
      <c r="KD3466" s="29"/>
      <c r="KE3466" s="29"/>
      <c r="KF3466" s="29"/>
      <c r="KG3466" s="29"/>
      <c r="KH3466" s="29"/>
      <c r="KI3466" s="29"/>
      <c r="KJ3466" s="29"/>
      <c r="KK3466" s="29"/>
      <c r="KL3466" s="29"/>
      <c r="KM3466" s="29"/>
      <c r="KN3466" s="29"/>
      <c r="KO3466" s="29"/>
      <c r="KP3466" s="29"/>
      <c r="KQ3466" s="29"/>
      <c r="KR3466" s="29"/>
      <c r="KS3466" s="29"/>
      <c r="KT3466" s="29"/>
      <c r="KU3466" s="29"/>
      <c r="KV3466" s="29"/>
      <c r="KW3466" s="29"/>
      <c r="KX3466" s="29"/>
      <c r="KY3466" s="29"/>
      <c r="KZ3466" s="29"/>
      <c r="LA3466" s="29"/>
      <c r="LB3466" s="29"/>
      <c r="LC3466" s="29"/>
      <c r="LD3466" s="29"/>
      <c r="LE3466" s="29"/>
      <c r="LF3466" s="29"/>
      <c r="LG3466" s="29"/>
      <c r="LH3466" s="29"/>
      <c r="LI3466" s="29"/>
      <c r="LJ3466" s="29"/>
      <c r="LK3466" s="29"/>
      <c r="LL3466" s="29"/>
      <c r="LM3466" s="29"/>
      <c r="LN3466" s="29"/>
      <c r="LO3466" s="29"/>
      <c r="LP3466" s="29"/>
      <c r="LQ3466" s="29"/>
      <c r="LR3466" s="29"/>
      <c r="LS3466" s="29"/>
      <c r="LT3466" s="29"/>
      <c r="LU3466" s="29"/>
      <c r="LV3466" s="29"/>
      <c r="LW3466" s="29"/>
      <c r="LX3466" s="29"/>
      <c r="LY3466" s="29"/>
      <c r="LZ3466" s="29"/>
      <c r="MA3466" s="29"/>
      <c r="MB3466" s="29"/>
      <c r="MC3466" s="29"/>
      <c r="MD3466" s="29"/>
      <c r="ME3466" s="29"/>
      <c r="MF3466" s="29"/>
      <c r="MG3466" s="29"/>
      <c r="MH3466" s="29"/>
      <c r="MI3466" s="29"/>
      <c r="MJ3466" s="29"/>
      <c r="MK3466" s="29"/>
      <c r="ML3466" s="29"/>
      <c r="MM3466" s="29"/>
      <c r="MN3466" s="29"/>
      <c r="MO3466" s="29"/>
      <c r="MP3466" s="29"/>
      <c r="MQ3466" s="29"/>
      <c r="MR3466" s="29"/>
      <c r="MS3466" s="29"/>
      <c r="MT3466" s="29"/>
      <c r="MU3466" s="29"/>
      <c r="MV3466" s="29"/>
      <c r="MW3466" s="29"/>
      <c r="MX3466" s="29"/>
      <c r="MY3466" s="29"/>
      <c r="MZ3466" s="29"/>
      <c r="NA3466" s="29"/>
      <c r="NB3466" s="29"/>
      <c r="NC3466" s="29"/>
      <c r="ND3466" s="29"/>
      <c r="NE3466" s="29"/>
      <c r="NF3466" s="29"/>
      <c r="NG3466" s="29"/>
      <c r="NH3466" s="29"/>
      <c r="NI3466" s="29"/>
      <c r="NJ3466" s="29"/>
      <c r="NK3466" s="29"/>
      <c r="NL3466" s="29"/>
      <c r="NM3466" s="29"/>
      <c r="NN3466" s="29"/>
      <c r="NO3466" s="29"/>
      <c r="NP3466" s="29"/>
      <c r="NQ3466" s="29"/>
      <c r="NR3466" s="29"/>
      <c r="NS3466" s="29"/>
      <c r="NT3466" s="29"/>
      <c r="NU3466" s="29"/>
      <c r="NV3466" s="29"/>
      <c r="NW3466" s="29"/>
      <c r="NX3466" s="29"/>
      <c r="NY3466" s="29"/>
      <c r="NZ3466" s="29"/>
      <c r="OA3466" s="29"/>
      <c r="OB3466" s="29"/>
      <c r="OC3466" s="29"/>
      <c r="OD3466" s="29"/>
      <c r="OE3466" s="29"/>
      <c r="OF3466" s="29"/>
      <c r="OG3466" s="29"/>
      <c r="OH3466" s="29"/>
    </row>
    <row r="3467" spans="1:398" ht="16.5" customHeight="1">
      <c r="A3467" s="41" t="s">
        <v>8908</v>
      </c>
      <c r="B3467" s="41"/>
      <c r="C3467" s="368"/>
      <c r="D3467" s="41"/>
      <c r="E3467" s="321" t="s">
        <v>413</v>
      </c>
      <c r="F3467" s="321" t="s">
        <v>63</v>
      </c>
      <c r="G3467" s="321" t="s">
        <v>8913</v>
      </c>
      <c r="H3467" s="319">
        <v>2007</v>
      </c>
      <c r="I3467" s="308">
        <v>1</v>
      </c>
      <c r="J3467" s="308">
        <v>0</v>
      </c>
      <c r="K3467" s="308">
        <v>0</v>
      </c>
      <c r="L3467" s="16" t="s">
        <v>2645</v>
      </c>
      <c r="M3467" s="106"/>
      <c r="N3467" s="16" t="s">
        <v>2570</v>
      </c>
      <c r="O3467" s="17">
        <v>1920</v>
      </c>
      <c r="P3467" s="17">
        <v>0</v>
      </c>
      <c r="Q3467" s="17">
        <v>0</v>
      </c>
      <c r="R3467" s="18" t="s">
        <v>33</v>
      </c>
      <c r="S3467" s="19">
        <v>60</v>
      </c>
      <c r="T3467" s="19">
        <v>220</v>
      </c>
      <c r="U3467" s="19">
        <v>114.6</v>
      </c>
      <c r="V3467" s="19">
        <v>0</v>
      </c>
      <c r="W3467" s="20">
        <v>3.16</v>
      </c>
      <c r="X3467" s="21">
        <v>6067.2000000000007</v>
      </c>
      <c r="Y3467" s="22" t="s">
        <v>33</v>
      </c>
      <c r="Z3467" s="14"/>
      <c r="AA3467" s="24"/>
      <c r="AB3467" s="14"/>
      <c r="AC3467" s="14"/>
      <c r="AD3467" s="25"/>
      <c r="AE3467" s="26"/>
      <c r="AF3467" s="27"/>
      <c r="AG3467" s="315"/>
      <c r="AH3467" s="315"/>
      <c r="AI3467" s="315"/>
      <c r="AJ3467" s="315"/>
      <c r="AK3467" s="315"/>
      <c r="AL3467" s="315"/>
      <c r="AM3467" s="315"/>
      <c r="AN3467" s="315"/>
      <c r="AO3467" s="315"/>
      <c r="AP3467" s="29"/>
      <c r="AQ3467" s="29"/>
      <c r="AR3467" s="29"/>
      <c r="AS3467" s="29"/>
      <c r="AT3467" s="29"/>
      <c r="AU3467" s="29"/>
      <c r="AV3467" s="29"/>
      <c r="AW3467" s="29"/>
      <c r="AX3467" s="29"/>
      <c r="AY3467" s="29"/>
      <c r="AZ3467" s="29"/>
      <c r="BA3467" s="29"/>
      <c r="BB3467" s="29"/>
      <c r="BC3467" s="29"/>
      <c r="BD3467" s="29"/>
      <c r="BE3467" s="29"/>
      <c r="BF3467" s="29"/>
      <c r="BG3467" s="29"/>
      <c r="BH3467" s="29"/>
      <c r="BI3467" s="29"/>
      <c r="BJ3467" s="29"/>
      <c r="BK3467" s="29"/>
      <c r="BL3467" s="29"/>
      <c r="BM3467" s="29"/>
      <c r="BN3467" s="29"/>
      <c r="BO3467" s="29"/>
      <c r="BP3467" s="29"/>
      <c r="BQ3467" s="29"/>
      <c r="BR3467" s="29"/>
      <c r="BS3467" s="29"/>
      <c r="BT3467" s="29"/>
      <c r="BU3467" s="29"/>
      <c r="BV3467" s="29"/>
      <c r="BW3467" s="29"/>
      <c r="BX3467" s="29"/>
      <c r="BY3467" s="29"/>
      <c r="BZ3467" s="29"/>
      <c r="CA3467" s="29"/>
      <c r="CB3467" s="29"/>
      <c r="CC3467" s="29"/>
      <c r="CD3467" s="29"/>
      <c r="CE3467" s="29"/>
      <c r="CF3467" s="29"/>
      <c r="CG3467" s="29"/>
      <c r="CH3467" s="29"/>
      <c r="CI3467" s="29"/>
      <c r="CJ3467" s="29"/>
      <c r="CK3467" s="29"/>
      <c r="CL3467" s="29"/>
      <c r="CM3467" s="29"/>
      <c r="CN3467" s="29"/>
      <c r="CO3467" s="29"/>
      <c r="CP3467" s="29"/>
      <c r="CQ3467" s="29"/>
      <c r="CR3467" s="29"/>
      <c r="CS3467" s="29"/>
      <c r="CT3467" s="29"/>
      <c r="CU3467" s="29"/>
      <c r="CV3467" s="29"/>
      <c r="CW3467" s="29"/>
      <c r="CX3467" s="29"/>
      <c r="CY3467" s="29"/>
      <c r="CZ3467" s="29"/>
      <c r="DA3467" s="29"/>
      <c r="DB3467" s="29"/>
      <c r="DC3467" s="29"/>
      <c r="DD3467" s="29"/>
      <c r="DE3467" s="29"/>
      <c r="DF3467" s="29"/>
      <c r="DG3467" s="29"/>
      <c r="DH3467" s="29"/>
      <c r="DI3467" s="29"/>
      <c r="DJ3467" s="29"/>
      <c r="DK3467" s="29"/>
      <c r="DL3467" s="29"/>
      <c r="DM3467" s="29"/>
      <c r="DN3467" s="29"/>
      <c r="DO3467" s="29"/>
      <c r="DP3467" s="29"/>
      <c r="DQ3467" s="29"/>
      <c r="DR3467" s="29"/>
      <c r="DS3467" s="29"/>
      <c r="DT3467" s="29"/>
      <c r="DU3467" s="29"/>
      <c r="DV3467" s="29"/>
      <c r="DW3467" s="29"/>
      <c r="DX3467" s="29"/>
      <c r="DY3467" s="29"/>
      <c r="DZ3467" s="29"/>
      <c r="EA3467" s="29"/>
      <c r="EB3467" s="29"/>
      <c r="EC3467" s="29"/>
      <c r="ED3467" s="29"/>
      <c r="EE3467" s="29"/>
      <c r="EF3467" s="29"/>
      <c r="EG3467" s="29"/>
      <c r="EH3467" s="29"/>
      <c r="EI3467" s="29"/>
      <c r="EJ3467" s="29"/>
      <c r="EK3467" s="29"/>
      <c r="EL3467" s="29"/>
      <c r="EM3467" s="29"/>
      <c r="EN3467" s="29"/>
      <c r="EO3467" s="29"/>
      <c r="EP3467" s="29"/>
      <c r="EQ3467" s="29"/>
      <c r="ER3467" s="29"/>
      <c r="ES3467" s="29"/>
      <c r="ET3467" s="29"/>
      <c r="EU3467" s="29"/>
      <c r="EV3467" s="29"/>
      <c r="EW3467" s="29"/>
      <c r="EX3467" s="29"/>
      <c r="EY3467" s="29"/>
      <c r="EZ3467" s="29"/>
      <c r="FA3467" s="29"/>
      <c r="FB3467" s="29"/>
      <c r="FC3467" s="29"/>
      <c r="FD3467" s="29"/>
      <c r="FE3467" s="29"/>
      <c r="FF3467" s="29"/>
      <c r="FG3467" s="29"/>
      <c r="FH3467" s="29"/>
      <c r="FI3467" s="29"/>
      <c r="FJ3467" s="29"/>
      <c r="FK3467" s="29"/>
      <c r="FL3467" s="29"/>
      <c r="FM3467" s="29"/>
      <c r="FN3467" s="29"/>
      <c r="FO3467" s="29"/>
      <c r="FP3467" s="29"/>
      <c r="FQ3467" s="29"/>
      <c r="FR3467" s="29"/>
      <c r="FS3467" s="29"/>
      <c r="FT3467" s="29"/>
      <c r="FU3467" s="29"/>
      <c r="FV3467" s="29"/>
      <c r="FW3467" s="29"/>
      <c r="FX3467" s="29"/>
      <c r="FY3467" s="29"/>
      <c r="FZ3467" s="29"/>
      <c r="GA3467" s="29"/>
      <c r="GB3467" s="29"/>
      <c r="GC3467" s="29"/>
      <c r="GD3467" s="29"/>
      <c r="GE3467" s="29"/>
      <c r="GF3467" s="29"/>
      <c r="GG3467" s="29"/>
      <c r="GH3467" s="29"/>
      <c r="GI3467" s="29"/>
      <c r="GJ3467" s="29"/>
      <c r="GK3467" s="29"/>
      <c r="GL3467" s="29"/>
      <c r="GM3467" s="29"/>
      <c r="GN3467" s="29"/>
      <c r="GO3467" s="29"/>
      <c r="GP3467" s="29"/>
      <c r="GQ3467" s="29"/>
      <c r="GR3467" s="29"/>
      <c r="GS3467" s="29"/>
      <c r="GT3467" s="29"/>
      <c r="GU3467" s="29"/>
      <c r="GV3467" s="29"/>
      <c r="GW3467" s="29"/>
      <c r="GX3467" s="29"/>
      <c r="GY3467" s="29"/>
      <c r="GZ3467" s="29"/>
      <c r="HA3467" s="29"/>
      <c r="HB3467" s="29"/>
      <c r="HC3467" s="29"/>
      <c r="HD3467" s="29"/>
      <c r="HE3467" s="29"/>
      <c r="HF3467" s="29"/>
      <c r="HG3467" s="29"/>
      <c r="HH3467" s="29"/>
      <c r="HI3467" s="29"/>
      <c r="HJ3467" s="29"/>
      <c r="HK3467" s="29"/>
      <c r="HL3467" s="29"/>
      <c r="HM3467" s="29"/>
      <c r="HN3467" s="29"/>
      <c r="HO3467" s="29"/>
      <c r="HP3467" s="29"/>
      <c r="HQ3467" s="29"/>
      <c r="HR3467" s="29"/>
      <c r="HS3467" s="29"/>
      <c r="HT3467" s="29"/>
      <c r="HU3467" s="29"/>
      <c r="HV3467" s="29"/>
      <c r="HW3467" s="29"/>
      <c r="HX3467" s="29"/>
      <c r="HY3467" s="29"/>
      <c r="HZ3467" s="29"/>
      <c r="IA3467" s="29"/>
      <c r="IB3467" s="29"/>
      <c r="IC3467" s="29"/>
      <c r="ID3467" s="29"/>
      <c r="IE3467" s="29"/>
      <c r="IF3467" s="29"/>
      <c r="IG3467" s="29"/>
      <c r="IH3467" s="29"/>
      <c r="II3467" s="29"/>
      <c r="IJ3467" s="29"/>
      <c r="IK3467" s="29"/>
      <c r="IL3467" s="29"/>
      <c r="IM3467" s="29"/>
      <c r="IN3467" s="29"/>
      <c r="IO3467" s="29"/>
      <c r="IP3467" s="29"/>
      <c r="IQ3467" s="29"/>
      <c r="IR3467" s="29"/>
      <c r="IS3467" s="29"/>
      <c r="IT3467" s="29"/>
      <c r="IU3467" s="29"/>
      <c r="IV3467" s="29"/>
      <c r="IW3467" s="29"/>
      <c r="IX3467" s="29"/>
      <c r="IY3467" s="29"/>
      <c r="IZ3467" s="29"/>
      <c r="JA3467" s="29"/>
      <c r="JB3467" s="29"/>
      <c r="JC3467" s="29"/>
      <c r="JD3467" s="29"/>
      <c r="JE3467" s="29"/>
      <c r="JF3467" s="29"/>
      <c r="JG3467" s="29"/>
      <c r="JH3467" s="29"/>
      <c r="JI3467" s="29"/>
      <c r="JJ3467" s="29"/>
      <c r="JK3467" s="29"/>
      <c r="JL3467" s="29"/>
      <c r="JM3467" s="29"/>
      <c r="JN3467" s="29"/>
      <c r="JO3467" s="29"/>
      <c r="JP3467" s="29"/>
      <c r="JQ3467" s="29"/>
      <c r="JR3467" s="29"/>
      <c r="JS3467" s="29"/>
      <c r="JT3467" s="29"/>
      <c r="JU3467" s="29"/>
      <c r="JV3467" s="29"/>
      <c r="JW3467" s="29"/>
      <c r="JX3467" s="29"/>
      <c r="JY3467" s="29"/>
      <c r="JZ3467" s="29"/>
      <c r="KA3467" s="29"/>
      <c r="KB3467" s="29"/>
      <c r="KC3467" s="29"/>
      <c r="KD3467" s="29"/>
      <c r="KE3467" s="29"/>
      <c r="KF3467" s="29"/>
      <c r="KG3467" s="29"/>
      <c r="KH3467" s="29"/>
      <c r="KI3467" s="29"/>
      <c r="KJ3467" s="29"/>
      <c r="KK3467" s="29"/>
      <c r="KL3467" s="29"/>
      <c r="KM3467" s="29"/>
      <c r="KN3467" s="29"/>
      <c r="KO3467" s="29"/>
      <c r="KP3467" s="29"/>
      <c r="KQ3467" s="29"/>
      <c r="KR3467" s="29"/>
      <c r="KS3467" s="29"/>
      <c r="KT3467" s="29"/>
      <c r="KU3467" s="29"/>
      <c r="KV3467" s="29"/>
      <c r="KW3467" s="29"/>
      <c r="KX3467" s="29"/>
      <c r="KY3467" s="29"/>
      <c r="KZ3467" s="29"/>
      <c r="LA3467" s="29"/>
      <c r="LB3467" s="29"/>
      <c r="LC3467" s="29"/>
      <c r="LD3467" s="29"/>
      <c r="LE3467" s="29"/>
      <c r="LF3467" s="29"/>
      <c r="LG3467" s="29"/>
      <c r="LH3467" s="29"/>
      <c r="LI3467" s="29"/>
      <c r="LJ3467" s="29"/>
      <c r="LK3467" s="29"/>
      <c r="LL3467" s="29"/>
      <c r="LM3467" s="29"/>
      <c r="LN3467" s="29"/>
      <c r="LO3467" s="29"/>
      <c r="LP3467" s="29"/>
      <c r="LQ3467" s="29"/>
      <c r="LR3467" s="29"/>
      <c r="LS3467" s="29"/>
      <c r="LT3467" s="29"/>
      <c r="LU3467" s="29"/>
      <c r="LV3467" s="29"/>
      <c r="LW3467" s="29"/>
      <c r="LX3467" s="29"/>
      <c r="LY3467" s="29"/>
      <c r="LZ3467" s="29"/>
      <c r="MA3467" s="29"/>
      <c r="MB3467" s="29"/>
      <c r="MC3467" s="29"/>
      <c r="MD3467" s="29"/>
      <c r="ME3467" s="29"/>
      <c r="MF3467" s="29"/>
      <c r="MG3467" s="29"/>
      <c r="MH3467" s="29"/>
      <c r="MI3467" s="29"/>
      <c r="MJ3467" s="29"/>
      <c r="MK3467" s="29"/>
      <c r="ML3467" s="29"/>
      <c r="MM3467" s="29"/>
      <c r="MN3467" s="29"/>
      <c r="MO3467" s="29"/>
      <c r="MP3467" s="29"/>
      <c r="MQ3467" s="29"/>
      <c r="MR3467" s="29"/>
      <c r="MS3467" s="29"/>
      <c r="MT3467" s="29"/>
      <c r="MU3467" s="29"/>
      <c r="MV3467" s="29"/>
      <c r="MW3467" s="29"/>
      <c r="MX3467" s="29"/>
      <c r="MY3467" s="29"/>
      <c r="MZ3467" s="29"/>
      <c r="NA3467" s="29"/>
      <c r="NB3467" s="29"/>
      <c r="NC3467" s="29"/>
      <c r="ND3467" s="29"/>
      <c r="NE3467" s="29"/>
      <c r="NF3467" s="29"/>
      <c r="NG3467" s="29"/>
      <c r="NH3467" s="29"/>
      <c r="NI3467" s="29"/>
      <c r="NJ3467" s="29"/>
      <c r="NK3467" s="29"/>
      <c r="NL3467" s="29"/>
      <c r="NM3467" s="29"/>
      <c r="NN3467" s="29"/>
      <c r="NO3467" s="29"/>
      <c r="NP3467" s="29"/>
      <c r="NQ3467" s="29"/>
      <c r="NR3467" s="29"/>
      <c r="NS3467" s="29"/>
      <c r="NT3467" s="29"/>
      <c r="NU3467" s="29"/>
      <c r="NV3467" s="29"/>
      <c r="NW3467" s="29"/>
      <c r="NX3467" s="29"/>
      <c r="NY3467" s="29"/>
      <c r="NZ3467" s="29"/>
      <c r="OA3467" s="29"/>
      <c r="OB3467" s="29"/>
      <c r="OC3467" s="29"/>
      <c r="OD3467" s="29"/>
      <c r="OE3467" s="29"/>
      <c r="OF3467" s="29"/>
      <c r="OG3467" s="29"/>
      <c r="OH3467" s="29"/>
    </row>
    <row r="3468" spans="1:398" ht="16.5" customHeight="1">
      <c r="A3468" s="41" t="s">
        <v>8908</v>
      </c>
      <c r="B3468" s="41"/>
      <c r="C3468" s="368"/>
      <c r="D3468" s="41"/>
      <c r="E3468" s="321" t="s">
        <v>379</v>
      </c>
      <c r="F3468" s="321" t="s">
        <v>34</v>
      </c>
      <c r="G3468" s="321" t="s">
        <v>1345</v>
      </c>
      <c r="H3468" s="319">
        <v>2002</v>
      </c>
      <c r="I3468" s="308">
        <v>2</v>
      </c>
      <c r="J3468" s="308">
        <v>0</v>
      </c>
      <c r="K3468" s="308">
        <v>0</v>
      </c>
      <c r="L3468" s="16" t="s">
        <v>2646</v>
      </c>
      <c r="M3468" s="106"/>
      <c r="N3468" s="16" t="s">
        <v>2570</v>
      </c>
      <c r="O3468" s="17">
        <v>1920</v>
      </c>
      <c r="P3468" s="17">
        <v>0</v>
      </c>
      <c r="Q3468" s="17">
        <v>0</v>
      </c>
      <c r="R3468" s="18" t="s">
        <v>33</v>
      </c>
      <c r="S3468" s="19">
        <v>60</v>
      </c>
      <c r="T3468" s="19">
        <v>220</v>
      </c>
      <c r="U3468" s="19">
        <v>17</v>
      </c>
      <c r="V3468" s="19">
        <v>0</v>
      </c>
      <c r="W3468" s="20">
        <v>3.5</v>
      </c>
      <c r="X3468" s="21">
        <v>13440</v>
      </c>
      <c r="Y3468" s="22" t="s">
        <v>33</v>
      </c>
      <c r="Z3468" s="14"/>
      <c r="AA3468" s="24"/>
      <c r="AB3468" s="14"/>
      <c r="AC3468" s="14"/>
      <c r="AD3468" s="25"/>
      <c r="AE3468" s="26"/>
      <c r="AF3468" s="27"/>
      <c r="AG3468" s="315"/>
      <c r="AH3468" s="315"/>
      <c r="AI3468" s="315"/>
      <c r="AJ3468" s="315"/>
      <c r="AK3468" s="315"/>
      <c r="AL3468" s="315"/>
      <c r="AM3468" s="315"/>
      <c r="AN3468" s="315"/>
      <c r="AO3468" s="315"/>
      <c r="AP3468" s="29"/>
      <c r="AQ3468" s="29"/>
      <c r="AR3468" s="29"/>
      <c r="AS3468" s="29"/>
      <c r="AT3468" s="29"/>
      <c r="AU3468" s="29"/>
      <c r="AV3468" s="29"/>
      <c r="AW3468" s="29"/>
      <c r="AX3468" s="29"/>
      <c r="AY3468" s="29"/>
      <c r="AZ3468" s="29"/>
      <c r="BA3468" s="29"/>
      <c r="BB3468" s="29"/>
      <c r="BC3468" s="29"/>
      <c r="BD3468" s="29"/>
      <c r="BE3468" s="29"/>
      <c r="BF3468" s="29"/>
      <c r="BG3468" s="29"/>
      <c r="BH3468" s="29"/>
      <c r="BI3468" s="29"/>
      <c r="BJ3468" s="29"/>
      <c r="BK3468" s="29"/>
      <c r="BL3468" s="29"/>
      <c r="BM3468" s="29"/>
      <c r="BN3468" s="29"/>
      <c r="BO3468" s="29"/>
      <c r="BP3468" s="29"/>
      <c r="BQ3468" s="29"/>
      <c r="BR3468" s="29"/>
      <c r="BS3468" s="29"/>
      <c r="BT3468" s="29"/>
      <c r="BU3468" s="29"/>
      <c r="BV3468" s="29"/>
      <c r="BW3468" s="29"/>
      <c r="BX3468" s="29"/>
      <c r="BY3468" s="29"/>
      <c r="BZ3468" s="29"/>
      <c r="CA3468" s="29"/>
      <c r="CB3468" s="29"/>
      <c r="CC3468" s="29"/>
      <c r="CD3468" s="29"/>
      <c r="CE3468" s="29"/>
      <c r="CF3468" s="29"/>
      <c r="CG3468" s="29"/>
      <c r="CH3468" s="29"/>
      <c r="CI3468" s="29"/>
      <c r="CJ3468" s="29"/>
      <c r="CK3468" s="29"/>
      <c r="CL3468" s="29"/>
      <c r="CM3468" s="29"/>
      <c r="CN3468" s="29"/>
      <c r="CO3468" s="29"/>
      <c r="CP3468" s="29"/>
      <c r="CQ3468" s="29"/>
      <c r="CR3468" s="29"/>
      <c r="CS3468" s="29"/>
      <c r="CT3468" s="29"/>
      <c r="CU3468" s="29"/>
      <c r="CV3468" s="29"/>
      <c r="CW3468" s="29"/>
      <c r="CX3468" s="29"/>
      <c r="CY3468" s="29"/>
      <c r="CZ3468" s="29"/>
      <c r="DA3468" s="29"/>
      <c r="DB3468" s="29"/>
      <c r="DC3468" s="29"/>
      <c r="DD3468" s="29"/>
      <c r="DE3468" s="29"/>
      <c r="DF3468" s="29"/>
      <c r="DG3468" s="29"/>
      <c r="DH3468" s="29"/>
      <c r="DI3468" s="29"/>
      <c r="DJ3468" s="29"/>
      <c r="DK3468" s="29"/>
      <c r="DL3468" s="29"/>
      <c r="DM3468" s="29"/>
      <c r="DN3468" s="29"/>
      <c r="DO3468" s="29"/>
      <c r="DP3468" s="29"/>
      <c r="DQ3468" s="29"/>
      <c r="DR3468" s="29"/>
      <c r="DS3468" s="29"/>
      <c r="DT3468" s="29"/>
      <c r="DU3468" s="29"/>
      <c r="DV3468" s="29"/>
      <c r="DW3468" s="29"/>
      <c r="DX3468" s="29"/>
      <c r="DY3468" s="29"/>
      <c r="DZ3468" s="29"/>
      <c r="EA3468" s="29"/>
      <c r="EB3468" s="29"/>
      <c r="EC3468" s="29"/>
      <c r="ED3468" s="29"/>
      <c r="EE3468" s="29"/>
      <c r="EF3468" s="29"/>
      <c r="EG3468" s="29"/>
      <c r="EH3468" s="29"/>
      <c r="EI3468" s="29"/>
      <c r="EJ3468" s="29"/>
      <c r="EK3468" s="29"/>
      <c r="EL3468" s="29"/>
      <c r="EM3468" s="29"/>
      <c r="EN3468" s="29"/>
      <c r="EO3468" s="29"/>
      <c r="EP3468" s="29"/>
      <c r="EQ3468" s="29"/>
      <c r="ER3468" s="29"/>
      <c r="ES3468" s="29"/>
      <c r="ET3468" s="29"/>
      <c r="EU3468" s="29"/>
      <c r="EV3468" s="29"/>
      <c r="EW3468" s="29"/>
      <c r="EX3468" s="29"/>
      <c r="EY3468" s="29"/>
      <c r="EZ3468" s="29"/>
      <c r="FA3468" s="29"/>
      <c r="FB3468" s="29"/>
      <c r="FC3468" s="29"/>
      <c r="FD3468" s="29"/>
      <c r="FE3468" s="29"/>
      <c r="FF3468" s="29"/>
      <c r="FG3468" s="29"/>
      <c r="FH3468" s="29"/>
      <c r="FI3468" s="29"/>
      <c r="FJ3468" s="29"/>
      <c r="FK3468" s="29"/>
      <c r="FL3468" s="29"/>
      <c r="FM3468" s="29"/>
      <c r="FN3468" s="29"/>
      <c r="FO3468" s="29"/>
      <c r="FP3468" s="29"/>
      <c r="FQ3468" s="29"/>
      <c r="FR3468" s="29"/>
      <c r="FS3468" s="29"/>
      <c r="FT3468" s="29"/>
      <c r="FU3468" s="29"/>
      <c r="FV3468" s="29"/>
      <c r="FW3468" s="29"/>
      <c r="FX3468" s="29"/>
      <c r="FY3468" s="29"/>
      <c r="FZ3468" s="29"/>
      <c r="GA3468" s="29"/>
      <c r="GB3468" s="29"/>
      <c r="GC3468" s="29"/>
      <c r="GD3468" s="29"/>
      <c r="GE3468" s="29"/>
      <c r="GF3468" s="29"/>
      <c r="GG3468" s="29"/>
      <c r="GH3468" s="29"/>
      <c r="GI3468" s="29"/>
      <c r="GJ3468" s="29"/>
      <c r="GK3468" s="29"/>
      <c r="GL3468" s="29"/>
      <c r="GM3468" s="29"/>
      <c r="GN3468" s="29"/>
      <c r="GO3468" s="29"/>
      <c r="GP3468" s="29"/>
      <c r="GQ3468" s="29"/>
      <c r="GR3468" s="29"/>
      <c r="GS3468" s="29"/>
      <c r="GT3468" s="29"/>
      <c r="GU3468" s="29"/>
      <c r="GV3468" s="29"/>
      <c r="GW3468" s="29"/>
      <c r="GX3468" s="29"/>
      <c r="GY3468" s="29"/>
      <c r="GZ3468" s="29"/>
      <c r="HA3468" s="29"/>
      <c r="HB3468" s="29"/>
      <c r="HC3468" s="29"/>
      <c r="HD3468" s="29"/>
      <c r="HE3468" s="29"/>
      <c r="HF3468" s="29"/>
      <c r="HG3468" s="29"/>
      <c r="HH3468" s="29"/>
      <c r="HI3468" s="29"/>
      <c r="HJ3468" s="29"/>
      <c r="HK3468" s="29"/>
      <c r="HL3468" s="29"/>
      <c r="HM3468" s="29"/>
      <c r="HN3468" s="29"/>
      <c r="HO3468" s="29"/>
      <c r="HP3468" s="29"/>
      <c r="HQ3468" s="29"/>
      <c r="HR3468" s="29"/>
      <c r="HS3468" s="29"/>
      <c r="HT3468" s="29"/>
      <c r="HU3468" s="29"/>
      <c r="HV3468" s="29"/>
      <c r="HW3468" s="29"/>
      <c r="HX3468" s="29"/>
      <c r="HY3468" s="29"/>
      <c r="HZ3468" s="29"/>
      <c r="IA3468" s="29"/>
      <c r="IB3468" s="29"/>
      <c r="IC3468" s="29"/>
      <c r="ID3468" s="29"/>
      <c r="IE3468" s="29"/>
      <c r="IF3468" s="29"/>
      <c r="IG3468" s="29"/>
      <c r="IH3468" s="29"/>
      <c r="II3468" s="29"/>
      <c r="IJ3468" s="29"/>
      <c r="IK3468" s="29"/>
      <c r="IL3468" s="29"/>
      <c r="IM3468" s="29"/>
      <c r="IN3468" s="29"/>
      <c r="IO3468" s="29"/>
      <c r="IP3468" s="29"/>
      <c r="IQ3468" s="29"/>
      <c r="IR3468" s="29"/>
      <c r="IS3468" s="29"/>
      <c r="IT3468" s="29"/>
      <c r="IU3468" s="29"/>
      <c r="IV3468" s="29"/>
      <c r="IW3468" s="29"/>
      <c r="IX3468" s="29"/>
      <c r="IY3468" s="29"/>
      <c r="IZ3468" s="29"/>
      <c r="JA3468" s="29"/>
      <c r="JB3468" s="29"/>
      <c r="JC3468" s="29"/>
      <c r="JD3468" s="29"/>
      <c r="JE3468" s="29"/>
      <c r="JF3468" s="29"/>
      <c r="JG3468" s="29"/>
      <c r="JH3468" s="29"/>
      <c r="JI3468" s="29"/>
      <c r="JJ3468" s="29"/>
      <c r="JK3468" s="29"/>
      <c r="JL3468" s="29"/>
      <c r="JM3468" s="29"/>
      <c r="JN3468" s="29"/>
      <c r="JO3468" s="29"/>
      <c r="JP3468" s="29"/>
      <c r="JQ3468" s="29"/>
      <c r="JR3468" s="29"/>
      <c r="JS3468" s="29"/>
      <c r="JT3468" s="29"/>
      <c r="JU3468" s="29"/>
      <c r="JV3468" s="29"/>
      <c r="JW3468" s="29"/>
      <c r="JX3468" s="29"/>
      <c r="JY3468" s="29"/>
      <c r="JZ3468" s="29"/>
      <c r="KA3468" s="29"/>
      <c r="KB3468" s="29"/>
      <c r="KC3468" s="29"/>
      <c r="KD3468" s="29"/>
      <c r="KE3468" s="29"/>
      <c r="KF3468" s="29"/>
      <c r="KG3468" s="29"/>
      <c r="KH3468" s="29"/>
      <c r="KI3468" s="29"/>
      <c r="KJ3468" s="29"/>
      <c r="KK3468" s="29"/>
      <c r="KL3468" s="29"/>
      <c r="KM3468" s="29"/>
      <c r="KN3468" s="29"/>
      <c r="KO3468" s="29"/>
      <c r="KP3468" s="29"/>
      <c r="KQ3468" s="29"/>
      <c r="KR3468" s="29"/>
      <c r="KS3468" s="29"/>
      <c r="KT3468" s="29"/>
      <c r="KU3468" s="29"/>
      <c r="KV3468" s="29"/>
      <c r="KW3468" s="29"/>
      <c r="KX3468" s="29"/>
      <c r="KY3468" s="29"/>
      <c r="KZ3468" s="29"/>
      <c r="LA3468" s="29"/>
      <c r="LB3468" s="29"/>
      <c r="LC3468" s="29"/>
      <c r="LD3468" s="29"/>
      <c r="LE3468" s="29"/>
      <c r="LF3468" s="29"/>
      <c r="LG3468" s="29"/>
      <c r="LH3468" s="29"/>
      <c r="LI3468" s="29"/>
      <c r="LJ3468" s="29"/>
      <c r="LK3468" s="29"/>
      <c r="LL3468" s="29"/>
      <c r="LM3468" s="29"/>
      <c r="LN3468" s="29"/>
      <c r="LO3468" s="29"/>
      <c r="LP3468" s="29"/>
      <c r="LQ3468" s="29"/>
      <c r="LR3468" s="29"/>
      <c r="LS3468" s="29"/>
      <c r="LT3468" s="29"/>
      <c r="LU3468" s="29"/>
      <c r="LV3468" s="29"/>
      <c r="LW3468" s="29"/>
      <c r="LX3468" s="29"/>
      <c r="LY3468" s="29"/>
      <c r="LZ3468" s="29"/>
      <c r="MA3468" s="29"/>
      <c r="MB3468" s="29"/>
      <c r="MC3468" s="29"/>
      <c r="MD3468" s="29"/>
      <c r="ME3468" s="29"/>
      <c r="MF3468" s="29"/>
      <c r="MG3468" s="29"/>
      <c r="MH3468" s="29"/>
      <c r="MI3468" s="29"/>
      <c r="MJ3468" s="29"/>
      <c r="MK3468" s="29"/>
      <c r="ML3468" s="29"/>
      <c r="MM3468" s="29"/>
      <c r="MN3468" s="29"/>
      <c r="MO3468" s="29"/>
      <c r="MP3468" s="29"/>
      <c r="MQ3468" s="29"/>
      <c r="MR3468" s="29"/>
      <c r="MS3468" s="29"/>
      <c r="MT3468" s="29"/>
      <c r="MU3468" s="29"/>
      <c r="MV3468" s="29"/>
      <c r="MW3468" s="29"/>
      <c r="MX3468" s="29"/>
      <c r="MY3468" s="29"/>
      <c r="MZ3468" s="29"/>
      <c r="NA3468" s="29"/>
      <c r="NB3468" s="29"/>
      <c r="NC3468" s="29"/>
      <c r="ND3468" s="29"/>
      <c r="NE3468" s="29"/>
      <c r="NF3468" s="29"/>
      <c r="NG3468" s="29"/>
      <c r="NH3468" s="29"/>
      <c r="NI3468" s="29"/>
      <c r="NJ3468" s="29"/>
      <c r="NK3468" s="29"/>
      <c r="NL3468" s="29"/>
      <c r="NM3468" s="29"/>
      <c r="NN3468" s="29"/>
      <c r="NO3468" s="29"/>
      <c r="NP3468" s="29"/>
      <c r="NQ3468" s="29"/>
      <c r="NR3468" s="29"/>
      <c r="NS3468" s="29"/>
      <c r="NT3468" s="29"/>
      <c r="NU3468" s="29"/>
      <c r="NV3468" s="29"/>
      <c r="NW3468" s="29"/>
      <c r="NX3468" s="29"/>
      <c r="NY3468" s="29"/>
      <c r="NZ3468" s="29"/>
      <c r="OA3468" s="29"/>
      <c r="OB3468" s="29"/>
      <c r="OC3468" s="29"/>
      <c r="OD3468" s="29"/>
      <c r="OE3468" s="29"/>
      <c r="OF3468" s="29"/>
      <c r="OG3468" s="29"/>
      <c r="OH3468" s="29"/>
    </row>
    <row r="3469" spans="1:398" ht="16.5" customHeight="1">
      <c r="A3469" s="41" t="s">
        <v>8908</v>
      </c>
      <c r="B3469" s="41"/>
      <c r="C3469" s="368"/>
      <c r="D3469" s="41"/>
      <c r="E3469" s="321" t="s">
        <v>379</v>
      </c>
      <c r="F3469" s="321" t="s">
        <v>34</v>
      </c>
      <c r="G3469" s="321" t="s">
        <v>1345</v>
      </c>
      <c r="H3469" s="319">
        <v>2002</v>
      </c>
      <c r="I3469" s="308">
        <v>2</v>
      </c>
      <c r="J3469" s="308">
        <v>0</v>
      </c>
      <c r="K3469" s="308">
        <v>0</v>
      </c>
      <c r="L3469" s="16" t="s">
        <v>2580</v>
      </c>
      <c r="M3469" s="106"/>
      <c r="N3469" s="16" t="s">
        <v>2570</v>
      </c>
      <c r="O3469" s="17">
        <v>1920</v>
      </c>
      <c r="P3469" s="17">
        <v>0</v>
      </c>
      <c r="Q3469" s="17">
        <v>0</v>
      </c>
      <c r="R3469" s="18" t="s">
        <v>33</v>
      </c>
      <c r="S3469" s="19">
        <v>60</v>
      </c>
      <c r="T3469" s="19">
        <v>220</v>
      </c>
      <c r="U3469" s="19">
        <v>17</v>
      </c>
      <c r="V3469" s="19">
        <v>0</v>
      </c>
      <c r="W3469" s="20">
        <v>3.5</v>
      </c>
      <c r="X3469" s="21">
        <v>13440</v>
      </c>
      <c r="Y3469" s="22" t="s">
        <v>33</v>
      </c>
      <c r="Z3469" s="14"/>
      <c r="AA3469" s="24"/>
      <c r="AB3469" s="14"/>
      <c r="AC3469" s="14"/>
      <c r="AD3469" s="25"/>
      <c r="AE3469" s="26"/>
      <c r="AF3469" s="27"/>
      <c r="AG3469" s="315"/>
      <c r="AH3469" s="315"/>
      <c r="AI3469" s="315"/>
      <c r="AJ3469" s="315"/>
      <c r="AK3469" s="315"/>
      <c r="AL3469" s="315"/>
      <c r="AM3469" s="315"/>
      <c r="AN3469" s="315"/>
      <c r="AO3469" s="315"/>
      <c r="AP3469" s="29"/>
      <c r="AQ3469" s="29"/>
      <c r="AR3469" s="29"/>
      <c r="AS3469" s="29"/>
      <c r="AT3469" s="29"/>
      <c r="AU3469" s="29"/>
      <c r="AV3469" s="29"/>
      <c r="AW3469" s="29"/>
      <c r="AX3469" s="29"/>
      <c r="AY3469" s="29"/>
      <c r="AZ3469" s="29"/>
      <c r="BA3469" s="29"/>
      <c r="BB3469" s="29"/>
      <c r="BC3469" s="29"/>
      <c r="BD3469" s="29"/>
      <c r="BE3469" s="29"/>
      <c r="BF3469" s="29"/>
      <c r="BG3469" s="29"/>
      <c r="BH3469" s="29"/>
      <c r="BI3469" s="29"/>
      <c r="BJ3469" s="29"/>
      <c r="BK3469" s="29"/>
      <c r="BL3469" s="29"/>
      <c r="BM3469" s="29"/>
      <c r="BN3469" s="29"/>
      <c r="BO3469" s="29"/>
      <c r="BP3469" s="29"/>
      <c r="BQ3469" s="29"/>
      <c r="BR3469" s="29"/>
      <c r="BS3469" s="29"/>
      <c r="BT3469" s="29"/>
      <c r="BU3469" s="29"/>
      <c r="BV3469" s="29"/>
      <c r="BW3469" s="29"/>
      <c r="BX3469" s="29"/>
      <c r="BY3469" s="29"/>
      <c r="BZ3469" s="29"/>
      <c r="CA3469" s="29"/>
      <c r="CB3469" s="29"/>
      <c r="CC3469" s="29"/>
      <c r="CD3469" s="29"/>
      <c r="CE3469" s="29"/>
      <c r="CF3469" s="29"/>
      <c r="CG3469" s="29"/>
      <c r="CH3469" s="29"/>
      <c r="CI3469" s="29"/>
      <c r="CJ3469" s="29"/>
      <c r="CK3469" s="29"/>
      <c r="CL3469" s="29"/>
      <c r="CM3469" s="29"/>
      <c r="CN3469" s="29"/>
      <c r="CO3469" s="29"/>
      <c r="CP3469" s="29"/>
      <c r="CQ3469" s="29"/>
      <c r="CR3469" s="29"/>
      <c r="CS3469" s="29"/>
      <c r="CT3469" s="29"/>
      <c r="CU3469" s="29"/>
      <c r="CV3469" s="29"/>
      <c r="CW3469" s="29"/>
      <c r="CX3469" s="29"/>
      <c r="CY3469" s="29"/>
      <c r="CZ3469" s="29"/>
      <c r="DA3469" s="29"/>
      <c r="DB3469" s="29"/>
      <c r="DC3469" s="29"/>
      <c r="DD3469" s="29"/>
      <c r="DE3469" s="29"/>
      <c r="DF3469" s="29"/>
      <c r="DG3469" s="29"/>
      <c r="DH3469" s="29"/>
      <c r="DI3469" s="29"/>
      <c r="DJ3469" s="29"/>
      <c r="DK3469" s="29"/>
      <c r="DL3469" s="29"/>
      <c r="DM3469" s="29"/>
      <c r="DN3469" s="29"/>
      <c r="DO3469" s="29"/>
      <c r="DP3469" s="29"/>
      <c r="DQ3469" s="29"/>
      <c r="DR3469" s="29"/>
      <c r="DS3469" s="29"/>
      <c r="DT3469" s="29"/>
      <c r="DU3469" s="29"/>
      <c r="DV3469" s="29"/>
      <c r="DW3469" s="29"/>
      <c r="DX3469" s="29"/>
      <c r="DY3469" s="29"/>
      <c r="DZ3469" s="29"/>
      <c r="EA3469" s="29"/>
      <c r="EB3469" s="29"/>
      <c r="EC3469" s="29"/>
      <c r="ED3469" s="29"/>
      <c r="EE3469" s="29"/>
      <c r="EF3469" s="29"/>
      <c r="EG3469" s="29"/>
      <c r="EH3469" s="29"/>
      <c r="EI3469" s="29"/>
      <c r="EJ3469" s="29"/>
      <c r="EK3469" s="29"/>
      <c r="EL3469" s="29"/>
      <c r="EM3469" s="29"/>
      <c r="EN3469" s="29"/>
      <c r="EO3469" s="29"/>
      <c r="EP3469" s="29"/>
      <c r="EQ3469" s="29"/>
      <c r="ER3469" s="29"/>
      <c r="ES3469" s="29"/>
      <c r="ET3469" s="29"/>
      <c r="EU3469" s="29"/>
      <c r="EV3469" s="29"/>
      <c r="EW3469" s="29"/>
      <c r="EX3469" s="29"/>
      <c r="EY3469" s="29"/>
      <c r="EZ3469" s="29"/>
      <c r="FA3469" s="29"/>
      <c r="FB3469" s="29"/>
      <c r="FC3469" s="29"/>
      <c r="FD3469" s="29"/>
      <c r="FE3469" s="29"/>
      <c r="FF3469" s="29"/>
      <c r="FG3469" s="29"/>
      <c r="FH3469" s="29"/>
      <c r="FI3469" s="29"/>
      <c r="FJ3469" s="29"/>
      <c r="FK3469" s="29"/>
      <c r="FL3469" s="29"/>
      <c r="FM3469" s="29"/>
      <c r="FN3469" s="29"/>
      <c r="FO3469" s="29"/>
      <c r="FP3469" s="29"/>
      <c r="FQ3469" s="29"/>
      <c r="FR3469" s="29"/>
      <c r="FS3469" s="29"/>
      <c r="FT3469" s="29"/>
      <c r="FU3469" s="29"/>
      <c r="FV3469" s="29"/>
      <c r="FW3469" s="29"/>
      <c r="FX3469" s="29"/>
      <c r="FY3469" s="29"/>
      <c r="FZ3469" s="29"/>
      <c r="GA3469" s="29"/>
      <c r="GB3469" s="29"/>
      <c r="GC3469" s="29"/>
      <c r="GD3469" s="29"/>
      <c r="GE3469" s="29"/>
      <c r="GF3469" s="29"/>
      <c r="GG3469" s="29"/>
      <c r="GH3469" s="29"/>
      <c r="GI3469" s="29"/>
      <c r="GJ3469" s="29"/>
      <c r="GK3469" s="29"/>
      <c r="GL3469" s="29"/>
      <c r="GM3469" s="29"/>
      <c r="GN3469" s="29"/>
      <c r="GO3469" s="29"/>
      <c r="GP3469" s="29"/>
      <c r="GQ3469" s="29"/>
      <c r="GR3469" s="29"/>
      <c r="GS3469" s="29"/>
      <c r="GT3469" s="29"/>
      <c r="GU3469" s="29"/>
      <c r="GV3469" s="29"/>
      <c r="GW3469" s="29"/>
      <c r="GX3469" s="29"/>
      <c r="GY3469" s="29"/>
      <c r="GZ3469" s="29"/>
      <c r="HA3469" s="29"/>
      <c r="HB3469" s="29"/>
      <c r="HC3469" s="29"/>
      <c r="HD3469" s="29"/>
      <c r="HE3469" s="29"/>
      <c r="HF3469" s="29"/>
      <c r="HG3469" s="29"/>
      <c r="HH3469" s="29"/>
      <c r="HI3469" s="29"/>
      <c r="HJ3469" s="29"/>
      <c r="HK3469" s="29"/>
      <c r="HL3469" s="29"/>
      <c r="HM3469" s="29"/>
      <c r="HN3469" s="29"/>
      <c r="HO3469" s="29"/>
      <c r="HP3469" s="29"/>
      <c r="HQ3469" s="29"/>
      <c r="HR3469" s="29"/>
      <c r="HS3469" s="29"/>
      <c r="HT3469" s="29"/>
      <c r="HU3469" s="29"/>
      <c r="HV3469" s="29"/>
      <c r="HW3469" s="29"/>
      <c r="HX3469" s="29"/>
      <c r="HY3469" s="29"/>
      <c r="HZ3469" s="29"/>
      <c r="IA3469" s="29"/>
      <c r="IB3469" s="29"/>
      <c r="IC3469" s="29"/>
      <c r="ID3469" s="29"/>
      <c r="IE3469" s="29"/>
      <c r="IF3469" s="29"/>
      <c r="IG3469" s="29"/>
      <c r="IH3469" s="29"/>
      <c r="II3469" s="29"/>
      <c r="IJ3469" s="29"/>
      <c r="IK3469" s="29"/>
      <c r="IL3469" s="29"/>
      <c r="IM3469" s="29"/>
      <c r="IN3469" s="29"/>
      <c r="IO3469" s="29"/>
      <c r="IP3469" s="29"/>
      <c r="IQ3469" s="29"/>
      <c r="IR3469" s="29"/>
      <c r="IS3469" s="29"/>
      <c r="IT3469" s="29"/>
      <c r="IU3469" s="29"/>
      <c r="IV3469" s="29"/>
      <c r="IW3469" s="29"/>
      <c r="IX3469" s="29"/>
      <c r="IY3469" s="29"/>
      <c r="IZ3469" s="29"/>
      <c r="JA3469" s="29"/>
      <c r="JB3469" s="29"/>
      <c r="JC3469" s="29"/>
      <c r="JD3469" s="29"/>
      <c r="JE3469" s="29"/>
      <c r="JF3469" s="29"/>
      <c r="JG3469" s="29"/>
      <c r="JH3469" s="29"/>
      <c r="JI3469" s="29"/>
      <c r="JJ3469" s="29"/>
      <c r="JK3469" s="29"/>
      <c r="JL3469" s="29"/>
      <c r="JM3469" s="29"/>
      <c r="JN3469" s="29"/>
      <c r="JO3469" s="29"/>
      <c r="JP3469" s="29"/>
      <c r="JQ3469" s="29"/>
      <c r="JR3469" s="29"/>
      <c r="JS3469" s="29"/>
      <c r="JT3469" s="29"/>
      <c r="JU3469" s="29"/>
      <c r="JV3469" s="29"/>
      <c r="JW3469" s="29"/>
      <c r="JX3469" s="29"/>
      <c r="JY3469" s="29"/>
      <c r="JZ3469" s="29"/>
      <c r="KA3469" s="29"/>
      <c r="KB3469" s="29"/>
      <c r="KC3469" s="29"/>
      <c r="KD3469" s="29"/>
      <c r="KE3469" s="29"/>
      <c r="KF3469" s="29"/>
      <c r="KG3469" s="29"/>
      <c r="KH3469" s="29"/>
      <c r="KI3469" s="29"/>
      <c r="KJ3469" s="29"/>
      <c r="KK3469" s="29"/>
      <c r="KL3469" s="29"/>
      <c r="KM3469" s="29"/>
      <c r="KN3469" s="29"/>
      <c r="KO3469" s="29"/>
      <c r="KP3469" s="29"/>
      <c r="KQ3469" s="29"/>
      <c r="KR3469" s="29"/>
      <c r="KS3469" s="29"/>
      <c r="KT3469" s="29"/>
      <c r="KU3469" s="29"/>
      <c r="KV3469" s="29"/>
      <c r="KW3469" s="29"/>
      <c r="KX3469" s="29"/>
      <c r="KY3469" s="29"/>
      <c r="KZ3469" s="29"/>
      <c r="LA3469" s="29"/>
      <c r="LB3469" s="29"/>
      <c r="LC3469" s="29"/>
      <c r="LD3469" s="29"/>
      <c r="LE3469" s="29"/>
      <c r="LF3469" s="29"/>
      <c r="LG3469" s="29"/>
      <c r="LH3469" s="29"/>
      <c r="LI3469" s="29"/>
      <c r="LJ3469" s="29"/>
      <c r="LK3469" s="29"/>
      <c r="LL3469" s="29"/>
      <c r="LM3469" s="29"/>
      <c r="LN3469" s="29"/>
      <c r="LO3469" s="29"/>
      <c r="LP3469" s="29"/>
      <c r="LQ3469" s="29"/>
      <c r="LR3469" s="29"/>
      <c r="LS3469" s="29"/>
      <c r="LT3469" s="29"/>
      <c r="LU3469" s="29"/>
      <c r="LV3469" s="29"/>
      <c r="LW3469" s="29"/>
      <c r="LX3469" s="29"/>
      <c r="LY3469" s="29"/>
      <c r="LZ3469" s="29"/>
      <c r="MA3469" s="29"/>
      <c r="MB3469" s="29"/>
      <c r="MC3469" s="29"/>
      <c r="MD3469" s="29"/>
      <c r="ME3469" s="29"/>
      <c r="MF3469" s="29"/>
      <c r="MG3469" s="29"/>
      <c r="MH3469" s="29"/>
      <c r="MI3469" s="29"/>
      <c r="MJ3469" s="29"/>
      <c r="MK3469" s="29"/>
      <c r="ML3469" s="29"/>
      <c r="MM3469" s="29"/>
      <c r="MN3469" s="29"/>
      <c r="MO3469" s="29"/>
      <c r="MP3469" s="29"/>
      <c r="MQ3469" s="29"/>
      <c r="MR3469" s="29"/>
      <c r="MS3469" s="29"/>
      <c r="MT3469" s="29"/>
      <c r="MU3469" s="29"/>
      <c r="MV3469" s="29"/>
      <c r="MW3469" s="29"/>
      <c r="MX3469" s="29"/>
      <c r="MY3469" s="29"/>
      <c r="MZ3469" s="29"/>
      <c r="NA3469" s="29"/>
      <c r="NB3469" s="29"/>
      <c r="NC3469" s="29"/>
      <c r="ND3469" s="29"/>
      <c r="NE3469" s="29"/>
      <c r="NF3469" s="29"/>
      <c r="NG3469" s="29"/>
      <c r="NH3469" s="29"/>
      <c r="NI3469" s="29"/>
      <c r="NJ3469" s="29"/>
      <c r="NK3469" s="29"/>
      <c r="NL3469" s="29"/>
      <c r="NM3469" s="29"/>
      <c r="NN3469" s="29"/>
      <c r="NO3469" s="29"/>
      <c r="NP3469" s="29"/>
      <c r="NQ3469" s="29"/>
      <c r="NR3469" s="29"/>
      <c r="NS3469" s="29"/>
      <c r="NT3469" s="29"/>
      <c r="NU3469" s="29"/>
      <c r="NV3469" s="29"/>
      <c r="NW3469" s="29"/>
      <c r="NX3469" s="29"/>
      <c r="NY3469" s="29"/>
      <c r="NZ3469" s="29"/>
      <c r="OA3469" s="29"/>
      <c r="OB3469" s="29"/>
      <c r="OC3469" s="29"/>
      <c r="OD3469" s="29"/>
      <c r="OE3469" s="29"/>
      <c r="OF3469" s="29"/>
      <c r="OG3469" s="29"/>
      <c r="OH3469" s="29"/>
    </row>
    <row r="3470" spans="1:398" ht="16.5" customHeight="1">
      <c r="A3470" s="41" t="s">
        <v>8908</v>
      </c>
      <c r="B3470" s="41"/>
      <c r="C3470" s="368"/>
      <c r="D3470" s="41"/>
      <c r="E3470" s="321" t="s">
        <v>741</v>
      </c>
      <c r="F3470" s="321" t="s">
        <v>2640</v>
      </c>
      <c r="G3470" s="321" t="s">
        <v>2641</v>
      </c>
      <c r="H3470" s="319">
        <v>2016</v>
      </c>
      <c r="I3470" s="308">
        <v>1</v>
      </c>
      <c r="J3470" s="308">
        <v>0</v>
      </c>
      <c r="K3470" s="308">
        <v>0</v>
      </c>
      <c r="L3470" s="16" t="s">
        <v>2642</v>
      </c>
      <c r="M3470" s="106"/>
      <c r="N3470" s="16" t="s">
        <v>2570</v>
      </c>
      <c r="O3470" s="17">
        <v>1494</v>
      </c>
      <c r="P3470" s="17">
        <v>0</v>
      </c>
      <c r="Q3470" s="17">
        <v>0</v>
      </c>
      <c r="R3470" s="18" t="s">
        <v>33</v>
      </c>
      <c r="S3470" s="19">
        <v>60</v>
      </c>
      <c r="T3470" s="19">
        <v>220</v>
      </c>
      <c r="U3470" s="19" t="s">
        <v>8911</v>
      </c>
      <c r="V3470" s="19">
        <v>0</v>
      </c>
      <c r="W3470" s="20">
        <v>5</v>
      </c>
      <c r="X3470" s="21">
        <v>7470</v>
      </c>
      <c r="Y3470" s="22" t="s">
        <v>8912</v>
      </c>
      <c r="Z3470" s="14"/>
      <c r="AA3470" s="24"/>
      <c r="AB3470" s="14"/>
      <c r="AC3470" s="14"/>
      <c r="AD3470" s="25"/>
      <c r="AE3470" s="26"/>
      <c r="AF3470" s="27"/>
      <c r="AG3470" s="315"/>
      <c r="AH3470" s="315"/>
      <c r="AI3470" s="315"/>
      <c r="AJ3470" s="315"/>
      <c r="AK3470" s="315"/>
      <c r="AL3470" s="315"/>
      <c r="AM3470" s="315"/>
      <c r="AN3470" s="315"/>
      <c r="AO3470" s="315"/>
      <c r="AP3470" s="29"/>
      <c r="AQ3470" s="29"/>
      <c r="AR3470" s="29"/>
      <c r="AS3470" s="29"/>
      <c r="AT3470" s="29"/>
      <c r="AU3470" s="29"/>
      <c r="AV3470" s="29"/>
      <c r="AW3470" s="29"/>
      <c r="AX3470" s="29"/>
      <c r="AY3470" s="29"/>
      <c r="AZ3470" s="29"/>
      <c r="BA3470" s="29"/>
      <c r="BB3470" s="29"/>
      <c r="BC3470" s="29"/>
      <c r="BD3470" s="29"/>
      <c r="BE3470" s="29"/>
      <c r="BF3470" s="29"/>
      <c r="BG3470" s="29"/>
      <c r="BH3470" s="29"/>
      <c r="BI3470" s="29"/>
      <c r="BJ3470" s="29"/>
      <c r="BK3470" s="29"/>
      <c r="BL3470" s="29"/>
      <c r="BM3470" s="29"/>
      <c r="BN3470" s="29"/>
      <c r="BO3470" s="29"/>
      <c r="BP3470" s="29"/>
      <c r="BQ3470" s="29"/>
      <c r="BR3470" s="29"/>
      <c r="BS3470" s="29"/>
      <c r="BT3470" s="29"/>
      <c r="BU3470" s="29"/>
      <c r="BV3470" s="29"/>
      <c r="BW3470" s="29"/>
      <c r="BX3470" s="29"/>
      <c r="BY3470" s="29"/>
      <c r="BZ3470" s="29"/>
      <c r="CA3470" s="29"/>
      <c r="CB3470" s="29"/>
      <c r="CC3470" s="29"/>
      <c r="CD3470" s="29"/>
      <c r="CE3470" s="29"/>
      <c r="CF3470" s="29"/>
      <c r="CG3470" s="29"/>
      <c r="CH3470" s="29"/>
      <c r="CI3470" s="29"/>
      <c r="CJ3470" s="29"/>
      <c r="CK3470" s="29"/>
      <c r="CL3470" s="29"/>
      <c r="CM3470" s="29"/>
      <c r="CN3470" s="29"/>
      <c r="CO3470" s="29"/>
      <c r="CP3470" s="29"/>
      <c r="CQ3470" s="29"/>
      <c r="CR3470" s="29"/>
      <c r="CS3470" s="29"/>
      <c r="CT3470" s="29"/>
      <c r="CU3470" s="29"/>
      <c r="CV3470" s="29"/>
      <c r="CW3470" s="29"/>
      <c r="CX3470" s="29"/>
      <c r="CY3470" s="29"/>
      <c r="CZ3470" s="29"/>
      <c r="DA3470" s="29"/>
      <c r="DB3470" s="29"/>
      <c r="DC3470" s="29"/>
      <c r="DD3470" s="29"/>
      <c r="DE3470" s="29"/>
      <c r="DF3470" s="29"/>
      <c r="DG3470" s="29"/>
      <c r="DH3470" s="29"/>
      <c r="DI3470" s="29"/>
      <c r="DJ3470" s="29"/>
      <c r="DK3470" s="29"/>
      <c r="DL3470" s="29"/>
      <c r="DM3470" s="29"/>
      <c r="DN3470" s="29"/>
      <c r="DO3470" s="29"/>
      <c r="DP3470" s="29"/>
      <c r="DQ3470" s="29"/>
      <c r="DR3470" s="29"/>
      <c r="DS3470" s="29"/>
      <c r="DT3470" s="29"/>
      <c r="DU3470" s="29"/>
      <c r="DV3470" s="29"/>
      <c r="DW3470" s="29"/>
      <c r="DX3470" s="29"/>
      <c r="DY3470" s="29"/>
      <c r="DZ3470" s="29"/>
      <c r="EA3470" s="29"/>
      <c r="EB3470" s="29"/>
      <c r="EC3470" s="29"/>
      <c r="ED3470" s="29"/>
      <c r="EE3470" s="29"/>
      <c r="EF3470" s="29"/>
      <c r="EG3470" s="29"/>
      <c r="EH3470" s="29"/>
      <c r="EI3470" s="29"/>
      <c r="EJ3470" s="29"/>
      <c r="EK3470" s="29"/>
      <c r="EL3470" s="29"/>
      <c r="EM3470" s="29"/>
      <c r="EN3470" s="29"/>
      <c r="EO3470" s="29"/>
      <c r="EP3470" s="29"/>
      <c r="EQ3470" s="29"/>
      <c r="ER3470" s="29"/>
      <c r="ES3470" s="29"/>
      <c r="ET3470" s="29"/>
      <c r="EU3470" s="29"/>
      <c r="EV3470" s="29"/>
      <c r="EW3470" s="29"/>
      <c r="EX3470" s="29"/>
      <c r="EY3470" s="29"/>
      <c r="EZ3470" s="29"/>
      <c r="FA3470" s="29"/>
      <c r="FB3470" s="29"/>
      <c r="FC3470" s="29"/>
      <c r="FD3470" s="29"/>
      <c r="FE3470" s="29"/>
      <c r="FF3470" s="29"/>
      <c r="FG3470" s="29"/>
      <c r="FH3470" s="29"/>
      <c r="FI3470" s="29"/>
      <c r="FJ3470" s="29"/>
      <c r="FK3470" s="29"/>
      <c r="FL3470" s="29"/>
      <c r="FM3470" s="29"/>
      <c r="FN3470" s="29"/>
      <c r="FO3470" s="29"/>
      <c r="FP3470" s="29"/>
      <c r="FQ3470" s="29"/>
      <c r="FR3470" s="29"/>
      <c r="FS3470" s="29"/>
      <c r="FT3470" s="29"/>
      <c r="FU3470" s="29"/>
      <c r="FV3470" s="29"/>
      <c r="FW3470" s="29"/>
      <c r="FX3470" s="29"/>
      <c r="FY3470" s="29"/>
      <c r="FZ3470" s="29"/>
      <c r="GA3470" s="29"/>
      <c r="GB3470" s="29"/>
      <c r="GC3470" s="29"/>
      <c r="GD3470" s="29"/>
      <c r="GE3470" s="29"/>
      <c r="GF3470" s="29"/>
      <c r="GG3470" s="29"/>
      <c r="GH3470" s="29"/>
      <c r="GI3470" s="29"/>
      <c r="GJ3470" s="29"/>
      <c r="GK3470" s="29"/>
      <c r="GL3470" s="29"/>
      <c r="GM3470" s="29"/>
      <c r="GN3470" s="29"/>
      <c r="GO3470" s="29"/>
      <c r="GP3470" s="29"/>
      <c r="GQ3470" s="29"/>
      <c r="GR3470" s="29"/>
      <c r="GS3470" s="29"/>
      <c r="GT3470" s="29"/>
      <c r="GU3470" s="29"/>
      <c r="GV3470" s="29"/>
      <c r="GW3470" s="29"/>
      <c r="GX3470" s="29"/>
      <c r="GY3470" s="29"/>
      <c r="GZ3470" s="29"/>
      <c r="HA3470" s="29"/>
      <c r="HB3470" s="29"/>
      <c r="HC3470" s="29"/>
      <c r="HD3470" s="29"/>
      <c r="HE3470" s="29"/>
      <c r="HF3470" s="29"/>
      <c r="HG3470" s="29"/>
      <c r="HH3470" s="29"/>
      <c r="HI3470" s="29"/>
      <c r="HJ3470" s="29"/>
      <c r="HK3470" s="29"/>
      <c r="HL3470" s="29"/>
      <c r="HM3470" s="29"/>
      <c r="HN3470" s="29"/>
      <c r="HO3470" s="29"/>
      <c r="HP3470" s="29"/>
      <c r="HQ3470" s="29"/>
      <c r="HR3470" s="29"/>
      <c r="HS3470" s="29"/>
      <c r="HT3470" s="29"/>
      <c r="HU3470" s="29"/>
      <c r="HV3470" s="29"/>
      <c r="HW3470" s="29"/>
      <c r="HX3470" s="29"/>
      <c r="HY3470" s="29"/>
      <c r="HZ3470" s="29"/>
      <c r="IA3470" s="29"/>
      <c r="IB3470" s="29"/>
      <c r="IC3470" s="29"/>
      <c r="ID3470" s="29"/>
      <c r="IE3470" s="29"/>
      <c r="IF3470" s="29"/>
      <c r="IG3470" s="29"/>
      <c r="IH3470" s="29"/>
      <c r="II3470" s="29"/>
      <c r="IJ3470" s="29"/>
      <c r="IK3470" s="29"/>
      <c r="IL3470" s="29"/>
      <c r="IM3470" s="29"/>
      <c r="IN3470" s="29"/>
      <c r="IO3470" s="29"/>
      <c r="IP3470" s="29"/>
      <c r="IQ3470" s="29"/>
      <c r="IR3470" s="29"/>
      <c r="IS3470" s="29"/>
      <c r="IT3470" s="29"/>
      <c r="IU3470" s="29"/>
      <c r="IV3470" s="29"/>
      <c r="IW3470" s="29"/>
      <c r="IX3470" s="29"/>
      <c r="IY3470" s="29"/>
      <c r="IZ3470" s="29"/>
      <c r="JA3470" s="29"/>
      <c r="JB3470" s="29"/>
      <c r="JC3470" s="29"/>
      <c r="JD3470" s="29"/>
      <c r="JE3470" s="29"/>
      <c r="JF3470" s="29"/>
      <c r="JG3470" s="29"/>
      <c r="JH3470" s="29"/>
      <c r="JI3470" s="29"/>
      <c r="JJ3470" s="29"/>
      <c r="JK3470" s="29"/>
      <c r="JL3470" s="29"/>
      <c r="JM3470" s="29"/>
      <c r="JN3470" s="29"/>
      <c r="JO3470" s="29"/>
      <c r="JP3470" s="29"/>
      <c r="JQ3470" s="29"/>
      <c r="JR3470" s="29"/>
      <c r="JS3470" s="29"/>
      <c r="JT3470" s="29"/>
      <c r="JU3470" s="29"/>
      <c r="JV3470" s="29"/>
      <c r="JW3470" s="29"/>
      <c r="JX3470" s="29"/>
      <c r="JY3470" s="29"/>
      <c r="JZ3470" s="29"/>
      <c r="KA3470" s="29"/>
      <c r="KB3470" s="29"/>
      <c r="KC3470" s="29"/>
      <c r="KD3470" s="29"/>
      <c r="KE3470" s="29"/>
      <c r="KF3470" s="29"/>
      <c r="KG3470" s="29"/>
      <c r="KH3470" s="29"/>
      <c r="KI3470" s="29"/>
      <c r="KJ3470" s="29"/>
      <c r="KK3470" s="29"/>
      <c r="KL3470" s="29"/>
      <c r="KM3470" s="29"/>
      <c r="KN3470" s="29"/>
      <c r="KO3470" s="29"/>
      <c r="KP3470" s="29"/>
      <c r="KQ3470" s="29"/>
      <c r="KR3470" s="29"/>
      <c r="KS3470" s="29"/>
      <c r="KT3470" s="29"/>
      <c r="KU3470" s="29"/>
      <c r="KV3470" s="29"/>
      <c r="KW3470" s="29"/>
      <c r="KX3470" s="29"/>
      <c r="KY3470" s="29"/>
      <c r="KZ3470" s="29"/>
      <c r="LA3470" s="29"/>
      <c r="LB3470" s="29"/>
      <c r="LC3470" s="29"/>
      <c r="LD3470" s="29"/>
      <c r="LE3470" s="29"/>
      <c r="LF3470" s="29"/>
      <c r="LG3470" s="29"/>
      <c r="LH3470" s="29"/>
      <c r="LI3470" s="29"/>
      <c r="LJ3470" s="29"/>
      <c r="LK3470" s="29"/>
      <c r="LL3470" s="29"/>
      <c r="LM3470" s="29"/>
      <c r="LN3470" s="29"/>
      <c r="LO3470" s="29"/>
      <c r="LP3470" s="29"/>
      <c r="LQ3470" s="29"/>
      <c r="LR3470" s="29"/>
      <c r="LS3470" s="29"/>
      <c r="LT3470" s="29"/>
      <c r="LU3470" s="29"/>
      <c r="LV3470" s="29"/>
      <c r="LW3470" s="29"/>
      <c r="LX3470" s="29"/>
      <c r="LY3470" s="29"/>
      <c r="LZ3470" s="29"/>
      <c r="MA3470" s="29"/>
      <c r="MB3470" s="29"/>
      <c r="MC3470" s="29"/>
      <c r="MD3470" s="29"/>
      <c r="ME3470" s="29"/>
      <c r="MF3470" s="29"/>
      <c r="MG3470" s="29"/>
      <c r="MH3470" s="29"/>
      <c r="MI3470" s="29"/>
      <c r="MJ3470" s="29"/>
      <c r="MK3470" s="29"/>
      <c r="ML3470" s="29"/>
      <c r="MM3470" s="29"/>
      <c r="MN3470" s="29"/>
      <c r="MO3470" s="29"/>
      <c r="MP3470" s="29"/>
      <c r="MQ3470" s="29"/>
      <c r="MR3470" s="29"/>
      <c r="MS3470" s="29"/>
      <c r="MT3470" s="29"/>
      <c r="MU3470" s="29"/>
      <c r="MV3470" s="29"/>
      <c r="MW3470" s="29"/>
      <c r="MX3470" s="29"/>
      <c r="MY3470" s="29"/>
      <c r="MZ3470" s="29"/>
      <c r="NA3470" s="29"/>
      <c r="NB3470" s="29"/>
      <c r="NC3470" s="29"/>
      <c r="ND3470" s="29"/>
      <c r="NE3470" s="29"/>
      <c r="NF3470" s="29"/>
      <c r="NG3470" s="29"/>
      <c r="NH3470" s="29"/>
      <c r="NI3470" s="29"/>
      <c r="NJ3470" s="29"/>
      <c r="NK3470" s="29"/>
      <c r="NL3470" s="29"/>
      <c r="NM3470" s="29"/>
      <c r="NN3470" s="29"/>
      <c r="NO3470" s="29"/>
      <c r="NP3470" s="29"/>
      <c r="NQ3470" s="29"/>
      <c r="NR3470" s="29"/>
      <c r="NS3470" s="29"/>
      <c r="NT3470" s="29"/>
      <c r="NU3470" s="29"/>
      <c r="NV3470" s="29"/>
      <c r="NW3470" s="29"/>
      <c r="NX3470" s="29"/>
      <c r="NY3470" s="29"/>
      <c r="NZ3470" s="29"/>
      <c r="OA3470" s="29"/>
      <c r="OB3470" s="29"/>
      <c r="OC3470" s="29"/>
      <c r="OD3470" s="29"/>
      <c r="OE3470" s="29"/>
      <c r="OF3470" s="29"/>
      <c r="OG3470" s="29"/>
      <c r="OH3470" s="29"/>
    </row>
    <row r="3471" spans="1:398" ht="16.5" customHeight="1">
      <c r="A3471" s="41" t="s">
        <v>8908</v>
      </c>
      <c r="B3471" s="41"/>
      <c r="C3471" s="368"/>
      <c r="D3471" s="41"/>
      <c r="E3471" s="321" t="s">
        <v>379</v>
      </c>
      <c r="F3471" s="321" t="s">
        <v>488</v>
      </c>
      <c r="G3471" s="321" t="s">
        <v>8910</v>
      </c>
      <c r="H3471" s="319">
        <v>2001</v>
      </c>
      <c r="I3471" s="308">
        <v>1</v>
      </c>
      <c r="J3471" s="308">
        <v>0</v>
      </c>
      <c r="K3471" s="308">
        <v>0</v>
      </c>
      <c r="L3471" s="16" t="s">
        <v>2645</v>
      </c>
      <c r="M3471" s="106"/>
      <c r="N3471" s="16" t="s">
        <v>2570</v>
      </c>
      <c r="O3471" s="17">
        <v>1920</v>
      </c>
      <c r="P3471" s="17">
        <v>0</v>
      </c>
      <c r="Q3471" s="17">
        <v>0</v>
      </c>
      <c r="R3471" s="18" t="s">
        <v>33</v>
      </c>
      <c r="S3471" s="19">
        <v>60</v>
      </c>
      <c r="T3471" s="19">
        <v>220</v>
      </c>
      <c r="U3471" s="19">
        <v>16.8</v>
      </c>
      <c r="V3471" s="19">
        <v>0</v>
      </c>
      <c r="W3471" s="20">
        <v>5.25</v>
      </c>
      <c r="X3471" s="21">
        <v>10080</v>
      </c>
      <c r="Y3471" s="22" t="s">
        <v>33</v>
      </c>
      <c r="Z3471" s="14"/>
      <c r="AA3471" s="24"/>
      <c r="AB3471" s="14"/>
      <c r="AC3471" s="14"/>
      <c r="AD3471" s="25"/>
      <c r="AE3471" s="26"/>
      <c r="AF3471" s="27"/>
      <c r="AG3471" s="309"/>
      <c r="AH3471" s="309"/>
      <c r="AI3471" s="309"/>
      <c r="AJ3471" s="309"/>
      <c r="AK3471" s="309"/>
      <c r="AL3471" s="309"/>
      <c r="AM3471" s="309"/>
      <c r="AN3471" s="309"/>
      <c r="AO3471" s="309"/>
      <c r="AP3471" s="29"/>
      <c r="AQ3471" s="29"/>
      <c r="AR3471" s="29"/>
      <c r="AS3471" s="29"/>
      <c r="AT3471" s="29"/>
      <c r="AU3471" s="29"/>
      <c r="AV3471" s="29"/>
      <c r="AW3471" s="29"/>
      <c r="AX3471" s="29"/>
      <c r="AY3471" s="29"/>
      <c r="AZ3471" s="29"/>
      <c r="BA3471" s="29"/>
      <c r="BB3471" s="29"/>
      <c r="BC3471" s="29"/>
      <c r="BD3471" s="29"/>
      <c r="BE3471" s="29"/>
      <c r="BF3471" s="29"/>
      <c r="BG3471" s="29"/>
      <c r="BH3471" s="29"/>
      <c r="BI3471" s="29"/>
      <c r="BJ3471" s="29"/>
      <c r="BK3471" s="29"/>
      <c r="BL3471" s="29"/>
      <c r="BM3471" s="29"/>
      <c r="BN3471" s="29"/>
      <c r="BO3471" s="29"/>
      <c r="BP3471" s="29"/>
      <c r="BQ3471" s="29"/>
      <c r="BR3471" s="29"/>
      <c r="BS3471" s="29"/>
      <c r="BT3471" s="29"/>
      <c r="BU3471" s="29"/>
      <c r="BV3471" s="29"/>
      <c r="BW3471" s="29"/>
      <c r="BX3471" s="29"/>
      <c r="BY3471" s="29"/>
      <c r="BZ3471" s="29"/>
      <c r="CA3471" s="29"/>
      <c r="CB3471" s="29"/>
      <c r="CC3471" s="29"/>
      <c r="CD3471" s="29"/>
      <c r="CE3471" s="29"/>
      <c r="CF3471" s="29"/>
      <c r="CG3471" s="29"/>
      <c r="CH3471" s="29"/>
      <c r="CI3471" s="29"/>
      <c r="CJ3471" s="29"/>
      <c r="CK3471" s="29"/>
      <c r="CL3471" s="29"/>
      <c r="CM3471" s="29"/>
      <c r="CN3471" s="29"/>
      <c r="CO3471" s="29"/>
      <c r="CP3471" s="29"/>
      <c r="CQ3471" s="29"/>
      <c r="CR3471" s="29"/>
      <c r="CS3471" s="29"/>
      <c r="CT3471" s="29"/>
      <c r="CU3471" s="29"/>
      <c r="CV3471" s="29"/>
      <c r="CW3471" s="29"/>
      <c r="CX3471" s="29"/>
      <c r="CY3471" s="29"/>
      <c r="CZ3471" s="29"/>
      <c r="DA3471" s="29"/>
      <c r="DB3471" s="29"/>
      <c r="DC3471" s="29"/>
      <c r="DD3471" s="29"/>
      <c r="DE3471" s="29"/>
      <c r="DF3471" s="29"/>
      <c r="DG3471" s="29"/>
      <c r="DH3471" s="29"/>
      <c r="DI3471" s="29"/>
      <c r="DJ3471" s="29"/>
      <c r="DK3471" s="29"/>
      <c r="DL3471" s="29"/>
      <c r="DM3471" s="29"/>
      <c r="DN3471" s="29"/>
      <c r="DO3471" s="29"/>
      <c r="DP3471" s="29"/>
      <c r="DQ3471" s="29"/>
      <c r="DR3471" s="29"/>
      <c r="DS3471" s="29"/>
      <c r="DT3471" s="29"/>
      <c r="DU3471" s="29"/>
      <c r="DV3471" s="29"/>
      <c r="DW3471" s="29"/>
      <c r="DX3471" s="29"/>
      <c r="DY3471" s="29"/>
      <c r="DZ3471" s="29"/>
      <c r="EA3471" s="29"/>
      <c r="EB3471" s="29"/>
      <c r="EC3471" s="29"/>
      <c r="ED3471" s="29"/>
      <c r="EE3471" s="29"/>
      <c r="EF3471" s="29"/>
      <c r="EG3471" s="29"/>
      <c r="EH3471" s="29"/>
      <c r="EI3471" s="29"/>
      <c r="EJ3471" s="29"/>
      <c r="EK3471" s="29"/>
      <c r="EL3471" s="29"/>
      <c r="EM3471" s="29"/>
      <c r="EN3471" s="29"/>
      <c r="EO3471" s="29"/>
      <c r="EP3471" s="29"/>
      <c r="EQ3471" s="29"/>
      <c r="ER3471" s="29"/>
      <c r="ES3471" s="29"/>
      <c r="ET3471" s="29"/>
      <c r="EU3471" s="29"/>
      <c r="EV3471" s="29"/>
      <c r="EW3471" s="29"/>
      <c r="EX3471" s="29"/>
      <c r="EY3471" s="29"/>
      <c r="EZ3471" s="29"/>
      <c r="FA3471" s="29"/>
      <c r="FB3471" s="29"/>
      <c r="FC3471" s="29"/>
      <c r="FD3471" s="29"/>
      <c r="FE3471" s="29"/>
      <c r="FF3471" s="29"/>
      <c r="FG3471" s="29"/>
      <c r="FH3471" s="29"/>
      <c r="FI3471" s="29"/>
      <c r="FJ3471" s="29"/>
      <c r="FK3471" s="29"/>
      <c r="FL3471" s="29"/>
      <c r="FM3471" s="29"/>
      <c r="FN3471" s="29"/>
      <c r="FO3471" s="29"/>
      <c r="FP3471" s="29"/>
      <c r="FQ3471" s="29"/>
      <c r="FR3471" s="29"/>
      <c r="FS3471" s="29"/>
      <c r="FT3471" s="29"/>
      <c r="FU3471" s="29"/>
      <c r="FV3471" s="29"/>
      <c r="FW3471" s="29"/>
      <c r="FX3471" s="29"/>
      <c r="FY3471" s="29"/>
      <c r="FZ3471" s="29"/>
      <c r="GA3471" s="29"/>
      <c r="GB3471" s="29"/>
      <c r="GC3471" s="29"/>
      <c r="GD3471" s="29"/>
      <c r="GE3471" s="29"/>
      <c r="GF3471" s="29"/>
      <c r="GG3471" s="29"/>
      <c r="GH3471" s="29"/>
      <c r="GI3471" s="29"/>
      <c r="GJ3471" s="29"/>
      <c r="GK3471" s="29"/>
      <c r="GL3471" s="29"/>
      <c r="GM3471" s="29"/>
      <c r="GN3471" s="29"/>
      <c r="GO3471" s="29"/>
      <c r="GP3471" s="29"/>
      <c r="GQ3471" s="29"/>
      <c r="GR3471" s="29"/>
      <c r="GS3471" s="29"/>
      <c r="GT3471" s="29"/>
      <c r="GU3471" s="29"/>
      <c r="GV3471" s="29"/>
      <c r="GW3471" s="29"/>
      <c r="GX3471" s="29"/>
      <c r="GY3471" s="29"/>
      <c r="GZ3471" s="29"/>
      <c r="HA3471" s="29"/>
      <c r="HB3471" s="29"/>
      <c r="HC3471" s="29"/>
      <c r="HD3471" s="29"/>
      <c r="HE3471" s="29"/>
      <c r="HF3471" s="29"/>
      <c r="HG3471" s="29"/>
      <c r="HH3471" s="29"/>
      <c r="HI3471" s="29"/>
      <c r="HJ3471" s="29"/>
      <c r="HK3471" s="29"/>
      <c r="HL3471" s="29"/>
      <c r="HM3471" s="29"/>
      <c r="HN3471" s="29"/>
      <c r="HO3471" s="29"/>
      <c r="HP3471" s="29"/>
      <c r="HQ3471" s="29"/>
      <c r="HR3471" s="29"/>
      <c r="HS3471" s="29"/>
      <c r="HT3471" s="29"/>
      <c r="HU3471" s="29"/>
      <c r="HV3471" s="29"/>
      <c r="HW3471" s="29"/>
      <c r="HX3471" s="29"/>
      <c r="HY3471" s="29"/>
      <c r="HZ3471" s="29"/>
      <c r="IA3471" s="29"/>
      <c r="IB3471" s="29"/>
      <c r="IC3471" s="29"/>
      <c r="ID3471" s="29"/>
      <c r="IE3471" s="29"/>
      <c r="IF3471" s="29"/>
      <c r="IG3471" s="29"/>
      <c r="IH3471" s="29"/>
      <c r="II3471" s="29"/>
      <c r="IJ3471" s="29"/>
      <c r="IK3471" s="29"/>
      <c r="IL3471" s="29"/>
      <c r="IM3471" s="29"/>
      <c r="IN3471" s="29"/>
      <c r="IO3471" s="29"/>
      <c r="IP3471" s="29"/>
      <c r="IQ3471" s="29"/>
      <c r="IR3471" s="29"/>
      <c r="IS3471" s="29"/>
      <c r="IT3471" s="29"/>
      <c r="IU3471" s="29"/>
      <c r="IV3471" s="29"/>
      <c r="IW3471" s="29"/>
      <c r="IX3471" s="29"/>
      <c r="IY3471" s="29"/>
      <c r="IZ3471" s="29"/>
      <c r="JA3471" s="29"/>
      <c r="JB3471" s="29"/>
      <c r="JC3471" s="29"/>
      <c r="JD3471" s="29"/>
      <c r="JE3471" s="29"/>
      <c r="JF3471" s="29"/>
      <c r="JG3471" s="29"/>
      <c r="JH3471" s="29"/>
      <c r="JI3471" s="29"/>
      <c r="JJ3471" s="29"/>
      <c r="JK3471" s="29"/>
      <c r="JL3471" s="29"/>
      <c r="JM3471" s="29"/>
      <c r="JN3471" s="29"/>
      <c r="JO3471" s="29"/>
      <c r="JP3471" s="29"/>
      <c r="JQ3471" s="29"/>
      <c r="JR3471" s="29"/>
      <c r="JS3471" s="29"/>
      <c r="JT3471" s="29"/>
      <c r="JU3471" s="29"/>
      <c r="JV3471" s="29"/>
      <c r="JW3471" s="29"/>
      <c r="JX3471" s="29"/>
      <c r="JY3471" s="29"/>
      <c r="JZ3471" s="29"/>
      <c r="KA3471" s="29"/>
      <c r="KB3471" s="29"/>
      <c r="KC3471" s="29"/>
      <c r="KD3471" s="29"/>
      <c r="KE3471" s="29"/>
      <c r="KF3471" s="29"/>
      <c r="KG3471" s="29"/>
      <c r="KH3471" s="29"/>
      <c r="KI3471" s="29"/>
      <c r="KJ3471" s="29"/>
      <c r="KK3471" s="29"/>
      <c r="KL3471" s="29"/>
      <c r="KM3471" s="29"/>
      <c r="KN3471" s="29"/>
      <c r="KO3471" s="29"/>
      <c r="KP3471" s="29"/>
      <c r="KQ3471" s="29"/>
      <c r="KR3471" s="29"/>
      <c r="KS3471" s="29"/>
      <c r="KT3471" s="29"/>
      <c r="KU3471" s="29"/>
      <c r="KV3471" s="29"/>
      <c r="KW3471" s="29"/>
      <c r="KX3471" s="29"/>
      <c r="KY3471" s="29"/>
      <c r="KZ3471" s="29"/>
      <c r="LA3471" s="29"/>
      <c r="LB3471" s="29"/>
      <c r="LC3471" s="29"/>
      <c r="LD3471" s="29"/>
      <c r="LE3471" s="29"/>
      <c r="LF3471" s="29"/>
      <c r="LG3471" s="29"/>
      <c r="LH3471" s="29"/>
      <c r="LI3471" s="29"/>
      <c r="LJ3471" s="29"/>
      <c r="LK3471" s="29"/>
      <c r="LL3471" s="29"/>
      <c r="LM3471" s="29"/>
      <c r="LN3471" s="29"/>
      <c r="LO3471" s="29"/>
      <c r="LP3471" s="29"/>
      <c r="LQ3471" s="29"/>
      <c r="LR3471" s="29"/>
      <c r="LS3471" s="29"/>
      <c r="LT3471" s="29"/>
      <c r="LU3471" s="29"/>
      <c r="LV3471" s="29"/>
      <c r="LW3471" s="29"/>
      <c r="LX3471" s="29"/>
      <c r="LY3471" s="29"/>
      <c r="LZ3471" s="29"/>
      <c r="MA3471" s="29"/>
      <c r="MB3471" s="29"/>
      <c r="MC3471" s="29"/>
      <c r="MD3471" s="29"/>
      <c r="ME3471" s="29"/>
      <c r="MF3471" s="29"/>
      <c r="MG3471" s="29"/>
      <c r="MH3471" s="29"/>
      <c r="MI3471" s="29"/>
      <c r="MJ3471" s="29"/>
      <c r="MK3471" s="29"/>
      <c r="ML3471" s="29"/>
      <c r="MM3471" s="29"/>
      <c r="MN3471" s="29"/>
      <c r="MO3471" s="29"/>
      <c r="MP3471" s="29"/>
      <c r="MQ3471" s="29"/>
      <c r="MR3471" s="29"/>
      <c r="MS3471" s="29"/>
      <c r="MT3471" s="29"/>
      <c r="MU3471" s="29"/>
      <c r="MV3471" s="29"/>
      <c r="MW3471" s="29"/>
      <c r="MX3471" s="29"/>
      <c r="MY3471" s="29"/>
      <c r="MZ3471" s="29"/>
      <c r="NA3471" s="29"/>
      <c r="NB3471" s="29"/>
      <c r="NC3471" s="29"/>
      <c r="ND3471" s="29"/>
      <c r="NE3471" s="29"/>
      <c r="NF3471" s="29"/>
      <c r="NG3471" s="29"/>
      <c r="NH3471" s="29"/>
      <c r="NI3471" s="29"/>
      <c r="NJ3471" s="29"/>
      <c r="NK3471" s="29"/>
      <c r="NL3471" s="29"/>
      <c r="NM3471" s="29"/>
      <c r="NN3471" s="29"/>
      <c r="NO3471" s="29"/>
      <c r="NP3471" s="29"/>
      <c r="NQ3471" s="29"/>
      <c r="NR3471" s="29"/>
      <c r="NS3471" s="29"/>
      <c r="NT3471" s="29"/>
      <c r="NU3471" s="29"/>
      <c r="NV3471" s="29"/>
      <c r="NW3471" s="29"/>
      <c r="NX3471" s="29"/>
      <c r="NY3471" s="29"/>
      <c r="NZ3471" s="29"/>
      <c r="OA3471" s="29"/>
      <c r="OB3471" s="29"/>
      <c r="OC3471" s="29"/>
      <c r="OD3471" s="29"/>
      <c r="OE3471" s="29"/>
      <c r="OF3471" s="29"/>
      <c r="OG3471" s="29"/>
      <c r="OH3471" s="29"/>
    </row>
    <row r="3472" spans="1:398" ht="16.5" customHeight="1">
      <c r="A3472" s="41" t="s">
        <v>8929</v>
      </c>
      <c r="B3472" s="41"/>
      <c r="C3472" s="368"/>
      <c r="D3472" s="2"/>
      <c r="E3472" s="308" t="s">
        <v>413</v>
      </c>
      <c r="F3472" s="308" t="s">
        <v>34</v>
      </c>
      <c r="G3472" s="308" t="s">
        <v>2614</v>
      </c>
      <c r="H3472" s="308">
        <v>2018</v>
      </c>
      <c r="I3472" s="308">
        <v>1</v>
      </c>
      <c r="J3472" s="308">
        <v>0</v>
      </c>
      <c r="K3472" s="308">
        <v>0</v>
      </c>
      <c r="L3472" s="16" t="s">
        <v>8937</v>
      </c>
      <c r="M3472" s="106"/>
      <c r="N3472" s="16" t="s">
        <v>2570</v>
      </c>
      <c r="O3472" s="17">
        <v>1920</v>
      </c>
      <c r="P3472" s="17">
        <v>0</v>
      </c>
      <c r="Q3472" s="17">
        <v>0</v>
      </c>
      <c r="R3472" s="18" t="s">
        <v>33</v>
      </c>
      <c r="S3472" s="19">
        <v>60</v>
      </c>
      <c r="T3472" s="19">
        <v>110</v>
      </c>
      <c r="U3472" s="244">
        <v>2</v>
      </c>
      <c r="V3472" s="19">
        <v>0</v>
      </c>
      <c r="W3472" s="310">
        <v>5.6</v>
      </c>
      <c r="X3472" s="21">
        <v>10752</v>
      </c>
      <c r="Y3472" s="22" t="s">
        <v>33</v>
      </c>
      <c r="Z3472" s="14"/>
      <c r="AA3472" s="24"/>
      <c r="AB3472" s="14"/>
      <c r="AC3472" s="14"/>
      <c r="AD3472" s="25"/>
      <c r="AE3472" s="26"/>
      <c r="AF3472" s="27"/>
      <c r="AG3472" s="309"/>
      <c r="AH3472" s="309"/>
      <c r="AI3472" s="309"/>
      <c r="AJ3472" s="309"/>
      <c r="AK3472" s="309"/>
      <c r="AL3472" s="309"/>
      <c r="AM3472" s="309"/>
      <c r="AN3472" s="309"/>
      <c r="AO3472" s="309"/>
      <c r="AP3472" s="29"/>
      <c r="AQ3472" s="29"/>
      <c r="AR3472" s="29"/>
      <c r="AS3472" s="29"/>
      <c r="AT3472" s="29"/>
      <c r="AU3472" s="29"/>
      <c r="AV3472" s="29"/>
      <c r="AW3472" s="29"/>
      <c r="AX3472" s="29"/>
      <c r="AY3472" s="29"/>
      <c r="AZ3472" s="29"/>
      <c r="BA3472" s="29"/>
      <c r="BB3472" s="29"/>
      <c r="BC3472" s="29"/>
      <c r="BD3472" s="29"/>
      <c r="BE3472" s="29"/>
      <c r="BF3472" s="29"/>
      <c r="BG3472" s="29"/>
      <c r="BH3472" s="29"/>
      <c r="BI3472" s="29"/>
      <c r="BJ3472" s="29"/>
      <c r="BK3472" s="29"/>
      <c r="BL3472" s="29"/>
      <c r="BM3472" s="29"/>
      <c r="BN3472" s="29"/>
      <c r="BO3472" s="29"/>
      <c r="BP3472" s="29"/>
      <c r="BQ3472" s="29"/>
      <c r="BR3472" s="29"/>
      <c r="BS3472" s="29"/>
      <c r="BT3472" s="29"/>
      <c r="BU3472" s="29"/>
      <c r="BV3472" s="29"/>
      <c r="BW3472" s="29"/>
      <c r="BX3472" s="29"/>
      <c r="BY3472" s="29"/>
      <c r="BZ3472" s="29"/>
      <c r="CA3472" s="29"/>
      <c r="CB3472" s="29"/>
      <c r="CC3472" s="29"/>
      <c r="CD3472" s="29"/>
      <c r="CE3472" s="29"/>
      <c r="CF3472" s="29"/>
      <c r="CG3472" s="29"/>
      <c r="CH3472" s="29"/>
      <c r="CI3472" s="29"/>
      <c r="CJ3472" s="29"/>
      <c r="CK3472" s="29"/>
      <c r="CL3472" s="29"/>
      <c r="CM3472" s="29"/>
      <c r="CN3472" s="29"/>
      <c r="CO3472" s="29"/>
      <c r="CP3472" s="29"/>
      <c r="CQ3472" s="29"/>
      <c r="CR3472" s="29"/>
      <c r="CS3472" s="29"/>
      <c r="CT3472" s="29"/>
      <c r="CU3472" s="29"/>
      <c r="CV3472" s="29"/>
      <c r="CW3472" s="29"/>
      <c r="CX3472" s="29"/>
      <c r="CY3472" s="29"/>
      <c r="CZ3472" s="29"/>
      <c r="DA3472" s="29"/>
      <c r="DB3472" s="29"/>
      <c r="DC3472" s="29"/>
      <c r="DD3472" s="29"/>
      <c r="DE3472" s="29"/>
      <c r="DF3472" s="29"/>
      <c r="DG3472" s="29"/>
      <c r="DH3472" s="29"/>
      <c r="DI3472" s="29"/>
      <c r="DJ3472" s="29"/>
      <c r="DK3472" s="29"/>
      <c r="DL3472" s="29"/>
      <c r="DM3472" s="29"/>
      <c r="DN3472" s="29"/>
      <c r="DO3472" s="29"/>
      <c r="DP3472" s="29"/>
      <c r="DQ3472" s="29"/>
      <c r="DR3472" s="29"/>
      <c r="DS3472" s="29"/>
      <c r="DT3472" s="29"/>
      <c r="DU3472" s="29"/>
      <c r="DV3472" s="29"/>
      <c r="DW3472" s="29"/>
      <c r="DX3472" s="29"/>
      <c r="DY3472" s="29"/>
      <c r="DZ3472" s="29"/>
      <c r="EA3472" s="29"/>
      <c r="EB3472" s="29"/>
      <c r="EC3472" s="29"/>
      <c r="ED3472" s="29"/>
      <c r="EE3472" s="29"/>
      <c r="EF3472" s="29"/>
      <c r="EG3472" s="29"/>
      <c r="EH3472" s="29"/>
      <c r="EI3472" s="29"/>
      <c r="EJ3472" s="29"/>
      <c r="EK3472" s="29"/>
      <c r="EL3472" s="29"/>
      <c r="EM3472" s="29"/>
      <c r="EN3472" s="29"/>
      <c r="EO3472" s="29"/>
      <c r="EP3472" s="29"/>
      <c r="EQ3472" s="29"/>
      <c r="ER3472" s="29"/>
      <c r="ES3472" s="29"/>
      <c r="ET3472" s="29"/>
      <c r="EU3472" s="29"/>
      <c r="EV3472" s="29"/>
      <c r="EW3472" s="29"/>
      <c r="EX3472" s="29"/>
      <c r="EY3472" s="29"/>
      <c r="EZ3472" s="29"/>
      <c r="FA3472" s="29"/>
      <c r="FB3472" s="29"/>
      <c r="FC3472" s="29"/>
      <c r="FD3472" s="29"/>
      <c r="FE3472" s="29"/>
      <c r="FF3472" s="29"/>
      <c r="FG3472" s="29"/>
      <c r="FH3472" s="29"/>
      <c r="FI3472" s="29"/>
      <c r="FJ3472" s="29"/>
      <c r="FK3472" s="29"/>
      <c r="FL3472" s="29"/>
      <c r="FM3472" s="29"/>
      <c r="FN3472" s="29"/>
      <c r="FO3472" s="29"/>
      <c r="FP3472" s="29"/>
      <c r="FQ3472" s="29"/>
      <c r="FR3472" s="29"/>
      <c r="FS3472" s="29"/>
      <c r="FT3472" s="29"/>
      <c r="FU3472" s="29"/>
      <c r="FV3472" s="29"/>
      <c r="FW3472" s="29"/>
      <c r="FX3472" s="29"/>
      <c r="FY3472" s="29"/>
      <c r="FZ3472" s="29"/>
      <c r="GA3472" s="29"/>
      <c r="GB3472" s="29"/>
      <c r="GC3472" s="29"/>
      <c r="GD3472" s="29"/>
      <c r="GE3472" s="29"/>
      <c r="GF3472" s="29"/>
      <c r="GG3472" s="29"/>
      <c r="GH3472" s="29"/>
      <c r="GI3472" s="29"/>
      <c r="GJ3472" s="29"/>
      <c r="GK3472" s="29"/>
      <c r="GL3472" s="29"/>
      <c r="GM3472" s="29"/>
      <c r="GN3472" s="29"/>
      <c r="GO3472" s="29"/>
      <c r="GP3472" s="29"/>
      <c r="GQ3472" s="29"/>
      <c r="GR3472" s="29"/>
      <c r="GS3472" s="29"/>
      <c r="GT3472" s="29"/>
      <c r="GU3472" s="29"/>
      <c r="GV3472" s="29"/>
      <c r="GW3472" s="29"/>
      <c r="GX3472" s="29"/>
      <c r="GY3472" s="29"/>
      <c r="GZ3472" s="29"/>
      <c r="HA3472" s="29"/>
      <c r="HB3472" s="29"/>
      <c r="HC3472" s="29"/>
      <c r="HD3472" s="29"/>
      <c r="HE3472" s="29"/>
      <c r="HF3472" s="29"/>
      <c r="HG3472" s="29"/>
      <c r="HH3472" s="29"/>
      <c r="HI3472" s="29"/>
      <c r="HJ3472" s="29"/>
      <c r="HK3472" s="29"/>
      <c r="HL3472" s="29"/>
      <c r="HM3472" s="29"/>
      <c r="HN3472" s="29"/>
      <c r="HO3472" s="29"/>
      <c r="HP3472" s="29"/>
      <c r="HQ3472" s="29"/>
      <c r="HR3472" s="29"/>
      <c r="HS3472" s="29"/>
      <c r="HT3472" s="29"/>
      <c r="HU3472" s="29"/>
      <c r="HV3472" s="29"/>
      <c r="HW3472" s="29"/>
      <c r="HX3472" s="29"/>
      <c r="HY3472" s="29"/>
      <c r="HZ3472" s="29"/>
      <c r="IA3472" s="29"/>
      <c r="IB3472" s="29"/>
      <c r="IC3472" s="29"/>
      <c r="ID3472" s="29"/>
      <c r="IE3472" s="29"/>
      <c r="IF3472" s="29"/>
      <c r="IG3472" s="29"/>
      <c r="IH3472" s="29"/>
      <c r="II3472" s="29"/>
      <c r="IJ3472" s="29"/>
      <c r="IK3472" s="29"/>
      <c r="IL3472" s="29"/>
      <c r="IM3472" s="29"/>
      <c r="IN3472" s="29"/>
      <c r="IO3472" s="29"/>
      <c r="IP3472" s="29"/>
      <c r="IQ3472" s="29"/>
      <c r="IR3472" s="29"/>
      <c r="IS3472" s="29"/>
      <c r="IT3472" s="29"/>
      <c r="IU3472" s="29"/>
      <c r="IV3472" s="29"/>
      <c r="IW3472" s="29"/>
      <c r="IX3472" s="29"/>
      <c r="IY3472" s="29"/>
      <c r="IZ3472" s="29"/>
      <c r="JA3472" s="29"/>
      <c r="JB3472" s="29"/>
      <c r="JC3472" s="29"/>
      <c r="JD3472" s="29"/>
      <c r="JE3472" s="29"/>
      <c r="JF3472" s="29"/>
      <c r="JG3472" s="29"/>
      <c r="JH3472" s="29"/>
      <c r="JI3472" s="29"/>
      <c r="JJ3472" s="29"/>
      <c r="JK3472" s="29"/>
      <c r="JL3472" s="29"/>
      <c r="JM3472" s="29"/>
      <c r="JN3472" s="29"/>
      <c r="JO3472" s="29"/>
      <c r="JP3472" s="29"/>
      <c r="JQ3472" s="29"/>
      <c r="JR3472" s="29"/>
      <c r="JS3472" s="29"/>
      <c r="JT3472" s="29"/>
      <c r="JU3472" s="29"/>
      <c r="JV3472" s="29"/>
      <c r="JW3472" s="29"/>
      <c r="JX3472" s="29"/>
      <c r="JY3472" s="29"/>
      <c r="JZ3472" s="29"/>
      <c r="KA3472" s="29"/>
      <c r="KB3472" s="29"/>
      <c r="KC3472" s="29"/>
      <c r="KD3472" s="29"/>
      <c r="KE3472" s="29"/>
      <c r="KF3472" s="29"/>
      <c r="KG3472" s="29"/>
      <c r="KH3472" s="29"/>
      <c r="KI3472" s="29"/>
      <c r="KJ3472" s="29"/>
      <c r="KK3472" s="29"/>
      <c r="KL3472" s="29"/>
      <c r="KM3472" s="29"/>
      <c r="KN3472" s="29"/>
      <c r="KO3472" s="29"/>
      <c r="KP3472" s="29"/>
      <c r="KQ3472" s="29"/>
      <c r="KR3472" s="29"/>
      <c r="KS3472" s="29"/>
      <c r="KT3472" s="29"/>
      <c r="KU3472" s="29"/>
      <c r="KV3472" s="29"/>
      <c r="KW3472" s="29"/>
      <c r="KX3472" s="29"/>
      <c r="KY3472" s="29"/>
      <c r="KZ3472" s="29"/>
      <c r="LA3472" s="29"/>
      <c r="LB3472" s="29"/>
      <c r="LC3472" s="29"/>
      <c r="LD3472" s="29"/>
      <c r="LE3472" s="29"/>
      <c r="LF3472" s="29"/>
      <c r="LG3472" s="29"/>
      <c r="LH3472" s="29"/>
      <c r="LI3472" s="29"/>
      <c r="LJ3472" s="29"/>
      <c r="LK3472" s="29"/>
      <c r="LL3472" s="29"/>
      <c r="LM3472" s="29"/>
      <c r="LN3472" s="29"/>
      <c r="LO3472" s="29"/>
      <c r="LP3472" s="29"/>
      <c r="LQ3472" s="29"/>
      <c r="LR3472" s="29"/>
      <c r="LS3472" s="29"/>
      <c r="LT3472" s="29"/>
      <c r="LU3472" s="29"/>
      <c r="LV3472" s="29"/>
      <c r="LW3472" s="29"/>
      <c r="LX3472" s="29"/>
      <c r="LY3472" s="29"/>
      <c r="LZ3472" s="29"/>
      <c r="MA3472" s="29"/>
      <c r="MB3472" s="29"/>
      <c r="MC3472" s="29"/>
      <c r="MD3472" s="29"/>
      <c r="ME3472" s="29"/>
      <c r="MF3472" s="29"/>
      <c r="MG3472" s="29"/>
      <c r="MH3472" s="29"/>
      <c r="MI3472" s="29"/>
      <c r="MJ3472" s="29"/>
      <c r="MK3472" s="29"/>
      <c r="ML3472" s="29"/>
      <c r="MM3472" s="29"/>
      <c r="MN3472" s="29"/>
      <c r="MO3472" s="29"/>
      <c r="MP3472" s="29"/>
      <c r="MQ3472" s="29"/>
      <c r="MR3472" s="29"/>
      <c r="MS3472" s="29"/>
      <c r="MT3472" s="29"/>
      <c r="MU3472" s="29"/>
      <c r="MV3472" s="29"/>
      <c r="MW3472" s="29"/>
      <c r="MX3472" s="29"/>
      <c r="MY3472" s="29"/>
      <c r="MZ3472" s="29"/>
      <c r="NA3472" s="29"/>
      <c r="NB3472" s="29"/>
      <c r="NC3472" s="29"/>
      <c r="ND3472" s="29"/>
      <c r="NE3472" s="29"/>
      <c r="NF3472" s="29"/>
      <c r="NG3472" s="29"/>
      <c r="NH3472" s="29"/>
      <c r="NI3472" s="29"/>
      <c r="NJ3472" s="29"/>
      <c r="NK3472" s="29"/>
      <c r="NL3472" s="29"/>
      <c r="NM3472" s="29"/>
      <c r="NN3472" s="29"/>
      <c r="NO3472" s="29"/>
      <c r="NP3472" s="29"/>
      <c r="NQ3472" s="29"/>
      <c r="NR3472" s="29"/>
      <c r="NS3472" s="29"/>
      <c r="NT3472" s="29"/>
      <c r="NU3472" s="29"/>
      <c r="NV3472" s="29"/>
      <c r="NW3472" s="29"/>
      <c r="NX3472" s="29"/>
      <c r="NY3472" s="29"/>
      <c r="NZ3472" s="29"/>
      <c r="OA3472" s="29"/>
      <c r="OB3472" s="29"/>
      <c r="OC3472" s="29"/>
      <c r="OD3472" s="29"/>
      <c r="OE3472" s="29"/>
      <c r="OF3472" s="29"/>
      <c r="OG3472" s="29"/>
      <c r="OH3472" s="29"/>
    </row>
    <row r="3473" spans="1:398" ht="16.5" customHeight="1">
      <c r="A3473" s="41" t="s">
        <v>8929</v>
      </c>
      <c r="B3473" s="41"/>
      <c r="C3473" s="368"/>
      <c r="D3473" s="2"/>
      <c r="E3473" s="308" t="s">
        <v>413</v>
      </c>
      <c r="F3473" s="308" t="s">
        <v>34</v>
      </c>
      <c r="G3473" s="308" t="s">
        <v>2614</v>
      </c>
      <c r="H3473" s="308">
        <v>2018</v>
      </c>
      <c r="I3473" s="308">
        <v>1</v>
      </c>
      <c r="J3473" s="308">
        <v>0</v>
      </c>
      <c r="K3473" s="308">
        <v>0</v>
      </c>
      <c r="L3473" s="16" t="s">
        <v>2615</v>
      </c>
      <c r="M3473" s="106"/>
      <c r="N3473" s="16" t="s">
        <v>2570</v>
      </c>
      <c r="O3473" s="17">
        <v>1920</v>
      </c>
      <c r="P3473" s="17">
        <v>0</v>
      </c>
      <c r="Q3473" s="17">
        <v>0</v>
      </c>
      <c r="R3473" s="18" t="s">
        <v>33</v>
      </c>
      <c r="S3473" s="19">
        <v>60</v>
      </c>
      <c r="T3473" s="19">
        <v>110</v>
      </c>
      <c r="U3473" s="244">
        <v>2</v>
      </c>
      <c r="V3473" s="19">
        <v>0</v>
      </c>
      <c r="W3473" s="310">
        <v>5.6</v>
      </c>
      <c r="X3473" s="21">
        <v>10752</v>
      </c>
      <c r="Y3473" s="22" t="s">
        <v>33</v>
      </c>
      <c r="Z3473" s="14"/>
      <c r="AA3473" s="24"/>
      <c r="AB3473" s="14"/>
      <c r="AC3473" s="14"/>
      <c r="AD3473" s="25"/>
      <c r="AE3473" s="26"/>
      <c r="AF3473" s="27"/>
      <c r="AG3473" s="309"/>
      <c r="AH3473" s="309"/>
      <c r="AI3473" s="309"/>
      <c r="AJ3473" s="309"/>
      <c r="AK3473" s="309"/>
      <c r="AL3473" s="309"/>
      <c r="AM3473" s="309"/>
      <c r="AN3473" s="309"/>
      <c r="AO3473" s="309"/>
      <c r="AP3473" s="29"/>
      <c r="AQ3473" s="29"/>
      <c r="AR3473" s="29"/>
      <c r="AS3473" s="29"/>
      <c r="AT3473" s="29"/>
      <c r="AU3473" s="29"/>
      <c r="AV3473" s="29"/>
      <c r="AW3473" s="29"/>
      <c r="AX3473" s="29"/>
      <c r="AY3473" s="29"/>
      <c r="AZ3473" s="29"/>
      <c r="BA3473" s="29"/>
      <c r="BB3473" s="29"/>
      <c r="BC3473" s="29"/>
      <c r="BD3473" s="29"/>
      <c r="BE3473" s="29"/>
      <c r="BF3473" s="29"/>
      <c r="BG3473" s="29"/>
      <c r="BH3473" s="29"/>
      <c r="BI3473" s="29"/>
      <c r="BJ3473" s="29"/>
      <c r="BK3473" s="29"/>
      <c r="BL3473" s="29"/>
      <c r="BM3473" s="29"/>
      <c r="BN3473" s="29"/>
      <c r="BO3473" s="29"/>
      <c r="BP3473" s="29"/>
      <c r="BQ3473" s="29"/>
      <c r="BR3473" s="29"/>
      <c r="BS3473" s="29"/>
      <c r="BT3473" s="29"/>
      <c r="BU3473" s="29"/>
      <c r="BV3473" s="29"/>
      <c r="BW3473" s="29"/>
      <c r="BX3473" s="29"/>
      <c r="BY3473" s="29"/>
      <c r="BZ3473" s="29"/>
      <c r="CA3473" s="29"/>
      <c r="CB3473" s="29"/>
      <c r="CC3473" s="29"/>
      <c r="CD3473" s="29"/>
      <c r="CE3473" s="29"/>
      <c r="CF3473" s="29"/>
      <c r="CG3473" s="29"/>
      <c r="CH3473" s="29"/>
      <c r="CI3473" s="29"/>
      <c r="CJ3473" s="29"/>
      <c r="CK3473" s="29"/>
      <c r="CL3473" s="29"/>
      <c r="CM3473" s="29"/>
      <c r="CN3473" s="29"/>
      <c r="CO3473" s="29"/>
      <c r="CP3473" s="29"/>
      <c r="CQ3473" s="29"/>
      <c r="CR3473" s="29"/>
      <c r="CS3473" s="29"/>
      <c r="CT3473" s="29"/>
      <c r="CU3473" s="29"/>
      <c r="CV3473" s="29"/>
      <c r="CW3473" s="29"/>
      <c r="CX3473" s="29"/>
      <c r="CY3473" s="29"/>
      <c r="CZ3473" s="29"/>
      <c r="DA3473" s="29"/>
      <c r="DB3473" s="29"/>
      <c r="DC3473" s="29"/>
      <c r="DD3473" s="29"/>
      <c r="DE3473" s="29"/>
      <c r="DF3473" s="29"/>
      <c r="DG3473" s="29"/>
      <c r="DH3473" s="29"/>
      <c r="DI3473" s="29"/>
      <c r="DJ3473" s="29"/>
      <c r="DK3473" s="29"/>
      <c r="DL3473" s="29"/>
      <c r="DM3473" s="29"/>
      <c r="DN3473" s="29"/>
      <c r="DO3473" s="29"/>
      <c r="DP3473" s="29"/>
      <c r="DQ3473" s="29"/>
      <c r="DR3473" s="29"/>
      <c r="DS3473" s="29"/>
      <c r="DT3473" s="29"/>
      <c r="DU3473" s="29"/>
      <c r="DV3473" s="29"/>
      <c r="DW3473" s="29"/>
      <c r="DX3473" s="29"/>
      <c r="DY3473" s="29"/>
      <c r="DZ3473" s="29"/>
      <c r="EA3473" s="29"/>
      <c r="EB3473" s="29"/>
      <c r="EC3473" s="29"/>
      <c r="ED3473" s="29"/>
      <c r="EE3473" s="29"/>
      <c r="EF3473" s="29"/>
      <c r="EG3473" s="29"/>
      <c r="EH3473" s="29"/>
      <c r="EI3473" s="29"/>
      <c r="EJ3473" s="29"/>
      <c r="EK3473" s="29"/>
      <c r="EL3473" s="29"/>
      <c r="EM3473" s="29"/>
      <c r="EN3473" s="29"/>
      <c r="EO3473" s="29"/>
      <c r="EP3473" s="29"/>
      <c r="EQ3473" s="29"/>
      <c r="ER3473" s="29"/>
      <c r="ES3473" s="29"/>
      <c r="ET3473" s="29"/>
      <c r="EU3473" s="29"/>
      <c r="EV3473" s="29"/>
      <c r="EW3473" s="29"/>
      <c r="EX3473" s="29"/>
      <c r="EY3473" s="29"/>
      <c r="EZ3473" s="29"/>
      <c r="FA3473" s="29"/>
      <c r="FB3473" s="29"/>
      <c r="FC3473" s="29"/>
      <c r="FD3473" s="29"/>
      <c r="FE3473" s="29"/>
      <c r="FF3473" s="29"/>
      <c r="FG3473" s="29"/>
      <c r="FH3473" s="29"/>
      <c r="FI3473" s="29"/>
      <c r="FJ3473" s="29"/>
      <c r="FK3473" s="29"/>
      <c r="FL3473" s="29"/>
      <c r="FM3473" s="29"/>
      <c r="FN3473" s="29"/>
      <c r="FO3473" s="29"/>
      <c r="FP3473" s="29"/>
      <c r="FQ3473" s="29"/>
      <c r="FR3473" s="29"/>
      <c r="FS3473" s="29"/>
      <c r="FT3473" s="29"/>
      <c r="FU3473" s="29"/>
      <c r="FV3473" s="29"/>
      <c r="FW3473" s="29"/>
      <c r="FX3473" s="29"/>
      <c r="FY3473" s="29"/>
      <c r="FZ3473" s="29"/>
      <c r="GA3473" s="29"/>
      <c r="GB3473" s="29"/>
      <c r="GC3473" s="29"/>
      <c r="GD3473" s="29"/>
      <c r="GE3473" s="29"/>
      <c r="GF3473" s="29"/>
      <c r="GG3473" s="29"/>
      <c r="GH3473" s="29"/>
      <c r="GI3473" s="29"/>
      <c r="GJ3473" s="29"/>
      <c r="GK3473" s="29"/>
      <c r="GL3473" s="29"/>
      <c r="GM3473" s="29"/>
      <c r="GN3473" s="29"/>
      <c r="GO3473" s="29"/>
      <c r="GP3473" s="29"/>
      <c r="GQ3473" s="29"/>
      <c r="GR3473" s="29"/>
      <c r="GS3473" s="29"/>
      <c r="GT3473" s="29"/>
      <c r="GU3473" s="29"/>
      <c r="GV3473" s="29"/>
      <c r="GW3473" s="29"/>
      <c r="GX3473" s="29"/>
      <c r="GY3473" s="29"/>
      <c r="GZ3473" s="29"/>
      <c r="HA3473" s="29"/>
      <c r="HB3473" s="29"/>
      <c r="HC3473" s="29"/>
      <c r="HD3473" s="29"/>
      <c r="HE3473" s="29"/>
      <c r="HF3473" s="29"/>
      <c r="HG3473" s="29"/>
      <c r="HH3473" s="29"/>
      <c r="HI3473" s="29"/>
      <c r="HJ3473" s="29"/>
      <c r="HK3473" s="29"/>
      <c r="HL3473" s="29"/>
      <c r="HM3473" s="29"/>
      <c r="HN3473" s="29"/>
      <c r="HO3473" s="29"/>
      <c r="HP3473" s="29"/>
      <c r="HQ3473" s="29"/>
      <c r="HR3473" s="29"/>
      <c r="HS3473" s="29"/>
      <c r="HT3473" s="29"/>
      <c r="HU3473" s="29"/>
      <c r="HV3473" s="29"/>
      <c r="HW3473" s="29"/>
      <c r="HX3473" s="29"/>
      <c r="HY3473" s="29"/>
      <c r="HZ3473" s="29"/>
      <c r="IA3473" s="29"/>
      <c r="IB3473" s="29"/>
      <c r="IC3473" s="29"/>
      <c r="ID3473" s="29"/>
      <c r="IE3473" s="29"/>
      <c r="IF3473" s="29"/>
      <c r="IG3473" s="29"/>
      <c r="IH3473" s="29"/>
      <c r="II3473" s="29"/>
      <c r="IJ3473" s="29"/>
      <c r="IK3473" s="29"/>
      <c r="IL3473" s="29"/>
      <c r="IM3473" s="29"/>
      <c r="IN3473" s="29"/>
      <c r="IO3473" s="29"/>
      <c r="IP3473" s="29"/>
      <c r="IQ3473" s="29"/>
      <c r="IR3473" s="29"/>
      <c r="IS3473" s="29"/>
      <c r="IT3473" s="29"/>
      <c r="IU3473" s="29"/>
      <c r="IV3473" s="29"/>
      <c r="IW3473" s="29"/>
      <c r="IX3473" s="29"/>
      <c r="IY3473" s="29"/>
      <c r="IZ3473" s="29"/>
      <c r="JA3473" s="29"/>
      <c r="JB3473" s="29"/>
      <c r="JC3473" s="29"/>
      <c r="JD3473" s="29"/>
      <c r="JE3473" s="29"/>
      <c r="JF3473" s="29"/>
      <c r="JG3473" s="29"/>
      <c r="JH3473" s="29"/>
      <c r="JI3473" s="29"/>
      <c r="JJ3473" s="29"/>
      <c r="JK3473" s="29"/>
      <c r="JL3473" s="29"/>
      <c r="JM3473" s="29"/>
      <c r="JN3473" s="29"/>
      <c r="JO3473" s="29"/>
      <c r="JP3473" s="29"/>
      <c r="JQ3473" s="29"/>
      <c r="JR3473" s="29"/>
      <c r="JS3473" s="29"/>
      <c r="JT3473" s="29"/>
      <c r="JU3473" s="29"/>
      <c r="JV3473" s="29"/>
      <c r="JW3473" s="29"/>
      <c r="JX3473" s="29"/>
      <c r="JY3473" s="29"/>
      <c r="JZ3473" s="29"/>
      <c r="KA3473" s="29"/>
      <c r="KB3473" s="29"/>
      <c r="KC3473" s="29"/>
      <c r="KD3473" s="29"/>
      <c r="KE3473" s="29"/>
      <c r="KF3473" s="29"/>
      <c r="KG3473" s="29"/>
      <c r="KH3473" s="29"/>
      <c r="KI3473" s="29"/>
      <c r="KJ3473" s="29"/>
      <c r="KK3473" s="29"/>
      <c r="KL3473" s="29"/>
      <c r="KM3473" s="29"/>
      <c r="KN3473" s="29"/>
      <c r="KO3473" s="29"/>
      <c r="KP3473" s="29"/>
      <c r="KQ3473" s="29"/>
      <c r="KR3473" s="29"/>
      <c r="KS3473" s="29"/>
      <c r="KT3473" s="29"/>
      <c r="KU3473" s="29"/>
      <c r="KV3473" s="29"/>
      <c r="KW3473" s="29"/>
      <c r="KX3473" s="29"/>
      <c r="KY3473" s="29"/>
      <c r="KZ3473" s="29"/>
      <c r="LA3473" s="29"/>
      <c r="LB3473" s="29"/>
      <c r="LC3473" s="29"/>
      <c r="LD3473" s="29"/>
      <c r="LE3473" s="29"/>
      <c r="LF3473" s="29"/>
      <c r="LG3473" s="29"/>
      <c r="LH3473" s="29"/>
      <c r="LI3473" s="29"/>
      <c r="LJ3473" s="29"/>
      <c r="LK3473" s="29"/>
      <c r="LL3473" s="29"/>
      <c r="LM3473" s="29"/>
      <c r="LN3473" s="29"/>
      <c r="LO3473" s="29"/>
      <c r="LP3473" s="29"/>
      <c r="LQ3473" s="29"/>
      <c r="LR3473" s="29"/>
      <c r="LS3473" s="29"/>
      <c r="LT3473" s="29"/>
      <c r="LU3473" s="29"/>
      <c r="LV3473" s="29"/>
      <c r="LW3473" s="29"/>
      <c r="LX3473" s="29"/>
      <c r="LY3473" s="29"/>
      <c r="LZ3473" s="29"/>
      <c r="MA3473" s="29"/>
      <c r="MB3473" s="29"/>
      <c r="MC3473" s="29"/>
      <c r="MD3473" s="29"/>
      <c r="ME3473" s="29"/>
      <c r="MF3473" s="29"/>
      <c r="MG3473" s="29"/>
      <c r="MH3473" s="29"/>
      <c r="MI3473" s="29"/>
      <c r="MJ3473" s="29"/>
      <c r="MK3473" s="29"/>
      <c r="ML3473" s="29"/>
      <c r="MM3473" s="29"/>
      <c r="MN3473" s="29"/>
      <c r="MO3473" s="29"/>
      <c r="MP3473" s="29"/>
      <c r="MQ3473" s="29"/>
      <c r="MR3473" s="29"/>
      <c r="MS3473" s="29"/>
      <c r="MT3473" s="29"/>
      <c r="MU3473" s="29"/>
      <c r="MV3473" s="29"/>
      <c r="MW3473" s="29"/>
      <c r="MX3473" s="29"/>
      <c r="MY3473" s="29"/>
      <c r="MZ3473" s="29"/>
      <c r="NA3473" s="29"/>
      <c r="NB3473" s="29"/>
      <c r="NC3473" s="29"/>
      <c r="ND3473" s="29"/>
      <c r="NE3473" s="29"/>
      <c r="NF3473" s="29"/>
      <c r="NG3473" s="29"/>
      <c r="NH3473" s="29"/>
      <c r="NI3473" s="29"/>
      <c r="NJ3473" s="29"/>
      <c r="NK3473" s="29"/>
      <c r="NL3473" s="29"/>
      <c r="NM3473" s="29"/>
      <c r="NN3473" s="29"/>
      <c r="NO3473" s="29"/>
      <c r="NP3473" s="29"/>
      <c r="NQ3473" s="29"/>
      <c r="NR3473" s="29"/>
      <c r="NS3473" s="29"/>
      <c r="NT3473" s="29"/>
      <c r="NU3473" s="29"/>
      <c r="NV3473" s="29"/>
      <c r="NW3473" s="29"/>
      <c r="NX3473" s="29"/>
      <c r="NY3473" s="29"/>
      <c r="NZ3473" s="29"/>
      <c r="OA3473" s="29"/>
      <c r="OB3473" s="29"/>
      <c r="OC3473" s="29"/>
      <c r="OD3473" s="29"/>
      <c r="OE3473" s="29"/>
      <c r="OF3473" s="29"/>
      <c r="OG3473" s="29"/>
      <c r="OH3473" s="29"/>
    </row>
    <row r="3474" spans="1:398" ht="16.5" customHeight="1">
      <c r="A3474" s="41" t="s">
        <v>8929</v>
      </c>
      <c r="B3474" s="41"/>
      <c r="C3474" s="368"/>
      <c r="D3474" s="2"/>
      <c r="E3474" s="308" t="s">
        <v>413</v>
      </c>
      <c r="F3474" s="308" t="s">
        <v>34</v>
      </c>
      <c r="G3474" s="308" t="s">
        <v>2614</v>
      </c>
      <c r="H3474" s="308">
        <v>2018</v>
      </c>
      <c r="I3474" s="308">
        <v>1</v>
      </c>
      <c r="J3474" s="308">
        <v>0</v>
      </c>
      <c r="K3474" s="308">
        <v>0</v>
      </c>
      <c r="L3474" s="16" t="s">
        <v>2580</v>
      </c>
      <c r="M3474" s="106"/>
      <c r="N3474" s="16" t="s">
        <v>2570</v>
      </c>
      <c r="O3474" s="17">
        <v>1920</v>
      </c>
      <c r="P3474" s="17">
        <v>0</v>
      </c>
      <c r="Q3474" s="17">
        <v>0</v>
      </c>
      <c r="R3474" s="18" t="s">
        <v>33</v>
      </c>
      <c r="S3474" s="19">
        <v>60</v>
      </c>
      <c r="T3474" s="19">
        <v>110</v>
      </c>
      <c r="U3474" s="244">
        <v>2</v>
      </c>
      <c r="V3474" s="19">
        <v>0</v>
      </c>
      <c r="W3474" s="310">
        <v>5.6</v>
      </c>
      <c r="X3474" s="21">
        <v>10752</v>
      </c>
      <c r="Y3474" s="22" t="s">
        <v>33</v>
      </c>
      <c r="Z3474" s="14"/>
      <c r="AA3474" s="24"/>
      <c r="AB3474" s="14"/>
      <c r="AC3474" s="14"/>
      <c r="AD3474" s="25"/>
      <c r="AE3474" s="26"/>
      <c r="AF3474" s="27"/>
      <c r="AG3474" s="309"/>
      <c r="AH3474" s="309"/>
      <c r="AI3474" s="309"/>
      <c r="AJ3474" s="309"/>
      <c r="AK3474" s="309"/>
      <c r="AL3474" s="309"/>
      <c r="AM3474" s="309"/>
      <c r="AN3474" s="309"/>
      <c r="AO3474" s="309"/>
      <c r="AP3474" s="29"/>
      <c r="AQ3474" s="29"/>
      <c r="AR3474" s="29"/>
      <c r="AS3474" s="29"/>
      <c r="AT3474" s="29"/>
      <c r="AU3474" s="29"/>
      <c r="AV3474" s="29"/>
      <c r="AW3474" s="29"/>
      <c r="AX3474" s="29"/>
      <c r="AY3474" s="29"/>
      <c r="AZ3474" s="29"/>
      <c r="BA3474" s="29"/>
      <c r="BB3474" s="29"/>
      <c r="BC3474" s="29"/>
      <c r="BD3474" s="29"/>
      <c r="BE3474" s="29"/>
      <c r="BF3474" s="29"/>
      <c r="BG3474" s="29"/>
      <c r="BH3474" s="29"/>
      <c r="BI3474" s="29"/>
      <c r="BJ3474" s="29"/>
      <c r="BK3474" s="29"/>
      <c r="BL3474" s="29"/>
      <c r="BM3474" s="29"/>
      <c r="BN3474" s="29"/>
      <c r="BO3474" s="29"/>
      <c r="BP3474" s="29"/>
      <c r="BQ3474" s="29"/>
      <c r="BR3474" s="29"/>
      <c r="BS3474" s="29"/>
      <c r="BT3474" s="29"/>
      <c r="BU3474" s="29"/>
      <c r="BV3474" s="29"/>
      <c r="BW3474" s="29"/>
      <c r="BX3474" s="29"/>
      <c r="BY3474" s="29"/>
      <c r="BZ3474" s="29"/>
      <c r="CA3474" s="29"/>
      <c r="CB3474" s="29"/>
      <c r="CC3474" s="29"/>
      <c r="CD3474" s="29"/>
      <c r="CE3474" s="29"/>
      <c r="CF3474" s="29"/>
      <c r="CG3474" s="29"/>
      <c r="CH3474" s="29"/>
      <c r="CI3474" s="29"/>
      <c r="CJ3474" s="29"/>
      <c r="CK3474" s="29"/>
      <c r="CL3474" s="29"/>
      <c r="CM3474" s="29"/>
      <c r="CN3474" s="29"/>
      <c r="CO3474" s="29"/>
      <c r="CP3474" s="29"/>
      <c r="CQ3474" s="29"/>
      <c r="CR3474" s="29"/>
      <c r="CS3474" s="29"/>
      <c r="CT3474" s="29"/>
      <c r="CU3474" s="29"/>
      <c r="CV3474" s="29"/>
      <c r="CW3474" s="29"/>
      <c r="CX3474" s="29"/>
      <c r="CY3474" s="29"/>
      <c r="CZ3474" s="29"/>
      <c r="DA3474" s="29"/>
      <c r="DB3474" s="29"/>
      <c r="DC3474" s="29"/>
      <c r="DD3474" s="29"/>
      <c r="DE3474" s="29"/>
      <c r="DF3474" s="29"/>
      <c r="DG3474" s="29"/>
      <c r="DH3474" s="29"/>
      <c r="DI3474" s="29"/>
      <c r="DJ3474" s="29"/>
      <c r="DK3474" s="29"/>
      <c r="DL3474" s="29"/>
      <c r="DM3474" s="29"/>
      <c r="DN3474" s="29"/>
      <c r="DO3474" s="29"/>
      <c r="DP3474" s="29"/>
      <c r="DQ3474" s="29"/>
      <c r="DR3474" s="29"/>
      <c r="DS3474" s="29"/>
      <c r="DT3474" s="29"/>
      <c r="DU3474" s="29"/>
      <c r="DV3474" s="29"/>
      <c r="DW3474" s="29"/>
      <c r="DX3474" s="29"/>
      <c r="DY3474" s="29"/>
      <c r="DZ3474" s="29"/>
      <c r="EA3474" s="29"/>
      <c r="EB3474" s="29"/>
      <c r="EC3474" s="29"/>
      <c r="ED3474" s="29"/>
      <c r="EE3474" s="29"/>
      <c r="EF3474" s="29"/>
      <c r="EG3474" s="29"/>
      <c r="EH3474" s="29"/>
      <c r="EI3474" s="29"/>
      <c r="EJ3474" s="29"/>
      <c r="EK3474" s="29"/>
      <c r="EL3474" s="29"/>
      <c r="EM3474" s="29"/>
      <c r="EN3474" s="29"/>
      <c r="EO3474" s="29"/>
      <c r="EP3474" s="29"/>
      <c r="EQ3474" s="29"/>
      <c r="ER3474" s="29"/>
      <c r="ES3474" s="29"/>
      <c r="ET3474" s="29"/>
      <c r="EU3474" s="29"/>
      <c r="EV3474" s="29"/>
      <c r="EW3474" s="29"/>
      <c r="EX3474" s="29"/>
      <c r="EY3474" s="29"/>
      <c r="EZ3474" s="29"/>
      <c r="FA3474" s="29"/>
      <c r="FB3474" s="29"/>
      <c r="FC3474" s="29"/>
      <c r="FD3474" s="29"/>
      <c r="FE3474" s="29"/>
      <c r="FF3474" s="29"/>
      <c r="FG3474" s="29"/>
      <c r="FH3474" s="29"/>
      <c r="FI3474" s="29"/>
      <c r="FJ3474" s="29"/>
      <c r="FK3474" s="29"/>
      <c r="FL3474" s="29"/>
      <c r="FM3474" s="29"/>
      <c r="FN3474" s="29"/>
      <c r="FO3474" s="29"/>
      <c r="FP3474" s="29"/>
      <c r="FQ3474" s="29"/>
      <c r="FR3474" s="29"/>
      <c r="FS3474" s="29"/>
      <c r="FT3474" s="29"/>
      <c r="FU3474" s="29"/>
      <c r="FV3474" s="29"/>
      <c r="FW3474" s="29"/>
      <c r="FX3474" s="29"/>
      <c r="FY3474" s="29"/>
      <c r="FZ3474" s="29"/>
      <c r="GA3474" s="29"/>
      <c r="GB3474" s="29"/>
      <c r="GC3474" s="29"/>
      <c r="GD3474" s="29"/>
      <c r="GE3474" s="29"/>
      <c r="GF3474" s="29"/>
      <c r="GG3474" s="29"/>
      <c r="GH3474" s="29"/>
      <c r="GI3474" s="29"/>
      <c r="GJ3474" s="29"/>
      <c r="GK3474" s="29"/>
      <c r="GL3474" s="29"/>
      <c r="GM3474" s="29"/>
      <c r="GN3474" s="29"/>
      <c r="GO3474" s="29"/>
      <c r="GP3474" s="29"/>
      <c r="GQ3474" s="29"/>
      <c r="GR3474" s="29"/>
      <c r="GS3474" s="29"/>
      <c r="GT3474" s="29"/>
      <c r="GU3474" s="29"/>
      <c r="GV3474" s="29"/>
      <c r="GW3474" s="29"/>
      <c r="GX3474" s="29"/>
      <c r="GY3474" s="29"/>
      <c r="GZ3474" s="29"/>
      <c r="HA3474" s="29"/>
      <c r="HB3474" s="29"/>
      <c r="HC3474" s="29"/>
      <c r="HD3474" s="29"/>
      <c r="HE3474" s="29"/>
      <c r="HF3474" s="29"/>
      <c r="HG3474" s="29"/>
      <c r="HH3474" s="29"/>
      <c r="HI3474" s="29"/>
      <c r="HJ3474" s="29"/>
      <c r="HK3474" s="29"/>
      <c r="HL3474" s="29"/>
      <c r="HM3474" s="29"/>
      <c r="HN3474" s="29"/>
      <c r="HO3474" s="29"/>
      <c r="HP3474" s="29"/>
      <c r="HQ3474" s="29"/>
      <c r="HR3474" s="29"/>
      <c r="HS3474" s="29"/>
      <c r="HT3474" s="29"/>
      <c r="HU3474" s="29"/>
      <c r="HV3474" s="29"/>
      <c r="HW3474" s="29"/>
      <c r="HX3474" s="29"/>
      <c r="HY3474" s="29"/>
      <c r="HZ3474" s="29"/>
      <c r="IA3474" s="29"/>
      <c r="IB3474" s="29"/>
      <c r="IC3474" s="29"/>
      <c r="ID3474" s="29"/>
      <c r="IE3474" s="29"/>
      <c r="IF3474" s="29"/>
      <c r="IG3474" s="29"/>
      <c r="IH3474" s="29"/>
      <c r="II3474" s="29"/>
      <c r="IJ3474" s="29"/>
      <c r="IK3474" s="29"/>
      <c r="IL3474" s="29"/>
      <c r="IM3474" s="29"/>
      <c r="IN3474" s="29"/>
      <c r="IO3474" s="29"/>
      <c r="IP3474" s="29"/>
      <c r="IQ3474" s="29"/>
      <c r="IR3474" s="29"/>
      <c r="IS3474" s="29"/>
      <c r="IT3474" s="29"/>
      <c r="IU3474" s="29"/>
      <c r="IV3474" s="29"/>
      <c r="IW3474" s="29"/>
      <c r="IX3474" s="29"/>
      <c r="IY3474" s="29"/>
      <c r="IZ3474" s="29"/>
      <c r="JA3474" s="29"/>
      <c r="JB3474" s="29"/>
      <c r="JC3474" s="29"/>
      <c r="JD3474" s="29"/>
      <c r="JE3474" s="29"/>
      <c r="JF3474" s="29"/>
      <c r="JG3474" s="29"/>
      <c r="JH3474" s="29"/>
      <c r="JI3474" s="29"/>
      <c r="JJ3474" s="29"/>
      <c r="JK3474" s="29"/>
      <c r="JL3474" s="29"/>
      <c r="JM3474" s="29"/>
      <c r="JN3474" s="29"/>
      <c r="JO3474" s="29"/>
      <c r="JP3474" s="29"/>
      <c r="JQ3474" s="29"/>
      <c r="JR3474" s="29"/>
      <c r="JS3474" s="29"/>
      <c r="JT3474" s="29"/>
      <c r="JU3474" s="29"/>
      <c r="JV3474" s="29"/>
      <c r="JW3474" s="29"/>
      <c r="JX3474" s="29"/>
      <c r="JY3474" s="29"/>
      <c r="JZ3474" s="29"/>
      <c r="KA3474" s="29"/>
      <c r="KB3474" s="29"/>
      <c r="KC3474" s="29"/>
      <c r="KD3474" s="29"/>
      <c r="KE3474" s="29"/>
      <c r="KF3474" s="29"/>
      <c r="KG3474" s="29"/>
      <c r="KH3474" s="29"/>
      <c r="KI3474" s="29"/>
      <c r="KJ3474" s="29"/>
      <c r="KK3474" s="29"/>
      <c r="KL3474" s="29"/>
      <c r="KM3474" s="29"/>
      <c r="KN3474" s="29"/>
      <c r="KO3474" s="29"/>
      <c r="KP3474" s="29"/>
      <c r="KQ3474" s="29"/>
      <c r="KR3474" s="29"/>
      <c r="KS3474" s="29"/>
      <c r="KT3474" s="29"/>
      <c r="KU3474" s="29"/>
      <c r="KV3474" s="29"/>
      <c r="KW3474" s="29"/>
      <c r="KX3474" s="29"/>
      <c r="KY3474" s="29"/>
      <c r="KZ3474" s="29"/>
      <c r="LA3474" s="29"/>
      <c r="LB3474" s="29"/>
      <c r="LC3474" s="29"/>
      <c r="LD3474" s="29"/>
      <c r="LE3474" s="29"/>
      <c r="LF3474" s="29"/>
      <c r="LG3474" s="29"/>
      <c r="LH3474" s="29"/>
      <c r="LI3474" s="29"/>
      <c r="LJ3474" s="29"/>
      <c r="LK3474" s="29"/>
      <c r="LL3474" s="29"/>
      <c r="LM3474" s="29"/>
      <c r="LN3474" s="29"/>
      <c r="LO3474" s="29"/>
      <c r="LP3474" s="29"/>
      <c r="LQ3474" s="29"/>
      <c r="LR3474" s="29"/>
      <c r="LS3474" s="29"/>
      <c r="LT3474" s="29"/>
      <c r="LU3474" s="29"/>
      <c r="LV3474" s="29"/>
      <c r="LW3474" s="29"/>
      <c r="LX3474" s="29"/>
      <c r="LY3474" s="29"/>
      <c r="LZ3474" s="29"/>
      <c r="MA3474" s="29"/>
      <c r="MB3474" s="29"/>
      <c r="MC3474" s="29"/>
      <c r="MD3474" s="29"/>
      <c r="ME3474" s="29"/>
      <c r="MF3474" s="29"/>
      <c r="MG3474" s="29"/>
      <c r="MH3474" s="29"/>
      <c r="MI3474" s="29"/>
      <c r="MJ3474" s="29"/>
      <c r="MK3474" s="29"/>
      <c r="ML3474" s="29"/>
      <c r="MM3474" s="29"/>
      <c r="MN3474" s="29"/>
      <c r="MO3474" s="29"/>
      <c r="MP3474" s="29"/>
      <c r="MQ3474" s="29"/>
      <c r="MR3474" s="29"/>
      <c r="MS3474" s="29"/>
      <c r="MT3474" s="29"/>
      <c r="MU3474" s="29"/>
      <c r="MV3474" s="29"/>
      <c r="MW3474" s="29"/>
      <c r="MX3474" s="29"/>
      <c r="MY3474" s="29"/>
      <c r="MZ3474" s="29"/>
      <c r="NA3474" s="29"/>
      <c r="NB3474" s="29"/>
      <c r="NC3474" s="29"/>
      <c r="ND3474" s="29"/>
      <c r="NE3474" s="29"/>
      <c r="NF3474" s="29"/>
      <c r="NG3474" s="29"/>
      <c r="NH3474" s="29"/>
      <c r="NI3474" s="29"/>
      <c r="NJ3474" s="29"/>
      <c r="NK3474" s="29"/>
      <c r="NL3474" s="29"/>
      <c r="NM3474" s="29"/>
      <c r="NN3474" s="29"/>
      <c r="NO3474" s="29"/>
      <c r="NP3474" s="29"/>
      <c r="NQ3474" s="29"/>
      <c r="NR3474" s="29"/>
      <c r="NS3474" s="29"/>
      <c r="NT3474" s="29"/>
      <c r="NU3474" s="29"/>
      <c r="NV3474" s="29"/>
      <c r="NW3474" s="29"/>
      <c r="NX3474" s="29"/>
      <c r="NY3474" s="29"/>
      <c r="NZ3474" s="29"/>
      <c r="OA3474" s="29"/>
      <c r="OB3474" s="29"/>
      <c r="OC3474" s="29"/>
      <c r="OD3474" s="29"/>
      <c r="OE3474" s="29"/>
      <c r="OF3474" s="29"/>
      <c r="OG3474" s="29"/>
      <c r="OH3474" s="29"/>
    </row>
    <row r="3475" spans="1:398" ht="16.5" customHeight="1">
      <c r="A3475" s="41" t="s">
        <v>8929</v>
      </c>
      <c r="B3475" s="41"/>
      <c r="C3475" s="368"/>
      <c r="D3475" s="2"/>
      <c r="E3475" s="308" t="s">
        <v>413</v>
      </c>
      <c r="F3475" s="308" t="s">
        <v>34</v>
      </c>
      <c r="G3475" s="308" t="s">
        <v>2614</v>
      </c>
      <c r="H3475" s="308">
        <v>2018</v>
      </c>
      <c r="I3475" s="308">
        <v>1</v>
      </c>
      <c r="J3475" s="308">
        <v>0</v>
      </c>
      <c r="K3475" s="308">
        <v>0</v>
      </c>
      <c r="L3475" s="16" t="s">
        <v>8933</v>
      </c>
      <c r="M3475" s="106"/>
      <c r="N3475" s="16" t="s">
        <v>2570</v>
      </c>
      <c r="O3475" s="17">
        <v>1920</v>
      </c>
      <c r="P3475" s="17">
        <v>0</v>
      </c>
      <c r="Q3475" s="17">
        <v>0</v>
      </c>
      <c r="R3475" s="18" t="s">
        <v>33</v>
      </c>
      <c r="S3475" s="19">
        <v>60</v>
      </c>
      <c r="T3475" s="19">
        <v>110</v>
      </c>
      <c r="U3475" s="244">
        <v>2</v>
      </c>
      <c r="V3475" s="19">
        <v>0</v>
      </c>
      <c r="W3475" s="310">
        <v>5.6</v>
      </c>
      <c r="X3475" s="21">
        <v>10752</v>
      </c>
      <c r="Y3475" s="22" t="s">
        <v>33</v>
      </c>
      <c r="Z3475" s="14"/>
      <c r="AA3475" s="24"/>
      <c r="AB3475" s="14"/>
      <c r="AC3475" s="14"/>
      <c r="AD3475" s="25"/>
      <c r="AE3475" s="26"/>
      <c r="AF3475" s="27"/>
      <c r="AG3475" s="309"/>
      <c r="AH3475" s="309"/>
      <c r="AI3475" s="309"/>
      <c r="AJ3475" s="309"/>
      <c r="AK3475" s="309"/>
      <c r="AL3475" s="309"/>
      <c r="AM3475" s="309"/>
      <c r="AN3475" s="309"/>
      <c r="AO3475" s="309"/>
      <c r="AP3475" s="29"/>
      <c r="AQ3475" s="29"/>
      <c r="AR3475" s="29"/>
      <c r="AS3475" s="29"/>
      <c r="AT3475" s="29"/>
      <c r="AU3475" s="29"/>
      <c r="AV3475" s="29"/>
      <c r="AW3475" s="29"/>
      <c r="AX3475" s="29"/>
      <c r="AY3475" s="29"/>
      <c r="AZ3475" s="29"/>
      <c r="BA3475" s="29"/>
      <c r="BB3475" s="29"/>
      <c r="BC3475" s="29"/>
      <c r="BD3475" s="29"/>
      <c r="BE3475" s="29"/>
      <c r="BF3475" s="29"/>
      <c r="BG3475" s="29"/>
      <c r="BH3475" s="29"/>
      <c r="BI3475" s="29"/>
      <c r="BJ3475" s="29"/>
      <c r="BK3475" s="29"/>
      <c r="BL3475" s="29"/>
      <c r="BM3475" s="29"/>
      <c r="BN3475" s="29"/>
      <c r="BO3475" s="29"/>
      <c r="BP3475" s="29"/>
      <c r="BQ3475" s="29"/>
      <c r="BR3475" s="29"/>
      <c r="BS3475" s="29"/>
      <c r="BT3475" s="29"/>
      <c r="BU3475" s="29"/>
      <c r="BV3475" s="29"/>
      <c r="BW3475" s="29"/>
      <c r="BX3475" s="29"/>
      <c r="BY3475" s="29"/>
      <c r="BZ3475" s="29"/>
      <c r="CA3475" s="29"/>
      <c r="CB3475" s="29"/>
      <c r="CC3475" s="29"/>
      <c r="CD3475" s="29"/>
      <c r="CE3475" s="29"/>
      <c r="CF3475" s="29"/>
      <c r="CG3475" s="29"/>
      <c r="CH3475" s="29"/>
      <c r="CI3475" s="29"/>
      <c r="CJ3475" s="29"/>
      <c r="CK3475" s="29"/>
      <c r="CL3475" s="29"/>
      <c r="CM3475" s="29"/>
      <c r="CN3475" s="29"/>
      <c r="CO3475" s="29"/>
      <c r="CP3475" s="29"/>
      <c r="CQ3475" s="29"/>
      <c r="CR3475" s="29"/>
      <c r="CS3475" s="29"/>
      <c r="CT3475" s="29"/>
      <c r="CU3475" s="29"/>
      <c r="CV3475" s="29"/>
      <c r="CW3475" s="29"/>
      <c r="CX3475" s="29"/>
      <c r="CY3475" s="29"/>
      <c r="CZ3475" s="29"/>
      <c r="DA3475" s="29"/>
      <c r="DB3475" s="29"/>
      <c r="DC3475" s="29"/>
      <c r="DD3475" s="29"/>
      <c r="DE3475" s="29"/>
      <c r="DF3475" s="29"/>
      <c r="DG3475" s="29"/>
      <c r="DH3475" s="29"/>
      <c r="DI3475" s="29"/>
      <c r="DJ3475" s="29"/>
      <c r="DK3475" s="29"/>
      <c r="DL3475" s="29"/>
      <c r="DM3475" s="29"/>
      <c r="DN3475" s="29"/>
      <c r="DO3475" s="29"/>
      <c r="DP3475" s="29"/>
      <c r="DQ3475" s="29"/>
      <c r="DR3475" s="29"/>
      <c r="DS3475" s="29"/>
      <c r="DT3475" s="29"/>
      <c r="DU3475" s="29"/>
      <c r="DV3475" s="29"/>
      <c r="DW3475" s="29"/>
      <c r="DX3475" s="29"/>
      <c r="DY3475" s="29"/>
      <c r="DZ3475" s="29"/>
      <c r="EA3475" s="29"/>
      <c r="EB3475" s="29"/>
      <c r="EC3475" s="29"/>
      <c r="ED3475" s="29"/>
      <c r="EE3475" s="29"/>
      <c r="EF3475" s="29"/>
      <c r="EG3475" s="29"/>
      <c r="EH3475" s="29"/>
      <c r="EI3475" s="29"/>
      <c r="EJ3475" s="29"/>
      <c r="EK3475" s="29"/>
      <c r="EL3475" s="29"/>
      <c r="EM3475" s="29"/>
      <c r="EN3475" s="29"/>
      <c r="EO3475" s="29"/>
      <c r="EP3475" s="29"/>
      <c r="EQ3475" s="29"/>
      <c r="ER3475" s="29"/>
      <c r="ES3475" s="29"/>
      <c r="ET3475" s="29"/>
      <c r="EU3475" s="29"/>
      <c r="EV3475" s="29"/>
      <c r="EW3475" s="29"/>
      <c r="EX3475" s="29"/>
      <c r="EY3475" s="29"/>
      <c r="EZ3475" s="29"/>
      <c r="FA3475" s="29"/>
      <c r="FB3475" s="29"/>
      <c r="FC3475" s="29"/>
      <c r="FD3475" s="29"/>
      <c r="FE3475" s="29"/>
      <c r="FF3475" s="29"/>
      <c r="FG3475" s="29"/>
      <c r="FH3475" s="29"/>
      <c r="FI3475" s="29"/>
      <c r="FJ3475" s="29"/>
      <c r="FK3475" s="29"/>
      <c r="FL3475" s="29"/>
      <c r="FM3475" s="29"/>
      <c r="FN3475" s="29"/>
      <c r="FO3475" s="29"/>
      <c r="FP3475" s="29"/>
      <c r="FQ3475" s="29"/>
      <c r="FR3475" s="29"/>
      <c r="FS3475" s="29"/>
      <c r="FT3475" s="29"/>
      <c r="FU3475" s="29"/>
      <c r="FV3475" s="29"/>
      <c r="FW3475" s="29"/>
      <c r="FX3475" s="29"/>
      <c r="FY3475" s="29"/>
      <c r="FZ3475" s="29"/>
      <c r="GA3475" s="29"/>
      <c r="GB3475" s="29"/>
      <c r="GC3475" s="29"/>
      <c r="GD3475" s="29"/>
      <c r="GE3475" s="29"/>
      <c r="GF3475" s="29"/>
      <c r="GG3475" s="29"/>
      <c r="GH3475" s="29"/>
      <c r="GI3475" s="29"/>
      <c r="GJ3475" s="29"/>
      <c r="GK3475" s="29"/>
      <c r="GL3475" s="29"/>
      <c r="GM3475" s="29"/>
      <c r="GN3475" s="29"/>
      <c r="GO3475" s="29"/>
      <c r="GP3475" s="29"/>
      <c r="GQ3475" s="29"/>
      <c r="GR3475" s="29"/>
      <c r="GS3475" s="29"/>
      <c r="GT3475" s="29"/>
      <c r="GU3475" s="29"/>
      <c r="GV3475" s="29"/>
      <c r="GW3475" s="29"/>
      <c r="GX3475" s="29"/>
      <c r="GY3475" s="29"/>
      <c r="GZ3475" s="29"/>
      <c r="HA3475" s="29"/>
      <c r="HB3475" s="29"/>
      <c r="HC3475" s="29"/>
      <c r="HD3475" s="29"/>
      <c r="HE3475" s="29"/>
      <c r="HF3475" s="29"/>
      <c r="HG3475" s="29"/>
      <c r="HH3475" s="29"/>
      <c r="HI3475" s="29"/>
      <c r="HJ3475" s="29"/>
      <c r="HK3475" s="29"/>
      <c r="HL3475" s="29"/>
      <c r="HM3475" s="29"/>
      <c r="HN3475" s="29"/>
      <c r="HO3475" s="29"/>
      <c r="HP3475" s="29"/>
      <c r="HQ3475" s="29"/>
      <c r="HR3475" s="29"/>
      <c r="HS3475" s="29"/>
      <c r="HT3475" s="29"/>
      <c r="HU3475" s="29"/>
      <c r="HV3475" s="29"/>
      <c r="HW3475" s="29"/>
      <c r="HX3475" s="29"/>
      <c r="HY3475" s="29"/>
      <c r="HZ3475" s="29"/>
      <c r="IA3475" s="29"/>
      <c r="IB3475" s="29"/>
      <c r="IC3475" s="29"/>
      <c r="ID3475" s="29"/>
      <c r="IE3475" s="29"/>
      <c r="IF3475" s="29"/>
      <c r="IG3475" s="29"/>
      <c r="IH3475" s="29"/>
      <c r="II3475" s="29"/>
      <c r="IJ3475" s="29"/>
      <c r="IK3475" s="29"/>
      <c r="IL3475" s="29"/>
      <c r="IM3475" s="29"/>
      <c r="IN3475" s="29"/>
      <c r="IO3475" s="29"/>
      <c r="IP3475" s="29"/>
      <c r="IQ3475" s="29"/>
      <c r="IR3475" s="29"/>
      <c r="IS3475" s="29"/>
      <c r="IT3475" s="29"/>
      <c r="IU3475" s="29"/>
      <c r="IV3475" s="29"/>
      <c r="IW3475" s="29"/>
      <c r="IX3475" s="29"/>
      <c r="IY3475" s="29"/>
      <c r="IZ3475" s="29"/>
      <c r="JA3475" s="29"/>
      <c r="JB3475" s="29"/>
      <c r="JC3475" s="29"/>
      <c r="JD3475" s="29"/>
      <c r="JE3475" s="29"/>
      <c r="JF3475" s="29"/>
      <c r="JG3475" s="29"/>
      <c r="JH3475" s="29"/>
      <c r="JI3475" s="29"/>
      <c r="JJ3475" s="29"/>
      <c r="JK3475" s="29"/>
      <c r="JL3475" s="29"/>
      <c r="JM3475" s="29"/>
      <c r="JN3475" s="29"/>
      <c r="JO3475" s="29"/>
      <c r="JP3475" s="29"/>
      <c r="JQ3475" s="29"/>
      <c r="JR3475" s="29"/>
      <c r="JS3475" s="29"/>
      <c r="JT3475" s="29"/>
      <c r="JU3475" s="29"/>
      <c r="JV3475" s="29"/>
      <c r="JW3475" s="29"/>
      <c r="JX3475" s="29"/>
      <c r="JY3475" s="29"/>
      <c r="JZ3475" s="29"/>
      <c r="KA3475" s="29"/>
      <c r="KB3475" s="29"/>
      <c r="KC3475" s="29"/>
      <c r="KD3475" s="29"/>
      <c r="KE3475" s="29"/>
      <c r="KF3475" s="29"/>
      <c r="KG3475" s="29"/>
      <c r="KH3475" s="29"/>
      <c r="KI3475" s="29"/>
      <c r="KJ3475" s="29"/>
      <c r="KK3475" s="29"/>
      <c r="KL3475" s="29"/>
      <c r="KM3475" s="29"/>
      <c r="KN3475" s="29"/>
      <c r="KO3475" s="29"/>
      <c r="KP3475" s="29"/>
      <c r="KQ3475" s="29"/>
      <c r="KR3475" s="29"/>
      <c r="KS3475" s="29"/>
      <c r="KT3475" s="29"/>
      <c r="KU3475" s="29"/>
      <c r="KV3475" s="29"/>
      <c r="KW3475" s="29"/>
      <c r="KX3475" s="29"/>
      <c r="KY3475" s="29"/>
      <c r="KZ3475" s="29"/>
      <c r="LA3475" s="29"/>
      <c r="LB3475" s="29"/>
      <c r="LC3475" s="29"/>
      <c r="LD3475" s="29"/>
      <c r="LE3475" s="29"/>
      <c r="LF3475" s="29"/>
      <c r="LG3475" s="29"/>
      <c r="LH3475" s="29"/>
      <c r="LI3475" s="29"/>
      <c r="LJ3475" s="29"/>
      <c r="LK3475" s="29"/>
      <c r="LL3475" s="29"/>
      <c r="LM3475" s="29"/>
      <c r="LN3475" s="29"/>
      <c r="LO3475" s="29"/>
      <c r="LP3475" s="29"/>
      <c r="LQ3475" s="29"/>
      <c r="LR3475" s="29"/>
      <c r="LS3475" s="29"/>
      <c r="LT3475" s="29"/>
      <c r="LU3475" s="29"/>
      <c r="LV3475" s="29"/>
      <c r="LW3475" s="29"/>
      <c r="LX3475" s="29"/>
      <c r="LY3475" s="29"/>
      <c r="LZ3475" s="29"/>
      <c r="MA3475" s="29"/>
      <c r="MB3475" s="29"/>
      <c r="MC3475" s="29"/>
      <c r="MD3475" s="29"/>
      <c r="ME3475" s="29"/>
      <c r="MF3475" s="29"/>
      <c r="MG3475" s="29"/>
      <c r="MH3475" s="29"/>
      <c r="MI3475" s="29"/>
      <c r="MJ3475" s="29"/>
      <c r="MK3475" s="29"/>
      <c r="ML3475" s="29"/>
      <c r="MM3475" s="29"/>
      <c r="MN3475" s="29"/>
      <c r="MO3475" s="29"/>
      <c r="MP3475" s="29"/>
      <c r="MQ3475" s="29"/>
      <c r="MR3475" s="29"/>
      <c r="MS3475" s="29"/>
      <c r="MT3475" s="29"/>
      <c r="MU3475" s="29"/>
      <c r="MV3475" s="29"/>
      <c r="MW3475" s="29"/>
      <c r="MX3475" s="29"/>
      <c r="MY3475" s="29"/>
      <c r="MZ3475" s="29"/>
      <c r="NA3475" s="29"/>
      <c r="NB3475" s="29"/>
      <c r="NC3475" s="29"/>
      <c r="ND3475" s="29"/>
      <c r="NE3475" s="29"/>
      <c r="NF3475" s="29"/>
      <c r="NG3475" s="29"/>
      <c r="NH3475" s="29"/>
      <c r="NI3475" s="29"/>
      <c r="NJ3475" s="29"/>
      <c r="NK3475" s="29"/>
      <c r="NL3475" s="29"/>
      <c r="NM3475" s="29"/>
      <c r="NN3475" s="29"/>
      <c r="NO3475" s="29"/>
      <c r="NP3475" s="29"/>
      <c r="NQ3475" s="29"/>
      <c r="NR3475" s="29"/>
      <c r="NS3475" s="29"/>
      <c r="NT3475" s="29"/>
      <c r="NU3475" s="29"/>
      <c r="NV3475" s="29"/>
      <c r="NW3475" s="29"/>
      <c r="NX3475" s="29"/>
      <c r="NY3475" s="29"/>
      <c r="NZ3475" s="29"/>
      <c r="OA3475" s="29"/>
      <c r="OB3475" s="29"/>
      <c r="OC3475" s="29"/>
      <c r="OD3475" s="29"/>
      <c r="OE3475" s="29"/>
      <c r="OF3475" s="29"/>
      <c r="OG3475" s="29"/>
      <c r="OH3475" s="29"/>
    </row>
    <row r="3476" spans="1:398" ht="16.5" customHeight="1">
      <c r="A3476" s="41" t="s">
        <v>8929</v>
      </c>
      <c r="B3476" s="41"/>
      <c r="C3476" s="368"/>
      <c r="D3476" s="2"/>
      <c r="E3476" s="308" t="s">
        <v>413</v>
      </c>
      <c r="F3476" s="308" t="s">
        <v>34</v>
      </c>
      <c r="G3476" s="308" t="s">
        <v>2614</v>
      </c>
      <c r="H3476" s="308">
        <v>2018</v>
      </c>
      <c r="I3476" s="308">
        <v>1</v>
      </c>
      <c r="J3476" s="308">
        <v>0</v>
      </c>
      <c r="K3476" s="308">
        <v>0</v>
      </c>
      <c r="L3476" s="16" t="s">
        <v>8933</v>
      </c>
      <c r="M3476" s="106"/>
      <c r="N3476" s="16" t="s">
        <v>2570</v>
      </c>
      <c r="O3476" s="17">
        <v>1920</v>
      </c>
      <c r="P3476" s="17">
        <v>0</v>
      </c>
      <c r="Q3476" s="17">
        <v>0</v>
      </c>
      <c r="R3476" s="18" t="s">
        <v>33</v>
      </c>
      <c r="S3476" s="19">
        <v>60</v>
      </c>
      <c r="T3476" s="19">
        <v>110</v>
      </c>
      <c r="U3476" s="244">
        <v>2</v>
      </c>
      <c r="V3476" s="19">
        <v>0</v>
      </c>
      <c r="W3476" s="310">
        <v>5.6</v>
      </c>
      <c r="X3476" s="21">
        <v>10752</v>
      </c>
      <c r="Y3476" s="22" t="s">
        <v>33</v>
      </c>
      <c r="Z3476" s="14"/>
      <c r="AA3476" s="24"/>
      <c r="AB3476" s="14"/>
      <c r="AC3476" s="14"/>
      <c r="AD3476" s="25"/>
      <c r="AE3476" s="26"/>
      <c r="AF3476" s="27"/>
      <c r="AG3476" s="309"/>
      <c r="AH3476" s="309"/>
      <c r="AI3476" s="309"/>
      <c r="AJ3476" s="309"/>
      <c r="AK3476" s="309"/>
      <c r="AL3476" s="309"/>
      <c r="AM3476" s="309"/>
      <c r="AN3476" s="309"/>
      <c r="AO3476" s="309"/>
      <c r="AP3476" s="29"/>
      <c r="AQ3476" s="29"/>
      <c r="AR3476" s="29"/>
      <c r="AS3476" s="29"/>
      <c r="AT3476" s="29"/>
      <c r="AU3476" s="29"/>
      <c r="AV3476" s="29"/>
      <c r="AW3476" s="29"/>
      <c r="AX3476" s="29"/>
      <c r="AY3476" s="29"/>
      <c r="AZ3476" s="29"/>
      <c r="BA3476" s="29"/>
      <c r="BB3476" s="29"/>
      <c r="BC3476" s="29"/>
      <c r="BD3476" s="29"/>
      <c r="BE3476" s="29"/>
      <c r="BF3476" s="29"/>
      <c r="BG3476" s="29"/>
      <c r="BH3476" s="29"/>
      <c r="BI3476" s="29"/>
      <c r="BJ3476" s="29"/>
      <c r="BK3476" s="29"/>
      <c r="BL3476" s="29"/>
      <c r="BM3476" s="29"/>
      <c r="BN3476" s="29"/>
      <c r="BO3476" s="29"/>
      <c r="BP3476" s="29"/>
      <c r="BQ3476" s="29"/>
      <c r="BR3476" s="29"/>
      <c r="BS3476" s="29"/>
      <c r="BT3476" s="29"/>
      <c r="BU3476" s="29"/>
      <c r="BV3476" s="29"/>
      <c r="BW3476" s="29"/>
      <c r="BX3476" s="29"/>
      <c r="BY3476" s="29"/>
      <c r="BZ3476" s="29"/>
      <c r="CA3476" s="29"/>
      <c r="CB3476" s="29"/>
      <c r="CC3476" s="29"/>
      <c r="CD3476" s="29"/>
      <c r="CE3476" s="29"/>
      <c r="CF3476" s="29"/>
      <c r="CG3476" s="29"/>
      <c r="CH3476" s="29"/>
      <c r="CI3476" s="29"/>
      <c r="CJ3476" s="29"/>
      <c r="CK3476" s="29"/>
      <c r="CL3476" s="29"/>
      <c r="CM3476" s="29"/>
      <c r="CN3476" s="29"/>
      <c r="CO3476" s="29"/>
      <c r="CP3476" s="29"/>
      <c r="CQ3476" s="29"/>
      <c r="CR3476" s="29"/>
      <c r="CS3476" s="29"/>
      <c r="CT3476" s="29"/>
      <c r="CU3476" s="29"/>
      <c r="CV3476" s="29"/>
      <c r="CW3476" s="29"/>
      <c r="CX3476" s="29"/>
      <c r="CY3476" s="29"/>
      <c r="CZ3476" s="29"/>
      <c r="DA3476" s="29"/>
      <c r="DB3476" s="29"/>
      <c r="DC3476" s="29"/>
      <c r="DD3476" s="29"/>
      <c r="DE3476" s="29"/>
      <c r="DF3476" s="29"/>
      <c r="DG3476" s="29"/>
      <c r="DH3476" s="29"/>
      <c r="DI3476" s="29"/>
      <c r="DJ3476" s="29"/>
      <c r="DK3476" s="29"/>
      <c r="DL3476" s="29"/>
      <c r="DM3476" s="29"/>
      <c r="DN3476" s="29"/>
      <c r="DO3476" s="29"/>
      <c r="DP3476" s="29"/>
      <c r="DQ3476" s="29"/>
      <c r="DR3476" s="29"/>
      <c r="DS3476" s="29"/>
      <c r="DT3476" s="29"/>
      <c r="DU3476" s="29"/>
      <c r="DV3476" s="29"/>
      <c r="DW3476" s="29"/>
      <c r="DX3476" s="29"/>
      <c r="DY3476" s="29"/>
      <c r="DZ3476" s="29"/>
      <c r="EA3476" s="29"/>
      <c r="EB3476" s="29"/>
      <c r="EC3476" s="29"/>
      <c r="ED3476" s="29"/>
      <c r="EE3476" s="29"/>
      <c r="EF3476" s="29"/>
      <c r="EG3476" s="29"/>
      <c r="EH3476" s="29"/>
      <c r="EI3476" s="29"/>
      <c r="EJ3476" s="29"/>
      <c r="EK3476" s="29"/>
      <c r="EL3476" s="29"/>
      <c r="EM3476" s="29"/>
      <c r="EN3476" s="29"/>
      <c r="EO3476" s="29"/>
      <c r="EP3476" s="29"/>
      <c r="EQ3476" s="29"/>
      <c r="ER3476" s="29"/>
      <c r="ES3476" s="29"/>
      <c r="ET3476" s="29"/>
      <c r="EU3476" s="29"/>
      <c r="EV3476" s="29"/>
      <c r="EW3476" s="29"/>
      <c r="EX3476" s="29"/>
      <c r="EY3476" s="29"/>
      <c r="EZ3476" s="29"/>
      <c r="FA3476" s="29"/>
      <c r="FB3476" s="29"/>
      <c r="FC3476" s="29"/>
      <c r="FD3476" s="29"/>
      <c r="FE3476" s="29"/>
      <c r="FF3476" s="29"/>
      <c r="FG3476" s="29"/>
      <c r="FH3476" s="29"/>
      <c r="FI3476" s="29"/>
      <c r="FJ3476" s="29"/>
      <c r="FK3476" s="29"/>
      <c r="FL3476" s="29"/>
      <c r="FM3476" s="29"/>
      <c r="FN3476" s="29"/>
      <c r="FO3476" s="29"/>
      <c r="FP3476" s="29"/>
      <c r="FQ3476" s="29"/>
      <c r="FR3476" s="29"/>
      <c r="FS3476" s="29"/>
      <c r="FT3476" s="29"/>
      <c r="FU3476" s="29"/>
      <c r="FV3476" s="29"/>
      <c r="FW3476" s="29"/>
      <c r="FX3476" s="29"/>
      <c r="FY3476" s="29"/>
      <c r="FZ3476" s="29"/>
      <c r="GA3476" s="29"/>
      <c r="GB3476" s="29"/>
      <c r="GC3476" s="29"/>
      <c r="GD3476" s="29"/>
      <c r="GE3476" s="29"/>
      <c r="GF3476" s="29"/>
      <c r="GG3476" s="29"/>
      <c r="GH3476" s="29"/>
      <c r="GI3476" s="29"/>
      <c r="GJ3476" s="29"/>
      <c r="GK3476" s="29"/>
      <c r="GL3476" s="29"/>
      <c r="GM3476" s="29"/>
      <c r="GN3476" s="29"/>
      <c r="GO3476" s="29"/>
      <c r="GP3476" s="29"/>
      <c r="GQ3476" s="29"/>
      <c r="GR3476" s="29"/>
      <c r="GS3476" s="29"/>
      <c r="GT3476" s="29"/>
      <c r="GU3476" s="29"/>
      <c r="GV3476" s="29"/>
      <c r="GW3476" s="29"/>
      <c r="GX3476" s="29"/>
      <c r="GY3476" s="29"/>
      <c r="GZ3476" s="29"/>
      <c r="HA3476" s="29"/>
      <c r="HB3476" s="29"/>
      <c r="HC3476" s="29"/>
      <c r="HD3476" s="29"/>
      <c r="HE3476" s="29"/>
      <c r="HF3476" s="29"/>
      <c r="HG3476" s="29"/>
      <c r="HH3476" s="29"/>
      <c r="HI3476" s="29"/>
      <c r="HJ3476" s="29"/>
      <c r="HK3476" s="29"/>
      <c r="HL3476" s="29"/>
      <c r="HM3476" s="29"/>
      <c r="HN3476" s="29"/>
      <c r="HO3476" s="29"/>
      <c r="HP3476" s="29"/>
      <c r="HQ3476" s="29"/>
      <c r="HR3476" s="29"/>
      <c r="HS3476" s="29"/>
      <c r="HT3476" s="29"/>
      <c r="HU3476" s="29"/>
      <c r="HV3476" s="29"/>
      <c r="HW3476" s="29"/>
      <c r="HX3476" s="29"/>
      <c r="HY3476" s="29"/>
      <c r="HZ3476" s="29"/>
      <c r="IA3476" s="29"/>
      <c r="IB3476" s="29"/>
      <c r="IC3476" s="29"/>
      <c r="ID3476" s="29"/>
      <c r="IE3476" s="29"/>
      <c r="IF3476" s="29"/>
      <c r="IG3476" s="29"/>
      <c r="IH3476" s="29"/>
      <c r="II3476" s="29"/>
      <c r="IJ3476" s="29"/>
      <c r="IK3476" s="29"/>
      <c r="IL3476" s="29"/>
      <c r="IM3476" s="29"/>
      <c r="IN3476" s="29"/>
      <c r="IO3476" s="29"/>
      <c r="IP3476" s="29"/>
      <c r="IQ3476" s="29"/>
      <c r="IR3476" s="29"/>
      <c r="IS3476" s="29"/>
      <c r="IT3476" s="29"/>
      <c r="IU3476" s="29"/>
      <c r="IV3476" s="29"/>
      <c r="IW3476" s="29"/>
      <c r="IX3476" s="29"/>
      <c r="IY3476" s="29"/>
      <c r="IZ3476" s="29"/>
      <c r="JA3476" s="29"/>
      <c r="JB3476" s="29"/>
      <c r="JC3476" s="29"/>
      <c r="JD3476" s="29"/>
      <c r="JE3476" s="29"/>
      <c r="JF3476" s="29"/>
      <c r="JG3476" s="29"/>
      <c r="JH3476" s="29"/>
      <c r="JI3476" s="29"/>
      <c r="JJ3476" s="29"/>
      <c r="JK3476" s="29"/>
      <c r="JL3476" s="29"/>
      <c r="JM3476" s="29"/>
      <c r="JN3476" s="29"/>
      <c r="JO3476" s="29"/>
      <c r="JP3476" s="29"/>
      <c r="JQ3476" s="29"/>
      <c r="JR3476" s="29"/>
      <c r="JS3476" s="29"/>
      <c r="JT3476" s="29"/>
      <c r="JU3476" s="29"/>
      <c r="JV3476" s="29"/>
      <c r="JW3476" s="29"/>
      <c r="JX3476" s="29"/>
      <c r="JY3476" s="29"/>
      <c r="JZ3476" s="29"/>
      <c r="KA3476" s="29"/>
      <c r="KB3476" s="29"/>
      <c r="KC3476" s="29"/>
      <c r="KD3476" s="29"/>
      <c r="KE3476" s="29"/>
      <c r="KF3476" s="29"/>
      <c r="KG3476" s="29"/>
      <c r="KH3476" s="29"/>
      <c r="KI3476" s="29"/>
      <c r="KJ3476" s="29"/>
      <c r="KK3476" s="29"/>
      <c r="KL3476" s="29"/>
      <c r="KM3476" s="29"/>
      <c r="KN3476" s="29"/>
      <c r="KO3476" s="29"/>
      <c r="KP3476" s="29"/>
      <c r="KQ3476" s="29"/>
      <c r="KR3476" s="29"/>
      <c r="KS3476" s="29"/>
      <c r="KT3476" s="29"/>
      <c r="KU3476" s="29"/>
      <c r="KV3476" s="29"/>
      <c r="KW3476" s="29"/>
      <c r="KX3476" s="29"/>
      <c r="KY3476" s="29"/>
      <c r="KZ3476" s="29"/>
      <c r="LA3476" s="29"/>
      <c r="LB3476" s="29"/>
      <c r="LC3476" s="29"/>
      <c r="LD3476" s="29"/>
      <c r="LE3476" s="29"/>
      <c r="LF3476" s="29"/>
      <c r="LG3476" s="29"/>
      <c r="LH3476" s="29"/>
      <c r="LI3476" s="29"/>
      <c r="LJ3476" s="29"/>
      <c r="LK3476" s="29"/>
      <c r="LL3476" s="29"/>
      <c r="LM3476" s="29"/>
      <c r="LN3476" s="29"/>
      <c r="LO3476" s="29"/>
      <c r="LP3476" s="29"/>
      <c r="LQ3476" s="29"/>
      <c r="LR3476" s="29"/>
      <c r="LS3476" s="29"/>
      <c r="LT3476" s="29"/>
      <c r="LU3476" s="29"/>
      <c r="LV3476" s="29"/>
      <c r="LW3476" s="29"/>
      <c r="LX3476" s="29"/>
      <c r="LY3476" s="29"/>
      <c r="LZ3476" s="29"/>
      <c r="MA3476" s="29"/>
      <c r="MB3476" s="29"/>
      <c r="MC3476" s="29"/>
      <c r="MD3476" s="29"/>
      <c r="ME3476" s="29"/>
      <c r="MF3476" s="29"/>
      <c r="MG3476" s="29"/>
      <c r="MH3476" s="29"/>
      <c r="MI3476" s="29"/>
      <c r="MJ3476" s="29"/>
      <c r="MK3476" s="29"/>
      <c r="ML3476" s="29"/>
      <c r="MM3476" s="29"/>
      <c r="MN3476" s="29"/>
      <c r="MO3476" s="29"/>
      <c r="MP3476" s="29"/>
      <c r="MQ3476" s="29"/>
      <c r="MR3476" s="29"/>
      <c r="MS3476" s="29"/>
      <c r="MT3476" s="29"/>
      <c r="MU3476" s="29"/>
      <c r="MV3476" s="29"/>
      <c r="MW3476" s="29"/>
      <c r="MX3476" s="29"/>
      <c r="MY3476" s="29"/>
      <c r="MZ3476" s="29"/>
      <c r="NA3476" s="29"/>
      <c r="NB3476" s="29"/>
      <c r="NC3476" s="29"/>
      <c r="ND3476" s="29"/>
      <c r="NE3476" s="29"/>
      <c r="NF3476" s="29"/>
      <c r="NG3476" s="29"/>
      <c r="NH3476" s="29"/>
      <c r="NI3476" s="29"/>
      <c r="NJ3476" s="29"/>
      <c r="NK3476" s="29"/>
      <c r="NL3476" s="29"/>
      <c r="NM3476" s="29"/>
      <c r="NN3476" s="29"/>
      <c r="NO3476" s="29"/>
      <c r="NP3476" s="29"/>
      <c r="NQ3476" s="29"/>
      <c r="NR3476" s="29"/>
      <c r="NS3476" s="29"/>
      <c r="NT3476" s="29"/>
      <c r="NU3476" s="29"/>
      <c r="NV3476" s="29"/>
      <c r="NW3476" s="29"/>
      <c r="NX3476" s="29"/>
      <c r="NY3476" s="29"/>
      <c r="NZ3476" s="29"/>
      <c r="OA3476" s="29"/>
      <c r="OB3476" s="29"/>
      <c r="OC3476" s="29"/>
      <c r="OD3476" s="29"/>
      <c r="OE3476" s="29"/>
      <c r="OF3476" s="29"/>
      <c r="OG3476" s="29"/>
      <c r="OH3476" s="29"/>
    </row>
    <row r="3477" spans="1:398" ht="16.5" customHeight="1">
      <c r="A3477" s="41" t="s">
        <v>8929</v>
      </c>
      <c r="B3477" s="41"/>
      <c r="C3477" s="368"/>
      <c r="D3477" s="2"/>
      <c r="E3477" s="308" t="s">
        <v>413</v>
      </c>
      <c r="F3477" s="308" t="s">
        <v>34</v>
      </c>
      <c r="G3477" s="308" t="s">
        <v>2614</v>
      </c>
      <c r="H3477" s="308">
        <v>2018</v>
      </c>
      <c r="I3477" s="308">
        <v>1</v>
      </c>
      <c r="J3477" s="308">
        <v>0</v>
      </c>
      <c r="K3477" s="308">
        <v>0</v>
      </c>
      <c r="L3477" s="16" t="s">
        <v>8939</v>
      </c>
      <c r="M3477" s="106"/>
      <c r="N3477" s="16" t="s">
        <v>2570</v>
      </c>
      <c r="O3477" s="17">
        <v>1920</v>
      </c>
      <c r="P3477" s="17">
        <v>0</v>
      </c>
      <c r="Q3477" s="17">
        <v>0</v>
      </c>
      <c r="R3477" s="18" t="s">
        <v>33</v>
      </c>
      <c r="S3477" s="19">
        <v>60</v>
      </c>
      <c r="T3477" s="19">
        <v>110</v>
      </c>
      <c r="U3477" s="244">
        <v>2</v>
      </c>
      <c r="V3477" s="19">
        <v>0</v>
      </c>
      <c r="W3477" s="310">
        <v>5.6</v>
      </c>
      <c r="X3477" s="21">
        <v>10752</v>
      </c>
      <c r="Y3477" s="22" t="s">
        <v>33</v>
      </c>
      <c r="Z3477" s="14"/>
      <c r="AA3477" s="24"/>
      <c r="AB3477" s="14"/>
      <c r="AC3477" s="14"/>
      <c r="AD3477" s="25"/>
      <c r="AE3477" s="26"/>
      <c r="AF3477" s="27"/>
      <c r="AG3477" s="309"/>
      <c r="AH3477" s="309"/>
      <c r="AI3477" s="309"/>
      <c r="AJ3477" s="309"/>
      <c r="AK3477" s="309"/>
      <c r="AL3477" s="309"/>
      <c r="AM3477" s="309"/>
      <c r="AN3477" s="309"/>
      <c r="AO3477" s="309"/>
      <c r="AP3477" s="29"/>
      <c r="AQ3477" s="29"/>
      <c r="AR3477" s="29"/>
      <c r="AS3477" s="29"/>
      <c r="AT3477" s="29"/>
      <c r="AU3477" s="29"/>
      <c r="AV3477" s="29"/>
      <c r="AW3477" s="29"/>
      <c r="AX3477" s="29"/>
      <c r="AY3477" s="29"/>
      <c r="AZ3477" s="29"/>
      <c r="BA3477" s="29"/>
      <c r="BB3477" s="29"/>
      <c r="BC3477" s="29"/>
      <c r="BD3477" s="29"/>
      <c r="BE3477" s="29"/>
      <c r="BF3477" s="29"/>
      <c r="BG3477" s="29"/>
      <c r="BH3477" s="29"/>
      <c r="BI3477" s="29"/>
      <c r="BJ3477" s="29"/>
      <c r="BK3477" s="29"/>
      <c r="BL3477" s="29"/>
      <c r="BM3477" s="29"/>
      <c r="BN3477" s="29"/>
      <c r="BO3477" s="29"/>
      <c r="BP3477" s="29"/>
      <c r="BQ3477" s="29"/>
      <c r="BR3477" s="29"/>
      <c r="BS3477" s="29"/>
      <c r="BT3477" s="29"/>
      <c r="BU3477" s="29"/>
      <c r="BV3477" s="29"/>
      <c r="BW3477" s="29"/>
      <c r="BX3477" s="29"/>
      <c r="BY3477" s="29"/>
      <c r="BZ3477" s="29"/>
      <c r="CA3477" s="29"/>
      <c r="CB3477" s="29"/>
      <c r="CC3477" s="29"/>
      <c r="CD3477" s="29"/>
      <c r="CE3477" s="29"/>
      <c r="CF3477" s="29"/>
      <c r="CG3477" s="29"/>
      <c r="CH3477" s="29"/>
      <c r="CI3477" s="29"/>
      <c r="CJ3477" s="29"/>
      <c r="CK3477" s="29"/>
      <c r="CL3477" s="29"/>
      <c r="CM3477" s="29"/>
      <c r="CN3477" s="29"/>
      <c r="CO3477" s="29"/>
      <c r="CP3477" s="29"/>
      <c r="CQ3477" s="29"/>
      <c r="CR3477" s="29"/>
      <c r="CS3477" s="29"/>
      <c r="CT3477" s="29"/>
      <c r="CU3477" s="29"/>
      <c r="CV3477" s="29"/>
      <c r="CW3477" s="29"/>
      <c r="CX3477" s="29"/>
      <c r="CY3477" s="29"/>
      <c r="CZ3477" s="29"/>
      <c r="DA3477" s="29"/>
      <c r="DB3477" s="29"/>
      <c r="DC3477" s="29"/>
      <c r="DD3477" s="29"/>
      <c r="DE3477" s="29"/>
      <c r="DF3477" s="29"/>
      <c r="DG3477" s="29"/>
      <c r="DH3477" s="29"/>
      <c r="DI3477" s="29"/>
      <c r="DJ3477" s="29"/>
      <c r="DK3477" s="29"/>
      <c r="DL3477" s="29"/>
      <c r="DM3477" s="29"/>
      <c r="DN3477" s="29"/>
      <c r="DO3477" s="29"/>
      <c r="DP3477" s="29"/>
      <c r="DQ3477" s="29"/>
      <c r="DR3477" s="29"/>
      <c r="DS3477" s="29"/>
      <c r="DT3477" s="29"/>
      <c r="DU3477" s="29"/>
      <c r="DV3477" s="29"/>
      <c r="DW3477" s="29"/>
      <c r="DX3477" s="29"/>
      <c r="DY3477" s="29"/>
      <c r="DZ3477" s="29"/>
      <c r="EA3477" s="29"/>
      <c r="EB3477" s="29"/>
      <c r="EC3477" s="29"/>
      <c r="ED3477" s="29"/>
      <c r="EE3477" s="29"/>
      <c r="EF3477" s="29"/>
      <c r="EG3477" s="29"/>
      <c r="EH3477" s="29"/>
      <c r="EI3477" s="29"/>
      <c r="EJ3477" s="29"/>
      <c r="EK3477" s="29"/>
      <c r="EL3477" s="29"/>
      <c r="EM3477" s="29"/>
      <c r="EN3477" s="29"/>
      <c r="EO3477" s="29"/>
      <c r="EP3477" s="29"/>
      <c r="EQ3477" s="29"/>
      <c r="ER3477" s="29"/>
      <c r="ES3477" s="29"/>
      <c r="ET3477" s="29"/>
      <c r="EU3477" s="29"/>
      <c r="EV3477" s="29"/>
      <c r="EW3477" s="29"/>
      <c r="EX3477" s="29"/>
      <c r="EY3477" s="29"/>
      <c r="EZ3477" s="29"/>
      <c r="FA3477" s="29"/>
      <c r="FB3477" s="29"/>
      <c r="FC3477" s="29"/>
      <c r="FD3477" s="29"/>
      <c r="FE3477" s="29"/>
      <c r="FF3477" s="29"/>
      <c r="FG3477" s="29"/>
      <c r="FH3477" s="29"/>
      <c r="FI3477" s="29"/>
      <c r="FJ3477" s="29"/>
      <c r="FK3477" s="29"/>
      <c r="FL3477" s="29"/>
      <c r="FM3477" s="29"/>
      <c r="FN3477" s="29"/>
      <c r="FO3477" s="29"/>
      <c r="FP3477" s="29"/>
      <c r="FQ3477" s="29"/>
      <c r="FR3477" s="29"/>
      <c r="FS3477" s="29"/>
      <c r="FT3477" s="29"/>
      <c r="FU3477" s="29"/>
      <c r="FV3477" s="29"/>
      <c r="FW3477" s="29"/>
      <c r="FX3477" s="29"/>
      <c r="FY3477" s="29"/>
      <c r="FZ3477" s="29"/>
      <c r="GA3477" s="29"/>
      <c r="GB3477" s="29"/>
      <c r="GC3477" s="29"/>
      <c r="GD3477" s="29"/>
      <c r="GE3477" s="29"/>
      <c r="GF3477" s="29"/>
      <c r="GG3477" s="29"/>
      <c r="GH3477" s="29"/>
      <c r="GI3477" s="29"/>
      <c r="GJ3477" s="29"/>
      <c r="GK3477" s="29"/>
      <c r="GL3477" s="29"/>
      <c r="GM3477" s="29"/>
      <c r="GN3477" s="29"/>
      <c r="GO3477" s="29"/>
      <c r="GP3477" s="29"/>
      <c r="GQ3477" s="29"/>
      <c r="GR3477" s="29"/>
      <c r="GS3477" s="29"/>
      <c r="GT3477" s="29"/>
      <c r="GU3477" s="29"/>
      <c r="GV3477" s="29"/>
      <c r="GW3477" s="29"/>
      <c r="GX3477" s="29"/>
      <c r="GY3477" s="29"/>
      <c r="GZ3477" s="29"/>
      <c r="HA3477" s="29"/>
      <c r="HB3477" s="29"/>
      <c r="HC3477" s="29"/>
      <c r="HD3477" s="29"/>
      <c r="HE3477" s="29"/>
      <c r="HF3477" s="29"/>
      <c r="HG3477" s="29"/>
      <c r="HH3477" s="29"/>
      <c r="HI3477" s="29"/>
      <c r="HJ3477" s="29"/>
      <c r="HK3477" s="29"/>
      <c r="HL3477" s="29"/>
      <c r="HM3477" s="29"/>
      <c r="HN3477" s="29"/>
      <c r="HO3477" s="29"/>
      <c r="HP3477" s="29"/>
      <c r="HQ3477" s="29"/>
      <c r="HR3477" s="29"/>
      <c r="HS3477" s="29"/>
      <c r="HT3477" s="29"/>
      <c r="HU3477" s="29"/>
      <c r="HV3477" s="29"/>
      <c r="HW3477" s="29"/>
      <c r="HX3477" s="29"/>
      <c r="HY3477" s="29"/>
      <c r="HZ3477" s="29"/>
      <c r="IA3477" s="29"/>
      <c r="IB3477" s="29"/>
      <c r="IC3477" s="29"/>
      <c r="ID3477" s="29"/>
      <c r="IE3477" s="29"/>
      <c r="IF3477" s="29"/>
      <c r="IG3477" s="29"/>
      <c r="IH3477" s="29"/>
      <c r="II3477" s="29"/>
      <c r="IJ3477" s="29"/>
      <c r="IK3477" s="29"/>
      <c r="IL3477" s="29"/>
      <c r="IM3477" s="29"/>
      <c r="IN3477" s="29"/>
      <c r="IO3477" s="29"/>
      <c r="IP3477" s="29"/>
      <c r="IQ3477" s="29"/>
      <c r="IR3477" s="29"/>
      <c r="IS3477" s="29"/>
      <c r="IT3477" s="29"/>
      <c r="IU3477" s="29"/>
      <c r="IV3477" s="29"/>
      <c r="IW3477" s="29"/>
      <c r="IX3477" s="29"/>
      <c r="IY3477" s="29"/>
      <c r="IZ3477" s="29"/>
      <c r="JA3477" s="29"/>
      <c r="JB3477" s="29"/>
      <c r="JC3477" s="29"/>
      <c r="JD3477" s="29"/>
      <c r="JE3477" s="29"/>
      <c r="JF3477" s="29"/>
      <c r="JG3477" s="29"/>
      <c r="JH3477" s="29"/>
      <c r="JI3477" s="29"/>
      <c r="JJ3477" s="29"/>
      <c r="JK3477" s="29"/>
      <c r="JL3477" s="29"/>
      <c r="JM3477" s="29"/>
      <c r="JN3477" s="29"/>
      <c r="JO3477" s="29"/>
      <c r="JP3477" s="29"/>
      <c r="JQ3477" s="29"/>
      <c r="JR3477" s="29"/>
      <c r="JS3477" s="29"/>
      <c r="JT3477" s="29"/>
      <c r="JU3477" s="29"/>
      <c r="JV3477" s="29"/>
      <c r="JW3477" s="29"/>
      <c r="JX3477" s="29"/>
      <c r="JY3477" s="29"/>
      <c r="JZ3477" s="29"/>
      <c r="KA3477" s="29"/>
      <c r="KB3477" s="29"/>
      <c r="KC3477" s="29"/>
      <c r="KD3477" s="29"/>
      <c r="KE3477" s="29"/>
      <c r="KF3477" s="29"/>
      <c r="KG3477" s="29"/>
      <c r="KH3477" s="29"/>
      <c r="KI3477" s="29"/>
      <c r="KJ3477" s="29"/>
      <c r="KK3477" s="29"/>
      <c r="KL3477" s="29"/>
      <c r="KM3477" s="29"/>
      <c r="KN3477" s="29"/>
      <c r="KO3477" s="29"/>
      <c r="KP3477" s="29"/>
      <c r="KQ3477" s="29"/>
      <c r="KR3477" s="29"/>
      <c r="KS3477" s="29"/>
      <c r="KT3477" s="29"/>
      <c r="KU3477" s="29"/>
      <c r="KV3477" s="29"/>
      <c r="KW3477" s="29"/>
      <c r="KX3477" s="29"/>
      <c r="KY3477" s="29"/>
      <c r="KZ3477" s="29"/>
      <c r="LA3477" s="29"/>
      <c r="LB3477" s="29"/>
      <c r="LC3477" s="29"/>
      <c r="LD3477" s="29"/>
      <c r="LE3477" s="29"/>
      <c r="LF3477" s="29"/>
      <c r="LG3477" s="29"/>
      <c r="LH3477" s="29"/>
      <c r="LI3477" s="29"/>
      <c r="LJ3477" s="29"/>
      <c r="LK3477" s="29"/>
      <c r="LL3477" s="29"/>
      <c r="LM3477" s="29"/>
      <c r="LN3477" s="29"/>
      <c r="LO3477" s="29"/>
      <c r="LP3477" s="29"/>
      <c r="LQ3477" s="29"/>
      <c r="LR3477" s="29"/>
      <c r="LS3477" s="29"/>
      <c r="LT3477" s="29"/>
      <c r="LU3477" s="29"/>
      <c r="LV3477" s="29"/>
      <c r="LW3477" s="29"/>
      <c r="LX3477" s="29"/>
      <c r="LY3477" s="29"/>
      <c r="LZ3477" s="29"/>
      <c r="MA3477" s="29"/>
      <c r="MB3477" s="29"/>
      <c r="MC3477" s="29"/>
      <c r="MD3477" s="29"/>
      <c r="ME3477" s="29"/>
      <c r="MF3477" s="29"/>
      <c r="MG3477" s="29"/>
      <c r="MH3477" s="29"/>
      <c r="MI3477" s="29"/>
      <c r="MJ3477" s="29"/>
      <c r="MK3477" s="29"/>
      <c r="ML3477" s="29"/>
      <c r="MM3477" s="29"/>
      <c r="MN3477" s="29"/>
      <c r="MO3477" s="29"/>
      <c r="MP3477" s="29"/>
      <c r="MQ3477" s="29"/>
      <c r="MR3477" s="29"/>
      <c r="MS3477" s="29"/>
      <c r="MT3477" s="29"/>
      <c r="MU3477" s="29"/>
      <c r="MV3477" s="29"/>
      <c r="MW3477" s="29"/>
      <c r="MX3477" s="29"/>
      <c r="MY3477" s="29"/>
      <c r="MZ3477" s="29"/>
      <c r="NA3477" s="29"/>
      <c r="NB3477" s="29"/>
      <c r="NC3477" s="29"/>
      <c r="ND3477" s="29"/>
      <c r="NE3477" s="29"/>
      <c r="NF3477" s="29"/>
      <c r="NG3477" s="29"/>
      <c r="NH3477" s="29"/>
      <c r="NI3477" s="29"/>
      <c r="NJ3477" s="29"/>
      <c r="NK3477" s="29"/>
      <c r="NL3477" s="29"/>
      <c r="NM3477" s="29"/>
      <c r="NN3477" s="29"/>
      <c r="NO3477" s="29"/>
      <c r="NP3477" s="29"/>
      <c r="NQ3477" s="29"/>
      <c r="NR3477" s="29"/>
      <c r="NS3477" s="29"/>
      <c r="NT3477" s="29"/>
      <c r="NU3477" s="29"/>
      <c r="NV3477" s="29"/>
      <c r="NW3477" s="29"/>
      <c r="NX3477" s="29"/>
      <c r="NY3477" s="29"/>
      <c r="NZ3477" s="29"/>
      <c r="OA3477" s="29"/>
      <c r="OB3477" s="29"/>
      <c r="OC3477" s="29"/>
      <c r="OD3477" s="29"/>
      <c r="OE3477" s="29"/>
      <c r="OF3477" s="29"/>
      <c r="OG3477" s="29"/>
      <c r="OH3477" s="29"/>
    </row>
    <row r="3478" spans="1:398" ht="16.5" customHeight="1">
      <c r="A3478" s="41" t="s">
        <v>8929</v>
      </c>
      <c r="B3478" s="41"/>
      <c r="C3478" s="368"/>
      <c r="D3478" s="2"/>
      <c r="E3478" s="308" t="s">
        <v>413</v>
      </c>
      <c r="F3478" s="308" t="s">
        <v>34</v>
      </c>
      <c r="G3478" s="308" t="s">
        <v>2614</v>
      </c>
      <c r="H3478" s="308">
        <v>2018</v>
      </c>
      <c r="I3478" s="308">
        <v>1</v>
      </c>
      <c r="J3478" s="308">
        <v>0</v>
      </c>
      <c r="K3478" s="308">
        <v>0</v>
      </c>
      <c r="L3478" s="16" t="s">
        <v>8940</v>
      </c>
      <c r="M3478" s="106"/>
      <c r="N3478" s="16" t="s">
        <v>2570</v>
      </c>
      <c r="O3478" s="17">
        <v>1920</v>
      </c>
      <c r="P3478" s="17">
        <v>0</v>
      </c>
      <c r="Q3478" s="17">
        <v>0</v>
      </c>
      <c r="R3478" s="18" t="s">
        <v>33</v>
      </c>
      <c r="S3478" s="19">
        <v>60</v>
      </c>
      <c r="T3478" s="19">
        <v>110</v>
      </c>
      <c r="U3478" s="244">
        <v>2</v>
      </c>
      <c r="V3478" s="19">
        <v>0</v>
      </c>
      <c r="W3478" s="310">
        <v>5.6</v>
      </c>
      <c r="X3478" s="21">
        <v>10752</v>
      </c>
      <c r="Y3478" s="22" t="s">
        <v>33</v>
      </c>
      <c r="Z3478" s="14"/>
      <c r="AA3478" s="24"/>
      <c r="AB3478" s="14"/>
      <c r="AC3478" s="14"/>
      <c r="AD3478" s="25"/>
      <c r="AE3478" s="26"/>
      <c r="AF3478" s="27"/>
      <c r="AG3478" s="309"/>
      <c r="AH3478" s="309"/>
      <c r="AI3478" s="309"/>
      <c r="AJ3478" s="309"/>
      <c r="AK3478" s="309"/>
      <c r="AL3478" s="309"/>
      <c r="AM3478" s="309"/>
      <c r="AN3478" s="309"/>
      <c r="AO3478" s="309"/>
      <c r="AP3478" s="29"/>
      <c r="AQ3478" s="29"/>
      <c r="AR3478" s="29"/>
      <c r="AS3478" s="29"/>
      <c r="AT3478" s="29"/>
      <c r="AU3478" s="29"/>
      <c r="AV3478" s="29"/>
      <c r="AW3478" s="29"/>
      <c r="AX3478" s="29"/>
      <c r="AY3478" s="29"/>
      <c r="AZ3478" s="29"/>
      <c r="BA3478" s="29"/>
      <c r="BB3478" s="29"/>
      <c r="BC3478" s="29"/>
      <c r="BD3478" s="29"/>
      <c r="BE3478" s="29"/>
      <c r="BF3478" s="29"/>
      <c r="BG3478" s="29"/>
      <c r="BH3478" s="29"/>
      <c r="BI3478" s="29"/>
      <c r="BJ3478" s="29"/>
      <c r="BK3478" s="29"/>
      <c r="BL3478" s="29"/>
      <c r="BM3478" s="29"/>
      <c r="BN3478" s="29"/>
      <c r="BO3478" s="29"/>
      <c r="BP3478" s="29"/>
      <c r="BQ3478" s="29"/>
      <c r="BR3478" s="29"/>
      <c r="BS3478" s="29"/>
      <c r="BT3478" s="29"/>
      <c r="BU3478" s="29"/>
      <c r="BV3478" s="29"/>
      <c r="BW3478" s="29"/>
      <c r="BX3478" s="29"/>
      <c r="BY3478" s="29"/>
      <c r="BZ3478" s="29"/>
      <c r="CA3478" s="29"/>
      <c r="CB3478" s="29"/>
      <c r="CC3478" s="29"/>
      <c r="CD3478" s="29"/>
      <c r="CE3478" s="29"/>
      <c r="CF3478" s="29"/>
      <c r="CG3478" s="29"/>
      <c r="CH3478" s="29"/>
      <c r="CI3478" s="29"/>
      <c r="CJ3478" s="29"/>
      <c r="CK3478" s="29"/>
      <c r="CL3478" s="29"/>
      <c r="CM3478" s="29"/>
      <c r="CN3478" s="29"/>
      <c r="CO3478" s="29"/>
      <c r="CP3478" s="29"/>
      <c r="CQ3478" s="29"/>
      <c r="CR3478" s="29"/>
      <c r="CS3478" s="29"/>
      <c r="CT3478" s="29"/>
      <c r="CU3478" s="29"/>
      <c r="CV3478" s="29"/>
      <c r="CW3478" s="29"/>
      <c r="CX3478" s="29"/>
      <c r="CY3478" s="29"/>
      <c r="CZ3478" s="29"/>
      <c r="DA3478" s="29"/>
      <c r="DB3478" s="29"/>
      <c r="DC3478" s="29"/>
      <c r="DD3478" s="29"/>
      <c r="DE3478" s="29"/>
      <c r="DF3478" s="29"/>
      <c r="DG3478" s="29"/>
      <c r="DH3478" s="29"/>
      <c r="DI3478" s="29"/>
      <c r="DJ3478" s="29"/>
      <c r="DK3478" s="29"/>
      <c r="DL3478" s="29"/>
      <c r="DM3478" s="29"/>
      <c r="DN3478" s="29"/>
      <c r="DO3478" s="29"/>
      <c r="DP3478" s="29"/>
      <c r="DQ3478" s="29"/>
      <c r="DR3478" s="29"/>
      <c r="DS3478" s="29"/>
      <c r="DT3478" s="29"/>
      <c r="DU3478" s="29"/>
      <c r="DV3478" s="29"/>
      <c r="DW3478" s="29"/>
      <c r="DX3478" s="29"/>
      <c r="DY3478" s="29"/>
      <c r="DZ3478" s="29"/>
      <c r="EA3478" s="29"/>
      <c r="EB3478" s="29"/>
      <c r="EC3478" s="29"/>
      <c r="ED3478" s="29"/>
      <c r="EE3478" s="29"/>
      <c r="EF3478" s="29"/>
      <c r="EG3478" s="29"/>
      <c r="EH3478" s="29"/>
      <c r="EI3478" s="29"/>
      <c r="EJ3478" s="29"/>
      <c r="EK3478" s="29"/>
      <c r="EL3478" s="29"/>
      <c r="EM3478" s="29"/>
      <c r="EN3478" s="29"/>
      <c r="EO3478" s="29"/>
      <c r="EP3478" s="29"/>
      <c r="EQ3478" s="29"/>
      <c r="ER3478" s="29"/>
      <c r="ES3478" s="29"/>
      <c r="ET3478" s="29"/>
      <c r="EU3478" s="29"/>
      <c r="EV3478" s="29"/>
      <c r="EW3478" s="29"/>
      <c r="EX3478" s="29"/>
      <c r="EY3478" s="29"/>
      <c r="EZ3478" s="29"/>
      <c r="FA3478" s="29"/>
      <c r="FB3478" s="29"/>
      <c r="FC3478" s="29"/>
      <c r="FD3478" s="29"/>
      <c r="FE3478" s="29"/>
      <c r="FF3478" s="29"/>
      <c r="FG3478" s="29"/>
      <c r="FH3478" s="29"/>
      <c r="FI3478" s="29"/>
      <c r="FJ3478" s="29"/>
      <c r="FK3478" s="29"/>
      <c r="FL3478" s="29"/>
      <c r="FM3478" s="29"/>
      <c r="FN3478" s="29"/>
      <c r="FO3478" s="29"/>
      <c r="FP3478" s="29"/>
      <c r="FQ3478" s="29"/>
      <c r="FR3478" s="29"/>
      <c r="FS3478" s="29"/>
      <c r="FT3478" s="29"/>
      <c r="FU3478" s="29"/>
      <c r="FV3478" s="29"/>
      <c r="FW3478" s="29"/>
      <c r="FX3478" s="29"/>
      <c r="FY3478" s="29"/>
      <c r="FZ3478" s="29"/>
      <c r="GA3478" s="29"/>
      <c r="GB3478" s="29"/>
      <c r="GC3478" s="29"/>
      <c r="GD3478" s="29"/>
      <c r="GE3478" s="29"/>
      <c r="GF3478" s="29"/>
      <c r="GG3478" s="29"/>
      <c r="GH3478" s="29"/>
      <c r="GI3478" s="29"/>
      <c r="GJ3478" s="29"/>
      <c r="GK3478" s="29"/>
      <c r="GL3478" s="29"/>
      <c r="GM3478" s="29"/>
      <c r="GN3478" s="29"/>
      <c r="GO3478" s="29"/>
      <c r="GP3478" s="29"/>
      <c r="GQ3478" s="29"/>
      <c r="GR3478" s="29"/>
      <c r="GS3478" s="29"/>
      <c r="GT3478" s="29"/>
      <c r="GU3478" s="29"/>
      <c r="GV3478" s="29"/>
      <c r="GW3478" s="29"/>
      <c r="GX3478" s="29"/>
      <c r="GY3478" s="29"/>
      <c r="GZ3478" s="29"/>
      <c r="HA3478" s="29"/>
      <c r="HB3478" s="29"/>
      <c r="HC3478" s="29"/>
      <c r="HD3478" s="29"/>
      <c r="HE3478" s="29"/>
      <c r="HF3478" s="29"/>
      <c r="HG3478" s="29"/>
      <c r="HH3478" s="29"/>
      <c r="HI3478" s="29"/>
      <c r="HJ3478" s="29"/>
      <c r="HK3478" s="29"/>
      <c r="HL3478" s="29"/>
      <c r="HM3478" s="29"/>
      <c r="HN3478" s="29"/>
      <c r="HO3478" s="29"/>
      <c r="HP3478" s="29"/>
      <c r="HQ3478" s="29"/>
      <c r="HR3478" s="29"/>
      <c r="HS3478" s="29"/>
      <c r="HT3478" s="29"/>
      <c r="HU3478" s="29"/>
      <c r="HV3478" s="29"/>
      <c r="HW3478" s="29"/>
      <c r="HX3478" s="29"/>
      <c r="HY3478" s="29"/>
      <c r="HZ3478" s="29"/>
      <c r="IA3478" s="29"/>
      <c r="IB3478" s="29"/>
      <c r="IC3478" s="29"/>
      <c r="ID3478" s="29"/>
      <c r="IE3478" s="29"/>
      <c r="IF3478" s="29"/>
      <c r="IG3478" s="29"/>
      <c r="IH3478" s="29"/>
      <c r="II3478" s="29"/>
      <c r="IJ3478" s="29"/>
      <c r="IK3478" s="29"/>
      <c r="IL3478" s="29"/>
      <c r="IM3478" s="29"/>
      <c r="IN3478" s="29"/>
      <c r="IO3478" s="29"/>
      <c r="IP3478" s="29"/>
      <c r="IQ3478" s="29"/>
      <c r="IR3478" s="29"/>
      <c r="IS3478" s="29"/>
      <c r="IT3478" s="29"/>
      <c r="IU3478" s="29"/>
      <c r="IV3478" s="29"/>
      <c r="IW3478" s="29"/>
      <c r="IX3478" s="29"/>
      <c r="IY3478" s="29"/>
      <c r="IZ3478" s="29"/>
      <c r="JA3478" s="29"/>
      <c r="JB3478" s="29"/>
      <c r="JC3478" s="29"/>
      <c r="JD3478" s="29"/>
      <c r="JE3478" s="29"/>
      <c r="JF3478" s="29"/>
      <c r="JG3478" s="29"/>
      <c r="JH3478" s="29"/>
      <c r="JI3478" s="29"/>
      <c r="JJ3478" s="29"/>
      <c r="JK3478" s="29"/>
      <c r="JL3478" s="29"/>
      <c r="JM3478" s="29"/>
      <c r="JN3478" s="29"/>
      <c r="JO3478" s="29"/>
      <c r="JP3478" s="29"/>
      <c r="JQ3478" s="29"/>
      <c r="JR3478" s="29"/>
      <c r="JS3478" s="29"/>
      <c r="JT3478" s="29"/>
      <c r="JU3478" s="29"/>
      <c r="JV3478" s="29"/>
      <c r="JW3478" s="29"/>
      <c r="JX3478" s="29"/>
      <c r="JY3478" s="29"/>
      <c r="JZ3478" s="29"/>
      <c r="KA3478" s="29"/>
      <c r="KB3478" s="29"/>
      <c r="KC3478" s="29"/>
      <c r="KD3478" s="29"/>
      <c r="KE3478" s="29"/>
      <c r="KF3478" s="29"/>
      <c r="KG3478" s="29"/>
      <c r="KH3478" s="29"/>
      <c r="KI3478" s="29"/>
      <c r="KJ3478" s="29"/>
      <c r="KK3478" s="29"/>
      <c r="KL3478" s="29"/>
      <c r="KM3478" s="29"/>
      <c r="KN3478" s="29"/>
      <c r="KO3478" s="29"/>
      <c r="KP3478" s="29"/>
      <c r="KQ3478" s="29"/>
      <c r="KR3478" s="29"/>
      <c r="KS3478" s="29"/>
      <c r="KT3478" s="29"/>
      <c r="KU3478" s="29"/>
      <c r="KV3478" s="29"/>
      <c r="KW3478" s="29"/>
      <c r="KX3478" s="29"/>
      <c r="KY3478" s="29"/>
      <c r="KZ3478" s="29"/>
      <c r="LA3478" s="29"/>
      <c r="LB3478" s="29"/>
      <c r="LC3478" s="29"/>
      <c r="LD3478" s="29"/>
      <c r="LE3478" s="29"/>
      <c r="LF3478" s="29"/>
      <c r="LG3478" s="29"/>
      <c r="LH3478" s="29"/>
      <c r="LI3478" s="29"/>
      <c r="LJ3478" s="29"/>
      <c r="LK3478" s="29"/>
      <c r="LL3478" s="29"/>
      <c r="LM3478" s="29"/>
      <c r="LN3478" s="29"/>
      <c r="LO3478" s="29"/>
      <c r="LP3478" s="29"/>
      <c r="LQ3478" s="29"/>
      <c r="LR3478" s="29"/>
      <c r="LS3478" s="29"/>
      <c r="LT3478" s="29"/>
      <c r="LU3478" s="29"/>
      <c r="LV3478" s="29"/>
      <c r="LW3478" s="29"/>
      <c r="LX3478" s="29"/>
      <c r="LY3478" s="29"/>
      <c r="LZ3478" s="29"/>
      <c r="MA3478" s="29"/>
      <c r="MB3478" s="29"/>
      <c r="MC3478" s="29"/>
      <c r="MD3478" s="29"/>
      <c r="ME3478" s="29"/>
      <c r="MF3478" s="29"/>
      <c r="MG3478" s="29"/>
      <c r="MH3478" s="29"/>
      <c r="MI3478" s="29"/>
      <c r="MJ3478" s="29"/>
      <c r="MK3478" s="29"/>
      <c r="ML3478" s="29"/>
      <c r="MM3478" s="29"/>
      <c r="MN3478" s="29"/>
      <c r="MO3478" s="29"/>
      <c r="MP3478" s="29"/>
      <c r="MQ3478" s="29"/>
      <c r="MR3478" s="29"/>
      <c r="MS3478" s="29"/>
      <c r="MT3478" s="29"/>
      <c r="MU3478" s="29"/>
      <c r="MV3478" s="29"/>
      <c r="MW3478" s="29"/>
      <c r="MX3478" s="29"/>
      <c r="MY3478" s="29"/>
      <c r="MZ3478" s="29"/>
      <c r="NA3478" s="29"/>
      <c r="NB3478" s="29"/>
      <c r="NC3478" s="29"/>
      <c r="ND3478" s="29"/>
      <c r="NE3478" s="29"/>
      <c r="NF3478" s="29"/>
      <c r="NG3478" s="29"/>
      <c r="NH3478" s="29"/>
      <c r="NI3478" s="29"/>
      <c r="NJ3478" s="29"/>
      <c r="NK3478" s="29"/>
      <c r="NL3478" s="29"/>
      <c r="NM3478" s="29"/>
      <c r="NN3478" s="29"/>
      <c r="NO3478" s="29"/>
      <c r="NP3478" s="29"/>
      <c r="NQ3478" s="29"/>
      <c r="NR3478" s="29"/>
      <c r="NS3478" s="29"/>
      <c r="NT3478" s="29"/>
      <c r="NU3478" s="29"/>
      <c r="NV3478" s="29"/>
      <c r="NW3478" s="29"/>
      <c r="NX3478" s="29"/>
      <c r="NY3478" s="29"/>
      <c r="NZ3478" s="29"/>
      <c r="OA3478" s="29"/>
      <c r="OB3478" s="29"/>
      <c r="OC3478" s="29"/>
      <c r="OD3478" s="29"/>
      <c r="OE3478" s="29"/>
      <c r="OF3478" s="29"/>
      <c r="OG3478" s="29"/>
      <c r="OH3478" s="29"/>
    </row>
    <row r="3479" spans="1:398" ht="16.5" customHeight="1">
      <c r="A3479" s="41" t="s">
        <v>8929</v>
      </c>
      <c r="B3479" s="41"/>
      <c r="C3479" s="368"/>
      <c r="D3479" s="2"/>
      <c r="E3479" s="308" t="s">
        <v>413</v>
      </c>
      <c r="F3479" s="308" t="s">
        <v>34</v>
      </c>
      <c r="G3479" s="308" t="s">
        <v>2643</v>
      </c>
      <c r="H3479" s="308">
        <v>2018</v>
      </c>
      <c r="I3479" s="308">
        <v>1</v>
      </c>
      <c r="J3479" s="308">
        <v>0</v>
      </c>
      <c r="K3479" s="308">
        <v>0</v>
      </c>
      <c r="L3479" s="16" t="s">
        <v>8943</v>
      </c>
      <c r="M3479" s="106"/>
      <c r="N3479" s="16" t="s">
        <v>2570</v>
      </c>
      <c r="O3479" s="17">
        <v>1920</v>
      </c>
      <c r="P3479" s="17">
        <v>0</v>
      </c>
      <c r="Q3479" s="17">
        <v>0</v>
      </c>
      <c r="R3479" s="18" t="s">
        <v>33</v>
      </c>
      <c r="S3479" s="19">
        <v>60</v>
      </c>
      <c r="T3479" s="19">
        <v>110</v>
      </c>
      <c r="U3479" s="244">
        <v>2</v>
      </c>
      <c r="V3479" s="19">
        <v>0</v>
      </c>
      <c r="W3479" s="310">
        <v>5.75</v>
      </c>
      <c r="X3479" s="21">
        <v>11040</v>
      </c>
      <c r="Y3479" s="22" t="s">
        <v>33</v>
      </c>
      <c r="Z3479" s="14"/>
      <c r="AA3479" s="24"/>
      <c r="AB3479" s="14"/>
      <c r="AC3479" s="14"/>
      <c r="AD3479" s="25"/>
      <c r="AE3479" s="26"/>
      <c r="AF3479" s="27"/>
      <c r="AG3479" s="309"/>
      <c r="AH3479" s="309"/>
      <c r="AI3479" s="309"/>
      <c r="AJ3479" s="309"/>
      <c r="AK3479" s="309"/>
      <c r="AL3479" s="309"/>
      <c r="AM3479" s="309"/>
      <c r="AN3479" s="309"/>
      <c r="AO3479" s="309"/>
      <c r="AP3479" s="29"/>
      <c r="AQ3479" s="29"/>
      <c r="AR3479" s="29"/>
      <c r="AS3479" s="29"/>
      <c r="AT3479" s="29"/>
      <c r="AU3479" s="29"/>
      <c r="AV3479" s="29"/>
      <c r="AW3479" s="29"/>
      <c r="AX3479" s="29"/>
      <c r="AY3479" s="29"/>
      <c r="AZ3479" s="29"/>
      <c r="BA3479" s="29"/>
      <c r="BB3479" s="29"/>
      <c r="BC3479" s="29"/>
      <c r="BD3479" s="29"/>
      <c r="BE3479" s="29"/>
      <c r="BF3479" s="29"/>
      <c r="BG3479" s="29"/>
      <c r="BH3479" s="29"/>
      <c r="BI3479" s="29"/>
      <c r="BJ3479" s="29"/>
      <c r="BK3479" s="29"/>
      <c r="BL3479" s="29"/>
      <c r="BM3479" s="29"/>
      <c r="BN3479" s="29"/>
      <c r="BO3479" s="29"/>
      <c r="BP3479" s="29"/>
      <c r="BQ3479" s="29"/>
      <c r="BR3479" s="29"/>
      <c r="BS3479" s="29"/>
      <c r="BT3479" s="29"/>
      <c r="BU3479" s="29"/>
      <c r="BV3479" s="29"/>
      <c r="BW3479" s="29"/>
      <c r="BX3479" s="29"/>
      <c r="BY3479" s="29"/>
      <c r="BZ3479" s="29"/>
      <c r="CA3479" s="29"/>
      <c r="CB3479" s="29"/>
      <c r="CC3479" s="29"/>
      <c r="CD3479" s="29"/>
      <c r="CE3479" s="29"/>
      <c r="CF3479" s="29"/>
      <c r="CG3479" s="29"/>
      <c r="CH3479" s="29"/>
      <c r="CI3479" s="29"/>
      <c r="CJ3479" s="29"/>
      <c r="CK3479" s="29"/>
      <c r="CL3479" s="29"/>
      <c r="CM3479" s="29"/>
      <c r="CN3479" s="29"/>
      <c r="CO3479" s="29"/>
      <c r="CP3479" s="29"/>
      <c r="CQ3479" s="29"/>
      <c r="CR3479" s="29"/>
      <c r="CS3479" s="29"/>
      <c r="CT3479" s="29"/>
      <c r="CU3479" s="29"/>
      <c r="CV3479" s="29"/>
      <c r="CW3479" s="29"/>
      <c r="CX3479" s="29"/>
      <c r="CY3479" s="29"/>
      <c r="CZ3479" s="29"/>
      <c r="DA3479" s="29"/>
      <c r="DB3479" s="29"/>
      <c r="DC3479" s="29"/>
      <c r="DD3479" s="29"/>
      <c r="DE3479" s="29"/>
      <c r="DF3479" s="29"/>
      <c r="DG3479" s="29"/>
      <c r="DH3479" s="29"/>
      <c r="DI3479" s="29"/>
      <c r="DJ3479" s="29"/>
      <c r="DK3479" s="29"/>
      <c r="DL3479" s="29"/>
      <c r="DM3479" s="29"/>
      <c r="DN3479" s="29"/>
      <c r="DO3479" s="29"/>
      <c r="DP3479" s="29"/>
      <c r="DQ3479" s="29"/>
      <c r="DR3479" s="29"/>
      <c r="DS3479" s="29"/>
      <c r="DT3479" s="29"/>
      <c r="DU3479" s="29"/>
      <c r="DV3479" s="29"/>
      <c r="DW3479" s="29"/>
      <c r="DX3479" s="29"/>
      <c r="DY3479" s="29"/>
      <c r="DZ3479" s="29"/>
      <c r="EA3479" s="29"/>
      <c r="EB3479" s="29"/>
      <c r="EC3479" s="29"/>
      <c r="ED3479" s="29"/>
      <c r="EE3479" s="29"/>
      <c r="EF3479" s="29"/>
      <c r="EG3479" s="29"/>
      <c r="EH3479" s="29"/>
      <c r="EI3479" s="29"/>
      <c r="EJ3479" s="29"/>
      <c r="EK3479" s="29"/>
      <c r="EL3479" s="29"/>
      <c r="EM3479" s="29"/>
      <c r="EN3479" s="29"/>
      <c r="EO3479" s="29"/>
      <c r="EP3479" s="29"/>
      <c r="EQ3479" s="29"/>
      <c r="ER3479" s="29"/>
      <c r="ES3479" s="29"/>
      <c r="ET3479" s="29"/>
      <c r="EU3479" s="29"/>
      <c r="EV3479" s="29"/>
      <c r="EW3479" s="29"/>
      <c r="EX3479" s="29"/>
      <c r="EY3479" s="29"/>
      <c r="EZ3479" s="29"/>
      <c r="FA3479" s="29"/>
      <c r="FB3479" s="29"/>
      <c r="FC3479" s="29"/>
      <c r="FD3479" s="29"/>
      <c r="FE3479" s="29"/>
      <c r="FF3479" s="29"/>
      <c r="FG3479" s="29"/>
      <c r="FH3479" s="29"/>
      <c r="FI3479" s="29"/>
      <c r="FJ3479" s="29"/>
      <c r="FK3479" s="29"/>
      <c r="FL3479" s="29"/>
      <c r="FM3479" s="29"/>
      <c r="FN3479" s="29"/>
      <c r="FO3479" s="29"/>
      <c r="FP3479" s="29"/>
      <c r="FQ3479" s="29"/>
      <c r="FR3479" s="29"/>
      <c r="FS3479" s="29"/>
      <c r="FT3479" s="29"/>
      <c r="FU3479" s="29"/>
      <c r="FV3479" s="29"/>
      <c r="FW3479" s="29"/>
      <c r="FX3479" s="29"/>
      <c r="FY3479" s="29"/>
      <c r="FZ3479" s="29"/>
      <c r="GA3479" s="29"/>
      <c r="GB3479" s="29"/>
      <c r="GC3479" s="29"/>
      <c r="GD3479" s="29"/>
      <c r="GE3479" s="29"/>
      <c r="GF3479" s="29"/>
      <c r="GG3479" s="29"/>
      <c r="GH3479" s="29"/>
      <c r="GI3479" s="29"/>
      <c r="GJ3479" s="29"/>
      <c r="GK3479" s="29"/>
      <c r="GL3479" s="29"/>
      <c r="GM3479" s="29"/>
      <c r="GN3479" s="29"/>
      <c r="GO3479" s="29"/>
      <c r="GP3479" s="29"/>
      <c r="GQ3479" s="29"/>
      <c r="GR3479" s="29"/>
      <c r="GS3479" s="29"/>
      <c r="GT3479" s="29"/>
      <c r="GU3479" s="29"/>
      <c r="GV3479" s="29"/>
      <c r="GW3479" s="29"/>
      <c r="GX3479" s="29"/>
      <c r="GY3479" s="29"/>
      <c r="GZ3479" s="29"/>
      <c r="HA3479" s="29"/>
      <c r="HB3479" s="29"/>
      <c r="HC3479" s="29"/>
      <c r="HD3479" s="29"/>
      <c r="HE3479" s="29"/>
      <c r="HF3479" s="29"/>
      <c r="HG3479" s="29"/>
      <c r="HH3479" s="29"/>
      <c r="HI3479" s="29"/>
      <c r="HJ3479" s="29"/>
      <c r="HK3479" s="29"/>
      <c r="HL3479" s="29"/>
      <c r="HM3479" s="29"/>
      <c r="HN3479" s="29"/>
      <c r="HO3479" s="29"/>
      <c r="HP3479" s="29"/>
      <c r="HQ3479" s="29"/>
      <c r="HR3479" s="29"/>
      <c r="HS3479" s="29"/>
      <c r="HT3479" s="29"/>
      <c r="HU3479" s="29"/>
      <c r="HV3479" s="29"/>
      <c r="HW3479" s="29"/>
      <c r="HX3479" s="29"/>
      <c r="HY3479" s="29"/>
      <c r="HZ3479" s="29"/>
      <c r="IA3479" s="29"/>
      <c r="IB3479" s="29"/>
      <c r="IC3479" s="29"/>
      <c r="ID3479" s="29"/>
      <c r="IE3479" s="29"/>
      <c r="IF3479" s="29"/>
      <c r="IG3479" s="29"/>
      <c r="IH3479" s="29"/>
      <c r="II3479" s="29"/>
      <c r="IJ3479" s="29"/>
      <c r="IK3479" s="29"/>
      <c r="IL3479" s="29"/>
      <c r="IM3479" s="29"/>
      <c r="IN3479" s="29"/>
      <c r="IO3479" s="29"/>
      <c r="IP3479" s="29"/>
      <c r="IQ3479" s="29"/>
      <c r="IR3479" s="29"/>
      <c r="IS3479" s="29"/>
      <c r="IT3479" s="29"/>
      <c r="IU3479" s="29"/>
      <c r="IV3479" s="29"/>
      <c r="IW3479" s="29"/>
      <c r="IX3479" s="29"/>
      <c r="IY3479" s="29"/>
      <c r="IZ3479" s="29"/>
      <c r="JA3479" s="29"/>
      <c r="JB3479" s="29"/>
      <c r="JC3479" s="29"/>
      <c r="JD3479" s="29"/>
      <c r="JE3479" s="29"/>
      <c r="JF3479" s="29"/>
      <c r="JG3479" s="29"/>
      <c r="JH3479" s="29"/>
      <c r="JI3479" s="29"/>
      <c r="JJ3479" s="29"/>
      <c r="JK3479" s="29"/>
      <c r="JL3479" s="29"/>
      <c r="JM3479" s="29"/>
      <c r="JN3479" s="29"/>
      <c r="JO3479" s="29"/>
      <c r="JP3479" s="29"/>
      <c r="JQ3479" s="29"/>
      <c r="JR3479" s="29"/>
      <c r="JS3479" s="29"/>
      <c r="JT3479" s="29"/>
      <c r="JU3479" s="29"/>
      <c r="JV3479" s="29"/>
      <c r="JW3479" s="29"/>
      <c r="JX3479" s="29"/>
      <c r="JY3479" s="29"/>
      <c r="JZ3479" s="29"/>
      <c r="KA3479" s="29"/>
      <c r="KB3479" s="29"/>
      <c r="KC3479" s="29"/>
      <c r="KD3479" s="29"/>
      <c r="KE3479" s="29"/>
      <c r="KF3479" s="29"/>
      <c r="KG3479" s="29"/>
      <c r="KH3479" s="29"/>
      <c r="KI3479" s="29"/>
      <c r="KJ3479" s="29"/>
      <c r="KK3479" s="29"/>
      <c r="KL3479" s="29"/>
      <c r="KM3479" s="29"/>
      <c r="KN3479" s="29"/>
      <c r="KO3479" s="29"/>
      <c r="KP3479" s="29"/>
      <c r="KQ3479" s="29"/>
      <c r="KR3479" s="29"/>
      <c r="KS3479" s="29"/>
      <c r="KT3479" s="29"/>
      <c r="KU3479" s="29"/>
      <c r="KV3479" s="29"/>
      <c r="KW3479" s="29"/>
      <c r="KX3479" s="29"/>
      <c r="KY3479" s="29"/>
      <c r="KZ3479" s="29"/>
      <c r="LA3479" s="29"/>
      <c r="LB3479" s="29"/>
      <c r="LC3479" s="29"/>
      <c r="LD3479" s="29"/>
      <c r="LE3479" s="29"/>
      <c r="LF3479" s="29"/>
      <c r="LG3479" s="29"/>
      <c r="LH3479" s="29"/>
      <c r="LI3479" s="29"/>
      <c r="LJ3479" s="29"/>
      <c r="LK3479" s="29"/>
      <c r="LL3479" s="29"/>
      <c r="LM3479" s="29"/>
      <c r="LN3479" s="29"/>
      <c r="LO3479" s="29"/>
      <c r="LP3479" s="29"/>
      <c r="LQ3479" s="29"/>
      <c r="LR3479" s="29"/>
      <c r="LS3479" s="29"/>
      <c r="LT3479" s="29"/>
      <c r="LU3479" s="29"/>
      <c r="LV3479" s="29"/>
      <c r="LW3479" s="29"/>
      <c r="LX3479" s="29"/>
      <c r="LY3479" s="29"/>
      <c r="LZ3479" s="29"/>
      <c r="MA3479" s="29"/>
      <c r="MB3479" s="29"/>
      <c r="MC3479" s="29"/>
      <c r="MD3479" s="29"/>
      <c r="ME3479" s="29"/>
      <c r="MF3479" s="29"/>
      <c r="MG3479" s="29"/>
      <c r="MH3479" s="29"/>
      <c r="MI3479" s="29"/>
      <c r="MJ3479" s="29"/>
      <c r="MK3479" s="29"/>
      <c r="ML3479" s="29"/>
      <c r="MM3479" s="29"/>
      <c r="MN3479" s="29"/>
      <c r="MO3479" s="29"/>
      <c r="MP3479" s="29"/>
      <c r="MQ3479" s="29"/>
      <c r="MR3479" s="29"/>
      <c r="MS3479" s="29"/>
      <c r="MT3479" s="29"/>
      <c r="MU3479" s="29"/>
      <c r="MV3479" s="29"/>
      <c r="MW3479" s="29"/>
      <c r="MX3479" s="29"/>
      <c r="MY3479" s="29"/>
      <c r="MZ3479" s="29"/>
      <c r="NA3479" s="29"/>
      <c r="NB3479" s="29"/>
      <c r="NC3479" s="29"/>
      <c r="ND3479" s="29"/>
      <c r="NE3479" s="29"/>
      <c r="NF3479" s="29"/>
      <c r="NG3479" s="29"/>
      <c r="NH3479" s="29"/>
      <c r="NI3479" s="29"/>
      <c r="NJ3479" s="29"/>
      <c r="NK3479" s="29"/>
      <c r="NL3479" s="29"/>
      <c r="NM3479" s="29"/>
      <c r="NN3479" s="29"/>
      <c r="NO3479" s="29"/>
      <c r="NP3479" s="29"/>
      <c r="NQ3479" s="29"/>
      <c r="NR3479" s="29"/>
      <c r="NS3479" s="29"/>
      <c r="NT3479" s="29"/>
      <c r="NU3479" s="29"/>
      <c r="NV3479" s="29"/>
      <c r="NW3479" s="29"/>
      <c r="NX3479" s="29"/>
      <c r="NY3479" s="29"/>
      <c r="NZ3479" s="29"/>
      <c r="OA3479" s="29"/>
      <c r="OB3479" s="29"/>
      <c r="OC3479" s="29"/>
      <c r="OD3479" s="29"/>
      <c r="OE3479" s="29"/>
      <c r="OF3479" s="29"/>
      <c r="OG3479" s="29"/>
      <c r="OH3479" s="29"/>
    </row>
    <row r="3480" spans="1:398" ht="16.5" customHeight="1">
      <c r="A3480" s="41" t="s">
        <v>8929</v>
      </c>
      <c r="B3480" s="41"/>
      <c r="C3480" s="368"/>
      <c r="D3480" s="2"/>
      <c r="E3480" s="308" t="s">
        <v>413</v>
      </c>
      <c r="F3480" s="308" t="s">
        <v>34</v>
      </c>
      <c r="G3480" s="308" t="s">
        <v>2643</v>
      </c>
      <c r="H3480" s="308">
        <v>2018</v>
      </c>
      <c r="I3480" s="308">
        <v>1</v>
      </c>
      <c r="J3480" s="308">
        <v>0</v>
      </c>
      <c r="K3480" s="308">
        <v>0</v>
      </c>
      <c r="L3480" s="16" t="s">
        <v>2644</v>
      </c>
      <c r="M3480" s="106"/>
      <c r="N3480" s="16" t="s">
        <v>2570</v>
      </c>
      <c r="O3480" s="17">
        <v>1920</v>
      </c>
      <c r="P3480" s="17">
        <v>0</v>
      </c>
      <c r="Q3480" s="17">
        <v>0</v>
      </c>
      <c r="R3480" s="18" t="s">
        <v>33</v>
      </c>
      <c r="S3480" s="19">
        <v>60</v>
      </c>
      <c r="T3480" s="19">
        <v>110</v>
      </c>
      <c r="U3480" s="244">
        <v>2</v>
      </c>
      <c r="V3480" s="19">
        <v>0</v>
      </c>
      <c r="W3480" s="310">
        <v>5.75</v>
      </c>
      <c r="X3480" s="21">
        <v>11040</v>
      </c>
      <c r="Y3480" s="22" t="s">
        <v>33</v>
      </c>
      <c r="Z3480" s="14"/>
      <c r="AA3480" s="24"/>
      <c r="AB3480" s="14"/>
      <c r="AC3480" s="14"/>
      <c r="AD3480" s="25"/>
      <c r="AE3480" s="26"/>
      <c r="AF3480" s="27"/>
      <c r="AG3480" s="309"/>
      <c r="AH3480" s="309"/>
      <c r="AI3480" s="309"/>
      <c r="AJ3480" s="309"/>
      <c r="AK3480" s="309"/>
      <c r="AL3480" s="309"/>
      <c r="AM3480" s="309"/>
      <c r="AN3480" s="309"/>
      <c r="AO3480" s="309"/>
      <c r="AP3480" s="29"/>
      <c r="AQ3480" s="29"/>
      <c r="AR3480" s="29"/>
      <c r="AS3480" s="29"/>
      <c r="AT3480" s="29"/>
      <c r="AU3480" s="29"/>
      <c r="AV3480" s="29"/>
      <c r="AW3480" s="29"/>
      <c r="AX3480" s="29"/>
      <c r="AY3480" s="29"/>
      <c r="AZ3480" s="29"/>
      <c r="BA3480" s="29"/>
      <c r="BB3480" s="29"/>
      <c r="BC3480" s="29"/>
      <c r="BD3480" s="29"/>
      <c r="BE3480" s="29"/>
      <c r="BF3480" s="29"/>
      <c r="BG3480" s="29"/>
      <c r="BH3480" s="29"/>
      <c r="BI3480" s="29"/>
      <c r="BJ3480" s="29"/>
      <c r="BK3480" s="29"/>
      <c r="BL3480" s="29"/>
      <c r="BM3480" s="29"/>
      <c r="BN3480" s="29"/>
      <c r="BO3480" s="29"/>
      <c r="BP3480" s="29"/>
      <c r="BQ3480" s="29"/>
      <c r="BR3480" s="29"/>
      <c r="BS3480" s="29"/>
      <c r="BT3480" s="29"/>
      <c r="BU3480" s="29"/>
      <c r="BV3480" s="29"/>
      <c r="BW3480" s="29"/>
      <c r="BX3480" s="29"/>
      <c r="BY3480" s="29"/>
      <c r="BZ3480" s="29"/>
      <c r="CA3480" s="29"/>
      <c r="CB3480" s="29"/>
      <c r="CC3480" s="29"/>
      <c r="CD3480" s="29"/>
      <c r="CE3480" s="29"/>
      <c r="CF3480" s="29"/>
      <c r="CG3480" s="29"/>
      <c r="CH3480" s="29"/>
      <c r="CI3480" s="29"/>
      <c r="CJ3480" s="29"/>
      <c r="CK3480" s="29"/>
      <c r="CL3480" s="29"/>
      <c r="CM3480" s="29"/>
      <c r="CN3480" s="29"/>
      <c r="CO3480" s="29"/>
      <c r="CP3480" s="29"/>
      <c r="CQ3480" s="29"/>
      <c r="CR3480" s="29"/>
      <c r="CS3480" s="29"/>
      <c r="CT3480" s="29"/>
      <c r="CU3480" s="29"/>
      <c r="CV3480" s="29"/>
      <c r="CW3480" s="29"/>
      <c r="CX3480" s="29"/>
      <c r="CY3480" s="29"/>
      <c r="CZ3480" s="29"/>
      <c r="DA3480" s="29"/>
      <c r="DB3480" s="29"/>
      <c r="DC3480" s="29"/>
      <c r="DD3480" s="29"/>
      <c r="DE3480" s="29"/>
      <c r="DF3480" s="29"/>
      <c r="DG3480" s="29"/>
      <c r="DH3480" s="29"/>
      <c r="DI3480" s="29"/>
      <c r="DJ3480" s="29"/>
      <c r="DK3480" s="29"/>
      <c r="DL3480" s="29"/>
      <c r="DM3480" s="29"/>
      <c r="DN3480" s="29"/>
      <c r="DO3480" s="29"/>
      <c r="DP3480" s="29"/>
      <c r="DQ3480" s="29"/>
      <c r="DR3480" s="29"/>
      <c r="DS3480" s="29"/>
      <c r="DT3480" s="29"/>
      <c r="DU3480" s="29"/>
      <c r="DV3480" s="29"/>
      <c r="DW3480" s="29"/>
      <c r="DX3480" s="29"/>
      <c r="DY3480" s="29"/>
      <c r="DZ3480" s="29"/>
      <c r="EA3480" s="29"/>
      <c r="EB3480" s="29"/>
      <c r="EC3480" s="29"/>
      <c r="ED3480" s="29"/>
      <c r="EE3480" s="29"/>
      <c r="EF3480" s="29"/>
      <c r="EG3480" s="29"/>
      <c r="EH3480" s="29"/>
      <c r="EI3480" s="29"/>
      <c r="EJ3480" s="29"/>
      <c r="EK3480" s="29"/>
      <c r="EL3480" s="29"/>
      <c r="EM3480" s="29"/>
      <c r="EN3480" s="29"/>
      <c r="EO3480" s="29"/>
      <c r="EP3480" s="29"/>
      <c r="EQ3480" s="29"/>
      <c r="ER3480" s="29"/>
      <c r="ES3480" s="29"/>
      <c r="ET3480" s="29"/>
      <c r="EU3480" s="29"/>
      <c r="EV3480" s="29"/>
      <c r="EW3480" s="29"/>
      <c r="EX3480" s="29"/>
      <c r="EY3480" s="29"/>
      <c r="EZ3480" s="29"/>
      <c r="FA3480" s="29"/>
      <c r="FB3480" s="29"/>
      <c r="FC3480" s="29"/>
      <c r="FD3480" s="29"/>
      <c r="FE3480" s="29"/>
      <c r="FF3480" s="29"/>
      <c r="FG3480" s="29"/>
      <c r="FH3480" s="29"/>
      <c r="FI3480" s="29"/>
      <c r="FJ3480" s="29"/>
      <c r="FK3480" s="29"/>
      <c r="FL3480" s="29"/>
      <c r="FM3480" s="29"/>
      <c r="FN3480" s="29"/>
      <c r="FO3480" s="29"/>
      <c r="FP3480" s="29"/>
      <c r="FQ3480" s="29"/>
      <c r="FR3480" s="29"/>
      <c r="FS3480" s="29"/>
      <c r="FT3480" s="29"/>
      <c r="FU3480" s="29"/>
      <c r="FV3480" s="29"/>
      <c r="FW3480" s="29"/>
      <c r="FX3480" s="29"/>
      <c r="FY3480" s="29"/>
      <c r="FZ3480" s="29"/>
      <c r="GA3480" s="29"/>
      <c r="GB3480" s="29"/>
      <c r="GC3480" s="29"/>
      <c r="GD3480" s="29"/>
      <c r="GE3480" s="29"/>
      <c r="GF3480" s="29"/>
      <c r="GG3480" s="29"/>
      <c r="GH3480" s="29"/>
      <c r="GI3480" s="29"/>
      <c r="GJ3480" s="29"/>
      <c r="GK3480" s="29"/>
      <c r="GL3480" s="29"/>
      <c r="GM3480" s="29"/>
      <c r="GN3480" s="29"/>
      <c r="GO3480" s="29"/>
      <c r="GP3480" s="29"/>
      <c r="GQ3480" s="29"/>
      <c r="GR3480" s="29"/>
      <c r="GS3480" s="29"/>
      <c r="GT3480" s="29"/>
      <c r="GU3480" s="29"/>
      <c r="GV3480" s="29"/>
      <c r="GW3480" s="29"/>
      <c r="GX3480" s="29"/>
      <c r="GY3480" s="29"/>
      <c r="GZ3480" s="29"/>
      <c r="HA3480" s="29"/>
      <c r="HB3480" s="29"/>
      <c r="HC3480" s="29"/>
      <c r="HD3480" s="29"/>
      <c r="HE3480" s="29"/>
      <c r="HF3480" s="29"/>
      <c r="HG3480" s="29"/>
      <c r="HH3480" s="29"/>
      <c r="HI3480" s="29"/>
      <c r="HJ3480" s="29"/>
      <c r="HK3480" s="29"/>
      <c r="HL3480" s="29"/>
      <c r="HM3480" s="29"/>
      <c r="HN3480" s="29"/>
      <c r="HO3480" s="29"/>
      <c r="HP3480" s="29"/>
      <c r="HQ3480" s="29"/>
      <c r="HR3480" s="29"/>
      <c r="HS3480" s="29"/>
      <c r="HT3480" s="29"/>
      <c r="HU3480" s="29"/>
      <c r="HV3480" s="29"/>
      <c r="HW3480" s="29"/>
      <c r="HX3480" s="29"/>
      <c r="HY3480" s="29"/>
      <c r="HZ3480" s="29"/>
      <c r="IA3480" s="29"/>
      <c r="IB3480" s="29"/>
      <c r="IC3480" s="29"/>
      <c r="ID3480" s="29"/>
      <c r="IE3480" s="29"/>
      <c r="IF3480" s="29"/>
      <c r="IG3480" s="29"/>
      <c r="IH3480" s="29"/>
      <c r="II3480" s="29"/>
      <c r="IJ3480" s="29"/>
      <c r="IK3480" s="29"/>
      <c r="IL3480" s="29"/>
      <c r="IM3480" s="29"/>
      <c r="IN3480" s="29"/>
      <c r="IO3480" s="29"/>
      <c r="IP3480" s="29"/>
      <c r="IQ3480" s="29"/>
      <c r="IR3480" s="29"/>
      <c r="IS3480" s="29"/>
      <c r="IT3480" s="29"/>
      <c r="IU3480" s="29"/>
      <c r="IV3480" s="29"/>
      <c r="IW3480" s="29"/>
      <c r="IX3480" s="29"/>
      <c r="IY3480" s="29"/>
      <c r="IZ3480" s="29"/>
      <c r="JA3480" s="29"/>
      <c r="JB3480" s="29"/>
      <c r="JC3480" s="29"/>
      <c r="JD3480" s="29"/>
      <c r="JE3480" s="29"/>
      <c r="JF3480" s="29"/>
      <c r="JG3480" s="29"/>
      <c r="JH3480" s="29"/>
      <c r="JI3480" s="29"/>
      <c r="JJ3480" s="29"/>
      <c r="JK3480" s="29"/>
      <c r="JL3480" s="29"/>
      <c r="JM3480" s="29"/>
      <c r="JN3480" s="29"/>
      <c r="JO3480" s="29"/>
      <c r="JP3480" s="29"/>
      <c r="JQ3480" s="29"/>
      <c r="JR3480" s="29"/>
      <c r="JS3480" s="29"/>
      <c r="JT3480" s="29"/>
      <c r="JU3480" s="29"/>
      <c r="JV3480" s="29"/>
      <c r="JW3480" s="29"/>
      <c r="JX3480" s="29"/>
      <c r="JY3480" s="29"/>
      <c r="JZ3480" s="29"/>
      <c r="KA3480" s="29"/>
      <c r="KB3480" s="29"/>
      <c r="KC3480" s="29"/>
      <c r="KD3480" s="29"/>
      <c r="KE3480" s="29"/>
      <c r="KF3480" s="29"/>
      <c r="KG3480" s="29"/>
      <c r="KH3480" s="29"/>
      <c r="KI3480" s="29"/>
      <c r="KJ3480" s="29"/>
      <c r="KK3480" s="29"/>
      <c r="KL3480" s="29"/>
      <c r="KM3480" s="29"/>
      <c r="KN3480" s="29"/>
      <c r="KO3480" s="29"/>
      <c r="KP3480" s="29"/>
      <c r="KQ3480" s="29"/>
      <c r="KR3480" s="29"/>
      <c r="KS3480" s="29"/>
      <c r="KT3480" s="29"/>
      <c r="KU3480" s="29"/>
      <c r="KV3480" s="29"/>
      <c r="KW3480" s="29"/>
      <c r="KX3480" s="29"/>
      <c r="KY3480" s="29"/>
      <c r="KZ3480" s="29"/>
      <c r="LA3480" s="29"/>
      <c r="LB3480" s="29"/>
      <c r="LC3480" s="29"/>
      <c r="LD3480" s="29"/>
      <c r="LE3480" s="29"/>
      <c r="LF3480" s="29"/>
      <c r="LG3480" s="29"/>
      <c r="LH3480" s="29"/>
      <c r="LI3480" s="29"/>
      <c r="LJ3480" s="29"/>
      <c r="LK3480" s="29"/>
      <c r="LL3480" s="29"/>
      <c r="LM3480" s="29"/>
      <c r="LN3480" s="29"/>
      <c r="LO3480" s="29"/>
      <c r="LP3480" s="29"/>
      <c r="LQ3480" s="29"/>
      <c r="LR3480" s="29"/>
      <c r="LS3480" s="29"/>
      <c r="LT3480" s="29"/>
      <c r="LU3480" s="29"/>
      <c r="LV3480" s="29"/>
      <c r="LW3480" s="29"/>
      <c r="LX3480" s="29"/>
      <c r="LY3480" s="29"/>
      <c r="LZ3480" s="29"/>
      <c r="MA3480" s="29"/>
      <c r="MB3480" s="29"/>
      <c r="MC3480" s="29"/>
      <c r="MD3480" s="29"/>
      <c r="ME3480" s="29"/>
      <c r="MF3480" s="29"/>
      <c r="MG3480" s="29"/>
      <c r="MH3480" s="29"/>
      <c r="MI3480" s="29"/>
      <c r="MJ3480" s="29"/>
      <c r="MK3480" s="29"/>
      <c r="ML3480" s="29"/>
      <c r="MM3480" s="29"/>
      <c r="MN3480" s="29"/>
      <c r="MO3480" s="29"/>
      <c r="MP3480" s="29"/>
      <c r="MQ3480" s="29"/>
      <c r="MR3480" s="29"/>
      <c r="MS3480" s="29"/>
      <c r="MT3480" s="29"/>
      <c r="MU3480" s="29"/>
      <c r="MV3480" s="29"/>
      <c r="MW3480" s="29"/>
      <c r="MX3480" s="29"/>
      <c r="MY3480" s="29"/>
      <c r="MZ3480" s="29"/>
      <c r="NA3480" s="29"/>
      <c r="NB3480" s="29"/>
      <c r="NC3480" s="29"/>
      <c r="ND3480" s="29"/>
      <c r="NE3480" s="29"/>
      <c r="NF3480" s="29"/>
      <c r="NG3480" s="29"/>
      <c r="NH3480" s="29"/>
      <c r="NI3480" s="29"/>
      <c r="NJ3480" s="29"/>
      <c r="NK3480" s="29"/>
      <c r="NL3480" s="29"/>
      <c r="NM3480" s="29"/>
      <c r="NN3480" s="29"/>
      <c r="NO3480" s="29"/>
      <c r="NP3480" s="29"/>
      <c r="NQ3480" s="29"/>
      <c r="NR3480" s="29"/>
      <c r="NS3480" s="29"/>
      <c r="NT3480" s="29"/>
      <c r="NU3480" s="29"/>
      <c r="NV3480" s="29"/>
      <c r="NW3480" s="29"/>
      <c r="NX3480" s="29"/>
      <c r="NY3480" s="29"/>
      <c r="NZ3480" s="29"/>
      <c r="OA3480" s="29"/>
      <c r="OB3480" s="29"/>
      <c r="OC3480" s="29"/>
      <c r="OD3480" s="29"/>
      <c r="OE3480" s="29"/>
      <c r="OF3480" s="29"/>
      <c r="OG3480" s="29"/>
      <c r="OH3480" s="29"/>
    </row>
    <row r="3481" spans="1:398" ht="16.5" customHeight="1">
      <c r="A3481" s="41" t="s">
        <v>8929</v>
      </c>
      <c r="B3481" s="41"/>
      <c r="C3481" s="368"/>
      <c r="D3481" s="2"/>
      <c r="E3481" s="308" t="s">
        <v>413</v>
      </c>
      <c r="F3481" s="308" t="s">
        <v>34</v>
      </c>
      <c r="G3481" s="308" t="s">
        <v>2643</v>
      </c>
      <c r="H3481" s="308">
        <v>2018</v>
      </c>
      <c r="I3481" s="308">
        <v>1</v>
      </c>
      <c r="J3481" s="308">
        <v>0</v>
      </c>
      <c r="K3481" s="308">
        <v>0</v>
      </c>
      <c r="L3481" s="16" t="s">
        <v>2645</v>
      </c>
      <c r="M3481" s="106"/>
      <c r="N3481" s="16" t="s">
        <v>2570</v>
      </c>
      <c r="O3481" s="17">
        <v>1920</v>
      </c>
      <c r="P3481" s="17">
        <v>0</v>
      </c>
      <c r="Q3481" s="17">
        <v>0</v>
      </c>
      <c r="R3481" s="18" t="s">
        <v>33</v>
      </c>
      <c r="S3481" s="19">
        <v>60</v>
      </c>
      <c r="T3481" s="19">
        <v>110</v>
      </c>
      <c r="U3481" s="244">
        <v>2</v>
      </c>
      <c r="V3481" s="19">
        <v>0</v>
      </c>
      <c r="W3481" s="310">
        <v>5.75</v>
      </c>
      <c r="X3481" s="21">
        <v>11040</v>
      </c>
      <c r="Y3481" s="22" t="s">
        <v>33</v>
      </c>
      <c r="Z3481" s="14"/>
      <c r="AA3481" s="24"/>
      <c r="AB3481" s="14"/>
      <c r="AC3481" s="14"/>
      <c r="AD3481" s="25"/>
      <c r="AE3481" s="26"/>
      <c r="AF3481" s="27"/>
      <c r="AG3481" s="309"/>
      <c r="AH3481" s="309"/>
      <c r="AI3481" s="309"/>
      <c r="AJ3481" s="309"/>
      <c r="AK3481" s="309"/>
      <c r="AL3481" s="309"/>
      <c r="AM3481" s="309"/>
      <c r="AN3481" s="309"/>
      <c r="AO3481" s="309"/>
      <c r="AP3481" s="29"/>
      <c r="AQ3481" s="29"/>
      <c r="AR3481" s="29"/>
      <c r="AS3481" s="29"/>
      <c r="AT3481" s="29"/>
      <c r="AU3481" s="29"/>
      <c r="AV3481" s="29"/>
      <c r="AW3481" s="29"/>
      <c r="AX3481" s="29"/>
      <c r="AY3481" s="29"/>
      <c r="AZ3481" s="29"/>
      <c r="BA3481" s="29"/>
      <c r="BB3481" s="29"/>
      <c r="BC3481" s="29"/>
      <c r="BD3481" s="29"/>
      <c r="BE3481" s="29"/>
      <c r="BF3481" s="29"/>
      <c r="BG3481" s="29"/>
      <c r="BH3481" s="29"/>
      <c r="BI3481" s="29"/>
      <c r="BJ3481" s="29"/>
      <c r="BK3481" s="29"/>
      <c r="BL3481" s="29"/>
      <c r="BM3481" s="29"/>
      <c r="BN3481" s="29"/>
      <c r="BO3481" s="29"/>
      <c r="BP3481" s="29"/>
      <c r="BQ3481" s="29"/>
      <c r="BR3481" s="29"/>
      <c r="BS3481" s="29"/>
      <c r="BT3481" s="29"/>
      <c r="BU3481" s="29"/>
      <c r="BV3481" s="29"/>
      <c r="BW3481" s="29"/>
      <c r="BX3481" s="29"/>
      <c r="BY3481" s="29"/>
      <c r="BZ3481" s="29"/>
      <c r="CA3481" s="29"/>
      <c r="CB3481" s="29"/>
      <c r="CC3481" s="29"/>
      <c r="CD3481" s="29"/>
      <c r="CE3481" s="29"/>
      <c r="CF3481" s="29"/>
      <c r="CG3481" s="29"/>
      <c r="CH3481" s="29"/>
      <c r="CI3481" s="29"/>
      <c r="CJ3481" s="29"/>
      <c r="CK3481" s="29"/>
      <c r="CL3481" s="29"/>
      <c r="CM3481" s="29"/>
      <c r="CN3481" s="29"/>
      <c r="CO3481" s="29"/>
      <c r="CP3481" s="29"/>
      <c r="CQ3481" s="29"/>
      <c r="CR3481" s="29"/>
      <c r="CS3481" s="29"/>
      <c r="CT3481" s="29"/>
      <c r="CU3481" s="29"/>
      <c r="CV3481" s="29"/>
      <c r="CW3481" s="29"/>
      <c r="CX3481" s="29"/>
      <c r="CY3481" s="29"/>
      <c r="CZ3481" s="29"/>
      <c r="DA3481" s="29"/>
      <c r="DB3481" s="29"/>
      <c r="DC3481" s="29"/>
      <c r="DD3481" s="29"/>
      <c r="DE3481" s="29"/>
      <c r="DF3481" s="29"/>
      <c r="DG3481" s="29"/>
      <c r="DH3481" s="29"/>
      <c r="DI3481" s="29"/>
      <c r="DJ3481" s="29"/>
      <c r="DK3481" s="29"/>
      <c r="DL3481" s="29"/>
      <c r="DM3481" s="29"/>
      <c r="DN3481" s="29"/>
      <c r="DO3481" s="29"/>
      <c r="DP3481" s="29"/>
      <c r="DQ3481" s="29"/>
      <c r="DR3481" s="29"/>
      <c r="DS3481" s="29"/>
      <c r="DT3481" s="29"/>
      <c r="DU3481" s="29"/>
      <c r="DV3481" s="29"/>
      <c r="DW3481" s="29"/>
      <c r="DX3481" s="29"/>
      <c r="DY3481" s="29"/>
      <c r="DZ3481" s="29"/>
      <c r="EA3481" s="29"/>
      <c r="EB3481" s="29"/>
      <c r="EC3481" s="29"/>
      <c r="ED3481" s="29"/>
      <c r="EE3481" s="29"/>
      <c r="EF3481" s="29"/>
      <c r="EG3481" s="29"/>
      <c r="EH3481" s="29"/>
      <c r="EI3481" s="29"/>
      <c r="EJ3481" s="29"/>
      <c r="EK3481" s="29"/>
      <c r="EL3481" s="29"/>
      <c r="EM3481" s="29"/>
      <c r="EN3481" s="29"/>
      <c r="EO3481" s="29"/>
      <c r="EP3481" s="29"/>
      <c r="EQ3481" s="29"/>
      <c r="ER3481" s="29"/>
      <c r="ES3481" s="29"/>
      <c r="ET3481" s="29"/>
      <c r="EU3481" s="29"/>
      <c r="EV3481" s="29"/>
      <c r="EW3481" s="29"/>
      <c r="EX3481" s="29"/>
      <c r="EY3481" s="29"/>
      <c r="EZ3481" s="29"/>
      <c r="FA3481" s="29"/>
      <c r="FB3481" s="29"/>
      <c r="FC3481" s="29"/>
      <c r="FD3481" s="29"/>
      <c r="FE3481" s="29"/>
      <c r="FF3481" s="29"/>
      <c r="FG3481" s="29"/>
      <c r="FH3481" s="29"/>
      <c r="FI3481" s="29"/>
      <c r="FJ3481" s="29"/>
      <c r="FK3481" s="29"/>
      <c r="FL3481" s="29"/>
      <c r="FM3481" s="29"/>
      <c r="FN3481" s="29"/>
      <c r="FO3481" s="29"/>
      <c r="FP3481" s="29"/>
      <c r="FQ3481" s="29"/>
      <c r="FR3481" s="29"/>
      <c r="FS3481" s="29"/>
      <c r="FT3481" s="29"/>
      <c r="FU3481" s="29"/>
      <c r="FV3481" s="29"/>
      <c r="FW3481" s="29"/>
      <c r="FX3481" s="29"/>
      <c r="FY3481" s="29"/>
      <c r="FZ3481" s="29"/>
      <c r="GA3481" s="29"/>
      <c r="GB3481" s="29"/>
      <c r="GC3481" s="29"/>
      <c r="GD3481" s="29"/>
      <c r="GE3481" s="29"/>
      <c r="GF3481" s="29"/>
      <c r="GG3481" s="29"/>
      <c r="GH3481" s="29"/>
      <c r="GI3481" s="29"/>
      <c r="GJ3481" s="29"/>
      <c r="GK3481" s="29"/>
      <c r="GL3481" s="29"/>
      <c r="GM3481" s="29"/>
      <c r="GN3481" s="29"/>
      <c r="GO3481" s="29"/>
      <c r="GP3481" s="29"/>
      <c r="GQ3481" s="29"/>
      <c r="GR3481" s="29"/>
      <c r="GS3481" s="29"/>
      <c r="GT3481" s="29"/>
      <c r="GU3481" s="29"/>
      <c r="GV3481" s="29"/>
      <c r="GW3481" s="29"/>
      <c r="GX3481" s="29"/>
      <c r="GY3481" s="29"/>
      <c r="GZ3481" s="29"/>
      <c r="HA3481" s="29"/>
      <c r="HB3481" s="29"/>
      <c r="HC3481" s="29"/>
      <c r="HD3481" s="29"/>
      <c r="HE3481" s="29"/>
      <c r="HF3481" s="29"/>
      <c r="HG3481" s="29"/>
      <c r="HH3481" s="29"/>
      <c r="HI3481" s="29"/>
      <c r="HJ3481" s="29"/>
      <c r="HK3481" s="29"/>
      <c r="HL3481" s="29"/>
      <c r="HM3481" s="29"/>
      <c r="HN3481" s="29"/>
      <c r="HO3481" s="29"/>
      <c r="HP3481" s="29"/>
      <c r="HQ3481" s="29"/>
      <c r="HR3481" s="29"/>
      <c r="HS3481" s="29"/>
      <c r="HT3481" s="29"/>
      <c r="HU3481" s="29"/>
      <c r="HV3481" s="29"/>
      <c r="HW3481" s="29"/>
      <c r="HX3481" s="29"/>
      <c r="HY3481" s="29"/>
      <c r="HZ3481" s="29"/>
      <c r="IA3481" s="29"/>
      <c r="IB3481" s="29"/>
      <c r="IC3481" s="29"/>
      <c r="ID3481" s="29"/>
      <c r="IE3481" s="29"/>
      <c r="IF3481" s="29"/>
      <c r="IG3481" s="29"/>
      <c r="IH3481" s="29"/>
      <c r="II3481" s="29"/>
      <c r="IJ3481" s="29"/>
      <c r="IK3481" s="29"/>
      <c r="IL3481" s="29"/>
      <c r="IM3481" s="29"/>
      <c r="IN3481" s="29"/>
      <c r="IO3481" s="29"/>
      <c r="IP3481" s="29"/>
      <c r="IQ3481" s="29"/>
      <c r="IR3481" s="29"/>
      <c r="IS3481" s="29"/>
      <c r="IT3481" s="29"/>
      <c r="IU3481" s="29"/>
      <c r="IV3481" s="29"/>
      <c r="IW3481" s="29"/>
      <c r="IX3481" s="29"/>
      <c r="IY3481" s="29"/>
      <c r="IZ3481" s="29"/>
      <c r="JA3481" s="29"/>
      <c r="JB3481" s="29"/>
      <c r="JC3481" s="29"/>
      <c r="JD3481" s="29"/>
      <c r="JE3481" s="29"/>
      <c r="JF3481" s="29"/>
      <c r="JG3481" s="29"/>
      <c r="JH3481" s="29"/>
      <c r="JI3481" s="29"/>
      <c r="JJ3481" s="29"/>
      <c r="JK3481" s="29"/>
      <c r="JL3481" s="29"/>
      <c r="JM3481" s="29"/>
      <c r="JN3481" s="29"/>
      <c r="JO3481" s="29"/>
      <c r="JP3481" s="29"/>
      <c r="JQ3481" s="29"/>
      <c r="JR3481" s="29"/>
      <c r="JS3481" s="29"/>
      <c r="JT3481" s="29"/>
      <c r="JU3481" s="29"/>
      <c r="JV3481" s="29"/>
      <c r="JW3481" s="29"/>
      <c r="JX3481" s="29"/>
      <c r="JY3481" s="29"/>
      <c r="JZ3481" s="29"/>
      <c r="KA3481" s="29"/>
      <c r="KB3481" s="29"/>
      <c r="KC3481" s="29"/>
      <c r="KD3481" s="29"/>
      <c r="KE3481" s="29"/>
      <c r="KF3481" s="29"/>
      <c r="KG3481" s="29"/>
      <c r="KH3481" s="29"/>
      <c r="KI3481" s="29"/>
      <c r="KJ3481" s="29"/>
      <c r="KK3481" s="29"/>
      <c r="KL3481" s="29"/>
      <c r="KM3481" s="29"/>
      <c r="KN3481" s="29"/>
      <c r="KO3481" s="29"/>
      <c r="KP3481" s="29"/>
      <c r="KQ3481" s="29"/>
      <c r="KR3481" s="29"/>
      <c r="KS3481" s="29"/>
      <c r="KT3481" s="29"/>
      <c r="KU3481" s="29"/>
      <c r="KV3481" s="29"/>
      <c r="KW3481" s="29"/>
      <c r="KX3481" s="29"/>
      <c r="KY3481" s="29"/>
      <c r="KZ3481" s="29"/>
      <c r="LA3481" s="29"/>
      <c r="LB3481" s="29"/>
      <c r="LC3481" s="29"/>
      <c r="LD3481" s="29"/>
      <c r="LE3481" s="29"/>
      <c r="LF3481" s="29"/>
      <c r="LG3481" s="29"/>
      <c r="LH3481" s="29"/>
      <c r="LI3481" s="29"/>
      <c r="LJ3481" s="29"/>
      <c r="LK3481" s="29"/>
      <c r="LL3481" s="29"/>
      <c r="LM3481" s="29"/>
      <c r="LN3481" s="29"/>
      <c r="LO3481" s="29"/>
      <c r="LP3481" s="29"/>
      <c r="LQ3481" s="29"/>
      <c r="LR3481" s="29"/>
      <c r="LS3481" s="29"/>
      <c r="LT3481" s="29"/>
      <c r="LU3481" s="29"/>
      <c r="LV3481" s="29"/>
      <c r="LW3481" s="29"/>
      <c r="LX3481" s="29"/>
      <c r="LY3481" s="29"/>
      <c r="LZ3481" s="29"/>
      <c r="MA3481" s="29"/>
      <c r="MB3481" s="29"/>
      <c r="MC3481" s="29"/>
      <c r="MD3481" s="29"/>
      <c r="ME3481" s="29"/>
      <c r="MF3481" s="29"/>
      <c r="MG3481" s="29"/>
      <c r="MH3481" s="29"/>
      <c r="MI3481" s="29"/>
      <c r="MJ3481" s="29"/>
      <c r="MK3481" s="29"/>
      <c r="ML3481" s="29"/>
      <c r="MM3481" s="29"/>
      <c r="MN3481" s="29"/>
      <c r="MO3481" s="29"/>
      <c r="MP3481" s="29"/>
      <c r="MQ3481" s="29"/>
      <c r="MR3481" s="29"/>
      <c r="MS3481" s="29"/>
      <c r="MT3481" s="29"/>
      <c r="MU3481" s="29"/>
      <c r="MV3481" s="29"/>
      <c r="MW3481" s="29"/>
      <c r="MX3481" s="29"/>
      <c r="MY3481" s="29"/>
      <c r="MZ3481" s="29"/>
      <c r="NA3481" s="29"/>
      <c r="NB3481" s="29"/>
      <c r="NC3481" s="29"/>
      <c r="ND3481" s="29"/>
      <c r="NE3481" s="29"/>
      <c r="NF3481" s="29"/>
      <c r="NG3481" s="29"/>
      <c r="NH3481" s="29"/>
      <c r="NI3481" s="29"/>
      <c r="NJ3481" s="29"/>
      <c r="NK3481" s="29"/>
      <c r="NL3481" s="29"/>
      <c r="NM3481" s="29"/>
      <c r="NN3481" s="29"/>
      <c r="NO3481" s="29"/>
      <c r="NP3481" s="29"/>
      <c r="NQ3481" s="29"/>
      <c r="NR3481" s="29"/>
      <c r="NS3481" s="29"/>
      <c r="NT3481" s="29"/>
      <c r="NU3481" s="29"/>
      <c r="NV3481" s="29"/>
      <c r="NW3481" s="29"/>
      <c r="NX3481" s="29"/>
      <c r="NY3481" s="29"/>
      <c r="NZ3481" s="29"/>
      <c r="OA3481" s="29"/>
      <c r="OB3481" s="29"/>
      <c r="OC3481" s="29"/>
      <c r="OD3481" s="29"/>
      <c r="OE3481" s="29"/>
      <c r="OF3481" s="29"/>
      <c r="OG3481" s="29"/>
      <c r="OH3481" s="29"/>
    </row>
    <row r="3482" spans="1:398" ht="16.5" customHeight="1">
      <c r="A3482" s="41" t="s">
        <v>8929</v>
      </c>
      <c r="B3482" s="41"/>
      <c r="C3482" s="368"/>
      <c r="D3482" s="2"/>
      <c r="E3482" s="308" t="s">
        <v>413</v>
      </c>
      <c r="F3482" s="308" t="s">
        <v>34</v>
      </c>
      <c r="G3482" s="308" t="s">
        <v>2643</v>
      </c>
      <c r="H3482" s="308">
        <v>2018</v>
      </c>
      <c r="I3482" s="308">
        <v>1</v>
      </c>
      <c r="J3482" s="308">
        <v>0</v>
      </c>
      <c r="K3482" s="308">
        <v>0</v>
      </c>
      <c r="L3482" s="16" t="s">
        <v>2646</v>
      </c>
      <c r="M3482" s="106"/>
      <c r="N3482" s="16" t="s">
        <v>2570</v>
      </c>
      <c r="O3482" s="17">
        <v>1920</v>
      </c>
      <c r="P3482" s="17">
        <v>0</v>
      </c>
      <c r="Q3482" s="17">
        <v>0</v>
      </c>
      <c r="R3482" s="18" t="s">
        <v>33</v>
      </c>
      <c r="S3482" s="19">
        <v>60</v>
      </c>
      <c r="T3482" s="19">
        <v>110</v>
      </c>
      <c r="U3482" s="244">
        <v>2</v>
      </c>
      <c r="V3482" s="19">
        <v>0</v>
      </c>
      <c r="W3482" s="310">
        <v>5.75</v>
      </c>
      <c r="X3482" s="21">
        <v>11040</v>
      </c>
      <c r="Y3482" s="22" t="s">
        <v>33</v>
      </c>
      <c r="Z3482" s="14"/>
      <c r="AA3482" s="24"/>
      <c r="AB3482" s="14"/>
      <c r="AC3482" s="14"/>
      <c r="AD3482" s="25"/>
      <c r="AE3482" s="26"/>
      <c r="AF3482" s="27"/>
      <c r="AG3482" s="309"/>
      <c r="AH3482" s="309"/>
      <c r="AI3482" s="309"/>
      <c r="AJ3482" s="309"/>
      <c r="AK3482" s="309"/>
      <c r="AL3482" s="309"/>
      <c r="AM3482" s="309"/>
      <c r="AN3482" s="309"/>
      <c r="AO3482" s="309"/>
      <c r="AP3482" s="29"/>
      <c r="AQ3482" s="29"/>
      <c r="AR3482" s="29"/>
      <c r="AS3482" s="29"/>
      <c r="AT3482" s="29"/>
      <c r="AU3482" s="29"/>
      <c r="AV3482" s="29"/>
      <c r="AW3482" s="29"/>
      <c r="AX3482" s="29"/>
      <c r="AY3482" s="29"/>
      <c r="AZ3482" s="29"/>
      <c r="BA3482" s="29"/>
      <c r="BB3482" s="29"/>
      <c r="BC3482" s="29"/>
      <c r="BD3482" s="29"/>
      <c r="BE3482" s="29"/>
      <c r="BF3482" s="29"/>
      <c r="BG3482" s="29"/>
      <c r="BH3482" s="29"/>
      <c r="BI3482" s="29"/>
      <c r="BJ3482" s="29"/>
      <c r="BK3482" s="29"/>
      <c r="BL3482" s="29"/>
      <c r="BM3482" s="29"/>
      <c r="BN3482" s="29"/>
      <c r="BO3482" s="29"/>
      <c r="BP3482" s="29"/>
      <c r="BQ3482" s="29"/>
      <c r="BR3482" s="29"/>
      <c r="BS3482" s="29"/>
      <c r="BT3482" s="29"/>
      <c r="BU3482" s="29"/>
      <c r="BV3482" s="29"/>
      <c r="BW3482" s="29"/>
      <c r="BX3482" s="29"/>
      <c r="BY3482" s="29"/>
      <c r="BZ3482" s="29"/>
      <c r="CA3482" s="29"/>
      <c r="CB3482" s="29"/>
      <c r="CC3482" s="29"/>
      <c r="CD3482" s="29"/>
      <c r="CE3482" s="29"/>
      <c r="CF3482" s="29"/>
      <c r="CG3482" s="29"/>
      <c r="CH3482" s="29"/>
      <c r="CI3482" s="29"/>
      <c r="CJ3482" s="29"/>
      <c r="CK3482" s="29"/>
      <c r="CL3482" s="29"/>
      <c r="CM3482" s="29"/>
      <c r="CN3482" s="29"/>
      <c r="CO3482" s="29"/>
      <c r="CP3482" s="29"/>
      <c r="CQ3482" s="29"/>
      <c r="CR3482" s="29"/>
      <c r="CS3482" s="29"/>
      <c r="CT3482" s="29"/>
      <c r="CU3482" s="29"/>
      <c r="CV3482" s="29"/>
      <c r="CW3482" s="29"/>
      <c r="CX3482" s="29"/>
      <c r="CY3482" s="29"/>
      <c r="CZ3482" s="29"/>
      <c r="DA3482" s="29"/>
      <c r="DB3482" s="29"/>
      <c r="DC3482" s="29"/>
      <c r="DD3482" s="29"/>
      <c r="DE3482" s="29"/>
      <c r="DF3482" s="29"/>
      <c r="DG3482" s="29"/>
      <c r="DH3482" s="29"/>
      <c r="DI3482" s="29"/>
      <c r="DJ3482" s="29"/>
      <c r="DK3482" s="29"/>
      <c r="DL3482" s="29"/>
      <c r="DM3482" s="29"/>
      <c r="DN3482" s="29"/>
      <c r="DO3482" s="29"/>
      <c r="DP3482" s="29"/>
      <c r="DQ3482" s="29"/>
      <c r="DR3482" s="29"/>
      <c r="DS3482" s="29"/>
      <c r="DT3482" s="29"/>
      <c r="DU3482" s="29"/>
      <c r="DV3482" s="29"/>
      <c r="DW3482" s="29"/>
      <c r="DX3482" s="29"/>
      <c r="DY3482" s="29"/>
      <c r="DZ3482" s="29"/>
      <c r="EA3482" s="29"/>
      <c r="EB3482" s="29"/>
      <c r="EC3482" s="29"/>
      <c r="ED3482" s="29"/>
      <c r="EE3482" s="29"/>
      <c r="EF3482" s="29"/>
      <c r="EG3482" s="29"/>
      <c r="EH3482" s="29"/>
      <c r="EI3482" s="29"/>
      <c r="EJ3482" s="29"/>
      <c r="EK3482" s="29"/>
      <c r="EL3482" s="29"/>
      <c r="EM3482" s="29"/>
      <c r="EN3482" s="29"/>
      <c r="EO3482" s="29"/>
      <c r="EP3482" s="29"/>
      <c r="EQ3482" s="29"/>
      <c r="ER3482" s="29"/>
      <c r="ES3482" s="29"/>
      <c r="ET3482" s="29"/>
      <c r="EU3482" s="29"/>
      <c r="EV3482" s="29"/>
      <c r="EW3482" s="29"/>
      <c r="EX3482" s="29"/>
      <c r="EY3482" s="29"/>
      <c r="EZ3482" s="29"/>
      <c r="FA3482" s="29"/>
      <c r="FB3482" s="29"/>
      <c r="FC3482" s="29"/>
      <c r="FD3482" s="29"/>
      <c r="FE3482" s="29"/>
      <c r="FF3482" s="29"/>
      <c r="FG3482" s="29"/>
      <c r="FH3482" s="29"/>
      <c r="FI3482" s="29"/>
      <c r="FJ3482" s="29"/>
      <c r="FK3482" s="29"/>
      <c r="FL3482" s="29"/>
      <c r="FM3482" s="29"/>
      <c r="FN3482" s="29"/>
      <c r="FO3482" s="29"/>
      <c r="FP3482" s="29"/>
      <c r="FQ3482" s="29"/>
      <c r="FR3482" s="29"/>
      <c r="FS3482" s="29"/>
      <c r="FT3482" s="29"/>
      <c r="FU3482" s="29"/>
      <c r="FV3482" s="29"/>
      <c r="FW3482" s="29"/>
      <c r="FX3482" s="29"/>
      <c r="FY3482" s="29"/>
      <c r="FZ3482" s="29"/>
      <c r="GA3482" s="29"/>
      <c r="GB3482" s="29"/>
      <c r="GC3482" s="29"/>
      <c r="GD3482" s="29"/>
      <c r="GE3482" s="29"/>
      <c r="GF3482" s="29"/>
      <c r="GG3482" s="29"/>
      <c r="GH3482" s="29"/>
      <c r="GI3482" s="29"/>
      <c r="GJ3482" s="29"/>
      <c r="GK3482" s="29"/>
      <c r="GL3482" s="29"/>
      <c r="GM3482" s="29"/>
      <c r="GN3482" s="29"/>
      <c r="GO3482" s="29"/>
      <c r="GP3482" s="29"/>
      <c r="GQ3482" s="29"/>
      <c r="GR3482" s="29"/>
      <c r="GS3482" s="29"/>
      <c r="GT3482" s="29"/>
      <c r="GU3482" s="29"/>
      <c r="GV3482" s="29"/>
      <c r="GW3482" s="29"/>
      <c r="GX3482" s="29"/>
      <c r="GY3482" s="29"/>
      <c r="GZ3482" s="29"/>
      <c r="HA3482" s="29"/>
      <c r="HB3482" s="29"/>
      <c r="HC3482" s="29"/>
      <c r="HD3482" s="29"/>
      <c r="HE3482" s="29"/>
      <c r="HF3482" s="29"/>
      <c r="HG3482" s="29"/>
      <c r="HH3482" s="29"/>
      <c r="HI3482" s="29"/>
      <c r="HJ3482" s="29"/>
      <c r="HK3482" s="29"/>
      <c r="HL3482" s="29"/>
      <c r="HM3482" s="29"/>
      <c r="HN3482" s="29"/>
      <c r="HO3482" s="29"/>
      <c r="HP3482" s="29"/>
      <c r="HQ3482" s="29"/>
      <c r="HR3482" s="29"/>
      <c r="HS3482" s="29"/>
      <c r="HT3482" s="29"/>
      <c r="HU3482" s="29"/>
      <c r="HV3482" s="29"/>
      <c r="HW3482" s="29"/>
      <c r="HX3482" s="29"/>
      <c r="HY3482" s="29"/>
      <c r="HZ3482" s="29"/>
      <c r="IA3482" s="29"/>
      <c r="IB3482" s="29"/>
      <c r="IC3482" s="29"/>
      <c r="ID3482" s="29"/>
      <c r="IE3482" s="29"/>
      <c r="IF3482" s="29"/>
      <c r="IG3482" s="29"/>
      <c r="IH3482" s="29"/>
      <c r="II3482" s="29"/>
      <c r="IJ3482" s="29"/>
      <c r="IK3482" s="29"/>
      <c r="IL3482" s="29"/>
      <c r="IM3482" s="29"/>
      <c r="IN3482" s="29"/>
      <c r="IO3482" s="29"/>
      <c r="IP3482" s="29"/>
      <c r="IQ3482" s="29"/>
      <c r="IR3482" s="29"/>
      <c r="IS3482" s="29"/>
      <c r="IT3482" s="29"/>
      <c r="IU3482" s="29"/>
      <c r="IV3482" s="29"/>
      <c r="IW3482" s="29"/>
      <c r="IX3482" s="29"/>
      <c r="IY3482" s="29"/>
      <c r="IZ3482" s="29"/>
      <c r="JA3482" s="29"/>
      <c r="JB3482" s="29"/>
      <c r="JC3482" s="29"/>
      <c r="JD3482" s="29"/>
      <c r="JE3482" s="29"/>
      <c r="JF3482" s="29"/>
      <c r="JG3482" s="29"/>
      <c r="JH3482" s="29"/>
      <c r="JI3482" s="29"/>
      <c r="JJ3482" s="29"/>
      <c r="JK3482" s="29"/>
      <c r="JL3482" s="29"/>
      <c r="JM3482" s="29"/>
      <c r="JN3482" s="29"/>
      <c r="JO3482" s="29"/>
      <c r="JP3482" s="29"/>
      <c r="JQ3482" s="29"/>
      <c r="JR3482" s="29"/>
      <c r="JS3482" s="29"/>
      <c r="JT3482" s="29"/>
      <c r="JU3482" s="29"/>
      <c r="JV3482" s="29"/>
      <c r="JW3482" s="29"/>
      <c r="JX3482" s="29"/>
      <c r="JY3482" s="29"/>
      <c r="JZ3482" s="29"/>
      <c r="KA3482" s="29"/>
      <c r="KB3482" s="29"/>
      <c r="KC3482" s="29"/>
      <c r="KD3482" s="29"/>
      <c r="KE3482" s="29"/>
      <c r="KF3482" s="29"/>
      <c r="KG3482" s="29"/>
      <c r="KH3482" s="29"/>
      <c r="KI3482" s="29"/>
      <c r="KJ3482" s="29"/>
      <c r="KK3482" s="29"/>
      <c r="KL3482" s="29"/>
      <c r="KM3482" s="29"/>
      <c r="KN3482" s="29"/>
      <c r="KO3482" s="29"/>
      <c r="KP3482" s="29"/>
      <c r="KQ3482" s="29"/>
      <c r="KR3482" s="29"/>
      <c r="KS3482" s="29"/>
      <c r="KT3482" s="29"/>
      <c r="KU3482" s="29"/>
      <c r="KV3482" s="29"/>
      <c r="KW3482" s="29"/>
      <c r="KX3482" s="29"/>
      <c r="KY3482" s="29"/>
      <c r="KZ3482" s="29"/>
      <c r="LA3482" s="29"/>
      <c r="LB3482" s="29"/>
      <c r="LC3482" s="29"/>
      <c r="LD3482" s="29"/>
      <c r="LE3482" s="29"/>
      <c r="LF3482" s="29"/>
      <c r="LG3482" s="29"/>
      <c r="LH3482" s="29"/>
      <c r="LI3482" s="29"/>
      <c r="LJ3482" s="29"/>
      <c r="LK3482" s="29"/>
      <c r="LL3482" s="29"/>
      <c r="LM3482" s="29"/>
      <c r="LN3482" s="29"/>
      <c r="LO3482" s="29"/>
      <c r="LP3482" s="29"/>
      <c r="LQ3482" s="29"/>
      <c r="LR3482" s="29"/>
      <c r="LS3482" s="29"/>
      <c r="LT3482" s="29"/>
      <c r="LU3482" s="29"/>
      <c r="LV3482" s="29"/>
      <c r="LW3482" s="29"/>
      <c r="LX3482" s="29"/>
      <c r="LY3482" s="29"/>
      <c r="LZ3482" s="29"/>
      <c r="MA3482" s="29"/>
      <c r="MB3482" s="29"/>
      <c r="MC3482" s="29"/>
      <c r="MD3482" s="29"/>
      <c r="ME3482" s="29"/>
      <c r="MF3482" s="29"/>
      <c r="MG3482" s="29"/>
      <c r="MH3482" s="29"/>
      <c r="MI3482" s="29"/>
      <c r="MJ3482" s="29"/>
      <c r="MK3482" s="29"/>
      <c r="ML3482" s="29"/>
      <c r="MM3482" s="29"/>
      <c r="MN3482" s="29"/>
      <c r="MO3482" s="29"/>
      <c r="MP3482" s="29"/>
      <c r="MQ3482" s="29"/>
      <c r="MR3482" s="29"/>
      <c r="MS3482" s="29"/>
      <c r="MT3482" s="29"/>
      <c r="MU3482" s="29"/>
      <c r="MV3482" s="29"/>
      <c r="MW3482" s="29"/>
      <c r="MX3482" s="29"/>
      <c r="MY3482" s="29"/>
      <c r="MZ3482" s="29"/>
      <c r="NA3482" s="29"/>
      <c r="NB3482" s="29"/>
      <c r="NC3482" s="29"/>
      <c r="ND3482" s="29"/>
      <c r="NE3482" s="29"/>
      <c r="NF3482" s="29"/>
      <c r="NG3482" s="29"/>
      <c r="NH3482" s="29"/>
      <c r="NI3482" s="29"/>
      <c r="NJ3482" s="29"/>
      <c r="NK3482" s="29"/>
      <c r="NL3482" s="29"/>
      <c r="NM3482" s="29"/>
      <c r="NN3482" s="29"/>
      <c r="NO3482" s="29"/>
      <c r="NP3482" s="29"/>
      <c r="NQ3482" s="29"/>
      <c r="NR3482" s="29"/>
      <c r="NS3482" s="29"/>
      <c r="NT3482" s="29"/>
      <c r="NU3482" s="29"/>
      <c r="NV3482" s="29"/>
      <c r="NW3482" s="29"/>
      <c r="NX3482" s="29"/>
      <c r="NY3482" s="29"/>
      <c r="NZ3482" s="29"/>
      <c r="OA3482" s="29"/>
      <c r="OB3482" s="29"/>
      <c r="OC3482" s="29"/>
      <c r="OD3482" s="29"/>
      <c r="OE3482" s="29"/>
      <c r="OF3482" s="29"/>
      <c r="OG3482" s="29"/>
      <c r="OH3482" s="29"/>
    </row>
    <row r="3483" spans="1:398" ht="16.5" customHeight="1">
      <c r="A3483" s="41" t="s">
        <v>8929</v>
      </c>
      <c r="B3483" s="41"/>
      <c r="C3483" s="368"/>
      <c r="D3483" s="2"/>
      <c r="E3483" s="308" t="s">
        <v>413</v>
      </c>
      <c r="F3483" s="308" t="s">
        <v>34</v>
      </c>
      <c r="G3483" s="308" t="s">
        <v>2643</v>
      </c>
      <c r="H3483" s="308">
        <v>2018</v>
      </c>
      <c r="I3483" s="308">
        <v>1</v>
      </c>
      <c r="J3483" s="308">
        <v>0</v>
      </c>
      <c r="K3483" s="308">
        <v>0</v>
      </c>
      <c r="L3483" s="16" t="s">
        <v>2647</v>
      </c>
      <c r="M3483" s="106"/>
      <c r="N3483" s="16" t="s">
        <v>2570</v>
      </c>
      <c r="O3483" s="17">
        <v>1920</v>
      </c>
      <c r="P3483" s="17">
        <v>0</v>
      </c>
      <c r="Q3483" s="17">
        <v>0</v>
      </c>
      <c r="R3483" s="18" t="s">
        <v>33</v>
      </c>
      <c r="S3483" s="19">
        <v>60</v>
      </c>
      <c r="T3483" s="19">
        <v>110</v>
      </c>
      <c r="U3483" s="244">
        <v>2</v>
      </c>
      <c r="V3483" s="19">
        <v>0</v>
      </c>
      <c r="W3483" s="310">
        <v>5.75</v>
      </c>
      <c r="X3483" s="21">
        <v>11040</v>
      </c>
      <c r="Y3483" s="22" t="s">
        <v>33</v>
      </c>
      <c r="Z3483" s="14"/>
      <c r="AA3483" s="24"/>
      <c r="AB3483" s="14"/>
      <c r="AC3483" s="14"/>
      <c r="AD3483" s="25"/>
      <c r="AE3483" s="26"/>
      <c r="AF3483" s="27"/>
      <c r="AG3483" s="309"/>
      <c r="AH3483" s="309"/>
      <c r="AI3483" s="309"/>
      <c r="AJ3483" s="309"/>
      <c r="AK3483" s="309"/>
      <c r="AL3483" s="309"/>
      <c r="AM3483" s="309"/>
      <c r="AN3483" s="309"/>
      <c r="AO3483" s="309"/>
      <c r="AP3483" s="29"/>
      <c r="AQ3483" s="29"/>
      <c r="AR3483" s="29"/>
      <c r="AS3483" s="29"/>
      <c r="AT3483" s="29"/>
      <c r="AU3483" s="29"/>
      <c r="AV3483" s="29"/>
      <c r="AW3483" s="29"/>
      <c r="AX3483" s="29"/>
      <c r="AY3483" s="29"/>
      <c r="AZ3483" s="29"/>
      <c r="BA3483" s="29"/>
      <c r="BB3483" s="29"/>
      <c r="BC3483" s="29"/>
      <c r="BD3483" s="29"/>
      <c r="BE3483" s="29"/>
      <c r="BF3483" s="29"/>
      <c r="BG3483" s="29"/>
      <c r="BH3483" s="29"/>
      <c r="BI3483" s="29"/>
      <c r="BJ3483" s="29"/>
      <c r="BK3483" s="29"/>
      <c r="BL3483" s="29"/>
      <c r="BM3483" s="29"/>
      <c r="BN3483" s="29"/>
      <c r="BO3483" s="29"/>
      <c r="BP3483" s="29"/>
      <c r="BQ3483" s="29"/>
      <c r="BR3483" s="29"/>
      <c r="BS3483" s="29"/>
      <c r="BT3483" s="29"/>
      <c r="BU3483" s="29"/>
      <c r="BV3483" s="29"/>
      <c r="BW3483" s="29"/>
      <c r="BX3483" s="29"/>
      <c r="BY3483" s="29"/>
      <c r="BZ3483" s="29"/>
      <c r="CA3483" s="29"/>
      <c r="CB3483" s="29"/>
      <c r="CC3483" s="29"/>
      <c r="CD3483" s="29"/>
      <c r="CE3483" s="29"/>
      <c r="CF3483" s="29"/>
      <c r="CG3483" s="29"/>
      <c r="CH3483" s="29"/>
      <c r="CI3483" s="29"/>
      <c r="CJ3483" s="29"/>
      <c r="CK3483" s="29"/>
      <c r="CL3483" s="29"/>
      <c r="CM3483" s="29"/>
      <c r="CN3483" s="29"/>
      <c r="CO3483" s="29"/>
      <c r="CP3483" s="29"/>
      <c r="CQ3483" s="29"/>
      <c r="CR3483" s="29"/>
      <c r="CS3483" s="29"/>
      <c r="CT3483" s="29"/>
      <c r="CU3483" s="29"/>
      <c r="CV3483" s="29"/>
      <c r="CW3483" s="29"/>
      <c r="CX3483" s="29"/>
      <c r="CY3483" s="29"/>
      <c r="CZ3483" s="29"/>
      <c r="DA3483" s="29"/>
      <c r="DB3483" s="29"/>
      <c r="DC3483" s="29"/>
      <c r="DD3483" s="29"/>
      <c r="DE3483" s="29"/>
      <c r="DF3483" s="29"/>
      <c r="DG3483" s="29"/>
      <c r="DH3483" s="29"/>
      <c r="DI3483" s="29"/>
      <c r="DJ3483" s="29"/>
      <c r="DK3483" s="29"/>
      <c r="DL3483" s="29"/>
      <c r="DM3483" s="29"/>
      <c r="DN3483" s="29"/>
      <c r="DO3483" s="29"/>
      <c r="DP3483" s="29"/>
      <c r="DQ3483" s="29"/>
      <c r="DR3483" s="29"/>
      <c r="DS3483" s="29"/>
      <c r="DT3483" s="29"/>
      <c r="DU3483" s="29"/>
      <c r="DV3483" s="29"/>
      <c r="DW3483" s="29"/>
      <c r="DX3483" s="29"/>
      <c r="DY3483" s="29"/>
      <c r="DZ3483" s="29"/>
      <c r="EA3483" s="29"/>
      <c r="EB3483" s="29"/>
      <c r="EC3483" s="29"/>
      <c r="ED3483" s="29"/>
      <c r="EE3483" s="29"/>
      <c r="EF3483" s="29"/>
      <c r="EG3483" s="29"/>
      <c r="EH3483" s="29"/>
      <c r="EI3483" s="29"/>
      <c r="EJ3483" s="29"/>
      <c r="EK3483" s="29"/>
      <c r="EL3483" s="29"/>
      <c r="EM3483" s="29"/>
      <c r="EN3483" s="29"/>
      <c r="EO3483" s="29"/>
      <c r="EP3483" s="29"/>
      <c r="EQ3483" s="29"/>
      <c r="ER3483" s="29"/>
      <c r="ES3483" s="29"/>
      <c r="ET3483" s="29"/>
      <c r="EU3483" s="29"/>
      <c r="EV3483" s="29"/>
      <c r="EW3483" s="29"/>
      <c r="EX3483" s="29"/>
      <c r="EY3483" s="29"/>
      <c r="EZ3483" s="29"/>
      <c r="FA3483" s="29"/>
      <c r="FB3483" s="29"/>
      <c r="FC3483" s="29"/>
      <c r="FD3483" s="29"/>
      <c r="FE3483" s="29"/>
      <c r="FF3483" s="29"/>
      <c r="FG3483" s="29"/>
      <c r="FH3483" s="29"/>
      <c r="FI3483" s="29"/>
      <c r="FJ3483" s="29"/>
      <c r="FK3483" s="29"/>
      <c r="FL3483" s="29"/>
      <c r="FM3483" s="29"/>
      <c r="FN3483" s="29"/>
      <c r="FO3483" s="29"/>
      <c r="FP3483" s="29"/>
      <c r="FQ3483" s="29"/>
      <c r="FR3483" s="29"/>
      <c r="FS3483" s="29"/>
      <c r="FT3483" s="29"/>
      <c r="FU3483" s="29"/>
      <c r="FV3483" s="29"/>
      <c r="FW3483" s="29"/>
      <c r="FX3483" s="29"/>
      <c r="FY3483" s="29"/>
      <c r="FZ3483" s="29"/>
      <c r="GA3483" s="29"/>
      <c r="GB3483" s="29"/>
      <c r="GC3483" s="29"/>
      <c r="GD3483" s="29"/>
      <c r="GE3483" s="29"/>
      <c r="GF3483" s="29"/>
      <c r="GG3483" s="29"/>
      <c r="GH3483" s="29"/>
      <c r="GI3483" s="29"/>
      <c r="GJ3483" s="29"/>
      <c r="GK3483" s="29"/>
      <c r="GL3483" s="29"/>
      <c r="GM3483" s="29"/>
      <c r="GN3483" s="29"/>
      <c r="GO3483" s="29"/>
      <c r="GP3483" s="29"/>
      <c r="GQ3483" s="29"/>
      <c r="GR3483" s="29"/>
      <c r="GS3483" s="29"/>
      <c r="GT3483" s="29"/>
      <c r="GU3483" s="29"/>
      <c r="GV3483" s="29"/>
      <c r="GW3483" s="29"/>
      <c r="GX3483" s="29"/>
      <c r="GY3483" s="29"/>
      <c r="GZ3483" s="29"/>
      <c r="HA3483" s="29"/>
      <c r="HB3483" s="29"/>
      <c r="HC3483" s="29"/>
      <c r="HD3483" s="29"/>
      <c r="HE3483" s="29"/>
      <c r="HF3483" s="29"/>
      <c r="HG3483" s="29"/>
      <c r="HH3483" s="29"/>
      <c r="HI3483" s="29"/>
      <c r="HJ3483" s="29"/>
      <c r="HK3483" s="29"/>
      <c r="HL3483" s="29"/>
      <c r="HM3483" s="29"/>
      <c r="HN3483" s="29"/>
      <c r="HO3483" s="29"/>
      <c r="HP3483" s="29"/>
      <c r="HQ3483" s="29"/>
      <c r="HR3483" s="29"/>
      <c r="HS3483" s="29"/>
      <c r="HT3483" s="29"/>
      <c r="HU3483" s="29"/>
      <c r="HV3483" s="29"/>
      <c r="HW3483" s="29"/>
      <c r="HX3483" s="29"/>
      <c r="HY3483" s="29"/>
      <c r="HZ3483" s="29"/>
      <c r="IA3483" s="29"/>
      <c r="IB3483" s="29"/>
      <c r="IC3483" s="29"/>
      <c r="ID3483" s="29"/>
      <c r="IE3483" s="29"/>
      <c r="IF3483" s="29"/>
      <c r="IG3483" s="29"/>
      <c r="IH3483" s="29"/>
      <c r="II3483" s="29"/>
      <c r="IJ3483" s="29"/>
      <c r="IK3483" s="29"/>
      <c r="IL3483" s="29"/>
      <c r="IM3483" s="29"/>
      <c r="IN3483" s="29"/>
      <c r="IO3483" s="29"/>
      <c r="IP3483" s="29"/>
      <c r="IQ3483" s="29"/>
      <c r="IR3483" s="29"/>
      <c r="IS3483" s="29"/>
      <c r="IT3483" s="29"/>
      <c r="IU3483" s="29"/>
      <c r="IV3483" s="29"/>
      <c r="IW3483" s="29"/>
      <c r="IX3483" s="29"/>
      <c r="IY3483" s="29"/>
      <c r="IZ3483" s="29"/>
      <c r="JA3483" s="29"/>
      <c r="JB3483" s="29"/>
      <c r="JC3483" s="29"/>
      <c r="JD3483" s="29"/>
      <c r="JE3483" s="29"/>
      <c r="JF3483" s="29"/>
      <c r="JG3483" s="29"/>
      <c r="JH3483" s="29"/>
      <c r="JI3483" s="29"/>
      <c r="JJ3483" s="29"/>
      <c r="JK3483" s="29"/>
      <c r="JL3483" s="29"/>
      <c r="JM3483" s="29"/>
      <c r="JN3483" s="29"/>
      <c r="JO3483" s="29"/>
      <c r="JP3483" s="29"/>
      <c r="JQ3483" s="29"/>
      <c r="JR3483" s="29"/>
      <c r="JS3483" s="29"/>
      <c r="JT3483" s="29"/>
      <c r="JU3483" s="29"/>
      <c r="JV3483" s="29"/>
      <c r="JW3483" s="29"/>
      <c r="JX3483" s="29"/>
      <c r="JY3483" s="29"/>
      <c r="JZ3483" s="29"/>
      <c r="KA3483" s="29"/>
      <c r="KB3483" s="29"/>
      <c r="KC3483" s="29"/>
      <c r="KD3483" s="29"/>
      <c r="KE3483" s="29"/>
      <c r="KF3483" s="29"/>
      <c r="KG3483" s="29"/>
      <c r="KH3483" s="29"/>
      <c r="KI3483" s="29"/>
      <c r="KJ3483" s="29"/>
      <c r="KK3483" s="29"/>
      <c r="KL3483" s="29"/>
      <c r="KM3483" s="29"/>
      <c r="KN3483" s="29"/>
      <c r="KO3483" s="29"/>
      <c r="KP3483" s="29"/>
      <c r="KQ3483" s="29"/>
      <c r="KR3483" s="29"/>
      <c r="KS3483" s="29"/>
      <c r="KT3483" s="29"/>
      <c r="KU3483" s="29"/>
      <c r="KV3483" s="29"/>
      <c r="KW3483" s="29"/>
      <c r="KX3483" s="29"/>
      <c r="KY3483" s="29"/>
      <c r="KZ3483" s="29"/>
      <c r="LA3483" s="29"/>
      <c r="LB3483" s="29"/>
      <c r="LC3483" s="29"/>
      <c r="LD3483" s="29"/>
      <c r="LE3483" s="29"/>
      <c r="LF3483" s="29"/>
      <c r="LG3483" s="29"/>
      <c r="LH3483" s="29"/>
      <c r="LI3483" s="29"/>
      <c r="LJ3483" s="29"/>
      <c r="LK3483" s="29"/>
      <c r="LL3483" s="29"/>
      <c r="LM3483" s="29"/>
      <c r="LN3483" s="29"/>
      <c r="LO3483" s="29"/>
      <c r="LP3483" s="29"/>
      <c r="LQ3483" s="29"/>
      <c r="LR3483" s="29"/>
      <c r="LS3483" s="29"/>
      <c r="LT3483" s="29"/>
      <c r="LU3483" s="29"/>
      <c r="LV3483" s="29"/>
      <c r="LW3483" s="29"/>
      <c r="LX3483" s="29"/>
      <c r="LY3483" s="29"/>
      <c r="LZ3483" s="29"/>
      <c r="MA3483" s="29"/>
      <c r="MB3483" s="29"/>
      <c r="MC3483" s="29"/>
      <c r="MD3483" s="29"/>
      <c r="ME3483" s="29"/>
      <c r="MF3483" s="29"/>
      <c r="MG3483" s="29"/>
      <c r="MH3483" s="29"/>
      <c r="MI3483" s="29"/>
      <c r="MJ3483" s="29"/>
      <c r="MK3483" s="29"/>
      <c r="ML3483" s="29"/>
      <c r="MM3483" s="29"/>
      <c r="MN3483" s="29"/>
      <c r="MO3483" s="29"/>
      <c r="MP3483" s="29"/>
      <c r="MQ3483" s="29"/>
      <c r="MR3483" s="29"/>
      <c r="MS3483" s="29"/>
      <c r="MT3483" s="29"/>
      <c r="MU3483" s="29"/>
      <c r="MV3483" s="29"/>
      <c r="MW3483" s="29"/>
      <c r="MX3483" s="29"/>
      <c r="MY3483" s="29"/>
      <c r="MZ3483" s="29"/>
      <c r="NA3483" s="29"/>
      <c r="NB3483" s="29"/>
      <c r="NC3483" s="29"/>
      <c r="ND3483" s="29"/>
      <c r="NE3483" s="29"/>
      <c r="NF3483" s="29"/>
      <c r="NG3483" s="29"/>
      <c r="NH3483" s="29"/>
      <c r="NI3483" s="29"/>
      <c r="NJ3483" s="29"/>
      <c r="NK3483" s="29"/>
      <c r="NL3483" s="29"/>
      <c r="NM3483" s="29"/>
      <c r="NN3483" s="29"/>
      <c r="NO3483" s="29"/>
      <c r="NP3483" s="29"/>
      <c r="NQ3483" s="29"/>
      <c r="NR3483" s="29"/>
      <c r="NS3483" s="29"/>
      <c r="NT3483" s="29"/>
      <c r="NU3483" s="29"/>
      <c r="NV3483" s="29"/>
      <c r="NW3483" s="29"/>
      <c r="NX3483" s="29"/>
      <c r="NY3483" s="29"/>
      <c r="NZ3483" s="29"/>
      <c r="OA3483" s="29"/>
      <c r="OB3483" s="29"/>
      <c r="OC3483" s="29"/>
      <c r="OD3483" s="29"/>
      <c r="OE3483" s="29"/>
      <c r="OF3483" s="29"/>
      <c r="OG3483" s="29"/>
      <c r="OH3483" s="29"/>
    </row>
    <row r="3484" spans="1:398" ht="16.5" customHeight="1">
      <c r="A3484" s="41" t="s">
        <v>8929</v>
      </c>
      <c r="B3484" s="41"/>
      <c r="C3484" s="368"/>
      <c r="D3484" s="2"/>
      <c r="E3484" s="308" t="s">
        <v>413</v>
      </c>
      <c r="F3484" s="308" t="s">
        <v>34</v>
      </c>
      <c r="G3484" s="308" t="s">
        <v>2643</v>
      </c>
      <c r="H3484" s="308">
        <v>2018</v>
      </c>
      <c r="I3484" s="308">
        <v>1</v>
      </c>
      <c r="J3484" s="308">
        <v>0</v>
      </c>
      <c r="K3484" s="308">
        <v>0</v>
      </c>
      <c r="L3484" s="16" t="s">
        <v>2648</v>
      </c>
      <c r="M3484" s="106"/>
      <c r="N3484" s="16" t="s">
        <v>2570</v>
      </c>
      <c r="O3484" s="17">
        <v>1920</v>
      </c>
      <c r="P3484" s="17">
        <v>0</v>
      </c>
      <c r="Q3484" s="17">
        <v>0</v>
      </c>
      <c r="R3484" s="18" t="s">
        <v>33</v>
      </c>
      <c r="S3484" s="19">
        <v>60</v>
      </c>
      <c r="T3484" s="19">
        <v>110</v>
      </c>
      <c r="U3484" s="244">
        <v>2</v>
      </c>
      <c r="V3484" s="19">
        <v>0</v>
      </c>
      <c r="W3484" s="310">
        <v>5.75</v>
      </c>
      <c r="X3484" s="21">
        <v>11040</v>
      </c>
      <c r="Y3484" s="22" t="s">
        <v>33</v>
      </c>
      <c r="Z3484" s="14"/>
      <c r="AA3484" s="24"/>
      <c r="AB3484" s="14"/>
      <c r="AC3484" s="14"/>
      <c r="AD3484" s="25"/>
      <c r="AE3484" s="26"/>
      <c r="AF3484" s="27"/>
      <c r="AG3484" s="309"/>
      <c r="AH3484" s="309"/>
      <c r="AI3484" s="309"/>
      <c r="AJ3484" s="309"/>
      <c r="AK3484" s="309"/>
      <c r="AL3484" s="309"/>
      <c r="AM3484" s="309"/>
      <c r="AN3484" s="309"/>
      <c r="AO3484" s="309"/>
      <c r="AP3484" s="29"/>
      <c r="AQ3484" s="29"/>
      <c r="AR3484" s="29"/>
      <c r="AS3484" s="29"/>
      <c r="AT3484" s="29"/>
      <c r="AU3484" s="29"/>
      <c r="AV3484" s="29"/>
      <c r="AW3484" s="29"/>
      <c r="AX3484" s="29"/>
      <c r="AY3484" s="29"/>
      <c r="AZ3484" s="29"/>
      <c r="BA3484" s="29"/>
      <c r="BB3484" s="29"/>
      <c r="BC3484" s="29"/>
      <c r="BD3484" s="29"/>
      <c r="BE3484" s="29"/>
      <c r="BF3484" s="29"/>
      <c r="BG3484" s="29"/>
      <c r="BH3484" s="29"/>
      <c r="BI3484" s="29"/>
      <c r="BJ3484" s="29"/>
      <c r="BK3484" s="29"/>
      <c r="BL3484" s="29"/>
      <c r="BM3484" s="29"/>
      <c r="BN3484" s="29"/>
      <c r="BO3484" s="29"/>
      <c r="BP3484" s="29"/>
      <c r="BQ3484" s="29"/>
      <c r="BR3484" s="29"/>
      <c r="BS3484" s="29"/>
      <c r="BT3484" s="29"/>
      <c r="BU3484" s="29"/>
      <c r="BV3484" s="29"/>
      <c r="BW3484" s="29"/>
      <c r="BX3484" s="29"/>
      <c r="BY3484" s="29"/>
      <c r="BZ3484" s="29"/>
      <c r="CA3484" s="29"/>
      <c r="CB3484" s="29"/>
      <c r="CC3484" s="29"/>
      <c r="CD3484" s="29"/>
      <c r="CE3484" s="29"/>
      <c r="CF3484" s="29"/>
      <c r="CG3484" s="29"/>
      <c r="CH3484" s="29"/>
      <c r="CI3484" s="29"/>
      <c r="CJ3484" s="29"/>
      <c r="CK3484" s="29"/>
      <c r="CL3484" s="29"/>
      <c r="CM3484" s="29"/>
      <c r="CN3484" s="29"/>
      <c r="CO3484" s="29"/>
      <c r="CP3484" s="29"/>
      <c r="CQ3484" s="29"/>
      <c r="CR3484" s="29"/>
      <c r="CS3484" s="29"/>
      <c r="CT3484" s="29"/>
      <c r="CU3484" s="29"/>
      <c r="CV3484" s="29"/>
      <c r="CW3484" s="29"/>
      <c r="CX3484" s="29"/>
      <c r="CY3484" s="29"/>
      <c r="CZ3484" s="29"/>
      <c r="DA3484" s="29"/>
      <c r="DB3484" s="29"/>
      <c r="DC3484" s="29"/>
      <c r="DD3484" s="29"/>
      <c r="DE3484" s="29"/>
      <c r="DF3484" s="29"/>
      <c r="DG3484" s="29"/>
      <c r="DH3484" s="29"/>
      <c r="DI3484" s="29"/>
      <c r="DJ3484" s="29"/>
      <c r="DK3484" s="29"/>
      <c r="DL3484" s="29"/>
      <c r="DM3484" s="29"/>
      <c r="DN3484" s="29"/>
      <c r="DO3484" s="29"/>
      <c r="DP3484" s="29"/>
      <c r="DQ3484" s="29"/>
      <c r="DR3484" s="29"/>
      <c r="DS3484" s="29"/>
      <c r="DT3484" s="29"/>
      <c r="DU3484" s="29"/>
      <c r="DV3484" s="29"/>
      <c r="DW3484" s="29"/>
      <c r="DX3484" s="29"/>
      <c r="DY3484" s="29"/>
      <c r="DZ3484" s="29"/>
      <c r="EA3484" s="29"/>
      <c r="EB3484" s="29"/>
      <c r="EC3484" s="29"/>
      <c r="ED3484" s="29"/>
      <c r="EE3484" s="29"/>
      <c r="EF3484" s="29"/>
      <c r="EG3484" s="29"/>
      <c r="EH3484" s="29"/>
      <c r="EI3484" s="29"/>
      <c r="EJ3484" s="29"/>
      <c r="EK3484" s="29"/>
      <c r="EL3484" s="29"/>
      <c r="EM3484" s="29"/>
      <c r="EN3484" s="29"/>
      <c r="EO3484" s="29"/>
      <c r="EP3484" s="29"/>
      <c r="EQ3484" s="29"/>
      <c r="ER3484" s="29"/>
      <c r="ES3484" s="29"/>
      <c r="ET3484" s="29"/>
      <c r="EU3484" s="29"/>
      <c r="EV3484" s="29"/>
      <c r="EW3484" s="29"/>
      <c r="EX3484" s="29"/>
      <c r="EY3484" s="29"/>
      <c r="EZ3484" s="29"/>
      <c r="FA3484" s="29"/>
      <c r="FB3484" s="29"/>
      <c r="FC3484" s="29"/>
      <c r="FD3484" s="29"/>
      <c r="FE3484" s="29"/>
      <c r="FF3484" s="29"/>
      <c r="FG3484" s="29"/>
      <c r="FH3484" s="29"/>
      <c r="FI3484" s="29"/>
      <c r="FJ3484" s="29"/>
      <c r="FK3484" s="29"/>
      <c r="FL3484" s="29"/>
      <c r="FM3484" s="29"/>
      <c r="FN3484" s="29"/>
      <c r="FO3484" s="29"/>
      <c r="FP3484" s="29"/>
      <c r="FQ3484" s="29"/>
      <c r="FR3484" s="29"/>
      <c r="FS3484" s="29"/>
      <c r="FT3484" s="29"/>
      <c r="FU3484" s="29"/>
      <c r="FV3484" s="29"/>
      <c r="FW3484" s="29"/>
      <c r="FX3484" s="29"/>
      <c r="FY3484" s="29"/>
      <c r="FZ3484" s="29"/>
      <c r="GA3484" s="29"/>
      <c r="GB3484" s="29"/>
      <c r="GC3484" s="29"/>
      <c r="GD3484" s="29"/>
      <c r="GE3484" s="29"/>
      <c r="GF3484" s="29"/>
      <c r="GG3484" s="29"/>
      <c r="GH3484" s="29"/>
      <c r="GI3484" s="29"/>
      <c r="GJ3484" s="29"/>
      <c r="GK3484" s="29"/>
      <c r="GL3484" s="29"/>
      <c r="GM3484" s="29"/>
      <c r="GN3484" s="29"/>
      <c r="GO3484" s="29"/>
      <c r="GP3484" s="29"/>
      <c r="GQ3484" s="29"/>
      <c r="GR3484" s="29"/>
      <c r="GS3484" s="29"/>
      <c r="GT3484" s="29"/>
      <c r="GU3484" s="29"/>
      <c r="GV3484" s="29"/>
      <c r="GW3484" s="29"/>
      <c r="GX3484" s="29"/>
      <c r="GY3484" s="29"/>
      <c r="GZ3484" s="29"/>
      <c r="HA3484" s="29"/>
      <c r="HB3484" s="29"/>
      <c r="HC3484" s="29"/>
      <c r="HD3484" s="29"/>
      <c r="HE3484" s="29"/>
      <c r="HF3484" s="29"/>
      <c r="HG3484" s="29"/>
      <c r="HH3484" s="29"/>
      <c r="HI3484" s="29"/>
      <c r="HJ3484" s="29"/>
      <c r="HK3484" s="29"/>
      <c r="HL3484" s="29"/>
      <c r="HM3484" s="29"/>
      <c r="HN3484" s="29"/>
      <c r="HO3484" s="29"/>
      <c r="HP3484" s="29"/>
      <c r="HQ3484" s="29"/>
      <c r="HR3484" s="29"/>
      <c r="HS3484" s="29"/>
      <c r="HT3484" s="29"/>
      <c r="HU3484" s="29"/>
      <c r="HV3484" s="29"/>
      <c r="HW3484" s="29"/>
      <c r="HX3484" s="29"/>
      <c r="HY3484" s="29"/>
      <c r="HZ3484" s="29"/>
      <c r="IA3484" s="29"/>
      <c r="IB3484" s="29"/>
      <c r="IC3484" s="29"/>
      <c r="ID3484" s="29"/>
      <c r="IE3484" s="29"/>
      <c r="IF3484" s="29"/>
      <c r="IG3484" s="29"/>
      <c r="IH3484" s="29"/>
      <c r="II3484" s="29"/>
      <c r="IJ3484" s="29"/>
      <c r="IK3484" s="29"/>
      <c r="IL3484" s="29"/>
      <c r="IM3484" s="29"/>
      <c r="IN3484" s="29"/>
      <c r="IO3484" s="29"/>
      <c r="IP3484" s="29"/>
      <c r="IQ3484" s="29"/>
      <c r="IR3484" s="29"/>
      <c r="IS3484" s="29"/>
      <c r="IT3484" s="29"/>
      <c r="IU3484" s="29"/>
      <c r="IV3484" s="29"/>
      <c r="IW3484" s="29"/>
      <c r="IX3484" s="29"/>
      <c r="IY3484" s="29"/>
      <c r="IZ3484" s="29"/>
      <c r="JA3484" s="29"/>
      <c r="JB3484" s="29"/>
      <c r="JC3484" s="29"/>
      <c r="JD3484" s="29"/>
      <c r="JE3484" s="29"/>
      <c r="JF3484" s="29"/>
      <c r="JG3484" s="29"/>
      <c r="JH3484" s="29"/>
      <c r="JI3484" s="29"/>
      <c r="JJ3484" s="29"/>
      <c r="JK3484" s="29"/>
      <c r="JL3484" s="29"/>
      <c r="JM3484" s="29"/>
      <c r="JN3484" s="29"/>
      <c r="JO3484" s="29"/>
      <c r="JP3484" s="29"/>
      <c r="JQ3484" s="29"/>
      <c r="JR3484" s="29"/>
      <c r="JS3484" s="29"/>
      <c r="JT3484" s="29"/>
      <c r="JU3484" s="29"/>
      <c r="JV3484" s="29"/>
      <c r="JW3484" s="29"/>
      <c r="JX3484" s="29"/>
      <c r="JY3484" s="29"/>
      <c r="JZ3484" s="29"/>
      <c r="KA3484" s="29"/>
      <c r="KB3484" s="29"/>
      <c r="KC3484" s="29"/>
      <c r="KD3484" s="29"/>
      <c r="KE3484" s="29"/>
      <c r="KF3484" s="29"/>
      <c r="KG3484" s="29"/>
      <c r="KH3484" s="29"/>
      <c r="KI3484" s="29"/>
      <c r="KJ3484" s="29"/>
      <c r="KK3484" s="29"/>
      <c r="KL3484" s="29"/>
      <c r="KM3484" s="29"/>
      <c r="KN3484" s="29"/>
      <c r="KO3484" s="29"/>
      <c r="KP3484" s="29"/>
      <c r="KQ3484" s="29"/>
      <c r="KR3484" s="29"/>
      <c r="KS3484" s="29"/>
      <c r="KT3484" s="29"/>
      <c r="KU3484" s="29"/>
      <c r="KV3484" s="29"/>
      <c r="KW3484" s="29"/>
      <c r="KX3484" s="29"/>
      <c r="KY3484" s="29"/>
      <c r="KZ3484" s="29"/>
      <c r="LA3484" s="29"/>
      <c r="LB3484" s="29"/>
      <c r="LC3484" s="29"/>
      <c r="LD3484" s="29"/>
      <c r="LE3484" s="29"/>
      <c r="LF3484" s="29"/>
      <c r="LG3484" s="29"/>
      <c r="LH3484" s="29"/>
      <c r="LI3484" s="29"/>
      <c r="LJ3484" s="29"/>
      <c r="LK3484" s="29"/>
      <c r="LL3484" s="29"/>
      <c r="LM3484" s="29"/>
      <c r="LN3484" s="29"/>
      <c r="LO3484" s="29"/>
      <c r="LP3484" s="29"/>
      <c r="LQ3484" s="29"/>
      <c r="LR3484" s="29"/>
      <c r="LS3484" s="29"/>
      <c r="LT3484" s="29"/>
      <c r="LU3484" s="29"/>
      <c r="LV3484" s="29"/>
      <c r="LW3484" s="29"/>
      <c r="LX3484" s="29"/>
      <c r="LY3484" s="29"/>
      <c r="LZ3484" s="29"/>
      <c r="MA3484" s="29"/>
      <c r="MB3484" s="29"/>
      <c r="MC3484" s="29"/>
      <c r="MD3484" s="29"/>
      <c r="ME3484" s="29"/>
      <c r="MF3484" s="29"/>
      <c r="MG3484" s="29"/>
      <c r="MH3484" s="29"/>
      <c r="MI3484" s="29"/>
      <c r="MJ3484" s="29"/>
      <c r="MK3484" s="29"/>
      <c r="ML3484" s="29"/>
      <c r="MM3484" s="29"/>
      <c r="MN3484" s="29"/>
      <c r="MO3484" s="29"/>
      <c r="MP3484" s="29"/>
      <c r="MQ3484" s="29"/>
      <c r="MR3484" s="29"/>
      <c r="MS3484" s="29"/>
      <c r="MT3484" s="29"/>
      <c r="MU3484" s="29"/>
      <c r="MV3484" s="29"/>
      <c r="MW3484" s="29"/>
      <c r="MX3484" s="29"/>
      <c r="MY3484" s="29"/>
      <c r="MZ3484" s="29"/>
      <c r="NA3484" s="29"/>
      <c r="NB3484" s="29"/>
      <c r="NC3484" s="29"/>
      <c r="ND3484" s="29"/>
      <c r="NE3484" s="29"/>
      <c r="NF3484" s="29"/>
      <c r="NG3484" s="29"/>
      <c r="NH3484" s="29"/>
      <c r="NI3484" s="29"/>
      <c r="NJ3484" s="29"/>
      <c r="NK3484" s="29"/>
      <c r="NL3484" s="29"/>
      <c r="NM3484" s="29"/>
      <c r="NN3484" s="29"/>
      <c r="NO3484" s="29"/>
      <c r="NP3484" s="29"/>
      <c r="NQ3484" s="29"/>
      <c r="NR3484" s="29"/>
      <c r="NS3484" s="29"/>
      <c r="NT3484" s="29"/>
      <c r="NU3484" s="29"/>
      <c r="NV3484" s="29"/>
      <c r="NW3484" s="29"/>
      <c r="NX3484" s="29"/>
      <c r="NY3484" s="29"/>
      <c r="NZ3484" s="29"/>
      <c r="OA3484" s="29"/>
      <c r="OB3484" s="29"/>
      <c r="OC3484" s="29"/>
      <c r="OD3484" s="29"/>
      <c r="OE3484" s="29"/>
      <c r="OF3484" s="29"/>
      <c r="OG3484" s="29"/>
      <c r="OH3484" s="29"/>
    </row>
    <row r="3485" spans="1:398" ht="16.5" customHeight="1">
      <c r="A3485" s="41" t="s">
        <v>8929</v>
      </c>
      <c r="B3485" s="41"/>
      <c r="C3485" s="368"/>
      <c r="D3485" s="2"/>
      <c r="E3485" s="308" t="s">
        <v>413</v>
      </c>
      <c r="F3485" s="308" t="s">
        <v>34</v>
      </c>
      <c r="G3485" s="308" t="s">
        <v>2636</v>
      </c>
      <c r="H3485" s="308">
        <v>2018</v>
      </c>
      <c r="I3485" s="308">
        <v>1</v>
      </c>
      <c r="J3485" s="308">
        <v>0</v>
      </c>
      <c r="K3485" s="308">
        <v>0</v>
      </c>
      <c r="L3485" s="16" t="s">
        <v>8941</v>
      </c>
      <c r="M3485" s="106"/>
      <c r="N3485" s="16" t="s">
        <v>2570</v>
      </c>
      <c r="O3485" s="17">
        <v>1920</v>
      </c>
      <c r="P3485" s="17">
        <v>0</v>
      </c>
      <c r="Q3485" s="17">
        <v>0</v>
      </c>
      <c r="R3485" s="18" t="s">
        <v>33</v>
      </c>
      <c r="S3485" s="19">
        <v>60</v>
      </c>
      <c r="T3485" s="19">
        <v>110</v>
      </c>
      <c r="U3485" s="244">
        <v>2</v>
      </c>
      <c r="V3485" s="19">
        <v>0</v>
      </c>
      <c r="W3485" s="310">
        <v>5.81</v>
      </c>
      <c r="X3485" s="21">
        <v>11155.199999999999</v>
      </c>
      <c r="Y3485" s="22" t="s">
        <v>33</v>
      </c>
      <c r="Z3485" s="14"/>
      <c r="AA3485" s="24"/>
      <c r="AB3485" s="14"/>
      <c r="AC3485" s="14"/>
      <c r="AD3485" s="25"/>
      <c r="AE3485" s="26"/>
      <c r="AF3485" s="27"/>
      <c r="AG3485" s="309"/>
      <c r="AH3485" s="309"/>
      <c r="AI3485" s="309"/>
      <c r="AJ3485" s="309"/>
      <c r="AK3485" s="309"/>
      <c r="AL3485" s="309"/>
      <c r="AM3485" s="309"/>
      <c r="AN3485" s="309"/>
      <c r="AO3485" s="309"/>
      <c r="AP3485" s="29"/>
      <c r="AQ3485" s="29"/>
      <c r="AR3485" s="29"/>
      <c r="AS3485" s="29"/>
      <c r="AT3485" s="29"/>
      <c r="AU3485" s="29"/>
      <c r="AV3485" s="29"/>
      <c r="AW3485" s="29"/>
      <c r="AX3485" s="29"/>
      <c r="AY3485" s="29"/>
      <c r="AZ3485" s="29"/>
      <c r="BA3485" s="29"/>
      <c r="BB3485" s="29"/>
      <c r="BC3485" s="29"/>
      <c r="BD3485" s="29"/>
      <c r="BE3485" s="29"/>
      <c r="BF3485" s="29"/>
      <c r="BG3485" s="29"/>
      <c r="BH3485" s="29"/>
      <c r="BI3485" s="29"/>
      <c r="BJ3485" s="29"/>
      <c r="BK3485" s="29"/>
      <c r="BL3485" s="29"/>
      <c r="BM3485" s="29"/>
      <c r="BN3485" s="29"/>
      <c r="BO3485" s="29"/>
      <c r="BP3485" s="29"/>
      <c r="BQ3485" s="29"/>
      <c r="BR3485" s="29"/>
      <c r="BS3485" s="29"/>
      <c r="BT3485" s="29"/>
      <c r="BU3485" s="29"/>
      <c r="BV3485" s="29"/>
      <c r="BW3485" s="29"/>
      <c r="BX3485" s="29"/>
      <c r="BY3485" s="29"/>
      <c r="BZ3485" s="29"/>
      <c r="CA3485" s="29"/>
      <c r="CB3485" s="29"/>
      <c r="CC3485" s="29"/>
      <c r="CD3485" s="29"/>
      <c r="CE3485" s="29"/>
      <c r="CF3485" s="29"/>
      <c r="CG3485" s="29"/>
      <c r="CH3485" s="29"/>
      <c r="CI3485" s="29"/>
      <c r="CJ3485" s="29"/>
      <c r="CK3485" s="29"/>
      <c r="CL3485" s="29"/>
      <c r="CM3485" s="29"/>
      <c r="CN3485" s="29"/>
      <c r="CO3485" s="29"/>
      <c r="CP3485" s="29"/>
      <c r="CQ3485" s="29"/>
      <c r="CR3485" s="29"/>
      <c r="CS3485" s="29"/>
      <c r="CT3485" s="29"/>
      <c r="CU3485" s="29"/>
      <c r="CV3485" s="29"/>
      <c r="CW3485" s="29"/>
      <c r="CX3485" s="29"/>
      <c r="CY3485" s="29"/>
      <c r="CZ3485" s="29"/>
      <c r="DA3485" s="29"/>
      <c r="DB3485" s="29"/>
      <c r="DC3485" s="29"/>
      <c r="DD3485" s="29"/>
      <c r="DE3485" s="29"/>
      <c r="DF3485" s="29"/>
      <c r="DG3485" s="29"/>
      <c r="DH3485" s="29"/>
      <c r="DI3485" s="29"/>
      <c r="DJ3485" s="29"/>
      <c r="DK3485" s="29"/>
      <c r="DL3485" s="29"/>
      <c r="DM3485" s="29"/>
      <c r="DN3485" s="29"/>
      <c r="DO3485" s="29"/>
      <c r="DP3485" s="29"/>
      <c r="DQ3485" s="29"/>
      <c r="DR3485" s="29"/>
      <c r="DS3485" s="29"/>
      <c r="DT3485" s="29"/>
      <c r="DU3485" s="29"/>
      <c r="DV3485" s="29"/>
      <c r="DW3485" s="29"/>
      <c r="DX3485" s="29"/>
      <c r="DY3485" s="29"/>
      <c r="DZ3485" s="29"/>
      <c r="EA3485" s="29"/>
      <c r="EB3485" s="29"/>
      <c r="EC3485" s="29"/>
      <c r="ED3485" s="29"/>
      <c r="EE3485" s="29"/>
      <c r="EF3485" s="29"/>
      <c r="EG3485" s="29"/>
      <c r="EH3485" s="29"/>
      <c r="EI3485" s="29"/>
      <c r="EJ3485" s="29"/>
      <c r="EK3485" s="29"/>
      <c r="EL3485" s="29"/>
      <c r="EM3485" s="29"/>
      <c r="EN3485" s="29"/>
      <c r="EO3485" s="29"/>
      <c r="EP3485" s="29"/>
      <c r="EQ3485" s="29"/>
      <c r="ER3485" s="29"/>
      <c r="ES3485" s="29"/>
      <c r="ET3485" s="29"/>
      <c r="EU3485" s="29"/>
      <c r="EV3485" s="29"/>
      <c r="EW3485" s="29"/>
      <c r="EX3485" s="29"/>
      <c r="EY3485" s="29"/>
      <c r="EZ3485" s="29"/>
      <c r="FA3485" s="29"/>
      <c r="FB3485" s="29"/>
      <c r="FC3485" s="29"/>
      <c r="FD3485" s="29"/>
      <c r="FE3485" s="29"/>
      <c r="FF3485" s="29"/>
      <c r="FG3485" s="29"/>
      <c r="FH3485" s="29"/>
      <c r="FI3485" s="29"/>
      <c r="FJ3485" s="29"/>
      <c r="FK3485" s="29"/>
      <c r="FL3485" s="29"/>
      <c r="FM3485" s="29"/>
      <c r="FN3485" s="29"/>
      <c r="FO3485" s="29"/>
      <c r="FP3485" s="29"/>
      <c r="FQ3485" s="29"/>
      <c r="FR3485" s="29"/>
      <c r="FS3485" s="29"/>
      <c r="FT3485" s="29"/>
      <c r="FU3485" s="29"/>
      <c r="FV3485" s="29"/>
      <c r="FW3485" s="29"/>
      <c r="FX3485" s="29"/>
      <c r="FY3485" s="29"/>
      <c r="FZ3485" s="29"/>
      <c r="GA3485" s="29"/>
      <c r="GB3485" s="29"/>
      <c r="GC3485" s="29"/>
      <c r="GD3485" s="29"/>
      <c r="GE3485" s="29"/>
      <c r="GF3485" s="29"/>
      <c r="GG3485" s="29"/>
      <c r="GH3485" s="29"/>
      <c r="GI3485" s="29"/>
      <c r="GJ3485" s="29"/>
      <c r="GK3485" s="29"/>
      <c r="GL3485" s="29"/>
      <c r="GM3485" s="29"/>
      <c r="GN3485" s="29"/>
      <c r="GO3485" s="29"/>
      <c r="GP3485" s="29"/>
      <c r="GQ3485" s="29"/>
      <c r="GR3485" s="29"/>
      <c r="GS3485" s="29"/>
      <c r="GT3485" s="29"/>
      <c r="GU3485" s="29"/>
      <c r="GV3485" s="29"/>
      <c r="GW3485" s="29"/>
      <c r="GX3485" s="29"/>
      <c r="GY3485" s="29"/>
      <c r="GZ3485" s="29"/>
      <c r="HA3485" s="29"/>
      <c r="HB3485" s="29"/>
      <c r="HC3485" s="29"/>
      <c r="HD3485" s="29"/>
      <c r="HE3485" s="29"/>
      <c r="HF3485" s="29"/>
      <c r="HG3485" s="29"/>
      <c r="HH3485" s="29"/>
      <c r="HI3485" s="29"/>
      <c r="HJ3485" s="29"/>
      <c r="HK3485" s="29"/>
      <c r="HL3485" s="29"/>
      <c r="HM3485" s="29"/>
      <c r="HN3485" s="29"/>
      <c r="HO3485" s="29"/>
      <c r="HP3485" s="29"/>
      <c r="HQ3485" s="29"/>
      <c r="HR3485" s="29"/>
      <c r="HS3485" s="29"/>
      <c r="HT3485" s="29"/>
      <c r="HU3485" s="29"/>
      <c r="HV3485" s="29"/>
      <c r="HW3485" s="29"/>
      <c r="HX3485" s="29"/>
      <c r="HY3485" s="29"/>
      <c r="HZ3485" s="29"/>
      <c r="IA3485" s="29"/>
      <c r="IB3485" s="29"/>
      <c r="IC3485" s="29"/>
      <c r="ID3485" s="29"/>
      <c r="IE3485" s="29"/>
      <c r="IF3485" s="29"/>
      <c r="IG3485" s="29"/>
      <c r="IH3485" s="29"/>
      <c r="II3485" s="29"/>
      <c r="IJ3485" s="29"/>
      <c r="IK3485" s="29"/>
      <c r="IL3485" s="29"/>
      <c r="IM3485" s="29"/>
      <c r="IN3485" s="29"/>
      <c r="IO3485" s="29"/>
      <c r="IP3485" s="29"/>
      <c r="IQ3485" s="29"/>
      <c r="IR3485" s="29"/>
      <c r="IS3485" s="29"/>
      <c r="IT3485" s="29"/>
      <c r="IU3485" s="29"/>
      <c r="IV3485" s="29"/>
      <c r="IW3485" s="29"/>
      <c r="IX3485" s="29"/>
      <c r="IY3485" s="29"/>
      <c r="IZ3485" s="29"/>
      <c r="JA3485" s="29"/>
      <c r="JB3485" s="29"/>
      <c r="JC3485" s="29"/>
      <c r="JD3485" s="29"/>
      <c r="JE3485" s="29"/>
      <c r="JF3485" s="29"/>
      <c r="JG3485" s="29"/>
      <c r="JH3485" s="29"/>
      <c r="JI3485" s="29"/>
      <c r="JJ3485" s="29"/>
      <c r="JK3485" s="29"/>
      <c r="JL3485" s="29"/>
      <c r="JM3485" s="29"/>
      <c r="JN3485" s="29"/>
      <c r="JO3485" s="29"/>
      <c r="JP3485" s="29"/>
      <c r="JQ3485" s="29"/>
      <c r="JR3485" s="29"/>
      <c r="JS3485" s="29"/>
      <c r="JT3485" s="29"/>
      <c r="JU3485" s="29"/>
      <c r="JV3485" s="29"/>
      <c r="JW3485" s="29"/>
      <c r="JX3485" s="29"/>
      <c r="JY3485" s="29"/>
      <c r="JZ3485" s="29"/>
      <c r="KA3485" s="29"/>
      <c r="KB3485" s="29"/>
      <c r="KC3485" s="29"/>
      <c r="KD3485" s="29"/>
      <c r="KE3485" s="29"/>
      <c r="KF3485" s="29"/>
      <c r="KG3485" s="29"/>
      <c r="KH3485" s="29"/>
      <c r="KI3485" s="29"/>
      <c r="KJ3485" s="29"/>
      <c r="KK3485" s="29"/>
      <c r="KL3485" s="29"/>
      <c r="KM3485" s="29"/>
      <c r="KN3485" s="29"/>
      <c r="KO3485" s="29"/>
      <c r="KP3485" s="29"/>
      <c r="KQ3485" s="29"/>
      <c r="KR3485" s="29"/>
      <c r="KS3485" s="29"/>
      <c r="KT3485" s="29"/>
      <c r="KU3485" s="29"/>
      <c r="KV3485" s="29"/>
      <c r="KW3485" s="29"/>
      <c r="KX3485" s="29"/>
      <c r="KY3485" s="29"/>
      <c r="KZ3485" s="29"/>
      <c r="LA3485" s="29"/>
      <c r="LB3485" s="29"/>
      <c r="LC3485" s="29"/>
      <c r="LD3485" s="29"/>
      <c r="LE3485" s="29"/>
      <c r="LF3485" s="29"/>
      <c r="LG3485" s="29"/>
      <c r="LH3485" s="29"/>
      <c r="LI3485" s="29"/>
      <c r="LJ3485" s="29"/>
      <c r="LK3485" s="29"/>
      <c r="LL3485" s="29"/>
      <c r="LM3485" s="29"/>
      <c r="LN3485" s="29"/>
      <c r="LO3485" s="29"/>
      <c r="LP3485" s="29"/>
      <c r="LQ3485" s="29"/>
      <c r="LR3485" s="29"/>
      <c r="LS3485" s="29"/>
      <c r="LT3485" s="29"/>
      <c r="LU3485" s="29"/>
      <c r="LV3485" s="29"/>
      <c r="LW3485" s="29"/>
      <c r="LX3485" s="29"/>
      <c r="LY3485" s="29"/>
      <c r="LZ3485" s="29"/>
      <c r="MA3485" s="29"/>
      <c r="MB3485" s="29"/>
      <c r="MC3485" s="29"/>
      <c r="MD3485" s="29"/>
      <c r="ME3485" s="29"/>
      <c r="MF3485" s="29"/>
      <c r="MG3485" s="29"/>
      <c r="MH3485" s="29"/>
      <c r="MI3485" s="29"/>
      <c r="MJ3485" s="29"/>
      <c r="MK3485" s="29"/>
      <c r="ML3485" s="29"/>
      <c r="MM3485" s="29"/>
      <c r="MN3485" s="29"/>
      <c r="MO3485" s="29"/>
      <c r="MP3485" s="29"/>
      <c r="MQ3485" s="29"/>
      <c r="MR3485" s="29"/>
      <c r="MS3485" s="29"/>
      <c r="MT3485" s="29"/>
      <c r="MU3485" s="29"/>
      <c r="MV3485" s="29"/>
      <c r="MW3485" s="29"/>
      <c r="MX3485" s="29"/>
      <c r="MY3485" s="29"/>
      <c r="MZ3485" s="29"/>
      <c r="NA3485" s="29"/>
      <c r="NB3485" s="29"/>
      <c r="NC3485" s="29"/>
      <c r="ND3485" s="29"/>
      <c r="NE3485" s="29"/>
      <c r="NF3485" s="29"/>
      <c r="NG3485" s="29"/>
      <c r="NH3485" s="29"/>
      <c r="NI3485" s="29"/>
      <c r="NJ3485" s="29"/>
      <c r="NK3485" s="29"/>
      <c r="NL3485" s="29"/>
      <c r="NM3485" s="29"/>
      <c r="NN3485" s="29"/>
      <c r="NO3485" s="29"/>
      <c r="NP3485" s="29"/>
      <c r="NQ3485" s="29"/>
      <c r="NR3485" s="29"/>
      <c r="NS3485" s="29"/>
      <c r="NT3485" s="29"/>
      <c r="NU3485" s="29"/>
      <c r="NV3485" s="29"/>
      <c r="NW3485" s="29"/>
      <c r="NX3485" s="29"/>
      <c r="NY3485" s="29"/>
      <c r="NZ3485" s="29"/>
      <c r="OA3485" s="29"/>
      <c r="OB3485" s="29"/>
      <c r="OC3485" s="29"/>
      <c r="OD3485" s="29"/>
      <c r="OE3485" s="29"/>
      <c r="OF3485" s="29"/>
      <c r="OG3485" s="29"/>
      <c r="OH3485" s="29"/>
    </row>
    <row r="3486" spans="1:398" ht="16.5" customHeight="1">
      <c r="A3486" s="41" t="s">
        <v>8929</v>
      </c>
      <c r="B3486" s="41"/>
      <c r="C3486" s="368"/>
      <c r="D3486" s="2"/>
      <c r="E3486" s="308" t="s">
        <v>413</v>
      </c>
      <c r="F3486" s="308" t="s">
        <v>34</v>
      </c>
      <c r="G3486" s="308" t="s">
        <v>2636</v>
      </c>
      <c r="H3486" s="308">
        <v>2018</v>
      </c>
      <c r="I3486" s="308">
        <v>1</v>
      </c>
      <c r="J3486" s="308">
        <v>0</v>
      </c>
      <c r="K3486" s="308">
        <v>0</v>
      </c>
      <c r="L3486" s="16" t="s">
        <v>8942</v>
      </c>
      <c r="M3486" s="106"/>
      <c r="N3486" s="16" t="s">
        <v>2570</v>
      </c>
      <c r="O3486" s="17">
        <v>1920</v>
      </c>
      <c r="P3486" s="17">
        <v>0</v>
      </c>
      <c r="Q3486" s="17">
        <v>0</v>
      </c>
      <c r="R3486" s="18" t="s">
        <v>33</v>
      </c>
      <c r="S3486" s="19">
        <v>60</v>
      </c>
      <c r="T3486" s="19">
        <v>110</v>
      </c>
      <c r="U3486" s="244">
        <v>2</v>
      </c>
      <c r="V3486" s="19">
        <v>0</v>
      </c>
      <c r="W3486" s="310">
        <v>5.81</v>
      </c>
      <c r="X3486" s="21">
        <v>11155.199999999999</v>
      </c>
      <c r="Y3486" s="22" t="s">
        <v>33</v>
      </c>
      <c r="Z3486" s="14"/>
      <c r="AA3486" s="24"/>
      <c r="AB3486" s="14"/>
      <c r="AC3486" s="14"/>
      <c r="AD3486" s="25"/>
      <c r="AE3486" s="26"/>
      <c r="AF3486" s="27"/>
      <c r="AG3486" s="309"/>
      <c r="AH3486" s="309"/>
      <c r="AI3486" s="309"/>
      <c r="AJ3486" s="309"/>
      <c r="AK3486" s="309"/>
      <c r="AL3486" s="309"/>
      <c r="AM3486" s="309"/>
      <c r="AN3486" s="309"/>
      <c r="AO3486" s="309"/>
      <c r="AP3486" s="29"/>
      <c r="AQ3486" s="29"/>
      <c r="AR3486" s="29"/>
      <c r="AS3486" s="29"/>
      <c r="AT3486" s="29"/>
      <c r="AU3486" s="29"/>
      <c r="AV3486" s="29"/>
      <c r="AW3486" s="29"/>
      <c r="AX3486" s="29"/>
      <c r="AY3486" s="29"/>
      <c r="AZ3486" s="29"/>
      <c r="BA3486" s="29"/>
      <c r="BB3486" s="29"/>
      <c r="BC3486" s="29"/>
      <c r="BD3486" s="29"/>
      <c r="BE3486" s="29"/>
      <c r="BF3486" s="29"/>
      <c r="BG3486" s="29"/>
      <c r="BH3486" s="29"/>
      <c r="BI3486" s="29"/>
      <c r="BJ3486" s="29"/>
      <c r="BK3486" s="29"/>
      <c r="BL3486" s="29"/>
      <c r="BM3486" s="29"/>
      <c r="BN3486" s="29"/>
      <c r="BO3486" s="29"/>
      <c r="BP3486" s="29"/>
      <c r="BQ3486" s="29"/>
      <c r="BR3486" s="29"/>
      <c r="BS3486" s="29"/>
      <c r="BT3486" s="29"/>
      <c r="BU3486" s="29"/>
      <c r="BV3486" s="29"/>
      <c r="BW3486" s="29"/>
      <c r="BX3486" s="29"/>
      <c r="BY3486" s="29"/>
      <c r="BZ3486" s="29"/>
      <c r="CA3486" s="29"/>
      <c r="CB3486" s="29"/>
      <c r="CC3486" s="29"/>
      <c r="CD3486" s="29"/>
      <c r="CE3486" s="29"/>
      <c r="CF3486" s="29"/>
      <c r="CG3486" s="29"/>
      <c r="CH3486" s="29"/>
      <c r="CI3486" s="29"/>
      <c r="CJ3486" s="29"/>
      <c r="CK3486" s="29"/>
      <c r="CL3486" s="29"/>
      <c r="CM3486" s="29"/>
      <c r="CN3486" s="29"/>
      <c r="CO3486" s="29"/>
      <c r="CP3486" s="29"/>
      <c r="CQ3486" s="29"/>
      <c r="CR3486" s="29"/>
      <c r="CS3486" s="29"/>
      <c r="CT3486" s="29"/>
      <c r="CU3486" s="29"/>
      <c r="CV3486" s="29"/>
      <c r="CW3486" s="29"/>
      <c r="CX3486" s="29"/>
      <c r="CY3486" s="29"/>
      <c r="CZ3486" s="29"/>
      <c r="DA3486" s="29"/>
      <c r="DB3486" s="29"/>
      <c r="DC3486" s="29"/>
      <c r="DD3486" s="29"/>
      <c r="DE3486" s="29"/>
      <c r="DF3486" s="29"/>
      <c r="DG3486" s="29"/>
      <c r="DH3486" s="29"/>
      <c r="DI3486" s="29"/>
      <c r="DJ3486" s="29"/>
      <c r="DK3486" s="29"/>
      <c r="DL3486" s="29"/>
      <c r="DM3486" s="29"/>
      <c r="DN3486" s="29"/>
      <c r="DO3486" s="29"/>
      <c r="DP3486" s="29"/>
      <c r="DQ3486" s="29"/>
      <c r="DR3486" s="29"/>
      <c r="DS3486" s="29"/>
      <c r="DT3486" s="29"/>
      <c r="DU3486" s="29"/>
      <c r="DV3486" s="29"/>
      <c r="DW3486" s="29"/>
      <c r="DX3486" s="29"/>
      <c r="DY3486" s="29"/>
      <c r="DZ3486" s="29"/>
      <c r="EA3486" s="29"/>
      <c r="EB3486" s="29"/>
      <c r="EC3486" s="29"/>
      <c r="ED3486" s="29"/>
      <c r="EE3486" s="29"/>
      <c r="EF3486" s="29"/>
      <c r="EG3486" s="29"/>
      <c r="EH3486" s="29"/>
      <c r="EI3486" s="29"/>
      <c r="EJ3486" s="29"/>
      <c r="EK3486" s="29"/>
      <c r="EL3486" s="29"/>
      <c r="EM3486" s="29"/>
      <c r="EN3486" s="29"/>
      <c r="EO3486" s="29"/>
      <c r="EP3486" s="29"/>
      <c r="EQ3486" s="29"/>
      <c r="ER3486" s="29"/>
      <c r="ES3486" s="29"/>
      <c r="ET3486" s="29"/>
      <c r="EU3486" s="29"/>
      <c r="EV3486" s="29"/>
      <c r="EW3486" s="29"/>
      <c r="EX3486" s="29"/>
      <c r="EY3486" s="29"/>
      <c r="EZ3486" s="29"/>
      <c r="FA3486" s="29"/>
      <c r="FB3486" s="29"/>
      <c r="FC3486" s="29"/>
      <c r="FD3486" s="29"/>
      <c r="FE3486" s="29"/>
      <c r="FF3486" s="29"/>
      <c r="FG3486" s="29"/>
      <c r="FH3486" s="29"/>
      <c r="FI3486" s="29"/>
      <c r="FJ3486" s="29"/>
      <c r="FK3486" s="29"/>
      <c r="FL3486" s="29"/>
      <c r="FM3486" s="29"/>
      <c r="FN3486" s="29"/>
      <c r="FO3486" s="29"/>
      <c r="FP3486" s="29"/>
      <c r="FQ3486" s="29"/>
      <c r="FR3486" s="29"/>
      <c r="FS3486" s="29"/>
      <c r="FT3486" s="29"/>
      <c r="FU3486" s="29"/>
      <c r="FV3486" s="29"/>
      <c r="FW3486" s="29"/>
      <c r="FX3486" s="29"/>
      <c r="FY3486" s="29"/>
      <c r="FZ3486" s="29"/>
      <c r="GA3486" s="29"/>
      <c r="GB3486" s="29"/>
      <c r="GC3486" s="29"/>
      <c r="GD3486" s="29"/>
      <c r="GE3486" s="29"/>
      <c r="GF3486" s="29"/>
      <c r="GG3486" s="29"/>
      <c r="GH3486" s="29"/>
      <c r="GI3486" s="29"/>
      <c r="GJ3486" s="29"/>
      <c r="GK3486" s="29"/>
      <c r="GL3486" s="29"/>
      <c r="GM3486" s="29"/>
      <c r="GN3486" s="29"/>
      <c r="GO3486" s="29"/>
      <c r="GP3486" s="29"/>
      <c r="GQ3486" s="29"/>
      <c r="GR3486" s="29"/>
      <c r="GS3486" s="29"/>
      <c r="GT3486" s="29"/>
      <c r="GU3486" s="29"/>
      <c r="GV3486" s="29"/>
      <c r="GW3486" s="29"/>
      <c r="GX3486" s="29"/>
      <c r="GY3486" s="29"/>
      <c r="GZ3486" s="29"/>
      <c r="HA3486" s="29"/>
      <c r="HB3486" s="29"/>
      <c r="HC3486" s="29"/>
      <c r="HD3486" s="29"/>
      <c r="HE3486" s="29"/>
      <c r="HF3486" s="29"/>
      <c r="HG3486" s="29"/>
      <c r="HH3486" s="29"/>
      <c r="HI3486" s="29"/>
      <c r="HJ3486" s="29"/>
      <c r="HK3486" s="29"/>
      <c r="HL3486" s="29"/>
      <c r="HM3486" s="29"/>
      <c r="HN3486" s="29"/>
      <c r="HO3486" s="29"/>
      <c r="HP3486" s="29"/>
      <c r="HQ3486" s="29"/>
      <c r="HR3486" s="29"/>
      <c r="HS3486" s="29"/>
      <c r="HT3486" s="29"/>
      <c r="HU3486" s="29"/>
      <c r="HV3486" s="29"/>
      <c r="HW3486" s="29"/>
      <c r="HX3486" s="29"/>
      <c r="HY3486" s="29"/>
      <c r="HZ3486" s="29"/>
      <c r="IA3486" s="29"/>
      <c r="IB3486" s="29"/>
      <c r="IC3486" s="29"/>
      <c r="ID3486" s="29"/>
      <c r="IE3486" s="29"/>
      <c r="IF3486" s="29"/>
      <c r="IG3486" s="29"/>
      <c r="IH3486" s="29"/>
      <c r="II3486" s="29"/>
      <c r="IJ3486" s="29"/>
      <c r="IK3486" s="29"/>
      <c r="IL3486" s="29"/>
      <c r="IM3486" s="29"/>
      <c r="IN3486" s="29"/>
      <c r="IO3486" s="29"/>
      <c r="IP3486" s="29"/>
      <c r="IQ3486" s="29"/>
      <c r="IR3486" s="29"/>
      <c r="IS3486" s="29"/>
      <c r="IT3486" s="29"/>
      <c r="IU3486" s="29"/>
      <c r="IV3486" s="29"/>
      <c r="IW3486" s="29"/>
      <c r="IX3486" s="29"/>
      <c r="IY3486" s="29"/>
      <c r="IZ3486" s="29"/>
      <c r="JA3486" s="29"/>
      <c r="JB3486" s="29"/>
      <c r="JC3486" s="29"/>
      <c r="JD3486" s="29"/>
      <c r="JE3486" s="29"/>
      <c r="JF3486" s="29"/>
      <c r="JG3486" s="29"/>
      <c r="JH3486" s="29"/>
      <c r="JI3486" s="29"/>
      <c r="JJ3486" s="29"/>
      <c r="JK3486" s="29"/>
      <c r="JL3486" s="29"/>
      <c r="JM3486" s="29"/>
      <c r="JN3486" s="29"/>
      <c r="JO3486" s="29"/>
      <c r="JP3486" s="29"/>
      <c r="JQ3486" s="29"/>
      <c r="JR3486" s="29"/>
      <c r="JS3486" s="29"/>
      <c r="JT3486" s="29"/>
      <c r="JU3486" s="29"/>
      <c r="JV3486" s="29"/>
      <c r="JW3486" s="29"/>
      <c r="JX3486" s="29"/>
      <c r="JY3486" s="29"/>
      <c r="JZ3486" s="29"/>
      <c r="KA3486" s="29"/>
      <c r="KB3486" s="29"/>
      <c r="KC3486" s="29"/>
      <c r="KD3486" s="29"/>
      <c r="KE3486" s="29"/>
      <c r="KF3486" s="29"/>
      <c r="KG3486" s="29"/>
      <c r="KH3486" s="29"/>
      <c r="KI3486" s="29"/>
      <c r="KJ3486" s="29"/>
      <c r="KK3486" s="29"/>
      <c r="KL3486" s="29"/>
      <c r="KM3486" s="29"/>
      <c r="KN3486" s="29"/>
      <c r="KO3486" s="29"/>
      <c r="KP3486" s="29"/>
      <c r="KQ3486" s="29"/>
      <c r="KR3486" s="29"/>
      <c r="KS3486" s="29"/>
      <c r="KT3486" s="29"/>
      <c r="KU3486" s="29"/>
      <c r="KV3486" s="29"/>
      <c r="KW3486" s="29"/>
      <c r="KX3486" s="29"/>
      <c r="KY3486" s="29"/>
      <c r="KZ3486" s="29"/>
      <c r="LA3486" s="29"/>
      <c r="LB3486" s="29"/>
      <c r="LC3486" s="29"/>
      <c r="LD3486" s="29"/>
      <c r="LE3486" s="29"/>
      <c r="LF3486" s="29"/>
      <c r="LG3486" s="29"/>
      <c r="LH3486" s="29"/>
      <c r="LI3486" s="29"/>
      <c r="LJ3486" s="29"/>
      <c r="LK3486" s="29"/>
      <c r="LL3486" s="29"/>
      <c r="LM3486" s="29"/>
      <c r="LN3486" s="29"/>
      <c r="LO3486" s="29"/>
      <c r="LP3486" s="29"/>
      <c r="LQ3486" s="29"/>
      <c r="LR3486" s="29"/>
      <c r="LS3486" s="29"/>
      <c r="LT3486" s="29"/>
      <c r="LU3486" s="29"/>
      <c r="LV3486" s="29"/>
      <c r="LW3486" s="29"/>
      <c r="LX3486" s="29"/>
      <c r="LY3486" s="29"/>
      <c r="LZ3486" s="29"/>
      <c r="MA3486" s="29"/>
      <c r="MB3486" s="29"/>
      <c r="MC3486" s="29"/>
      <c r="MD3486" s="29"/>
      <c r="ME3486" s="29"/>
      <c r="MF3486" s="29"/>
      <c r="MG3486" s="29"/>
      <c r="MH3486" s="29"/>
      <c r="MI3486" s="29"/>
      <c r="MJ3486" s="29"/>
      <c r="MK3486" s="29"/>
      <c r="ML3486" s="29"/>
      <c r="MM3486" s="29"/>
      <c r="MN3486" s="29"/>
      <c r="MO3486" s="29"/>
      <c r="MP3486" s="29"/>
      <c r="MQ3486" s="29"/>
      <c r="MR3486" s="29"/>
      <c r="MS3486" s="29"/>
      <c r="MT3486" s="29"/>
      <c r="MU3486" s="29"/>
      <c r="MV3486" s="29"/>
      <c r="MW3486" s="29"/>
      <c r="MX3486" s="29"/>
      <c r="MY3486" s="29"/>
      <c r="MZ3486" s="29"/>
      <c r="NA3486" s="29"/>
      <c r="NB3486" s="29"/>
      <c r="NC3486" s="29"/>
      <c r="ND3486" s="29"/>
      <c r="NE3486" s="29"/>
      <c r="NF3486" s="29"/>
      <c r="NG3486" s="29"/>
      <c r="NH3486" s="29"/>
      <c r="NI3486" s="29"/>
      <c r="NJ3486" s="29"/>
      <c r="NK3486" s="29"/>
      <c r="NL3486" s="29"/>
      <c r="NM3486" s="29"/>
      <c r="NN3486" s="29"/>
      <c r="NO3486" s="29"/>
      <c r="NP3486" s="29"/>
      <c r="NQ3486" s="29"/>
      <c r="NR3486" s="29"/>
      <c r="NS3486" s="29"/>
      <c r="NT3486" s="29"/>
      <c r="NU3486" s="29"/>
      <c r="NV3486" s="29"/>
      <c r="NW3486" s="29"/>
      <c r="NX3486" s="29"/>
      <c r="NY3486" s="29"/>
      <c r="NZ3486" s="29"/>
      <c r="OA3486" s="29"/>
      <c r="OB3486" s="29"/>
      <c r="OC3486" s="29"/>
      <c r="OD3486" s="29"/>
      <c r="OE3486" s="29"/>
      <c r="OF3486" s="29"/>
      <c r="OG3486" s="29"/>
      <c r="OH3486" s="29"/>
    </row>
    <row r="3487" spans="1:398" ht="16.5" customHeight="1">
      <c r="A3487" s="41" t="s">
        <v>8908</v>
      </c>
      <c r="B3487" s="41"/>
      <c r="C3487" s="368"/>
      <c r="D3487" s="41"/>
      <c r="E3487" s="321" t="s">
        <v>379</v>
      </c>
      <c r="F3487" s="321" t="s">
        <v>63</v>
      </c>
      <c r="G3487" s="321" t="s">
        <v>8909</v>
      </c>
      <c r="H3487" s="319">
        <v>2002</v>
      </c>
      <c r="I3487" s="308">
        <v>1</v>
      </c>
      <c r="J3487" s="308">
        <v>0</v>
      </c>
      <c r="K3487" s="308">
        <v>0</v>
      </c>
      <c r="L3487" s="16" t="s">
        <v>2645</v>
      </c>
      <c r="M3487" s="16"/>
      <c r="N3487" s="16" t="s">
        <v>2570</v>
      </c>
      <c r="O3487" s="17">
        <v>8760</v>
      </c>
      <c r="P3487" s="17">
        <v>0</v>
      </c>
      <c r="Q3487" s="17">
        <v>0</v>
      </c>
      <c r="R3487" s="18" t="s">
        <v>33</v>
      </c>
      <c r="S3487" s="19">
        <v>60</v>
      </c>
      <c r="T3487" s="19">
        <v>220</v>
      </c>
      <c r="U3487" s="19">
        <v>14.6</v>
      </c>
      <c r="V3487" s="19">
        <v>0</v>
      </c>
      <c r="W3487" s="20">
        <v>3.1640000000000001</v>
      </c>
      <c r="X3487" s="21">
        <v>27716.640000000003</v>
      </c>
      <c r="Y3487" s="22" t="s">
        <v>33</v>
      </c>
      <c r="Z3487" s="14"/>
      <c r="AA3487" s="24"/>
      <c r="AB3487" s="14"/>
      <c r="AC3487" s="14"/>
      <c r="AD3487" s="25"/>
      <c r="AE3487" s="26"/>
      <c r="AF3487" s="27"/>
      <c r="AG3487" s="309"/>
      <c r="AH3487" s="309"/>
      <c r="AI3487" s="309"/>
      <c r="AJ3487" s="309"/>
      <c r="AK3487" s="309"/>
      <c r="AL3487" s="309"/>
      <c r="AM3487" s="309"/>
      <c r="AN3487" s="309"/>
      <c r="AO3487" s="309"/>
      <c r="AP3487" s="29"/>
      <c r="AQ3487" s="29"/>
      <c r="AR3487" s="29"/>
      <c r="AS3487" s="29"/>
      <c r="AT3487" s="29"/>
      <c r="AU3487" s="29"/>
      <c r="AV3487" s="29"/>
      <c r="AW3487" s="29"/>
      <c r="AX3487" s="29"/>
      <c r="AY3487" s="29"/>
      <c r="AZ3487" s="29"/>
      <c r="BA3487" s="29"/>
      <c r="BB3487" s="29"/>
      <c r="BC3487" s="29"/>
      <c r="BD3487" s="29"/>
      <c r="BE3487" s="29"/>
      <c r="BF3487" s="29"/>
      <c r="BG3487" s="29"/>
      <c r="BH3487" s="29"/>
      <c r="BI3487" s="29"/>
      <c r="BJ3487" s="29"/>
      <c r="BK3487" s="29"/>
      <c r="BL3487" s="29"/>
      <c r="BM3487" s="29"/>
      <c r="BN3487" s="29"/>
      <c r="BO3487" s="29"/>
      <c r="BP3487" s="29"/>
      <c r="BQ3487" s="29"/>
      <c r="BR3487" s="29"/>
      <c r="BS3487" s="29"/>
      <c r="BT3487" s="29"/>
      <c r="BU3487" s="29"/>
      <c r="BV3487" s="29"/>
      <c r="BW3487" s="29"/>
      <c r="BX3487" s="29"/>
      <c r="BY3487" s="29"/>
      <c r="BZ3487" s="29"/>
      <c r="CA3487" s="29"/>
      <c r="CB3487" s="29"/>
      <c r="CC3487" s="29"/>
      <c r="CD3487" s="29"/>
      <c r="CE3487" s="29"/>
      <c r="CF3487" s="29"/>
      <c r="CG3487" s="29"/>
      <c r="CH3487" s="29"/>
      <c r="CI3487" s="29"/>
      <c r="CJ3487" s="29"/>
      <c r="CK3487" s="29"/>
      <c r="CL3487" s="29"/>
      <c r="CM3487" s="29"/>
      <c r="CN3487" s="29"/>
      <c r="CO3487" s="29"/>
      <c r="CP3487" s="29"/>
      <c r="CQ3487" s="29"/>
      <c r="CR3487" s="29"/>
      <c r="CS3487" s="29"/>
      <c r="CT3487" s="29"/>
      <c r="CU3487" s="29"/>
      <c r="CV3487" s="29"/>
      <c r="CW3487" s="29"/>
      <c r="CX3487" s="29"/>
      <c r="CY3487" s="29"/>
      <c r="CZ3487" s="29"/>
      <c r="DA3487" s="29"/>
      <c r="DB3487" s="29"/>
      <c r="DC3487" s="29"/>
      <c r="DD3487" s="29"/>
      <c r="DE3487" s="29"/>
      <c r="DF3487" s="29"/>
      <c r="DG3487" s="29"/>
      <c r="DH3487" s="29"/>
      <c r="DI3487" s="29"/>
      <c r="DJ3487" s="29"/>
      <c r="DK3487" s="29"/>
      <c r="DL3487" s="29"/>
      <c r="DM3487" s="29"/>
      <c r="DN3487" s="29"/>
      <c r="DO3487" s="29"/>
      <c r="DP3487" s="29"/>
      <c r="DQ3487" s="29"/>
      <c r="DR3487" s="29"/>
      <c r="DS3487" s="29"/>
      <c r="DT3487" s="29"/>
      <c r="DU3487" s="29"/>
      <c r="DV3487" s="29"/>
      <c r="DW3487" s="29"/>
      <c r="DX3487" s="29"/>
      <c r="DY3487" s="29"/>
      <c r="DZ3487" s="29"/>
      <c r="EA3487" s="29"/>
      <c r="EB3487" s="29"/>
      <c r="EC3487" s="29"/>
      <c r="ED3487" s="29"/>
      <c r="EE3487" s="29"/>
      <c r="EF3487" s="29"/>
      <c r="EG3487" s="29"/>
      <c r="EH3487" s="29"/>
      <c r="EI3487" s="29"/>
      <c r="EJ3487" s="29"/>
      <c r="EK3487" s="29"/>
      <c r="EL3487" s="29"/>
      <c r="EM3487" s="29"/>
      <c r="EN3487" s="29"/>
      <c r="EO3487" s="29"/>
      <c r="EP3487" s="29"/>
      <c r="EQ3487" s="29"/>
      <c r="ER3487" s="29"/>
      <c r="ES3487" s="29"/>
      <c r="ET3487" s="29"/>
      <c r="EU3487" s="29"/>
      <c r="EV3487" s="29"/>
      <c r="EW3487" s="29"/>
      <c r="EX3487" s="29"/>
      <c r="EY3487" s="29"/>
      <c r="EZ3487" s="29"/>
      <c r="FA3487" s="29"/>
      <c r="FB3487" s="29"/>
      <c r="FC3487" s="29"/>
      <c r="FD3487" s="29"/>
      <c r="FE3487" s="29"/>
      <c r="FF3487" s="29"/>
      <c r="FG3487" s="29"/>
      <c r="FH3487" s="29"/>
      <c r="FI3487" s="29"/>
      <c r="FJ3487" s="29"/>
      <c r="FK3487" s="29"/>
      <c r="FL3487" s="29"/>
      <c r="FM3487" s="29"/>
      <c r="FN3487" s="29"/>
      <c r="FO3487" s="29"/>
      <c r="FP3487" s="29"/>
      <c r="FQ3487" s="29"/>
      <c r="FR3487" s="29"/>
      <c r="FS3487" s="29"/>
      <c r="FT3487" s="29"/>
      <c r="FU3487" s="29"/>
      <c r="FV3487" s="29"/>
      <c r="FW3487" s="29"/>
      <c r="FX3487" s="29"/>
      <c r="FY3487" s="29"/>
      <c r="FZ3487" s="29"/>
      <c r="GA3487" s="29"/>
      <c r="GB3487" s="29"/>
      <c r="GC3487" s="29"/>
      <c r="GD3487" s="29"/>
      <c r="GE3487" s="29"/>
      <c r="GF3487" s="29"/>
      <c r="GG3487" s="29"/>
      <c r="GH3487" s="29"/>
      <c r="GI3487" s="29"/>
      <c r="GJ3487" s="29"/>
      <c r="GK3487" s="29"/>
      <c r="GL3487" s="29"/>
      <c r="GM3487" s="29"/>
      <c r="GN3487" s="29"/>
      <c r="GO3487" s="29"/>
      <c r="GP3487" s="29"/>
      <c r="GQ3487" s="29"/>
      <c r="GR3487" s="29"/>
      <c r="GS3487" s="29"/>
      <c r="GT3487" s="29"/>
      <c r="GU3487" s="29"/>
      <c r="GV3487" s="29"/>
      <c r="GW3487" s="29"/>
      <c r="GX3487" s="29"/>
      <c r="GY3487" s="29"/>
      <c r="GZ3487" s="29"/>
      <c r="HA3487" s="29"/>
      <c r="HB3487" s="29"/>
      <c r="HC3487" s="29"/>
      <c r="HD3487" s="29"/>
      <c r="HE3487" s="29"/>
      <c r="HF3487" s="29"/>
      <c r="HG3487" s="29"/>
      <c r="HH3487" s="29"/>
      <c r="HI3487" s="29"/>
      <c r="HJ3487" s="29"/>
      <c r="HK3487" s="29"/>
      <c r="HL3487" s="29"/>
      <c r="HM3487" s="29"/>
      <c r="HN3487" s="29"/>
      <c r="HO3487" s="29"/>
      <c r="HP3487" s="29"/>
      <c r="HQ3487" s="29"/>
      <c r="HR3487" s="29"/>
      <c r="HS3487" s="29"/>
      <c r="HT3487" s="29"/>
      <c r="HU3487" s="29"/>
      <c r="HV3487" s="29"/>
      <c r="HW3487" s="29"/>
      <c r="HX3487" s="29"/>
      <c r="HY3487" s="29"/>
      <c r="HZ3487" s="29"/>
      <c r="IA3487" s="29"/>
      <c r="IB3487" s="29"/>
      <c r="IC3487" s="29"/>
      <c r="ID3487" s="29"/>
      <c r="IE3487" s="29"/>
      <c r="IF3487" s="29"/>
      <c r="IG3487" s="29"/>
      <c r="IH3487" s="29"/>
      <c r="II3487" s="29"/>
      <c r="IJ3487" s="29"/>
      <c r="IK3487" s="29"/>
      <c r="IL3487" s="29"/>
      <c r="IM3487" s="29"/>
      <c r="IN3487" s="29"/>
      <c r="IO3487" s="29"/>
      <c r="IP3487" s="29"/>
      <c r="IQ3487" s="29"/>
      <c r="IR3487" s="29"/>
      <c r="IS3487" s="29"/>
      <c r="IT3487" s="29"/>
      <c r="IU3487" s="29"/>
      <c r="IV3487" s="29"/>
      <c r="IW3487" s="29"/>
      <c r="IX3487" s="29"/>
      <c r="IY3487" s="29"/>
      <c r="IZ3487" s="29"/>
      <c r="JA3487" s="29"/>
      <c r="JB3487" s="29"/>
      <c r="JC3487" s="29"/>
      <c r="JD3487" s="29"/>
      <c r="JE3487" s="29"/>
      <c r="JF3487" s="29"/>
      <c r="JG3487" s="29"/>
      <c r="JH3487" s="29"/>
      <c r="JI3487" s="29"/>
      <c r="JJ3487" s="29"/>
      <c r="JK3487" s="29"/>
      <c r="JL3487" s="29"/>
      <c r="JM3487" s="29"/>
      <c r="JN3487" s="29"/>
      <c r="JO3487" s="29"/>
      <c r="JP3487" s="29"/>
      <c r="JQ3487" s="29"/>
      <c r="JR3487" s="29"/>
      <c r="JS3487" s="29"/>
      <c r="JT3487" s="29"/>
      <c r="JU3487" s="29"/>
      <c r="JV3487" s="29"/>
      <c r="JW3487" s="29"/>
      <c r="JX3487" s="29"/>
      <c r="JY3487" s="29"/>
      <c r="JZ3487" s="29"/>
      <c r="KA3487" s="29"/>
      <c r="KB3487" s="29"/>
      <c r="KC3487" s="29"/>
      <c r="KD3487" s="29"/>
      <c r="KE3487" s="29"/>
      <c r="KF3487" s="29"/>
      <c r="KG3487" s="29"/>
      <c r="KH3487" s="29"/>
      <c r="KI3487" s="29"/>
      <c r="KJ3487" s="29"/>
      <c r="KK3487" s="29"/>
      <c r="KL3487" s="29"/>
      <c r="KM3487" s="29"/>
      <c r="KN3487" s="29"/>
      <c r="KO3487" s="29"/>
      <c r="KP3487" s="29"/>
      <c r="KQ3487" s="29"/>
      <c r="KR3487" s="29"/>
      <c r="KS3487" s="29"/>
      <c r="KT3487" s="29"/>
      <c r="KU3487" s="29"/>
      <c r="KV3487" s="29"/>
      <c r="KW3487" s="29"/>
      <c r="KX3487" s="29"/>
      <c r="KY3487" s="29"/>
      <c r="KZ3487" s="29"/>
      <c r="LA3487" s="29"/>
      <c r="LB3487" s="29"/>
      <c r="LC3487" s="29"/>
      <c r="LD3487" s="29"/>
      <c r="LE3487" s="29"/>
      <c r="LF3487" s="29"/>
      <c r="LG3487" s="29"/>
      <c r="LH3487" s="29"/>
      <c r="LI3487" s="29"/>
      <c r="LJ3487" s="29"/>
      <c r="LK3487" s="29"/>
      <c r="LL3487" s="29"/>
      <c r="LM3487" s="29"/>
      <c r="LN3487" s="29"/>
      <c r="LO3487" s="29"/>
      <c r="LP3487" s="29"/>
      <c r="LQ3487" s="29"/>
      <c r="LR3487" s="29"/>
      <c r="LS3487" s="29"/>
      <c r="LT3487" s="29"/>
      <c r="LU3487" s="29"/>
      <c r="LV3487" s="29"/>
      <c r="LW3487" s="29"/>
      <c r="LX3487" s="29"/>
      <c r="LY3487" s="29"/>
      <c r="LZ3487" s="29"/>
      <c r="MA3487" s="29"/>
      <c r="MB3487" s="29"/>
      <c r="MC3487" s="29"/>
      <c r="MD3487" s="29"/>
      <c r="ME3487" s="29"/>
      <c r="MF3487" s="29"/>
      <c r="MG3487" s="29"/>
      <c r="MH3487" s="29"/>
      <c r="MI3487" s="29"/>
      <c r="MJ3487" s="29"/>
      <c r="MK3487" s="29"/>
      <c r="ML3487" s="29"/>
      <c r="MM3487" s="29"/>
      <c r="MN3487" s="29"/>
      <c r="MO3487" s="29"/>
      <c r="MP3487" s="29"/>
      <c r="MQ3487" s="29"/>
      <c r="MR3487" s="29"/>
      <c r="MS3487" s="29"/>
      <c r="MT3487" s="29"/>
      <c r="MU3487" s="29"/>
      <c r="MV3487" s="29"/>
      <c r="MW3487" s="29"/>
      <c r="MX3487" s="29"/>
      <c r="MY3487" s="29"/>
      <c r="MZ3487" s="29"/>
      <c r="NA3487" s="29"/>
      <c r="NB3487" s="29"/>
      <c r="NC3487" s="29"/>
      <c r="ND3487" s="29"/>
      <c r="NE3487" s="29"/>
      <c r="NF3487" s="29"/>
      <c r="NG3487" s="29"/>
      <c r="NH3487" s="29"/>
      <c r="NI3487" s="29"/>
      <c r="NJ3487" s="29"/>
      <c r="NK3487" s="29"/>
      <c r="NL3487" s="29"/>
      <c r="NM3487" s="29"/>
      <c r="NN3487" s="29"/>
      <c r="NO3487" s="29"/>
      <c r="NP3487" s="29"/>
      <c r="NQ3487" s="29"/>
      <c r="NR3487" s="29"/>
      <c r="NS3487" s="29"/>
      <c r="NT3487" s="29"/>
      <c r="NU3487" s="29"/>
      <c r="NV3487" s="29"/>
      <c r="NW3487" s="29"/>
      <c r="NX3487" s="29"/>
      <c r="NY3487" s="29"/>
      <c r="NZ3487" s="29"/>
      <c r="OA3487" s="29"/>
      <c r="OB3487" s="29"/>
      <c r="OC3487" s="29"/>
      <c r="OD3487" s="29"/>
      <c r="OE3487" s="29"/>
      <c r="OF3487" s="29"/>
      <c r="OG3487" s="29"/>
      <c r="OH3487" s="29"/>
    </row>
    <row r="3488" spans="1:398" ht="16.5" customHeight="1">
      <c r="A3488" s="12" t="s">
        <v>4509</v>
      </c>
      <c r="B3488" s="13"/>
      <c r="C3488" s="368"/>
      <c r="D3488" s="12"/>
      <c r="E3488" s="14" t="s">
        <v>912</v>
      </c>
      <c r="F3488" s="14" t="s">
        <v>214</v>
      </c>
      <c r="G3488" s="14" t="s">
        <v>8461</v>
      </c>
      <c r="H3488" s="15">
        <v>2013</v>
      </c>
      <c r="I3488" s="15">
        <v>1</v>
      </c>
      <c r="J3488" s="15">
        <v>0</v>
      </c>
      <c r="K3488" s="15">
        <v>0</v>
      </c>
      <c r="L3488" s="16" t="s">
        <v>4511</v>
      </c>
      <c r="M3488" s="16"/>
      <c r="N3488" s="16" t="s">
        <v>2570</v>
      </c>
      <c r="O3488" s="17">
        <v>0</v>
      </c>
      <c r="P3488" s="17">
        <v>0</v>
      </c>
      <c r="Q3488" s="17">
        <v>0</v>
      </c>
      <c r="R3488" s="18" t="s">
        <v>33</v>
      </c>
      <c r="S3488" s="19">
        <v>60</v>
      </c>
      <c r="T3488" s="19">
        <v>110</v>
      </c>
      <c r="U3488" s="19">
        <v>4.5454545454545459</v>
      </c>
      <c r="V3488" s="19">
        <v>0</v>
      </c>
      <c r="W3488" s="20">
        <v>0.5</v>
      </c>
      <c r="X3488" s="21">
        <v>0</v>
      </c>
      <c r="Y3488" s="22" t="s">
        <v>33</v>
      </c>
      <c r="Z3488" s="23" t="s">
        <v>62</v>
      </c>
      <c r="AA3488" s="24"/>
      <c r="AB3488" s="14"/>
      <c r="AC3488" s="14"/>
      <c r="AD3488" s="25"/>
      <c r="AE3488" s="26"/>
      <c r="AF3488" s="27"/>
      <c r="AG3488" s="29"/>
      <c r="AH3488" s="29"/>
      <c r="AI3488" s="29"/>
      <c r="AJ3488" s="29"/>
      <c r="AK3488" s="29"/>
      <c r="AL3488" s="29"/>
      <c r="AM3488" s="29"/>
      <c r="AN3488" s="29"/>
      <c r="AO3488" s="29"/>
      <c r="AP3488" s="29"/>
      <c r="AQ3488" s="29"/>
      <c r="AR3488" s="29"/>
      <c r="AS3488" s="29"/>
      <c r="AT3488" s="29"/>
      <c r="AU3488" s="29"/>
      <c r="AV3488" s="29"/>
      <c r="AW3488" s="29"/>
      <c r="AX3488" s="29"/>
      <c r="AY3488" s="29"/>
      <c r="AZ3488" s="29"/>
      <c r="BA3488" s="29"/>
      <c r="BB3488" s="29"/>
      <c r="BC3488" s="29"/>
      <c r="BD3488" s="29"/>
      <c r="BE3488" s="29"/>
      <c r="BF3488" s="29"/>
      <c r="BG3488" s="29"/>
      <c r="BH3488" s="29"/>
      <c r="BI3488" s="29"/>
      <c r="BJ3488" s="29"/>
      <c r="BK3488" s="29"/>
      <c r="BL3488" s="29"/>
      <c r="BM3488" s="29"/>
      <c r="BN3488" s="29"/>
      <c r="BO3488" s="29"/>
      <c r="BP3488" s="29"/>
      <c r="BQ3488" s="29"/>
      <c r="BR3488" s="29"/>
      <c r="BS3488" s="29"/>
      <c r="BT3488" s="29"/>
      <c r="BU3488" s="29"/>
      <c r="BV3488" s="29"/>
      <c r="BW3488" s="29"/>
      <c r="BX3488" s="29"/>
      <c r="BY3488" s="29"/>
      <c r="BZ3488" s="29"/>
      <c r="CA3488" s="29"/>
      <c r="CB3488" s="29"/>
      <c r="CC3488" s="29"/>
      <c r="CD3488" s="29"/>
      <c r="CE3488" s="29"/>
      <c r="CF3488" s="29"/>
      <c r="CG3488" s="29"/>
      <c r="CH3488" s="29"/>
      <c r="CI3488" s="29"/>
      <c r="CJ3488" s="29"/>
      <c r="CK3488" s="29"/>
      <c r="CL3488" s="29"/>
      <c r="CM3488" s="29"/>
      <c r="CN3488" s="29"/>
      <c r="CO3488" s="29"/>
      <c r="CP3488" s="29"/>
      <c r="CQ3488" s="29"/>
      <c r="CR3488" s="29"/>
      <c r="CS3488" s="29"/>
      <c r="CT3488" s="29"/>
      <c r="CU3488" s="29"/>
      <c r="CV3488" s="29"/>
      <c r="CW3488" s="29"/>
      <c r="CX3488" s="29"/>
      <c r="CY3488" s="29"/>
      <c r="CZ3488" s="29"/>
      <c r="DA3488" s="29"/>
      <c r="DB3488" s="29"/>
      <c r="DC3488" s="29"/>
      <c r="DD3488" s="29"/>
      <c r="DE3488" s="29"/>
      <c r="DF3488" s="29"/>
      <c r="DG3488" s="29"/>
      <c r="DH3488" s="29"/>
      <c r="DI3488" s="29"/>
      <c r="DJ3488" s="29"/>
      <c r="DK3488" s="29"/>
      <c r="DL3488" s="29"/>
      <c r="DM3488" s="29"/>
      <c r="DN3488" s="29"/>
      <c r="DO3488" s="29"/>
      <c r="DP3488" s="29"/>
      <c r="DQ3488" s="29"/>
      <c r="DR3488" s="29"/>
      <c r="DS3488" s="29"/>
      <c r="DT3488" s="29"/>
      <c r="DU3488" s="29"/>
      <c r="DV3488" s="29"/>
      <c r="DW3488" s="29"/>
      <c r="DX3488" s="29"/>
      <c r="DY3488" s="29"/>
      <c r="DZ3488" s="29"/>
      <c r="EA3488" s="29"/>
      <c r="EB3488" s="29"/>
      <c r="EC3488" s="29"/>
      <c r="ED3488" s="29"/>
      <c r="EE3488" s="29"/>
      <c r="EF3488" s="29"/>
      <c r="EG3488" s="29"/>
      <c r="EH3488" s="29"/>
      <c r="EI3488" s="29"/>
      <c r="EJ3488" s="29"/>
      <c r="EK3488" s="29"/>
      <c r="EL3488" s="29"/>
      <c r="EM3488" s="29"/>
      <c r="EN3488" s="29"/>
      <c r="EO3488" s="29"/>
      <c r="EP3488" s="29"/>
      <c r="EQ3488" s="29"/>
      <c r="ER3488" s="29"/>
      <c r="ES3488" s="29"/>
      <c r="ET3488" s="29"/>
      <c r="EU3488" s="29"/>
      <c r="EV3488" s="29"/>
      <c r="EW3488" s="29"/>
      <c r="EX3488" s="29"/>
      <c r="EY3488" s="29"/>
      <c r="EZ3488" s="29"/>
      <c r="FA3488" s="29"/>
      <c r="FB3488" s="29"/>
      <c r="FC3488" s="29"/>
      <c r="FD3488" s="29"/>
      <c r="FE3488" s="29"/>
      <c r="FF3488" s="29"/>
      <c r="FG3488" s="29"/>
      <c r="FH3488" s="29"/>
      <c r="FI3488" s="29"/>
      <c r="FJ3488" s="29"/>
      <c r="FK3488" s="29"/>
      <c r="FL3488" s="29"/>
      <c r="FM3488" s="29"/>
      <c r="FN3488" s="29"/>
      <c r="FO3488" s="29"/>
      <c r="FP3488" s="29"/>
      <c r="FQ3488" s="29"/>
      <c r="FR3488" s="29"/>
      <c r="FS3488" s="29"/>
      <c r="FT3488" s="29"/>
      <c r="FU3488" s="29"/>
      <c r="FV3488" s="29"/>
      <c r="FW3488" s="29"/>
      <c r="FX3488" s="29"/>
      <c r="FY3488" s="29"/>
      <c r="FZ3488" s="29"/>
      <c r="GA3488" s="29"/>
      <c r="GB3488" s="29"/>
      <c r="GC3488" s="29"/>
      <c r="GD3488" s="29"/>
      <c r="GE3488" s="29"/>
      <c r="GF3488" s="29"/>
      <c r="GG3488" s="29"/>
      <c r="GH3488" s="29"/>
      <c r="GI3488" s="29"/>
      <c r="GJ3488" s="29"/>
      <c r="GK3488" s="29"/>
      <c r="GL3488" s="29"/>
      <c r="GM3488" s="29"/>
      <c r="GN3488" s="29"/>
      <c r="GO3488" s="29"/>
      <c r="GP3488" s="29"/>
      <c r="GQ3488" s="29"/>
      <c r="GR3488" s="29"/>
      <c r="GS3488" s="29"/>
      <c r="GT3488" s="29"/>
      <c r="GU3488" s="29"/>
      <c r="GV3488" s="29"/>
      <c r="GW3488" s="29"/>
      <c r="GX3488" s="29"/>
      <c r="GY3488" s="29"/>
      <c r="GZ3488" s="29"/>
      <c r="HA3488" s="29"/>
      <c r="HB3488" s="29"/>
      <c r="HC3488" s="29"/>
      <c r="HD3488" s="29"/>
      <c r="HE3488" s="29"/>
      <c r="HF3488" s="29"/>
      <c r="HG3488" s="29"/>
      <c r="HH3488" s="29"/>
      <c r="HI3488" s="29"/>
      <c r="HJ3488" s="29"/>
      <c r="HK3488" s="29"/>
      <c r="HL3488" s="29"/>
      <c r="HM3488" s="29"/>
      <c r="HN3488" s="29"/>
      <c r="HO3488" s="29"/>
      <c r="HP3488" s="29"/>
      <c r="HQ3488" s="29"/>
      <c r="HR3488" s="29"/>
      <c r="HS3488" s="29"/>
      <c r="HT3488" s="29"/>
      <c r="HU3488" s="29"/>
      <c r="HV3488" s="29"/>
      <c r="HW3488" s="29"/>
      <c r="HX3488" s="29"/>
      <c r="HY3488" s="29"/>
      <c r="HZ3488" s="29"/>
      <c r="IA3488" s="29"/>
      <c r="IB3488" s="29"/>
      <c r="IC3488" s="29"/>
      <c r="ID3488" s="29"/>
      <c r="IE3488" s="29"/>
      <c r="IF3488" s="29"/>
      <c r="IG3488" s="29"/>
      <c r="IH3488" s="29"/>
      <c r="II3488" s="29"/>
      <c r="IJ3488" s="29"/>
      <c r="IK3488" s="29"/>
      <c r="IL3488" s="29"/>
      <c r="IM3488" s="29"/>
      <c r="IN3488" s="29"/>
      <c r="IO3488" s="29"/>
      <c r="IP3488" s="29"/>
      <c r="IQ3488" s="29"/>
      <c r="IR3488" s="29"/>
      <c r="IS3488" s="29"/>
      <c r="IT3488" s="29"/>
      <c r="IU3488" s="29"/>
      <c r="IV3488" s="29"/>
      <c r="IW3488" s="29"/>
      <c r="IX3488" s="29"/>
      <c r="IY3488" s="29"/>
      <c r="IZ3488" s="29"/>
      <c r="JA3488" s="29"/>
      <c r="JB3488" s="29"/>
      <c r="JC3488" s="29"/>
      <c r="JD3488" s="29"/>
      <c r="JE3488" s="29"/>
      <c r="JF3488" s="29"/>
      <c r="JG3488" s="29"/>
      <c r="JH3488" s="29"/>
      <c r="JI3488" s="29"/>
      <c r="JJ3488" s="29"/>
      <c r="JK3488" s="29"/>
      <c r="JL3488" s="29"/>
      <c r="JM3488" s="29"/>
      <c r="JN3488" s="29"/>
      <c r="JO3488" s="29"/>
      <c r="JP3488" s="29"/>
      <c r="JQ3488" s="29"/>
      <c r="JR3488" s="29"/>
      <c r="JS3488" s="29"/>
      <c r="JT3488" s="29"/>
      <c r="JU3488" s="29"/>
      <c r="JV3488" s="29"/>
      <c r="JW3488" s="29"/>
      <c r="JX3488" s="29"/>
      <c r="JY3488" s="29"/>
      <c r="JZ3488" s="29"/>
      <c r="KA3488" s="29"/>
      <c r="KB3488" s="29"/>
      <c r="KC3488" s="29"/>
      <c r="KD3488" s="29"/>
      <c r="KE3488" s="29"/>
      <c r="KF3488" s="29"/>
      <c r="KG3488" s="29"/>
      <c r="KH3488" s="29"/>
      <c r="KI3488" s="29"/>
      <c r="KJ3488" s="29"/>
      <c r="KK3488" s="29"/>
      <c r="KL3488" s="29"/>
      <c r="KM3488" s="29"/>
      <c r="KN3488" s="29"/>
      <c r="KO3488" s="29"/>
      <c r="KP3488" s="29"/>
      <c r="KQ3488" s="29"/>
      <c r="KR3488" s="29"/>
      <c r="KS3488" s="29"/>
      <c r="KT3488" s="29"/>
      <c r="KU3488" s="29"/>
      <c r="KV3488" s="29"/>
      <c r="KW3488" s="29"/>
      <c r="KX3488" s="29"/>
      <c r="KY3488" s="29"/>
      <c r="KZ3488" s="29"/>
      <c r="LA3488" s="29"/>
      <c r="LB3488" s="29"/>
      <c r="LC3488" s="29"/>
      <c r="LD3488" s="29"/>
      <c r="LE3488" s="29"/>
      <c r="LF3488" s="29"/>
      <c r="LG3488" s="29"/>
      <c r="LH3488" s="29"/>
      <c r="LI3488" s="29"/>
      <c r="LJ3488" s="29"/>
      <c r="LK3488" s="29"/>
      <c r="LL3488" s="29"/>
      <c r="LM3488" s="29"/>
      <c r="LN3488" s="29"/>
      <c r="LO3488" s="29"/>
      <c r="LP3488" s="29"/>
      <c r="LQ3488" s="29"/>
      <c r="LR3488" s="29"/>
      <c r="LS3488" s="29"/>
      <c r="LT3488" s="29"/>
      <c r="LU3488" s="29"/>
      <c r="LV3488" s="29"/>
      <c r="LW3488" s="29"/>
      <c r="LX3488" s="29"/>
      <c r="LY3488" s="29"/>
      <c r="LZ3488" s="29"/>
      <c r="MA3488" s="29"/>
      <c r="MB3488" s="29"/>
      <c r="MC3488" s="29"/>
      <c r="MD3488" s="29"/>
      <c r="ME3488" s="29"/>
      <c r="MF3488" s="29"/>
      <c r="MG3488" s="29"/>
      <c r="MH3488" s="29"/>
      <c r="MI3488" s="29"/>
      <c r="MJ3488" s="29"/>
      <c r="MK3488" s="29"/>
      <c r="ML3488" s="29"/>
      <c r="MM3488" s="29"/>
      <c r="MN3488" s="29"/>
      <c r="MO3488" s="29"/>
      <c r="MP3488" s="29"/>
      <c r="MQ3488" s="29"/>
      <c r="MR3488" s="29"/>
      <c r="MS3488" s="29"/>
      <c r="MT3488" s="29"/>
      <c r="MU3488" s="29"/>
      <c r="MV3488" s="29"/>
      <c r="MW3488" s="29"/>
      <c r="MX3488" s="29"/>
      <c r="MY3488" s="29"/>
      <c r="MZ3488" s="29"/>
      <c r="NA3488" s="29"/>
      <c r="NB3488" s="29"/>
      <c r="NC3488" s="29"/>
      <c r="ND3488" s="29"/>
      <c r="NE3488" s="29"/>
      <c r="NF3488" s="29"/>
      <c r="NG3488" s="29"/>
      <c r="NH3488" s="29"/>
      <c r="NI3488" s="29"/>
      <c r="NJ3488" s="29"/>
      <c r="NK3488" s="29"/>
      <c r="NL3488" s="29"/>
      <c r="NM3488" s="29"/>
      <c r="NN3488" s="29"/>
      <c r="NO3488" s="29"/>
      <c r="NP3488" s="29"/>
      <c r="NQ3488" s="29"/>
      <c r="NR3488" s="29"/>
      <c r="NS3488" s="29"/>
      <c r="NT3488" s="29"/>
      <c r="NU3488" s="29"/>
      <c r="NV3488" s="29"/>
      <c r="NW3488" s="29"/>
      <c r="NX3488" s="29"/>
      <c r="NY3488" s="29"/>
      <c r="NZ3488" s="29"/>
      <c r="OA3488" s="29"/>
      <c r="OB3488" s="29"/>
      <c r="OC3488" s="29"/>
      <c r="OD3488" s="29"/>
      <c r="OE3488" s="29"/>
      <c r="OF3488" s="29"/>
      <c r="OG3488" s="29"/>
      <c r="OH3488" s="29"/>
    </row>
    <row r="3489" spans="1:398" ht="16.5" customHeight="1">
      <c r="A3489" s="12" t="s">
        <v>4509</v>
      </c>
      <c r="B3489" s="13"/>
      <c r="C3489" s="368"/>
      <c r="D3489" s="12"/>
      <c r="E3489" s="14" t="s">
        <v>90</v>
      </c>
      <c r="F3489" s="14" t="s">
        <v>36</v>
      </c>
      <c r="G3489" s="14" t="s">
        <v>4512</v>
      </c>
      <c r="H3489" s="15">
        <v>2016</v>
      </c>
      <c r="I3489" s="15">
        <v>1</v>
      </c>
      <c r="J3489" s="15">
        <v>0</v>
      </c>
      <c r="K3489" s="15">
        <v>0</v>
      </c>
      <c r="L3489" s="16" t="s">
        <v>4511</v>
      </c>
      <c r="M3489" s="16"/>
      <c r="N3489" s="16" t="s">
        <v>2570</v>
      </c>
      <c r="O3489" s="17">
        <v>0</v>
      </c>
      <c r="P3489" s="17">
        <v>0</v>
      </c>
      <c r="Q3489" s="17">
        <v>0</v>
      </c>
      <c r="R3489" s="18" t="s">
        <v>33</v>
      </c>
      <c r="S3489" s="19">
        <v>60</v>
      </c>
      <c r="T3489" s="19">
        <v>110</v>
      </c>
      <c r="U3489" s="19">
        <v>0.81818181818181823</v>
      </c>
      <c r="V3489" s="19">
        <v>0</v>
      </c>
      <c r="W3489" s="20">
        <v>0.09</v>
      </c>
      <c r="X3489" s="21">
        <v>0</v>
      </c>
      <c r="Y3489" s="22" t="s">
        <v>33</v>
      </c>
      <c r="Z3489" s="23" t="s">
        <v>62</v>
      </c>
      <c r="AA3489" s="24"/>
      <c r="AB3489" s="14"/>
      <c r="AC3489" s="14"/>
      <c r="AD3489" s="25"/>
      <c r="AE3489" s="26"/>
      <c r="AF3489" s="27"/>
      <c r="AG3489" s="29"/>
      <c r="AH3489" s="29"/>
      <c r="AI3489" s="29"/>
      <c r="AJ3489" s="29"/>
      <c r="AK3489" s="29"/>
      <c r="AL3489" s="29"/>
      <c r="AM3489" s="29"/>
      <c r="AN3489" s="29"/>
      <c r="AO3489" s="29"/>
      <c r="AP3489" s="29"/>
      <c r="AQ3489" s="29"/>
      <c r="AR3489" s="29"/>
      <c r="AS3489" s="29"/>
      <c r="AT3489" s="29"/>
      <c r="AU3489" s="29"/>
      <c r="AV3489" s="29"/>
      <c r="AW3489" s="29"/>
      <c r="AX3489" s="29"/>
      <c r="AY3489" s="29"/>
      <c r="AZ3489" s="29"/>
      <c r="BA3489" s="29"/>
      <c r="BB3489" s="29"/>
      <c r="BC3489" s="29"/>
      <c r="BD3489" s="29"/>
      <c r="BE3489" s="29"/>
      <c r="BF3489" s="29"/>
      <c r="BG3489" s="29"/>
      <c r="BH3489" s="29"/>
      <c r="BI3489" s="29"/>
      <c r="BJ3489" s="29"/>
      <c r="BK3489" s="29"/>
      <c r="BL3489" s="29"/>
      <c r="BM3489" s="29"/>
      <c r="BN3489" s="29"/>
      <c r="BO3489" s="29"/>
      <c r="BP3489" s="29"/>
      <c r="BQ3489" s="29"/>
      <c r="BR3489" s="29"/>
      <c r="BS3489" s="29"/>
      <c r="BT3489" s="29"/>
      <c r="BU3489" s="29"/>
      <c r="BV3489" s="29"/>
      <c r="BW3489" s="29"/>
      <c r="BX3489" s="29"/>
      <c r="BY3489" s="29"/>
      <c r="BZ3489" s="29"/>
      <c r="CA3489" s="29"/>
      <c r="CB3489" s="29"/>
      <c r="CC3489" s="29"/>
      <c r="CD3489" s="29"/>
      <c r="CE3489" s="29"/>
      <c r="CF3489" s="29"/>
      <c r="CG3489" s="29"/>
      <c r="CH3489" s="29"/>
      <c r="CI3489" s="29"/>
      <c r="CJ3489" s="29"/>
      <c r="CK3489" s="29"/>
      <c r="CL3489" s="29"/>
      <c r="CM3489" s="29"/>
      <c r="CN3489" s="29"/>
      <c r="CO3489" s="29"/>
      <c r="CP3489" s="29"/>
      <c r="CQ3489" s="29"/>
      <c r="CR3489" s="29"/>
      <c r="CS3489" s="29"/>
      <c r="CT3489" s="29"/>
      <c r="CU3489" s="29"/>
      <c r="CV3489" s="29"/>
      <c r="CW3489" s="29"/>
      <c r="CX3489" s="29"/>
      <c r="CY3489" s="29"/>
      <c r="CZ3489" s="29"/>
      <c r="DA3489" s="29"/>
      <c r="DB3489" s="29"/>
      <c r="DC3489" s="29"/>
      <c r="DD3489" s="29"/>
      <c r="DE3489" s="29"/>
      <c r="DF3489" s="29"/>
      <c r="DG3489" s="29"/>
      <c r="DH3489" s="29"/>
      <c r="DI3489" s="29"/>
      <c r="DJ3489" s="29"/>
      <c r="DK3489" s="29"/>
      <c r="DL3489" s="29"/>
      <c r="DM3489" s="29"/>
      <c r="DN3489" s="29"/>
      <c r="DO3489" s="29"/>
      <c r="DP3489" s="29"/>
      <c r="DQ3489" s="29"/>
      <c r="DR3489" s="29"/>
      <c r="DS3489" s="29"/>
      <c r="DT3489" s="29"/>
      <c r="DU3489" s="29"/>
      <c r="DV3489" s="29"/>
      <c r="DW3489" s="29"/>
      <c r="DX3489" s="29"/>
      <c r="DY3489" s="29"/>
      <c r="DZ3489" s="29"/>
      <c r="EA3489" s="29"/>
      <c r="EB3489" s="29"/>
      <c r="EC3489" s="29"/>
      <c r="ED3489" s="29"/>
      <c r="EE3489" s="29"/>
      <c r="EF3489" s="29"/>
      <c r="EG3489" s="29"/>
      <c r="EH3489" s="29"/>
      <c r="EI3489" s="29"/>
      <c r="EJ3489" s="29"/>
      <c r="EK3489" s="29"/>
      <c r="EL3489" s="29"/>
      <c r="EM3489" s="29"/>
      <c r="EN3489" s="29"/>
      <c r="EO3489" s="29"/>
      <c r="EP3489" s="29"/>
      <c r="EQ3489" s="29"/>
      <c r="ER3489" s="29"/>
      <c r="ES3489" s="29"/>
      <c r="ET3489" s="29"/>
      <c r="EU3489" s="29"/>
      <c r="EV3489" s="29"/>
      <c r="EW3489" s="29"/>
      <c r="EX3489" s="29"/>
      <c r="EY3489" s="29"/>
      <c r="EZ3489" s="29"/>
      <c r="FA3489" s="29"/>
      <c r="FB3489" s="29"/>
      <c r="FC3489" s="29"/>
      <c r="FD3489" s="29"/>
      <c r="FE3489" s="29"/>
      <c r="FF3489" s="29"/>
      <c r="FG3489" s="29"/>
      <c r="FH3489" s="29"/>
      <c r="FI3489" s="29"/>
      <c r="FJ3489" s="29"/>
      <c r="FK3489" s="29"/>
      <c r="FL3489" s="29"/>
      <c r="FM3489" s="29"/>
      <c r="FN3489" s="29"/>
      <c r="FO3489" s="29"/>
      <c r="FP3489" s="29"/>
      <c r="FQ3489" s="29"/>
      <c r="FR3489" s="29"/>
      <c r="FS3489" s="29"/>
      <c r="FT3489" s="29"/>
      <c r="FU3489" s="29"/>
      <c r="FV3489" s="29"/>
      <c r="FW3489" s="29"/>
      <c r="FX3489" s="29"/>
      <c r="FY3489" s="29"/>
      <c r="FZ3489" s="29"/>
      <c r="GA3489" s="29"/>
      <c r="GB3489" s="29"/>
      <c r="GC3489" s="29"/>
      <c r="GD3489" s="29"/>
      <c r="GE3489" s="29"/>
      <c r="GF3489" s="29"/>
      <c r="GG3489" s="29"/>
      <c r="GH3489" s="29"/>
      <c r="GI3489" s="29"/>
      <c r="GJ3489" s="29"/>
      <c r="GK3489" s="29"/>
      <c r="GL3489" s="29"/>
      <c r="GM3489" s="29"/>
      <c r="GN3489" s="29"/>
      <c r="GO3489" s="29"/>
      <c r="GP3489" s="29"/>
      <c r="GQ3489" s="29"/>
      <c r="GR3489" s="29"/>
      <c r="GS3489" s="29"/>
      <c r="GT3489" s="29"/>
      <c r="GU3489" s="29"/>
      <c r="GV3489" s="29"/>
      <c r="GW3489" s="29"/>
      <c r="GX3489" s="29"/>
      <c r="GY3489" s="29"/>
      <c r="GZ3489" s="29"/>
      <c r="HA3489" s="29"/>
      <c r="HB3489" s="29"/>
      <c r="HC3489" s="29"/>
      <c r="HD3489" s="29"/>
      <c r="HE3489" s="29"/>
      <c r="HF3489" s="29"/>
      <c r="HG3489" s="29"/>
      <c r="HH3489" s="29"/>
      <c r="HI3489" s="29"/>
      <c r="HJ3489" s="29"/>
      <c r="HK3489" s="29"/>
      <c r="HL3489" s="29"/>
      <c r="HM3489" s="29"/>
      <c r="HN3489" s="29"/>
      <c r="HO3489" s="29"/>
      <c r="HP3489" s="29"/>
      <c r="HQ3489" s="29"/>
      <c r="HR3489" s="29"/>
      <c r="HS3489" s="29"/>
      <c r="HT3489" s="29"/>
      <c r="HU3489" s="29"/>
      <c r="HV3489" s="29"/>
      <c r="HW3489" s="29"/>
      <c r="HX3489" s="29"/>
      <c r="HY3489" s="29"/>
      <c r="HZ3489" s="29"/>
      <c r="IA3489" s="29"/>
      <c r="IB3489" s="29"/>
      <c r="IC3489" s="29"/>
      <c r="ID3489" s="29"/>
      <c r="IE3489" s="29"/>
      <c r="IF3489" s="29"/>
      <c r="IG3489" s="29"/>
      <c r="IH3489" s="29"/>
      <c r="II3489" s="29"/>
      <c r="IJ3489" s="29"/>
      <c r="IK3489" s="29"/>
      <c r="IL3489" s="29"/>
      <c r="IM3489" s="29"/>
      <c r="IN3489" s="29"/>
      <c r="IO3489" s="29"/>
      <c r="IP3489" s="29"/>
      <c r="IQ3489" s="29"/>
      <c r="IR3489" s="29"/>
      <c r="IS3489" s="29"/>
      <c r="IT3489" s="29"/>
      <c r="IU3489" s="29"/>
      <c r="IV3489" s="29"/>
      <c r="IW3489" s="29"/>
      <c r="IX3489" s="29"/>
      <c r="IY3489" s="29"/>
      <c r="IZ3489" s="29"/>
      <c r="JA3489" s="29"/>
      <c r="JB3489" s="29"/>
      <c r="JC3489" s="29"/>
      <c r="JD3489" s="29"/>
      <c r="JE3489" s="29"/>
      <c r="JF3489" s="29"/>
      <c r="JG3489" s="29"/>
      <c r="JH3489" s="29"/>
      <c r="JI3489" s="29"/>
      <c r="JJ3489" s="29"/>
      <c r="JK3489" s="29"/>
      <c r="JL3489" s="29"/>
      <c r="JM3489" s="29"/>
      <c r="JN3489" s="29"/>
      <c r="JO3489" s="29"/>
      <c r="JP3489" s="29"/>
      <c r="JQ3489" s="29"/>
      <c r="JR3489" s="29"/>
      <c r="JS3489" s="29"/>
      <c r="JT3489" s="29"/>
      <c r="JU3489" s="29"/>
      <c r="JV3489" s="29"/>
      <c r="JW3489" s="29"/>
      <c r="JX3489" s="29"/>
      <c r="JY3489" s="29"/>
      <c r="JZ3489" s="29"/>
      <c r="KA3489" s="29"/>
      <c r="KB3489" s="29"/>
      <c r="KC3489" s="29"/>
      <c r="KD3489" s="29"/>
      <c r="KE3489" s="29"/>
      <c r="KF3489" s="29"/>
      <c r="KG3489" s="29"/>
      <c r="KH3489" s="29"/>
      <c r="KI3489" s="29"/>
      <c r="KJ3489" s="29"/>
      <c r="KK3489" s="29"/>
      <c r="KL3489" s="29"/>
      <c r="KM3489" s="29"/>
      <c r="KN3489" s="29"/>
      <c r="KO3489" s="29"/>
      <c r="KP3489" s="29"/>
      <c r="KQ3489" s="29"/>
      <c r="KR3489" s="29"/>
      <c r="KS3489" s="29"/>
      <c r="KT3489" s="29"/>
      <c r="KU3489" s="29"/>
      <c r="KV3489" s="29"/>
      <c r="KW3489" s="29"/>
      <c r="KX3489" s="29"/>
      <c r="KY3489" s="29"/>
      <c r="KZ3489" s="29"/>
      <c r="LA3489" s="29"/>
      <c r="LB3489" s="29"/>
      <c r="LC3489" s="29"/>
      <c r="LD3489" s="29"/>
      <c r="LE3489" s="29"/>
      <c r="LF3489" s="29"/>
      <c r="LG3489" s="29"/>
      <c r="LH3489" s="29"/>
      <c r="LI3489" s="29"/>
      <c r="LJ3489" s="29"/>
      <c r="LK3489" s="29"/>
      <c r="LL3489" s="29"/>
      <c r="LM3489" s="29"/>
      <c r="LN3489" s="29"/>
      <c r="LO3489" s="29"/>
      <c r="LP3489" s="29"/>
      <c r="LQ3489" s="29"/>
      <c r="LR3489" s="29"/>
      <c r="LS3489" s="29"/>
      <c r="LT3489" s="29"/>
      <c r="LU3489" s="29"/>
      <c r="LV3489" s="29"/>
      <c r="LW3489" s="29"/>
      <c r="LX3489" s="29"/>
      <c r="LY3489" s="29"/>
      <c r="LZ3489" s="29"/>
      <c r="MA3489" s="29"/>
      <c r="MB3489" s="29"/>
      <c r="MC3489" s="29"/>
      <c r="MD3489" s="29"/>
      <c r="ME3489" s="29"/>
      <c r="MF3489" s="29"/>
      <c r="MG3489" s="29"/>
      <c r="MH3489" s="29"/>
      <c r="MI3489" s="29"/>
      <c r="MJ3489" s="29"/>
      <c r="MK3489" s="29"/>
      <c r="ML3489" s="29"/>
      <c r="MM3489" s="29"/>
      <c r="MN3489" s="29"/>
      <c r="MO3489" s="29"/>
      <c r="MP3489" s="29"/>
      <c r="MQ3489" s="29"/>
      <c r="MR3489" s="29"/>
      <c r="MS3489" s="29"/>
      <c r="MT3489" s="29"/>
      <c r="MU3489" s="29"/>
      <c r="MV3489" s="29"/>
      <c r="MW3489" s="29"/>
      <c r="MX3489" s="29"/>
      <c r="MY3489" s="29"/>
      <c r="MZ3489" s="29"/>
      <c r="NA3489" s="29"/>
      <c r="NB3489" s="29"/>
      <c r="NC3489" s="29"/>
      <c r="ND3489" s="29"/>
      <c r="NE3489" s="29"/>
      <c r="NF3489" s="29"/>
      <c r="NG3489" s="29"/>
      <c r="NH3489" s="29"/>
      <c r="NI3489" s="29"/>
      <c r="NJ3489" s="29"/>
      <c r="NK3489" s="29"/>
      <c r="NL3489" s="29"/>
      <c r="NM3489" s="29"/>
      <c r="NN3489" s="29"/>
      <c r="NO3489" s="29"/>
      <c r="NP3489" s="29"/>
      <c r="NQ3489" s="29"/>
      <c r="NR3489" s="29"/>
      <c r="NS3489" s="29"/>
      <c r="NT3489" s="29"/>
      <c r="NU3489" s="29"/>
      <c r="NV3489" s="29"/>
      <c r="NW3489" s="29"/>
      <c r="NX3489" s="29"/>
      <c r="NY3489" s="29"/>
      <c r="NZ3489" s="29"/>
      <c r="OA3489" s="29"/>
      <c r="OB3489" s="29"/>
      <c r="OC3489" s="29"/>
      <c r="OD3489" s="29"/>
      <c r="OE3489" s="29"/>
      <c r="OF3489" s="29"/>
      <c r="OG3489" s="29"/>
      <c r="OH3489" s="29"/>
    </row>
    <row r="3490" spans="1:398" ht="16.5" customHeight="1">
      <c r="A3490" s="12" t="s">
        <v>4509</v>
      </c>
      <c r="B3490" s="13"/>
      <c r="C3490" s="368"/>
      <c r="D3490" s="12"/>
      <c r="E3490" s="14" t="s">
        <v>107</v>
      </c>
      <c r="F3490" s="14" t="s">
        <v>756</v>
      </c>
      <c r="G3490" s="14" t="s">
        <v>8465</v>
      </c>
      <c r="H3490" s="15">
        <v>2003</v>
      </c>
      <c r="I3490" s="15">
        <v>1</v>
      </c>
      <c r="J3490" s="15">
        <v>0</v>
      </c>
      <c r="K3490" s="15">
        <v>0</v>
      </c>
      <c r="L3490" s="16" t="s">
        <v>4511</v>
      </c>
      <c r="M3490" s="16"/>
      <c r="N3490" s="16" t="s">
        <v>2570</v>
      </c>
      <c r="O3490" s="17">
        <v>262.8</v>
      </c>
      <c r="P3490" s="17">
        <v>5</v>
      </c>
      <c r="Q3490" s="17">
        <v>5</v>
      </c>
      <c r="R3490" s="18" t="s">
        <v>33</v>
      </c>
      <c r="S3490" s="19">
        <v>60</v>
      </c>
      <c r="T3490" s="19">
        <v>110</v>
      </c>
      <c r="U3490" s="19">
        <v>0.10454545454545454</v>
      </c>
      <c r="V3490" s="19">
        <v>0</v>
      </c>
      <c r="W3490" s="20">
        <v>1.15E-2</v>
      </c>
      <c r="X3490" s="21">
        <v>3.0250750000000002</v>
      </c>
      <c r="Y3490" s="22" t="s">
        <v>33</v>
      </c>
      <c r="Z3490" s="23" t="s">
        <v>8464</v>
      </c>
      <c r="AA3490" s="24"/>
      <c r="AB3490" s="14"/>
      <c r="AC3490" s="14"/>
      <c r="AD3490" s="25"/>
      <c r="AE3490" s="26"/>
      <c r="AF3490" s="27"/>
      <c r="AG3490" s="29"/>
      <c r="AH3490" s="29"/>
      <c r="AI3490" s="29"/>
      <c r="AJ3490" s="29"/>
      <c r="AK3490" s="29"/>
      <c r="AL3490" s="29"/>
      <c r="AM3490" s="29"/>
      <c r="AN3490" s="29"/>
      <c r="AO3490" s="29"/>
      <c r="AP3490" s="29"/>
      <c r="AQ3490" s="29"/>
      <c r="AR3490" s="29"/>
      <c r="AS3490" s="29"/>
      <c r="AT3490" s="29"/>
      <c r="AU3490" s="29"/>
      <c r="AV3490" s="29"/>
      <c r="AW3490" s="29"/>
      <c r="AX3490" s="29"/>
      <c r="AY3490" s="29"/>
      <c r="AZ3490" s="29"/>
      <c r="BA3490" s="29"/>
      <c r="BB3490" s="29"/>
      <c r="BC3490" s="29"/>
      <c r="BD3490" s="29"/>
      <c r="BE3490" s="29"/>
      <c r="BF3490" s="29"/>
      <c r="BG3490" s="29"/>
      <c r="BH3490" s="29"/>
      <c r="BI3490" s="29"/>
      <c r="BJ3490" s="29"/>
      <c r="BK3490" s="29"/>
      <c r="BL3490" s="29"/>
      <c r="BM3490" s="29"/>
      <c r="BN3490" s="29"/>
      <c r="BO3490" s="29"/>
      <c r="BP3490" s="29"/>
      <c r="BQ3490" s="29"/>
      <c r="BR3490" s="29"/>
      <c r="BS3490" s="29"/>
      <c r="BT3490" s="29"/>
      <c r="BU3490" s="29"/>
      <c r="BV3490" s="29"/>
      <c r="BW3490" s="29"/>
      <c r="BX3490" s="29"/>
      <c r="BY3490" s="29"/>
      <c r="BZ3490" s="29"/>
      <c r="CA3490" s="29"/>
      <c r="CB3490" s="29"/>
      <c r="CC3490" s="29"/>
      <c r="CD3490" s="29"/>
      <c r="CE3490" s="29"/>
      <c r="CF3490" s="29"/>
      <c r="CG3490" s="29"/>
      <c r="CH3490" s="29"/>
      <c r="CI3490" s="29"/>
      <c r="CJ3490" s="29"/>
      <c r="CK3490" s="29"/>
      <c r="CL3490" s="29"/>
      <c r="CM3490" s="29"/>
      <c r="CN3490" s="29"/>
      <c r="CO3490" s="29"/>
      <c r="CP3490" s="29"/>
      <c r="CQ3490" s="29"/>
      <c r="CR3490" s="29"/>
      <c r="CS3490" s="29"/>
      <c r="CT3490" s="29"/>
      <c r="CU3490" s="29"/>
      <c r="CV3490" s="29"/>
      <c r="CW3490" s="29"/>
      <c r="CX3490" s="29"/>
      <c r="CY3490" s="29"/>
      <c r="CZ3490" s="29"/>
      <c r="DA3490" s="29"/>
      <c r="DB3490" s="29"/>
      <c r="DC3490" s="29"/>
      <c r="DD3490" s="29"/>
      <c r="DE3490" s="29"/>
      <c r="DF3490" s="29"/>
      <c r="DG3490" s="29"/>
      <c r="DH3490" s="29"/>
      <c r="DI3490" s="29"/>
      <c r="DJ3490" s="29"/>
      <c r="DK3490" s="29"/>
      <c r="DL3490" s="29"/>
      <c r="DM3490" s="29"/>
      <c r="DN3490" s="29"/>
      <c r="DO3490" s="29"/>
      <c r="DP3490" s="29"/>
      <c r="DQ3490" s="29"/>
      <c r="DR3490" s="29"/>
      <c r="DS3490" s="29"/>
      <c r="DT3490" s="29"/>
      <c r="DU3490" s="29"/>
      <c r="DV3490" s="29"/>
      <c r="DW3490" s="29"/>
      <c r="DX3490" s="29"/>
      <c r="DY3490" s="29"/>
      <c r="DZ3490" s="29"/>
      <c r="EA3490" s="29"/>
      <c r="EB3490" s="29"/>
      <c r="EC3490" s="29"/>
      <c r="ED3490" s="29"/>
      <c r="EE3490" s="29"/>
      <c r="EF3490" s="29"/>
      <c r="EG3490" s="29"/>
      <c r="EH3490" s="29"/>
      <c r="EI3490" s="29"/>
      <c r="EJ3490" s="29"/>
      <c r="EK3490" s="29"/>
      <c r="EL3490" s="29"/>
      <c r="EM3490" s="29"/>
      <c r="EN3490" s="29"/>
      <c r="EO3490" s="29"/>
      <c r="EP3490" s="29"/>
      <c r="EQ3490" s="29"/>
      <c r="ER3490" s="29"/>
      <c r="ES3490" s="29"/>
      <c r="ET3490" s="29"/>
      <c r="EU3490" s="29"/>
      <c r="EV3490" s="29"/>
      <c r="EW3490" s="29"/>
      <c r="EX3490" s="29"/>
      <c r="EY3490" s="29"/>
      <c r="EZ3490" s="29"/>
      <c r="FA3490" s="29"/>
      <c r="FB3490" s="29"/>
      <c r="FC3490" s="29"/>
      <c r="FD3490" s="29"/>
      <c r="FE3490" s="29"/>
      <c r="FF3490" s="29"/>
      <c r="FG3490" s="29"/>
      <c r="FH3490" s="29"/>
      <c r="FI3490" s="29"/>
      <c r="FJ3490" s="29"/>
      <c r="FK3490" s="29"/>
      <c r="FL3490" s="29"/>
      <c r="FM3490" s="29"/>
      <c r="FN3490" s="29"/>
      <c r="FO3490" s="29"/>
      <c r="FP3490" s="29"/>
      <c r="FQ3490" s="29"/>
      <c r="FR3490" s="29"/>
      <c r="FS3490" s="29"/>
      <c r="FT3490" s="29"/>
      <c r="FU3490" s="29"/>
      <c r="FV3490" s="29"/>
      <c r="FW3490" s="29"/>
      <c r="FX3490" s="29"/>
      <c r="FY3490" s="29"/>
      <c r="FZ3490" s="29"/>
      <c r="GA3490" s="29"/>
      <c r="GB3490" s="29"/>
      <c r="GC3490" s="29"/>
      <c r="GD3490" s="29"/>
      <c r="GE3490" s="29"/>
      <c r="GF3490" s="29"/>
      <c r="GG3490" s="29"/>
      <c r="GH3490" s="29"/>
      <c r="GI3490" s="29"/>
      <c r="GJ3490" s="29"/>
      <c r="GK3490" s="29"/>
      <c r="GL3490" s="29"/>
      <c r="GM3490" s="29"/>
      <c r="GN3490" s="29"/>
      <c r="GO3490" s="29"/>
      <c r="GP3490" s="29"/>
      <c r="GQ3490" s="29"/>
      <c r="GR3490" s="29"/>
      <c r="GS3490" s="29"/>
      <c r="GT3490" s="29"/>
      <c r="GU3490" s="29"/>
      <c r="GV3490" s="29"/>
      <c r="GW3490" s="29"/>
      <c r="GX3490" s="29"/>
      <c r="GY3490" s="29"/>
      <c r="GZ3490" s="29"/>
      <c r="HA3490" s="29"/>
      <c r="HB3490" s="29"/>
      <c r="HC3490" s="29"/>
      <c r="HD3490" s="29"/>
      <c r="HE3490" s="29"/>
      <c r="HF3490" s="29"/>
      <c r="HG3490" s="29"/>
      <c r="HH3490" s="29"/>
      <c r="HI3490" s="29"/>
      <c r="HJ3490" s="29"/>
      <c r="HK3490" s="29"/>
      <c r="HL3490" s="29"/>
      <c r="HM3490" s="29"/>
      <c r="HN3490" s="29"/>
      <c r="HO3490" s="29"/>
      <c r="HP3490" s="29"/>
      <c r="HQ3490" s="29"/>
      <c r="HR3490" s="29"/>
      <c r="HS3490" s="29"/>
      <c r="HT3490" s="29"/>
      <c r="HU3490" s="29"/>
      <c r="HV3490" s="29"/>
      <c r="HW3490" s="29"/>
      <c r="HX3490" s="29"/>
      <c r="HY3490" s="29"/>
      <c r="HZ3490" s="29"/>
      <c r="IA3490" s="29"/>
      <c r="IB3490" s="29"/>
      <c r="IC3490" s="29"/>
      <c r="ID3490" s="29"/>
      <c r="IE3490" s="29"/>
      <c r="IF3490" s="29"/>
      <c r="IG3490" s="29"/>
      <c r="IH3490" s="29"/>
      <c r="II3490" s="29"/>
      <c r="IJ3490" s="29"/>
      <c r="IK3490" s="29"/>
      <c r="IL3490" s="29"/>
      <c r="IM3490" s="29"/>
      <c r="IN3490" s="29"/>
      <c r="IO3490" s="29"/>
      <c r="IP3490" s="29"/>
      <c r="IQ3490" s="29"/>
      <c r="IR3490" s="29"/>
      <c r="IS3490" s="29"/>
      <c r="IT3490" s="29"/>
      <c r="IU3490" s="29"/>
      <c r="IV3490" s="29"/>
      <c r="IW3490" s="29"/>
      <c r="IX3490" s="29"/>
      <c r="IY3490" s="29"/>
      <c r="IZ3490" s="29"/>
      <c r="JA3490" s="29"/>
      <c r="JB3490" s="29"/>
      <c r="JC3490" s="29"/>
      <c r="JD3490" s="29"/>
      <c r="JE3490" s="29"/>
      <c r="JF3490" s="29"/>
      <c r="JG3490" s="29"/>
      <c r="JH3490" s="29"/>
      <c r="JI3490" s="29"/>
      <c r="JJ3490" s="29"/>
      <c r="JK3490" s="29"/>
      <c r="JL3490" s="29"/>
      <c r="JM3490" s="29"/>
      <c r="JN3490" s="29"/>
      <c r="JO3490" s="29"/>
      <c r="JP3490" s="29"/>
      <c r="JQ3490" s="29"/>
      <c r="JR3490" s="29"/>
      <c r="JS3490" s="29"/>
      <c r="JT3490" s="29"/>
      <c r="JU3490" s="29"/>
      <c r="JV3490" s="29"/>
      <c r="JW3490" s="29"/>
      <c r="JX3490" s="29"/>
      <c r="JY3490" s="29"/>
      <c r="JZ3490" s="29"/>
      <c r="KA3490" s="29"/>
      <c r="KB3490" s="29"/>
      <c r="KC3490" s="29"/>
      <c r="KD3490" s="29"/>
      <c r="KE3490" s="29"/>
      <c r="KF3490" s="29"/>
      <c r="KG3490" s="29"/>
      <c r="KH3490" s="29"/>
      <c r="KI3490" s="29"/>
      <c r="KJ3490" s="29"/>
      <c r="KK3490" s="29"/>
      <c r="KL3490" s="29"/>
      <c r="KM3490" s="29"/>
      <c r="KN3490" s="29"/>
      <c r="KO3490" s="29"/>
      <c r="KP3490" s="29"/>
      <c r="KQ3490" s="29"/>
      <c r="KR3490" s="29"/>
      <c r="KS3490" s="29"/>
      <c r="KT3490" s="29"/>
      <c r="KU3490" s="29"/>
      <c r="KV3490" s="29"/>
      <c r="KW3490" s="29"/>
      <c r="KX3490" s="29"/>
      <c r="KY3490" s="29"/>
      <c r="KZ3490" s="29"/>
      <c r="LA3490" s="29"/>
      <c r="LB3490" s="29"/>
      <c r="LC3490" s="29"/>
      <c r="LD3490" s="29"/>
      <c r="LE3490" s="29"/>
      <c r="LF3490" s="29"/>
      <c r="LG3490" s="29"/>
      <c r="LH3490" s="29"/>
      <c r="LI3490" s="29"/>
      <c r="LJ3490" s="29"/>
      <c r="LK3490" s="29"/>
      <c r="LL3490" s="29"/>
      <c r="LM3490" s="29"/>
      <c r="LN3490" s="29"/>
      <c r="LO3490" s="29"/>
      <c r="LP3490" s="29"/>
      <c r="LQ3490" s="29"/>
      <c r="LR3490" s="29"/>
      <c r="LS3490" s="29"/>
      <c r="LT3490" s="29"/>
      <c r="LU3490" s="29"/>
      <c r="LV3490" s="29"/>
      <c r="LW3490" s="29"/>
      <c r="LX3490" s="29"/>
      <c r="LY3490" s="29"/>
      <c r="LZ3490" s="29"/>
      <c r="MA3490" s="29"/>
      <c r="MB3490" s="29"/>
      <c r="MC3490" s="29"/>
      <c r="MD3490" s="29"/>
      <c r="ME3490" s="29"/>
      <c r="MF3490" s="29"/>
      <c r="MG3490" s="29"/>
      <c r="MH3490" s="29"/>
      <c r="MI3490" s="29"/>
      <c r="MJ3490" s="29"/>
      <c r="MK3490" s="29"/>
      <c r="ML3490" s="29"/>
      <c r="MM3490" s="29"/>
      <c r="MN3490" s="29"/>
      <c r="MO3490" s="29"/>
      <c r="MP3490" s="29"/>
      <c r="MQ3490" s="29"/>
      <c r="MR3490" s="29"/>
      <c r="MS3490" s="29"/>
      <c r="MT3490" s="29"/>
      <c r="MU3490" s="29"/>
      <c r="MV3490" s="29"/>
      <c r="MW3490" s="29"/>
      <c r="MX3490" s="29"/>
      <c r="MY3490" s="29"/>
      <c r="MZ3490" s="29"/>
      <c r="NA3490" s="29"/>
      <c r="NB3490" s="29"/>
      <c r="NC3490" s="29"/>
      <c r="ND3490" s="29"/>
      <c r="NE3490" s="29"/>
      <c r="NF3490" s="29"/>
      <c r="NG3490" s="29"/>
      <c r="NH3490" s="29"/>
      <c r="NI3490" s="29"/>
      <c r="NJ3490" s="29"/>
      <c r="NK3490" s="29"/>
      <c r="NL3490" s="29"/>
      <c r="NM3490" s="29"/>
      <c r="NN3490" s="29"/>
      <c r="NO3490" s="29"/>
      <c r="NP3490" s="29"/>
      <c r="NQ3490" s="29"/>
      <c r="NR3490" s="29"/>
      <c r="NS3490" s="29"/>
      <c r="NT3490" s="29"/>
      <c r="NU3490" s="29"/>
      <c r="NV3490" s="29"/>
      <c r="NW3490" s="29"/>
      <c r="NX3490" s="29"/>
      <c r="NY3490" s="29"/>
      <c r="NZ3490" s="29"/>
      <c r="OA3490" s="29"/>
      <c r="OB3490" s="29"/>
      <c r="OC3490" s="29"/>
      <c r="OD3490" s="29"/>
      <c r="OE3490" s="29"/>
      <c r="OF3490" s="29"/>
      <c r="OG3490" s="29"/>
      <c r="OH3490" s="29"/>
    </row>
    <row r="3491" spans="1:398" ht="16.5" customHeight="1">
      <c r="A3491" s="12" t="s">
        <v>4509</v>
      </c>
      <c r="B3491" s="13"/>
      <c r="C3491" s="368"/>
      <c r="D3491" s="12"/>
      <c r="E3491" s="14" t="s">
        <v>763</v>
      </c>
      <c r="F3491" s="14" t="s">
        <v>1309</v>
      </c>
      <c r="G3491" s="14" t="s">
        <v>8466</v>
      </c>
      <c r="H3491" s="15">
        <v>2016</v>
      </c>
      <c r="I3491" s="15">
        <v>1</v>
      </c>
      <c r="J3491" s="15">
        <v>0</v>
      </c>
      <c r="K3491" s="15">
        <v>0</v>
      </c>
      <c r="L3491" s="16" t="s">
        <v>4511</v>
      </c>
      <c r="M3491" s="16"/>
      <c r="N3491" s="16" t="s">
        <v>2570</v>
      </c>
      <c r="O3491" s="17">
        <v>24</v>
      </c>
      <c r="P3491" s="17">
        <v>0</v>
      </c>
      <c r="Q3491" s="17">
        <v>0</v>
      </c>
      <c r="R3491" s="18" t="s">
        <v>33</v>
      </c>
      <c r="S3491" s="19">
        <v>60</v>
      </c>
      <c r="T3491" s="19">
        <v>110</v>
      </c>
      <c r="U3491" s="19">
        <v>1.4090909090909092</v>
      </c>
      <c r="V3491" s="19">
        <v>0</v>
      </c>
      <c r="W3491" s="20">
        <v>0.155</v>
      </c>
      <c r="X3491" s="21">
        <v>3.7199999999999998</v>
      </c>
      <c r="Y3491" s="22" t="s">
        <v>33</v>
      </c>
      <c r="Z3491" s="23" t="s">
        <v>8464</v>
      </c>
      <c r="AA3491" s="24"/>
      <c r="AB3491" s="14"/>
      <c r="AC3491" s="14"/>
      <c r="AD3491" s="25"/>
      <c r="AE3491" s="26"/>
      <c r="AF3491" s="27"/>
      <c r="AG3491" s="29"/>
      <c r="AH3491" s="29"/>
      <c r="AI3491" s="29"/>
      <c r="AJ3491" s="29"/>
      <c r="AK3491" s="29"/>
      <c r="AL3491" s="29"/>
      <c r="AM3491" s="29"/>
      <c r="AN3491" s="29"/>
      <c r="AO3491" s="29"/>
      <c r="AP3491" s="29"/>
      <c r="AQ3491" s="29"/>
      <c r="AR3491" s="29"/>
      <c r="AS3491" s="29"/>
      <c r="AT3491" s="29"/>
      <c r="AU3491" s="29"/>
      <c r="AV3491" s="29"/>
      <c r="AW3491" s="29"/>
      <c r="AX3491" s="29"/>
      <c r="AY3491" s="29"/>
      <c r="AZ3491" s="29"/>
      <c r="BA3491" s="29"/>
      <c r="BB3491" s="29"/>
      <c r="BC3491" s="29"/>
      <c r="BD3491" s="29"/>
      <c r="BE3491" s="29"/>
      <c r="BF3491" s="29"/>
      <c r="BG3491" s="29"/>
      <c r="BH3491" s="29"/>
      <c r="BI3491" s="29"/>
      <c r="BJ3491" s="29"/>
      <c r="BK3491" s="29"/>
      <c r="BL3491" s="29"/>
      <c r="BM3491" s="29"/>
      <c r="BN3491" s="29"/>
      <c r="BO3491" s="29"/>
      <c r="BP3491" s="29"/>
      <c r="BQ3491" s="29"/>
      <c r="BR3491" s="29"/>
      <c r="BS3491" s="29"/>
      <c r="BT3491" s="29"/>
      <c r="BU3491" s="29"/>
      <c r="BV3491" s="29"/>
      <c r="BW3491" s="29"/>
      <c r="BX3491" s="29"/>
      <c r="BY3491" s="29"/>
      <c r="BZ3491" s="29"/>
      <c r="CA3491" s="29"/>
      <c r="CB3491" s="29"/>
      <c r="CC3491" s="29"/>
      <c r="CD3491" s="29"/>
      <c r="CE3491" s="29"/>
      <c r="CF3491" s="29"/>
      <c r="CG3491" s="29"/>
      <c r="CH3491" s="29"/>
      <c r="CI3491" s="29"/>
      <c r="CJ3491" s="29"/>
      <c r="CK3491" s="29"/>
      <c r="CL3491" s="29"/>
      <c r="CM3491" s="29"/>
      <c r="CN3491" s="29"/>
      <c r="CO3491" s="29"/>
      <c r="CP3491" s="29"/>
      <c r="CQ3491" s="29"/>
      <c r="CR3491" s="29"/>
      <c r="CS3491" s="29"/>
      <c r="CT3491" s="29"/>
      <c r="CU3491" s="29"/>
      <c r="CV3491" s="29"/>
      <c r="CW3491" s="29"/>
      <c r="CX3491" s="29"/>
      <c r="CY3491" s="29"/>
      <c r="CZ3491" s="29"/>
      <c r="DA3491" s="29"/>
      <c r="DB3491" s="29"/>
      <c r="DC3491" s="29"/>
      <c r="DD3491" s="29"/>
      <c r="DE3491" s="29"/>
      <c r="DF3491" s="29"/>
      <c r="DG3491" s="29"/>
      <c r="DH3491" s="29"/>
      <c r="DI3491" s="29"/>
      <c r="DJ3491" s="29"/>
      <c r="DK3491" s="29"/>
      <c r="DL3491" s="29"/>
      <c r="DM3491" s="29"/>
      <c r="DN3491" s="29"/>
      <c r="DO3491" s="29"/>
      <c r="DP3491" s="29"/>
      <c r="DQ3491" s="29"/>
      <c r="DR3491" s="29"/>
      <c r="DS3491" s="29"/>
      <c r="DT3491" s="29"/>
      <c r="DU3491" s="29"/>
      <c r="DV3491" s="29"/>
      <c r="DW3491" s="29"/>
      <c r="DX3491" s="29"/>
      <c r="DY3491" s="29"/>
      <c r="DZ3491" s="29"/>
      <c r="EA3491" s="29"/>
      <c r="EB3491" s="29"/>
      <c r="EC3491" s="29"/>
      <c r="ED3491" s="29"/>
      <c r="EE3491" s="29"/>
      <c r="EF3491" s="29"/>
      <c r="EG3491" s="29"/>
      <c r="EH3491" s="29"/>
      <c r="EI3491" s="29"/>
      <c r="EJ3491" s="29"/>
      <c r="EK3491" s="29"/>
      <c r="EL3491" s="29"/>
      <c r="EM3491" s="29"/>
      <c r="EN3491" s="29"/>
      <c r="EO3491" s="29"/>
      <c r="EP3491" s="29"/>
      <c r="EQ3491" s="29"/>
      <c r="ER3491" s="29"/>
      <c r="ES3491" s="29"/>
      <c r="ET3491" s="29"/>
      <c r="EU3491" s="29"/>
      <c r="EV3491" s="29"/>
      <c r="EW3491" s="29"/>
      <c r="EX3491" s="29"/>
      <c r="EY3491" s="29"/>
      <c r="EZ3491" s="29"/>
      <c r="FA3491" s="29"/>
      <c r="FB3491" s="29"/>
      <c r="FC3491" s="29"/>
      <c r="FD3491" s="29"/>
      <c r="FE3491" s="29"/>
      <c r="FF3491" s="29"/>
      <c r="FG3491" s="29"/>
      <c r="FH3491" s="29"/>
      <c r="FI3491" s="29"/>
      <c r="FJ3491" s="29"/>
      <c r="FK3491" s="29"/>
      <c r="FL3491" s="29"/>
      <c r="FM3491" s="29"/>
      <c r="FN3491" s="29"/>
      <c r="FO3491" s="29"/>
      <c r="FP3491" s="29"/>
      <c r="FQ3491" s="29"/>
      <c r="FR3491" s="29"/>
      <c r="FS3491" s="29"/>
      <c r="FT3491" s="29"/>
      <c r="FU3491" s="29"/>
      <c r="FV3491" s="29"/>
      <c r="FW3491" s="29"/>
      <c r="FX3491" s="29"/>
      <c r="FY3491" s="29"/>
      <c r="FZ3491" s="29"/>
      <c r="GA3491" s="29"/>
      <c r="GB3491" s="29"/>
      <c r="GC3491" s="29"/>
      <c r="GD3491" s="29"/>
      <c r="GE3491" s="29"/>
      <c r="GF3491" s="29"/>
      <c r="GG3491" s="29"/>
      <c r="GH3491" s="29"/>
      <c r="GI3491" s="29"/>
      <c r="GJ3491" s="29"/>
      <c r="GK3491" s="29"/>
      <c r="GL3491" s="29"/>
      <c r="GM3491" s="29"/>
      <c r="GN3491" s="29"/>
      <c r="GO3491" s="29"/>
      <c r="GP3491" s="29"/>
      <c r="GQ3491" s="29"/>
      <c r="GR3491" s="29"/>
      <c r="GS3491" s="29"/>
      <c r="GT3491" s="29"/>
      <c r="GU3491" s="29"/>
      <c r="GV3491" s="29"/>
      <c r="GW3491" s="29"/>
      <c r="GX3491" s="29"/>
      <c r="GY3491" s="29"/>
      <c r="GZ3491" s="29"/>
      <c r="HA3491" s="29"/>
      <c r="HB3491" s="29"/>
      <c r="HC3491" s="29"/>
      <c r="HD3491" s="29"/>
      <c r="HE3491" s="29"/>
      <c r="HF3491" s="29"/>
      <c r="HG3491" s="29"/>
      <c r="HH3491" s="29"/>
      <c r="HI3491" s="29"/>
      <c r="HJ3491" s="29"/>
      <c r="HK3491" s="29"/>
      <c r="HL3491" s="29"/>
      <c r="HM3491" s="29"/>
      <c r="HN3491" s="29"/>
      <c r="HO3491" s="29"/>
      <c r="HP3491" s="29"/>
      <c r="HQ3491" s="29"/>
      <c r="HR3491" s="29"/>
      <c r="HS3491" s="29"/>
      <c r="HT3491" s="29"/>
      <c r="HU3491" s="29"/>
      <c r="HV3491" s="29"/>
      <c r="HW3491" s="29"/>
      <c r="HX3491" s="29"/>
      <c r="HY3491" s="29"/>
      <c r="HZ3491" s="29"/>
      <c r="IA3491" s="29"/>
      <c r="IB3491" s="29"/>
      <c r="IC3491" s="29"/>
      <c r="ID3491" s="29"/>
      <c r="IE3491" s="29"/>
      <c r="IF3491" s="29"/>
      <c r="IG3491" s="29"/>
      <c r="IH3491" s="29"/>
      <c r="II3491" s="29"/>
      <c r="IJ3491" s="29"/>
      <c r="IK3491" s="29"/>
      <c r="IL3491" s="29"/>
      <c r="IM3491" s="29"/>
      <c r="IN3491" s="29"/>
      <c r="IO3491" s="29"/>
      <c r="IP3491" s="29"/>
      <c r="IQ3491" s="29"/>
      <c r="IR3491" s="29"/>
      <c r="IS3491" s="29"/>
      <c r="IT3491" s="29"/>
      <c r="IU3491" s="29"/>
      <c r="IV3491" s="29"/>
      <c r="IW3491" s="29"/>
      <c r="IX3491" s="29"/>
      <c r="IY3491" s="29"/>
      <c r="IZ3491" s="29"/>
      <c r="JA3491" s="29"/>
      <c r="JB3491" s="29"/>
      <c r="JC3491" s="29"/>
      <c r="JD3491" s="29"/>
      <c r="JE3491" s="29"/>
      <c r="JF3491" s="29"/>
      <c r="JG3491" s="29"/>
      <c r="JH3491" s="29"/>
      <c r="JI3491" s="29"/>
      <c r="JJ3491" s="29"/>
      <c r="JK3491" s="29"/>
      <c r="JL3491" s="29"/>
      <c r="JM3491" s="29"/>
      <c r="JN3491" s="29"/>
      <c r="JO3491" s="29"/>
      <c r="JP3491" s="29"/>
      <c r="JQ3491" s="29"/>
      <c r="JR3491" s="29"/>
      <c r="JS3491" s="29"/>
      <c r="JT3491" s="29"/>
      <c r="JU3491" s="29"/>
      <c r="JV3491" s="29"/>
      <c r="JW3491" s="29"/>
      <c r="JX3491" s="29"/>
      <c r="JY3491" s="29"/>
      <c r="JZ3491" s="29"/>
      <c r="KA3491" s="29"/>
      <c r="KB3491" s="29"/>
      <c r="KC3491" s="29"/>
      <c r="KD3491" s="29"/>
      <c r="KE3491" s="29"/>
      <c r="KF3491" s="29"/>
      <c r="KG3491" s="29"/>
      <c r="KH3491" s="29"/>
      <c r="KI3491" s="29"/>
      <c r="KJ3491" s="29"/>
      <c r="KK3491" s="29"/>
      <c r="KL3491" s="29"/>
      <c r="KM3491" s="29"/>
      <c r="KN3491" s="29"/>
      <c r="KO3491" s="29"/>
      <c r="KP3491" s="29"/>
      <c r="KQ3491" s="29"/>
      <c r="KR3491" s="29"/>
      <c r="KS3491" s="29"/>
      <c r="KT3491" s="29"/>
      <c r="KU3491" s="29"/>
      <c r="KV3491" s="29"/>
      <c r="KW3491" s="29"/>
      <c r="KX3491" s="29"/>
      <c r="KY3491" s="29"/>
      <c r="KZ3491" s="29"/>
      <c r="LA3491" s="29"/>
      <c r="LB3491" s="29"/>
      <c r="LC3491" s="29"/>
      <c r="LD3491" s="29"/>
      <c r="LE3491" s="29"/>
      <c r="LF3491" s="29"/>
      <c r="LG3491" s="29"/>
      <c r="LH3491" s="29"/>
      <c r="LI3491" s="29"/>
      <c r="LJ3491" s="29"/>
      <c r="LK3491" s="29"/>
      <c r="LL3491" s="29"/>
      <c r="LM3491" s="29"/>
      <c r="LN3491" s="29"/>
      <c r="LO3491" s="29"/>
      <c r="LP3491" s="29"/>
      <c r="LQ3491" s="29"/>
      <c r="LR3491" s="29"/>
      <c r="LS3491" s="29"/>
      <c r="LT3491" s="29"/>
      <c r="LU3491" s="29"/>
      <c r="LV3491" s="29"/>
      <c r="LW3491" s="29"/>
      <c r="LX3491" s="29"/>
      <c r="LY3491" s="29"/>
      <c r="LZ3491" s="29"/>
      <c r="MA3491" s="29"/>
      <c r="MB3491" s="29"/>
      <c r="MC3491" s="29"/>
      <c r="MD3491" s="29"/>
      <c r="ME3491" s="29"/>
      <c r="MF3491" s="29"/>
      <c r="MG3491" s="29"/>
      <c r="MH3491" s="29"/>
      <c r="MI3491" s="29"/>
      <c r="MJ3491" s="29"/>
      <c r="MK3491" s="29"/>
      <c r="ML3491" s="29"/>
      <c r="MM3491" s="29"/>
      <c r="MN3491" s="29"/>
      <c r="MO3491" s="29"/>
      <c r="MP3491" s="29"/>
      <c r="MQ3491" s="29"/>
      <c r="MR3491" s="29"/>
      <c r="MS3491" s="29"/>
      <c r="MT3491" s="29"/>
      <c r="MU3491" s="29"/>
      <c r="MV3491" s="29"/>
      <c r="MW3491" s="29"/>
      <c r="MX3491" s="29"/>
      <c r="MY3491" s="29"/>
      <c r="MZ3491" s="29"/>
      <c r="NA3491" s="29"/>
      <c r="NB3491" s="29"/>
      <c r="NC3491" s="29"/>
      <c r="ND3491" s="29"/>
      <c r="NE3491" s="29"/>
      <c r="NF3491" s="29"/>
      <c r="NG3491" s="29"/>
      <c r="NH3491" s="29"/>
      <c r="NI3491" s="29"/>
      <c r="NJ3491" s="29"/>
      <c r="NK3491" s="29"/>
      <c r="NL3491" s="29"/>
      <c r="NM3491" s="29"/>
      <c r="NN3491" s="29"/>
      <c r="NO3491" s="29"/>
      <c r="NP3491" s="29"/>
      <c r="NQ3491" s="29"/>
      <c r="NR3491" s="29"/>
      <c r="NS3491" s="29"/>
      <c r="NT3491" s="29"/>
      <c r="NU3491" s="29"/>
      <c r="NV3491" s="29"/>
      <c r="NW3491" s="29"/>
      <c r="NX3491" s="29"/>
      <c r="NY3491" s="29"/>
      <c r="NZ3491" s="29"/>
      <c r="OA3491" s="29"/>
      <c r="OB3491" s="29"/>
      <c r="OC3491" s="29"/>
      <c r="OD3491" s="29"/>
      <c r="OE3491" s="29"/>
      <c r="OF3491" s="29"/>
      <c r="OG3491" s="29"/>
      <c r="OH3491" s="29"/>
    </row>
    <row r="3492" spans="1:398" ht="16.5" customHeight="1">
      <c r="A3492" s="12" t="s">
        <v>4509</v>
      </c>
      <c r="B3492" s="13"/>
      <c r="C3492" s="368"/>
      <c r="D3492" s="12"/>
      <c r="E3492" s="14" t="s">
        <v>1135</v>
      </c>
      <c r="F3492" s="14" t="s">
        <v>36</v>
      </c>
      <c r="G3492" s="14" t="s">
        <v>8463</v>
      </c>
      <c r="H3492" s="15">
        <v>2016</v>
      </c>
      <c r="I3492" s="15">
        <v>1</v>
      </c>
      <c r="J3492" s="15">
        <v>0</v>
      </c>
      <c r="K3492" s="15">
        <v>0</v>
      </c>
      <c r="L3492" s="16" t="s">
        <v>4511</v>
      </c>
      <c r="M3492" s="16"/>
      <c r="N3492" s="16" t="s">
        <v>2570</v>
      </c>
      <c r="O3492" s="17">
        <v>1800</v>
      </c>
      <c r="P3492" s="17">
        <v>0</v>
      </c>
      <c r="Q3492" s="17">
        <v>0</v>
      </c>
      <c r="R3492" s="18" t="s">
        <v>33</v>
      </c>
      <c r="S3492" s="19">
        <v>60</v>
      </c>
      <c r="T3492" s="19">
        <v>110</v>
      </c>
      <c r="U3492" s="19">
        <v>0.22727272727272727</v>
      </c>
      <c r="V3492" s="19">
        <v>0</v>
      </c>
      <c r="W3492" s="20">
        <v>1.9699999999999999E-2</v>
      </c>
      <c r="X3492" s="21">
        <v>35.46</v>
      </c>
      <c r="Y3492" s="22" t="s">
        <v>33</v>
      </c>
      <c r="Z3492" s="23" t="s">
        <v>8464</v>
      </c>
      <c r="AA3492" s="24"/>
      <c r="AB3492" s="14"/>
      <c r="AC3492" s="14"/>
      <c r="AD3492" s="25"/>
      <c r="AE3492" s="26"/>
      <c r="AF3492" s="27"/>
      <c r="AG3492" s="29"/>
      <c r="AH3492" s="29"/>
      <c r="AI3492" s="29"/>
      <c r="AJ3492" s="29"/>
      <c r="AK3492" s="29"/>
      <c r="AL3492" s="29"/>
      <c r="AM3492" s="29"/>
      <c r="AN3492" s="29"/>
      <c r="AO3492" s="29"/>
      <c r="AP3492" s="29"/>
      <c r="AQ3492" s="29"/>
      <c r="AR3492" s="29"/>
      <c r="AS3492" s="29"/>
      <c r="AT3492" s="29"/>
      <c r="AU3492" s="29"/>
      <c r="AV3492" s="29"/>
      <c r="AW3492" s="29"/>
      <c r="AX3492" s="29"/>
      <c r="AY3492" s="29"/>
      <c r="AZ3492" s="29"/>
      <c r="BA3492" s="29"/>
      <c r="BB3492" s="29"/>
      <c r="BC3492" s="29"/>
      <c r="BD3492" s="29"/>
      <c r="BE3492" s="29"/>
      <c r="BF3492" s="29"/>
      <c r="BG3492" s="29"/>
      <c r="BH3492" s="29"/>
      <c r="BI3492" s="29"/>
      <c r="BJ3492" s="29"/>
      <c r="BK3492" s="29"/>
      <c r="BL3492" s="29"/>
      <c r="BM3492" s="29"/>
      <c r="BN3492" s="29"/>
      <c r="BO3492" s="29"/>
      <c r="BP3492" s="29"/>
      <c r="BQ3492" s="29"/>
      <c r="BR3492" s="29"/>
      <c r="BS3492" s="29"/>
      <c r="BT3492" s="29"/>
      <c r="BU3492" s="29"/>
      <c r="BV3492" s="29"/>
      <c r="BW3492" s="29"/>
      <c r="BX3492" s="29"/>
      <c r="BY3492" s="29"/>
      <c r="BZ3492" s="29"/>
      <c r="CA3492" s="29"/>
      <c r="CB3492" s="29"/>
      <c r="CC3492" s="29"/>
      <c r="CD3492" s="29"/>
      <c r="CE3492" s="29"/>
      <c r="CF3492" s="29"/>
      <c r="CG3492" s="29"/>
      <c r="CH3492" s="29"/>
      <c r="CI3492" s="29"/>
      <c r="CJ3492" s="29"/>
      <c r="CK3492" s="29"/>
      <c r="CL3492" s="29"/>
      <c r="CM3492" s="29"/>
      <c r="CN3492" s="29"/>
      <c r="CO3492" s="29"/>
      <c r="CP3492" s="29"/>
      <c r="CQ3492" s="29"/>
      <c r="CR3492" s="29"/>
      <c r="CS3492" s="29"/>
      <c r="CT3492" s="29"/>
      <c r="CU3492" s="29"/>
      <c r="CV3492" s="29"/>
      <c r="CW3492" s="29"/>
      <c r="CX3492" s="29"/>
      <c r="CY3492" s="29"/>
      <c r="CZ3492" s="29"/>
      <c r="DA3492" s="29"/>
      <c r="DB3492" s="29"/>
      <c r="DC3492" s="29"/>
      <c r="DD3492" s="29"/>
      <c r="DE3492" s="29"/>
      <c r="DF3492" s="29"/>
      <c r="DG3492" s="29"/>
      <c r="DH3492" s="29"/>
      <c r="DI3492" s="29"/>
      <c r="DJ3492" s="29"/>
      <c r="DK3492" s="29"/>
      <c r="DL3492" s="29"/>
      <c r="DM3492" s="29"/>
      <c r="DN3492" s="29"/>
      <c r="DO3492" s="29"/>
      <c r="DP3492" s="29"/>
      <c r="DQ3492" s="29"/>
      <c r="DR3492" s="29"/>
      <c r="DS3492" s="29"/>
      <c r="DT3492" s="29"/>
      <c r="DU3492" s="29"/>
      <c r="DV3492" s="29"/>
      <c r="DW3492" s="29"/>
      <c r="DX3492" s="29"/>
      <c r="DY3492" s="29"/>
      <c r="DZ3492" s="29"/>
      <c r="EA3492" s="29"/>
      <c r="EB3492" s="29"/>
      <c r="EC3492" s="29"/>
      <c r="ED3492" s="29"/>
      <c r="EE3492" s="29"/>
      <c r="EF3492" s="29"/>
      <c r="EG3492" s="29"/>
      <c r="EH3492" s="29"/>
      <c r="EI3492" s="29"/>
      <c r="EJ3492" s="29"/>
      <c r="EK3492" s="29"/>
      <c r="EL3492" s="29"/>
      <c r="EM3492" s="29"/>
      <c r="EN3492" s="29"/>
      <c r="EO3492" s="29"/>
      <c r="EP3492" s="29"/>
      <c r="EQ3492" s="29"/>
      <c r="ER3492" s="29"/>
      <c r="ES3492" s="29"/>
      <c r="ET3492" s="29"/>
      <c r="EU3492" s="29"/>
      <c r="EV3492" s="29"/>
      <c r="EW3492" s="29"/>
      <c r="EX3492" s="29"/>
      <c r="EY3492" s="29"/>
      <c r="EZ3492" s="29"/>
      <c r="FA3492" s="29"/>
      <c r="FB3492" s="29"/>
      <c r="FC3492" s="29"/>
      <c r="FD3492" s="29"/>
      <c r="FE3492" s="29"/>
      <c r="FF3492" s="29"/>
      <c r="FG3492" s="29"/>
      <c r="FH3492" s="29"/>
      <c r="FI3492" s="29"/>
      <c r="FJ3492" s="29"/>
      <c r="FK3492" s="29"/>
      <c r="FL3492" s="29"/>
      <c r="FM3492" s="29"/>
      <c r="FN3492" s="29"/>
      <c r="FO3492" s="29"/>
      <c r="FP3492" s="29"/>
      <c r="FQ3492" s="29"/>
      <c r="FR3492" s="29"/>
      <c r="FS3492" s="29"/>
      <c r="FT3492" s="29"/>
      <c r="FU3492" s="29"/>
      <c r="FV3492" s="29"/>
      <c r="FW3492" s="29"/>
      <c r="FX3492" s="29"/>
      <c r="FY3492" s="29"/>
      <c r="FZ3492" s="29"/>
      <c r="GA3492" s="29"/>
      <c r="GB3492" s="29"/>
      <c r="GC3492" s="29"/>
      <c r="GD3492" s="29"/>
      <c r="GE3492" s="29"/>
      <c r="GF3492" s="29"/>
      <c r="GG3492" s="29"/>
      <c r="GH3492" s="29"/>
      <c r="GI3492" s="29"/>
      <c r="GJ3492" s="29"/>
      <c r="GK3492" s="29"/>
      <c r="GL3492" s="29"/>
      <c r="GM3492" s="29"/>
      <c r="GN3492" s="29"/>
      <c r="GO3492" s="29"/>
      <c r="GP3492" s="29"/>
      <c r="GQ3492" s="29"/>
      <c r="GR3492" s="29"/>
      <c r="GS3492" s="29"/>
      <c r="GT3492" s="29"/>
      <c r="GU3492" s="29"/>
      <c r="GV3492" s="29"/>
      <c r="GW3492" s="29"/>
      <c r="GX3492" s="29"/>
      <c r="GY3492" s="29"/>
      <c r="GZ3492" s="29"/>
      <c r="HA3492" s="29"/>
      <c r="HB3492" s="29"/>
      <c r="HC3492" s="29"/>
      <c r="HD3492" s="29"/>
      <c r="HE3492" s="29"/>
      <c r="HF3492" s="29"/>
      <c r="HG3492" s="29"/>
      <c r="HH3492" s="29"/>
      <c r="HI3492" s="29"/>
      <c r="HJ3492" s="29"/>
      <c r="HK3492" s="29"/>
      <c r="HL3492" s="29"/>
      <c r="HM3492" s="29"/>
      <c r="HN3492" s="29"/>
      <c r="HO3492" s="29"/>
      <c r="HP3492" s="29"/>
      <c r="HQ3492" s="29"/>
      <c r="HR3492" s="29"/>
      <c r="HS3492" s="29"/>
      <c r="HT3492" s="29"/>
      <c r="HU3492" s="29"/>
      <c r="HV3492" s="29"/>
      <c r="HW3492" s="29"/>
      <c r="HX3492" s="29"/>
      <c r="HY3492" s="29"/>
      <c r="HZ3492" s="29"/>
      <c r="IA3492" s="29"/>
      <c r="IB3492" s="29"/>
      <c r="IC3492" s="29"/>
      <c r="ID3492" s="29"/>
      <c r="IE3492" s="29"/>
      <c r="IF3492" s="29"/>
      <c r="IG3492" s="29"/>
      <c r="IH3492" s="29"/>
      <c r="II3492" s="29"/>
      <c r="IJ3492" s="29"/>
      <c r="IK3492" s="29"/>
      <c r="IL3492" s="29"/>
      <c r="IM3492" s="29"/>
      <c r="IN3492" s="29"/>
      <c r="IO3492" s="29"/>
      <c r="IP3492" s="29"/>
      <c r="IQ3492" s="29"/>
      <c r="IR3492" s="29"/>
      <c r="IS3492" s="29"/>
      <c r="IT3492" s="29"/>
      <c r="IU3492" s="29"/>
      <c r="IV3492" s="29"/>
      <c r="IW3492" s="29"/>
      <c r="IX3492" s="29"/>
      <c r="IY3492" s="29"/>
      <c r="IZ3492" s="29"/>
      <c r="JA3492" s="29"/>
      <c r="JB3492" s="29"/>
      <c r="JC3492" s="29"/>
      <c r="JD3492" s="29"/>
      <c r="JE3492" s="29"/>
      <c r="JF3492" s="29"/>
      <c r="JG3492" s="29"/>
      <c r="JH3492" s="29"/>
      <c r="JI3492" s="29"/>
      <c r="JJ3492" s="29"/>
      <c r="JK3492" s="29"/>
      <c r="JL3492" s="29"/>
      <c r="JM3492" s="29"/>
      <c r="JN3492" s="29"/>
      <c r="JO3492" s="29"/>
      <c r="JP3492" s="29"/>
      <c r="JQ3492" s="29"/>
      <c r="JR3492" s="29"/>
      <c r="JS3492" s="29"/>
      <c r="JT3492" s="29"/>
      <c r="JU3492" s="29"/>
      <c r="JV3492" s="29"/>
      <c r="JW3492" s="29"/>
      <c r="JX3492" s="29"/>
      <c r="JY3492" s="29"/>
      <c r="JZ3492" s="29"/>
      <c r="KA3492" s="29"/>
      <c r="KB3492" s="29"/>
      <c r="KC3492" s="29"/>
      <c r="KD3492" s="29"/>
      <c r="KE3492" s="29"/>
      <c r="KF3492" s="29"/>
      <c r="KG3492" s="29"/>
      <c r="KH3492" s="29"/>
      <c r="KI3492" s="29"/>
      <c r="KJ3492" s="29"/>
      <c r="KK3492" s="29"/>
      <c r="KL3492" s="29"/>
      <c r="KM3492" s="29"/>
      <c r="KN3492" s="29"/>
      <c r="KO3492" s="29"/>
      <c r="KP3492" s="29"/>
      <c r="KQ3492" s="29"/>
      <c r="KR3492" s="29"/>
      <c r="KS3492" s="29"/>
      <c r="KT3492" s="29"/>
      <c r="KU3492" s="29"/>
      <c r="KV3492" s="29"/>
      <c r="KW3492" s="29"/>
      <c r="KX3492" s="29"/>
      <c r="KY3492" s="29"/>
      <c r="KZ3492" s="29"/>
      <c r="LA3492" s="29"/>
      <c r="LB3492" s="29"/>
      <c r="LC3492" s="29"/>
      <c r="LD3492" s="29"/>
      <c r="LE3492" s="29"/>
      <c r="LF3492" s="29"/>
      <c r="LG3492" s="29"/>
      <c r="LH3492" s="29"/>
      <c r="LI3492" s="29"/>
      <c r="LJ3492" s="29"/>
      <c r="LK3492" s="29"/>
      <c r="LL3492" s="29"/>
      <c r="LM3492" s="29"/>
      <c r="LN3492" s="29"/>
      <c r="LO3492" s="29"/>
      <c r="LP3492" s="29"/>
      <c r="LQ3492" s="29"/>
      <c r="LR3492" s="29"/>
      <c r="LS3492" s="29"/>
      <c r="LT3492" s="29"/>
      <c r="LU3492" s="29"/>
      <c r="LV3492" s="29"/>
      <c r="LW3492" s="29"/>
      <c r="LX3492" s="29"/>
      <c r="LY3492" s="29"/>
      <c r="LZ3492" s="29"/>
      <c r="MA3492" s="29"/>
      <c r="MB3492" s="29"/>
      <c r="MC3492" s="29"/>
      <c r="MD3492" s="29"/>
      <c r="ME3492" s="29"/>
      <c r="MF3492" s="29"/>
      <c r="MG3492" s="29"/>
      <c r="MH3492" s="29"/>
      <c r="MI3492" s="29"/>
      <c r="MJ3492" s="29"/>
      <c r="MK3492" s="29"/>
      <c r="ML3492" s="29"/>
      <c r="MM3492" s="29"/>
      <c r="MN3492" s="29"/>
      <c r="MO3492" s="29"/>
      <c r="MP3492" s="29"/>
      <c r="MQ3492" s="29"/>
      <c r="MR3492" s="29"/>
      <c r="MS3492" s="29"/>
      <c r="MT3492" s="29"/>
      <c r="MU3492" s="29"/>
      <c r="MV3492" s="29"/>
      <c r="MW3492" s="29"/>
      <c r="MX3492" s="29"/>
      <c r="MY3492" s="29"/>
      <c r="MZ3492" s="29"/>
      <c r="NA3492" s="29"/>
      <c r="NB3492" s="29"/>
      <c r="NC3492" s="29"/>
      <c r="ND3492" s="29"/>
      <c r="NE3492" s="29"/>
      <c r="NF3492" s="29"/>
      <c r="NG3492" s="29"/>
      <c r="NH3492" s="29"/>
      <c r="NI3492" s="29"/>
      <c r="NJ3492" s="29"/>
      <c r="NK3492" s="29"/>
      <c r="NL3492" s="29"/>
      <c r="NM3492" s="29"/>
      <c r="NN3492" s="29"/>
      <c r="NO3492" s="29"/>
      <c r="NP3492" s="29"/>
      <c r="NQ3492" s="29"/>
      <c r="NR3492" s="29"/>
      <c r="NS3492" s="29"/>
      <c r="NT3492" s="29"/>
      <c r="NU3492" s="29"/>
      <c r="NV3492" s="29"/>
      <c r="NW3492" s="29"/>
      <c r="NX3492" s="29"/>
      <c r="NY3492" s="29"/>
      <c r="NZ3492" s="29"/>
      <c r="OA3492" s="29"/>
      <c r="OB3492" s="29"/>
      <c r="OC3492" s="29"/>
      <c r="OD3492" s="29"/>
      <c r="OE3492" s="29"/>
      <c r="OF3492" s="29"/>
      <c r="OG3492" s="29"/>
      <c r="OH3492" s="29"/>
    </row>
    <row r="3493" spans="1:398" ht="16.5" customHeight="1">
      <c r="A3493" s="12" t="s">
        <v>4509</v>
      </c>
      <c r="B3493" s="13"/>
      <c r="C3493" s="368"/>
      <c r="D3493" s="12"/>
      <c r="E3493" s="14" t="s">
        <v>4510</v>
      </c>
      <c r="F3493" s="14" t="s">
        <v>34</v>
      </c>
      <c r="G3493" s="14" t="s">
        <v>8460</v>
      </c>
      <c r="H3493" s="15">
        <v>2016</v>
      </c>
      <c r="I3493" s="15">
        <v>1</v>
      </c>
      <c r="J3493" s="15">
        <v>0</v>
      </c>
      <c r="K3493" s="15">
        <v>0</v>
      </c>
      <c r="L3493" s="16" t="s">
        <v>4511</v>
      </c>
      <c r="M3493" s="16"/>
      <c r="N3493" s="16" t="s">
        <v>2570</v>
      </c>
      <c r="O3493" s="17">
        <v>480</v>
      </c>
      <c r="P3493" s="17">
        <v>0</v>
      </c>
      <c r="Q3493" s="17">
        <v>0</v>
      </c>
      <c r="R3493" s="18" t="s">
        <v>33</v>
      </c>
      <c r="S3493" s="19">
        <v>60</v>
      </c>
      <c r="T3493" s="19">
        <v>220</v>
      </c>
      <c r="U3493" s="19">
        <v>3.8681818181818182</v>
      </c>
      <c r="V3493" s="19">
        <v>0</v>
      </c>
      <c r="W3493" s="20">
        <v>0.83699999999999997</v>
      </c>
      <c r="X3493" s="21">
        <v>401.76</v>
      </c>
      <c r="Y3493" s="22" t="s">
        <v>33</v>
      </c>
      <c r="Z3493" s="23" t="s">
        <v>62</v>
      </c>
      <c r="AA3493" s="24"/>
      <c r="AB3493" s="14"/>
      <c r="AC3493" s="14"/>
      <c r="AD3493" s="25"/>
      <c r="AE3493" s="26"/>
      <c r="AF3493" s="27"/>
      <c r="AG3493" s="29"/>
      <c r="AH3493" s="29"/>
      <c r="AI3493" s="29"/>
      <c r="AJ3493" s="29"/>
      <c r="AK3493" s="29"/>
      <c r="AL3493" s="29"/>
      <c r="AM3493" s="29"/>
      <c r="AN3493" s="29"/>
      <c r="AO3493" s="29"/>
      <c r="AP3493" s="29"/>
      <c r="AQ3493" s="29"/>
      <c r="AR3493" s="29"/>
      <c r="AS3493" s="29"/>
      <c r="AT3493" s="29"/>
      <c r="AU3493" s="29"/>
      <c r="AV3493" s="29"/>
      <c r="AW3493" s="29"/>
      <c r="AX3493" s="29"/>
      <c r="AY3493" s="29"/>
      <c r="AZ3493" s="29"/>
      <c r="BA3493" s="29"/>
      <c r="BB3493" s="29"/>
      <c r="BC3493" s="29"/>
      <c r="BD3493" s="29"/>
      <c r="BE3493" s="29"/>
      <c r="BF3493" s="29"/>
      <c r="BG3493" s="29"/>
      <c r="BH3493" s="29"/>
      <c r="BI3493" s="29"/>
      <c r="BJ3493" s="29"/>
      <c r="BK3493" s="29"/>
      <c r="BL3493" s="29"/>
      <c r="BM3493" s="29"/>
      <c r="BN3493" s="29"/>
      <c r="BO3493" s="29"/>
      <c r="BP3493" s="29"/>
      <c r="BQ3493" s="29"/>
      <c r="BR3493" s="29"/>
      <c r="BS3493" s="29"/>
      <c r="BT3493" s="29"/>
      <c r="BU3493" s="29"/>
      <c r="BV3493" s="29"/>
      <c r="BW3493" s="29"/>
      <c r="BX3493" s="29"/>
      <c r="BY3493" s="29"/>
      <c r="BZ3493" s="29"/>
      <c r="CA3493" s="29"/>
      <c r="CB3493" s="29"/>
      <c r="CC3493" s="29"/>
      <c r="CD3493" s="29"/>
      <c r="CE3493" s="29"/>
      <c r="CF3493" s="29"/>
      <c r="CG3493" s="29"/>
      <c r="CH3493" s="29"/>
      <c r="CI3493" s="29"/>
      <c r="CJ3493" s="29"/>
      <c r="CK3493" s="29"/>
      <c r="CL3493" s="29"/>
      <c r="CM3493" s="29"/>
      <c r="CN3493" s="29"/>
      <c r="CO3493" s="29"/>
      <c r="CP3493" s="29"/>
      <c r="CQ3493" s="29"/>
      <c r="CR3493" s="29"/>
      <c r="CS3493" s="29"/>
      <c r="CT3493" s="29"/>
      <c r="CU3493" s="29"/>
      <c r="CV3493" s="29"/>
      <c r="CW3493" s="29"/>
      <c r="CX3493" s="29"/>
      <c r="CY3493" s="29"/>
      <c r="CZ3493" s="29"/>
      <c r="DA3493" s="29"/>
      <c r="DB3493" s="29"/>
      <c r="DC3493" s="29"/>
      <c r="DD3493" s="29"/>
      <c r="DE3493" s="29"/>
      <c r="DF3493" s="29"/>
      <c r="DG3493" s="29"/>
      <c r="DH3493" s="29"/>
      <c r="DI3493" s="29"/>
      <c r="DJ3493" s="29"/>
      <c r="DK3493" s="29"/>
      <c r="DL3493" s="29"/>
      <c r="DM3493" s="29"/>
      <c r="DN3493" s="29"/>
      <c r="DO3493" s="29"/>
      <c r="DP3493" s="29"/>
      <c r="DQ3493" s="29"/>
      <c r="DR3493" s="29"/>
      <c r="DS3493" s="29"/>
      <c r="DT3493" s="29"/>
      <c r="DU3493" s="29"/>
      <c r="DV3493" s="29"/>
      <c r="DW3493" s="29"/>
      <c r="DX3493" s="29"/>
      <c r="DY3493" s="29"/>
      <c r="DZ3493" s="29"/>
      <c r="EA3493" s="29"/>
      <c r="EB3493" s="29"/>
      <c r="EC3493" s="29"/>
      <c r="ED3493" s="29"/>
      <c r="EE3493" s="29"/>
      <c r="EF3493" s="29"/>
      <c r="EG3493" s="29"/>
      <c r="EH3493" s="29"/>
      <c r="EI3493" s="29"/>
      <c r="EJ3493" s="29"/>
      <c r="EK3493" s="29"/>
      <c r="EL3493" s="29"/>
      <c r="EM3493" s="29"/>
      <c r="EN3493" s="29"/>
      <c r="EO3493" s="29"/>
      <c r="EP3493" s="29"/>
      <c r="EQ3493" s="29"/>
      <c r="ER3493" s="29"/>
      <c r="ES3493" s="29"/>
      <c r="ET3493" s="29"/>
      <c r="EU3493" s="29"/>
      <c r="EV3493" s="29"/>
      <c r="EW3493" s="29"/>
      <c r="EX3493" s="29"/>
      <c r="EY3493" s="29"/>
      <c r="EZ3493" s="29"/>
      <c r="FA3493" s="29"/>
      <c r="FB3493" s="29"/>
      <c r="FC3493" s="29"/>
      <c r="FD3493" s="29"/>
      <c r="FE3493" s="29"/>
      <c r="FF3493" s="29"/>
      <c r="FG3493" s="29"/>
      <c r="FH3493" s="29"/>
      <c r="FI3493" s="29"/>
      <c r="FJ3493" s="29"/>
      <c r="FK3493" s="29"/>
      <c r="FL3493" s="29"/>
      <c r="FM3493" s="29"/>
      <c r="FN3493" s="29"/>
      <c r="FO3493" s="29"/>
      <c r="FP3493" s="29"/>
      <c r="FQ3493" s="29"/>
      <c r="FR3493" s="29"/>
      <c r="FS3493" s="29"/>
      <c r="FT3493" s="29"/>
      <c r="FU3493" s="29"/>
      <c r="FV3493" s="29"/>
      <c r="FW3493" s="29"/>
      <c r="FX3493" s="29"/>
      <c r="FY3493" s="29"/>
      <c r="FZ3493" s="29"/>
      <c r="GA3493" s="29"/>
      <c r="GB3493" s="29"/>
      <c r="GC3493" s="29"/>
      <c r="GD3493" s="29"/>
      <c r="GE3493" s="29"/>
      <c r="GF3493" s="29"/>
      <c r="GG3493" s="29"/>
      <c r="GH3493" s="29"/>
      <c r="GI3493" s="29"/>
      <c r="GJ3493" s="29"/>
      <c r="GK3493" s="29"/>
      <c r="GL3493" s="29"/>
      <c r="GM3493" s="29"/>
      <c r="GN3493" s="29"/>
      <c r="GO3493" s="29"/>
      <c r="GP3493" s="29"/>
      <c r="GQ3493" s="29"/>
      <c r="GR3493" s="29"/>
      <c r="GS3493" s="29"/>
      <c r="GT3493" s="29"/>
      <c r="GU3493" s="29"/>
      <c r="GV3493" s="29"/>
      <c r="GW3493" s="29"/>
      <c r="GX3493" s="29"/>
      <c r="GY3493" s="29"/>
      <c r="GZ3493" s="29"/>
      <c r="HA3493" s="29"/>
      <c r="HB3493" s="29"/>
      <c r="HC3493" s="29"/>
      <c r="HD3493" s="29"/>
      <c r="HE3493" s="29"/>
      <c r="HF3493" s="29"/>
      <c r="HG3493" s="29"/>
      <c r="HH3493" s="29"/>
      <c r="HI3493" s="29"/>
      <c r="HJ3493" s="29"/>
      <c r="HK3493" s="29"/>
      <c r="HL3493" s="29"/>
      <c r="HM3493" s="29"/>
      <c r="HN3493" s="29"/>
      <c r="HO3493" s="29"/>
      <c r="HP3493" s="29"/>
      <c r="HQ3493" s="29"/>
      <c r="HR3493" s="29"/>
      <c r="HS3493" s="29"/>
      <c r="HT3493" s="29"/>
      <c r="HU3493" s="29"/>
      <c r="HV3493" s="29"/>
      <c r="HW3493" s="29"/>
      <c r="HX3493" s="29"/>
      <c r="HY3493" s="29"/>
      <c r="HZ3493" s="29"/>
      <c r="IA3493" s="29"/>
      <c r="IB3493" s="29"/>
      <c r="IC3493" s="29"/>
      <c r="ID3493" s="29"/>
      <c r="IE3493" s="29"/>
      <c r="IF3493" s="29"/>
      <c r="IG3493" s="29"/>
      <c r="IH3493" s="29"/>
      <c r="II3493" s="29"/>
      <c r="IJ3493" s="29"/>
      <c r="IK3493" s="29"/>
      <c r="IL3493" s="29"/>
      <c r="IM3493" s="29"/>
      <c r="IN3493" s="29"/>
      <c r="IO3493" s="29"/>
      <c r="IP3493" s="29"/>
      <c r="IQ3493" s="29"/>
      <c r="IR3493" s="29"/>
      <c r="IS3493" s="29"/>
      <c r="IT3493" s="29"/>
      <c r="IU3493" s="29"/>
      <c r="IV3493" s="29"/>
      <c r="IW3493" s="29"/>
      <c r="IX3493" s="29"/>
      <c r="IY3493" s="29"/>
      <c r="IZ3493" s="29"/>
      <c r="JA3493" s="29"/>
      <c r="JB3493" s="29"/>
      <c r="JC3493" s="29"/>
      <c r="JD3493" s="29"/>
      <c r="JE3493" s="29"/>
      <c r="JF3493" s="29"/>
      <c r="JG3493" s="29"/>
      <c r="JH3493" s="29"/>
      <c r="JI3493" s="29"/>
      <c r="JJ3493" s="29"/>
      <c r="JK3493" s="29"/>
      <c r="JL3493" s="29"/>
      <c r="JM3493" s="29"/>
      <c r="JN3493" s="29"/>
      <c r="JO3493" s="29"/>
      <c r="JP3493" s="29"/>
      <c r="JQ3493" s="29"/>
      <c r="JR3493" s="29"/>
      <c r="JS3493" s="29"/>
      <c r="JT3493" s="29"/>
      <c r="JU3493" s="29"/>
      <c r="JV3493" s="29"/>
      <c r="JW3493" s="29"/>
      <c r="JX3493" s="29"/>
      <c r="JY3493" s="29"/>
      <c r="JZ3493" s="29"/>
      <c r="KA3493" s="29"/>
      <c r="KB3493" s="29"/>
      <c r="KC3493" s="29"/>
      <c r="KD3493" s="29"/>
      <c r="KE3493" s="29"/>
      <c r="KF3493" s="29"/>
      <c r="KG3493" s="29"/>
      <c r="KH3493" s="29"/>
      <c r="KI3493" s="29"/>
      <c r="KJ3493" s="29"/>
      <c r="KK3493" s="29"/>
      <c r="KL3493" s="29"/>
      <c r="KM3493" s="29"/>
      <c r="KN3493" s="29"/>
      <c r="KO3493" s="29"/>
      <c r="KP3493" s="29"/>
      <c r="KQ3493" s="29"/>
      <c r="KR3493" s="29"/>
      <c r="KS3493" s="29"/>
      <c r="KT3493" s="29"/>
      <c r="KU3493" s="29"/>
      <c r="KV3493" s="29"/>
      <c r="KW3493" s="29"/>
      <c r="KX3493" s="29"/>
      <c r="KY3493" s="29"/>
      <c r="KZ3493" s="29"/>
      <c r="LA3493" s="29"/>
      <c r="LB3493" s="29"/>
      <c r="LC3493" s="29"/>
      <c r="LD3493" s="29"/>
      <c r="LE3493" s="29"/>
      <c r="LF3493" s="29"/>
      <c r="LG3493" s="29"/>
      <c r="LH3493" s="29"/>
      <c r="LI3493" s="29"/>
      <c r="LJ3493" s="29"/>
      <c r="LK3493" s="29"/>
      <c r="LL3493" s="29"/>
      <c r="LM3493" s="29"/>
      <c r="LN3493" s="29"/>
      <c r="LO3493" s="29"/>
      <c r="LP3493" s="29"/>
      <c r="LQ3493" s="29"/>
      <c r="LR3493" s="29"/>
      <c r="LS3493" s="29"/>
      <c r="LT3493" s="29"/>
      <c r="LU3493" s="29"/>
      <c r="LV3493" s="29"/>
      <c r="LW3493" s="29"/>
      <c r="LX3493" s="29"/>
      <c r="LY3493" s="29"/>
      <c r="LZ3493" s="29"/>
      <c r="MA3493" s="29"/>
      <c r="MB3493" s="29"/>
      <c r="MC3493" s="29"/>
      <c r="MD3493" s="29"/>
      <c r="ME3493" s="29"/>
      <c r="MF3493" s="29"/>
      <c r="MG3493" s="29"/>
      <c r="MH3493" s="29"/>
      <c r="MI3493" s="29"/>
      <c r="MJ3493" s="29"/>
      <c r="MK3493" s="29"/>
      <c r="ML3493" s="29"/>
      <c r="MM3493" s="29"/>
      <c r="MN3493" s="29"/>
      <c r="MO3493" s="29"/>
      <c r="MP3493" s="29"/>
      <c r="MQ3493" s="29"/>
      <c r="MR3493" s="29"/>
      <c r="MS3493" s="29"/>
      <c r="MT3493" s="29"/>
      <c r="MU3493" s="29"/>
      <c r="MV3493" s="29"/>
      <c r="MW3493" s="29"/>
      <c r="MX3493" s="29"/>
      <c r="MY3493" s="29"/>
      <c r="MZ3493" s="29"/>
      <c r="NA3493" s="29"/>
      <c r="NB3493" s="29"/>
      <c r="NC3493" s="29"/>
      <c r="ND3493" s="29"/>
      <c r="NE3493" s="29"/>
      <c r="NF3493" s="29"/>
      <c r="NG3493" s="29"/>
      <c r="NH3493" s="29"/>
      <c r="NI3493" s="29"/>
      <c r="NJ3493" s="29"/>
      <c r="NK3493" s="29"/>
      <c r="NL3493" s="29"/>
      <c r="NM3493" s="29"/>
      <c r="NN3493" s="29"/>
      <c r="NO3493" s="29"/>
      <c r="NP3493" s="29"/>
      <c r="NQ3493" s="29"/>
      <c r="NR3493" s="29"/>
      <c r="NS3493" s="29"/>
      <c r="NT3493" s="29"/>
      <c r="NU3493" s="29"/>
      <c r="NV3493" s="29"/>
      <c r="NW3493" s="29"/>
      <c r="NX3493" s="29"/>
      <c r="NY3493" s="29"/>
      <c r="NZ3493" s="29"/>
      <c r="OA3493" s="29"/>
      <c r="OB3493" s="29"/>
      <c r="OC3493" s="29"/>
      <c r="OD3493" s="29"/>
      <c r="OE3493" s="29"/>
      <c r="OF3493" s="29"/>
      <c r="OG3493" s="29"/>
      <c r="OH3493" s="29"/>
    </row>
    <row r="3494" spans="1:398" ht="16.5" customHeight="1">
      <c r="A3494" s="12" t="s">
        <v>4509</v>
      </c>
      <c r="B3494" s="13"/>
      <c r="C3494" s="368"/>
      <c r="D3494" s="12"/>
      <c r="E3494" s="14" t="s">
        <v>35</v>
      </c>
      <c r="F3494" s="14" t="s">
        <v>36</v>
      </c>
      <c r="G3494" s="14" t="s">
        <v>3817</v>
      </c>
      <c r="H3494" s="15">
        <v>2016</v>
      </c>
      <c r="I3494" s="15">
        <v>1</v>
      </c>
      <c r="J3494" s="15">
        <v>0</v>
      </c>
      <c r="K3494" s="15">
        <v>0</v>
      </c>
      <c r="L3494" s="16" t="s">
        <v>4511</v>
      </c>
      <c r="M3494" s="16"/>
      <c r="N3494" s="16" t="s">
        <v>2570</v>
      </c>
      <c r="O3494" s="17">
        <v>1800</v>
      </c>
      <c r="P3494" s="17">
        <v>0</v>
      </c>
      <c r="Q3494" s="17">
        <v>0</v>
      </c>
      <c r="R3494" s="18" t="s">
        <v>33</v>
      </c>
      <c r="S3494" s="19">
        <v>60</v>
      </c>
      <c r="T3494" s="19">
        <v>110</v>
      </c>
      <c r="U3494" s="19">
        <v>2.2727272727272729</v>
      </c>
      <c r="V3494" s="19">
        <v>0</v>
      </c>
      <c r="W3494" s="20">
        <v>0.3</v>
      </c>
      <c r="X3494" s="21">
        <v>540</v>
      </c>
      <c r="Y3494" s="22" t="s">
        <v>33</v>
      </c>
      <c r="Z3494" s="23" t="s">
        <v>62</v>
      </c>
      <c r="AA3494" s="24"/>
      <c r="AB3494" s="14"/>
      <c r="AC3494" s="14"/>
      <c r="AD3494" s="25"/>
      <c r="AE3494" s="26"/>
      <c r="AF3494" s="27"/>
      <c r="AG3494" s="29"/>
      <c r="AH3494" s="29"/>
      <c r="AI3494" s="29"/>
      <c r="AJ3494" s="29"/>
      <c r="AK3494" s="29"/>
      <c r="AL3494" s="29"/>
      <c r="AM3494" s="29"/>
      <c r="AN3494" s="29"/>
      <c r="AO3494" s="29"/>
      <c r="AP3494" s="29"/>
      <c r="AQ3494" s="29"/>
      <c r="AR3494" s="29"/>
      <c r="AS3494" s="29"/>
      <c r="AT3494" s="29"/>
      <c r="AU3494" s="29"/>
      <c r="AV3494" s="29"/>
      <c r="AW3494" s="29"/>
      <c r="AX3494" s="29"/>
      <c r="AY3494" s="29"/>
      <c r="AZ3494" s="29"/>
      <c r="BA3494" s="29"/>
      <c r="BB3494" s="29"/>
      <c r="BC3494" s="29"/>
      <c r="BD3494" s="29"/>
      <c r="BE3494" s="29"/>
      <c r="BF3494" s="29"/>
      <c r="BG3494" s="29"/>
      <c r="BH3494" s="29"/>
      <c r="BI3494" s="29"/>
      <c r="BJ3494" s="29"/>
      <c r="BK3494" s="29"/>
      <c r="BL3494" s="29"/>
      <c r="BM3494" s="29"/>
      <c r="BN3494" s="29"/>
      <c r="BO3494" s="29"/>
      <c r="BP3494" s="29"/>
      <c r="BQ3494" s="29"/>
      <c r="BR3494" s="29"/>
      <c r="BS3494" s="29"/>
      <c r="BT3494" s="29"/>
      <c r="BU3494" s="29"/>
      <c r="BV3494" s="29"/>
      <c r="BW3494" s="29"/>
      <c r="BX3494" s="29"/>
      <c r="BY3494" s="29"/>
      <c r="BZ3494" s="29"/>
      <c r="CA3494" s="29"/>
      <c r="CB3494" s="29"/>
      <c r="CC3494" s="29"/>
      <c r="CD3494" s="29"/>
      <c r="CE3494" s="29"/>
      <c r="CF3494" s="29"/>
      <c r="CG3494" s="29"/>
      <c r="CH3494" s="29"/>
      <c r="CI3494" s="29"/>
      <c r="CJ3494" s="29"/>
      <c r="CK3494" s="29"/>
      <c r="CL3494" s="29"/>
      <c r="CM3494" s="29"/>
      <c r="CN3494" s="29"/>
      <c r="CO3494" s="29"/>
      <c r="CP3494" s="29"/>
      <c r="CQ3494" s="29"/>
      <c r="CR3494" s="29"/>
      <c r="CS3494" s="29"/>
      <c r="CT3494" s="29"/>
      <c r="CU3494" s="29"/>
      <c r="CV3494" s="29"/>
      <c r="CW3494" s="29"/>
      <c r="CX3494" s="29"/>
      <c r="CY3494" s="29"/>
      <c r="CZ3494" s="29"/>
      <c r="DA3494" s="29"/>
      <c r="DB3494" s="29"/>
      <c r="DC3494" s="29"/>
      <c r="DD3494" s="29"/>
      <c r="DE3494" s="29"/>
      <c r="DF3494" s="29"/>
      <c r="DG3494" s="29"/>
      <c r="DH3494" s="29"/>
      <c r="DI3494" s="29"/>
      <c r="DJ3494" s="29"/>
      <c r="DK3494" s="29"/>
      <c r="DL3494" s="29"/>
      <c r="DM3494" s="29"/>
      <c r="DN3494" s="29"/>
      <c r="DO3494" s="29"/>
      <c r="DP3494" s="29"/>
      <c r="DQ3494" s="29"/>
      <c r="DR3494" s="29"/>
      <c r="DS3494" s="29"/>
      <c r="DT3494" s="29"/>
      <c r="DU3494" s="29"/>
      <c r="DV3494" s="29"/>
      <c r="DW3494" s="29"/>
      <c r="DX3494" s="29"/>
      <c r="DY3494" s="29"/>
      <c r="DZ3494" s="29"/>
      <c r="EA3494" s="29"/>
      <c r="EB3494" s="29"/>
      <c r="EC3494" s="29"/>
      <c r="ED3494" s="29"/>
      <c r="EE3494" s="29"/>
      <c r="EF3494" s="29"/>
      <c r="EG3494" s="29"/>
      <c r="EH3494" s="29"/>
      <c r="EI3494" s="29"/>
      <c r="EJ3494" s="29"/>
      <c r="EK3494" s="29"/>
      <c r="EL3494" s="29"/>
      <c r="EM3494" s="29"/>
      <c r="EN3494" s="29"/>
      <c r="EO3494" s="29"/>
      <c r="EP3494" s="29"/>
      <c r="EQ3494" s="29"/>
      <c r="ER3494" s="29"/>
      <c r="ES3494" s="29"/>
      <c r="ET3494" s="29"/>
      <c r="EU3494" s="29"/>
      <c r="EV3494" s="29"/>
      <c r="EW3494" s="29"/>
      <c r="EX3494" s="29"/>
      <c r="EY3494" s="29"/>
      <c r="EZ3494" s="29"/>
      <c r="FA3494" s="29"/>
      <c r="FB3494" s="29"/>
      <c r="FC3494" s="29"/>
      <c r="FD3494" s="29"/>
      <c r="FE3494" s="29"/>
      <c r="FF3494" s="29"/>
      <c r="FG3494" s="29"/>
      <c r="FH3494" s="29"/>
      <c r="FI3494" s="29"/>
      <c r="FJ3494" s="29"/>
      <c r="FK3494" s="29"/>
      <c r="FL3494" s="29"/>
      <c r="FM3494" s="29"/>
      <c r="FN3494" s="29"/>
      <c r="FO3494" s="29"/>
      <c r="FP3494" s="29"/>
      <c r="FQ3494" s="29"/>
      <c r="FR3494" s="29"/>
      <c r="FS3494" s="29"/>
      <c r="FT3494" s="29"/>
      <c r="FU3494" s="29"/>
      <c r="FV3494" s="29"/>
      <c r="FW3494" s="29"/>
      <c r="FX3494" s="29"/>
      <c r="FY3494" s="29"/>
      <c r="FZ3494" s="29"/>
      <c r="GA3494" s="29"/>
      <c r="GB3494" s="29"/>
      <c r="GC3494" s="29"/>
      <c r="GD3494" s="29"/>
      <c r="GE3494" s="29"/>
      <c r="GF3494" s="29"/>
      <c r="GG3494" s="29"/>
      <c r="GH3494" s="29"/>
      <c r="GI3494" s="29"/>
      <c r="GJ3494" s="29"/>
      <c r="GK3494" s="29"/>
      <c r="GL3494" s="29"/>
      <c r="GM3494" s="29"/>
      <c r="GN3494" s="29"/>
      <c r="GO3494" s="29"/>
      <c r="GP3494" s="29"/>
      <c r="GQ3494" s="29"/>
      <c r="GR3494" s="29"/>
      <c r="GS3494" s="29"/>
      <c r="GT3494" s="29"/>
      <c r="GU3494" s="29"/>
      <c r="GV3494" s="29"/>
      <c r="GW3494" s="29"/>
      <c r="GX3494" s="29"/>
      <c r="GY3494" s="29"/>
      <c r="GZ3494" s="29"/>
      <c r="HA3494" s="29"/>
      <c r="HB3494" s="29"/>
      <c r="HC3494" s="29"/>
      <c r="HD3494" s="29"/>
      <c r="HE3494" s="29"/>
      <c r="HF3494" s="29"/>
      <c r="HG3494" s="29"/>
      <c r="HH3494" s="29"/>
      <c r="HI3494" s="29"/>
      <c r="HJ3494" s="29"/>
      <c r="HK3494" s="29"/>
      <c r="HL3494" s="29"/>
      <c r="HM3494" s="29"/>
      <c r="HN3494" s="29"/>
      <c r="HO3494" s="29"/>
      <c r="HP3494" s="29"/>
      <c r="HQ3494" s="29"/>
      <c r="HR3494" s="29"/>
      <c r="HS3494" s="29"/>
      <c r="HT3494" s="29"/>
      <c r="HU3494" s="29"/>
      <c r="HV3494" s="29"/>
      <c r="HW3494" s="29"/>
      <c r="HX3494" s="29"/>
      <c r="HY3494" s="29"/>
      <c r="HZ3494" s="29"/>
      <c r="IA3494" s="29"/>
      <c r="IB3494" s="29"/>
      <c r="IC3494" s="29"/>
      <c r="ID3494" s="29"/>
      <c r="IE3494" s="29"/>
      <c r="IF3494" s="29"/>
      <c r="IG3494" s="29"/>
      <c r="IH3494" s="29"/>
      <c r="II3494" s="29"/>
      <c r="IJ3494" s="29"/>
      <c r="IK3494" s="29"/>
      <c r="IL3494" s="29"/>
      <c r="IM3494" s="29"/>
      <c r="IN3494" s="29"/>
      <c r="IO3494" s="29"/>
      <c r="IP3494" s="29"/>
      <c r="IQ3494" s="29"/>
      <c r="IR3494" s="29"/>
      <c r="IS3494" s="29"/>
      <c r="IT3494" s="29"/>
      <c r="IU3494" s="29"/>
      <c r="IV3494" s="29"/>
      <c r="IW3494" s="29"/>
      <c r="IX3494" s="29"/>
      <c r="IY3494" s="29"/>
      <c r="IZ3494" s="29"/>
      <c r="JA3494" s="29"/>
      <c r="JB3494" s="29"/>
      <c r="JC3494" s="29"/>
      <c r="JD3494" s="29"/>
      <c r="JE3494" s="29"/>
      <c r="JF3494" s="29"/>
      <c r="JG3494" s="29"/>
      <c r="JH3494" s="29"/>
      <c r="JI3494" s="29"/>
      <c r="JJ3494" s="29"/>
      <c r="JK3494" s="29"/>
      <c r="JL3494" s="29"/>
      <c r="JM3494" s="29"/>
      <c r="JN3494" s="29"/>
      <c r="JO3494" s="29"/>
      <c r="JP3494" s="29"/>
      <c r="JQ3494" s="29"/>
      <c r="JR3494" s="29"/>
      <c r="JS3494" s="29"/>
      <c r="JT3494" s="29"/>
      <c r="JU3494" s="29"/>
      <c r="JV3494" s="29"/>
      <c r="JW3494" s="29"/>
      <c r="JX3494" s="29"/>
      <c r="JY3494" s="29"/>
      <c r="JZ3494" s="29"/>
      <c r="KA3494" s="29"/>
      <c r="KB3494" s="29"/>
      <c r="KC3494" s="29"/>
      <c r="KD3494" s="29"/>
      <c r="KE3494" s="29"/>
      <c r="KF3494" s="29"/>
      <c r="KG3494" s="29"/>
      <c r="KH3494" s="29"/>
      <c r="KI3494" s="29"/>
      <c r="KJ3494" s="29"/>
      <c r="KK3494" s="29"/>
      <c r="KL3494" s="29"/>
      <c r="KM3494" s="29"/>
      <c r="KN3494" s="29"/>
      <c r="KO3494" s="29"/>
      <c r="KP3494" s="29"/>
      <c r="KQ3494" s="29"/>
      <c r="KR3494" s="29"/>
      <c r="KS3494" s="29"/>
      <c r="KT3494" s="29"/>
      <c r="KU3494" s="29"/>
      <c r="KV3494" s="29"/>
      <c r="KW3494" s="29"/>
      <c r="KX3494" s="29"/>
      <c r="KY3494" s="29"/>
      <c r="KZ3494" s="29"/>
      <c r="LA3494" s="29"/>
      <c r="LB3494" s="29"/>
      <c r="LC3494" s="29"/>
      <c r="LD3494" s="29"/>
      <c r="LE3494" s="29"/>
      <c r="LF3494" s="29"/>
      <c r="LG3494" s="29"/>
      <c r="LH3494" s="29"/>
      <c r="LI3494" s="29"/>
      <c r="LJ3494" s="29"/>
      <c r="LK3494" s="29"/>
      <c r="LL3494" s="29"/>
      <c r="LM3494" s="29"/>
      <c r="LN3494" s="29"/>
      <c r="LO3494" s="29"/>
      <c r="LP3494" s="29"/>
      <c r="LQ3494" s="29"/>
      <c r="LR3494" s="29"/>
      <c r="LS3494" s="29"/>
      <c r="LT3494" s="29"/>
      <c r="LU3494" s="29"/>
      <c r="LV3494" s="29"/>
      <c r="LW3494" s="29"/>
      <c r="LX3494" s="29"/>
      <c r="LY3494" s="29"/>
      <c r="LZ3494" s="29"/>
      <c r="MA3494" s="29"/>
      <c r="MB3494" s="29"/>
      <c r="MC3494" s="29"/>
      <c r="MD3494" s="29"/>
      <c r="ME3494" s="29"/>
      <c r="MF3494" s="29"/>
      <c r="MG3494" s="29"/>
      <c r="MH3494" s="29"/>
      <c r="MI3494" s="29"/>
      <c r="MJ3494" s="29"/>
      <c r="MK3494" s="29"/>
      <c r="ML3494" s="29"/>
      <c r="MM3494" s="29"/>
      <c r="MN3494" s="29"/>
      <c r="MO3494" s="29"/>
      <c r="MP3494" s="29"/>
      <c r="MQ3494" s="29"/>
      <c r="MR3494" s="29"/>
      <c r="MS3494" s="29"/>
      <c r="MT3494" s="29"/>
      <c r="MU3494" s="29"/>
      <c r="MV3494" s="29"/>
      <c r="MW3494" s="29"/>
      <c r="MX3494" s="29"/>
      <c r="MY3494" s="29"/>
      <c r="MZ3494" s="29"/>
      <c r="NA3494" s="29"/>
      <c r="NB3494" s="29"/>
      <c r="NC3494" s="29"/>
      <c r="ND3494" s="29"/>
      <c r="NE3494" s="29"/>
      <c r="NF3494" s="29"/>
      <c r="NG3494" s="29"/>
      <c r="NH3494" s="29"/>
      <c r="NI3494" s="29"/>
      <c r="NJ3494" s="29"/>
      <c r="NK3494" s="29"/>
      <c r="NL3494" s="29"/>
      <c r="NM3494" s="29"/>
      <c r="NN3494" s="29"/>
      <c r="NO3494" s="29"/>
      <c r="NP3494" s="29"/>
      <c r="NQ3494" s="29"/>
      <c r="NR3494" s="29"/>
      <c r="NS3494" s="29"/>
      <c r="NT3494" s="29"/>
      <c r="NU3494" s="29"/>
      <c r="NV3494" s="29"/>
      <c r="NW3494" s="29"/>
      <c r="NX3494" s="29"/>
      <c r="NY3494" s="29"/>
      <c r="NZ3494" s="29"/>
      <c r="OA3494" s="29"/>
      <c r="OB3494" s="29"/>
      <c r="OC3494" s="29"/>
      <c r="OD3494" s="29"/>
      <c r="OE3494" s="29"/>
      <c r="OF3494" s="29"/>
      <c r="OG3494" s="29"/>
      <c r="OH3494" s="29"/>
    </row>
    <row r="3495" spans="1:398" ht="16.5" customHeight="1">
      <c r="A3495" s="12" t="s">
        <v>4509</v>
      </c>
      <c r="B3495" s="13"/>
      <c r="C3495" s="368"/>
      <c r="D3495" s="12"/>
      <c r="E3495" s="14" t="s">
        <v>82</v>
      </c>
      <c r="F3495" s="14" t="s">
        <v>52</v>
      </c>
      <c r="G3495" s="14" t="s">
        <v>8462</v>
      </c>
      <c r="H3495" s="15">
        <v>2018</v>
      </c>
      <c r="I3495" s="15">
        <v>1</v>
      </c>
      <c r="J3495" s="15">
        <v>0</v>
      </c>
      <c r="K3495" s="15">
        <v>0</v>
      </c>
      <c r="L3495" s="16" t="s">
        <v>4511</v>
      </c>
      <c r="M3495" s="16"/>
      <c r="N3495" s="16" t="s">
        <v>2570</v>
      </c>
      <c r="O3495" s="17">
        <v>960</v>
      </c>
      <c r="P3495" s="17">
        <v>1</v>
      </c>
      <c r="Q3495" s="17">
        <v>1</v>
      </c>
      <c r="R3495" s="18" t="s">
        <v>33</v>
      </c>
      <c r="S3495" s="19">
        <v>60</v>
      </c>
      <c r="T3495" s="19">
        <v>110</v>
      </c>
      <c r="U3495" s="19">
        <v>2.0454545454545454</v>
      </c>
      <c r="V3495" s="19">
        <v>0</v>
      </c>
      <c r="W3495" s="20">
        <v>0.8</v>
      </c>
      <c r="X3495" s="21">
        <v>768.00800000000004</v>
      </c>
      <c r="Y3495" s="22" t="s">
        <v>33</v>
      </c>
      <c r="Z3495" s="23" t="s">
        <v>62</v>
      </c>
      <c r="AA3495" s="24"/>
      <c r="AB3495" s="14"/>
      <c r="AC3495" s="14"/>
      <c r="AD3495" s="25"/>
      <c r="AE3495" s="26"/>
      <c r="AF3495" s="27"/>
      <c r="AG3495" s="29"/>
      <c r="AH3495" s="29"/>
      <c r="AI3495" s="29"/>
      <c r="AJ3495" s="29"/>
      <c r="AK3495" s="29"/>
      <c r="AL3495" s="29"/>
      <c r="AM3495" s="29"/>
      <c r="AN3495" s="29"/>
      <c r="AO3495" s="29"/>
      <c r="AP3495" s="29"/>
      <c r="AQ3495" s="29"/>
      <c r="AR3495" s="29"/>
      <c r="AS3495" s="29"/>
      <c r="AT3495" s="29"/>
      <c r="AU3495" s="29"/>
      <c r="AV3495" s="29"/>
      <c r="AW3495" s="29"/>
      <c r="AX3495" s="29"/>
      <c r="AY3495" s="29"/>
      <c r="AZ3495" s="29"/>
      <c r="BA3495" s="29"/>
      <c r="BB3495" s="29"/>
      <c r="BC3495" s="29"/>
      <c r="BD3495" s="29"/>
      <c r="BE3495" s="29"/>
      <c r="BF3495" s="29"/>
      <c r="BG3495" s="29"/>
      <c r="BH3495" s="29"/>
      <c r="BI3495" s="29"/>
      <c r="BJ3495" s="29"/>
      <c r="BK3495" s="29"/>
      <c r="BL3495" s="29"/>
      <c r="BM3495" s="29"/>
      <c r="BN3495" s="29"/>
      <c r="BO3495" s="29"/>
      <c r="BP3495" s="29"/>
      <c r="BQ3495" s="29"/>
      <c r="BR3495" s="29"/>
      <c r="BS3495" s="29"/>
      <c r="BT3495" s="29"/>
      <c r="BU3495" s="29"/>
      <c r="BV3495" s="29"/>
      <c r="BW3495" s="29"/>
      <c r="BX3495" s="29"/>
      <c r="BY3495" s="29"/>
      <c r="BZ3495" s="29"/>
      <c r="CA3495" s="29"/>
      <c r="CB3495" s="29"/>
      <c r="CC3495" s="29"/>
      <c r="CD3495" s="29"/>
      <c r="CE3495" s="29"/>
      <c r="CF3495" s="29"/>
      <c r="CG3495" s="29"/>
      <c r="CH3495" s="29"/>
      <c r="CI3495" s="29"/>
      <c r="CJ3495" s="29"/>
      <c r="CK3495" s="29"/>
      <c r="CL3495" s="29"/>
      <c r="CM3495" s="29"/>
      <c r="CN3495" s="29"/>
      <c r="CO3495" s="29"/>
      <c r="CP3495" s="29"/>
      <c r="CQ3495" s="29"/>
      <c r="CR3495" s="29"/>
      <c r="CS3495" s="29"/>
      <c r="CT3495" s="29"/>
      <c r="CU3495" s="29"/>
      <c r="CV3495" s="29"/>
      <c r="CW3495" s="29"/>
      <c r="CX3495" s="29"/>
      <c r="CY3495" s="29"/>
      <c r="CZ3495" s="29"/>
      <c r="DA3495" s="29"/>
      <c r="DB3495" s="29"/>
      <c r="DC3495" s="29"/>
      <c r="DD3495" s="29"/>
      <c r="DE3495" s="29"/>
      <c r="DF3495" s="29"/>
      <c r="DG3495" s="29"/>
      <c r="DH3495" s="29"/>
      <c r="DI3495" s="29"/>
      <c r="DJ3495" s="29"/>
      <c r="DK3495" s="29"/>
      <c r="DL3495" s="29"/>
      <c r="DM3495" s="29"/>
      <c r="DN3495" s="29"/>
      <c r="DO3495" s="29"/>
      <c r="DP3495" s="29"/>
      <c r="DQ3495" s="29"/>
      <c r="DR3495" s="29"/>
      <c r="DS3495" s="29"/>
      <c r="DT3495" s="29"/>
      <c r="DU3495" s="29"/>
      <c r="DV3495" s="29"/>
      <c r="DW3495" s="29"/>
      <c r="DX3495" s="29"/>
      <c r="DY3495" s="29"/>
      <c r="DZ3495" s="29"/>
      <c r="EA3495" s="29"/>
      <c r="EB3495" s="29"/>
      <c r="EC3495" s="29"/>
      <c r="ED3495" s="29"/>
      <c r="EE3495" s="29"/>
      <c r="EF3495" s="29"/>
      <c r="EG3495" s="29"/>
      <c r="EH3495" s="29"/>
      <c r="EI3495" s="29"/>
      <c r="EJ3495" s="29"/>
      <c r="EK3495" s="29"/>
      <c r="EL3495" s="29"/>
      <c r="EM3495" s="29"/>
      <c r="EN3495" s="29"/>
      <c r="EO3495" s="29"/>
      <c r="EP3495" s="29"/>
      <c r="EQ3495" s="29"/>
      <c r="ER3495" s="29"/>
      <c r="ES3495" s="29"/>
      <c r="ET3495" s="29"/>
      <c r="EU3495" s="29"/>
      <c r="EV3495" s="29"/>
      <c r="EW3495" s="29"/>
      <c r="EX3495" s="29"/>
      <c r="EY3495" s="29"/>
      <c r="EZ3495" s="29"/>
      <c r="FA3495" s="29"/>
      <c r="FB3495" s="29"/>
      <c r="FC3495" s="29"/>
      <c r="FD3495" s="29"/>
      <c r="FE3495" s="29"/>
      <c r="FF3495" s="29"/>
      <c r="FG3495" s="29"/>
      <c r="FH3495" s="29"/>
      <c r="FI3495" s="29"/>
      <c r="FJ3495" s="29"/>
      <c r="FK3495" s="29"/>
      <c r="FL3495" s="29"/>
      <c r="FM3495" s="29"/>
      <c r="FN3495" s="29"/>
      <c r="FO3495" s="29"/>
      <c r="FP3495" s="29"/>
      <c r="FQ3495" s="29"/>
      <c r="FR3495" s="29"/>
      <c r="FS3495" s="29"/>
      <c r="FT3495" s="29"/>
      <c r="FU3495" s="29"/>
      <c r="FV3495" s="29"/>
      <c r="FW3495" s="29"/>
      <c r="FX3495" s="29"/>
      <c r="FY3495" s="29"/>
      <c r="FZ3495" s="29"/>
      <c r="GA3495" s="29"/>
      <c r="GB3495" s="29"/>
      <c r="GC3495" s="29"/>
      <c r="GD3495" s="29"/>
      <c r="GE3495" s="29"/>
      <c r="GF3495" s="29"/>
      <c r="GG3495" s="29"/>
      <c r="GH3495" s="29"/>
      <c r="GI3495" s="29"/>
      <c r="GJ3495" s="29"/>
      <c r="GK3495" s="29"/>
      <c r="GL3495" s="29"/>
      <c r="GM3495" s="29"/>
      <c r="GN3495" s="29"/>
      <c r="GO3495" s="29"/>
      <c r="GP3495" s="29"/>
      <c r="GQ3495" s="29"/>
      <c r="GR3495" s="29"/>
      <c r="GS3495" s="29"/>
      <c r="GT3495" s="29"/>
      <c r="GU3495" s="29"/>
      <c r="GV3495" s="29"/>
      <c r="GW3495" s="29"/>
      <c r="GX3495" s="29"/>
      <c r="GY3495" s="29"/>
      <c r="GZ3495" s="29"/>
      <c r="HA3495" s="29"/>
      <c r="HB3495" s="29"/>
      <c r="HC3495" s="29"/>
      <c r="HD3495" s="29"/>
      <c r="HE3495" s="29"/>
      <c r="HF3495" s="29"/>
      <c r="HG3495" s="29"/>
      <c r="HH3495" s="29"/>
      <c r="HI3495" s="29"/>
      <c r="HJ3495" s="29"/>
      <c r="HK3495" s="29"/>
      <c r="HL3495" s="29"/>
      <c r="HM3495" s="29"/>
      <c r="HN3495" s="29"/>
      <c r="HO3495" s="29"/>
      <c r="HP3495" s="29"/>
      <c r="HQ3495" s="29"/>
      <c r="HR3495" s="29"/>
      <c r="HS3495" s="29"/>
      <c r="HT3495" s="29"/>
      <c r="HU3495" s="29"/>
      <c r="HV3495" s="29"/>
      <c r="HW3495" s="29"/>
      <c r="HX3495" s="29"/>
      <c r="HY3495" s="29"/>
      <c r="HZ3495" s="29"/>
      <c r="IA3495" s="29"/>
      <c r="IB3495" s="29"/>
      <c r="IC3495" s="29"/>
      <c r="ID3495" s="29"/>
      <c r="IE3495" s="29"/>
      <c r="IF3495" s="29"/>
      <c r="IG3495" s="29"/>
      <c r="IH3495" s="29"/>
      <c r="II3495" s="29"/>
      <c r="IJ3495" s="29"/>
      <c r="IK3495" s="29"/>
      <c r="IL3495" s="29"/>
      <c r="IM3495" s="29"/>
      <c r="IN3495" s="29"/>
      <c r="IO3495" s="29"/>
      <c r="IP3495" s="29"/>
      <c r="IQ3495" s="29"/>
      <c r="IR3495" s="29"/>
      <c r="IS3495" s="29"/>
      <c r="IT3495" s="29"/>
      <c r="IU3495" s="29"/>
      <c r="IV3495" s="29"/>
      <c r="IW3495" s="29"/>
      <c r="IX3495" s="29"/>
      <c r="IY3495" s="29"/>
      <c r="IZ3495" s="29"/>
      <c r="JA3495" s="29"/>
      <c r="JB3495" s="29"/>
      <c r="JC3495" s="29"/>
      <c r="JD3495" s="29"/>
      <c r="JE3495" s="29"/>
      <c r="JF3495" s="29"/>
      <c r="JG3495" s="29"/>
      <c r="JH3495" s="29"/>
      <c r="JI3495" s="29"/>
      <c r="JJ3495" s="29"/>
      <c r="JK3495" s="29"/>
      <c r="JL3495" s="29"/>
      <c r="JM3495" s="29"/>
      <c r="JN3495" s="29"/>
      <c r="JO3495" s="29"/>
      <c r="JP3495" s="29"/>
      <c r="JQ3495" s="29"/>
      <c r="JR3495" s="29"/>
      <c r="JS3495" s="29"/>
      <c r="JT3495" s="29"/>
      <c r="JU3495" s="29"/>
      <c r="JV3495" s="29"/>
      <c r="JW3495" s="29"/>
      <c r="JX3495" s="29"/>
      <c r="JY3495" s="29"/>
      <c r="JZ3495" s="29"/>
      <c r="KA3495" s="29"/>
      <c r="KB3495" s="29"/>
      <c r="KC3495" s="29"/>
      <c r="KD3495" s="29"/>
      <c r="KE3495" s="29"/>
      <c r="KF3495" s="29"/>
      <c r="KG3495" s="29"/>
      <c r="KH3495" s="29"/>
      <c r="KI3495" s="29"/>
      <c r="KJ3495" s="29"/>
      <c r="KK3495" s="29"/>
      <c r="KL3495" s="29"/>
      <c r="KM3495" s="29"/>
      <c r="KN3495" s="29"/>
      <c r="KO3495" s="29"/>
      <c r="KP3495" s="29"/>
      <c r="KQ3495" s="29"/>
      <c r="KR3495" s="29"/>
      <c r="KS3495" s="29"/>
      <c r="KT3495" s="29"/>
      <c r="KU3495" s="29"/>
      <c r="KV3495" s="29"/>
      <c r="KW3495" s="29"/>
      <c r="KX3495" s="29"/>
      <c r="KY3495" s="29"/>
      <c r="KZ3495" s="29"/>
      <c r="LA3495" s="29"/>
      <c r="LB3495" s="29"/>
      <c r="LC3495" s="29"/>
      <c r="LD3495" s="29"/>
      <c r="LE3495" s="29"/>
      <c r="LF3495" s="29"/>
      <c r="LG3495" s="29"/>
      <c r="LH3495" s="29"/>
      <c r="LI3495" s="29"/>
      <c r="LJ3495" s="29"/>
      <c r="LK3495" s="29"/>
      <c r="LL3495" s="29"/>
      <c r="LM3495" s="29"/>
      <c r="LN3495" s="29"/>
      <c r="LO3495" s="29"/>
      <c r="LP3495" s="29"/>
      <c r="LQ3495" s="29"/>
      <c r="LR3495" s="29"/>
      <c r="LS3495" s="29"/>
      <c r="LT3495" s="29"/>
      <c r="LU3495" s="29"/>
      <c r="LV3495" s="29"/>
      <c r="LW3495" s="29"/>
      <c r="LX3495" s="29"/>
      <c r="LY3495" s="29"/>
      <c r="LZ3495" s="29"/>
      <c r="MA3495" s="29"/>
      <c r="MB3495" s="29"/>
      <c r="MC3495" s="29"/>
      <c r="MD3495" s="29"/>
      <c r="ME3495" s="29"/>
      <c r="MF3495" s="29"/>
      <c r="MG3495" s="29"/>
      <c r="MH3495" s="29"/>
      <c r="MI3495" s="29"/>
      <c r="MJ3495" s="29"/>
      <c r="MK3495" s="29"/>
      <c r="ML3495" s="29"/>
      <c r="MM3495" s="29"/>
      <c r="MN3495" s="29"/>
      <c r="MO3495" s="29"/>
      <c r="MP3495" s="29"/>
      <c r="MQ3495" s="29"/>
      <c r="MR3495" s="29"/>
      <c r="MS3495" s="29"/>
      <c r="MT3495" s="29"/>
      <c r="MU3495" s="29"/>
      <c r="MV3495" s="29"/>
      <c r="MW3495" s="29"/>
      <c r="MX3495" s="29"/>
      <c r="MY3495" s="29"/>
      <c r="MZ3495" s="29"/>
      <c r="NA3495" s="29"/>
      <c r="NB3495" s="29"/>
      <c r="NC3495" s="29"/>
      <c r="ND3495" s="29"/>
      <c r="NE3495" s="29"/>
      <c r="NF3495" s="29"/>
      <c r="NG3495" s="29"/>
      <c r="NH3495" s="29"/>
      <c r="NI3495" s="29"/>
      <c r="NJ3495" s="29"/>
      <c r="NK3495" s="29"/>
      <c r="NL3495" s="29"/>
      <c r="NM3495" s="29"/>
      <c r="NN3495" s="29"/>
      <c r="NO3495" s="29"/>
      <c r="NP3495" s="29"/>
      <c r="NQ3495" s="29"/>
      <c r="NR3495" s="29"/>
      <c r="NS3495" s="29"/>
      <c r="NT3495" s="29"/>
      <c r="NU3495" s="29"/>
      <c r="NV3495" s="29"/>
      <c r="NW3495" s="29"/>
      <c r="NX3495" s="29"/>
      <c r="NY3495" s="29"/>
      <c r="NZ3495" s="29"/>
      <c r="OA3495" s="29"/>
      <c r="OB3495" s="29"/>
      <c r="OC3495" s="29"/>
      <c r="OD3495" s="29"/>
      <c r="OE3495" s="29"/>
      <c r="OF3495" s="29"/>
      <c r="OG3495" s="29"/>
      <c r="OH3495" s="29"/>
    </row>
    <row r="3496" spans="1:398" ht="16.5" customHeight="1">
      <c r="A3496" s="12" t="s">
        <v>4509</v>
      </c>
      <c r="B3496" s="13"/>
      <c r="C3496" s="368"/>
      <c r="D3496" s="12"/>
      <c r="E3496" s="14" t="s">
        <v>4510</v>
      </c>
      <c r="F3496" s="14" t="s">
        <v>34</v>
      </c>
      <c r="G3496" s="14" t="s">
        <v>8459</v>
      </c>
      <c r="H3496" s="15">
        <v>2016</v>
      </c>
      <c r="I3496" s="15">
        <v>1</v>
      </c>
      <c r="J3496" s="15">
        <v>0</v>
      </c>
      <c r="K3496" s="15">
        <v>0</v>
      </c>
      <c r="L3496" s="16" t="s">
        <v>4511</v>
      </c>
      <c r="M3496" s="16"/>
      <c r="N3496" s="16" t="s">
        <v>2570</v>
      </c>
      <c r="O3496" s="17">
        <v>480</v>
      </c>
      <c r="P3496" s="17">
        <v>0</v>
      </c>
      <c r="Q3496" s="17">
        <v>0</v>
      </c>
      <c r="R3496" s="18" t="s">
        <v>33</v>
      </c>
      <c r="S3496" s="19">
        <v>60</v>
      </c>
      <c r="T3496" s="19">
        <v>220</v>
      </c>
      <c r="U3496" s="19">
        <v>7.3409090909090908</v>
      </c>
      <c r="V3496" s="19">
        <v>0</v>
      </c>
      <c r="W3496" s="20">
        <v>1.9730000000000001</v>
      </c>
      <c r="X3496" s="21">
        <v>947.04000000000008</v>
      </c>
      <c r="Y3496" s="22" t="s">
        <v>33</v>
      </c>
      <c r="Z3496" s="23" t="s">
        <v>62</v>
      </c>
      <c r="AA3496" s="24"/>
      <c r="AB3496" s="14"/>
      <c r="AC3496" s="14"/>
      <c r="AD3496" s="25"/>
      <c r="AE3496" s="26"/>
      <c r="AF3496" s="27"/>
      <c r="AG3496" s="29"/>
      <c r="AH3496" s="29"/>
      <c r="AI3496" s="29"/>
      <c r="AJ3496" s="29"/>
      <c r="AK3496" s="29"/>
      <c r="AL3496" s="29"/>
      <c r="AM3496" s="29"/>
      <c r="AN3496" s="29"/>
      <c r="AO3496" s="29"/>
      <c r="AP3496" s="29"/>
      <c r="AQ3496" s="29"/>
      <c r="AR3496" s="29"/>
      <c r="AS3496" s="29"/>
      <c r="AT3496" s="29"/>
      <c r="AU3496" s="29"/>
      <c r="AV3496" s="29"/>
      <c r="AW3496" s="29"/>
      <c r="AX3496" s="29"/>
      <c r="AY3496" s="29"/>
      <c r="AZ3496" s="29"/>
      <c r="BA3496" s="29"/>
      <c r="BB3496" s="29"/>
      <c r="BC3496" s="29"/>
      <c r="BD3496" s="29"/>
      <c r="BE3496" s="29"/>
      <c r="BF3496" s="29"/>
      <c r="BG3496" s="29"/>
      <c r="BH3496" s="29"/>
      <c r="BI3496" s="29"/>
      <c r="BJ3496" s="29"/>
      <c r="BK3496" s="29"/>
      <c r="BL3496" s="29"/>
      <c r="BM3496" s="29"/>
      <c r="BN3496" s="29"/>
      <c r="BO3496" s="29"/>
      <c r="BP3496" s="29"/>
      <c r="BQ3496" s="29"/>
      <c r="BR3496" s="29"/>
      <c r="BS3496" s="29"/>
      <c r="BT3496" s="29"/>
      <c r="BU3496" s="29"/>
      <c r="BV3496" s="29"/>
      <c r="BW3496" s="29"/>
      <c r="BX3496" s="29"/>
      <c r="BY3496" s="29"/>
      <c r="BZ3496" s="29"/>
      <c r="CA3496" s="29"/>
      <c r="CB3496" s="29"/>
      <c r="CC3496" s="29"/>
      <c r="CD3496" s="29"/>
      <c r="CE3496" s="29"/>
      <c r="CF3496" s="29"/>
      <c r="CG3496" s="29"/>
      <c r="CH3496" s="29"/>
      <c r="CI3496" s="29"/>
      <c r="CJ3496" s="29"/>
      <c r="CK3496" s="29"/>
      <c r="CL3496" s="29"/>
      <c r="CM3496" s="29"/>
      <c r="CN3496" s="29"/>
      <c r="CO3496" s="29"/>
      <c r="CP3496" s="29"/>
      <c r="CQ3496" s="29"/>
      <c r="CR3496" s="29"/>
      <c r="CS3496" s="29"/>
      <c r="CT3496" s="29"/>
      <c r="CU3496" s="29"/>
      <c r="CV3496" s="29"/>
      <c r="CW3496" s="29"/>
      <c r="CX3496" s="29"/>
      <c r="CY3496" s="29"/>
      <c r="CZ3496" s="29"/>
      <c r="DA3496" s="29"/>
      <c r="DB3496" s="29"/>
      <c r="DC3496" s="29"/>
      <c r="DD3496" s="29"/>
      <c r="DE3496" s="29"/>
      <c r="DF3496" s="29"/>
      <c r="DG3496" s="29"/>
      <c r="DH3496" s="29"/>
      <c r="DI3496" s="29"/>
      <c r="DJ3496" s="29"/>
      <c r="DK3496" s="29"/>
      <c r="DL3496" s="29"/>
      <c r="DM3496" s="29"/>
      <c r="DN3496" s="29"/>
      <c r="DO3496" s="29"/>
      <c r="DP3496" s="29"/>
      <c r="DQ3496" s="29"/>
      <c r="DR3496" s="29"/>
      <c r="DS3496" s="29"/>
      <c r="DT3496" s="29"/>
      <c r="DU3496" s="29"/>
      <c r="DV3496" s="29"/>
      <c r="DW3496" s="29"/>
      <c r="DX3496" s="29"/>
      <c r="DY3496" s="29"/>
      <c r="DZ3496" s="29"/>
      <c r="EA3496" s="29"/>
      <c r="EB3496" s="29"/>
      <c r="EC3496" s="29"/>
      <c r="ED3496" s="29"/>
      <c r="EE3496" s="29"/>
      <c r="EF3496" s="29"/>
      <c r="EG3496" s="29"/>
      <c r="EH3496" s="29"/>
      <c r="EI3496" s="29"/>
      <c r="EJ3496" s="29"/>
      <c r="EK3496" s="29"/>
      <c r="EL3496" s="29"/>
      <c r="EM3496" s="29"/>
      <c r="EN3496" s="29"/>
      <c r="EO3496" s="29"/>
      <c r="EP3496" s="29"/>
      <c r="EQ3496" s="29"/>
      <c r="ER3496" s="29"/>
      <c r="ES3496" s="29"/>
      <c r="ET3496" s="29"/>
      <c r="EU3496" s="29"/>
      <c r="EV3496" s="29"/>
      <c r="EW3496" s="29"/>
      <c r="EX3496" s="29"/>
      <c r="EY3496" s="29"/>
      <c r="EZ3496" s="29"/>
      <c r="FA3496" s="29"/>
      <c r="FB3496" s="29"/>
      <c r="FC3496" s="29"/>
      <c r="FD3496" s="29"/>
      <c r="FE3496" s="29"/>
      <c r="FF3496" s="29"/>
      <c r="FG3496" s="29"/>
      <c r="FH3496" s="29"/>
      <c r="FI3496" s="29"/>
      <c r="FJ3496" s="29"/>
      <c r="FK3496" s="29"/>
      <c r="FL3496" s="29"/>
      <c r="FM3496" s="29"/>
      <c r="FN3496" s="29"/>
      <c r="FO3496" s="29"/>
      <c r="FP3496" s="29"/>
      <c r="FQ3496" s="29"/>
      <c r="FR3496" s="29"/>
      <c r="FS3496" s="29"/>
      <c r="FT3496" s="29"/>
      <c r="FU3496" s="29"/>
      <c r="FV3496" s="29"/>
      <c r="FW3496" s="29"/>
      <c r="FX3496" s="29"/>
      <c r="FY3496" s="29"/>
      <c r="FZ3496" s="29"/>
      <c r="GA3496" s="29"/>
      <c r="GB3496" s="29"/>
      <c r="GC3496" s="29"/>
      <c r="GD3496" s="29"/>
      <c r="GE3496" s="29"/>
      <c r="GF3496" s="29"/>
      <c r="GG3496" s="29"/>
      <c r="GH3496" s="29"/>
      <c r="GI3496" s="29"/>
      <c r="GJ3496" s="29"/>
      <c r="GK3496" s="29"/>
      <c r="GL3496" s="29"/>
      <c r="GM3496" s="29"/>
      <c r="GN3496" s="29"/>
      <c r="GO3496" s="29"/>
      <c r="GP3496" s="29"/>
      <c r="GQ3496" s="29"/>
      <c r="GR3496" s="29"/>
      <c r="GS3496" s="29"/>
      <c r="GT3496" s="29"/>
      <c r="GU3496" s="29"/>
      <c r="GV3496" s="29"/>
      <c r="GW3496" s="29"/>
      <c r="GX3496" s="29"/>
      <c r="GY3496" s="29"/>
      <c r="GZ3496" s="29"/>
      <c r="HA3496" s="29"/>
      <c r="HB3496" s="29"/>
      <c r="HC3496" s="29"/>
      <c r="HD3496" s="29"/>
      <c r="HE3496" s="29"/>
      <c r="HF3496" s="29"/>
      <c r="HG3496" s="29"/>
      <c r="HH3496" s="29"/>
      <c r="HI3496" s="29"/>
      <c r="HJ3496" s="29"/>
      <c r="HK3496" s="29"/>
      <c r="HL3496" s="29"/>
      <c r="HM3496" s="29"/>
      <c r="HN3496" s="29"/>
      <c r="HO3496" s="29"/>
      <c r="HP3496" s="29"/>
      <c r="HQ3496" s="29"/>
      <c r="HR3496" s="29"/>
      <c r="HS3496" s="29"/>
      <c r="HT3496" s="29"/>
      <c r="HU3496" s="29"/>
      <c r="HV3496" s="29"/>
      <c r="HW3496" s="29"/>
      <c r="HX3496" s="29"/>
      <c r="HY3496" s="29"/>
      <c r="HZ3496" s="29"/>
      <c r="IA3496" s="29"/>
      <c r="IB3496" s="29"/>
      <c r="IC3496" s="29"/>
      <c r="ID3496" s="29"/>
      <c r="IE3496" s="29"/>
      <c r="IF3496" s="29"/>
      <c r="IG3496" s="29"/>
      <c r="IH3496" s="29"/>
      <c r="II3496" s="29"/>
      <c r="IJ3496" s="29"/>
      <c r="IK3496" s="29"/>
      <c r="IL3496" s="29"/>
      <c r="IM3496" s="29"/>
      <c r="IN3496" s="29"/>
      <c r="IO3496" s="29"/>
      <c r="IP3496" s="29"/>
      <c r="IQ3496" s="29"/>
      <c r="IR3496" s="29"/>
      <c r="IS3496" s="29"/>
      <c r="IT3496" s="29"/>
      <c r="IU3496" s="29"/>
      <c r="IV3496" s="29"/>
      <c r="IW3496" s="29"/>
      <c r="IX3496" s="29"/>
      <c r="IY3496" s="29"/>
      <c r="IZ3496" s="29"/>
      <c r="JA3496" s="29"/>
      <c r="JB3496" s="29"/>
      <c r="JC3496" s="29"/>
      <c r="JD3496" s="29"/>
      <c r="JE3496" s="29"/>
      <c r="JF3496" s="29"/>
      <c r="JG3496" s="29"/>
      <c r="JH3496" s="29"/>
      <c r="JI3496" s="29"/>
      <c r="JJ3496" s="29"/>
      <c r="JK3496" s="29"/>
      <c r="JL3496" s="29"/>
      <c r="JM3496" s="29"/>
      <c r="JN3496" s="29"/>
      <c r="JO3496" s="29"/>
      <c r="JP3496" s="29"/>
      <c r="JQ3496" s="29"/>
      <c r="JR3496" s="29"/>
      <c r="JS3496" s="29"/>
      <c r="JT3496" s="29"/>
      <c r="JU3496" s="29"/>
      <c r="JV3496" s="29"/>
      <c r="JW3496" s="29"/>
      <c r="JX3496" s="29"/>
      <c r="JY3496" s="29"/>
      <c r="JZ3496" s="29"/>
      <c r="KA3496" s="29"/>
      <c r="KB3496" s="29"/>
      <c r="KC3496" s="29"/>
      <c r="KD3496" s="29"/>
      <c r="KE3496" s="29"/>
      <c r="KF3496" s="29"/>
      <c r="KG3496" s="29"/>
      <c r="KH3496" s="29"/>
      <c r="KI3496" s="29"/>
      <c r="KJ3496" s="29"/>
      <c r="KK3496" s="29"/>
      <c r="KL3496" s="29"/>
      <c r="KM3496" s="29"/>
      <c r="KN3496" s="29"/>
      <c r="KO3496" s="29"/>
      <c r="KP3496" s="29"/>
      <c r="KQ3496" s="29"/>
      <c r="KR3496" s="29"/>
      <c r="KS3496" s="29"/>
      <c r="KT3496" s="29"/>
      <c r="KU3496" s="29"/>
      <c r="KV3496" s="29"/>
      <c r="KW3496" s="29"/>
      <c r="KX3496" s="29"/>
      <c r="KY3496" s="29"/>
      <c r="KZ3496" s="29"/>
      <c r="LA3496" s="29"/>
      <c r="LB3496" s="29"/>
      <c r="LC3496" s="29"/>
      <c r="LD3496" s="29"/>
      <c r="LE3496" s="29"/>
      <c r="LF3496" s="29"/>
      <c r="LG3496" s="29"/>
      <c r="LH3496" s="29"/>
      <c r="LI3496" s="29"/>
      <c r="LJ3496" s="29"/>
      <c r="LK3496" s="29"/>
      <c r="LL3496" s="29"/>
      <c r="LM3496" s="29"/>
      <c r="LN3496" s="29"/>
      <c r="LO3496" s="29"/>
      <c r="LP3496" s="29"/>
      <c r="LQ3496" s="29"/>
      <c r="LR3496" s="29"/>
      <c r="LS3496" s="29"/>
      <c r="LT3496" s="29"/>
      <c r="LU3496" s="29"/>
      <c r="LV3496" s="29"/>
      <c r="LW3496" s="29"/>
      <c r="LX3496" s="29"/>
      <c r="LY3496" s="29"/>
      <c r="LZ3496" s="29"/>
      <c r="MA3496" s="29"/>
      <c r="MB3496" s="29"/>
      <c r="MC3496" s="29"/>
      <c r="MD3496" s="29"/>
      <c r="ME3496" s="29"/>
      <c r="MF3496" s="29"/>
      <c r="MG3496" s="29"/>
      <c r="MH3496" s="29"/>
      <c r="MI3496" s="29"/>
      <c r="MJ3496" s="29"/>
      <c r="MK3496" s="29"/>
      <c r="ML3496" s="29"/>
      <c r="MM3496" s="29"/>
      <c r="MN3496" s="29"/>
      <c r="MO3496" s="29"/>
      <c r="MP3496" s="29"/>
      <c r="MQ3496" s="29"/>
      <c r="MR3496" s="29"/>
      <c r="MS3496" s="29"/>
      <c r="MT3496" s="29"/>
      <c r="MU3496" s="29"/>
      <c r="MV3496" s="29"/>
      <c r="MW3496" s="29"/>
      <c r="MX3496" s="29"/>
      <c r="MY3496" s="29"/>
      <c r="MZ3496" s="29"/>
      <c r="NA3496" s="29"/>
      <c r="NB3496" s="29"/>
      <c r="NC3496" s="29"/>
      <c r="ND3496" s="29"/>
      <c r="NE3496" s="29"/>
      <c r="NF3496" s="29"/>
      <c r="NG3496" s="29"/>
      <c r="NH3496" s="29"/>
      <c r="NI3496" s="29"/>
      <c r="NJ3496" s="29"/>
      <c r="NK3496" s="29"/>
      <c r="NL3496" s="29"/>
      <c r="NM3496" s="29"/>
      <c r="NN3496" s="29"/>
      <c r="NO3496" s="29"/>
      <c r="NP3496" s="29"/>
      <c r="NQ3496" s="29"/>
      <c r="NR3496" s="29"/>
      <c r="NS3496" s="29"/>
      <c r="NT3496" s="29"/>
      <c r="NU3496" s="29"/>
      <c r="NV3496" s="29"/>
      <c r="NW3496" s="29"/>
      <c r="NX3496" s="29"/>
      <c r="NY3496" s="29"/>
      <c r="NZ3496" s="29"/>
      <c r="OA3496" s="29"/>
      <c r="OB3496" s="29"/>
      <c r="OC3496" s="29"/>
      <c r="OD3496" s="29"/>
      <c r="OE3496" s="29"/>
      <c r="OF3496" s="29"/>
      <c r="OG3496" s="29"/>
      <c r="OH3496" s="29"/>
    </row>
    <row r="3497" spans="1:398" ht="16.5" customHeight="1">
      <c r="A3497" s="323" t="s">
        <v>2477</v>
      </c>
      <c r="B3497" s="323"/>
      <c r="C3497" s="30"/>
      <c r="D3497" s="30"/>
      <c r="E3497" s="239" t="s">
        <v>171</v>
      </c>
      <c r="F3497" s="239" t="s">
        <v>3459</v>
      </c>
      <c r="G3497" s="239" t="s">
        <v>7867</v>
      </c>
      <c r="H3497" s="91">
        <v>2022</v>
      </c>
      <c r="I3497" s="279">
        <v>1</v>
      </c>
      <c r="J3497" s="279">
        <v>0</v>
      </c>
      <c r="K3497" s="279">
        <v>0</v>
      </c>
      <c r="L3497" s="93" t="s">
        <v>2479</v>
      </c>
      <c r="M3497" s="148" t="s">
        <v>2477</v>
      </c>
      <c r="N3497" s="324" t="s">
        <v>75</v>
      </c>
      <c r="O3497" s="325">
        <v>4</v>
      </c>
      <c r="P3497" s="325">
        <v>0</v>
      </c>
      <c r="Q3497" s="325">
        <v>0</v>
      </c>
      <c r="R3497" s="326" t="s">
        <v>33</v>
      </c>
      <c r="S3497" s="327">
        <v>60</v>
      </c>
      <c r="T3497" s="327">
        <v>110</v>
      </c>
      <c r="U3497" s="327">
        <v>4.7727272727272734</v>
      </c>
      <c r="V3497" s="327">
        <v>0</v>
      </c>
      <c r="W3497" s="280">
        <v>0.52500000000000002</v>
      </c>
      <c r="X3497" s="21">
        <v>2.1</v>
      </c>
      <c r="Y3497" s="78" t="s">
        <v>33</v>
      </c>
      <c r="Z3497" s="79"/>
      <c r="AA3497" s="79"/>
      <c r="AB3497" s="79"/>
      <c r="AC3497" s="79"/>
      <c r="AD3497" s="25"/>
      <c r="AE3497" s="26"/>
      <c r="AF3497" s="27"/>
      <c r="AP3497" s="29"/>
      <c r="AQ3497" s="29"/>
      <c r="AR3497" s="29"/>
      <c r="AS3497" s="29"/>
      <c r="AT3497" s="29"/>
      <c r="AU3497" s="29"/>
      <c r="AV3497" s="29"/>
      <c r="AW3497" s="29"/>
      <c r="AX3497" s="29"/>
      <c r="AY3497" s="29"/>
      <c r="AZ3497" s="29"/>
      <c r="BA3497" s="29"/>
      <c r="BB3497" s="29"/>
      <c r="BC3497" s="29"/>
      <c r="BD3497" s="29"/>
      <c r="BE3497" s="29"/>
      <c r="BF3497" s="29"/>
      <c r="BG3497" s="29"/>
      <c r="BH3497" s="29"/>
      <c r="BI3497" s="29"/>
      <c r="BJ3497" s="29"/>
      <c r="BK3497" s="29"/>
      <c r="BL3497" s="29"/>
      <c r="BM3497" s="29"/>
      <c r="BN3497" s="29"/>
      <c r="BO3497" s="29"/>
      <c r="BP3497" s="29"/>
      <c r="BQ3497" s="29"/>
      <c r="BR3497" s="29"/>
      <c r="BS3497" s="29"/>
      <c r="BT3497" s="29"/>
      <c r="BU3497" s="29"/>
      <c r="BV3497" s="29"/>
      <c r="BW3497" s="29"/>
      <c r="BX3497" s="29"/>
      <c r="BY3497" s="29"/>
      <c r="BZ3497" s="29"/>
      <c r="CA3497" s="29"/>
      <c r="CB3497" s="29"/>
      <c r="CC3497" s="29"/>
      <c r="CD3497" s="29"/>
      <c r="CE3497" s="29"/>
      <c r="CF3497" s="29"/>
      <c r="CG3497" s="29"/>
      <c r="CH3497" s="29"/>
      <c r="CI3497" s="29"/>
      <c r="CJ3497" s="29"/>
      <c r="CK3497" s="29"/>
      <c r="CL3497" s="29"/>
      <c r="CM3497" s="29"/>
      <c r="CN3497" s="29"/>
      <c r="CO3497" s="29"/>
      <c r="CP3497" s="29"/>
      <c r="CQ3497" s="29"/>
      <c r="CR3497" s="29"/>
      <c r="CS3497" s="29"/>
      <c r="CT3497" s="29"/>
      <c r="CU3497" s="29"/>
      <c r="CV3497" s="29"/>
      <c r="CW3497" s="29"/>
      <c r="CX3497" s="29"/>
      <c r="CY3497" s="29"/>
      <c r="CZ3497" s="29"/>
      <c r="DA3497" s="29"/>
      <c r="DB3497" s="29"/>
      <c r="DC3497" s="29"/>
      <c r="DD3497" s="29"/>
      <c r="DE3497" s="29"/>
      <c r="DF3497" s="29"/>
      <c r="DG3497" s="29"/>
      <c r="DH3497" s="29"/>
      <c r="DI3497" s="29"/>
      <c r="DJ3497" s="29"/>
      <c r="DK3497" s="29"/>
      <c r="DL3497" s="29"/>
      <c r="DM3497" s="29"/>
      <c r="DN3497" s="29"/>
      <c r="DO3497" s="29"/>
      <c r="DP3497" s="29"/>
      <c r="DQ3497" s="29"/>
      <c r="DR3497" s="29"/>
      <c r="DS3497" s="29"/>
      <c r="DT3497" s="29"/>
      <c r="DU3497" s="29"/>
      <c r="DV3497" s="29"/>
      <c r="DW3497" s="29"/>
      <c r="DX3497" s="29"/>
      <c r="DY3497" s="29"/>
      <c r="DZ3497" s="29"/>
      <c r="EA3497" s="29"/>
      <c r="EB3497" s="29"/>
      <c r="EC3497" s="29"/>
      <c r="ED3497" s="29"/>
      <c r="EE3497" s="29"/>
      <c r="EF3497" s="29"/>
      <c r="EG3497" s="29"/>
      <c r="EH3497" s="29"/>
      <c r="EI3497" s="29"/>
      <c r="EJ3497" s="29"/>
      <c r="EK3497" s="29"/>
      <c r="EL3497" s="29"/>
      <c r="EM3497" s="29"/>
      <c r="EN3497" s="29"/>
      <c r="EO3497" s="29"/>
      <c r="EP3497" s="29"/>
      <c r="EQ3497" s="29"/>
      <c r="ER3497" s="29"/>
      <c r="ES3497" s="29"/>
      <c r="ET3497" s="29"/>
      <c r="EU3497" s="29"/>
      <c r="EV3497" s="29"/>
      <c r="EW3497" s="29"/>
      <c r="EX3497" s="29"/>
      <c r="EY3497" s="29"/>
      <c r="EZ3497" s="29"/>
      <c r="FA3497" s="29"/>
      <c r="FB3497" s="29"/>
      <c r="FC3497" s="29"/>
      <c r="FD3497" s="29"/>
      <c r="FE3497" s="29"/>
      <c r="FF3497" s="29"/>
      <c r="FG3497" s="29"/>
      <c r="FH3497" s="29"/>
      <c r="FI3497" s="29"/>
      <c r="FJ3497" s="29"/>
      <c r="FK3497" s="29"/>
      <c r="FL3497" s="29"/>
      <c r="FM3497" s="29"/>
      <c r="FN3497" s="29"/>
      <c r="FO3497" s="29"/>
      <c r="FP3497" s="29"/>
      <c r="FQ3497" s="29"/>
      <c r="FR3497" s="29"/>
      <c r="FS3497" s="29"/>
      <c r="FT3497" s="29"/>
      <c r="FU3497" s="29"/>
      <c r="FV3497" s="29"/>
      <c r="FW3497" s="29"/>
      <c r="FX3497" s="29"/>
      <c r="FY3497" s="29"/>
      <c r="FZ3497" s="29"/>
      <c r="GA3497" s="29"/>
      <c r="GB3497" s="29"/>
      <c r="GC3497" s="29"/>
      <c r="GD3497" s="29"/>
      <c r="GE3497" s="29"/>
      <c r="GF3497" s="29"/>
      <c r="GG3497" s="29"/>
      <c r="GH3497" s="29"/>
      <c r="GI3497" s="29"/>
      <c r="GJ3497" s="29"/>
      <c r="GK3497" s="29"/>
      <c r="GL3497" s="29"/>
      <c r="GM3497" s="29"/>
      <c r="GN3497" s="29"/>
      <c r="GO3497" s="29"/>
      <c r="GP3497" s="29"/>
      <c r="GQ3497" s="29"/>
      <c r="GR3497" s="29"/>
      <c r="GS3497" s="29"/>
      <c r="GT3497" s="29"/>
      <c r="GU3497" s="29"/>
      <c r="GV3497" s="29"/>
      <c r="GW3497" s="29"/>
      <c r="GX3497" s="29"/>
      <c r="GY3497" s="29"/>
      <c r="GZ3497" s="29"/>
      <c r="HA3497" s="29"/>
      <c r="HB3497" s="29"/>
      <c r="HC3497" s="29"/>
      <c r="HD3497" s="29"/>
      <c r="HE3497" s="29"/>
      <c r="HF3497" s="29"/>
      <c r="HG3497" s="29"/>
      <c r="HH3497" s="29"/>
      <c r="HI3497" s="29"/>
      <c r="HJ3497" s="29"/>
      <c r="HK3497" s="29"/>
      <c r="HL3497" s="29"/>
      <c r="HM3497" s="29"/>
      <c r="HN3497" s="29"/>
      <c r="HO3497" s="29"/>
      <c r="HP3497" s="29"/>
      <c r="HQ3497" s="29"/>
      <c r="HR3497" s="29"/>
      <c r="HS3497" s="29"/>
      <c r="HT3497" s="29"/>
      <c r="HU3497" s="29"/>
      <c r="HV3497" s="29"/>
      <c r="HW3497" s="29"/>
      <c r="HX3497" s="29"/>
      <c r="HY3497" s="29"/>
      <c r="HZ3497" s="29"/>
      <c r="IA3497" s="29"/>
      <c r="IB3497" s="29"/>
      <c r="IC3497" s="29"/>
      <c r="ID3497" s="29"/>
      <c r="IE3497" s="29"/>
      <c r="IF3497" s="29"/>
      <c r="IG3497" s="29"/>
      <c r="IH3497" s="29"/>
      <c r="II3497" s="29"/>
      <c r="IJ3497" s="29"/>
      <c r="IK3497" s="29"/>
      <c r="IL3497" s="29"/>
      <c r="IM3497" s="29"/>
      <c r="IN3497" s="29"/>
      <c r="IO3497" s="29"/>
      <c r="IP3497" s="29"/>
      <c r="IQ3497" s="29"/>
      <c r="IR3497" s="29"/>
      <c r="IS3497" s="29"/>
      <c r="IT3497" s="29"/>
      <c r="IU3497" s="29"/>
      <c r="IV3497" s="29"/>
      <c r="IW3497" s="29"/>
      <c r="IX3497" s="29"/>
      <c r="IY3497" s="29"/>
      <c r="IZ3497" s="29"/>
      <c r="JA3497" s="29"/>
      <c r="JB3497" s="29"/>
      <c r="JC3497" s="29"/>
      <c r="JD3497" s="29"/>
      <c r="JE3497" s="29"/>
      <c r="JF3497" s="29"/>
      <c r="JG3497" s="29"/>
      <c r="JH3497" s="29"/>
      <c r="JI3497" s="29"/>
      <c r="JJ3497" s="29"/>
      <c r="JK3497" s="29"/>
      <c r="JL3497" s="29"/>
      <c r="JM3497" s="29"/>
      <c r="JN3497" s="29"/>
      <c r="JO3497" s="29"/>
      <c r="JP3497" s="29"/>
      <c r="JQ3497" s="29"/>
      <c r="JR3497" s="29"/>
      <c r="JS3497" s="29"/>
      <c r="JT3497" s="29"/>
      <c r="JU3497" s="29"/>
      <c r="JV3497" s="29"/>
      <c r="JW3497" s="29"/>
      <c r="JX3497" s="29"/>
      <c r="JY3497" s="29"/>
      <c r="JZ3497" s="29"/>
      <c r="KA3497" s="29"/>
      <c r="KB3497" s="29"/>
      <c r="KC3497" s="29"/>
      <c r="KD3497" s="29"/>
      <c r="KE3497" s="29"/>
      <c r="KF3497" s="29"/>
      <c r="KG3497" s="29"/>
      <c r="KH3497" s="29"/>
      <c r="KI3497" s="29"/>
      <c r="KJ3497" s="29"/>
      <c r="KK3497" s="29"/>
      <c r="KL3497" s="29"/>
      <c r="KM3497" s="29"/>
      <c r="KN3497" s="29"/>
      <c r="KO3497" s="29"/>
      <c r="KP3497" s="29"/>
      <c r="KQ3497" s="29"/>
      <c r="KR3497" s="29"/>
      <c r="KS3497" s="29"/>
      <c r="KT3497" s="29"/>
      <c r="KU3497" s="29"/>
      <c r="KV3497" s="29"/>
      <c r="KW3497" s="29"/>
      <c r="KX3497" s="29"/>
      <c r="KY3497" s="29"/>
      <c r="KZ3497" s="29"/>
      <c r="LA3497" s="29"/>
      <c r="LB3497" s="29"/>
      <c r="LC3497" s="29"/>
      <c r="LD3497" s="29"/>
      <c r="LE3497" s="29"/>
      <c r="LF3497" s="29"/>
      <c r="LG3497" s="29"/>
      <c r="LH3497" s="29"/>
      <c r="LI3497" s="29"/>
      <c r="LJ3497" s="29"/>
      <c r="LK3497" s="29"/>
      <c r="LL3497" s="29"/>
      <c r="LM3497" s="29"/>
      <c r="LN3497" s="29"/>
      <c r="LO3497" s="29"/>
      <c r="LP3497" s="29"/>
      <c r="LQ3497" s="29"/>
      <c r="LR3497" s="29"/>
      <c r="LS3497" s="29"/>
      <c r="LT3497" s="29"/>
      <c r="LU3497" s="29"/>
      <c r="LV3497" s="29"/>
      <c r="LW3497" s="29"/>
      <c r="LX3497" s="29"/>
      <c r="LY3497" s="29"/>
      <c r="LZ3497" s="29"/>
      <c r="MA3497" s="29"/>
      <c r="MB3497" s="29"/>
      <c r="MC3497" s="29"/>
      <c r="MD3497" s="29"/>
      <c r="ME3497" s="29"/>
      <c r="MF3497" s="29"/>
      <c r="MG3497" s="29"/>
      <c r="MH3497" s="29"/>
      <c r="MI3497" s="29"/>
      <c r="MJ3497" s="29"/>
      <c r="MK3497" s="29"/>
      <c r="ML3497" s="29"/>
      <c r="MM3497" s="29"/>
      <c r="MN3497" s="29"/>
      <c r="MO3497" s="29"/>
      <c r="MP3497" s="29"/>
      <c r="MQ3497" s="29"/>
      <c r="MR3497" s="29"/>
      <c r="MS3497" s="29"/>
      <c r="MT3497" s="29"/>
      <c r="MU3497" s="29"/>
      <c r="MV3497" s="29"/>
      <c r="MW3497" s="29"/>
      <c r="MX3497" s="29"/>
      <c r="MY3497" s="29"/>
      <c r="MZ3497" s="29"/>
      <c r="NA3497" s="29"/>
      <c r="NB3497" s="29"/>
      <c r="NC3497" s="29"/>
      <c r="ND3497" s="29"/>
      <c r="NE3497" s="29"/>
      <c r="NF3497" s="29"/>
      <c r="NG3497" s="29"/>
      <c r="NH3497" s="29"/>
      <c r="NI3497" s="29"/>
      <c r="NJ3497" s="29"/>
      <c r="NK3497" s="29"/>
      <c r="NL3497" s="29"/>
      <c r="NM3497" s="29"/>
      <c r="NN3497" s="29"/>
      <c r="NO3497" s="29"/>
      <c r="NP3497" s="29"/>
      <c r="NQ3497" s="29"/>
      <c r="NR3497" s="29"/>
      <c r="NS3497" s="29"/>
      <c r="NT3497" s="29"/>
      <c r="NU3497" s="29"/>
      <c r="NV3497" s="29"/>
      <c r="NW3497" s="29"/>
      <c r="NX3497" s="29"/>
      <c r="NY3497" s="29"/>
      <c r="NZ3497" s="29"/>
      <c r="OA3497" s="29"/>
      <c r="OB3497" s="29"/>
      <c r="OC3497" s="29"/>
      <c r="OD3497" s="29"/>
      <c r="OE3497" s="29"/>
      <c r="OF3497" s="29"/>
      <c r="OG3497" s="29"/>
      <c r="OH3497" s="29"/>
    </row>
    <row r="3498" spans="1:398" ht="16.5" customHeight="1">
      <c r="A3498" s="30" t="s">
        <v>2477</v>
      </c>
      <c r="B3498" s="30"/>
      <c r="C3498" s="30"/>
      <c r="D3498" s="30"/>
      <c r="E3498" s="90" t="s">
        <v>199</v>
      </c>
      <c r="F3498" s="90" t="s">
        <v>402</v>
      </c>
      <c r="G3498" s="90" t="s">
        <v>2484</v>
      </c>
      <c r="H3498" s="91">
        <v>2019</v>
      </c>
      <c r="I3498" s="92">
        <v>1</v>
      </c>
      <c r="J3498" s="92">
        <v>0</v>
      </c>
      <c r="K3498" s="92">
        <v>0</v>
      </c>
      <c r="L3498" s="93" t="s">
        <v>2481</v>
      </c>
      <c r="M3498" s="98" t="s">
        <v>2477</v>
      </c>
      <c r="N3498" s="93" t="s">
        <v>75</v>
      </c>
      <c r="O3498" s="94">
        <v>20</v>
      </c>
      <c r="P3498" s="94">
        <v>0</v>
      </c>
      <c r="Q3498" s="94">
        <v>0</v>
      </c>
      <c r="R3498" s="95" t="s">
        <v>33</v>
      </c>
      <c r="S3498" s="96">
        <v>60</v>
      </c>
      <c r="T3498" s="96">
        <v>110</v>
      </c>
      <c r="U3498" s="96">
        <v>10</v>
      </c>
      <c r="V3498" s="96">
        <v>0</v>
      </c>
      <c r="W3498" s="97">
        <v>1.1000000000000001</v>
      </c>
      <c r="X3498" s="21">
        <v>22</v>
      </c>
      <c r="Y3498" s="78" t="s">
        <v>33</v>
      </c>
      <c r="Z3498" s="79"/>
      <c r="AA3498" s="79"/>
      <c r="AB3498" s="79"/>
      <c r="AC3498" s="79"/>
      <c r="AD3498" s="25"/>
      <c r="AE3498" s="26"/>
      <c r="AF3498" s="27"/>
      <c r="AG3498" s="28"/>
      <c r="AH3498" s="28"/>
      <c r="AI3498" s="28"/>
      <c r="AJ3498" s="28"/>
      <c r="AK3498" s="28"/>
      <c r="AL3498" s="28"/>
      <c r="AM3498" s="28"/>
      <c r="AN3498" s="28"/>
      <c r="AO3498" s="28"/>
      <c r="AP3498" s="29"/>
      <c r="AQ3498" s="29"/>
      <c r="AR3498" s="29"/>
      <c r="AS3498" s="29"/>
      <c r="AT3498" s="29"/>
      <c r="AU3498" s="29"/>
      <c r="AV3498" s="29"/>
      <c r="AW3498" s="29"/>
      <c r="AX3498" s="29"/>
      <c r="AY3498" s="29"/>
      <c r="AZ3498" s="29"/>
      <c r="BA3498" s="29"/>
      <c r="BB3498" s="29"/>
      <c r="BC3498" s="29"/>
      <c r="BD3498" s="29"/>
      <c r="BE3498" s="29"/>
      <c r="BF3498" s="29"/>
      <c r="BG3498" s="29"/>
      <c r="BH3498" s="29"/>
      <c r="BI3498" s="29"/>
      <c r="BJ3498" s="29"/>
      <c r="BK3498" s="29"/>
      <c r="BL3498" s="29"/>
      <c r="BM3498" s="29"/>
      <c r="BN3498" s="29"/>
      <c r="BO3498" s="29"/>
      <c r="BP3498" s="29"/>
      <c r="BQ3498" s="29"/>
      <c r="BR3498" s="29"/>
      <c r="BS3498" s="29"/>
      <c r="BT3498" s="29"/>
      <c r="BU3498" s="29"/>
      <c r="BV3498" s="29"/>
      <c r="BW3498" s="29"/>
      <c r="BX3498" s="29"/>
      <c r="BY3498" s="29"/>
      <c r="BZ3498" s="29"/>
      <c r="CA3498" s="29"/>
      <c r="CB3498" s="29"/>
      <c r="CC3498" s="29"/>
      <c r="CD3498" s="29"/>
      <c r="CE3498" s="29"/>
      <c r="CF3498" s="29"/>
      <c r="CG3498" s="29"/>
      <c r="CH3498" s="29"/>
      <c r="CI3498" s="29"/>
      <c r="CJ3498" s="29"/>
      <c r="CK3498" s="29"/>
      <c r="CL3498" s="29"/>
      <c r="CM3498" s="29"/>
      <c r="CN3498" s="29"/>
      <c r="CO3498" s="29"/>
      <c r="CP3498" s="29"/>
      <c r="CQ3498" s="29"/>
      <c r="CR3498" s="29"/>
      <c r="CS3498" s="29"/>
      <c r="CT3498" s="29"/>
      <c r="CU3498" s="29"/>
      <c r="CV3498" s="29"/>
      <c r="CW3498" s="29"/>
      <c r="CX3498" s="29"/>
      <c r="CY3498" s="29"/>
      <c r="CZ3498" s="29"/>
      <c r="DA3498" s="29"/>
      <c r="DB3498" s="29"/>
      <c r="DC3498" s="29"/>
      <c r="DD3498" s="29"/>
      <c r="DE3498" s="29"/>
      <c r="DF3498" s="29"/>
      <c r="DG3498" s="29"/>
      <c r="DH3498" s="29"/>
      <c r="DI3498" s="29"/>
      <c r="DJ3498" s="29"/>
      <c r="DK3498" s="29"/>
      <c r="DL3498" s="29"/>
      <c r="DM3498" s="29"/>
      <c r="DN3498" s="29"/>
      <c r="DO3498" s="29"/>
      <c r="DP3498" s="29"/>
      <c r="DQ3498" s="29"/>
      <c r="DR3498" s="29"/>
      <c r="DS3498" s="29"/>
      <c r="DT3498" s="29"/>
      <c r="DU3498" s="29"/>
      <c r="DV3498" s="29"/>
      <c r="DW3498" s="29"/>
      <c r="DX3498" s="29"/>
      <c r="DY3498" s="29"/>
      <c r="DZ3498" s="29"/>
      <c r="EA3498" s="29"/>
      <c r="EB3498" s="29"/>
      <c r="EC3498" s="29"/>
      <c r="ED3498" s="29"/>
      <c r="EE3498" s="29"/>
      <c r="EF3498" s="29"/>
      <c r="EG3498" s="29"/>
      <c r="EH3498" s="29"/>
      <c r="EI3498" s="29"/>
      <c r="EJ3498" s="29"/>
      <c r="EK3498" s="29"/>
      <c r="EL3498" s="29"/>
      <c r="EM3498" s="29"/>
      <c r="EN3498" s="29"/>
      <c r="EO3498" s="29"/>
      <c r="EP3498" s="29"/>
      <c r="EQ3498" s="29"/>
      <c r="ER3498" s="29"/>
      <c r="ES3498" s="29"/>
      <c r="ET3498" s="29"/>
      <c r="EU3498" s="29"/>
      <c r="EV3498" s="29"/>
      <c r="EW3498" s="29"/>
      <c r="EX3498" s="29"/>
      <c r="EY3498" s="29"/>
      <c r="EZ3498" s="29"/>
      <c r="FA3498" s="29"/>
      <c r="FB3498" s="29"/>
      <c r="FC3498" s="29"/>
      <c r="FD3498" s="29"/>
      <c r="FE3498" s="29"/>
      <c r="FF3498" s="29"/>
      <c r="FG3498" s="29"/>
      <c r="FH3498" s="29"/>
      <c r="FI3498" s="29"/>
      <c r="FJ3498" s="29"/>
      <c r="FK3498" s="29"/>
      <c r="FL3498" s="29"/>
      <c r="FM3498" s="29"/>
      <c r="FN3498" s="29"/>
      <c r="FO3498" s="29"/>
      <c r="FP3498" s="29"/>
      <c r="FQ3498" s="29"/>
      <c r="FR3498" s="29"/>
      <c r="FS3498" s="29"/>
      <c r="FT3498" s="29"/>
      <c r="FU3498" s="29"/>
      <c r="FV3498" s="29"/>
      <c r="FW3498" s="29"/>
      <c r="FX3498" s="29"/>
      <c r="FY3498" s="29"/>
      <c r="FZ3498" s="29"/>
      <c r="GA3498" s="29"/>
      <c r="GB3498" s="29"/>
      <c r="GC3498" s="29"/>
      <c r="GD3498" s="29"/>
      <c r="GE3498" s="29"/>
      <c r="GF3498" s="29"/>
      <c r="GG3498" s="29"/>
      <c r="GH3498" s="29"/>
      <c r="GI3498" s="29"/>
      <c r="GJ3498" s="29"/>
      <c r="GK3498" s="29"/>
      <c r="GL3498" s="29"/>
      <c r="GM3498" s="29"/>
      <c r="GN3498" s="29"/>
      <c r="GO3498" s="29"/>
      <c r="GP3498" s="29"/>
      <c r="GQ3498" s="29"/>
      <c r="GR3498" s="29"/>
      <c r="GS3498" s="29"/>
      <c r="GT3498" s="29"/>
      <c r="GU3498" s="29"/>
      <c r="GV3498" s="29"/>
      <c r="GW3498" s="29"/>
      <c r="GX3498" s="29"/>
      <c r="GY3498" s="29"/>
      <c r="GZ3498" s="29"/>
      <c r="HA3498" s="29"/>
      <c r="HB3498" s="29"/>
      <c r="HC3498" s="29"/>
      <c r="HD3498" s="29"/>
      <c r="HE3498" s="29"/>
      <c r="HF3498" s="29"/>
      <c r="HG3498" s="29"/>
      <c r="HH3498" s="29"/>
      <c r="HI3498" s="29"/>
      <c r="HJ3498" s="29"/>
      <c r="HK3498" s="29"/>
      <c r="HL3498" s="29"/>
      <c r="HM3498" s="29"/>
      <c r="HN3498" s="29"/>
      <c r="HO3498" s="29"/>
      <c r="HP3498" s="29"/>
      <c r="HQ3498" s="29"/>
      <c r="HR3498" s="29"/>
      <c r="HS3498" s="29"/>
      <c r="HT3498" s="29"/>
      <c r="HU3498" s="29"/>
      <c r="HV3498" s="29"/>
      <c r="HW3498" s="29"/>
      <c r="HX3498" s="29"/>
      <c r="HY3498" s="29"/>
      <c r="HZ3498" s="29"/>
      <c r="IA3498" s="29"/>
      <c r="IB3498" s="29"/>
      <c r="IC3498" s="29"/>
      <c r="ID3498" s="29"/>
      <c r="IE3498" s="29"/>
      <c r="IF3498" s="29"/>
      <c r="IG3498" s="29"/>
      <c r="IH3498" s="29"/>
      <c r="II3498" s="29"/>
      <c r="IJ3498" s="29"/>
      <c r="IK3498" s="29"/>
      <c r="IL3498" s="29"/>
      <c r="IM3498" s="29"/>
      <c r="IN3498" s="29"/>
      <c r="IO3498" s="29"/>
      <c r="IP3498" s="29"/>
      <c r="IQ3498" s="29"/>
      <c r="IR3498" s="29"/>
      <c r="IS3498" s="29"/>
      <c r="IT3498" s="29"/>
      <c r="IU3498" s="29"/>
      <c r="IV3498" s="29"/>
      <c r="IW3498" s="29"/>
      <c r="IX3498" s="29"/>
      <c r="IY3498" s="29"/>
      <c r="IZ3498" s="29"/>
      <c r="JA3498" s="29"/>
      <c r="JB3498" s="29"/>
      <c r="JC3498" s="29"/>
      <c r="JD3498" s="29"/>
      <c r="JE3498" s="29"/>
      <c r="JF3498" s="29"/>
      <c r="JG3498" s="29"/>
      <c r="JH3498" s="29"/>
      <c r="JI3498" s="29"/>
      <c r="JJ3498" s="29"/>
      <c r="JK3498" s="29"/>
      <c r="JL3498" s="29"/>
      <c r="JM3498" s="29"/>
      <c r="JN3498" s="29"/>
      <c r="JO3498" s="29"/>
      <c r="JP3498" s="29"/>
      <c r="JQ3498" s="29"/>
      <c r="JR3498" s="29"/>
      <c r="JS3498" s="29"/>
      <c r="JT3498" s="29"/>
      <c r="JU3498" s="29"/>
      <c r="JV3498" s="29"/>
      <c r="JW3498" s="29"/>
      <c r="JX3498" s="29"/>
      <c r="JY3498" s="29"/>
      <c r="JZ3498" s="29"/>
      <c r="KA3498" s="29"/>
      <c r="KB3498" s="29"/>
      <c r="KC3498" s="29"/>
      <c r="KD3498" s="29"/>
      <c r="KE3498" s="29"/>
      <c r="KF3498" s="29"/>
      <c r="KG3498" s="29"/>
      <c r="KH3498" s="29"/>
      <c r="KI3498" s="29"/>
      <c r="KJ3498" s="29"/>
      <c r="KK3498" s="29"/>
      <c r="KL3498" s="29"/>
      <c r="KM3498" s="29"/>
      <c r="KN3498" s="29"/>
      <c r="KO3498" s="29"/>
      <c r="KP3498" s="29"/>
      <c r="KQ3498" s="29"/>
      <c r="KR3498" s="29"/>
      <c r="KS3498" s="29"/>
      <c r="KT3498" s="29"/>
      <c r="KU3498" s="29"/>
      <c r="KV3498" s="29"/>
      <c r="KW3498" s="29"/>
      <c r="KX3498" s="29"/>
      <c r="KY3498" s="29"/>
      <c r="KZ3498" s="29"/>
      <c r="LA3498" s="29"/>
      <c r="LB3498" s="29"/>
      <c r="LC3498" s="29"/>
      <c r="LD3498" s="29"/>
      <c r="LE3498" s="29"/>
      <c r="LF3498" s="29"/>
      <c r="LG3498" s="29"/>
      <c r="LH3498" s="29"/>
      <c r="LI3498" s="29"/>
      <c r="LJ3498" s="29"/>
      <c r="LK3498" s="29"/>
      <c r="LL3498" s="29"/>
      <c r="LM3498" s="29"/>
      <c r="LN3498" s="29"/>
      <c r="LO3498" s="29"/>
      <c r="LP3498" s="29"/>
      <c r="LQ3498" s="29"/>
      <c r="LR3498" s="29"/>
      <c r="LS3498" s="29"/>
      <c r="LT3498" s="29"/>
      <c r="LU3498" s="29"/>
      <c r="LV3498" s="29"/>
      <c r="LW3498" s="29"/>
      <c r="LX3498" s="29"/>
      <c r="LY3498" s="29"/>
      <c r="LZ3498" s="29"/>
      <c r="MA3498" s="29"/>
      <c r="MB3498" s="29"/>
      <c r="MC3498" s="29"/>
      <c r="MD3498" s="29"/>
      <c r="ME3498" s="29"/>
      <c r="MF3498" s="29"/>
      <c r="MG3498" s="29"/>
      <c r="MH3498" s="29"/>
      <c r="MI3498" s="29"/>
      <c r="MJ3498" s="29"/>
      <c r="MK3498" s="29"/>
      <c r="ML3498" s="29"/>
      <c r="MM3498" s="29"/>
      <c r="MN3498" s="29"/>
      <c r="MO3498" s="29"/>
      <c r="MP3498" s="29"/>
      <c r="MQ3498" s="29"/>
      <c r="MR3498" s="29"/>
      <c r="MS3498" s="29"/>
      <c r="MT3498" s="29"/>
      <c r="MU3498" s="29"/>
      <c r="MV3498" s="29"/>
      <c r="MW3498" s="29"/>
      <c r="MX3498" s="29"/>
      <c r="MY3498" s="29"/>
      <c r="MZ3498" s="29"/>
      <c r="NA3498" s="29"/>
      <c r="NB3498" s="29"/>
      <c r="NC3498" s="29"/>
      <c r="ND3498" s="29"/>
      <c r="NE3498" s="29"/>
      <c r="NF3498" s="29"/>
      <c r="NG3498" s="29"/>
      <c r="NH3498" s="29"/>
      <c r="NI3498" s="29"/>
      <c r="NJ3498" s="29"/>
      <c r="NK3498" s="29"/>
      <c r="NL3498" s="29"/>
      <c r="NM3498" s="29"/>
      <c r="NN3498" s="29"/>
      <c r="NO3498" s="29"/>
      <c r="NP3498" s="29"/>
      <c r="NQ3498" s="29"/>
      <c r="NR3498" s="29"/>
      <c r="NS3498" s="29"/>
      <c r="NT3498" s="29"/>
      <c r="NU3498" s="29"/>
      <c r="NV3498" s="29"/>
      <c r="NW3498" s="29"/>
      <c r="NX3498" s="29"/>
      <c r="NY3498" s="29"/>
      <c r="NZ3498" s="29"/>
      <c r="OA3498" s="29"/>
      <c r="OB3498" s="29"/>
      <c r="OC3498" s="29"/>
      <c r="OD3498" s="29"/>
      <c r="OE3498" s="29"/>
      <c r="OF3498" s="29"/>
      <c r="OG3498" s="29"/>
      <c r="OH3498" s="29"/>
    </row>
    <row r="3499" spans="1:398" ht="16.5" customHeight="1">
      <c r="A3499" s="328" t="s">
        <v>2477</v>
      </c>
      <c r="B3499" s="328"/>
      <c r="C3499" s="30"/>
      <c r="D3499" s="30"/>
      <c r="E3499" s="90" t="s">
        <v>2483</v>
      </c>
      <c r="F3499" s="90" t="s">
        <v>704</v>
      </c>
      <c r="G3499" s="90" t="s">
        <v>7871</v>
      </c>
      <c r="H3499" s="91">
        <v>2002</v>
      </c>
      <c r="I3499" s="92">
        <v>1</v>
      </c>
      <c r="J3499" s="92">
        <v>0</v>
      </c>
      <c r="K3499" s="92">
        <v>0</v>
      </c>
      <c r="L3499" s="93" t="s">
        <v>2481</v>
      </c>
      <c r="M3499" s="98" t="s">
        <v>2477</v>
      </c>
      <c r="N3499" s="99" t="s">
        <v>75</v>
      </c>
      <c r="O3499" s="94">
        <v>117</v>
      </c>
      <c r="P3499" s="94">
        <v>0</v>
      </c>
      <c r="Q3499" s="94">
        <v>0</v>
      </c>
      <c r="R3499" s="95" t="s">
        <v>33</v>
      </c>
      <c r="S3499" s="96">
        <v>60</v>
      </c>
      <c r="T3499" s="96">
        <v>110</v>
      </c>
      <c r="U3499" s="96">
        <v>7.2727272727272725</v>
      </c>
      <c r="V3499" s="96">
        <v>0</v>
      </c>
      <c r="W3499" s="97">
        <v>0.8</v>
      </c>
      <c r="X3499" s="21">
        <v>93.600000000000009</v>
      </c>
      <c r="Y3499" s="78" t="s">
        <v>33</v>
      </c>
      <c r="Z3499" s="79"/>
      <c r="AA3499" s="79"/>
      <c r="AB3499" s="79"/>
      <c r="AC3499" s="79"/>
      <c r="AD3499" s="25"/>
      <c r="AE3499" s="26"/>
      <c r="AF3499" s="27"/>
      <c r="AP3499" s="29"/>
      <c r="AQ3499" s="29"/>
      <c r="AR3499" s="29"/>
      <c r="AS3499" s="29"/>
      <c r="AT3499" s="29"/>
      <c r="AU3499" s="29"/>
      <c r="AV3499" s="29"/>
      <c r="AW3499" s="29"/>
      <c r="AX3499" s="29"/>
      <c r="AY3499" s="29"/>
      <c r="AZ3499" s="29"/>
      <c r="BA3499" s="29"/>
      <c r="BB3499" s="29"/>
      <c r="BC3499" s="29"/>
      <c r="BD3499" s="29"/>
      <c r="BE3499" s="29"/>
      <c r="BF3499" s="29"/>
      <c r="BG3499" s="29"/>
      <c r="BH3499" s="29"/>
      <c r="BI3499" s="29"/>
      <c r="BJ3499" s="29"/>
      <c r="BK3499" s="29"/>
      <c r="BL3499" s="29"/>
      <c r="BM3499" s="29"/>
      <c r="BN3499" s="29"/>
      <c r="BO3499" s="29"/>
      <c r="BP3499" s="29"/>
      <c r="BQ3499" s="29"/>
      <c r="BR3499" s="29"/>
      <c r="BS3499" s="29"/>
      <c r="BT3499" s="29"/>
      <c r="BU3499" s="29"/>
      <c r="BV3499" s="29"/>
      <c r="BW3499" s="29"/>
      <c r="BX3499" s="29"/>
      <c r="BY3499" s="29"/>
      <c r="BZ3499" s="29"/>
      <c r="CA3499" s="29"/>
      <c r="CB3499" s="29"/>
      <c r="CC3499" s="29"/>
      <c r="CD3499" s="29"/>
      <c r="CE3499" s="29"/>
      <c r="CF3499" s="29"/>
      <c r="CG3499" s="29"/>
      <c r="CH3499" s="29"/>
      <c r="CI3499" s="29"/>
      <c r="CJ3499" s="29"/>
      <c r="CK3499" s="29"/>
      <c r="CL3499" s="29"/>
      <c r="CM3499" s="29"/>
      <c r="CN3499" s="29"/>
      <c r="CO3499" s="29"/>
      <c r="CP3499" s="29"/>
      <c r="CQ3499" s="29"/>
      <c r="CR3499" s="29"/>
      <c r="CS3499" s="29"/>
      <c r="CT3499" s="29"/>
      <c r="CU3499" s="29"/>
      <c r="CV3499" s="29"/>
      <c r="CW3499" s="29"/>
      <c r="CX3499" s="29"/>
      <c r="CY3499" s="29"/>
      <c r="CZ3499" s="29"/>
      <c r="DA3499" s="29"/>
      <c r="DB3499" s="29"/>
      <c r="DC3499" s="29"/>
      <c r="DD3499" s="29"/>
      <c r="DE3499" s="29"/>
      <c r="DF3499" s="29"/>
      <c r="DG3499" s="29"/>
      <c r="DH3499" s="29"/>
      <c r="DI3499" s="29"/>
      <c r="DJ3499" s="29"/>
      <c r="DK3499" s="29"/>
      <c r="DL3499" s="29"/>
      <c r="DM3499" s="29"/>
      <c r="DN3499" s="29"/>
      <c r="DO3499" s="29"/>
      <c r="DP3499" s="29"/>
      <c r="DQ3499" s="29"/>
      <c r="DR3499" s="29"/>
      <c r="DS3499" s="29"/>
      <c r="DT3499" s="29"/>
      <c r="DU3499" s="29"/>
      <c r="DV3499" s="29"/>
      <c r="DW3499" s="29"/>
      <c r="DX3499" s="29"/>
      <c r="DY3499" s="29"/>
      <c r="DZ3499" s="29"/>
      <c r="EA3499" s="29"/>
      <c r="EB3499" s="29"/>
      <c r="EC3499" s="29"/>
      <c r="ED3499" s="29"/>
      <c r="EE3499" s="29"/>
      <c r="EF3499" s="29"/>
      <c r="EG3499" s="29"/>
      <c r="EH3499" s="29"/>
      <c r="EI3499" s="29"/>
      <c r="EJ3499" s="29"/>
      <c r="EK3499" s="29"/>
      <c r="EL3499" s="29"/>
      <c r="EM3499" s="29"/>
      <c r="EN3499" s="29"/>
      <c r="EO3499" s="29"/>
      <c r="EP3499" s="29"/>
      <c r="EQ3499" s="29"/>
      <c r="ER3499" s="29"/>
      <c r="ES3499" s="29"/>
      <c r="ET3499" s="29"/>
      <c r="EU3499" s="29"/>
      <c r="EV3499" s="29"/>
      <c r="EW3499" s="29"/>
      <c r="EX3499" s="29"/>
      <c r="EY3499" s="29"/>
      <c r="EZ3499" s="29"/>
      <c r="FA3499" s="29"/>
      <c r="FB3499" s="29"/>
      <c r="FC3499" s="29"/>
      <c r="FD3499" s="29"/>
      <c r="FE3499" s="29"/>
      <c r="FF3499" s="29"/>
      <c r="FG3499" s="29"/>
      <c r="FH3499" s="29"/>
      <c r="FI3499" s="29"/>
      <c r="FJ3499" s="29"/>
      <c r="FK3499" s="29"/>
      <c r="FL3499" s="29"/>
      <c r="FM3499" s="29"/>
      <c r="FN3499" s="29"/>
      <c r="FO3499" s="29"/>
      <c r="FP3499" s="29"/>
      <c r="FQ3499" s="29"/>
      <c r="FR3499" s="29"/>
      <c r="FS3499" s="29"/>
      <c r="FT3499" s="29"/>
      <c r="FU3499" s="29"/>
      <c r="FV3499" s="29"/>
      <c r="FW3499" s="29"/>
      <c r="FX3499" s="29"/>
      <c r="FY3499" s="29"/>
      <c r="FZ3499" s="29"/>
      <c r="GA3499" s="29"/>
      <c r="GB3499" s="29"/>
      <c r="GC3499" s="29"/>
      <c r="GD3499" s="29"/>
      <c r="GE3499" s="29"/>
      <c r="GF3499" s="29"/>
      <c r="GG3499" s="29"/>
      <c r="GH3499" s="29"/>
      <c r="GI3499" s="29"/>
      <c r="GJ3499" s="29"/>
      <c r="GK3499" s="29"/>
      <c r="GL3499" s="29"/>
      <c r="GM3499" s="29"/>
      <c r="GN3499" s="29"/>
      <c r="GO3499" s="29"/>
      <c r="GP3499" s="29"/>
      <c r="GQ3499" s="29"/>
      <c r="GR3499" s="29"/>
      <c r="GS3499" s="29"/>
      <c r="GT3499" s="29"/>
      <c r="GU3499" s="29"/>
      <c r="GV3499" s="29"/>
      <c r="GW3499" s="29"/>
      <c r="GX3499" s="29"/>
      <c r="GY3499" s="29"/>
      <c r="GZ3499" s="29"/>
      <c r="HA3499" s="29"/>
      <c r="HB3499" s="29"/>
      <c r="HC3499" s="29"/>
      <c r="HD3499" s="29"/>
      <c r="HE3499" s="29"/>
      <c r="HF3499" s="29"/>
      <c r="HG3499" s="29"/>
      <c r="HH3499" s="29"/>
      <c r="HI3499" s="29"/>
      <c r="HJ3499" s="29"/>
      <c r="HK3499" s="29"/>
      <c r="HL3499" s="29"/>
      <c r="HM3499" s="29"/>
      <c r="HN3499" s="29"/>
      <c r="HO3499" s="29"/>
      <c r="HP3499" s="29"/>
      <c r="HQ3499" s="29"/>
      <c r="HR3499" s="29"/>
      <c r="HS3499" s="29"/>
      <c r="HT3499" s="29"/>
      <c r="HU3499" s="29"/>
      <c r="HV3499" s="29"/>
      <c r="HW3499" s="29"/>
      <c r="HX3499" s="29"/>
      <c r="HY3499" s="29"/>
      <c r="HZ3499" s="29"/>
      <c r="IA3499" s="29"/>
      <c r="IB3499" s="29"/>
      <c r="IC3499" s="29"/>
      <c r="ID3499" s="29"/>
      <c r="IE3499" s="29"/>
      <c r="IF3499" s="29"/>
      <c r="IG3499" s="29"/>
      <c r="IH3499" s="29"/>
      <c r="II3499" s="29"/>
      <c r="IJ3499" s="29"/>
      <c r="IK3499" s="29"/>
      <c r="IL3499" s="29"/>
      <c r="IM3499" s="29"/>
      <c r="IN3499" s="29"/>
      <c r="IO3499" s="29"/>
      <c r="IP3499" s="29"/>
      <c r="IQ3499" s="29"/>
      <c r="IR3499" s="29"/>
      <c r="IS3499" s="29"/>
      <c r="IT3499" s="29"/>
      <c r="IU3499" s="29"/>
      <c r="IV3499" s="29"/>
      <c r="IW3499" s="29"/>
      <c r="IX3499" s="29"/>
      <c r="IY3499" s="29"/>
      <c r="IZ3499" s="29"/>
      <c r="JA3499" s="29"/>
      <c r="JB3499" s="29"/>
      <c r="JC3499" s="29"/>
      <c r="JD3499" s="29"/>
      <c r="JE3499" s="29"/>
      <c r="JF3499" s="29"/>
      <c r="JG3499" s="29"/>
      <c r="JH3499" s="29"/>
      <c r="JI3499" s="29"/>
      <c r="JJ3499" s="29"/>
      <c r="JK3499" s="29"/>
      <c r="JL3499" s="29"/>
      <c r="JM3499" s="29"/>
      <c r="JN3499" s="29"/>
      <c r="JO3499" s="29"/>
      <c r="JP3499" s="29"/>
      <c r="JQ3499" s="29"/>
      <c r="JR3499" s="29"/>
      <c r="JS3499" s="29"/>
      <c r="JT3499" s="29"/>
      <c r="JU3499" s="29"/>
      <c r="JV3499" s="29"/>
      <c r="JW3499" s="29"/>
      <c r="JX3499" s="29"/>
      <c r="JY3499" s="29"/>
      <c r="JZ3499" s="29"/>
      <c r="KA3499" s="29"/>
      <c r="KB3499" s="29"/>
      <c r="KC3499" s="29"/>
      <c r="KD3499" s="29"/>
      <c r="KE3499" s="29"/>
      <c r="KF3499" s="29"/>
      <c r="KG3499" s="29"/>
      <c r="KH3499" s="29"/>
      <c r="KI3499" s="29"/>
      <c r="KJ3499" s="29"/>
      <c r="KK3499" s="29"/>
      <c r="KL3499" s="29"/>
      <c r="KM3499" s="29"/>
      <c r="KN3499" s="29"/>
      <c r="KO3499" s="29"/>
      <c r="KP3499" s="29"/>
      <c r="KQ3499" s="29"/>
      <c r="KR3499" s="29"/>
      <c r="KS3499" s="29"/>
      <c r="KT3499" s="29"/>
      <c r="KU3499" s="29"/>
      <c r="KV3499" s="29"/>
      <c r="KW3499" s="29"/>
      <c r="KX3499" s="29"/>
      <c r="KY3499" s="29"/>
      <c r="KZ3499" s="29"/>
      <c r="LA3499" s="29"/>
      <c r="LB3499" s="29"/>
      <c r="LC3499" s="29"/>
      <c r="LD3499" s="29"/>
      <c r="LE3499" s="29"/>
      <c r="LF3499" s="29"/>
      <c r="LG3499" s="29"/>
      <c r="LH3499" s="29"/>
      <c r="LI3499" s="29"/>
      <c r="LJ3499" s="29"/>
      <c r="LK3499" s="29"/>
      <c r="LL3499" s="29"/>
      <c r="LM3499" s="29"/>
      <c r="LN3499" s="29"/>
      <c r="LO3499" s="29"/>
      <c r="LP3499" s="29"/>
      <c r="LQ3499" s="29"/>
      <c r="LR3499" s="29"/>
      <c r="LS3499" s="29"/>
      <c r="LT3499" s="29"/>
      <c r="LU3499" s="29"/>
      <c r="LV3499" s="29"/>
      <c r="LW3499" s="29"/>
      <c r="LX3499" s="29"/>
      <c r="LY3499" s="29"/>
      <c r="LZ3499" s="29"/>
      <c r="MA3499" s="29"/>
      <c r="MB3499" s="29"/>
      <c r="MC3499" s="29"/>
      <c r="MD3499" s="29"/>
      <c r="ME3499" s="29"/>
      <c r="MF3499" s="29"/>
      <c r="MG3499" s="29"/>
      <c r="MH3499" s="29"/>
      <c r="MI3499" s="29"/>
      <c r="MJ3499" s="29"/>
      <c r="MK3499" s="29"/>
      <c r="ML3499" s="29"/>
      <c r="MM3499" s="29"/>
      <c r="MN3499" s="29"/>
      <c r="MO3499" s="29"/>
      <c r="MP3499" s="29"/>
      <c r="MQ3499" s="29"/>
      <c r="MR3499" s="29"/>
      <c r="MS3499" s="29"/>
      <c r="MT3499" s="29"/>
      <c r="MU3499" s="29"/>
      <c r="MV3499" s="29"/>
      <c r="MW3499" s="29"/>
      <c r="MX3499" s="29"/>
      <c r="MY3499" s="29"/>
      <c r="MZ3499" s="29"/>
      <c r="NA3499" s="29"/>
      <c r="NB3499" s="29"/>
      <c r="NC3499" s="29"/>
      <c r="ND3499" s="29"/>
      <c r="NE3499" s="29"/>
      <c r="NF3499" s="29"/>
      <c r="NG3499" s="29"/>
      <c r="NH3499" s="29"/>
      <c r="NI3499" s="29"/>
      <c r="NJ3499" s="29"/>
      <c r="NK3499" s="29"/>
      <c r="NL3499" s="29"/>
      <c r="NM3499" s="29"/>
      <c r="NN3499" s="29"/>
      <c r="NO3499" s="29"/>
      <c r="NP3499" s="29"/>
      <c r="NQ3499" s="29"/>
      <c r="NR3499" s="29"/>
      <c r="NS3499" s="29"/>
      <c r="NT3499" s="29"/>
      <c r="NU3499" s="29"/>
      <c r="NV3499" s="29"/>
      <c r="NW3499" s="29"/>
      <c r="NX3499" s="29"/>
      <c r="NY3499" s="29"/>
      <c r="NZ3499" s="29"/>
      <c r="OA3499" s="29"/>
      <c r="OB3499" s="29"/>
      <c r="OC3499" s="29"/>
      <c r="OD3499" s="29"/>
      <c r="OE3499" s="29"/>
      <c r="OF3499" s="29"/>
      <c r="OG3499" s="29"/>
      <c r="OH3499" s="29"/>
    </row>
    <row r="3500" spans="1:398" ht="16.5" customHeight="1">
      <c r="A3500" s="30" t="s">
        <v>2477</v>
      </c>
      <c r="B3500" s="30"/>
      <c r="C3500" s="30"/>
      <c r="D3500" s="30"/>
      <c r="E3500" s="92" t="s">
        <v>4577</v>
      </c>
      <c r="F3500" s="92" t="s">
        <v>7872</v>
      </c>
      <c r="G3500" s="92" t="s">
        <v>7873</v>
      </c>
      <c r="H3500" s="92">
        <v>2017</v>
      </c>
      <c r="I3500" s="92">
        <v>1</v>
      </c>
      <c r="J3500" s="92">
        <v>0</v>
      </c>
      <c r="K3500" s="92">
        <v>0</v>
      </c>
      <c r="L3500" s="98" t="s">
        <v>2479</v>
      </c>
      <c r="M3500" s="98" t="s">
        <v>2477</v>
      </c>
      <c r="N3500" s="98" t="s">
        <v>75</v>
      </c>
      <c r="O3500" s="94">
        <v>1765</v>
      </c>
      <c r="P3500" s="94">
        <v>0</v>
      </c>
      <c r="Q3500" s="94">
        <v>0</v>
      </c>
      <c r="R3500" s="94" t="s">
        <v>33</v>
      </c>
      <c r="S3500" s="96">
        <v>60</v>
      </c>
      <c r="T3500" s="96">
        <v>110</v>
      </c>
      <c r="U3500" s="96">
        <v>0.58181818181818179</v>
      </c>
      <c r="V3500" s="96">
        <v>0</v>
      </c>
      <c r="W3500" s="96">
        <v>6.4000000000000001E-2</v>
      </c>
      <c r="X3500" s="21">
        <v>112.96000000000001</v>
      </c>
      <c r="Y3500" s="78" t="s">
        <v>33</v>
      </c>
      <c r="Z3500" s="79"/>
      <c r="AA3500" s="79"/>
      <c r="AB3500" s="79"/>
      <c r="AC3500" s="79"/>
      <c r="AD3500" s="25"/>
      <c r="AE3500" s="26"/>
      <c r="AF3500" s="27"/>
      <c r="AP3500" s="29"/>
      <c r="AQ3500" s="29"/>
      <c r="AR3500" s="29"/>
      <c r="AS3500" s="29"/>
      <c r="AT3500" s="29"/>
      <c r="AU3500" s="29"/>
      <c r="AV3500" s="29"/>
      <c r="AW3500" s="29"/>
      <c r="AX3500" s="29"/>
      <c r="AY3500" s="29"/>
      <c r="AZ3500" s="29"/>
      <c r="BA3500" s="29"/>
      <c r="BB3500" s="29"/>
      <c r="BC3500" s="29"/>
      <c r="BD3500" s="29"/>
      <c r="BE3500" s="29"/>
      <c r="BF3500" s="29"/>
      <c r="BG3500" s="29"/>
      <c r="BH3500" s="29"/>
      <c r="BI3500" s="29"/>
      <c r="BJ3500" s="29"/>
      <c r="BK3500" s="29"/>
      <c r="BL3500" s="29"/>
      <c r="BM3500" s="29"/>
      <c r="BN3500" s="29"/>
      <c r="BO3500" s="29"/>
      <c r="BP3500" s="29"/>
      <c r="BQ3500" s="29"/>
      <c r="BR3500" s="29"/>
      <c r="BS3500" s="29"/>
      <c r="BT3500" s="29"/>
      <c r="BU3500" s="29"/>
      <c r="BV3500" s="29"/>
      <c r="BW3500" s="29"/>
      <c r="BX3500" s="29"/>
      <c r="BY3500" s="29"/>
      <c r="BZ3500" s="29"/>
      <c r="CA3500" s="29"/>
      <c r="CB3500" s="29"/>
      <c r="CC3500" s="29"/>
      <c r="CD3500" s="29"/>
      <c r="CE3500" s="29"/>
      <c r="CF3500" s="29"/>
      <c r="CG3500" s="29"/>
      <c r="CH3500" s="29"/>
      <c r="CI3500" s="29"/>
      <c r="CJ3500" s="29"/>
      <c r="CK3500" s="29"/>
      <c r="CL3500" s="29"/>
      <c r="CM3500" s="29"/>
      <c r="CN3500" s="29"/>
      <c r="CO3500" s="29"/>
      <c r="CP3500" s="29"/>
      <c r="CQ3500" s="29"/>
      <c r="CR3500" s="29"/>
      <c r="CS3500" s="29"/>
      <c r="CT3500" s="29"/>
      <c r="CU3500" s="29"/>
      <c r="CV3500" s="29"/>
      <c r="CW3500" s="29"/>
      <c r="CX3500" s="29"/>
      <c r="CY3500" s="29"/>
      <c r="CZ3500" s="29"/>
      <c r="DA3500" s="29"/>
      <c r="DB3500" s="29"/>
      <c r="DC3500" s="29"/>
      <c r="DD3500" s="29"/>
      <c r="DE3500" s="29"/>
      <c r="DF3500" s="29"/>
      <c r="DG3500" s="29"/>
      <c r="DH3500" s="29"/>
      <c r="DI3500" s="29"/>
      <c r="DJ3500" s="29"/>
      <c r="DK3500" s="29"/>
      <c r="DL3500" s="29"/>
      <c r="DM3500" s="29"/>
      <c r="DN3500" s="29"/>
      <c r="DO3500" s="29"/>
      <c r="DP3500" s="29"/>
      <c r="DQ3500" s="29"/>
      <c r="DR3500" s="29"/>
      <c r="DS3500" s="29"/>
      <c r="DT3500" s="29"/>
      <c r="DU3500" s="29"/>
      <c r="DV3500" s="29"/>
      <c r="DW3500" s="29"/>
      <c r="DX3500" s="29"/>
      <c r="DY3500" s="29"/>
      <c r="DZ3500" s="29"/>
      <c r="EA3500" s="29"/>
      <c r="EB3500" s="29"/>
      <c r="EC3500" s="29"/>
      <c r="ED3500" s="29"/>
      <c r="EE3500" s="29"/>
      <c r="EF3500" s="29"/>
      <c r="EG3500" s="29"/>
      <c r="EH3500" s="29"/>
      <c r="EI3500" s="29"/>
      <c r="EJ3500" s="29"/>
      <c r="EK3500" s="29"/>
      <c r="EL3500" s="29"/>
      <c r="EM3500" s="29"/>
      <c r="EN3500" s="29"/>
      <c r="EO3500" s="29"/>
      <c r="EP3500" s="29"/>
      <c r="EQ3500" s="29"/>
      <c r="ER3500" s="29"/>
      <c r="ES3500" s="29"/>
      <c r="ET3500" s="29"/>
      <c r="EU3500" s="29"/>
      <c r="EV3500" s="29"/>
      <c r="EW3500" s="29"/>
      <c r="EX3500" s="29"/>
      <c r="EY3500" s="29"/>
      <c r="EZ3500" s="29"/>
      <c r="FA3500" s="29"/>
      <c r="FB3500" s="29"/>
      <c r="FC3500" s="29"/>
      <c r="FD3500" s="29"/>
      <c r="FE3500" s="29"/>
      <c r="FF3500" s="29"/>
      <c r="FG3500" s="29"/>
      <c r="FH3500" s="29"/>
      <c r="FI3500" s="29"/>
      <c r="FJ3500" s="29"/>
      <c r="FK3500" s="29"/>
      <c r="FL3500" s="29"/>
      <c r="FM3500" s="29"/>
      <c r="FN3500" s="29"/>
      <c r="FO3500" s="29"/>
      <c r="FP3500" s="29"/>
      <c r="FQ3500" s="29"/>
      <c r="FR3500" s="29"/>
      <c r="FS3500" s="29"/>
      <c r="FT3500" s="29"/>
      <c r="FU3500" s="29"/>
      <c r="FV3500" s="29"/>
      <c r="FW3500" s="29"/>
      <c r="FX3500" s="29"/>
      <c r="FY3500" s="29"/>
      <c r="FZ3500" s="29"/>
      <c r="GA3500" s="29"/>
      <c r="GB3500" s="29"/>
      <c r="GC3500" s="29"/>
      <c r="GD3500" s="29"/>
      <c r="GE3500" s="29"/>
      <c r="GF3500" s="29"/>
      <c r="GG3500" s="29"/>
      <c r="GH3500" s="29"/>
      <c r="GI3500" s="29"/>
      <c r="GJ3500" s="29"/>
      <c r="GK3500" s="29"/>
      <c r="GL3500" s="29"/>
      <c r="GM3500" s="29"/>
      <c r="GN3500" s="29"/>
      <c r="GO3500" s="29"/>
      <c r="GP3500" s="29"/>
      <c r="GQ3500" s="29"/>
      <c r="GR3500" s="29"/>
      <c r="GS3500" s="29"/>
      <c r="GT3500" s="29"/>
      <c r="GU3500" s="29"/>
      <c r="GV3500" s="29"/>
      <c r="GW3500" s="29"/>
      <c r="GX3500" s="29"/>
      <c r="GY3500" s="29"/>
      <c r="GZ3500" s="29"/>
      <c r="HA3500" s="29"/>
      <c r="HB3500" s="29"/>
      <c r="HC3500" s="29"/>
      <c r="HD3500" s="29"/>
      <c r="HE3500" s="29"/>
      <c r="HF3500" s="29"/>
      <c r="HG3500" s="29"/>
      <c r="HH3500" s="29"/>
      <c r="HI3500" s="29"/>
      <c r="HJ3500" s="29"/>
      <c r="HK3500" s="29"/>
      <c r="HL3500" s="29"/>
      <c r="HM3500" s="29"/>
      <c r="HN3500" s="29"/>
      <c r="HO3500" s="29"/>
      <c r="HP3500" s="29"/>
      <c r="HQ3500" s="29"/>
      <c r="HR3500" s="29"/>
      <c r="HS3500" s="29"/>
      <c r="HT3500" s="29"/>
      <c r="HU3500" s="29"/>
      <c r="HV3500" s="29"/>
      <c r="HW3500" s="29"/>
      <c r="HX3500" s="29"/>
      <c r="HY3500" s="29"/>
      <c r="HZ3500" s="29"/>
      <c r="IA3500" s="29"/>
      <c r="IB3500" s="29"/>
      <c r="IC3500" s="29"/>
      <c r="ID3500" s="29"/>
      <c r="IE3500" s="29"/>
      <c r="IF3500" s="29"/>
      <c r="IG3500" s="29"/>
      <c r="IH3500" s="29"/>
      <c r="II3500" s="29"/>
      <c r="IJ3500" s="29"/>
      <c r="IK3500" s="29"/>
      <c r="IL3500" s="29"/>
      <c r="IM3500" s="29"/>
      <c r="IN3500" s="29"/>
      <c r="IO3500" s="29"/>
      <c r="IP3500" s="29"/>
      <c r="IQ3500" s="29"/>
      <c r="IR3500" s="29"/>
      <c r="IS3500" s="29"/>
      <c r="IT3500" s="29"/>
      <c r="IU3500" s="29"/>
      <c r="IV3500" s="29"/>
      <c r="IW3500" s="29"/>
      <c r="IX3500" s="29"/>
      <c r="IY3500" s="29"/>
      <c r="IZ3500" s="29"/>
      <c r="JA3500" s="29"/>
      <c r="JB3500" s="29"/>
      <c r="JC3500" s="29"/>
      <c r="JD3500" s="29"/>
      <c r="JE3500" s="29"/>
      <c r="JF3500" s="29"/>
      <c r="JG3500" s="29"/>
      <c r="JH3500" s="29"/>
      <c r="JI3500" s="29"/>
      <c r="JJ3500" s="29"/>
      <c r="JK3500" s="29"/>
      <c r="JL3500" s="29"/>
      <c r="JM3500" s="29"/>
      <c r="JN3500" s="29"/>
      <c r="JO3500" s="29"/>
      <c r="JP3500" s="29"/>
      <c r="JQ3500" s="29"/>
      <c r="JR3500" s="29"/>
      <c r="JS3500" s="29"/>
      <c r="JT3500" s="29"/>
      <c r="JU3500" s="29"/>
      <c r="JV3500" s="29"/>
      <c r="JW3500" s="29"/>
      <c r="JX3500" s="29"/>
      <c r="JY3500" s="29"/>
      <c r="JZ3500" s="29"/>
      <c r="KA3500" s="29"/>
      <c r="KB3500" s="29"/>
      <c r="KC3500" s="29"/>
      <c r="KD3500" s="29"/>
      <c r="KE3500" s="29"/>
      <c r="KF3500" s="29"/>
      <c r="KG3500" s="29"/>
      <c r="KH3500" s="29"/>
      <c r="KI3500" s="29"/>
      <c r="KJ3500" s="29"/>
      <c r="KK3500" s="29"/>
      <c r="KL3500" s="29"/>
      <c r="KM3500" s="29"/>
      <c r="KN3500" s="29"/>
      <c r="KO3500" s="29"/>
      <c r="KP3500" s="29"/>
      <c r="KQ3500" s="29"/>
      <c r="KR3500" s="29"/>
      <c r="KS3500" s="29"/>
      <c r="KT3500" s="29"/>
      <c r="KU3500" s="29"/>
      <c r="KV3500" s="29"/>
      <c r="KW3500" s="29"/>
      <c r="KX3500" s="29"/>
      <c r="KY3500" s="29"/>
      <c r="KZ3500" s="29"/>
      <c r="LA3500" s="29"/>
      <c r="LB3500" s="29"/>
      <c r="LC3500" s="29"/>
      <c r="LD3500" s="29"/>
      <c r="LE3500" s="29"/>
      <c r="LF3500" s="29"/>
      <c r="LG3500" s="29"/>
      <c r="LH3500" s="29"/>
      <c r="LI3500" s="29"/>
      <c r="LJ3500" s="29"/>
      <c r="LK3500" s="29"/>
      <c r="LL3500" s="29"/>
      <c r="LM3500" s="29"/>
      <c r="LN3500" s="29"/>
      <c r="LO3500" s="29"/>
      <c r="LP3500" s="29"/>
      <c r="LQ3500" s="29"/>
      <c r="LR3500" s="29"/>
      <c r="LS3500" s="29"/>
      <c r="LT3500" s="29"/>
      <c r="LU3500" s="29"/>
      <c r="LV3500" s="29"/>
      <c r="LW3500" s="29"/>
      <c r="LX3500" s="29"/>
      <c r="LY3500" s="29"/>
      <c r="LZ3500" s="29"/>
      <c r="MA3500" s="29"/>
      <c r="MB3500" s="29"/>
      <c r="MC3500" s="29"/>
      <c r="MD3500" s="29"/>
      <c r="ME3500" s="29"/>
      <c r="MF3500" s="29"/>
      <c r="MG3500" s="29"/>
      <c r="MH3500" s="29"/>
      <c r="MI3500" s="29"/>
      <c r="MJ3500" s="29"/>
      <c r="MK3500" s="29"/>
      <c r="ML3500" s="29"/>
      <c r="MM3500" s="29"/>
      <c r="MN3500" s="29"/>
      <c r="MO3500" s="29"/>
      <c r="MP3500" s="29"/>
      <c r="MQ3500" s="29"/>
      <c r="MR3500" s="29"/>
      <c r="MS3500" s="29"/>
      <c r="MT3500" s="29"/>
      <c r="MU3500" s="29"/>
      <c r="MV3500" s="29"/>
      <c r="MW3500" s="29"/>
      <c r="MX3500" s="29"/>
      <c r="MY3500" s="29"/>
      <c r="MZ3500" s="29"/>
      <c r="NA3500" s="29"/>
      <c r="NB3500" s="29"/>
      <c r="NC3500" s="29"/>
      <c r="ND3500" s="29"/>
      <c r="NE3500" s="29"/>
      <c r="NF3500" s="29"/>
      <c r="NG3500" s="29"/>
      <c r="NH3500" s="29"/>
      <c r="NI3500" s="29"/>
      <c r="NJ3500" s="29"/>
      <c r="NK3500" s="29"/>
      <c r="NL3500" s="29"/>
      <c r="NM3500" s="29"/>
      <c r="NN3500" s="29"/>
      <c r="NO3500" s="29"/>
      <c r="NP3500" s="29"/>
      <c r="NQ3500" s="29"/>
      <c r="NR3500" s="29"/>
      <c r="NS3500" s="29"/>
      <c r="NT3500" s="29"/>
      <c r="NU3500" s="29"/>
      <c r="NV3500" s="29"/>
      <c r="NW3500" s="29"/>
      <c r="NX3500" s="29"/>
      <c r="NY3500" s="29"/>
      <c r="NZ3500" s="29"/>
      <c r="OA3500" s="29"/>
      <c r="OB3500" s="29"/>
      <c r="OC3500" s="29"/>
      <c r="OD3500" s="29"/>
      <c r="OE3500" s="29"/>
      <c r="OF3500" s="29"/>
      <c r="OG3500" s="29"/>
      <c r="OH3500" s="29"/>
    </row>
    <row r="3501" spans="1:398" s="29" customFormat="1" ht="16.5" customHeight="1">
      <c r="A3501" s="30" t="s">
        <v>2477</v>
      </c>
      <c r="B3501" s="30"/>
      <c r="C3501" s="30"/>
      <c r="D3501" s="30"/>
      <c r="E3501" s="90" t="s">
        <v>37</v>
      </c>
      <c r="F3501" s="90" t="s">
        <v>36</v>
      </c>
      <c r="G3501" s="90" t="s">
        <v>164</v>
      </c>
      <c r="H3501" s="91">
        <v>2015</v>
      </c>
      <c r="I3501" s="92">
        <v>8</v>
      </c>
      <c r="J3501" s="92">
        <v>0</v>
      </c>
      <c r="K3501" s="92">
        <v>0</v>
      </c>
      <c r="L3501" s="93" t="s">
        <v>2479</v>
      </c>
      <c r="M3501" s="93" t="s">
        <v>2477</v>
      </c>
      <c r="N3501" s="93" t="s">
        <v>75</v>
      </c>
      <c r="O3501" s="94">
        <v>1765</v>
      </c>
      <c r="P3501" s="94">
        <v>0</v>
      </c>
      <c r="Q3501" s="94">
        <v>0</v>
      </c>
      <c r="R3501" s="95" t="s">
        <v>33</v>
      </c>
      <c r="S3501" s="96" t="s">
        <v>89</v>
      </c>
      <c r="T3501" s="96">
        <v>110</v>
      </c>
      <c r="U3501" s="96">
        <v>0.8</v>
      </c>
      <c r="V3501" s="96">
        <v>0</v>
      </c>
      <c r="W3501" s="97">
        <v>8.7999999999999995E-2</v>
      </c>
      <c r="X3501" s="21">
        <v>1242.56</v>
      </c>
      <c r="Y3501" s="78" t="s">
        <v>33</v>
      </c>
      <c r="Z3501" s="79"/>
      <c r="AA3501" s="79"/>
      <c r="AB3501" s="79"/>
      <c r="AC3501" s="79"/>
      <c r="AD3501" s="25"/>
      <c r="AE3501" s="26"/>
      <c r="AF3501" s="27"/>
      <c r="AG3501" s="11"/>
      <c r="AH3501" s="11"/>
      <c r="AI3501" s="11"/>
      <c r="AJ3501" s="11"/>
      <c r="AK3501" s="11"/>
      <c r="AL3501" s="11"/>
      <c r="AM3501" s="11"/>
      <c r="AN3501" s="11"/>
      <c r="AO3501" s="11"/>
    </row>
    <row r="3502" spans="1:398" s="29" customFormat="1" ht="16.5" customHeight="1">
      <c r="A3502" s="30" t="s">
        <v>2477</v>
      </c>
      <c r="B3502" s="30"/>
      <c r="C3502" s="30"/>
      <c r="D3502" s="30"/>
      <c r="E3502" s="90" t="s">
        <v>37</v>
      </c>
      <c r="F3502" s="90" t="s">
        <v>36</v>
      </c>
      <c r="G3502" s="90" t="s">
        <v>7861</v>
      </c>
      <c r="H3502" s="91">
        <v>2013</v>
      </c>
      <c r="I3502" s="92">
        <v>1</v>
      </c>
      <c r="J3502" s="92">
        <v>0</v>
      </c>
      <c r="K3502" s="92">
        <v>0</v>
      </c>
      <c r="L3502" s="93" t="s">
        <v>2479</v>
      </c>
      <c r="M3502" s="93" t="s">
        <v>2477</v>
      </c>
      <c r="N3502" s="93" t="s">
        <v>75</v>
      </c>
      <c r="O3502" s="94">
        <v>1765</v>
      </c>
      <c r="P3502" s="94">
        <v>0</v>
      </c>
      <c r="Q3502" s="94">
        <v>0</v>
      </c>
      <c r="R3502" s="95" t="s">
        <v>33</v>
      </c>
      <c r="S3502" s="96" t="s">
        <v>89</v>
      </c>
      <c r="T3502" s="96">
        <v>110</v>
      </c>
      <c r="U3502" s="96">
        <v>0.8</v>
      </c>
      <c r="V3502" s="96">
        <v>0</v>
      </c>
      <c r="W3502" s="97">
        <v>8.7999999999999995E-2</v>
      </c>
      <c r="X3502" s="21">
        <v>155.32</v>
      </c>
      <c r="Y3502" s="78" t="s">
        <v>33</v>
      </c>
      <c r="Z3502" s="79"/>
      <c r="AA3502" s="79"/>
      <c r="AB3502" s="79"/>
      <c r="AC3502" s="79"/>
      <c r="AD3502" s="25"/>
      <c r="AE3502" s="26"/>
      <c r="AF3502" s="27"/>
      <c r="AG3502" s="11"/>
      <c r="AH3502" s="11"/>
      <c r="AI3502" s="11"/>
      <c r="AJ3502" s="11"/>
      <c r="AK3502" s="11"/>
      <c r="AL3502" s="11"/>
      <c r="AM3502" s="11"/>
      <c r="AN3502" s="11"/>
      <c r="AO3502" s="11"/>
    </row>
    <row r="3503" spans="1:398" s="29" customFormat="1" ht="16.5" customHeight="1">
      <c r="A3503" s="30" t="s">
        <v>2477</v>
      </c>
      <c r="B3503" s="30"/>
      <c r="C3503" s="30"/>
      <c r="D3503" s="30"/>
      <c r="E3503" s="90" t="s">
        <v>37</v>
      </c>
      <c r="F3503" s="90" t="s">
        <v>7862</v>
      </c>
      <c r="G3503" s="90" t="s">
        <v>7863</v>
      </c>
      <c r="H3503" s="91">
        <v>2021</v>
      </c>
      <c r="I3503" s="92">
        <v>1</v>
      </c>
      <c r="J3503" s="92">
        <v>0</v>
      </c>
      <c r="K3503" s="92">
        <v>0</v>
      </c>
      <c r="L3503" s="93" t="s">
        <v>2479</v>
      </c>
      <c r="M3503" s="93" t="s">
        <v>2477</v>
      </c>
      <c r="N3503" s="93" t="s">
        <v>75</v>
      </c>
      <c r="O3503" s="94">
        <v>1765</v>
      </c>
      <c r="P3503" s="94">
        <v>0</v>
      </c>
      <c r="Q3503" s="94">
        <v>0</v>
      </c>
      <c r="R3503" s="95" t="s">
        <v>33</v>
      </c>
      <c r="S3503" s="96" t="s">
        <v>89</v>
      </c>
      <c r="T3503" s="96">
        <v>110</v>
      </c>
      <c r="U3503" s="96">
        <v>0.7</v>
      </c>
      <c r="V3503" s="96">
        <v>0</v>
      </c>
      <c r="W3503" s="97">
        <v>8.7999999999999995E-2</v>
      </c>
      <c r="X3503" s="21">
        <v>155.32</v>
      </c>
      <c r="Y3503" s="78" t="s">
        <v>33</v>
      </c>
      <c r="Z3503" s="79"/>
      <c r="AA3503" s="79"/>
      <c r="AB3503" s="79"/>
      <c r="AC3503" s="79"/>
      <c r="AD3503" s="25"/>
      <c r="AE3503" s="26"/>
      <c r="AF3503" s="27"/>
      <c r="AG3503" s="11"/>
      <c r="AH3503" s="11"/>
      <c r="AI3503" s="11"/>
      <c r="AJ3503" s="11"/>
      <c r="AK3503" s="11"/>
      <c r="AL3503" s="11"/>
      <c r="AM3503" s="11"/>
      <c r="AN3503" s="11"/>
      <c r="AO3503" s="11"/>
    </row>
    <row r="3504" spans="1:398" s="29" customFormat="1" ht="16.5" customHeight="1">
      <c r="A3504" s="30" t="s">
        <v>2477</v>
      </c>
      <c r="B3504" s="30"/>
      <c r="C3504" s="30"/>
      <c r="D3504" s="30"/>
      <c r="E3504" s="90" t="s">
        <v>7868</v>
      </c>
      <c r="F3504" s="90" t="s">
        <v>7869</v>
      </c>
      <c r="G3504" s="90" t="s">
        <v>7870</v>
      </c>
      <c r="H3504" s="91">
        <v>2010</v>
      </c>
      <c r="I3504" s="92">
        <v>1</v>
      </c>
      <c r="J3504" s="92">
        <v>0</v>
      </c>
      <c r="K3504" s="92">
        <v>0</v>
      </c>
      <c r="L3504" s="93" t="s">
        <v>2479</v>
      </c>
      <c r="M3504" s="98" t="s">
        <v>2477</v>
      </c>
      <c r="N3504" s="93" t="s">
        <v>75</v>
      </c>
      <c r="O3504" s="94">
        <v>1765</v>
      </c>
      <c r="P3504" s="94">
        <v>0</v>
      </c>
      <c r="Q3504" s="94">
        <v>0</v>
      </c>
      <c r="R3504" s="95" t="s">
        <v>33</v>
      </c>
      <c r="S3504" s="96">
        <v>60</v>
      </c>
      <c r="T3504" s="96">
        <v>110</v>
      </c>
      <c r="U3504" s="96">
        <v>1</v>
      </c>
      <c r="V3504" s="96">
        <v>0</v>
      </c>
      <c r="W3504" s="97">
        <v>0.11</v>
      </c>
      <c r="X3504" s="21">
        <v>194.15</v>
      </c>
      <c r="Y3504" s="78" t="s">
        <v>33</v>
      </c>
      <c r="Z3504" s="79"/>
      <c r="AA3504" s="79"/>
      <c r="AB3504" s="79"/>
      <c r="AC3504" s="79"/>
      <c r="AD3504" s="25"/>
      <c r="AE3504" s="26"/>
      <c r="AF3504" s="27"/>
      <c r="AG3504" s="28"/>
      <c r="AH3504" s="28"/>
      <c r="AI3504" s="28"/>
      <c r="AJ3504" s="28"/>
      <c r="AK3504" s="28"/>
      <c r="AL3504" s="28"/>
      <c r="AM3504" s="28"/>
      <c r="AN3504" s="28"/>
      <c r="AO3504" s="28"/>
    </row>
    <row r="3505" spans="1:253" s="29" customFormat="1" ht="16.5" customHeight="1">
      <c r="A3505" s="30" t="s">
        <v>2477</v>
      </c>
      <c r="B3505" s="30"/>
      <c r="C3505" s="30"/>
      <c r="D3505" s="30"/>
      <c r="E3505" s="90" t="s">
        <v>741</v>
      </c>
      <c r="F3505" s="90" t="s">
        <v>380</v>
      </c>
      <c r="G3505" s="90" t="s">
        <v>7865</v>
      </c>
      <c r="H3505" s="91">
        <v>2017</v>
      </c>
      <c r="I3505" s="92">
        <v>2</v>
      </c>
      <c r="J3505" s="92">
        <v>0</v>
      </c>
      <c r="K3505" s="92">
        <v>0</v>
      </c>
      <c r="L3505" s="93" t="s">
        <v>2481</v>
      </c>
      <c r="M3505" s="98" t="s">
        <v>2477</v>
      </c>
      <c r="N3505" s="99" t="s">
        <v>75</v>
      </c>
      <c r="O3505" s="94">
        <v>117</v>
      </c>
      <c r="P3505" s="94">
        <v>0</v>
      </c>
      <c r="Q3505" s="94">
        <v>0</v>
      </c>
      <c r="R3505" s="95" t="s">
        <v>33</v>
      </c>
      <c r="S3505" s="96">
        <v>60</v>
      </c>
      <c r="T3505" s="96">
        <v>220</v>
      </c>
      <c r="U3505" s="96">
        <v>9.1454545454545446</v>
      </c>
      <c r="V3505" s="96">
        <v>0</v>
      </c>
      <c r="W3505" s="97">
        <v>2.012</v>
      </c>
      <c r="X3505" s="21">
        <v>470.80799999999999</v>
      </c>
      <c r="Y3505" s="78" t="s">
        <v>33</v>
      </c>
      <c r="Z3505" s="79"/>
      <c r="AA3505" s="79"/>
      <c r="AB3505" s="79"/>
      <c r="AC3505" s="79"/>
      <c r="AD3505" s="25"/>
      <c r="AE3505" s="26"/>
      <c r="AF3505" s="27"/>
      <c r="AG3505" s="11"/>
      <c r="AH3505" s="11"/>
      <c r="AI3505" s="11"/>
      <c r="AJ3505" s="11"/>
      <c r="AK3505" s="11"/>
      <c r="AL3505" s="11"/>
      <c r="AM3505" s="11"/>
      <c r="AN3505" s="11"/>
      <c r="AO3505" s="11"/>
    </row>
    <row r="3506" spans="1:253" s="29" customFormat="1" ht="16.5" customHeight="1">
      <c r="A3506" s="30" t="s">
        <v>2477</v>
      </c>
      <c r="B3506" s="30"/>
      <c r="C3506" s="30"/>
      <c r="D3506" s="30"/>
      <c r="E3506" s="90" t="s">
        <v>37</v>
      </c>
      <c r="F3506" s="90" t="s">
        <v>36</v>
      </c>
      <c r="G3506" s="90" t="s">
        <v>7864</v>
      </c>
      <c r="H3506" s="91">
        <v>2022</v>
      </c>
      <c r="I3506" s="92">
        <v>1</v>
      </c>
      <c r="J3506" s="92">
        <v>0</v>
      </c>
      <c r="K3506" s="92">
        <v>0</v>
      </c>
      <c r="L3506" s="93" t="s">
        <v>2479</v>
      </c>
      <c r="M3506" s="98" t="s">
        <v>2477</v>
      </c>
      <c r="N3506" s="93" t="s">
        <v>75</v>
      </c>
      <c r="O3506" s="94">
        <v>1765</v>
      </c>
      <c r="P3506" s="94">
        <v>0</v>
      </c>
      <c r="Q3506" s="94">
        <v>0</v>
      </c>
      <c r="R3506" s="95" t="s">
        <v>33</v>
      </c>
      <c r="S3506" s="96" t="s">
        <v>89</v>
      </c>
      <c r="T3506" s="96">
        <v>110</v>
      </c>
      <c r="U3506" s="96">
        <v>1.5</v>
      </c>
      <c r="V3506" s="96">
        <v>0</v>
      </c>
      <c r="W3506" s="97">
        <v>0.16500000000000001</v>
      </c>
      <c r="X3506" s="21">
        <v>291.22500000000002</v>
      </c>
      <c r="Y3506" s="78" t="s">
        <v>33</v>
      </c>
      <c r="Z3506" s="79"/>
      <c r="AA3506" s="79"/>
      <c r="AB3506" s="79"/>
      <c r="AC3506" s="79"/>
      <c r="AD3506" s="25"/>
      <c r="AE3506" s="26"/>
      <c r="AF3506" s="27"/>
      <c r="AG3506" s="11"/>
      <c r="AH3506" s="11"/>
      <c r="AI3506" s="11"/>
      <c r="AJ3506" s="11"/>
      <c r="AK3506" s="11"/>
      <c r="AL3506" s="11"/>
      <c r="AM3506" s="11"/>
      <c r="AN3506" s="11"/>
      <c r="AO3506" s="11"/>
    </row>
    <row r="3507" spans="1:253" s="29" customFormat="1" ht="16.5" customHeight="1">
      <c r="A3507" s="30" t="s">
        <v>2477</v>
      </c>
      <c r="B3507" s="30"/>
      <c r="C3507" s="30"/>
      <c r="D3507" s="30"/>
      <c r="E3507" s="90" t="s">
        <v>107</v>
      </c>
      <c r="F3507" s="90" t="s">
        <v>64</v>
      </c>
      <c r="G3507" s="90" t="s">
        <v>7866</v>
      </c>
      <c r="H3507" s="91" t="s">
        <v>2482</v>
      </c>
      <c r="I3507" s="92">
        <v>1</v>
      </c>
      <c r="J3507" s="92">
        <v>0</v>
      </c>
      <c r="K3507" s="92">
        <v>0</v>
      </c>
      <c r="L3507" s="93" t="s">
        <v>2481</v>
      </c>
      <c r="M3507" s="98" t="s">
        <v>2477</v>
      </c>
      <c r="N3507" s="93" t="s">
        <v>75</v>
      </c>
      <c r="O3507" s="94">
        <v>900</v>
      </c>
      <c r="P3507" s="94">
        <v>6360</v>
      </c>
      <c r="Q3507" s="94">
        <v>5</v>
      </c>
      <c r="R3507" s="95" t="s">
        <v>33</v>
      </c>
      <c r="S3507" s="96">
        <v>60</v>
      </c>
      <c r="T3507" s="96">
        <v>110</v>
      </c>
      <c r="U3507" s="96">
        <v>2.9090909090909092</v>
      </c>
      <c r="V3507" s="96">
        <v>0</v>
      </c>
      <c r="W3507" s="97">
        <v>0.32</v>
      </c>
      <c r="X3507" s="21">
        <v>389.76</v>
      </c>
      <c r="Y3507" s="78" t="s">
        <v>33</v>
      </c>
      <c r="Z3507" s="79"/>
      <c r="AA3507" s="79"/>
      <c r="AB3507" s="79"/>
      <c r="AC3507" s="79"/>
      <c r="AD3507" s="25"/>
      <c r="AE3507" s="26"/>
      <c r="AF3507" s="27"/>
      <c r="AG3507" s="11"/>
      <c r="AH3507" s="11"/>
      <c r="AI3507" s="11"/>
      <c r="AJ3507" s="11"/>
      <c r="AK3507" s="11"/>
      <c r="AL3507" s="11"/>
      <c r="AM3507" s="11"/>
      <c r="AN3507" s="11"/>
      <c r="AO3507" s="11"/>
    </row>
    <row r="3508" spans="1:253" s="29" customFormat="1" ht="16.5" customHeight="1">
      <c r="A3508" s="30" t="s">
        <v>2477</v>
      </c>
      <c r="B3508" s="30"/>
      <c r="C3508" s="30"/>
      <c r="D3508" s="30"/>
      <c r="E3508" s="90" t="s">
        <v>7858</v>
      </c>
      <c r="F3508" s="90" t="s">
        <v>36</v>
      </c>
      <c r="G3508" s="90" t="s">
        <v>7859</v>
      </c>
      <c r="H3508" s="91">
        <v>2017</v>
      </c>
      <c r="I3508" s="92">
        <v>1</v>
      </c>
      <c r="J3508" s="92">
        <v>0</v>
      </c>
      <c r="K3508" s="92">
        <v>0</v>
      </c>
      <c r="L3508" s="93" t="s">
        <v>2479</v>
      </c>
      <c r="M3508" s="93" t="s">
        <v>2477</v>
      </c>
      <c r="N3508" s="81" t="s">
        <v>75</v>
      </c>
      <c r="O3508" s="94">
        <v>1765</v>
      </c>
      <c r="P3508" s="94">
        <v>0</v>
      </c>
      <c r="Q3508" s="94">
        <v>0</v>
      </c>
      <c r="R3508" s="95" t="s">
        <v>33</v>
      </c>
      <c r="S3508" s="96">
        <v>60</v>
      </c>
      <c r="T3508" s="96">
        <v>110</v>
      </c>
      <c r="U3508" s="96">
        <v>3.42</v>
      </c>
      <c r="V3508" s="96">
        <v>0</v>
      </c>
      <c r="W3508" s="97">
        <v>0.33</v>
      </c>
      <c r="X3508" s="21">
        <v>582.45000000000005</v>
      </c>
      <c r="Y3508" s="78" t="s">
        <v>33</v>
      </c>
      <c r="Z3508" s="79"/>
      <c r="AA3508" s="79"/>
      <c r="AB3508" s="79"/>
      <c r="AC3508" s="79"/>
      <c r="AD3508" s="25"/>
      <c r="AE3508" s="26"/>
      <c r="AF3508" s="27"/>
      <c r="AG3508" s="11"/>
      <c r="AH3508" s="11"/>
      <c r="AI3508" s="11"/>
      <c r="AJ3508" s="11"/>
      <c r="AK3508" s="11"/>
      <c r="AL3508" s="11"/>
      <c r="AM3508" s="11"/>
      <c r="AN3508" s="11"/>
      <c r="AO3508" s="11"/>
    </row>
    <row r="3509" spans="1:253" s="29" customFormat="1" ht="16.5" customHeight="1">
      <c r="A3509" s="30" t="s">
        <v>2477</v>
      </c>
      <c r="B3509" s="30"/>
      <c r="C3509" s="30"/>
      <c r="D3509" s="30"/>
      <c r="E3509" s="90" t="s">
        <v>79</v>
      </c>
      <c r="F3509" s="90" t="s">
        <v>36</v>
      </c>
      <c r="G3509" s="90" t="s">
        <v>388</v>
      </c>
      <c r="H3509" s="91">
        <v>2017</v>
      </c>
      <c r="I3509" s="92">
        <v>8</v>
      </c>
      <c r="J3509" s="92">
        <v>0</v>
      </c>
      <c r="K3509" s="92">
        <v>0</v>
      </c>
      <c r="L3509" s="93" t="s">
        <v>2479</v>
      </c>
      <c r="M3509" s="98" t="s">
        <v>2477</v>
      </c>
      <c r="N3509" s="99" t="s">
        <v>75</v>
      </c>
      <c r="O3509" s="94">
        <v>1765</v>
      </c>
      <c r="P3509" s="94">
        <v>0</v>
      </c>
      <c r="Q3509" s="94">
        <v>0</v>
      </c>
      <c r="R3509" s="95" t="s">
        <v>33</v>
      </c>
      <c r="S3509" s="96">
        <v>60</v>
      </c>
      <c r="T3509" s="96">
        <v>110</v>
      </c>
      <c r="U3509" s="96">
        <v>6</v>
      </c>
      <c r="V3509" s="96">
        <v>0</v>
      </c>
      <c r="W3509" s="97">
        <v>0.66</v>
      </c>
      <c r="X3509" s="21">
        <v>9319.2000000000007</v>
      </c>
      <c r="Y3509" s="78" t="s">
        <v>33</v>
      </c>
      <c r="Z3509" s="79"/>
      <c r="AA3509" s="79"/>
      <c r="AB3509" s="79"/>
      <c r="AC3509" s="79"/>
      <c r="AD3509" s="25"/>
      <c r="AE3509" s="26"/>
      <c r="AF3509" s="27"/>
      <c r="AG3509" s="11"/>
      <c r="AH3509" s="11"/>
      <c r="AI3509" s="11"/>
      <c r="AJ3509" s="11"/>
      <c r="AK3509" s="11"/>
      <c r="AL3509" s="11"/>
      <c r="AM3509" s="11"/>
      <c r="AN3509" s="11"/>
      <c r="AO3509" s="11"/>
    </row>
    <row r="3510" spans="1:253" s="29" customFormat="1" ht="16.5" customHeight="1">
      <c r="A3510" s="30" t="s">
        <v>2477</v>
      </c>
      <c r="B3510" s="30"/>
      <c r="C3510" s="30"/>
      <c r="D3510" s="30"/>
      <c r="E3510" s="90" t="s">
        <v>183</v>
      </c>
      <c r="F3510" s="90" t="s">
        <v>155</v>
      </c>
      <c r="G3510" s="90" t="s">
        <v>2480</v>
      </c>
      <c r="H3510" s="91">
        <v>2021</v>
      </c>
      <c r="I3510" s="92">
        <v>1</v>
      </c>
      <c r="J3510" s="92">
        <v>0</v>
      </c>
      <c r="K3510" s="92">
        <v>0</v>
      </c>
      <c r="L3510" s="93" t="s">
        <v>2481</v>
      </c>
      <c r="M3510" s="98" t="s">
        <v>2477</v>
      </c>
      <c r="N3510" s="93" t="s">
        <v>75</v>
      </c>
      <c r="O3510" s="94">
        <v>1765</v>
      </c>
      <c r="P3510" s="94">
        <v>6360</v>
      </c>
      <c r="Q3510" s="94">
        <v>0</v>
      </c>
      <c r="R3510" s="95" t="s">
        <v>33</v>
      </c>
      <c r="S3510" s="96" t="s">
        <v>89</v>
      </c>
      <c r="T3510" s="96">
        <v>110</v>
      </c>
      <c r="U3510" s="96">
        <v>6.3</v>
      </c>
      <c r="V3510" s="96">
        <v>0</v>
      </c>
      <c r="W3510" s="97">
        <v>0.69299999999999995</v>
      </c>
      <c r="X3510" s="21">
        <v>1223.145</v>
      </c>
      <c r="Y3510" s="78" t="s">
        <v>33</v>
      </c>
      <c r="Z3510" s="79"/>
      <c r="AA3510" s="79"/>
      <c r="AB3510" s="79"/>
      <c r="AC3510" s="79"/>
      <c r="AD3510" s="25"/>
      <c r="AE3510" s="26"/>
      <c r="AF3510" s="27"/>
      <c r="AG3510" s="11"/>
      <c r="AH3510" s="11"/>
      <c r="AI3510" s="11"/>
      <c r="AJ3510" s="11"/>
      <c r="AK3510" s="11"/>
      <c r="AL3510" s="11"/>
      <c r="AM3510" s="11"/>
      <c r="AN3510" s="11"/>
      <c r="AO3510" s="11"/>
    </row>
    <row r="3511" spans="1:253" s="29" customFormat="1" ht="16.5" customHeight="1">
      <c r="A3511" s="30" t="s">
        <v>2477</v>
      </c>
      <c r="B3511" s="30"/>
      <c r="C3511" s="30"/>
      <c r="D3511" s="30"/>
      <c r="E3511" s="90" t="s">
        <v>79</v>
      </c>
      <c r="F3511" s="90" t="s">
        <v>36</v>
      </c>
      <c r="G3511" s="90" t="s">
        <v>7860</v>
      </c>
      <c r="H3511" s="91">
        <v>2013</v>
      </c>
      <c r="I3511" s="92">
        <v>1</v>
      </c>
      <c r="J3511" s="92">
        <v>0</v>
      </c>
      <c r="K3511" s="92">
        <v>0</v>
      </c>
      <c r="L3511" s="93" t="s">
        <v>2479</v>
      </c>
      <c r="M3511" s="93" t="s">
        <v>2477</v>
      </c>
      <c r="N3511" s="81" t="s">
        <v>75</v>
      </c>
      <c r="O3511" s="94">
        <v>1765</v>
      </c>
      <c r="P3511" s="94">
        <v>0</v>
      </c>
      <c r="Q3511" s="94">
        <v>0</v>
      </c>
      <c r="R3511" s="95" t="s">
        <v>33</v>
      </c>
      <c r="S3511" s="96">
        <v>60</v>
      </c>
      <c r="T3511" s="96">
        <v>110</v>
      </c>
      <c r="U3511" s="96">
        <v>7</v>
      </c>
      <c r="V3511" s="96">
        <v>0</v>
      </c>
      <c r="W3511" s="97">
        <v>0.77</v>
      </c>
      <c r="X3511" s="21">
        <v>1359.05</v>
      </c>
      <c r="Y3511" s="78" t="s">
        <v>33</v>
      </c>
      <c r="Z3511" s="79"/>
      <c r="AA3511" s="79"/>
      <c r="AB3511" s="79"/>
      <c r="AC3511" s="79"/>
      <c r="AD3511" s="25"/>
      <c r="AE3511" s="26"/>
      <c r="AF3511" s="27"/>
      <c r="AG3511" s="11"/>
      <c r="AH3511" s="11"/>
      <c r="AI3511" s="11"/>
      <c r="AJ3511" s="11"/>
      <c r="AK3511" s="11"/>
      <c r="AL3511" s="11"/>
      <c r="AM3511" s="11"/>
      <c r="AN3511" s="11"/>
      <c r="AO3511" s="11"/>
    </row>
    <row r="3512" spans="1:253" s="29" customFormat="1" ht="16.5" customHeight="1">
      <c r="A3512" s="30" t="s">
        <v>2477</v>
      </c>
      <c r="B3512" s="30"/>
      <c r="C3512" s="30"/>
      <c r="D3512" s="30"/>
      <c r="E3512" s="90" t="s">
        <v>79</v>
      </c>
      <c r="F3512" s="90" t="s">
        <v>36</v>
      </c>
      <c r="G3512" s="90" t="s">
        <v>97</v>
      </c>
      <c r="H3512" s="91">
        <v>2016</v>
      </c>
      <c r="I3512" s="92">
        <v>2</v>
      </c>
      <c r="J3512" s="92">
        <v>0</v>
      </c>
      <c r="K3512" s="92">
        <v>0</v>
      </c>
      <c r="L3512" s="93" t="s">
        <v>2479</v>
      </c>
      <c r="M3512" s="93" t="s">
        <v>2477</v>
      </c>
      <c r="N3512" s="98" t="s">
        <v>75</v>
      </c>
      <c r="O3512" s="94">
        <v>1765</v>
      </c>
      <c r="P3512" s="94">
        <v>0</v>
      </c>
      <c r="Q3512" s="94">
        <v>0</v>
      </c>
      <c r="R3512" s="100" t="s">
        <v>33</v>
      </c>
      <c r="S3512" s="96">
        <v>60</v>
      </c>
      <c r="T3512" s="96">
        <v>110</v>
      </c>
      <c r="U3512" s="101">
        <v>7</v>
      </c>
      <c r="V3512" s="96">
        <v>0</v>
      </c>
      <c r="W3512" s="97">
        <v>0.77</v>
      </c>
      <c r="X3512" s="21">
        <v>2718.1</v>
      </c>
      <c r="Y3512" s="78" t="s">
        <v>33</v>
      </c>
      <c r="Z3512" s="79"/>
      <c r="AA3512" s="79"/>
      <c r="AB3512" s="79"/>
      <c r="AC3512" s="79"/>
      <c r="AD3512" s="25"/>
      <c r="AE3512" s="26"/>
      <c r="AF3512" s="27"/>
      <c r="AG3512" s="11"/>
      <c r="AH3512" s="11"/>
      <c r="AI3512" s="11"/>
      <c r="AJ3512" s="11"/>
      <c r="AK3512" s="11"/>
      <c r="AL3512" s="11"/>
      <c r="AM3512" s="11"/>
      <c r="AN3512" s="11"/>
      <c r="AO3512" s="11"/>
    </row>
    <row r="3513" spans="1:253" s="29" customFormat="1" ht="16.5" customHeight="1">
      <c r="A3513" s="30" t="s">
        <v>2477</v>
      </c>
      <c r="B3513" s="30"/>
      <c r="C3513" s="30"/>
      <c r="D3513" s="30"/>
      <c r="E3513" s="90" t="s">
        <v>741</v>
      </c>
      <c r="F3513" s="90" t="s">
        <v>380</v>
      </c>
      <c r="G3513" s="90" t="s">
        <v>7865</v>
      </c>
      <c r="H3513" s="91">
        <v>2017</v>
      </c>
      <c r="I3513" s="92">
        <v>2</v>
      </c>
      <c r="J3513" s="92">
        <v>0</v>
      </c>
      <c r="K3513" s="92">
        <v>0</v>
      </c>
      <c r="L3513" s="93" t="s">
        <v>2479</v>
      </c>
      <c r="M3513" s="98" t="s">
        <v>2477</v>
      </c>
      <c r="N3513" s="99" t="s">
        <v>75</v>
      </c>
      <c r="O3513" s="94">
        <v>1125</v>
      </c>
      <c r="P3513" s="94">
        <v>0</v>
      </c>
      <c r="Q3513" s="94">
        <v>0</v>
      </c>
      <c r="R3513" s="95" t="s">
        <v>33</v>
      </c>
      <c r="S3513" s="96">
        <v>60</v>
      </c>
      <c r="T3513" s="96">
        <v>220</v>
      </c>
      <c r="U3513" s="96">
        <v>9.1454545454545446</v>
      </c>
      <c r="V3513" s="96">
        <v>0</v>
      </c>
      <c r="W3513" s="97">
        <v>2.012</v>
      </c>
      <c r="X3513" s="21">
        <v>4527</v>
      </c>
      <c r="Y3513" s="78" t="s">
        <v>33</v>
      </c>
      <c r="Z3513" s="79"/>
      <c r="AA3513" s="79"/>
      <c r="AB3513" s="79"/>
      <c r="AC3513" s="79"/>
      <c r="AD3513" s="25"/>
      <c r="AE3513" s="26"/>
      <c r="AF3513" s="27"/>
      <c r="AG3513" s="11"/>
      <c r="AH3513" s="11"/>
      <c r="AI3513" s="11"/>
      <c r="AJ3513" s="11"/>
      <c r="AK3513" s="11"/>
      <c r="AL3513" s="11"/>
      <c r="AM3513" s="11"/>
      <c r="AN3513" s="11"/>
      <c r="AO3513" s="11"/>
    </row>
    <row r="3514" spans="1:253" s="29" customFormat="1" ht="16.5" customHeight="1">
      <c r="A3514" s="83" t="s">
        <v>7968</v>
      </c>
      <c r="B3514" s="13"/>
      <c r="C3514" s="189"/>
      <c r="D3514" s="83"/>
      <c r="E3514" s="14" t="s">
        <v>72</v>
      </c>
      <c r="F3514" s="14" t="s">
        <v>38</v>
      </c>
      <c r="G3514" s="14" t="s">
        <v>73</v>
      </c>
      <c r="H3514" s="15">
        <v>2009</v>
      </c>
      <c r="I3514" s="15">
        <v>104</v>
      </c>
      <c r="J3514" s="15">
        <v>0</v>
      </c>
      <c r="K3514" s="15">
        <v>0</v>
      </c>
      <c r="L3514" s="16" t="s">
        <v>3655</v>
      </c>
      <c r="M3514" s="134" t="s">
        <v>3655</v>
      </c>
      <c r="N3514" s="16" t="s">
        <v>412</v>
      </c>
      <c r="O3514" s="17">
        <v>2304</v>
      </c>
      <c r="P3514" s="17">
        <f t="shared" ref="P3514:P3577" si="27">8760-O3514</f>
        <v>6456</v>
      </c>
      <c r="Q3514" s="17">
        <v>5</v>
      </c>
      <c r="R3514" s="133" t="s">
        <v>33</v>
      </c>
      <c r="S3514" s="19">
        <v>60</v>
      </c>
      <c r="T3514" s="19">
        <v>220</v>
      </c>
      <c r="U3514" s="19">
        <v>0.25454545454545452</v>
      </c>
      <c r="V3514" s="19">
        <v>0</v>
      </c>
      <c r="W3514" s="20">
        <v>5.6000000000000001E-2</v>
      </c>
      <c r="X3514" s="21">
        <v>147.10079999999999</v>
      </c>
      <c r="Y3514" s="22" t="s">
        <v>33</v>
      </c>
      <c r="Z3514" s="86" t="s">
        <v>62</v>
      </c>
      <c r="AA3514" s="24"/>
      <c r="AB3514" s="14"/>
      <c r="AC3514" s="14"/>
      <c r="AD3514" s="25"/>
      <c r="AE3514" s="26"/>
      <c r="AF3514" s="27"/>
      <c r="AG3514" s="11"/>
      <c r="AH3514" s="11"/>
      <c r="AI3514" s="11"/>
      <c r="AJ3514" s="11"/>
      <c r="AK3514" s="11"/>
      <c r="AL3514" s="11"/>
      <c r="AM3514" s="11"/>
      <c r="AN3514" s="11"/>
      <c r="AO3514" s="11"/>
    </row>
    <row r="3515" spans="1:253" s="29" customFormat="1" ht="16.5" customHeight="1">
      <c r="A3515" s="83" t="s">
        <v>7968</v>
      </c>
      <c r="B3515" s="13"/>
      <c r="C3515" s="189"/>
      <c r="D3515" s="83"/>
      <c r="E3515" s="14" t="s">
        <v>498</v>
      </c>
      <c r="F3515" s="14" t="s">
        <v>151</v>
      </c>
      <c r="G3515" s="14" t="s">
        <v>3687</v>
      </c>
      <c r="H3515" s="15">
        <v>2013</v>
      </c>
      <c r="I3515" s="15">
        <v>1</v>
      </c>
      <c r="J3515" s="15">
        <v>0</v>
      </c>
      <c r="K3515" s="15">
        <v>0</v>
      </c>
      <c r="L3515" s="16" t="s">
        <v>3666</v>
      </c>
      <c r="M3515" s="134" t="s">
        <v>3667</v>
      </c>
      <c r="N3515" s="16" t="s">
        <v>412</v>
      </c>
      <c r="O3515" s="17">
        <v>2794</v>
      </c>
      <c r="P3515" s="17">
        <f t="shared" si="27"/>
        <v>5966</v>
      </c>
      <c r="Q3515" s="17">
        <v>5</v>
      </c>
      <c r="R3515" s="133" t="s">
        <v>33</v>
      </c>
      <c r="S3515" s="19" t="s">
        <v>3675</v>
      </c>
      <c r="T3515" s="19">
        <v>110</v>
      </c>
      <c r="U3515" s="19">
        <v>3.6363636363636362E-2</v>
      </c>
      <c r="V3515" s="19">
        <v>0</v>
      </c>
      <c r="W3515" s="20">
        <v>4.0000000000000001E-3</v>
      </c>
      <c r="X3515" s="21">
        <v>12.369199999999999</v>
      </c>
      <c r="Y3515" s="22" t="s">
        <v>33</v>
      </c>
      <c r="Z3515" s="86" t="s">
        <v>62</v>
      </c>
      <c r="AA3515" s="24"/>
      <c r="AB3515" s="14"/>
      <c r="AC3515" s="14"/>
      <c r="AD3515" s="25"/>
      <c r="AE3515" s="26"/>
      <c r="AF3515" s="27"/>
      <c r="AG3515" s="28"/>
      <c r="AH3515" s="28"/>
      <c r="AI3515" s="28"/>
      <c r="AJ3515" s="28"/>
      <c r="AK3515" s="28"/>
      <c r="AL3515" s="28"/>
      <c r="AM3515" s="28"/>
      <c r="AN3515" s="28"/>
      <c r="AO3515" s="28"/>
    </row>
    <row r="3516" spans="1:253" s="29" customFormat="1" ht="16.5" customHeight="1">
      <c r="A3516" s="83" t="s">
        <v>7968</v>
      </c>
      <c r="B3516" s="13"/>
      <c r="C3516" s="189"/>
      <c r="D3516" s="83"/>
      <c r="E3516" s="14" t="s">
        <v>914</v>
      </c>
      <c r="F3516" s="14" t="s">
        <v>4485</v>
      </c>
      <c r="G3516" s="14" t="s">
        <v>4485</v>
      </c>
      <c r="H3516" s="15">
        <v>2024</v>
      </c>
      <c r="I3516" s="15">
        <v>1</v>
      </c>
      <c r="J3516" s="15">
        <v>0</v>
      </c>
      <c r="K3516" s="15">
        <v>0</v>
      </c>
      <c r="L3516" s="16" t="s">
        <v>3576</v>
      </c>
      <c r="M3516" s="134" t="s">
        <v>7973</v>
      </c>
      <c r="N3516" s="16" t="s">
        <v>6937</v>
      </c>
      <c r="O3516" s="17">
        <v>352</v>
      </c>
      <c r="P3516" s="17">
        <f t="shared" si="27"/>
        <v>8408</v>
      </c>
      <c r="Q3516" s="17">
        <v>5</v>
      </c>
      <c r="R3516" s="133" t="s">
        <v>33</v>
      </c>
      <c r="S3516" s="19">
        <v>60</v>
      </c>
      <c r="T3516" s="19">
        <v>110</v>
      </c>
      <c r="U3516" s="19">
        <v>0.4</v>
      </c>
      <c r="V3516" s="19">
        <v>0</v>
      </c>
      <c r="W3516" s="20">
        <v>4.4999999999999998E-2</v>
      </c>
      <c r="X3516" s="21">
        <v>34.758000000000003</v>
      </c>
      <c r="Y3516" s="22" t="s">
        <v>33</v>
      </c>
      <c r="Z3516" s="86" t="s">
        <v>62</v>
      </c>
      <c r="AA3516" s="24"/>
      <c r="AB3516" s="14"/>
      <c r="AC3516" s="14"/>
      <c r="AD3516" s="25"/>
      <c r="AE3516" s="26"/>
      <c r="AF3516" s="27"/>
      <c r="AG3516" s="11"/>
      <c r="AH3516" s="11"/>
      <c r="AI3516" s="11"/>
      <c r="AJ3516" s="11"/>
      <c r="AK3516" s="11"/>
      <c r="AL3516" s="11"/>
      <c r="AM3516" s="11"/>
      <c r="AN3516" s="11"/>
      <c r="AO3516" s="11"/>
    </row>
    <row r="3517" spans="1:253" ht="16.5" customHeight="1">
      <c r="A3517" s="89" t="s">
        <v>7968</v>
      </c>
      <c r="B3517" s="13"/>
      <c r="C3517" s="189"/>
      <c r="D3517" s="89"/>
      <c r="E3517" s="14" t="s">
        <v>7980</v>
      </c>
      <c r="F3517" s="14" t="s">
        <v>5963</v>
      </c>
      <c r="G3517" s="14" t="s">
        <v>7981</v>
      </c>
      <c r="H3517" s="15">
        <v>2018</v>
      </c>
      <c r="I3517" s="15">
        <v>1</v>
      </c>
      <c r="J3517" s="15">
        <v>0</v>
      </c>
      <c r="K3517" s="15">
        <v>0</v>
      </c>
      <c r="L3517" s="16" t="s">
        <v>3576</v>
      </c>
      <c r="M3517" s="134" t="s">
        <v>7973</v>
      </c>
      <c r="N3517" s="16" t="s">
        <v>412</v>
      </c>
      <c r="O3517" s="17">
        <v>2628</v>
      </c>
      <c r="P3517" s="17">
        <f t="shared" si="27"/>
        <v>6132</v>
      </c>
      <c r="Q3517" s="17">
        <v>5</v>
      </c>
      <c r="R3517" s="133" t="s">
        <v>33</v>
      </c>
      <c r="S3517" s="19" t="s">
        <v>89</v>
      </c>
      <c r="T3517" s="19">
        <v>110</v>
      </c>
      <c r="U3517" s="19">
        <v>1.6</v>
      </c>
      <c r="V3517" s="19">
        <v>0</v>
      </c>
      <c r="W3517" s="20">
        <v>1.7000000000000001E-2</v>
      </c>
      <c r="X3517" s="21">
        <v>49.888200000000005</v>
      </c>
      <c r="Y3517" s="22" t="s">
        <v>33</v>
      </c>
      <c r="Z3517" s="86" t="s">
        <v>62</v>
      </c>
      <c r="AA3517" s="24"/>
      <c r="AB3517" s="14"/>
      <c r="AC3517" s="14"/>
      <c r="AD3517" s="25"/>
      <c r="AE3517" s="26"/>
      <c r="AF3517" s="27"/>
      <c r="AG3517" s="31"/>
      <c r="AH3517" s="32"/>
      <c r="AI3517" s="32"/>
      <c r="AJ3517" s="32"/>
      <c r="AK3517" s="32"/>
      <c r="AL3517" s="32"/>
      <c r="AM3517" s="32"/>
      <c r="AN3517" s="32"/>
      <c r="AO3517" s="32"/>
      <c r="AP3517" s="329"/>
      <c r="AQ3517" s="329" t="s">
        <v>44</v>
      </c>
      <c r="AR3517" s="17">
        <v>1680</v>
      </c>
      <c r="AS3517" s="17">
        <v>5880</v>
      </c>
      <c r="AT3517" s="17">
        <v>5</v>
      </c>
      <c r="AU3517" s="18" t="s">
        <v>33</v>
      </c>
      <c r="AV3517" s="330">
        <v>60</v>
      </c>
      <c r="AW3517" s="330">
        <v>110</v>
      </c>
      <c r="AX3517" s="330">
        <v>13.636363636363637</v>
      </c>
      <c r="AY3517" s="330">
        <v>0</v>
      </c>
      <c r="AZ3517" s="331">
        <v>1.5</v>
      </c>
      <c r="BA3517" s="332">
        <v>8883</v>
      </c>
      <c r="BB3517" s="333" t="s">
        <v>33</v>
      </c>
      <c r="BC3517" s="334" t="s">
        <v>5838</v>
      </c>
      <c r="BD3517" s="335" t="s">
        <v>67</v>
      </c>
      <c r="BE3517" s="336" t="s">
        <v>67</v>
      </c>
      <c r="BF3517" s="336" t="s">
        <v>67</v>
      </c>
      <c r="BG3517" s="84"/>
      <c r="BH3517" s="337"/>
      <c r="BI3517" s="338"/>
      <c r="BJ3517" s="12" t="s">
        <v>4537</v>
      </c>
      <c r="BK3517" s="13" t="s">
        <v>4538</v>
      </c>
      <c r="BL3517" s="13" t="s">
        <v>4539</v>
      </c>
      <c r="BM3517" s="12" t="s">
        <v>4540</v>
      </c>
      <c r="BN3517" s="336" t="s">
        <v>4541</v>
      </c>
      <c r="BO3517" s="336" t="s">
        <v>4542</v>
      </c>
      <c r="BP3517" s="336" t="s">
        <v>4543</v>
      </c>
      <c r="BQ3517" s="339" t="s">
        <v>1427</v>
      </c>
      <c r="BR3517" s="339">
        <v>3</v>
      </c>
      <c r="BS3517" s="339">
        <v>0</v>
      </c>
      <c r="BT3517" s="339">
        <v>0</v>
      </c>
      <c r="BU3517" s="329" t="s">
        <v>4544</v>
      </c>
      <c r="BV3517" s="329"/>
      <c r="BW3517" s="329" t="s">
        <v>44</v>
      </c>
      <c r="BX3517" s="17">
        <v>1680</v>
      </c>
      <c r="BY3517" s="17">
        <v>5880</v>
      </c>
      <c r="BZ3517" s="17">
        <v>5</v>
      </c>
      <c r="CA3517" s="18" t="s">
        <v>33</v>
      </c>
      <c r="CB3517" s="330">
        <v>60</v>
      </c>
      <c r="CC3517" s="330">
        <v>110</v>
      </c>
      <c r="CD3517" s="330">
        <v>13.636363636363637</v>
      </c>
      <c r="CE3517" s="330">
        <v>0</v>
      </c>
      <c r="CF3517" s="331">
        <v>1.5</v>
      </c>
      <c r="CG3517" s="332">
        <v>8883</v>
      </c>
      <c r="CH3517" s="333" t="s">
        <v>33</v>
      </c>
      <c r="CI3517" s="334" t="s">
        <v>5838</v>
      </c>
      <c r="CJ3517" s="335" t="s">
        <v>67</v>
      </c>
      <c r="CK3517" s="336" t="s">
        <v>67</v>
      </c>
      <c r="CL3517" s="336" t="s">
        <v>67</v>
      </c>
      <c r="CM3517" s="84"/>
      <c r="CN3517" s="337"/>
      <c r="CO3517" s="338"/>
      <c r="CP3517" s="12" t="s">
        <v>4537</v>
      </c>
      <c r="CQ3517" s="13" t="s">
        <v>4538</v>
      </c>
      <c r="CR3517" s="13" t="s">
        <v>4539</v>
      </c>
      <c r="CS3517" s="12" t="s">
        <v>4540</v>
      </c>
      <c r="CT3517" s="336" t="s">
        <v>4541</v>
      </c>
      <c r="CU3517" s="336" t="s">
        <v>4542</v>
      </c>
      <c r="CV3517" s="336" t="s">
        <v>4543</v>
      </c>
      <c r="CW3517" s="339" t="s">
        <v>1427</v>
      </c>
      <c r="CX3517" s="339">
        <v>3</v>
      </c>
      <c r="CY3517" s="339">
        <v>0</v>
      </c>
      <c r="CZ3517" s="339">
        <v>0</v>
      </c>
      <c r="DA3517" s="329" t="s">
        <v>4544</v>
      </c>
      <c r="DB3517" s="329"/>
      <c r="DC3517" s="329" t="s">
        <v>44</v>
      </c>
      <c r="DD3517" s="17">
        <v>1680</v>
      </c>
      <c r="DE3517" s="17">
        <v>5880</v>
      </c>
      <c r="DF3517" s="17">
        <v>5</v>
      </c>
      <c r="DG3517" s="18" t="s">
        <v>33</v>
      </c>
      <c r="DH3517" s="330">
        <v>60</v>
      </c>
      <c r="DI3517" s="330">
        <v>110</v>
      </c>
      <c r="DJ3517" s="330">
        <v>13.636363636363637</v>
      </c>
      <c r="DK3517" s="330">
        <v>0</v>
      </c>
      <c r="DL3517" s="331">
        <v>1.5</v>
      </c>
      <c r="DM3517" s="332">
        <v>8883</v>
      </c>
      <c r="DN3517" s="333" t="s">
        <v>33</v>
      </c>
      <c r="DO3517" s="334" t="s">
        <v>5838</v>
      </c>
      <c r="DP3517" s="335" t="s">
        <v>67</v>
      </c>
      <c r="DQ3517" s="336" t="s">
        <v>67</v>
      </c>
      <c r="DR3517" s="336" t="s">
        <v>67</v>
      </c>
      <c r="DS3517" s="84"/>
      <c r="DT3517" s="337"/>
      <c r="DU3517" s="338"/>
      <c r="DV3517" s="12" t="s">
        <v>4537</v>
      </c>
      <c r="DW3517" s="13" t="s">
        <v>4538</v>
      </c>
      <c r="DX3517" s="13" t="s">
        <v>4539</v>
      </c>
      <c r="DY3517" s="12" t="s">
        <v>4540</v>
      </c>
      <c r="DZ3517" s="336" t="s">
        <v>4541</v>
      </c>
      <c r="EA3517" s="336" t="s">
        <v>4542</v>
      </c>
      <c r="EB3517" s="336" t="s">
        <v>4543</v>
      </c>
      <c r="EC3517" s="339" t="s">
        <v>1427</v>
      </c>
      <c r="ED3517" s="339">
        <v>3</v>
      </c>
      <c r="EE3517" s="339">
        <v>0</v>
      </c>
      <c r="EF3517" s="339">
        <v>0</v>
      </c>
      <c r="EG3517" s="329" t="s">
        <v>4544</v>
      </c>
      <c r="EH3517" s="329"/>
      <c r="EI3517" s="329" t="s">
        <v>44</v>
      </c>
      <c r="EJ3517" s="17">
        <v>1680</v>
      </c>
      <c r="EK3517" s="17">
        <v>5880</v>
      </c>
      <c r="EL3517" s="17">
        <v>5</v>
      </c>
      <c r="EM3517" s="18" t="s">
        <v>33</v>
      </c>
      <c r="EN3517" s="330">
        <v>60</v>
      </c>
      <c r="EO3517" s="330">
        <v>110</v>
      </c>
      <c r="EP3517" s="330">
        <v>13.636363636363637</v>
      </c>
      <c r="EQ3517" s="330">
        <v>0</v>
      </c>
      <c r="ER3517" s="331">
        <v>1.5</v>
      </c>
      <c r="ES3517" s="332">
        <v>8883</v>
      </c>
      <c r="ET3517" s="333" t="s">
        <v>33</v>
      </c>
      <c r="EU3517" s="334" t="s">
        <v>5838</v>
      </c>
      <c r="EV3517" s="335" t="s">
        <v>67</v>
      </c>
      <c r="EW3517" s="336" t="s">
        <v>67</v>
      </c>
      <c r="EX3517" s="336" t="s">
        <v>67</v>
      </c>
      <c r="EY3517" s="84"/>
      <c r="EZ3517" s="337"/>
      <c r="FA3517" s="338"/>
      <c r="FB3517" s="12" t="s">
        <v>4537</v>
      </c>
      <c r="FC3517" s="13" t="s">
        <v>4538</v>
      </c>
      <c r="FD3517" s="13" t="s">
        <v>4539</v>
      </c>
      <c r="FE3517" s="12" t="s">
        <v>4540</v>
      </c>
      <c r="FF3517" s="336" t="s">
        <v>4541</v>
      </c>
      <c r="FG3517" s="336" t="s">
        <v>4542</v>
      </c>
      <c r="FH3517" s="336" t="s">
        <v>4543</v>
      </c>
      <c r="FI3517" s="339" t="s">
        <v>1427</v>
      </c>
      <c r="FJ3517" s="339">
        <v>3</v>
      </c>
      <c r="FK3517" s="339">
        <v>0</v>
      </c>
      <c r="FL3517" s="339">
        <v>0</v>
      </c>
      <c r="FM3517" s="329" t="s">
        <v>4544</v>
      </c>
      <c r="FN3517" s="329"/>
      <c r="FO3517" s="329" t="s">
        <v>44</v>
      </c>
      <c r="FP3517" s="17">
        <v>1680</v>
      </c>
      <c r="FQ3517" s="17">
        <v>5880</v>
      </c>
      <c r="FR3517" s="17">
        <v>5</v>
      </c>
      <c r="FS3517" s="18" t="s">
        <v>33</v>
      </c>
      <c r="FT3517" s="330">
        <v>60</v>
      </c>
      <c r="FU3517" s="330">
        <v>110</v>
      </c>
      <c r="FV3517" s="330">
        <v>13.636363636363637</v>
      </c>
      <c r="FW3517" s="330">
        <v>0</v>
      </c>
      <c r="FX3517" s="331">
        <v>1.5</v>
      </c>
      <c r="FY3517" s="332">
        <v>8883</v>
      </c>
      <c r="FZ3517" s="333" t="s">
        <v>33</v>
      </c>
      <c r="GA3517" s="334" t="s">
        <v>5838</v>
      </c>
      <c r="GB3517" s="335" t="s">
        <v>67</v>
      </c>
      <c r="GC3517" s="336" t="s">
        <v>67</v>
      </c>
      <c r="GD3517" s="336" t="s">
        <v>67</v>
      </c>
      <c r="GE3517" s="84"/>
      <c r="GF3517" s="337"/>
      <c r="GG3517" s="338"/>
      <c r="GH3517" s="12" t="s">
        <v>4537</v>
      </c>
      <c r="GI3517" s="13" t="s">
        <v>4538</v>
      </c>
      <c r="GJ3517" s="13" t="s">
        <v>4539</v>
      </c>
      <c r="GK3517" s="12" t="s">
        <v>4540</v>
      </c>
      <c r="GL3517" s="336" t="s">
        <v>4541</v>
      </c>
      <c r="GM3517" s="336" t="s">
        <v>4542</v>
      </c>
      <c r="GN3517" s="336" t="s">
        <v>4543</v>
      </c>
      <c r="GO3517" s="339" t="s">
        <v>1427</v>
      </c>
      <c r="GP3517" s="339">
        <v>3</v>
      </c>
      <c r="GQ3517" s="339">
        <v>0</v>
      </c>
      <c r="GR3517" s="339">
        <v>0</v>
      </c>
      <c r="GS3517" s="329" t="s">
        <v>4544</v>
      </c>
      <c r="GT3517" s="329"/>
      <c r="GU3517" s="329" t="s">
        <v>44</v>
      </c>
      <c r="GV3517" s="17">
        <v>1680</v>
      </c>
      <c r="GW3517" s="17">
        <v>5880</v>
      </c>
      <c r="GX3517" s="17">
        <v>5</v>
      </c>
      <c r="GY3517" s="18" t="s">
        <v>33</v>
      </c>
      <c r="GZ3517" s="330">
        <v>60</v>
      </c>
      <c r="HA3517" s="330">
        <v>110</v>
      </c>
      <c r="HB3517" s="330">
        <v>13.636363636363637</v>
      </c>
      <c r="HC3517" s="330">
        <v>0</v>
      </c>
      <c r="HD3517" s="331">
        <v>1.5</v>
      </c>
      <c r="HE3517" s="332">
        <v>8883</v>
      </c>
      <c r="HF3517" s="333" t="s">
        <v>33</v>
      </c>
      <c r="HG3517" s="334" t="s">
        <v>5838</v>
      </c>
      <c r="HH3517" s="335" t="s">
        <v>67</v>
      </c>
      <c r="HI3517" s="336" t="s">
        <v>67</v>
      </c>
      <c r="HJ3517" s="336" t="s">
        <v>67</v>
      </c>
      <c r="HK3517" s="84"/>
      <c r="HL3517" s="337"/>
      <c r="HM3517" s="338"/>
      <c r="HN3517" s="12" t="s">
        <v>4537</v>
      </c>
      <c r="HO3517" s="13" t="s">
        <v>4538</v>
      </c>
      <c r="HP3517" s="13" t="s">
        <v>4539</v>
      </c>
      <c r="HQ3517" s="12" t="s">
        <v>4540</v>
      </c>
      <c r="HR3517" s="336" t="s">
        <v>4541</v>
      </c>
      <c r="HS3517" s="336" t="s">
        <v>4542</v>
      </c>
      <c r="HT3517" s="336" t="s">
        <v>4543</v>
      </c>
      <c r="HU3517" s="339" t="s">
        <v>1427</v>
      </c>
      <c r="HV3517" s="339">
        <v>3</v>
      </c>
      <c r="HW3517" s="339">
        <v>0</v>
      </c>
      <c r="HX3517" s="339">
        <v>0</v>
      </c>
      <c r="HY3517" s="329" t="s">
        <v>4544</v>
      </c>
      <c r="HZ3517" s="329"/>
      <c r="IA3517" s="329" t="s">
        <v>44</v>
      </c>
      <c r="IB3517" s="17">
        <v>1680</v>
      </c>
      <c r="IC3517" s="17">
        <v>5880</v>
      </c>
      <c r="ID3517" s="17">
        <v>5</v>
      </c>
      <c r="IE3517" s="18" t="s">
        <v>33</v>
      </c>
      <c r="IF3517" s="330">
        <v>60</v>
      </c>
      <c r="IG3517" s="330">
        <v>110</v>
      </c>
      <c r="IH3517" s="330">
        <v>13.636363636363637</v>
      </c>
      <c r="II3517" s="330">
        <v>0</v>
      </c>
      <c r="IJ3517" s="331">
        <v>1.5</v>
      </c>
      <c r="IK3517" s="332">
        <v>8883</v>
      </c>
      <c r="IL3517" s="333" t="s">
        <v>33</v>
      </c>
      <c r="IM3517" s="334" t="s">
        <v>5838</v>
      </c>
      <c r="IN3517" s="335" t="s">
        <v>67</v>
      </c>
      <c r="IO3517" s="336" t="s">
        <v>67</v>
      </c>
      <c r="IP3517" s="336" t="s">
        <v>67</v>
      </c>
      <c r="IQ3517" s="84"/>
      <c r="IR3517" s="337"/>
      <c r="IS3517" s="338"/>
    </row>
    <row r="3518" spans="1:253" ht="16.5" customHeight="1">
      <c r="A3518" s="89" t="s">
        <v>7968</v>
      </c>
      <c r="B3518" s="13"/>
      <c r="C3518" s="189"/>
      <c r="D3518" s="89"/>
      <c r="E3518" s="14" t="s">
        <v>810</v>
      </c>
      <c r="F3518" s="14" t="s">
        <v>7982</v>
      </c>
      <c r="G3518" s="14" t="s">
        <v>6068</v>
      </c>
      <c r="H3518" s="15">
        <v>2018</v>
      </c>
      <c r="I3518" s="15">
        <v>1</v>
      </c>
      <c r="J3518" s="15">
        <v>0</v>
      </c>
      <c r="K3518" s="15">
        <v>0</v>
      </c>
      <c r="L3518" s="16" t="s">
        <v>3576</v>
      </c>
      <c r="M3518" s="134" t="s">
        <v>7973</v>
      </c>
      <c r="N3518" s="16" t="s">
        <v>412</v>
      </c>
      <c r="O3518" s="17">
        <v>720</v>
      </c>
      <c r="P3518" s="17">
        <f t="shared" si="27"/>
        <v>8040</v>
      </c>
      <c r="Q3518" s="17">
        <v>5</v>
      </c>
      <c r="R3518" s="133" t="s">
        <v>33</v>
      </c>
      <c r="S3518" s="19">
        <v>60</v>
      </c>
      <c r="T3518" s="19">
        <v>110</v>
      </c>
      <c r="U3518" s="19">
        <v>0.40909090909090912</v>
      </c>
      <c r="V3518" s="19">
        <v>0</v>
      </c>
      <c r="W3518" s="20">
        <v>4.4999999999999998E-2</v>
      </c>
      <c r="X3518" s="21">
        <v>50.489999999999995</v>
      </c>
      <c r="Y3518" s="22" t="s">
        <v>33</v>
      </c>
      <c r="Z3518" s="86" t="s">
        <v>62</v>
      </c>
      <c r="AA3518" s="24"/>
      <c r="AB3518" s="14"/>
      <c r="AC3518" s="14"/>
      <c r="AD3518" s="25"/>
      <c r="AE3518" s="26"/>
      <c r="AF3518" s="27"/>
      <c r="AG3518" s="31"/>
      <c r="AH3518" s="32"/>
      <c r="AI3518" s="32"/>
      <c r="AJ3518" s="32"/>
      <c r="AK3518" s="32"/>
      <c r="AL3518" s="32"/>
      <c r="AM3518" s="32"/>
      <c r="AN3518" s="32"/>
      <c r="AO3518" s="32"/>
      <c r="AP3518" s="329"/>
      <c r="AQ3518" s="329" t="s">
        <v>44</v>
      </c>
      <c r="AR3518" s="17">
        <v>1680</v>
      </c>
      <c r="AS3518" s="17">
        <v>5880</v>
      </c>
      <c r="AT3518" s="17">
        <v>5</v>
      </c>
      <c r="AU3518" s="18" t="s">
        <v>33</v>
      </c>
      <c r="AV3518" s="330">
        <v>60</v>
      </c>
      <c r="AW3518" s="330">
        <v>110</v>
      </c>
      <c r="AX3518" s="330">
        <v>13.636363636363637</v>
      </c>
      <c r="AY3518" s="330">
        <v>0</v>
      </c>
      <c r="AZ3518" s="331">
        <v>1.5</v>
      </c>
      <c r="BA3518" s="332">
        <v>8883</v>
      </c>
      <c r="BB3518" s="333" t="s">
        <v>33</v>
      </c>
      <c r="BC3518" s="334" t="s">
        <v>5838</v>
      </c>
      <c r="BD3518" s="335" t="s">
        <v>67</v>
      </c>
      <c r="BE3518" s="336" t="s">
        <v>67</v>
      </c>
      <c r="BF3518" s="336" t="s">
        <v>67</v>
      </c>
      <c r="BG3518" s="84"/>
      <c r="BH3518" s="337"/>
      <c r="BI3518" s="338"/>
      <c r="BJ3518" s="12" t="s">
        <v>4537</v>
      </c>
      <c r="BK3518" s="13" t="s">
        <v>4538</v>
      </c>
      <c r="BL3518" s="13" t="s">
        <v>4539</v>
      </c>
      <c r="BM3518" s="12" t="s">
        <v>4540</v>
      </c>
      <c r="BN3518" s="336" t="s">
        <v>4541</v>
      </c>
      <c r="BO3518" s="336" t="s">
        <v>4542</v>
      </c>
      <c r="BP3518" s="336" t="s">
        <v>4543</v>
      </c>
      <c r="BQ3518" s="339" t="s">
        <v>1427</v>
      </c>
      <c r="BR3518" s="339">
        <v>3</v>
      </c>
      <c r="BS3518" s="339">
        <v>0</v>
      </c>
      <c r="BT3518" s="339">
        <v>0</v>
      </c>
      <c r="BU3518" s="329" t="s">
        <v>4544</v>
      </c>
      <c r="BV3518" s="329"/>
      <c r="BW3518" s="329" t="s">
        <v>44</v>
      </c>
      <c r="BX3518" s="17">
        <v>1680</v>
      </c>
      <c r="BY3518" s="17">
        <v>5880</v>
      </c>
      <c r="BZ3518" s="17">
        <v>5</v>
      </c>
      <c r="CA3518" s="18" t="s">
        <v>33</v>
      </c>
      <c r="CB3518" s="330">
        <v>60</v>
      </c>
      <c r="CC3518" s="330">
        <v>110</v>
      </c>
      <c r="CD3518" s="330">
        <v>13.636363636363637</v>
      </c>
      <c r="CE3518" s="330">
        <v>0</v>
      </c>
      <c r="CF3518" s="331">
        <v>1.5</v>
      </c>
      <c r="CG3518" s="332">
        <v>8883</v>
      </c>
      <c r="CH3518" s="333" t="s">
        <v>33</v>
      </c>
      <c r="CI3518" s="334" t="s">
        <v>5838</v>
      </c>
      <c r="CJ3518" s="335" t="s">
        <v>67</v>
      </c>
      <c r="CK3518" s="336" t="s">
        <v>67</v>
      </c>
      <c r="CL3518" s="336" t="s">
        <v>67</v>
      </c>
      <c r="CM3518" s="84"/>
      <c r="CN3518" s="337"/>
      <c r="CO3518" s="338"/>
      <c r="CP3518" s="12" t="s">
        <v>4537</v>
      </c>
      <c r="CQ3518" s="13" t="s">
        <v>4538</v>
      </c>
      <c r="CR3518" s="13" t="s">
        <v>4539</v>
      </c>
      <c r="CS3518" s="12" t="s">
        <v>4540</v>
      </c>
      <c r="CT3518" s="336" t="s">
        <v>4541</v>
      </c>
      <c r="CU3518" s="336" t="s">
        <v>4542</v>
      </c>
      <c r="CV3518" s="336" t="s">
        <v>4543</v>
      </c>
      <c r="CW3518" s="339" t="s">
        <v>1427</v>
      </c>
      <c r="CX3518" s="339">
        <v>3</v>
      </c>
      <c r="CY3518" s="339">
        <v>0</v>
      </c>
      <c r="CZ3518" s="339">
        <v>0</v>
      </c>
      <c r="DA3518" s="329" t="s">
        <v>4544</v>
      </c>
      <c r="DB3518" s="329"/>
      <c r="DC3518" s="329" t="s">
        <v>44</v>
      </c>
      <c r="DD3518" s="17">
        <v>1680</v>
      </c>
      <c r="DE3518" s="17">
        <v>5880</v>
      </c>
      <c r="DF3518" s="17">
        <v>5</v>
      </c>
      <c r="DG3518" s="18" t="s">
        <v>33</v>
      </c>
      <c r="DH3518" s="330">
        <v>60</v>
      </c>
      <c r="DI3518" s="330">
        <v>110</v>
      </c>
      <c r="DJ3518" s="330">
        <v>13.636363636363637</v>
      </c>
      <c r="DK3518" s="330">
        <v>0</v>
      </c>
      <c r="DL3518" s="331">
        <v>1.5</v>
      </c>
      <c r="DM3518" s="332">
        <v>8883</v>
      </c>
      <c r="DN3518" s="333" t="s">
        <v>33</v>
      </c>
      <c r="DO3518" s="334" t="s">
        <v>5838</v>
      </c>
      <c r="DP3518" s="335" t="s">
        <v>67</v>
      </c>
      <c r="DQ3518" s="336" t="s">
        <v>67</v>
      </c>
      <c r="DR3518" s="336" t="s">
        <v>67</v>
      </c>
      <c r="DS3518" s="84"/>
      <c r="DT3518" s="337"/>
      <c r="DU3518" s="338"/>
      <c r="DV3518" s="12" t="s">
        <v>4537</v>
      </c>
      <c r="DW3518" s="13" t="s">
        <v>4538</v>
      </c>
      <c r="DX3518" s="13" t="s">
        <v>4539</v>
      </c>
      <c r="DY3518" s="12" t="s">
        <v>4540</v>
      </c>
      <c r="DZ3518" s="336" t="s">
        <v>4541</v>
      </c>
      <c r="EA3518" s="336" t="s">
        <v>4542</v>
      </c>
      <c r="EB3518" s="336" t="s">
        <v>4543</v>
      </c>
      <c r="EC3518" s="339" t="s">
        <v>1427</v>
      </c>
      <c r="ED3518" s="339">
        <v>3</v>
      </c>
      <c r="EE3518" s="339">
        <v>0</v>
      </c>
      <c r="EF3518" s="339">
        <v>0</v>
      </c>
      <c r="EG3518" s="329" t="s">
        <v>4544</v>
      </c>
      <c r="EH3518" s="329"/>
      <c r="EI3518" s="329" t="s">
        <v>44</v>
      </c>
      <c r="EJ3518" s="17">
        <v>1680</v>
      </c>
      <c r="EK3518" s="17">
        <v>5880</v>
      </c>
      <c r="EL3518" s="17">
        <v>5</v>
      </c>
      <c r="EM3518" s="18" t="s">
        <v>33</v>
      </c>
      <c r="EN3518" s="330">
        <v>60</v>
      </c>
      <c r="EO3518" s="330">
        <v>110</v>
      </c>
      <c r="EP3518" s="330">
        <v>13.636363636363637</v>
      </c>
      <c r="EQ3518" s="330">
        <v>0</v>
      </c>
      <c r="ER3518" s="331">
        <v>1.5</v>
      </c>
      <c r="ES3518" s="332">
        <v>8883</v>
      </c>
      <c r="ET3518" s="333" t="s">
        <v>33</v>
      </c>
      <c r="EU3518" s="334" t="s">
        <v>5838</v>
      </c>
      <c r="EV3518" s="335" t="s">
        <v>67</v>
      </c>
      <c r="EW3518" s="336" t="s">
        <v>67</v>
      </c>
      <c r="EX3518" s="336" t="s">
        <v>67</v>
      </c>
      <c r="EY3518" s="84"/>
      <c r="EZ3518" s="337"/>
      <c r="FA3518" s="338"/>
      <c r="FB3518" s="12" t="s">
        <v>4537</v>
      </c>
      <c r="FC3518" s="13" t="s">
        <v>4538</v>
      </c>
      <c r="FD3518" s="13" t="s">
        <v>4539</v>
      </c>
      <c r="FE3518" s="12" t="s">
        <v>4540</v>
      </c>
      <c r="FF3518" s="336" t="s">
        <v>4541</v>
      </c>
      <c r="FG3518" s="336" t="s">
        <v>4542</v>
      </c>
      <c r="FH3518" s="336" t="s">
        <v>4543</v>
      </c>
      <c r="FI3518" s="339" t="s">
        <v>1427</v>
      </c>
      <c r="FJ3518" s="339">
        <v>3</v>
      </c>
      <c r="FK3518" s="339">
        <v>0</v>
      </c>
      <c r="FL3518" s="339">
        <v>0</v>
      </c>
      <c r="FM3518" s="329" t="s">
        <v>4544</v>
      </c>
      <c r="FN3518" s="329"/>
      <c r="FO3518" s="329" t="s">
        <v>44</v>
      </c>
      <c r="FP3518" s="17">
        <v>1680</v>
      </c>
      <c r="FQ3518" s="17">
        <v>5880</v>
      </c>
      <c r="FR3518" s="17">
        <v>5</v>
      </c>
      <c r="FS3518" s="18" t="s">
        <v>33</v>
      </c>
      <c r="FT3518" s="330">
        <v>60</v>
      </c>
      <c r="FU3518" s="330">
        <v>110</v>
      </c>
      <c r="FV3518" s="330">
        <v>13.636363636363637</v>
      </c>
      <c r="FW3518" s="330">
        <v>0</v>
      </c>
      <c r="FX3518" s="331">
        <v>1.5</v>
      </c>
      <c r="FY3518" s="332">
        <v>8883</v>
      </c>
      <c r="FZ3518" s="333" t="s">
        <v>33</v>
      </c>
      <c r="GA3518" s="334" t="s">
        <v>5838</v>
      </c>
      <c r="GB3518" s="335" t="s">
        <v>67</v>
      </c>
      <c r="GC3518" s="336" t="s">
        <v>67</v>
      </c>
      <c r="GD3518" s="336" t="s">
        <v>67</v>
      </c>
      <c r="GE3518" s="84"/>
      <c r="GF3518" s="337"/>
      <c r="GG3518" s="338"/>
      <c r="GH3518" s="12" t="s">
        <v>4537</v>
      </c>
      <c r="GI3518" s="13" t="s">
        <v>4538</v>
      </c>
      <c r="GJ3518" s="13" t="s">
        <v>4539</v>
      </c>
      <c r="GK3518" s="12" t="s">
        <v>4540</v>
      </c>
      <c r="GL3518" s="336" t="s">
        <v>4541</v>
      </c>
      <c r="GM3518" s="336" t="s">
        <v>4542</v>
      </c>
      <c r="GN3518" s="336" t="s">
        <v>4543</v>
      </c>
      <c r="GO3518" s="339" t="s">
        <v>1427</v>
      </c>
      <c r="GP3518" s="339">
        <v>3</v>
      </c>
      <c r="GQ3518" s="339">
        <v>0</v>
      </c>
      <c r="GR3518" s="339">
        <v>0</v>
      </c>
      <c r="GS3518" s="329" t="s">
        <v>4544</v>
      </c>
      <c r="GT3518" s="329"/>
      <c r="GU3518" s="329" t="s">
        <v>44</v>
      </c>
      <c r="GV3518" s="17">
        <v>1680</v>
      </c>
      <c r="GW3518" s="17">
        <v>5880</v>
      </c>
      <c r="GX3518" s="17">
        <v>5</v>
      </c>
      <c r="GY3518" s="18" t="s">
        <v>33</v>
      </c>
      <c r="GZ3518" s="330">
        <v>60</v>
      </c>
      <c r="HA3518" s="330">
        <v>110</v>
      </c>
      <c r="HB3518" s="330">
        <v>13.636363636363637</v>
      </c>
      <c r="HC3518" s="330">
        <v>0</v>
      </c>
      <c r="HD3518" s="331">
        <v>1.5</v>
      </c>
      <c r="HE3518" s="332">
        <v>8883</v>
      </c>
      <c r="HF3518" s="333" t="s">
        <v>33</v>
      </c>
      <c r="HG3518" s="334" t="s">
        <v>5838</v>
      </c>
      <c r="HH3518" s="335" t="s">
        <v>67</v>
      </c>
      <c r="HI3518" s="336" t="s">
        <v>67</v>
      </c>
      <c r="HJ3518" s="336" t="s">
        <v>67</v>
      </c>
      <c r="HK3518" s="84"/>
      <c r="HL3518" s="337"/>
      <c r="HM3518" s="338"/>
      <c r="HN3518" s="12" t="s">
        <v>4537</v>
      </c>
      <c r="HO3518" s="13" t="s">
        <v>4538</v>
      </c>
      <c r="HP3518" s="13" t="s">
        <v>4539</v>
      </c>
      <c r="HQ3518" s="12" t="s">
        <v>4540</v>
      </c>
      <c r="HR3518" s="336" t="s">
        <v>4541</v>
      </c>
      <c r="HS3518" s="336" t="s">
        <v>4542</v>
      </c>
      <c r="HT3518" s="336" t="s">
        <v>4543</v>
      </c>
      <c r="HU3518" s="339" t="s">
        <v>1427</v>
      </c>
      <c r="HV3518" s="339">
        <v>3</v>
      </c>
      <c r="HW3518" s="339">
        <v>0</v>
      </c>
      <c r="HX3518" s="339">
        <v>0</v>
      </c>
      <c r="HY3518" s="329" t="s">
        <v>4544</v>
      </c>
      <c r="HZ3518" s="329"/>
      <c r="IA3518" s="329" t="s">
        <v>44</v>
      </c>
      <c r="IB3518" s="17">
        <v>1680</v>
      </c>
      <c r="IC3518" s="17">
        <v>5880</v>
      </c>
      <c r="ID3518" s="17">
        <v>5</v>
      </c>
      <c r="IE3518" s="18" t="s">
        <v>33</v>
      </c>
      <c r="IF3518" s="330">
        <v>60</v>
      </c>
      <c r="IG3518" s="330">
        <v>110</v>
      </c>
      <c r="IH3518" s="330">
        <v>13.636363636363637</v>
      </c>
      <c r="II3518" s="330">
        <v>0</v>
      </c>
      <c r="IJ3518" s="331">
        <v>1.5</v>
      </c>
      <c r="IK3518" s="332">
        <v>8883</v>
      </c>
      <c r="IL3518" s="333" t="s">
        <v>33</v>
      </c>
      <c r="IM3518" s="334" t="s">
        <v>5838</v>
      </c>
      <c r="IN3518" s="335" t="s">
        <v>67</v>
      </c>
      <c r="IO3518" s="336" t="s">
        <v>67</v>
      </c>
      <c r="IP3518" s="336" t="s">
        <v>67</v>
      </c>
      <c r="IQ3518" s="84"/>
      <c r="IR3518" s="337"/>
      <c r="IS3518" s="338"/>
    </row>
    <row r="3519" spans="1:253" ht="16.5" customHeight="1">
      <c r="A3519" s="83" t="s">
        <v>7968</v>
      </c>
      <c r="B3519" s="13"/>
      <c r="C3519" s="189"/>
      <c r="D3519" s="83"/>
      <c r="E3519" s="14" t="s">
        <v>914</v>
      </c>
      <c r="F3519" s="14" t="s">
        <v>7982</v>
      </c>
      <c r="G3519" s="14" t="s">
        <v>3684</v>
      </c>
      <c r="H3519" s="15">
        <v>2014</v>
      </c>
      <c r="I3519" s="15">
        <v>2</v>
      </c>
      <c r="J3519" s="15">
        <v>0</v>
      </c>
      <c r="K3519" s="15">
        <v>0</v>
      </c>
      <c r="L3519" s="16" t="s">
        <v>3655</v>
      </c>
      <c r="M3519" s="134" t="s">
        <v>3655</v>
      </c>
      <c r="N3519" s="16" t="s">
        <v>412</v>
      </c>
      <c r="O3519" s="17">
        <v>2794</v>
      </c>
      <c r="P3519" s="17">
        <f t="shared" si="27"/>
        <v>5966</v>
      </c>
      <c r="Q3519" s="17">
        <v>5</v>
      </c>
      <c r="R3519" s="133" t="s">
        <v>33</v>
      </c>
      <c r="S3519" s="19">
        <v>60</v>
      </c>
      <c r="T3519" s="19">
        <v>110</v>
      </c>
      <c r="U3519" s="19">
        <v>0.42727272727272725</v>
      </c>
      <c r="V3519" s="19">
        <v>0</v>
      </c>
      <c r="W3519" s="20">
        <v>4.7E-2</v>
      </c>
      <c r="X3519" s="21">
        <v>145.3381</v>
      </c>
      <c r="Y3519" s="22" t="s">
        <v>33</v>
      </c>
      <c r="Z3519" s="86" t="s">
        <v>62</v>
      </c>
      <c r="AA3519" s="24"/>
      <c r="AB3519" s="14"/>
      <c r="AC3519" s="14"/>
      <c r="AD3519" s="25"/>
      <c r="AE3519" s="26"/>
      <c r="AF3519" s="27"/>
      <c r="AG3519" s="31"/>
      <c r="AH3519" s="32"/>
      <c r="AI3519" s="32"/>
      <c r="AJ3519" s="32"/>
      <c r="AK3519" s="32"/>
      <c r="AL3519" s="32"/>
      <c r="AM3519" s="32"/>
      <c r="AN3519" s="32"/>
      <c r="AO3519" s="32"/>
      <c r="AP3519" s="329"/>
      <c r="AQ3519" s="329" t="s">
        <v>868</v>
      </c>
      <c r="AR3519" s="17">
        <v>2880</v>
      </c>
      <c r="AS3519" s="17">
        <v>0</v>
      </c>
      <c r="AT3519" s="17">
        <v>0</v>
      </c>
      <c r="AU3519" s="18" t="s">
        <v>33</v>
      </c>
      <c r="AV3519" s="330">
        <v>60</v>
      </c>
      <c r="AW3519" s="330">
        <v>220</v>
      </c>
      <c r="AX3519" s="330">
        <v>0.18181818181818182</v>
      </c>
      <c r="AY3519" s="330">
        <v>0</v>
      </c>
      <c r="AZ3519" s="331">
        <v>0.04</v>
      </c>
      <c r="BA3519" s="332">
        <v>8294.4</v>
      </c>
      <c r="BB3519" s="333" t="s">
        <v>33</v>
      </c>
      <c r="BC3519" s="334" t="s">
        <v>5838</v>
      </c>
      <c r="BD3519" s="335" t="s">
        <v>67</v>
      </c>
      <c r="BE3519" s="336" t="s">
        <v>67</v>
      </c>
      <c r="BF3519" s="336" t="s">
        <v>67</v>
      </c>
      <c r="BG3519" s="84"/>
      <c r="BH3519" s="337"/>
      <c r="BI3519" s="338"/>
      <c r="BJ3519" s="12" t="s">
        <v>4537</v>
      </c>
      <c r="BK3519" s="13" t="s">
        <v>4538</v>
      </c>
      <c r="BL3519" s="13" t="s">
        <v>4539</v>
      </c>
      <c r="BM3519" s="12" t="s">
        <v>4540</v>
      </c>
      <c r="BN3519" s="336" t="s">
        <v>4545</v>
      </c>
      <c r="BO3519" s="336" t="s">
        <v>67</v>
      </c>
      <c r="BP3519" s="336" t="s">
        <v>4546</v>
      </c>
      <c r="BQ3519" s="339">
        <v>2002</v>
      </c>
      <c r="BR3519" s="339">
        <v>72</v>
      </c>
      <c r="BS3519" s="339">
        <v>0</v>
      </c>
      <c r="BT3519" s="339">
        <v>0</v>
      </c>
      <c r="BU3519" s="329" t="s">
        <v>4547</v>
      </c>
      <c r="BV3519" s="329"/>
      <c r="BW3519" s="329" t="s">
        <v>868</v>
      </c>
      <c r="BX3519" s="17">
        <v>2880</v>
      </c>
      <c r="BY3519" s="17">
        <v>0</v>
      </c>
      <c r="BZ3519" s="17">
        <v>0</v>
      </c>
      <c r="CA3519" s="18" t="s">
        <v>33</v>
      </c>
      <c r="CB3519" s="330">
        <v>60</v>
      </c>
      <c r="CC3519" s="330">
        <v>220</v>
      </c>
      <c r="CD3519" s="330">
        <v>0.18181818181818182</v>
      </c>
      <c r="CE3519" s="330">
        <v>0</v>
      </c>
      <c r="CF3519" s="331">
        <v>0.04</v>
      </c>
      <c r="CG3519" s="332">
        <v>8294.4</v>
      </c>
      <c r="CH3519" s="333" t="s">
        <v>33</v>
      </c>
      <c r="CI3519" s="334" t="s">
        <v>5838</v>
      </c>
      <c r="CJ3519" s="335" t="s">
        <v>67</v>
      </c>
      <c r="CK3519" s="336" t="s">
        <v>67</v>
      </c>
      <c r="CL3519" s="336" t="s">
        <v>67</v>
      </c>
      <c r="CM3519" s="84"/>
      <c r="CN3519" s="337"/>
      <c r="CO3519" s="338"/>
      <c r="CP3519" s="12" t="s">
        <v>4537</v>
      </c>
      <c r="CQ3519" s="13" t="s">
        <v>4538</v>
      </c>
      <c r="CR3519" s="13" t="s">
        <v>4539</v>
      </c>
      <c r="CS3519" s="12" t="s">
        <v>4540</v>
      </c>
      <c r="CT3519" s="336" t="s">
        <v>4545</v>
      </c>
      <c r="CU3519" s="336" t="s">
        <v>67</v>
      </c>
      <c r="CV3519" s="336" t="s">
        <v>4546</v>
      </c>
      <c r="CW3519" s="339">
        <v>2002</v>
      </c>
      <c r="CX3519" s="339">
        <v>72</v>
      </c>
      <c r="CY3519" s="339">
        <v>0</v>
      </c>
      <c r="CZ3519" s="339">
        <v>0</v>
      </c>
      <c r="DA3519" s="329" t="s">
        <v>4547</v>
      </c>
      <c r="DB3519" s="329"/>
      <c r="DC3519" s="329" t="s">
        <v>868</v>
      </c>
      <c r="DD3519" s="17">
        <v>2880</v>
      </c>
      <c r="DE3519" s="17">
        <v>0</v>
      </c>
      <c r="DF3519" s="17">
        <v>0</v>
      </c>
      <c r="DG3519" s="18" t="s">
        <v>33</v>
      </c>
      <c r="DH3519" s="330">
        <v>60</v>
      </c>
      <c r="DI3519" s="330">
        <v>220</v>
      </c>
      <c r="DJ3519" s="330">
        <v>0.18181818181818182</v>
      </c>
      <c r="DK3519" s="330">
        <v>0</v>
      </c>
      <c r="DL3519" s="331">
        <v>0.04</v>
      </c>
      <c r="DM3519" s="332">
        <v>8294.4</v>
      </c>
      <c r="DN3519" s="333" t="s">
        <v>33</v>
      </c>
      <c r="DO3519" s="334" t="s">
        <v>5838</v>
      </c>
      <c r="DP3519" s="335" t="s">
        <v>67</v>
      </c>
      <c r="DQ3519" s="336" t="s">
        <v>67</v>
      </c>
      <c r="DR3519" s="336" t="s">
        <v>67</v>
      </c>
      <c r="DS3519" s="84"/>
      <c r="DT3519" s="337"/>
      <c r="DU3519" s="338"/>
      <c r="DV3519" s="12" t="s">
        <v>4537</v>
      </c>
      <c r="DW3519" s="13" t="s">
        <v>4538</v>
      </c>
      <c r="DX3519" s="13" t="s">
        <v>4539</v>
      </c>
      <c r="DY3519" s="12" t="s">
        <v>4540</v>
      </c>
      <c r="DZ3519" s="336" t="s">
        <v>4545</v>
      </c>
      <c r="EA3519" s="336" t="s">
        <v>67</v>
      </c>
      <c r="EB3519" s="336" t="s">
        <v>4546</v>
      </c>
      <c r="EC3519" s="339">
        <v>2002</v>
      </c>
      <c r="ED3519" s="339">
        <v>72</v>
      </c>
      <c r="EE3519" s="339">
        <v>0</v>
      </c>
      <c r="EF3519" s="339">
        <v>0</v>
      </c>
      <c r="EG3519" s="329" t="s">
        <v>4547</v>
      </c>
      <c r="EH3519" s="329"/>
      <c r="EI3519" s="329" t="s">
        <v>868</v>
      </c>
      <c r="EJ3519" s="17">
        <v>2880</v>
      </c>
      <c r="EK3519" s="17">
        <v>0</v>
      </c>
      <c r="EL3519" s="17">
        <v>0</v>
      </c>
      <c r="EM3519" s="18" t="s">
        <v>33</v>
      </c>
      <c r="EN3519" s="330">
        <v>60</v>
      </c>
      <c r="EO3519" s="330">
        <v>220</v>
      </c>
      <c r="EP3519" s="330">
        <v>0.18181818181818182</v>
      </c>
      <c r="EQ3519" s="330">
        <v>0</v>
      </c>
      <c r="ER3519" s="331">
        <v>0.04</v>
      </c>
      <c r="ES3519" s="332">
        <v>8294.4</v>
      </c>
      <c r="ET3519" s="333" t="s">
        <v>33</v>
      </c>
      <c r="EU3519" s="334" t="s">
        <v>5838</v>
      </c>
      <c r="EV3519" s="335" t="s">
        <v>67</v>
      </c>
      <c r="EW3519" s="336" t="s">
        <v>67</v>
      </c>
      <c r="EX3519" s="336" t="s">
        <v>67</v>
      </c>
      <c r="EY3519" s="84"/>
      <c r="EZ3519" s="337"/>
      <c r="FA3519" s="338"/>
      <c r="FB3519" s="12" t="s">
        <v>4537</v>
      </c>
      <c r="FC3519" s="13" t="s">
        <v>4538</v>
      </c>
      <c r="FD3519" s="13" t="s">
        <v>4539</v>
      </c>
      <c r="FE3519" s="12" t="s">
        <v>4540</v>
      </c>
      <c r="FF3519" s="336" t="s">
        <v>4545</v>
      </c>
      <c r="FG3519" s="336" t="s">
        <v>67</v>
      </c>
      <c r="FH3519" s="336" t="s">
        <v>4546</v>
      </c>
      <c r="FI3519" s="339">
        <v>2002</v>
      </c>
      <c r="FJ3519" s="339">
        <v>72</v>
      </c>
      <c r="FK3519" s="339">
        <v>0</v>
      </c>
      <c r="FL3519" s="339">
        <v>0</v>
      </c>
      <c r="FM3519" s="329" t="s">
        <v>4547</v>
      </c>
      <c r="FN3519" s="329"/>
      <c r="FO3519" s="329" t="s">
        <v>868</v>
      </c>
      <c r="FP3519" s="17">
        <v>2880</v>
      </c>
      <c r="FQ3519" s="17">
        <v>0</v>
      </c>
      <c r="FR3519" s="17">
        <v>0</v>
      </c>
      <c r="FS3519" s="18" t="s">
        <v>33</v>
      </c>
      <c r="FT3519" s="330">
        <v>60</v>
      </c>
      <c r="FU3519" s="330">
        <v>220</v>
      </c>
      <c r="FV3519" s="330">
        <v>0.18181818181818182</v>
      </c>
      <c r="FW3519" s="330">
        <v>0</v>
      </c>
      <c r="FX3519" s="331">
        <v>0.04</v>
      </c>
      <c r="FY3519" s="332">
        <v>8294.4</v>
      </c>
      <c r="FZ3519" s="333" t="s">
        <v>33</v>
      </c>
      <c r="GA3519" s="334" t="s">
        <v>5838</v>
      </c>
      <c r="GB3519" s="335" t="s">
        <v>67</v>
      </c>
      <c r="GC3519" s="336" t="s">
        <v>67</v>
      </c>
      <c r="GD3519" s="336" t="s">
        <v>67</v>
      </c>
      <c r="GE3519" s="84"/>
      <c r="GF3519" s="337"/>
      <c r="GG3519" s="338"/>
      <c r="GH3519" s="12" t="s">
        <v>4537</v>
      </c>
      <c r="GI3519" s="13" t="s">
        <v>4538</v>
      </c>
      <c r="GJ3519" s="13" t="s">
        <v>4539</v>
      </c>
      <c r="GK3519" s="12" t="s">
        <v>4540</v>
      </c>
      <c r="GL3519" s="336" t="s">
        <v>4545</v>
      </c>
      <c r="GM3519" s="336" t="s">
        <v>67</v>
      </c>
      <c r="GN3519" s="336" t="s">
        <v>4546</v>
      </c>
      <c r="GO3519" s="339">
        <v>2002</v>
      </c>
      <c r="GP3519" s="339">
        <v>72</v>
      </c>
      <c r="GQ3519" s="339">
        <v>0</v>
      </c>
      <c r="GR3519" s="339">
        <v>0</v>
      </c>
      <c r="GS3519" s="329" t="s">
        <v>4547</v>
      </c>
      <c r="GT3519" s="329"/>
      <c r="GU3519" s="329" t="s">
        <v>868</v>
      </c>
      <c r="GV3519" s="17">
        <v>2880</v>
      </c>
      <c r="GW3519" s="17">
        <v>0</v>
      </c>
      <c r="GX3519" s="17">
        <v>0</v>
      </c>
      <c r="GY3519" s="18" t="s">
        <v>33</v>
      </c>
      <c r="GZ3519" s="330">
        <v>60</v>
      </c>
      <c r="HA3519" s="330">
        <v>220</v>
      </c>
      <c r="HB3519" s="330">
        <v>0.18181818181818182</v>
      </c>
      <c r="HC3519" s="330">
        <v>0</v>
      </c>
      <c r="HD3519" s="331">
        <v>0.04</v>
      </c>
      <c r="HE3519" s="332">
        <v>8294.4</v>
      </c>
      <c r="HF3519" s="333" t="s">
        <v>33</v>
      </c>
      <c r="HG3519" s="334" t="s">
        <v>5838</v>
      </c>
      <c r="HH3519" s="335" t="s">
        <v>67</v>
      </c>
      <c r="HI3519" s="336" t="s">
        <v>67</v>
      </c>
      <c r="HJ3519" s="336" t="s">
        <v>67</v>
      </c>
      <c r="HK3519" s="84"/>
      <c r="HL3519" s="337"/>
      <c r="HM3519" s="338"/>
      <c r="HN3519" s="12" t="s">
        <v>4537</v>
      </c>
      <c r="HO3519" s="13" t="s">
        <v>4538</v>
      </c>
      <c r="HP3519" s="13" t="s">
        <v>4539</v>
      </c>
      <c r="HQ3519" s="12" t="s">
        <v>4540</v>
      </c>
      <c r="HR3519" s="336" t="s">
        <v>4545</v>
      </c>
      <c r="HS3519" s="336" t="s">
        <v>67</v>
      </c>
      <c r="HT3519" s="336" t="s">
        <v>4546</v>
      </c>
      <c r="HU3519" s="339">
        <v>2002</v>
      </c>
      <c r="HV3519" s="339">
        <v>72</v>
      </c>
      <c r="HW3519" s="339">
        <v>0</v>
      </c>
      <c r="HX3519" s="339">
        <v>0</v>
      </c>
      <c r="HY3519" s="329" t="s">
        <v>4547</v>
      </c>
      <c r="HZ3519" s="329"/>
      <c r="IA3519" s="329" t="s">
        <v>868</v>
      </c>
      <c r="IB3519" s="17">
        <v>2880</v>
      </c>
      <c r="IC3519" s="17">
        <v>0</v>
      </c>
      <c r="ID3519" s="17">
        <v>0</v>
      </c>
      <c r="IE3519" s="18" t="s">
        <v>33</v>
      </c>
      <c r="IF3519" s="330">
        <v>60</v>
      </c>
      <c r="IG3519" s="330">
        <v>220</v>
      </c>
      <c r="IH3519" s="330">
        <v>0.18181818181818182</v>
      </c>
      <c r="II3519" s="330">
        <v>0</v>
      </c>
      <c r="IJ3519" s="331">
        <v>0.04</v>
      </c>
      <c r="IK3519" s="332">
        <v>8294.4</v>
      </c>
      <c r="IL3519" s="333" t="s">
        <v>33</v>
      </c>
      <c r="IM3519" s="334" t="s">
        <v>5838</v>
      </c>
      <c r="IN3519" s="335" t="s">
        <v>67</v>
      </c>
      <c r="IO3519" s="336" t="s">
        <v>67</v>
      </c>
      <c r="IP3519" s="336" t="s">
        <v>67</v>
      </c>
      <c r="IQ3519" s="84"/>
      <c r="IR3519" s="337"/>
      <c r="IS3519" s="338"/>
    </row>
    <row r="3520" spans="1:253" ht="16.5" customHeight="1">
      <c r="A3520" s="89" t="s">
        <v>7968</v>
      </c>
      <c r="B3520" s="13"/>
      <c r="C3520" s="189"/>
      <c r="D3520" s="89"/>
      <c r="E3520" s="14" t="s">
        <v>810</v>
      </c>
      <c r="F3520" s="14" t="s">
        <v>36</v>
      </c>
      <c r="G3520" s="14" t="s">
        <v>2367</v>
      </c>
      <c r="H3520" s="15">
        <v>2018</v>
      </c>
      <c r="I3520" s="15">
        <v>1</v>
      </c>
      <c r="J3520" s="15">
        <v>0</v>
      </c>
      <c r="K3520" s="15">
        <v>0</v>
      </c>
      <c r="L3520" s="16" t="s">
        <v>3576</v>
      </c>
      <c r="M3520" s="134" t="s">
        <v>7973</v>
      </c>
      <c r="N3520" s="16" t="s">
        <v>412</v>
      </c>
      <c r="O3520" s="17">
        <v>2628</v>
      </c>
      <c r="P3520" s="17">
        <f t="shared" si="27"/>
        <v>6132</v>
      </c>
      <c r="Q3520" s="17">
        <v>5</v>
      </c>
      <c r="R3520" s="133" t="s">
        <v>33</v>
      </c>
      <c r="S3520" s="19" t="s">
        <v>89</v>
      </c>
      <c r="T3520" s="19">
        <v>110</v>
      </c>
      <c r="U3520" s="19">
        <v>0.25909090909090909</v>
      </c>
      <c r="V3520" s="19">
        <v>0</v>
      </c>
      <c r="W3520" s="20">
        <v>2.8500000000000001E-2</v>
      </c>
      <c r="X3520" s="21">
        <v>83.636099999999999</v>
      </c>
      <c r="Y3520" s="22" t="s">
        <v>33</v>
      </c>
      <c r="Z3520" s="86" t="s">
        <v>62</v>
      </c>
      <c r="AA3520" s="24"/>
      <c r="AB3520" s="14"/>
      <c r="AC3520" s="14"/>
      <c r="AD3520" s="25"/>
      <c r="AE3520" s="26"/>
      <c r="AF3520" s="27"/>
      <c r="AG3520" s="31"/>
      <c r="AH3520" s="32"/>
      <c r="AI3520" s="32"/>
      <c r="AJ3520" s="32"/>
      <c r="AK3520" s="32"/>
      <c r="AL3520" s="32"/>
      <c r="AM3520" s="32"/>
      <c r="AN3520" s="32"/>
      <c r="AO3520" s="32"/>
      <c r="AP3520" s="329"/>
      <c r="AQ3520" s="329" t="s">
        <v>44</v>
      </c>
      <c r="AR3520" s="17">
        <v>1680</v>
      </c>
      <c r="AS3520" s="17">
        <v>5880</v>
      </c>
      <c r="AT3520" s="17">
        <v>5</v>
      </c>
      <c r="AU3520" s="18" t="s">
        <v>33</v>
      </c>
      <c r="AV3520" s="330">
        <v>60</v>
      </c>
      <c r="AW3520" s="330">
        <v>110</v>
      </c>
      <c r="AX3520" s="330">
        <v>13.636363636363637</v>
      </c>
      <c r="AY3520" s="330">
        <v>0</v>
      </c>
      <c r="AZ3520" s="331">
        <v>1.5</v>
      </c>
      <c r="BA3520" s="332">
        <v>5922</v>
      </c>
      <c r="BB3520" s="333" t="s">
        <v>33</v>
      </c>
      <c r="BC3520" s="334" t="s">
        <v>5838</v>
      </c>
      <c r="BD3520" s="335" t="s">
        <v>67</v>
      </c>
      <c r="BE3520" s="336" t="s">
        <v>67</v>
      </c>
      <c r="BF3520" s="336" t="s">
        <v>67</v>
      </c>
      <c r="BG3520" s="84"/>
      <c r="BH3520" s="337"/>
      <c r="BI3520" s="338"/>
      <c r="BJ3520" s="12" t="s">
        <v>4537</v>
      </c>
      <c r="BK3520" s="13" t="s">
        <v>4538</v>
      </c>
      <c r="BL3520" s="13" t="s">
        <v>4539</v>
      </c>
      <c r="BM3520" s="12" t="s">
        <v>4540</v>
      </c>
      <c r="BN3520" s="336" t="s">
        <v>4541</v>
      </c>
      <c r="BO3520" s="336" t="s">
        <v>4548</v>
      </c>
      <c r="BP3520" s="336" t="s">
        <v>4549</v>
      </c>
      <c r="BQ3520" s="339">
        <v>2018</v>
      </c>
      <c r="BR3520" s="339">
        <v>2</v>
      </c>
      <c r="BS3520" s="339">
        <v>0</v>
      </c>
      <c r="BT3520" s="339">
        <v>0</v>
      </c>
      <c r="BU3520" s="329" t="s">
        <v>4544</v>
      </c>
      <c r="BV3520" s="329"/>
      <c r="BW3520" s="329" t="s">
        <v>44</v>
      </c>
      <c r="BX3520" s="17">
        <v>1680</v>
      </c>
      <c r="BY3520" s="17">
        <v>5880</v>
      </c>
      <c r="BZ3520" s="17">
        <v>5</v>
      </c>
      <c r="CA3520" s="18" t="s">
        <v>33</v>
      </c>
      <c r="CB3520" s="330">
        <v>60</v>
      </c>
      <c r="CC3520" s="330">
        <v>110</v>
      </c>
      <c r="CD3520" s="330">
        <v>13.636363636363637</v>
      </c>
      <c r="CE3520" s="330">
        <v>0</v>
      </c>
      <c r="CF3520" s="331">
        <v>1.5</v>
      </c>
      <c r="CG3520" s="332">
        <v>5922</v>
      </c>
      <c r="CH3520" s="333" t="s">
        <v>33</v>
      </c>
      <c r="CI3520" s="334" t="s">
        <v>5838</v>
      </c>
      <c r="CJ3520" s="335" t="s">
        <v>67</v>
      </c>
      <c r="CK3520" s="336" t="s">
        <v>67</v>
      </c>
      <c r="CL3520" s="336" t="s">
        <v>67</v>
      </c>
      <c r="CM3520" s="84"/>
      <c r="CN3520" s="337"/>
      <c r="CO3520" s="338"/>
      <c r="CP3520" s="12" t="s">
        <v>4537</v>
      </c>
      <c r="CQ3520" s="13" t="s">
        <v>4538</v>
      </c>
      <c r="CR3520" s="13" t="s">
        <v>4539</v>
      </c>
      <c r="CS3520" s="12" t="s">
        <v>4540</v>
      </c>
      <c r="CT3520" s="336" t="s">
        <v>4541</v>
      </c>
      <c r="CU3520" s="336" t="s">
        <v>4548</v>
      </c>
      <c r="CV3520" s="336" t="s">
        <v>4549</v>
      </c>
      <c r="CW3520" s="339">
        <v>2018</v>
      </c>
      <c r="CX3520" s="339">
        <v>2</v>
      </c>
      <c r="CY3520" s="339">
        <v>0</v>
      </c>
      <c r="CZ3520" s="339">
        <v>0</v>
      </c>
      <c r="DA3520" s="329" t="s">
        <v>4544</v>
      </c>
      <c r="DB3520" s="329"/>
      <c r="DC3520" s="329" t="s">
        <v>44</v>
      </c>
      <c r="DD3520" s="17">
        <v>1680</v>
      </c>
      <c r="DE3520" s="17">
        <v>5880</v>
      </c>
      <c r="DF3520" s="17">
        <v>5</v>
      </c>
      <c r="DG3520" s="18" t="s">
        <v>33</v>
      </c>
      <c r="DH3520" s="330">
        <v>60</v>
      </c>
      <c r="DI3520" s="330">
        <v>110</v>
      </c>
      <c r="DJ3520" s="330">
        <v>13.636363636363637</v>
      </c>
      <c r="DK3520" s="330">
        <v>0</v>
      </c>
      <c r="DL3520" s="331">
        <v>1.5</v>
      </c>
      <c r="DM3520" s="332">
        <v>5922</v>
      </c>
      <c r="DN3520" s="333" t="s">
        <v>33</v>
      </c>
      <c r="DO3520" s="334" t="s">
        <v>5838</v>
      </c>
      <c r="DP3520" s="335" t="s">
        <v>67</v>
      </c>
      <c r="DQ3520" s="336" t="s">
        <v>67</v>
      </c>
      <c r="DR3520" s="336" t="s">
        <v>67</v>
      </c>
      <c r="DS3520" s="84"/>
      <c r="DT3520" s="337"/>
      <c r="DU3520" s="338"/>
      <c r="DV3520" s="12" t="s">
        <v>4537</v>
      </c>
      <c r="DW3520" s="13" t="s">
        <v>4538</v>
      </c>
      <c r="DX3520" s="13" t="s">
        <v>4539</v>
      </c>
      <c r="DY3520" s="12" t="s">
        <v>4540</v>
      </c>
      <c r="DZ3520" s="336" t="s">
        <v>4541</v>
      </c>
      <c r="EA3520" s="336" t="s">
        <v>4548</v>
      </c>
      <c r="EB3520" s="336" t="s">
        <v>4549</v>
      </c>
      <c r="EC3520" s="339">
        <v>2018</v>
      </c>
      <c r="ED3520" s="339">
        <v>2</v>
      </c>
      <c r="EE3520" s="339">
        <v>0</v>
      </c>
      <c r="EF3520" s="339">
        <v>0</v>
      </c>
      <c r="EG3520" s="329" t="s">
        <v>4544</v>
      </c>
      <c r="EH3520" s="329"/>
      <c r="EI3520" s="329" t="s">
        <v>44</v>
      </c>
      <c r="EJ3520" s="17">
        <v>1680</v>
      </c>
      <c r="EK3520" s="17">
        <v>5880</v>
      </c>
      <c r="EL3520" s="17">
        <v>5</v>
      </c>
      <c r="EM3520" s="18" t="s">
        <v>33</v>
      </c>
      <c r="EN3520" s="330">
        <v>60</v>
      </c>
      <c r="EO3520" s="330">
        <v>110</v>
      </c>
      <c r="EP3520" s="330">
        <v>13.636363636363637</v>
      </c>
      <c r="EQ3520" s="330">
        <v>0</v>
      </c>
      <c r="ER3520" s="331">
        <v>1.5</v>
      </c>
      <c r="ES3520" s="332">
        <v>5922</v>
      </c>
      <c r="ET3520" s="333" t="s">
        <v>33</v>
      </c>
      <c r="EU3520" s="334" t="s">
        <v>5838</v>
      </c>
      <c r="EV3520" s="335" t="s">
        <v>67</v>
      </c>
      <c r="EW3520" s="336" t="s">
        <v>67</v>
      </c>
      <c r="EX3520" s="336" t="s">
        <v>67</v>
      </c>
      <c r="EY3520" s="84"/>
      <c r="EZ3520" s="337"/>
      <c r="FA3520" s="338"/>
      <c r="FB3520" s="12" t="s">
        <v>4537</v>
      </c>
      <c r="FC3520" s="13" t="s">
        <v>4538</v>
      </c>
      <c r="FD3520" s="13" t="s">
        <v>4539</v>
      </c>
      <c r="FE3520" s="12" t="s">
        <v>4540</v>
      </c>
      <c r="FF3520" s="336" t="s">
        <v>4541</v>
      </c>
      <c r="FG3520" s="336" t="s">
        <v>4548</v>
      </c>
      <c r="FH3520" s="336" t="s">
        <v>4549</v>
      </c>
      <c r="FI3520" s="339">
        <v>2018</v>
      </c>
      <c r="FJ3520" s="339">
        <v>2</v>
      </c>
      <c r="FK3520" s="339">
        <v>0</v>
      </c>
      <c r="FL3520" s="339">
        <v>0</v>
      </c>
      <c r="FM3520" s="329" t="s">
        <v>4544</v>
      </c>
      <c r="FN3520" s="329"/>
      <c r="FO3520" s="329" t="s">
        <v>44</v>
      </c>
      <c r="FP3520" s="17">
        <v>1680</v>
      </c>
      <c r="FQ3520" s="17">
        <v>5880</v>
      </c>
      <c r="FR3520" s="17">
        <v>5</v>
      </c>
      <c r="FS3520" s="18" t="s">
        <v>33</v>
      </c>
      <c r="FT3520" s="330">
        <v>60</v>
      </c>
      <c r="FU3520" s="330">
        <v>110</v>
      </c>
      <c r="FV3520" s="330">
        <v>13.636363636363637</v>
      </c>
      <c r="FW3520" s="330">
        <v>0</v>
      </c>
      <c r="FX3520" s="331">
        <v>1.5</v>
      </c>
      <c r="FY3520" s="332">
        <v>5922</v>
      </c>
      <c r="FZ3520" s="333" t="s">
        <v>33</v>
      </c>
      <c r="GA3520" s="334" t="s">
        <v>5838</v>
      </c>
      <c r="GB3520" s="335" t="s">
        <v>67</v>
      </c>
      <c r="GC3520" s="336" t="s">
        <v>67</v>
      </c>
      <c r="GD3520" s="336" t="s">
        <v>67</v>
      </c>
      <c r="GE3520" s="84"/>
      <c r="GF3520" s="337"/>
      <c r="GG3520" s="338"/>
      <c r="GH3520" s="12" t="s">
        <v>4537</v>
      </c>
      <c r="GI3520" s="13" t="s">
        <v>4538</v>
      </c>
      <c r="GJ3520" s="13" t="s">
        <v>4539</v>
      </c>
      <c r="GK3520" s="12" t="s">
        <v>4540</v>
      </c>
      <c r="GL3520" s="336" t="s">
        <v>4541</v>
      </c>
      <c r="GM3520" s="336" t="s">
        <v>4548</v>
      </c>
      <c r="GN3520" s="336" t="s">
        <v>4549</v>
      </c>
      <c r="GO3520" s="339">
        <v>2018</v>
      </c>
      <c r="GP3520" s="339">
        <v>2</v>
      </c>
      <c r="GQ3520" s="339">
        <v>0</v>
      </c>
      <c r="GR3520" s="339">
        <v>0</v>
      </c>
      <c r="GS3520" s="329" t="s">
        <v>4544</v>
      </c>
      <c r="GT3520" s="329"/>
      <c r="GU3520" s="329" t="s">
        <v>44</v>
      </c>
      <c r="GV3520" s="17">
        <v>1680</v>
      </c>
      <c r="GW3520" s="17">
        <v>5880</v>
      </c>
      <c r="GX3520" s="17">
        <v>5</v>
      </c>
      <c r="GY3520" s="18" t="s">
        <v>33</v>
      </c>
      <c r="GZ3520" s="330">
        <v>60</v>
      </c>
      <c r="HA3520" s="330">
        <v>110</v>
      </c>
      <c r="HB3520" s="330">
        <v>13.636363636363637</v>
      </c>
      <c r="HC3520" s="330">
        <v>0</v>
      </c>
      <c r="HD3520" s="331">
        <v>1.5</v>
      </c>
      <c r="HE3520" s="332">
        <v>5922</v>
      </c>
      <c r="HF3520" s="333" t="s">
        <v>33</v>
      </c>
      <c r="HG3520" s="334" t="s">
        <v>5838</v>
      </c>
      <c r="HH3520" s="335" t="s">
        <v>67</v>
      </c>
      <c r="HI3520" s="336" t="s">
        <v>67</v>
      </c>
      <c r="HJ3520" s="336" t="s">
        <v>67</v>
      </c>
      <c r="HK3520" s="84"/>
      <c r="HL3520" s="337"/>
      <c r="HM3520" s="338"/>
      <c r="HN3520" s="12" t="s">
        <v>4537</v>
      </c>
      <c r="HO3520" s="13" t="s">
        <v>4538</v>
      </c>
      <c r="HP3520" s="13" t="s">
        <v>4539</v>
      </c>
      <c r="HQ3520" s="12" t="s">
        <v>4540</v>
      </c>
      <c r="HR3520" s="336" t="s">
        <v>4541</v>
      </c>
      <c r="HS3520" s="336" t="s">
        <v>4548</v>
      </c>
      <c r="HT3520" s="336" t="s">
        <v>4549</v>
      </c>
      <c r="HU3520" s="339">
        <v>2018</v>
      </c>
      <c r="HV3520" s="339">
        <v>2</v>
      </c>
      <c r="HW3520" s="339">
        <v>0</v>
      </c>
      <c r="HX3520" s="339">
        <v>0</v>
      </c>
      <c r="HY3520" s="329" t="s">
        <v>4544</v>
      </c>
      <c r="HZ3520" s="329"/>
      <c r="IA3520" s="329" t="s">
        <v>44</v>
      </c>
      <c r="IB3520" s="17">
        <v>1680</v>
      </c>
      <c r="IC3520" s="17">
        <v>5880</v>
      </c>
      <c r="ID3520" s="17">
        <v>5</v>
      </c>
      <c r="IE3520" s="18" t="s">
        <v>33</v>
      </c>
      <c r="IF3520" s="330">
        <v>60</v>
      </c>
      <c r="IG3520" s="330">
        <v>110</v>
      </c>
      <c r="IH3520" s="330">
        <v>13.636363636363637</v>
      </c>
      <c r="II3520" s="330">
        <v>0</v>
      </c>
      <c r="IJ3520" s="331">
        <v>1.5</v>
      </c>
      <c r="IK3520" s="332">
        <v>5922</v>
      </c>
      <c r="IL3520" s="333" t="s">
        <v>33</v>
      </c>
      <c r="IM3520" s="334" t="s">
        <v>5838</v>
      </c>
      <c r="IN3520" s="335" t="s">
        <v>67</v>
      </c>
      <c r="IO3520" s="336" t="s">
        <v>67</v>
      </c>
      <c r="IP3520" s="336" t="s">
        <v>67</v>
      </c>
      <c r="IQ3520" s="84"/>
      <c r="IR3520" s="337"/>
      <c r="IS3520" s="338"/>
    </row>
    <row r="3521" spans="1:253" ht="16.5" customHeight="1">
      <c r="A3521" s="89" t="s">
        <v>7968</v>
      </c>
      <c r="B3521" s="13"/>
      <c r="C3521" s="189"/>
      <c r="D3521" s="89"/>
      <c r="E3521" s="14" t="s">
        <v>6879</v>
      </c>
      <c r="F3521" s="14" t="s">
        <v>4486</v>
      </c>
      <c r="G3521" s="14" t="s">
        <v>7983</v>
      </c>
      <c r="H3521" s="15">
        <v>2019</v>
      </c>
      <c r="I3521" s="15">
        <v>1</v>
      </c>
      <c r="J3521" s="15">
        <v>0</v>
      </c>
      <c r="K3521" s="15">
        <v>0</v>
      </c>
      <c r="L3521" s="16" t="s">
        <v>3576</v>
      </c>
      <c r="M3521" s="134" t="s">
        <v>7973</v>
      </c>
      <c r="N3521" s="16" t="s">
        <v>412</v>
      </c>
      <c r="O3521" s="17">
        <v>730</v>
      </c>
      <c r="P3521" s="17">
        <f t="shared" si="27"/>
        <v>8030</v>
      </c>
      <c r="Q3521" s="17">
        <v>5</v>
      </c>
      <c r="R3521" s="133" t="s">
        <v>33</v>
      </c>
      <c r="S3521" s="19" t="s">
        <v>2476</v>
      </c>
      <c r="T3521" s="19">
        <v>110</v>
      </c>
      <c r="U3521" s="19">
        <v>1.6363636363636365</v>
      </c>
      <c r="V3521" s="19">
        <v>0</v>
      </c>
      <c r="W3521" s="20">
        <v>0.18</v>
      </c>
      <c r="X3521" s="21">
        <v>203.67000000000002</v>
      </c>
      <c r="Y3521" s="22" t="s">
        <v>33</v>
      </c>
      <c r="Z3521" s="86" t="s">
        <v>62</v>
      </c>
      <c r="AA3521" s="24"/>
      <c r="AB3521" s="14"/>
      <c r="AC3521" s="14"/>
      <c r="AD3521" s="25"/>
      <c r="AE3521" s="26"/>
      <c r="AF3521" s="27"/>
      <c r="AG3521" s="31"/>
      <c r="AH3521" s="32"/>
      <c r="AI3521" s="32"/>
      <c r="AJ3521" s="32"/>
      <c r="AK3521" s="32"/>
      <c r="AL3521" s="32"/>
      <c r="AM3521" s="32"/>
      <c r="AN3521" s="32"/>
      <c r="AO3521" s="32"/>
      <c r="AP3521" s="329"/>
      <c r="AQ3521" s="329" t="s">
        <v>44</v>
      </c>
      <c r="AR3521" s="17">
        <v>1680</v>
      </c>
      <c r="AS3521" s="17">
        <v>0</v>
      </c>
      <c r="AT3521" s="17">
        <v>0</v>
      </c>
      <c r="AU3521" s="18" t="s">
        <v>33</v>
      </c>
      <c r="AV3521" s="330">
        <v>60</v>
      </c>
      <c r="AW3521" s="330">
        <v>110</v>
      </c>
      <c r="AX3521" s="330">
        <v>13.636363636363637</v>
      </c>
      <c r="AY3521" s="330">
        <v>0</v>
      </c>
      <c r="AZ3521" s="331">
        <v>1.5</v>
      </c>
      <c r="BA3521" s="332">
        <v>5040</v>
      </c>
      <c r="BB3521" s="333" t="s">
        <v>33</v>
      </c>
      <c r="BC3521" s="334" t="s">
        <v>5838</v>
      </c>
      <c r="BD3521" s="335" t="s">
        <v>67</v>
      </c>
      <c r="BE3521" s="336" t="s">
        <v>67</v>
      </c>
      <c r="BF3521" s="336" t="s">
        <v>67</v>
      </c>
      <c r="BG3521" s="84"/>
      <c r="BH3521" s="337"/>
      <c r="BI3521" s="338"/>
      <c r="BJ3521" s="12" t="s">
        <v>4537</v>
      </c>
      <c r="BK3521" s="13" t="s">
        <v>4538</v>
      </c>
      <c r="BL3521" s="13" t="s">
        <v>4539</v>
      </c>
      <c r="BM3521" s="12" t="s">
        <v>4540</v>
      </c>
      <c r="BN3521" s="336" t="s">
        <v>4550</v>
      </c>
      <c r="BO3521" s="336" t="s">
        <v>4542</v>
      </c>
      <c r="BP3521" s="336" t="s">
        <v>67</v>
      </c>
      <c r="BQ3521" s="339" t="s">
        <v>4551</v>
      </c>
      <c r="BR3521" s="339">
        <v>2</v>
      </c>
      <c r="BS3521" s="339">
        <v>0</v>
      </c>
      <c r="BT3521" s="339">
        <v>0</v>
      </c>
      <c r="BU3521" s="329" t="s">
        <v>4544</v>
      </c>
      <c r="BV3521" s="329"/>
      <c r="BW3521" s="329" t="s">
        <v>44</v>
      </c>
      <c r="BX3521" s="17">
        <v>1680</v>
      </c>
      <c r="BY3521" s="17">
        <v>0</v>
      </c>
      <c r="BZ3521" s="17">
        <v>0</v>
      </c>
      <c r="CA3521" s="18" t="s">
        <v>33</v>
      </c>
      <c r="CB3521" s="330">
        <v>60</v>
      </c>
      <c r="CC3521" s="330">
        <v>110</v>
      </c>
      <c r="CD3521" s="330">
        <v>13.636363636363637</v>
      </c>
      <c r="CE3521" s="330">
        <v>0</v>
      </c>
      <c r="CF3521" s="331">
        <v>1.5</v>
      </c>
      <c r="CG3521" s="332">
        <v>5040</v>
      </c>
      <c r="CH3521" s="333" t="s">
        <v>33</v>
      </c>
      <c r="CI3521" s="334" t="s">
        <v>5838</v>
      </c>
      <c r="CJ3521" s="335" t="s">
        <v>67</v>
      </c>
      <c r="CK3521" s="336" t="s">
        <v>67</v>
      </c>
      <c r="CL3521" s="336" t="s">
        <v>67</v>
      </c>
      <c r="CM3521" s="84"/>
      <c r="CN3521" s="337"/>
      <c r="CO3521" s="338"/>
      <c r="CP3521" s="12" t="s">
        <v>4537</v>
      </c>
      <c r="CQ3521" s="13" t="s">
        <v>4538</v>
      </c>
      <c r="CR3521" s="13" t="s">
        <v>4539</v>
      </c>
      <c r="CS3521" s="12" t="s">
        <v>4540</v>
      </c>
      <c r="CT3521" s="336" t="s">
        <v>4550</v>
      </c>
      <c r="CU3521" s="336" t="s">
        <v>4542</v>
      </c>
      <c r="CV3521" s="336" t="s">
        <v>67</v>
      </c>
      <c r="CW3521" s="339" t="s">
        <v>4551</v>
      </c>
      <c r="CX3521" s="339">
        <v>2</v>
      </c>
      <c r="CY3521" s="339">
        <v>0</v>
      </c>
      <c r="CZ3521" s="339">
        <v>0</v>
      </c>
      <c r="DA3521" s="329" t="s">
        <v>4544</v>
      </c>
      <c r="DB3521" s="329"/>
      <c r="DC3521" s="329" t="s">
        <v>44</v>
      </c>
      <c r="DD3521" s="17">
        <v>1680</v>
      </c>
      <c r="DE3521" s="17">
        <v>0</v>
      </c>
      <c r="DF3521" s="17">
        <v>0</v>
      </c>
      <c r="DG3521" s="18" t="s">
        <v>33</v>
      </c>
      <c r="DH3521" s="330">
        <v>60</v>
      </c>
      <c r="DI3521" s="330">
        <v>110</v>
      </c>
      <c r="DJ3521" s="330">
        <v>13.636363636363637</v>
      </c>
      <c r="DK3521" s="330">
        <v>0</v>
      </c>
      <c r="DL3521" s="331">
        <v>1.5</v>
      </c>
      <c r="DM3521" s="332">
        <v>5040</v>
      </c>
      <c r="DN3521" s="333" t="s">
        <v>33</v>
      </c>
      <c r="DO3521" s="334" t="s">
        <v>5838</v>
      </c>
      <c r="DP3521" s="335" t="s">
        <v>67</v>
      </c>
      <c r="DQ3521" s="336" t="s">
        <v>67</v>
      </c>
      <c r="DR3521" s="336" t="s">
        <v>67</v>
      </c>
      <c r="DS3521" s="84"/>
      <c r="DT3521" s="337"/>
      <c r="DU3521" s="338"/>
      <c r="DV3521" s="12" t="s">
        <v>4537</v>
      </c>
      <c r="DW3521" s="13" t="s">
        <v>4538</v>
      </c>
      <c r="DX3521" s="13" t="s">
        <v>4539</v>
      </c>
      <c r="DY3521" s="12" t="s">
        <v>4540</v>
      </c>
      <c r="DZ3521" s="336" t="s">
        <v>4550</v>
      </c>
      <c r="EA3521" s="336" t="s">
        <v>4542</v>
      </c>
      <c r="EB3521" s="336" t="s">
        <v>67</v>
      </c>
      <c r="EC3521" s="339" t="s">
        <v>4551</v>
      </c>
      <c r="ED3521" s="339">
        <v>2</v>
      </c>
      <c r="EE3521" s="339">
        <v>0</v>
      </c>
      <c r="EF3521" s="339">
        <v>0</v>
      </c>
      <c r="EG3521" s="329" t="s">
        <v>4544</v>
      </c>
      <c r="EH3521" s="329"/>
      <c r="EI3521" s="329" t="s">
        <v>44</v>
      </c>
      <c r="EJ3521" s="17">
        <v>1680</v>
      </c>
      <c r="EK3521" s="17">
        <v>0</v>
      </c>
      <c r="EL3521" s="17">
        <v>0</v>
      </c>
      <c r="EM3521" s="18" t="s">
        <v>33</v>
      </c>
      <c r="EN3521" s="330">
        <v>60</v>
      </c>
      <c r="EO3521" s="330">
        <v>110</v>
      </c>
      <c r="EP3521" s="330">
        <v>13.636363636363637</v>
      </c>
      <c r="EQ3521" s="330">
        <v>0</v>
      </c>
      <c r="ER3521" s="331">
        <v>1.5</v>
      </c>
      <c r="ES3521" s="332">
        <v>5040</v>
      </c>
      <c r="ET3521" s="333" t="s">
        <v>33</v>
      </c>
      <c r="EU3521" s="334" t="s">
        <v>5838</v>
      </c>
      <c r="EV3521" s="335" t="s">
        <v>67</v>
      </c>
      <c r="EW3521" s="336" t="s">
        <v>67</v>
      </c>
      <c r="EX3521" s="336" t="s">
        <v>67</v>
      </c>
      <c r="EY3521" s="84"/>
      <c r="EZ3521" s="337"/>
      <c r="FA3521" s="338"/>
      <c r="FB3521" s="12" t="s">
        <v>4537</v>
      </c>
      <c r="FC3521" s="13" t="s">
        <v>4538</v>
      </c>
      <c r="FD3521" s="13" t="s">
        <v>4539</v>
      </c>
      <c r="FE3521" s="12" t="s">
        <v>4540</v>
      </c>
      <c r="FF3521" s="336" t="s">
        <v>4550</v>
      </c>
      <c r="FG3521" s="336" t="s">
        <v>4542</v>
      </c>
      <c r="FH3521" s="336" t="s">
        <v>67</v>
      </c>
      <c r="FI3521" s="339" t="s">
        <v>4551</v>
      </c>
      <c r="FJ3521" s="339">
        <v>2</v>
      </c>
      <c r="FK3521" s="339">
        <v>0</v>
      </c>
      <c r="FL3521" s="339">
        <v>0</v>
      </c>
      <c r="FM3521" s="329" t="s">
        <v>4544</v>
      </c>
      <c r="FN3521" s="329"/>
      <c r="FO3521" s="329" t="s">
        <v>44</v>
      </c>
      <c r="FP3521" s="17">
        <v>1680</v>
      </c>
      <c r="FQ3521" s="17">
        <v>0</v>
      </c>
      <c r="FR3521" s="17">
        <v>0</v>
      </c>
      <c r="FS3521" s="18" t="s">
        <v>33</v>
      </c>
      <c r="FT3521" s="330">
        <v>60</v>
      </c>
      <c r="FU3521" s="330">
        <v>110</v>
      </c>
      <c r="FV3521" s="330">
        <v>13.636363636363637</v>
      </c>
      <c r="FW3521" s="330">
        <v>0</v>
      </c>
      <c r="FX3521" s="331">
        <v>1.5</v>
      </c>
      <c r="FY3521" s="332">
        <v>5040</v>
      </c>
      <c r="FZ3521" s="333" t="s">
        <v>33</v>
      </c>
      <c r="GA3521" s="334" t="s">
        <v>5838</v>
      </c>
      <c r="GB3521" s="335" t="s">
        <v>67</v>
      </c>
      <c r="GC3521" s="336" t="s">
        <v>67</v>
      </c>
      <c r="GD3521" s="336" t="s">
        <v>67</v>
      </c>
      <c r="GE3521" s="84"/>
      <c r="GF3521" s="337"/>
      <c r="GG3521" s="338"/>
      <c r="GH3521" s="12" t="s">
        <v>4537</v>
      </c>
      <c r="GI3521" s="13" t="s">
        <v>4538</v>
      </c>
      <c r="GJ3521" s="13" t="s">
        <v>4539</v>
      </c>
      <c r="GK3521" s="12" t="s">
        <v>4540</v>
      </c>
      <c r="GL3521" s="336" t="s">
        <v>4550</v>
      </c>
      <c r="GM3521" s="336" t="s">
        <v>4542</v>
      </c>
      <c r="GN3521" s="336" t="s">
        <v>67</v>
      </c>
      <c r="GO3521" s="339" t="s">
        <v>4551</v>
      </c>
      <c r="GP3521" s="339">
        <v>2</v>
      </c>
      <c r="GQ3521" s="339">
        <v>0</v>
      </c>
      <c r="GR3521" s="339">
        <v>0</v>
      </c>
      <c r="GS3521" s="329" t="s">
        <v>4544</v>
      </c>
      <c r="GT3521" s="329"/>
      <c r="GU3521" s="329" t="s">
        <v>44</v>
      </c>
      <c r="GV3521" s="17">
        <v>1680</v>
      </c>
      <c r="GW3521" s="17">
        <v>0</v>
      </c>
      <c r="GX3521" s="17">
        <v>0</v>
      </c>
      <c r="GY3521" s="18" t="s">
        <v>33</v>
      </c>
      <c r="GZ3521" s="330">
        <v>60</v>
      </c>
      <c r="HA3521" s="330">
        <v>110</v>
      </c>
      <c r="HB3521" s="330">
        <v>13.636363636363637</v>
      </c>
      <c r="HC3521" s="330">
        <v>0</v>
      </c>
      <c r="HD3521" s="331">
        <v>1.5</v>
      </c>
      <c r="HE3521" s="332">
        <v>5040</v>
      </c>
      <c r="HF3521" s="333" t="s">
        <v>33</v>
      </c>
      <c r="HG3521" s="334" t="s">
        <v>5838</v>
      </c>
      <c r="HH3521" s="335" t="s">
        <v>67</v>
      </c>
      <c r="HI3521" s="336" t="s">
        <v>67</v>
      </c>
      <c r="HJ3521" s="336" t="s">
        <v>67</v>
      </c>
      <c r="HK3521" s="84"/>
      <c r="HL3521" s="337"/>
      <c r="HM3521" s="338"/>
      <c r="HN3521" s="12" t="s">
        <v>4537</v>
      </c>
      <c r="HO3521" s="13" t="s">
        <v>4538</v>
      </c>
      <c r="HP3521" s="13" t="s">
        <v>4539</v>
      </c>
      <c r="HQ3521" s="12" t="s">
        <v>4540</v>
      </c>
      <c r="HR3521" s="336" t="s">
        <v>4550</v>
      </c>
      <c r="HS3521" s="336" t="s">
        <v>4542</v>
      </c>
      <c r="HT3521" s="336" t="s">
        <v>67</v>
      </c>
      <c r="HU3521" s="339" t="s">
        <v>4551</v>
      </c>
      <c r="HV3521" s="339">
        <v>2</v>
      </c>
      <c r="HW3521" s="339">
        <v>0</v>
      </c>
      <c r="HX3521" s="339">
        <v>0</v>
      </c>
      <c r="HY3521" s="329" t="s">
        <v>4544</v>
      </c>
      <c r="HZ3521" s="329"/>
      <c r="IA3521" s="329" t="s">
        <v>44</v>
      </c>
      <c r="IB3521" s="17">
        <v>1680</v>
      </c>
      <c r="IC3521" s="17">
        <v>0</v>
      </c>
      <c r="ID3521" s="17">
        <v>0</v>
      </c>
      <c r="IE3521" s="18" t="s">
        <v>33</v>
      </c>
      <c r="IF3521" s="330">
        <v>60</v>
      </c>
      <c r="IG3521" s="330">
        <v>110</v>
      </c>
      <c r="IH3521" s="330">
        <v>13.636363636363637</v>
      </c>
      <c r="II3521" s="330">
        <v>0</v>
      </c>
      <c r="IJ3521" s="331">
        <v>1.5</v>
      </c>
      <c r="IK3521" s="332">
        <v>5040</v>
      </c>
      <c r="IL3521" s="333" t="s">
        <v>33</v>
      </c>
      <c r="IM3521" s="334" t="s">
        <v>5838</v>
      </c>
      <c r="IN3521" s="335" t="s">
        <v>67</v>
      </c>
      <c r="IO3521" s="336" t="s">
        <v>67</v>
      </c>
      <c r="IP3521" s="336" t="s">
        <v>67</v>
      </c>
      <c r="IQ3521" s="84"/>
      <c r="IR3521" s="337"/>
      <c r="IS3521" s="338"/>
    </row>
    <row r="3522" spans="1:253" ht="16.5" customHeight="1">
      <c r="A3522" s="83" t="s">
        <v>7968</v>
      </c>
      <c r="B3522" s="13"/>
      <c r="C3522" s="189"/>
      <c r="D3522" s="83"/>
      <c r="E3522" s="14" t="s">
        <v>35</v>
      </c>
      <c r="F3522" s="14" t="s">
        <v>36</v>
      </c>
      <c r="G3522" s="14" t="s">
        <v>3669</v>
      </c>
      <c r="H3522" s="15">
        <v>2012</v>
      </c>
      <c r="I3522" s="15">
        <v>3</v>
      </c>
      <c r="J3522" s="15">
        <v>0</v>
      </c>
      <c r="K3522" s="15">
        <v>0</v>
      </c>
      <c r="L3522" s="16" t="s">
        <v>7985</v>
      </c>
      <c r="M3522" s="134" t="s">
        <v>3670</v>
      </c>
      <c r="N3522" s="16" t="s">
        <v>412</v>
      </c>
      <c r="O3522" s="17">
        <v>2794</v>
      </c>
      <c r="P3522" s="17">
        <f t="shared" si="27"/>
        <v>5966</v>
      </c>
      <c r="Q3522" s="17">
        <v>5</v>
      </c>
      <c r="R3522" s="133" t="s">
        <v>33</v>
      </c>
      <c r="S3522" s="19" t="s">
        <v>89</v>
      </c>
      <c r="T3522" s="19">
        <v>110</v>
      </c>
      <c r="U3522" s="19">
        <v>3.1818181818181817</v>
      </c>
      <c r="V3522" s="19">
        <v>0</v>
      </c>
      <c r="W3522" s="20">
        <v>0.35</v>
      </c>
      <c r="X3522" s="21">
        <v>1082.3050000000001</v>
      </c>
      <c r="Y3522" s="22" t="s">
        <v>33</v>
      </c>
      <c r="Z3522" s="86" t="s">
        <v>62</v>
      </c>
      <c r="AA3522" s="24"/>
      <c r="AB3522" s="14"/>
      <c r="AC3522" s="14"/>
      <c r="AD3522" s="25"/>
      <c r="AE3522" s="26"/>
      <c r="AF3522" s="27"/>
      <c r="AG3522" s="31"/>
      <c r="AH3522" s="32"/>
      <c r="AI3522" s="32"/>
      <c r="AJ3522" s="32"/>
      <c r="AK3522" s="32"/>
      <c r="AL3522" s="32"/>
      <c r="AM3522" s="32"/>
      <c r="AN3522" s="32"/>
      <c r="AO3522" s="32"/>
      <c r="AP3522" s="329"/>
      <c r="AQ3522" s="329" t="s">
        <v>44</v>
      </c>
      <c r="AR3522" s="17">
        <v>1680</v>
      </c>
      <c r="AS3522" s="17">
        <v>0</v>
      </c>
      <c r="AT3522" s="17">
        <v>0</v>
      </c>
      <c r="AU3522" s="18" t="s">
        <v>33</v>
      </c>
      <c r="AV3522" s="330">
        <v>60</v>
      </c>
      <c r="AW3522" s="330">
        <v>110</v>
      </c>
      <c r="AX3522" s="330">
        <v>13.636363636363637</v>
      </c>
      <c r="AY3522" s="330">
        <v>0</v>
      </c>
      <c r="AZ3522" s="331">
        <v>1.5</v>
      </c>
      <c r="BA3522" s="332">
        <v>5040</v>
      </c>
      <c r="BB3522" s="333" t="s">
        <v>33</v>
      </c>
      <c r="BC3522" s="334" t="s">
        <v>5838</v>
      </c>
      <c r="BD3522" s="335" t="s">
        <v>67</v>
      </c>
      <c r="BE3522" s="336" t="s">
        <v>67</v>
      </c>
      <c r="BF3522" s="336" t="s">
        <v>67</v>
      </c>
      <c r="BG3522" s="84"/>
      <c r="BH3522" s="337"/>
      <c r="BI3522" s="338"/>
      <c r="BJ3522" s="12" t="s">
        <v>4537</v>
      </c>
      <c r="BK3522" s="13" t="s">
        <v>4538</v>
      </c>
      <c r="BL3522" s="13" t="s">
        <v>4539</v>
      </c>
      <c r="BM3522" s="12" t="s">
        <v>4540</v>
      </c>
      <c r="BN3522" s="336" t="s">
        <v>4550</v>
      </c>
      <c r="BO3522" s="336" t="s">
        <v>4542</v>
      </c>
      <c r="BP3522" s="336" t="s">
        <v>67</v>
      </c>
      <c r="BQ3522" s="339" t="s">
        <v>4551</v>
      </c>
      <c r="BR3522" s="339">
        <v>2</v>
      </c>
      <c r="BS3522" s="339">
        <v>0</v>
      </c>
      <c r="BT3522" s="339">
        <v>0</v>
      </c>
      <c r="BU3522" s="329" t="s">
        <v>4544</v>
      </c>
      <c r="BV3522" s="329"/>
      <c r="BW3522" s="329" t="s">
        <v>44</v>
      </c>
      <c r="BX3522" s="17">
        <v>1680</v>
      </c>
      <c r="BY3522" s="17">
        <v>0</v>
      </c>
      <c r="BZ3522" s="17">
        <v>0</v>
      </c>
      <c r="CA3522" s="18" t="s">
        <v>33</v>
      </c>
      <c r="CB3522" s="330">
        <v>60</v>
      </c>
      <c r="CC3522" s="330">
        <v>110</v>
      </c>
      <c r="CD3522" s="330">
        <v>13.636363636363637</v>
      </c>
      <c r="CE3522" s="330">
        <v>0</v>
      </c>
      <c r="CF3522" s="331">
        <v>1.5</v>
      </c>
      <c r="CG3522" s="332">
        <v>5040</v>
      </c>
      <c r="CH3522" s="333" t="s">
        <v>33</v>
      </c>
      <c r="CI3522" s="334" t="s">
        <v>5838</v>
      </c>
      <c r="CJ3522" s="335" t="s">
        <v>67</v>
      </c>
      <c r="CK3522" s="336" t="s">
        <v>67</v>
      </c>
      <c r="CL3522" s="336" t="s">
        <v>67</v>
      </c>
      <c r="CM3522" s="84"/>
      <c r="CN3522" s="337"/>
      <c r="CO3522" s="338"/>
      <c r="CP3522" s="12" t="s">
        <v>4537</v>
      </c>
      <c r="CQ3522" s="13" t="s">
        <v>4538</v>
      </c>
      <c r="CR3522" s="13" t="s">
        <v>4539</v>
      </c>
      <c r="CS3522" s="12" t="s">
        <v>4540</v>
      </c>
      <c r="CT3522" s="336" t="s">
        <v>4550</v>
      </c>
      <c r="CU3522" s="336" t="s">
        <v>4542</v>
      </c>
      <c r="CV3522" s="336" t="s">
        <v>67</v>
      </c>
      <c r="CW3522" s="339" t="s">
        <v>4551</v>
      </c>
      <c r="CX3522" s="339">
        <v>2</v>
      </c>
      <c r="CY3522" s="339">
        <v>0</v>
      </c>
      <c r="CZ3522" s="339">
        <v>0</v>
      </c>
      <c r="DA3522" s="329" t="s">
        <v>4544</v>
      </c>
      <c r="DB3522" s="329"/>
      <c r="DC3522" s="329" t="s">
        <v>44</v>
      </c>
      <c r="DD3522" s="17">
        <v>1680</v>
      </c>
      <c r="DE3522" s="17">
        <v>0</v>
      </c>
      <c r="DF3522" s="17">
        <v>0</v>
      </c>
      <c r="DG3522" s="18" t="s">
        <v>33</v>
      </c>
      <c r="DH3522" s="330">
        <v>60</v>
      </c>
      <c r="DI3522" s="330">
        <v>110</v>
      </c>
      <c r="DJ3522" s="330">
        <v>13.636363636363637</v>
      </c>
      <c r="DK3522" s="330">
        <v>0</v>
      </c>
      <c r="DL3522" s="331">
        <v>1.5</v>
      </c>
      <c r="DM3522" s="332">
        <v>5040</v>
      </c>
      <c r="DN3522" s="333" t="s">
        <v>33</v>
      </c>
      <c r="DO3522" s="334" t="s">
        <v>5838</v>
      </c>
      <c r="DP3522" s="335" t="s">
        <v>67</v>
      </c>
      <c r="DQ3522" s="336" t="s">
        <v>67</v>
      </c>
      <c r="DR3522" s="336" t="s">
        <v>67</v>
      </c>
      <c r="DS3522" s="84"/>
      <c r="DT3522" s="337"/>
      <c r="DU3522" s="338"/>
      <c r="DV3522" s="12" t="s">
        <v>4537</v>
      </c>
      <c r="DW3522" s="13" t="s">
        <v>4538</v>
      </c>
      <c r="DX3522" s="13" t="s">
        <v>4539</v>
      </c>
      <c r="DY3522" s="12" t="s">
        <v>4540</v>
      </c>
      <c r="DZ3522" s="336" t="s">
        <v>4550</v>
      </c>
      <c r="EA3522" s="336" t="s">
        <v>4542</v>
      </c>
      <c r="EB3522" s="336" t="s">
        <v>67</v>
      </c>
      <c r="EC3522" s="339" t="s">
        <v>4551</v>
      </c>
      <c r="ED3522" s="339">
        <v>2</v>
      </c>
      <c r="EE3522" s="339">
        <v>0</v>
      </c>
      <c r="EF3522" s="339">
        <v>0</v>
      </c>
      <c r="EG3522" s="329" t="s">
        <v>4544</v>
      </c>
      <c r="EH3522" s="329"/>
      <c r="EI3522" s="329" t="s">
        <v>44</v>
      </c>
      <c r="EJ3522" s="17">
        <v>1680</v>
      </c>
      <c r="EK3522" s="17">
        <v>0</v>
      </c>
      <c r="EL3522" s="17">
        <v>0</v>
      </c>
      <c r="EM3522" s="18" t="s">
        <v>33</v>
      </c>
      <c r="EN3522" s="330">
        <v>60</v>
      </c>
      <c r="EO3522" s="330">
        <v>110</v>
      </c>
      <c r="EP3522" s="330">
        <v>13.636363636363637</v>
      </c>
      <c r="EQ3522" s="330">
        <v>0</v>
      </c>
      <c r="ER3522" s="331">
        <v>1.5</v>
      </c>
      <c r="ES3522" s="332">
        <v>5040</v>
      </c>
      <c r="ET3522" s="333" t="s">
        <v>33</v>
      </c>
      <c r="EU3522" s="334" t="s">
        <v>5838</v>
      </c>
      <c r="EV3522" s="335" t="s">
        <v>67</v>
      </c>
      <c r="EW3522" s="336" t="s">
        <v>67</v>
      </c>
      <c r="EX3522" s="336" t="s">
        <v>67</v>
      </c>
      <c r="EY3522" s="84"/>
      <c r="EZ3522" s="337"/>
      <c r="FA3522" s="338"/>
      <c r="FB3522" s="12" t="s">
        <v>4537</v>
      </c>
      <c r="FC3522" s="13" t="s">
        <v>4538</v>
      </c>
      <c r="FD3522" s="13" t="s">
        <v>4539</v>
      </c>
      <c r="FE3522" s="12" t="s">
        <v>4540</v>
      </c>
      <c r="FF3522" s="336" t="s">
        <v>4550</v>
      </c>
      <c r="FG3522" s="336" t="s">
        <v>4542</v>
      </c>
      <c r="FH3522" s="336" t="s">
        <v>67</v>
      </c>
      <c r="FI3522" s="339" t="s">
        <v>4551</v>
      </c>
      <c r="FJ3522" s="339">
        <v>2</v>
      </c>
      <c r="FK3522" s="339">
        <v>0</v>
      </c>
      <c r="FL3522" s="339">
        <v>0</v>
      </c>
      <c r="FM3522" s="329" t="s">
        <v>4544</v>
      </c>
      <c r="FN3522" s="329"/>
      <c r="FO3522" s="329" t="s">
        <v>44</v>
      </c>
      <c r="FP3522" s="17">
        <v>1680</v>
      </c>
      <c r="FQ3522" s="17">
        <v>0</v>
      </c>
      <c r="FR3522" s="17">
        <v>0</v>
      </c>
      <c r="FS3522" s="18" t="s">
        <v>33</v>
      </c>
      <c r="FT3522" s="330">
        <v>60</v>
      </c>
      <c r="FU3522" s="330">
        <v>110</v>
      </c>
      <c r="FV3522" s="330">
        <v>13.636363636363637</v>
      </c>
      <c r="FW3522" s="330">
        <v>0</v>
      </c>
      <c r="FX3522" s="331">
        <v>1.5</v>
      </c>
      <c r="FY3522" s="332">
        <v>5040</v>
      </c>
      <c r="FZ3522" s="333" t="s">
        <v>33</v>
      </c>
      <c r="GA3522" s="334" t="s">
        <v>5838</v>
      </c>
      <c r="GB3522" s="335" t="s">
        <v>67</v>
      </c>
      <c r="GC3522" s="336" t="s">
        <v>67</v>
      </c>
      <c r="GD3522" s="336" t="s">
        <v>67</v>
      </c>
      <c r="GE3522" s="84"/>
      <c r="GF3522" s="337"/>
      <c r="GG3522" s="338"/>
      <c r="GH3522" s="12" t="s">
        <v>4537</v>
      </c>
      <c r="GI3522" s="13" t="s">
        <v>4538</v>
      </c>
      <c r="GJ3522" s="13" t="s">
        <v>4539</v>
      </c>
      <c r="GK3522" s="12" t="s">
        <v>4540</v>
      </c>
      <c r="GL3522" s="336" t="s">
        <v>4550</v>
      </c>
      <c r="GM3522" s="336" t="s">
        <v>4542</v>
      </c>
      <c r="GN3522" s="336" t="s">
        <v>67</v>
      </c>
      <c r="GO3522" s="339" t="s">
        <v>4551</v>
      </c>
      <c r="GP3522" s="339">
        <v>2</v>
      </c>
      <c r="GQ3522" s="339">
        <v>0</v>
      </c>
      <c r="GR3522" s="339">
        <v>0</v>
      </c>
      <c r="GS3522" s="329" t="s">
        <v>4544</v>
      </c>
      <c r="GT3522" s="329"/>
      <c r="GU3522" s="329" t="s">
        <v>44</v>
      </c>
      <c r="GV3522" s="17">
        <v>1680</v>
      </c>
      <c r="GW3522" s="17">
        <v>0</v>
      </c>
      <c r="GX3522" s="17">
        <v>0</v>
      </c>
      <c r="GY3522" s="18" t="s">
        <v>33</v>
      </c>
      <c r="GZ3522" s="330">
        <v>60</v>
      </c>
      <c r="HA3522" s="330">
        <v>110</v>
      </c>
      <c r="HB3522" s="330">
        <v>13.636363636363637</v>
      </c>
      <c r="HC3522" s="330">
        <v>0</v>
      </c>
      <c r="HD3522" s="331">
        <v>1.5</v>
      </c>
      <c r="HE3522" s="332">
        <v>5040</v>
      </c>
      <c r="HF3522" s="333" t="s">
        <v>33</v>
      </c>
      <c r="HG3522" s="334" t="s">
        <v>5838</v>
      </c>
      <c r="HH3522" s="335" t="s">
        <v>67</v>
      </c>
      <c r="HI3522" s="336" t="s">
        <v>67</v>
      </c>
      <c r="HJ3522" s="336" t="s">
        <v>67</v>
      </c>
      <c r="HK3522" s="84"/>
      <c r="HL3522" s="337"/>
      <c r="HM3522" s="338"/>
      <c r="HN3522" s="12" t="s">
        <v>4537</v>
      </c>
      <c r="HO3522" s="13" t="s">
        <v>4538</v>
      </c>
      <c r="HP3522" s="13" t="s">
        <v>4539</v>
      </c>
      <c r="HQ3522" s="12" t="s">
        <v>4540</v>
      </c>
      <c r="HR3522" s="336" t="s">
        <v>4550</v>
      </c>
      <c r="HS3522" s="336" t="s">
        <v>4542</v>
      </c>
      <c r="HT3522" s="336" t="s">
        <v>67</v>
      </c>
      <c r="HU3522" s="339" t="s">
        <v>4551</v>
      </c>
      <c r="HV3522" s="339">
        <v>2</v>
      </c>
      <c r="HW3522" s="339">
        <v>0</v>
      </c>
      <c r="HX3522" s="339">
        <v>0</v>
      </c>
      <c r="HY3522" s="329" t="s">
        <v>4544</v>
      </c>
      <c r="HZ3522" s="329"/>
      <c r="IA3522" s="329" t="s">
        <v>44</v>
      </c>
      <c r="IB3522" s="17">
        <v>1680</v>
      </c>
      <c r="IC3522" s="17">
        <v>0</v>
      </c>
      <c r="ID3522" s="17">
        <v>0</v>
      </c>
      <c r="IE3522" s="18" t="s">
        <v>33</v>
      </c>
      <c r="IF3522" s="330">
        <v>60</v>
      </c>
      <c r="IG3522" s="330">
        <v>110</v>
      </c>
      <c r="IH3522" s="330">
        <v>13.636363636363637</v>
      </c>
      <c r="II3522" s="330">
        <v>0</v>
      </c>
      <c r="IJ3522" s="331">
        <v>1.5</v>
      </c>
      <c r="IK3522" s="332">
        <v>5040</v>
      </c>
      <c r="IL3522" s="333" t="s">
        <v>33</v>
      </c>
      <c r="IM3522" s="334" t="s">
        <v>5838</v>
      </c>
      <c r="IN3522" s="335" t="s">
        <v>67</v>
      </c>
      <c r="IO3522" s="336" t="s">
        <v>67</v>
      </c>
      <c r="IP3522" s="336" t="s">
        <v>67</v>
      </c>
      <c r="IQ3522" s="84"/>
      <c r="IR3522" s="337"/>
      <c r="IS3522" s="338"/>
    </row>
    <row r="3523" spans="1:253" ht="16.5" customHeight="1">
      <c r="A3523" s="83" t="s">
        <v>7968</v>
      </c>
      <c r="B3523" s="13"/>
      <c r="C3523" s="189"/>
      <c r="D3523" s="83"/>
      <c r="E3523" s="14" t="s">
        <v>107</v>
      </c>
      <c r="F3523" s="14" t="s">
        <v>34</v>
      </c>
      <c r="G3523" s="14" t="s">
        <v>67</v>
      </c>
      <c r="H3523" s="15" t="s">
        <v>67</v>
      </c>
      <c r="I3523" s="15">
        <v>1</v>
      </c>
      <c r="J3523" s="15">
        <v>0</v>
      </c>
      <c r="K3523" s="15">
        <v>0</v>
      </c>
      <c r="L3523" s="16" t="s">
        <v>3683</v>
      </c>
      <c r="M3523" s="134" t="s">
        <v>3670</v>
      </c>
      <c r="N3523" s="16" t="s">
        <v>412</v>
      </c>
      <c r="O3523" s="17">
        <v>2628</v>
      </c>
      <c r="P3523" s="17">
        <f t="shared" si="27"/>
        <v>6132</v>
      </c>
      <c r="Q3523" s="17">
        <v>5</v>
      </c>
      <c r="R3523" s="133" t="s">
        <v>33</v>
      </c>
      <c r="S3523" s="19">
        <v>60</v>
      </c>
      <c r="T3523" s="19">
        <v>110</v>
      </c>
      <c r="U3523" s="19">
        <v>1.1818181818181819</v>
      </c>
      <c r="V3523" s="19">
        <v>0</v>
      </c>
      <c r="W3523" s="20">
        <v>0.13</v>
      </c>
      <c r="X3523" s="21">
        <v>381.49799999999999</v>
      </c>
      <c r="Y3523" s="22" t="s">
        <v>33</v>
      </c>
      <c r="Z3523" s="86" t="s">
        <v>62</v>
      </c>
      <c r="AA3523" s="24"/>
      <c r="AB3523" s="14"/>
      <c r="AC3523" s="14"/>
      <c r="AD3523" s="25"/>
      <c r="AE3523" s="26"/>
      <c r="AF3523" s="27"/>
      <c r="AG3523" s="31"/>
      <c r="AH3523" s="32"/>
      <c r="AI3523" s="32"/>
      <c r="AJ3523" s="32"/>
      <c r="AK3523" s="32"/>
      <c r="AL3523" s="32"/>
      <c r="AM3523" s="32"/>
      <c r="AN3523" s="32"/>
      <c r="AO3523" s="32"/>
      <c r="AP3523" s="329"/>
      <c r="AQ3523" s="329" t="s">
        <v>44</v>
      </c>
      <c r="AR3523" s="17">
        <v>1680</v>
      </c>
      <c r="AS3523" s="17">
        <v>0</v>
      </c>
      <c r="AT3523" s="17">
        <v>0</v>
      </c>
      <c r="AU3523" s="18" t="s">
        <v>33</v>
      </c>
      <c r="AV3523" s="330">
        <v>60</v>
      </c>
      <c r="AW3523" s="330">
        <v>110</v>
      </c>
      <c r="AX3523" s="330">
        <v>13.636363636363637</v>
      </c>
      <c r="AY3523" s="330">
        <v>0</v>
      </c>
      <c r="AZ3523" s="331">
        <v>1.5</v>
      </c>
      <c r="BA3523" s="332">
        <v>5040</v>
      </c>
      <c r="BB3523" s="333" t="s">
        <v>33</v>
      </c>
      <c r="BC3523" s="334" t="s">
        <v>5838</v>
      </c>
      <c r="BD3523" s="335" t="s">
        <v>67</v>
      </c>
      <c r="BE3523" s="336" t="s">
        <v>67</v>
      </c>
      <c r="BF3523" s="336" t="s">
        <v>67</v>
      </c>
      <c r="BG3523" s="84"/>
      <c r="BH3523" s="337"/>
      <c r="BI3523" s="338"/>
      <c r="BJ3523" s="12" t="s">
        <v>4537</v>
      </c>
      <c r="BK3523" s="13" t="s">
        <v>4538</v>
      </c>
      <c r="BL3523" s="13" t="s">
        <v>4539</v>
      </c>
      <c r="BM3523" s="12" t="s">
        <v>4540</v>
      </c>
      <c r="BN3523" s="336" t="s">
        <v>4552</v>
      </c>
      <c r="BO3523" s="336" t="s">
        <v>4542</v>
      </c>
      <c r="BP3523" s="336" t="s">
        <v>3624</v>
      </c>
      <c r="BQ3523" s="339" t="s">
        <v>1427</v>
      </c>
      <c r="BR3523" s="339">
        <v>2</v>
      </c>
      <c r="BS3523" s="339">
        <v>0</v>
      </c>
      <c r="BT3523" s="339">
        <v>0</v>
      </c>
      <c r="BU3523" s="329" t="s">
        <v>4544</v>
      </c>
      <c r="BV3523" s="329"/>
      <c r="BW3523" s="329" t="s">
        <v>44</v>
      </c>
      <c r="BX3523" s="17">
        <v>1680</v>
      </c>
      <c r="BY3523" s="17">
        <v>0</v>
      </c>
      <c r="BZ3523" s="17">
        <v>0</v>
      </c>
      <c r="CA3523" s="18" t="s">
        <v>33</v>
      </c>
      <c r="CB3523" s="330">
        <v>60</v>
      </c>
      <c r="CC3523" s="330">
        <v>110</v>
      </c>
      <c r="CD3523" s="330">
        <v>13.636363636363637</v>
      </c>
      <c r="CE3523" s="330">
        <v>0</v>
      </c>
      <c r="CF3523" s="331">
        <v>1.5</v>
      </c>
      <c r="CG3523" s="332">
        <v>5040</v>
      </c>
      <c r="CH3523" s="333" t="s">
        <v>33</v>
      </c>
      <c r="CI3523" s="334" t="s">
        <v>5838</v>
      </c>
      <c r="CJ3523" s="335" t="s">
        <v>67</v>
      </c>
      <c r="CK3523" s="336" t="s">
        <v>67</v>
      </c>
      <c r="CL3523" s="336" t="s">
        <v>67</v>
      </c>
      <c r="CM3523" s="84"/>
      <c r="CN3523" s="337"/>
      <c r="CO3523" s="338"/>
      <c r="CP3523" s="12" t="s">
        <v>4537</v>
      </c>
      <c r="CQ3523" s="13" t="s">
        <v>4538</v>
      </c>
      <c r="CR3523" s="13" t="s">
        <v>4539</v>
      </c>
      <c r="CS3523" s="12" t="s">
        <v>4540</v>
      </c>
      <c r="CT3523" s="336" t="s">
        <v>4552</v>
      </c>
      <c r="CU3523" s="336" t="s">
        <v>4542</v>
      </c>
      <c r="CV3523" s="336" t="s">
        <v>3624</v>
      </c>
      <c r="CW3523" s="339" t="s">
        <v>1427</v>
      </c>
      <c r="CX3523" s="339">
        <v>2</v>
      </c>
      <c r="CY3523" s="339">
        <v>0</v>
      </c>
      <c r="CZ3523" s="339">
        <v>0</v>
      </c>
      <c r="DA3523" s="329" t="s">
        <v>4544</v>
      </c>
      <c r="DB3523" s="329"/>
      <c r="DC3523" s="329" t="s">
        <v>44</v>
      </c>
      <c r="DD3523" s="17">
        <v>1680</v>
      </c>
      <c r="DE3523" s="17">
        <v>0</v>
      </c>
      <c r="DF3523" s="17">
        <v>0</v>
      </c>
      <c r="DG3523" s="18" t="s">
        <v>33</v>
      </c>
      <c r="DH3523" s="330">
        <v>60</v>
      </c>
      <c r="DI3523" s="330">
        <v>110</v>
      </c>
      <c r="DJ3523" s="330">
        <v>13.636363636363637</v>
      </c>
      <c r="DK3523" s="330">
        <v>0</v>
      </c>
      <c r="DL3523" s="331">
        <v>1.5</v>
      </c>
      <c r="DM3523" s="332">
        <v>5040</v>
      </c>
      <c r="DN3523" s="333" t="s">
        <v>33</v>
      </c>
      <c r="DO3523" s="334" t="s">
        <v>5838</v>
      </c>
      <c r="DP3523" s="335" t="s">
        <v>67</v>
      </c>
      <c r="DQ3523" s="336" t="s">
        <v>67</v>
      </c>
      <c r="DR3523" s="336" t="s">
        <v>67</v>
      </c>
      <c r="DS3523" s="84"/>
      <c r="DT3523" s="337"/>
      <c r="DU3523" s="338"/>
      <c r="DV3523" s="12" t="s">
        <v>4537</v>
      </c>
      <c r="DW3523" s="13" t="s">
        <v>4538</v>
      </c>
      <c r="DX3523" s="13" t="s">
        <v>4539</v>
      </c>
      <c r="DY3523" s="12" t="s">
        <v>4540</v>
      </c>
      <c r="DZ3523" s="336" t="s">
        <v>4552</v>
      </c>
      <c r="EA3523" s="336" t="s">
        <v>4542</v>
      </c>
      <c r="EB3523" s="336" t="s">
        <v>3624</v>
      </c>
      <c r="EC3523" s="339" t="s">
        <v>1427</v>
      </c>
      <c r="ED3523" s="339">
        <v>2</v>
      </c>
      <c r="EE3523" s="339">
        <v>0</v>
      </c>
      <c r="EF3523" s="339">
        <v>0</v>
      </c>
      <c r="EG3523" s="329" t="s">
        <v>4544</v>
      </c>
      <c r="EH3523" s="329"/>
      <c r="EI3523" s="329" t="s">
        <v>44</v>
      </c>
      <c r="EJ3523" s="17">
        <v>1680</v>
      </c>
      <c r="EK3523" s="17">
        <v>0</v>
      </c>
      <c r="EL3523" s="17">
        <v>0</v>
      </c>
      <c r="EM3523" s="18" t="s">
        <v>33</v>
      </c>
      <c r="EN3523" s="330">
        <v>60</v>
      </c>
      <c r="EO3523" s="330">
        <v>110</v>
      </c>
      <c r="EP3523" s="330">
        <v>13.636363636363637</v>
      </c>
      <c r="EQ3523" s="330">
        <v>0</v>
      </c>
      <c r="ER3523" s="331">
        <v>1.5</v>
      </c>
      <c r="ES3523" s="332">
        <v>5040</v>
      </c>
      <c r="ET3523" s="333" t="s">
        <v>33</v>
      </c>
      <c r="EU3523" s="334" t="s">
        <v>5838</v>
      </c>
      <c r="EV3523" s="335" t="s">
        <v>67</v>
      </c>
      <c r="EW3523" s="336" t="s">
        <v>67</v>
      </c>
      <c r="EX3523" s="336" t="s">
        <v>67</v>
      </c>
      <c r="EY3523" s="84"/>
      <c r="EZ3523" s="337"/>
      <c r="FA3523" s="338"/>
      <c r="FB3523" s="12" t="s">
        <v>4537</v>
      </c>
      <c r="FC3523" s="13" t="s">
        <v>4538</v>
      </c>
      <c r="FD3523" s="13" t="s">
        <v>4539</v>
      </c>
      <c r="FE3523" s="12" t="s">
        <v>4540</v>
      </c>
      <c r="FF3523" s="336" t="s">
        <v>4552</v>
      </c>
      <c r="FG3523" s="336" t="s">
        <v>4542</v>
      </c>
      <c r="FH3523" s="336" t="s">
        <v>3624</v>
      </c>
      <c r="FI3523" s="339" t="s">
        <v>1427</v>
      </c>
      <c r="FJ3523" s="339">
        <v>2</v>
      </c>
      <c r="FK3523" s="339">
        <v>0</v>
      </c>
      <c r="FL3523" s="339">
        <v>0</v>
      </c>
      <c r="FM3523" s="329" t="s">
        <v>4544</v>
      </c>
      <c r="FN3523" s="329"/>
      <c r="FO3523" s="329" t="s">
        <v>44</v>
      </c>
      <c r="FP3523" s="17">
        <v>1680</v>
      </c>
      <c r="FQ3523" s="17">
        <v>0</v>
      </c>
      <c r="FR3523" s="17">
        <v>0</v>
      </c>
      <c r="FS3523" s="18" t="s">
        <v>33</v>
      </c>
      <c r="FT3523" s="330">
        <v>60</v>
      </c>
      <c r="FU3523" s="330">
        <v>110</v>
      </c>
      <c r="FV3523" s="330">
        <v>13.636363636363637</v>
      </c>
      <c r="FW3523" s="330">
        <v>0</v>
      </c>
      <c r="FX3523" s="331">
        <v>1.5</v>
      </c>
      <c r="FY3523" s="332">
        <v>5040</v>
      </c>
      <c r="FZ3523" s="333" t="s">
        <v>33</v>
      </c>
      <c r="GA3523" s="334" t="s">
        <v>5838</v>
      </c>
      <c r="GB3523" s="335" t="s">
        <v>67</v>
      </c>
      <c r="GC3523" s="336" t="s">
        <v>67</v>
      </c>
      <c r="GD3523" s="336" t="s">
        <v>67</v>
      </c>
      <c r="GE3523" s="84"/>
      <c r="GF3523" s="337"/>
      <c r="GG3523" s="338"/>
      <c r="GH3523" s="12" t="s">
        <v>4537</v>
      </c>
      <c r="GI3523" s="13" t="s">
        <v>4538</v>
      </c>
      <c r="GJ3523" s="13" t="s">
        <v>4539</v>
      </c>
      <c r="GK3523" s="12" t="s">
        <v>4540</v>
      </c>
      <c r="GL3523" s="336" t="s">
        <v>4552</v>
      </c>
      <c r="GM3523" s="336" t="s">
        <v>4542</v>
      </c>
      <c r="GN3523" s="336" t="s">
        <v>3624</v>
      </c>
      <c r="GO3523" s="339" t="s">
        <v>1427</v>
      </c>
      <c r="GP3523" s="339">
        <v>2</v>
      </c>
      <c r="GQ3523" s="339">
        <v>0</v>
      </c>
      <c r="GR3523" s="339">
        <v>0</v>
      </c>
      <c r="GS3523" s="329" t="s">
        <v>4544</v>
      </c>
      <c r="GT3523" s="329"/>
      <c r="GU3523" s="329" t="s">
        <v>44</v>
      </c>
      <c r="GV3523" s="17">
        <v>1680</v>
      </c>
      <c r="GW3523" s="17">
        <v>0</v>
      </c>
      <c r="GX3523" s="17">
        <v>0</v>
      </c>
      <c r="GY3523" s="18" t="s">
        <v>33</v>
      </c>
      <c r="GZ3523" s="330">
        <v>60</v>
      </c>
      <c r="HA3523" s="330">
        <v>110</v>
      </c>
      <c r="HB3523" s="330">
        <v>13.636363636363637</v>
      </c>
      <c r="HC3523" s="330">
        <v>0</v>
      </c>
      <c r="HD3523" s="331">
        <v>1.5</v>
      </c>
      <c r="HE3523" s="332">
        <v>5040</v>
      </c>
      <c r="HF3523" s="333" t="s">
        <v>33</v>
      </c>
      <c r="HG3523" s="334" t="s">
        <v>5838</v>
      </c>
      <c r="HH3523" s="335" t="s">
        <v>67</v>
      </c>
      <c r="HI3523" s="336" t="s">
        <v>67</v>
      </c>
      <c r="HJ3523" s="336" t="s">
        <v>67</v>
      </c>
      <c r="HK3523" s="84"/>
      <c r="HL3523" s="337"/>
      <c r="HM3523" s="338"/>
      <c r="HN3523" s="12" t="s">
        <v>4537</v>
      </c>
      <c r="HO3523" s="13" t="s">
        <v>4538</v>
      </c>
      <c r="HP3523" s="13" t="s">
        <v>4539</v>
      </c>
      <c r="HQ3523" s="12" t="s">
        <v>4540</v>
      </c>
      <c r="HR3523" s="336" t="s">
        <v>4552</v>
      </c>
      <c r="HS3523" s="336" t="s">
        <v>4542</v>
      </c>
      <c r="HT3523" s="336" t="s">
        <v>3624</v>
      </c>
      <c r="HU3523" s="339" t="s">
        <v>1427</v>
      </c>
      <c r="HV3523" s="339">
        <v>2</v>
      </c>
      <c r="HW3523" s="339">
        <v>0</v>
      </c>
      <c r="HX3523" s="339">
        <v>0</v>
      </c>
      <c r="HY3523" s="329" t="s">
        <v>4544</v>
      </c>
      <c r="HZ3523" s="329"/>
      <c r="IA3523" s="329" t="s">
        <v>44</v>
      </c>
      <c r="IB3523" s="17">
        <v>1680</v>
      </c>
      <c r="IC3523" s="17">
        <v>0</v>
      </c>
      <c r="ID3523" s="17">
        <v>0</v>
      </c>
      <c r="IE3523" s="18" t="s">
        <v>33</v>
      </c>
      <c r="IF3523" s="330">
        <v>60</v>
      </c>
      <c r="IG3523" s="330">
        <v>110</v>
      </c>
      <c r="IH3523" s="330">
        <v>13.636363636363637</v>
      </c>
      <c r="II3523" s="330">
        <v>0</v>
      </c>
      <c r="IJ3523" s="331">
        <v>1.5</v>
      </c>
      <c r="IK3523" s="332">
        <v>5040</v>
      </c>
      <c r="IL3523" s="333" t="s">
        <v>33</v>
      </c>
      <c r="IM3523" s="334" t="s">
        <v>5838</v>
      </c>
      <c r="IN3523" s="335" t="s">
        <v>67</v>
      </c>
      <c r="IO3523" s="336" t="s">
        <v>67</v>
      </c>
      <c r="IP3523" s="336" t="s">
        <v>67</v>
      </c>
      <c r="IQ3523" s="84"/>
      <c r="IR3523" s="337"/>
      <c r="IS3523" s="338"/>
    </row>
    <row r="3524" spans="1:253" ht="16.5" customHeight="1">
      <c r="A3524" s="83" t="s">
        <v>7968</v>
      </c>
      <c r="B3524" s="13"/>
      <c r="C3524" s="189"/>
      <c r="D3524" s="83"/>
      <c r="E3524" s="14" t="s">
        <v>37</v>
      </c>
      <c r="F3524" s="14" t="s">
        <v>36</v>
      </c>
      <c r="G3524" s="14" t="s">
        <v>101</v>
      </c>
      <c r="H3524" s="15">
        <v>2009</v>
      </c>
      <c r="I3524" s="15">
        <v>1</v>
      </c>
      <c r="J3524" s="15">
        <v>0</v>
      </c>
      <c r="K3524" s="15">
        <v>0</v>
      </c>
      <c r="L3524" s="44" t="s">
        <v>7986</v>
      </c>
      <c r="M3524" s="134" t="s">
        <v>4487</v>
      </c>
      <c r="N3524" s="16" t="s">
        <v>412</v>
      </c>
      <c r="O3524" s="17">
        <v>2794</v>
      </c>
      <c r="P3524" s="17">
        <f t="shared" si="27"/>
        <v>5966</v>
      </c>
      <c r="Q3524" s="17">
        <v>5</v>
      </c>
      <c r="R3524" s="133" t="s">
        <v>33</v>
      </c>
      <c r="S3524" s="19" t="s">
        <v>89</v>
      </c>
      <c r="T3524" s="19">
        <v>110</v>
      </c>
      <c r="U3524" s="19">
        <v>1.5</v>
      </c>
      <c r="V3524" s="19">
        <v>0</v>
      </c>
      <c r="W3524" s="20">
        <v>0.16500000000000001</v>
      </c>
      <c r="X3524" s="21">
        <v>510.22950000000003</v>
      </c>
      <c r="Y3524" s="22" t="s">
        <v>33</v>
      </c>
      <c r="Z3524" s="86" t="s">
        <v>62</v>
      </c>
      <c r="AA3524" s="24"/>
      <c r="AB3524" s="14"/>
      <c r="AC3524" s="14"/>
      <c r="AD3524" s="25"/>
      <c r="AE3524" s="26"/>
      <c r="AF3524" s="27"/>
      <c r="AG3524" s="31"/>
      <c r="AH3524" s="32"/>
      <c r="AI3524" s="32"/>
      <c r="AJ3524" s="32"/>
      <c r="AK3524" s="32"/>
      <c r="AL3524" s="32"/>
      <c r="AM3524" s="32"/>
      <c r="AN3524" s="32"/>
      <c r="AO3524" s="32"/>
      <c r="AP3524" s="329"/>
      <c r="AQ3524" s="329" t="s">
        <v>44</v>
      </c>
      <c r="AR3524" s="17">
        <v>1680</v>
      </c>
      <c r="AS3524" s="17">
        <v>0</v>
      </c>
      <c r="AT3524" s="17">
        <v>0</v>
      </c>
      <c r="AU3524" s="18" t="s">
        <v>33</v>
      </c>
      <c r="AV3524" s="330">
        <v>60</v>
      </c>
      <c r="AW3524" s="330">
        <v>110</v>
      </c>
      <c r="AX3524" s="330">
        <v>13.636363636363637</v>
      </c>
      <c r="AY3524" s="330">
        <v>0</v>
      </c>
      <c r="AZ3524" s="331">
        <v>1.5</v>
      </c>
      <c r="BA3524" s="332">
        <v>5040</v>
      </c>
      <c r="BB3524" s="333" t="s">
        <v>33</v>
      </c>
      <c r="BC3524" s="334" t="s">
        <v>5838</v>
      </c>
      <c r="BD3524" s="335" t="s">
        <v>67</v>
      </c>
      <c r="BE3524" s="336" t="s">
        <v>67</v>
      </c>
      <c r="BF3524" s="336" t="s">
        <v>67</v>
      </c>
      <c r="BG3524" s="84"/>
      <c r="BH3524" s="337"/>
      <c r="BI3524" s="338"/>
      <c r="BJ3524" s="12" t="s">
        <v>4537</v>
      </c>
      <c r="BK3524" s="13" t="s">
        <v>4538</v>
      </c>
      <c r="BL3524" s="13" t="s">
        <v>4539</v>
      </c>
      <c r="BM3524" s="12" t="s">
        <v>4540</v>
      </c>
      <c r="BN3524" s="336" t="s">
        <v>4552</v>
      </c>
      <c r="BO3524" s="336" t="s">
        <v>4542</v>
      </c>
      <c r="BP3524" s="336" t="s">
        <v>3624</v>
      </c>
      <c r="BQ3524" s="339" t="s">
        <v>1427</v>
      </c>
      <c r="BR3524" s="339">
        <v>2</v>
      </c>
      <c r="BS3524" s="339">
        <v>0</v>
      </c>
      <c r="BT3524" s="339">
        <v>0</v>
      </c>
      <c r="BU3524" s="329" t="s">
        <v>4544</v>
      </c>
      <c r="BV3524" s="329"/>
      <c r="BW3524" s="329" t="s">
        <v>44</v>
      </c>
      <c r="BX3524" s="17">
        <v>1680</v>
      </c>
      <c r="BY3524" s="17">
        <v>0</v>
      </c>
      <c r="BZ3524" s="17">
        <v>0</v>
      </c>
      <c r="CA3524" s="18" t="s">
        <v>33</v>
      </c>
      <c r="CB3524" s="330">
        <v>60</v>
      </c>
      <c r="CC3524" s="330">
        <v>110</v>
      </c>
      <c r="CD3524" s="330">
        <v>13.636363636363637</v>
      </c>
      <c r="CE3524" s="330">
        <v>0</v>
      </c>
      <c r="CF3524" s="331">
        <v>1.5</v>
      </c>
      <c r="CG3524" s="332">
        <v>5040</v>
      </c>
      <c r="CH3524" s="333" t="s">
        <v>33</v>
      </c>
      <c r="CI3524" s="334" t="s">
        <v>5838</v>
      </c>
      <c r="CJ3524" s="335" t="s">
        <v>67</v>
      </c>
      <c r="CK3524" s="336" t="s">
        <v>67</v>
      </c>
      <c r="CL3524" s="336" t="s">
        <v>67</v>
      </c>
      <c r="CM3524" s="84"/>
      <c r="CN3524" s="337"/>
      <c r="CO3524" s="338"/>
      <c r="CP3524" s="12" t="s">
        <v>4537</v>
      </c>
      <c r="CQ3524" s="13" t="s">
        <v>4538</v>
      </c>
      <c r="CR3524" s="13" t="s">
        <v>4539</v>
      </c>
      <c r="CS3524" s="12" t="s">
        <v>4540</v>
      </c>
      <c r="CT3524" s="336" t="s">
        <v>4552</v>
      </c>
      <c r="CU3524" s="336" t="s">
        <v>4542</v>
      </c>
      <c r="CV3524" s="336" t="s">
        <v>3624</v>
      </c>
      <c r="CW3524" s="339" t="s">
        <v>1427</v>
      </c>
      <c r="CX3524" s="339">
        <v>2</v>
      </c>
      <c r="CY3524" s="339">
        <v>0</v>
      </c>
      <c r="CZ3524" s="339">
        <v>0</v>
      </c>
      <c r="DA3524" s="329" t="s">
        <v>4544</v>
      </c>
      <c r="DB3524" s="329"/>
      <c r="DC3524" s="329" t="s">
        <v>44</v>
      </c>
      <c r="DD3524" s="17">
        <v>1680</v>
      </c>
      <c r="DE3524" s="17">
        <v>0</v>
      </c>
      <c r="DF3524" s="17">
        <v>0</v>
      </c>
      <c r="DG3524" s="18" t="s">
        <v>33</v>
      </c>
      <c r="DH3524" s="330">
        <v>60</v>
      </c>
      <c r="DI3524" s="330">
        <v>110</v>
      </c>
      <c r="DJ3524" s="330">
        <v>13.636363636363637</v>
      </c>
      <c r="DK3524" s="330">
        <v>0</v>
      </c>
      <c r="DL3524" s="331">
        <v>1.5</v>
      </c>
      <c r="DM3524" s="332">
        <v>5040</v>
      </c>
      <c r="DN3524" s="333" t="s">
        <v>33</v>
      </c>
      <c r="DO3524" s="334" t="s">
        <v>5838</v>
      </c>
      <c r="DP3524" s="335" t="s">
        <v>67</v>
      </c>
      <c r="DQ3524" s="336" t="s">
        <v>67</v>
      </c>
      <c r="DR3524" s="336" t="s">
        <v>67</v>
      </c>
      <c r="DS3524" s="84"/>
      <c r="DT3524" s="337"/>
      <c r="DU3524" s="338"/>
      <c r="DV3524" s="12" t="s">
        <v>4537</v>
      </c>
      <c r="DW3524" s="13" t="s">
        <v>4538</v>
      </c>
      <c r="DX3524" s="13" t="s">
        <v>4539</v>
      </c>
      <c r="DY3524" s="12" t="s">
        <v>4540</v>
      </c>
      <c r="DZ3524" s="336" t="s">
        <v>4552</v>
      </c>
      <c r="EA3524" s="336" t="s">
        <v>4542</v>
      </c>
      <c r="EB3524" s="336" t="s">
        <v>3624</v>
      </c>
      <c r="EC3524" s="339" t="s">
        <v>1427</v>
      </c>
      <c r="ED3524" s="339">
        <v>2</v>
      </c>
      <c r="EE3524" s="339">
        <v>0</v>
      </c>
      <c r="EF3524" s="339">
        <v>0</v>
      </c>
      <c r="EG3524" s="329" t="s">
        <v>4544</v>
      </c>
      <c r="EH3524" s="329"/>
      <c r="EI3524" s="329" t="s">
        <v>44</v>
      </c>
      <c r="EJ3524" s="17">
        <v>1680</v>
      </c>
      <c r="EK3524" s="17">
        <v>0</v>
      </c>
      <c r="EL3524" s="17">
        <v>0</v>
      </c>
      <c r="EM3524" s="18" t="s">
        <v>33</v>
      </c>
      <c r="EN3524" s="330">
        <v>60</v>
      </c>
      <c r="EO3524" s="330">
        <v>110</v>
      </c>
      <c r="EP3524" s="330">
        <v>13.636363636363637</v>
      </c>
      <c r="EQ3524" s="330">
        <v>0</v>
      </c>
      <c r="ER3524" s="331">
        <v>1.5</v>
      </c>
      <c r="ES3524" s="332">
        <v>5040</v>
      </c>
      <c r="ET3524" s="333" t="s">
        <v>33</v>
      </c>
      <c r="EU3524" s="334" t="s">
        <v>5838</v>
      </c>
      <c r="EV3524" s="335" t="s">
        <v>67</v>
      </c>
      <c r="EW3524" s="336" t="s">
        <v>67</v>
      </c>
      <c r="EX3524" s="336" t="s">
        <v>67</v>
      </c>
      <c r="EY3524" s="84"/>
      <c r="EZ3524" s="337"/>
      <c r="FA3524" s="338"/>
      <c r="FB3524" s="12" t="s">
        <v>4537</v>
      </c>
      <c r="FC3524" s="13" t="s">
        <v>4538</v>
      </c>
      <c r="FD3524" s="13" t="s">
        <v>4539</v>
      </c>
      <c r="FE3524" s="12" t="s">
        <v>4540</v>
      </c>
      <c r="FF3524" s="336" t="s">
        <v>4552</v>
      </c>
      <c r="FG3524" s="336" t="s">
        <v>4542</v>
      </c>
      <c r="FH3524" s="336" t="s">
        <v>3624</v>
      </c>
      <c r="FI3524" s="339" t="s">
        <v>1427</v>
      </c>
      <c r="FJ3524" s="339">
        <v>2</v>
      </c>
      <c r="FK3524" s="339">
        <v>0</v>
      </c>
      <c r="FL3524" s="339">
        <v>0</v>
      </c>
      <c r="FM3524" s="329" t="s">
        <v>4544</v>
      </c>
      <c r="FN3524" s="329"/>
      <c r="FO3524" s="329" t="s">
        <v>44</v>
      </c>
      <c r="FP3524" s="17">
        <v>1680</v>
      </c>
      <c r="FQ3524" s="17">
        <v>0</v>
      </c>
      <c r="FR3524" s="17">
        <v>0</v>
      </c>
      <c r="FS3524" s="18" t="s">
        <v>33</v>
      </c>
      <c r="FT3524" s="330">
        <v>60</v>
      </c>
      <c r="FU3524" s="330">
        <v>110</v>
      </c>
      <c r="FV3524" s="330">
        <v>13.636363636363637</v>
      </c>
      <c r="FW3524" s="330">
        <v>0</v>
      </c>
      <c r="FX3524" s="331">
        <v>1.5</v>
      </c>
      <c r="FY3524" s="332">
        <v>5040</v>
      </c>
      <c r="FZ3524" s="333" t="s">
        <v>33</v>
      </c>
      <c r="GA3524" s="334" t="s">
        <v>5838</v>
      </c>
      <c r="GB3524" s="335" t="s">
        <v>67</v>
      </c>
      <c r="GC3524" s="336" t="s">
        <v>67</v>
      </c>
      <c r="GD3524" s="336" t="s">
        <v>67</v>
      </c>
      <c r="GE3524" s="84"/>
      <c r="GF3524" s="337"/>
      <c r="GG3524" s="338"/>
      <c r="GH3524" s="12" t="s">
        <v>4537</v>
      </c>
      <c r="GI3524" s="13" t="s">
        <v>4538</v>
      </c>
      <c r="GJ3524" s="13" t="s">
        <v>4539</v>
      </c>
      <c r="GK3524" s="12" t="s">
        <v>4540</v>
      </c>
      <c r="GL3524" s="336" t="s">
        <v>4552</v>
      </c>
      <c r="GM3524" s="336" t="s">
        <v>4542</v>
      </c>
      <c r="GN3524" s="336" t="s">
        <v>3624</v>
      </c>
      <c r="GO3524" s="339" t="s">
        <v>1427</v>
      </c>
      <c r="GP3524" s="339">
        <v>2</v>
      </c>
      <c r="GQ3524" s="339">
        <v>0</v>
      </c>
      <c r="GR3524" s="339">
        <v>0</v>
      </c>
      <c r="GS3524" s="329" t="s">
        <v>4544</v>
      </c>
      <c r="GT3524" s="329"/>
      <c r="GU3524" s="329" t="s">
        <v>44</v>
      </c>
      <c r="GV3524" s="17">
        <v>1680</v>
      </c>
      <c r="GW3524" s="17">
        <v>0</v>
      </c>
      <c r="GX3524" s="17">
        <v>0</v>
      </c>
      <c r="GY3524" s="18" t="s">
        <v>33</v>
      </c>
      <c r="GZ3524" s="330">
        <v>60</v>
      </c>
      <c r="HA3524" s="330">
        <v>110</v>
      </c>
      <c r="HB3524" s="330">
        <v>13.636363636363637</v>
      </c>
      <c r="HC3524" s="330">
        <v>0</v>
      </c>
      <c r="HD3524" s="331">
        <v>1.5</v>
      </c>
      <c r="HE3524" s="332">
        <v>5040</v>
      </c>
      <c r="HF3524" s="333" t="s">
        <v>33</v>
      </c>
      <c r="HG3524" s="334" t="s">
        <v>5838</v>
      </c>
      <c r="HH3524" s="335" t="s">
        <v>67</v>
      </c>
      <c r="HI3524" s="336" t="s">
        <v>67</v>
      </c>
      <c r="HJ3524" s="336" t="s">
        <v>67</v>
      </c>
      <c r="HK3524" s="84"/>
      <c r="HL3524" s="337"/>
      <c r="HM3524" s="338"/>
      <c r="HN3524" s="12" t="s">
        <v>4537</v>
      </c>
      <c r="HO3524" s="13" t="s">
        <v>4538</v>
      </c>
      <c r="HP3524" s="13" t="s">
        <v>4539</v>
      </c>
      <c r="HQ3524" s="12" t="s">
        <v>4540</v>
      </c>
      <c r="HR3524" s="336" t="s">
        <v>4552</v>
      </c>
      <c r="HS3524" s="336" t="s">
        <v>4542</v>
      </c>
      <c r="HT3524" s="336" t="s">
        <v>3624</v>
      </c>
      <c r="HU3524" s="339" t="s">
        <v>1427</v>
      </c>
      <c r="HV3524" s="339">
        <v>2</v>
      </c>
      <c r="HW3524" s="339">
        <v>0</v>
      </c>
      <c r="HX3524" s="339">
        <v>0</v>
      </c>
      <c r="HY3524" s="329" t="s">
        <v>4544</v>
      </c>
      <c r="HZ3524" s="329"/>
      <c r="IA3524" s="329" t="s">
        <v>44</v>
      </c>
      <c r="IB3524" s="17">
        <v>1680</v>
      </c>
      <c r="IC3524" s="17">
        <v>0</v>
      </c>
      <c r="ID3524" s="17">
        <v>0</v>
      </c>
      <c r="IE3524" s="18" t="s">
        <v>33</v>
      </c>
      <c r="IF3524" s="330">
        <v>60</v>
      </c>
      <c r="IG3524" s="330">
        <v>110</v>
      </c>
      <c r="IH3524" s="330">
        <v>13.636363636363637</v>
      </c>
      <c r="II3524" s="330">
        <v>0</v>
      </c>
      <c r="IJ3524" s="331">
        <v>1.5</v>
      </c>
      <c r="IK3524" s="332">
        <v>5040</v>
      </c>
      <c r="IL3524" s="333" t="s">
        <v>33</v>
      </c>
      <c r="IM3524" s="334" t="s">
        <v>5838</v>
      </c>
      <c r="IN3524" s="335" t="s">
        <v>67</v>
      </c>
      <c r="IO3524" s="336" t="s">
        <v>67</v>
      </c>
      <c r="IP3524" s="336" t="s">
        <v>67</v>
      </c>
      <c r="IQ3524" s="84"/>
      <c r="IR3524" s="337"/>
      <c r="IS3524" s="338"/>
    </row>
    <row r="3525" spans="1:253" ht="16.5" customHeight="1">
      <c r="A3525" s="83" t="s">
        <v>7968</v>
      </c>
      <c r="B3525" s="13"/>
      <c r="C3525" s="189"/>
      <c r="D3525" s="83"/>
      <c r="E3525" s="14" t="s">
        <v>199</v>
      </c>
      <c r="F3525" s="14" t="s">
        <v>402</v>
      </c>
      <c r="G3525" s="14" t="s">
        <v>3685</v>
      </c>
      <c r="H3525" s="15">
        <v>1996</v>
      </c>
      <c r="I3525" s="15">
        <v>1</v>
      </c>
      <c r="J3525" s="15">
        <v>0</v>
      </c>
      <c r="K3525" s="15">
        <v>0</v>
      </c>
      <c r="L3525" s="16" t="s">
        <v>3683</v>
      </c>
      <c r="M3525" s="134" t="s">
        <v>3670</v>
      </c>
      <c r="N3525" s="16" t="s">
        <v>412</v>
      </c>
      <c r="O3525" s="17">
        <v>232</v>
      </c>
      <c r="P3525" s="17">
        <f t="shared" si="27"/>
        <v>8528</v>
      </c>
      <c r="Q3525" s="17">
        <v>5</v>
      </c>
      <c r="R3525" s="133" t="s">
        <v>33</v>
      </c>
      <c r="S3525" s="19">
        <v>60</v>
      </c>
      <c r="T3525" s="19">
        <v>110</v>
      </c>
      <c r="U3525" s="19">
        <v>7.2727272727272725</v>
      </c>
      <c r="V3525" s="19">
        <v>0</v>
      </c>
      <c r="W3525" s="20">
        <v>0.8</v>
      </c>
      <c r="X3525" s="21">
        <v>526.72</v>
      </c>
      <c r="Y3525" s="22" t="s">
        <v>33</v>
      </c>
      <c r="Z3525" s="86" t="s">
        <v>62</v>
      </c>
      <c r="AA3525" s="24"/>
      <c r="AB3525" s="14"/>
      <c r="AC3525" s="14"/>
      <c r="AD3525" s="25"/>
      <c r="AE3525" s="26"/>
      <c r="AF3525" s="27"/>
      <c r="AG3525" s="31"/>
      <c r="AH3525" s="32"/>
      <c r="AI3525" s="32"/>
      <c r="AJ3525" s="32"/>
      <c r="AK3525" s="32"/>
      <c r="AL3525" s="32"/>
      <c r="AM3525" s="32"/>
      <c r="AN3525" s="32"/>
      <c r="AO3525" s="32"/>
      <c r="AP3525" s="329"/>
      <c r="AQ3525" s="329" t="s">
        <v>44</v>
      </c>
      <c r="AR3525" s="17">
        <v>1680</v>
      </c>
      <c r="AS3525" s="17">
        <v>0</v>
      </c>
      <c r="AT3525" s="17">
        <v>0</v>
      </c>
      <c r="AU3525" s="18" t="s">
        <v>33</v>
      </c>
      <c r="AV3525" s="330">
        <v>60</v>
      </c>
      <c r="AW3525" s="330">
        <v>110</v>
      </c>
      <c r="AX3525" s="330">
        <v>13.636363636363637</v>
      </c>
      <c r="AY3525" s="330">
        <v>0</v>
      </c>
      <c r="AZ3525" s="331">
        <v>1.5</v>
      </c>
      <c r="BA3525" s="332">
        <v>5040</v>
      </c>
      <c r="BB3525" s="333" t="s">
        <v>33</v>
      </c>
      <c r="BC3525" s="334" t="s">
        <v>5838</v>
      </c>
      <c r="BD3525" s="335" t="s">
        <v>67</v>
      </c>
      <c r="BE3525" s="336" t="s">
        <v>67</v>
      </c>
      <c r="BF3525" s="336" t="s">
        <v>67</v>
      </c>
      <c r="BG3525" s="84"/>
      <c r="BH3525" s="337"/>
      <c r="BI3525" s="338"/>
      <c r="BJ3525" s="12" t="s">
        <v>4537</v>
      </c>
      <c r="BK3525" s="13" t="s">
        <v>4538</v>
      </c>
      <c r="BL3525" s="13" t="s">
        <v>4539</v>
      </c>
      <c r="BM3525" s="12" t="s">
        <v>4540</v>
      </c>
      <c r="BN3525" s="336" t="s">
        <v>4553</v>
      </c>
      <c r="BO3525" s="336" t="s">
        <v>4542</v>
      </c>
      <c r="BP3525" s="336" t="s">
        <v>4554</v>
      </c>
      <c r="BQ3525" s="339" t="s">
        <v>1427</v>
      </c>
      <c r="BR3525" s="339">
        <v>2</v>
      </c>
      <c r="BS3525" s="339">
        <v>0</v>
      </c>
      <c r="BT3525" s="339">
        <v>0</v>
      </c>
      <c r="BU3525" s="329" t="s">
        <v>4544</v>
      </c>
      <c r="BV3525" s="329"/>
      <c r="BW3525" s="329" t="s">
        <v>44</v>
      </c>
      <c r="BX3525" s="17">
        <v>1680</v>
      </c>
      <c r="BY3525" s="17">
        <v>0</v>
      </c>
      <c r="BZ3525" s="17">
        <v>0</v>
      </c>
      <c r="CA3525" s="18" t="s">
        <v>33</v>
      </c>
      <c r="CB3525" s="330">
        <v>60</v>
      </c>
      <c r="CC3525" s="330">
        <v>110</v>
      </c>
      <c r="CD3525" s="330">
        <v>13.636363636363637</v>
      </c>
      <c r="CE3525" s="330">
        <v>0</v>
      </c>
      <c r="CF3525" s="331">
        <v>1.5</v>
      </c>
      <c r="CG3525" s="332">
        <v>5040</v>
      </c>
      <c r="CH3525" s="333" t="s">
        <v>33</v>
      </c>
      <c r="CI3525" s="334" t="s">
        <v>5838</v>
      </c>
      <c r="CJ3525" s="335" t="s">
        <v>67</v>
      </c>
      <c r="CK3525" s="336" t="s">
        <v>67</v>
      </c>
      <c r="CL3525" s="336" t="s">
        <v>67</v>
      </c>
      <c r="CM3525" s="84"/>
      <c r="CN3525" s="337"/>
      <c r="CO3525" s="338"/>
      <c r="CP3525" s="12" t="s">
        <v>4537</v>
      </c>
      <c r="CQ3525" s="13" t="s">
        <v>4538</v>
      </c>
      <c r="CR3525" s="13" t="s">
        <v>4539</v>
      </c>
      <c r="CS3525" s="12" t="s">
        <v>4540</v>
      </c>
      <c r="CT3525" s="336" t="s">
        <v>4553</v>
      </c>
      <c r="CU3525" s="336" t="s">
        <v>4542</v>
      </c>
      <c r="CV3525" s="336" t="s">
        <v>4554</v>
      </c>
      <c r="CW3525" s="339" t="s">
        <v>1427</v>
      </c>
      <c r="CX3525" s="339">
        <v>2</v>
      </c>
      <c r="CY3525" s="339">
        <v>0</v>
      </c>
      <c r="CZ3525" s="339">
        <v>0</v>
      </c>
      <c r="DA3525" s="329" t="s">
        <v>4544</v>
      </c>
      <c r="DB3525" s="329"/>
      <c r="DC3525" s="329" t="s">
        <v>44</v>
      </c>
      <c r="DD3525" s="17">
        <v>1680</v>
      </c>
      <c r="DE3525" s="17">
        <v>0</v>
      </c>
      <c r="DF3525" s="17">
        <v>0</v>
      </c>
      <c r="DG3525" s="18" t="s">
        <v>33</v>
      </c>
      <c r="DH3525" s="330">
        <v>60</v>
      </c>
      <c r="DI3525" s="330">
        <v>110</v>
      </c>
      <c r="DJ3525" s="330">
        <v>13.636363636363637</v>
      </c>
      <c r="DK3525" s="330">
        <v>0</v>
      </c>
      <c r="DL3525" s="331">
        <v>1.5</v>
      </c>
      <c r="DM3525" s="332">
        <v>5040</v>
      </c>
      <c r="DN3525" s="333" t="s">
        <v>33</v>
      </c>
      <c r="DO3525" s="334" t="s">
        <v>5838</v>
      </c>
      <c r="DP3525" s="335" t="s">
        <v>67</v>
      </c>
      <c r="DQ3525" s="336" t="s">
        <v>67</v>
      </c>
      <c r="DR3525" s="336" t="s">
        <v>67</v>
      </c>
      <c r="DS3525" s="84"/>
      <c r="DT3525" s="337"/>
      <c r="DU3525" s="338"/>
      <c r="DV3525" s="12" t="s">
        <v>4537</v>
      </c>
      <c r="DW3525" s="13" t="s">
        <v>4538</v>
      </c>
      <c r="DX3525" s="13" t="s">
        <v>4539</v>
      </c>
      <c r="DY3525" s="12" t="s">
        <v>4540</v>
      </c>
      <c r="DZ3525" s="336" t="s">
        <v>4553</v>
      </c>
      <c r="EA3525" s="336" t="s">
        <v>4542</v>
      </c>
      <c r="EB3525" s="336" t="s">
        <v>4554</v>
      </c>
      <c r="EC3525" s="339" t="s">
        <v>1427</v>
      </c>
      <c r="ED3525" s="339">
        <v>2</v>
      </c>
      <c r="EE3525" s="339">
        <v>0</v>
      </c>
      <c r="EF3525" s="339">
        <v>0</v>
      </c>
      <c r="EG3525" s="329" t="s">
        <v>4544</v>
      </c>
      <c r="EH3525" s="329"/>
      <c r="EI3525" s="329" t="s">
        <v>44</v>
      </c>
      <c r="EJ3525" s="17">
        <v>1680</v>
      </c>
      <c r="EK3525" s="17">
        <v>0</v>
      </c>
      <c r="EL3525" s="17">
        <v>0</v>
      </c>
      <c r="EM3525" s="18" t="s">
        <v>33</v>
      </c>
      <c r="EN3525" s="330">
        <v>60</v>
      </c>
      <c r="EO3525" s="330">
        <v>110</v>
      </c>
      <c r="EP3525" s="330">
        <v>13.636363636363637</v>
      </c>
      <c r="EQ3525" s="330">
        <v>0</v>
      </c>
      <c r="ER3525" s="331">
        <v>1.5</v>
      </c>
      <c r="ES3525" s="332">
        <v>5040</v>
      </c>
      <c r="ET3525" s="333" t="s">
        <v>33</v>
      </c>
      <c r="EU3525" s="334" t="s">
        <v>5838</v>
      </c>
      <c r="EV3525" s="335" t="s">
        <v>67</v>
      </c>
      <c r="EW3525" s="336" t="s">
        <v>67</v>
      </c>
      <c r="EX3525" s="336" t="s">
        <v>67</v>
      </c>
      <c r="EY3525" s="84"/>
      <c r="EZ3525" s="337"/>
      <c r="FA3525" s="338"/>
      <c r="FB3525" s="12" t="s">
        <v>4537</v>
      </c>
      <c r="FC3525" s="13" t="s">
        <v>4538</v>
      </c>
      <c r="FD3525" s="13" t="s">
        <v>4539</v>
      </c>
      <c r="FE3525" s="12" t="s">
        <v>4540</v>
      </c>
      <c r="FF3525" s="336" t="s">
        <v>4553</v>
      </c>
      <c r="FG3525" s="336" t="s">
        <v>4542</v>
      </c>
      <c r="FH3525" s="336" t="s">
        <v>4554</v>
      </c>
      <c r="FI3525" s="339" t="s">
        <v>1427</v>
      </c>
      <c r="FJ3525" s="339">
        <v>2</v>
      </c>
      <c r="FK3525" s="339">
        <v>0</v>
      </c>
      <c r="FL3525" s="339">
        <v>0</v>
      </c>
      <c r="FM3525" s="329" t="s">
        <v>4544</v>
      </c>
      <c r="FN3525" s="329"/>
      <c r="FO3525" s="329" t="s">
        <v>44</v>
      </c>
      <c r="FP3525" s="17">
        <v>1680</v>
      </c>
      <c r="FQ3525" s="17">
        <v>0</v>
      </c>
      <c r="FR3525" s="17">
        <v>0</v>
      </c>
      <c r="FS3525" s="18" t="s">
        <v>33</v>
      </c>
      <c r="FT3525" s="330">
        <v>60</v>
      </c>
      <c r="FU3525" s="330">
        <v>110</v>
      </c>
      <c r="FV3525" s="330">
        <v>13.636363636363637</v>
      </c>
      <c r="FW3525" s="330">
        <v>0</v>
      </c>
      <c r="FX3525" s="331">
        <v>1.5</v>
      </c>
      <c r="FY3525" s="332">
        <v>5040</v>
      </c>
      <c r="FZ3525" s="333" t="s">
        <v>33</v>
      </c>
      <c r="GA3525" s="334" t="s">
        <v>5838</v>
      </c>
      <c r="GB3525" s="335" t="s">
        <v>67</v>
      </c>
      <c r="GC3525" s="336" t="s">
        <v>67</v>
      </c>
      <c r="GD3525" s="336" t="s">
        <v>67</v>
      </c>
      <c r="GE3525" s="84"/>
      <c r="GF3525" s="337"/>
      <c r="GG3525" s="338"/>
      <c r="GH3525" s="12" t="s">
        <v>4537</v>
      </c>
      <c r="GI3525" s="13" t="s">
        <v>4538</v>
      </c>
      <c r="GJ3525" s="13" t="s">
        <v>4539</v>
      </c>
      <c r="GK3525" s="12" t="s">
        <v>4540</v>
      </c>
      <c r="GL3525" s="336" t="s">
        <v>4553</v>
      </c>
      <c r="GM3525" s="336" t="s">
        <v>4542</v>
      </c>
      <c r="GN3525" s="336" t="s">
        <v>4554</v>
      </c>
      <c r="GO3525" s="339" t="s">
        <v>1427</v>
      </c>
      <c r="GP3525" s="339">
        <v>2</v>
      </c>
      <c r="GQ3525" s="339">
        <v>0</v>
      </c>
      <c r="GR3525" s="339">
        <v>0</v>
      </c>
      <c r="GS3525" s="329" t="s">
        <v>4544</v>
      </c>
      <c r="GT3525" s="329"/>
      <c r="GU3525" s="329" t="s">
        <v>44</v>
      </c>
      <c r="GV3525" s="17">
        <v>1680</v>
      </c>
      <c r="GW3525" s="17">
        <v>0</v>
      </c>
      <c r="GX3525" s="17">
        <v>0</v>
      </c>
      <c r="GY3525" s="18" t="s">
        <v>33</v>
      </c>
      <c r="GZ3525" s="330">
        <v>60</v>
      </c>
      <c r="HA3525" s="330">
        <v>110</v>
      </c>
      <c r="HB3525" s="330">
        <v>13.636363636363637</v>
      </c>
      <c r="HC3525" s="330">
        <v>0</v>
      </c>
      <c r="HD3525" s="331">
        <v>1.5</v>
      </c>
      <c r="HE3525" s="332">
        <v>5040</v>
      </c>
      <c r="HF3525" s="333" t="s">
        <v>33</v>
      </c>
      <c r="HG3525" s="334" t="s">
        <v>5838</v>
      </c>
      <c r="HH3525" s="335" t="s">
        <v>67</v>
      </c>
      <c r="HI3525" s="336" t="s">
        <v>67</v>
      </c>
      <c r="HJ3525" s="336" t="s">
        <v>67</v>
      </c>
      <c r="HK3525" s="84"/>
      <c r="HL3525" s="337"/>
      <c r="HM3525" s="338"/>
      <c r="HN3525" s="12" t="s">
        <v>4537</v>
      </c>
      <c r="HO3525" s="13" t="s">
        <v>4538</v>
      </c>
      <c r="HP3525" s="13" t="s">
        <v>4539</v>
      </c>
      <c r="HQ3525" s="12" t="s">
        <v>4540</v>
      </c>
      <c r="HR3525" s="336" t="s">
        <v>4553</v>
      </c>
      <c r="HS3525" s="336" t="s">
        <v>4542</v>
      </c>
      <c r="HT3525" s="336" t="s">
        <v>4554</v>
      </c>
      <c r="HU3525" s="339" t="s">
        <v>1427</v>
      </c>
      <c r="HV3525" s="339">
        <v>2</v>
      </c>
      <c r="HW3525" s="339">
        <v>0</v>
      </c>
      <c r="HX3525" s="339">
        <v>0</v>
      </c>
      <c r="HY3525" s="329" t="s">
        <v>4544</v>
      </c>
      <c r="HZ3525" s="329"/>
      <c r="IA3525" s="329" t="s">
        <v>44</v>
      </c>
      <c r="IB3525" s="17">
        <v>1680</v>
      </c>
      <c r="IC3525" s="17">
        <v>0</v>
      </c>
      <c r="ID3525" s="17">
        <v>0</v>
      </c>
      <c r="IE3525" s="18" t="s">
        <v>33</v>
      </c>
      <c r="IF3525" s="330">
        <v>60</v>
      </c>
      <c r="IG3525" s="330">
        <v>110</v>
      </c>
      <c r="IH3525" s="330">
        <v>13.636363636363637</v>
      </c>
      <c r="II3525" s="330">
        <v>0</v>
      </c>
      <c r="IJ3525" s="331">
        <v>1.5</v>
      </c>
      <c r="IK3525" s="332">
        <v>5040</v>
      </c>
      <c r="IL3525" s="333" t="s">
        <v>33</v>
      </c>
      <c r="IM3525" s="334" t="s">
        <v>5838</v>
      </c>
      <c r="IN3525" s="335" t="s">
        <v>67</v>
      </c>
      <c r="IO3525" s="336" t="s">
        <v>67</v>
      </c>
      <c r="IP3525" s="336" t="s">
        <v>67</v>
      </c>
      <c r="IQ3525" s="84"/>
      <c r="IR3525" s="337"/>
      <c r="IS3525" s="338"/>
    </row>
    <row r="3526" spans="1:253" ht="16.5" customHeight="1">
      <c r="A3526" s="83" t="s">
        <v>7968</v>
      </c>
      <c r="B3526" s="13"/>
      <c r="C3526" s="189"/>
      <c r="D3526" s="83"/>
      <c r="E3526" s="14" t="s">
        <v>5667</v>
      </c>
      <c r="F3526" s="14" t="s">
        <v>155</v>
      </c>
      <c r="G3526" s="14" t="s">
        <v>3686</v>
      </c>
      <c r="H3526" s="15" t="s">
        <v>67</v>
      </c>
      <c r="I3526" s="15">
        <v>1</v>
      </c>
      <c r="J3526" s="15">
        <v>0</v>
      </c>
      <c r="K3526" s="15">
        <v>0</v>
      </c>
      <c r="L3526" s="16" t="s">
        <v>3666</v>
      </c>
      <c r="M3526" s="134" t="s">
        <v>3667</v>
      </c>
      <c r="N3526" s="16" t="s">
        <v>412</v>
      </c>
      <c r="O3526" s="17">
        <v>232</v>
      </c>
      <c r="P3526" s="17">
        <f t="shared" si="27"/>
        <v>8528</v>
      </c>
      <c r="Q3526" s="17">
        <v>5</v>
      </c>
      <c r="R3526" s="133" t="s">
        <v>33</v>
      </c>
      <c r="S3526" s="19">
        <v>60</v>
      </c>
      <c r="T3526" s="19">
        <v>110</v>
      </c>
      <c r="U3526" s="19">
        <v>8.0909090909090917</v>
      </c>
      <c r="V3526" s="19">
        <v>0</v>
      </c>
      <c r="W3526" s="20">
        <v>0.89</v>
      </c>
      <c r="X3526" s="21">
        <v>585.976</v>
      </c>
      <c r="Y3526" s="22" t="s">
        <v>33</v>
      </c>
      <c r="Z3526" s="86" t="s">
        <v>62</v>
      </c>
      <c r="AA3526" s="24"/>
      <c r="AB3526" s="14"/>
      <c r="AC3526" s="14"/>
      <c r="AD3526" s="25"/>
      <c r="AE3526" s="26"/>
      <c r="AF3526" s="27"/>
      <c r="AG3526" s="31"/>
      <c r="AH3526" s="32"/>
      <c r="AI3526" s="32"/>
      <c r="AJ3526" s="32"/>
      <c r="AK3526" s="32"/>
      <c r="AL3526" s="32"/>
      <c r="AM3526" s="32"/>
      <c r="AN3526" s="32"/>
      <c r="AO3526" s="32"/>
      <c r="AP3526" s="329"/>
      <c r="AQ3526" s="329" t="s">
        <v>44</v>
      </c>
      <c r="AR3526" s="17">
        <v>1680</v>
      </c>
      <c r="AS3526" s="17">
        <v>0</v>
      </c>
      <c r="AT3526" s="17">
        <v>0</v>
      </c>
      <c r="AU3526" s="18" t="s">
        <v>33</v>
      </c>
      <c r="AV3526" s="330">
        <v>60</v>
      </c>
      <c r="AW3526" s="330">
        <v>110</v>
      </c>
      <c r="AX3526" s="330">
        <v>13.636363636363637</v>
      </c>
      <c r="AY3526" s="330">
        <v>0</v>
      </c>
      <c r="AZ3526" s="331">
        <v>1.5</v>
      </c>
      <c r="BA3526" s="332">
        <v>5040</v>
      </c>
      <c r="BB3526" s="333" t="s">
        <v>33</v>
      </c>
      <c r="BC3526" s="334" t="s">
        <v>5838</v>
      </c>
      <c r="BD3526" s="335" t="s">
        <v>67</v>
      </c>
      <c r="BE3526" s="336" t="s">
        <v>67</v>
      </c>
      <c r="BF3526" s="336" t="s">
        <v>67</v>
      </c>
      <c r="BG3526" s="84"/>
      <c r="BH3526" s="337"/>
      <c r="BI3526" s="338"/>
      <c r="BJ3526" s="12" t="s">
        <v>4537</v>
      </c>
      <c r="BK3526" s="13" t="s">
        <v>4538</v>
      </c>
      <c r="BL3526" s="13" t="s">
        <v>4539</v>
      </c>
      <c r="BM3526" s="12" t="s">
        <v>4540</v>
      </c>
      <c r="BN3526" s="336" t="s">
        <v>4553</v>
      </c>
      <c r="BO3526" s="336" t="s">
        <v>4542</v>
      </c>
      <c r="BP3526" s="336" t="s">
        <v>4554</v>
      </c>
      <c r="BQ3526" s="339" t="s">
        <v>1427</v>
      </c>
      <c r="BR3526" s="339">
        <v>2</v>
      </c>
      <c r="BS3526" s="339">
        <v>0</v>
      </c>
      <c r="BT3526" s="339">
        <v>0</v>
      </c>
      <c r="BU3526" s="329" t="s">
        <v>4544</v>
      </c>
      <c r="BV3526" s="329"/>
      <c r="BW3526" s="329" t="s">
        <v>44</v>
      </c>
      <c r="BX3526" s="17">
        <v>1680</v>
      </c>
      <c r="BY3526" s="17">
        <v>0</v>
      </c>
      <c r="BZ3526" s="17">
        <v>0</v>
      </c>
      <c r="CA3526" s="18" t="s">
        <v>33</v>
      </c>
      <c r="CB3526" s="330">
        <v>60</v>
      </c>
      <c r="CC3526" s="330">
        <v>110</v>
      </c>
      <c r="CD3526" s="330">
        <v>13.636363636363637</v>
      </c>
      <c r="CE3526" s="330">
        <v>0</v>
      </c>
      <c r="CF3526" s="331">
        <v>1.5</v>
      </c>
      <c r="CG3526" s="332">
        <v>5040</v>
      </c>
      <c r="CH3526" s="333" t="s">
        <v>33</v>
      </c>
      <c r="CI3526" s="334" t="s">
        <v>5838</v>
      </c>
      <c r="CJ3526" s="335" t="s">
        <v>67</v>
      </c>
      <c r="CK3526" s="336" t="s">
        <v>67</v>
      </c>
      <c r="CL3526" s="336" t="s">
        <v>67</v>
      </c>
      <c r="CM3526" s="84"/>
      <c r="CN3526" s="337"/>
      <c r="CO3526" s="338"/>
      <c r="CP3526" s="12" t="s">
        <v>4537</v>
      </c>
      <c r="CQ3526" s="13" t="s">
        <v>4538</v>
      </c>
      <c r="CR3526" s="13" t="s">
        <v>4539</v>
      </c>
      <c r="CS3526" s="12" t="s">
        <v>4540</v>
      </c>
      <c r="CT3526" s="336" t="s">
        <v>4553</v>
      </c>
      <c r="CU3526" s="336" t="s">
        <v>4542</v>
      </c>
      <c r="CV3526" s="336" t="s">
        <v>4554</v>
      </c>
      <c r="CW3526" s="339" t="s">
        <v>1427</v>
      </c>
      <c r="CX3526" s="339">
        <v>2</v>
      </c>
      <c r="CY3526" s="339">
        <v>0</v>
      </c>
      <c r="CZ3526" s="339">
        <v>0</v>
      </c>
      <c r="DA3526" s="329" t="s">
        <v>4544</v>
      </c>
      <c r="DB3526" s="329"/>
      <c r="DC3526" s="329" t="s">
        <v>44</v>
      </c>
      <c r="DD3526" s="17">
        <v>1680</v>
      </c>
      <c r="DE3526" s="17">
        <v>0</v>
      </c>
      <c r="DF3526" s="17">
        <v>0</v>
      </c>
      <c r="DG3526" s="18" t="s">
        <v>33</v>
      </c>
      <c r="DH3526" s="330">
        <v>60</v>
      </c>
      <c r="DI3526" s="330">
        <v>110</v>
      </c>
      <c r="DJ3526" s="330">
        <v>13.636363636363637</v>
      </c>
      <c r="DK3526" s="330">
        <v>0</v>
      </c>
      <c r="DL3526" s="331">
        <v>1.5</v>
      </c>
      <c r="DM3526" s="332">
        <v>5040</v>
      </c>
      <c r="DN3526" s="333" t="s">
        <v>33</v>
      </c>
      <c r="DO3526" s="334" t="s">
        <v>5838</v>
      </c>
      <c r="DP3526" s="335" t="s">
        <v>67</v>
      </c>
      <c r="DQ3526" s="336" t="s">
        <v>67</v>
      </c>
      <c r="DR3526" s="336" t="s">
        <v>67</v>
      </c>
      <c r="DS3526" s="84"/>
      <c r="DT3526" s="337"/>
      <c r="DU3526" s="338"/>
      <c r="DV3526" s="12" t="s">
        <v>4537</v>
      </c>
      <c r="DW3526" s="13" t="s">
        <v>4538</v>
      </c>
      <c r="DX3526" s="13" t="s">
        <v>4539</v>
      </c>
      <c r="DY3526" s="12" t="s">
        <v>4540</v>
      </c>
      <c r="DZ3526" s="336" t="s">
        <v>4553</v>
      </c>
      <c r="EA3526" s="336" t="s">
        <v>4542</v>
      </c>
      <c r="EB3526" s="336" t="s">
        <v>4554</v>
      </c>
      <c r="EC3526" s="339" t="s">
        <v>1427</v>
      </c>
      <c r="ED3526" s="339">
        <v>2</v>
      </c>
      <c r="EE3526" s="339">
        <v>0</v>
      </c>
      <c r="EF3526" s="339">
        <v>0</v>
      </c>
      <c r="EG3526" s="329" t="s">
        <v>4544</v>
      </c>
      <c r="EH3526" s="329"/>
      <c r="EI3526" s="329" t="s">
        <v>44</v>
      </c>
      <c r="EJ3526" s="17">
        <v>1680</v>
      </c>
      <c r="EK3526" s="17">
        <v>0</v>
      </c>
      <c r="EL3526" s="17">
        <v>0</v>
      </c>
      <c r="EM3526" s="18" t="s">
        <v>33</v>
      </c>
      <c r="EN3526" s="330">
        <v>60</v>
      </c>
      <c r="EO3526" s="330">
        <v>110</v>
      </c>
      <c r="EP3526" s="330">
        <v>13.636363636363637</v>
      </c>
      <c r="EQ3526" s="330">
        <v>0</v>
      </c>
      <c r="ER3526" s="331">
        <v>1.5</v>
      </c>
      <c r="ES3526" s="332">
        <v>5040</v>
      </c>
      <c r="ET3526" s="333" t="s">
        <v>33</v>
      </c>
      <c r="EU3526" s="334" t="s">
        <v>5838</v>
      </c>
      <c r="EV3526" s="335" t="s">
        <v>67</v>
      </c>
      <c r="EW3526" s="336" t="s">
        <v>67</v>
      </c>
      <c r="EX3526" s="336" t="s">
        <v>67</v>
      </c>
      <c r="EY3526" s="84"/>
      <c r="EZ3526" s="337"/>
      <c r="FA3526" s="338"/>
      <c r="FB3526" s="12" t="s">
        <v>4537</v>
      </c>
      <c r="FC3526" s="13" t="s">
        <v>4538</v>
      </c>
      <c r="FD3526" s="13" t="s">
        <v>4539</v>
      </c>
      <c r="FE3526" s="12" t="s">
        <v>4540</v>
      </c>
      <c r="FF3526" s="336" t="s">
        <v>4553</v>
      </c>
      <c r="FG3526" s="336" t="s">
        <v>4542</v>
      </c>
      <c r="FH3526" s="336" t="s">
        <v>4554</v>
      </c>
      <c r="FI3526" s="339" t="s">
        <v>1427</v>
      </c>
      <c r="FJ3526" s="339">
        <v>2</v>
      </c>
      <c r="FK3526" s="339">
        <v>0</v>
      </c>
      <c r="FL3526" s="339">
        <v>0</v>
      </c>
      <c r="FM3526" s="329" t="s">
        <v>4544</v>
      </c>
      <c r="FN3526" s="329"/>
      <c r="FO3526" s="329" t="s">
        <v>44</v>
      </c>
      <c r="FP3526" s="17">
        <v>1680</v>
      </c>
      <c r="FQ3526" s="17">
        <v>0</v>
      </c>
      <c r="FR3526" s="17">
        <v>0</v>
      </c>
      <c r="FS3526" s="18" t="s">
        <v>33</v>
      </c>
      <c r="FT3526" s="330">
        <v>60</v>
      </c>
      <c r="FU3526" s="330">
        <v>110</v>
      </c>
      <c r="FV3526" s="330">
        <v>13.636363636363637</v>
      </c>
      <c r="FW3526" s="330">
        <v>0</v>
      </c>
      <c r="FX3526" s="331">
        <v>1.5</v>
      </c>
      <c r="FY3526" s="332">
        <v>5040</v>
      </c>
      <c r="FZ3526" s="333" t="s">
        <v>33</v>
      </c>
      <c r="GA3526" s="334" t="s">
        <v>5838</v>
      </c>
      <c r="GB3526" s="335" t="s">
        <v>67</v>
      </c>
      <c r="GC3526" s="336" t="s">
        <v>67</v>
      </c>
      <c r="GD3526" s="336" t="s">
        <v>67</v>
      </c>
      <c r="GE3526" s="84"/>
      <c r="GF3526" s="337"/>
      <c r="GG3526" s="338"/>
      <c r="GH3526" s="12" t="s">
        <v>4537</v>
      </c>
      <c r="GI3526" s="13" t="s">
        <v>4538</v>
      </c>
      <c r="GJ3526" s="13" t="s">
        <v>4539</v>
      </c>
      <c r="GK3526" s="12" t="s">
        <v>4540</v>
      </c>
      <c r="GL3526" s="336" t="s">
        <v>4553</v>
      </c>
      <c r="GM3526" s="336" t="s">
        <v>4542</v>
      </c>
      <c r="GN3526" s="336" t="s">
        <v>4554</v>
      </c>
      <c r="GO3526" s="339" t="s">
        <v>1427</v>
      </c>
      <c r="GP3526" s="339">
        <v>2</v>
      </c>
      <c r="GQ3526" s="339">
        <v>0</v>
      </c>
      <c r="GR3526" s="339">
        <v>0</v>
      </c>
      <c r="GS3526" s="329" t="s">
        <v>4544</v>
      </c>
      <c r="GT3526" s="329"/>
      <c r="GU3526" s="329" t="s">
        <v>44</v>
      </c>
      <c r="GV3526" s="17">
        <v>1680</v>
      </c>
      <c r="GW3526" s="17">
        <v>0</v>
      </c>
      <c r="GX3526" s="17">
        <v>0</v>
      </c>
      <c r="GY3526" s="18" t="s">
        <v>33</v>
      </c>
      <c r="GZ3526" s="330">
        <v>60</v>
      </c>
      <c r="HA3526" s="330">
        <v>110</v>
      </c>
      <c r="HB3526" s="330">
        <v>13.636363636363637</v>
      </c>
      <c r="HC3526" s="330">
        <v>0</v>
      </c>
      <c r="HD3526" s="331">
        <v>1.5</v>
      </c>
      <c r="HE3526" s="332">
        <v>5040</v>
      </c>
      <c r="HF3526" s="333" t="s">
        <v>33</v>
      </c>
      <c r="HG3526" s="334" t="s">
        <v>5838</v>
      </c>
      <c r="HH3526" s="335" t="s">
        <v>67</v>
      </c>
      <c r="HI3526" s="336" t="s">
        <v>67</v>
      </c>
      <c r="HJ3526" s="336" t="s">
        <v>67</v>
      </c>
      <c r="HK3526" s="84"/>
      <c r="HL3526" s="337"/>
      <c r="HM3526" s="338"/>
      <c r="HN3526" s="12" t="s">
        <v>4537</v>
      </c>
      <c r="HO3526" s="13" t="s">
        <v>4538</v>
      </c>
      <c r="HP3526" s="13" t="s">
        <v>4539</v>
      </c>
      <c r="HQ3526" s="12" t="s">
        <v>4540</v>
      </c>
      <c r="HR3526" s="336" t="s">
        <v>4553</v>
      </c>
      <c r="HS3526" s="336" t="s">
        <v>4542</v>
      </c>
      <c r="HT3526" s="336" t="s">
        <v>4554</v>
      </c>
      <c r="HU3526" s="339" t="s">
        <v>1427</v>
      </c>
      <c r="HV3526" s="339">
        <v>2</v>
      </c>
      <c r="HW3526" s="339">
        <v>0</v>
      </c>
      <c r="HX3526" s="339">
        <v>0</v>
      </c>
      <c r="HY3526" s="329" t="s">
        <v>4544</v>
      </c>
      <c r="HZ3526" s="329"/>
      <c r="IA3526" s="329" t="s">
        <v>44</v>
      </c>
      <c r="IB3526" s="17">
        <v>1680</v>
      </c>
      <c r="IC3526" s="17">
        <v>0</v>
      </c>
      <c r="ID3526" s="17">
        <v>0</v>
      </c>
      <c r="IE3526" s="18" t="s">
        <v>33</v>
      </c>
      <c r="IF3526" s="330">
        <v>60</v>
      </c>
      <c r="IG3526" s="330">
        <v>110</v>
      </c>
      <c r="IH3526" s="330">
        <v>13.636363636363637</v>
      </c>
      <c r="II3526" s="330">
        <v>0</v>
      </c>
      <c r="IJ3526" s="331">
        <v>1.5</v>
      </c>
      <c r="IK3526" s="332">
        <v>5040</v>
      </c>
      <c r="IL3526" s="333" t="s">
        <v>33</v>
      </c>
      <c r="IM3526" s="334" t="s">
        <v>5838</v>
      </c>
      <c r="IN3526" s="335" t="s">
        <v>67</v>
      </c>
      <c r="IO3526" s="336" t="s">
        <v>67</v>
      </c>
      <c r="IP3526" s="336" t="s">
        <v>67</v>
      </c>
      <c r="IQ3526" s="84"/>
      <c r="IR3526" s="337"/>
      <c r="IS3526" s="338"/>
    </row>
    <row r="3527" spans="1:253" ht="16.5" customHeight="1">
      <c r="A3527" s="83" t="s">
        <v>7968</v>
      </c>
      <c r="B3527" s="13"/>
      <c r="C3527" s="189"/>
      <c r="D3527" s="83"/>
      <c r="E3527" s="14" t="s">
        <v>3649</v>
      </c>
      <c r="F3527" s="14" t="s">
        <v>63</v>
      </c>
      <c r="G3527" s="14" t="s">
        <v>3658</v>
      </c>
      <c r="H3527" s="15">
        <v>2017</v>
      </c>
      <c r="I3527" s="15">
        <v>2</v>
      </c>
      <c r="J3527" s="15">
        <v>0</v>
      </c>
      <c r="K3527" s="15">
        <v>0</v>
      </c>
      <c r="L3527" s="16" t="s">
        <v>3682</v>
      </c>
      <c r="M3527" s="134" t="s">
        <v>3657</v>
      </c>
      <c r="N3527" s="16" t="s">
        <v>412</v>
      </c>
      <c r="O3527" s="17">
        <v>54</v>
      </c>
      <c r="P3527" s="17">
        <f t="shared" si="27"/>
        <v>8706</v>
      </c>
      <c r="Q3527" s="17">
        <v>5</v>
      </c>
      <c r="R3527" s="133" t="s">
        <v>33</v>
      </c>
      <c r="S3527" s="19">
        <v>60</v>
      </c>
      <c r="T3527" s="19">
        <v>220</v>
      </c>
      <c r="U3527" s="19">
        <v>16.272727272727273</v>
      </c>
      <c r="V3527" s="19">
        <v>0</v>
      </c>
      <c r="W3527" s="20">
        <v>3.58</v>
      </c>
      <c r="X3527" s="21">
        <v>1751.694</v>
      </c>
      <c r="Y3527" s="22" t="s">
        <v>33</v>
      </c>
      <c r="Z3527" s="86" t="s">
        <v>62</v>
      </c>
      <c r="AA3527" s="24"/>
      <c r="AB3527" s="14"/>
      <c r="AC3527" s="14"/>
      <c r="AD3527" s="25"/>
      <c r="AE3527" s="26"/>
      <c r="AF3527" s="27"/>
      <c r="AG3527" s="31"/>
      <c r="AH3527" s="32"/>
      <c r="AI3527" s="32"/>
      <c r="AJ3527" s="32"/>
      <c r="AK3527" s="32"/>
      <c r="AL3527" s="32"/>
      <c r="AM3527" s="32"/>
      <c r="AN3527" s="32"/>
      <c r="AO3527" s="32"/>
      <c r="AP3527" s="329"/>
      <c r="AQ3527" s="329" t="s">
        <v>44</v>
      </c>
      <c r="AR3527" s="17">
        <v>1680</v>
      </c>
      <c r="AS3527" s="17">
        <v>0</v>
      </c>
      <c r="AT3527" s="17">
        <v>0</v>
      </c>
      <c r="AU3527" s="18" t="s">
        <v>33</v>
      </c>
      <c r="AV3527" s="330">
        <v>60</v>
      </c>
      <c r="AW3527" s="330">
        <v>110</v>
      </c>
      <c r="AX3527" s="330">
        <v>13.636363636363637</v>
      </c>
      <c r="AY3527" s="330">
        <v>0</v>
      </c>
      <c r="AZ3527" s="331">
        <v>1.5</v>
      </c>
      <c r="BA3527" s="332">
        <v>5040</v>
      </c>
      <c r="BB3527" s="333" t="s">
        <v>33</v>
      </c>
      <c r="BC3527" s="334" t="s">
        <v>5838</v>
      </c>
      <c r="BD3527" s="335" t="s">
        <v>67</v>
      </c>
      <c r="BE3527" s="336" t="s">
        <v>67</v>
      </c>
      <c r="BF3527" s="336" t="s">
        <v>67</v>
      </c>
      <c r="BG3527" s="84"/>
      <c r="BH3527" s="337"/>
      <c r="BI3527" s="338"/>
      <c r="BJ3527" s="12" t="s">
        <v>4537</v>
      </c>
      <c r="BK3527" s="13" t="s">
        <v>4538</v>
      </c>
      <c r="BL3527" s="13" t="s">
        <v>4539</v>
      </c>
      <c r="BM3527" s="12" t="s">
        <v>4540</v>
      </c>
      <c r="BN3527" s="336" t="s">
        <v>4555</v>
      </c>
      <c r="BO3527" s="336" t="s">
        <v>4542</v>
      </c>
      <c r="BP3527" s="336" t="s">
        <v>4556</v>
      </c>
      <c r="BQ3527" s="339" t="s">
        <v>1427</v>
      </c>
      <c r="BR3527" s="339">
        <v>2</v>
      </c>
      <c r="BS3527" s="339">
        <v>0</v>
      </c>
      <c r="BT3527" s="339">
        <v>0</v>
      </c>
      <c r="BU3527" s="329" t="s">
        <v>4544</v>
      </c>
      <c r="BV3527" s="329"/>
      <c r="BW3527" s="329" t="s">
        <v>44</v>
      </c>
      <c r="BX3527" s="17">
        <v>1680</v>
      </c>
      <c r="BY3527" s="17">
        <v>0</v>
      </c>
      <c r="BZ3527" s="17">
        <v>0</v>
      </c>
      <c r="CA3527" s="18" t="s">
        <v>33</v>
      </c>
      <c r="CB3527" s="330">
        <v>60</v>
      </c>
      <c r="CC3527" s="330">
        <v>110</v>
      </c>
      <c r="CD3527" s="330">
        <v>13.636363636363637</v>
      </c>
      <c r="CE3527" s="330">
        <v>0</v>
      </c>
      <c r="CF3527" s="331">
        <v>1.5</v>
      </c>
      <c r="CG3527" s="332">
        <v>5040</v>
      </c>
      <c r="CH3527" s="333" t="s">
        <v>33</v>
      </c>
      <c r="CI3527" s="334" t="s">
        <v>5838</v>
      </c>
      <c r="CJ3527" s="335" t="s">
        <v>67</v>
      </c>
      <c r="CK3527" s="336" t="s">
        <v>67</v>
      </c>
      <c r="CL3527" s="336" t="s">
        <v>67</v>
      </c>
      <c r="CM3527" s="84"/>
      <c r="CN3527" s="337"/>
      <c r="CO3527" s="338"/>
      <c r="CP3527" s="12" t="s">
        <v>4537</v>
      </c>
      <c r="CQ3527" s="13" t="s">
        <v>4538</v>
      </c>
      <c r="CR3527" s="13" t="s">
        <v>4539</v>
      </c>
      <c r="CS3527" s="12" t="s">
        <v>4540</v>
      </c>
      <c r="CT3527" s="336" t="s">
        <v>4555</v>
      </c>
      <c r="CU3527" s="336" t="s">
        <v>4542</v>
      </c>
      <c r="CV3527" s="336" t="s">
        <v>4556</v>
      </c>
      <c r="CW3527" s="339" t="s">
        <v>1427</v>
      </c>
      <c r="CX3527" s="339">
        <v>2</v>
      </c>
      <c r="CY3527" s="339">
        <v>0</v>
      </c>
      <c r="CZ3527" s="339">
        <v>0</v>
      </c>
      <c r="DA3527" s="329" t="s">
        <v>4544</v>
      </c>
      <c r="DB3527" s="329"/>
      <c r="DC3527" s="329" t="s">
        <v>44</v>
      </c>
      <c r="DD3527" s="17">
        <v>1680</v>
      </c>
      <c r="DE3527" s="17">
        <v>0</v>
      </c>
      <c r="DF3527" s="17">
        <v>0</v>
      </c>
      <c r="DG3527" s="18" t="s">
        <v>33</v>
      </c>
      <c r="DH3527" s="330">
        <v>60</v>
      </c>
      <c r="DI3527" s="330">
        <v>110</v>
      </c>
      <c r="DJ3527" s="330">
        <v>13.636363636363637</v>
      </c>
      <c r="DK3527" s="330">
        <v>0</v>
      </c>
      <c r="DL3527" s="331">
        <v>1.5</v>
      </c>
      <c r="DM3527" s="332">
        <v>5040</v>
      </c>
      <c r="DN3527" s="333" t="s">
        <v>33</v>
      </c>
      <c r="DO3527" s="334" t="s">
        <v>5838</v>
      </c>
      <c r="DP3527" s="335" t="s">
        <v>67</v>
      </c>
      <c r="DQ3527" s="336" t="s">
        <v>67</v>
      </c>
      <c r="DR3527" s="336" t="s">
        <v>67</v>
      </c>
      <c r="DS3527" s="84"/>
      <c r="DT3527" s="337"/>
      <c r="DU3527" s="338"/>
      <c r="DV3527" s="12" t="s">
        <v>4537</v>
      </c>
      <c r="DW3527" s="13" t="s">
        <v>4538</v>
      </c>
      <c r="DX3527" s="13" t="s">
        <v>4539</v>
      </c>
      <c r="DY3527" s="12" t="s">
        <v>4540</v>
      </c>
      <c r="DZ3527" s="336" t="s">
        <v>4555</v>
      </c>
      <c r="EA3527" s="336" t="s">
        <v>4542</v>
      </c>
      <c r="EB3527" s="336" t="s">
        <v>4556</v>
      </c>
      <c r="EC3527" s="339" t="s">
        <v>1427</v>
      </c>
      <c r="ED3527" s="339">
        <v>2</v>
      </c>
      <c r="EE3527" s="339">
        <v>0</v>
      </c>
      <c r="EF3527" s="339">
        <v>0</v>
      </c>
      <c r="EG3527" s="329" t="s">
        <v>4544</v>
      </c>
      <c r="EH3527" s="329"/>
      <c r="EI3527" s="329" t="s">
        <v>44</v>
      </c>
      <c r="EJ3527" s="17">
        <v>1680</v>
      </c>
      <c r="EK3527" s="17">
        <v>0</v>
      </c>
      <c r="EL3527" s="17">
        <v>0</v>
      </c>
      <c r="EM3527" s="18" t="s">
        <v>33</v>
      </c>
      <c r="EN3527" s="330">
        <v>60</v>
      </c>
      <c r="EO3527" s="330">
        <v>110</v>
      </c>
      <c r="EP3527" s="330">
        <v>13.636363636363637</v>
      </c>
      <c r="EQ3527" s="330">
        <v>0</v>
      </c>
      <c r="ER3527" s="331">
        <v>1.5</v>
      </c>
      <c r="ES3527" s="332">
        <v>5040</v>
      </c>
      <c r="ET3527" s="333" t="s">
        <v>33</v>
      </c>
      <c r="EU3527" s="334" t="s">
        <v>5838</v>
      </c>
      <c r="EV3527" s="335" t="s">
        <v>67</v>
      </c>
      <c r="EW3527" s="336" t="s">
        <v>67</v>
      </c>
      <c r="EX3527" s="336" t="s">
        <v>67</v>
      </c>
      <c r="EY3527" s="84"/>
      <c r="EZ3527" s="337"/>
      <c r="FA3527" s="338"/>
      <c r="FB3527" s="12" t="s">
        <v>4537</v>
      </c>
      <c r="FC3527" s="13" t="s">
        <v>4538</v>
      </c>
      <c r="FD3527" s="13" t="s">
        <v>4539</v>
      </c>
      <c r="FE3527" s="12" t="s">
        <v>4540</v>
      </c>
      <c r="FF3527" s="336" t="s">
        <v>4555</v>
      </c>
      <c r="FG3527" s="336" t="s">
        <v>4542</v>
      </c>
      <c r="FH3527" s="336" t="s">
        <v>4556</v>
      </c>
      <c r="FI3527" s="339" t="s">
        <v>1427</v>
      </c>
      <c r="FJ3527" s="339">
        <v>2</v>
      </c>
      <c r="FK3527" s="339">
        <v>0</v>
      </c>
      <c r="FL3527" s="339">
        <v>0</v>
      </c>
      <c r="FM3527" s="329" t="s">
        <v>4544</v>
      </c>
      <c r="FN3527" s="329"/>
      <c r="FO3527" s="329" t="s">
        <v>44</v>
      </c>
      <c r="FP3527" s="17">
        <v>1680</v>
      </c>
      <c r="FQ3527" s="17">
        <v>0</v>
      </c>
      <c r="FR3527" s="17">
        <v>0</v>
      </c>
      <c r="FS3527" s="18" t="s">
        <v>33</v>
      </c>
      <c r="FT3527" s="330">
        <v>60</v>
      </c>
      <c r="FU3527" s="330">
        <v>110</v>
      </c>
      <c r="FV3527" s="330">
        <v>13.636363636363637</v>
      </c>
      <c r="FW3527" s="330">
        <v>0</v>
      </c>
      <c r="FX3527" s="331">
        <v>1.5</v>
      </c>
      <c r="FY3527" s="332">
        <v>5040</v>
      </c>
      <c r="FZ3527" s="333" t="s">
        <v>33</v>
      </c>
      <c r="GA3527" s="334" t="s">
        <v>5838</v>
      </c>
      <c r="GB3527" s="335" t="s">
        <v>67</v>
      </c>
      <c r="GC3527" s="336" t="s">
        <v>67</v>
      </c>
      <c r="GD3527" s="336" t="s">
        <v>67</v>
      </c>
      <c r="GE3527" s="84"/>
      <c r="GF3527" s="337"/>
      <c r="GG3527" s="338"/>
      <c r="GH3527" s="12" t="s">
        <v>4537</v>
      </c>
      <c r="GI3527" s="13" t="s">
        <v>4538</v>
      </c>
      <c r="GJ3527" s="13" t="s">
        <v>4539</v>
      </c>
      <c r="GK3527" s="12" t="s">
        <v>4540</v>
      </c>
      <c r="GL3527" s="336" t="s">
        <v>4555</v>
      </c>
      <c r="GM3527" s="336" t="s">
        <v>4542</v>
      </c>
      <c r="GN3527" s="336" t="s">
        <v>4556</v>
      </c>
      <c r="GO3527" s="339" t="s">
        <v>1427</v>
      </c>
      <c r="GP3527" s="339">
        <v>2</v>
      </c>
      <c r="GQ3527" s="339">
        <v>0</v>
      </c>
      <c r="GR3527" s="339">
        <v>0</v>
      </c>
      <c r="GS3527" s="329" t="s">
        <v>4544</v>
      </c>
      <c r="GT3527" s="329"/>
      <c r="GU3527" s="329" t="s">
        <v>44</v>
      </c>
      <c r="GV3527" s="17">
        <v>1680</v>
      </c>
      <c r="GW3527" s="17">
        <v>0</v>
      </c>
      <c r="GX3527" s="17">
        <v>0</v>
      </c>
      <c r="GY3527" s="18" t="s">
        <v>33</v>
      </c>
      <c r="GZ3527" s="330">
        <v>60</v>
      </c>
      <c r="HA3527" s="330">
        <v>110</v>
      </c>
      <c r="HB3527" s="330">
        <v>13.636363636363637</v>
      </c>
      <c r="HC3527" s="330">
        <v>0</v>
      </c>
      <c r="HD3527" s="331">
        <v>1.5</v>
      </c>
      <c r="HE3527" s="332">
        <v>5040</v>
      </c>
      <c r="HF3527" s="333" t="s">
        <v>33</v>
      </c>
      <c r="HG3527" s="334" t="s">
        <v>5838</v>
      </c>
      <c r="HH3527" s="335" t="s">
        <v>67</v>
      </c>
      <c r="HI3527" s="336" t="s">
        <v>67</v>
      </c>
      <c r="HJ3527" s="336" t="s">
        <v>67</v>
      </c>
      <c r="HK3527" s="84"/>
      <c r="HL3527" s="337"/>
      <c r="HM3527" s="338"/>
      <c r="HN3527" s="12" t="s">
        <v>4537</v>
      </c>
      <c r="HO3527" s="13" t="s">
        <v>4538</v>
      </c>
      <c r="HP3527" s="13" t="s">
        <v>4539</v>
      </c>
      <c r="HQ3527" s="12" t="s">
        <v>4540</v>
      </c>
      <c r="HR3527" s="336" t="s">
        <v>4555</v>
      </c>
      <c r="HS3527" s="336" t="s">
        <v>4542</v>
      </c>
      <c r="HT3527" s="336" t="s">
        <v>4556</v>
      </c>
      <c r="HU3527" s="339" t="s">
        <v>1427</v>
      </c>
      <c r="HV3527" s="339">
        <v>2</v>
      </c>
      <c r="HW3527" s="339">
        <v>0</v>
      </c>
      <c r="HX3527" s="339">
        <v>0</v>
      </c>
      <c r="HY3527" s="329" t="s">
        <v>4544</v>
      </c>
      <c r="HZ3527" s="329"/>
      <c r="IA3527" s="329" t="s">
        <v>44</v>
      </c>
      <c r="IB3527" s="17">
        <v>1680</v>
      </c>
      <c r="IC3527" s="17">
        <v>0</v>
      </c>
      <c r="ID3527" s="17">
        <v>0</v>
      </c>
      <c r="IE3527" s="18" t="s">
        <v>33</v>
      </c>
      <c r="IF3527" s="330">
        <v>60</v>
      </c>
      <c r="IG3527" s="330">
        <v>110</v>
      </c>
      <c r="IH3527" s="330">
        <v>13.636363636363637</v>
      </c>
      <c r="II3527" s="330">
        <v>0</v>
      </c>
      <c r="IJ3527" s="331">
        <v>1.5</v>
      </c>
      <c r="IK3527" s="332">
        <v>5040</v>
      </c>
      <c r="IL3527" s="333" t="s">
        <v>33</v>
      </c>
      <c r="IM3527" s="334" t="s">
        <v>5838</v>
      </c>
      <c r="IN3527" s="335" t="s">
        <v>67</v>
      </c>
      <c r="IO3527" s="336" t="s">
        <v>67</v>
      </c>
      <c r="IP3527" s="336" t="s">
        <v>67</v>
      </c>
      <c r="IQ3527" s="84"/>
      <c r="IR3527" s="337"/>
      <c r="IS3527" s="338"/>
    </row>
    <row r="3528" spans="1:253" ht="16.5" customHeight="1">
      <c r="A3528" s="83" t="s">
        <v>7968</v>
      </c>
      <c r="B3528" s="13"/>
      <c r="C3528" s="189"/>
      <c r="D3528" s="83"/>
      <c r="E3528" s="14" t="s">
        <v>2346</v>
      </c>
      <c r="F3528" s="14" t="s">
        <v>7971</v>
      </c>
      <c r="G3528" s="14" t="s">
        <v>7972</v>
      </c>
      <c r="H3528" s="15">
        <v>2013</v>
      </c>
      <c r="I3528" s="15">
        <v>1</v>
      </c>
      <c r="J3528" s="15">
        <v>0</v>
      </c>
      <c r="K3528" s="15">
        <v>0</v>
      </c>
      <c r="L3528" s="16" t="s">
        <v>3576</v>
      </c>
      <c r="M3528" s="134" t="s">
        <v>7973</v>
      </c>
      <c r="N3528" s="16" t="s">
        <v>6937</v>
      </c>
      <c r="O3528" s="17">
        <v>2628</v>
      </c>
      <c r="P3528" s="17">
        <f t="shared" si="27"/>
        <v>6132</v>
      </c>
      <c r="Q3528" s="17">
        <v>5</v>
      </c>
      <c r="R3528" s="133" t="s">
        <v>33</v>
      </c>
      <c r="S3528" s="19" t="s">
        <v>89</v>
      </c>
      <c r="T3528" s="19">
        <v>110</v>
      </c>
      <c r="U3528" s="19">
        <v>0.3</v>
      </c>
      <c r="V3528" s="19">
        <v>0</v>
      </c>
      <c r="W3528" s="20">
        <v>0.3</v>
      </c>
      <c r="X3528" s="21">
        <v>880.38</v>
      </c>
      <c r="Y3528" s="22" t="s">
        <v>33</v>
      </c>
      <c r="Z3528" s="86" t="s">
        <v>62</v>
      </c>
      <c r="AA3528" s="24"/>
      <c r="AB3528" s="14"/>
      <c r="AC3528" s="14"/>
      <c r="AD3528" s="25"/>
      <c r="AE3528" s="26"/>
      <c r="AF3528" s="27"/>
      <c r="AG3528" s="31"/>
      <c r="AH3528" s="32"/>
      <c r="AI3528" s="32"/>
      <c r="AJ3528" s="32"/>
      <c r="AK3528" s="32"/>
      <c r="AL3528" s="32"/>
      <c r="AM3528" s="32"/>
      <c r="AN3528" s="32"/>
      <c r="AO3528" s="32"/>
      <c r="AP3528" s="329"/>
      <c r="AQ3528" s="329" t="s">
        <v>44</v>
      </c>
      <c r="AR3528" s="17">
        <v>1680</v>
      </c>
      <c r="AS3528" s="17">
        <v>0</v>
      </c>
      <c r="AT3528" s="17">
        <v>0</v>
      </c>
      <c r="AU3528" s="18" t="s">
        <v>33</v>
      </c>
      <c r="AV3528" s="330">
        <v>60</v>
      </c>
      <c r="AW3528" s="330">
        <v>110</v>
      </c>
      <c r="AX3528" s="330">
        <v>13.636363636363637</v>
      </c>
      <c r="AY3528" s="330">
        <v>0</v>
      </c>
      <c r="AZ3528" s="331">
        <v>1.5</v>
      </c>
      <c r="BA3528" s="332">
        <v>5040</v>
      </c>
      <c r="BB3528" s="333" t="s">
        <v>33</v>
      </c>
      <c r="BC3528" s="334" t="s">
        <v>5838</v>
      </c>
      <c r="BD3528" s="335" t="s">
        <v>67</v>
      </c>
      <c r="BE3528" s="336" t="s">
        <v>67</v>
      </c>
      <c r="BF3528" s="336" t="s">
        <v>67</v>
      </c>
      <c r="BG3528" s="84"/>
      <c r="BH3528" s="337"/>
      <c r="BI3528" s="338"/>
      <c r="BJ3528" s="12" t="s">
        <v>4537</v>
      </c>
      <c r="BK3528" s="13" t="s">
        <v>4538</v>
      </c>
      <c r="BL3528" s="13" t="s">
        <v>4539</v>
      </c>
      <c r="BM3528" s="12" t="s">
        <v>4540</v>
      </c>
      <c r="BN3528" s="336" t="s">
        <v>4555</v>
      </c>
      <c r="BO3528" s="336" t="s">
        <v>4542</v>
      </c>
      <c r="BP3528" s="336" t="s">
        <v>4556</v>
      </c>
      <c r="BQ3528" s="339" t="s">
        <v>1427</v>
      </c>
      <c r="BR3528" s="339">
        <v>2</v>
      </c>
      <c r="BS3528" s="339">
        <v>0</v>
      </c>
      <c r="BT3528" s="339">
        <v>0</v>
      </c>
      <c r="BU3528" s="329" t="s">
        <v>4544</v>
      </c>
      <c r="BV3528" s="329"/>
      <c r="BW3528" s="329" t="s">
        <v>44</v>
      </c>
      <c r="BX3528" s="17">
        <v>1680</v>
      </c>
      <c r="BY3528" s="17">
        <v>0</v>
      </c>
      <c r="BZ3528" s="17">
        <v>0</v>
      </c>
      <c r="CA3528" s="18" t="s">
        <v>33</v>
      </c>
      <c r="CB3528" s="330">
        <v>60</v>
      </c>
      <c r="CC3528" s="330">
        <v>110</v>
      </c>
      <c r="CD3528" s="330">
        <v>13.636363636363637</v>
      </c>
      <c r="CE3528" s="330">
        <v>0</v>
      </c>
      <c r="CF3528" s="331">
        <v>1.5</v>
      </c>
      <c r="CG3528" s="332">
        <v>5040</v>
      </c>
      <c r="CH3528" s="333" t="s">
        <v>33</v>
      </c>
      <c r="CI3528" s="334" t="s">
        <v>5838</v>
      </c>
      <c r="CJ3528" s="335" t="s">
        <v>67</v>
      </c>
      <c r="CK3528" s="336" t="s">
        <v>67</v>
      </c>
      <c r="CL3528" s="336" t="s">
        <v>67</v>
      </c>
      <c r="CM3528" s="84"/>
      <c r="CN3528" s="337"/>
      <c r="CO3528" s="338"/>
      <c r="CP3528" s="12" t="s">
        <v>4537</v>
      </c>
      <c r="CQ3528" s="13" t="s">
        <v>4538</v>
      </c>
      <c r="CR3528" s="13" t="s">
        <v>4539</v>
      </c>
      <c r="CS3528" s="12" t="s">
        <v>4540</v>
      </c>
      <c r="CT3528" s="336" t="s">
        <v>4555</v>
      </c>
      <c r="CU3528" s="336" t="s">
        <v>4542</v>
      </c>
      <c r="CV3528" s="336" t="s">
        <v>4556</v>
      </c>
      <c r="CW3528" s="339" t="s">
        <v>1427</v>
      </c>
      <c r="CX3528" s="339">
        <v>2</v>
      </c>
      <c r="CY3528" s="339">
        <v>0</v>
      </c>
      <c r="CZ3528" s="339">
        <v>0</v>
      </c>
      <c r="DA3528" s="329" t="s">
        <v>4544</v>
      </c>
      <c r="DB3528" s="329"/>
      <c r="DC3528" s="329" t="s">
        <v>44</v>
      </c>
      <c r="DD3528" s="17">
        <v>1680</v>
      </c>
      <c r="DE3528" s="17">
        <v>0</v>
      </c>
      <c r="DF3528" s="17">
        <v>0</v>
      </c>
      <c r="DG3528" s="18" t="s">
        <v>33</v>
      </c>
      <c r="DH3528" s="330">
        <v>60</v>
      </c>
      <c r="DI3528" s="330">
        <v>110</v>
      </c>
      <c r="DJ3528" s="330">
        <v>13.636363636363637</v>
      </c>
      <c r="DK3528" s="330">
        <v>0</v>
      </c>
      <c r="DL3528" s="331">
        <v>1.5</v>
      </c>
      <c r="DM3528" s="332">
        <v>5040</v>
      </c>
      <c r="DN3528" s="333" t="s">
        <v>33</v>
      </c>
      <c r="DO3528" s="334" t="s">
        <v>5838</v>
      </c>
      <c r="DP3528" s="335" t="s">
        <v>67</v>
      </c>
      <c r="DQ3528" s="336" t="s">
        <v>67</v>
      </c>
      <c r="DR3528" s="336" t="s">
        <v>67</v>
      </c>
      <c r="DS3528" s="84"/>
      <c r="DT3528" s="337"/>
      <c r="DU3528" s="338"/>
      <c r="DV3528" s="12" t="s">
        <v>4537</v>
      </c>
      <c r="DW3528" s="13" t="s">
        <v>4538</v>
      </c>
      <c r="DX3528" s="13" t="s">
        <v>4539</v>
      </c>
      <c r="DY3528" s="12" t="s">
        <v>4540</v>
      </c>
      <c r="DZ3528" s="336" t="s">
        <v>4555</v>
      </c>
      <c r="EA3528" s="336" t="s">
        <v>4542</v>
      </c>
      <c r="EB3528" s="336" t="s">
        <v>4556</v>
      </c>
      <c r="EC3528" s="339" t="s">
        <v>1427</v>
      </c>
      <c r="ED3528" s="339">
        <v>2</v>
      </c>
      <c r="EE3528" s="339">
        <v>0</v>
      </c>
      <c r="EF3528" s="339">
        <v>0</v>
      </c>
      <c r="EG3528" s="329" t="s">
        <v>4544</v>
      </c>
      <c r="EH3528" s="329"/>
      <c r="EI3528" s="329" t="s">
        <v>44</v>
      </c>
      <c r="EJ3528" s="17">
        <v>1680</v>
      </c>
      <c r="EK3528" s="17">
        <v>0</v>
      </c>
      <c r="EL3528" s="17">
        <v>0</v>
      </c>
      <c r="EM3528" s="18" t="s">
        <v>33</v>
      </c>
      <c r="EN3528" s="330">
        <v>60</v>
      </c>
      <c r="EO3528" s="330">
        <v>110</v>
      </c>
      <c r="EP3528" s="330">
        <v>13.636363636363637</v>
      </c>
      <c r="EQ3528" s="330">
        <v>0</v>
      </c>
      <c r="ER3528" s="331">
        <v>1.5</v>
      </c>
      <c r="ES3528" s="332">
        <v>5040</v>
      </c>
      <c r="ET3528" s="333" t="s">
        <v>33</v>
      </c>
      <c r="EU3528" s="334" t="s">
        <v>5838</v>
      </c>
      <c r="EV3528" s="335" t="s">
        <v>67</v>
      </c>
      <c r="EW3528" s="336" t="s">
        <v>67</v>
      </c>
      <c r="EX3528" s="336" t="s">
        <v>67</v>
      </c>
      <c r="EY3528" s="84"/>
      <c r="EZ3528" s="337"/>
      <c r="FA3528" s="338"/>
      <c r="FB3528" s="12" t="s">
        <v>4537</v>
      </c>
      <c r="FC3528" s="13" t="s">
        <v>4538</v>
      </c>
      <c r="FD3528" s="13" t="s">
        <v>4539</v>
      </c>
      <c r="FE3528" s="12" t="s">
        <v>4540</v>
      </c>
      <c r="FF3528" s="336" t="s">
        <v>4555</v>
      </c>
      <c r="FG3528" s="336" t="s">
        <v>4542</v>
      </c>
      <c r="FH3528" s="336" t="s">
        <v>4556</v>
      </c>
      <c r="FI3528" s="339" t="s">
        <v>1427</v>
      </c>
      <c r="FJ3528" s="339">
        <v>2</v>
      </c>
      <c r="FK3528" s="339">
        <v>0</v>
      </c>
      <c r="FL3528" s="339">
        <v>0</v>
      </c>
      <c r="FM3528" s="329" t="s">
        <v>4544</v>
      </c>
      <c r="FN3528" s="329"/>
      <c r="FO3528" s="329" t="s">
        <v>44</v>
      </c>
      <c r="FP3528" s="17">
        <v>1680</v>
      </c>
      <c r="FQ3528" s="17">
        <v>0</v>
      </c>
      <c r="FR3528" s="17">
        <v>0</v>
      </c>
      <c r="FS3528" s="18" t="s">
        <v>33</v>
      </c>
      <c r="FT3528" s="330">
        <v>60</v>
      </c>
      <c r="FU3528" s="330">
        <v>110</v>
      </c>
      <c r="FV3528" s="330">
        <v>13.636363636363637</v>
      </c>
      <c r="FW3528" s="330">
        <v>0</v>
      </c>
      <c r="FX3528" s="331">
        <v>1.5</v>
      </c>
      <c r="FY3528" s="332">
        <v>5040</v>
      </c>
      <c r="FZ3528" s="333" t="s">
        <v>33</v>
      </c>
      <c r="GA3528" s="334" t="s">
        <v>5838</v>
      </c>
      <c r="GB3528" s="335" t="s">
        <v>67</v>
      </c>
      <c r="GC3528" s="336" t="s">
        <v>67</v>
      </c>
      <c r="GD3528" s="336" t="s">
        <v>67</v>
      </c>
      <c r="GE3528" s="84"/>
      <c r="GF3528" s="337"/>
      <c r="GG3528" s="338"/>
      <c r="GH3528" s="12" t="s">
        <v>4537</v>
      </c>
      <c r="GI3528" s="13" t="s">
        <v>4538</v>
      </c>
      <c r="GJ3528" s="13" t="s">
        <v>4539</v>
      </c>
      <c r="GK3528" s="12" t="s">
        <v>4540</v>
      </c>
      <c r="GL3528" s="336" t="s">
        <v>4555</v>
      </c>
      <c r="GM3528" s="336" t="s">
        <v>4542</v>
      </c>
      <c r="GN3528" s="336" t="s">
        <v>4556</v>
      </c>
      <c r="GO3528" s="339" t="s">
        <v>1427</v>
      </c>
      <c r="GP3528" s="339">
        <v>2</v>
      </c>
      <c r="GQ3528" s="339">
        <v>0</v>
      </c>
      <c r="GR3528" s="339">
        <v>0</v>
      </c>
      <c r="GS3528" s="329" t="s">
        <v>4544</v>
      </c>
      <c r="GT3528" s="329"/>
      <c r="GU3528" s="329" t="s">
        <v>44</v>
      </c>
      <c r="GV3528" s="17">
        <v>1680</v>
      </c>
      <c r="GW3528" s="17">
        <v>0</v>
      </c>
      <c r="GX3528" s="17">
        <v>0</v>
      </c>
      <c r="GY3528" s="18" t="s">
        <v>33</v>
      </c>
      <c r="GZ3528" s="330">
        <v>60</v>
      </c>
      <c r="HA3528" s="330">
        <v>110</v>
      </c>
      <c r="HB3528" s="330">
        <v>13.636363636363637</v>
      </c>
      <c r="HC3528" s="330">
        <v>0</v>
      </c>
      <c r="HD3528" s="331">
        <v>1.5</v>
      </c>
      <c r="HE3528" s="332">
        <v>5040</v>
      </c>
      <c r="HF3528" s="333" t="s">
        <v>33</v>
      </c>
      <c r="HG3528" s="334" t="s">
        <v>5838</v>
      </c>
      <c r="HH3528" s="335" t="s">
        <v>67</v>
      </c>
      <c r="HI3528" s="336" t="s">
        <v>67</v>
      </c>
      <c r="HJ3528" s="336" t="s">
        <v>67</v>
      </c>
      <c r="HK3528" s="84"/>
      <c r="HL3528" s="337"/>
      <c r="HM3528" s="338"/>
      <c r="HN3528" s="12" t="s">
        <v>4537</v>
      </c>
      <c r="HO3528" s="13" t="s">
        <v>4538</v>
      </c>
      <c r="HP3528" s="13" t="s">
        <v>4539</v>
      </c>
      <c r="HQ3528" s="12" t="s">
        <v>4540</v>
      </c>
      <c r="HR3528" s="336" t="s">
        <v>4555</v>
      </c>
      <c r="HS3528" s="336" t="s">
        <v>4542</v>
      </c>
      <c r="HT3528" s="336" t="s">
        <v>4556</v>
      </c>
      <c r="HU3528" s="339" t="s">
        <v>1427</v>
      </c>
      <c r="HV3528" s="339">
        <v>2</v>
      </c>
      <c r="HW3528" s="339">
        <v>0</v>
      </c>
      <c r="HX3528" s="339">
        <v>0</v>
      </c>
      <c r="HY3528" s="329" t="s">
        <v>4544</v>
      </c>
      <c r="HZ3528" s="329"/>
      <c r="IA3528" s="329" t="s">
        <v>44</v>
      </c>
      <c r="IB3528" s="17">
        <v>1680</v>
      </c>
      <c r="IC3528" s="17">
        <v>0</v>
      </c>
      <c r="ID3528" s="17">
        <v>0</v>
      </c>
      <c r="IE3528" s="18" t="s">
        <v>33</v>
      </c>
      <c r="IF3528" s="330">
        <v>60</v>
      </c>
      <c r="IG3528" s="330">
        <v>110</v>
      </c>
      <c r="IH3528" s="330">
        <v>13.636363636363637</v>
      </c>
      <c r="II3528" s="330">
        <v>0</v>
      </c>
      <c r="IJ3528" s="331">
        <v>1.5</v>
      </c>
      <c r="IK3528" s="332">
        <v>5040</v>
      </c>
      <c r="IL3528" s="333" t="s">
        <v>33</v>
      </c>
      <c r="IM3528" s="334" t="s">
        <v>5838</v>
      </c>
      <c r="IN3528" s="335" t="s">
        <v>67</v>
      </c>
      <c r="IO3528" s="336" t="s">
        <v>67</v>
      </c>
      <c r="IP3528" s="336" t="s">
        <v>67</v>
      </c>
      <c r="IQ3528" s="84"/>
      <c r="IR3528" s="337"/>
      <c r="IS3528" s="338"/>
    </row>
    <row r="3529" spans="1:253" ht="16.5" customHeight="1">
      <c r="A3529" s="83" t="s">
        <v>7968</v>
      </c>
      <c r="B3529" s="13"/>
      <c r="C3529" s="189"/>
      <c r="D3529" s="83"/>
      <c r="E3529" s="14" t="s">
        <v>79</v>
      </c>
      <c r="F3529" s="14" t="s">
        <v>2478</v>
      </c>
      <c r="G3529" s="14" t="s">
        <v>6889</v>
      </c>
      <c r="H3529" s="15">
        <v>2017</v>
      </c>
      <c r="I3529" s="15">
        <v>1</v>
      </c>
      <c r="J3529" s="15">
        <v>0</v>
      </c>
      <c r="K3529" s="15">
        <v>0</v>
      </c>
      <c r="L3529" s="16" t="s">
        <v>3666</v>
      </c>
      <c r="M3529" s="134" t="s">
        <v>7976</v>
      </c>
      <c r="N3529" s="16" t="s">
        <v>6937</v>
      </c>
      <c r="O3529" s="17">
        <v>2628</v>
      </c>
      <c r="P3529" s="17">
        <f t="shared" si="27"/>
        <v>6132</v>
      </c>
      <c r="Q3529" s="17">
        <v>5</v>
      </c>
      <c r="R3529" s="133" t="s">
        <v>33</v>
      </c>
      <c r="S3529" s="19" t="s">
        <v>5681</v>
      </c>
      <c r="T3529" s="19" t="s">
        <v>7977</v>
      </c>
      <c r="U3529" s="19" t="s">
        <v>7978</v>
      </c>
      <c r="V3529" s="19">
        <v>0</v>
      </c>
      <c r="W3529" s="20" t="s">
        <v>7979</v>
      </c>
      <c r="X3529" s="21">
        <v>880.38</v>
      </c>
      <c r="Y3529" s="22" t="s">
        <v>33</v>
      </c>
      <c r="Z3529" s="86" t="s">
        <v>62</v>
      </c>
      <c r="AA3529" s="24"/>
      <c r="AB3529" s="14"/>
      <c r="AC3529" s="14"/>
      <c r="AD3529" s="25"/>
      <c r="AE3529" s="26"/>
      <c r="AF3529" s="27"/>
      <c r="AG3529" s="31"/>
      <c r="AH3529" s="32"/>
      <c r="AI3529" s="32"/>
      <c r="AJ3529" s="32"/>
      <c r="AK3529" s="32"/>
      <c r="AL3529" s="32"/>
      <c r="AM3529" s="32"/>
      <c r="AN3529" s="32"/>
      <c r="AO3529" s="32"/>
      <c r="AP3529" s="329"/>
      <c r="AQ3529" s="329" t="s">
        <v>868</v>
      </c>
      <c r="AR3529" s="17">
        <v>720</v>
      </c>
      <c r="AS3529" s="17">
        <v>8040</v>
      </c>
      <c r="AT3529" s="17">
        <v>5</v>
      </c>
      <c r="AU3529" s="18" t="s">
        <v>33</v>
      </c>
      <c r="AV3529" s="330">
        <v>60</v>
      </c>
      <c r="AW3529" s="330">
        <v>110</v>
      </c>
      <c r="AX3529" s="330">
        <v>17.272727272727273</v>
      </c>
      <c r="AY3529" s="330">
        <v>0</v>
      </c>
      <c r="AZ3529" s="331">
        <v>1.9</v>
      </c>
      <c r="BA3529" s="332">
        <v>4263.6000000000004</v>
      </c>
      <c r="BB3529" s="333" t="s">
        <v>33</v>
      </c>
      <c r="BC3529" s="334" t="s">
        <v>5838</v>
      </c>
      <c r="BD3529" s="335" t="s">
        <v>67</v>
      </c>
      <c r="BE3529" s="336" t="s">
        <v>67</v>
      </c>
      <c r="BF3529" s="336" t="s">
        <v>67</v>
      </c>
      <c r="BG3529" s="84"/>
      <c r="BH3529" s="337"/>
      <c r="BI3529" s="338"/>
      <c r="BJ3529" s="12" t="s">
        <v>4537</v>
      </c>
      <c r="BK3529" s="13" t="s">
        <v>4538</v>
      </c>
      <c r="BL3529" s="13" t="s">
        <v>4539</v>
      </c>
      <c r="BM3529" s="12" t="s">
        <v>4540</v>
      </c>
      <c r="BN3529" s="336" t="s">
        <v>298</v>
      </c>
      <c r="BO3529" s="336" t="s">
        <v>4557</v>
      </c>
      <c r="BP3529" s="336" t="s">
        <v>67</v>
      </c>
      <c r="BQ3529" s="339" t="s">
        <v>67</v>
      </c>
      <c r="BR3529" s="339">
        <v>2</v>
      </c>
      <c r="BS3529" s="339">
        <v>0</v>
      </c>
      <c r="BT3529" s="339">
        <v>0</v>
      </c>
      <c r="BU3529" s="329" t="s">
        <v>4547</v>
      </c>
      <c r="BV3529" s="329"/>
      <c r="BW3529" s="329" t="s">
        <v>868</v>
      </c>
      <c r="BX3529" s="17">
        <v>720</v>
      </c>
      <c r="BY3529" s="17">
        <v>8040</v>
      </c>
      <c r="BZ3529" s="17">
        <v>5</v>
      </c>
      <c r="CA3529" s="18" t="s">
        <v>33</v>
      </c>
      <c r="CB3529" s="330">
        <v>60</v>
      </c>
      <c r="CC3529" s="330">
        <v>110</v>
      </c>
      <c r="CD3529" s="330">
        <v>17.272727272727273</v>
      </c>
      <c r="CE3529" s="330">
        <v>0</v>
      </c>
      <c r="CF3529" s="331">
        <v>1.9</v>
      </c>
      <c r="CG3529" s="332">
        <v>4263.6000000000004</v>
      </c>
      <c r="CH3529" s="333" t="s">
        <v>33</v>
      </c>
      <c r="CI3529" s="334" t="s">
        <v>5838</v>
      </c>
      <c r="CJ3529" s="335" t="s">
        <v>67</v>
      </c>
      <c r="CK3529" s="336" t="s">
        <v>67</v>
      </c>
      <c r="CL3529" s="336" t="s">
        <v>67</v>
      </c>
      <c r="CM3529" s="84"/>
      <c r="CN3529" s="337"/>
      <c r="CO3529" s="338"/>
      <c r="CP3529" s="12" t="s">
        <v>4537</v>
      </c>
      <c r="CQ3529" s="13" t="s">
        <v>4538</v>
      </c>
      <c r="CR3529" s="13" t="s">
        <v>4539</v>
      </c>
      <c r="CS3529" s="12" t="s">
        <v>4540</v>
      </c>
      <c r="CT3529" s="336" t="s">
        <v>298</v>
      </c>
      <c r="CU3529" s="336" t="s">
        <v>4557</v>
      </c>
      <c r="CV3529" s="336" t="s">
        <v>67</v>
      </c>
      <c r="CW3529" s="339" t="s">
        <v>67</v>
      </c>
      <c r="CX3529" s="339">
        <v>2</v>
      </c>
      <c r="CY3529" s="339">
        <v>0</v>
      </c>
      <c r="CZ3529" s="339">
        <v>0</v>
      </c>
      <c r="DA3529" s="329" t="s">
        <v>4547</v>
      </c>
      <c r="DB3529" s="329"/>
      <c r="DC3529" s="329" t="s">
        <v>868</v>
      </c>
      <c r="DD3529" s="17">
        <v>720</v>
      </c>
      <c r="DE3529" s="17">
        <v>8040</v>
      </c>
      <c r="DF3529" s="17">
        <v>5</v>
      </c>
      <c r="DG3529" s="18" t="s">
        <v>33</v>
      </c>
      <c r="DH3529" s="330">
        <v>60</v>
      </c>
      <c r="DI3529" s="330">
        <v>110</v>
      </c>
      <c r="DJ3529" s="330">
        <v>17.272727272727273</v>
      </c>
      <c r="DK3529" s="330">
        <v>0</v>
      </c>
      <c r="DL3529" s="331">
        <v>1.9</v>
      </c>
      <c r="DM3529" s="332">
        <v>4263.6000000000004</v>
      </c>
      <c r="DN3529" s="333" t="s">
        <v>33</v>
      </c>
      <c r="DO3529" s="334" t="s">
        <v>5838</v>
      </c>
      <c r="DP3529" s="335" t="s">
        <v>67</v>
      </c>
      <c r="DQ3529" s="336" t="s">
        <v>67</v>
      </c>
      <c r="DR3529" s="336" t="s">
        <v>67</v>
      </c>
      <c r="DS3529" s="84"/>
      <c r="DT3529" s="337"/>
      <c r="DU3529" s="338"/>
      <c r="DV3529" s="12" t="s">
        <v>4537</v>
      </c>
      <c r="DW3529" s="13" t="s">
        <v>4538</v>
      </c>
      <c r="DX3529" s="13" t="s">
        <v>4539</v>
      </c>
      <c r="DY3529" s="12" t="s">
        <v>4540</v>
      </c>
      <c r="DZ3529" s="336" t="s">
        <v>298</v>
      </c>
      <c r="EA3529" s="336" t="s">
        <v>4557</v>
      </c>
      <c r="EB3529" s="336" t="s">
        <v>67</v>
      </c>
      <c r="EC3529" s="339" t="s">
        <v>67</v>
      </c>
      <c r="ED3529" s="339">
        <v>2</v>
      </c>
      <c r="EE3529" s="339">
        <v>0</v>
      </c>
      <c r="EF3529" s="339">
        <v>0</v>
      </c>
      <c r="EG3529" s="329" t="s">
        <v>4547</v>
      </c>
      <c r="EH3529" s="329"/>
      <c r="EI3529" s="329" t="s">
        <v>868</v>
      </c>
      <c r="EJ3529" s="17">
        <v>720</v>
      </c>
      <c r="EK3529" s="17">
        <v>8040</v>
      </c>
      <c r="EL3529" s="17">
        <v>5</v>
      </c>
      <c r="EM3529" s="18" t="s">
        <v>33</v>
      </c>
      <c r="EN3529" s="330">
        <v>60</v>
      </c>
      <c r="EO3529" s="330">
        <v>110</v>
      </c>
      <c r="EP3529" s="330">
        <v>17.272727272727273</v>
      </c>
      <c r="EQ3529" s="330">
        <v>0</v>
      </c>
      <c r="ER3529" s="331">
        <v>1.9</v>
      </c>
      <c r="ES3529" s="332">
        <v>4263.6000000000004</v>
      </c>
      <c r="ET3529" s="333" t="s">
        <v>33</v>
      </c>
      <c r="EU3529" s="334" t="s">
        <v>5838</v>
      </c>
      <c r="EV3529" s="335" t="s">
        <v>67</v>
      </c>
      <c r="EW3529" s="336" t="s">
        <v>67</v>
      </c>
      <c r="EX3529" s="336" t="s">
        <v>67</v>
      </c>
      <c r="EY3529" s="84"/>
      <c r="EZ3529" s="337"/>
      <c r="FA3529" s="338"/>
      <c r="FB3529" s="12" t="s">
        <v>4537</v>
      </c>
      <c r="FC3529" s="13" t="s">
        <v>4538</v>
      </c>
      <c r="FD3529" s="13" t="s">
        <v>4539</v>
      </c>
      <c r="FE3529" s="12" t="s">
        <v>4540</v>
      </c>
      <c r="FF3529" s="336" t="s">
        <v>298</v>
      </c>
      <c r="FG3529" s="336" t="s">
        <v>4557</v>
      </c>
      <c r="FH3529" s="336" t="s">
        <v>67</v>
      </c>
      <c r="FI3529" s="339" t="s">
        <v>67</v>
      </c>
      <c r="FJ3529" s="339">
        <v>2</v>
      </c>
      <c r="FK3529" s="339">
        <v>0</v>
      </c>
      <c r="FL3529" s="339">
        <v>0</v>
      </c>
      <c r="FM3529" s="329" t="s">
        <v>4547</v>
      </c>
      <c r="FN3529" s="329"/>
      <c r="FO3529" s="329" t="s">
        <v>868</v>
      </c>
      <c r="FP3529" s="17">
        <v>720</v>
      </c>
      <c r="FQ3529" s="17">
        <v>8040</v>
      </c>
      <c r="FR3529" s="17">
        <v>5</v>
      </c>
      <c r="FS3529" s="18" t="s">
        <v>33</v>
      </c>
      <c r="FT3529" s="330">
        <v>60</v>
      </c>
      <c r="FU3529" s="330">
        <v>110</v>
      </c>
      <c r="FV3529" s="330">
        <v>17.272727272727273</v>
      </c>
      <c r="FW3529" s="330">
        <v>0</v>
      </c>
      <c r="FX3529" s="331">
        <v>1.9</v>
      </c>
      <c r="FY3529" s="332">
        <v>4263.6000000000004</v>
      </c>
      <c r="FZ3529" s="333" t="s">
        <v>33</v>
      </c>
      <c r="GA3529" s="334" t="s">
        <v>5838</v>
      </c>
      <c r="GB3529" s="335" t="s">
        <v>67</v>
      </c>
      <c r="GC3529" s="336" t="s">
        <v>67</v>
      </c>
      <c r="GD3529" s="336" t="s">
        <v>67</v>
      </c>
      <c r="GE3529" s="84"/>
      <c r="GF3529" s="337"/>
      <c r="GG3529" s="338"/>
      <c r="GH3529" s="12" t="s">
        <v>4537</v>
      </c>
      <c r="GI3529" s="13" t="s">
        <v>4538</v>
      </c>
      <c r="GJ3529" s="13" t="s">
        <v>4539</v>
      </c>
      <c r="GK3529" s="12" t="s">
        <v>4540</v>
      </c>
      <c r="GL3529" s="336" t="s">
        <v>298</v>
      </c>
      <c r="GM3529" s="336" t="s">
        <v>4557</v>
      </c>
      <c r="GN3529" s="336" t="s">
        <v>67</v>
      </c>
      <c r="GO3529" s="339" t="s">
        <v>67</v>
      </c>
      <c r="GP3529" s="339">
        <v>2</v>
      </c>
      <c r="GQ3529" s="339">
        <v>0</v>
      </c>
      <c r="GR3529" s="339">
        <v>0</v>
      </c>
      <c r="GS3529" s="329" t="s">
        <v>4547</v>
      </c>
      <c r="GT3529" s="329"/>
      <c r="GU3529" s="329" t="s">
        <v>868</v>
      </c>
      <c r="GV3529" s="17">
        <v>720</v>
      </c>
      <c r="GW3529" s="17">
        <v>8040</v>
      </c>
      <c r="GX3529" s="17">
        <v>5</v>
      </c>
      <c r="GY3529" s="18" t="s">
        <v>33</v>
      </c>
      <c r="GZ3529" s="330">
        <v>60</v>
      </c>
      <c r="HA3529" s="330">
        <v>110</v>
      </c>
      <c r="HB3529" s="330">
        <v>17.272727272727273</v>
      </c>
      <c r="HC3529" s="330">
        <v>0</v>
      </c>
      <c r="HD3529" s="331">
        <v>1.9</v>
      </c>
      <c r="HE3529" s="332">
        <v>4263.6000000000004</v>
      </c>
      <c r="HF3529" s="333" t="s">
        <v>33</v>
      </c>
      <c r="HG3529" s="334" t="s">
        <v>5838</v>
      </c>
      <c r="HH3529" s="335" t="s">
        <v>67</v>
      </c>
      <c r="HI3529" s="336" t="s">
        <v>67</v>
      </c>
      <c r="HJ3529" s="336" t="s">
        <v>67</v>
      </c>
      <c r="HK3529" s="84"/>
      <c r="HL3529" s="337"/>
      <c r="HM3529" s="338"/>
      <c r="HN3529" s="12" t="s">
        <v>4537</v>
      </c>
      <c r="HO3529" s="13" t="s">
        <v>4538</v>
      </c>
      <c r="HP3529" s="13" t="s">
        <v>4539</v>
      </c>
      <c r="HQ3529" s="12" t="s">
        <v>4540</v>
      </c>
      <c r="HR3529" s="336" t="s">
        <v>298</v>
      </c>
      <c r="HS3529" s="336" t="s">
        <v>4557</v>
      </c>
      <c r="HT3529" s="336" t="s">
        <v>67</v>
      </c>
      <c r="HU3529" s="339" t="s">
        <v>67</v>
      </c>
      <c r="HV3529" s="339">
        <v>2</v>
      </c>
      <c r="HW3529" s="339">
        <v>0</v>
      </c>
      <c r="HX3529" s="339">
        <v>0</v>
      </c>
      <c r="HY3529" s="329" t="s">
        <v>4547</v>
      </c>
      <c r="HZ3529" s="329"/>
      <c r="IA3529" s="329" t="s">
        <v>868</v>
      </c>
      <c r="IB3529" s="17">
        <v>720</v>
      </c>
      <c r="IC3529" s="17">
        <v>8040</v>
      </c>
      <c r="ID3529" s="17">
        <v>5</v>
      </c>
      <c r="IE3529" s="18" t="s">
        <v>33</v>
      </c>
      <c r="IF3529" s="330">
        <v>60</v>
      </c>
      <c r="IG3529" s="330">
        <v>110</v>
      </c>
      <c r="IH3529" s="330">
        <v>17.272727272727273</v>
      </c>
      <c r="II3529" s="330">
        <v>0</v>
      </c>
      <c r="IJ3529" s="331">
        <v>1.9</v>
      </c>
      <c r="IK3529" s="332">
        <v>4263.6000000000004</v>
      </c>
      <c r="IL3529" s="333" t="s">
        <v>33</v>
      </c>
      <c r="IM3529" s="334" t="s">
        <v>5838</v>
      </c>
      <c r="IN3529" s="335" t="s">
        <v>67</v>
      </c>
      <c r="IO3529" s="336" t="s">
        <v>67</v>
      </c>
      <c r="IP3529" s="336" t="s">
        <v>67</v>
      </c>
      <c r="IQ3529" s="84"/>
      <c r="IR3529" s="337"/>
      <c r="IS3529" s="338"/>
    </row>
    <row r="3530" spans="1:253" ht="16.5" customHeight="1">
      <c r="A3530" s="89" t="s">
        <v>7968</v>
      </c>
      <c r="B3530" s="13"/>
      <c r="C3530" s="189"/>
      <c r="D3530" s="89"/>
      <c r="E3530" s="14" t="s">
        <v>6261</v>
      </c>
      <c r="F3530" s="14" t="s">
        <v>4486</v>
      </c>
      <c r="G3530" s="14" t="s">
        <v>7984</v>
      </c>
      <c r="H3530" s="15">
        <v>2023</v>
      </c>
      <c r="I3530" s="15">
        <v>1</v>
      </c>
      <c r="J3530" s="15">
        <v>0</v>
      </c>
      <c r="K3530" s="15">
        <v>0</v>
      </c>
      <c r="L3530" s="16" t="s">
        <v>3576</v>
      </c>
      <c r="M3530" s="134" t="s">
        <v>7973</v>
      </c>
      <c r="N3530" s="16" t="s">
        <v>412</v>
      </c>
      <c r="O3530" s="17">
        <v>2628</v>
      </c>
      <c r="P3530" s="17">
        <f t="shared" si="27"/>
        <v>6132</v>
      </c>
      <c r="Q3530" s="17">
        <v>5</v>
      </c>
      <c r="R3530" s="133" t="s">
        <v>33</v>
      </c>
      <c r="S3530" s="19" t="s">
        <v>89</v>
      </c>
      <c r="T3530" s="19">
        <v>110</v>
      </c>
      <c r="U3530" s="19">
        <v>0.25909090909090909</v>
      </c>
      <c r="V3530" s="19">
        <v>0</v>
      </c>
      <c r="W3530" s="20">
        <v>0.3</v>
      </c>
      <c r="X3530" s="21">
        <v>880.38</v>
      </c>
      <c r="Y3530" s="22" t="s">
        <v>33</v>
      </c>
      <c r="Z3530" s="86" t="s">
        <v>62</v>
      </c>
      <c r="AA3530" s="24"/>
      <c r="AB3530" s="14"/>
      <c r="AC3530" s="14"/>
      <c r="AD3530" s="25"/>
      <c r="AE3530" s="26"/>
      <c r="AF3530" s="27"/>
      <c r="AG3530" s="31"/>
      <c r="AH3530" s="32"/>
      <c r="AI3530" s="32"/>
      <c r="AJ3530" s="32"/>
      <c r="AK3530" s="32"/>
      <c r="AL3530" s="32"/>
      <c r="AM3530" s="32"/>
      <c r="AN3530" s="32"/>
      <c r="AO3530" s="32"/>
      <c r="AP3530" s="329"/>
      <c r="AQ3530" s="329" t="s">
        <v>868</v>
      </c>
      <c r="AR3530" s="17">
        <v>720</v>
      </c>
      <c r="AS3530" s="17">
        <v>8040</v>
      </c>
      <c r="AT3530" s="17">
        <v>5</v>
      </c>
      <c r="AU3530" s="18" t="s">
        <v>33</v>
      </c>
      <c r="AV3530" s="330">
        <v>60</v>
      </c>
      <c r="AW3530" s="330">
        <v>110</v>
      </c>
      <c r="AX3530" s="330">
        <v>17.272727272727273</v>
      </c>
      <c r="AY3530" s="330">
        <v>0</v>
      </c>
      <c r="AZ3530" s="331">
        <v>1.9</v>
      </c>
      <c r="BA3530" s="332">
        <v>4263.6000000000004</v>
      </c>
      <c r="BB3530" s="333" t="s">
        <v>33</v>
      </c>
      <c r="BC3530" s="334" t="s">
        <v>5838</v>
      </c>
      <c r="BD3530" s="335" t="s">
        <v>67</v>
      </c>
      <c r="BE3530" s="336" t="s">
        <v>67</v>
      </c>
      <c r="BF3530" s="336" t="s">
        <v>67</v>
      </c>
      <c r="BG3530" s="84"/>
      <c r="BH3530" s="337"/>
      <c r="BI3530" s="338"/>
      <c r="BJ3530" s="12" t="s">
        <v>4537</v>
      </c>
      <c r="BK3530" s="13" t="s">
        <v>4538</v>
      </c>
      <c r="BL3530" s="13" t="s">
        <v>4539</v>
      </c>
      <c r="BM3530" s="12" t="s">
        <v>4540</v>
      </c>
      <c r="BN3530" s="336" t="s">
        <v>298</v>
      </c>
      <c r="BO3530" s="336" t="s">
        <v>4557</v>
      </c>
      <c r="BP3530" s="336" t="s">
        <v>67</v>
      </c>
      <c r="BQ3530" s="339" t="s">
        <v>67</v>
      </c>
      <c r="BR3530" s="339">
        <v>2</v>
      </c>
      <c r="BS3530" s="339">
        <v>0</v>
      </c>
      <c r="BT3530" s="339">
        <v>0</v>
      </c>
      <c r="BU3530" s="329" t="s">
        <v>4558</v>
      </c>
      <c r="BV3530" s="329"/>
      <c r="BW3530" s="329" t="s">
        <v>868</v>
      </c>
      <c r="BX3530" s="17">
        <v>720</v>
      </c>
      <c r="BY3530" s="17">
        <v>8040</v>
      </c>
      <c r="BZ3530" s="17">
        <v>5</v>
      </c>
      <c r="CA3530" s="18" t="s">
        <v>33</v>
      </c>
      <c r="CB3530" s="330">
        <v>60</v>
      </c>
      <c r="CC3530" s="330">
        <v>110</v>
      </c>
      <c r="CD3530" s="330">
        <v>17.272727272727273</v>
      </c>
      <c r="CE3530" s="330">
        <v>0</v>
      </c>
      <c r="CF3530" s="331">
        <v>1.9</v>
      </c>
      <c r="CG3530" s="332">
        <v>4263.6000000000004</v>
      </c>
      <c r="CH3530" s="333" t="s">
        <v>33</v>
      </c>
      <c r="CI3530" s="334" t="s">
        <v>5838</v>
      </c>
      <c r="CJ3530" s="335" t="s">
        <v>67</v>
      </c>
      <c r="CK3530" s="336" t="s">
        <v>67</v>
      </c>
      <c r="CL3530" s="336" t="s">
        <v>67</v>
      </c>
      <c r="CM3530" s="84"/>
      <c r="CN3530" s="337"/>
      <c r="CO3530" s="338"/>
      <c r="CP3530" s="12" t="s">
        <v>4537</v>
      </c>
      <c r="CQ3530" s="13" t="s">
        <v>4538</v>
      </c>
      <c r="CR3530" s="13" t="s">
        <v>4539</v>
      </c>
      <c r="CS3530" s="12" t="s">
        <v>4540</v>
      </c>
      <c r="CT3530" s="336" t="s">
        <v>298</v>
      </c>
      <c r="CU3530" s="336" t="s">
        <v>4557</v>
      </c>
      <c r="CV3530" s="336" t="s">
        <v>67</v>
      </c>
      <c r="CW3530" s="339" t="s">
        <v>67</v>
      </c>
      <c r="CX3530" s="339">
        <v>2</v>
      </c>
      <c r="CY3530" s="339">
        <v>0</v>
      </c>
      <c r="CZ3530" s="339">
        <v>0</v>
      </c>
      <c r="DA3530" s="329" t="s">
        <v>4558</v>
      </c>
      <c r="DB3530" s="329"/>
      <c r="DC3530" s="329" t="s">
        <v>868</v>
      </c>
      <c r="DD3530" s="17">
        <v>720</v>
      </c>
      <c r="DE3530" s="17">
        <v>8040</v>
      </c>
      <c r="DF3530" s="17">
        <v>5</v>
      </c>
      <c r="DG3530" s="18" t="s">
        <v>33</v>
      </c>
      <c r="DH3530" s="330">
        <v>60</v>
      </c>
      <c r="DI3530" s="330">
        <v>110</v>
      </c>
      <c r="DJ3530" s="330">
        <v>17.272727272727273</v>
      </c>
      <c r="DK3530" s="330">
        <v>0</v>
      </c>
      <c r="DL3530" s="331">
        <v>1.9</v>
      </c>
      <c r="DM3530" s="332">
        <v>4263.6000000000004</v>
      </c>
      <c r="DN3530" s="333" t="s">
        <v>33</v>
      </c>
      <c r="DO3530" s="334" t="s">
        <v>5838</v>
      </c>
      <c r="DP3530" s="335" t="s">
        <v>67</v>
      </c>
      <c r="DQ3530" s="336" t="s">
        <v>67</v>
      </c>
      <c r="DR3530" s="336" t="s">
        <v>67</v>
      </c>
      <c r="DS3530" s="84"/>
      <c r="DT3530" s="337"/>
      <c r="DU3530" s="338"/>
      <c r="DV3530" s="12" t="s">
        <v>4537</v>
      </c>
      <c r="DW3530" s="13" t="s">
        <v>4538</v>
      </c>
      <c r="DX3530" s="13" t="s">
        <v>4539</v>
      </c>
      <c r="DY3530" s="12" t="s">
        <v>4540</v>
      </c>
      <c r="DZ3530" s="336" t="s">
        <v>298</v>
      </c>
      <c r="EA3530" s="336" t="s">
        <v>4557</v>
      </c>
      <c r="EB3530" s="336" t="s">
        <v>67</v>
      </c>
      <c r="EC3530" s="339" t="s">
        <v>67</v>
      </c>
      <c r="ED3530" s="339">
        <v>2</v>
      </c>
      <c r="EE3530" s="339">
        <v>0</v>
      </c>
      <c r="EF3530" s="339">
        <v>0</v>
      </c>
      <c r="EG3530" s="329" t="s">
        <v>4558</v>
      </c>
      <c r="EH3530" s="329"/>
      <c r="EI3530" s="329" t="s">
        <v>868</v>
      </c>
      <c r="EJ3530" s="17">
        <v>720</v>
      </c>
      <c r="EK3530" s="17">
        <v>8040</v>
      </c>
      <c r="EL3530" s="17">
        <v>5</v>
      </c>
      <c r="EM3530" s="18" t="s">
        <v>33</v>
      </c>
      <c r="EN3530" s="330">
        <v>60</v>
      </c>
      <c r="EO3530" s="330">
        <v>110</v>
      </c>
      <c r="EP3530" s="330">
        <v>17.272727272727273</v>
      </c>
      <c r="EQ3530" s="330">
        <v>0</v>
      </c>
      <c r="ER3530" s="331">
        <v>1.9</v>
      </c>
      <c r="ES3530" s="332">
        <v>4263.6000000000004</v>
      </c>
      <c r="ET3530" s="333" t="s">
        <v>33</v>
      </c>
      <c r="EU3530" s="334" t="s">
        <v>5838</v>
      </c>
      <c r="EV3530" s="335" t="s">
        <v>67</v>
      </c>
      <c r="EW3530" s="336" t="s">
        <v>67</v>
      </c>
      <c r="EX3530" s="336" t="s">
        <v>67</v>
      </c>
      <c r="EY3530" s="84"/>
      <c r="EZ3530" s="337"/>
      <c r="FA3530" s="338"/>
      <c r="FB3530" s="12" t="s">
        <v>4537</v>
      </c>
      <c r="FC3530" s="13" t="s">
        <v>4538</v>
      </c>
      <c r="FD3530" s="13" t="s">
        <v>4539</v>
      </c>
      <c r="FE3530" s="12" t="s">
        <v>4540</v>
      </c>
      <c r="FF3530" s="336" t="s">
        <v>298</v>
      </c>
      <c r="FG3530" s="336" t="s">
        <v>4557</v>
      </c>
      <c r="FH3530" s="336" t="s">
        <v>67</v>
      </c>
      <c r="FI3530" s="339" t="s">
        <v>67</v>
      </c>
      <c r="FJ3530" s="339">
        <v>2</v>
      </c>
      <c r="FK3530" s="339">
        <v>0</v>
      </c>
      <c r="FL3530" s="339">
        <v>0</v>
      </c>
      <c r="FM3530" s="329" t="s">
        <v>4558</v>
      </c>
      <c r="FN3530" s="329"/>
      <c r="FO3530" s="329" t="s">
        <v>868</v>
      </c>
      <c r="FP3530" s="17">
        <v>720</v>
      </c>
      <c r="FQ3530" s="17">
        <v>8040</v>
      </c>
      <c r="FR3530" s="17">
        <v>5</v>
      </c>
      <c r="FS3530" s="18" t="s">
        <v>33</v>
      </c>
      <c r="FT3530" s="330">
        <v>60</v>
      </c>
      <c r="FU3530" s="330">
        <v>110</v>
      </c>
      <c r="FV3530" s="330">
        <v>17.272727272727273</v>
      </c>
      <c r="FW3530" s="330">
        <v>0</v>
      </c>
      <c r="FX3530" s="331">
        <v>1.9</v>
      </c>
      <c r="FY3530" s="332">
        <v>4263.6000000000004</v>
      </c>
      <c r="FZ3530" s="333" t="s">
        <v>33</v>
      </c>
      <c r="GA3530" s="334" t="s">
        <v>5838</v>
      </c>
      <c r="GB3530" s="335" t="s">
        <v>67</v>
      </c>
      <c r="GC3530" s="336" t="s">
        <v>67</v>
      </c>
      <c r="GD3530" s="336" t="s">
        <v>67</v>
      </c>
      <c r="GE3530" s="84"/>
      <c r="GF3530" s="337"/>
      <c r="GG3530" s="338"/>
      <c r="GH3530" s="12" t="s">
        <v>4537</v>
      </c>
      <c r="GI3530" s="13" t="s">
        <v>4538</v>
      </c>
      <c r="GJ3530" s="13" t="s">
        <v>4539</v>
      </c>
      <c r="GK3530" s="12" t="s">
        <v>4540</v>
      </c>
      <c r="GL3530" s="336" t="s">
        <v>298</v>
      </c>
      <c r="GM3530" s="336" t="s">
        <v>4557</v>
      </c>
      <c r="GN3530" s="336" t="s">
        <v>67</v>
      </c>
      <c r="GO3530" s="339" t="s">
        <v>67</v>
      </c>
      <c r="GP3530" s="339">
        <v>2</v>
      </c>
      <c r="GQ3530" s="339">
        <v>0</v>
      </c>
      <c r="GR3530" s="339">
        <v>0</v>
      </c>
      <c r="GS3530" s="329" t="s">
        <v>4558</v>
      </c>
      <c r="GT3530" s="329"/>
      <c r="GU3530" s="329" t="s">
        <v>868</v>
      </c>
      <c r="GV3530" s="17">
        <v>720</v>
      </c>
      <c r="GW3530" s="17">
        <v>8040</v>
      </c>
      <c r="GX3530" s="17">
        <v>5</v>
      </c>
      <c r="GY3530" s="18" t="s">
        <v>33</v>
      </c>
      <c r="GZ3530" s="330">
        <v>60</v>
      </c>
      <c r="HA3530" s="330">
        <v>110</v>
      </c>
      <c r="HB3530" s="330">
        <v>17.272727272727273</v>
      </c>
      <c r="HC3530" s="330">
        <v>0</v>
      </c>
      <c r="HD3530" s="331">
        <v>1.9</v>
      </c>
      <c r="HE3530" s="332">
        <v>4263.6000000000004</v>
      </c>
      <c r="HF3530" s="333" t="s">
        <v>33</v>
      </c>
      <c r="HG3530" s="334" t="s">
        <v>5838</v>
      </c>
      <c r="HH3530" s="335" t="s">
        <v>67</v>
      </c>
      <c r="HI3530" s="336" t="s">
        <v>67</v>
      </c>
      <c r="HJ3530" s="336" t="s">
        <v>67</v>
      </c>
      <c r="HK3530" s="84"/>
      <c r="HL3530" s="337"/>
      <c r="HM3530" s="338"/>
      <c r="HN3530" s="12" t="s">
        <v>4537</v>
      </c>
      <c r="HO3530" s="13" t="s">
        <v>4538</v>
      </c>
      <c r="HP3530" s="13" t="s">
        <v>4539</v>
      </c>
      <c r="HQ3530" s="12" t="s">
        <v>4540</v>
      </c>
      <c r="HR3530" s="336" t="s">
        <v>298</v>
      </c>
      <c r="HS3530" s="336" t="s">
        <v>4557</v>
      </c>
      <c r="HT3530" s="336" t="s">
        <v>67</v>
      </c>
      <c r="HU3530" s="339" t="s">
        <v>67</v>
      </c>
      <c r="HV3530" s="339">
        <v>2</v>
      </c>
      <c r="HW3530" s="339">
        <v>0</v>
      </c>
      <c r="HX3530" s="339">
        <v>0</v>
      </c>
      <c r="HY3530" s="329" t="s">
        <v>4558</v>
      </c>
      <c r="HZ3530" s="329"/>
      <c r="IA3530" s="329" t="s">
        <v>868</v>
      </c>
      <c r="IB3530" s="17">
        <v>720</v>
      </c>
      <c r="IC3530" s="17">
        <v>8040</v>
      </c>
      <c r="ID3530" s="17">
        <v>5</v>
      </c>
      <c r="IE3530" s="18" t="s">
        <v>33</v>
      </c>
      <c r="IF3530" s="330">
        <v>60</v>
      </c>
      <c r="IG3530" s="330">
        <v>110</v>
      </c>
      <c r="IH3530" s="330">
        <v>17.272727272727273</v>
      </c>
      <c r="II3530" s="330">
        <v>0</v>
      </c>
      <c r="IJ3530" s="331">
        <v>1.9</v>
      </c>
      <c r="IK3530" s="332">
        <v>4263.6000000000004</v>
      </c>
      <c r="IL3530" s="333" t="s">
        <v>33</v>
      </c>
      <c r="IM3530" s="334" t="s">
        <v>5838</v>
      </c>
      <c r="IN3530" s="335" t="s">
        <v>67</v>
      </c>
      <c r="IO3530" s="336" t="s">
        <v>67</v>
      </c>
      <c r="IP3530" s="336" t="s">
        <v>67</v>
      </c>
      <c r="IQ3530" s="84"/>
      <c r="IR3530" s="337"/>
      <c r="IS3530" s="338"/>
    </row>
    <row r="3531" spans="1:253" ht="16.5" customHeight="1">
      <c r="A3531" s="83" t="s">
        <v>7968</v>
      </c>
      <c r="B3531" s="13"/>
      <c r="C3531" s="189"/>
      <c r="D3531" s="83"/>
      <c r="E3531" s="14" t="s">
        <v>7974</v>
      </c>
      <c r="F3531" s="14" t="s">
        <v>7969</v>
      </c>
      <c r="G3531" s="14" t="s">
        <v>7975</v>
      </c>
      <c r="H3531" s="15">
        <v>2022</v>
      </c>
      <c r="I3531" s="15">
        <v>1</v>
      </c>
      <c r="J3531" s="15">
        <v>0</v>
      </c>
      <c r="K3531" s="15">
        <v>0</v>
      </c>
      <c r="L3531" s="16" t="s">
        <v>3576</v>
      </c>
      <c r="M3531" s="134" t="s">
        <v>7973</v>
      </c>
      <c r="N3531" s="16" t="s">
        <v>6937</v>
      </c>
      <c r="O3531" s="17">
        <v>365</v>
      </c>
      <c r="P3531" s="17">
        <f t="shared" si="27"/>
        <v>8395</v>
      </c>
      <c r="Q3531" s="17">
        <v>6</v>
      </c>
      <c r="R3531" s="133" t="s">
        <v>33</v>
      </c>
      <c r="S3531" s="19" t="s">
        <v>89</v>
      </c>
      <c r="T3531" s="19">
        <v>110</v>
      </c>
      <c r="U3531" s="19">
        <v>10</v>
      </c>
      <c r="V3531" s="19">
        <v>0</v>
      </c>
      <c r="W3531" s="20">
        <v>1.1000000000000001</v>
      </c>
      <c r="X3531" s="21">
        <v>955.57000000000016</v>
      </c>
      <c r="Y3531" s="22" t="s">
        <v>33</v>
      </c>
      <c r="Z3531" s="86" t="s">
        <v>62</v>
      </c>
      <c r="AA3531" s="24"/>
      <c r="AB3531" s="14"/>
      <c r="AC3531" s="14"/>
      <c r="AD3531" s="25"/>
      <c r="AE3531" s="26"/>
      <c r="AF3531" s="27"/>
      <c r="AG3531" s="31"/>
      <c r="AH3531" s="32"/>
      <c r="AI3531" s="32"/>
      <c r="AJ3531" s="32"/>
      <c r="AK3531" s="32"/>
      <c r="AL3531" s="32"/>
      <c r="AM3531" s="32"/>
      <c r="AN3531" s="32"/>
      <c r="AO3531" s="32"/>
      <c r="AP3531" s="329"/>
      <c r="AQ3531" s="329" t="s">
        <v>868</v>
      </c>
      <c r="AR3531" s="17">
        <v>720</v>
      </c>
      <c r="AS3531" s="17">
        <v>8040</v>
      </c>
      <c r="AT3531" s="17">
        <v>5</v>
      </c>
      <c r="AU3531" s="18" t="s">
        <v>33</v>
      </c>
      <c r="AV3531" s="330">
        <v>60</v>
      </c>
      <c r="AW3531" s="330">
        <v>110</v>
      </c>
      <c r="AX3531" s="330">
        <v>17.272727272727273</v>
      </c>
      <c r="AY3531" s="330">
        <v>0</v>
      </c>
      <c r="AZ3531" s="331">
        <v>1.9</v>
      </c>
      <c r="BA3531" s="332">
        <v>4263.6000000000004</v>
      </c>
      <c r="BB3531" s="333" t="s">
        <v>33</v>
      </c>
      <c r="BC3531" s="334" t="s">
        <v>5838</v>
      </c>
      <c r="BD3531" s="335" t="s">
        <v>67</v>
      </c>
      <c r="BE3531" s="336" t="s">
        <v>67</v>
      </c>
      <c r="BF3531" s="336" t="s">
        <v>67</v>
      </c>
      <c r="BG3531" s="84"/>
      <c r="BH3531" s="337"/>
      <c r="BI3531" s="338"/>
      <c r="BJ3531" s="12" t="s">
        <v>4537</v>
      </c>
      <c r="BK3531" s="13" t="s">
        <v>4538</v>
      </c>
      <c r="BL3531" s="13" t="s">
        <v>4539</v>
      </c>
      <c r="BM3531" s="12" t="s">
        <v>4540</v>
      </c>
      <c r="BN3531" s="336" t="s">
        <v>298</v>
      </c>
      <c r="BO3531" s="336" t="s">
        <v>4557</v>
      </c>
      <c r="BP3531" s="336" t="s">
        <v>67</v>
      </c>
      <c r="BQ3531" s="339" t="s">
        <v>67</v>
      </c>
      <c r="BR3531" s="339">
        <v>2</v>
      </c>
      <c r="BS3531" s="339">
        <v>0</v>
      </c>
      <c r="BT3531" s="339">
        <v>0</v>
      </c>
      <c r="BU3531" s="329" t="s">
        <v>4547</v>
      </c>
      <c r="BV3531" s="329"/>
      <c r="BW3531" s="329" t="s">
        <v>868</v>
      </c>
      <c r="BX3531" s="17">
        <v>720</v>
      </c>
      <c r="BY3531" s="17">
        <v>8040</v>
      </c>
      <c r="BZ3531" s="17">
        <v>5</v>
      </c>
      <c r="CA3531" s="18" t="s">
        <v>33</v>
      </c>
      <c r="CB3531" s="330">
        <v>60</v>
      </c>
      <c r="CC3531" s="330">
        <v>110</v>
      </c>
      <c r="CD3531" s="330">
        <v>17.272727272727273</v>
      </c>
      <c r="CE3531" s="330">
        <v>0</v>
      </c>
      <c r="CF3531" s="331">
        <v>1.9</v>
      </c>
      <c r="CG3531" s="332">
        <v>4263.6000000000004</v>
      </c>
      <c r="CH3531" s="333" t="s">
        <v>33</v>
      </c>
      <c r="CI3531" s="334" t="s">
        <v>5838</v>
      </c>
      <c r="CJ3531" s="335" t="s">
        <v>67</v>
      </c>
      <c r="CK3531" s="336" t="s">
        <v>67</v>
      </c>
      <c r="CL3531" s="336" t="s">
        <v>67</v>
      </c>
      <c r="CM3531" s="84"/>
      <c r="CN3531" s="337"/>
      <c r="CO3531" s="338"/>
      <c r="CP3531" s="12" t="s">
        <v>4537</v>
      </c>
      <c r="CQ3531" s="13" t="s">
        <v>4538</v>
      </c>
      <c r="CR3531" s="13" t="s">
        <v>4539</v>
      </c>
      <c r="CS3531" s="12" t="s">
        <v>4540</v>
      </c>
      <c r="CT3531" s="336" t="s">
        <v>298</v>
      </c>
      <c r="CU3531" s="336" t="s">
        <v>4557</v>
      </c>
      <c r="CV3531" s="336" t="s">
        <v>67</v>
      </c>
      <c r="CW3531" s="339" t="s">
        <v>67</v>
      </c>
      <c r="CX3531" s="339">
        <v>2</v>
      </c>
      <c r="CY3531" s="339">
        <v>0</v>
      </c>
      <c r="CZ3531" s="339">
        <v>0</v>
      </c>
      <c r="DA3531" s="329" t="s">
        <v>4547</v>
      </c>
      <c r="DB3531" s="329"/>
      <c r="DC3531" s="329" t="s">
        <v>868</v>
      </c>
      <c r="DD3531" s="17">
        <v>720</v>
      </c>
      <c r="DE3531" s="17">
        <v>8040</v>
      </c>
      <c r="DF3531" s="17">
        <v>5</v>
      </c>
      <c r="DG3531" s="18" t="s">
        <v>33</v>
      </c>
      <c r="DH3531" s="330">
        <v>60</v>
      </c>
      <c r="DI3531" s="330">
        <v>110</v>
      </c>
      <c r="DJ3531" s="330">
        <v>17.272727272727273</v>
      </c>
      <c r="DK3531" s="330">
        <v>0</v>
      </c>
      <c r="DL3531" s="331">
        <v>1.9</v>
      </c>
      <c r="DM3531" s="332">
        <v>4263.6000000000004</v>
      </c>
      <c r="DN3531" s="333" t="s">
        <v>33</v>
      </c>
      <c r="DO3531" s="334" t="s">
        <v>5838</v>
      </c>
      <c r="DP3531" s="335" t="s">
        <v>67</v>
      </c>
      <c r="DQ3531" s="336" t="s">
        <v>67</v>
      </c>
      <c r="DR3531" s="336" t="s">
        <v>67</v>
      </c>
      <c r="DS3531" s="84"/>
      <c r="DT3531" s="337"/>
      <c r="DU3531" s="338"/>
      <c r="DV3531" s="12" t="s">
        <v>4537</v>
      </c>
      <c r="DW3531" s="13" t="s">
        <v>4538</v>
      </c>
      <c r="DX3531" s="13" t="s">
        <v>4539</v>
      </c>
      <c r="DY3531" s="12" t="s">
        <v>4540</v>
      </c>
      <c r="DZ3531" s="336" t="s">
        <v>298</v>
      </c>
      <c r="EA3531" s="336" t="s">
        <v>4557</v>
      </c>
      <c r="EB3531" s="336" t="s">
        <v>67</v>
      </c>
      <c r="EC3531" s="339" t="s">
        <v>67</v>
      </c>
      <c r="ED3531" s="339">
        <v>2</v>
      </c>
      <c r="EE3531" s="339">
        <v>0</v>
      </c>
      <c r="EF3531" s="339">
        <v>0</v>
      </c>
      <c r="EG3531" s="329" t="s">
        <v>4547</v>
      </c>
      <c r="EH3531" s="329"/>
      <c r="EI3531" s="329" t="s">
        <v>868</v>
      </c>
      <c r="EJ3531" s="17">
        <v>720</v>
      </c>
      <c r="EK3531" s="17">
        <v>8040</v>
      </c>
      <c r="EL3531" s="17">
        <v>5</v>
      </c>
      <c r="EM3531" s="18" t="s">
        <v>33</v>
      </c>
      <c r="EN3531" s="330">
        <v>60</v>
      </c>
      <c r="EO3531" s="330">
        <v>110</v>
      </c>
      <c r="EP3531" s="330">
        <v>17.272727272727273</v>
      </c>
      <c r="EQ3531" s="330">
        <v>0</v>
      </c>
      <c r="ER3531" s="331">
        <v>1.9</v>
      </c>
      <c r="ES3531" s="332">
        <v>4263.6000000000004</v>
      </c>
      <c r="ET3531" s="333" t="s">
        <v>33</v>
      </c>
      <c r="EU3531" s="334" t="s">
        <v>5838</v>
      </c>
      <c r="EV3531" s="335" t="s">
        <v>67</v>
      </c>
      <c r="EW3531" s="336" t="s">
        <v>67</v>
      </c>
      <c r="EX3531" s="336" t="s">
        <v>67</v>
      </c>
      <c r="EY3531" s="84"/>
      <c r="EZ3531" s="337"/>
      <c r="FA3531" s="338"/>
      <c r="FB3531" s="12" t="s">
        <v>4537</v>
      </c>
      <c r="FC3531" s="13" t="s">
        <v>4538</v>
      </c>
      <c r="FD3531" s="13" t="s">
        <v>4539</v>
      </c>
      <c r="FE3531" s="12" t="s">
        <v>4540</v>
      </c>
      <c r="FF3531" s="336" t="s">
        <v>298</v>
      </c>
      <c r="FG3531" s="336" t="s">
        <v>4557</v>
      </c>
      <c r="FH3531" s="336" t="s">
        <v>67</v>
      </c>
      <c r="FI3531" s="339" t="s">
        <v>67</v>
      </c>
      <c r="FJ3531" s="339">
        <v>2</v>
      </c>
      <c r="FK3531" s="339">
        <v>0</v>
      </c>
      <c r="FL3531" s="339">
        <v>0</v>
      </c>
      <c r="FM3531" s="329" t="s">
        <v>4547</v>
      </c>
      <c r="FN3531" s="329"/>
      <c r="FO3531" s="329" t="s">
        <v>868</v>
      </c>
      <c r="FP3531" s="17">
        <v>720</v>
      </c>
      <c r="FQ3531" s="17">
        <v>8040</v>
      </c>
      <c r="FR3531" s="17">
        <v>5</v>
      </c>
      <c r="FS3531" s="18" t="s">
        <v>33</v>
      </c>
      <c r="FT3531" s="330">
        <v>60</v>
      </c>
      <c r="FU3531" s="330">
        <v>110</v>
      </c>
      <c r="FV3531" s="330">
        <v>17.272727272727273</v>
      </c>
      <c r="FW3531" s="330">
        <v>0</v>
      </c>
      <c r="FX3531" s="331">
        <v>1.9</v>
      </c>
      <c r="FY3531" s="332">
        <v>4263.6000000000004</v>
      </c>
      <c r="FZ3531" s="333" t="s">
        <v>33</v>
      </c>
      <c r="GA3531" s="334" t="s">
        <v>5838</v>
      </c>
      <c r="GB3531" s="335" t="s">
        <v>67</v>
      </c>
      <c r="GC3531" s="336" t="s">
        <v>67</v>
      </c>
      <c r="GD3531" s="336" t="s">
        <v>67</v>
      </c>
      <c r="GE3531" s="84"/>
      <c r="GF3531" s="337"/>
      <c r="GG3531" s="338"/>
      <c r="GH3531" s="12" t="s">
        <v>4537</v>
      </c>
      <c r="GI3531" s="13" t="s">
        <v>4538</v>
      </c>
      <c r="GJ3531" s="13" t="s">
        <v>4539</v>
      </c>
      <c r="GK3531" s="12" t="s">
        <v>4540</v>
      </c>
      <c r="GL3531" s="336" t="s">
        <v>298</v>
      </c>
      <c r="GM3531" s="336" t="s">
        <v>4557</v>
      </c>
      <c r="GN3531" s="336" t="s">
        <v>67</v>
      </c>
      <c r="GO3531" s="339" t="s">
        <v>67</v>
      </c>
      <c r="GP3531" s="339">
        <v>2</v>
      </c>
      <c r="GQ3531" s="339">
        <v>0</v>
      </c>
      <c r="GR3531" s="339">
        <v>0</v>
      </c>
      <c r="GS3531" s="329" t="s">
        <v>4547</v>
      </c>
      <c r="GT3531" s="329"/>
      <c r="GU3531" s="329" t="s">
        <v>868</v>
      </c>
      <c r="GV3531" s="17">
        <v>720</v>
      </c>
      <c r="GW3531" s="17">
        <v>8040</v>
      </c>
      <c r="GX3531" s="17">
        <v>5</v>
      </c>
      <c r="GY3531" s="18" t="s">
        <v>33</v>
      </c>
      <c r="GZ3531" s="330">
        <v>60</v>
      </c>
      <c r="HA3531" s="330">
        <v>110</v>
      </c>
      <c r="HB3531" s="330">
        <v>17.272727272727273</v>
      </c>
      <c r="HC3531" s="330">
        <v>0</v>
      </c>
      <c r="HD3531" s="331">
        <v>1.9</v>
      </c>
      <c r="HE3531" s="332">
        <v>4263.6000000000004</v>
      </c>
      <c r="HF3531" s="333" t="s">
        <v>33</v>
      </c>
      <c r="HG3531" s="334" t="s">
        <v>5838</v>
      </c>
      <c r="HH3531" s="335" t="s">
        <v>67</v>
      </c>
      <c r="HI3531" s="336" t="s">
        <v>67</v>
      </c>
      <c r="HJ3531" s="336" t="s">
        <v>67</v>
      </c>
      <c r="HK3531" s="84"/>
      <c r="HL3531" s="337"/>
      <c r="HM3531" s="338"/>
      <c r="HN3531" s="12" t="s">
        <v>4537</v>
      </c>
      <c r="HO3531" s="13" t="s">
        <v>4538</v>
      </c>
      <c r="HP3531" s="13" t="s">
        <v>4539</v>
      </c>
      <c r="HQ3531" s="12" t="s">
        <v>4540</v>
      </c>
      <c r="HR3531" s="336" t="s">
        <v>298</v>
      </c>
      <c r="HS3531" s="336" t="s">
        <v>4557</v>
      </c>
      <c r="HT3531" s="336" t="s">
        <v>67</v>
      </c>
      <c r="HU3531" s="339" t="s">
        <v>67</v>
      </c>
      <c r="HV3531" s="339">
        <v>2</v>
      </c>
      <c r="HW3531" s="339">
        <v>0</v>
      </c>
      <c r="HX3531" s="339">
        <v>0</v>
      </c>
      <c r="HY3531" s="329" t="s">
        <v>4547</v>
      </c>
      <c r="HZ3531" s="329"/>
      <c r="IA3531" s="329" t="s">
        <v>868</v>
      </c>
      <c r="IB3531" s="17">
        <v>720</v>
      </c>
      <c r="IC3531" s="17">
        <v>8040</v>
      </c>
      <c r="ID3531" s="17">
        <v>5</v>
      </c>
      <c r="IE3531" s="18" t="s">
        <v>33</v>
      </c>
      <c r="IF3531" s="330">
        <v>60</v>
      </c>
      <c r="IG3531" s="330">
        <v>110</v>
      </c>
      <c r="IH3531" s="330">
        <v>17.272727272727273</v>
      </c>
      <c r="II3531" s="330">
        <v>0</v>
      </c>
      <c r="IJ3531" s="331">
        <v>1.9</v>
      </c>
      <c r="IK3531" s="332">
        <v>4263.6000000000004</v>
      </c>
      <c r="IL3531" s="333" t="s">
        <v>33</v>
      </c>
      <c r="IM3531" s="334" t="s">
        <v>5838</v>
      </c>
      <c r="IN3531" s="335" t="s">
        <v>67</v>
      </c>
      <c r="IO3531" s="336" t="s">
        <v>67</v>
      </c>
      <c r="IP3531" s="336" t="s">
        <v>67</v>
      </c>
      <c r="IQ3531" s="84"/>
      <c r="IR3531" s="337"/>
      <c r="IS3531" s="338"/>
    </row>
    <row r="3532" spans="1:253" ht="16.5" customHeight="1">
      <c r="A3532" s="83" t="s">
        <v>7968</v>
      </c>
      <c r="B3532" s="13"/>
      <c r="C3532" s="189"/>
      <c r="D3532" s="83"/>
      <c r="E3532" s="14" t="s">
        <v>35</v>
      </c>
      <c r="F3532" s="14" t="s">
        <v>36</v>
      </c>
      <c r="G3532" s="14" t="s">
        <v>81</v>
      </c>
      <c r="H3532" s="15">
        <v>2011</v>
      </c>
      <c r="I3532" s="15">
        <v>1</v>
      </c>
      <c r="J3532" s="15">
        <v>0</v>
      </c>
      <c r="K3532" s="15">
        <v>0</v>
      </c>
      <c r="L3532" s="16" t="s">
        <v>7985</v>
      </c>
      <c r="M3532" s="134" t="s">
        <v>3670</v>
      </c>
      <c r="N3532" s="16" t="s">
        <v>412</v>
      </c>
      <c r="O3532" s="17">
        <v>2794</v>
      </c>
      <c r="P3532" s="17">
        <f t="shared" si="27"/>
        <v>5966</v>
      </c>
      <c r="Q3532" s="17">
        <v>5</v>
      </c>
      <c r="R3532" s="133" t="s">
        <v>33</v>
      </c>
      <c r="S3532" s="19" t="s">
        <v>89</v>
      </c>
      <c r="T3532" s="19">
        <v>110</v>
      </c>
      <c r="U3532" s="19">
        <v>3.1818181818181817</v>
      </c>
      <c r="V3532" s="19">
        <v>0</v>
      </c>
      <c r="W3532" s="20">
        <v>0.35</v>
      </c>
      <c r="X3532" s="21">
        <v>1082.3050000000001</v>
      </c>
      <c r="Y3532" s="22" t="s">
        <v>33</v>
      </c>
      <c r="Z3532" s="86" t="s">
        <v>62</v>
      </c>
      <c r="AA3532" s="24"/>
      <c r="AB3532" s="14"/>
      <c r="AC3532" s="14"/>
      <c r="AD3532" s="25"/>
      <c r="AE3532" s="26"/>
      <c r="AF3532" s="27"/>
      <c r="AG3532" s="31"/>
      <c r="AH3532" s="32"/>
      <c r="AI3532" s="32"/>
      <c r="AJ3532" s="32"/>
      <c r="AK3532" s="32"/>
      <c r="AL3532" s="32"/>
      <c r="AM3532" s="32"/>
      <c r="AN3532" s="32"/>
      <c r="AO3532" s="32"/>
      <c r="AP3532" s="329"/>
      <c r="AQ3532" s="329" t="s">
        <v>868</v>
      </c>
      <c r="AR3532" s="17">
        <v>720</v>
      </c>
      <c r="AS3532" s="17">
        <v>8040</v>
      </c>
      <c r="AT3532" s="17">
        <v>5</v>
      </c>
      <c r="AU3532" s="18" t="s">
        <v>33</v>
      </c>
      <c r="AV3532" s="330">
        <v>60</v>
      </c>
      <c r="AW3532" s="330">
        <v>110</v>
      </c>
      <c r="AX3532" s="330">
        <v>17.272727272727273</v>
      </c>
      <c r="AY3532" s="330">
        <v>0</v>
      </c>
      <c r="AZ3532" s="331">
        <v>1.9</v>
      </c>
      <c r="BA3532" s="332">
        <v>4263.6000000000004</v>
      </c>
      <c r="BB3532" s="333" t="s">
        <v>33</v>
      </c>
      <c r="BC3532" s="334" t="s">
        <v>5838</v>
      </c>
      <c r="BD3532" s="335" t="s">
        <v>67</v>
      </c>
      <c r="BE3532" s="336" t="s">
        <v>67</v>
      </c>
      <c r="BF3532" s="336" t="s">
        <v>67</v>
      </c>
      <c r="BG3532" s="84"/>
      <c r="BH3532" s="337"/>
      <c r="BI3532" s="338"/>
      <c r="BJ3532" s="12" t="s">
        <v>4537</v>
      </c>
      <c r="BK3532" s="13" t="s">
        <v>4538</v>
      </c>
      <c r="BL3532" s="13" t="s">
        <v>4539</v>
      </c>
      <c r="BM3532" s="12" t="s">
        <v>4540</v>
      </c>
      <c r="BN3532" s="336" t="s">
        <v>298</v>
      </c>
      <c r="BO3532" s="336" t="s">
        <v>4557</v>
      </c>
      <c r="BP3532" s="336" t="s">
        <v>67</v>
      </c>
      <c r="BQ3532" s="339" t="s">
        <v>67</v>
      </c>
      <c r="BR3532" s="339">
        <v>2</v>
      </c>
      <c r="BS3532" s="339">
        <v>0</v>
      </c>
      <c r="BT3532" s="339">
        <v>0</v>
      </c>
      <c r="BU3532" s="329" t="s">
        <v>4558</v>
      </c>
      <c r="BV3532" s="329"/>
      <c r="BW3532" s="329" t="s">
        <v>868</v>
      </c>
      <c r="BX3532" s="17">
        <v>720</v>
      </c>
      <c r="BY3532" s="17">
        <v>8040</v>
      </c>
      <c r="BZ3532" s="17">
        <v>5</v>
      </c>
      <c r="CA3532" s="18" t="s">
        <v>33</v>
      </c>
      <c r="CB3532" s="330">
        <v>60</v>
      </c>
      <c r="CC3532" s="330">
        <v>110</v>
      </c>
      <c r="CD3532" s="330">
        <v>17.272727272727273</v>
      </c>
      <c r="CE3532" s="330">
        <v>0</v>
      </c>
      <c r="CF3532" s="331">
        <v>1.9</v>
      </c>
      <c r="CG3532" s="332">
        <v>4263.6000000000004</v>
      </c>
      <c r="CH3532" s="333" t="s">
        <v>33</v>
      </c>
      <c r="CI3532" s="334" t="s">
        <v>5838</v>
      </c>
      <c r="CJ3532" s="335" t="s">
        <v>67</v>
      </c>
      <c r="CK3532" s="336" t="s">
        <v>67</v>
      </c>
      <c r="CL3532" s="336" t="s">
        <v>67</v>
      </c>
      <c r="CM3532" s="84"/>
      <c r="CN3532" s="337"/>
      <c r="CO3532" s="338"/>
      <c r="CP3532" s="12" t="s">
        <v>4537</v>
      </c>
      <c r="CQ3532" s="13" t="s">
        <v>4538</v>
      </c>
      <c r="CR3532" s="13" t="s">
        <v>4539</v>
      </c>
      <c r="CS3532" s="12" t="s">
        <v>4540</v>
      </c>
      <c r="CT3532" s="336" t="s">
        <v>298</v>
      </c>
      <c r="CU3532" s="336" t="s">
        <v>4557</v>
      </c>
      <c r="CV3532" s="336" t="s">
        <v>67</v>
      </c>
      <c r="CW3532" s="339" t="s">
        <v>67</v>
      </c>
      <c r="CX3532" s="339">
        <v>2</v>
      </c>
      <c r="CY3532" s="339">
        <v>0</v>
      </c>
      <c r="CZ3532" s="339">
        <v>0</v>
      </c>
      <c r="DA3532" s="329" t="s">
        <v>4558</v>
      </c>
      <c r="DB3532" s="329"/>
      <c r="DC3532" s="329" t="s">
        <v>868</v>
      </c>
      <c r="DD3532" s="17">
        <v>720</v>
      </c>
      <c r="DE3532" s="17">
        <v>8040</v>
      </c>
      <c r="DF3532" s="17">
        <v>5</v>
      </c>
      <c r="DG3532" s="18" t="s">
        <v>33</v>
      </c>
      <c r="DH3532" s="330">
        <v>60</v>
      </c>
      <c r="DI3532" s="330">
        <v>110</v>
      </c>
      <c r="DJ3532" s="330">
        <v>17.272727272727273</v>
      </c>
      <c r="DK3532" s="330">
        <v>0</v>
      </c>
      <c r="DL3532" s="331">
        <v>1.9</v>
      </c>
      <c r="DM3532" s="332">
        <v>4263.6000000000004</v>
      </c>
      <c r="DN3532" s="333" t="s">
        <v>33</v>
      </c>
      <c r="DO3532" s="334" t="s">
        <v>5838</v>
      </c>
      <c r="DP3532" s="335" t="s">
        <v>67</v>
      </c>
      <c r="DQ3532" s="336" t="s">
        <v>67</v>
      </c>
      <c r="DR3532" s="336" t="s">
        <v>67</v>
      </c>
      <c r="DS3532" s="84"/>
      <c r="DT3532" s="337"/>
      <c r="DU3532" s="338"/>
      <c r="DV3532" s="12" t="s">
        <v>4537</v>
      </c>
      <c r="DW3532" s="13" t="s">
        <v>4538</v>
      </c>
      <c r="DX3532" s="13" t="s">
        <v>4539</v>
      </c>
      <c r="DY3532" s="12" t="s">
        <v>4540</v>
      </c>
      <c r="DZ3532" s="336" t="s">
        <v>298</v>
      </c>
      <c r="EA3532" s="336" t="s">
        <v>4557</v>
      </c>
      <c r="EB3532" s="336" t="s">
        <v>67</v>
      </c>
      <c r="EC3532" s="339" t="s">
        <v>67</v>
      </c>
      <c r="ED3532" s="339">
        <v>2</v>
      </c>
      <c r="EE3532" s="339">
        <v>0</v>
      </c>
      <c r="EF3532" s="339">
        <v>0</v>
      </c>
      <c r="EG3532" s="329" t="s">
        <v>4558</v>
      </c>
      <c r="EH3532" s="329"/>
      <c r="EI3532" s="329" t="s">
        <v>868</v>
      </c>
      <c r="EJ3532" s="17">
        <v>720</v>
      </c>
      <c r="EK3532" s="17">
        <v>8040</v>
      </c>
      <c r="EL3532" s="17">
        <v>5</v>
      </c>
      <c r="EM3532" s="18" t="s">
        <v>33</v>
      </c>
      <c r="EN3532" s="330">
        <v>60</v>
      </c>
      <c r="EO3532" s="330">
        <v>110</v>
      </c>
      <c r="EP3532" s="330">
        <v>17.272727272727273</v>
      </c>
      <c r="EQ3532" s="330">
        <v>0</v>
      </c>
      <c r="ER3532" s="331">
        <v>1.9</v>
      </c>
      <c r="ES3532" s="332">
        <v>4263.6000000000004</v>
      </c>
      <c r="ET3532" s="333" t="s">
        <v>33</v>
      </c>
      <c r="EU3532" s="334" t="s">
        <v>5838</v>
      </c>
      <c r="EV3532" s="335" t="s">
        <v>67</v>
      </c>
      <c r="EW3532" s="336" t="s">
        <v>67</v>
      </c>
      <c r="EX3532" s="336" t="s">
        <v>67</v>
      </c>
      <c r="EY3532" s="84"/>
      <c r="EZ3532" s="337"/>
      <c r="FA3532" s="338"/>
      <c r="FB3532" s="12" t="s">
        <v>4537</v>
      </c>
      <c r="FC3532" s="13" t="s">
        <v>4538</v>
      </c>
      <c r="FD3532" s="13" t="s">
        <v>4539</v>
      </c>
      <c r="FE3532" s="12" t="s">
        <v>4540</v>
      </c>
      <c r="FF3532" s="336" t="s">
        <v>298</v>
      </c>
      <c r="FG3532" s="336" t="s">
        <v>4557</v>
      </c>
      <c r="FH3532" s="336" t="s">
        <v>67</v>
      </c>
      <c r="FI3532" s="339" t="s">
        <v>67</v>
      </c>
      <c r="FJ3532" s="339">
        <v>2</v>
      </c>
      <c r="FK3532" s="339">
        <v>0</v>
      </c>
      <c r="FL3532" s="339">
        <v>0</v>
      </c>
      <c r="FM3532" s="329" t="s">
        <v>4558</v>
      </c>
      <c r="FN3532" s="329"/>
      <c r="FO3532" s="329" t="s">
        <v>868</v>
      </c>
      <c r="FP3532" s="17">
        <v>720</v>
      </c>
      <c r="FQ3532" s="17">
        <v>8040</v>
      </c>
      <c r="FR3532" s="17">
        <v>5</v>
      </c>
      <c r="FS3532" s="18" t="s">
        <v>33</v>
      </c>
      <c r="FT3532" s="330">
        <v>60</v>
      </c>
      <c r="FU3532" s="330">
        <v>110</v>
      </c>
      <c r="FV3532" s="330">
        <v>17.272727272727273</v>
      </c>
      <c r="FW3532" s="330">
        <v>0</v>
      </c>
      <c r="FX3532" s="331">
        <v>1.9</v>
      </c>
      <c r="FY3532" s="332">
        <v>4263.6000000000004</v>
      </c>
      <c r="FZ3532" s="333" t="s">
        <v>33</v>
      </c>
      <c r="GA3532" s="334" t="s">
        <v>5838</v>
      </c>
      <c r="GB3532" s="335" t="s">
        <v>67</v>
      </c>
      <c r="GC3532" s="336" t="s">
        <v>67</v>
      </c>
      <c r="GD3532" s="336" t="s">
        <v>67</v>
      </c>
      <c r="GE3532" s="84"/>
      <c r="GF3532" s="337"/>
      <c r="GG3532" s="338"/>
      <c r="GH3532" s="12" t="s">
        <v>4537</v>
      </c>
      <c r="GI3532" s="13" t="s">
        <v>4538</v>
      </c>
      <c r="GJ3532" s="13" t="s">
        <v>4539</v>
      </c>
      <c r="GK3532" s="12" t="s">
        <v>4540</v>
      </c>
      <c r="GL3532" s="336" t="s">
        <v>298</v>
      </c>
      <c r="GM3532" s="336" t="s">
        <v>4557</v>
      </c>
      <c r="GN3532" s="336" t="s">
        <v>67</v>
      </c>
      <c r="GO3532" s="339" t="s">
        <v>67</v>
      </c>
      <c r="GP3532" s="339">
        <v>2</v>
      </c>
      <c r="GQ3532" s="339">
        <v>0</v>
      </c>
      <c r="GR3532" s="339">
        <v>0</v>
      </c>
      <c r="GS3532" s="329" t="s">
        <v>4558</v>
      </c>
      <c r="GT3532" s="329"/>
      <c r="GU3532" s="329" t="s">
        <v>868</v>
      </c>
      <c r="GV3532" s="17">
        <v>720</v>
      </c>
      <c r="GW3532" s="17">
        <v>8040</v>
      </c>
      <c r="GX3532" s="17">
        <v>5</v>
      </c>
      <c r="GY3532" s="18" t="s">
        <v>33</v>
      </c>
      <c r="GZ3532" s="330">
        <v>60</v>
      </c>
      <c r="HA3532" s="330">
        <v>110</v>
      </c>
      <c r="HB3532" s="330">
        <v>17.272727272727273</v>
      </c>
      <c r="HC3532" s="330">
        <v>0</v>
      </c>
      <c r="HD3532" s="331">
        <v>1.9</v>
      </c>
      <c r="HE3532" s="332">
        <v>4263.6000000000004</v>
      </c>
      <c r="HF3532" s="333" t="s">
        <v>33</v>
      </c>
      <c r="HG3532" s="334" t="s">
        <v>5838</v>
      </c>
      <c r="HH3532" s="335" t="s">
        <v>67</v>
      </c>
      <c r="HI3532" s="336" t="s">
        <v>67</v>
      </c>
      <c r="HJ3532" s="336" t="s">
        <v>67</v>
      </c>
      <c r="HK3532" s="84"/>
      <c r="HL3532" s="337"/>
      <c r="HM3532" s="338"/>
      <c r="HN3532" s="12" t="s">
        <v>4537</v>
      </c>
      <c r="HO3532" s="13" t="s">
        <v>4538</v>
      </c>
      <c r="HP3532" s="13" t="s">
        <v>4539</v>
      </c>
      <c r="HQ3532" s="12" t="s">
        <v>4540</v>
      </c>
      <c r="HR3532" s="336" t="s">
        <v>298</v>
      </c>
      <c r="HS3532" s="336" t="s">
        <v>4557</v>
      </c>
      <c r="HT3532" s="336" t="s">
        <v>67</v>
      </c>
      <c r="HU3532" s="339" t="s">
        <v>67</v>
      </c>
      <c r="HV3532" s="339">
        <v>2</v>
      </c>
      <c r="HW3532" s="339">
        <v>0</v>
      </c>
      <c r="HX3532" s="339">
        <v>0</v>
      </c>
      <c r="HY3532" s="329" t="s">
        <v>4558</v>
      </c>
      <c r="HZ3532" s="329"/>
      <c r="IA3532" s="329" t="s">
        <v>868</v>
      </c>
      <c r="IB3532" s="17">
        <v>720</v>
      </c>
      <c r="IC3532" s="17">
        <v>8040</v>
      </c>
      <c r="ID3532" s="17">
        <v>5</v>
      </c>
      <c r="IE3532" s="18" t="s">
        <v>33</v>
      </c>
      <c r="IF3532" s="330">
        <v>60</v>
      </c>
      <c r="IG3532" s="330">
        <v>110</v>
      </c>
      <c r="IH3532" s="330">
        <v>17.272727272727273</v>
      </c>
      <c r="II3532" s="330">
        <v>0</v>
      </c>
      <c r="IJ3532" s="331">
        <v>1.9</v>
      </c>
      <c r="IK3532" s="332">
        <v>4263.6000000000004</v>
      </c>
      <c r="IL3532" s="333" t="s">
        <v>33</v>
      </c>
      <c r="IM3532" s="334" t="s">
        <v>5838</v>
      </c>
      <c r="IN3532" s="335" t="s">
        <v>67</v>
      </c>
      <c r="IO3532" s="336" t="s">
        <v>67</v>
      </c>
      <c r="IP3532" s="336" t="s">
        <v>67</v>
      </c>
      <c r="IQ3532" s="84"/>
      <c r="IR3532" s="337"/>
      <c r="IS3532" s="338"/>
    </row>
    <row r="3533" spans="1:253" ht="16.5" customHeight="1">
      <c r="A3533" s="83" t="s">
        <v>7968</v>
      </c>
      <c r="B3533" s="13"/>
      <c r="C3533" s="189"/>
      <c r="D3533" s="83"/>
      <c r="E3533" s="14" t="s">
        <v>76</v>
      </c>
      <c r="F3533" s="14" t="s">
        <v>3678</v>
      </c>
      <c r="G3533" s="14" t="s">
        <v>3679</v>
      </c>
      <c r="H3533" s="15">
        <v>2018</v>
      </c>
      <c r="I3533" s="15">
        <v>1</v>
      </c>
      <c r="J3533" s="15">
        <v>0</v>
      </c>
      <c r="K3533" s="15">
        <v>0</v>
      </c>
      <c r="L3533" s="16" t="s">
        <v>3652</v>
      </c>
      <c r="M3533" s="134" t="s">
        <v>3653</v>
      </c>
      <c r="N3533" s="16" t="s">
        <v>412</v>
      </c>
      <c r="O3533" s="17">
        <v>8760</v>
      </c>
      <c r="P3533" s="17">
        <f t="shared" si="27"/>
        <v>0</v>
      </c>
      <c r="Q3533" s="17">
        <v>5</v>
      </c>
      <c r="R3533" s="133" t="s">
        <v>33</v>
      </c>
      <c r="S3533" s="19" t="s">
        <v>3675</v>
      </c>
      <c r="T3533" s="19">
        <v>380</v>
      </c>
      <c r="U3533" s="19">
        <v>0.45263157894736844</v>
      </c>
      <c r="V3533" s="19">
        <v>0</v>
      </c>
      <c r="W3533" s="20">
        <v>0.17199999999999999</v>
      </c>
      <c r="X3533" s="21">
        <v>1506.7199999999998</v>
      </c>
      <c r="Y3533" s="22" t="s">
        <v>33</v>
      </c>
      <c r="Z3533" s="86" t="s">
        <v>62</v>
      </c>
      <c r="AA3533" s="24"/>
      <c r="AB3533" s="14"/>
      <c r="AC3533" s="14"/>
      <c r="AD3533" s="25"/>
      <c r="AE3533" s="26"/>
      <c r="AF3533" s="27"/>
      <c r="AG3533" s="31"/>
      <c r="AH3533" s="32"/>
      <c r="AI3533" s="32"/>
      <c r="AJ3533" s="32"/>
      <c r="AK3533" s="32"/>
      <c r="AL3533" s="32"/>
      <c r="AM3533" s="32"/>
      <c r="AN3533" s="32"/>
      <c r="AO3533" s="32"/>
      <c r="AP3533" s="329"/>
      <c r="AQ3533" s="329" t="s">
        <v>868</v>
      </c>
      <c r="AR3533" s="17">
        <v>2400</v>
      </c>
      <c r="AS3533" s="17">
        <v>0</v>
      </c>
      <c r="AT3533" s="17">
        <v>0</v>
      </c>
      <c r="AU3533" s="18" t="s">
        <v>33</v>
      </c>
      <c r="AV3533" s="330">
        <v>60</v>
      </c>
      <c r="AW3533" s="330">
        <v>110</v>
      </c>
      <c r="AX3533" s="330">
        <v>0.36363636363636365</v>
      </c>
      <c r="AY3533" s="330">
        <v>0</v>
      </c>
      <c r="AZ3533" s="331">
        <v>0.04</v>
      </c>
      <c r="BA3533" s="332">
        <v>3168</v>
      </c>
      <c r="BB3533" s="333" t="s">
        <v>33</v>
      </c>
      <c r="BC3533" s="334" t="s">
        <v>5838</v>
      </c>
      <c r="BD3533" s="335" t="s">
        <v>67</v>
      </c>
      <c r="BE3533" s="336" t="s">
        <v>67</v>
      </c>
      <c r="BF3533" s="336" t="s">
        <v>67</v>
      </c>
      <c r="BG3533" s="84"/>
      <c r="BH3533" s="337"/>
      <c r="BI3533" s="338"/>
      <c r="BJ3533" s="12" t="s">
        <v>4537</v>
      </c>
      <c r="BK3533" s="13" t="s">
        <v>4538</v>
      </c>
      <c r="BL3533" s="13" t="s">
        <v>4539</v>
      </c>
      <c r="BM3533" s="12" t="s">
        <v>4540</v>
      </c>
      <c r="BN3533" s="336" t="s">
        <v>4559</v>
      </c>
      <c r="BO3533" s="336" t="s">
        <v>67</v>
      </c>
      <c r="BP3533" s="336" t="s">
        <v>67</v>
      </c>
      <c r="BQ3533" s="339" t="s">
        <v>67</v>
      </c>
      <c r="BR3533" s="339">
        <v>33</v>
      </c>
      <c r="BS3533" s="339">
        <v>0</v>
      </c>
      <c r="BT3533" s="339">
        <v>0</v>
      </c>
      <c r="BU3533" s="329" t="s">
        <v>4560</v>
      </c>
      <c r="BV3533" s="329"/>
      <c r="BW3533" s="329" t="s">
        <v>868</v>
      </c>
      <c r="BX3533" s="17">
        <v>2400</v>
      </c>
      <c r="BY3533" s="17">
        <v>0</v>
      </c>
      <c r="BZ3533" s="17">
        <v>0</v>
      </c>
      <c r="CA3533" s="18" t="s">
        <v>33</v>
      </c>
      <c r="CB3533" s="330">
        <v>60</v>
      </c>
      <c r="CC3533" s="330">
        <v>110</v>
      </c>
      <c r="CD3533" s="330">
        <v>0.36363636363636365</v>
      </c>
      <c r="CE3533" s="330">
        <v>0</v>
      </c>
      <c r="CF3533" s="331">
        <v>0.04</v>
      </c>
      <c r="CG3533" s="332">
        <v>3168</v>
      </c>
      <c r="CH3533" s="333" t="s">
        <v>33</v>
      </c>
      <c r="CI3533" s="334" t="s">
        <v>5838</v>
      </c>
      <c r="CJ3533" s="335" t="s">
        <v>67</v>
      </c>
      <c r="CK3533" s="336" t="s">
        <v>67</v>
      </c>
      <c r="CL3533" s="336" t="s">
        <v>67</v>
      </c>
      <c r="CM3533" s="84"/>
      <c r="CN3533" s="337"/>
      <c r="CO3533" s="338"/>
      <c r="CP3533" s="12" t="s">
        <v>4537</v>
      </c>
      <c r="CQ3533" s="13" t="s">
        <v>4538</v>
      </c>
      <c r="CR3533" s="13" t="s">
        <v>4539</v>
      </c>
      <c r="CS3533" s="12" t="s">
        <v>4540</v>
      </c>
      <c r="CT3533" s="336" t="s">
        <v>4559</v>
      </c>
      <c r="CU3533" s="336" t="s">
        <v>67</v>
      </c>
      <c r="CV3533" s="336" t="s">
        <v>67</v>
      </c>
      <c r="CW3533" s="339" t="s">
        <v>67</v>
      </c>
      <c r="CX3533" s="339">
        <v>33</v>
      </c>
      <c r="CY3533" s="339">
        <v>0</v>
      </c>
      <c r="CZ3533" s="339">
        <v>0</v>
      </c>
      <c r="DA3533" s="329" t="s">
        <v>4560</v>
      </c>
      <c r="DB3533" s="329"/>
      <c r="DC3533" s="329" t="s">
        <v>868</v>
      </c>
      <c r="DD3533" s="17">
        <v>2400</v>
      </c>
      <c r="DE3533" s="17">
        <v>0</v>
      </c>
      <c r="DF3533" s="17">
        <v>0</v>
      </c>
      <c r="DG3533" s="18" t="s">
        <v>33</v>
      </c>
      <c r="DH3533" s="330">
        <v>60</v>
      </c>
      <c r="DI3533" s="330">
        <v>110</v>
      </c>
      <c r="DJ3533" s="330">
        <v>0.36363636363636365</v>
      </c>
      <c r="DK3533" s="330">
        <v>0</v>
      </c>
      <c r="DL3533" s="331">
        <v>0.04</v>
      </c>
      <c r="DM3533" s="332">
        <v>3168</v>
      </c>
      <c r="DN3533" s="333" t="s">
        <v>33</v>
      </c>
      <c r="DO3533" s="334" t="s">
        <v>5838</v>
      </c>
      <c r="DP3533" s="335" t="s">
        <v>67</v>
      </c>
      <c r="DQ3533" s="336" t="s">
        <v>67</v>
      </c>
      <c r="DR3533" s="336" t="s">
        <v>67</v>
      </c>
      <c r="DS3533" s="84"/>
      <c r="DT3533" s="337"/>
      <c r="DU3533" s="338"/>
      <c r="DV3533" s="12" t="s">
        <v>4537</v>
      </c>
      <c r="DW3533" s="13" t="s">
        <v>4538</v>
      </c>
      <c r="DX3533" s="13" t="s">
        <v>4539</v>
      </c>
      <c r="DY3533" s="12" t="s">
        <v>4540</v>
      </c>
      <c r="DZ3533" s="336" t="s">
        <v>4559</v>
      </c>
      <c r="EA3533" s="336" t="s">
        <v>67</v>
      </c>
      <c r="EB3533" s="336" t="s">
        <v>67</v>
      </c>
      <c r="EC3533" s="339" t="s">
        <v>67</v>
      </c>
      <c r="ED3533" s="339">
        <v>33</v>
      </c>
      <c r="EE3533" s="339">
        <v>0</v>
      </c>
      <c r="EF3533" s="339">
        <v>0</v>
      </c>
      <c r="EG3533" s="329" t="s">
        <v>4560</v>
      </c>
      <c r="EH3533" s="329"/>
      <c r="EI3533" s="329" t="s">
        <v>868</v>
      </c>
      <c r="EJ3533" s="17">
        <v>2400</v>
      </c>
      <c r="EK3533" s="17">
        <v>0</v>
      </c>
      <c r="EL3533" s="17">
        <v>0</v>
      </c>
      <c r="EM3533" s="18" t="s">
        <v>33</v>
      </c>
      <c r="EN3533" s="330">
        <v>60</v>
      </c>
      <c r="EO3533" s="330">
        <v>110</v>
      </c>
      <c r="EP3533" s="330">
        <v>0.36363636363636365</v>
      </c>
      <c r="EQ3533" s="330">
        <v>0</v>
      </c>
      <c r="ER3533" s="331">
        <v>0.04</v>
      </c>
      <c r="ES3533" s="332">
        <v>3168</v>
      </c>
      <c r="ET3533" s="333" t="s">
        <v>33</v>
      </c>
      <c r="EU3533" s="334" t="s">
        <v>5838</v>
      </c>
      <c r="EV3533" s="335" t="s">
        <v>67</v>
      </c>
      <c r="EW3533" s="336" t="s">
        <v>67</v>
      </c>
      <c r="EX3533" s="336" t="s">
        <v>67</v>
      </c>
      <c r="EY3533" s="84"/>
      <c r="EZ3533" s="337"/>
      <c r="FA3533" s="338"/>
      <c r="FB3533" s="12" t="s">
        <v>4537</v>
      </c>
      <c r="FC3533" s="13" t="s">
        <v>4538</v>
      </c>
      <c r="FD3533" s="13" t="s">
        <v>4539</v>
      </c>
      <c r="FE3533" s="12" t="s">
        <v>4540</v>
      </c>
      <c r="FF3533" s="336" t="s">
        <v>4559</v>
      </c>
      <c r="FG3533" s="336" t="s">
        <v>67</v>
      </c>
      <c r="FH3533" s="336" t="s">
        <v>67</v>
      </c>
      <c r="FI3533" s="339" t="s">
        <v>67</v>
      </c>
      <c r="FJ3533" s="339">
        <v>33</v>
      </c>
      <c r="FK3533" s="339">
        <v>0</v>
      </c>
      <c r="FL3533" s="339">
        <v>0</v>
      </c>
      <c r="FM3533" s="329" t="s">
        <v>4560</v>
      </c>
      <c r="FN3533" s="329"/>
      <c r="FO3533" s="329" t="s">
        <v>868</v>
      </c>
      <c r="FP3533" s="17">
        <v>2400</v>
      </c>
      <c r="FQ3533" s="17">
        <v>0</v>
      </c>
      <c r="FR3533" s="17">
        <v>0</v>
      </c>
      <c r="FS3533" s="18" t="s">
        <v>33</v>
      </c>
      <c r="FT3533" s="330">
        <v>60</v>
      </c>
      <c r="FU3533" s="330">
        <v>110</v>
      </c>
      <c r="FV3533" s="330">
        <v>0.36363636363636365</v>
      </c>
      <c r="FW3533" s="330">
        <v>0</v>
      </c>
      <c r="FX3533" s="331">
        <v>0.04</v>
      </c>
      <c r="FY3533" s="332">
        <v>3168</v>
      </c>
      <c r="FZ3533" s="333" t="s">
        <v>33</v>
      </c>
      <c r="GA3533" s="334" t="s">
        <v>5838</v>
      </c>
      <c r="GB3533" s="335" t="s">
        <v>67</v>
      </c>
      <c r="GC3533" s="336" t="s">
        <v>67</v>
      </c>
      <c r="GD3533" s="336" t="s">
        <v>67</v>
      </c>
      <c r="GE3533" s="84"/>
      <c r="GF3533" s="337"/>
      <c r="GG3533" s="338"/>
      <c r="GH3533" s="12" t="s">
        <v>4537</v>
      </c>
      <c r="GI3533" s="13" t="s">
        <v>4538</v>
      </c>
      <c r="GJ3533" s="13" t="s">
        <v>4539</v>
      </c>
      <c r="GK3533" s="12" t="s">
        <v>4540</v>
      </c>
      <c r="GL3533" s="336" t="s">
        <v>4559</v>
      </c>
      <c r="GM3533" s="336" t="s">
        <v>67</v>
      </c>
      <c r="GN3533" s="336" t="s">
        <v>67</v>
      </c>
      <c r="GO3533" s="339" t="s">
        <v>67</v>
      </c>
      <c r="GP3533" s="339">
        <v>33</v>
      </c>
      <c r="GQ3533" s="339">
        <v>0</v>
      </c>
      <c r="GR3533" s="339">
        <v>0</v>
      </c>
      <c r="GS3533" s="329" t="s">
        <v>4560</v>
      </c>
      <c r="GT3533" s="329"/>
      <c r="GU3533" s="329" t="s">
        <v>868</v>
      </c>
      <c r="GV3533" s="17">
        <v>2400</v>
      </c>
      <c r="GW3533" s="17">
        <v>0</v>
      </c>
      <c r="GX3533" s="17">
        <v>0</v>
      </c>
      <c r="GY3533" s="18" t="s">
        <v>33</v>
      </c>
      <c r="GZ3533" s="330">
        <v>60</v>
      </c>
      <c r="HA3533" s="330">
        <v>110</v>
      </c>
      <c r="HB3533" s="330">
        <v>0.36363636363636365</v>
      </c>
      <c r="HC3533" s="330">
        <v>0</v>
      </c>
      <c r="HD3533" s="331">
        <v>0.04</v>
      </c>
      <c r="HE3533" s="332">
        <v>3168</v>
      </c>
      <c r="HF3533" s="333" t="s">
        <v>33</v>
      </c>
      <c r="HG3533" s="334" t="s">
        <v>5838</v>
      </c>
      <c r="HH3533" s="335" t="s">
        <v>67</v>
      </c>
      <c r="HI3533" s="336" t="s">
        <v>67</v>
      </c>
      <c r="HJ3533" s="336" t="s">
        <v>67</v>
      </c>
      <c r="HK3533" s="84"/>
      <c r="HL3533" s="337"/>
      <c r="HM3533" s="338"/>
      <c r="HN3533" s="12" t="s">
        <v>4537</v>
      </c>
      <c r="HO3533" s="13" t="s">
        <v>4538</v>
      </c>
      <c r="HP3533" s="13" t="s">
        <v>4539</v>
      </c>
      <c r="HQ3533" s="12" t="s">
        <v>4540</v>
      </c>
      <c r="HR3533" s="336" t="s">
        <v>4559</v>
      </c>
      <c r="HS3533" s="336" t="s">
        <v>67</v>
      </c>
      <c r="HT3533" s="336" t="s">
        <v>67</v>
      </c>
      <c r="HU3533" s="339" t="s">
        <v>67</v>
      </c>
      <c r="HV3533" s="339">
        <v>33</v>
      </c>
      <c r="HW3533" s="339">
        <v>0</v>
      </c>
      <c r="HX3533" s="339">
        <v>0</v>
      </c>
      <c r="HY3533" s="329" t="s">
        <v>4560</v>
      </c>
      <c r="HZ3533" s="329"/>
      <c r="IA3533" s="329" t="s">
        <v>868</v>
      </c>
      <c r="IB3533" s="17">
        <v>2400</v>
      </c>
      <c r="IC3533" s="17">
        <v>0</v>
      </c>
      <c r="ID3533" s="17">
        <v>0</v>
      </c>
      <c r="IE3533" s="18" t="s">
        <v>33</v>
      </c>
      <c r="IF3533" s="330">
        <v>60</v>
      </c>
      <c r="IG3533" s="330">
        <v>110</v>
      </c>
      <c r="IH3533" s="330">
        <v>0.36363636363636365</v>
      </c>
      <c r="II3533" s="330">
        <v>0</v>
      </c>
      <c r="IJ3533" s="331">
        <v>0.04</v>
      </c>
      <c r="IK3533" s="332">
        <v>3168</v>
      </c>
      <c r="IL3533" s="333" t="s">
        <v>33</v>
      </c>
      <c r="IM3533" s="334" t="s">
        <v>5838</v>
      </c>
      <c r="IN3533" s="335" t="s">
        <v>67</v>
      </c>
      <c r="IO3533" s="336" t="s">
        <v>67</v>
      </c>
      <c r="IP3533" s="336" t="s">
        <v>67</v>
      </c>
      <c r="IQ3533" s="84"/>
      <c r="IR3533" s="337"/>
      <c r="IS3533" s="338"/>
    </row>
    <row r="3534" spans="1:253" ht="16.5" customHeight="1">
      <c r="A3534" s="83" t="s">
        <v>7968</v>
      </c>
      <c r="B3534" s="13"/>
      <c r="C3534" s="189"/>
      <c r="D3534" s="83"/>
      <c r="E3534" s="14" t="s">
        <v>3649</v>
      </c>
      <c r="F3534" s="14" t="s">
        <v>63</v>
      </c>
      <c r="G3534" s="14" t="s">
        <v>3681</v>
      </c>
      <c r="H3534" s="15">
        <v>2016</v>
      </c>
      <c r="I3534" s="15">
        <v>1</v>
      </c>
      <c r="J3534" s="15">
        <v>0</v>
      </c>
      <c r="K3534" s="15">
        <v>0</v>
      </c>
      <c r="L3534" s="16" t="s">
        <v>3680</v>
      </c>
      <c r="M3534" s="134" t="s">
        <v>4489</v>
      </c>
      <c r="N3534" s="16" t="s">
        <v>412</v>
      </c>
      <c r="O3534" s="17">
        <v>237</v>
      </c>
      <c r="P3534" s="17">
        <f t="shared" si="27"/>
        <v>8523</v>
      </c>
      <c r="Q3534" s="17">
        <v>5</v>
      </c>
      <c r="R3534" s="133" t="s">
        <v>33</v>
      </c>
      <c r="S3534" s="19">
        <v>60</v>
      </c>
      <c r="T3534" s="19">
        <v>220</v>
      </c>
      <c r="U3534" s="19">
        <v>11.5</v>
      </c>
      <c r="V3534" s="19">
        <v>0</v>
      </c>
      <c r="W3534" s="20">
        <v>2.5299999999999998</v>
      </c>
      <c r="X3534" s="21">
        <v>1677.7694999999999</v>
      </c>
      <c r="Y3534" s="22" t="s">
        <v>33</v>
      </c>
      <c r="Z3534" s="86" t="s">
        <v>62</v>
      </c>
      <c r="AA3534" s="24"/>
      <c r="AB3534" s="14"/>
      <c r="AC3534" s="14"/>
      <c r="AD3534" s="25"/>
      <c r="AE3534" s="26"/>
      <c r="AF3534" s="27"/>
      <c r="AG3534" s="31"/>
      <c r="AH3534" s="32"/>
      <c r="AI3534" s="32"/>
      <c r="AJ3534" s="32"/>
      <c r="AK3534" s="32"/>
      <c r="AL3534" s="32"/>
      <c r="AM3534" s="32"/>
      <c r="AN3534" s="32"/>
      <c r="AO3534" s="32"/>
      <c r="AP3534" s="329"/>
      <c r="AQ3534" s="329" t="s">
        <v>44</v>
      </c>
      <c r="AR3534" s="17">
        <v>1920</v>
      </c>
      <c r="AS3534" s="17">
        <v>0</v>
      </c>
      <c r="AT3534" s="17">
        <v>0</v>
      </c>
      <c r="AU3534" s="18" t="s">
        <v>33</v>
      </c>
      <c r="AV3534" s="330">
        <v>60</v>
      </c>
      <c r="AW3534" s="330">
        <v>110</v>
      </c>
      <c r="AX3534" s="330">
        <v>1.8181818181818181</v>
      </c>
      <c r="AY3534" s="330">
        <v>0</v>
      </c>
      <c r="AZ3534" s="331">
        <v>0.2</v>
      </c>
      <c r="BA3534" s="332">
        <v>3072</v>
      </c>
      <c r="BB3534" s="333" t="s">
        <v>33</v>
      </c>
      <c r="BC3534" s="334" t="s">
        <v>5838</v>
      </c>
      <c r="BD3534" s="335" t="s">
        <v>67</v>
      </c>
      <c r="BE3534" s="336" t="s">
        <v>67</v>
      </c>
      <c r="BF3534" s="336" t="s">
        <v>67</v>
      </c>
      <c r="BG3534" s="84"/>
      <c r="BH3534" s="337"/>
      <c r="BI3534" s="338"/>
      <c r="BJ3534" s="12" t="s">
        <v>4537</v>
      </c>
      <c r="BK3534" s="13" t="s">
        <v>4538</v>
      </c>
      <c r="BL3534" s="13" t="s">
        <v>4539</v>
      </c>
      <c r="BM3534" s="12" t="s">
        <v>4540</v>
      </c>
      <c r="BN3534" s="336" t="s">
        <v>141</v>
      </c>
      <c r="BO3534" s="336" t="s">
        <v>67</v>
      </c>
      <c r="BP3534" s="336" t="s">
        <v>4561</v>
      </c>
      <c r="BQ3534" s="339">
        <v>2007</v>
      </c>
      <c r="BR3534" s="339">
        <v>8</v>
      </c>
      <c r="BS3534" s="339">
        <v>0</v>
      </c>
      <c r="BT3534" s="339">
        <v>0</v>
      </c>
      <c r="BU3534" s="329" t="s">
        <v>4562</v>
      </c>
      <c r="BV3534" s="329"/>
      <c r="BW3534" s="329" t="s">
        <v>44</v>
      </c>
      <c r="BX3534" s="17">
        <v>1920</v>
      </c>
      <c r="BY3534" s="17">
        <v>0</v>
      </c>
      <c r="BZ3534" s="17">
        <v>0</v>
      </c>
      <c r="CA3534" s="18" t="s">
        <v>33</v>
      </c>
      <c r="CB3534" s="330">
        <v>60</v>
      </c>
      <c r="CC3534" s="330">
        <v>110</v>
      </c>
      <c r="CD3534" s="330">
        <v>1.8181818181818181</v>
      </c>
      <c r="CE3534" s="330">
        <v>0</v>
      </c>
      <c r="CF3534" s="331">
        <v>0.2</v>
      </c>
      <c r="CG3534" s="332">
        <v>3072</v>
      </c>
      <c r="CH3534" s="333" t="s">
        <v>33</v>
      </c>
      <c r="CI3534" s="334" t="s">
        <v>5838</v>
      </c>
      <c r="CJ3534" s="335" t="s">
        <v>67</v>
      </c>
      <c r="CK3534" s="336" t="s">
        <v>67</v>
      </c>
      <c r="CL3534" s="336" t="s">
        <v>67</v>
      </c>
      <c r="CM3534" s="84"/>
      <c r="CN3534" s="337"/>
      <c r="CO3534" s="338"/>
      <c r="CP3534" s="12" t="s">
        <v>4537</v>
      </c>
      <c r="CQ3534" s="13" t="s">
        <v>4538</v>
      </c>
      <c r="CR3534" s="13" t="s">
        <v>4539</v>
      </c>
      <c r="CS3534" s="12" t="s">
        <v>4540</v>
      </c>
      <c r="CT3534" s="336" t="s">
        <v>141</v>
      </c>
      <c r="CU3534" s="336" t="s">
        <v>67</v>
      </c>
      <c r="CV3534" s="336" t="s">
        <v>4561</v>
      </c>
      <c r="CW3534" s="339">
        <v>2007</v>
      </c>
      <c r="CX3534" s="339">
        <v>8</v>
      </c>
      <c r="CY3534" s="339">
        <v>0</v>
      </c>
      <c r="CZ3534" s="339">
        <v>0</v>
      </c>
      <c r="DA3534" s="329" t="s">
        <v>4562</v>
      </c>
      <c r="DB3534" s="329"/>
      <c r="DC3534" s="329" t="s">
        <v>44</v>
      </c>
      <c r="DD3534" s="17">
        <v>1920</v>
      </c>
      <c r="DE3534" s="17">
        <v>0</v>
      </c>
      <c r="DF3534" s="17">
        <v>0</v>
      </c>
      <c r="DG3534" s="18" t="s">
        <v>33</v>
      </c>
      <c r="DH3534" s="330">
        <v>60</v>
      </c>
      <c r="DI3534" s="330">
        <v>110</v>
      </c>
      <c r="DJ3534" s="330">
        <v>1.8181818181818181</v>
      </c>
      <c r="DK3534" s="330">
        <v>0</v>
      </c>
      <c r="DL3534" s="331">
        <v>0.2</v>
      </c>
      <c r="DM3534" s="332">
        <v>3072</v>
      </c>
      <c r="DN3534" s="333" t="s">
        <v>33</v>
      </c>
      <c r="DO3534" s="334" t="s">
        <v>5838</v>
      </c>
      <c r="DP3534" s="335" t="s">
        <v>67</v>
      </c>
      <c r="DQ3534" s="336" t="s">
        <v>67</v>
      </c>
      <c r="DR3534" s="336" t="s">
        <v>67</v>
      </c>
      <c r="DS3534" s="84"/>
      <c r="DT3534" s="337"/>
      <c r="DU3534" s="338"/>
      <c r="DV3534" s="12" t="s">
        <v>4537</v>
      </c>
      <c r="DW3534" s="13" t="s">
        <v>4538</v>
      </c>
      <c r="DX3534" s="13" t="s">
        <v>4539</v>
      </c>
      <c r="DY3534" s="12" t="s">
        <v>4540</v>
      </c>
      <c r="DZ3534" s="336" t="s">
        <v>141</v>
      </c>
      <c r="EA3534" s="336" t="s">
        <v>67</v>
      </c>
      <c r="EB3534" s="336" t="s">
        <v>4561</v>
      </c>
      <c r="EC3534" s="339">
        <v>2007</v>
      </c>
      <c r="ED3534" s="339">
        <v>8</v>
      </c>
      <c r="EE3534" s="339">
        <v>0</v>
      </c>
      <c r="EF3534" s="339">
        <v>0</v>
      </c>
      <c r="EG3534" s="329" t="s">
        <v>4562</v>
      </c>
      <c r="EH3534" s="329"/>
      <c r="EI3534" s="329" t="s">
        <v>44</v>
      </c>
      <c r="EJ3534" s="17">
        <v>1920</v>
      </c>
      <c r="EK3534" s="17">
        <v>0</v>
      </c>
      <c r="EL3534" s="17">
        <v>0</v>
      </c>
      <c r="EM3534" s="18" t="s">
        <v>33</v>
      </c>
      <c r="EN3534" s="330">
        <v>60</v>
      </c>
      <c r="EO3534" s="330">
        <v>110</v>
      </c>
      <c r="EP3534" s="330">
        <v>1.8181818181818181</v>
      </c>
      <c r="EQ3534" s="330">
        <v>0</v>
      </c>
      <c r="ER3534" s="331">
        <v>0.2</v>
      </c>
      <c r="ES3534" s="332">
        <v>3072</v>
      </c>
      <c r="ET3534" s="333" t="s">
        <v>33</v>
      </c>
      <c r="EU3534" s="334" t="s">
        <v>5838</v>
      </c>
      <c r="EV3534" s="335" t="s">
        <v>67</v>
      </c>
      <c r="EW3534" s="336" t="s">
        <v>67</v>
      </c>
      <c r="EX3534" s="336" t="s">
        <v>67</v>
      </c>
      <c r="EY3534" s="84"/>
      <c r="EZ3534" s="337"/>
      <c r="FA3534" s="338"/>
      <c r="FB3534" s="12" t="s">
        <v>4537</v>
      </c>
      <c r="FC3534" s="13" t="s">
        <v>4538</v>
      </c>
      <c r="FD3534" s="13" t="s">
        <v>4539</v>
      </c>
      <c r="FE3534" s="12" t="s">
        <v>4540</v>
      </c>
      <c r="FF3534" s="336" t="s">
        <v>141</v>
      </c>
      <c r="FG3534" s="336" t="s">
        <v>67</v>
      </c>
      <c r="FH3534" s="336" t="s">
        <v>4561</v>
      </c>
      <c r="FI3534" s="339">
        <v>2007</v>
      </c>
      <c r="FJ3534" s="339">
        <v>8</v>
      </c>
      <c r="FK3534" s="339">
        <v>0</v>
      </c>
      <c r="FL3534" s="339">
        <v>0</v>
      </c>
      <c r="FM3534" s="329" t="s">
        <v>4562</v>
      </c>
      <c r="FN3534" s="329"/>
      <c r="FO3534" s="329" t="s">
        <v>44</v>
      </c>
      <c r="FP3534" s="17">
        <v>1920</v>
      </c>
      <c r="FQ3534" s="17">
        <v>0</v>
      </c>
      <c r="FR3534" s="17">
        <v>0</v>
      </c>
      <c r="FS3534" s="18" t="s">
        <v>33</v>
      </c>
      <c r="FT3534" s="330">
        <v>60</v>
      </c>
      <c r="FU3534" s="330">
        <v>110</v>
      </c>
      <c r="FV3534" s="330">
        <v>1.8181818181818181</v>
      </c>
      <c r="FW3534" s="330">
        <v>0</v>
      </c>
      <c r="FX3534" s="331">
        <v>0.2</v>
      </c>
      <c r="FY3534" s="332">
        <v>3072</v>
      </c>
      <c r="FZ3534" s="333" t="s">
        <v>33</v>
      </c>
      <c r="GA3534" s="334" t="s">
        <v>5838</v>
      </c>
      <c r="GB3534" s="335" t="s">
        <v>67</v>
      </c>
      <c r="GC3534" s="336" t="s">
        <v>67</v>
      </c>
      <c r="GD3534" s="336" t="s">
        <v>67</v>
      </c>
      <c r="GE3534" s="84"/>
      <c r="GF3534" s="337"/>
      <c r="GG3534" s="338"/>
      <c r="GH3534" s="12" t="s">
        <v>4537</v>
      </c>
      <c r="GI3534" s="13" t="s">
        <v>4538</v>
      </c>
      <c r="GJ3534" s="13" t="s">
        <v>4539</v>
      </c>
      <c r="GK3534" s="12" t="s">
        <v>4540</v>
      </c>
      <c r="GL3534" s="336" t="s">
        <v>141</v>
      </c>
      <c r="GM3534" s="336" t="s">
        <v>67</v>
      </c>
      <c r="GN3534" s="336" t="s">
        <v>4561</v>
      </c>
      <c r="GO3534" s="339">
        <v>2007</v>
      </c>
      <c r="GP3534" s="339">
        <v>8</v>
      </c>
      <c r="GQ3534" s="339">
        <v>0</v>
      </c>
      <c r="GR3534" s="339">
        <v>0</v>
      </c>
      <c r="GS3534" s="329" t="s">
        <v>4562</v>
      </c>
      <c r="GT3534" s="329"/>
      <c r="GU3534" s="329" t="s">
        <v>44</v>
      </c>
      <c r="GV3534" s="17">
        <v>1920</v>
      </c>
      <c r="GW3534" s="17">
        <v>0</v>
      </c>
      <c r="GX3534" s="17">
        <v>0</v>
      </c>
      <c r="GY3534" s="18" t="s">
        <v>33</v>
      </c>
      <c r="GZ3534" s="330">
        <v>60</v>
      </c>
      <c r="HA3534" s="330">
        <v>110</v>
      </c>
      <c r="HB3534" s="330">
        <v>1.8181818181818181</v>
      </c>
      <c r="HC3534" s="330">
        <v>0</v>
      </c>
      <c r="HD3534" s="331">
        <v>0.2</v>
      </c>
      <c r="HE3534" s="332">
        <v>3072</v>
      </c>
      <c r="HF3534" s="333" t="s">
        <v>33</v>
      </c>
      <c r="HG3534" s="334" t="s">
        <v>5838</v>
      </c>
      <c r="HH3534" s="335" t="s">
        <v>67</v>
      </c>
      <c r="HI3534" s="336" t="s">
        <v>67</v>
      </c>
      <c r="HJ3534" s="336" t="s">
        <v>67</v>
      </c>
      <c r="HK3534" s="84"/>
      <c r="HL3534" s="337"/>
      <c r="HM3534" s="338"/>
      <c r="HN3534" s="12" t="s">
        <v>4537</v>
      </c>
      <c r="HO3534" s="13" t="s">
        <v>4538</v>
      </c>
      <c r="HP3534" s="13" t="s">
        <v>4539</v>
      </c>
      <c r="HQ3534" s="12" t="s">
        <v>4540</v>
      </c>
      <c r="HR3534" s="336" t="s">
        <v>141</v>
      </c>
      <c r="HS3534" s="336" t="s">
        <v>67</v>
      </c>
      <c r="HT3534" s="336" t="s">
        <v>4561</v>
      </c>
      <c r="HU3534" s="339">
        <v>2007</v>
      </c>
      <c r="HV3534" s="339">
        <v>8</v>
      </c>
      <c r="HW3534" s="339">
        <v>0</v>
      </c>
      <c r="HX3534" s="339">
        <v>0</v>
      </c>
      <c r="HY3534" s="329" t="s">
        <v>4562</v>
      </c>
      <c r="HZ3534" s="329"/>
      <c r="IA3534" s="329" t="s">
        <v>44</v>
      </c>
      <c r="IB3534" s="17">
        <v>1920</v>
      </c>
      <c r="IC3534" s="17">
        <v>0</v>
      </c>
      <c r="ID3534" s="17">
        <v>0</v>
      </c>
      <c r="IE3534" s="18" t="s">
        <v>33</v>
      </c>
      <c r="IF3534" s="330">
        <v>60</v>
      </c>
      <c r="IG3534" s="330">
        <v>110</v>
      </c>
      <c r="IH3534" s="330">
        <v>1.8181818181818181</v>
      </c>
      <c r="II3534" s="330">
        <v>0</v>
      </c>
      <c r="IJ3534" s="331">
        <v>0.2</v>
      </c>
      <c r="IK3534" s="332">
        <v>3072</v>
      </c>
      <c r="IL3534" s="333" t="s">
        <v>33</v>
      </c>
      <c r="IM3534" s="334" t="s">
        <v>5838</v>
      </c>
      <c r="IN3534" s="335" t="s">
        <v>67</v>
      </c>
      <c r="IO3534" s="336" t="s">
        <v>67</v>
      </c>
      <c r="IP3534" s="336" t="s">
        <v>67</v>
      </c>
      <c r="IQ3534" s="84"/>
      <c r="IR3534" s="337"/>
      <c r="IS3534" s="338"/>
    </row>
    <row r="3535" spans="1:253" ht="16.5" customHeight="1">
      <c r="A3535" s="83" t="s">
        <v>7968</v>
      </c>
      <c r="B3535" s="13"/>
      <c r="C3535" s="189"/>
      <c r="D3535" s="83"/>
      <c r="E3535" s="14" t="s">
        <v>76</v>
      </c>
      <c r="F3535" s="14" t="s">
        <v>77</v>
      </c>
      <c r="G3535" s="14" t="s">
        <v>3676</v>
      </c>
      <c r="H3535" s="15">
        <v>2001</v>
      </c>
      <c r="I3535" s="15">
        <v>1</v>
      </c>
      <c r="J3535" s="15">
        <v>0</v>
      </c>
      <c r="K3535" s="15">
        <v>0</v>
      </c>
      <c r="L3535" s="16" t="s">
        <v>3652</v>
      </c>
      <c r="M3535" s="134" t="s">
        <v>3653</v>
      </c>
      <c r="N3535" s="16" t="s">
        <v>412</v>
      </c>
      <c r="O3535" s="17">
        <v>8760</v>
      </c>
      <c r="P3535" s="17">
        <f t="shared" si="27"/>
        <v>0</v>
      </c>
      <c r="Q3535" s="17">
        <v>5</v>
      </c>
      <c r="R3535" s="133" t="s">
        <v>33</v>
      </c>
      <c r="S3535" s="19">
        <v>60</v>
      </c>
      <c r="T3535" s="19">
        <v>220</v>
      </c>
      <c r="U3535" s="19">
        <v>0.95454545454545459</v>
      </c>
      <c r="V3535" s="19">
        <v>0</v>
      </c>
      <c r="W3535" s="20">
        <v>0.21</v>
      </c>
      <c r="X3535" s="21">
        <v>1839.6</v>
      </c>
      <c r="Y3535" s="22" t="s">
        <v>33</v>
      </c>
      <c r="Z3535" s="86" t="s">
        <v>62</v>
      </c>
      <c r="AA3535" s="24"/>
      <c r="AB3535" s="14"/>
      <c r="AC3535" s="14"/>
      <c r="AD3535" s="25"/>
      <c r="AE3535" s="26"/>
      <c r="AF3535" s="27"/>
      <c r="AG3535" s="31"/>
      <c r="AH3535" s="32"/>
      <c r="AI3535" s="32"/>
      <c r="AJ3535" s="32"/>
      <c r="AK3535" s="32"/>
      <c r="AL3535" s="32"/>
      <c r="AM3535" s="32"/>
      <c r="AN3535" s="32"/>
      <c r="AO3535" s="32"/>
      <c r="AP3535" s="329"/>
      <c r="AQ3535" s="329" t="s">
        <v>44</v>
      </c>
      <c r="AR3535" s="17">
        <v>1920</v>
      </c>
      <c r="AS3535" s="17">
        <v>0</v>
      </c>
      <c r="AT3535" s="17">
        <v>0</v>
      </c>
      <c r="AU3535" s="18" t="s">
        <v>33</v>
      </c>
      <c r="AV3535" s="330">
        <v>60</v>
      </c>
      <c r="AW3535" s="330">
        <v>110</v>
      </c>
      <c r="AX3535" s="330">
        <v>1.8181818181818181</v>
      </c>
      <c r="AY3535" s="330">
        <v>0</v>
      </c>
      <c r="AZ3535" s="331">
        <v>0.2</v>
      </c>
      <c r="BA3535" s="332">
        <v>3072</v>
      </c>
      <c r="BB3535" s="333" t="s">
        <v>33</v>
      </c>
      <c r="BC3535" s="334" t="s">
        <v>5838</v>
      </c>
      <c r="BD3535" s="335" t="s">
        <v>67</v>
      </c>
      <c r="BE3535" s="336" t="s">
        <v>67</v>
      </c>
      <c r="BF3535" s="336" t="s">
        <v>67</v>
      </c>
      <c r="BG3535" s="84"/>
      <c r="BH3535" s="337"/>
      <c r="BI3535" s="338"/>
      <c r="BJ3535" s="12" t="s">
        <v>4537</v>
      </c>
      <c r="BK3535" s="13" t="s">
        <v>4538</v>
      </c>
      <c r="BL3535" s="13" t="s">
        <v>4539</v>
      </c>
      <c r="BM3535" s="12" t="s">
        <v>4540</v>
      </c>
      <c r="BN3535" s="336" t="s">
        <v>141</v>
      </c>
      <c r="BO3535" s="336" t="s">
        <v>67</v>
      </c>
      <c r="BP3535" s="336" t="s">
        <v>4563</v>
      </c>
      <c r="BQ3535" s="339">
        <v>2007</v>
      </c>
      <c r="BR3535" s="339">
        <v>8</v>
      </c>
      <c r="BS3535" s="339">
        <v>0</v>
      </c>
      <c r="BT3535" s="339">
        <v>0</v>
      </c>
      <c r="BU3535" s="329" t="s">
        <v>4564</v>
      </c>
      <c r="BV3535" s="329"/>
      <c r="BW3535" s="329" t="s">
        <v>44</v>
      </c>
      <c r="BX3535" s="17">
        <v>1920</v>
      </c>
      <c r="BY3535" s="17">
        <v>0</v>
      </c>
      <c r="BZ3535" s="17">
        <v>0</v>
      </c>
      <c r="CA3535" s="18" t="s">
        <v>33</v>
      </c>
      <c r="CB3535" s="330">
        <v>60</v>
      </c>
      <c r="CC3535" s="330">
        <v>110</v>
      </c>
      <c r="CD3535" s="330">
        <v>1.8181818181818181</v>
      </c>
      <c r="CE3535" s="330">
        <v>0</v>
      </c>
      <c r="CF3535" s="331">
        <v>0.2</v>
      </c>
      <c r="CG3535" s="332">
        <v>3072</v>
      </c>
      <c r="CH3535" s="333" t="s">
        <v>33</v>
      </c>
      <c r="CI3535" s="334" t="s">
        <v>5838</v>
      </c>
      <c r="CJ3535" s="335" t="s">
        <v>67</v>
      </c>
      <c r="CK3535" s="336" t="s">
        <v>67</v>
      </c>
      <c r="CL3535" s="336" t="s">
        <v>67</v>
      </c>
      <c r="CM3535" s="84"/>
      <c r="CN3535" s="337"/>
      <c r="CO3535" s="338"/>
      <c r="CP3535" s="12" t="s">
        <v>4537</v>
      </c>
      <c r="CQ3535" s="13" t="s">
        <v>4538</v>
      </c>
      <c r="CR3535" s="13" t="s">
        <v>4539</v>
      </c>
      <c r="CS3535" s="12" t="s">
        <v>4540</v>
      </c>
      <c r="CT3535" s="336" t="s">
        <v>141</v>
      </c>
      <c r="CU3535" s="336" t="s">
        <v>67</v>
      </c>
      <c r="CV3535" s="336" t="s">
        <v>4563</v>
      </c>
      <c r="CW3535" s="339">
        <v>2007</v>
      </c>
      <c r="CX3535" s="339">
        <v>8</v>
      </c>
      <c r="CY3535" s="339">
        <v>0</v>
      </c>
      <c r="CZ3535" s="339">
        <v>0</v>
      </c>
      <c r="DA3535" s="329" t="s">
        <v>4564</v>
      </c>
      <c r="DB3535" s="329"/>
      <c r="DC3535" s="329" t="s">
        <v>44</v>
      </c>
      <c r="DD3535" s="17">
        <v>1920</v>
      </c>
      <c r="DE3535" s="17">
        <v>0</v>
      </c>
      <c r="DF3535" s="17">
        <v>0</v>
      </c>
      <c r="DG3535" s="18" t="s">
        <v>33</v>
      </c>
      <c r="DH3535" s="330">
        <v>60</v>
      </c>
      <c r="DI3535" s="330">
        <v>110</v>
      </c>
      <c r="DJ3535" s="330">
        <v>1.8181818181818181</v>
      </c>
      <c r="DK3535" s="330">
        <v>0</v>
      </c>
      <c r="DL3535" s="331">
        <v>0.2</v>
      </c>
      <c r="DM3535" s="332">
        <v>3072</v>
      </c>
      <c r="DN3535" s="333" t="s">
        <v>33</v>
      </c>
      <c r="DO3535" s="334" t="s">
        <v>5838</v>
      </c>
      <c r="DP3535" s="335" t="s">
        <v>67</v>
      </c>
      <c r="DQ3535" s="336" t="s">
        <v>67</v>
      </c>
      <c r="DR3535" s="336" t="s">
        <v>67</v>
      </c>
      <c r="DS3535" s="84"/>
      <c r="DT3535" s="337"/>
      <c r="DU3535" s="338"/>
      <c r="DV3535" s="12" t="s">
        <v>4537</v>
      </c>
      <c r="DW3535" s="13" t="s">
        <v>4538</v>
      </c>
      <c r="DX3535" s="13" t="s">
        <v>4539</v>
      </c>
      <c r="DY3535" s="12" t="s">
        <v>4540</v>
      </c>
      <c r="DZ3535" s="336" t="s">
        <v>141</v>
      </c>
      <c r="EA3535" s="336" t="s">
        <v>67</v>
      </c>
      <c r="EB3535" s="336" t="s">
        <v>4563</v>
      </c>
      <c r="EC3535" s="339">
        <v>2007</v>
      </c>
      <c r="ED3535" s="339">
        <v>8</v>
      </c>
      <c r="EE3535" s="339">
        <v>0</v>
      </c>
      <c r="EF3535" s="339">
        <v>0</v>
      </c>
      <c r="EG3535" s="329" t="s">
        <v>4564</v>
      </c>
      <c r="EH3535" s="329"/>
      <c r="EI3535" s="329" t="s">
        <v>44</v>
      </c>
      <c r="EJ3535" s="17">
        <v>1920</v>
      </c>
      <c r="EK3535" s="17">
        <v>0</v>
      </c>
      <c r="EL3535" s="17">
        <v>0</v>
      </c>
      <c r="EM3535" s="18" t="s">
        <v>33</v>
      </c>
      <c r="EN3535" s="330">
        <v>60</v>
      </c>
      <c r="EO3535" s="330">
        <v>110</v>
      </c>
      <c r="EP3535" s="330">
        <v>1.8181818181818181</v>
      </c>
      <c r="EQ3535" s="330">
        <v>0</v>
      </c>
      <c r="ER3535" s="331">
        <v>0.2</v>
      </c>
      <c r="ES3535" s="332">
        <v>3072</v>
      </c>
      <c r="ET3535" s="333" t="s">
        <v>33</v>
      </c>
      <c r="EU3535" s="334" t="s">
        <v>5838</v>
      </c>
      <c r="EV3535" s="335" t="s">
        <v>67</v>
      </c>
      <c r="EW3535" s="336" t="s">
        <v>67</v>
      </c>
      <c r="EX3535" s="336" t="s">
        <v>67</v>
      </c>
      <c r="EY3535" s="84"/>
      <c r="EZ3535" s="337"/>
      <c r="FA3535" s="338"/>
      <c r="FB3535" s="12" t="s">
        <v>4537</v>
      </c>
      <c r="FC3535" s="13" t="s">
        <v>4538</v>
      </c>
      <c r="FD3535" s="13" t="s">
        <v>4539</v>
      </c>
      <c r="FE3535" s="12" t="s">
        <v>4540</v>
      </c>
      <c r="FF3535" s="336" t="s">
        <v>141</v>
      </c>
      <c r="FG3535" s="336" t="s">
        <v>67</v>
      </c>
      <c r="FH3535" s="336" t="s">
        <v>4563</v>
      </c>
      <c r="FI3535" s="339">
        <v>2007</v>
      </c>
      <c r="FJ3535" s="339">
        <v>8</v>
      </c>
      <c r="FK3535" s="339">
        <v>0</v>
      </c>
      <c r="FL3535" s="339">
        <v>0</v>
      </c>
      <c r="FM3535" s="329" t="s">
        <v>4564</v>
      </c>
      <c r="FN3535" s="329"/>
      <c r="FO3535" s="329" t="s">
        <v>44</v>
      </c>
      <c r="FP3535" s="17">
        <v>1920</v>
      </c>
      <c r="FQ3535" s="17">
        <v>0</v>
      </c>
      <c r="FR3535" s="17">
        <v>0</v>
      </c>
      <c r="FS3535" s="18" t="s">
        <v>33</v>
      </c>
      <c r="FT3535" s="330">
        <v>60</v>
      </c>
      <c r="FU3535" s="330">
        <v>110</v>
      </c>
      <c r="FV3535" s="330">
        <v>1.8181818181818181</v>
      </c>
      <c r="FW3535" s="330">
        <v>0</v>
      </c>
      <c r="FX3535" s="331">
        <v>0.2</v>
      </c>
      <c r="FY3535" s="332">
        <v>3072</v>
      </c>
      <c r="FZ3535" s="333" t="s">
        <v>33</v>
      </c>
      <c r="GA3535" s="334" t="s">
        <v>5838</v>
      </c>
      <c r="GB3535" s="335" t="s">
        <v>67</v>
      </c>
      <c r="GC3535" s="336" t="s">
        <v>67</v>
      </c>
      <c r="GD3535" s="336" t="s">
        <v>67</v>
      </c>
      <c r="GE3535" s="84"/>
      <c r="GF3535" s="337"/>
      <c r="GG3535" s="338"/>
      <c r="GH3535" s="12" t="s">
        <v>4537</v>
      </c>
      <c r="GI3535" s="13" t="s">
        <v>4538</v>
      </c>
      <c r="GJ3535" s="13" t="s">
        <v>4539</v>
      </c>
      <c r="GK3535" s="12" t="s">
        <v>4540</v>
      </c>
      <c r="GL3535" s="336" t="s">
        <v>141</v>
      </c>
      <c r="GM3535" s="336" t="s">
        <v>67</v>
      </c>
      <c r="GN3535" s="336" t="s">
        <v>4563</v>
      </c>
      <c r="GO3535" s="339">
        <v>2007</v>
      </c>
      <c r="GP3535" s="339">
        <v>8</v>
      </c>
      <c r="GQ3535" s="339">
        <v>0</v>
      </c>
      <c r="GR3535" s="339">
        <v>0</v>
      </c>
      <c r="GS3535" s="329" t="s">
        <v>4564</v>
      </c>
      <c r="GT3535" s="329"/>
      <c r="GU3535" s="329" t="s">
        <v>44</v>
      </c>
      <c r="GV3535" s="17">
        <v>1920</v>
      </c>
      <c r="GW3535" s="17">
        <v>0</v>
      </c>
      <c r="GX3535" s="17">
        <v>0</v>
      </c>
      <c r="GY3535" s="18" t="s">
        <v>33</v>
      </c>
      <c r="GZ3535" s="330">
        <v>60</v>
      </c>
      <c r="HA3535" s="330">
        <v>110</v>
      </c>
      <c r="HB3535" s="330">
        <v>1.8181818181818181</v>
      </c>
      <c r="HC3535" s="330">
        <v>0</v>
      </c>
      <c r="HD3535" s="331">
        <v>0.2</v>
      </c>
      <c r="HE3535" s="332">
        <v>3072</v>
      </c>
      <c r="HF3535" s="333" t="s">
        <v>33</v>
      </c>
      <c r="HG3535" s="334" t="s">
        <v>5838</v>
      </c>
      <c r="HH3535" s="335" t="s">
        <v>67</v>
      </c>
      <c r="HI3535" s="336" t="s">
        <v>67</v>
      </c>
      <c r="HJ3535" s="336" t="s">
        <v>67</v>
      </c>
      <c r="HK3535" s="84"/>
      <c r="HL3535" s="337"/>
      <c r="HM3535" s="338"/>
      <c r="HN3535" s="12" t="s">
        <v>4537</v>
      </c>
      <c r="HO3535" s="13" t="s">
        <v>4538</v>
      </c>
      <c r="HP3535" s="13" t="s">
        <v>4539</v>
      </c>
      <c r="HQ3535" s="12" t="s">
        <v>4540</v>
      </c>
      <c r="HR3535" s="336" t="s">
        <v>141</v>
      </c>
      <c r="HS3535" s="336" t="s">
        <v>67</v>
      </c>
      <c r="HT3535" s="336" t="s">
        <v>4563</v>
      </c>
      <c r="HU3535" s="339">
        <v>2007</v>
      </c>
      <c r="HV3535" s="339">
        <v>8</v>
      </c>
      <c r="HW3535" s="339">
        <v>0</v>
      </c>
      <c r="HX3535" s="339">
        <v>0</v>
      </c>
      <c r="HY3535" s="329" t="s">
        <v>4564</v>
      </c>
      <c r="HZ3535" s="329"/>
      <c r="IA3535" s="329" t="s">
        <v>44</v>
      </c>
      <c r="IB3535" s="17">
        <v>1920</v>
      </c>
      <c r="IC3535" s="17">
        <v>0</v>
      </c>
      <c r="ID3535" s="17">
        <v>0</v>
      </c>
      <c r="IE3535" s="18" t="s">
        <v>33</v>
      </c>
      <c r="IF3535" s="330">
        <v>60</v>
      </c>
      <c r="IG3535" s="330">
        <v>110</v>
      </c>
      <c r="IH3535" s="330">
        <v>1.8181818181818181</v>
      </c>
      <c r="II3535" s="330">
        <v>0</v>
      </c>
      <c r="IJ3535" s="331">
        <v>0.2</v>
      </c>
      <c r="IK3535" s="332">
        <v>3072</v>
      </c>
      <c r="IL3535" s="333" t="s">
        <v>33</v>
      </c>
      <c r="IM3535" s="334" t="s">
        <v>5838</v>
      </c>
      <c r="IN3535" s="335" t="s">
        <v>67</v>
      </c>
      <c r="IO3535" s="336" t="s">
        <v>67</v>
      </c>
      <c r="IP3535" s="336" t="s">
        <v>67</v>
      </c>
      <c r="IQ3535" s="84"/>
      <c r="IR3535" s="337"/>
      <c r="IS3535" s="338"/>
    </row>
    <row r="3536" spans="1:253" ht="16.5" customHeight="1">
      <c r="A3536" s="83" t="s">
        <v>7968</v>
      </c>
      <c r="B3536" s="13"/>
      <c r="C3536" s="189"/>
      <c r="D3536" s="83"/>
      <c r="E3536" s="14" t="s">
        <v>3649</v>
      </c>
      <c r="F3536" s="14" t="s">
        <v>63</v>
      </c>
      <c r="G3536" s="14" t="s">
        <v>3658</v>
      </c>
      <c r="H3536" s="15">
        <v>2017</v>
      </c>
      <c r="I3536" s="15">
        <v>2</v>
      </c>
      <c r="J3536" s="15">
        <v>0</v>
      </c>
      <c r="K3536" s="15">
        <v>0</v>
      </c>
      <c r="L3536" s="16" t="s">
        <v>3662</v>
      </c>
      <c r="M3536" s="134" t="s">
        <v>3657</v>
      </c>
      <c r="N3536" s="16" t="s">
        <v>412</v>
      </c>
      <c r="O3536" s="17">
        <v>828</v>
      </c>
      <c r="P3536" s="17">
        <f t="shared" si="27"/>
        <v>7932</v>
      </c>
      <c r="Q3536" s="17">
        <v>5</v>
      </c>
      <c r="R3536" s="133" t="s">
        <v>33</v>
      </c>
      <c r="S3536" s="19">
        <v>60</v>
      </c>
      <c r="T3536" s="19">
        <v>220</v>
      </c>
      <c r="U3536" s="19">
        <v>16.272727272727273</v>
      </c>
      <c r="V3536" s="19">
        <v>0</v>
      </c>
      <c r="W3536" s="20">
        <v>3.58</v>
      </c>
      <c r="X3536" s="21">
        <v>4384.0680000000002</v>
      </c>
      <c r="Y3536" s="22" t="s">
        <v>33</v>
      </c>
      <c r="Z3536" s="86" t="s">
        <v>62</v>
      </c>
      <c r="AA3536" s="24"/>
      <c r="AB3536" s="14"/>
      <c r="AC3536" s="14"/>
      <c r="AD3536" s="25"/>
      <c r="AE3536" s="26"/>
      <c r="AF3536" s="27"/>
      <c r="AG3536" s="31"/>
      <c r="AH3536" s="32"/>
      <c r="AI3536" s="32"/>
      <c r="AJ3536" s="32"/>
      <c r="AK3536" s="32"/>
      <c r="AL3536" s="32"/>
      <c r="AM3536" s="32"/>
      <c r="AN3536" s="32"/>
      <c r="AO3536" s="32"/>
      <c r="AP3536" s="329"/>
      <c r="AQ3536" s="329" t="s">
        <v>44</v>
      </c>
      <c r="AR3536" s="17">
        <v>1920</v>
      </c>
      <c r="AS3536" s="17">
        <v>0</v>
      </c>
      <c r="AT3536" s="17">
        <v>0</v>
      </c>
      <c r="AU3536" s="18" t="s">
        <v>33</v>
      </c>
      <c r="AV3536" s="330">
        <v>60</v>
      </c>
      <c r="AW3536" s="330">
        <v>110</v>
      </c>
      <c r="AX3536" s="330">
        <v>1.8181818181818181</v>
      </c>
      <c r="AY3536" s="330">
        <v>0</v>
      </c>
      <c r="AZ3536" s="331">
        <v>0.2</v>
      </c>
      <c r="BA3536" s="332">
        <v>3072</v>
      </c>
      <c r="BB3536" s="333" t="s">
        <v>33</v>
      </c>
      <c r="BC3536" s="334" t="s">
        <v>5838</v>
      </c>
      <c r="BD3536" s="335" t="s">
        <v>67</v>
      </c>
      <c r="BE3536" s="336" t="s">
        <v>67</v>
      </c>
      <c r="BF3536" s="336" t="s">
        <v>67</v>
      </c>
      <c r="BG3536" s="84"/>
      <c r="BH3536" s="337"/>
      <c r="BI3536" s="338"/>
      <c r="BJ3536" s="12" t="s">
        <v>4537</v>
      </c>
      <c r="BK3536" s="13" t="s">
        <v>4538</v>
      </c>
      <c r="BL3536" s="13" t="s">
        <v>4539</v>
      </c>
      <c r="BM3536" s="12" t="s">
        <v>4540</v>
      </c>
      <c r="BN3536" s="336" t="s">
        <v>141</v>
      </c>
      <c r="BO3536" s="336" t="s">
        <v>67</v>
      </c>
      <c r="BP3536" s="336" t="s">
        <v>4563</v>
      </c>
      <c r="BQ3536" s="339">
        <v>2007</v>
      </c>
      <c r="BR3536" s="339">
        <v>8</v>
      </c>
      <c r="BS3536" s="339">
        <v>0</v>
      </c>
      <c r="BT3536" s="339">
        <v>0</v>
      </c>
      <c r="BU3536" s="329" t="s">
        <v>4564</v>
      </c>
      <c r="BV3536" s="329"/>
      <c r="BW3536" s="329" t="s">
        <v>44</v>
      </c>
      <c r="BX3536" s="17">
        <v>1920</v>
      </c>
      <c r="BY3536" s="17">
        <v>0</v>
      </c>
      <c r="BZ3536" s="17">
        <v>0</v>
      </c>
      <c r="CA3536" s="18" t="s">
        <v>33</v>
      </c>
      <c r="CB3536" s="330">
        <v>60</v>
      </c>
      <c r="CC3536" s="330">
        <v>110</v>
      </c>
      <c r="CD3536" s="330">
        <v>1.8181818181818181</v>
      </c>
      <c r="CE3536" s="330">
        <v>0</v>
      </c>
      <c r="CF3536" s="331">
        <v>0.2</v>
      </c>
      <c r="CG3536" s="332">
        <v>3072</v>
      </c>
      <c r="CH3536" s="333" t="s">
        <v>33</v>
      </c>
      <c r="CI3536" s="334" t="s">
        <v>5838</v>
      </c>
      <c r="CJ3536" s="335" t="s">
        <v>67</v>
      </c>
      <c r="CK3536" s="336" t="s">
        <v>67</v>
      </c>
      <c r="CL3536" s="336" t="s">
        <v>67</v>
      </c>
      <c r="CM3536" s="84"/>
      <c r="CN3536" s="337"/>
      <c r="CO3536" s="338"/>
      <c r="CP3536" s="12" t="s">
        <v>4537</v>
      </c>
      <c r="CQ3536" s="13" t="s">
        <v>4538</v>
      </c>
      <c r="CR3536" s="13" t="s">
        <v>4539</v>
      </c>
      <c r="CS3536" s="12" t="s">
        <v>4540</v>
      </c>
      <c r="CT3536" s="336" t="s">
        <v>141</v>
      </c>
      <c r="CU3536" s="336" t="s">
        <v>67</v>
      </c>
      <c r="CV3536" s="336" t="s">
        <v>4563</v>
      </c>
      <c r="CW3536" s="339">
        <v>2007</v>
      </c>
      <c r="CX3536" s="339">
        <v>8</v>
      </c>
      <c r="CY3536" s="339">
        <v>0</v>
      </c>
      <c r="CZ3536" s="339">
        <v>0</v>
      </c>
      <c r="DA3536" s="329" t="s">
        <v>4564</v>
      </c>
      <c r="DB3536" s="329"/>
      <c r="DC3536" s="329" t="s">
        <v>44</v>
      </c>
      <c r="DD3536" s="17">
        <v>1920</v>
      </c>
      <c r="DE3536" s="17">
        <v>0</v>
      </c>
      <c r="DF3536" s="17">
        <v>0</v>
      </c>
      <c r="DG3536" s="18" t="s">
        <v>33</v>
      </c>
      <c r="DH3536" s="330">
        <v>60</v>
      </c>
      <c r="DI3536" s="330">
        <v>110</v>
      </c>
      <c r="DJ3536" s="330">
        <v>1.8181818181818181</v>
      </c>
      <c r="DK3536" s="330">
        <v>0</v>
      </c>
      <c r="DL3536" s="331">
        <v>0.2</v>
      </c>
      <c r="DM3536" s="332">
        <v>3072</v>
      </c>
      <c r="DN3536" s="333" t="s">
        <v>33</v>
      </c>
      <c r="DO3536" s="334" t="s">
        <v>5838</v>
      </c>
      <c r="DP3536" s="335" t="s">
        <v>67</v>
      </c>
      <c r="DQ3536" s="336" t="s">
        <v>67</v>
      </c>
      <c r="DR3536" s="336" t="s">
        <v>67</v>
      </c>
      <c r="DS3536" s="84"/>
      <c r="DT3536" s="337"/>
      <c r="DU3536" s="338"/>
      <c r="DV3536" s="12" t="s">
        <v>4537</v>
      </c>
      <c r="DW3536" s="13" t="s">
        <v>4538</v>
      </c>
      <c r="DX3536" s="13" t="s">
        <v>4539</v>
      </c>
      <c r="DY3536" s="12" t="s">
        <v>4540</v>
      </c>
      <c r="DZ3536" s="336" t="s">
        <v>141</v>
      </c>
      <c r="EA3536" s="336" t="s">
        <v>67</v>
      </c>
      <c r="EB3536" s="336" t="s">
        <v>4563</v>
      </c>
      <c r="EC3536" s="339">
        <v>2007</v>
      </c>
      <c r="ED3536" s="339">
        <v>8</v>
      </c>
      <c r="EE3536" s="339">
        <v>0</v>
      </c>
      <c r="EF3536" s="339">
        <v>0</v>
      </c>
      <c r="EG3536" s="329" t="s">
        <v>4564</v>
      </c>
      <c r="EH3536" s="329"/>
      <c r="EI3536" s="329" t="s">
        <v>44</v>
      </c>
      <c r="EJ3536" s="17">
        <v>1920</v>
      </c>
      <c r="EK3536" s="17">
        <v>0</v>
      </c>
      <c r="EL3536" s="17">
        <v>0</v>
      </c>
      <c r="EM3536" s="18" t="s">
        <v>33</v>
      </c>
      <c r="EN3536" s="330">
        <v>60</v>
      </c>
      <c r="EO3536" s="330">
        <v>110</v>
      </c>
      <c r="EP3536" s="330">
        <v>1.8181818181818181</v>
      </c>
      <c r="EQ3536" s="330">
        <v>0</v>
      </c>
      <c r="ER3536" s="331">
        <v>0.2</v>
      </c>
      <c r="ES3536" s="332">
        <v>3072</v>
      </c>
      <c r="ET3536" s="333" t="s">
        <v>33</v>
      </c>
      <c r="EU3536" s="334" t="s">
        <v>5838</v>
      </c>
      <c r="EV3536" s="335" t="s">
        <v>67</v>
      </c>
      <c r="EW3536" s="336" t="s">
        <v>67</v>
      </c>
      <c r="EX3536" s="336" t="s">
        <v>67</v>
      </c>
      <c r="EY3536" s="84"/>
      <c r="EZ3536" s="337"/>
      <c r="FA3536" s="338"/>
      <c r="FB3536" s="12" t="s">
        <v>4537</v>
      </c>
      <c r="FC3536" s="13" t="s">
        <v>4538</v>
      </c>
      <c r="FD3536" s="13" t="s">
        <v>4539</v>
      </c>
      <c r="FE3536" s="12" t="s">
        <v>4540</v>
      </c>
      <c r="FF3536" s="336" t="s">
        <v>141</v>
      </c>
      <c r="FG3536" s="336" t="s">
        <v>67</v>
      </c>
      <c r="FH3536" s="336" t="s">
        <v>4563</v>
      </c>
      <c r="FI3536" s="339">
        <v>2007</v>
      </c>
      <c r="FJ3536" s="339">
        <v>8</v>
      </c>
      <c r="FK3536" s="339">
        <v>0</v>
      </c>
      <c r="FL3536" s="339">
        <v>0</v>
      </c>
      <c r="FM3536" s="329" t="s">
        <v>4564</v>
      </c>
      <c r="FN3536" s="329"/>
      <c r="FO3536" s="329" t="s">
        <v>44</v>
      </c>
      <c r="FP3536" s="17">
        <v>1920</v>
      </c>
      <c r="FQ3536" s="17">
        <v>0</v>
      </c>
      <c r="FR3536" s="17">
        <v>0</v>
      </c>
      <c r="FS3536" s="18" t="s">
        <v>33</v>
      </c>
      <c r="FT3536" s="330">
        <v>60</v>
      </c>
      <c r="FU3536" s="330">
        <v>110</v>
      </c>
      <c r="FV3536" s="330">
        <v>1.8181818181818181</v>
      </c>
      <c r="FW3536" s="330">
        <v>0</v>
      </c>
      <c r="FX3536" s="331">
        <v>0.2</v>
      </c>
      <c r="FY3536" s="332">
        <v>3072</v>
      </c>
      <c r="FZ3536" s="333" t="s">
        <v>33</v>
      </c>
      <c r="GA3536" s="334" t="s">
        <v>5838</v>
      </c>
      <c r="GB3536" s="335" t="s">
        <v>67</v>
      </c>
      <c r="GC3536" s="336" t="s">
        <v>67</v>
      </c>
      <c r="GD3536" s="336" t="s">
        <v>67</v>
      </c>
      <c r="GE3536" s="84"/>
      <c r="GF3536" s="337"/>
      <c r="GG3536" s="338"/>
      <c r="GH3536" s="12" t="s">
        <v>4537</v>
      </c>
      <c r="GI3536" s="13" t="s">
        <v>4538</v>
      </c>
      <c r="GJ3536" s="13" t="s">
        <v>4539</v>
      </c>
      <c r="GK3536" s="12" t="s">
        <v>4540</v>
      </c>
      <c r="GL3536" s="336" t="s">
        <v>141</v>
      </c>
      <c r="GM3536" s="336" t="s">
        <v>67</v>
      </c>
      <c r="GN3536" s="336" t="s">
        <v>4563</v>
      </c>
      <c r="GO3536" s="339">
        <v>2007</v>
      </c>
      <c r="GP3536" s="339">
        <v>8</v>
      </c>
      <c r="GQ3536" s="339">
        <v>0</v>
      </c>
      <c r="GR3536" s="339">
        <v>0</v>
      </c>
      <c r="GS3536" s="329" t="s">
        <v>4564</v>
      </c>
      <c r="GT3536" s="329"/>
      <c r="GU3536" s="329" t="s">
        <v>44</v>
      </c>
      <c r="GV3536" s="17">
        <v>1920</v>
      </c>
      <c r="GW3536" s="17">
        <v>0</v>
      </c>
      <c r="GX3536" s="17">
        <v>0</v>
      </c>
      <c r="GY3536" s="18" t="s">
        <v>33</v>
      </c>
      <c r="GZ3536" s="330">
        <v>60</v>
      </c>
      <c r="HA3536" s="330">
        <v>110</v>
      </c>
      <c r="HB3536" s="330">
        <v>1.8181818181818181</v>
      </c>
      <c r="HC3536" s="330">
        <v>0</v>
      </c>
      <c r="HD3536" s="331">
        <v>0.2</v>
      </c>
      <c r="HE3536" s="332">
        <v>3072</v>
      </c>
      <c r="HF3536" s="333" t="s">
        <v>33</v>
      </c>
      <c r="HG3536" s="334" t="s">
        <v>5838</v>
      </c>
      <c r="HH3536" s="335" t="s">
        <v>67</v>
      </c>
      <c r="HI3536" s="336" t="s">
        <v>67</v>
      </c>
      <c r="HJ3536" s="336" t="s">
        <v>67</v>
      </c>
      <c r="HK3536" s="84"/>
      <c r="HL3536" s="337"/>
      <c r="HM3536" s="338"/>
      <c r="HN3536" s="12" t="s">
        <v>4537</v>
      </c>
      <c r="HO3536" s="13" t="s">
        <v>4538</v>
      </c>
      <c r="HP3536" s="13" t="s">
        <v>4539</v>
      </c>
      <c r="HQ3536" s="12" t="s">
        <v>4540</v>
      </c>
      <c r="HR3536" s="336" t="s">
        <v>141</v>
      </c>
      <c r="HS3536" s="336" t="s">
        <v>67</v>
      </c>
      <c r="HT3536" s="336" t="s">
        <v>4563</v>
      </c>
      <c r="HU3536" s="339">
        <v>2007</v>
      </c>
      <c r="HV3536" s="339">
        <v>8</v>
      </c>
      <c r="HW3536" s="339">
        <v>0</v>
      </c>
      <c r="HX3536" s="339">
        <v>0</v>
      </c>
      <c r="HY3536" s="329" t="s">
        <v>4564</v>
      </c>
      <c r="HZ3536" s="329"/>
      <c r="IA3536" s="329" t="s">
        <v>44</v>
      </c>
      <c r="IB3536" s="17">
        <v>1920</v>
      </c>
      <c r="IC3536" s="17">
        <v>0</v>
      </c>
      <c r="ID3536" s="17">
        <v>0</v>
      </c>
      <c r="IE3536" s="18" t="s">
        <v>33</v>
      </c>
      <c r="IF3536" s="330">
        <v>60</v>
      </c>
      <c r="IG3536" s="330">
        <v>110</v>
      </c>
      <c r="IH3536" s="330">
        <v>1.8181818181818181</v>
      </c>
      <c r="II3536" s="330">
        <v>0</v>
      </c>
      <c r="IJ3536" s="331">
        <v>0.2</v>
      </c>
      <c r="IK3536" s="332">
        <v>3072</v>
      </c>
      <c r="IL3536" s="333" t="s">
        <v>33</v>
      </c>
      <c r="IM3536" s="334" t="s">
        <v>5838</v>
      </c>
      <c r="IN3536" s="335" t="s">
        <v>67</v>
      </c>
      <c r="IO3536" s="336" t="s">
        <v>67</v>
      </c>
      <c r="IP3536" s="336" t="s">
        <v>67</v>
      </c>
      <c r="IQ3536" s="84"/>
      <c r="IR3536" s="337"/>
      <c r="IS3536" s="338"/>
    </row>
    <row r="3537" spans="1:253" ht="16.5" customHeight="1">
      <c r="A3537" s="83" t="s">
        <v>7968</v>
      </c>
      <c r="B3537" s="13"/>
      <c r="C3537" s="189"/>
      <c r="D3537" s="83"/>
      <c r="E3537" s="14" t="s">
        <v>66</v>
      </c>
      <c r="F3537" s="14" t="s">
        <v>34</v>
      </c>
      <c r="G3537" s="14" t="s">
        <v>3660</v>
      </c>
      <c r="H3537" s="15">
        <v>2016</v>
      </c>
      <c r="I3537" s="15">
        <v>2</v>
      </c>
      <c r="J3537" s="15">
        <v>0</v>
      </c>
      <c r="K3537" s="15">
        <v>0</v>
      </c>
      <c r="L3537" s="16" t="s">
        <v>3661</v>
      </c>
      <c r="M3537" s="134" t="s">
        <v>7988</v>
      </c>
      <c r="N3537" s="16" t="s">
        <v>412</v>
      </c>
      <c r="O3537" s="17">
        <v>900</v>
      </c>
      <c r="P3537" s="17">
        <f t="shared" si="27"/>
        <v>7860</v>
      </c>
      <c r="Q3537" s="17">
        <v>5</v>
      </c>
      <c r="R3537" s="133" t="s">
        <v>33</v>
      </c>
      <c r="S3537" s="19">
        <v>60</v>
      </c>
      <c r="T3537" s="19">
        <v>220</v>
      </c>
      <c r="U3537" s="19">
        <v>15.681818181818182</v>
      </c>
      <c r="V3537" s="19">
        <v>0</v>
      </c>
      <c r="W3537" s="20">
        <v>3.45</v>
      </c>
      <c r="X3537" s="21">
        <v>4460.8500000000004</v>
      </c>
      <c r="Y3537" s="22" t="s">
        <v>33</v>
      </c>
      <c r="Z3537" s="86" t="s">
        <v>62</v>
      </c>
      <c r="AA3537" s="24"/>
      <c r="AB3537" s="14"/>
      <c r="AC3537" s="14"/>
      <c r="AD3537" s="25"/>
      <c r="AE3537" s="26"/>
      <c r="AF3537" s="27"/>
      <c r="AG3537" s="31"/>
      <c r="AH3537" s="32"/>
      <c r="AI3537" s="32"/>
      <c r="AJ3537" s="32"/>
      <c r="AK3537" s="32"/>
      <c r="AL3537" s="32"/>
      <c r="AM3537" s="32"/>
      <c r="AN3537" s="32"/>
      <c r="AO3537" s="32"/>
      <c r="AP3537" s="329"/>
      <c r="AQ3537" s="329" t="s">
        <v>44</v>
      </c>
      <c r="AR3537" s="17">
        <v>1680</v>
      </c>
      <c r="AS3537" s="17">
        <v>5880</v>
      </c>
      <c r="AT3537" s="17">
        <v>5</v>
      </c>
      <c r="AU3537" s="18" t="s">
        <v>33</v>
      </c>
      <c r="AV3537" s="330">
        <v>60</v>
      </c>
      <c r="AW3537" s="330">
        <v>110</v>
      </c>
      <c r="AX3537" s="330">
        <v>13.636363636363637</v>
      </c>
      <c r="AY3537" s="330">
        <v>0</v>
      </c>
      <c r="AZ3537" s="331">
        <v>1.5</v>
      </c>
      <c r="BA3537" s="332">
        <v>2961</v>
      </c>
      <c r="BB3537" s="333" t="s">
        <v>33</v>
      </c>
      <c r="BC3537" s="334" t="s">
        <v>5838</v>
      </c>
      <c r="BD3537" s="335" t="s">
        <v>67</v>
      </c>
      <c r="BE3537" s="336" t="s">
        <v>67</v>
      </c>
      <c r="BF3537" s="336" t="s">
        <v>67</v>
      </c>
      <c r="BG3537" s="84"/>
      <c r="BH3537" s="337"/>
      <c r="BI3537" s="338"/>
      <c r="BJ3537" s="12" t="s">
        <v>4537</v>
      </c>
      <c r="BK3537" s="13" t="s">
        <v>4538</v>
      </c>
      <c r="BL3537" s="13" t="s">
        <v>4539</v>
      </c>
      <c r="BM3537" s="12" t="s">
        <v>4540</v>
      </c>
      <c r="BN3537" s="336" t="s">
        <v>4541</v>
      </c>
      <c r="BO3537" s="336" t="s">
        <v>4542</v>
      </c>
      <c r="BP3537" s="336" t="s">
        <v>4565</v>
      </c>
      <c r="BQ3537" s="339" t="s">
        <v>1427</v>
      </c>
      <c r="BR3537" s="339">
        <v>1</v>
      </c>
      <c r="BS3537" s="339">
        <v>0</v>
      </c>
      <c r="BT3537" s="339">
        <v>0</v>
      </c>
      <c r="BU3537" s="329" t="s">
        <v>4544</v>
      </c>
      <c r="BV3537" s="329"/>
      <c r="BW3537" s="329" t="s">
        <v>44</v>
      </c>
      <c r="BX3537" s="17">
        <v>1680</v>
      </c>
      <c r="BY3537" s="17">
        <v>5880</v>
      </c>
      <c r="BZ3537" s="17">
        <v>5</v>
      </c>
      <c r="CA3537" s="18" t="s">
        <v>33</v>
      </c>
      <c r="CB3537" s="330">
        <v>60</v>
      </c>
      <c r="CC3537" s="330">
        <v>110</v>
      </c>
      <c r="CD3537" s="330">
        <v>13.636363636363637</v>
      </c>
      <c r="CE3537" s="330">
        <v>0</v>
      </c>
      <c r="CF3537" s="331">
        <v>1.5</v>
      </c>
      <c r="CG3537" s="332">
        <v>2961</v>
      </c>
      <c r="CH3537" s="333" t="s">
        <v>33</v>
      </c>
      <c r="CI3537" s="334" t="s">
        <v>5838</v>
      </c>
      <c r="CJ3537" s="335" t="s">
        <v>67</v>
      </c>
      <c r="CK3537" s="336" t="s">
        <v>67</v>
      </c>
      <c r="CL3537" s="336" t="s">
        <v>67</v>
      </c>
      <c r="CM3537" s="84"/>
      <c r="CN3537" s="337"/>
      <c r="CO3537" s="338"/>
      <c r="CP3537" s="12" t="s">
        <v>4537</v>
      </c>
      <c r="CQ3537" s="13" t="s">
        <v>4538</v>
      </c>
      <c r="CR3537" s="13" t="s">
        <v>4539</v>
      </c>
      <c r="CS3537" s="12" t="s">
        <v>4540</v>
      </c>
      <c r="CT3537" s="336" t="s">
        <v>4541</v>
      </c>
      <c r="CU3537" s="336" t="s">
        <v>4542</v>
      </c>
      <c r="CV3537" s="336" t="s">
        <v>4565</v>
      </c>
      <c r="CW3537" s="339" t="s">
        <v>1427</v>
      </c>
      <c r="CX3537" s="339">
        <v>1</v>
      </c>
      <c r="CY3537" s="339">
        <v>0</v>
      </c>
      <c r="CZ3537" s="339">
        <v>0</v>
      </c>
      <c r="DA3537" s="329" t="s">
        <v>4544</v>
      </c>
      <c r="DB3537" s="329"/>
      <c r="DC3537" s="329" t="s">
        <v>44</v>
      </c>
      <c r="DD3537" s="17">
        <v>1680</v>
      </c>
      <c r="DE3537" s="17">
        <v>5880</v>
      </c>
      <c r="DF3537" s="17">
        <v>5</v>
      </c>
      <c r="DG3537" s="18" t="s">
        <v>33</v>
      </c>
      <c r="DH3537" s="330">
        <v>60</v>
      </c>
      <c r="DI3537" s="330">
        <v>110</v>
      </c>
      <c r="DJ3537" s="330">
        <v>13.636363636363637</v>
      </c>
      <c r="DK3537" s="330">
        <v>0</v>
      </c>
      <c r="DL3537" s="331">
        <v>1.5</v>
      </c>
      <c r="DM3537" s="332">
        <v>2961</v>
      </c>
      <c r="DN3537" s="333" t="s">
        <v>33</v>
      </c>
      <c r="DO3537" s="334" t="s">
        <v>5838</v>
      </c>
      <c r="DP3537" s="335" t="s">
        <v>67</v>
      </c>
      <c r="DQ3537" s="336" t="s">
        <v>67</v>
      </c>
      <c r="DR3537" s="336" t="s">
        <v>67</v>
      </c>
      <c r="DS3537" s="84"/>
      <c r="DT3537" s="337"/>
      <c r="DU3537" s="338"/>
      <c r="DV3537" s="12" t="s">
        <v>4537</v>
      </c>
      <c r="DW3537" s="13" t="s">
        <v>4538</v>
      </c>
      <c r="DX3537" s="13" t="s">
        <v>4539</v>
      </c>
      <c r="DY3537" s="12" t="s">
        <v>4540</v>
      </c>
      <c r="DZ3537" s="336" t="s">
        <v>4541</v>
      </c>
      <c r="EA3537" s="336" t="s">
        <v>4542</v>
      </c>
      <c r="EB3537" s="336" t="s">
        <v>4565</v>
      </c>
      <c r="EC3537" s="339" t="s">
        <v>1427</v>
      </c>
      <c r="ED3537" s="339">
        <v>1</v>
      </c>
      <c r="EE3537" s="339">
        <v>0</v>
      </c>
      <c r="EF3537" s="339">
        <v>0</v>
      </c>
      <c r="EG3537" s="329" t="s">
        <v>4544</v>
      </c>
      <c r="EH3537" s="329"/>
      <c r="EI3537" s="329" t="s">
        <v>44</v>
      </c>
      <c r="EJ3537" s="17">
        <v>1680</v>
      </c>
      <c r="EK3537" s="17">
        <v>5880</v>
      </c>
      <c r="EL3537" s="17">
        <v>5</v>
      </c>
      <c r="EM3537" s="18" t="s">
        <v>33</v>
      </c>
      <c r="EN3537" s="330">
        <v>60</v>
      </c>
      <c r="EO3537" s="330">
        <v>110</v>
      </c>
      <c r="EP3537" s="330">
        <v>13.636363636363637</v>
      </c>
      <c r="EQ3537" s="330">
        <v>0</v>
      </c>
      <c r="ER3537" s="331">
        <v>1.5</v>
      </c>
      <c r="ES3537" s="332">
        <v>2961</v>
      </c>
      <c r="ET3537" s="333" t="s">
        <v>33</v>
      </c>
      <c r="EU3537" s="334" t="s">
        <v>5838</v>
      </c>
      <c r="EV3537" s="335" t="s">
        <v>67</v>
      </c>
      <c r="EW3537" s="336" t="s">
        <v>67</v>
      </c>
      <c r="EX3537" s="336" t="s">
        <v>67</v>
      </c>
      <c r="EY3537" s="84"/>
      <c r="EZ3537" s="337"/>
      <c r="FA3537" s="338"/>
      <c r="FB3537" s="12" t="s">
        <v>4537</v>
      </c>
      <c r="FC3537" s="13" t="s">
        <v>4538</v>
      </c>
      <c r="FD3537" s="13" t="s">
        <v>4539</v>
      </c>
      <c r="FE3537" s="12" t="s">
        <v>4540</v>
      </c>
      <c r="FF3537" s="336" t="s">
        <v>4541</v>
      </c>
      <c r="FG3537" s="336" t="s">
        <v>4542</v>
      </c>
      <c r="FH3537" s="336" t="s">
        <v>4565</v>
      </c>
      <c r="FI3537" s="339" t="s">
        <v>1427</v>
      </c>
      <c r="FJ3537" s="339">
        <v>1</v>
      </c>
      <c r="FK3537" s="339">
        <v>0</v>
      </c>
      <c r="FL3537" s="339">
        <v>0</v>
      </c>
      <c r="FM3537" s="329" t="s">
        <v>4544</v>
      </c>
      <c r="FN3537" s="329"/>
      <c r="FO3537" s="329" t="s">
        <v>44</v>
      </c>
      <c r="FP3537" s="17">
        <v>1680</v>
      </c>
      <c r="FQ3537" s="17">
        <v>5880</v>
      </c>
      <c r="FR3537" s="17">
        <v>5</v>
      </c>
      <c r="FS3537" s="18" t="s">
        <v>33</v>
      </c>
      <c r="FT3537" s="330">
        <v>60</v>
      </c>
      <c r="FU3537" s="330">
        <v>110</v>
      </c>
      <c r="FV3537" s="330">
        <v>13.636363636363637</v>
      </c>
      <c r="FW3537" s="330">
        <v>0</v>
      </c>
      <c r="FX3537" s="331">
        <v>1.5</v>
      </c>
      <c r="FY3537" s="332">
        <v>2961</v>
      </c>
      <c r="FZ3537" s="333" t="s">
        <v>33</v>
      </c>
      <c r="GA3537" s="334" t="s">
        <v>5838</v>
      </c>
      <c r="GB3537" s="335" t="s">
        <v>67</v>
      </c>
      <c r="GC3537" s="336" t="s">
        <v>67</v>
      </c>
      <c r="GD3537" s="336" t="s">
        <v>67</v>
      </c>
      <c r="GE3537" s="84"/>
      <c r="GF3537" s="337"/>
      <c r="GG3537" s="338"/>
      <c r="GH3537" s="12" t="s">
        <v>4537</v>
      </c>
      <c r="GI3537" s="13" t="s">
        <v>4538</v>
      </c>
      <c r="GJ3537" s="13" t="s">
        <v>4539</v>
      </c>
      <c r="GK3537" s="12" t="s">
        <v>4540</v>
      </c>
      <c r="GL3537" s="336" t="s">
        <v>4541</v>
      </c>
      <c r="GM3537" s="336" t="s">
        <v>4542</v>
      </c>
      <c r="GN3537" s="336" t="s">
        <v>4565</v>
      </c>
      <c r="GO3537" s="339" t="s">
        <v>1427</v>
      </c>
      <c r="GP3537" s="339">
        <v>1</v>
      </c>
      <c r="GQ3537" s="339">
        <v>0</v>
      </c>
      <c r="GR3537" s="339">
        <v>0</v>
      </c>
      <c r="GS3537" s="329" t="s">
        <v>4544</v>
      </c>
      <c r="GT3537" s="329"/>
      <c r="GU3537" s="329" t="s">
        <v>44</v>
      </c>
      <c r="GV3537" s="17">
        <v>1680</v>
      </c>
      <c r="GW3537" s="17">
        <v>5880</v>
      </c>
      <c r="GX3537" s="17">
        <v>5</v>
      </c>
      <c r="GY3537" s="18" t="s">
        <v>33</v>
      </c>
      <c r="GZ3537" s="330">
        <v>60</v>
      </c>
      <c r="HA3537" s="330">
        <v>110</v>
      </c>
      <c r="HB3537" s="330">
        <v>13.636363636363637</v>
      </c>
      <c r="HC3537" s="330">
        <v>0</v>
      </c>
      <c r="HD3537" s="331">
        <v>1.5</v>
      </c>
      <c r="HE3537" s="332">
        <v>2961</v>
      </c>
      <c r="HF3537" s="333" t="s">
        <v>33</v>
      </c>
      <c r="HG3537" s="334" t="s">
        <v>5838</v>
      </c>
      <c r="HH3537" s="335" t="s">
        <v>67</v>
      </c>
      <c r="HI3537" s="336" t="s">
        <v>67</v>
      </c>
      <c r="HJ3537" s="336" t="s">
        <v>67</v>
      </c>
      <c r="HK3537" s="84"/>
      <c r="HL3537" s="337"/>
      <c r="HM3537" s="338"/>
      <c r="HN3537" s="12" t="s">
        <v>4537</v>
      </c>
      <c r="HO3537" s="13" t="s">
        <v>4538</v>
      </c>
      <c r="HP3537" s="13" t="s">
        <v>4539</v>
      </c>
      <c r="HQ3537" s="12" t="s">
        <v>4540</v>
      </c>
      <c r="HR3537" s="336" t="s">
        <v>4541</v>
      </c>
      <c r="HS3537" s="336" t="s">
        <v>4542</v>
      </c>
      <c r="HT3537" s="336" t="s">
        <v>4565</v>
      </c>
      <c r="HU3537" s="339" t="s">
        <v>1427</v>
      </c>
      <c r="HV3537" s="339">
        <v>1</v>
      </c>
      <c r="HW3537" s="339">
        <v>0</v>
      </c>
      <c r="HX3537" s="339">
        <v>0</v>
      </c>
      <c r="HY3537" s="329" t="s">
        <v>4544</v>
      </c>
      <c r="HZ3537" s="329"/>
      <c r="IA3537" s="329" t="s">
        <v>44</v>
      </c>
      <c r="IB3537" s="17">
        <v>1680</v>
      </c>
      <c r="IC3537" s="17">
        <v>5880</v>
      </c>
      <c r="ID3537" s="17">
        <v>5</v>
      </c>
      <c r="IE3537" s="18" t="s">
        <v>33</v>
      </c>
      <c r="IF3537" s="330">
        <v>60</v>
      </c>
      <c r="IG3537" s="330">
        <v>110</v>
      </c>
      <c r="IH3537" s="330">
        <v>13.636363636363637</v>
      </c>
      <c r="II3537" s="330">
        <v>0</v>
      </c>
      <c r="IJ3537" s="331">
        <v>1.5</v>
      </c>
      <c r="IK3537" s="332">
        <v>2961</v>
      </c>
      <c r="IL3537" s="333" t="s">
        <v>33</v>
      </c>
      <c r="IM3537" s="334" t="s">
        <v>5838</v>
      </c>
      <c r="IN3537" s="335" t="s">
        <v>67</v>
      </c>
      <c r="IO3537" s="336" t="s">
        <v>67</v>
      </c>
      <c r="IP3537" s="336" t="s">
        <v>67</v>
      </c>
      <c r="IQ3537" s="84"/>
      <c r="IR3537" s="337"/>
      <c r="IS3537" s="338"/>
    </row>
    <row r="3538" spans="1:253" ht="16.5" customHeight="1">
      <c r="A3538" s="83" t="s">
        <v>7968</v>
      </c>
      <c r="B3538" s="13"/>
      <c r="C3538" s="189"/>
      <c r="D3538" s="83"/>
      <c r="E3538" s="14" t="s">
        <v>66</v>
      </c>
      <c r="F3538" s="14" t="s">
        <v>34</v>
      </c>
      <c r="G3538" s="14" t="s">
        <v>3660</v>
      </c>
      <c r="H3538" s="15">
        <v>2017</v>
      </c>
      <c r="I3538" s="15">
        <v>2</v>
      </c>
      <c r="J3538" s="15">
        <v>0</v>
      </c>
      <c r="K3538" s="15">
        <v>0</v>
      </c>
      <c r="L3538" s="16" t="s">
        <v>3661</v>
      </c>
      <c r="M3538" s="134" t="s">
        <v>7988</v>
      </c>
      <c r="N3538" s="16" t="s">
        <v>412</v>
      </c>
      <c r="O3538" s="17">
        <v>900</v>
      </c>
      <c r="P3538" s="17">
        <f t="shared" si="27"/>
        <v>7860</v>
      </c>
      <c r="Q3538" s="17">
        <v>5</v>
      </c>
      <c r="R3538" s="133" t="s">
        <v>33</v>
      </c>
      <c r="S3538" s="19">
        <v>60</v>
      </c>
      <c r="T3538" s="19">
        <v>220</v>
      </c>
      <c r="U3538" s="19">
        <v>15.681818181818182</v>
      </c>
      <c r="V3538" s="19">
        <v>0</v>
      </c>
      <c r="W3538" s="20">
        <v>3.45</v>
      </c>
      <c r="X3538" s="21">
        <v>4460.8500000000004</v>
      </c>
      <c r="Y3538" s="22" t="s">
        <v>33</v>
      </c>
      <c r="Z3538" s="86" t="s">
        <v>62</v>
      </c>
      <c r="AA3538" s="24"/>
      <c r="AB3538" s="14"/>
      <c r="AC3538" s="14"/>
      <c r="AD3538" s="25"/>
      <c r="AE3538" s="26"/>
      <c r="AF3538" s="27"/>
      <c r="AG3538" s="31"/>
      <c r="AH3538" s="32"/>
      <c r="AI3538" s="32"/>
      <c r="AJ3538" s="32"/>
      <c r="AK3538" s="32"/>
      <c r="AL3538" s="32"/>
      <c r="AM3538" s="32"/>
      <c r="AN3538" s="32"/>
      <c r="AO3538" s="32"/>
      <c r="AP3538" s="329"/>
      <c r="AQ3538" s="329" t="s">
        <v>44</v>
      </c>
      <c r="AR3538" s="17">
        <v>1680</v>
      </c>
      <c r="AS3538" s="17">
        <v>5880</v>
      </c>
      <c r="AT3538" s="17">
        <v>5</v>
      </c>
      <c r="AU3538" s="18" t="s">
        <v>33</v>
      </c>
      <c r="AV3538" s="330">
        <v>60</v>
      </c>
      <c r="AW3538" s="330">
        <v>110</v>
      </c>
      <c r="AX3538" s="330">
        <v>13.636363636363637</v>
      </c>
      <c r="AY3538" s="330">
        <v>0</v>
      </c>
      <c r="AZ3538" s="331">
        <v>1.5</v>
      </c>
      <c r="BA3538" s="332">
        <v>2961</v>
      </c>
      <c r="BB3538" s="333" t="s">
        <v>33</v>
      </c>
      <c r="BC3538" s="334" t="s">
        <v>5838</v>
      </c>
      <c r="BD3538" s="335" t="s">
        <v>67</v>
      </c>
      <c r="BE3538" s="336" t="s">
        <v>67</v>
      </c>
      <c r="BF3538" s="336" t="s">
        <v>67</v>
      </c>
      <c r="BG3538" s="84"/>
      <c r="BH3538" s="337"/>
      <c r="BI3538" s="338"/>
      <c r="BJ3538" s="12" t="s">
        <v>4537</v>
      </c>
      <c r="BK3538" s="13" t="s">
        <v>4538</v>
      </c>
      <c r="BL3538" s="13" t="s">
        <v>4539</v>
      </c>
      <c r="BM3538" s="12" t="s">
        <v>4540</v>
      </c>
      <c r="BN3538" s="336" t="s">
        <v>4541</v>
      </c>
      <c r="BO3538" s="336" t="s">
        <v>4542</v>
      </c>
      <c r="BP3538" s="336" t="s">
        <v>4565</v>
      </c>
      <c r="BQ3538" s="339" t="s">
        <v>1427</v>
      </c>
      <c r="BR3538" s="339">
        <v>1</v>
      </c>
      <c r="BS3538" s="339">
        <v>0</v>
      </c>
      <c r="BT3538" s="339">
        <v>0</v>
      </c>
      <c r="BU3538" s="329" t="s">
        <v>4544</v>
      </c>
      <c r="BV3538" s="329"/>
      <c r="BW3538" s="329" t="s">
        <v>44</v>
      </c>
      <c r="BX3538" s="17">
        <v>1680</v>
      </c>
      <c r="BY3538" s="17">
        <v>5880</v>
      </c>
      <c r="BZ3538" s="17">
        <v>5</v>
      </c>
      <c r="CA3538" s="18" t="s">
        <v>33</v>
      </c>
      <c r="CB3538" s="330">
        <v>60</v>
      </c>
      <c r="CC3538" s="330">
        <v>110</v>
      </c>
      <c r="CD3538" s="330">
        <v>13.636363636363637</v>
      </c>
      <c r="CE3538" s="330">
        <v>0</v>
      </c>
      <c r="CF3538" s="331">
        <v>1.5</v>
      </c>
      <c r="CG3538" s="332">
        <v>2961</v>
      </c>
      <c r="CH3538" s="333" t="s">
        <v>33</v>
      </c>
      <c r="CI3538" s="334" t="s">
        <v>5838</v>
      </c>
      <c r="CJ3538" s="335" t="s">
        <v>67</v>
      </c>
      <c r="CK3538" s="336" t="s">
        <v>67</v>
      </c>
      <c r="CL3538" s="336" t="s">
        <v>67</v>
      </c>
      <c r="CM3538" s="84"/>
      <c r="CN3538" s="337"/>
      <c r="CO3538" s="338"/>
      <c r="CP3538" s="12" t="s">
        <v>4537</v>
      </c>
      <c r="CQ3538" s="13" t="s">
        <v>4538</v>
      </c>
      <c r="CR3538" s="13" t="s">
        <v>4539</v>
      </c>
      <c r="CS3538" s="12" t="s">
        <v>4540</v>
      </c>
      <c r="CT3538" s="336" t="s">
        <v>4541</v>
      </c>
      <c r="CU3538" s="336" t="s">
        <v>4542</v>
      </c>
      <c r="CV3538" s="336" t="s">
        <v>4565</v>
      </c>
      <c r="CW3538" s="339" t="s">
        <v>1427</v>
      </c>
      <c r="CX3538" s="339">
        <v>1</v>
      </c>
      <c r="CY3538" s="339">
        <v>0</v>
      </c>
      <c r="CZ3538" s="339">
        <v>0</v>
      </c>
      <c r="DA3538" s="329" t="s">
        <v>4544</v>
      </c>
      <c r="DB3538" s="329"/>
      <c r="DC3538" s="329" t="s">
        <v>44</v>
      </c>
      <c r="DD3538" s="17">
        <v>1680</v>
      </c>
      <c r="DE3538" s="17">
        <v>5880</v>
      </c>
      <c r="DF3538" s="17">
        <v>5</v>
      </c>
      <c r="DG3538" s="18" t="s">
        <v>33</v>
      </c>
      <c r="DH3538" s="330">
        <v>60</v>
      </c>
      <c r="DI3538" s="330">
        <v>110</v>
      </c>
      <c r="DJ3538" s="330">
        <v>13.636363636363637</v>
      </c>
      <c r="DK3538" s="330">
        <v>0</v>
      </c>
      <c r="DL3538" s="331">
        <v>1.5</v>
      </c>
      <c r="DM3538" s="332">
        <v>2961</v>
      </c>
      <c r="DN3538" s="333" t="s">
        <v>33</v>
      </c>
      <c r="DO3538" s="334" t="s">
        <v>5838</v>
      </c>
      <c r="DP3538" s="335" t="s">
        <v>67</v>
      </c>
      <c r="DQ3538" s="336" t="s">
        <v>67</v>
      </c>
      <c r="DR3538" s="336" t="s">
        <v>67</v>
      </c>
      <c r="DS3538" s="84"/>
      <c r="DT3538" s="337"/>
      <c r="DU3538" s="338"/>
      <c r="DV3538" s="12" t="s">
        <v>4537</v>
      </c>
      <c r="DW3538" s="13" t="s">
        <v>4538</v>
      </c>
      <c r="DX3538" s="13" t="s">
        <v>4539</v>
      </c>
      <c r="DY3538" s="12" t="s">
        <v>4540</v>
      </c>
      <c r="DZ3538" s="336" t="s">
        <v>4541</v>
      </c>
      <c r="EA3538" s="336" t="s">
        <v>4542</v>
      </c>
      <c r="EB3538" s="336" t="s">
        <v>4565</v>
      </c>
      <c r="EC3538" s="339" t="s">
        <v>1427</v>
      </c>
      <c r="ED3538" s="339">
        <v>1</v>
      </c>
      <c r="EE3538" s="339">
        <v>0</v>
      </c>
      <c r="EF3538" s="339">
        <v>0</v>
      </c>
      <c r="EG3538" s="329" t="s">
        <v>4544</v>
      </c>
      <c r="EH3538" s="329"/>
      <c r="EI3538" s="329" t="s">
        <v>44</v>
      </c>
      <c r="EJ3538" s="17">
        <v>1680</v>
      </c>
      <c r="EK3538" s="17">
        <v>5880</v>
      </c>
      <c r="EL3538" s="17">
        <v>5</v>
      </c>
      <c r="EM3538" s="18" t="s">
        <v>33</v>
      </c>
      <c r="EN3538" s="330">
        <v>60</v>
      </c>
      <c r="EO3538" s="330">
        <v>110</v>
      </c>
      <c r="EP3538" s="330">
        <v>13.636363636363637</v>
      </c>
      <c r="EQ3538" s="330">
        <v>0</v>
      </c>
      <c r="ER3538" s="331">
        <v>1.5</v>
      </c>
      <c r="ES3538" s="332">
        <v>2961</v>
      </c>
      <c r="ET3538" s="333" t="s">
        <v>33</v>
      </c>
      <c r="EU3538" s="334" t="s">
        <v>5838</v>
      </c>
      <c r="EV3538" s="335" t="s">
        <v>67</v>
      </c>
      <c r="EW3538" s="336" t="s">
        <v>67</v>
      </c>
      <c r="EX3538" s="336" t="s">
        <v>67</v>
      </c>
      <c r="EY3538" s="84"/>
      <c r="EZ3538" s="337"/>
      <c r="FA3538" s="338"/>
      <c r="FB3538" s="12" t="s">
        <v>4537</v>
      </c>
      <c r="FC3538" s="13" t="s">
        <v>4538</v>
      </c>
      <c r="FD3538" s="13" t="s">
        <v>4539</v>
      </c>
      <c r="FE3538" s="12" t="s">
        <v>4540</v>
      </c>
      <c r="FF3538" s="336" t="s">
        <v>4541</v>
      </c>
      <c r="FG3538" s="336" t="s">
        <v>4542</v>
      </c>
      <c r="FH3538" s="336" t="s">
        <v>4565</v>
      </c>
      <c r="FI3538" s="339" t="s">
        <v>1427</v>
      </c>
      <c r="FJ3538" s="339">
        <v>1</v>
      </c>
      <c r="FK3538" s="339">
        <v>0</v>
      </c>
      <c r="FL3538" s="339">
        <v>0</v>
      </c>
      <c r="FM3538" s="329" t="s">
        <v>4544</v>
      </c>
      <c r="FN3538" s="329"/>
      <c r="FO3538" s="329" t="s">
        <v>44</v>
      </c>
      <c r="FP3538" s="17">
        <v>1680</v>
      </c>
      <c r="FQ3538" s="17">
        <v>5880</v>
      </c>
      <c r="FR3538" s="17">
        <v>5</v>
      </c>
      <c r="FS3538" s="18" t="s">
        <v>33</v>
      </c>
      <c r="FT3538" s="330">
        <v>60</v>
      </c>
      <c r="FU3538" s="330">
        <v>110</v>
      </c>
      <c r="FV3538" s="330">
        <v>13.636363636363637</v>
      </c>
      <c r="FW3538" s="330">
        <v>0</v>
      </c>
      <c r="FX3538" s="331">
        <v>1.5</v>
      </c>
      <c r="FY3538" s="332">
        <v>2961</v>
      </c>
      <c r="FZ3538" s="333" t="s">
        <v>33</v>
      </c>
      <c r="GA3538" s="334" t="s">
        <v>5838</v>
      </c>
      <c r="GB3538" s="335" t="s">
        <v>67</v>
      </c>
      <c r="GC3538" s="336" t="s">
        <v>67</v>
      </c>
      <c r="GD3538" s="336" t="s">
        <v>67</v>
      </c>
      <c r="GE3538" s="84"/>
      <c r="GF3538" s="337"/>
      <c r="GG3538" s="338"/>
      <c r="GH3538" s="12" t="s">
        <v>4537</v>
      </c>
      <c r="GI3538" s="13" t="s">
        <v>4538</v>
      </c>
      <c r="GJ3538" s="13" t="s">
        <v>4539</v>
      </c>
      <c r="GK3538" s="12" t="s">
        <v>4540</v>
      </c>
      <c r="GL3538" s="336" t="s">
        <v>4541</v>
      </c>
      <c r="GM3538" s="336" t="s">
        <v>4542</v>
      </c>
      <c r="GN3538" s="336" t="s">
        <v>4565</v>
      </c>
      <c r="GO3538" s="339" t="s">
        <v>1427</v>
      </c>
      <c r="GP3538" s="339">
        <v>1</v>
      </c>
      <c r="GQ3538" s="339">
        <v>0</v>
      </c>
      <c r="GR3538" s="339">
        <v>0</v>
      </c>
      <c r="GS3538" s="329" t="s">
        <v>4544</v>
      </c>
      <c r="GT3538" s="329"/>
      <c r="GU3538" s="329" t="s">
        <v>44</v>
      </c>
      <c r="GV3538" s="17">
        <v>1680</v>
      </c>
      <c r="GW3538" s="17">
        <v>5880</v>
      </c>
      <c r="GX3538" s="17">
        <v>5</v>
      </c>
      <c r="GY3538" s="18" t="s">
        <v>33</v>
      </c>
      <c r="GZ3538" s="330">
        <v>60</v>
      </c>
      <c r="HA3538" s="330">
        <v>110</v>
      </c>
      <c r="HB3538" s="330">
        <v>13.636363636363637</v>
      </c>
      <c r="HC3538" s="330">
        <v>0</v>
      </c>
      <c r="HD3538" s="331">
        <v>1.5</v>
      </c>
      <c r="HE3538" s="332">
        <v>2961</v>
      </c>
      <c r="HF3538" s="333" t="s">
        <v>33</v>
      </c>
      <c r="HG3538" s="334" t="s">
        <v>5838</v>
      </c>
      <c r="HH3538" s="335" t="s">
        <v>67</v>
      </c>
      <c r="HI3538" s="336" t="s">
        <v>67</v>
      </c>
      <c r="HJ3538" s="336" t="s">
        <v>67</v>
      </c>
      <c r="HK3538" s="84"/>
      <c r="HL3538" s="337"/>
      <c r="HM3538" s="338"/>
      <c r="HN3538" s="12" t="s">
        <v>4537</v>
      </c>
      <c r="HO3538" s="13" t="s">
        <v>4538</v>
      </c>
      <c r="HP3538" s="13" t="s">
        <v>4539</v>
      </c>
      <c r="HQ3538" s="12" t="s">
        <v>4540</v>
      </c>
      <c r="HR3538" s="336" t="s">
        <v>4541</v>
      </c>
      <c r="HS3538" s="336" t="s">
        <v>4542</v>
      </c>
      <c r="HT3538" s="336" t="s">
        <v>4565</v>
      </c>
      <c r="HU3538" s="339" t="s">
        <v>1427</v>
      </c>
      <c r="HV3538" s="339">
        <v>1</v>
      </c>
      <c r="HW3538" s="339">
        <v>0</v>
      </c>
      <c r="HX3538" s="339">
        <v>0</v>
      </c>
      <c r="HY3538" s="329" t="s">
        <v>4544</v>
      </c>
      <c r="HZ3538" s="329"/>
      <c r="IA3538" s="329" t="s">
        <v>44</v>
      </c>
      <c r="IB3538" s="17">
        <v>1680</v>
      </c>
      <c r="IC3538" s="17">
        <v>5880</v>
      </c>
      <c r="ID3538" s="17">
        <v>5</v>
      </c>
      <c r="IE3538" s="18" t="s">
        <v>33</v>
      </c>
      <c r="IF3538" s="330">
        <v>60</v>
      </c>
      <c r="IG3538" s="330">
        <v>110</v>
      </c>
      <c r="IH3538" s="330">
        <v>13.636363636363637</v>
      </c>
      <c r="II3538" s="330">
        <v>0</v>
      </c>
      <c r="IJ3538" s="331">
        <v>1.5</v>
      </c>
      <c r="IK3538" s="332">
        <v>2961</v>
      </c>
      <c r="IL3538" s="333" t="s">
        <v>33</v>
      </c>
      <c r="IM3538" s="334" t="s">
        <v>5838</v>
      </c>
      <c r="IN3538" s="335" t="s">
        <v>67</v>
      </c>
      <c r="IO3538" s="336" t="s">
        <v>67</v>
      </c>
      <c r="IP3538" s="336" t="s">
        <v>67</v>
      </c>
      <c r="IQ3538" s="84"/>
      <c r="IR3538" s="337"/>
      <c r="IS3538" s="338"/>
    </row>
    <row r="3539" spans="1:253" ht="16.5" customHeight="1">
      <c r="A3539" s="83" t="s">
        <v>7968</v>
      </c>
      <c r="B3539" s="13"/>
      <c r="C3539" s="189"/>
      <c r="D3539" s="83"/>
      <c r="E3539" s="14" t="s">
        <v>76</v>
      </c>
      <c r="F3539" s="14" t="s">
        <v>77</v>
      </c>
      <c r="G3539" s="14" t="s">
        <v>3671</v>
      </c>
      <c r="H3539" s="15">
        <v>2004</v>
      </c>
      <c r="I3539" s="15">
        <v>1</v>
      </c>
      <c r="J3539" s="15">
        <v>0</v>
      </c>
      <c r="K3539" s="15">
        <v>0</v>
      </c>
      <c r="L3539" s="16" t="s">
        <v>3652</v>
      </c>
      <c r="M3539" s="134" t="s">
        <v>3653</v>
      </c>
      <c r="N3539" s="16" t="s">
        <v>412</v>
      </c>
      <c r="O3539" s="17">
        <v>2628</v>
      </c>
      <c r="P3539" s="17">
        <f t="shared" si="27"/>
        <v>6132</v>
      </c>
      <c r="Q3539" s="17">
        <v>5</v>
      </c>
      <c r="R3539" s="133" t="s">
        <v>33</v>
      </c>
      <c r="S3539" s="19">
        <v>60</v>
      </c>
      <c r="T3539" s="19">
        <v>220</v>
      </c>
      <c r="U3539" s="19">
        <v>3.6363636363636362</v>
      </c>
      <c r="V3539" s="19">
        <v>0</v>
      </c>
      <c r="W3539" s="20">
        <v>0.8</v>
      </c>
      <c r="X3539" s="21">
        <v>2347.6800000000003</v>
      </c>
      <c r="Y3539" s="22" t="s">
        <v>33</v>
      </c>
      <c r="Z3539" s="86" t="s">
        <v>62</v>
      </c>
      <c r="AA3539" s="24"/>
      <c r="AB3539" s="14"/>
      <c r="AC3539" s="14"/>
      <c r="AD3539" s="25"/>
      <c r="AE3539" s="26"/>
      <c r="AF3539" s="27"/>
      <c r="AG3539" s="31"/>
      <c r="AH3539" s="32"/>
      <c r="AI3539" s="32"/>
      <c r="AJ3539" s="32"/>
      <c r="AK3539" s="32"/>
      <c r="AL3539" s="32"/>
      <c r="AM3539" s="32"/>
      <c r="AN3539" s="32"/>
      <c r="AO3539" s="32"/>
      <c r="AP3539" s="329"/>
      <c r="AQ3539" s="329" t="s">
        <v>44</v>
      </c>
      <c r="AR3539" s="17">
        <v>1680</v>
      </c>
      <c r="AS3539" s="17">
        <v>0</v>
      </c>
      <c r="AT3539" s="17">
        <v>0</v>
      </c>
      <c r="AU3539" s="18" t="s">
        <v>33</v>
      </c>
      <c r="AV3539" s="330">
        <v>60</v>
      </c>
      <c r="AW3539" s="330">
        <v>110</v>
      </c>
      <c r="AX3539" s="330">
        <v>1.8181818181818181</v>
      </c>
      <c r="AY3539" s="330">
        <v>0</v>
      </c>
      <c r="AZ3539" s="331">
        <v>0.2</v>
      </c>
      <c r="BA3539" s="332">
        <v>2688</v>
      </c>
      <c r="BB3539" s="333" t="s">
        <v>33</v>
      </c>
      <c r="BC3539" s="334" t="s">
        <v>5838</v>
      </c>
      <c r="BD3539" s="335" t="s">
        <v>67</v>
      </c>
      <c r="BE3539" s="336" t="s">
        <v>67</v>
      </c>
      <c r="BF3539" s="336" t="s">
        <v>67</v>
      </c>
      <c r="BG3539" s="84"/>
      <c r="BH3539" s="337"/>
      <c r="BI3539" s="338"/>
      <c r="BJ3539" s="12" t="s">
        <v>4537</v>
      </c>
      <c r="BK3539" s="13" t="s">
        <v>4538</v>
      </c>
      <c r="BL3539" s="13" t="s">
        <v>4539</v>
      </c>
      <c r="BM3539" s="12" t="s">
        <v>4540</v>
      </c>
      <c r="BN3539" s="336" t="s">
        <v>141</v>
      </c>
      <c r="BO3539" s="336" t="s">
        <v>67</v>
      </c>
      <c r="BP3539" s="336" t="s">
        <v>4566</v>
      </c>
      <c r="BQ3539" s="339" t="s">
        <v>4567</v>
      </c>
      <c r="BR3539" s="339">
        <v>8</v>
      </c>
      <c r="BS3539" s="339">
        <v>0</v>
      </c>
      <c r="BT3539" s="339">
        <v>0</v>
      </c>
      <c r="BU3539" s="329" t="s">
        <v>4544</v>
      </c>
      <c r="BV3539" s="329"/>
      <c r="BW3539" s="329" t="s">
        <v>44</v>
      </c>
      <c r="BX3539" s="17">
        <v>1680</v>
      </c>
      <c r="BY3539" s="17">
        <v>0</v>
      </c>
      <c r="BZ3539" s="17">
        <v>0</v>
      </c>
      <c r="CA3539" s="18" t="s">
        <v>33</v>
      </c>
      <c r="CB3539" s="330">
        <v>60</v>
      </c>
      <c r="CC3539" s="330">
        <v>110</v>
      </c>
      <c r="CD3539" s="330">
        <v>1.8181818181818181</v>
      </c>
      <c r="CE3539" s="330">
        <v>0</v>
      </c>
      <c r="CF3539" s="331">
        <v>0.2</v>
      </c>
      <c r="CG3539" s="332">
        <v>2688</v>
      </c>
      <c r="CH3539" s="333" t="s">
        <v>33</v>
      </c>
      <c r="CI3539" s="334" t="s">
        <v>5838</v>
      </c>
      <c r="CJ3539" s="335" t="s">
        <v>67</v>
      </c>
      <c r="CK3539" s="336" t="s">
        <v>67</v>
      </c>
      <c r="CL3539" s="336" t="s">
        <v>67</v>
      </c>
      <c r="CM3539" s="84"/>
      <c r="CN3539" s="337"/>
      <c r="CO3539" s="338"/>
      <c r="CP3539" s="12" t="s">
        <v>4537</v>
      </c>
      <c r="CQ3539" s="13" t="s">
        <v>4538</v>
      </c>
      <c r="CR3539" s="13" t="s">
        <v>4539</v>
      </c>
      <c r="CS3539" s="12" t="s">
        <v>4540</v>
      </c>
      <c r="CT3539" s="336" t="s">
        <v>141</v>
      </c>
      <c r="CU3539" s="336" t="s">
        <v>67</v>
      </c>
      <c r="CV3539" s="336" t="s">
        <v>4566</v>
      </c>
      <c r="CW3539" s="339" t="s">
        <v>4567</v>
      </c>
      <c r="CX3539" s="339">
        <v>8</v>
      </c>
      <c r="CY3539" s="339">
        <v>0</v>
      </c>
      <c r="CZ3539" s="339">
        <v>0</v>
      </c>
      <c r="DA3539" s="329" t="s">
        <v>4544</v>
      </c>
      <c r="DB3539" s="329"/>
      <c r="DC3539" s="329" t="s">
        <v>44</v>
      </c>
      <c r="DD3539" s="17">
        <v>1680</v>
      </c>
      <c r="DE3539" s="17">
        <v>0</v>
      </c>
      <c r="DF3539" s="17">
        <v>0</v>
      </c>
      <c r="DG3539" s="18" t="s">
        <v>33</v>
      </c>
      <c r="DH3539" s="330">
        <v>60</v>
      </c>
      <c r="DI3539" s="330">
        <v>110</v>
      </c>
      <c r="DJ3539" s="330">
        <v>1.8181818181818181</v>
      </c>
      <c r="DK3539" s="330">
        <v>0</v>
      </c>
      <c r="DL3539" s="331">
        <v>0.2</v>
      </c>
      <c r="DM3539" s="332">
        <v>2688</v>
      </c>
      <c r="DN3539" s="333" t="s">
        <v>33</v>
      </c>
      <c r="DO3539" s="334" t="s">
        <v>5838</v>
      </c>
      <c r="DP3539" s="335" t="s">
        <v>67</v>
      </c>
      <c r="DQ3539" s="336" t="s">
        <v>67</v>
      </c>
      <c r="DR3539" s="336" t="s">
        <v>67</v>
      </c>
      <c r="DS3539" s="84"/>
      <c r="DT3539" s="337"/>
      <c r="DU3539" s="338"/>
      <c r="DV3539" s="12" t="s">
        <v>4537</v>
      </c>
      <c r="DW3539" s="13" t="s">
        <v>4538</v>
      </c>
      <c r="DX3539" s="13" t="s">
        <v>4539</v>
      </c>
      <c r="DY3539" s="12" t="s">
        <v>4540</v>
      </c>
      <c r="DZ3539" s="336" t="s">
        <v>141</v>
      </c>
      <c r="EA3539" s="336" t="s">
        <v>67</v>
      </c>
      <c r="EB3539" s="336" t="s">
        <v>4566</v>
      </c>
      <c r="EC3539" s="339" t="s">
        <v>4567</v>
      </c>
      <c r="ED3539" s="339">
        <v>8</v>
      </c>
      <c r="EE3539" s="339">
        <v>0</v>
      </c>
      <c r="EF3539" s="339">
        <v>0</v>
      </c>
      <c r="EG3539" s="329" t="s">
        <v>4544</v>
      </c>
      <c r="EH3539" s="329"/>
      <c r="EI3539" s="329" t="s">
        <v>44</v>
      </c>
      <c r="EJ3539" s="17">
        <v>1680</v>
      </c>
      <c r="EK3539" s="17">
        <v>0</v>
      </c>
      <c r="EL3539" s="17">
        <v>0</v>
      </c>
      <c r="EM3539" s="18" t="s">
        <v>33</v>
      </c>
      <c r="EN3539" s="330">
        <v>60</v>
      </c>
      <c r="EO3539" s="330">
        <v>110</v>
      </c>
      <c r="EP3539" s="330">
        <v>1.8181818181818181</v>
      </c>
      <c r="EQ3539" s="330">
        <v>0</v>
      </c>
      <c r="ER3539" s="331">
        <v>0.2</v>
      </c>
      <c r="ES3539" s="332">
        <v>2688</v>
      </c>
      <c r="ET3539" s="333" t="s">
        <v>33</v>
      </c>
      <c r="EU3539" s="334" t="s">
        <v>5838</v>
      </c>
      <c r="EV3539" s="335" t="s">
        <v>67</v>
      </c>
      <c r="EW3539" s="336" t="s">
        <v>67</v>
      </c>
      <c r="EX3539" s="336" t="s">
        <v>67</v>
      </c>
      <c r="EY3539" s="84"/>
      <c r="EZ3539" s="337"/>
      <c r="FA3539" s="338"/>
      <c r="FB3539" s="12" t="s">
        <v>4537</v>
      </c>
      <c r="FC3539" s="13" t="s">
        <v>4538</v>
      </c>
      <c r="FD3539" s="13" t="s">
        <v>4539</v>
      </c>
      <c r="FE3539" s="12" t="s">
        <v>4540</v>
      </c>
      <c r="FF3539" s="336" t="s">
        <v>141</v>
      </c>
      <c r="FG3539" s="336" t="s">
        <v>67</v>
      </c>
      <c r="FH3539" s="336" t="s">
        <v>4566</v>
      </c>
      <c r="FI3539" s="339" t="s">
        <v>4567</v>
      </c>
      <c r="FJ3539" s="339">
        <v>8</v>
      </c>
      <c r="FK3539" s="339">
        <v>0</v>
      </c>
      <c r="FL3539" s="339">
        <v>0</v>
      </c>
      <c r="FM3539" s="329" t="s">
        <v>4544</v>
      </c>
      <c r="FN3539" s="329"/>
      <c r="FO3539" s="329" t="s">
        <v>44</v>
      </c>
      <c r="FP3539" s="17">
        <v>1680</v>
      </c>
      <c r="FQ3539" s="17">
        <v>0</v>
      </c>
      <c r="FR3539" s="17">
        <v>0</v>
      </c>
      <c r="FS3539" s="18" t="s">
        <v>33</v>
      </c>
      <c r="FT3539" s="330">
        <v>60</v>
      </c>
      <c r="FU3539" s="330">
        <v>110</v>
      </c>
      <c r="FV3539" s="330">
        <v>1.8181818181818181</v>
      </c>
      <c r="FW3539" s="330">
        <v>0</v>
      </c>
      <c r="FX3539" s="331">
        <v>0.2</v>
      </c>
      <c r="FY3539" s="332">
        <v>2688</v>
      </c>
      <c r="FZ3539" s="333" t="s">
        <v>33</v>
      </c>
      <c r="GA3539" s="334" t="s">
        <v>5838</v>
      </c>
      <c r="GB3539" s="335" t="s">
        <v>67</v>
      </c>
      <c r="GC3539" s="336" t="s">
        <v>67</v>
      </c>
      <c r="GD3539" s="336" t="s">
        <v>67</v>
      </c>
      <c r="GE3539" s="84"/>
      <c r="GF3539" s="337"/>
      <c r="GG3539" s="338"/>
      <c r="GH3539" s="12" t="s">
        <v>4537</v>
      </c>
      <c r="GI3539" s="13" t="s">
        <v>4538</v>
      </c>
      <c r="GJ3539" s="13" t="s">
        <v>4539</v>
      </c>
      <c r="GK3539" s="12" t="s">
        <v>4540</v>
      </c>
      <c r="GL3539" s="336" t="s">
        <v>141</v>
      </c>
      <c r="GM3539" s="336" t="s">
        <v>67</v>
      </c>
      <c r="GN3539" s="336" t="s">
        <v>4566</v>
      </c>
      <c r="GO3539" s="339" t="s">
        <v>4567</v>
      </c>
      <c r="GP3539" s="339">
        <v>8</v>
      </c>
      <c r="GQ3539" s="339">
        <v>0</v>
      </c>
      <c r="GR3539" s="339">
        <v>0</v>
      </c>
      <c r="GS3539" s="329" t="s">
        <v>4544</v>
      </c>
      <c r="GT3539" s="329"/>
      <c r="GU3539" s="329" t="s">
        <v>44</v>
      </c>
      <c r="GV3539" s="17">
        <v>1680</v>
      </c>
      <c r="GW3539" s="17">
        <v>0</v>
      </c>
      <c r="GX3539" s="17">
        <v>0</v>
      </c>
      <c r="GY3539" s="18" t="s">
        <v>33</v>
      </c>
      <c r="GZ3539" s="330">
        <v>60</v>
      </c>
      <c r="HA3539" s="330">
        <v>110</v>
      </c>
      <c r="HB3539" s="330">
        <v>1.8181818181818181</v>
      </c>
      <c r="HC3539" s="330">
        <v>0</v>
      </c>
      <c r="HD3539" s="331">
        <v>0.2</v>
      </c>
      <c r="HE3539" s="332">
        <v>2688</v>
      </c>
      <c r="HF3539" s="333" t="s">
        <v>33</v>
      </c>
      <c r="HG3539" s="334" t="s">
        <v>5838</v>
      </c>
      <c r="HH3539" s="335" t="s">
        <v>67</v>
      </c>
      <c r="HI3539" s="336" t="s">
        <v>67</v>
      </c>
      <c r="HJ3539" s="336" t="s">
        <v>67</v>
      </c>
      <c r="HK3539" s="84"/>
      <c r="HL3539" s="337"/>
      <c r="HM3539" s="338"/>
      <c r="HN3539" s="12" t="s">
        <v>4537</v>
      </c>
      <c r="HO3539" s="13" t="s">
        <v>4538</v>
      </c>
      <c r="HP3539" s="13" t="s">
        <v>4539</v>
      </c>
      <c r="HQ3539" s="12" t="s">
        <v>4540</v>
      </c>
      <c r="HR3539" s="336" t="s">
        <v>141</v>
      </c>
      <c r="HS3539" s="336" t="s">
        <v>67</v>
      </c>
      <c r="HT3539" s="336" t="s">
        <v>4566</v>
      </c>
      <c r="HU3539" s="339" t="s">
        <v>4567</v>
      </c>
      <c r="HV3539" s="339">
        <v>8</v>
      </c>
      <c r="HW3539" s="339">
        <v>0</v>
      </c>
      <c r="HX3539" s="339">
        <v>0</v>
      </c>
      <c r="HY3539" s="329" t="s">
        <v>4544</v>
      </c>
      <c r="HZ3539" s="329"/>
      <c r="IA3539" s="329" t="s">
        <v>44</v>
      </c>
      <c r="IB3539" s="17">
        <v>1680</v>
      </c>
      <c r="IC3539" s="17">
        <v>0</v>
      </c>
      <c r="ID3539" s="17">
        <v>0</v>
      </c>
      <c r="IE3539" s="18" t="s">
        <v>33</v>
      </c>
      <c r="IF3539" s="330">
        <v>60</v>
      </c>
      <c r="IG3539" s="330">
        <v>110</v>
      </c>
      <c r="IH3539" s="330">
        <v>1.8181818181818181</v>
      </c>
      <c r="II3539" s="330">
        <v>0</v>
      </c>
      <c r="IJ3539" s="331">
        <v>0.2</v>
      </c>
      <c r="IK3539" s="332">
        <v>2688</v>
      </c>
      <c r="IL3539" s="333" t="s">
        <v>33</v>
      </c>
      <c r="IM3539" s="334" t="s">
        <v>5838</v>
      </c>
      <c r="IN3539" s="335" t="s">
        <v>67</v>
      </c>
      <c r="IO3539" s="336" t="s">
        <v>67</v>
      </c>
      <c r="IP3539" s="336" t="s">
        <v>67</v>
      </c>
      <c r="IQ3539" s="84"/>
      <c r="IR3539" s="337"/>
      <c r="IS3539" s="338"/>
    </row>
    <row r="3540" spans="1:253" ht="16.5" customHeight="1">
      <c r="A3540" s="83" t="s">
        <v>7968</v>
      </c>
      <c r="B3540" s="13"/>
      <c r="C3540" s="189"/>
      <c r="D3540" s="83"/>
      <c r="E3540" s="14" t="s">
        <v>76</v>
      </c>
      <c r="F3540" s="14" t="s">
        <v>77</v>
      </c>
      <c r="G3540" s="14" t="s">
        <v>3672</v>
      </c>
      <c r="H3540" s="15">
        <v>2011</v>
      </c>
      <c r="I3540" s="15">
        <v>1</v>
      </c>
      <c r="J3540" s="15">
        <v>0</v>
      </c>
      <c r="K3540" s="15">
        <v>0</v>
      </c>
      <c r="L3540" s="16" t="s">
        <v>3673</v>
      </c>
      <c r="M3540" s="134"/>
      <c r="N3540" s="16" t="s">
        <v>41</v>
      </c>
      <c r="O3540" s="17">
        <v>2628</v>
      </c>
      <c r="P3540" s="17">
        <f t="shared" si="27"/>
        <v>6132</v>
      </c>
      <c r="Q3540" s="17">
        <v>5</v>
      </c>
      <c r="R3540" s="133" t="s">
        <v>33</v>
      </c>
      <c r="S3540" s="19">
        <v>60</v>
      </c>
      <c r="T3540" s="19">
        <v>220</v>
      </c>
      <c r="U3540" s="19">
        <v>3.6363636363636362</v>
      </c>
      <c r="V3540" s="19">
        <v>0</v>
      </c>
      <c r="W3540" s="20">
        <v>0.8</v>
      </c>
      <c r="X3540" s="21">
        <v>2347.6800000000003</v>
      </c>
      <c r="Y3540" s="22" t="s">
        <v>33</v>
      </c>
      <c r="Z3540" s="86" t="s">
        <v>62</v>
      </c>
      <c r="AA3540" s="24"/>
      <c r="AB3540" s="14"/>
      <c r="AC3540" s="14"/>
      <c r="AD3540" s="25"/>
      <c r="AE3540" s="26"/>
      <c r="AF3540" s="27"/>
      <c r="AG3540" s="31"/>
      <c r="AH3540" s="32"/>
      <c r="AI3540" s="32"/>
      <c r="AJ3540" s="32"/>
      <c r="AK3540" s="32"/>
      <c r="AL3540" s="32"/>
      <c r="AM3540" s="32"/>
      <c r="AN3540" s="32"/>
      <c r="AO3540" s="32"/>
      <c r="AP3540" s="329"/>
      <c r="AQ3540" s="329" t="s">
        <v>44</v>
      </c>
      <c r="AR3540" s="17">
        <v>1680</v>
      </c>
      <c r="AS3540" s="17">
        <v>0</v>
      </c>
      <c r="AT3540" s="17">
        <v>0</v>
      </c>
      <c r="AU3540" s="18" t="s">
        <v>33</v>
      </c>
      <c r="AV3540" s="330">
        <v>60</v>
      </c>
      <c r="AW3540" s="330">
        <v>110</v>
      </c>
      <c r="AX3540" s="330">
        <v>1.8181818181818181</v>
      </c>
      <c r="AY3540" s="330">
        <v>0</v>
      </c>
      <c r="AZ3540" s="331">
        <v>0.2</v>
      </c>
      <c r="BA3540" s="332">
        <v>2688</v>
      </c>
      <c r="BB3540" s="333" t="s">
        <v>33</v>
      </c>
      <c r="BC3540" s="334" t="s">
        <v>5838</v>
      </c>
      <c r="BD3540" s="335" t="s">
        <v>67</v>
      </c>
      <c r="BE3540" s="336" t="s">
        <v>67</v>
      </c>
      <c r="BF3540" s="336" t="s">
        <v>67</v>
      </c>
      <c r="BG3540" s="84"/>
      <c r="BH3540" s="337"/>
      <c r="BI3540" s="338"/>
      <c r="BJ3540" s="12" t="s">
        <v>4537</v>
      </c>
      <c r="BK3540" s="13" t="s">
        <v>4538</v>
      </c>
      <c r="BL3540" s="13" t="s">
        <v>4539</v>
      </c>
      <c r="BM3540" s="12" t="s">
        <v>4540</v>
      </c>
      <c r="BN3540" s="336" t="s">
        <v>141</v>
      </c>
      <c r="BO3540" s="336" t="s">
        <v>67</v>
      </c>
      <c r="BP3540" s="336" t="s">
        <v>4566</v>
      </c>
      <c r="BQ3540" s="339" t="s">
        <v>4567</v>
      </c>
      <c r="BR3540" s="339">
        <v>8</v>
      </c>
      <c r="BS3540" s="339">
        <v>0</v>
      </c>
      <c r="BT3540" s="339">
        <v>0</v>
      </c>
      <c r="BU3540" s="329" t="s">
        <v>4544</v>
      </c>
      <c r="BV3540" s="329"/>
      <c r="BW3540" s="329" t="s">
        <v>44</v>
      </c>
      <c r="BX3540" s="17">
        <v>1680</v>
      </c>
      <c r="BY3540" s="17">
        <v>0</v>
      </c>
      <c r="BZ3540" s="17">
        <v>0</v>
      </c>
      <c r="CA3540" s="18" t="s">
        <v>33</v>
      </c>
      <c r="CB3540" s="330">
        <v>60</v>
      </c>
      <c r="CC3540" s="330">
        <v>110</v>
      </c>
      <c r="CD3540" s="330">
        <v>1.8181818181818181</v>
      </c>
      <c r="CE3540" s="330">
        <v>0</v>
      </c>
      <c r="CF3540" s="331">
        <v>0.2</v>
      </c>
      <c r="CG3540" s="332">
        <v>2688</v>
      </c>
      <c r="CH3540" s="333" t="s">
        <v>33</v>
      </c>
      <c r="CI3540" s="334" t="s">
        <v>5838</v>
      </c>
      <c r="CJ3540" s="335" t="s">
        <v>67</v>
      </c>
      <c r="CK3540" s="336" t="s">
        <v>67</v>
      </c>
      <c r="CL3540" s="336" t="s">
        <v>67</v>
      </c>
      <c r="CM3540" s="84"/>
      <c r="CN3540" s="337"/>
      <c r="CO3540" s="338"/>
      <c r="CP3540" s="12" t="s">
        <v>4537</v>
      </c>
      <c r="CQ3540" s="13" t="s">
        <v>4538</v>
      </c>
      <c r="CR3540" s="13" t="s">
        <v>4539</v>
      </c>
      <c r="CS3540" s="12" t="s">
        <v>4540</v>
      </c>
      <c r="CT3540" s="336" t="s">
        <v>141</v>
      </c>
      <c r="CU3540" s="336" t="s">
        <v>67</v>
      </c>
      <c r="CV3540" s="336" t="s">
        <v>4566</v>
      </c>
      <c r="CW3540" s="339" t="s">
        <v>4567</v>
      </c>
      <c r="CX3540" s="339">
        <v>8</v>
      </c>
      <c r="CY3540" s="339">
        <v>0</v>
      </c>
      <c r="CZ3540" s="339">
        <v>0</v>
      </c>
      <c r="DA3540" s="329" t="s">
        <v>4544</v>
      </c>
      <c r="DB3540" s="329"/>
      <c r="DC3540" s="329" t="s">
        <v>44</v>
      </c>
      <c r="DD3540" s="17">
        <v>1680</v>
      </c>
      <c r="DE3540" s="17">
        <v>0</v>
      </c>
      <c r="DF3540" s="17">
        <v>0</v>
      </c>
      <c r="DG3540" s="18" t="s">
        <v>33</v>
      </c>
      <c r="DH3540" s="330">
        <v>60</v>
      </c>
      <c r="DI3540" s="330">
        <v>110</v>
      </c>
      <c r="DJ3540" s="330">
        <v>1.8181818181818181</v>
      </c>
      <c r="DK3540" s="330">
        <v>0</v>
      </c>
      <c r="DL3540" s="331">
        <v>0.2</v>
      </c>
      <c r="DM3540" s="332">
        <v>2688</v>
      </c>
      <c r="DN3540" s="333" t="s">
        <v>33</v>
      </c>
      <c r="DO3540" s="334" t="s">
        <v>5838</v>
      </c>
      <c r="DP3540" s="335" t="s">
        <v>67</v>
      </c>
      <c r="DQ3540" s="336" t="s">
        <v>67</v>
      </c>
      <c r="DR3540" s="336" t="s">
        <v>67</v>
      </c>
      <c r="DS3540" s="84"/>
      <c r="DT3540" s="337"/>
      <c r="DU3540" s="338"/>
      <c r="DV3540" s="12" t="s">
        <v>4537</v>
      </c>
      <c r="DW3540" s="13" t="s">
        <v>4538</v>
      </c>
      <c r="DX3540" s="13" t="s">
        <v>4539</v>
      </c>
      <c r="DY3540" s="12" t="s">
        <v>4540</v>
      </c>
      <c r="DZ3540" s="336" t="s">
        <v>141</v>
      </c>
      <c r="EA3540" s="336" t="s">
        <v>67</v>
      </c>
      <c r="EB3540" s="336" t="s">
        <v>4566</v>
      </c>
      <c r="EC3540" s="339" t="s">
        <v>4567</v>
      </c>
      <c r="ED3540" s="339">
        <v>8</v>
      </c>
      <c r="EE3540" s="339">
        <v>0</v>
      </c>
      <c r="EF3540" s="339">
        <v>0</v>
      </c>
      <c r="EG3540" s="329" t="s">
        <v>4544</v>
      </c>
      <c r="EH3540" s="329"/>
      <c r="EI3540" s="329" t="s">
        <v>44</v>
      </c>
      <c r="EJ3540" s="17">
        <v>1680</v>
      </c>
      <c r="EK3540" s="17">
        <v>0</v>
      </c>
      <c r="EL3540" s="17">
        <v>0</v>
      </c>
      <c r="EM3540" s="18" t="s">
        <v>33</v>
      </c>
      <c r="EN3540" s="330">
        <v>60</v>
      </c>
      <c r="EO3540" s="330">
        <v>110</v>
      </c>
      <c r="EP3540" s="330">
        <v>1.8181818181818181</v>
      </c>
      <c r="EQ3540" s="330">
        <v>0</v>
      </c>
      <c r="ER3540" s="331">
        <v>0.2</v>
      </c>
      <c r="ES3540" s="332">
        <v>2688</v>
      </c>
      <c r="ET3540" s="333" t="s">
        <v>33</v>
      </c>
      <c r="EU3540" s="334" t="s">
        <v>5838</v>
      </c>
      <c r="EV3540" s="335" t="s">
        <v>67</v>
      </c>
      <c r="EW3540" s="336" t="s">
        <v>67</v>
      </c>
      <c r="EX3540" s="336" t="s">
        <v>67</v>
      </c>
      <c r="EY3540" s="84"/>
      <c r="EZ3540" s="337"/>
      <c r="FA3540" s="338"/>
      <c r="FB3540" s="12" t="s">
        <v>4537</v>
      </c>
      <c r="FC3540" s="13" t="s">
        <v>4538</v>
      </c>
      <c r="FD3540" s="13" t="s">
        <v>4539</v>
      </c>
      <c r="FE3540" s="12" t="s">
        <v>4540</v>
      </c>
      <c r="FF3540" s="336" t="s">
        <v>141</v>
      </c>
      <c r="FG3540" s="336" t="s">
        <v>67</v>
      </c>
      <c r="FH3540" s="336" t="s">
        <v>4566</v>
      </c>
      <c r="FI3540" s="339" t="s">
        <v>4567</v>
      </c>
      <c r="FJ3540" s="339">
        <v>8</v>
      </c>
      <c r="FK3540" s="339">
        <v>0</v>
      </c>
      <c r="FL3540" s="339">
        <v>0</v>
      </c>
      <c r="FM3540" s="329" t="s">
        <v>4544</v>
      </c>
      <c r="FN3540" s="329"/>
      <c r="FO3540" s="329" t="s">
        <v>44</v>
      </c>
      <c r="FP3540" s="17">
        <v>1680</v>
      </c>
      <c r="FQ3540" s="17">
        <v>0</v>
      </c>
      <c r="FR3540" s="17">
        <v>0</v>
      </c>
      <c r="FS3540" s="18" t="s">
        <v>33</v>
      </c>
      <c r="FT3540" s="330">
        <v>60</v>
      </c>
      <c r="FU3540" s="330">
        <v>110</v>
      </c>
      <c r="FV3540" s="330">
        <v>1.8181818181818181</v>
      </c>
      <c r="FW3540" s="330">
        <v>0</v>
      </c>
      <c r="FX3540" s="331">
        <v>0.2</v>
      </c>
      <c r="FY3540" s="332">
        <v>2688</v>
      </c>
      <c r="FZ3540" s="333" t="s">
        <v>33</v>
      </c>
      <c r="GA3540" s="334" t="s">
        <v>5838</v>
      </c>
      <c r="GB3540" s="335" t="s">
        <v>67</v>
      </c>
      <c r="GC3540" s="336" t="s">
        <v>67</v>
      </c>
      <c r="GD3540" s="336" t="s">
        <v>67</v>
      </c>
      <c r="GE3540" s="84"/>
      <c r="GF3540" s="337"/>
      <c r="GG3540" s="338"/>
      <c r="GH3540" s="12" t="s">
        <v>4537</v>
      </c>
      <c r="GI3540" s="13" t="s">
        <v>4538</v>
      </c>
      <c r="GJ3540" s="13" t="s">
        <v>4539</v>
      </c>
      <c r="GK3540" s="12" t="s">
        <v>4540</v>
      </c>
      <c r="GL3540" s="336" t="s">
        <v>141</v>
      </c>
      <c r="GM3540" s="336" t="s">
        <v>67</v>
      </c>
      <c r="GN3540" s="336" t="s">
        <v>4566</v>
      </c>
      <c r="GO3540" s="339" t="s">
        <v>4567</v>
      </c>
      <c r="GP3540" s="339">
        <v>8</v>
      </c>
      <c r="GQ3540" s="339">
        <v>0</v>
      </c>
      <c r="GR3540" s="339">
        <v>0</v>
      </c>
      <c r="GS3540" s="329" t="s">
        <v>4544</v>
      </c>
      <c r="GT3540" s="329"/>
      <c r="GU3540" s="329" t="s">
        <v>44</v>
      </c>
      <c r="GV3540" s="17">
        <v>1680</v>
      </c>
      <c r="GW3540" s="17">
        <v>0</v>
      </c>
      <c r="GX3540" s="17">
        <v>0</v>
      </c>
      <c r="GY3540" s="18" t="s">
        <v>33</v>
      </c>
      <c r="GZ3540" s="330">
        <v>60</v>
      </c>
      <c r="HA3540" s="330">
        <v>110</v>
      </c>
      <c r="HB3540" s="330">
        <v>1.8181818181818181</v>
      </c>
      <c r="HC3540" s="330">
        <v>0</v>
      </c>
      <c r="HD3540" s="331">
        <v>0.2</v>
      </c>
      <c r="HE3540" s="332">
        <v>2688</v>
      </c>
      <c r="HF3540" s="333" t="s">
        <v>33</v>
      </c>
      <c r="HG3540" s="334" t="s">
        <v>5838</v>
      </c>
      <c r="HH3540" s="335" t="s">
        <v>67</v>
      </c>
      <c r="HI3540" s="336" t="s">
        <v>67</v>
      </c>
      <c r="HJ3540" s="336" t="s">
        <v>67</v>
      </c>
      <c r="HK3540" s="84"/>
      <c r="HL3540" s="337"/>
      <c r="HM3540" s="338"/>
      <c r="HN3540" s="12" t="s">
        <v>4537</v>
      </c>
      <c r="HO3540" s="13" t="s">
        <v>4538</v>
      </c>
      <c r="HP3540" s="13" t="s">
        <v>4539</v>
      </c>
      <c r="HQ3540" s="12" t="s">
        <v>4540</v>
      </c>
      <c r="HR3540" s="336" t="s">
        <v>141</v>
      </c>
      <c r="HS3540" s="336" t="s">
        <v>67</v>
      </c>
      <c r="HT3540" s="336" t="s">
        <v>4566</v>
      </c>
      <c r="HU3540" s="339" t="s">
        <v>4567</v>
      </c>
      <c r="HV3540" s="339">
        <v>8</v>
      </c>
      <c r="HW3540" s="339">
        <v>0</v>
      </c>
      <c r="HX3540" s="339">
        <v>0</v>
      </c>
      <c r="HY3540" s="329" t="s">
        <v>4544</v>
      </c>
      <c r="HZ3540" s="329"/>
      <c r="IA3540" s="329" t="s">
        <v>44</v>
      </c>
      <c r="IB3540" s="17">
        <v>1680</v>
      </c>
      <c r="IC3540" s="17">
        <v>0</v>
      </c>
      <c r="ID3540" s="17">
        <v>0</v>
      </c>
      <c r="IE3540" s="18" t="s">
        <v>33</v>
      </c>
      <c r="IF3540" s="330">
        <v>60</v>
      </c>
      <c r="IG3540" s="330">
        <v>110</v>
      </c>
      <c r="IH3540" s="330">
        <v>1.8181818181818181</v>
      </c>
      <c r="II3540" s="330">
        <v>0</v>
      </c>
      <c r="IJ3540" s="331">
        <v>0.2</v>
      </c>
      <c r="IK3540" s="332">
        <v>2688</v>
      </c>
      <c r="IL3540" s="333" t="s">
        <v>33</v>
      </c>
      <c r="IM3540" s="334" t="s">
        <v>5838</v>
      </c>
      <c r="IN3540" s="335" t="s">
        <v>67</v>
      </c>
      <c r="IO3540" s="336" t="s">
        <v>67</v>
      </c>
      <c r="IP3540" s="336" t="s">
        <v>67</v>
      </c>
      <c r="IQ3540" s="84"/>
      <c r="IR3540" s="337"/>
      <c r="IS3540" s="338"/>
    </row>
    <row r="3541" spans="1:253" ht="16.5" customHeight="1">
      <c r="A3541" s="83" t="s">
        <v>7968</v>
      </c>
      <c r="B3541" s="13"/>
      <c r="C3541" s="189"/>
      <c r="D3541" s="83"/>
      <c r="E3541" s="14" t="s">
        <v>3649</v>
      </c>
      <c r="F3541" s="14" t="s">
        <v>63</v>
      </c>
      <c r="G3541" s="14" t="s">
        <v>3658</v>
      </c>
      <c r="H3541" s="15">
        <v>2017</v>
      </c>
      <c r="I3541" s="15">
        <v>2</v>
      </c>
      <c r="J3541" s="15">
        <v>0</v>
      </c>
      <c r="K3541" s="15">
        <v>0</v>
      </c>
      <c r="L3541" s="16" t="s">
        <v>3659</v>
      </c>
      <c r="M3541" s="134" t="s">
        <v>3657</v>
      </c>
      <c r="N3541" s="16" t="s">
        <v>412</v>
      </c>
      <c r="O3541" s="17">
        <v>936</v>
      </c>
      <c r="P3541" s="17">
        <f t="shared" si="27"/>
        <v>7824</v>
      </c>
      <c r="Q3541" s="17">
        <v>5</v>
      </c>
      <c r="R3541" s="133" t="s">
        <v>33</v>
      </c>
      <c r="S3541" s="19">
        <v>60</v>
      </c>
      <c r="T3541" s="19">
        <v>220</v>
      </c>
      <c r="U3541" s="19">
        <v>16.272727272727273</v>
      </c>
      <c r="V3541" s="19">
        <v>0</v>
      </c>
      <c r="W3541" s="20">
        <v>3.58</v>
      </c>
      <c r="X3541" s="21">
        <v>4751.3760000000002</v>
      </c>
      <c r="Y3541" s="22" t="s">
        <v>33</v>
      </c>
      <c r="Z3541" s="86" t="s">
        <v>62</v>
      </c>
      <c r="AA3541" s="24"/>
      <c r="AB3541" s="14"/>
      <c r="AC3541" s="14"/>
      <c r="AD3541" s="25"/>
      <c r="AE3541" s="26"/>
      <c r="AF3541" s="27"/>
      <c r="AG3541" s="31"/>
      <c r="AH3541" s="32"/>
      <c r="AI3541" s="32"/>
      <c r="AJ3541" s="32"/>
      <c r="AK3541" s="32"/>
      <c r="AL3541" s="32"/>
      <c r="AM3541" s="32"/>
      <c r="AN3541" s="32"/>
      <c r="AO3541" s="32"/>
      <c r="AP3541" s="329"/>
      <c r="AQ3541" s="329" t="s">
        <v>868</v>
      </c>
      <c r="AR3541" s="17">
        <v>2880</v>
      </c>
      <c r="AS3541" s="17">
        <v>0</v>
      </c>
      <c r="AT3541" s="17">
        <v>0</v>
      </c>
      <c r="AU3541" s="18" t="s">
        <v>33</v>
      </c>
      <c r="AV3541" s="330">
        <v>60</v>
      </c>
      <c r="AW3541" s="330">
        <v>110</v>
      </c>
      <c r="AX3541" s="330">
        <v>0.36363636363636365</v>
      </c>
      <c r="AY3541" s="330">
        <v>0</v>
      </c>
      <c r="AZ3541" s="331">
        <v>0.04</v>
      </c>
      <c r="BA3541" s="332">
        <v>2304</v>
      </c>
      <c r="BB3541" s="333" t="s">
        <v>33</v>
      </c>
      <c r="BC3541" s="334" t="s">
        <v>5838</v>
      </c>
      <c r="BD3541" s="335" t="s">
        <v>67</v>
      </c>
      <c r="BE3541" s="336" t="s">
        <v>67</v>
      </c>
      <c r="BF3541" s="336" t="s">
        <v>67</v>
      </c>
      <c r="BG3541" s="84"/>
      <c r="BH3541" s="337"/>
      <c r="BI3541" s="338"/>
      <c r="BJ3541" s="12" t="s">
        <v>4537</v>
      </c>
      <c r="BK3541" s="13" t="s">
        <v>4538</v>
      </c>
      <c r="BL3541" s="13" t="s">
        <v>4539</v>
      </c>
      <c r="BM3541" s="12" t="s">
        <v>4540</v>
      </c>
      <c r="BN3541" s="336" t="s">
        <v>4545</v>
      </c>
      <c r="BO3541" s="336" t="s">
        <v>4569</v>
      </c>
      <c r="BP3541" s="336" t="s">
        <v>4570</v>
      </c>
      <c r="BQ3541" s="339">
        <v>2019</v>
      </c>
      <c r="BR3541" s="339">
        <v>20</v>
      </c>
      <c r="BS3541" s="339">
        <v>0</v>
      </c>
      <c r="BT3541" s="339">
        <v>0</v>
      </c>
      <c r="BU3541" s="329" t="s">
        <v>4547</v>
      </c>
      <c r="BV3541" s="329"/>
      <c r="BW3541" s="329" t="s">
        <v>868</v>
      </c>
      <c r="BX3541" s="17">
        <v>2880</v>
      </c>
      <c r="BY3541" s="17">
        <v>0</v>
      </c>
      <c r="BZ3541" s="17">
        <v>0</v>
      </c>
      <c r="CA3541" s="18" t="s">
        <v>33</v>
      </c>
      <c r="CB3541" s="330">
        <v>60</v>
      </c>
      <c r="CC3541" s="330">
        <v>110</v>
      </c>
      <c r="CD3541" s="330">
        <v>0.36363636363636365</v>
      </c>
      <c r="CE3541" s="330">
        <v>0</v>
      </c>
      <c r="CF3541" s="331">
        <v>0.04</v>
      </c>
      <c r="CG3541" s="332">
        <v>2304</v>
      </c>
      <c r="CH3541" s="333" t="s">
        <v>33</v>
      </c>
      <c r="CI3541" s="334" t="s">
        <v>5838</v>
      </c>
      <c r="CJ3541" s="335" t="s">
        <v>67</v>
      </c>
      <c r="CK3541" s="336" t="s">
        <v>67</v>
      </c>
      <c r="CL3541" s="336" t="s">
        <v>67</v>
      </c>
      <c r="CM3541" s="84"/>
      <c r="CN3541" s="337"/>
      <c r="CO3541" s="338"/>
      <c r="CP3541" s="12" t="s">
        <v>4537</v>
      </c>
      <c r="CQ3541" s="13" t="s">
        <v>4538</v>
      </c>
      <c r="CR3541" s="13" t="s">
        <v>4539</v>
      </c>
      <c r="CS3541" s="12" t="s">
        <v>4540</v>
      </c>
      <c r="CT3541" s="336" t="s">
        <v>4545</v>
      </c>
      <c r="CU3541" s="336" t="s">
        <v>4569</v>
      </c>
      <c r="CV3541" s="336" t="s">
        <v>4570</v>
      </c>
      <c r="CW3541" s="339">
        <v>2019</v>
      </c>
      <c r="CX3541" s="339">
        <v>20</v>
      </c>
      <c r="CY3541" s="339">
        <v>0</v>
      </c>
      <c r="CZ3541" s="339">
        <v>0</v>
      </c>
      <c r="DA3541" s="329" t="s">
        <v>4547</v>
      </c>
      <c r="DB3541" s="329"/>
      <c r="DC3541" s="329" t="s">
        <v>868</v>
      </c>
      <c r="DD3541" s="17">
        <v>2880</v>
      </c>
      <c r="DE3541" s="17">
        <v>0</v>
      </c>
      <c r="DF3541" s="17">
        <v>0</v>
      </c>
      <c r="DG3541" s="18" t="s">
        <v>33</v>
      </c>
      <c r="DH3541" s="330">
        <v>60</v>
      </c>
      <c r="DI3541" s="330">
        <v>110</v>
      </c>
      <c r="DJ3541" s="330">
        <v>0.36363636363636365</v>
      </c>
      <c r="DK3541" s="330">
        <v>0</v>
      </c>
      <c r="DL3541" s="331">
        <v>0.04</v>
      </c>
      <c r="DM3541" s="332">
        <v>2304</v>
      </c>
      <c r="DN3541" s="333" t="s">
        <v>33</v>
      </c>
      <c r="DO3541" s="334" t="s">
        <v>5838</v>
      </c>
      <c r="DP3541" s="335" t="s">
        <v>67</v>
      </c>
      <c r="DQ3541" s="336" t="s">
        <v>67</v>
      </c>
      <c r="DR3541" s="336" t="s">
        <v>67</v>
      </c>
      <c r="DS3541" s="84"/>
      <c r="DT3541" s="337"/>
      <c r="DU3541" s="338"/>
      <c r="DV3541" s="12" t="s">
        <v>4537</v>
      </c>
      <c r="DW3541" s="13" t="s">
        <v>4538</v>
      </c>
      <c r="DX3541" s="13" t="s">
        <v>4539</v>
      </c>
      <c r="DY3541" s="12" t="s">
        <v>4540</v>
      </c>
      <c r="DZ3541" s="336" t="s">
        <v>4545</v>
      </c>
      <c r="EA3541" s="336" t="s">
        <v>4569</v>
      </c>
      <c r="EB3541" s="336" t="s">
        <v>4570</v>
      </c>
      <c r="EC3541" s="339">
        <v>2019</v>
      </c>
      <c r="ED3541" s="339">
        <v>20</v>
      </c>
      <c r="EE3541" s="339">
        <v>0</v>
      </c>
      <c r="EF3541" s="339">
        <v>0</v>
      </c>
      <c r="EG3541" s="329" t="s">
        <v>4547</v>
      </c>
      <c r="EH3541" s="329"/>
      <c r="EI3541" s="329" t="s">
        <v>868</v>
      </c>
      <c r="EJ3541" s="17">
        <v>2880</v>
      </c>
      <c r="EK3541" s="17">
        <v>0</v>
      </c>
      <c r="EL3541" s="17">
        <v>0</v>
      </c>
      <c r="EM3541" s="18" t="s">
        <v>33</v>
      </c>
      <c r="EN3541" s="330">
        <v>60</v>
      </c>
      <c r="EO3541" s="330">
        <v>110</v>
      </c>
      <c r="EP3541" s="330">
        <v>0.36363636363636365</v>
      </c>
      <c r="EQ3541" s="330">
        <v>0</v>
      </c>
      <c r="ER3541" s="331">
        <v>0.04</v>
      </c>
      <c r="ES3541" s="332">
        <v>2304</v>
      </c>
      <c r="ET3541" s="333" t="s">
        <v>33</v>
      </c>
      <c r="EU3541" s="334" t="s">
        <v>5838</v>
      </c>
      <c r="EV3541" s="335" t="s">
        <v>67</v>
      </c>
      <c r="EW3541" s="336" t="s">
        <v>67</v>
      </c>
      <c r="EX3541" s="336" t="s">
        <v>67</v>
      </c>
      <c r="EY3541" s="84"/>
      <c r="EZ3541" s="337"/>
      <c r="FA3541" s="338"/>
      <c r="FB3541" s="12" t="s">
        <v>4537</v>
      </c>
      <c r="FC3541" s="13" t="s">
        <v>4538</v>
      </c>
      <c r="FD3541" s="13" t="s">
        <v>4539</v>
      </c>
      <c r="FE3541" s="12" t="s">
        <v>4540</v>
      </c>
      <c r="FF3541" s="336" t="s">
        <v>4545</v>
      </c>
      <c r="FG3541" s="336" t="s">
        <v>4569</v>
      </c>
      <c r="FH3541" s="336" t="s">
        <v>4570</v>
      </c>
      <c r="FI3541" s="339">
        <v>2019</v>
      </c>
      <c r="FJ3541" s="339">
        <v>20</v>
      </c>
      <c r="FK3541" s="339">
        <v>0</v>
      </c>
      <c r="FL3541" s="339">
        <v>0</v>
      </c>
      <c r="FM3541" s="329" t="s">
        <v>4547</v>
      </c>
      <c r="FN3541" s="329"/>
      <c r="FO3541" s="329" t="s">
        <v>868</v>
      </c>
      <c r="FP3541" s="17">
        <v>2880</v>
      </c>
      <c r="FQ3541" s="17">
        <v>0</v>
      </c>
      <c r="FR3541" s="17">
        <v>0</v>
      </c>
      <c r="FS3541" s="18" t="s">
        <v>33</v>
      </c>
      <c r="FT3541" s="330">
        <v>60</v>
      </c>
      <c r="FU3541" s="330">
        <v>110</v>
      </c>
      <c r="FV3541" s="330">
        <v>0.36363636363636365</v>
      </c>
      <c r="FW3541" s="330">
        <v>0</v>
      </c>
      <c r="FX3541" s="331">
        <v>0.04</v>
      </c>
      <c r="FY3541" s="332">
        <v>2304</v>
      </c>
      <c r="FZ3541" s="333" t="s">
        <v>33</v>
      </c>
      <c r="GA3541" s="334" t="s">
        <v>5838</v>
      </c>
      <c r="GB3541" s="335" t="s">
        <v>67</v>
      </c>
      <c r="GC3541" s="336" t="s">
        <v>67</v>
      </c>
      <c r="GD3541" s="336" t="s">
        <v>67</v>
      </c>
      <c r="GE3541" s="84"/>
      <c r="GF3541" s="337"/>
      <c r="GG3541" s="338"/>
      <c r="GH3541" s="12" t="s">
        <v>4537</v>
      </c>
      <c r="GI3541" s="13" t="s">
        <v>4538</v>
      </c>
      <c r="GJ3541" s="13" t="s">
        <v>4539</v>
      </c>
      <c r="GK3541" s="12" t="s">
        <v>4540</v>
      </c>
      <c r="GL3541" s="336" t="s">
        <v>4545</v>
      </c>
      <c r="GM3541" s="336" t="s">
        <v>4569</v>
      </c>
      <c r="GN3541" s="336" t="s">
        <v>4570</v>
      </c>
      <c r="GO3541" s="339">
        <v>2019</v>
      </c>
      <c r="GP3541" s="339">
        <v>20</v>
      </c>
      <c r="GQ3541" s="339">
        <v>0</v>
      </c>
      <c r="GR3541" s="339">
        <v>0</v>
      </c>
      <c r="GS3541" s="329" t="s">
        <v>4547</v>
      </c>
      <c r="GT3541" s="329"/>
      <c r="GU3541" s="329" t="s">
        <v>868</v>
      </c>
      <c r="GV3541" s="17">
        <v>2880</v>
      </c>
      <c r="GW3541" s="17">
        <v>0</v>
      </c>
      <c r="GX3541" s="17">
        <v>0</v>
      </c>
      <c r="GY3541" s="18" t="s">
        <v>33</v>
      </c>
      <c r="GZ3541" s="330">
        <v>60</v>
      </c>
      <c r="HA3541" s="330">
        <v>110</v>
      </c>
      <c r="HB3541" s="330">
        <v>0.36363636363636365</v>
      </c>
      <c r="HC3541" s="330">
        <v>0</v>
      </c>
      <c r="HD3541" s="331">
        <v>0.04</v>
      </c>
      <c r="HE3541" s="332">
        <v>2304</v>
      </c>
      <c r="HF3541" s="333" t="s">
        <v>33</v>
      </c>
      <c r="HG3541" s="334" t="s">
        <v>5838</v>
      </c>
      <c r="HH3541" s="335" t="s">
        <v>67</v>
      </c>
      <c r="HI3541" s="336" t="s">
        <v>67</v>
      </c>
      <c r="HJ3541" s="336" t="s">
        <v>67</v>
      </c>
      <c r="HK3541" s="84"/>
      <c r="HL3541" s="337"/>
      <c r="HM3541" s="338"/>
      <c r="HN3541" s="12" t="s">
        <v>4537</v>
      </c>
      <c r="HO3541" s="13" t="s">
        <v>4538</v>
      </c>
      <c r="HP3541" s="13" t="s">
        <v>4539</v>
      </c>
      <c r="HQ3541" s="12" t="s">
        <v>4540</v>
      </c>
      <c r="HR3541" s="336" t="s">
        <v>4545</v>
      </c>
      <c r="HS3541" s="336" t="s">
        <v>4569</v>
      </c>
      <c r="HT3541" s="336" t="s">
        <v>4570</v>
      </c>
      <c r="HU3541" s="339">
        <v>2019</v>
      </c>
      <c r="HV3541" s="339">
        <v>20</v>
      </c>
      <c r="HW3541" s="339">
        <v>0</v>
      </c>
      <c r="HX3541" s="339">
        <v>0</v>
      </c>
      <c r="HY3541" s="329" t="s">
        <v>4547</v>
      </c>
      <c r="HZ3541" s="329"/>
      <c r="IA3541" s="329" t="s">
        <v>868</v>
      </c>
      <c r="IB3541" s="17">
        <v>2880</v>
      </c>
      <c r="IC3541" s="17">
        <v>0</v>
      </c>
      <c r="ID3541" s="17">
        <v>0</v>
      </c>
      <c r="IE3541" s="18" t="s">
        <v>33</v>
      </c>
      <c r="IF3541" s="330">
        <v>60</v>
      </c>
      <c r="IG3541" s="330">
        <v>110</v>
      </c>
      <c r="IH3541" s="330">
        <v>0.36363636363636365</v>
      </c>
      <c r="II3541" s="330">
        <v>0</v>
      </c>
      <c r="IJ3541" s="331">
        <v>0.04</v>
      </c>
      <c r="IK3541" s="332">
        <v>2304</v>
      </c>
      <c r="IL3541" s="333" t="s">
        <v>33</v>
      </c>
      <c r="IM3541" s="334" t="s">
        <v>5838</v>
      </c>
      <c r="IN3541" s="335" t="s">
        <v>67</v>
      </c>
      <c r="IO3541" s="336" t="s">
        <v>67</v>
      </c>
      <c r="IP3541" s="336" t="s">
        <v>67</v>
      </c>
      <c r="IQ3541" s="84"/>
      <c r="IR3541" s="337"/>
      <c r="IS3541" s="338"/>
    </row>
    <row r="3542" spans="1:253" ht="16.5" customHeight="1">
      <c r="A3542" s="83" t="s">
        <v>7968</v>
      </c>
      <c r="B3542" s="13"/>
      <c r="C3542" s="189"/>
      <c r="D3542" s="83"/>
      <c r="E3542" s="14" t="s">
        <v>3649</v>
      </c>
      <c r="F3542" s="14" t="s">
        <v>63</v>
      </c>
      <c r="G3542" s="14" t="s">
        <v>3674</v>
      </c>
      <c r="H3542" s="15">
        <v>2015</v>
      </c>
      <c r="I3542" s="15">
        <v>1</v>
      </c>
      <c r="J3542" s="15">
        <v>0</v>
      </c>
      <c r="K3542" s="15">
        <v>0</v>
      </c>
      <c r="L3542" s="16" t="s">
        <v>3656</v>
      </c>
      <c r="M3542" s="134" t="s">
        <v>3657</v>
      </c>
      <c r="N3542" s="16" t="s">
        <v>412</v>
      </c>
      <c r="O3542" s="17">
        <v>1764</v>
      </c>
      <c r="P3542" s="17">
        <f t="shared" si="27"/>
        <v>6996</v>
      </c>
      <c r="Q3542" s="17">
        <v>5</v>
      </c>
      <c r="R3542" s="133" t="s">
        <v>33</v>
      </c>
      <c r="S3542" s="19">
        <v>60</v>
      </c>
      <c r="T3542" s="19">
        <v>220</v>
      </c>
      <c r="U3542" s="19">
        <v>6</v>
      </c>
      <c r="V3542" s="19">
        <v>0</v>
      </c>
      <c r="W3542" s="20">
        <v>1.32</v>
      </c>
      <c r="X3542" s="21">
        <v>2790.2159999999999</v>
      </c>
      <c r="Y3542" s="22" t="s">
        <v>33</v>
      </c>
      <c r="Z3542" s="86" t="s">
        <v>62</v>
      </c>
      <c r="AA3542" s="24"/>
      <c r="AB3542" s="14"/>
      <c r="AC3542" s="14"/>
      <c r="AD3542" s="25"/>
      <c r="AE3542" s="26"/>
      <c r="AF3542" s="27"/>
      <c r="AG3542" s="31"/>
      <c r="AH3542" s="32"/>
      <c r="AI3542" s="32"/>
      <c r="AJ3542" s="32"/>
      <c r="AK3542" s="32"/>
      <c r="AL3542" s="32"/>
      <c r="AM3542" s="32"/>
      <c r="AN3542" s="32"/>
      <c r="AO3542" s="32"/>
      <c r="AP3542" s="329"/>
      <c r="AQ3542" s="329" t="s">
        <v>868</v>
      </c>
      <c r="AR3542" s="17">
        <v>720</v>
      </c>
      <c r="AS3542" s="17">
        <v>8040</v>
      </c>
      <c r="AT3542" s="17">
        <v>5</v>
      </c>
      <c r="AU3542" s="18" t="s">
        <v>33</v>
      </c>
      <c r="AV3542" s="330">
        <v>60</v>
      </c>
      <c r="AW3542" s="330">
        <v>110</v>
      </c>
      <c r="AX3542" s="330">
        <v>17.272727272727273</v>
      </c>
      <c r="AY3542" s="330">
        <v>0</v>
      </c>
      <c r="AZ3542" s="331">
        <v>1.9</v>
      </c>
      <c r="BA3542" s="332">
        <v>2131.8000000000002</v>
      </c>
      <c r="BB3542" s="333" t="s">
        <v>33</v>
      </c>
      <c r="BC3542" s="334" t="s">
        <v>5838</v>
      </c>
      <c r="BD3542" s="335" t="s">
        <v>67</v>
      </c>
      <c r="BE3542" s="336" t="s">
        <v>67</v>
      </c>
      <c r="BF3542" s="336" t="s">
        <v>67</v>
      </c>
      <c r="BG3542" s="84"/>
      <c r="BH3542" s="337"/>
      <c r="BI3542" s="338"/>
      <c r="BJ3542" s="12" t="s">
        <v>4537</v>
      </c>
      <c r="BK3542" s="13" t="s">
        <v>4538</v>
      </c>
      <c r="BL3542" s="13" t="s">
        <v>4539</v>
      </c>
      <c r="BM3542" s="12" t="s">
        <v>4540</v>
      </c>
      <c r="BN3542" s="336" t="s">
        <v>298</v>
      </c>
      <c r="BO3542" s="336" t="s">
        <v>4557</v>
      </c>
      <c r="BP3542" s="336" t="s">
        <v>67</v>
      </c>
      <c r="BQ3542" s="339" t="s">
        <v>67</v>
      </c>
      <c r="BR3542" s="339">
        <v>1</v>
      </c>
      <c r="BS3542" s="339">
        <v>0</v>
      </c>
      <c r="BT3542" s="339">
        <v>0</v>
      </c>
      <c r="BU3542" s="329" t="s">
        <v>4571</v>
      </c>
      <c r="BV3542" s="329"/>
      <c r="BW3542" s="329" t="s">
        <v>868</v>
      </c>
      <c r="BX3542" s="17">
        <v>720</v>
      </c>
      <c r="BY3542" s="17">
        <v>8040</v>
      </c>
      <c r="BZ3542" s="17">
        <v>5</v>
      </c>
      <c r="CA3542" s="18" t="s">
        <v>33</v>
      </c>
      <c r="CB3542" s="330">
        <v>60</v>
      </c>
      <c r="CC3542" s="330">
        <v>110</v>
      </c>
      <c r="CD3542" s="330">
        <v>17.272727272727273</v>
      </c>
      <c r="CE3542" s="330">
        <v>0</v>
      </c>
      <c r="CF3542" s="331">
        <v>1.9</v>
      </c>
      <c r="CG3542" s="332">
        <v>2131.8000000000002</v>
      </c>
      <c r="CH3542" s="333" t="s">
        <v>33</v>
      </c>
      <c r="CI3542" s="334" t="s">
        <v>5838</v>
      </c>
      <c r="CJ3542" s="335" t="s">
        <v>67</v>
      </c>
      <c r="CK3542" s="336" t="s">
        <v>67</v>
      </c>
      <c r="CL3542" s="336" t="s">
        <v>67</v>
      </c>
      <c r="CM3542" s="84"/>
      <c r="CN3542" s="337"/>
      <c r="CO3542" s="338"/>
      <c r="CP3542" s="12" t="s">
        <v>4537</v>
      </c>
      <c r="CQ3542" s="13" t="s">
        <v>4538</v>
      </c>
      <c r="CR3542" s="13" t="s">
        <v>4539</v>
      </c>
      <c r="CS3542" s="12" t="s">
        <v>4540</v>
      </c>
      <c r="CT3542" s="336" t="s">
        <v>298</v>
      </c>
      <c r="CU3542" s="336" t="s">
        <v>4557</v>
      </c>
      <c r="CV3542" s="336" t="s">
        <v>67</v>
      </c>
      <c r="CW3542" s="339" t="s">
        <v>67</v>
      </c>
      <c r="CX3542" s="339">
        <v>1</v>
      </c>
      <c r="CY3542" s="339">
        <v>0</v>
      </c>
      <c r="CZ3542" s="339">
        <v>0</v>
      </c>
      <c r="DA3542" s="329" t="s">
        <v>4571</v>
      </c>
      <c r="DB3542" s="329"/>
      <c r="DC3542" s="329" t="s">
        <v>868</v>
      </c>
      <c r="DD3542" s="17">
        <v>720</v>
      </c>
      <c r="DE3542" s="17">
        <v>8040</v>
      </c>
      <c r="DF3542" s="17">
        <v>5</v>
      </c>
      <c r="DG3542" s="18" t="s">
        <v>33</v>
      </c>
      <c r="DH3542" s="330">
        <v>60</v>
      </c>
      <c r="DI3542" s="330">
        <v>110</v>
      </c>
      <c r="DJ3542" s="330">
        <v>17.272727272727273</v>
      </c>
      <c r="DK3542" s="330">
        <v>0</v>
      </c>
      <c r="DL3542" s="331">
        <v>1.9</v>
      </c>
      <c r="DM3542" s="332">
        <v>2131.8000000000002</v>
      </c>
      <c r="DN3542" s="333" t="s">
        <v>33</v>
      </c>
      <c r="DO3542" s="334" t="s">
        <v>5838</v>
      </c>
      <c r="DP3542" s="335" t="s">
        <v>67</v>
      </c>
      <c r="DQ3542" s="336" t="s">
        <v>67</v>
      </c>
      <c r="DR3542" s="336" t="s">
        <v>67</v>
      </c>
      <c r="DS3542" s="84"/>
      <c r="DT3542" s="337"/>
      <c r="DU3542" s="338"/>
      <c r="DV3542" s="12" t="s">
        <v>4537</v>
      </c>
      <c r="DW3542" s="13" t="s">
        <v>4538</v>
      </c>
      <c r="DX3542" s="13" t="s">
        <v>4539</v>
      </c>
      <c r="DY3542" s="12" t="s">
        <v>4540</v>
      </c>
      <c r="DZ3542" s="336" t="s">
        <v>298</v>
      </c>
      <c r="EA3542" s="336" t="s">
        <v>4557</v>
      </c>
      <c r="EB3542" s="336" t="s">
        <v>67</v>
      </c>
      <c r="EC3542" s="339" t="s">
        <v>67</v>
      </c>
      <c r="ED3542" s="339">
        <v>1</v>
      </c>
      <c r="EE3542" s="339">
        <v>0</v>
      </c>
      <c r="EF3542" s="339">
        <v>0</v>
      </c>
      <c r="EG3542" s="329" t="s">
        <v>4571</v>
      </c>
      <c r="EH3542" s="329"/>
      <c r="EI3542" s="329" t="s">
        <v>868</v>
      </c>
      <c r="EJ3542" s="17">
        <v>720</v>
      </c>
      <c r="EK3542" s="17">
        <v>8040</v>
      </c>
      <c r="EL3542" s="17">
        <v>5</v>
      </c>
      <c r="EM3542" s="18" t="s">
        <v>33</v>
      </c>
      <c r="EN3542" s="330">
        <v>60</v>
      </c>
      <c r="EO3542" s="330">
        <v>110</v>
      </c>
      <c r="EP3542" s="330">
        <v>17.272727272727273</v>
      </c>
      <c r="EQ3542" s="330">
        <v>0</v>
      </c>
      <c r="ER3542" s="331">
        <v>1.9</v>
      </c>
      <c r="ES3542" s="332">
        <v>2131.8000000000002</v>
      </c>
      <c r="ET3542" s="333" t="s">
        <v>33</v>
      </c>
      <c r="EU3542" s="334" t="s">
        <v>5838</v>
      </c>
      <c r="EV3542" s="335" t="s">
        <v>67</v>
      </c>
      <c r="EW3542" s="336" t="s">
        <v>67</v>
      </c>
      <c r="EX3542" s="336" t="s">
        <v>67</v>
      </c>
      <c r="EY3542" s="84"/>
      <c r="EZ3542" s="337"/>
      <c r="FA3542" s="338"/>
      <c r="FB3542" s="12" t="s">
        <v>4537</v>
      </c>
      <c r="FC3542" s="13" t="s">
        <v>4538</v>
      </c>
      <c r="FD3542" s="13" t="s">
        <v>4539</v>
      </c>
      <c r="FE3542" s="12" t="s">
        <v>4540</v>
      </c>
      <c r="FF3542" s="336" t="s">
        <v>298</v>
      </c>
      <c r="FG3542" s="336" t="s">
        <v>4557</v>
      </c>
      <c r="FH3542" s="336" t="s">
        <v>67</v>
      </c>
      <c r="FI3542" s="339" t="s">
        <v>67</v>
      </c>
      <c r="FJ3542" s="339">
        <v>1</v>
      </c>
      <c r="FK3542" s="339">
        <v>0</v>
      </c>
      <c r="FL3542" s="339">
        <v>0</v>
      </c>
      <c r="FM3542" s="329" t="s">
        <v>4571</v>
      </c>
      <c r="FN3542" s="329"/>
      <c r="FO3542" s="329" t="s">
        <v>868</v>
      </c>
      <c r="FP3542" s="17">
        <v>720</v>
      </c>
      <c r="FQ3542" s="17">
        <v>8040</v>
      </c>
      <c r="FR3542" s="17">
        <v>5</v>
      </c>
      <c r="FS3542" s="18" t="s">
        <v>33</v>
      </c>
      <c r="FT3542" s="330">
        <v>60</v>
      </c>
      <c r="FU3542" s="330">
        <v>110</v>
      </c>
      <c r="FV3542" s="330">
        <v>17.272727272727273</v>
      </c>
      <c r="FW3542" s="330">
        <v>0</v>
      </c>
      <c r="FX3542" s="331">
        <v>1.9</v>
      </c>
      <c r="FY3542" s="332">
        <v>2131.8000000000002</v>
      </c>
      <c r="FZ3542" s="333" t="s">
        <v>33</v>
      </c>
      <c r="GA3542" s="334" t="s">
        <v>5838</v>
      </c>
      <c r="GB3542" s="335" t="s">
        <v>67</v>
      </c>
      <c r="GC3542" s="336" t="s">
        <v>67</v>
      </c>
      <c r="GD3542" s="336" t="s">
        <v>67</v>
      </c>
      <c r="GE3542" s="84"/>
      <c r="GF3542" s="337"/>
      <c r="GG3542" s="338"/>
      <c r="GH3542" s="12" t="s">
        <v>4537</v>
      </c>
      <c r="GI3542" s="13" t="s">
        <v>4538</v>
      </c>
      <c r="GJ3542" s="13" t="s">
        <v>4539</v>
      </c>
      <c r="GK3542" s="12" t="s">
        <v>4540</v>
      </c>
      <c r="GL3542" s="336" t="s">
        <v>298</v>
      </c>
      <c r="GM3542" s="336" t="s">
        <v>4557</v>
      </c>
      <c r="GN3542" s="336" t="s">
        <v>67</v>
      </c>
      <c r="GO3542" s="339" t="s">
        <v>67</v>
      </c>
      <c r="GP3542" s="339">
        <v>1</v>
      </c>
      <c r="GQ3542" s="339">
        <v>0</v>
      </c>
      <c r="GR3542" s="339">
        <v>0</v>
      </c>
      <c r="GS3542" s="329" t="s">
        <v>4571</v>
      </c>
      <c r="GT3542" s="329"/>
      <c r="GU3542" s="329" t="s">
        <v>868</v>
      </c>
      <c r="GV3542" s="17">
        <v>720</v>
      </c>
      <c r="GW3542" s="17">
        <v>8040</v>
      </c>
      <c r="GX3542" s="17">
        <v>5</v>
      </c>
      <c r="GY3542" s="18" t="s">
        <v>33</v>
      </c>
      <c r="GZ3542" s="330">
        <v>60</v>
      </c>
      <c r="HA3542" s="330">
        <v>110</v>
      </c>
      <c r="HB3542" s="330">
        <v>17.272727272727273</v>
      </c>
      <c r="HC3542" s="330">
        <v>0</v>
      </c>
      <c r="HD3542" s="331">
        <v>1.9</v>
      </c>
      <c r="HE3542" s="332">
        <v>2131.8000000000002</v>
      </c>
      <c r="HF3542" s="333" t="s">
        <v>33</v>
      </c>
      <c r="HG3542" s="334" t="s">
        <v>5838</v>
      </c>
      <c r="HH3542" s="335" t="s">
        <v>67</v>
      </c>
      <c r="HI3542" s="336" t="s">
        <v>67</v>
      </c>
      <c r="HJ3542" s="336" t="s">
        <v>67</v>
      </c>
      <c r="HK3542" s="84"/>
      <c r="HL3542" s="337"/>
      <c r="HM3542" s="338"/>
      <c r="HN3542" s="12" t="s">
        <v>4537</v>
      </c>
      <c r="HO3542" s="13" t="s">
        <v>4538</v>
      </c>
      <c r="HP3542" s="13" t="s">
        <v>4539</v>
      </c>
      <c r="HQ3542" s="12" t="s">
        <v>4540</v>
      </c>
      <c r="HR3542" s="336" t="s">
        <v>298</v>
      </c>
      <c r="HS3542" s="336" t="s">
        <v>4557</v>
      </c>
      <c r="HT3542" s="336" t="s">
        <v>67</v>
      </c>
      <c r="HU3542" s="339" t="s">
        <v>67</v>
      </c>
      <c r="HV3542" s="339">
        <v>1</v>
      </c>
      <c r="HW3542" s="339">
        <v>0</v>
      </c>
      <c r="HX3542" s="339">
        <v>0</v>
      </c>
      <c r="HY3542" s="329" t="s">
        <v>4571</v>
      </c>
      <c r="HZ3542" s="329"/>
      <c r="IA3542" s="329" t="s">
        <v>868</v>
      </c>
      <c r="IB3542" s="17">
        <v>720</v>
      </c>
      <c r="IC3542" s="17">
        <v>8040</v>
      </c>
      <c r="ID3542" s="17">
        <v>5</v>
      </c>
      <c r="IE3542" s="18" t="s">
        <v>33</v>
      </c>
      <c r="IF3542" s="330">
        <v>60</v>
      </c>
      <c r="IG3542" s="330">
        <v>110</v>
      </c>
      <c r="IH3542" s="330">
        <v>17.272727272727273</v>
      </c>
      <c r="II3542" s="330">
        <v>0</v>
      </c>
      <c r="IJ3542" s="331">
        <v>1.9</v>
      </c>
      <c r="IK3542" s="332">
        <v>2131.8000000000002</v>
      </c>
      <c r="IL3542" s="333" t="s">
        <v>33</v>
      </c>
      <c r="IM3542" s="334" t="s">
        <v>5838</v>
      </c>
      <c r="IN3542" s="335" t="s">
        <v>67</v>
      </c>
      <c r="IO3542" s="336" t="s">
        <v>67</v>
      </c>
      <c r="IP3542" s="336" t="s">
        <v>67</v>
      </c>
      <c r="IQ3542" s="84"/>
      <c r="IR3542" s="337"/>
      <c r="IS3542" s="338"/>
    </row>
    <row r="3543" spans="1:253" ht="16.5" customHeight="1">
      <c r="A3543" s="83" t="s">
        <v>7968</v>
      </c>
      <c r="B3543" s="13"/>
      <c r="C3543" s="189"/>
      <c r="D3543" s="83"/>
      <c r="E3543" s="14" t="s">
        <v>3668</v>
      </c>
      <c r="F3543" s="14" t="s">
        <v>7969</v>
      </c>
      <c r="G3543" s="14" t="s">
        <v>7970</v>
      </c>
      <c r="H3543" s="15" t="s">
        <v>67</v>
      </c>
      <c r="I3543" s="15">
        <v>1</v>
      </c>
      <c r="J3543" s="15">
        <v>0</v>
      </c>
      <c r="K3543" s="15">
        <v>0</v>
      </c>
      <c r="L3543" s="16" t="s">
        <v>434</v>
      </c>
      <c r="M3543" s="134"/>
      <c r="N3543" s="16" t="s">
        <v>49</v>
      </c>
      <c r="O3543" s="17">
        <v>2794</v>
      </c>
      <c r="P3543" s="17">
        <f t="shared" si="27"/>
        <v>5966</v>
      </c>
      <c r="Q3543" s="17">
        <v>5</v>
      </c>
      <c r="R3543" s="133" t="s">
        <v>33</v>
      </c>
      <c r="S3543" s="19" t="s">
        <v>89</v>
      </c>
      <c r="T3543" s="19">
        <v>110</v>
      </c>
      <c r="U3543" s="19">
        <v>10</v>
      </c>
      <c r="V3543" s="19">
        <v>0</v>
      </c>
      <c r="W3543" s="20">
        <v>1.1000000000000001</v>
      </c>
      <c r="X3543" s="21">
        <v>3401.53</v>
      </c>
      <c r="Y3543" s="22" t="s">
        <v>33</v>
      </c>
      <c r="Z3543" s="86" t="s">
        <v>62</v>
      </c>
      <c r="AA3543" s="24"/>
      <c r="AB3543" s="14"/>
      <c r="AC3543" s="14"/>
      <c r="AD3543" s="25"/>
      <c r="AE3543" s="26"/>
      <c r="AF3543" s="27"/>
      <c r="AG3543" s="31"/>
      <c r="AH3543" s="32"/>
      <c r="AI3543" s="32"/>
      <c r="AJ3543" s="32"/>
      <c r="AK3543" s="32"/>
      <c r="AL3543" s="32"/>
      <c r="AM3543" s="32"/>
      <c r="AN3543" s="32"/>
      <c r="AO3543" s="32"/>
      <c r="AP3543" s="329"/>
      <c r="AQ3543" s="329" t="s">
        <v>868</v>
      </c>
      <c r="AR3543" s="17">
        <v>720</v>
      </c>
      <c r="AS3543" s="17">
        <v>8040</v>
      </c>
      <c r="AT3543" s="17">
        <v>5</v>
      </c>
      <c r="AU3543" s="18" t="s">
        <v>33</v>
      </c>
      <c r="AV3543" s="330">
        <v>60</v>
      </c>
      <c r="AW3543" s="330">
        <v>110</v>
      </c>
      <c r="AX3543" s="330">
        <v>17.272727272727273</v>
      </c>
      <c r="AY3543" s="330">
        <v>0</v>
      </c>
      <c r="AZ3543" s="331">
        <v>1.9</v>
      </c>
      <c r="BA3543" s="332">
        <v>2131.8000000000002</v>
      </c>
      <c r="BB3543" s="333" t="s">
        <v>33</v>
      </c>
      <c r="BC3543" s="334" t="s">
        <v>5838</v>
      </c>
      <c r="BD3543" s="335" t="s">
        <v>67</v>
      </c>
      <c r="BE3543" s="336" t="s">
        <v>67</v>
      </c>
      <c r="BF3543" s="336" t="s">
        <v>67</v>
      </c>
      <c r="BG3543" s="84"/>
      <c r="BH3543" s="337"/>
      <c r="BI3543" s="338"/>
      <c r="BJ3543" s="12" t="s">
        <v>4537</v>
      </c>
      <c r="BK3543" s="13" t="s">
        <v>4538</v>
      </c>
      <c r="BL3543" s="13" t="s">
        <v>4539</v>
      </c>
      <c r="BM3543" s="12" t="s">
        <v>4540</v>
      </c>
      <c r="BN3543" s="336" t="s">
        <v>298</v>
      </c>
      <c r="BO3543" s="336" t="s">
        <v>4557</v>
      </c>
      <c r="BP3543" s="336" t="s">
        <v>67</v>
      </c>
      <c r="BQ3543" s="339" t="s">
        <v>67</v>
      </c>
      <c r="BR3543" s="339">
        <v>1</v>
      </c>
      <c r="BS3543" s="339">
        <v>0</v>
      </c>
      <c r="BT3543" s="339">
        <v>0</v>
      </c>
      <c r="BU3543" s="329" t="s">
        <v>4560</v>
      </c>
      <c r="BV3543" s="329"/>
      <c r="BW3543" s="329" t="s">
        <v>868</v>
      </c>
      <c r="BX3543" s="17">
        <v>720</v>
      </c>
      <c r="BY3543" s="17">
        <v>8040</v>
      </c>
      <c r="BZ3543" s="17">
        <v>5</v>
      </c>
      <c r="CA3543" s="18" t="s">
        <v>33</v>
      </c>
      <c r="CB3543" s="330">
        <v>60</v>
      </c>
      <c r="CC3543" s="330">
        <v>110</v>
      </c>
      <c r="CD3543" s="330">
        <v>17.272727272727273</v>
      </c>
      <c r="CE3543" s="330">
        <v>0</v>
      </c>
      <c r="CF3543" s="331">
        <v>1.9</v>
      </c>
      <c r="CG3543" s="332">
        <v>2131.8000000000002</v>
      </c>
      <c r="CH3543" s="333" t="s">
        <v>33</v>
      </c>
      <c r="CI3543" s="334" t="s">
        <v>5838</v>
      </c>
      <c r="CJ3543" s="335" t="s">
        <v>67</v>
      </c>
      <c r="CK3543" s="336" t="s">
        <v>67</v>
      </c>
      <c r="CL3543" s="336" t="s">
        <v>67</v>
      </c>
      <c r="CM3543" s="84"/>
      <c r="CN3543" s="337"/>
      <c r="CO3543" s="338"/>
      <c r="CP3543" s="12" t="s">
        <v>4537</v>
      </c>
      <c r="CQ3543" s="13" t="s">
        <v>4538</v>
      </c>
      <c r="CR3543" s="13" t="s">
        <v>4539</v>
      </c>
      <c r="CS3543" s="12" t="s">
        <v>4540</v>
      </c>
      <c r="CT3543" s="336" t="s">
        <v>298</v>
      </c>
      <c r="CU3543" s="336" t="s">
        <v>4557</v>
      </c>
      <c r="CV3543" s="336" t="s">
        <v>67</v>
      </c>
      <c r="CW3543" s="339" t="s">
        <v>67</v>
      </c>
      <c r="CX3543" s="339">
        <v>1</v>
      </c>
      <c r="CY3543" s="339">
        <v>0</v>
      </c>
      <c r="CZ3543" s="339">
        <v>0</v>
      </c>
      <c r="DA3543" s="329" t="s">
        <v>4560</v>
      </c>
      <c r="DB3543" s="329"/>
      <c r="DC3543" s="329" t="s">
        <v>868</v>
      </c>
      <c r="DD3543" s="17">
        <v>720</v>
      </c>
      <c r="DE3543" s="17">
        <v>8040</v>
      </c>
      <c r="DF3543" s="17">
        <v>5</v>
      </c>
      <c r="DG3543" s="18" t="s">
        <v>33</v>
      </c>
      <c r="DH3543" s="330">
        <v>60</v>
      </c>
      <c r="DI3543" s="330">
        <v>110</v>
      </c>
      <c r="DJ3543" s="330">
        <v>17.272727272727273</v>
      </c>
      <c r="DK3543" s="330">
        <v>0</v>
      </c>
      <c r="DL3543" s="331">
        <v>1.9</v>
      </c>
      <c r="DM3543" s="332">
        <v>2131.8000000000002</v>
      </c>
      <c r="DN3543" s="333" t="s">
        <v>33</v>
      </c>
      <c r="DO3543" s="334" t="s">
        <v>5838</v>
      </c>
      <c r="DP3543" s="335" t="s">
        <v>67</v>
      </c>
      <c r="DQ3543" s="336" t="s">
        <v>67</v>
      </c>
      <c r="DR3543" s="336" t="s">
        <v>67</v>
      </c>
      <c r="DS3543" s="84"/>
      <c r="DT3543" s="337"/>
      <c r="DU3543" s="338"/>
      <c r="DV3543" s="12" t="s">
        <v>4537</v>
      </c>
      <c r="DW3543" s="13" t="s">
        <v>4538</v>
      </c>
      <c r="DX3543" s="13" t="s">
        <v>4539</v>
      </c>
      <c r="DY3543" s="12" t="s">
        <v>4540</v>
      </c>
      <c r="DZ3543" s="336" t="s">
        <v>298</v>
      </c>
      <c r="EA3543" s="336" t="s">
        <v>4557</v>
      </c>
      <c r="EB3543" s="336" t="s">
        <v>67</v>
      </c>
      <c r="EC3543" s="339" t="s">
        <v>67</v>
      </c>
      <c r="ED3543" s="339">
        <v>1</v>
      </c>
      <c r="EE3543" s="339">
        <v>0</v>
      </c>
      <c r="EF3543" s="339">
        <v>0</v>
      </c>
      <c r="EG3543" s="329" t="s">
        <v>4560</v>
      </c>
      <c r="EH3543" s="329"/>
      <c r="EI3543" s="329" t="s">
        <v>868</v>
      </c>
      <c r="EJ3543" s="17">
        <v>720</v>
      </c>
      <c r="EK3543" s="17">
        <v>8040</v>
      </c>
      <c r="EL3543" s="17">
        <v>5</v>
      </c>
      <c r="EM3543" s="18" t="s">
        <v>33</v>
      </c>
      <c r="EN3543" s="330">
        <v>60</v>
      </c>
      <c r="EO3543" s="330">
        <v>110</v>
      </c>
      <c r="EP3543" s="330">
        <v>17.272727272727273</v>
      </c>
      <c r="EQ3543" s="330">
        <v>0</v>
      </c>
      <c r="ER3543" s="331">
        <v>1.9</v>
      </c>
      <c r="ES3543" s="332">
        <v>2131.8000000000002</v>
      </c>
      <c r="ET3543" s="333" t="s">
        <v>33</v>
      </c>
      <c r="EU3543" s="334" t="s">
        <v>5838</v>
      </c>
      <c r="EV3543" s="335" t="s">
        <v>67</v>
      </c>
      <c r="EW3543" s="336" t="s">
        <v>67</v>
      </c>
      <c r="EX3543" s="336" t="s">
        <v>67</v>
      </c>
      <c r="EY3543" s="84"/>
      <c r="EZ3543" s="337"/>
      <c r="FA3543" s="338"/>
      <c r="FB3543" s="12" t="s">
        <v>4537</v>
      </c>
      <c r="FC3543" s="13" t="s">
        <v>4538</v>
      </c>
      <c r="FD3543" s="13" t="s">
        <v>4539</v>
      </c>
      <c r="FE3543" s="12" t="s">
        <v>4540</v>
      </c>
      <c r="FF3543" s="336" t="s">
        <v>298</v>
      </c>
      <c r="FG3543" s="336" t="s">
        <v>4557</v>
      </c>
      <c r="FH3543" s="336" t="s">
        <v>67</v>
      </c>
      <c r="FI3543" s="339" t="s">
        <v>67</v>
      </c>
      <c r="FJ3543" s="339">
        <v>1</v>
      </c>
      <c r="FK3543" s="339">
        <v>0</v>
      </c>
      <c r="FL3543" s="339">
        <v>0</v>
      </c>
      <c r="FM3543" s="329" t="s">
        <v>4560</v>
      </c>
      <c r="FN3543" s="329"/>
      <c r="FO3543" s="329" t="s">
        <v>868</v>
      </c>
      <c r="FP3543" s="17">
        <v>720</v>
      </c>
      <c r="FQ3543" s="17">
        <v>8040</v>
      </c>
      <c r="FR3543" s="17">
        <v>5</v>
      </c>
      <c r="FS3543" s="18" t="s">
        <v>33</v>
      </c>
      <c r="FT3543" s="330">
        <v>60</v>
      </c>
      <c r="FU3543" s="330">
        <v>110</v>
      </c>
      <c r="FV3543" s="330">
        <v>17.272727272727273</v>
      </c>
      <c r="FW3543" s="330">
        <v>0</v>
      </c>
      <c r="FX3543" s="331">
        <v>1.9</v>
      </c>
      <c r="FY3543" s="332">
        <v>2131.8000000000002</v>
      </c>
      <c r="FZ3543" s="333" t="s">
        <v>33</v>
      </c>
      <c r="GA3543" s="334" t="s">
        <v>5838</v>
      </c>
      <c r="GB3543" s="335" t="s">
        <v>67</v>
      </c>
      <c r="GC3543" s="336" t="s">
        <v>67</v>
      </c>
      <c r="GD3543" s="336" t="s">
        <v>67</v>
      </c>
      <c r="GE3543" s="84"/>
      <c r="GF3543" s="337"/>
      <c r="GG3543" s="338"/>
      <c r="GH3543" s="12" t="s">
        <v>4537</v>
      </c>
      <c r="GI3543" s="13" t="s">
        <v>4538</v>
      </c>
      <c r="GJ3543" s="13" t="s">
        <v>4539</v>
      </c>
      <c r="GK3543" s="12" t="s">
        <v>4540</v>
      </c>
      <c r="GL3543" s="336" t="s">
        <v>298</v>
      </c>
      <c r="GM3543" s="336" t="s">
        <v>4557</v>
      </c>
      <c r="GN3543" s="336" t="s">
        <v>67</v>
      </c>
      <c r="GO3543" s="339" t="s">
        <v>67</v>
      </c>
      <c r="GP3543" s="339">
        <v>1</v>
      </c>
      <c r="GQ3543" s="339">
        <v>0</v>
      </c>
      <c r="GR3543" s="339">
        <v>0</v>
      </c>
      <c r="GS3543" s="329" t="s">
        <v>4560</v>
      </c>
      <c r="GT3543" s="329"/>
      <c r="GU3543" s="329" t="s">
        <v>868</v>
      </c>
      <c r="GV3543" s="17">
        <v>720</v>
      </c>
      <c r="GW3543" s="17">
        <v>8040</v>
      </c>
      <c r="GX3543" s="17">
        <v>5</v>
      </c>
      <c r="GY3543" s="18" t="s">
        <v>33</v>
      </c>
      <c r="GZ3543" s="330">
        <v>60</v>
      </c>
      <c r="HA3543" s="330">
        <v>110</v>
      </c>
      <c r="HB3543" s="330">
        <v>17.272727272727273</v>
      </c>
      <c r="HC3543" s="330">
        <v>0</v>
      </c>
      <c r="HD3543" s="331">
        <v>1.9</v>
      </c>
      <c r="HE3543" s="332">
        <v>2131.8000000000002</v>
      </c>
      <c r="HF3543" s="333" t="s">
        <v>33</v>
      </c>
      <c r="HG3543" s="334" t="s">
        <v>5838</v>
      </c>
      <c r="HH3543" s="335" t="s">
        <v>67</v>
      </c>
      <c r="HI3543" s="336" t="s">
        <v>67</v>
      </c>
      <c r="HJ3543" s="336" t="s">
        <v>67</v>
      </c>
      <c r="HK3543" s="84"/>
      <c r="HL3543" s="337"/>
      <c r="HM3543" s="338"/>
      <c r="HN3543" s="12" t="s">
        <v>4537</v>
      </c>
      <c r="HO3543" s="13" t="s">
        <v>4538</v>
      </c>
      <c r="HP3543" s="13" t="s">
        <v>4539</v>
      </c>
      <c r="HQ3543" s="12" t="s">
        <v>4540</v>
      </c>
      <c r="HR3543" s="336" t="s">
        <v>298</v>
      </c>
      <c r="HS3543" s="336" t="s">
        <v>4557</v>
      </c>
      <c r="HT3543" s="336" t="s">
        <v>67</v>
      </c>
      <c r="HU3543" s="339" t="s">
        <v>67</v>
      </c>
      <c r="HV3543" s="339">
        <v>1</v>
      </c>
      <c r="HW3543" s="339">
        <v>0</v>
      </c>
      <c r="HX3543" s="339">
        <v>0</v>
      </c>
      <c r="HY3543" s="329" t="s">
        <v>4560</v>
      </c>
      <c r="HZ3543" s="329"/>
      <c r="IA3543" s="329" t="s">
        <v>868</v>
      </c>
      <c r="IB3543" s="17">
        <v>720</v>
      </c>
      <c r="IC3543" s="17">
        <v>8040</v>
      </c>
      <c r="ID3543" s="17">
        <v>5</v>
      </c>
      <c r="IE3543" s="18" t="s">
        <v>33</v>
      </c>
      <c r="IF3543" s="330">
        <v>60</v>
      </c>
      <c r="IG3543" s="330">
        <v>110</v>
      </c>
      <c r="IH3543" s="330">
        <v>17.272727272727273</v>
      </c>
      <c r="II3543" s="330">
        <v>0</v>
      </c>
      <c r="IJ3543" s="331">
        <v>1.9</v>
      </c>
      <c r="IK3543" s="332">
        <v>2131.8000000000002</v>
      </c>
      <c r="IL3543" s="333" t="s">
        <v>33</v>
      </c>
      <c r="IM3543" s="334" t="s">
        <v>5838</v>
      </c>
      <c r="IN3543" s="335" t="s">
        <v>67</v>
      </c>
      <c r="IO3543" s="336" t="s">
        <v>67</v>
      </c>
      <c r="IP3543" s="336" t="s">
        <v>67</v>
      </c>
      <c r="IQ3543" s="84"/>
      <c r="IR3543" s="337"/>
      <c r="IS3543" s="338"/>
    </row>
    <row r="3544" spans="1:253" ht="16.5" customHeight="1">
      <c r="A3544" s="83" t="s">
        <v>7968</v>
      </c>
      <c r="B3544" s="13"/>
      <c r="C3544" s="189"/>
      <c r="D3544" s="83"/>
      <c r="E3544" s="14" t="s">
        <v>3649</v>
      </c>
      <c r="F3544" s="14" t="s">
        <v>63</v>
      </c>
      <c r="G3544" s="14" t="s">
        <v>3650</v>
      </c>
      <c r="H3544" s="15">
        <v>2017</v>
      </c>
      <c r="I3544" s="15">
        <v>1</v>
      </c>
      <c r="J3544" s="15">
        <v>0</v>
      </c>
      <c r="K3544" s="15">
        <v>0</v>
      </c>
      <c r="L3544" s="16" t="s">
        <v>3680</v>
      </c>
      <c r="M3544" s="134" t="s">
        <v>4489</v>
      </c>
      <c r="N3544" s="16" t="s">
        <v>412</v>
      </c>
      <c r="O3544" s="17">
        <v>237</v>
      </c>
      <c r="P3544" s="17">
        <f t="shared" si="27"/>
        <v>8523</v>
      </c>
      <c r="Q3544" s="17">
        <v>5</v>
      </c>
      <c r="R3544" s="133" t="s">
        <v>33</v>
      </c>
      <c r="S3544" s="19">
        <v>60</v>
      </c>
      <c r="T3544" s="19">
        <v>220</v>
      </c>
      <c r="U3544" s="19">
        <v>24.363636363636363</v>
      </c>
      <c r="V3544" s="19">
        <v>0</v>
      </c>
      <c r="W3544" s="20">
        <v>5.36</v>
      </c>
      <c r="X3544" s="21">
        <v>3554.4840000000004</v>
      </c>
      <c r="Y3544" s="22" t="s">
        <v>33</v>
      </c>
      <c r="Z3544" s="86" t="s">
        <v>62</v>
      </c>
      <c r="AA3544" s="24"/>
      <c r="AB3544" s="14"/>
      <c r="AC3544" s="14"/>
      <c r="AD3544" s="25"/>
      <c r="AE3544" s="26"/>
      <c r="AF3544" s="27"/>
      <c r="AG3544" s="31"/>
      <c r="AH3544" s="32"/>
      <c r="AI3544" s="32"/>
      <c r="AJ3544" s="32"/>
      <c r="AK3544" s="32"/>
      <c r="AL3544" s="32"/>
      <c r="AM3544" s="32"/>
      <c r="AN3544" s="32"/>
      <c r="AO3544" s="32"/>
      <c r="AP3544" s="329"/>
      <c r="AQ3544" s="329" t="s">
        <v>868</v>
      </c>
      <c r="AR3544" s="17">
        <v>2400</v>
      </c>
      <c r="AS3544" s="17">
        <v>0</v>
      </c>
      <c r="AT3544" s="17">
        <v>0</v>
      </c>
      <c r="AU3544" s="18" t="s">
        <v>33</v>
      </c>
      <c r="AV3544" s="330">
        <v>60</v>
      </c>
      <c r="AW3544" s="330">
        <v>110</v>
      </c>
      <c r="AX3544" s="330">
        <v>0.5</v>
      </c>
      <c r="AY3544" s="330">
        <v>0</v>
      </c>
      <c r="AZ3544" s="331">
        <v>5.5E-2</v>
      </c>
      <c r="BA3544" s="332">
        <v>1848</v>
      </c>
      <c r="BB3544" s="333" t="s">
        <v>33</v>
      </c>
      <c r="BC3544" s="334" t="s">
        <v>5838</v>
      </c>
      <c r="BD3544" s="335" t="s">
        <v>67</v>
      </c>
      <c r="BE3544" s="336" t="s">
        <v>67</v>
      </c>
      <c r="BF3544" s="336" t="s">
        <v>67</v>
      </c>
      <c r="BG3544" s="84"/>
      <c r="BH3544" s="337"/>
      <c r="BI3544" s="338"/>
      <c r="BJ3544" s="12" t="s">
        <v>4537</v>
      </c>
      <c r="BK3544" s="13" t="s">
        <v>4538</v>
      </c>
      <c r="BL3544" s="115" t="s">
        <v>4539</v>
      </c>
      <c r="BM3544" s="12" t="s">
        <v>4540</v>
      </c>
      <c r="BN3544" s="336" t="s">
        <v>462</v>
      </c>
      <c r="BO3544" s="336" t="s">
        <v>4572</v>
      </c>
      <c r="BP3544" s="336" t="s">
        <v>1501</v>
      </c>
      <c r="BQ3544" s="339" t="s">
        <v>67</v>
      </c>
      <c r="BR3544" s="339">
        <v>14</v>
      </c>
      <c r="BS3544" s="339">
        <v>0</v>
      </c>
      <c r="BT3544" s="339">
        <v>0</v>
      </c>
      <c r="BU3544" s="329" t="s">
        <v>4560</v>
      </c>
      <c r="BV3544" s="329"/>
      <c r="BW3544" s="329" t="s">
        <v>868</v>
      </c>
      <c r="BX3544" s="17">
        <v>2400</v>
      </c>
      <c r="BY3544" s="17">
        <v>0</v>
      </c>
      <c r="BZ3544" s="17">
        <v>0</v>
      </c>
      <c r="CA3544" s="18" t="s">
        <v>33</v>
      </c>
      <c r="CB3544" s="330">
        <v>60</v>
      </c>
      <c r="CC3544" s="330">
        <v>110</v>
      </c>
      <c r="CD3544" s="330">
        <v>0.5</v>
      </c>
      <c r="CE3544" s="330">
        <v>0</v>
      </c>
      <c r="CF3544" s="331">
        <v>5.5E-2</v>
      </c>
      <c r="CG3544" s="332">
        <v>1848</v>
      </c>
      <c r="CH3544" s="333" t="s">
        <v>33</v>
      </c>
      <c r="CI3544" s="334" t="s">
        <v>5838</v>
      </c>
      <c r="CJ3544" s="335" t="s">
        <v>67</v>
      </c>
      <c r="CK3544" s="336" t="s">
        <v>67</v>
      </c>
      <c r="CL3544" s="336" t="s">
        <v>67</v>
      </c>
      <c r="CM3544" s="84"/>
      <c r="CN3544" s="337"/>
      <c r="CO3544" s="338"/>
      <c r="CP3544" s="12" t="s">
        <v>4537</v>
      </c>
      <c r="CQ3544" s="13" t="s">
        <v>4538</v>
      </c>
      <c r="CR3544" s="115" t="s">
        <v>4539</v>
      </c>
      <c r="CS3544" s="12" t="s">
        <v>4540</v>
      </c>
      <c r="CT3544" s="336" t="s">
        <v>462</v>
      </c>
      <c r="CU3544" s="336" t="s">
        <v>4572</v>
      </c>
      <c r="CV3544" s="336" t="s">
        <v>1501</v>
      </c>
      <c r="CW3544" s="339" t="s">
        <v>67</v>
      </c>
      <c r="CX3544" s="339">
        <v>14</v>
      </c>
      <c r="CY3544" s="339">
        <v>0</v>
      </c>
      <c r="CZ3544" s="339">
        <v>0</v>
      </c>
      <c r="DA3544" s="329" t="s">
        <v>4560</v>
      </c>
      <c r="DB3544" s="329"/>
      <c r="DC3544" s="329" t="s">
        <v>868</v>
      </c>
      <c r="DD3544" s="17">
        <v>2400</v>
      </c>
      <c r="DE3544" s="17">
        <v>0</v>
      </c>
      <c r="DF3544" s="17">
        <v>0</v>
      </c>
      <c r="DG3544" s="18" t="s">
        <v>33</v>
      </c>
      <c r="DH3544" s="330">
        <v>60</v>
      </c>
      <c r="DI3544" s="330">
        <v>110</v>
      </c>
      <c r="DJ3544" s="330">
        <v>0.5</v>
      </c>
      <c r="DK3544" s="330">
        <v>0</v>
      </c>
      <c r="DL3544" s="331">
        <v>5.5E-2</v>
      </c>
      <c r="DM3544" s="332">
        <v>1848</v>
      </c>
      <c r="DN3544" s="333" t="s">
        <v>33</v>
      </c>
      <c r="DO3544" s="334" t="s">
        <v>5838</v>
      </c>
      <c r="DP3544" s="335" t="s">
        <v>67</v>
      </c>
      <c r="DQ3544" s="336" t="s">
        <v>67</v>
      </c>
      <c r="DR3544" s="336" t="s">
        <v>67</v>
      </c>
      <c r="DS3544" s="84"/>
      <c r="DT3544" s="337"/>
      <c r="DU3544" s="338"/>
      <c r="DV3544" s="12" t="s">
        <v>4537</v>
      </c>
      <c r="DW3544" s="13" t="s">
        <v>4538</v>
      </c>
      <c r="DX3544" s="115" t="s">
        <v>4539</v>
      </c>
      <c r="DY3544" s="12" t="s">
        <v>4540</v>
      </c>
      <c r="DZ3544" s="336" t="s">
        <v>462</v>
      </c>
      <c r="EA3544" s="336" t="s">
        <v>4572</v>
      </c>
      <c r="EB3544" s="336" t="s">
        <v>1501</v>
      </c>
      <c r="EC3544" s="339" t="s">
        <v>67</v>
      </c>
      <c r="ED3544" s="339">
        <v>14</v>
      </c>
      <c r="EE3544" s="339">
        <v>0</v>
      </c>
      <c r="EF3544" s="339">
        <v>0</v>
      </c>
      <c r="EG3544" s="329" t="s">
        <v>4560</v>
      </c>
      <c r="EH3544" s="329"/>
      <c r="EI3544" s="329" t="s">
        <v>868</v>
      </c>
      <c r="EJ3544" s="17">
        <v>2400</v>
      </c>
      <c r="EK3544" s="17">
        <v>0</v>
      </c>
      <c r="EL3544" s="17">
        <v>0</v>
      </c>
      <c r="EM3544" s="18" t="s">
        <v>33</v>
      </c>
      <c r="EN3544" s="330">
        <v>60</v>
      </c>
      <c r="EO3544" s="330">
        <v>110</v>
      </c>
      <c r="EP3544" s="330">
        <v>0.5</v>
      </c>
      <c r="EQ3544" s="330">
        <v>0</v>
      </c>
      <c r="ER3544" s="331">
        <v>5.5E-2</v>
      </c>
      <c r="ES3544" s="332">
        <v>1848</v>
      </c>
      <c r="ET3544" s="333" t="s">
        <v>33</v>
      </c>
      <c r="EU3544" s="334" t="s">
        <v>5838</v>
      </c>
      <c r="EV3544" s="335" t="s">
        <v>67</v>
      </c>
      <c r="EW3544" s="336" t="s">
        <v>67</v>
      </c>
      <c r="EX3544" s="336" t="s">
        <v>67</v>
      </c>
      <c r="EY3544" s="84"/>
      <c r="EZ3544" s="337"/>
      <c r="FA3544" s="338"/>
      <c r="FB3544" s="12" t="s">
        <v>4537</v>
      </c>
      <c r="FC3544" s="13" t="s">
        <v>4538</v>
      </c>
      <c r="FD3544" s="115" t="s">
        <v>4539</v>
      </c>
      <c r="FE3544" s="12" t="s">
        <v>4540</v>
      </c>
      <c r="FF3544" s="336" t="s">
        <v>462</v>
      </c>
      <c r="FG3544" s="336" t="s">
        <v>4572</v>
      </c>
      <c r="FH3544" s="336" t="s">
        <v>1501</v>
      </c>
      <c r="FI3544" s="339" t="s">
        <v>67</v>
      </c>
      <c r="FJ3544" s="339">
        <v>14</v>
      </c>
      <c r="FK3544" s="339">
        <v>0</v>
      </c>
      <c r="FL3544" s="339">
        <v>0</v>
      </c>
      <c r="FM3544" s="329" t="s">
        <v>4560</v>
      </c>
      <c r="FN3544" s="329"/>
      <c r="FO3544" s="329" t="s">
        <v>868</v>
      </c>
      <c r="FP3544" s="17">
        <v>2400</v>
      </c>
      <c r="FQ3544" s="17">
        <v>0</v>
      </c>
      <c r="FR3544" s="17">
        <v>0</v>
      </c>
      <c r="FS3544" s="18" t="s">
        <v>33</v>
      </c>
      <c r="FT3544" s="330">
        <v>60</v>
      </c>
      <c r="FU3544" s="330">
        <v>110</v>
      </c>
      <c r="FV3544" s="330">
        <v>0.5</v>
      </c>
      <c r="FW3544" s="330">
        <v>0</v>
      </c>
      <c r="FX3544" s="331">
        <v>5.5E-2</v>
      </c>
      <c r="FY3544" s="332">
        <v>1848</v>
      </c>
      <c r="FZ3544" s="333" t="s">
        <v>33</v>
      </c>
      <c r="GA3544" s="334" t="s">
        <v>5838</v>
      </c>
      <c r="GB3544" s="335" t="s">
        <v>67</v>
      </c>
      <c r="GC3544" s="336" t="s">
        <v>67</v>
      </c>
      <c r="GD3544" s="336" t="s">
        <v>67</v>
      </c>
      <c r="GE3544" s="84"/>
      <c r="GF3544" s="337"/>
      <c r="GG3544" s="338"/>
      <c r="GH3544" s="12" t="s">
        <v>4537</v>
      </c>
      <c r="GI3544" s="13" t="s">
        <v>4538</v>
      </c>
      <c r="GJ3544" s="115" t="s">
        <v>4539</v>
      </c>
      <c r="GK3544" s="12" t="s">
        <v>4540</v>
      </c>
      <c r="GL3544" s="336" t="s">
        <v>462</v>
      </c>
      <c r="GM3544" s="336" t="s">
        <v>4572</v>
      </c>
      <c r="GN3544" s="336" t="s">
        <v>1501</v>
      </c>
      <c r="GO3544" s="339" t="s">
        <v>67</v>
      </c>
      <c r="GP3544" s="339">
        <v>14</v>
      </c>
      <c r="GQ3544" s="339">
        <v>0</v>
      </c>
      <c r="GR3544" s="339">
        <v>0</v>
      </c>
      <c r="GS3544" s="329" t="s">
        <v>4560</v>
      </c>
      <c r="GT3544" s="329"/>
      <c r="GU3544" s="329" t="s">
        <v>868</v>
      </c>
      <c r="GV3544" s="17">
        <v>2400</v>
      </c>
      <c r="GW3544" s="17">
        <v>0</v>
      </c>
      <c r="GX3544" s="17">
        <v>0</v>
      </c>
      <c r="GY3544" s="18" t="s">
        <v>33</v>
      </c>
      <c r="GZ3544" s="330">
        <v>60</v>
      </c>
      <c r="HA3544" s="330">
        <v>110</v>
      </c>
      <c r="HB3544" s="330">
        <v>0.5</v>
      </c>
      <c r="HC3544" s="330">
        <v>0</v>
      </c>
      <c r="HD3544" s="331">
        <v>5.5E-2</v>
      </c>
      <c r="HE3544" s="332">
        <v>1848</v>
      </c>
      <c r="HF3544" s="333" t="s">
        <v>33</v>
      </c>
      <c r="HG3544" s="334" t="s">
        <v>5838</v>
      </c>
      <c r="HH3544" s="335" t="s">
        <v>67</v>
      </c>
      <c r="HI3544" s="336" t="s">
        <v>67</v>
      </c>
      <c r="HJ3544" s="336" t="s">
        <v>67</v>
      </c>
      <c r="HK3544" s="84"/>
      <c r="HL3544" s="337"/>
      <c r="HM3544" s="338"/>
      <c r="HN3544" s="12" t="s">
        <v>4537</v>
      </c>
      <c r="HO3544" s="13" t="s">
        <v>4538</v>
      </c>
      <c r="HP3544" s="115" t="s">
        <v>4539</v>
      </c>
      <c r="HQ3544" s="12" t="s">
        <v>4540</v>
      </c>
      <c r="HR3544" s="336" t="s">
        <v>462</v>
      </c>
      <c r="HS3544" s="336" t="s">
        <v>4572</v>
      </c>
      <c r="HT3544" s="336" t="s">
        <v>1501</v>
      </c>
      <c r="HU3544" s="339" t="s">
        <v>67</v>
      </c>
      <c r="HV3544" s="339">
        <v>14</v>
      </c>
      <c r="HW3544" s="339">
        <v>0</v>
      </c>
      <c r="HX3544" s="339">
        <v>0</v>
      </c>
      <c r="HY3544" s="329" t="s">
        <v>4560</v>
      </c>
      <c r="HZ3544" s="329"/>
      <c r="IA3544" s="329" t="s">
        <v>868</v>
      </c>
      <c r="IB3544" s="17">
        <v>2400</v>
      </c>
      <c r="IC3544" s="17">
        <v>0</v>
      </c>
      <c r="ID3544" s="17">
        <v>0</v>
      </c>
      <c r="IE3544" s="18" t="s">
        <v>33</v>
      </c>
      <c r="IF3544" s="330">
        <v>60</v>
      </c>
      <c r="IG3544" s="330">
        <v>110</v>
      </c>
      <c r="IH3544" s="330">
        <v>0.5</v>
      </c>
      <c r="II3544" s="330">
        <v>0</v>
      </c>
      <c r="IJ3544" s="331">
        <v>5.5E-2</v>
      </c>
      <c r="IK3544" s="332">
        <v>1848</v>
      </c>
      <c r="IL3544" s="333" t="s">
        <v>33</v>
      </c>
      <c r="IM3544" s="334" t="s">
        <v>5838</v>
      </c>
      <c r="IN3544" s="335" t="s">
        <v>67</v>
      </c>
      <c r="IO3544" s="336" t="s">
        <v>67</v>
      </c>
      <c r="IP3544" s="336" t="s">
        <v>67</v>
      </c>
      <c r="IQ3544" s="84"/>
      <c r="IR3544" s="337"/>
      <c r="IS3544" s="338"/>
    </row>
    <row r="3545" spans="1:253" ht="16.5" customHeight="1">
      <c r="A3545" s="83" t="s">
        <v>7968</v>
      </c>
      <c r="B3545" s="13"/>
      <c r="C3545" s="189"/>
      <c r="D3545" s="83"/>
      <c r="E3545" s="14" t="s">
        <v>3649</v>
      </c>
      <c r="F3545" s="14" t="s">
        <v>63</v>
      </c>
      <c r="G3545" s="14" t="s">
        <v>6067</v>
      </c>
      <c r="H3545" s="15">
        <v>2017</v>
      </c>
      <c r="I3545" s="15">
        <v>1</v>
      </c>
      <c r="J3545" s="15">
        <v>0</v>
      </c>
      <c r="K3545" s="15">
        <v>0</v>
      </c>
      <c r="L3545" s="16" t="s">
        <v>3683</v>
      </c>
      <c r="M3545" s="134" t="s">
        <v>3670</v>
      </c>
      <c r="N3545" s="16" t="s">
        <v>412</v>
      </c>
      <c r="O3545" s="17">
        <v>18</v>
      </c>
      <c r="P3545" s="17">
        <f t="shared" si="27"/>
        <v>8742</v>
      </c>
      <c r="Q3545" s="17">
        <v>5</v>
      </c>
      <c r="R3545" s="133" t="s">
        <v>33</v>
      </c>
      <c r="S3545" s="19">
        <v>60</v>
      </c>
      <c r="T3545" s="19">
        <v>220</v>
      </c>
      <c r="U3545" s="19">
        <v>36.136363636363633</v>
      </c>
      <c r="V3545" s="19">
        <v>0</v>
      </c>
      <c r="W3545" s="20">
        <v>7.95</v>
      </c>
      <c r="X3545" s="21">
        <v>3618.0450000000005</v>
      </c>
      <c r="Y3545" s="22" t="s">
        <v>33</v>
      </c>
      <c r="Z3545" s="86" t="s">
        <v>62</v>
      </c>
      <c r="AA3545" s="24"/>
      <c r="AB3545" s="14"/>
      <c r="AC3545" s="14"/>
      <c r="AD3545" s="25"/>
      <c r="AE3545" s="26"/>
      <c r="AF3545" s="27"/>
      <c r="AG3545" s="31"/>
      <c r="AH3545" s="32"/>
      <c r="AI3545" s="32"/>
      <c r="AJ3545" s="32"/>
      <c r="AK3545" s="32"/>
      <c r="AL3545" s="32"/>
      <c r="AM3545" s="32"/>
      <c r="AN3545" s="32"/>
      <c r="AO3545" s="32"/>
      <c r="AP3545" s="329"/>
      <c r="AQ3545" s="329" t="s">
        <v>44</v>
      </c>
      <c r="AR3545" s="17">
        <v>1680</v>
      </c>
      <c r="AS3545" s="17">
        <v>0</v>
      </c>
      <c r="AT3545" s="17">
        <v>0</v>
      </c>
      <c r="AU3545" s="18" t="s">
        <v>33</v>
      </c>
      <c r="AV3545" s="330">
        <v>60</v>
      </c>
      <c r="AW3545" s="330">
        <v>110</v>
      </c>
      <c r="AX3545" s="330">
        <v>3.1818181818181817</v>
      </c>
      <c r="AY3545" s="330">
        <v>0</v>
      </c>
      <c r="AZ3545" s="331">
        <v>0.35</v>
      </c>
      <c r="BA3545" s="332">
        <v>1764</v>
      </c>
      <c r="BB3545" s="333" t="s">
        <v>33</v>
      </c>
      <c r="BC3545" s="334" t="s">
        <v>5838</v>
      </c>
      <c r="BD3545" s="335" t="s">
        <v>67</v>
      </c>
      <c r="BE3545" s="336" t="s">
        <v>67</v>
      </c>
      <c r="BF3545" s="336" t="s">
        <v>67</v>
      </c>
      <c r="BG3545" s="84"/>
      <c r="BH3545" s="337"/>
      <c r="BI3545" s="338"/>
      <c r="BJ3545" s="12" t="s">
        <v>4537</v>
      </c>
      <c r="BK3545" s="13" t="s">
        <v>4538</v>
      </c>
      <c r="BL3545" s="13" t="s">
        <v>4539</v>
      </c>
      <c r="BM3545" s="12" t="s">
        <v>4540</v>
      </c>
      <c r="BN3545" s="336" t="s">
        <v>4573</v>
      </c>
      <c r="BO3545" s="336" t="s">
        <v>4548</v>
      </c>
      <c r="BP3545" s="336" t="s">
        <v>4574</v>
      </c>
      <c r="BQ3545" s="339">
        <v>2018</v>
      </c>
      <c r="BR3545" s="339">
        <v>3</v>
      </c>
      <c r="BS3545" s="339">
        <v>0</v>
      </c>
      <c r="BT3545" s="339">
        <v>0</v>
      </c>
      <c r="BU3545" s="329" t="s">
        <v>4544</v>
      </c>
      <c r="BV3545" s="329"/>
      <c r="BW3545" s="329" t="s">
        <v>44</v>
      </c>
      <c r="BX3545" s="17">
        <v>1680</v>
      </c>
      <c r="BY3545" s="17">
        <v>0</v>
      </c>
      <c r="BZ3545" s="17">
        <v>0</v>
      </c>
      <c r="CA3545" s="18" t="s">
        <v>33</v>
      </c>
      <c r="CB3545" s="330">
        <v>60</v>
      </c>
      <c r="CC3545" s="330">
        <v>110</v>
      </c>
      <c r="CD3545" s="330">
        <v>3.1818181818181817</v>
      </c>
      <c r="CE3545" s="330">
        <v>0</v>
      </c>
      <c r="CF3545" s="331">
        <v>0.35</v>
      </c>
      <c r="CG3545" s="332">
        <v>1764</v>
      </c>
      <c r="CH3545" s="333" t="s">
        <v>33</v>
      </c>
      <c r="CI3545" s="334" t="s">
        <v>5838</v>
      </c>
      <c r="CJ3545" s="335" t="s">
        <v>67</v>
      </c>
      <c r="CK3545" s="336" t="s">
        <v>67</v>
      </c>
      <c r="CL3545" s="336" t="s">
        <v>67</v>
      </c>
      <c r="CM3545" s="84"/>
      <c r="CN3545" s="337"/>
      <c r="CO3545" s="338"/>
      <c r="CP3545" s="12" t="s">
        <v>4537</v>
      </c>
      <c r="CQ3545" s="13" t="s">
        <v>4538</v>
      </c>
      <c r="CR3545" s="13" t="s">
        <v>4539</v>
      </c>
      <c r="CS3545" s="12" t="s">
        <v>4540</v>
      </c>
      <c r="CT3545" s="336" t="s">
        <v>4573</v>
      </c>
      <c r="CU3545" s="336" t="s">
        <v>4548</v>
      </c>
      <c r="CV3545" s="336" t="s">
        <v>4574</v>
      </c>
      <c r="CW3545" s="339">
        <v>2018</v>
      </c>
      <c r="CX3545" s="339">
        <v>3</v>
      </c>
      <c r="CY3545" s="339">
        <v>0</v>
      </c>
      <c r="CZ3545" s="339">
        <v>0</v>
      </c>
      <c r="DA3545" s="329" t="s">
        <v>4544</v>
      </c>
      <c r="DB3545" s="329"/>
      <c r="DC3545" s="329" t="s">
        <v>44</v>
      </c>
      <c r="DD3545" s="17">
        <v>1680</v>
      </c>
      <c r="DE3545" s="17">
        <v>0</v>
      </c>
      <c r="DF3545" s="17">
        <v>0</v>
      </c>
      <c r="DG3545" s="18" t="s">
        <v>33</v>
      </c>
      <c r="DH3545" s="330">
        <v>60</v>
      </c>
      <c r="DI3545" s="330">
        <v>110</v>
      </c>
      <c r="DJ3545" s="330">
        <v>3.1818181818181817</v>
      </c>
      <c r="DK3545" s="330">
        <v>0</v>
      </c>
      <c r="DL3545" s="331">
        <v>0.35</v>
      </c>
      <c r="DM3545" s="332">
        <v>1764</v>
      </c>
      <c r="DN3545" s="333" t="s">
        <v>33</v>
      </c>
      <c r="DO3545" s="334" t="s">
        <v>5838</v>
      </c>
      <c r="DP3545" s="335" t="s">
        <v>67</v>
      </c>
      <c r="DQ3545" s="336" t="s">
        <v>67</v>
      </c>
      <c r="DR3545" s="336" t="s">
        <v>67</v>
      </c>
      <c r="DS3545" s="84"/>
      <c r="DT3545" s="337"/>
      <c r="DU3545" s="338"/>
      <c r="DV3545" s="12" t="s">
        <v>4537</v>
      </c>
      <c r="DW3545" s="13" t="s">
        <v>4538</v>
      </c>
      <c r="DX3545" s="13" t="s">
        <v>4539</v>
      </c>
      <c r="DY3545" s="12" t="s">
        <v>4540</v>
      </c>
      <c r="DZ3545" s="336" t="s">
        <v>4573</v>
      </c>
      <c r="EA3545" s="336" t="s">
        <v>4548</v>
      </c>
      <c r="EB3545" s="336" t="s">
        <v>4574</v>
      </c>
      <c r="EC3545" s="339">
        <v>2018</v>
      </c>
      <c r="ED3545" s="339">
        <v>3</v>
      </c>
      <c r="EE3545" s="339">
        <v>0</v>
      </c>
      <c r="EF3545" s="339">
        <v>0</v>
      </c>
      <c r="EG3545" s="329" t="s">
        <v>4544</v>
      </c>
      <c r="EH3545" s="329"/>
      <c r="EI3545" s="329" t="s">
        <v>44</v>
      </c>
      <c r="EJ3545" s="17">
        <v>1680</v>
      </c>
      <c r="EK3545" s="17">
        <v>0</v>
      </c>
      <c r="EL3545" s="17">
        <v>0</v>
      </c>
      <c r="EM3545" s="18" t="s">
        <v>33</v>
      </c>
      <c r="EN3545" s="330">
        <v>60</v>
      </c>
      <c r="EO3545" s="330">
        <v>110</v>
      </c>
      <c r="EP3545" s="330">
        <v>3.1818181818181817</v>
      </c>
      <c r="EQ3545" s="330">
        <v>0</v>
      </c>
      <c r="ER3545" s="331">
        <v>0.35</v>
      </c>
      <c r="ES3545" s="332">
        <v>1764</v>
      </c>
      <c r="ET3545" s="333" t="s">
        <v>33</v>
      </c>
      <c r="EU3545" s="334" t="s">
        <v>5838</v>
      </c>
      <c r="EV3545" s="335" t="s">
        <v>67</v>
      </c>
      <c r="EW3545" s="336" t="s">
        <v>67</v>
      </c>
      <c r="EX3545" s="336" t="s">
        <v>67</v>
      </c>
      <c r="EY3545" s="84"/>
      <c r="EZ3545" s="337"/>
      <c r="FA3545" s="338"/>
      <c r="FB3545" s="12" t="s">
        <v>4537</v>
      </c>
      <c r="FC3545" s="13" t="s">
        <v>4538</v>
      </c>
      <c r="FD3545" s="13" t="s">
        <v>4539</v>
      </c>
      <c r="FE3545" s="12" t="s">
        <v>4540</v>
      </c>
      <c r="FF3545" s="336" t="s">
        <v>4573</v>
      </c>
      <c r="FG3545" s="336" t="s">
        <v>4548</v>
      </c>
      <c r="FH3545" s="336" t="s">
        <v>4574</v>
      </c>
      <c r="FI3545" s="339">
        <v>2018</v>
      </c>
      <c r="FJ3545" s="339">
        <v>3</v>
      </c>
      <c r="FK3545" s="339">
        <v>0</v>
      </c>
      <c r="FL3545" s="339">
        <v>0</v>
      </c>
      <c r="FM3545" s="329" t="s">
        <v>4544</v>
      </c>
      <c r="FN3545" s="329"/>
      <c r="FO3545" s="329" t="s">
        <v>44</v>
      </c>
      <c r="FP3545" s="17">
        <v>1680</v>
      </c>
      <c r="FQ3545" s="17">
        <v>0</v>
      </c>
      <c r="FR3545" s="17">
        <v>0</v>
      </c>
      <c r="FS3545" s="18" t="s">
        <v>33</v>
      </c>
      <c r="FT3545" s="330">
        <v>60</v>
      </c>
      <c r="FU3545" s="330">
        <v>110</v>
      </c>
      <c r="FV3545" s="330">
        <v>3.1818181818181817</v>
      </c>
      <c r="FW3545" s="330">
        <v>0</v>
      </c>
      <c r="FX3545" s="331">
        <v>0.35</v>
      </c>
      <c r="FY3545" s="332">
        <v>1764</v>
      </c>
      <c r="FZ3545" s="333" t="s">
        <v>33</v>
      </c>
      <c r="GA3545" s="334" t="s">
        <v>5838</v>
      </c>
      <c r="GB3545" s="335" t="s">
        <v>67</v>
      </c>
      <c r="GC3545" s="336" t="s">
        <v>67</v>
      </c>
      <c r="GD3545" s="336" t="s">
        <v>67</v>
      </c>
      <c r="GE3545" s="84"/>
      <c r="GF3545" s="337"/>
      <c r="GG3545" s="338"/>
      <c r="GH3545" s="12" t="s">
        <v>4537</v>
      </c>
      <c r="GI3545" s="13" t="s">
        <v>4538</v>
      </c>
      <c r="GJ3545" s="13" t="s">
        <v>4539</v>
      </c>
      <c r="GK3545" s="12" t="s">
        <v>4540</v>
      </c>
      <c r="GL3545" s="336" t="s">
        <v>4573</v>
      </c>
      <c r="GM3545" s="336" t="s">
        <v>4548</v>
      </c>
      <c r="GN3545" s="336" t="s">
        <v>4574</v>
      </c>
      <c r="GO3545" s="339">
        <v>2018</v>
      </c>
      <c r="GP3545" s="339">
        <v>3</v>
      </c>
      <c r="GQ3545" s="339">
        <v>0</v>
      </c>
      <c r="GR3545" s="339">
        <v>0</v>
      </c>
      <c r="GS3545" s="329" t="s">
        <v>4544</v>
      </c>
      <c r="GT3545" s="329"/>
      <c r="GU3545" s="329" t="s">
        <v>44</v>
      </c>
      <c r="GV3545" s="17">
        <v>1680</v>
      </c>
      <c r="GW3545" s="17">
        <v>0</v>
      </c>
      <c r="GX3545" s="17">
        <v>0</v>
      </c>
      <c r="GY3545" s="18" t="s">
        <v>33</v>
      </c>
      <c r="GZ3545" s="330">
        <v>60</v>
      </c>
      <c r="HA3545" s="330">
        <v>110</v>
      </c>
      <c r="HB3545" s="330">
        <v>3.1818181818181817</v>
      </c>
      <c r="HC3545" s="330">
        <v>0</v>
      </c>
      <c r="HD3545" s="331">
        <v>0.35</v>
      </c>
      <c r="HE3545" s="332">
        <v>1764</v>
      </c>
      <c r="HF3545" s="333" t="s">
        <v>33</v>
      </c>
      <c r="HG3545" s="334" t="s">
        <v>5838</v>
      </c>
      <c r="HH3545" s="335" t="s">
        <v>67</v>
      </c>
      <c r="HI3545" s="336" t="s">
        <v>67</v>
      </c>
      <c r="HJ3545" s="336" t="s">
        <v>67</v>
      </c>
      <c r="HK3545" s="84"/>
      <c r="HL3545" s="337"/>
      <c r="HM3545" s="338"/>
      <c r="HN3545" s="12" t="s">
        <v>4537</v>
      </c>
      <c r="HO3545" s="13" t="s">
        <v>4538</v>
      </c>
      <c r="HP3545" s="13" t="s">
        <v>4539</v>
      </c>
      <c r="HQ3545" s="12" t="s">
        <v>4540</v>
      </c>
      <c r="HR3545" s="336" t="s">
        <v>4573</v>
      </c>
      <c r="HS3545" s="336" t="s">
        <v>4548</v>
      </c>
      <c r="HT3545" s="336" t="s">
        <v>4574</v>
      </c>
      <c r="HU3545" s="339">
        <v>2018</v>
      </c>
      <c r="HV3545" s="339">
        <v>3</v>
      </c>
      <c r="HW3545" s="339">
        <v>0</v>
      </c>
      <c r="HX3545" s="339">
        <v>0</v>
      </c>
      <c r="HY3545" s="329" t="s">
        <v>4544</v>
      </c>
      <c r="HZ3545" s="329"/>
      <c r="IA3545" s="329" t="s">
        <v>44</v>
      </c>
      <c r="IB3545" s="17">
        <v>1680</v>
      </c>
      <c r="IC3545" s="17">
        <v>0</v>
      </c>
      <c r="ID3545" s="17">
        <v>0</v>
      </c>
      <c r="IE3545" s="18" t="s">
        <v>33</v>
      </c>
      <c r="IF3545" s="330">
        <v>60</v>
      </c>
      <c r="IG3545" s="330">
        <v>110</v>
      </c>
      <c r="IH3545" s="330">
        <v>3.1818181818181817</v>
      </c>
      <c r="II3545" s="330">
        <v>0</v>
      </c>
      <c r="IJ3545" s="331">
        <v>0.35</v>
      </c>
      <c r="IK3545" s="332">
        <v>1764</v>
      </c>
      <c r="IL3545" s="333" t="s">
        <v>33</v>
      </c>
      <c r="IM3545" s="334" t="s">
        <v>5838</v>
      </c>
      <c r="IN3545" s="335" t="s">
        <v>67</v>
      </c>
      <c r="IO3545" s="336" t="s">
        <v>67</v>
      </c>
      <c r="IP3545" s="336" t="s">
        <v>67</v>
      </c>
      <c r="IQ3545" s="84"/>
      <c r="IR3545" s="337"/>
      <c r="IS3545" s="338"/>
    </row>
    <row r="3546" spans="1:253" ht="16.5" customHeight="1">
      <c r="A3546" s="83" t="s">
        <v>7968</v>
      </c>
      <c r="B3546" s="13"/>
      <c r="C3546" s="189"/>
      <c r="D3546" s="83"/>
      <c r="E3546" s="14" t="s">
        <v>3649</v>
      </c>
      <c r="F3546" s="14" t="s">
        <v>63</v>
      </c>
      <c r="G3546" s="14" t="s">
        <v>3658</v>
      </c>
      <c r="H3546" s="15">
        <v>2017</v>
      </c>
      <c r="I3546" s="15">
        <v>1</v>
      </c>
      <c r="J3546" s="15">
        <v>0</v>
      </c>
      <c r="K3546" s="15">
        <v>0</v>
      </c>
      <c r="L3546" s="16" t="s">
        <v>3663</v>
      </c>
      <c r="M3546" s="134" t="s">
        <v>3657</v>
      </c>
      <c r="N3546" s="16" t="s">
        <v>412</v>
      </c>
      <c r="O3546" s="17">
        <v>810</v>
      </c>
      <c r="P3546" s="17">
        <f t="shared" si="27"/>
        <v>7950</v>
      </c>
      <c r="Q3546" s="17">
        <v>5</v>
      </c>
      <c r="R3546" s="133" t="s">
        <v>33</v>
      </c>
      <c r="S3546" s="19">
        <v>60</v>
      </c>
      <c r="T3546" s="19">
        <v>220</v>
      </c>
      <c r="U3546" s="19">
        <v>16.272727272727273</v>
      </c>
      <c r="V3546" s="19">
        <v>0</v>
      </c>
      <c r="W3546" s="20">
        <v>3.58</v>
      </c>
      <c r="X3546" s="21">
        <v>4322.8500000000004</v>
      </c>
      <c r="Y3546" s="22" t="s">
        <v>33</v>
      </c>
      <c r="Z3546" s="86" t="s">
        <v>62</v>
      </c>
      <c r="AA3546" s="24"/>
      <c r="AB3546" s="14"/>
      <c r="AC3546" s="14"/>
      <c r="AD3546" s="25"/>
      <c r="AE3546" s="26"/>
      <c r="AF3546" s="27"/>
      <c r="AG3546" s="31"/>
      <c r="AH3546" s="32"/>
      <c r="AI3546" s="32"/>
      <c r="AJ3546" s="32"/>
      <c r="AK3546" s="32"/>
      <c r="AL3546" s="32"/>
      <c r="AM3546" s="32"/>
      <c r="AN3546" s="32"/>
      <c r="AO3546" s="32"/>
      <c r="AP3546" s="329"/>
      <c r="AQ3546" s="329" t="s">
        <v>868</v>
      </c>
      <c r="AR3546" s="17">
        <v>409</v>
      </c>
      <c r="AS3546" s="17">
        <v>0</v>
      </c>
      <c r="AT3546" s="17">
        <v>0</v>
      </c>
      <c r="AU3546" s="18" t="s">
        <v>33</v>
      </c>
      <c r="AV3546" s="330">
        <v>60</v>
      </c>
      <c r="AW3546" s="330">
        <v>220</v>
      </c>
      <c r="AX3546" s="330">
        <v>0.22727272727272727</v>
      </c>
      <c r="AY3546" s="330">
        <v>0</v>
      </c>
      <c r="AZ3546" s="331">
        <v>0.05</v>
      </c>
      <c r="BA3546" s="332">
        <v>1472.4</v>
      </c>
      <c r="BB3546" s="333" t="s">
        <v>33</v>
      </c>
      <c r="BC3546" s="334" t="s">
        <v>5838</v>
      </c>
      <c r="BD3546" s="335" t="s">
        <v>67</v>
      </c>
      <c r="BE3546" s="336" t="s">
        <v>67</v>
      </c>
      <c r="BF3546" s="336" t="s">
        <v>67</v>
      </c>
      <c r="BG3546" s="84"/>
      <c r="BH3546" s="337"/>
      <c r="BI3546" s="338"/>
      <c r="BJ3546" s="12" t="s">
        <v>4537</v>
      </c>
      <c r="BK3546" s="13" t="s">
        <v>4538</v>
      </c>
      <c r="BL3546" s="13" t="s">
        <v>4539</v>
      </c>
      <c r="BM3546" s="12" t="s">
        <v>4540</v>
      </c>
      <c r="BN3546" s="336" t="s">
        <v>4576</v>
      </c>
      <c r="BO3546" s="336" t="s">
        <v>4569</v>
      </c>
      <c r="BP3546" s="336" t="s">
        <v>4570</v>
      </c>
      <c r="BQ3546" s="339">
        <v>2019</v>
      </c>
      <c r="BR3546" s="339">
        <v>72</v>
      </c>
      <c r="BS3546" s="339">
        <v>0</v>
      </c>
      <c r="BT3546" s="339">
        <v>0</v>
      </c>
      <c r="BU3546" s="329" t="s">
        <v>4568</v>
      </c>
      <c r="BV3546" s="329"/>
      <c r="BW3546" s="329" t="s">
        <v>868</v>
      </c>
      <c r="BX3546" s="17">
        <v>409</v>
      </c>
      <c r="BY3546" s="17">
        <v>0</v>
      </c>
      <c r="BZ3546" s="17">
        <v>0</v>
      </c>
      <c r="CA3546" s="18" t="s">
        <v>33</v>
      </c>
      <c r="CB3546" s="330">
        <v>60</v>
      </c>
      <c r="CC3546" s="330">
        <v>220</v>
      </c>
      <c r="CD3546" s="330">
        <v>0.22727272727272727</v>
      </c>
      <c r="CE3546" s="330">
        <v>0</v>
      </c>
      <c r="CF3546" s="331">
        <v>0.05</v>
      </c>
      <c r="CG3546" s="332">
        <v>1472.4</v>
      </c>
      <c r="CH3546" s="333" t="s">
        <v>33</v>
      </c>
      <c r="CI3546" s="334" t="s">
        <v>5838</v>
      </c>
      <c r="CJ3546" s="335" t="s">
        <v>67</v>
      </c>
      <c r="CK3546" s="336" t="s">
        <v>67</v>
      </c>
      <c r="CL3546" s="336" t="s">
        <v>67</v>
      </c>
      <c r="CM3546" s="84"/>
      <c r="CN3546" s="337"/>
      <c r="CO3546" s="338"/>
      <c r="CP3546" s="12" t="s">
        <v>4537</v>
      </c>
      <c r="CQ3546" s="13" t="s">
        <v>4538</v>
      </c>
      <c r="CR3546" s="13" t="s">
        <v>4539</v>
      </c>
      <c r="CS3546" s="12" t="s">
        <v>4540</v>
      </c>
      <c r="CT3546" s="336" t="s">
        <v>4576</v>
      </c>
      <c r="CU3546" s="336" t="s">
        <v>4569</v>
      </c>
      <c r="CV3546" s="336" t="s">
        <v>4570</v>
      </c>
      <c r="CW3546" s="339">
        <v>2019</v>
      </c>
      <c r="CX3546" s="339">
        <v>72</v>
      </c>
      <c r="CY3546" s="339">
        <v>0</v>
      </c>
      <c r="CZ3546" s="339">
        <v>0</v>
      </c>
      <c r="DA3546" s="329" t="s">
        <v>4568</v>
      </c>
      <c r="DB3546" s="329"/>
      <c r="DC3546" s="329" t="s">
        <v>868</v>
      </c>
      <c r="DD3546" s="17">
        <v>409</v>
      </c>
      <c r="DE3546" s="17">
        <v>0</v>
      </c>
      <c r="DF3546" s="17">
        <v>0</v>
      </c>
      <c r="DG3546" s="18" t="s">
        <v>33</v>
      </c>
      <c r="DH3546" s="330">
        <v>60</v>
      </c>
      <c r="DI3546" s="330">
        <v>220</v>
      </c>
      <c r="DJ3546" s="330">
        <v>0.22727272727272727</v>
      </c>
      <c r="DK3546" s="330">
        <v>0</v>
      </c>
      <c r="DL3546" s="331">
        <v>0.05</v>
      </c>
      <c r="DM3546" s="332">
        <v>1472.4</v>
      </c>
      <c r="DN3546" s="333" t="s">
        <v>33</v>
      </c>
      <c r="DO3546" s="334" t="s">
        <v>5838</v>
      </c>
      <c r="DP3546" s="335" t="s">
        <v>67</v>
      </c>
      <c r="DQ3546" s="336" t="s">
        <v>67</v>
      </c>
      <c r="DR3546" s="336" t="s">
        <v>67</v>
      </c>
      <c r="DS3546" s="84"/>
      <c r="DT3546" s="337"/>
      <c r="DU3546" s="338"/>
      <c r="DV3546" s="12" t="s">
        <v>4537</v>
      </c>
      <c r="DW3546" s="13" t="s">
        <v>4538</v>
      </c>
      <c r="DX3546" s="13" t="s">
        <v>4539</v>
      </c>
      <c r="DY3546" s="12" t="s">
        <v>4540</v>
      </c>
      <c r="DZ3546" s="336" t="s">
        <v>4576</v>
      </c>
      <c r="EA3546" s="336" t="s">
        <v>4569</v>
      </c>
      <c r="EB3546" s="336" t="s">
        <v>4570</v>
      </c>
      <c r="EC3546" s="339">
        <v>2019</v>
      </c>
      <c r="ED3546" s="339">
        <v>72</v>
      </c>
      <c r="EE3546" s="339">
        <v>0</v>
      </c>
      <c r="EF3546" s="339">
        <v>0</v>
      </c>
      <c r="EG3546" s="329" t="s">
        <v>4568</v>
      </c>
      <c r="EH3546" s="329"/>
      <c r="EI3546" s="329" t="s">
        <v>868</v>
      </c>
      <c r="EJ3546" s="17">
        <v>409</v>
      </c>
      <c r="EK3546" s="17">
        <v>0</v>
      </c>
      <c r="EL3546" s="17">
        <v>0</v>
      </c>
      <c r="EM3546" s="18" t="s">
        <v>33</v>
      </c>
      <c r="EN3546" s="330">
        <v>60</v>
      </c>
      <c r="EO3546" s="330">
        <v>220</v>
      </c>
      <c r="EP3546" s="330">
        <v>0.22727272727272727</v>
      </c>
      <c r="EQ3546" s="330">
        <v>0</v>
      </c>
      <c r="ER3546" s="331">
        <v>0.05</v>
      </c>
      <c r="ES3546" s="332">
        <v>1472.4</v>
      </c>
      <c r="ET3546" s="333" t="s">
        <v>33</v>
      </c>
      <c r="EU3546" s="334" t="s">
        <v>5838</v>
      </c>
      <c r="EV3546" s="335" t="s">
        <v>67</v>
      </c>
      <c r="EW3546" s="336" t="s">
        <v>67</v>
      </c>
      <c r="EX3546" s="336" t="s">
        <v>67</v>
      </c>
      <c r="EY3546" s="84"/>
      <c r="EZ3546" s="337"/>
      <c r="FA3546" s="338"/>
      <c r="FB3546" s="12" t="s">
        <v>4537</v>
      </c>
      <c r="FC3546" s="13" t="s">
        <v>4538</v>
      </c>
      <c r="FD3546" s="13" t="s">
        <v>4539</v>
      </c>
      <c r="FE3546" s="12" t="s">
        <v>4540</v>
      </c>
      <c r="FF3546" s="336" t="s">
        <v>4576</v>
      </c>
      <c r="FG3546" s="336" t="s">
        <v>4569</v>
      </c>
      <c r="FH3546" s="336" t="s">
        <v>4570</v>
      </c>
      <c r="FI3546" s="339">
        <v>2019</v>
      </c>
      <c r="FJ3546" s="339">
        <v>72</v>
      </c>
      <c r="FK3546" s="339">
        <v>0</v>
      </c>
      <c r="FL3546" s="339">
        <v>0</v>
      </c>
      <c r="FM3546" s="329" t="s">
        <v>4568</v>
      </c>
      <c r="FN3546" s="329"/>
      <c r="FO3546" s="329" t="s">
        <v>868</v>
      </c>
      <c r="FP3546" s="17">
        <v>409</v>
      </c>
      <c r="FQ3546" s="17">
        <v>0</v>
      </c>
      <c r="FR3546" s="17">
        <v>0</v>
      </c>
      <c r="FS3546" s="18" t="s">
        <v>33</v>
      </c>
      <c r="FT3546" s="330">
        <v>60</v>
      </c>
      <c r="FU3546" s="330">
        <v>220</v>
      </c>
      <c r="FV3546" s="330">
        <v>0.22727272727272727</v>
      </c>
      <c r="FW3546" s="330">
        <v>0</v>
      </c>
      <c r="FX3546" s="331">
        <v>0.05</v>
      </c>
      <c r="FY3546" s="332">
        <v>1472.4</v>
      </c>
      <c r="FZ3546" s="333" t="s">
        <v>33</v>
      </c>
      <c r="GA3546" s="334" t="s">
        <v>5838</v>
      </c>
      <c r="GB3546" s="335" t="s">
        <v>67</v>
      </c>
      <c r="GC3546" s="336" t="s">
        <v>67</v>
      </c>
      <c r="GD3546" s="336" t="s">
        <v>67</v>
      </c>
      <c r="GE3546" s="84"/>
      <c r="GF3546" s="337"/>
      <c r="GG3546" s="338"/>
      <c r="GH3546" s="12" t="s">
        <v>4537</v>
      </c>
      <c r="GI3546" s="13" t="s">
        <v>4538</v>
      </c>
      <c r="GJ3546" s="13" t="s">
        <v>4539</v>
      </c>
      <c r="GK3546" s="12" t="s">
        <v>4540</v>
      </c>
      <c r="GL3546" s="336" t="s">
        <v>4576</v>
      </c>
      <c r="GM3546" s="336" t="s">
        <v>4569</v>
      </c>
      <c r="GN3546" s="336" t="s">
        <v>4570</v>
      </c>
      <c r="GO3546" s="339">
        <v>2019</v>
      </c>
      <c r="GP3546" s="339">
        <v>72</v>
      </c>
      <c r="GQ3546" s="339">
        <v>0</v>
      </c>
      <c r="GR3546" s="339">
        <v>0</v>
      </c>
      <c r="GS3546" s="329" t="s">
        <v>4568</v>
      </c>
      <c r="GT3546" s="329"/>
      <c r="GU3546" s="329" t="s">
        <v>868</v>
      </c>
      <c r="GV3546" s="17">
        <v>409</v>
      </c>
      <c r="GW3546" s="17">
        <v>0</v>
      </c>
      <c r="GX3546" s="17">
        <v>0</v>
      </c>
      <c r="GY3546" s="18" t="s">
        <v>33</v>
      </c>
      <c r="GZ3546" s="330">
        <v>60</v>
      </c>
      <c r="HA3546" s="330">
        <v>220</v>
      </c>
      <c r="HB3546" s="330">
        <v>0.22727272727272727</v>
      </c>
      <c r="HC3546" s="330">
        <v>0</v>
      </c>
      <c r="HD3546" s="331">
        <v>0.05</v>
      </c>
      <c r="HE3546" s="332">
        <v>1472.4</v>
      </c>
      <c r="HF3546" s="333" t="s">
        <v>33</v>
      </c>
      <c r="HG3546" s="334" t="s">
        <v>5838</v>
      </c>
      <c r="HH3546" s="335" t="s">
        <v>67</v>
      </c>
      <c r="HI3546" s="336" t="s">
        <v>67</v>
      </c>
      <c r="HJ3546" s="336" t="s">
        <v>67</v>
      </c>
      <c r="HK3546" s="84"/>
      <c r="HL3546" s="337"/>
      <c r="HM3546" s="338"/>
      <c r="HN3546" s="12" t="s">
        <v>4537</v>
      </c>
      <c r="HO3546" s="13" t="s">
        <v>4538</v>
      </c>
      <c r="HP3546" s="13" t="s">
        <v>4539</v>
      </c>
      <c r="HQ3546" s="12" t="s">
        <v>4540</v>
      </c>
      <c r="HR3546" s="336" t="s">
        <v>4576</v>
      </c>
      <c r="HS3546" s="336" t="s">
        <v>4569</v>
      </c>
      <c r="HT3546" s="336" t="s">
        <v>4570</v>
      </c>
      <c r="HU3546" s="339">
        <v>2019</v>
      </c>
      <c r="HV3546" s="339">
        <v>72</v>
      </c>
      <c r="HW3546" s="339">
        <v>0</v>
      </c>
      <c r="HX3546" s="339">
        <v>0</v>
      </c>
      <c r="HY3546" s="329" t="s">
        <v>4568</v>
      </c>
      <c r="HZ3546" s="329"/>
      <c r="IA3546" s="329" t="s">
        <v>868</v>
      </c>
      <c r="IB3546" s="17">
        <v>409</v>
      </c>
      <c r="IC3546" s="17">
        <v>0</v>
      </c>
      <c r="ID3546" s="17">
        <v>0</v>
      </c>
      <c r="IE3546" s="18" t="s">
        <v>33</v>
      </c>
      <c r="IF3546" s="330">
        <v>60</v>
      </c>
      <c r="IG3546" s="330">
        <v>220</v>
      </c>
      <c r="IH3546" s="330">
        <v>0.22727272727272727</v>
      </c>
      <c r="II3546" s="330">
        <v>0</v>
      </c>
      <c r="IJ3546" s="331">
        <v>0.05</v>
      </c>
      <c r="IK3546" s="332">
        <v>1472.4</v>
      </c>
      <c r="IL3546" s="333" t="s">
        <v>33</v>
      </c>
      <c r="IM3546" s="334" t="s">
        <v>5838</v>
      </c>
      <c r="IN3546" s="335" t="s">
        <v>67</v>
      </c>
      <c r="IO3546" s="336" t="s">
        <v>67</v>
      </c>
      <c r="IP3546" s="336" t="s">
        <v>67</v>
      </c>
      <c r="IQ3546" s="84"/>
      <c r="IR3546" s="337"/>
      <c r="IS3546" s="338"/>
    </row>
    <row r="3547" spans="1:253" ht="16.5" customHeight="1">
      <c r="A3547" s="83" t="s">
        <v>7968</v>
      </c>
      <c r="B3547" s="13"/>
      <c r="C3547" s="189"/>
      <c r="D3547" s="83"/>
      <c r="E3547" s="14" t="s">
        <v>3664</v>
      </c>
      <c r="F3547" s="14" t="s">
        <v>34</v>
      </c>
      <c r="G3547" s="14" t="s">
        <v>3665</v>
      </c>
      <c r="H3547" s="15">
        <v>2012</v>
      </c>
      <c r="I3547" s="15">
        <v>1</v>
      </c>
      <c r="J3547" s="15">
        <v>0</v>
      </c>
      <c r="K3547" s="15">
        <v>0</v>
      </c>
      <c r="L3547" s="16" t="s">
        <v>3666</v>
      </c>
      <c r="M3547" s="134" t="s">
        <v>3667</v>
      </c>
      <c r="N3547" s="16" t="s">
        <v>412</v>
      </c>
      <c r="O3547" s="17">
        <v>2794</v>
      </c>
      <c r="P3547" s="17">
        <f t="shared" si="27"/>
        <v>5966</v>
      </c>
      <c r="Q3547" s="17">
        <v>5</v>
      </c>
      <c r="R3547" s="133" t="s">
        <v>33</v>
      </c>
      <c r="S3547" s="19">
        <v>60</v>
      </c>
      <c r="T3547" s="19">
        <v>220</v>
      </c>
      <c r="U3547" s="19">
        <v>7</v>
      </c>
      <c r="V3547" s="19">
        <v>0</v>
      </c>
      <c r="W3547" s="20">
        <v>1.54</v>
      </c>
      <c r="X3547" s="21">
        <v>4762.1419999999998</v>
      </c>
      <c r="Y3547" s="22" t="s">
        <v>33</v>
      </c>
      <c r="Z3547" s="86" t="s">
        <v>62</v>
      </c>
      <c r="AA3547" s="24"/>
      <c r="AB3547" s="14"/>
      <c r="AC3547" s="14"/>
      <c r="AD3547" s="25"/>
      <c r="AE3547" s="26"/>
      <c r="AF3547" s="27"/>
      <c r="AG3547" s="31"/>
      <c r="AH3547" s="32"/>
      <c r="AI3547" s="32"/>
      <c r="AJ3547" s="32"/>
      <c r="AK3547" s="32"/>
      <c r="AL3547" s="32"/>
      <c r="AM3547" s="32"/>
      <c r="AN3547" s="32"/>
      <c r="AO3547" s="32"/>
      <c r="AP3547" s="329"/>
      <c r="AQ3547" s="329" t="s">
        <v>868</v>
      </c>
      <c r="AR3547" s="17">
        <v>2400</v>
      </c>
      <c r="AS3547" s="17">
        <v>0</v>
      </c>
      <c r="AT3547" s="17">
        <v>0</v>
      </c>
      <c r="AU3547" s="18" t="s">
        <v>33</v>
      </c>
      <c r="AV3547" s="330">
        <v>60</v>
      </c>
      <c r="AW3547" s="330">
        <v>110</v>
      </c>
      <c r="AX3547" s="330">
        <v>0.5</v>
      </c>
      <c r="AY3547" s="330">
        <v>0</v>
      </c>
      <c r="AZ3547" s="331">
        <v>5.5E-2</v>
      </c>
      <c r="BA3547" s="332">
        <v>1320</v>
      </c>
      <c r="BB3547" s="333" t="s">
        <v>33</v>
      </c>
      <c r="BC3547" s="334" t="s">
        <v>5838</v>
      </c>
      <c r="BD3547" s="335" t="s">
        <v>67</v>
      </c>
      <c r="BE3547" s="336" t="s">
        <v>67</v>
      </c>
      <c r="BF3547" s="336" t="s">
        <v>67</v>
      </c>
      <c r="BG3547" s="84"/>
      <c r="BH3547" s="337"/>
      <c r="BI3547" s="338"/>
      <c r="BJ3547" s="12" t="s">
        <v>4537</v>
      </c>
      <c r="BK3547" s="13" t="s">
        <v>4538</v>
      </c>
      <c r="BL3547" s="13" t="s">
        <v>4539</v>
      </c>
      <c r="BM3547" s="12" t="s">
        <v>4540</v>
      </c>
      <c r="BN3547" s="336" t="s">
        <v>4577</v>
      </c>
      <c r="BO3547" s="336" t="s">
        <v>4572</v>
      </c>
      <c r="BP3547" s="336" t="s">
        <v>1501</v>
      </c>
      <c r="BQ3547" s="339" t="s">
        <v>67</v>
      </c>
      <c r="BR3547" s="339">
        <v>10</v>
      </c>
      <c r="BS3547" s="339">
        <v>0</v>
      </c>
      <c r="BT3547" s="339">
        <v>0</v>
      </c>
      <c r="BU3547" s="329" t="s">
        <v>4578</v>
      </c>
      <c r="BV3547" s="329"/>
      <c r="BW3547" s="329" t="s">
        <v>868</v>
      </c>
      <c r="BX3547" s="17">
        <v>2400</v>
      </c>
      <c r="BY3547" s="17">
        <v>0</v>
      </c>
      <c r="BZ3547" s="17">
        <v>0</v>
      </c>
      <c r="CA3547" s="18" t="s">
        <v>33</v>
      </c>
      <c r="CB3547" s="330">
        <v>60</v>
      </c>
      <c r="CC3547" s="330">
        <v>110</v>
      </c>
      <c r="CD3547" s="330">
        <v>0.5</v>
      </c>
      <c r="CE3547" s="330">
        <v>0</v>
      </c>
      <c r="CF3547" s="331">
        <v>5.5E-2</v>
      </c>
      <c r="CG3547" s="332">
        <v>1320</v>
      </c>
      <c r="CH3547" s="333" t="s">
        <v>33</v>
      </c>
      <c r="CI3547" s="334" t="s">
        <v>5838</v>
      </c>
      <c r="CJ3547" s="335" t="s">
        <v>67</v>
      </c>
      <c r="CK3547" s="336" t="s">
        <v>67</v>
      </c>
      <c r="CL3547" s="336" t="s">
        <v>67</v>
      </c>
      <c r="CM3547" s="84"/>
      <c r="CN3547" s="337"/>
      <c r="CO3547" s="338"/>
      <c r="CP3547" s="12" t="s">
        <v>4537</v>
      </c>
      <c r="CQ3547" s="13" t="s">
        <v>4538</v>
      </c>
      <c r="CR3547" s="13" t="s">
        <v>4539</v>
      </c>
      <c r="CS3547" s="12" t="s">
        <v>4540</v>
      </c>
      <c r="CT3547" s="336" t="s">
        <v>4577</v>
      </c>
      <c r="CU3547" s="336" t="s">
        <v>4572</v>
      </c>
      <c r="CV3547" s="336" t="s">
        <v>1501</v>
      </c>
      <c r="CW3547" s="339" t="s">
        <v>67</v>
      </c>
      <c r="CX3547" s="339">
        <v>10</v>
      </c>
      <c r="CY3547" s="339">
        <v>0</v>
      </c>
      <c r="CZ3547" s="339">
        <v>0</v>
      </c>
      <c r="DA3547" s="329" t="s">
        <v>4578</v>
      </c>
      <c r="DB3547" s="329"/>
      <c r="DC3547" s="329" t="s">
        <v>868</v>
      </c>
      <c r="DD3547" s="17">
        <v>2400</v>
      </c>
      <c r="DE3547" s="17">
        <v>0</v>
      </c>
      <c r="DF3547" s="17">
        <v>0</v>
      </c>
      <c r="DG3547" s="18" t="s">
        <v>33</v>
      </c>
      <c r="DH3547" s="330">
        <v>60</v>
      </c>
      <c r="DI3547" s="330">
        <v>110</v>
      </c>
      <c r="DJ3547" s="330">
        <v>0.5</v>
      </c>
      <c r="DK3547" s="330">
        <v>0</v>
      </c>
      <c r="DL3547" s="331">
        <v>5.5E-2</v>
      </c>
      <c r="DM3547" s="332">
        <v>1320</v>
      </c>
      <c r="DN3547" s="333" t="s">
        <v>33</v>
      </c>
      <c r="DO3547" s="334" t="s">
        <v>5838</v>
      </c>
      <c r="DP3547" s="335" t="s">
        <v>67</v>
      </c>
      <c r="DQ3547" s="336" t="s">
        <v>67</v>
      </c>
      <c r="DR3547" s="336" t="s">
        <v>67</v>
      </c>
      <c r="DS3547" s="84"/>
      <c r="DT3547" s="337"/>
      <c r="DU3547" s="338"/>
      <c r="DV3547" s="12" t="s">
        <v>4537</v>
      </c>
      <c r="DW3547" s="13" t="s">
        <v>4538</v>
      </c>
      <c r="DX3547" s="13" t="s">
        <v>4539</v>
      </c>
      <c r="DY3547" s="12" t="s">
        <v>4540</v>
      </c>
      <c r="DZ3547" s="336" t="s">
        <v>4577</v>
      </c>
      <c r="EA3547" s="336" t="s">
        <v>4572</v>
      </c>
      <c r="EB3547" s="336" t="s">
        <v>1501</v>
      </c>
      <c r="EC3547" s="339" t="s">
        <v>67</v>
      </c>
      <c r="ED3547" s="339">
        <v>10</v>
      </c>
      <c r="EE3547" s="339">
        <v>0</v>
      </c>
      <c r="EF3547" s="339">
        <v>0</v>
      </c>
      <c r="EG3547" s="329" t="s">
        <v>4578</v>
      </c>
      <c r="EH3547" s="329"/>
      <c r="EI3547" s="329" t="s">
        <v>868</v>
      </c>
      <c r="EJ3547" s="17">
        <v>2400</v>
      </c>
      <c r="EK3547" s="17">
        <v>0</v>
      </c>
      <c r="EL3547" s="17">
        <v>0</v>
      </c>
      <c r="EM3547" s="18" t="s">
        <v>33</v>
      </c>
      <c r="EN3547" s="330">
        <v>60</v>
      </c>
      <c r="EO3547" s="330">
        <v>110</v>
      </c>
      <c r="EP3547" s="330">
        <v>0.5</v>
      </c>
      <c r="EQ3547" s="330">
        <v>0</v>
      </c>
      <c r="ER3547" s="331">
        <v>5.5E-2</v>
      </c>
      <c r="ES3547" s="332">
        <v>1320</v>
      </c>
      <c r="ET3547" s="333" t="s">
        <v>33</v>
      </c>
      <c r="EU3547" s="334" t="s">
        <v>5838</v>
      </c>
      <c r="EV3547" s="335" t="s">
        <v>67</v>
      </c>
      <c r="EW3547" s="336" t="s">
        <v>67</v>
      </c>
      <c r="EX3547" s="336" t="s">
        <v>67</v>
      </c>
      <c r="EY3547" s="84"/>
      <c r="EZ3547" s="337"/>
      <c r="FA3547" s="338"/>
      <c r="FB3547" s="12" t="s">
        <v>4537</v>
      </c>
      <c r="FC3547" s="13" t="s">
        <v>4538</v>
      </c>
      <c r="FD3547" s="13" t="s">
        <v>4539</v>
      </c>
      <c r="FE3547" s="12" t="s">
        <v>4540</v>
      </c>
      <c r="FF3547" s="336" t="s">
        <v>4577</v>
      </c>
      <c r="FG3547" s="336" t="s">
        <v>4572</v>
      </c>
      <c r="FH3547" s="336" t="s">
        <v>1501</v>
      </c>
      <c r="FI3547" s="339" t="s">
        <v>67</v>
      </c>
      <c r="FJ3547" s="339">
        <v>10</v>
      </c>
      <c r="FK3547" s="339">
        <v>0</v>
      </c>
      <c r="FL3547" s="339">
        <v>0</v>
      </c>
      <c r="FM3547" s="329" t="s">
        <v>4578</v>
      </c>
      <c r="FN3547" s="329"/>
      <c r="FO3547" s="329" t="s">
        <v>868</v>
      </c>
      <c r="FP3547" s="17">
        <v>2400</v>
      </c>
      <c r="FQ3547" s="17">
        <v>0</v>
      </c>
      <c r="FR3547" s="17">
        <v>0</v>
      </c>
      <c r="FS3547" s="18" t="s">
        <v>33</v>
      </c>
      <c r="FT3547" s="330">
        <v>60</v>
      </c>
      <c r="FU3547" s="330">
        <v>110</v>
      </c>
      <c r="FV3547" s="330">
        <v>0.5</v>
      </c>
      <c r="FW3547" s="330">
        <v>0</v>
      </c>
      <c r="FX3547" s="331">
        <v>5.5E-2</v>
      </c>
      <c r="FY3547" s="332">
        <v>1320</v>
      </c>
      <c r="FZ3547" s="333" t="s">
        <v>33</v>
      </c>
      <c r="GA3547" s="334" t="s">
        <v>5838</v>
      </c>
      <c r="GB3547" s="335" t="s">
        <v>67</v>
      </c>
      <c r="GC3547" s="336" t="s">
        <v>67</v>
      </c>
      <c r="GD3547" s="336" t="s">
        <v>67</v>
      </c>
      <c r="GE3547" s="84"/>
      <c r="GF3547" s="337"/>
      <c r="GG3547" s="338"/>
      <c r="GH3547" s="12" t="s">
        <v>4537</v>
      </c>
      <c r="GI3547" s="13" t="s">
        <v>4538</v>
      </c>
      <c r="GJ3547" s="13" t="s">
        <v>4539</v>
      </c>
      <c r="GK3547" s="12" t="s">
        <v>4540</v>
      </c>
      <c r="GL3547" s="336" t="s">
        <v>4577</v>
      </c>
      <c r="GM3547" s="336" t="s">
        <v>4572</v>
      </c>
      <c r="GN3547" s="336" t="s">
        <v>1501</v>
      </c>
      <c r="GO3547" s="339" t="s">
        <v>67</v>
      </c>
      <c r="GP3547" s="339">
        <v>10</v>
      </c>
      <c r="GQ3547" s="339">
        <v>0</v>
      </c>
      <c r="GR3547" s="339">
        <v>0</v>
      </c>
      <c r="GS3547" s="329" t="s">
        <v>4578</v>
      </c>
      <c r="GT3547" s="329"/>
      <c r="GU3547" s="329" t="s">
        <v>868</v>
      </c>
      <c r="GV3547" s="17">
        <v>2400</v>
      </c>
      <c r="GW3547" s="17">
        <v>0</v>
      </c>
      <c r="GX3547" s="17">
        <v>0</v>
      </c>
      <c r="GY3547" s="18" t="s">
        <v>33</v>
      </c>
      <c r="GZ3547" s="330">
        <v>60</v>
      </c>
      <c r="HA3547" s="330">
        <v>110</v>
      </c>
      <c r="HB3547" s="330">
        <v>0.5</v>
      </c>
      <c r="HC3547" s="330">
        <v>0</v>
      </c>
      <c r="HD3547" s="331">
        <v>5.5E-2</v>
      </c>
      <c r="HE3547" s="332">
        <v>1320</v>
      </c>
      <c r="HF3547" s="333" t="s">
        <v>33</v>
      </c>
      <c r="HG3547" s="334" t="s">
        <v>5838</v>
      </c>
      <c r="HH3547" s="335" t="s">
        <v>67</v>
      </c>
      <c r="HI3547" s="336" t="s">
        <v>67</v>
      </c>
      <c r="HJ3547" s="336" t="s">
        <v>67</v>
      </c>
      <c r="HK3547" s="84"/>
      <c r="HL3547" s="337"/>
      <c r="HM3547" s="338"/>
      <c r="HN3547" s="12" t="s">
        <v>4537</v>
      </c>
      <c r="HO3547" s="13" t="s">
        <v>4538</v>
      </c>
      <c r="HP3547" s="13" t="s">
        <v>4539</v>
      </c>
      <c r="HQ3547" s="12" t="s">
        <v>4540</v>
      </c>
      <c r="HR3547" s="336" t="s">
        <v>4577</v>
      </c>
      <c r="HS3547" s="336" t="s">
        <v>4572</v>
      </c>
      <c r="HT3547" s="336" t="s">
        <v>1501</v>
      </c>
      <c r="HU3547" s="339" t="s">
        <v>67</v>
      </c>
      <c r="HV3547" s="339">
        <v>10</v>
      </c>
      <c r="HW3547" s="339">
        <v>0</v>
      </c>
      <c r="HX3547" s="339">
        <v>0</v>
      </c>
      <c r="HY3547" s="329" t="s">
        <v>4578</v>
      </c>
      <c r="HZ3547" s="329"/>
      <c r="IA3547" s="329" t="s">
        <v>868</v>
      </c>
      <c r="IB3547" s="17">
        <v>2400</v>
      </c>
      <c r="IC3547" s="17">
        <v>0</v>
      </c>
      <c r="ID3547" s="17">
        <v>0</v>
      </c>
      <c r="IE3547" s="18" t="s">
        <v>33</v>
      </c>
      <c r="IF3547" s="330">
        <v>60</v>
      </c>
      <c r="IG3547" s="330">
        <v>110</v>
      </c>
      <c r="IH3547" s="330">
        <v>0.5</v>
      </c>
      <c r="II3547" s="330">
        <v>0</v>
      </c>
      <c r="IJ3547" s="331">
        <v>5.5E-2</v>
      </c>
      <c r="IK3547" s="332">
        <v>1320</v>
      </c>
      <c r="IL3547" s="333" t="s">
        <v>33</v>
      </c>
      <c r="IM3547" s="334" t="s">
        <v>5838</v>
      </c>
      <c r="IN3547" s="335" t="s">
        <v>67</v>
      </c>
      <c r="IO3547" s="336" t="s">
        <v>67</v>
      </c>
      <c r="IP3547" s="336" t="s">
        <v>67</v>
      </c>
      <c r="IQ3547" s="84"/>
      <c r="IR3547" s="337"/>
      <c r="IS3547" s="338"/>
    </row>
    <row r="3548" spans="1:253" ht="16.5" customHeight="1">
      <c r="A3548" s="83" t="s">
        <v>7968</v>
      </c>
      <c r="B3548" s="13"/>
      <c r="C3548" s="189"/>
      <c r="D3548" s="83"/>
      <c r="E3548" s="14" t="s">
        <v>3649</v>
      </c>
      <c r="F3548" s="14" t="s">
        <v>63</v>
      </c>
      <c r="G3548" s="14" t="s">
        <v>3650</v>
      </c>
      <c r="H3548" s="15">
        <v>2017</v>
      </c>
      <c r="I3548" s="15">
        <v>1</v>
      </c>
      <c r="J3548" s="15">
        <v>0</v>
      </c>
      <c r="K3548" s="15">
        <v>0</v>
      </c>
      <c r="L3548" s="16" t="s">
        <v>3663</v>
      </c>
      <c r="M3548" s="134" t="s">
        <v>3657</v>
      </c>
      <c r="N3548" s="16" t="s">
        <v>412</v>
      </c>
      <c r="O3548" s="17">
        <v>810</v>
      </c>
      <c r="P3548" s="17">
        <f t="shared" si="27"/>
        <v>7950</v>
      </c>
      <c r="Q3548" s="17">
        <v>5</v>
      </c>
      <c r="R3548" s="133" t="s">
        <v>33</v>
      </c>
      <c r="S3548" s="19">
        <v>60</v>
      </c>
      <c r="T3548" s="19">
        <v>220</v>
      </c>
      <c r="U3548" s="19">
        <v>24.363636363636363</v>
      </c>
      <c r="V3548" s="19">
        <v>0</v>
      </c>
      <c r="W3548" s="20">
        <v>5.36</v>
      </c>
      <c r="X3548" s="21">
        <v>6472.2000000000007</v>
      </c>
      <c r="Y3548" s="22" t="s">
        <v>33</v>
      </c>
      <c r="Z3548" s="86" t="s">
        <v>62</v>
      </c>
      <c r="AA3548" s="24"/>
      <c r="AB3548" s="14"/>
      <c r="AC3548" s="14"/>
      <c r="AD3548" s="25"/>
      <c r="AE3548" s="26"/>
      <c r="AF3548" s="27"/>
      <c r="AG3548" s="31"/>
      <c r="AH3548" s="32"/>
      <c r="AI3548" s="32"/>
      <c r="AJ3548" s="32"/>
      <c r="AK3548" s="32"/>
      <c r="AL3548" s="32"/>
      <c r="AM3548" s="32"/>
      <c r="AN3548" s="32"/>
      <c r="AO3548" s="32"/>
      <c r="AP3548" s="329"/>
      <c r="AQ3548" s="329" t="s">
        <v>868</v>
      </c>
      <c r="AR3548" s="17">
        <v>2400</v>
      </c>
      <c r="AS3548" s="17">
        <v>0</v>
      </c>
      <c r="AT3548" s="17">
        <v>0</v>
      </c>
      <c r="AU3548" s="18" t="s">
        <v>33</v>
      </c>
      <c r="AV3548" s="330">
        <v>60</v>
      </c>
      <c r="AW3548" s="330">
        <v>110</v>
      </c>
      <c r="AX3548" s="330">
        <v>0.5</v>
      </c>
      <c r="AY3548" s="330">
        <v>0</v>
      </c>
      <c r="AZ3548" s="331">
        <v>5.5E-2</v>
      </c>
      <c r="BA3548" s="332">
        <v>1320</v>
      </c>
      <c r="BB3548" s="333" t="s">
        <v>33</v>
      </c>
      <c r="BC3548" s="334" t="s">
        <v>5838</v>
      </c>
      <c r="BD3548" s="335" t="s">
        <v>67</v>
      </c>
      <c r="BE3548" s="336" t="s">
        <v>67</v>
      </c>
      <c r="BF3548" s="336" t="s">
        <v>67</v>
      </c>
      <c r="BG3548" s="84"/>
      <c r="BH3548" s="337"/>
      <c r="BI3548" s="338"/>
      <c r="BJ3548" s="12" t="s">
        <v>4537</v>
      </c>
      <c r="BK3548" s="13" t="s">
        <v>4538</v>
      </c>
      <c r="BL3548" s="13" t="s">
        <v>4539</v>
      </c>
      <c r="BM3548" s="12" t="s">
        <v>4540</v>
      </c>
      <c r="BN3548" s="336" t="s">
        <v>4577</v>
      </c>
      <c r="BO3548" s="336" t="s">
        <v>4572</v>
      </c>
      <c r="BP3548" s="336" t="s">
        <v>1501</v>
      </c>
      <c r="BQ3548" s="339" t="s">
        <v>67</v>
      </c>
      <c r="BR3548" s="339">
        <v>10</v>
      </c>
      <c r="BS3548" s="339">
        <v>0</v>
      </c>
      <c r="BT3548" s="339">
        <v>0</v>
      </c>
      <c r="BU3548" s="329" t="s">
        <v>4578</v>
      </c>
      <c r="BV3548" s="329"/>
      <c r="BW3548" s="329" t="s">
        <v>868</v>
      </c>
      <c r="BX3548" s="17">
        <v>2400</v>
      </c>
      <c r="BY3548" s="17">
        <v>0</v>
      </c>
      <c r="BZ3548" s="17">
        <v>0</v>
      </c>
      <c r="CA3548" s="18" t="s">
        <v>33</v>
      </c>
      <c r="CB3548" s="330">
        <v>60</v>
      </c>
      <c r="CC3548" s="330">
        <v>110</v>
      </c>
      <c r="CD3548" s="330">
        <v>0.5</v>
      </c>
      <c r="CE3548" s="330">
        <v>0</v>
      </c>
      <c r="CF3548" s="331">
        <v>5.5E-2</v>
      </c>
      <c r="CG3548" s="332">
        <v>1320</v>
      </c>
      <c r="CH3548" s="333" t="s">
        <v>33</v>
      </c>
      <c r="CI3548" s="334" t="s">
        <v>5838</v>
      </c>
      <c r="CJ3548" s="335" t="s">
        <v>67</v>
      </c>
      <c r="CK3548" s="336" t="s">
        <v>67</v>
      </c>
      <c r="CL3548" s="336" t="s">
        <v>67</v>
      </c>
      <c r="CM3548" s="84"/>
      <c r="CN3548" s="337"/>
      <c r="CO3548" s="338"/>
      <c r="CP3548" s="12" t="s">
        <v>4537</v>
      </c>
      <c r="CQ3548" s="13" t="s">
        <v>4538</v>
      </c>
      <c r="CR3548" s="13" t="s">
        <v>4539</v>
      </c>
      <c r="CS3548" s="12" t="s">
        <v>4540</v>
      </c>
      <c r="CT3548" s="336" t="s">
        <v>4577</v>
      </c>
      <c r="CU3548" s="336" t="s">
        <v>4572</v>
      </c>
      <c r="CV3548" s="336" t="s">
        <v>1501</v>
      </c>
      <c r="CW3548" s="339" t="s">
        <v>67</v>
      </c>
      <c r="CX3548" s="339">
        <v>10</v>
      </c>
      <c r="CY3548" s="339">
        <v>0</v>
      </c>
      <c r="CZ3548" s="339">
        <v>0</v>
      </c>
      <c r="DA3548" s="329" t="s">
        <v>4578</v>
      </c>
      <c r="DB3548" s="329"/>
      <c r="DC3548" s="329" t="s">
        <v>868</v>
      </c>
      <c r="DD3548" s="17">
        <v>2400</v>
      </c>
      <c r="DE3548" s="17">
        <v>0</v>
      </c>
      <c r="DF3548" s="17">
        <v>0</v>
      </c>
      <c r="DG3548" s="18" t="s">
        <v>33</v>
      </c>
      <c r="DH3548" s="330">
        <v>60</v>
      </c>
      <c r="DI3548" s="330">
        <v>110</v>
      </c>
      <c r="DJ3548" s="330">
        <v>0.5</v>
      </c>
      <c r="DK3548" s="330">
        <v>0</v>
      </c>
      <c r="DL3548" s="331">
        <v>5.5E-2</v>
      </c>
      <c r="DM3548" s="332">
        <v>1320</v>
      </c>
      <c r="DN3548" s="333" t="s">
        <v>33</v>
      </c>
      <c r="DO3548" s="334" t="s">
        <v>5838</v>
      </c>
      <c r="DP3548" s="335" t="s">
        <v>67</v>
      </c>
      <c r="DQ3548" s="336" t="s">
        <v>67</v>
      </c>
      <c r="DR3548" s="336" t="s">
        <v>67</v>
      </c>
      <c r="DS3548" s="84"/>
      <c r="DT3548" s="337"/>
      <c r="DU3548" s="338"/>
      <c r="DV3548" s="12" t="s">
        <v>4537</v>
      </c>
      <c r="DW3548" s="13" t="s">
        <v>4538</v>
      </c>
      <c r="DX3548" s="13" t="s">
        <v>4539</v>
      </c>
      <c r="DY3548" s="12" t="s">
        <v>4540</v>
      </c>
      <c r="DZ3548" s="336" t="s">
        <v>4577</v>
      </c>
      <c r="EA3548" s="336" t="s">
        <v>4572</v>
      </c>
      <c r="EB3548" s="336" t="s">
        <v>1501</v>
      </c>
      <c r="EC3548" s="339" t="s">
        <v>67</v>
      </c>
      <c r="ED3548" s="339">
        <v>10</v>
      </c>
      <c r="EE3548" s="339">
        <v>0</v>
      </c>
      <c r="EF3548" s="339">
        <v>0</v>
      </c>
      <c r="EG3548" s="329" t="s">
        <v>4578</v>
      </c>
      <c r="EH3548" s="329"/>
      <c r="EI3548" s="329" t="s">
        <v>868</v>
      </c>
      <c r="EJ3548" s="17">
        <v>2400</v>
      </c>
      <c r="EK3548" s="17">
        <v>0</v>
      </c>
      <c r="EL3548" s="17">
        <v>0</v>
      </c>
      <c r="EM3548" s="18" t="s">
        <v>33</v>
      </c>
      <c r="EN3548" s="330">
        <v>60</v>
      </c>
      <c r="EO3548" s="330">
        <v>110</v>
      </c>
      <c r="EP3548" s="330">
        <v>0.5</v>
      </c>
      <c r="EQ3548" s="330">
        <v>0</v>
      </c>
      <c r="ER3548" s="331">
        <v>5.5E-2</v>
      </c>
      <c r="ES3548" s="332">
        <v>1320</v>
      </c>
      <c r="ET3548" s="333" t="s">
        <v>33</v>
      </c>
      <c r="EU3548" s="334" t="s">
        <v>5838</v>
      </c>
      <c r="EV3548" s="335" t="s">
        <v>67</v>
      </c>
      <c r="EW3548" s="336" t="s">
        <v>67</v>
      </c>
      <c r="EX3548" s="336" t="s">
        <v>67</v>
      </c>
      <c r="EY3548" s="84"/>
      <c r="EZ3548" s="337"/>
      <c r="FA3548" s="338"/>
      <c r="FB3548" s="12" t="s">
        <v>4537</v>
      </c>
      <c r="FC3548" s="13" t="s">
        <v>4538</v>
      </c>
      <c r="FD3548" s="13" t="s">
        <v>4539</v>
      </c>
      <c r="FE3548" s="12" t="s">
        <v>4540</v>
      </c>
      <c r="FF3548" s="336" t="s">
        <v>4577</v>
      </c>
      <c r="FG3548" s="336" t="s">
        <v>4572</v>
      </c>
      <c r="FH3548" s="336" t="s">
        <v>1501</v>
      </c>
      <c r="FI3548" s="339" t="s">
        <v>67</v>
      </c>
      <c r="FJ3548" s="339">
        <v>10</v>
      </c>
      <c r="FK3548" s="339">
        <v>0</v>
      </c>
      <c r="FL3548" s="339">
        <v>0</v>
      </c>
      <c r="FM3548" s="329" t="s">
        <v>4578</v>
      </c>
      <c r="FN3548" s="329"/>
      <c r="FO3548" s="329" t="s">
        <v>868</v>
      </c>
      <c r="FP3548" s="17">
        <v>2400</v>
      </c>
      <c r="FQ3548" s="17">
        <v>0</v>
      </c>
      <c r="FR3548" s="17">
        <v>0</v>
      </c>
      <c r="FS3548" s="18" t="s">
        <v>33</v>
      </c>
      <c r="FT3548" s="330">
        <v>60</v>
      </c>
      <c r="FU3548" s="330">
        <v>110</v>
      </c>
      <c r="FV3548" s="330">
        <v>0.5</v>
      </c>
      <c r="FW3548" s="330">
        <v>0</v>
      </c>
      <c r="FX3548" s="331">
        <v>5.5E-2</v>
      </c>
      <c r="FY3548" s="332">
        <v>1320</v>
      </c>
      <c r="FZ3548" s="333" t="s">
        <v>33</v>
      </c>
      <c r="GA3548" s="334" t="s">
        <v>5838</v>
      </c>
      <c r="GB3548" s="335" t="s">
        <v>67</v>
      </c>
      <c r="GC3548" s="336" t="s">
        <v>67</v>
      </c>
      <c r="GD3548" s="336" t="s">
        <v>67</v>
      </c>
      <c r="GE3548" s="84"/>
      <c r="GF3548" s="337"/>
      <c r="GG3548" s="338"/>
      <c r="GH3548" s="12" t="s">
        <v>4537</v>
      </c>
      <c r="GI3548" s="13" t="s">
        <v>4538</v>
      </c>
      <c r="GJ3548" s="13" t="s">
        <v>4539</v>
      </c>
      <c r="GK3548" s="12" t="s">
        <v>4540</v>
      </c>
      <c r="GL3548" s="336" t="s">
        <v>4577</v>
      </c>
      <c r="GM3548" s="336" t="s">
        <v>4572</v>
      </c>
      <c r="GN3548" s="336" t="s">
        <v>1501</v>
      </c>
      <c r="GO3548" s="339" t="s">
        <v>67</v>
      </c>
      <c r="GP3548" s="339">
        <v>10</v>
      </c>
      <c r="GQ3548" s="339">
        <v>0</v>
      </c>
      <c r="GR3548" s="339">
        <v>0</v>
      </c>
      <c r="GS3548" s="329" t="s">
        <v>4578</v>
      </c>
      <c r="GT3548" s="329"/>
      <c r="GU3548" s="329" t="s">
        <v>868</v>
      </c>
      <c r="GV3548" s="17">
        <v>2400</v>
      </c>
      <c r="GW3548" s="17">
        <v>0</v>
      </c>
      <c r="GX3548" s="17">
        <v>0</v>
      </c>
      <c r="GY3548" s="18" t="s">
        <v>33</v>
      </c>
      <c r="GZ3548" s="330">
        <v>60</v>
      </c>
      <c r="HA3548" s="330">
        <v>110</v>
      </c>
      <c r="HB3548" s="330">
        <v>0.5</v>
      </c>
      <c r="HC3548" s="330">
        <v>0</v>
      </c>
      <c r="HD3548" s="331">
        <v>5.5E-2</v>
      </c>
      <c r="HE3548" s="332">
        <v>1320</v>
      </c>
      <c r="HF3548" s="333" t="s">
        <v>33</v>
      </c>
      <c r="HG3548" s="334" t="s">
        <v>5838</v>
      </c>
      <c r="HH3548" s="335" t="s">
        <v>67</v>
      </c>
      <c r="HI3548" s="336" t="s">
        <v>67</v>
      </c>
      <c r="HJ3548" s="336" t="s">
        <v>67</v>
      </c>
      <c r="HK3548" s="84"/>
      <c r="HL3548" s="337"/>
      <c r="HM3548" s="338"/>
      <c r="HN3548" s="12" t="s">
        <v>4537</v>
      </c>
      <c r="HO3548" s="13" t="s">
        <v>4538</v>
      </c>
      <c r="HP3548" s="13" t="s">
        <v>4539</v>
      </c>
      <c r="HQ3548" s="12" t="s">
        <v>4540</v>
      </c>
      <c r="HR3548" s="336" t="s">
        <v>4577</v>
      </c>
      <c r="HS3548" s="336" t="s">
        <v>4572</v>
      </c>
      <c r="HT3548" s="336" t="s">
        <v>1501</v>
      </c>
      <c r="HU3548" s="339" t="s">
        <v>67</v>
      </c>
      <c r="HV3548" s="339">
        <v>10</v>
      </c>
      <c r="HW3548" s="339">
        <v>0</v>
      </c>
      <c r="HX3548" s="339">
        <v>0</v>
      </c>
      <c r="HY3548" s="329" t="s">
        <v>4578</v>
      </c>
      <c r="HZ3548" s="329"/>
      <c r="IA3548" s="329" t="s">
        <v>868</v>
      </c>
      <c r="IB3548" s="17">
        <v>2400</v>
      </c>
      <c r="IC3548" s="17">
        <v>0</v>
      </c>
      <c r="ID3548" s="17">
        <v>0</v>
      </c>
      <c r="IE3548" s="18" t="s">
        <v>33</v>
      </c>
      <c r="IF3548" s="330">
        <v>60</v>
      </c>
      <c r="IG3548" s="330">
        <v>110</v>
      </c>
      <c r="IH3548" s="330">
        <v>0.5</v>
      </c>
      <c r="II3548" s="330">
        <v>0</v>
      </c>
      <c r="IJ3548" s="331">
        <v>5.5E-2</v>
      </c>
      <c r="IK3548" s="332">
        <v>1320</v>
      </c>
      <c r="IL3548" s="333" t="s">
        <v>33</v>
      </c>
      <c r="IM3548" s="334" t="s">
        <v>5838</v>
      </c>
      <c r="IN3548" s="335" t="s">
        <v>67</v>
      </c>
      <c r="IO3548" s="336" t="s">
        <v>67</v>
      </c>
      <c r="IP3548" s="336" t="s">
        <v>67</v>
      </c>
      <c r="IQ3548" s="84"/>
      <c r="IR3548" s="337"/>
      <c r="IS3548" s="338"/>
    </row>
    <row r="3549" spans="1:253" ht="16.5" customHeight="1">
      <c r="A3549" s="83" t="s">
        <v>7968</v>
      </c>
      <c r="B3549" s="13"/>
      <c r="C3549" s="189"/>
      <c r="D3549" s="83"/>
      <c r="E3549" s="14" t="s">
        <v>3649</v>
      </c>
      <c r="F3549" s="14" t="s">
        <v>34</v>
      </c>
      <c r="G3549" s="14" t="s">
        <v>6066</v>
      </c>
      <c r="H3549" s="15">
        <v>2010</v>
      </c>
      <c r="I3549" s="15">
        <v>2</v>
      </c>
      <c r="J3549" s="15">
        <v>0</v>
      </c>
      <c r="K3549" s="15">
        <v>0</v>
      </c>
      <c r="L3549" s="16" t="s">
        <v>3652</v>
      </c>
      <c r="M3549" s="134" t="s">
        <v>3653</v>
      </c>
      <c r="N3549" s="16" t="s">
        <v>412</v>
      </c>
      <c r="O3549" s="17">
        <v>4380</v>
      </c>
      <c r="P3549" s="17">
        <f t="shared" si="27"/>
        <v>4380</v>
      </c>
      <c r="Q3549" s="17">
        <v>5</v>
      </c>
      <c r="R3549" s="133" t="s">
        <v>33</v>
      </c>
      <c r="S3549" s="19">
        <v>60</v>
      </c>
      <c r="T3549" s="19">
        <v>220</v>
      </c>
      <c r="U3549" s="19">
        <v>15.22</v>
      </c>
      <c r="V3549" s="19">
        <v>0</v>
      </c>
      <c r="W3549" s="20">
        <v>3.3484000000000003</v>
      </c>
      <c r="X3549" s="21">
        <v>15399.291600000002</v>
      </c>
      <c r="Y3549" s="22" t="s">
        <v>33</v>
      </c>
      <c r="Z3549" s="86" t="s">
        <v>62</v>
      </c>
      <c r="AA3549" s="24"/>
      <c r="AB3549" s="14"/>
      <c r="AC3549" s="14"/>
      <c r="AD3549" s="25"/>
      <c r="AE3549" s="26"/>
      <c r="AF3549" s="27"/>
      <c r="AG3549" s="31"/>
      <c r="AH3549" s="32"/>
      <c r="AI3549" s="32"/>
      <c r="AJ3549" s="32"/>
      <c r="AK3549" s="32"/>
      <c r="AL3549" s="32"/>
      <c r="AM3549" s="32"/>
      <c r="AN3549" s="32"/>
      <c r="AO3549" s="32"/>
      <c r="AP3549" s="329"/>
      <c r="AQ3549" s="329" t="s">
        <v>868</v>
      </c>
      <c r="AR3549" s="17">
        <v>2400</v>
      </c>
      <c r="AS3549" s="17">
        <v>0</v>
      </c>
      <c r="AT3549" s="17">
        <v>0</v>
      </c>
      <c r="AU3549" s="18" t="s">
        <v>33</v>
      </c>
      <c r="AV3549" s="330">
        <v>60</v>
      </c>
      <c r="AW3549" s="330">
        <v>110</v>
      </c>
      <c r="AX3549" s="330">
        <v>0.5</v>
      </c>
      <c r="AY3549" s="330">
        <v>0</v>
      </c>
      <c r="AZ3549" s="331">
        <v>5.5E-2</v>
      </c>
      <c r="BA3549" s="332">
        <v>1320</v>
      </c>
      <c r="BB3549" s="333" t="s">
        <v>33</v>
      </c>
      <c r="BC3549" s="334" t="s">
        <v>5838</v>
      </c>
      <c r="BD3549" s="335" t="s">
        <v>67</v>
      </c>
      <c r="BE3549" s="336" t="s">
        <v>67</v>
      </c>
      <c r="BF3549" s="336" t="s">
        <v>67</v>
      </c>
      <c r="BG3549" s="84"/>
      <c r="BH3549" s="337"/>
      <c r="BI3549" s="338"/>
      <c r="BJ3549" s="12" t="s">
        <v>4537</v>
      </c>
      <c r="BK3549" s="13" t="s">
        <v>4538</v>
      </c>
      <c r="BL3549" s="13" t="s">
        <v>4539</v>
      </c>
      <c r="BM3549" s="12" t="s">
        <v>4540</v>
      </c>
      <c r="BN3549" s="336" t="s">
        <v>4579</v>
      </c>
      <c r="BO3549" s="336" t="s">
        <v>67</v>
      </c>
      <c r="BP3549" s="336" t="s">
        <v>67</v>
      </c>
      <c r="BQ3549" s="339" t="s">
        <v>67</v>
      </c>
      <c r="BR3549" s="339">
        <v>10</v>
      </c>
      <c r="BS3549" s="339">
        <v>0</v>
      </c>
      <c r="BT3549" s="339">
        <v>0</v>
      </c>
      <c r="BU3549" s="329" t="s">
        <v>4560</v>
      </c>
      <c r="BV3549" s="329"/>
      <c r="BW3549" s="329" t="s">
        <v>868</v>
      </c>
      <c r="BX3549" s="17">
        <v>2400</v>
      </c>
      <c r="BY3549" s="17">
        <v>0</v>
      </c>
      <c r="BZ3549" s="17">
        <v>0</v>
      </c>
      <c r="CA3549" s="18" t="s">
        <v>33</v>
      </c>
      <c r="CB3549" s="330">
        <v>60</v>
      </c>
      <c r="CC3549" s="330">
        <v>110</v>
      </c>
      <c r="CD3549" s="330">
        <v>0.5</v>
      </c>
      <c r="CE3549" s="330">
        <v>0</v>
      </c>
      <c r="CF3549" s="331">
        <v>5.5E-2</v>
      </c>
      <c r="CG3549" s="332">
        <v>1320</v>
      </c>
      <c r="CH3549" s="333" t="s">
        <v>33</v>
      </c>
      <c r="CI3549" s="334" t="s">
        <v>5838</v>
      </c>
      <c r="CJ3549" s="335" t="s">
        <v>67</v>
      </c>
      <c r="CK3549" s="336" t="s">
        <v>67</v>
      </c>
      <c r="CL3549" s="336" t="s">
        <v>67</v>
      </c>
      <c r="CM3549" s="84"/>
      <c r="CN3549" s="337"/>
      <c r="CO3549" s="338"/>
      <c r="CP3549" s="12" t="s">
        <v>4537</v>
      </c>
      <c r="CQ3549" s="13" t="s">
        <v>4538</v>
      </c>
      <c r="CR3549" s="13" t="s">
        <v>4539</v>
      </c>
      <c r="CS3549" s="12" t="s">
        <v>4540</v>
      </c>
      <c r="CT3549" s="336" t="s">
        <v>4579</v>
      </c>
      <c r="CU3549" s="336" t="s">
        <v>67</v>
      </c>
      <c r="CV3549" s="336" t="s">
        <v>67</v>
      </c>
      <c r="CW3549" s="339" t="s">
        <v>67</v>
      </c>
      <c r="CX3549" s="339">
        <v>10</v>
      </c>
      <c r="CY3549" s="339">
        <v>0</v>
      </c>
      <c r="CZ3549" s="339">
        <v>0</v>
      </c>
      <c r="DA3549" s="329" t="s">
        <v>4560</v>
      </c>
      <c r="DB3549" s="329"/>
      <c r="DC3549" s="329" t="s">
        <v>868</v>
      </c>
      <c r="DD3549" s="17">
        <v>2400</v>
      </c>
      <c r="DE3549" s="17">
        <v>0</v>
      </c>
      <c r="DF3549" s="17">
        <v>0</v>
      </c>
      <c r="DG3549" s="18" t="s">
        <v>33</v>
      </c>
      <c r="DH3549" s="330">
        <v>60</v>
      </c>
      <c r="DI3549" s="330">
        <v>110</v>
      </c>
      <c r="DJ3549" s="330">
        <v>0.5</v>
      </c>
      <c r="DK3549" s="330">
        <v>0</v>
      </c>
      <c r="DL3549" s="331">
        <v>5.5E-2</v>
      </c>
      <c r="DM3549" s="332">
        <v>1320</v>
      </c>
      <c r="DN3549" s="333" t="s">
        <v>33</v>
      </c>
      <c r="DO3549" s="334" t="s">
        <v>5838</v>
      </c>
      <c r="DP3549" s="335" t="s">
        <v>67</v>
      </c>
      <c r="DQ3549" s="336" t="s">
        <v>67</v>
      </c>
      <c r="DR3549" s="336" t="s">
        <v>67</v>
      </c>
      <c r="DS3549" s="84"/>
      <c r="DT3549" s="337"/>
      <c r="DU3549" s="338"/>
      <c r="DV3549" s="12" t="s">
        <v>4537</v>
      </c>
      <c r="DW3549" s="13" t="s">
        <v>4538</v>
      </c>
      <c r="DX3549" s="13" t="s">
        <v>4539</v>
      </c>
      <c r="DY3549" s="12" t="s">
        <v>4540</v>
      </c>
      <c r="DZ3549" s="336" t="s">
        <v>4579</v>
      </c>
      <c r="EA3549" s="336" t="s">
        <v>67</v>
      </c>
      <c r="EB3549" s="336" t="s">
        <v>67</v>
      </c>
      <c r="EC3549" s="339" t="s">
        <v>67</v>
      </c>
      <c r="ED3549" s="339">
        <v>10</v>
      </c>
      <c r="EE3549" s="339">
        <v>0</v>
      </c>
      <c r="EF3549" s="339">
        <v>0</v>
      </c>
      <c r="EG3549" s="329" t="s">
        <v>4560</v>
      </c>
      <c r="EH3549" s="329"/>
      <c r="EI3549" s="329" t="s">
        <v>868</v>
      </c>
      <c r="EJ3549" s="17">
        <v>2400</v>
      </c>
      <c r="EK3549" s="17">
        <v>0</v>
      </c>
      <c r="EL3549" s="17">
        <v>0</v>
      </c>
      <c r="EM3549" s="18" t="s">
        <v>33</v>
      </c>
      <c r="EN3549" s="330">
        <v>60</v>
      </c>
      <c r="EO3549" s="330">
        <v>110</v>
      </c>
      <c r="EP3549" s="330">
        <v>0.5</v>
      </c>
      <c r="EQ3549" s="330">
        <v>0</v>
      </c>
      <c r="ER3549" s="331">
        <v>5.5E-2</v>
      </c>
      <c r="ES3549" s="332">
        <v>1320</v>
      </c>
      <c r="ET3549" s="333" t="s">
        <v>33</v>
      </c>
      <c r="EU3549" s="334" t="s">
        <v>5838</v>
      </c>
      <c r="EV3549" s="335" t="s">
        <v>67</v>
      </c>
      <c r="EW3549" s="336" t="s">
        <v>67</v>
      </c>
      <c r="EX3549" s="336" t="s">
        <v>67</v>
      </c>
      <c r="EY3549" s="84"/>
      <c r="EZ3549" s="337"/>
      <c r="FA3549" s="338"/>
      <c r="FB3549" s="12" t="s">
        <v>4537</v>
      </c>
      <c r="FC3549" s="13" t="s">
        <v>4538</v>
      </c>
      <c r="FD3549" s="13" t="s">
        <v>4539</v>
      </c>
      <c r="FE3549" s="12" t="s">
        <v>4540</v>
      </c>
      <c r="FF3549" s="336" t="s">
        <v>4579</v>
      </c>
      <c r="FG3549" s="336" t="s">
        <v>67</v>
      </c>
      <c r="FH3549" s="336" t="s">
        <v>67</v>
      </c>
      <c r="FI3549" s="339" t="s">
        <v>67</v>
      </c>
      <c r="FJ3549" s="339">
        <v>10</v>
      </c>
      <c r="FK3549" s="339">
        <v>0</v>
      </c>
      <c r="FL3549" s="339">
        <v>0</v>
      </c>
      <c r="FM3549" s="329" t="s">
        <v>4560</v>
      </c>
      <c r="FN3549" s="329"/>
      <c r="FO3549" s="329" t="s">
        <v>868</v>
      </c>
      <c r="FP3549" s="17">
        <v>2400</v>
      </c>
      <c r="FQ3549" s="17">
        <v>0</v>
      </c>
      <c r="FR3549" s="17">
        <v>0</v>
      </c>
      <c r="FS3549" s="18" t="s">
        <v>33</v>
      </c>
      <c r="FT3549" s="330">
        <v>60</v>
      </c>
      <c r="FU3549" s="330">
        <v>110</v>
      </c>
      <c r="FV3549" s="330">
        <v>0.5</v>
      </c>
      <c r="FW3549" s="330">
        <v>0</v>
      </c>
      <c r="FX3549" s="331">
        <v>5.5E-2</v>
      </c>
      <c r="FY3549" s="332">
        <v>1320</v>
      </c>
      <c r="FZ3549" s="333" t="s">
        <v>33</v>
      </c>
      <c r="GA3549" s="334" t="s">
        <v>5838</v>
      </c>
      <c r="GB3549" s="335" t="s">
        <v>67</v>
      </c>
      <c r="GC3549" s="336" t="s">
        <v>67</v>
      </c>
      <c r="GD3549" s="336" t="s">
        <v>67</v>
      </c>
      <c r="GE3549" s="84"/>
      <c r="GF3549" s="337"/>
      <c r="GG3549" s="338"/>
      <c r="GH3549" s="12" t="s">
        <v>4537</v>
      </c>
      <c r="GI3549" s="13" t="s">
        <v>4538</v>
      </c>
      <c r="GJ3549" s="13" t="s">
        <v>4539</v>
      </c>
      <c r="GK3549" s="12" t="s">
        <v>4540</v>
      </c>
      <c r="GL3549" s="336" t="s">
        <v>4579</v>
      </c>
      <c r="GM3549" s="336" t="s">
        <v>67</v>
      </c>
      <c r="GN3549" s="336" t="s">
        <v>67</v>
      </c>
      <c r="GO3549" s="339" t="s">
        <v>67</v>
      </c>
      <c r="GP3549" s="339">
        <v>10</v>
      </c>
      <c r="GQ3549" s="339">
        <v>0</v>
      </c>
      <c r="GR3549" s="339">
        <v>0</v>
      </c>
      <c r="GS3549" s="329" t="s">
        <v>4560</v>
      </c>
      <c r="GT3549" s="329"/>
      <c r="GU3549" s="329" t="s">
        <v>868</v>
      </c>
      <c r="GV3549" s="17">
        <v>2400</v>
      </c>
      <c r="GW3549" s="17">
        <v>0</v>
      </c>
      <c r="GX3549" s="17">
        <v>0</v>
      </c>
      <c r="GY3549" s="18" t="s">
        <v>33</v>
      </c>
      <c r="GZ3549" s="330">
        <v>60</v>
      </c>
      <c r="HA3549" s="330">
        <v>110</v>
      </c>
      <c r="HB3549" s="330">
        <v>0.5</v>
      </c>
      <c r="HC3549" s="330">
        <v>0</v>
      </c>
      <c r="HD3549" s="331">
        <v>5.5E-2</v>
      </c>
      <c r="HE3549" s="332">
        <v>1320</v>
      </c>
      <c r="HF3549" s="333" t="s">
        <v>33</v>
      </c>
      <c r="HG3549" s="334" t="s">
        <v>5838</v>
      </c>
      <c r="HH3549" s="335" t="s">
        <v>67</v>
      </c>
      <c r="HI3549" s="336" t="s">
        <v>67</v>
      </c>
      <c r="HJ3549" s="336" t="s">
        <v>67</v>
      </c>
      <c r="HK3549" s="84"/>
      <c r="HL3549" s="337"/>
      <c r="HM3549" s="338"/>
      <c r="HN3549" s="12" t="s">
        <v>4537</v>
      </c>
      <c r="HO3549" s="13" t="s">
        <v>4538</v>
      </c>
      <c r="HP3549" s="13" t="s">
        <v>4539</v>
      </c>
      <c r="HQ3549" s="12" t="s">
        <v>4540</v>
      </c>
      <c r="HR3549" s="336" t="s">
        <v>4579</v>
      </c>
      <c r="HS3549" s="336" t="s">
        <v>67</v>
      </c>
      <c r="HT3549" s="336" t="s">
        <v>67</v>
      </c>
      <c r="HU3549" s="339" t="s">
        <v>67</v>
      </c>
      <c r="HV3549" s="339">
        <v>10</v>
      </c>
      <c r="HW3549" s="339">
        <v>0</v>
      </c>
      <c r="HX3549" s="339">
        <v>0</v>
      </c>
      <c r="HY3549" s="329" t="s">
        <v>4560</v>
      </c>
      <c r="HZ3549" s="329"/>
      <c r="IA3549" s="329" t="s">
        <v>868</v>
      </c>
      <c r="IB3549" s="17">
        <v>2400</v>
      </c>
      <c r="IC3549" s="17">
        <v>0</v>
      </c>
      <c r="ID3549" s="17">
        <v>0</v>
      </c>
      <c r="IE3549" s="18" t="s">
        <v>33</v>
      </c>
      <c r="IF3549" s="330">
        <v>60</v>
      </c>
      <c r="IG3549" s="330">
        <v>110</v>
      </c>
      <c r="IH3549" s="330">
        <v>0.5</v>
      </c>
      <c r="II3549" s="330">
        <v>0</v>
      </c>
      <c r="IJ3549" s="331">
        <v>5.5E-2</v>
      </c>
      <c r="IK3549" s="332">
        <v>1320</v>
      </c>
      <c r="IL3549" s="333" t="s">
        <v>33</v>
      </c>
      <c r="IM3549" s="334" t="s">
        <v>5838</v>
      </c>
      <c r="IN3549" s="335" t="s">
        <v>67</v>
      </c>
      <c r="IO3549" s="336" t="s">
        <v>67</v>
      </c>
      <c r="IP3549" s="336" t="s">
        <v>67</v>
      </c>
      <c r="IQ3549" s="84"/>
      <c r="IR3549" s="337"/>
      <c r="IS3549" s="338"/>
    </row>
    <row r="3550" spans="1:253" ht="16.5" customHeight="1">
      <c r="A3550" s="83" t="s">
        <v>7968</v>
      </c>
      <c r="B3550" s="13"/>
      <c r="C3550" s="189"/>
      <c r="D3550" s="83"/>
      <c r="E3550" s="14" t="s">
        <v>3649</v>
      </c>
      <c r="F3550" s="14" t="s">
        <v>63</v>
      </c>
      <c r="G3550" s="14" t="s">
        <v>3650</v>
      </c>
      <c r="H3550" s="15">
        <v>2017</v>
      </c>
      <c r="I3550" s="15">
        <v>2</v>
      </c>
      <c r="J3550" s="15">
        <v>0</v>
      </c>
      <c r="K3550" s="15">
        <v>0</v>
      </c>
      <c r="L3550" s="16" t="s">
        <v>3651</v>
      </c>
      <c r="M3550" s="134" t="s">
        <v>7987</v>
      </c>
      <c r="N3550" s="16" t="s">
        <v>412</v>
      </c>
      <c r="O3550" s="17">
        <v>2794</v>
      </c>
      <c r="P3550" s="17">
        <f t="shared" si="27"/>
        <v>5966</v>
      </c>
      <c r="Q3550" s="17">
        <v>5</v>
      </c>
      <c r="R3550" s="133" t="s">
        <v>33</v>
      </c>
      <c r="S3550" s="19">
        <v>60</v>
      </c>
      <c r="T3550" s="19">
        <v>220</v>
      </c>
      <c r="U3550" s="19">
        <v>24.363636363636363</v>
      </c>
      <c r="V3550" s="19">
        <v>0</v>
      </c>
      <c r="W3550" s="20">
        <v>5.36</v>
      </c>
      <c r="X3550" s="21">
        <v>16574.727999999999</v>
      </c>
      <c r="Y3550" s="22" t="s">
        <v>33</v>
      </c>
      <c r="Z3550" s="86" t="s">
        <v>62</v>
      </c>
      <c r="AA3550" s="24"/>
      <c r="AB3550" s="14"/>
      <c r="AC3550" s="14"/>
      <c r="AD3550" s="25"/>
      <c r="AE3550" s="26"/>
      <c r="AF3550" s="27"/>
      <c r="AG3550" s="31"/>
      <c r="AH3550" s="32"/>
      <c r="AI3550" s="32"/>
      <c r="AJ3550" s="32"/>
      <c r="AK3550" s="32"/>
      <c r="AL3550" s="32"/>
      <c r="AM3550" s="32"/>
      <c r="AN3550" s="32"/>
      <c r="AO3550" s="32"/>
      <c r="AP3550" s="329"/>
      <c r="AQ3550" s="329" t="s">
        <v>868</v>
      </c>
      <c r="AR3550" s="17">
        <v>2400</v>
      </c>
      <c r="AS3550" s="17">
        <v>0</v>
      </c>
      <c r="AT3550" s="17">
        <v>0</v>
      </c>
      <c r="AU3550" s="18" t="s">
        <v>33</v>
      </c>
      <c r="AV3550" s="330">
        <v>60</v>
      </c>
      <c r="AW3550" s="330">
        <v>110</v>
      </c>
      <c r="AX3550" s="330">
        <v>0.5</v>
      </c>
      <c r="AY3550" s="330">
        <v>0</v>
      </c>
      <c r="AZ3550" s="331">
        <v>5.5E-2</v>
      </c>
      <c r="BA3550" s="332">
        <v>1320</v>
      </c>
      <c r="BB3550" s="333" t="s">
        <v>33</v>
      </c>
      <c r="BC3550" s="334" t="s">
        <v>5838</v>
      </c>
      <c r="BD3550" s="335" t="s">
        <v>67</v>
      </c>
      <c r="BE3550" s="336" t="s">
        <v>67</v>
      </c>
      <c r="BF3550" s="336" t="s">
        <v>67</v>
      </c>
      <c r="BG3550" s="84"/>
      <c r="BH3550" s="337"/>
      <c r="BI3550" s="338"/>
      <c r="BJ3550" s="12" t="s">
        <v>4537</v>
      </c>
      <c r="BK3550" s="13" t="s">
        <v>4538</v>
      </c>
      <c r="BL3550" s="13" t="s">
        <v>4539</v>
      </c>
      <c r="BM3550" s="12" t="s">
        <v>4540</v>
      </c>
      <c r="BN3550" s="336" t="s">
        <v>4579</v>
      </c>
      <c r="BO3550" s="336" t="s">
        <v>67</v>
      </c>
      <c r="BP3550" s="336" t="s">
        <v>67</v>
      </c>
      <c r="BQ3550" s="339" t="s">
        <v>67</v>
      </c>
      <c r="BR3550" s="339">
        <v>10</v>
      </c>
      <c r="BS3550" s="339">
        <v>0</v>
      </c>
      <c r="BT3550" s="339">
        <v>0</v>
      </c>
      <c r="BU3550" s="329" t="s">
        <v>4560</v>
      </c>
      <c r="BV3550" s="329"/>
      <c r="BW3550" s="329" t="s">
        <v>868</v>
      </c>
      <c r="BX3550" s="17">
        <v>2400</v>
      </c>
      <c r="BY3550" s="17">
        <v>0</v>
      </c>
      <c r="BZ3550" s="17">
        <v>0</v>
      </c>
      <c r="CA3550" s="18" t="s">
        <v>33</v>
      </c>
      <c r="CB3550" s="330">
        <v>60</v>
      </c>
      <c r="CC3550" s="330">
        <v>110</v>
      </c>
      <c r="CD3550" s="330">
        <v>0.5</v>
      </c>
      <c r="CE3550" s="330">
        <v>0</v>
      </c>
      <c r="CF3550" s="331">
        <v>5.5E-2</v>
      </c>
      <c r="CG3550" s="332">
        <v>1320</v>
      </c>
      <c r="CH3550" s="333" t="s">
        <v>33</v>
      </c>
      <c r="CI3550" s="334" t="s">
        <v>5838</v>
      </c>
      <c r="CJ3550" s="335" t="s">
        <v>67</v>
      </c>
      <c r="CK3550" s="336" t="s">
        <v>67</v>
      </c>
      <c r="CL3550" s="336" t="s">
        <v>67</v>
      </c>
      <c r="CM3550" s="84"/>
      <c r="CN3550" s="337"/>
      <c r="CO3550" s="338"/>
      <c r="CP3550" s="12" t="s">
        <v>4537</v>
      </c>
      <c r="CQ3550" s="13" t="s">
        <v>4538</v>
      </c>
      <c r="CR3550" s="13" t="s">
        <v>4539</v>
      </c>
      <c r="CS3550" s="12" t="s">
        <v>4540</v>
      </c>
      <c r="CT3550" s="336" t="s">
        <v>4579</v>
      </c>
      <c r="CU3550" s="336" t="s">
        <v>67</v>
      </c>
      <c r="CV3550" s="336" t="s">
        <v>67</v>
      </c>
      <c r="CW3550" s="339" t="s">
        <v>67</v>
      </c>
      <c r="CX3550" s="339">
        <v>10</v>
      </c>
      <c r="CY3550" s="339">
        <v>0</v>
      </c>
      <c r="CZ3550" s="339">
        <v>0</v>
      </c>
      <c r="DA3550" s="329" t="s">
        <v>4560</v>
      </c>
      <c r="DB3550" s="329"/>
      <c r="DC3550" s="329" t="s">
        <v>868</v>
      </c>
      <c r="DD3550" s="17">
        <v>2400</v>
      </c>
      <c r="DE3550" s="17">
        <v>0</v>
      </c>
      <c r="DF3550" s="17">
        <v>0</v>
      </c>
      <c r="DG3550" s="18" t="s">
        <v>33</v>
      </c>
      <c r="DH3550" s="330">
        <v>60</v>
      </c>
      <c r="DI3550" s="330">
        <v>110</v>
      </c>
      <c r="DJ3550" s="330">
        <v>0.5</v>
      </c>
      <c r="DK3550" s="330">
        <v>0</v>
      </c>
      <c r="DL3550" s="331">
        <v>5.5E-2</v>
      </c>
      <c r="DM3550" s="332">
        <v>1320</v>
      </c>
      <c r="DN3550" s="333" t="s">
        <v>33</v>
      </c>
      <c r="DO3550" s="334" t="s">
        <v>5838</v>
      </c>
      <c r="DP3550" s="335" t="s">
        <v>67</v>
      </c>
      <c r="DQ3550" s="336" t="s">
        <v>67</v>
      </c>
      <c r="DR3550" s="336" t="s">
        <v>67</v>
      </c>
      <c r="DS3550" s="84"/>
      <c r="DT3550" s="337"/>
      <c r="DU3550" s="338"/>
      <c r="DV3550" s="12" t="s">
        <v>4537</v>
      </c>
      <c r="DW3550" s="13" t="s">
        <v>4538</v>
      </c>
      <c r="DX3550" s="13" t="s">
        <v>4539</v>
      </c>
      <c r="DY3550" s="12" t="s">
        <v>4540</v>
      </c>
      <c r="DZ3550" s="336" t="s">
        <v>4579</v>
      </c>
      <c r="EA3550" s="336" t="s">
        <v>67</v>
      </c>
      <c r="EB3550" s="336" t="s">
        <v>67</v>
      </c>
      <c r="EC3550" s="339" t="s">
        <v>67</v>
      </c>
      <c r="ED3550" s="339">
        <v>10</v>
      </c>
      <c r="EE3550" s="339">
        <v>0</v>
      </c>
      <c r="EF3550" s="339">
        <v>0</v>
      </c>
      <c r="EG3550" s="329" t="s">
        <v>4560</v>
      </c>
      <c r="EH3550" s="329"/>
      <c r="EI3550" s="329" t="s">
        <v>868</v>
      </c>
      <c r="EJ3550" s="17">
        <v>2400</v>
      </c>
      <c r="EK3550" s="17">
        <v>0</v>
      </c>
      <c r="EL3550" s="17">
        <v>0</v>
      </c>
      <c r="EM3550" s="18" t="s">
        <v>33</v>
      </c>
      <c r="EN3550" s="330">
        <v>60</v>
      </c>
      <c r="EO3550" s="330">
        <v>110</v>
      </c>
      <c r="EP3550" s="330">
        <v>0.5</v>
      </c>
      <c r="EQ3550" s="330">
        <v>0</v>
      </c>
      <c r="ER3550" s="331">
        <v>5.5E-2</v>
      </c>
      <c r="ES3550" s="332">
        <v>1320</v>
      </c>
      <c r="ET3550" s="333" t="s">
        <v>33</v>
      </c>
      <c r="EU3550" s="334" t="s">
        <v>5838</v>
      </c>
      <c r="EV3550" s="335" t="s">
        <v>67</v>
      </c>
      <c r="EW3550" s="336" t="s">
        <v>67</v>
      </c>
      <c r="EX3550" s="336" t="s">
        <v>67</v>
      </c>
      <c r="EY3550" s="84"/>
      <c r="EZ3550" s="337"/>
      <c r="FA3550" s="338"/>
      <c r="FB3550" s="12" t="s">
        <v>4537</v>
      </c>
      <c r="FC3550" s="13" t="s">
        <v>4538</v>
      </c>
      <c r="FD3550" s="13" t="s">
        <v>4539</v>
      </c>
      <c r="FE3550" s="12" t="s">
        <v>4540</v>
      </c>
      <c r="FF3550" s="336" t="s">
        <v>4579</v>
      </c>
      <c r="FG3550" s="336" t="s">
        <v>67</v>
      </c>
      <c r="FH3550" s="336" t="s">
        <v>67</v>
      </c>
      <c r="FI3550" s="339" t="s">
        <v>67</v>
      </c>
      <c r="FJ3550" s="339">
        <v>10</v>
      </c>
      <c r="FK3550" s="339">
        <v>0</v>
      </c>
      <c r="FL3550" s="339">
        <v>0</v>
      </c>
      <c r="FM3550" s="329" t="s">
        <v>4560</v>
      </c>
      <c r="FN3550" s="329"/>
      <c r="FO3550" s="329" t="s">
        <v>868</v>
      </c>
      <c r="FP3550" s="17">
        <v>2400</v>
      </c>
      <c r="FQ3550" s="17">
        <v>0</v>
      </c>
      <c r="FR3550" s="17">
        <v>0</v>
      </c>
      <c r="FS3550" s="18" t="s">
        <v>33</v>
      </c>
      <c r="FT3550" s="330">
        <v>60</v>
      </c>
      <c r="FU3550" s="330">
        <v>110</v>
      </c>
      <c r="FV3550" s="330">
        <v>0.5</v>
      </c>
      <c r="FW3550" s="330">
        <v>0</v>
      </c>
      <c r="FX3550" s="331">
        <v>5.5E-2</v>
      </c>
      <c r="FY3550" s="332">
        <v>1320</v>
      </c>
      <c r="FZ3550" s="333" t="s">
        <v>33</v>
      </c>
      <c r="GA3550" s="334" t="s">
        <v>5838</v>
      </c>
      <c r="GB3550" s="335" t="s">
        <v>67</v>
      </c>
      <c r="GC3550" s="336" t="s">
        <v>67</v>
      </c>
      <c r="GD3550" s="336" t="s">
        <v>67</v>
      </c>
      <c r="GE3550" s="84"/>
      <c r="GF3550" s="337"/>
      <c r="GG3550" s="338"/>
      <c r="GH3550" s="12" t="s">
        <v>4537</v>
      </c>
      <c r="GI3550" s="13" t="s">
        <v>4538</v>
      </c>
      <c r="GJ3550" s="13" t="s">
        <v>4539</v>
      </c>
      <c r="GK3550" s="12" t="s">
        <v>4540</v>
      </c>
      <c r="GL3550" s="336" t="s">
        <v>4579</v>
      </c>
      <c r="GM3550" s="336" t="s">
        <v>67</v>
      </c>
      <c r="GN3550" s="336" t="s">
        <v>67</v>
      </c>
      <c r="GO3550" s="339" t="s">
        <v>67</v>
      </c>
      <c r="GP3550" s="339">
        <v>10</v>
      </c>
      <c r="GQ3550" s="339">
        <v>0</v>
      </c>
      <c r="GR3550" s="339">
        <v>0</v>
      </c>
      <c r="GS3550" s="329" t="s">
        <v>4560</v>
      </c>
      <c r="GT3550" s="329"/>
      <c r="GU3550" s="329" t="s">
        <v>868</v>
      </c>
      <c r="GV3550" s="17">
        <v>2400</v>
      </c>
      <c r="GW3550" s="17">
        <v>0</v>
      </c>
      <c r="GX3550" s="17">
        <v>0</v>
      </c>
      <c r="GY3550" s="18" t="s">
        <v>33</v>
      </c>
      <c r="GZ3550" s="330">
        <v>60</v>
      </c>
      <c r="HA3550" s="330">
        <v>110</v>
      </c>
      <c r="HB3550" s="330">
        <v>0.5</v>
      </c>
      <c r="HC3550" s="330">
        <v>0</v>
      </c>
      <c r="HD3550" s="331">
        <v>5.5E-2</v>
      </c>
      <c r="HE3550" s="332">
        <v>1320</v>
      </c>
      <c r="HF3550" s="333" t="s">
        <v>33</v>
      </c>
      <c r="HG3550" s="334" t="s">
        <v>5838</v>
      </c>
      <c r="HH3550" s="335" t="s">
        <v>67</v>
      </c>
      <c r="HI3550" s="336" t="s">
        <v>67</v>
      </c>
      <c r="HJ3550" s="336" t="s">
        <v>67</v>
      </c>
      <c r="HK3550" s="84"/>
      <c r="HL3550" s="337"/>
      <c r="HM3550" s="338"/>
      <c r="HN3550" s="12" t="s">
        <v>4537</v>
      </c>
      <c r="HO3550" s="13" t="s">
        <v>4538</v>
      </c>
      <c r="HP3550" s="13" t="s">
        <v>4539</v>
      </c>
      <c r="HQ3550" s="12" t="s">
        <v>4540</v>
      </c>
      <c r="HR3550" s="336" t="s">
        <v>4579</v>
      </c>
      <c r="HS3550" s="336" t="s">
        <v>67</v>
      </c>
      <c r="HT3550" s="336" t="s">
        <v>67</v>
      </c>
      <c r="HU3550" s="339" t="s">
        <v>67</v>
      </c>
      <c r="HV3550" s="339">
        <v>10</v>
      </c>
      <c r="HW3550" s="339">
        <v>0</v>
      </c>
      <c r="HX3550" s="339">
        <v>0</v>
      </c>
      <c r="HY3550" s="329" t="s">
        <v>4560</v>
      </c>
      <c r="HZ3550" s="329"/>
      <c r="IA3550" s="329" t="s">
        <v>868</v>
      </c>
      <c r="IB3550" s="17">
        <v>2400</v>
      </c>
      <c r="IC3550" s="17">
        <v>0</v>
      </c>
      <c r="ID3550" s="17">
        <v>0</v>
      </c>
      <c r="IE3550" s="18" t="s">
        <v>33</v>
      </c>
      <c r="IF3550" s="330">
        <v>60</v>
      </c>
      <c r="IG3550" s="330">
        <v>110</v>
      </c>
      <c r="IH3550" s="330">
        <v>0.5</v>
      </c>
      <c r="II3550" s="330">
        <v>0</v>
      </c>
      <c r="IJ3550" s="331">
        <v>5.5E-2</v>
      </c>
      <c r="IK3550" s="332">
        <v>1320</v>
      </c>
      <c r="IL3550" s="333" t="s">
        <v>33</v>
      </c>
      <c r="IM3550" s="334" t="s">
        <v>5838</v>
      </c>
      <c r="IN3550" s="335" t="s">
        <v>67</v>
      </c>
      <c r="IO3550" s="336" t="s">
        <v>67</v>
      </c>
      <c r="IP3550" s="336" t="s">
        <v>67</v>
      </c>
      <c r="IQ3550" s="84"/>
      <c r="IR3550" s="337"/>
      <c r="IS3550" s="338"/>
    </row>
    <row r="3551" spans="1:253" ht="16.5" customHeight="1">
      <c r="A3551" s="83" t="s">
        <v>7968</v>
      </c>
      <c r="B3551" s="13"/>
      <c r="C3551" s="189"/>
      <c r="D3551" s="83"/>
      <c r="E3551" s="14" t="s">
        <v>3649</v>
      </c>
      <c r="F3551" s="14" t="s">
        <v>63</v>
      </c>
      <c r="G3551" s="14" t="s">
        <v>3650</v>
      </c>
      <c r="H3551" s="15">
        <v>2017</v>
      </c>
      <c r="I3551" s="15">
        <v>1</v>
      </c>
      <c r="J3551" s="15">
        <v>0</v>
      </c>
      <c r="K3551" s="15">
        <v>0</v>
      </c>
      <c r="L3551" s="16" t="s">
        <v>3656</v>
      </c>
      <c r="M3551" s="134" t="s">
        <v>3657</v>
      </c>
      <c r="N3551" s="16" t="s">
        <v>412</v>
      </c>
      <c r="O3551" s="17">
        <v>1764</v>
      </c>
      <c r="P3551" s="17">
        <f t="shared" si="27"/>
        <v>6996</v>
      </c>
      <c r="Q3551" s="17">
        <v>5</v>
      </c>
      <c r="R3551" s="133" t="s">
        <v>33</v>
      </c>
      <c r="S3551" s="19">
        <v>60</v>
      </c>
      <c r="T3551" s="19">
        <v>220</v>
      </c>
      <c r="U3551" s="19">
        <v>24.363636363636363</v>
      </c>
      <c r="V3551" s="19">
        <v>0</v>
      </c>
      <c r="W3551" s="20">
        <v>5.36</v>
      </c>
      <c r="X3551" s="21">
        <v>11329.968000000001</v>
      </c>
      <c r="Y3551" s="22" t="s">
        <v>33</v>
      </c>
      <c r="Z3551" s="86" t="s">
        <v>62</v>
      </c>
      <c r="AA3551" s="24"/>
      <c r="AB3551" s="14"/>
      <c r="AC3551" s="14"/>
      <c r="AD3551" s="25"/>
      <c r="AE3551" s="26"/>
      <c r="AF3551" s="27"/>
      <c r="AG3551" s="31"/>
      <c r="AH3551" s="32"/>
      <c r="AI3551" s="32"/>
      <c r="AJ3551" s="32"/>
      <c r="AK3551" s="32"/>
      <c r="AL3551" s="32"/>
      <c r="AM3551" s="32"/>
      <c r="AN3551" s="32"/>
      <c r="AO3551" s="32"/>
      <c r="AP3551" s="329"/>
      <c r="AQ3551" s="329" t="s">
        <v>44</v>
      </c>
      <c r="AR3551" s="17">
        <v>2628</v>
      </c>
      <c r="AS3551" s="17">
        <v>6132</v>
      </c>
      <c r="AT3551" s="17">
        <v>5</v>
      </c>
      <c r="AU3551" s="18" t="s">
        <v>33</v>
      </c>
      <c r="AV3551" s="330">
        <v>60</v>
      </c>
      <c r="AW3551" s="330">
        <v>110</v>
      </c>
      <c r="AX3551" s="330">
        <v>3.8181818181818183</v>
      </c>
      <c r="AY3551" s="330">
        <v>0</v>
      </c>
      <c r="AZ3551" s="331">
        <v>0.42</v>
      </c>
      <c r="BA3551" s="332">
        <v>1232.5319999999999</v>
      </c>
      <c r="BB3551" s="333" t="s">
        <v>33</v>
      </c>
      <c r="BC3551" s="334" t="s">
        <v>5838</v>
      </c>
      <c r="BD3551" s="335" t="s">
        <v>67</v>
      </c>
      <c r="BE3551" s="336" t="s">
        <v>67</v>
      </c>
      <c r="BF3551" s="336" t="s">
        <v>67</v>
      </c>
      <c r="BG3551" s="84"/>
      <c r="BH3551" s="337"/>
      <c r="BI3551" s="338"/>
      <c r="BJ3551" s="12" t="s">
        <v>4537</v>
      </c>
      <c r="BK3551" s="13" t="s">
        <v>4538</v>
      </c>
      <c r="BL3551" s="13" t="s">
        <v>4539</v>
      </c>
      <c r="BM3551" s="12" t="s">
        <v>4540</v>
      </c>
      <c r="BN3551" s="336" t="s">
        <v>1007</v>
      </c>
      <c r="BO3551" s="336" t="s">
        <v>4580</v>
      </c>
      <c r="BP3551" s="336" t="s">
        <v>4581</v>
      </c>
      <c r="BQ3551" s="339">
        <v>2010</v>
      </c>
      <c r="BR3551" s="339">
        <v>1</v>
      </c>
      <c r="BS3551" s="339">
        <v>0</v>
      </c>
      <c r="BT3551" s="339">
        <v>0</v>
      </c>
      <c r="BU3551" s="329" t="s">
        <v>4582</v>
      </c>
      <c r="BV3551" s="329"/>
      <c r="BW3551" s="329" t="s">
        <v>44</v>
      </c>
      <c r="BX3551" s="17">
        <v>2628</v>
      </c>
      <c r="BY3551" s="17">
        <v>6132</v>
      </c>
      <c r="BZ3551" s="17">
        <v>5</v>
      </c>
      <c r="CA3551" s="18" t="s">
        <v>33</v>
      </c>
      <c r="CB3551" s="330">
        <v>60</v>
      </c>
      <c r="CC3551" s="330">
        <v>110</v>
      </c>
      <c r="CD3551" s="330">
        <v>3.8181818181818183</v>
      </c>
      <c r="CE3551" s="330">
        <v>0</v>
      </c>
      <c r="CF3551" s="331">
        <v>0.42</v>
      </c>
      <c r="CG3551" s="332">
        <v>1232.5319999999999</v>
      </c>
      <c r="CH3551" s="333" t="s">
        <v>33</v>
      </c>
      <c r="CI3551" s="334" t="s">
        <v>5838</v>
      </c>
      <c r="CJ3551" s="335" t="s">
        <v>67</v>
      </c>
      <c r="CK3551" s="336" t="s">
        <v>67</v>
      </c>
      <c r="CL3551" s="336" t="s">
        <v>67</v>
      </c>
      <c r="CM3551" s="84"/>
      <c r="CN3551" s="337"/>
      <c r="CO3551" s="338"/>
      <c r="CP3551" s="12" t="s">
        <v>4537</v>
      </c>
      <c r="CQ3551" s="13" t="s">
        <v>4538</v>
      </c>
      <c r="CR3551" s="13" t="s">
        <v>4539</v>
      </c>
      <c r="CS3551" s="12" t="s">
        <v>4540</v>
      </c>
      <c r="CT3551" s="336" t="s">
        <v>1007</v>
      </c>
      <c r="CU3551" s="336" t="s">
        <v>4580</v>
      </c>
      <c r="CV3551" s="336" t="s">
        <v>4581</v>
      </c>
      <c r="CW3551" s="339">
        <v>2010</v>
      </c>
      <c r="CX3551" s="339">
        <v>1</v>
      </c>
      <c r="CY3551" s="339">
        <v>0</v>
      </c>
      <c r="CZ3551" s="339">
        <v>0</v>
      </c>
      <c r="DA3551" s="329" t="s">
        <v>4582</v>
      </c>
      <c r="DB3551" s="329"/>
      <c r="DC3551" s="329" t="s">
        <v>44</v>
      </c>
      <c r="DD3551" s="17">
        <v>2628</v>
      </c>
      <c r="DE3551" s="17">
        <v>6132</v>
      </c>
      <c r="DF3551" s="17">
        <v>5</v>
      </c>
      <c r="DG3551" s="18" t="s">
        <v>33</v>
      </c>
      <c r="DH3551" s="330">
        <v>60</v>
      </c>
      <c r="DI3551" s="330">
        <v>110</v>
      </c>
      <c r="DJ3551" s="330">
        <v>3.8181818181818183</v>
      </c>
      <c r="DK3551" s="330">
        <v>0</v>
      </c>
      <c r="DL3551" s="331">
        <v>0.42</v>
      </c>
      <c r="DM3551" s="332">
        <v>1232.5319999999999</v>
      </c>
      <c r="DN3551" s="333" t="s">
        <v>33</v>
      </c>
      <c r="DO3551" s="334" t="s">
        <v>5838</v>
      </c>
      <c r="DP3551" s="335" t="s">
        <v>67</v>
      </c>
      <c r="DQ3551" s="336" t="s">
        <v>67</v>
      </c>
      <c r="DR3551" s="336" t="s">
        <v>67</v>
      </c>
      <c r="DS3551" s="84"/>
      <c r="DT3551" s="337"/>
      <c r="DU3551" s="338"/>
      <c r="DV3551" s="12" t="s">
        <v>4537</v>
      </c>
      <c r="DW3551" s="13" t="s">
        <v>4538</v>
      </c>
      <c r="DX3551" s="13" t="s">
        <v>4539</v>
      </c>
      <c r="DY3551" s="12" t="s">
        <v>4540</v>
      </c>
      <c r="DZ3551" s="336" t="s">
        <v>1007</v>
      </c>
      <c r="EA3551" s="336" t="s">
        <v>4580</v>
      </c>
      <c r="EB3551" s="336" t="s">
        <v>4581</v>
      </c>
      <c r="EC3551" s="339">
        <v>2010</v>
      </c>
      <c r="ED3551" s="339">
        <v>1</v>
      </c>
      <c r="EE3551" s="339">
        <v>0</v>
      </c>
      <c r="EF3551" s="339">
        <v>0</v>
      </c>
      <c r="EG3551" s="329" t="s">
        <v>4582</v>
      </c>
      <c r="EH3551" s="329"/>
      <c r="EI3551" s="329" t="s">
        <v>44</v>
      </c>
      <c r="EJ3551" s="17">
        <v>2628</v>
      </c>
      <c r="EK3551" s="17">
        <v>6132</v>
      </c>
      <c r="EL3551" s="17">
        <v>5</v>
      </c>
      <c r="EM3551" s="18" t="s">
        <v>33</v>
      </c>
      <c r="EN3551" s="330">
        <v>60</v>
      </c>
      <c r="EO3551" s="330">
        <v>110</v>
      </c>
      <c r="EP3551" s="330">
        <v>3.8181818181818183</v>
      </c>
      <c r="EQ3551" s="330">
        <v>0</v>
      </c>
      <c r="ER3551" s="331">
        <v>0.42</v>
      </c>
      <c r="ES3551" s="332">
        <v>1232.5319999999999</v>
      </c>
      <c r="ET3551" s="333" t="s">
        <v>33</v>
      </c>
      <c r="EU3551" s="334" t="s">
        <v>5838</v>
      </c>
      <c r="EV3551" s="335" t="s">
        <v>67</v>
      </c>
      <c r="EW3551" s="336" t="s">
        <v>67</v>
      </c>
      <c r="EX3551" s="336" t="s">
        <v>67</v>
      </c>
      <c r="EY3551" s="84"/>
      <c r="EZ3551" s="337"/>
      <c r="FA3551" s="338"/>
      <c r="FB3551" s="12" t="s">
        <v>4537</v>
      </c>
      <c r="FC3551" s="13" t="s">
        <v>4538</v>
      </c>
      <c r="FD3551" s="13" t="s">
        <v>4539</v>
      </c>
      <c r="FE3551" s="12" t="s">
        <v>4540</v>
      </c>
      <c r="FF3551" s="336" t="s">
        <v>1007</v>
      </c>
      <c r="FG3551" s="336" t="s">
        <v>4580</v>
      </c>
      <c r="FH3551" s="336" t="s">
        <v>4581</v>
      </c>
      <c r="FI3551" s="339">
        <v>2010</v>
      </c>
      <c r="FJ3551" s="339">
        <v>1</v>
      </c>
      <c r="FK3551" s="339">
        <v>0</v>
      </c>
      <c r="FL3551" s="339">
        <v>0</v>
      </c>
      <c r="FM3551" s="329" t="s">
        <v>4582</v>
      </c>
      <c r="FN3551" s="329"/>
      <c r="FO3551" s="329" t="s">
        <v>44</v>
      </c>
      <c r="FP3551" s="17">
        <v>2628</v>
      </c>
      <c r="FQ3551" s="17">
        <v>6132</v>
      </c>
      <c r="FR3551" s="17">
        <v>5</v>
      </c>
      <c r="FS3551" s="18" t="s">
        <v>33</v>
      </c>
      <c r="FT3551" s="330">
        <v>60</v>
      </c>
      <c r="FU3551" s="330">
        <v>110</v>
      </c>
      <c r="FV3551" s="330">
        <v>3.8181818181818183</v>
      </c>
      <c r="FW3551" s="330">
        <v>0</v>
      </c>
      <c r="FX3551" s="331">
        <v>0.42</v>
      </c>
      <c r="FY3551" s="332">
        <v>1232.5319999999999</v>
      </c>
      <c r="FZ3551" s="333" t="s">
        <v>33</v>
      </c>
      <c r="GA3551" s="334" t="s">
        <v>5838</v>
      </c>
      <c r="GB3551" s="335" t="s">
        <v>67</v>
      </c>
      <c r="GC3551" s="336" t="s">
        <v>67</v>
      </c>
      <c r="GD3551" s="336" t="s">
        <v>67</v>
      </c>
      <c r="GE3551" s="84"/>
      <c r="GF3551" s="337"/>
      <c r="GG3551" s="338"/>
      <c r="GH3551" s="12" t="s">
        <v>4537</v>
      </c>
      <c r="GI3551" s="13" t="s">
        <v>4538</v>
      </c>
      <c r="GJ3551" s="13" t="s">
        <v>4539</v>
      </c>
      <c r="GK3551" s="12" t="s">
        <v>4540</v>
      </c>
      <c r="GL3551" s="336" t="s">
        <v>1007</v>
      </c>
      <c r="GM3551" s="336" t="s">
        <v>4580</v>
      </c>
      <c r="GN3551" s="336" t="s">
        <v>4581</v>
      </c>
      <c r="GO3551" s="339">
        <v>2010</v>
      </c>
      <c r="GP3551" s="339">
        <v>1</v>
      </c>
      <c r="GQ3551" s="339">
        <v>0</v>
      </c>
      <c r="GR3551" s="339">
        <v>0</v>
      </c>
      <c r="GS3551" s="329" t="s">
        <v>4582</v>
      </c>
      <c r="GT3551" s="329"/>
      <c r="GU3551" s="329" t="s">
        <v>44</v>
      </c>
      <c r="GV3551" s="17">
        <v>2628</v>
      </c>
      <c r="GW3551" s="17">
        <v>6132</v>
      </c>
      <c r="GX3551" s="17">
        <v>5</v>
      </c>
      <c r="GY3551" s="18" t="s">
        <v>33</v>
      </c>
      <c r="GZ3551" s="330">
        <v>60</v>
      </c>
      <c r="HA3551" s="330">
        <v>110</v>
      </c>
      <c r="HB3551" s="330">
        <v>3.8181818181818183</v>
      </c>
      <c r="HC3551" s="330">
        <v>0</v>
      </c>
      <c r="HD3551" s="331">
        <v>0.42</v>
      </c>
      <c r="HE3551" s="332">
        <v>1232.5319999999999</v>
      </c>
      <c r="HF3551" s="333" t="s">
        <v>33</v>
      </c>
      <c r="HG3551" s="334" t="s">
        <v>5838</v>
      </c>
      <c r="HH3551" s="335" t="s">
        <v>67</v>
      </c>
      <c r="HI3551" s="336" t="s">
        <v>67</v>
      </c>
      <c r="HJ3551" s="336" t="s">
        <v>67</v>
      </c>
      <c r="HK3551" s="84"/>
      <c r="HL3551" s="337"/>
      <c r="HM3551" s="338"/>
      <c r="HN3551" s="12" t="s">
        <v>4537</v>
      </c>
      <c r="HO3551" s="13" t="s">
        <v>4538</v>
      </c>
      <c r="HP3551" s="13" t="s">
        <v>4539</v>
      </c>
      <c r="HQ3551" s="12" t="s">
        <v>4540</v>
      </c>
      <c r="HR3551" s="336" t="s">
        <v>1007</v>
      </c>
      <c r="HS3551" s="336" t="s">
        <v>4580</v>
      </c>
      <c r="HT3551" s="336" t="s">
        <v>4581</v>
      </c>
      <c r="HU3551" s="339">
        <v>2010</v>
      </c>
      <c r="HV3551" s="339">
        <v>1</v>
      </c>
      <c r="HW3551" s="339">
        <v>0</v>
      </c>
      <c r="HX3551" s="339">
        <v>0</v>
      </c>
      <c r="HY3551" s="329" t="s">
        <v>4582</v>
      </c>
      <c r="HZ3551" s="329"/>
      <c r="IA3551" s="329" t="s">
        <v>44</v>
      </c>
      <c r="IB3551" s="17">
        <v>2628</v>
      </c>
      <c r="IC3551" s="17">
        <v>6132</v>
      </c>
      <c r="ID3551" s="17">
        <v>5</v>
      </c>
      <c r="IE3551" s="18" t="s">
        <v>33</v>
      </c>
      <c r="IF3551" s="330">
        <v>60</v>
      </c>
      <c r="IG3551" s="330">
        <v>110</v>
      </c>
      <c r="IH3551" s="330">
        <v>3.8181818181818183</v>
      </c>
      <c r="II3551" s="330">
        <v>0</v>
      </c>
      <c r="IJ3551" s="331">
        <v>0.42</v>
      </c>
      <c r="IK3551" s="332">
        <v>1232.5319999999999</v>
      </c>
      <c r="IL3551" s="333" t="s">
        <v>33</v>
      </c>
      <c r="IM3551" s="334" t="s">
        <v>5838</v>
      </c>
      <c r="IN3551" s="335" t="s">
        <v>67</v>
      </c>
      <c r="IO3551" s="336" t="s">
        <v>67</v>
      </c>
      <c r="IP3551" s="336" t="s">
        <v>67</v>
      </c>
      <c r="IQ3551" s="84"/>
      <c r="IR3551" s="337"/>
      <c r="IS3551" s="338"/>
    </row>
    <row r="3552" spans="1:253" ht="16.5" customHeight="1">
      <c r="A3552" s="83" t="s">
        <v>7968</v>
      </c>
      <c r="B3552" s="13"/>
      <c r="C3552" s="189"/>
      <c r="D3552" s="83"/>
      <c r="E3552" s="14" t="s">
        <v>3649</v>
      </c>
      <c r="F3552" s="14" t="s">
        <v>63</v>
      </c>
      <c r="G3552" s="14" t="s">
        <v>3654</v>
      </c>
      <c r="H3552" s="15">
        <v>2017</v>
      </c>
      <c r="I3552" s="15">
        <v>1</v>
      </c>
      <c r="J3552" s="15">
        <v>0</v>
      </c>
      <c r="K3552" s="15">
        <v>0</v>
      </c>
      <c r="L3552" s="16" t="s">
        <v>2366</v>
      </c>
      <c r="M3552" s="134" t="s">
        <v>4487</v>
      </c>
      <c r="N3552" s="16" t="s">
        <v>412</v>
      </c>
      <c r="O3552" s="17">
        <v>2190</v>
      </c>
      <c r="P3552" s="17">
        <f t="shared" si="27"/>
        <v>6570</v>
      </c>
      <c r="Q3552" s="17">
        <v>5</v>
      </c>
      <c r="R3552" s="133" t="s">
        <v>33</v>
      </c>
      <c r="S3552" s="19">
        <v>60</v>
      </c>
      <c r="T3552" s="19">
        <v>220</v>
      </c>
      <c r="U3552" s="19">
        <v>36.136363636363633</v>
      </c>
      <c r="V3552" s="19">
        <v>0</v>
      </c>
      <c r="W3552" s="20">
        <v>7.95</v>
      </c>
      <c r="X3552" s="21">
        <v>20022.075000000001</v>
      </c>
      <c r="Y3552" s="22" t="s">
        <v>33</v>
      </c>
      <c r="Z3552" s="86" t="s">
        <v>62</v>
      </c>
      <c r="AA3552" s="24"/>
      <c r="AB3552" s="14"/>
      <c r="AC3552" s="14"/>
      <c r="AD3552" s="25"/>
      <c r="AE3552" s="26"/>
      <c r="AF3552" s="27"/>
      <c r="AG3552" s="31"/>
      <c r="AH3552" s="32"/>
      <c r="AI3552" s="32"/>
      <c r="AJ3552" s="32"/>
      <c r="AK3552" s="32"/>
      <c r="AL3552" s="32"/>
      <c r="AM3552" s="32"/>
      <c r="AN3552" s="32"/>
      <c r="AO3552" s="32"/>
      <c r="AP3552" s="329"/>
      <c r="AQ3552" s="329" t="s">
        <v>868</v>
      </c>
      <c r="AR3552" s="17">
        <v>2400</v>
      </c>
      <c r="AS3552" s="17">
        <v>0</v>
      </c>
      <c r="AT3552" s="17">
        <v>0</v>
      </c>
      <c r="AU3552" s="18" t="s">
        <v>33</v>
      </c>
      <c r="AV3552" s="330">
        <v>60</v>
      </c>
      <c r="AW3552" s="330">
        <v>110</v>
      </c>
      <c r="AX3552" s="330">
        <v>0.5</v>
      </c>
      <c r="AY3552" s="330">
        <v>0</v>
      </c>
      <c r="AZ3552" s="331">
        <v>5.5E-2</v>
      </c>
      <c r="BA3552" s="332">
        <v>1188</v>
      </c>
      <c r="BB3552" s="333" t="s">
        <v>33</v>
      </c>
      <c r="BC3552" s="334" t="s">
        <v>5838</v>
      </c>
      <c r="BD3552" s="335" t="s">
        <v>67</v>
      </c>
      <c r="BE3552" s="336" t="s">
        <v>67</v>
      </c>
      <c r="BF3552" s="336" t="s">
        <v>67</v>
      </c>
      <c r="BG3552" s="84"/>
      <c r="BH3552" s="337"/>
      <c r="BI3552" s="338"/>
      <c r="BJ3552" s="12" t="s">
        <v>4537</v>
      </c>
      <c r="BK3552" s="13" t="s">
        <v>4538</v>
      </c>
      <c r="BL3552" s="13" t="s">
        <v>4539</v>
      </c>
      <c r="BM3552" s="12" t="s">
        <v>4540</v>
      </c>
      <c r="BN3552" s="336" t="s">
        <v>4583</v>
      </c>
      <c r="BO3552" s="336" t="s">
        <v>67</v>
      </c>
      <c r="BP3552" s="336" t="s">
        <v>67</v>
      </c>
      <c r="BQ3552" s="339" t="s">
        <v>67</v>
      </c>
      <c r="BR3552" s="339">
        <v>9</v>
      </c>
      <c r="BS3552" s="339">
        <v>0</v>
      </c>
      <c r="BT3552" s="339">
        <v>0</v>
      </c>
      <c r="BU3552" s="329" t="s">
        <v>4571</v>
      </c>
      <c r="BV3552" s="329"/>
      <c r="BW3552" s="329" t="s">
        <v>868</v>
      </c>
      <c r="BX3552" s="17">
        <v>2400</v>
      </c>
      <c r="BY3552" s="17">
        <v>0</v>
      </c>
      <c r="BZ3552" s="17">
        <v>0</v>
      </c>
      <c r="CA3552" s="18" t="s">
        <v>33</v>
      </c>
      <c r="CB3552" s="330">
        <v>60</v>
      </c>
      <c r="CC3552" s="330">
        <v>110</v>
      </c>
      <c r="CD3552" s="330">
        <v>0.5</v>
      </c>
      <c r="CE3552" s="330">
        <v>0</v>
      </c>
      <c r="CF3552" s="331">
        <v>5.5E-2</v>
      </c>
      <c r="CG3552" s="332">
        <v>1188</v>
      </c>
      <c r="CH3552" s="333" t="s">
        <v>33</v>
      </c>
      <c r="CI3552" s="334" t="s">
        <v>5838</v>
      </c>
      <c r="CJ3552" s="335" t="s">
        <v>67</v>
      </c>
      <c r="CK3552" s="336" t="s">
        <v>67</v>
      </c>
      <c r="CL3552" s="336" t="s">
        <v>67</v>
      </c>
      <c r="CM3552" s="84"/>
      <c r="CN3552" s="337"/>
      <c r="CO3552" s="338"/>
      <c r="CP3552" s="12" t="s">
        <v>4537</v>
      </c>
      <c r="CQ3552" s="13" t="s">
        <v>4538</v>
      </c>
      <c r="CR3552" s="13" t="s">
        <v>4539</v>
      </c>
      <c r="CS3552" s="12" t="s">
        <v>4540</v>
      </c>
      <c r="CT3552" s="336" t="s">
        <v>4583</v>
      </c>
      <c r="CU3552" s="336" t="s">
        <v>67</v>
      </c>
      <c r="CV3552" s="336" t="s">
        <v>67</v>
      </c>
      <c r="CW3552" s="339" t="s">
        <v>67</v>
      </c>
      <c r="CX3552" s="339">
        <v>9</v>
      </c>
      <c r="CY3552" s="339">
        <v>0</v>
      </c>
      <c r="CZ3552" s="339">
        <v>0</v>
      </c>
      <c r="DA3552" s="329" t="s">
        <v>4571</v>
      </c>
      <c r="DB3552" s="329"/>
      <c r="DC3552" s="329" t="s">
        <v>868</v>
      </c>
      <c r="DD3552" s="17">
        <v>2400</v>
      </c>
      <c r="DE3552" s="17">
        <v>0</v>
      </c>
      <c r="DF3552" s="17">
        <v>0</v>
      </c>
      <c r="DG3552" s="18" t="s">
        <v>33</v>
      </c>
      <c r="DH3552" s="330">
        <v>60</v>
      </c>
      <c r="DI3552" s="330">
        <v>110</v>
      </c>
      <c r="DJ3552" s="330">
        <v>0.5</v>
      </c>
      <c r="DK3552" s="330">
        <v>0</v>
      </c>
      <c r="DL3552" s="331">
        <v>5.5E-2</v>
      </c>
      <c r="DM3552" s="332">
        <v>1188</v>
      </c>
      <c r="DN3552" s="333" t="s">
        <v>33</v>
      </c>
      <c r="DO3552" s="334" t="s">
        <v>5838</v>
      </c>
      <c r="DP3552" s="335" t="s">
        <v>67</v>
      </c>
      <c r="DQ3552" s="336" t="s">
        <v>67</v>
      </c>
      <c r="DR3552" s="336" t="s">
        <v>67</v>
      </c>
      <c r="DS3552" s="84"/>
      <c r="DT3552" s="337"/>
      <c r="DU3552" s="338"/>
      <c r="DV3552" s="12" t="s">
        <v>4537</v>
      </c>
      <c r="DW3552" s="13" t="s">
        <v>4538</v>
      </c>
      <c r="DX3552" s="13" t="s">
        <v>4539</v>
      </c>
      <c r="DY3552" s="12" t="s">
        <v>4540</v>
      </c>
      <c r="DZ3552" s="336" t="s">
        <v>4583</v>
      </c>
      <c r="EA3552" s="336" t="s">
        <v>67</v>
      </c>
      <c r="EB3552" s="336" t="s">
        <v>67</v>
      </c>
      <c r="EC3552" s="339" t="s">
        <v>67</v>
      </c>
      <c r="ED3552" s="339">
        <v>9</v>
      </c>
      <c r="EE3552" s="339">
        <v>0</v>
      </c>
      <c r="EF3552" s="339">
        <v>0</v>
      </c>
      <c r="EG3552" s="329" t="s">
        <v>4571</v>
      </c>
      <c r="EH3552" s="329"/>
      <c r="EI3552" s="329" t="s">
        <v>868</v>
      </c>
      <c r="EJ3552" s="17">
        <v>2400</v>
      </c>
      <c r="EK3552" s="17">
        <v>0</v>
      </c>
      <c r="EL3552" s="17">
        <v>0</v>
      </c>
      <c r="EM3552" s="18" t="s">
        <v>33</v>
      </c>
      <c r="EN3552" s="330">
        <v>60</v>
      </c>
      <c r="EO3552" s="330">
        <v>110</v>
      </c>
      <c r="EP3552" s="330">
        <v>0.5</v>
      </c>
      <c r="EQ3552" s="330">
        <v>0</v>
      </c>
      <c r="ER3552" s="331">
        <v>5.5E-2</v>
      </c>
      <c r="ES3552" s="332">
        <v>1188</v>
      </c>
      <c r="ET3552" s="333" t="s">
        <v>33</v>
      </c>
      <c r="EU3552" s="334" t="s">
        <v>5838</v>
      </c>
      <c r="EV3552" s="335" t="s">
        <v>67</v>
      </c>
      <c r="EW3552" s="336" t="s">
        <v>67</v>
      </c>
      <c r="EX3552" s="336" t="s">
        <v>67</v>
      </c>
      <c r="EY3552" s="84"/>
      <c r="EZ3552" s="337"/>
      <c r="FA3552" s="338"/>
      <c r="FB3552" s="12" t="s">
        <v>4537</v>
      </c>
      <c r="FC3552" s="13" t="s">
        <v>4538</v>
      </c>
      <c r="FD3552" s="13" t="s">
        <v>4539</v>
      </c>
      <c r="FE3552" s="12" t="s">
        <v>4540</v>
      </c>
      <c r="FF3552" s="336" t="s">
        <v>4583</v>
      </c>
      <c r="FG3552" s="336" t="s">
        <v>67</v>
      </c>
      <c r="FH3552" s="336" t="s">
        <v>67</v>
      </c>
      <c r="FI3552" s="339" t="s">
        <v>67</v>
      </c>
      <c r="FJ3552" s="339">
        <v>9</v>
      </c>
      <c r="FK3552" s="339">
        <v>0</v>
      </c>
      <c r="FL3552" s="339">
        <v>0</v>
      </c>
      <c r="FM3552" s="329" t="s">
        <v>4571</v>
      </c>
      <c r="FN3552" s="329"/>
      <c r="FO3552" s="329" t="s">
        <v>868</v>
      </c>
      <c r="FP3552" s="17">
        <v>2400</v>
      </c>
      <c r="FQ3552" s="17">
        <v>0</v>
      </c>
      <c r="FR3552" s="17">
        <v>0</v>
      </c>
      <c r="FS3552" s="18" t="s">
        <v>33</v>
      </c>
      <c r="FT3552" s="330">
        <v>60</v>
      </c>
      <c r="FU3552" s="330">
        <v>110</v>
      </c>
      <c r="FV3552" s="330">
        <v>0.5</v>
      </c>
      <c r="FW3552" s="330">
        <v>0</v>
      </c>
      <c r="FX3552" s="331">
        <v>5.5E-2</v>
      </c>
      <c r="FY3552" s="332">
        <v>1188</v>
      </c>
      <c r="FZ3552" s="333" t="s">
        <v>33</v>
      </c>
      <c r="GA3552" s="334" t="s">
        <v>5838</v>
      </c>
      <c r="GB3552" s="335" t="s">
        <v>67</v>
      </c>
      <c r="GC3552" s="336" t="s">
        <v>67</v>
      </c>
      <c r="GD3552" s="336" t="s">
        <v>67</v>
      </c>
      <c r="GE3552" s="84"/>
      <c r="GF3552" s="337"/>
      <c r="GG3552" s="338"/>
      <c r="GH3552" s="12" t="s">
        <v>4537</v>
      </c>
      <c r="GI3552" s="13" t="s">
        <v>4538</v>
      </c>
      <c r="GJ3552" s="13" t="s">
        <v>4539</v>
      </c>
      <c r="GK3552" s="12" t="s">
        <v>4540</v>
      </c>
      <c r="GL3552" s="336" t="s">
        <v>4583</v>
      </c>
      <c r="GM3552" s="336" t="s">
        <v>67</v>
      </c>
      <c r="GN3552" s="336" t="s">
        <v>67</v>
      </c>
      <c r="GO3552" s="339" t="s">
        <v>67</v>
      </c>
      <c r="GP3552" s="339">
        <v>9</v>
      </c>
      <c r="GQ3552" s="339">
        <v>0</v>
      </c>
      <c r="GR3552" s="339">
        <v>0</v>
      </c>
      <c r="GS3552" s="329" t="s">
        <v>4571</v>
      </c>
      <c r="GT3552" s="329"/>
      <c r="GU3552" s="329" t="s">
        <v>868</v>
      </c>
      <c r="GV3552" s="17">
        <v>2400</v>
      </c>
      <c r="GW3552" s="17">
        <v>0</v>
      </c>
      <c r="GX3552" s="17">
        <v>0</v>
      </c>
      <c r="GY3552" s="18" t="s">
        <v>33</v>
      </c>
      <c r="GZ3552" s="330">
        <v>60</v>
      </c>
      <c r="HA3552" s="330">
        <v>110</v>
      </c>
      <c r="HB3552" s="330">
        <v>0.5</v>
      </c>
      <c r="HC3552" s="330">
        <v>0</v>
      </c>
      <c r="HD3552" s="331">
        <v>5.5E-2</v>
      </c>
      <c r="HE3552" s="332">
        <v>1188</v>
      </c>
      <c r="HF3552" s="333" t="s">
        <v>33</v>
      </c>
      <c r="HG3552" s="334" t="s">
        <v>5838</v>
      </c>
      <c r="HH3552" s="335" t="s">
        <v>67</v>
      </c>
      <c r="HI3552" s="336" t="s">
        <v>67</v>
      </c>
      <c r="HJ3552" s="336" t="s">
        <v>67</v>
      </c>
      <c r="HK3552" s="84"/>
      <c r="HL3552" s="337"/>
      <c r="HM3552" s="338"/>
      <c r="HN3552" s="12" t="s">
        <v>4537</v>
      </c>
      <c r="HO3552" s="13" t="s">
        <v>4538</v>
      </c>
      <c r="HP3552" s="13" t="s">
        <v>4539</v>
      </c>
      <c r="HQ3552" s="12" t="s">
        <v>4540</v>
      </c>
      <c r="HR3552" s="336" t="s">
        <v>4583</v>
      </c>
      <c r="HS3552" s="336" t="s">
        <v>67</v>
      </c>
      <c r="HT3552" s="336" t="s">
        <v>67</v>
      </c>
      <c r="HU3552" s="339" t="s">
        <v>67</v>
      </c>
      <c r="HV3552" s="339">
        <v>9</v>
      </c>
      <c r="HW3552" s="339">
        <v>0</v>
      </c>
      <c r="HX3552" s="339">
        <v>0</v>
      </c>
      <c r="HY3552" s="329" t="s">
        <v>4571</v>
      </c>
      <c r="HZ3552" s="329"/>
      <c r="IA3552" s="329" t="s">
        <v>868</v>
      </c>
      <c r="IB3552" s="17">
        <v>2400</v>
      </c>
      <c r="IC3552" s="17">
        <v>0</v>
      </c>
      <c r="ID3552" s="17">
        <v>0</v>
      </c>
      <c r="IE3552" s="18" t="s">
        <v>33</v>
      </c>
      <c r="IF3552" s="330">
        <v>60</v>
      </c>
      <c r="IG3552" s="330">
        <v>110</v>
      </c>
      <c r="IH3552" s="330">
        <v>0.5</v>
      </c>
      <c r="II3552" s="330">
        <v>0</v>
      </c>
      <c r="IJ3552" s="331">
        <v>5.5E-2</v>
      </c>
      <c r="IK3552" s="332">
        <v>1188</v>
      </c>
      <c r="IL3552" s="333" t="s">
        <v>33</v>
      </c>
      <c r="IM3552" s="334" t="s">
        <v>5838</v>
      </c>
      <c r="IN3552" s="335" t="s">
        <v>67</v>
      </c>
      <c r="IO3552" s="336" t="s">
        <v>67</v>
      </c>
      <c r="IP3552" s="336" t="s">
        <v>67</v>
      </c>
      <c r="IQ3552" s="84"/>
      <c r="IR3552" s="337"/>
      <c r="IS3552" s="338"/>
    </row>
    <row r="3553" spans="1:253" ht="16.5" customHeight="1">
      <c r="A3553" s="83" t="s">
        <v>3589</v>
      </c>
      <c r="B3553" s="13"/>
      <c r="C3553" s="189"/>
      <c r="D3553" s="83"/>
      <c r="E3553" s="14" t="s">
        <v>3694</v>
      </c>
      <c r="F3553" s="14" t="s">
        <v>3695</v>
      </c>
      <c r="G3553" s="14" t="s">
        <v>3696</v>
      </c>
      <c r="H3553" s="15">
        <v>2015</v>
      </c>
      <c r="I3553" s="15">
        <v>61</v>
      </c>
      <c r="J3553" s="15">
        <v>0</v>
      </c>
      <c r="K3553" s="15">
        <v>0</v>
      </c>
      <c r="L3553" s="16" t="s">
        <v>3651</v>
      </c>
      <c r="M3553" s="134" t="s">
        <v>7987</v>
      </c>
      <c r="N3553" s="16" t="s">
        <v>412</v>
      </c>
      <c r="O3553" s="17">
        <v>2628</v>
      </c>
      <c r="P3553" s="17">
        <f t="shared" si="27"/>
        <v>6132</v>
      </c>
      <c r="Q3553" s="17">
        <v>5</v>
      </c>
      <c r="R3553" s="133" t="s">
        <v>33</v>
      </c>
      <c r="S3553" s="19" t="s">
        <v>89</v>
      </c>
      <c r="T3553" s="19">
        <v>110</v>
      </c>
      <c r="U3553" s="19">
        <v>4.5454545454545456E-2</v>
      </c>
      <c r="V3553" s="19">
        <v>0</v>
      </c>
      <c r="W3553" s="20">
        <v>5.0000000000000001E-3</v>
      </c>
      <c r="X3553" s="21">
        <v>14.673</v>
      </c>
      <c r="Y3553" s="22" t="s">
        <v>33</v>
      </c>
      <c r="Z3553" s="86" t="s">
        <v>62</v>
      </c>
      <c r="AA3553" s="24"/>
      <c r="AB3553" s="14"/>
      <c r="AC3553" s="14"/>
      <c r="AD3553" s="25"/>
      <c r="AE3553" s="26"/>
      <c r="AF3553" s="27"/>
      <c r="AG3553" s="31"/>
      <c r="AH3553" s="32"/>
      <c r="AI3553" s="32"/>
      <c r="AJ3553" s="32"/>
      <c r="AK3553" s="32"/>
      <c r="AL3553" s="32"/>
      <c r="AM3553" s="32"/>
      <c r="AN3553" s="32"/>
      <c r="AO3553" s="32"/>
      <c r="AP3553" s="329"/>
      <c r="AQ3553" s="329" t="s">
        <v>868</v>
      </c>
      <c r="AR3553" s="17">
        <v>2400</v>
      </c>
      <c r="AS3553" s="17">
        <v>0</v>
      </c>
      <c r="AT3553" s="17">
        <v>0</v>
      </c>
      <c r="AU3553" s="18" t="s">
        <v>33</v>
      </c>
      <c r="AV3553" s="330">
        <v>60</v>
      </c>
      <c r="AW3553" s="330">
        <v>110</v>
      </c>
      <c r="AX3553" s="330">
        <v>0.5</v>
      </c>
      <c r="AY3553" s="330">
        <v>0</v>
      </c>
      <c r="AZ3553" s="331">
        <v>5.5E-2</v>
      </c>
      <c r="BA3553" s="332">
        <v>1188</v>
      </c>
      <c r="BB3553" s="333" t="s">
        <v>33</v>
      </c>
      <c r="BC3553" s="334" t="s">
        <v>5838</v>
      </c>
      <c r="BD3553" s="335" t="s">
        <v>67</v>
      </c>
      <c r="BE3553" s="336" t="s">
        <v>67</v>
      </c>
      <c r="BF3553" s="336" t="s">
        <v>67</v>
      </c>
      <c r="BG3553" s="84"/>
      <c r="BH3553" s="337"/>
      <c r="BI3553" s="338"/>
      <c r="BJ3553" s="12" t="s">
        <v>4537</v>
      </c>
      <c r="BK3553" s="13" t="s">
        <v>4538</v>
      </c>
      <c r="BL3553" s="13" t="s">
        <v>4539</v>
      </c>
      <c r="BM3553" s="12" t="s">
        <v>4540</v>
      </c>
      <c r="BN3553" s="336" t="s">
        <v>4583</v>
      </c>
      <c r="BO3553" s="336" t="s">
        <v>67</v>
      </c>
      <c r="BP3553" s="336" t="s">
        <v>67</v>
      </c>
      <c r="BQ3553" s="339" t="s">
        <v>67</v>
      </c>
      <c r="BR3553" s="339">
        <v>9</v>
      </c>
      <c r="BS3553" s="339">
        <v>0</v>
      </c>
      <c r="BT3553" s="339">
        <v>0</v>
      </c>
      <c r="BU3553" s="329" t="s">
        <v>4571</v>
      </c>
      <c r="BV3553" s="329"/>
      <c r="BW3553" s="329" t="s">
        <v>868</v>
      </c>
      <c r="BX3553" s="17">
        <v>2400</v>
      </c>
      <c r="BY3553" s="17">
        <v>0</v>
      </c>
      <c r="BZ3553" s="17">
        <v>0</v>
      </c>
      <c r="CA3553" s="18" t="s">
        <v>33</v>
      </c>
      <c r="CB3553" s="330">
        <v>60</v>
      </c>
      <c r="CC3553" s="330">
        <v>110</v>
      </c>
      <c r="CD3553" s="330">
        <v>0.5</v>
      </c>
      <c r="CE3553" s="330">
        <v>0</v>
      </c>
      <c r="CF3553" s="331">
        <v>5.5E-2</v>
      </c>
      <c r="CG3553" s="332">
        <v>1188</v>
      </c>
      <c r="CH3553" s="333" t="s">
        <v>33</v>
      </c>
      <c r="CI3553" s="334" t="s">
        <v>5838</v>
      </c>
      <c r="CJ3553" s="335" t="s">
        <v>67</v>
      </c>
      <c r="CK3553" s="336" t="s">
        <v>67</v>
      </c>
      <c r="CL3553" s="336" t="s">
        <v>67</v>
      </c>
      <c r="CM3553" s="84"/>
      <c r="CN3553" s="337"/>
      <c r="CO3553" s="338"/>
      <c r="CP3553" s="12" t="s">
        <v>4537</v>
      </c>
      <c r="CQ3553" s="13" t="s">
        <v>4538</v>
      </c>
      <c r="CR3553" s="13" t="s">
        <v>4539</v>
      </c>
      <c r="CS3553" s="12" t="s">
        <v>4540</v>
      </c>
      <c r="CT3553" s="336" t="s">
        <v>4583</v>
      </c>
      <c r="CU3553" s="336" t="s">
        <v>67</v>
      </c>
      <c r="CV3553" s="336" t="s">
        <v>67</v>
      </c>
      <c r="CW3553" s="339" t="s">
        <v>67</v>
      </c>
      <c r="CX3553" s="339">
        <v>9</v>
      </c>
      <c r="CY3553" s="339">
        <v>0</v>
      </c>
      <c r="CZ3553" s="339">
        <v>0</v>
      </c>
      <c r="DA3553" s="329" t="s">
        <v>4571</v>
      </c>
      <c r="DB3553" s="329"/>
      <c r="DC3553" s="329" t="s">
        <v>868</v>
      </c>
      <c r="DD3553" s="17">
        <v>2400</v>
      </c>
      <c r="DE3553" s="17">
        <v>0</v>
      </c>
      <c r="DF3553" s="17">
        <v>0</v>
      </c>
      <c r="DG3553" s="18" t="s">
        <v>33</v>
      </c>
      <c r="DH3553" s="330">
        <v>60</v>
      </c>
      <c r="DI3553" s="330">
        <v>110</v>
      </c>
      <c r="DJ3553" s="330">
        <v>0.5</v>
      </c>
      <c r="DK3553" s="330">
        <v>0</v>
      </c>
      <c r="DL3553" s="331">
        <v>5.5E-2</v>
      </c>
      <c r="DM3553" s="332">
        <v>1188</v>
      </c>
      <c r="DN3553" s="333" t="s">
        <v>33</v>
      </c>
      <c r="DO3553" s="334" t="s">
        <v>5838</v>
      </c>
      <c r="DP3553" s="335" t="s">
        <v>67</v>
      </c>
      <c r="DQ3553" s="336" t="s">
        <v>67</v>
      </c>
      <c r="DR3553" s="336" t="s">
        <v>67</v>
      </c>
      <c r="DS3553" s="84"/>
      <c r="DT3553" s="337"/>
      <c r="DU3553" s="338"/>
      <c r="DV3553" s="12" t="s">
        <v>4537</v>
      </c>
      <c r="DW3553" s="13" t="s">
        <v>4538</v>
      </c>
      <c r="DX3553" s="13" t="s">
        <v>4539</v>
      </c>
      <c r="DY3553" s="12" t="s">
        <v>4540</v>
      </c>
      <c r="DZ3553" s="336" t="s">
        <v>4583</v>
      </c>
      <c r="EA3553" s="336" t="s">
        <v>67</v>
      </c>
      <c r="EB3553" s="336" t="s">
        <v>67</v>
      </c>
      <c r="EC3553" s="339" t="s">
        <v>67</v>
      </c>
      <c r="ED3553" s="339">
        <v>9</v>
      </c>
      <c r="EE3553" s="339">
        <v>0</v>
      </c>
      <c r="EF3553" s="339">
        <v>0</v>
      </c>
      <c r="EG3553" s="329" t="s">
        <v>4571</v>
      </c>
      <c r="EH3553" s="329"/>
      <c r="EI3553" s="329" t="s">
        <v>868</v>
      </c>
      <c r="EJ3553" s="17">
        <v>2400</v>
      </c>
      <c r="EK3553" s="17">
        <v>0</v>
      </c>
      <c r="EL3553" s="17">
        <v>0</v>
      </c>
      <c r="EM3553" s="18" t="s">
        <v>33</v>
      </c>
      <c r="EN3553" s="330">
        <v>60</v>
      </c>
      <c r="EO3553" s="330">
        <v>110</v>
      </c>
      <c r="EP3553" s="330">
        <v>0.5</v>
      </c>
      <c r="EQ3553" s="330">
        <v>0</v>
      </c>
      <c r="ER3553" s="331">
        <v>5.5E-2</v>
      </c>
      <c r="ES3553" s="332">
        <v>1188</v>
      </c>
      <c r="ET3553" s="333" t="s">
        <v>33</v>
      </c>
      <c r="EU3553" s="334" t="s">
        <v>5838</v>
      </c>
      <c r="EV3553" s="335" t="s">
        <v>67</v>
      </c>
      <c r="EW3553" s="336" t="s">
        <v>67</v>
      </c>
      <c r="EX3553" s="336" t="s">
        <v>67</v>
      </c>
      <c r="EY3553" s="84"/>
      <c r="EZ3553" s="337"/>
      <c r="FA3553" s="338"/>
      <c r="FB3553" s="12" t="s">
        <v>4537</v>
      </c>
      <c r="FC3553" s="13" t="s">
        <v>4538</v>
      </c>
      <c r="FD3553" s="13" t="s">
        <v>4539</v>
      </c>
      <c r="FE3553" s="12" t="s">
        <v>4540</v>
      </c>
      <c r="FF3553" s="336" t="s">
        <v>4583</v>
      </c>
      <c r="FG3553" s="336" t="s">
        <v>67</v>
      </c>
      <c r="FH3553" s="336" t="s">
        <v>67</v>
      </c>
      <c r="FI3553" s="339" t="s">
        <v>67</v>
      </c>
      <c r="FJ3553" s="339">
        <v>9</v>
      </c>
      <c r="FK3553" s="339">
        <v>0</v>
      </c>
      <c r="FL3553" s="339">
        <v>0</v>
      </c>
      <c r="FM3553" s="329" t="s">
        <v>4571</v>
      </c>
      <c r="FN3553" s="329"/>
      <c r="FO3553" s="329" t="s">
        <v>868</v>
      </c>
      <c r="FP3553" s="17">
        <v>2400</v>
      </c>
      <c r="FQ3553" s="17">
        <v>0</v>
      </c>
      <c r="FR3553" s="17">
        <v>0</v>
      </c>
      <c r="FS3553" s="18" t="s">
        <v>33</v>
      </c>
      <c r="FT3553" s="330">
        <v>60</v>
      </c>
      <c r="FU3553" s="330">
        <v>110</v>
      </c>
      <c r="FV3553" s="330">
        <v>0.5</v>
      </c>
      <c r="FW3553" s="330">
        <v>0</v>
      </c>
      <c r="FX3553" s="331">
        <v>5.5E-2</v>
      </c>
      <c r="FY3553" s="332">
        <v>1188</v>
      </c>
      <c r="FZ3553" s="333" t="s">
        <v>33</v>
      </c>
      <c r="GA3553" s="334" t="s">
        <v>5838</v>
      </c>
      <c r="GB3553" s="335" t="s">
        <v>67</v>
      </c>
      <c r="GC3553" s="336" t="s">
        <v>67</v>
      </c>
      <c r="GD3553" s="336" t="s">
        <v>67</v>
      </c>
      <c r="GE3553" s="84"/>
      <c r="GF3553" s="337"/>
      <c r="GG3553" s="338"/>
      <c r="GH3553" s="12" t="s">
        <v>4537</v>
      </c>
      <c r="GI3553" s="13" t="s">
        <v>4538</v>
      </c>
      <c r="GJ3553" s="13" t="s">
        <v>4539</v>
      </c>
      <c r="GK3553" s="12" t="s">
        <v>4540</v>
      </c>
      <c r="GL3553" s="336" t="s">
        <v>4583</v>
      </c>
      <c r="GM3553" s="336" t="s">
        <v>67</v>
      </c>
      <c r="GN3553" s="336" t="s">
        <v>67</v>
      </c>
      <c r="GO3553" s="339" t="s">
        <v>67</v>
      </c>
      <c r="GP3553" s="339">
        <v>9</v>
      </c>
      <c r="GQ3553" s="339">
        <v>0</v>
      </c>
      <c r="GR3553" s="339">
        <v>0</v>
      </c>
      <c r="GS3553" s="329" t="s">
        <v>4571</v>
      </c>
      <c r="GT3553" s="329"/>
      <c r="GU3553" s="329" t="s">
        <v>868</v>
      </c>
      <c r="GV3553" s="17">
        <v>2400</v>
      </c>
      <c r="GW3553" s="17">
        <v>0</v>
      </c>
      <c r="GX3553" s="17">
        <v>0</v>
      </c>
      <c r="GY3553" s="18" t="s">
        <v>33</v>
      </c>
      <c r="GZ3553" s="330">
        <v>60</v>
      </c>
      <c r="HA3553" s="330">
        <v>110</v>
      </c>
      <c r="HB3553" s="330">
        <v>0.5</v>
      </c>
      <c r="HC3553" s="330">
        <v>0</v>
      </c>
      <c r="HD3553" s="331">
        <v>5.5E-2</v>
      </c>
      <c r="HE3553" s="332">
        <v>1188</v>
      </c>
      <c r="HF3553" s="333" t="s">
        <v>33</v>
      </c>
      <c r="HG3553" s="334" t="s">
        <v>5838</v>
      </c>
      <c r="HH3553" s="335" t="s">
        <v>67</v>
      </c>
      <c r="HI3553" s="336" t="s">
        <v>67</v>
      </c>
      <c r="HJ3553" s="336" t="s">
        <v>67</v>
      </c>
      <c r="HK3553" s="84"/>
      <c r="HL3553" s="337"/>
      <c r="HM3553" s="338"/>
      <c r="HN3553" s="12" t="s">
        <v>4537</v>
      </c>
      <c r="HO3553" s="13" t="s">
        <v>4538</v>
      </c>
      <c r="HP3553" s="13" t="s">
        <v>4539</v>
      </c>
      <c r="HQ3553" s="12" t="s">
        <v>4540</v>
      </c>
      <c r="HR3553" s="336" t="s">
        <v>4583</v>
      </c>
      <c r="HS3553" s="336" t="s">
        <v>67</v>
      </c>
      <c r="HT3553" s="336" t="s">
        <v>67</v>
      </c>
      <c r="HU3553" s="339" t="s">
        <v>67</v>
      </c>
      <c r="HV3553" s="339">
        <v>9</v>
      </c>
      <c r="HW3553" s="339">
        <v>0</v>
      </c>
      <c r="HX3553" s="339">
        <v>0</v>
      </c>
      <c r="HY3553" s="329" t="s">
        <v>4571</v>
      </c>
      <c r="HZ3553" s="329"/>
      <c r="IA3553" s="329" t="s">
        <v>868</v>
      </c>
      <c r="IB3553" s="17">
        <v>2400</v>
      </c>
      <c r="IC3553" s="17">
        <v>0</v>
      </c>
      <c r="ID3553" s="17">
        <v>0</v>
      </c>
      <c r="IE3553" s="18" t="s">
        <v>33</v>
      </c>
      <c r="IF3553" s="330">
        <v>60</v>
      </c>
      <c r="IG3553" s="330">
        <v>110</v>
      </c>
      <c r="IH3553" s="330">
        <v>0.5</v>
      </c>
      <c r="II3553" s="330">
        <v>0</v>
      </c>
      <c r="IJ3553" s="331">
        <v>5.5E-2</v>
      </c>
      <c r="IK3553" s="332">
        <v>1188</v>
      </c>
      <c r="IL3553" s="333" t="s">
        <v>33</v>
      </c>
      <c r="IM3553" s="334" t="s">
        <v>5838</v>
      </c>
      <c r="IN3553" s="335" t="s">
        <v>67</v>
      </c>
      <c r="IO3553" s="336" t="s">
        <v>67</v>
      </c>
      <c r="IP3553" s="336" t="s">
        <v>67</v>
      </c>
      <c r="IQ3553" s="84"/>
      <c r="IR3553" s="337"/>
      <c r="IS3553" s="338"/>
    </row>
    <row r="3554" spans="1:253" ht="16.5" customHeight="1">
      <c r="A3554" s="83" t="s">
        <v>3589</v>
      </c>
      <c r="B3554" s="13"/>
      <c r="C3554" s="189"/>
      <c r="D3554" s="83"/>
      <c r="E3554" s="14" t="s">
        <v>37</v>
      </c>
      <c r="F3554" s="14" t="s">
        <v>36</v>
      </c>
      <c r="G3554" s="14" t="s">
        <v>106</v>
      </c>
      <c r="H3554" s="15">
        <v>2013</v>
      </c>
      <c r="I3554" s="15">
        <v>61</v>
      </c>
      <c r="J3554" s="15">
        <v>0</v>
      </c>
      <c r="K3554" s="15">
        <v>0</v>
      </c>
      <c r="L3554" s="16" t="s">
        <v>3682</v>
      </c>
      <c r="M3554" s="134" t="s">
        <v>3657</v>
      </c>
      <c r="N3554" s="16" t="s">
        <v>412</v>
      </c>
      <c r="O3554" s="17">
        <v>825</v>
      </c>
      <c r="P3554" s="17">
        <f t="shared" si="27"/>
        <v>7935</v>
      </c>
      <c r="Q3554" s="17">
        <v>5</v>
      </c>
      <c r="R3554" s="133" t="s">
        <v>33</v>
      </c>
      <c r="S3554" s="19" t="s">
        <v>89</v>
      </c>
      <c r="T3554" s="19">
        <v>110</v>
      </c>
      <c r="U3554" s="19">
        <v>1.5</v>
      </c>
      <c r="V3554" s="19">
        <v>0</v>
      </c>
      <c r="W3554" s="20">
        <v>0.16500000000000001</v>
      </c>
      <c r="X3554" s="21">
        <v>201.58875</v>
      </c>
      <c r="Y3554" s="22" t="s">
        <v>33</v>
      </c>
      <c r="Z3554" s="86" t="s">
        <v>62</v>
      </c>
      <c r="AA3554" s="24"/>
      <c r="AB3554" s="14"/>
      <c r="AC3554" s="14"/>
      <c r="AD3554" s="25"/>
      <c r="AE3554" s="26"/>
      <c r="AF3554" s="27"/>
      <c r="AG3554" s="31"/>
      <c r="AH3554" s="32"/>
      <c r="AI3554" s="32"/>
      <c r="AJ3554" s="32"/>
      <c r="AK3554" s="32"/>
      <c r="AL3554" s="32"/>
      <c r="AM3554" s="32"/>
      <c r="AN3554" s="32"/>
      <c r="AO3554" s="32"/>
      <c r="AP3554" s="329"/>
      <c r="AQ3554" s="329" t="s">
        <v>44</v>
      </c>
      <c r="AR3554" s="17">
        <v>1680</v>
      </c>
      <c r="AS3554" s="17">
        <v>0</v>
      </c>
      <c r="AT3554" s="17">
        <v>0</v>
      </c>
      <c r="AU3554" s="18" t="s">
        <v>33</v>
      </c>
      <c r="AV3554" s="330">
        <v>60</v>
      </c>
      <c r="AW3554" s="330">
        <v>110</v>
      </c>
      <c r="AX3554" s="330">
        <v>3.1818181818181817</v>
      </c>
      <c r="AY3554" s="330">
        <v>0</v>
      </c>
      <c r="AZ3554" s="331">
        <v>0.35</v>
      </c>
      <c r="BA3554" s="332">
        <v>1176</v>
      </c>
      <c r="BB3554" s="333" t="s">
        <v>33</v>
      </c>
      <c r="BC3554" s="334" t="s">
        <v>5838</v>
      </c>
      <c r="BD3554" s="335" t="s">
        <v>67</v>
      </c>
      <c r="BE3554" s="336" t="s">
        <v>67</v>
      </c>
      <c r="BF3554" s="336" t="s">
        <v>67</v>
      </c>
      <c r="BG3554" s="84"/>
      <c r="BH3554" s="337"/>
      <c r="BI3554" s="338"/>
      <c r="BJ3554" s="12" t="s">
        <v>4537</v>
      </c>
      <c r="BK3554" s="13" t="s">
        <v>4538</v>
      </c>
      <c r="BL3554" s="13" t="s">
        <v>4539</v>
      </c>
      <c r="BM3554" s="12" t="s">
        <v>4540</v>
      </c>
      <c r="BN3554" s="336" t="s">
        <v>4584</v>
      </c>
      <c r="BO3554" s="336" t="s">
        <v>4542</v>
      </c>
      <c r="BP3554" s="336" t="s">
        <v>67</v>
      </c>
      <c r="BQ3554" s="339" t="s">
        <v>4551</v>
      </c>
      <c r="BR3554" s="339">
        <v>2</v>
      </c>
      <c r="BS3554" s="339">
        <v>0</v>
      </c>
      <c r="BT3554" s="339">
        <v>0</v>
      </c>
      <c r="BU3554" s="329" t="s">
        <v>4544</v>
      </c>
      <c r="BV3554" s="329"/>
      <c r="BW3554" s="329" t="s">
        <v>44</v>
      </c>
      <c r="BX3554" s="17">
        <v>1680</v>
      </c>
      <c r="BY3554" s="17">
        <v>0</v>
      </c>
      <c r="BZ3554" s="17">
        <v>0</v>
      </c>
      <c r="CA3554" s="18" t="s">
        <v>33</v>
      </c>
      <c r="CB3554" s="330">
        <v>60</v>
      </c>
      <c r="CC3554" s="330">
        <v>110</v>
      </c>
      <c r="CD3554" s="330">
        <v>3.1818181818181817</v>
      </c>
      <c r="CE3554" s="330">
        <v>0</v>
      </c>
      <c r="CF3554" s="331">
        <v>0.35</v>
      </c>
      <c r="CG3554" s="332">
        <v>1176</v>
      </c>
      <c r="CH3554" s="333" t="s">
        <v>33</v>
      </c>
      <c r="CI3554" s="334" t="s">
        <v>5838</v>
      </c>
      <c r="CJ3554" s="335" t="s">
        <v>67</v>
      </c>
      <c r="CK3554" s="336" t="s">
        <v>67</v>
      </c>
      <c r="CL3554" s="336" t="s">
        <v>67</v>
      </c>
      <c r="CM3554" s="84"/>
      <c r="CN3554" s="337"/>
      <c r="CO3554" s="338"/>
      <c r="CP3554" s="12" t="s">
        <v>4537</v>
      </c>
      <c r="CQ3554" s="13" t="s">
        <v>4538</v>
      </c>
      <c r="CR3554" s="13" t="s">
        <v>4539</v>
      </c>
      <c r="CS3554" s="12" t="s">
        <v>4540</v>
      </c>
      <c r="CT3554" s="336" t="s">
        <v>4584</v>
      </c>
      <c r="CU3554" s="336" t="s">
        <v>4542</v>
      </c>
      <c r="CV3554" s="336" t="s">
        <v>67</v>
      </c>
      <c r="CW3554" s="339" t="s">
        <v>4551</v>
      </c>
      <c r="CX3554" s="339">
        <v>2</v>
      </c>
      <c r="CY3554" s="339">
        <v>0</v>
      </c>
      <c r="CZ3554" s="339">
        <v>0</v>
      </c>
      <c r="DA3554" s="329" t="s">
        <v>4544</v>
      </c>
      <c r="DB3554" s="329"/>
      <c r="DC3554" s="329" t="s">
        <v>44</v>
      </c>
      <c r="DD3554" s="17">
        <v>1680</v>
      </c>
      <c r="DE3554" s="17">
        <v>0</v>
      </c>
      <c r="DF3554" s="17">
        <v>0</v>
      </c>
      <c r="DG3554" s="18" t="s">
        <v>33</v>
      </c>
      <c r="DH3554" s="330">
        <v>60</v>
      </c>
      <c r="DI3554" s="330">
        <v>110</v>
      </c>
      <c r="DJ3554" s="330">
        <v>3.1818181818181817</v>
      </c>
      <c r="DK3554" s="330">
        <v>0</v>
      </c>
      <c r="DL3554" s="331">
        <v>0.35</v>
      </c>
      <c r="DM3554" s="332">
        <v>1176</v>
      </c>
      <c r="DN3554" s="333" t="s">
        <v>33</v>
      </c>
      <c r="DO3554" s="334" t="s">
        <v>5838</v>
      </c>
      <c r="DP3554" s="335" t="s">
        <v>67</v>
      </c>
      <c r="DQ3554" s="336" t="s">
        <v>67</v>
      </c>
      <c r="DR3554" s="336" t="s">
        <v>67</v>
      </c>
      <c r="DS3554" s="84"/>
      <c r="DT3554" s="337"/>
      <c r="DU3554" s="338"/>
      <c r="DV3554" s="12" t="s">
        <v>4537</v>
      </c>
      <c r="DW3554" s="13" t="s">
        <v>4538</v>
      </c>
      <c r="DX3554" s="13" t="s">
        <v>4539</v>
      </c>
      <c r="DY3554" s="12" t="s">
        <v>4540</v>
      </c>
      <c r="DZ3554" s="336" t="s">
        <v>4584</v>
      </c>
      <c r="EA3554" s="336" t="s">
        <v>4542</v>
      </c>
      <c r="EB3554" s="336" t="s">
        <v>67</v>
      </c>
      <c r="EC3554" s="339" t="s">
        <v>4551</v>
      </c>
      <c r="ED3554" s="339">
        <v>2</v>
      </c>
      <c r="EE3554" s="339">
        <v>0</v>
      </c>
      <c r="EF3554" s="339">
        <v>0</v>
      </c>
      <c r="EG3554" s="329" t="s">
        <v>4544</v>
      </c>
      <c r="EH3554" s="329"/>
      <c r="EI3554" s="329" t="s">
        <v>44</v>
      </c>
      <c r="EJ3554" s="17">
        <v>1680</v>
      </c>
      <c r="EK3554" s="17">
        <v>0</v>
      </c>
      <c r="EL3554" s="17">
        <v>0</v>
      </c>
      <c r="EM3554" s="18" t="s">
        <v>33</v>
      </c>
      <c r="EN3554" s="330">
        <v>60</v>
      </c>
      <c r="EO3554" s="330">
        <v>110</v>
      </c>
      <c r="EP3554" s="330">
        <v>3.1818181818181817</v>
      </c>
      <c r="EQ3554" s="330">
        <v>0</v>
      </c>
      <c r="ER3554" s="331">
        <v>0.35</v>
      </c>
      <c r="ES3554" s="332">
        <v>1176</v>
      </c>
      <c r="ET3554" s="333" t="s">
        <v>33</v>
      </c>
      <c r="EU3554" s="334" t="s">
        <v>5838</v>
      </c>
      <c r="EV3554" s="335" t="s">
        <v>67</v>
      </c>
      <c r="EW3554" s="336" t="s">
        <v>67</v>
      </c>
      <c r="EX3554" s="336" t="s">
        <v>67</v>
      </c>
      <c r="EY3554" s="84"/>
      <c r="EZ3554" s="337"/>
      <c r="FA3554" s="338"/>
      <c r="FB3554" s="12" t="s">
        <v>4537</v>
      </c>
      <c r="FC3554" s="13" t="s">
        <v>4538</v>
      </c>
      <c r="FD3554" s="13" t="s">
        <v>4539</v>
      </c>
      <c r="FE3554" s="12" t="s">
        <v>4540</v>
      </c>
      <c r="FF3554" s="336" t="s">
        <v>4584</v>
      </c>
      <c r="FG3554" s="336" t="s">
        <v>4542</v>
      </c>
      <c r="FH3554" s="336" t="s">
        <v>67</v>
      </c>
      <c r="FI3554" s="339" t="s">
        <v>4551</v>
      </c>
      <c r="FJ3554" s="339">
        <v>2</v>
      </c>
      <c r="FK3554" s="339">
        <v>0</v>
      </c>
      <c r="FL3554" s="339">
        <v>0</v>
      </c>
      <c r="FM3554" s="329" t="s">
        <v>4544</v>
      </c>
      <c r="FN3554" s="329"/>
      <c r="FO3554" s="329" t="s">
        <v>44</v>
      </c>
      <c r="FP3554" s="17">
        <v>1680</v>
      </c>
      <c r="FQ3554" s="17">
        <v>0</v>
      </c>
      <c r="FR3554" s="17">
        <v>0</v>
      </c>
      <c r="FS3554" s="18" t="s">
        <v>33</v>
      </c>
      <c r="FT3554" s="330">
        <v>60</v>
      </c>
      <c r="FU3554" s="330">
        <v>110</v>
      </c>
      <c r="FV3554" s="330">
        <v>3.1818181818181817</v>
      </c>
      <c r="FW3554" s="330">
        <v>0</v>
      </c>
      <c r="FX3554" s="331">
        <v>0.35</v>
      </c>
      <c r="FY3554" s="332">
        <v>1176</v>
      </c>
      <c r="FZ3554" s="333" t="s">
        <v>33</v>
      </c>
      <c r="GA3554" s="334" t="s">
        <v>5838</v>
      </c>
      <c r="GB3554" s="335" t="s">
        <v>67</v>
      </c>
      <c r="GC3554" s="336" t="s">
        <v>67</v>
      </c>
      <c r="GD3554" s="336" t="s">
        <v>67</v>
      </c>
      <c r="GE3554" s="84"/>
      <c r="GF3554" s="337"/>
      <c r="GG3554" s="338"/>
      <c r="GH3554" s="12" t="s">
        <v>4537</v>
      </c>
      <c r="GI3554" s="13" t="s">
        <v>4538</v>
      </c>
      <c r="GJ3554" s="13" t="s">
        <v>4539</v>
      </c>
      <c r="GK3554" s="12" t="s">
        <v>4540</v>
      </c>
      <c r="GL3554" s="336" t="s">
        <v>4584</v>
      </c>
      <c r="GM3554" s="336" t="s">
        <v>4542</v>
      </c>
      <c r="GN3554" s="336" t="s">
        <v>67</v>
      </c>
      <c r="GO3554" s="339" t="s">
        <v>4551</v>
      </c>
      <c r="GP3554" s="339">
        <v>2</v>
      </c>
      <c r="GQ3554" s="339">
        <v>0</v>
      </c>
      <c r="GR3554" s="339">
        <v>0</v>
      </c>
      <c r="GS3554" s="329" t="s">
        <v>4544</v>
      </c>
      <c r="GT3554" s="329"/>
      <c r="GU3554" s="329" t="s">
        <v>44</v>
      </c>
      <c r="GV3554" s="17">
        <v>1680</v>
      </c>
      <c r="GW3554" s="17">
        <v>0</v>
      </c>
      <c r="GX3554" s="17">
        <v>0</v>
      </c>
      <c r="GY3554" s="18" t="s">
        <v>33</v>
      </c>
      <c r="GZ3554" s="330">
        <v>60</v>
      </c>
      <c r="HA3554" s="330">
        <v>110</v>
      </c>
      <c r="HB3554" s="330">
        <v>3.1818181818181817</v>
      </c>
      <c r="HC3554" s="330">
        <v>0</v>
      </c>
      <c r="HD3554" s="331">
        <v>0.35</v>
      </c>
      <c r="HE3554" s="332">
        <v>1176</v>
      </c>
      <c r="HF3554" s="333" t="s">
        <v>33</v>
      </c>
      <c r="HG3554" s="334" t="s">
        <v>5838</v>
      </c>
      <c r="HH3554" s="335" t="s">
        <v>67</v>
      </c>
      <c r="HI3554" s="336" t="s">
        <v>67</v>
      </c>
      <c r="HJ3554" s="336" t="s">
        <v>67</v>
      </c>
      <c r="HK3554" s="84"/>
      <c r="HL3554" s="337"/>
      <c r="HM3554" s="338"/>
      <c r="HN3554" s="12" t="s">
        <v>4537</v>
      </c>
      <c r="HO3554" s="13" t="s">
        <v>4538</v>
      </c>
      <c r="HP3554" s="13" t="s">
        <v>4539</v>
      </c>
      <c r="HQ3554" s="12" t="s">
        <v>4540</v>
      </c>
      <c r="HR3554" s="336" t="s">
        <v>4584</v>
      </c>
      <c r="HS3554" s="336" t="s">
        <v>4542</v>
      </c>
      <c r="HT3554" s="336" t="s">
        <v>67</v>
      </c>
      <c r="HU3554" s="339" t="s">
        <v>4551</v>
      </c>
      <c r="HV3554" s="339">
        <v>2</v>
      </c>
      <c r="HW3554" s="339">
        <v>0</v>
      </c>
      <c r="HX3554" s="339">
        <v>0</v>
      </c>
      <c r="HY3554" s="329" t="s">
        <v>4544</v>
      </c>
      <c r="HZ3554" s="329"/>
      <c r="IA3554" s="329" t="s">
        <v>44</v>
      </c>
      <c r="IB3554" s="17">
        <v>1680</v>
      </c>
      <c r="IC3554" s="17">
        <v>0</v>
      </c>
      <c r="ID3554" s="17">
        <v>0</v>
      </c>
      <c r="IE3554" s="18" t="s">
        <v>33</v>
      </c>
      <c r="IF3554" s="330">
        <v>60</v>
      </c>
      <c r="IG3554" s="330">
        <v>110</v>
      </c>
      <c r="IH3554" s="330">
        <v>3.1818181818181817</v>
      </c>
      <c r="II3554" s="330">
        <v>0</v>
      </c>
      <c r="IJ3554" s="331">
        <v>0.35</v>
      </c>
      <c r="IK3554" s="332">
        <v>1176</v>
      </c>
      <c r="IL3554" s="333" t="s">
        <v>33</v>
      </c>
      <c r="IM3554" s="334" t="s">
        <v>5838</v>
      </c>
      <c r="IN3554" s="335" t="s">
        <v>67</v>
      </c>
      <c r="IO3554" s="336" t="s">
        <v>67</v>
      </c>
      <c r="IP3554" s="336" t="s">
        <v>67</v>
      </c>
      <c r="IQ3554" s="84"/>
      <c r="IR3554" s="337"/>
      <c r="IS3554" s="338"/>
    </row>
    <row r="3555" spans="1:253" ht="16.5" customHeight="1">
      <c r="A3555" s="83" t="s">
        <v>3589</v>
      </c>
      <c r="B3555" s="13"/>
      <c r="C3555" s="189"/>
      <c r="D3555" s="83"/>
      <c r="E3555" s="14" t="s">
        <v>37</v>
      </c>
      <c r="F3555" s="14" t="s">
        <v>36</v>
      </c>
      <c r="G3555" s="14" t="s">
        <v>101</v>
      </c>
      <c r="H3555" s="15">
        <v>2012</v>
      </c>
      <c r="I3555" s="15">
        <v>61</v>
      </c>
      <c r="J3555" s="15">
        <v>0</v>
      </c>
      <c r="K3555" s="15">
        <v>0</v>
      </c>
      <c r="L3555" s="16" t="s">
        <v>3662</v>
      </c>
      <c r="M3555" s="134" t="s">
        <v>3657</v>
      </c>
      <c r="N3555" s="16" t="s">
        <v>412</v>
      </c>
      <c r="O3555" s="17">
        <v>832</v>
      </c>
      <c r="P3555" s="17">
        <f t="shared" si="27"/>
        <v>7928</v>
      </c>
      <c r="Q3555" s="17">
        <v>5</v>
      </c>
      <c r="R3555" s="133" t="s">
        <v>33</v>
      </c>
      <c r="S3555" s="19" t="s">
        <v>89</v>
      </c>
      <c r="T3555" s="19">
        <v>110</v>
      </c>
      <c r="U3555" s="19">
        <v>1.5</v>
      </c>
      <c r="V3555" s="19">
        <v>0</v>
      </c>
      <c r="W3555" s="20">
        <v>0.16500000000000001</v>
      </c>
      <c r="X3555" s="21">
        <v>202.68600000000001</v>
      </c>
      <c r="Y3555" s="22" t="s">
        <v>33</v>
      </c>
      <c r="Z3555" s="86" t="s">
        <v>62</v>
      </c>
      <c r="AA3555" s="24"/>
      <c r="AB3555" s="14"/>
      <c r="AC3555" s="14"/>
      <c r="AD3555" s="25"/>
      <c r="AE3555" s="26"/>
      <c r="AF3555" s="27"/>
      <c r="AG3555" s="31"/>
      <c r="AH3555" s="32"/>
      <c r="AI3555" s="32"/>
      <c r="AJ3555" s="32"/>
      <c r="AK3555" s="32"/>
      <c r="AL3555" s="32"/>
      <c r="AM3555" s="32"/>
      <c r="AN3555" s="32"/>
      <c r="AO3555" s="32"/>
      <c r="AP3555" s="329"/>
      <c r="AQ3555" s="329" t="s">
        <v>44</v>
      </c>
      <c r="AR3555" s="17">
        <v>1680</v>
      </c>
      <c r="AS3555" s="17">
        <v>0</v>
      </c>
      <c r="AT3555" s="17">
        <v>0</v>
      </c>
      <c r="AU3555" s="18" t="s">
        <v>33</v>
      </c>
      <c r="AV3555" s="330">
        <v>60</v>
      </c>
      <c r="AW3555" s="330">
        <v>110</v>
      </c>
      <c r="AX3555" s="330">
        <v>3.1818181818181817</v>
      </c>
      <c r="AY3555" s="330">
        <v>0</v>
      </c>
      <c r="AZ3555" s="331">
        <v>0.35</v>
      </c>
      <c r="BA3555" s="332">
        <v>1176</v>
      </c>
      <c r="BB3555" s="333" t="s">
        <v>33</v>
      </c>
      <c r="BC3555" s="334" t="s">
        <v>5838</v>
      </c>
      <c r="BD3555" s="335" t="s">
        <v>67</v>
      </c>
      <c r="BE3555" s="336" t="s">
        <v>67</v>
      </c>
      <c r="BF3555" s="336" t="s">
        <v>67</v>
      </c>
      <c r="BG3555" s="84"/>
      <c r="BH3555" s="337"/>
      <c r="BI3555" s="338"/>
      <c r="BJ3555" s="12" t="s">
        <v>4537</v>
      </c>
      <c r="BK3555" s="13" t="s">
        <v>4538</v>
      </c>
      <c r="BL3555" s="13" t="s">
        <v>4539</v>
      </c>
      <c r="BM3555" s="12" t="s">
        <v>4540</v>
      </c>
      <c r="BN3555" s="336" t="s">
        <v>4584</v>
      </c>
      <c r="BO3555" s="336" t="s">
        <v>4542</v>
      </c>
      <c r="BP3555" s="336" t="s">
        <v>67</v>
      </c>
      <c r="BQ3555" s="339" t="s">
        <v>4551</v>
      </c>
      <c r="BR3555" s="339">
        <v>2</v>
      </c>
      <c r="BS3555" s="339">
        <v>0</v>
      </c>
      <c r="BT3555" s="339">
        <v>0</v>
      </c>
      <c r="BU3555" s="329" t="s">
        <v>4544</v>
      </c>
      <c r="BV3555" s="329"/>
      <c r="BW3555" s="329" t="s">
        <v>44</v>
      </c>
      <c r="BX3555" s="17">
        <v>1680</v>
      </c>
      <c r="BY3555" s="17">
        <v>0</v>
      </c>
      <c r="BZ3555" s="17">
        <v>0</v>
      </c>
      <c r="CA3555" s="18" t="s">
        <v>33</v>
      </c>
      <c r="CB3555" s="330">
        <v>60</v>
      </c>
      <c r="CC3555" s="330">
        <v>110</v>
      </c>
      <c r="CD3555" s="330">
        <v>3.1818181818181817</v>
      </c>
      <c r="CE3555" s="330">
        <v>0</v>
      </c>
      <c r="CF3555" s="331">
        <v>0.35</v>
      </c>
      <c r="CG3555" s="332">
        <v>1176</v>
      </c>
      <c r="CH3555" s="333" t="s">
        <v>33</v>
      </c>
      <c r="CI3555" s="334" t="s">
        <v>5838</v>
      </c>
      <c r="CJ3555" s="335" t="s">
        <v>67</v>
      </c>
      <c r="CK3555" s="336" t="s">
        <v>67</v>
      </c>
      <c r="CL3555" s="336" t="s">
        <v>67</v>
      </c>
      <c r="CM3555" s="84"/>
      <c r="CN3555" s="337"/>
      <c r="CO3555" s="338"/>
      <c r="CP3555" s="12" t="s">
        <v>4537</v>
      </c>
      <c r="CQ3555" s="13" t="s">
        <v>4538</v>
      </c>
      <c r="CR3555" s="13" t="s">
        <v>4539</v>
      </c>
      <c r="CS3555" s="12" t="s">
        <v>4540</v>
      </c>
      <c r="CT3555" s="336" t="s">
        <v>4584</v>
      </c>
      <c r="CU3555" s="336" t="s">
        <v>4542</v>
      </c>
      <c r="CV3555" s="336" t="s">
        <v>67</v>
      </c>
      <c r="CW3555" s="339" t="s">
        <v>4551</v>
      </c>
      <c r="CX3555" s="339">
        <v>2</v>
      </c>
      <c r="CY3555" s="339">
        <v>0</v>
      </c>
      <c r="CZ3555" s="339">
        <v>0</v>
      </c>
      <c r="DA3555" s="329" t="s">
        <v>4544</v>
      </c>
      <c r="DB3555" s="329"/>
      <c r="DC3555" s="329" t="s">
        <v>44</v>
      </c>
      <c r="DD3555" s="17">
        <v>1680</v>
      </c>
      <c r="DE3555" s="17">
        <v>0</v>
      </c>
      <c r="DF3555" s="17">
        <v>0</v>
      </c>
      <c r="DG3555" s="18" t="s">
        <v>33</v>
      </c>
      <c r="DH3555" s="330">
        <v>60</v>
      </c>
      <c r="DI3555" s="330">
        <v>110</v>
      </c>
      <c r="DJ3555" s="330">
        <v>3.1818181818181817</v>
      </c>
      <c r="DK3555" s="330">
        <v>0</v>
      </c>
      <c r="DL3555" s="331">
        <v>0.35</v>
      </c>
      <c r="DM3555" s="332">
        <v>1176</v>
      </c>
      <c r="DN3555" s="333" t="s">
        <v>33</v>
      </c>
      <c r="DO3555" s="334" t="s">
        <v>5838</v>
      </c>
      <c r="DP3555" s="335" t="s">
        <v>67</v>
      </c>
      <c r="DQ3555" s="336" t="s">
        <v>67</v>
      </c>
      <c r="DR3555" s="336" t="s">
        <v>67</v>
      </c>
      <c r="DS3555" s="84"/>
      <c r="DT3555" s="337"/>
      <c r="DU3555" s="338"/>
      <c r="DV3555" s="12" t="s">
        <v>4537</v>
      </c>
      <c r="DW3555" s="13" t="s">
        <v>4538</v>
      </c>
      <c r="DX3555" s="13" t="s">
        <v>4539</v>
      </c>
      <c r="DY3555" s="12" t="s">
        <v>4540</v>
      </c>
      <c r="DZ3555" s="336" t="s">
        <v>4584</v>
      </c>
      <c r="EA3555" s="336" t="s">
        <v>4542</v>
      </c>
      <c r="EB3555" s="336" t="s">
        <v>67</v>
      </c>
      <c r="EC3555" s="339" t="s">
        <v>4551</v>
      </c>
      <c r="ED3555" s="339">
        <v>2</v>
      </c>
      <c r="EE3555" s="339">
        <v>0</v>
      </c>
      <c r="EF3555" s="339">
        <v>0</v>
      </c>
      <c r="EG3555" s="329" t="s">
        <v>4544</v>
      </c>
      <c r="EH3555" s="329"/>
      <c r="EI3555" s="329" t="s">
        <v>44</v>
      </c>
      <c r="EJ3555" s="17">
        <v>1680</v>
      </c>
      <c r="EK3555" s="17">
        <v>0</v>
      </c>
      <c r="EL3555" s="17">
        <v>0</v>
      </c>
      <c r="EM3555" s="18" t="s">
        <v>33</v>
      </c>
      <c r="EN3555" s="330">
        <v>60</v>
      </c>
      <c r="EO3555" s="330">
        <v>110</v>
      </c>
      <c r="EP3555" s="330">
        <v>3.1818181818181817</v>
      </c>
      <c r="EQ3555" s="330">
        <v>0</v>
      </c>
      <c r="ER3555" s="331">
        <v>0.35</v>
      </c>
      <c r="ES3555" s="332">
        <v>1176</v>
      </c>
      <c r="ET3555" s="333" t="s">
        <v>33</v>
      </c>
      <c r="EU3555" s="334" t="s">
        <v>5838</v>
      </c>
      <c r="EV3555" s="335" t="s">
        <v>67</v>
      </c>
      <c r="EW3555" s="336" t="s">
        <v>67</v>
      </c>
      <c r="EX3555" s="336" t="s">
        <v>67</v>
      </c>
      <c r="EY3555" s="84"/>
      <c r="EZ3555" s="337"/>
      <c r="FA3555" s="338"/>
      <c r="FB3555" s="12" t="s">
        <v>4537</v>
      </c>
      <c r="FC3555" s="13" t="s">
        <v>4538</v>
      </c>
      <c r="FD3555" s="13" t="s">
        <v>4539</v>
      </c>
      <c r="FE3555" s="12" t="s">
        <v>4540</v>
      </c>
      <c r="FF3555" s="336" t="s">
        <v>4584</v>
      </c>
      <c r="FG3555" s="336" t="s">
        <v>4542</v>
      </c>
      <c r="FH3555" s="336" t="s">
        <v>67</v>
      </c>
      <c r="FI3555" s="339" t="s">
        <v>4551</v>
      </c>
      <c r="FJ3555" s="339">
        <v>2</v>
      </c>
      <c r="FK3555" s="339">
        <v>0</v>
      </c>
      <c r="FL3555" s="339">
        <v>0</v>
      </c>
      <c r="FM3555" s="329" t="s">
        <v>4544</v>
      </c>
      <c r="FN3555" s="329"/>
      <c r="FO3555" s="329" t="s">
        <v>44</v>
      </c>
      <c r="FP3555" s="17">
        <v>1680</v>
      </c>
      <c r="FQ3555" s="17">
        <v>0</v>
      </c>
      <c r="FR3555" s="17">
        <v>0</v>
      </c>
      <c r="FS3555" s="18" t="s">
        <v>33</v>
      </c>
      <c r="FT3555" s="330">
        <v>60</v>
      </c>
      <c r="FU3555" s="330">
        <v>110</v>
      </c>
      <c r="FV3555" s="330">
        <v>3.1818181818181817</v>
      </c>
      <c r="FW3555" s="330">
        <v>0</v>
      </c>
      <c r="FX3555" s="331">
        <v>0.35</v>
      </c>
      <c r="FY3555" s="332">
        <v>1176</v>
      </c>
      <c r="FZ3555" s="333" t="s">
        <v>33</v>
      </c>
      <c r="GA3555" s="334" t="s">
        <v>5838</v>
      </c>
      <c r="GB3555" s="335" t="s">
        <v>67</v>
      </c>
      <c r="GC3555" s="336" t="s">
        <v>67</v>
      </c>
      <c r="GD3555" s="336" t="s">
        <v>67</v>
      </c>
      <c r="GE3555" s="84"/>
      <c r="GF3555" s="337"/>
      <c r="GG3555" s="338"/>
      <c r="GH3555" s="12" t="s">
        <v>4537</v>
      </c>
      <c r="GI3555" s="13" t="s">
        <v>4538</v>
      </c>
      <c r="GJ3555" s="13" t="s">
        <v>4539</v>
      </c>
      <c r="GK3555" s="12" t="s">
        <v>4540</v>
      </c>
      <c r="GL3555" s="336" t="s">
        <v>4584</v>
      </c>
      <c r="GM3555" s="336" t="s">
        <v>4542</v>
      </c>
      <c r="GN3555" s="336" t="s">
        <v>67</v>
      </c>
      <c r="GO3555" s="339" t="s">
        <v>4551</v>
      </c>
      <c r="GP3555" s="339">
        <v>2</v>
      </c>
      <c r="GQ3555" s="339">
        <v>0</v>
      </c>
      <c r="GR3555" s="339">
        <v>0</v>
      </c>
      <c r="GS3555" s="329" t="s">
        <v>4544</v>
      </c>
      <c r="GT3555" s="329"/>
      <c r="GU3555" s="329" t="s">
        <v>44</v>
      </c>
      <c r="GV3555" s="17">
        <v>1680</v>
      </c>
      <c r="GW3555" s="17">
        <v>0</v>
      </c>
      <c r="GX3555" s="17">
        <v>0</v>
      </c>
      <c r="GY3555" s="18" t="s">
        <v>33</v>
      </c>
      <c r="GZ3555" s="330">
        <v>60</v>
      </c>
      <c r="HA3555" s="330">
        <v>110</v>
      </c>
      <c r="HB3555" s="330">
        <v>3.1818181818181817</v>
      </c>
      <c r="HC3555" s="330">
        <v>0</v>
      </c>
      <c r="HD3555" s="331">
        <v>0.35</v>
      </c>
      <c r="HE3555" s="332">
        <v>1176</v>
      </c>
      <c r="HF3555" s="333" t="s">
        <v>33</v>
      </c>
      <c r="HG3555" s="334" t="s">
        <v>5838</v>
      </c>
      <c r="HH3555" s="335" t="s">
        <v>67</v>
      </c>
      <c r="HI3555" s="336" t="s">
        <v>67</v>
      </c>
      <c r="HJ3555" s="336" t="s">
        <v>67</v>
      </c>
      <c r="HK3555" s="84"/>
      <c r="HL3555" s="337"/>
      <c r="HM3555" s="338"/>
      <c r="HN3555" s="12" t="s">
        <v>4537</v>
      </c>
      <c r="HO3555" s="13" t="s">
        <v>4538</v>
      </c>
      <c r="HP3555" s="13" t="s">
        <v>4539</v>
      </c>
      <c r="HQ3555" s="12" t="s">
        <v>4540</v>
      </c>
      <c r="HR3555" s="336" t="s">
        <v>4584</v>
      </c>
      <c r="HS3555" s="336" t="s">
        <v>4542</v>
      </c>
      <c r="HT3555" s="336" t="s">
        <v>67</v>
      </c>
      <c r="HU3555" s="339" t="s">
        <v>4551</v>
      </c>
      <c r="HV3555" s="339">
        <v>2</v>
      </c>
      <c r="HW3555" s="339">
        <v>0</v>
      </c>
      <c r="HX3555" s="339">
        <v>0</v>
      </c>
      <c r="HY3555" s="329" t="s">
        <v>4544</v>
      </c>
      <c r="HZ3555" s="329"/>
      <c r="IA3555" s="329" t="s">
        <v>44</v>
      </c>
      <c r="IB3555" s="17">
        <v>1680</v>
      </c>
      <c r="IC3555" s="17">
        <v>0</v>
      </c>
      <c r="ID3555" s="17">
        <v>0</v>
      </c>
      <c r="IE3555" s="18" t="s">
        <v>33</v>
      </c>
      <c r="IF3555" s="330">
        <v>60</v>
      </c>
      <c r="IG3555" s="330">
        <v>110</v>
      </c>
      <c r="IH3555" s="330">
        <v>3.1818181818181817</v>
      </c>
      <c r="II3555" s="330">
        <v>0</v>
      </c>
      <c r="IJ3555" s="331">
        <v>0.35</v>
      </c>
      <c r="IK3555" s="332">
        <v>1176</v>
      </c>
      <c r="IL3555" s="333" t="s">
        <v>33</v>
      </c>
      <c r="IM3555" s="334" t="s">
        <v>5838</v>
      </c>
      <c r="IN3555" s="335" t="s">
        <v>67</v>
      </c>
      <c r="IO3555" s="336" t="s">
        <v>67</v>
      </c>
      <c r="IP3555" s="336" t="s">
        <v>67</v>
      </c>
      <c r="IQ3555" s="84"/>
      <c r="IR3555" s="337"/>
      <c r="IS3555" s="338"/>
    </row>
    <row r="3556" spans="1:253" ht="16.5" customHeight="1">
      <c r="A3556" s="83" t="s">
        <v>3589</v>
      </c>
      <c r="B3556" s="13"/>
      <c r="C3556" s="189"/>
      <c r="D3556" s="83"/>
      <c r="E3556" s="14" t="s">
        <v>37</v>
      </c>
      <c r="F3556" s="14" t="s">
        <v>36</v>
      </c>
      <c r="G3556" s="14" t="s">
        <v>803</v>
      </c>
      <c r="H3556" s="15">
        <v>2013</v>
      </c>
      <c r="I3556" s="15">
        <v>61</v>
      </c>
      <c r="J3556" s="15">
        <v>0</v>
      </c>
      <c r="K3556" s="15">
        <v>0</v>
      </c>
      <c r="L3556" s="16" t="s">
        <v>3659</v>
      </c>
      <c r="M3556" s="134" t="s">
        <v>3657</v>
      </c>
      <c r="N3556" s="16" t="s">
        <v>412</v>
      </c>
      <c r="O3556" s="17">
        <v>909</v>
      </c>
      <c r="P3556" s="17">
        <f t="shared" si="27"/>
        <v>7851</v>
      </c>
      <c r="Q3556" s="17">
        <v>5</v>
      </c>
      <c r="R3556" s="133" t="s">
        <v>33</v>
      </c>
      <c r="S3556" s="19" t="s">
        <v>89</v>
      </c>
      <c r="T3556" s="19">
        <v>110</v>
      </c>
      <c r="U3556" s="19">
        <v>1.5</v>
      </c>
      <c r="V3556" s="19">
        <v>0</v>
      </c>
      <c r="W3556" s="20">
        <v>0.16500000000000001</v>
      </c>
      <c r="X3556" s="21">
        <v>214.75575000000001</v>
      </c>
      <c r="Y3556" s="22" t="s">
        <v>33</v>
      </c>
      <c r="Z3556" s="86" t="s">
        <v>62</v>
      </c>
      <c r="AA3556" s="24"/>
      <c r="AB3556" s="14"/>
      <c r="AC3556" s="14"/>
      <c r="AD3556" s="25"/>
      <c r="AE3556" s="26"/>
      <c r="AF3556" s="27"/>
      <c r="AG3556" s="31"/>
      <c r="AH3556" s="32"/>
      <c r="AI3556" s="32"/>
      <c r="AJ3556" s="32"/>
      <c r="AK3556" s="32"/>
      <c r="AL3556" s="32"/>
      <c r="AM3556" s="32"/>
      <c r="AN3556" s="32"/>
      <c r="AO3556" s="32"/>
      <c r="AP3556" s="329"/>
      <c r="AQ3556" s="329" t="s">
        <v>868</v>
      </c>
      <c r="AR3556" s="17">
        <v>2400</v>
      </c>
      <c r="AS3556" s="17">
        <v>0</v>
      </c>
      <c r="AT3556" s="17">
        <v>0</v>
      </c>
      <c r="AU3556" s="18" t="s">
        <v>33</v>
      </c>
      <c r="AV3556" s="330">
        <v>60</v>
      </c>
      <c r="AW3556" s="330">
        <v>110</v>
      </c>
      <c r="AX3556" s="330">
        <v>0.5</v>
      </c>
      <c r="AY3556" s="330">
        <v>0</v>
      </c>
      <c r="AZ3556" s="331">
        <v>5.5E-2</v>
      </c>
      <c r="BA3556" s="332">
        <v>1056</v>
      </c>
      <c r="BB3556" s="333" t="s">
        <v>33</v>
      </c>
      <c r="BC3556" s="334" t="s">
        <v>5838</v>
      </c>
      <c r="BD3556" s="335" t="s">
        <v>67</v>
      </c>
      <c r="BE3556" s="336" t="s">
        <v>67</v>
      </c>
      <c r="BF3556" s="336" t="s">
        <v>67</v>
      </c>
      <c r="BG3556" s="84"/>
      <c r="BH3556" s="337"/>
      <c r="BI3556" s="338"/>
      <c r="BJ3556" s="12" t="s">
        <v>4537</v>
      </c>
      <c r="BK3556" s="13" t="s">
        <v>4538</v>
      </c>
      <c r="BL3556" s="13" t="s">
        <v>4539</v>
      </c>
      <c r="BM3556" s="12" t="s">
        <v>4540</v>
      </c>
      <c r="BN3556" s="336" t="s">
        <v>4583</v>
      </c>
      <c r="BO3556" s="336" t="s">
        <v>67</v>
      </c>
      <c r="BP3556" s="336" t="s">
        <v>67</v>
      </c>
      <c r="BQ3556" s="339" t="s">
        <v>67</v>
      </c>
      <c r="BR3556" s="339">
        <v>8</v>
      </c>
      <c r="BS3556" s="339">
        <v>0</v>
      </c>
      <c r="BT3556" s="339">
        <v>0</v>
      </c>
      <c r="BU3556" s="329" t="s">
        <v>4578</v>
      </c>
      <c r="BV3556" s="329"/>
      <c r="BW3556" s="329" t="s">
        <v>868</v>
      </c>
      <c r="BX3556" s="17">
        <v>2400</v>
      </c>
      <c r="BY3556" s="17">
        <v>0</v>
      </c>
      <c r="BZ3556" s="17">
        <v>0</v>
      </c>
      <c r="CA3556" s="18" t="s">
        <v>33</v>
      </c>
      <c r="CB3556" s="330">
        <v>60</v>
      </c>
      <c r="CC3556" s="330">
        <v>110</v>
      </c>
      <c r="CD3556" s="330">
        <v>0.5</v>
      </c>
      <c r="CE3556" s="330">
        <v>0</v>
      </c>
      <c r="CF3556" s="331">
        <v>5.5E-2</v>
      </c>
      <c r="CG3556" s="332">
        <v>1056</v>
      </c>
      <c r="CH3556" s="333" t="s">
        <v>33</v>
      </c>
      <c r="CI3556" s="334" t="s">
        <v>5838</v>
      </c>
      <c r="CJ3556" s="335" t="s">
        <v>67</v>
      </c>
      <c r="CK3556" s="336" t="s">
        <v>67</v>
      </c>
      <c r="CL3556" s="336" t="s">
        <v>67</v>
      </c>
      <c r="CM3556" s="84"/>
      <c r="CN3556" s="337"/>
      <c r="CO3556" s="338"/>
      <c r="CP3556" s="12" t="s">
        <v>4537</v>
      </c>
      <c r="CQ3556" s="13" t="s">
        <v>4538</v>
      </c>
      <c r="CR3556" s="13" t="s">
        <v>4539</v>
      </c>
      <c r="CS3556" s="12" t="s">
        <v>4540</v>
      </c>
      <c r="CT3556" s="336" t="s">
        <v>4583</v>
      </c>
      <c r="CU3556" s="336" t="s">
        <v>67</v>
      </c>
      <c r="CV3556" s="336" t="s">
        <v>67</v>
      </c>
      <c r="CW3556" s="339" t="s">
        <v>67</v>
      </c>
      <c r="CX3556" s="339">
        <v>8</v>
      </c>
      <c r="CY3556" s="339">
        <v>0</v>
      </c>
      <c r="CZ3556" s="339">
        <v>0</v>
      </c>
      <c r="DA3556" s="329" t="s">
        <v>4578</v>
      </c>
      <c r="DB3556" s="329"/>
      <c r="DC3556" s="329" t="s">
        <v>868</v>
      </c>
      <c r="DD3556" s="17">
        <v>2400</v>
      </c>
      <c r="DE3556" s="17">
        <v>0</v>
      </c>
      <c r="DF3556" s="17">
        <v>0</v>
      </c>
      <c r="DG3556" s="18" t="s">
        <v>33</v>
      </c>
      <c r="DH3556" s="330">
        <v>60</v>
      </c>
      <c r="DI3556" s="330">
        <v>110</v>
      </c>
      <c r="DJ3556" s="330">
        <v>0.5</v>
      </c>
      <c r="DK3556" s="330">
        <v>0</v>
      </c>
      <c r="DL3556" s="331">
        <v>5.5E-2</v>
      </c>
      <c r="DM3556" s="332">
        <v>1056</v>
      </c>
      <c r="DN3556" s="333" t="s">
        <v>33</v>
      </c>
      <c r="DO3556" s="334" t="s">
        <v>5838</v>
      </c>
      <c r="DP3556" s="335" t="s">
        <v>67</v>
      </c>
      <c r="DQ3556" s="336" t="s">
        <v>67</v>
      </c>
      <c r="DR3556" s="336" t="s">
        <v>67</v>
      </c>
      <c r="DS3556" s="84"/>
      <c r="DT3556" s="337"/>
      <c r="DU3556" s="338"/>
      <c r="DV3556" s="12" t="s">
        <v>4537</v>
      </c>
      <c r="DW3556" s="13" t="s">
        <v>4538</v>
      </c>
      <c r="DX3556" s="13" t="s">
        <v>4539</v>
      </c>
      <c r="DY3556" s="12" t="s">
        <v>4540</v>
      </c>
      <c r="DZ3556" s="336" t="s">
        <v>4583</v>
      </c>
      <c r="EA3556" s="336" t="s">
        <v>67</v>
      </c>
      <c r="EB3556" s="336" t="s">
        <v>67</v>
      </c>
      <c r="EC3556" s="339" t="s">
        <v>67</v>
      </c>
      <c r="ED3556" s="339">
        <v>8</v>
      </c>
      <c r="EE3556" s="339">
        <v>0</v>
      </c>
      <c r="EF3556" s="339">
        <v>0</v>
      </c>
      <c r="EG3556" s="329" t="s">
        <v>4578</v>
      </c>
      <c r="EH3556" s="329"/>
      <c r="EI3556" s="329" t="s">
        <v>868</v>
      </c>
      <c r="EJ3556" s="17">
        <v>2400</v>
      </c>
      <c r="EK3556" s="17">
        <v>0</v>
      </c>
      <c r="EL3556" s="17">
        <v>0</v>
      </c>
      <c r="EM3556" s="18" t="s">
        <v>33</v>
      </c>
      <c r="EN3556" s="330">
        <v>60</v>
      </c>
      <c r="EO3556" s="330">
        <v>110</v>
      </c>
      <c r="EP3556" s="330">
        <v>0.5</v>
      </c>
      <c r="EQ3556" s="330">
        <v>0</v>
      </c>
      <c r="ER3556" s="331">
        <v>5.5E-2</v>
      </c>
      <c r="ES3556" s="332">
        <v>1056</v>
      </c>
      <c r="ET3556" s="333" t="s">
        <v>33</v>
      </c>
      <c r="EU3556" s="334" t="s">
        <v>5838</v>
      </c>
      <c r="EV3556" s="335" t="s">
        <v>67</v>
      </c>
      <c r="EW3556" s="336" t="s">
        <v>67</v>
      </c>
      <c r="EX3556" s="336" t="s">
        <v>67</v>
      </c>
      <c r="EY3556" s="84"/>
      <c r="EZ3556" s="337"/>
      <c r="FA3556" s="338"/>
      <c r="FB3556" s="12" t="s">
        <v>4537</v>
      </c>
      <c r="FC3556" s="13" t="s">
        <v>4538</v>
      </c>
      <c r="FD3556" s="13" t="s">
        <v>4539</v>
      </c>
      <c r="FE3556" s="12" t="s">
        <v>4540</v>
      </c>
      <c r="FF3556" s="336" t="s">
        <v>4583</v>
      </c>
      <c r="FG3556" s="336" t="s">
        <v>67</v>
      </c>
      <c r="FH3556" s="336" t="s">
        <v>67</v>
      </c>
      <c r="FI3556" s="339" t="s">
        <v>67</v>
      </c>
      <c r="FJ3556" s="339">
        <v>8</v>
      </c>
      <c r="FK3556" s="339">
        <v>0</v>
      </c>
      <c r="FL3556" s="339">
        <v>0</v>
      </c>
      <c r="FM3556" s="329" t="s">
        <v>4578</v>
      </c>
      <c r="FN3556" s="329"/>
      <c r="FO3556" s="329" t="s">
        <v>868</v>
      </c>
      <c r="FP3556" s="17">
        <v>2400</v>
      </c>
      <c r="FQ3556" s="17">
        <v>0</v>
      </c>
      <c r="FR3556" s="17">
        <v>0</v>
      </c>
      <c r="FS3556" s="18" t="s">
        <v>33</v>
      </c>
      <c r="FT3556" s="330">
        <v>60</v>
      </c>
      <c r="FU3556" s="330">
        <v>110</v>
      </c>
      <c r="FV3556" s="330">
        <v>0.5</v>
      </c>
      <c r="FW3556" s="330">
        <v>0</v>
      </c>
      <c r="FX3556" s="331">
        <v>5.5E-2</v>
      </c>
      <c r="FY3556" s="332">
        <v>1056</v>
      </c>
      <c r="FZ3556" s="333" t="s">
        <v>33</v>
      </c>
      <c r="GA3556" s="334" t="s">
        <v>5838</v>
      </c>
      <c r="GB3556" s="335" t="s">
        <v>67</v>
      </c>
      <c r="GC3556" s="336" t="s">
        <v>67</v>
      </c>
      <c r="GD3556" s="336" t="s">
        <v>67</v>
      </c>
      <c r="GE3556" s="84"/>
      <c r="GF3556" s="337"/>
      <c r="GG3556" s="338"/>
      <c r="GH3556" s="12" t="s">
        <v>4537</v>
      </c>
      <c r="GI3556" s="13" t="s">
        <v>4538</v>
      </c>
      <c r="GJ3556" s="13" t="s">
        <v>4539</v>
      </c>
      <c r="GK3556" s="12" t="s">
        <v>4540</v>
      </c>
      <c r="GL3556" s="336" t="s">
        <v>4583</v>
      </c>
      <c r="GM3556" s="336" t="s">
        <v>67</v>
      </c>
      <c r="GN3556" s="336" t="s">
        <v>67</v>
      </c>
      <c r="GO3556" s="339" t="s">
        <v>67</v>
      </c>
      <c r="GP3556" s="339">
        <v>8</v>
      </c>
      <c r="GQ3556" s="339">
        <v>0</v>
      </c>
      <c r="GR3556" s="339">
        <v>0</v>
      </c>
      <c r="GS3556" s="329" t="s">
        <v>4578</v>
      </c>
      <c r="GT3556" s="329"/>
      <c r="GU3556" s="329" t="s">
        <v>868</v>
      </c>
      <c r="GV3556" s="17">
        <v>2400</v>
      </c>
      <c r="GW3556" s="17">
        <v>0</v>
      </c>
      <c r="GX3556" s="17">
        <v>0</v>
      </c>
      <c r="GY3556" s="18" t="s">
        <v>33</v>
      </c>
      <c r="GZ3556" s="330">
        <v>60</v>
      </c>
      <c r="HA3556" s="330">
        <v>110</v>
      </c>
      <c r="HB3556" s="330">
        <v>0.5</v>
      </c>
      <c r="HC3556" s="330">
        <v>0</v>
      </c>
      <c r="HD3556" s="331">
        <v>5.5E-2</v>
      </c>
      <c r="HE3556" s="332">
        <v>1056</v>
      </c>
      <c r="HF3556" s="333" t="s">
        <v>33</v>
      </c>
      <c r="HG3556" s="334" t="s">
        <v>5838</v>
      </c>
      <c r="HH3556" s="335" t="s">
        <v>67</v>
      </c>
      <c r="HI3556" s="336" t="s">
        <v>67</v>
      </c>
      <c r="HJ3556" s="336" t="s">
        <v>67</v>
      </c>
      <c r="HK3556" s="84"/>
      <c r="HL3556" s="337"/>
      <c r="HM3556" s="338"/>
      <c r="HN3556" s="12" t="s">
        <v>4537</v>
      </c>
      <c r="HO3556" s="13" t="s">
        <v>4538</v>
      </c>
      <c r="HP3556" s="13" t="s">
        <v>4539</v>
      </c>
      <c r="HQ3556" s="12" t="s">
        <v>4540</v>
      </c>
      <c r="HR3556" s="336" t="s">
        <v>4583</v>
      </c>
      <c r="HS3556" s="336" t="s">
        <v>67</v>
      </c>
      <c r="HT3556" s="336" t="s">
        <v>67</v>
      </c>
      <c r="HU3556" s="339" t="s">
        <v>67</v>
      </c>
      <c r="HV3556" s="339">
        <v>8</v>
      </c>
      <c r="HW3556" s="339">
        <v>0</v>
      </c>
      <c r="HX3556" s="339">
        <v>0</v>
      </c>
      <c r="HY3556" s="329" t="s">
        <v>4578</v>
      </c>
      <c r="HZ3556" s="329"/>
      <c r="IA3556" s="329" t="s">
        <v>868</v>
      </c>
      <c r="IB3556" s="17">
        <v>2400</v>
      </c>
      <c r="IC3556" s="17">
        <v>0</v>
      </c>
      <c r="ID3556" s="17">
        <v>0</v>
      </c>
      <c r="IE3556" s="18" t="s">
        <v>33</v>
      </c>
      <c r="IF3556" s="330">
        <v>60</v>
      </c>
      <c r="IG3556" s="330">
        <v>110</v>
      </c>
      <c r="IH3556" s="330">
        <v>0.5</v>
      </c>
      <c r="II3556" s="330">
        <v>0</v>
      </c>
      <c r="IJ3556" s="331">
        <v>5.5E-2</v>
      </c>
      <c r="IK3556" s="332">
        <v>1056</v>
      </c>
      <c r="IL3556" s="333" t="s">
        <v>33</v>
      </c>
      <c r="IM3556" s="334" t="s">
        <v>5838</v>
      </c>
      <c r="IN3556" s="335" t="s">
        <v>67</v>
      </c>
      <c r="IO3556" s="336" t="s">
        <v>67</v>
      </c>
      <c r="IP3556" s="336" t="s">
        <v>67</v>
      </c>
      <c r="IQ3556" s="84"/>
      <c r="IR3556" s="337"/>
      <c r="IS3556" s="338"/>
    </row>
    <row r="3557" spans="1:253" ht="16.5" customHeight="1">
      <c r="A3557" s="83" t="s">
        <v>3589</v>
      </c>
      <c r="B3557" s="13"/>
      <c r="C3557" s="189"/>
      <c r="D3557" s="83"/>
      <c r="E3557" s="14" t="s">
        <v>37</v>
      </c>
      <c r="F3557" s="14" t="s">
        <v>36</v>
      </c>
      <c r="G3557" s="14" t="s">
        <v>3689</v>
      </c>
      <c r="H3557" s="15">
        <v>2016</v>
      </c>
      <c r="I3557" s="15">
        <v>71</v>
      </c>
      <c r="J3557" s="15">
        <v>0</v>
      </c>
      <c r="K3557" s="15">
        <v>0</v>
      </c>
      <c r="L3557" s="16" t="s">
        <v>3663</v>
      </c>
      <c r="M3557" s="134" t="s">
        <v>3657</v>
      </c>
      <c r="N3557" s="16" t="s">
        <v>412</v>
      </c>
      <c r="O3557" s="17">
        <v>2628</v>
      </c>
      <c r="P3557" s="17">
        <f t="shared" si="27"/>
        <v>6132</v>
      </c>
      <c r="Q3557" s="17">
        <v>5</v>
      </c>
      <c r="R3557" s="133" t="s">
        <v>33</v>
      </c>
      <c r="S3557" s="19" t="s">
        <v>89</v>
      </c>
      <c r="T3557" s="19">
        <v>110</v>
      </c>
      <c r="U3557" s="19">
        <v>0.8</v>
      </c>
      <c r="V3557" s="19">
        <v>0</v>
      </c>
      <c r="W3557" s="20">
        <v>8.7999999999999995E-2</v>
      </c>
      <c r="X3557" s="21">
        <v>258.2448</v>
      </c>
      <c r="Y3557" s="22" t="s">
        <v>33</v>
      </c>
      <c r="Z3557" s="86" t="s">
        <v>62</v>
      </c>
      <c r="AA3557" s="24"/>
      <c r="AB3557" s="14"/>
      <c r="AC3557" s="14"/>
      <c r="AD3557" s="25"/>
      <c r="AE3557" s="26"/>
      <c r="AF3557" s="27"/>
      <c r="AG3557" s="31"/>
      <c r="AH3557" s="32"/>
      <c r="AI3557" s="32"/>
      <c r="AJ3557" s="32"/>
      <c r="AK3557" s="32"/>
      <c r="AL3557" s="32"/>
      <c r="AM3557" s="32"/>
      <c r="AN3557" s="32"/>
      <c r="AO3557" s="32"/>
      <c r="AP3557" s="329"/>
      <c r="AQ3557" s="329" t="s">
        <v>868</v>
      </c>
      <c r="AR3557" s="17">
        <v>2400</v>
      </c>
      <c r="AS3557" s="17">
        <v>0</v>
      </c>
      <c r="AT3557" s="17">
        <v>0</v>
      </c>
      <c r="AU3557" s="18" t="s">
        <v>33</v>
      </c>
      <c r="AV3557" s="330">
        <v>60</v>
      </c>
      <c r="AW3557" s="330">
        <v>110</v>
      </c>
      <c r="AX3557" s="330">
        <v>0.5</v>
      </c>
      <c r="AY3557" s="330">
        <v>0</v>
      </c>
      <c r="AZ3557" s="331">
        <v>5.5E-2</v>
      </c>
      <c r="BA3557" s="332">
        <v>1056</v>
      </c>
      <c r="BB3557" s="333" t="s">
        <v>33</v>
      </c>
      <c r="BC3557" s="334" t="s">
        <v>5838</v>
      </c>
      <c r="BD3557" s="335" t="s">
        <v>67</v>
      </c>
      <c r="BE3557" s="336" t="s">
        <v>67</v>
      </c>
      <c r="BF3557" s="336" t="s">
        <v>67</v>
      </c>
      <c r="BG3557" s="84"/>
      <c r="BH3557" s="337"/>
      <c r="BI3557" s="338"/>
      <c r="BJ3557" s="12" t="s">
        <v>4537</v>
      </c>
      <c r="BK3557" s="13" t="s">
        <v>4538</v>
      </c>
      <c r="BL3557" s="13" t="s">
        <v>4539</v>
      </c>
      <c r="BM3557" s="12" t="s">
        <v>4540</v>
      </c>
      <c r="BN3557" s="336" t="s">
        <v>4583</v>
      </c>
      <c r="BO3557" s="336" t="s">
        <v>67</v>
      </c>
      <c r="BP3557" s="336" t="s">
        <v>67</v>
      </c>
      <c r="BQ3557" s="339" t="s">
        <v>67</v>
      </c>
      <c r="BR3557" s="339">
        <v>8</v>
      </c>
      <c r="BS3557" s="339">
        <v>0</v>
      </c>
      <c r="BT3557" s="339">
        <v>0</v>
      </c>
      <c r="BU3557" s="329" t="s">
        <v>4578</v>
      </c>
      <c r="BV3557" s="329"/>
      <c r="BW3557" s="329" t="s">
        <v>868</v>
      </c>
      <c r="BX3557" s="17">
        <v>2400</v>
      </c>
      <c r="BY3557" s="17">
        <v>0</v>
      </c>
      <c r="BZ3557" s="17">
        <v>0</v>
      </c>
      <c r="CA3557" s="18" t="s">
        <v>33</v>
      </c>
      <c r="CB3557" s="330">
        <v>60</v>
      </c>
      <c r="CC3557" s="330">
        <v>110</v>
      </c>
      <c r="CD3557" s="330">
        <v>0.5</v>
      </c>
      <c r="CE3557" s="330">
        <v>0</v>
      </c>
      <c r="CF3557" s="331">
        <v>5.5E-2</v>
      </c>
      <c r="CG3557" s="332">
        <v>1056</v>
      </c>
      <c r="CH3557" s="333" t="s">
        <v>33</v>
      </c>
      <c r="CI3557" s="334" t="s">
        <v>5838</v>
      </c>
      <c r="CJ3557" s="335" t="s">
        <v>67</v>
      </c>
      <c r="CK3557" s="336" t="s">
        <v>67</v>
      </c>
      <c r="CL3557" s="336" t="s">
        <v>67</v>
      </c>
      <c r="CM3557" s="84"/>
      <c r="CN3557" s="337"/>
      <c r="CO3557" s="338"/>
      <c r="CP3557" s="12" t="s">
        <v>4537</v>
      </c>
      <c r="CQ3557" s="13" t="s">
        <v>4538</v>
      </c>
      <c r="CR3557" s="13" t="s">
        <v>4539</v>
      </c>
      <c r="CS3557" s="12" t="s">
        <v>4540</v>
      </c>
      <c r="CT3557" s="336" t="s">
        <v>4583</v>
      </c>
      <c r="CU3557" s="336" t="s">
        <v>67</v>
      </c>
      <c r="CV3557" s="336" t="s">
        <v>67</v>
      </c>
      <c r="CW3557" s="339" t="s">
        <v>67</v>
      </c>
      <c r="CX3557" s="339">
        <v>8</v>
      </c>
      <c r="CY3557" s="339">
        <v>0</v>
      </c>
      <c r="CZ3557" s="339">
        <v>0</v>
      </c>
      <c r="DA3557" s="329" t="s">
        <v>4578</v>
      </c>
      <c r="DB3557" s="329"/>
      <c r="DC3557" s="329" t="s">
        <v>868</v>
      </c>
      <c r="DD3557" s="17">
        <v>2400</v>
      </c>
      <c r="DE3557" s="17">
        <v>0</v>
      </c>
      <c r="DF3557" s="17">
        <v>0</v>
      </c>
      <c r="DG3557" s="18" t="s">
        <v>33</v>
      </c>
      <c r="DH3557" s="330">
        <v>60</v>
      </c>
      <c r="DI3557" s="330">
        <v>110</v>
      </c>
      <c r="DJ3557" s="330">
        <v>0.5</v>
      </c>
      <c r="DK3557" s="330">
        <v>0</v>
      </c>
      <c r="DL3557" s="331">
        <v>5.5E-2</v>
      </c>
      <c r="DM3557" s="332">
        <v>1056</v>
      </c>
      <c r="DN3557" s="333" t="s">
        <v>33</v>
      </c>
      <c r="DO3557" s="334" t="s">
        <v>5838</v>
      </c>
      <c r="DP3557" s="335" t="s">
        <v>67</v>
      </c>
      <c r="DQ3557" s="336" t="s">
        <v>67</v>
      </c>
      <c r="DR3557" s="336" t="s">
        <v>67</v>
      </c>
      <c r="DS3557" s="84"/>
      <c r="DT3557" s="337"/>
      <c r="DU3557" s="338"/>
      <c r="DV3557" s="12" t="s">
        <v>4537</v>
      </c>
      <c r="DW3557" s="13" t="s">
        <v>4538</v>
      </c>
      <c r="DX3557" s="13" t="s">
        <v>4539</v>
      </c>
      <c r="DY3557" s="12" t="s">
        <v>4540</v>
      </c>
      <c r="DZ3557" s="336" t="s">
        <v>4583</v>
      </c>
      <c r="EA3557" s="336" t="s">
        <v>67</v>
      </c>
      <c r="EB3557" s="336" t="s">
        <v>67</v>
      </c>
      <c r="EC3557" s="339" t="s">
        <v>67</v>
      </c>
      <c r="ED3557" s="339">
        <v>8</v>
      </c>
      <c r="EE3557" s="339">
        <v>0</v>
      </c>
      <c r="EF3557" s="339">
        <v>0</v>
      </c>
      <c r="EG3557" s="329" t="s">
        <v>4578</v>
      </c>
      <c r="EH3557" s="329"/>
      <c r="EI3557" s="329" t="s">
        <v>868</v>
      </c>
      <c r="EJ3557" s="17">
        <v>2400</v>
      </c>
      <c r="EK3557" s="17">
        <v>0</v>
      </c>
      <c r="EL3557" s="17">
        <v>0</v>
      </c>
      <c r="EM3557" s="18" t="s">
        <v>33</v>
      </c>
      <c r="EN3557" s="330">
        <v>60</v>
      </c>
      <c r="EO3557" s="330">
        <v>110</v>
      </c>
      <c r="EP3557" s="330">
        <v>0.5</v>
      </c>
      <c r="EQ3557" s="330">
        <v>0</v>
      </c>
      <c r="ER3557" s="331">
        <v>5.5E-2</v>
      </c>
      <c r="ES3557" s="332">
        <v>1056</v>
      </c>
      <c r="ET3557" s="333" t="s">
        <v>33</v>
      </c>
      <c r="EU3557" s="334" t="s">
        <v>5838</v>
      </c>
      <c r="EV3557" s="335" t="s">
        <v>67</v>
      </c>
      <c r="EW3557" s="336" t="s">
        <v>67</v>
      </c>
      <c r="EX3557" s="336" t="s">
        <v>67</v>
      </c>
      <c r="EY3557" s="84"/>
      <c r="EZ3557" s="337"/>
      <c r="FA3557" s="338"/>
      <c r="FB3557" s="12" t="s">
        <v>4537</v>
      </c>
      <c r="FC3557" s="13" t="s">
        <v>4538</v>
      </c>
      <c r="FD3557" s="13" t="s">
        <v>4539</v>
      </c>
      <c r="FE3557" s="12" t="s">
        <v>4540</v>
      </c>
      <c r="FF3557" s="336" t="s">
        <v>4583</v>
      </c>
      <c r="FG3557" s="336" t="s">
        <v>67</v>
      </c>
      <c r="FH3557" s="336" t="s">
        <v>67</v>
      </c>
      <c r="FI3557" s="339" t="s">
        <v>67</v>
      </c>
      <c r="FJ3557" s="339">
        <v>8</v>
      </c>
      <c r="FK3557" s="339">
        <v>0</v>
      </c>
      <c r="FL3557" s="339">
        <v>0</v>
      </c>
      <c r="FM3557" s="329" t="s">
        <v>4578</v>
      </c>
      <c r="FN3557" s="329"/>
      <c r="FO3557" s="329" t="s">
        <v>868</v>
      </c>
      <c r="FP3557" s="17">
        <v>2400</v>
      </c>
      <c r="FQ3557" s="17">
        <v>0</v>
      </c>
      <c r="FR3557" s="17">
        <v>0</v>
      </c>
      <c r="FS3557" s="18" t="s">
        <v>33</v>
      </c>
      <c r="FT3557" s="330">
        <v>60</v>
      </c>
      <c r="FU3557" s="330">
        <v>110</v>
      </c>
      <c r="FV3557" s="330">
        <v>0.5</v>
      </c>
      <c r="FW3557" s="330">
        <v>0</v>
      </c>
      <c r="FX3557" s="331">
        <v>5.5E-2</v>
      </c>
      <c r="FY3557" s="332">
        <v>1056</v>
      </c>
      <c r="FZ3557" s="333" t="s">
        <v>33</v>
      </c>
      <c r="GA3557" s="334" t="s">
        <v>5838</v>
      </c>
      <c r="GB3557" s="335" t="s">
        <v>67</v>
      </c>
      <c r="GC3557" s="336" t="s">
        <v>67</v>
      </c>
      <c r="GD3557" s="336" t="s">
        <v>67</v>
      </c>
      <c r="GE3557" s="84"/>
      <c r="GF3557" s="337"/>
      <c r="GG3557" s="338"/>
      <c r="GH3557" s="12" t="s">
        <v>4537</v>
      </c>
      <c r="GI3557" s="13" t="s">
        <v>4538</v>
      </c>
      <c r="GJ3557" s="13" t="s">
        <v>4539</v>
      </c>
      <c r="GK3557" s="12" t="s">
        <v>4540</v>
      </c>
      <c r="GL3557" s="336" t="s">
        <v>4583</v>
      </c>
      <c r="GM3557" s="336" t="s">
        <v>67</v>
      </c>
      <c r="GN3557" s="336" t="s">
        <v>67</v>
      </c>
      <c r="GO3557" s="339" t="s">
        <v>67</v>
      </c>
      <c r="GP3557" s="339">
        <v>8</v>
      </c>
      <c r="GQ3557" s="339">
        <v>0</v>
      </c>
      <c r="GR3557" s="339">
        <v>0</v>
      </c>
      <c r="GS3557" s="329" t="s">
        <v>4578</v>
      </c>
      <c r="GT3557" s="329"/>
      <c r="GU3557" s="329" t="s">
        <v>868</v>
      </c>
      <c r="GV3557" s="17">
        <v>2400</v>
      </c>
      <c r="GW3557" s="17">
        <v>0</v>
      </c>
      <c r="GX3557" s="17">
        <v>0</v>
      </c>
      <c r="GY3557" s="18" t="s">
        <v>33</v>
      </c>
      <c r="GZ3557" s="330">
        <v>60</v>
      </c>
      <c r="HA3557" s="330">
        <v>110</v>
      </c>
      <c r="HB3557" s="330">
        <v>0.5</v>
      </c>
      <c r="HC3557" s="330">
        <v>0</v>
      </c>
      <c r="HD3557" s="331">
        <v>5.5E-2</v>
      </c>
      <c r="HE3557" s="332">
        <v>1056</v>
      </c>
      <c r="HF3557" s="333" t="s">
        <v>33</v>
      </c>
      <c r="HG3557" s="334" t="s">
        <v>5838</v>
      </c>
      <c r="HH3557" s="335" t="s">
        <v>67</v>
      </c>
      <c r="HI3557" s="336" t="s">
        <v>67</v>
      </c>
      <c r="HJ3557" s="336" t="s">
        <v>67</v>
      </c>
      <c r="HK3557" s="84"/>
      <c r="HL3557" s="337"/>
      <c r="HM3557" s="338"/>
      <c r="HN3557" s="12" t="s">
        <v>4537</v>
      </c>
      <c r="HO3557" s="13" t="s">
        <v>4538</v>
      </c>
      <c r="HP3557" s="13" t="s">
        <v>4539</v>
      </c>
      <c r="HQ3557" s="12" t="s">
        <v>4540</v>
      </c>
      <c r="HR3557" s="336" t="s">
        <v>4583</v>
      </c>
      <c r="HS3557" s="336" t="s">
        <v>67</v>
      </c>
      <c r="HT3557" s="336" t="s">
        <v>67</v>
      </c>
      <c r="HU3557" s="339" t="s">
        <v>67</v>
      </c>
      <c r="HV3557" s="339">
        <v>8</v>
      </c>
      <c r="HW3557" s="339">
        <v>0</v>
      </c>
      <c r="HX3557" s="339">
        <v>0</v>
      </c>
      <c r="HY3557" s="329" t="s">
        <v>4578</v>
      </c>
      <c r="HZ3557" s="329"/>
      <c r="IA3557" s="329" t="s">
        <v>868</v>
      </c>
      <c r="IB3557" s="17">
        <v>2400</v>
      </c>
      <c r="IC3557" s="17">
        <v>0</v>
      </c>
      <c r="ID3557" s="17">
        <v>0</v>
      </c>
      <c r="IE3557" s="18" t="s">
        <v>33</v>
      </c>
      <c r="IF3557" s="330">
        <v>60</v>
      </c>
      <c r="IG3557" s="330">
        <v>110</v>
      </c>
      <c r="IH3557" s="330">
        <v>0.5</v>
      </c>
      <c r="II3557" s="330">
        <v>0</v>
      </c>
      <c r="IJ3557" s="331">
        <v>5.5E-2</v>
      </c>
      <c r="IK3557" s="332">
        <v>1056</v>
      </c>
      <c r="IL3557" s="333" t="s">
        <v>33</v>
      </c>
      <c r="IM3557" s="334" t="s">
        <v>5838</v>
      </c>
      <c r="IN3557" s="335" t="s">
        <v>67</v>
      </c>
      <c r="IO3557" s="336" t="s">
        <v>67</v>
      </c>
      <c r="IP3557" s="336" t="s">
        <v>67</v>
      </c>
      <c r="IQ3557" s="84"/>
      <c r="IR3557" s="337"/>
      <c r="IS3557" s="338"/>
    </row>
    <row r="3558" spans="1:253" ht="16.5" customHeight="1">
      <c r="A3558" s="83" t="s">
        <v>3589</v>
      </c>
      <c r="B3558" s="41"/>
      <c r="C3558" s="368"/>
      <c r="D3558" s="89"/>
      <c r="E3558" s="14" t="s">
        <v>3703</v>
      </c>
      <c r="F3558" s="14" t="s">
        <v>3704</v>
      </c>
      <c r="G3558" s="14" t="s">
        <v>3705</v>
      </c>
      <c r="H3558" s="15">
        <v>2018</v>
      </c>
      <c r="I3558" s="15">
        <v>8</v>
      </c>
      <c r="J3558" s="15">
        <v>0</v>
      </c>
      <c r="K3558" s="15">
        <v>0</v>
      </c>
      <c r="L3558" s="16" t="s">
        <v>7985</v>
      </c>
      <c r="M3558" s="134" t="s">
        <v>3670</v>
      </c>
      <c r="N3558" s="16" t="s">
        <v>412</v>
      </c>
      <c r="O3558" s="17">
        <v>1752</v>
      </c>
      <c r="P3558" s="17">
        <f t="shared" si="27"/>
        <v>7008</v>
      </c>
      <c r="Q3558" s="17">
        <v>5</v>
      </c>
      <c r="R3558" s="133" t="s">
        <v>33</v>
      </c>
      <c r="S3558" s="19" t="s">
        <v>3675</v>
      </c>
      <c r="T3558" s="19">
        <v>110</v>
      </c>
      <c r="U3558" s="19">
        <v>0.18181818181818182</v>
      </c>
      <c r="V3558" s="19">
        <v>0</v>
      </c>
      <c r="W3558" s="20">
        <v>0.02</v>
      </c>
      <c r="X3558" s="21">
        <v>42.048000000000002</v>
      </c>
      <c r="Y3558" s="22" t="s">
        <v>33</v>
      </c>
      <c r="Z3558" s="86" t="s">
        <v>7991</v>
      </c>
      <c r="AA3558" s="24"/>
      <c r="AB3558" s="14"/>
      <c r="AC3558" s="14"/>
      <c r="AD3558" s="25"/>
      <c r="AE3558" s="26"/>
      <c r="AF3558" s="27"/>
      <c r="AG3558" s="31"/>
      <c r="AH3558" s="32"/>
      <c r="AI3558" s="32"/>
      <c r="AJ3558" s="32"/>
      <c r="AK3558" s="32"/>
      <c r="AL3558" s="32"/>
      <c r="AM3558" s="32"/>
      <c r="AN3558" s="32"/>
      <c r="AO3558" s="32"/>
      <c r="AP3558" s="329"/>
      <c r="AQ3558" s="329" t="s">
        <v>44</v>
      </c>
      <c r="AR3558" s="17">
        <v>1920</v>
      </c>
      <c r="AS3558" s="17">
        <v>0</v>
      </c>
      <c r="AT3558" s="17">
        <v>0</v>
      </c>
      <c r="AU3558" s="18" t="s">
        <v>33</v>
      </c>
      <c r="AV3558" s="330">
        <v>60</v>
      </c>
      <c r="AW3558" s="330">
        <v>110</v>
      </c>
      <c r="AX3558" s="330">
        <v>0.36363636363636365</v>
      </c>
      <c r="AY3558" s="330">
        <v>0</v>
      </c>
      <c r="AZ3558" s="331">
        <v>0.04</v>
      </c>
      <c r="BA3558" s="332">
        <v>844.8</v>
      </c>
      <c r="BB3558" s="333" t="s">
        <v>33</v>
      </c>
      <c r="BC3558" s="334" t="s">
        <v>5838</v>
      </c>
      <c r="BD3558" s="335" t="s">
        <v>67</v>
      </c>
      <c r="BE3558" s="336" t="s">
        <v>67</v>
      </c>
      <c r="BF3558" s="336" t="s">
        <v>67</v>
      </c>
      <c r="BG3558" s="84"/>
      <c r="BH3558" s="337"/>
      <c r="BI3558" s="338"/>
      <c r="BJ3558" s="12" t="s">
        <v>4537</v>
      </c>
      <c r="BK3558" s="13" t="s">
        <v>4538</v>
      </c>
      <c r="BL3558" s="13" t="s">
        <v>4539</v>
      </c>
      <c r="BM3558" s="12" t="s">
        <v>4540</v>
      </c>
      <c r="BN3558" s="336" t="s">
        <v>4585</v>
      </c>
      <c r="BO3558" s="336" t="s">
        <v>67</v>
      </c>
      <c r="BP3558" s="336" t="s">
        <v>67</v>
      </c>
      <c r="BQ3558" s="339" t="s">
        <v>67</v>
      </c>
      <c r="BR3558" s="339">
        <v>11</v>
      </c>
      <c r="BS3558" s="339">
        <v>0</v>
      </c>
      <c r="BT3558" s="339">
        <v>0</v>
      </c>
      <c r="BU3558" s="329" t="s">
        <v>4544</v>
      </c>
      <c r="BV3558" s="329"/>
      <c r="BW3558" s="329" t="s">
        <v>44</v>
      </c>
      <c r="BX3558" s="17">
        <v>1920</v>
      </c>
      <c r="BY3558" s="17">
        <v>0</v>
      </c>
      <c r="BZ3558" s="17">
        <v>0</v>
      </c>
      <c r="CA3558" s="18" t="s">
        <v>33</v>
      </c>
      <c r="CB3558" s="330">
        <v>60</v>
      </c>
      <c r="CC3558" s="330">
        <v>110</v>
      </c>
      <c r="CD3558" s="330">
        <v>0.36363636363636365</v>
      </c>
      <c r="CE3558" s="330">
        <v>0</v>
      </c>
      <c r="CF3558" s="331">
        <v>0.04</v>
      </c>
      <c r="CG3558" s="332">
        <v>844.8</v>
      </c>
      <c r="CH3558" s="333" t="s">
        <v>33</v>
      </c>
      <c r="CI3558" s="334" t="s">
        <v>5838</v>
      </c>
      <c r="CJ3558" s="335" t="s">
        <v>67</v>
      </c>
      <c r="CK3558" s="336" t="s">
        <v>67</v>
      </c>
      <c r="CL3558" s="336" t="s">
        <v>67</v>
      </c>
      <c r="CM3558" s="84"/>
      <c r="CN3558" s="337"/>
      <c r="CO3558" s="338"/>
      <c r="CP3558" s="12" t="s">
        <v>4537</v>
      </c>
      <c r="CQ3558" s="13" t="s">
        <v>4538</v>
      </c>
      <c r="CR3558" s="13" t="s">
        <v>4539</v>
      </c>
      <c r="CS3558" s="12" t="s">
        <v>4540</v>
      </c>
      <c r="CT3558" s="336" t="s">
        <v>4585</v>
      </c>
      <c r="CU3558" s="336" t="s">
        <v>67</v>
      </c>
      <c r="CV3558" s="336" t="s">
        <v>67</v>
      </c>
      <c r="CW3558" s="339" t="s">
        <v>67</v>
      </c>
      <c r="CX3558" s="339">
        <v>11</v>
      </c>
      <c r="CY3558" s="339">
        <v>0</v>
      </c>
      <c r="CZ3558" s="339">
        <v>0</v>
      </c>
      <c r="DA3558" s="329" t="s">
        <v>4544</v>
      </c>
      <c r="DB3558" s="329"/>
      <c r="DC3558" s="329" t="s">
        <v>44</v>
      </c>
      <c r="DD3558" s="17">
        <v>1920</v>
      </c>
      <c r="DE3558" s="17">
        <v>0</v>
      </c>
      <c r="DF3558" s="17">
        <v>0</v>
      </c>
      <c r="DG3558" s="18" t="s">
        <v>33</v>
      </c>
      <c r="DH3558" s="330">
        <v>60</v>
      </c>
      <c r="DI3558" s="330">
        <v>110</v>
      </c>
      <c r="DJ3558" s="330">
        <v>0.36363636363636365</v>
      </c>
      <c r="DK3558" s="330">
        <v>0</v>
      </c>
      <c r="DL3558" s="331">
        <v>0.04</v>
      </c>
      <c r="DM3558" s="332">
        <v>844.8</v>
      </c>
      <c r="DN3558" s="333" t="s">
        <v>33</v>
      </c>
      <c r="DO3558" s="334" t="s">
        <v>5838</v>
      </c>
      <c r="DP3558" s="335" t="s">
        <v>67</v>
      </c>
      <c r="DQ3558" s="336" t="s">
        <v>67</v>
      </c>
      <c r="DR3558" s="336" t="s">
        <v>67</v>
      </c>
      <c r="DS3558" s="84"/>
      <c r="DT3558" s="337"/>
      <c r="DU3558" s="338"/>
      <c r="DV3558" s="12" t="s">
        <v>4537</v>
      </c>
      <c r="DW3558" s="13" t="s">
        <v>4538</v>
      </c>
      <c r="DX3558" s="13" t="s">
        <v>4539</v>
      </c>
      <c r="DY3558" s="12" t="s">
        <v>4540</v>
      </c>
      <c r="DZ3558" s="336" t="s">
        <v>4585</v>
      </c>
      <c r="EA3558" s="336" t="s">
        <v>67</v>
      </c>
      <c r="EB3558" s="336" t="s">
        <v>67</v>
      </c>
      <c r="EC3558" s="339" t="s">
        <v>67</v>
      </c>
      <c r="ED3558" s="339">
        <v>11</v>
      </c>
      <c r="EE3558" s="339">
        <v>0</v>
      </c>
      <c r="EF3558" s="339">
        <v>0</v>
      </c>
      <c r="EG3558" s="329" t="s">
        <v>4544</v>
      </c>
      <c r="EH3558" s="329"/>
      <c r="EI3558" s="329" t="s">
        <v>44</v>
      </c>
      <c r="EJ3558" s="17">
        <v>1920</v>
      </c>
      <c r="EK3558" s="17">
        <v>0</v>
      </c>
      <c r="EL3558" s="17">
        <v>0</v>
      </c>
      <c r="EM3558" s="18" t="s">
        <v>33</v>
      </c>
      <c r="EN3558" s="330">
        <v>60</v>
      </c>
      <c r="EO3558" s="330">
        <v>110</v>
      </c>
      <c r="EP3558" s="330">
        <v>0.36363636363636365</v>
      </c>
      <c r="EQ3558" s="330">
        <v>0</v>
      </c>
      <c r="ER3558" s="331">
        <v>0.04</v>
      </c>
      <c r="ES3558" s="332">
        <v>844.8</v>
      </c>
      <c r="ET3558" s="333" t="s">
        <v>33</v>
      </c>
      <c r="EU3558" s="334" t="s">
        <v>5838</v>
      </c>
      <c r="EV3558" s="335" t="s">
        <v>67</v>
      </c>
      <c r="EW3558" s="336" t="s">
        <v>67</v>
      </c>
      <c r="EX3558" s="336" t="s">
        <v>67</v>
      </c>
      <c r="EY3558" s="84"/>
      <c r="EZ3558" s="337"/>
      <c r="FA3558" s="338"/>
      <c r="FB3558" s="12" t="s">
        <v>4537</v>
      </c>
      <c r="FC3558" s="13" t="s">
        <v>4538</v>
      </c>
      <c r="FD3558" s="13" t="s">
        <v>4539</v>
      </c>
      <c r="FE3558" s="12" t="s">
        <v>4540</v>
      </c>
      <c r="FF3558" s="336" t="s">
        <v>4585</v>
      </c>
      <c r="FG3558" s="336" t="s">
        <v>67</v>
      </c>
      <c r="FH3558" s="336" t="s">
        <v>67</v>
      </c>
      <c r="FI3558" s="339" t="s">
        <v>67</v>
      </c>
      <c r="FJ3558" s="339">
        <v>11</v>
      </c>
      <c r="FK3558" s="339">
        <v>0</v>
      </c>
      <c r="FL3558" s="339">
        <v>0</v>
      </c>
      <c r="FM3558" s="329" t="s">
        <v>4544</v>
      </c>
      <c r="FN3558" s="329"/>
      <c r="FO3558" s="329" t="s">
        <v>44</v>
      </c>
      <c r="FP3558" s="17">
        <v>1920</v>
      </c>
      <c r="FQ3558" s="17">
        <v>0</v>
      </c>
      <c r="FR3558" s="17">
        <v>0</v>
      </c>
      <c r="FS3558" s="18" t="s">
        <v>33</v>
      </c>
      <c r="FT3558" s="330">
        <v>60</v>
      </c>
      <c r="FU3558" s="330">
        <v>110</v>
      </c>
      <c r="FV3558" s="330">
        <v>0.36363636363636365</v>
      </c>
      <c r="FW3558" s="330">
        <v>0</v>
      </c>
      <c r="FX3558" s="331">
        <v>0.04</v>
      </c>
      <c r="FY3558" s="332">
        <v>844.8</v>
      </c>
      <c r="FZ3558" s="333" t="s">
        <v>33</v>
      </c>
      <c r="GA3558" s="334" t="s">
        <v>5838</v>
      </c>
      <c r="GB3558" s="335" t="s">
        <v>67</v>
      </c>
      <c r="GC3558" s="336" t="s">
        <v>67</v>
      </c>
      <c r="GD3558" s="336" t="s">
        <v>67</v>
      </c>
      <c r="GE3558" s="84"/>
      <c r="GF3558" s="337"/>
      <c r="GG3558" s="338"/>
      <c r="GH3558" s="12" t="s">
        <v>4537</v>
      </c>
      <c r="GI3558" s="13" t="s">
        <v>4538</v>
      </c>
      <c r="GJ3558" s="13" t="s">
        <v>4539</v>
      </c>
      <c r="GK3558" s="12" t="s">
        <v>4540</v>
      </c>
      <c r="GL3558" s="336" t="s">
        <v>4585</v>
      </c>
      <c r="GM3558" s="336" t="s">
        <v>67</v>
      </c>
      <c r="GN3558" s="336" t="s">
        <v>67</v>
      </c>
      <c r="GO3558" s="339" t="s">
        <v>67</v>
      </c>
      <c r="GP3558" s="339">
        <v>11</v>
      </c>
      <c r="GQ3558" s="339">
        <v>0</v>
      </c>
      <c r="GR3558" s="339">
        <v>0</v>
      </c>
      <c r="GS3558" s="329" t="s">
        <v>4544</v>
      </c>
      <c r="GT3558" s="329"/>
      <c r="GU3558" s="329" t="s">
        <v>44</v>
      </c>
      <c r="GV3558" s="17">
        <v>1920</v>
      </c>
      <c r="GW3558" s="17">
        <v>0</v>
      </c>
      <c r="GX3558" s="17">
        <v>0</v>
      </c>
      <c r="GY3558" s="18" t="s">
        <v>33</v>
      </c>
      <c r="GZ3558" s="330">
        <v>60</v>
      </c>
      <c r="HA3558" s="330">
        <v>110</v>
      </c>
      <c r="HB3558" s="330">
        <v>0.36363636363636365</v>
      </c>
      <c r="HC3558" s="330">
        <v>0</v>
      </c>
      <c r="HD3558" s="331">
        <v>0.04</v>
      </c>
      <c r="HE3558" s="332">
        <v>844.8</v>
      </c>
      <c r="HF3558" s="333" t="s">
        <v>33</v>
      </c>
      <c r="HG3558" s="334" t="s">
        <v>5838</v>
      </c>
      <c r="HH3558" s="335" t="s">
        <v>67</v>
      </c>
      <c r="HI3558" s="336" t="s">
        <v>67</v>
      </c>
      <c r="HJ3558" s="336" t="s">
        <v>67</v>
      </c>
      <c r="HK3558" s="84"/>
      <c r="HL3558" s="337"/>
      <c r="HM3558" s="338"/>
      <c r="HN3558" s="12" t="s">
        <v>4537</v>
      </c>
      <c r="HO3558" s="13" t="s">
        <v>4538</v>
      </c>
      <c r="HP3558" s="13" t="s">
        <v>4539</v>
      </c>
      <c r="HQ3558" s="12" t="s">
        <v>4540</v>
      </c>
      <c r="HR3558" s="336" t="s">
        <v>4585</v>
      </c>
      <c r="HS3558" s="336" t="s">
        <v>67</v>
      </c>
      <c r="HT3558" s="336" t="s">
        <v>67</v>
      </c>
      <c r="HU3558" s="339" t="s">
        <v>67</v>
      </c>
      <c r="HV3558" s="339">
        <v>11</v>
      </c>
      <c r="HW3558" s="339">
        <v>0</v>
      </c>
      <c r="HX3558" s="339">
        <v>0</v>
      </c>
      <c r="HY3558" s="329" t="s">
        <v>4544</v>
      </c>
      <c r="HZ3558" s="329"/>
      <c r="IA3558" s="329" t="s">
        <v>44</v>
      </c>
      <c r="IB3558" s="17">
        <v>1920</v>
      </c>
      <c r="IC3558" s="17">
        <v>0</v>
      </c>
      <c r="ID3558" s="17">
        <v>0</v>
      </c>
      <c r="IE3558" s="18" t="s">
        <v>33</v>
      </c>
      <c r="IF3558" s="330">
        <v>60</v>
      </c>
      <c r="IG3558" s="330">
        <v>110</v>
      </c>
      <c r="IH3558" s="330">
        <v>0.36363636363636365</v>
      </c>
      <c r="II3558" s="330">
        <v>0</v>
      </c>
      <c r="IJ3558" s="331">
        <v>0.04</v>
      </c>
      <c r="IK3558" s="332">
        <v>844.8</v>
      </c>
      <c r="IL3558" s="333" t="s">
        <v>33</v>
      </c>
      <c r="IM3558" s="334" t="s">
        <v>5838</v>
      </c>
      <c r="IN3558" s="335" t="s">
        <v>67</v>
      </c>
      <c r="IO3558" s="336" t="s">
        <v>67</v>
      </c>
      <c r="IP3558" s="336" t="s">
        <v>67</v>
      </c>
      <c r="IQ3558" s="84"/>
      <c r="IR3558" s="337"/>
      <c r="IS3558" s="338"/>
    </row>
    <row r="3559" spans="1:253" ht="16.5" customHeight="1">
      <c r="A3559" s="83" t="s">
        <v>3589</v>
      </c>
      <c r="B3559" s="13"/>
      <c r="C3559" s="189"/>
      <c r="D3559" s="83"/>
      <c r="E3559" s="14" t="s">
        <v>35</v>
      </c>
      <c r="F3559" s="14" t="s">
        <v>36</v>
      </c>
      <c r="G3559" s="14" t="s">
        <v>97</v>
      </c>
      <c r="H3559" s="15">
        <v>2016</v>
      </c>
      <c r="I3559" s="15">
        <v>71</v>
      </c>
      <c r="J3559" s="15">
        <v>0</v>
      </c>
      <c r="K3559" s="15">
        <v>0</v>
      </c>
      <c r="L3559" s="16" t="s">
        <v>3663</v>
      </c>
      <c r="M3559" s="134" t="s">
        <v>3657</v>
      </c>
      <c r="N3559" s="16" t="s">
        <v>412</v>
      </c>
      <c r="O3559" s="17">
        <v>1061</v>
      </c>
      <c r="P3559" s="17">
        <f t="shared" si="27"/>
        <v>7699</v>
      </c>
      <c r="Q3559" s="17">
        <v>5</v>
      </c>
      <c r="R3559" s="133" t="s">
        <v>33</v>
      </c>
      <c r="S3559" s="16" t="s">
        <v>5681</v>
      </c>
      <c r="T3559" s="16" t="s">
        <v>7989</v>
      </c>
      <c r="U3559" s="16" t="s">
        <v>7978</v>
      </c>
      <c r="V3559" s="16">
        <v>0</v>
      </c>
      <c r="W3559" s="16" t="s">
        <v>7979</v>
      </c>
      <c r="X3559" s="21">
        <v>433.78500000000003</v>
      </c>
      <c r="Y3559" s="22" t="s">
        <v>33</v>
      </c>
      <c r="Z3559" s="86" t="s">
        <v>62</v>
      </c>
      <c r="AA3559" s="24"/>
      <c r="AB3559" s="14"/>
      <c r="AC3559" s="14"/>
      <c r="AD3559" s="25"/>
      <c r="AE3559" s="26"/>
      <c r="AF3559" s="27"/>
      <c r="AG3559" s="31"/>
      <c r="AH3559" s="32"/>
      <c r="AI3559" s="32"/>
      <c r="AJ3559" s="32"/>
      <c r="AK3559" s="32"/>
      <c r="AL3559" s="32"/>
      <c r="AM3559" s="32"/>
      <c r="AN3559" s="32"/>
      <c r="AO3559" s="32"/>
      <c r="AP3559" s="329"/>
      <c r="AQ3559" s="329" t="s">
        <v>44</v>
      </c>
      <c r="AR3559" s="17">
        <v>1920</v>
      </c>
      <c r="AS3559" s="17">
        <v>0</v>
      </c>
      <c r="AT3559" s="17">
        <v>0</v>
      </c>
      <c r="AU3559" s="18" t="s">
        <v>33</v>
      </c>
      <c r="AV3559" s="330">
        <v>60</v>
      </c>
      <c r="AW3559" s="330">
        <v>110</v>
      </c>
      <c r="AX3559" s="330">
        <v>0.36363636363636365</v>
      </c>
      <c r="AY3559" s="330">
        <v>0</v>
      </c>
      <c r="AZ3559" s="331">
        <v>0.04</v>
      </c>
      <c r="BA3559" s="332">
        <v>844.8</v>
      </c>
      <c r="BB3559" s="333" t="s">
        <v>33</v>
      </c>
      <c r="BC3559" s="334" t="s">
        <v>5838</v>
      </c>
      <c r="BD3559" s="335" t="s">
        <v>67</v>
      </c>
      <c r="BE3559" s="336" t="s">
        <v>67</v>
      </c>
      <c r="BF3559" s="336" t="s">
        <v>67</v>
      </c>
      <c r="BG3559" s="84"/>
      <c r="BH3559" s="337"/>
      <c r="BI3559" s="338"/>
      <c r="BJ3559" s="12" t="s">
        <v>4537</v>
      </c>
      <c r="BK3559" s="13" t="s">
        <v>4538</v>
      </c>
      <c r="BL3559" s="13" t="s">
        <v>4539</v>
      </c>
      <c r="BM3559" s="12" t="s">
        <v>4540</v>
      </c>
      <c r="BN3559" s="336" t="s">
        <v>4585</v>
      </c>
      <c r="BO3559" s="336" t="s">
        <v>67</v>
      </c>
      <c r="BP3559" s="336" t="s">
        <v>67</v>
      </c>
      <c r="BQ3559" s="339" t="s">
        <v>67</v>
      </c>
      <c r="BR3559" s="339">
        <v>11</v>
      </c>
      <c r="BS3559" s="339">
        <v>0</v>
      </c>
      <c r="BT3559" s="339">
        <v>0</v>
      </c>
      <c r="BU3559" s="329" t="s">
        <v>4582</v>
      </c>
      <c r="BV3559" s="329"/>
      <c r="BW3559" s="329" t="s">
        <v>44</v>
      </c>
      <c r="BX3559" s="17">
        <v>1920</v>
      </c>
      <c r="BY3559" s="17">
        <v>0</v>
      </c>
      <c r="BZ3559" s="17">
        <v>0</v>
      </c>
      <c r="CA3559" s="18" t="s">
        <v>33</v>
      </c>
      <c r="CB3559" s="330">
        <v>60</v>
      </c>
      <c r="CC3559" s="330">
        <v>110</v>
      </c>
      <c r="CD3559" s="330">
        <v>0.36363636363636365</v>
      </c>
      <c r="CE3559" s="330">
        <v>0</v>
      </c>
      <c r="CF3559" s="331">
        <v>0.04</v>
      </c>
      <c r="CG3559" s="332">
        <v>844.8</v>
      </c>
      <c r="CH3559" s="333" t="s">
        <v>33</v>
      </c>
      <c r="CI3559" s="334" t="s">
        <v>5838</v>
      </c>
      <c r="CJ3559" s="335" t="s">
        <v>67</v>
      </c>
      <c r="CK3559" s="336" t="s">
        <v>67</v>
      </c>
      <c r="CL3559" s="336" t="s">
        <v>67</v>
      </c>
      <c r="CM3559" s="84"/>
      <c r="CN3559" s="337"/>
      <c r="CO3559" s="338"/>
      <c r="CP3559" s="12" t="s">
        <v>4537</v>
      </c>
      <c r="CQ3559" s="13" t="s">
        <v>4538</v>
      </c>
      <c r="CR3559" s="13" t="s">
        <v>4539</v>
      </c>
      <c r="CS3559" s="12" t="s">
        <v>4540</v>
      </c>
      <c r="CT3559" s="336" t="s">
        <v>4585</v>
      </c>
      <c r="CU3559" s="336" t="s">
        <v>67</v>
      </c>
      <c r="CV3559" s="336" t="s">
        <v>67</v>
      </c>
      <c r="CW3559" s="339" t="s">
        <v>67</v>
      </c>
      <c r="CX3559" s="339">
        <v>11</v>
      </c>
      <c r="CY3559" s="339">
        <v>0</v>
      </c>
      <c r="CZ3559" s="339">
        <v>0</v>
      </c>
      <c r="DA3559" s="329" t="s">
        <v>4582</v>
      </c>
      <c r="DB3559" s="329"/>
      <c r="DC3559" s="329" t="s">
        <v>44</v>
      </c>
      <c r="DD3559" s="17">
        <v>1920</v>
      </c>
      <c r="DE3559" s="17">
        <v>0</v>
      </c>
      <c r="DF3559" s="17">
        <v>0</v>
      </c>
      <c r="DG3559" s="18" t="s">
        <v>33</v>
      </c>
      <c r="DH3559" s="330">
        <v>60</v>
      </c>
      <c r="DI3559" s="330">
        <v>110</v>
      </c>
      <c r="DJ3559" s="330">
        <v>0.36363636363636365</v>
      </c>
      <c r="DK3559" s="330">
        <v>0</v>
      </c>
      <c r="DL3559" s="331">
        <v>0.04</v>
      </c>
      <c r="DM3559" s="332">
        <v>844.8</v>
      </c>
      <c r="DN3559" s="333" t="s">
        <v>33</v>
      </c>
      <c r="DO3559" s="334" t="s">
        <v>5838</v>
      </c>
      <c r="DP3559" s="335" t="s">
        <v>67</v>
      </c>
      <c r="DQ3559" s="336" t="s">
        <v>67</v>
      </c>
      <c r="DR3559" s="336" t="s">
        <v>67</v>
      </c>
      <c r="DS3559" s="84"/>
      <c r="DT3559" s="337"/>
      <c r="DU3559" s="338"/>
      <c r="DV3559" s="12" t="s">
        <v>4537</v>
      </c>
      <c r="DW3559" s="13" t="s">
        <v>4538</v>
      </c>
      <c r="DX3559" s="13" t="s">
        <v>4539</v>
      </c>
      <c r="DY3559" s="12" t="s">
        <v>4540</v>
      </c>
      <c r="DZ3559" s="336" t="s">
        <v>4585</v>
      </c>
      <c r="EA3559" s="336" t="s">
        <v>67</v>
      </c>
      <c r="EB3559" s="336" t="s">
        <v>67</v>
      </c>
      <c r="EC3559" s="339" t="s">
        <v>67</v>
      </c>
      <c r="ED3559" s="339">
        <v>11</v>
      </c>
      <c r="EE3559" s="339">
        <v>0</v>
      </c>
      <c r="EF3559" s="339">
        <v>0</v>
      </c>
      <c r="EG3559" s="329" t="s">
        <v>4582</v>
      </c>
      <c r="EH3559" s="329"/>
      <c r="EI3559" s="329" t="s">
        <v>44</v>
      </c>
      <c r="EJ3559" s="17">
        <v>1920</v>
      </c>
      <c r="EK3559" s="17">
        <v>0</v>
      </c>
      <c r="EL3559" s="17">
        <v>0</v>
      </c>
      <c r="EM3559" s="18" t="s">
        <v>33</v>
      </c>
      <c r="EN3559" s="330">
        <v>60</v>
      </c>
      <c r="EO3559" s="330">
        <v>110</v>
      </c>
      <c r="EP3559" s="330">
        <v>0.36363636363636365</v>
      </c>
      <c r="EQ3559" s="330">
        <v>0</v>
      </c>
      <c r="ER3559" s="331">
        <v>0.04</v>
      </c>
      <c r="ES3559" s="332">
        <v>844.8</v>
      </c>
      <c r="ET3559" s="333" t="s">
        <v>33</v>
      </c>
      <c r="EU3559" s="334" t="s">
        <v>5838</v>
      </c>
      <c r="EV3559" s="335" t="s">
        <v>67</v>
      </c>
      <c r="EW3559" s="336" t="s">
        <v>67</v>
      </c>
      <c r="EX3559" s="336" t="s">
        <v>67</v>
      </c>
      <c r="EY3559" s="84"/>
      <c r="EZ3559" s="337"/>
      <c r="FA3559" s="338"/>
      <c r="FB3559" s="12" t="s">
        <v>4537</v>
      </c>
      <c r="FC3559" s="13" t="s">
        <v>4538</v>
      </c>
      <c r="FD3559" s="13" t="s">
        <v>4539</v>
      </c>
      <c r="FE3559" s="12" t="s">
        <v>4540</v>
      </c>
      <c r="FF3559" s="336" t="s">
        <v>4585</v>
      </c>
      <c r="FG3559" s="336" t="s">
        <v>67</v>
      </c>
      <c r="FH3559" s="336" t="s">
        <v>67</v>
      </c>
      <c r="FI3559" s="339" t="s">
        <v>67</v>
      </c>
      <c r="FJ3559" s="339">
        <v>11</v>
      </c>
      <c r="FK3559" s="339">
        <v>0</v>
      </c>
      <c r="FL3559" s="339">
        <v>0</v>
      </c>
      <c r="FM3559" s="329" t="s">
        <v>4582</v>
      </c>
      <c r="FN3559" s="329"/>
      <c r="FO3559" s="329" t="s">
        <v>44</v>
      </c>
      <c r="FP3559" s="17">
        <v>1920</v>
      </c>
      <c r="FQ3559" s="17">
        <v>0</v>
      </c>
      <c r="FR3559" s="17">
        <v>0</v>
      </c>
      <c r="FS3559" s="18" t="s">
        <v>33</v>
      </c>
      <c r="FT3559" s="330">
        <v>60</v>
      </c>
      <c r="FU3559" s="330">
        <v>110</v>
      </c>
      <c r="FV3559" s="330">
        <v>0.36363636363636365</v>
      </c>
      <c r="FW3559" s="330">
        <v>0</v>
      </c>
      <c r="FX3559" s="331">
        <v>0.04</v>
      </c>
      <c r="FY3559" s="332">
        <v>844.8</v>
      </c>
      <c r="FZ3559" s="333" t="s">
        <v>33</v>
      </c>
      <c r="GA3559" s="334" t="s">
        <v>5838</v>
      </c>
      <c r="GB3559" s="335" t="s">
        <v>67</v>
      </c>
      <c r="GC3559" s="336" t="s">
        <v>67</v>
      </c>
      <c r="GD3559" s="336" t="s">
        <v>67</v>
      </c>
      <c r="GE3559" s="84"/>
      <c r="GF3559" s="337"/>
      <c r="GG3559" s="338"/>
      <c r="GH3559" s="12" t="s">
        <v>4537</v>
      </c>
      <c r="GI3559" s="13" t="s">
        <v>4538</v>
      </c>
      <c r="GJ3559" s="13" t="s">
        <v>4539</v>
      </c>
      <c r="GK3559" s="12" t="s">
        <v>4540</v>
      </c>
      <c r="GL3559" s="336" t="s">
        <v>4585</v>
      </c>
      <c r="GM3559" s="336" t="s">
        <v>67</v>
      </c>
      <c r="GN3559" s="336" t="s">
        <v>67</v>
      </c>
      <c r="GO3559" s="339" t="s">
        <v>67</v>
      </c>
      <c r="GP3559" s="339">
        <v>11</v>
      </c>
      <c r="GQ3559" s="339">
        <v>0</v>
      </c>
      <c r="GR3559" s="339">
        <v>0</v>
      </c>
      <c r="GS3559" s="329" t="s">
        <v>4582</v>
      </c>
      <c r="GT3559" s="329"/>
      <c r="GU3559" s="329" t="s">
        <v>44</v>
      </c>
      <c r="GV3559" s="17">
        <v>1920</v>
      </c>
      <c r="GW3559" s="17">
        <v>0</v>
      </c>
      <c r="GX3559" s="17">
        <v>0</v>
      </c>
      <c r="GY3559" s="18" t="s">
        <v>33</v>
      </c>
      <c r="GZ3559" s="330">
        <v>60</v>
      </c>
      <c r="HA3559" s="330">
        <v>110</v>
      </c>
      <c r="HB3559" s="330">
        <v>0.36363636363636365</v>
      </c>
      <c r="HC3559" s="330">
        <v>0</v>
      </c>
      <c r="HD3559" s="331">
        <v>0.04</v>
      </c>
      <c r="HE3559" s="332">
        <v>844.8</v>
      </c>
      <c r="HF3559" s="333" t="s">
        <v>33</v>
      </c>
      <c r="HG3559" s="334" t="s">
        <v>5838</v>
      </c>
      <c r="HH3559" s="335" t="s">
        <v>67</v>
      </c>
      <c r="HI3559" s="336" t="s">
        <v>67</v>
      </c>
      <c r="HJ3559" s="336" t="s">
        <v>67</v>
      </c>
      <c r="HK3559" s="84"/>
      <c r="HL3559" s="337"/>
      <c r="HM3559" s="338"/>
      <c r="HN3559" s="12" t="s">
        <v>4537</v>
      </c>
      <c r="HO3559" s="13" t="s">
        <v>4538</v>
      </c>
      <c r="HP3559" s="13" t="s">
        <v>4539</v>
      </c>
      <c r="HQ3559" s="12" t="s">
        <v>4540</v>
      </c>
      <c r="HR3559" s="336" t="s">
        <v>4585</v>
      </c>
      <c r="HS3559" s="336" t="s">
        <v>67</v>
      </c>
      <c r="HT3559" s="336" t="s">
        <v>67</v>
      </c>
      <c r="HU3559" s="339" t="s">
        <v>67</v>
      </c>
      <c r="HV3559" s="339">
        <v>11</v>
      </c>
      <c r="HW3559" s="339">
        <v>0</v>
      </c>
      <c r="HX3559" s="339">
        <v>0</v>
      </c>
      <c r="HY3559" s="329" t="s">
        <v>4582</v>
      </c>
      <c r="HZ3559" s="329"/>
      <c r="IA3559" s="329" t="s">
        <v>44</v>
      </c>
      <c r="IB3559" s="17">
        <v>1920</v>
      </c>
      <c r="IC3559" s="17">
        <v>0</v>
      </c>
      <c r="ID3559" s="17">
        <v>0</v>
      </c>
      <c r="IE3559" s="18" t="s">
        <v>33</v>
      </c>
      <c r="IF3559" s="330">
        <v>60</v>
      </c>
      <c r="IG3559" s="330">
        <v>110</v>
      </c>
      <c r="IH3559" s="330">
        <v>0.36363636363636365</v>
      </c>
      <c r="II3559" s="330">
        <v>0</v>
      </c>
      <c r="IJ3559" s="331">
        <v>0.04</v>
      </c>
      <c r="IK3559" s="332">
        <v>844.8</v>
      </c>
      <c r="IL3559" s="333" t="s">
        <v>33</v>
      </c>
      <c r="IM3559" s="334" t="s">
        <v>5838</v>
      </c>
      <c r="IN3559" s="335" t="s">
        <v>67</v>
      </c>
      <c r="IO3559" s="336" t="s">
        <v>67</v>
      </c>
      <c r="IP3559" s="336" t="s">
        <v>67</v>
      </c>
      <c r="IQ3559" s="84"/>
      <c r="IR3559" s="337"/>
      <c r="IS3559" s="338"/>
    </row>
    <row r="3560" spans="1:253" ht="16.5" customHeight="1">
      <c r="A3560" s="83" t="s">
        <v>3589</v>
      </c>
      <c r="B3560" s="13"/>
      <c r="C3560" s="189"/>
      <c r="D3560" s="83"/>
      <c r="E3560" s="14" t="s">
        <v>37</v>
      </c>
      <c r="F3560" s="14" t="s">
        <v>36</v>
      </c>
      <c r="G3560" s="14" t="s">
        <v>101</v>
      </c>
      <c r="H3560" s="15">
        <v>2009</v>
      </c>
      <c r="I3560" s="15">
        <v>61</v>
      </c>
      <c r="J3560" s="15">
        <v>0</v>
      </c>
      <c r="K3560" s="15">
        <v>0</v>
      </c>
      <c r="L3560" s="16" t="s">
        <v>3651</v>
      </c>
      <c r="M3560" s="134" t="s">
        <v>7987</v>
      </c>
      <c r="N3560" s="16" t="s">
        <v>412</v>
      </c>
      <c r="O3560" s="17">
        <v>2340</v>
      </c>
      <c r="P3560" s="17">
        <f t="shared" si="27"/>
        <v>6420</v>
      </c>
      <c r="Q3560" s="17">
        <v>5</v>
      </c>
      <c r="R3560" s="133" t="s">
        <v>33</v>
      </c>
      <c r="S3560" s="19" t="s">
        <v>89</v>
      </c>
      <c r="T3560" s="19">
        <v>110</v>
      </c>
      <c r="U3560" s="19">
        <v>1.5</v>
      </c>
      <c r="V3560" s="19">
        <v>0</v>
      </c>
      <c r="W3560" s="20">
        <v>0.16500000000000001</v>
      </c>
      <c r="X3560" s="21">
        <v>439.06500000000005</v>
      </c>
      <c r="Y3560" s="22" t="s">
        <v>33</v>
      </c>
      <c r="Z3560" s="86" t="s">
        <v>62</v>
      </c>
      <c r="AA3560" s="24"/>
      <c r="AB3560" s="14"/>
      <c r="AC3560" s="14"/>
      <c r="AD3560" s="25"/>
      <c r="AE3560" s="26"/>
      <c r="AF3560" s="27"/>
      <c r="AG3560" s="31"/>
      <c r="AH3560" s="32"/>
      <c r="AI3560" s="32"/>
      <c r="AJ3560" s="32"/>
      <c r="AK3560" s="32"/>
      <c r="AL3560" s="32"/>
      <c r="AM3560" s="32"/>
      <c r="AN3560" s="32"/>
      <c r="AO3560" s="32"/>
      <c r="AP3560" s="329"/>
      <c r="AQ3560" s="329" t="s">
        <v>868</v>
      </c>
      <c r="AR3560" s="17">
        <v>2400</v>
      </c>
      <c r="AS3560" s="17">
        <v>0</v>
      </c>
      <c r="AT3560" s="17">
        <v>0</v>
      </c>
      <c r="AU3560" s="18" t="s">
        <v>33</v>
      </c>
      <c r="AV3560" s="330">
        <v>60</v>
      </c>
      <c r="AW3560" s="330">
        <v>110</v>
      </c>
      <c r="AX3560" s="330">
        <v>3</v>
      </c>
      <c r="AY3560" s="330">
        <v>0</v>
      </c>
      <c r="AZ3560" s="331">
        <v>0.33</v>
      </c>
      <c r="BA3560" s="332">
        <v>792</v>
      </c>
      <c r="BB3560" s="333" t="s">
        <v>33</v>
      </c>
      <c r="BC3560" s="334" t="s">
        <v>5838</v>
      </c>
      <c r="BD3560" s="335" t="s">
        <v>67</v>
      </c>
      <c r="BE3560" s="336" t="s">
        <v>67</v>
      </c>
      <c r="BF3560" s="336" t="s">
        <v>67</v>
      </c>
      <c r="BG3560" s="84"/>
      <c r="BH3560" s="337"/>
      <c r="BI3560" s="338"/>
      <c r="BJ3560" s="12" t="s">
        <v>4537</v>
      </c>
      <c r="BK3560" s="13" t="s">
        <v>4538</v>
      </c>
      <c r="BL3560" s="13" t="s">
        <v>4539</v>
      </c>
      <c r="BM3560" s="12" t="s">
        <v>4540</v>
      </c>
      <c r="BN3560" s="336" t="s">
        <v>4575</v>
      </c>
      <c r="BO3560" s="336" t="s">
        <v>67</v>
      </c>
      <c r="BP3560" s="336" t="s">
        <v>4586</v>
      </c>
      <c r="BQ3560" s="339">
        <v>2011</v>
      </c>
      <c r="BR3560" s="339">
        <v>1</v>
      </c>
      <c r="BS3560" s="339">
        <v>0</v>
      </c>
      <c r="BT3560" s="339">
        <v>0</v>
      </c>
      <c r="BU3560" s="329" t="s">
        <v>4560</v>
      </c>
      <c r="BV3560" s="329"/>
      <c r="BW3560" s="329" t="s">
        <v>868</v>
      </c>
      <c r="BX3560" s="17">
        <v>2400</v>
      </c>
      <c r="BY3560" s="17">
        <v>0</v>
      </c>
      <c r="BZ3560" s="17">
        <v>0</v>
      </c>
      <c r="CA3560" s="18" t="s">
        <v>33</v>
      </c>
      <c r="CB3560" s="330">
        <v>60</v>
      </c>
      <c r="CC3560" s="330">
        <v>110</v>
      </c>
      <c r="CD3560" s="330">
        <v>3</v>
      </c>
      <c r="CE3560" s="330">
        <v>0</v>
      </c>
      <c r="CF3560" s="331">
        <v>0.33</v>
      </c>
      <c r="CG3560" s="332">
        <v>792</v>
      </c>
      <c r="CH3560" s="333" t="s">
        <v>33</v>
      </c>
      <c r="CI3560" s="334" t="s">
        <v>5838</v>
      </c>
      <c r="CJ3560" s="335" t="s">
        <v>67</v>
      </c>
      <c r="CK3560" s="336" t="s">
        <v>67</v>
      </c>
      <c r="CL3560" s="336" t="s">
        <v>67</v>
      </c>
      <c r="CM3560" s="84"/>
      <c r="CN3560" s="337"/>
      <c r="CO3560" s="338"/>
      <c r="CP3560" s="12" t="s">
        <v>4537</v>
      </c>
      <c r="CQ3560" s="13" t="s">
        <v>4538</v>
      </c>
      <c r="CR3560" s="13" t="s">
        <v>4539</v>
      </c>
      <c r="CS3560" s="12" t="s">
        <v>4540</v>
      </c>
      <c r="CT3560" s="336" t="s">
        <v>4575</v>
      </c>
      <c r="CU3560" s="336" t="s">
        <v>67</v>
      </c>
      <c r="CV3560" s="336" t="s">
        <v>4586</v>
      </c>
      <c r="CW3560" s="339">
        <v>2011</v>
      </c>
      <c r="CX3560" s="339">
        <v>1</v>
      </c>
      <c r="CY3560" s="339">
        <v>0</v>
      </c>
      <c r="CZ3560" s="339">
        <v>0</v>
      </c>
      <c r="DA3560" s="329" t="s">
        <v>4560</v>
      </c>
      <c r="DB3560" s="329"/>
      <c r="DC3560" s="329" t="s">
        <v>868</v>
      </c>
      <c r="DD3560" s="17">
        <v>2400</v>
      </c>
      <c r="DE3560" s="17">
        <v>0</v>
      </c>
      <c r="DF3560" s="17">
        <v>0</v>
      </c>
      <c r="DG3560" s="18" t="s">
        <v>33</v>
      </c>
      <c r="DH3560" s="330">
        <v>60</v>
      </c>
      <c r="DI3560" s="330">
        <v>110</v>
      </c>
      <c r="DJ3560" s="330">
        <v>3</v>
      </c>
      <c r="DK3560" s="330">
        <v>0</v>
      </c>
      <c r="DL3560" s="331">
        <v>0.33</v>
      </c>
      <c r="DM3560" s="332">
        <v>792</v>
      </c>
      <c r="DN3560" s="333" t="s">
        <v>33</v>
      </c>
      <c r="DO3560" s="334" t="s">
        <v>5838</v>
      </c>
      <c r="DP3560" s="335" t="s">
        <v>67</v>
      </c>
      <c r="DQ3560" s="336" t="s">
        <v>67</v>
      </c>
      <c r="DR3560" s="336" t="s">
        <v>67</v>
      </c>
      <c r="DS3560" s="84"/>
      <c r="DT3560" s="337"/>
      <c r="DU3560" s="338"/>
      <c r="DV3560" s="12" t="s">
        <v>4537</v>
      </c>
      <c r="DW3560" s="13" t="s">
        <v>4538</v>
      </c>
      <c r="DX3560" s="13" t="s">
        <v>4539</v>
      </c>
      <c r="DY3560" s="12" t="s">
        <v>4540</v>
      </c>
      <c r="DZ3560" s="336" t="s">
        <v>4575</v>
      </c>
      <c r="EA3560" s="336" t="s">
        <v>67</v>
      </c>
      <c r="EB3560" s="336" t="s">
        <v>4586</v>
      </c>
      <c r="EC3560" s="339">
        <v>2011</v>
      </c>
      <c r="ED3560" s="339">
        <v>1</v>
      </c>
      <c r="EE3560" s="339">
        <v>0</v>
      </c>
      <c r="EF3560" s="339">
        <v>0</v>
      </c>
      <c r="EG3560" s="329" t="s">
        <v>4560</v>
      </c>
      <c r="EH3560" s="329"/>
      <c r="EI3560" s="329" t="s">
        <v>868</v>
      </c>
      <c r="EJ3560" s="17">
        <v>2400</v>
      </c>
      <c r="EK3560" s="17">
        <v>0</v>
      </c>
      <c r="EL3560" s="17">
        <v>0</v>
      </c>
      <c r="EM3560" s="18" t="s">
        <v>33</v>
      </c>
      <c r="EN3560" s="330">
        <v>60</v>
      </c>
      <c r="EO3560" s="330">
        <v>110</v>
      </c>
      <c r="EP3560" s="330">
        <v>3</v>
      </c>
      <c r="EQ3560" s="330">
        <v>0</v>
      </c>
      <c r="ER3560" s="331">
        <v>0.33</v>
      </c>
      <c r="ES3560" s="332">
        <v>792</v>
      </c>
      <c r="ET3560" s="333" t="s">
        <v>33</v>
      </c>
      <c r="EU3560" s="334" t="s">
        <v>5838</v>
      </c>
      <c r="EV3560" s="335" t="s">
        <v>67</v>
      </c>
      <c r="EW3560" s="336" t="s">
        <v>67</v>
      </c>
      <c r="EX3560" s="336" t="s">
        <v>67</v>
      </c>
      <c r="EY3560" s="84"/>
      <c r="EZ3560" s="337"/>
      <c r="FA3560" s="338"/>
      <c r="FB3560" s="12" t="s">
        <v>4537</v>
      </c>
      <c r="FC3560" s="13" t="s">
        <v>4538</v>
      </c>
      <c r="FD3560" s="13" t="s">
        <v>4539</v>
      </c>
      <c r="FE3560" s="12" t="s">
        <v>4540</v>
      </c>
      <c r="FF3560" s="336" t="s">
        <v>4575</v>
      </c>
      <c r="FG3560" s="336" t="s">
        <v>67</v>
      </c>
      <c r="FH3560" s="336" t="s">
        <v>4586</v>
      </c>
      <c r="FI3560" s="339">
        <v>2011</v>
      </c>
      <c r="FJ3560" s="339">
        <v>1</v>
      </c>
      <c r="FK3560" s="339">
        <v>0</v>
      </c>
      <c r="FL3560" s="339">
        <v>0</v>
      </c>
      <c r="FM3560" s="329" t="s">
        <v>4560</v>
      </c>
      <c r="FN3560" s="329"/>
      <c r="FO3560" s="329" t="s">
        <v>868</v>
      </c>
      <c r="FP3560" s="17">
        <v>2400</v>
      </c>
      <c r="FQ3560" s="17">
        <v>0</v>
      </c>
      <c r="FR3560" s="17">
        <v>0</v>
      </c>
      <c r="FS3560" s="18" t="s">
        <v>33</v>
      </c>
      <c r="FT3560" s="330">
        <v>60</v>
      </c>
      <c r="FU3560" s="330">
        <v>110</v>
      </c>
      <c r="FV3560" s="330">
        <v>3</v>
      </c>
      <c r="FW3560" s="330">
        <v>0</v>
      </c>
      <c r="FX3560" s="331">
        <v>0.33</v>
      </c>
      <c r="FY3560" s="332">
        <v>792</v>
      </c>
      <c r="FZ3560" s="333" t="s">
        <v>33</v>
      </c>
      <c r="GA3560" s="334" t="s">
        <v>5838</v>
      </c>
      <c r="GB3560" s="335" t="s">
        <v>67</v>
      </c>
      <c r="GC3560" s="336" t="s">
        <v>67</v>
      </c>
      <c r="GD3560" s="336" t="s">
        <v>67</v>
      </c>
      <c r="GE3560" s="84"/>
      <c r="GF3560" s="337"/>
      <c r="GG3560" s="338"/>
      <c r="GH3560" s="12" t="s">
        <v>4537</v>
      </c>
      <c r="GI3560" s="13" t="s">
        <v>4538</v>
      </c>
      <c r="GJ3560" s="13" t="s">
        <v>4539</v>
      </c>
      <c r="GK3560" s="12" t="s">
        <v>4540</v>
      </c>
      <c r="GL3560" s="336" t="s">
        <v>4575</v>
      </c>
      <c r="GM3560" s="336" t="s">
        <v>67</v>
      </c>
      <c r="GN3560" s="336" t="s">
        <v>4586</v>
      </c>
      <c r="GO3560" s="339">
        <v>2011</v>
      </c>
      <c r="GP3560" s="339">
        <v>1</v>
      </c>
      <c r="GQ3560" s="339">
        <v>0</v>
      </c>
      <c r="GR3560" s="339">
        <v>0</v>
      </c>
      <c r="GS3560" s="329" t="s">
        <v>4560</v>
      </c>
      <c r="GT3560" s="329"/>
      <c r="GU3560" s="329" t="s">
        <v>868</v>
      </c>
      <c r="GV3560" s="17">
        <v>2400</v>
      </c>
      <c r="GW3560" s="17">
        <v>0</v>
      </c>
      <c r="GX3560" s="17">
        <v>0</v>
      </c>
      <c r="GY3560" s="18" t="s">
        <v>33</v>
      </c>
      <c r="GZ3560" s="330">
        <v>60</v>
      </c>
      <c r="HA3560" s="330">
        <v>110</v>
      </c>
      <c r="HB3560" s="330">
        <v>3</v>
      </c>
      <c r="HC3560" s="330">
        <v>0</v>
      </c>
      <c r="HD3560" s="331">
        <v>0.33</v>
      </c>
      <c r="HE3560" s="332">
        <v>792</v>
      </c>
      <c r="HF3560" s="333" t="s">
        <v>33</v>
      </c>
      <c r="HG3560" s="334" t="s">
        <v>5838</v>
      </c>
      <c r="HH3560" s="335" t="s">
        <v>67</v>
      </c>
      <c r="HI3560" s="336" t="s">
        <v>67</v>
      </c>
      <c r="HJ3560" s="336" t="s">
        <v>67</v>
      </c>
      <c r="HK3560" s="84"/>
      <c r="HL3560" s="337"/>
      <c r="HM3560" s="338"/>
      <c r="HN3560" s="12" t="s">
        <v>4537</v>
      </c>
      <c r="HO3560" s="13" t="s">
        <v>4538</v>
      </c>
      <c r="HP3560" s="13" t="s">
        <v>4539</v>
      </c>
      <c r="HQ3560" s="12" t="s">
        <v>4540</v>
      </c>
      <c r="HR3560" s="336" t="s">
        <v>4575</v>
      </c>
      <c r="HS3560" s="336" t="s">
        <v>67</v>
      </c>
      <c r="HT3560" s="336" t="s">
        <v>4586</v>
      </c>
      <c r="HU3560" s="339">
        <v>2011</v>
      </c>
      <c r="HV3560" s="339">
        <v>1</v>
      </c>
      <c r="HW3560" s="339">
        <v>0</v>
      </c>
      <c r="HX3560" s="339">
        <v>0</v>
      </c>
      <c r="HY3560" s="329" t="s">
        <v>4560</v>
      </c>
      <c r="HZ3560" s="329"/>
      <c r="IA3560" s="329" t="s">
        <v>868</v>
      </c>
      <c r="IB3560" s="17">
        <v>2400</v>
      </c>
      <c r="IC3560" s="17">
        <v>0</v>
      </c>
      <c r="ID3560" s="17">
        <v>0</v>
      </c>
      <c r="IE3560" s="18" t="s">
        <v>33</v>
      </c>
      <c r="IF3560" s="330">
        <v>60</v>
      </c>
      <c r="IG3560" s="330">
        <v>110</v>
      </c>
      <c r="IH3560" s="330">
        <v>3</v>
      </c>
      <c r="II3560" s="330">
        <v>0</v>
      </c>
      <c r="IJ3560" s="331">
        <v>0.33</v>
      </c>
      <c r="IK3560" s="332">
        <v>792</v>
      </c>
      <c r="IL3560" s="333" t="s">
        <v>33</v>
      </c>
      <c r="IM3560" s="334" t="s">
        <v>5838</v>
      </c>
      <c r="IN3560" s="335" t="s">
        <v>67</v>
      </c>
      <c r="IO3560" s="336" t="s">
        <v>67</v>
      </c>
      <c r="IP3560" s="336" t="s">
        <v>67</v>
      </c>
      <c r="IQ3560" s="84"/>
      <c r="IR3560" s="337"/>
      <c r="IS3560" s="338"/>
    </row>
    <row r="3561" spans="1:253" ht="16.5" customHeight="1">
      <c r="A3561" s="83" t="s">
        <v>3589</v>
      </c>
      <c r="B3561" s="13"/>
      <c r="C3561" s="189"/>
      <c r="D3561" s="83"/>
      <c r="E3561" s="14" t="s">
        <v>37</v>
      </c>
      <c r="F3561" s="14" t="s">
        <v>36</v>
      </c>
      <c r="G3561" s="14" t="s">
        <v>159</v>
      </c>
      <c r="H3561" s="15">
        <v>2008</v>
      </c>
      <c r="I3561" s="15">
        <v>61</v>
      </c>
      <c r="J3561" s="15">
        <v>0</v>
      </c>
      <c r="K3561" s="15">
        <v>0</v>
      </c>
      <c r="L3561" s="16" t="s">
        <v>3656</v>
      </c>
      <c r="M3561" s="134" t="s">
        <v>3657</v>
      </c>
      <c r="N3561" s="16" t="s">
        <v>412</v>
      </c>
      <c r="O3561" s="17">
        <v>2628</v>
      </c>
      <c r="P3561" s="17">
        <f t="shared" si="27"/>
        <v>6132</v>
      </c>
      <c r="Q3561" s="17">
        <v>5</v>
      </c>
      <c r="R3561" s="133" t="s">
        <v>33</v>
      </c>
      <c r="S3561" s="19" t="s">
        <v>89</v>
      </c>
      <c r="T3561" s="19">
        <v>110</v>
      </c>
      <c r="U3561" s="19">
        <v>1.5</v>
      </c>
      <c r="V3561" s="19">
        <v>0</v>
      </c>
      <c r="W3561" s="20">
        <v>0.16500000000000001</v>
      </c>
      <c r="X3561" s="21">
        <v>484.209</v>
      </c>
      <c r="Y3561" s="22" t="s">
        <v>33</v>
      </c>
      <c r="Z3561" s="86" t="s">
        <v>62</v>
      </c>
      <c r="AA3561" s="24"/>
      <c r="AB3561" s="14"/>
      <c r="AC3561" s="14"/>
      <c r="AD3561" s="25"/>
      <c r="AE3561" s="26"/>
      <c r="AF3561" s="27"/>
      <c r="AG3561" s="31"/>
      <c r="AH3561" s="32"/>
      <c r="AI3561" s="32"/>
      <c r="AJ3561" s="32"/>
      <c r="AK3561" s="32"/>
      <c r="AL3561" s="32"/>
      <c r="AM3561" s="32"/>
      <c r="AN3561" s="32"/>
      <c r="AO3561" s="32"/>
      <c r="AP3561" s="329"/>
      <c r="AQ3561" s="329" t="s">
        <v>868</v>
      </c>
      <c r="AR3561" s="17">
        <v>2400</v>
      </c>
      <c r="AS3561" s="17">
        <v>0</v>
      </c>
      <c r="AT3561" s="17">
        <v>0</v>
      </c>
      <c r="AU3561" s="18" t="s">
        <v>33</v>
      </c>
      <c r="AV3561" s="330">
        <v>60</v>
      </c>
      <c r="AW3561" s="330">
        <v>110</v>
      </c>
      <c r="AX3561" s="330">
        <v>3</v>
      </c>
      <c r="AY3561" s="330">
        <v>0</v>
      </c>
      <c r="AZ3561" s="331">
        <v>0.33</v>
      </c>
      <c r="BA3561" s="332">
        <v>792</v>
      </c>
      <c r="BB3561" s="333" t="s">
        <v>33</v>
      </c>
      <c r="BC3561" s="334" t="s">
        <v>5838</v>
      </c>
      <c r="BD3561" s="335" t="s">
        <v>67</v>
      </c>
      <c r="BE3561" s="336" t="s">
        <v>67</v>
      </c>
      <c r="BF3561" s="336" t="s">
        <v>67</v>
      </c>
      <c r="BG3561" s="84"/>
      <c r="BH3561" s="337"/>
      <c r="BI3561" s="338"/>
      <c r="BJ3561" s="12" t="s">
        <v>4537</v>
      </c>
      <c r="BK3561" s="13" t="s">
        <v>4538</v>
      </c>
      <c r="BL3561" s="13" t="s">
        <v>4539</v>
      </c>
      <c r="BM3561" s="12" t="s">
        <v>4540</v>
      </c>
      <c r="BN3561" s="336" t="s">
        <v>4575</v>
      </c>
      <c r="BO3561" s="336" t="s">
        <v>67</v>
      </c>
      <c r="BP3561" s="336" t="s">
        <v>4586</v>
      </c>
      <c r="BQ3561" s="339">
        <v>2011</v>
      </c>
      <c r="BR3561" s="339">
        <v>1</v>
      </c>
      <c r="BS3561" s="339">
        <v>0</v>
      </c>
      <c r="BT3561" s="339">
        <v>0</v>
      </c>
      <c r="BU3561" s="329" t="s">
        <v>4560</v>
      </c>
      <c r="BV3561" s="329"/>
      <c r="BW3561" s="329" t="s">
        <v>868</v>
      </c>
      <c r="BX3561" s="17">
        <v>2400</v>
      </c>
      <c r="BY3561" s="17">
        <v>0</v>
      </c>
      <c r="BZ3561" s="17">
        <v>0</v>
      </c>
      <c r="CA3561" s="18" t="s">
        <v>33</v>
      </c>
      <c r="CB3561" s="330">
        <v>60</v>
      </c>
      <c r="CC3561" s="330">
        <v>110</v>
      </c>
      <c r="CD3561" s="330">
        <v>3</v>
      </c>
      <c r="CE3561" s="330">
        <v>0</v>
      </c>
      <c r="CF3561" s="331">
        <v>0.33</v>
      </c>
      <c r="CG3561" s="332">
        <v>792</v>
      </c>
      <c r="CH3561" s="333" t="s">
        <v>33</v>
      </c>
      <c r="CI3561" s="334" t="s">
        <v>5838</v>
      </c>
      <c r="CJ3561" s="335" t="s">
        <v>67</v>
      </c>
      <c r="CK3561" s="336" t="s">
        <v>67</v>
      </c>
      <c r="CL3561" s="336" t="s">
        <v>67</v>
      </c>
      <c r="CM3561" s="84"/>
      <c r="CN3561" s="337"/>
      <c r="CO3561" s="338"/>
      <c r="CP3561" s="12" t="s">
        <v>4537</v>
      </c>
      <c r="CQ3561" s="13" t="s">
        <v>4538</v>
      </c>
      <c r="CR3561" s="13" t="s">
        <v>4539</v>
      </c>
      <c r="CS3561" s="12" t="s">
        <v>4540</v>
      </c>
      <c r="CT3561" s="336" t="s">
        <v>4575</v>
      </c>
      <c r="CU3561" s="336" t="s">
        <v>67</v>
      </c>
      <c r="CV3561" s="336" t="s">
        <v>4586</v>
      </c>
      <c r="CW3561" s="339">
        <v>2011</v>
      </c>
      <c r="CX3561" s="339">
        <v>1</v>
      </c>
      <c r="CY3561" s="339">
        <v>0</v>
      </c>
      <c r="CZ3561" s="339">
        <v>0</v>
      </c>
      <c r="DA3561" s="329" t="s">
        <v>4560</v>
      </c>
      <c r="DB3561" s="329"/>
      <c r="DC3561" s="329" t="s">
        <v>868</v>
      </c>
      <c r="DD3561" s="17">
        <v>2400</v>
      </c>
      <c r="DE3561" s="17">
        <v>0</v>
      </c>
      <c r="DF3561" s="17">
        <v>0</v>
      </c>
      <c r="DG3561" s="18" t="s">
        <v>33</v>
      </c>
      <c r="DH3561" s="330">
        <v>60</v>
      </c>
      <c r="DI3561" s="330">
        <v>110</v>
      </c>
      <c r="DJ3561" s="330">
        <v>3</v>
      </c>
      <c r="DK3561" s="330">
        <v>0</v>
      </c>
      <c r="DL3561" s="331">
        <v>0.33</v>
      </c>
      <c r="DM3561" s="332">
        <v>792</v>
      </c>
      <c r="DN3561" s="333" t="s">
        <v>33</v>
      </c>
      <c r="DO3561" s="334" t="s">
        <v>5838</v>
      </c>
      <c r="DP3561" s="335" t="s">
        <v>67</v>
      </c>
      <c r="DQ3561" s="336" t="s">
        <v>67</v>
      </c>
      <c r="DR3561" s="336" t="s">
        <v>67</v>
      </c>
      <c r="DS3561" s="84"/>
      <c r="DT3561" s="337"/>
      <c r="DU3561" s="338"/>
      <c r="DV3561" s="12" t="s">
        <v>4537</v>
      </c>
      <c r="DW3561" s="13" t="s">
        <v>4538</v>
      </c>
      <c r="DX3561" s="13" t="s">
        <v>4539</v>
      </c>
      <c r="DY3561" s="12" t="s">
        <v>4540</v>
      </c>
      <c r="DZ3561" s="336" t="s">
        <v>4575</v>
      </c>
      <c r="EA3561" s="336" t="s">
        <v>67</v>
      </c>
      <c r="EB3561" s="336" t="s">
        <v>4586</v>
      </c>
      <c r="EC3561" s="339">
        <v>2011</v>
      </c>
      <c r="ED3561" s="339">
        <v>1</v>
      </c>
      <c r="EE3561" s="339">
        <v>0</v>
      </c>
      <c r="EF3561" s="339">
        <v>0</v>
      </c>
      <c r="EG3561" s="329" t="s">
        <v>4560</v>
      </c>
      <c r="EH3561" s="329"/>
      <c r="EI3561" s="329" t="s">
        <v>868</v>
      </c>
      <c r="EJ3561" s="17">
        <v>2400</v>
      </c>
      <c r="EK3561" s="17">
        <v>0</v>
      </c>
      <c r="EL3561" s="17">
        <v>0</v>
      </c>
      <c r="EM3561" s="18" t="s">
        <v>33</v>
      </c>
      <c r="EN3561" s="330">
        <v>60</v>
      </c>
      <c r="EO3561" s="330">
        <v>110</v>
      </c>
      <c r="EP3561" s="330">
        <v>3</v>
      </c>
      <c r="EQ3561" s="330">
        <v>0</v>
      </c>
      <c r="ER3561" s="331">
        <v>0.33</v>
      </c>
      <c r="ES3561" s="332">
        <v>792</v>
      </c>
      <c r="ET3561" s="333" t="s">
        <v>33</v>
      </c>
      <c r="EU3561" s="334" t="s">
        <v>5838</v>
      </c>
      <c r="EV3561" s="335" t="s">
        <v>67</v>
      </c>
      <c r="EW3561" s="336" t="s">
        <v>67</v>
      </c>
      <c r="EX3561" s="336" t="s">
        <v>67</v>
      </c>
      <c r="EY3561" s="84"/>
      <c r="EZ3561" s="337"/>
      <c r="FA3561" s="338"/>
      <c r="FB3561" s="12" t="s">
        <v>4537</v>
      </c>
      <c r="FC3561" s="13" t="s">
        <v>4538</v>
      </c>
      <c r="FD3561" s="13" t="s">
        <v>4539</v>
      </c>
      <c r="FE3561" s="12" t="s">
        <v>4540</v>
      </c>
      <c r="FF3561" s="336" t="s">
        <v>4575</v>
      </c>
      <c r="FG3561" s="336" t="s">
        <v>67</v>
      </c>
      <c r="FH3561" s="336" t="s">
        <v>4586</v>
      </c>
      <c r="FI3561" s="339">
        <v>2011</v>
      </c>
      <c r="FJ3561" s="339">
        <v>1</v>
      </c>
      <c r="FK3561" s="339">
        <v>0</v>
      </c>
      <c r="FL3561" s="339">
        <v>0</v>
      </c>
      <c r="FM3561" s="329" t="s">
        <v>4560</v>
      </c>
      <c r="FN3561" s="329"/>
      <c r="FO3561" s="329" t="s">
        <v>868</v>
      </c>
      <c r="FP3561" s="17">
        <v>2400</v>
      </c>
      <c r="FQ3561" s="17">
        <v>0</v>
      </c>
      <c r="FR3561" s="17">
        <v>0</v>
      </c>
      <c r="FS3561" s="18" t="s">
        <v>33</v>
      </c>
      <c r="FT3561" s="330">
        <v>60</v>
      </c>
      <c r="FU3561" s="330">
        <v>110</v>
      </c>
      <c r="FV3561" s="330">
        <v>3</v>
      </c>
      <c r="FW3561" s="330">
        <v>0</v>
      </c>
      <c r="FX3561" s="331">
        <v>0.33</v>
      </c>
      <c r="FY3561" s="332">
        <v>792</v>
      </c>
      <c r="FZ3561" s="333" t="s">
        <v>33</v>
      </c>
      <c r="GA3561" s="334" t="s">
        <v>5838</v>
      </c>
      <c r="GB3561" s="335" t="s">
        <v>67</v>
      </c>
      <c r="GC3561" s="336" t="s">
        <v>67</v>
      </c>
      <c r="GD3561" s="336" t="s">
        <v>67</v>
      </c>
      <c r="GE3561" s="84"/>
      <c r="GF3561" s="337"/>
      <c r="GG3561" s="338"/>
      <c r="GH3561" s="12" t="s">
        <v>4537</v>
      </c>
      <c r="GI3561" s="13" t="s">
        <v>4538</v>
      </c>
      <c r="GJ3561" s="13" t="s">
        <v>4539</v>
      </c>
      <c r="GK3561" s="12" t="s">
        <v>4540</v>
      </c>
      <c r="GL3561" s="336" t="s">
        <v>4575</v>
      </c>
      <c r="GM3561" s="336" t="s">
        <v>67</v>
      </c>
      <c r="GN3561" s="336" t="s">
        <v>4586</v>
      </c>
      <c r="GO3561" s="339">
        <v>2011</v>
      </c>
      <c r="GP3561" s="339">
        <v>1</v>
      </c>
      <c r="GQ3561" s="339">
        <v>0</v>
      </c>
      <c r="GR3561" s="339">
        <v>0</v>
      </c>
      <c r="GS3561" s="329" t="s">
        <v>4560</v>
      </c>
      <c r="GT3561" s="329"/>
      <c r="GU3561" s="329" t="s">
        <v>868</v>
      </c>
      <c r="GV3561" s="17">
        <v>2400</v>
      </c>
      <c r="GW3561" s="17">
        <v>0</v>
      </c>
      <c r="GX3561" s="17">
        <v>0</v>
      </c>
      <c r="GY3561" s="18" t="s">
        <v>33</v>
      </c>
      <c r="GZ3561" s="330">
        <v>60</v>
      </c>
      <c r="HA3561" s="330">
        <v>110</v>
      </c>
      <c r="HB3561" s="330">
        <v>3</v>
      </c>
      <c r="HC3561" s="330">
        <v>0</v>
      </c>
      <c r="HD3561" s="331">
        <v>0.33</v>
      </c>
      <c r="HE3561" s="332">
        <v>792</v>
      </c>
      <c r="HF3561" s="333" t="s">
        <v>33</v>
      </c>
      <c r="HG3561" s="334" t="s">
        <v>5838</v>
      </c>
      <c r="HH3561" s="335" t="s">
        <v>67</v>
      </c>
      <c r="HI3561" s="336" t="s">
        <v>67</v>
      </c>
      <c r="HJ3561" s="336" t="s">
        <v>67</v>
      </c>
      <c r="HK3561" s="84"/>
      <c r="HL3561" s="337"/>
      <c r="HM3561" s="338"/>
      <c r="HN3561" s="12" t="s">
        <v>4537</v>
      </c>
      <c r="HO3561" s="13" t="s">
        <v>4538</v>
      </c>
      <c r="HP3561" s="13" t="s">
        <v>4539</v>
      </c>
      <c r="HQ3561" s="12" t="s">
        <v>4540</v>
      </c>
      <c r="HR3561" s="336" t="s">
        <v>4575</v>
      </c>
      <c r="HS3561" s="336" t="s">
        <v>67</v>
      </c>
      <c r="HT3561" s="336" t="s">
        <v>4586</v>
      </c>
      <c r="HU3561" s="339">
        <v>2011</v>
      </c>
      <c r="HV3561" s="339">
        <v>1</v>
      </c>
      <c r="HW3561" s="339">
        <v>0</v>
      </c>
      <c r="HX3561" s="339">
        <v>0</v>
      </c>
      <c r="HY3561" s="329" t="s">
        <v>4560</v>
      </c>
      <c r="HZ3561" s="329"/>
      <c r="IA3561" s="329" t="s">
        <v>868</v>
      </c>
      <c r="IB3561" s="17">
        <v>2400</v>
      </c>
      <c r="IC3561" s="17">
        <v>0</v>
      </c>
      <c r="ID3561" s="17">
        <v>0</v>
      </c>
      <c r="IE3561" s="18" t="s">
        <v>33</v>
      </c>
      <c r="IF3561" s="330">
        <v>60</v>
      </c>
      <c r="IG3561" s="330">
        <v>110</v>
      </c>
      <c r="IH3561" s="330">
        <v>3</v>
      </c>
      <c r="II3561" s="330">
        <v>0</v>
      </c>
      <c r="IJ3561" s="331">
        <v>0.33</v>
      </c>
      <c r="IK3561" s="332">
        <v>792</v>
      </c>
      <c r="IL3561" s="333" t="s">
        <v>33</v>
      </c>
      <c r="IM3561" s="334" t="s">
        <v>5838</v>
      </c>
      <c r="IN3561" s="335" t="s">
        <v>67</v>
      </c>
      <c r="IO3561" s="336" t="s">
        <v>67</v>
      </c>
      <c r="IP3561" s="336" t="s">
        <v>67</v>
      </c>
      <c r="IQ3561" s="84"/>
      <c r="IR3561" s="337"/>
      <c r="IS3561" s="338"/>
    </row>
    <row r="3562" spans="1:253" ht="16.5" customHeight="1">
      <c r="A3562" s="83" t="s">
        <v>3589</v>
      </c>
      <c r="B3562" s="13"/>
      <c r="C3562" s="189"/>
      <c r="D3562" s="83"/>
      <c r="E3562" s="14" t="s">
        <v>37</v>
      </c>
      <c r="F3562" s="14" t="s">
        <v>36</v>
      </c>
      <c r="G3562" s="14" t="s">
        <v>101</v>
      </c>
      <c r="H3562" s="15">
        <v>2011</v>
      </c>
      <c r="I3562" s="15">
        <v>45</v>
      </c>
      <c r="J3562" s="15">
        <v>0</v>
      </c>
      <c r="K3562" s="15">
        <v>0</v>
      </c>
      <c r="L3562" s="16" t="s">
        <v>3680</v>
      </c>
      <c r="M3562" s="134" t="s">
        <v>4489</v>
      </c>
      <c r="N3562" s="16" t="s">
        <v>412</v>
      </c>
      <c r="O3562" s="17">
        <v>2928</v>
      </c>
      <c r="P3562" s="17">
        <f t="shared" si="27"/>
        <v>5832</v>
      </c>
      <c r="Q3562" s="17">
        <v>5</v>
      </c>
      <c r="R3562" s="133" t="s">
        <v>33</v>
      </c>
      <c r="S3562" s="19" t="s">
        <v>89</v>
      </c>
      <c r="T3562" s="19">
        <v>110</v>
      </c>
      <c r="U3562" s="19">
        <v>1.5</v>
      </c>
      <c r="V3562" s="19">
        <v>0</v>
      </c>
      <c r="W3562" s="20">
        <v>0.16500000000000001</v>
      </c>
      <c r="X3562" s="21">
        <v>531.23400000000004</v>
      </c>
      <c r="Y3562" s="22" t="s">
        <v>33</v>
      </c>
      <c r="Z3562" s="86" t="s">
        <v>62</v>
      </c>
      <c r="AA3562" s="24"/>
      <c r="AB3562" s="14"/>
      <c r="AC3562" s="14"/>
      <c r="AD3562" s="25"/>
      <c r="AE3562" s="26"/>
      <c r="AF3562" s="27"/>
      <c r="AG3562" s="31"/>
      <c r="AH3562" s="32"/>
      <c r="AI3562" s="32"/>
      <c r="AJ3562" s="32"/>
      <c r="AK3562" s="32"/>
      <c r="AL3562" s="32"/>
      <c r="AM3562" s="32"/>
      <c r="AN3562" s="32"/>
      <c r="AO3562" s="32"/>
      <c r="AP3562" s="329"/>
      <c r="AQ3562" s="329" t="s">
        <v>868</v>
      </c>
      <c r="AR3562" s="17">
        <v>2400</v>
      </c>
      <c r="AS3562" s="17">
        <v>0</v>
      </c>
      <c r="AT3562" s="17">
        <v>0</v>
      </c>
      <c r="AU3562" s="18" t="s">
        <v>33</v>
      </c>
      <c r="AV3562" s="330">
        <v>60</v>
      </c>
      <c r="AW3562" s="330">
        <v>110</v>
      </c>
      <c r="AX3562" s="330">
        <v>2.7272727272727271</v>
      </c>
      <c r="AY3562" s="330">
        <v>0</v>
      </c>
      <c r="AZ3562" s="331">
        <v>0.3</v>
      </c>
      <c r="BA3562" s="332">
        <v>720</v>
      </c>
      <c r="BB3562" s="333" t="s">
        <v>33</v>
      </c>
      <c r="BC3562" s="334" t="s">
        <v>5838</v>
      </c>
      <c r="BD3562" s="335" t="s">
        <v>67</v>
      </c>
      <c r="BE3562" s="336" t="s">
        <v>67</v>
      </c>
      <c r="BF3562" s="336" t="s">
        <v>67</v>
      </c>
      <c r="BG3562" s="84"/>
      <c r="BH3562" s="337"/>
      <c r="BI3562" s="338"/>
      <c r="BJ3562" s="12" t="s">
        <v>4537</v>
      </c>
      <c r="BK3562" s="13" t="s">
        <v>4538</v>
      </c>
      <c r="BL3562" s="13" t="s">
        <v>4539</v>
      </c>
      <c r="BM3562" s="12" t="s">
        <v>4540</v>
      </c>
      <c r="BN3562" s="336" t="s">
        <v>4587</v>
      </c>
      <c r="BO3562" s="336" t="s">
        <v>4588</v>
      </c>
      <c r="BP3562" s="336" t="s">
        <v>4589</v>
      </c>
      <c r="BQ3562" s="339">
        <v>2008</v>
      </c>
      <c r="BR3562" s="339">
        <v>1</v>
      </c>
      <c r="BS3562" s="339">
        <v>0</v>
      </c>
      <c r="BT3562" s="339">
        <v>0</v>
      </c>
      <c r="BU3562" s="329" t="s">
        <v>4571</v>
      </c>
      <c r="BV3562" s="329"/>
      <c r="BW3562" s="329" t="s">
        <v>868</v>
      </c>
      <c r="BX3562" s="17">
        <v>2400</v>
      </c>
      <c r="BY3562" s="17">
        <v>0</v>
      </c>
      <c r="BZ3562" s="17">
        <v>0</v>
      </c>
      <c r="CA3562" s="18" t="s">
        <v>33</v>
      </c>
      <c r="CB3562" s="330">
        <v>60</v>
      </c>
      <c r="CC3562" s="330">
        <v>110</v>
      </c>
      <c r="CD3562" s="330">
        <v>2.7272727272727271</v>
      </c>
      <c r="CE3562" s="330">
        <v>0</v>
      </c>
      <c r="CF3562" s="331">
        <v>0.3</v>
      </c>
      <c r="CG3562" s="332">
        <v>720</v>
      </c>
      <c r="CH3562" s="333" t="s">
        <v>33</v>
      </c>
      <c r="CI3562" s="334" t="s">
        <v>5838</v>
      </c>
      <c r="CJ3562" s="335" t="s">
        <v>67</v>
      </c>
      <c r="CK3562" s="336" t="s">
        <v>67</v>
      </c>
      <c r="CL3562" s="336" t="s">
        <v>67</v>
      </c>
      <c r="CM3562" s="84"/>
      <c r="CN3562" s="337"/>
      <c r="CO3562" s="338"/>
      <c r="CP3562" s="12" t="s">
        <v>4537</v>
      </c>
      <c r="CQ3562" s="13" t="s">
        <v>4538</v>
      </c>
      <c r="CR3562" s="13" t="s">
        <v>4539</v>
      </c>
      <c r="CS3562" s="12" t="s">
        <v>4540</v>
      </c>
      <c r="CT3562" s="336" t="s">
        <v>4587</v>
      </c>
      <c r="CU3562" s="336" t="s">
        <v>4588</v>
      </c>
      <c r="CV3562" s="336" t="s">
        <v>4589</v>
      </c>
      <c r="CW3562" s="339">
        <v>2008</v>
      </c>
      <c r="CX3562" s="339">
        <v>1</v>
      </c>
      <c r="CY3562" s="339">
        <v>0</v>
      </c>
      <c r="CZ3562" s="339">
        <v>0</v>
      </c>
      <c r="DA3562" s="329" t="s">
        <v>4571</v>
      </c>
      <c r="DB3562" s="329"/>
      <c r="DC3562" s="329" t="s">
        <v>868</v>
      </c>
      <c r="DD3562" s="17">
        <v>2400</v>
      </c>
      <c r="DE3562" s="17">
        <v>0</v>
      </c>
      <c r="DF3562" s="17">
        <v>0</v>
      </c>
      <c r="DG3562" s="18" t="s">
        <v>33</v>
      </c>
      <c r="DH3562" s="330">
        <v>60</v>
      </c>
      <c r="DI3562" s="330">
        <v>110</v>
      </c>
      <c r="DJ3562" s="330">
        <v>2.7272727272727271</v>
      </c>
      <c r="DK3562" s="330">
        <v>0</v>
      </c>
      <c r="DL3562" s="331">
        <v>0.3</v>
      </c>
      <c r="DM3562" s="332">
        <v>720</v>
      </c>
      <c r="DN3562" s="333" t="s">
        <v>33</v>
      </c>
      <c r="DO3562" s="334" t="s">
        <v>5838</v>
      </c>
      <c r="DP3562" s="335" t="s">
        <v>67</v>
      </c>
      <c r="DQ3562" s="336" t="s">
        <v>67</v>
      </c>
      <c r="DR3562" s="336" t="s">
        <v>67</v>
      </c>
      <c r="DS3562" s="84"/>
      <c r="DT3562" s="337"/>
      <c r="DU3562" s="338"/>
      <c r="DV3562" s="12" t="s">
        <v>4537</v>
      </c>
      <c r="DW3562" s="13" t="s">
        <v>4538</v>
      </c>
      <c r="DX3562" s="13" t="s">
        <v>4539</v>
      </c>
      <c r="DY3562" s="12" t="s">
        <v>4540</v>
      </c>
      <c r="DZ3562" s="336" t="s">
        <v>4587</v>
      </c>
      <c r="EA3562" s="336" t="s">
        <v>4588</v>
      </c>
      <c r="EB3562" s="336" t="s">
        <v>4589</v>
      </c>
      <c r="EC3562" s="339">
        <v>2008</v>
      </c>
      <c r="ED3562" s="339">
        <v>1</v>
      </c>
      <c r="EE3562" s="339">
        <v>0</v>
      </c>
      <c r="EF3562" s="339">
        <v>0</v>
      </c>
      <c r="EG3562" s="329" t="s">
        <v>4571</v>
      </c>
      <c r="EH3562" s="329"/>
      <c r="EI3562" s="329" t="s">
        <v>868</v>
      </c>
      <c r="EJ3562" s="17">
        <v>2400</v>
      </c>
      <c r="EK3562" s="17">
        <v>0</v>
      </c>
      <c r="EL3562" s="17">
        <v>0</v>
      </c>
      <c r="EM3562" s="18" t="s">
        <v>33</v>
      </c>
      <c r="EN3562" s="330">
        <v>60</v>
      </c>
      <c r="EO3562" s="330">
        <v>110</v>
      </c>
      <c r="EP3562" s="330">
        <v>2.7272727272727271</v>
      </c>
      <c r="EQ3562" s="330">
        <v>0</v>
      </c>
      <c r="ER3562" s="331">
        <v>0.3</v>
      </c>
      <c r="ES3562" s="332">
        <v>720</v>
      </c>
      <c r="ET3562" s="333" t="s">
        <v>33</v>
      </c>
      <c r="EU3562" s="334" t="s">
        <v>5838</v>
      </c>
      <c r="EV3562" s="335" t="s">
        <v>67</v>
      </c>
      <c r="EW3562" s="336" t="s">
        <v>67</v>
      </c>
      <c r="EX3562" s="336" t="s">
        <v>67</v>
      </c>
      <c r="EY3562" s="84"/>
      <c r="EZ3562" s="337"/>
      <c r="FA3562" s="338"/>
      <c r="FB3562" s="12" t="s">
        <v>4537</v>
      </c>
      <c r="FC3562" s="13" t="s">
        <v>4538</v>
      </c>
      <c r="FD3562" s="13" t="s">
        <v>4539</v>
      </c>
      <c r="FE3562" s="12" t="s">
        <v>4540</v>
      </c>
      <c r="FF3562" s="336" t="s">
        <v>4587</v>
      </c>
      <c r="FG3562" s="336" t="s">
        <v>4588</v>
      </c>
      <c r="FH3562" s="336" t="s">
        <v>4589</v>
      </c>
      <c r="FI3562" s="339">
        <v>2008</v>
      </c>
      <c r="FJ3562" s="339">
        <v>1</v>
      </c>
      <c r="FK3562" s="339">
        <v>0</v>
      </c>
      <c r="FL3562" s="339">
        <v>0</v>
      </c>
      <c r="FM3562" s="329" t="s">
        <v>4571</v>
      </c>
      <c r="FN3562" s="329"/>
      <c r="FO3562" s="329" t="s">
        <v>868</v>
      </c>
      <c r="FP3562" s="17">
        <v>2400</v>
      </c>
      <c r="FQ3562" s="17">
        <v>0</v>
      </c>
      <c r="FR3562" s="17">
        <v>0</v>
      </c>
      <c r="FS3562" s="18" t="s">
        <v>33</v>
      </c>
      <c r="FT3562" s="330">
        <v>60</v>
      </c>
      <c r="FU3562" s="330">
        <v>110</v>
      </c>
      <c r="FV3562" s="330">
        <v>2.7272727272727271</v>
      </c>
      <c r="FW3562" s="330">
        <v>0</v>
      </c>
      <c r="FX3562" s="331">
        <v>0.3</v>
      </c>
      <c r="FY3562" s="332">
        <v>720</v>
      </c>
      <c r="FZ3562" s="333" t="s">
        <v>33</v>
      </c>
      <c r="GA3562" s="334" t="s">
        <v>5838</v>
      </c>
      <c r="GB3562" s="335" t="s">
        <v>67</v>
      </c>
      <c r="GC3562" s="336" t="s">
        <v>67</v>
      </c>
      <c r="GD3562" s="336" t="s">
        <v>67</v>
      </c>
      <c r="GE3562" s="84"/>
      <c r="GF3562" s="337"/>
      <c r="GG3562" s="338"/>
      <c r="GH3562" s="12" t="s">
        <v>4537</v>
      </c>
      <c r="GI3562" s="13" t="s">
        <v>4538</v>
      </c>
      <c r="GJ3562" s="13" t="s">
        <v>4539</v>
      </c>
      <c r="GK3562" s="12" t="s">
        <v>4540</v>
      </c>
      <c r="GL3562" s="336" t="s">
        <v>4587</v>
      </c>
      <c r="GM3562" s="336" t="s">
        <v>4588</v>
      </c>
      <c r="GN3562" s="336" t="s">
        <v>4589</v>
      </c>
      <c r="GO3562" s="339">
        <v>2008</v>
      </c>
      <c r="GP3562" s="339">
        <v>1</v>
      </c>
      <c r="GQ3562" s="339">
        <v>0</v>
      </c>
      <c r="GR3562" s="339">
        <v>0</v>
      </c>
      <c r="GS3562" s="329" t="s">
        <v>4571</v>
      </c>
      <c r="GT3562" s="329"/>
      <c r="GU3562" s="329" t="s">
        <v>868</v>
      </c>
      <c r="GV3562" s="17">
        <v>2400</v>
      </c>
      <c r="GW3562" s="17">
        <v>0</v>
      </c>
      <c r="GX3562" s="17">
        <v>0</v>
      </c>
      <c r="GY3562" s="18" t="s">
        <v>33</v>
      </c>
      <c r="GZ3562" s="330">
        <v>60</v>
      </c>
      <c r="HA3562" s="330">
        <v>110</v>
      </c>
      <c r="HB3562" s="330">
        <v>2.7272727272727271</v>
      </c>
      <c r="HC3562" s="330">
        <v>0</v>
      </c>
      <c r="HD3562" s="331">
        <v>0.3</v>
      </c>
      <c r="HE3562" s="332">
        <v>720</v>
      </c>
      <c r="HF3562" s="333" t="s">
        <v>33</v>
      </c>
      <c r="HG3562" s="334" t="s">
        <v>5838</v>
      </c>
      <c r="HH3562" s="335" t="s">
        <v>67</v>
      </c>
      <c r="HI3562" s="336" t="s">
        <v>67</v>
      </c>
      <c r="HJ3562" s="336" t="s">
        <v>67</v>
      </c>
      <c r="HK3562" s="84"/>
      <c r="HL3562" s="337"/>
      <c r="HM3562" s="338"/>
      <c r="HN3562" s="12" t="s">
        <v>4537</v>
      </c>
      <c r="HO3562" s="13" t="s">
        <v>4538</v>
      </c>
      <c r="HP3562" s="13" t="s">
        <v>4539</v>
      </c>
      <c r="HQ3562" s="12" t="s">
        <v>4540</v>
      </c>
      <c r="HR3562" s="336" t="s">
        <v>4587</v>
      </c>
      <c r="HS3562" s="336" t="s">
        <v>4588</v>
      </c>
      <c r="HT3562" s="336" t="s">
        <v>4589</v>
      </c>
      <c r="HU3562" s="339">
        <v>2008</v>
      </c>
      <c r="HV3562" s="339">
        <v>1</v>
      </c>
      <c r="HW3562" s="339">
        <v>0</v>
      </c>
      <c r="HX3562" s="339">
        <v>0</v>
      </c>
      <c r="HY3562" s="329" t="s">
        <v>4571</v>
      </c>
      <c r="HZ3562" s="329"/>
      <c r="IA3562" s="329" t="s">
        <v>868</v>
      </c>
      <c r="IB3562" s="17">
        <v>2400</v>
      </c>
      <c r="IC3562" s="17">
        <v>0</v>
      </c>
      <c r="ID3562" s="17">
        <v>0</v>
      </c>
      <c r="IE3562" s="18" t="s">
        <v>33</v>
      </c>
      <c r="IF3562" s="330">
        <v>60</v>
      </c>
      <c r="IG3562" s="330">
        <v>110</v>
      </c>
      <c r="IH3562" s="330">
        <v>2.7272727272727271</v>
      </c>
      <c r="II3562" s="330">
        <v>0</v>
      </c>
      <c r="IJ3562" s="331">
        <v>0.3</v>
      </c>
      <c r="IK3562" s="332">
        <v>720</v>
      </c>
      <c r="IL3562" s="333" t="s">
        <v>33</v>
      </c>
      <c r="IM3562" s="334" t="s">
        <v>5838</v>
      </c>
      <c r="IN3562" s="335" t="s">
        <v>67</v>
      </c>
      <c r="IO3562" s="336" t="s">
        <v>67</v>
      </c>
      <c r="IP3562" s="336" t="s">
        <v>67</v>
      </c>
      <c r="IQ3562" s="84"/>
      <c r="IR3562" s="337"/>
      <c r="IS3562" s="338"/>
    </row>
    <row r="3563" spans="1:253" ht="16.5" customHeight="1">
      <c r="A3563" s="83" t="s">
        <v>3589</v>
      </c>
      <c r="B3563" s="13"/>
      <c r="C3563" s="189"/>
      <c r="D3563" s="83"/>
      <c r="E3563" s="14" t="s">
        <v>35</v>
      </c>
      <c r="F3563" s="14" t="s">
        <v>502</v>
      </c>
      <c r="G3563" s="14" t="s">
        <v>3688</v>
      </c>
      <c r="H3563" s="15">
        <v>2014</v>
      </c>
      <c r="I3563" s="15">
        <v>61</v>
      </c>
      <c r="J3563" s="15">
        <v>0</v>
      </c>
      <c r="K3563" s="15">
        <v>0</v>
      </c>
      <c r="L3563" s="16" t="s">
        <v>3682</v>
      </c>
      <c r="M3563" s="134" t="s">
        <v>3657</v>
      </c>
      <c r="N3563" s="16" t="s">
        <v>412</v>
      </c>
      <c r="O3563" s="17">
        <v>2628</v>
      </c>
      <c r="P3563" s="17">
        <f t="shared" si="27"/>
        <v>6132</v>
      </c>
      <c r="Q3563" s="17">
        <v>5</v>
      </c>
      <c r="R3563" s="133" t="s">
        <v>33</v>
      </c>
      <c r="S3563" s="19" t="s">
        <v>89</v>
      </c>
      <c r="T3563" s="19">
        <v>110</v>
      </c>
      <c r="U3563" s="19">
        <v>3.1818181818181817</v>
      </c>
      <c r="V3563" s="19">
        <v>0</v>
      </c>
      <c r="W3563" s="20">
        <v>0.35</v>
      </c>
      <c r="X3563" s="21">
        <v>1027.1099999999999</v>
      </c>
      <c r="Y3563" s="22" t="s">
        <v>33</v>
      </c>
      <c r="Z3563" s="86" t="s">
        <v>62</v>
      </c>
      <c r="AA3563" s="24"/>
      <c r="AB3563" s="14"/>
      <c r="AC3563" s="14"/>
      <c r="AD3563" s="25"/>
      <c r="AE3563" s="26"/>
      <c r="AF3563" s="27"/>
      <c r="AG3563" s="31"/>
      <c r="AH3563" s="32"/>
      <c r="AI3563" s="32"/>
      <c r="AJ3563" s="32"/>
      <c r="AK3563" s="32"/>
      <c r="AL3563" s="32"/>
      <c r="AM3563" s="32"/>
      <c r="AN3563" s="32"/>
      <c r="AO3563" s="32"/>
      <c r="AP3563" s="329"/>
      <c r="AQ3563" s="329" t="s">
        <v>868</v>
      </c>
      <c r="AR3563" s="17">
        <v>2400</v>
      </c>
      <c r="AS3563" s="17">
        <v>0</v>
      </c>
      <c r="AT3563" s="17">
        <v>0</v>
      </c>
      <c r="AU3563" s="18" t="s">
        <v>33</v>
      </c>
      <c r="AV3563" s="330">
        <v>60</v>
      </c>
      <c r="AW3563" s="330">
        <v>110</v>
      </c>
      <c r="AX3563" s="330">
        <v>2.7272727272727271</v>
      </c>
      <c r="AY3563" s="330">
        <v>0</v>
      </c>
      <c r="AZ3563" s="331">
        <v>0.3</v>
      </c>
      <c r="BA3563" s="332">
        <v>720</v>
      </c>
      <c r="BB3563" s="333" t="s">
        <v>33</v>
      </c>
      <c r="BC3563" s="334" t="s">
        <v>5838</v>
      </c>
      <c r="BD3563" s="335" t="s">
        <v>67</v>
      </c>
      <c r="BE3563" s="336" t="s">
        <v>67</v>
      </c>
      <c r="BF3563" s="336" t="s">
        <v>67</v>
      </c>
      <c r="BG3563" s="84"/>
      <c r="BH3563" s="337"/>
      <c r="BI3563" s="338"/>
      <c r="BJ3563" s="12" t="s">
        <v>4537</v>
      </c>
      <c r="BK3563" s="13" t="s">
        <v>4538</v>
      </c>
      <c r="BL3563" s="13" t="s">
        <v>4539</v>
      </c>
      <c r="BM3563" s="12" t="s">
        <v>4540</v>
      </c>
      <c r="BN3563" s="336" t="s">
        <v>4587</v>
      </c>
      <c r="BO3563" s="336" t="s">
        <v>4588</v>
      </c>
      <c r="BP3563" s="336" t="s">
        <v>4589</v>
      </c>
      <c r="BQ3563" s="339">
        <v>2008</v>
      </c>
      <c r="BR3563" s="339">
        <v>1</v>
      </c>
      <c r="BS3563" s="339">
        <v>0</v>
      </c>
      <c r="BT3563" s="339">
        <v>0</v>
      </c>
      <c r="BU3563" s="329" t="s">
        <v>4571</v>
      </c>
      <c r="BV3563" s="329"/>
      <c r="BW3563" s="329" t="s">
        <v>868</v>
      </c>
      <c r="BX3563" s="17">
        <v>2400</v>
      </c>
      <c r="BY3563" s="17">
        <v>0</v>
      </c>
      <c r="BZ3563" s="17">
        <v>0</v>
      </c>
      <c r="CA3563" s="18" t="s">
        <v>33</v>
      </c>
      <c r="CB3563" s="330">
        <v>60</v>
      </c>
      <c r="CC3563" s="330">
        <v>110</v>
      </c>
      <c r="CD3563" s="330">
        <v>2.7272727272727271</v>
      </c>
      <c r="CE3563" s="330">
        <v>0</v>
      </c>
      <c r="CF3563" s="331">
        <v>0.3</v>
      </c>
      <c r="CG3563" s="332">
        <v>720</v>
      </c>
      <c r="CH3563" s="333" t="s">
        <v>33</v>
      </c>
      <c r="CI3563" s="334" t="s">
        <v>5838</v>
      </c>
      <c r="CJ3563" s="335" t="s">
        <v>67</v>
      </c>
      <c r="CK3563" s="336" t="s">
        <v>67</v>
      </c>
      <c r="CL3563" s="336" t="s">
        <v>67</v>
      </c>
      <c r="CM3563" s="84"/>
      <c r="CN3563" s="337"/>
      <c r="CO3563" s="338"/>
      <c r="CP3563" s="12" t="s">
        <v>4537</v>
      </c>
      <c r="CQ3563" s="13" t="s">
        <v>4538</v>
      </c>
      <c r="CR3563" s="13" t="s">
        <v>4539</v>
      </c>
      <c r="CS3563" s="12" t="s">
        <v>4540</v>
      </c>
      <c r="CT3563" s="336" t="s">
        <v>4587</v>
      </c>
      <c r="CU3563" s="336" t="s">
        <v>4588</v>
      </c>
      <c r="CV3563" s="336" t="s">
        <v>4589</v>
      </c>
      <c r="CW3563" s="339">
        <v>2008</v>
      </c>
      <c r="CX3563" s="339">
        <v>1</v>
      </c>
      <c r="CY3563" s="339">
        <v>0</v>
      </c>
      <c r="CZ3563" s="339">
        <v>0</v>
      </c>
      <c r="DA3563" s="329" t="s">
        <v>4571</v>
      </c>
      <c r="DB3563" s="329"/>
      <c r="DC3563" s="329" t="s">
        <v>868</v>
      </c>
      <c r="DD3563" s="17">
        <v>2400</v>
      </c>
      <c r="DE3563" s="17">
        <v>0</v>
      </c>
      <c r="DF3563" s="17">
        <v>0</v>
      </c>
      <c r="DG3563" s="18" t="s">
        <v>33</v>
      </c>
      <c r="DH3563" s="330">
        <v>60</v>
      </c>
      <c r="DI3563" s="330">
        <v>110</v>
      </c>
      <c r="DJ3563" s="330">
        <v>2.7272727272727271</v>
      </c>
      <c r="DK3563" s="330">
        <v>0</v>
      </c>
      <c r="DL3563" s="331">
        <v>0.3</v>
      </c>
      <c r="DM3563" s="332">
        <v>720</v>
      </c>
      <c r="DN3563" s="333" t="s">
        <v>33</v>
      </c>
      <c r="DO3563" s="334" t="s">
        <v>5838</v>
      </c>
      <c r="DP3563" s="335" t="s">
        <v>67</v>
      </c>
      <c r="DQ3563" s="336" t="s">
        <v>67</v>
      </c>
      <c r="DR3563" s="336" t="s">
        <v>67</v>
      </c>
      <c r="DS3563" s="84"/>
      <c r="DT3563" s="337"/>
      <c r="DU3563" s="338"/>
      <c r="DV3563" s="12" t="s">
        <v>4537</v>
      </c>
      <c r="DW3563" s="13" t="s">
        <v>4538</v>
      </c>
      <c r="DX3563" s="13" t="s">
        <v>4539</v>
      </c>
      <c r="DY3563" s="12" t="s">
        <v>4540</v>
      </c>
      <c r="DZ3563" s="336" t="s">
        <v>4587</v>
      </c>
      <c r="EA3563" s="336" t="s">
        <v>4588</v>
      </c>
      <c r="EB3563" s="336" t="s">
        <v>4589</v>
      </c>
      <c r="EC3563" s="339">
        <v>2008</v>
      </c>
      <c r="ED3563" s="339">
        <v>1</v>
      </c>
      <c r="EE3563" s="339">
        <v>0</v>
      </c>
      <c r="EF3563" s="339">
        <v>0</v>
      </c>
      <c r="EG3563" s="329" t="s">
        <v>4571</v>
      </c>
      <c r="EH3563" s="329"/>
      <c r="EI3563" s="329" t="s">
        <v>868</v>
      </c>
      <c r="EJ3563" s="17">
        <v>2400</v>
      </c>
      <c r="EK3563" s="17">
        <v>0</v>
      </c>
      <c r="EL3563" s="17">
        <v>0</v>
      </c>
      <c r="EM3563" s="18" t="s">
        <v>33</v>
      </c>
      <c r="EN3563" s="330">
        <v>60</v>
      </c>
      <c r="EO3563" s="330">
        <v>110</v>
      </c>
      <c r="EP3563" s="330">
        <v>2.7272727272727271</v>
      </c>
      <c r="EQ3563" s="330">
        <v>0</v>
      </c>
      <c r="ER3563" s="331">
        <v>0.3</v>
      </c>
      <c r="ES3563" s="332">
        <v>720</v>
      </c>
      <c r="ET3563" s="333" t="s">
        <v>33</v>
      </c>
      <c r="EU3563" s="334" t="s">
        <v>5838</v>
      </c>
      <c r="EV3563" s="335" t="s">
        <v>67</v>
      </c>
      <c r="EW3563" s="336" t="s">
        <v>67</v>
      </c>
      <c r="EX3563" s="336" t="s">
        <v>67</v>
      </c>
      <c r="EY3563" s="84"/>
      <c r="EZ3563" s="337"/>
      <c r="FA3563" s="338"/>
      <c r="FB3563" s="12" t="s">
        <v>4537</v>
      </c>
      <c r="FC3563" s="13" t="s">
        <v>4538</v>
      </c>
      <c r="FD3563" s="13" t="s">
        <v>4539</v>
      </c>
      <c r="FE3563" s="12" t="s">
        <v>4540</v>
      </c>
      <c r="FF3563" s="336" t="s">
        <v>4587</v>
      </c>
      <c r="FG3563" s="336" t="s">
        <v>4588</v>
      </c>
      <c r="FH3563" s="336" t="s">
        <v>4589</v>
      </c>
      <c r="FI3563" s="339">
        <v>2008</v>
      </c>
      <c r="FJ3563" s="339">
        <v>1</v>
      </c>
      <c r="FK3563" s="339">
        <v>0</v>
      </c>
      <c r="FL3563" s="339">
        <v>0</v>
      </c>
      <c r="FM3563" s="329" t="s">
        <v>4571</v>
      </c>
      <c r="FN3563" s="329"/>
      <c r="FO3563" s="329" t="s">
        <v>868</v>
      </c>
      <c r="FP3563" s="17">
        <v>2400</v>
      </c>
      <c r="FQ3563" s="17">
        <v>0</v>
      </c>
      <c r="FR3563" s="17">
        <v>0</v>
      </c>
      <c r="FS3563" s="18" t="s">
        <v>33</v>
      </c>
      <c r="FT3563" s="330">
        <v>60</v>
      </c>
      <c r="FU3563" s="330">
        <v>110</v>
      </c>
      <c r="FV3563" s="330">
        <v>2.7272727272727271</v>
      </c>
      <c r="FW3563" s="330">
        <v>0</v>
      </c>
      <c r="FX3563" s="331">
        <v>0.3</v>
      </c>
      <c r="FY3563" s="332">
        <v>720</v>
      </c>
      <c r="FZ3563" s="333" t="s">
        <v>33</v>
      </c>
      <c r="GA3563" s="334" t="s">
        <v>5838</v>
      </c>
      <c r="GB3563" s="335" t="s">
        <v>67</v>
      </c>
      <c r="GC3563" s="336" t="s">
        <v>67</v>
      </c>
      <c r="GD3563" s="336" t="s">
        <v>67</v>
      </c>
      <c r="GE3563" s="84"/>
      <c r="GF3563" s="337"/>
      <c r="GG3563" s="338"/>
      <c r="GH3563" s="12" t="s">
        <v>4537</v>
      </c>
      <c r="GI3563" s="13" t="s">
        <v>4538</v>
      </c>
      <c r="GJ3563" s="13" t="s">
        <v>4539</v>
      </c>
      <c r="GK3563" s="12" t="s">
        <v>4540</v>
      </c>
      <c r="GL3563" s="336" t="s">
        <v>4587</v>
      </c>
      <c r="GM3563" s="336" t="s">
        <v>4588</v>
      </c>
      <c r="GN3563" s="336" t="s">
        <v>4589</v>
      </c>
      <c r="GO3563" s="339">
        <v>2008</v>
      </c>
      <c r="GP3563" s="339">
        <v>1</v>
      </c>
      <c r="GQ3563" s="339">
        <v>0</v>
      </c>
      <c r="GR3563" s="339">
        <v>0</v>
      </c>
      <c r="GS3563" s="329" t="s">
        <v>4571</v>
      </c>
      <c r="GT3563" s="329"/>
      <c r="GU3563" s="329" t="s">
        <v>868</v>
      </c>
      <c r="GV3563" s="17">
        <v>2400</v>
      </c>
      <c r="GW3563" s="17">
        <v>0</v>
      </c>
      <c r="GX3563" s="17">
        <v>0</v>
      </c>
      <c r="GY3563" s="18" t="s">
        <v>33</v>
      </c>
      <c r="GZ3563" s="330">
        <v>60</v>
      </c>
      <c r="HA3563" s="330">
        <v>110</v>
      </c>
      <c r="HB3563" s="330">
        <v>2.7272727272727271</v>
      </c>
      <c r="HC3563" s="330">
        <v>0</v>
      </c>
      <c r="HD3563" s="331">
        <v>0.3</v>
      </c>
      <c r="HE3563" s="332">
        <v>720</v>
      </c>
      <c r="HF3563" s="333" t="s">
        <v>33</v>
      </c>
      <c r="HG3563" s="334" t="s">
        <v>5838</v>
      </c>
      <c r="HH3563" s="335" t="s">
        <v>67</v>
      </c>
      <c r="HI3563" s="336" t="s">
        <v>67</v>
      </c>
      <c r="HJ3563" s="336" t="s">
        <v>67</v>
      </c>
      <c r="HK3563" s="84"/>
      <c r="HL3563" s="337"/>
      <c r="HM3563" s="338"/>
      <c r="HN3563" s="12" t="s">
        <v>4537</v>
      </c>
      <c r="HO3563" s="13" t="s">
        <v>4538</v>
      </c>
      <c r="HP3563" s="13" t="s">
        <v>4539</v>
      </c>
      <c r="HQ3563" s="12" t="s">
        <v>4540</v>
      </c>
      <c r="HR3563" s="336" t="s">
        <v>4587</v>
      </c>
      <c r="HS3563" s="336" t="s">
        <v>4588</v>
      </c>
      <c r="HT3563" s="336" t="s">
        <v>4589</v>
      </c>
      <c r="HU3563" s="339">
        <v>2008</v>
      </c>
      <c r="HV3563" s="339">
        <v>1</v>
      </c>
      <c r="HW3563" s="339">
        <v>0</v>
      </c>
      <c r="HX3563" s="339">
        <v>0</v>
      </c>
      <c r="HY3563" s="329" t="s">
        <v>4571</v>
      </c>
      <c r="HZ3563" s="329"/>
      <c r="IA3563" s="329" t="s">
        <v>868</v>
      </c>
      <c r="IB3563" s="17">
        <v>2400</v>
      </c>
      <c r="IC3563" s="17">
        <v>0</v>
      </c>
      <c r="ID3563" s="17">
        <v>0</v>
      </c>
      <c r="IE3563" s="18" t="s">
        <v>33</v>
      </c>
      <c r="IF3563" s="330">
        <v>60</v>
      </c>
      <c r="IG3563" s="330">
        <v>110</v>
      </c>
      <c r="IH3563" s="330">
        <v>2.7272727272727271</v>
      </c>
      <c r="II3563" s="330">
        <v>0</v>
      </c>
      <c r="IJ3563" s="331">
        <v>0.3</v>
      </c>
      <c r="IK3563" s="332">
        <v>720</v>
      </c>
      <c r="IL3563" s="333" t="s">
        <v>33</v>
      </c>
      <c r="IM3563" s="334" t="s">
        <v>5838</v>
      </c>
      <c r="IN3563" s="335" t="s">
        <v>67</v>
      </c>
      <c r="IO3563" s="336" t="s">
        <v>67</v>
      </c>
      <c r="IP3563" s="336" t="s">
        <v>67</v>
      </c>
      <c r="IQ3563" s="84"/>
      <c r="IR3563" s="337"/>
      <c r="IS3563" s="338"/>
    </row>
    <row r="3564" spans="1:253" ht="16.5" customHeight="1">
      <c r="A3564" s="83" t="s">
        <v>3589</v>
      </c>
      <c r="B3564" s="13"/>
      <c r="C3564" s="189"/>
      <c r="D3564" s="83"/>
      <c r="E3564" s="14" t="s">
        <v>3690</v>
      </c>
      <c r="F3564" s="14" t="s">
        <v>1041</v>
      </c>
      <c r="G3564" s="14" t="s">
        <v>3691</v>
      </c>
      <c r="H3564" s="15">
        <v>2009</v>
      </c>
      <c r="I3564" s="15">
        <v>10</v>
      </c>
      <c r="J3564" s="15">
        <v>0</v>
      </c>
      <c r="K3564" s="15">
        <v>0</v>
      </c>
      <c r="L3564" s="16" t="s">
        <v>3692</v>
      </c>
      <c r="M3564" s="134" t="s">
        <v>3692</v>
      </c>
      <c r="N3564" s="16" t="s">
        <v>50</v>
      </c>
      <c r="O3564" s="17">
        <v>2628</v>
      </c>
      <c r="P3564" s="17">
        <f t="shared" si="27"/>
        <v>6132</v>
      </c>
      <c r="Q3564" s="17">
        <v>5</v>
      </c>
      <c r="R3564" s="133" t="s">
        <v>33</v>
      </c>
      <c r="S3564" s="19" t="s">
        <v>89</v>
      </c>
      <c r="T3564" s="19">
        <v>110</v>
      </c>
      <c r="U3564" s="19">
        <v>0.59090909090909094</v>
      </c>
      <c r="V3564" s="19">
        <v>0</v>
      </c>
      <c r="W3564" s="20">
        <v>6.5000000000000002E-2</v>
      </c>
      <c r="X3564" s="21">
        <v>190.749</v>
      </c>
      <c r="Y3564" s="22" t="s">
        <v>33</v>
      </c>
      <c r="Z3564" s="86" t="s">
        <v>62</v>
      </c>
      <c r="AA3564" s="24"/>
      <c r="AB3564" s="14"/>
      <c r="AC3564" s="14"/>
      <c r="AD3564" s="25"/>
      <c r="AE3564" s="26"/>
      <c r="AF3564" s="27"/>
      <c r="AG3564" s="31"/>
      <c r="AH3564" s="32"/>
      <c r="AI3564" s="32"/>
      <c r="AJ3564" s="32"/>
      <c r="AK3564" s="32"/>
      <c r="AL3564" s="32"/>
      <c r="AM3564" s="32"/>
      <c r="AN3564" s="32"/>
      <c r="AO3564" s="32"/>
      <c r="AP3564" s="329"/>
      <c r="AQ3564" s="329" t="s">
        <v>44</v>
      </c>
      <c r="AR3564" s="17">
        <v>2880</v>
      </c>
      <c r="AS3564" s="17">
        <v>0</v>
      </c>
      <c r="AT3564" s="17">
        <v>0</v>
      </c>
      <c r="AU3564" s="18" t="s">
        <v>33</v>
      </c>
      <c r="AV3564" s="330">
        <v>60</v>
      </c>
      <c r="AW3564" s="330">
        <v>110</v>
      </c>
      <c r="AX3564" s="330">
        <v>2.2727272727272729</v>
      </c>
      <c r="AY3564" s="330">
        <v>0</v>
      </c>
      <c r="AZ3564" s="331">
        <v>0.25</v>
      </c>
      <c r="BA3564" s="332">
        <v>720</v>
      </c>
      <c r="BB3564" s="333" t="s">
        <v>33</v>
      </c>
      <c r="BC3564" s="334" t="s">
        <v>5838</v>
      </c>
      <c r="BD3564" s="335" t="s">
        <v>67</v>
      </c>
      <c r="BE3564" s="336" t="s">
        <v>67</v>
      </c>
      <c r="BF3564" s="336" t="s">
        <v>67</v>
      </c>
      <c r="BG3564" s="84"/>
      <c r="BH3564" s="337"/>
      <c r="BI3564" s="338"/>
      <c r="BJ3564" s="12" t="s">
        <v>4537</v>
      </c>
      <c r="BK3564" s="13" t="s">
        <v>4538</v>
      </c>
      <c r="BL3564" s="13" t="s">
        <v>4539</v>
      </c>
      <c r="BM3564" s="12" t="s">
        <v>4540</v>
      </c>
      <c r="BN3564" s="336" t="s">
        <v>35</v>
      </c>
      <c r="BO3564" s="336" t="s">
        <v>83</v>
      </c>
      <c r="BP3564" s="336" t="s">
        <v>4590</v>
      </c>
      <c r="BQ3564" s="339">
        <v>2007</v>
      </c>
      <c r="BR3564" s="339">
        <v>1</v>
      </c>
      <c r="BS3564" s="339">
        <v>0</v>
      </c>
      <c r="BT3564" s="339">
        <v>0</v>
      </c>
      <c r="BU3564" s="329" t="s">
        <v>4591</v>
      </c>
      <c r="BV3564" s="329"/>
      <c r="BW3564" s="329" t="s">
        <v>44</v>
      </c>
      <c r="BX3564" s="17">
        <v>2880</v>
      </c>
      <c r="BY3564" s="17">
        <v>0</v>
      </c>
      <c r="BZ3564" s="17">
        <v>0</v>
      </c>
      <c r="CA3564" s="18" t="s">
        <v>33</v>
      </c>
      <c r="CB3564" s="330">
        <v>60</v>
      </c>
      <c r="CC3564" s="330">
        <v>110</v>
      </c>
      <c r="CD3564" s="330">
        <v>2.2727272727272729</v>
      </c>
      <c r="CE3564" s="330">
        <v>0</v>
      </c>
      <c r="CF3564" s="331">
        <v>0.25</v>
      </c>
      <c r="CG3564" s="332">
        <v>720</v>
      </c>
      <c r="CH3564" s="333" t="s">
        <v>33</v>
      </c>
      <c r="CI3564" s="334" t="s">
        <v>5838</v>
      </c>
      <c r="CJ3564" s="335" t="s">
        <v>67</v>
      </c>
      <c r="CK3564" s="336" t="s">
        <v>67</v>
      </c>
      <c r="CL3564" s="336" t="s">
        <v>67</v>
      </c>
      <c r="CM3564" s="84"/>
      <c r="CN3564" s="337"/>
      <c r="CO3564" s="338"/>
      <c r="CP3564" s="12" t="s">
        <v>4537</v>
      </c>
      <c r="CQ3564" s="13" t="s">
        <v>4538</v>
      </c>
      <c r="CR3564" s="13" t="s">
        <v>4539</v>
      </c>
      <c r="CS3564" s="12" t="s">
        <v>4540</v>
      </c>
      <c r="CT3564" s="336" t="s">
        <v>35</v>
      </c>
      <c r="CU3564" s="336" t="s">
        <v>83</v>
      </c>
      <c r="CV3564" s="336" t="s">
        <v>4590</v>
      </c>
      <c r="CW3564" s="339">
        <v>2007</v>
      </c>
      <c r="CX3564" s="339">
        <v>1</v>
      </c>
      <c r="CY3564" s="339">
        <v>0</v>
      </c>
      <c r="CZ3564" s="339">
        <v>0</v>
      </c>
      <c r="DA3564" s="329" t="s">
        <v>4591</v>
      </c>
      <c r="DB3564" s="329"/>
      <c r="DC3564" s="329" t="s">
        <v>44</v>
      </c>
      <c r="DD3564" s="17">
        <v>2880</v>
      </c>
      <c r="DE3564" s="17">
        <v>0</v>
      </c>
      <c r="DF3564" s="17">
        <v>0</v>
      </c>
      <c r="DG3564" s="18" t="s">
        <v>33</v>
      </c>
      <c r="DH3564" s="330">
        <v>60</v>
      </c>
      <c r="DI3564" s="330">
        <v>110</v>
      </c>
      <c r="DJ3564" s="330">
        <v>2.2727272727272729</v>
      </c>
      <c r="DK3564" s="330">
        <v>0</v>
      </c>
      <c r="DL3564" s="331">
        <v>0.25</v>
      </c>
      <c r="DM3564" s="332">
        <v>720</v>
      </c>
      <c r="DN3564" s="333" t="s">
        <v>33</v>
      </c>
      <c r="DO3564" s="334" t="s">
        <v>5838</v>
      </c>
      <c r="DP3564" s="335" t="s">
        <v>67</v>
      </c>
      <c r="DQ3564" s="336" t="s">
        <v>67</v>
      </c>
      <c r="DR3564" s="336" t="s">
        <v>67</v>
      </c>
      <c r="DS3564" s="84"/>
      <c r="DT3564" s="337"/>
      <c r="DU3564" s="338"/>
      <c r="DV3564" s="12" t="s">
        <v>4537</v>
      </c>
      <c r="DW3564" s="13" t="s">
        <v>4538</v>
      </c>
      <c r="DX3564" s="13" t="s">
        <v>4539</v>
      </c>
      <c r="DY3564" s="12" t="s">
        <v>4540</v>
      </c>
      <c r="DZ3564" s="336" t="s">
        <v>35</v>
      </c>
      <c r="EA3564" s="336" t="s">
        <v>83</v>
      </c>
      <c r="EB3564" s="336" t="s">
        <v>4590</v>
      </c>
      <c r="EC3564" s="339">
        <v>2007</v>
      </c>
      <c r="ED3564" s="339">
        <v>1</v>
      </c>
      <c r="EE3564" s="339">
        <v>0</v>
      </c>
      <c r="EF3564" s="339">
        <v>0</v>
      </c>
      <c r="EG3564" s="329" t="s">
        <v>4591</v>
      </c>
      <c r="EH3564" s="329"/>
      <c r="EI3564" s="329" t="s">
        <v>44</v>
      </c>
      <c r="EJ3564" s="17">
        <v>2880</v>
      </c>
      <c r="EK3564" s="17">
        <v>0</v>
      </c>
      <c r="EL3564" s="17">
        <v>0</v>
      </c>
      <c r="EM3564" s="18" t="s">
        <v>33</v>
      </c>
      <c r="EN3564" s="330">
        <v>60</v>
      </c>
      <c r="EO3564" s="330">
        <v>110</v>
      </c>
      <c r="EP3564" s="330">
        <v>2.2727272727272729</v>
      </c>
      <c r="EQ3564" s="330">
        <v>0</v>
      </c>
      <c r="ER3564" s="331">
        <v>0.25</v>
      </c>
      <c r="ES3564" s="332">
        <v>720</v>
      </c>
      <c r="ET3564" s="333" t="s">
        <v>33</v>
      </c>
      <c r="EU3564" s="334" t="s">
        <v>5838</v>
      </c>
      <c r="EV3564" s="335" t="s">
        <v>67</v>
      </c>
      <c r="EW3564" s="336" t="s">
        <v>67</v>
      </c>
      <c r="EX3564" s="336" t="s">
        <v>67</v>
      </c>
      <c r="EY3564" s="84"/>
      <c r="EZ3564" s="337"/>
      <c r="FA3564" s="338"/>
      <c r="FB3564" s="12" t="s">
        <v>4537</v>
      </c>
      <c r="FC3564" s="13" t="s">
        <v>4538</v>
      </c>
      <c r="FD3564" s="13" t="s">
        <v>4539</v>
      </c>
      <c r="FE3564" s="12" t="s">
        <v>4540</v>
      </c>
      <c r="FF3564" s="336" t="s">
        <v>35</v>
      </c>
      <c r="FG3564" s="336" t="s">
        <v>83</v>
      </c>
      <c r="FH3564" s="336" t="s">
        <v>4590</v>
      </c>
      <c r="FI3564" s="339">
        <v>2007</v>
      </c>
      <c r="FJ3564" s="339">
        <v>1</v>
      </c>
      <c r="FK3564" s="339">
        <v>0</v>
      </c>
      <c r="FL3564" s="339">
        <v>0</v>
      </c>
      <c r="FM3564" s="329" t="s">
        <v>4591</v>
      </c>
      <c r="FN3564" s="329"/>
      <c r="FO3564" s="329" t="s">
        <v>44</v>
      </c>
      <c r="FP3564" s="17">
        <v>2880</v>
      </c>
      <c r="FQ3564" s="17">
        <v>0</v>
      </c>
      <c r="FR3564" s="17">
        <v>0</v>
      </c>
      <c r="FS3564" s="18" t="s">
        <v>33</v>
      </c>
      <c r="FT3564" s="330">
        <v>60</v>
      </c>
      <c r="FU3564" s="330">
        <v>110</v>
      </c>
      <c r="FV3564" s="330">
        <v>2.2727272727272729</v>
      </c>
      <c r="FW3564" s="330">
        <v>0</v>
      </c>
      <c r="FX3564" s="331">
        <v>0.25</v>
      </c>
      <c r="FY3564" s="332">
        <v>720</v>
      </c>
      <c r="FZ3564" s="333" t="s">
        <v>33</v>
      </c>
      <c r="GA3564" s="334" t="s">
        <v>5838</v>
      </c>
      <c r="GB3564" s="335" t="s">
        <v>67</v>
      </c>
      <c r="GC3564" s="336" t="s">
        <v>67</v>
      </c>
      <c r="GD3564" s="336" t="s">
        <v>67</v>
      </c>
      <c r="GE3564" s="84"/>
      <c r="GF3564" s="337"/>
      <c r="GG3564" s="338"/>
      <c r="GH3564" s="12" t="s">
        <v>4537</v>
      </c>
      <c r="GI3564" s="13" t="s">
        <v>4538</v>
      </c>
      <c r="GJ3564" s="13" t="s">
        <v>4539</v>
      </c>
      <c r="GK3564" s="12" t="s">
        <v>4540</v>
      </c>
      <c r="GL3564" s="336" t="s">
        <v>35</v>
      </c>
      <c r="GM3564" s="336" t="s">
        <v>83</v>
      </c>
      <c r="GN3564" s="336" t="s">
        <v>4590</v>
      </c>
      <c r="GO3564" s="339">
        <v>2007</v>
      </c>
      <c r="GP3564" s="339">
        <v>1</v>
      </c>
      <c r="GQ3564" s="339">
        <v>0</v>
      </c>
      <c r="GR3564" s="339">
        <v>0</v>
      </c>
      <c r="GS3564" s="329" t="s">
        <v>4591</v>
      </c>
      <c r="GT3564" s="329"/>
      <c r="GU3564" s="329" t="s">
        <v>44</v>
      </c>
      <c r="GV3564" s="17">
        <v>2880</v>
      </c>
      <c r="GW3564" s="17">
        <v>0</v>
      </c>
      <c r="GX3564" s="17">
        <v>0</v>
      </c>
      <c r="GY3564" s="18" t="s">
        <v>33</v>
      </c>
      <c r="GZ3564" s="330">
        <v>60</v>
      </c>
      <c r="HA3564" s="330">
        <v>110</v>
      </c>
      <c r="HB3564" s="330">
        <v>2.2727272727272729</v>
      </c>
      <c r="HC3564" s="330">
        <v>0</v>
      </c>
      <c r="HD3564" s="331">
        <v>0.25</v>
      </c>
      <c r="HE3564" s="332">
        <v>720</v>
      </c>
      <c r="HF3564" s="333" t="s">
        <v>33</v>
      </c>
      <c r="HG3564" s="334" t="s">
        <v>5838</v>
      </c>
      <c r="HH3564" s="335" t="s">
        <v>67</v>
      </c>
      <c r="HI3564" s="336" t="s">
        <v>67</v>
      </c>
      <c r="HJ3564" s="336" t="s">
        <v>67</v>
      </c>
      <c r="HK3564" s="84"/>
      <c r="HL3564" s="337"/>
      <c r="HM3564" s="338"/>
      <c r="HN3564" s="12" t="s">
        <v>4537</v>
      </c>
      <c r="HO3564" s="13" t="s">
        <v>4538</v>
      </c>
      <c r="HP3564" s="13" t="s">
        <v>4539</v>
      </c>
      <c r="HQ3564" s="12" t="s">
        <v>4540</v>
      </c>
      <c r="HR3564" s="336" t="s">
        <v>35</v>
      </c>
      <c r="HS3564" s="336" t="s">
        <v>83</v>
      </c>
      <c r="HT3564" s="336" t="s">
        <v>4590</v>
      </c>
      <c r="HU3564" s="339">
        <v>2007</v>
      </c>
      <c r="HV3564" s="339">
        <v>1</v>
      </c>
      <c r="HW3564" s="339">
        <v>0</v>
      </c>
      <c r="HX3564" s="339">
        <v>0</v>
      </c>
      <c r="HY3564" s="329" t="s">
        <v>4591</v>
      </c>
      <c r="HZ3564" s="329"/>
      <c r="IA3564" s="329" t="s">
        <v>44</v>
      </c>
      <c r="IB3564" s="17">
        <v>2880</v>
      </c>
      <c r="IC3564" s="17">
        <v>0</v>
      </c>
      <c r="ID3564" s="17">
        <v>0</v>
      </c>
      <c r="IE3564" s="18" t="s">
        <v>33</v>
      </c>
      <c r="IF3564" s="330">
        <v>60</v>
      </c>
      <c r="IG3564" s="330">
        <v>110</v>
      </c>
      <c r="IH3564" s="330">
        <v>2.2727272727272729</v>
      </c>
      <c r="II3564" s="330">
        <v>0</v>
      </c>
      <c r="IJ3564" s="331">
        <v>0.25</v>
      </c>
      <c r="IK3564" s="332">
        <v>720</v>
      </c>
      <c r="IL3564" s="333" t="s">
        <v>33</v>
      </c>
      <c r="IM3564" s="334" t="s">
        <v>5838</v>
      </c>
      <c r="IN3564" s="335" t="s">
        <v>67</v>
      </c>
      <c r="IO3564" s="336" t="s">
        <v>67</v>
      </c>
      <c r="IP3564" s="336" t="s">
        <v>67</v>
      </c>
      <c r="IQ3564" s="84"/>
      <c r="IR3564" s="337"/>
      <c r="IS3564" s="338"/>
    </row>
    <row r="3565" spans="1:253" ht="16.5" customHeight="1">
      <c r="A3565" s="83" t="s">
        <v>3589</v>
      </c>
      <c r="B3565" s="13"/>
      <c r="C3565" s="189"/>
      <c r="D3565" s="83"/>
      <c r="E3565" s="14" t="s">
        <v>35</v>
      </c>
      <c r="F3565" s="14" t="s">
        <v>36</v>
      </c>
      <c r="G3565" s="14" t="s">
        <v>698</v>
      </c>
      <c r="H3565" s="15">
        <v>2011</v>
      </c>
      <c r="I3565" s="15">
        <v>45</v>
      </c>
      <c r="J3565" s="15">
        <v>0</v>
      </c>
      <c r="K3565" s="15">
        <v>0</v>
      </c>
      <c r="L3565" s="16" t="s">
        <v>3680</v>
      </c>
      <c r="M3565" s="134" t="s">
        <v>4489</v>
      </c>
      <c r="N3565" s="16" t="s">
        <v>412</v>
      </c>
      <c r="O3565" s="17">
        <v>2928</v>
      </c>
      <c r="P3565" s="17">
        <f t="shared" si="27"/>
        <v>5832</v>
      </c>
      <c r="Q3565" s="17">
        <v>5</v>
      </c>
      <c r="R3565" s="133" t="s">
        <v>33</v>
      </c>
      <c r="S3565" s="19" t="s">
        <v>89</v>
      </c>
      <c r="T3565" s="19">
        <v>110</v>
      </c>
      <c r="U3565" s="19">
        <v>3.1818181818181817</v>
      </c>
      <c r="V3565" s="19">
        <v>0</v>
      </c>
      <c r="W3565" s="20">
        <v>0.35</v>
      </c>
      <c r="X3565" s="21">
        <v>1126.8599999999999</v>
      </c>
      <c r="Y3565" s="22" t="s">
        <v>33</v>
      </c>
      <c r="Z3565" s="86" t="s">
        <v>62</v>
      </c>
      <c r="AA3565" s="24"/>
      <c r="AB3565" s="14"/>
      <c r="AC3565" s="14"/>
      <c r="AD3565" s="25"/>
      <c r="AE3565" s="26"/>
      <c r="AF3565" s="27"/>
      <c r="AG3565" s="31"/>
      <c r="AH3565" s="32"/>
      <c r="AI3565" s="32"/>
      <c r="AJ3565" s="32"/>
      <c r="AK3565" s="32"/>
      <c r="AL3565" s="32"/>
      <c r="AM3565" s="32"/>
      <c r="AN3565" s="32"/>
      <c r="AO3565" s="32"/>
      <c r="AP3565" s="329"/>
      <c r="AQ3565" s="329" t="s">
        <v>44</v>
      </c>
      <c r="AR3565" s="17">
        <v>2880</v>
      </c>
      <c r="AS3565" s="17">
        <v>0</v>
      </c>
      <c r="AT3565" s="17">
        <v>0</v>
      </c>
      <c r="AU3565" s="18" t="s">
        <v>33</v>
      </c>
      <c r="AV3565" s="330">
        <v>60</v>
      </c>
      <c r="AW3565" s="330">
        <v>110</v>
      </c>
      <c r="AX3565" s="330">
        <v>2.2727272727272729</v>
      </c>
      <c r="AY3565" s="330">
        <v>0</v>
      </c>
      <c r="AZ3565" s="331">
        <v>0.25</v>
      </c>
      <c r="BA3565" s="332">
        <v>720</v>
      </c>
      <c r="BB3565" s="333" t="s">
        <v>33</v>
      </c>
      <c r="BC3565" s="334" t="s">
        <v>5838</v>
      </c>
      <c r="BD3565" s="335" t="s">
        <v>67</v>
      </c>
      <c r="BE3565" s="336" t="s">
        <v>67</v>
      </c>
      <c r="BF3565" s="336" t="s">
        <v>67</v>
      </c>
      <c r="BG3565" s="84"/>
      <c r="BH3565" s="337"/>
      <c r="BI3565" s="338"/>
      <c r="BJ3565" s="12" t="s">
        <v>4537</v>
      </c>
      <c r="BK3565" s="13" t="s">
        <v>4538</v>
      </c>
      <c r="BL3565" s="13" t="s">
        <v>4539</v>
      </c>
      <c r="BM3565" s="12" t="s">
        <v>4540</v>
      </c>
      <c r="BN3565" s="336" t="s">
        <v>35</v>
      </c>
      <c r="BO3565" s="336" t="s">
        <v>83</v>
      </c>
      <c r="BP3565" s="336" t="s">
        <v>4590</v>
      </c>
      <c r="BQ3565" s="339">
        <v>2007</v>
      </c>
      <c r="BR3565" s="339">
        <v>1</v>
      </c>
      <c r="BS3565" s="339">
        <v>0</v>
      </c>
      <c r="BT3565" s="339">
        <v>0</v>
      </c>
      <c r="BU3565" s="329" t="s">
        <v>4592</v>
      </c>
      <c r="BV3565" s="329"/>
      <c r="BW3565" s="329" t="s">
        <v>44</v>
      </c>
      <c r="BX3565" s="17">
        <v>2880</v>
      </c>
      <c r="BY3565" s="17">
        <v>0</v>
      </c>
      <c r="BZ3565" s="17">
        <v>0</v>
      </c>
      <c r="CA3565" s="18" t="s">
        <v>33</v>
      </c>
      <c r="CB3565" s="330">
        <v>60</v>
      </c>
      <c r="CC3565" s="330">
        <v>110</v>
      </c>
      <c r="CD3565" s="330">
        <v>2.2727272727272729</v>
      </c>
      <c r="CE3565" s="330">
        <v>0</v>
      </c>
      <c r="CF3565" s="331">
        <v>0.25</v>
      </c>
      <c r="CG3565" s="332">
        <v>720</v>
      </c>
      <c r="CH3565" s="333" t="s">
        <v>33</v>
      </c>
      <c r="CI3565" s="334" t="s">
        <v>5838</v>
      </c>
      <c r="CJ3565" s="335" t="s">
        <v>67</v>
      </c>
      <c r="CK3565" s="336" t="s">
        <v>67</v>
      </c>
      <c r="CL3565" s="336" t="s">
        <v>67</v>
      </c>
      <c r="CM3565" s="84"/>
      <c r="CN3565" s="337"/>
      <c r="CO3565" s="338"/>
      <c r="CP3565" s="12" t="s">
        <v>4537</v>
      </c>
      <c r="CQ3565" s="13" t="s">
        <v>4538</v>
      </c>
      <c r="CR3565" s="13" t="s">
        <v>4539</v>
      </c>
      <c r="CS3565" s="12" t="s">
        <v>4540</v>
      </c>
      <c r="CT3565" s="336" t="s">
        <v>35</v>
      </c>
      <c r="CU3565" s="336" t="s">
        <v>83</v>
      </c>
      <c r="CV3565" s="336" t="s">
        <v>4590</v>
      </c>
      <c r="CW3565" s="339">
        <v>2007</v>
      </c>
      <c r="CX3565" s="339">
        <v>1</v>
      </c>
      <c r="CY3565" s="339">
        <v>0</v>
      </c>
      <c r="CZ3565" s="339">
        <v>0</v>
      </c>
      <c r="DA3565" s="329" t="s">
        <v>4592</v>
      </c>
      <c r="DB3565" s="329"/>
      <c r="DC3565" s="329" t="s">
        <v>44</v>
      </c>
      <c r="DD3565" s="17">
        <v>2880</v>
      </c>
      <c r="DE3565" s="17">
        <v>0</v>
      </c>
      <c r="DF3565" s="17">
        <v>0</v>
      </c>
      <c r="DG3565" s="18" t="s">
        <v>33</v>
      </c>
      <c r="DH3565" s="330">
        <v>60</v>
      </c>
      <c r="DI3565" s="330">
        <v>110</v>
      </c>
      <c r="DJ3565" s="330">
        <v>2.2727272727272729</v>
      </c>
      <c r="DK3565" s="330">
        <v>0</v>
      </c>
      <c r="DL3565" s="331">
        <v>0.25</v>
      </c>
      <c r="DM3565" s="332">
        <v>720</v>
      </c>
      <c r="DN3565" s="333" t="s">
        <v>33</v>
      </c>
      <c r="DO3565" s="334" t="s">
        <v>5838</v>
      </c>
      <c r="DP3565" s="335" t="s">
        <v>67</v>
      </c>
      <c r="DQ3565" s="336" t="s">
        <v>67</v>
      </c>
      <c r="DR3565" s="336" t="s">
        <v>67</v>
      </c>
      <c r="DS3565" s="84"/>
      <c r="DT3565" s="337"/>
      <c r="DU3565" s="338"/>
      <c r="DV3565" s="12" t="s">
        <v>4537</v>
      </c>
      <c r="DW3565" s="13" t="s">
        <v>4538</v>
      </c>
      <c r="DX3565" s="13" t="s">
        <v>4539</v>
      </c>
      <c r="DY3565" s="12" t="s">
        <v>4540</v>
      </c>
      <c r="DZ3565" s="336" t="s">
        <v>35</v>
      </c>
      <c r="EA3565" s="336" t="s">
        <v>83</v>
      </c>
      <c r="EB3565" s="336" t="s">
        <v>4590</v>
      </c>
      <c r="EC3565" s="339">
        <v>2007</v>
      </c>
      <c r="ED3565" s="339">
        <v>1</v>
      </c>
      <c r="EE3565" s="339">
        <v>0</v>
      </c>
      <c r="EF3565" s="339">
        <v>0</v>
      </c>
      <c r="EG3565" s="329" t="s">
        <v>4592</v>
      </c>
      <c r="EH3565" s="329"/>
      <c r="EI3565" s="329" t="s">
        <v>44</v>
      </c>
      <c r="EJ3565" s="17">
        <v>2880</v>
      </c>
      <c r="EK3565" s="17">
        <v>0</v>
      </c>
      <c r="EL3565" s="17">
        <v>0</v>
      </c>
      <c r="EM3565" s="18" t="s">
        <v>33</v>
      </c>
      <c r="EN3565" s="330">
        <v>60</v>
      </c>
      <c r="EO3565" s="330">
        <v>110</v>
      </c>
      <c r="EP3565" s="330">
        <v>2.2727272727272729</v>
      </c>
      <c r="EQ3565" s="330">
        <v>0</v>
      </c>
      <c r="ER3565" s="331">
        <v>0.25</v>
      </c>
      <c r="ES3565" s="332">
        <v>720</v>
      </c>
      <c r="ET3565" s="333" t="s">
        <v>33</v>
      </c>
      <c r="EU3565" s="334" t="s">
        <v>5838</v>
      </c>
      <c r="EV3565" s="335" t="s">
        <v>67</v>
      </c>
      <c r="EW3565" s="336" t="s">
        <v>67</v>
      </c>
      <c r="EX3565" s="336" t="s">
        <v>67</v>
      </c>
      <c r="EY3565" s="84"/>
      <c r="EZ3565" s="337"/>
      <c r="FA3565" s="338"/>
      <c r="FB3565" s="12" t="s">
        <v>4537</v>
      </c>
      <c r="FC3565" s="13" t="s">
        <v>4538</v>
      </c>
      <c r="FD3565" s="13" t="s">
        <v>4539</v>
      </c>
      <c r="FE3565" s="12" t="s">
        <v>4540</v>
      </c>
      <c r="FF3565" s="336" t="s">
        <v>35</v>
      </c>
      <c r="FG3565" s="336" t="s">
        <v>83</v>
      </c>
      <c r="FH3565" s="336" t="s">
        <v>4590</v>
      </c>
      <c r="FI3565" s="339">
        <v>2007</v>
      </c>
      <c r="FJ3565" s="339">
        <v>1</v>
      </c>
      <c r="FK3565" s="339">
        <v>0</v>
      </c>
      <c r="FL3565" s="339">
        <v>0</v>
      </c>
      <c r="FM3565" s="329" t="s">
        <v>4592</v>
      </c>
      <c r="FN3565" s="329"/>
      <c r="FO3565" s="329" t="s">
        <v>44</v>
      </c>
      <c r="FP3565" s="17">
        <v>2880</v>
      </c>
      <c r="FQ3565" s="17">
        <v>0</v>
      </c>
      <c r="FR3565" s="17">
        <v>0</v>
      </c>
      <c r="FS3565" s="18" t="s">
        <v>33</v>
      </c>
      <c r="FT3565" s="330">
        <v>60</v>
      </c>
      <c r="FU3565" s="330">
        <v>110</v>
      </c>
      <c r="FV3565" s="330">
        <v>2.2727272727272729</v>
      </c>
      <c r="FW3565" s="330">
        <v>0</v>
      </c>
      <c r="FX3565" s="331">
        <v>0.25</v>
      </c>
      <c r="FY3565" s="332">
        <v>720</v>
      </c>
      <c r="FZ3565" s="333" t="s">
        <v>33</v>
      </c>
      <c r="GA3565" s="334" t="s">
        <v>5838</v>
      </c>
      <c r="GB3565" s="335" t="s">
        <v>67</v>
      </c>
      <c r="GC3565" s="336" t="s">
        <v>67</v>
      </c>
      <c r="GD3565" s="336" t="s">
        <v>67</v>
      </c>
      <c r="GE3565" s="84"/>
      <c r="GF3565" s="337"/>
      <c r="GG3565" s="338"/>
      <c r="GH3565" s="12" t="s">
        <v>4537</v>
      </c>
      <c r="GI3565" s="13" t="s">
        <v>4538</v>
      </c>
      <c r="GJ3565" s="13" t="s">
        <v>4539</v>
      </c>
      <c r="GK3565" s="12" t="s">
        <v>4540</v>
      </c>
      <c r="GL3565" s="336" t="s">
        <v>35</v>
      </c>
      <c r="GM3565" s="336" t="s">
        <v>83</v>
      </c>
      <c r="GN3565" s="336" t="s">
        <v>4590</v>
      </c>
      <c r="GO3565" s="339">
        <v>2007</v>
      </c>
      <c r="GP3565" s="339">
        <v>1</v>
      </c>
      <c r="GQ3565" s="339">
        <v>0</v>
      </c>
      <c r="GR3565" s="339">
        <v>0</v>
      </c>
      <c r="GS3565" s="329" t="s">
        <v>4592</v>
      </c>
      <c r="GT3565" s="329"/>
      <c r="GU3565" s="329" t="s">
        <v>44</v>
      </c>
      <c r="GV3565" s="17">
        <v>2880</v>
      </c>
      <c r="GW3565" s="17">
        <v>0</v>
      </c>
      <c r="GX3565" s="17">
        <v>0</v>
      </c>
      <c r="GY3565" s="18" t="s">
        <v>33</v>
      </c>
      <c r="GZ3565" s="330">
        <v>60</v>
      </c>
      <c r="HA3565" s="330">
        <v>110</v>
      </c>
      <c r="HB3565" s="330">
        <v>2.2727272727272729</v>
      </c>
      <c r="HC3565" s="330">
        <v>0</v>
      </c>
      <c r="HD3565" s="331">
        <v>0.25</v>
      </c>
      <c r="HE3565" s="332">
        <v>720</v>
      </c>
      <c r="HF3565" s="333" t="s">
        <v>33</v>
      </c>
      <c r="HG3565" s="334" t="s">
        <v>5838</v>
      </c>
      <c r="HH3565" s="335" t="s">
        <v>67</v>
      </c>
      <c r="HI3565" s="336" t="s">
        <v>67</v>
      </c>
      <c r="HJ3565" s="336" t="s">
        <v>67</v>
      </c>
      <c r="HK3565" s="84"/>
      <c r="HL3565" s="337"/>
      <c r="HM3565" s="338"/>
      <c r="HN3565" s="12" t="s">
        <v>4537</v>
      </c>
      <c r="HO3565" s="13" t="s">
        <v>4538</v>
      </c>
      <c r="HP3565" s="13" t="s">
        <v>4539</v>
      </c>
      <c r="HQ3565" s="12" t="s">
        <v>4540</v>
      </c>
      <c r="HR3565" s="336" t="s">
        <v>35</v>
      </c>
      <c r="HS3565" s="336" t="s">
        <v>83</v>
      </c>
      <c r="HT3565" s="336" t="s">
        <v>4590</v>
      </c>
      <c r="HU3565" s="339">
        <v>2007</v>
      </c>
      <c r="HV3565" s="339">
        <v>1</v>
      </c>
      <c r="HW3565" s="339">
        <v>0</v>
      </c>
      <c r="HX3565" s="339">
        <v>0</v>
      </c>
      <c r="HY3565" s="329" t="s">
        <v>4592</v>
      </c>
      <c r="HZ3565" s="329"/>
      <c r="IA3565" s="329" t="s">
        <v>44</v>
      </c>
      <c r="IB3565" s="17">
        <v>2880</v>
      </c>
      <c r="IC3565" s="17">
        <v>0</v>
      </c>
      <c r="ID3565" s="17">
        <v>0</v>
      </c>
      <c r="IE3565" s="18" t="s">
        <v>33</v>
      </c>
      <c r="IF3565" s="330">
        <v>60</v>
      </c>
      <c r="IG3565" s="330">
        <v>110</v>
      </c>
      <c r="IH3565" s="330">
        <v>2.2727272727272729</v>
      </c>
      <c r="II3565" s="330">
        <v>0</v>
      </c>
      <c r="IJ3565" s="331">
        <v>0.25</v>
      </c>
      <c r="IK3565" s="332">
        <v>720</v>
      </c>
      <c r="IL3565" s="333" t="s">
        <v>33</v>
      </c>
      <c r="IM3565" s="334" t="s">
        <v>5838</v>
      </c>
      <c r="IN3565" s="335" t="s">
        <v>67</v>
      </c>
      <c r="IO3565" s="336" t="s">
        <v>67</v>
      </c>
      <c r="IP3565" s="336" t="s">
        <v>67</v>
      </c>
      <c r="IQ3565" s="84"/>
      <c r="IR3565" s="337"/>
      <c r="IS3565" s="338"/>
    </row>
    <row r="3566" spans="1:253" ht="16.5" customHeight="1">
      <c r="A3566" s="83" t="s">
        <v>3589</v>
      </c>
      <c r="B3566" s="13"/>
      <c r="C3566" s="189"/>
      <c r="D3566" s="83"/>
      <c r="E3566" s="14" t="s">
        <v>3690</v>
      </c>
      <c r="F3566" s="14" t="s">
        <v>125</v>
      </c>
      <c r="G3566" s="14" t="s">
        <v>3693</v>
      </c>
      <c r="H3566" s="15">
        <v>2013</v>
      </c>
      <c r="I3566" s="15">
        <v>7</v>
      </c>
      <c r="J3566" s="15">
        <v>0</v>
      </c>
      <c r="K3566" s="15">
        <v>0</v>
      </c>
      <c r="L3566" s="16" t="s">
        <v>3692</v>
      </c>
      <c r="M3566" s="134" t="s">
        <v>3692</v>
      </c>
      <c r="N3566" s="16" t="s">
        <v>39</v>
      </c>
      <c r="O3566" s="17">
        <v>2628</v>
      </c>
      <c r="P3566" s="17">
        <f t="shared" si="27"/>
        <v>6132</v>
      </c>
      <c r="Q3566" s="17">
        <v>5</v>
      </c>
      <c r="R3566" s="133" t="s">
        <v>33</v>
      </c>
      <c r="S3566" s="19" t="s">
        <v>89</v>
      </c>
      <c r="T3566" s="19">
        <v>110</v>
      </c>
      <c r="U3566" s="19">
        <v>0.59090909090909094</v>
      </c>
      <c r="V3566" s="19">
        <v>0</v>
      </c>
      <c r="W3566" s="20">
        <v>6.5000000000000002E-2</v>
      </c>
      <c r="X3566" s="21">
        <v>190.749</v>
      </c>
      <c r="Y3566" s="22" t="s">
        <v>33</v>
      </c>
      <c r="Z3566" s="86" t="s">
        <v>62</v>
      </c>
      <c r="AA3566" s="24"/>
      <c r="AB3566" s="14"/>
      <c r="AC3566" s="14"/>
      <c r="AD3566" s="25"/>
      <c r="AE3566" s="26"/>
      <c r="AF3566" s="27"/>
      <c r="AG3566" s="31"/>
      <c r="AH3566" s="32"/>
      <c r="AI3566" s="32"/>
      <c r="AJ3566" s="32"/>
      <c r="AK3566" s="32"/>
      <c r="AL3566" s="32"/>
      <c r="AM3566" s="32"/>
      <c r="AN3566" s="32"/>
      <c r="AO3566" s="32"/>
      <c r="AP3566" s="329"/>
      <c r="AQ3566" s="329" t="s">
        <v>44</v>
      </c>
      <c r="AR3566" s="17">
        <v>2880</v>
      </c>
      <c r="AS3566" s="17">
        <v>0</v>
      </c>
      <c r="AT3566" s="17">
        <v>0</v>
      </c>
      <c r="AU3566" s="18" t="s">
        <v>33</v>
      </c>
      <c r="AV3566" s="330">
        <v>60</v>
      </c>
      <c r="AW3566" s="330">
        <v>110</v>
      </c>
      <c r="AX3566" s="330">
        <v>2.2727272727272729</v>
      </c>
      <c r="AY3566" s="330">
        <v>0</v>
      </c>
      <c r="AZ3566" s="331">
        <v>0.25</v>
      </c>
      <c r="BA3566" s="332">
        <v>720</v>
      </c>
      <c r="BB3566" s="333" t="s">
        <v>33</v>
      </c>
      <c r="BC3566" s="334" t="s">
        <v>5838</v>
      </c>
      <c r="BD3566" s="335" t="s">
        <v>67</v>
      </c>
      <c r="BE3566" s="336" t="s">
        <v>67</v>
      </c>
      <c r="BF3566" s="336" t="s">
        <v>67</v>
      </c>
      <c r="BG3566" s="84"/>
      <c r="BH3566" s="337"/>
      <c r="BI3566" s="338"/>
      <c r="BJ3566" s="12" t="s">
        <v>4537</v>
      </c>
      <c r="BK3566" s="13" t="s">
        <v>4538</v>
      </c>
      <c r="BL3566" s="13" t="s">
        <v>4539</v>
      </c>
      <c r="BM3566" s="12" t="s">
        <v>4540</v>
      </c>
      <c r="BN3566" s="336" t="s">
        <v>35</v>
      </c>
      <c r="BO3566" s="336" t="s">
        <v>83</v>
      </c>
      <c r="BP3566" s="336" t="s">
        <v>4590</v>
      </c>
      <c r="BQ3566" s="339">
        <v>2007</v>
      </c>
      <c r="BR3566" s="339">
        <v>1</v>
      </c>
      <c r="BS3566" s="339">
        <v>0</v>
      </c>
      <c r="BT3566" s="339">
        <v>0</v>
      </c>
      <c r="BU3566" s="329" t="s">
        <v>4592</v>
      </c>
      <c r="BV3566" s="329"/>
      <c r="BW3566" s="329" t="s">
        <v>44</v>
      </c>
      <c r="BX3566" s="17">
        <v>2880</v>
      </c>
      <c r="BY3566" s="17">
        <v>0</v>
      </c>
      <c r="BZ3566" s="17">
        <v>0</v>
      </c>
      <c r="CA3566" s="18" t="s">
        <v>33</v>
      </c>
      <c r="CB3566" s="330">
        <v>60</v>
      </c>
      <c r="CC3566" s="330">
        <v>110</v>
      </c>
      <c r="CD3566" s="330">
        <v>2.2727272727272729</v>
      </c>
      <c r="CE3566" s="330">
        <v>0</v>
      </c>
      <c r="CF3566" s="331">
        <v>0.25</v>
      </c>
      <c r="CG3566" s="332">
        <v>720</v>
      </c>
      <c r="CH3566" s="333" t="s">
        <v>33</v>
      </c>
      <c r="CI3566" s="334" t="s">
        <v>5838</v>
      </c>
      <c r="CJ3566" s="335" t="s">
        <v>67</v>
      </c>
      <c r="CK3566" s="336" t="s">
        <v>67</v>
      </c>
      <c r="CL3566" s="336" t="s">
        <v>67</v>
      </c>
      <c r="CM3566" s="84"/>
      <c r="CN3566" s="337"/>
      <c r="CO3566" s="338"/>
      <c r="CP3566" s="12" t="s">
        <v>4537</v>
      </c>
      <c r="CQ3566" s="13" t="s">
        <v>4538</v>
      </c>
      <c r="CR3566" s="13" t="s">
        <v>4539</v>
      </c>
      <c r="CS3566" s="12" t="s">
        <v>4540</v>
      </c>
      <c r="CT3566" s="336" t="s">
        <v>35</v>
      </c>
      <c r="CU3566" s="336" t="s">
        <v>83</v>
      </c>
      <c r="CV3566" s="336" t="s">
        <v>4590</v>
      </c>
      <c r="CW3566" s="339">
        <v>2007</v>
      </c>
      <c r="CX3566" s="339">
        <v>1</v>
      </c>
      <c r="CY3566" s="339">
        <v>0</v>
      </c>
      <c r="CZ3566" s="339">
        <v>0</v>
      </c>
      <c r="DA3566" s="329" t="s">
        <v>4592</v>
      </c>
      <c r="DB3566" s="329"/>
      <c r="DC3566" s="329" t="s">
        <v>44</v>
      </c>
      <c r="DD3566" s="17">
        <v>2880</v>
      </c>
      <c r="DE3566" s="17">
        <v>0</v>
      </c>
      <c r="DF3566" s="17">
        <v>0</v>
      </c>
      <c r="DG3566" s="18" t="s">
        <v>33</v>
      </c>
      <c r="DH3566" s="330">
        <v>60</v>
      </c>
      <c r="DI3566" s="330">
        <v>110</v>
      </c>
      <c r="DJ3566" s="330">
        <v>2.2727272727272729</v>
      </c>
      <c r="DK3566" s="330">
        <v>0</v>
      </c>
      <c r="DL3566" s="331">
        <v>0.25</v>
      </c>
      <c r="DM3566" s="332">
        <v>720</v>
      </c>
      <c r="DN3566" s="333" t="s">
        <v>33</v>
      </c>
      <c r="DO3566" s="334" t="s">
        <v>5838</v>
      </c>
      <c r="DP3566" s="335" t="s">
        <v>67</v>
      </c>
      <c r="DQ3566" s="336" t="s">
        <v>67</v>
      </c>
      <c r="DR3566" s="336" t="s">
        <v>67</v>
      </c>
      <c r="DS3566" s="84"/>
      <c r="DT3566" s="337"/>
      <c r="DU3566" s="338"/>
      <c r="DV3566" s="12" t="s">
        <v>4537</v>
      </c>
      <c r="DW3566" s="13" t="s">
        <v>4538</v>
      </c>
      <c r="DX3566" s="13" t="s">
        <v>4539</v>
      </c>
      <c r="DY3566" s="12" t="s">
        <v>4540</v>
      </c>
      <c r="DZ3566" s="336" t="s">
        <v>35</v>
      </c>
      <c r="EA3566" s="336" t="s">
        <v>83</v>
      </c>
      <c r="EB3566" s="336" t="s">
        <v>4590</v>
      </c>
      <c r="EC3566" s="339">
        <v>2007</v>
      </c>
      <c r="ED3566" s="339">
        <v>1</v>
      </c>
      <c r="EE3566" s="339">
        <v>0</v>
      </c>
      <c r="EF3566" s="339">
        <v>0</v>
      </c>
      <c r="EG3566" s="329" t="s">
        <v>4592</v>
      </c>
      <c r="EH3566" s="329"/>
      <c r="EI3566" s="329" t="s">
        <v>44</v>
      </c>
      <c r="EJ3566" s="17">
        <v>2880</v>
      </c>
      <c r="EK3566" s="17">
        <v>0</v>
      </c>
      <c r="EL3566" s="17">
        <v>0</v>
      </c>
      <c r="EM3566" s="18" t="s">
        <v>33</v>
      </c>
      <c r="EN3566" s="330">
        <v>60</v>
      </c>
      <c r="EO3566" s="330">
        <v>110</v>
      </c>
      <c r="EP3566" s="330">
        <v>2.2727272727272729</v>
      </c>
      <c r="EQ3566" s="330">
        <v>0</v>
      </c>
      <c r="ER3566" s="331">
        <v>0.25</v>
      </c>
      <c r="ES3566" s="332">
        <v>720</v>
      </c>
      <c r="ET3566" s="333" t="s">
        <v>33</v>
      </c>
      <c r="EU3566" s="334" t="s">
        <v>5838</v>
      </c>
      <c r="EV3566" s="335" t="s">
        <v>67</v>
      </c>
      <c r="EW3566" s="336" t="s">
        <v>67</v>
      </c>
      <c r="EX3566" s="336" t="s">
        <v>67</v>
      </c>
      <c r="EY3566" s="84"/>
      <c r="EZ3566" s="337"/>
      <c r="FA3566" s="338"/>
      <c r="FB3566" s="12" t="s">
        <v>4537</v>
      </c>
      <c r="FC3566" s="13" t="s">
        <v>4538</v>
      </c>
      <c r="FD3566" s="13" t="s">
        <v>4539</v>
      </c>
      <c r="FE3566" s="12" t="s">
        <v>4540</v>
      </c>
      <c r="FF3566" s="336" t="s">
        <v>35</v>
      </c>
      <c r="FG3566" s="336" t="s">
        <v>83</v>
      </c>
      <c r="FH3566" s="336" t="s">
        <v>4590</v>
      </c>
      <c r="FI3566" s="339">
        <v>2007</v>
      </c>
      <c r="FJ3566" s="339">
        <v>1</v>
      </c>
      <c r="FK3566" s="339">
        <v>0</v>
      </c>
      <c r="FL3566" s="339">
        <v>0</v>
      </c>
      <c r="FM3566" s="329" t="s">
        <v>4592</v>
      </c>
      <c r="FN3566" s="329"/>
      <c r="FO3566" s="329" t="s">
        <v>44</v>
      </c>
      <c r="FP3566" s="17">
        <v>2880</v>
      </c>
      <c r="FQ3566" s="17">
        <v>0</v>
      </c>
      <c r="FR3566" s="17">
        <v>0</v>
      </c>
      <c r="FS3566" s="18" t="s">
        <v>33</v>
      </c>
      <c r="FT3566" s="330">
        <v>60</v>
      </c>
      <c r="FU3566" s="330">
        <v>110</v>
      </c>
      <c r="FV3566" s="330">
        <v>2.2727272727272729</v>
      </c>
      <c r="FW3566" s="330">
        <v>0</v>
      </c>
      <c r="FX3566" s="331">
        <v>0.25</v>
      </c>
      <c r="FY3566" s="332">
        <v>720</v>
      </c>
      <c r="FZ3566" s="333" t="s">
        <v>33</v>
      </c>
      <c r="GA3566" s="334" t="s">
        <v>5838</v>
      </c>
      <c r="GB3566" s="335" t="s">
        <v>67</v>
      </c>
      <c r="GC3566" s="336" t="s">
        <v>67</v>
      </c>
      <c r="GD3566" s="336" t="s">
        <v>67</v>
      </c>
      <c r="GE3566" s="84"/>
      <c r="GF3566" s="337"/>
      <c r="GG3566" s="338"/>
      <c r="GH3566" s="12" t="s">
        <v>4537</v>
      </c>
      <c r="GI3566" s="13" t="s">
        <v>4538</v>
      </c>
      <c r="GJ3566" s="13" t="s">
        <v>4539</v>
      </c>
      <c r="GK3566" s="12" t="s">
        <v>4540</v>
      </c>
      <c r="GL3566" s="336" t="s">
        <v>35</v>
      </c>
      <c r="GM3566" s="336" t="s">
        <v>83</v>
      </c>
      <c r="GN3566" s="336" t="s">
        <v>4590</v>
      </c>
      <c r="GO3566" s="339">
        <v>2007</v>
      </c>
      <c r="GP3566" s="339">
        <v>1</v>
      </c>
      <c r="GQ3566" s="339">
        <v>0</v>
      </c>
      <c r="GR3566" s="339">
        <v>0</v>
      </c>
      <c r="GS3566" s="329" t="s">
        <v>4592</v>
      </c>
      <c r="GT3566" s="329"/>
      <c r="GU3566" s="329" t="s">
        <v>44</v>
      </c>
      <c r="GV3566" s="17">
        <v>2880</v>
      </c>
      <c r="GW3566" s="17">
        <v>0</v>
      </c>
      <c r="GX3566" s="17">
        <v>0</v>
      </c>
      <c r="GY3566" s="18" t="s">
        <v>33</v>
      </c>
      <c r="GZ3566" s="330">
        <v>60</v>
      </c>
      <c r="HA3566" s="330">
        <v>110</v>
      </c>
      <c r="HB3566" s="330">
        <v>2.2727272727272729</v>
      </c>
      <c r="HC3566" s="330">
        <v>0</v>
      </c>
      <c r="HD3566" s="331">
        <v>0.25</v>
      </c>
      <c r="HE3566" s="332">
        <v>720</v>
      </c>
      <c r="HF3566" s="333" t="s">
        <v>33</v>
      </c>
      <c r="HG3566" s="334" t="s">
        <v>5838</v>
      </c>
      <c r="HH3566" s="335" t="s">
        <v>67</v>
      </c>
      <c r="HI3566" s="336" t="s">
        <v>67</v>
      </c>
      <c r="HJ3566" s="336" t="s">
        <v>67</v>
      </c>
      <c r="HK3566" s="84"/>
      <c r="HL3566" s="337"/>
      <c r="HM3566" s="338"/>
      <c r="HN3566" s="12" t="s">
        <v>4537</v>
      </c>
      <c r="HO3566" s="13" t="s">
        <v>4538</v>
      </c>
      <c r="HP3566" s="13" t="s">
        <v>4539</v>
      </c>
      <c r="HQ3566" s="12" t="s">
        <v>4540</v>
      </c>
      <c r="HR3566" s="336" t="s">
        <v>35</v>
      </c>
      <c r="HS3566" s="336" t="s">
        <v>83</v>
      </c>
      <c r="HT3566" s="336" t="s">
        <v>4590</v>
      </c>
      <c r="HU3566" s="339">
        <v>2007</v>
      </c>
      <c r="HV3566" s="339">
        <v>1</v>
      </c>
      <c r="HW3566" s="339">
        <v>0</v>
      </c>
      <c r="HX3566" s="339">
        <v>0</v>
      </c>
      <c r="HY3566" s="329" t="s">
        <v>4592</v>
      </c>
      <c r="HZ3566" s="329"/>
      <c r="IA3566" s="329" t="s">
        <v>44</v>
      </c>
      <c r="IB3566" s="17">
        <v>2880</v>
      </c>
      <c r="IC3566" s="17">
        <v>0</v>
      </c>
      <c r="ID3566" s="17">
        <v>0</v>
      </c>
      <c r="IE3566" s="18" t="s">
        <v>33</v>
      </c>
      <c r="IF3566" s="330">
        <v>60</v>
      </c>
      <c r="IG3566" s="330">
        <v>110</v>
      </c>
      <c r="IH3566" s="330">
        <v>2.2727272727272729</v>
      </c>
      <c r="II3566" s="330">
        <v>0</v>
      </c>
      <c r="IJ3566" s="331">
        <v>0.25</v>
      </c>
      <c r="IK3566" s="332">
        <v>720</v>
      </c>
      <c r="IL3566" s="333" t="s">
        <v>33</v>
      </c>
      <c r="IM3566" s="334" t="s">
        <v>5838</v>
      </c>
      <c r="IN3566" s="335" t="s">
        <v>67</v>
      </c>
      <c r="IO3566" s="336" t="s">
        <v>67</v>
      </c>
      <c r="IP3566" s="336" t="s">
        <v>67</v>
      </c>
      <c r="IQ3566" s="84"/>
      <c r="IR3566" s="337"/>
      <c r="IS3566" s="338"/>
    </row>
    <row r="3567" spans="1:253" ht="16.5" customHeight="1">
      <c r="A3567" s="83" t="s">
        <v>3589</v>
      </c>
      <c r="B3567" s="13"/>
      <c r="C3567" s="189"/>
      <c r="D3567" s="83"/>
      <c r="E3567" s="14" t="s">
        <v>3690</v>
      </c>
      <c r="F3567" s="14" t="s">
        <v>1041</v>
      </c>
      <c r="G3567" s="14" t="s">
        <v>3691</v>
      </c>
      <c r="H3567" s="15">
        <v>2008</v>
      </c>
      <c r="I3567" s="15">
        <v>5</v>
      </c>
      <c r="J3567" s="15">
        <v>0</v>
      </c>
      <c r="K3567" s="15">
        <v>0</v>
      </c>
      <c r="L3567" s="16" t="s">
        <v>3692</v>
      </c>
      <c r="M3567" s="134" t="s">
        <v>3692</v>
      </c>
      <c r="N3567" s="16" t="s">
        <v>41</v>
      </c>
      <c r="O3567" s="17">
        <v>2628</v>
      </c>
      <c r="P3567" s="17">
        <f t="shared" si="27"/>
        <v>6132</v>
      </c>
      <c r="Q3567" s="17">
        <v>5</v>
      </c>
      <c r="R3567" s="133" t="s">
        <v>33</v>
      </c>
      <c r="S3567" s="19" t="s">
        <v>89</v>
      </c>
      <c r="T3567" s="19">
        <v>110</v>
      </c>
      <c r="U3567" s="19">
        <v>0.59090909090909094</v>
      </c>
      <c r="V3567" s="19">
        <v>0</v>
      </c>
      <c r="W3567" s="20">
        <v>6.5000000000000002E-2</v>
      </c>
      <c r="X3567" s="21">
        <v>190.749</v>
      </c>
      <c r="Y3567" s="22" t="s">
        <v>33</v>
      </c>
      <c r="Z3567" s="86" t="s">
        <v>62</v>
      </c>
      <c r="AA3567" s="24"/>
      <c r="AB3567" s="14"/>
      <c r="AC3567" s="14"/>
      <c r="AD3567" s="25"/>
      <c r="AE3567" s="26"/>
      <c r="AF3567" s="27"/>
      <c r="AG3567" s="31"/>
      <c r="AH3567" s="32"/>
      <c r="AI3567" s="32"/>
      <c r="AJ3567" s="32"/>
      <c r="AK3567" s="32"/>
      <c r="AL3567" s="32"/>
      <c r="AM3567" s="32"/>
      <c r="AN3567" s="32"/>
      <c r="AO3567" s="32"/>
      <c r="AP3567" s="329"/>
      <c r="AQ3567" s="329" t="s">
        <v>44</v>
      </c>
      <c r="AR3567" s="17">
        <v>2880</v>
      </c>
      <c r="AS3567" s="17">
        <v>0</v>
      </c>
      <c r="AT3567" s="17">
        <v>0</v>
      </c>
      <c r="AU3567" s="18" t="s">
        <v>33</v>
      </c>
      <c r="AV3567" s="330">
        <v>60</v>
      </c>
      <c r="AW3567" s="330">
        <v>110</v>
      </c>
      <c r="AX3567" s="330">
        <v>2.2727272727272729</v>
      </c>
      <c r="AY3567" s="330">
        <v>0</v>
      </c>
      <c r="AZ3567" s="331">
        <v>0.25</v>
      </c>
      <c r="BA3567" s="332">
        <v>720</v>
      </c>
      <c r="BB3567" s="333" t="s">
        <v>33</v>
      </c>
      <c r="BC3567" s="334" t="s">
        <v>5838</v>
      </c>
      <c r="BD3567" s="335" t="s">
        <v>67</v>
      </c>
      <c r="BE3567" s="336" t="s">
        <v>67</v>
      </c>
      <c r="BF3567" s="336" t="s">
        <v>67</v>
      </c>
      <c r="BG3567" s="84"/>
      <c r="BH3567" s="337"/>
      <c r="BI3567" s="338"/>
      <c r="BJ3567" s="12" t="s">
        <v>4537</v>
      </c>
      <c r="BK3567" s="13" t="s">
        <v>4538</v>
      </c>
      <c r="BL3567" s="13" t="s">
        <v>4539</v>
      </c>
      <c r="BM3567" s="12" t="s">
        <v>4540</v>
      </c>
      <c r="BN3567" s="336" t="s">
        <v>35</v>
      </c>
      <c r="BO3567" s="336" t="s">
        <v>502</v>
      </c>
      <c r="BP3567" s="336" t="s">
        <v>67</v>
      </c>
      <c r="BQ3567" s="339">
        <v>2002</v>
      </c>
      <c r="BR3567" s="339">
        <v>1</v>
      </c>
      <c r="BS3567" s="339">
        <v>0</v>
      </c>
      <c r="BT3567" s="339">
        <v>0</v>
      </c>
      <c r="BU3567" s="329" t="s">
        <v>4593</v>
      </c>
      <c r="BV3567" s="329"/>
      <c r="BW3567" s="329" t="s">
        <v>44</v>
      </c>
      <c r="BX3567" s="17">
        <v>2880</v>
      </c>
      <c r="BY3567" s="17">
        <v>0</v>
      </c>
      <c r="BZ3567" s="17">
        <v>0</v>
      </c>
      <c r="CA3567" s="18" t="s">
        <v>33</v>
      </c>
      <c r="CB3567" s="330">
        <v>60</v>
      </c>
      <c r="CC3567" s="330">
        <v>110</v>
      </c>
      <c r="CD3567" s="330">
        <v>2.2727272727272729</v>
      </c>
      <c r="CE3567" s="330">
        <v>0</v>
      </c>
      <c r="CF3567" s="331">
        <v>0.25</v>
      </c>
      <c r="CG3567" s="332">
        <v>720</v>
      </c>
      <c r="CH3567" s="333" t="s">
        <v>33</v>
      </c>
      <c r="CI3567" s="334" t="s">
        <v>5838</v>
      </c>
      <c r="CJ3567" s="335" t="s">
        <v>67</v>
      </c>
      <c r="CK3567" s="336" t="s">
        <v>67</v>
      </c>
      <c r="CL3567" s="336" t="s">
        <v>67</v>
      </c>
      <c r="CM3567" s="84"/>
      <c r="CN3567" s="337"/>
      <c r="CO3567" s="338"/>
      <c r="CP3567" s="12" t="s">
        <v>4537</v>
      </c>
      <c r="CQ3567" s="13" t="s">
        <v>4538</v>
      </c>
      <c r="CR3567" s="13" t="s">
        <v>4539</v>
      </c>
      <c r="CS3567" s="12" t="s">
        <v>4540</v>
      </c>
      <c r="CT3567" s="336" t="s">
        <v>35</v>
      </c>
      <c r="CU3567" s="336" t="s">
        <v>502</v>
      </c>
      <c r="CV3567" s="336" t="s">
        <v>67</v>
      </c>
      <c r="CW3567" s="339">
        <v>2002</v>
      </c>
      <c r="CX3567" s="339">
        <v>1</v>
      </c>
      <c r="CY3567" s="339">
        <v>0</v>
      </c>
      <c r="CZ3567" s="339">
        <v>0</v>
      </c>
      <c r="DA3567" s="329" t="s">
        <v>4593</v>
      </c>
      <c r="DB3567" s="329"/>
      <c r="DC3567" s="329" t="s">
        <v>44</v>
      </c>
      <c r="DD3567" s="17">
        <v>2880</v>
      </c>
      <c r="DE3567" s="17">
        <v>0</v>
      </c>
      <c r="DF3567" s="17">
        <v>0</v>
      </c>
      <c r="DG3567" s="18" t="s">
        <v>33</v>
      </c>
      <c r="DH3567" s="330">
        <v>60</v>
      </c>
      <c r="DI3567" s="330">
        <v>110</v>
      </c>
      <c r="DJ3567" s="330">
        <v>2.2727272727272729</v>
      </c>
      <c r="DK3567" s="330">
        <v>0</v>
      </c>
      <c r="DL3567" s="331">
        <v>0.25</v>
      </c>
      <c r="DM3567" s="332">
        <v>720</v>
      </c>
      <c r="DN3567" s="333" t="s">
        <v>33</v>
      </c>
      <c r="DO3567" s="334" t="s">
        <v>5838</v>
      </c>
      <c r="DP3567" s="335" t="s">
        <v>67</v>
      </c>
      <c r="DQ3567" s="336" t="s">
        <v>67</v>
      </c>
      <c r="DR3567" s="336" t="s">
        <v>67</v>
      </c>
      <c r="DS3567" s="84"/>
      <c r="DT3567" s="337"/>
      <c r="DU3567" s="338"/>
      <c r="DV3567" s="12" t="s">
        <v>4537</v>
      </c>
      <c r="DW3567" s="13" t="s">
        <v>4538</v>
      </c>
      <c r="DX3567" s="13" t="s">
        <v>4539</v>
      </c>
      <c r="DY3567" s="12" t="s">
        <v>4540</v>
      </c>
      <c r="DZ3567" s="336" t="s">
        <v>35</v>
      </c>
      <c r="EA3567" s="336" t="s">
        <v>502</v>
      </c>
      <c r="EB3567" s="336" t="s">
        <v>67</v>
      </c>
      <c r="EC3567" s="339">
        <v>2002</v>
      </c>
      <c r="ED3567" s="339">
        <v>1</v>
      </c>
      <c r="EE3567" s="339">
        <v>0</v>
      </c>
      <c r="EF3567" s="339">
        <v>0</v>
      </c>
      <c r="EG3567" s="329" t="s">
        <v>4593</v>
      </c>
      <c r="EH3567" s="329"/>
      <c r="EI3567" s="329" t="s">
        <v>44</v>
      </c>
      <c r="EJ3567" s="17">
        <v>2880</v>
      </c>
      <c r="EK3567" s="17">
        <v>0</v>
      </c>
      <c r="EL3567" s="17">
        <v>0</v>
      </c>
      <c r="EM3567" s="18" t="s">
        <v>33</v>
      </c>
      <c r="EN3567" s="330">
        <v>60</v>
      </c>
      <c r="EO3567" s="330">
        <v>110</v>
      </c>
      <c r="EP3567" s="330">
        <v>2.2727272727272729</v>
      </c>
      <c r="EQ3567" s="330">
        <v>0</v>
      </c>
      <c r="ER3567" s="331">
        <v>0.25</v>
      </c>
      <c r="ES3567" s="332">
        <v>720</v>
      </c>
      <c r="ET3567" s="333" t="s">
        <v>33</v>
      </c>
      <c r="EU3567" s="334" t="s">
        <v>5838</v>
      </c>
      <c r="EV3567" s="335" t="s">
        <v>67</v>
      </c>
      <c r="EW3567" s="336" t="s">
        <v>67</v>
      </c>
      <c r="EX3567" s="336" t="s">
        <v>67</v>
      </c>
      <c r="EY3567" s="84"/>
      <c r="EZ3567" s="337"/>
      <c r="FA3567" s="338"/>
      <c r="FB3567" s="12" t="s">
        <v>4537</v>
      </c>
      <c r="FC3567" s="13" t="s">
        <v>4538</v>
      </c>
      <c r="FD3567" s="13" t="s">
        <v>4539</v>
      </c>
      <c r="FE3567" s="12" t="s">
        <v>4540</v>
      </c>
      <c r="FF3567" s="336" t="s">
        <v>35</v>
      </c>
      <c r="FG3567" s="336" t="s">
        <v>502</v>
      </c>
      <c r="FH3567" s="336" t="s">
        <v>67</v>
      </c>
      <c r="FI3567" s="339">
        <v>2002</v>
      </c>
      <c r="FJ3567" s="339">
        <v>1</v>
      </c>
      <c r="FK3567" s="339">
        <v>0</v>
      </c>
      <c r="FL3567" s="339">
        <v>0</v>
      </c>
      <c r="FM3567" s="329" t="s">
        <v>4593</v>
      </c>
      <c r="FN3567" s="329"/>
      <c r="FO3567" s="329" t="s">
        <v>44</v>
      </c>
      <c r="FP3567" s="17">
        <v>2880</v>
      </c>
      <c r="FQ3567" s="17">
        <v>0</v>
      </c>
      <c r="FR3567" s="17">
        <v>0</v>
      </c>
      <c r="FS3567" s="18" t="s">
        <v>33</v>
      </c>
      <c r="FT3567" s="330">
        <v>60</v>
      </c>
      <c r="FU3567" s="330">
        <v>110</v>
      </c>
      <c r="FV3567" s="330">
        <v>2.2727272727272729</v>
      </c>
      <c r="FW3567" s="330">
        <v>0</v>
      </c>
      <c r="FX3567" s="331">
        <v>0.25</v>
      </c>
      <c r="FY3567" s="332">
        <v>720</v>
      </c>
      <c r="FZ3567" s="333" t="s">
        <v>33</v>
      </c>
      <c r="GA3567" s="334" t="s">
        <v>5838</v>
      </c>
      <c r="GB3567" s="335" t="s">
        <v>67</v>
      </c>
      <c r="GC3567" s="336" t="s">
        <v>67</v>
      </c>
      <c r="GD3567" s="336" t="s">
        <v>67</v>
      </c>
      <c r="GE3567" s="84"/>
      <c r="GF3567" s="337"/>
      <c r="GG3567" s="338"/>
      <c r="GH3567" s="12" t="s">
        <v>4537</v>
      </c>
      <c r="GI3567" s="13" t="s">
        <v>4538</v>
      </c>
      <c r="GJ3567" s="13" t="s">
        <v>4539</v>
      </c>
      <c r="GK3567" s="12" t="s">
        <v>4540</v>
      </c>
      <c r="GL3567" s="336" t="s">
        <v>35</v>
      </c>
      <c r="GM3567" s="336" t="s">
        <v>502</v>
      </c>
      <c r="GN3567" s="336" t="s">
        <v>67</v>
      </c>
      <c r="GO3567" s="339">
        <v>2002</v>
      </c>
      <c r="GP3567" s="339">
        <v>1</v>
      </c>
      <c r="GQ3567" s="339">
        <v>0</v>
      </c>
      <c r="GR3567" s="339">
        <v>0</v>
      </c>
      <c r="GS3567" s="329" t="s">
        <v>4593</v>
      </c>
      <c r="GT3567" s="329"/>
      <c r="GU3567" s="329" t="s">
        <v>44</v>
      </c>
      <c r="GV3567" s="17">
        <v>2880</v>
      </c>
      <c r="GW3567" s="17">
        <v>0</v>
      </c>
      <c r="GX3567" s="17">
        <v>0</v>
      </c>
      <c r="GY3567" s="18" t="s">
        <v>33</v>
      </c>
      <c r="GZ3567" s="330">
        <v>60</v>
      </c>
      <c r="HA3567" s="330">
        <v>110</v>
      </c>
      <c r="HB3567" s="330">
        <v>2.2727272727272729</v>
      </c>
      <c r="HC3567" s="330">
        <v>0</v>
      </c>
      <c r="HD3567" s="331">
        <v>0.25</v>
      </c>
      <c r="HE3567" s="332">
        <v>720</v>
      </c>
      <c r="HF3567" s="333" t="s">
        <v>33</v>
      </c>
      <c r="HG3567" s="334" t="s">
        <v>5838</v>
      </c>
      <c r="HH3567" s="335" t="s">
        <v>67</v>
      </c>
      <c r="HI3567" s="336" t="s">
        <v>67</v>
      </c>
      <c r="HJ3567" s="336" t="s">
        <v>67</v>
      </c>
      <c r="HK3567" s="84"/>
      <c r="HL3567" s="337"/>
      <c r="HM3567" s="338"/>
      <c r="HN3567" s="12" t="s">
        <v>4537</v>
      </c>
      <c r="HO3567" s="13" t="s">
        <v>4538</v>
      </c>
      <c r="HP3567" s="13" t="s">
        <v>4539</v>
      </c>
      <c r="HQ3567" s="12" t="s">
        <v>4540</v>
      </c>
      <c r="HR3567" s="336" t="s">
        <v>35</v>
      </c>
      <c r="HS3567" s="336" t="s">
        <v>502</v>
      </c>
      <c r="HT3567" s="336" t="s">
        <v>67</v>
      </c>
      <c r="HU3567" s="339">
        <v>2002</v>
      </c>
      <c r="HV3567" s="339">
        <v>1</v>
      </c>
      <c r="HW3567" s="339">
        <v>0</v>
      </c>
      <c r="HX3567" s="339">
        <v>0</v>
      </c>
      <c r="HY3567" s="329" t="s">
        <v>4593</v>
      </c>
      <c r="HZ3567" s="329"/>
      <c r="IA3567" s="329" t="s">
        <v>44</v>
      </c>
      <c r="IB3567" s="17">
        <v>2880</v>
      </c>
      <c r="IC3567" s="17">
        <v>0</v>
      </c>
      <c r="ID3567" s="17">
        <v>0</v>
      </c>
      <c r="IE3567" s="18" t="s">
        <v>33</v>
      </c>
      <c r="IF3567" s="330">
        <v>60</v>
      </c>
      <c r="IG3567" s="330">
        <v>110</v>
      </c>
      <c r="IH3567" s="330">
        <v>2.2727272727272729</v>
      </c>
      <c r="II3567" s="330">
        <v>0</v>
      </c>
      <c r="IJ3567" s="331">
        <v>0.25</v>
      </c>
      <c r="IK3567" s="332">
        <v>720</v>
      </c>
      <c r="IL3567" s="333" t="s">
        <v>33</v>
      </c>
      <c r="IM3567" s="334" t="s">
        <v>5838</v>
      </c>
      <c r="IN3567" s="335" t="s">
        <v>67</v>
      </c>
      <c r="IO3567" s="336" t="s">
        <v>67</v>
      </c>
      <c r="IP3567" s="336" t="s">
        <v>67</v>
      </c>
      <c r="IQ3567" s="84"/>
      <c r="IR3567" s="337"/>
      <c r="IS3567" s="338"/>
    </row>
    <row r="3568" spans="1:253" ht="16.5" customHeight="1">
      <c r="A3568" s="83" t="s">
        <v>3589</v>
      </c>
      <c r="B3568" s="13"/>
      <c r="C3568" s="189"/>
      <c r="D3568" s="83"/>
      <c r="E3568" s="14" t="s">
        <v>3690</v>
      </c>
      <c r="F3568" s="14" t="s">
        <v>1041</v>
      </c>
      <c r="G3568" s="14" t="s">
        <v>3697</v>
      </c>
      <c r="H3568" s="15">
        <v>2010</v>
      </c>
      <c r="I3568" s="15">
        <v>4</v>
      </c>
      <c r="J3568" s="15">
        <v>0</v>
      </c>
      <c r="K3568" s="15">
        <v>0</v>
      </c>
      <c r="L3568" s="16" t="s">
        <v>3692</v>
      </c>
      <c r="M3568" s="134" t="s">
        <v>3692</v>
      </c>
      <c r="N3568" s="16" t="s">
        <v>412</v>
      </c>
      <c r="O3568" s="17">
        <v>2628</v>
      </c>
      <c r="P3568" s="17">
        <f t="shared" si="27"/>
        <v>6132</v>
      </c>
      <c r="Q3568" s="17">
        <v>5</v>
      </c>
      <c r="R3568" s="133" t="s">
        <v>33</v>
      </c>
      <c r="S3568" s="19" t="s">
        <v>89</v>
      </c>
      <c r="T3568" s="19">
        <v>110</v>
      </c>
      <c r="U3568" s="19">
        <v>0.59090909090909094</v>
      </c>
      <c r="V3568" s="19">
        <v>0</v>
      </c>
      <c r="W3568" s="20">
        <v>6.5000000000000002E-2</v>
      </c>
      <c r="X3568" s="21">
        <v>190.749</v>
      </c>
      <c r="Y3568" s="22" t="s">
        <v>33</v>
      </c>
      <c r="Z3568" s="86" t="s">
        <v>62</v>
      </c>
      <c r="AA3568" s="24"/>
      <c r="AB3568" s="14"/>
      <c r="AC3568" s="14"/>
      <c r="AD3568" s="25"/>
      <c r="AE3568" s="26"/>
      <c r="AF3568" s="27"/>
      <c r="AG3568" s="31"/>
      <c r="AH3568" s="32"/>
      <c r="AI3568" s="32"/>
      <c r="AJ3568" s="32"/>
      <c r="AK3568" s="32"/>
      <c r="AL3568" s="32"/>
      <c r="AM3568" s="32"/>
      <c r="AN3568" s="32"/>
      <c r="AO3568" s="32"/>
      <c r="AP3568" s="329"/>
      <c r="AQ3568" s="329" t="s">
        <v>44</v>
      </c>
      <c r="AR3568" s="17">
        <v>2880</v>
      </c>
      <c r="AS3568" s="17">
        <v>0</v>
      </c>
      <c r="AT3568" s="17">
        <v>0</v>
      </c>
      <c r="AU3568" s="18" t="s">
        <v>33</v>
      </c>
      <c r="AV3568" s="330">
        <v>60</v>
      </c>
      <c r="AW3568" s="330">
        <v>110</v>
      </c>
      <c r="AX3568" s="330">
        <v>2.2727272727272729</v>
      </c>
      <c r="AY3568" s="330">
        <v>0</v>
      </c>
      <c r="AZ3568" s="331">
        <v>0.25</v>
      </c>
      <c r="BA3568" s="332">
        <v>720</v>
      </c>
      <c r="BB3568" s="333" t="s">
        <v>33</v>
      </c>
      <c r="BC3568" s="334" t="s">
        <v>5838</v>
      </c>
      <c r="BD3568" s="335" t="s">
        <v>67</v>
      </c>
      <c r="BE3568" s="336" t="s">
        <v>67</v>
      </c>
      <c r="BF3568" s="336" t="s">
        <v>67</v>
      </c>
      <c r="BG3568" s="84"/>
      <c r="BH3568" s="337"/>
      <c r="BI3568" s="338"/>
      <c r="BJ3568" s="12" t="s">
        <v>4537</v>
      </c>
      <c r="BK3568" s="13" t="s">
        <v>4538</v>
      </c>
      <c r="BL3568" s="13" t="s">
        <v>4539</v>
      </c>
      <c r="BM3568" s="12" t="s">
        <v>4540</v>
      </c>
      <c r="BN3568" s="336" t="s">
        <v>35</v>
      </c>
      <c r="BO3568" s="336" t="s">
        <v>83</v>
      </c>
      <c r="BP3568" s="336" t="s">
        <v>4590</v>
      </c>
      <c r="BQ3568" s="339">
        <v>2007</v>
      </c>
      <c r="BR3568" s="339">
        <v>1</v>
      </c>
      <c r="BS3568" s="339">
        <v>0</v>
      </c>
      <c r="BT3568" s="339">
        <v>0</v>
      </c>
      <c r="BU3568" s="329" t="s">
        <v>4591</v>
      </c>
      <c r="BV3568" s="329"/>
      <c r="BW3568" s="329" t="s">
        <v>44</v>
      </c>
      <c r="BX3568" s="17">
        <v>2880</v>
      </c>
      <c r="BY3568" s="17">
        <v>0</v>
      </c>
      <c r="BZ3568" s="17">
        <v>0</v>
      </c>
      <c r="CA3568" s="18" t="s">
        <v>33</v>
      </c>
      <c r="CB3568" s="330">
        <v>60</v>
      </c>
      <c r="CC3568" s="330">
        <v>110</v>
      </c>
      <c r="CD3568" s="330">
        <v>2.2727272727272729</v>
      </c>
      <c r="CE3568" s="330">
        <v>0</v>
      </c>
      <c r="CF3568" s="331">
        <v>0.25</v>
      </c>
      <c r="CG3568" s="332">
        <v>720</v>
      </c>
      <c r="CH3568" s="333" t="s">
        <v>33</v>
      </c>
      <c r="CI3568" s="334" t="s">
        <v>5838</v>
      </c>
      <c r="CJ3568" s="335" t="s">
        <v>67</v>
      </c>
      <c r="CK3568" s="336" t="s">
        <v>67</v>
      </c>
      <c r="CL3568" s="336" t="s">
        <v>67</v>
      </c>
      <c r="CM3568" s="84"/>
      <c r="CN3568" s="337"/>
      <c r="CO3568" s="338"/>
      <c r="CP3568" s="12" t="s">
        <v>4537</v>
      </c>
      <c r="CQ3568" s="13" t="s">
        <v>4538</v>
      </c>
      <c r="CR3568" s="13" t="s">
        <v>4539</v>
      </c>
      <c r="CS3568" s="12" t="s">
        <v>4540</v>
      </c>
      <c r="CT3568" s="336" t="s">
        <v>35</v>
      </c>
      <c r="CU3568" s="336" t="s">
        <v>83</v>
      </c>
      <c r="CV3568" s="336" t="s">
        <v>4590</v>
      </c>
      <c r="CW3568" s="339">
        <v>2007</v>
      </c>
      <c r="CX3568" s="339">
        <v>1</v>
      </c>
      <c r="CY3568" s="339">
        <v>0</v>
      </c>
      <c r="CZ3568" s="339">
        <v>0</v>
      </c>
      <c r="DA3568" s="329" t="s">
        <v>4591</v>
      </c>
      <c r="DB3568" s="329"/>
      <c r="DC3568" s="329" t="s">
        <v>44</v>
      </c>
      <c r="DD3568" s="17">
        <v>2880</v>
      </c>
      <c r="DE3568" s="17">
        <v>0</v>
      </c>
      <c r="DF3568" s="17">
        <v>0</v>
      </c>
      <c r="DG3568" s="18" t="s">
        <v>33</v>
      </c>
      <c r="DH3568" s="330">
        <v>60</v>
      </c>
      <c r="DI3568" s="330">
        <v>110</v>
      </c>
      <c r="DJ3568" s="330">
        <v>2.2727272727272729</v>
      </c>
      <c r="DK3568" s="330">
        <v>0</v>
      </c>
      <c r="DL3568" s="331">
        <v>0.25</v>
      </c>
      <c r="DM3568" s="332">
        <v>720</v>
      </c>
      <c r="DN3568" s="333" t="s">
        <v>33</v>
      </c>
      <c r="DO3568" s="334" t="s">
        <v>5838</v>
      </c>
      <c r="DP3568" s="335" t="s">
        <v>67</v>
      </c>
      <c r="DQ3568" s="336" t="s">
        <v>67</v>
      </c>
      <c r="DR3568" s="336" t="s">
        <v>67</v>
      </c>
      <c r="DS3568" s="84"/>
      <c r="DT3568" s="337"/>
      <c r="DU3568" s="338"/>
      <c r="DV3568" s="12" t="s">
        <v>4537</v>
      </c>
      <c r="DW3568" s="13" t="s">
        <v>4538</v>
      </c>
      <c r="DX3568" s="13" t="s">
        <v>4539</v>
      </c>
      <c r="DY3568" s="12" t="s">
        <v>4540</v>
      </c>
      <c r="DZ3568" s="336" t="s">
        <v>35</v>
      </c>
      <c r="EA3568" s="336" t="s">
        <v>83</v>
      </c>
      <c r="EB3568" s="336" t="s">
        <v>4590</v>
      </c>
      <c r="EC3568" s="339">
        <v>2007</v>
      </c>
      <c r="ED3568" s="339">
        <v>1</v>
      </c>
      <c r="EE3568" s="339">
        <v>0</v>
      </c>
      <c r="EF3568" s="339">
        <v>0</v>
      </c>
      <c r="EG3568" s="329" t="s">
        <v>4591</v>
      </c>
      <c r="EH3568" s="329"/>
      <c r="EI3568" s="329" t="s">
        <v>44</v>
      </c>
      <c r="EJ3568" s="17">
        <v>2880</v>
      </c>
      <c r="EK3568" s="17">
        <v>0</v>
      </c>
      <c r="EL3568" s="17">
        <v>0</v>
      </c>
      <c r="EM3568" s="18" t="s">
        <v>33</v>
      </c>
      <c r="EN3568" s="330">
        <v>60</v>
      </c>
      <c r="EO3568" s="330">
        <v>110</v>
      </c>
      <c r="EP3568" s="330">
        <v>2.2727272727272729</v>
      </c>
      <c r="EQ3568" s="330">
        <v>0</v>
      </c>
      <c r="ER3568" s="331">
        <v>0.25</v>
      </c>
      <c r="ES3568" s="332">
        <v>720</v>
      </c>
      <c r="ET3568" s="333" t="s">
        <v>33</v>
      </c>
      <c r="EU3568" s="334" t="s">
        <v>5838</v>
      </c>
      <c r="EV3568" s="335" t="s">
        <v>67</v>
      </c>
      <c r="EW3568" s="336" t="s">
        <v>67</v>
      </c>
      <c r="EX3568" s="336" t="s">
        <v>67</v>
      </c>
      <c r="EY3568" s="84"/>
      <c r="EZ3568" s="337"/>
      <c r="FA3568" s="338"/>
      <c r="FB3568" s="12" t="s">
        <v>4537</v>
      </c>
      <c r="FC3568" s="13" t="s">
        <v>4538</v>
      </c>
      <c r="FD3568" s="13" t="s">
        <v>4539</v>
      </c>
      <c r="FE3568" s="12" t="s">
        <v>4540</v>
      </c>
      <c r="FF3568" s="336" t="s">
        <v>35</v>
      </c>
      <c r="FG3568" s="336" t="s">
        <v>83</v>
      </c>
      <c r="FH3568" s="336" t="s">
        <v>4590</v>
      </c>
      <c r="FI3568" s="339">
        <v>2007</v>
      </c>
      <c r="FJ3568" s="339">
        <v>1</v>
      </c>
      <c r="FK3568" s="339">
        <v>0</v>
      </c>
      <c r="FL3568" s="339">
        <v>0</v>
      </c>
      <c r="FM3568" s="329" t="s">
        <v>4591</v>
      </c>
      <c r="FN3568" s="329"/>
      <c r="FO3568" s="329" t="s">
        <v>44</v>
      </c>
      <c r="FP3568" s="17">
        <v>2880</v>
      </c>
      <c r="FQ3568" s="17">
        <v>0</v>
      </c>
      <c r="FR3568" s="17">
        <v>0</v>
      </c>
      <c r="FS3568" s="18" t="s">
        <v>33</v>
      </c>
      <c r="FT3568" s="330">
        <v>60</v>
      </c>
      <c r="FU3568" s="330">
        <v>110</v>
      </c>
      <c r="FV3568" s="330">
        <v>2.2727272727272729</v>
      </c>
      <c r="FW3568" s="330">
        <v>0</v>
      </c>
      <c r="FX3568" s="331">
        <v>0.25</v>
      </c>
      <c r="FY3568" s="332">
        <v>720</v>
      </c>
      <c r="FZ3568" s="333" t="s">
        <v>33</v>
      </c>
      <c r="GA3568" s="334" t="s">
        <v>5838</v>
      </c>
      <c r="GB3568" s="335" t="s">
        <v>67</v>
      </c>
      <c r="GC3568" s="336" t="s">
        <v>67</v>
      </c>
      <c r="GD3568" s="336" t="s">
        <v>67</v>
      </c>
      <c r="GE3568" s="84"/>
      <c r="GF3568" s="337"/>
      <c r="GG3568" s="338"/>
      <c r="GH3568" s="12" t="s">
        <v>4537</v>
      </c>
      <c r="GI3568" s="13" t="s">
        <v>4538</v>
      </c>
      <c r="GJ3568" s="13" t="s">
        <v>4539</v>
      </c>
      <c r="GK3568" s="12" t="s">
        <v>4540</v>
      </c>
      <c r="GL3568" s="336" t="s">
        <v>35</v>
      </c>
      <c r="GM3568" s="336" t="s">
        <v>83</v>
      </c>
      <c r="GN3568" s="336" t="s">
        <v>4590</v>
      </c>
      <c r="GO3568" s="339">
        <v>2007</v>
      </c>
      <c r="GP3568" s="339">
        <v>1</v>
      </c>
      <c r="GQ3568" s="339">
        <v>0</v>
      </c>
      <c r="GR3568" s="339">
        <v>0</v>
      </c>
      <c r="GS3568" s="329" t="s">
        <v>4591</v>
      </c>
      <c r="GT3568" s="329"/>
      <c r="GU3568" s="329" t="s">
        <v>44</v>
      </c>
      <c r="GV3568" s="17">
        <v>2880</v>
      </c>
      <c r="GW3568" s="17">
        <v>0</v>
      </c>
      <c r="GX3568" s="17">
        <v>0</v>
      </c>
      <c r="GY3568" s="18" t="s">
        <v>33</v>
      </c>
      <c r="GZ3568" s="330">
        <v>60</v>
      </c>
      <c r="HA3568" s="330">
        <v>110</v>
      </c>
      <c r="HB3568" s="330">
        <v>2.2727272727272729</v>
      </c>
      <c r="HC3568" s="330">
        <v>0</v>
      </c>
      <c r="HD3568" s="331">
        <v>0.25</v>
      </c>
      <c r="HE3568" s="332">
        <v>720</v>
      </c>
      <c r="HF3568" s="333" t="s">
        <v>33</v>
      </c>
      <c r="HG3568" s="334" t="s">
        <v>5838</v>
      </c>
      <c r="HH3568" s="335" t="s">
        <v>67</v>
      </c>
      <c r="HI3568" s="336" t="s">
        <v>67</v>
      </c>
      <c r="HJ3568" s="336" t="s">
        <v>67</v>
      </c>
      <c r="HK3568" s="84"/>
      <c r="HL3568" s="337"/>
      <c r="HM3568" s="338"/>
      <c r="HN3568" s="12" t="s">
        <v>4537</v>
      </c>
      <c r="HO3568" s="13" t="s">
        <v>4538</v>
      </c>
      <c r="HP3568" s="13" t="s">
        <v>4539</v>
      </c>
      <c r="HQ3568" s="12" t="s">
        <v>4540</v>
      </c>
      <c r="HR3568" s="336" t="s">
        <v>35</v>
      </c>
      <c r="HS3568" s="336" t="s">
        <v>83</v>
      </c>
      <c r="HT3568" s="336" t="s">
        <v>4590</v>
      </c>
      <c r="HU3568" s="339">
        <v>2007</v>
      </c>
      <c r="HV3568" s="339">
        <v>1</v>
      </c>
      <c r="HW3568" s="339">
        <v>0</v>
      </c>
      <c r="HX3568" s="339">
        <v>0</v>
      </c>
      <c r="HY3568" s="329" t="s">
        <v>4591</v>
      </c>
      <c r="HZ3568" s="329"/>
      <c r="IA3568" s="329" t="s">
        <v>44</v>
      </c>
      <c r="IB3568" s="17">
        <v>2880</v>
      </c>
      <c r="IC3568" s="17">
        <v>0</v>
      </c>
      <c r="ID3568" s="17">
        <v>0</v>
      </c>
      <c r="IE3568" s="18" t="s">
        <v>33</v>
      </c>
      <c r="IF3568" s="330">
        <v>60</v>
      </c>
      <c r="IG3568" s="330">
        <v>110</v>
      </c>
      <c r="IH3568" s="330">
        <v>2.2727272727272729</v>
      </c>
      <c r="II3568" s="330">
        <v>0</v>
      </c>
      <c r="IJ3568" s="331">
        <v>0.25</v>
      </c>
      <c r="IK3568" s="332">
        <v>720</v>
      </c>
      <c r="IL3568" s="333" t="s">
        <v>33</v>
      </c>
      <c r="IM3568" s="334" t="s">
        <v>5838</v>
      </c>
      <c r="IN3568" s="335" t="s">
        <v>67</v>
      </c>
      <c r="IO3568" s="336" t="s">
        <v>67</v>
      </c>
      <c r="IP3568" s="336" t="s">
        <v>67</v>
      </c>
      <c r="IQ3568" s="84"/>
      <c r="IR3568" s="337"/>
      <c r="IS3568" s="338"/>
    </row>
    <row r="3569" spans="1:253" ht="16.5" customHeight="1">
      <c r="A3569" s="83" t="s">
        <v>3589</v>
      </c>
      <c r="B3569" s="13"/>
      <c r="C3569" s="189"/>
      <c r="D3569" s="83"/>
      <c r="E3569" s="14" t="s">
        <v>3690</v>
      </c>
      <c r="F3569" s="14" t="s">
        <v>125</v>
      </c>
      <c r="G3569" s="14" t="s">
        <v>3693</v>
      </c>
      <c r="H3569" s="15">
        <v>2012</v>
      </c>
      <c r="I3569" s="15">
        <v>4</v>
      </c>
      <c r="J3569" s="15">
        <v>0</v>
      </c>
      <c r="K3569" s="15">
        <v>0</v>
      </c>
      <c r="L3569" s="16" t="s">
        <v>3692</v>
      </c>
      <c r="M3569" s="134" t="s">
        <v>3692</v>
      </c>
      <c r="N3569" s="16" t="s">
        <v>2626</v>
      </c>
      <c r="O3569" s="17">
        <v>2628</v>
      </c>
      <c r="P3569" s="17">
        <f t="shared" si="27"/>
        <v>6132</v>
      </c>
      <c r="Q3569" s="17">
        <v>5</v>
      </c>
      <c r="R3569" s="133" t="s">
        <v>33</v>
      </c>
      <c r="S3569" s="19" t="s">
        <v>89</v>
      </c>
      <c r="T3569" s="19">
        <v>110</v>
      </c>
      <c r="U3569" s="19">
        <v>0.59090909090909094</v>
      </c>
      <c r="V3569" s="19">
        <v>0</v>
      </c>
      <c r="W3569" s="20">
        <v>6.5000000000000002E-2</v>
      </c>
      <c r="X3569" s="21">
        <v>190.749</v>
      </c>
      <c r="Y3569" s="22" t="s">
        <v>33</v>
      </c>
      <c r="Z3569" s="86" t="s">
        <v>62</v>
      </c>
      <c r="AA3569" s="24"/>
      <c r="AB3569" s="14"/>
      <c r="AC3569" s="14"/>
      <c r="AD3569" s="25"/>
      <c r="AE3569" s="26"/>
      <c r="AF3569" s="27"/>
      <c r="AG3569" s="31"/>
      <c r="AH3569" s="32"/>
      <c r="AI3569" s="32"/>
      <c r="AJ3569" s="32"/>
      <c r="AK3569" s="32"/>
      <c r="AL3569" s="32"/>
      <c r="AM3569" s="32"/>
      <c r="AN3569" s="32"/>
      <c r="AO3569" s="32"/>
      <c r="AP3569" s="329"/>
      <c r="AQ3569" s="329" t="s">
        <v>44</v>
      </c>
      <c r="AR3569" s="17">
        <v>2880</v>
      </c>
      <c r="AS3569" s="17">
        <v>0</v>
      </c>
      <c r="AT3569" s="17">
        <v>0</v>
      </c>
      <c r="AU3569" s="18" t="s">
        <v>33</v>
      </c>
      <c r="AV3569" s="330">
        <v>60</v>
      </c>
      <c r="AW3569" s="330">
        <v>110</v>
      </c>
      <c r="AX3569" s="330">
        <v>2.2727272727272729</v>
      </c>
      <c r="AY3569" s="330">
        <v>0</v>
      </c>
      <c r="AZ3569" s="331">
        <v>0.25</v>
      </c>
      <c r="BA3569" s="332">
        <v>720</v>
      </c>
      <c r="BB3569" s="333" t="s">
        <v>33</v>
      </c>
      <c r="BC3569" s="334" t="s">
        <v>5838</v>
      </c>
      <c r="BD3569" s="335" t="s">
        <v>67</v>
      </c>
      <c r="BE3569" s="336" t="s">
        <v>67</v>
      </c>
      <c r="BF3569" s="336" t="s">
        <v>67</v>
      </c>
      <c r="BG3569" s="84"/>
      <c r="BH3569" s="337"/>
      <c r="BI3569" s="338"/>
      <c r="BJ3569" s="12" t="s">
        <v>4537</v>
      </c>
      <c r="BK3569" s="13" t="s">
        <v>4538</v>
      </c>
      <c r="BL3569" s="13" t="s">
        <v>4539</v>
      </c>
      <c r="BM3569" s="12" t="s">
        <v>4540</v>
      </c>
      <c r="BN3569" s="336" t="s">
        <v>35</v>
      </c>
      <c r="BO3569" s="336" t="s">
        <v>83</v>
      </c>
      <c r="BP3569" s="336" t="s">
        <v>4590</v>
      </c>
      <c r="BQ3569" s="339">
        <v>2007</v>
      </c>
      <c r="BR3569" s="339">
        <v>1</v>
      </c>
      <c r="BS3569" s="339">
        <v>0</v>
      </c>
      <c r="BT3569" s="339">
        <v>0</v>
      </c>
      <c r="BU3569" s="329" t="s">
        <v>4592</v>
      </c>
      <c r="BV3569" s="329"/>
      <c r="BW3569" s="329" t="s">
        <v>44</v>
      </c>
      <c r="BX3569" s="17">
        <v>2880</v>
      </c>
      <c r="BY3569" s="17">
        <v>0</v>
      </c>
      <c r="BZ3569" s="17">
        <v>0</v>
      </c>
      <c r="CA3569" s="18" t="s">
        <v>33</v>
      </c>
      <c r="CB3569" s="330">
        <v>60</v>
      </c>
      <c r="CC3569" s="330">
        <v>110</v>
      </c>
      <c r="CD3569" s="330">
        <v>2.2727272727272729</v>
      </c>
      <c r="CE3569" s="330">
        <v>0</v>
      </c>
      <c r="CF3569" s="331">
        <v>0.25</v>
      </c>
      <c r="CG3569" s="332">
        <v>720</v>
      </c>
      <c r="CH3569" s="333" t="s">
        <v>33</v>
      </c>
      <c r="CI3569" s="334" t="s">
        <v>5838</v>
      </c>
      <c r="CJ3569" s="335" t="s">
        <v>67</v>
      </c>
      <c r="CK3569" s="336" t="s">
        <v>67</v>
      </c>
      <c r="CL3569" s="336" t="s">
        <v>67</v>
      </c>
      <c r="CM3569" s="84"/>
      <c r="CN3569" s="337"/>
      <c r="CO3569" s="338"/>
      <c r="CP3569" s="12" t="s">
        <v>4537</v>
      </c>
      <c r="CQ3569" s="13" t="s">
        <v>4538</v>
      </c>
      <c r="CR3569" s="13" t="s">
        <v>4539</v>
      </c>
      <c r="CS3569" s="12" t="s">
        <v>4540</v>
      </c>
      <c r="CT3569" s="336" t="s">
        <v>35</v>
      </c>
      <c r="CU3569" s="336" t="s">
        <v>83</v>
      </c>
      <c r="CV3569" s="336" t="s">
        <v>4590</v>
      </c>
      <c r="CW3569" s="339">
        <v>2007</v>
      </c>
      <c r="CX3569" s="339">
        <v>1</v>
      </c>
      <c r="CY3569" s="339">
        <v>0</v>
      </c>
      <c r="CZ3569" s="339">
        <v>0</v>
      </c>
      <c r="DA3569" s="329" t="s">
        <v>4592</v>
      </c>
      <c r="DB3569" s="329"/>
      <c r="DC3569" s="329" t="s">
        <v>44</v>
      </c>
      <c r="DD3569" s="17">
        <v>2880</v>
      </c>
      <c r="DE3569" s="17">
        <v>0</v>
      </c>
      <c r="DF3569" s="17">
        <v>0</v>
      </c>
      <c r="DG3569" s="18" t="s">
        <v>33</v>
      </c>
      <c r="DH3569" s="330">
        <v>60</v>
      </c>
      <c r="DI3569" s="330">
        <v>110</v>
      </c>
      <c r="DJ3569" s="330">
        <v>2.2727272727272729</v>
      </c>
      <c r="DK3569" s="330">
        <v>0</v>
      </c>
      <c r="DL3569" s="331">
        <v>0.25</v>
      </c>
      <c r="DM3569" s="332">
        <v>720</v>
      </c>
      <c r="DN3569" s="333" t="s">
        <v>33</v>
      </c>
      <c r="DO3569" s="334" t="s">
        <v>5838</v>
      </c>
      <c r="DP3569" s="335" t="s">
        <v>67</v>
      </c>
      <c r="DQ3569" s="336" t="s">
        <v>67</v>
      </c>
      <c r="DR3569" s="336" t="s">
        <v>67</v>
      </c>
      <c r="DS3569" s="84"/>
      <c r="DT3569" s="337"/>
      <c r="DU3569" s="338"/>
      <c r="DV3569" s="12" t="s">
        <v>4537</v>
      </c>
      <c r="DW3569" s="13" t="s">
        <v>4538</v>
      </c>
      <c r="DX3569" s="13" t="s">
        <v>4539</v>
      </c>
      <c r="DY3569" s="12" t="s">
        <v>4540</v>
      </c>
      <c r="DZ3569" s="336" t="s">
        <v>35</v>
      </c>
      <c r="EA3569" s="336" t="s">
        <v>83</v>
      </c>
      <c r="EB3569" s="336" t="s">
        <v>4590</v>
      </c>
      <c r="EC3569" s="339">
        <v>2007</v>
      </c>
      <c r="ED3569" s="339">
        <v>1</v>
      </c>
      <c r="EE3569" s="339">
        <v>0</v>
      </c>
      <c r="EF3569" s="339">
        <v>0</v>
      </c>
      <c r="EG3569" s="329" t="s">
        <v>4592</v>
      </c>
      <c r="EH3569" s="329"/>
      <c r="EI3569" s="329" t="s">
        <v>44</v>
      </c>
      <c r="EJ3569" s="17">
        <v>2880</v>
      </c>
      <c r="EK3569" s="17">
        <v>0</v>
      </c>
      <c r="EL3569" s="17">
        <v>0</v>
      </c>
      <c r="EM3569" s="18" t="s">
        <v>33</v>
      </c>
      <c r="EN3569" s="330">
        <v>60</v>
      </c>
      <c r="EO3569" s="330">
        <v>110</v>
      </c>
      <c r="EP3569" s="330">
        <v>2.2727272727272729</v>
      </c>
      <c r="EQ3569" s="330">
        <v>0</v>
      </c>
      <c r="ER3569" s="331">
        <v>0.25</v>
      </c>
      <c r="ES3569" s="332">
        <v>720</v>
      </c>
      <c r="ET3569" s="333" t="s">
        <v>33</v>
      </c>
      <c r="EU3569" s="334" t="s">
        <v>5838</v>
      </c>
      <c r="EV3569" s="335" t="s">
        <v>67</v>
      </c>
      <c r="EW3569" s="336" t="s">
        <v>67</v>
      </c>
      <c r="EX3569" s="336" t="s">
        <v>67</v>
      </c>
      <c r="EY3569" s="84"/>
      <c r="EZ3569" s="337"/>
      <c r="FA3569" s="338"/>
      <c r="FB3569" s="12" t="s">
        <v>4537</v>
      </c>
      <c r="FC3569" s="13" t="s">
        <v>4538</v>
      </c>
      <c r="FD3569" s="13" t="s">
        <v>4539</v>
      </c>
      <c r="FE3569" s="12" t="s">
        <v>4540</v>
      </c>
      <c r="FF3569" s="336" t="s">
        <v>35</v>
      </c>
      <c r="FG3569" s="336" t="s">
        <v>83</v>
      </c>
      <c r="FH3569" s="336" t="s">
        <v>4590</v>
      </c>
      <c r="FI3569" s="339">
        <v>2007</v>
      </c>
      <c r="FJ3569" s="339">
        <v>1</v>
      </c>
      <c r="FK3569" s="339">
        <v>0</v>
      </c>
      <c r="FL3569" s="339">
        <v>0</v>
      </c>
      <c r="FM3569" s="329" t="s">
        <v>4592</v>
      </c>
      <c r="FN3569" s="329"/>
      <c r="FO3569" s="329" t="s">
        <v>44</v>
      </c>
      <c r="FP3569" s="17">
        <v>2880</v>
      </c>
      <c r="FQ3569" s="17">
        <v>0</v>
      </c>
      <c r="FR3569" s="17">
        <v>0</v>
      </c>
      <c r="FS3569" s="18" t="s">
        <v>33</v>
      </c>
      <c r="FT3569" s="330">
        <v>60</v>
      </c>
      <c r="FU3569" s="330">
        <v>110</v>
      </c>
      <c r="FV3569" s="330">
        <v>2.2727272727272729</v>
      </c>
      <c r="FW3569" s="330">
        <v>0</v>
      </c>
      <c r="FX3569" s="331">
        <v>0.25</v>
      </c>
      <c r="FY3569" s="332">
        <v>720</v>
      </c>
      <c r="FZ3569" s="333" t="s">
        <v>33</v>
      </c>
      <c r="GA3569" s="334" t="s">
        <v>5838</v>
      </c>
      <c r="GB3569" s="335" t="s">
        <v>67</v>
      </c>
      <c r="GC3569" s="336" t="s">
        <v>67</v>
      </c>
      <c r="GD3569" s="336" t="s">
        <v>67</v>
      </c>
      <c r="GE3569" s="84"/>
      <c r="GF3569" s="337"/>
      <c r="GG3569" s="338"/>
      <c r="GH3569" s="12" t="s">
        <v>4537</v>
      </c>
      <c r="GI3569" s="13" t="s">
        <v>4538</v>
      </c>
      <c r="GJ3569" s="13" t="s">
        <v>4539</v>
      </c>
      <c r="GK3569" s="12" t="s">
        <v>4540</v>
      </c>
      <c r="GL3569" s="336" t="s">
        <v>35</v>
      </c>
      <c r="GM3569" s="336" t="s">
        <v>83</v>
      </c>
      <c r="GN3569" s="336" t="s">
        <v>4590</v>
      </c>
      <c r="GO3569" s="339">
        <v>2007</v>
      </c>
      <c r="GP3569" s="339">
        <v>1</v>
      </c>
      <c r="GQ3569" s="339">
        <v>0</v>
      </c>
      <c r="GR3569" s="339">
        <v>0</v>
      </c>
      <c r="GS3569" s="329" t="s">
        <v>4592</v>
      </c>
      <c r="GT3569" s="329"/>
      <c r="GU3569" s="329" t="s">
        <v>44</v>
      </c>
      <c r="GV3569" s="17">
        <v>2880</v>
      </c>
      <c r="GW3569" s="17">
        <v>0</v>
      </c>
      <c r="GX3569" s="17">
        <v>0</v>
      </c>
      <c r="GY3569" s="18" t="s">
        <v>33</v>
      </c>
      <c r="GZ3569" s="330">
        <v>60</v>
      </c>
      <c r="HA3569" s="330">
        <v>110</v>
      </c>
      <c r="HB3569" s="330">
        <v>2.2727272727272729</v>
      </c>
      <c r="HC3569" s="330">
        <v>0</v>
      </c>
      <c r="HD3569" s="331">
        <v>0.25</v>
      </c>
      <c r="HE3569" s="332">
        <v>720</v>
      </c>
      <c r="HF3569" s="333" t="s">
        <v>33</v>
      </c>
      <c r="HG3569" s="334" t="s">
        <v>5838</v>
      </c>
      <c r="HH3569" s="335" t="s">
        <v>67</v>
      </c>
      <c r="HI3569" s="336" t="s">
        <v>67</v>
      </c>
      <c r="HJ3569" s="336" t="s">
        <v>67</v>
      </c>
      <c r="HK3569" s="84"/>
      <c r="HL3569" s="337"/>
      <c r="HM3569" s="338"/>
      <c r="HN3569" s="12" t="s">
        <v>4537</v>
      </c>
      <c r="HO3569" s="13" t="s">
        <v>4538</v>
      </c>
      <c r="HP3569" s="13" t="s">
        <v>4539</v>
      </c>
      <c r="HQ3569" s="12" t="s">
        <v>4540</v>
      </c>
      <c r="HR3569" s="336" t="s">
        <v>35</v>
      </c>
      <c r="HS3569" s="336" t="s">
        <v>83</v>
      </c>
      <c r="HT3569" s="336" t="s">
        <v>4590</v>
      </c>
      <c r="HU3569" s="339">
        <v>2007</v>
      </c>
      <c r="HV3569" s="339">
        <v>1</v>
      </c>
      <c r="HW3569" s="339">
        <v>0</v>
      </c>
      <c r="HX3569" s="339">
        <v>0</v>
      </c>
      <c r="HY3569" s="329" t="s">
        <v>4592</v>
      </c>
      <c r="HZ3569" s="329"/>
      <c r="IA3569" s="329" t="s">
        <v>44</v>
      </c>
      <c r="IB3569" s="17">
        <v>2880</v>
      </c>
      <c r="IC3569" s="17">
        <v>0</v>
      </c>
      <c r="ID3569" s="17">
        <v>0</v>
      </c>
      <c r="IE3569" s="18" t="s">
        <v>33</v>
      </c>
      <c r="IF3569" s="330">
        <v>60</v>
      </c>
      <c r="IG3569" s="330">
        <v>110</v>
      </c>
      <c r="IH3569" s="330">
        <v>2.2727272727272729</v>
      </c>
      <c r="II3569" s="330">
        <v>0</v>
      </c>
      <c r="IJ3569" s="331">
        <v>0.25</v>
      </c>
      <c r="IK3569" s="332">
        <v>720</v>
      </c>
      <c r="IL3569" s="333" t="s">
        <v>33</v>
      </c>
      <c r="IM3569" s="334" t="s">
        <v>5838</v>
      </c>
      <c r="IN3569" s="335" t="s">
        <v>67</v>
      </c>
      <c r="IO3569" s="336" t="s">
        <v>67</v>
      </c>
      <c r="IP3569" s="336" t="s">
        <v>67</v>
      </c>
      <c r="IQ3569" s="84"/>
      <c r="IR3569" s="337"/>
      <c r="IS3569" s="338"/>
    </row>
    <row r="3570" spans="1:253" ht="16.5" customHeight="1">
      <c r="A3570" s="83" t="s">
        <v>3589</v>
      </c>
      <c r="B3570" s="13"/>
      <c r="C3570" s="189"/>
      <c r="D3570" s="83"/>
      <c r="E3570" s="14" t="s">
        <v>37</v>
      </c>
      <c r="F3570" s="14" t="s">
        <v>36</v>
      </c>
      <c r="G3570" s="14" t="s">
        <v>101</v>
      </c>
      <c r="H3570" s="15">
        <v>2012</v>
      </c>
      <c r="I3570" s="15">
        <v>10</v>
      </c>
      <c r="J3570" s="15">
        <v>0</v>
      </c>
      <c r="K3570" s="15">
        <v>0</v>
      </c>
      <c r="L3570" s="16" t="s">
        <v>3651</v>
      </c>
      <c r="M3570" s="134" t="s">
        <v>7987</v>
      </c>
      <c r="N3570" s="16" t="s">
        <v>412</v>
      </c>
      <c r="O3570" s="17">
        <v>2628</v>
      </c>
      <c r="P3570" s="17">
        <f t="shared" si="27"/>
        <v>6132</v>
      </c>
      <c r="Q3570" s="17">
        <v>5</v>
      </c>
      <c r="R3570" s="133" t="s">
        <v>33</v>
      </c>
      <c r="S3570" s="19" t="s">
        <v>89</v>
      </c>
      <c r="T3570" s="19">
        <v>110</v>
      </c>
      <c r="U3570" s="19">
        <v>1.5</v>
      </c>
      <c r="V3570" s="19">
        <v>0</v>
      </c>
      <c r="W3570" s="20">
        <v>0.16500000000000001</v>
      </c>
      <c r="X3570" s="21">
        <v>484.209</v>
      </c>
      <c r="Y3570" s="22" t="s">
        <v>33</v>
      </c>
      <c r="Z3570" s="86" t="s">
        <v>62</v>
      </c>
      <c r="AA3570" s="24"/>
      <c r="AB3570" s="14"/>
      <c r="AC3570" s="14"/>
      <c r="AD3570" s="25"/>
      <c r="AE3570" s="26"/>
      <c r="AF3570" s="27"/>
      <c r="AG3570" s="31"/>
      <c r="AH3570" s="32"/>
      <c r="AI3570" s="32"/>
      <c r="AJ3570" s="32"/>
      <c r="AK3570" s="32"/>
      <c r="AL3570" s="32"/>
      <c r="AM3570" s="32"/>
      <c r="AN3570" s="32"/>
      <c r="AO3570" s="32"/>
      <c r="AP3570" s="329"/>
      <c r="AQ3570" s="329" t="s">
        <v>44</v>
      </c>
      <c r="AR3570" s="17">
        <v>2880</v>
      </c>
      <c r="AS3570" s="17">
        <v>0</v>
      </c>
      <c r="AT3570" s="17">
        <v>0</v>
      </c>
      <c r="AU3570" s="18" t="s">
        <v>33</v>
      </c>
      <c r="AV3570" s="330">
        <v>60</v>
      </c>
      <c r="AW3570" s="330">
        <v>110</v>
      </c>
      <c r="AX3570" s="330">
        <v>2.2727272727272729</v>
      </c>
      <c r="AY3570" s="330">
        <v>0</v>
      </c>
      <c r="AZ3570" s="331">
        <v>0.25</v>
      </c>
      <c r="BA3570" s="332">
        <v>720</v>
      </c>
      <c r="BB3570" s="333" t="s">
        <v>33</v>
      </c>
      <c r="BC3570" s="334" t="s">
        <v>5838</v>
      </c>
      <c r="BD3570" s="335" t="s">
        <v>67</v>
      </c>
      <c r="BE3570" s="336" t="s">
        <v>67</v>
      </c>
      <c r="BF3570" s="336" t="s">
        <v>67</v>
      </c>
      <c r="BG3570" s="84"/>
      <c r="BH3570" s="337"/>
      <c r="BI3570" s="338"/>
      <c r="BJ3570" s="12" t="s">
        <v>4537</v>
      </c>
      <c r="BK3570" s="13" t="s">
        <v>4538</v>
      </c>
      <c r="BL3570" s="13" t="s">
        <v>4539</v>
      </c>
      <c r="BM3570" s="12" t="s">
        <v>4540</v>
      </c>
      <c r="BN3570" s="336" t="s">
        <v>35</v>
      </c>
      <c r="BO3570" s="336" t="s">
        <v>502</v>
      </c>
      <c r="BP3570" s="336" t="s">
        <v>67</v>
      </c>
      <c r="BQ3570" s="339">
        <v>2002</v>
      </c>
      <c r="BR3570" s="339">
        <v>1</v>
      </c>
      <c r="BS3570" s="339">
        <v>0</v>
      </c>
      <c r="BT3570" s="339">
        <v>0</v>
      </c>
      <c r="BU3570" s="329" t="s">
        <v>4593</v>
      </c>
      <c r="BV3570" s="329"/>
      <c r="BW3570" s="329" t="s">
        <v>44</v>
      </c>
      <c r="BX3570" s="17">
        <v>2880</v>
      </c>
      <c r="BY3570" s="17">
        <v>0</v>
      </c>
      <c r="BZ3570" s="17">
        <v>0</v>
      </c>
      <c r="CA3570" s="18" t="s">
        <v>33</v>
      </c>
      <c r="CB3570" s="330">
        <v>60</v>
      </c>
      <c r="CC3570" s="330">
        <v>110</v>
      </c>
      <c r="CD3570" s="330">
        <v>2.2727272727272729</v>
      </c>
      <c r="CE3570" s="330">
        <v>0</v>
      </c>
      <c r="CF3570" s="331">
        <v>0.25</v>
      </c>
      <c r="CG3570" s="332">
        <v>720</v>
      </c>
      <c r="CH3570" s="333" t="s">
        <v>33</v>
      </c>
      <c r="CI3570" s="334" t="s">
        <v>5838</v>
      </c>
      <c r="CJ3570" s="335" t="s">
        <v>67</v>
      </c>
      <c r="CK3570" s="336" t="s">
        <v>67</v>
      </c>
      <c r="CL3570" s="336" t="s">
        <v>67</v>
      </c>
      <c r="CM3570" s="84"/>
      <c r="CN3570" s="337"/>
      <c r="CO3570" s="338"/>
      <c r="CP3570" s="12" t="s">
        <v>4537</v>
      </c>
      <c r="CQ3570" s="13" t="s">
        <v>4538</v>
      </c>
      <c r="CR3570" s="13" t="s">
        <v>4539</v>
      </c>
      <c r="CS3570" s="12" t="s">
        <v>4540</v>
      </c>
      <c r="CT3570" s="336" t="s">
        <v>35</v>
      </c>
      <c r="CU3570" s="336" t="s">
        <v>502</v>
      </c>
      <c r="CV3570" s="336" t="s">
        <v>67</v>
      </c>
      <c r="CW3570" s="339">
        <v>2002</v>
      </c>
      <c r="CX3570" s="339">
        <v>1</v>
      </c>
      <c r="CY3570" s="339">
        <v>0</v>
      </c>
      <c r="CZ3570" s="339">
        <v>0</v>
      </c>
      <c r="DA3570" s="329" t="s">
        <v>4593</v>
      </c>
      <c r="DB3570" s="329"/>
      <c r="DC3570" s="329" t="s">
        <v>44</v>
      </c>
      <c r="DD3570" s="17">
        <v>2880</v>
      </c>
      <c r="DE3570" s="17">
        <v>0</v>
      </c>
      <c r="DF3570" s="17">
        <v>0</v>
      </c>
      <c r="DG3570" s="18" t="s">
        <v>33</v>
      </c>
      <c r="DH3570" s="330">
        <v>60</v>
      </c>
      <c r="DI3570" s="330">
        <v>110</v>
      </c>
      <c r="DJ3570" s="330">
        <v>2.2727272727272729</v>
      </c>
      <c r="DK3570" s="330">
        <v>0</v>
      </c>
      <c r="DL3570" s="331">
        <v>0.25</v>
      </c>
      <c r="DM3570" s="332">
        <v>720</v>
      </c>
      <c r="DN3570" s="333" t="s">
        <v>33</v>
      </c>
      <c r="DO3570" s="334" t="s">
        <v>5838</v>
      </c>
      <c r="DP3570" s="335" t="s">
        <v>67</v>
      </c>
      <c r="DQ3570" s="336" t="s">
        <v>67</v>
      </c>
      <c r="DR3570" s="336" t="s">
        <v>67</v>
      </c>
      <c r="DS3570" s="84"/>
      <c r="DT3570" s="337"/>
      <c r="DU3570" s="338"/>
      <c r="DV3570" s="12" t="s">
        <v>4537</v>
      </c>
      <c r="DW3570" s="13" t="s">
        <v>4538</v>
      </c>
      <c r="DX3570" s="13" t="s">
        <v>4539</v>
      </c>
      <c r="DY3570" s="12" t="s">
        <v>4540</v>
      </c>
      <c r="DZ3570" s="336" t="s">
        <v>35</v>
      </c>
      <c r="EA3570" s="336" t="s">
        <v>502</v>
      </c>
      <c r="EB3570" s="336" t="s">
        <v>67</v>
      </c>
      <c r="EC3570" s="339">
        <v>2002</v>
      </c>
      <c r="ED3570" s="339">
        <v>1</v>
      </c>
      <c r="EE3570" s="339">
        <v>0</v>
      </c>
      <c r="EF3570" s="339">
        <v>0</v>
      </c>
      <c r="EG3570" s="329" t="s">
        <v>4593</v>
      </c>
      <c r="EH3570" s="329"/>
      <c r="EI3570" s="329" t="s">
        <v>44</v>
      </c>
      <c r="EJ3570" s="17">
        <v>2880</v>
      </c>
      <c r="EK3570" s="17">
        <v>0</v>
      </c>
      <c r="EL3570" s="17">
        <v>0</v>
      </c>
      <c r="EM3570" s="18" t="s">
        <v>33</v>
      </c>
      <c r="EN3570" s="330">
        <v>60</v>
      </c>
      <c r="EO3570" s="330">
        <v>110</v>
      </c>
      <c r="EP3570" s="330">
        <v>2.2727272727272729</v>
      </c>
      <c r="EQ3570" s="330">
        <v>0</v>
      </c>
      <c r="ER3570" s="331">
        <v>0.25</v>
      </c>
      <c r="ES3570" s="332">
        <v>720</v>
      </c>
      <c r="ET3570" s="333" t="s">
        <v>33</v>
      </c>
      <c r="EU3570" s="334" t="s">
        <v>5838</v>
      </c>
      <c r="EV3570" s="335" t="s">
        <v>67</v>
      </c>
      <c r="EW3570" s="336" t="s">
        <v>67</v>
      </c>
      <c r="EX3570" s="336" t="s">
        <v>67</v>
      </c>
      <c r="EY3570" s="84"/>
      <c r="EZ3570" s="337"/>
      <c r="FA3570" s="338"/>
      <c r="FB3570" s="12" t="s">
        <v>4537</v>
      </c>
      <c r="FC3570" s="13" t="s">
        <v>4538</v>
      </c>
      <c r="FD3570" s="13" t="s">
        <v>4539</v>
      </c>
      <c r="FE3570" s="12" t="s">
        <v>4540</v>
      </c>
      <c r="FF3570" s="336" t="s">
        <v>35</v>
      </c>
      <c r="FG3570" s="336" t="s">
        <v>502</v>
      </c>
      <c r="FH3570" s="336" t="s">
        <v>67</v>
      </c>
      <c r="FI3570" s="339">
        <v>2002</v>
      </c>
      <c r="FJ3570" s="339">
        <v>1</v>
      </c>
      <c r="FK3570" s="339">
        <v>0</v>
      </c>
      <c r="FL3570" s="339">
        <v>0</v>
      </c>
      <c r="FM3570" s="329" t="s">
        <v>4593</v>
      </c>
      <c r="FN3570" s="329"/>
      <c r="FO3570" s="329" t="s">
        <v>44</v>
      </c>
      <c r="FP3570" s="17">
        <v>2880</v>
      </c>
      <c r="FQ3570" s="17">
        <v>0</v>
      </c>
      <c r="FR3570" s="17">
        <v>0</v>
      </c>
      <c r="FS3570" s="18" t="s">
        <v>33</v>
      </c>
      <c r="FT3570" s="330">
        <v>60</v>
      </c>
      <c r="FU3570" s="330">
        <v>110</v>
      </c>
      <c r="FV3570" s="330">
        <v>2.2727272727272729</v>
      </c>
      <c r="FW3570" s="330">
        <v>0</v>
      </c>
      <c r="FX3570" s="331">
        <v>0.25</v>
      </c>
      <c r="FY3570" s="332">
        <v>720</v>
      </c>
      <c r="FZ3570" s="333" t="s">
        <v>33</v>
      </c>
      <c r="GA3570" s="334" t="s">
        <v>5838</v>
      </c>
      <c r="GB3570" s="335" t="s">
        <v>67</v>
      </c>
      <c r="GC3570" s="336" t="s">
        <v>67</v>
      </c>
      <c r="GD3570" s="336" t="s">
        <v>67</v>
      </c>
      <c r="GE3570" s="84"/>
      <c r="GF3570" s="337"/>
      <c r="GG3570" s="338"/>
      <c r="GH3570" s="12" t="s">
        <v>4537</v>
      </c>
      <c r="GI3570" s="13" t="s">
        <v>4538</v>
      </c>
      <c r="GJ3570" s="13" t="s">
        <v>4539</v>
      </c>
      <c r="GK3570" s="12" t="s">
        <v>4540</v>
      </c>
      <c r="GL3570" s="336" t="s">
        <v>35</v>
      </c>
      <c r="GM3570" s="336" t="s">
        <v>502</v>
      </c>
      <c r="GN3570" s="336" t="s">
        <v>67</v>
      </c>
      <c r="GO3570" s="339">
        <v>2002</v>
      </c>
      <c r="GP3570" s="339">
        <v>1</v>
      </c>
      <c r="GQ3570" s="339">
        <v>0</v>
      </c>
      <c r="GR3570" s="339">
        <v>0</v>
      </c>
      <c r="GS3570" s="329" t="s">
        <v>4593</v>
      </c>
      <c r="GT3570" s="329"/>
      <c r="GU3570" s="329" t="s">
        <v>44</v>
      </c>
      <c r="GV3570" s="17">
        <v>2880</v>
      </c>
      <c r="GW3570" s="17">
        <v>0</v>
      </c>
      <c r="GX3570" s="17">
        <v>0</v>
      </c>
      <c r="GY3570" s="18" t="s">
        <v>33</v>
      </c>
      <c r="GZ3570" s="330">
        <v>60</v>
      </c>
      <c r="HA3570" s="330">
        <v>110</v>
      </c>
      <c r="HB3570" s="330">
        <v>2.2727272727272729</v>
      </c>
      <c r="HC3570" s="330">
        <v>0</v>
      </c>
      <c r="HD3570" s="331">
        <v>0.25</v>
      </c>
      <c r="HE3570" s="332">
        <v>720</v>
      </c>
      <c r="HF3570" s="333" t="s">
        <v>33</v>
      </c>
      <c r="HG3570" s="334" t="s">
        <v>5838</v>
      </c>
      <c r="HH3570" s="335" t="s">
        <v>67</v>
      </c>
      <c r="HI3570" s="336" t="s">
        <v>67</v>
      </c>
      <c r="HJ3570" s="336" t="s">
        <v>67</v>
      </c>
      <c r="HK3570" s="84"/>
      <c r="HL3570" s="337"/>
      <c r="HM3570" s="338"/>
      <c r="HN3570" s="12" t="s">
        <v>4537</v>
      </c>
      <c r="HO3570" s="13" t="s">
        <v>4538</v>
      </c>
      <c r="HP3570" s="13" t="s">
        <v>4539</v>
      </c>
      <c r="HQ3570" s="12" t="s">
        <v>4540</v>
      </c>
      <c r="HR3570" s="336" t="s">
        <v>35</v>
      </c>
      <c r="HS3570" s="336" t="s">
        <v>502</v>
      </c>
      <c r="HT3570" s="336" t="s">
        <v>67</v>
      </c>
      <c r="HU3570" s="339">
        <v>2002</v>
      </c>
      <c r="HV3570" s="339">
        <v>1</v>
      </c>
      <c r="HW3570" s="339">
        <v>0</v>
      </c>
      <c r="HX3570" s="339">
        <v>0</v>
      </c>
      <c r="HY3570" s="329" t="s">
        <v>4593</v>
      </c>
      <c r="HZ3570" s="329"/>
      <c r="IA3570" s="329" t="s">
        <v>44</v>
      </c>
      <c r="IB3570" s="17">
        <v>2880</v>
      </c>
      <c r="IC3570" s="17">
        <v>0</v>
      </c>
      <c r="ID3570" s="17">
        <v>0</v>
      </c>
      <c r="IE3570" s="18" t="s">
        <v>33</v>
      </c>
      <c r="IF3570" s="330">
        <v>60</v>
      </c>
      <c r="IG3570" s="330">
        <v>110</v>
      </c>
      <c r="IH3570" s="330">
        <v>2.2727272727272729</v>
      </c>
      <c r="II3570" s="330">
        <v>0</v>
      </c>
      <c r="IJ3570" s="331">
        <v>0.25</v>
      </c>
      <c r="IK3570" s="332">
        <v>720</v>
      </c>
      <c r="IL3570" s="333" t="s">
        <v>33</v>
      </c>
      <c r="IM3570" s="334" t="s">
        <v>5838</v>
      </c>
      <c r="IN3570" s="335" t="s">
        <v>67</v>
      </c>
      <c r="IO3570" s="336" t="s">
        <v>67</v>
      </c>
      <c r="IP3570" s="336" t="s">
        <v>67</v>
      </c>
      <c r="IQ3570" s="84"/>
      <c r="IR3570" s="337"/>
      <c r="IS3570" s="338"/>
    </row>
    <row r="3571" spans="1:253" ht="16.5" customHeight="1">
      <c r="A3571" s="83" t="s">
        <v>3589</v>
      </c>
      <c r="B3571" s="13"/>
      <c r="C3571" s="189"/>
      <c r="D3571" s="83"/>
      <c r="E3571" s="14" t="s">
        <v>3690</v>
      </c>
      <c r="F3571" s="14" t="s">
        <v>125</v>
      </c>
      <c r="G3571" s="14" t="s">
        <v>3698</v>
      </c>
      <c r="H3571" s="15">
        <v>2012</v>
      </c>
      <c r="I3571" s="15">
        <v>2</v>
      </c>
      <c r="J3571" s="15">
        <v>0</v>
      </c>
      <c r="K3571" s="15">
        <v>0</v>
      </c>
      <c r="L3571" s="16" t="s">
        <v>3692</v>
      </c>
      <c r="M3571" s="134" t="s">
        <v>3692</v>
      </c>
      <c r="N3571" s="16" t="s">
        <v>3400</v>
      </c>
      <c r="O3571" s="17">
        <v>2628</v>
      </c>
      <c r="P3571" s="17">
        <f t="shared" si="27"/>
        <v>6132</v>
      </c>
      <c r="Q3571" s="17">
        <v>5</v>
      </c>
      <c r="R3571" s="133" t="s">
        <v>33</v>
      </c>
      <c r="S3571" s="19" t="s">
        <v>89</v>
      </c>
      <c r="T3571" s="19">
        <v>110</v>
      </c>
      <c r="U3571" s="19">
        <v>0.36363636363636365</v>
      </c>
      <c r="V3571" s="19">
        <v>0</v>
      </c>
      <c r="W3571" s="20">
        <v>0.04</v>
      </c>
      <c r="X3571" s="21">
        <v>117.384</v>
      </c>
      <c r="Y3571" s="22" t="s">
        <v>33</v>
      </c>
      <c r="Z3571" s="86" t="s">
        <v>62</v>
      </c>
      <c r="AA3571" s="24"/>
      <c r="AB3571" s="14"/>
      <c r="AC3571" s="14"/>
      <c r="AD3571" s="25"/>
      <c r="AE3571" s="26"/>
      <c r="AF3571" s="27"/>
      <c r="AG3571" s="31"/>
      <c r="AH3571" s="32"/>
      <c r="AI3571" s="32"/>
      <c r="AJ3571" s="32"/>
      <c r="AK3571" s="32"/>
      <c r="AL3571" s="32"/>
      <c r="AM3571" s="32"/>
      <c r="AN3571" s="32"/>
      <c r="AO3571" s="32"/>
      <c r="AP3571" s="329"/>
      <c r="AQ3571" s="329" t="s">
        <v>44</v>
      </c>
      <c r="AR3571" s="17">
        <v>1920</v>
      </c>
      <c r="AS3571" s="17">
        <v>0</v>
      </c>
      <c r="AT3571" s="17">
        <v>0</v>
      </c>
      <c r="AU3571" s="18" t="s">
        <v>33</v>
      </c>
      <c r="AV3571" s="330">
        <v>60</v>
      </c>
      <c r="AW3571" s="330">
        <v>110</v>
      </c>
      <c r="AX3571" s="330">
        <v>2.2727272727272729</v>
      </c>
      <c r="AY3571" s="330">
        <v>0</v>
      </c>
      <c r="AZ3571" s="331">
        <v>0.25</v>
      </c>
      <c r="BA3571" s="332">
        <v>480</v>
      </c>
      <c r="BB3571" s="333" t="s">
        <v>33</v>
      </c>
      <c r="BC3571" s="334" t="s">
        <v>5838</v>
      </c>
      <c r="BD3571" s="335" t="s">
        <v>67</v>
      </c>
      <c r="BE3571" s="336" t="s">
        <v>67</v>
      </c>
      <c r="BF3571" s="336" t="s">
        <v>67</v>
      </c>
      <c r="BG3571" s="84"/>
      <c r="BH3571" s="337"/>
      <c r="BI3571" s="338"/>
      <c r="BJ3571" s="12" t="s">
        <v>4537</v>
      </c>
      <c r="BK3571" s="13" t="s">
        <v>4538</v>
      </c>
      <c r="BL3571" s="13" t="s">
        <v>4539</v>
      </c>
      <c r="BM3571" s="12" t="s">
        <v>4540</v>
      </c>
      <c r="BN3571" s="336" t="s">
        <v>35</v>
      </c>
      <c r="BO3571" s="336" t="s">
        <v>125</v>
      </c>
      <c r="BP3571" s="336" t="s">
        <v>4594</v>
      </c>
      <c r="BQ3571" s="339">
        <v>2008</v>
      </c>
      <c r="BR3571" s="339">
        <v>1</v>
      </c>
      <c r="BS3571" s="339">
        <v>0</v>
      </c>
      <c r="BT3571" s="339">
        <v>0</v>
      </c>
      <c r="BU3571" s="329" t="s">
        <v>4595</v>
      </c>
      <c r="BV3571" s="329"/>
      <c r="BW3571" s="329" t="s">
        <v>44</v>
      </c>
      <c r="BX3571" s="17">
        <v>1920</v>
      </c>
      <c r="BY3571" s="17">
        <v>0</v>
      </c>
      <c r="BZ3571" s="17">
        <v>0</v>
      </c>
      <c r="CA3571" s="18" t="s">
        <v>33</v>
      </c>
      <c r="CB3571" s="330">
        <v>60</v>
      </c>
      <c r="CC3571" s="330">
        <v>110</v>
      </c>
      <c r="CD3571" s="330">
        <v>2.2727272727272729</v>
      </c>
      <c r="CE3571" s="330">
        <v>0</v>
      </c>
      <c r="CF3571" s="331">
        <v>0.25</v>
      </c>
      <c r="CG3571" s="332">
        <v>480</v>
      </c>
      <c r="CH3571" s="333" t="s">
        <v>33</v>
      </c>
      <c r="CI3571" s="334" t="s">
        <v>5838</v>
      </c>
      <c r="CJ3571" s="335" t="s">
        <v>67</v>
      </c>
      <c r="CK3571" s="336" t="s">
        <v>67</v>
      </c>
      <c r="CL3571" s="336" t="s">
        <v>67</v>
      </c>
      <c r="CM3571" s="84"/>
      <c r="CN3571" s="337"/>
      <c r="CO3571" s="338"/>
      <c r="CP3571" s="12" t="s">
        <v>4537</v>
      </c>
      <c r="CQ3571" s="13" t="s">
        <v>4538</v>
      </c>
      <c r="CR3571" s="13" t="s">
        <v>4539</v>
      </c>
      <c r="CS3571" s="12" t="s">
        <v>4540</v>
      </c>
      <c r="CT3571" s="336" t="s">
        <v>35</v>
      </c>
      <c r="CU3571" s="336" t="s">
        <v>125</v>
      </c>
      <c r="CV3571" s="336" t="s">
        <v>4594</v>
      </c>
      <c r="CW3571" s="339">
        <v>2008</v>
      </c>
      <c r="CX3571" s="339">
        <v>1</v>
      </c>
      <c r="CY3571" s="339">
        <v>0</v>
      </c>
      <c r="CZ3571" s="339">
        <v>0</v>
      </c>
      <c r="DA3571" s="329" t="s">
        <v>4595</v>
      </c>
      <c r="DB3571" s="329"/>
      <c r="DC3571" s="329" t="s">
        <v>44</v>
      </c>
      <c r="DD3571" s="17">
        <v>1920</v>
      </c>
      <c r="DE3571" s="17">
        <v>0</v>
      </c>
      <c r="DF3571" s="17">
        <v>0</v>
      </c>
      <c r="DG3571" s="18" t="s">
        <v>33</v>
      </c>
      <c r="DH3571" s="330">
        <v>60</v>
      </c>
      <c r="DI3571" s="330">
        <v>110</v>
      </c>
      <c r="DJ3571" s="330">
        <v>2.2727272727272729</v>
      </c>
      <c r="DK3571" s="330">
        <v>0</v>
      </c>
      <c r="DL3571" s="331">
        <v>0.25</v>
      </c>
      <c r="DM3571" s="332">
        <v>480</v>
      </c>
      <c r="DN3571" s="333" t="s">
        <v>33</v>
      </c>
      <c r="DO3571" s="334" t="s">
        <v>5838</v>
      </c>
      <c r="DP3571" s="335" t="s">
        <v>67</v>
      </c>
      <c r="DQ3571" s="336" t="s">
        <v>67</v>
      </c>
      <c r="DR3571" s="336" t="s">
        <v>67</v>
      </c>
      <c r="DS3571" s="84"/>
      <c r="DT3571" s="337"/>
      <c r="DU3571" s="338"/>
      <c r="DV3571" s="12" t="s">
        <v>4537</v>
      </c>
      <c r="DW3571" s="13" t="s">
        <v>4538</v>
      </c>
      <c r="DX3571" s="13" t="s">
        <v>4539</v>
      </c>
      <c r="DY3571" s="12" t="s">
        <v>4540</v>
      </c>
      <c r="DZ3571" s="336" t="s">
        <v>35</v>
      </c>
      <c r="EA3571" s="336" t="s">
        <v>125</v>
      </c>
      <c r="EB3571" s="336" t="s">
        <v>4594</v>
      </c>
      <c r="EC3571" s="339">
        <v>2008</v>
      </c>
      <c r="ED3571" s="339">
        <v>1</v>
      </c>
      <c r="EE3571" s="339">
        <v>0</v>
      </c>
      <c r="EF3571" s="339">
        <v>0</v>
      </c>
      <c r="EG3571" s="329" t="s">
        <v>4595</v>
      </c>
      <c r="EH3571" s="329"/>
      <c r="EI3571" s="329" t="s">
        <v>44</v>
      </c>
      <c r="EJ3571" s="17">
        <v>1920</v>
      </c>
      <c r="EK3571" s="17">
        <v>0</v>
      </c>
      <c r="EL3571" s="17">
        <v>0</v>
      </c>
      <c r="EM3571" s="18" t="s">
        <v>33</v>
      </c>
      <c r="EN3571" s="330">
        <v>60</v>
      </c>
      <c r="EO3571" s="330">
        <v>110</v>
      </c>
      <c r="EP3571" s="330">
        <v>2.2727272727272729</v>
      </c>
      <c r="EQ3571" s="330">
        <v>0</v>
      </c>
      <c r="ER3571" s="331">
        <v>0.25</v>
      </c>
      <c r="ES3571" s="332">
        <v>480</v>
      </c>
      <c r="ET3571" s="333" t="s">
        <v>33</v>
      </c>
      <c r="EU3571" s="334" t="s">
        <v>5838</v>
      </c>
      <c r="EV3571" s="335" t="s">
        <v>67</v>
      </c>
      <c r="EW3571" s="336" t="s">
        <v>67</v>
      </c>
      <c r="EX3571" s="336" t="s">
        <v>67</v>
      </c>
      <c r="EY3571" s="84"/>
      <c r="EZ3571" s="337"/>
      <c r="FA3571" s="338"/>
      <c r="FB3571" s="12" t="s">
        <v>4537</v>
      </c>
      <c r="FC3571" s="13" t="s">
        <v>4538</v>
      </c>
      <c r="FD3571" s="13" t="s">
        <v>4539</v>
      </c>
      <c r="FE3571" s="12" t="s">
        <v>4540</v>
      </c>
      <c r="FF3571" s="336" t="s">
        <v>35</v>
      </c>
      <c r="FG3571" s="336" t="s">
        <v>125</v>
      </c>
      <c r="FH3571" s="336" t="s">
        <v>4594</v>
      </c>
      <c r="FI3571" s="339">
        <v>2008</v>
      </c>
      <c r="FJ3571" s="339">
        <v>1</v>
      </c>
      <c r="FK3571" s="339">
        <v>0</v>
      </c>
      <c r="FL3571" s="339">
        <v>0</v>
      </c>
      <c r="FM3571" s="329" t="s">
        <v>4595</v>
      </c>
      <c r="FN3571" s="329"/>
      <c r="FO3571" s="329" t="s">
        <v>44</v>
      </c>
      <c r="FP3571" s="17">
        <v>1920</v>
      </c>
      <c r="FQ3571" s="17">
        <v>0</v>
      </c>
      <c r="FR3571" s="17">
        <v>0</v>
      </c>
      <c r="FS3571" s="18" t="s">
        <v>33</v>
      </c>
      <c r="FT3571" s="330">
        <v>60</v>
      </c>
      <c r="FU3571" s="330">
        <v>110</v>
      </c>
      <c r="FV3571" s="330">
        <v>2.2727272727272729</v>
      </c>
      <c r="FW3571" s="330">
        <v>0</v>
      </c>
      <c r="FX3571" s="331">
        <v>0.25</v>
      </c>
      <c r="FY3571" s="332">
        <v>480</v>
      </c>
      <c r="FZ3571" s="333" t="s">
        <v>33</v>
      </c>
      <c r="GA3571" s="334" t="s">
        <v>5838</v>
      </c>
      <c r="GB3571" s="335" t="s">
        <v>67</v>
      </c>
      <c r="GC3571" s="336" t="s">
        <v>67</v>
      </c>
      <c r="GD3571" s="336" t="s">
        <v>67</v>
      </c>
      <c r="GE3571" s="84"/>
      <c r="GF3571" s="337"/>
      <c r="GG3571" s="338"/>
      <c r="GH3571" s="12" t="s">
        <v>4537</v>
      </c>
      <c r="GI3571" s="13" t="s">
        <v>4538</v>
      </c>
      <c r="GJ3571" s="13" t="s">
        <v>4539</v>
      </c>
      <c r="GK3571" s="12" t="s">
        <v>4540</v>
      </c>
      <c r="GL3571" s="336" t="s">
        <v>35</v>
      </c>
      <c r="GM3571" s="336" t="s">
        <v>125</v>
      </c>
      <c r="GN3571" s="336" t="s">
        <v>4594</v>
      </c>
      <c r="GO3571" s="339">
        <v>2008</v>
      </c>
      <c r="GP3571" s="339">
        <v>1</v>
      </c>
      <c r="GQ3571" s="339">
        <v>0</v>
      </c>
      <c r="GR3571" s="339">
        <v>0</v>
      </c>
      <c r="GS3571" s="329" t="s">
        <v>4595</v>
      </c>
      <c r="GT3571" s="329"/>
      <c r="GU3571" s="329" t="s">
        <v>44</v>
      </c>
      <c r="GV3571" s="17">
        <v>1920</v>
      </c>
      <c r="GW3571" s="17">
        <v>0</v>
      </c>
      <c r="GX3571" s="17">
        <v>0</v>
      </c>
      <c r="GY3571" s="18" t="s">
        <v>33</v>
      </c>
      <c r="GZ3571" s="330">
        <v>60</v>
      </c>
      <c r="HA3571" s="330">
        <v>110</v>
      </c>
      <c r="HB3571" s="330">
        <v>2.2727272727272729</v>
      </c>
      <c r="HC3571" s="330">
        <v>0</v>
      </c>
      <c r="HD3571" s="331">
        <v>0.25</v>
      </c>
      <c r="HE3571" s="332">
        <v>480</v>
      </c>
      <c r="HF3571" s="333" t="s">
        <v>33</v>
      </c>
      <c r="HG3571" s="334" t="s">
        <v>5838</v>
      </c>
      <c r="HH3571" s="335" t="s">
        <v>67</v>
      </c>
      <c r="HI3571" s="336" t="s">
        <v>67</v>
      </c>
      <c r="HJ3571" s="336" t="s">
        <v>67</v>
      </c>
      <c r="HK3571" s="84"/>
      <c r="HL3571" s="337"/>
      <c r="HM3571" s="338"/>
      <c r="HN3571" s="12" t="s">
        <v>4537</v>
      </c>
      <c r="HO3571" s="13" t="s">
        <v>4538</v>
      </c>
      <c r="HP3571" s="13" t="s">
        <v>4539</v>
      </c>
      <c r="HQ3571" s="12" t="s">
        <v>4540</v>
      </c>
      <c r="HR3571" s="336" t="s">
        <v>35</v>
      </c>
      <c r="HS3571" s="336" t="s">
        <v>125</v>
      </c>
      <c r="HT3571" s="336" t="s">
        <v>4594</v>
      </c>
      <c r="HU3571" s="339">
        <v>2008</v>
      </c>
      <c r="HV3571" s="339">
        <v>1</v>
      </c>
      <c r="HW3571" s="339">
        <v>0</v>
      </c>
      <c r="HX3571" s="339">
        <v>0</v>
      </c>
      <c r="HY3571" s="329" t="s">
        <v>4595</v>
      </c>
      <c r="HZ3571" s="329"/>
      <c r="IA3571" s="329" t="s">
        <v>44</v>
      </c>
      <c r="IB3571" s="17">
        <v>1920</v>
      </c>
      <c r="IC3571" s="17">
        <v>0</v>
      </c>
      <c r="ID3571" s="17">
        <v>0</v>
      </c>
      <c r="IE3571" s="18" t="s">
        <v>33</v>
      </c>
      <c r="IF3571" s="330">
        <v>60</v>
      </c>
      <c r="IG3571" s="330">
        <v>110</v>
      </c>
      <c r="IH3571" s="330">
        <v>2.2727272727272729</v>
      </c>
      <c r="II3571" s="330">
        <v>0</v>
      </c>
      <c r="IJ3571" s="331">
        <v>0.25</v>
      </c>
      <c r="IK3571" s="332">
        <v>480</v>
      </c>
      <c r="IL3571" s="333" t="s">
        <v>33</v>
      </c>
      <c r="IM3571" s="334" t="s">
        <v>5838</v>
      </c>
      <c r="IN3571" s="335" t="s">
        <v>67</v>
      </c>
      <c r="IO3571" s="336" t="s">
        <v>67</v>
      </c>
      <c r="IP3571" s="336" t="s">
        <v>67</v>
      </c>
      <c r="IQ3571" s="84"/>
      <c r="IR3571" s="337"/>
      <c r="IS3571" s="338"/>
    </row>
    <row r="3572" spans="1:253" ht="16.5" customHeight="1">
      <c r="A3572" s="83" t="s">
        <v>3589</v>
      </c>
      <c r="B3572" s="41"/>
      <c r="C3572" s="368"/>
      <c r="D3572" s="89"/>
      <c r="E3572" s="14" t="s">
        <v>3707</v>
      </c>
      <c r="F3572" s="14" t="s">
        <v>2662</v>
      </c>
      <c r="G3572" s="14" t="s">
        <v>3731</v>
      </c>
      <c r="H3572" s="15">
        <v>2005</v>
      </c>
      <c r="I3572" s="15">
        <v>5</v>
      </c>
      <c r="J3572" s="15">
        <v>0</v>
      </c>
      <c r="K3572" s="15">
        <v>0</v>
      </c>
      <c r="L3572" s="16" t="s">
        <v>3740</v>
      </c>
      <c r="M3572" s="134" t="s">
        <v>3740</v>
      </c>
      <c r="N3572" s="16" t="s">
        <v>411</v>
      </c>
      <c r="O3572" s="17">
        <v>2628</v>
      </c>
      <c r="P3572" s="17">
        <f t="shared" si="27"/>
        <v>6132</v>
      </c>
      <c r="Q3572" s="17">
        <v>5</v>
      </c>
      <c r="R3572" s="133" t="s">
        <v>33</v>
      </c>
      <c r="S3572" s="19">
        <v>60</v>
      </c>
      <c r="T3572" s="19">
        <v>110</v>
      </c>
      <c r="U3572" s="19">
        <v>1.5</v>
      </c>
      <c r="V3572" s="19">
        <v>0</v>
      </c>
      <c r="W3572" s="20">
        <v>0.16500000000000001</v>
      </c>
      <c r="X3572" s="21">
        <v>484.209</v>
      </c>
      <c r="Y3572" s="22" t="s">
        <v>33</v>
      </c>
      <c r="Z3572" s="86" t="s">
        <v>62</v>
      </c>
      <c r="AA3572" s="24"/>
      <c r="AB3572" s="14"/>
      <c r="AC3572" s="14"/>
      <c r="AD3572" s="25"/>
      <c r="AE3572" s="26"/>
      <c r="AF3572" s="27"/>
      <c r="AG3572" s="31"/>
      <c r="AH3572" s="32"/>
      <c r="AI3572" s="32"/>
      <c r="AJ3572" s="32"/>
      <c r="AK3572" s="32"/>
      <c r="AL3572" s="32"/>
      <c r="AM3572" s="32"/>
      <c r="AN3572" s="32"/>
      <c r="AO3572" s="32"/>
      <c r="AP3572" s="329"/>
      <c r="AQ3572" s="329" t="s">
        <v>44</v>
      </c>
      <c r="AR3572" s="17">
        <v>1920</v>
      </c>
      <c r="AS3572" s="17">
        <v>0</v>
      </c>
      <c r="AT3572" s="17">
        <v>0</v>
      </c>
      <c r="AU3572" s="18" t="s">
        <v>33</v>
      </c>
      <c r="AV3572" s="330">
        <v>60</v>
      </c>
      <c r="AW3572" s="330">
        <v>110</v>
      </c>
      <c r="AX3572" s="330">
        <v>2.2727272727272729</v>
      </c>
      <c r="AY3572" s="330">
        <v>0</v>
      </c>
      <c r="AZ3572" s="331">
        <v>0.25</v>
      </c>
      <c r="BA3572" s="332">
        <v>480</v>
      </c>
      <c r="BB3572" s="333" t="s">
        <v>33</v>
      </c>
      <c r="BC3572" s="334" t="s">
        <v>5838</v>
      </c>
      <c r="BD3572" s="335" t="s">
        <v>67</v>
      </c>
      <c r="BE3572" s="336" t="s">
        <v>67</v>
      </c>
      <c r="BF3572" s="336" t="s">
        <v>67</v>
      </c>
      <c r="BG3572" s="84"/>
      <c r="BH3572" s="337"/>
      <c r="BI3572" s="338"/>
      <c r="BJ3572" s="12" t="s">
        <v>4537</v>
      </c>
      <c r="BK3572" s="13" t="s">
        <v>4538</v>
      </c>
      <c r="BL3572" s="13" t="s">
        <v>4539</v>
      </c>
      <c r="BM3572" s="12" t="s">
        <v>4540</v>
      </c>
      <c r="BN3572" s="336" t="s">
        <v>35</v>
      </c>
      <c r="BO3572" s="336" t="s">
        <v>83</v>
      </c>
      <c r="BP3572" s="336" t="s">
        <v>4590</v>
      </c>
      <c r="BQ3572" s="339">
        <v>2007</v>
      </c>
      <c r="BR3572" s="339">
        <v>1</v>
      </c>
      <c r="BS3572" s="339">
        <v>0</v>
      </c>
      <c r="BT3572" s="339">
        <v>0</v>
      </c>
      <c r="BU3572" s="329" t="s">
        <v>4595</v>
      </c>
      <c r="BV3572" s="329"/>
      <c r="BW3572" s="329" t="s">
        <v>44</v>
      </c>
      <c r="BX3572" s="17">
        <v>1920</v>
      </c>
      <c r="BY3572" s="17">
        <v>0</v>
      </c>
      <c r="BZ3572" s="17">
        <v>0</v>
      </c>
      <c r="CA3572" s="18" t="s">
        <v>33</v>
      </c>
      <c r="CB3572" s="330">
        <v>60</v>
      </c>
      <c r="CC3572" s="330">
        <v>110</v>
      </c>
      <c r="CD3572" s="330">
        <v>2.2727272727272729</v>
      </c>
      <c r="CE3572" s="330">
        <v>0</v>
      </c>
      <c r="CF3572" s="331">
        <v>0.25</v>
      </c>
      <c r="CG3572" s="332">
        <v>480</v>
      </c>
      <c r="CH3572" s="333" t="s">
        <v>33</v>
      </c>
      <c r="CI3572" s="334" t="s">
        <v>5838</v>
      </c>
      <c r="CJ3572" s="335" t="s">
        <v>67</v>
      </c>
      <c r="CK3572" s="336" t="s">
        <v>67</v>
      </c>
      <c r="CL3572" s="336" t="s">
        <v>67</v>
      </c>
      <c r="CM3572" s="84"/>
      <c r="CN3572" s="337"/>
      <c r="CO3572" s="338"/>
      <c r="CP3572" s="12" t="s">
        <v>4537</v>
      </c>
      <c r="CQ3572" s="13" t="s">
        <v>4538</v>
      </c>
      <c r="CR3572" s="13" t="s">
        <v>4539</v>
      </c>
      <c r="CS3572" s="12" t="s">
        <v>4540</v>
      </c>
      <c r="CT3572" s="336" t="s">
        <v>35</v>
      </c>
      <c r="CU3572" s="336" t="s">
        <v>83</v>
      </c>
      <c r="CV3572" s="336" t="s">
        <v>4590</v>
      </c>
      <c r="CW3572" s="339">
        <v>2007</v>
      </c>
      <c r="CX3572" s="339">
        <v>1</v>
      </c>
      <c r="CY3572" s="339">
        <v>0</v>
      </c>
      <c r="CZ3572" s="339">
        <v>0</v>
      </c>
      <c r="DA3572" s="329" t="s">
        <v>4595</v>
      </c>
      <c r="DB3572" s="329"/>
      <c r="DC3572" s="329" t="s">
        <v>44</v>
      </c>
      <c r="DD3572" s="17">
        <v>1920</v>
      </c>
      <c r="DE3572" s="17">
        <v>0</v>
      </c>
      <c r="DF3572" s="17">
        <v>0</v>
      </c>
      <c r="DG3572" s="18" t="s">
        <v>33</v>
      </c>
      <c r="DH3572" s="330">
        <v>60</v>
      </c>
      <c r="DI3572" s="330">
        <v>110</v>
      </c>
      <c r="DJ3572" s="330">
        <v>2.2727272727272729</v>
      </c>
      <c r="DK3572" s="330">
        <v>0</v>
      </c>
      <c r="DL3572" s="331">
        <v>0.25</v>
      </c>
      <c r="DM3572" s="332">
        <v>480</v>
      </c>
      <c r="DN3572" s="333" t="s">
        <v>33</v>
      </c>
      <c r="DO3572" s="334" t="s">
        <v>5838</v>
      </c>
      <c r="DP3572" s="335" t="s">
        <v>67</v>
      </c>
      <c r="DQ3572" s="336" t="s">
        <v>67</v>
      </c>
      <c r="DR3572" s="336" t="s">
        <v>67</v>
      </c>
      <c r="DS3572" s="84"/>
      <c r="DT3572" s="337"/>
      <c r="DU3572" s="338"/>
      <c r="DV3572" s="12" t="s">
        <v>4537</v>
      </c>
      <c r="DW3572" s="13" t="s">
        <v>4538</v>
      </c>
      <c r="DX3572" s="13" t="s">
        <v>4539</v>
      </c>
      <c r="DY3572" s="12" t="s">
        <v>4540</v>
      </c>
      <c r="DZ3572" s="336" t="s">
        <v>35</v>
      </c>
      <c r="EA3572" s="336" t="s">
        <v>83</v>
      </c>
      <c r="EB3572" s="336" t="s">
        <v>4590</v>
      </c>
      <c r="EC3572" s="339">
        <v>2007</v>
      </c>
      <c r="ED3572" s="339">
        <v>1</v>
      </c>
      <c r="EE3572" s="339">
        <v>0</v>
      </c>
      <c r="EF3572" s="339">
        <v>0</v>
      </c>
      <c r="EG3572" s="329" t="s">
        <v>4595</v>
      </c>
      <c r="EH3572" s="329"/>
      <c r="EI3572" s="329" t="s">
        <v>44</v>
      </c>
      <c r="EJ3572" s="17">
        <v>1920</v>
      </c>
      <c r="EK3572" s="17">
        <v>0</v>
      </c>
      <c r="EL3572" s="17">
        <v>0</v>
      </c>
      <c r="EM3572" s="18" t="s">
        <v>33</v>
      </c>
      <c r="EN3572" s="330">
        <v>60</v>
      </c>
      <c r="EO3572" s="330">
        <v>110</v>
      </c>
      <c r="EP3572" s="330">
        <v>2.2727272727272729</v>
      </c>
      <c r="EQ3572" s="330">
        <v>0</v>
      </c>
      <c r="ER3572" s="331">
        <v>0.25</v>
      </c>
      <c r="ES3572" s="332">
        <v>480</v>
      </c>
      <c r="ET3572" s="333" t="s">
        <v>33</v>
      </c>
      <c r="EU3572" s="334" t="s">
        <v>5838</v>
      </c>
      <c r="EV3572" s="335" t="s">
        <v>67</v>
      </c>
      <c r="EW3572" s="336" t="s">
        <v>67</v>
      </c>
      <c r="EX3572" s="336" t="s">
        <v>67</v>
      </c>
      <c r="EY3572" s="84"/>
      <c r="EZ3572" s="337"/>
      <c r="FA3572" s="338"/>
      <c r="FB3572" s="12" t="s">
        <v>4537</v>
      </c>
      <c r="FC3572" s="13" t="s">
        <v>4538</v>
      </c>
      <c r="FD3572" s="13" t="s">
        <v>4539</v>
      </c>
      <c r="FE3572" s="12" t="s">
        <v>4540</v>
      </c>
      <c r="FF3572" s="336" t="s">
        <v>35</v>
      </c>
      <c r="FG3572" s="336" t="s">
        <v>83</v>
      </c>
      <c r="FH3572" s="336" t="s">
        <v>4590</v>
      </c>
      <c r="FI3572" s="339">
        <v>2007</v>
      </c>
      <c r="FJ3572" s="339">
        <v>1</v>
      </c>
      <c r="FK3572" s="339">
        <v>0</v>
      </c>
      <c r="FL3572" s="339">
        <v>0</v>
      </c>
      <c r="FM3572" s="329" t="s">
        <v>4595</v>
      </c>
      <c r="FN3572" s="329"/>
      <c r="FO3572" s="329" t="s">
        <v>44</v>
      </c>
      <c r="FP3572" s="17">
        <v>1920</v>
      </c>
      <c r="FQ3572" s="17">
        <v>0</v>
      </c>
      <c r="FR3572" s="17">
        <v>0</v>
      </c>
      <c r="FS3572" s="18" t="s">
        <v>33</v>
      </c>
      <c r="FT3572" s="330">
        <v>60</v>
      </c>
      <c r="FU3572" s="330">
        <v>110</v>
      </c>
      <c r="FV3572" s="330">
        <v>2.2727272727272729</v>
      </c>
      <c r="FW3572" s="330">
        <v>0</v>
      </c>
      <c r="FX3572" s="331">
        <v>0.25</v>
      </c>
      <c r="FY3572" s="332">
        <v>480</v>
      </c>
      <c r="FZ3572" s="333" t="s">
        <v>33</v>
      </c>
      <c r="GA3572" s="334" t="s">
        <v>5838</v>
      </c>
      <c r="GB3572" s="335" t="s">
        <v>67</v>
      </c>
      <c r="GC3572" s="336" t="s">
        <v>67</v>
      </c>
      <c r="GD3572" s="336" t="s">
        <v>67</v>
      </c>
      <c r="GE3572" s="84"/>
      <c r="GF3572" s="337"/>
      <c r="GG3572" s="338"/>
      <c r="GH3572" s="12" t="s">
        <v>4537</v>
      </c>
      <c r="GI3572" s="13" t="s">
        <v>4538</v>
      </c>
      <c r="GJ3572" s="13" t="s">
        <v>4539</v>
      </c>
      <c r="GK3572" s="12" t="s">
        <v>4540</v>
      </c>
      <c r="GL3572" s="336" t="s">
        <v>35</v>
      </c>
      <c r="GM3572" s="336" t="s">
        <v>83</v>
      </c>
      <c r="GN3572" s="336" t="s">
        <v>4590</v>
      </c>
      <c r="GO3572" s="339">
        <v>2007</v>
      </c>
      <c r="GP3572" s="339">
        <v>1</v>
      </c>
      <c r="GQ3572" s="339">
        <v>0</v>
      </c>
      <c r="GR3572" s="339">
        <v>0</v>
      </c>
      <c r="GS3572" s="329" t="s">
        <v>4595</v>
      </c>
      <c r="GT3572" s="329"/>
      <c r="GU3572" s="329" t="s">
        <v>44</v>
      </c>
      <c r="GV3572" s="17">
        <v>1920</v>
      </c>
      <c r="GW3572" s="17">
        <v>0</v>
      </c>
      <c r="GX3572" s="17">
        <v>0</v>
      </c>
      <c r="GY3572" s="18" t="s">
        <v>33</v>
      </c>
      <c r="GZ3572" s="330">
        <v>60</v>
      </c>
      <c r="HA3572" s="330">
        <v>110</v>
      </c>
      <c r="HB3572" s="330">
        <v>2.2727272727272729</v>
      </c>
      <c r="HC3572" s="330">
        <v>0</v>
      </c>
      <c r="HD3572" s="331">
        <v>0.25</v>
      </c>
      <c r="HE3572" s="332">
        <v>480</v>
      </c>
      <c r="HF3572" s="333" t="s">
        <v>33</v>
      </c>
      <c r="HG3572" s="334" t="s">
        <v>5838</v>
      </c>
      <c r="HH3572" s="335" t="s">
        <v>67</v>
      </c>
      <c r="HI3572" s="336" t="s">
        <v>67</v>
      </c>
      <c r="HJ3572" s="336" t="s">
        <v>67</v>
      </c>
      <c r="HK3572" s="84"/>
      <c r="HL3572" s="337"/>
      <c r="HM3572" s="338"/>
      <c r="HN3572" s="12" t="s">
        <v>4537</v>
      </c>
      <c r="HO3572" s="13" t="s">
        <v>4538</v>
      </c>
      <c r="HP3572" s="13" t="s">
        <v>4539</v>
      </c>
      <c r="HQ3572" s="12" t="s">
        <v>4540</v>
      </c>
      <c r="HR3572" s="336" t="s">
        <v>35</v>
      </c>
      <c r="HS3572" s="336" t="s">
        <v>83</v>
      </c>
      <c r="HT3572" s="336" t="s">
        <v>4590</v>
      </c>
      <c r="HU3572" s="339">
        <v>2007</v>
      </c>
      <c r="HV3572" s="339">
        <v>1</v>
      </c>
      <c r="HW3572" s="339">
        <v>0</v>
      </c>
      <c r="HX3572" s="339">
        <v>0</v>
      </c>
      <c r="HY3572" s="329" t="s">
        <v>4595</v>
      </c>
      <c r="HZ3572" s="329"/>
      <c r="IA3572" s="329" t="s">
        <v>44</v>
      </c>
      <c r="IB3572" s="17">
        <v>1920</v>
      </c>
      <c r="IC3572" s="17">
        <v>0</v>
      </c>
      <c r="ID3572" s="17">
        <v>0</v>
      </c>
      <c r="IE3572" s="18" t="s">
        <v>33</v>
      </c>
      <c r="IF3572" s="330">
        <v>60</v>
      </c>
      <c r="IG3572" s="330">
        <v>110</v>
      </c>
      <c r="IH3572" s="330">
        <v>2.2727272727272729</v>
      </c>
      <c r="II3572" s="330">
        <v>0</v>
      </c>
      <c r="IJ3572" s="331">
        <v>0.25</v>
      </c>
      <c r="IK3572" s="332">
        <v>480</v>
      </c>
      <c r="IL3572" s="333" t="s">
        <v>33</v>
      </c>
      <c r="IM3572" s="334" t="s">
        <v>5838</v>
      </c>
      <c r="IN3572" s="335" t="s">
        <v>67</v>
      </c>
      <c r="IO3572" s="336" t="s">
        <v>67</v>
      </c>
      <c r="IP3572" s="336" t="s">
        <v>67</v>
      </c>
      <c r="IQ3572" s="84"/>
      <c r="IR3572" s="337"/>
      <c r="IS3572" s="338"/>
    </row>
    <row r="3573" spans="1:253" ht="16.5" customHeight="1">
      <c r="A3573" s="83" t="s">
        <v>3589</v>
      </c>
      <c r="B3573" s="41"/>
      <c r="C3573" s="368"/>
      <c r="D3573" s="89"/>
      <c r="E3573" s="14" t="s">
        <v>3707</v>
      </c>
      <c r="F3573" s="14" t="s">
        <v>2662</v>
      </c>
      <c r="G3573" s="14" t="s">
        <v>3731</v>
      </c>
      <c r="H3573" s="15">
        <v>2005</v>
      </c>
      <c r="I3573" s="15">
        <v>5</v>
      </c>
      <c r="J3573" s="15">
        <v>0</v>
      </c>
      <c r="K3573" s="15">
        <v>0</v>
      </c>
      <c r="L3573" s="16" t="s">
        <v>2366</v>
      </c>
      <c r="M3573" s="134" t="s">
        <v>7992</v>
      </c>
      <c r="N3573" s="16" t="s">
        <v>412</v>
      </c>
      <c r="O3573" s="17">
        <v>2628</v>
      </c>
      <c r="P3573" s="17">
        <f t="shared" si="27"/>
        <v>6132</v>
      </c>
      <c r="Q3573" s="17">
        <v>5</v>
      </c>
      <c r="R3573" s="133" t="s">
        <v>33</v>
      </c>
      <c r="S3573" s="19">
        <v>60</v>
      </c>
      <c r="T3573" s="19">
        <v>110</v>
      </c>
      <c r="U3573" s="19">
        <v>1.5</v>
      </c>
      <c r="V3573" s="19">
        <v>0</v>
      </c>
      <c r="W3573" s="20">
        <v>0.16500000000000001</v>
      </c>
      <c r="X3573" s="21">
        <v>484.209</v>
      </c>
      <c r="Y3573" s="22" t="s">
        <v>33</v>
      </c>
      <c r="Z3573" s="86" t="s">
        <v>7991</v>
      </c>
      <c r="AA3573" s="24"/>
      <c r="AB3573" s="14"/>
      <c r="AC3573" s="14"/>
      <c r="AD3573" s="25"/>
      <c r="AE3573" s="26"/>
      <c r="AF3573" s="27"/>
      <c r="AG3573" s="31"/>
      <c r="AH3573" s="32"/>
      <c r="AI3573" s="32"/>
      <c r="AJ3573" s="32"/>
      <c r="AK3573" s="32"/>
      <c r="AL3573" s="32"/>
      <c r="AM3573" s="32"/>
      <c r="AN3573" s="32"/>
      <c r="AO3573" s="32"/>
      <c r="AP3573" s="329"/>
      <c r="AQ3573" s="329" t="s">
        <v>44</v>
      </c>
      <c r="AR3573" s="17">
        <v>1920</v>
      </c>
      <c r="AS3573" s="17">
        <v>0</v>
      </c>
      <c r="AT3573" s="17">
        <v>0</v>
      </c>
      <c r="AU3573" s="18" t="s">
        <v>33</v>
      </c>
      <c r="AV3573" s="330">
        <v>60</v>
      </c>
      <c r="AW3573" s="330">
        <v>110</v>
      </c>
      <c r="AX3573" s="330">
        <v>2.2727272727272729</v>
      </c>
      <c r="AY3573" s="330">
        <v>0</v>
      </c>
      <c r="AZ3573" s="331">
        <v>0.25</v>
      </c>
      <c r="BA3573" s="332">
        <v>480</v>
      </c>
      <c r="BB3573" s="333" t="s">
        <v>33</v>
      </c>
      <c r="BC3573" s="334" t="s">
        <v>5838</v>
      </c>
      <c r="BD3573" s="335" t="s">
        <v>67</v>
      </c>
      <c r="BE3573" s="336" t="s">
        <v>67</v>
      </c>
      <c r="BF3573" s="336" t="s">
        <v>67</v>
      </c>
      <c r="BG3573" s="84"/>
      <c r="BH3573" s="337"/>
      <c r="BI3573" s="338"/>
      <c r="BJ3573" s="12" t="s">
        <v>4537</v>
      </c>
      <c r="BK3573" s="13" t="s">
        <v>4538</v>
      </c>
      <c r="BL3573" s="13" t="s">
        <v>4539</v>
      </c>
      <c r="BM3573" s="12" t="s">
        <v>4540</v>
      </c>
      <c r="BN3573" s="336" t="s">
        <v>35</v>
      </c>
      <c r="BO3573" s="336" t="s">
        <v>125</v>
      </c>
      <c r="BP3573" s="336" t="s">
        <v>4594</v>
      </c>
      <c r="BQ3573" s="339">
        <v>2008</v>
      </c>
      <c r="BR3573" s="339">
        <v>1</v>
      </c>
      <c r="BS3573" s="339">
        <v>0</v>
      </c>
      <c r="BT3573" s="339">
        <v>0</v>
      </c>
      <c r="BU3573" s="329" t="s">
        <v>4595</v>
      </c>
      <c r="BV3573" s="329"/>
      <c r="BW3573" s="329" t="s">
        <v>44</v>
      </c>
      <c r="BX3573" s="17">
        <v>1920</v>
      </c>
      <c r="BY3573" s="17">
        <v>0</v>
      </c>
      <c r="BZ3573" s="17">
        <v>0</v>
      </c>
      <c r="CA3573" s="18" t="s">
        <v>33</v>
      </c>
      <c r="CB3573" s="330">
        <v>60</v>
      </c>
      <c r="CC3573" s="330">
        <v>110</v>
      </c>
      <c r="CD3573" s="330">
        <v>2.2727272727272729</v>
      </c>
      <c r="CE3573" s="330">
        <v>0</v>
      </c>
      <c r="CF3573" s="331">
        <v>0.25</v>
      </c>
      <c r="CG3573" s="332">
        <v>480</v>
      </c>
      <c r="CH3573" s="333" t="s">
        <v>33</v>
      </c>
      <c r="CI3573" s="334" t="s">
        <v>5838</v>
      </c>
      <c r="CJ3573" s="335" t="s">
        <v>67</v>
      </c>
      <c r="CK3573" s="336" t="s">
        <v>67</v>
      </c>
      <c r="CL3573" s="336" t="s">
        <v>67</v>
      </c>
      <c r="CM3573" s="84"/>
      <c r="CN3573" s="337"/>
      <c r="CO3573" s="338"/>
      <c r="CP3573" s="12" t="s">
        <v>4537</v>
      </c>
      <c r="CQ3573" s="13" t="s">
        <v>4538</v>
      </c>
      <c r="CR3573" s="13" t="s">
        <v>4539</v>
      </c>
      <c r="CS3573" s="12" t="s">
        <v>4540</v>
      </c>
      <c r="CT3573" s="336" t="s">
        <v>35</v>
      </c>
      <c r="CU3573" s="336" t="s">
        <v>125</v>
      </c>
      <c r="CV3573" s="336" t="s">
        <v>4594</v>
      </c>
      <c r="CW3573" s="339">
        <v>2008</v>
      </c>
      <c r="CX3573" s="339">
        <v>1</v>
      </c>
      <c r="CY3573" s="339">
        <v>0</v>
      </c>
      <c r="CZ3573" s="339">
        <v>0</v>
      </c>
      <c r="DA3573" s="329" t="s">
        <v>4595</v>
      </c>
      <c r="DB3573" s="329"/>
      <c r="DC3573" s="329" t="s">
        <v>44</v>
      </c>
      <c r="DD3573" s="17">
        <v>1920</v>
      </c>
      <c r="DE3573" s="17">
        <v>0</v>
      </c>
      <c r="DF3573" s="17">
        <v>0</v>
      </c>
      <c r="DG3573" s="18" t="s">
        <v>33</v>
      </c>
      <c r="DH3573" s="330">
        <v>60</v>
      </c>
      <c r="DI3573" s="330">
        <v>110</v>
      </c>
      <c r="DJ3573" s="330">
        <v>2.2727272727272729</v>
      </c>
      <c r="DK3573" s="330">
        <v>0</v>
      </c>
      <c r="DL3573" s="331">
        <v>0.25</v>
      </c>
      <c r="DM3573" s="332">
        <v>480</v>
      </c>
      <c r="DN3573" s="333" t="s">
        <v>33</v>
      </c>
      <c r="DO3573" s="334" t="s">
        <v>5838</v>
      </c>
      <c r="DP3573" s="335" t="s">
        <v>67</v>
      </c>
      <c r="DQ3573" s="336" t="s">
        <v>67</v>
      </c>
      <c r="DR3573" s="336" t="s">
        <v>67</v>
      </c>
      <c r="DS3573" s="84"/>
      <c r="DT3573" s="337"/>
      <c r="DU3573" s="338"/>
      <c r="DV3573" s="12" t="s">
        <v>4537</v>
      </c>
      <c r="DW3573" s="13" t="s">
        <v>4538</v>
      </c>
      <c r="DX3573" s="13" t="s">
        <v>4539</v>
      </c>
      <c r="DY3573" s="12" t="s">
        <v>4540</v>
      </c>
      <c r="DZ3573" s="336" t="s">
        <v>35</v>
      </c>
      <c r="EA3573" s="336" t="s">
        <v>125</v>
      </c>
      <c r="EB3573" s="336" t="s">
        <v>4594</v>
      </c>
      <c r="EC3573" s="339">
        <v>2008</v>
      </c>
      <c r="ED3573" s="339">
        <v>1</v>
      </c>
      <c r="EE3573" s="339">
        <v>0</v>
      </c>
      <c r="EF3573" s="339">
        <v>0</v>
      </c>
      <c r="EG3573" s="329" t="s">
        <v>4595</v>
      </c>
      <c r="EH3573" s="329"/>
      <c r="EI3573" s="329" t="s">
        <v>44</v>
      </c>
      <c r="EJ3573" s="17">
        <v>1920</v>
      </c>
      <c r="EK3573" s="17">
        <v>0</v>
      </c>
      <c r="EL3573" s="17">
        <v>0</v>
      </c>
      <c r="EM3573" s="18" t="s">
        <v>33</v>
      </c>
      <c r="EN3573" s="330">
        <v>60</v>
      </c>
      <c r="EO3573" s="330">
        <v>110</v>
      </c>
      <c r="EP3573" s="330">
        <v>2.2727272727272729</v>
      </c>
      <c r="EQ3573" s="330">
        <v>0</v>
      </c>
      <c r="ER3573" s="331">
        <v>0.25</v>
      </c>
      <c r="ES3573" s="332">
        <v>480</v>
      </c>
      <c r="ET3573" s="333" t="s">
        <v>33</v>
      </c>
      <c r="EU3573" s="334" t="s">
        <v>5838</v>
      </c>
      <c r="EV3573" s="335" t="s">
        <v>67</v>
      </c>
      <c r="EW3573" s="336" t="s">
        <v>67</v>
      </c>
      <c r="EX3573" s="336" t="s">
        <v>67</v>
      </c>
      <c r="EY3573" s="84"/>
      <c r="EZ3573" s="337"/>
      <c r="FA3573" s="338"/>
      <c r="FB3573" s="12" t="s">
        <v>4537</v>
      </c>
      <c r="FC3573" s="13" t="s">
        <v>4538</v>
      </c>
      <c r="FD3573" s="13" t="s">
        <v>4539</v>
      </c>
      <c r="FE3573" s="12" t="s">
        <v>4540</v>
      </c>
      <c r="FF3573" s="336" t="s">
        <v>35</v>
      </c>
      <c r="FG3573" s="336" t="s">
        <v>125</v>
      </c>
      <c r="FH3573" s="336" t="s">
        <v>4594</v>
      </c>
      <c r="FI3573" s="339">
        <v>2008</v>
      </c>
      <c r="FJ3573" s="339">
        <v>1</v>
      </c>
      <c r="FK3573" s="339">
        <v>0</v>
      </c>
      <c r="FL3573" s="339">
        <v>0</v>
      </c>
      <c r="FM3573" s="329" t="s">
        <v>4595</v>
      </c>
      <c r="FN3573" s="329"/>
      <c r="FO3573" s="329" t="s">
        <v>44</v>
      </c>
      <c r="FP3573" s="17">
        <v>1920</v>
      </c>
      <c r="FQ3573" s="17">
        <v>0</v>
      </c>
      <c r="FR3573" s="17">
        <v>0</v>
      </c>
      <c r="FS3573" s="18" t="s">
        <v>33</v>
      </c>
      <c r="FT3573" s="330">
        <v>60</v>
      </c>
      <c r="FU3573" s="330">
        <v>110</v>
      </c>
      <c r="FV3573" s="330">
        <v>2.2727272727272729</v>
      </c>
      <c r="FW3573" s="330">
        <v>0</v>
      </c>
      <c r="FX3573" s="331">
        <v>0.25</v>
      </c>
      <c r="FY3573" s="332">
        <v>480</v>
      </c>
      <c r="FZ3573" s="333" t="s">
        <v>33</v>
      </c>
      <c r="GA3573" s="334" t="s">
        <v>5838</v>
      </c>
      <c r="GB3573" s="335" t="s">
        <v>67</v>
      </c>
      <c r="GC3573" s="336" t="s">
        <v>67</v>
      </c>
      <c r="GD3573" s="336" t="s">
        <v>67</v>
      </c>
      <c r="GE3573" s="84"/>
      <c r="GF3573" s="337"/>
      <c r="GG3573" s="338"/>
      <c r="GH3573" s="12" t="s">
        <v>4537</v>
      </c>
      <c r="GI3573" s="13" t="s">
        <v>4538</v>
      </c>
      <c r="GJ3573" s="13" t="s">
        <v>4539</v>
      </c>
      <c r="GK3573" s="12" t="s">
        <v>4540</v>
      </c>
      <c r="GL3573" s="336" t="s">
        <v>35</v>
      </c>
      <c r="GM3573" s="336" t="s">
        <v>125</v>
      </c>
      <c r="GN3573" s="336" t="s">
        <v>4594</v>
      </c>
      <c r="GO3573" s="339">
        <v>2008</v>
      </c>
      <c r="GP3573" s="339">
        <v>1</v>
      </c>
      <c r="GQ3573" s="339">
        <v>0</v>
      </c>
      <c r="GR3573" s="339">
        <v>0</v>
      </c>
      <c r="GS3573" s="329" t="s">
        <v>4595</v>
      </c>
      <c r="GT3573" s="329"/>
      <c r="GU3573" s="329" t="s">
        <v>44</v>
      </c>
      <c r="GV3573" s="17">
        <v>1920</v>
      </c>
      <c r="GW3573" s="17">
        <v>0</v>
      </c>
      <c r="GX3573" s="17">
        <v>0</v>
      </c>
      <c r="GY3573" s="18" t="s">
        <v>33</v>
      </c>
      <c r="GZ3573" s="330">
        <v>60</v>
      </c>
      <c r="HA3573" s="330">
        <v>110</v>
      </c>
      <c r="HB3573" s="330">
        <v>2.2727272727272729</v>
      </c>
      <c r="HC3573" s="330">
        <v>0</v>
      </c>
      <c r="HD3573" s="331">
        <v>0.25</v>
      </c>
      <c r="HE3573" s="332">
        <v>480</v>
      </c>
      <c r="HF3573" s="333" t="s">
        <v>33</v>
      </c>
      <c r="HG3573" s="334" t="s">
        <v>5838</v>
      </c>
      <c r="HH3573" s="335" t="s">
        <v>67</v>
      </c>
      <c r="HI3573" s="336" t="s">
        <v>67</v>
      </c>
      <c r="HJ3573" s="336" t="s">
        <v>67</v>
      </c>
      <c r="HK3573" s="84"/>
      <c r="HL3573" s="337"/>
      <c r="HM3573" s="338"/>
      <c r="HN3573" s="12" t="s">
        <v>4537</v>
      </c>
      <c r="HO3573" s="13" t="s">
        <v>4538</v>
      </c>
      <c r="HP3573" s="13" t="s">
        <v>4539</v>
      </c>
      <c r="HQ3573" s="12" t="s">
        <v>4540</v>
      </c>
      <c r="HR3573" s="336" t="s">
        <v>35</v>
      </c>
      <c r="HS3573" s="336" t="s">
        <v>125</v>
      </c>
      <c r="HT3573" s="336" t="s">
        <v>4594</v>
      </c>
      <c r="HU3573" s="339">
        <v>2008</v>
      </c>
      <c r="HV3573" s="339">
        <v>1</v>
      </c>
      <c r="HW3573" s="339">
        <v>0</v>
      </c>
      <c r="HX3573" s="339">
        <v>0</v>
      </c>
      <c r="HY3573" s="329" t="s">
        <v>4595</v>
      </c>
      <c r="HZ3573" s="329"/>
      <c r="IA3573" s="329" t="s">
        <v>44</v>
      </c>
      <c r="IB3573" s="17">
        <v>1920</v>
      </c>
      <c r="IC3573" s="17">
        <v>0</v>
      </c>
      <c r="ID3573" s="17">
        <v>0</v>
      </c>
      <c r="IE3573" s="18" t="s">
        <v>33</v>
      </c>
      <c r="IF3573" s="330">
        <v>60</v>
      </c>
      <c r="IG3573" s="330">
        <v>110</v>
      </c>
      <c r="IH3573" s="330">
        <v>2.2727272727272729</v>
      </c>
      <c r="II3573" s="330">
        <v>0</v>
      </c>
      <c r="IJ3573" s="331">
        <v>0.25</v>
      </c>
      <c r="IK3573" s="332">
        <v>480</v>
      </c>
      <c r="IL3573" s="333" t="s">
        <v>33</v>
      </c>
      <c r="IM3573" s="334" t="s">
        <v>5838</v>
      </c>
      <c r="IN3573" s="335" t="s">
        <v>67</v>
      </c>
      <c r="IO3573" s="336" t="s">
        <v>67</v>
      </c>
      <c r="IP3573" s="336" t="s">
        <v>67</v>
      </c>
      <c r="IQ3573" s="84"/>
      <c r="IR3573" s="337"/>
      <c r="IS3573" s="338"/>
    </row>
    <row r="3574" spans="1:253" ht="16.5" customHeight="1">
      <c r="A3574" s="83" t="s">
        <v>3589</v>
      </c>
      <c r="B3574" s="41"/>
      <c r="C3574" s="368"/>
      <c r="D3574" s="89"/>
      <c r="E3574" s="14" t="s">
        <v>3707</v>
      </c>
      <c r="F3574" s="14" t="s">
        <v>2662</v>
      </c>
      <c r="G3574" s="14" t="s">
        <v>3731</v>
      </c>
      <c r="H3574" s="15">
        <v>2005</v>
      </c>
      <c r="I3574" s="15">
        <v>5</v>
      </c>
      <c r="J3574" s="15">
        <v>0</v>
      </c>
      <c r="K3574" s="15">
        <v>0</v>
      </c>
      <c r="L3574" s="16" t="s">
        <v>3666</v>
      </c>
      <c r="M3574" s="134" t="s">
        <v>7993</v>
      </c>
      <c r="N3574" s="16" t="s">
        <v>412</v>
      </c>
      <c r="O3574" s="17">
        <v>2628</v>
      </c>
      <c r="P3574" s="17">
        <f t="shared" si="27"/>
        <v>6132</v>
      </c>
      <c r="Q3574" s="17">
        <v>5</v>
      </c>
      <c r="R3574" s="133" t="s">
        <v>33</v>
      </c>
      <c r="S3574" s="19">
        <v>60</v>
      </c>
      <c r="T3574" s="19">
        <v>110</v>
      </c>
      <c r="U3574" s="19">
        <v>1.5</v>
      </c>
      <c r="V3574" s="19">
        <v>0</v>
      </c>
      <c r="W3574" s="20">
        <v>0.16500000000000001</v>
      </c>
      <c r="X3574" s="21">
        <v>484.209</v>
      </c>
      <c r="Y3574" s="22" t="s">
        <v>33</v>
      </c>
      <c r="Z3574" s="86" t="s">
        <v>7991</v>
      </c>
      <c r="AA3574" s="24"/>
      <c r="AB3574" s="14"/>
      <c r="AC3574" s="14"/>
      <c r="AD3574" s="25"/>
      <c r="AE3574" s="26"/>
      <c r="AF3574" s="27"/>
      <c r="AG3574" s="31"/>
      <c r="AH3574" s="32"/>
      <c r="AI3574" s="32"/>
      <c r="AJ3574" s="32"/>
      <c r="AK3574" s="32"/>
      <c r="AL3574" s="32"/>
      <c r="AM3574" s="32"/>
      <c r="AN3574" s="32"/>
      <c r="AO3574" s="32"/>
      <c r="AP3574" s="329"/>
      <c r="AQ3574" s="329" t="s">
        <v>44</v>
      </c>
      <c r="AR3574" s="17">
        <v>1920</v>
      </c>
      <c r="AS3574" s="17">
        <v>0</v>
      </c>
      <c r="AT3574" s="17">
        <v>0</v>
      </c>
      <c r="AU3574" s="18" t="s">
        <v>33</v>
      </c>
      <c r="AV3574" s="330">
        <v>60</v>
      </c>
      <c r="AW3574" s="330">
        <v>110</v>
      </c>
      <c r="AX3574" s="330">
        <v>2.2727272727272729</v>
      </c>
      <c r="AY3574" s="330">
        <v>0</v>
      </c>
      <c r="AZ3574" s="331">
        <v>0.25</v>
      </c>
      <c r="BA3574" s="332">
        <v>480</v>
      </c>
      <c r="BB3574" s="333" t="s">
        <v>33</v>
      </c>
      <c r="BC3574" s="334" t="s">
        <v>5838</v>
      </c>
      <c r="BD3574" s="335" t="s">
        <v>67</v>
      </c>
      <c r="BE3574" s="336" t="s">
        <v>67</v>
      </c>
      <c r="BF3574" s="336" t="s">
        <v>67</v>
      </c>
      <c r="BG3574" s="84"/>
      <c r="BH3574" s="337"/>
      <c r="BI3574" s="338"/>
      <c r="BJ3574" s="12" t="s">
        <v>4537</v>
      </c>
      <c r="BK3574" s="13" t="s">
        <v>4538</v>
      </c>
      <c r="BL3574" s="13" t="s">
        <v>4539</v>
      </c>
      <c r="BM3574" s="12" t="s">
        <v>4540</v>
      </c>
      <c r="BN3574" s="336" t="s">
        <v>35</v>
      </c>
      <c r="BO3574" s="336" t="s">
        <v>83</v>
      </c>
      <c r="BP3574" s="336" t="s">
        <v>4590</v>
      </c>
      <c r="BQ3574" s="339">
        <v>2007</v>
      </c>
      <c r="BR3574" s="339">
        <v>1</v>
      </c>
      <c r="BS3574" s="339">
        <v>0</v>
      </c>
      <c r="BT3574" s="339">
        <v>0</v>
      </c>
      <c r="BU3574" s="329" t="s">
        <v>4595</v>
      </c>
      <c r="BV3574" s="329"/>
      <c r="BW3574" s="329" t="s">
        <v>44</v>
      </c>
      <c r="BX3574" s="17">
        <v>1920</v>
      </c>
      <c r="BY3574" s="17">
        <v>0</v>
      </c>
      <c r="BZ3574" s="17">
        <v>0</v>
      </c>
      <c r="CA3574" s="18" t="s">
        <v>33</v>
      </c>
      <c r="CB3574" s="330">
        <v>60</v>
      </c>
      <c r="CC3574" s="330">
        <v>110</v>
      </c>
      <c r="CD3574" s="330">
        <v>2.2727272727272729</v>
      </c>
      <c r="CE3574" s="330">
        <v>0</v>
      </c>
      <c r="CF3574" s="331">
        <v>0.25</v>
      </c>
      <c r="CG3574" s="332">
        <v>480</v>
      </c>
      <c r="CH3574" s="333" t="s">
        <v>33</v>
      </c>
      <c r="CI3574" s="334" t="s">
        <v>5838</v>
      </c>
      <c r="CJ3574" s="335" t="s">
        <v>67</v>
      </c>
      <c r="CK3574" s="336" t="s">
        <v>67</v>
      </c>
      <c r="CL3574" s="336" t="s">
        <v>67</v>
      </c>
      <c r="CM3574" s="84"/>
      <c r="CN3574" s="337"/>
      <c r="CO3574" s="338"/>
      <c r="CP3574" s="12" t="s">
        <v>4537</v>
      </c>
      <c r="CQ3574" s="13" t="s">
        <v>4538</v>
      </c>
      <c r="CR3574" s="13" t="s">
        <v>4539</v>
      </c>
      <c r="CS3574" s="12" t="s">
        <v>4540</v>
      </c>
      <c r="CT3574" s="336" t="s">
        <v>35</v>
      </c>
      <c r="CU3574" s="336" t="s">
        <v>83</v>
      </c>
      <c r="CV3574" s="336" t="s">
        <v>4590</v>
      </c>
      <c r="CW3574" s="339">
        <v>2007</v>
      </c>
      <c r="CX3574" s="339">
        <v>1</v>
      </c>
      <c r="CY3574" s="339">
        <v>0</v>
      </c>
      <c r="CZ3574" s="339">
        <v>0</v>
      </c>
      <c r="DA3574" s="329" t="s">
        <v>4595</v>
      </c>
      <c r="DB3574" s="329"/>
      <c r="DC3574" s="329" t="s">
        <v>44</v>
      </c>
      <c r="DD3574" s="17">
        <v>1920</v>
      </c>
      <c r="DE3574" s="17">
        <v>0</v>
      </c>
      <c r="DF3574" s="17">
        <v>0</v>
      </c>
      <c r="DG3574" s="18" t="s">
        <v>33</v>
      </c>
      <c r="DH3574" s="330">
        <v>60</v>
      </c>
      <c r="DI3574" s="330">
        <v>110</v>
      </c>
      <c r="DJ3574" s="330">
        <v>2.2727272727272729</v>
      </c>
      <c r="DK3574" s="330">
        <v>0</v>
      </c>
      <c r="DL3574" s="331">
        <v>0.25</v>
      </c>
      <c r="DM3574" s="332">
        <v>480</v>
      </c>
      <c r="DN3574" s="333" t="s">
        <v>33</v>
      </c>
      <c r="DO3574" s="334" t="s">
        <v>5838</v>
      </c>
      <c r="DP3574" s="335" t="s">
        <v>67</v>
      </c>
      <c r="DQ3574" s="336" t="s">
        <v>67</v>
      </c>
      <c r="DR3574" s="336" t="s">
        <v>67</v>
      </c>
      <c r="DS3574" s="84"/>
      <c r="DT3574" s="337"/>
      <c r="DU3574" s="338"/>
      <c r="DV3574" s="12" t="s">
        <v>4537</v>
      </c>
      <c r="DW3574" s="13" t="s">
        <v>4538</v>
      </c>
      <c r="DX3574" s="13" t="s">
        <v>4539</v>
      </c>
      <c r="DY3574" s="12" t="s">
        <v>4540</v>
      </c>
      <c r="DZ3574" s="336" t="s">
        <v>35</v>
      </c>
      <c r="EA3574" s="336" t="s">
        <v>83</v>
      </c>
      <c r="EB3574" s="336" t="s">
        <v>4590</v>
      </c>
      <c r="EC3574" s="339">
        <v>2007</v>
      </c>
      <c r="ED3574" s="339">
        <v>1</v>
      </c>
      <c r="EE3574" s="339">
        <v>0</v>
      </c>
      <c r="EF3574" s="339">
        <v>0</v>
      </c>
      <c r="EG3574" s="329" t="s">
        <v>4595</v>
      </c>
      <c r="EH3574" s="329"/>
      <c r="EI3574" s="329" t="s">
        <v>44</v>
      </c>
      <c r="EJ3574" s="17">
        <v>1920</v>
      </c>
      <c r="EK3574" s="17">
        <v>0</v>
      </c>
      <c r="EL3574" s="17">
        <v>0</v>
      </c>
      <c r="EM3574" s="18" t="s">
        <v>33</v>
      </c>
      <c r="EN3574" s="330">
        <v>60</v>
      </c>
      <c r="EO3574" s="330">
        <v>110</v>
      </c>
      <c r="EP3574" s="330">
        <v>2.2727272727272729</v>
      </c>
      <c r="EQ3574" s="330">
        <v>0</v>
      </c>
      <c r="ER3574" s="331">
        <v>0.25</v>
      </c>
      <c r="ES3574" s="332">
        <v>480</v>
      </c>
      <c r="ET3574" s="333" t="s">
        <v>33</v>
      </c>
      <c r="EU3574" s="334" t="s">
        <v>5838</v>
      </c>
      <c r="EV3574" s="335" t="s">
        <v>67</v>
      </c>
      <c r="EW3574" s="336" t="s">
        <v>67</v>
      </c>
      <c r="EX3574" s="336" t="s">
        <v>67</v>
      </c>
      <c r="EY3574" s="84"/>
      <c r="EZ3574" s="337"/>
      <c r="FA3574" s="338"/>
      <c r="FB3574" s="12" t="s">
        <v>4537</v>
      </c>
      <c r="FC3574" s="13" t="s">
        <v>4538</v>
      </c>
      <c r="FD3574" s="13" t="s">
        <v>4539</v>
      </c>
      <c r="FE3574" s="12" t="s">
        <v>4540</v>
      </c>
      <c r="FF3574" s="336" t="s">
        <v>35</v>
      </c>
      <c r="FG3574" s="336" t="s">
        <v>83</v>
      </c>
      <c r="FH3574" s="336" t="s">
        <v>4590</v>
      </c>
      <c r="FI3574" s="339">
        <v>2007</v>
      </c>
      <c r="FJ3574" s="339">
        <v>1</v>
      </c>
      <c r="FK3574" s="339">
        <v>0</v>
      </c>
      <c r="FL3574" s="339">
        <v>0</v>
      </c>
      <c r="FM3574" s="329" t="s">
        <v>4595</v>
      </c>
      <c r="FN3574" s="329"/>
      <c r="FO3574" s="329" t="s">
        <v>44</v>
      </c>
      <c r="FP3574" s="17">
        <v>1920</v>
      </c>
      <c r="FQ3574" s="17">
        <v>0</v>
      </c>
      <c r="FR3574" s="17">
        <v>0</v>
      </c>
      <c r="FS3574" s="18" t="s">
        <v>33</v>
      </c>
      <c r="FT3574" s="330">
        <v>60</v>
      </c>
      <c r="FU3574" s="330">
        <v>110</v>
      </c>
      <c r="FV3574" s="330">
        <v>2.2727272727272729</v>
      </c>
      <c r="FW3574" s="330">
        <v>0</v>
      </c>
      <c r="FX3574" s="331">
        <v>0.25</v>
      </c>
      <c r="FY3574" s="332">
        <v>480</v>
      </c>
      <c r="FZ3574" s="333" t="s">
        <v>33</v>
      </c>
      <c r="GA3574" s="334" t="s">
        <v>5838</v>
      </c>
      <c r="GB3574" s="335" t="s">
        <v>67</v>
      </c>
      <c r="GC3574" s="336" t="s">
        <v>67</v>
      </c>
      <c r="GD3574" s="336" t="s">
        <v>67</v>
      </c>
      <c r="GE3574" s="84"/>
      <c r="GF3574" s="337"/>
      <c r="GG3574" s="338"/>
      <c r="GH3574" s="12" t="s">
        <v>4537</v>
      </c>
      <c r="GI3574" s="13" t="s">
        <v>4538</v>
      </c>
      <c r="GJ3574" s="13" t="s">
        <v>4539</v>
      </c>
      <c r="GK3574" s="12" t="s">
        <v>4540</v>
      </c>
      <c r="GL3574" s="336" t="s">
        <v>35</v>
      </c>
      <c r="GM3574" s="336" t="s">
        <v>83</v>
      </c>
      <c r="GN3574" s="336" t="s">
        <v>4590</v>
      </c>
      <c r="GO3574" s="339">
        <v>2007</v>
      </c>
      <c r="GP3574" s="339">
        <v>1</v>
      </c>
      <c r="GQ3574" s="339">
        <v>0</v>
      </c>
      <c r="GR3574" s="339">
        <v>0</v>
      </c>
      <c r="GS3574" s="329" t="s">
        <v>4595</v>
      </c>
      <c r="GT3574" s="329"/>
      <c r="GU3574" s="329" t="s">
        <v>44</v>
      </c>
      <c r="GV3574" s="17">
        <v>1920</v>
      </c>
      <c r="GW3574" s="17">
        <v>0</v>
      </c>
      <c r="GX3574" s="17">
        <v>0</v>
      </c>
      <c r="GY3574" s="18" t="s">
        <v>33</v>
      </c>
      <c r="GZ3574" s="330">
        <v>60</v>
      </c>
      <c r="HA3574" s="330">
        <v>110</v>
      </c>
      <c r="HB3574" s="330">
        <v>2.2727272727272729</v>
      </c>
      <c r="HC3574" s="330">
        <v>0</v>
      </c>
      <c r="HD3574" s="331">
        <v>0.25</v>
      </c>
      <c r="HE3574" s="332">
        <v>480</v>
      </c>
      <c r="HF3574" s="333" t="s">
        <v>33</v>
      </c>
      <c r="HG3574" s="334" t="s">
        <v>5838</v>
      </c>
      <c r="HH3574" s="335" t="s">
        <v>67</v>
      </c>
      <c r="HI3574" s="336" t="s">
        <v>67</v>
      </c>
      <c r="HJ3574" s="336" t="s">
        <v>67</v>
      </c>
      <c r="HK3574" s="84"/>
      <c r="HL3574" s="337"/>
      <c r="HM3574" s="338"/>
      <c r="HN3574" s="12" t="s">
        <v>4537</v>
      </c>
      <c r="HO3574" s="13" t="s">
        <v>4538</v>
      </c>
      <c r="HP3574" s="13" t="s">
        <v>4539</v>
      </c>
      <c r="HQ3574" s="12" t="s">
        <v>4540</v>
      </c>
      <c r="HR3574" s="336" t="s">
        <v>35</v>
      </c>
      <c r="HS3574" s="336" t="s">
        <v>83</v>
      </c>
      <c r="HT3574" s="336" t="s">
        <v>4590</v>
      </c>
      <c r="HU3574" s="339">
        <v>2007</v>
      </c>
      <c r="HV3574" s="339">
        <v>1</v>
      </c>
      <c r="HW3574" s="339">
        <v>0</v>
      </c>
      <c r="HX3574" s="339">
        <v>0</v>
      </c>
      <c r="HY3574" s="329" t="s">
        <v>4595</v>
      </c>
      <c r="HZ3574" s="329"/>
      <c r="IA3574" s="329" t="s">
        <v>44</v>
      </c>
      <c r="IB3574" s="17">
        <v>1920</v>
      </c>
      <c r="IC3574" s="17">
        <v>0</v>
      </c>
      <c r="ID3574" s="17">
        <v>0</v>
      </c>
      <c r="IE3574" s="18" t="s">
        <v>33</v>
      </c>
      <c r="IF3574" s="330">
        <v>60</v>
      </c>
      <c r="IG3574" s="330">
        <v>110</v>
      </c>
      <c r="IH3574" s="330">
        <v>2.2727272727272729</v>
      </c>
      <c r="II3574" s="330">
        <v>0</v>
      </c>
      <c r="IJ3574" s="331">
        <v>0.25</v>
      </c>
      <c r="IK3574" s="332">
        <v>480</v>
      </c>
      <c r="IL3574" s="333" t="s">
        <v>33</v>
      </c>
      <c r="IM3574" s="334" t="s">
        <v>5838</v>
      </c>
      <c r="IN3574" s="335" t="s">
        <v>67</v>
      </c>
      <c r="IO3574" s="336" t="s">
        <v>67</v>
      </c>
      <c r="IP3574" s="336" t="s">
        <v>67</v>
      </c>
      <c r="IQ3574" s="84"/>
      <c r="IR3574" s="337"/>
      <c r="IS3574" s="338"/>
    </row>
    <row r="3575" spans="1:253" ht="16.5" customHeight="1">
      <c r="A3575" s="83" t="s">
        <v>3589</v>
      </c>
      <c r="B3575" s="41"/>
      <c r="C3575" s="368"/>
      <c r="D3575" s="89"/>
      <c r="E3575" s="14" t="s">
        <v>3707</v>
      </c>
      <c r="F3575" s="14" t="s">
        <v>2662</v>
      </c>
      <c r="G3575" s="14" t="s">
        <v>3731</v>
      </c>
      <c r="H3575" s="15">
        <v>2005</v>
      </c>
      <c r="I3575" s="15">
        <v>5</v>
      </c>
      <c r="J3575" s="15">
        <v>0</v>
      </c>
      <c r="K3575" s="15">
        <v>0</v>
      </c>
      <c r="L3575" s="16" t="s">
        <v>3741</v>
      </c>
      <c r="M3575" s="134" t="s">
        <v>8002</v>
      </c>
      <c r="N3575" s="16" t="s">
        <v>45</v>
      </c>
      <c r="O3575" s="17">
        <v>2628</v>
      </c>
      <c r="P3575" s="17">
        <f t="shared" si="27"/>
        <v>6132</v>
      </c>
      <c r="Q3575" s="17">
        <v>5</v>
      </c>
      <c r="R3575" s="133" t="s">
        <v>33</v>
      </c>
      <c r="S3575" s="19">
        <v>60</v>
      </c>
      <c r="T3575" s="19">
        <v>110</v>
      </c>
      <c r="U3575" s="19">
        <v>1.5</v>
      </c>
      <c r="V3575" s="19">
        <v>0</v>
      </c>
      <c r="W3575" s="20">
        <v>0.16500000000000001</v>
      </c>
      <c r="X3575" s="21">
        <v>484.209</v>
      </c>
      <c r="Y3575" s="22" t="s">
        <v>33</v>
      </c>
      <c r="Z3575" s="86" t="s">
        <v>7991</v>
      </c>
      <c r="AA3575" s="24"/>
      <c r="AB3575" s="14"/>
      <c r="AC3575" s="14"/>
      <c r="AD3575" s="25"/>
      <c r="AE3575" s="26"/>
      <c r="AF3575" s="27"/>
      <c r="AG3575" s="31"/>
      <c r="AH3575" s="32"/>
      <c r="AI3575" s="32"/>
      <c r="AJ3575" s="32"/>
      <c r="AK3575" s="32"/>
      <c r="AL3575" s="32"/>
      <c r="AM3575" s="32"/>
      <c r="AN3575" s="32"/>
      <c r="AO3575" s="32"/>
      <c r="AP3575" s="329"/>
      <c r="AQ3575" s="329" t="s">
        <v>868</v>
      </c>
      <c r="AR3575" s="17">
        <v>2880</v>
      </c>
      <c r="AS3575" s="17">
        <v>0</v>
      </c>
      <c r="AT3575" s="17">
        <v>0</v>
      </c>
      <c r="AU3575" s="18" t="s">
        <v>33</v>
      </c>
      <c r="AV3575" s="330">
        <v>60</v>
      </c>
      <c r="AW3575" s="330">
        <v>110</v>
      </c>
      <c r="AX3575" s="330">
        <v>0.61818181818181817</v>
      </c>
      <c r="AY3575" s="330">
        <v>0</v>
      </c>
      <c r="AZ3575" s="331">
        <v>6.8000000000000005E-2</v>
      </c>
      <c r="BA3575" s="332">
        <v>391.68</v>
      </c>
      <c r="BB3575" s="333" t="s">
        <v>33</v>
      </c>
      <c r="BC3575" s="334" t="s">
        <v>5838</v>
      </c>
      <c r="BD3575" s="335" t="s">
        <v>67</v>
      </c>
      <c r="BE3575" s="336" t="s">
        <v>67</v>
      </c>
      <c r="BF3575" s="336" t="s">
        <v>67</v>
      </c>
      <c r="BG3575" s="84"/>
      <c r="BH3575" s="337"/>
      <c r="BI3575" s="338"/>
      <c r="BJ3575" s="12" t="s">
        <v>4537</v>
      </c>
      <c r="BK3575" s="13" t="s">
        <v>4538</v>
      </c>
      <c r="BL3575" s="13" t="s">
        <v>4539</v>
      </c>
      <c r="BM3575" s="12" t="s">
        <v>4540</v>
      </c>
      <c r="BN3575" s="336" t="s">
        <v>187</v>
      </c>
      <c r="BO3575" s="336" t="s">
        <v>4596</v>
      </c>
      <c r="BP3575" s="336" t="s">
        <v>67</v>
      </c>
      <c r="BQ3575" s="339">
        <v>1997</v>
      </c>
      <c r="BR3575" s="339">
        <v>2</v>
      </c>
      <c r="BS3575" s="339">
        <v>0</v>
      </c>
      <c r="BT3575" s="339">
        <v>0</v>
      </c>
      <c r="BU3575" s="329" t="s">
        <v>4571</v>
      </c>
      <c r="BV3575" s="329"/>
      <c r="BW3575" s="329" t="s">
        <v>868</v>
      </c>
      <c r="BX3575" s="17">
        <v>2880</v>
      </c>
      <c r="BY3575" s="17">
        <v>0</v>
      </c>
      <c r="BZ3575" s="17">
        <v>0</v>
      </c>
      <c r="CA3575" s="18" t="s">
        <v>33</v>
      </c>
      <c r="CB3575" s="330">
        <v>60</v>
      </c>
      <c r="CC3575" s="330">
        <v>110</v>
      </c>
      <c r="CD3575" s="330">
        <v>0.61818181818181817</v>
      </c>
      <c r="CE3575" s="330">
        <v>0</v>
      </c>
      <c r="CF3575" s="331">
        <v>6.8000000000000005E-2</v>
      </c>
      <c r="CG3575" s="332">
        <v>391.68</v>
      </c>
      <c r="CH3575" s="333" t="s">
        <v>33</v>
      </c>
      <c r="CI3575" s="334" t="s">
        <v>5838</v>
      </c>
      <c r="CJ3575" s="335" t="s">
        <v>67</v>
      </c>
      <c r="CK3575" s="336" t="s">
        <v>67</v>
      </c>
      <c r="CL3575" s="336" t="s">
        <v>67</v>
      </c>
      <c r="CM3575" s="84"/>
      <c r="CN3575" s="337"/>
      <c r="CO3575" s="338"/>
      <c r="CP3575" s="12" t="s">
        <v>4537</v>
      </c>
      <c r="CQ3575" s="13" t="s">
        <v>4538</v>
      </c>
      <c r="CR3575" s="13" t="s">
        <v>4539</v>
      </c>
      <c r="CS3575" s="12" t="s">
        <v>4540</v>
      </c>
      <c r="CT3575" s="336" t="s">
        <v>187</v>
      </c>
      <c r="CU3575" s="336" t="s">
        <v>4596</v>
      </c>
      <c r="CV3575" s="336" t="s">
        <v>67</v>
      </c>
      <c r="CW3575" s="339">
        <v>1997</v>
      </c>
      <c r="CX3575" s="339">
        <v>2</v>
      </c>
      <c r="CY3575" s="339">
        <v>0</v>
      </c>
      <c r="CZ3575" s="339">
        <v>0</v>
      </c>
      <c r="DA3575" s="329" t="s">
        <v>4571</v>
      </c>
      <c r="DB3575" s="329"/>
      <c r="DC3575" s="329" t="s">
        <v>868</v>
      </c>
      <c r="DD3575" s="17">
        <v>2880</v>
      </c>
      <c r="DE3575" s="17">
        <v>0</v>
      </c>
      <c r="DF3575" s="17">
        <v>0</v>
      </c>
      <c r="DG3575" s="18" t="s">
        <v>33</v>
      </c>
      <c r="DH3575" s="330">
        <v>60</v>
      </c>
      <c r="DI3575" s="330">
        <v>110</v>
      </c>
      <c r="DJ3575" s="330">
        <v>0.61818181818181817</v>
      </c>
      <c r="DK3575" s="330">
        <v>0</v>
      </c>
      <c r="DL3575" s="331">
        <v>6.8000000000000005E-2</v>
      </c>
      <c r="DM3575" s="332">
        <v>391.68</v>
      </c>
      <c r="DN3575" s="333" t="s">
        <v>33</v>
      </c>
      <c r="DO3575" s="334" t="s">
        <v>5838</v>
      </c>
      <c r="DP3575" s="335" t="s">
        <v>67</v>
      </c>
      <c r="DQ3575" s="336" t="s">
        <v>67</v>
      </c>
      <c r="DR3575" s="336" t="s">
        <v>67</v>
      </c>
      <c r="DS3575" s="84"/>
      <c r="DT3575" s="337"/>
      <c r="DU3575" s="338"/>
      <c r="DV3575" s="12" t="s">
        <v>4537</v>
      </c>
      <c r="DW3575" s="13" t="s">
        <v>4538</v>
      </c>
      <c r="DX3575" s="13" t="s">
        <v>4539</v>
      </c>
      <c r="DY3575" s="12" t="s">
        <v>4540</v>
      </c>
      <c r="DZ3575" s="336" t="s">
        <v>187</v>
      </c>
      <c r="EA3575" s="336" t="s">
        <v>4596</v>
      </c>
      <c r="EB3575" s="336" t="s">
        <v>67</v>
      </c>
      <c r="EC3575" s="339">
        <v>1997</v>
      </c>
      <c r="ED3575" s="339">
        <v>2</v>
      </c>
      <c r="EE3575" s="339">
        <v>0</v>
      </c>
      <c r="EF3575" s="339">
        <v>0</v>
      </c>
      <c r="EG3575" s="329" t="s">
        <v>4571</v>
      </c>
      <c r="EH3575" s="329"/>
      <c r="EI3575" s="329" t="s">
        <v>868</v>
      </c>
      <c r="EJ3575" s="17">
        <v>2880</v>
      </c>
      <c r="EK3575" s="17">
        <v>0</v>
      </c>
      <c r="EL3575" s="17">
        <v>0</v>
      </c>
      <c r="EM3575" s="18" t="s">
        <v>33</v>
      </c>
      <c r="EN3575" s="330">
        <v>60</v>
      </c>
      <c r="EO3575" s="330">
        <v>110</v>
      </c>
      <c r="EP3575" s="330">
        <v>0.61818181818181817</v>
      </c>
      <c r="EQ3575" s="330">
        <v>0</v>
      </c>
      <c r="ER3575" s="331">
        <v>6.8000000000000005E-2</v>
      </c>
      <c r="ES3575" s="332">
        <v>391.68</v>
      </c>
      <c r="ET3575" s="333" t="s">
        <v>33</v>
      </c>
      <c r="EU3575" s="334" t="s">
        <v>5838</v>
      </c>
      <c r="EV3575" s="335" t="s">
        <v>67</v>
      </c>
      <c r="EW3575" s="336" t="s">
        <v>67</v>
      </c>
      <c r="EX3575" s="336" t="s">
        <v>67</v>
      </c>
      <c r="EY3575" s="84"/>
      <c r="EZ3575" s="337"/>
      <c r="FA3575" s="338"/>
      <c r="FB3575" s="12" t="s">
        <v>4537</v>
      </c>
      <c r="FC3575" s="13" t="s">
        <v>4538</v>
      </c>
      <c r="FD3575" s="13" t="s">
        <v>4539</v>
      </c>
      <c r="FE3575" s="12" t="s">
        <v>4540</v>
      </c>
      <c r="FF3575" s="336" t="s">
        <v>187</v>
      </c>
      <c r="FG3575" s="336" t="s">
        <v>4596</v>
      </c>
      <c r="FH3575" s="336" t="s">
        <v>67</v>
      </c>
      <c r="FI3575" s="339">
        <v>1997</v>
      </c>
      <c r="FJ3575" s="339">
        <v>2</v>
      </c>
      <c r="FK3575" s="339">
        <v>0</v>
      </c>
      <c r="FL3575" s="339">
        <v>0</v>
      </c>
      <c r="FM3575" s="329" t="s">
        <v>4571</v>
      </c>
      <c r="FN3575" s="329"/>
      <c r="FO3575" s="329" t="s">
        <v>868</v>
      </c>
      <c r="FP3575" s="17">
        <v>2880</v>
      </c>
      <c r="FQ3575" s="17">
        <v>0</v>
      </c>
      <c r="FR3575" s="17">
        <v>0</v>
      </c>
      <c r="FS3575" s="18" t="s">
        <v>33</v>
      </c>
      <c r="FT3575" s="330">
        <v>60</v>
      </c>
      <c r="FU3575" s="330">
        <v>110</v>
      </c>
      <c r="FV3575" s="330">
        <v>0.61818181818181817</v>
      </c>
      <c r="FW3575" s="330">
        <v>0</v>
      </c>
      <c r="FX3575" s="331">
        <v>6.8000000000000005E-2</v>
      </c>
      <c r="FY3575" s="332">
        <v>391.68</v>
      </c>
      <c r="FZ3575" s="333" t="s">
        <v>33</v>
      </c>
      <c r="GA3575" s="334" t="s">
        <v>5838</v>
      </c>
      <c r="GB3575" s="335" t="s">
        <v>67</v>
      </c>
      <c r="GC3575" s="336" t="s">
        <v>67</v>
      </c>
      <c r="GD3575" s="336" t="s">
        <v>67</v>
      </c>
      <c r="GE3575" s="84"/>
      <c r="GF3575" s="337"/>
      <c r="GG3575" s="338"/>
      <c r="GH3575" s="12" t="s">
        <v>4537</v>
      </c>
      <c r="GI3575" s="13" t="s">
        <v>4538</v>
      </c>
      <c r="GJ3575" s="13" t="s">
        <v>4539</v>
      </c>
      <c r="GK3575" s="12" t="s">
        <v>4540</v>
      </c>
      <c r="GL3575" s="336" t="s">
        <v>187</v>
      </c>
      <c r="GM3575" s="336" t="s">
        <v>4596</v>
      </c>
      <c r="GN3575" s="336" t="s">
        <v>67</v>
      </c>
      <c r="GO3575" s="339">
        <v>1997</v>
      </c>
      <c r="GP3575" s="339">
        <v>2</v>
      </c>
      <c r="GQ3575" s="339">
        <v>0</v>
      </c>
      <c r="GR3575" s="339">
        <v>0</v>
      </c>
      <c r="GS3575" s="329" t="s">
        <v>4571</v>
      </c>
      <c r="GT3575" s="329"/>
      <c r="GU3575" s="329" t="s">
        <v>868</v>
      </c>
      <c r="GV3575" s="17">
        <v>2880</v>
      </c>
      <c r="GW3575" s="17">
        <v>0</v>
      </c>
      <c r="GX3575" s="17">
        <v>0</v>
      </c>
      <c r="GY3575" s="18" t="s">
        <v>33</v>
      </c>
      <c r="GZ3575" s="330">
        <v>60</v>
      </c>
      <c r="HA3575" s="330">
        <v>110</v>
      </c>
      <c r="HB3575" s="330">
        <v>0.61818181818181817</v>
      </c>
      <c r="HC3575" s="330">
        <v>0</v>
      </c>
      <c r="HD3575" s="331">
        <v>6.8000000000000005E-2</v>
      </c>
      <c r="HE3575" s="332">
        <v>391.68</v>
      </c>
      <c r="HF3575" s="333" t="s">
        <v>33</v>
      </c>
      <c r="HG3575" s="334" t="s">
        <v>5838</v>
      </c>
      <c r="HH3575" s="335" t="s">
        <v>67</v>
      </c>
      <c r="HI3575" s="336" t="s">
        <v>67</v>
      </c>
      <c r="HJ3575" s="336" t="s">
        <v>67</v>
      </c>
      <c r="HK3575" s="84"/>
      <c r="HL3575" s="337"/>
      <c r="HM3575" s="338"/>
      <c r="HN3575" s="12" t="s">
        <v>4537</v>
      </c>
      <c r="HO3575" s="13" t="s">
        <v>4538</v>
      </c>
      <c r="HP3575" s="13" t="s">
        <v>4539</v>
      </c>
      <c r="HQ3575" s="12" t="s">
        <v>4540</v>
      </c>
      <c r="HR3575" s="336" t="s">
        <v>187</v>
      </c>
      <c r="HS3575" s="336" t="s">
        <v>4596</v>
      </c>
      <c r="HT3575" s="336" t="s">
        <v>67</v>
      </c>
      <c r="HU3575" s="339">
        <v>1997</v>
      </c>
      <c r="HV3575" s="339">
        <v>2</v>
      </c>
      <c r="HW3575" s="339">
        <v>0</v>
      </c>
      <c r="HX3575" s="339">
        <v>0</v>
      </c>
      <c r="HY3575" s="329" t="s">
        <v>4571</v>
      </c>
      <c r="HZ3575" s="329"/>
      <c r="IA3575" s="329" t="s">
        <v>868</v>
      </c>
      <c r="IB3575" s="17">
        <v>2880</v>
      </c>
      <c r="IC3575" s="17">
        <v>0</v>
      </c>
      <c r="ID3575" s="17">
        <v>0</v>
      </c>
      <c r="IE3575" s="18" t="s">
        <v>33</v>
      </c>
      <c r="IF3575" s="330">
        <v>60</v>
      </c>
      <c r="IG3575" s="330">
        <v>110</v>
      </c>
      <c r="IH3575" s="330">
        <v>0.61818181818181817</v>
      </c>
      <c r="II3575" s="330">
        <v>0</v>
      </c>
      <c r="IJ3575" s="331">
        <v>6.8000000000000005E-2</v>
      </c>
      <c r="IK3575" s="332">
        <v>391.68</v>
      </c>
      <c r="IL3575" s="333" t="s">
        <v>33</v>
      </c>
      <c r="IM3575" s="334" t="s">
        <v>5838</v>
      </c>
      <c r="IN3575" s="335" t="s">
        <v>67</v>
      </c>
      <c r="IO3575" s="336" t="s">
        <v>67</v>
      </c>
      <c r="IP3575" s="336" t="s">
        <v>67</v>
      </c>
      <c r="IQ3575" s="84"/>
      <c r="IR3575" s="337"/>
      <c r="IS3575" s="338"/>
    </row>
    <row r="3576" spans="1:253" ht="16.5" customHeight="1">
      <c r="A3576" s="83" t="s">
        <v>3589</v>
      </c>
      <c r="B3576" s="41"/>
      <c r="C3576" s="368"/>
      <c r="D3576" s="89"/>
      <c r="E3576" s="14" t="s">
        <v>3707</v>
      </c>
      <c r="F3576" s="14" t="s">
        <v>2662</v>
      </c>
      <c r="G3576" s="14" t="s">
        <v>3731</v>
      </c>
      <c r="H3576" s="15">
        <v>2005</v>
      </c>
      <c r="I3576" s="15">
        <v>5</v>
      </c>
      <c r="J3576" s="15">
        <v>0</v>
      </c>
      <c r="K3576" s="15">
        <v>0</v>
      </c>
      <c r="L3576" s="16" t="s">
        <v>3673</v>
      </c>
      <c r="M3576" s="134"/>
      <c r="N3576" s="16" t="s">
        <v>41</v>
      </c>
      <c r="O3576" s="17">
        <v>2628</v>
      </c>
      <c r="P3576" s="17">
        <f t="shared" si="27"/>
        <v>6132</v>
      </c>
      <c r="Q3576" s="17">
        <v>5</v>
      </c>
      <c r="R3576" s="133" t="s">
        <v>33</v>
      </c>
      <c r="S3576" s="19">
        <v>60</v>
      </c>
      <c r="T3576" s="19">
        <v>110</v>
      </c>
      <c r="U3576" s="19">
        <v>1.5</v>
      </c>
      <c r="V3576" s="19">
        <v>0</v>
      </c>
      <c r="W3576" s="20">
        <v>0.16500000000000001</v>
      </c>
      <c r="X3576" s="21">
        <v>484.209</v>
      </c>
      <c r="Y3576" s="22" t="s">
        <v>33</v>
      </c>
      <c r="Z3576" s="86" t="s">
        <v>7991</v>
      </c>
      <c r="AA3576" s="24"/>
      <c r="AB3576" s="14"/>
      <c r="AC3576" s="14"/>
      <c r="AD3576" s="25"/>
      <c r="AE3576" s="26"/>
      <c r="AF3576" s="27"/>
      <c r="AG3576" s="31"/>
      <c r="AH3576" s="32"/>
      <c r="AI3576" s="32"/>
      <c r="AJ3576" s="32"/>
      <c r="AK3576" s="32"/>
      <c r="AL3576" s="32"/>
      <c r="AM3576" s="32"/>
      <c r="AN3576" s="32"/>
      <c r="AO3576" s="32"/>
      <c r="AP3576" s="329"/>
      <c r="AQ3576" s="329" t="s">
        <v>868</v>
      </c>
      <c r="AR3576" s="17">
        <v>2880</v>
      </c>
      <c r="AS3576" s="17">
        <v>0</v>
      </c>
      <c r="AT3576" s="17">
        <v>0</v>
      </c>
      <c r="AU3576" s="18" t="s">
        <v>33</v>
      </c>
      <c r="AV3576" s="330">
        <v>60</v>
      </c>
      <c r="AW3576" s="330">
        <v>110</v>
      </c>
      <c r="AX3576" s="330">
        <v>0.61818181818181817</v>
      </c>
      <c r="AY3576" s="330">
        <v>0</v>
      </c>
      <c r="AZ3576" s="331">
        <v>6.8000000000000005E-2</v>
      </c>
      <c r="BA3576" s="332">
        <v>391.68</v>
      </c>
      <c r="BB3576" s="333" t="s">
        <v>33</v>
      </c>
      <c r="BC3576" s="334" t="s">
        <v>5838</v>
      </c>
      <c r="BD3576" s="335" t="s">
        <v>67</v>
      </c>
      <c r="BE3576" s="336" t="s">
        <v>67</v>
      </c>
      <c r="BF3576" s="336" t="s">
        <v>67</v>
      </c>
      <c r="BG3576" s="84"/>
      <c r="BH3576" s="337"/>
      <c r="BI3576" s="338"/>
      <c r="BJ3576" s="12" t="s">
        <v>4537</v>
      </c>
      <c r="BK3576" s="13" t="s">
        <v>4538</v>
      </c>
      <c r="BL3576" s="13" t="s">
        <v>4539</v>
      </c>
      <c r="BM3576" s="12" t="s">
        <v>4540</v>
      </c>
      <c r="BN3576" s="336" t="s">
        <v>187</v>
      </c>
      <c r="BO3576" s="336" t="s">
        <v>4596</v>
      </c>
      <c r="BP3576" s="336" t="s">
        <v>67</v>
      </c>
      <c r="BQ3576" s="339">
        <v>1997</v>
      </c>
      <c r="BR3576" s="339">
        <v>2</v>
      </c>
      <c r="BS3576" s="339">
        <v>0</v>
      </c>
      <c r="BT3576" s="339">
        <v>0</v>
      </c>
      <c r="BU3576" s="329" t="s">
        <v>4571</v>
      </c>
      <c r="BV3576" s="329"/>
      <c r="BW3576" s="329" t="s">
        <v>868</v>
      </c>
      <c r="BX3576" s="17">
        <v>2880</v>
      </c>
      <c r="BY3576" s="17">
        <v>0</v>
      </c>
      <c r="BZ3576" s="17">
        <v>0</v>
      </c>
      <c r="CA3576" s="18" t="s">
        <v>33</v>
      </c>
      <c r="CB3576" s="330">
        <v>60</v>
      </c>
      <c r="CC3576" s="330">
        <v>110</v>
      </c>
      <c r="CD3576" s="330">
        <v>0.61818181818181817</v>
      </c>
      <c r="CE3576" s="330">
        <v>0</v>
      </c>
      <c r="CF3576" s="331">
        <v>6.8000000000000005E-2</v>
      </c>
      <c r="CG3576" s="332">
        <v>391.68</v>
      </c>
      <c r="CH3576" s="333" t="s">
        <v>33</v>
      </c>
      <c r="CI3576" s="334" t="s">
        <v>5838</v>
      </c>
      <c r="CJ3576" s="335" t="s">
        <v>67</v>
      </c>
      <c r="CK3576" s="336" t="s">
        <v>67</v>
      </c>
      <c r="CL3576" s="336" t="s">
        <v>67</v>
      </c>
      <c r="CM3576" s="84"/>
      <c r="CN3576" s="337"/>
      <c r="CO3576" s="338"/>
      <c r="CP3576" s="12" t="s">
        <v>4537</v>
      </c>
      <c r="CQ3576" s="13" t="s">
        <v>4538</v>
      </c>
      <c r="CR3576" s="13" t="s">
        <v>4539</v>
      </c>
      <c r="CS3576" s="12" t="s">
        <v>4540</v>
      </c>
      <c r="CT3576" s="336" t="s">
        <v>187</v>
      </c>
      <c r="CU3576" s="336" t="s">
        <v>4596</v>
      </c>
      <c r="CV3576" s="336" t="s">
        <v>67</v>
      </c>
      <c r="CW3576" s="339">
        <v>1997</v>
      </c>
      <c r="CX3576" s="339">
        <v>2</v>
      </c>
      <c r="CY3576" s="339">
        <v>0</v>
      </c>
      <c r="CZ3576" s="339">
        <v>0</v>
      </c>
      <c r="DA3576" s="329" t="s">
        <v>4571</v>
      </c>
      <c r="DB3576" s="329"/>
      <c r="DC3576" s="329" t="s">
        <v>868</v>
      </c>
      <c r="DD3576" s="17">
        <v>2880</v>
      </c>
      <c r="DE3576" s="17">
        <v>0</v>
      </c>
      <c r="DF3576" s="17">
        <v>0</v>
      </c>
      <c r="DG3576" s="18" t="s">
        <v>33</v>
      </c>
      <c r="DH3576" s="330">
        <v>60</v>
      </c>
      <c r="DI3576" s="330">
        <v>110</v>
      </c>
      <c r="DJ3576" s="330">
        <v>0.61818181818181817</v>
      </c>
      <c r="DK3576" s="330">
        <v>0</v>
      </c>
      <c r="DL3576" s="331">
        <v>6.8000000000000005E-2</v>
      </c>
      <c r="DM3576" s="332">
        <v>391.68</v>
      </c>
      <c r="DN3576" s="333" t="s">
        <v>33</v>
      </c>
      <c r="DO3576" s="334" t="s">
        <v>5838</v>
      </c>
      <c r="DP3576" s="335" t="s">
        <v>67</v>
      </c>
      <c r="DQ3576" s="336" t="s">
        <v>67</v>
      </c>
      <c r="DR3576" s="336" t="s">
        <v>67</v>
      </c>
      <c r="DS3576" s="84"/>
      <c r="DT3576" s="337"/>
      <c r="DU3576" s="338"/>
      <c r="DV3576" s="12" t="s">
        <v>4537</v>
      </c>
      <c r="DW3576" s="13" t="s">
        <v>4538</v>
      </c>
      <c r="DX3576" s="13" t="s">
        <v>4539</v>
      </c>
      <c r="DY3576" s="12" t="s">
        <v>4540</v>
      </c>
      <c r="DZ3576" s="336" t="s">
        <v>187</v>
      </c>
      <c r="EA3576" s="336" t="s">
        <v>4596</v>
      </c>
      <c r="EB3576" s="336" t="s">
        <v>67</v>
      </c>
      <c r="EC3576" s="339">
        <v>1997</v>
      </c>
      <c r="ED3576" s="339">
        <v>2</v>
      </c>
      <c r="EE3576" s="339">
        <v>0</v>
      </c>
      <c r="EF3576" s="339">
        <v>0</v>
      </c>
      <c r="EG3576" s="329" t="s">
        <v>4571</v>
      </c>
      <c r="EH3576" s="329"/>
      <c r="EI3576" s="329" t="s">
        <v>868</v>
      </c>
      <c r="EJ3576" s="17">
        <v>2880</v>
      </c>
      <c r="EK3576" s="17">
        <v>0</v>
      </c>
      <c r="EL3576" s="17">
        <v>0</v>
      </c>
      <c r="EM3576" s="18" t="s">
        <v>33</v>
      </c>
      <c r="EN3576" s="330">
        <v>60</v>
      </c>
      <c r="EO3576" s="330">
        <v>110</v>
      </c>
      <c r="EP3576" s="330">
        <v>0.61818181818181817</v>
      </c>
      <c r="EQ3576" s="330">
        <v>0</v>
      </c>
      <c r="ER3576" s="331">
        <v>6.8000000000000005E-2</v>
      </c>
      <c r="ES3576" s="332">
        <v>391.68</v>
      </c>
      <c r="ET3576" s="333" t="s">
        <v>33</v>
      </c>
      <c r="EU3576" s="334" t="s">
        <v>5838</v>
      </c>
      <c r="EV3576" s="335" t="s">
        <v>67</v>
      </c>
      <c r="EW3576" s="336" t="s">
        <v>67</v>
      </c>
      <c r="EX3576" s="336" t="s">
        <v>67</v>
      </c>
      <c r="EY3576" s="84"/>
      <c r="EZ3576" s="337"/>
      <c r="FA3576" s="338"/>
      <c r="FB3576" s="12" t="s">
        <v>4537</v>
      </c>
      <c r="FC3576" s="13" t="s">
        <v>4538</v>
      </c>
      <c r="FD3576" s="13" t="s">
        <v>4539</v>
      </c>
      <c r="FE3576" s="12" t="s">
        <v>4540</v>
      </c>
      <c r="FF3576" s="336" t="s">
        <v>187</v>
      </c>
      <c r="FG3576" s="336" t="s">
        <v>4596</v>
      </c>
      <c r="FH3576" s="336" t="s">
        <v>67</v>
      </c>
      <c r="FI3576" s="339">
        <v>1997</v>
      </c>
      <c r="FJ3576" s="339">
        <v>2</v>
      </c>
      <c r="FK3576" s="339">
        <v>0</v>
      </c>
      <c r="FL3576" s="339">
        <v>0</v>
      </c>
      <c r="FM3576" s="329" t="s">
        <v>4571</v>
      </c>
      <c r="FN3576" s="329"/>
      <c r="FO3576" s="329" t="s">
        <v>868</v>
      </c>
      <c r="FP3576" s="17">
        <v>2880</v>
      </c>
      <c r="FQ3576" s="17">
        <v>0</v>
      </c>
      <c r="FR3576" s="17">
        <v>0</v>
      </c>
      <c r="FS3576" s="18" t="s">
        <v>33</v>
      </c>
      <c r="FT3576" s="330">
        <v>60</v>
      </c>
      <c r="FU3576" s="330">
        <v>110</v>
      </c>
      <c r="FV3576" s="330">
        <v>0.61818181818181817</v>
      </c>
      <c r="FW3576" s="330">
        <v>0</v>
      </c>
      <c r="FX3576" s="331">
        <v>6.8000000000000005E-2</v>
      </c>
      <c r="FY3576" s="332">
        <v>391.68</v>
      </c>
      <c r="FZ3576" s="333" t="s">
        <v>33</v>
      </c>
      <c r="GA3576" s="334" t="s">
        <v>5838</v>
      </c>
      <c r="GB3576" s="335" t="s">
        <v>67</v>
      </c>
      <c r="GC3576" s="336" t="s">
        <v>67</v>
      </c>
      <c r="GD3576" s="336" t="s">
        <v>67</v>
      </c>
      <c r="GE3576" s="84"/>
      <c r="GF3576" s="337"/>
      <c r="GG3576" s="338"/>
      <c r="GH3576" s="12" t="s">
        <v>4537</v>
      </c>
      <c r="GI3576" s="13" t="s">
        <v>4538</v>
      </c>
      <c r="GJ3576" s="13" t="s">
        <v>4539</v>
      </c>
      <c r="GK3576" s="12" t="s">
        <v>4540</v>
      </c>
      <c r="GL3576" s="336" t="s">
        <v>187</v>
      </c>
      <c r="GM3576" s="336" t="s">
        <v>4596</v>
      </c>
      <c r="GN3576" s="336" t="s">
        <v>67</v>
      </c>
      <c r="GO3576" s="339">
        <v>1997</v>
      </c>
      <c r="GP3576" s="339">
        <v>2</v>
      </c>
      <c r="GQ3576" s="339">
        <v>0</v>
      </c>
      <c r="GR3576" s="339">
        <v>0</v>
      </c>
      <c r="GS3576" s="329" t="s">
        <v>4571</v>
      </c>
      <c r="GT3576" s="329"/>
      <c r="GU3576" s="329" t="s">
        <v>868</v>
      </c>
      <c r="GV3576" s="17">
        <v>2880</v>
      </c>
      <c r="GW3576" s="17">
        <v>0</v>
      </c>
      <c r="GX3576" s="17">
        <v>0</v>
      </c>
      <c r="GY3576" s="18" t="s">
        <v>33</v>
      </c>
      <c r="GZ3576" s="330">
        <v>60</v>
      </c>
      <c r="HA3576" s="330">
        <v>110</v>
      </c>
      <c r="HB3576" s="330">
        <v>0.61818181818181817</v>
      </c>
      <c r="HC3576" s="330">
        <v>0</v>
      </c>
      <c r="HD3576" s="331">
        <v>6.8000000000000005E-2</v>
      </c>
      <c r="HE3576" s="332">
        <v>391.68</v>
      </c>
      <c r="HF3576" s="333" t="s">
        <v>33</v>
      </c>
      <c r="HG3576" s="334" t="s">
        <v>5838</v>
      </c>
      <c r="HH3576" s="335" t="s">
        <v>67</v>
      </c>
      <c r="HI3576" s="336" t="s">
        <v>67</v>
      </c>
      <c r="HJ3576" s="336" t="s">
        <v>67</v>
      </c>
      <c r="HK3576" s="84"/>
      <c r="HL3576" s="337"/>
      <c r="HM3576" s="338"/>
      <c r="HN3576" s="12" t="s">
        <v>4537</v>
      </c>
      <c r="HO3576" s="13" t="s">
        <v>4538</v>
      </c>
      <c r="HP3576" s="13" t="s">
        <v>4539</v>
      </c>
      <c r="HQ3576" s="12" t="s">
        <v>4540</v>
      </c>
      <c r="HR3576" s="336" t="s">
        <v>187</v>
      </c>
      <c r="HS3576" s="336" t="s">
        <v>4596</v>
      </c>
      <c r="HT3576" s="336" t="s">
        <v>67</v>
      </c>
      <c r="HU3576" s="339">
        <v>1997</v>
      </c>
      <c r="HV3576" s="339">
        <v>2</v>
      </c>
      <c r="HW3576" s="339">
        <v>0</v>
      </c>
      <c r="HX3576" s="339">
        <v>0</v>
      </c>
      <c r="HY3576" s="329" t="s">
        <v>4571</v>
      </c>
      <c r="HZ3576" s="329"/>
      <c r="IA3576" s="329" t="s">
        <v>868</v>
      </c>
      <c r="IB3576" s="17">
        <v>2880</v>
      </c>
      <c r="IC3576" s="17">
        <v>0</v>
      </c>
      <c r="ID3576" s="17">
        <v>0</v>
      </c>
      <c r="IE3576" s="18" t="s">
        <v>33</v>
      </c>
      <c r="IF3576" s="330">
        <v>60</v>
      </c>
      <c r="IG3576" s="330">
        <v>110</v>
      </c>
      <c r="IH3576" s="330">
        <v>0.61818181818181817</v>
      </c>
      <c r="II3576" s="330">
        <v>0</v>
      </c>
      <c r="IJ3576" s="331">
        <v>6.8000000000000005E-2</v>
      </c>
      <c r="IK3576" s="332">
        <v>391.68</v>
      </c>
      <c r="IL3576" s="333" t="s">
        <v>33</v>
      </c>
      <c r="IM3576" s="334" t="s">
        <v>5838</v>
      </c>
      <c r="IN3576" s="335" t="s">
        <v>67</v>
      </c>
      <c r="IO3576" s="336" t="s">
        <v>67</v>
      </c>
      <c r="IP3576" s="336" t="s">
        <v>67</v>
      </c>
      <c r="IQ3576" s="84"/>
      <c r="IR3576" s="337"/>
      <c r="IS3576" s="338"/>
    </row>
    <row r="3577" spans="1:253" ht="16.5" customHeight="1">
      <c r="A3577" s="83" t="s">
        <v>3589</v>
      </c>
      <c r="B3577" s="41"/>
      <c r="C3577" s="368"/>
      <c r="D3577" s="89"/>
      <c r="E3577" s="14" t="s">
        <v>3707</v>
      </c>
      <c r="F3577" s="14" t="s">
        <v>2662</v>
      </c>
      <c r="G3577" s="14" t="s">
        <v>3708</v>
      </c>
      <c r="H3577" s="15">
        <v>2007</v>
      </c>
      <c r="I3577" s="15">
        <v>9</v>
      </c>
      <c r="J3577" s="15">
        <v>0</v>
      </c>
      <c r="K3577" s="15">
        <v>0</v>
      </c>
      <c r="L3577" s="16" t="s">
        <v>7990</v>
      </c>
      <c r="M3577" s="134" t="s">
        <v>3706</v>
      </c>
      <c r="N3577" s="16" t="s">
        <v>412</v>
      </c>
      <c r="O3577" s="17">
        <v>2628</v>
      </c>
      <c r="P3577" s="17">
        <f t="shared" si="27"/>
        <v>6132</v>
      </c>
      <c r="Q3577" s="17">
        <v>5</v>
      </c>
      <c r="R3577" s="133" t="s">
        <v>33</v>
      </c>
      <c r="S3577" s="19">
        <v>60</v>
      </c>
      <c r="T3577" s="19">
        <v>110</v>
      </c>
      <c r="U3577" s="19">
        <v>3</v>
      </c>
      <c r="V3577" s="19">
        <v>0</v>
      </c>
      <c r="W3577" s="20">
        <v>0.33</v>
      </c>
      <c r="X3577" s="21">
        <v>968.41800000000001</v>
      </c>
      <c r="Y3577" s="22" t="s">
        <v>33</v>
      </c>
      <c r="Z3577" s="86" t="s">
        <v>62</v>
      </c>
      <c r="AA3577" s="24"/>
      <c r="AB3577" s="14"/>
      <c r="AC3577" s="14"/>
      <c r="AD3577" s="25"/>
      <c r="AE3577" s="26"/>
      <c r="AF3577" s="27"/>
      <c r="AG3577" s="31"/>
      <c r="AH3577" s="32"/>
      <c r="AI3577" s="32"/>
      <c r="AJ3577" s="32"/>
      <c r="AK3577" s="32"/>
      <c r="AL3577" s="32"/>
      <c r="AM3577" s="32"/>
      <c r="AN3577" s="32"/>
      <c r="AO3577" s="32"/>
      <c r="AP3577" s="329"/>
      <c r="AQ3577" s="329" t="s">
        <v>44</v>
      </c>
      <c r="AR3577" s="17">
        <v>1920</v>
      </c>
      <c r="AS3577" s="17">
        <v>0</v>
      </c>
      <c r="AT3577" s="17">
        <v>0</v>
      </c>
      <c r="AU3577" s="18" t="s">
        <v>33</v>
      </c>
      <c r="AV3577" s="330">
        <v>60</v>
      </c>
      <c r="AW3577" s="330">
        <v>110</v>
      </c>
      <c r="AX3577" s="330">
        <v>1.8181818181818181</v>
      </c>
      <c r="AY3577" s="330">
        <v>0</v>
      </c>
      <c r="AZ3577" s="331">
        <v>0.2</v>
      </c>
      <c r="BA3577" s="332">
        <v>384</v>
      </c>
      <c r="BB3577" s="333" t="s">
        <v>33</v>
      </c>
      <c r="BC3577" s="334" t="s">
        <v>5838</v>
      </c>
      <c r="BD3577" s="335" t="s">
        <v>67</v>
      </c>
      <c r="BE3577" s="336" t="s">
        <v>67</v>
      </c>
      <c r="BF3577" s="336" t="s">
        <v>67</v>
      </c>
      <c r="BG3577" s="84"/>
      <c r="BH3577" s="337"/>
      <c r="BI3577" s="338"/>
      <c r="BJ3577" s="12" t="s">
        <v>4537</v>
      </c>
      <c r="BK3577" s="13" t="s">
        <v>4538</v>
      </c>
      <c r="BL3577" s="13" t="s">
        <v>4539</v>
      </c>
      <c r="BM3577" s="12" t="s">
        <v>4540</v>
      </c>
      <c r="BN3577" s="336" t="s">
        <v>4597</v>
      </c>
      <c r="BO3577" s="336" t="s">
        <v>67</v>
      </c>
      <c r="BP3577" s="336" t="s">
        <v>4598</v>
      </c>
      <c r="BQ3577" s="339">
        <v>2007</v>
      </c>
      <c r="BR3577" s="339">
        <v>1</v>
      </c>
      <c r="BS3577" s="339">
        <v>0</v>
      </c>
      <c r="BT3577" s="339">
        <v>0</v>
      </c>
      <c r="BU3577" s="329" t="s">
        <v>4562</v>
      </c>
      <c r="BV3577" s="329"/>
      <c r="BW3577" s="329" t="s">
        <v>44</v>
      </c>
      <c r="BX3577" s="17">
        <v>1920</v>
      </c>
      <c r="BY3577" s="17">
        <v>0</v>
      </c>
      <c r="BZ3577" s="17">
        <v>0</v>
      </c>
      <c r="CA3577" s="18" t="s">
        <v>33</v>
      </c>
      <c r="CB3577" s="330">
        <v>60</v>
      </c>
      <c r="CC3577" s="330">
        <v>110</v>
      </c>
      <c r="CD3577" s="330">
        <v>1.8181818181818181</v>
      </c>
      <c r="CE3577" s="330">
        <v>0</v>
      </c>
      <c r="CF3577" s="331">
        <v>0.2</v>
      </c>
      <c r="CG3577" s="332">
        <v>384</v>
      </c>
      <c r="CH3577" s="333" t="s">
        <v>33</v>
      </c>
      <c r="CI3577" s="334" t="s">
        <v>5838</v>
      </c>
      <c r="CJ3577" s="335" t="s">
        <v>67</v>
      </c>
      <c r="CK3577" s="336" t="s">
        <v>67</v>
      </c>
      <c r="CL3577" s="336" t="s">
        <v>67</v>
      </c>
      <c r="CM3577" s="84"/>
      <c r="CN3577" s="337"/>
      <c r="CO3577" s="338"/>
      <c r="CP3577" s="12" t="s">
        <v>4537</v>
      </c>
      <c r="CQ3577" s="13" t="s">
        <v>4538</v>
      </c>
      <c r="CR3577" s="13" t="s">
        <v>4539</v>
      </c>
      <c r="CS3577" s="12" t="s">
        <v>4540</v>
      </c>
      <c r="CT3577" s="336" t="s">
        <v>4597</v>
      </c>
      <c r="CU3577" s="336" t="s">
        <v>67</v>
      </c>
      <c r="CV3577" s="336" t="s">
        <v>4598</v>
      </c>
      <c r="CW3577" s="339">
        <v>2007</v>
      </c>
      <c r="CX3577" s="339">
        <v>1</v>
      </c>
      <c r="CY3577" s="339">
        <v>0</v>
      </c>
      <c r="CZ3577" s="339">
        <v>0</v>
      </c>
      <c r="DA3577" s="329" t="s">
        <v>4562</v>
      </c>
      <c r="DB3577" s="329"/>
      <c r="DC3577" s="329" t="s">
        <v>44</v>
      </c>
      <c r="DD3577" s="17">
        <v>1920</v>
      </c>
      <c r="DE3577" s="17">
        <v>0</v>
      </c>
      <c r="DF3577" s="17">
        <v>0</v>
      </c>
      <c r="DG3577" s="18" t="s">
        <v>33</v>
      </c>
      <c r="DH3577" s="330">
        <v>60</v>
      </c>
      <c r="DI3577" s="330">
        <v>110</v>
      </c>
      <c r="DJ3577" s="330">
        <v>1.8181818181818181</v>
      </c>
      <c r="DK3577" s="330">
        <v>0</v>
      </c>
      <c r="DL3577" s="331">
        <v>0.2</v>
      </c>
      <c r="DM3577" s="332">
        <v>384</v>
      </c>
      <c r="DN3577" s="333" t="s">
        <v>33</v>
      </c>
      <c r="DO3577" s="334" t="s">
        <v>5838</v>
      </c>
      <c r="DP3577" s="335" t="s">
        <v>67</v>
      </c>
      <c r="DQ3577" s="336" t="s">
        <v>67</v>
      </c>
      <c r="DR3577" s="336" t="s">
        <v>67</v>
      </c>
      <c r="DS3577" s="84"/>
      <c r="DT3577" s="337"/>
      <c r="DU3577" s="338"/>
      <c r="DV3577" s="12" t="s">
        <v>4537</v>
      </c>
      <c r="DW3577" s="13" t="s">
        <v>4538</v>
      </c>
      <c r="DX3577" s="13" t="s">
        <v>4539</v>
      </c>
      <c r="DY3577" s="12" t="s">
        <v>4540</v>
      </c>
      <c r="DZ3577" s="336" t="s">
        <v>4597</v>
      </c>
      <c r="EA3577" s="336" t="s">
        <v>67</v>
      </c>
      <c r="EB3577" s="336" t="s">
        <v>4598</v>
      </c>
      <c r="EC3577" s="339">
        <v>2007</v>
      </c>
      <c r="ED3577" s="339">
        <v>1</v>
      </c>
      <c r="EE3577" s="339">
        <v>0</v>
      </c>
      <c r="EF3577" s="339">
        <v>0</v>
      </c>
      <c r="EG3577" s="329" t="s">
        <v>4562</v>
      </c>
      <c r="EH3577" s="329"/>
      <c r="EI3577" s="329" t="s">
        <v>44</v>
      </c>
      <c r="EJ3577" s="17">
        <v>1920</v>
      </c>
      <c r="EK3577" s="17">
        <v>0</v>
      </c>
      <c r="EL3577" s="17">
        <v>0</v>
      </c>
      <c r="EM3577" s="18" t="s">
        <v>33</v>
      </c>
      <c r="EN3577" s="330">
        <v>60</v>
      </c>
      <c r="EO3577" s="330">
        <v>110</v>
      </c>
      <c r="EP3577" s="330">
        <v>1.8181818181818181</v>
      </c>
      <c r="EQ3577" s="330">
        <v>0</v>
      </c>
      <c r="ER3577" s="331">
        <v>0.2</v>
      </c>
      <c r="ES3577" s="332">
        <v>384</v>
      </c>
      <c r="ET3577" s="333" t="s">
        <v>33</v>
      </c>
      <c r="EU3577" s="334" t="s">
        <v>5838</v>
      </c>
      <c r="EV3577" s="335" t="s">
        <v>67</v>
      </c>
      <c r="EW3577" s="336" t="s">
        <v>67</v>
      </c>
      <c r="EX3577" s="336" t="s">
        <v>67</v>
      </c>
      <c r="EY3577" s="84"/>
      <c r="EZ3577" s="337"/>
      <c r="FA3577" s="338"/>
      <c r="FB3577" s="12" t="s">
        <v>4537</v>
      </c>
      <c r="FC3577" s="13" t="s">
        <v>4538</v>
      </c>
      <c r="FD3577" s="13" t="s">
        <v>4539</v>
      </c>
      <c r="FE3577" s="12" t="s">
        <v>4540</v>
      </c>
      <c r="FF3577" s="336" t="s">
        <v>4597</v>
      </c>
      <c r="FG3577" s="336" t="s">
        <v>67</v>
      </c>
      <c r="FH3577" s="336" t="s">
        <v>4598</v>
      </c>
      <c r="FI3577" s="339">
        <v>2007</v>
      </c>
      <c r="FJ3577" s="339">
        <v>1</v>
      </c>
      <c r="FK3577" s="339">
        <v>0</v>
      </c>
      <c r="FL3577" s="339">
        <v>0</v>
      </c>
      <c r="FM3577" s="329" t="s">
        <v>4562</v>
      </c>
      <c r="FN3577" s="329"/>
      <c r="FO3577" s="329" t="s">
        <v>44</v>
      </c>
      <c r="FP3577" s="17">
        <v>1920</v>
      </c>
      <c r="FQ3577" s="17">
        <v>0</v>
      </c>
      <c r="FR3577" s="17">
        <v>0</v>
      </c>
      <c r="FS3577" s="18" t="s">
        <v>33</v>
      </c>
      <c r="FT3577" s="330">
        <v>60</v>
      </c>
      <c r="FU3577" s="330">
        <v>110</v>
      </c>
      <c r="FV3577" s="330">
        <v>1.8181818181818181</v>
      </c>
      <c r="FW3577" s="330">
        <v>0</v>
      </c>
      <c r="FX3577" s="331">
        <v>0.2</v>
      </c>
      <c r="FY3577" s="332">
        <v>384</v>
      </c>
      <c r="FZ3577" s="333" t="s">
        <v>33</v>
      </c>
      <c r="GA3577" s="334" t="s">
        <v>5838</v>
      </c>
      <c r="GB3577" s="335" t="s">
        <v>67</v>
      </c>
      <c r="GC3577" s="336" t="s">
        <v>67</v>
      </c>
      <c r="GD3577" s="336" t="s">
        <v>67</v>
      </c>
      <c r="GE3577" s="84"/>
      <c r="GF3577" s="337"/>
      <c r="GG3577" s="338"/>
      <c r="GH3577" s="12" t="s">
        <v>4537</v>
      </c>
      <c r="GI3577" s="13" t="s">
        <v>4538</v>
      </c>
      <c r="GJ3577" s="13" t="s">
        <v>4539</v>
      </c>
      <c r="GK3577" s="12" t="s">
        <v>4540</v>
      </c>
      <c r="GL3577" s="336" t="s">
        <v>4597</v>
      </c>
      <c r="GM3577" s="336" t="s">
        <v>67</v>
      </c>
      <c r="GN3577" s="336" t="s">
        <v>4598</v>
      </c>
      <c r="GO3577" s="339">
        <v>2007</v>
      </c>
      <c r="GP3577" s="339">
        <v>1</v>
      </c>
      <c r="GQ3577" s="339">
        <v>0</v>
      </c>
      <c r="GR3577" s="339">
        <v>0</v>
      </c>
      <c r="GS3577" s="329" t="s">
        <v>4562</v>
      </c>
      <c r="GT3577" s="329"/>
      <c r="GU3577" s="329" t="s">
        <v>44</v>
      </c>
      <c r="GV3577" s="17">
        <v>1920</v>
      </c>
      <c r="GW3577" s="17">
        <v>0</v>
      </c>
      <c r="GX3577" s="17">
        <v>0</v>
      </c>
      <c r="GY3577" s="18" t="s">
        <v>33</v>
      </c>
      <c r="GZ3577" s="330">
        <v>60</v>
      </c>
      <c r="HA3577" s="330">
        <v>110</v>
      </c>
      <c r="HB3577" s="330">
        <v>1.8181818181818181</v>
      </c>
      <c r="HC3577" s="330">
        <v>0</v>
      </c>
      <c r="HD3577" s="331">
        <v>0.2</v>
      </c>
      <c r="HE3577" s="332">
        <v>384</v>
      </c>
      <c r="HF3577" s="333" t="s">
        <v>33</v>
      </c>
      <c r="HG3577" s="334" t="s">
        <v>5838</v>
      </c>
      <c r="HH3577" s="335" t="s">
        <v>67</v>
      </c>
      <c r="HI3577" s="336" t="s">
        <v>67</v>
      </c>
      <c r="HJ3577" s="336" t="s">
        <v>67</v>
      </c>
      <c r="HK3577" s="84"/>
      <c r="HL3577" s="337"/>
      <c r="HM3577" s="338"/>
      <c r="HN3577" s="12" t="s">
        <v>4537</v>
      </c>
      <c r="HO3577" s="13" t="s">
        <v>4538</v>
      </c>
      <c r="HP3577" s="13" t="s">
        <v>4539</v>
      </c>
      <c r="HQ3577" s="12" t="s">
        <v>4540</v>
      </c>
      <c r="HR3577" s="336" t="s">
        <v>4597</v>
      </c>
      <c r="HS3577" s="336" t="s">
        <v>67</v>
      </c>
      <c r="HT3577" s="336" t="s">
        <v>4598</v>
      </c>
      <c r="HU3577" s="339">
        <v>2007</v>
      </c>
      <c r="HV3577" s="339">
        <v>1</v>
      </c>
      <c r="HW3577" s="339">
        <v>0</v>
      </c>
      <c r="HX3577" s="339">
        <v>0</v>
      </c>
      <c r="HY3577" s="329" t="s">
        <v>4562</v>
      </c>
      <c r="HZ3577" s="329"/>
      <c r="IA3577" s="329" t="s">
        <v>44</v>
      </c>
      <c r="IB3577" s="17">
        <v>1920</v>
      </c>
      <c r="IC3577" s="17">
        <v>0</v>
      </c>
      <c r="ID3577" s="17">
        <v>0</v>
      </c>
      <c r="IE3577" s="18" t="s">
        <v>33</v>
      </c>
      <c r="IF3577" s="330">
        <v>60</v>
      </c>
      <c r="IG3577" s="330">
        <v>110</v>
      </c>
      <c r="IH3577" s="330">
        <v>1.8181818181818181</v>
      </c>
      <c r="II3577" s="330">
        <v>0</v>
      </c>
      <c r="IJ3577" s="331">
        <v>0.2</v>
      </c>
      <c r="IK3577" s="332">
        <v>384</v>
      </c>
      <c r="IL3577" s="333" t="s">
        <v>33</v>
      </c>
      <c r="IM3577" s="334" t="s">
        <v>5838</v>
      </c>
      <c r="IN3577" s="335" t="s">
        <v>67</v>
      </c>
      <c r="IO3577" s="336" t="s">
        <v>67</v>
      </c>
      <c r="IP3577" s="336" t="s">
        <v>67</v>
      </c>
      <c r="IQ3577" s="84"/>
      <c r="IR3577" s="337"/>
      <c r="IS3577" s="338"/>
    </row>
    <row r="3578" spans="1:253" ht="16.5" customHeight="1">
      <c r="A3578" s="83" t="s">
        <v>3589</v>
      </c>
      <c r="B3578" s="13"/>
      <c r="C3578" s="403"/>
      <c r="D3578" s="83"/>
      <c r="E3578" s="14" t="s">
        <v>3630</v>
      </c>
      <c r="F3578" s="14" t="s">
        <v>3631</v>
      </c>
      <c r="G3578" s="14" t="s">
        <v>3632</v>
      </c>
      <c r="H3578" s="15">
        <v>2020</v>
      </c>
      <c r="I3578" s="15">
        <v>2</v>
      </c>
      <c r="J3578" s="15">
        <v>0</v>
      </c>
      <c r="K3578" s="15">
        <v>0</v>
      </c>
      <c r="L3578" s="16" t="s">
        <v>3580</v>
      </c>
      <c r="M3578" s="134" t="s">
        <v>3591</v>
      </c>
      <c r="N3578" s="16" t="s">
        <v>412</v>
      </c>
      <c r="O3578" s="17">
        <v>8760</v>
      </c>
      <c r="P3578" s="17">
        <f t="shared" ref="P3578:P3641" si="28">8760-O3578</f>
        <v>0</v>
      </c>
      <c r="Q3578" s="17">
        <v>5</v>
      </c>
      <c r="R3578" s="133" t="s">
        <v>33</v>
      </c>
      <c r="S3578" s="19">
        <v>60</v>
      </c>
      <c r="T3578" s="19">
        <v>110</v>
      </c>
      <c r="U3578" s="19">
        <v>0.40909090909090912</v>
      </c>
      <c r="V3578" s="19">
        <v>0</v>
      </c>
      <c r="W3578" s="20">
        <v>4.4999999999999998E-2</v>
      </c>
      <c r="X3578" s="21">
        <v>394.2</v>
      </c>
      <c r="Y3578" s="22" t="s">
        <v>33</v>
      </c>
      <c r="Z3578" s="86" t="s">
        <v>8007</v>
      </c>
      <c r="AA3578" s="24"/>
      <c r="AB3578" s="14"/>
      <c r="AC3578" s="14"/>
      <c r="AD3578" s="25"/>
      <c r="AE3578" s="26"/>
      <c r="AF3578" s="27"/>
      <c r="AG3578" s="31"/>
      <c r="AH3578" s="32"/>
      <c r="AI3578" s="32"/>
      <c r="AJ3578" s="32"/>
      <c r="AK3578" s="32"/>
      <c r="AL3578" s="32"/>
      <c r="AM3578" s="32"/>
      <c r="AN3578" s="32"/>
      <c r="AO3578" s="32"/>
      <c r="AP3578" s="329"/>
      <c r="AQ3578" s="329" t="s">
        <v>44</v>
      </c>
      <c r="AR3578" s="17">
        <v>1920</v>
      </c>
      <c r="AS3578" s="17">
        <v>0</v>
      </c>
      <c r="AT3578" s="17">
        <v>0</v>
      </c>
      <c r="AU3578" s="18" t="s">
        <v>33</v>
      </c>
      <c r="AV3578" s="330">
        <v>60</v>
      </c>
      <c r="AW3578" s="330">
        <v>110</v>
      </c>
      <c r="AX3578" s="330">
        <v>1.8181818181818181</v>
      </c>
      <c r="AY3578" s="330">
        <v>0</v>
      </c>
      <c r="AZ3578" s="331">
        <v>0.2</v>
      </c>
      <c r="BA3578" s="332">
        <v>384</v>
      </c>
      <c r="BB3578" s="333" t="s">
        <v>33</v>
      </c>
      <c r="BC3578" s="334" t="s">
        <v>5838</v>
      </c>
      <c r="BD3578" s="335" t="s">
        <v>67</v>
      </c>
      <c r="BE3578" s="336" t="s">
        <v>67</v>
      </c>
      <c r="BF3578" s="336" t="s">
        <v>67</v>
      </c>
      <c r="BG3578" s="84"/>
      <c r="BH3578" s="337"/>
      <c r="BI3578" s="338"/>
      <c r="BJ3578" s="12" t="s">
        <v>4537</v>
      </c>
      <c r="BK3578" s="13" t="s">
        <v>4538</v>
      </c>
      <c r="BL3578" s="13" t="s">
        <v>4539</v>
      </c>
      <c r="BM3578" s="12" t="s">
        <v>4540</v>
      </c>
      <c r="BN3578" s="336" t="s">
        <v>4597</v>
      </c>
      <c r="BO3578" s="336" t="s">
        <v>67</v>
      </c>
      <c r="BP3578" s="336" t="s">
        <v>4598</v>
      </c>
      <c r="BQ3578" s="339">
        <v>2007</v>
      </c>
      <c r="BR3578" s="339">
        <v>1</v>
      </c>
      <c r="BS3578" s="339">
        <v>0</v>
      </c>
      <c r="BT3578" s="339">
        <v>0</v>
      </c>
      <c r="BU3578" s="329" t="s">
        <v>4562</v>
      </c>
      <c r="BV3578" s="329"/>
      <c r="BW3578" s="329" t="s">
        <v>44</v>
      </c>
      <c r="BX3578" s="17">
        <v>1920</v>
      </c>
      <c r="BY3578" s="17">
        <v>0</v>
      </c>
      <c r="BZ3578" s="17">
        <v>0</v>
      </c>
      <c r="CA3578" s="18" t="s">
        <v>33</v>
      </c>
      <c r="CB3578" s="330">
        <v>60</v>
      </c>
      <c r="CC3578" s="330">
        <v>110</v>
      </c>
      <c r="CD3578" s="330">
        <v>1.8181818181818181</v>
      </c>
      <c r="CE3578" s="330">
        <v>0</v>
      </c>
      <c r="CF3578" s="331">
        <v>0.2</v>
      </c>
      <c r="CG3578" s="332">
        <v>384</v>
      </c>
      <c r="CH3578" s="333" t="s">
        <v>33</v>
      </c>
      <c r="CI3578" s="334" t="s">
        <v>5838</v>
      </c>
      <c r="CJ3578" s="335" t="s">
        <v>67</v>
      </c>
      <c r="CK3578" s="336" t="s">
        <v>67</v>
      </c>
      <c r="CL3578" s="336" t="s">
        <v>67</v>
      </c>
      <c r="CM3578" s="84"/>
      <c r="CN3578" s="337"/>
      <c r="CO3578" s="338"/>
      <c r="CP3578" s="12" t="s">
        <v>4537</v>
      </c>
      <c r="CQ3578" s="13" t="s">
        <v>4538</v>
      </c>
      <c r="CR3578" s="13" t="s">
        <v>4539</v>
      </c>
      <c r="CS3578" s="12" t="s">
        <v>4540</v>
      </c>
      <c r="CT3578" s="336" t="s">
        <v>4597</v>
      </c>
      <c r="CU3578" s="336" t="s">
        <v>67</v>
      </c>
      <c r="CV3578" s="336" t="s">
        <v>4598</v>
      </c>
      <c r="CW3578" s="339">
        <v>2007</v>
      </c>
      <c r="CX3578" s="339">
        <v>1</v>
      </c>
      <c r="CY3578" s="339">
        <v>0</v>
      </c>
      <c r="CZ3578" s="339">
        <v>0</v>
      </c>
      <c r="DA3578" s="329" t="s">
        <v>4562</v>
      </c>
      <c r="DB3578" s="329"/>
      <c r="DC3578" s="329" t="s">
        <v>44</v>
      </c>
      <c r="DD3578" s="17">
        <v>1920</v>
      </c>
      <c r="DE3578" s="17">
        <v>0</v>
      </c>
      <c r="DF3578" s="17">
        <v>0</v>
      </c>
      <c r="DG3578" s="18" t="s">
        <v>33</v>
      </c>
      <c r="DH3578" s="330">
        <v>60</v>
      </c>
      <c r="DI3578" s="330">
        <v>110</v>
      </c>
      <c r="DJ3578" s="330">
        <v>1.8181818181818181</v>
      </c>
      <c r="DK3578" s="330">
        <v>0</v>
      </c>
      <c r="DL3578" s="331">
        <v>0.2</v>
      </c>
      <c r="DM3578" s="332">
        <v>384</v>
      </c>
      <c r="DN3578" s="333" t="s">
        <v>33</v>
      </c>
      <c r="DO3578" s="334" t="s">
        <v>5838</v>
      </c>
      <c r="DP3578" s="335" t="s">
        <v>67</v>
      </c>
      <c r="DQ3578" s="336" t="s">
        <v>67</v>
      </c>
      <c r="DR3578" s="336" t="s">
        <v>67</v>
      </c>
      <c r="DS3578" s="84"/>
      <c r="DT3578" s="337"/>
      <c r="DU3578" s="338"/>
      <c r="DV3578" s="12" t="s">
        <v>4537</v>
      </c>
      <c r="DW3578" s="13" t="s">
        <v>4538</v>
      </c>
      <c r="DX3578" s="13" t="s">
        <v>4539</v>
      </c>
      <c r="DY3578" s="12" t="s">
        <v>4540</v>
      </c>
      <c r="DZ3578" s="336" t="s">
        <v>4597</v>
      </c>
      <c r="EA3578" s="336" t="s">
        <v>67</v>
      </c>
      <c r="EB3578" s="336" t="s">
        <v>4598</v>
      </c>
      <c r="EC3578" s="339">
        <v>2007</v>
      </c>
      <c r="ED3578" s="339">
        <v>1</v>
      </c>
      <c r="EE3578" s="339">
        <v>0</v>
      </c>
      <c r="EF3578" s="339">
        <v>0</v>
      </c>
      <c r="EG3578" s="329" t="s">
        <v>4562</v>
      </c>
      <c r="EH3578" s="329"/>
      <c r="EI3578" s="329" t="s">
        <v>44</v>
      </c>
      <c r="EJ3578" s="17">
        <v>1920</v>
      </c>
      <c r="EK3578" s="17">
        <v>0</v>
      </c>
      <c r="EL3578" s="17">
        <v>0</v>
      </c>
      <c r="EM3578" s="18" t="s">
        <v>33</v>
      </c>
      <c r="EN3578" s="330">
        <v>60</v>
      </c>
      <c r="EO3578" s="330">
        <v>110</v>
      </c>
      <c r="EP3578" s="330">
        <v>1.8181818181818181</v>
      </c>
      <c r="EQ3578" s="330">
        <v>0</v>
      </c>
      <c r="ER3578" s="331">
        <v>0.2</v>
      </c>
      <c r="ES3578" s="332">
        <v>384</v>
      </c>
      <c r="ET3578" s="333" t="s">
        <v>33</v>
      </c>
      <c r="EU3578" s="334" t="s">
        <v>5838</v>
      </c>
      <c r="EV3578" s="335" t="s">
        <v>67</v>
      </c>
      <c r="EW3578" s="336" t="s">
        <v>67</v>
      </c>
      <c r="EX3578" s="336" t="s">
        <v>67</v>
      </c>
      <c r="EY3578" s="84"/>
      <c r="EZ3578" s="337"/>
      <c r="FA3578" s="338"/>
      <c r="FB3578" s="12" t="s">
        <v>4537</v>
      </c>
      <c r="FC3578" s="13" t="s">
        <v>4538</v>
      </c>
      <c r="FD3578" s="13" t="s">
        <v>4539</v>
      </c>
      <c r="FE3578" s="12" t="s">
        <v>4540</v>
      </c>
      <c r="FF3578" s="336" t="s">
        <v>4597</v>
      </c>
      <c r="FG3578" s="336" t="s">
        <v>67</v>
      </c>
      <c r="FH3578" s="336" t="s">
        <v>4598</v>
      </c>
      <c r="FI3578" s="339">
        <v>2007</v>
      </c>
      <c r="FJ3578" s="339">
        <v>1</v>
      </c>
      <c r="FK3578" s="339">
        <v>0</v>
      </c>
      <c r="FL3578" s="339">
        <v>0</v>
      </c>
      <c r="FM3578" s="329" t="s">
        <v>4562</v>
      </c>
      <c r="FN3578" s="329"/>
      <c r="FO3578" s="329" t="s">
        <v>44</v>
      </c>
      <c r="FP3578" s="17">
        <v>1920</v>
      </c>
      <c r="FQ3578" s="17">
        <v>0</v>
      </c>
      <c r="FR3578" s="17">
        <v>0</v>
      </c>
      <c r="FS3578" s="18" t="s">
        <v>33</v>
      </c>
      <c r="FT3578" s="330">
        <v>60</v>
      </c>
      <c r="FU3578" s="330">
        <v>110</v>
      </c>
      <c r="FV3578" s="330">
        <v>1.8181818181818181</v>
      </c>
      <c r="FW3578" s="330">
        <v>0</v>
      </c>
      <c r="FX3578" s="331">
        <v>0.2</v>
      </c>
      <c r="FY3578" s="332">
        <v>384</v>
      </c>
      <c r="FZ3578" s="333" t="s">
        <v>33</v>
      </c>
      <c r="GA3578" s="334" t="s">
        <v>5838</v>
      </c>
      <c r="GB3578" s="335" t="s">
        <v>67</v>
      </c>
      <c r="GC3578" s="336" t="s">
        <v>67</v>
      </c>
      <c r="GD3578" s="336" t="s">
        <v>67</v>
      </c>
      <c r="GE3578" s="84"/>
      <c r="GF3578" s="337"/>
      <c r="GG3578" s="338"/>
      <c r="GH3578" s="12" t="s">
        <v>4537</v>
      </c>
      <c r="GI3578" s="13" t="s">
        <v>4538</v>
      </c>
      <c r="GJ3578" s="13" t="s">
        <v>4539</v>
      </c>
      <c r="GK3578" s="12" t="s">
        <v>4540</v>
      </c>
      <c r="GL3578" s="336" t="s">
        <v>4597</v>
      </c>
      <c r="GM3578" s="336" t="s">
        <v>67</v>
      </c>
      <c r="GN3578" s="336" t="s">
        <v>4598</v>
      </c>
      <c r="GO3578" s="339">
        <v>2007</v>
      </c>
      <c r="GP3578" s="339">
        <v>1</v>
      </c>
      <c r="GQ3578" s="339">
        <v>0</v>
      </c>
      <c r="GR3578" s="339">
        <v>0</v>
      </c>
      <c r="GS3578" s="329" t="s">
        <v>4562</v>
      </c>
      <c r="GT3578" s="329"/>
      <c r="GU3578" s="329" t="s">
        <v>44</v>
      </c>
      <c r="GV3578" s="17">
        <v>1920</v>
      </c>
      <c r="GW3578" s="17">
        <v>0</v>
      </c>
      <c r="GX3578" s="17">
        <v>0</v>
      </c>
      <c r="GY3578" s="18" t="s">
        <v>33</v>
      </c>
      <c r="GZ3578" s="330">
        <v>60</v>
      </c>
      <c r="HA3578" s="330">
        <v>110</v>
      </c>
      <c r="HB3578" s="330">
        <v>1.8181818181818181</v>
      </c>
      <c r="HC3578" s="330">
        <v>0</v>
      </c>
      <c r="HD3578" s="331">
        <v>0.2</v>
      </c>
      <c r="HE3578" s="332">
        <v>384</v>
      </c>
      <c r="HF3578" s="333" t="s">
        <v>33</v>
      </c>
      <c r="HG3578" s="334" t="s">
        <v>5838</v>
      </c>
      <c r="HH3578" s="335" t="s">
        <v>67</v>
      </c>
      <c r="HI3578" s="336" t="s">
        <v>67</v>
      </c>
      <c r="HJ3578" s="336" t="s">
        <v>67</v>
      </c>
      <c r="HK3578" s="84"/>
      <c r="HL3578" s="337"/>
      <c r="HM3578" s="338"/>
      <c r="HN3578" s="12" t="s">
        <v>4537</v>
      </c>
      <c r="HO3578" s="13" t="s">
        <v>4538</v>
      </c>
      <c r="HP3578" s="13" t="s">
        <v>4539</v>
      </c>
      <c r="HQ3578" s="12" t="s">
        <v>4540</v>
      </c>
      <c r="HR3578" s="336" t="s">
        <v>4597</v>
      </c>
      <c r="HS3578" s="336" t="s">
        <v>67</v>
      </c>
      <c r="HT3578" s="336" t="s">
        <v>4598</v>
      </c>
      <c r="HU3578" s="339">
        <v>2007</v>
      </c>
      <c r="HV3578" s="339">
        <v>1</v>
      </c>
      <c r="HW3578" s="339">
        <v>0</v>
      </c>
      <c r="HX3578" s="339">
        <v>0</v>
      </c>
      <c r="HY3578" s="329" t="s">
        <v>4562</v>
      </c>
      <c r="HZ3578" s="329"/>
      <c r="IA3578" s="329" t="s">
        <v>44</v>
      </c>
      <c r="IB3578" s="17">
        <v>1920</v>
      </c>
      <c r="IC3578" s="17">
        <v>0</v>
      </c>
      <c r="ID3578" s="17">
        <v>0</v>
      </c>
      <c r="IE3578" s="18" t="s">
        <v>33</v>
      </c>
      <c r="IF3578" s="330">
        <v>60</v>
      </c>
      <c r="IG3578" s="330">
        <v>110</v>
      </c>
      <c r="IH3578" s="330">
        <v>1.8181818181818181</v>
      </c>
      <c r="II3578" s="330">
        <v>0</v>
      </c>
      <c r="IJ3578" s="331">
        <v>0.2</v>
      </c>
      <c r="IK3578" s="332">
        <v>384</v>
      </c>
      <c r="IL3578" s="333" t="s">
        <v>33</v>
      </c>
      <c r="IM3578" s="334" t="s">
        <v>5838</v>
      </c>
      <c r="IN3578" s="335" t="s">
        <v>67</v>
      </c>
      <c r="IO3578" s="336" t="s">
        <v>67</v>
      </c>
      <c r="IP3578" s="336" t="s">
        <v>67</v>
      </c>
      <c r="IQ3578" s="84"/>
      <c r="IR3578" s="337"/>
      <c r="IS3578" s="338"/>
    </row>
    <row r="3579" spans="1:253" ht="16.5" customHeight="1">
      <c r="A3579" s="83" t="s">
        <v>3589</v>
      </c>
      <c r="B3579" s="13"/>
      <c r="C3579" s="403"/>
      <c r="D3579" s="83"/>
      <c r="E3579" s="14" t="s">
        <v>2728</v>
      </c>
      <c r="F3579" s="14" t="s">
        <v>340</v>
      </c>
      <c r="G3579" s="14" t="s">
        <v>3590</v>
      </c>
      <c r="H3579" s="15">
        <v>2010</v>
      </c>
      <c r="I3579" s="15">
        <v>10</v>
      </c>
      <c r="J3579" s="15">
        <v>0</v>
      </c>
      <c r="K3579" s="15">
        <v>0</v>
      </c>
      <c r="L3579" s="16" t="s">
        <v>3580</v>
      </c>
      <c r="M3579" s="134" t="s">
        <v>3591</v>
      </c>
      <c r="N3579" s="16" t="s">
        <v>412</v>
      </c>
      <c r="O3579" s="17">
        <v>2628</v>
      </c>
      <c r="P3579" s="17">
        <f t="shared" si="28"/>
        <v>6132</v>
      </c>
      <c r="Q3579" s="17">
        <v>5</v>
      </c>
      <c r="R3579" s="133" t="s">
        <v>33</v>
      </c>
      <c r="S3579" s="19">
        <v>60</v>
      </c>
      <c r="T3579" s="19">
        <v>110</v>
      </c>
      <c r="U3579" s="19">
        <v>6.8181818181818183</v>
      </c>
      <c r="V3579" s="19">
        <v>0</v>
      </c>
      <c r="W3579" s="20">
        <v>0.75</v>
      </c>
      <c r="X3579" s="21">
        <v>2200.9499999999998</v>
      </c>
      <c r="Y3579" s="22" t="s">
        <v>33</v>
      </c>
      <c r="Z3579" s="86" t="s">
        <v>7991</v>
      </c>
      <c r="AA3579" s="24"/>
      <c r="AB3579" s="14"/>
      <c r="AC3579" s="14"/>
      <c r="AD3579" s="25"/>
      <c r="AE3579" s="26"/>
      <c r="AF3579" s="27"/>
      <c r="AG3579" s="31"/>
      <c r="AH3579" s="32"/>
      <c r="AI3579" s="32"/>
      <c r="AJ3579" s="32"/>
      <c r="AK3579" s="32"/>
      <c r="AL3579" s="32"/>
      <c r="AM3579" s="32"/>
      <c r="AN3579" s="32"/>
      <c r="AO3579" s="32"/>
      <c r="AP3579" s="329"/>
      <c r="AQ3579" s="329" t="s">
        <v>44</v>
      </c>
      <c r="AR3579" s="17">
        <v>1920</v>
      </c>
      <c r="AS3579" s="17">
        <v>0</v>
      </c>
      <c r="AT3579" s="17">
        <v>0</v>
      </c>
      <c r="AU3579" s="18" t="s">
        <v>33</v>
      </c>
      <c r="AV3579" s="330">
        <v>60</v>
      </c>
      <c r="AW3579" s="330">
        <v>110</v>
      </c>
      <c r="AX3579" s="330">
        <v>1.8181818181818181</v>
      </c>
      <c r="AY3579" s="330">
        <v>0</v>
      </c>
      <c r="AZ3579" s="331">
        <v>0.2</v>
      </c>
      <c r="BA3579" s="332">
        <v>384</v>
      </c>
      <c r="BB3579" s="333" t="s">
        <v>33</v>
      </c>
      <c r="BC3579" s="334" t="s">
        <v>5838</v>
      </c>
      <c r="BD3579" s="335" t="s">
        <v>67</v>
      </c>
      <c r="BE3579" s="336" t="s">
        <v>67</v>
      </c>
      <c r="BF3579" s="336" t="s">
        <v>67</v>
      </c>
      <c r="BG3579" s="84"/>
      <c r="BH3579" s="337"/>
      <c r="BI3579" s="338"/>
      <c r="BJ3579" s="12" t="s">
        <v>4537</v>
      </c>
      <c r="BK3579" s="13" t="s">
        <v>4538</v>
      </c>
      <c r="BL3579" s="13" t="s">
        <v>4539</v>
      </c>
      <c r="BM3579" s="12" t="s">
        <v>4540</v>
      </c>
      <c r="BN3579" s="336" t="s">
        <v>4599</v>
      </c>
      <c r="BO3579" s="336" t="s">
        <v>67</v>
      </c>
      <c r="BP3579" s="336" t="s">
        <v>4600</v>
      </c>
      <c r="BQ3579" s="339">
        <v>2007</v>
      </c>
      <c r="BR3579" s="339">
        <v>1</v>
      </c>
      <c r="BS3579" s="339">
        <v>0</v>
      </c>
      <c r="BT3579" s="339">
        <v>0</v>
      </c>
      <c r="BU3579" s="329" t="s">
        <v>4562</v>
      </c>
      <c r="BV3579" s="329"/>
      <c r="BW3579" s="329" t="s">
        <v>44</v>
      </c>
      <c r="BX3579" s="17">
        <v>1920</v>
      </c>
      <c r="BY3579" s="17">
        <v>0</v>
      </c>
      <c r="BZ3579" s="17">
        <v>0</v>
      </c>
      <c r="CA3579" s="18" t="s">
        <v>33</v>
      </c>
      <c r="CB3579" s="330">
        <v>60</v>
      </c>
      <c r="CC3579" s="330">
        <v>110</v>
      </c>
      <c r="CD3579" s="330">
        <v>1.8181818181818181</v>
      </c>
      <c r="CE3579" s="330">
        <v>0</v>
      </c>
      <c r="CF3579" s="331">
        <v>0.2</v>
      </c>
      <c r="CG3579" s="332">
        <v>384</v>
      </c>
      <c r="CH3579" s="333" t="s">
        <v>33</v>
      </c>
      <c r="CI3579" s="334" t="s">
        <v>5838</v>
      </c>
      <c r="CJ3579" s="335" t="s">
        <v>67</v>
      </c>
      <c r="CK3579" s="336" t="s">
        <v>67</v>
      </c>
      <c r="CL3579" s="336" t="s">
        <v>67</v>
      </c>
      <c r="CM3579" s="84"/>
      <c r="CN3579" s="337"/>
      <c r="CO3579" s="338"/>
      <c r="CP3579" s="12" t="s">
        <v>4537</v>
      </c>
      <c r="CQ3579" s="13" t="s">
        <v>4538</v>
      </c>
      <c r="CR3579" s="13" t="s">
        <v>4539</v>
      </c>
      <c r="CS3579" s="12" t="s">
        <v>4540</v>
      </c>
      <c r="CT3579" s="336" t="s">
        <v>4599</v>
      </c>
      <c r="CU3579" s="336" t="s">
        <v>67</v>
      </c>
      <c r="CV3579" s="336" t="s">
        <v>4600</v>
      </c>
      <c r="CW3579" s="339">
        <v>2007</v>
      </c>
      <c r="CX3579" s="339">
        <v>1</v>
      </c>
      <c r="CY3579" s="339">
        <v>0</v>
      </c>
      <c r="CZ3579" s="339">
        <v>0</v>
      </c>
      <c r="DA3579" s="329" t="s">
        <v>4562</v>
      </c>
      <c r="DB3579" s="329"/>
      <c r="DC3579" s="329" t="s">
        <v>44</v>
      </c>
      <c r="DD3579" s="17">
        <v>1920</v>
      </c>
      <c r="DE3579" s="17">
        <v>0</v>
      </c>
      <c r="DF3579" s="17">
        <v>0</v>
      </c>
      <c r="DG3579" s="18" t="s">
        <v>33</v>
      </c>
      <c r="DH3579" s="330">
        <v>60</v>
      </c>
      <c r="DI3579" s="330">
        <v>110</v>
      </c>
      <c r="DJ3579" s="330">
        <v>1.8181818181818181</v>
      </c>
      <c r="DK3579" s="330">
        <v>0</v>
      </c>
      <c r="DL3579" s="331">
        <v>0.2</v>
      </c>
      <c r="DM3579" s="332">
        <v>384</v>
      </c>
      <c r="DN3579" s="333" t="s">
        <v>33</v>
      </c>
      <c r="DO3579" s="334" t="s">
        <v>5838</v>
      </c>
      <c r="DP3579" s="335" t="s">
        <v>67</v>
      </c>
      <c r="DQ3579" s="336" t="s">
        <v>67</v>
      </c>
      <c r="DR3579" s="336" t="s">
        <v>67</v>
      </c>
      <c r="DS3579" s="84"/>
      <c r="DT3579" s="337"/>
      <c r="DU3579" s="338"/>
      <c r="DV3579" s="12" t="s">
        <v>4537</v>
      </c>
      <c r="DW3579" s="13" t="s">
        <v>4538</v>
      </c>
      <c r="DX3579" s="13" t="s">
        <v>4539</v>
      </c>
      <c r="DY3579" s="12" t="s">
        <v>4540</v>
      </c>
      <c r="DZ3579" s="336" t="s">
        <v>4599</v>
      </c>
      <c r="EA3579" s="336" t="s">
        <v>67</v>
      </c>
      <c r="EB3579" s="336" t="s">
        <v>4600</v>
      </c>
      <c r="EC3579" s="339">
        <v>2007</v>
      </c>
      <c r="ED3579" s="339">
        <v>1</v>
      </c>
      <c r="EE3579" s="339">
        <v>0</v>
      </c>
      <c r="EF3579" s="339">
        <v>0</v>
      </c>
      <c r="EG3579" s="329" t="s">
        <v>4562</v>
      </c>
      <c r="EH3579" s="329"/>
      <c r="EI3579" s="329" t="s">
        <v>44</v>
      </c>
      <c r="EJ3579" s="17">
        <v>1920</v>
      </c>
      <c r="EK3579" s="17">
        <v>0</v>
      </c>
      <c r="EL3579" s="17">
        <v>0</v>
      </c>
      <c r="EM3579" s="18" t="s">
        <v>33</v>
      </c>
      <c r="EN3579" s="330">
        <v>60</v>
      </c>
      <c r="EO3579" s="330">
        <v>110</v>
      </c>
      <c r="EP3579" s="330">
        <v>1.8181818181818181</v>
      </c>
      <c r="EQ3579" s="330">
        <v>0</v>
      </c>
      <c r="ER3579" s="331">
        <v>0.2</v>
      </c>
      <c r="ES3579" s="332">
        <v>384</v>
      </c>
      <c r="ET3579" s="333" t="s">
        <v>33</v>
      </c>
      <c r="EU3579" s="334" t="s">
        <v>5838</v>
      </c>
      <c r="EV3579" s="335" t="s">
        <v>67</v>
      </c>
      <c r="EW3579" s="336" t="s">
        <v>67</v>
      </c>
      <c r="EX3579" s="336" t="s">
        <v>67</v>
      </c>
      <c r="EY3579" s="84"/>
      <c r="EZ3579" s="337"/>
      <c r="FA3579" s="338"/>
      <c r="FB3579" s="12" t="s">
        <v>4537</v>
      </c>
      <c r="FC3579" s="13" t="s">
        <v>4538</v>
      </c>
      <c r="FD3579" s="13" t="s">
        <v>4539</v>
      </c>
      <c r="FE3579" s="12" t="s">
        <v>4540</v>
      </c>
      <c r="FF3579" s="336" t="s">
        <v>4599</v>
      </c>
      <c r="FG3579" s="336" t="s">
        <v>67</v>
      </c>
      <c r="FH3579" s="336" t="s">
        <v>4600</v>
      </c>
      <c r="FI3579" s="339">
        <v>2007</v>
      </c>
      <c r="FJ3579" s="339">
        <v>1</v>
      </c>
      <c r="FK3579" s="339">
        <v>0</v>
      </c>
      <c r="FL3579" s="339">
        <v>0</v>
      </c>
      <c r="FM3579" s="329" t="s">
        <v>4562</v>
      </c>
      <c r="FN3579" s="329"/>
      <c r="FO3579" s="329" t="s">
        <v>44</v>
      </c>
      <c r="FP3579" s="17">
        <v>1920</v>
      </c>
      <c r="FQ3579" s="17">
        <v>0</v>
      </c>
      <c r="FR3579" s="17">
        <v>0</v>
      </c>
      <c r="FS3579" s="18" t="s">
        <v>33</v>
      </c>
      <c r="FT3579" s="330">
        <v>60</v>
      </c>
      <c r="FU3579" s="330">
        <v>110</v>
      </c>
      <c r="FV3579" s="330">
        <v>1.8181818181818181</v>
      </c>
      <c r="FW3579" s="330">
        <v>0</v>
      </c>
      <c r="FX3579" s="331">
        <v>0.2</v>
      </c>
      <c r="FY3579" s="332">
        <v>384</v>
      </c>
      <c r="FZ3579" s="333" t="s">
        <v>33</v>
      </c>
      <c r="GA3579" s="334" t="s">
        <v>5838</v>
      </c>
      <c r="GB3579" s="335" t="s">
        <v>67</v>
      </c>
      <c r="GC3579" s="336" t="s">
        <v>67</v>
      </c>
      <c r="GD3579" s="336" t="s">
        <v>67</v>
      </c>
      <c r="GE3579" s="84"/>
      <c r="GF3579" s="337"/>
      <c r="GG3579" s="338"/>
      <c r="GH3579" s="12" t="s">
        <v>4537</v>
      </c>
      <c r="GI3579" s="13" t="s">
        <v>4538</v>
      </c>
      <c r="GJ3579" s="13" t="s">
        <v>4539</v>
      </c>
      <c r="GK3579" s="12" t="s">
        <v>4540</v>
      </c>
      <c r="GL3579" s="336" t="s">
        <v>4599</v>
      </c>
      <c r="GM3579" s="336" t="s">
        <v>67</v>
      </c>
      <c r="GN3579" s="336" t="s">
        <v>4600</v>
      </c>
      <c r="GO3579" s="339">
        <v>2007</v>
      </c>
      <c r="GP3579" s="339">
        <v>1</v>
      </c>
      <c r="GQ3579" s="339">
        <v>0</v>
      </c>
      <c r="GR3579" s="339">
        <v>0</v>
      </c>
      <c r="GS3579" s="329" t="s">
        <v>4562</v>
      </c>
      <c r="GT3579" s="329"/>
      <c r="GU3579" s="329" t="s">
        <v>44</v>
      </c>
      <c r="GV3579" s="17">
        <v>1920</v>
      </c>
      <c r="GW3579" s="17">
        <v>0</v>
      </c>
      <c r="GX3579" s="17">
        <v>0</v>
      </c>
      <c r="GY3579" s="18" t="s">
        <v>33</v>
      </c>
      <c r="GZ3579" s="330">
        <v>60</v>
      </c>
      <c r="HA3579" s="330">
        <v>110</v>
      </c>
      <c r="HB3579" s="330">
        <v>1.8181818181818181</v>
      </c>
      <c r="HC3579" s="330">
        <v>0</v>
      </c>
      <c r="HD3579" s="331">
        <v>0.2</v>
      </c>
      <c r="HE3579" s="332">
        <v>384</v>
      </c>
      <c r="HF3579" s="333" t="s">
        <v>33</v>
      </c>
      <c r="HG3579" s="334" t="s">
        <v>5838</v>
      </c>
      <c r="HH3579" s="335" t="s">
        <v>67</v>
      </c>
      <c r="HI3579" s="336" t="s">
        <v>67</v>
      </c>
      <c r="HJ3579" s="336" t="s">
        <v>67</v>
      </c>
      <c r="HK3579" s="84"/>
      <c r="HL3579" s="337"/>
      <c r="HM3579" s="338"/>
      <c r="HN3579" s="12" t="s">
        <v>4537</v>
      </c>
      <c r="HO3579" s="13" t="s">
        <v>4538</v>
      </c>
      <c r="HP3579" s="13" t="s">
        <v>4539</v>
      </c>
      <c r="HQ3579" s="12" t="s">
        <v>4540</v>
      </c>
      <c r="HR3579" s="336" t="s">
        <v>4599</v>
      </c>
      <c r="HS3579" s="336" t="s">
        <v>67</v>
      </c>
      <c r="HT3579" s="336" t="s">
        <v>4600</v>
      </c>
      <c r="HU3579" s="339">
        <v>2007</v>
      </c>
      <c r="HV3579" s="339">
        <v>1</v>
      </c>
      <c r="HW3579" s="339">
        <v>0</v>
      </c>
      <c r="HX3579" s="339">
        <v>0</v>
      </c>
      <c r="HY3579" s="329" t="s">
        <v>4562</v>
      </c>
      <c r="HZ3579" s="329"/>
      <c r="IA3579" s="329" t="s">
        <v>44</v>
      </c>
      <c r="IB3579" s="17">
        <v>1920</v>
      </c>
      <c r="IC3579" s="17">
        <v>0</v>
      </c>
      <c r="ID3579" s="17">
        <v>0</v>
      </c>
      <c r="IE3579" s="18" t="s">
        <v>33</v>
      </c>
      <c r="IF3579" s="330">
        <v>60</v>
      </c>
      <c r="IG3579" s="330">
        <v>110</v>
      </c>
      <c r="IH3579" s="330">
        <v>1.8181818181818181</v>
      </c>
      <c r="II3579" s="330">
        <v>0</v>
      </c>
      <c r="IJ3579" s="331">
        <v>0.2</v>
      </c>
      <c r="IK3579" s="332">
        <v>384</v>
      </c>
      <c r="IL3579" s="333" t="s">
        <v>33</v>
      </c>
      <c r="IM3579" s="334" t="s">
        <v>5838</v>
      </c>
      <c r="IN3579" s="335" t="s">
        <v>67</v>
      </c>
      <c r="IO3579" s="336" t="s">
        <v>67</v>
      </c>
      <c r="IP3579" s="336" t="s">
        <v>67</v>
      </c>
      <c r="IQ3579" s="84"/>
      <c r="IR3579" s="337"/>
      <c r="IS3579" s="338"/>
    </row>
    <row r="3580" spans="1:253" ht="16.5" customHeight="1">
      <c r="A3580" s="83" t="s">
        <v>3589</v>
      </c>
      <c r="B3580" s="41"/>
      <c r="C3580" s="368"/>
      <c r="D3580" s="89"/>
      <c r="E3580" s="14" t="s">
        <v>3707</v>
      </c>
      <c r="F3580" s="14" t="s">
        <v>2662</v>
      </c>
      <c r="G3580" s="14" t="s">
        <v>3711</v>
      </c>
      <c r="H3580" s="15">
        <v>2010</v>
      </c>
      <c r="I3580" s="15">
        <v>4</v>
      </c>
      <c r="J3580" s="15">
        <v>0</v>
      </c>
      <c r="K3580" s="15">
        <v>0</v>
      </c>
      <c r="L3580" s="16" t="s">
        <v>3580</v>
      </c>
      <c r="M3580" s="134" t="s">
        <v>3591</v>
      </c>
      <c r="N3580" s="16" t="s">
        <v>412</v>
      </c>
      <c r="O3580" s="17">
        <v>2628</v>
      </c>
      <c r="P3580" s="17">
        <f t="shared" si="28"/>
        <v>6132</v>
      </c>
      <c r="Q3580" s="17">
        <v>5</v>
      </c>
      <c r="R3580" s="133" t="s">
        <v>33</v>
      </c>
      <c r="S3580" s="19">
        <v>60</v>
      </c>
      <c r="T3580" s="19">
        <v>110</v>
      </c>
      <c r="U3580" s="19">
        <v>3</v>
      </c>
      <c r="V3580" s="19">
        <v>0</v>
      </c>
      <c r="W3580" s="20">
        <v>0.33</v>
      </c>
      <c r="X3580" s="21">
        <v>968.41800000000001</v>
      </c>
      <c r="Y3580" s="22" t="s">
        <v>33</v>
      </c>
      <c r="Z3580" s="86" t="s">
        <v>7991</v>
      </c>
      <c r="AA3580" s="24"/>
      <c r="AB3580" s="14"/>
      <c r="AC3580" s="14"/>
      <c r="AD3580" s="25"/>
      <c r="AE3580" s="26"/>
      <c r="AF3580" s="27"/>
      <c r="AG3580" s="31"/>
      <c r="AH3580" s="32"/>
      <c r="AI3580" s="32"/>
      <c r="AJ3580" s="32"/>
      <c r="AK3580" s="32"/>
      <c r="AL3580" s="32"/>
      <c r="AM3580" s="32"/>
      <c r="AN3580" s="32"/>
      <c r="AO3580" s="32"/>
      <c r="AP3580" s="329"/>
      <c r="AQ3580" s="329" t="s">
        <v>44</v>
      </c>
      <c r="AR3580" s="17">
        <v>1920</v>
      </c>
      <c r="AS3580" s="17">
        <v>0</v>
      </c>
      <c r="AT3580" s="17">
        <v>0</v>
      </c>
      <c r="AU3580" s="18" t="s">
        <v>33</v>
      </c>
      <c r="AV3580" s="330">
        <v>60</v>
      </c>
      <c r="AW3580" s="330">
        <v>110</v>
      </c>
      <c r="AX3580" s="330">
        <v>1.8181818181818181</v>
      </c>
      <c r="AY3580" s="330">
        <v>0</v>
      </c>
      <c r="AZ3580" s="331">
        <v>0.2</v>
      </c>
      <c r="BA3580" s="332">
        <v>384</v>
      </c>
      <c r="BB3580" s="333" t="s">
        <v>33</v>
      </c>
      <c r="BC3580" s="334" t="s">
        <v>5838</v>
      </c>
      <c r="BD3580" s="335" t="s">
        <v>67</v>
      </c>
      <c r="BE3580" s="336" t="s">
        <v>67</v>
      </c>
      <c r="BF3580" s="336" t="s">
        <v>67</v>
      </c>
      <c r="BG3580" s="84"/>
      <c r="BH3580" s="337"/>
      <c r="BI3580" s="338"/>
      <c r="BJ3580" s="12" t="s">
        <v>4537</v>
      </c>
      <c r="BK3580" s="13" t="s">
        <v>4538</v>
      </c>
      <c r="BL3580" s="13" t="s">
        <v>4539</v>
      </c>
      <c r="BM3580" s="12" t="s">
        <v>4540</v>
      </c>
      <c r="BN3580" s="336" t="s">
        <v>4599</v>
      </c>
      <c r="BO3580" s="336" t="s">
        <v>67</v>
      </c>
      <c r="BP3580" s="336" t="s">
        <v>4600</v>
      </c>
      <c r="BQ3580" s="339">
        <v>2007</v>
      </c>
      <c r="BR3580" s="339">
        <v>1</v>
      </c>
      <c r="BS3580" s="339">
        <v>0</v>
      </c>
      <c r="BT3580" s="339">
        <v>0</v>
      </c>
      <c r="BU3580" s="329" t="s">
        <v>4562</v>
      </c>
      <c r="BV3580" s="329"/>
      <c r="BW3580" s="329" t="s">
        <v>44</v>
      </c>
      <c r="BX3580" s="17">
        <v>1920</v>
      </c>
      <c r="BY3580" s="17">
        <v>0</v>
      </c>
      <c r="BZ3580" s="17">
        <v>0</v>
      </c>
      <c r="CA3580" s="18" t="s">
        <v>33</v>
      </c>
      <c r="CB3580" s="330">
        <v>60</v>
      </c>
      <c r="CC3580" s="330">
        <v>110</v>
      </c>
      <c r="CD3580" s="330">
        <v>1.8181818181818181</v>
      </c>
      <c r="CE3580" s="330">
        <v>0</v>
      </c>
      <c r="CF3580" s="331">
        <v>0.2</v>
      </c>
      <c r="CG3580" s="332">
        <v>384</v>
      </c>
      <c r="CH3580" s="333" t="s">
        <v>33</v>
      </c>
      <c r="CI3580" s="334" t="s">
        <v>5838</v>
      </c>
      <c r="CJ3580" s="335" t="s">
        <v>67</v>
      </c>
      <c r="CK3580" s="336" t="s">
        <v>67</v>
      </c>
      <c r="CL3580" s="336" t="s">
        <v>67</v>
      </c>
      <c r="CM3580" s="84"/>
      <c r="CN3580" s="337"/>
      <c r="CO3580" s="338"/>
      <c r="CP3580" s="12" t="s">
        <v>4537</v>
      </c>
      <c r="CQ3580" s="13" t="s">
        <v>4538</v>
      </c>
      <c r="CR3580" s="13" t="s">
        <v>4539</v>
      </c>
      <c r="CS3580" s="12" t="s">
        <v>4540</v>
      </c>
      <c r="CT3580" s="336" t="s">
        <v>4599</v>
      </c>
      <c r="CU3580" s="336" t="s">
        <v>67</v>
      </c>
      <c r="CV3580" s="336" t="s">
        <v>4600</v>
      </c>
      <c r="CW3580" s="339">
        <v>2007</v>
      </c>
      <c r="CX3580" s="339">
        <v>1</v>
      </c>
      <c r="CY3580" s="339">
        <v>0</v>
      </c>
      <c r="CZ3580" s="339">
        <v>0</v>
      </c>
      <c r="DA3580" s="329" t="s">
        <v>4562</v>
      </c>
      <c r="DB3580" s="329"/>
      <c r="DC3580" s="329" t="s">
        <v>44</v>
      </c>
      <c r="DD3580" s="17">
        <v>1920</v>
      </c>
      <c r="DE3580" s="17">
        <v>0</v>
      </c>
      <c r="DF3580" s="17">
        <v>0</v>
      </c>
      <c r="DG3580" s="18" t="s">
        <v>33</v>
      </c>
      <c r="DH3580" s="330">
        <v>60</v>
      </c>
      <c r="DI3580" s="330">
        <v>110</v>
      </c>
      <c r="DJ3580" s="330">
        <v>1.8181818181818181</v>
      </c>
      <c r="DK3580" s="330">
        <v>0</v>
      </c>
      <c r="DL3580" s="331">
        <v>0.2</v>
      </c>
      <c r="DM3580" s="332">
        <v>384</v>
      </c>
      <c r="DN3580" s="333" t="s">
        <v>33</v>
      </c>
      <c r="DO3580" s="334" t="s">
        <v>5838</v>
      </c>
      <c r="DP3580" s="335" t="s">
        <v>67</v>
      </c>
      <c r="DQ3580" s="336" t="s">
        <v>67</v>
      </c>
      <c r="DR3580" s="336" t="s">
        <v>67</v>
      </c>
      <c r="DS3580" s="84"/>
      <c r="DT3580" s="337"/>
      <c r="DU3580" s="338"/>
      <c r="DV3580" s="12" t="s">
        <v>4537</v>
      </c>
      <c r="DW3580" s="13" t="s">
        <v>4538</v>
      </c>
      <c r="DX3580" s="13" t="s">
        <v>4539</v>
      </c>
      <c r="DY3580" s="12" t="s">
        <v>4540</v>
      </c>
      <c r="DZ3580" s="336" t="s">
        <v>4599</v>
      </c>
      <c r="EA3580" s="336" t="s">
        <v>67</v>
      </c>
      <c r="EB3580" s="336" t="s">
        <v>4600</v>
      </c>
      <c r="EC3580" s="339">
        <v>2007</v>
      </c>
      <c r="ED3580" s="339">
        <v>1</v>
      </c>
      <c r="EE3580" s="339">
        <v>0</v>
      </c>
      <c r="EF3580" s="339">
        <v>0</v>
      </c>
      <c r="EG3580" s="329" t="s">
        <v>4562</v>
      </c>
      <c r="EH3580" s="329"/>
      <c r="EI3580" s="329" t="s">
        <v>44</v>
      </c>
      <c r="EJ3580" s="17">
        <v>1920</v>
      </c>
      <c r="EK3580" s="17">
        <v>0</v>
      </c>
      <c r="EL3580" s="17">
        <v>0</v>
      </c>
      <c r="EM3580" s="18" t="s">
        <v>33</v>
      </c>
      <c r="EN3580" s="330">
        <v>60</v>
      </c>
      <c r="EO3580" s="330">
        <v>110</v>
      </c>
      <c r="EP3580" s="330">
        <v>1.8181818181818181</v>
      </c>
      <c r="EQ3580" s="330">
        <v>0</v>
      </c>
      <c r="ER3580" s="331">
        <v>0.2</v>
      </c>
      <c r="ES3580" s="332">
        <v>384</v>
      </c>
      <c r="ET3580" s="333" t="s">
        <v>33</v>
      </c>
      <c r="EU3580" s="334" t="s">
        <v>5838</v>
      </c>
      <c r="EV3580" s="335" t="s">
        <v>67</v>
      </c>
      <c r="EW3580" s="336" t="s">
        <v>67</v>
      </c>
      <c r="EX3580" s="336" t="s">
        <v>67</v>
      </c>
      <c r="EY3580" s="84"/>
      <c r="EZ3580" s="337"/>
      <c r="FA3580" s="338"/>
      <c r="FB3580" s="12" t="s">
        <v>4537</v>
      </c>
      <c r="FC3580" s="13" t="s">
        <v>4538</v>
      </c>
      <c r="FD3580" s="13" t="s">
        <v>4539</v>
      </c>
      <c r="FE3580" s="12" t="s">
        <v>4540</v>
      </c>
      <c r="FF3580" s="336" t="s">
        <v>4599</v>
      </c>
      <c r="FG3580" s="336" t="s">
        <v>67</v>
      </c>
      <c r="FH3580" s="336" t="s">
        <v>4600</v>
      </c>
      <c r="FI3580" s="339">
        <v>2007</v>
      </c>
      <c r="FJ3580" s="339">
        <v>1</v>
      </c>
      <c r="FK3580" s="339">
        <v>0</v>
      </c>
      <c r="FL3580" s="339">
        <v>0</v>
      </c>
      <c r="FM3580" s="329" t="s">
        <v>4562</v>
      </c>
      <c r="FN3580" s="329"/>
      <c r="FO3580" s="329" t="s">
        <v>44</v>
      </c>
      <c r="FP3580" s="17">
        <v>1920</v>
      </c>
      <c r="FQ3580" s="17">
        <v>0</v>
      </c>
      <c r="FR3580" s="17">
        <v>0</v>
      </c>
      <c r="FS3580" s="18" t="s">
        <v>33</v>
      </c>
      <c r="FT3580" s="330">
        <v>60</v>
      </c>
      <c r="FU3580" s="330">
        <v>110</v>
      </c>
      <c r="FV3580" s="330">
        <v>1.8181818181818181</v>
      </c>
      <c r="FW3580" s="330">
        <v>0</v>
      </c>
      <c r="FX3580" s="331">
        <v>0.2</v>
      </c>
      <c r="FY3580" s="332">
        <v>384</v>
      </c>
      <c r="FZ3580" s="333" t="s">
        <v>33</v>
      </c>
      <c r="GA3580" s="334" t="s">
        <v>5838</v>
      </c>
      <c r="GB3580" s="335" t="s">
        <v>67</v>
      </c>
      <c r="GC3580" s="336" t="s">
        <v>67</v>
      </c>
      <c r="GD3580" s="336" t="s">
        <v>67</v>
      </c>
      <c r="GE3580" s="84"/>
      <c r="GF3580" s="337"/>
      <c r="GG3580" s="338"/>
      <c r="GH3580" s="12" t="s">
        <v>4537</v>
      </c>
      <c r="GI3580" s="13" t="s">
        <v>4538</v>
      </c>
      <c r="GJ3580" s="13" t="s">
        <v>4539</v>
      </c>
      <c r="GK3580" s="12" t="s">
        <v>4540</v>
      </c>
      <c r="GL3580" s="336" t="s">
        <v>4599</v>
      </c>
      <c r="GM3580" s="336" t="s">
        <v>67</v>
      </c>
      <c r="GN3580" s="336" t="s">
        <v>4600</v>
      </c>
      <c r="GO3580" s="339">
        <v>2007</v>
      </c>
      <c r="GP3580" s="339">
        <v>1</v>
      </c>
      <c r="GQ3580" s="339">
        <v>0</v>
      </c>
      <c r="GR3580" s="339">
        <v>0</v>
      </c>
      <c r="GS3580" s="329" t="s">
        <v>4562</v>
      </c>
      <c r="GT3580" s="329"/>
      <c r="GU3580" s="329" t="s">
        <v>44</v>
      </c>
      <c r="GV3580" s="17">
        <v>1920</v>
      </c>
      <c r="GW3580" s="17">
        <v>0</v>
      </c>
      <c r="GX3580" s="17">
        <v>0</v>
      </c>
      <c r="GY3580" s="18" t="s">
        <v>33</v>
      </c>
      <c r="GZ3580" s="330">
        <v>60</v>
      </c>
      <c r="HA3580" s="330">
        <v>110</v>
      </c>
      <c r="HB3580" s="330">
        <v>1.8181818181818181</v>
      </c>
      <c r="HC3580" s="330">
        <v>0</v>
      </c>
      <c r="HD3580" s="331">
        <v>0.2</v>
      </c>
      <c r="HE3580" s="332">
        <v>384</v>
      </c>
      <c r="HF3580" s="333" t="s">
        <v>33</v>
      </c>
      <c r="HG3580" s="334" t="s">
        <v>5838</v>
      </c>
      <c r="HH3580" s="335" t="s">
        <v>67</v>
      </c>
      <c r="HI3580" s="336" t="s">
        <v>67</v>
      </c>
      <c r="HJ3580" s="336" t="s">
        <v>67</v>
      </c>
      <c r="HK3580" s="84"/>
      <c r="HL3580" s="337"/>
      <c r="HM3580" s="338"/>
      <c r="HN3580" s="12" t="s">
        <v>4537</v>
      </c>
      <c r="HO3580" s="13" t="s">
        <v>4538</v>
      </c>
      <c r="HP3580" s="13" t="s">
        <v>4539</v>
      </c>
      <c r="HQ3580" s="12" t="s">
        <v>4540</v>
      </c>
      <c r="HR3580" s="336" t="s">
        <v>4599</v>
      </c>
      <c r="HS3580" s="336" t="s">
        <v>67</v>
      </c>
      <c r="HT3580" s="336" t="s">
        <v>4600</v>
      </c>
      <c r="HU3580" s="339">
        <v>2007</v>
      </c>
      <c r="HV3580" s="339">
        <v>1</v>
      </c>
      <c r="HW3580" s="339">
        <v>0</v>
      </c>
      <c r="HX3580" s="339">
        <v>0</v>
      </c>
      <c r="HY3580" s="329" t="s">
        <v>4562</v>
      </c>
      <c r="HZ3580" s="329"/>
      <c r="IA3580" s="329" t="s">
        <v>44</v>
      </c>
      <c r="IB3580" s="17">
        <v>1920</v>
      </c>
      <c r="IC3580" s="17">
        <v>0</v>
      </c>
      <c r="ID3580" s="17">
        <v>0</v>
      </c>
      <c r="IE3580" s="18" t="s">
        <v>33</v>
      </c>
      <c r="IF3580" s="330">
        <v>60</v>
      </c>
      <c r="IG3580" s="330">
        <v>110</v>
      </c>
      <c r="IH3580" s="330">
        <v>1.8181818181818181</v>
      </c>
      <c r="II3580" s="330">
        <v>0</v>
      </c>
      <c r="IJ3580" s="331">
        <v>0.2</v>
      </c>
      <c r="IK3580" s="332">
        <v>384</v>
      </c>
      <c r="IL3580" s="333" t="s">
        <v>33</v>
      </c>
      <c r="IM3580" s="334" t="s">
        <v>5838</v>
      </c>
      <c r="IN3580" s="335" t="s">
        <v>67</v>
      </c>
      <c r="IO3580" s="336" t="s">
        <v>67</v>
      </c>
      <c r="IP3580" s="336" t="s">
        <v>67</v>
      </c>
      <c r="IQ3580" s="84"/>
      <c r="IR3580" s="337"/>
      <c r="IS3580" s="338"/>
    </row>
    <row r="3581" spans="1:253" ht="16.5" customHeight="1">
      <c r="A3581" s="83" t="s">
        <v>3589</v>
      </c>
      <c r="B3581" s="13"/>
      <c r="C3581" s="403"/>
      <c r="D3581" s="83"/>
      <c r="E3581" s="14" t="s">
        <v>2728</v>
      </c>
      <c r="F3581" s="14" t="s">
        <v>340</v>
      </c>
      <c r="G3581" s="14" t="s">
        <v>3629</v>
      </c>
      <c r="H3581" s="15">
        <v>2009</v>
      </c>
      <c r="I3581" s="15">
        <v>2</v>
      </c>
      <c r="J3581" s="15">
        <v>0</v>
      </c>
      <c r="K3581" s="15">
        <v>0</v>
      </c>
      <c r="L3581" s="16" t="s">
        <v>3580</v>
      </c>
      <c r="M3581" s="134" t="s">
        <v>3591</v>
      </c>
      <c r="N3581" s="16" t="s">
        <v>412</v>
      </c>
      <c r="O3581" s="17">
        <v>8760</v>
      </c>
      <c r="P3581" s="17">
        <f t="shared" si="28"/>
        <v>0</v>
      </c>
      <c r="Q3581" s="17">
        <v>5</v>
      </c>
      <c r="R3581" s="133" t="s">
        <v>33</v>
      </c>
      <c r="S3581" s="19">
        <v>60</v>
      </c>
      <c r="T3581" s="19">
        <v>110</v>
      </c>
      <c r="U3581" s="19">
        <v>0.54545454545454541</v>
      </c>
      <c r="V3581" s="19">
        <v>0</v>
      </c>
      <c r="W3581" s="20">
        <v>0.06</v>
      </c>
      <c r="X3581" s="21">
        <v>525.6</v>
      </c>
      <c r="Y3581" s="22" t="s">
        <v>33</v>
      </c>
      <c r="Z3581" s="86" t="s">
        <v>7991</v>
      </c>
      <c r="AA3581" s="24"/>
      <c r="AB3581" s="14"/>
      <c r="AC3581" s="14"/>
      <c r="AD3581" s="25"/>
      <c r="AE3581" s="26"/>
      <c r="AF3581" s="27"/>
      <c r="AG3581" s="31"/>
      <c r="AH3581" s="32"/>
      <c r="AI3581" s="32"/>
      <c r="AJ3581" s="32"/>
      <c r="AK3581" s="32"/>
      <c r="AL3581" s="32"/>
      <c r="AM3581" s="32"/>
      <c r="AN3581" s="32"/>
      <c r="AO3581" s="32"/>
      <c r="AP3581" s="329"/>
      <c r="AQ3581" s="329" t="s">
        <v>44</v>
      </c>
      <c r="AR3581" s="17">
        <v>1920</v>
      </c>
      <c r="AS3581" s="17">
        <v>0</v>
      </c>
      <c r="AT3581" s="17">
        <v>0</v>
      </c>
      <c r="AU3581" s="18" t="s">
        <v>33</v>
      </c>
      <c r="AV3581" s="330">
        <v>60</v>
      </c>
      <c r="AW3581" s="330">
        <v>110</v>
      </c>
      <c r="AX3581" s="330">
        <v>1.8181818181818181</v>
      </c>
      <c r="AY3581" s="330">
        <v>0</v>
      </c>
      <c r="AZ3581" s="331">
        <v>0.2</v>
      </c>
      <c r="BA3581" s="332">
        <v>384</v>
      </c>
      <c r="BB3581" s="333" t="s">
        <v>33</v>
      </c>
      <c r="BC3581" s="334" t="s">
        <v>5838</v>
      </c>
      <c r="BD3581" s="335" t="s">
        <v>67</v>
      </c>
      <c r="BE3581" s="336" t="s">
        <v>67</v>
      </c>
      <c r="BF3581" s="336" t="s">
        <v>67</v>
      </c>
      <c r="BG3581" s="84"/>
      <c r="BH3581" s="337"/>
      <c r="BI3581" s="338"/>
      <c r="BJ3581" s="12" t="s">
        <v>4537</v>
      </c>
      <c r="BK3581" s="13" t="s">
        <v>4538</v>
      </c>
      <c r="BL3581" s="13" t="s">
        <v>4539</v>
      </c>
      <c r="BM3581" s="12" t="s">
        <v>4540</v>
      </c>
      <c r="BN3581" s="336" t="s">
        <v>180</v>
      </c>
      <c r="BO3581" s="336" t="s">
        <v>67</v>
      </c>
      <c r="BP3581" s="336" t="s">
        <v>4601</v>
      </c>
      <c r="BQ3581" s="339">
        <v>2007</v>
      </c>
      <c r="BR3581" s="339">
        <v>1</v>
      </c>
      <c r="BS3581" s="339">
        <v>0</v>
      </c>
      <c r="BT3581" s="339">
        <v>0</v>
      </c>
      <c r="BU3581" s="329" t="s">
        <v>4602</v>
      </c>
      <c r="BV3581" s="329"/>
      <c r="BW3581" s="329" t="s">
        <v>44</v>
      </c>
      <c r="BX3581" s="17">
        <v>1920</v>
      </c>
      <c r="BY3581" s="17">
        <v>0</v>
      </c>
      <c r="BZ3581" s="17">
        <v>0</v>
      </c>
      <c r="CA3581" s="18" t="s">
        <v>33</v>
      </c>
      <c r="CB3581" s="330">
        <v>60</v>
      </c>
      <c r="CC3581" s="330">
        <v>110</v>
      </c>
      <c r="CD3581" s="330">
        <v>1.8181818181818181</v>
      </c>
      <c r="CE3581" s="330">
        <v>0</v>
      </c>
      <c r="CF3581" s="331">
        <v>0.2</v>
      </c>
      <c r="CG3581" s="332">
        <v>384</v>
      </c>
      <c r="CH3581" s="333" t="s">
        <v>33</v>
      </c>
      <c r="CI3581" s="334" t="s">
        <v>5838</v>
      </c>
      <c r="CJ3581" s="335" t="s">
        <v>67</v>
      </c>
      <c r="CK3581" s="336" t="s">
        <v>67</v>
      </c>
      <c r="CL3581" s="336" t="s">
        <v>67</v>
      </c>
      <c r="CM3581" s="84"/>
      <c r="CN3581" s="337"/>
      <c r="CO3581" s="338"/>
      <c r="CP3581" s="12" t="s">
        <v>4537</v>
      </c>
      <c r="CQ3581" s="13" t="s">
        <v>4538</v>
      </c>
      <c r="CR3581" s="13" t="s">
        <v>4539</v>
      </c>
      <c r="CS3581" s="12" t="s">
        <v>4540</v>
      </c>
      <c r="CT3581" s="336" t="s">
        <v>180</v>
      </c>
      <c r="CU3581" s="336" t="s">
        <v>67</v>
      </c>
      <c r="CV3581" s="336" t="s">
        <v>4601</v>
      </c>
      <c r="CW3581" s="339">
        <v>2007</v>
      </c>
      <c r="CX3581" s="339">
        <v>1</v>
      </c>
      <c r="CY3581" s="339">
        <v>0</v>
      </c>
      <c r="CZ3581" s="339">
        <v>0</v>
      </c>
      <c r="DA3581" s="329" t="s">
        <v>4602</v>
      </c>
      <c r="DB3581" s="329"/>
      <c r="DC3581" s="329" t="s">
        <v>44</v>
      </c>
      <c r="DD3581" s="17">
        <v>1920</v>
      </c>
      <c r="DE3581" s="17">
        <v>0</v>
      </c>
      <c r="DF3581" s="17">
        <v>0</v>
      </c>
      <c r="DG3581" s="18" t="s">
        <v>33</v>
      </c>
      <c r="DH3581" s="330">
        <v>60</v>
      </c>
      <c r="DI3581" s="330">
        <v>110</v>
      </c>
      <c r="DJ3581" s="330">
        <v>1.8181818181818181</v>
      </c>
      <c r="DK3581" s="330">
        <v>0</v>
      </c>
      <c r="DL3581" s="331">
        <v>0.2</v>
      </c>
      <c r="DM3581" s="332">
        <v>384</v>
      </c>
      <c r="DN3581" s="333" t="s">
        <v>33</v>
      </c>
      <c r="DO3581" s="334" t="s">
        <v>5838</v>
      </c>
      <c r="DP3581" s="335" t="s">
        <v>67</v>
      </c>
      <c r="DQ3581" s="336" t="s">
        <v>67</v>
      </c>
      <c r="DR3581" s="336" t="s">
        <v>67</v>
      </c>
      <c r="DS3581" s="84"/>
      <c r="DT3581" s="337"/>
      <c r="DU3581" s="338"/>
      <c r="DV3581" s="12" t="s">
        <v>4537</v>
      </c>
      <c r="DW3581" s="13" t="s">
        <v>4538</v>
      </c>
      <c r="DX3581" s="13" t="s">
        <v>4539</v>
      </c>
      <c r="DY3581" s="12" t="s">
        <v>4540</v>
      </c>
      <c r="DZ3581" s="336" t="s">
        <v>180</v>
      </c>
      <c r="EA3581" s="336" t="s">
        <v>67</v>
      </c>
      <c r="EB3581" s="336" t="s">
        <v>4601</v>
      </c>
      <c r="EC3581" s="339">
        <v>2007</v>
      </c>
      <c r="ED3581" s="339">
        <v>1</v>
      </c>
      <c r="EE3581" s="339">
        <v>0</v>
      </c>
      <c r="EF3581" s="339">
        <v>0</v>
      </c>
      <c r="EG3581" s="329" t="s">
        <v>4602</v>
      </c>
      <c r="EH3581" s="329"/>
      <c r="EI3581" s="329" t="s">
        <v>44</v>
      </c>
      <c r="EJ3581" s="17">
        <v>1920</v>
      </c>
      <c r="EK3581" s="17">
        <v>0</v>
      </c>
      <c r="EL3581" s="17">
        <v>0</v>
      </c>
      <c r="EM3581" s="18" t="s">
        <v>33</v>
      </c>
      <c r="EN3581" s="330">
        <v>60</v>
      </c>
      <c r="EO3581" s="330">
        <v>110</v>
      </c>
      <c r="EP3581" s="330">
        <v>1.8181818181818181</v>
      </c>
      <c r="EQ3581" s="330">
        <v>0</v>
      </c>
      <c r="ER3581" s="331">
        <v>0.2</v>
      </c>
      <c r="ES3581" s="332">
        <v>384</v>
      </c>
      <c r="ET3581" s="333" t="s">
        <v>33</v>
      </c>
      <c r="EU3581" s="334" t="s">
        <v>5838</v>
      </c>
      <c r="EV3581" s="335" t="s">
        <v>67</v>
      </c>
      <c r="EW3581" s="336" t="s">
        <v>67</v>
      </c>
      <c r="EX3581" s="336" t="s">
        <v>67</v>
      </c>
      <c r="EY3581" s="84"/>
      <c r="EZ3581" s="337"/>
      <c r="FA3581" s="338"/>
      <c r="FB3581" s="12" t="s">
        <v>4537</v>
      </c>
      <c r="FC3581" s="13" t="s">
        <v>4538</v>
      </c>
      <c r="FD3581" s="13" t="s">
        <v>4539</v>
      </c>
      <c r="FE3581" s="12" t="s">
        <v>4540</v>
      </c>
      <c r="FF3581" s="336" t="s">
        <v>180</v>
      </c>
      <c r="FG3581" s="336" t="s">
        <v>67</v>
      </c>
      <c r="FH3581" s="336" t="s">
        <v>4601</v>
      </c>
      <c r="FI3581" s="339">
        <v>2007</v>
      </c>
      <c r="FJ3581" s="339">
        <v>1</v>
      </c>
      <c r="FK3581" s="339">
        <v>0</v>
      </c>
      <c r="FL3581" s="339">
        <v>0</v>
      </c>
      <c r="FM3581" s="329" t="s">
        <v>4602</v>
      </c>
      <c r="FN3581" s="329"/>
      <c r="FO3581" s="329" t="s">
        <v>44</v>
      </c>
      <c r="FP3581" s="17">
        <v>1920</v>
      </c>
      <c r="FQ3581" s="17">
        <v>0</v>
      </c>
      <c r="FR3581" s="17">
        <v>0</v>
      </c>
      <c r="FS3581" s="18" t="s">
        <v>33</v>
      </c>
      <c r="FT3581" s="330">
        <v>60</v>
      </c>
      <c r="FU3581" s="330">
        <v>110</v>
      </c>
      <c r="FV3581" s="330">
        <v>1.8181818181818181</v>
      </c>
      <c r="FW3581" s="330">
        <v>0</v>
      </c>
      <c r="FX3581" s="331">
        <v>0.2</v>
      </c>
      <c r="FY3581" s="332">
        <v>384</v>
      </c>
      <c r="FZ3581" s="333" t="s">
        <v>33</v>
      </c>
      <c r="GA3581" s="334" t="s">
        <v>5838</v>
      </c>
      <c r="GB3581" s="335" t="s">
        <v>67</v>
      </c>
      <c r="GC3581" s="336" t="s">
        <v>67</v>
      </c>
      <c r="GD3581" s="336" t="s">
        <v>67</v>
      </c>
      <c r="GE3581" s="84"/>
      <c r="GF3581" s="337"/>
      <c r="GG3581" s="338"/>
      <c r="GH3581" s="12" t="s">
        <v>4537</v>
      </c>
      <c r="GI3581" s="13" t="s">
        <v>4538</v>
      </c>
      <c r="GJ3581" s="13" t="s">
        <v>4539</v>
      </c>
      <c r="GK3581" s="12" t="s">
        <v>4540</v>
      </c>
      <c r="GL3581" s="336" t="s">
        <v>180</v>
      </c>
      <c r="GM3581" s="336" t="s">
        <v>67</v>
      </c>
      <c r="GN3581" s="336" t="s">
        <v>4601</v>
      </c>
      <c r="GO3581" s="339">
        <v>2007</v>
      </c>
      <c r="GP3581" s="339">
        <v>1</v>
      </c>
      <c r="GQ3581" s="339">
        <v>0</v>
      </c>
      <c r="GR3581" s="339">
        <v>0</v>
      </c>
      <c r="GS3581" s="329" t="s">
        <v>4602</v>
      </c>
      <c r="GT3581" s="329"/>
      <c r="GU3581" s="329" t="s">
        <v>44</v>
      </c>
      <c r="GV3581" s="17">
        <v>1920</v>
      </c>
      <c r="GW3581" s="17">
        <v>0</v>
      </c>
      <c r="GX3581" s="17">
        <v>0</v>
      </c>
      <c r="GY3581" s="18" t="s">
        <v>33</v>
      </c>
      <c r="GZ3581" s="330">
        <v>60</v>
      </c>
      <c r="HA3581" s="330">
        <v>110</v>
      </c>
      <c r="HB3581" s="330">
        <v>1.8181818181818181</v>
      </c>
      <c r="HC3581" s="330">
        <v>0</v>
      </c>
      <c r="HD3581" s="331">
        <v>0.2</v>
      </c>
      <c r="HE3581" s="332">
        <v>384</v>
      </c>
      <c r="HF3581" s="333" t="s">
        <v>33</v>
      </c>
      <c r="HG3581" s="334" t="s">
        <v>5838</v>
      </c>
      <c r="HH3581" s="335" t="s">
        <v>67</v>
      </c>
      <c r="HI3581" s="336" t="s">
        <v>67</v>
      </c>
      <c r="HJ3581" s="336" t="s">
        <v>67</v>
      </c>
      <c r="HK3581" s="84"/>
      <c r="HL3581" s="337"/>
      <c r="HM3581" s="338"/>
      <c r="HN3581" s="12" t="s">
        <v>4537</v>
      </c>
      <c r="HO3581" s="13" t="s">
        <v>4538</v>
      </c>
      <c r="HP3581" s="13" t="s">
        <v>4539</v>
      </c>
      <c r="HQ3581" s="12" t="s">
        <v>4540</v>
      </c>
      <c r="HR3581" s="336" t="s">
        <v>180</v>
      </c>
      <c r="HS3581" s="336" t="s">
        <v>67</v>
      </c>
      <c r="HT3581" s="336" t="s">
        <v>4601</v>
      </c>
      <c r="HU3581" s="339">
        <v>2007</v>
      </c>
      <c r="HV3581" s="339">
        <v>1</v>
      </c>
      <c r="HW3581" s="339">
        <v>0</v>
      </c>
      <c r="HX3581" s="339">
        <v>0</v>
      </c>
      <c r="HY3581" s="329" t="s">
        <v>4602</v>
      </c>
      <c r="HZ3581" s="329"/>
      <c r="IA3581" s="329" t="s">
        <v>44</v>
      </c>
      <c r="IB3581" s="17">
        <v>1920</v>
      </c>
      <c r="IC3581" s="17">
        <v>0</v>
      </c>
      <c r="ID3581" s="17">
        <v>0</v>
      </c>
      <c r="IE3581" s="18" t="s">
        <v>33</v>
      </c>
      <c r="IF3581" s="330">
        <v>60</v>
      </c>
      <c r="IG3581" s="330">
        <v>110</v>
      </c>
      <c r="IH3581" s="330">
        <v>1.8181818181818181</v>
      </c>
      <c r="II3581" s="330">
        <v>0</v>
      </c>
      <c r="IJ3581" s="331">
        <v>0.2</v>
      </c>
      <c r="IK3581" s="332">
        <v>384</v>
      </c>
      <c r="IL3581" s="333" t="s">
        <v>33</v>
      </c>
      <c r="IM3581" s="334" t="s">
        <v>5838</v>
      </c>
      <c r="IN3581" s="335" t="s">
        <v>67</v>
      </c>
      <c r="IO3581" s="336" t="s">
        <v>67</v>
      </c>
      <c r="IP3581" s="336" t="s">
        <v>67</v>
      </c>
      <c r="IQ3581" s="84"/>
      <c r="IR3581" s="337"/>
      <c r="IS3581" s="338"/>
    </row>
    <row r="3582" spans="1:253" ht="16.5" customHeight="1">
      <c r="A3582" s="83" t="s">
        <v>3589</v>
      </c>
      <c r="B3582" s="13"/>
      <c r="C3582" s="403"/>
      <c r="D3582" s="83"/>
      <c r="E3582" s="14" t="s">
        <v>2728</v>
      </c>
      <c r="F3582" s="14" t="s">
        <v>155</v>
      </c>
      <c r="G3582" s="14" t="s">
        <v>3592</v>
      </c>
      <c r="H3582" s="15">
        <v>2018</v>
      </c>
      <c r="I3582" s="15">
        <v>8</v>
      </c>
      <c r="J3582" s="15">
        <v>0</v>
      </c>
      <c r="K3582" s="15">
        <v>0</v>
      </c>
      <c r="L3582" s="16" t="s">
        <v>3580</v>
      </c>
      <c r="M3582" s="134" t="s">
        <v>3591</v>
      </c>
      <c r="N3582" s="16" t="s">
        <v>412</v>
      </c>
      <c r="O3582" s="17">
        <v>2628</v>
      </c>
      <c r="P3582" s="17">
        <f t="shared" si="28"/>
        <v>6132</v>
      </c>
      <c r="Q3582" s="17">
        <v>5</v>
      </c>
      <c r="R3582" s="133" t="s">
        <v>33</v>
      </c>
      <c r="S3582" s="19">
        <v>60</v>
      </c>
      <c r="T3582" s="19">
        <v>110</v>
      </c>
      <c r="U3582" s="19">
        <v>6.8181818181818183</v>
      </c>
      <c r="V3582" s="19">
        <v>0</v>
      </c>
      <c r="W3582" s="20">
        <v>0.75</v>
      </c>
      <c r="X3582" s="21">
        <v>2200.9499999999998</v>
      </c>
      <c r="Y3582" s="22" t="s">
        <v>33</v>
      </c>
      <c r="Z3582" s="86" t="s">
        <v>8007</v>
      </c>
      <c r="AA3582" s="24"/>
      <c r="AB3582" s="14"/>
      <c r="AC3582" s="14"/>
      <c r="AD3582" s="25"/>
      <c r="AE3582" s="26"/>
      <c r="AF3582" s="27"/>
      <c r="AG3582" s="31"/>
      <c r="AH3582" s="32"/>
      <c r="AI3582" s="32"/>
      <c r="AJ3582" s="32"/>
      <c r="AK3582" s="32"/>
      <c r="AL3582" s="32"/>
      <c r="AM3582" s="32"/>
      <c r="AN3582" s="32"/>
      <c r="AO3582" s="32"/>
      <c r="AP3582" s="329"/>
      <c r="AQ3582" s="329" t="s">
        <v>44</v>
      </c>
      <c r="AR3582" s="17">
        <v>1920</v>
      </c>
      <c r="AS3582" s="17">
        <v>0</v>
      </c>
      <c r="AT3582" s="17">
        <v>0</v>
      </c>
      <c r="AU3582" s="18" t="s">
        <v>33</v>
      </c>
      <c r="AV3582" s="330">
        <v>60</v>
      </c>
      <c r="AW3582" s="330">
        <v>110</v>
      </c>
      <c r="AX3582" s="330">
        <v>1.8181818181818181</v>
      </c>
      <c r="AY3582" s="330">
        <v>0</v>
      </c>
      <c r="AZ3582" s="331">
        <v>0.2</v>
      </c>
      <c r="BA3582" s="332">
        <v>384</v>
      </c>
      <c r="BB3582" s="333" t="s">
        <v>33</v>
      </c>
      <c r="BC3582" s="334" t="s">
        <v>5838</v>
      </c>
      <c r="BD3582" s="335" t="s">
        <v>67</v>
      </c>
      <c r="BE3582" s="336" t="s">
        <v>67</v>
      </c>
      <c r="BF3582" s="336" t="s">
        <v>67</v>
      </c>
      <c r="BG3582" s="84"/>
      <c r="BH3582" s="337"/>
      <c r="BI3582" s="338"/>
      <c r="BJ3582" s="12" t="s">
        <v>4537</v>
      </c>
      <c r="BK3582" s="13" t="s">
        <v>4538</v>
      </c>
      <c r="BL3582" s="13" t="s">
        <v>4539</v>
      </c>
      <c r="BM3582" s="12" t="s">
        <v>4540</v>
      </c>
      <c r="BN3582" s="336" t="s">
        <v>180</v>
      </c>
      <c r="BO3582" s="336" t="s">
        <v>67</v>
      </c>
      <c r="BP3582" s="336" t="s">
        <v>4601</v>
      </c>
      <c r="BQ3582" s="339">
        <v>2007</v>
      </c>
      <c r="BR3582" s="339">
        <v>1</v>
      </c>
      <c r="BS3582" s="339">
        <v>0</v>
      </c>
      <c r="BT3582" s="339">
        <v>0</v>
      </c>
      <c r="BU3582" s="329" t="s">
        <v>4602</v>
      </c>
      <c r="BV3582" s="329"/>
      <c r="BW3582" s="329" t="s">
        <v>44</v>
      </c>
      <c r="BX3582" s="17">
        <v>1920</v>
      </c>
      <c r="BY3582" s="17">
        <v>0</v>
      </c>
      <c r="BZ3582" s="17">
        <v>0</v>
      </c>
      <c r="CA3582" s="18" t="s">
        <v>33</v>
      </c>
      <c r="CB3582" s="330">
        <v>60</v>
      </c>
      <c r="CC3582" s="330">
        <v>110</v>
      </c>
      <c r="CD3582" s="330">
        <v>1.8181818181818181</v>
      </c>
      <c r="CE3582" s="330">
        <v>0</v>
      </c>
      <c r="CF3582" s="331">
        <v>0.2</v>
      </c>
      <c r="CG3582" s="332">
        <v>384</v>
      </c>
      <c r="CH3582" s="333" t="s">
        <v>33</v>
      </c>
      <c r="CI3582" s="334" t="s">
        <v>5838</v>
      </c>
      <c r="CJ3582" s="335" t="s">
        <v>67</v>
      </c>
      <c r="CK3582" s="336" t="s">
        <v>67</v>
      </c>
      <c r="CL3582" s="336" t="s">
        <v>67</v>
      </c>
      <c r="CM3582" s="84"/>
      <c r="CN3582" s="337"/>
      <c r="CO3582" s="338"/>
      <c r="CP3582" s="12" t="s">
        <v>4537</v>
      </c>
      <c r="CQ3582" s="13" t="s">
        <v>4538</v>
      </c>
      <c r="CR3582" s="13" t="s">
        <v>4539</v>
      </c>
      <c r="CS3582" s="12" t="s">
        <v>4540</v>
      </c>
      <c r="CT3582" s="336" t="s">
        <v>180</v>
      </c>
      <c r="CU3582" s="336" t="s">
        <v>67</v>
      </c>
      <c r="CV3582" s="336" t="s">
        <v>4601</v>
      </c>
      <c r="CW3582" s="339">
        <v>2007</v>
      </c>
      <c r="CX3582" s="339">
        <v>1</v>
      </c>
      <c r="CY3582" s="339">
        <v>0</v>
      </c>
      <c r="CZ3582" s="339">
        <v>0</v>
      </c>
      <c r="DA3582" s="329" t="s">
        <v>4602</v>
      </c>
      <c r="DB3582" s="329"/>
      <c r="DC3582" s="329" t="s">
        <v>44</v>
      </c>
      <c r="DD3582" s="17">
        <v>1920</v>
      </c>
      <c r="DE3582" s="17">
        <v>0</v>
      </c>
      <c r="DF3582" s="17">
        <v>0</v>
      </c>
      <c r="DG3582" s="18" t="s">
        <v>33</v>
      </c>
      <c r="DH3582" s="330">
        <v>60</v>
      </c>
      <c r="DI3582" s="330">
        <v>110</v>
      </c>
      <c r="DJ3582" s="330">
        <v>1.8181818181818181</v>
      </c>
      <c r="DK3582" s="330">
        <v>0</v>
      </c>
      <c r="DL3582" s="331">
        <v>0.2</v>
      </c>
      <c r="DM3582" s="332">
        <v>384</v>
      </c>
      <c r="DN3582" s="333" t="s">
        <v>33</v>
      </c>
      <c r="DO3582" s="334" t="s">
        <v>5838</v>
      </c>
      <c r="DP3582" s="335" t="s">
        <v>67</v>
      </c>
      <c r="DQ3582" s="336" t="s">
        <v>67</v>
      </c>
      <c r="DR3582" s="336" t="s">
        <v>67</v>
      </c>
      <c r="DS3582" s="84"/>
      <c r="DT3582" s="337"/>
      <c r="DU3582" s="338"/>
      <c r="DV3582" s="12" t="s">
        <v>4537</v>
      </c>
      <c r="DW3582" s="13" t="s">
        <v>4538</v>
      </c>
      <c r="DX3582" s="13" t="s">
        <v>4539</v>
      </c>
      <c r="DY3582" s="12" t="s">
        <v>4540</v>
      </c>
      <c r="DZ3582" s="336" t="s">
        <v>180</v>
      </c>
      <c r="EA3582" s="336" t="s">
        <v>67</v>
      </c>
      <c r="EB3582" s="336" t="s">
        <v>4601</v>
      </c>
      <c r="EC3582" s="339">
        <v>2007</v>
      </c>
      <c r="ED3582" s="339">
        <v>1</v>
      </c>
      <c r="EE3582" s="339">
        <v>0</v>
      </c>
      <c r="EF3582" s="339">
        <v>0</v>
      </c>
      <c r="EG3582" s="329" t="s">
        <v>4602</v>
      </c>
      <c r="EH3582" s="329"/>
      <c r="EI3582" s="329" t="s">
        <v>44</v>
      </c>
      <c r="EJ3582" s="17">
        <v>1920</v>
      </c>
      <c r="EK3582" s="17">
        <v>0</v>
      </c>
      <c r="EL3582" s="17">
        <v>0</v>
      </c>
      <c r="EM3582" s="18" t="s">
        <v>33</v>
      </c>
      <c r="EN3582" s="330">
        <v>60</v>
      </c>
      <c r="EO3582" s="330">
        <v>110</v>
      </c>
      <c r="EP3582" s="330">
        <v>1.8181818181818181</v>
      </c>
      <c r="EQ3582" s="330">
        <v>0</v>
      </c>
      <c r="ER3582" s="331">
        <v>0.2</v>
      </c>
      <c r="ES3582" s="332">
        <v>384</v>
      </c>
      <c r="ET3582" s="333" t="s">
        <v>33</v>
      </c>
      <c r="EU3582" s="334" t="s">
        <v>5838</v>
      </c>
      <c r="EV3582" s="335" t="s">
        <v>67</v>
      </c>
      <c r="EW3582" s="336" t="s">
        <v>67</v>
      </c>
      <c r="EX3582" s="336" t="s">
        <v>67</v>
      </c>
      <c r="EY3582" s="84"/>
      <c r="EZ3582" s="337"/>
      <c r="FA3582" s="338"/>
      <c r="FB3582" s="12" t="s">
        <v>4537</v>
      </c>
      <c r="FC3582" s="13" t="s">
        <v>4538</v>
      </c>
      <c r="FD3582" s="13" t="s">
        <v>4539</v>
      </c>
      <c r="FE3582" s="12" t="s">
        <v>4540</v>
      </c>
      <c r="FF3582" s="336" t="s">
        <v>180</v>
      </c>
      <c r="FG3582" s="336" t="s">
        <v>67</v>
      </c>
      <c r="FH3582" s="336" t="s">
        <v>4601</v>
      </c>
      <c r="FI3582" s="339">
        <v>2007</v>
      </c>
      <c r="FJ3582" s="339">
        <v>1</v>
      </c>
      <c r="FK3582" s="339">
        <v>0</v>
      </c>
      <c r="FL3582" s="339">
        <v>0</v>
      </c>
      <c r="FM3582" s="329" t="s">
        <v>4602</v>
      </c>
      <c r="FN3582" s="329"/>
      <c r="FO3582" s="329" t="s">
        <v>44</v>
      </c>
      <c r="FP3582" s="17">
        <v>1920</v>
      </c>
      <c r="FQ3582" s="17">
        <v>0</v>
      </c>
      <c r="FR3582" s="17">
        <v>0</v>
      </c>
      <c r="FS3582" s="18" t="s">
        <v>33</v>
      </c>
      <c r="FT3582" s="330">
        <v>60</v>
      </c>
      <c r="FU3582" s="330">
        <v>110</v>
      </c>
      <c r="FV3582" s="330">
        <v>1.8181818181818181</v>
      </c>
      <c r="FW3582" s="330">
        <v>0</v>
      </c>
      <c r="FX3582" s="331">
        <v>0.2</v>
      </c>
      <c r="FY3582" s="332">
        <v>384</v>
      </c>
      <c r="FZ3582" s="333" t="s">
        <v>33</v>
      </c>
      <c r="GA3582" s="334" t="s">
        <v>5838</v>
      </c>
      <c r="GB3582" s="335" t="s">
        <v>67</v>
      </c>
      <c r="GC3582" s="336" t="s">
        <v>67</v>
      </c>
      <c r="GD3582" s="336" t="s">
        <v>67</v>
      </c>
      <c r="GE3582" s="84"/>
      <c r="GF3582" s="337"/>
      <c r="GG3582" s="338"/>
      <c r="GH3582" s="12" t="s">
        <v>4537</v>
      </c>
      <c r="GI3582" s="13" t="s">
        <v>4538</v>
      </c>
      <c r="GJ3582" s="13" t="s">
        <v>4539</v>
      </c>
      <c r="GK3582" s="12" t="s">
        <v>4540</v>
      </c>
      <c r="GL3582" s="336" t="s">
        <v>180</v>
      </c>
      <c r="GM3582" s="336" t="s">
        <v>67</v>
      </c>
      <c r="GN3582" s="336" t="s">
        <v>4601</v>
      </c>
      <c r="GO3582" s="339">
        <v>2007</v>
      </c>
      <c r="GP3582" s="339">
        <v>1</v>
      </c>
      <c r="GQ3582" s="339">
        <v>0</v>
      </c>
      <c r="GR3582" s="339">
        <v>0</v>
      </c>
      <c r="GS3582" s="329" t="s">
        <v>4602</v>
      </c>
      <c r="GT3582" s="329"/>
      <c r="GU3582" s="329" t="s">
        <v>44</v>
      </c>
      <c r="GV3582" s="17">
        <v>1920</v>
      </c>
      <c r="GW3582" s="17">
        <v>0</v>
      </c>
      <c r="GX3582" s="17">
        <v>0</v>
      </c>
      <c r="GY3582" s="18" t="s">
        <v>33</v>
      </c>
      <c r="GZ3582" s="330">
        <v>60</v>
      </c>
      <c r="HA3582" s="330">
        <v>110</v>
      </c>
      <c r="HB3582" s="330">
        <v>1.8181818181818181</v>
      </c>
      <c r="HC3582" s="330">
        <v>0</v>
      </c>
      <c r="HD3582" s="331">
        <v>0.2</v>
      </c>
      <c r="HE3582" s="332">
        <v>384</v>
      </c>
      <c r="HF3582" s="333" t="s">
        <v>33</v>
      </c>
      <c r="HG3582" s="334" t="s">
        <v>5838</v>
      </c>
      <c r="HH3582" s="335" t="s">
        <v>67</v>
      </c>
      <c r="HI3582" s="336" t="s">
        <v>67</v>
      </c>
      <c r="HJ3582" s="336" t="s">
        <v>67</v>
      </c>
      <c r="HK3582" s="84"/>
      <c r="HL3582" s="337"/>
      <c r="HM3582" s="338"/>
      <c r="HN3582" s="12" t="s">
        <v>4537</v>
      </c>
      <c r="HO3582" s="13" t="s">
        <v>4538</v>
      </c>
      <c r="HP3582" s="13" t="s">
        <v>4539</v>
      </c>
      <c r="HQ3582" s="12" t="s">
        <v>4540</v>
      </c>
      <c r="HR3582" s="336" t="s">
        <v>180</v>
      </c>
      <c r="HS3582" s="336" t="s">
        <v>67</v>
      </c>
      <c r="HT3582" s="336" t="s">
        <v>4601</v>
      </c>
      <c r="HU3582" s="339">
        <v>2007</v>
      </c>
      <c r="HV3582" s="339">
        <v>1</v>
      </c>
      <c r="HW3582" s="339">
        <v>0</v>
      </c>
      <c r="HX3582" s="339">
        <v>0</v>
      </c>
      <c r="HY3582" s="329" t="s">
        <v>4602</v>
      </c>
      <c r="HZ3582" s="329"/>
      <c r="IA3582" s="329" t="s">
        <v>44</v>
      </c>
      <c r="IB3582" s="17">
        <v>1920</v>
      </c>
      <c r="IC3582" s="17">
        <v>0</v>
      </c>
      <c r="ID3582" s="17">
        <v>0</v>
      </c>
      <c r="IE3582" s="18" t="s">
        <v>33</v>
      </c>
      <c r="IF3582" s="330">
        <v>60</v>
      </c>
      <c r="IG3582" s="330">
        <v>110</v>
      </c>
      <c r="IH3582" s="330">
        <v>1.8181818181818181</v>
      </c>
      <c r="II3582" s="330">
        <v>0</v>
      </c>
      <c r="IJ3582" s="331">
        <v>0.2</v>
      </c>
      <c r="IK3582" s="332">
        <v>384</v>
      </c>
      <c r="IL3582" s="333" t="s">
        <v>33</v>
      </c>
      <c r="IM3582" s="334" t="s">
        <v>5838</v>
      </c>
      <c r="IN3582" s="335" t="s">
        <v>67</v>
      </c>
      <c r="IO3582" s="336" t="s">
        <v>67</v>
      </c>
      <c r="IP3582" s="336" t="s">
        <v>67</v>
      </c>
      <c r="IQ3582" s="84"/>
      <c r="IR3582" s="337"/>
      <c r="IS3582" s="338"/>
    </row>
    <row r="3583" spans="1:253" ht="16.5" customHeight="1">
      <c r="A3583" s="83" t="s">
        <v>3589</v>
      </c>
      <c r="B3583" s="41"/>
      <c r="C3583" s="368"/>
      <c r="D3583" s="89"/>
      <c r="E3583" s="14" t="s">
        <v>3738</v>
      </c>
      <c r="F3583" s="14" t="s">
        <v>2752</v>
      </c>
      <c r="G3583" s="14" t="s">
        <v>3739</v>
      </c>
      <c r="H3583" s="15">
        <v>2010</v>
      </c>
      <c r="I3583" s="15">
        <v>3</v>
      </c>
      <c r="J3583" s="15">
        <v>0</v>
      </c>
      <c r="K3583" s="15">
        <v>0</v>
      </c>
      <c r="L3583" s="16" t="s">
        <v>3580</v>
      </c>
      <c r="M3583" s="134" t="s">
        <v>3591</v>
      </c>
      <c r="N3583" s="16" t="s">
        <v>412</v>
      </c>
      <c r="O3583" s="17">
        <v>2628</v>
      </c>
      <c r="P3583" s="17">
        <f t="shared" si="28"/>
        <v>6132</v>
      </c>
      <c r="Q3583" s="17">
        <v>5</v>
      </c>
      <c r="R3583" s="133" t="s">
        <v>33</v>
      </c>
      <c r="S3583" s="19">
        <v>60</v>
      </c>
      <c r="T3583" s="19">
        <v>110</v>
      </c>
      <c r="U3583" s="19">
        <v>2.7272727272727271</v>
      </c>
      <c r="V3583" s="19">
        <v>0</v>
      </c>
      <c r="W3583" s="20">
        <v>0.3</v>
      </c>
      <c r="X3583" s="21">
        <v>880.38</v>
      </c>
      <c r="Y3583" s="22" t="s">
        <v>33</v>
      </c>
      <c r="Z3583" s="86" t="s">
        <v>7991</v>
      </c>
      <c r="AA3583" s="24"/>
      <c r="AB3583" s="14"/>
      <c r="AC3583" s="14"/>
      <c r="AD3583" s="25"/>
      <c r="AE3583" s="26"/>
      <c r="AF3583" s="27"/>
      <c r="AG3583" s="31"/>
      <c r="AH3583" s="32"/>
      <c r="AI3583" s="32"/>
      <c r="AJ3583" s="32"/>
      <c r="AK3583" s="32"/>
      <c r="AL3583" s="32"/>
      <c r="AM3583" s="32"/>
      <c r="AN3583" s="32"/>
      <c r="AO3583" s="32"/>
      <c r="AP3583" s="329"/>
      <c r="AQ3583" s="329" t="s">
        <v>44</v>
      </c>
      <c r="AR3583" s="17">
        <v>2628</v>
      </c>
      <c r="AS3583" s="17">
        <v>6132</v>
      </c>
      <c r="AT3583" s="17">
        <v>5</v>
      </c>
      <c r="AU3583" s="18" t="s">
        <v>33</v>
      </c>
      <c r="AV3583" s="330">
        <v>60</v>
      </c>
      <c r="AW3583" s="330">
        <v>110</v>
      </c>
      <c r="AX3583" s="330">
        <v>1.1818181818181819</v>
      </c>
      <c r="AY3583" s="330">
        <v>0</v>
      </c>
      <c r="AZ3583" s="331">
        <v>0.13</v>
      </c>
      <c r="BA3583" s="332">
        <v>381.49799999999999</v>
      </c>
      <c r="BB3583" s="333" t="s">
        <v>33</v>
      </c>
      <c r="BC3583" s="334" t="s">
        <v>5838</v>
      </c>
      <c r="BD3583" s="335" t="s">
        <v>67</v>
      </c>
      <c r="BE3583" s="336" t="s">
        <v>67</v>
      </c>
      <c r="BF3583" s="336" t="s">
        <v>67</v>
      </c>
      <c r="BG3583" s="84"/>
      <c r="BH3583" s="337"/>
      <c r="BI3583" s="338"/>
      <c r="BJ3583" s="12" t="s">
        <v>4537</v>
      </c>
      <c r="BK3583" s="13" t="s">
        <v>4538</v>
      </c>
      <c r="BL3583" s="13" t="s">
        <v>4539</v>
      </c>
      <c r="BM3583" s="12" t="s">
        <v>4540</v>
      </c>
      <c r="BN3583" s="336" t="s">
        <v>107</v>
      </c>
      <c r="BO3583" s="336" t="s">
        <v>4603</v>
      </c>
      <c r="BP3583" s="336" t="s">
        <v>67</v>
      </c>
      <c r="BQ3583" s="339">
        <v>2001</v>
      </c>
      <c r="BR3583" s="339">
        <v>1</v>
      </c>
      <c r="BS3583" s="339">
        <v>0</v>
      </c>
      <c r="BT3583" s="339">
        <v>0</v>
      </c>
      <c r="BU3583" s="329" t="s">
        <v>4604</v>
      </c>
      <c r="BV3583" s="329"/>
      <c r="BW3583" s="329" t="s">
        <v>44</v>
      </c>
      <c r="BX3583" s="17">
        <v>2628</v>
      </c>
      <c r="BY3583" s="17">
        <v>6132</v>
      </c>
      <c r="BZ3583" s="17">
        <v>5</v>
      </c>
      <c r="CA3583" s="18" t="s">
        <v>33</v>
      </c>
      <c r="CB3583" s="330">
        <v>60</v>
      </c>
      <c r="CC3583" s="330">
        <v>110</v>
      </c>
      <c r="CD3583" s="330">
        <v>1.1818181818181819</v>
      </c>
      <c r="CE3583" s="330">
        <v>0</v>
      </c>
      <c r="CF3583" s="331">
        <v>0.13</v>
      </c>
      <c r="CG3583" s="332">
        <v>381.49799999999999</v>
      </c>
      <c r="CH3583" s="333" t="s">
        <v>33</v>
      </c>
      <c r="CI3583" s="334" t="s">
        <v>5838</v>
      </c>
      <c r="CJ3583" s="335" t="s">
        <v>67</v>
      </c>
      <c r="CK3583" s="336" t="s">
        <v>67</v>
      </c>
      <c r="CL3583" s="336" t="s">
        <v>67</v>
      </c>
      <c r="CM3583" s="84"/>
      <c r="CN3583" s="337"/>
      <c r="CO3583" s="338"/>
      <c r="CP3583" s="12" t="s">
        <v>4537</v>
      </c>
      <c r="CQ3583" s="13" t="s">
        <v>4538</v>
      </c>
      <c r="CR3583" s="13" t="s">
        <v>4539</v>
      </c>
      <c r="CS3583" s="12" t="s">
        <v>4540</v>
      </c>
      <c r="CT3583" s="336" t="s">
        <v>107</v>
      </c>
      <c r="CU3583" s="336" t="s">
        <v>4603</v>
      </c>
      <c r="CV3583" s="336" t="s">
        <v>67</v>
      </c>
      <c r="CW3583" s="339">
        <v>2001</v>
      </c>
      <c r="CX3583" s="339">
        <v>1</v>
      </c>
      <c r="CY3583" s="339">
        <v>0</v>
      </c>
      <c r="CZ3583" s="339">
        <v>0</v>
      </c>
      <c r="DA3583" s="329" t="s">
        <v>4604</v>
      </c>
      <c r="DB3583" s="329"/>
      <c r="DC3583" s="329" t="s">
        <v>44</v>
      </c>
      <c r="DD3583" s="17">
        <v>2628</v>
      </c>
      <c r="DE3583" s="17">
        <v>6132</v>
      </c>
      <c r="DF3583" s="17">
        <v>5</v>
      </c>
      <c r="DG3583" s="18" t="s">
        <v>33</v>
      </c>
      <c r="DH3583" s="330">
        <v>60</v>
      </c>
      <c r="DI3583" s="330">
        <v>110</v>
      </c>
      <c r="DJ3583" s="330">
        <v>1.1818181818181819</v>
      </c>
      <c r="DK3583" s="330">
        <v>0</v>
      </c>
      <c r="DL3583" s="331">
        <v>0.13</v>
      </c>
      <c r="DM3583" s="332">
        <v>381.49799999999999</v>
      </c>
      <c r="DN3583" s="333" t="s">
        <v>33</v>
      </c>
      <c r="DO3583" s="334" t="s">
        <v>5838</v>
      </c>
      <c r="DP3583" s="335" t="s">
        <v>67</v>
      </c>
      <c r="DQ3583" s="336" t="s">
        <v>67</v>
      </c>
      <c r="DR3583" s="336" t="s">
        <v>67</v>
      </c>
      <c r="DS3583" s="84"/>
      <c r="DT3583" s="337"/>
      <c r="DU3583" s="338"/>
      <c r="DV3583" s="12" t="s">
        <v>4537</v>
      </c>
      <c r="DW3583" s="13" t="s">
        <v>4538</v>
      </c>
      <c r="DX3583" s="13" t="s">
        <v>4539</v>
      </c>
      <c r="DY3583" s="12" t="s">
        <v>4540</v>
      </c>
      <c r="DZ3583" s="336" t="s">
        <v>107</v>
      </c>
      <c r="EA3583" s="336" t="s">
        <v>4603</v>
      </c>
      <c r="EB3583" s="336" t="s">
        <v>67</v>
      </c>
      <c r="EC3583" s="339">
        <v>2001</v>
      </c>
      <c r="ED3583" s="339">
        <v>1</v>
      </c>
      <c r="EE3583" s="339">
        <v>0</v>
      </c>
      <c r="EF3583" s="339">
        <v>0</v>
      </c>
      <c r="EG3583" s="329" t="s">
        <v>4604</v>
      </c>
      <c r="EH3583" s="329"/>
      <c r="EI3583" s="329" t="s">
        <v>44</v>
      </c>
      <c r="EJ3583" s="17">
        <v>2628</v>
      </c>
      <c r="EK3583" s="17">
        <v>6132</v>
      </c>
      <c r="EL3583" s="17">
        <v>5</v>
      </c>
      <c r="EM3583" s="18" t="s">
        <v>33</v>
      </c>
      <c r="EN3583" s="330">
        <v>60</v>
      </c>
      <c r="EO3583" s="330">
        <v>110</v>
      </c>
      <c r="EP3583" s="330">
        <v>1.1818181818181819</v>
      </c>
      <c r="EQ3583" s="330">
        <v>0</v>
      </c>
      <c r="ER3583" s="331">
        <v>0.13</v>
      </c>
      <c r="ES3583" s="332">
        <v>381.49799999999999</v>
      </c>
      <c r="ET3583" s="333" t="s">
        <v>33</v>
      </c>
      <c r="EU3583" s="334" t="s">
        <v>5838</v>
      </c>
      <c r="EV3583" s="335" t="s">
        <v>67</v>
      </c>
      <c r="EW3583" s="336" t="s">
        <v>67</v>
      </c>
      <c r="EX3583" s="336" t="s">
        <v>67</v>
      </c>
      <c r="EY3583" s="84"/>
      <c r="EZ3583" s="337"/>
      <c r="FA3583" s="338"/>
      <c r="FB3583" s="12" t="s">
        <v>4537</v>
      </c>
      <c r="FC3583" s="13" t="s">
        <v>4538</v>
      </c>
      <c r="FD3583" s="13" t="s">
        <v>4539</v>
      </c>
      <c r="FE3583" s="12" t="s">
        <v>4540</v>
      </c>
      <c r="FF3583" s="336" t="s">
        <v>107</v>
      </c>
      <c r="FG3583" s="336" t="s">
        <v>4603</v>
      </c>
      <c r="FH3583" s="336" t="s">
        <v>67</v>
      </c>
      <c r="FI3583" s="339">
        <v>2001</v>
      </c>
      <c r="FJ3583" s="339">
        <v>1</v>
      </c>
      <c r="FK3583" s="339">
        <v>0</v>
      </c>
      <c r="FL3583" s="339">
        <v>0</v>
      </c>
      <c r="FM3583" s="329" t="s">
        <v>4604</v>
      </c>
      <c r="FN3583" s="329"/>
      <c r="FO3583" s="329" t="s">
        <v>44</v>
      </c>
      <c r="FP3583" s="17">
        <v>2628</v>
      </c>
      <c r="FQ3583" s="17">
        <v>6132</v>
      </c>
      <c r="FR3583" s="17">
        <v>5</v>
      </c>
      <c r="FS3583" s="18" t="s">
        <v>33</v>
      </c>
      <c r="FT3583" s="330">
        <v>60</v>
      </c>
      <c r="FU3583" s="330">
        <v>110</v>
      </c>
      <c r="FV3583" s="330">
        <v>1.1818181818181819</v>
      </c>
      <c r="FW3583" s="330">
        <v>0</v>
      </c>
      <c r="FX3583" s="331">
        <v>0.13</v>
      </c>
      <c r="FY3583" s="332">
        <v>381.49799999999999</v>
      </c>
      <c r="FZ3583" s="333" t="s">
        <v>33</v>
      </c>
      <c r="GA3583" s="334" t="s">
        <v>5838</v>
      </c>
      <c r="GB3583" s="335" t="s">
        <v>67</v>
      </c>
      <c r="GC3583" s="336" t="s">
        <v>67</v>
      </c>
      <c r="GD3583" s="336" t="s">
        <v>67</v>
      </c>
      <c r="GE3583" s="84"/>
      <c r="GF3583" s="337"/>
      <c r="GG3583" s="338"/>
      <c r="GH3583" s="12" t="s">
        <v>4537</v>
      </c>
      <c r="GI3583" s="13" t="s">
        <v>4538</v>
      </c>
      <c r="GJ3583" s="13" t="s">
        <v>4539</v>
      </c>
      <c r="GK3583" s="12" t="s">
        <v>4540</v>
      </c>
      <c r="GL3583" s="336" t="s">
        <v>107</v>
      </c>
      <c r="GM3583" s="336" t="s">
        <v>4603</v>
      </c>
      <c r="GN3583" s="336" t="s">
        <v>67</v>
      </c>
      <c r="GO3583" s="339">
        <v>2001</v>
      </c>
      <c r="GP3583" s="339">
        <v>1</v>
      </c>
      <c r="GQ3583" s="339">
        <v>0</v>
      </c>
      <c r="GR3583" s="339">
        <v>0</v>
      </c>
      <c r="GS3583" s="329" t="s">
        <v>4604</v>
      </c>
      <c r="GT3583" s="329"/>
      <c r="GU3583" s="329" t="s">
        <v>44</v>
      </c>
      <c r="GV3583" s="17">
        <v>2628</v>
      </c>
      <c r="GW3583" s="17">
        <v>6132</v>
      </c>
      <c r="GX3583" s="17">
        <v>5</v>
      </c>
      <c r="GY3583" s="18" t="s">
        <v>33</v>
      </c>
      <c r="GZ3583" s="330">
        <v>60</v>
      </c>
      <c r="HA3583" s="330">
        <v>110</v>
      </c>
      <c r="HB3583" s="330">
        <v>1.1818181818181819</v>
      </c>
      <c r="HC3583" s="330">
        <v>0</v>
      </c>
      <c r="HD3583" s="331">
        <v>0.13</v>
      </c>
      <c r="HE3583" s="332">
        <v>381.49799999999999</v>
      </c>
      <c r="HF3583" s="333" t="s">
        <v>33</v>
      </c>
      <c r="HG3583" s="334" t="s">
        <v>5838</v>
      </c>
      <c r="HH3583" s="335" t="s">
        <v>67</v>
      </c>
      <c r="HI3583" s="336" t="s">
        <v>67</v>
      </c>
      <c r="HJ3583" s="336" t="s">
        <v>67</v>
      </c>
      <c r="HK3583" s="84"/>
      <c r="HL3583" s="337"/>
      <c r="HM3583" s="338"/>
      <c r="HN3583" s="12" t="s">
        <v>4537</v>
      </c>
      <c r="HO3583" s="13" t="s">
        <v>4538</v>
      </c>
      <c r="HP3583" s="13" t="s">
        <v>4539</v>
      </c>
      <c r="HQ3583" s="12" t="s">
        <v>4540</v>
      </c>
      <c r="HR3583" s="336" t="s">
        <v>107</v>
      </c>
      <c r="HS3583" s="336" t="s">
        <v>4603</v>
      </c>
      <c r="HT3583" s="336" t="s">
        <v>67</v>
      </c>
      <c r="HU3583" s="339">
        <v>2001</v>
      </c>
      <c r="HV3583" s="339">
        <v>1</v>
      </c>
      <c r="HW3583" s="339">
        <v>0</v>
      </c>
      <c r="HX3583" s="339">
        <v>0</v>
      </c>
      <c r="HY3583" s="329" t="s">
        <v>4604</v>
      </c>
      <c r="HZ3583" s="329"/>
      <c r="IA3583" s="329" t="s">
        <v>44</v>
      </c>
      <c r="IB3583" s="17">
        <v>2628</v>
      </c>
      <c r="IC3583" s="17">
        <v>6132</v>
      </c>
      <c r="ID3583" s="17">
        <v>5</v>
      </c>
      <c r="IE3583" s="18" t="s">
        <v>33</v>
      </c>
      <c r="IF3583" s="330">
        <v>60</v>
      </c>
      <c r="IG3583" s="330">
        <v>110</v>
      </c>
      <c r="IH3583" s="330">
        <v>1.1818181818181819</v>
      </c>
      <c r="II3583" s="330">
        <v>0</v>
      </c>
      <c r="IJ3583" s="331">
        <v>0.13</v>
      </c>
      <c r="IK3583" s="332">
        <v>381.49799999999999</v>
      </c>
      <c r="IL3583" s="333" t="s">
        <v>33</v>
      </c>
      <c r="IM3583" s="334" t="s">
        <v>5838</v>
      </c>
      <c r="IN3583" s="335" t="s">
        <v>67</v>
      </c>
      <c r="IO3583" s="336" t="s">
        <v>67</v>
      </c>
      <c r="IP3583" s="336" t="s">
        <v>67</v>
      </c>
      <c r="IQ3583" s="84"/>
      <c r="IR3583" s="337"/>
      <c r="IS3583" s="338"/>
    </row>
    <row r="3584" spans="1:253" ht="16.5" customHeight="1">
      <c r="A3584" s="83" t="s">
        <v>3589</v>
      </c>
      <c r="B3584" s="340"/>
      <c r="C3584" s="403"/>
      <c r="D3584" s="83"/>
      <c r="E3584" s="341" t="s">
        <v>8017</v>
      </c>
      <c r="F3584" s="14" t="s">
        <v>3518</v>
      </c>
      <c r="G3584" s="341" t="s">
        <v>8018</v>
      </c>
      <c r="H3584" s="15">
        <v>2010</v>
      </c>
      <c r="I3584" s="15">
        <v>7</v>
      </c>
      <c r="J3584" s="15">
        <v>0</v>
      </c>
      <c r="K3584" s="15">
        <v>0</v>
      </c>
      <c r="L3584" s="16" t="s">
        <v>3580</v>
      </c>
      <c r="M3584" s="134" t="s">
        <v>3591</v>
      </c>
      <c r="N3584" s="16" t="s">
        <v>412</v>
      </c>
      <c r="O3584" s="17">
        <v>5840</v>
      </c>
      <c r="P3584" s="17">
        <f t="shared" si="28"/>
        <v>2920</v>
      </c>
      <c r="Q3584" s="17">
        <v>5</v>
      </c>
      <c r="R3584" s="133" t="s">
        <v>33</v>
      </c>
      <c r="S3584" s="19" t="s">
        <v>89</v>
      </c>
      <c r="T3584" s="19">
        <v>110</v>
      </c>
      <c r="U3584" s="19">
        <v>3.1818181818181817</v>
      </c>
      <c r="V3584" s="19">
        <v>0</v>
      </c>
      <c r="W3584" s="20">
        <v>0.35</v>
      </c>
      <c r="X3584" s="21">
        <v>2095.1</v>
      </c>
      <c r="Y3584" s="22" t="s">
        <v>33</v>
      </c>
      <c r="Z3584" s="86" t="s">
        <v>8007</v>
      </c>
      <c r="AA3584" s="24"/>
      <c r="AB3584" s="14"/>
      <c r="AC3584" s="14"/>
      <c r="AD3584" s="25"/>
      <c r="AE3584" s="26"/>
      <c r="AF3584" s="27"/>
      <c r="AG3584" s="31"/>
      <c r="AH3584" s="32"/>
      <c r="AI3584" s="32"/>
      <c r="AJ3584" s="32"/>
      <c r="AK3584" s="32"/>
      <c r="AL3584" s="32"/>
      <c r="AM3584" s="32"/>
      <c r="AN3584" s="32"/>
      <c r="AO3584" s="32"/>
      <c r="AP3584" s="329"/>
      <c r="AQ3584" s="329" t="s">
        <v>868</v>
      </c>
      <c r="AR3584" s="17">
        <v>2628</v>
      </c>
      <c r="AS3584" s="17">
        <v>6132</v>
      </c>
      <c r="AT3584" s="17">
        <v>5</v>
      </c>
      <c r="AU3584" s="18" t="s">
        <v>33</v>
      </c>
      <c r="AV3584" s="330">
        <v>60</v>
      </c>
      <c r="AW3584" s="330">
        <v>110</v>
      </c>
      <c r="AX3584" s="330">
        <v>1.1818181818181819</v>
      </c>
      <c r="AY3584" s="330">
        <v>0</v>
      </c>
      <c r="AZ3584" s="331">
        <v>0.13</v>
      </c>
      <c r="BA3584" s="332">
        <v>381.49799999999999</v>
      </c>
      <c r="BB3584" s="333" t="s">
        <v>33</v>
      </c>
      <c r="BC3584" s="334" t="s">
        <v>5838</v>
      </c>
      <c r="BD3584" s="335" t="s">
        <v>67</v>
      </c>
      <c r="BE3584" s="336" t="s">
        <v>67</v>
      </c>
      <c r="BF3584" s="336" t="s">
        <v>67</v>
      </c>
      <c r="BG3584" s="84"/>
      <c r="BH3584" s="337"/>
      <c r="BI3584" s="338"/>
      <c r="BJ3584" s="12" t="s">
        <v>4537</v>
      </c>
      <c r="BK3584" s="13" t="s">
        <v>4538</v>
      </c>
      <c r="BL3584" s="13" t="s">
        <v>4539</v>
      </c>
      <c r="BM3584" s="12" t="s">
        <v>4540</v>
      </c>
      <c r="BN3584" s="336" t="s">
        <v>107</v>
      </c>
      <c r="BO3584" s="336" t="s">
        <v>380</v>
      </c>
      <c r="BP3584" s="336" t="s">
        <v>67</v>
      </c>
      <c r="BQ3584" s="339" t="s">
        <v>67</v>
      </c>
      <c r="BR3584" s="339">
        <v>1</v>
      </c>
      <c r="BS3584" s="339">
        <v>0</v>
      </c>
      <c r="BT3584" s="339">
        <v>0</v>
      </c>
      <c r="BU3584" s="329" t="s">
        <v>4605</v>
      </c>
      <c r="BV3584" s="329"/>
      <c r="BW3584" s="329" t="s">
        <v>868</v>
      </c>
      <c r="BX3584" s="17">
        <v>2628</v>
      </c>
      <c r="BY3584" s="17">
        <v>6132</v>
      </c>
      <c r="BZ3584" s="17">
        <v>5</v>
      </c>
      <c r="CA3584" s="18" t="s">
        <v>33</v>
      </c>
      <c r="CB3584" s="330">
        <v>60</v>
      </c>
      <c r="CC3584" s="330">
        <v>110</v>
      </c>
      <c r="CD3584" s="330">
        <v>1.1818181818181819</v>
      </c>
      <c r="CE3584" s="330">
        <v>0</v>
      </c>
      <c r="CF3584" s="331">
        <v>0.13</v>
      </c>
      <c r="CG3584" s="332">
        <v>381.49799999999999</v>
      </c>
      <c r="CH3584" s="333" t="s">
        <v>33</v>
      </c>
      <c r="CI3584" s="334" t="s">
        <v>5838</v>
      </c>
      <c r="CJ3584" s="335" t="s">
        <v>67</v>
      </c>
      <c r="CK3584" s="336" t="s">
        <v>67</v>
      </c>
      <c r="CL3584" s="336" t="s">
        <v>67</v>
      </c>
      <c r="CM3584" s="84"/>
      <c r="CN3584" s="337"/>
      <c r="CO3584" s="338"/>
      <c r="CP3584" s="12" t="s">
        <v>4537</v>
      </c>
      <c r="CQ3584" s="13" t="s">
        <v>4538</v>
      </c>
      <c r="CR3584" s="13" t="s">
        <v>4539</v>
      </c>
      <c r="CS3584" s="12" t="s">
        <v>4540</v>
      </c>
      <c r="CT3584" s="336" t="s">
        <v>107</v>
      </c>
      <c r="CU3584" s="336" t="s">
        <v>380</v>
      </c>
      <c r="CV3584" s="336" t="s">
        <v>67</v>
      </c>
      <c r="CW3584" s="339" t="s">
        <v>67</v>
      </c>
      <c r="CX3584" s="339">
        <v>1</v>
      </c>
      <c r="CY3584" s="339">
        <v>0</v>
      </c>
      <c r="CZ3584" s="339">
        <v>0</v>
      </c>
      <c r="DA3584" s="329" t="s">
        <v>4605</v>
      </c>
      <c r="DB3584" s="329"/>
      <c r="DC3584" s="329" t="s">
        <v>868</v>
      </c>
      <c r="DD3584" s="17">
        <v>2628</v>
      </c>
      <c r="DE3584" s="17">
        <v>6132</v>
      </c>
      <c r="DF3584" s="17">
        <v>5</v>
      </c>
      <c r="DG3584" s="18" t="s">
        <v>33</v>
      </c>
      <c r="DH3584" s="330">
        <v>60</v>
      </c>
      <c r="DI3584" s="330">
        <v>110</v>
      </c>
      <c r="DJ3584" s="330">
        <v>1.1818181818181819</v>
      </c>
      <c r="DK3584" s="330">
        <v>0</v>
      </c>
      <c r="DL3584" s="331">
        <v>0.13</v>
      </c>
      <c r="DM3584" s="332">
        <v>381.49799999999999</v>
      </c>
      <c r="DN3584" s="333" t="s">
        <v>33</v>
      </c>
      <c r="DO3584" s="334" t="s">
        <v>5838</v>
      </c>
      <c r="DP3584" s="335" t="s">
        <v>67</v>
      </c>
      <c r="DQ3584" s="336" t="s">
        <v>67</v>
      </c>
      <c r="DR3584" s="336" t="s">
        <v>67</v>
      </c>
      <c r="DS3584" s="84"/>
      <c r="DT3584" s="337"/>
      <c r="DU3584" s="338"/>
      <c r="DV3584" s="12" t="s">
        <v>4537</v>
      </c>
      <c r="DW3584" s="13" t="s">
        <v>4538</v>
      </c>
      <c r="DX3584" s="13" t="s">
        <v>4539</v>
      </c>
      <c r="DY3584" s="12" t="s">
        <v>4540</v>
      </c>
      <c r="DZ3584" s="336" t="s">
        <v>107</v>
      </c>
      <c r="EA3584" s="336" t="s">
        <v>380</v>
      </c>
      <c r="EB3584" s="336" t="s">
        <v>67</v>
      </c>
      <c r="EC3584" s="339" t="s">
        <v>67</v>
      </c>
      <c r="ED3584" s="339">
        <v>1</v>
      </c>
      <c r="EE3584" s="339">
        <v>0</v>
      </c>
      <c r="EF3584" s="339">
        <v>0</v>
      </c>
      <c r="EG3584" s="329" t="s">
        <v>4605</v>
      </c>
      <c r="EH3584" s="329"/>
      <c r="EI3584" s="329" t="s">
        <v>868</v>
      </c>
      <c r="EJ3584" s="17">
        <v>2628</v>
      </c>
      <c r="EK3584" s="17">
        <v>6132</v>
      </c>
      <c r="EL3584" s="17">
        <v>5</v>
      </c>
      <c r="EM3584" s="18" t="s">
        <v>33</v>
      </c>
      <c r="EN3584" s="330">
        <v>60</v>
      </c>
      <c r="EO3584" s="330">
        <v>110</v>
      </c>
      <c r="EP3584" s="330">
        <v>1.1818181818181819</v>
      </c>
      <c r="EQ3584" s="330">
        <v>0</v>
      </c>
      <c r="ER3584" s="331">
        <v>0.13</v>
      </c>
      <c r="ES3584" s="332">
        <v>381.49799999999999</v>
      </c>
      <c r="ET3584" s="333" t="s">
        <v>33</v>
      </c>
      <c r="EU3584" s="334" t="s">
        <v>5838</v>
      </c>
      <c r="EV3584" s="335" t="s">
        <v>67</v>
      </c>
      <c r="EW3584" s="336" t="s">
        <v>67</v>
      </c>
      <c r="EX3584" s="336" t="s">
        <v>67</v>
      </c>
      <c r="EY3584" s="84"/>
      <c r="EZ3584" s="337"/>
      <c r="FA3584" s="338"/>
      <c r="FB3584" s="12" t="s">
        <v>4537</v>
      </c>
      <c r="FC3584" s="13" t="s">
        <v>4538</v>
      </c>
      <c r="FD3584" s="13" t="s">
        <v>4539</v>
      </c>
      <c r="FE3584" s="12" t="s">
        <v>4540</v>
      </c>
      <c r="FF3584" s="336" t="s">
        <v>107</v>
      </c>
      <c r="FG3584" s="336" t="s">
        <v>380</v>
      </c>
      <c r="FH3584" s="336" t="s">
        <v>67</v>
      </c>
      <c r="FI3584" s="339" t="s">
        <v>67</v>
      </c>
      <c r="FJ3584" s="339">
        <v>1</v>
      </c>
      <c r="FK3584" s="339">
        <v>0</v>
      </c>
      <c r="FL3584" s="339">
        <v>0</v>
      </c>
      <c r="FM3584" s="329" t="s">
        <v>4605</v>
      </c>
      <c r="FN3584" s="329"/>
      <c r="FO3584" s="329" t="s">
        <v>868</v>
      </c>
      <c r="FP3584" s="17">
        <v>2628</v>
      </c>
      <c r="FQ3584" s="17">
        <v>6132</v>
      </c>
      <c r="FR3584" s="17">
        <v>5</v>
      </c>
      <c r="FS3584" s="18" t="s">
        <v>33</v>
      </c>
      <c r="FT3584" s="330">
        <v>60</v>
      </c>
      <c r="FU3584" s="330">
        <v>110</v>
      </c>
      <c r="FV3584" s="330">
        <v>1.1818181818181819</v>
      </c>
      <c r="FW3584" s="330">
        <v>0</v>
      </c>
      <c r="FX3584" s="331">
        <v>0.13</v>
      </c>
      <c r="FY3584" s="332">
        <v>381.49799999999999</v>
      </c>
      <c r="FZ3584" s="333" t="s">
        <v>33</v>
      </c>
      <c r="GA3584" s="334" t="s">
        <v>5838</v>
      </c>
      <c r="GB3584" s="335" t="s">
        <v>67</v>
      </c>
      <c r="GC3584" s="336" t="s">
        <v>67</v>
      </c>
      <c r="GD3584" s="336" t="s">
        <v>67</v>
      </c>
      <c r="GE3584" s="84"/>
      <c r="GF3584" s="337"/>
      <c r="GG3584" s="338"/>
      <c r="GH3584" s="12" t="s">
        <v>4537</v>
      </c>
      <c r="GI3584" s="13" t="s">
        <v>4538</v>
      </c>
      <c r="GJ3584" s="13" t="s">
        <v>4539</v>
      </c>
      <c r="GK3584" s="12" t="s">
        <v>4540</v>
      </c>
      <c r="GL3584" s="336" t="s">
        <v>107</v>
      </c>
      <c r="GM3584" s="336" t="s">
        <v>380</v>
      </c>
      <c r="GN3584" s="336" t="s">
        <v>67</v>
      </c>
      <c r="GO3584" s="339" t="s">
        <v>67</v>
      </c>
      <c r="GP3584" s="339">
        <v>1</v>
      </c>
      <c r="GQ3584" s="339">
        <v>0</v>
      </c>
      <c r="GR3584" s="339">
        <v>0</v>
      </c>
      <c r="GS3584" s="329" t="s">
        <v>4605</v>
      </c>
      <c r="GT3584" s="329"/>
      <c r="GU3584" s="329" t="s">
        <v>868</v>
      </c>
      <c r="GV3584" s="17">
        <v>2628</v>
      </c>
      <c r="GW3584" s="17">
        <v>6132</v>
      </c>
      <c r="GX3584" s="17">
        <v>5</v>
      </c>
      <c r="GY3584" s="18" t="s">
        <v>33</v>
      </c>
      <c r="GZ3584" s="330">
        <v>60</v>
      </c>
      <c r="HA3584" s="330">
        <v>110</v>
      </c>
      <c r="HB3584" s="330">
        <v>1.1818181818181819</v>
      </c>
      <c r="HC3584" s="330">
        <v>0</v>
      </c>
      <c r="HD3584" s="331">
        <v>0.13</v>
      </c>
      <c r="HE3584" s="332">
        <v>381.49799999999999</v>
      </c>
      <c r="HF3584" s="333" t="s">
        <v>33</v>
      </c>
      <c r="HG3584" s="334" t="s">
        <v>5838</v>
      </c>
      <c r="HH3584" s="335" t="s">
        <v>67</v>
      </c>
      <c r="HI3584" s="336" t="s">
        <v>67</v>
      </c>
      <c r="HJ3584" s="336" t="s">
        <v>67</v>
      </c>
      <c r="HK3584" s="84"/>
      <c r="HL3584" s="337"/>
      <c r="HM3584" s="338"/>
      <c r="HN3584" s="12" t="s">
        <v>4537</v>
      </c>
      <c r="HO3584" s="13" t="s">
        <v>4538</v>
      </c>
      <c r="HP3584" s="13" t="s">
        <v>4539</v>
      </c>
      <c r="HQ3584" s="12" t="s">
        <v>4540</v>
      </c>
      <c r="HR3584" s="336" t="s">
        <v>107</v>
      </c>
      <c r="HS3584" s="336" t="s">
        <v>380</v>
      </c>
      <c r="HT3584" s="336" t="s">
        <v>67</v>
      </c>
      <c r="HU3584" s="339" t="s">
        <v>67</v>
      </c>
      <c r="HV3584" s="339">
        <v>1</v>
      </c>
      <c r="HW3584" s="339">
        <v>0</v>
      </c>
      <c r="HX3584" s="339">
        <v>0</v>
      </c>
      <c r="HY3584" s="329" t="s">
        <v>4605</v>
      </c>
      <c r="HZ3584" s="329"/>
      <c r="IA3584" s="329" t="s">
        <v>868</v>
      </c>
      <c r="IB3584" s="17">
        <v>2628</v>
      </c>
      <c r="IC3584" s="17">
        <v>6132</v>
      </c>
      <c r="ID3584" s="17">
        <v>5</v>
      </c>
      <c r="IE3584" s="18" t="s">
        <v>33</v>
      </c>
      <c r="IF3584" s="330">
        <v>60</v>
      </c>
      <c r="IG3584" s="330">
        <v>110</v>
      </c>
      <c r="IH3584" s="330">
        <v>1.1818181818181819</v>
      </c>
      <c r="II3584" s="330">
        <v>0</v>
      </c>
      <c r="IJ3584" s="331">
        <v>0.13</v>
      </c>
      <c r="IK3584" s="332">
        <v>381.49799999999999</v>
      </c>
      <c r="IL3584" s="333" t="s">
        <v>33</v>
      </c>
      <c r="IM3584" s="334" t="s">
        <v>5838</v>
      </c>
      <c r="IN3584" s="335" t="s">
        <v>67</v>
      </c>
      <c r="IO3584" s="336" t="s">
        <v>67</v>
      </c>
      <c r="IP3584" s="336" t="s">
        <v>67</v>
      </c>
      <c r="IQ3584" s="84"/>
      <c r="IR3584" s="337"/>
      <c r="IS3584" s="338"/>
    </row>
    <row r="3585" spans="1:253" ht="16.5" customHeight="1">
      <c r="A3585" s="83" t="s">
        <v>3589</v>
      </c>
      <c r="B3585" s="13"/>
      <c r="C3585" s="403"/>
      <c r="D3585" s="83"/>
      <c r="E3585" s="14" t="s">
        <v>2728</v>
      </c>
      <c r="F3585" s="14" t="s">
        <v>340</v>
      </c>
      <c r="G3585" s="14" t="s">
        <v>3595</v>
      </c>
      <c r="H3585" s="15">
        <v>2012</v>
      </c>
      <c r="I3585" s="15">
        <v>7</v>
      </c>
      <c r="J3585" s="15">
        <v>0</v>
      </c>
      <c r="K3585" s="15">
        <v>0</v>
      </c>
      <c r="L3585" s="16" t="s">
        <v>3580</v>
      </c>
      <c r="M3585" s="134" t="s">
        <v>3591</v>
      </c>
      <c r="N3585" s="16" t="s">
        <v>412</v>
      </c>
      <c r="O3585" s="17">
        <v>2628</v>
      </c>
      <c r="P3585" s="17">
        <f t="shared" si="28"/>
        <v>6132</v>
      </c>
      <c r="Q3585" s="17">
        <v>5</v>
      </c>
      <c r="R3585" s="133" t="s">
        <v>33</v>
      </c>
      <c r="S3585" s="19">
        <v>60</v>
      </c>
      <c r="T3585" s="19">
        <v>110</v>
      </c>
      <c r="U3585" s="19">
        <v>6.8181818181818183</v>
      </c>
      <c r="V3585" s="19">
        <v>0</v>
      </c>
      <c r="W3585" s="20">
        <v>0.75</v>
      </c>
      <c r="X3585" s="21">
        <v>2200.9499999999998</v>
      </c>
      <c r="Y3585" s="22" t="s">
        <v>33</v>
      </c>
      <c r="Z3585" s="86" t="s">
        <v>7991</v>
      </c>
      <c r="AA3585" s="24"/>
      <c r="AB3585" s="14"/>
      <c r="AC3585" s="14"/>
      <c r="AD3585" s="25"/>
      <c r="AE3585" s="26"/>
      <c r="AF3585" s="27"/>
      <c r="AG3585" s="31"/>
      <c r="AH3585" s="32"/>
      <c r="AI3585" s="32"/>
      <c r="AJ3585" s="32"/>
      <c r="AK3585" s="32"/>
      <c r="AL3585" s="32"/>
      <c r="AM3585" s="32"/>
      <c r="AN3585" s="32"/>
      <c r="AO3585" s="32"/>
      <c r="AP3585" s="329"/>
      <c r="AQ3585" s="329" t="s">
        <v>868</v>
      </c>
      <c r="AR3585" s="17">
        <v>2628</v>
      </c>
      <c r="AS3585" s="17">
        <v>6132</v>
      </c>
      <c r="AT3585" s="17">
        <v>5</v>
      </c>
      <c r="AU3585" s="18" t="s">
        <v>33</v>
      </c>
      <c r="AV3585" s="330">
        <v>60</v>
      </c>
      <c r="AW3585" s="330">
        <v>110</v>
      </c>
      <c r="AX3585" s="330">
        <v>1.1818181818181819</v>
      </c>
      <c r="AY3585" s="330">
        <v>0</v>
      </c>
      <c r="AZ3585" s="331">
        <v>0.13</v>
      </c>
      <c r="BA3585" s="332">
        <v>381.49799999999999</v>
      </c>
      <c r="BB3585" s="333" t="s">
        <v>33</v>
      </c>
      <c r="BC3585" s="334" t="s">
        <v>5838</v>
      </c>
      <c r="BD3585" s="335" t="s">
        <v>67</v>
      </c>
      <c r="BE3585" s="336" t="s">
        <v>67</v>
      </c>
      <c r="BF3585" s="336" t="s">
        <v>67</v>
      </c>
      <c r="BG3585" s="84"/>
      <c r="BH3585" s="337"/>
      <c r="BI3585" s="338"/>
      <c r="BJ3585" s="12" t="s">
        <v>4537</v>
      </c>
      <c r="BK3585" s="13" t="s">
        <v>4538</v>
      </c>
      <c r="BL3585" s="13" t="s">
        <v>4539</v>
      </c>
      <c r="BM3585" s="12" t="s">
        <v>4540</v>
      </c>
      <c r="BN3585" s="336" t="s">
        <v>107</v>
      </c>
      <c r="BO3585" s="336" t="s">
        <v>4214</v>
      </c>
      <c r="BP3585" s="336" t="s">
        <v>67</v>
      </c>
      <c r="BQ3585" s="339" t="s">
        <v>67</v>
      </c>
      <c r="BR3585" s="339">
        <v>1</v>
      </c>
      <c r="BS3585" s="339">
        <v>0</v>
      </c>
      <c r="BT3585" s="339">
        <v>0</v>
      </c>
      <c r="BU3585" s="329" t="s">
        <v>4606</v>
      </c>
      <c r="BV3585" s="329"/>
      <c r="BW3585" s="329" t="s">
        <v>868</v>
      </c>
      <c r="BX3585" s="17">
        <v>2628</v>
      </c>
      <c r="BY3585" s="17">
        <v>6132</v>
      </c>
      <c r="BZ3585" s="17">
        <v>5</v>
      </c>
      <c r="CA3585" s="18" t="s">
        <v>33</v>
      </c>
      <c r="CB3585" s="330">
        <v>60</v>
      </c>
      <c r="CC3585" s="330">
        <v>110</v>
      </c>
      <c r="CD3585" s="330">
        <v>1.1818181818181819</v>
      </c>
      <c r="CE3585" s="330">
        <v>0</v>
      </c>
      <c r="CF3585" s="331">
        <v>0.13</v>
      </c>
      <c r="CG3585" s="332">
        <v>381.49799999999999</v>
      </c>
      <c r="CH3585" s="333" t="s">
        <v>33</v>
      </c>
      <c r="CI3585" s="334" t="s">
        <v>5838</v>
      </c>
      <c r="CJ3585" s="335" t="s">
        <v>67</v>
      </c>
      <c r="CK3585" s="336" t="s">
        <v>67</v>
      </c>
      <c r="CL3585" s="336" t="s">
        <v>67</v>
      </c>
      <c r="CM3585" s="84"/>
      <c r="CN3585" s="337"/>
      <c r="CO3585" s="338"/>
      <c r="CP3585" s="12" t="s">
        <v>4537</v>
      </c>
      <c r="CQ3585" s="13" t="s">
        <v>4538</v>
      </c>
      <c r="CR3585" s="13" t="s">
        <v>4539</v>
      </c>
      <c r="CS3585" s="12" t="s">
        <v>4540</v>
      </c>
      <c r="CT3585" s="336" t="s">
        <v>107</v>
      </c>
      <c r="CU3585" s="336" t="s">
        <v>4214</v>
      </c>
      <c r="CV3585" s="336" t="s">
        <v>67</v>
      </c>
      <c r="CW3585" s="339" t="s">
        <v>67</v>
      </c>
      <c r="CX3585" s="339">
        <v>1</v>
      </c>
      <c r="CY3585" s="339">
        <v>0</v>
      </c>
      <c r="CZ3585" s="339">
        <v>0</v>
      </c>
      <c r="DA3585" s="329" t="s">
        <v>4606</v>
      </c>
      <c r="DB3585" s="329"/>
      <c r="DC3585" s="329" t="s">
        <v>868</v>
      </c>
      <c r="DD3585" s="17">
        <v>2628</v>
      </c>
      <c r="DE3585" s="17">
        <v>6132</v>
      </c>
      <c r="DF3585" s="17">
        <v>5</v>
      </c>
      <c r="DG3585" s="18" t="s">
        <v>33</v>
      </c>
      <c r="DH3585" s="330">
        <v>60</v>
      </c>
      <c r="DI3585" s="330">
        <v>110</v>
      </c>
      <c r="DJ3585" s="330">
        <v>1.1818181818181819</v>
      </c>
      <c r="DK3585" s="330">
        <v>0</v>
      </c>
      <c r="DL3585" s="331">
        <v>0.13</v>
      </c>
      <c r="DM3585" s="332">
        <v>381.49799999999999</v>
      </c>
      <c r="DN3585" s="333" t="s">
        <v>33</v>
      </c>
      <c r="DO3585" s="334" t="s">
        <v>5838</v>
      </c>
      <c r="DP3585" s="335" t="s">
        <v>67</v>
      </c>
      <c r="DQ3585" s="336" t="s">
        <v>67</v>
      </c>
      <c r="DR3585" s="336" t="s">
        <v>67</v>
      </c>
      <c r="DS3585" s="84"/>
      <c r="DT3585" s="337"/>
      <c r="DU3585" s="338"/>
      <c r="DV3585" s="12" t="s">
        <v>4537</v>
      </c>
      <c r="DW3585" s="13" t="s">
        <v>4538</v>
      </c>
      <c r="DX3585" s="13" t="s">
        <v>4539</v>
      </c>
      <c r="DY3585" s="12" t="s">
        <v>4540</v>
      </c>
      <c r="DZ3585" s="336" t="s">
        <v>107</v>
      </c>
      <c r="EA3585" s="336" t="s">
        <v>4214</v>
      </c>
      <c r="EB3585" s="336" t="s">
        <v>67</v>
      </c>
      <c r="EC3585" s="339" t="s">
        <v>67</v>
      </c>
      <c r="ED3585" s="339">
        <v>1</v>
      </c>
      <c r="EE3585" s="339">
        <v>0</v>
      </c>
      <c r="EF3585" s="339">
        <v>0</v>
      </c>
      <c r="EG3585" s="329" t="s">
        <v>4606</v>
      </c>
      <c r="EH3585" s="329"/>
      <c r="EI3585" s="329" t="s">
        <v>868</v>
      </c>
      <c r="EJ3585" s="17">
        <v>2628</v>
      </c>
      <c r="EK3585" s="17">
        <v>6132</v>
      </c>
      <c r="EL3585" s="17">
        <v>5</v>
      </c>
      <c r="EM3585" s="18" t="s">
        <v>33</v>
      </c>
      <c r="EN3585" s="330">
        <v>60</v>
      </c>
      <c r="EO3585" s="330">
        <v>110</v>
      </c>
      <c r="EP3585" s="330">
        <v>1.1818181818181819</v>
      </c>
      <c r="EQ3585" s="330">
        <v>0</v>
      </c>
      <c r="ER3585" s="331">
        <v>0.13</v>
      </c>
      <c r="ES3585" s="332">
        <v>381.49799999999999</v>
      </c>
      <c r="ET3585" s="333" t="s">
        <v>33</v>
      </c>
      <c r="EU3585" s="334" t="s">
        <v>5838</v>
      </c>
      <c r="EV3585" s="335" t="s">
        <v>67</v>
      </c>
      <c r="EW3585" s="336" t="s">
        <v>67</v>
      </c>
      <c r="EX3585" s="336" t="s">
        <v>67</v>
      </c>
      <c r="EY3585" s="84"/>
      <c r="EZ3585" s="337"/>
      <c r="FA3585" s="338"/>
      <c r="FB3585" s="12" t="s">
        <v>4537</v>
      </c>
      <c r="FC3585" s="13" t="s">
        <v>4538</v>
      </c>
      <c r="FD3585" s="13" t="s">
        <v>4539</v>
      </c>
      <c r="FE3585" s="12" t="s">
        <v>4540</v>
      </c>
      <c r="FF3585" s="336" t="s">
        <v>107</v>
      </c>
      <c r="FG3585" s="336" t="s">
        <v>4214</v>
      </c>
      <c r="FH3585" s="336" t="s">
        <v>67</v>
      </c>
      <c r="FI3585" s="339" t="s">
        <v>67</v>
      </c>
      <c r="FJ3585" s="339">
        <v>1</v>
      </c>
      <c r="FK3585" s="339">
        <v>0</v>
      </c>
      <c r="FL3585" s="339">
        <v>0</v>
      </c>
      <c r="FM3585" s="329" t="s">
        <v>4606</v>
      </c>
      <c r="FN3585" s="329"/>
      <c r="FO3585" s="329" t="s">
        <v>868</v>
      </c>
      <c r="FP3585" s="17">
        <v>2628</v>
      </c>
      <c r="FQ3585" s="17">
        <v>6132</v>
      </c>
      <c r="FR3585" s="17">
        <v>5</v>
      </c>
      <c r="FS3585" s="18" t="s">
        <v>33</v>
      </c>
      <c r="FT3585" s="330">
        <v>60</v>
      </c>
      <c r="FU3585" s="330">
        <v>110</v>
      </c>
      <c r="FV3585" s="330">
        <v>1.1818181818181819</v>
      </c>
      <c r="FW3585" s="330">
        <v>0</v>
      </c>
      <c r="FX3585" s="331">
        <v>0.13</v>
      </c>
      <c r="FY3585" s="332">
        <v>381.49799999999999</v>
      </c>
      <c r="FZ3585" s="333" t="s">
        <v>33</v>
      </c>
      <c r="GA3585" s="334" t="s">
        <v>5838</v>
      </c>
      <c r="GB3585" s="335" t="s">
        <v>67</v>
      </c>
      <c r="GC3585" s="336" t="s">
        <v>67</v>
      </c>
      <c r="GD3585" s="336" t="s">
        <v>67</v>
      </c>
      <c r="GE3585" s="84"/>
      <c r="GF3585" s="337"/>
      <c r="GG3585" s="338"/>
      <c r="GH3585" s="12" t="s">
        <v>4537</v>
      </c>
      <c r="GI3585" s="13" t="s">
        <v>4538</v>
      </c>
      <c r="GJ3585" s="13" t="s">
        <v>4539</v>
      </c>
      <c r="GK3585" s="12" t="s">
        <v>4540</v>
      </c>
      <c r="GL3585" s="336" t="s">
        <v>107</v>
      </c>
      <c r="GM3585" s="336" t="s">
        <v>4214</v>
      </c>
      <c r="GN3585" s="336" t="s">
        <v>67</v>
      </c>
      <c r="GO3585" s="339" t="s">
        <v>67</v>
      </c>
      <c r="GP3585" s="339">
        <v>1</v>
      </c>
      <c r="GQ3585" s="339">
        <v>0</v>
      </c>
      <c r="GR3585" s="339">
        <v>0</v>
      </c>
      <c r="GS3585" s="329" t="s">
        <v>4606</v>
      </c>
      <c r="GT3585" s="329"/>
      <c r="GU3585" s="329" t="s">
        <v>868</v>
      </c>
      <c r="GV3585" s="17">
        <v>2628</v>
      </c>
      <c r="GW3585" s="17">
        <v>6132</v>
      </c>
      <c r="GX3585" s="17">
        <v>5</v>
      </c>
      <c r="GY3585" s="18" t="s">
        <v>33</v>
      </c>
      <c r="GZ3585" s="330">
        <v>60</v>
      </c>
      <c r="HA3585" s="330">
        <v>110</v>
      </c>
      <c r="HB3585" s="330">
        <v>1.1818181818181819</v>
      </c>
      <c r="HC3585" s="330">
        <v>0</v>
      </c>
      <c r="HD3585" s="331">
        <v>0.13</v>
      </c>
      <c r="HE3585" s="332">
        <v>381.49799999999999</v>
      </c>
      <c r="HF3585" s="333" t="s">
        <v>33</v>
      </c>
      <c r="HG3585" s="334" t="s">
        <v>5838</v>
      </c>
      <c r="HH3585" s="335" t="s">
        <v>67</v>
      </c>
      <c r="HI3585" s="336" t="s">
        <v>67</v>
      </c>
      <c r="HJ3585" s="336" t="s">
        <v>67</v>
      </c>
      <c r="HK3585" s="84"/>
      <c r="HL3585" s="337"/>
      <c r="HM3585" s="338"/>
      <c r="HN3585" s="12" t="s">
        <v>4537</v>
      </c>
      <c r="HO3585" s="13" t="s">
        <v>4538</v>
      </c>
      <c r="HP3585" s="13" t="s">
        <v>4539</v>
      </c>
      <c r="HQ3585" s="12" t="s">
        <v>4540</v>
      </c>
      <c r="HR3585" s="336" t="s">
        <v>107</v>
      </c>
      <c r="HS3585" s="336" t="s">
        <v>4214</v>
      </c>
      <c r="HT3585" s="336" t="s">
        <v>67</v>
      </c>
      <c r="HU3585" s="339" t="s">
        <v>67</v>
      </c>
      <c r="HV3585" s="339">
        <v>1</v>
      </c>
      <c r="HW3585" s="339">
        <v>0</v>
      </c>
      <c r="HX3585" s="339">
        <v>0</v>
      </c>
      <c r="HY3585" s="329" t="s">
        <v>4606</v>
      </c>
      <c r="HZ3585" s="329"/>
      <c r="IA3585" s="329" t="s">
        <v>868</v>
      </c>
      <c r="IB3585" s="17">
        <v>2628</v>
      </c>
      <c r="IC3585" s="17">
        <v>6132</v>
      </c>
      <c r="ID3585" s="17">
        <v>5</v>
      </c>
      <c r="IE3585" s="18" t="s">
        <v>33</v>
      </c>
      <c r="IF3585" s="330">
        <v>60</v>
      </c>
      <c r="IG3585" s="330">
        <v>110</v>
      </c>
      <c r="IH3585" s="330">
        <v>1.1818181818181819</v>
      </c>
      <c r="II3585" s="330">
        <v>0</v>
      </c>
      <c r="IJ3585" s="331">
        <v>0.13</v>
      </c>
      <c r="IK3585" s="332">
        <v>381.49799999999999</v>
      </c>
      <c r="IL3585" s="333" t="s">
        <v>33</v>
      </c>
      <c r="IM3585" s="334" t="s">
        <v>5838</v>
      </c>
      <c r="IN3585" s="335" t="s">
        <v>67</v>
      </c>
      <c r="IO3585" s="336" t="s">
        <v>67</v>
      </c>
      <c r="IP3585" s="336" t="s">
        <v>67</v>
      </c>
      <c r="IQ3585" s="84"/>
      <c r="IR3585" s="337"/>
      <c r="IS3585" s="338"/>
    </row>
    <row r="3586" spans="1:253" ht="16.5" customHeight="1">
      <c r="A3586" s="83" t="s">
        <v>3589</v>
      </c>
      <c r="B3586" s="41"/>
      <c r="C3586" s="368"/>
      <c r="D3586" s="89"/>
      <c r="E3586" s="14" t="s">
        <v>3707</v>
      </c>
      <c r="F3586" s="14" t="s">
        <v>2662</v>
      </c>
      <c r="G3586" s="14" t="s">
        <v>3716</v>
      </c>
      <c r="H3586" s="15">
        <v>2001</v>
      </c>
      <c r="I3586" s="15">
        <v>3</v>
      </c>
      <c r="J3586" s="15">
        <v>0</v>
      </c>
      <c r="K3586" s="15">
        <v>0</v>
      </c>
      <c r="L3586" s="16" t="s">
        <v>3717</v>
      </c>
      <c r="M3586" s="134" t="s">
        <v>8002</v>
      </c>
      <c r="N3586" s="16" t="s">
        <v>39</v>
      </c>
      <c r="O3586" s="17">
        <v>2628</v>
      </c>
      <c r="P3586" s="17">
        <f t="shared" si="28"/>
        <v>6132</v>
      </c>
      <c r="Q3586" s="17">
        <v>5</v>
      </c>
      <c r="R3586" s="133" t="s">
        <v>33</v>
      </c>
      <c r="S3586" s="19">
        <v>60</v>
      </c>
      <c r="T3586" s="19">
        <v>110</v>
      </c>
      <c r="U3586" s="19">
        <v>3</v>
      </c>
      <c r="V3586" s="19">
        <v>0</v>
      </c>
      <c r="W3586" s="20">
        <v>0.33</v>
      </c>
      <c r="X3586" s="21">
        <v>968.41800000000001</v>
      </c>
      <c r="Y3586" s="22" t="s">
        <v>33</v>
      </c>
      <c r="Z3586" s="86" t="s">
        <v>7991</v>
      </c>
      <c r="AA3586" s="24"/>
      <c r="AB3586" s="14"/>
      <c r="AC3586" s="14"/>
      <c r="AD3586" s="25"/>
      <c r="AE3586" s="26"/>
      <c r="AF3586" s="27"/>
      <c r="AG3586" s="31"/>
      <c r="AH3586" s="32"/>
      <c r="AI3586" s="32"/>
      <c r="AJ3586" s="32"/>
      <c r="AK3586" s="32"/>
      <c r="AL3586" s="32"/>
      <c r="AM3586" s="32"/>
      <c r="AN3586" s="32"/>
      <c r="AO3586" s="32"/>
      <c r="AP3586" s="329"/>
      <c r="AQ3586" s="329" t="s">
        <v>868</v>
      </c>
      <c r="AR3586" s="17">
        <v>2628</v>
      </c>
      <c r="AS3586" s="17">
        <v>6132</v>
      </c>
      <c r="AT3586" s="17">
        <v>5</v>
      </c>
      <c r="AU3586" s="18" t="s">
        <v>33</v>
      </c>
      <c r="AV3586" s="330">
        <v>60</v>
      </c>
      <c r="AW3586" s="330">
        <v>110</v>
      </c>
      <c r="AX3586" s="330">
        <v>1.1818181818181819</v>
      </c>
      <c r="AY3586" s="330">
        <v>0</v>
      </c>
      <c r="AZ3586" s="331">
        <v>0.13</v>
      </c>
      <c r="BA3586" s="332">
        <v>381.49799999999999</v>
      </c>
      <c r="BB3586" s="333" t="s">
        <v>33</v>
      </c>
      <c r="BC3586" s="334" t="s">
        <v>5838</v>
      </c>
      <c r="BD3586" s="335" t="s">
        <v>67</v>
      </c>
      <c r="BE3586" s="336" t="s">
        <v>67</v>
      </c>
      <c r="BF3586" s="336" t="s">
        <v>67</v>
      </c>
      <c r="BG3586" s="84"/>
      <c r="BH3586" s="337"/>
      <c r="BI3586" s="338"/>
      <c r="BJ3586" s="12" t="s">
        <v>4537</v>
      </c>
      <c r="BK3586" s="13" t="s">
        <v>4538</v>
      </c>
      <c r="BL3586" s="13" t="s">
        <v>4539</v>
      </c>
      <c r="BM3586" s="12" t="s">
        <v>4540</v>
      </c>
      <c r="BN3586" s="336" t="s">
        <v>107</v>
      </c>
      <c r="BO3586" s="336" t="s">
        <v>380</v>
      </c>
      <c r="BP3586" s="336" t="s">
        <v>67</v>
      </c>
      <c r="BQ3586" s="339" t="s">
        <v>67</v>
      </c>
      <c r="BR3586" s="339">
        <v>1</v>
      </c>
      <c r="BS3586" s="339">
        <v>0</v>
      </c>
      <c r="BT3586" s="339">
        <v>0</v>
      </c>
      <c r="BU3586" s="329" t="s">
        <v>4605</v>
      </c>
      <c r="BV3586" s="329"/>
      <c r="BW3586" s="329" t="s">
        <v>868</v>
      </c>
      <c r="BX3586" s="17">
        <v>2628</v>
      </c>
      <c r="BY3586" s="17">
        <v>6132</v>
      </c>
      <c r="BZ3586" s="17">
        <v>5</v>
      </c>
      <c r="CA3586" s="18" t="s">
        <v>33</v>
      </c>
      <c r="CB3586" s="330">
        <v>60</v>
      </c>
      <c r="CC3586" s="330">
        <v>110</v>
      </c>
      <c r="CD3586" s="330">
        <v>1.1818181818181819</v>
      </c>
      <c r="CE3586" s="330">
        <v>0</v>
      </c>
      <c r="CF3586" s="331">
        <v>0.13</v>
      </c>
      <c r="CG3586" s="332">
        <v>381.49799999999999</v>
      </c>
      <c r="CH3586" s="333" t="s">
        <v>33</v>
      </c>
      <c r="CI3586" s="334" t="s">
        <v>5838</v>
      </c>
      <c r="CJ3586" s="335" t="s">
        <v>67</v>
      </c>
      <c r="CK3586" s="336" t="s">
        <v>67</v>
      </c>
      <c r="CL3586" s="336" t="s">
        <v>67</v>
      </c>
      <c r="CM3586" s="84"/>
      <c r="CN3586" s="337"/>
      <c r="CO3586" s="338"/>
      <c r="CP3586" s="12" t="s">
        <v>4537</v>
      </c>
      <c r="CQ3586" s="13" t="s">
        <v>4538</v>
      </c>
      <c r="CR3586" s="13" t="s">
        <v>4539</v>
      </c>
      <c r="CS3586" s="12" t="s">
        <v>4540</v>
      </c>
      <c r="CT3586" s="336" t="s">
        <v>107</v>
      </c>
      <c r="CU3586" s="336" t="s">
        <v>380</v>
      </c>
      <c r="CV3586" s="336" t="s">
        <v>67</v>
      </c>
      <c r="CW3586" s="339" t="s">
        <v>67</v>
      </c>
      <c r="CX3586" s="339">
        <v>1</v>
      </c>
      <c r="CY3586" s="339">
        <v>0</v>
      </c>
      <c r="CZ3586" s="339">
        <v>0</v>
      </c>
      <c r="DA3586" s="329" t="s">
        <v>4605</v>
      </c>
      <c r="DB3586" s="329"/>
      <c r="DC3586" s="329" t="s">
        <v>868</v>
      </c>
      <c r="DD3586" s="17">
        <v>2628</v>
      </c>
      <c r="DE3586" s="17">
        <v>6132</v>
      </c>
      <c r="DF3586" s="17">
        <v>5</v>
      </c>
      <c r="DG3586" s="18" t="s">
        <v>33</v>
      </c>
      <c r="DH3586" s="330">
        <v>60</v>
      </c>
      <c r="DI3586" s="330">
        <v>110</v>
      </c>
      <c r="DJ3586" s="330">
        <v>1.1818181818181819</v>
      </c>
      <c r="DK3586" s="330">
        <v>0</v>
      </c>
      <c r="DL3586" s="331">
        <v>0.13</v>
      </c>
      <c r="DM3586" s="332">
        <v>381.49799999999999</v>
      </c>
      <c r="DN3586" s="333" t="s">
        <v>33</v>
      </c>
      <c r="DO3586" s="334" t="s">
        <v>5838</v>
      </c>
      <c r="DP3586" s="335" t="s">
        <v>67</v>
      </c>
      <c r="DQ3586" s="336" t="s">
        <v>67</v>
      </c>
      <c r="DR3586" s="336" t="s">
        <v>67</v>
      </c>
      <c r="DS3586" s="84"/>
      <c r="DT3586" s="337"/>
      <c r="DU3586" s="338"/>
      <c r="DV3586" s="12" t="s">
        <v>4537</v>
      </c>
      <c r="DW3586" s="13" t="s">
        <v>4538</v>
      </c>
      <c r="DX3586" s="13" t="s">
        <v>4539</v>
      </c>
      <c r="DY3586" s="12" t="s">
        <v>4540</v>
      </c>
      <c r="DZ3586" s="336" t="s">
        <v>107</v>
      </c>
      <c r="EA3586" s="336" t="s">
        <v>380</v>
      </c>
      <c r="EB3586" s="336" t="s">
        <v>67</v>
      </c>
      <c r="EC3586" s="339" t="s">
        <v>67</v>
      </c>
      <c r="ED3586" s="339">
        <v>1</v>
      </c>
      <c r="EE3586" s="339">
        <v>0</v>
      </c>
      <c r="EF3586" s="339">
        <v>0</v>
      </c>
      <c r="EG3586" s="329" t="s">
        <v>4605</v>
      </c>
      <c r="EH3586" s="329"/>
      <c r="EI3586" s="329" t="s">
        <v>868</v>
      </c>
      <c r="EJ3586" s="17">
        <v>2628</v>
      </c>
      <c r="EK3586" s="17">
        <v>6132</v>
      </c>
      <c r="EL3586" s="17">
        <v>5</v>
      </c>
      <c r="EM3586" s="18" t="s">
        <v>33</v>
      </c>
      <c r="EN3586" s="330">
        <v>60</v>
      </c>
      <c r="EO3586" s="330">
        <v>110</v>
      </c>
      <c r="EP3586" s="330">
        <v>1.1818181818181819</v>
      </c>
      <c r="EQ3586" s="330">
        <v>0</v>
      </c>
      <c r="ER3586" s="331">
        <v>0.13</v>
      </c>
      <c r="ES3586" s="332">
        <v>381.49799999999999</v>
      </c>
      <c r="ET3586" s="333" t="s">
        <v>33</v>
      </c>
      <c r="EU3586" s="334" t="s">
        <v>5838</v>
      </c>
      <c r="EV3586" s="335" t="s">
        <v>67</v>
      </c>
      <c r="EW3586" s="336" t="s">
        <v>67</v>
      </c>
      <c r="EX3586" s="336" t="s">
        <v>67</v>
      </c>
      <c r="EY3586" s="84"/>
      <c r="EZ3586" s="337"/>
      <c r="FA3586" s="338"/>
      <c r="FB3586" s="12" t="s">
        <v>4537</v>
      </c>
      <c r="FC3586" s="13" t="s">
        <v>4538</v>
      </c>
      <c r="FD3586" s="13" t="s">
        <v>4539</v>
      </c>
      <c r="FE3586" s="12" t="s">
        <v>4540</v>
      </c>
      <c r="FF3586" s="336" t="s">
        <v>107</v>
      </c>
      <c r="FG3586" s="336" t="s">
        <v>380</v>
      </c>
      <c r="FH3586" s="336" t="s">
        <v>67</v>
      </c>
      <c r="FI3586" s="339" t="s">
        <v>67</v>
      </c>
      <c r="FJ3586" s="339">
        <v>1</v>
      </c>
      <c r="FK3586" s="339">
        <v>0</v>
      </c>
      <c r="FL3586" s="339">
        <v>0</v>
      </c>
      <c r="FM3586" s="329" t="s">
        <v>4605</v>
      </c>
      <c r="FN3586" s="329"/>
      <c r="FO3586" s="329" t="s">
        <v>868</v>
      </c>
      <c r="FP3586" s="17">
        <v>2628</v>
      </c>
      <c r="FQ3586" s="17">
        <v>6132</v>
      </c>
      <c r="FR3586" s="17">
        <v>5</v>
      </c>
      <c r="FS3586" s="18" t="s">
        <v>33</v>
      </c>
      <c r="FT3586" s="330">
        <v>60</v>
      </c>
      <c r="FU3586" s="330">
        <v>110</v>
      </c>
      <c r="FV3586" s="330">
        <v>1.1818181818181819</v>
      </c>
      <c r="FW3586" s="330">
        <v>0</v>
      </c>
      <c r="FX3586" s="331">
        <v>0.13</v>
      </c>
      <c r="FY3586" s="332">
        <v>381.49799999999999</v>
      </c>
      <c r="FZ3586" s="333" t="s">
        <v>33</v>
      </c>
      <c r="GA3586" s="334" t="s">
        <v>5838</v>
      </c>
      <c r="GB3586" s="335" t="s">
        <v>67</v>
      </c>
      <c r="GC3586" s="336" t="s">
        <v>67</v>
      </c>
      <c r="GD3586" s="336" t="s">
        <v>67</v>
      </c>
      <c r="GE3586" s="84"/>
      <c r="GF3586" s="337"/>
      <c r="GG3586" s="338"/>
      <c r="GH3586" s="12" t="s">
        <v>4537</v>
      </c>
      <c r="GI3586" s="13" t="s">
        <v>4538</v>
      </c>
      <c r="GJ3586" s="13" t="s">
        <v>4539</v>
      </c>
      <c r="GK3586" s="12" t="s">
        <v>4540</v>
      </c>
      <c r="GL3586" s="336" t="s">
        <v>107</v>
      </c>
      <c r="GM3586" s="336" t="s">
        <v>380</v>
      </c>
      <c r="GN3586" s="336" t="s">
        <v>67</v>
      </c>
      <c r="GO3586" s="339" t="s">
        <v>67</v>
      </c>
      <c r="GP3586" s="339">
        <v>1</v>
      </c>
      <c r="GQ3586" s="339">
        <v>0</v>
      </c>
      <c r="GR3586" s="339">
        <v>0</v>
      </c>
      <c r="GS3586" s="329" t="s">
        <v>4605</v>
      </c>
      <c r="GT3586" s="329"/>
      <c r="GU3586" s="329" t="s">
        <v>868</v>
      </c>
      <c r="GV3586" s="17">
        <v>2628</v>
      </c>
      <c r="GW3586" s="17">
        <v>6132</v>
      </c>
      <c r="GX3586" s="17">
        <v>5</v>
      </c>
      <c r="GY3586" s="18" t="s">
        <v>33</v>
      </c>
      <c r="GZ3586" s="330">
        <v>60</v>
      </c>
      <c r="HA3586" s="330">
        <v>110</v>
      </c>
      <c r="HB3586" s="330">
        <v>1.1818181818181819</v>
      </c>
      <c r="HC3586" s="330">
        <v>0</v>
      </c>
      <c r="HD3586" s="331">
        <v>0.13</v>
      </c>
      <c r="HE3586" s="332">
        <v>381.49799999999999</v>
      </c>
      <c r="HF3586" s="333" t="s">
        <v>33</v>
      </c>
      <c r="HG3586" s="334" t="s">
        <v>5838</v>
      </c>
      <c r="HH3586" s="335" t="s">
        <v>67</v>
      </c>
      <c r="HI3586" s="336" t="s">
        <v>67</v>
      </c>
      <c r="HJ3586" s="336" t="s">
        <v>67</v>
      </c>
      <c r="HK3586" s="84"/>
      <c r="HL3586" s="337"/>
      <c r="HM3586" s="338"/>
      <c r="HN3586" s="12" t="s">
        <v>4537</v>
      </c>
      <c r="HO3586" s="13" t="s">
        <v>4538</v>
      </c>
      <c r="HP3586" s="13" t="s">
        <v>4539</v>
      </c>
      <c r="HQ3586" s="12" t="s">
        <v>4540</v>
      </c>
      <c r="HR3586" s="336" t="s">
        <v>107</v>
      </c>
      <c r="HS3586" s="336" t="s">
        <v>380</v>
      </c>
      <c r="HT3586" s="336" t="s">
        <v>67</v>
      </c>
      <c r="HU3586" s="339" t="s">
        <v>67</v>
      </c>
      <c r="HV3586" s="339">
        <v>1</v>
      </c>
      <c r="HW3586" s="339">
        <v>0</v>
      </c>
      <c r="HX3586" s="339">
        <v>0</v>
      </c>
      <c r="HY3586" s="329" t="s">
        <v>4605</v>
      </c>
      <c r="HZ3586" s="329"/>
      <c r="IA3586" s="329" t="s">
        <v>868</v>
      </c>
      <c r="IB3586" s="17">
        <v>2628</v>
      </c>
      <c r="IC3586" s="17">
        <v>6132</v>
      </c>
      <c r="ID3586" s="17">
        <v>5</v>
      </c>
      <c r="IE3586" s="18" t="s">
        <v>33</v>
      </c>
      <c r="IF3586" s="330">
        <v>60</v>
      </c>
      <c r="IG3586" s="330">
        <v>110</v>
      </c>
      <c r="IH3586" s="330">
        <v>1.1818181818181819</v>
      </c>
      <c r="II3586" s="330">
        <v>0</v>
      </c>
      <c r="IJ3586" s="331">
        <v>0.13</v>
      </c>
      <c r="IK3586" s="332">
        <v>381.49799999999999</v>
      </c>
      <c r="IL3586" s="333" t="s">
        <v>33</v>
      </c>
      <c r="IM3586" s="334" t="s">
        <v>5838</v>
      </c>
      <c r="IN3586" s="335" t="s">
        <v>67</v>
      </c>
      <c r="IO3586" s="336" t="s">
        <v>67</v>
      </c>
      <c r="IP3586" s="336" t="s">
        <v>67</v>
      </c>
      <c r="IQ3586" s="84"/>
      <c r="IR3586" s="337"/>
      <c r="IS3586" s="338"/>
    </row>
    <row r="3587" spans="1:253" ht="16.5" customHeight="1">
      <c r="A3587" s="83" t="s">
        <v>3589</v>
      </c>
      <c r="B3587" s="13"/>
      <c r="C3587" s="403"/>
      <c r="D3587" s="83"/>
      <c r="E3587" s="14" t="s">
        <v>2728</v>
      </c>
      <c r="F3587" s="14" t="s">
        <v>155</v>
      </c>
      <c r="G3587" s="14" t="s">
        <v>3596</v>
      </c>
      <c r="H3587" s="15">
        <v>2016</v>
      </c>
      <c r="I3587" s="15">
        <v>6</v>
      </c>
      <c r="J3587" s="15">
        <v>0</v>
      </c>
      <c r="K3587" s="15">
        <v>0</v>
      </c>
      <c r="L3587" s="16" t="s">
        <v>8001</v>
      </c>
      <c r="M3587" s="134" t="s">
        <v>3591</v>
      </c>
      <c r="N3587" s="16" t="s">
        <v>412</v>
      </c>
      <c r="O3587" s="17">
        <v>2628</v>
      </c>
      <c r="P3587" s="17">
        <f t="shared" si="28"/>
        <v>6132</v>
      </c>
      <c r="Q3587" s="17">
        <v>5</v>
      </c>
      <c r="R3587" s="133" t="s">
        <v>33</v>
      </c>
      <c r="S3587" s="19">
        <v>60</v>
      </c>
      <c r="T3587" s="19">
        <v>110</v>
      </c>
      <c r="U3587" s="19">
        <v>6.8181818181818183</v>
      </c>
      <c r="V3587" s="19">
        <v>0</v>
      </c>
      <c r="W3587" s="20">
        <v>0.75</v>
      </c>
      <c r="X3587" s="21">
        <v>2200.9499999999998</v>
      </c>
      <c r="Y3587" s="22" t="s">
        <v>33</v>
      </c>
      <c r="Z3587" s="86" t="s">
        <v>7991</v>
      </c>
      <c r="AA3587" s="24"/>
      <c r="AB3587" s="14"/>
      <c r="AC3587" s="14"/>
      <c r="AD3587" s="25"/>
      <c r="AE3587" s="26"/>
      <c r="AF3587" s="27"/>
      <c r="AG3587" s="31"/>
      <c r="AH3587" s="32"/>
      <c r="AI3587" s="32"/>
      <c r="AJ3587" s="32"/>
      <c r="AK3587" s="32"/>
      <c r="AL3587" s="32"/>
      <c r="AM3587" s="32"/>
      <c r="AN3587" s="32"/>
      <c r="AO3587" s="32"/>
      <c r="AP3587" s="329"/>
      <c r="AQ3587" s="329" t="s">
        <v>868</v>
      </c>
      <c r="AR3587" s="17">
        <v>2628</v>
      </c>
      <c r="AS3587" s="17">
        <v>6132</v>
      </c>
      <c r="AT3587" s="17">
        <v>5</v>
      </c>
      <c r="AU3587" s="18" t="s">
        <v>33</v>
      </c>
      <c r="AV3587" s="330">
        <v>60</v>
      </c>
      <c r="AW3587" s="330">
        <v>110</v>
      </c>
      <c r="AX3587" s="330">
        <v>1.1818181818181819</v>
      </c>
      <c r="AY3587" s="330">
        <v>0</v>
      </c>
      <c r="AZ3587" s="331">
        <v>0.13</v>
      </c>
      <c r="BA3587" s="332">
        <v>381.49799999999999</v>
      </c>
      <c r="BB3587" s="333" t="s">
        <v>33</v>
      </c>
      <c r="BC3587" s="334" t="s">
        <v>5838</v>
      </c>
      <c r="BD3587" s="335" t="s">
        <v>67</v>
      </c>
      <c r="BE3587" s="336" t="s">
        <v>67</v>
      </c>
      <c r="BF3587" s="336" t="s">
        <v>67</v>
      </c>
      <c r="BG3587" s="84"/>
      <c r="BH3587" s="337"/>
      <c r="BI3587" s="338"/>
      <c r="BJ3587" s="12" t="s">
        <v>4537</v>
      </c>
      <c r="BK3587" s="13" t="s">
        <v>4538</v>
      </c>
      <c r="BL3587" s="13" t="s">
        <v>4539</v>
      </c>
      <c r="BM3587" s="12" t="s">
        <v>4540</v>
      </c>
      <c r="BN3587" s="336" t="s">
        <v>107</v>
      </c>
      <c r="BO3587" s="336" t="s">
        <v>4214</v>
      </c>
      <c r="BP3587" s="336" t="s">
        <v>67</v>
      </c>
      <c r="BQ3587" s="339" t="s">
        <v>67</v>
      </c>
      <c r="BR3587" s="339">
        <v>1</v>
      </c>
      <c r="BS3587" s="339">
        <v>0</v>
      </c>
      <c r="BT3587" s="339">
        <v>0</v>
      </c>
      <c r="BU3587" s="329" t="s">
        <v>4606</v>
      </c>
      <c r="BV3587" s="329"/>
      <c r="BW3587" s="329" t="s">
        <v>868</v>
      </c>
      <c r="BX3587" s="17">
        <v>2628</v>
      </c>
      <c r="BY3587" s="17">
        <v>6132</v>
      </c>
      <c r="BZ3587" s="17">
        <v>5</v>
      </c>
      <c r="CA3587" s="18" t="s">
        <v>33</v>
      </c>
      <c r="CB3587" s="330">
        <v>60</v>
      </c>
      <c r="CC3587" s="330">
        <v>110</v>
      </c>
      <c r="CD3587" s="330">
        <v>1.1818181818181819</v>
      </c>
      <c r="CE3587" s="330">
        <v>0</v>
      </c>
      <c r="CF3587" s="331">
        <v>0.13</v>
      </c>
      <c r="CG3587" s="332">
        <v>381.49799999999999</v>
      </c>
      <c r="CH3587" s="333" t="s">
        <v>33</v>
      </c>
      <c r="CI3587" s="334" t="s">
        <v>5838</v>
      </c>
      <c r="CJ3587" s="335" t="s">
        <v>67</v>
      </c>
      <c r="CK3587" s="336" t="s">
        <v>67</v>
      </c>
      <c r="CL3587" s="336" t="s">
        <v>67</v>
      </c>
      <c r="CM3587" s="84"/>
      <c r="CN3587" s="337"/>
      <c r="CO3587" s="338"/>
      <c r="CP3587" s="12" t="s">
        <v>4537</v>
      </c>
      <c r="CQ3587" s="13" t="s">
        <v>4538</v>
      </c>
      <c r="CR3587" s="13" t="s">
        <v>4539</v>
      </c>
      <c r="CS3587" s="12" t="s">
        <v>4540</v>
      </c>
      <c r="CT3587" s="336" t="s">
        <v>107</v>
      </c>
      <c r="CU3587" s="336" t="s">
        <v>4214</v>
      </c>
      <c r="CV3587" s="336" t="s">
        <v>67</v>
      </c>
      <c r="CW3587" s="339" t="s">
        <v>67</v>
      </c>
      <c r="CX3587" s="339">
        <v>1</v>
      </c>
      <c r="CY3587" s="339">
        <v>0</v>
      </c>
      <c r="CZ3587" s="339">
        <v>0</v>
      </c>
      <c r="DA3587" s="329" t="s">
        <v>4606</v>
      </c>
      <c r="DB3587" s="329"/>
      <c r="DC3587" s="329" t="s">
        <v>868</v>
      </c>
      <c r="DD3587" s="17">
        <v>2628</v>
      </c>
      <c r="DE3587" s="17">
        <v>6132</v>
      </c>
      <c r="DF3587" s="17">
        <v>5</v>
      </c>
      <c r="DG3587" s="18" t="s">
        <v>33</v>
      </c>
      <c r="DH3587" s="330">
        <v>60</v>
      </c>
      <c r="DI3587" s="330">
        <v>110</v>
      </c>
      <c r="DJ3587" s="330">
        <v>1.1818181818181819</v>
      </c>
      <c r="DK3587" s="330">
        <v>0</v>
      </c>
      <c r="DL3587" s="331">
        <v>0.13</v>
      </c>
      <c r="DM3587" s="332">
        <v>381.49799999999999</v>
      </c>
      <c r="DN3587" s="333" t="s">
        <v>33</v>
      </c>
      <c r="DO3587" s="334" t="s">
        <v>5838</v>
      </c>
      <c r="DP3587" s="335" t="s">
        <v>67</v>
      </c>
      <c r="DQ3587" s="336" t="s">
        <v>67</v>
      </c>
      <c r="DR3587" s="336" t="s">
        <v>67</v>
      </c>
      <c r="DS3587" s="84"/>
      <c r="DT3587" s="337"/>
      <c r="DU3587" s="338"/>
      <c r="DV3587" s="12" t="s">
        <v>4537</v>
      </c>
      <c r="DW3587" s="13" t="s">
        <v>4538</v>
      </c>
      <c r="DX3587" s="13" t="s">
        <v>4539</v>
      </c>
      <c r="DY3587" s="12" t="s">
        <v>4540</v>
      </c>
      <c r="DZ3587" s="336" t="s">
        <v>107</v>
      </c>
      <c r="EA3587" s="336" t="s">
        <v>4214</v>
      </c>
      <c r="EB3587" s="336" t="s">
        <v>67</v>
      </c>
      <c r="EC3587" s="339" t="s">
        <v>67</v>
      </c>
      <c r="ED3587" s="339">
        <v>1</v>
      </c>
      <c r="EE3587" s="339">
        <v>0</v>
      </c>
      <c r="EF3587" s="339">
        <v>0</v>
      </c>
      <c r="EG3587" s="329" t="s">
        <v>4606</v>
      </c>
      <c r="EH3587" s="329"/>
      <c r="EI3587" s="329" t="s">
        <v>868</v>
      </c>
      <c r="EJ3587" s="17">
        <v>2628</v>
      </c>
      <c r="EK3587" s="17">
        <v>6132</v>
      </c>
      <c r="EL3587" s="17">
        <v>5</v>
      </c>
      <c r="EM3587" s="18" t="s">
        <v>33</v>
      </c>
      <c r="EN3587" s="330">
        <v>60</v>
      </c>
      <c r="EO3587" s="330">
        <v>110</v>
      </c>
      <c r="EP3587" s="330">
        <v>1.1818181818181819</v>
      </c>
      <c r="EQ3587" s="330">
        <v>0</v>
      </c>
      <c r="ER3587" s="331">
        <v>0.13</v>
      </c>
      <c r="ES3587" s="332">
        <v>381.49799999999999</v>
      </c>
      <c r="ET3587" s="333" t="s">
        <v>33</v>
      </c>
      <c r="EU3587" s="334" t="s">
        <v>5838</v>
      </c>
      <c r="EV3587" s="335" t="s">
        <v>67</v>
      </c>
      <c r="EW3587" s="336" t="s">
        <v>67</v>
      </c>
      <c r="EX3587" s="336" t="s">
        <v>67</v>
      </c>
      <c r="EY3587" s="84"/>
      <c r="EZ3587" s="337"/>
      <c r="FA3587" s="338"/>
      <c r="FB3587" s="12" t="s">
        <v>4537</v>
      </c>
      <c r="FC3587" s="13" t="s">
        <v>4538</v>
      </c>
      <c r="FD3587" s="13" t="s">
        <v>4539</v>
      </c>
      <c r="FE3587" s="12" t="s">
        <v>4540</v>
      </c>
      <c r="FF3587" s="336" t="s">
        <v>107</v>
      </c>
      <c r="FG3587" s="336" t="s">
        <v>4214</v>
      </c>
      <c r="FH3587" s="336" t="s">
        <v>67</v>
      </c>
      <c r="FI3587" s="339" t="s">
        <v>67</v>
      </c>
      <c r="FJ3587" s="339">
        <v>1</v>
      </c>
      <c r="FK3587" s="339">
        <v>0</v>
      </c>
      <c r="FL3587" s="339">
        <v>0</v>
      </c>
      <c r="FM3587" s="329" t="s">
        <v>4606</v>
      </c>
      <c r="FN3587" s="329"/>
      <c r="FO3587" s="329" t="s">
        <v>868</v>
      </c>
      <c r="FP3587" s="17">
        <v>2628</v>
      </c>
      <c r="FQ3587" s="17">
        <v>6132</v>
      </c>
      <c r="FR3587" s="17">
        <v>5</v>
      </c>
      <c r="FS3587" s="18" t="s">
        <v>33</v>
      </c>
      <c r="FT3587" s="330">
        <v>60</v>
      </c>
      <c r="FU3587" s="330">
        <v>110</v>
      </c>
      <c r="FV3587" s="330">
        <v>1.1818181818181819</v>
      </c>
      <c r="FW3587" s="330">
        <v>0</v>
      </c>
      <c r="FX3587" s="331">
        <v>0.13</v>
      </c>
      <c r="FY3587" s="332">
        <v>381.49799999999999</v>
      </c>
      <c r="FZ3587" s="333" t="s">
        <v>33</v>
      </c>
      <c r="GA3587" s="334" t="s">
        <v>5838</v>
      </c>
      <c r="GB3587" s="335" t="s">
        <v>67</v>
      </c>
      <c r="GC3587" s="336" t="s">
        <v>67</v>
      </c>
      <c r="GD3587" s="336" t="s">
        <v>67</v>
      </c>
      <c r="GE3587" s="84"/>
      <c r="GF3587" s="337"/>
      <c r="GG3587" s="338"/>
      <c r="GH3587" s="12" t="s">
        <v>4537</v>
      </c>
      <c r="GI3587" s="13" t="s">
        <v>4538</v>
      </c>
      <c r="GJ3587" s="13" t="s">
        <v>4539</v>
      </c>
      <c r="GK3587" s="12" t="s">
        <v>4540</v>
      </c>
      <c r="GL3587" s="336" t="s">
        <v>107</v>
      </c>
      <c r="GM3587" s="336" t="s">
        <v>4214</v>
      </c>
      <c r="GN3587" s="336" t="s">
        <v>67</v>
      </c>
      <c r="GO3587" s="339" t="s">
        <v>67</v>
      </c>
      <c r="GP3587" s="339">
        <v>1</v>
      </c>
      <c r="GQ3587" s="339">
        <v>0</v>
      </c>
      <c r="GR3587" s="339">
        <v>0</v>
      </c>
      <c r="GS3587" s="329" t="s">
        <v>4606</v>
      </c>
      <c r="GT3587" s="329"/>
      <c r="GU3587" s="329" t="s">
        <v>868</v>
      </c>
      <c r="GV3587" s="17">
        <v>2628</v>
      </c>
      <c r="GW3587" s="17">
        <v>6132</v>
      </c>
      <c r="GX3587" s="17">
        <v>5</v>
      </c>
      <c r="GY3587" s="18" t="s">
        <v>33</v>
      </c>
      <c r="GZ3587" s="330">
        <v>60</v>
      </c>
      <c r="HA3587" s="330">
        <v>110</v>
      </c>
      <c r="HB3587" s="330">
        <v>1.1818181818181819</v>
      </c>
      <c r="HC3587" s="330">
        <v>0</v>
      </c>
      <c r="HD3587" s="331">
        <v>0.13</v>
      </c>
      <c r="HE3587" s="332">
        <v>381.49799999999999</v>
      </c>
      <c r="HF3587" s="333" t="s">
        <v>33</v>
      </c>
      <c r="HG3587" s="334" t="s">
        <v>5838</v>
      </c>
      <c r="HH3587" s="335" t="s">
        <v>67</v>
      </c>
      <c r="HI3587" s="336" t="s">
        <v>67</v>
      </c>
      <c r="HJ3587" s="336" t="s">
        <v>67</v>
      </c>
      <c r="HK3587" s="84"/>
      <c r="HL3587" s="337"/>
      <c r="HM3587" s="338"/>
      <c r="HN3587" s="12" t="s">
        <v>4537</v>
      </c>
      <c r="HO3587" s="13" t="s">
        <v>4538</v>
      </c>
      <c r="HP3587" s="13" t="s">
        <v>4539</v>
      </c>
      <c r="HQ3587" s="12" t="s">
        <v>4540</v>
      </c>
      <c r="HR3587" s="336" t="s">
        <v>107</v>
      </c>
      <c r="HS3587" s="336" t="s">
        <v>4214</v>
      </c>
      <c r="HT3587" s="336" t="s">
        <v>67</v>
      </c>
      <c r="HU3587" s="339" t="s">
        <v>67</v>
      </c>
      <c r="HV3587" s="339">
        <v>1</v>
      </c>
      <c r="HW3587" s="339">
        <v>0</v>
      </c>
      <c r="HX3587" s="339">
        <v>0</v>
      </c>
      <c r="HY3587" s="329" t="s">
        <v>4606</v>
      </c>
      <c r="HZ3587" s="329"/>
      <c r="IA3587" s="329" t="s">
        <v>868</v>
      </c>
      <c r="IB3587" s="17">
        <v>2628</v>
      </c>
      <c r="IC3587" s="17">
        <v>6132</v>
      </c>
      <c r="ID3587" s="17">
        <v>5</v>
      </c>
      <c r="IE3587" s="18" t="s">
        <v>33</v>
      </c>
      <c r="IF3587" s="330">
        <v>60</v>
      </c>
      <c r="IG3587" s="330">
        <v>110</v>
      </c>
      <c r="IH3587" s="330">
        <v>1.1818181818181819</v>
      </c>
      <c r="II3587" s="330">
        <v>0</v>
      </c>
      <c r="IJ3587" s="331">
        <v>0.13</v>
      </c>
      <c r="IK3587" s="332">
        <v>381.49799999999999</v>
      </c>
      <c r="IL3587" s="333" t="s">
        <v>33</v>
      </c>
      <c r="IM3587" s="334" t="s">
        <v>5838</v>
      </c>
      <c r="IN3587" s="335" t="s">
        <v>67</v>
      </c>
      <c r="IO3587" s="336" t="s">
        <v>67</v>
      </c>
      <c r="IP3587" s="336" t="s">
        <v>67</v>
      </c>
      <c r="IQ3587" s="84"/>
      <c r="IR3587" s="337"/>
      <c r="IS3587" s="338"/>
    </row>
    <row r="3588" spans="1:253" ht="16.5" customHeight="1">
      <c r="A3588" s="83" t="s">
        <v>3589</v>
      </c>
      <c r="B3588" s="41"/>
      <c r="C3588" s="368"/>
      <c r="D3588" s="89"/>
      <c r="E3588" s="14" t="s">
        <v>3738</v>
      </c>
      <c r="F3588" s="14" t="s">
        <v>3749</v>
      </c>
      <c r="G3588" s="14" t="s">
        <v>3750</v>
      </c>
      <c r="H3588" s="15">
        <v>2006</v>
      </c>
      <c r="I3588" s="15">
        <v>1</v>
      </c>
      <c r="J3588" s="15">
        <v>0</v>
      </c>
      <c r="K3588" s="15">
        <v>0</v>
      </c>
      <c r="L3588" s="16" t="s">
        <v>3580</v>
      </c>
      <c r="M3588" s="134" t="s">
        <v>3591</v>
      </c>
      <c r="N3588" s="16" t="s">
        <v>412</v>
      </c>
      <c r="O3588" s="17">
        <v>8760</v>
      </c>
      <c r="P3588" s="17">
        <f t="shared" si="28"/>
        <v>0</v>
      </c>
      <c r="Q3588" s="17">
        <v>5</v>
      </c>
      <c r="R3588" s="133" t="s">
        <v>33</v>
      </c>
      <c r="S3588" s="19">
        <v>60</v>
      </c>
      <c r="T3588" s="19">
        <v>110</v>
      </c>
      <c r="U3588" s="19">
        <v>0.40909090909090912</v>
      </c>
      <c r="V3588" s="19">
        <v>0</v>
      </c>
      <c r="W3588" s="20">
        <v>4.4999999999999998E-2</v>
      </c>
      <c r="X3588" s="21">
        <v>394.2</v>
      </c>
      <c r="Y3588" s="22" t="s">
        <v>33</v>
      </c>
      <c r="Z3588" s="86" t="s">
        <v>7991</v>
      </c>
      <c r="AA3588" s="24"/>
      <c r="AB3588" s="14"/>
      <c r="AC3588" s="14"/>
      <c r="AD3588" s="25"/>
      <c r="AE3588" s="26"/>
      <c r="AF3588" s="27"/>
      <c r="AG3588" s="31"/>
      <c r="AH3588" s="32"/>
      <c r="AI3588" s="32"/>
      <c r="AJ3588" s="32"/>
      <c r="AK3588" s="32"/>
      <c r="AL3588" s="32"/>
      <c r="AM3588" s="32"/>
      <c r="AN3588" s="32"/>
      <c r="AO3588" s="32"/>
      <c r="AP3588" s="329"/>
      <c r="AQ3588" s="329" t="s">
        <v>44</v>
      </c>
      <c r="AR3588" s="17">
        <v>2628</v>
      </c>
      <c r="AS3588" s="17">
        <v>6132</v>
      </c>
      <c r="AT3588" s="17">
        <v>5</v>
      </c>
      <c r="AU3588" s="18" t="s">
        <v>33</v>
      </c>
      <c r="AV3588" s="330">
        <v>60</v>
      </c>
      <c r="AW3588" s="330">
        <v>110</v>
      </c>
      <c r="AX3588" s="330">
        <v>1.1818181818181819</v>
      </c>
      <c r="AY3588" s="330">
        <v>0</v>
      </c>
      <c r="AZ3588" s="331">
        <v>0.13</v>
      </c>
      <c r="BA3588" s="332">
        <v>381.49799999999999</v>
      </c>
      <c r="BB3588" s="333" t="s">
        <v>33</v>
      </c>
      <c r="BC3588" s="334" t="s">
        <v>5838</v>
      </c>
      <c r="BD3588" s="335" t="s">
        <v>67</v>
      </c>
      <c r="BE3588" s="336" t="s">
        <v>67</v>
      </c>
      <c r="BF3588" s="336" t="s">
        <v>67</v>
      </c>
      <c r="BG3588" s="84"/>
      <c r="BH3588" s="337"/>
      <c r="BI3588" s="338"/>
      <c r="BJ3588" s="12" t="s">
        <v>4537</v>
      </c>
      <c r="BK3588" s="13" t="s">
        <v>4538</v>
      </c>
      <c r="BL3588" s="13" t="s">
        <v>4539</v>
      </c>
      <c r="BM3588" s="12" t="s">
        <v>4540</v>
      </c>
      <c r="BN3588" s="336" t="s">
        <v>107</v>
      </c>
      <c r="BO3588" s="336" t="s">
        <v>333</v>
      </c>
      <c r="BP3588" s="336" t="s">
        <v>4607</v>
      </c>
      <c r="BQ3588" s="339" t="s">
        <v>67</v>
      </c>
      <c r="BR3588" s="339">
        <v>1</v>
      </c>
      <c r="BS3588" s="339">
        <v>0</v>
      </c>
      <c r="BT3588" s="339">
        <v>0</v>
      </c>
      <c r="BU3588" s="329" t="s">
        <v>4591</v>
      </c>
      <c r="BV3588" s="329"/>
      <c r="BW3588" s="329" t="s">
        <v>44</v>
      </c>
      <c r="BX3588" s="17">
        <v>2628</v>
      </c>
      <c r="BY3588" s="17">
        <v>6132</v>
      </c>
      <c r="BZ3588" s="17">
        <v>5</v>
      </c>
      <c r="CA3588" s="18" t="s">
        <v>33</v>
      </c>
      <c r="CB3588" s="330">
        <v>60</v>
      </c>
      <c r="CC3588" s="330">
        <v>110</v>
      </c>
      <c r="CD3588" s="330">
        <v>1.1818181818181819</v>
      </c>
      <c r="CE3588" s="330">
        <v>0</v>
      </c>
      <c r="CF3588" s="331">
        <v>0.13</v>
      </c>
      <c r="CG3588" s="332">
        <v>381.49799999999999</v>
      </c>
      <c r="CH3588" s="333" t="s">
        <v>33</v>
      </c>
      <c r="CI3588" s="334" t="s">
        <v>5838</v>
      </c>
      <c r="CJ3588" s="335" t="s">
        <v>67</v>
      </c>
      <c r="CK3588" s="336" t="s">
        <v>67</v>
      </c>
      <c r="CL3588" s="336" t="s">
        <v>67</v>
      </c>
      <c r="CM3588" s="84"/>
      <c r="CN3588" s="337"/>
      <c r="CO3588" s="338"/>
      <c r="CP3588" s="12" t="s">
        <v>4537</v>
      </c>
      <c r="CQ3588" s="13" t="s">
        <v>4538</v>
      </c>
      <c r="CR3588" s="13" t="s">
        <v>4539</v>
      </c>
      <c r="CS3588" s="12" t="s">
        <v>4540</v>
      </c>
      <c r="CT3588" s="336" t="s">
        <v>107</v>
      </c>
      <c r="CU3588" s="336" t="s">
        <v>333</v>
      </c>
      <c r="CV3588" s="336" t="s">
        <v>4607</v>
      </c>
      <c r="CW3588" s="339" t="s">
        <v>67</v>
      </c>
      <c r="CX3588" s="339">
        <v>1</v>
      </c>
      <c r="CY3588" s="339">
        <v>0</v>
      </c>
      <c r="CZ3588" s="339">
        <v>0</v>
      </c>
      <c r="DA3588" s="329" t="s">
        <v>4591</v>
      </c>
      <c r="DB3588" s="329"/>
      <c r="DC3588" s="329" t="s">
        <v>44</v>
      </c>
      <c r="DD3588" s="17">
        <v>2628</v>
      </c>
      <c r="DE3588" s="17">
        <v>6132</v>
      </c>
      <c r="DF3588" s="17">
        <v>5</v>
      </c>
      <c r="DG3588" s="18" t="s">
        <v>33</v>
      </c>
      <c r="DH3588" s="330">
        <v>60</v>
      </c>
      <c r="DI3588" s="330">
        <v>110</v>
      </c>
      <c r="DJ3588" s="330">
        <v>1.1818181818181819</v>
      </c>
      <c r="DK3588" s="330">
        <v>0</v>
      </c>
      <c r="DL3588" s="331">
        <v>0.13</v>
      </c>
      <c r="DM3588" s="332">
        <v>381.49799999999999</v>
      </c>
      <c r="DN3588" s="333" t="s">
        <v>33</v>
      </c>
      <c r="DO3588" s="334" t="s">
        <v>5838</v>
      </c>
      <c r="DP3588" s="335" t="s">
        <v>67</v>
      </c>
      <c r="DQ3588" s="336" t="s">
        <v>67</v>
      </c>
      <c r="DR3588" s="336" t="s">
        <v>67</v>
      </c>
      <c r="DS3588" s="84"/>
      <c r="DT3588" s="337"/>
      <c r="DU3588" s="338"/>
      <c r="DV3588" s="12" t="s">
        <v>4537</v>
      </c>
      <c r="DW3588" s="13" t="s">
        <v>4538</v>
      </c>
      <c r="DX3588" s="13" t="s">
        <v>4539</v>
      </c>
      <c r="DY3588" s="12" t="s">
        <v>4540</v>
      </c>
      <c r="DZ3588" s="336" t="s">
        <v>107</v>
      </c>
      <c r="EA3588" s="336" t="s">
        <v>333</v>
      </c>
      <c r="EB3588" s="336" t="s">
        <v>4607</v>
      </c>
      <c r="EC3588" s="339" t="s">
        <v>67</v>
      </c>
      <c r="ED3588" s="339">
        <v>1</v>
      </c>
      <c r="EE3588" s="339">
        <v>0</v>
      </c>
      <c r="EF3588" s="339">
        <v>0</v>
      </c>
      <c r="EG3588" s="329" t="s">
        <v>4591</v>
      </c>
      <c r="EH3588" s="329"/>
      <c r="EI3588" s="329" t="s">
        <v>44</v>
      </c>
      <c r="EJ3588" s="17">
        <v>2628</v>
      </c>
      <c r="EK3588" s="17">
        <v>6132</v>
      </c>
      <c r="EL3588" s="17">
        <v>5</v>
      </c>
      <c r="EM3588" s="18" t="s">
        <v>33</v>
      </c>
      <c r="EN3588" s="330">
        <v>60</v>
      </c>
      <c r="EO3588" s="330">
        <v>110</v>
      </c>
      <c r="EP3588" s="330">
        <v>1.1818181818181819</v>
      </c>
      <c r="EQ3588" s="330">
        <v>0</v>
      </c>
      <c r="ER3588" s="331">
        <v>0.13</v>
      </c>
      <c r="ES3588" s="332">
        <v>381.49799999999999</v>
      </c>
      <c r="ET3588" s="333" t="s">
        <v>33</v>
      </c>
      <c r="EU3588" s="334" t="s">
        <v>5838</v>
      </c>
      <c r="EV3588" s="335" t="s">
        <v>67</v>
      </c>
      <c r="EW3588" s="336" t="s">
        <v>67</v>
      </c>
      <c r="EX3588" s="336" t="s">
        <v>67</v>
      </c>
      <c r="EY3588" s="84"/>
      <c r="EZ3588" s="337"/>
      <c r="FA3588" s="338"/>
      <c r="FB3588" s="12" t="s">
        <v>4537</v>
      </c>
      <c r="FC3588" s="13" t="s">
        <v>4538</v>
      </c>
      <c r="FD3588" s="13" t="s">
        <v>4539</v>
      </c>
      <c r="FE3588" s="12" t="s">
        <v>4540</v>
      </c>
      <c r="FF3588" s="336" t="s">
        <v>107</v>
      </c>
      <c r="FG3588" s="336" t="s">
        <v>333</v>
      </c>
      <c r="FH3588" s="336" t="s">
        <v>4607</v>
      </c>
      <c r="FI3588" s="339" t="s">
        <v>67</v>
      </c>
      <c r="FJ3588" s="339">
        <v>1</v>
      </c>
      <c r="FK3588" s="339">
        <v>0</v>
      </c>
      <c r="FL3588" s="339">
        <v>0</v>
      </c>
      <c r="FM3588" s="329" t="s">
        <v>4591</v>
      </c>
      <c r="FN3588" s="329"/>
      <c r="FO3588" s="329" t="s">
        <v>44</v>
      </c>
      <c r="FP3588" s="17">
        <v>2628</v>
      </c>
      <c r="FQ3588" s="17">
        <v>6132</v>
      </c>
      <c r="FR3588" s="17">
        <v>5</v>
      </c>
      <c r="FS3588" s="18" t="s">
        <v>33</v>
      </c>
      <c r="FT3588" s="330">
        <v>60</v>
      </c>
      <c r="FU3588" s="330">
        <v>110</v>
      </c>
      <c r="FV3588" s="330">
        <v>1.1818181818181819</v>
      </c>
      <c r="FW3588" s="330">
        <v>0</v>
      </c>
      <c r="FX3588" s="331">
        <v>0.13</v>
      </c>
      <c r="FY3588" s="332">
        <v>381.49799999999999</v>
      </c>
      <c r="FZ3588" s="333" t="s">
        <v>33</v>
      </c>
      <c r="GA3588" s="334" t="s">
        <v>5838</v>
      </c>
      <c r="GB3588" s="335" t="s">
        <v>67</v>
      </c>
      <c r="GC3588" s="336" t="s">
        <v>67</v>
      </c>
      <c r="GD3588" s="336" t="s">
        <v>67</v>
      </c>
      <c r="GE3588" s="84"/>
      <c r="GF3588" s="337"/>
      <c r="GG3588" s="338"/>
      <c r="GH3588" s="12" t="s">
        <v>4537</v>
      </c>
      <c r="GI3588" s="13" t="s">
        <v>4538</v>
      </c>
      <c r="GJ3588" s="13" t="s">
        <v>4539</v>
      </c>
      <c r="GK3588" s="12" t="s">
        <v>4540</v>
      </c>
      <c r="GL3588" s="336" t="s">
        <v>107</v>
      </c>
      <c r="GM3588" s="336" t="s">
        <v>333</v>
      </c>
      <c r="GN3588" s="336" t="s">
        <v>4607</v>
      </c>
      <c r="GO3588" s="339" t="s">
        <v>67</v>
      </c>
      <c r="GP3588" s="339">
        <v>1</v>
      </c>
      <c r="GQ3588" s="339">
        <v>0</v>
      </c>
      <c r="GR3588" s="339">
        <v>0</v>
      </c>
      <c r="GS3588" s="329" t="s">
        <v>4591</v>
      </c>
      <c r="GT3588" s="329"/>
      <c r="GU3588" s="329" t="s">
        <v>44</v>
      </c>
      <c r="GV3588" s="17">
        <v>2628</v>
      </c>
      <c r="GW3588" s="17">
        <v>6132</v>
      </c>
      <c r="GX3588" s="17">
        <v>5</v>
      </c>
      <c r="GY3588" s="18" t="s">
        <v>33</v>
      </c>
      <c r="GZ3588" s="330">
        <v>60</v>
      </c>
      <c r="HA3588" s="330">
        <v>110</v>
      </c>
      <c r="HB3588" s="330">
        <v>1.1818181818181819</v>
      </c>
      <c r="HC3588" s="330">
        <v>0</v>
      </c>
      <c r="HD3588" s="331">
        <v>0.13</v>
      </c>
      <c r="HE3588" s="332">
        <v>381.49799999999999</v>
      </c>
      <c r="HF3588" s="333" t="s">
        <v>33</v>
      </c>
      <c r="HG3588" s="334" t="s">
        <v>5838</v>
      </c>
      <c r="HH3588" s="335" t="s">
        <v>67</v>
      </c>
      <c r="HI3588" s="336" t="s">
        <v>67</v>
      </c>
      <c r="HJ3588" s="336" t="s">
        <v>67</v>
      </c>
      <c r="HK3588" s="84"/>
      <c r="HL3588" s="337"/>
      <c r="HM3588" s="338"/>
      <c r="HN3588" s="12" t="s">
        <v>4537</v>
      </c>
      <c r="HO3588" s="13" t="s">
        <v>4538</v>
      </c>
      <c r="HP3588" s="13" t="s">
        <v>4539</v>
      </c>
      <c r="HQ3588" s="12" t="s">
        <v>4540</v>
      </c>
      <c r="HR3588" s="336" t="s">
        <v>107</v>
      </c>
      <c r="HS3588" s="336" t="s">
        <v>333</v>
      </c>
      <c r="HT3588" s="336" t="s">
        <v>4607</v>
      </c>
      <c r="HU3588" s="339" t="s">
        <v>67</v>
      </c>
      <c r="HV3588" s="339">
        <v>1</v>
      </c>
      <c r="HW3588" s="339">
        <v>0</v>
      </c>
      <c r="HX3588" s="339">
        <v>0</v>
      </c>
      <c r="HY3588" s="329" t="s">
        <v>4591</v>
      </c>
      <c r="HZ3588" s="329"/>
      <c r="IA3588" s="329" t="s">
        <v>44</v>
      </c>
      <c r="IB3588" s="17">
        <v>2628</v>
      </c>
      <c r="IC3588" s="17">
        <v>6132</v>
      </c>
      <c r="ID3588" s="17">
        <v>5</v>
      </c>
      <c r="IE3588" s="18" t="s">
        <v>33</v>
      </c>
      <c r="IF3588" s="330">
        <v>60</v>
      </c>
      <c r="IG3588" s="330">
        <v>110</v>
      </c>
      <c r="IH3588" s="330">
        <v>1.1818181818181819</v>
      </c>
      <c r="II3588" s="330">
        <v>0</v>
      </c>
      <c r="IJ3588" s="331">
        <v>0.13</v>
      </c>
      <c r="IK3588" s="332">
        <v>381.49799999999999</v>
      </c>
      <c r="IL3588" s="333" t="s">
        <v>33</v>
      </c>
      <c r="IM3588" s="334" t="s">
        <v>5838</v>
      </c>
      <c r="IN3588" s="335" t="s">
        <v>67</v>
      </c>
      <c r="IO3588" s="336" t="s">
        <v>67</v>
      </c>
      <c r="IP3588" s="336" t="s">
        <v>67</v>
      </c>
      <c r="IQ3588" s="84"/>
      <c r="IR3588" s="337"/>
      <c r="IS3588" s="338"/>
    </row>
    <row r="3589" spans="1:253" ht="16.5" customHeight="1">
      <c r="A3589" s="83" t="s">
        <v>3589</v>
      </c>
      <c r="B3589" s="41"/>
      <c r="C3589" s="368"/>
      <c r="D3589" s="89"/>
      <c r="E3589" s="14" t="s">
        <v>3707</v>
      </c>
      <c r="F3589" s="14" t="s">
        <v>2662</v>
      </c>
      <c r="G3589" s="14" t="s">
        <v>3730</v>
      </c>
      <c r="H3589" s="15">
        <v>2007</v>
      </c>
      <c r="I3589" s="15">
        <v>2</v>
      </c>
      <c r="J3589" s="15">
        <v>0</v>
      </c>
      <c r="K3589" s="15">
        <v>0</v>
      </c>
      <c r="L3589" s="16" t="s">
        <v>3580</v>
      </c>
      <c r="M3589" s="134" t="s">
        <v>3591</v>
      </c>
      <c r="N3589" s="16" t="s">
        <v>412</v>
      </c>
      <c r="O3589" s="17">
        <v>2628</v>
      </c>
      <c r="P3589" s="17">
        <f t="shared" si="28"/>
        <v>6132</v>
      </c>
      <c r="Q3589" s="17">
        <v>5</v>
      </c>
      <c r="R3589" s="133" t="s">
        <v>33</v>
      </c>
      <c r="S3589" s="19">
        <v>60</v>
      </c>
      <c r="T3589" s="19">
        <v>110</v>
      </c>
      <c r="U3589" s="19">
        <v>3</v>
      </c>
      <c r="V3589" s="19">
        <v>0</v>
      </c>
      <c r="W3589" s="20">
        <v>0.33</v>
      </c>
      <c r="X3589" s="21">
        <v>968.41800000000001</v>
      </c>
      <c r="Y3589" s="22" t="s">
        <v>33</v>
      </c>
      <c r="Z3589" s="86" t="s">
        <v>7991</v>
      </c>
      <c r="AA3589" s="24"/>
      <c r="AB3589" s="14"/>
      <c r="AC3589" s="14"/>
      <c r="AD3589" s="25"/>
      <c r="AE3589" s="26"/>
      <c r="AF3589" s="27"/>
      <c r="AG3589" s="31"/>
      <c r="AH3589" s="32"/>
      <c r="AI3589" s="32"/>
      <c r="AJ3589" s="32"/>
      <c r="AK3589" s="32"/>
      <c r="AL3589" s="32"/>
      <c r="AM3589" s="32"/>
      <c r="AN3589" s="32"/>
      <c r="AO3589" s="32"/>
      <c r="AP3589" s="329"/>
      <c r="AQ3589" s="329" t="s">
        <v>44</v>
      </c>
      <c r="AR3589" s="17">
        <v>2628</v>
      </c>
      <c r="AS3589" s="17">
        <v>6132</v>
      </c>
      <c r="AT3589" s="17">
        <v>5</v>
      </c>
      <c r="AU3589" s="18" t="s">
        <v>33</v>
      </c>
      <c r="AV3589" s="330">
        <v>60</v>
      </c>
      <c r="AW3589" s="330">
        <v>110</v>
      </c>
      <c r="AX3589" s="330">
        <v>1.1818181818181819</v>
      </c>
      <c r="AY3589" s="330">
        <v>0</v>
      </c>
      <c r="AZ3589" s="331">
        <v>0.13</v>
      </c>
      <c r="BA3589" s="332">
        <v>381.49799999999999</v>
      </c>
      <c r="BB3589" s="333" t="s">
        <v>33</v>
      </c>
      <c r="BC3589" s="334" t="s">
        <v>5838</v>
      </c>
      <c r="BD3589" s="335" t="s">
        <v>67</v>
      </c>
      <c r="BE3589" s="336" t="s">
        <v>67</v>
      </c>
      <c r="BF3589" s="336" t="s">
        <v>67</v>
      </c>
      <c r="BG3589" s="84"/>
      <c r="BH3589" s="337"/>
      <c r="BI3589" s="338"/>
      <c r="BJ3589" s="12" t="s">
        <v>4537</v>
      </c>
      <c r="BK3589" s="13" t="s">
        <v>4538</v>
      </c>
      <c r="BL3589" s="13" t="s">
        <v>4539</v>
      </c>
      <c r="BM3589" s="12" t="s">
        <v>4540</v>
      </c>
      <c r="BN3589" s="336" t="s">
        <v>4608</v>
      </c>
      <c r="BO3589" s="336" t="s">
        <v>4214</v>
      </c>
      <c r="BP3589" s="336" t="s">
        <v>67</v>
      </c>
      <c r="BQ3589" s="339">
        <v>1998</v>
      </c>
      <c r="BR3589" s="339">
        <v>1</v>
      </c>
      <c r="BS3589" s="339">
        <v>0</v>
      </c>
      <c r="BT3589" s="339">
        <v>0</v>
      </c>
      <c r="BU3589" s="329" t="s">
        <v>4609</v>
      </c>
      <c r="BV3589" s="329"/>
      <c r="BW3589" s="329" t="s">
        <v>44</v>
      </c>
      <c r="BX3589" s="17">
        <v>2628</v>
      </c>
      <c r="BY3589" s="17">
        <v>6132</v>
      </c>
      <c r="BZ3589" s="17">
        <v>5</v>
      </c>
      <c r="CA3589" s="18" t="s">
        <v>33</v>
      </c>
      <c r="CB3589" s="330">
        <v>60</v>
      </c>
      <c r="CC3589" s="330">
        <v>110</v>
      </c>
      <c r="CD3589" s="330">
        <v>1.1818181818181819</v>
      </c>
      <c r="CE3589" s="330">
        <v>0</v>
      </c>
      <c r="CF3589" s="331">
        <v>0.13</v>
      </c>
      <c r="CG3589" s="332">
        <v>381.49799999999999</v>
      </c>
      <c r="CH3589" s="333" t="s">
        <v>33</v>
      </c>
      <c r="CI3589" s="334" t="s">
        <v>5838</v>
      </c>
      <c r="CJ3589" s="335" t="s">
        <v>67</v>
      </c>
      <c r="CK3589" s="336" t="s">
        <v>67</v>
      </c>
      <c r="CL3589" s="336" t="s">
        <v>67</v>
      </c>
      <c r="CM3589" s="84"/>
      <c r="CN3589" s="337"/>
      <c r="CO3589" s="338"/>
      <c r="CP3589" s="12" t="s">
        <v>4537</v>
      </c>
      <c r="CQ3589" s="13" t="s">
        <v>4538</v>
      </c>
      <c r="CR3589" s="13" t="s">
        <v>4539</v>
      </c>
      <c r="CS3589" s="12" t="s">
        <v>4540</v>
      </c>
      <c r="CT3589" s="336" t="s">
        <v>4608</v>
      </c>
      <c r="CU3589" s="336" t="s">
        <v>4214</v>
      </c>
      <c r="CV3589" s="336" t="s">
        <v>67</v>
      </c>
      <c r="CW3589" s="339">
        <v>1998</v>
      </c>
      <c r="CX3589" s="339">
        <v>1</v>
      </c>
      <c r="CY3589" s="339">
        <v>0</v>
      </c>
      <c r="CZ3589" s="339">
        <v>0</v>
      </c>
      <c r="DA3589" s="329" t="s">
        <v>4609</v>
      </c>
      <c r="DB3589" s="329"/>
      <c r="DC3589" s="329" t="s">
        <v>44</v>
      </c>
      <c r="DD3589" s="17">
        <v>2628</v>
      </c>
      <c r="DE3589" s="17">
        <v>6132</v>
      </c>
      <c r="DF3589" s="17">
        <v>5</v>
      </c>
      <c r="DG3589" s="18" t="s">
        <v>33</v>
      </c>
      <c r="DH3589" s="330">
        <v>60</v>
      </c>
      <c r="DI3589" s="330">
        <v>110</v>
      </c>
      <c r="DJ3589" s="330">
        <v>1.1818181818181819</v>
      </c>
      <c r="DK3589" s="330">
        <v>0</v>
      </c>
      <c r="DL3589" s="331">
        <v>0.13</v>
      </c>
      <c r="DM3589" s="332">
        <v>381.49799999999999</v>
      </c>
      <c r="DN3589" s="333" t="s">
        <v>33</v>
      </c>
      <c r="DO3589" s="334" t="s">
        <v>5838</v>
      </c>
      <c r="DP3589" s="335" t="s">
        <v>67</v>
      </c>
      <c r="DQ3589" s="336" t="s">
        <v>67</v>
      </c>
      <c r="DR3589" s="336" t="s">
        <v>67</v>
      </c>
      <c r="DS3589" s="84"/>
      <c r="DT3589" s="337"/>
      <c r="DU3589" s="338"/>
      <c r="DV3589" s="12" t="s">
        <v>4537</v>
      </c>
      <c r="DW3589" s="13" t="s">
        <v>4538</v>
      </c>
      <c r="DX3589" s="13" t="s">
        <v>4539</v>
      </c>
      <c r="DY3589" s="12" t="s">
        <v>4540</v>
      </c>
      <c r="DZ3589" s="336" t="s">
        <v>4608</v>
      </c>
      <c r="EA3589" s="336" t="s">
        <v>4214</v>
      </c>
      <c r="EB3589" s="336" t="s">
        <v>67</v>
      </c>
      <c r="EC3589" s="339">
        <v>1998</v>
      </c>
      <c r="ED3589" s="339">
        <v>1</v>
      </c>
      <c r="EE3589" s="339">
        <v>0</v>
      </c>
      <c r="EF3589" s="339">
        <v>0</v>
      </c>
      <c r="EG3589" s="329" t="s">
        <v>4609</v>
      </c>
      <c r="EH3589" s="329"/>
      <c r="EI3589" s="329" t="s">
        <v>44</v>
      </c>
      <c r="EJ3589" s="17">
        <v>2628</v>
      </c>
      <c r="EK3589" s="17">
        <v>6132</v>
      </c>
      <c r="EL3589" s="17">
        <v>5</v>
      </c>
      <c r="EM3589" s="18" t="s">
        <v>33</v>
      </c>
      <c r="EN3589" s="330">
        <v>60</v>
      </c>
      <c r="EO3589" s="330">
        <v>110</v>
      </c>
      <c r="EP3589" s="330">
        <v>1.1818181818181819</v>
      </c>
      <c r="EQ3589" s="330">
        <v>0</v>
      </c>
      <c r="ER3589" s="331">
        <v>0.13</v>
      </c>
      <c r="ES3589" s="332">
        <v>381.49799999999999</v>
      </c>
      <c r="ET3589" s="333" t="s">
        <v>33</v>
      </c>
      <c r="EU3589" s="334" t="s">
        <v>5838</v>
      </c>
      <c r="EV3589" s="335" t="s">
        <v>67</v>
      </c>
      <c r="EW3589" s="336" t="s">
        <v>67</v>
      </c>
      <c r="EX3589" s="336" t="s">
        <v>67</v>
      </c>
      <c r="EY3589" s="84"/>
      <c r="EZ3589" s="337"/>
      <c r="FA3589" s="338"/>
      <c r="FB3589" s="12" t="s">
        <v>4537</v>
      </c>
      <c r="FC3589" s="13" t="s">
        <v>4538</v>
      </c>
      <c r="FD3589" s="13" t="s">
        <v>4539</v>
      </c>
      <c r="FE3589" s="12" t="s">
        <v>4540</v>
      </c>
      <c r="FF3589" s="336" t="s">
        <v>4608</v>
      </c>
      <c r="FG3589" s="336" t="s">
        <v>4214</v>
      </c>
      <c r="FH3589" s="336" t="s">
        <v>67</v>
      </c>
      <c r="FI3589" s="339">
        <v>1998</v>
      </c>
      <c r="FJ3589" s="339">
        <v>1</v>
      </c>
      <c r="FK3589" s="339">
        <v>0</v>
      </c>
      <c r="FL3589" s="339">
        <v>0</v>
      </c>
      <c r="FM3589" s="329" t="s">
        <v>4609</v>
      </c>
      <c r="FN3589" s="329"/>
      <c r="FO3589" s="329" t="s">
        <v>44</v>
      </c>
      <c r="FP3589" s="17">
        <v>2628</v>
      </c>
      <c r="FQ3589" s="17">
        <v>6132</v>
      </c>
      <c r="FR3589" s="17">
        <v>5</v>
      </c>
      <c r="FS3589" s="18" t="s">
        <v>33</v>
      </c>
      <c r="FT3589" s="330">
        <v>60</v>
      </c>
      <c r="FU3589" s="330">
        <v>110</v>
      </c>
      <c r="FV3589" s="330">
        <v>1.1818181818181819</v>
      </c>
      <c r="FW3589" s="330">
        <v>0</v>
      </c>
      <c r="FX3589" s="331">
        <v>0.13</v>
      </c>
      <c r="FY3589" s="332">
        <v>381.49799999999999</v>
      </c>
      <c r="FZ3589" s="333" t="s">
        <v>33</v>
      </c>
      <c r="GA3589" s="334" t="s">
        <v>5838</v>
      </c>
      <c r="GB3589" s="335" t="s">
        <v>67</v>
      </c>
      <c r="GC3589" s="336" t="s">
        <v>67</v>
      </c>
      <c r="GD3589" s="336" t="s">
        <v>67</v>
      </c>
      <c r="GE3589" s="84"/>
      <c r="GF3589" s="337"/>
      <c r="GG3589" s="338"/>
      <c r="GH3589" s="12" t="s">
        <v>4537</v>
      </c>
      <c r="GI3589" s="13" t="s">
        <v>4538</v>
      </c>
      <c r="GJ3589" s="13" t="s">
        <v>4539</v>
      </c>
      <c r="GK3589" s="12" t="s">
        <v>4540</v>
      </c>
      <c r="GL3589" s="336" t="s">
        <v>4608</v>
      </c>
      <c r="GM3589" s="336" t="s">
        <v>4214</v>
      </c>
      <c r="GN3589" s="336" t="s">
        <v>67</v>
      </c>
      <c r="GO3589" s="339">
        <v>1998</v>
      </c>
      <c r="GP3589" s="339">
        <v>1</v>
      </c>
      <c r="GQ3589" s="339">
        <v>0</v>
      </c>
      <c r="GR3589" s="339">
        <v>0</v>
      </c>
      <c r="GS3589" s="329" t="s">
        <v>4609</v>
      </c>
      <c r="GT3589" s="329"/>
      <c r="GU3589" s="329" t="s">
        <v>44</v>
      </c>
      <c r="GV3589" s="17">
        <v>2628</v>
      </c>
      <c r="GW3589" s="17">
        <v>6132</v>
      </c>
      <c r="GX3589" s="17">
        <v>5</v>
      </c>
      <c r="GY3589" s="18" t="s">
        <v>33</v>
      </c>
      <c r="GZ3589" s="330">
        <v>60</v>
      </c>
      <c r="HA3589" s="330">
        <v>110</v>
      </c>
      <c r="HB3589" s="330">
        <v>1.1818181818181819</v>
      </c>
      <c r="HC3589" s="330">
        <v>0</v>
      </c>
      <c r="HD3589" s="331">
        <v>0.13</v>
      </c>
      <c r="HE3589" s="332">
        <v>381.49799999999999</v>
      </c>
      <c r="HF3589" s="333" t="s">
        <v>33</v>
      </c>
      <c r="HG3589" s="334" t="s">
        <v>5838</v>
      </c>
      <c r="HH3589" s="335" t="s">
        <v>67</v>
      </c>
      <c r="HI3589" s="336" t="s">
        <v>67</v>
      </c>
      <c r="HJ3589" s="336" t="s">
        <v>67</v>
      </c>
      <c r="HK3589" s="84"/>
      <c r="HL3589" s="337"/>
      <c r="HM3589" s="338"/>
      <c r="HN3589" s="12" t="s">
        <v>4537</v>
      </c>
      <c r="HO3589" s="13" t="s">
        <v>4538</v>
      </c>
      <c r="HP3589" s="13" t="s">
        <v>4539</v>
      </c>
      <c r="HQ3589" s="12" t="s">
        <v>4540</v>
      </c>
      <c r="HR3589" s="336" t="s">
        <v>4608</v>
      </c>
      <c r="HS3589" s="336" t="s">
        <v>4214</v>
      </c>
      <c r="HT3589" s="336" t="s">
        <v>67</v>
      </c>
      <c r="HU3589" s="339">
        <v>1998</v>
      </c>
      <c r="HV3589" s="339">
        <v>1</v>
      </c>
      <c r="HW3589" s="339">
        <v>0</v>
      </c>
      <c r="HX3589" s="339">
        <v>0</v>
      </c>
      <c r="HY3589" s="329" t="s">
        <v>4609</v>
      </c>
      <c r="HZ3589" s="329"/>
      <c r="IA3589" s="329" t="s">
        <v>44</v>
      </c>
      <c r="IB3589" s="17">
        <v>2628</v>
      </c>
      <c r="IC3589" s="17">
        <v>6132</v>
      </c>
      <c r="ID3589" s="17">
        <v>5</v>
      </c>
      <c r="IE3589" s="18" t="s">
        <v>33</v>
      </c>
      <c r="IF3589" s="330">
        <v>60</v>
      </c>
      <c r="IG3589" s="330">
        <v>110</v>
      </c>
      <c r="IH3589" s="330">
        <v>1.1818181818181819</v>
      </c>
      <c r="II3589" s="330">
        <v>0</v>
      </c>
      <c r="IJ3589" s="331">
        <v>0.13</v>
      </c>
      <c r="IK3589" s="332">
        <v>381.49799999999999</v>
      </c>
      <c r="IL3589" s="333" t="s">
        <v>33</v>
      </c>
      <c r="IM3589" s="334" t="s">
        <v>5838</v>
      </c>
      <c r="IN3589" s="335" t="s">
        <v>67</v>
      </c>
      <c r="IO3589" s="336" t="s">
        <v>67</v>
      </c>
      <c r="IP3589" s="336" t="s">
        <v>67</v>
      </c>
      <c r="IQ3589" s="84"/>
      <c r="IR3589" s="337"/>
      <c r="IS3589" s="338"/>
    </row>
    <row r="3590" spans="1:253" ht="16.5" customHeight="1">
      <c r="A3590" s="83" t="s">
        <v>3589</v>
      </c>
      <c r="B3590" s="41"/>
      <c r="C3590" s="368"/>
      <c r="D3590" s="89"/>
      <c r="E3590" s="14" t="s">
        <v>3707</v>
      </c>
      <c r="F3590" s="14" t="s">
        <v>2662</v>
      </c>
      <c r="G3590" s="14" t="s">
        <v>3730</v>
      </c>
      <c r="H3590" s="15">
        <v>2008</v>
      </c>
      <c r="I3590" s="15">
        <v>2</v>
      </c>
      <c r="J3590" s="15">
        <v>0</v>
      </c>
      <c r="K3590" s="15">
        <v>0</v>
      </c>
      <c r="L3590" s="16" t="s">
        <v>3742</v>
      </c>
      <c r="M3590" s="134" t="s">
        <v>8002</v>
      </c>
      <c r="N3590" s="16" t="s">
        <v>39</v>
      </c>
      <c r="O3590" s="17">
        <v>2628</v>
      </c>
      <c r="P3590" s="17">
        <f t="shared" si="28"/>
        <v>6132</v>
      </c>
      <c r="Q3590" s="17">
        <v>5</v>
      </c>
      <c r="R3590" s="133" t="s">
        <v>33</v>
      </c>
      <c r="S3590" s="19">
        <v>60</v>
      </c>
      <c r="T3590" s="19">
        <v>110</v>
      </c>
      <c r="U3590" s="19">
        <v>3</v>
      </c>
      <c r="V3590" s="19">
        <v>0</v>
      </c>
      <c r="W3590" s="20">
        <v>0.33</v>
      </c>
      <c r="X3590" s="21">
        <v>968.41800000000001</v>
      </c>
      <c r="Y3590" s="22" t="s">
        <v>33</v>
      </c>
      <c r="Z3590" s="86" t="s">
        <v>7991</v>
      </c>
      <c r="AA3590" s="24"/>
      <c r="AB3590" s="14"/>
      <c r="AC3590" s="14"/>
      <c r="AD3590" s="25"/>
      <c r="AE3590" s="26"/>
      <c r="AF3590" s="27"/>
      <c r="AG3590" s="31"/>
      <c r="AH3590" s="32"/>
      <c r="AI3590" s="32"/>
      <c r="AJ3590" s="32"/>
      <c r="AK3590" s="32"/>
      <c r="AL3590" s="32"/>
      <c r="AM3590" s="32"/>
      <c r="AN3590" s="32"/>
      <c r="AO3590" s="32"/>
      <c r="AP3590" s="329"/>
      <c r="AQ3590" s="329" t="s">
        <v>44</v>
      </c>
      <c r="AR3590" s="17">
        <v>2628</v>
      </c>
      <c r="AS3590" s="17">
        <v>6132</v>
      </c>
      <c r="AT3590" s="17">
        <v>5</v>
      </c>
      <c r="AU3590" s="18" t="s">
        <v>33</v>
      </c>
      <c r="AV3590" s="330">
        <v>60</v>
      </c>
      <c r="AW3590" s="330">
        <v>110</v>
      </c>
      <c r="AX3590" s="330">
        <v>1.1818181818181819</v>
      </c>
      <c r="AY3590" s="330">
        <v>0</v>
      </c>
      <c r="AZ3590" s="331">
        <v>0.13</v>
      </c>
      <c r="BA3590" s="332">
        <v>381.49799999999999</v>
      </c>
      <c r="BB3590" s="333" t="s">
        <v>33</v>
      </c>
      <c r="BC3590" s="334" t="s">
        <v>5838</v>
      </c>
      <c r="BD3590" s="335" t="s">
        <v>67</v>
      </c>
      <c r="BE3590" s="336" t="s">
        <v>67</v>
      </c>
      <c r="BF3590" s="336" t="s">
        <v>67</v>
      </c>
      <c r="BG3590" s="84"/>
      <c r="BH3590" s="337"/>
      <c r="BI3590" s="338"/>
      <c r="BJ3590" s="12" t="s">
        <v>4537</v>
      </c>
      <c r="BK3590" s="13" t="s">
        <v>4538</v>
      </c>
      <c r="BL3590" s="13" t="s">
        <v>4539</v>
      </c>
      <c r="BM3590" s="12" t="s">
        <v>4540</v>
      </c>
      <c r="BN3590" s="336" t="s">
        <v>4608</v>
      </c>
      <c r="BO3590" s="336" t="s">
        <v>4214</v>
      </c>
      <c r="BP3590" s="336" t="s">
        <v>67</v>
      </c>
      <c r="BQ3590" s="339">
        <v>1998</v>
      </c>
      <c r="BR3590" s="339">
        <v>1</v>
      </c>
      <c r="BS3590" s="339">
        <v>0</v>
      </c>
      <c r="BT3590" s="339">
        <v>0</v>
      </c>
      <c r="BU3590" s="329" t="s">
        <v>4609</v>
      </c>
      <c r="BV3590" s="329"/>
      <c r="BW3590" s="329" t="s">
        <v>44</v>
      </c>
      <c r="BX3590" s="17">
        <v>2628</v>
      </c>
      <c r="BY3590" s="17">
        <v>6132</v>
      </c>
      <c r="BZ3590" s="17">
        <v>5</v>
      </c>
      <c r="CA3590" s="18" t="s">
        <v>33</v>
      </c>
      <c r="CB3590" s="330">
        <v>60</v>
      </c>
      <c r="CC3590" s="330">
        <v>110</v>
      </c>
      <c r="CD3590" s="330">
        <v>1.1818181818181819</v>
      </c>
      <c r="CE3590" s="330">
        <v>0</v>
      </c>
      <c r="CF3590" s="331">
        <v>0.13</v>
      </c>
      <c r="CG3590" s="332">
        <v>381.49799999999999</v>
      </c>
      <c r="CH3590" s="333" t="s">
        <v>33</v>
      </c>
      <c r="CI3590" s="334" t="s">
        <v>5838</v>
      </c>
      <c r="CJ3590" s="335" t="s">
        <v>67</v>
      </c>
      <c r="CK3590" s="336" t="s">
        <v>67</v>
      </c>
      <c r="CL3590" s="336" t="s">
        <v>67</v>
      </c>
      <c r="CM3590" s="84"/>
      <c r="CN3590" s="337"/>
      <c r="CO3590" s="338"/>
      <c r="CP3590" s="12" t="s">
        <v>4537</v>
      </c>
      <c r="CQ3590" s="13" t="s">
        <v>4538</v>
      </c>
      <c r="CR3590" s="13" t="s">
        <v>4539</v>
      </c>
      <c r="CS3590" s="12" t="s">
        <v>4540</v>
      </c>
      <c r="CT3590" s="336" t="s">
        <v>4608</v>
      </c>
      <c r="CU3590" s="336" t="s">
        <v>4214</v>
      </c>
      <c r="CV3590" s="336" t="s">
        <v>67</v>
      </c>
      <c r="CW3590" s="339">
        <v>1998</v>
      </c>
      <c r="CX3590" s="339">
        <v>1</v>
      </c>
      <c r="CY3590" s="339">
        <v>0</v>
      </c>
      <c r="CZ3590" s="339">
        <v>0</v>
      </c>
      <c r="DA3590" s="329" t="s">
        <v>4609</v>
      </c>
      <c r="DB3590" s="329"/>
      <c r="DC3590" s="329" t="s">
        <v>44</v>
      </c>
      <c r="DD3590" s="17">
        <v>2628</v>
      </c>
      <c r="DE3590" s="17">
        <v>6132</v>
      </c>
      <c r="DF3590" s="17">
        <v>5</v>
      </c>
      <c r="DG3590" s="18" t="s">
        <v>33</v>
      </c>
      <c r="DH3590" s="330">
        <v>60</v>
      </c>
      <c r="DI3590" s="330">
        <v>110</v>
      </c>
      <c r="DJ3590" s="330">
        <v>1.1818181818181819</v>
      </c>
      <c r="DK3590" s="330">
        <v>0</v>
      </c>
      <c r="DL3590" s="331">
        <v>0.13</v>
      </c>
      <c r="DM3590" s="332">
        <v>381.49799999999999</v>
      </c>
      <c r="DN3590" s="333" t="s">
        <v>33</v>
      </c>
      <c r="DO3590" s="334" t="s">
        <v>5838</v>
      </c>
      <c r="DP3590" s="335" t="s">
        <v>67</v>
      </c>
      <c r="DQ3590" s="336" t="s">
        <v>67</v>
      </c>
      <c r="DR3590" s="336" t="s">
        <v>67</v>
      </c>
      <c r="DS3590" s="84"/>
      <c r="DT3590" s="337"/>
      <c r="DU3590" s="338"/>
      <c r="DV3590" s="12" t="s">
        <v>4537</v>
      </c>
      <c r="DW3590" s="13" t="s">
        <v>4538</v>
      </c>
      <c r="DX3590" s="13" t="s">
        <v>4539</v>
      </c>
      <c r="DY3590" s="12" t="s">
        <v>4540</v>
      </c>
      <c r="DZ3590" s="336" t="s">
        <v>4608</v>
      </c>
      <c r="EA3590" s="336" t="s">
        <v>4214</v>
      </c>
      <c r="EB3590" s="336" t="s">
        <v>67</v>
      </c>
      <c r="EC3590" s="339">
        <v>1998</v>
      </c>
      <c r="ED3590" s="339">
        <v>1</v>
      </c>
      <c r="EE3590" s="339">
        <v>0</v>
      </c>
      <c r="EF3590" s="339">
        <v>0</v>
      </c>
      <c r="EG3590" s="329" t="s">
        <v>4609</v>
      </c>
      <c r="EH3590" s="329"/>
      <c r="EI3590" s="329" t="s">
        <v>44</v>
      </c>
      <c r="EJ3590" s="17">
        <v>2628</v>
      </c>
      <c r="EK3590" s="17">
        <v>6132</v>
      </c>
      <c r="EL3590" s="17">
        <v>5</v>
      </c>
      <c r="EM3590" s="18" t="s">
        <v>33</v>
      </c>
      <c r="EN3590" s="330">
        <v>60</v>
      </c>
      <c r="EO3590" s="330">
        <v>110</v>
      </c>
      <c r="EP3590" s="330">
        <v>1.1818181818181819</v>
      </c>
      <c r="EQ3590" s="330">
        <v>0</v>
      </c>
      <c r="ER3590" s="331">
        <v>0.13</v>
      </c>
      <c r="ES3590" s="332">
        <v>381.49799999999999</v>
      </c>
      <c r="ET3590" s="333" t="s">
        <v>33</v>
      </c>
      <c r="EU3590" s="334" t="s">
        <v>5838</v>
      </c>
      <c r="EV3590" s="335" t="s">
        <v>67</v>
      </c>
      <c r="EW3590" s="336" t="s">
        <v>67</v>
      </c>
      <c r="EX3590" s="336" t="s">
        <v>67</v>
      </c>
      <c r="EY3590" s="84"/>
      <c r="EZ3590" s="337"/>
      <c r="FA3590" s="338"/>
      <c r="FB3590" s="12" t="s">
        <v>4537</v>
      </c>
      <c r="FC3590" s="13" t="s">
        <v>4538</v>
      </c>
      <c r="FD3590" s="13" t="s">
        <v>4539</v>
      </c>
      <c r="FE3590" s="12" t="s">
        <v>4540</v>
      </c>
      <c r="FF3590" s="336" t="s">
        <v>4608</v>
      </c>
      <c r="FG3590" s="336" t="s">
        <v>4214</v>
      </c>
      <c r="FH3590" s="336" t="s">
        <v>67</v>
      </c>
      <c r="FI3590" s="339">
        <v>1998</v>
      </c>
      <c r="FJ3590" s="339">
        <v>1</v>
      </c>
      <c r="FK3590" s="339">
        <v>0</v>
      </c>
      <c r="FL3590" s="339">
        <v>0</v>
      </c>
      <c r="FM3590" s="329" t="s">
        <v>4609</v>
      </c>
      <c r="FN3590" s="329"/>
      <c r="FO3590" s="329" t="s">
        <v>44</v>
      </c>
      <c r="FP3590" s="17">
        <v>2628</v>
      </c>
      <c r="FQ3590" s="17">
        <v>6132</v>
      </c>
      <c r="FR3590" s="17">
        <v>5</v>
      </c>
      <c r="FS3590" s="18" t="s">
        <v>33</v>
      </c>
      <c r="FT3590" s="330">
        <v>60</v>
      </c>
      <c r="FU3590" s="330">
        <v>110</v>
      </c>
      <c r="FV3590" s="330">
        <v>1.1818181818181819</v>
      </c>
      <c r="FW3590" s="330">
        <v>0</v>
      </c>
      <c r="FX3590" s="331">
        <v>0.13</v>
      </c>
      <c r="FY3590" s="332">
        <v>381.49799999999999</v>
      </c>
      <c r="FZ3590" s="333" t="s">
        <v>33</v>
      </c>
      <c r="GA3590" s="334" t="s">
        <v>5838</v>
      </c>
      <c r="GB3590" s="335" t="s">
        <v>67</v>
      </c>
      <c r="GC3590" s="336" t="s">
        <v>67</v>
      </c>
      <c r="GD3590" s="336" t="s">
        <v>67</v>
      </c>
      <c r="GE3590" s="84"/>
      <c r="GF3590" s="337"/>
      <c r="GG3590" s="338"/>
      <c r="GH3590" s="12" t="s">
        <v>4537</v>
      </c>
      <c r="GI3590" s="13" t="s">
        <v>4538</v>
      </c>
      <c r="GJ3590" s="13" t="s">
        <v>4539</v>
      </c>
      <c r="GK3590" s="12" t="s">
        <v>4540</v>
      </c>
      <c r="GL3590" s="336" t="s">
        <v>4608</v>
      </c>
      <c r="GM3590" s="336" t="s">
        <v>4214</v>
      </c>
      <c r="GN3590" s="336" t="s">
        <v>67</v>
      </c>
      <c r="GO3590" s="339">
        <v>1998</v>
      </c>
      <c r="GP3590" s="339">
        <v>1</v>
      </c>
      <c r="GQ3590" s="339">
        <v>0</v>
      </c>
      <c r="GR3590" s="339">
        <v>0</v>
      </c>
      <c r="GS3590" s="329" t="s">
        <v>4609</v>
      </c>
      <c r="GT3590" s="329"/>
      <c r="GU3590" s="329" t="s">
        <v>44</v>
      </c>
      <c r="GV3590" s="17">
        <v>2628</v>
      </c>
      <c r="GW3590" s="17">
        <v>6132</v>
      </c>
      <c r="GX3590" s="17">
        <v>5</v>
      </c>
      <c r="GY3590" s="18" t="s">
        <v>33</v>
      </c>
      <c r="GZ3590" s="330">
        <v>60</v>
      </c>
      <c r="HA3590" s="330">
        <v>110</v>
      </c>
      <c r="HB3590" s="330">
        <v>1.1818181818181819</v>
      </c>
      <c r="HC3590" s="330">
        <v>0</v>
      </c>
      <c r="HD3590" s="331">
        <v>0.13</v>
      </c>
      <c r="HE3590" s="332">
        <v>381.49799999999999</v>
      </c>
      <c r="HF3590" s="333" t="s">
        <v>33</v>
      </c>
      <c r="HG3590" s="334" t="s">
        <v>5838</v>
      </c>
      <c r="HH3590" s="335" t="s">
        <v>67</v>
      </c>
      <c r="HI3590" s="336" t="s">
        <v>67</v>
      </c>
      <c r="HJ3590" s="336" t="s">
        <v>67</v>
      </c>
      <c r="HK3590" s="84"/>
      <c r="HL3590" s="337"/>
      <c r="HM3590" s="338"/>
      <c r="HN3590" s="12" t="s">
        <v>4537</v>
      </c>
      <c r="HO3590" s="13" t="s">
        <v>4538</v>
      </c>
      <c r="HP3590" s="13" t="s">
        <v>4539</v>
      </c>
      <c r="HQ3590" s="12" t="s">
        <v>4540</v>
      </c>
      <c r="HR3590" s="336" t="s">
        <v>4608</v>
      </c>
      <c r="HS3590" s="336" t="s">
        <v>4214</v>
      </c>
      <c r="HT3590" s="336" t="s">
        <v>67</v>
      </c>
      <c r="HU3590" s="339">
        <v>1998</v>
      </c>
      <c r="HV3590" s="339">
        <v>1</v>
      </c>
      <c r="HW3590" s="339">
        <v>0</v>
      </c>
      <c r="HX3590" s="339">
        <v>0</v>
      </c>
      <c r="HY3590" s="329" t="s">
        <v>4609</v>
      </c>
      <c r="HZ3590" s="329"/>
      <c r="IA3590" s="329" t="s">
        <v>44</v>
      </c>
      <c r="IB3590" s="17">
        <v>2628</v>
      </c>
      <c r="IC3590" s="17">
        <v>6132</v>
      </c>
      <c r="ID3590" s="17">
        <v>5</v>
      </c>
      <c r="IE3590" s="18" t="s">
        <v>33</v>
      </c>
      <c r="IF3590" s="330">
        <v>60</v>
      </c>
      <c r="IG3590" s="330">
        <v>110</v>
      </c>
      <c r="IH3590" s="330">
        <v>1.1818181818181819</v>
      </c>
      <c r="II3590" s="330">
        <v>0</v>
      </c>
      <c r="IJ3590" s="331">
        <v>0.13</v>
      </c>
      <c r="IK3590" s="332">
        <v>381.49799999999999</v>
      </c>
      <c r="IL3590" s="333" t="s">
        <v>33</v>
      </c>
      <c r="IM3590" s="334" t="s">
        <v>5838</v>
      </c>
      <c r="IN3590" s="335" t="s">
        <v>67</v>
      </c>
      <c r="IO3590" s="336" t="s">
        <v>67</v>
      </c>
      <c r="IP3590" s="336" t="s">
        <v>67</v>
      </c>
      <c r="IQ3590" s="84"/>
      <c r="IR3590" s="337"/>
      <c r="IS3590" s="338"/>
    </row>
    <row r="3591" spans="1:253" ht="16.5" customHeight="1">
      <c r="A3591" s="83" t="s">
        <v>3589</v>
      </c>
      <c r="B3591" s="13"/>
      <c r="C3591" s="403"/>
      <c r="D3591" s="83"/>
      <c r="E3591" s="14" t="s">
        <v>3606</v>
      </c>
      <c r="F3591" s="14" t="s">
        <v>3625</v>
      </c>
      <c r="G3591" s="14" t="s">
        <v>3626</v>
      </c>
      <c r="H3591" s="15">
        <v>2007</v>
      </c>
      <c r="I3591" s="15">
        <v>2</v>
      </c>
      <c r="J3591" s="15">
        <v>0</v>
      </c>
      <c r="K3591" s="15">
        <v>0</v>
      </c>
      <c r="L3591" s="16" t="s">
        <v>3580</v>
      </c>
      <c r="M3591" s="134" t="s">
        <v>3591</v>
      </c>
      <c r="N3591" s="16" t="s">
        <v>412</v>
      </c>
      <c r="O3591" s="17">
        <v>2628</v>
      </c>
      <c r="P3591" s="17">
        <f t="shared" si="28"/>
        <v>6132</v>
      </c>
      <c r="Q3591" s="17">
        <v>5</v>
      </c>
      <c r="R3591" s="133" t="s">
        <v>33</v>
      </c>
      <c r="S3591" s="19">
        <v>60</v>
      </c>
      <c r="T3591" s="19">
        <v>110</v>
      </c>
      <c r="U3591" s="19">
        <v>3.1818181818181817</v>
      </c>
      <c r="V3591" s="19">
        <v>0</v>
      </c>
      <c r="W3591" s="20">
        <v>0.35</v>
      </c>
      <c r="X3591" s="21">
        <v>1027.1099999999999</v>
      </c>
      <c r="Y3591" s="22" t="s">
        <v>33</v>
      </c>
      <c r="Z3591" s="86" t="s">
        <v>8007</v>
      </c>
      <c r="AA3591" s="24"/>
      <c r="AB3591" s="14"/>
      <c r="AC3591" s="14"/>
      <c r="AD3591" s="25"/>
      <c r="AE3591" s="26"/>
      <c r="AF3591" s="27"/>
      <c r="AG3591" s="31"/>
      <c r="AH3591" s="32"/>
      <c r="AI3591" s="32"/>
      <c r="AJ3591" s="32"/>
      <c r="AK3591" s="32"/>
      <c r="AL3591" s="32"/>
      <c r="AM3591" s="32"/>
      <c r="AN3591" s="32"/>
      <c r="AO3591" s="32"/>
      <c r="AP3591" s="329"/>
      <c r="AQ3591" s="329" t="s">
        <v>44</v>
      </c>
      <c r="AR3591" s="17">
        <v>1680</v>
      </c>
      <c r="AS3591" s="17">
        <v>0</v>
      </c>
      <c r="AT3591" s="17">
        <v>0</v>
      </c>
      <c r="AU3591" s="18" t="s">
        <v>33</v>
      </c>
      <c r="AV3591" s="330">
        <v>60</v>
      </c>
      <c r="AW3591" s="330">
        <v>110</v>
      </c>
      <c r="AX3591" s="330">
        <v>1.8181818181818181</v>
      </c>
      <c r="AY3591" s="330">
        <v>0</v>
      </c>
      <c r="AZ3591" s="331">
        <v>0.2</v>
      </c>
      <c r="BA3591" s="332">
        <v>336</v>
      </c>
      <c r="BB3591" s="333" t="s">
        <v>33</v>
      </c>
      <c r="BC3591" s="334" t="s">
        <v>5838</v>
      </c>
      <c r="BD3591" s="335" t="s">
        <v>67</v>
      </c>
      <c r="BE3591" s="336" t="s">
        <v>67</v>
      </c>
      <c r="BF3591" s="336" t="s">
        <v>67</v>
      </c>
      <c r="BG3591" s="84"/>
      <c r="BH3591" s="337"/>
      <c r="BI3591" s="338"/>
      <c r="BJ3591" s="12" t="s">
        <v>4537</v>
      </c>
      <c r="BK3591" s="13" t="s">
        <v>4538</v>
      </c>
      <c r="BL3591" s="13" t="s">
        <v>4539</v>
      </c>
      <c r="BM3591" s="12" t="s">
        <v>4540</v>
      </c>
      <c r="BN3591" s="336" t="s">
        <v>4610</v>
      </c>
      <c r="BO3591" s="336" t="s">
        <v>67</v>
      </c>
      <c r="BP3591" s="336" t="s">
        <v>4611</v>
      </c>
      <c r="BQ3591" s="339" t="s">
        <v>4567</v>
      </c>
      <c r="BR3591" s="339">
        <v>1</v>
      </c>
      <c r="BS3591" s="339">
        <v>0</v>
      </c>
      <c r="BT3591" s="339">
        <v>0</v>
      </c>
      <c r="BU3591" s="329" t="s">
        <v>4544</v>
      </c>
      <c r="BV3591" s="329"/>
      <c r="BW3591" s="329" t="s">
        <v>44</v>
      </c>
      <c r="BX3591" s="17">
        <v>1680</v>
      </c>
      <c r="BY3591" s="17">
        <v>0</v>
      </c>
      <c r="BZ3591" s="17">
        <v>0</v>
      </c>
      <c r="CA3591" s="18" t="s">
        <v>33</v>
      </c>
      <c r="CB3591" s="330">
        <v>60</v>
      </c>
      <c r="CC3591" s="330">
        <v>110</v>
      </c>
      <c r="CD3591" s="330">
        <v>1.8181818181818181</v>
      </c>
      <c r="CE3591" s="330">
        <v>0</v>
      </c>
      <c r="CF3591" s="331">
        <v>0.2</v>
      </c>
      <c r="CG3591" s="332">
        <v>336</v>
      </c>
      <c r="CH3591" s="333" t="s">
        <v>33</v>
      </c>
      <c r="CI3591" s="334" t="s">
        <v>5838</v>
      </c>
      <c r="CJ3591" s="335" t="s">
        <v>67</v>
      </c>
      <c r="CK3591" s="336" t="s">
        <v>67</v>
      </c>
      <c r="CL3591" s="336" t="s">
        <v>67</v>
      </c>
      <c r="CM3591" s="84"/>
      <c r="CN3591" s="337"/>
      <c r="CO3591" s="338"/>
      <c r="CP3591" s="12" t="s">
        <v>4537</v>
      </c>
      <c r="CQ3591" s="13" t="s">
        <v>4538</v>
      </c>
      <c r="CR3591" s="13" t="s">
        <v>4539</v>
      </c>
      <c r="CS3591" s="12" t="s">
        <v>4540</v>
      </c>
      <c r="CT3591" s="336" t="s">
        <v>4610</v>
      </c>
      <c r="CU3591" s="336" t="s">
        <v>67</v>
      </c>
      <c r="CV3591" s="336" t="s">
        <v>4611</v>
      </c>
      <c r="CW3591" s="339" t="s">
        <v>4567</v>
      </c>
      <c r="CX3591" s="339">
        <v>1</v>
      </c>
      <c r="CY3591" s="339">
        <v>0</v>
      </c>
      <c r="CZ3591" s="339">
        <v>0</v>
      </c>
      <c r="DA3591" s="329" t="s">
        <v>4544</v>
      </c>
      <c r="DB3591" s="329"/>
      <c r="DC3591" s="329" t="s">
        <v>44</v>
      </c>
      <c r="DD3591" s="17">
        <v>1680</v>
      </c>
      <c r="DE3591" s="17">
        <v>0</v>
      </c>
      <c r="DF3591" s="17">
        <v>0</v>
      </c>
      <c r="DG3591" s="18" t="s">
        <v>33</v>
      </c>
      <c r="DH3591" s="330">
        <v>60</v>
      </c>
      <c r="DI3591" s="330">
        <v>110</v>
      </c>
      <c r="DJ3591" s="330">
        <v>1.8181818181818181</v>
      </c>
      <c r="DK3591" s="330">
        <v>0</v>
      </c>
      <c r="DL3591" s="331">
        <v>0.2</v>
      </c>
      <c r="DM3591" s="332">
        <v>336</v>
      </c>
      <c r="DN3591" s="333" t="s">
        <v>33</v>
      </c>
      <c r="DO3591" s="334" t="s">
        <v>5838</v>
      </c>
      <c r="DP3591" s="335" t="s">
        <v>67</v>
      </c>
      <c r="DQ3591" s="336" t="s">
        <v>67</v>
      </c>
      <c r="DR3591" s="336" t="s">
        <v>67</v>
      </c>
      <c r="DS3591" s="84"/>
      <c r="DT3591" s="337"/>
      <c r="DU3591" s="338"/>
      <c r="DV3591" s="12" t="s">
        <v>4537</v>
      </c>
      <c r="DW3591" s="13" t="s">
        <v>4538</v>
      </c>
      <c r="DX3591" s="13" t="s">
        <v>4539</v>
      </c>
      <c r="DY3591" s="12" t="s">
        <v>4540</v>
      </c>
      <c r="DZ3591" s="336" t="s">
        <v>4610</v>
      </c>
      <c r="EA3591" s="336" t="s">
        <v>67</v>
      </c>
      <c r="EB3591" s="336" t="s">
        <v>4611</v>
      </c>
      <c r="EC3591" s="339" t="s">
        <v>4567</v>
      </c>
      <c r="ED3591" s="339">
        <v>1</v>
      </c>
      <c r="EE3591" s="339">
        <v>0</v>
      </c>
      <c r="EF3591" s="339">
        <v>0</v>
      </c>
      <c r="EG3591" s="329" t="s">
        <v>4544</v>
      </c>
      <c r="EH3591" s="329"/>
      <c r="EI3591" s="329" t="s">
        <v>44</v>
      </c>
      <c r="EJ3591" s="17">
        <v>1680</v>
      </c>
      <c r="EK3591" s="17">
        <v>0</v>
      </c>
      <c r="EL3591" s="17">
        <v>0</v>
      </c>
      <c r="EM3591" s="18" t="s">
        <v>33</v>
      </c>
      <c r="EN3591" s="330">
        <v>60</v>
      </c>
      <c r="EO3591" s="330">
        <v>110</v>
      </c>
      <c r="EP3591" s="330">
        <v>1.8181818181818181</v>
      </c>
      <c r="EQ3591" s="330">
        <v>0</v>
      </c>
      <c r="ER3591" s="331">
        <v>0.2</v>
      </c>
      <c r="ES3591" s="332">
        <v>336</v>
      </c>
      <c r="ET3591" s="333" t="s">
        <v>33</v>
      </c>
      <c r="EU3591" s="334" t="s">
        <v>5838</v>
      </c>
      <c r="EV3591" s="335" t="s">
        <v>67</v>
      </c>
      <c r="EW3591" s="336" t="s">
        <v>67</v>
      </c>
      <c r="EX3591" s="336" t="s">
        <v>67</v>
      </c>
      <c r="EY3591" s="84"/>
      <c r="EZ3591" s="337"/>
      <c r="FA3591" s="338"/>
      <c r="FB3591" s="12" t="s">
        <v>4537</v>
      </c>
      <c r="FC3591" s="13" t="s">
        <v>4538</v>
      </c>
      <c r="FD3591" s="13" t="s">
        <v>4539</v>
      </c>
      <c r="FE3591" s="12" t="s">
        <v>4540</v>
      </c>
      <c r="FF3591" s="336" t="s">
        <v>4610</v>
      </c>
      <c r="FG3591" s="336" t="s">
        <v>67</v>
      </c>
      <c r="FH3591" s="336" t="s">
        <v>4611</v>
      </c>
      <c r="FI3591" s="339" t="s">
        <v>4567</v>
      </c>
      <c r="FJ3591" s="339">
        <v>1</v>
      </c>
      <c r="FK3591" s="339">
        <v>0</v>
      </c>
      <c r="FL3591" s="339">
        <v>0</v>
      </c>
      <c r="FM3591" s="329" t="s">
        <v>4544</v>
      </c>
      <c r="FN3591" s="329"/>
      <c r="FO3591" s="329" t="s">
        <v>44</v>
      </c>
      <c r="FP3591" s="17">
        <v>1680</v>
      </c>
      <c r="FQ3591" s="17">
        <v>0</v>
      </c>
      <c r="FR3591" s="17">
        <v>0</v>
      </c>
      <c r="FS3591" s="18" t="s">
        <v>33</v>
      </c>
      <c r="FT3591" s="330">
        <v>60</v>
      </c>
      <c r="FU3591" s="330">
        <v>110</v>
      </c>
      <c r="FV3591" s="330">
        <v>1.8181818181818181</v>
      </c>
      <c r="FW3591" s="330">
        <v>0</v>
      </c>
      <c r="FX3591" s="331">
        <v>0.2</v>
      </c>
      <c r="FY3591" s="332">
        <v>336</v>
      </c>
      <c r="FZ3591" s="333" t="s">
        <v>33</v>
      </c>
      <c r="GA3591" s="334" t="s">
        <v>5838</v>
      </c>
      <c r="GB3591" s="335" t="s">
        <v>67</v>
      </c>
      <c r="GC3591" s="336" t="s">
        <v>67</v>
      </c>
      <c r="GD3591" s="336" t="s">
        <v>67</v>
      </c>
      <c r="GE3591" s="84"/>
      <c r="GF3591" s="337"/>
      <c r="GG3591" s="338"/>
      <c r="GH3591" s="12" t="s">
        <v>4537</v>
      </c>
      <c r="GI3591" s="13" t="s">
        <v>4538</v>
      </c>
      <c r="GJ3591" s="13" t="s">
        <v>4539</v>
      </c>
      <c r="GK3591" s="12" t="s">
        <v>4540</v>
      </c>
      <c r="GL3591" s="336" t="s">
        <v>4610</v>
      </c>
      <c r="GM3591" s="336" t="s">
        <v>67</v>
      </c>
      <c r="GN3591" s="336" t="s">
        <v>4611</v>
      </c>
      <c r="GO3591" s="339" t="s">
        <v>4567</v>
      </c>
      <c r="GP3591" s="339">
        <v>1</v>
      </c>
      <c r="GQ3591" s="339">
        <v>0</v>
      </c>
      <c r="GR3591" s="339">
        <v>0</v>
      </c>
      <c r="GS3591" s="329" t="s">
        <v>4544</v>
      </c>
      <c r="GT3591" s="329"/>
      <c r="GU3591" s="329" t="s">
        <v>44</v>
      </c>
      <c r="GV3591" s="17">
        <v>1680</v>
      </c>
      <c r="GW3591" s="17">
        <v>0</v>
      </c>
      <c r="GX3591" s="17">
        <v>0</v>
      </c>
      <c r="GY3591" s="18" t="s">
        <v>33</v>
      </c>
      <c r="GZ3591" s="330">
        <v>60</v>
      </c>
      <c r="HA3591" s="330">
        <v>110</v>
      </c>
      <c r="HB3591" s="330">
        <v>1.8181818181818181</v>
      </c>
      <c r="HC3591" s="330">
        <v>0</v>
      </c>
      <c r="HD3591" s="331">
        <v>0.2</v>
      </c>
      <c r="HE3591" s="332">
        <v>336</v>
      </c>
      <c r="HF3591" s="333" t="s">
        <v>33</v>
      </c>
      <c r="HG3591" s="334" t="s">
        <v>5838</v>
      </c>
      <c r="HH3591" s="335" t="s">
        <v>67</v>
      </c>
      <c r="HI3591" s="336" t="s">
        <v>67</v>
      </c>
      <c r="HJ3591" s="336" t="s">
        <v>67</v>
      </c>
      <c r="HK3591" s="84"/>
      <c r="HL3591" s="337"/>
      <c r="HM3591" s="338"/>
      <c r="HN3591" s="12" t="s">
        <v>4537</v>
      </c>
      <c r="HO3591" s="13" t="s">
        <v>4538</v>
      </c>
      <c r="HP3591" s="13" t="s">
        <v>4539</v>
      </c>
      <c r="HQ3591" s="12" t="s">
        <v>4540</v>
      </c>
      <c r="HR3591" s="336" t="s">
        <v>4610</v>
      </c>
      <c r="HS3591" s="336" t="s">
        <v>67</v>
      </c>
      <c r="HT3591" s="336" t="s">
        <v>4611</v>
      </c>
      <c r="HU3591" s="339" t="s">
        <v>4567</v>
      </c>
      <c r="HV3591" s="339">
        <v>1</v>
      </c>
      <c r="HW3591" s="339">
        <v>0</v>
      </c>
      <c r="HX3591" s="339">
        <v>0</v>
      </c>
      <c r="HY3591" s="329" t="s">
        <v>4544</v>
      </c>
      <c r="HZ3591" s="329"/>
      <c r="IA3591" s="329" t="s">
        <v>44</v>
      </c>
      <c r="IB3591" s="17">
        <v>1680</v>
      </c>
      <c r="IC3591" s="17">
        <v>0</v>
      </c>
      <c r="ID3591" s="17">
        <v>0</v>
      </c>
      <c r="IE3591" s="18" t="s">
        <v>33</v>
      </c>
      <c r="IF3591" s="330">
        <v>60</v>
      </c>
      <c r="IG3591" s="330">
        <v>110</v>
      </c>
      <c r="IH3591" s="330">
        <v>1.8181818181818181</v>
      </c>
      <c r="II3591" s="330">
        <v>0</v>
      </c>
      <c r="IJ3591" s="331">
        <v>0.2</v>
      </c>
      <c r="IK3591" s="332">
        <v>336</v>
      </c>
      <c r="IL3591" s="333" t="s">
        <v>33</v>
      </c>
      <c r="IM3591" s="334" t="s">
        <v>5838</v>
      </c>
      <c r="IN3591" s="335" t="s">
        <v>67</v>
      </c>
      <c r="IO3591" s="336" t="s">
        <v>67</v>
      </c>
      <c r="IP3591" s="336" t="s">
        <v>67</v>
      </c>
      <c r="IQ3591" s="84"/>
      <c r="IR3591" s="337"/>
      <c r="IS3591" s="338"/>
    </row>
    <row r="3592" spans="1:253" ht="16.5" customHeight="1">
      <c r="A3592" s="83" t="s">
        <v>3589</v>
      </c>
      <c r="B3592" s="13"/>
      <c r="C3592" s="403"/>
      <c r="D3592" s="83"/>
      <c r="E3592" s="14" t="s">
        <v>3606</v>
      </c>
      <c r="F3592" s="14" t="s">
        <v>340</v>
      </c>
      <c r="G3592" s="14" t="s">
        <v>3633</v>
      </c>
      <c r="H3592" s="15">
        <v>2010</v>
      </c>
      <c r="I3592" s="15">
        <v>1</v>
      </c>
      <c r="J3592" s="15">
        <v>0</v>
      </c>
      <c r="K3592" s="15">
        <v>0</v>
      </c>
      <c r="L3592" s="16" t="s">
        <v>3580</v>
      </c>
      <c r="M3592" s="134" t="s">
        <v>3591</v>
      </c>
      <c r="N3592" s="16" t="s">
        <v>412</v>
      </c>
      <c r="O3592" s="17">
        <v>8760</v>
      </c>
      <c r="P3592" s="17">
        <f t="shared" si="28"/>
        <v>0</v>
      </c>
      <c r="Q3592" s="17">
        <v>5</v>
      </c>
      <c r="R3592" s="133" t="s">
        <v>33</v>
      </c>
      <c r="S3592" s="19">
        <v>60</v>
      </c>
      <c r="T3592" s="19">
        <v>110</v>
      </c>
      <c r="U3592" s="19">
        <v>0.54545454545454541</v>
      </c>
      <c r="V3592" s="19">
        <v>0</v>
      </c>
      <c r="W3592" s="20">
        <v>0.06</v>
      </c>
      <c r="X3592" s="21">
        <v>525.6</v>
      </c>
      <c r="Y3592" s="22" t="s">
        <v>33</v>
      </c>
      <c r="Z3592" s="86" t="s">
        <v>8007</v>
      </c>
      <c r="AA3592" s="24"/>
      <c r="AB3592" s="14"/>
      <c r="AC3592" s="14"/>
      <c r="AD3592" s="25"/>
      <c r="AE3592" s="26"/>
      <c r="AF3592" s="27"/>
      <c r="AG3592" s="31"/>
      <c r="AH3592" s="32"/>
      <c r="AI3592" s="32"/>
      <c r="AJ3592" s="32"/>
      <c r="AK3592" s="32"/>
      <c r="AL3592" s="32"/>
      <c r="AM3592" s="32"/>
      <c r="AN3592" s="32"/>
      <c r="AO3592" s="32"/>
      <c r="AP3592" s="329"/>
      <c r="AQ3592" s="329" t="s">
        <v>44</v>
      </c>
      <c r="AR3592" s="17">
        <v>1680</v>
      </c>
      <c r="AS3592" s="17">
        <v>0</v>
      </c>
      <c r="AT3592" s="17">
        <v>0</v>
      </c>
      <c r="AU3592" s="18" t="s">
        <v>33</v>
      </c>
      <c r="AV3592" s="330">
        <v>60</v>
      </c>
      <c r="AW3592" s="330">
        <v>110</v>
      </c>
      <c r="AX3592" s="330">
        <v>1.8181818181818181</v>
      </c>
      <c r="AY3592" s="330">
        <v>0</v>
      </c>
      <c r="AZ3592" s="331">
        <v>0.2</v>
      </c>
      <c r="BA3592" s="332">
        <v>336</v>
      </c>
      <c r="BB3592" s="333" t="s">
        <v>33</v>
      </c>
      <c r="BC3592" s="334" t="s">
        <v>5838</v>
      </c>
      <c r="BD3592" s="335" t="s">
        <v>67</v>
      </c>
      <c r="BE3592" s="336" t="s">
        <v>67</v>
      </c>
      <c r="BF3592" s="336" t="s">
        <v>67</v>
      </c>
      <c r="BG3592" s="84"/>
      <c r="BH3592" s="337"/>
      <c r="BI3592" s="338"/>
      <c r="BJ3592" s="12" t="s">
        <v>4537</v>
      </c>
      <c r="BK3592" s="13" t="s">
        <v>4538</v>
      </c>
      <c r="BL3592" s="13" t="s">
        <v>4539</v>
      </c>
      <c r="BM3592" s="12" t="s">
        <v>4540</v>
      </c>
      <c r="BN3592" s="336" t="s">
        <v>4610</v>
      </c>
      <c r="BO3592" s="336" t="s">
        <v>67</v>
      </c>
      <c r="BP3592" s="336" t="s">
        <v>4611</v>
      </c>
      <c r="BQ3592" s="339" t="s">
        <v>4567</v>
      </c>
      <c r="BR3592" s="339">
        <v>1</v>
      </c>
      <c r="BS3592" s="339">
        <v>0</v>
      </c>
      <c r="BT3592" s="339">
        <v>0</v>
      </c>
      <c r="BU3592" s="329" t="s">
        <v>4544</v>
      </c>
      <c r="BV3592" s="329"/>
      <c r="BW3592" s="329" t="s">
        <v>44</v>
      </c>
      <c r="BX3592" s="17">
        <v>1680</v>
      </c>
      <c r="BY3592" s="17">
        <v>0</v>
      </c>
      <c r="BZ3592" s="17">
        <v>0</v>
      </c>
      <c r="CA3592" s="18" t="s">
        <v>33</v>
      </c>
      <c r="CB3592" s="330">
        <v>60</v>
      </c>
      <c r="CC3592" s="330">
        <v>110</v>
      </c>
      <c r="CD3592" s="330">
        <v>1.8181818181818181</v>
      </c>
      <c r="CE3592" s="330">
        <v>0</v>
      </c>
      <c r="CF3592" s="331">
        <v>0.2</v>
      </c>
      <c r="CG3592" s="332">
        <v>336</v>
      </c>
      <c r="CH3592" s="333" t="s">
        <v>33</v>
      </c>
      <c r="CI3592" s="334" t="s">
        <v>5838</v>
      </c>
      <c r="CJ3592" s="335" t="s">
        <v>67</v>
      </c>
      <c r="CK3592" s="336" t="s">
        <v>67</v>
      </c>
      <c r="CL3592" s="336" t="s">
        <v>67</v>
      </c>
      <c r="CM3592" s="84"/>
      <c r="CN3592" s="337"/>
      <c r="CO3592" s="338"/>
      <c r="CP3592" s="12" t="s">
        <v>4537</v>
      </c>
      <c r="CQ3592" s="13" t="s">
        <v>4538</v>
      </c>
      <c r="CR3592" s="13" t="s">
        <v>4539</v>
      </c>
      <c r="CS3592" s="12" t="s">
        <v>4540</v>
      </c>
      <c r="CT3592" s="336" t="s">
        <v>4610</v>
      </c>
      <c r="CU3592" s="336" t="s">
        <v>67</v>
      </c>
      <c r="CV3592" s="336" t="s">
        <v>4611</v>
      </c>
      <c r="CW3592" s="339" t="s">
        <v>4567</v>
      </c>
      <c r="CX3592" s="339">
        <v>1</v>
      </c>
      <c r="CY3592" s="339">
        <v>0</v>
      </c>
      <c r="CZ3592" s="339">
        <v>0</v>
      </c>
      <c r="DA3592" s="329" t="s">
        <v>4544</v>
      </c>
      <c r="DB3592" s="329"/>
      <c r="DC3592" s="329" t="s">
        <v>44</v>
      </c>
      <c r="DD3592" s="17">
        <v>1680</v>
      </c>
      <c r="DE3592" s="17">
        <v>0</v>
      </c>
      <c r="DF3592" s="17">
        <v>0</v>
      </c>
      <c r="DG3592" s="18" t="s">
        <v>33</v>
      </c>
      <c r="DH3592" s="330">
        <v>60</v>
      </c>
      <c r="DI3592" s="330">
        <v>110</v>
      </c>
      <c r="DJ3592" s="330">
        <v>1.8181818181818181</v>
      </c>
      <c r="DK3592" s="330">
        <v>0</v>
      </c>
      <c r="DL3592" s="331">
        <v>0.2</v>
      </c>
      <c r="DM3592" s="332">
        <v>336</v>
      </c>
      <c r="DN3592" s="333" t="s">
        <v>33</v>
      </c>
      <c r="DO3592" s="334" t="s">
        <v>5838</v>
      </c>
      <c r="DP3592" s="335" t="s">
        <v>67</v>
      </c>
      <c r="DQ3592" s="336" t="s">
        <v>67</v>
      </c>
      <c r="DR3592" s="336" t="s">
        <v>67</v>
      </c>
      <c r="DS3592" s="84"/>
      <c r="DT3592" s="337"/>
      <c r="DU3592" s="338"/>
      <c r="DV3592" s="12" t="s">
        <v>4537</v>
      </c>
      <c r="DW3592" s="13" t="s">
        <v>4538</v>
      </c>
      <c r="DX3592" s="13" t="s">
        <v>4539</v>
      </c>
      <c r="DY3592" s="12" t="s">
        <v>4540</v>
      </c>
      <c r="DZ3592" s="336" t="s">
        <v>4610</v>
      </c>
      <c r="EA3592" s="336" t="s">
        <v>67</v>
      </c>
      <c r="EB3592" s="336" t="s">
        <v>4611</v>
      </c>
      <c r="EC3592" s="339" t="s">
        <v>4567</v>
      </c>
      <c r="ED3592" s="339">
        <v>1</v>
      </c>
      <c r="EE3592" s="339">
        <v>0</v>
      </c>
      <c r="EF3592" s="339">
        <v>0</v>
      </c>
      <c r="EG3592" s="329" t="s">
        <v>4544</v>
      </c>
      <c r="EH3592" s="329"/>
      <c r="EI3592" s="329" t="s">
        <v>44</v>
      </c>
      <c r="EJ3592" s="17">
        <v>1680</v>
      </c>
      <c r="EK3592" s="17">
        <v>0</v>
      </c>
      <c r="EL3592" s="17">
        <v>0</v>
      </c>
      <c r="EM3592" s="18" t="s">
        <v>33</v>
      </c>
      <c r="EN3592" s="330">
        <v>60</v>
      </c>
      <c r="EO3592" s="330">
        <v>110</v>
      </c>
      <c r="EP3592" s="330">
        <v>1.8181818181818181</v>
      </c>
      <c r="EQ3592" s="330">
        <v>0</v>
      </c>
      <c r="ER3592" s="331">
        <v>0.2</v>
      </c>
      <c r="ES3592" s="332">
        <v>336</v>
      </c>
      <c r="ET3592" s="333" t="s">
        <v>33</v>
      </c>
      <c r="EU3592" s="334" t="s">
        <v>5838</v>
      </c>
      <c r="EV3592" s="335" t="s">
        <v>67</v>
      </c>
      <c r="EW3592" s="336" t="s">
        <v>67</v>
      </c>
      <c r="EX3592" s="336" t="s">
        <v>67</v>
      </c>
      <c r="EY3592" s="84"/>
      <c r="EZ3592" s="337"/>
      <c r="FA3592" s="338"/>
      <c r="FB3592" s="12" t="s">
        <v>4537</v>
      </c>
      <c r="FC3592" s="13" t="s">
        <v>4538</v>
      </c>
      <c r="FD3592" s="13" t="s">
        <v>4539</v>
      </c>
      <c r="FE3592" s="12" t="s">
        <v>4540</v>
      </c>
      <c r="FF3592" s="336" t="s">
        <v>4610</v>
      </c>
      <c r="FG3592" s="336" t="s">
        <v>67</v>
      </c>
      <c r="FH3592" s="336" t="s">
        <v>4611</v>
      </c>
      <c r="FI3592" s="339" t="s">
        <v>4567</v>
      </c>
      <c r="FJ3592" s="339">
        <v>1</v>
      </c>
      <c r="FK3592" s="339">
        <v>0</v>
      </c>
      <c r="FL3592" s="339">
        <v>0</v>
      </c>
      <c r="FM3592" s="329" t="s">
        <v>4544</v>
      </c>
      <c r="FN3592" s="329"/>
      <c r="FO3592" s="329" t="s">
        <v>44</v>
      </c>
      <c r="FP3592" s="17">
        <v>1680</v>
      </c>
      <c r="FQ3592" s="17">
        <v>0</v>
      </c>
      <c r="FR3592" s="17">
        <v>0</v>
      </c>
      <c r="FS3592" s="18" t="s">
        <v>33</v>
      </c>
      <c r="FT3592" s="330">
        <v>60</v>
      </c>
      <c r="FU3592" s="330">
        <v>110</v>
      </c>
      <c r="FV3592" s="330">
        <v>1.8181818181818181</v>
      </c>
      <c r="FW3592" s="330">
        <v>0</v>
      </c>
      <c r="FX3592" s="331">
        <v>0.2</v>
      </c>
      <c r="FY3592" s="332">
        <v>336</v>
      </c>
      <c r="FZ3592" s="333" t="s">
        <v>33</v>
      </c>
      <c r="GA3592" s="334" t="s">
        <v>5838</v>
      </c>
      <c r="GB3592" s="335" t="s">
        <v>67</v>
      </c>
      <c r="GC3592" s="336" t="s">
        <v>67</v>
      </c>
      <c r="GD3592" s="336" t="s">
        <v>67</v>
      </c>
      <c r="GE3592" s="84"/>
      <c r="GF3592" s="337"/>
      <c r="GG3592" s="338"/>
      <c r="GH3592" s="12" t="s">
        <v>4537</v>
      </c>
      <c r="GI3592" s="13" t="s">
        <v>4538</v>
      </c>
      <c r="GJ3592" s="13" t="s">
        <v>4539</v>
      </c>
      <c r="GK3592" s="12" t="s">
        <v>4540</v>
      </c>
      <c r="GL3592" s="336" t="s">
        <v>4610</v>
      </c>
      <c r="GM3592" s="336" t="s">
        <v>67</v>
      </c>
      <c r="GN3592" s="336" t="s">
        <v>4611</v>
      </c>
      <c r="GO3592" s="339" t="s">
        <v>4567</v>
      </c>
      <c r="GP3592" s="339">
        <v>1</v>
      </c>
      <c r="GQ3592" s="339">
        <v>0</v>
      </c>
      <c r="GR3592" s="339">
        <v>0</v>
      </c>
      <c r="GS3592" s="329" t="s">
        <v>4544</v>
      </c>
      <c r="GT3592" s="329"/>
      <c r="GU3592" s="329" t="s">
        <v>44</v>
      </c>
      <c r="GV3592" s="17">
        <v>1680</v>
      </c>
      <c r="GW3592" s="17">
        <v>0</v>
      </c>
      <c r="GX3592" s="17">
        <v>0</v>
      </c>
      <c r="GY3592" s="18" t="s">
        <v>33</v>
      </c>
      <c r="GZ3592" s="330">
        <v>60</v>
      </c>
      <c r="HA3592" s="330">
        <v>110</v>
      </c>
      <c r="HB3592" s="330">
        <v>1.8181818181818181</v>
      </c>
      <c r="HC3592" s="330">
        <v>0</v>
      </c>
      <c r="HD3592" s="331">
        <v>0.2</v>
      </c>
      <c r="HE3592" s="332">
        <v>336</v>
      </c>
      <c r="HF3592" s="333" t="s">
        <v>33</v>
      </c>
      <c r="HG3592" s="334" t="s">
        <v>5838</v>
      </c>
      <c r="HH3592" s="335" t="s">
        <v>67</v>
      </c>
      <c r="HI3592" s="336" t="s">
        <v>67</v>
      </c>
      <c r="HJ3592" s="336" t="s">
        <v>67</v>
      </c>
      <c r="HK3592" s="84"/>
      <c r="HL3592" s="337"/>
      <c r="HM3592" s="338"/>
      <c r="HN3592" s="12" t="s">
        <v>4537</v>
      </c>
      <c r="HO3592" s="13" t="s">
        <v>4538</v>
      </c>
      <c r="HP3592" s="13" t="s">
        <v>4539</v>
      </c>
      <c r="HQ3592" s="12" t="s">
        <v>4540</v>
      </c>
      <c r="HR3592" s="336" t="s">
        <v>4610</v>
      </c>
      <c r="HS3592" s="336" t="s">
        <v>67</v>
      </c>
      <c r="HT3592" s="336" t="s">
        <v>4611</v>
      </c>
      <c r="HU3592" s="339" t="s">
        <v>4567</v>
      </c>
      <c r="HV3592" s="339">
        <v>1</v>
      </c>
      <c r="HW3592" s="339">
        <v>0</v>
      </c>
      <c r="HX3592" s="339">
        <v>0</v>
      </c>
      <c r="HY3592" s="329" t="s">
        <v>4544</v>
      </c>
      <c r="HZ3592" s="329"/>
      <c r="IA3592" s="329" t="s">
        <v>44</v>
      </c>
      <c r="IB3592" s="17">
        <v>1680</v>
      </c>
      <c r="IC3592" s="17">
        <v>0</v>
      </c>
      <c r="ID3592" s="17">
        <v>0</v>
      </c>
      <c r="IE3592" s="18" t="s">
        <v>33</v>
      </c>
      <c r="IF3592" s="330">
        <v>60</v>
      </c>
      <c r="IG3592" s="330">
        <v>110</v>
      </c>
      <c r="IH3592" s="330">
        <v>1.8181818181818181</v>
      </c>
      <c r="II3592" s="330">
        <v>0</v>
      </c>
      <c r="IJ3592" s="331">
        <v>0.2</v>
      </c>
      <c r="IK3592" s="332">
        <v>336</v>
      </c>
      <c r="IL3592" s="333" t="s">
        <v>33</v>
      </c>
      <c r="IM3592" s="334" t="s">
        <v>5838</v>
      </c>
      <c r="IN3592" s="335" t="s">
        <v>67</v>
      </c>
      <c r="IO3592" s="336" t="s">
        <v>67</v>
      </c>
      <c r="IP3592" s="336" t="s">
        <v>67</v>
      </c>
      <c r="IQ3592" s="84"/>
      <c r="IR3592" s="337"/>
      <c r="IS3592" s="338"/>
    </row>
    <row r="3593" spans="1:253" ht="16.5" customHeight="1">
      <c r="A3593" s="83" t="s">
        <v>3589</v>
      </c>
      <c r="B3593" s="13"/>
      <c r="C3593" s="403"/>
      <c r="D3593" s="83"/>
      <c r="E3593" s="14" t="s">
        <v>2728</v>
      </c>
      <c r="F3593" s="14" t="s">
        <v>340</v>
      </c>
      <c r="G3593" s="14" t="s">
        <v>3597</v>
      </c>
      <c r="H3593" s="15">
        <v>2010</v>
      </c>
      <c r="I3593" s="15">
        <v>4</v>
      </c>
      <c r="J3593" s="15">
        <v>0</v>
      </c>
      <c r="K3593" s="15">
        <v>0</v>
      </c>
      <c r="L3593" s="16" t="s">
        <v>3580</v>
      </c>
      <c r="M3593" s="134" t="s">
        <v>3591</v>
      </c>
      <c r="N3593" s="16" t="s">
        <v>412</v>
      </c>
      <c r="O3593" s="17">
        <v>2628</v>
      </c>
      <c r="P3593" s="17">
        <f t="shared" si="28"/>
        <v>6132</v>
      </c>
      <c r="Q3593" s="17">
        <v>5</v>
      </c>
      <c r="R3593" s="133" t="s">
        <v>33</v>
      </c>
      <c r="S3593" s="19">
        <v>60</v>
      </c>
      <c r="T3593" s="19">
        <v>110</v>
      </c>
      <c r="U3593" s="19">
        <v>6.8181818181818183</v>
      </c>
      <c r="V3593" s="19">
        <v>0</v>
      </c>
      <c r="W3593" s="20">
        <v>0.75</v>
      </c>
      <c r="X3593" s="21">
        <v>2200.9499999999998</v>
      </c>
      <c r="Y3593" s="22" t="s">
        <v>33</v>
      </c>
      <c r="Z3593" s="86" t="s">
        <v>7991</v>
      </c>
      <c r="AA3593" s="24"/>
      <c r="AB3593" s="14"/>
      <c r="AC3593" s="14"/>
      <c r="AD3593" s="25"/>
      <c r="AE3593" s="26"/>
      <c r="AF3593" s="27"/>
      <c r="AG3593" s="31"/>
      <c r="AH3593" s="32"/>
      <c r="AI3593" s="32"/>
      <c r="AJ3593" s="32"/>
      <c r="AK3593" s="32"/>
      <c r="AL3593" s="32"/>
      <c r="AM3593" s="32"/>
      <c r="AN3593" s="32"/>
      <c r="AO3593" s="32"/>
      <c r="AP3593" s="329"/>
      <c r="AQ3593" s="329" t="s">
        <v>44</v>
      </c>
      <c r="AR3593" s="17">
        <v>3360</v>
      </c>
      <c r="AS3593" s="17">
        <v>0</v>
      </c>
      <c r="AT3593" s="17">
        <v>0</v>
      </c>
      <c r="AU3593" s="18" t="s">
        <v>33</v>
      </c>
      <c r="AV3593" s="330">
        <v>60</v>
      </c>
      <c r="AW3593" s="330">
        <v>110</v>
      </c>
      <c r="AX3593" s="330">
        <v>0.43636363636363634</v>
      </c>
      <c r="AY3593" s="330">
        <v>0</v>
      </c>
      <c r="AZ3593" s="331">
        <v>4.8000000000000001E-2</v>
      </c>
      <c r="BA3593" s="332">
        <v>322.56</v>
      </c>
      <c r="BB3593" s="333" t="s">
        <v>33</v>
      </c>
      <c r="BC3593" s="334" t="s">
        <v>5838</v>
      </c>
      <c r="BD3593" s="335" t="s">
        <v>67</v>
      </c>
      <c r="BE3593" s="336" t="s">
        <v>67</v>
      </c>
      <c r="BF3593" s="336" t="s">
        <v>67</v>
      </c>
      <c r="BG3593" s="84"/>
      <c r="BH3593" s="337"/>
      <c r="BI3593" s="338"/>
      <c r="BJ3593" s="12" t="s">
        <v>4537</v>
      </c>
      <c r="BK3593" s="13" t="s">
        <v>4538</v>
      </c>
      <c r="BL3593" s="13" t="s">
        <v>4539</v>
      </c>
      <c r="BM3593" s="12" t="s">
        <v>4540</v>
      </c>
      <c r="BN3593" s="336" t="s">
        <v>4612</v>
      </c>
      <c r="BO3593" s="336" t="s">
        <v>814</v>
      </c>
      <c r="BP3593" s="336" t="s">
        <v>4613</v>
      </c>
      <c r="BQ3593" s="339">
        <v>2007</v>
      </c>
      <c r="BR3593" s="339">
        <v>2</v>
      </c>
      <c r="BS3593" s="339">
        <v>0</v>
      </c>
      <c r="BT3593" s="339">
        <v>0</v>
      </c>
      <c r="BU3593" s="329" t="s">
        <v>4595</v>
      </c>
      <c r="BV3593" s="329"/>
      <c r="BW3593" s="329" t="s">
        <v>44</v>
      </c>
      <c r="BX3593" s="17">
        <v>3360</v>
      </c>
      <c r="BY3593" s="17">
        <v>0</v>
      </c>
      <c r="BZ3593" s="17">
        <v>0</v>
      </c>
      <c r="CA3593" s="18" t="s">
        <v>33</v>
      </c>
      <c r="CB3593" s="330">
        <v>60</v>
      </c>
      <c r="CC3593" s="330">
        <v>110</v>
      </c>
      <c r="CD3593" s="330">
        <v>0.43636363636363634</v>
      </c>
      <c r="CE3593" s="330">
        <v>0</v>
      </c>
      <c r="CF3593" s="331">
        <v>4.8000000000000001E-2</v>
      </c>
      <c r="CG3593" s="332">
        <v>322.56</v>
      </c>
      <c r="CH3593" s="333" t="s">
        <v>33</v>
      </c>
      <c r="CI3593" s="334" t="s">
        <v>5838</v>
      </c>
      <c r="CJ3593" s="335" t="s">
        <v>67</v>
      </c>
      <c r="CK3593" s="336" t="s">
        <v>67</v>
      </c>
      <c r="CL3593" s="336" t="s">
        <v>67</v>
      </c>
      <c r="CM3593" s="84"/>
      <c r="CN3593" s="337"/>
      <c r="CO3593" s="338"/>
      <c r="CP3593" s="12" t="s">
        <v>4537</v>
      </c>
      <c r="CQ3593" s="13" t="s">
        <v>4538</v>
      </c>
      <c r="CR3593" s="13" t="s">
        <v>4539</v>
      </c>
      <c r="CS3593" s="12" t="s">
        <v>4540</v>
      </c>
      <c r="CT3593" s="336" t="s">
        <v>4612</v>
      </c>
      <c r="CU3593" s="336" t="s">
        <v>814</v>
      </c>
      <c r="CV3593" s="336" t="s">
        <v>4613</v>
      </c>
      <c r="CW3593" s="339">
        <v>2007</v>
      </c>
      <c r="CX3593" s="339">
        <v>2</v>
      </c>
      <c r="CY3593" s="339">
        <v>0</v>
      </c>
      <c r="CZ3593" s="339">
        <v>0</v>
      </c>
      <c r="DA3593" s="329" t="s">
        <v>4595</v>
      </c>
      <c r="DB3593" s="329"/>
      <c r="DC3593" s="329" t="s">
        <v>44</v>
      </c>
      <c r="DD3593" s="17">
        <v>3360</v>
      </c>
      <c r="DE3593" s="17">
        <v>0</v>
      </c>
      <c r="DF3593" s="17">
        <v>0</v>
      </c>
      <c r="DG3593" s="18" t="s">
        <v>33</v>
      </c>
      <c r="DH3593" s="330">
        <v>60</v>
      </c>
      <c r="DI3593" s="330">
        <v>110</v>
      </c>
      <c r="DJ3593" s="330">
        <v>0.43636363636363634</v>
      </c>
      <c r="DK3593" s="330">
        <v>0</v>
      </c>
      <c r="DL3593" s="331">
        <v>4.8000000000000001E-2</v>
      </c>
      <c r="DM3593" s="332">
        <v>322.56</v>
      </c>
      <c r="DN3593" s="333" t="s">
        <v>33</v>
      </c>
      <c r="DO3593" s="334" t="s">
        <v>5838</v>
      </c>
      <c r="DP3593" s="335" t="s">
        <v>67</v>
      </c>
      <c r="DQ3593" s="336" t="s">
        <v>67</v>
      </c>
      <c r="DR3593" s="336" t="s">
        <v>67</v>
      </c>
      <c r="DS3593" s="84"/>
      <c r="DT3593" s="337"/>
      <c r="DU3593" s="338"/>
      <c r="DV3593" s="12" t="s">
        <v>4537</v>
      </c>
      <c r="DW3593" s="13" t="s">
        <v>4538</v>
      </c>
      <c r="DX3593" s="13" t="s">
        <v>4539</v>
      </c>
      <c r="DY3593" s="12" t="s">
        <v>4540</v>
      </c>
      <c r="DZ3593" s="336" t="s">
        <v>4612</v>
      </c>
      <c r="EA3593" s="336" t="s">
        <v>814</v>
      </c>
      <c r="EB3593" s="336" t="s">
        <v>4613</v>
      </c>
      <c r="EC3593" s="339">
        <v>2007</v>
      </c>
      <c r="ED3593" s="339">
        <v>2</v>
      </c>
      <c r="EE3593" s="339">
        <v>0</v>
      </c>
      <c r="EF3593" s="339">
        <v>0</v>
      </c>
      <c r="EG3593" s="329" t="s">
        <v>4595</v>
      </c>
      <c r="EH3593" s="329"/>
      <c r="EI3593" s="329" t="s">
        <v>44</v>
      </c>
      <c r="EJ3593" s="17">
        <v>3360</v>
      </c>
      <c r="EK3593" s="17">
        <v>0</v>
      </c>
      <c r="EL3593" s="17">
        <v>0</v>
      </c>
      <c r="EM3593" s="18" t="s">
        <v>33</v>
      </c>
      <c r="EN3593" s="330">
        <v>60</v>
      </c>
      <c r="EO3593" s="330">
        <v>110</v>
      </c>
      <c r="EP3593" s="330">
        <v>0.43636363636363634</v>
      </c>
      <c r="EQ3593" s="330">
        <v>0</v>
      </c>
      <c r="ER3593" s="331">
        <v>4.8000000000000001E-2</v>
      </c>
      <c r="ES3593" s="332">
        <v>322.56</v>
      </c>
      <c r="ET3593" s="333" t="s">
        <v>33</v>
      </c>
      <c r="EU3593" s="334" t="s">
        <v>5838</v>
      </c>
      <c r="EV3593" s="335" t="s">
        <v>67</v>
      </c>
      <c r="EW3593" s="336" t="s">
        <v>67</v>
      </c>
      <c r="EX3593" s="336" t="s">
        <v>67</v>
      </c>
      <c r="EY3593" s="84"/>
      <c r="EZ3593" s="337"/>
      <c r="FA3593" s="338"/>
      <c r="FB3593" s="12" t="s">
        <v>4537</v>
      </c>
      <c r="FC3593" s="13" t="s">
        <v>4538</v>
      </c>
      <c r="FD3593" s="13" t="s">
        <v>4539</v>
      </c>
      <c r="FE3593" s="12" t="s">
        <v>4540</v>
      </c>
      <c r="FF3593" s="336" t="s">
        <v>4612</v>
      </c>
      <c r="FG3593" s="336" t="s">
        <v>814</v>
      </c>
      <c r="FH3593" s="336" t="s">
        <v>4613</v>
      </c>
      <c r="FI3593" s="339">
        <v>2007</v>
      </c>
      <c r="FJ3593" s="339">
        <v>2</v>
      </c>
      <c r="FK3593" s="339">
        <v>0</v>
      </c>
      <c r="FL3593" s="339">
        <v>0</v>
      </c>
      <c r="FM3593" s="329" t="s">
        <v>4595</v>
      </c>
      <c r="FN3593" s="329"/>
      <c r="FO3593" s="329" t="s">
        <v>44</v>
      </c>
      <c r="FP3593" s="17">
        <v>3360</v>
      </c>
      <c r="FQ3593" s="17">
        <v>0</v>
      </c>
      <c r="FR3593" s="17">
        <v>0</v>
      </c>
      <c r="FS3593" s="18" t="s">
        <v>33</v>
      </c>
      <c r="FT3593" s="330">
        <v>60</v>
      </c>
      <c r="FU3593" s="330">
        <v>110</v>
      </c>
      <c r="FV3593" s="330">
        <v>0.43636363636363634</v>
      </c>
      <c r="FW3593" s="330">
        <v>0</v>
      </c>
      <c r="FX3593" s="331">
        <v>4.8000000000000001E-2</v>
      </c>
      <c r="FY3593" s="332">
        <v>322.56</v>
      </c>
      <c r="FZ3593" s="333" t="s">
        <v>33</v>
      </c>
      <c r="GA3593" s="334" t="s">
        <v>5838</v>
      </c>
      <c r="GB3593" s="335" t="s">
        <v>67</v>
      </c>
      <c r="GC3593" s="336" t="s">
        <v>67</v>
      </c>
      <c r="GD3593" s="336" t="s">
        <v>67</v>
      </c>
      <c r="GE3593" s="84"/>
      <c r="GF3593" s="337"/>
      <c r="GG3593" s="338"/>
      <c r="GH3593" s="12" t="s">
        <v>4537</v>
      </c>
      <c r="GI3593" s="13" t="s">
        <v>4538</v>
      </c>
      <c r="GJ3593" s="13" t="s">
        <v>4539</v>
      </c>
      <c r="GK3593" s="12" t="s">
        <v>4540</v>
      </c>
      <c r="GL3593" s="336" t="s">
        <v>4612</v>
      </c>
      <c r="GM3593" s="336" t="s">
        <v>814</v>
      </c>
      <c r="GN3593" s="336" t="s">
        <v>4613</v>
      </c>
      <c r="GO3593" s="339">
        <v>2007</v>
      </c>
      <c r="GP3593" s="339">
        <v>2</v>
      </c>
      <c r="GQ3593" s="339">
        <v>0</v>
      </c>
      <c r="GR3593" s="339">
        <v>0</v>
      </c>
      <c r="GS3593" s="329" t="s">
        <v>4595</v>
      </c>
      <c r="GT3593" s="329"/>
      <c r="GU3593" s="329" t="s">
        <v>44</v>
      </c>
      <c r="GV3593" s="17">
        <v>3360</v>
      </c>
      <c r="GW3593" s="17">
        <v>0</v>
      </c>
      <c r="GX3593" s="17">
        <v>0</v>
      </c>
      <c r="GY3593" s="18" t="s">
        <v>33</v>
      </c>
      <c r="GZ3593" s="330">
        <v>60</v>
      </c>
      <c r="HA3593" s="330">
        <v>110</v>
      </c>
      <c r="HB3593" s="330">
        <v>0.43636363636363634</v>
      </c>
      <c r="HC3593" s="330">
        <v>0</v>
      </c>
      <c r="HD3593" s="331">
        <v>4.8000000000000001E-2</v>
      </c>
      <c r="HE3593" s="332">
        <v>322.56</v>
      </c>
      <c r="HF3593" s="333" t="s">
        <v>33</v>
      </c>
      <c r="HG3593" s="334" t="s">
        <v>5838</v>
      </c>
      <c r="HH3593" s="335" t="s">
        <v>67</v>
      </c>
      <c r="HI3593" s="336" t="s">
        <v>67</v>
      </c>
      <c r="HJ3593" s="336" t="s">
        <v>67</v>
      </c>
      <c r="HK3593" s="84"/>
      <c r="HL3593" s="337"/>
      <c r="HM3593" s="338"/>
      <c r="HN3593" s="12" t="s">
        <v>4537</v>
      </c>
      <c r="HO3593" s="13" t="s">
        <v>4538</v>
      </c>
      <c r="HP3593" s="13" t="s">
        <v>4539</v>
      </c>
      <c r="HQ3593" s="12" t="s">
        <v>4540</v>
      </c>
      <c r="HR3593" s="336" t="s">
        <v>4612</v>
      </c>
      <c r="HS3593" s="336" t="s">
        <v>814</v>
      </c>
      <c r="HT3593" s="336" t="s">
        <v>4613</v>
      </c>
      <c r="HU3593" s="339">
        <v>2007</v>
      </c>
      <c r="HV3593" s="339">
        <v>2</v>
      </c>
      <c r="HW3593" s="339">
        <v>0</v>
      </c>
      <c r="HX3593" s="339">
        <v>0</v>
      </c>
      <c r="HY3593" s="329" t="s">
        <v>4595</v>
      </c>
      <c r="HZ3593" s="329"/>
      <c r="IA3593" s="329" t="s">
        <v>44</v>
      </c>
      <c r="IB3593" s="17">
        <v>3360</v>
      </c>
      <c r="IC3593" s="17">
        <v>0</v>
      </c>
      <c r="ID3593" s="17">
        <v>0</v>
      </c>
      <c r="IE3593" s="18" t="s">
        <v>33</v>
      </c>
      <c r="IF3593" s="330">
        <v>60</v>
      </c>
      <c r="IG3593" s="330">
        <v>110</v>
      </c>
      <c r="IH3593" s="330">
        <v>0.43636363636363634</v>
      </c>
      <c r="II3593" s="330">
        <v>0</v>
      </c>
      <c r="IJ3593" s="331">
        <v>4.8000000000000001E-2</v>
      </c>
      <c r="IK3593" s="332">
        <v>322.56</v>
      </c>
      <c r="IL3593" s="333" t="s">
        <v>33</v>
      </c>
      <c r="IM3593" s="334" t="s">
        <v>5838</v>
      </c>
      <c r="IN3593" s="335" t="s">
        <v>67</v>
      </c>
      <c r="IO3593" s="336" t="s">
        <v>67</v>
      </c>
      <c r="IP3593" s="336" t="s">
        <v>67</v>
      </c>
      <c r="IQ3593" s="84"/>
      <c r="IR3593" s="337"/>
      <c r="IS3593" s="338"/>
    </row>
    <row r="3594" spans="1:253" ht="16.5" customHeight="1">
      <c r="A3594" s="83" t="s">
        <v>3589</v>
      </c>
      <c r="B3594" s="13"/>
      <c r="C3594" s="403"/>
      <c r="D3594" s="83"/>
      <c r="E3594" s="14" t="s">
        <v>2728</v>
      </c>
      <c r="F3594" s="14" t="s">
        <v>340</v>
      </c>
      <c r="G3594" s="14" t="s">
        <v>3598</v>
      </c>
      <c r="H3594" s="15">
        <v>2011</v>
      </c>
      <c r="I3594" s="15">
        <v>4</v>
      </c>
      <c r="J3594" s="15">
        <v>0</v>
      </c>
      <c r="K3594" s="15">
        <v>0</v>
      </c>
      <c r="L3594" s="16" t="s">
        <v>3580</v>
      </c>
      <c r="M3594" s="134" t="s">
        <v>3591</v>
      </c>
      <c r="N3594" s="16" t="s">
        <v>412</v>
      </c>
      <c r="O3594" s="17">
        <v>2628</v>
      </c>
      <c r="P3594" s="17">
        <f t="shared" si="28"/>
        <v>6132</v>
      </c>
      <c r="Q3594" s="17">
        <v>5</v>
      </c>
      <c r="R3594" s="133" t="s">
        <v>33</v>
      </c>
      <c r="S3594" s="19">
        <v>60</v>
      </c>
      <c r="T3594" s="19">
        <v>110</v>
      </c>
      <c r="U3594" s="19">
        <v>6.8181818181818183</v>
      </c>
      <c r="V3594" s="19">
        <v>0</v>
      </c>
      <c r="W3594" s="20">
        <v>0.75</v>
      </c>
      <c r="X3594" s="21">
        <v>2200.9499999999998</v>
      </c>
      <c r="Y3594" s="22" t="s">
        <v>33</v>
      </c>
      <c r="Z3594" s="86" t="s">
        <v>7991</v>
      </c>
      <c r="AA3594" s="24"/>
      <c r="AB3594" s="14"/>
      <c r="AC3594" s="14"/>
      <c r="AD3594" s="25"/>
      <c r="AE3594" s="26"/>
      <c r="AF3594" s="27"/>
      <c r="AG3594" s="31"/>
      <c r="AH3594" s="32"/>
      <c r="AI3594" s="32"/>
      <c r="AJ3594" s="32"/>
      <c r="AK3594" s="32"/>
      <c r="AL3594" s="32"/>
      <c r="AM3594" s="32"/>
      <c r="AN3594" s="32"/>
      <c r="AO3594" s="32"/>
      <c r="AP3594" s="329"/>
      <c r="AQ3594" s="329" t="s">
        <v>44</v>
      </c>
      <c r="AR3594" s="17">
        <v>3360</v>
      </c>
      <c r="AS3594" s="17">
        <v>0</v>
      </c>
      <c r="AT3594" s="17">
        <v>0</v>
      </c>
      <c r="AU3594" s="18" t="s">
        <v>33</v>
      </c>
      <c r="AV3594" s="330">
        <v>60</v>
      </c>
      <c r="AW3594" s="330">
        <v>110</v>
      </c>
      <c r="AX3594" s="330">
        <v>0.43636363636363634</v>
      </c>
      <c r="AY3594" s="330">
        <v>0</v>
      </c>
      <c r="AZ3594" s="331">
        <v>4.8000000000000001E-2</v>
      </c>
      <c r="BA3594" s="332">
        <v>322.56</v>
      </c>
      <c r="BB3594" s="333" t="s">
        <v>33</v>
      </c>
      <c r="BC3594" s="334" t="s">
        <v>5838</v>
      </c>
      <c r="BD3594" s="335" t="s">
        <v>67</v>
      </c>
      <c r="BE3594" s="336" t="s">
        <v>67</v>
      </c>
      <c r="BF3594" s="336" t="s">
        <v>67</v>
      </c>
      <c r="BG3594" s="84"/>
      <c r="BH3594" s="337"/>
      <c r="BI3594" s="338"/>
      <c r="BJ3594" s="12" t="s">
        <v>4537</v>
      </c>
      <c r="BK3594" s="13" t="s">
        <v>4538</v>
      </c>
      <c r="BL3594" s="13" t="s">
        <v>4539</v>
      </c>
      <c r="BM3594" s="12" t="s">
        <v>4540</v>
      </c>
      <c r="BN3594" s="336" t="s">
        <v>4612</v>
      </c>
      <c r="BO3594" s="336" t="s">
        <v>814</v>
      </c>
      <c r="BP3594" s="336" t="s">
        <v>4613</v>
      </c>
      <c r="BQ3594" s="339">
        <v>2007</v>
      </c>
      <c r="BR3594" s="339">
        <v>2</v>
      </c>
      <c r="BS3594" s="339">
        <v>0</v>
      </c>
      <c r="BT3594" s="339">
        <v>0</v>
      </c>
      <c r="BU3594" s="329" t="s">
        <v>4595</v>
      </c>
      <c r="BV3594" s="329"/>
      <c r="BW3594" s="329" t="s">
        <v>44</v>
      </c>
      <c r="BX3594" s="17">
        <v>3360</v>
      </c>
      <c r="BY3594" s="17">
        <v>0</v>
      </c>
      <c r="BZ3594" s="17">
        <v>0</v>
      </c>
      <c r="CA3594" s="18" t="s">
        <v>33</v>
      </c>
      <c r="CB3594" s="330">
        <v>60</v>
      </c>
      <c r="CC3594" s="330">
        <v>110</v>
      </c>
      <c r="CD3594" s="330">
        <v>0.43636363636363634</v>
      </c>
      <c r="CE3594" s="330">
        <v>0</v>
      </c>
      <c r="CF3594" s="331">
        <v>4.8000000000000001E-2</v>
      </c>
      <c r="CG3594" s="332">
        <v>322.56</v>
      </c>
      <c r="CH3594" s="333" t="s">
        <v>33</v>
      </c>
      <c r="CI3594" s="334" t="s">
        <v>5838</v>
      </c>
      <c r="CJ3594" s="335" t="s">
        <v>67</v>
      </c>
      <c r="CK3594" s="336" t="s">
        <v>67</v>
      </c>
      <c r="CL3594" s="336" t="s">
        <v>67</v>
      </c>
      <c r="CM3594" s="84"/>
      <c r="CN3594" s="337"/>
      <c r="CO3594" s="338"/>
      <c r="CP3594" s="12" t="s">
        <v>4537</v>
      </c>
      <c r="CQ3594" s="13" t="s">
        <v>4538</v>
      </c>
      <c r="CR3594" s="13" t="s">
        <v>4539</v>
      </c>
      <c r="CS3594" s="12" t="s">
        <v>4540</v>
      </c>
      <c r="CT3594" s="336" t="s">
        <v>4612</v>
      </c>
      <c r="CU3594" s="336" t="s">
        <v>814</v>
      </c>
      <c r="CV3594" s="336" t="s">
        <v>4613</v>
      </c>
      <c r="CW3594" s="339">
        <v>2007</v>
      </c>
      <c r="CX3594" s="339">
        <v>2</v>
      </c>
      <c r="CY3594" s="339">
        <v>0</v>
      </c>
      <c r="CZ3594" s="339">
        <v>0</v>
      </c>
      <c r="DA3594" s="329" t="s">
        <v>4595</v>
      </c>
      <c r="DB3594" s="329"/>
      <c r="DC3594" s="329" t="s">
        <v>44</v>
      </c>
      <c r="DD3594" s="17">
        <v>3360</v>
      </c>
      <c r="DE3594" s="17">
        <v>0</v>
      </c>
      <c r="DF3594" s="17">
        <v>0</v>
      </c>
      <c r="DG3594" s="18" t="s">
        <v>33</v>
      </c>
      <c r="DH3594" s="330">
        <v>60</v>
      </c>
      <c r="DI3594" s="330">
        <v>110</v>
      </c>
      <c r="DJ3594" s="330">
        <v>0.43636363636363634</v>
      </c>
      <c r="DK3594" s="330">
        <v>0</v>
      </c>
      <c r="DL3594" s="331">
        <v>4.8000000000000001E-2</v>
      </c>
      <c r="DM3594" s="332">
        <v>322.56</v>
      </c>
      <c r="DN3594" s="333" t="s">
        <v>33</v>
      </c>
      <c r="DO3594" s="334" t="s">
        <v>5838</v>
      </c>
      <c r="DP3594" s="335" t="s">
        <v>67</v>
      </c>
      <c r="DQ3594" s="336" t="s">
        <v>67</v>
      </c>
      <c r="DR3594" s="336" t="s">
        <v>67</v>
      </c>
      <c r="DS3594" s="84"/>
      <c r="DT3594" s="337"/>
      <c r="DU3594" s="338"/>
      <c r="DV3594" s="12" t="s">
        <v>4537</v>
      </c>
      <c r="DW3594" s="13" t="s">
        <v>4538</v>
      </c>
      <c r="DX3594" s="13" t="s">
        <v>4539</v>
      </c>
      <c r="DY3594" s="12" t="s">
        <v>4540</v>
      </c>
      <c r="DZ3594" s="336" t="s">
        <v>4612</v>
      </c>
      <c r="EA3594" s="336" t="s">
        <v>814</v>
      </c>
      <c r="EB3594" s="336" t="s">
        <v>4613</v>
      </c>
      <c r="EC3594" s="339">
        <v>2007</v>
      </c>
      <c r="ED3594" s="339">
        <v>2</v>
      </c>
      <c r="EE3594" s="339">
        <v>0</v>
      </c>
      <c r="EF3594" s="339">
        <v>0</v>
      </c>
      <c r="EG3594" s="329" t="s">
        <v>4595</v>
      </c>
      <c r="EH3594" s="329"/>
      <c r="EI3594" s="329" t="s">
        <v>44</v>
      </c>
      <c r="EJ3594" s="17">
        <v>3360</v>
      </c>
      <c r="EK3594" s="17">
        <v>0</v>
      </c>
      <c r="EL3594" s="17">
        <v>0</v>
      </c>
      <c r="EM3594" s="18" t="s">
        <v>33</v>
      </c>
      <c r="EN3594" s="330">
        <v>60</v>
      </c>
      <c r="EO3594" s="330">
        <v>110</v>
      </c>
      <c r="EP3594" s="330">
        <v>0.43636363636363634</v>
      </c>
      <c r="EQ3594" s="330">
        <v>0</v>
      </c>
      <c r="ER3594" s="331">
        <v>4.8000000000000001E-2</v>
      </c>
      <c r="ES3594" s="332">
        <v>322.56</v>
      </c>
      <c r="ET3594" s="333" t="s">
        <v>33</v>
      </c>
      <c r="EU3594" s="334" t="s">
        <v>5838</v>
      </c>
      <c r="EV3594" s="335" t="s">
        <v>67</v>
      </c>
      <c r="EW3594" s="336" t="s">
        <v>67</v>
      </c>
      <c r="EX3594" s="336" t="s">
        <v>67</v>
      </c>
      <c r="EY3594" s="84"/>
      <c r="EZ3594" s="337"/>
      <c r="FA3594" s="338"/>
      <c r="FB3594" s="12" t="s">
        <v>4537</v>
      </c>
      <c r="FC3594" s="13" t="s">
        <v>4538</v>
      </c>
      <c r="FD3594" s="13" t="s">
        <v>4539</v>
      </c>
      <c r="FE3594" s="12" t="s">
        <v>4540</v>
      </c>
      <c r="FF3594" s="336" t="s">
        <v>4612</v>
      </c>
      <c r="FG3594" s="336" t="s">
        <v>814</v>
      </c>
      <c r="FH3594" s="336" t="s">
        <v>4613</v>
      </c>
      <c r="FI3594" s="339">
        <v>2007</v>
      </c>
      <c r="FJ3594" s="339">
        <v>2</v>
      </c>
      <c r="FK3594" s="339">
        <v>0</v>
      </c>
      <c r="FL3594" s="339">
        <v>0</v>
      </c>
      <c r="FM3594" s="329" t="s">
        <v>4595</v>
      </c>
      <c r="FN3594" s="329"/>
      <c r="FO3594" s="329" t="s">
        <v>44</v>
      </c>
      <c r="FP3594" s="17">
        <v>3360</v>
      </c>
      <c r="FQ3594" s="17">
        <v>0</v>
      </c>
      <c r="FR3594" s="17">
        <v>0</v>
      </c>
      <c r="FS3594" s="18" t="s">
        <v>33</v>
      </c>
      <c r="FT3594" s="330">
        <v>60</v>
      </c>
      <c r="FU3594" s="330">
        <v>110</v>
      </c>
      <c r="FV3594" s="330">
        <v>0.43636363636363634</v>
      </c>
      <c r="FW3594" s="330">
        <v>0</v>
      </c>
      <c r="FX3594" s="331">
        <v>4.8000000000000001E-2</v>
      </c>
      <c r="FY3594" s="332">
        <v>322.56</v>
      </c>
      <c r="FZ3594" s="333" t="s">
        <v>33</v>
      </c>
      <c r="GA3594" s="334" t="s">
        <v>5838</v>
      </c>
      <c r="GB3594" s="335" t="s">
        <v>67</v>
      </c>
      <c r="GC3594" s="336" t="s">
        <v>67</v>
      </c>
      <c r="GD3594" s="336" t="s">
        <v>67</v>
      </c>
      <c r="GE3594" s="84"/>
      <c r="GF3594" s="337"/>
      <c r="GG3594" s="338"/>
      <c r="GH3594" s="12" t="s">
        <v>4537</v>
      </c>
      <c r="GI3594" s="13" t="s">
        <v>4538</v>
      </c>
      <c r="GJ3594" s="13" t="s">
        <v>4539</v>
      </c>
      <c r="GK3594" s="12" t="s">
        <v>4540</v>
      </c>
      <c r="GL3594" s="336" t="s">
        <v>4612</v>
      </c>
      <c r="GM3594" s="336" t="s">
        <v>814</v>
      </c>
      <c r="GN3594" s="336" t="s">
        <v>4613</v>
      </c>
      <c r="GO3594" s="339">
        <v>2007</v>
      </c>
      <c r="GP3594" s="339">
        <v>2</v>
      </c>
      <c r="GQ3594" s="339">
        <v>0</v>
      </c>
      <c r="GR3594" s="339">
        <v>0</v>
      </c>
      <c r="GS3594" s="329" t="s">
        <v>4595</v>
      </c>
      <c r="GT3594" s="329"/>
      <c r="GU3594" s="329" t="s">
        <v>44</v>
      </c>
      <c r="GV3594" s="17">
        <v>3360</v>
      </c>
      <c r="GW3594" s="17">
        <v>0</v>
      </c>
      <c r="GX3594" s="17">
        <v>0</v>
      </c>
      <c r="GY3594" s="18" t="s">
        <v>33</v>
      </c>
      <c r="GZ3594" s="330">
        <v>60</v>
      </c>
      <c r="HA3594" s="330">
        <v>110</v>
      </c>
      <c r="HB3594" s="330">
        <v>0.43636363636363634</v>
      </c>
      <c r="HC3594" s="330">
        <v>0</v>
      </c>
      <c r="HD3594" s="331">
        <v>4.8000000000000001E-2</v>
      </c>
      <c r="HE3594" s="332">
        <v>322.56</v>
      </c>
      <c r="HF3594" s="333" t="s">
        <v>33</v>
      </c>
      <c r="HG3594" s="334" t="s">
        <v>5838</v>
      </c>
      <c r="HH3594" s="335" t="s">
        <v>67</v>
      </c>
      <c r="HI3594" s="336" t="s">
        <v>67</v>
      </c>
      <c r="HJ3594" s="336" t="s">
        <v>67</v>
      </c>
      <c r="HK3594" s="84"/>
      <c r="HL3594" s="337"/>
      <c r="HM3594" s="338"/>
      <c r="HN3594" s="12" t="s">
        <v>4537</v>
      </c>
      <c r="HO3594" s="13" t="s">
        <v>4538</v>
      </c>
      <c r="HP3594" s="13" t="s">
        <v>4539</v>
      </c>
      <c r="HQ3594" s="12" t="s">
        <v>4540</v>
      </c>
      <c r="HR3594" s="336" t="s">
        <v>4612</v>
      </c>
      <c r="HS3594" s="336" t="s">
        <v>814</v>
      </c>
      <c r="HT3594" s="336" t="s">
        <v>4613</v>
      </c>
      <c r="HU3594" s="339">
        <v>2007</v>
      </c>
      <c r="HV3594" s="339">
        <v>2</v>
      </c>
      <c r="HW3594" s="339">
        <v>0</v>
      </c>
      <c r="HX3594" s="339">
        <v>0</v>
      </c>
      <c r="HY3594" s="329" t="s">
        <v>4595</v>
      </c>
      <c r="HZ3594" s="329"/>
      <c r="IA3594" s="329" t="s">
        <v>44</v>
      </c>
      <c r="IB3594" s="17">
        <v>3360</v>
      </c>
      <c r="IC3594" s="17">
        <v>0</v>
      </c>
      <c r="ID3594" s="17">
        <v>0</v>
      </c>
      <c r="IE3594" s="18" t="s">
        <v>33</v>
      </c>
      <c r="IF3594" s="330">
        <v>60</v>
      </c>
      <c r="IG3594" s="330">
        <v>110</v>
      </c>
      <c r="IH3594" s="330">
        <v>0.43636363636363634</v>
      </c>
      <c r="II3594" s="330">
        <v>0</v>
      </c>
      <c r="IJ3594" s="331">
        <v>4.8000000000000001E-2</v>
      </c>
      <c r="IK3594" s="332">
        <v>322.56</v>
      </c>
      <c r="IL3594" s="333" t="s">
        <v>33</v>
      </c>
      <c r="IM3594" s="334" t="s">
        <v>5838</v>
      </c>
      <c r="IN3594" s="335" t="s">
        <v>67</v>
      </c>
      <c r="IO3594" s="336" t="s">
        <v>67</v>
      </c>
      <c r="IP3594" s="336" t="s">
        <v>67</v>
      </c>
      <c r="IQ3594" s="84"/>
      <c r="IR3594" s="337"/>
      <c r="IS3594" s="338"/>
    </row>
    <row r="3595" spans="1:253" ht="16.5" customHeight="1">
      <c r="A3595" s="83" t="s">
        <v>3589</v>
      </c>
      <c r="B3595" s="340"/>
      <c r="C3595" s="403"/>
      <c r="D3595" s="83"/>
      <c r="E3595" s="341" t="s">
        <v>8026</v>
      </c>
      <c r="F3595" s="14" t="s">
        <v>8027</v>
      </c>
      <c r="G3595" s="14" t="s">
        <v>8027</v>
      </c>
      <c r="H3595" s="15">
        <v>2010</v>
      </c>
      <c r="I3595" s="15">
        <v>3</v>
      </c>
      <c r="J3595" s="15">
        <v>0</v>
      </c>
      <c r="K3595" s="15">
        <v>0</v>
      </c>
      <c r="L3595" s="16" t="s">
        <v>3580</v>
      </c>
      <c r="M3595" s="134" t="s">
        <v>3591</v>
      </c>
      <c r="N3595" s="16" t="s">
        <v>412</v>
      </c>
      <c r="O3595" s="17">
        <v>5842</v>
      </c>
      <c r="P3595" s="17">
        <f t="shared" si="28"/>
        <v>2918</v>
      </c>
      <c r="Q3595" s="17">
        <v>5</v>
      </c>
      <c r="R3595" s="133" t="s">
        <v>33</v>
      </c>
      <c r="S3595" s="19" t="s">
        <v>3635</v>
      </c>
      <c r="T3595" s="19">
        <v>110</v>
      </c>
      <c r="U3595" s="19">
        <v>1.0545454545454545</v>
      </c>
      <c r="V3595" s="19">
        <v>0</v>
      </c>
      <c r="W3595" s="20">
        <v>0.35</v>
      </c>
      <c r="X3595" s="21">
        <v>2095.7649999999999</v>
      </c>
      <c r="Y3595" s="22" t="s">
        <v>33</v>
      </c>
      <c r="Z3595" s="86" t="s">
        <v>8007</v>
      </c>
      <c r="AA3595" s="24"/>
      <c r="AB3595" s="14"/>
      <c r="AC3595" s="14"/>
      <c r="AD3595" s="25"/>
      <c r="AE3595" s="26"/>
      <c r="AF3595" s="27"/>
      <c r="AG3595" s="31"/>
      <c r="AH3595" s="32"/>
      <c r="AI3595" s="32"/>
      <c r="AJ3595" s="32"/>
      <c r="AK3595" s="32"/>
      <c r="AL3595" s="32"/>
      <c r="AM3595" s="32"/>
      <c r="AN3595" s="32"/>
      <c r="AO3595" s="32"/>
      <c r="AP3595" s="329"/>
      <c r="AQ3595" s="329" t="s">
        <v>44</v>
      </c>
      <c r="AR3595" s="17">
        <v>192</v>
      </c>
      <c r="AS3595" s="17">
        <v>0</v>
      </c>
      <c r="AT3595" s="17">
        <v>0</v>
      </c>
      <c r="AU3595" s="18" t="s">
        <v>33</v>
      </c>
      <c r="AV3595" s="330">
        <v>60</v>
      </c>
      <c r="AW3595" s="330">
        <v>110</v>
      </c>
      <c r="AX3595" s="330">
        <v>1.8181818181818181</v>
      </c>
      <c r="AY3595" s="330">
        <v>0</v>
      </c>
      <c r="AZ3595" s="331">
        <v>0.2</v>
      </c>
      <c r="BA3595" s="332">
        <v>307.20000000000005</v>
      </c>
      <c r="BB3595" s="333" t="s">
        <v>33</v>
      </c>
      <c r="BC3595" s="334" t="s">
        <v>5838</v>
      </c>
      <c r="BD3595" s="335" t="s">
        <v>67</v>
      </c>
      <c r="BE3595" s="336" t="s">
        <v>67</v>
      </c>
      <c r="BF3595" s="336" t="s">
        <v>67</v>
      </c>
      <c r="BG3595" s="84"/>
      <c r="BH3595" s="337"/>
      <c r="BI3595" s="338"/>
      <c r="BJ3595" s="12" t="s">
        <v>4537</v>
      </c>
      <c r="BK3595" s="13" t="s">
        <v>4538</v>
      </c>
      <c r="BL3595" s="13" t="s">
        <v>4539</v>
      </c>
      <c r="BM3595" s="12" t="s">
        <v>4540</v>
      </c>
      <c r="BN3595" s="336" t="s">
        <v>141</v>
      </c>
      <c r="BO3595" s="336" t="s">
        <v>67</v>
      </c>
      <c r="BP3595" s="336" t="s">
        <v>4561</v>
      </c>
      <c r="BQ3595" s="339">
        <v>2007</v>
      </c>
      <c r="BR3595" s="339">
        <v>8</v>
      </c>
      <c r="BS3595" s="339">
        <v>0</v>
      </c>
      <c r="BT3595" s="339">
        <v>0</v>
      </c>
      <c r="BU3595" s="329" t="s">
        <v>4562</v>
      </c>
      <c r="BV3595" s="329"/>
      <c r="BW3595" s="329" t="s">
        <v>44</v>
      </c>
      <c r="BX3595" s="17">
        <v>192</v>
      </c>
      <c r="BY3595" s="17">
        <v>0</v>
      </c>
      <c r="BZ3595" s="17">
        <v>0</v>
      </c>
      <c r="CA3595" s="18" t="s">
        <v>33</v>
      </c>
      <c r="CB3595" s="330">
        <v>60</v>
      </c>
      <c r="CC3595" s="330">
        <v>110</v>
      </c>
      <c r="CD3595" s="330">
        <v>1.8181818181818181</v>
      </c>
      <c r="CE3595" s="330">
        <v>0</v>
      </c>
      <c r="CF3595" s="331">
        <v>0.2</v>
      </c>
      <c r="CG3595" s="332">
        <v>307.20000000000005</v>
      </c>
      <c r="CH3595" s="333" t="s">
        <v>33</v>
      </c>
      <c r="CI3595" s="334" t="s">
        <v>5838</v>
      </c>
      <c r="CJ3595" s="335" t="s">
        <v>67</v>
      </c>
      <c r="CK3595" s="336" t="s">
        <v>67</v>
      </c>
      <c r="CL3595" s="336" t="s">
        <v>67</v>
      </c>
      <c r="CM3595" s="84"/>
      <c r="CN3595" s="337"/>
      <c r="CO3595" s="338"/>
      <c r="CP3595" s="12" t="s">
        <v>4537</v>
      </c>
      <c r="CQ3595" s="13" t="s">
        <v>4538</v>
      </c>
      <c r="CR3595" s="13" t="s">
        <v>4539</v>
      </c>
      <c r="CS3595" s="12" t="s">
        <v>4540</v>
      </c>
      <c r="CT3595" s="336" t="s">
        <v>141</v>
      </c>
      <c r="CU3595" s="336" t="s">
        <v>67</v>
      </c>
      <c r="CV3595" s="336" t="s">
        <v>4561</v>
      </c>
      <c r="CW3595" s="339">
        <v>2007</v>
      </c>
      <c r="CX3595" s="339">
        <v>8</v>
      </c>
      <c r="CY3595" s="339">
        <v>0</v>
      </c>
      <c r="CZ3595" s="339">
        <v>0</v>
      </c>
      <c r="DA3595" s="329" t="s">
        <v>4562</v>
      </c>
      <c r="DB3595" s="329"/>
      <c r="DC3595" s="329" t="s">
        <v>44</v>
      </c>
      <c r="DD3595" s="17">
        <v>192</v>
      </c>
      <c r="DE3595" s="17">
        <v>0</v>
      </c>
      <c r="DF3595" s="17">
        <v>0</v>
      </c>
      <c r="DG3595" s="18" t="s">
        <v>33</v>
      </c>
      <c r="DH3595" s="330">
        <v>60</v>
      </c>
      <c r="DI3595" s="330">
        <v>110</v>
      </c>
      <c r="DJ3595" s="330">
        <v>1.8181818181818181</v>
      </c>
      <c r="DK3595" s="330">
        <v>0</v>
      </c>
      <c r="DL3595" s="331">
        <v>0.2</v>
      </c>
      <c r="DM3595" s="332">
        <v>307.20000000000005</v>
      </c>
      <c r="DN3595" s="333" t="s">
        <v>33</v>
      </c>
      <c r="DO3595" s="334" t="s">
        <v>5838</v>
      </c>
      <c r="DP3595" s="335" t="s">
        <v>67</v>
      </c>
      <c r="DQ3595" s="336" t="s">
        <v>67</v>
      </c>
      <c r="DR3595" s="336" t="s">
        <v>67</v>
      </c>
      <c r="DS3595" s="84"/>
      <c r="DT3595" s="337"/>
      <c r="DU3595" s="338"/>
      <c r="DV3595" s="12" t="s">
        <v>4537</v>
      </c>
      <c r="DW3595" s="13" t="s">
        <v>4538</v>
      </c>
      <c r="DX3595" s="13" t="s">
        <v>4539</v>
      </c>
      <c r="DY3595" s="12" t="s">
        <v>4540</v>
      </c>
      <c r="DZ3595" s="336" t="s">
        <v>141</v>
      </c>
      <c r="EA3595" s="336" t="s">
        <v>67</v>
      </c>
      <c r="EB3595" s="336" t="s">
        <v>4561</v>
      </c>
      <c r="EC3595" s="339">
        <v>2007</v>
      </c>
      <c r="ED3595" s="339">
        <v>8</v>
      </c>
      <c r="EE3595" s="339">
        <v>0</v>
      </c>
      <c r="EF3595" s="339">
        <v>0</v>
      </c>
      <c r="EG3595" s="329" t="s">
        <v>4562</v>
      </c>
      <c r="EH3595" s="329"/>
      <c r="EI3595" s="329" t="s">
        <v>44</v>
      </c>
      <c r="EJ3595" s="17">
        <v>192</v>
      </c>
      <c r="EK3595" s="17">
        <v>0</v>
      </c>
      <c r="EL3595" s="17">
        <v>0</v>
      </c>
      <c r="EM3595" s="18" t="s">
        <v>33</v>
      </c>
      <c r="EN3595" s="330">
        <v>60</v>
      </c>
      <c r="EO3595" s="330">
        <v>110</v>
      </c>
      <c r="EP3595" s="330">
        <v>1.8181818181818181</v>
      </c>
      <c r="EQ3595" s="330">
        <v>0</v>
      </c>
      <c r="ER3595" s="331">
        <v>0.2</v>
      </c>
      <c r="ES3595" s="332">
        <v>307.20000000000005</v>
      </c>
      <c r="ET3595" s="333" t="s">
        <v>33</v>
      </c>
      <c r="EU3595" s="334" t="s">
        <v>5838</v>
      </c>
      <c r="EV3595" s="335" t="s">
        <v>67</v>
      </c>
      <c r="EW3595" s="336" t="s">
        <v>67</v>
      </c>
      <c r="EX3595" s="336" t="s">
        <v>67</v>
      </c>
      <c r="EY3595" s="84"/>
      <c r="EZ3595" s="337"/>
      <c r="FA3595" s="338"/>
      <c r="FB3595" s="12" t="s">
        <v>4537</v>
      </c>
      <c r="FC3595" s="13" t="s">
        <v>4538</v>
      </c>
      <c r="FD3595" s="13" t="s">
        <v>4539</v>
      </c>
      <c r="FE3595" s="12" t="s">
        <v>4540</v>
      </c>
      <c r="FF3595" s="336" t="s">
        <v>141</v>
      </c>
      <c r="FG3595" s="336" t="s">
        <v>67</v>
      </c>
      <c r="FH3595" s="336" t="s">
        <v>4561</v>
      </c>
      <c r="FI3595" s="339">
        <v>2007</v>
      </c>
      <c r="FJ3595" s="339">
        <v>8</v>
      </c>
      <c r="FK3595" s="339">
        <v>0</v>
      </c>
      <c r="FL3595" s="339">
        <v>0</v>
      </c>
      <c r="FM3595" s="329" t="s">
        <v>4562</v>
      </c>
      <c r="FN3595" s="329"/>
      <c r="FO3595" s="329" t="s">
        <v>44</v>
      </c>
      <c r="FP3595" s="17">
        <v>192</v>
      </c>
      <c r="FQ3595" s="17">
        <v>0</v>
      </c>
      <c r="FR3595" s="17">
        <v>0</v>
      </c>
      <c r="FS3595" s="18" t="s">
        <v>33</v>
      </c>
      <c r="FT3595" s="330">
        <v>60</v>
      </c>
      <c r="FU3595" s="330">
        <v>110</v>
      </c>
      <c r="FV3595" s="330">
        <v>1.8181818181818181</v>
      </c>
      <c r="FW3595" s="330">
        <v>0</v>
      </c>
      <c r="FX3595" s="331">
        <v>0.2</v>
      </c>
      <c r="FY3595" s="332">
        <v>307.20000000000005</v>
      </c>
      <c r="FZ3595" s="333" t="s">
        <v>33</v>
      </c>
      <c r="GA3595" s="334" t="s">
        <v>5838</v>
      </c>
      <c r="GB3595" s="335" t="s">
        <v>67</v>
      </c>
      <c r="GC3595" s="336" t="s">
        <v>67</v>
      </c>
      <c r="GD3595" s="336" t="s">
        <v>67</v>
      </c>
      <c r="GE3595" s="84"/>
      <c r="GF3595" s="337"/>
      <c r="GG3595" s="338"/>
      <c r="GH3595" s="12" t="s">
        <v>4537</v>
      </c>
      <c r="GI3595" s="13" t="s">
        <v>4538</v>
      </c>
      <c r="GJ3595" s="13" t="s">
        <v>4539</v>
      </c>
      <c r="GK3595" s="12" t="s">
        <v>4540</v>
      </c>
      <c r="GL3595" s="336" t="s">
        <v>141</v>
      </c>
      <c r="GM3595" s="336" t="s">
        <v>67</v>
      </c>
      <c r="GN3595" s="336" t="s">
        <v>4561</v>
      </c>
      <c r="GO3595" s="339">
        <v>2007</v>
      </c>
      <c r="GP3595" s="339">
        <v>8</v>
      </c>
      <c r="GQ3595" s="339">
        <v>0</v>
      </c>
      <c r="GR3595" s="339">
        <v>0</v>
      </c>
      <c r="GS3595" s="329" t="s">
        <v>4562</v>
      </c>
      <c r="GT3595" s="329"/>
      <c r="GU3595" s="329" t="s">
        <v>44</v>
      </c>
      <c r="GV3595" s="17">
        <v>192</v>
      </c>
      <c r="GW3595" s="17">
        <v>0</v>
      </c>
      <c r="GX3595" s="17">
        <v>0</v>
      </c>
      <c r="GY3595" s="18" t="s">
        <v>33</v>
      </c>
      <c r="GZ3595" s="330">
        <v>60</v>
      </c>
      <c r="HA3595" s="330">
        <v>110</v>
      </c>
      <c r="HB3595" s="330">
        <v>1.8181818181818181</v>
      </c>
      <c r="HC3595" s="330">
        <v>0</v>
      </c>
      <c r="HD3595" s="331">
        <v>0.2</v>
      </c>
      <c r="HE3595" s="332">
        <v>307.20000000000005</v>
      </c>
      <c r="HF3595" s="333" t="s">
        <v>33</v>
      </c>
      <c r="HG3595" s="334" t="s">
        <v>5838</v>
      </c>
      <c r="HH3595" s="335" t="s">
        <v>67</v>
      </c>
      <c r="HI3595" s="336" t="s">
        <v>67</v>
      </c>
      <c r="HJ3595" s="336" t="s">
        <v>67</v>
      </c>
      <c r="HK3595" s="84"/>
      <c r="HL3595" s="337"/>
      <c r="HM3595" s="338"/>
      <c r="HN3595" s="12" t="s">
        <v>4537</v>
      </c>
      <c r="HO3595" s="13" t="s">
        <v>4538</v>
      </c>
      <c r="HP3595" s="13" t="s">
        <v>4539</v>
      </c>
      <c r="HQ3595" s="12" t="s">
        <v>4540</v>
      </c>
      <c r="HR3595" s="336" t="s">
        <v>141</v>
      </c>
      <c r="HS3595" s="336" t="s">
        <v>67</v>
      </c>
      <c r="HT3595" s="336" t="s">
        <v>4561</v>
      </c>
      <c r="HU3595" s="339">
        <v>2007</v>
      </c>
      <c r="HV3595" s="339">
        <v>8</v>
      </c>
      <c r="HW3595" s="339">
        <v>0</v>
      </c>
      <c r="HX3595" s="339">
        <v>0</v>
      </c>
      <c r="HY3595" s="329" t="s">
        <v>4562</v>
      </c>
      <c r="HZ3595" s="329"/>
      <c r="IA3595" s="329" t="s">
        <v>44</v>
      </c>
      <c r="IB3595" s="17">
        <v>192</v>
      </c>
      <c r="IC3595" s="17">
        <v>0</v>
      </c>
      <c r="ID3595" s="17">
        <v>0</v>
      </c>
      <c r="IE3595" s="18" t="s">
        <v>33</v>
      </c>
      <c r="IF3595" s="330">
        <v>60</v>
      </c>
      <c r="IG3595" s="330">
        <v>110</v>
      </c>
      <c r="IH3595" s="330">
        <v>1.8181818181818181</v>
      </c>
      <c r="II3595" s="330">
        <v>0</v>
      </c>
      <c r="IJ3595" s="331">
        <v>0.2</v>
      </c>
      <c r="IK3595" s="332">
        <v>307.20000000000005</v>
      </c>
      <c r="IL3595" s="333" t="s">
        <v>33</v>
      </c>
      <c r="IM3595" s="334" t="s">
        <v>5838</v>
      </c>
      <c r="IN3595" s="335" t="s">
        <v>67</v>
      </c>
      <c r="IO3595" s="336" t="s">
        <v>67</v>
      </c>
      <c r="IP3595" s="336" t="s">
        <v>67</v>
      </c>
      <c r="IQ3595" s="84"/>
      <c r="IR3595" s="337"/>
      <c r="IS3595" s="338"/>
    </row>
    <row r="3596" spans="1:253" ht="16.5" customHeight="1">
      <c r="A3596" s="83" t="s">
        <v>3589</v>
      </c>
      <c r="B3596" s="13"/>
      <c r="C3596" s="403"/>
      <c r="D3596" s="83"/>
      <c r="E3596" s="14" t="s">
        <v>2728</v>
      </c>
      <c r="F3596" s="14" t="s">
        <v>155</v>
      </c>
      <c r="G3596" s="14" t="s">
        <v>3600</v>
      </c>
      <c r="H3596" s="15">
        <v>2008</v>
      </c>
      <c r="I3596" s="15">
        <v>3</v>
      </c>
      <c r="J3596" s="15">
        <v>0</v>
      </c>
      <c r="K3596" s="15">
        <v>0</v>
      </c>
      <c r="L3596" s="16" t="s">
        <v>3580</v>
      </c>
      <c r="M3596" s="134" t="s">
        <v>3591</v>
      </c>
      <c r="N3596" s="16" t="s">
        <v>412</v>
      </c>
      <c r="O3596" s="17">
        <v>2628</v>
      </c>
      <c r="P3596" s="17">
        <f t="shared" si="28"/>
        <v>6132</v>
      </c>
      <c r="Q3596" s="17">
        <v>5</v>
      </c>
      <c r="R3596" s="133" t="s">
        <v>33</v>
      </c>
      <c r="S3596" s="19">
        <v>60</v>
      </c>
      <c r="T3596" s="19">
        <v>110</v>
      </c>
      <c r="U3596" s="19">
        <v>6.8181818181818183</v>
      </c>
      <c r="V3596" s="19">
        <v>0</v>
      </c>
      <c r="W3596" s="20">
        <v>0.75</v>
      </c>
      <c r="X3596" s="21">
        <v>2200.9499999999998</v>
      </c>
      <c r="Y3596" s="22" t="s">
        <v>33</v>
      </c>
      <c r="Z3596" s="86" t="s">
        <v>7991</v>
      </c>
      <c r="AA3596" s="24"/>
      <c r="AB3596" s="14"/>
      <c r="AC3596" s="14"/>
      <c r="AD3596" s="25"/>
      <c r="AE3596" s="26"/>
      <c r="AF3596" s="27"/>
      <c r="AG3596" s="31"/>
      <c r="AH3596" s="32"/>
      <c r="AI3596" s="32"/>
      <c r="AJ3596" s="32"/>
      <c r="AK3596" s="32"/>
      <c r="AL3596" s="32"/>
      <c r="AM3596" s="32"/>
      <c r="AN3596" s="32"/>
      <c r="AO3596" s="32"/>
      <c r="AP3596" s="329"/>
      <c r="AQ3596" s="329" t="s">
        <v>868</v>
      </c>
      <c r="AR3596" s="17">
        <v>5760</v>
      </c>
      <c r="AS3596" s="17">
        <v>3000</v>
      </c>
      <c r="AT3596" s="17">
        <v>5</v>
      </c>
      <c r="AU3596" s="18" t="s">
        <v>33</v>
      </c>
      <c r="AV3596" s="330">
        <v>60</v>
      </c>
      <c r="AW3596" s="330">
        <v>110</v>
      </c>
      <c r="AX3596" s="330">
        <v>0.45454545454545453</v>
      </c>
      <c r="AY3596" s="330">
        <v>0</v>
      </c>
      <c r="AZ3596" s="331">
        <v>0.05</v>
      </c>
      <c r="BA3596" s="332">
        <v>295.5</v>
      </c>
      <c r="BB3596" s="333" t="s">
        <v>33</v>
      </c>
      <c r="BC3596" s="334" t="s">
        <v>5838</v>
      </c>
      <c r="BD3596" s="335" t="s">
        <v>67</v>
      </c>
      <c r="BE3596" s="336" t="s">
        <v>67</v>
      </c>
      <c r="BF3596" s="336" t="s">
        <v>67</v>
      </c>
      <c r="BG3596" s="84"/>
      <c r="BH3596" s="337"/>
      <c r="BI3596" s="338"/>
      <c r="BJ3596" s="12" t="s">
        <v>4537</v>
      </c>
      <c r="BK3596" s="13" t="s">
        <v>4538</v>
      </c>
      <c r="BL3596" s="13" t="s">
        <v>4539</v>
      </c>
      <c r="BM3596" s="12" t="s">
        <v>4540</v>
      </c>
      <c r="BN3596" s="336" t="s">
        <v>4614</v>
      </c>
      <c r="BO3596" s="336" t="s">
        <v>67</v>
      </c>
      <c r="BP3596" s="336" t="s">
        <v>4615</v>
      </c>
      <c r="BQ3596" s="339">
        <v>2007</v>
      </c>
      <c r="BR3596" s="339">
        <v>1</v>
      </c>
      <c r="BS3596" s="339">
        <v>0</v>
      </c>
      <c r="BT3596" s="339">
        <v>0</v>
      </c>
      <c r="BU3596" s="329" t="s">
        <v>4605</v>
      </c>
      <c r="BV3596" s="329"/>
      <c r="BW3596" s="329" t="s">
        <v>868</v>
      </c>
      <c r="BX3596" s="17">
        <v>5760</v>
      </c>
      <c r="BY3596" s="17">
        <v>3000</v>
      </c>
      <c r="BZ3596" s="17">
        <v>5</v>
      </c>
      <c r="CA3596" s="18" t="s">
        <v>33</v>
      </c>
      <c r="CB3596" s="330">
        <v>60</v>
      </c>
      <c r="CC3596" s="330">
        <v>110</v>
      </c>
      <c r="CD3596" s="330">
        <v>0.45454545454545453</v>
      </c>
      <c r="CE3596" s="330">
        <v>0</v>
      </c>
      <c r="CF3596" s="331">
        <v>0.05</v>
      </c>
      <c r="CG3596" s="332">
        <v>295.5</v>
      </c>
      <c r="CH3596" s="333" t="s">
        <v>33</v>
      </c>
      <c r="CI3596" s="334" t="s">
        <v>5838</v>
      </c>
      <c r="CJ3596" s="335" t="s">
        <v>67</v>
      </c>
      <c r="CK3596" s="336" t="s">
        <v>67</v>
      </c>
      <c r="CL3596" s="336" t="s">
        <v>67</v>
      </c>
      <c r="CM3596" s="84"/>
      <c r="CN3596" s="337"/>
      <c r="CO3596" s="338"/>
      <c r="CP3596" s="12" t="s">
        <v>4537</v>
      </c>
      <c r="CQ3596" s="13" t="s">
        <v>4538</v>
      </c>
      <c r="CR3596" s="13" t="s">
        <v>4539</v>
      </c>
      <c r="CS3596" s="12" t="s">
        <v>4540</v>
      </c>
      <c r="CT3596" s="336" t="s">
        <v>4614</v>
      </c>
      <c r="CU3596" s="336" t="s">
        <v>67</v>
      </c>
      <c r="CV3596" s="336" t="s">
        <v>4615</v>
      </c>
      <c r="CW3596" s="339">
        <v>2007</v>
      </c>
      <c r="CX3596" s="339">
        <v>1</v>
      </c>
      <c r="CY3596" s="339">
        <v>0</v>
      </c>
      <c r="CZ3596" s="339">
        <v>0</v>
      </c>
      <c r="DA3596" s="329" t="s">
        <v>4605</v>
      </c>
      <c r="DB3596" s="329"/>
      <c r="DC3596" s="329" t="s">
        <v>868</v>
      </c>
      <c r="DD3596" s="17">
        <v>5760</v>
      </c>
      <c r="DE3596" s="17">
        <v>3000</v>
      </c>
      <c r="DF3596" s="17">
        <v>5</v>
      </c>
      <c r="DG3596" s="18" t="s">
        <v>33</v>
      </c>
      <c r="DH3596" s="330">
        <v>60</v>
      </c>
      <c r="DI3596" s="330">
        <v>110</v>
      </c>
      <c r="DJ3596" s="330">
        <v>0.45454545454545453</v>
      </c>
      <c r="DK3596" s="330">
        <v>0</v>
      </c>
      <c r="DL3596" s="331">
        <v>0.05</v>
      </c>
      <c r="DM3596" s="332">
        <v>295.5</v>
      </c>
      <c r="DN3596" s="333" t="s">
        <v>33</v>
      </c>
      <c r="DO3596" s="334" t="s">
        <v>5838</v>
      </c>
      <c r="DP3596" s="335" t="s">
        <v>67</v>
      </c>
      <c r="DQ3596" s="336" t="s">
        <v>67</v>
      </c>
      <c r="DR3596" s="336" t="s">
        <v>67</v>
      </c>
      <c r="DS3596" s="84"/>
      <c r="DT3596" s="337"/>
      <c r="DU3596" s="338"/>
      <c r="DV3596" s="12" t="s">
        <v>4537</v>
      </c>
      <c r="DW3596" s="13" t="s">
        <v>4538</v>
      </c>
      <c r="DX3596" s="13" t="s">
        <v>4539</v>
      </c>
      <c r="DY3596" s="12" t="s">
        <v>4540</v>
      </c>
      <c r="DZ3596" s="336" t="s">
        <v>4614</v>
      </c>
      <c r="EA3596" s="336" t="s">
        <v>67</v>
      </c>
      <c r="EB3596" s="336" t="s">
        <v>4615</v>
      </c>
      <c r="EC3596" s="339">
        <v>2007</v>
      </c>
      <c r="ED3596" s="339">
        <v>1</v>
      </c>
      <c r="EE3596" s="339">
        <v>0</v>
      </c>
      <c r="EF3596" s="339">
        <v>0</v>
      </c>
      <c r="EG3596" s="329" t="s">
        <v>4605</v>
      </c>
      <c r="EH3596" s="329"/>
      <c r="EI3596" s="329" t="s">
        <v>868</v>
      </c>
      <c r="EJ3596" s="17">
        <v>5760</v>
      </c>
      <c r="EK3596" s="17">
        <v>3000</v>
      </c>
      <c r="EL3596" s="17">
        <v>5</v>
      </c>
      <c r="EM3596" s="18" t="s">
        <v>33</v>
      </c>
      <c r="EN3596" s="330">
        <v>60</v>
      </c>
      <c r="EO3596" s="330">
        <v>110</v>
      </c>
      <c r="EP3596" s="330">
        <v>0.45454545454545453</v>
      </c>
      <c r="EQ3596" s="330">
        <v>0</v>
      </c>
      <c r="ER3596" s="331">
        <v>0.05</v>
      </c>
      <c r="ES3596" s="332">
        <v>295.5</v>
      </c>
      <c r="ET3596" s="333" t="s">
        <v>33</v>
      </c>
      <c r="EU3596" s="334" t="s">
        <v>5838</v>
      </c>
      <c r="EV3596" s="335" t="s">
        <v>67</v>
      </c>
      <c r="EW3596" s="336" t="s">
        <v>67</v>
      </c>
      <c r="EX3596" s="336" t="s">
        <v>67</v>
      </c>
      <c r="EY3596" s="84"/>
      <c r="EZ3596" s="337"/>
      <c r="FA3596" s="338"/>
      <c r="FB3596" s="12" t="s">
        <v>4537</v>
      </c>
      <c r="FC3596" s="13" t="s">
        <v>4538</v>
      </c>
      <c r="FD3596" s="13" t="s">
        <v>4539</v>
      </c>
      <c r="FE3596" s="12" t="s">
        <v>4540</v>
      </c>
      <c r="FF3596" s="336" t="s">
        <v>4614</v>
      </c>
      <c r="FG3596" s="336" t="s">
        <v>67</v>
      </c>
      <c r="FH3596" s="336" t="s">
        <v>4615</v>
      </c>
      <c r="FI3596" s="339">
        <v>2007</v>
      </c>
      <c r="FJ3596" s="339">
        <v>1</v>
      </c>
      <c r="FK3596" s="339">
        <v>0</v>
      </c>
      <c r="FL3596" s="339">
        <v>0</v>
      </c>
      <c r="FM3596" s="329" t="s">
        <v>4605</v>
      </c>
      <c r="FN3596" s="329"/>
      <c r="FO3596" s="329" t="s">
        <v>868</v>
      </c>
      <c r="FP3596" s="17">
        <v>5760</v>
      </c>
      <c r="FQ3596" s="17">
        <v>3000</v>
      </c>
      <c r="FR3596" s="17">
        <v>5</v>
      </c>
      <c r="FS3596" s="18" t="s">
        <v>33</v>
      </c>
      <c r="FT3596" s="330">
        <v>60</v>
      </c>
      <c r="FU3596" s="330">
        <v>110</v>
      </c>
      <c r="FV3596" s="330">
        <v>0.45454545454545453</v>
      </c>
      <c r="FW3596" s="330">
        <v>0</v>
      </c>
      <c r="FX3596" s="331">
        <v>0.05</v>
      </c>
      <c r="FY3596" s="332">
        <v>295.5</v>
      </c>
      <c r="FZ3596" s="333" t="s">
        <v>33</v>
      </c>
      <c r="GA3596" s="334" t="s">
        <v>5838</v>
      </c>
      <c r="GB3596" s="335" t="s">
        <v>67</v>
      </c>
      <c r="GC3596" s="336" t="s">
        <v>67</v>
      </c>
      <c r="GD3596" s="336" t="s">
        <v>67</v>
      </c>
      <c r="GE3596" s="84"/>
      <c r="GF3596" s="337"/>
      <c r="GG3596" s="338"/>
      <c r="GH3596" s="12" t="s">
        <v>4537</v>
      </c>
      <c r="GI3596" s="13" t="s">
        <v>4538</v>
      </c>
      <c r="GJ3596" s="13" t="s">
        <v>4539</v>
      </c>
      <c r="GK3596" s="12" t="s">
        <v>4540</v>
      </c>
      <c r="GL3596" s="336" t="s">
        <v>4614</v>
      </c>
      <c r="GM3596" s="336" t="s">
        <v>67</v>
      </c>
      <c r="GN3596" s="336" t="s">
        <v>4615</v>
      </c>
      <c r="GO3596" s="339">
        <v>2007</v>
      </c>
      <c r="GP3596" s="339">
        <v>1</v>
      </c>
      <c r="GQ3596" s="339">
        <v>0</v>
      </c>
      <c r="GR3596" s="339">
        <v>0</v>
      </c>
      <c r="GS3596" s="329" t="s">
        <v>4605</v>
      </c>
      <c r="GT3596" s="329"/>
      <c r="GU3596" s="329" t="s">
        <v>868</v>
      </c>
      <c r="GV3596" s="17">
        <v>5760</v>
      </c>
      <c r="GW3596" s="17">
        <v>3000</v>
      </c>
      <c r="GX3596" s="17">
        <v>5</v>
      </c>
      <c r="GY3596" s="18" t="s">
        <v>33</v>
      </c>
      <c r="GZ3596" s="330">
        <v>60</v>
      </c>
      <c r="HA3596" s="330">
        <v>110</v>
      </c>
      <c r="HB3596" s="330">
        <v>0.45454545454545453</v>
      </c>
      <c r="HC3596" s="330">
        <v>0</v>
      </c>
      <c r="HD3596" s="331">
        <v>0.05</v>
      </c>
      <c r="HE3596" s="332">
        <v>295.5</v>
      </c>
      <c r="HF3596" s="333" t="s">
        <v>33</v>
      </c>
      <c r="HG3596" s="334" t="s">
        <v>5838</v>
      </c>
      <c r="HH3596" s="335" t="s">
        <v>67</v>
      </c>
      <c r="HI3596" s="336" t="s">
        <v>67</v>
      </c>
      <c r="HJ3596" s="336" t="s">
        <v>67</v>
      </c>
      <c r="HK3596" s="84"/>
      <c r="HL3596" s="337"/>
      <c r="HM3596" s="338"/>
      <c r="HN3596" s="12" t="s">
        <v>4537</v>
      </c>
      <c r="HO3596" s="13" t="s">
        <v>4538</v>
      </c>
      <c r="HP3596" s="13" t="s">
        <v>4539</v>
      </c>
      <c r="HQ3596" s="12" t="s">
        <v>4540</v>
      </c>
      <c r="HR3596" s="336" t="s">
        <v>4614</v>
      </c>
      <c r="HS3596" s="336" t="s">
        <v>67</v>
      </c>
      <c r="HT3596" s="336" t="s">
        <v>4615</v>
      </c>
      <c r="HU3596" s="339">
        <v>2007</v>
      </c>
      <c r="HV3596" s="339">
        <v>1</v>
      </c>
      <c r="HW3596" s="339">
        <v>0</v>
      </c>
      <c r="HX3596" s="339">
        <v>0</v>
      </c>
      <c r="HY3596" s="329" t="s">
        <v>4605</v>
      </c>
      <c r="HZ3596" s="329"/>
      <c r="IA3596" s="329" t="s">
        <v>868</v>
      </c>
      <c r="IB3596" s="17">
        <v>5760</v>
      </c>
      <c r="IC3596" s="17">
        <v>3000</v>
      </c>
      <c r="ID3596" s="17">
        <v>5</v>
      </c>
      <c r="IE3596" s="18" t="s">
        <v>33</v>
      </c>
      <c r="IF3596" s="330">
        <v>60</v>
      </c>
      <c r="IG3596" s="330">
        <v>110</v>
      </c>
      <c r="IH3596" s="330">
        <v>0.45454545454545453</v>
      </c>
      <c r="II3596" s="330">
        <v>0</v>
      </c>
      <c r="IJ3596" s="331">
        <v>0.05</v>
      </c>
      <c r="IK3596" s="332">
        <v>295.5</v>
      </c>
      <c r="IL3596" s="333" t="s">
        <v>33</v>
      </c>
      <c r="IM3596" s="334" t="s">
        <v>5838</v>
      </c>
      <c r="IN3596" s="335" t="s">
        <v>67</v>
      </c>
      <c r="IO3596" s="336" t="s">
        <v>67</v>
      </c>
      <c r="IP3596" s="336" t="s">
        <v>67</v>
      </c>
      <c r="IQ3596" s="84"/>
      <c r="IR3596" s="337"/>
      <c r="IS3596" s="338"/>
    </row>
    <row r="3597" spans="1:253" ht="16.5" customHeight="1">
      <c r="A3597" s="83" t="s">
        <v>3589</v>
      </c>
      <c r="B3597" s="13"/>
      <c r="C3597" s="403"/>
      <c r="D3597" s="83"/>
      <c r="E3597" s="14" t="s">
        <v>2728</v>
      </c>
      <c r="F3597" s="14" t="s">
        <v>340</v>
      </c>
      <c r="G3597" s="14" t="s">
        <v>3602</v>
      </c>
      <c r="H3597" s="15">
        <v>2008</v>
      </c>
      <c r="I3597" s="15">
        <v>3</v>
      </c>
      <c r="J3597" s="15">
        <v>0</v>
      </c>
      <c r="K3597" s="15">
        <v>0</v>
      </c>
      <c r="L3597" s="16" t="s">
        <v>3580</v>
      </c>
      <c r="M3597" s="134" t="s">
        <v>3591</v>
      </c>
      <c r="N3597" s="16" t="s">
        <v>412</v>
      </c>
      <c r="O3597" s="17">
        <v>2628</v>
      </c>
      <c r="P3597" s="17">
        <f t="shared" si="28"/>
        <v>6132</v>
      </c>
      <c r="Q3597" s="17">
        <v>5</v>
      </c>
      <c r="R3597" s="133" t="s">
        <v>33</v>
      </c>
      <c r="S3597" s="19">
        <v>60</v>
      </c>
      <c r="T3597" s="19">
        <v>110</v>
      </c>
      <c r="U3597" s="19">
        <v>6.8181818181818183</v>
      </c>
      <c r="V3597" s="19">
        <v>0</v>
      </c>
      <c r="W3597" s="20">
        <v>0.75</v>
      </c>
      <c r="X3597" s="21">
        <v>2200.9499999999998</v>
      </c>
      <c r="Y3597" s="22" t="s">
        <v>33</v>
      </c>
      <c r="Z3597" s="86" t="s">
        <v>7991</v>
      </c>
      <c r="AA3597" s="24"/>
      <c r="AB3597" s="14"/>
      <c r="AC3597" s="14"/>
      <c r="AD3597" s="25"/>
      <c r="AE3597" s="26"/>
      <c r="AF3597" s="27"/>
      <c r="AG3597" s="31"/>
      <c r="AH3597" s="32"/>
      <c r="AI3597" s="32"/>
      <c r="AJ3597" s="32"/>
      <c r="AK3597" s="32"/>
      <c r="AL3597" s="32"/>
      <c r="AM3597" s="32"/>
      <c r="AN3597" s="32"/>
      <c r="AO3597" s="32"/>
      <c r="AP3597" s="329"/>
      <c r="AQ3597" s="329" t="s">
        <v>868</v>
      </c>
      <c r="AR3597" s="17">
        <v>5760</v>
      </c>
      <c r="AS3597" s="17">
        <v>3000</v>
      </c>
      <c r="AT3597" s="17">
        <v>5</v>
      </c>
      <c r="AU3597" s="18" t="s">
        <v>33</v>
      </c>
      <c r="AV3597" s="330">
        <v>60</v>
      </c>
      <c r="AW3597" s="330">
        <v>110</v>
      </c>
      <c r="AX3597" s="330">
        <v>0.45454545454545453</v>
      </c>
      <c r="AY3597" s="330">
        <v>0</v>
      </c>
      <c r="AZ3597" s="331">
        <v>0.05</v>
      </c>
      <c r="BA3597" s="332">
        <v>295.5</v>
      </c>
      <c r="BB3597" s="333" t="s">
        <v>33</v>
      </c>
      <c r="BC3597" s="334" t="s">
        <v>5838</v>
      </c>
      <c r="BD3597" s="335" t="s">
        <v>67</v>
      </c>
      <c r="BE3597" s="336" t="s">
        <v>67</v>
      </c>
      <c r="BF3597" s="336" t="s">
        <v>67</v>
      </c>
      <c r="BG3597" s="84"/>
      <c r="BH3597" s="337"/>
      <c r="BI3597" s="338"/>
      <c r="BJ3597" s="12" t="s">
        <v>4537</v>
      </c>
      <c r="BK3597" s="13" t="s">
        <v>4538</v>
      </c>
      <c r="BL3597" s="13" t="s">
        <v>4539</v>
      </c>
      <c r="BM3597" s="12" t="s">
        <v>4540</v>
      </c>
      <c r="BN3597" s="336" t="s">
        <v>4614</v>
      </c>
      <c r="BO3597" s="336" t="s">
        <v>67</v>
      </c>
      <c r="BP3597" s="336" t="s">
        <v>4615</v>
      </c>
      <c r="BQ3597" s="339">
        <v>2007</v>
      </c>
      <c r="BR3597" s="339">
        <v>1</v>
      </c>
      <c r="BS3597" s="339">
        <v>0</v>
      </c>
      <c r="BT3597" s="339">
        <v>0</v>
      </c>
      <c r="BU3597" s="329" t="s">
        <v>4605</v>
      </c>
      <c r="BV3597" s="329"/>
      <c r="BW3597" s="329" t="s">
        <v>868</v>
      </c>
      <c r="BX3597" s="17">
        <v>5760</v>
      </c>
      <c r="BY3597" s="17">
        <v>3000</v>
      </c>
      <c r="BZ3597" s="17">
        <v>5</v>
      </c>
      <c r="CA3597" s="18" t="s">
        <v>33</v>
      </c>
      <c r="CB3597" s="330">
        <v>60</v>
      </c>
      <c r="CC3597" s="330">
        <v>110</v>
      </c>
      <c r="CD3597" s="330">
        <v>0.45454545454545453</v>
      </c>
      <c r="CE3597" s="330">
        <v>0</v>
      </c>
      <c r="CF3597" s="331">
        <v>0.05</v>
      </c>
      <c r="CG3597" s="332">
        <v>295.5</v>
      </c>
      <c r="CH3597" s="333" t="s">
        <v>33</v>
      </c>
      <c r="CI3597" s="334" t="s">
        <v>5838</v>
      </c>
      <c r="CJ3597" s="335" t="s">
        <v>67</v>
      </c>
      <c r="CK3597" s="336" t="s">
        <v>67</v>
      </c>
      <c r="CL3597" s="336" t="s">
        <v>67</v>
      </c>
      <c r="CM3597" s="84"/>
      <c r="CN3597" s="337"/>
      <c r="CO3597" s="338"/>
      <c r="CP3597" s="12" t="s">
        <v>4537</v>
      </c>
      <c r="CQ3597" s="13" t="s">
        <v>4538</v>
      </c>
      <c r="CR3597" s="13" t="s">
        <v>4539</v>
      </c>
      <c r="CS3597" s="12" t="s">
        <v>4540</v>
      </c>
      <c r="CT3597" s="336" t="s">
        <v>4614</v>
      </c>
      <c r="CU3597" s="336" t="s">
        <v>67</v>
      </c>
      <c r="CV3597" s="336" t="s">
        <v>4615</v>
      </c>
      <c r="CW3597" s="339">
        <v>2007</v>
      </c>
      <c r="CX3597" s="339">
        <v>1</v>
      </c>
      <c r="CY3597" s="339">
        <v>0</v>
      </c>
      <c r="CZ3597" s="339">
        <v>0</v>
      </c>
      <c r="DA3597" s="329" t="s">
        <v>4605</v>
      </c>
      <c r="DB3597" s="329"/>
      <c r="DC3597" s="329" t="s">
        <v>868</v>
      </c>
      <c r="DD3597" s="17">
        <v>5760</v>
      </c>
      <c r="DE3597" s="17">
        <v>3000</v>
      </c>
      <c r="DF3597" s="17">
        <v>5</v>
      </c>
      <c r="DG3597" s="18" t="s">
        <v>33</v>
      </c>
      <c r="DH3597" s="330">
        <v>60</v>
      </c>
      <c r="DI3597" s="330">
        <v>110</v>
      </c>
      <c r="DJ3597" s="330">
        <v>0.45454545454545453</v>
      </c>
      <c r="DK3597" s="330">
        <v>0</v>
      </c>
      <c r="DL3597" s="331">
        <v>0.05</v>
      </c>
      <c r="DM3597" s="332">
        <v>295.5</v>
      </c>
      <c r="DN3597" s="333" t="s">
        <v>33</v>
      </c>
      <c r="DO3597" s="334" t="s">
        <v>5838</v>
      </c>
      <c r="DP3597" s="335" t="s">
        <v>67</v>
      </c>
      <c r="DQ3597" s="336" t="s">
        <v>67</v>
      </c>
      <c r="DR3597" s="336" t="s">
        <v>67</v>
      </c>
      <c r="DS3597" s="84"/>
      <c r="DT3597" s="337"/>
      <c r="DU3597" s="338"/>
      <c r="DV3597" s="12" t="s">
        <v>4537</v>
      </c>
      <c r="DW3597" s="13" t="s">
        <v>4538</v>
      </c>
      <c r="DX3597" s="13" t="s">
        <v>4539</v>
      </c>
      <c r="DY3597" s="12" t="s">
        <v>4540</v>
      </c>
      <c r="DZ3597" s="336" t="s">
        <v>4614</v>
      </c>
      <c r="EA3597" s="336" t="s">
        <v>67</v>
      </c>
      <c r="EB3597" s="336" t="s">
        <v>4615</v>
      </c>
      <c r="EC3597" s="339">
        <v>2007</v>
      </c>
      <c r="ED3597" s="339">
        <v>1</v>
      </c>
      <c r="EE3597" s="339">
        <v>0</v>
      </c>
      <c r="EF3597" s="339">
        <v>0</v>
      </c>
      <c r="EG3597" s="329" t="s">
        <v>4605</v>
      </c>
      <c r="EH3597" s="329"/>
      <c r="EI3597" s="329" t="s">
        <v>868</v>
      </c>
      <c r="EJ3597" s="17">
        <v>5760</v>
      </c>
      <c r="EK3597" s="17">
        <v>3000</v>
      </c>
      <c r="EL3597" s="17">
        <v>5</v>
      </c>
      <c r="EM3597" s="18" t="s">
        <v>33</v>
      </c>
      <c r="EN3597" s="330">
        <v>60</v>
      </c>
      <c r="EO3597" s="330">
        <v>110</v>
      </c>
      <c r="EP3597" s="330">
        <v>0.45454545454545453</v>
      </c>
      <c r="EQ3597" s="330">
        <v>0</v>
      </c>
      <c r="ER3597" s="331">
        <v>0.05</v>
      </c>
      <c r="ES3597" s="332">
        <v>295.5</v>
      </c>
      <c r="ET3597" s="333" t="s">
        <v>33</v>
      </c>
      <c r="EU3597" s="334" t="s">
        <v>5838</v>
      </c>
      <c r="EV3597" s="335" t="s">
        <v>67</v>
      </c>
      <c r="EW3597" s="336" t="s">
        <v>67</v>
      </c>
      <c r="EX3597" s="336" t="s">
        <v>67</v>
      </c>
      <c r="EY3597" s="84"/>
      <c r="EZ3597" s="337"/>
      <c r="FA3597" s="338"/>
      <c r="FB3597" s="12" t="s">
        <v>4537</v>
      </c>
      <c r="FC3597" s="13" t="s">
        <v>4538</v>
      </c>
      <c r="FD3597" s="13" t="s">
        <v>4539</v>
      </c>
      <c r="FE3597" s="12" t="s">
        <v>4540</v>
      </c>
      <c r="FF3597" s="336" t="s">
        <v>4614</v>
      </c>
      <c r="FG3597" s="336" t="s">
        <v>67</v>
      </c>
      <c r="FH3597" s="336" t="s">
        <v>4615</v>
      </c>
      <c r="FI3597" s="339">
        <v>2007</v>
      </c>
      <c r="FJ3597" s="339">
        <v>1</v>
      </c>
      <c r="FK3597" s="339">
        <v>0</v>
      </c>
      <c r="FL3597" s="339">
        <v>0</v>
      </c>
      <c r="FM3597" s="329" t="s">
        <v>4605</v>
      </c>
      <c r="FN3597" s="329"/>
      <c r="FO3597" s="329" t="s">
        <v>868</v>
      </c>
      <c r="FP3597" s="17">
        <v>5760</v>
      </c>
      <c r="FQ3597" s="17">
        <v>3000</v>
      </c>
      <c r="FR3597" s="17">
        <v>5</v>
      </c>
      <c r="FS3597" s="18" t="s">
        <v>33</v>
      </c>
      <c r="FT3597" s="330">
        <v>60</v>
      </c>
      <c r="FU3597" s="330">
        <v>110</v>
      </c>
      <c r="FV3597" s="330">
        <v>0.45454545454545453</v>
      </c>
      <c r="FW3597" s="330">
        <v>0</v>
      </c>
      <c r="FX3597" s="331">
        <v>0.05</v>
      </c>
      <c r="FY3597" s="332">
        <v>295.5</v>
      </c>
      <c r="FZ3597" s="333" t="s">
        <v>33</v>
      </c>
      <c r="GA3597" s="334" t="s">
        <v>5838</v>
      </c>
      <c r="GB3597" s="335" t="s">
        <v>67</v>
      </c>
      <c r="GC3597" s="336" t="s">
        <v>67</v>
      </c>
      <c r="GD3597" s="336" t="s">
        <v>67</v>
      </c>
      <c r="GE3597" s="84"/>
      <c r="GF3597" s="337"/>
      <c r="GG3597" s="338"/>
      <c r="GH3597" s="12" t="s">
        <v>4537</v>
      </c>
      <c r="GI3597" s="13" t="s">
        <v>4538</v>
      </c>
      <c r="GJ3597" s="13" t="s">
        <v>4539</v>
      </c>
      <c r="GK3597" s="12" t="s">
        <v>4540</v>
      </c>
      <c r="GL3597" s="336" t="s">
        <v>4614</v>
      </c>
      <c r="GM3597" s="336" t="s">
        <v>67</v>
      </c>
      <c r="GN3597" s="336" t="s">
        <v>4615</v>
      </c>
      <c r="GO3597" s="339">
        <v>2007</v>
      </c>
      <c r="GP3597" s="339">
        <v>1</v>
      </c>
      <c r="GQ3597" s="339">
        <v>0</v>
      </c>
      <c r="GR3597" s="339">
        <v>0</v>
      </c>
      <c r="GS3597" s="329" t="s">
        <v>4605</v>
      </c>
      <c r="GT3597" s="329"/>
      <c r="GU3597" s="329" t="s">
        <v>868</v>
      </c>
      <c r="GV3597" s="17">
        <v>5760</v>
      </c>
      <c r="GW3597" s="17">
        <v>3000</v>
      </c>
      <c r="GX3597" s="17">
        <v>5</v>
      </c>
      <c r="GY3597" s="18" t="s">
        <v>33</v>
      </c>
      <c r="GZ3597" s="330">
        <v>60</v>
      </c>
      <c r="HA3597" s="330">
        <v>110</v>
      </c>
      <c r="HB3597" s="330">
        <v>0.45454545454545453</v>
      </c>
      <c r="HC3597" s="330">
        <v>0</v>
      </c>
      <c r="HD3597" s="331">
        <v>0.05</v>
      </c>
      <c r="HE3597" s="332">
        <v>295.5</v>
      </c>
      <c r="HF3597" s="333" t="s">
        <v>33</v>
      </c>
      <c r="HG3597" s="334" t="s">
        <v>5838</v>
      </c>
      <c r="HH3597" s="335" t="s">
        <v>67</v>
      </c>
      <c r="HI3597" s="336" t="s">
        <v>67</v>
      </c>
      <c r="HJ3597" s="336" t="s">
        <v>67</v>
      </c>
      <c r="HK3597" s="84"/>
      <c r="HL3597" s="337"/>
      <c r="HM3597" s="338"/>
      <c r="HN3597" s="12" t="s">
        <v>4537</v>
      </c>
      <c r="HO3597" s="13" t="s">
        <v>4538</v>
      </c>
      <c r="HP3597" s="13" t="s">
        <v>4539</v>
      </c>
      <c r="HQ3597" s="12" t="s">
        <v>4540</v>
      </c>
      <c r="HR3597" s="336" t="s">
        <v>4614</v>
      </c>
      <c r="HS3597" s="336" t="s">
        <v>67</v>
      </c>
      <c r="HT3597" s="336" t="s">
        <v>4615</v>
      </c>
      <c r="HU3597" s="339">
        <v>2007</v>
      </c>
      <c r="HV3597" s="339">
        <v>1</v>
      </c>
      <c r="HW3597" s="339">
        <v>0</v>
      </c>
      <c r="HX3597" s="339">
        <v>0</v>
      </c>
      <c r="HY3597" s="329" t="s">
        <v>4605</v>
      </c>
      <c r="HZ3597" s="329"/>
      <c r="IA3597" s="329" t="s">
        <v>868</v>
      </c>
      <c r="IB3597" s="17">
        <v>5760</v>
      </c>
      <c r="IC3597" s="17">
        <v>3000</v>
      </c>
      <c r="ID3597" s="17">
        <v>5</v>
      </c>
      <c r="IE3597" s="18" t="s">
        <v>33</v>
      </c>
      <c r="IF3597" s="330">
        <v>60</v>
      </c>
      <c r="IG3597" s="330">
        <v>110</v>
      </c>
      <c r="IH3597" s="330">
        <v>0.45454545454545453</v>
      </c>
      <c r="II3597" s="330">
        <v>0</v>
      </c>
      <c r="IJ3597" s="331">
        <v>0.05</v>
      </c>
      <c r="IK3597" s="332">
        <v>295.5</v>
      </c>
      <c r="IL3597" s="333" t="s">
        <v>33</v>
      </c>
      <c r="IM3597" s="334" t="s">
        <v>5838</v>
      </c>
      <c r="IN3597" s="335" t="s">
        <v>67</v>
      </c>
      <c r="IO3597" s="336" t="s">
        <v>67</v>
      </c>
      <c r="IP3597" s="336" t="s">
        <v>67</v>
      </c>
      <c r="IQ3597" s="84"/>
      <c r="IR3597" s="337"/>
      <c r="IS3597" s="338"/>
    </row>
    <row r="3598" spans="1:253" ht="16.5" customHeight="1">
      <c r="A3598" s="83" t="s">
        <v>3589</v>
      </c>
      <c r="B3598" s="13"/>
      <c r="C3598" s="403"/>
      <c r="D3598" s="83"/>
      <c r="E3598" s="14" t="s">
        <v>2728</v>
      </c>
      <c r="F3598" s="14" t="s">
        <v>155</v>
      </c>
      <c r="G3598" s="14" t="s">
        <v>3601</v>
      </c>
      <c r="H3598" s="15">
        <v>2010</v>
      </c>
      <c r="I3598" s="15">
        <v>3</v>
      </c>
      <c r="J3598" s="15">
        <v>0</v>
      </c>
      <c r="K3598" s="15">
        <v>0</v>
      </c>
      <c r="L3598" s="16" t="s">
        <v>3580</v>
      </c>
      <c r="M3598" s="134" t="s">
        <v>3591</v>
      </c>
      <c r="N3598" s="16" t="s">
        <v>412</v>
      </c>
      <c r="O3598" s="17">
        <v>2628</v>
      </c>
      <c r="P3598" s="17">
        <f t="shared" si="28"/>
        <v>6132</v>
      </c>
      <c r="Q3598" s="17">
        <v>5</v>
      </c>
      <c r="R3598" s="133" t="s">
        <v>33</v>
      </c>
      <c r="S3598" s="19">
        <v>60</v>
      </c>
      <c r="T3598" s="19">
        <v>110</v>
      </c>
      <c r="U3598" s="19">
        <v>6.8181818181818183</v>
      </c>
      <c r="V3598" s="19">
        <v>0</v>
      </c>
      <c r="W3598" s="20">
        <v>0.75</v>
      </c>
      <c r="X3598" s="21">
        <v>2200.9499999999998</v>
      </c>
      <c r="Y3598" s="22" t="s">
        <v>33</v>
      </c>
      <c r="Z3598" s="86" t="s">
        <v>7991</v>
      </c>
      <c r="AA3598" s="24"/>
      <c r="AB3598" s="14"/>
      <c r="AC3598" s="14"/>
      <c r="AD3598" s="25"/>
      <c r="AE3598" s="26"/>
      <c r="AF3598" s="27"/>
      <c r="AG3598" s="31"/>
      <c r="AH3598" s="32"/>
      <c r="AI3598" s="32"/>
      <c r="AJ3598" s="32"/>
      <c r="AK3598" s="32"/>
      <c r="AL3598" s="32"/>
      <c r="AM3598" s="32"/>
      <c r="AN3598" s="32"/>
      <c r="AO3598" s="32"/>
      <c r="AP3598" s="329"/>
      <c r="AQ3598" s="329" t="s">
        <v>44</v>
      </c>
      <c r="AR3598" s="17">
        <v>1920</v>
      </c>
      <c r="AS3598" s="17">
        <v>0</v>
      </c>
      <c r="AT3598" s="17">
        <v>0</v>
      </c>
      <c r="AU3598" s="18" t="s">
        <v>33</v>
      </c>
      <c r="AV3598" s="330">
        <v>60</v>
      </c>
      <c r="AW3598" s="330">
        <v>110</v>
      </c>
      <c r="AX3598" s="330">
        <v>1.3454545454545455</v>
      </c>
      <c r="AY3598" s="330">
        <v>0</v>
      </c>
      <c r="AZ3598" s="331">
        <v>0.14799999999999999</v>
      </c>
      <c r="BA3598" s="332">
        <v>284.15999999999997</v>
      </c>
      <c r="BB3598" s="333" t="s">
        <v>33</v>
      </c>
      <c r="BC3598" s="334" t="s">
        <v>5838</v>
      </c>
      <c r="BD3598" s="335" t="s">
        <v>67</v>
      </c>
      <c r="BE3598" s="336" t="s">
        <v>67</v>
      </c>
      <c r="BF3598" s="336" t="s">
        <v>67</v>
      </c>
      <c r="BG3598" s="84"/>
      <c r="BH3598" s="337"/>
      <c r="BI3598" s="338"/>
      <c r="BJ3598" s="12" t="s">
        <v>4537</v>
      </c>
      <c r="BK3598" s="13" t="s">
        <v>4538</v>
      </c>
      <c r="BL3598" s="13" t="s">
        <v>4539</v>
      </c>
      <c r="BM3598" s="12" t="s">
        <v>4540</v>
      </c>
      <c r="BN3598" s="336" t="s">
        <v>4616</v>
      </c>
      <c r="BO3598" s="336" t="s">
        <v>67</v>
      </c>
      <c r="BP3598" s="336" t="s">
        <v>4617</v>
      </c>
      <c r="BQ3598" s="339">
        <v>2005</v>
      </c>
      <c r="BR3598" s="339">
        <v>1</v>
      </c>
      <c r="BS3598" s="339">
        <v>0</v>
      </c>
      <c r="BT3598" s="339">
        <v>0</v>
      </c>
      <c r="BU3598" s="329" t="s">
        <v>4591</v>
      </c>
      <c r="BV3598" s="329"/>
      <c r="BW3598" s="329" t="s">
        <v>44</v>
      </c>
      <c r="BX3598" s="17">
        <v>1920</v>
      </c>
      <c r="BY3598" s="17">
        <v>0</v>
      </c>
      <c r="BZ3598" s="17">
        <v>0</v>
      </c>
      <c r="CA3598" s="18" t="s">
        <v>33</v>
      </c>
      <c r="CB3598" s="330">
        <v>60</v>
      </c>
      <c r="CC3598" s="330">
        <v>110</v>
      </c>
      <c r="CD3598" s="330">
        <v>1.3454545454545455</v>
      </c>
      <c r="CE3598" s="330">
        <v>0</v>
      </c>
      <c r="CF3598" s="331">
        <v>0.14799999999999999</v>
      </c>
      <c r="CG3598" s="332">
        <v>284.15999999999997</v>
      </c>
      <c r="CH3598" s="333" t="s">
        <v>33</v>
      </c>
      <c r="CI3598" s="334" t="s">
        <v>5838</v>
      </c>
      <c r="CJ3598" s="335" t="s">
        <v>67</v>
      </c>
      <c r="CK3598" s="336" t="s">
        <v>67</v>
      </c>
      <c r="CL3598" s="336" t="s">
        <v>67</v>
      </c>
      <c r="CM3598" s="84"/>
      <c r="CN3598" s="337"/>
      <c r="CO3598" s="338"/>
      <c r="CP3598" s="12" t="s">
        <v>4537</v>
      </c>
      <c r="CQ3598" s="13" t="s">
        <v>4538</v>
      </c>
      <c r="CR3598" s="13" t="s">
        <v>4539</v>
      </c>
      <c r="CS3598" s="12" t="s">
        <v>4540</v>
      </c>
      <c r="CT3598" s="336" t="s">
        <v>4616</v>
      </c>
      <c r="CU3598" s="336" t="s">
        <v>67</v>
      </c>
      <c r="CV3598" s="336" t="s">
        <v>4617</v>
      </c>
      <c r="CW3598" s="339">
        <v>2005</v>
      </c>
      <c r="CX3598" s="339">
        <v>1</v>
      </c>
      <c r="CY3598" s="339">
        <v>0</v>
      </c>
      <c r="CZ3598" s="339">
        <v>0</v>
      </c>
      <c r="DA3598" s="329" t="s">
        <v>4591</v>
      </c>
      <c r="DB3598" s="329"/>
      <c r="DC3598" s="329" t="s">
        <v>44</v>
      </c>
      <c r="DD3598" s="17">
        <v>1920</v>
      </c>
      <c r="DE3598" s="17">
        <v>0</v>
      </c>
      <c r="DF3598" s="17">
        <v>0</v>
      </c>
      <c r="DG3598" s="18" t="s">
        <v>33</v>
      </c>
      <c r="DH3598" s="330">
        <v>60</v>
      </c>
      <c r="DI3598" s="330">
        <v>110</v>
      </c>
      <c r="DJ3598" s="330">
        <v>1.3454545454545455</v>
      </c>
      <c r="DK3598" s="330">
        <v>0</v>
      </c>
      <c r="DL3598" s="331">
        <v>0.14799999999999999</v>
      </c>
      <c r="DM3598" s="332">
        <v>284.15999999999997</v>
      </c>
      <c r="DN3598" s="333" t="s">
        <v>33</v>
      </c>
      <c r="DO3598" s="334" t="s">
        <v>5838</v>
      </c>
      <c r="DP3598" s="335" t="s">
        <v>67</v>
      </c>
      <c r="DQ3598" s="336" t="s">
        <v>67</v>
      </c>
      <c r="DR3598" s="336" t="s">
        <v>67</v>
      </c>
      <c r="DS3598" s="84"/>
      <c r="DT3598" s="337"/>
      <c r="DU3598" s="338"/>
      <c r="DV3598" s="12" t="s">
        <v>4537</v>
      </c>
      <c r="DW3598" s="13" t="s">
        <v>4538</v>
      </c>
      <c r="DX3598" s="13" t="s">
        <v>4539</v>
      </c>
      <c r="DY3598" s="12" t="s">
        <v>4540</v>
      </c>
      <c r="DZ3598" s="336" t="s">
        <v>4616</v>
      </c>
      <c r="EA3598" s="336" t="s">
        <v>67</v>
      </c>
      <c r="EB3598" s="336" t="s">
        <v>4617</v>
      </c>
      <c r="EC3598" s="339">
        <v>2005</v>
      </c>
      <c r="ED3598" s="339">
        <v>1</v>
      </c>
      <c r="EE3598" s="339">
        <v>0</v>
      </c>
      <c r="EF3598" s="339">
        <v>0</v>
      </c>
      <c r="EG3598" s="329" t="s">
        <v>4591</v>
      </c>
      <c r="EH3598" s="329"/>
      <c r="EI3598" s="329" t="s">
        <v>44</v>
      </c>
      <c r="EJ3598" s="17">
        <v>1920</v>
      </c>
      <c r="EK3598" s="17">
        <v>0</v>
      </c>
      <c r="EL3598" s="17">
        <v>0</v>
      </c>
      <c r="EM3598" s="18" t="s">
        <v>33</v>
      </c>
      <c r="EN3598" s="330">
        <v>60</v>
      </c>
      <c r="EO3598" s="330">
        <v>110</v>
      </c>
      <c r="EP3598" s="330">
        <v>1.3454545454545455</v>
      </c>
      <c r="EQ3598" s="330">
        <v>0</v>
      </c>
      <c r="ER3598" s="331">
        <v>0.14799999999999999</v>
      </c>
      <c r="ES3598" s="332">
        <v>284.15999999999997</v>
      </c>
      <c r="ET3598" s="333" t="s">
        <v>33</v>
      </c>
      <c r="EU3598" s="334" t="s">
        <v>5838</v>
      </c>
      <c r="EV3598" s="335" t="s">
        <v>67</v>
      </c>
      <c r="EW3598" s="336" t="s">
        <v>67</v>
      </c>
      <c r="EX3598" s="336" t="s">
        <v>67</v>
      </c>
      <c r="EY3598" s="84"/>
      <c r="EZ3598" s="337"/>
      <c r="FA3598" s="338"/>
      <c r="FB3598" s="12" t="s">
        <v>4537</v>
      </c>
      <c r="FC3598" s="13" t="s">
        <v>4538</v>
      </c>
      <c r="FD3598" s="13" t="s">
        <v>4539</v>
      </c>
      <c r="FE3598" s="12" t="s">
        <v>4540</v>
      </c>
      <c r="FF3598" s="336" t="s">
        <v>4616</v>
      </c>
      <c r="FG3598" s="336" t="s">
        <v>67</v>
      </c>
      <c r="FH3598" s="336" t="s">
        <v>4617</v>
      </c>
      <c r="FI3598" s="339">
        <v>2005</v>
      </c>
      <c r="FJ3598" s="339">
        <v>1</v>
      </c>
      <c r="FK3598" s="339">
        <v>0</v>
      </c>
      <c r="FL3598" s="339">
        <v>0</v>
      </c>
      <c r="FM3598" s="329" t="s">
        <v>4591</v>
      </c>
      <c r="FN3598" s="329"/>
      <c r="FO3598" s="329" t="s">
        <v>44</v>
      </c>
      <c r="FP3598" s="17">
        <v>1920</v>
      </c>
      <c r="FQ3598" s="17">
        <v>0</v>
      </c>
      <c r="FR3598" s="17">
        <v>0</v>
      </c>
      <c r="FS3598" s="18" t="s">
        <v>33</v>
      </c>
      <c r="FT3598" s="330">
        <v>60</v>
      </c>
      <c r="FU3598" s="330">
        <v>110</v>
      </c>
      <c r="FV3598" s="330">
        <v>1.3454545454545455</v>
      </c>
      <c r="FW3598" s="330">
        <v>0</v>
      </c>
      <c r="FX3598" s="331">
        <v>0.14799999999999999</v>
      </c>
      <c r="FY3598" s="332">
        <v>284.15999999999997</v>
      </c>
      <c r="FZ3598" s="333" t="s">
        <v>33</v>
      </c>
      <c r="GA3598" s="334" t="s">
        <v>5838</v>
      </c>
      <c r="GB3598" s="335" t="s">
        <v>67</v>
      </c>
      <c r="GC3598" s="336" t="s">
        <v>67</v>
      </c>
      <c r="GD3598" s="336" t="s">
        <v>67</v>
      </c>
      <c r="GE3598" s="84"/>
      <c r="GF3598" s="337"/>
      <c r="GG3598" s="338"/>
      <c r="GH3598" s="12" t="s">
        <v>4537</v>
      </c>
      <c r="GI3598" s="13" t="s">
        <v>4538</v>
      </c>
      <c r="GJ3598" s="13" t="s">
        <v>4539</v>
      </c>
      <c r="GK3598" s="12" t="s">
        <v>4540</v>
      </c>
      <c r="GL3598" s="336" t="s">
        <v>4616</v>
      </c>
      <c r="GM3598" s="336" t="s">
        <v>67</v>
      </c>
      <c r="GN3598" s="336" t="s">
        <v>4617</v>
      </c>
      <c r="GO3598" s="339">
        <v>2005</v>
      </c>
      <c r="GP3598" s="339">
        <v>1</v>
      </c>
      <c r="GQ3598" s="339">
        <v>0</v>
      </c>
      <c r="GR3598" s="339">
        <v>0</v>
      </c>
      <c r="GS3598" s="329" t="s">
        <v>4591</v>
      </c>
      <c r="GT3598" s="329"/>
      <c r="GU3598" s="329" t="s">
        <v>44</v>
      </c>
      <c r="GV3598" s="17">
        <v>1920</v>
      </c>
      <c r="GW3598" s="17">
        <v>0</v>
      </c>
      <c r="GX3598" s="17">
        <v>0</v>
      </c>
      <c r="GY3598" s="18" t="s">
        <v>33</v>
      </c>
      <c r="GZ3598" s="330">
        <v>60</v>
      </c>
      <c r="HA3598" s="330">
        <v>110</v>
      </c>
      <c r="HB3598" s="330">
        <v>1.3454545454545455</v>
      </c>
      <c r="HC3598" s="330">
        <v>0</v>
      </c>
      <c r="HD3598" s="331">
        <v>0.14799999999999999</v>
      </c>
      <c r="HE3598" s="332">
        <v>284.15999999999997</v>
      </c>
      <c r="HF3598" s="333" t="s">
        <v>33</v>
      </c>
      <c r="HG3598" s="334" t="s">
        <v>5838</v>
      </c>
      <c r="HH3598" s="335" t="s">
        <v>67</v>
      </c>
      <c r="HI3598" s="336" t="s">
        <v>67</v>
      </c>
      <c r="HJ3598" s="336" t="s">
        <v>67</v>
      </c>
      <c r="HK3598" s="84"/>
      <c r="HL3598" s="337"/>
      <c r="HM3598" s="338"/>
      <c r="HN3598" s="12" t="s">
        <v>4537</v>
      </c>
      <c r="HO3598" s="13" t="s">
        <v>4538</v>
      </c>
      <c r="HP3598" s="13" t="s">
        <v>4539</v>
      </c>
      <c r="HQ3598" s="12" t="s">
        <v>4540</v>
      </c>
      <c r="HR3598" s="336" t="s">
        <v>4616</v>
      </c>
      <c r="HS3598" s="336" t="s">
        <v>67</v>
      </c>
      <c r="HT3598" s="336" t="s">
        <v>4617</v>
      </c>
      <c r="HU3598" s="339">
        <v>2005</v>
      </c>
      <c r="HV3598" s="339">
        <v>1</v>
      </c>
      <c r="HW3598" s="339">
        <v>0</v>
      </c>
      <c r="HX3598" s="339">
        <v>0</v>
      </c>
      <c r="HY3598" s="329" t="s">
        <v>4591</v>
      </c>
      <c r="HZ3598" s="329"/>
      <c r="IA3598" s="329" t="s">
        <v>44</v>
      </c>
      <c r="IB3598" s="17">
        <v>1920</v>
      </c>
      <c r="IC3598" s="17">
        <v>0</v>
      </c>
      <c r="ID3598" s="17">
        <v>0</v>
      </c>
      <c r="IE3598" s="18" t="s">
        <v>33</v>
      </c>
      <c r="IF3598" s="330">
        <v>60</v>
      </c>
      <c r="IG3598" s="330">
        <v>110</v>
      </c>
      <c r="IH3598" s="330">
        <v>1.3454545454545455</v>
      </c>
      <c r="II3598" s="330">
        <v>0</v>
      </c>
      <c r="IJ3598" s="331">
        <v>0.14799999999999999</v>
      </c>
      <c r="IK3598" s="332">
        <v>284.15999999999997</v>
      </c>
      <c r="IL3598" s="333" t="s">
        <v>33</v>
      </c>
      <c r="IM3598" s="334" t="s">
        <v>5838</v>
      </c>
      <c r="IN3598" s="335" t="s">
        <v>67</v>
      </c>
      <c r="IO3598" s="336" t="s">
        <v>67</v>
      </c>
      <c r="IP3598" s="336" t="s">
        <v>67</v>
      </c>
      <c r="IQ3598" s="84"/>
      <c r="IR3598" s="337"/>
      <c r="IS3598" s="338"/>
    </row>
    <row r="3599" spans="1:253" ht="16.5" customHeight="1">
      <c r="A3599" s="83" t="s">
        <v>3589</v>
      </c>
      <c r="B3599" s="13"/>
      <c r="C3599" s="403"/>
      <c r="D3599" s="83"/>
      <c r="E3599" s="14" t="s">
        <v>2728</v>
      </c>
      <c r="F3599" s="14" t="s">
        <v>340</v>
      </c>
      <c r="G3599" s="14" t="s">
        <v>3611</v>
      </c>
      <c r="H3599" s="15">
        <v>2004</v>
      </c>
      <c r="I3599" s="15">
        <v>2</v>
      </c>
      <c r="J3599" s="15">
        <v>0</v>
      </c>
      <c r="K3599" s="15">
        <v>0</v>
      </c>
      <c r="L3599" s="16" t="s">
        <v>3580</v>
      </c>
      <c r="M3599" s="134" t="s">
        <v>3591</v>
      </c>
      <c r="N3599" s="16" t="s">
        <v>412</v>
      </c>
      <c r="O3599" s="17">
        <v>2628</v>
      </c>
      <c r="P3599" s="17">
        <f t="shared" si="28"/>
        <v>6132</v>
      </c>
      <c r="Q3599" s="17">
        <v>5</v>
      </c>
      <c r="R3599" s="133" t="s">
        <v>33</v>
      </c>
      <c r="S3599" s="19">
        <v>60</v>
      </c>
      <c r="T3599" s="19">
        <v>110</v>
      </c>
      <c r="U3599" s="19">
        <v>4.6727272727272728</v>
      </c>
      <c r="V3599" s="19">
        <v>0</v>
      </c>
      <c r="W3599" s="20">
        <v>0.51400000000000001</v>
      </c>
      <c r="X3599" s="21">
        <v>1508.3844000000001</v>
      </c>
      <c r="Y3599" s="22" t="s">
        <v>33</v>
      </c>
      <c r="Z3599" s="86" t="s">
        <v>7991</v>
      </c>
      <c r="AA3599" s="24"/>
      <c r="AB3599" s="14"/>
      <c r="AC3599" s="14"/>
      <c r="AD3599" s="25"/>
      <c r="AE3599" s="26"/>
      <c r="AF3599" s="27"/>
      <c r="AG3599" s="31"/>
      <c r="AH3599" s="32"/>
      <c r="AI3599" s="32"/>
      <c r="AJ3599" s="32"/>
      <c r="AK3599" s="32"/>
      <c r="AL3599" s="32"/>
      <c r="AM3599" s="32"/>
      <c r="AN3599" s="32"/>
      <c r="AO3599" s="32"/>
      <c r="AP3599" s="329"/>
      <c r="AQ3599" s="329" t="s">
        <v>44</v>
      </c>
      <c r="AR3599" s="17">
        <v>1920</v>
      </c>
      <c r="AS3599" s="17">
        <v>0</v>
      </c>
      <c r="AT3599" s="17">
        <v>0</v>
      </c>
      <c r="AU3599" s="18" t="s">
        <v>33</v>
      </c>
      <c r="AV3599" s="330">
        <v>60</v>
      </c>
      <c r="AW3599" s="330">
        <v>110</v>
      </c>
      <c r="AX3599" s="330">
        <v>1.3454545454545455</v>
      </c>
      <c r="AY3599" s="330">
        <v>0</v>
      </c>
      <c r="AZ3599" s="331">
        <v>0.14799999999999999</v>
      </c>
      <c r="BA3599" s="332">
        <v>284.15999999999997</v>
      </c>
      <c r="BB3599" s="333" t="s">
        <v>33</v>
      </c>
      <c r="BC3599" s="334" t="s">
        <v>5838</v>
      </c>
      <c r="BD3599" s="335" t="s">
        <v>67</v>
      </c>
      <c r="BE3599" s="336" t="s">
        <v>67</v>
      </c>
      <c r="BF3599" s="336" t="s">
        <v>67</v>
      </c>
      <c r="BG3599" s="84"/>
      <c r="BH3599" s="337"/>
      <c r="BI3599" s="338"/>
      <c r="BJ3599" s="12" t="s">
        <v>4537</v>
      </c>
      <c r="BK3599" s="13" t="s">
        <v>4538</v>
      </c>
      <c r="BL3599" s="13" t="s">
        <v>4539</v>
      </c>
      <c r="BM3599" s="12" t="s">
        <v>4540</v>
      </c>
      <c r="BN3599" s="336" t="s">
        <v>4616</v>
      </c>
      <c r="BO3599" s="336" t="s">
        <v>67</v>
      </c>
      <c r="BP3599" s="336" t="s">
        <v>4617</v>
      </c>
      <c r="BQ3599" s="339">
        <v>2005</v>
      </c>
      <c r="BR3599" s="339">
        <v>1</v>
      </c>
      <c r="BS3599" s="339">
        <v>0</v>
      </c>
      <c r="BT3599" s="339">
        <v>0</v>
      </c>
      <c r="BU3599" s="329" t="s">
        <v>4591</v>
      </c>
      <c r="BV3599" s="329"/>
      <c r="BW3599" s="329" t="s">
        <v>44</v>
      </c>
      <c r="BX3599" s="17">
        <v>1920</v>
      </c>
      <c r="BY3599" s="17">
        <v>0</v>
      </c>
      <c r="BZ3599" s="17">
        <v>0</v>
      </c>
      <c r="CA3599" s="18" t="s">
        <v>33</v>
      </c>
      <c r="CB3599" s="330">
        <v>60</v>
      </c>
      <c r="CC3599" s="330">
        <v>110</v>
      </c>
      <c r="CD3599" s="330">
        <v>1.3454545454545455</v>
      </c>
      <c r="CE3599" s="330">
        <v>0</v>
      </c>
      <c r="CF3599" s="331">
        <v>0.14799999999999999</v>
      </c>
      <c r="CG3599" s="332">
        <v>284.15999999999997</v>
      </c>
      <c r="CH3599" s="333" t="s">
        <v>33</v>
      </c>
      <c r="CI3599" s="334" t="s">
        <v>5838</v>
      </c>
      <c r="CJ3599" s="335" t="s">
        <v>67</v>
      </c>
      <c r="CK3599" s="336" t="s">
        <v>67</v>
      </c>
      <c r="CL3599" s="336" t="s">
        <v>67</v>
      </c>
      <c r="CM3599" s="84"/>
      <c r="CN3599" s="337"/>
      <c r="CO3599" s="338"/>
      <c r="CP3599" s="12" t="s">
        <v>4537</v>
      </c>
      <c r="CQ3599" s="13" t="s">
        <v>4538</v>
      </c>
      <c r="CR3599" s="13" t="s">
        <v>4539</v>
      </c>
      <c r="CS3599" s="12" t="s">
        <v>4540</v>
      </c>
      <c r="CT3599" s="336" t="s">
        <v>4616</v>
      </c>
      <c r="CU3599" s="336" t="s">
        <v>67</v>
      </c>
      <c r="CV3599" s="336" t="s">
        <v>4617</v>
      </c>
      <c r="CW3599" s="339">
        <v>2005</v>
      </c>
      <c r="CX3599" s="339">
        <v>1</v>
      </c>
      <c r="CY3599" s="339">
        <v>0</v>
      </c>
      <c r="CZ3599" s="339">
        <v>0</v>
      </c>
      <c r="DA3599" s="329" t="s">
        <v>4591</v>
      </c>
      <c r="DB3599" s="329"/>
      <c r="DC3599" s="329" t="s">
        <v>44</v>
      </c>
      <c r="DD3599" s="17">
        <v>1920</v>
      </c>
      <c r="DE3599" s="17">
        <v>0</v>
      </c>
      <c r="DF3599" s="17">
        <v>0</v>
      </c>
      <c r="DG3599" s="18" t="s">
        <v>33</v>
      </c>
      <c r="DH3599" s="330">
        <v>60</v>
      </c>
      <c r="DI3599" s="330">
        <v>110</v>
      </c>
      <c r="DJ3599" s="330">
        <v>1.3454545454545455</v>
      </c>
      <c r="DK3599" s="330">
        <v>0</v>
      </c>
      <c r="DL3599" s="331">
        <v>0.14799999999999999</v>
      </c>
      <c r="DM3599" s="332">
        <v>284.15999999999997</v>
      </c>
      <c r="DN3599" s="333" t="s">
        <v>33</v>
      </c>
      <c r="DO3599" s="334" t="s">
        <v>5838</v>
      </c>
      <c r="DP3599" s="335" t="s">
        <v>67</v>
      </c>
      <c r="DQ3599" s="336" t="s">
        <v>67</v>
      </c>
      <c r="DR3599" s="336" t="s">
        <v>67</v>
      </c>
      <c r="DS3599" s="84"/>
      <c r="DT3599" s="337"/>
      <c r="DU3599" s="338"/>
      <c r="DV3599" s="12" t="s">
        <v>4537</v>
      </c>
      <c r="DW3599" s="13" t="s">
        <v>4538</v>
      </c>
      <c r="DX3599" s="13" t="s">
        <v>4539</v>
      </c>
      <c r="DY3599" s="12" t="s">
        <v>4540</v>
      </c>
      <c r="DZ3599" s="336" t="s">
        <v>4616</v>
      </c>
      <c r="EA3599" s="336" t="s">
        <v>67</v>
      </c>
      <c r="EB3599" s="336" t="s">
        <v>4617</v>
      </c>
      <c r="EC3599" s="339">
        <v>2005</v>
      </c>
      <c r="ED3599" s="339">
        <v>1</v>
      </c>
      <c r="EE3599" s="339">
        <v>0</v>
      </c>
      <c r="EF3599" s="339">
        <v>0</v>
      </c>
      <c r="EG3599" s="329" t="s">
        <v>4591</v>
      </c>
      <c r="EH3599" s="329"/>
      <c r="EI3599" s="329" t="s">
        <v>44</v>
      </c>
      <c r="EJ3599" s="17">
        <v>1920</v>
      </c>
      <c r="EK3599" s="17">
        <v>0</v>
      </c>
      <c r="EL3599" s="17">
        <v>0</v>
      </c>
      <c r="EM3599" s="18" t="s">
        <v>33</v>
      </c>
      <c r="EN3599" s="330">
        <v>60</v>
      </c>
      <c r="EO3599" s="330">
        <v>110</v>
      </c>
      <c r="EP3599" s="330">
        <v>1.3454545454545455</v>
      </c>
      <c r="EQ3599" s="330">
        <v>0</v>
      </c>
      <c r="ER3599" s="331">
        <v>0.14799999999999999</v>
      </c>
      <c r="ES3599" s="332">
        <v>284.15999999999997</v>
      </c>
      <c r="ET3599" s="333" t="s">
        <v>33</v>
      </c>
      <c r="EU3599" s="334" t="s">
        <v>5838</v>
      </c>
      <c r="EV3599" s="335" t="s">
        <v>67</v>
      </c>
      <c r="EW3599" s="336" t="s">
        <v>67</v>
      </c>
      <c r="EX3599" s="336" t="s">
        <v>67</v>
      </c>
      <c r="EY3599" s="84"/>
      <c r="EZ3599" s="337"/>
      <c r="FA3599" s="338"/>
      <c r="FB3599" s="12" t="s">
        <v>4537</v>
      </c>
      <c r="FC3599" s="13" t="s">
        <v>4538</v>
      </c>
      <c r="FD3599" s="13" t="s">
        <v>4539</v>
      </c>
      <c r="FE3599" s="12" t="s">
        <v>4540</v>
      </c>
      <c r="FF3599" s="336" t="s">
        <v>4616</v>
      </c>
      <c r="FG3599" s="336" t="s">
        <v>67</v>
      </c>
      <c r="FH3599" s="336" t="s">
        <v>4617</v>
      </c>
      <c r="FI3599" s="339">
        <v>2005</v>
      </c>
      <c r="FJ3599" s="339">
        <v>1</v>
      </c>
      <c r="FK3599" s="339">
        <v>0</v>
      </c>
      <c r="FL3599" s="339">
        <v>0</v>
      </c>
      <c r="FM3599" s="329" t="s">
        <v>4591</v>
      </c>
      <c r="FN3599" s="329"/>
      <c r="FO3599" s="329" t="s">
        <v>44</v>
      </c>
      <c r="FP3599" s="17">
        <v>1920</v>
      </c>
      <c r="FQ3599" s="17">
        <v>0</v>
      </c>
      <c r="FR3599" s="17">
        <v>0</v>
      </c>
      <c r="FS3599" s="18" t="s">
        <v>33</v>
      </c>
      <c r="FT3599" s="330">
        <v>60</v>
      </c>
      <c r="FU3599" s="330">
        <v>110</v>
      </c>
      <c r="FV3599" s="330">
        <v>1.3454545454545455</v>
      </c>
      <c r="FW3599" s="330">
        <v>0</v>
      </c>
      <c r="FX3599" s="331">
        <v>0.14799999999999999</v>
      </c>
      <c r="FY3599" s="332">
        <v>284.15999999999997</v>
      </c>
      <c r="FZ3599" s="333" t="s">
        <v>33</v>
      </c>
      <c r="GA3599" s="334" t="s">
        <v>5838</v>
      </c>
      <c r="GB3599" s="335" t="s">
        <v>67</v>
      </c>
      <c r="GC3599" s="336" t="s">
        <v>67</v>
      </c>
      <c r="GD3599" s="336" t="s">
        <v>67</v>
      </c>
      <c r="GE3599" s="84"/>
      <c r="GF3599" s="337"/>
      <c r="GG3599" s="338"/>
      <c r="GH3599" s="12" t="s">
        <v>4537</v>
      </c>
      <c r="GI3599" s="13" t="s">
        <v>4538</v>
      </c>
      <c r="GJ3599" s="13" t="s">
        <v>4539</v>
      </c>
      <c r="GK3599" s="12" t="s">
        <v>4540</v>
      </c>
      <c r="GL3599" s="336" t="s">
        <v>4616</v>
      </c>
      <c r="GM3599" s="336" t="s">
        <v>67</v>
      </c>
      <c r="GN3599" s="336" t="s">
        <v>4617</v>
      </c>
      <c r="GO3599" s="339">
        <v>2005</v>
      </c>
      <c r="GP3599" s="339">
        <v>1</v>
      </c>
      <c r="GQ3599" s="339">
        <v>0</v>
      </c>
      <c r="GR3599" s="339">
        <v>0</v>
      </c>
      <c r="GS3599" s="329" t="s">
        <v>4591</v>
      </c>
      <c r="GT3599" s="329"/>
      <c r="GU3599" s="329" t="s">
        <v>44</v>
      </c>
      <c r="GV3599" s="17">
        <v>1920</v>
      </c>
      <c r="GW3599" s="17">
        <v>0</v>
      </c>
      <c r="GX3599" s="17">
        <v>0</v>
      </c>
      <c r="GY3599" s="18" t="s">
        <v>33</v>
      </c>
      <c r="GZ3599" s="330">
        <v>60</v>
      </c>
      <c r="HA3599" s="330">
        <v>110</v>
      </c>
      <c r="HB3599" s="330">
        <v>1.3454545454545455</v>
      </c>
      <c r="HC3599" s="330">
        <v>0</v>
      </c>
      <c r="HD3599" s="331">
        <v>0.14799999999999999</v>
      </c>
      <c r="HE3599" s="332">
        <v>284.15999999999997</v>
      </c>
      <c r="HF3599" s="333" t="s">
        <v>33</v>
      </c>
      <c r="HG3599" s="334" t="s">
        <v>5838</v>
      </c>
      <c r="HH3599" s="335" t="s">
        <v>67</v>
      </c>
      <c r="HI3599" s="336" t="s">
        <v>67</v>
      </c>
      <c r="HJ3599" s="336" t="s">
        <v>67</v>
      </c>
      <c r="HK3599" s="84"/>
      <c r="HL3599" s="337"/>
      <c r="HM3599" s="338"/>
      <c r="HN3599" s="12" t="s">
        <v>4537</v>
      </c>
      <c r="HO3599" s="13" t="s">
        <v>4538</v>
      </c>
      <c r="HP3599" s="13" t="s">
        <v>4539</v>
      </c>
      <c r="HQ3599" s="12" t="s">
        <v>4540</v>
      </c>
      <c r="HR3599" s="336" t="s">
        <v>4616</v>
      </c>
      <c r="HS3599" s="336" t="s">
        <v>67</v>
      </c>
      <c r="HT3599" s="336" t="s">
        <v>4617</v>
      </c>
      <c r="HU3599" s="339">
        <v>2005</v>
      </c>
      <c r="HV3599" s="339">
        <v>1</v>
      </c>
      <c r="HW3599" s="339">
        <v>0</v>
      </c>
      <c r="HX3599" s="339">
        <v>0</v>
      </c>
      <c r="HY3599" s="329" t="s">
        <v>4591</v>
      </c>
      <c r="HZ3599" s="329"/>
      <c r="IA3599" s="329" t="s">
        <v>44</v>
      </c>
      <c r="IB3599" s="17">
        <v>1920</v>
      </c>
      <c r="IC3599" s="17">
        <v>0</v>
      </c>
      <c r="ID3599" s="17">
        <v>0</v>
      </c>
      <c r="IE3599" s="18" t="s">
        <v>33</v>
      </c>
      <c r="IF3599" s="330">
        <v>60</v>
      </c>
      <c r="IG3599" s="330">
        <v>110</v>
      </c>
      <c r="IH3599" s="330">
        <v>1.3454545454545455</v>
      </c>
      <c r="II3599" s="330">
        <v>0</v>
      </c>
      <c r="IJ3599" s="331">
        <v>0.14799999999999999</v>
      </c>
      <c r="IK3599" s="332">
        <v>284.15999999999997</v>
      </c>
      <c r="IL3599" s="333" t="s">
        <v>33</v>
      </c>
      <c r="IM3599" s="334" t="s">
        <v>5838</v>
      </c>
      <c r="IN3599" s="335" t="s">
        <v>67</v>
      </c>
      <c r="IO3599" s="336" t="s">
        <v>67</v>
      </c>
      <c r="IP3599" s="336" t="s">
        <v>67</v>
      </c>
      <c r="IQ3599" s="84"/>
      <c r="IR3599" s="337"/>
      <c r="IS3599" s="338"/>
    </row>
    <row r="3600" spans="1:253" ht="16.5" customHeight="1">
      <c r="A3600" s="83" t="s">
        <v>3589</v>
      </c>
      <c r="B3600" s="13"/>
      <c r="C3600" s="403"/>
      <c r="D3600" s="83"/>
      <c r="E3600" s="14" t="s">
        <v>2728</v>
      </c>
      <c r="F3600" s="14" t="s">
        <v>340</v>
      </c>
      <c r="G3600" s="14" t="s">
        <v>3605</v>
      </c>
      <c r="H3600" s="15">
        <v>0</v>
      </c>
      <c r="I3600" s="15">
        <v>2</v>
      </c>
      <c r="J3600" s="15">
        <v>0</v>
      </c>
      <c r="K3600" s="15">
        <v>0</v>
      </c>
      <c r="L3600" s="16" t="s">
        <v>3580</v>
      </c>
      <c r="M3600" s="134" t="s">
        <v>3591</v>
      </c>
      <c r="N3600" s="16" t="s">
        <v>412</v>
      </c>
      <c r="O3600" s="17">
        <v>2628</v>
      </c>
      <c r="P3600" s="17">
        <f t="shared" si="28"/>
        <v>6132</v>
      </c>
      <c r="Q3600" s="17">
        <v>5</v>
      </c>
      <c r="R3600" s="133" t="s">
        <v>33</v>
      </c>
      <c r="S3600" s="19">
        <v>60</v>
      </c>
      <c r="T3600" s="19">
        <v>110</v>
      </c>
      <c r="U3600" s="19">
        <v>6.1363636363636367</v>
      </c>
      <c r="V3600" s="19">
        <v>0</v>
      </c>
      <c r="W3600" s="20">
        <v>0.67500000000000004</v>
      </c>
      <c r="X3600" s="21">
        <v>1980.855</v>
      </c>
      <c r="Y3600" s="22" t="s">
        <v>33</v>
      </c>
      <c r="Z3600" s="86" t="s">
        <v>7991</v>
      </c>
      <c r="AA3600" s="24"/>
      <c r="AB3600" s="14"/>
      <c r="AC3600" s="14"/>
      <c r="AD3600" s="25"/>
      <c r="AE3600" s="26"/>
      <c r="AF3600" s="27"/>
      <c r="AG3600" s="31"/>
      <c r="AH3600" s="32"/>
      <c r="AI3600" s="32"/>
      <c r="AJ3600" s="32"/>
      <c r="AK3600" s="32"/>
      <c r="AL3600" s="32"/>
      <c r="AM3600" s="32"/>
      <c r="AN3600" s="32"/>
      <c r="AO3600" s="32"/>
      <c r="AP3600" s="329"/>
      <c r="AQ3600" s="329" t="s">
        <v>44</v>
      </c>
      <c r="AR3600" s="17">
        <v>3360</v>
      </c>
      <c r="AS3600" s="17">
        <v>0</v>
      </c>
      <c r="AT3600" s="17">
        <v>0</v>
      </c>
      <c r="AU3600" s="18" t="s">
        <v>33</v>
      </c>
      <c r="AV3600" s="330">
        <v>60</v>
      </c>
      <c r="AW3600" s="330">
        <v>110</v>
      </c>
      <c r="AX3600" s="330">
        <v>0.72727272727272729</v>
      </c>
      <c r="AY3600" s="330">
        <v>0</v>
      </c>
      <c r="AZ3600" s="331">
        <v>0.08</v>
      </c>
      <c r="BA3600" s="332">
        <v>268.8</v>
      </c>
      <c r="BB3600" s="333" t="s">
        <v>33</v>
      </c>
      <c r="BC3600" s="334" t="s">
        <v>5838</v>
      </c>
      <c r="BD3600" s="335" t="s">
        <v>67</v>
      </c>
      <c r="BE3600" s="336" t="s">
        <v>67</v>
      </c>
      <c r="BF3600" s="336" t="s">
        <v>67</v>
      </c>
      <c r="BG3600" s="84"/>
      <c r="BH3600" s="337"/>
      <c r="BI3600" s="338"/>
      <c r="BJ3600" s="12" t="s">
        <v>4537</v>
      </c>
      <c r="BK3600" s="13" t="s">
        <v>4538</v>
      </c>
      <c r="BL3600" s="13" t="s">
        <v>4539</v>
      </c>
      <c r="BM3600" s="12" t="s">
        <v>4540</v>
      </c>
      <c r="BN3600" s="336" t="s">
        <v>4618</v>
      </c>
      <c r="BO3600" s="336" t="s">
        <v>814</v>
      </c>
      <c r="BP3600" s="336" t="s">
        <v>4619</v>
      </c>
      <c r="BQ3600" s="339">
        <v>2011</v>
      </c>
      <c r="BR3600" s="339">
        <v>1</v>
      </c>
      <c r="BS3600" s="339">
        <v>0</v>
      </c>
      <c r="BT3600" s="339">
        <v>0</v>
      </c>
      <c r="BU3600" s="329" t="s">
        <v>4595</v>
      </c>
      <c r="BV3600" s="329"/>
      <c r="BW3600" s="329" t="s">
        <v>44</v>
      </c>
      <c r="BX3600" s="17">
        <v>3360</v>
      </c>
      <c r="BY3600" s="17">
        <v>0</v>
      </c>
      <c r="BZ3600" s="17">
        <v>0</v>
      </c>
      <c r="CA3600" s="18" t="s">
        <v>33</v>
      </c>
      <c r="CB3600" s="330">
        <v>60</v>
      </c>
      <c r="CC3600" s="330">
        <v>110</v>
      </c>
      <c r="CD3600" s="330">
        <v>0.72727272727272729</v>
      </c>
      <c r="CE3600" s="330">
        <v>0</v>
      </c>
      <c r="CF3600" s="331">
        <v>0.08</v>
      </c>
      <c r="CG3600" s="332">
        <v>268.8</v>
      </c>
      <c r="CH3600" s="333" t="s">
        <v>33</v>
      </c>
      <c r="CI3600" s="334" t="s">
        <v>5838</v>
      </c>
      <c r="CJ3600" s="335" t="s">
        <v>67</v>
      </c>
      <c r="CK3600" s="336" t="s">
        <v>67</v>
      </c>
      <c r="CL3600" s="336" t="s">
        <v>67</v>
      </c>
      <c r="CM3600" s="84"/>
      <c r="CN3600" s="337"/>
      <c r="CO3600" s="338"/>
      <c r="CP3600" s="12" t="s">
        <v>4537</v>
      </c>
      <c r="CQ3600" s="13" t="s">
        <v>4538</v>
      </c>
      <c r="CR3600" s="13" t="s">
        <v>4539</v>
      </c>
      <c r="CS3600" s="12" t="s">
        <v>4540</v>
      </c>
      <c r="CT3600" s="336" t="s">
        <v>4618</v>
      </c>
      <c r="CU3600" s="336" t="s">
        <v>814</v>
      </c>
      <c r="CV3600" s="336" t="s">
        <v>4619</v>
      </c>
      <c r="CW3600" s="339">
        <v>2011</v>
      </c>
      <c r="CX3600" s="339">
        <v>1</v>
      </c>
      <c r="CY3600" s="339">
        <v>0</v>
      </c>
      <c r="CZ3600" s="339">
        <v>0</v>
      </c>
      <c r="DA3600" s="329" t="s">
        <v>4595</v>
      </c>
      <c r="DB3600" s="329"/>
      <c r="DC3600" s="329" t="s">
        <v>44</v>
      </c>
      <c r="DD3600" s="17">
        <v>3360</v>
      </c>
      <c r="DE3600" s="17">
        <v>0</v>
      </c>
      <c r="DF3600" s="17">
        <v>0</v>
      </c>
      <c r="DG3600" s="18" t="s">
        <v>33</v>
      </c>
      <c r="DH3600" s="330">
        <v>60</v>
      </c>
      <c r="DI3600" s="330">
        <v>110</v>
      </c>
      <c r="DJ3600" s="330">
        <v>0.72727272727272729</v>
      </c>
      <c r="DK3600" s="330">
        <v>0</v>
      </c>
      <c r="DL3600" s="331">
        <v>0.08</v>
      </c>
      <c r="DM3600" s="332">
        <v>268.8</v>
      </c>
      <c r="DN3600" s="333" t="s">
        <v>33</v>
      </c>
      <c r="DO3600" s="334" t="s">
        <v>5838</v>
      </c>
      <c r="DP3600" s="335" t="s">
        <v>67</v>
      </c>
      <c r="DQ3600" s="336" t="s">
        <v>67</v>
      </c>
      <c r="DR3600" s="336" t="s">
        <v>67</v>
      </c>
      <c r="DS3600" s="84"/>
      <c r="DT3600" s="337"/>
      <c r="DU3600" s="338"/>
      <c r="DV3600" s="12" t="s">
        <v>4537</v>
      </c>
      <c r="DW3600" s="13" t="s">
        <v>4538</v>
      </c>
      <c r="DX3600" s="13" t="s">
        <v>4539</v>
      </c>
      <c r="DY3600" s="12" t="s">
        <v>4540</v>
      </c>
      <c r="DZ3600" s="336" t="s">
        <v>4618</v>
      </c>
      <c r="EA3600" s="336" t="s">
        <v>814</v>
      </c>
      <c r="EB3600" s="336" t="s">
        <v>4619</v>
      </c>
      <c r="EC3600" s="339">
        <v>2011</v>
      </c>
      <c r="ED3600" s="339">
        <v>1</v>
      </c>
      <c r="EE3600" s="339">
        <v>0</v>
      </c>
      <c r="EF3600" s="339">
        <v>0</v>
      </c>
      <c r="EG3600" s="329" t="s">
        <v>4595</v>
      </c>
      <c r="EH3600" s="329"/>
      <c r="EI3600" s="329" t="s">
        <v>44</v>
      </c>
      <c r="EJ3600" s="17">
        <v>3360</v>
      </c>
      <c r="EK3600" s="17">
        <v>0</v>
      </c>
      <c r="EL3600" s="17">
        <v>0</v>
      </c>
      <c r="EM3600" s="18" t="s">
        <v>33</v>
      </c>
      <c r="EN3600" s="330">
        <v>60</v>
      </c>
      <c r="EO3600" s="330">
        <v>110</v>
      </c>
      <c r="EP3600" s="330">
        <v>0.72727272727272729</v>
      </c>
      <c r="EQ3600" s="330">
        <v>0</v>
      </c>
      <c r="ER3600" s="331">
        <v>0.08</v>
      </c>
      <c r="ES3600" s="332">
        <v>268.8</v>
      </c>
      <c r="ET3600" s="333" t="s">
        <v>33</v>
      </c>
      <c r="EU3600" s="334" t="s">
        <v>5838</v>
      </c>
      <c r="EV3600" s="335" t="s">
        <v>67</v>
      </c>
      <c r="EW3600" s="336" t="s">
        <v>67</v>
      </c>
      <c r="EX3600" s="336" t="s">
        <v>67</v>
      </c>
      <c r="EY3600" s="84"/>
      <c r="EZ3600" s="337"/>
      <c r="FA3600" s="338"/>
      <c r="FB3600" s="12" t="s">
        <v>4537</v>
      </c>
      <c r="FC3600" s="13" t="s">
        <v>4538</v>
      </c>
      <c r="FD3600" s="13" t="s">
        <v>4539</v>
      </c>
      <c r="FE3600" s="12" t="s">
        <v>4540</v>
      </c>
      <c r="FF3600" s="336" t="s">
        <v>4618</v>
      </c>
      <c r="FG3600" s="336" t="s">
        <v>814</v>
      </c>
      <c r="FH3600" s="336" t="s">
        <v>4619</v>
      </c>
      <c r="FI3600" s="339">
        <v>2011</v>
      </c>
      <c r="FJ3600" s="339">
        <v>1</v>
      </c>
      <c r="FK3600" s="339">
        <v>0</v>
      </c>
      <c r="FL3600" s="339">
        <v>0</v>
      </c>
      <c r="FM3600" s="329" t="s">
        <v>4595</v>
      </c>
      <c r="FN3600" s="329"/>
      <c r="FO3600" s="329" t="s">
        <v>44</v>
      </c>
      <c r="FP3600" s="17">
        <v>3360</v>
      </c>
      <c r="FQ3600" s="17">
        <v>0</v>
      </c>
      <c r="FR3600" s="17">
        <v>0</v>
      </c>
      <c r="FS3600" s="18" t="s">
        <v>33</v>
      </c>
      <c r="FT3600" s="330">
        <v>60</v>
      </c>
      <c r="FU3600" s="330">
        <v>110</v>
      </c>
      <c r="FV3600" s="330">
        <v>0.72727272727272729</v>
      </c>
      <c r="FW3600" s="330">
        <v>0</v>
      </c>
      <c r="FX3600" s="331">
        <v>0.08</v>
      </c>
      <c r="FY3600" s="332">
        <v>268.8</v>
      </c>
      <c r="FZ3600" s="333" t="s">
        <v>33</v>
      </c>
      <c r="GA3600" s="334" t="s">
        <v>5838</v>
      </c>
      <c r="GB3600" s="335" t="s">
        <v>67</v>
      </c>
      <c r="GC3600" s="336" t="s">
        <v>67</v>
      </c>
      <c r="GD3600" s="336" t="s">
        <v>67</v>
      </c>
      <c r="GE3600" s="84"/>
      <c r="GF3600" s="337"/>
      <c r="GG3600" s="338"/>
      <c r="GH3600" s="12" t="s">
        <v>4537</v>
      </c>
      <c r="GI3600" s="13" t="s">
        <v>4538</v>
      </c>
      <c r="GJ3600" s="13" t="s">
        <v>4539</v>
      </c>
      <c r="GK3600" s="12" t="s">
        <v>4540</v>
      </c>
      <c r="GL3600" s="336" t="s">
        <v>4618</v>
      </c>
      <c r="GM3600" s="336" t="s">
        <v>814</v>
      </c>
      <c r="GN3600" s="336" t="s">
        <v>4619</v>
      </c>
      <c r="GO3600" s="339">
        <v>2011</v>
      </c>
      <c r="GP3600" s="339">
        <v>1</v>
      </c>
      <c r="GQ3600" s="339">
        <v>0</v>
      </c>
      <c r="GR3600" s="339">
        <v>0</v>
      </c>
      <c r="GS3600" s="329" t="s">
        <v>4595</v>
      </c>
      <c r="GT3600" s="329"/>
      <c r="GU3600" s="329" t="s">
        <v>44</v>
      </c>
      <c r="GV3600" s="17">
        <v>3360</v>
      </c>
      <c r="GW3600" s="17">
        <v>0</v>
      </c>
      <c r="GX3600" s="17">
        <v>0</v>
      </c>
      <c r="GY3600" s="18" t="s">
        <v>33</v>
      </c>
      <c r="GZ3600" s="330">
        <v>60</v>
      </c>
      <c r="HA3600" s="330">
        <v>110</v>
      </c>
      <c r="HB3600" s="330">
        <v>0.72727272727272729</v>
      </c>
      <c r="HC3600" s="330">
        <v>0</v>
      </c>
      <c r="HD3600" s="331">
        <v>0.08</v>
      </c>
      <c r="HE3600" s="332">
        <v>268.8</v>
      </c>
      <c r="HF3600" s="333" t="s">
        <v>33</v>
      </c>
      <c r="HG3600" s="334" t="s">
        <v>5838</v>
      </c>
      <c r="HH3600" s="335" t="s">
        <v>67</v>
      </c>
      <c r="HI3600" s="336" t="s">
        <v>67</v>
      </c>
      <c r="HJ3600" s="336" t="s">
        <v>67</v>
      </c>
      <c r="HK3600" s="84"/>
      <c r="HL3600" s="337"/>
      <c r="HM3600" s="338"/>
      <c r="HN3600" s="12" t="s">
        <v>4537</v>
      </c>
      <c r="HO3600" s="13" t="s">
        <v>4538</v>
      </c>
      <c r="HP3600" s="13" t="s">
        <v>4539</v>
      </c>
      <c r="HQ3600" s="12" t="s">
        <v>4540</v>
      </c>
      <c r="HR3600" s="336" t="s">
        <v>4618</v>
      </c>
      <c r="HS3600" s="336" t="s">
        <v>814</v>
      </c>
      <c r="HT3600" s="336" t="s">
        <v>4619</v>
      </c>
      <c r="HU3600" s="339">
        <v>2011</v>
      </c>
      <c r="HV3600" s="339">
        <v>1</v>
      </c>
      <c r="HW3600" s="339">
        <v>0</v>
      </c>
      <c r="HX3600" s="339">
        <v>0</v>
      </c>
      <c r="HY3600" s="329" t="s">
        <v>4595</v>
      </c>
      <c r="HZ3600" s="329"/>
      <c r="IA3600" s="329" t="s">
        <v>44</v>
      </c>
      <c r="IB3600" s="17">
        <v>3360</v>
      </c>
      <c r="IC3600" s="17">
        <v>0</v>
      </c>
      <c r="ID3600" s="17">
        <v>0</v>
      </c>
      <c r="IE3600" s="18" t="s">
        <v>33</v>
      </c>
      <c r="IF3600" s="330">
        <v>60</v>
      </c>
      <c r="IG3600" s="330">
        <v>110</v>
      </c>
      <c r="IH3600" s="330">
        <v>0.72727272727272729</v>
      </c>
      <c r="II3600" s="330">
        <v>0</v>
      </c>
      <c r="IJ3600" s="331">
        <v>0.08</v>
      </c>
      <c r="IK3600" s="332">
        <v>268.8</v>
      </c>
      <c r="IL3600" s="333" t="s">
        <v>33</v>
      </c>
      <c r="IM3600" s="334" t="s">
        <v>5838</v>
      </c>
      <c r="IN3600" s="335" t="s">
        <v>67</v>
      </c>
      <c r="IO3600" s="336" t="s">
        <v>67</v>
      </c>
      <c r="IP3600" s="336" t="s">
        <v>67</v>
      </c>
      <c r="IQ3600" s="84"/>
      <c r="IR3600" s="337"/>
      <c r="IS3600" s="338"/>
    </row>
    <row r="3601" spans="1:253" ht="16.5" customHeight="1">
      <c r="A3601" s="83" t="s">
        <v>3589</v>
      </c>
      <c r="B3601" s="13"/>
      <c r="C3601" s="403"/>
      <c r="D3601" s="83"/>
      <c r="E3601" s="14" t="s">
        <v>2728</v>
      </c>
      <c r="F3601" s="14" t="s">
        <v>340</v>
      </c>
      <c r="G3601" s="14" t="s">
        <v>3604</v>
      </c>
      <c r="H3601" s="15">
        <v>2010</v>
      </c>
      <c r="I3601" s="15">
        <v>2</v>
      </c>
      <c r="J3601" s="15">
        <v>0</v>
      </c>
      <c r="K3601" s="15">
        <v>0</v>
      </c>
      <c r="L3601" s="16" t="s">
        <v>3580</v>
      </c>
      <c r="M3601" s="134" t="s">
        <v>3591</v>
      </c>
      <c r="N3601" s="16" t="s">
        <v>412</v>
      </c>
      <c r="O3601" s="17">
        <v>2628</v>
      </c>
      <c r="P3601" s="17">
        <f t="shared" si="28"/>
        <v>6132</v>
      </c>
      <c r="Q3601" s="17">
        <v>5</v>
      </c>
      <c r="R3601" s="133" t="s">
        <v>33</v>
      </c>
      <c r="S3601" s="19">
        <v>60</v>
      </c>
      <c r="T3601" s="19">
        <v>110</v>
      </c>
      <c r="U3601" s="19">
        <v>6.8181818181818183</v>
      </c>
      <c r="V3601" s="19">
        <v>0</v>
      </c>
      <c r="W3601" s="20">
        <v>0.75</v>
      </c>
      <c r="X3601" s="21">
        <v>2200.9499999999998</v>
      </c>
      <c r="Y3601" s="22" t="s">
        <v>33</v>
      </c>
      <c r="Z3601" s="86" t="s">
        <v>7991</v>
      </c>
      <c r="AA3601" s="24"/>
      <c r="AB3601" s="14"/>
      <c r="AC3601" s="14"/>
      <c r="AD3601" s="25"/>
      <c r="AE3601" s="26"/>
      <c r="AF3601" s="27"/>
      <c r="AG3601" s="31"/>
      <c r="AH3601" s="32"/>
      <c r="AI3601" s="32"/>
      <c r="AJ3601" s="32"/>
      <c r="AK3601" s="32"/>
      <c r="AL3601" s="32"/>
      <c r="AM3601" s="32"/>
      <c r="AN3601" s="32"/>
      <c r="AO3601" s="32"/>
      <c r="AP3601" s="329"/>
      <c r="AQ3601" s="329" t="s">
        <v>44</v>
      </c>
      <c r="AR3601" s="17">
        <v>3360</v>
      </c>
      <c r="AS3601" s="17">
        <v>0</v>
      </c>
      <c r="AT3601" s="17">
        <v>0</v>
      </c>
      <c r="AU3601" s="18" t="s">
        <v>33</v>
      </c>
      <c r="AV3601" s="330">
        <v>60</v>
      </c>
      <c r="AW3601" s="330">
        <v>110</v>
      </c>
      <c r="AX3601" s="330">
        <v>0.72727272727272729</v>
      </c>
      <c r="AY3601" s="330">
        <v>0</v>
      </c>
      <c r="AZ3601" s="331">
        <v>0.08</v>
      </c>
      <c r="BA3601" s="332">
        <v>268.8</v>
      </c>
      <c r="BB3601" s="333" t="s">
        <v>33</v>
      </c>
      <c r="BC3601" s="334" t="s">
        <v>5838</v>
      </c>
      <c r="BD3601" s="335" t="s">
        <v>67</v>
      </c>
      <c r="BE3601" s="336" t="s">
        <v>67</v>
      </c>
      <c r="BF3601" s="336" t="s">
        <v>67</v>
      </c>
      <c r="BG3601" s="84"/>
      <c r="BH3601" s="337"/>
      <c r="BI3601" s="338"/>
      <c r="BJ3601" s="12" t="s">
        <v>4537</v>
      </c>
      <c r="BK3601" s="13" t="s">
        <v>4538</v>
      </c>
      <c r="BL3601" s="13" t="s">
        <v>4539</v>
      </c>
      <c r="BM3601" s="12" t="s">
        <v>4540</v>
      </c>
      <c r="BN3601" s="336" t="s">
        <v>4618</v>
      </c>
      <c r="BO3601" s="336" t="s">
        <v>814</v>
      </c>
      <c r="BP3601" s="336" t="s">
        <v>4619</v>
      </c>
      <c r="BQ3601" s="339">
        <v>2011</v>
      </c>
      <c r="BR3601" s="339">
        <v>1</v>
      </c>
      <c r="BS3601" s="339">
        <v>0</v>
      </c>
      <c r="BT3601" s="339">
        <v>0</v>
      </c>
      <c r="BU3601" s="329" t="s">
        <v>4595</v>
      </c>
      <c r="BV3601" s="329"/>
      <c r="BW3601" s="329" t="s">
        <v>44</v>
      </c>
      <c r="BX3601" s="17">
        <v>3360</v>
      </c>
      <c r="BY3601" s="17">
        <v>0</v>
      </c>
      <c r="BZ3601" s="17">
        <v>0</v>
      </c>
      <c r="CA3601" s="18" t="s">
        <v>33</v>
      </c>
      <c r="CB3601" s="330">
        <v>60</v>
      </c>
      <c r="CC3601" s="330">
        <v>110</v>
      </c>
      <c r="CD3601" s="330">
        <v>0.72727272727272729</v>
      </c>
      <c r="CE3601" s="330">
        <v>0</v>
      </c>
      <c r="CF3601" s="331">
        <v>0.08</v>
      </c>
      <c r="CG3601" s="332">
        <v>268.8</v>
      </c>
      <c r="CH3601" s="333" t="s">
        <v>33</v>
      </c>
      <c r="CI3601" s="334" t="s">
        <v>5838</v>
      </c>
      <c r="CJ3601" s="335" t="s">
        <v>67</v>
      </c>
      <c r="CK3601" s="336" t="s">
        <v>67</v>
      </c>
      <c r="CL3601" s="336" t="s">
        <v>67</v>
      </c>
      <c r="CM3601" s="84"/>
      <c r="CN3601" s="337"/>
      <c r="CO3601" s="338"/>
      <c r="CP3601" s="12" t="s">
        <v>4537</v>
      </c>
      <c r="CQ3601" s="13" t="s">
        <v>4538</v>
      </c>
      <c r="CR3601" s="13" t="s">
        <v>4539</v>
      </c>
      <c r="CS3601" s="12" t="s">
        <v>4540</v>
      </c>
      <c r="CT3601" s="336" t="s">
        <v>4618</v>
      </c>
      <c r="CU3601" s="336" t="s">
        <v>814</v>
      </c>
      <c r="CV3601" s="336" t="s">
        <v>4619</v>
      </c>
      <c r="CW3601" s="339">
        <v>2011</v>
      </c>
      <c r="CX3601" s="339">
        <v>1</v>
      </c>
      <c r="CY3601" s="339">
        <v>0</v>
      </c>
      <c r="CZ3601" s="339">
        <v>0</v>
      </c>
      <c r="DA3601" s="329" t="s">
        <v>4595</v>
      </c>
      <c r="DB3601" s="329"/>
      <c r="DC3601" s="329" t="s">
        <v>44</v>
      </c>
      <c r="DD3601" s="17">
        <v>3360</v>
      </c>
      <c r="DE3601" s="17">
        <v>0</v>
      </c>
      <c r="DF3601" s="17">
        <v>0</v>
      </c>
      <c r="DG3601" s="18" t="s">
        <v>33</v>
      </c>
      <c r="DH3601" s="330">
        <v>60</v>
      </c>
      <c r="DI3601" s="330">
        <v>110</v>
      </c>
      <c r="DJ3601" s="330">
        <v>0.72727272727272729</v>
      </c>
      <c r="DK3601" s="330">
        <v>0</v>
      </c>
      <c r="DL3601" s="331">
        <v>0.08</v>
      </c>
      <c r="DM3601" s="332">
        <v>268.8</v>
      </c>
      <c r="DN3601" s="333" t="s">
        <v>33</v>
      </c>
      <c r="DO3601" s="334" t="s">
        <v>5838</v>
      </c>
      <c r="DP3601" s="335" t="s">
        <v>67</v>
      </c>
      <c r="DQ3601" s="336" t="s">
        <v>67</v>
      </c>
      <c r="DR3601" s="336" t="s">
        <v>67</v>
      </c>
      <c r="DS3601" s="84"/>
      <c r="DT3601" s="337"/>
      <c r="DU3601" s="338"/>
      <c r="DV3601" s="12" t="s">
        <v>4537</v>
      </c>
      <c r="DW3601" s="13" t="s">
        <v>4538</v>
      </c>
      <c r="DX3601" s="13" t="s">
        <v>4539</v>
      </c>
      <c r="DY3601" s="12" t="s">
        <v>4540</v>
      </c>
      <c r="DZ3601" s="336" t="s">
        <v>4618</v>
      </c>
      <c r="EA3601" s="336" t="s">
        <v>814</v>
      </c>
      <c r="EB3601" s="336" t="s">
        <v>4619</v>
      </c>
      <c r="EC3601" s="339">
        <v>2011</v>
      </c>
      <c r="ED3601" s="339">
        <v>1</v>
      </c>
      <c r="EE3601" s="339">
        <v>0</v>
      </c>
      <c r="EF3601" s="339">
        <v>0</v>
      </c>
      <c r="EG3601" s="329" t="s">
        <v>4595</v>
      </c>
      <c r="EH3601" s="329"/>
      <c r="EI3601" s="329" t="s">
        <v>44</v>
      </c>
      <c r="EJ3601" s="17">
        <v>3360</v>
      </c>
      <c r="EK3601" s="17">
        <v>0</v>
      </c>
      <c r="EL3601" s="17">
        <v>0</v>
      </c>
      <c r="EM3601" s="18" t="s">
        <v>33</v>
      </c>
      <c r="EN3601" s="330">
        <v>60</v>
      </c>
      <c r="EO3601" s="330">
        <v>110</v>
      </c>
      <c r="EP3601" s="330">
        <v>0.72727272727272729</v>
      </c>
      <c r="EQ3601" s="330">
        <v>0</v>
      </c>
      <c r="ER3601" s="331">
        <v>0.08</v>
      </c>
      <c r="ES3601" s="332">
        <v>268.8</v>
      </c>
      <c r="ET3601" s="333" t="s">
        <v>33</v>
      </c>
      <c r="EU3601" s="334" t="s">
        <v>5838</v>
      </c>
      <c r="EV3601" s="335" t="s">
        <v>67</v>
      </c>
      <c r="EW3601" s="336" t="s">
        <v>67</v>
      </c>
      <c r="EX3601" s="336" t="s">
        <v>67</v>
      </c>
      <c r="EY3601" s="84"/>
      <c r="EZ3601" s="337"/>
      <c r="FA3601" s="338"/>
      <c r="FB3601" s="12" t="s">
        <v>4537</v>
      </c>
      <c r="FC3601" s="13" t="s">
        <v>4538</v>
      </c>
      <c r="FD3601" s="13" t="s">
        <v>4539</v>
      </c>
      <c r="FE3601" s="12" t="s">
        <v>4540</v>
      </c>
      <c r="FF3601" s="336" t="s">
        <v>4618</v>
      </c>
      <c r="FG3601" s="336" t="s">
        <v>814</v>
      </c>
      <c r="FH3601" s="336" t="s">
        <v>4619</v>
      </c>
      <c r="FI3601" s="339">
        <v>2011</v>
      </c>
      <c r="FJ3601" s="339">
        <v>1</v>
      </c>
      <c r="FK3601" s="339">
        <v>0</v>
      </c>
      <c r="FL3601" s="339">
        <v>0</v>
      </c>
      <c r="FM3601" s="329" t="s">
        <v>4595</v>
      </c>
      <c r="FN3601" s="329"/>
      <c r="FO3601" s="329" t="s">
        <v>44</v>
      </c>
      <c r="FP3601" s="17">
        <v>3360</v>
      </c>
      <c r="FQ3601" s="17">
        <v>0</v>
      </c>
      <c r="FR3601" s="17">
        <v>0</v>
      </c>
      <c r="FS3601" s="18" t="s">
        <v>33</v>
      </c>
      <c r="FT3601" s="330">
        <v>60</v>
      </c>
      <c r="FU3601" s="330">
        <v>110</v>
      </c>
      <c r="FV3601" s="330">
        <v>0.72727272727272729</v>
      </c>
      <c r="FW3601" s="330">
        <v>0</v>
      </c>
      <c r="FX3601" s="331">
        <v>0.08</v>
      </c>
      <c r="FY3601" s="332">
        <v>268.8</v>
      </c>
      <c r="FZ3601" s="333" t="s">
        <v>33</v>
      </c>
      <c r="GA3601" s="334" t="s">
        <v>5838</v>
      </c>
      <c r="GB3601" s="335" t="s">
        <v>67</v>
      </c>
      <c r="GC3601" s="336" t="s">
        <v>67</v>
      </c>
      <c r="GD3601" s="336" t="s">
        <v>67</v>
      </c>
      <c r="GE3601" s="84"/>
      <c r="GF3601" s="337"/>
      <c r="GG3601" s="338"/>
      <c r="GH3601" s="12" t="s">
        <v>4537</v>
      </c>
      <c r="GI3601" s="13" t="s">
        <v>4538</v>
      </c>
      <c r="GJ3601" s="13" t="s">
        <v>4539</v>
      </c>
      <c r="GK3601" s="12" t="s">
        <v>4540</v>
      </c>
      <c r="GL3601" s="336" t="s">
        <v>4618</v>
      </c>
      <c r="GM3601" s="336" t="s">
        <v>814</v>
      </c>
      <c r="GN3601" s="336" t="s">
        <v>4619</v>
      </c>
      <c r="GO3601" s="339">
        <v>2011</v>
      </c>
      <c r="GP3601" s="339">
        <v>1</v>
      </c>
      <c r="GQ3601" s="339">
        <v>0</v>
      </c>
      <c r="GR3601" s="339">
        <v>0</v>
      </c>
      <c r="GS3601" s="329" t="s">
        <v>4595</v>
      </c>
      <c r="GT3601" s="329"/>
      <c r="GU3601" s="329" t="s">
        <v>44</v>
      </c>
      <c r="GV3601" s="17">
        <v>3360</v>
      </c>
      <c r="GW3601" s="17">
        <v>0</v>
      </c>
      <c r="GX3601" s="17">
        <v>0</v>
      </c>
      <c r="GY3601" s="18" t="s">
        <v>33</v>
      </c>
      <c r="GZ3601" s="330">
        <v>60</v>
      </c>
      <c r="HA3601" s="330">
        <v>110</v>
      </c>
      <c r="HB3601" s="330">
        <v>0.72727272727272729</v>
      </c>
      <c r="HC3601" s="330">
        <v>0</v>
      </c>
      <c r="HD3601" s="331">
        <v>0.08</v>
      </c>
      <c r="HE3601" s="332">
        <v>268.8</v>
      </c>
      <c r="HF3601" s="333" t="s">
        <v>33</v>
      </c>
      <c r="HG3601" s="334" t="s">
        <v>5838</v>
      </c>
      <c r="HH3601" s="335" t="s">
        <v>67</v>
      </c>
      <c r="HI3601" s="336" t="s">
        <v>67</v>
      </c>
      <c r="HJ3601" s="336" t="s">
        <v>67</v>
      </c>
      <c r="HK3601" s="84"/>
      <c r="HL3601" s="337"/>
      <c r="HM3601" s="338"/>
      <c r="HN3601" s="12" t="s">
        <v>4537</v>
      </c>
      <c r="HO3601" s="13" t="s">
        <v>4538</v>
      </c>
      <c r="HP3601" s="13" t="s">
        <v>4539</v>
      </c>
      <c r="HQ3601" s="12" t="s">
        <v>4540</v>
      </c>
      <c r="HR3601" s="336" t="s">
        <v>4618</v>
      </c>
      <c r="HS3601" s="336" t="s">
        <v>814</v>
      </c>
      <c r="HT3601" s="336" t="s">
        <v>4619</v>
      </c>
      <c r="HU3601" s="339">
        <v>2011</v>
      </c>
      <c r="HV3601" s="339">
        <v>1</v>
      </c>
      <c r="HW3601" s="339">
        <v>0</v>
      </c>
      <c r="HX3601" s="339">
        <v>0</v>
      </c>
      <c r="HY3601" s="329" t="s">
        <v>4595</v>
      </c>
      <c r="HZ3601" s="329"/>
      <c r="IA3601" s="329" t="s">
        <v>44</v>
      </c>
      <c r="IB3601" s="17">
        <v>3360</v>
      </c>
      <c r="IC3601" s="17">
        <v>0</v>
      </c>
      <c r="ID3601" s="17">
        <v>0</v>
      </c>
      <c r="IE3601" s="18" t="s">
        <v>33</v>
      </c>
      <c r="IF3601" s="330">
        <v>60</v>
      </c>
      <c r="IG3601" s="330">
        <v>110</v>
      </c>
      <c r="IH3601" s="330">
        <v>0.72727272727272729</v>
      </c>
      <c r="II3601" s="330">
        <v>0</v>
      </c>
      <c r="IJ3601" s="331">
        <v>0.08</v>
      </c>
      <c r="IK3601" s="332">
        <v>268.8</v>
      </c>
      <c r="IL3601" s="333" t="s">
        <v>33</v>
      </c>
      <c r="IM3601" s="334" t="s">
        <v>5838</v>
      </c>
      <c r="IN3601" s="335" t="s">
        <v>67</v>
      </c>
      <c r="IO3601" s="336" t="s">
        <v>67</v>
      </c>
      <c r="IP3601" s="336" t="s">
        <v>67</v>
      </c>
      <c r="IQ3601" s="84"/>
      <c r="IR3601" s="337"/>
      <c r="IS3601" s="338"/>
    </row>
    <row r="3602" spans="1:253" ht="16.5" customHeight="1">
      <c r="A3602" s="83" t="s">
        <v>3589</v>
      </c>
      <c r="B3602" s="13"/>
      <c r="C3602" s="403"/>
      <c r="D3602" s="83"/>
      <c r="E3602" s="14" t="s">
        <v>2728</v>
      </c>
      <c r="F3602" s="14" t="s">
        <v>155</v>
      </c>
      <c r="G3602" s="14" t="s">
        <v>3603</v>
      </c>
      <c r="H3602" s="15">
        <v>2011</v>
      </c>
      <c r="I3602" s="15">
        <v>2</v>
      </c>
      <c r="J3602" s="15">
        <v>0</v>
      </c>
      <c r="K3602" s="15">
        <v>0</v>
      </c>
      <c r="L3602" s="16" t="s">
        <v>3580</v>
      </c>
      <c r="M3602" s="134" t="s">
        <v>3591</v>
      </c>
      <c r="N3602" s="16" t="s">
        <v>412</v>
      </c>
      <c r="O3602" s="17">
        <v>2628</v>
      </c>
      <c r="P3602" s="17">
        <f t="shared" si="28"/>
        <v>6132</v>
      </c>
      <c r="Q3602" s="17">
        <v>5</v>
      </c>
      <c r="R3602" s="133" t="s">
        <v>33</v>
      </c>
      <c r="S3602" s="19">
        <v>60</v>
      </c>
      <c r="T3602" s="19">
        <v>110</v>
      </c>
      <c r="U3602" s="19">
        <v>6.8181818181818183</v>
      </c>
      <c r="V3602" s="19">
        <v>0</v>
      </c>
      <c r="W3602" s="20">
        <v>0.75</v>
      </c>
      <c r="X3602" s="21">
        <v>2200.9499999999998</v>
      </c>
      <c r="Y3602" s="22" t="s">
        <v>33</v>
      </c>
      <c r="Z3602" s="86" t="s">
        <v>7991</v>
      </c>
      <c r="AA3602" s="24"/>
      <c r="AB3602" s="14"/>
      <c r="AC3602" s="14"/>
      <c r="AD3602" s="25"/>
      <c r="AE3602" s="26"/>
      <c r="AF3602" s="27"/>
      <c r="AG3602" s="31"/>
      <c r="AH3602" s="32"/>
      <c r="AI3602" s="32"/>
      <c r="AJ3602" s="32"/>
      <c r="AK3602" s="32"/>
      <c r="AL3602" s="32"/>
      <c r="AM3602" s="32"/>
      <c r="AN3602" s="32"/>
      <c r="AO3602" s="32"/>
      <c r="AP3602" s="329"/>
      <c r="AQ3602" s="329" t="s">
        <v>868</v>
      </c>
      <c r="AR3602" s="17">
        <v>2400</v>
      </c>
      <c r="AS3602" s="17">
        <v>0</v>
      </c>
      <c r="AT3602" s="17">
        <v>0</v>
      </c>
      <c r="AU3602" s="18" t="s">
        <v>33</v>
      </c>
      <c r="AV3602" s="330">
        <v>60</v>
      </c>
      <c r="AW3602" s="330">
        <v>110</v>
      </c>
      <c r="AX3602" s="330">
        <v>0.5</v>
      </c>
      <c r="AY3602" s="330">
        <v>0</v>
      </c>
      <c r="AZ3602" s="331">
        <v>5.5E-2</v>
      </c>
      <c r="BA3602" s="332">
        <v>264</v>
      </c>
      <c r="BB3602" s="333" t="s">
        <v>33</v>
      </c>
      <c r="BC3602" s="334" t="s">
        <v>5838</v>
      </c>
      <c r="BD3602" s="335" t="s">
        <v>67</v>
      </c>
      <c r="BE3602" s="336" t="s">
        <v>67</v>
      </c>
      <c r="BF3602" s="336" t="s">
        <v>67</v>
      </c>
      <c r="BG3602" s="84"/>
      <c r="BH3602" s="337"/>
      <c r="BI3602" s="338"/>
      <c r="BJ3602" s="12" t="s">
        <v>4537</v>
      </c>
      <c r="BK3602" s="13" t="s">
        <v>4538</v>
      </c>
      <c r="BL3602" s="13" t="s">
        <v>4539</v>
      </c>
      <c r="BM3602" s="12" t="s">
        <v>4540</v>
      </c>
      <c r="BN3602" s="336" t="s">
        <v>4587</v>
      </c>
      <c r="BO3602" s="336" t="s">
        <v>67</v>
      </c>
      <c r="BP3602" s="336" t="s">
        <v>67</v>
      </c>
      <c r="BQ3602" s="339" t="s">
        <v>67</v>
      </c>
      <c r="BR3602" s="339">
        <v>2</v>
      </c>
      <c r="BS3602" s="339">
        <v>0</v>
      </c>
      <c r="BT3602" s="339">
        <v>0</v>
      </c>
      <c r="BU3602" s="329" t="s">
        <v>4571</v>
      </c>
      <c r="BV3602" s="329"/>
      <c r="BW3602" s="329" t="s">
        <v>868</v>
      </c>
      <c r="BX3602" s="17">
        <v>2400</v>
      </c>
      <c r="BY3602" s="17">
        <v>0</v>
      </c>
      <c r="BZ3602" s="17">
        <v>0</v>
      </c>
      <c r="CA3602" s="18" t="s">
        <v>33</v>
      </c>
      <c r="CB3602" s="330">
        <v>60</v>
      </c>
      <c r="CC3602" s="330">
        <v>110</v>
      </c>
      <c r="CD3602" s="330">
        <v>0.5</v>
      </c>
      <c r="CE3602" s="330">
        <v>0</v>
      </c>
      <c r="CF3602" s="331">
        <v>5.5E-2</v>
      </c>
      <c r="CG3602" s="332">
        <v>264</v>
      </c>
      <c r="CH3602" s="333" t="s">
        <v>33</v>
      </c>
      <c r="CI3602" s="334" t="s">
        <v>5838</v>
      </c>
      <c r="CJ3602" s="335" t="s">
        <v>67</v>
      </c>
      <c r="CK3602" s="336" t="s">
        <v>67</v>
      </c>
      <c r="CL3602" s="336" t="s">
        <v>67</v>
      </c>
      <c r="CM3602" s="84"/>
      <c r="CN3602" s="337"/>
      <c r="CO3602" s="338"/>
      <c r="CP3602" s="12" t="s">
        <v>4537</v>
      </c>
      <c r="CQ3602" s="13" t="s">
        <v>4538</v>
      </c>
      <c r="CR3602" s="13" t="s">
        <v>4539</v>
      </c>
      <c r="CS3602" s="12" t="s">
        <v>4540</v>
      </c>
      <c r="CT3602" s="336" t="s">
        <v>4587</v>
      </c>
      <c r="CU3602" s="336" t="s">
        <v>67</v>
      </c>
      <c r="CV3602" s="336" t="s">
        <v>67</v>
      </c>
      <c r="CW3602" s="339" t="s">
        <v>67</v>
      </c>
      <c r="CX3602" s="339">
        <v>2</v>
      </c>
      <c r="CY3602" s="339">
        <v>0</v>
      </c>
      <c r="CZ3602" s="339">
        <v>0</v>
      </c>
      <c r="DA3602" s="329" t="s">
        <v>4571</v>
      </c>
      <c r="DB3602" s="329"/>
      <c r="DC3602" s="329" t="s">
        <v>868</v>
      </c>
      <c r="DD3602" s="17">
        <v>2400</v>
      </c>
      <c r="DE3602" s="17">
        <v>0</v>
      </c>
      <c r="DF3602" s="17">
        <v>0</v>
      </c>
      <c r="DG3602" s="18" t="s">
        <v>33</v>
      </c>
      <c r="DH3602" s="330">
        <v>60</v>
      </c>
      <c r="DI3602" s="330">
        <v>110</v>
      </c>
      <c r="DJ3602" s="330">
        <v>0.5</v>
      </c>
      <c r="DK3602" s="330">
        <v>0</v>
      </c>
      <c r="DL3602" s="331">
        <v>5.5E-2</v>
      </c>
      <c r="DM3602" s="332">
        <v>264</v>
      </c>
      <c r="DN3602" s="333" t="s">
        <v>33</v>
      </c>
      <c r="DO3602" s="334" t="s">
        <v>5838</v>
      </c>
      <c r="DP3602" s="335" t="s">
        <v>67</v>
      </c>
      <c r="DQ3602" s="336" t="s">
        <v>67</v>
      </c>
      <c r="DR3602" s="336" t="s">
        <v>67</v>
      </c>
      <c r="DS3602" s="84"/>
      <c r="DT3602" s="337"/>
      <c r="DU3602" s="338"/>
      <c r="DV3602" s="12" t="s">
        <v>4537</v>
      </c>
      <c r="DW3602" s="13" t="s">
        <v>4538</v>
      </c>
      <c r="DX3602" s="13" t="s">
        <v>4539</v>
      </c>
      <c r="DY3602" s="12" t="s">
        <v>4540</v>
      </c>
      <c r="DZ3602" s="336" t="s">
        <v>4587</v>
      </c>
      <c r="EA3602" s="336" t="s">
        <v>67</v>
      </c>
      <c r="EB3602" s="336" t="s">
        <v>67</v>
      </c>
      <c r="EC3602" s="339" t="s">
        <v>67</v>
      </c>
      <c r="ED3602" s="339">
        <v>2</v>
      </c>
      <c r="EE3602" s="339">
        <v>0</v>
      </c>
      <c r="EF3602" s="339">
        <v>0</v>
      </c>
      <c r="EG3602" s="329" t="s">
        <v>4571</v>
      </c>
      <c r="EH3602" s="329"/>
      <c r="EI3602" s="329" t="s">
        <v>868</v>
      </c>
      <c r="EJ3602" s="17">
        <v>2400</v>
      </c>
      <c r="EK3602" s="17">
        <v>0</v>
      </c>
      <c r="EL3602" s="17">
        <v>0</v>
      </c>
      <c r="EM3602" s="18" t="s">
        <v>33</v>
      </c>
      <c r="EN3602" s="330">
        <v>60</v>
      </c>
      <c r="EO3602" s="330">
        <v>110</v>
      </c>
      <c r="EP3602" s="330">
        <v>0.5</v>
      </c>
      <c r="EQ3602" s="330">
        <v>0</v>
      </c>
      <c r="ER3602" s="331">
        <v>5.5E-2</v>
      </c>
      <c r="ES3602" s="332">
        <v>264</v>
      </c>
      <c r="ET3602" s="333" t="s">
        <v>33</v>
      </c>
      <c r="EU3602" s="334" t="s">
        <v>5838</v>
      </c>
      <c r="EV3602" s="335" t="s">
        <v>67</v>
      </c>
      <c r="EW3602" s="336" t="s">
        <v>67</v>
      </c>
      <c r="EX3602" s="336" t="s">
        <v>67</v>
      </c>
      <c r="EY3602" s="84"/>
      <c r="EZ3602" s="337"/>
      <c r="FA3602" s="338"/>
      <c r="FB3602" s="12" t="s">
        <v>4537</v>
      </c>
      <c r="FC3602" s="13" t="s">
        <v>4538</v>
      </c>
      <c r="FD3602" s="13" t="s">
        <v>4539</v>
      </c>
      <c r="FE3602" s="12" t="s">
        <v>4540</v>
      </c>
      <c r="FF3602" s="336" t="s">
        <v>4587</v>
      </c>
      <c r="FG3602" s="336" t="s">
        <v>67</v>
      </c>
      <c r="FH3602" s="336" t="s">
        <v>67</v>
      </c>
      <c r="FI3602" s="339" t="s">
        <v>67</v>
      </c>
      <c r="FJ3602" s="339">
        <v>2</v>
      </c>
      <c r="FK3602" s="339">
        <v>0</v>
      </c>
      <c r="FL3602" s="339">
        <v>0</v>
      </c>
      <c r="FM3602" s="329" t="s">
        <v>4571</v>
      </c>
      <c r="FN3602" s="329"/>
      <c r="FO3602" s="329" t="s">
        <v>868</v>
      </c>
      <c r="FP3602" s="17">
        <v>2400</v>
      </c>
      <c r="FQ3602" s="17">
        <v>0</v>
      </c>
      <c r="FR3602" s="17">
        <v>0</v>
      </c>
      <c r="FS3602" s="18" t="s">
        <v>33</v>
      </c>
      <c r="FT3602" s="330">
        <v>60</v>
      </c>
      <c r="FU3602" s="330">
        <v>110</v>
      </c>
      <c r="FV3602" s="330">
        <v>0.5</v>
      </c>
      <c r="FW3602" s="330">
        <v>0</v>
      </c>
      <c r="FX3602" s="331">
        <v>5.5E-2</v>
      </c>
      <c r="FY3602" s="332">
        <v>264</v>
      </c>
      <c r="FZ3602" s="333" t="s">
        <v>33</v>
      </c>
      <c r="GA3602" s="334" t="s">
        <v>5838</v>
      </c>
      <c r="GB3602" s="335" t="s">
        <v>67</v>
      </c>
      <c r="GC3602" s="336" t="s">
        <v>67</v>
      </c>
      <c r="GD3602" s="336" t="s">
        <v>67</v>
      </c>
      <c r="GE3602" s="84"/>
      <c r="GF3602" s="337"/>
      <c r="GG3602" s="338"/>
      <c r="GH3602" s="12" t="s">
        <v>4537</v>
      </c>
      <c r="GI3602" s="13" t="s">
        <v>4538</v>
      </c>
      <c r="GJ3602" s="13" t="s">
        <v>4539</v>
      </c>
      <c r="GK3602" s="12" t="s">
        <v>4540</v>
      </c>
      <c r="GL3602" s="336" t="s">
        <v>4587</v>
      </c>
      <c r="GM3602" s="336" t="s">
        <v>67</v>
      </c>
      <c r="GN3602" s="336" t="s">
        <v>67</v>
      </c>
      <c r="GO3602" s="339" t="s">
        <v>67</v>
      </c>
      <c r="GP3602" s="339">
        <v>2</v>
      </c>
      <c r="GQ3602" s="339">
        <v>0</v>
      </c>
      <c r="GR3602" s="339">
        <v>0</v>
      </c>
      <c r="GS3602" s="329" t="s">
        <v>4571</v>
      </c>
      <c r="GT3602" s="329"/>
      <c r="GU3602" s="329" t="s">
        <v>868</v>
      </c>
      <c r="GV3602" s="17">
        <v>2400</v>
      </c>
      <c r="GW3602" s="17">
        <v>0</v>
      </c>
      <c r="GX3602" s="17">
        <v>0</v>
      </c>
      <c r="GY3602" s="18" t="s">
        <v>33</v>
      </c>
      <c r="GZ3602" s="330">
        <v>60</v>
      </c>
      <c r="HA3602" s="330">
        <v>110</v>
      </c>
      <c r="HB3602" s="330">
        <v>0.5</v>
      </c>
      <c r="HC3602" s="330">
        <v>0</v>
      </c>
      <c r="HD3602" s="331">
        <v>5.5E-2</v>
      </c>
      <c r="HE3602" s="332">
        <v>264</v>
      </c>
      <c r="HF3602" s="333" t="s">
        <v>33</v>
      </c>
      <c r="HG3602" s="334" t="s">
        <v>5838</v>
      </c>
      <c r="HH3602" s="335" t="s">
        <v>67</v>
      </c>
      <c r="HI3602" s="336" t="s">
        <v>67</v>
      </c>
      <c r="HJ3602" s="336" t="s">
        <v>67</v>
      </c>
      <c r="HK3602" s="84"/>
      <c r="HL3602" s="337"/>
      <c r="HM3602" s="338"/>
      <c r="HN3602" s="12" t="s">
        <v>4537</v>
      </c>
      <c r="HO3602" s="13" t="s">
        <v>4538</v>
      </c>
      <c r="HP3602" s="13" t="s">
        <v>4539</v>
      </c>
      <c r="HQ3602" s="12" t="s">
        <v>4540</v>
      </c>
      <c r="HR3602" s="336" t="s">
        <v>4587</v>
      </c>
      <c r="HS3602" s="336" t="s">
        <v>67</v>
      </c>
      <c r="HT3602" s="336" t="s">
        <v>67</v>
      </c>
      <c r="HU3602" s="339" t="s">
        <v>67</v>
      </c>
      <c r="HV3602" s="339">
        <v>2</v>
      </c>
      <c r="HW3602" s="339">
        <v>0</v>
      </c>
      <c r="HX3602" s="339">
        <v>0</v>
      </c>
      <c r="HY3602" s="329" t="s">
        <v>4571</v>
      </c>
      <c r="HZ3602" s="329"/>
      <c r="IA3602" s="329" t="s">
        <v>868</v>
      </c>
      <c r="IB3602" s="17">
        <v>2400</v>
      </c>
      <c r="IC3602" s="17">
        <v>0</v>
      </c>
      <c r="ID3602" s="17">
        <v>0</v>
      </c>
      <c r="IE3602" s="18" t="s">
        <v>33</v>
      </c>
      <c r="IF3602" s="330">
        <v>60</v>
      </c>
      <c r="IG3602" s="330">
        <v>110</v>
      </c>
      <c r="IH3602" s="330">
        <v>0.5</v>
      </c>
      <c r="II3602" s="330">
        <v>0</v>
      </c>
      <c r="IJ3602" s="331">
        <v>5.5E-2</v>
      </c>
      <c r="IK3602" s="332">
        <v>264</v>
      </c>
      <c r="IL3602" s="333" t="s">
        <v>33</v>
      </c>
      <c r="IM3602" s="334" t="s">
        <v>5838</v>
      </c>
      <c r="IN3602" s="335" t="s">
        <v>67</v>
      </c>
      <c r="IO3602" s="336" t="s">
        <v>67</v>
      </c>
      <c r="IP3602" s="336" t="s">
        <v>67</v>
      </c>
      <c r="IQ3602" s="84"/>
      <c r="IR3602" s="337"/>
      <c r="IS3602" s="338"/>
    </row>
    <row r="3603" spans="1:253" ht="16.5" customHeight="1">
      <c r="A3603" s="83" t="s">
        <v>3589</v>
      </c>
      <c r="B3603" s="13"/>
      <c r="C3603" s="403"/>
      <c r="D3603" s="83"/>
      <c r="E3603" s="14" t="s">
        <v>2728</v>
      </c>
      <c r="F3603" s="14" t="s">
        <v>155</v>
      </c>
      <c r="G3603" s="14" t="s">
        <v>3596</v>
      </c>
      <c r="H3603" s="15">
        <v>2016</v>
      </c>
      <c r="I3603" s="15">
        <v>2</v>
      </c>
      <c r="J3603" s="15">
        <v>0</v>
      </c>
      <c r="K3603" s="15">
        <v>0</v>
      </c>
      <c r="L3603" s="16" t="s">
        <v>3580</v>
      </c>
      <c r="M3603" s="134" t="s">
        <v>3591</v>
      </c>
      <c r="N3603" s="16" t="s">
        <v>412</v>
      </c>
      <c r="O3603" s="17">
        <v>2628</v>
      </c>
      <c r="P3603" s="17">
        <f t="shared" si="28"/>
        <v>6132</v>
      </c>
      <c r="Q3603" s="17">
        <v>5</v>
      </c>
      <c r="R3603" s="133" t="s">
        <v>33</v>
      </c>
      <c r="S3603" s="19">
        <v>60</v>
      </c>
      <c r="T3603" s="19">
        <v>110</v>
      </c>
      <c r="U3603" s="19">
        <v>6.8181818181818183</v>
      </c>
      <c r="V3603" s="19">
        <v>0</v>
      </c>
      <c r="W3603" s="20">
        <v>0.75</v>
      </c>
      <c r="X3603" s="21">
        <v>2200.9499999999998</v>
      </c>
      <c r="Y3603" s="22" t="s">
        <v>33</v>
      </c>
      <c r="Z3603" s="86" t="s">
        <v>8007</v>
      </c>
      <c r="AA3603" s="24"/>
      <c r="AB3603" s="14"/>
      <c r="AC3603" s="14"/>
      <c r="AD3603" s="25"/>
      <c r="AE3603" s="26"/>
      <c r="AF3603" s="27"/>
      <c r="AG3603" s="31"/>
      <c r="AH3603" s="32"/>
      <c r="AI3603" s="32"/>
      <c r="AJ3603" s="32"/>
      <c r="AK3603" s="32"/>
      <c r="AL3603" s="32"/>
      <c r="AM3603" s="32"/>
      <c r="AN3603" s="32"/>
      <c r="AO3603" s="32"/>
      <c r="AP3603" s="329"/>
      <c r="AQ3603" s="329" t="s">
        <v>868</v>
      </c>
      <c r="AR3603" s="17">
        <v>2400</v>
      </c>
      <c r="AS3603" s="17">
        <v>0</v>
      </c>
      <c r="AT3603" s="17">
        <v>0</v>
      </c>
      <c r="AU3603" s="18" t="s">
        <v>33</v>
      </c>
      <c r="AV3603" s="330">
        <v>60</v>
      </c>
      <c r="AW3603" s="330">
        <v>110</v>
      </c>
      <c r="AX3603" s="330">
        <v>0.5</v>
      </c>
      <c r="AY3603" s="330">
        <v>0</v>
      </c>
      <c r="AZ3603" s="331">
        <v>5.5E-2</v>
      </c>
      <c r="BA3603" s="332">
        <v>264</v>
      </c>
      <c r="BB3603" s="333" t="s">
        <v>33</v>
      </c>
      <c r="BC3603" s="334" t="s">
        <v>5838</v>
      </c>
      <c r="BD3603" s="335" t="s">
        <v>67</v>
      </c>
      <c r="BE3603" s="336" t="s">
        <v>67</v>
      </c>
      <c r="BF3603" s="336" t="s">
        <v>67</v>
      </c>
      <c r="BG3603" s="84"/>
      <c r="BH3603" s="337"/>
      <c r="BI3603" s="338"/>
      <c r="BJ3603" s="12" t="s">
        <v>4537</v>
      </c>
      <c r="BK3603" s="13" t="s">
        <v>4538</v>
      </c>
      <c r="BL3603" s="13" t="s">
        <v>4539</v>
      </c>
      <c r="BM3603" s="12" t="s">
        <v>4540</v>
      </c>
      <c r="BN3603" s="336" t="s">
        <v>4587</v>
      </c>
      <c r="BO3603" s="336" t="s">
        <v>67</v>
      </c>
      <c r="BP3603" s="336" t="s">
        <v>67</v>
      </c>
      <c r="BQ3603" s="339" t="s">
        <v>67</v>
      </c>
      <c r="BR3603" s="339">
        <v>2</v>
      </c>
      <c r="BS3603" s="339">
        <v>0</v>
      </c>
      <c r="BT3603" s="339">
        <v>0</v>
      </c>
      <c r="BU3603" s="329" t="s">
        <v>4571</v>
      </c>
      <c r="BV3603" s="329"/>
      <c r="BW3603" s="329" t="s">
        <v>868</v>
      </c>
      <c r="BX3603" s="17">
        <v>2400</v>
      </c>
      <c r="BY3603" s="17">
        <v>0</v>
      </c>
      <c r="BZ3603" s="17">
        <v>0</v>
      </c>
      <c r="CA3603" s="18" t="s">
        <v>33</v>
      </c>
      <c r="CB3603" s="330">
        <v>60</v>
      </c>
      <c r="CC3603" s="330">
        <v>110</v>
      </c>
      <c r="CD3603" s="330">
        <v>0.5</v>
      </c>
      <c r="CE3603" s="330">
        <v>0</v>
      </c>
      <c r="CF3603" s="331">
        <v>5.5E-2</v>
      </c>
      <c r="CG3603" s="332">
        <v>264</v>
      </c>
      <c r="CH3603" s="333" t="s">
        <v>33</v>
      </c>
      <c r="CI3603" s="334" t="s">
        <v>5838</v>
      </c>
      <c r="CJ3603" s="335" t="s">
        <v>67</v>
      </c>
      <c r="CK3603" s="336" t="s">
        <v>67</v>
      </c>
      <c r="CL3603" s="336" t="s">
        <v>67</v>
      </c>
      <c r="CM3603" s="84"/>
      <c r="CN3603" s="337"/>
      <c r="CO3603" s="338"/>
      <c r="CP3603" s="12" t="s">
        <v>4537</v>
      </c>
      <c r="CQ3603" s="13" t="s">
        <v>4538</v>
      </c>
      <c r="CR3603" s="13" t="s">
        <v>4539</v>
      </c>
      <c r="CS3603" s="12" t="s">
        <v>4540</v>
      </c>
      <c r="CT3603" s="336" t="s">
        <v>4587</v>
      </c>
      <c r="CU3603" s="336" t="s">
        <v>67</v>
      </c>
      <c r="CV3603" s="336" t="s">
        <v>67</v>
      </c>
      <c r="CW3603" s="339" t="s">
        <v>67</v>
      </c>
      <c r="CX3603" s="339">
        <v>2</v>
      </c>
      <c r="CY3603" s="339">
        <v>0</v>
      </c>
      <c r="CZ3603" s="339">
        <v>0</v>
      </c>
      <c r="DA3603" s="329" t="s">
        <v>4571</v>
      </c>
      <c r="DB3603" s="329"/>
      <c r="DC3603" s="329" t="s">
        <v>868</v>
      </c>
      <c r="DD3603" s="17">
        <v>2400</v>
      </c>
      <c r="DE3603" s="17">
        <v>0</v>
      </c>
      <c r="DF3603" s="17">
        <v>0</v>
      </c>
      <c r="DG3603" s="18" t="s">
        <v>33</v>
      </c>
      <c r="DH3603" s="330">
        <v>60</v>
      </c>
      <c r="DI3603" s="330">
        <v>110</v>
      </c>
      <c r="DJ3603" s="330">
        <v>0.5</v>
      </c>
      <c r="DK3603" s="330">
        <v>0</v>
      </c>
      <c r="DL3603" s="331">
        <v>5.5E-2</v>
      </c>
      <c r="DM3603" s="332">
        <v>264</v>
      </c>
      <c r="DN3603" s="333" t="s">
        <v>33</v>
      </c>
      <c r="DO3603" s="334" t="s">
        <v>5838</v>
      </c>
      <c r="DP3603" s="335" t="s">
        <v>67</v>
      </c>
      <c r="DQ3603" s="336" t="s">
        <v>67</v>
      </c>
      <c r="DR3603" s="336" t="s">
        <v>67</v>
      </c>
      <c r="DS3603" s="84"/>
      <c r="DT3603" s="337"/>
      <c r="DU3603" s="338"/>
      <c r="DV3603" s="12" t="s">
        <v>4537</v>
      </c>
      <c r="DW3603" s="13" t="s">
        <v>4538</v>
      </c>
      <c r="DX3603" s="13" t="s">
        <v>4539</v>
      </c>
      <c r="DY3603" s="12" t="s">
        <v>4540</v>
      </c>
      <c r="DZ3603" s="336" t="s">
        <v>4587</v>
      </c>
      <c r="EA3603" s="336" t="s">
        <v>67</v>
      </c>
      <c r="EB3603" s="336" t="s">
        <v>67</v>
      </c>
      <c r="EC3603" s="339" t="s">
        <v>67</v>
      </c>
      <c r="ED3603" s="339">
        <v>2</v>
      </c>
      <c r="EE3603" s="339">
        <v>0</v>
      </c>
      <c r="EF3603" s="339">
        <v>0</v>
      </c>
      <c r="EG3603" s="329" t="s">
        <v>4571</v>
      </c>
      <c r="EH3603" s="329"/>
      <c r="EI3603" s="329" t="s">
        <v>868</v>
      </c>
      <c r="EJ3603" s="17">
        <v>2400</v>
      </c>
      <c r="EK3603" s="17">
        <v>0</v>
      </c>
      <c r="EL3603" s="17">
        <v>0</v>
      </c>
      <c r="EM3603" s="18" t="s">
        <v>33</v>
      </c>
      <c r="EN3603" s="330">
        <v>60</v>
      </c>
      <c r="EO3603" s="330">
        <v>110</v>
      </c>
      <c r="EP3603" s="330">
        <v>0.5</v>
      </c>
      <c r="EQ3603" s="330">
        <v>0</v>
      </c>
      <c r="ER3603" s="331">
        <v>5.5E-2</v>
      </c>
      <c r="ES3603" s="332">
        <v>264</v>
      </c>
      <c r="ET3603" s="333" t="s">
        <v>33</v>
      </c>
      <c r="EU3603" s="334" t="s">
        <v>5838</v>
      </c>
      <c r="EV3603" s="335" t="s">
        <v>67</v>
      </c>
      <c r="EW3603" s="336" t="s">
        <v>67</v>
      </c>
      <c r="EX3603" s="336" t="s">
        <v>67</v>
      </c>
      <c r="EY3603" s="84"/>
      <c r="EZ3603" s="337"/>
      <c r="FA3603" s="338"/>
      <c r="FB3603" s="12" t="s">
        <v>4537</v>
      </c>
      <c r="FC3603" s="13" t="s">
        <v>4538</v>
      </c>
      <c r="FD3603" s="13" t="s">
        <v>4539</v>
      </c>
      <c r="FE3603" s="12" t="s">
        <v>4540</v>
      </c>
      <c r="FF3603" s="336" t="s">
        <v>4587</v>
      </c>
      <c r="FG3603" s="336" t="s">
        <v>67</v>
      </c>
      <c r="FH3603" s="336" t="s">
        <v>67</v>
      </c>
      <c r="FI3603" s="339" t="s">
        <v>67</v>
      </c>
      <c r="FJ3603" s="339">
        <v>2</v>
      </c>
      <c r="FK3603" s="339">
        <v>0</v>
      </c>
      <c r="FL3603" s="339">
        <v>0</v>
      </c>
      <c r="FM3603" s="329" t="s">
        <v>4571</v>
      </c>
      <c r="FN3603" s="329"/>
      <c r="FO3603" s="329" t="s">
        <v>868</v>
      </c>
      <c r="FP3603" s="17">
        <v>2400</v>
      </c>
      <c r="FQ3603" s="17">
        <v>0</v>
      </c>
      <c r="FR3603" s="17">
        <v>0</v>
      </c>
      <c r="FS3603" s="18" t="s">
        <v>33</v>
      </c>
      <c r="FT3603" s="330">
        <v>60</v>
      </c>
      <c r="FU3603" s="330">
        <v>110</v>
      </c>
      <c r="FV3603" s="330">
        <v>0.5</v>
      </c>
      <c r="FW3603" s="330">
        <v>0</v>
      </c>
      <c r="FX3603" s="331">
        <v>5.5E-2</v>
      </c>
      <c r="FY3603" s="332">
        <v>264</v>
      </c>
      <c r="FZ3603" s="333" t="s">
        <v>33</v>
      </c>
      <c r="GA3603" s="334" t="s">
        <v>5838</v>
      </c>
      <c r="GB3603" s="335" t="s">
        <v>67</v>
      </c>
      <c r="GC3603" s="336" t="s">
        <v>67</v>
      </c>
      <c r="GD3603" s="336" t="s">
        <v>67</v>
      </c>
      <c r="GE3603" s="84"/>
      <c r="GF3603" s="337"/>
      <c r="GG3603" s="338"/>
      <c r="GH3603" s="12" t="s">
        <v>4537</v>
      </c>
      <c r="GI3603" s="13" t="s">
        <v>4538</v>
      </c>
      <c r="GJ3603" s="13" t="s">
        <v>4539</v>
      </c>
      <c r="GK3603" s="12" t="s">
        <v>4540</v>
      </c>
      <c r="GL3603" s="336" t="s">
        <v>4587</v>
      </c>
      <c r="GM3603" s="336" t="s">
        <v>67</v>
      </c>
      <c r="GN3603" s="336" t="s">
        <v>67</v>
      </c>
      <c r="GO3603" s="339" t="s">
        <v>67</v>
      </c>
      <c r="GP3603" s="339">
        <v>2</v>
      </c>
      <c r="GQ3603" s="339">
        <v>0</v>
      </c>
      <c r="GR3603" s="339">
        <v>0</v>
      </c>
      <c r="GS3603" s="329" t="s">
        <v>4571</v>
      </c>
      <c r="GT3603" s="329"/>
      <c r="GU3603" s="329" t="s">
        <v>868</v>
      </c>
      <c r="GV3603" s="17">
        <v>2400</v>
      </c>
      <c r="GW3603" s="17">
        <v>0</v>
      </c>
      <c r="GX3603" s="17">
        <v>0</v>
      </c>
      <c r="GY3603" s="18" t="s">
        <v>33</v>
      </c>
      <c r="GZ3603" s="330">
        <v>60</v>
      </c>
      <c r="HA3603" s="330">
        <v>110</v>
      </c>
      <c r="HB3603" s="330">
        <v>0.5</v>
      </c>
      <c r="HC3603" s="330">
        <v>0</v>
      </c>
      <c r="HD3603" s="331">
        <v>5.5E-2</v>
      </c>
      <c r="HE3603" s="332">
        <v>264</v>
      </c>
      <c r="HF3603" s="333" t="s">
        <v>33</v>
      </c>
      <c r="HG3603" s="334" t="s">
        <v>5838</v>
      </c>
      <c r="HH3603" s="335" t="s">
        <v>67</v>
      </c>
      <c r="HI3603" s="336" t="s">
        <v>67</v>
      </c>
      <c r="HJ3603" s="336" t="s">
        <v>67</v>
      </c>
      <c r="HK3603" s="84"/>
      <c r="HL3603" s="337"/>
      <c r="HM3603" s="338"/>
      <c r="HN3603" s="12" t="s">
        <v>4537</v>
      </c>
      <c r="HO3603" s="13" t="s">
        <v>4538</v>
      </c>
      <c r="HP3603" s="13" t="s">
        <v>4539</v>
      </c>
      <c r="HQ3603" s="12" t="s">
        <v>4540</v>
      </c>
      <c r="HR3603" s="336" t="s">
        <v>4587</v>
      </c>
      <c r="HS3603" s="336" t="s">
        <v>67</v>
      </c>
      <c r="HT3603" s="336" t="s">
        <v>67</v>
      </c>
      <c r="HU3603" s="339" t="s">
        <v>67</v>
      </c>
      <c r="HV3603" s="339">
        <v>2</v>
      </c>
      <c r="HW3603" s="339">
        <v>0</v>
      </c>
      <c r="HX3603" s="339">
        <v>0</v>
      </c>
      <c r="HY3603" s="329" t="s">
        <v>4571</v>
      </c>
      <c r="HZ3603" s="329"/>
      <c r="IA3603" s="329" t="s">
        <v>868</v>
      </c>
      <c r="IB3603" s="17">
        <v>2400</v>
      </c>
      <c r="IC3603" s="17">
        <v>0</v>
      </c>
      <c r="ID3603" s="17">
        <v>0</v>
      </c>
      <c r="IE3603" s="18" t="s">
        <v>33</v>
      </c>
      <c r="IF3603" s="330">
        <v>60</v>
      </c>
      <c r="IG3603" s="330">
        <v>110</v>
      </c>
      <c r="IH3603" s="330">
        <v>0.5</v>
      </c>
      <c r="II3603" s="330">
        <v>0</v>
      </c>
      <c r="IJ3603" s="331">
        <v>5.5E-2</v>
      </c>
      <c r="IK3603" s="332">
        <v>264</v>
      </c>
      <c r="IL3603" s="333" t="s">
        <v>33</v>
      </c>
      <c r="IM3603" s="334" t="s">
        <v>5838</v>
      </c>
      <c r="IN3603" s="335" t="s">
        <v>67</v>
      </c>
      <c r="IO3603" s="336" t="s">
        <v>67</v>
      </c>
      <c r="IP3603" s="336" t="s">
        <v>67</v>
      </c>
      <c r="IQ3603" s="84"/>
      <c r="IR3603" s="337"/>
      <c r="IS3603" s="338"/>
    </row>
    <row r="3604" spans="1:253" ht="16.5" customHeight="1">
      <c r="A3604" s="83" t="s">
        <v>3589</v>
      </c>
      <c r="B3604" s="41"/>
      <c r="C3604" s="368"/>
      <c r="D3604" s="89"/>
      <c r="E3604" s="14" t="s">
        <v>3712</v>
      </c>
      <c r="F3604" s="14" t="s">
        <v>2662</v>
      </c>
      <c r="G3604" s="14" t="s">
        <v>3748</v>
      </c>
      <c r="H3604" s="15">
        <v>2010</v>
      </c>
      <c r="I3604" s="15">
        <v>1</v>
      </c>
      <c r="J3604" s="15">
        <v>0</v>
      </c>
      <c r="K3604" s="15">
        <v>0</v>
      </c>
      <c r="L3604" s="16" t="s">
        <v>3580</v>
      </c>
      <c r="M3604" s="134" t="s">
        <v>3591</v>
      </c>
      <c r="N3604" s="16" t="s">
        <v>412</v>
      </c>
      <c r="O3604" s="17">
        <v>8760</v>
      </c>
      <c r="P3604" s="17">
        <f t="shared" si="28"/>
        <v>0</v>
      </c>
      <c r="Q3604" s="17">
        <v>5</v>
      </c>
      <c r="R3604" s="133" t="s">
        <v>33</v>
      </c>
      <c r="S3604" s="19">
        <v>60</v>
      </c>
      <c r="T3604" s="19">
        <v>110</v>
      </c>
      <c r="U3604" s="19">
        <v>1.3</v>
      </c>
      <c r="V3604" s="19">
        <v>0</v>
      </c>
      <c r="W3604" s="20">
        <v>0.14299999999999999</v>
      </c>
      <c r="X3604" s="21">
        <v>1252.6799999999998</v>
      </c>
      <c r="Y3604" s="22" t="s">
        <v>33</v>
      </c>
      <c r="Z3604" s="86" t="s">
        <v>7991</v>
      </c>
      <c r="AA3604" s="24"/>
      <c r="AB3604" s="14"/>
      <c r="AC3604" s="14"/>
      <c r="AD3604" s="25"/>
      <c r="AE3604" s="26"/>
      <c r="AF3604" s="27"/>
      <c r="AG3604" s="31"/>
      <c r="AH3604" s="32"/>
      <c r="AI3604" s="32"/>
      <c r="AJ3604" s="32"/>
      <c r="AK3604" s="32"/>
      <c r="AL3604" s="32"/>
      <c r="AM3604" s="32"/>
      <c r="AN3604" s="32"/>
      <c r="AO3604" s="32"/>
      <c r="AP3604" s="329"/>
      <c r="AQ3604" s="329" t="s">
        <v>868</v>
      </c>
      <c r="AR3604" s="17">
        <v>167</v>
      </c>
      <c r="AS3604" s="17">
        <v>0</v>
      </c>
      <c r="AT3604" s="17">
        <v>0</v>
      </c>
      <c r="AU3604" s="18" t="s">
        <v>33</v>
      </c>
      <c r="AV3604" s="330">
        <v>60</v>
      </c>
      <c r="AW3604" s="330">
        <v>110</v>
      </c>
      <c r="AX3604" s="330">
        <v>10.909090909090908</v>
      </c>
      <c r="AY3604" s="330">
        <v>0</v>
      </c>
      <c r="AZ3604" s="331">
        <v>1.2</v>
      </c>
      <c r="BA3604" s="332">
        <v>200.4</v>
      </c>
      <c r="BB3604" s="333" t="s">
        <v>33</v>
      </c>
      <c r="BC3604" s="334" t="s">
        <v>5838</v>
      </c>
      <c r="BD3604" s="335" t="s">
        <v>67</v>
      </c>
      <c r="BE3604" s="336" t="s">
        <v>67</v>
      </c>
      <c r="BF3604" s="336" t="s">
        <v>67</v>
      </c>
      <c r="BG3604" s="84"/>
      <c r="BH3604" s="337"/>
      <c r="BI3604" s="338"/>
      <c r="BJ3604" s="12" t="s">
        <v>4537</v>
      </c>
      <c r="BK3604" s="13" t="s">
        <v>4538</v>
      </c>
      <c r="BL3604" s="13" t="s">
        <v>4539</v>
      </c>
      <c r="BM3604" s="12" t="s">
        <v>4540</v>
      </c>
      <c r="BN3604" s="336" t="s">
        <v>4620</v>
      </c>
      <c r="BO3604" s="336" t="s">
        <v>67</v>
      </c>
      <c r="BP3604" s="336" t="s">
        <v>4621</v>
      </c>
      <c r="BQ3604" s="339">
        <v>2007</v>
      </c>
      <c r="BR3604" s="339">
        <v>1</v>
      </c>
      <c r="BS3604" s="339">
        <v>0</v>
      </c>
      <c r="BT3604" s="339">
        <v>0</v>
      </c>
      <c r="BU3604" s="329" t="s">
        <v>4547</v>
      </c>
      <c r="BV3604" s="329"/>
      <c r="BW3604" s="329" t="s">
        <v>868</v>
      </c>
      <c r="BX3604" s="17">
        <v>167</v>
      </c>
      <c r="BY3604" s="17">
        <v>0</v>
      </c>
      <c r="BZ3604" s="17">
        <v>0</v>
      </c>
      <c r="CA3604" s="18" t="s">
        <v>33</v>
      </c>
      <c r="CB3604" s="330">
        <v>60</v>
      </c>
      <c r="CC3604" s="330">
        <v>110</v>
      </c>
      <c r="CD3604" s="330">
        <v>10.909090909090908</v>
      </c>
      <c r="CE3604" s="330">
        <v>0</v>
      </c>
      <c r="CF3604" s="331">
        <v>1.2</v>
      </c>
      <c r="CG3604" s="332">
        <v>200.4</v>
      </c>
      <c r="CH3604" s="333" t="s">
        <v>33</v>
      </c>
      <c r="CI3604" s="334" t="s">
        <v>5838</v>
      </c>
      <c r="CJ3604" s="335" t="s">
        <v>67</v>
      </c>
      <c r="CK3604" s="336" t="s">
        <v>67</v>
      </c>
      <c r="CL3604" s="336" t="s">
        <v>67</v>
      </c>
      <c r="CM3604" s="84"/>
      <c r="CN3604" s="337"/>
      <c r="CO3604" s="338"/>
      <c r="CP3604" s="12" t="s">
        <v>4537</v>
      </c>
      <c r="CQ3604" s="13" t="s">
        <v>4538</v>
      </c>
      <c r="CR3604" s="13" t="s">
        <v>4539</v>
      </c>
      <c r="CS3604" s="12" t="s">
        <v>4540</v>
      </c>
      <c r="CT3604" s="336" t="s">
        <v>4620</v>
      </c>
      <c r="CU3604" s="336" t="s">
        <v>67</v>
      </c>
      <c r="CV3604" s="336" t="s">
        <v>4621</v>
      </c>
      <c r="CW3604" s="339">
        <v>2007</v>
      </c>
      <c r="CX3604" s="339">
        <v>1</v>
      </c>
      <c r="CY3604" s="339">
        <v>0</v>
      </c>
      <c r="CZ3604" s="339">
        <v>0</v>
      </c>
      <c r="DA3604" s="329" t="s">
        <v>4547</v>
      </c>
      <c r="DB3604" s="329"/>
      <c r="DC3604" s="329" t="s">
        <v>868</v>
      </c>
      <c r="DD3604" s="17">
        <v>167</v>
      </c>
      <c r="DE3604" s="17">
        <v>0</v>
      </c>
      <c r="DF3604" s="17">
        <v>0</v>
      </c>
      <c r="DG3604" s="18" t="s">
        <v>33</v>
      </c>
      <c r="DH3604" s="330">
        <v>60</v>
      </c>
      <c r="DI3604" s="330">
        <v>110</v>
      </c>
      <c r="DJ3604" s="330">
        <v>10.909090909090908</v>
      </c>
      <c r="DK3604" s="330">
        <v>0</v>
      </c>
      <c r="DL3604" s="331">
        <v>1.2</v>
      </c>
      <c r="DM3604" s="332">
        <v>200.4</v>
      </c>
      <c r="DN3604" s="333" t="s">
        <v>33</v>
      </c>
      <c r="DO3604" s="334" t="s">
        <v>5838</v>
      </c>
      <c r="DP3604" s="335" t="s">
        <v>67</v>
      </c>
      <c r="DQ3604" s="336" t="s">
        <v>67</v>
      </c>
      <c r="DR3604" s="336" t="s">
        <v>67</v>
      </c>
      <c r="DS3604" s="84"/>
      <c r="DT3604" s="337"/>
      <c r="DU3604" s="338"/>
      <c r="DV3604" s="12" t="s">
        <v>4537</v>
      </c>
      <c r="DW3604" s="13" t="s">
        <v>4538</v>
      </c>
      <c r="DX3604" s="13" t="s">
        <v>4539</v>
      </c>
      <c r="DY3604" s="12" t="s">
        <v>4540</v>
      </c>
      <c r="DZ3604" s="336" t="s">
        <v>4620</v>
      </c>
      <c r="EA3604" s="336" t="s">
        <v>67</v>
      </c>
      <c r="EB3604" s="336" t="s">
        <v>4621</v>
      </c>
      <c r="EC3604" s="339">
        <v>2007</v>
      </c>
      <c r="ED3604" s="339">
        <v>1</v>
      </c>
      <c r="EE3604" s="339">
        <v>0</v>
      </c>
      <c r="EF3604" s="339">
        <v>0</v>
      </c>
      <c r="EG3604" s="329" t="s">
        <v>4547</v>
      </c>
      <c r="EH3604" s="329"/>
      <c r="EI3604" s="329" t="s">
        <v>868</v>
      </c>
      <c r="EJ3604" s="17">
        <v>167</v>
      </c>
      <c r="EK3604" s="17">
        <v>0</v>
      </c>
      <c r="EL3604" s="17">
        <v>0</v>
      </c>
      <c r="EM3604" s="18" t="s">
        <v>33</v>
      </c>
      <c r="EN3604" s="330">
        <v>60</v>
      </c>
      <c r="EO3604" s="330">
        <v>110</v>
      </c>
      <c r="EP3604" s="330">
        <v>10.909090909090908</v>
      </c>
      <c r="EQ3604" s="330">
        <v>0</v>
      </c>
      <c r="ER3604" s="331">
        <v>1.2</v>
      </c>
      <c r="ES3604" s="332">
        <v>200.4</v>
      </c>
      <c r="ET3604" s="333" t="s">
        <v>33</v>
      </c>
      <c r="EU3604" s="334" t="s">
        <v>5838</v>
      </c>
      <c r="EV3604" s="335" t="s">
        <v>67</v>
      </c>
      <c r="EW3604" s="336" t="s">
        <v>67</v>
      </c>
      <c r="EX3604" s="336" t="s">
        <v>67</v>
      </c>
      <c r="EY3604" s="84"/>
      <c r="EZ3604" s="337"/>
      <c r="FA3604" s="338"/>
      <c r="FB3604" s="12" t="s">
        <v>4537</v>
      </c>
      <c r="FC3604" s="13" t="s">
        <v>4538</v>
      </c>
      <c r="FD3604" s="13" t="s">
        <v>4539</v>
      </c>
      <c r="FE3604" s="12" t="s">
        <v>4540</v>
      </c>
      <c r="FF3604" s="336" t="s">
        <v>4620</v>
      </c>
      <c r="FG3604" s="336" t="s">
        <v>67</v>
      </c>
      <c r="FH3604" s="336" t="s">
        <v>4621</v>
      </c>
      <c r="FI3604" s="339">
        <v>2007</v>
      </c>
      <c r="FJ3604" s="339">
        <v>1</v>
      </c>
      <c r="FK3604" s="339">
        <v>0</v>
      </c>
      <c r="FL3604" s="339">
        <v>0</v>
      </c>
      <c r="FM3604" s="329" t="s">
        <v>4547</v>
      </c>
      <c r="FN3604" s="329"/>
      <c r="FO3604" s="329" t="s">
        <v>868</v>
      </c>
      <c r="FP3604" s="17">
        <v>167</v>
      </c>
      <c r="FQ3604" s="17">
        <v>0</v>
      </c>
      <c r="FR3604" s="17">
        <v>0</v>
      </c>
      <c r="FS3604" s="18" t="s">
        <v>33</v>
      </c>
      <c r="FT3604" s="330">
        <v>60</v>
      </c>
      <c r="FU3604" s="330">
        <v>110</v>
      </c>
      <c r="FV3604" s="330">
        <v>10.909090909090908</v>
      </c>
      <c r="FW3604" s="330">
        <v>0</v>
      </c>
      <c r="FX3604" s="331">
        <v>1.2</v>
      </c>
      <c r="FY3604" s="332">
        <v>200.4</v>
      </c>
      <c r="FZ3604" s="333" t="s">
        <v>33</v>
      </c>
      <c r="GA3604" s="334" t="s">
        <v>5838</v>
      </c>
      <c r="GB3604" s="335" t="s">
        <v>67</v>
      </c>
      <c r="GC3604" s="336" t="s">
        <v>67</v>
      </c>
      <c r="GD3604" s="336" t="s">
        <v>67</v>
      </c>
      <c r="GE3604" s="84"/>
      <c r="GF3604" s="337"/>
      <c r="GG3604" s="338"/>
      <c r="GH3604" s="12" t="s">
        <v>4537</v>
      </c>
      <c r="GI3604" s="13" t="s">
        <v>4538</v>
      </c>
      <c r="GJ3604" s="13" t="s">
        <v>4539</v>
      </c>
      <c r="GK3604" s="12" t="s">
        <v>4540</v>
      </c>
      <c r="GL3604" s="336" t="s">
        <v>4620</v>
      </c>
      <c r="GM3604" s="336" t="s">
        <v>67</v>
      </c>
      <c r="GN3604" s="336" t="s">
        <v>4621</v>
      </c>
      <c r="GO3604" s="339">
        <v>2007</v>
      </c>
      <c r="GP3604" s="339">
        <v>1</v>
      </c>
      <c r="GQ3604" s="339">
        <v>0</v>
      </c>
      <c r="GR3604" s="339">
        <v>0</v>
      </c>
      <c r="GS3604" s="329" t="s">
        <v>4547</v>
      </c>
      <c r="GT3604" s="329"/>
      <c r="GU3604" s="329" t="s">
        <v>868</v>
      </c>
      <c r="GV3604" s="17">
        <v>167</v>
      </c>
      <c r="GW3604" s="17">
        <v>0</v>
      </c>
      <c r="GX3604" s="17">
        <v>0</v>
      </c>
      <c r="GY3604" s="18" t="s">
        <v>33</v>
      </c>
      <c r="GZ3604" s="330">
        <v>60</v>
      </c>
      <c r="HA3604" s="330">
        <v>110</v>
      </c>
      <c r="HB3604" s="330">
        <v>10.909090909090908</v>
      </c>
      <c r="HC3604" s="330">
        <v>0</v>
      </c>
      <c r="HD3604" s="331">
        <v>1.2</v>
      </c>
      <c r="HE3604" s="332">
        <v>200.4</v>
      </c>
      <c r="HF3604" s="333" t="s">
        <v>33</v>
      </c>
      <c r="HG3604" s="334" t="s">
        <v>5838</v>
      </c>
      <c r="HH3604" s="335" t="s">
        <v>67</v>
      </c>
      <c r="HI3604" s="336" t="s">
        <v>67</v>
      </c>
      <c r="HJ3604" s="336" t="s">
        <v>67</v>
      </c>
      <c r="HK3604" s="84"/>
      <c r="HL3604" s="337"/>
      <c r="HM3604" s="338"/>
      <c r="HN3604" s="12" t="s">
        <v>4537</v>
      </c>
      <c r="HO3604" s="13" t="s">
        <v>4538</v>
      </c>
      <c r="HP3604" s="13" t="s">
        <v>4539</v>
      </c>
      <c r="HQ3604" s="12" t="s">
        <v>4540</v>
      </c>
      <c r="HR3604" s="336" t="s">
        <v>4620</v>
      </c>
      <c r="HS3604" s="336" t="s">
        <v>67</v>
      </c>
      <c r="HT3604" s="336" t="s">
        <v>4621</v>
      </c>
      <c r="HU3604" s="339">
        <v>2007</v>
      </c>
      <c r="HV3604" s="339">
        <v>1</v>
      </c>
      <c r="HW3604" s="339">
        <v>0</v>
      </c>
      <c r="HX3604" s="339">
        <v>0</v>
      </c>
      <c r="HY3604" s="329" t="s">
        <v>4547</v>
      </c>
      <c r="HZ3604" s="329"/>
      <c r="IA3604" s="329" t="s">
        <v>868</v>
      </c>
      <c r="IB3604" s="17">
        <v>167</v>
      </c>
      <c r="IC3604" s="17">
        <v>0</v>
      </c>
      <c r="ID3604" s="17">
        <v>0</v>
      </c>
      <c r="IE3604" s="18" t="s">
        <v>33</v>
      </c>
      <c r="IF3604" s="330">
        <v>60</v>
      </c>
      <c r="IG3604" s="330">
        <v>110</v>
      </c>
      <c r="IH3604" s="330">
        <v>10.909090909090908</v>
      </c>
      <c r="II3604" s="330">
        <v>0</v>
      </c>
      <c r="IJ3604" s="331">
        <v>1.2</v>
      </c>
      <c r="IK3604" s="332">
        <v>200.4</v>
      </c>
      <c r="IL3604" s="333" t="s">
        <v>33</v>
      </c>
      <c r="IM3604" s="334" t="s">
        <v>5838</v>
      </c>
      <c r="IN3604" s="335" t="s">
        <v>67</v>
      </c>
      <c r="IO3604" s="336" t="s">
        <v>67</v>
      </c>
      <c r="IP3604" s="336" t="s">
        <v>67</v>
      </c>
      <c r="IQ3604" s="84"/>
      <c r="IR3604" s="337"/>
      <c r="IS3604" s="338"/>
    </row>
    <row r="3605" spans="1:253" ht="16.5" customHeight="1">
      <c r="A3605" s="83" t="s">
        <v>3589</v>
      </c>
      <c r="B3605" s="41"/>
      <c r="C3605" s="368"/>
      <c r="D3605" s="89"/>
      <c r="E3605" s="14" t="s">
        <v>3712</v>
      </c>
      <c r="F3605" s="14" t="s">
        <v>2662</v>
      </c>
      <c r="G3605" s="14" t="s">
        <v>3747</v>
      </c>
      <c r="H3605" s="15">
        <v>2011</v>
      </c>
      <c r="I3605" s="15">
        <v>1</v>
      </c>
      <c r="J3605" s="15">
        <v>0</v>
      </c>
      <c r="K3605" s="15">
        <v>0</v>
      </c>
      <c r="L3605" s="16" t="s">
        <v>3580</v>
      </c>
      <c r="M3605" s="134" t="s">
        <v>3591</v>
      </c>
      <c r="N3605" s="16" t="s">
        <v>412</v>
      </c>
      <c r="O3605" s="17">
        <v>8760</v>
      </c>
      <c r="P3605" s="17">
        <f t="shared" si="28"/>
        <v>0</v>
      </c>
      <c r="Q3605" s="17">
        <v>5</v>
      </c>
      <c r="R3605" s="133" t="s">
        <v>33</v>
      </c>
      <c r="S3605" s="19">
        <v>60</v>
      </c>
      <c r="T3605" s="19">
        <v>110</v>
      </c>
      <c r="U3605" s="19">
        <v>1.3</v>
      </c>
      <c r="V3605" s="19">
        <v>0</v>
      </c>
      <c r="W3605" s="20">
        <v>0.14299999999999999</v>
      </c>
      <c r="X3605" s="21">
        <v>1252.6799999999998</v>
      </c>
      <c r="Y3605" s="22" t="s">
        <v>33</v>
      </c>
      <c r="Z3605" s="86" t="s">
        <v>7991</v>
      </c>
      <c r="AA3605" s="24"/>
      <c r="AB3605" s="14"/>
      <c r="AC3605" s="14"/>
      <c r="AD3605" s="25"/>
      <c r="AE3605" s="26"/>
      <c r="AF3605" s="27"/>
      <c r="AG3605" s="31"/>
      <c r="AH3605" s="32"/>
      <c r="AI3605" s="32"/>
      <c r="AJ3605" s="32"/>
      <c r="AK3605" s="32"/>
      <c r="AL3605" s="32"/>
      <c r="AM3605" s="32"/>
      <c r="AN3605" s="32"/>
      <c r="AO3605" s="32"/>
      <c r="AP3605" s="329"/>
      <c r="AQ3605" s="329" t="s">
        <v>868</v>
      </c>
      <c r="AR3605" s="17">
        <v>167</v>
      </c>
      <c r="AS3605" s="17">
        <v>0</v>
      </c>
      <c r="AT3605" s="17">
        <v>0</v>
      </c>
      <c r="AU3605" s="18" t="s">
        <v>33</v>
      </c>
      <c r="AV3605" s="330">
        <v>60</v>
      </c>
      <c r="AW3605" s="330">
        <v>110</v>
      </c>
      <c r="AX3605" s="330">
        <v>10.909090909090908</v>
      </c>
      <c r="AY3605" s="330">
        <v>0</v>
      </c>
      <c r="AZ3605" s="331">
        <v>1.2</v>
      </c>
      <c r="BA3605" s="332">
        <v>200.4</v>
      </c>
      <c r="BB3605" s="333" t="s">
        <v>33</v>
      </c>
      <c r="BC3605" s="334" t="s">
        <v>5838</v>
      </c>
      <c r="BD3605" s="335" t="s">
        <v>67</v>
      </c>
      <c r="BE3605" s="336" t="s">
        <v>67</v>
      </c>
      <c r="BF3605" s="336" t="s">
        <v>67</v>
      </c>
      <c r="BG3605" s="84"/>
      <c r="BH3605" s="337"/>
      <c r="BI3605" s="338"/>
      <c r="BJ3605" s="12" t="s">
        <v>4537</v>
      </c>
      <c r="BK3605" s="13" t="s">
        <v>4538</v>
      </c>
      <c r="BL3605" s="13" t="s">
        <v>4539</v>
      </c>
      <c r="BM3605" s="12" t="s">
        <v>4540</v>
      </c>
      <c r="BN3605" s="336" t="s">
        <v>4620</v>
      </c>
      <c r="BO3605" s="336" t="s">
        <v>67</v>
      </c>
      <c r="BP3605" s="336" t="s">
        <v>4621</v>
      </c>
      <c r="BQ3605" s="339">
        <v>2007</v>
      </c>
      <c r="BR3605" s="339">
        <v>1</v>
      </c>
      <c r="BS3605" s="339">
        <v>0</v>
      </c>
      <c r="BT3605" s="339">
        <v>0</v>
      </c>
      <c r="BU3605" s="329" t="s">
        <v>4547</v>
      </c>
      <c r="BV3605" s="329"/>
      <c r="BW3605" s="329" t="s">
        <v>868</v>
      </c>
      <c r="BX3605" s="17">
        <v>167</v>
      </c>
      <c r="BY3605" s="17">
        <v>0</v>
      </c>
      <c r="BZ3605" s="17">
        <v>0</v>
      </c>
      <c r="CA3605" s="18" t="s">
        <v>33</v>
      </c>
      <c r="CB3605" s="330">
        <v>60</v>
      </c>
      <c r="CC3605" s="330">
        <v>110</v>
      </c>
      <c r="CD3605" s="330">
        <v>10.909090909090908</v>
      </c>
      <c r="CE3605" s="330">
        <v>0</v>
      </c>
      <c r="CF3605" s="331">
        <v>1.2</v>
      </c>
      <c r="CG3605" s="332">
        <v>200.4</v>
      </c>
      <c r="CH3605" s="333" t="s">
        <v>33</v>
      </c>
      <c r="CI3605" s="334" t="s">
        <v>5838</v>
      </c>
      <c r="CJ3605" s="335" t="s">
        <v>67</v>
      </c>
      <c r="CK3605" s="336" t="s">
        <v>67</v>
      </c>
      <c r="CL3605" s="336" t="s">
        <v>67</v>
      </c>
      <c r="CM3605" s="84"/>
      <c r="CN3605" s="337"/>
      <c r="CO3605" s="338"/>
      <c r="CP3605" s="12" t="s">
        <v>4537</v>
      </c>
      <c r="CQ3605" s="13" t="s">
        <v>4538</v>
      </c>
      <c r="CR3605" s="13" t="s">
        <v>4539</v>
      </c>
      <c r="CS3605" s="12" t="s">
        <v>4540</v>
      </c>
      <c r="CT3605" s="336" t="s">
        <v>4620</v>
      </c>
      <c r="CU3605" s="336" t="s">
        <v>67</v>
      </c>
      <c r="CV3605" s="336" t="s">
        <v>4621</v>
      </c>
      <c r="CW3605" s="339">
        <v>2007</v>
      </c>
      <c r="CX3605" s="339">
        <v>1</v>
      </c>
      <c r="CY3605" s="339">
        <v>0</v>
      </c>
      <c r="CZ3605" s="339">
        <v>0</v>
      </c>
      <c r="DA3605" s="329" t="s">
        <v>4547</v>
      </c>
      <c r="DB3605" s="329"/>
      <c r="DC3605" s="329" t="s">
        <v>868</v>
      </c>
      <c r="DD3605" s="17">
        <v>167</v>
      </c>
      <c r="DE3605" s="17">
        <v>0</v>
      </c>
      <c r="DF3605" s="17">
        <v>0</v>
      </c>
      <c r="DG3605" s="18" t="s">
        <v>33</v>
      </c>
      <c r="DH3605" s="330">
        <v>60</v>
      </c>
      <c r="DI3605" s="330">
        <v>110</v>
      </c>
      <c r="DJ3605" s="330">
        <v>10.909090909090908</v>
      </c>
      <c r="DK3605" s="330">
        <v>0</v>
      </c>
      <c r="DL3605" s="331">
        <v>1.2</v>
      </c>
      <c r="DM3605" s="332">
        <v>200.4</v>
      </c>
      <c r="DN3605" s="333" t="s">
        <v>33</v>
      </c>
      <c r="DO3605" s="334" t="s">
        <v>5838</v>
      </c>
      <c r="DP3605" s="335" t="s">
        <v>67</v>
      </c>
      <c r="DQ3605" s="336" t="s">
        <v>67</v>
      </c>
      <c r="DR3605" s="336" t="s">
        <v>67</v>
      </c>
      <c r="DS3605" s="84"/>
      <c r="DT3605" s="337"/>
      <c r="DU3605" s="338"/>
      <c r="DV3605" s="12" t="s">
        <v>4537</v>
      </c>
      <c r="DW3605" s="13" t="s">
        <v>4538</v>
      </c>
      <c r="DX3605" s="13" t="s">
        <v>4539</v>
      </c>
      <c r="DY3605" s="12" t="s">
        <v>4540</v>
      </c>
      <c r="DZ3605" s="336" t="s">
        <v>4620</v>
      </c>
      <c r="EA3605" s="336" t="s">
        <v>67</v>
      </c>
      <c r="EB3605" s="336" t="s">
        <v>4621</v>
      </c>
      <c r="EC3605" s="339">
        <v>2007</v>
      </c>
      <c r="ED3605" s="339">
        <v>1</v>
      </c>
      <c r="EE3605" s="339">
        <v>0</v>
      </c>
      <c r="EF3605" s="339">
        <v>0</v>
      </c>
      <c r="EG3605" s="329" t="s">
        <v>4547</v>
      </c>
      <c r="EH3605" s="329"/>
      <c r="EI3605" s="329" t="s">
        <v>868</v>
      </c>
      <c r="EJ3605" s="17">
        <v>167</v>
      </c>
      <c r="EK3605" s="17">
        <v>0</v>
      </c>
      <c r="EL3605" s="17">
        <v>0</v>
      </c>
      <c r="EM3605" s="18" t="s">
        <v>33</v>
      </c>
      <c r="EN3605" s="330">
        <v>60</v>
      </c>
      <c r="EO3605" s="330">
        <v>110</v>
      </c>
      <c r="EP3605" s="330">
        <v>10.909090909090908</v>
      </c>
      <c r="EQ3605" s="330">
        <v>0</v>
      </c>
      <c r="ER3605" s="331">
        <v>1.2</v>
      </c>
      <c r="ES3605" s="332">
        <v>200.4</v>
      </c>
      <c r="ET3605" s="333" t="s">
        <v>33</v>
      </c>
      <c r="EU3605" s="334" t="s">
        <v>5838</v>
      </c>
      <c r="EV3605" s="335" t="s">
        <v>67</v>
      </c>
      <c r="EW3605" s="336" t="s">
        <v>67</v>
      </c>
      <c r="EX3605" s="336" t="s">
        <v>67</v>
      </c>
      <c r="EY3605" s="84"/>
      <c r="EZ3605" s="337"/>
      <c r="FA3605" s="338"/>
      <c r="FB3605" s="12" t="s">
        <v>4537</v>
      </c>
      <c r="FC3605" s="13" t="s">
        <v>4538</v>
      </c>
      <c r="FD3605" s="13" t="s">
        <v>4539</v>
      </c>
      <c r="FE3605" s="12" t="s">
        <v>4540</v>
      </c>
      <c r="FF3605" s="336" t="s">
        <v>4620</v>
      </c>
      <c r="FG3605" s="336" t="s">
        <v>67</v>
      </c>
      <c r="FH3605" s="336" t="s">
        <v>4621</v>
      </c>
      <c r="FI3605" s="339">
        <v>2007</v>
      </c>
      <c r="FJ3605" s="339">
        <v>1</v>
      </c>
      <c r="FK3605" s="339">
        <v>0</v>
      </c>
      <c r="FL3605" s="339">
        <v>0</v>
      </c>
      <c r="FM3605" s="329" t="s">
        <v>4547</v>
      </c>
      <c r="FN3605" s="329"/>
      <c r="FO3605" s="329" t="s">
        <v>868</v>
      </c>
      <c r="FP3605" s="17">
        <v>167</v>
      </c>
      <c r="FQ3605" s="17">
        <v>0</v>
      </c>
      <c r="FR3605" s="17">
        <v>0</v>
      </c>
      <c r="FS3605" s="18" t="s">
        <v>33</v>
      </c>
      <c r="FT3605" s="330">
        <v>60</v>
      </c>
      <c r="FU3605" s="330">
        <v>110</v>
      </c>
      <c r="FV3605" s="330">
        <v>10.909090909090908</v>
      </c>
      <c r="FW3605" s="330">
        <v>0</v>
      </c>
      <c r="FX3605" s="331">
        <v>1.2</v>
      </c>
      <c r="FY3605" s="332">
        <v>200.4</v>
      </c>
      <c r="FZ3605" s="333" t="s">
        <v>33</v>
      </c>
      <c r="GA3605" s="334" t="s">
        <v>5838</v>
      </c>
      <c r="GB3605" s="335" t="s">
        <v>67</v>
      </c>
      <c r="GC3605" s="336" t="s">
        <v>67</v>
      </c>
      <c r="GD3605" s="336" t="s">
        <v>67</v>
      </c>
      <c r="GE3605" s="84"/>
      <c r="GF3605" s="337"/>
      <c r="GG3605" s="338"/>
      <c r="GH3605" s="12" t="s">
        <v>4537</v>
      </c>
      <c r="GI3605" s="13" t="s">
        <v>4538</v>
      </c>
      <c r="GJ3605" s="13" t="s">
        <v>4539</v>
      </c>
      <c r="GK3605" s="12" t="s">
        <v>4540</v>
      </c>
      <c r="GL3605" s="336" t="s">
        <v>4620</v>
      </c>
      <c r="GM3605" s="336" t="s">
        <v>67</v>
      </c>
      <c r="GN3605" s="336" t="s">
        <v>4621</v>
      </c>
      <c r="GO3605" s="339">
        <v>2007</v>
      </c>
      <c r="GP3605" s="339">
        <v>1</v>
      </c>
      <c r="GQ3605" s="339">
        <v>0</v>
      </c>
      <c r="GR3605" s="339">
        <v>0</v>
      </c>
      <c r="GS3605" s="329" t="s">
        <v>4547</v>
      </c>
      <c r="GT3605" s="329"/>
      <c r="GU3605" s="329" t="s">
        <v>868</v>
      </c>
      <c r="GV3605" s="17">
        <v>167</v>
      </c>
      <c r="GW3605" s="17">
        <v>0</v>
      </c>
      <c r="GX3605" s="17">
        <v>0</v>
      </c>
      <c r="GY3605" s="18" t="s">
        <v>33</v>
      </c>
      <c r="GZ3605" s="330">
        <v>60</v>
      </c>
      <c r="HA3605" s="330">
        <v>110</v>
      </c>
      <c r="HB3605" s="330">
        <v>10.909090909090908</v>
      </c>
      <c r="HC3605" s="330">
        <v>0</v>
      </c>
      <c r="HD3605" s="331">
        <v>1.2</v>
      </c>
      <c r="HE3605" s="332">
        <v>200.4</v>
      </c>
      <c r="HF3605" s="333" t="s">
        <v>33</v>
      </c>
      <c r="HG3605" s="334" t="s">
        <v>5838</v>
      </c>
      <c r="HH3605" s="335" t="s">
        <v>67</v>
      </c>
      <c r="HI3605" s="336" t="s">
        <v>67</v>
      </c>
      <c r="HJ3605" s="336" t="s">
        <v>67</v>
      </c>
      <c r="HK3605" s="84"/>
      <c r="HL3605" s="337"/>
      <c r="HM3605" s="338"/>
      <c r="HN3605" s="12" t="s">
        <v>4537</v>
      </c>
      <c r="HO3605" s="13" t="s">
        <v>4538</v>
      </c>
      <c r="HP3605" s="13" t="s">
        <v>4539</v>
      </c>
      <c r="HQ3605" s="12" t="s">
        <v>4540</v>
      </c>
      <c r="HR3605" s="336" t="s">
        <v>4620</v>
      </c>
      <c r="HS3605" s="336" t="s">
        <v>67</v>
      </c>
      <c r="HT3605" s="336" t="s">
        <v>4621</v>
      </c>
      <c r="HU3605" s="339">
        <v>2007</v>
      </c>
      <c r="HV3605" s="339">
        <v>1</v>
      </c>
      <c r="HW3605" s="339">
        <v>0</v>
      </c>
      <c r="HX3605" s="339">
        <v>0</v>
      </c>
      <c r="HY3605" s="329" t="s">
        <v>4547</v>
      </c>
      <c r="HZ3605" s="329"/>
      <c r="IA3605" s="329" t="s">
        <v>868</v>
      </c>
      <c r="IB3605" s="17">
        <v>167</v>
      </c>
      <c r="IC3605" s="17">
        <v>0</v>
      </c>
      <c r="ID3605" s="17">
        <v>0</v>
      </c>
      <c r="IE3605" s="18" t="s">
        <v>33</v>
      </c>
      <c r="IF3605" s="330">
        <v>60</v>
      </c>
      <c r="IG3605" s="330">
        <v>110</v>
      </c>
      <c r="IH3605" s="330">
        <v>10.909090909090908</v>
      </c>
      <c r="II3605" s="330">
        <v>0</v>
      </c>
      <c r="IJ3605" s="331">
        <v>1.2</v>
      </c>
      <c r="IK3605" s="332">
        <v>200.4</v>
      </c>
      <c r="IL3605" s="333" t="s">
        <v>33</v>
      </c>
      <c r="IM3605" s="334" t="s">
        <v>5838</v>
      </c>
      <c r="IN3605" s="335" t="s">
        <v>67</v>
      </c>
      <c r="IO3605" s="336" t="s">
        <v>67</v>
      </c>
      <c r="IP3605" s="336" t="s">
        <v>67</v>
      </c>
      <c r="IQ3605" s="84"/>
      <c r="IR3605" s="337"/>
      <c r="IS3605" s="338"/>
    </row>
    <row r="3606" spans="1:253" ht="16.5" customHeight="1">
      <c r="A3606" s="83" t="s">
        <v>3589</v>
      </c>
      <c r="B3606" s="41"/>
      <c r="C3606" s="368"/>
      <c r="D3606" s="89"/>
      <c r="E3606" s="14" t="s">
        <v>3714</v>
      </c>
      <c r="F3606" s="14" t="s">
        <v>155</v>
      </c>
      <c r="G3606" s="14" t="s">
        <v>3743</v>
      </c>
      <c r="H3606" s="15">
        <v>2011</v>
      </c>
      <c r="I3606" s="15">
        <v>1</v>
      </c>
      <c r="J3606" s="15">
        <v>0</v>
      </c>
      <c r="K3606" s="15">
        <v>0</v>
      </c>
      <c r="L3606" s="16" t="s">
        <v>3744</v>
      </c>
      <c r="M3606" s="134"/>
      <c r="N3606" s="16" t="s">
        <v>696</v>
      </c>
      <c r="O3606" s="17">
        <v>8760</v>
      </c>
      <c r="P3606" s="17">
        <f t="shared" si="28"/>
        <v>0</v>
      </c>
      <c r="Q3606" s="17">
        <v>5</v>
      </c>
      <c r="R3606" s="133" t="s">
        <v>33</v>
      </c>
      <c r="S3606" s="19">
        <v>60</v>
      </c>
      <c r="T3606" s="19">
        <v>110</v>
      </c>
      <c r="U3606" s="19">
        <v>1.5</v>
      </c>
      <c r="V3606" s="19">
        <v>0</v>
      </c>
      <c r="W3606" s="20">
        <v>0.16500000000000001</v>
      </c>
      <c r="X3606" s="21">
        <v>1445.4</v>
      </c>
      <c r="Y3606" s="22" t="s">
        <v>33</v>
      </c>
      <c r="Z3606" s="86" t="s">
        <v>62</v>
      </c>
      <c r="AA3606" s="24"/>
      <c r="AB3606" s="14"/>
      <c r="AC3606" s="14"/>
      <c r="AD3606" s="25"/>
      <c r="AE3606" s="26"/>
      <c r="AF3606" s="27"/>
      <c r="AG3606" s="31"/>
      <c r="AH3606" s="32"/>
      <c r="AI3606" s="32"/>
      <c r="AJ3606" s="32"/>
      <c r="AK3606" s="32"/>
      <c r="AL3606" s="32"/>
      <c r="AM3606" s="32"/>
      <c r="AN3606" s="32"/>
      <c r="AO3606" s="32"/>
      <c r="AP3606" s="329"/>
      <c r="AQ3606" s="329" t="s">
        <v>44</v>
      </c>
      <c r="AR3606" s="17">
        <v>240</v>
      </c>
      <c r="AS3606" s="17">
        <v>0</v>
      </c>
      <c r="AT3606" s="17">
        <v>0</v>
      </c>
      <c r="AU3606" s="18" t="s">
        <v>33</v>
      </c>
      <c r="AV3606" s="330">
        <v>60</v>
      </c>
      <c r="AW3606" s="330">
        <v>110</v>
      </c>
      <c r="AX3606" s="330">
        <v>7.2727272727272725</v>
      </c>
      <c r="AY3606" s="330">
        <v>0</v>
      </c>
      <c r="AZ3606" s="331">
        <v>0.8</v>
      </c>
      <c r="BA3606" s="332">
        <v>192</v>
      </c>
      <c r="BB3606" s="333" t="s">
        <v>33</v>
      </c>
      <c r="BC3606" s="334" t="s">
        <v>5838</v>
      </c>
      <c r="BD3606" s="335" t="s">
        <v>67</v>
      </c>
      <c r="BE3606" s="336" t="s">
        <v>67</v>
      </c>
      <c r="BF3606" s="336" t="s">
        <v>67</v>
      </c>
      <c r="BG3606" s="84"/>
      <c r="BH3606" s="337"/>
      <c r="BI3606" s="338"/>
      <c r="BJ3606" s="12" t="s">
        <v>4537</v>
      </c>
      <c r="BK3606" s="13" t="s">
        <v>4538</v>
      </c>
      <c r="BL3606" s="13" t="s">
        <v>4539</v>
      </c>
      <c r="BM3606" s="12" t="s">
        <v>4540</v>
      </c>
      <c r="BN3606" s="336" t="s">
        <v>812</v>
      </c>
      <c r="BO3606" s="336" t="s">
        <v>4622</v>
      </c>
      <c r="BP3606" s="336" t="s">
        <v>4623</v>
      </c>
      <c r="BQ3606" s="339">
        <v>1999</v>
      </c>
      <c r="BR3606" s="339">
        <v>1</v>
      </c>
      <c r="BS3606" s="339">
        <v>0</v>
      </c>
      <c r="BT3606" s="339">
        <v>0</v>
      </c>
      <c r="BU3606" s="329" t="s">
        <v>4591</v>
      </c>
      <c r="BV3606" s="329"/>
      <c r="BW3606" s="329" t="s">
        <v>44</v>
      </c>
      <c r="BX3606" s="17">
        <v>240</v>
      </c>
      <c r="BY3606" s="17">
        <v>0</v>
      </c>
      <c r="BZ3606" s="17">
        <v>0</v>
      </c>
      <c r="CA3606" s="18" t="s">
        <v>33</v>
      </c>
      <c r="CB3606" s="330">
        <v>60</v>
      </c>
      <c r="CC3606" s="330">
        <v>110</v>
      </c>
      <c r="CD3606" s="330">
        <v>7.2727272727272725</v>
      </c>
      <c r="CE3606" s="330">
        <v>0</v>
      </c>
      <c r="CF3606" s="331">
        <v>0.8</v>
      </c>
      <c r="CG3606" s="332">
        <v>192</v>
      </c>
      <c r="CH3606" s="333" t="s">
        <v>33</v>
      </c>
      <c r="CI3606" s="334" t="s">
        <v>5838</v>
      </c>
      <c r="CJ3606" s="335" t="s">
        <v>67</v>
      </c>
      <c r="CK3606" s="336" t="s">
        <v>67</v>
      </c>
      <c r="CL3606" s="336" t="s">
        <v>67</v>
      </c>
      <c r="CM3606" s="84"/>
      <c r="CN3606" s="337"/>
      <c r="CO3606" s="338"/>
      <c r="CP3606" s="12" t="s">
        <v>4537</v>
      </c>
      <c r="CQ3606" s="13" t="s">
        <v>4538</v>
      </c>
      <c r="CR3606" s="13" t="s">
        <v>4539</v>
      </c>
      <c r="CS3606" s="12" t="s">
        <v>4540</v>
      </c>
      <c r="CT3606" s="336" t="s">
        <v>812</v>
      </c>
      <c r="CU3606" s="336" t="s">
        <v>4622</v>
      </c>
      <c r="CV3606" s="336" t="s">
        <v>4623</v>
      </c>
      <c r="CW3606" s="339">
        <v>1999</v>
      </c>
      <c r="CX3606" s="339">
        <v>1</v>
      </c>
      <c r="CY3606" s="339">
        <v>0</v>
      </c>
      <c r="CZ3606" s="339">
        <v>0</v>
      </c>
      <c r="DA3606" s="329" t="s">
        <v>4591</v>
      </c>
      <c r="DB3606" s="329"/>
      <c r="DC3606" s="329" t="s">
        <v>44</v>
      </c>
      <c r="DD3606" s="17">
        <v>240</v>
      </c>
      <c r="DE3606" s="17">
        <v>0</v>
      </c>
      <c r="DF3606" s="17">
        <v>0</v>
      </c>
      <c r="DG3606" s="18" t="s">
        <v>33</v>
      </c>
      <c r="DH3606" s="330">
        <v>60</v>
      </c>
      <c r="DI3606" s="330">
        <v>110</v>
      </c>
      <c r="DJ3606" s="330">
        <v>7.2727272727272725</v>
      </c>
      <c r="DK3606" s="330">
        <v>0</v>
      </c>
      <c r="DL3606" s="331">
        <v>0.8</v>
      </c>
      <c r="DM3606" s="332">
        <v>192</v>
      </c>
      <c r="DN3606" s="333" t="s">
        <v>33</v>
      </c>
      <c r="DO3606" s="334" t="s">
        <v>5838</v>
      </c>
      <c r="DP3606" s="335" t="s">
        <v>67</v>
      </c>
      <c r="DQ3606" s="336" t="s">
        <v>67</v>
      </c>
      <c r="DR3606" s="336" t="s">
        <v>67</v>
      </c>
      <c r="DS3606" s="84"/>
      <c r="DT3606" s="337"/>
      <c r="DU3606" s="338"/>
      <c r="DV3606" s="12" t="s">
        <v>4537</v>
      </c>
      <c r="DW3606" s="13" t="s">
        <v>4538</v>
      </c>
      <c r="DX3606" s="13" t="s">
        <v>4539</v>
      </c>
      <c r="DY3606" s="12" t="s">
        <v>4540</v>
      </c>
      <c r="DZ3606" s="336" t="s">
        <v>812</v>
      </c>
      <c r="EA3606" s="336" t="s">
        <v>4622</v>
      </c>
      <c r="EB3606" s="336" t="s">
        <v>4623</v>
      </c>
      <c r="EC3606" s="339">
        <v>1999</v>
      </c>
      <c r="ED3606" s="339">
        <v>1</v>
      </c>
      <c r="EE3606" s="339">
        <v>0</v>
      </c>
      <c r="EF3606" s="339">
        <v>0</v>
      </c>
      <c r="EG3606" s="329" t="s">
        <v>4591</v>
      </c>
      <c r="EH3606" s="329"/>
      <c r="EI3606" s="329" t="s">
        <v>44</v>
      </c>
      <c r="EJ3606" s="17">
        <v>240</v>
      </c>
      <c r="EK3606" s="17">
        <v>0</v>
      </c>
      <c r="EL3606" s="17">
        <v>0</v>
      </c>
      <c r="EM3606" s="18" t="s">
        <v>33</v>
      </c>
      <c r="EN3606" s="330">
        <v>60</v>
      </c>
      <c r="EO3606" s="330">
        <v>110</v>
      </c>
      <c r="EP3606" s="330">
        <v>7.2727272727272725</v>
      </c>
      <c r="EQ3606" s="330">
        <v>0</v>
      </c>
      <c r="ER3606" s="331">
        <v>0.8</v>
      </c>
      <c r="ES3606" s="332">
        <v>192</v>
      </c>
      <c r="ET3606" s="333" t="s">
        <v>33</v>
      </c>
      <c r="EU3606" s="334" t="s">
        <v>5838</v>
      </c>
      <c r="EV3606" s="335" t="s">
        <v>67</v>
      </c>
      <c r="EW3606" s="336" t="s">
        <v>67</v>
      </c>
      <c r="EX3606" s="336" t="s">
        <v>67</v>
      </c>
      <c r="EY3606" s="84"/>
      <c r="EZ3606" s="337"/>
      <c r="FA3606" s="338"/>
      <c r="FB3606" s="12" t="s">
        <v>4537</v>
      </c>
      <c r="FC3606" s="13" t="s">
        <v>4538</v>
      </c>
      <c r="FD3606" s="13" t="s">
        <v>4539</v>
      </c>
      <c r="FE3606" s="12" t="s">
        <v>4540</v>
      </c>
      <c r="FF3606" s="336" t="s">
        <v>812</v>
      </c>
      <c r="FG3606" s="336" t="s">
        <v>4622</v>
      </c>
      <c r="FH3606" s="336" t="s">
        <v>4623</v>
      </c>
      <c r="FI3606" s="339">
        <v>1999</v>
      </c>
      <c r="FJ3606" s="339">
        <v>1</v>
      </c>
      <c r="FK3606" s="339">
        <v>0</v>
      </c>
      <c r="FL3606" s="339">
        <v>0</v>
      </c>
      <c r="FM3606" s="329" t="s">
        <v>4591</v>
      </c>
      <c r="FN3606" s="329"/>
      <c r="FO3606" s="329" t="s">
        <v>44</v>
      </c>
      <c r="FP3606" s="17">
        <v>240</v>
      </c>
      <c r="FQ3606" s="17">
        <v>0</v>
      </c>
      <c r="FR3606" s="17">
        <v>0</v>
      </c>
      <c r="FS3606" s="18" t="s">
        <v>33</v>
      </c>
      <c r="FT3606" s="330">
        <v>60</v>
      </c>
      <c r="FU3606" s="330">
        <v>110</v>
      </c>
      <c r="FV3606" s="330">
        <v>7.2727272727272725</v>
      </c>
      <c r="FW3606" s="330">
        <v>0</v>
      </c>
      <c r="FX3606" s="331">
        <v>0.8</v>
      </c>
      <c r="FY3606" s="332">
        <v>192</v>
      </c>
      <c r="FZ3606" s="333" t="s">
        <v>33</v>
      </c>
      <c r="GA3606" s="334" t="s">
        <v>5838</v>
      </c>
      <c r="GB3606" s="335" t="s">
        <v>67</v>
      </c>
      <c r="GC3606" s="336" t="s">
        <v>67</v>
      </c>
      <c r="GD3606" s="336" t="s">
        <v>67</v>
      </c>
      <c r="GE3606" s="84"/>
      <c r="GF3606" s="337"/>
      <c r="GG3606" s="338"/>
      <c r="GH3606" s="12" t="s">
        <v>4537</v>
      </c>
      <c r="GI3606" s="13" t="s">
        <v>4538</v>
      </c>
      <c r="GJ3606" s="13" t="s">
        <v>4539</v>
      </c>
      <c r="GK3606" s="12" t="s">
        <v>4540</v>
      </c>
      <c r="GL3606" s="336" t="s">
        <v>812</v>
      </c>
      <c r="GM3606" s="336" t="s">
        <v>4622</v>
      </c>
      <c r="GN3606" s="336" t="s">
        <v>4623</v>
      </c>
      <c r="GO3606" s="339">
        <v>1999</v>
      </c>
      <c r="GP3606" s="339">
        <v>1</v>
      </c>
      <c r="GQ3606" s="339">
        <v>0</v>
      </c>
      <c r="GR3606" s="339">
        <v>0</v>
      </c>
      <c r="GS3606" s="329" t="s">
        <v>4591</v>
      </c>
      <c r="GT3606" s="329"/>
      <c r="GU3606" s="329" t="s">
        <v>44</v>
      </c>
      <c r="GV3606" s="17">
        <v>240</v>
      </c>
      <c r="GW3606" s="17">
        <v>0</v>
      </c>
      <c r="GX3606" s="17">
        <v>0</v>
      </c>
      <c r="GY3606" s="18" t="s">
        <v>33</v>
      </c>
      <c r="GZ3606" s="330">
        <v>60</v>
      </c>
      <c r="HA3606" s="330">
        <v>110</v>
      </c>
      <c r="HB3606" s="330">
        <v>7.2727272727272725</v>
      </c>
      <c r="HC3606" s="330">
        <v>0</v>
      </c>
      <c r="HD3606" s="331">
        <v>0.8</v>
      </c>
      <c r="HE3606" s="332">
        <v>192</v>
      </c>
      <c r="HF3606" s="333" t="s">
        <v>33</v>
      </c>
      <c r="HG3606" s="334" t="s">
        <v>5838</v>
      </c>
      <c r="HH3606" s="335" t="s">
        <v>67</v>
      </c>
      <c r="HI3606" s="336" t="s">
        <v>67</v>
      </c>
      <c r="HJ3606" s="336" t="s">
        <v>67</v>
      </c>
      <c r="HK3606" s="84"/>
      <c r="HL3606" s="337"/>
      <c r="HM3606" s="338"/>
      <c r="HN3606" s="12" t="s">
        <v>4537</v>
      </c>
      <c r="HO3606" s="13" t="s">
        <v>4538</v>
      </c>
      <c r="HP3606" s="13" t="s">
        <v>4539</v>
      </c>
      <c r="HQ3606" s="12" t="s">
        <v>4540</v>
      </c>
      <c r="HR3606" s="336" t="s">
        <v>812</v>
      </c>
      <c r="HS3606" s="336" t="s">
        <v>4622</v>
      </c>
      <c r="HT3606" s="336" t="s">
        <v>4623</v>
      </c>
      <c r="HU3606" s="339">
        <v>1999</v>
      </c>
      <c r="HV3606" s="339">
        <v>1</v>
      </c>
      <c r="HW3606" s="339">
        <v>0</v>
      </c>
      <c r="HX3606" s="339">
        <v>0</v>
      </c>
      <c r="HY3606" s="329" t="s">
        <v>4591</v>
      </c>
      <c r="HZ3606" s="329"/>
      <c r="IA3606" s="329" t="s">
        <v>44</v>
      </c>
      <c r="IB3606" s="17">
        <v>240</v>
      </c>
      <c r="IC3606" s="17">
        <v>0</v>
      </c>
      <c r="ID3606" s="17">
        <v>0</v>
      </c>
      <c r="IE3606" s="18" t="s">
        <v>33</v>
      </c>
      <c r="IF3606" s="330">
        <v>60</v>
      </c>
      <c r="IG3606" s="330">
        <v>110</v>
      </c>
      <c r="IH3606" s="330">
        <v>7.2727272727272725</v>
      </c>
      <c r="II3606" s="330">
        <v>0</v>
      </c>
      <c r="IJ3606" s="331">
        <v>0.8</v>
      </c>
      <c r="IK3606" s="332">
        <v>192</v>
      </c>
      <c r="IL3606" s="333" t="s">
        <v>33</v>
      </c>
      <c r="IM3606" s="334" t="s">
        <v>5838</v>
      </c>
      <c r="IN3606" s="335" t="s">
        <v>67</v>
      </c>
      <c r="IO3606" s="336" t="s">
        <v>67</v>
      </c>
      <c r="IP3606" s="336" t="s">
        <v>67</v>
      </c>
      <c r="IQ3606" s="84"/>
      <c r="IR3606" s="337"/>
      <c r="IS3606" s="338"/>
    </row>
    <row r="3607" spans="1:253" ht="16.5" customHeight="1">
      <c r="A3607" s="83" t="s">
        <v>3589</v>
      </c>
      <c r="B3607" s="41"/>
      <c r="C3607" s="368"/>
      <c r="D3607" s="89"/>
      <c r="E3607" s="14" t="s">
        <v>3714</v>
      </c>
      <c r="F3607" s="14" t="s">
        <v>155</v>
      </c>
      <c r="G3607" s="14" t="s">
        <v>3743</v>
      </c>
      <c r="H3607" s="15">
        <v>2011</v>
      </c>
      <c r="I3607" s="15">
        <v>1</v>
      </c>
      <c r="J3607" s="15">
        <v>0</v>
      </c>
      <c r="K3607" s="15">
        <v>0</v>
      </c>
      <c r="L3607" s="16" t="s">
        <v>3745</v>
      </c>
      <c r="M3607" s="134"/>
      <c r="N3607" s="16" t="s">
        <v>411</v>
      </c>
      <c r="O3607" s="17">
        <v>8760</v>
      </c>
      <c r="P3607" s="17">
        <f t="shared" si="28"/>
        <v>0</v>
      </c>
      <c r="Q3607" s="17">
        <v>5</v>
      </c>
      <c r="R3607" s="133" t="s">
        <v>33</v>
      </c>
      <c r="S3607" s="19">
        <v>60</v>
      </c>
      <c r="T3607" s="19">
        <v>110</v>
      </c>
      <c r="U3607" s="19">
        <v>1.5</v>
      </c>
      <c r="V3607" s="19">
        <v>0</v>
      </c>
      <c r="W3607" s="20">
        <v>0.16500000000000001</v>
      </c>
      <c r="X3607" s="21">
        <v>1445.4</v>
      </c>
      <c r="Y3607" s="22" t="s">
        <v>33</v>
      </c>
      <c r="Z3607" s="86" t="s">
        <v>62</v>
      </c>
      <c r="AA3607" s="24"/>
      <c r="AB3607" s="14"/>
      <c r="AC3607" s="14"/>
      <c r="AD3607" s="25"/>
      <c r="AE3607" s="26"/>
      <c r="AF3607" s="27"/>
      <c r="AG3607" s="31"/>
      <c r="AH3607" s="32"/>
      <c r="AI3607" s="32"/>
      <c r="AJ3607" s="32"/>
      <c r="AK3607" s="32"/>
      <c r="AL3607" s="32"/>
      <c r="AM3607" s="32"/>
      <c r="AN3607" s="32"/>
      <c r="AO3607" s="32"/>
      <c r="AP3607" s="329"/>
      <c r="AQ3607" s="329" t="s">
        <v>44</v>
      </c>
      <c r="AR3607" s="17">
        <v>240</v>
      </c>
      <c r="AS3607" s="17">
        <v>0</v>
      </c>
      <c r="AT3607" s="17">
        <v>0</v>
      </c>
      <c r="AU3607" s="18" t="s">
        <v>33</v>
      </c>
      <c r="AV3607" s="330">
        <v>60</v>
      </c>
      <c r="AW3607" s="330">
        <v>110</v>
      </c>
      <c r="AX3607" s="330">
        <v>7.2727272727272725</v>
      </c>
      <c r="AY3607" s="330">
        <v>0</v>
      </c>
      <c r="AZ3607" s="331">
        <v>0.8</v>
      </c>
      <c r="BA3607" s="332">
        <v>192</v>
      </c>
      <c r="BB3607" s="333" t="s">
        <v>33</v>
      </c>
      <c r="BC3607" s="334" t="s">
        <v>5838</v>
      </c>
      <c r="BD3607" s="335" t="s">
        <v>67</v>
      </c>
      <c r="BE3607" s="336" t="s">
        <v>67</v>
      </c>
      <c r="BF3607" s="336" t="s">
        <v>67</v>
      </c>
      <c r="BG3607" s="84"/>
      <c r="BH3607" s="337"/>
      <c r="BI3607" s="338"/>
      <c r="BJ3607" s="12" t="s">
        <v>4537</v>
      </c>
      <c r="BK3607" s="13" t="s">
        <v>4538</v>
      </c>
      <c r="BL3607" s="13" t="s">
        <v>4539</v>
      </c>
      <c r="BM3607" s="12" t="s">
        <v>4540</v>
      </c>
      <c r="BN3607" s="336" t="s">
        <v>812</v>
      </c>
      <c r="BO3607" s="336" t="s">
        <v>63</v>
      </c>
      <c r="BP3607" s="336" t="s">
        <v>4624</v>
      </c>
      <c r="BQ3607" s="339" t="s">
        <v>67</v>
      </c>
      <c r="BR3607" s="339">
        <v>1</v>
      </c>
      <c r="BS3607" s="339">
        <v>0</v>
      </c>
      <c r="BT3607" s="339">
        <v>0</v>
      </c>
      <c r="BU3607" s="329" t="s">
        <v>4609</v>
      </c>
      <c r="BV3607" s="329"/>
      <c r="BW3607" s="329" t="s">
        <v>44</v>
      </c>
      <c r="BX3607" s="17">
        <v>240</v>
      </c>
      <c r="BY3607" s="17">
        <v>0</v>
      </c>
      <c r="BZ3607" s="17">
        <v>0</v>
      </c>
      <c r="CA3607" s="18" t="s">
        <v>33</v>
      </c>
      <c r="CB3607" s="330">
        <v>60</v>
      </c>
      <c r="CC3607" s="330">
        <v>110</v>
      </c>
      <c r="CD3607" s="330">
        <v>7.2727272727272725</v>
      </c>
      <c r="CE3607" s="330">
        <v>0</v>
      </c>
      <c r="CF3607" s="331">
        <v>0.8</v>
      </c>
      <c r="CG3607" s="332">
        <v>192</v>
      </c>
      <c r="CH3607" s="333" t="s">
        <v>33</v>
      </c>
      <c r="CI3607" s="334" t="s">
        <v>5838</v>
      </c>
      <c r="CJ3607" s="335" t="s">
        <v>67</v>
      </c>
      <c r="CK3607" s="336" t="s">
        <v>67</v>
      </c>
      <c r="CL3607" s="336" t="s">
        <v>67</v>
      </c>
      <c r="CM3607" s="84"/>
      <c r="CN3607" s="337"/>
      <c r="CO3607" s="338"/>
      <c r="CP3607" s="12" t="s">
        <v>4537</v>
      </c>
      <c r="CQ3607" s="13" t="s">
        <v>4538</v>
      </c>
      <c r="CR3607" s="13" t="s">
        <v>4539</v>
      </c>
      <c r="CS3607" s="12" t="s">
        <v>4540</v>
      </c>
      <c r="CT3607" s="336" t="s">
        <v>812</v>
      </c>
      <c r="CU3607" s="336" t="s">
        <v>63</v>
      </c>
      <c r="CV3607" s="336" t="s">
        <v>4624</v>
      </c>
      <c r="CW3607" s="339" t="s">
        <v>67</v>
      </c>
      <c r="CX3607" s="339">
        <v>1</v>
      </c>
      <c r="CY3607" s="339">
        <v>0</v>
      </c>
      <c r="CZ3607" s="339">
        <v>0</v>
      </c>
      <c r="DA3607" s="329" t="s">
        <v>4609</v>
      </c>
      <c r="DB3607" s="329"/>
      <c r="DC3607" s="329" t="s">
        <v>44</v>
      </c>
      <c r="DD3607" s="17">
        <v>240</v>
      </c>
      <c r="DE3607" s="17">
        <v>0</v>
      </c>
      <c r="DF3607" s="17">
        <v>0</v>
      </c>
      <c r="DG3607" s="18" t="s">
        <v>33</v>
      </c>
      <c r="DH3607" s="330">
        <v>60</v>
      </c>
      <c r="DI3607" s="330">
        <v>110</v>
      </c>
      <c r="DJ3607" s="330">
        <v>7.2727272727272725</v>
      </c>
      <c r="DK3607" s="330">
        <v>0</v>
      </c>
      <c r="DL3607" s="331">
        <v>0.8</v>
      </c>
      <c r="DM3607" s="332">
        <v>192</v>
      </c>
      <c r="DN3607" s="333" t="s">
        <v>33</v>
      </c>
      <c r="DO3607" s="334" t="s">
        <v>5838</v>
      </c>
      <c r="DP3607" s="335" t="s">
        <v>67</v>
      </c>
      <c r="DQ3607" s="336" t="s">
        <v>67</v>
      </c>
      <c r="DR3607" s="336" t="s">
        <v>67</v>
      </c>
      <c r="DS3607" s="84"/>
      <c r="DT3607" s="337"/>
      <c r="DU3607" s="338"/>
      <c r="DV3607" s="12" t="s">
        <v>4537</v>
      </c>
      <c r="DW3607" s="13" t="s">
        <v>4538</v>
      </c>
      <c r="DX3607" s="13" t="s">
        <v>4539</v>
      </c>
      <c r="DY3607" s="12" t="s">
        <v>4540</v>
      </c>
      <c r="DZ3607" s="336" t="s">
        <v>812</v>
      </c>
      <c r="EA3607" s="336" t="s">
        <v>63</v>
      </c>
      <c r="EB3607" s="336" t="s">
        <v>4624</v>
      </c>
      <c r="EC3607" s="339" t="s">
        <v>67</v>
      </c>
      <c r="ED3607" s="339">
        <v>1</v>
      </c>
      <c r="EE3607" s="339">
        <v>0</v>
      </c>
      <c r="EF3607" s="339">
        <v>0</v>
      </c>
      <c r="EG3607" s="329" t="s">
        <v>4609</v>
      </c>
      <c r="EH3607" s="329"/>
      <c r="EI3607" s="329" t="s">
        <v>44</v>
      </c>
      <c r="EJ3607" s="17">
        <v>240</v>
      </c>
      <c r="EK3607" s="17">
        <v>0</v>
      </c>
      <c r="EL3607" s="17">
        <v>0</v>
      </c>
      <c r="EM3607" s="18" t="s">
        <v>33</v>
      </c>
      <c r="EN3607" s="330">
        <v>60</v>
      </c>
      <c r="EO3607" s="330">
        <v>110</v>
      </c>
      <c r="EP3607" s="330">
        <v>7.2727272727272725</v>
      </c>
      <c r="EQ3607" s="330">
        <v>0</v>
      </c>
      <c r="ER3607" s="331">
        <v>0.8</v>
      </c>
      <c r="ES3607" s="332">
        <v>192</v>
      </c>
      <c r="ET3607" s="333" t="s">
        <v>33</v>
      </c>
      <c r="EU3607" s="334" t="s">
        <v>5838</v>
      </c>
      <c r="EV3607" s="335" t="s">
        <v>67</v>
      </c>
      <c r="EW3607" s="336" t="s">
        <v>67</v>
      </c>
      <c r="EX3607" s="336" t="s">
        <v>67</v>
      </c>
      <c r="EY3607" s="84"/>
      <c r="EZ3607" s="337"/>
      <c r="FA3607" s="338"/>
      <c r="FB3607" s="12" t="s">
        <v>4537</v>
      </c>
      <c r="FC3607" s="13" t="s">
        <v>4538</v>
      </c>
      <c r="FD3607" s="13" t="s">
        <v>4539</v>
      </c>
      <c r="FE3607" s="12" t="s">
        <v>4540</v>
      </c>
      <c r="FF3607" s="336" t="s">
        <v>812</v>
      </c>
      <c r="FG3607" s="336" t="s">
        <v>63</v>
      </c>
      <c r="FH3607" s="336" t="s">
        <v>4624</v>
      </c>
      <c r="FI3607" s="339" t="s">
        <v>67</v>
      </c>
      <c r="FJ3607" s="339">
        <v>1</v>
      </c>
      <c r="FK3607" s="339">
        <v>0</v>
      </c>
      <c r="FL3607" s="339">
        <v>0</v>
      </c>
      <c r="FM3607" s="329" t="s">
        <v>4609</v>
      </c>
      <c r="FN3607" s="329"/>
      <c r="FO3607" s="329" t="s">
        <v>44</v>
      </c>
      <c r="FP3607" s="17">
        <v>240</v>
      </c>
      <c r="FQ3607" s="17">
        <v>0</v>
      </c>
      <c r="FR3607" s="17">
        <v>0</v>
      </c>
      <c r="FS3607" s="18" t="s">
        <v>33</v>
      </c>
      <c r="FT3607" s="330">
        <v>60</v>
      </c>
      <c r="FU3607" s="330">
        <v>110</v>
      </c>
      <c r="FV3607" s="330">
        <v>7.2727272727272725</v>
      </c>
      <c r="FW3607" s="330">
        <v>0</v>
      </c>
      <c r="FX3607" s="331">
        <v>0.8</v>
      </c>
      <c r="FY3607" s="332">
        <v>192</v>
      </c>
      <c r="FZ3607" s="333" t="s">
        <v>33</v>
      </c>
      <c r="GA3607" s="334" t="s">
        <v>5838</v>
      </c>
      <c r="GB3607" s="335" t="s">
        <v>67</v>
      </c>
      <c r="GC3607" s="336" t="s">
        <v>67</v>
      </c>
      <c r="GD3607" s="336" t="s">
        <v>67</v>
      </c>
      <c r="GE3607" s="84"/>
      <c r="GF3607" s="337"/>
      <c r="GG3607" s="338"/>
      <c r="GH3607" s="12" t="s">
        <v>4537</v>
      </c>
      <c r="GI3607" s="13" t="s">
        <v>4538</v>
      </c>
      <c r="GJ3607" s="13" t="s">
        <v>4539</v>
      </c>
      <c r="GK3607" s="12" t="s">
        <v>4540</v>
      </c>
      <c r="GL3607" s="336" t="s">
        <v>812</v>
      </c>
      <c r="GM3607" s="336" t="s">
        <v>63</v>
      </c>
      <c r="GN3607" s="336" t="s">
        <v>4624</v>
      </c>
      <c r="GO3607" s="339" t="s">
        <v>67</v>
      </c>
      <c r="GP3607" s="339">
        <v>1</v>
      </c>
      <c r="GQ3607" s="339">
        <v>0</v>
      </c>
      <c r="GR3607" s="339">
        <v>0</v>
      </c>
      <c r="GS3607" s="329" t="s">
        <v>4609</v>
      </c>
      <c r="GT3607" s="329"/>
      <c r="GU3607" s="329" t="s">
        <v>44</v>
      </c>
      <c r="GV3607" s="17">
        <v>240</v>
      </c>
      <c r="GW3607" s="17">
        <v>0</v>
      </c>
      <c r="GX3607" s="17">
        <v>0</v>
      </c>
      <c r="GY3607" s="18" t="s">
        <v>33</v>
      </c>
      <c r="GZ3607" s="330">
        <v>60</v>
      </c>
      <c r="HA3607" s="330">
        <v>110</v>
      </c>
      <c r="HB3607" s="330">
        <v>7.2727272727272725</v>
      </c>
      <c r="HC3607" s="330">
        <v>0</v>
      </c>
      <c r="HD3607" s="331">
        <v>0.8</v>
      </c>
      <c r="HE3607" s="332">
        <v>192</v>
      </c>
      <c r="HF3607" s="333" t="s">
        <v>33</v>
      </c>
      <c r="HG3607" s="334" t="s">
        <v>5838</v>
      </c>
      <c r="HH3607" s="335" t="s">
        <v>67</v>
      </c>
      <c r="HI3607" s="336" t="s">
        <v>67</v>
      </c>
      <c r="HJ3607" s="336" t="s">
        <v>67</v>
      </c>
      <c r="HK3607" s="84"/>
      <c r="HL3607" s="337"/>
      <c r="HM3607" s="338"/>
      <c r="HN3607" s="12" t="s">
        <v>4537</v>
      </c>
      <c r="HO3607" s="13" t="s">
        <v>4538</v>
      </c>
      <c r="HP3607" s="13" t="s">
        <v>4539</v>
      </c>
      <c r="HQ3607" s="12" t="s">
        <v>4540</v>
      </c>
      <c r="HR3607" s="336" t="s">
        <v>812</v>
      </c>
      <c r="HS3607" s="336" t="s">
        <v>63</v>
      </c>
      <c r="HT3607" s="336" t="s">
        <v>4624</v>
      </c>
      <c r="HU3607" s="339" t="s">
        <v>67</v>
      </c>
      <c r="HV3607" s="339">
        <v>1</v>
      </c>
      <c r="HW3607" s="339">
        <v>0</v>
      </c>
      <c r="HX3607" s="339">
        <v>0</v>
      </c>
      <c r="HY3607" s="329" t="s">
        <v>4609</v>
      </c>
      <c r="HZ3607" s="329"/>
      <c r="IA3607" s="329" t="s">
        <v>44</v>
      </c>
      <c r="IB3607" s="17">
        <v>240</v>
      </c>
      <c r="IC3607" s="17">
        <v>0</v>
      </c>
      <c r="ID3607" s="17">
        <v>0</v>
      </c>
      <c r="IE3607" s="18" t="s">
        <v>33</v>
      </c>
      <c r="IF3607" s="330">
        <v>60</v>
      </c>
      <c r="IG3607" s="330">
        <v>110</v>
      </c>
      <c r="IH3607" s="330">
        <v>7.2727272727272725</v>
      </c>
      <c r="II3607" s="330">
        <v>0</v>
      </c>
      <c r="IJ3607" s="331">
        <v>0.8</v>
      </c>
      <c r="IK3607" s="332">
        <v>192</v>
      </c>
      <c r="IL3607" s="333" t="s">
        <v>33</v>
      </c>
      <c r="IM3607" s="334" t="s">
        <v>5838</v>
      </c>
      <c r="IN3607" s="335" t="s">
        <v>67</v>
      </c>
      <c r="IO3607" s="336" t="s">
        <v>67</v>
      </c>
      <c r="IP3607" s="336" t="s">
        <v>67</v>
      </c>
      <c r="IQ3607" s="84"/>
      <c r="IR3607" s="337"/>
      <c r="IS3607" s="338"/>
    </row>
    <row r="3608" spans="1:253" ht="16.5" customHeight="1">
      <c r="A3608" s="83" t="s">
        <v>3589</v>
      </c>
      <c r="B3608" s="41"/>
      <c r="C3608" s="368"/>
      <c r="D3608" s="89"/>
      <c r="E3608" s="14" t="s">
        <v>3714</v>
      </c>
      <c r="F3608" s="14" t="s">
        <v>155</v>
      </c>
      <c r="G3608" s="14" t="s">
        <v>3743</v>
      </c>
      <c r="H3608" s="15">
        <v>2011</v>
      </c>
      <c r="I3608" s="15">
        <v>1</v>
      </c>
      <c r="J3608" s="15">
        <v>0</v>
      </c>
      <c r="K3608" s="15">
        <v>0</v>
      </c>
      <c r="L3608" s="16" t="s">
        <v>3746</v>
      </c>
      <c r="M3608" s="134" t="s">
        <v>8002</v>
      </c>
      <c r="N3608" s="16" t="s">
        <v>45</v>
      </c>
      <c r="O3608" s="17">
        <v>8760</v>
      </c>
      <c r="P3608" s="17">
        <f t="shared" si="28"/>
        <v>0</v>
      </c>
      <c r="Q3608" s="17">
        <v>5</v>
      </c>
      <c r="R3608" s="133" t="s">
        <v>33</v>
      </c>
      <c r="S3608" s="19">
        <v>60</v>
      </c>
      <c r="T3608" s="19">
        <v>110</v>
      </c>
      <c r="U3608" s="19">
        <v>1.5</v>
      </c>
      <c r="V3608" s="19">
        <v>0</v>
      </c>
      <c r="W3608" s="20">
        <v>0.16500000000000001</v>
      </c>
      <c r="X3608" s="21">
        <v>1445.4</v>
      </c>
      <c r="Y3608" s="22" t="s">
        <v>33</v>
      </c>
      <c r="Z3608" s="86" t="s">
        <v>7991</v>
      </c>
      <c r="AA3608" s="24"/>
      <c r="AB3608" s="14"/>
      <c r="AC3608" s="14"/>
      <c r="AD3608" s="25"/>
      <c r="AE3608" s="26"/>
      <c r="AF3608" s="27"/>
      <c r="AG3608" s="31"/>
      <c r="AH3608" s="32"/>
      <c r="AI3608" s="32"/>
      <c r="AJ3608" s="32"/>
      <c r="AK3608" s="32"/>
      <c r="AL3608" s="32"/>
      <c r="AM3608" s="32"/>
      <c r="AN3608" s="32"/>
      <c r="AO3608" s="32"/>
      <c r="AP3608" s="329"/>
      <c r="AQ3608" s="329" t="s">
        <v>44</v>
      </c>
      <c r="AR3608" s="17">
        <v>240</v>
      </c>
      <c r="AS3608" s="17">
        <v>0</v>
      </c>
      <c r="AT3608" s="17">
        <v>0</v>
      </c>
      <c r="AU3608" s="18" t="s">
        <v>33</v>
      </c>
      <c r="AV3608" s="330">
        <v>60</v>
      </c>
      <c r="AW3608" s="330">
        <v>110</v>
      </c>
      <c r="AX3608" s="330">
        <v>7.2727272727272725</v>
      </c>
      <c r="AY3608" s="330">
        <v>0</v>
      </c>
      <c r="AZ3608" s="331">
        <v>0.8</v>
      </c>
      <c r="BA3608" s="332">
        <v>192</v>
      </c>
      <c r="BB3608" s="333" t="s">
        <v>33</v>
      </c>
      <c r="BC3608" s="334" t="s">
        <v>5838</v>
      </c>
      <c r="BD3608" s="335" t="s">
        <v>67</v>
      </c>
      <c r="BE3608" s="336" t="s">
        <v>67</v>
      </c>
      <c r="BF3608" s="336" t="s">
        <v>67</v>
      </c>
      <c r="BG3608" s="84"/>
      <c r="BH3608" s="337"/>
      <c r="BI3608" s="338"/>
      <c r="BJ3608" s="12" t="s">
        <v>4537</v>
      </c>
      <c r="BK3608" s="13" t="s">
        <v>4538</v>
      </c>
      <c r="BL3608" s="13" t="s">
        <v>4539</v>
      </c>
      <c r="BM3608" s="12" t="s">
        <v>4540</v>
      </c>
      <c r="BN3608" s="336" t="s">
        <v>812</v>
      </c>
      <c r="BO3608" s="336" t="s">
        <v>4622</v>
      </c>
      <c r="BP3608" s="336" t="s">
        <v>4623</v>
      </c>
      <c r="BQ3608" s="339">
        <v>1999</v>
      </c>
      <c r="BR3608" s="339">
        <v>1</v>
      </c>
      <c r="BS3608" s="339">
        <v>0</v>
      </c>
      <c r="BT3608" s="339">
        <v>0</v>
      </c>
      <c r="BU3608" s="329" t="s">
        <v>4591</v>
      </c>
      <c r="BV3608" s="329"/>
      <c r="BW3608" s="329" t="s">
        <v>44</v>
      </c>
      <c r="BX3608" s="17">
        <v>240</v>
      </c>
      <c r="BY3608" s="17">
        <v>0</v>
      </c>
      <c r="BZ3608" s="17">
        <v>0</v>
      </c>
      <c r="CA3608" s="18" t="s">
        <v>33</v>
      </c>
      <c r="CB3608" s="330">
        <v>60</v>
      </c>
      <c r="CC3608" s="330">
        <v>110</v>
      </c>
      <c r="CD3608" s="330">
        <v>7.2727272727272725</v>
      </c>
      <c r="CE3608" s="330">
        <v>0</v>
      </c>
      <c r="CF3608" s="331">
        <v>0.8</v>
      </c>
      <c r="CG3608" s="332">
        <v>192</v>
      </c>
      <c r="CH3608" s="333" t="s">
        <v>33</v>
      </c>
      <c r="CI3608" s="334" t="s">
        <v>5838</v>
      </c>
      <c r="CJ3608" s="335" t="s">
        <v>67</v>
      </c>
      <c r="CK3608" s="336" t="s">
        <v>67</v>
      </c>
      <c r="CL3608" s="336" t="s">
        <v>67</v>
      </c>
      <c r="CM3608" s="84"/>
      <c r="CN3608" s="337"/>
      <c r="CO3608" s="338"/>
      <c r="CP3608" s="12" t="s">
        <v>4537</v>
      </c>
      <c r="CQ3608" s="13" t="s">
        <v>4538</v>
      </c>
      <c r="CR3608" s="13" t="s">
        <v>4539</v>
      </c>
      <c r="CS3608" s="12" t="s">
        <v>4540</v>
      </c>
      <c r="CT3608" s="336" t="s">
        <v>812</v>
      </c>
      <c r="CU3608" s="336" t="s">
        <v>4622</v>
      </c>
      <c r="CV3608" s="336" t="s">
        <v>4623</v>
      </c>
      <c r="CW3608" s="339">
        <v>1999</v>
      </c>
      <c r="CX3608" s="339">
        <v>1</v>
      </c>
      <c r="CY3608" s="339">
        <v>0</v>
      </c>
      <c r="CZ3608" s="339">
        <v>0</v>
      </c>
      <c r="DA3608" s="329" t="s">
        <v>4591</v>
      </c>
      <c r="DB3608" s="329"/>
      <c r="DC3608" s="329" t="s">
        <v>44</v>
      </c>
      <c r="DD3608" s="17">
        <v>240</v>
      </c>
      <c r="DE3608" s="17">
        <v>0</v>
      </c>
      <c r="DF3608" s="17">
        <v>0</v>
      </c>
      <c r="DG3608" s="18" t="s">
        <v>33</v>
      </c>
      <c r="DH3608" s="330">
        <v>60</v>
      </c>
      <c r="DI3608" s="330">
        <v>110</v>
      </c>
      <c r="DJ3608" s="330">
        <v>7.2727272727272725</v>
      </c>
      <c r="DK3608" s="330">
        <v>0</v>
      </c>
      <c r="DL3608" s="331">
        <v>0.8</v>
      </c>
      <c r="DM3608" s="332">
        <v>192</v>
      </c>
      <c r="DN3608" s="333" t="s">
        <v>33</v>
      </c>
      <c r="DO3608" s="334" t="s">
        <v>5838</v>
      </c>
      <c r="DP3608" s="335" t="s">
        <v>67</v>
      </c>
      <c r="DQ3608" s="336" t="s">
        <v>67</v>
      </c>
      <c r="DR3608" s="336" t="s">
        <v>67</v>
      </c>
      <c r="DS3608" s="84"/>
      <c r="DT3608" s="337"/>
      <c r="DU3608" s="338"/>
      <c r="DV3608" s="12" t="s">
        <v>4537</v>
      </c>
      <c r="DW3608" s="13" t="s">
        <v>4538</v>
      </c>
      <c r="DX3608" s="13" t="s">
        <v>4539</v>
      </c>
      <c r="DY3608" s="12" t="s">
        <v>4540</v>
      </c>
      <c r="DZ3608" s="336" t="s">
        <v>812</v>
      </c>
      <c r="EA3608" s="336" t="s">
        <v>4622</v>
      </c>
      <c r="EB3608" s="336" t="s">
        <v>4623</v>
      </c>
      <c r="EC3608" s="339">
        <v>1999</v>
      </c>
      <c r="ED3608" s="339">
        <v>1</v>
      </c>
      <c r="EE3608" s="339">
        <v>0</v>
      </c>
      <c r="EF3608" s="339">
        <v>0</v>
      </c>
      <c r="EG3608" s="329" t="s">
        <v>4591</v>
      </c>
      <c r="EH3608" s="329"/>
      <c r="EI3608" s="329" t="s">
        <v>44</v>
      </c>
      <c r="EJ3608" s="17">
        <v>240</v>
      </c>
      <c r="EK3608" s="17">
        <v>0</v>
      </c>
      <c r="EL3608" s="17">
        <v>0</v>
      </c>
      <c r="EM3608" s="18" t="s">
        <v>33</v>
      </c>
      <c r="EN3608" s="330">
        <v>60</v>
      </c>
      <c r="EO3608" s="330">
        <v>110</v>
      </c>
      <c r="EP3608" s="330">
        <v>7.2727272727272725</v>
      </c>
      <c r="EQ3608" s="330">
        <v>0</v>
      </c>
      <c r="ER3608" s="331">
        <v>0.8</v>
      </c>
      <c r="ES3608" s="332">
        <v>192</v>
      </c>
      <c r="ET3608" s="333" t="s">
        <v>33</v>
      </c>
      <c r="EU3608" s="334" t="s">
        <v>5838</v>
      </c>
      <c r="EV3608" s="335" t="s">
        <v>67</v>
      </c>
      <c r="EW3608" s="336" t="s">
        <v>67</v>
      </c>
      <c r="EX3608" s="336" t="s">
        <v>67</v>
      </c>
      <c r="EY3608" s="84"/>
      <c r="EZ3608" s="337"/>
      <c r="FA3608" s="338"/>
      <c r="FB3608" s="12" t="s">
        <v>4537</v>
      </c>
      <c r="FC3608" s="13" t="s">
        <v>4538</v>
      </c>
      <c r="FD3608" s="13" t="s">
        <v>4539</v>
      </c>
      <c r="FE3608" s="12" t="s">
        <v>4540</v>
      </c>
      <c r="FF3608" s="336" t="s">
        <v>812</v>
      </c>
      <c r="FG3608" s="336" t="s">
        <v>4622</v>
      </c>
      <c r="FH3608" s="336" t="s">
        <v>4623</v>
      </c>
      <c r="FI3608" s="339">
        <v>1999</v>
      </c>
      <c r="FJ3608" s="339">
        <v>1</v>
      </c>
      <c r="FK3608" s="339">
        <v>0</v>
      </c>
      <c r="FL3608" s="339">
        <v>0</v>
      </c>
      <c r="FM3608" s="329" t="s">
        <v>4591</v>
      </c>
      <c r="FN3608" s="329"/>
      <c r="FO3608" s="329" t="s">
        <v>44</v>
      </c>
      <c r="FP3608" s="17">
        <v>240</v>
      </c>
      <c r="FQ3608" s="17">
        <v>0</v>
      </c>
      <c r="FR3608" s="17">
        <v>0</v>
      </c>
      <c r="FS3608" s="18" t="s">
        <v>33</v>
      </c>
      <c r="FT3608" s="330">
        <v>60</v>
      </c>
      <c r="FU3608" s="330">
        <v>110</v>
      </c>
      <c r="FV3608" s="330">
        <v>7.2727272727272725</v>
      </c>
      <c r="FW3608" s="330">
        <v>0</v>
      </c>
      <c r="FX3608" s="331">
        <v>0.8</v>
      </c>
      <c r="FY3608" s="332">
        <v>192</v>
      </c>
      <c r="FZ3608" s="333" t="s">
        <v>33</v>
      </c>
      <c r="GA3608" s="334" t="s">
        <v>5838</v>
      </c>
      <c r="GB3608" s="335" t="s">
        <v>67</v>
      </c>
      <c r="GC3608" s="336" t="s">
        <v>67</v>
      </c>
      <c r="GD3608" s="336" t="s">
        <v>67</v>
      </c>
      <c r="GE3608" s="84"/>
      <c r="GF3608" s="337"/>
      <c r="GG3608" s="338"/>
      <c r="GH3608" s="12" t="s">
        <v>4537</v>
      </c>
      <c r="GI3608" s="13" t="s">
        <v>4538</v>
      </c>
      <c r="GJ3608" s="13" t="s">
        <v>4539</v>
      </c>
      <c r="GK3608" s="12" t="s">
        <v>4540</v>
      </c>
      <c r="GL3608" s="336" t="s">
        <v>812</v>
      </c>
      <c r="GM3608" s="336" t="s">
        <v>4622</v>
      </c>
      <c r="GN3608" s="336" t="s">
        <v>4623</v>
      </c>
      <c r="GO3608" s="339">
        <v>1999</v>
      </c>
      <c r="GP3608" s="339">
        <v>1</v>
      </c>
      <c r="GQ3608" s="339">
        <v>0</v>
      </c>
      <c r="GR3608" s="339">
        <v>0</v>
      </c>
      <c r="GS3608" s="329" t="s">
        <v>4591</v>
      </c>
      <c r="GT3608" s="329"/>
      <c r="GU3608" s="329" t="s">
        <v>44</v>
      </c>
      <c r="GV3608" s="17">
        <v>240</v>
      </c>
      <c r="GW3608" s="17">
        <v>0</v>
      </c>
      <c r="GX3608" s="17">
        <v>0</v>
      </c>
      <c r="GY3608" s="18" t="s">
        <v>33</v>
      </c>
      <c r="GZ3608" s="330">
        <v>60</v>
      </c>
      <c r="HA3608" s="330">
        <v>110</v>
      </c>
      <c r="HB3608" s="330">
        <v>7.2727272727272725</v>
      </c>
      <c r="HC3608" s="330">
        <v>0</v>
      </c>
      <c r="HD3608" s="331">
        <v>0.8</v>
      </c>
      <c r="HE3608" s="332">
        <v>192</v>
      </c>
      <c r="HF3608" s="333" t="s">
        <v>33</v>
      </c>
      <c r="HG3608" s="334" t="s">
        <v>5838</v>
      </c>
      <c r="HH3608" s="335" t="s">
        <v>67</v>
      </c>
      <c r="HI3608" s="336" t="s">
        <v>67</v>
      </c>
      <c r="HJ3608" s="336" t="s">
        <v>67</v>
      </c>
      <c r="HK3608" s="84"/>
      <c r="HL3608" s="337"/>
      <c r="HM3608" s="338"/>
      <c r="HN3608" s="12" t="s">
        <v>4537</v>
      </c>
      <c r="HO3608" s="13" t="s">
        <v>4538</v>
      </c>
      <c r="HP3608" s="13" t="s">
        <v>4539</v>
      </c>
      <c r="HQ3608" s="12" t="s">
        <v>4540</v>
      </c>
      <c r="HR3608" s="336" t="s">
        <v>812</v>
      </c>
      <c r="HS3608" s="336" t="s">
        <v>4622</v>
      </c>
      <c r="HT3608" s="336" t="s">
        <v>4623</v>
      </c>
      <c r="HU3608" s="339">
        <v>1999</v>
      </c>
      <c r="HV3608" s="339">
        <v>1</v>
      </c>
      <c r="HW3608" s="339">
        <v>0</v>
      </c>
      <c r="HX3608" s="339">
        <v>0</v>
      </c>
      <c r="HY3608" s="329" t="s">
        <v>4591</v>
      </c>
      <c r="HZ3608" s="329"/>
      <c r="IA3608" s="329" t="s">
        <v>44</v>
      </c>
      <c r="IB3608" s="17">
        <v>240</v>
      </c>
      <c r="IC3608" s="17">
        <v>0</v>
      </c>
      <c r="ID3608" s="17">
        <v>0</v>
      </c>
      <c r="IE3608" s="18" t="s">
        <v>33</v>
      </c>
      <c r="IF3608" s="330">
        <v>60</v>
      </c>
      <c r="IG3608" s="330">
        <v>110</v>
      </c>
      <c r="IH3608" s="330">
        <v>7.2727272727272725</v>
      </c>
      <c r="II3608" s="330">
        <v>0</v>
      </c>
      <c r="IJ3608" s="331">
        <v>0.8</v>
      </c>
      <c r="IK3608" s="332">
        <v>192</v>
      </c>
      <c r="IL3608" s="333" t="s">
        <v>33</v>
      </c>
      <c r="IM3608" s="334" t="s">
        <v>5838</v>
      </c>
      <c r="IN3608" s="335" t="s">
        <v>67</v>
      </c>
      <c r="IO3608" s="336" t="s">
        <v>67</v>
      </c>
      <c r="IP3608" s="336" t="s">
        <v>67</v>
      </c>
      <c r="IQ3608" s="84"/>
      <c r="IR3608" s="337"/>
      <c r="IS3608" s="338"/>
    </row>
    <row r="3609" spans="1:253" ht="16.5" customHeight="1">
      <c r="A3609" s="83" t="s">
        <v>3589</v>
      </c>
      <c r="B3609" s="13"/>
      <c r="C3609" s="403"/>
      <c r="D3609" s="83"/>
      <c r="E3609" s="14" t="s">
        <v>3606</v>
      </c>
      <c r="F3609" s="14" t="s">
        <v>155</v>
      </c>
      <c r="G3609" s="14" t="s">
        <v>3628</v>
      </c>
      <c r="H3609" s="15">
        <v>2011</v>
      </c>
      <c r="I3609" s="15">
        <v>1</v>
      </c>
      <c r="J3609" s="15">
        <v>0</v>
      </c>
      <c r="K3609" s="15">
        <v>0</v>
      </c>
      <c r="L3609" s="16" t="s">
        <v>3580</v>
      </c>
      <c r="M3609" s="134" t="s">
        <v>3591</v>
      </c>
      <c r="N3609" s="16" t="s">
        <v>412</v>
      </c>
      <c r="O3609" s="17">
        <v>2628</v>
      </c>
      <c r="P3609" s="17">
        <f t="shared" si="28"/>
        <v>6132</v>
      </c>
      <c r="Q3609" s="17">
        <v>5</v>
      </c>
      <c r="R3609" s="133" t="s">
        <v>33</v>
      </c>
      <c r="S3609" s="19">
        <v>60</v>
      </c>
      <c r="T3609" s="19">
        <v>220</v>
      </c>
      <c r="U3609" s="19">
        <v>2.6136363636363638</v>
      </c>
      <c r="V3609" s="19">
        <v>0</v>
      </c>
      <c r="W3609" s="20">
        <v>0.57499999999999996</v>
      </c>
      <c r="X3609" s="21">
        <v>1687.395</v>
      </c>
      <c r="Y3609" s="22" t="s">
        <v>33</v>
      </c>
      <c r="Z3609" s="86" t="s">
        <v>8007</v>
      </c>
      <c r="AA3609" s="24"/>
      <c r="AB3609" s="14"/>
      <c r="AC3609" s="14"/>
      <c r="AD3609" s="25"/>
      <c r="AE3609" s="26"/>
      <c r="AF3609" s="27"/>
      <c r="AG3609" s="31"/>
      <c r="AH3609" s="32"/>
      <c r="AI3609" s="32"/>
      <c r="AJ3609" s="32"/>
      <c r="AK3609" s="32"/>
      <c r="AL3609" s="32"/>
      <c r="AM3609" s="32"/>
      <c r="AN3609" s="32"/>
      <c r="AO3609" s="32"/>
      <c r="AP3609" s="329"/>
      <c r="AQ3609" s="329" t="s">
        <v>44</v>
      </c>
      <c r="AR3609" s="17">
        <v>240</v>
      </c>
      <c r="AS3609" s="17">
        <v>0</v>
      </c>
      <c r="AT3609" s="17">
        <v>0</v>
      </c>
      <c r="AU3609" s="18" t="s">
        <v>33</v>
      </c>
      <c r="AV3609" s="330">
        <v>60</v>
      </c>
      <c r="AW3609" s="330">
        <v>110</v>
      </c>
      <c r="AX3609" s="330">
        <v>7.2727272727272725</v>
      </c>
      <c r="AY3609" s="330">
        <v>0</v>
      </c>
      <c r="AZ3609" s="331">
        <v>0.8</v>
      </c>
      <c r="BA3609" s="332">
        <v>192</v>
      </c>
      <c r="BB3609" s="333" t="s">
        <v>33</v>
      </c>
      <c r="BC3609" s="334" t="s">
        <v>5838</v>
      </c>
      <c r="BD3609" s="335" t="s">
        <v>67</v>
      </c>
      <c r="BE3609" s="336" t="s">
        <v>67</v>
      </c>
      <c r="BF3609" s="336" t="s">
        <v>67</v>
      </c>
      <c r="BG3609" s="84"/>
      <c r="BH3609" s="337"/>
      <c r="BI3609" s="338"/>
      <c r="BJ3609" s="12" t="s">
        <v>4537</v>
      </c>
      <c r="BK3609" s="13" t="s">
        <v>4538</v>
      </c>
      <c r="BL3609" s="13" t="s">
        <v>4539</v>
      </c>
      <c r="BM3609" s="12" t="s">
        <v>4540</v>
      </c>
      <c r="BN3609" s="336" t="s">
        <v>812</v>
      </c>
      <c r="BO3609" s="336" t="s">
        <v>63</v>
      </c>
      <c r="BP3609" s="336" t="s">
        <v>4624</v>
      </c>
      <c r="BQ3609" s="339" t="s">
        <v>67</v>
      </c>
      <c r="BR3609" s="339">
        <v>1</v>
      </c>
      <c r="BS3609" s="339">
        <v>0</v>
      </c>
      <c r="BT3609" s="339">
        <v>0</v>
      </c>
      <c r="BU3609" s="329" t="s">
        <v>4609</v>
      </c>
      <c r="BV3609" s="329"/>
      <c r="BW3609" s="329" t="s">
        <v>44</v>
      </c>
      <c r="BX3609" s="17">
        <v>240</v>
      </c>
      <c r="BY3609" s="17">
        <v>0</v>
      </c>
      <c r="BZ3609" s="17">
        <v>0</v>
      </c>
      <c r="CA3609" s="18" t="s">
        <v>33</v>
      </c>
      <c r="CB3609" s="330">
        <v>60</v>
      </c>
      <c r="CC3609" s="330">
        <v>110</v>
      </c>
      <c r="CD3609" s="330">
        <v>7.2727272727272725</v>
      </c>
      <c r="CE3609" s="330">
        <v>0</v>
      </c>
      <c r="CF3609" s="331">
        <v>0.8</v>
      </c>
      <c r="CG3609" s="332">
        <v>192</v>
      </c>
      <c r="CH3609" s="333" t="s">
        <v>33</v>
      </c>
      <c r="CI3609" s="334" t="s">
        <v>5838</v>
      </c>
      <c r="CJ3609" s="335" t="s">
        <v>67</v>
      </c>
      <c r="CK3609" s="336" t="s">
        <v>67</v>
      </c>
      <c r="CL3609" s="336" t="s">
        <v>67</v>
      </c>
      <c r="CM3609" s="84"/>
      <c r="CN3609" s="337"/>
      <c r="CO3609" s="338"/>
      <c r="CP3609" s="12" t="s">
        <v>4537</v>
      </c>
      <c r="CQ3609" s="13" t="s">
        <v>4538</v>
      </c>
      <c r="CR3609" s="13" t="s">
        <v>4539</v>
      </c>
      <c r="CS3609" s="12" t="s">
        <v>4540</v>
      </c>
      <c r="CT3609" s="336" t="s">
        <v>812</v>
      </c>
      <c r="CU3609" s="336" t="s">
        <v>63</v>
      </c>
      <c r="CV3609" s="336" t="s">
        <v>4624</v>
      </c>
      <c r="CW3609" s="339" t="s">
        <v>67</v>
      </c>
      <c r="CX3609" s="339">
        <v>1</v>
      </c>
      <c r="CY3609" s="339">
        <v>0</v>
      </c>
      <c r="CZ3609" s="339">
        <v>0</v>
      </c>
      <c r="DA3609" s="329" t="s">
        <v>4609</v>
      </c>
      <c r="DB3609" s="329"/>
      <c r="DC3609" s="329" t="s">
        <v>44</v>
      </c>
      <c r="DD3609" s="17">
        <v>240</v>
      </c>
      <c r="DE3609" s="17">
        <v>0</v>
      </c>
      <c r="DF3609" s="17">
        <v>0</v>
      </c>
      <c r="DG3609" s="18" t="s">
        <v>33</v>
      </c>
      <c r="DH3609" s="330">
        <v>60</v>
      </c>
      <c r="DI3609" s="330">
        <v>110</v>
      </c>
      <c r="DJ3609" s="330">
        <v>7.2727272727272725</v>
      </c>
      <c r="DK3609" s="330">
        <v>0</v>
      </c>
      <c r="DL3609" s="331">
        <v>0.8</v>
      </c>
      <c r="DM3609" s="332">
        <v>192</v>
      </c>
      <c r="DN3609" s="333" t="s">
        <v>33</v>
      </c>
      <c r="DO3609" s="334" t="s">
        <v>5838</v>
      </c>
      <c r="DP3609" s="335" t="s">
        <v>67</v>
      </c>
      <c r="DQ3609" s="336" t="s">
        <v>67</v>
      </c>
      <c r="DR3609" s="336" t="s">
        <v>67</v>
      </c>
      <c r="DS3609" s="84"/>
      <c r="DT3609" s="337"/>
      <c r="DU3609" s="338"/>
      <c r="DV3609" s="12" t="s">
        <v>4537</v>
      </c>
      <c r="DW3609" s="13" t="s">
        <v>4538</v>
      </c>
      <c r="DX3609" s="13" t="s">
        <v>4539</v>
      </c>
      <c r="DY3609" s="12" t="s">
        <v>4540</v>
      </c>
      <c r="DZ3609" s="336" t="s">
        <v>812</v>
      </c>
      <c r="EA3609" s="336" t="s">
        <v>63</v>
      </c>
      <c r="EB3609" s="336" t="s">
        <v>4624</v>
      </c>
      <c r="EC3609" s="339" t="s">
        <v>67</v>
      </c>
      <c r="ED3609" s="339">
        <v>1</v>
      </c>
      <c r="EE3609" s="339">
        <v>0</v>
      </c>
      <c r="EF3609" s="339">
        <v>0</v>
      </c>
      <c r="EG3609" s="329" t="s">
        <v>4609</v>
      </c>
      <c r="EH3609" s="329"/>
      <c r="EI3609" s="329" t="s">
        <v>44</v>
      </c>
      <c r="EJ3609" s="17">
        <v>240</v>
      </c>
      <c r="EK3609" s="17">
        <v>0</v>
      </c>
      <c r="EL3609" s="17">
        <v>0</v>
      </c>
      <c r="EM3609" s="18" t="s">
        <v>33</v>
      </c>
      <c r="EN3609" s="330">
        <v>60</v>
      </c>
      <c r="EO3609" s="330">
        <v>110</v>
      </c>
      <c r="EP3609" s="330">
        <v>7.2727272727272725</v>
      </c>
      <c r="EQ3609" s="330">
        <v>0</v>
      </c>
      <c r="ER3609" s="331">
        <v>0.8</v>
      </c>
      <c r="ES3609" s="332">
        <v>192</v>
      </c>
      <c r="ET3609" s="333" t="s">
        <v>33</v>
      </c>
      <c r="EU3609" s="334" t="s">
        <v>5838</v>
      </c>
      <c r="EV3609" s="335" t="s">
        <v>67</v>
      </c>
      <c r="EW3609" s="336" t="s">
        <v>67</v>
      </c>
      <c r="EX3609" s="336" t="s">
        <v>67</v>
      </c>
      <c r="EY3609" s="84"/>
      <c r="EZ3609" s="337"/>
      <c r="FA3609" s="338"/>
      <c r="FB3609" s="12" t="s">
        <v>4537</v>
      </c>
      <c r="FC3609" s="13" t="s">
        <v>4538</v>
      </c>
      <c r="FD3609" s="13" t="s">
        <v>4539</v>
      </c>
      <c r="FE3609" s="12" t="s">
        <v>4540</v>
      </c>
      <c r="FF3609" s="336" t="s">
        <v>812</v>
      </c>
      <c r="FG3609" s="336" t="s">
        <v>63</v>
      </c>
      <c r="FH3609" s="336" t="s">
        <v>4624</v>
      </c>
      <c r="FI3609" s="339" t="s">
        <v>67</v>
      </c>
      <c r="FJ3609" s="339">
        <v>1</v>
      </c>
      <c r="FK3609" s="339">
        <v>0</v>
      </c>
      <c r="FL3609" s="339">
        <v>0</v>
      </c>
      <c r="FM3609" s="329" t="s">
        <v>4609</v>
      </c>
      <c r="FN3609" s="329"/>
      <c r="FO3609" s="329" t="s">
        <v>44</v>
      </c>
      <c r="FP3609" s="17">
        <v>240</v>
      </c>
      <c r="FQ3609" s="17">
        <v>0</v>
      </c>
      <c r="FR3609" s="17">
        <v>0</v>
      </c>
      <c r="FS3609" s="18" t="s">
        <v>33</v>
      </c>
      <c r="FT3609" s="330">
        <v>60</v>
      </c>
      <c r="FU3609" s="330">
        <v>110</v>
      </c>
      <c r="FV3609" s="330">
        <v>7.2727272727272725</v>
      </c>
      <c r="FW3609" s="330">
        <v>0</v>
      </c>
      <c r="FX3609" s="331">
        <v>0.8</v>
      </c>
      <c r="FY3609" s="332">
        <v>192</v>
      </c>
      <c r="FZ3609" s="333" t="s">
        <v>33</v>
      </c>
      <c r="GA3609" s="334" t="s">
        <v>5838</v>
      </c>
      <c r="GB3609" s="335" t="s">
        <v>67</v>
      </c>
      <c r="GC3609" s="336" t="s">
        <v>67</v>
      </c>
      <c r="GD3609" s="336" t="s">
        <v>67</v>
      </c>
      <c r="GE3609" s="84"/>
      <c r="GF3609" s="337"/>
      <c r="GG3609" s="338"/>
      <c r="GH3609" s="12" t="s">
        <v>4537</v>
      </c>
      <c r="GI3609" s="13" t="s">
        <v>4538</v>
      </c>
      <c r="GJ3609" s="13" t="s">
        <v>4539</v>
      </c>
      <c r="GK3609" s="12" t="s">
        <v>4540</v>
      </c>
      <c r="GL3609" s="336" t="s">
        <v>812</v>
      </c>
      <c r="GM3609" s="336" t="s">
        <v>63</v>
      </c>
      <c r="GN3609" s="336" t="s">
        <v>4624</v>
      </c>
      <c r="GO3609" s="339" t="s">
        <v>67</v>
      </c>
      <c r="GP3609" s="339">
        <v>1</v>
      </c>
      <c r="GQ3609" s="339">
        <v>0</v>
      </c>
      <c r="GR3609" s="339">
        <v>0</v>
      </c>
      <c r="GS3609" s="329" t="s">
        <v>4609</v>
      </c>
      <c r="GT3609" s="329"/>
      <c r="GU3609" s="329" t="s">
        <v>44</v>
      </c>
      <c r="GV3609" s="17">
        <v>240</v>
      </c>
      <c r="GW3609" s="17">
        <v>0</v>
      </c>
      <c r="GX3609" s="17">
        <v>0</v>
      </c>
      <c r="GY3609" s="18" t="s">
        <v>33</v>
      </c>
      <c r="GZ3609" s="330">
        <v>60</v>
      </c>
      <c r="HA3609" s="330">
        <v>110</v>
      </c>
      <c r="HB3609" s="330">
        <v>7.2727272727272725</v>
      </c>
      <c r="HC3609" s="330">
        <v>0</v>
      </c>
      <c r="HD3609" s="331">
        <v>0.8</v>
      </c>
      <c r="HE3609" s="332">
        <v>192</v>
      </c>
      <c r="HF3609" s="333" t="s">
        <v>33</v>
      </c>
      <c r="HG3609" s="334" t="s">
        <v>5838</v>
      </c>
      <c r="HH3609" s="335" t="s">
        <v>67</v>
      </c>
      <c r="HI3609" s="336" t="s">
        <v>67</v>
      </c>
      <c r="HJ3609" s="336" t="s">
        <v>67</v>
      </c>
      <c r="HK3609" s="84"/>
      <c r="HL3609" s="337"/>
      <c r="HM3609" s="338"/>
      <c r="HN3609" s="12" t="s">
        <v>4537</v>
      </c>
      <c r="HO3609" s="13" t="s">
        <v>4538</v>
      </c>
      <c r="HP3609" s="13" t="s">
        <v>4539</v>
      </c>
      <c r="HQ3609" s="12" t="s">
        <v>4540</v>
      </c>
      <c r="HR3609" s="336" t="s">
        <v>812</v>
      </c>
      <c r="HS3609" s="336" t="s">
        <v>63</v>
      </c>
      <c r="HT3609" s="336" t="s">
        <v>4624</v>
      </c>
      <c r="HU3609" s="339" t="s">
        <v>67</v>
      </c>
      <c r="HV3609" s="339">
        <v>1</v>
      </c>
      <c r="HW3609" s="339">
        <v>0</v>
      </c>
      <c r="HX3609" s="339">
        <v>0</v>
      </c>
      <c r="HY3609" s="329" t="s">
        <v>4609</v>
      </c>
      <c r="HZ3609" s="329"/>
      <c r="IA3609" s="329" t="s">
        <v>44</v>
      </c>
      <c r="IB3609" s="17">
        <v>240</v>
      </c>
      <c r="IC3609" s="17">
        <v>0</v>
      </c>
      <c r="ID3609" s="17">
        <v>0</v>
      </c>
      <c r="IE3609" s="18" t="s">
        <v>33</v>
      </c>
      <c r="IF3609" s="330">
        <v>60</v>
      </c>
      <c r="IG3609" s="330">
        <v>110</v>
      </c>
      <c r="IH3609" s="330">
        <v>7.2727272727272725</v>
      </c>
      <c r="II3609" s="330">
        <v>0</v>
      </c>
      <c r="IJ3609" s="331">
        <v>0.8</v>
      </c>
      <c r="IK3609" s="332">
        <v>192</v>
      </c>
      <c r="IL3609" s="333" t="s">
        <v>33</v>
      </c>
      <c r="IM3609" s="334" t="s">
        <v>5838</v>
      </c>
      <c r="IN3609" s="335" t="s">
        <v>67</v>
      </c>
      <c r="IO3609" s="336" t="s">
        <v>67</v>
      </c>
      <c r="IP3609" s="336" t="s">
        <v>67</v>
      </c>
      <c r="IQ3609" s="84"/>
      <c r="IR3609" s="337"/>
      <c r="IS3609" s="338"/>
    </row>
    <row r="3610" spans="1:253" ht="16.5" customHeight="1">
      <c r="A3610" s="83" t="s">
        <v>3589</v>
      </c>
      <c r="B3610" s="13"/>
      <c r="C3610" s="403"/>
      <c r="D3610" s="83"/>
      <c r="E3610" s="14" t="s">
        <v>3593</v>
      </c>
      <c r="F3610" s="14" t="s">
        <v>340</v>
      </c>
      <c r="G3610" s="14" t="s">
        <v>3627</v>
      </c>
      <c r="H3610" s="15">
        <v>2005</v>
      </c>
      <c r="I3610" s="15">
        <v>1</v>
      </c>
      <c r="J3610" s="15">
        <v>0</v>
      </c>
      <c r="K3610" s="15">
        <v>0</v>
      </c>
      <c r="L3610" s="16" t="s">
        <v>3580</v>
      </c>
      <c r="M3610" s="134" t="s">
        <v>3591</v>
      </c>
      <c r="N3610" s="16" t="s">
        <v>412</v>
      </c>
      <c r="O3610" s="17">
        <v>8760</v>
      </c>
      <c r="P3610" s="17">
        <f t="shared" si="28"/>
        <v>0</v>
      </c>
      <c r="Q3610" s="17">
        <v>5</v>
      </c>
      <c r="R3610" s="133" t="s">
        <v>33</v>
      </c>
      <c r="S3610" s="19">
        <v>60</v>
      </c>
      <c r="T3610" s="19">
        <v>220</v>
      </c>
      <c r="U3610" s="19">
        <v>1.0545454545454545</v>
      </c>
      <c r="V3610" s="19">
        <v>0</v>
      </c>
      <c r="W3610" s="20">
        <v>0.23200000000000001</v>
      </c>
      <c r="X3610" s="21">
        <v>2032.3200000000002</v>
      </c>
      <c r="Y3610" s="22" t="s">
        <v>33</v>
      </c>
      <c r="Z3610" s="86" t="s">
        <v>7991</v>
      </c>
      <c r="AA3610" s="24"/>
      <c r="AB3610" s="14"/>
      <c r="AC3610" s="14"/>
      <c r="AD3610" s="25"/>
      <c r="AE3610" s="26"/>
      <c r="AF3610" s="27"/>
      <c r="AG3610" s="31"/>
      <c r="AH3610" s="32"/>
      <c r="AI3610" s="32"/>
      <c r="AJ3610" s="32"/>
      <c r="AK3610" s="32"/>
      <c r="AL3610" s="32"/>
      <c r="AM3610" s="32"/>
      <c r="AN3610" s="32"/>
      <c r="AO3610" s="32"/>
      <c r="AP3610" s="329"/>
      <c r="AQ3610" s="329" t="s">
        <v>44</v>
      </c>
      <c r="AR3610" s="17">
        <v>480</v>
      </c>
      <c r="AS3610" s="17">
        <v>0</v>
      </c>
      <c r="AT3610" s="17">
        <v>0</v>
      </c>
      <c r="AU3610" s="18" t="s">
        <v>33</v>
      </c>
      <c r="AV3610" s="330">
        <v>60</v>
      </c>
      <c r="AW3610" s="330">
        <v>110</v>
      </c>
      <c r="AX3610" s="330">
        <v>1.8181818181818181</v>
      </c>
      <c r="AY3610" s="330">
        <v>0</v>
      </c>
      <c r="AZ3610" s="331">
        <v>0.2</v>
      </c>
      <c r="BA3610" s="332">
        <v>192</v>
      </c>
      <c r="BB3610" s="333" t="s">
        <v>33</v>
      </c>
      <c r="BC3610" s="334" t="s">
        <v>5838</v>
      </c>
      <c r="BD3610" s="335" t="s">
        <v>67</v>
      </c>
      <c r="BE3610" s="336" t="s">
        <v>67</v>
      </c>
      <c r="BF3610" s="336" t="s">
        <v>67</v>
      </c>
      <c r="BG3610" s="84"/>
      <c r="BH3610" s="337"/>
      <c r="BI3610" s="338"/>
      <c r="BJ3610" s="12" t="s">
        <v>4537</v>
      </c>
      <c r="BK3610" s="13" t="s">
        <v>4538</v>
      </c>
      <c r="BL3610" s="13" t="s">
        <v>4539</v>
      </c>
      <c r="BM3610" s="12" t="s">
        <v>4540</v>
      </c>
      <c r="BN3610" s="336" t="s">
        <v>4625</v>
      </c>
      <c r="BO3610" s="336" t="s">
        <v>67</v>
      </c>
      <c r="BP3610" s="336" t="s">
        <v>4626</v>
      </c>
      <c r="BQ3610" s="339">
        <v>2001</v>
      </c>
      <c r="BR3610" s="339">
        <v>2</v>
      </c>
      <c r="BS3610" s="339">
        <v>0</v>
      </c>
      <c r="BT3610" s="339">
        <v>0</v>
      </c>
      <c r="BU3610" s="329" t="s">
        <v>4627</v>
      </c>
      <c r="BV3610" s="329"/>
      <c r="BW3610" s="329" t="s">
        <v>44</v>
      </c>
      <c r="BX3610" s="17">
        <v>480</v>
      </c>
      <c r="BY3610" s="17">
        <v>0</v>
      </c>
      <c r="BZ3610" s="17">
        <v>0</v>
      </c>
      <c r="CA3610" s="18" t="s">
        <v>33</v>
      </c>
      <c r="CB3610" s="330">
        <v>60</v>
      </c>
      <c r="CC3610" s="330">
        <v>110</v>
      </c>
      <c r="CD3610" s="330">
        <v>1.8181818181818181</v>
      </c>
      <c r="CE3610" s="330">
        <v>0</v>
      </c>
      <c r="CF3610" s="331">
        <v>0.2</v>
      </c>
      <c r="CG3610" s="332">
        <v>192</v>
      </c>
      <c r="CH3610" s="333" t="s">
        <v>33</v>
      </c>
      <c r="CI3610" s="334" t="s">
        <v>5838</v>
      </c>
      <c r="CJ3610" s="335" t="s">
        <v>67</v>
      </c>
      <c r="CK3610" s="336" t="s">
        <v>67</v>
      </c>
      <c r="CL3610" s="336" t="s">
        <v>67</v>
      </c>
      <c r="CM3610" s="84"/>
      <c r="CN3610" s="337"/>
      <c r="CO3610" s="338"/>
      <c r="CP3610" s="12" t="s">
        <v>4537</v>
      </c>
      <c r="CQ3610" s="13" t="s">
        <v>4538</v>
      </c>
      <c r="CR3610" s="13" t="s">
        <v>4539</v>
      </c>
      <c r="CS3610" s="12" t="s">
        <v>4540</v>
      </c>
      <c r="CT3610" s="336" t="s">
        <v>4625</v>
      </c>
      <c r="CU3610" s="336" t="s">
        <v>67</v>
      </c>
      <c r="CV3610" s="336" t="s">
        <v>4626</v>
      </c>
      <c r="CW3610" s="339">
        <v>2001</v>
      </c>
      <c r="CX3610" s="339">
        <v>2</v>
      </c>
      <c r="CY3610" s="339">
        <v>0</v>
      </c>
      <c r="CZ3610" s="339">
        <v>0</v>
      </c>
      <c r="DA3610" s="329" t="s">
        <v>4627</v>
      </c>
      <c r="DB3610" s="329"/>
      <c r="DC3610" s="329" t="s">
        <v>44</v>
      </c>
      <c r="DD3610" s="17">
        <v>480</v>
      </c>
      <c r="DE3610" s="17">
        <v>0</v>
      </c>
      <c r="DF3610" s="17">
        <v>0</v>
      </c>
      <c r="DG3610" s="18" t="s">
        <v>33</v>
      </c>
      <c r="DH3610" s="330">
        <v>60</v>
      </c>
      <c r="DI3610" s="330">
        <v>110</v>
      </c>
      <c r="DJ3610" s="330">
        <v>1.8181818181818181</v>
      </c>
      <c r="DK3610" s="330">
        <v>0</v>
      </c>
      <c r="DL3610" s="331">
        <v>0.2</v>
      </c>
      <c r="DM3610" s="332">
        <v>192</v>
      </c>
      <c r="DN3610" s="333" t="s">
        <v>33</v>
      </c>
      <c r="DO3610" s="334" t="s">
        <v>5838</v>
      </c>
      <c r="DP3610" s="335" t="s">
        <v>67</v>
      </c>
      <c r="DQ3610" s="336" t="s">
        <v>67</v>
      </c>
      <c r="DR3610" s="336" t="s">
        <v>67</v>
      </c>
      <c r="DS3610" s="84"/>
      <c r="DT3610" s="337"/>
      <c r="DU3610" s="338"/>
      <c r="DV3610" s="12" t="s">
        <v>4537</v>
      </c>
      <c r="DW3610" s="13" t="s">
        <v>4538</v>
      </c>
      <c r="DX3610" s="13" t="s">
        <v>4539</v>
      </c>
      <c r="DY3610" s="12" t="s">
        <v>4540</v>
      </c>
      <c r="DZ3610" s="336" t="s">
        <v>4625</v>
      </c>
      <c r="EA3610" s="336" t="s">
        <v>67</v>
      </c>
      <c r="EB3610" s="336" t="s">
        <v>4626</v>
      </c>
      <c r="EC3610" s="339">
        <v>2001</v>
      </c>
      <c r="ED3610" s="339">
        <v>2</v>
      </c>
      <c r="EE3610" s="339">
        <v>0</v>
      </c>
      <c r="EF3610" s="339">
        <v>0</v>
      </c>
      <c r="EG3610" s="329" t="s">
        <v>4627</v>
      </c>
      <c r="EH3610" s="329"/>
      <c r="EI3610" s="329" t="s">
        <v>44</v>
      </c>
      <c r="EJ3610" s="17">
        <v>480</v>
      </c>
      <c r="EK3610" s="17">
        <v>0</v>
      </c>
      <c r="EL3610" s="17">
        <v>0</v>
      </c>
      <c r="EM3610" s="18" t="s">
        <v>33</v>
      </c>
      <c r="EN3610" s="330">
        <v>60</v>
      </c>
      <c r="EO3610" s="330">
        <v>110</v>
      </c>
      <c r="EP3610" s="330">
        <v>1.8181818181818181</v>
      </c>
      <c r="EQ3610" s="330">
        <v>0</v>
      </c>
      <c r="ER3610" s="331">
        <v>0.2</v>
      </c>
      <c r="ES3610" s="332">
        <v>192</v>
      </c>
      <c r="ET3610" s="333" t="s">
        <v>33</v>
      </c>
      <c r="EU3610" s="334" t="s">
        <v>5838</v>
      </c>
      <c r="EV3610" s="335" t="s">
        <v>67</v>
      </c>
      <c r="EW3610" s="336" t="s">
        <v>67</v>
      </c>
      <c r="EX3610" s="336" t="s">
        <v>67</v>
      </c>
      <c r="EY3610" s="84"/>
      <c r="EZ3610" s="337"/>
      <c r="FA3610" s="338"/>
      <c r="FB3610" s="12" t="s">
        <v>4537</v>
      </c>
      <c r="FC3610" s="13" t="s">
        <v>4538</v>
      </c>
      <c r="FD3610" s="13" t="s">
        <v>4539</v>
      </c>
      <c r="FE3610" s="12" t="s">
        <v>4540</v>
      </c>
      <c r="FF3610" s="336" t="s">
        <v>4625</v>
      </c>
      <c r="FG3610" s="336" t="s">
        <v>67</v>
      </c>
      <c r="FH3610" s="336" t="s">
        <v>4626</v>
      </c>
      <c r="FI3610" s="339">
        <v>2001</v>
      </c>
      <c r="FJ3610" s="339">
        <v>2</v>
      </c>
      <c r="FK3610" s="339">
        <v>0</v>
      </c>
      <c r="FL3610" s="339">
        <v>0</v>
      </c>
      <c r="FM3610" s="329" t="s">
        <v>4627</v>
      </c>
      <c r="FN3610" s="329"/>
      <c r="FO3610" s="329" t="s">
        <v>44</v>
      </c>
      <c r="FP3610" s="17">
        <v>480</v>
      </c>
      <c r="FQ3610" s="17">
        <v>0</v>
      </c>
      <c r="FR3610" s="17">
        <v>0</v>
      </c>
      <c r="FS3610" s="18" t="s">
        <v>33</v>
      </c>
      <c r="FT3610" s="330">
        <v>60</v>
      </c>
      <c r="FU3610" s="330">
        <v>110</v>
      </c>
      <c r="FV3610" s="330">
        <v>1.8181818181818181</v>
      </c>
      <c r="FW3610" s="330">
        <v>0</v>
      </c>
      <c r="FX3610" s="331">
        <v>0.2</v>
      </c>
      <c r="FY3610" s="332">
        <v>192</v>
      </c>
      <c r="FZ3610" s="333" t="s">
        <v>33</v>
      </c>
      <c r="GA3610" s="334" t="s">
        <v>5838</v>
      </c>
      <c r="GB3610" s="335" t="s">
        <v>67</v>
      </c>
      <c r="GC3610" s="336" t="s">
        <v>67</v>
      </c>
      <c r="GD3610" s="336" t="s">
        <v>67</v>
      </c>
      <c r="GE3610" s="84"/>
      <c r="GF3610" s="337"/>
      <c r="GG3610" s="338"/>
      <c r="GH3610" s="12" t="s">
        <v>4537</v>
      </c>
      <c r="GI3610" s="13" t="s">
        <v>4538</v>
      </c>
      <c r="GJ3610" s="13" t="s">
        <v>4539</v>
      </c>
      <c r="GK3610" s="12" t="s">
        <v>4540</v>
      </c>
      <c r="GL3610" s="336" t="s">
        <v>4625</v>
      </c>
      <c r="GM3610" s="336" t="s">
        <v>67</v>
      </c>
      <c r="GN3610" s="336" t="s">
        <v>4626</v>
      </c>
      <c r="GO3610" s="339">
        <v>2001</v>
      </c>
      <c r="GP3610" s="339">
        <v>2</v>
      </c>
      <c r="GQ3610" s="339">
        <v>0</v>
      </c>
      <c r="GR3610" s="339">
        <v>0</v>
      </c>
      <c r="GS3610" s="329" t="s">
        <v>4627</v>
      </c>
      <c r="GT3610" s="329"/>
      <c r="GU3610" s="329" t="s">
        <v>44</v>
      </c>
      <c r="GV3610" s="17">
        <v>480</v>
      </c>
      <c r="GW3610" s="17">
        <v>0</v>
      </c>
      <c r="GX3610" s="17">
        <v>0</v>
      </c>
      <c r="GY3610" s="18" t="s">
        <v>33</v>
      </c>
      <c r="GZ3610" s="330">
        <v>60</v>
      </c>
      <c r="HA3610" s="330">
        <v>110</v>
      </c>
      <c r="HB3610" s="330">
        <v>1.8181818181818181</v>
      </c>
      <c r="HC3610" s="330">
        <v>0</v>
      </c>
      <c r="HD3610" s="331">
        <v>0.2</v>
      </c>
      <c r="HE3610" s="332">
        <v>192</v>
      </c>
      <c r="HF3610" s="333" t="s">
        <v>33</v>
      </c>
      <c r="HG3610" s="334" t="s">
        <v>5838</v>
      </c>
      <c r="HH3610" s="335" t="s">
        <v>67</v>
      </c>
      <c r="HI3610" s="336" t="s">
        <v>67</v>
      </c>
      <c r="HJ3610" s="336" t="s">
        <v>67</v>
      </c>
      <c r="HK3610" s="84"/>
      <c r="HL3610" s="337"/>
      <c r="HM3610" s="338"/>
      <c r="HN3610" s="12" t="s">
        <v>4537</v>
      </c>
      <c r="HO3610" s="13" t="s">
        <v>4538</v>
      </c>
      <c r="HP3610" s="13" t="s">
        <v>4539</v>
      </c>
      <c r="HQ3610" s="12" t="s">
        <v>4540</v>
      </c>
      <c r="HR3610" s="336" t="s">
        <v>4625</v>
      </c>
      <c r="HS3610" s="336" t="s">
        <v>67</v>
      </c>
      <c r="HT3610" s="336" t="s">
        <v>4626</v>
      </c>
      <c r="HU3610" s="339">
        <v>2001</v>
      </c>
      <c r="HV3610" s="339">
        <v>2</v>
      </c>
      <c r="HW3610" s="339">
        <v>0</v>
      </c>
      <c r="HX3610" s="339">
        <v>0</v>
      </c>
      <c r="HY3610" s="329" t="s">
        <v>4627</v>
      </c>
      <c r="HZ3610" s="329"/>
      <c r="IA3610" s="329" t="s">
        <v>44</v>
      </c>
      <c r="IB3610" s="17">
        <v>480</v>
      </c>
      <c r="IC3610" s="17">
        <v>0</v>
      </c>
      <c r="ID3610" s="17">
        <v>0</v>
      </c>
      <c r="IE3610" s="18" t="s">
        <v>33</v>
      </c>
      <c r="IF3610" s="330">
        <v>60</v>
      </c>
      <c r="IG3610" s="330">
        <v>110</v>
      </c>
      <c r="IH3610" s="330">
        <v>1.8181818181818181</v>
      </c>
      <c r="II3610" s="330">
        <v>0</v>
      </c>
      <c r="IJ3610" s="331">
        <v>0.2</v>
      </c>
      <c r="IK3610" s="332">
        <v>192</v>
      </c>
      <c r="IL3610" s="333" t="s">
        <v>33</v>
      </c>
      <c r="IM3610" s="334" t="s">
        <v>5838</v>
      </c>
      <c r="IN3610" s="335" t="s">
        <v>67</v>
      </c>
      <c r="IO3610" s="336" t="s">
        <v>67</v>
      </c>
      <c r="IP3610" s="336" t="s">
        <v>67</v>
      </c>
      <c r="IQ3610" s="84"/>
      <c r="IR3610" s="337"/>
      <c r="IS3610" s="338"/>
    </row>
    <row r="3611" spans="1:253" ht="16.5" customHeight="1">
      <c r="A3611" s="83" t="s">
        <v>3589</v>
      </c>
      <c r="B3611" s="340"/>
      <c r="C3611" s="403"/>
      <c r="D3611" s="83"/>
      <c r="E3611" s="341" t="s">
        <v>8019</v>
      </c>
      <c r="F3611" s="14" t="s">
        <v>8020</v>
      </c>
      <c r="G3611" s="14" t="s">
        <v>8021</v>
      </c>
      <c r="H3611" s="15">
        <v>2010</v>
      </c>
      <c r="I3611" s="15">
        <v>1</v>
      </c>
      <c r="J3611" s="15">
        <v>0</v>
      </c>
      <c r="K3611" s="15">
        <v>0</v>
      </c>
      <c r="L3611" s="16" t="s">
        <v>3580</v>
      </c>
      <c r="M3611" s="134" t="s">
        <v>3591</v>
      </c>
      <c r="N3611" s="16" t="s">
        <v>412</v>
      </c>
      <c r="O3611" s="17">
        <v>5841</v>
      </c>
      <c r="P3611" s="17">
        <f t="shared" si="28"/>
        <v>2919</v>
      </c>
      <c r="Q3611" s="17">
        <v>5</v>
      </c>
      <c r="R3611" s="133" t="s">
        <v>33</v>
      </c>
      <c r="S3611" s="19" t="s">
        <v>3634</v>
      </c>
      <c r="T3611" s="19">
        <v>110</v>
      </c>
      <c r="U3611" s="19">
        <v>1.0545454545454545</v>
      </c>
      <c r="V3611" s="19">
        <v>0</v>
      </c>
      <c r="W3611" s="20">
        <v>0.35</v>
      </c>
      <c r="X3611" s="21">
        <v>2095.4324999999999</v>
      </c>
      <c r="Y3611" s="22" t="s">
        <v>33</v>
      </c>
      <c r="Z3611" s="86" t="s">
        <v>8007</v>
      </c>
      <c r="AA3611" s="24"/>
      <c r="AB3611" s="14"/>
      <c r="AC3611" s="14"/>
      <c r="AD3611" s="25"/>
      <c r="AE3611" s="26"/>
      <c r="AF3611" s="27"/>
      <c r="AG3611" s="31"/>
      <c r="AH3611" s="32"/>
      <c r="AI3611" s="32"/>
      <c r="AJ3611" s="32"/>
      <c r="AK3611" s="32"/>
      <c r="AL3611" s="32"/>
      <c r="AM3611" s="32"/>
      <c r="AN3611" s="32"/>
      <c r="AO3611" s="32"/>
      <c r="AP3611" s="329"/>
      <c r="AQ3611" s="329" t="s">
        <v>44</v>
      </c>
      <c r="AR3611" s="17">
        <v>480</v>
      </c>
      <c r="AS3611" s="17">
        <v>0</v>
      </c>
      <c r="AT3611" s="17">
        <v>0</v>
      </c>
      <c r="AU3611" s="18" t="s">
        <v>33</v>
      </c>
      <c r="AV3611" s="330">
        <v>60</v>
      </c>
      <c r="AW3611" s="330">
        <v>110</v>
      </c>
      <c r="AX3611" s="330">
        <v>1.8181818181818181</v>
      </c>
      <c r="AY3611" s="330">
        <v>0</v>
      </c>
      <c r="AZ3611" s="331">
        <v>0.2</v>
      </c>
      <c r="BA3611" s="332">
        <v>192</v>
      </c>
      <c r="BB3611" s="333" t="s">
        <v>33</v>
      </c>
      <c r="BC3611" s="334" t="s">
        <v>5838</v>
      </c>
      <c r="BD3611" s="335" t="s">
        <v>67</v>
      </c>
      <c r="BE3611" s="336" t="s">
        <v>67</v>
      </c>
      <c r="BF3611" s="336" t="s">
        <v>67</v>
      </c>
      <c r="BG3611" s="84"/>
      <c r="BH3611" s="337"/>
      <c r="BI3611" s="338"/>
      <c r="BJ3611" s="12" t="s">
        <v>4537</v>
      </c>
      <c r="BK3611" s="13" t="s">
        <v>4538</v>
      </c>
      <c r="BL3611" s="13" t="s">
        <v>4539</v>
      </c>
      <c r="BM3611" s="12" t="s">
        <v>4540</v>
      </c>
      <c r="BN3611" s="336" t="s">
        <v>4625</v>
      </c>
      <c r="BO3611" s="336" t="s">
        <v>67</v>
      </c>
      <c r="BP3611" s="336" t="s">
        <v>4626</v>
      </c>
      <c r="BQ3611" s="339">
        <v>2001</v>
      </c>
      <c r="BR3611" s="339">
        <v>2</v>
      </c>
      <c r="BS3611" s="339">
        <v>0</v>
      </c>
      <c r="BT3611" s="339">
        <v>0</v>
      </c>
      <c r="BU3611" s="329" t="s">
        <v>4627</v>
      </c>
      <c r="BV3611" s="329"/>
      <c r="BW3611" s="329" t="s">
        <v>44</v>
      </c>
      <c r="BX3611" s="17">
        <v>480</v>
      </c>
      <c r="BY3611" s="17">
        <v>0</v>
      </c>
      <c r="BZ3611" s="17">
        <v>0</v>
      </c>
      <c r="CA3611" s="18" t="s">
        <v>33</v>
      </c>
      <c r="CB3611" s="330">
        <v>60</v>
      </c>
      <c r="CC3611" s="330">
        <v>110</v>
      </c>
      <c r="CD3611" s="330">
        <v>1.8181818181818181</v>
      </c>
      <c r="CE3611" s="330">
        <v>0</v>
      </c>
      <c r="CF3611" s="331">
        <v>0.2</v>
      </c>
      <c r="CG3611" s="332">
        <v>192</v>
      </c>
      <c r="CH3611" s="333" t="s">
        <v>33</v>
      </c>
      <c r="CI3611" s="334" t="s">
        <v>5838</v>
      </c>
      <c r="CJ3611" s="335" t="s">
        <v>67</v>
      </c>
      <c r="CK3611" s="336" t="s">
        <v>67</v>
      </c>
      <c r="CL3611" s="336" t="s">
        <v>67</v>
      </c>
      <c r="CM3611" s="84"/>
      <c r="CN3611" s="337"/>
      <c r="CO3611" s="338"/>
      <c r="CP3611" s="12" t="s">
        <v>4537</v>
      </c>
      <c r="CQ3611" s="13" t="s">
        <v>4538</v>
      </c>
      <c r="CR3611" s="13" t="s">
        <v>4539</v>
      </c>
      <c r="CS3611" s="12" t="s">
        <v>4540</v>
      </c>
      <c r="CT3611" s="336" t="s">
        <v>4625</v>
      </c>
      <c r="CU3611" s="336" t="s">
        <v>67</v>
      </c>
      <c r="CV3611" s="336" t="s">
        <v>4626</v>
      </c>
      <c r="CW3611" s="339">
        <v>2001</v>
      </c>
      <c r="CX3611" s="339">
        <v>2</v>
      </c>
      <c r="CY3611" s="339">
        <v>0</v>
      </c>
      <c r="CZ3611" s="339">
        <v>0</v>
      </c>
      <c r="DA3611" s="329" t="s">
        <v>4627</v>
      </c>
      <c r="DB3611" s="329"/>
      <c r="DC3611" s="329" t="s">
        <v>44</v>
      </c>
      <c r="DD3611" s="17">
        <v>480</v>
      </c>
      <c r="DE3611" s="17">
        <v>0</v>
      </c>
      <c r="DF3611" s="17">
        <v>0</v>
      </c>
      <c r="DG3611" s="18" t="s">
        <v>33</v>
      </c>
      <c r="DH3611" s="330">
        <v>60</v>
      </c>
      <c r="DI3611" s="330">
        <v>110</v>
      </c>
      <c r="DJ3611" s="330">
        <v>1.8181818181818181</v>
      </c>
      <c r="DK3611" s="330">
        <v>0</v>
      </c>
      <c r="DL3611" s="331">
        <v>0.2</v>
      </c>
      <c r="DM3611" s="332">
        <v>192</v>
      </c>
      <c r="DN3611" s="333" t="s">
        <v>33</v>
      </c>
      <c r="DO3611" s="334" t="s">
        <v>5838</v>
      </c>
      <c r="DP3611" s="335" t="s">
        <v>67</v>
      </c>
      <c r="DQ3611" s="336" t="s">
        <v>67</v>
      </c>
      <c r="DR3611" s="336" t="s">
        <v>67</v>
      </c>
      <c r="DS3611" s="84"/>
      <c r="DT3611" s="337"/>
      <c r="DU3611" s="338"/>
      <c r="DV3611" s="12" t="s">
        <v>4537</v>
      </c>
      <c r="DW3611" s="13" t="s">
        <v>4538</v>
      </c>
      <c r="DX3611" s="13" t="s">
        <v>4539</v>
      </c>
      <c r="DY3611" s="12" t="s">
        <v>4540</v>
      </c>
      <c r="DZ3611" s="336" t="s">
        <v>4625</v>
      </c>
      <c r="EA3611" s="336" t="s">
        <v>67</v>
      </c>
      <c r="EB3611" s="336" t="s">
        <v>4626</v>
      </c>
      <c r="EC3611" s="339">
        <v>2001</v>
      </c>
      <c r="ED3611" s="339">
        <v>2</v>
      </c>
      <c r="EE3611" s="339">
        <v>0</v>
      </c>
      <c r="EF3611" s="339">
        <v>0</v>
      </c>
      <c r="EG3611" s="329" t="s">
        <v>4627</v>
      </c>
      <c r="EH3611" s="329"/>
      <c r="EI3611" s="329" t="s">
        <v>44</v>
      </c>
      <c r="EJ3611" s="17">
        <v>480</v>
      </c>
      <c r="EK3611" s="17">
        <v>0</v>
      </c>
      <c r="EL3611" s="17">
        <v>0</v>
      </c>
      <c r="EM3611" s="18" t="s">
        <v>33</v>
      </c>
      <c r="EN3611" s="330">
        <v>60</v>
      </c>
      <c r="EO3611" s="330">
        <v>110</v>
      </c>
      <c r="EP3611" s="330">
        <v>1.8181818181818181</v>
      </c>
      <c r="EQ3611" s="330">
        <v>0</v>
      </c>
      <c r="ER3611" s="331">
        <v>0.2</v>
      </c>
      <c r="ES3611" s="332">
        <v>192</v>
      </c>
      <c r="ET3611" s="333" t="s">
        <v>33</v>
      </c>
      <c r="EU3611" s="334" t="s">
        <v>5838</v>
      </c>
      <c r="EV3611" s="335" t="s">
        <v>67</v>
      </c>
      <c r="EW3611" s="336" t="s">
        <v>67</v>
      </c>
      <c r="EX3611" s="336" t="s">
        <v>67</v>
      </c>
      <c r="EY3611" s="84"/>
      <c r="EZ3611" s="337"/>
      <c r="FA3611" s="338"/>
      <c r="FB3611" s="12" t="s">
        <v>4537</v>
      </c>
      <c r="FC3611" s="13" t="s">
        <v>4538</v>
      </c>
      <c r="FD3611" s="13" t="s">
        <v>4539</v>
      </c>
      <c r="FE3611" s="12" t="s">
        <v>4540</v>
      </c>
      <c r="FF3611" s="336" t="s">
        <v>4625</v>
      </c>
      <c r="FG3611" s="336" t="s">
        <v>67</v>
      </c>
      <c r="FH3611" s="336" t="s">
        <v>4626</v>
      </c>
      <c r="FI3611" s="339">
        <v>2001</v>
      </c>
      <c r="FJ3611" s="339">
        <v>2</v>
      </c>
      <c r="FK3611" s="339">
        <v>0</v>
      </c>
      <c r="FL3611" s="339">
        <v>0</v>
      </c>
      <c r="FM3611" s="329" t="s">
        <v>4627</v>
      </c>
      <c r="FN3611" s="329"/>
      <c r="FO3611" s="329" t="s">
        <v>44</v>
      </c>
      <c r="FP3611" s="17">
        <v>480</v>
      </c>
      <c r="FQ3611" s="17">
        <v>0</v>
      </c>
      <c r="FR3611" s="17">
        <v>0</v>
      </c>
      <c r="FS3611" s="18" t="s">
        <v>33</v>
      </c>
      <c r="FT3611" s="330">
        <v>60</v>
      </c>
      <c r="FU3611" s="330">
        <v>110</v>
      </c>
      <c r="FV3611" s="330">
        <v>1.8181818181818181</v>
      </c>
      <c r="FW3611" s="330">
        <v>0</v>
      </c>
      <c r="FX3611" s="331">
        <v>0.2</v>
      </c>
      <c r="FY3611" s="332">
        <v>192</v>
      </c>
      <c r="FZ3611" s="333" t="s">
        <v>33</v>
      </c>
      <c r="GA3611" s="334" t="s">
        <v>5838</v>
      </c>
      <c r="GB3611" s="335" t="s">
        <v>67</v>
      </c>
      <c r="GC3611" s="336" t="s">
        <v>67</v>
      </c>
      <c r="GD3611" s="336" t="s">
        <v>67</v>
      </c>
      <c r="GE3611" s="84"/>
      <c r="GF3611" s="337"/>
      <c r="GG3611" s="338"/>
      <c r="GH3611" s="12" t="s">
        <v>4537</v>
      </c>
      <c r="GI3611" s="13" t="s">
        <v>4538</v>
      </c>
      <c r="GJ3611" s="13" t="s">
        <v>4539</v>
      </c>
      <c r="GK3611" s="12" t="s">
        <v>4540</v>
      </c>
      <c r="GL3611" s="336" t="s">
        <v>4625</v>
      </c>
      <c r="GM3611" s="336" t="s">
        <v>67</v>
      </c>
      <c r="GN3611" s="336" t="s">
        <v>4626</v>
      </c>
      <c r="GO3611" s="339">
        <v>2001</v>
      </c>
      <c r="GP3611" s="339">
        <v>2</v>
      </c>
      <c r="GQ3611" s="339">
        <v>0</v>
      </c>
      <c r="GR3611" s="339">
        <v>0</v>
      </c>
      <c r="GS3611" s="329" t="s">
        <v>4627</v>
      </c>
      <c r="GT3611" s="329"/>
      <c r="GU3611" s="329" t="s">
        <v>44</v>
      </c>
      <c r="GV3611" s="17">
        <v>480</v>
      </c>
      <c r="GW3611" s="17">
        <v>0</v>
      </c>
      <c r="GX3611" s="17">
        <v>0</v>
      </c>
      <c r="GY3611" s="18" t="s">
        <v>33</v>
      </c>
      <c r="GZ3611" s="330">
        <v>60</v>
      </c>
      <c r="HA3611" s="330">
        <v>110</v>
      </c>
      <c r="HB3611" s="330">
        <v>1.8181818181818181</v>
      </c>
      <c r="HC3611" s="330">
        <v>0</v>
      </c>
      <c r="HD3611" s="331">
        <v>0.2</v>
      </c>
      <c r="HE3611" s="332">
        <v>192</v>
      </c>
      <c r="HF3611" s="333" t="s">
        <v>33</v>
      </c>
      <c r="HG3611" s="334" t="s">
        <v>5838</v>
      </c>
      <c r="HH3611" s="335" t="s">
        <v>67</v>
      </c>
      <c r="HI3611" s="336" t="s">
        <v>67</v>
      </c>
      <c r="HJ3611" s="336" t="s">
        <v>67</v>
      </c>
      <c r="HK3611" s="84"/>
      <c r="HL3611" s="337"/>
      <c r="HM3611" s="338"/>
      <c r="HN3611" s="12" t="s">
        <v>4537</v>
      </c>
      <c r="HO3611" s="13" t="s">
        <v>4538</v>
      </c>
      <c r="HP3611" s="13" t="s">
        <v>4539</v>
      </c>
      <c r="HQ3611" s="12" t="s">
        <v>4540</v>
      </c>
      <c r="HR3611" s="336" t="s">
        <v>4625</v>
      </c>
      <c r="HS3611" s="336" t="s">
        <v>67</v>
      </c>
      <c r="HT3611" s="336" t="s">
        <v>4626</v>
      </c>
      <c r="HU3611" s="339">
        <v>2001</v>
      </c>
      <c r="HV3611" s="339">
        <v>2</v>
      </c>
      <c r="HW3611" s="339">
        <v>0</v>
      </c>
      <c r="HX3611" s="339">
        <v>0</v>
      </c>
      <c r="HY3611" s="329" t="s">
        <v>4627</v>
      </c>
      <c r="HZ3611" s="329"/>
      <c r="IA3611" s="329" t="s">
        <v>44</v>
      </c>
      <c r="IB3611" s="17">
        <v>480</v>
      </c>
      <c r="IC3611" s="17">
        <v>0</v>
      </c>
      <c r="ID3611" s="17">
        <v>0</v>
      </c>
      <c r="IE3611" s="18" t="s">
        <v>33</v>
      </c>
      <c r="IF3611" s="330">
        <v>60</v>
      </c>
      <c r="IG3611" s="330">
        <v>110</v>
      </c>
      <c r="IH3611" s="330">
        <v>1.8181818181818181</v>
      </c>
      <c r="II3611" s="330">
        <v>0</v>
      </c>
      <c r="IJ3611" s="331">
        <v>0.2</v>
      </c>
      <c r="IK3611" s="332">
        <v>192</v>
      </c>
      <c r="IL3611" s="333" t="s">
        <v>33</v>
      </c>
      <c r="IM3611" s="334" t="s">
        <v>5838</v>
      </c>
      <c r="IN3611" s="335" t="s">
        <v>67</v>
      </c>
      <c r="IO3611" s="336" t="s">
        <v>67</v>
      </c>
      <c r="IP3611" s="336" t="s">
        <v>67</v>
      </c>
      <c r="IQ3611" s="84"/>
      <c r="IR3611" s="337"/>
      <c r="IS3611" s="338"/>
    </row>
    <row r="3612" spans="1:253" ht="16.5" customHeight="1">
      <c r="A3612" s="83" t="s">
        <v>3589</v>
      </c>
      <c r="B3612" s="13"/>
      <c r="C3612" s="403"/>
      <c r="D3612" s="83"/>
      <c r="E3612" s="14" t="s">
        <v>3593</v>
      </c>
      <c r="F3612" s="14" t="s">
        <v>155</v>
      </c>
      <c r="G3612" s="14" t="s">
        <v>3624</v>
      </c>
      <c r="H3612" s="15">
        <v>2012</v>
      </c>
      <c r="I3612" s="15">
        <v>1</v>
      </c>
      <c r="J3612" s="15">
        <v>0</v>
      </c>
      <c r="K3612" s="15">
        <v>0</v>
      </c>
      <c r="L3612" s="16" t="s">
        <v>3580</v>
      </c>
      <c r="M3612" s="134" t="s">
        <v>3591</v>
      </c>
      <c r="N3612" s="16" t="s">
        <v>412</v>
      </c>
      <c r="O3612" s="17">
        <v>8760</v>
      </c>
      <c r="P3612" s="17">
        <f t="shared" si="28"/>
        <v>0</v>
      </c>
      <c r="Q3612" s="17">
        <v>5</v>
      </c>
      <c r="R3612" s="133" t="s">
        <v>33</v>
      </c>
      <c r="S3612" s="19">
        <v>60</v>
      </c>
      <c r="T3612" s="19">
        <v>220</v>
      </c>
      <c r="U3612" s="19">
        <v>1.0909090909090908</v>
      </c>
      <c r="V3612" s="19">
        <v>0</v>
      </c>
      <c r="W3612" s="20">
        <v>0.24</v>
      </c>
      <c r="X3612" s="21">
        <v>2102.4</v>
      </c>
      <c r="Y3612" s="22" t="s">
        <v>33</v>
      </c>
      <c r="Z3612" s="86" t="s">
        <v>7991</v>
      </c>
      <c r="AA3612" s="24"/>
      <c r="AB3612" s="14"/>
      <c r="AC3612" s="14"/>
      <c r="AD3612" s="25"/>
      <c r="AE3612" s="26"/>
      <c r="AF3612" s="27"/>
      <c r="AG3612" s="31"/>
      <c r="AH3612" s="32"/>
      <c r="AI3612" s="32"/>
      <c r="AJ3612" s="32"/>
      <c r="AK3612" s="32"/>
      <c r="AL3612" s="32"/>
      <c r="AM3612" s="32"/>
      <c r="AN3612" s="32"/>
      <c r="AO3612" s="32"/>
      <c r="AP3612" s="329"/>
      <c r="AQ3612" s="329" t="s">
        <v>44</v>
      </c>
      <c r="AR3612" s="17">
        <v>3360</v>
      </c>
      <c r="AS3612" s="17">
        <v>0</v>
      </c>
      <c r="AT3612" s="17">
        <v>0</v>
      </c>
      <c r="AU3612" s="18" t="s">
        <v>33</v>
      </c>
      <c r="AV3612" s="330">
        <v>60</v>
      </c>
      <c r="AW3612" s="330">
        <v>110</v>
      </c>
      <c r="AX3612" s="330">
        <v>0.5</v>
      </c>
      <c r="AY3612" s="330">
        <v>0</v>
      </c>
      <c r="AZ3612" s="331">
        <v>5.5E-2</v>
      </c>
      <c r="BA3612" s="332">
        <v>184.8</v>
      </c>
      <c r="BB3612" s="333" t="s">
        <v>33</v>
      </c>
      <c r="BC3612" s="334" t="s">
        <v>5838</v>
      </c>
      <c r="BD3612" s="335" t="s">
        <v>67</v>
      </c>
      <c r="BE3612" s="336" t="s">
        <v>67</v>
      </c>
      <c r="BF3612" s="336" t="s">
        <v>67</v>
      </c>
      <c r="BG3612" s="84"/>
      <c r="BH3612" s="337"/>
      <c r="BI3612" s="338"/>
      <c r="BJ3612" s="12" t="s">
        <v>4537</v>
      </c>
      <c r="BK3612" s="13" t="s">
        <v>4538</v>
      </c>
      <c r="BL3612" s="13" t="s">
        <v>4539</v>
      </c>
      <c r="BM3612" s="12" t="s">
        <v>4540</v>
      </c>
      <c r="BN3612" s="336" t="s">
        <v>4628</v>
      </c>
      <c r="BO3612" s="336" t="s">
        <v>4629</v>
      </c>
      <c r="BP3612" s="336" t="s">
        <v>4630</v>
      </c>
      <c r="BQ3612" s="339" t="s">
        <v>67</v>
      </c>
      <c r="BR3612" s="339">
        <v>1</v>
      </c>
      <c r="BS3612" s="339">
        <v>0</v>
      </c>
      <c r="BT3612" s="339">
        <v>0</v>
      </c>
      <c r="BU3612" s="329" t="s">
        <v>4595</v>
      </c>
      <c r="BV3612" s="329"/>
      <c r="BW3612" s="329" t="s">
        <v>44</v>
      </c>
      <c r="BX3612" s="17">
        <v>3360</v>
      </c>
      <c r="BY3612" s="17">
        <v>0</v>
      </c>
      <c r="BZ3612" s="17">
        <v>0</v>
      </c>
      <c r="CA3612" s="18" t="s">
        <v>33</v>
      </c>
      <c r="CB3612" s="330">
        <v>60</v>
      </c>
      <c r="CC3612" s="330">
        <v>110</v>
      </c>
      <c r="CD3612" s="330">
        <v>0.5</v>
      </c>
      <c r="CE3612" s="330">
        <v>0</v>
      </c>
      <c r="CF3612" s="331">
        <v>5.5E-2</v>
      </c>
      <c r="CG3612" s="332">
        <v>184.8</v>
      </c>
      <c r="CH3612" s="333" t="s">
        <v>33</v>
      </c>
      <c r="CI3612" s="334" t="s">
        <v>5838</v>
      </c>
      <c r="CJ3612" s="335" t="s">
        <v>67</v>
      </c>
      <c r="CK3612" s="336" t="s">
        <v>67</v>
      </c>
      <c r="CL3612" s="336" t="s">
        <v>67</v>
      </c>
      <c r="CM3612" s="84"/>
      <c r="CN3612" s="337"/>
      <c r="CO3612" s="338"/>
      <c r="CP3612" s="12" t="s">
        <v>4537</v>
      </c>
      <c r="CQ3612" s="13" t="s">
        <v>4538</v>
      </c>
      <c r="CR3612" s="13" t="s">
        <v>4539</v>
      </c>
      <c r="CS3612" s="12" t="s">
        <v>4540</v>
      </c>
      <c r="CT3612" s="336" t="s">
        <v>4628</v>
      </c>
      <c r="CU3612" s="336" t="s">
        <v>4629</v>
      </c>
      <c r="CV3612" s="336" t="s">
        <v>4630</v>
      </c>
      <c r="CW3612" s="339" t="s">
        <v>67</v>
      </c>
      <c r="CX3612" s="339">
        <v>1</v>
      </c>
      <c r="CY3612" s="339">
        <v>0</v>
      </c>
      <c r="CZ3612" s="339">
        <v>0</v>
      </c>
      <c r="DA3612" s="329" t="s">
        <v>4595</v>
      </c>
      <c r="DB3612" s="329"/>
      <c r="DC3612" s="329" t="s">
        <v>44</v>
      </c>
      <c r="DD3612" s="17">
        <v>3360</v>
      </c>
      <c r="DE3612" s="17">
        <v>0</v>
      </c>
      <c r="DF3612" s="17">
        <v>0</v>
      </c>
      <c r="DG3612" s="18" t="s">
        <v>33</v>
      </c>
      <c r="DH3612" s="330">
        <v>60</v>
      </c>
      <c r="DI3612" s="330">
        <v>110</v>
      </c>
      <c r="DJ3612" s="330">
        <v>0.5</v>
      </c>
      <c r="DK3612" s="330">
        <v>0</v>
      </c>
      <c r="DL3612" s="331">
        <v>5.5E-2</v>
      </c>
      <c r="DM3612" s="332">
        <v>184.8</v>
      </c>
      <c r="DN3612" s="333" t="s">
        <v>33</v>
      </c>
      <c r="DO3612" s="334" t="s">
        <v>5838</v>
      </c>
      <c r="DP3612" s="335" t="s">
        <v>67</v>
      </c>
      <c r="DQ3612" s="336" t="s">
        <v>67</v>
      </c>
      <c r="DR3612" s="336" t="s">
        <v>67</v>
      </c>
      <c r="DS3612" s="84"/>
      <c r="DT3612" s="337"/>
      <c r="DU3612" s="338"/>
      <c r="DV3612" s="12" t="s">
        <v>4537</v>
      </c>
      <c r="DW3612" s="13" t="s">
        <v>4538</v>
      </c>
      <c r="DX3612" s="13" t="s">
        <v>4539</v>
      </c>
      <c r="DY3612" s="12" t="s">
        <v>4540</v>
      </c>
      <c r="DZ3612" s="336" t="s">
        <v>4628</v>
      </c>
      <c r="EA3612" s="336" t="s">
        <v>4629</v>
      </c>
      <c r="EB3612" s="336" t="s">
        <v>4630</v>
      </c>
      <c r="EC3612" s="339" t="s">
        <v>67</v>
      </c>
      <c r="ED3612" s="339">
        <v>1</v>
      </c>
      <c r="EE3612" s="339">
        <v>0</v>
      </c>
      <c r="EF3612" s="339">
        <v>0</v>
      </c>
      <c r="EG3612" s="329" t="s">
        <v>4595</v>
      </c>
      <c r="EH3612" s="329"/>
      <c r="EI3612" s="329" t="s">
        <v>44</v>
      </c>
      <c r="EJ3612" s="17">
        <v>3360</v>
      </c>
      <c r="EK3612" s="17">
        <v>0</v>
      </c>
      <c r="EL3612" s="17">
        <v>0</v>
      </c>
      <c r="EM3612" s="18" t="s">
        <v>33</v>
      </c>
      <c r="EN3612" s="330">
        <v>60</v>
      </c>
      <c r="EO3612" s="330">
        <v>110</v>
      </c>
      <c r="EP3612" s="330">
        <v>0.5</v>
      </c>
      <c r="EQ3612" s="330">
        <v>0</v>
      </c>
      <c r="ER3612" s="331">
        <v>5.5E-2</v>
      </c>
      <c r="ES3612" s="332">
        <v>184.8</v>
      </c>
      <c r="ET3612" s="333" t="s">
        <v>33</v>
      </c>
      <c r="EU3612" s="334" t="s">
        <v>5838</v>
      </c>
      <c r="EV3612" s="335" t="s">
        <v>67</v>
      </c>
      <c r="EW3612" s="336" t="s">
        <v>67</v>
      </c>
      <c r="EX3612" s="336" t="s">
        <v>67</v>
      </c>
      <c r="EY3612" s="84"/>
      <c r="EZ3612" s="337"/>
      <c r="FA3612" s="338"/>
      <c r="FB3612" s="12" t="s">
        <v>4537</v>
      </c>
      <c r="FC3612" s="13" t="s">
        <v>4538</v>
      </c>
      <c r="FD3612" s="13" t="s">
        <v>4539</v>
      </c>
      <c r="FE3612" s="12" t="s">
        <v>4540</v>
      </c>
      <c r="FF3612" s="336" t="s">
        <v>4628</v>
      </c>
      <c r="FG3612" s="336" t="s">
        <v>4629</v>
      </c>
      <c r="FH3612" s="336" t="s">
        <v>4630</v>
      </c>
      <c r="FI3612" s="339" t="s">
        <v>67</v>
      </c>
      <c r="FJ3612" s="339">
        <v>1</v>
      </c>
      <c r="FK3612" s="339">
        <v>0</v>
      </c>
      <c r="FL3612" s="339">
        <v>0</v>
      </c>
      <c r="FM3612" s="329" t="s">
        <v>4595</v>
      </c>
      <c r="FN3612" s="329"/>
      <c r="FO3612" s="329" t="s">
        <v>44</v>
      </c>
      <c r="FP3612" s="17">
        <v>3360</v>
      </c>
      <c r="FQ3612" s="17">
        <v>0</v>
      </c>
      <c r="FR3612" s="17">
        <v>0</v>
      </c>
      <c r="FS3612" s="18" t="s">
        <v>33</v>
      </c>
      <c r="FT3612" s="330">
        <v>60</v>
      </c>
      <c r="FU3612" s="330">
        <v>110</v>
      </c>
      <c r="FV3612" s="330">
        <v>0.5</v>
      </c>
      <c r="FW3612" s="330">
        <v>0</v>
      </c>
      <c r="FX3612" s="331">
        <v>5.5E-2</v>
      </c>
      <c r="FY3612" s="332">
        <v>184.8</v>
      </c>
      <c r="FZ3612" s="333" t="s">
        <v>33</v>
      </c>
      <c r="GA3612" s="334" t="s">
        <v>5838</v>
      </c>
      <c r="GB3612" s="335" t="s">
        <v>67</v>
      </c>
      <c r="GC3612" s="336" t="s">
        <v>67</v>
      </c>
      <c r="GD3612" s="336" t="s">
        <v>67</v>
      </c>
      <c r="GE3612" s="84"/>
      <c r="GF3612" s="337"/>
      <c r="GG3612" s="338"/>
      <c r="GH3612" s="12" t="s">
        <v>4537</v>
      </c>
      <c r="GI3612" s="13" t="s">
        <v>4538</v>
      </c>
      <c r="GJ3612" s="13" t="s">
        <v>4539</v>
      </c>
      <c r="GK3612" s="12" t="s">
        <v>4540</v>
      </c>
      <c r="GL3612" s="336" t="s">
        <v>4628</v>
      </c>
      <c r="GM3612" s="336" t="s">
        <v>4629</v>
      </c>
      <c r="GN3612" s="336" t="s">
        <v>4630</v>
      </c>
      <c r="GO3612" s="339" t="s">
        <v>67</v>
      </c>
      <c r="GP3612" s="339">
        <v>1</v>
      </c>
      <c r="GQ3612" s="339">
        <v>0</v>
      </c>
      <c r="GR3612" s="339">
        <v>0</v>
      </c>
      <c r="GS3612" s="329" t="s">
        <v>4595</v>
      </c>
      <c r="GT3612" s="329"/>
      <c r="GU3612" s="329" t="s">
        <v>44</v>
      </c>
      <c r="GV3612" s="17">
        <v>3360</v>
      </c>
      <c r="GW3612" s="17">
        <v>0</v>
      </c>
      <c r="GX3612" s="17">
        <v>0</v>
      </c>
      <c r="GY3612" s="18" t="s">
        <v>33</v>
      </c>
      <c r="GZ3612" s="330">
        <v>60</v>
      </c>
      <c r="HA3612" s="330">
        <v>110</v>
      </c>
      <c r="HB3612" s="330">
        <v>0.5</v>
      </c>
      <c r="HC3612" s="330">
        <v>0</v>
      </c>
      <c r="HD3612" s="331">
        <v>5.5E-2</v>
      </c>
      <c r="HE3612" s="332">
        <v>184.8</v>
      </c>
      <c r="HF3612" s="333" t="s">
        <v>33</v>
      </c>
      <c r="HG3612" s="334" t="s">
        <v>5838</v>
      </c>
      <c r="HH3612" s="335" t="s">
        <v>67</v>
      </c>
      <c r="HI3612" s="336" t="s">
        <v>67</v>
      </c>
      <c r="HJ3612" s="336" t="s">
        <v>67</v>
      </c>
      <c r="HK3612" s="84"/>
      <c r="HL3612" s="337"/>
      <c r="HM3612" s="338"/>
      <c r="HN3612" s="12" t="s">
        <v>4537</v>
      </c>
      <c r="HO3612" s="13" t="s">
        <v>4538</v>
      </c>
      <c r="HP3612" s="13" t="s">
        <v>4539</v>
      </c>
      <c r="HQ3612" s="12" t="s">
        <v>4540</v>
      </c>
      <c r="HR3612" s="336" t="s">
        <v>4628</v>
      </c>
      <c r="HS3612" s="336" t="s">
        <v>4629</v>
      </c>
      <c r="HT3612" s="336" t="s">
        <v>4630</v>
      </c>
      <c r="HU3612" s="339" t="s">
        <v>67</v>
      </c>
      <c r="HV3612" s="339">
        <v>1</v>
      </c>
      <c r="HW3612" s="339">
        <v>0</v>
      </c>
      <c r="HX3612" s="339">
        <v>0</v>
      </c>
      <c r="HY3612" s="329" t="s">
        <v>4595</v>
      </c>
      <c r="HZ3612" s="329"/>
      <c r="IA3612" s="329" t="s">
        <v>44</v>
      </c>
      <c r="IB3612" s="17">
        <v>3360</v>
      </c>
      <c r="IC3612" s="17">
        <v>0</v>
      </c>
      <c r="ID3612" s="17">
        <v>0</v>
      </c>
      <c r="IE3612" s="18" t="s">
        <v>33</v>
      </c>
      <c r="IF3612" s="330">
        <v>60</v>
      </c>
      <c r="IG3612" s="330">
        <v>110</v>
      </c>
      <c r="IH3612" s="330">
        <v>0.5</v>
      </c>
      <c r="II3612" s="330">
        <v>0</v>
      </c>
      <c r="IJ3612" s="331">
        <v>5.5E-2</v>
      </c>
      <c r="IK3612" s="332">
        <v>184.8</v>
      </c>
      <c r="IL3612" s="333" t="s">
        <v>33</v>
      </c>
      <c r="IM3612" s="334" t="s">
        <v>5838</v>
      </c>
      <c r="IN3612" s="335" t="s">
        <v>67</v>
      </c>
      <c r="IO3612" s="336" t="s">
        <v>67</v>
      </c>
      <c r="IP3612" s="336" t="s">
        <v>67</v>
      </c>
      <c r="IQ3612" s="84"/>
      <c r="IR3612" s="337"/>
      <c r="IS3612" s="338"/>
    </row>
    <row r="3613" spans="1:253" ht="16.5" customHeight="1">
      <c r="A3613" s="83" t="s">
        <v>3589</v>
      </c>
      <c r="B3613" s="13"/>
      <c r="C3613" s="403"/>
      <c r="D3613" s="83"/>
      <c r="E3613" s="14" t="s">
        <v>2728</v>
      </c>
      <c r="F3613" s="14" t="s">
        <v>155</v>
      </c>
      <c r="G3613" s="14" t="s">
        <v>3616</v>
      </c>
      <c r="H3613" s="15">
        <v>2008</v>
      </c>
      <c r="I3613" s="15">
        <v>1</v>
      </c>
      <c r="J3613" s="15">
        <v>0</v>
      </c>
      <c r="K3613" s="15">
        <v>0</v>
      </c>
      <c r="L3613" s="16" t="s">
        <v>3580</v>
      </c>
      <c r="M3613" s="134" t="s">
        <v>3591</v>
      </c>
      <c r="N3613" s="16" t="s">
        <v>412</v>
      </c>
      <c r="O3613" s="17">
        <v>2628</v>
      </c>
      <c r="P3613" s="17">
        <f t="shared" si="28"/>
        <v>6132</v>
      </c>
      <c r="Q3613" s="17">
        <v>5</v>
      </c>
      <c r="R3613" s="133" t="s">
        <v>33</v>
      </c>
      <c r="S3613" s="19">
        <v>60</v>
      </c>
      <c r="T3613" s="19">
        <v>110</v>
      </c>
      <c r="U3613" s="19">
        <v>6.8181818181818183</v>
      </c>
      <c r="V3613" s="19">
        <v>0</v>
      </c>
      <c r="W3613" s="20">
        <v>0.75</v>
      </c>
      <c r="X3613" s="21">
        <v>2200.9499999999998</v>
      </c>
      <c r="Y3613" s="22" t="s">
        <v>33</v>
      </c>
      <c r="Z3613" s="86" t="s">
        <v>7991</v>
      </c>
      <c r="AA3613" s="24"/>
      <c r="AB3613" s="14"/>
      <c r="AC3613" s="14"/>
      <c r="AD3613" s="25"/>
      <c r="AE3613" s="26"/>
      <c r="AF3613" s="27"/>
      <c r="AG3613" s="31"/>
      <c r="AH3613" s="32"/>
      <c r="AI3613" s="32"/>
      <c r="AJ3613" s="32"/>
      <c r="AK3613" s="32"/>
      <c r="AL3613" s="32"/>
      <c r="AM3613" s="32"/>
      <c r="AN3613" s="32"/>
      <c r="AO3613" s="32"/>
      <c r="AP3613" s="329"/>
      <c r="AQ3613" s="329" t="s">
        <v>44</v>
      </c>
      <c r="AR3613" s="17">
        <v>3360</v>
      </c>
      <c r="AS3613" s="17">
        <v>0</v>
      </c>
      <c r="AT3613" s="17">
        <v>0</v>
      </c>
      <c r="AU3613" s="18" t="s">
        <v>33</v>
      </c>
      <c r="AV3613" s="330">
        <v>60</v>
      </c>
      <c r="AW3613" s="330">
        <v>110</v>
      </c>
      <c r="AX3613" s="330">
        <v>0.5</v>
      </c>
      <c r="AY3613" s="330">
        <v>0</v>
      </c>
      <c r="AZ3613" s="331">
        <v>5.5E-2</v>
      </c>
      <c r="BA3613" s="332">
        <v>184.8</v>
      </c>
      <c r="BB3613" s="333" t="s">
        <v>33</v>
      </c>
      <c r="BC3613" s="334" t="s">
        <v>5838</v>
      </c>
      <c r="BD3613" s="335" t="s">
        <v>67</v>
      </c>
      <c r="BE3613" s="336" t="s">
        <v>67</v>
      </c>
      <c r="BF3613" s="336" t="s">
        <v>67</v>
      </c>
      <c r="BG3613" s="84"/>
      <c r="BH3613" s="337"/>
      <c r="BI3613" s="338"/>
      <c r="BJ3613" s="12" t="s">
        <v>4537</v>
      </c>
      <c r="BK3613" s="13" t="s">
        <v>4538</v>
      </c>
      <c r="BL3613" s="13" t="s">
        <v>4539</v>
      </c>
      <c r="BM3613" s="12" t="s">
        <v>4540</v>
      </c>
      <c r="BN3613" s="336" t="s">
        <v>4628</v>
      </c>
      <c r="BO3613" s="336" t="s">
        <v>4629</v>
      </c>
      <c r="BP3613" s="336" t="s">
        <v>4630</v>
      </c>
      <c r="BQ3613" s="339" t="s">
        <v>67</v>
      </c>
      <c r="BR3613" s="339">
        <v>1</v>
      </c>
      <c r="BS3613" s="339">
        <v>0</v>
      </c>
      <c r="BT3613" s="339">
        <v>0</v>
      </c>
      <c r="BU3613" s="329" t="s">
        <v>4595</v>
      </c>
      <c r="BV3613" s="329"/>
      <c r="BW3613" s="329" t="s">
        <v>44</v>
      </c>
      <c r="BX3613" s="17">
        <v>3360</v>
      </c>
      <c r="BY3613" s="17">
        <v>0</v>
      </c>
      <c r="BZ3613" s="17">
        <v>0</v>
      </c>
      <c r="CA3613" s="18" t="s">
        <v>33</v>
      </c>
      <c r="CB3613" s="330">
        <v>60</v>
      </c>
      <c r="CC3613" s="330">
        <v>110</v>
      </c>
      <c r="CD3613" s="330">
        <v>0.5</v>
      </c>
      <c r="CE3613" s="330">
        <v>0</v>
      </c>
      <c r="CF3613" s="331">
        <v>5.5E-2</v>
      </c>
      <c r="CG3613" s="332">
        <v>184.8</v>
      </c>
      <c r="CH3613" s="333" t="s">
        <v>33</v>
      </c>
      <c r="CI3613" s="334" t="s">
        <v>5838</v>
      </c>
      <c r="CJ3613" s="335" t="s">
        <v>67</v>
      </c>
      <c r="CK3613" s="336" t="s">
        <v>67</v>
      </c>
      <c r="CL3613" s="336" t="s">
        <v>67</v>
      </c>
      <c r="CM3613" s="84"/>
      <c r="CN3613" s="337"/>
      <c r="CO3613" s="338"/>
      <c r="CP3613" s="12" t="s">
        <v>4537</v>
      </c>
      <c r="CQ3613" s="13" t="s">
        <v>4538</v>
      </c>
      <c r="CR3613" s="13" t="s">
        <v>4539</v>
      </c>
      <c r="CS3613" s="12" t="s">
        <v>4540</v>
      </c>
      <c r="CT3613" s="336" t="s">
        <v>4628</v>
      </c>
      <c r="CU3613" s="336" t="s">
        <v>4629</v>
      </c>
      <c r="CV3613" s="336" t="s">
        <v>4630</v>
      </c>
      <c r="CW3613" s="339" t="s">
        <v>67</v>
      </c>
      <c r="CX3613" s="339">
        <v>1</v>
      </c>
      <c r="CY3613" s="339">
        <v>0</v>
      </c>
      <c r="CZ3613" s="339">
        <v>0</v>
      </c>
      <c r="DA3613" s="329" t="s">
        <v>4595</v>
      </c>
      <c r="DB3613" s="329"/>
      <c r="DC3613" s="329" t="s">
        <v>44</v>
      </c>
      <c r="DD3613" s="17">
        <v>3360</v>
      </c>
      <c r="DE3613" s="17">
        <v>0</v>
      </c>
      <c r="DF3613" s="17">
        <v>0</v>
      </c>
      <c r="DG3613" s="18" t="s">
        <v>33</v>
      </c>
      <c r="DH3613" s="330">
        <v>60</v>
      </c>
      <c r="DI3613" s="330">
        <v>110</v>
      </c>
      <c r="DJ3613" s="330">
        <v>0.5</v>
      </c>
      <c r="DK3613" s="330">
        <v>0</v>
      </c>
      <c r="DL3613" s="331">
        <v>5.5E-2</v>
      </c>
      <c r="DM3613" s="332">
        <v>184.8</v>
      </c>
      <c r="DN3613" s="333" t="s">
        <v>33</v>
      </c>
      <c r="DO3613" s="334" t="s">
        <v>5838</v>
      </c>
      <c r="DP3613" s="335" t="s">
        <v>67</v>
      </c>
      <c r="DQ3613" s="336" t="s">
        <v>67</v>
      </c>
      <c r="DR3613" s="336" t="s">
        <v>67</v>
      </c>
      <c r="DS3613" s="84"/>
      <c r="DT3613" s="337"/>
      <c r="DU3613" s="338"/>
      <c r="DV3613" s="12" t="s">
        <v>4537</v>
      </c>
      <c r="DW3613" s="13" t="s">
        <v>4538</v>
      </c>
      <c r="DX3613" s="13" t="s">
        <v>4539</v>
      </c>
      <c r="DY3613" s="12" t="s">
        <v>4540</v>
      </c>
      <c r="DZ3613" s="336" t="s">
        <v>4628</v>
      </c>
      <c r="EA3613" s="336" t="s">
        <v>4629</v>
      </c>
      <c r="EB3613" s="336" t="s">
        <v>4630</v>
      </c>
      <c r="EC3613" s="339" t="s">
        <v>67</v>
      </c>
      <c r="ED3613" s="339">
        <v>1</v>
      </c>
      <c r="EE3613" s="339">
        <v>0</v>
      </c>
      <c r="EF3613" s="339">
        <v>0</v>
      </c>
      <c r="EG3613" s="329" t="s">
        <v>4595</v>
      </c>
      <c r="EH3613" s="329"/>
      <c r="EI3613" s="329" t="s">
        <v>44</v>
      </c>
      <c r="EJ3613" s="17">
        <v>3360</v>
      </c>
      <c r="EK3613" s="17">
        <v>0</v>
      </c>
      <c r="EL3613" s="17">
        <v>0</v>
      </c>
      <c r="EM3613" s="18" t="s">
        <v>33</v>
      </c>
      <c r="EN3613" s="330">
        <v>60</v>
      </c>
      <c r="EO3613" s="330">
        <v>110</v>
      </c>
      <c r="EP3613" s="330">
        <v>0.5</v>
      </c>
      <c r="EQ3613" s="330">
        <v>0</v>
      </c>
      <c r="ER3613" s="331">
        <v>5.5E-2</v>
      </c>
      <c r="ES3613" s="332">
        <v>184.8</v>
      </c>
      <c r="ET3613" s="333" t="s">
        <v>33</v>
      </c>
      <c r="EU3613" s="334" t="s">
        <v>5838</v>
      </c>
      <c r="EV3613" s="335" t="s">
        <v>67</v>
      </c>
      <c r="EW3613" s="336" t="s">
        <v>67</v>
      </c>
      <c r="EX3613" s="336" t="s">
        <v>67</v>
      </c>
      <c r="EY3613" s="84"/>
      <c r="EZ3613" s="337"/>
      <c r="FA3613" s="338"/>
      <c r="FB3613" s="12" t="s">
        <v>4537</v>
      </c>
      <c r="FC3613" s="13" t="s">
        <v>4538</v>
      </c>
      <c r="FD3613" s="13" t="s">
        <v>4539</v>
      </c>
      <c r="FE3613" s="12" t="s">
        <v>4540</v>
      </c>
      <c r="FF3613" s="336" t="s">
        <v>4628</v>
      </c>
      <c r="FG3613" s="336" t="s">
        <v>4629</v>
      </c>
      <c r="FH3613" s="336" t="s">
        <v>4630</v>
      </c>
      <c r="FI3613" s="339" t="s">
        <v>67</v>
      </c>
      <c r="FJ3613" s="339">
        <v>1</v>
      </c>
      <c r="FK3613" s="339">
        <v>0</v>
      </c>
      <c r="FL3613" s="339">
        <v>0</v>
      </c>
      <c r="FM3613" s="329" t="s">
        <v>4595</v>
      </c>
      <c r="FN3613" s="329"/>
      <c r="FO3613" s="329" t="s">
        <v>44</v>
      </c>
      <c r="FP3613" s="17">
        <v>3360</v>
      </c>
      <c r="FQ3613" s="17">
        <v>0</v>
      </c>
      <c r="FR3613" s="17">
        <v>0</v>
      </c>
      <c r="FS3613" s="18" t="s">
        <v>33</v>
      </c>
      <c r="FT3613" s="330">
        <v>60</v>
      </c>
      <c r="FU3613" s="330">
        <v>110</v>
      </c>
      <c r="FV3613" s="330">
        <v>0.5</v>
      </c>
      <c r="FW3613" s="330">
        <v>0</v>
      </c>
      <c r="FX3613" s="331">
        <v>5.5E-2</v>
      </c>
      <c r="FY3613" s="332">
        <v>184.8</v>
      </c>
      <c r="FZ3613" s="333" t="s">
        <v>33</v>
      </c>
      <c r="GA3613" s="334" t="s">
        <v>5838</v>
      </c>
      <c r="GB3613" s="335" t="s">
        <v>67</v>
      </c>
      <c r="GC3613" s="336" t="s">
        <v>67</v>
      </c>
      <c r="GD3613" s="336" t="s">
        <v>67</v>
      </c>
      <c r="GE3613" s="84"/>
      <c r="GF3613" s="337"/>
      <c r="GG3613" s="338"/>
      <c r="GH3613" s="12" t="s">
        <v>4537</v>
      </c>
      <c r="GI3613" s="13" t="s">
        <v>4538</v>
      </c>
      <c r="GJ3613" s="13" t="s">
        <v>4539</v>
      </c>
      <c r="GK3613" s="12" t="s">
        <v>4540</v>
      </c>
      <c r="GL3613" s="336" t="s">
        <v>4628</v>
      </c>
      <c r="GM3613" s="336" t="s">
        <v>4629</v>
      </c>
      <c r="GN3613" s="336" t="s">
        <v>4630</v>
      </c>
      <c r="GO3613" s="339" t="s">
        <v>67</v>
      </c>
      <c r="GP3613" s="339">
        <v>1</v>
      </c>
      <c r="GQ3613" s="339">
        <v>0</v>
      </c>
      <c r="GR3613" s="339">
        <v>0</v>
      </c>
      <c r="GS3613" s="329" t="s">
        <v>4595</v>
      </c>
      <c r="GT3613" s="329"/>
      <c r="GU3613" s="329" t="s">
        <v>44</v>
      </c>
      <c r="GV3613" s="17">
        <v>3360</v>
      </c>
      <c r="GW3613" s="17">
        <v>0</v>
      </c>
      <c r="GX3613" s="17">
        <v>0</v>
      </c>
      <c r="GY3613" s="18" t="s">
        <v>33</v>
      </c>
      <c r="GZ3613" s="330">
        <v>60</v>
      </c>
      <c r="HA3613" s="330">
        <v>110</v>
      </c>
      <c r="HB3613" s="330">
        <v>0.5</v>
      </c>
      <c r="HC3613" s="330">
        <v>0</v>
      </c>
      <c r="HD3613" s="331">
        <v>5.5E-2</v>
      </c>
      <c r="HE3613" s="332">
        <v>184.8</v>
      </c>
      <c r="HF3613" s="333" t="s">
        <v>33</v>
      </c>
      <c r="HG3613" s="334" t="s">
        <v>5838</v>
      </c>
      <c r="HH3613" s="335" t="s">
        <v>67</v>
      </c>
      <c r="HI3613" s="336" t="s">
        <v>67</v>
      </c>
      <c r="HJ3613" s="336" t="s">
        <v>67</v>
      </c>
      <c r="HK3613" s="84"/>
      <c r="HL3613" s="337"/>
      <c r="HM3613" s="338"/>
      <c r="HN3613" s="12" t="s">
        <v>4537</v>
      </c>
      <c r="HO3613" s="13" t="s">
        <v>4538</v>
      </c>
      <c r="HP3613" s="13" t="s">
        <v>4539</v>
      </c>
      <c r="HQ3613" s="12" t="s">
        <v>4540</v>
      </c>
      <c r="HR3613" s="336" t="s">
        <v>4628</v>
      </c>
      <c r="HS3613" s="336" t="s">
        <v>4629</v>
      </c>
      <c r="HT3613" s="336" t="s">
        <v>4630</v>
      </c>
      <c r="HU3613" s="339" t="s">
        <v>67</v>
      </c>
      <c r="HV3613" s="339">
        <v>1</v>
      </c>
      <c r="HW3613" s="339">
        <v>0</v>
      </c>
      <c r="HX3613" s="339">
        <v>0</v>
      </c>
      <c r="HY3613" s="329" t="s">
        <v>4595</v>
      </c>
      <c r="HZ3613" s="329"/>
      <c r="IA3613" s="329" t="s">
        <v>44</v>
      </c>
      <c r="IB3613" s="17">
        <v>3360</v>
      </c>
      <c r="IC3613" s="17">
        <v>0</v>
      </c>
      <c r="ID3613" s="17">
        <v>0</v>
      </c>
      <c r="IE3613" s="18" t="s">
        <v>33</v>
      </c>
      <c r="IF3613" s="330">
        <v>60</v>
      </c>
      <c r="IG3613" s="330">
        <v>110</v>
      </c>
      <c r="IH3613" s="330">
        <v>0.5</v>
      </c>
      <c r="II3613" s="330">
        <v>0</v>
      </c>
      <c r="IJ3613" s="331">
        <v>5.5E-2</v>
      </c>
      <c r="IK3613" s="332">
        <v>184.8</v>
      </c>
      <c r="IL3613" s="333" t="s">
        <v>33</v>
      </c>
      <c r="IM3613" s="334" t="s">
        <v>5838</v>
      </c>
      <c r="IN3613" s="335" t="s">
        <v>67</v>
      </c>
      <c r="IO3613" s="336" t="s">
        <v>67</v>
      </c>
      <c r="IP3613" s="336" t="s">
        <v>67</v>
      </c>
      <c r="IQ3613" s="84"/>
      <c r="IR3613" s="337"/>
      <c r="IS3613" s="338"/>
    </row>
    <row r="3614" spans="1:253" ht="16.5" customHeight="1">
      <c r="A3614" s="83" t="s">
        <v>3589</v>
      </c>
      <c r="B3614" s="13"/>
      <c r="C3614" s="403"/>
      <c r="D3614" s="83"/>
      <c r="E3614" s="14" t="s">
        <v>2728</v>
      </c>
      <c r="F3614" s="14" t="s">
        <v>155</v>
      </c>
      <c r="G3614" s="14" t="s">
        <v>3617</v>
      </c>
      <c r="H3614" s="15">
        <v>2010</v>
      </c>
      <c r="I3614" s="15">
        <v>1</v>
      </c>
      <c r="J3614" s="15">
        <v>0</v>
      </c>
      <c r="K3614" s="15">
        <v>0</v>
      </c>
      <c r="L3614" s="16" t="s">
        <v>3580</v>
      </c>
      <c r="M3614" s="134" t="s">
        <v>3591</v>
      </c>
      <c r="N3614" s="16" t="s">
        <v>412</v>
      </c>
      <c r="O3614" s="17">
        <v>2628</v>
      </c>
      <c r="P3614" s="17">
        <f t="shared" si="28"/>
        <v>6132</v>
      </c>
      <c r="Q3614" s="17">
        <v>5</v>
      </c>
      <c r="R3614" s="133" t="s">
        <v>33</v>
      </c>
      <c r="S3614" s="19">
        <v>60</v>
      </c>
      <c r="T3614" s="19">
        <v>110</v>
      </c>
      <c r="U3614" s="19">
        <v>6.8181818181818183</v>
      </c>
      <c r="V3614" s="19">
        <v>0</v>
      </c>
      <c r="W3614" s="20">
        <v>0.75</v>
      </c>
      <c r="X3614" s="21">
        <v>2200.9499999999998</v>
      </c>
      <c r="Y3614" s="22" t="s">
        <v>33</v>
      </c>
      <c r="Z3614" s="86" t="s">
        <v>7991</v>
      </c>
      <c r="AA3614" s="24"/>
      <c r="AB3614" s="14"/>
      <c r="AC3614" s="14"/>
      <c r="AD3614" s="25"/>
      <c r="AE3614" s="26"/>
      <c r="AF3614" s="27"/>
      <c r="AG3614" s="31"/>
      <c r="AH3614" s="32"/>
      <c r="AI3614" s="32"/>
      <c r="AJ3614" s="32"/>
      <c r="AK3614" s="32"/>
      <c r="AL3614" s="32"/>
      <c r="AM3614" s="32"/>
      <c r="AN3614" s="32"/>
      <c r="AO3614" s="32"/>
      <c r="AP3614" s="329"/>
      <c r="AQ3614" s="329" t="s">
        <v>44</v>
      </c>
      <c r="AR3614" s="17">
        <v>720</v>
      </c>
      <c r="AS3614" s="17">
        <v>0</v>
      </c>
      <c r="AT3614" s="17">
        <v>0</v>
      </c>
      <c r="AU3614" s="18" t="s">
        <v>33</v>
      </c>
      <c r="AV3614" s="330">
        <v>60</v>
      </c>
      <c r="AW3614" s="330">
        <v>110</v>
      </c>
      <c r="AX3614" s="330">
        <v>2.2727272727272729</v>
      </c>
      <c r="AY3614" s="330">
        <v>0</v>
      </c>
      <c r="AZ3614" s="331">
        <v>0.25</v>
      </c>
      <c r="BA3614" s="332">
        <v>180</v>
      </c>
      <c r="BB3614" s="333" t="s">
        <v>33</v>
      </c>
      <c r="BC3614" s="334" t="s">
        <v>5838</v>
      </c>
      <c r="BD3614" s="335" t="s">
        <v>67</v>
      </c>
      <c r="BE3614" s="336" t="s">
        <v>67</v>
      </c>
      <c r="BF3614" s="336" t="s">
        <v>67</v>
      </c>
      <c r="BG3614" s="84"/>
      <c r="BH3614" s="337"/>
      <c r="BI3614" s="338"/>
      <c r="BJ3614" s="12" t="s">
        <v>4537</v>
      </c>
      <c r="BK3614" s="13" t="s">
        <v>4538</v>
      </c>
      <c r="BL3614" s="13" t="s">
        <v>4539</v>
      </c>
      <c r="BM3614" s="12" t="s">
        <v>4540</v>
      </c>
      <c r="BN3614" s="336" t="s">
        <v>35</v>
      </c>
      <c r="BO3614" s="336" t="s">
        <v>83</v>
      </c>
      <c r="BP3614" s="336" t="s">
        <v>4590</v>
      </c>
      <c r="BQ3614" s="339">
        <v>2007</v>
      </c>
      <c r="BR3614" s="339">
        <v>1</v>
      </c>
      <c r="BS3614" s="339">
        <v>0</v>
      </c>
      <c r="BT3614" s="339">
        <v>0</v>
      </c>
      <c r="BU3614" s="329" t="s">
        <v>4631</v>
      </c>
      <c r="BV3614" s="329"/>
      <c r="BW3614" s="329" t="s">
        <v>44</v>
      </c>
      <c r="BX3614" s="17">
        <v>720</v>
      </c>
      <c r="BY3614" s="17">
        <v>0</v>
      </c>
      <c r="BZ3614" s="17">
        <v>0</v>
      </c>
      <c r="CA3614" s="18" t="s">
        <v>33</v>
      </c>
      <c r="CB3614" s="330">
        <v>60</v>
      </c>
      <c r="CC3614" s="330">
        <v>110</v>
      </c>
      <c r="CD3614" s="330">
        <v>2.2727272727272729</v>
      </c>
      <c r="CE3614" s="330">
        <v>0</v>
      </c>
      <c r="CF3614" s="331">
        <v>0.25</v>
      </c>
      <c r="CG3614" s="332">
        <v>180</v>
      </c>
      <c r="CH3614" s="333" t="s">
        <v>33</v>
      </c>
      <c r="CI3614" s="334" t="s">
        <v>5838</v>
      </c>
      <c r="CJ3614" s="335" t="s">
        <v>67</v>
      </c>
      <c r="CK3614" s="336" t="s">
        <v>67</v>
      </c>
      <c r="CL3614" s="336" t="s">
        <v>67</v>
      </c>
      <c r="CM3614" s="84"/>
      <c r="CN3614" s="337"/>
      <c r="CO3614" s="338"/>
      <c r="CP3614" s="12" t="s">
        <v>4537</v>
      </c>
      <c r="CQ3614" s="13" t="s">
        <v>4538</v>
      </c>
      <c r="CR3614" s="13" t="s">
        <v>4539</v>
      </c>
      <c r="CS3614" s="12" t="s">
        <v>4540</v>
      </c>
      <c r="CT3614" s="336" t="s">
        <v>35</v>
      </c>
      <c r="CU3614" s="336" t="s">
        <v>83</v>
      </c>
      <c r="CV3614" s="336" t="s">
        <v>4590</v>
      </c>
      <c r="CW3614" s="339">
        <v>2007</v>
      </c>
      <c r="CX3614" s="339">
        <v>1</v>
      </c>
      <c r="CY3614" s="339">
        <v>0</v>
      </c>
      <c r="CZ3614" s="339">
        <v>0</v>
      </c>
      <c r="DA3614" s="329" t="s">
        <v>4631</v>
      </c>
      <c r="DB3614" s="329"/>
      <c r="DC3614" s="329" t="s">
        <v>44</v>
      </c>
      <c r="DD3614" s="17">
        <v>720</v>
      </c>
      <c r="DE3614" s="17">
        <v>0</v>
      </c>
      <c r="DF3614" s="17">
        <v>0</v>
      </c>
      <c r="DG3614" s="18" t="s">
        <v>33</v>
      </c>
      <c r="DH3614" s="330">
        <v>60</v>
      </c>
      <c r="DI3614" s="330">
        <v>110</v>
      </c>
      <c r="DJ3614" s="330">
        <v>2.2727272727272729</v>
      </c>
      <c r="DK3614" s="330">
        <v>0</v>
      </c>
      <c r="DL3614" s="331">
        <v>0.25</v>
      </c>
      <c r="DM3614" s="332">
        <v>180</v>
      </c>
      <c r="DN3614" s="333" t="s">
        <v>33</v>
      </c>
      <c r="DO3614" s="334" t="s">
        <v>5838</v>
      </c>
      <c r="DP3614" s="335" t="s">
        <v>67</v>
      </c>
      <c r="DQ3614" s="336" t="s">
        <v>67</v>
      </c>
      <c r="DR3614" s="336" t="s">
        <v>67</v>
      </c>
      <c r="DS3614" s="84"/>
      <c r="DT3614" s="337"/>
      <c r="DU3614" s="338"/>
      <c r="DV3614" s="12" t="s">
        <v>4537</v>
      </c>
      <c r="DW3614" s="13" t="s">
        <v>4538</v>
      </c>
      <c r="DX3614" s="13" t="s">
        <v>4539</v>
      </c>
      <c r="DY3614" s="12" t="s">
        <v>4540</v>
      </c>
      <c r="DZ3614" s="336" t="s">
        <v>35</v>
      </c>
      <c r="EA3614" s="336" t="s">
        <v>83</v>
      </c>
      <c r="EB3614" s="336" t="s">
        <v>4590</v>
      </c>
      <c r="EC3614" s="339">
        <v>2007</v>
      </c>
      <c r="ED3614" s="339">
        <v>1</v>
      </c>
      <c r="EE3614" s="339">
        <v>0</v>
      </c>
      <c r="EF3614" s="339">
        <v>0</v>
      </c>
      <c r="EG3614" s="329" t="s">
        <v>4631</v>
      </c>
      <c r="EH3614" s="329"/>
      <c r="EI3614" s="329" t="s">
        <v>44</v>
      </c>
      <c r="EJ3614" s="17">
        <v>720</v>
      </c>
      <c r="EK3614" s="17">
        <v>0</v>
      </c>
      <c r="EL3614" s="17">
        <v>0</v>
      </c>
      <c r="EM3614" s="18" t="s">
        <v>33</v>
      </c>
      <c r="EN3614" s="330">
        <v>60</v>
      </c>
      <c r="EO3614" s="330">
        <v>110</v>
      </c>
      <c r="EP3614" s="330">
        <v>2.2727272727272729</v>
      </c>
      <c r="EQ3614" s="330">
        <v>0</v>
      </c>
      <c r="ER3614" s="331">
        <v>0.25</v>
      </c>
      <c r="ES3614" s="332">
        <v>180</v>
      </c>
      <c r="ET3614" s="333" t="s">
        <v>33</v>
      </c>
      <c r="EU3614" s="334" t="s">
        <v>5838</v>
      </c>
      <c r="EV3614" s="335" t="s">
        <v>67</v>
      </c>
      <c r="EW3614" s="336" t="s">
        <v>67</v>
      </c>
      <c r="EX3614" s="336" t="s">
        <v>67</v>
      </c>
      <c r="EY3614" s="84"/>
      <c r="EZ3614" s="337"/>
      <c r="FA3614" s="338"/>
      <c r="FB3614" s="12" t="s">
        <v>4537</v>
      </c>
      <c r="FC3614" s="13" t="s">
        <v>4538</v>
      </c>
      <c r="FD3614" s="13" t="s">
        <v>4539</v>
      </c>
      <c r="FE3614" s="12" t="s">
        <v>4540</v>
      </c>
      <c r="FF3614" s="336" t="s">
        <v>35</v>
      </c>
      <c r="FG3614" s="336" t="s">
        <v>83</v>
      </c>
      <c r="FH3614" s="336" t="s">
        <v>4590</v>
      </c>
      <c r="FI3614" s="339">
        <v>2007</v>
      </c>
      <c r="FJ3614" s="339">
        <v>1</v>
      </c>
      <c r="FK3614" s="339">
        <v>0</v>
      </c>
      <c r="FL3614" s="339">
        <v>0</v>
      </c>
      <c r="FM3614" s="329" t="s">
        <v>4631</v>
      </c>
      <c r="FN3614" s="329"/>
      <c r="FO3614" s="329" t="s">
        <v>44</v>
      </c>
      <c r="FP3614" s="17">
        <v>720</v>
      </c>
      <c r="FQ3614" s="17">
        <v>0</v>
      </c>
      <c r="FR3614" s="17">
        <v>0</v>
      </c>
      <c r="FS3614" s="18" t="s">
        <v>33</v>
      </c>
      <c r="FT3614" s="330">
        <v>60</v>
      </c>
      <c r="FU3614" s="330">
        <v>110</v>
      </c>
      <c r="FV3614" s="330">
        <v>2.2727272727272729</v>
      </c>
      <c r="FW3614" s="330">
        <v>0</v>
      </c>
      <c r="FX3614" s="331">
        <v>0.25</v>
      </c>
      <c r="FY3614" s="332">
        <v>180</v>
      </c>
      <c r="FZ3614" s="333" t="s">
        <v>33</v>
      </c>
      <c r="GA3614" s="334" t="s">
        <v>5838</v>
      </c>
      <c r="GB3614" s="335" t="s">
        <v>67</v>
      </c>
      <c r="GC3614" s="336" t="s">
        <v>67</v>
      </c>
      <c r="GD3614" s="336" t="s">
        <v>67</v>
      </c>
      <c r="GE3614" s="84"/>
      <c r="GF3614" s="337"/>
      <c r="GG3614" s="338"/>
      <c r="GH3614" s="12" t="s">
        <v>4537</v>
      </c>
      <c r="GI3614" s="13" t="s">
        <v>4538</v>
      </c>
      <c r="GJ3614" s="13" t="s">
        <v>4539</v>
      </c>
      <c r="GK3614" s="12" t="s">
        <v>4540</v>
      </c>
      <c r="GL3614" s="336" t="s">
        <v>35</v>
      </c>
      <c r="GM3614" s="336" t="s">
        <v>83</v>
      </c>
      <c r="GN3614" s="336" t="s">
        <v>4590</v>
      </c>
      <c r="GO3614" s="339">
        <v>2007</v>
      </c>
      <c r="GP3614" s="339">
        <v>1</v>
      </c>
      <c r="GQ3614" s="339">
        <v>0</v>
      </c>
      <c r="GR3614" s="339">
        <v>0</v>
      </c>
      <c r="GS3614" s="329" t="s">
        <v>4631</v>
      </c>
      <c r="GT3614" s="329"/>
      <c r="GU3614" s="329" t="s">
        <v>44</v>
      </c>
      <c r="GV3614" s="17">
        <v>720</v>
      </c>
      <c r="GW3614" s="17">
        <v>0</v>
      </c>
      <c r="GX3614" s="17">
        <v>0</v>
      </c>
      <c r="GY3614" s="18" t="s">
        <v>33</v>
      </c>
      <c r="GZ3614" s="330">
        <v>60</v>
      </c>
      <c r="HA3614" s="330">
        <v>110</v>
      </c>
      <c r="HB3614" s="330">
        <v>2.2727272727272729</v>
      </c>
      <c r="HC3614" s="330">
        <v>0</v>
      </c>
      <c r="HD3614" s="331">
        <v>0.25</v>
      </c>
      <c r="HE3614" s="332">
        <v>180</v>
      </c>
      <c r="HF3614" s="333" t="s">
        <v>33</v>
      </c>
      <c r="HG3614" s="334" t="s">
        <v>5838</v>
      </c>
      <c r="HH3614" s="335" t="s">
        <v>67</v>
      </c>
      <c r="HI3614" s="336" t="s">
        <v>67</v>
      </c>
      <c r="HJ3614" s="336" t="s">
        <v>67</v>
      </c>
      <c r="HK3614" s="84"/>
      <c r="HL3614" s="337"/>
      <c r="HM3614" s="338"/>
      <c r="HN3614" s="12" t="s">
        <v>4537</v>
      </c>
      <c r="HO3614" s="13" t="s">
        <v>4538</v>
      </c>
      <c r="HP3614" s="13" t="s">
        <v>4539</v>
      </c>
      <c r="HQ3614" s="12" t="s">
        <v>4540</v>
      </c>
      <c r="HR3614" s="336" t="s">
        <v>35</v>
      </c>
      <c r="HS3614" s="336" t="s">
        <v>83</v>
      </c>
      <c r="HT3614" s="336" t="s">
        <v>4590</v>
      </c>
      <c r="HU3614" s="339">
        <v>2007</v>
      </c>
      <c r="HV3614" s="339">
        <v>1</v>
      </c>
      <c r="HW3614" s="339">
        <v>0</v>
      </c>
      <c r="HX3614" s="339">
        <v>0</v>
      </c>
      <c r="HY3614" s="329" t="s">
        <v>4631</v>
      </c>
      <c r="HZ3614" s="329"/>
      <c r="IA3614" s="329" t="s">
        <v>44</v>
      </c>
      <c r="IB3614" s="17">
        <v>720</v>
      </c>
      <c r="IC3614" s="17">
        <v>0</v>
      </c>
      <c r="ID3614" s="17">
        <v>0</v>
      </c>
      <c r="IE3614" s="18" t="s">
        <v>33</v>
      </c>
      <c r="IF3614" s="330">
        <v>60</v>
      </c>
      <c r="IG3614" s="330">
        <v>110</v>
      </c>
      <c r="IH3614" s="330">
        <v>2.2727272727272729</v>
      </c>
      <c r="II3614" s="330">
        <v>0</v>
      </c>
      <c r="IJ3614" s="331">
        <v>0.25</v>
      </c>
      <c r="IK3614" s="332">
        <v>180</v>
      </c>
      <c r="IL3614" s="333" t="s">
        <v>33</v>
      </c>
      <c r="IM3614" s="334" t="s">
        <v>5838</v>
      </c>
      <c r="IN3614" s="335" t="s">
        <v>67</v>
      </c>
      <c r="IO3614" s="336" t="s">
        <v>67</v>
      </c>
      <c r="IP3614" s="336" t="s">
        <v>67</v>
      </c>
      <c r="IQ3614" s="84"/>
      <c r="IR3614" s="337"/>
      <c r="IS3614" s="338"/>
    </row>
    <row r="3615" spans="1:253" ht="16.5" customHeight="1">
      <c r="A3615" s="83" t="s">
        <v>3589</v>
      </c>
      <c r="B3615" s="13"/>
      <c r="C3615" s="403"/>
      <c r="D3615" s="83"/>
      <c r="E3615" s="14" t="s">
        <v>2728</v>
      </c>
      <c r="F3615" s="14" t="s">
        <v>155</v>
      </c>
      <c r="G3615" s="14" t="s">
        <v>3618</v>
      </c>
      <c r="H3615" s="15">
        <v>2010</v>
      </c>
      <c r="I3615" s="15">
        <v>1</v>
      </c>
      <c r="J3615" s="15">
        <v>0</v>
      </c>
      <c r="K3615" s="15">
        <v>0</v>
      </c>
      <c r="L3615" s="16" t="s">
        <v>3580</v>
      </c>
      <c r="M3615" s="134" t="s">
        <v>3591</v>
      </c>
      <c r="N3615" s="16" t="s">
        <v>412</v>
      </c>
      <c r="O3615" s="17">
        <v>2628</v>
      </c>
      <c r="P3615" s="17">
        <f t="shared" si="28"/>
        <v>6132</v>
      </c>
      <c r="Q3615" s="17">
        <v>5</v>
      </c>
      <c r="R3615" s="133" t="s">
        <v>33</v>
      </c>
      <c r="S3615" s="19">
        <v>60</v>
      </c>
      <c r="T3615" s="19">
        <v>110</v>
      </c>
      <c r="U3615" s="19">
        <v>6.8181818181818183</v>
      </c>
      <c r="V3615" s="19">
        <v>0</v>
      </c>
      <c r="W3615" s="20">
        <v>0.75</v>
      </c>
      <c r="X3615" s="21">
        <v>2200.9499999999998</v>
      </c>
      <c r="Y3615" s="22" t="s">
        <v>33</v>
      </c>
      <c r="Z3615" s="86" t="s">
        <v>7991</v>
      </c>
      <c r="AA3615" s="24"/>
      <c r="AB3615" s="14"/>
      <c r="AC3615" s="14"/>
      <c r="AD3615" s="25"/>
      <c r="AE3615" s="26"/>
      <c r="AF3615" s="27"/>
      <c r="AG3615" s="31"/>
      <c r="AH3615" s="32"/>
      <c r="AI3615" s="32"/>
      <c r="AJ3615" s="32"/>
      <c r="AK3615" s="32"/>
      <c r="AL3615" s="32"/>
      <c r="AM3615" s="32"/>
      <c r="AN3615" s="32"/>
      <c r="AO3615" s="32"/>
      <c r="AP3615" s="329"/>
      <c r="AQ3615" s="329" t="s">
        <v>44</v>
      </c>
      <c r="AR3615" s="17">
        <v>720</v>
      </c>
      <c r="AS3615" s="17">
        <v>0</v>
      </c>
      <c r="AT3615" s="17">
        <v>0</v>
      </c>
      <c r="AU3615" s="18" t="s">
        <v>33</v>
      </c>
      <c r="AV3615" s="330">
        <v>60</v>
      </c>
      <c r="AW3615" s="330">
        <v>110</v>
      </c>
      <c r="AX3615" s="330">
        <v>2.2727272727272729</v>
      </c>
      <c r="AY3615" s="330">
        <v>0</v>
      </c>
      <c r="AZ3615" s="331">
        <v>0.25</v>
      </c>
      <c r="BA3615" s="332">
        <v>180</v>
      </c>
      <c r="BB3615" s="333" t="s">
        <v>33</v>
      </c>
      <c r="BC3615" s="334" t="s">
        <v>5838</v>
      </c>
      <c r="BD3615" s="335" t="s">
        <v>67</v>
      </c>
      <c r="BE3615" s="336" t="s">
        <v>67</v>
      </c>
      <c r="BF3615" s="336" t="s">
        <v>67</v>
      </c>
      <c r="BG3615" s="84"/>
      <c r="BH3615" s="337"/>
      <c r="BI3615" s="338"/>
      <c r="BJ3615" s="12" t="s">
        <v>4537</v>
      </c>
      <c r="BK3615" s="13" t="s">
        <v>4538</v>
      </c>
      <c r="BL3615" s="13" t="s">
        <v>4539</v>
      </c>
      <c r="BM3615" s="12" t="s">
        <v>4540</v>
      </c>
      <c r="BN3615" s="336" t="s">
        <v>35</v>
      </c>
      <c r="BO3615" s="336" t="s">
        <v>83</v>
      </c>
      <c r="BP3615" s="336" t="s">
        <v>4590</v>
      </c>
      <c r="BQ3615" s="339">
        <v>2007</v>
      </c>
      <c r="BR3615" s="339">
        <v>1</v>
      </c>
      <c r="BS3615" s="339">
        <v>0</v>
      </c>
      <c r="BT3615" s="339">
        <v>0</v>
      </c>
      <c r="BU3615" s="329" t="s">
        <v>4631</v>
      </c>
      <c r="BV3615" s="329"/>
      <c r="BW3615" s="329" t="s">
        <v>44</v>
      </c>
      <c r="BX3615" s="17">
        <v>720</v>
      </c>
      <c r="BY3615" s="17">
        <v>0</v>
      </c>
      <c r="BZ3615" s="17">
        <v>0</v>
      </c>
      <c r="CA3615" s="18" t="s">
        <v>33</v>
      </c>
      <c r="CB3615" s="330">
        <v>60</v>
      </c>
      <c r="CC3615" s="330">
        <v>110</v>
      </c>
      <c r="CD3615" s="330">
        <v>2.2727272727272729</v>
      </c>
      <c r="CE3615" s="330">
        <v>0</v>
      </c>
      <c r="CF3615" s="331">
        <v>0.25</v>
      </c>
      <c r="CG3615" s="332">
        <v>180</v>
      </c>
      <c r="CH3615" s="333" t="s">
        <v>33</v>
      </c>
      <c r="CI3615" s="334" t="s">
        <v>5838</v>
      </c>
      <c r="CJ3615" s="335" t="s">
        <v>67</v>
      </c>
      <c r="CK3615" s="336" t="s">
        <v>67</v>
      </c>
      <c r="CL3615" s="336" t="s">
        <v>67</v>
      </c>
      <c r="CM3615" s="84"/>
      <c r="CN3615" s="337"/>
      <c r="CO3615" s="338"/>
      <c r="CP3615" s="12" t="s">
        <v>4537</v>
      </c>
      <c r="CQ3615" s="13" t="s">
        <v>4538</v>
      </c>
      <c r="CR3615" s="13" t="s">
        <v>4539</v>
      </c>
      <c r="CS3615" s="12" t="s">
        <v>4540</v>
      </c>
      <c r="CT3615" s="336" t="s">
        <v>35</v>
      </c>
      <c r="CU3615" s="336" t="s">
        <v>83</v>
      </c>
      <c r="CV3615" s="336" t="s">
        <v>4590</v>
      </c>
      <c r="CW3615" s="339">
        <v>2007</v>
      </c>
      <c r="CX3615" s="339">
        <v>1</v>
      </c>
      <c r="CY3615" s="339">
        <v>0</v>
      </c>
      <c r="CZ3615" s="339">
        <v>0</v>
      </c>
      <c r="DA3615" s="329" t="s">
        <v>4631</v>
      </c>
      <c r="DB3615" s="329"/>
      <c r="DC3615" s="329" t="s">
        <v>44</v>
      </c>
      <c r="DD3615" s="17">
        <v>720</v>
      </c>
      <c r="DE3615" s="17">
        <v>0</v>
      </c>
      <c r="DF3615" s="17">
        <v>0</v>
      </c>
      <c r="DG3615" s="18" t="s">
        <v>33</v>
      </c>
      <c r="DH3615" s="330">
        <v>60</v>
      </c>
      <c r="DI3615" s="330">
        <v>110</v>
      </c>
      <c r="DJ3615" s="330">
        <v>2.2727272727272729</v>
      </c>
      <c r="DK3615" s="330">
        <v>0</v>
      </c>
      <c r="DL3615" s="331">
        <v>0.25</v>
      </c>
      <c r="DM3615" s="332">
        <v>180</v>
      </c>
      <c r="DN3615" s="333" t="s">
        <v>33</v>
      </c>
      <c r="DO3615" s="334" t="s">
        <v>5838</v>
      </c>
      <c r="DP3615" s="335" t="s">
        <v>67</v>
      </c>
      <c r="DQ3615" s="336" t="s">
        <v>67</v>
      </c>
      <c r="DR3615" s="336" t="s">
        <v>67</v>
      </c>
      <c r="DS3615" s="84"/>
      <c r="DT3615" s="337"/>
      <c r="DU3615" s="338"/>
      <c r="DV3615" s="12" t="s">
        <v>4537</v>
      </c>
      <c r="DW3615" s="13" t="s">
        <v>4538</v>
      </c>
      <c r="DX3615" s="13" t="s">
        <v>4539</v>
      </c>
      <c r="DY3615" s="12" t="s">
        <v>4540</v>
      </c>
      <c r="DZ3615" s="336" t="s">
        <v>35</v>
      </c>
      <c r="EA3615" s="336" t="s">
        <v>83</v>
      </c>
      <c r="EB3615" s="336" t="s">
        <v>4590</v>
      </c>
      <c r="EC3615" s="339">
        <v>2007</v>
      </c>
      <c r="ED3615" s="339">
        <v>1</v>
      </c>
      <c r="EE3615" s="339">
        <v>0</v>
      </c>
      <c r="EF3615" s="339">
        <v>0</v>
      </c>
      <c r="EG3615" s="329" t="s">
        <v>4631</v>
      </c>
      <c r="EH3615" s="329"/>
      <c r="EI3615" s="329" t="s">
        <v>44</v>
      </c>
      <c r="EJ3615" s="17">
        <v>720</v>
      </c>
      <c r="EK3615" s="17">
        <v>0</v>
      </c>
      <c r="EL3615" s="17">
        <v>0</v>
      </c>
      <c r="EM3615" s="18" t="s">
        <v>33</v>
      </c>
      <c r="EN3615" s="330">
        <v>60</v>
      </c>
      <c r="EO3615" s="330">
        <v>110</v>
      </c>
      <c r="EP3615" s="330">
        <v>2.2727272727272729</v>
      </c>
      <c r="EQ3615" s="330">
        <v>0</v>
      </c>
      <c r="ER3615" s="331">
        <v>0.25</v>
      </c>
      <c r="ES3615" s="332">
        <v>180</v>
      </c>
      <c r="ET3615" s="333" t="s">
        <v>33</v>
      </c>
      <c r="EU3615" s="334" t="s">
        <v>5838</v>
      </c>
      <c r="EV3615" s="335" t="s">
        <v>67</v>
      </c>
      <c r="EW3615" s="336" t="s">
        <v>67</v>
      </c>
      <c r="EX3615" s="336" t="s">
        <v>67</v>
      </c>
      <c r="EY3615" s="84"/>
      <c r="EZ3615" s="337"/>
      <c r="FA3615" s="338"/>
      <c r="FB3615" s="12" t="s">
        <v>4537</v>
      </c>
      <c r="FC3615" s="13" t="s">
        <v>4538</v>
      </c>
      <c r="FD3615" s="13" t="s">
        <v>4539</v>
      </c>
      <c r="FE3615" s="12" t="s">
        <v>4540</v>
      </c>
      <c r="FF3615" s="336" t="s">
        <v>35</v>
      </c>
      <c r="FG3615" s="336" t="s">
        <v>83</v>
      </c>
      <c r="FH3615" s="336" t="s">
        <v>4590</v>
      </c>
      <c r="FI3615" s="339">
        <v>2007</v>
      </c>
      <c r="FJ3615" s="339">
        <v>1</v>
      </c>
      <c r="FK3615" s="339">
        <v>0</v>
      </c>
      <c r="FL3615" s="339">
        <v>0</v>
      </c>
      <c r="FM3615" s="329" t="s">
        <v>4631</v>
      </c>
      <c r="FN3615" s="329"/>
      <c r="FO3615" s="329" t="s">
        <v>44</v>
      </c>
      <c r="FP3615" s="17">
        <v>720</v>
      </c>
      <c r="FQ3615" s="17">
        <v>0</v>
      </c>
      <c r="FR3615" s="17">
        <v>0</v>
      </c>
      <c r="FS3615" s="18" t="s">
        <v>33</v>
      </c>
      <c r="FT3615" s="330">
        <v>60</v>
      </c>
      <c r="FU3615" s="330">
        <v>110</v>
      </c>
      <c r="FV3615" s="330">
        <v>2.2727272727272729</v>
      </c>
      <c r="FW3615" s="330">
        <v>0</v>
      </c>
      <c r="FX3615" s="331">
        <v>0.25</v>
      </c>
      <c r="FY3615" s="332">
        <v>180</v>
      </c>
      <c r="FZ3615" s="333" t="s">
        <v>33</v>
      </c>
      <c r="GA3615" s="334" t="s">
        <v>5838</v>
      </c>
      <c r="GB3615" s="335" t="s">
        <v>67</v>
      </c>
      <c r="GC3615" s="336" t="s">
        <v>67</v>
      </c>
      <c r="GD3615" s="336" t="s">
        <v>67</v>
      </c>
      <c r="GE3615" s="84"/>
      <c r="GF3615" s="337"/>
      <c r="GG3615" s="338"/>
      <c r="GH3615" s="12" t="s">
        <v>4537</v>
      </c>
      <c r="GI3615" s="13" t="s">
        <v>4538</v>
      </c>
      <c r="GJ3615" s="13" t="s">
        <v>4539</v>
      </c>
      <c r="GK3615" s="12" t="s">
        <v>4540</v>
      </c>
      <c r="GL3615" s="336" t="s">
        <v>35</v>
      </c>
      <c r="GM3615" s="336" t="s">
        <v>83</v>
      </c>
      <c r="GN3615" s="336" t="s">
        <v>4590</v>
      </c>
      <c r="GO3615" s="339">
        <v>2007</v>
      </c>
      <c r="GP3615" s="339">
        <v>1</v>
      </c>
      <c r="GQ3615" s="339">
        <v>0</v>
      </c>
      <c r="GR3615" s="339">
        <v>0</v>
      </c>
      <c r="GS3615" s="329" t="s">
        <v>4631</v>
      </c>
      <c r="GT3615" s="329"/>
      <c r="GU3615" s="329" t="s">
        <v>44</v>
      </c>
      <c r="GV3615" s="17">
        <v>720</v>
      </c>
      <c r="GW3615" s="17">
        <v>0</v>
      </c>
      <c r="GX3615" s="17">
        <v>0</v>
      </c>
      <c r="GY3615" s="18" t="s">
        <v>33</v>
      </c>
      <c r="GZ3615" s="330">
        <v>60</v>
      </c>
      <c r="HA3615" s="330">
        <v>110</v>
      </c>
      <c r="HB3615" s="330">
        <v>2.2727272727272729</v>
      </c>
      <c r="HC3615" s="330">
        <v>0</v>
      </c>
      <c r="HD3615" s="331">
        <v>0.25</v>
      </c>
      <c r="HE3615" s="332">
        <v>180</v>
      </c>
      <c r="HF3615" s="333" t="s">
        <v>33</v>
      </c>
      <c r="HG3615" s="334" t="s">
        <v>5838</v>
      </c>
      <c r="HH3615" s="335" t="s">
        <v>67</v>
      </c>
      <c r="HI3615" s="336" t="s">
        <v>67</v>
      </c>
      <c r="HJ3615" s="336" t="s">
        <v>67</v>
      </c>
      <c r="HK3615" s="84"/>
      <c r="HL3615" s="337"/>
      <c r="HM3615" s="338"/>
      <c r="HN3615" s="12" t="s">
        <v>4537</v>
      </c>
      <c r="HO3615" s="13" t="s">
        <v>4538</v>
      </c>
      <c r="HP3615" s="13" t="s">
        <v>4539</v>
      </c>
      <c r="HQ3615" s="12" t="s">
        <v>4540</v>
      </c>
      <c r="HR3615" s="336" t="s">
        <v>35</v>
      </c>
      <c r="HS3615" s="336" t="s">
        <v>83</v>
      </c>
      <c r="HT3615" s="336" t="s">
        <v>4590</v>
      </c>
      <c r="HU3615" s="339">
        <v>2007</v>
      </c>
      <c r="HV3615" s="339">
        <v>1</v>
      </c>
      <c r="HW3615" s="339">
        <v>0</v>
      </c>
      <c r="HX3615" s="339">
        <v>0</v>
      </c>
      <c r="HY3615" s="329" t="s">
        <v>4631</v>
      </c>
      <c r="HZ3615" s="329"/>
      <c r="IA3615" s="329" t="s">
        <v>44</v>
      </c>
      <c r="IB3615" s="17">
        <v>720</v>
      </c>
      <c r="IC3615" s="17">
        <v>0</v>
      </c>
      <c r="ID3615" s="17">
        <v>0</v>
      </c>
      <c r="IE3615" s="18" t="s">
        <v>33</v>
      </c>
      <c r="IF3615" s="330">
        <v>60</v>
      </c>
      <c r="IG3615" s="330">
        <v>110</v>
      </c>
      <c r="IH3615" s="330">
        <v>2.2727272727272729</v>
      </c>
      <c r="II3615" s="330">
        <v>0</v>
      </c>
      <c r="IJ3615" s="331">
        <v>0.25</v>
      </c>
      <c r="IK3615" s="332">
        <v>180</v>
      </c>
      <c r="IL3615" s="333" t="s">
        <v>33</v>
      </c>
      <c r="IM3615" s="334" t="s">
        <v>5838</v>
      </c>
      <c r="IN3615" s="335" t="s">
        <v>67</v>
      </c>
      <c r="IO3615" s="336" t="s">
        <v>67</v>
      </c>
      <c r="IP3615" s="336" t="s">
        <v>67</v>
      </c>
      <c r="IQ3615" s="84"/>
      <c r="IR3615" s="337"/>
      <c r="IS3615" s="338"/>
    </row>
    <row r="3616" spans="1:253" ht="16.5" customHeight="1">
      <c r="A3616" s="83" t="s">
        <v>3589</v>
      </c>
      <c r="B3616" s="13"/>
      <c r="C3616" s="403"/>
      <c r="D3616" s="83"/>
      <c r="E3616" s="14" t="s">
        <v>2728</v>
      </c>
      <c r="F3616" s="14" t="s">
        <v>155</v>
      </c>
      <c r="G3616" s="14" t="s">
        <v>3615</v>
      </c>
      <c r="H3616" s="15">
        <v>2012</v>
      </c>
      <c r="I3616" s="15">
        <v>1</v>
      </c>
      <c r="J3616" s="15">
        <v>0</v>
      </c>
      <c r="K3616" s="15">
        <v>0</v>
      </c>
      <c r="L3616" s="16" t="s">
        <v>3580</v>
      </c>
      <c r="M3616" s="134" t="s">
        <v>3591</v>
      </c>
      <c r="N3616" s="16" t="s">
        <v>412</v>
      </c>
      <c r="O3616" s="17">
        <v>2628</v>
      </c>
      <c r="P3616" s="17">
        <f t="shared" si="28"/>
        <v>6132</v>
      </c>
      <c r="Q3616" s="17">
        <v>5</v>
      </c>
      <c r="R3616" s="133" t="s">
        <v>33</v>
      </c>
      <c r="S3616" s="19">
        <v>60</v>
      </c>
      <c r="T3616" s="19">
        <v>110</v>
      </c>
      <c r="U3616" s="19">
        <v>6.8181818181818183</v>
      </c>
      <c r="V3616" s="19">
        <v>0</v>
      </c>
      <c r="W3616" s="20">
        <v>0.75</v>
      </c>
      <c r="X3616" s="21">
        <v>2200.9499999999998</v>
      </c>
      <c r="Y3616" s="22" t="s">
        <v>33</v>
      </c>
      <c r="Z3616" s="86" t="s">
        <v>7991</v>
      </c>
      <c r="AA3616" s="24"/>
      <c r="AB3616" s="14"/>
      <c r="AC3616" s="14"/>
      <c r="AD3616" s="25"/>
      <c r="AE3616" s="26"/>
      <c r="AF3616" s="27"/>
      <c r="AG3616" s="31"/>
      <c r="AH3616" s="32"/>
      <c r="AI3616" s="32"/>
      <c r="AJ3616" s="32"/>
      <c r="AK3616" s="32"/>
      <c r="AL3616" s="32"/>
      <c r="AM3616" s="32"/>
      <c r="AN3616" s="32"/>
      <c r="AO3616" s="32"/>
      <c r="AP3616" s="329"/>
      <c r="AQ3616" s="329" t="s">
        <v>44</v>
      </c>
      <c r="AR3616" s="17">
        <v>480</v>
      </c>
      <c r="AS3616" s="17">
        <v>0</v>
      </c>
      <c r="AT3616" s="17">
        <v>0</v>
      </c>
      <c r="AU3616" s="18" t="s">
        <v>33</v>
      </c>
      <c r="AV3616" s="330">
        <v>60</v>
      </c>
      <c r="AW3616" s="330">
        <v>110</v>
      </c>
      <c r="AX3616" s="330">
        <v>3.1363636363636362</v>
      </c>
      <c r="AY3616" s="330">
        <v>0</v>
      </c>
      <c r="AZ3616" s="331">
        <v>0.34499999999999997</v>
      </c>
      <c r="BA3616" s="332">
        <v>165.6</v>
      </c>
      <c r="BB3616" s="333" t="s">
        <v>33</v>
      </c>
      <c r="BC3616" s="334" t="s">
        <v>5838</v>
      </c>
      <c r="BD3616" s="335" t="s">
        <v>67</v>
      </c>
      <c r="BE3616" s="336" t="s">
        <v>67</v>
      </c>
      <c r="BF3616" s="336" t="s">
        <v>67</v>
      </c>
      <c r="BG3616" s="84"/>
      <c r="BH3616" s="337"/>
      <c r="BI3616" s="338"/>
      <c r="BJ3616" s="12" t="s">
        <v>4537</v>
      </c>
      <c r="BK3616" s="13" t="s">
        <v>4538</v>
      </c>
      <c r="BL3616" s="13" t="s">
        <v>4539</v>
      </c>
      <c r="BM3616" s="12" t="s">
        <v>4540</v>
      </c>
      <c r="BN3616" s="336" t="s">
        <v>180</v>
      </c>
      <c r="BO3616" s="336" t="s">
        <v>92</v>
      </c>
      <c r="BP3616" s="336" t="s">
        <v>4632</v>
      </c>
      <c r="BQ3616" s="339">
        <v>2021</v>
      </c>
      <c r="BR3616" s="339">
        <v>1</v>
      </c>
      <c r="BS3616" s="339">
        <v>0</v>
      </c>
      <c r="BT3616" s="339">
        <v>0</v>
      </c>
      <c r="BU3616" s="329" t="s">
        <v>4633</v>
      </c>
      <c r="BV3616" s="329"/>
      <c r="BW3616" s="329" t="s">
        <v>44</v>
      </c>
      <c r="BX3616" s="17">
        <v>480</v>
      </c>
      <c r="BY3616" s="17">
        <v>0</v>
      </c>
      <c r="BZ3616" s="17">
        <v>0</v>
      </c>
      <c r="CA3616" s="18" t="s">
        <v>33</v>
      </c>
      <c r="CB3616" s="330">
        <v>60</v>
      </c>
      <c r="CC3616" s="330">
        <v>110</v>
      </c>
      <c r="CD3616" s="330">
        <v>3.1363636363636362</v>
      </c>
      <c r="CE3616" s="330">
        <v>0</v>
      </c>
      <c r="CF3616" s="331">
        <v>0.34499999999999997</v>
      </c>
      <c r="CG3616" s="332">
        <v>165.6</v>
      </c>
      <c r="CH3616" s="333" t="s">
        <v>33</v>
      </c>
      <c r="CI3616" s="334" t="s">
        <v>5838</v>
      </c>
      <c r="CJ3616" s="335" t="s">
        <v>67</v>
      </c>
      <c r="CK3616" s="336" t="s">
        <v>67</v>
      </c>
      <c r="CL3616" s="336" t="s">
        <v>67</v>
      </c>
      <c r="CM3616" s="84"/>
      <c r="CN3616" s="337"/>
      <c r="CO3616" s="338"/>
      <c r="CP3616" s="12" t="s">
        <v>4537</v>
      </c>
      <c r="CQ3616" s="13" t="s">
        <v>4538</v>
      </c>
      <c r="CR3616" s="13" t="s">
        <v>4539</v>
      </c>
      <c r="CS3616" s="12" t="s">
        <v>4540</v>
      </c>
      <c r="CT3616" s="336" t="s">
        <v>180</v>
      </c>
      <c r="CU3616" s="336" t="s">
        <v>92</v>
      </c>
      <c r="CV3616" s="336" t="s">
        <v>4632</v>
      </c>
      <c r="CW3616" s="339">
        <v>2021</v>
      </c>
      <c r="CX3616" s="339">
        <v>1</v>
      </c>
      <c r="CY3616" s="339">
        <v>0</v>
      </c>
      <c r="CZ3616" s="339">
        <v>0</v>
      </c>
      <c r="DA3616" s="329" t="s">
        <v>4633</v>
      </c>
      <c r="DB3616" s="329"/>
      <c r="DC3616" s="329" t="s">
        <v>44</v>
      </c>
      <c r="DD3616" s="17">
        <v>480</v>
      </c>
      <c r="DE3616" s="17">
        <v>0</v>
      </c>
      <c r="DF3616" s="17">
        <v>0</v>
      </c>
      <c r="DG3616" s="18" t="s">
        <v>33</v>
      </c>
      <c r="DH3616" s="330">
        <v>60</v>
      </c>
      <c r="DI3616" s="330">
        <v>110</v>
      </c>
      <c r="DJ3616" s="330">
        <v>3.1363636363636362</v>
      </c>
      <c r="DK3616" s="330">
        <v>0</v>
      </c>
      <c r="DL3616" s="331">
        <v>0.34499999999999997</v>
      </c>
      <c r="DM3616" s="332">
        <v>165.6</v>
      </c>
      <c r="DN3616" s="333" t="s">
        <v>33</v>
      </c>
      <c r="DO3616" s="334" t="s">
        <v>5838</v>
      </c>
      <c r="DP3616" s="335" t="s">
        <v>67</v>
      </c>
      <c r="DQ3616" s="336" t="s">
        <v>67</v>
      </c>
      <c r="DR3616" s="336" t="s">
        <v>67</v>
      </c>
      <c r="DS3616" s="84"/>
      <c r="DT3616" s="337"/>
      <c r="DU3616" s="338"/>
      <c r="DV3616" s="12" t="s">
        <v>4537</v>
      </c>
      <c r="DW3616" s="13" t="s">
        <v>4538</v>
      </c>
      <c r="DX3616" s="13" t="s">
        <v>4539</v>
      </c>
      <c r="DY3616" s="12" t="s">
        <v>4540</v>
      </c>
      <c r="DZ3616" s="336" t="s">
        <v>180</v>
      </c>
      <c r="EA3616" s="336" t="s">
        <v>92</v>
      </c>
      <c r="EB3616" s="336" t="s">
        <v>4632</v>
      </c>
      <c r="EC3616" s="339">
        <v>2021</v>
      </c>
      <c r="ED3616" s="339">
        <v>1</v>
      </c>
      <c r="EE3616" s="339">
        <v>0</v>
      </c>
      <c r="EF3616" s="339">
        <v>0</v>
      </c>
      <c r="EG3616" s="329" t="s">
        <v>4633</v>
      </c>
      <c r="EH3616" s="329"/>
      <c r="EI3616" s="329" t="s">
        <v>44</v>
      </c>
      <c r="EJ3616" s="17">
        <v>480</v>
      </c>
      <c r="EK3616" s="17">
        <v>0</v>
      </c>
      <c r="EL3616" s="17">
        <v>0</v>
      </c>
      <c r="EM3616" s="18" t="s">
        <v>33</v>
      </c>
      <c r="EN3616" s="330">
        <v>60</v>
      </c>
      <c r="EO3616" s="330">
        <v>110</v>
      </c>
      <c r="EP3616" s="330">
        <v>3.1363636363636362</v>
      </c>
      <c r="EQ3616" s="330">
        <v>0</v>
      </c>
      <c r="ER3616" s="331">
        <v>0.34499999999999997</v>
      </c>
      <c r="ES3616" s="332">
        <v>165.6</v>
      </c>
      <c r="ET3616" s="333" t="s">
        <v>33</v>
      </c>
      <c r="EU3616" s="334" t="s">
        <v>5838</v>
      </c>
      <c r="EV3616" s="335" t="s">
        <v>67</v>
      </c>
      <c r="EW3616" s="336" t="s">
        <v>67</v>
      </c>
      <c r="EX3616" s="336" t="s">
        <v>67</v>
      </c>
      <c r="EY3616" s="84"/>
      <c r="EZ3616" s="337"/>
      <c r="FA3616" s="338"/>
      <c r="FB3616" s="12" t="s">
        <v>4537</v>
      </c>
      <c r="FC3616" s="13" t="s">
        <v>4538</v>
      </c>
      <c r="FD3616" s="13" t="s">
        <v>4539</v>
      </c>
      <c r="FE3616" s="12" t="s">
        <v>4540</v>
      </c>
      <c r="FF3616" s="336" t="s">
        <v>180</v>
      </c>
      <c r="FG3616" s="336" t="s">
        <v>92</v>
      </c>
      <c r="FH3616" s="336" t="s">
        <v>4632</v>
      </c>
      <c r="FI3616" s="339">
        <v>2021</v>
      </c>
      <c r="FJ3616" s="339">
        <v>1</v>
      </c>
      <c r="FK3616" s="339">
        <v>0</v>
      </c>
      <c r="FL3616" s="339">
        <v>0</v>
      </c>
      <c r="FM3616" s="329" t="s">
        <v>4633</v>
      </c>
      <c r="FN3616" s="329"/>
      <c r="FO3616" s="329" t="s">
        <v>44</v>
      </c>
      <c r="FP3616" s="17">
        <v>480</v>
      </c>
      <c r="FQ3616" s="17">
        <v>0</v>
      </c>
      <c r="FR3616" s="17">
        <v>0</v>
      </c>
      <c r="FS3616" s="18" t="s">
        <v>33</v>
      </c>
      <c r="FT3616" s="330">
        <v>60</v>
      </c>
      <c r="FU3616" s="330">
        <v>110</v>
      </c>
      <c r="FV3616" s="330">
        <v>3.1363636363636362</v>
      </c>
      <c r="FW3616" s="330">
        <v>0</v>
      </c>
      <c r="FX3616" s="331">
        <v>0.34499999999999997</v>
      </c>
      <c r="FY3616" s="332">
        <v>165.6</v>
      </c>
      <c r="FZ3616" s="333" t="s">
        <v>33</v>
      </c>
      <c r="GA3616" s="334" t="s">
        <v>5838</v>
      </c>
      <c r="GB3616" s="335" t="s">
        <v>67</v>
      </c>
      <c r="GC3616" s="336" t="s">
        <v>67</v>
      </c>
      <c r="GD3616" s="336" t="s">
        <v>67</v>
      </c>
      <c r="GE3616" s="84"/>
      <c r="GF3616" s="337"/>
      <c r="GG3616" s="338"/>
      <c r="GH3616" s="12" t="s">
        <v>4537</v>
      </c>
      <c r="GI3616" s="13" t="s">
        <v>4538</v>
      </c>
      <c r="GJ3616" s="13" t="s">
        <v>4539</v>
      </c>
      <c r="GK3616" s="12" t="s">
        <v>4540</v>
      </c>
      <c r="GL3616" s="336" t="s">
        <v>180</v>
      </c>
      <c r="GM3616" s="336" t="s">
        <v>92</v>
      </c>
      <c r="GN3616" s="336" t="s">
        <v>4632</v>
      </c>
      <c r="GO3616" s="339">
        <v>2021</v>
      </c>
      <c r="GP3616" s="339">
        <v>1</v>
      </c>
      <c r="GQ3616" s="339">
        <v>0</v>
      </c>
      <c r="GR3616" s="339">
        <v>0</v>
      </c>
      <c r="GS3616" s="329" t="s">
        <v>4633</v>
      </c>
      <c r="GT3616" s="329"/>
      <c r="GU3616" s="329" t="s">
        <v>44</v>
      </c>
      <c r="GV3616" s="17">
        <v>480</v>
      </c>
      <c r="GW3616" s="17">
        <v>0</v>
      </c>
      <c r="GX3616" s="17">
        <v>0</v>
      </c>
      <c r="GY3616" s="18" t="s">
        <v>33</v>
      </c>
      <c r="GZ3616" s="330">
        <v>60</v>
      </c>
      <c r="HA3616" s="330">
        <v>110</v>
      </c>
      <c r="HB3616" s="330">
        <v>3.1363636363636362</v>
      </c>
      <c r="HC3616" s="330">
        <v>0</v>
      </c>
      <c r="HD3616" s="331">
        <v>0.34499999999999997</v>
      </c>
      <c r="HE3616" s="332">
        <v>165.6</v>
      </c>
      <c r="HF3616" s="333" t="s">
        <v>33</v>
      </c>
      <c r="HG3616" s="334" t="s">
        <v>5838</v>
      </c>
      <c r="HH3616" s="335" t="s">
        <v>67</v>
      </c>
      <c r="HI3616" s="336" t="s">
        <v>67</v>
      </c>
      <c r="HJ3616" s="336" t="s">
        <v>67</v>
      </c>
      <c r="HK3616" s="84"/>
      <c r="HL3616" s="337"/>
      <c r="HM3616" s="338"/>
      <c r="HN3616" s="12" t="s">
        <v>4537</v>
      </c>
      <c r="HO3616" s="13" t="s">
        <v>4538</v>
      </c>
      <c r="HP3616" s="13" t="s">
        <v>4539</v>
      </c>
      <c r="HQ3616" s="12" t="s">
        <v>4540</v>
      </c>
      <c r="HR3616" s="336" t="s">
        <v>180</v>
      </c>
      <c r="HS3616" s="336" t="s">
        <v>92</v>
      </c>
      <c r="HT3616" s="336" t="s">
        <v>4632</v>
      </c>
      <c r="HU3616" s="339">
        <v>2021</v>
      </c>
      <c r="HV3616" s="339">
        <v>1</v>
      </c>
      <c r="HW3616" s="339">
        <v>0</v>
      </c>
      <c r="HX3616" s="339">
        <v>0</v>
      </c>
      <c r="HY3616" s="329" t="s">
        <v>4633</v>
      </c>
      <c r="HZ3616" s="329"/>
      <c r="IA3616" s="329" t="s">
        <v>44</v>
      </c>
      <c r="IB3616" s="17">
        <v>480</v>
      </c>
      <c r="IC3616" s="17">
        <v>0</v>
      </c>
      <c r="ID3616" s="17">
        <v>0</v>
      </c>
      <c r="IE3616" s="18" t="s">
        <v>33</v>
      </c>
      <c r="IF3616" s="330">
        <v>60</v>
      </c>
      <c r="IG3616" s="330">
        <v>110</v>
      </c>
      <c r="IH3616" s="330">
        <v>3.1363636363636362</v>
      </c>
      <c r="II3616" s="330">
        <v>0</v>
      </c>
      <c r="IJ3616" s="331">
        <v>0.34499999999999997</v>
      </c>
      <c r="IK3616" s="332">
        <v>165.6</v>
      </c>
      <c r="IL3616" s="333" t="s">
        <v>33</v>
      </c>
      <c r="IM3616" s="334" t="s">
        <v>5838</v>
      </c>
      <c r="IN3616" s="335" t="s">
        <v>67</v>
      </c>
      <c r="IO3616" s="336" t="s">
        <v>67</v>
      </c>
      <c r="IP3616" s="336" t="s">
        <v>67</v>
      </c>
      <c r="IQ3616" s="84"/>
      <c r="IR3616" s="337"/>
      <c r="IS3616" s="338"/>
    </row>
    <row r="3617" spans="1:253" ht="16.5" customHeight="1">
      <c r="A3617" s="83" t="s">
        <v>8006</v>
      </c>
      <c r="B3617" s="13"/>
      <c r="C3617" s="403"/>
      <c r="D3617" s="83"/>
      <c r="E3617" s="14" t="s">
        <v>2728</v>
      </c>
      <c r="F3617" s="14" t="s">
        <v>155</v>
      </c>
      <c r="G3617" s="14" t="s">
        <v>3619</v>
      </c>
      <c r="H3617" s="15">
        <v>2012</v>
      </c>
      <c r="I3617" s="15">
        <v>1</v>
      </c>
      <c r="J3617" s="15">
        <v>0</v>
      </c>
      <c r="K3617" s="15">
        <v>0</v>
      </c>
      <c r="L3617" s="16" t="s">
        <v>3580</v>
      </c>
      <c r="M3617" s="134" t="s">
        <v>3591</v>
      </c>
      <c r="N3617" s="16" t="s">
        <v>412</v>
      </c>
      <c r="O3617" s="17">
        <v>2628</v>
      </c>
      <c r="P3617" s="17">
        <f t="shared" si="28"/>
        <v>6132</v>
      </c>
      <c r="Q3617" s="17">
        <v>5</v>
      </c>
      <c r="R3617" s="133" t="s">
        <v>33</v>
      </c>
      <c r="S3617" s="19">
        <v>60</v>
      </c>
      <c r="T3617" s="19">
        <v>110</v>
      </c>
      <c r="U3617" s="19">
        <v>6.8181818181818183</v>
      </c>
      <c r="V3617" s="19">
        <v>0</v>
      </c>
      <c r="W3617" s="20">
        <v>0.75</v>
      </c>
      <c r="X3617" s="21">
        <v>2200.9499999999998</v>
      </c>
      <c r="Y3617" s="22" t="s">
        <v>33</v>
      </c>
      <c r="Z3617" s="86" t="s">
        <v>7991</v>
      </c>
      <c r="AA3617" s="24"/>
      <c r="AB3617" s="14"/>
      <c r="AC3617" s="14"/>
      <c r="AD3617" s="25"/>
      <c r="AE3617" s="26"/>
      <c r="AF3617" s="27"/>
      <c r="AG3617" s="31"/>
      <c r="AH3617" s="32"/>
      <c r="AI3617" s="32"/>
      <c r="AJ3617" s="32"/>
      <c r="AK3617" s="32"/>
      <c r="AL3617" s="32"/>
      <c r="AM3617" s="32"/>
      <c r="AN3617" s="32"/>
      <c r="AO3617" s="32"/>
      <c r="AP3617" s="329"/>
      <c r="AQ3617" s="329" t="s">
        <v>868</v>
      </c>
      <c r="AR3617" s="17">
        <v>7250</v>
      </c>
      <c r="AS3617" s="17">
        <v>0</v>
      </c>
      <c r="AT3617" s="17">
        <v>0</v>
      </c>
      <c r="AU3617" s="18" t="s">
        <v>33</v>
      </c>
      <c r="AV3617" s="330">
        <v>60</v>
      </c>
      <c r="AW3617" s="330">
        <v>110</v>
      </c>
      <c r="AX3617" s="330">
        <v>0.19090909090909092</v>
      </c>
      <c r="AY3617" s="330">
        <v>0</v>
      </c>
      <c r="AZ3617" s="331">
        <v>2.1000000000000001E-2</v>
      </c>
      <c r="BA3617" s="332">
        <v>152.25</v>
      </c>
      <c r="BB3617" s="333" t="s">
        <v>33</v>
      </c>
      <c r="BC3617" s="334" t="s">
        <v>5838</v>
      </c>
      <c r="BD3617" s="335" t="s">
        <v>67</v>
      </c>
      <c r="BE3617" s="336" t="s">
        <v>67</v>
      </c>
      <c r="BF3617" s="336" t="s">
        <v>67</v>
      </c>
      <c r="BG3617" s="84"/>
      <c r="BH3617" s="337"/>
      <c r="BI3617" s="338"/>
      <c r="BJ3617" s="12" t="s">
        <v>4537</v>
      </c>
      <c r="BK3617" s="13" t="s">
        <v>4538</v>
      </c>
      <c r="BL3617" s="13" t="s">
        <v>4539</v>
      </c>
      <c r="BM3617" s="12" t="s">
        <v>4540</v>
      </c>
      <c r="BN3617" s="336" t="s">
        <v>2254</v>
      </c>
      <c r="BO3617" s="336" t="s">
        <v>480</v>
      </c>
      <c r="BP3617" s="336" t="s">
        <v>67</v>
      </c>
      <c r="BQ3617" s="339">
        <v>2000</v>
      </c>
      <c r="BR3617" s="339">
        <v>1</v>
      </c>
      <c r="BS3617" s="339">
        <v>0</v>
      </c>
      <c r="BT3617" s="339">
        <v>0</v>
      </c>
      <c r="BU3617" s="329" t="s">
        <v>4571</v>
      </c>
      <c r="BV3617" s="329"/>
      <c r="BW3617" s="329" t="s">
        <v>868</v>
      </c>
      <c r="BX3617" s="17">
        <v>7250</v>
      </c>
      <c r="BY3617" s="17">
        <v>0</v>
      </c>
      <c r="BZ3617" s="17">
        <v>0</v>
      </c>
      <c r="CA3617" s="18" t="s">
        <v>33</v>
      </c>
      <c r="CB3617" s="330">
        <v>60</v>
      </c>
      <c r="CC3617" s="330">
        <v>110</v>
      </c>
      <c r="CD3617" s="330">
        <v>0.19090909090909092</v>
      </c>
      <c r="CE3617" s="330">
        <v>0</v>
      </c>
      <c r="CF3617" s="331">
        <v>2.1000000000000001E-2</v>
      </c>
      <c r="CG3617" s="332">
        <v>152.25</v>
      </c>
      <c r="CH3617" s="333" t="s">
        <v>33</v>
      </c>
      <c r="CI3617" s="334" t="s">
        <v>5838</v>
      </c>
      <c r="CJ3617" s="335" t="s">
        <v>67</v>
      </c>
      <c r="CK3617" s="336" t="s">
        <v>67</v>
      </c>
      <c r="CL3617" s="336" t="s">
        <v>67</v>
      </c>
      <c r="CM3617" s="84"/>
      <c r="CN3617" s="337"/>
      <c r="CO3617" s="338"/>
      <c r="CP3617" s="12" t="s">
        <v>4537</v>
      </c>
      <c r="CQ3617" s="13" t="s">
        <v>4538</v>
      </c>
      <c r="CR3617" s="13" t="s">
        <v>4539</v>
      </c>
      <c r="CS3617" s="12" t="s">
        <v>4540</v>
      </c>
      <c r="CT3617" s="336" t="s">
        <v>2254</v>
      </c>
      <c r="CU3617" s="336" t="s">
        <v>480</v>
      </c>
      <c r="CV3617" s="336" t="s">
        <v>67</v>
      </c>
      <c r="CW3617" s="339">
        <v>2000</v>
      </c>
      <c r="CX3617" s="339">
        <v>1</v>
      </c>
      <c r="CY3617" s="339">
        <v>0</v>
      </c>
      <c r="CZ3617" s="339">
        <v>0</v>
      </c>
      <c r="DA3617" s="329" t="s">
        <v>4571</v>
      </c>
      <c r="DB3617" s="329"/>
      <c r="DC3617" s="329" t="s">
        <v>868</v>
      </c>
      <c r="DD3617" s="17">
        <v>7250</v>
      </c>
      <c r="DE3617" s="17">
        <v>0</v>
      </c>
      <c r="DF3617" s="17">
        <v>0</v>
      </c>
      <c r="DG3617" s="18" t="s">
        <v>33</v>
      </c>
      <c r="DH3617" s="330">
        <v>60</v>
      </c>
      <c r="DI3617" s="330">
        <v>110</v>
      </c>
      <c r="DJ3617" s="330">
        <v>0.19090909090909092</v>
      </c>
      <c r="DK3617" s="330">
        <v>0</v>
      </c>
      <c r="DL3617" s="331">
        <v>2.1000000000000001E-2</v>
      </c>
      <c r="DM3617" s="332">
        <v>152.25</v>
      </c>
      <c r="DN3617" s="333" t="s">
        <v>33</v>
      </c>
      <c r="DO3617" s="334" t="s">
        <v>5838</v>
      </c>
      <c r="DP3617" s="335" t="s">
        <v>67</v>
      </c>
      <c r="DQ3617" s="336" t="s">
        <v>67</v>
      </c>
      <c r="DR3617" s="336" t="s">
        <v>67</v>
      </c>
      <c r="DS3617" s="84"/>
      <c r="DT3617" s="337"/>
      <c r="DU3617" s="338"/>
      <c r="DV3617" s="12" t="s">
        <v>4537</v>
      </c>
      <c r="DW3617" s="13" t="s">
        <v>4538</v>
      </c>
      <c r="DX3617" s="13" t="s">
        <v>4539</v>
      </c>
      <c r="DY3617" s="12" t="s">
        <v>4540</v>
      </c>
      <c r="DZ3617" s="336" t="s">
        <v>2254</v>
      </c>
      <c r="EA3617" s="336" t="s">
        <v>480</v>
      </c>
      <c r="EB3617" s="336" t="s">
        <v>67</v>
      </c>
      <c r="EC3617" s="339">
        <v>2000</v>
      </c>
      <c r="ED3617" s="339">
        <v>1</v>
      </c>
      <c r="EE3617" s="339">
        <v>0</v>
      </c>
      <c r="EF3617" s="339">
        <v>0</v>
      </c>
      <c r="EG3617" s="329" t="s">
        <v>4571</v>
      </c>
      <c r="EH3617" s="329"/>
      <c r="EI3617" s="329" t="s">
        <v>868</v>
      </c>
      <c r="EJ3617" s="17">
        <v>7250</v>
      </c>
      <c r="EK3617" s="17">
        <v>0</v>
      </c>
      <c r="EL3617" s="17">
        <v>0</v>
      </c>
      <c r="EM3617" s="18" t="s">
        <v>33</v>
      </c>
      <c r="EN3617" s="330">
        <v>60</v>
      </c>
      <c r="EO3617" s="330">
        <v>110</v>
      </c>
      <c r="EP3617" s="330">
        <v>0.19090909090909092</v>
      </c>
      <c r="EQ3617" s="330">
        <v>0</v>
      </c>
      <c r="ER3617" s="331">
        <v>2.1000000000000001E-2</v>
      </c>
      <c r="ES3617" s="332">
        <v>152.25</v>
      </c>
      <c r="ET3617" s="333" t="s">
        <v>33</v>
      </c>
      <c r="EU3617" s="334" t="s">
        <v>5838</v>
      </c>
      <c r="EV3617" s="335" t="s">
        <v>67</v>
      </c>
      <c r="EW3617" s="336" t="s">
        <v>67</v>
      </c>
      <c r="EX3617" s="336" t="s">
        <v>67</v>
      </c>
      <c r="EY3617" s="84"/>
      <c r="EZ3617" s="337"/>
      <c r="FA3617" s="338"/>
      <c r="FB3617" s="12" t="s">
        <v>4537</v>
      </c>
      <c r="FC3617" s="13" t="s">
        <v>4538</v>
      </c>
      <c r="FD3617" s="13" t="s">
        <v>4539</v>
      </c>
      <c r="FE3617" s="12" t="s">
        <v>4540</v>
      </c>
      <c r="FF3617" s="336" t="s">
        <v>2254</v>
      </c>
      <c r="FG3617" s="336" t="s">
        <v>480</v>
      </c>
      <c r="FH3617" s="336" t="s">
        <v>67</v>
      </c>
      <c r="FI3617" s="339">
        <v>2000</v>
      </c>
      <c r="FJ3617" s="339">
        <v>1</v>
      </c>
      <c r="FK3617" s="339">
        <v>0</v>
      </c>
      <c r="FL3617" s="339">
        <v>0</v>
      </c>
      <c r="FM3617" s="329" t="s">
        <v>4571</v>
      </c>
      <c r="FN3617" s="329"/>
      <c r="FO3617" s="329" t="s">
        <v>868</v>
      </c>
      <c r="FP3617" s="17">
        <v>7250</v>
      </c>
      <c r="FQ3617" s="17">
        <v>0</v>
      </c>
      <c r="FR3617" s="17">
        <v>0</v>
      </c>
      <c r="FS3617" s="18" t="s">
        <v>33</v>
      </c>
      <c r="FT3617" s="330">
        <v>60</v>
      </c>
      <c r="FU3617" s="330">
        <v>110</v>
      </c>
      <c r="FV3617" s="330">
        <v>0.19090909090909092</v>
      </c>
      <c r="FW3617" s="330">
        <v>0</v>
      </c>
      <c r="FX3617" s="331">
        <v>2.1000000000000001E-2</v>
      </c>
      <c r="FY3617" s="332">
        <v>152.25</v>
      </c>
      <c r="FZ3617" s="333" t="s">
        <v>33</v>
      </c>
      <c r="GA3617" s="334" t="s">
        <v>5838</v>
      </c>
      <c r="GB3617" s="335" t="s">
        <v>67</v>
      </c>
      <c r="GC3617" s="336" t="s">
        <v>67</v>
      </c>
      <c r="GD3617" s="336" t="s">
        <v>67</v>
      </c>
      <c r="GE3617" s="84"/>
      <c r="GF3617" s="337"/>
      <c r="GG3617" s="338"/>
      <c r="GH3617" s="12" t="s">
        <v>4537</v>
      </c>
      <c r="GI3617" s="13" t="s">
        <v>4538</v>
      </c>
      <c r="GJ3617" s="13" t="s">
        <v>4539</v>
      </c>
      <c r="GK3617" s="12" t="s">
        <v>4540</v>
      </c>
      <c r="GL3617" s="336" t="s">
        <v>2254</v>
      </c>
      <c r="GM3617" s="336" t="s">
        <v>480</v>
      </c>
      <c r="GN3617" s="336" t="s">
        <v>67</v>
      </c>
      <c r="GO3617" s="339">
        <v>2000</v>
      </c>
      <c r="GP3617" s="339">
        <v>1</v>
      </c>
      <c r="GQ3617" s="339">
        <v>0</v>
      </c>
      <c r="GR3617" s="339">
        <v>0</v>
      </c>
      <c r="GS3617" s="329" t="s">
        <v>4571</v>
      </c>
      <c r="GT3617" s="329"/>
      <c r="GU3617" s="329" t="s">
        <v>868</v>
      </c>
      <c r="GV3617" s="17">
        <v>7250</v>
      </c>
      <c r="GW3617" s="17">
        <v>0</v>
      </c>
      <c r="GX3617" s="17">
        <v>0</v>
      </c>
      <c r="GY3617" s="18" t="s">
        <v>33</v>
      </c>
      <c r="GZ3617" s="330">
        <v>60</v>
      </c>
      <c r="HA3617" s="330">
        <v>110</v>
      </c>
      <c r="HB3617" s="330">
        <v>0.19090909090909092</v>
      </c>
      <c r="HC3617" s="330">
        <v>0</v>
      </c>
      <c r="HD3617" s="331">
        <v>2.1000000000000001E-2</v>
      </c>
      <c r="HE3617" s="332">
        <v>152.25</v>
      </c>
      <c r="HF3617" s="333" t="s">
        <v>33</v>
      </c>
      <c r="HG3617" s="334" t="s">
        <v>5838</v>
      </c>
      <c r="HH3617" s="335" t="s">
        <v>67</v>
      </c>
      <c r="HI3617" s="336" t="s">
        <v>67</v>
      </c>
      <c r="HJ3617" s="336" t="s">
        <v>67</v>
      </c>
      <c r="HK3617" s="84"/>
      <c r="HL3617" s="337"/>
      <c r="HM3617" s="338"/>
      <c r="HN3617" s="12" t="s">
        <v>4537</v>
      </c>
      <c r="HO3617" s="13" t="s">
        <v>4538</v>
      </c>
      <c r="HP3617" s="13" t="s">
        <v>4539</v>
      </c>
      <c r="HQ3617" s="12" t="s">
        <v>4540</v>
      </c>
      <c r="HR3617" s="336" t="s">
        <v>2254</v>
      </c>
      <c r="HS3617" s="336" t="s">
        <v>480</v>
      </c>
      <c r="HT3617" s="336" t="s">
        <v>67</v>
      </c>
      <c r="HU3617" s="339">
        <v>2000</v>
      </c>
      <c r="HV3617" s="339">
        <v>1</v>
      </c>
      <c r="HW3617" s="339">
        <v>0</v>
      </c>
      <c r="HX3617" s="339">
        <v>0</v>
      </c>
      <c r="HY3617" s="329" t="s">
        <v>4571</v>
      </c>
      <c r="HZ3617" s="329"/>
      <c r="IA3617" s="329" t="s">
        <v>868</v>
      </c>
      <c r="IB3617" s="17">
        <v>7250</v>
      </c>
      <c r="IC3617" s="17">
        <v>0</v>
      </c>
      <c r="ID3617" s="17">
        <v>0</v>
      </c>
      <c r="IE3617" s="18" t="s">
        <v>33</v>
      </c>
      <c r="IF3617" s="330">
        <v>60</v>
      </c>
      <c r="IG3617" s="330">
        <v>110</v>
      </c>
      <c r="IH3617" s="330">
        <v>0.19090909090909092</v>
      </c>
      <c r="II3617" s="330">
        <v>0</v>
      </c>
      <c r="IJ3617" s="331">
        <v>2.1000000000000001E-2</v>
      </c>
      <c r="IK3617" s="332">
        <v>152.25</v>
      </c>
      <c r="IL3617" s="333" t="s">
        <v>33</v>
      </c>
      <c r="IM3617" s="334" t="s">
        <v>5838</v>
      </c>
      <c r="IN3617" s="335" t="s">
        <v>67</v>
      </c>
      <c r="IO3617" s="336" t="s">
        <v>67</v>
      </c>
      <c r="IP3617" s="336" t="s">
        <v>67</v>
      </c>
      <c r="IQ3617" s="84"/>
      <c r="IR3617" s="337"/>
      <c r="IS3617" s="338"/>
    </row>
    <row r="3618" spans="1:253" ht="16.5" customHeight="1">
      <c r="A3618" s="83" t="s">
        <v>3589</v>
      </c>
      <c r="B3618" s="13"/>
      <c r="C3618" s="403"/>
      <c r="D3618" s="83"/>
      <c r="E3618" s="14" t="s">
        <v>3606</v>
      </c>
      <c r="F3618" s="14" t="s">
        <v>155</v>
      </c>
      <c r="G3618" s="14" t="s">
        <v>3622</v>
      </c>
      <c r="H3618" s="15">
        <v>2015</v>
      </c>
      <c r="I3618" s="15">
        <v>1</v>
      </c>
      <c r="J3618" s="15">
        <v>0</v>
      </c>
      <c r="K3618" s="15">
        <v>0</v>
      </c>
      <c r="L3618" s="16" t="s">
        <v>3580</v>
      </c>
      <c r="M3618" s="134" t="s">
        <v>3591</v>
      </c>
      <c r="N3618" s="16" t="s">
        <v>412</v>
      </c>
      <c r="O3618" s="17">
        <v>2628</v>
      </c>
      <c r="P3618" s="17">
        <f t="shared" si="28"/>
        <v>6132</v>
      </c>
      <c r="Q3618" s="17">
        <v>5</v>
      </c>
      <c r="R3618" s="133" t="s">
        <v>33</v>
      </c>
      <c r="S3618" s="19">
        <v>60</v>
      </c>
      <c r="T3618" s="19">
        <v>110</v>
      </c>
      <c r="U3618" s="19">
        <v>6.8181818181818183</v>
      </c>
      <c r="V3618" s="19">
        <v>0</v>
      </c>
      <c r="W3618" s="20">
        <v>0.75</v>
      </c>
      <c r="X3618" s="21">
        <v>2200.9499999999998</v>
      </c>
      <c r="Y3618" s="22" t="s">
        <v>33</v>
      </c>
      <c r="Z3618" s="86" t="s">
        <v>8007</v>
      </c>
      <c r="AA3618" s="24"/>
      <c r="AB3618" s="14"/>
      <c r="AC3618" s="14"/>
      <c r="AD3618" s="25"/>
      <c r="AE3618" s="26"/>
      <c r="AF3618" s="27"/>
      <c r="AG3618" s="31"/>
      <c r="AH3618" s="32"/>
      <c r="AI3618" s="32"/>
      <c r="AJ3618" s="32"/>
      <c r="AK3618" s="32"/>
      <c r="AL3618" s="32"/>
      <c r="AM3618" s="32"/>
      <c r="AN3618" s="32"/>
      <c r="AO3618" s="32"/>
      <c r="AP3618" s="329"/>
      <c r="AQ3618" s="329" t="s">
        <v>44</v>
      </c>
      <c r="AR3618" s="17">
        <v>720</v>
      </c>
      <c r="AS3618" s="17">
        <v>0</v>
      </c>
      <c r="AT3618" s="17">
        <v>0</v>
      </c>
      <c r="AU3618" s="18" t="s">
        <v>33</v>
      </c>
      <c r="AV3618" s="330">
        <v>60</v>
      </c>
      <c r="AW3618" s="330">
        <v>110</v>
      </c>
      <c r="AX3618" s="330">
        <v>1.8181818181818181</v>
      </c>
      <c r="AY3618" s="330">
        <v>0</v>
      </c>
      <c r="AZ3618" s="331">
        <v>0.2</v>
      </c>
      <c r="BA3618" s="332">
        <v>144</v>
      </c>
      <c r="BB3618" s="333" t="s">
        <v>33</v>
      </c>
      <c r="BC3618" s="334" t="s">
        <v>5838</v>
      </c>
      <c r="BD3618" s="335" t="s">
        <v>67</v>
      </c>
      <c r="BE3618" s="336" t="s">
        <v>67</v>
      </c>
      <c r="BF3618" s="336" t="s">
        <v>67</v>
      </c>
      <c r="BG3618" s="84"/>
      <c r="BH3618" s="337"/>
      <c r="BI3618" s="338"/>
      <c r="BJ3618" s="12" t="s">
        <v>4537</v>
      </c>
      <c r="BK3618" s="13" t="s">
        <v>4538</v>
      </c>
      <c r="BL3618" s="13" t="s">
        <v>4539</v>
      </c>
      <c r="BM3618" s="12" t="s">
        <v>4540</v>
      </c>
      <c r="BN3618" s="336" t="s">
        <v>4597</v>
      </c>
      <c r="BO3618" s="336" t="s">
        <v>67</v>
      </c>
      <c r="BP3618" s="336" t="s">
        <v>4598</v>
      </c>
      <c r="BQ3618" s="339">
        <v>2007</v>
      </c>
      <c r="BR3618" s="339">
        <v>1</v>
      </c>
      <c r="BS3618" s="339">
        <v>0</v>
      </c>
      <c r="BT3618" s="339">
        <v>0</v>
      </c>
      <c r="BU3618" s="329" t="s">
        <v>4564</v>
      </c>
      <c r="BV3618" s="329"/>
      <c r="BW3618" s="329" t="s">
        <v>44</v>
      </c>
      <c r="BX3618" s="17">
        <v>720</v>
      </c>
      <c r="BY3618" s="17">
        <v>0</v>
      </c>
      <c r="BZ3618" s="17">
        <v>0</v>
      </c>
      <c r="CA3618" s="18" t="s">
        <v>33</v>
      </c>
      <c r="CB3618" s="330">
        <v>60</v>
      </c>
      <c r="CC3618" s="330">
        <v>110</v>
      </c>
      <c r="CD3618" s="330">
        <v>1.8181818181818181</v>
      </c>
      <c r="CE3618" s="330">
        <v>0</v>
      </c>
      <c r="CF3618" s="331">
        <v>0.2</v>
      </c>
      <c r="CG3618" s="332">
        <v>144</v>
      </c>
      <c r="CH3618" s="333" t="s">
        <v>33</v>
      </c>
      <c r="CI3618" s="334" t="s">
        <v>5838</v>
      </c>
      <c r="CJ3618" s="335" t="s">
        <v>67</v>
      </c>
      <c r="CK3618" s="336" t="s">
        <v>67</v>
      </c>
      <c r="CL3618" s="336" t="s">
        <v>67</v>
      </c>
      <c r="CM3618" s="84"/>
      <c r="CN3618" s="337"/>
      <c r="CO3618" s="338"/>
      <c r="CP3618" s="12" t="s">
        <v>4537</v>
      </c>
      <c r="CQ3618" s="13" t="s">
        <v>4538</v>
      </c>
      <c r="CR3618" s="13" t="s">
        <v>4539</v>
      </c>
      <c r="CS3618" s="12" t="s">
        <v>4540</v>
      </c>
      <c r="CT3618" s="336" t="s">
        <v>4597</v>
      </c>
      <c r="CU3618" s="336" t="s">
        <v>67</v>
      </c>
      <c r="CV3618" s="336" t="s">
        <v>4598</v>
      </c>
      <c r="CW3618" s="339">
        <v>2007</v>
      </c>
      <c r="CX3618" s="339">
        <v>1</v>
      </c>
      <c r="CY3618" s="339">
        <v>0</v>
      </c>
      <c r="CZ3618" s="339">
        <v>0</v>
      </c>
      <c r="DA3618" s="329" t="s">
        <v>4564</v>
      </c>
      <c r="DB3618" s="329"/>
      <c r="DC3618" s="329" t="s">
        <v>44</v>
      </c>
      <c r="DD3618" s="17">
        <v>720</v>
      </c>
      <c r="DE3618" s="17">
        <v>0</v>
      </c>
      <c r="DF3618" s="17">
        <v>0</v>
      </c>
      <c r="DG3618" s="18" t="s">
        <v>33</v>
      </c>
      <c r="DH3618" s="330">
        <v>60</v>
      </c>
      <c r="DI3618" s="330">
        <v>110</v>
      </c>
      <c r="DJ3618" s="330">
        <v>1.8181818181818181</v>
      </c>
      <c r="DK3618" s="330">
        <v>0</v>
      </c>
      <c r="DL3618" s="331">
        <v>0.2</v>
      </c>
      <c r="DM3618" s="332">
        <v>144</v>
      </c>
      <c r="DN3618" s="333" t="s">
        <v>33</v>
      </c>
      <c r="DO3618" s="334" t="s">
        <v>5838</v>
      </c>
      <c r="DP3618" s="335" t="s">
        <v>67</v>
      </c>
      <c r="DQ3618" s="336" t="s">
        <v>67</v>
      </c>
      <c r="DR3618" s="336" t="s">
        <v>67</v>
      </c>
      <c r="DS3618" s="84"/>
      <c r="DT3618" s="337"/>
      <c r="DU3618" s="338"/>
      <c r="DV3618" s="12" t="s">
        <v>4537</v>
      </c>
      <c r="DW3618" s="13" t="s">
        <v>4538</v>
      </c>
      <c r="DX3618" s="13" t="s">
        <v>4539</v>
      </c>
      <c r="DY3618" s="12" t="s">
        <v>4540</v>
      </c>
      <c r="DZ3618" s="336" t="s">
        <v>4597</v>
      </c>
      <c r="EA3618" s="336" t="s">
        <v>67</v>
      </c>
      <c r="EB3618" s="336" t="s">
        <v>4598</v>
      </c>
      <c r="EC3618" s="339">
        <v>2007</v>
      </c>
      <c r="ED3618" s="339">
        <v>1</v>
      </c>
      <c r="EE3618" s="339">
        <v>0</v>
      </c>
      <c r="EF3618" s="339">
        <v>0</v>
      </c>
      <c r="EG3618" s="329" t="s">
        <v>4564</v>
      </c>
      <c r="EH3618" s="329"/>
      <c r="EI3618" s="329" t="s">
        <v>44</v>
      </c>
      <c r="EJ3618" s="17">
        <v>720</v>
      </c>
      <c r="EK3618" s="17">
        <v>0</v>
      </c>
      <c r="EL3618" s="17">
        <v>0</v>
      </c>
      <c r="EM3618" s="18" t="s">
        <v>33</v>
      </c>
      <c r="EN3618" s="330">
        <v>60</v>
      </c>
      <c r="EO3618" s="330">
        <v>110</v>
      </c>
      <c r="EP3618" s="330">
        <v>1.8181818181818181</v>
      </c>
      <c r="EQ3618" s="330">
        <v>0</v>
      </c>
      <c r="ER3618" s="331">
        <v>0.2</v>
      </c>
      <c r="ES3618" s="332">
        <v>144</v>
      </c>
      <c r="ET3618" s="333" t="s">
        <v>33</v>
      </c>
      <c r="EU3618" s="334" t="s">
        <v>5838</v>
      </c>
      <c r="EV3618" s="335" t="s">
        <v>67</v>
      </c>
      <c r="EW3618" s="336" t="s">
        <v>67</v>
      </c>
      <c r="EX3618" s="336" t="s">
        <v>67</v>
      </c>
      <c r="EY3618" s="84"/>
      <c r="EZ3618" s="337"/>
      <c r="FA3618" s="338"/>
      <c r="FB3618" s="12" t="s">
        <v>4537</v>
      </c>
      <c r="FC3618" s="13" t="s">
        <v>4538</v>
      </c>
      <c r="FD3618" s="13" t="s">
        <v>4539</v>
      </c>
      <c r="FE3618" s="12" t="s">
        <v>4540</v>
      </c>
      <c r="FF3618" s="336" t="s">
        <v>4597</v>
      </c>
      <c r="FG3618" s="336" t="s">
        <v>67</v>
      </c>
      <c r="FH3618" s="336" t="s">
        <v>4598</v>
      </c>
      <c r="FI3618" s="339">
        <v>2007</v>
      </c>
      <c r="FJ3618" s="339">
        <v>1</v>
      </c>
      <c r="FK3618" s="339">
        <v>0</v>
      </c>
      <c r="FL3618" s="339">
        <v>0</v>
      </c>
      <c r="FM3618" s="329" t="s">
        <v>4564</v>
      </c>
      <c r="FN3618" s="329"/>
      <c r="FO3618" s="329" t="s">
        <v>44</v>
      </c>
      <c r="FP3618" s="17">
        <v>720</v>
      </c>
      <c r="FQ3618" s="17">
        <v>0</v>
      </c>
      <c r="FR3618" s="17">
        <v>0</v>
      </c>
      <c r="FS3618" s="18" t="s">
        <v>33</v>
      </c>
      <c r="FT3618" s="330">
        <v>60</v>
      </c>
      <c r="FU3618" s="330">
        <v>110</v>
      </c>
      <c r="FV3618" s="330">
        <v>1.8181818181818181</v>
      </c>
      <c r="FW3618" s="330">
        <v>0</v>
      </c>
      <c r="FX3618" s="331">
        <v>0.2</v>
      </c>
      <c r="FY3618" s="332">
        <v>144</v>
      </c>
      <c r="FZ3618" s="333" t="s">
        <v>33</v>
      </c>
      <c r="GA3618" s="334" t="s">
        <v>5838</v>
      </c>
      <c r="GB3618" s="335" t="s">
        <v>67</v>
      </c>
      <c r="GC3618" s="336" t="s">
        <v>67</v>
      </c>
      <c r="GD3618" s="336" t="s">
        <v>67</v>
      </c>
      <c r="GE3618" s="84"/>
      <c r="GF3618" s="337"/>
      <c r="GG3618" s="338"/>
      <c r="GH3618" s="12" t="s">
        <v>4537</v>
      </c>
      <c r="GI3618" s="13" t="s">
        <v>4538</v>
      </c>
      <c r="GJ3618" s="13" t="s">
        <v>4539</v>
      </c>
      <c r="GK3618" s="12" t="s">
        <v>4540</v>
      </c>
      <c r="GL3618" s="336" t="s">
        <v>4597</v>
      </c>
      <c r="GM3618" s="336" t="s">
        <v>67</v>
      </c>
      <c r="GN3618" s="336" t="s">
        <v>4598</v>
      </c>
      <c r="GO3618" s="339">
        <v>2007</v>
      </c>
      <c r="GP3618" s="339">
        <v>1</v>
      </c>
      <c r="GQ3618" s="339">
        <v>0</v>
      </c>
      <c r="GR3618" s="339">
        <v>0</v>
      </c>
      <c r="GS3618" s="329" t="s">
        <v>4564</v>
      </c>
      <c r="GT3618" s="329"/>
      <c r="GU3618" s="329" t="s">
        <v>44</v>
      </c>
      <c r="GV3618" s="17">
        <v>720</v>
      </c>
      <c r="GW3618" s="17">
        <v>0</v>
      </c>
      <c r="GX3618" s="17">
        <v>0</v>
      </c>
      <c r="GY3618" s="18" t="s">
        <v>33</v>
      </c>
      <c r="GZ3618" s="330">
        <v>60</v>
      </c>
      <c r="HA3618" s="330">
        <v>110</v>
      </c>
      <c r="HB3618" s="330">
        <v>1.8181818181818181</v>
      </c>
      <c r="HC3618" s="330">
        <v>0</v>
      </c>
      <c r="HD3618" s="331">
        <v>0.2</v>
      </c>
      <c r="HE3618" s="332">
        <v>144</v>
      </c>
      <c r="HF3618" s="333" t="s">
        <v>33</v>
      </c>
      <c r="HG3618" s="334" t="s">
        <v>5838</v>
      </c>
      <c r="HH3618" s="335" t="s">
        <v>67</v>
      </c>
      <c r="HI3618" s="336" t="s">
        <v>67</v>
      </c>
      <c r="HJ3618" s="336" t="s">
        <v>67</v>
      </c>
      <c r="HK3618" s="84"/>
      <c r="HL3618" s="337"/>
      <c r="HM3618" s="338"/>
      <c r="HN3618" s="12" t="s">
        <v>4537</v>
      </c>
      <c r="HO3618" s="13" t="s">
        <v>4538</v>
      </c>
      <c r="HP3618" s="13" t="s">
        <v>4539</v>
      </c>
      <c r="HQ3618" s="12" t="s">
        <v>4540</v>
      </c>
      <c r="HR3618" s="336" t="s">
        <v>4597</v>
      </c>
      <c r="HS3618" s="336" t="s">
        <v>67</v>
      </c>
      <c r="HT3618" s="336" t="s">
        <v>4598</v>
      </c>
      <c r="HU3618" s="339">
        <v>2007</v>
      </c>
      <c r="HV3618" s="339">
        <v>1</v>
      </c>
      <c r="HW3618" s="339">
        <v>0</v>
      </c>
      <c r="HX3618" s="339">
        <v>0</v>
      </c>
      <c r="HY3618" s="329" t="s">
        <v>4564</v>
      </c>
      <c r="HZ3618" s="329"/>
      <c r="IA3618" s="329" t="s">
        <v>44</v>
      </c>
      <c r="IB3618" s="17">
        <v>720</v>
      </c>
      <c r="IC3618" s="17">
        <v>0</v>
      </c>
      <c r="ID3618" s="17">
        <v>0</v>
      </c>
      <c r="IE3618" s="18" t="s">
        <v>33</v>
      </c>
      <c r="IF3618" s="330">
        <v>60</v>
      </c>
      <c r="IG3618" s="330">
        <v>110</v>
      </c>
      <c r="IH3618" s="330">
        <v>1.8181818181818181</v>
      </c>
      <c r="II3618" s="330">
        <v>0</v>
      </c>
      <c r="IJ3618" s="331">
        <v>0.2</v>
      </c>
      <c r="IK3618" s="332">
        <v>144</v>
      </c>
      <c r="IL3618" s="333" t="s">
        <v>33</v>
      </c>
      <c r="IM3618" s="334" t="s">
        <v>5838</v>
      </c>
      <c r="IN3618" s="335" t="s">
        <v>67</v>
      </c>
      <c r="IO3618" s="336" t="s">
        <v>67</v>
      </c>
      <c r="IP3618" s="336" t="s">
        <v>67</v>
      </c>
      <c r="IQ3618" s="84"/>
      <c r="IR3618" s="337"/>
      <c r="IS3618" s="338"/>
    </row>
    <row r="3619" spans="1:253" ht="16.5" customHeight="1">
      <c r="A3619" s="83" t="s">
        <v>3589</v>
      </c>
      <c r="B3619" s="13"/>
      <c r="C3619" s="403"/>
      <c r="D3619" s="83"/>
      <c r="E3619" s="14" t="s">
        <v>3606</v>
      </c>
      <c r="F3619" s="14" t="s">
        <v>155</v>
      </c>
      <c r="G3619" s="14" t="s">
        <v>3620</v>
      </c>
      <c r="H3619" s="15">
        <v>2016</v>
      </c>
      <c r="I3619" s="15">
        <v>1</v>
      </c>
      <c r="J3619" s="15">
        <v>0</v>
      </c>
      <c r="K3619" s="15">
        <v>0</v>
      </c>
      <c r="L3619" s="16" t="s">
        <v>3580</v>
      </c>
      <c r="M3619" s="134" t="s">
        <v>3591</v>
      </c>
      <c r="N3619" s="16" t="s">
        <v>412</v>
      </c>
      <c r="O3619" s="17">
        <v>2628</v>
      </c>
      <c r="P3619" s="17">
        <f t="shared" si="28"/>
        <v>6132</v>
      </c>
      <c r="Q3619" s="17">
        <v>5</v>
      </c>
      <c r="R3619" s="133" t="s">
        <v>33</v>
      </c>
      <c r="S3619" s="19">
        <v>60</v>
      </c>
      <c r="T3619" s="19">
        <v>110</v>
      </c>
      <c r="U3619" s="19">
        <v>6.8181818181818183</v>
      </c>
      <c r="V3619" s="19">
        <v>0</v>
      </c>
      <c r="W3619" s="20">
        <v>0.75</v>
      </c>
      <c r="X3619" s="21">
        <v>2200.9499999999998</v>
      </c>
      <c r="Y3619" s="22" t="s">
        <v>33</v>
      </c>
      <c r="Z3619" s="86" t="s">
        <v>8007</v>
      </c>
      <c r="AA3619" s="24"/>
      <c r="AB3619" s="14"/>
      <c r="AC3619" s="14"/>
      <c r="AD3619" s="25"/>
      <c r="AE3619" s="26"/>
      <c r="AF3619" s="27"/>
      <c r="AG3619" s="31"/>
      <c r="AH3619" s="32"/>
      <c r="AI3619" s="32"/>
      <c r="AJ3619" s="32"/>
      <c r="AK3619" s="32"/>
      <c r="AL3619" s="32"/>
      <c r="AM3619" s="32"/>
      <c r="AN3619" s="32"/>
      <c r="AO3619" s="32"/>
      <c r="AP3619" s="329"/>
      <c r="AQ3619" s="329" t="s">
        <v>44</v>
      </c>
      <c r="AR3619" s="17">
        <v>720</v>
      </c>
      <c r="AS3619" s="17">
        <v>0</v>
      </c>
      <c r="AT3619" s="17">
        <v>0</v>
      </c>
      <c r="AU3619" s="18" t="s">
        <v>33</v>
      </c>
      <c r="AV3619" s="330">
        <v>60</v>
      </c>
      <c r="AW3619" s="330">
        <v>110</v>
      </c>
      <c r="AX3619" s="330">
        <v>1.8181818181818181</v>
      </c>
      <c r="AY3619" s="330">
        <v>0</v>
      </c>
      <c r="AZ3619" s="331">
        <v>0.2</v>
      </c>
      <c r="BA3619" s="332">
        <v>144</v>
      </c>
      <c r="BB3619" s="333" t="s">
        <v>33</v>
      </c>
      <c r="BC3619" s="334" t="s">
        <v>5838</v>
      </c>
      <c r="BD3619" s="335" t="s">
        <v>67</v>
      </c>
      <c r="BE3619" s="336" t="s">
        <v>67</v>
      </c>
      <c r="BF3619" s="336" t="s">
        <v>67</v>
      </c>
      <c r="BG3619" s="84"/>
      <c r="BH3619" s="337"/>
      <c r="BI3619" s="338"/>
      <c r="BJ3619" s="12" t="s">
        <v>4537</v>
      </c>
      <c r="BK3619" s="13" t="s">
        <v>4538</v>
      </c>
      <c r="BL3619" s="13" t="s">
        <v>4539</v>
      </c>
      <c r="BM3619" s="12" t="s">
        <v>4540</v>
      </c>
      <c r="BN3619" s="336" t="s">
        <v>4597</v>
      </c>
      <c r="BO3619" s="336" t="s">
        <v>67</v>
      </c>
      <c r="BP3619" s="336" t="s">
        <v>4598</v>
      </c>
      <c r="BQ3619" s="339">
        <v>2007</v>
      </c>
      <c r="BR3619" s="339">
        <v>1</v>
      </c>
      <c r="BS3619" s="339">
        <v>0</v>
      </c>
      <c r="BT3619" s="339">
        <v>0</v>
      </c>
      <c r="BU3619" s="329" t="s">
        <v>4564</v>
      </c>
      <c r="BV3619" s="329"/>
      <c r="BW3619" s="329" t="s">
        <v>44</v>
      </c>
      <c r="BX3619" s="17">
        <v>720</v>
      </c>
      <c r="BY3619" s="17">
        <v>0</v>
      </c>
      <c r="BZ3619" s="17">
        <v>0</v>
      </c>
      <c r="CA3619" s="18" t="s">
        <v>33</v>
      </c>
      <c r="CB3619" s="330">
        <v>60</v>
      </c>
      <c r="CC3619" s="330">
        <v>110</v>
      </c>
      <c r="CD3619" s="330">
        <v>1.8181818181818181</v>
      </c>
      <c r="CE3619" s="330">
        <v>0</v>
      </c>
      <c r="CF3619" s="331">
        <v>0.2</v>
      </c>
      <c r="CG3619" s="332">
        <v>144</v>
      </c>
      <c r="CH3619" s="333" t="s">
        <v>33</v>
      </c>
      <c r="CI3619" s="334" t="s">
        <v>5838</v>
      </c>
      <c r="CJ3619" s="335" t="s">
        <v>67</v>
      </c>
      <c r="CK3619" s="336" t="s">
        <v>67</v>
      </c>
      <c r="CL3619" s="336" t="s">
        <v>67</v>
      </c>
      <c r="CM3619" s="84"/>
      <c r="CN3619" s="337"/>
      <c r="CO3619" s="338"/>
      <c r="CP3619" s="12" t="s">
        <v>4537</v>
      </c>
      <c r="CQ3619" s="13" t="s">
        <v>4538</v>
      </c>
      <c r="CR3619" s="13" t="s">
        <v>4539</v>
      </c>
      <c r="CS3619" s="12" t="s">
        <v>4540</v>
      </c>
      <c r="CT3619" s="336" t="s">
        <v>4597</v>
      </c>
      <c r="CU3619" s="336" t="s">
        <v>67</v>
      </c>
      <c r="CV3619" s="336" t="s">
        <v>4598</v>
      </c>
      <c r="CW3619" s="339">
        <v>2007</v>
      </c>
      <c r="CX3619" s="339">
        <v>1</v>
      </c>
      <c r="CY3619" s="339">
        <v>0</v>
      </c>
      <c r="CZ3619" s="339">
        <v>0</v>
      </c>
      <c r="DA3619" s="329" t="s">
        <v>4564</v>
      </c>
      <c r="DB3619" s="329"/>
      <c r="DC3619" s="329" t="s">
        <v>44</v>
      </c>
      <c r="DD3619" s="17">
        <v>720</v>
      </c>
      <c r="DE3619" s="17">
        <v>0</v>
      </c>
      <c r="DF3619" s="17">
        <v>0</v>
      </c>
      <c r="DG3619" s="18" t="s">
        <v>33</v>
      </c>
      <c r="DH3619" s="330">
        <v>60</v>
      </c>
      <c r="DI3619" s="330">
        <v>110</v>
      </c>
      <c r="DJ3619" s="330">
        <v>1.8181818181818181</v>
      </c>
      <c r="DK3619" s="330">
        <v>0</v>
      </c>
      <c r="DL3619" s="331">
        <v>0.2</v>
      </c>
      <c r="DM3619" s="332">
        <v>144</v>
      </c>
      <c r="DN3619" s="333" t="s">
        <v>33</v>
      </c>
      <c r="DO3619" s="334" t="s">
        <v>5838</v>
      </c>
      <c r="DP3619" s="335" t="s">
        <v>67</v>
      </c>
      <c r="DQ3619" s="336" t="s">
        <v>67</v>
      </c>
      <c r="DR3619" s="336" t="s">
        <v>67</v>
      </c>
      <c r="DS3619" s="84"/>
      <c r="DT3619" s="337"/>
      <c r="DU3619" s="338"/>
      <c r="DV3619" s="12" t="s">
        <v>4537</v>
      </c>
      <c r="DW3619" s="13" t="s">
        <v>4538</v>
      </c>
      <c r="DX3619" s="13" t="s">
        <v>4539</v>
      </c>
      <c r="DY3619" s="12" t="s">
        <v>4540</v>
      </c>
      <c r="DZ3619" s="336" t="s">
        <v>4597</v>
      </c>
      <c r="EA3619" s="336" t="s">
        <v>67</v>
      </c>
      <c r="EB3619" s="336" t="s">
        <v>4598</v>
      </c>
      <c r="EC3619" s="339">
        <v>2007</v>
      </c>
      <c r="ED3619" s="339">
        <v>1</v>
      </c>
      <c r="EE3619" s="339">
        <v>0</v>
      </c>
      <c r="EF3619" s="339">
        <v>0</v>
      </c>
      <c r="EG3619" s="329" t="s">
        <v>4564</v>
      </c>
      <c r="EH3619" s="329"/>
      <c r="EI3619" s="329" t="s">
        <v>44</v>
      </c>
      <c r="EJ3619" s="17">
        <v>720</v>
      </c>
      <c r="EK3619" s="17">
        <v>0</v>
      </c>
      <c r="EL3619" s="17">
        <v>0</v>
      </c>
      <c r="EM3619" s="18" t="s">
        <v>33</v>
      </c>
      <c r="EN3619" s="330">
        <v>60</v>
      </c>
      <c r="EO3619" s="330">
        <v>110</v>
      </c>
      <c r="EP3619" s="330">
        <v>1.8181818181818181</v>
      </c>
      <c r="EQ3619" s="330">
        <v>0</v>
      </c>
      <c r="ER3619" s="331">
        <v>0.2</v>
      </c>
      <c r="ES3619" s="332">
        <v>144</v>
      </c>
      <c r="ET3619" s="333" t="s">
        <v>33</v>
      </c>
      <c r="EU3619" s="334" t="s">
        <v>5838</v>
      </c>
      <c r="EV3619" s="335" t="s">
        <v>67</v>
      </c>
      <c r="EW3619" s="336" t="s">
        <v>67</v>
      </c>
      <c r="EX3619" s="336" t="s">
        <v>67</v>
      </c>
      <c r="EY3619" s="84"/>
      <c r="EZ3619" s="337"/>
      <c r="FA3619" s="338"/>
      <c r="FB3619" s="12" t="s">
        <v>4537</v>
      </c>
      <c r="FC3619" s="13" t="s">
        <v>4538</v>
      </c>
      <c r="FD3619" s="13" t="s">
        <v>4539</v>
      </c>
      <c r="FE3619" s="12" t="s">
        <v>4540</v>
      </c>
      <c r="FF3619" s="336" t="s">
        <v>4597</v>
      </c>
      <c r="FG3619" s="336" t="s">
        <v>67</v>
      </c>
      <c r="FH3619" s="336" t="s">
        <v>4598</v>
      </c>
      <c r="FI3619" s="339">
        <v>2007</v>
      </c>
      <c r="FJ3619" s="339">
        <v>1</v>
      </c>
      <c r="FK3619" s="339">
        <v>0</v>
      </c>
      <c r="FL3619" s="339">
        <v>0</v>
      </c>
      <c r="FM3619" s="329" t="s">
        <v>4564</v>
      </c>
      <c r="FN3619" s="329"/>
      <c r="FO3619" s="329" t="s">
        <v>44</v>
      </c>
      <c r="FP3619" s="17">
        <v>720</v>
      </c>
      <c r="FQ3619" s="17">
        <v>0</v>
      </c>
      <c r="FR3619" s="17">
        <v>0</v>
      </c>
      <c r="FS3619" s="18" t="s">
        <v>33</v>
      </c>
      <c r="FT3619" s="330">
        <v>60</v>
      </c>
      <c r="FU3619" s="330">
        <v>110</v>
      </c>
      <c r="FV3619" s="330">
        <v>1.8181818181818181</v>
      </c>
      <c r="FW3619" s="330">
        <v>0</v>
      </c>
      <c r="FX3619" s="331">
        <v>0.2</v>
      </c>
      <c r="FY3619" s="332">
        <v>144</v>
      </c>
      <c r="FZ3619" s="333" t="s">
        <v>33</v>
      </c>
      <c r="GA3619" s="334" t="s">
        <v>5838</v>
      </c>
      <c r="GB3619" s="335" t="s">
        <v>67</v>
      </c>
      <c r="GC3619" s="336" t="s">
        <v>67</v>
      </c>
      <c r="GD3619" s="336" t="s">
        <v>67</v>
      </c>
      <c r="GE3619" s="84"/>
      <c r="GF3619" s="337"/>
      <c r="GG3619" s="338"/>
      <c r="GH3619" s="12" t="s">
        <v>4537</v>
      </c>
      <c r="GI3619" s="13" t="s">
        <v>4538</v>
      </c>
      <c r="GJ3619" s="13" t="s">
        <v>4539</v>
      </c>
      <c r="GK3619" s="12" t="s">
        <v>4540</v>
      </c>
      <c r="GL3619" s="336" t="s">
        <v>4597</v>
      </c>
      <c r="GM3619" s="336" t="s">
        <v>67</v>
      </c>
      <c r="GN3619" s="336" t="s">
        <v>4598</v>
      </c>
      <c r="GO3619" s="339">
        <v>2007</v>
      </c>
      <c r="GP3619" s="339">
        <v>1</v>
      </c>
      <c r="GQ3619" s="339">
        <v>0</v>
      </c>
      <c r="GR3619" s="339">
        <v>0</v>
      </c>
      <c r="GS3619" s="329" t="s">
        <v>4564</v>
      </c>
      <c r="GT3619" s="329"/>
      <c r="GU3619" s="329" t="s">
        <v>44</v>
      </c>
      <c r="GV3619" s="17">
        <v>720</v>
      </c>
      <c r="GW3619" s="17">
        <v>0</v>
      </c>
      <c r="GX3619" s="17">
        <v>0</v>
      </c>
      <c r="GY3619" s="18" t="s">
        <v>33</v>
      </c>
      <c r="GZ3619" s="330">
        <v>60</v>
      </c>
      <c r="HA3619" s="330">
        <v>110</v>
      </c>
      <c r="HB3619" s="330">
        <v>1.8181818181818181</v>
      </c>
      <c r="HC3619" s="330">
        <v>0</v>
      </c>
      <c r="HD3619" s="331">
        <v>0.2</v>
      </c>
      <c r="HE3619" s="332">
        <v>144</v>
      </c>
      <c r="HF3619" s="333" t="s">
        <v>33</v>
      </c>
      <c r="HG3619" s="334" t="s">
        <v>5838</v>
      </c>
      <c r="HH3619" s="335" t="s">
        <v>67</v>
      </c>
      <c r="HI3619" s="336" t="s">
        <v>67</v>
      </c>
      <c r="HJ3619" s="336" t="s">
        <v>67</v>
      </c>
      <c r="HK3619" s="84"/>
      <c r="HL3619" s="337"/>
      <c r="HM3619" s="338"/>
      <c r="HN3619" s="12" t="s">
        <v>4537</v>
      </c>
      <c r="HO3619" s="13" t="s">
        <v>4538</v>
      </c>
      <c r="HP3619" s="13" t="s">
        <v>4539</v>
      </c>
      <c r="HQ3619" s="12" t="s">
        <v>4540</v>
      </c>
      <c r="HR3619" s="336" t="s">
        <v>4597</v>
      </c>
      <c r="HS3619" s="336" t="s">
        <v>67</v>
      </c>
      <c r="HT3619" s="336" t="s">
        <v>4598</v>
      </c>
      <c r="HU3619" s="339">
        <v>2007</v>
      </c>
      <c r="HV3619" s="339">
        <v>1</v>
      </c>
      <c r="HW3619" s="339">
        <v>0</v>
      </c>
      <c r="HX3619" s="339">
        <v>0</v>
      </c>
      <c r="HY3619" s="329" t="s">
        <v>4564</v>
      </c>
      <c r="HZ3619" s="329"/>
      <c r="IA3619" s="329" t="s">
        <v>44</v>
      </c>
      <c r="IB3619" s="17">
        <v>720</v>
      </c>
      <c r="IC3619" s="17">
        <v>0</v>
      </c>
      <c r="ID3619" s="17">
        <v>0</v>
      </c>
      <c r="IE3619" s="18" t="s">
        <v>33</v>
      </c>
      <c r="IF3619" s="330">
        <v>60</v>
      </c>
      <c r="IG3619" s="330">
        <v>110</v>
      </c>
      <c r="IH3619" s="330">
        <v>1.8181818181818181</v>
      </c>
      <c r="II3619" s="330">
        <v>0</v>
      </c>
      <c r="IJ3619" s="331">
        <v>0.2</v>
      </c>
      <c r="IK3619" s="332">
        <v>144</v>
      </c>
      <c r="IL3619" s="333" t="s">
        <v>33</v>
      </c>
      <c r="IM3619" s="334" t="s">
        <v>5838</v>
      </c>
      <c r="IN3619" s="335" t="s">
        <v>67</v>
      </c>
      <c r="IO3619" s="336" t="s">
        <v>67</v>
      </c>
      <c r="IP3619" s="336" t="s">
        <v>67</v>
      </c>
      <c r="IQ3619" s="84"/>
      <c r="IR3619" s="337"/>
      <c r="IS3619" s="338"/>
    </row>
    <row r="3620" spans="1:253" ht="16.5" customHeight="1">
      <c r="A3620" s="83" t="s">
        <v>3589</v>
      </c>
      <c r="B3620" s="13"/>
      <c r="C3620" s="403"/>
      <c r="D3620" s="83"/>
      <c r="E3620" s="14" t="s">
        <v>3606</v>
      </c>
      <c r="F3620" s="14" t="s">
        <v>155</v>
      </c>
      <c r="G3620" s="14" t="s">
        <v>3621</v>
      </c>
      <c r="H3620" s="15">
        <v>2016</v>
      </c>
      <c r="I3620" s="15">
        <v>1</v>
      </c>
      <c r="J3620" s="15">
        <v>0</v>
      </c>
      <c r="K3620" s="15">
        <v>0</v>
      </c>
      <c r="L3620" s="16" t="s">
        <v>3580</v>
      </c>
      <c r="M3620" s="134" t="s">
        <v>3591</v>
      </c>
      <c r="N3620" s="16" t="s">
        <v>412</v>
      </c>
      <c r="O3620" s="17">
        <v>2628</v>
      </c>
      <c r="P3620" s="17">
        <f t="shared" si="28"/>
        <v>6132</v>
      </c>
      <c r="Q3620" s="17">
        <v>5</v>
      </c>
      <c r="R3620" s="133" t="s">
        <v>33</v>
      </c>
      <c r="S3620" s="19">
        <v>60</v>
      </c>
      <c r="T3620" s="19">
        <v>110</v>
      </c>
      <c r="U3620" s="19">
        <v>6.8181818181818183</v>
      </c>
      <c r="V3620" s="19">
        <v>0</v>
      </c>
      <c r="W3620" s="20">
        <v>0.75</v>
      </c>
      <c r="X3620" s="21">
        <v>2200.9499999999998</v>
      </c>
      <c r="Y3620" s="22" t="s">
        <v>33</v>
      </c>
      <c r="Z3620" s="86" t="s">
        <v>8007</v>
      </c>
      <c r="AA3620" s="24"/>
      <c r="AB3620" s="14"/>
      <c r="AC3620" s="14"/>
      <c r="AD3620" s="25"/>
      <c r="AE3620" s="26"/>
      <c r="AF3620" s="27"/>
      <c r="AG3620" s="31"/>
      <c r="AH3620" s="32"/>
      <c r="AI3620" s="32"/>
      <c r="AJ3620" s="32"/>
      <c r="AK3620" s="32"/>
      <c r="AL3620" s="32"/>
      <c r="AM3620" s="32"/>
      <c r="AN3620" s="32"/>
      <c r="AO3620" s="32"/>
      <c r="AP3620" s="329"/>
      <c r="AQ3620" s="329" t="s">
        <v>868</v>
      </c>
      <c r="AR3620" s="17">
        <v>100</v>
      </c>
      <c r="AS3620" s="17">
        <v>0</v>
      </c>
      <c r="AT3620" s="17">
        <v>0</v>
      </c>
      <c r="AU3620" s="18" t="s">
        <v>33</v>
      </c>
      <c r="AV3620" s="330">
        <v>60</v>
      </c>
      <c r="AW3620" s="330">
        <v>110</v>
      </c>
      <c r="AX3620" s="330">
        <v>0.45454545454545453</v>
      </c>
      <c r="AY3620" s="330">
        <v>0</v>
      </c>
      <c r="AZ3620" s="331">
        <v>0.05</v>
      </c>
      <c r="BA3620" s="332">
        <v>140</v>
      </c>
      <c r="BB3620" s="333" t="s">
        <v>33</v>
      </c>
      <c r="BC3620" s="334" t="s">
        <v>5838</v>
      </c>
      <c r="BD3620" s="335" t="s">
        <v>67</v>
      </c>
      <c r="BE3620" s="336" t="s">
        <v>67</v>
      </c>
      <c r="BF3620" s="336" t="s">
        <v>67</v>
      </c>
      <c r="BG3620" s="84"/>
      <c r="BH3620" s="337"/>
      <c r="BI3620" s="338"/>
      <c r="BJ3620" s="12" t="s">
        <v>4537</v>
      </c>
      <c r="BK3620" s="13" t="s">
        <v>4538</v>
      </c>
      <c r="BL3620" s="13" t="s">
        <v>4539</v>
      </c>
      <c r="BM3620" s="12" t="s">
        <v>4540</v>
      </c>
      <c r="BN3620" s="336" t="s">
        <v>4634</v>
      </c>
      <c r="BO3620" s="336" t="s">
        <v>67</v>
      </c>
      <c r="BP3620" s="336" t="s">
        <v>67</v>
      </c>
      <c r="BQ3620" s="339" t="s">
        <v>67</v>
      </c>
      <c r="BR3620" s="339">
        <v>28</v>
      </c>
      <c r="BS3620" s="339">
        <v>0</v>
      </c>
      <c r="BT3620" s="339">
        <v>0</v>
      </c>
      <c r="BU3620" s="329" t="s">
        <v>4571</v>
      </c>
      <c r="BV3620" s="329"/>
      <c r="BW3620" s="329" t="s">
        <v>868</v>
      </c>
      <c r="BX3620" s="17">
        <v>100</v>
      </c>
      <c r="BY3620" s="17">
        <v>0</v>
      </c>
      <c r="BZ3620" s="17">
        <v>0</v>
      </c>
      <c r="CA3620" s="18" t="s">
        <v>33</v>
      </c>
      <c r="CB3620" s="330">
        <v>60</v>
      </c>
      <c r="CC3620" s="330">
        <v>110</v>
      </c>
      <c r="CD3620" s="330">
        <v>0.45454545454545453</v>
      </c>
      <c r="CE3620" s="330">
        <v>0</v>
      </c>
      <c r="CF3620" s="331">
        <v>0.05</v>
      </c>
      <c r="CG3620" s="332">
        <v>140</v>
      </c>
      <c r="CH3620" s="333" t="s">
        <v>33</v>
      </c>
      <c r="CI3620" s="334" t="s">
        <v>5838</v>
      </c>
      <c r="CJ3620" s="335" t="s">
        <v>67</v>
      </c>
      <c r="CK3620" s="336" t="s">
        <v>67</v>
      </c>
      <c r="CL3620" s="336" t="s">
        <v>67</v>
      </c>
      <c r="CM3620" s="84"/>
      <c r="CN3620" s="337"/>
      <c r="CO3620" s="338"/>
      <c r="CP3620" s="12" t="s">
        <v>4537</v>
      </c>
      <c r="CQ3620" s="13" t="s">
        <v>4538</v>
      </c>
      <c r="CR3620" s="13" t="s">
        <v>4539</v>
      </c>
      <c r="CS3620" s="12" t="s">
        <v>4540</v>
      </c>
      <c r="CT3620" s="336" t="s">
        <v>4634</v>
      </c>
      <c r="CU3620" s="336" t="s">
        <v>67</v>
      </c>
      <c r="CV3620" s="336" t="s">
        <v>67</v>
      </c>
      <c r="CW3620" s="339" t="s">
        <v>67</v>
      </c>
      <c r="CX3620" s="339">
        <v>28</v>
      </c>
      <c r="CY3620" s="339">
        <v>0</v>
      </c>
      <c r="CZ3620" s="339">
        <v>0</v>
      </c>
      <c r="DA3620" s="329" t="s">
        <v>4571</v>
      </c>
      <c r="DB3620" s="329"/>
      <c r="DC3620" s="329" t="s">
        <v>868</v>
      </c>
      <c r="DD3620" s="17">
        <v>100</v>
      </c>
      <c r="DE3620" s="17">
        <v>0</v>
      </c>
      <c r="DF3620" s="17">
        <v>0</v>
      </c>
      <c r="DG3620" s="18" t="s">
        <v>33</v>
      </c>
      <c r="DH3620" s="330">
        <v>60</v>
      </c>
      <c r="DI3620" s="330">
        <v>110</v>
      </c>
      <c r="DJ3620" s="330">
        <v>0.45454545454545453</v>
      </c>
      <c r="DK3620" s="330">
        <v>0</v>
      </c>
      <c r="DL3620" s="331">
        <v>0.05</v>
      </c>
      <c r="DM3620" s="332">
        <v>140</v>
      </c>
      <c r="DN3620" s="333" t="s">
        <v>33</v>
      </c>
      <c r="DO3620" s="334" t="s">
        <v>5838</v>
      </c>
      <c r="DP3620" s="335" t="s">
        <v>67</v>
      </c>
      <c r="DQ3620" s="336" t="s">
        <v>67</v>
      </c>
      <c r="DR3620" s="336" t="s">
        <v>67</v>
      </c>
      <c r="DS3620" s="84"/>
      <c r="DT3620" s="337"/>
      <c r="DU3620" s="338"/>
      <c r="DV3620" s="12" t="s">
        <v>4537</v>
      </c>
      <c r="DW3620" s="13" t="s">
        <v>4538</v>
      </c>
      <c r="DX3620" s="13" t="s">
        <v>4539</v>
      </c>
      <c r="DY3620" s="12" t="s">
        <v>4540</v>
      </c>
      <c r="DZ3620" s="336" t="s">
        <v>4634</v>
      </c>
      <c r="EA3620" s="336" t="s">
        <v>67</v>
      </c>
      <c r="EB3620" s="336" t="s">
        <v>67</v>
      </c>
      <c r="EC3620" s="339" t="s">
        <v>67</v>
      </c>
      <c r="ED3620" s="339">
        <v>28</v>
      </c>
      <c r="EE3620" s="339">
        <v>0</v>
      </c>
      <c r="EF3620" s="339">
        <v>0</v>
      </c>
      <c r="EG3620" s="329" t="s">
        <v>4571</v>
      </c>
      <c r="EH3620" s="329"/>
      <c r="EI3620" s="329" t="s">
        <v>868</v>
      </c>
      <c r="EJ3620" s="17">
        <v>100</v>
      </c>
      <c r="EK3620" s="17">
        <v>0</v>
      </c>
      <c r="EL3620" s="17">
        <v>0</v>
      </c>
      <c r="EM3620" s="18" t="s">
        <v>33</v>
      </c>
      <c r="EN3620" s="330">
        <v>60</v>
      </c>
      <c r="EO3620" s="330">
        <v>110</v>
      </c>
      <c r="EP3620" s="330">
        <v>0.45454545454545453</v>
      </c>
      <c r="EQ3620" s="330">
        <v>0</v>
      </c>
      <c r="ER3620" s="331">
        <v>0.05</v>
      </c>
      <c r="ES3620" s="332">
        <v>140</v>
      </c>
      <c r="ET3620" s="333" t="s">
        <v>33</v>
      </c>
      <c r="EU3620" s="334" t="s">
        <v>5838</v>
      </c>
      <c r="EV3620" s="335" t="s">
        <v>67</v>
      </c>
      <c r="EW3620" s="336" t="s">
        <v>67</v>
      </c>
      <c r="EX3620" s="336" t="s">
        <v>67</v>
      </c>
      <c r="EY3620" s="84"/>
      <c r="EZ3620" s="337"/>
      <c r="FA3620" s="338"/>
      <c r="FB3620" s="12" t="s">
        <v>4537</v>
      </c>
      <c r="FC3620" s="13" t="s">
        <v>4538</v>
      </c>
      <c r="FD3620" s="13" t="s">
        <v>4539</v>
      </c>
      <c r="FE3620" s="12" t="s">
        <v>4540</v>
      </c>
      <c r="FF3620" s="336" t="s">
        <v>4634</v>
      </c>
      <c r="FG3620" s="336" t="s">
        <v>67</v>
      </c>
      <c r="FH3620" s="336" t="s">
        <v>67</v>
      </c>
      <c r="FI3620" s="339" t="s">
        <v>67</v>
      </c>
      <c r="FJ3620" s="339">
        <v>28</v>
      </c>
      <c r="FK3620" s="339">
        <v>0</v>
      </c>
      <c r="FL3620" s="339">
        <v>0</v>
      </c>
      <c r="FM3620" s="329" t="s">
        <v>4571</v>
      </c>
      <c r="FN3620" s="329"/>
      <c r="FO3620" s="329" t="s">
        <v>868</v>
      </c>
      <c r="FP3620" s="17">
        <v>100</v>
      </c>
      <c r="FQ3620" s="17">
        <v>0</v>
      </c>
      <c r="FR3620" s="17">
        <v>0</v>
      </c>
      <c r="FS3620" s="18" t="s">
        <v>33</v>
      </c>
      <c r="FT3620" s="330">
        <v>60</v>
      </c>
      <c r="FU3620" s="330">
        <v>110</v>
      </c>
      <c r="FV3620" s="330">
        <v>0.45454545454545453</v>
      </c>
      <c r="FW3620" s="330">
        <v>0</v>
      </c>
      <c r="FX3620" s="331">
        <v>0.05</v>
      </c>
      <c r="FY3620" s="332">
        <v>140</v>
      </c>
      <c r="FZ3620" s="333" t="s">
        <v>33</v>
      </c>
      <c r="GA3620" s="334" t="s">
        <v>5838</v>
      </c>
      <c r="GB3620" s="335" t="s">
        <v>67</v>
      </c>
      <c r="GC3620" s="336" t="s">
        <v>67</v>
      </c>
      <c r="GD3620" s="336" t="s">
        <v>67</v>
      </c>
      <c r="GE3620" s="84"/>
      <c r="GF3620" s="337"/>
      <c r="GG3620" s="338"/>
      <c r="GH3620" s="12" t="s">
        <v>4537</v>
      </c>
      <c r="GI3620" s="13" t="s">
        <v>4538</v>
      </c>
      <c r="GJ3620" s="13" t="s">
        <v>4539</v>
      </c>
      <c r="GK3620" s="12" t="s">
        <v>4540</v>
      </c>
      <c r="GL3620" s="336" t="s">
        <v>4634</v>
      </c>
      <c r="GM3620" s="336" t="s">
        <v>67</v>
      </c>
      <c r="GN3620" s="336" t="s">
        <v>67</v>
      </c>
      <c r="GO3620" s="339" t="s">
        <v>67</v>
      </c>
      <c r="GP3620" s="339">
        <v>28</v>
      </c>
      <c r="GQ3620" s="339">
        <v>0</v>
      </c>
      <c r="GR3620" s="339">
        <v>0</v>
      </c>
      <c r="GS3620" s="329" t="s">
        <v>4571</v>
      </c>
      <c r="GT3620" s="329"/>
      <c r="GU3620" s="329" t="s">
        <v>868</v>
      </c>
      <c r="GV3620" s="17">
        <v>100</v>
      </c>
      <c r="GW3620" s="17">
        <v>0</v>
      </c>
      <c r="GX3620" s="17">
        <v>0</v>
      </c>
      <c r="GY3620" s="18" t="s">
        <v>33</v>
      </c>
      <c r="GZ3620" s="330">
        <v>60</v>
      </c>
      <c r="HA3620" s="330">
        <v>110</v>
      </c>
      <c r="HB3620" s="330">
        <v>0.45454545454545453</v>
      </c>
      <c r="HC3620" s="330">
        <v>0</v>
      </c>
      <c r="HD3620" s="331">
        <v>0.05</v>
      </c>
      <c r="HE3620" s="332">
        <v>140</v>
      </c>
      <c r="HF3620" s="333" t="s">
        <v>33</v>
      </c>
      <c r="HG3620" s="334" t="s">
        <v>5838</v>
      </c>
      <c r="HH3620" s="335" t="s">
        <v>67</v>
      </c>
      <c r="HI3620" s="336" t="s">
        <v>67</v>
      </c>
      <c r="HJ3620" s="336" t="s">
        <v>67</v>
      </c>
      <c r="HK3620" s="84"/>
      <c r="HL3620" s="337"/>
      <c r="HM3620" s="338"/>
      <c r="HN3620" s="12" t="s">
        <v>4537</v>
      </c>
      <c r="HO3620" s="13" t="s">
        <v>4538</v>
      </c>
      <c r="HP3620" s="13" t="s">
        <v>4539</v>
      </c>
      <c r="HQ3620" s="12" t="s">
        <v>4540</v>
      </c>
      <c r="HR3620" s="336" t="s">
        <v>4634</v>
      </c>
      <c r="HS3620" s="336" t="s">
        <v>67</v>
      </c>
      <c r="HT3620" s="336" t="s">
        <v>67</v>
      </c>
      <c r="HU3620" s="339" t="s">
        <v>67</v>
      </c>
      <c r="HV3620" s="339">
        <v>28</v>
      </c>
      <c r="HW3620" s="339">
        <v>0</v>
      </c>
      <c r="HX3620" s="339">
        <v>0</v>
      </c>
      <c r="HY3620" s="329" t="s">
        <v>4571</v>
      </c>
      <c r="HZ3620" s="329"/>
      <c r="IA3620" s="329" t="s">
        <v>868</v>
      </c>
      <c r="IB3620" s="17">
        <v>100</v>
      </c>
      <c r="IC3620" s="17">
        <v>0</v>
      </c>
      <c r="ID3620" s="17">
        <v>0</v>
      </c>
      <c r="IE3620" s="18" t="s">
        <v>33</v>
      </c>
      <c r="IF3620" s="330">
        <v>60</v>
      </c>
      <c r="IG3620" s="330">
        <v>110</v>
      </c>
      <c r="IH3620" s="330">
        <v>0.45454545454545453</v>
      </c>
      <c r="II3620" s="330">
        <v>0</v>
      </c>
      <c r="IJ3620" s="331">
        <v>0.05</v>
      </c>
      <c r="IK3620" s="332">
        <v>140</v>
      </c>
      <c r="IL3620" s="333" t="s">
        <v>33</v>
      </c>
      <c r="IM3620" s="334" t="s">
        <v>5838</v>
      </c>
      <c r="IN3620" s="335" t="s">
        <v>67</v>
      </c>
      <c r="IO3620" s="336" t="s">
        <v>67</v>
      </c>
      <c r="IP3620" s="336" t="s">
        <v>67</v>
      </c>
      <c r="IQ3620" s="84"/>
      <c r="IR3620" s="337"/>
      <c r="IS3620" s="338"/>
    </row>
    <row r="3621" spans="1:253" ht="16.5" customHeight="1">
      <c r="A3621" s="83" t="s">
        <v>3589</v>
      </c>
      <c r="B3621" s="13"/>
      <c r="C3621" s="403"/>
      <c r="D3621" s="83"/>
      <c r="E3621" s="14" t="s">
        <v>3606</v>
      </c>
      <c r="F3621" s="14" t="s">
        <v>155</v>
      </c>
      <c r="G3621" s="14" t="s">
        <v>3623</v>
      </c>
      <c r="H3621" s="15">
        <v>2016</v>
      </c>
      <c r="I3621" s="15">
        <v>1</v>
      </c>
      <c r="J3621" s="15">
        <v>0</v>
      </c>
      <c r="K3621" s="15">
        <v>0</v>
      </c>
      <c r="L3621" s="16" t="s">
        <v>3580</v>
      </c>
      <c r="M3621" s="134" t="s">
        <v>3591</v>
      </c>
      <c r="N3621" s="16" t="s">
        <v>412</v>
      </c>
      <c r="O3621" s="17">
        <v>2628</v>
      </c>
      <c r="P3621" s="17">
        <f t="shared" si="28"/>
        <v>6132</v>
      </c>
      <c r="Q3621" s="17">
        <v>5</v>
      </c>
      <c r="R3621" s="133" t="s">
        <v>33</v>
      </c>
      <c r="S3621" s="19">
        <v>60</v>
      </c>
      <c r="T3621" s="19">
        <v>110</v>
      </c>
      <c r="U3621" s="19">
        <v>6.8181818181818183</v>
      </c>
      <c r="V3621" s="19">
        <v>0</v>
      </c>
      <c r="W3621" s="20">
        <v>0.75</v>
      </c>
      <c r="X3621" s="21">
        <v>2200.9499999999998</v>
      </c>
      <c r="Y3621" s="22" t="s">
        <v>33</v>
      </c>
      <c r="Z3621" s="86" t="s">
        <v>8007</v>
      </c>
      <c r="AA3621" s="24"/>
      <c r="AB3621" s="14"/>
      <c r="AC3621" s="14"/>
      <c r="AD3621" s="25"/>
      <c r="AE3621" s="26"/>
      <c r="AF3621" s="27"/>
      <c r="AG3621" s="31"/>
      <c r="AH3621" s="32"/>
      <c r="AI3621" s="32"/>
      <c r="AJ3621" s="32"/>
      <c r="AK3621" s="32"/>
      <c r="AL3621" s="32"/>
      <c r="AM3621" s="32"/>
      <c r="AN3621" s="32"/>
      <c r="AO3621" s="32"/>
      <c r="AP3621" s="329"/>
      <c r="AQ3621" s="329" t="s">
        <v>868</v>
      </c>
      <c r="AR3621" s="17">
        <v>2400</v>
      </c>
      <c r="AS3621" s="17">
        <v>0</v>
      </c>
      <c r="AT3621" s="17">
        <v>0</v>
      </c>
      <c r="AU3621" s="18" t="s">
        <v>33</v>
      </c>
      <c r="AV3621" s="330">
        <v>60</v>
      </c>
      <c r="AW3621" s="330">
        <v>110</v>
      </c>
      <c r="AX3621" s="330">
        <v>0.5</v>
      </c>
      <c r="AY3621" s="330">
        <v>0</v>
      </c>
      <c r="AZ3621" s="331">
        <v>5.5E-2</v>
      </c>
      <c r="BA3621" s="332">
        <v>132</v>
      </c>
      <c r="BB3621" s="333" t="s">
        <v>33</v>
      </c>
      <c r="BC3621" s="334" t="s">
        <v>5838</v>
      </c>
      <c r="BD3621" s="335" t="s">
        <v>67</v>
      </c>
      <c r="BE3621" s="336" t="s">
        <v>67</v>
      </c>
      <c r="BF3621" s="336" t="s">
        <v>67</v>
      </c>
      <c r="BG3621" s="84"/>
      <c r="BH3621" s="337"/>
      <c r="BI3621" s="338"/>
      <c r="BJ3621" s="12" t="s">
        <v>4537</v>
      </c>
      <c r="BK3621" s="13" t="s">
        <v>4538</v>
      </c>
      <c r="BL3621" s="13" t="s">
        <v>4539</v>
      </c>
      <c r="BM3621" s="12" t="s">
        <v>4540</v>
      </c>
      <c r="BN3621" s="336" t="s">
        <v>4583</v>
      </c>
      <c r="BO3621" s="336" t="s">
        <v>4572</v>
      </c>
      <c r="BP3621" s="336" t="s">
        <v>1501</v>
      </c>
      <c r="BQ3621" s="339" t="s">
        <v>67</v>
      </c>
      <c r="BR3621" s="339">
        <v>1</v>
      </c>
      <c r="BS3621" s="339">
        <v>0</v>
      </c>
      <c r="BT3621" s="339">
        <v>0</v>
      </c>
      <c r="BU3621" s="329" t="s">
        <v>4605</v>
      </c>
      <c r="BV3621" s="329"/>
      <c r="BW3621" s="329" t="s">
        <v>868</v>
      </c>
      <c r="BX3621" s="17">
        <v>2400</v>
      </c>
      <c r="BY3621" s="17">
        <v>0</v>
      </c>
      <c r="BZ3621" s="17">
        <v>0</v>
      </c>
      <c r="CA3621" s="18" t="s">
        <v>33</v>
      </c>
      <c r="CB3621" s="330">
        <v>60</v>
      </c>
      <c r="CC3621" s="330">
        <v>110</v>
      </c>
      <c r="CD3621" s="330">
        <v>0.5</v>
      </c>
      <c r="CE3621" s="330">
        <v>0</v>
      </c>
      <c r="CF3621" s="331">
        <v>5.5E-2</v>
      </c>
      <c r="CG3621" s="332">
        <v>132</v>
      </c>
      <c r="CH3621" s="333" t="s">
        <v>33</v>
      </c>
      <c r="CI3621" s="334" t="s">
        <v>5838</v>
      </c>
      <c r="CJ3621" s="335" t="s">
        <v>67</v>
      </c>
      <c r="CK3621" s="336" t="s">
        <v>67</v>
      </c>
      <c r="CL3621" s="336" t="s">
        <v>67</v>
      </c>
      <c r="CM3621" s="84"/>
      <c r="CN3621" s="337"/>
      <c r="CO3621" s="338"/>
      <c r="CP3621" s="12" t="s">
        <v>4537</v>
      </c>
      <c r="CQ3621" s="13" t="s">
        <v>4538</v>
      </c>
      <c r="CR3621" s="13" t="s">
        <v>4539</v>
      </c>
      <c r="CS3621" s="12" t="s">
        <v>4540</v>
      </c>
      <c r="CT3621" s="336" t="s">
        <v>4583</v>
      </c>
      <c r="CU3621" s="336" t="s">
        <v>4572</v>
      </c>
      <c r="CV3621" s="336" t="s">
        <v>1501</v>
      </c>
      <c r="CW3621" s="339" t="s">
        <v>67</v>
      </c>
      <c r="CX3621" s="339">
        <v>1</v>
      </c>
      <c r="CY3621" s="339">
        <v>0</v>
      </c>
      <c r="CZ3621" s="339">
        <v>0</v>
      </c>
      <c r="DA3621" s="329" t="s">
        <v>4605</v>
      </c>
      <c r="DB3621" s="329"/>
      <c r="DC3621" s="329" t="s">
        <v>868</v>
      </c>
      <c r="DD3621" s="17">
        <v>2400</v>
      </c>
      <c r="DE3621" s="17">
        <v>0</v>
      </c>
      <c r="DF3621" s="17">
        <v>0</v>
      </c>
      <c r="DG3621" s="18" t="s">
        <v>33</v>
      </c>
      <c r="DH3621" s="330">
        <v>60</v>
      </c>
      <c r="DI3621" s="330">
        <v>110</v>
      </c>
      <c r="DJ3621" s="330">
        <v>0.5</v>
      </c>
      <c r="DK3621" s="330">
        <v>0</v>
      </c>
      <c r="DL3621" s="331">
        <v>5.5E-2</v>
      </c>
      <c r="DM3621" s="332">
        <v>132</v>
      </c>
      <c r="DN3621" s="333" t="s">
        <v>33</v>
      </c>
      <c r="DO3621" s="334" t="s">
        <v>5838</v>
      </c>
      <c r="DP3621" s="335" t="s">
        <v>67</v>
      </c>
      <c r="DQ3621" s="336" t="s">
        <v>67</v>
      </c>
      <c r="DR3621" s="336" t="s">
        <v>67</v>
      </c>
      <c r="DS3621" s="84"/>
      <c r="DT3621" s="337"/>
      <c r="DU3621" s="338"/>
      <c r="DV3621" s="12" t="s">
        <v>4537</v>
      </c>
      <c r="DW3621" s="13" t="s">
        <v>4538</v>
      </c>
      <c r="DX3621" s="13" t="s">
        <v>4539</v>
      </c>
      <c r="DY3621" s="12" t="s">
        <v>4540</v>
      </c>
      <c r="DZ3621" s="336" t="s">
        <v>4583</v>
      </c>
      <c r="EA3621" s="336" t="s">
        <v>4572</v>
      </c>
      <c r="EB3621" s="336" t="s">
        <v>1501</v>
      </c>
      <c r="EC3621" s="339" t="s">
        <v>67</v>
      </c>
      <c r="ED3621" s="339">
        <v>1</v>
      </c>
      <c r="EE3621" s="339">
        <v>0</v>
      </c>
      <c r="EF3621" s="339">
        <v>0</v>
      </c>
      <c r="EG3621" s="329" t="s">
        <v>4605</v>
      </c>
      <c r="EH3621" s="329"/>
      <c r="EI3621" s="329" t="s">
        <v>868</v>
      </c>
      <c r="EJ3621" s="17">
        <v>2400</v>
      </c>
      <c r="EK3621" s="17">
        <v>0</v>
      </c>
      <c r="EL3621" s="17">
        <v>0</v>
      </c>
      <c r="EM3621" s="18" t="s">
        <v>33</v>
      </c>
      <c r="EN3621" s="330">
        <v>60</v>
      </c>
      <c r="EO3621" s="330">
        <v>110</v>
      </c>
      <c r="EP3621" s="330">
        <v>0.5</v>
      </c>
      <c r="EQ3621" s="330">
        <v>0</v>
      </c>
      <c r="ER3621" s="331">
        <v>5.5E-2</v>
      </c>
      <c r="ES3621" s="332">
        <v>132</v>
      </c>
      <c r="ET3621" s="333" t="s">
        <v>33</v>
      </c>
      <c r="EU3621" s="334" t="s">
        <v>5838</v>
      </c>
      <c r="EV3621" s="335" t="s">
        <v>67</v>
      </c>
      <c r="EW3621" s="336" t="s">
        <v>67</v>
      </c>
      <c r="EX3621" s="336" t="s">
        <v>67</v>
      </c>
      <c r="EY3621" s="84"/>
      <c r="EZ3621" s="337"/>
      <c r="FA3621" s="338"/>
      <c r="FB3621" s="12" t="s">
        <v>4537</v>
      </c>
      <c r="FC3621" s="13" t="s">
        <v>4538</v>
      </c>
      <c r="FD3621" s="13" t="s">
        <v>4539</v>
      </c>
      <c r="FE3621" s="12" t="s">
        <v>4540</v>
      </c>
      <c r="FF3621" s="336" t="s">
        <v>4583</v>
      </c>
      <c r="FG3621" s="336" t="s">
        <v>4572</v>
      </c>
      <c r="FH3621" s="336" t="s">
        <v>1501</v>
      </c>
      <c r="FI3621" s="339" t="s">
        <v>67</v>
      </c>
      <c r="FJ3621" s="339">
        <v>1</v>
      </c>
      <c r="FK3621" s="339">
        <v>0</v>
      </c>
      <c r="FL3621" s="339">
        <v>0</v>
      </c>
      <c r="FM3621" s="329" t="s">
        <v>4605</v>
      </c>
      <c r="FN3621" s="329"/>
      <c r="FO3621" s="329" t="s">
        <v>868</v>
      </c>
      <c r="FP3621" s="17">
        <v>2400</v>
      </c>
      <c r="FQ3621" s="17">
        <v>0</v>
      </c>
      <c r="FR3621" s="17">
        <v>0</v>
      </c>
      <c r="FS3621" s="18" t="s">
        <v>33</v>
      </c>
      <c r="FT3621" s="330">
        <v>60</v>
      </c>
      <c r="FU3621" s="330">
        <v>110</v>
      </c>
      <c r="FV3621" s="330">
        <v>0.5</v>
      </c>
      <c r="FW3621" s="330">
        <v>0</v>
      </c>
      <c r="FX3621" s="331">
        <v>5.5E-2</v>
      </c>
      <c r="FY3621" s="332">
        <v>132</v>
      </c>
      <c r="FZ3621" s="333" t="s">
        <v>33</v>
      </c>
      <c r="GA3621" s="334" t="s">
        <v>5838</v>
      </c>
      <c r="GB3621" s="335" t="s">
        <v>67</v>
      </c>
      <c r="GC3621" s="336" t="s">
        <v>67</v>
      </c>
      <c r="GD3621" s="336" t="s">
        <v>67</v>
      </c>
      <c r="GE3621" s="84"/>
      <c r="GF3621" s="337"/>
      <c r="GG3621" s="338"/>
      <c r="GH3621" s="12" t="s">
        <v>4537</v>
      </c>
      <c r="GI3621" s="13" t="s">
        <v>4538</v>
      </c>
      <c r="GJ3621" s="13" t="s">
        <v>4539</v>
      </c>
      <c r="GK3621" s="12" t="s">
        <v>4540</v>
      </c>
      <c r="GL3621" s="336" t="s">
        <v>4583</v>
      </c>
      <c r="GM3621" s="336" t="s">
        <v>4572</v>
      </c>
      <c r="GN3621" s="336" t="s">
        <v>1501</v>
      </c>
      <c r="GO3621" s="339" t="s">
        <v>67</v>
      </c>
      <c r="GP3621" s="339">
        <v>1</v>
      </c>
      <c r="GQ3621" s="339">
        <v>0</v>
      </c>
      <c r="GR3621" s="339">
        <v>0</v>
      </c>
      <c r="GS3621" s="329" t="s">
        <v>4605</v>
      </c>
      <c r="GT3621" s="329"/>
      <c r="GU3621" s="329" t="s">
        <v>868</v>
      </c>
      <c r="GV3621" s="17">
        <v>2400</v>
      </c>
      <c r="GW3621" s="17">
        <v>0</v>
      </c>
      <c r="GX3621" s="17">
        <v>0</v>
      </c>
      <c r="GY3621" s="18" t="s">
        <v>33</v>
      </c>
      <c r="GZ3621" s="330">
        <v>60</v>
      </c>
      <c r="HA3621" s="330">
        <v>110</v>
      </c>
      <c r="HB3621" s="330">
        <v>0.5</v>
      </c>
      <c r="HC3621" s="330">
        <v>0</v>
      </c>
      <c r="HD3621" s="331">
        <v>5.5E-2</v>
      </c>
      <c r="HE3621" s="332">
        <v>132</v>
      </c>
      <c r="HF3621" s="333" t="s">
        <v>33</v>
      </c>
      <c r="HG3621" s="334" t="s">
        <v>5838</v>
      </c>
      <c r="HH3621" s="335" t="s">
        <v>67</v>
      </c>
      <c r="HI3621" s="336" t="s">
        <v>67</v>
      </c>
      <c r="HJ3621" s="336" t="s">
        <v>67</v>
      </c>
      <c r="HK3621" s="84"/>
      <c r="HL3621" s="337"/>
      <c r="HM3621" s="338"/>
      <c r="HN3621" s="12" t="s">
        <v>4537</v>
      </c>
      <c r="HO3621" s="13" t="s">
        <v>4538</v>
      </c>
      <c r="HP3621" s="13" t="s">
        <v>4539</v>
      </c>
      <c r="HQ3621" s="12" t="s">
        <v>4540</v>
      </c>
      <c r="HR3621" s="336" t="s">
        <v>4583</v>
      </c>
      <c r="HS3621" s="336" t="s">
        <v>4572</v>
      </c>
      <c r="HT3621" s="336" t="s">
        <v>1501</v>
      </c>
      <c r="HU3621" s="339" t="s">
        <v>67</v>
      </c>
      <c r="HV3621" s="339">
        <v>1</v>
      </c>
      <c r="HW3621" s="339">
        <v>0</v>
      </c>
      <c r="HX3621" s="339">
        <v>0</v>
      </c>
      <c r="HY3621" s="329" t="s">
        <v>4605</v>
      </c>
      <c r="HZ3621" s="329"/>
      <c r="IA3621" s="329" t="s">
        <v>868</v>
      </c>
      <c r="IB3621" s="17">
        <v>2400</v>
      </c>
      <c r="IC3621" s="17">
        <v>0</v>
      </c>
      <c r="ID3621" s="17">
        <v>0</v>
      </c>
      <c r="IE3621" s="18" t="s">
        <v>33</v>
      </c>
      <c r="IF3621" s="330">
        <v>60</v>
      </c>
      <c r="IG3621" s="330">
        <v>110</v>
      </c>
      <c r="IH3621" s="330">
        <v>0.5</v>
      </c>
      <c r="II3621" s="330">
        <v>0</v>
      </c>
      <c r="IJ3621" s="331">
        <v>5.5E-2</v>
      </c>
      <c r="IK3621" s="332">
        <v>132</v>
      </c>
      <c r="IL3621" s="333" t="s">
        <v>33</v>
      </c>
      <c r="IM3621" s="334" t="s">
        <v>5838</v>
      </c>
      <c r="IN3621" s="335" t="s">
        <v>67</v>
      </c>
      <c r="IO3621" s="336" t="s">
        <v>67</v>
      </c>
      <c r="IP3621" s="336" t="s">
        <v>67</v>
      </c>
      <c r="IQ3621" s="84"/>
      <c r="IR3621" s="337"/>
      <c r="IS3621" s="338"/>
    </row>
    <row r="3622" spans="1:253" ht="16.5" customHeight="1">
      <c r="A3622" s="83" t="s">
        <v>3589</v>
      </c>
      <c r="B3622" s="13"/>
      <c r="C3622" s="403"/>
      <c r="D3622" s="83"/>
      <c r="E3622" s="14" t="s">
        <v>3606</v>
      </c>
      <c r="F3622" s="14" t="s">
        <v>340</v>
      </c>
      <c r="G3622" s="14" t="s">
        <v>3614</v>
      </c>
      <c r="H3622" s="15">
        <v>2013</v>
      </c>
      <c r="I3622" s="15">
        <v>1</v>
      </c>
      <c r="J3622" s="15">
        <v>0</v>
      </c>
      <c r="K3622" s="15">
        <v>0</v>
      </c>
      <c r="L3622" s="16" t="s">
        <v>3580</v>
      </c>
      <c r="M3622" s="134" t="s">
        <v>3591</v>
      </c>
      <c r="N3622" s="16" t="s">
        <v>412</v>
      </c>
      <c r="O3622" s="17">
        <v>2628</v>
      </c>
      <c r="P3622" s="17">
        <f t="shared" si="28"/>
        <v>6132</v>
      </c>
      <c r="Q3622" s="17">
        <v>5</v>
      </c>
      <c r="R3622" s="133" t="s">
        <v>33</v>
      </c>
      <c r="S3622" s="19">
        <v>60</v>
      </c>
      <c r="T3622" s="19">
        <v>220</v>
      </c>
      <c r="U3622" s="19">
        <v>3.4727272727272727</v>
      </c>
      <c r="V3622" s="19">
        <v>0</v>
      </c>
      <c r="W3622" s="20">
        <v>0.76400000000000001</v>
      </c>
      <c r="X3622" s="21">
        <v>2242.0344</v>
      </c>
      <c r="Y3622" s="22" t="s">
        <v>33</v>
      </c>
      <c r="Z3622" s="86" t="s">
        <v>8007</v>
      </c>
      <c r="AA3622" s="24"/>
      <c r="AB3622" s="14"/>
      <c r="AC3622" s="14"/>
      <c r="AD3622" s="25"/>
      <c r="AE3622" s="26"/>
      <c r="AF3622" s="27"/>
      <c r="AG3622" s="31"/>
      <c r="AH3622" s="32"/>
      <c r="AI3622" s="32"/>
      <c r="AJ3622" s="32"/>
      <c r="AK3622" s="32"/>
      <c r="AL3622" s="32"/>
      <c r="AM3622" s="32"/>
      <c r="AN3622" s="32"/>
      <c r="AO3622" s="32"/>
      <c r="AP3622" s="329"/>
      <c r="AQ3622" s="329" t="s">
        <v>868</v>
      </c>
      <c r="AR3622" s="17">
        <v>2400</v>
      </c>
      <c r="AS3622" s="17">
        <v>0</v>
      </c>
      <c r="AT3622" s="17">
        <v>0</v>
      </c>
      <c r="AU3622" s="18" t="s">
        <v>33</v>
      </c>
      <c r="AV3622" s="330">
        <v>60</v>
      </c>
      <c r="AW3622" s="330">
        <v>110</v>
      </c>
      <c r="AX3622" s="330">
        <v>0.5</v>
      </c>
      <c r="AY3622" s="330">
        <v>0</v>
      </c>
      <c r="AZ3622" s="331">
        <v>5.5E-2</v>
      </c>
      <c r="BA3622" s="332">
        <v>132</v>
      </c>
      <c r="BB3622" s="333" t="s">
        <v>33</v>
      </c>
      <c r="BC3622" s="334" t="s">
        <v>5838</v>
      </c>
      <c r="BD3622" s="335" t="s">
        <v>67</v>
      </c>
      <c r="BE3622" s="336" t="s">
        <v>67</v>
      </c>
      <c r="BF3622" s="336" t="s">
        <v>67</v>
      </c>
      <c r="BG3622" s="84"/>
      <c r="BH3622" s="337"/>
      <c r="BI3622" s="338"/>
      <c r="BJ3622" s="12" t="s">
        <v>4537</v>
      </c>
      <c r="BK3622" s="13" t="s">
        <v>4538</v>
      </c>
      <c r="BL3622" s="13" t="s">
        <v>4539</v>
      </c>
      <c r="BM3622" s="12" t="s">
        <v>4540</v>
      </c>
      <c r="BN3622" s="336" t="s">
        <v>4583</v>
      </c>
      <c r="BO3622" s="336" t="s">
        <v>4572</v>
      </c>
      <c r="BP3622" s="336" t="s">
        <v>1501</v>
      </c>
      <c r="BQ3622" s="339" t="s">
        <v>67</v>
      </c>
      <c r="BR3622" s="339">
        <v>1</v>
      </c>
      <c r="BS3622" s="339">
        <v>0</v>
      </c>
      <c r="BT3622" s="339">
        <v>0</v>
      </c>
      <c r="BU3622" s="329" t="s">
        <v>4605</v>
      </c>
      <c r="BV3622" s="329"/>
      <c r="BW3622" s="329" t="s">
        <v>868</v>
      </c>
      <c r="BX3622" s="17">
        <v>2400</v>
      </c>
      <c r="BY3622" s="17">
        <v>0</v>
      </c>
      <c r="BZ3622" s="17">
        <v>0</v>
      </c>
      <c r="CA3622" s="18" t="s">
        <v>33</v>
      </c>
      <c r="CB3622" s="330">
        <v>60</v>
      </c>
      <c r="CC3622" s="330">
        <v>110</v>
      </c>
      <c r="CD3622" s="330">
        <v>0.5</v>
      </c>
      <c r="CE3622" s="330">
        <v>0</v>
      </c>
      <c r="CF3622" s="331">
        <v>5.5E-2</v>
      </c>
      <c r="CG3622" s="332">
        <v>132</v>
      </c>
      <c r="CH3622" s="333" t="s">
        <v>33</v>
      </c>
      <c r="CI3622" s="334" t="s">
        <v>5838</v>
      </c>
      <c r="CJ3622" s="335" t="s">
        <v>67</v>
      </c>
      <c r="CK3622" s="336" t="s">
        <v>67</v>
      </c>
      <c r="CL3622" s="336" t="s">
        <v>67</v>
      </c>
      <c r="CM3622" s="84"/>
      <c r="CN3622" s="337"/>
      <c r="CO3622" s="338"/>
      <c r="CP3622" s="12" t="s">
        <v>4537</v>
      </c>
      <c r="CQ3622" s="13" t="s">
        <v>4538</v>
      </c>
      <c r="CR3622" s="13" t="s">
        <v>4539</v>
      </c>
      <c r="CS3622" s="12" t="s">
        <v>4540</v>
      </c>
      <c r="CT3622" s="336" t="s">
        <v>4583</v>
      </c>
      <c r="CU3622" s="336" t="s">
        <v>4572</v>
      </c>
      <c r="CV3622" s="336" t="s">
        <v>1501</v>
      </c>
      <c r="CW3622" s="339" t="s">
        <v>67</v>
      </c>
      <c r="CX3622" s="339">
        <v>1</v>
      </c>
      <c r="CY3622" s="339">
        <v>0</v>
      </c>
      <c r="CZ3622" s="339">
        <v>0</v>
      </c>
      <c r="DA3622" s="329" t="s">
        <v>4605</v>
      </c>
      <c r="DB3622" s="329"/>
      <c r="DC3622" s="329" t="s">
        <v>868</v>
      </c>
      <c r="DD3622" s="17">
        <v>2400</v>
      </c>
      <c r="DE3622" s="17">
        <v>0</v>
      </c>
      <c r="DF3622" s="17">
        <v>0</v>
      </c>
      <c r="DG3622" s="18" t="s">
        <v>33</v>
      </c>
      <c r="DH3622" s="330">
        <v>60</v>
      </c>
      <c r="DI3622" s="330">
        <v>110</v>
      </c>
      <c r="DJ3622" s="330">
        <v>0.5</v>
      </c>
      <c r="DK3622" s="330">
        <v>0</v>
      </c>
      <c r="DL3622" s="331">
        <v>5.5E-2</v>
      </c>
      <c r="DM3622" s="332">
        <v>132</v>
      </c>
      <c r="DN3622" s="333" t="s">
        <v>33</v>
      </c>
      <c r="DO3622" s="334" t="s">
        <v>5838</v>
      </c>
      <c r="DP3622" s="335" t="s">
        <v>67</v>
      </c>
      <c r="DQ3622" s="336" t="s">
        <v>67</v>
      </c>
      <c r="DR3622" s="336" t="s">
        <v>67</v>
      </c>
      <c r="DS3622" s="84"/>
      <c r="DT3622" s="337"/>
      <c r="DU3622" s="338"/>
      <c r="DV3622" s="12" t="s">
        <v>4537</v>
      </c>
      <c r="DW3622" s="13" t="s">
        <v>4538</v>
      </c>
      <c r="DX3622" s="13" t="s">
        <v>4539</v>
      </c>
      <c r="DY3622" s="12" t="s">
        <v>4540</v>
      </c>
      <c r="DZ3622" s="336" t="s">
        <v>4583</v>
      </c>
      <c r="EA3622" s="336" t="s">
        <v>4572</v>
      </c>
      <c r="EB3622" s="336" t="s">
        <v>1501</v>
      </c>
      <c r="EC3622" s="339" t="s">
        <v>67</v>
      </c>
      <c r="ED3622" s="339">
        <v>1</v>
      </c>
      <c r="EE3622" s="339">
        <v>0</v>
      </c>
      <c r="EF3622" s="339">
        <v>0</v>
      </c>
      <c r="EG3622" s="329" t="s">
        <v>4605</v>
      </c>
      <c r="EH3622" s="329"/>
      <c r="EI3622" s="329" t="s">
        <v>868</v>
      </c>
      <c r="EJ3622" s="17">
        <v>2400</v>
      </c>
      <c r="EK3622" s="17">
        <v>0</v>
      </c>
      <c r="EL3622" s="17">
        <v>0</v>
      </c>
      <c r="EM3622" s="18" t="s">
        <v>33</v>
      </c>
      <c r="EN3622" s="330">
        <v>60</v>
      </c>
      <c r="EO3622" s="330">
        <v>110</v>
      </c>
      <c r="EP3622" s="330">
        <v>0.5</v>
      </c>
      <c r="EQ3622" s="330">
        <v>0</v>
      </c>
      <c r="ER3622" s="331">
        <v>5.5E-2</v>
      </c>
      <c r="ES3622" s="332">
        <v>132</v>
      </c>
      <c r="ET3622" s="333" t="s">
        <v>33</v>
      </c>
      <c r="EU3622" s="334" t="s">
        <v>5838</v>
      </c>
      <c r="EV3622" s="335" t="s">
        <v>67</v>
      </c>
      <c r="EW3622" s="336" t="s">
        <v>67</v>
      </c>
      <c r="EX3622" s="336" t="s">
        <v>67</v>
      </c>
      <c r="EY3622" s="84"/>
      <c r="EZ3622" s="337"/>
      <c r="FA3622" s="338"/>
      <c r="FB3622" s="12" t="s">
        <v>4537</v>
      </c>
      <c r="FC3622" s="13" t="s">
        <v>4538</v>
      </c>
      <c r="FD3622" s="13" t="s">
        <v>4539</v>
      </c>
      <c r="FE3622" s="12" t="s">
        <v>4540</v>
      </c>
      <c r="FF3622" s="336" t="s">
        <v>4583</v>
      </c>
      <c r="FG3622" s="336" t="s">
        <v>4572</v>
      </c>
      <c r="FH3622" s="336" t="s">
        <v>1501</v>
      </c>
      <c r="FI3622" s="339" t="s">
        <v>67</v>
      </c>
      <c r="FJ3622" s="339">
        <v>1</v>
      </c>
      <c r="FK3622" s="339">
        <v>0</v>
      </c>
      <c r="FL3622" s="339">
        <v>0</v>
      </c>
      <c r="FM3622" s="329" t="s">
        <v>4605</v>
      </c>
      <c r="FN3622" s="329"/>
      <c r="FO3622" s="329" t="s">
        <v>868</v>
      </c>
      <c r="FP3622" s="17">
        <v>2400</v>
      </c>
      <c r="FQ3622" s="17">
        <v>0</v>
      </c>
      <c r="FR3622" s="17">
        <v>0</v>
      </c>
      <c r="FS3622" s="18" t="s">
        <v>33</v>
      </c>
      <c r="FT3622" s="330">
        <v>60</v>
      </c>
      <c r="FU3622" s="330">
        <v>110</v>
      </c>
      <c r="FV3622" s="330">
        <v>0.5</v>
      </c>
      <c r="FW3622" s="330">
        <v>0</v>
      </c>
      <c r="FX3622" s="331">
        <v>5.5E-2</v>
      </c>
      <c r="FY3622" s="332">
        <v>132</v>
      </c>
      <c r="FZ3622" s="333" t="s">
        <v>33</v>
      </c>
      <c r="GA3622" s="334" t="s">
        <v>5838</v>
      </c>
      <c r="GB3622" s="335" t="s">
        <v>67</v>
      </c>
      <c r="GC3622" s="336" t="s">
        <v>67</v>
      </c>
      <c r="GD3622" s="336" t="s">
        <v>67</v>
      </c>
      <c r="GE3622" s="84"/>
      <c r="GF3622" s="337"/>
      <c r="GG3622" s="338"/>
      <c r="GH3622" s="12" t="s">
        <v>4537</v>
      </c>
      <c r="GI3622" s="13" t="s">
        <v>4538</v>
      </c>
      <c r="GJ3622" s="13" t="s">
        <v>4539</v>
      </c>
      <c r="GK3622" s="12" t="s">
        <v>4540</v>
      </c>
      <c r="GL3622" s="336" t="s">
        <v>4583</v>
      </c>
      <c r="GM3622" s="336" t="s">
        <v>4572</v>
      </c>
      <c r="GN3622" s="336" t="s">
        <v>1501</v>
      </c>
      <c r="GO3622" s="339" t="s">
        <v>67</v>
      </c>
      <c r="GP3622" s="339">
        <v>1</v>
      </c>
      <c r="GQ3622" s="339">
        <v>0</v>
      </c>
      <c r="GR3622" s="339">
        <v>0</v>
      </c>
      <c r="GS3622" s="329" t="s">
        <v>4605</v>
      </c>
      <c r="GT3622" s="329"/>
      <c r="GU3622" s="329" t="s">
        <v>868</v>
      </c>
      <c r="GV3622" s="17">
        <v>2400</v>
      </c>
      <c r="GW3622" s="17">
        <v>0</v>
      </c>
      <c r="GX3622" s="17">
        <v>0</v>
      </c>
      <c r="GY3622" s="18" t="s">
        <v>33</v>
      </c>
      <c r="GZ3622" s="330">
        <v>60</v>
      </c>
      <c r="HA3622" s="330">
        <v>110</v>
      </c>
      <c r="HB3622" s="330">
        <v>0.5</v>
      </c>
      <c r="HC3622" s="330">
        <v>0</v>
      </c>
      <c r="HD3622" s="331">
        <v>5.5E-2</v>
      </c>
      <c r="HE3622" s="332">
        <v>132</v>
      </c>
      <c r="HF3622" s="333" t="s">
        <v>33</v>
      </c>
      <c r="HG3622" s="334" t="s">
        <v>5838</v>
      </c>
      <c r="HH3622" s="335" t="s">
        <v>67</v>
      </c>
      <c r="HI3622" s="336" t="s">
        <v>67</v>
      </c>
      <c r="HJ3622" s="336" t="s">
        <v>67</v>
      </c>
      <c r="HK3622" s="84"/>
      <c r="HL3622" s="337"/>
      <c r="HM3622" s="338"/>
      <c r="HN3622" s="12" t="s">
        <v>4537</v>
      </c>
      <c r="HO3622" s="13" t="s">
        <v>4538</v>
      </c>
      <c r="HP3622" s="13" t="s">
        <v>4539</v>
      </c>
      <c r="HQ3622" s="12" t="s">
        <v>4540</v>
      </c>
      <c r="HR3622" s="336" t="s">
        <v>4583</v>
      </c>
      <c r="HS3622" s="336" t="s">
        <v>4572</v>
      </c>
      <c r="HT3622" s="336" t="s">
        <v>1501</v>
      </c>
      <c r="HU3622" s="339" t="s">
        <v>67</v>
      </c>
      <c r="HV3622" s="339">
        <v>1</v>
      </c>
      <c r="HW3622" s="339">
        <v>0</v>
      </c>
      <c r="HX3622" s="339">
        <v>0</v>
      </c>
      <c r="HY3622" s="329" t="s">
        <v>4605</v>
      </c>
      <c r="HZ3622" s="329"/>
      <c r="IA3622" s="329" t="s">
        <v>868</v>
      </c>
      <c r="IB3622" s="17">
        <v>2400</v>
      </c>
      <c r="IC3622" s="17">
        <v>0</v>
      </c>
      <c r="ID3622" s="17">
        <v>0</v>
      </c>
      <c r="IE3622" s="18" t="s">
        <v>33</v>
      </c>
      <c r="IF3622" s="330">
        <v>60</v>
      </c>
      <c r="IG3622" s="330">
        <v>110</v>
      </c>
      <c r="IH3622" s="330">
        <v>0.5</v>
      </c>
      <c r="II3622" s="330">
        <v>0</v>
      </c>
      <c r="IJ3622" s="331">
        <v>5.5E-2</v>
      </c>
      <c r="IK3622" s="332">
        <v>132</v>
      </c>
      <c r="IL3622" s="333" t="s">
        <v>33</v>
      </c>
      <c r="IM3622" s="334" t="s">
        <v>5838</v>
      </c>
      <c r="IN3622" s="335" t="s">
        <v>67</v>
      </c>
      <c r="IO3622" s="336" t="s">
        <v>67</v>
      </c>
      <c r="IP3622" s="336" t="s">
        <v>67</v>
      </c>
      <c r="IQ3622" s="84"/>
      <c r="IR3622" s="337"/>
      <c r="IS3622" s="338"/>
    </row>
    <row r="3623" spans="1:253" ht="16.5" customHeight="1">
      <c r="A3623" s="83" t="s">
        <v>3589</v>
      </c>
      <c r="B3623" s="340"/>
      <c r="C3623" s="403"/>
      <c r="D3623" s="83"/>
      <c r="E3623" s="341" t="s">
        <v>2728</v>
      </c>
      <c r="F3623" s="14" t="s">
        <v>8013</v>
      </c>
      <c r="G3623" s="14" t="s">
        <v>3636</v>
      </c>
      <c r="H3623" s="15">
        <v>2012</v>
      </c>
      <c r="I3623" s="15">
        <v>2</v>
      </c>
      <c r="J3623" s="15">
        <v>0</v>
      </c>
      <c r="K3623" s="15">
        <v>0</v>
      </c>
      <c r="L3623" s="16" t="s">
        <v>3580</v>
      </c>
      <c r="M3623" s="134" t="s">
        <v>3591</v>
      </c>
      <c r="N3623" s="16" t="s">
        <v>412</v>
      </c>
      <c r="O3623" s="17">
        <v>5843</v>
      </c>
      <c r="P3623" s="17">
        <f t="shared" si="28"/>
        <v>2917</v>
      </c>
      <c r="Q3623" s="17">
        <v>5</v>
      </c>
      <c r="R3623" s="133" t="s">
        <v>33</v>
      </c>
      <c r="S3623" s="19" t="s">
        <v>3637</v>
      </c>
      <c r="T3623" s="19">
        <v>110</v>
      </c>
      <c r="U3623" s="19">
        <v>6.8181818181818183</v>
      </c>
      <c r="V3623" s="19">
        <v>0</v>
      </c>
      <c r="W3623" s="20">
        <v>0.75</v>
      </c>
      <c r="X3623" s="21">
        <v>4491.6374999999998</v>
      </c>
      <c r="Y3623" s="22" t="s">
        <v>33</v>
      </c>
      <c r="Z3623" s="86" t="s">
        <v>8007</v>
      </c>
      <c r="AA3623" s="24"/>
      <c r="AB3623" s="14"/>
      <c r="AC3623" s="14"/>
      <c r="AD3623" s="25"/>
      <c r="AE3623" s="26"/>
      <c r="AF3623" s="27"/>
      <c r="AG3623" s="31"/>
      <c r="AH3623" s="32"/>
      <c r="AI3623" s="32"/>
      <c r="AJ3623" s="32"/>
      <c r="AK3623" s="32"/>
      <c r="AL3623" s="32"/>
      <c r="AM3623" s="32"/>
      <c r="AN3623" s="32"/>
      <c r="AO3623" s="32"/>
      <c r="AP3623" s="329"/>
      <c r="AQ3623" s="329" t="s">
        <v>44</v>
      </c>
      <c r="AR3623" s="17">
        <v>2880</v>
      </c>
      <c r="AS3623" s="17">
        <v>0</v>
      </c>
      <c r="AT3623" s="17">
        <v>0</v>
      </c>
      <c r="AU3623" s="18" t="s">
        <v>33</v>
      </c>
      <c r="AV3623" s="330">
        <v>60</v>
      </c>
      <c r="AW3623" s="330">
        <v>110</v>
      </c>
      <c r="AX3623" s="330">
        <v>0.38181818181818183</v>
      </c>
      <c r="AY3623" s="330">
        <v>0</v>
      </c>
      <c r="AZ3623" s="331">
        <v>4.2000000000000003E-2</v>
      </c>
      <c r="BA3623" s="332">
        <v>120.96000000000001</v>
      </c>
      <c r="BB3623" s="333" t="s">
        <v>33</v>
      </c>
      <c r="BC3623" s="334" t="s">
        <v>5838</v>
      </c>
      <c r="BD3623" s="335" t="s">
        <v>67</v>
      </c>
      <c r="BE3623" s="336" t="s">
        <v>67</v>
      </c>
      <c r="BF3623" s="336" t="s">
        <v>67</v>
      </c>
      <c r="BG3623" s="84"/>
      <c r="BH3623" s="337"/>
      <c r="BI3623" s="338"/>
      <c r="BJ3623" s="12" t="s">
        <v>4537</v>
      </c>
      <c r="BK3623" s="13" t="s">
        <v>4538</v>
      </c>
      <c r="BL3623" s="13" t="s">
        <v>4539</v>
      </c>
      <c r="BM3623" s="12" t="s">
        <v>4540</v>
      </c>
      <c r="BN3623" s="336" t="s">
        <v>90</v>
      </c>
      <c r="BO3623" s="336" t="s">
        <v>83</v>
      </c>
      <c r="BP3623" s="336" t="s">
        <v>4635</v>
      </c>
      <c r="BQ3623" s="339">
        <v>2007</v>
      </c>
      <c r="BR3623" s="339">
        <v>1</v>
      </c>
      <c r="BS3623" s="339">
        <v>0</v>
      </c>
      <c r="BT3623" s="339">
        <v>0</v>
      </c>
      <c r="BU3623" s="329" t="s">
        <v>4631</v>
      </c>
      <c r="BV3623" s="329"/>
      <c r="BW3623" s="329" t="s">
        <v>44</v>
      </c>
      <c r="BX3623" s="17">
        <v>2880</v>
      </c>
      <c r="BY3623" s="17">
        <v>0</v>
      </c>
      <c r="BZ3623" s="17">
        <v>0</v>
      </c>
      <c r="CA3623" s="18" t="s">
        <v>33</v>
      </c>
      <c r="CB3623" s="330">
        <v>60</v>
      </c>
      <c r="CC3623" s="330">
        <v>110</v>
      </c>
      <c r="CD3623" s="330">
        <v>0.38181818181818183</v>
      </c>
      <c r="CE3623" s="330">
        <v>0</v>
      </c>
      <c r="CF3623" s="331">
        <v>4.2000000000000003E-2</v>
      </c>
      <c r="CG3623" s="332">
        <v>120.96000000000001</v>
      </c>
      <c r="CH3623" s="333" t="s">
        <v>33</v>
      </c>
      <c r="CI3623" s="334" t="s">
        <v>5838</v>
      </c>
      <c r="CJ3623" s="335" t="s">
        <v>67</v>
      </c>
      <c r="CK3623" s="336" t="s">
        <v>67</v>
      </c>
      <c r="CL3623" s="336" t="s">
        <v>67</v>
      </c>
      <c r="CM3623" s="84"/>
      <c r="CN3623" s="337"/>
      <c r="CO3623" s="338"/>
      <c r="CP3623" s="12" t="s">
        <v>4537</v>
      </c>
      <c r="CQ3623" s="13" t="s">
        <v>4538</v>
      </c>
      <c r="CR3623" s="13" t="s">
        <v>4539</v>
      </c>
      <c r="CS3623" s="12" t="s">
        <v>4540</v>
      </c>
      <c r="CT3623" s="336" t="s">
        <v>90</v>
      </c>
      <c r="CU3623" s="336" t="s">
        <v>83</v>
      </c>
      <c r="CV3623" s="336" t="s">
        <v>4635</v>
      </c>
      <c r="CW3623" s="339">
        <v>2007</v>
      </c>
      <c r="CX3623" s="339">
        <v>1</v>
      </c>
      <c r="CY3623" s="339">
        <v>0</v>
      </c>
      <c r="CZ3623" s="339">
        <v>0</v>
      </c>
      <c r="DA3623" s="329" t="s">
        <v>4631</v>
      </c>
      <c r="DB3623" s="329"/>
      <c r="DC3623" s="329" t="s">
        <v>44</v>
      </c>
      <c r="DD3623" s="17">
        <v>2880</v>
      </c>
      <c r="DE3623" s="17">
        <v>0</v>
      </c>
      <c r="DF3623" s="17">
        <v>0</v>
      </c>
      <c r="DG3623" s="18" t="s">
        <v>33</v>
      </c>
      <c r="DH3623" s="330">
        <v>60</v>
      </c>
      <c r="DI3623" s="330">
        <v>110</v>
      </c>
      <c r="DJ3623" s="330">
        <v>0.38181818181818183</v>
      </c>
      <c r="DK3623" s="330">
        <v>0</v>
      </c>
      <c r="DL3623" s="331">
        <v>4.2000000000000003E-2</v>
      </c>
      <c r="DM3623" s="332">
        <v>120.96000000000001</v>
      </c>
      <c r="DN3623" s="333" t="s">
        <v>33</v>
      </c>
      <c r="DO3623" s="334" t="s">
        <v>5838</v>
      </c>
      <c r="DP3623" s="335" t="s">
        <v>67</v>
      </c>
      <c r="DQ3623" s="336" t="s">
        <v>67</v>
      </c>
      <c r="DR3623" s="336" t="s">
        <v>67</v>
      </c>
      <c r="DS3623" s="84"/>
      <c r="DT3623" s="337"/>
      <c r="DU3623" s="338"/>
      <c r="DV3623" s="12" t="s">
        <v>4537</v>
      </c>
      <c r="DW3623" s="13" t="s">
        <v>4538</v>
      </c>
      <c r="DX3623" s="13" t="s">
        <v>4539</v>
      </c>
      <c r="DY3623" s="12" t="s">
        <v>4540</v>
      </c>
      <c r="DZ3623" s="336" t="s">
        <v>90</v>
      </c>
      <c r="EA3623" s="336" t="s">
        <v>83</v>
      </c>
      <c r="EB3623" s="336" t="s">
        <v>4635</v>
      </c>
      <c r="EC3623" s="339">
        <v>2007</v>
      </c>
      <c r="ED3623" s="339">
        <v>1</v>
      </c>
      <c r="EE3623" s="339">
        <v>0</v>
      </c>
      <c r="EF3623" s="339">
        <v>0</v>
      </c>
      <c r="EG3623" s="329" t="s">
        <v>4631</v>
      </c>
      <c r="EH3623" s="329"/>
      <c r="EI3623" s="329" t="s">
        <v>44</v>
      </c>
      <c r="EJ3623" s="17">
        <v>2880</v>
      </c>
      <c r="EK3623" s="17">
        <v>0</v>
      </c>
      <c r="EL3623" s="17">
        <v>0</v>
      </c>
      <c r="EM3623" s="18" t="s">
        <v>33</v>
      </c>
      <c r="EN3623" s="330">
        <v>60</v>
      </c>
      <c r="EO3623" s="330">
        <v>110</v>
      </c>
      <c r="EP3623" s="330">
        <v>0.38181818181818183</v>
      </c>
      <c r="EQ3623" s="330">
        <v>0</v>
      </c>
      <c r="ER3623" s="331">
        <v>4.2000000000000003E-2</v>
      </c>
      <c r="ES3623" s="332">
        <v>120.96000000000001</v>
      </c>
      <c r="ET3623" s="333" t="s">
        <v>33</v>
      </c>
      <c r="EU3623" s="334" t="s">
        <v>5838</v>
      </c>
      <c r="EV3623" s="335" t="s">
        <v>67</v>
      </c>
      <c r="EW3623" s="336" t="s">
        <v>67</v>
      </c>
      <c r="EX3623" s="336" t="s">
        <v>67</v>
      </c>
      <c r="EY3623" s="84"/>
      <c r="EZ3623" s="337"/>
      <c r="FA3623" s="338"/>
      <c r="FB3623" s="12" t="s">
        <v>4537</v>
      </c>
      <c r="FC3623" s="13" t="s">
        <v>4538</v>
      </c>
      <c r="FD3623" s="13" t="s">
        <v>4539</v>
      </c>
      <c r="FE3623" s="12" t="s">
        <v>4540</v>
      </c>
      <c r="FF3623" s="336" t="s">
        <v>90</v>
      </c>
      <c r="FG3623" s="336" t="s">
        <v>83</v>
      </c>
      <c r="FH3623" s="336" t="s">
        <v>4635</v>
      </c>
      <c r="FI3623" s="339">
        <v>2007</v>
      </c>
      <c r="FJ3623" s="339">
        <v>1</v>
      </c>
      <c r="FK3623" s="339">
        <v>0</v>
      </c>
      <c r="FL3623" s="339">
        <v>0</v>
      </c>
      <c r="FM3623" s="329" t="s">
        <v>4631</v>
      </c>
      <c r="FN3623" s="329"/>
      <c r="FO3623" s="329" t="s">
        <v>44</v>
      </c>
      <c r="FP3623" s="17">
        <v>2880</v>
      </c>
      <c r="FQ3623" s="17">
        <v>0</v>
      </c>
      <c r="FR3623" s="17">
        <v>0</v>
      </c>
      <c r="FS3623" s="18" t="s">
        <v>33</v>
      </c>
      <c r="FT3623" s="330">
        <v>60</v>
      </c>
      <c r="FU3623" s="330">
        <v>110</v>
      </c>
      <c r="FV3623" s="330">
        <v>0.38181818181818183</v>
      </c>
      <c r="FW3623" s="330">
        <v>0</v>
      </c>
      <c r="FX3623" s="331">
        <v>4.2000000000000003E-2</v>
      </c>
      <c r="FY3623" s="332">
        <v>120.96000000000001</v>
      </c>
      <c r="FZ3623" s="333" t="s">
        <v>33</v>
      </c>
      <c r="GA3623" s="334" t="s">
        <v>5838</v>
      </c>
      <c r="GB3623" s="335" t="s">
        <v>67</v>
      </c>
      <c r="GC3623" s="336" t="s">
        <v>67</v>
      </c>
      <c r="GD3623" s="336" t="s">
        <v>67</v>
      </c>
      <c r="GE3623" s="84"/>
      <c r="GF3623" s="337"/>
      <c r="GG3623" s="338"/>
      <c r="GH3623" s="12" t="s">
        <v>4537</v>
      </c>
      <c r="GI3623" s="13" t="s">
        <v>4538</v>
      </c>
      <c r="GJ3623" s="13" t="s">
        <v>4539</v>
      </c>
      <c r="GK3623" s="12" t="s">
        <v>4540</v>
      </c>
      <c r="GL3623" s="336" t="s">
        <v>90</v>
      </c>
      <c r="GM3623" s="336" t="s">
        <v>83</v>
      </c>
      <c r="GN3623" s="336" t="s">
        <v>4635</v>
      </c>
      <c r="GO3623" s="339">
        <v>2007</v>
      </c>
      <c r="GP3623" s="339">
        <v>1</v>
      </c>
      <c r="GQ3623" s="339">
        <v>0</v>
      </c>
      <c r="GR3623" s="339">
        <v>0</v>
      </c>
      <c r="GS3623" s="329" t="s">
        <v>4631</v>
      </c>
      <c r="GT3623" s="329"/>
      <c r="GU3623" s="329" t="s">
        <v>44</v>
      </c>
      <c r="GV3623" s="17">
        <v>2880</v>
      </c>
      <c r="GW3623" s="17">
        <v>0</v>
      </c>
      <c r="GX3623" s="17">
        <v>0</v>
      </c>
      <c r="GY3623" s="18" t="s">
        <v>33</v>
      </c>
      <c r="GZ3623" s="330">
        <v>60</v>
      </c>
      <c r="HA3623" s="330">
        <v>110</v>
      </c>
      <c r="HB3623" s="330">
        <v>0.38181818181818183</v>
      </c>
      <c r="HC3623" s="330">
        <v>0</v>
      </c>
      <c r="HD3623" s="331">
        <v>4.2000000000000003E-2</v>
      </c>
      <c r="HE3623" s="332">
        <v>120.96000000000001</v>
      </c>
      <c r="HF3623" s="333" t="s">
        <v>33</v>
      </c>
      <c r="HG3623" s="334" t="s">
        <v>5838</v>
      </c>
      <c r="HH3623" s="335" t="s">
        <v>67</v>
      </c>
      <c r="HI3623" s="336" t="s">
        <v>67</v>
      </c>
      <c r="HJ3623" s="336" t="s">
        <v>67</v>
      </c>
      <c r="HK3623" s="84"/>
      <c r="HL3623" s="337"/>
      <c r="HM3623" s="338"/>
      <c r="HN3623" s="12" t="s">
        <v>4537</v>
      </c>
      <c r="HO3623" s="13" t="s">
        <v>4538</v>
      </c>
      <c r="HP3623" s="13" t="s">
        <v>4539</v>
      </c>
      <c r="HQ3623" s="12" t="s">
        <v>4540</v>
      </c>
      <c r="HR3623" s="336" t="s">
        <v>90</v>
      </c>
      <c r="HS3623" s="336" t="s">
        <v>83</v>
      </c>
      <c r="HT3623" s="336" t="s">
        <v>4635</v>
      </c>
      <c r="HU3623" s="339">
        <v>2007</v>
      </c>
      <c r="HV3623" s="339">
        <v>1</v>
      </c>
      <c r="HW3623" s="339">
        <v>0</v>
      </c>
      <c r="HX3623" s="339">
        <v>0</v>
      </c>
      <c r="HY3623" s="329" t="s">
        <v>4631</v>
      </c>
      <c r="HZ3623" s="329"/>
      <c r="IA3623" s="329" t="s">
        <v>44</v>
      </c>
      <c r="IB3623" s="17">
        <v>2880</v>
      </c>
      <c r="IC3623" s="17">
        <v>0</v>
      </c>
      <c r="ID3623" s="17">
        <v>0</v>
      </c>
      <c r="IE3623" s="18" t="s">
        <v>33</v>
      </c>
      <c r="IF3623" s="330">
        <v>60</v>
      </c>
      <c r="IG3623" s="330">
        <v>110</v>
      </c>
      <c r="IH3623" s="330">
        <v>0.38181818181818183</v>
      </c>
      <c r="II3623" s="330">
        <v>0</v>
      </c>
      <c r="IJ3623" s="331">
        <v>4.2000000000000003E-2</v>
      </c>
      <c r="IK3623" s="332">
        <v>120.96000000000001</v>
      </c>
      <c r="IL3623" s="333" t="s">
        <v>33</v>
      </c>
      <c r="IM3623" s="334" t="s">
        <v>5838</v>
      </c>
      <c r="IN3623" s="335" t="s">
        <v>67</v>
      </c>
      <c r="IO3623" s="336" t="s">
        <v>67</v>
      </c>
      <c r="IP3623" s="336" t="s">
        <v>67</v>
      </c>
      <c r="IQ3623" s="84"/>
      <c r="IR3623" s="337"/>
      <c r="IS3623" s="338"/>
    </row>
    <row r="3624" spans="1:253" ht="16.5" customHeight="1">
      <c r="A3624" s="83" t="s">
        <v>3589</v>
      </c>
      <c r="B3624" s="340"/>
      <c r="C3624" s="403"/>
      <c r="D3624" s="83"/>
      <c r="E3624" s="341" t="s">
        <v>2728</v>
      </c>
      <c r="F3624" s="14" t="s">
        <v>8013</v>
      </c>
      <c r="G3624" s="14" t="s">
        <v>8014</v>
      </c>
      <c r="H3624" s="15">
        <v>2007</v>
      </c>
      <c r="I3624" s="15">
        <v>2</v>
      </c>
      <c r="J3624" s="15">
        <v>0</v>
      </c>
      <c r="K3624" s="15">
        <v>0</v>
      </c>
      <c r="L3624" s="16" t="s">
        <v>3580</v>
      </c>
      <c r="M3624" s="134" t="s">
        <v>3591</v>
      </c>
      <c r="N3624" s="16" t="s">
        <v>412</v>
      </c>
      <c r="O3624" s="17">
        <v>5844</v>
      </c>
      <c r="P3624" s="17">
        <f t="shared" si="28"/>
        <v>2916</v>
      </c>
      <c r="Q3624" s="17">
        <v>5</v>
      </c>
      <c r="R3624" s="133" t="s">
        <v>33</v>
      </c>
      <c r="S3624" s="19" t="s">
        <v>3638</v>
      </c>
      <c r="T3624" s="19">
        <v>110</v>
      </c>
      <c r="U3624" s="19">
        <v>6.8181818181818183</v>
      </c>
      <c r="V3624" s="19">
        <v>0</v>
      </c>
      <c r="W3624" s="20">
        <v>0.75</v>
      </c>
      <c r="X3624" s="21">
        <v>4492.3500000000004</v>
      </c>
      <c r="Y3624" s="22" t="s">
        <v>33</v>
      </c>
      <c r="Z3624" s="86" t="s">
        <v>8007</v>
      </c>
      <c r="AA3624" s="24"/>
      <c r="AB3624" s="14"/>
      <c r="AC3624" s="14"/>
      <c r="AD3624" s="25"/>
      <c r="AE3624" s="26"/>
      <c r="AF3624" s="27"/>
      <c r="AG3624" s="31"/>
      <c r="AH3624" s="32"/>
      <c r="AI3624" s="32"/>
      <c r="AJ3624" s="32"/>
      <c r="AK3624" s="32"/>
      <c r="AL3624" s="32"/>
      <c r="AM3624" s="32"/>
      <c r="AN3624" s="32"/>
      <c r="AO3624" s="32"/>
      <c r="AP3624" s="329"/>
      <c r="AQ3624" s="329" t="s">
        <v>44</v>
      </c>
      <c r="AR3624" s="17">
        <v>2880</v>
      </c>
      <c r="AS3624" s="17">
        <v>0</v>
      </c>
      <c r="AT3624" s="17">
        <v>0</v>
      </c>
      <c r="AU3624" s="18" t="s">
        <v>33</v>
      </c>
      <c r="AV3624" s="330">
        <v>60</v>
      </c>
      <c r="AW3624" s="330">
        <v>110</v>
      </c>
      <c r="AX3624" s="330">
        <v>0.38181818181818183</v>
      </c>
      <c r="AY3624" s="330">
        <v>0</v>
      </c>
      <c r="AZ3624" s="331">
        <v>4.2000000000000003E-2</v>
      </c>
      <c r="BA3624" s="332">
        <v>120.96000000000001</v>
      </c>
      <c r="BB3624" s="333" t="s">
        <v>33</v>
      </c>
      <c r="BC3624" s="334" t="s">
        <v>5838</v>
      </c>
      <c r="BD3624" s="335" t="s">
        <v>67</v>
      </c>
      <c r="BE3624" s="336" t="s">
        <v>67</v>
      </c>
      <c r="BF3624" s="336" t="s">
        <v>67</v>
      </c>
      <c r="BG3624" s="84"/>
      <c r="BH3624" s="337"/>
      <c r="BI3624" s="338"/>
      <c r="BJ3624" s="12" t="s">
        <v>4537</v>
      </c>
      <c r="BK3624" s="13" t="s">
        <v>4538</v>
      </c>
      <c r="BL3624" s="13" t="s">
        <v>4539</v>
      </c>
      <c r="BM3624" s="12" t="s">
        <v>4540</v>
      </c>
      <c r="BN3624" s="336" t="s">
        <v>90</v>
      </c>
      <c r="BO3624" s="336" t="s">
        <v>83</v>
      </c>
      <c r="BP3624" s="336" t="s">
        <v>4635</v>
      </c>
      <c r="BQ3624" s="339">
        <v>2007</v>
      </c>
      <c r="BR3624" s="339">
        <v>1</v>
      </c>
      <c r="BS3624" s="339">
        <v>0</v>
      </c>
      <c r="BT3624" s="339">
        <v>0</v>
      </c>
      <c r="BU3624" s="329" t="s">
        <v>4631</v>
      </c>
      <c r="BV3624" s="329"/>
      <c r="BW3624" s="329" t="s">
        <v>44</v>
      </c>
      <c r="BX3624" s="17">
        <v>2880</v>
      </c>
      <c r="BY3624" s="17">
        <v>0</v>
      </c>
      <c r="BZ3624" s="17">
        <v>0</v>
      </c>
      <c r="CA3624" s="18" t="s">
        <v>33</v>
      </c>
      <c r="CB3624" s="330">
        <v>60</v>
      </c>
      <c r="CC3624" s="330">
        <v>110</v>
      </c>
      <c r="CD3624" s="330">
        <v>0.38181818181818183</v>
      </c>
      <c r="CE3624" s="330">
        <v>0</v>
      </c>
      <c r="CF3624" s="331">
        <v>4.2000000000000003E-2</v>
      </c>
      <c r="CG3624" s="332">
        <v>120.96000000000001</v>
      </c>
      <c r="CH3624" s="333" t="s">
        <v>33</v>
      </c>
      <c r="CI3624" s="334" t="s">
        <v>5838</v>
      </c>
      <c r="CJ3624" s="335" t="s">
        <v>67</v>
      </c>
      <c r="CK3624" s="336" t="s">
        <v>67</v>
      </c>
      <c r="CL3624" s="336" t="s">
        <v>67</v>
      </c>
      <c r="CM3624" s="84"/>
      <c r="CN3624" s="337"/>
      <c r="CO3624" s="338"/>
      <c r="CP3624" s="12" t="s">
        <v>4537</v>
      </c>
      <c r="CQ3624" s="13" t="s">
        <v>4538</v>
      </c>
      <c r="CR3624" s="13" t="s">
        <v>4539</v>
      </c>
      <c r="CS3624" s="12" t="s">
        <v>4540</v>
      </c>
      <c r="CT3624" s="336" t="s">
        <v>90</v>
      </c>
      <c r="CU3624" s="336" t="s">
        <v>83</v>
      </c>
      <c r="CV3624" s="336" t="s">
        <v>4635</v>
      </c>
      <c r="CW3624" s="339">
        <v>2007</v>
      </c>
      <c r="CX3624" s="339">
        <v>1</v>
      </c>
      <c r="CY3624" s="339">
        <v>0</v>
      </c>
      <c r="CZ3624" s="339">
        <v>0</v>
      </c>
      <c r="DA3624" s="329" t="s">
        <v>4631</v>
      </c>
      <c r="DB3624" s="329"/>
      <c r="DC3624" s="329" t="s">
        <v>44</v>
      </c>
      <c r="DD3624" s="17">
        <v>2880</v>
      </c>
      <c r="DE3624" s="17">
        <v>0</v>
      </c>
      <c r="DF3624" s="17">
        <v>0</v>
      </c>
      <c r="DG3624" s="18" t="s">
        <v>33</v>
      </c>
      <c r="DH3624" s="330">
        <v>60</v>
      </c>
      <c r="DI3624" s="330">
        <v>110</v>
      </c>
      <c r="DJ3624" s="330">
        <v>0.38181818181818183</v>
      </c>
      <c r="DK3624" s="330">
        <v>0</v>
      </c>
      <c r="DL3624" s="331">
        <v>4.2000000000000003E-2</v>
      </c>
      <c r="DM3624" s="332">
        <v>120.96000000000001</v>
      </c>
      <c r="DN3624" s="333" t="s">
        <v>33</v>
      </c>
      <c r="DO3624" s="334" t="s">
        <v>5838</v>
      </c>
      <c r="DP3624" s="335" t="s">
        <v>67</v>
      </c>
      <c r="DQ3624" s="336" t="s">
        <v>67</v>
      </c>
      <c r="DR3624" s="336" t="s">
        <v>67</v>
      </c>
      <c r="DS3624" s="84"/>
      <c r="DT3624" s="337"/>
      <c r="DU3624" s="338"/>
      <c r="DV3624" s="12" t="s">
        <v>4537</v>
      </c>
      <c r="DW3624" s="13" t="s">
        <v>4538</v>
      </c>
      <c r="DX3624" s="13" t="s">
        <v>4539</v>
      </c>
      <c r="DY3624" s="12" t="s">
        <v>4540</v>
      </c>
      <c r="DZ3624" s="336" t="s">
        <v>90</v>
      </c>
      <c r="EA3624" s="336" t="s">
        <v>83</v>
      </c>
      <c r="EB3624" s="336" t="s">
        <v>4635</v>
      </c>
      <c r="EC3624" s="339">
        <v>2007</v>
      </c>
      <c r="ED3624" s="339">
        <v>1</v>
      </c>
      <c r="EE3624" s="339">
        <v>0</v>
      </c>
      <c r="EF3624" s="339">
        <v>0</v>
      </c>
      <c r="EG3624" s="329" t="s">
        <v>4631</v>
      </c>
      <c r="EH3624" s="329"/>
      <c r="EI3624" s="329" t="s">
        <v>44</v>
      </c>
      <c r="EJ3624" s="17">
        <v>2880</v>
      </c>
      <c r="EK3624" s="17">
        <v>0</v>
      </c>
      <c r="EL3624" s="17">
        <v>0</v>
      </c>
      <c r="EM3624" s="18" t="s">
        <v>33</v>
      </c>
      <c r="EN3624" s="330">
        <v>60</v>
      </c>
      <c r="EO3624" s="330">
        <v>110</v>
      </c>
      <c r="EP3624" s="330">
        <v>0.38181818181818183</v>
      </c>
      <c r="EQ3624" s="330">
        <v>0</v>
      </c>
      <c r="ER3624" s="331">
        <v>4.2000000000000003E-2</v>
      </c>
      <c r="ES3624" s="332">
        <v>120.96000000000001</v>
      </c>
      <c r="ET3624" s="333" t="s">
        <v>33</v>
      </c>
      <c r="EU3624" s="334" t="s">
        <v>5838</v>
      </c>
      <c r="EV3624" s="335" t="s">
        <v>67</v>
      </c>
      <c r="EW3624" s="336" t="s">
        <v>67</v>
      </c>
      <c r="EX3624" s="336" t="s">
        <v>67</v>
      </c>
      <c r="EY3624" s="84"/>
      <c r="EZ3624" s="337"/>
      <c r="FA3624" s="338"/>
      <c r="FB3624" s="12" t="s">
        <v>4537</v>
      </c>
      <c r="FC3624" s="13" t="s">
        <v>4538</v>
      </c>
      <c r="FD3624" s="13" t="s">
        <v>4539</v>
      </c>
      <c r="FE3624" s="12" t="s">
        <v>4540</v>
      </c>
      <c r="FF3624" s="336" t="s">
        <v>90</v>
      </c>
      <c r="FG3624" s="336" t="s">
        <v>83</v>
      </c>
      <c r="FH3624" s="336" t="s">
        <v>4635</v>
      </c>
      <c r="FI3624" s="339">
        <v>2007</v>
      </c>
      <c r="FJ3624" s="339">
        <v>1</v>
      </c>
      <c r="FK3624" s="339">
        <v>0</v>
      </c>
      <c r="FL3624" s="339">
        <v>0</v>
      </c>
      <c r="FM3624" s="329" t="s">
        <v>4631</v>
      </c>
      <c r="FN3624" s="329"/>
      <c r="FO3624" s="329" t="s">
        <v>44</v>
      </c>
      <c r="FP3624" s="17">
        <v>2880</v>
      </c>
      <c r="FQ3624" s="17">
        <v>0</v>
      </c>
      <c r="FR3624" s="17">
        <v>0</v>
      </c>
      <c r="FS3624" s="18" t="s">
        <v>33</v>
      </c>
      <c r="FT3624" s="330">
        <v>60</v>
      </c>
      <c r="FU3624" s="330">
        <v>110</v>
      </c>
      <c r="FV3624" s="330">
        <v>0.38181818181818183</v>
      </c>
      <c r="FW3624" s="330">
        <v>0</v>
      </c>
      <c r="FX3624" s="331">
        <v>4.2000000000000003E-2</v>
      </c>
      <c r="FY3624" s="332">
        <v>120.96000000000001</v>
      </c>
      <c r="FZ3624" s="333" t="s">
        <v>33</v>
      </c>
      <c r="GA3624" s="334" t="s">
        <v>5838</v>
      </c>
      <c r="GB3624" s="335" t="s">
        <v>67</v>
      </c>
      <c r="GC3624" s="336" t="s">
        <v>67</v>
      </c>
      <c r="GD3624" s="336" t="s">
        <v>67</v>
      </c>
      <c r="GE3624" s="84"/>
      <c r="GF3624" s="337"/>
      <c r="GG3624" s="338"/>
      <c r="GH3624" s="12" t="s">
        <v>4537</v>
      </c>
      <c r="GI3624" s="13" t="s">
        <v>4538</v>
      </c>
      <c r="GJ3624" s="13" t="s">
        <v>4539</v>
      </c>
      <c r="GK3624" s="12" t="s">
        <v>4540</v>
      </c>
      <c r="GL3624" s="336" t="s">
        <v>90</v>
      </c>
      <c r="GM3624" s="336" t="s">
        <v>83</v>
      </c>
      <c r="GN3624" s="336" t="s">
        <v>4635</v>
      </c>
      <c r="GO3624" s="339">
        <v>2007</v>
      </c>
      <c r="GP3624" s="339">
        <v>1</v>
      </c>
      <c r="GQ3624" s="339">
        <v>0</v>
      </c>
      <c r="GR3624" s="339">
        <v>0</v>
      </c>
      <c r="GS3624" s="329" t="s">
        <v>4631</v>
      </c>
      <c r="GT3624" s="329"/>
      <c r="GU3624" s="329" t="s">
        <v>44</v>
      </c>
      <c r="GV3624" s="17">
        <v>2880</v>
      </c>
      <c r="GW3624" s="17">
        <v>0</v>
      </c>
      <c r="GX3624" s="17">
        <v>0</v>
      </c>
      <c r="GY3624" s="18" t="s">
        <v>33</v>
      </c>
      <c r="GZ3624" s="330">
        <v>60</v>
      </c>
      <c r="HA3624" s="330">
        <v>110</v>
      </c>
      <c r="HB3624" s="330">
        <v>0.38181818181818183</v>
      </c>
      <c r="HC3624" s="330">
        <v>0</v>
      </c>
      <c r="HD3624" s="331">
        <v>4.2000000000000003E-2</v>
      </c>
      <c r="HE3624" s="332">
        <v>120.96000000000001</v>
      </c>
      <c r="HF3624" s="333" t="s">
        <v>33</v>
      </c>
      <c r="HG3624" s="334" t="s">
        <v>5838</v>
      </c>
      <c r="HH3624" s="335" t="s">
        <v>67</v>
      </c>
      <c r="HI3624" s="336" t="s">
        <v>67</v>
      </c>
      <c r="HJ3624" s="336" t="s">
        <v>67</v>
      </c>
      <c r="HK3624" s="84"/>
      <c r="HL3624" s="337"/>
      <c r="HM3624" s="338"/>
      <c r="HN3624" s="12" t="s">
        <v>4537</v>
      </c>
      <c r="HO3624" s="13" t="s">
        <v>4538</v>
      </c>
      <c r="HP3624" s="13" t="s">
        <v>4539</v>
      </c>
      <c r="HQ3624" s="12" t="s">
        <v>4540</v>
      </c>
      <c r="HR3624" s="336" t="s">
        <v>90</v>
      </c>
      <c r="HS3624" s="336" t="s">
        <v>83</v>
      </c>
      <c r="HT3624" s="336" t="s">
        <v>4635</v>
      </c>
      <c r="HU3624" s="339">
        <v>2007</v>
      </c>
      <c r="HV3624" s="339">
        <v>1</v>
      </c>
      <c r="HW3624" s="339">
        <v>0</v>
      </c>
      <c r="HX3624" s="339">
        <v>0</v>
      </c>
      <c r="HY3624" s="329" t="s">
        <v>4631</v>
      </c>
      <c r="HZ3624" s="329"/>
      <c r="IA3624" s="329" t="s">
        <v>44</v>
      </c>
      <c r="IB3624" s="17">
        <v>2880</v>
      </c>
      <c r="IC3624" s="17">
        <v>0</v>
      </c>
      <c r="ID3624" s="17">
        <v>0</v>
      </c>
      <c r="IE3624" s="18" t="s">
        <v>33</v>
      </c>
      <c r="IF3624" s="330">
        <v>60</v>
      </c>
      <c r="IG3624" s="330">
        <v>110</v>
      </c>
      <c r="IH3624" s="330">
        <v>0.38181818181818183</v>
      </c>
      <c r="II3624" s="330">
        <v>0</v>
      </c>
      <c r="IJ3624" s="331">
        <v>4.2000000000000003E-2</v>
      </c>
      <c r="IK3624" s="332">
        <v>120.96000000000001</v>
      </c>
      <c r="IL3624" s="333" t="s">
        <v>33</v>
      </c>
      <c r="IM3624" s="334" t="s">
        <v>5838</v>
      </c>
      <c r="IN3624" s="335" t="s">
        <v>67</v>
      </c>
      <c r="IO3624" s="336" t="s">
        <v>67</v>
      </c>
      <c r="IP3624" s="336" t="s">
        <v>67</v>
      </c>
      <c r="IQ3624" s="84"/>
      <c r="IR3624" s="337"/>
      <c r="IS3624" s="338"/>
    </row>
    <row r="3625" spans="1:253" ht="16.5" customHeight="1">
      <c r="A3625" s="83" t="s">
        <v>3589</v>
      </c>
      <c r="B3625" s="340"/>
      <c r="C3625" s="403"/>
      <c r="D3625" s="83"/>
      <c r="E3625" s="341" t="s">
        <v>2728</v>
      </c>
      <c r="F3625" s="341" t="s">
        <v>8015</v>
      </c>
      <c r="G3625" s="14" t="s">
        <v>3639</v>
      </c>
      <c r="H3625" s="15">
        <v>2007</v>
      </c>
      <c r="I3625" s="15">
        <v>2</v>
      </c>
      <c r="J3625" s="15">
        <v>0</v>
      </c>
      <c r="K3625" s="15">
        <v>0</v>
      </c>
      <c r="L3625" s="16" t="s">
        <v>3580</v>
      </c>
      <c r="M3625" s="134" t="s">
        <v>3591</v>
      </c>
      <c r="N3625" s="16" t="s">
        <v>412</v>
      </c>
      <c r="O3625" s="17">
        <v>5845</v>
      </c>
      <c r="P3625" s="17">
        <f t="shared" si="28"/>
        <v>2915</v>
      </c>
      <c r="Q3625" s="17">
        <v>5</v>
      </c>
      <c r="R3625" s="133" t="s">
        <v>33</v>
      </c>
      <c r="S3625" s="19" t="s">
        <v>3640</v>
      </c>
      <c r="T3625" s="19">
        <v>110</v>
      </c>
      <c r="U3625" s="19">
        <v>6.8181818181818183</v>
      </c>
      <c r="V3625" s="19">
        <v>0</v>
      </c>
      <c r="W3625" s="20">
        <v>0.75</v>
      </c>
      <c r="X3625" s="21">
        <v>4493.0625</v>
      </c>
      <c r="Y3625" s="22" t="s">
        <v>33</v>
      </c>
      <c r="Z3625" s="86" t="s">
        <v>8007</v>
      </c>
      <c r="AA3625" s="24"/>
      <c r="AB3625" s="14"/>
      <c r="AC3625" s="14"/>
      <c r="AD3625" s="25"/>
      <c r="AE3625" s="26"/>
      <c r="AF3625" s="27"/>
      <c r="AG3625" s="31"/>
      <c r="AH3625" s="32"/>
      <c r="AI3625" s="32"/>
      <c r="AJ3625" s="32"/>
      <c r="AK3625" s="32"/>
      <c r="AL3625" s="32"/>
      <c r="AM3625" s="32"/>
      <c r="AN3625" s="32"/>
      <c r="AO3625" s="32"/>
      <c r="AP3625" s="329"/>
      <c r="AQ3625" s="329" t="s">
        <v>44</v>
      </c>
      <c r="AR3625" s="17">
        <v>2880</v>
      </c>
      <c r="AS3625" s="17">
        <v>0</v>
      </c>
      <c r="AT3625" s="17">
        <v>0</v>
      </c>
      <c r="AU3625" s="18" t="s">
        <v>33</v>
      </c>
      <c r="AV3625" s="330">
        <v>60</v>
      </c>
      <c r="AW3625" s="330">
        <v>110</v>
      </c>
      <c r="AX3625" s="330">
        <v>0.38181818181818183</v>
      </c>
      <c r="AY3625" s="330">
        <v>0</v>
      </c>
      <c r="AZ3625" s="331">
        <v>4.2000000000000003E-2</v>
      </c>
      <c r="BA3625" s="332">
        <v>120.96000000000001</v>
      </c>
      <c r="BB3625" s="333" t="s">
        <v>33</v>
      </c>
      <c r="BC3625" s="334" t="s">
        <v>5838</v>
      </c>
      <c r="BD3625" s="335" t="s">
        <v>67</v>
      </c>
      <c r="BE3625" s="336" t="s">
        <v>67</v>
      </c>
      <c r="BF3625" s="336" t="s">
        <v>67</v>
      </c>
      <c r="BG3625" s="84"/>
      <c r="BH3625" s="337"/>
      <c r="BI3625" s="338"/>
      <c r="BJ3625" s="12" t="s">
        <v>4537</v>
      </c>
      <c r="BK3625" s="13" t="s">
        <v>4538</v>
      </c>
      <c r="BL3625" s="13" t="s">
        <v>4539</v>
      </c>
      <c r="BM3625" s="12" t="s">
        <v>4540</v>
      </c>
      <c r="BN3625" s="336" t="s">
        <v>90</v>
      </c>
      <c r="BO3625" s="336" t="s">
        <v>125</v>
      </c>
      <c r="BP3625" s="336" t="s">
        <v>877</v>
      </c>
      <c r="BQ3625" s="339">
        <v>2021</v>
      </c>
      <c r="BR3625" s="339">
        <v>1</v>
      </c>
      <c r="BS3625" s="339">
        <v>0</v>
      </c>
      <c r="BT3625" s="339">
        <v>0</v>
      </c>
      <c r="BU3625" s="329" t="s">
        <v>4633</v>
      </c>
      <c r="BV3625" s="329"/>
      <c r="BW3625" s="329" t="s">
        <v>44</v>
      </c>
      <c r="BX3625" s="17">
        <v>2880</v>
      </c>
      <c r="BY3625" s="17">
        <v>0</v>
      </c>
      <c r="BZ3625" s="17">
        <v>0</v>
      </c>
      <c r="CA3625" s="18" t="s">
        <v>33</v>
      </c>
      <c r="CB3625" s="330">
        <v>60</v>
      </c>
      <c r="CC3625" s="330">
        <v>110</v>
      </c>
      <c r="CD3625" s="330">
        <v>0.38181818181818183</v>
      </c>
      <c r="CE3625" s="330">
        <v>0</v>
      </c>
      <c r="CF3625" s="331">
        <v>4.2000000000000003E-2</v>
      </c>
      <c r="CG3625" s="332">
        <v>120.96000000000001</v>
      </c>
      <c r="CH3625" s="333" t="s">
        <v>33</v>
      </c>
      <c r="CI3625" s="334" t="s">
        <v>5838</v>
      </c>
      <c r="CJ3625" s="335" t="s">
        <v>67</v>
      </c>
      <c r="CK3625" s="336" t="s">
        <v>67</v>
      </c>
      <c r="CL3625" s="336" t="s">
        <v>67</v>
      </c>
      <c r="CM3625" s="84"/>
      <c r="CN3625" s="337"/>
      <c r="CO3625" s="338"/>
      <c r="CP3625" s="12" t="s">
        <v>4537</v>
      </c>
      <c r="CQ3625" s="13" t="s">
        <v>4538</v>
      </c>
      <c r="CR3625" s="13" t="s">
        <v>4539</v>
      </c>
      <c r="CS3625" s="12" t="s">
        <v>4540</v>
      </c>
      <c r="CT3625" s="336" t="s">
        <v>90</v>
      </c>
      <c r="CU3625" s="336" t="s">
        <v>125</v>
      </c>
      <c r="CV3625" s="336" t="s">
        <v>877</v>
      </c>
      <c r="CW3625" s="339">
        <v>2021</v>
      </c>
      <c r="CX3625" s="339">
        <v>1</v>
      </c>
      <c r="CY3625" s="339">
        <v>0</v>
      </c>
      <c r="CZ3625" s="339">
        <v>0</v>
      </c>
      <c r="DA3625" s="329" t="s">
        <v>4633</v>
      </c>
      <c r="DB3625" s="329"/>
      <c r="DC3625" s="329" t="s">
        <v>44</v>
      </c>
      <c r="DD3625" s="17">
        <v>2880</v>
      </c>
      <c r="DE3625" s="17">
        <v>0</v>
      </c>
      <c r="DF3625" s="17">
        <v>0</v>
      </c>
      <c r="DG3625" s="18" t="s">
        <v>33</v>
      </c>
      <c r="DH3625" s="330">
        <v>60</v>
      </c>
      <c r="DI3625" s="330">
        <v>110</v>
      </c>
      <c r="DJ3625" s="330">
        <v>0.38181818181818183</v>
      </c>
      <c r="DK3625" s="330">
        <v>0</v>
      </c>
      <c r="DL3625" s="331">
        <v>4.2000000000000003E-2</v>
      </c>
      <c r="DM3625" s="332">
        <v>120.96000000000001</v>
      </c>
      <c r="DN3625" s="333" t="s">
        <v>33</v>
      </c>
      <c r="DO3625" s="334" t="s">
        <v>5838</v>
      </c>
      <c r="DP3625" s="335" t="s">
        <v>67</v>
      </c>
      <c r="DQ3625" s="336" t="s">
        <v>67</v>
      </c>
      <c r="DR3625" s="336" t="s">
        <v>67</v>
      </c>
      <c r="DS3625" s="84"/>
      <c r="DT3625" s="337"/>
      <c r="DU3625" s="338"/>
      <c r="DV3625" s="12" t="s">
        <v>4537</v>
      </c>
      <c r="DW3625" s="13" t="s">
        <v>4538</v>
      </c>
      <c r="DX3625" s="13" t="s">
        <v>4539</v>
      </c>
      <c r="DY3625" s="12" t="s">
        <v>4540</v>
      </c>
      <c r="DZ3625" s="336" t="s">
        <v>90</v>
      </c>
      <c r="EA3625" s="336" t="s">
        <v>125</v>
      </c>
      <c r="EB3625" s="336" t="s">
        <v>877</v>
      </c>
      <c r="EC3625" s="339">
        <v>2021</v>
      </c>
      <c r="ED3625" s="339">
        <v>1</v>
      </c>
      <c r="EE3625" s="339">
        <v>0</v>
      </c>
      <c r="EF3625" s="339">
        <v>0</v>
      </c>
      <c r="EG3625" s="329" t="s">
        <v>4633</v>
      </c>
      <c r="EH3625" s="329"/>
      <c r="EI3625" s="329" t="s">
        <v>44</v>
      </c>
      <c r="EJ3625" s="17">
        <v>2880</v>
      </c>
      <c r="EK3625" s="17">
        <v>0</v>
      </c>
      <c r="EL3625" s="17">
        <v>0</v>
      </c>
      <c r="EM3625" s="18" t="s">
        <v>33</v>
      </c>
      <c r="EN3625" s="330">
        <v>60</v>
      </c>
      <c r="EO3625" s="330">
        <v>110</v>
      </c>
      <c r="EP3625" s="330">
        <v>0.38181818181818183</v>
      </c>
      <c r="EQ3625" s="330">
        <v>0</v>
      </c>
      <c r="ER3625" s="331">
        <v>4.2000000000000003E-2</v>
      </c>
      <c r="ES3625" s="332">
        <v>120.96000000000001</v>
      </c>
      <c r="ET3625" s="333" t="s">
        <v>33</v>
      </c>
      <c r="EU3625" s="334" t="s">
        <v>5838</v>
      </c>
      <c r="EV3625" s="335" t="s">
        <v>67</v>
      </c>
      <c r="EW3625" s="336" t="s">
        <v>67</v>
      </c>
      <c r="EX3625" s="336" t="s">
        <v>67</v>
      </c>
      <c r="EY3625" s="84"/>
      <c r="EZ3625" s="337"/>
      <c r="FA3625" s="338"/>
      <c r="FB3625" s="12" t="s">
        <v>4537</v>
      </c>
      <c r="FC3625" s="13" t="s">
        <v>4538</v>
      </c>
      <c r="FD3625" s="13" t="s">
        <v>4539</v>
      </c>
      <c r="FE3625" s="12" t="s">
        <v>4540</v>
      </c>
      <c r="FF3625" s="336" t="s">
        <v>90</v>
      </c>
      <c r="FG3625" s="336" t="s">
        <v>125</v>
      </c>
      <c r="FH3625" s="336" t="s">
        <v>877</v>
      </c>
      <c r="FI3625" s="339">
        <v>2021</v>
      </c>
      <c r="FJ3625" s="339">
        <v>1</v>
      </c>
      <c r="FK3625" s="339">
        <v>0</v>
      </c>
      <c r="FL3625" s="339">
        <v>0</v>
      </c>
      <c r="FM3625" s="329" t="s">
        <v>4633</v>
      </c>
      <c r="FN3625" s="329"/>
      <c r="FO3625" s="329" t="s">
        <v>44</v>
      </c>
      <c r="FP3625" s="17">
        <v>2880</v>
      </c>
      <c r="FQ3625" s="17">
        <v>0</v>
      </c>
      <c r="FR3625" s="17">
        <v>0</v>
      </c>
      <c r="FS3625" s="18" t="s">
        <v>33</v>
      </c>
      <c r="FT3625" s="330">
        <v>60</v>
      </c>
      <c r="FU3625" s="330">
        <v>110</v>
      </c>
      <c r="FV3625" s="330">
        <v>0.38181818181818183</v>
      </c>
      <c r="FW3625" s="330">
        <v>0</v>
      </c>
      <c r="FX3625" s="331">
        <v>4.2000000000000003E-2</v>
      </c>
      <c r="FY3625" s="332">
        <v>120.96000000000001</v>
      </c>
      <c r="FZ3625" s="333" t="s">
        <v>33</v>
      </c>
      <c r="GA3625" s="334" t="s">
        <v>5838</v>
      </c>
      <c r="GB3625" s="335" t="s">
        <v>67</v>
      </c>
      <c r="GC3625" s="336" t="s">
        <v>67</v>
      </c>
      <c r="GD3625" s="336" t="s">
        <v>67</v>
      </c>
      <c r="GE3625" s="84"/>
      <c r="GF3625" s="337"/>
      <c r="GG3625" s="338"/>
      <c r="GH3625" s="12" t="s">
        <v>4537</v>
      </c>
      <c r="GI3625" s="13" t="s">
        <v>4538</v>
      </c>
      <c r="GJ3625" s="13" t="s">
        <v>4539</v>
      </c>
      <c r="GK3625" s="12" t="s">
        <v>4540</v>
      </c>
      <c r="GL3625" s="336" t="s">
        <v>90</v>
      </c>
      <c r="GM3625" s="336" t="s">
        <v>125</v>
      </c>
      <c r="GN3625" s="336" t="s">
        <v>877</v>
      </c>
      <c r="GO3625" s="339">
        <v>2021</v>
      </c>
      <c r="GP3625" s="339">
        <v>1</v>
      </c>
      <c r="GQ3625" s="339">
        <v>0</v>
      </c>
      <c r="GR3625" s="339">
        <v>0</v>
      </c>
      <c r="GS3625" s="329" t="s">
        <v>4633</v>
      </c>
      <c r="GT3625" s="329"/>
      <c r="GU3625" s="329" t="s">
        <v>44</v>
      </c>
      <c r="GV3625" s="17">
        <v>2880</v>
      </c>
      <c r="GW3625" s="17">
        <v>0</v>
      </c>
      <c r="GX3625" s="17">
        <v>0</v>
      </c>
      <c r="GY3625" s="18" t="s">
        <v>33</v>
      </c>
      <c r="GZ3625" s="330">
        <v>60</v>
      </c>
      <c r="HA3625" s="330">
        <v>110</v>
      </c>
      <c r="HB3625" s="330">
        <v>0.38181818181818183</v>
      </c>
      <c r="HC3625" s="330">
        <v>0</v>
      </c>
      <c r="HD3625" s="331">
        <v>4.2000000000000003E-2</v>
      </c>
      <c r="HE3625" s="332">
        <v>120.96000000000001</v>
      </c>
      <c r="HF3625" s="333" t="s">
        <v>33</v>
      </c>
      <c r="HG3625" s="334" t="s">
        <v>5838</v>
      </c>
      <c r="HH3625" s="335" t="s">
        <v>67</v>
      </c>
      <c r="HI3625" s="336" t="s">
        <v>67</v>
      </c>
      <c r="HJ3625" s="336" t="s">
        <v>67</v>
      </c>
      <c r="HK3625" s="84"/>
      <c r="HL3625" s="337"/>
      <c r="HM3625" s="338"/>
      <c r="HN3625" s="12" t="s">
        <v>4537</v>
      </c>
      <c r="HO3625" s="13" t="s">
        <v>4538</v>
      </c>
      <c r="HP3625" s="13" t="s">
        <v>4539</v>
      </c>
      <c r="HQ3625" s="12" t="s">
        <v>4540</v>
      </c>
      <c r="HR3625" s="336" t="s">
        <v>90</v>
      </c>
      <c r="HS3625" s="336" t="s">
        <v>125</v>
      </c>
      <c r="HT3625" s="336" t="s">
        <v>877</v>
      </c>
      <c r="HU3625" s="339">
        <v>2021</v>
      </c>
      <c r="HV3625" s="339">
        <v>1</v>
      </c>
      <c r="HW3625" s="339">
        <v>0</v>
      </c>
      <c r="HX3625" s="339">
        <v>0</v>
      </c>
      <c r="HY3625" s="329" t="s">
        <v>4633</v>
      </c>
      <c r="HZ3625" s="329"/>
      <c r="IA3625" s="329" t="s">
        <v>44</v>
      </c>
      <c r="IB3625" s="17">
        <v>2880</v>
      </c>
      <c r="IC3625" s="17">
        <v>0</v>
      </c>
      <c r="ID3625" s="17">
        <v>0</v>
      </c>
      <c r="IE3625" s="18" t="s">
        <v>33</v>
      </c>
      <c r="IF3625" s="330">
        <v>60</v>
      </c>
      <c r="IG3625" s="330">
        <v>110</v>
      </c>
      <c r="IH3625" s="330">
        <v>0.38181818181818183</v>
      </c>
      <c r="II3625" s="330">
        <v>0</v>
      </c>
      <c r="IJ3625" s="331">
        <v>4.2000000000000003E-2</v>
      </c>
      <c r="IK3625" s="332">
        <v>120.96000000000001</v>
      </c>
      <c r="IL3625" s="333" t="s">
        <v>33</v>
      </c>
      <c r="IM3625" s="334" t="s">
        <v>5838</v>
      </c>
      <c r="IN3625" s="335" t="s">
        <v>67</v>
      </c>
      <c r="IO3625" s="336" t="s">
        <v>67</v>
      </c>
      <c r="IP3625" s="336" t="s">
        <v>67</v>
      </c>
      <c r="IQ3625" s="84"/>
      <c r="IR3625" s="337"/>
      <c r="IS3625" s="338"/>
    </row>
    <row r="3626" spans="1:253" ht="16.5" customHeight="1">
      <c r="A3626" s="83" t="s">
        <v>3589</v>
      </c>
      <c r="B3626" s="13"/>
      <c r="C3626" s="403"/>
      <c r="D3626" s="83"/>
      <c r="E3626" s="14" t="s">
        <v>3612</v>
      </c>
      <c r="F3626" s="14" t="s">
        <v>155</v>
      </c>
      <c r="G3626" s="14" t="s">
        <v>3613</v>
      </c>
      <c r="H3626" s="15">
        <v>2012</v>
      </c>
      <c r="I3626" s="15">
        <v>1</v>
      </c>
      <c r="J3626" s="15">
        <v>0</v>
      </c>
      <c r="K3626" s="15">
        <v>0</v>
      </c>
      <c r="L3626" s="16" t="s">
        <v>3580</v>
      </c>
      <c r="M3626" s="134" t="s">
        <v>3591</v>
      </c>
      <c r="N3626" s="16" t="s">
        <v>412</v>
      </c>
      <c r="O3626" s="17">
        <v>8760</v>
      </c>
      <c r="P3626" s="17">
        <f t="shared" si="28"/>
        <v>0</v>
      </c>
      <c r="Q3626" s="17">
        <v>5</v>
      </c>
      <c r="R3626" s="133" t="s">
        <v>33</v>
      </c>
      <c r="S3626" s="19">
        <v>60</v>
      </c>
      <c r="T3626" s="19">
        <v>110</v>
      </c>
      <c r="U3626" s="19">
        <v>2.7272727272727271</v>
      </c>
      <c r="V3626" s="19">
        <v>0</v>
      </c>
      <c r="W3626" s="20">
        <v>0.3</v>
      </c>
      <c r="X3626" s="21">
        <v>2628</v>
      </c>
      <c r="Y3626" s="22" t="s">
        <v>33</v>
      </c>
      <c r="Z3626" s="86" t="s">
        <v>8007</v>
      </c>
      <c r="AA3626" s="24"/>
      <c r="AB3626" s="14"/>
      <c r="AC3626" s="14"/>
      <c r="AD3626" s="25"/>
      <c r="AE3626" s="26"/>
      <c r="AF3626" s="27"/>
      <c r="AG3626" s="31"/>
      <c r="AH3626" s="32"/>
      <c r="AI3626" s="32"/>
      <c r="AJ3626" s="32"/>
      <c r="AK3626" s="32"/>
      <c r="AL3626" s="32"/>
      <c r="AM3626" s="32"/>
      <c r="AN3626" s="32"/>
      <c r="AO3626" s="32"/>
      <c r="AP3626" s="329"/>
      <c r="AQ3626" s="329" t="s">
        <v>44</v>
      </c>
      <c r="AR3626" s="17">
        <v>1920</v>
      </c>
      <c r="AS3626" s="17">
        <v>0</v>
      </c>
      <c r="AT3626" s="17">
        <v>0</v>
      </c>
      <c r="AU3626" s="18" t="s">
        <v>33</v>
      </c>
      <c r="AV3626" s="330">
        <v>60</v>
      </c>
      <c r="AW3626" s="330">
        <v>110</v>
      </c>
      <c r="AX3626" s="330">
        <v>0.5</v>
      </c>
      <c r="AY3626" s="330">
        <v>0</v>
      </c>
      <c r="AZ3626" s="331">
        <v>5.5E-2</v>
      </c>
      <c r="BA3626" s="332">
        <v>105.6</v>
      </c>
      <c r="BB3626" s="333" t="s">
        <v>33</v>
      </c>
      <c r="BC3626" s="334" t="s">
        <v>5838</v>
      </c>
      <c r="BD3626" s="335" t="s">
        <v>67</v>
      </c>
      <c r="BE3626" s="336" t="s">
        <v>67</v>
      </c>
      <c r="BF3626" s="336" t="s">
        <v>67</v>
      </c>
      <c r="BG3626" s="84"/>
      <c r="BH3626" s="337"/>
      <c r="BI3626" s="338"/>
      <c r="BJ3626" s="12" t="s">
        <v>4537</v>
      </c>
      <c r="BK3626" s="13" t="s">
        <v>4538</v>
      </c>
      <c r="BL3626" s="13" t="s">
        <v>4539</v>
      </c>
      <c r="BM3626" s="12" t="s">
        <v>4540</v>
      </c>
      <c r="BN3626" s="336" t="s">
        <v>462</v>
      </c>
      <c r="BO3626" s="336" t="s">
        <v>1567</v>
      </c>
      <c r="BP3626" s="336" t="s">
        <v>67</v>
      </c>
      <c r="BQ3626" s="339" t="s">
        <v>67</v>
      </c>
      <c r="BR3626" s="339">
        <v>1</v>
      </c>
      <c r="BS3626" s="339">
        <v>0</v>
      </c>
      <c r="BT3626" s="339">
        <v>0</v>
      </c>
      <c r="BU3626" s="329" t="s">
        <v>4544</v>
      </c>
      <c r="BV3626" s="329"/>
      <c r="BW3626" s="329" t="s">
        <v>44</v>
      </c>
      <c r="BX3626" s="17">
        <v>1920</v>
      </c>
      <c r="BY3626" s="17">
        <v>0</v>
      </c>
      <c r="BZ3626" s="17">
        <v>0</v>
      </c>
      <c r="CA3626" s="18" t="s">
        <v>33</v>
      </c>
      <c r="CB3626" s="330">
        <v>60</v>
      </c>
      <c r="CC3626" s="330">
        <v>110</v>
      </c>
      <c r="CD3626" s="330">
        <v>0.5</v>
      </c>
      <c r="CE3626" s="330">
        <v>0</v>
      </c>
      <c r="CF3626" s="331">
        <v>5.5E-2</v>
      </c>
      <c r="CG3626" s="332">
        <v>105.6</v>
      </c>
      <c r="CH3626" s="333" t="s">
        <v>33</v>
      </c>
      <c r="CI3626" s="334" t="s">
        <v>5838</v>
      </c>
      <c r="CJ3626" s="335" t="s">
        <v>67</v>
      </c>
      <c r="CK3626" s="336" t="s">
        <v>67</v>
      </c>
      <c r="CL3626" s="336" t="s">
        <v>67</v>
      </c>
      <c r="CM3626" s="84"/>
      <c r="CN3626" s="337"/>
      <c r="CO3626" s="338"/>
      <c r="CP3626" s="12" t="s">
        <v>4537</v>
      </c>
      <c r="CQ3626" s="13" t="s">
        <v>4538</v>
      </c>
      <c r="CR3626" s="13" t="s">
        <v>4539</v>
      </c>
      <c r="CS3626" s="12" t="s">
        <v>4540</v>
      </c>
      <c r="CT3626" s="336" t="s">
        <v>462</v>
      </c>
      <c r="CU3626" s="336" t="s">
        <v>1567</v>
      </c>
      <c r="CV3626" s="336" t="s">
        <v>67</v>
      </c>
      <c r="CW3626" s="339" t="s">
        <v>67</v>
      </c>
      <c r="CX3626" s="339">
        <v>1</v>
      </c>
      <c r="CY3626" s="339">
        <v>0</v>
      </c>
      <c r="CZ3626" s="339">
        <v>0</v>
      </c>
      <c r="DA3626" s="329" t="s">
        <v>4544</v>
      </c>
      <c r="DB3626" s="329"/>
      <c r="DC3626" s="329" t="s">
        <v>44</v>
      </c>
      <c r="DD3626" s="17">
        <v>1920</v>
      </c>
      <c r="DE3626" s="17">
        <v>0</v>
      </c>
      <c r="DF3626" s="17">
        <v>0</v>
      </c>
      <c r="DG3626" s="18" t="s">
        <v>33</v>
      </c>
      <c r="DH3626" s="330">
        <v>60</v>
      </c>
      <c r="DI3626" s="330">
        <v>110</v>
      </c>
      <c r="DJ3626" s="330">
        <v>0.5</v>
      </c>
      <c r="DK3626" s="330">
        <v>0</v>
      </c>
      <c r="DL3626" s="331">
        <v>5.5E-2</v>
      </c>
      <c r="DM3626" s="332">
        <v>105.6</v>
      </c>
      <c r="DN3626" s="333" t="s">
        <v>33</v>
      </c>
      <c r="DO3626" s="334" t="s">
        <v>5838</v>
      </c>
      <c r="DP3626" s="335" t="s">
        <v>67</v>
      </c>
      <c r="DQ3626" s="336" t="s">
        <v>67</v>
      </c>
      <c r="DR3626" s="336" t="s">
        <v>67</v>
      </c>
      <c r="DS3626" s="84"/>
      <c r="DT3626" s="337"/>
      <c r="DU3626" s="338"/>
      <c r="DV3626" s="12" t="s">
        <v>4537</v>
      </c>
      <c r="DW3626" s="13" t="s">
        <v>4538</v>
      </c>
      <c r="DX3626" s="13" t="s">
        <v>4539</v>
      </c>
      <c r="DY3626" s="12" t="s">
        <v>4540</v>
      </c>
      <c r="DZ3626" s="336" t="s">
        <v>462</v>
      </c>
      <c r="EA3626" s="336" t="s">
        <v>1567</v>
      </c>
      <c r="EB3626" s="336" t="s">
        <v>67</v>
      </c>
      <c r="EC3626" s="339" t="s">
        <v>67</v>
      </c>
      <c r="ED3626" s="339">
        <v>1</v>
      </c>
      <c r="EE3626" s="339">
        <v>0</v>
      </c>
      <c r="EF3626" s="339">
        <v>0</v>
      </c>
      <c r="EG3626" s="329" t="s">
        <v>4544</v>
      </c>
      <c r="EH3626" s="329"/>
      <c r="EI3626" s="329" t="s">
        <v>44</v>
      </c>
      <c r="EJ3626" s="17">
        <v>1920</v>
      </c>
      <c r="EK3626" s="17">
        <v>0</v>
      </c>
      <c r="EL3626" s="17">
        <v>0</v>
      </c>
      <c r="EM3626" s="18" t="s">
        <v>33</v>
      </c>
      <c r="EN3626" s="330">
        <v>60</v>
      </c>
      <c r="EO3626" s="330">
        <v>110</v>
      </c>
      <c r="EP3626" s="330">
        <v>0.5</v>
      </c>
      <c r="EQ3626" s="330">
        <v>0</v>
      </c>
      <c r="ER3626" s="331">
        <v>5.5E-2</v>
      </c>
      <c r="ES3626" s="332">
        <v>105.6</v>
      </c>
      <c r="ET3626" s="333" t="s">
        <v>33</v>
      </c>
      <c r="EU3626" s="334" t="s">
        <v>5838</v>
      </c>
      <c r="EV3626" s="335" t="s">
        <v>67</v>
      </c>
      <c r="EW3626" s="336" t="s">
        <v>67</v>
      </c>
      <c r="EX3626" s="336" t="s">
        <v>67</v>
      </c>
      <c r="EY3626" s="84"/>
      <c r="EZ3626" s="337"/>
      <c r="FA3626" s="338"/>
      <c r="FB3626" s="12" t="s">
        <v>4537</v>
      </c>
      <c r="FC3626" s="13" t="s">
        <v>4538</v>
      </c>
      <c r="FD3626" s="13" t="s">
        <v>4539</v>
      </c>
      <c r="FE3626" s="12" t="s">
        <v>4540</v>
      </c>
      <c r="FF3626" s="336" t="s">
        <v>462</v>
      </c>
      <c r="FG3626" s="336" t="s">
        <v>1567</v>
      </c>
      <c r="FH3626" s="336" t="s">
        <v>67</v>
      </c>
      <c r="FI3626" s="339" t="s">
        <v>67</v>
      </c>
      <c r="FJ3626" s="339">
        <v>1</v>
      </c>
      <c r="FK3626" s="339">
        <v>0</v>
      </c>
      <c r="FL3626" s="339">
        <v>0</v>
      </c>
      <c r="FM3626" s="329" t="s">
        <v>4544</v>
      </c>
      <c r="FN3626" s="329"/>
      <c r="FO3626" s="329" t="s">
        <v>44</v>
      </c>
      <c r="FP3626" s="17">
        <v>1920</v>
      </c>
      <c r="FQ3626" s="17">
        <v>0</v>
      </c>
      <c r="FR3626" s="17">
        <v>0</v>
      </c>
      <c r="FS3626" s="18" t="s">
        <v>33</v>
      </c>
      <c r="FT3626" s="330">
        <v>60</v>
      </c>
      <c r="FU3626" s="330">
        <v>110</v>
      </c>
      <c r="FV3626" s="330">
        <v>0.5</v>
      </c>
      <c r="FW3626" s="330">
        <v>0</v>
      </c>
      <c r="FX3626" s="331">
        <v>5.5E-2</v>
      </c>
      <c r="FY3626" s="332">
        <v>105.6</v>
      </c>
      <c r="FZ3626" s="333" t="s">
        <v>33</v>
      </c>
      <c r="GA3626" s="334" t="s">
        <v>5838</v>
      </c>
      <c r="GB3626" s="335" t="s">
        <v>67</v>
      </c>
      <c r="GC3626" s="336" t="s">
        <v>67</v>
      </c>
      <c r="GD3626" s="336" t="s">
        <v>67</v>
      </c>
      <c r="GE3626" s="84"/>
      <c r="GF3626" s="337"/>
      <c r="GG3626" s="338"/>
      <c r="GH3626" s="12" t="s">
        <v>4537</v>
      </c>
      <c r="GI3626" s="13" t="s">
        <v>4538</v>
      </c>
      <c r="GJ3626" s="13" t="s">
        <v>4539</v>
      </c>
      <c r="GK3626" s="12" t="s">
        <v>4540</v>
      </c>
      <c r="GL3626" s="336" t="s">
        <v>462</v>
      </c>
      <c r="GM3626" s="336" t="s">
        <v>1567</v>
      </c>
      <c r="GN3626" s="336" t="s">
        <v>67</v>
      </c>
      <c r="GO3626" s="339" t="s">
        <v>67</v>
      </c>
      <c r="GP3626" s="339">
        <v>1</v>
      </c>
      <c r="GQ3626" s="339">
        <v>0</v>
      </c>
      <c r="GR3626" s="339">
        <v>0</v>
      </c>
      <c r="GS3626" s="329" t="s">
        <v>4544</v>
      </c>
      <c r="GT3626" s="329"/>
      <c r="GU3626" s="329" t="s">
        <v>44</v>
      </c>
      <c r="GV3626" s="17">
        <v>1920</v>
      </c>
      <c r="GW3626" s="17">
        <v>0</v>
      </c>
      <c r="GX3626" s="17">
        <v>0</v>
      </c>
      <c r="GY3626" s="18" t="s">
        <v>33</v>
      </c>
      <c r="GZ3626" s="330">
        <v>60</v>
      </c>
      <c r="HA3626" s="330">
        <v>110</v>
      </c>
      <c r="HB3626" s="330">
        <v>0.5</v>
      </c>
      <c r="HC3626" s="330">
        <v>0</v>
      </c>
      <c r="HD3626" s="331">
        <v>5.5E-2</v>
      </c>
      <c r="HE3626" s="332">
        <v>105.6</v>
      </c>
      <c r="HF3626" s="333" t="s">
        <v>33</v>
      </c>
      <c r="HG3626" s="334" t="s">
        <v>5838</v>
      </c>
      <c r="HH3626" s="335" t="s">
        <v>67</v>
      </c>
      <c r="HI3626" s="336" t="s">
        <v>67</v>
      </c>
      <c r="HJ3626" s="336" t="s">
        <v>67</v>
      </c>
      <c r="HK3626" s="84"/>
      <c r="HL3626" s="337"/>
      <c r="HM3626" s="338"/>
      <c r="HN3626" s="12" t="s">
        <v>4537</v>
      </c>
      <c r="HO3626" s="13" t="s">
        <v>4538</v>
      </c>
      <c r="HP3626" s="13" t="s">
        <v>4539</v>
      </c>
      <c r="HQ3626" s="12" t="s">
        <v>4540</v>
      </c>
      <c r="HR3626" s="336" t="s">
        <v>462</v>
      </c>
      <c r="HS3626" s="336" t="s">
        <v>1567</v>
      </c>
      <c r="HT3626" s="336" t="s">
        <v>67</v>
      </c>
      <c r="HU3626" s="339" t="s">
        <v>67</v>
      </c>
      <c r="HV3626" s="339">
        <v>1</v>
      </c>
      <c r="HW3626" s="339">
        <v>0</v>
      </c>
      <c r="HX3626" s="339">
        <v>0</v>
      </c>
      <c r="HY3626" s="329" t="s">
        <v>4544</v>
      </c>
      <c r="HZ3626" s="329"/>
      <c r="IA3626" s="329" t="s">
        <v>44</v>
      </c>
      <c r="IB3626" s="17">
        <v>1920</v>
      </c>
      <c r="IC3626" s="17">
        <v>0</v>
      </c>
      <c r="ID3626" s="17">
        <v>0</v>
      </c>
      <c r="IE3626" s="18" t="s">
        <v>33</v>
      </c>
      <c r="IF3626" s="330">
        <v>60</v>
      </c>
      <c r="IG3626" s="330">
        <v>110</v>
      </c>
      <c r="IH3626" s="330">
        <v>0.5</v>
      </c>
      <c r="II3626" s="330">
        <v>0</v>
      </c>
      <c r="IJ3626" s="331">
        <v>5.5E-2</v>
      </c>
      <c r="IK3626" s="332">
        <v>105.6</v>
      </c>
      <c r="IL3626" s="333" t="s">
        <v>33</v>
      </c>
      <c r="IM3626" s="334" t="s">
        <v>5838</v>
      </c>
      <c r="IN3626" s="335" t="s">
        <v>67</v>
      </c>
      <c r="IO3626" s="336" t="s">
        <v>67</v>
      </c>
      <c r="IP3626" s="336" t="s">
        <v>67</v>
      </c>
      <c r="IQ3626" s="84"/>
      <c r="IR3626" s="337"/>
      <c r="IS3626" s="338"/>
    </row>
    <row r="3627" spans="1:253" ht="16.5" customHeight="1">
      <c r="A3627" s="83" t="s">
        <v>3589</v>
      </c>
      <c r="B3627" s="41"/>
      <c r="C3627" s="368"/>
      <c r="D3627" s="89"/>
      <c r="E3627" s="14" t="s">
        <v>3707</v>
      </c>
      <c r="F3627" s="14" t="s">
        <v>2662</v>
      </c>
      <c r="G3627" s="14" t="s">
        <v>3711</v>
      </c>
      <c r="H3627" s="15">
        <v>2010</v>
      </c>
      <c r="I3627" s="15">
        <v>1</v>
      </c>
      <c r="J3627" s="15">
        <v>0</v>
      </c>
      <c r="K3627" s="15">
        <v>0</v>
      </c>
      <c r="L3627" s="16" t="s">
        <v>3727</v>
      </c>
      <c r="M3627" s="134" t="s">
        <v>3591</v>
      </c>
      <c r="N3627" s="16" t="s">
        <v>49</v>
      </c>
      <c r="O3627" s="17">
        <v>8760</v>
      </c>
      <c r="P3627" s="17">
        <f t="shared" si="28"/>
        <v>0</v>
      </c>
      <c r="Q3627" s="17">
        <v>5</v>
      </c>
      <c r="R3627" s="133" t="s">
        <v>33</v>
      </c>
      <c r="S3627" s="19">
        <v>60</v>
      </c>
      <c r="T3627" s="19">
        <v>110</v>
      </c>
      <c r="U3627" s="19">
        <v>3</v>
      </c>
      <c r="V3627" s="19">
        <v>0</v>
      </c>
      <c r="W3627" s="20">
        <v>0.33</v>
      </c>
      <c r="X3627" s="21">
        <v>2890.8</v>
      </c>
      <c r="Y3627" s="22" t="s">
        <v>33</v>
      </c>
      <c r="Z3627" s="86" t="s">
        <v>62</v>
      </c>
      <c r="AA3627" s="24"/>
      <c r="AB3627" s="14"/>
      <c r="AC3627" s="14"/>
      <c r="AD3627" s="25"/>
      <c r="AE3627" s="26"/>
      <c r="AF3627" s="27"/>
      <c r="AG3627" s="31"/>
      <c r="AH3627" s="32"/>
      <c r="AI3627" s="32"/>
      <c r="AJ3627" s="32"/>
      <c r="AK3627" s="32"/>
      <c r="AL3627" s="32"/>
      <c r="AM3627" s="32"/>
      <c r="AN3627" s="32"/>
      <c r="AO3627" s="32"/>
      <c r="AP3627" s="329"/>
      <c r="AQ3627" s="329" t="s">
        <v>44</v>
      </c>
      <c r="AR3627" s="17">
        <v>1920</v>
      </c>
      <c r="AS3627" s="17">
        <v>0</v>
      </c>
      <c r="AT3627" s="17">
        <v>0</v>
      </c>
      <c r="AU3627" s="18" t="s">
        <v>33</v>
      </c>
      <c r="AV3627" s="330">
        <v>60</v>
      </c>
      <c r="AW3627" s="330">
        <v>110</v>
      </c>
      <c r="AX3627" s="330">
        <v>0.5</v>
      </c>
      <c r="AY3627" s="330">
        <v>0</v>
      </c>
      <c r="AZ3627" s="331">
        <v>5.5E-2</v>
      </c>
      <c r="BA3627" s="332">
        <v>105.6</v>
      </c>
      <c r="BB3627" s="333" t="s">
        <v>33</v>
      </c>
      <c r="BC3627" s="334" t="s">
        <v>5838</v>
      </c>
      <c r="BD3627" s="335" t="s">
        <v>67</v>
      </c>
      <c r="BE3627" s="336" t="s">
        <v>67</v>
      </c>
      <c r="BF3627" s="336" t="s">
        <v>67</v>
      </c>
      <c r="BG3627" s="84"/>
      <c r="BH3627" s="337"/>
      <c r="BI3627" s="338"/>
      <c r="BJ3627" s="12" t="s">
        <v>4537</v>
      </c>
      <c r="BK3627" s="13" t="s">
        <v>4538</v>
      </c>
      <c r="BL3627" s="13" t="s">
        <v>4539</v>
      </c>
      <c r="BM3627" s="12" t="s">
        <v>4540</v>
      </c>
      <c r="BN3627" s="336" t="s">
        <v>462</v>
      </c>
      <c r="BO3627" s="336" t="s">
        <v>1567</v>
      </c>
      <c r="BP3627" s="336" t="s">
        <v>67</v>
      </c>
      <c r="BQ3627" s="339" t="s">
        <v>67</v>
      </c>
      <c r="BR3627" s="339">
        <v>1</v>
      </c>
      <c r="BS3627" s="339">
        <v>0</v>
      </c>
      <c r="BT3627" s="339">
        <v>0</v>
      </c>
      <c r="BU3627" s="329" t="s">
        <v>4544</v>
      </c>
      <c r="BV3627" s="329"/>
      <c r="BW3627" s="329" t="s">
        <v>44</v>
      </c>
      <c r="BX3627" s="17">
        <v>1920</v>
      </c>
      <c r="BY3627" s="17">
        <v>0</v>
      </c>
      <c r="BZ3627" s="17">
        <v>0</v>
      </c>
      <c r="CA3627" s="18" t="s">
        <v>33</v>
      </c>
      <c r="CB3627" s="330">
        <v>60</v>
      </c>
      <c r="CC3627" s="330">
        <v>110</v>
      </c>
      <c r="CD3627" s="330">
        <v>0.5</v>
      </c>
      <c r="CE3627" s="330">
        <v>0</v>
      </c>
      <c r="CF3627" s="331">
        <v>5.5E-2</v>
      </c>
      <c r="CG3627" s="332">
        <v>105.6</v>
      </c>
      <c r="CH3627" s="333" t="s">
        <v>33</v>
      </c>
      <c r="CI3627" s="334" t="s">
        <v>5838</v>
      </c>
      <c r="CJ3627" s="335" t="s">
        <v>67</v>
      </c>
      <c r="CK3627" s="336" t="s">
        <v>67</v>
      </c>
      <c r="CL3627" s="336" t="s">
        <v>67</v>
      </c>
      <c r="CM3627" s="84"/>
      <c r="CN3627" s="337"/>
      <c r="CO3627" s="338"/>
      <c r="CP3627" s="12" t="s">
        <v>4537</v>
      </c>
      <c r="CQ3627" s="13" t="s">
        <v>4538</v>
      </c>
      <c r="CR3627" s="13" t="s">
        <v>4539</v>
      </c>
      <c r="CS3627" s="12" t="s">
        <v>4540</v>
      </c>
      <c r="CT3627" s="336" t="s">
        <v>462</v>
      </c>
      <c r="CU3627" s="336" t="s">
        <v>1567</v>
      </c>
      <c r="CV3627" s="336" t="s">
        <v>67</v>
      </c>
      <c r="CW3627" s="339" t="s">
        <v>67</v>
      </c>
      <c r="CX3627" s="339">
        <v>1</v>
      </c>
      <c r="CY3627" s="339">
        <v>0</v>
      </c>
      <c r="CZ3627" s="339">
        <v>0</v>
      </c>
      <c r="DA3627" s="329" t="s">
        <v>4544</v>
      </c>
      <c r="DB3627" s="329"/>
      <c r="DC3627" s="329" t="s">
        <v>44</v>
      </c>
      <c r="DD3627" s="17">
        <v>1920</v>
      </c>
      <c r="DE3627" s="17">
        <v>0</v>
      </c>
      <c r="DF3627" s="17">
        <v>0</v>
      </c>
      <c r="DG3627" s="18" t="s">
        <v>33</v>
      </c>
      <c r="DH3627" s="330">
        <v>60</v>
      </c>
      <c r="DI3627" s="330">
        <v>110</v>
      </c>
      <c r="DJ3627" s="330">
        <v>0.5</v>
      </c>
      <c r="DK3627" s="330">
        <v>0</v>
      </c>
      <c r="DL3627" s="331">
        <v>5.5E-2</v>
      </c>
      <c r="DM3627" s="332">
        <v>105.6</v>
      </c>
      <c r="DN3627" s="333" t="s">
        <v>33</v>
      </c>
      <c r="DO3627" s="334" t="s">
        <v>5838</v>
      </c>
      <c r="DP3627" s="335" t="s">
        <v>67</v>
      </c>
      <c r="DQ3627" s="336" t="s">
        <v>67</v>
      </c>
      <c r="DR3627" s="336" t="s">
        <v>67</v>
      </c>
      <c r="DS3627" s="84"/>
      <c r="DT3627" s="337"/>
      <c r="DU3627" s="338"/>
      <c r="DV3627" s="12" t="s">
        <v>4537</v>
      </c>
      <c r="DW3627" s="13" t="s">
        <v>4538</v>
      </c>
      <c r="DX3627" s="13" t="s">
        <v>4539</v>
      </c>
      <c r="DY3627" s="12" t="s">
        <v>4540</v>
      </c>
      <c r="DZ3627" s="336" t="s">
        <v>462</v>
      </c>
      <c r="EA3627" s="336" t="s">
        <v>1567</v>
      </c>
      <c r="EB3627" s="336" t="s">
        <v>67</v>
      </c>
      <c r="EC3627" s="339" t="s">
        <v>67</v>
      </c>
      <c r="ED3627" s="339">
        <v>1</v>
      </c>
      <c r="EE3627" s="339">
        <v>0</v>
      </c>
      <c r="EF3627" s="339">
        <v>0</v>
      </c>
      <c r="EG3627" s="329" t="s">
        <v>4544</v>
      </c>
      <c r="EH3627" s="329"/>
      <c r="EI3627" s="329" t="s">
        <v>44</v>
      </c>
      <c r="EJ3627" s="17">
        <v>1920</v>
      </c>
      <c r="EK3627" s="17">
        <v>0</v>
      </c>
      <c r="EL3627" s="17">
        <v>0</v>
      </c>
      <c r="EM3627" s="18" t="s">
        <v>33</v>
      </c>
      <c r="EN3627" s="330">
        <v>60</v>
      </c>
      <c r="EO3627" s="330">
        <v>110</v>
      </c>
      <c r="EP3627" s="330">
        <v>0.5</v>
      </c>
      <c r="EQ3627" s="330">
        <v>0</v>
      </c>
      <c r="ER3627" s="331">
        <v>5.5E-2</v>
      </c>
      <c r="ES3627" s="332">
        <v>105.6</v>
      </c>
      <c r="ET3627" s="333" t="s">
        <v>33</v>
      </c>
      <c r="EU3627" s="334" t="s">
        <v>5838</v>
      </c>
      <c r="EV3627" s="335" t="s">
        <v>67</v>
      </c>
      <c r="EW3627" s="336" t="s">
        <v>67</v>
      </c>
      <c r="EX3627" s="336" t="s">
        <v>67</v>
      </c>
      <c r="EY3627" s="84"/>
      <c r="EZ3627" s="337"/>
      <c r="FA3627" s="338"/>
      <c r="FB3627" s="12" t="s">
        <v>4537</v>
      </c>
      <c r="FC3627" s="13" t="s">
        <v>4538</v>
      </c>
      <c r="FD3627" s="13" t="s">
        <v>4539</v>
      </c>
      <c r="FE3627" s="12" t="s">
        <v>4540</v>
      </c>
      <c r="FF3627" s="336" t="s">
        <v>462</v>
      </c>
      <c r="FG3627" s="336" t="s">
        <v>1567</v>
      </c>
      <c r="FH3627" s="336" t="s">
        <v>67</v>
      </c>
      <c r="FI3627" s="339" t="s">
        <v>67</v>
      </c>
      <c r="FJ3627" s="339">
        <v>1</v>
      </c>
      <c r="FK3627" s="339">
        <v>0</v>
      </c>
      <c r="FL3627" s="339">
        <v>0</v>
      </c>
      <c r="FM3627" s="329" t="s">
        <v>4544</v>
      </c>
      <c r="FN3627" s="329"/>
      <c r="FO3627" s="329" t="s">
        <v>44</v>
      </c>
      <c r="FP3627" s="17">
        <v>1920</v>
      </c>
      <c r="FQ3627" s="17">
        <v>0</v>
      </c>
      <c r="FR3627" s="17">
        <v>0</v>
      </c>
      <c r="FS3627" s="18" t="s">
        <v>33</v>
      </c>
      <c r="FT3627" s="330">
        <v>60</v>
      </c>
      <c r="FU3627" s="330">
        <v>110</v>
      </c>
      <c r="FV3627" s="330">
        <v>0.5</v>
      </c>
      <c r="FW3627" s="330">
        <v>0</v>
      </c>
      <c r="FX3627" s="331">
        <v>5.5E-2</v>
      </c>
      <c r="FY3627" s="332">
        <v>105.6</v>
      </c>
      <c r="FZ3627" s="333" t="s">
        <v>33</v>
      </c>
      <c r="GA3627" s="334" t="s">
        <v>5838</v>
      </c>
      <c r="GB3627" s="335" t="s">
        <v>67</v>
      </c>
      <c r="GC3627" s="336" t="s">
        <v>67</v>
      </c>
      <c r="GD3627" s="336" t="s">
        <v>67</v>
      </c>
      <c r="GE3627" s="84"/>
      <c r="GF3627" s="337"/>
      <c r="GG3627" s="338"/>
      <c r="GH3627" s="12" t="s">
        <v>4537</v>
      </c>
      <c r="GI3627" s="13" t="s">
        <v>4538</v>
      </c>
      <c r="GJ3627" s="13" t="s">
        <v>4539</v>
      </c>
      <c r="GK3627" s="12" t="s">
        <v>4540</v>
      </c>
      <c r="GL3627" s="336" t="s">
        <v>462</v>
      </c>
      <c r="GM3627" s="336" t="s">
        <v>1567</v>
      </c>
      <c r="GN3627" s="336" t="s">
        <v>67</v>
      </c>
      <c r="GO3627" s="339" t="s">
        <v>67</v>
      </c>
      <c r="GP3627" s="339">
        <v>1</v>
      </c>
      <c r="GQ3627" s="339">
        <v>0</v>
      </c>
      <c r="GR3627" s="339">
        <v>0</v>
      </c>
      <c r="GS3627" s="329" t="s">
        <v>4544</v>
      </c>
      <c r="GT3627" s="329"/>
      <c r="GU3627" s="329" t="s">
        <v>44</v>
      </c>
      <c r="GV3627" s="17">
        <v>1920</v>
      </c>
      <c r="GW3627" s="17">
        <v>0</v>
      </c>
      <c r="GX3627" s="17">
        <v>0</v>
      </c>
      <c r="GY3627" s="18" t="s">
        <v>33</v>
      </c>
      <c r="GZ3627" s="330">
        <v>60</v>
      </c>
      <c r="HA3627" s="330">
        <v>110</v>
      </c>
      <c r="HB3627" s="330">
        <v>0.5</v>
      </c>
      <c r="HC3627" s="330">
        <v>0</v>
      </c>
      <c r="HD3627" s="331">
        <v>5.5E-2</v>
      </c>
      <c r="HE3627" s="332">
        <v>105.6</v>
      </c>
      <c r="HF3627" s="333" t="s">
        <v>33</v>
      </c>
      <c r="HG3627" s="334" t="s">
        <v>5838</v>
      </c>
      <c r="HH3627" s="335" t="s">
        <v>67</v>
      </c>
      <c r="HI3627" s="336" t="s">
        <v>67</v>
      </c>
      <c r="HJ3627" s="336" t="s">
        <v>67</v>
      </c>
      <c r="HK3627" s="84"/>
      <c r="HL3627" s="337"/>
      <c r="HM3627" s="338"/>
      <c r="HN3627" s="12" t="s">
        <v>4537</v>
      </c>
      <c r="HO3627" s="13" t="s">
        <v>4538</v>
      </c>
      <c r="HP3627" s="13" t="s">
        <v>4539</v>
      </c>
      <c r="HQ3627" s="12" t="s">
        <v>4540</v>
      </c>
      <c r="HR3627" s="336" t="s">
        <v>462</v>
      </c>
      <c r="HS3627" s="336" t="s">
        <v>1567</v>
      </c>
      <c r="HT3627" s="336" t="s">
        <v>67</v>
      </c>
      <c r="HU3627" s="339" t="s">
        <v>67</v>
      </c>
      <c r="HV3627" s="339">
        <v>1</v>
      </c>
      <c r="HW3627" s="339">
        <v>0</v>
      </c>
      <c r="HX3627" s="339">
        <v>0</v>
      </c>
      <c r="HY3627" s="329" t="s">
        <v>4544</v>
      </c>
      <c r="HZ3627" s="329"/>
      <c r="IA3627" s="329" t="s">
        <v>44</v>
      </c>
      <c r="IB3627" s="17">
        <v>1920</v>
      </c>
      <c r="IC3627" s="17">
        <v>0</v>
      </c>
      <c r="ID3627" s="17">
        <v>0</v>
      </c>
      <c r="IE3627" s="18" t="s">
        <v>33</v>
      </c>
      <c r="IF3627" s="330">
        <v>60</v>
      </c>
      <c r="IG3627" s="330">
        <v>110</v>
      </c>
      <c r="IH3627" s="330">
        <v>0.5</v>
      </c>
      <c r="II3627" s="330">
        <v>0</v>
      </c>
      <c r="IJ3627" s="331">
        <v>5.5E-2</v>
      </c>
      <c r="IK3627" s="332">
        <v>105.6</v>
      </c>
      <c r="IL3627" s="333" t="s">
        <v>33</v>
      </c>
      <c r="IM3627" s="334" t="s">
        <v>5838</v>
      </c>
      <c r="IN3627" s="335" t="s">
        <v>67</v>
      </c>
      <c r="IO3627" s="336" t="s">
        <v>67</v>
      </c>
      <c r="IP3627" s="336" t="s">
        <v>67</v>
      </c>
      <c r="IQ3627" s="84"/>
      <c r="IR3627" s="337"/>
      <c r="IS3627" s="338"/>
    </row>
    <row r="3628" spans="1:253" ht="16.5" customHeight="1">
      <c r="A3628" s="83" t="s">
        <v>3589</v>
      </c>
      <c r="B3628" s="41"/>
      <c r="C3628" s="368"/>
      <c r="D3628" s="89"/>
      <c r="E3628" s="14" t="s">
        <v>3714</v>
      </c>
      <c r="F3628" s="14" t="s">
        <v>2662</v>
      </c>
      <c r="G3628" s="14" t="s">
        <v>3718</v>
      </c>
      <c r="H3628" s="15">
        <v>2005</v>
      </c>
      <c r="I3628" s="15">
        <v>1</v>
      </c>
      <c r="J3628" s="15">
        <v>0</v>
      </c>
      <c r="K3628" s="15">
        <v>0</v>
      </c>
      <c r="L3628" s="16" t="s">
        <v>3727</v>
      </c>
      <c r="M3628" s="134" t="s">
        <v>3591</v>
      </c>
      <c r="N3628" s="16" t="s">
        <v>49</v>
      </c>
      <c r="O3628" s="17">
        <v>8760</v>
      </c>
      <c r="P3628" s="17">
        <f t="shared" si="28"/>
        <v>0</v>
      </c>
      <c r="Q3628" s="17">
        <v>5</v>
      </c>
      <c r="R3628" s="133" t="s">
        <v>33</v>
      </c>
      <c r="S3628" s="19">
        <v>60</v>
      </c>
      <c r="T3628" s="19">
        <v>110</v>
      </c>
      <c r="U3628" s="19">
        <v>3</v>
      </c>
      <c r="V3628" s="19">
        <v>0</v>
      </c>
      <c r="W3628" s="20">
        <v>0.33</v>
      </c>
      <c r="X3628" s="21">
        <v>2890.8</v>
      </c>
      <c r="Y3628" s="22" t="s">
        <v>33</v>
      </c>
      <c r="Z3628" s="86" t="s">
        <v>62</v>
      </c>
      <c r="AA3628" s="24"/>
      <c r="AB3628" s="14"/>
      <c r="AC3628" s="14"/>
      <c r="AD3628" s="25"/>
      <c r="AE3628" s="26"/>
      <c r="AF3628" s="27"/>
      <c r="AG3628" s="31"/>
      <c r="AH3628" s="32"/>
      <c r="AI3628" s="32"/>
      <c r="AJ3628" s="32"/>
      <c r="AK3628" s="32"/>
      <c r="AL3628" s="32"/>
      <c r="AM3628" s="32"/>
      <c r="AN3628" s="32"/>
      <c r="AO3628" s="32"/>
      <c r="AP3628" s="329"/>
      <c r="AQ3628" s="329" t="s">
        <v>44</v>
      </c>
      <c r="AR3628" s="17">
        <v>480</v>
      </c>
      <c r="AS3628" s="17">
        <v>0</v>
      </c>
      <c r="AT3628" s="17">
        <v>0</v>
      </c>
      <c r="AU3628" s="18" t="s">
        <v>33</v>
      </c>
      <c r="AV3628" s="330">
        <v>60</v>
      </c>
      <c r="AW3628" s="330">
        <v>110</v>
      </c>
      <c r="AX3628" s="330">
        <v>1.8181818181818181</v>
      </c>
      <c r="AY3628" s="330">
        <v>0</v>
      </c>
      <c r="AZ3628" s="331">
        <v>0.2</v>
      </c>
      <c r="BA3628" s="332">
        <v>96</v>
      </c>
      <c r="BB3628" s="333" t="s">
        <v>33</v>
      </c>
      <c r="BC3628" s="334" t="s">
        <v>5838</v>
      </c>
      <c r="BD3628" s="335" t="s">
        <v>67</v>
      </c>
      <c r="BE3628" s="336" t="s">
        <v>67</v>
      </c>
      <c r="BF3628" s="336" t="s">
        <v>67</v>
      </c>
      <c r="BG3628" s="84"/>
      <c r="BH3628" s="337"/>
      <c r="BI3628" s="338"/>
      <c r="BJ3628" s="12" t="s">
        <v>4537</v>
      </c>
      <c r="BK3628" s="13" t="s">
        <v>4538</v>
      </c>
      <c r="BL3628" s="13" t="s">
        <v>4539</v>
      </c>
      <c r="BM3628" s="12" t="s">
        <v>4540</v>
      </c>
      <c r="BN3628" s="336" t="s">
        <v>4599</v>
      </c>
      <c r="BO3628" s="336" t="s">
        <v>67</v>
      </c>
      <c r="BP3628" s="336" t="s">
        <v>4600</v>
      </c>
      <c r="BQ3628" s="339">
        <v>2007</v>
      </c>
      <c r="BR3628" s="339">
        <v>1</v>
      </c>
      <c r="BS3628" s="339">
        <v>0</v>
      </c>
      <c r="BT3628" s="339">
        <v>0</v>
      </c>
      <c r="BU3628" s="329" t="s">
        <v>4564</v>
      </c>
      <c r="BV3628" s="329"/>
      <c r="BW3628" s="329" t="s">
        <v>44</v>
      </c>
      <c r="BX3628" s="17">
        <v>480</v>
      </c>
      <c r="BY3628" s="17">
        <v>0</v>
      </c>
      <c r="BZ3628" s="17">
        <v>0</v>
      </c>
      <c r="CA3628" s="18" t="s">
        <v>33</v>
      </c>
      <c r="CB3628" s="330">
        <v>60</v>
      </c>
      <c r="CC3628" s="330">
        <v>110</v>
      </c>
      <c r="CD3628" s="330">
        <v>1.8181818181818181</v>
      </c>
      <c r="CE3628" s="330">
        <v>0</v>
      </c>
      <c r="CF3628" s="331">
        <v>0.2</v>
      </c>
      <c r="CG3628" s="332">
        <v>96</v>
      </c>
      <c r="CH3628" s="333" t="s">
        <v>33</v>
      </c>
      <c r="CI3628" s="334" t="s">
        <v>5838</v>
      </c>
      <c r="CJ3628" s="335" t="s">
        <v>67</v>
      </c>
      <c r="CK3628" s="336" t="s">
        <v>67</v>
      </c>
      <c r="CL3628" s="336" t="s">
        <v>67</v>
      </c>
      <c r="CM3628" s="84"/>
      <c r="CN3628" s="337"/>
      <c r="CO3628" s="338"/>
      <c r="CP3628" s="12" t="s">
        <v>4537</v>
      </c>
      <c r="CQ3628" s="13" t="s">
        <v>4538</v>
      </c>
      <c r="CR3628" s="13" t="s">
        <v>4539</v>
      </c>
      <c r="CS3628" s="12" t="s">
        <v>4540</v>
      </c>
      <c r="CT3628" s="336" t="s">
        <v>4599</v>
      </c>
      <c r="CU3628" s="336" t="s">
        <v>67</v>
      </c>
      <c r="CV3628" s="336" t="s">
        <v>4600</v>
      </c>
      <c r="CW3628" s="339">
        <v>2007</v>
      </c>
      <c r="CX3628" s="339">
        <v>1</v>
      </c>
      <c r="CY3628" s="339">
        <v>0</v>
      </c>
      <c r="CZ3628" s="339">
        <v>0</v>
      </c>
      <c r="DA3628" s="329" t="s">
        <v>4564</v>
      </c>
      <c r="DB3628" s="329"/>
      <c r="DC3628" s="329" t="s">
        <v>44</v>
      </c>
      <c r="DD3628" s="17">
        <v>480</v>
      </c>
      <c r="DE3628" s="17">
        <v>0</v>
      </c>
      <c r="DF3628" s="17">
        <v>0</v>
      </c>
      <c r="DG3628" s="18" t="s">
        <v>33</v>
      </c>
      <c r="DH3628" s="330">
        <v>60</v>
      </c>
      <c r="DI3628" s="330">
        <v>110</v>
      </c>
      <c r="DJ3628" s="330">
        <v>1.8181818181818181</v>
      </c>
      <c r="DK3628" s="330">
        <v>0</v>
      </c>
      <c r="DL3628" s="331">
        <v>0.2</v>
      </c>
      <c r="DM3628" s="332">
        <v>96</v>
      </c>
      <c r="DN3628" s="333" t="s">
        <v>33</v>
      </c>
      <c r="DO3628" s="334" t="s">
        <v>5838</v>
      </c>
      <c r="DP3628" s="335" t="s">
        <v>67</v>
      </c>
      <c r="DQ3628" s="336" t="s">
        <v>67</v>
      </c>
      <c r="DR3628" s="336" t="s">
        <v>67</v>
      </c>
      <c r="DS3628" s="84"/>
      <c r="DT3628" s="337"/>
      <c r="DU3628" s="338"/>
      <c r="DV3628" s="12" t="s">
        <v>4537</v>
      </c>
      <c r="DW3628" s="13" t="s">
        <v>4538</v>
      </c>
      <c r="DX3628" s="13" t="s">
        <v>4539</v>
      </c>
      <c r="DY3628" s="12" t="s">
        <v>4540</v>
      </c>
      <c r="DZ3628" s="336" t="s">
        <v>4599</v>
      </c>
      <c r="EA3628" s="336" t="s">
        <v>67</v>
      </c>
      <c r="EB3628" s="336" t="s">
        <v>4600</v>
      </c>
      <c r="EC3628" s="339">
        <v>2007</v>
      </c>
      <c r="ED3628" s="339">
        <v>1</v>
      </c>
      <c r="EE3628" s="339">
        <v>0</v>
      </c>
      <c r="EF3628" s="339">
        <v>0</v>
      </c>
      <c r="EG3628" s="329" t="s">
        <v>4564</v>
      </c>
      <c r="EH3628" s="329"/>
      <c r="EI3628" s="329" t="s">
        <v>44</v>
      </c>
      <c r="EJ3628" s="17">
        <v>480</v>
      </c>
      <c r="EK3628" s="17">
        <v>0</v>
      </c>
      <c r="EL3628" s="17">
        <v>0</v>
      </c>
      <c r="EM3628" s="18" t="s">
        <v>33</v>
      </c>
      <c r="EN3628" s="330">
        <v>60</v>
      </c>
      <c r="EO3628" s="330">
        <v>110</v>
      </c>
      <c r="EP3628" s="330">
        <v>1.8181818181818181</v>
      </c>
      <c r="EQ3628" s="330">
        <v>0</v>
      </c>
      <c r="ER3628" s="331">
        <v>0.2</v>
      </c>
      <c r="ES3628" s="332">
        <v>96</v>
      </c>
      <c r="ET3628" s="333" t="s">
        <v>33</v>
      </c>
      <c r="EU3628" s="334" t="s">
        <v>5838</v>
      </c>
      <c r="EV3628" s="335" t="s">
        <v>67</v>
      </c>
      <c r="EW3628" s="336" t="s">
        <v>67</v>
      </c>
      <c r="EX3628" s="336" t="s">
        <v>67</v>
      </c>
      <c r="EY3628" s="84"/>
      <c r="EZ3628" s="337"/>
      <c r="FA3628" s="338"/>
      <c r="FB3628" s="12" t="s">
        <v>4537</v>
      </c>
      <c r="FC3628" s="13" t="s">
        <v>4538</v>
      </c>
      <c r="FD3628" s="13" t="s">
        <v>4539</v>
      </c>
      <c r="FE3628" s="12" t="s">
        <v>4540</v>
      </c>
      <c r="FF3628" s="336" t="s">
        <v>4599</v>
      </c>
      <c r="FG3628" s="336" t="s">
        <v>67</v>
      </c>
      <c r="FH3628" s="336" t="s">
        <v>4600</v>
      </c>
      <c r="FI3628" s="339">
        <v>2007</v>
      </c>
      <c r="FJ3628" s="339">
        <v>1</v>
      </c>
      <c r="FK3628" s="339">
        <v>0</v>
      </c>
      <c r="FL3628" s="339">
        <v>0</v>
      </c>
      <c r="FM3628" s="329" t="s">
        <v>4564</v>
      </c>
      <c r="FN3628" s="329"/>
      <c r="FO3628" s="329" t="s">
        <v>44</v>
      </c>
      <c r="FP3628" s="17">
        <v>480</v>
      </c>
      <c r="FQ3628" s="17">
        <v>0</v>
      </c>
      <c r="FR3628" s="17">
        <v>0</v>
      </c>
      <c r="FS3628" s="18" t="s">
        <v>33</v>
      </c>
      <c r="FT3628" s="330">
        <v>60</v>
      </c>
      <c r="FU3628" s="330">
        <v>110</v>
      </c>
      <c r="FV3628" s="330">
        <v>1.8181818181818181</v>
      </c>
      <c r="FW3628" s="330">
        <v>0</v>
      </c>
      <c r="FX3628" s="331">
        <v>0.2</v>
      </c>
      <c r="FY3628" s="332">
        <v>96</v>
      </c>
      <c r="FZ3628" s="333" t="s">
        <v>33</v>
      </c>
      <c r="GA3628" s="334" t="s">
        <v>5838</v>
      </c>
      <c r="GB3628" s="335" t="s">
        <v>67</v>
      </c>
      <c r="GC3628" s="336" t="s">
        <v>67</v>
      </c>
      <c r="GD3628" s="336" t="s">
        <v>67</v>
      </c>
      <c r="GE3628" s="84"/>
      <c r="GF3628" s="337"/>
      <c r="GG3628" s="338"/>
      <c r="GH3628" s="12" t="s">
        <v>4537</v>
      </c>
      <c r="GI3628" s="13" t="s">
        <v>4538</v>
      </c>
      <c r="GJ3628" s="13" t="s">
        <v>4539</v>
      </c>
      <c r="GK3628" s="12" t="s">
        <v>4540</v>
      </c>
      <c r="GL3628" s="336" t="s">
        <v>4599</v>
      </c>
      <c r="GM3628" s="336" t="s">
        <v>67</v>
      </c>
      <c r="GN3628" s="336" t="s">
        <v>4600</v>
      </c>
      <c r="GO3628" s="339">
        <v>2007</v>
      </c>
      <c r="GP3628" s="339">
        <v>1</v>
      </c>
      <c r="GQ3628" s="339">
        <v>0</v>
      </c>
      <c r="GR3628" s="339">
        <v>0</v>
      </c>
      <c r="GS3628" s="329" t="s">
        <v>4564</v>
      </c>
      <c r="GT3628" s="329"/>
      <c r="GU3628" s="329" t="s">
        <v>44</v>
      </c>
      <c r="GV3628" s="17">
        <v>480</v>
      </c>
      <c r="GW3628" s="17">
        <v>0</v>
      </c>
      <c r="GX3628" s="17">
        <v>0</v>
      </c>
      <c r="GY3628" s="18" t="s">
        <v>33</v>
      </c>
      <c r="GZ3628" s="330">
        <v>60</v>
      </c>
      <c r="HA3628" s="330">
        <v>110</v>
      </c>
      <c r="HB3628" s="330">
        <v>1.8181818181818181</v>
      </c>
      <c r="HC3628" s="330">
        <v>0</v>
      </c>
      <c r="HD3628" s="331">
        <v>0.2</v>
      </c>
      <c r="HE3628" s="332">
        <v>96</v>
      </c>
      <c r="HF3628" s="333" t="s">
        <v>33</v>
      </c>
      <c r="HG3628" s="334" t="s">
        <v>5838</v>
      </c>
      <c r="HH3628" s="335" t="s">
        <v>67</v>
      </c>
      <c r="HI3628" s="336" t="s">
        <v>67</v>
      </c>
      <c r="HJ3628" s="336" t="s">
        <v>67</v>
      </c>
      <c r="HK3628" s="84"/>
      <c r="HL3628" s="337"/>
      <c r="HM3628" s="338"/>
      <c r="HN3628" s="12" t="s">
        <v>4537</v>
      </c>
      <c r="HO3628" s="13" t="s">
        <v>4538</v>
      </c>
      <c r="HP3628" s="13" t="s">
        <v>4539</v>
      </c>
      <c r="HQ3628" s="12" t="s">
        <v>4540</v>
      </c>
      <c r="HR3628" s="336" t="s">
        <v>4599</v>
      </c>
      <c r="HS3628" s="336" t="s">
        <v>67</v>
      </c>
      <c r="HT3628" s="336" t="s">
        <v>4600</v>
      </c>
      <c r="HU3628" s="339">
        <v>2007</v>
      </c>
      <c r="HV3628" s="339">
        <v>1</v>
      </c>
      <c r="HW3628" s="339">
        <v>0</v>
      </c>
      <c r="HX3628" s="339">
        <v>0</v>
      </c>
      <c r="HY3628" s="329" t="s">
        <v>4564</v>
      </c>
      <c r="HZ3628" s="329"/>
      <c r="IA3628" s="329" t="s">
        <v>44</v>
      </c>
      <c r="IB3628" s="17">
        <v>480</v>
      </c>
      <c r="IC3628" s="17">
        <v>0</v>
      </c>
      <c r="ID3628" s="17">
        <v>0</v>
      </c>
      <c r="IE3628" s="18" t="s">
        <v>33</v>
      </c>
      <c r="IF3628" s="330">
        <v>60</v>
      </c>
      <c r="IG3628" s="330">
        <v>110</v>
      </c>
      <c r="IH3628" s="330">
        <v>1.8181818181818181</v>
      </c>
      <c r="II3628" s="330">
        <v>0</v>
      </c>
      <c r="IJ3628" s="331">
        <v>0.2</v>
      </c>
      <c r="IK3628" s="332">
        <v>96</v>
      </c>
      <c r="IL3628" s="333" t="s">
        <v>33</v>
      </c>
      <c r="IM3628" s="334" t="s">
        <v>5838</v>
      </c>
      <c r="IN3628" s="335" t="s">
        <v>67</v>
      </c>
      <c r="IO3628" s="336" t="s">
        <v>67</v>
      </c>
      <c r="IP3628" s="336" t="s">
        <v>67</v>
      </c>
      <c r="IQ3628" s="84"/>
      <c r="IR3628" s="337"/>
      <c r="IS3628" s="338"/>
    </row>
    <row r="3629" spans="1:253" ht="16.5" customHeight="1">
      <c r="A3629" s="83" t="s">
        <v>3589</v>
      </c>
      <c r="B3629" s="41"/>
      <c r="C3629" s="368"/>
      <c r="D3629" s="89"/>
      <c r="E3629" s="14" t="s">
        <v>3714</v>
      </c>
      <c r="F3629" s="14" t="s">
        <v>2662</v>
      </c>
      <c r="G3629" s="14" t="s">
        <v>3718</v>
      </c>
      <c r="H3629" s="15">
        <v>2005</v>
      </c>
      <c r="I3629" s="15">
        <v>1</v>
      </c>
      <c r="J3629" s="15">
        <v>0</v>
      </c>
      <c r="K3629" s="15">
        <v>0</v>
      </c>
      <c r="L3629" s="16" t="s">
        <v>3728</v>
      </c>
      <c r="M3629" s="134" t="s">
        <v>3591</v>
      </c>
      <c r="N3629" s="16" t="s">
        <v>2626</v>
      </c>
      <c r="O3629" s="17">
        <v>8760</v>
      </c>
      <c r="P3629" s="17">
        <f t="shared" si="28"/>
        <v>0</v>
      </c>
      <c r="Q3629" s="17">
        <v>5</v>
      </c>
      <c r="R3629" s="133" t="s">
        <v>33</v>
      </c>
      <c r="S3629" s="19">
        <v>60</v>
      </c>
      <c r="T3629" s="19">
        <v>110</v>
      </c>
      <c r="U3629" s="19">
        <v>3</v>
      </c>
      <c r="V3629" s="19">
        <v>0</v>
      </c>
      <c r="W3629" s="20">
        <v>0.33</v>
      </c>
      <c r="X3629" s="21">
        <v>2890.8</v>
      </c>
      <c r="Y3629" s="22" t="s">
        <v>33</v>
      </c>
      <c r="Z3629" s="86" t="s">
        <v>62</v>
      </c>
      <c r="AA3629" s="24"/>
      <c r="AB3629" s="14"/>
      <c r="AC3629" s="14"/>
      <c r="AD3629" s="25"/>
      <c r="AE3629" s="26"/>
      <c r="AF3629" s="27"/>
      <c r="AG3629" s="31"/>
      <c r="AH3629" s="32"/>
      <c r="AI3629" s="32"/>
      <c r="AJ3629" s="32"/>
      <c r="AK3629" s="32"/>
      <c r="AL3629" s="32"/>
      <c r="AM3629" s="32"/>
      <c r="AN3629" s="32"/>
      <c r="AO3629" s="32"/>
      <c r="AP3629" s="329"/>
      <c r="AQ3629" s="329" t="s">
        <v>44</v>
      </c>
      <c r="AR3629" s="17">
        <v>480</v>
      </c>
      <c r="AS3629" s="17">
        <v>0</v>
      </c>
      <c r="AT3629" s="17">
        <v>0</v>
      </c>
      <c r="AU3629" s="18" t="s">
        <v>33</v>
      </c>
      <c r="AV3629" s="330">
        <v>60</v>
      </c>
      <c r="AW3629" s="330">
        <v>110</v>
      </c>
      <c r="AX3629" s="330">
        <v>1.8181818181818181</v>
      </c>
      <c r="AY3629" s="330">
        <v>0</v>
      </c>
      <c r="AZ3629" s="331">
        <v>0.2</v>
      </c>
      <c r="BA3629" s="332">
        <v>96</v>
      </c>
      <c r="BB3629" s="333" t="s">
        <v>33</v>
      </c>
      <c r="BC3629" s="334" t="s">
        <v>5838</v>
      </c>
      <c r="BD3629" s="335" t="s">
        <v>67</v>
      </c>
      <c r="BE3629" s="336" t="s">
        <v>67</v>
      </c>
      <c r="BF3629" s="336" t="s">
        <v>67</v>
      </c>
      <c r="BG3629" s="84"/>
      <c r="BH3629" s="337"/>
      <c r="BI3629" s="338"/>
      <c r="BJ3629" s="12" t="s">
        <v>4537</v>
      </c>
      <c r="BK3629" s="13" t="s">
        <v>4538</v>
      </c>
      <c r="BL3629" s="13" t="s">
        <v>4539</v>
      </c>
      <c r="BM3629" s="12" t="s">
        <v>4540</v>
      </c>
      <c r="BN3629" s="336" t="s">
        <v>4599</v>
      </c>
      <c r="BO3629" s="336" t="s">
        <v>67</v>
      </c>
      <c r="BP3629" s="336" t="s">
        <v>4600</v>
      </c>
      <c r="BQ3629" s="339">
        <v>2007</v>
      </c>
      <c r="BR3629" s="339">
        <v>1</v>
      </c>
      <c r="BS3629" s="339">
        <v>0</v>
      </c>
      <c r="BT3629" s="339">
        <v>0</v>
      </c>
      <c r="BU3629" s="329" t="s">
        <v>4564</v>
      </c>
      <c r="BV3629" s="329"/>
      <c r="BW3629" s="329" t="s">
        <v>44</v>
      </c>
      <c r="BX3629" s="17">
        <v>480</v>
      </c>
      <c r="BY3629" s="17">
        <v>0</v>
      </c>
      <c r="BZ3629" s="17">
        <v>0</v>
      </c>
      <c r="CA3629" s="18" t="s">
        <v>33</v>
      </c>
      <c r="CB3629" s="330">
        <v>60</v>
      </c>
      <c r="CC3629" s="330">
        <v>110</v>
      </c>
      <c r="CD3629" s="330">
        <v>1.8181818181818181</v>
      </c>
      <c r="CE3629" s="330">
        <v>0</v>
      </c>
      <c r="CF3629" s="331">
        <v>0.2</v>
      </c>
      <c r="CG3629" s="332">
        <v>96</v>
      </c>
      <c r="CH3629" s="333" t="s">
        <v>33</v>
      </c>
      <c r="CI3629" s="334" t="s">
        <v>5838</v>
      </c>
      <c r="CJ3629" s="335" t="s">
        <v>67</v>
      </c>
      <c r="CK3629" s="336" t="s">
        <v>67</v>
      </c>
      <c r="CL3629" s="336" t="s">
        <v>67</v>
      </c>
      <c r="CM3629" s="84"/>
      <c r="CN3629" s="337"/>
      <c r="CO3629" s="338"/>
      <c r="CP3629" s="12" t="s">
        <v>4537</v>
      </c>
      <c r="CQ3629" s="13" t="s">
        <v>4538</v>
      </c>
      <c r="CR3629" s="13" t="s">
        <v>4539</v>
      </c>
      <c r="CS3629" s="12" t="s">
        <v>4540</v>
      </c>
      <c r="CT3629" s="336" t="s">
        <v>4599</v>
      </c>
      <c r="CU3629" s="336" t="s">
        <v>67</v>
      </c>
      <c r="CV3629" s="336" t="s">
        <v>4600</v>
      </c>
      <c r="CW3629" s="339">
        <v>2007</v>
      </c>
      <c r="CX3629" s="339">
        <v>1</v>
      </c>
      <c r="CY3629" s="339">
        <v>0</v>
      </c>
      <c r="CZ3629" s="339">
        <v>0</v>
      </c>
      <c r="DA3629" s="329" t="s">
        <v>4564</v>
      </c>
      <c r="DB3629" s="329"/>
      <c r="DC3629" s="329" t="s">
        <v>44</v>
      </c>
      <c r="DD3629" s="17">
        <v>480</v>
      </c>
      <c r="DE3629" s="17">
        <v>0</v>
      </c>
      <c r="DF3629" s="17">
        <v>0</v>
      </c>
      <c r="DG3629" s="18" t="s">
        <v>33</v>
      </c>
      <c r="DH3629" s="330">
        <v>60</v>
      </c>
      <c r="DI3629" s="330">
        <v>110</v>
      </c>
      <c r="DJ3629" s="330">
        <v>1.8181818181818181</v>
      </c>
      <c r="DK3629" s="330">
        <v>0</v>
      </c>
      <c r="DL3629" s="331">
        <v>0.2</v>
      </c>
      <c r="DM3629" s="332">
        <v>96</v>
      </c>
      <c r="DN3629" s="333" t="s">
        <v>33</v>
      </c>
      <c r="DO3629" s="334" t="s">
        <v>5838</v>
      </c>
      <c r="DP3629" s="335" t="s">
        <v>67</v>
      </c>
      <c r="DQ3629" s="336" t="s">
        <v>67</v>
      </c>
      <c r="DR3629" s="336" t="s">
        <v>67</v>
      </c>
      <c r="DS3629" s="84"/>
      <c r="DT3629" s="337"/>
      <c r="DU3629" s="338"/>
      <c r="DV3629" s="12" t="s">
        <v>4537</v>
      </c>
      <c r="DW3629" s="13" t="s">
        <v>4538</v>
      </c>
      <c r="DX3629" s="13" t="s">
        <v>4539</v>
      </c>
      <c r="DY3629" s="12" t="s">
        <v>4540</v>
      </c>
      <c r="DZ3629" s="336" t="s">
        <v>4599</v>
      </c>
      <c r="EA3629" s="336" t="s">
        <v>67</v>
      </c>
      <c r="EB3629" s="336" t="s">
        <v>4600</v>
      </c>
      <c r="EC3629" s="339">
        <v>2007</v>
      </c>
      <c r="ED3629" s="339">
        <v>1</v>
      </c>
      <c r="EE3629" s="339">
        <v>0</v>
      </c>
      <c r="EF3629" s="339">
        <v>0</v>
      </c>
      <c r="EG3629" s="329" t="s">
        <v>4564</v>
      </c>
      <c r="EH3629" s="329"/>
      <c r="EI3629" s="329" t="s">
        <v>44</v>
      </c>
      <c r="EJ3629" s="17">
        <v>480</v>
      </c>
      <c r="EK3629" s="17">
        <v>0</v>
      </c>
      <c r="EL3629" s="17">
        <v>0</v>
      </c>
      <c r="EM3629" s="18" t="s">
        <v>33</v>
      </c>
      <c r="EN3629" s="330">
        <v>60</v>
      </c>
      <c r="EO3629" s="330">
        <v>110</v>
      </c>
      <c r="EP3629" s="330">
        <v>1.8181818181818181</v>
      </c>
      <c r="EQ3629" s="330">
        <v>0</v>
      </c>
      <c r="ER3629" s="331">
        <v>0.2</v>
      </c>
      <c r="ES3629" s="332">
        <v>96</v>
      </c>
      <c r="ET3629" s="333" t="s">
        <v>33</v>
      </c>
      <c r="EU3629" s="334" t="s">
        <v>5838</v>
      </c>
      <c r="EV3629" s="335" t="s">
        <v>67</v>
      </c>
      <c r="EW3629" s="336" t="s">
        <v>67</v>
      </c>
      <c r="EX3629" s="336" t="s">
        <v>67</v>
      </c>
      <c r="EY3629" s="84"/>
      <c r="EZ3629" s="337"/>
      <c r="FA3629" s="338"/>
      <c r="FB3629" s="12" t="s">
        <v>4537</v>
      </c>
      <c r="FC3629" s="13" t="s">
        <v>4538</v>
      </c>
      <c r="FD3629" s="13" t="s">
        <v>4539</v>
      </c>
      <c r="FE3629" s="12" t="s">
        <v>4540</v>
      </c>
      <c r="FF3629" s="336" t="s">
        <v>4599</v>
      </c>
      <c r="FG3629" s="336" t="s">
        <v>67</v>
      </c>
      <c r="FH3629" s="336" t="s">
        <v>4600</v>
      </c>
      <c r="FI3629" s="339">
        <v>2007</v>
      </c>
      <c r="FJ3629" s="339">
        <v>1</v>
      </c>
      <c r="FK3629" s="339">
        <v>0</v>
      </c>
      <c r="FL3629" s="339">
        <v>0</v>
      </c>
      <c r="FM3629" s="329" t="s">
        <v>4564</v>
      </c>
      <c r="FN3629" s="329"/>
      <c r="FO3629" s="329" t="s">
        <v>44</v>
      </c>
      <c r="FP3629" s="17">
        <v>480</v>
      </c>
      <c r="FQ3629" s="17">
        <v>0</v>
      </c>
      <c r="FR3629" s="17">
        <v>0</v>
      </c>
      <c r="FS3629" s="18" t="s">
        <v>33</v>
      </c>
      <c r="FT3629" s="330">
        <v>60</v>
      </c>
      <c r="FU3629" s="330">
        <v>110</v>
      </c>
      <c r="FV3629" s="330">
        <v>1.8181818181818181</v>
      </c>
      <c r="FW3629" s="330">
        <v>0</v>
      </c>
      <c r="FX3629" s="331">
        <v>0.2</v>
      </c>
      <c r="FY3629" s="332">
        <v>96</v>
      </c>
      <c r="FZ3629" s="333" t="s">
        <v>33</v>
      </c>
      <c r="GA3629" s="334" t="s">
        <v>5838</v>
      </c>
      <c r="GB3629" s="335" t="s">
        <v>67</v>
      </c>
      <c r="GC3629" s="336" t="s">
        <v>67</v>
      </c>
      <c r="GD3629" s="336" t="s">
        <v>67</v>
      </c>
      <c r="GE3629" s="84"/>
      <c r="GF3629" s="337"/>
      <c r="GG3629" s="338"/>
      <c r="GH3629" s="12" t="s">
        <v>4537</v>
      </c>
      <c r="GI3629" s="13" t="s">
        <v>4538</v>
      </c>
      <c r="GJ3629" s="13" t="s">
        <v>4539</v>
      </c>
      <c r="GK3629" s="12" t="s">
        <v>4540</v>
      </c>
      <c r="GL3629" s="336" t="s">
        <v>4599</v>
      </c>
      <c r="GM3629" s="336" t="s">
        <v>67</v>
      </c>
      <c r="GN3629" s="336" t="s">
        <v>4600</v>
      </c>
      <c r="GO3629" s="339">
        <v>2007</v>
      </c>
      <c r="GP3629" s="339">
        <v>1</v>
      </c>
      <c r="GQ3629" s="339">
        <v>0</v>
      </c>
      <c r="GR3629" s="339">
        <v>0</v>
      </c>
      <c r="GS3629" s="329" t="s">
        <v>4564</v>
      </c>
      <c r="GT3629" s="329"/>
      <c r="GU3629" s="329" t="s">
        <v>44</v>
      </c>
      <c r="GV3629" s="17">
        <v>480</v>
      </c>
      <c r="GW3629" s="17">
        <v>0</v>
      </c>
      <c r="GX3629" s="17">
        <v>0</v>
      </c>
      <c r="GY3629" s="18" t="s">
        <v>33</v>
      </c>
      <c r="GZ3629" s="330">
        <v>60</v>
      </c>
      <c r="HA3629" s="330">
        <v>110</v>
      </c>
      <c r="HB3629" s="330">
        <v>1.8181818181818181</v>
      </c>
      <c r="HC3629" s="330">
        <v>0</v>
      </c>
      <c r="HD3629" s="331">
        <v>0.2</v>
      </c>
      <c r="HE3629" s="332">
        <v>96</v>
      </c>
      <c r="HF3629" s="333" t="s">
        <v>33</v>
      </c>
      <c r="HG3629" s="334" t="s">
        <v>5838</v>
      </c>
      <c r="HH3629" s="335" t="s">
        <v>67</v>
      </c>
      <c r="HI3629" s="336" t="s">
        <v>67</v>
      </c>
      <c r="HJ3629" s="336" t="s">
        <v>67</v>
      </c>
      <c r="HK3629" s="84"/>
      <c r="HL3629" s="337"/>
      <c r="HM3629" s="338"/>
      <c r="HN3629" s="12" t="s">
        <v>4537</v>
      </c>
      <c r="HO3629" s="13" t="s">
        <v>4538</v>
      </c>
      <c r="HP3629" s="13" t="s">
        <v>4539</v>
      </c>
      <c r="HQ3629" s="12" t="s">
        <v>4540</v>
      </c>
      <c r="HR3629" s="336" t="s">
        <v>4599</v>
      </c>
      <c r="HS3629" s="336" t="s">
        <v>67</v>
      </c>
      <c r="HT3629" s="336" t="s">
        <v>4600</v>
      </c>
      <c r="HU3629" s="339">
        <v>2007</v>
      </c>
      <c r="HV3629" s="339">
        <v>1</v>
      </c>
      <c r="HW3629" s="339">
        <v>0</v>
      </c>
      <c r="HX3629" s="339">
        <v>0</v>
      </c>
      <c r="HY3629" s="329" t="s">
        <v>4564</v>
      </c>
      <c r="HZ3629" s="329"/>
      <c r="IA3629" s="329" t="s">
        <v>44</v>
      </c>
      <c r="IB3629" s="17">
        <v>480</v>
      </c>
      <c r="IC3629" s="17">
        <v>0</v>
      </c>
      <c r="ID3629" s="17">
        <v>0</v>
      </c>
      <c r="IE3629" s="18" t="s">
        <v>33</v>
      </c>
      <c r="IF3629" s="330">
        <v>60</v>
      </c>
      <c r="IG3629" s="330">
        <v>110</v>
      </c>
      <c r="IH3629" s="330">
        <v>1.8181818181818181</v>
      </c>
      <c r="II3629" s="330">
        <v>0</v>
      </c>
      <c r="IJ3629" s="331">
        <v>0.2</v>
      </c>
      <c r="IK3629" s="332">
        <v>96</v>
      </c>
      <c r="IL3629" s="333" t="s">
        <v>33</v>
      </c>
      <c r="IM3629" s="334" t="s">
        <v>5838</v>
      </c>
      <c r="IN3629" s="335" t="s">
        <v>67</v>
      </c>
      <c r="IO3629" s="336" t="s">
        <v>67</v>
      </c>
      <c r="IP3629" s="336" t="s">
        <v>67</v>
      </c>
      <c r="IQ3629" s="84"/>
      <c r="IR3629" s="337"/>
      <c r="IS3629" s="338"/>
    </row>
    <row r="3630" spans="1:253" ht="16.5" customHeight="1">
      <c r="A3630" s="83" t="s">
        <v>3589</v>
      </c>
      <c r="B3630" s="41"/>
      <c r="C3630" s="368"/>
      <c r="D3630" s="89"/>
      <c r="E3630" s="14" t="s">
        <v>3714</v>
      </c>
      <c r="F3630" s="14" t="s">
        <v>2662</v>
      </c>
      <c r="G3630" s="14" t="s">
        <v>3720</v>
      </c>
      <c r="H3630" s="15">
        <v>2012</v>
      </c>
      <c r="I3630" s="15">
        <v>1</v>
      </c>
      <c r="J3630" s="15">
        <v>0</v>
      </c>
      <c r="K3630" s="15">
        <v>0</v>
      </c>
      <c r="L3630" s="16" t="s">
        <v>3728</v>
      </c>
      <c r="M3630" s="134" t="s">
        <v>3591</v>
      </c>
      <c r="N3630" s="16" t="s">
        <v>2626</v>
      </c>
      <c r="O3630" s="17">
        <v>8760</v>
      </c>
      <c r="P3630" s="17">
        <f t="shared" si="28"/>
        <v>0</v>
      </c>
      <c r="Q3630" s="17">
        <v>5</v>
      </c>
      <c r="R3630" s="133" t="s">
        <v>33</v>
      </c>
      <c r="S3630" s="19">
        <v>60</v>
      </c>
      <c r="T3630" s="19">
        <v>110</v>
      </c>
      <c r="U3630" s="19">
        <v>3</v>
      </c>
      <c r="V3630" s="19">
        <v>0</v>
      </c>
      <c r="W3630" s="20">
        <v>0.33</v>
      </c>
      <c r="X3630" s="21">
        <v>2890.8</v>
      </c>
      <c r="Y3630" s="22" t="s">
        <v>33</v>
      </c>
      <c r="Z3630" s="86" t="s">
        <v>62</v>
      </c>
      <c r="AA3630" s="24"/>
      <c r="AB3630" s="14"/>
      <c r="AC3630" s="14"/>
      <c r="AD3630" s="25"/>
      <c r="AE3630" s="26"/>
      <c r="AF3630" s="27"/>
      <c r="AG3630" s="31"/>
      <c r="AH3630" s="32"/>
      <c r="AI3630" s="32"/>
      <c r="AJ3630" s="32"/>
      <c r="AK3630" s="32"/>
      <c r="AL3630" s="32"/>
      <c r="AM3630" s="32"/>
      <c r="AN3630" s="32"/>
      <c r="AO3630" s="32"/>
      <c r="AP3630" s="329"/>
      <c r="AQ3630" s="329" t="s">
        <v>44</v>
      </c>
      <c r="AR3630" s="17">
        <v>480</v>
      </c>
      <c r="AS3630" s="17">
        <v>0</v>
      </c>
      <c r="AT3630" s="17">
        <v>0</v>
      </c>
      <c r="AU3630" s="18" t="s">
        <v>33</v>
      </c>
      <c r="AV3630" s="330">
        <v>60</v>
      </c>
      <c r="AW3630" s="330">
        <v>110</v>
      </c>
      <c r="AX3630" s="330">
        <v>1.8181818181818181</v>
      </c>
      <c r="AY3630" s="330">
        <v>0</v>
      </c>
      <c r="AZ3630" s="331">
        <v>0.2</v>
      </c>
      <c r="BA3630" s="332">
        <v>96</v>
      </c>
      <c r="BB3630" s="333" t="s">
        <v>33</v>
      </c>
      <c r="BC3630" s="334" t="s">
        <v>5838</v>
      </c>
      <c r="BD3630" s="335" t="s">
        <v>67</v>
      </c>
      <c r="BE3630" s="336" t="s">
        <v>67</v>
      </c>
      <c r="BF3630" s="336" t="s">
        <v>67</v>
      </c>
      <c r="BG3630" s="84"/>
      <c r="BH3630" s="337"/>
      <c r="BI3630" s="338"/>
      <c r="BJ3630" s="12" t="s">
        <v>4537</v>
      </c>
      <c r="BK3630" s="13" t="s">
        <v>4538</v>
      </c>
      <c r="BL3630" s="13" t="s">
        <v>4539</v>
      </c>
      <c r="BM3630" s="12" t="s">
        <v>4540</v>
      </c>
      <c r="BN3630" s="336" t="s">
        <v>180</v>
      </c>
      <c r="BO3630" s="336" t="s">
        <v>333</v>
      </c>
      <c r="BP3630" s="336" t="s">
        <v>4636</v>
      </c>
      <c r="BQ3630" s="339">
        <v>2004</v>
      </c>
      <c r="BR3630" s="339">
        <v>1</v>
      </c>
      <c r="BS3630" s="339">
        <v>0</v>
      </c>
      <c r="BT3630" s="339">
        <v>0</v>
      </c>
      <c r="BU3630" s="329" t="s">
        <v>4637</v>
      </c>
      <c r="BV3630" s="329"/>
      <c r="BW3630" s="329" t="s">
        <v>44</v>
      </c>
      <c r="BX3630" s="17">
        <v>480</v>
      </c>
      <c r="BY3630" s="17">
        <v>0</v>
      </c>
      <c r="BZ3630" s="17">
        <v>0</v>
      </c>
      <c r="CA3630" s="18" t="s">
        <v>33</v>
      </c>
      <c r="CB3630" s="330">
        <v>60</v>
      </c>
      <c r="CC3630" s="330">
        <v>110</v>
      </c>
      <c r="CD3630" s="330">
        <v>1.8181818181818181</v>
      </c>
      <c r="CE3630" s="330">
        <v>0</v>
      </c>
      <c r="CF3630" s="331">
        <v>0.2</v>
      </c>
      <c r="CG3630" s="332">
        <v>96</v>
      </c>
      <c r="CH3630" s="333" t="s">
        <v>33</v>
      </c>
      <c r="CI3630" s="334" t="s">
        <v>5838</v>
      </c>
      <c r="CJ3630" s="335" t="s">
        <v>67</v>
      </c>
      <c r="CK3630" s="336" t="s">
        <v>67</v>
      </c>
      <c r="CL3630" s="336" t="s">
        <v>67</v>
      </c>
      <c r="CM3630" s="84"/>
      <c r="CN3630" s="337"/>
      <c r="CO3630" s="338"/>
      <c r="CP3630" s="12" t="s">
        <v>4537</v>
      </c>
      <c r="CQ3630" s="13" t="s">
        <v>4538</v>
      </c>
      <c r="CR3630" s="13" t="s">
        <v>4539</v>
      </c>
      <c r="CS3630" s="12" t="s">
        <v>4540</v>
      </c>
      <c r="CT3630" s="336" t="s">
        <v>180</v>
      </c>
      <c r="CU3630" s="336" t="s">
        <v>333</v>
      </c>
      <c r="CV3630" s="336" t="s">
        <v>4636</v>
      </c>
      <c r="CW3630" s="339">
        <v>2004</v>
      </c>
      <c r="CX3630" s="339">
        <v>1</v>
      </c>
      <c r="CY3630" s="339">
        <v>0</v>
      </c>
      <c r="CZ3630" s="339">
        <v>0</v>
      </c>
      <c r="DA3630" s="329" t="s">
        <v>4637</v>
      </c>
      <c r="DB3630" s="329"/>
      <c r="DC3630" s="329" t="s">
        <v>44</v>
      </c>
      <c r="DD3630" s="17">
        <v>480</v>
      </c>
      <c r="DE3630" s="17">
        <v>0</v>
      </c>
      <c r="DF3630" s="17">
        <v>0</v>
      </c>
      <c r="DG3630" s="18" t="s">
        <v>33</v>
      </c>
      <c r="DH3630" s="330">
        <v>60</v>
      </c>
      <c r="DI3630" s="330">
        <v>110</v>
      </c>
      <c r="DJ3630" s="330">
        <v>1.8181818181818181</v>
      </c>
      <c r="DK3630" s="330">
        <v>0</v>
      </c>
      <c r="DL3630" s="331">
        <v>0.2</v>
      </c>
      <c r="DM3630" s="332">
        <v>96</v>
      </c>
      <c r="DN3630" s="333" t="s">
        <v>33</v>
      </c>
      <c r="DO3630" s="334" t="s">
        <v>5838</v>
      </c>
      <c r="DP3630" s="335" t="s">
        <v>67</v>
      </c>
      <c r="DQ3630" s="336" t="s">
        <v>67</v>
      </c>
      <c r="DR3630" s="336" t="s">
        <v>67</v>
      </c>
      <c r="DS3630" s="84"/>
      <c r="DT3630" s="337"/>
      <c r="DU3630" s="338"/>
      <c r="DV3630" s="12" t="s">
        <v>4537</v>
      </c>
      <c r="DW3630" s="13" t="s">
        <v>4538</v>
      </c>
      <c r="DX3630" s="13" t="s">
        <v>4539</v>
      </c>
      <c r="DY3630" s="12" t="s">
        <v>4540</v>
      </c>
      <c r="DZ3630" s="336" t="s">
        <v>180</v>
      </c>
      <c r="EA3630" s="336" t="s">
        <v>333</v>
      </c>
      <c r="EB3630" s="336" t="s">
        <v>4636</v>
      </c>
      <c r="EC3630" s="339">
        <v>2004</v>
      </c>
      <c r="ED3630" s="339">
        <v>1</v>
      </c>
      <c r="EE3630" s="339">
        <v>0</v>
      </c>
      <c r="EF3630" s="339">
        <v>0</v>
      </c>
      <c r="EG3630" s="329" t="s">
        <v>4637</v>
      </c>
      <c r="EH3630" s="329"/>
      <c r="EI3630" s="329" t="s">
        <v>44</v>
      </c>
      <c r="EJ3630" s="17">
        <v>480</v>
      </c>
      <c r="EK3630" s="17">
        <v>0</v>
      </c>
      <c r="EL3630" s="17">
        <v>0</v>
      </c>
      <c r="EM3630" s="18" t="s">
        <v>33</v>
      </c>
      <c r="EN3630" s="330">
        <v>60</v>
      </c>
      <c r="EO3630" s="330">
        <v>110</v>
      </c>
      <c r="EP3630" s="330">
        <v>1.8181818181818181</v>
      </c>
      <c r="EQ3630" s="330">
        <v>0</v>
      </c>
      <c r="ER3630" s="331">
        <v>0.2</v>
      </c>
      <c r="ES3630" s="332">
        <v>96</v>
      </c>
      <c r="ET3630" s="333" t="s">
        <v>33</v>
      </c>
      <c r="EU3630" s="334" t="s">
        <v>5838</v>
      </c>
      <c r="EV3630" s="335" t="s">
        <v>67</v>
      </c>
      <c r="EW3630" s="336" t="s">
        <v>67</v>
      </c>
      <c r="EX3630" s="336" t="s">
        <v>67</v>
      </c>
      <c r="EY3630" s="84"/>
      <c r="EZ3630" s="337"/>
      <c r="FA3630" s="338"/>
      <c r="FB3630" s="12" t="s">
        <v>4537</v>
      </c>
      <c r="FC3630" s="13" t="s">
        <v>4538</v>
      </c>
      <c r="FD3630" s="13" t="s">
        <v>4539</v>
      </c>
      <c r="FE3630" s="12" t="s">
        <v>4540</v>
      </c>
      <c r="FF3630" s="336" t="s">
        <v>180</v>
      </c>
      <c r="FG3630" s="336" t="s">
        <v>333</v>
      </c>
      <c r="FH3630" s="336" t="s">
        <v>4636</v>
      </c>
      <c r="FI3630" s="339">
        <v>2004</v>
      </c>
      <c r="FJ3630" s="339">
        <v>1</v>
      </c>
      <c r="FK3630" s="339">
        <v>0</v>
      </c>
      <c r="FL3630" s="339">
        <v>0</v>
      </c>
      <c r="FM3630" s="329" t="s">
        <v>4637</v>
      </c>
      <c r="FN3630" s="329"/>
      <c r="FO3630" s="329" t="s">
        <v>44</v>
      </c>
      <c r="FP3630" s="17">
        <v>480</v>
      </c>
      <c r="FQ3630" s="17">
        <v>0</v>
      </c>
      <c r="FR3630" s="17">
        <v>0</v>
      </c>
      <c r="FS3630" s="18" t="s">
        <v>33</v>
      </c>
      <c r="FT3630" s="330">
        <v>60</v>
      </c>
      <c r="FU3630" s="330">
        <v>110</v>
      </c>
      <c r="FV3630" s="330">
        <v>1.8181818181818181</v>
      </c>
      <c r="FW3630" s="330">
        <v>0</v>
      </c>
      <c r="FX3630" s="331">
        <v>0.2</v>
      </c>
      <c r="FY3630" s="332">
        <v>96</v>
      </c>
      <c r="FZ3630" s="333" t="s">
        <v>33</v>
      </c>
      <c r="GA3630" s="334" t="s">
        <v>5838</v>
      </c>
      <c r="GB3630" s="335" t="s">
        <v>67</v>
      </c>
      <c r="GC3630" s="336" t="s">
        <v>67</v>
      </c>
      <c r="GD3630" s="336" t="s">
        <v>67</v>
      </c>
      <c r="GE3630" s="84"/>
      <c r="GF3630" s="337"/>
      <c r="GG3630" s="338"/>
      <c r="GH3630" s="12" t="s">
        <v>4537</v>
      </c>
      <c r="GI3630" s="13" t="s">
        <v>4538</v>
      </c>
      <c r="GJ3630" s="13" t="s">
        <v>4539</v>
      </c>
      <c r="GK3630" s="12" t="s">
        <v>4540</v>
      </c>
      <c r="GL3630" s="336" t="s">
        <v>180</v>
      </c>
      <c r="GM3630" s="336" t="s">
        <v>333</v>
      </c>
      <c r="GN3630" s="336" t="s">
        <v>4636</v>
      </c>
      <c r="GO3630" s="339">
        <v>2004</v>
      </c>
      <c r="GP3630" s="339">
        <v>1</v>
      </c>
      <c r="GQ3630" s="339">
        <v>0</v>
      </c>
      <c r="GR3630" s="339">
        <v>0</v>
      </c>
      <c r="GS3630" s="329" t="s">
        <v>4637</v>
      </c>
      <c r="GT3630" s="329"/>
      <c r="GU3630" s="329" t="s">
        <v>44</v>
      </c>
      <c r="GV3630" s="17">
        <v>480</v>
      </c>
      <c r="GW3630" s="17">
        <v>0</v>
      </c>
      <c r="GX3630" s="17">
        <v>0</v>
      </c>
      <c r="GY3630" s="18" t="s">
        <v>33</v>
      </c>
      <c r="GZ3630" s="330">
        <v>60</v>
      </c>
      <c r="HA3630" s="330">
        <v>110</v>
      </c>
      <c r="HB3630" s="330">
        <v>1.8181818181818181</v>
      </c>
      <c r="HC3630" s="330">
        <v>0</v>
      </c>
      <c r="HD3630" s="331">
        <v>0.2</v>
      </c>
      <c r="HE3630" s="332">
        <v>96</v>
      </c>
      <c r="HF3630" s="333" t="s">
        <v>33</v>
      </c>
      <c r="HG3630" s="334" t="s">
        <v>5838</v>
      </c>
      <c r="HH3630" s="335" t="s">
        <v>67</v>
      </c>
      <c r="HI3630" s="336" t="s">
        <v>67</v>
      </c>
      <c r="HJ3630" s="336" t="s">
        <v>67</v>
      </c>
      <c r="HK3630" s="84"/>
      <c r="HL3630" s="337"/>
      <c r="HM3630" s="338"/>
      <c r="HN3630" s="12" t="s">
        <v>4537</v>
      </c>
      <c r="HO3630" s="13" t="s">
        <v>4538</v>
      </c>
      <c r="HP3630" s="13" t="s">
        <v>4539</v>
      </c>
      <c r="HQ3630" s="12" t="s">
        <v>4540</v>
      </c>
      <c r="HR3630" s="336" t="s">
        <v>180</v>
      </c>
      <c r="HS3630" s="336" t="s">
        <v>333</v>
      </c>
      <c r="HT3630" s="336" t="s">
        <v>4636</v>
      </c>
      <c r="HU3630" s="339">
        <v>2004</v>
      </c>
      <c r="HV3630" s="339">
        <v>1</v>
      </c>
      <c r="HW3630" s="339">
        <v>0</v>
      </c>
      <c r="HX3630" s="339">
        <v>0</v>
      </c>
      <c r="HY3630" s="329" t="s">
        <v>4637</v>
      </c>
      <c r="HZ3630" s="329"/>
      <c r="IA3630" s="329" t="s">
        <v>44</v>
      </c>
      <c r="IB3630" s="17">
        <v>480</v>
      </c>
      <c r="IC3630" s="17">
        <v>0</v>
      </c>
      <c r="ID3630" s="17">
        <v>0</v>
      </c>
      <c r="IE3630" s="18" t="s">
        <v>33</v>
      </c>
      <c r="IF3630" s="330">
        <v>60</v>
      </c>
      <c r="IG3630" s="330">
        <v>110</v>
      </c>
      <c r="IH3630" s="330">
        <v>1.8181818181818181</v>
      </c>
      <c r="II3630" s="330">
        <v>0</v>
      </c>
      <c r="IJ3630" s="331">
        <v>0.2</v>
      </c>
      <c r="IK3630" s="332">
        <v>96</v>
      </c>
      <c r="IL3630" s="333" t="s">
        <v>33</v>
      </c>
      <c r="IM3630" s="334" t="s">
        <v>5838</v>
      </c>
      <c r="IN3630" s="335" t="s">
        <v>67</v>
      </c>
      <c r="IO3630" s="336" t="s">
        <v>67</v>
      </c>
      <c r="IP3630" s="336" t="s">
        <v>67</v>
      </c>
      <c r="IQ3630" s="84"/>
      <c r="IR3630" s="337"/>
      <c r="IS3630" s="338"/>
    </row>
    <row r="3631" spans="1:253" ht="16.5" customHeight="1">
      <c r="A3631" s="83" t="s">
        <v>3589</v>
      </c>
      <c r="B3631" s="41"/>
      <c r="C3631" s="368"/>
      <c r="D3631" s="89"/>
      <c r="E3631" s="14" t="s">
        <v>3714</v>
      </c>
      <c r="F3631" s="14" t="s">
        <v>2662</v>
      </c>
      <c r="G3631" s="14" t="s">
        <v>3718</v>
      </c>
      <c r="H3631" s="15">
        <v>2010</v>
      </c>
      <c r="I3631" s="15">
        <v>1</v>
      </c>
      <c r="J3631" s="15">
        <v>0</v>
      </c>
      <c r="K3631" s="15">
        <v>0</v>
      </c>
      <c r="L3631" s="16" t="s">
        <v>2366</v>
      </c>
      <c r="M3631" s="134" t="s">
        <v>7992</v>
      </c>
      <c r="N3631" s="16" t="s">
        <v>412</v>
      </c>
      <c r="O3631" s="17">
        <v>8760</v>
      </c>
      <c r="P3631" s="17">
        <f t="shared" si="28"/>
        <v>0</v>
      </c>
      <c r="Q3631" s="17">
        <v>5</v>
      </c>
      <c r="R3631" s="133" t="s">
        <v>33</v>
      </c>
      <c r="S3631" s="19">
        <v>60</v>
      </c>
      <c r="T3631" s="19">
        <v>110</v>
      </c>
      <c r="U3631" s="19">
        <v>3</v>
      </c>
      <c r="V3631" s="19">
        <v>0</v>
      </c>
      <c r="W3631" s="20">
        <v>0.33</v>
      </c>
      <c r="X3631" s="21">
        <v>2890.8</v>
      </c>
      <c r="Y3631" s="22" t="s">
        <v>33</v>
      </c>
      <c r="Z3631" s="86" t="s">
        <v>7991</v>
      </c>
      <c r="AA3631" s="24"/>
      <c r="AB3631" s="14"/>
      <c r="AC3631" s="14"/>
      <c r="AD3631" s="25"/>
      <c r="AE3631" s="26"/>
      <c r="AF3631" s="27"/>
      <c r="AG3631" s="31"/>
      <c r="AH3631" s="32"/>
      <c r="AI3631" s="32"/>
      <c r="AJ3631" s="32"/>
      <c r="AK3631" s="32"/>
      <c r="AL3631" s="32"/>
      <c r="AM3631" s="32"/>
      <c r="AN3631" s="32"/>
      <c r="AO3631" s="32"/>
      <c r="AP3631" s="329"/>
      <c r="AQ3631" s="329" t="s">
        <v>44</v>
      </c>
      <c r="AR3631" s="17">
        <v>480</v>
      </c>
      <c r="AS3631" s="17">
        <v>0</v>
      </c>
      <c r="AT3631" s="17">
        <v>0</v>
      </c>
      <c r="AU3631" s="18" t="s">
        <v>33</v>
      </c>
      <c r="AV3631" s="330">
        <v>60</v>
      </c>
      <c r="AW3631" s="330">
        <v>110</v>
      </c>
      <c r="AX3631" s="330">
        <v>1.8181818181818181</v>
      </c>
      <c r="AY3631" s="330">
        <v>0</v>
      </c>
      <c r="AZ3631" s="331">
        <v>0.2</v>
      </c>
      <c r="BA3631" s="332">
        <v>96</v>
      </c>
      <c r="BB3631" s="333" t="s">
        <v>33</v>
      </c>
      <c r="BC3631" s="334" t="s">
        <v>5838</v>
      </c>
      <c r="BD3631" s="335" t="s">
        <v>67</v>
      </c>
      <c r="BE3631" s="336" t="s">
        <v>67</v>
      </c>
      <c r="BF3631" s="336" t="s">
        <v>67</v>
      </c>
      <c r="BG3631" s="84"/>
      <c r="BH3631" s="337"/>
      <c r="BI3631" s="338"/>
      <c r="BJ3631" s="12" t="s">
        <v>4537</v>
      </c>
      <c r="BK3631" s="13" t="s">
        <v>4538</v>
      </c>
      <c r="BL3631" s="13" t="s">
        <v>4539</v>
      </c>
      <c r="BM3631" s="12" t="s">
        <v>4540</v>
      </c>
      <c r="BN3631" s="336" t="s">
        <v>180</v>
      </c>
      <c r="BO3631" s="336" t="s">
        <v>333</v>
      </c>
      <c r="BP3631" s="336" t="s">
        <v>4636</v>
      </c>
      <c r="BQ3631" s="339">
        <v>2004</v>
      </c>
      <c r="BR3631" s="339">
        <v>1</v>
      </c>
      <c r="BS3631" s="339">
        <v>0</v>
      </c>
      <c r="BT3631" s="339">
        <v>0</v>
      </c>
      <c r="BU3631" s="329" t="s">
        <v>4637</v>
      </c>
      <c r="BV3631" s="329"/>
      <c r="BW3631" s="329" t="s">
        <v>44</v>
      </c>
      <c r="BX3631" s="17">
        <v>480</v>
      </c>
      <c r="BY3631" s="17">
        <v>0</v>
      </c>
      <c r="BZ3631" s="17">
        <v>0</v>
      </c>
      <c r="CA3631" s="18" t="s">
        <v>33</v>
      </c>
      <c r="CB3631" s="330">
        <v>60</v>
      </c>
      <c r="CC3631" s="330">
        <v>110</v>
      </c>
      <c r="CD3631" s="330">
        <v>1.8181818181818181</v>
      </c>
      <c r="CE3631" s="330">
        <v>0</v>
      </c>
      <c r="CF3631" s="331">
        <v>0.2</v>
      </c>
      <c r="CG3631" s="332">
        <v>96</v>
      </c>
      <c r="CH3631" s="333" t="s">
        <v>33</v>
      </c>
      <c r="CI3631" s="334" t="s">
        <v>5838</v>
      </c>
      <c r="CJ3631" s="335" t="s">
        <v>67</v>
      </c>
      <c r="CK3631" s="336" t="s">
        <v>67</v>
      </c>
      <c r="CL3631" s="336" t="s">
        <v>67</v>
      </c>
      <c r="CM3631" s="84"/>
      <c r="CN3631" s="337"/>
      <c r="CO3631" s="338"/>
      <c r="CP3631" s="12" t="s">
        <v>4537</v>
      </c>
      <c r="CQ3631" s="13" t="s">
        <v>4538</v>
      </c>
      <c r="CR3631" s="13" t="s">
        <v>4539</v>
      </c>
      <c r="CS3631" s="12" t="s">
        <v>4540</v>
      </c>
      <c r="CT3631" s="336" t="s">
        <v>180</v>
      </c>
      <c r="CU3631" s="336" t="s">
        <v>333</v>
      </c>
      <c r="CV3631" s="336" t="s">
        <v>4636</v>
      </c>
      <c r="CW3631" s="339">
        <v>2004</v>
      </c>
      <c r="CX3631" s="339">
        <v>1</v>
      </c>
      <c r="CY3631" s="339">
        <v>0</v>
      </c>
      <c r="CZ3631" s="339">
        <v>0</v>
      </c>
      <c r="DA3631" s="329" t="s">
        <v>4637</v>
      </c>
      <c r="DB3631" s="329"/>
      <c r="DC3631" s="329" t="s">
        <v>44</v>
      </c>
      <c r="DD3631" s="17">
        <v>480</v>
      </c>
      <c r="DE3631" s="17">
        <v>0</v>
      </c>
      <c r="DF3631" s="17">
        <v>0</v>
      </c>
      <c r="DG3631" s="18" t="s">
        <v>33</v>
      </c>
      <c r="DH3631" s="330">
        <v>60</v>
      </c>
      <c r="DI3631" s="330">
        <v>110</v>
      </c>
      <c r="DJ3631" s="330">
        <v>1.8181818181818181</v>
      </c>
      <c r="DK3631" s="330">
        <v>0</v>
      </c>
      <c r="DL3631" s="331">
        <v>0.2</v>
      </c>
      <c r="DM3631" s="332">
        <v>96</v>
      </c>
      <c r="DN3631" s="333" t="s">
        <v>33</v>
      </c>
      <c r="DO3631" s="334" t="s">
        <v>5838</v>
      </c>
      <c r="DP3631" s="335" t="s">
        <v>67</v>
      </c>
      <c r="DQ3631" s="336" t="s">
        <v>67</v>
      </c>
      <c r="DR3631" s="336" t="s">
        <v>67</v>
      </c>
      <c r="DS3631" s="84"/>
      <c r="DT3631" s="337"/>
      <c r="DU3631" s="338"/>
      <c r="DV3631" s="12" t="s">
        <v>4537</v>
      </c>
      <c r="DW3631" s="13" t="s">
        <v>4538</v>
      </c>
      <c r="DX3631" s="13" t="s">
        <v>4539</v>
      </c>
      <c r="DY3631" s="12" t="s">
        <v>4540</v>
      </c>
      <c r="DZ3631" s="336" t="s">
        <v>180</v>
      </c>
      <c r="EA3631" s="336" t="s">
        <v>333</v>
      </c>
      <c r="EB3631" s="336" t="s">
        <v>4636</v>
      </c>
      <c r="EC3631" s="339">
        <v>2004</v>
      </c>
      <c r="ED3631" s="339">
        <v>1</v>
      </c>
      <c r="EE3631" s="339">
        <v>0</v>
      </c>
      <c r="EF3631" s="339">
        <v>0</v>
      </c>
      <c r="EG3631" s="329" t="s">
        <v>4637</v>
      </c>
      <c r="EH3631" s="329"/>
      <c r="EI3631" s="329" t="s">
        <v>44</v>
      </c>
      <c r="EJ3631" s="17">
        <v>480</v>
      </c>
      <c r="EK3631" s="17">
        <v>0</v>
      </c>
      <c r="EL3631" s="17">
        <v>0</v>
      </c>
      <c r="EM3631" s="18" t="s">
        <v>33</v>
      </c>
      <c r="EN3631" s="330">
        <v>60</v>
      </c>
      <c r="EO3631" s="330">
        <v>110</v>
      </c>
      <c r="EP3631" s="330">
        <v>1.8181818181818181</v>
      </c>
      <c r="EQ3631" s="330">
        <v>0</v>
      </c>
      <c r="ER3631" s="331">
        <v>0.2</v>
      </c>
      <c r="ES3631" s="332">
        <v>96</v>
      </c>
      <c r="ET3631" s="333" t="s">
        <v>33</v>
      </c>
      <c r="EU3631" s="334" t="s">
        <v>5838</v>
      </c>
      <c r="EV3631" s="335" t="s">
        <v>67</v>
      </c>
      <c r="EW3631" s="336" t="s">
        <v>67</v>
      </c>
      <c r="EX3631" s="336" t="s">
        <v>67</v>
      </c>
      <c r="EY3631" s="84"/>
      <c r="EZ3631" s="337"/>
      <c r="FA3631" s="338"/>
      <c r="FB3631" s="12" t="s">
        <v>4537</v>
      </c>
      <c r="FC3631" s="13" t="s">
        <v>4538</v>
      </c>
      <c r="FD3631" s="13" t="s">
        <v>4539</v>
      </c>
      <c r="FE3631" s="12" t="s">
        <v>4540</v>
      </c>
      <c r="FF3631" s="336" t="s">
        <v>180</v>
      </c>
      <c r="FG3631" s="336" t="s">
        <v>333</v>
      </c>
      <c r="FH3631" s="336" t="s">
        <v>4636</v>
      </c>
      <c r="FI3631" s="339">
        <v>2004</v>
      </c>
      <c r="FJ3631" s="339">
        <v>1</v>
      </c>
      <c r="FK3631" s="339">
        <v>0</v>
      </c>
      <c r="FL3631" s="339">
        <v>0</v>
      </c>
      <c r="FM3631" s="329" t="s">
        <v>4637</v>
      </c>
      <c r="FN3631" s="329"/>
      <c r="FO3631" s="329" t="s">
        <v>44</v>
      </c>
      <c r="FP3631" s="17">
        <v>480</v>
      </c>
      <c r="FQ3631" s="17">
        <v>0</v>
      </c>
      <c r="FR3631" s="17">
        <v>0</v>
      </c>
      <c r="FS3631" s="18" t="s">
        <v>33</v>
      </c>
      <c r="FT3631" s="330">
        <v>60</v>
      </c>
      <c r="FU3631" s="330">
        <v>110</v>
      </c>
      <c r="FV3631" s="330">
        <v>1.8181818181818181</v>
      </c>
      <c r="FW3631" s="330">
        <v>0</v>
      </c>
      <c r="FX3631" s="331">
        <v>0.2</v>
      </c>
      <c r="FY3631" s="332">
        <v>96</v>
      </c>
      <c r="FZ3631" s="333" t="s">
        <v>33</v>
      </c>
      <c r="GA3631" s="334" t="s">
        <v>5838</v>
      </c>
      <c r="GB3631" s="335" t="s">
        <v>67</v>
      </c>
      <c r="GC3631" s="336" t="s">
        <v>67</v>
      </c>
      <c r="GD3631" s="336" t="s">
        <v>67</v>
      </c>
      <c r="GE3631" s="84"/>
      <c r="GF3631" s="337"/>
      <c r="GG3631" s="338"/>
      <c r="GH3631" s="12" t="s">
        <v>4537</v>
      </c>
      <c r="GI3631" s="13" t="s">
        <v>4538</v>
      </c>
      <c r="GJ3631" s="13" t="s">
        <v>4539</v>
      </c>
      <c r="GK3631" s="12" t="s">
        <v>4540</v>
      </c>
      <c r="GL3631" s="336" t="s">
        <v>180</v>
      </c>
      <c r="GM3631" s="336" t="s">
        <v>333</v>
      </c>
      <c r="GN3631" s="336" t="s">
        <v>4636</v>
      </c>
      <c r="GO3631" s="339">
        <v>2004</v>
      </c>
      <c r="GP3631" s="339">
        <v>1</v>
      </c>
      <c r="GQ3631" s="339">
        <v>0</v>
      </c>
      <c r="GR3631" s="339">
        <v>0</v>
      </c>
      <c r="GS3631" s="329" t="s">
        <v>4637</v>
      </c>
      <c r="GT3631" s="329"/>
      <c r="GU3631" s="329" t="s">
        <v>44</v>
      </c>
      <c r="GV3631" s="17">
        <v>480</v>
      </c>
      <c r="GW3631" s="17">
        <v>0</v>
      </c>
      <c r="GX3631" s="17">
        <v>0</v>
      </c>
      <c r="GY3631" s="18" t="s">
        <v>33</v>
      </c>
      <c r="GZ3631" s="330">
        <v>60</v>
      </c>
      <c r="HA3631" s="330">
        <v>110</v>
      </c>
      <c r="HB3631" s="330">
        <v>1.8181818181818181</v>
      </c>
      <c r="HC3631" s="330">
        <v>0</v>
      </c>
      <c r="HD3631" s="331">
        <v>0.2</v>
      </c>
      <c r="HE3631" s="332">
        <v>96</v>
      </c>
      <c r="HF3631" s="333" t="s">
        <v>33</v>
      </c>
      <c r="HG3631" s="334" t="s">
        <v>5838</v>
      </c>
      <c r="HH3631" s="335" t="s">
        <v>67</v>
      </c>
      <c r="HI3631" s="336" t="s">
        <v>67</v>
      </c>
      <c r="HJ3631" s="336" t="s">
        <v>67</v>
      </c>
      <c r="HK3631" s="84"/>
      <c r="HL3631" s="337"/>
      <c r="HM3631" s="338"/>
      <c r="HN3631" s="12" t="s">
        <v>4537</v>
      </c>
      <c r="HO3631" s="13" t="s">
        <v>4538</v>
      </c>
      <c r="HP3631" s="13" t="s">
        <v>4539</v>
      </c>
      <c r="HQ3631" s="12" t="s">
        <v>4540</v>
      </c>
      <c r="HR3631" s="336" t="s">
        <v>180</v>
      </c>
      <c r="HS3631" s="336" t="s">
        <v>333</v>
      </c>
      <c r="HT3631" s="336" t="s">
        <v>4636</v>
      </c>
      <c r="HU3631" s="339">
        <v>2004</v>
      </c>
      <c r="HV3631" s="339">
        <v>1</v>
      </c>
      <c r="HW3631" s="339">
        <v>0</v>
      </c>
      <c r="HX3631" s="339">
        <v>0</v>
      </c>
      <c r="HY3631" s="329" t="s">
        <v>4637</v>
      </c>
      <c r="HZ3631" s="329"/>
      <c r="IA3631" s="329" t="s">
        <v>44</v>
      </c>
      <c r="IB3631" s="17">
        <v>480</v>
      </c>
      <c r="IC3631" s="17">
        <v>0</v>
      </c>
      <c r="ID3631" s="17">
        <v>0</v>
      </c>
      <c r="IE3631" s="18" t="s">
        <v>33</v>
      </c>
      <c r="IF3631" s="330">
        <v>60</v>
      </c>
      <c r="IG3631" s="330">
        <v>110</v>
      </c>
      <c r="IH3631" s="330">
        <v>1.8181818181818181</v>
      </c>
      <c r="II3631" s="330">
        <v>0</v>
      </c>
      <c r="IJ3631" s="331">
        <v>0.2</v>
      </c>
      <c r="IK3631" s="332">
        <v>96</v>
      </c>
      <c r="IL3631" s="333" t="s">
        <v>33</v>
      </c>
      <c r="IM3631" s="334" t="s">
        <v>5838</v>
      </c>
      <c r="IN3631" s="335" t="s">
        <v>67</v>
      </c>
      <c r="IO3631" s="336" t="s">
        <v>67</v>
      </c>
      <c r="IP3631" s="336" t="s">
        <v>67</v>
      </c>
      <c r="IQ3631" s="84"/>
      <c r="IR3631" s="337"/>
      <c r="IS3631" s="338"/>
    </row>
    <row r="3632" spans="1:253" ht="16.5" customHeight="1">
      <c r="A3632" s="83" t="s">
        <v>3589</v>
      </c>
      <c r="B3632" s="41"/>
      <c r="C3632" s="368"/>
      <c r="D3632" s="89"/>
      <c r="E3632" s="14" t="s">
        <v>7994</v>
      </c>
      <c r="F3632" s="14" t="s">
        <v>2662</v>
      </c>
      <c r="G3632" s="14" t="s">
        <v>7995</v>
      </c>
      <c r="H3632" s="15">
        <v>2021</v>
      </c>
      <c r="I3632" s="15">
        <v>1</v>
      </c>
      <c r="J3632" s="15">
        <v>0</v>
      </c>
      <c r="K3632" s="15">
        <v>0</v>
      </c>
      <c r="L3632" s="16" t="s">
        <v>3580</v>
      </c>
      <c r="M3632" s="134" t="s">
        <v>3591</v>
      </c>
      <c r="N3632" s="16" t="s">
        <v>412</v>
      </c>
      <c r="O3632" s="17">
        <v>8760</v>
      </c>
      <c r="P3632" s="17">
        <f t="shared" si="28"/>
        <v>0</v>
      </c>
      <c r="Q3632" s="17">
        <v>5</v>
      </c>
      <c r="R3632" s="133" t="s">
        <v>33</v>
      </c>
      <c r="S3632" s="19">
        <v>60</v>
      </c>
      <c r="T3632" s="19">
        <v>110</v>
      </c>
      <c r="U3632" s="19">
        <v>3</v>
      </c>
      <c r="V3632" s="19">
        <v>0</v>
      </c>
      <c r="W3632" s="20">
        <v>0.33</v>
      </c>
      <c r="X3632" s="21">
        <v>2890.8</v>
      </c>
      <c r="Y3632" s="22" t="s">
        <v>33</v>
      </c>
      <c r="Z3632" s="86" t="s">
        <v>7991</v>
      </c>
      <c r="AA3632" s="24"/>
      <c r="AB3632" s="14"/>
      <c r="AC3632" s="14"/>
      <c r="AD3632" s="25"/>
      <c r="AE3632" s="26"/>
      <c r="AF3632" s="27"/>
      <c r="AG3632" s="31"/>
      <c r="AH3632" s="32"/>
      <c r="AI3632" s="32"/>
      <c r="AJ3632" s="32"/>
      <c r="AK3632" s="32"/>
      <c r="AL3632" s="32"/>
      <c r="AM3632" s="32"/>
      <c r="AN3632" s="32"/>
      <c r="AO3632" s="32"/>
      <c r="AP3632" s="329"/>
      <c r="AQ3632" s="329" t="s">
        <v>44</v>
      </c>
      <c r="AR3632" s="17">
        <v>1920</v>
      </c>
      <c r="AS3632" s="17">
        <v>0</v>
      </c>
      <c r="AT3632" s="17">
        <v>0</v>
      </c>
      <c r="AU3632" s="18" t="s">
        <v>33</v>
      </c>
      <c r="AV3632" s="330">
        <v>60</v>
      </c>
      <c r="AW3632" s="330">
        <v>110</v>
      </c>
      <c r="AX3632" s="330">
        <v>0.38181818181818183</v>
      </c>
      <c r="AY3632" s="330">
        <v>0</v>
      </c>
      <c r="AZ3632" s="331">
        <v>4.2000000000000003E-2</v>
      </c>
      <c r="BA3632" s="332">
        <v>80.64</v>
      </c>
      <c r="BB3632" s="333" t="s">
        <v>33</v>
      </c>
      <c r="BC3632" s="334" t="s">
        <v>5838</v>
      </c>
      <c r="BD3632" s="335" t="s">
        <v>67</v>
      </c>
      <c r="BE3632" s="336" t="s">
        <v>67</v>
      </c>
      <c r="BF3632" s="336" t="s">
        <v>67</v>
      </c>
      <c r="BG3632" s="84"/>
      <c r="BH3632" s="337"/>
      <c r="BI3632" s="338"/>
      <c r="BJ3632" s="12" t="s">
        <v>4537</v>
      </c>
      <c r="BK3632" s="13" t="s">
        <v>4538</v>
      </c>
      <c r="BL3632" s="13" t="s">
        <v>4539</v>
      </c>
      <c r="BM3632" s="12" t="s">
        <v>4540</v>
      </c>
      <c r="BN3632" s="336" t="s">
        <v>90</v>
      </c>
      <c r="BO3632" s="336" t="s">
        <v>916</v>
      </c>
      <c r="BP3632" s="336" t="s">
        <v>4638</v>
      </c>
      <c r="BQ3632" s="339">
        <v>2010</v>
      </c>
      <c r="BR3632" s="339">
        <v>1</v>
      </c>
      <c r="BS3632" s="339">
        <v>0</v>
      </c>
      <c r="BT3632" s="339">
        <v>0</v>
      </c>
      <c r="BU3632" s="329" t="s">
        <v>4591</v>
      </c>
      <c r="BV3632" s="329"/>
      <c r="BW3632" s="329" t="s">
        <v>44</v>
      </c>
      <c r="BX3632" s="17">
        <v>1920</v>
      </c>
      <c r="BY3632" s="17">
        <v>0</v>
      </c>
      <c r="BZ3632" s="17">
        <v>0</v>
      </c>
      <c r="CA3632" s="18" t="s">
        <v>33</v>
      </c>
      <c r="CB3632" s="330">
        <v>60</v>
      </c>
      <c r="CC3632" s="330">
        <v>110</v>
      </c>
      <c r="CD3632" s="330">
        <v>0.38181818181818183</v>
      </c>
      <c r="CE3632" s="330">
        <v>0</v>
      </c>
      <c r="CF3632" s="331">
        <v>4.2000000000000003E-2</v>
      </c>
      <c r="CG3632" s="332">
        <v>80.64</v>
      </c>
      <c r="CH3632" s="333" t="s">
        <v>33</v>
      </c>
      <c r="CI3632" s="334" t="s">
        <v>5838</v>
      </c>
      <c r="CJ3632" s="335" t="s">
        <v>67</v>
      </c>
      <c r="CK3632" s="336" t="s">
        <v>67</v>
      </c>
      <c r="CL3632" s="336" t="s">
        <v>67</v>
      </c>
      <c r="CM3632" s="84"/>
      <c r="CN3632" s="337"/>
      <c r="CO3632" s="338"/>
      <c r="CP3632" s="12" t="s">
        <v>4537</v>
      </c>
      <c r="CQ3632" s="13" t="s">
        <v>4538</v>
      </c>
      <c r="CR3632" s="13" t="s">
        <v>4539</v>
      </c>
      <c r="CS3632" s="12" t="s">
        <v>4540</v>
      </c>
      <c r="CT3632" s="336" t="s">
        <v>90</v>
      </c>
      <c r="CU3632" s="336" t="s">
        <v>916</v>
      </c>
      <c r="CV3632" s="336" t="s">
        <v>4638</v>
      </c>
      <c r="CW3632" s="339">
        <v>2010</v>
      </c>
      <c r="CX3632" s="339">
        <v>1</v>
      </c>
      <c r="CY3632" s="339">
        <v>0</v>
      </c>
      <c r="CZ3632" s="339">
        <v>0</v>
      </c>
      <c r="DA3632" s="329" t="s">
        <v>4591</v>
      </c>
      <c r="DB3632" s="329"/>
      <c r="DC3632" s="329" t="s">
        <v>44</v>
      </c>
      <c r="DD3632" s="17">
        <v>1920</v>
      </c>
      <c r="DE3632" s="17">
        <v>0</v>
      </c>
      <c r="DF3632" s="17">
        <v>0</v>
      </c>
      <c r="DG3632" s="18" t="s">
        <v>33</v>
      </c>
      <c r="DH3632" s="330">
        <v>60</v>
      </c>
      <c r="DI3632" s="330">
        <v>110</v>
      </c>
      <c r="DJ3632" s="330">
        <v>0.38181818181818183</v>
      </c>
      <c r="DK3632" s="330">
        <v>0</v>
      </c>
      <c r="DL3632" s="331">
        <v>4.2000000000000003E-2</v>
      </c>
      <c r="DM3632" s="332">
        <v>80.64</v>
      </c>
      <c r="DN3632" s="333" t="s">
        <v>33</v>
      </c>
      <c r="DO3632" s="334" t="s">
        <v>5838</v>
      </c>
      <c r="DP3632" s="335" t="s">
        <v>67</v>
      </c>
      <c r="DQ3632" s="336" t="s">
        <v>67</v>
      </c>
      <c r="DR3632" s="336" t="s">
        <v>67</v>
      </c>
      <c r="DS3632" s="84"/>
      <c r="DT3632" s="337"/>
      <c r="DU3632" s="338"/>
      <c r="DV3632" s="12" t="s">
        <v>4537</v>
      </c>
      <c r="DW3632" s="13" t="s">
        <v>4538</v>
      </c>
      <c r="DX3632" s="13" t="s">
        <v>4539</v>
      </c>
      <c r="DY3632" s="12" t="s">
        <v>4540</v>
      </c>
      <c r="DZ3632" s="336" t="s">
        <v>90</v>
      </c>
      <c r="EA3632" s="336" t="s">
        <v>916</v>
      </c>
      <c r="EB3632" s="336" t="s">
        <v>4638</v>
      </c>
      <c r="EC3632" s="339">
        <v>2010</v>
      </c>
      <c r="ED3632" s="339">
        <v>1</v>
      </c>
      <c r="EE3632" s="339">
        <v>0</v>
      </c>
      <c r="EF3632" s="339">
        <v>0</v>
      </c>
      <c r="EG3632" s="329" t="s">
        <v>4591</v>
      </c>
      <c r="EH3632" s="329"/>
      <c r="EI3632" s="329" t="s">
        <v>44</v>
      </c>
      <c r="EJ3632" s="17">
        <v>1920</v>
      </c>
      <c r="EK3632" s="17">
        <v>0</v>
      </c>
      <c r="EL3632" s="17">
        <v>0</v>
      </c>
      <c r="EM3632" s="18" t="s">
        <v>33</v>
      </c>
      <c r="EN3632" s="330">
        <v>60</v>
      </c>
      <c r="EO3632" s="330">
        <v>110</v>
      </c>
      <c r="EP3632" s="330">
        <v>0.38181818181818183</v>
      </c>
      <c r="EQ3632" s="330">
        <v>0</v>
      </c>
      <c r="ER3632" s="331">
        <v>4.2000000000000003E-2</v>
      </c>
      <c r="ES3632" s="332">
        <v>80.64</v>
      </c>
      <c r="ET3632" s="333" t="s">
        <v>33</v>
      </c>
      <c r="EU3632" s="334" t="s">
        <v>5838</v>
      </c>
      <c r="EV3632" s="335" t="s">
        <v>67</v>
      </c>
      <c r="EW3632" s="336" t="s">
        <v>67</v>
      </c>
      <c r="EX3632" s="336" t="s">
        <v>67</v>
      </c>
      <c r="EY3632" s="84"/>
      <c r="EZ3632" s="337"/>
      <c r="FA3632" s="338"/>
      <c r="FB3632" s="12" t="s">
        <v>4537</v>
      </c>
      <c r="FC3632" s="13" t="s">
        <v>4538</v>
      </c>
      <c r="FD3632" s="13" t="s">
        <v>4539</v>
      </c>
      <c r="FE3632" s="12" t="s">
        <v>4540</v>
      </c>
      <c r="FF3632" s="336" t="s">
        <v>90</v>
      </c>
      <c r="FG3632" s="336" t="s">
        <v>916</v>
      </c>
      <c r="FH3632" s="336" t="s">
        <v>4638</v>
      </c>
      <c r="FI3632" s="339">
        <v>2010</v>
      </c>
      <c r="FJ3632" s="339">
        <v>1</v>
      </c>
      <c r="FK3632" s="339">
        <v>0</v>
      </c>
      <c r="FL3632" s="339">
        <v>0</v>
      </c>
      <c r="FM3632" s="329" t="s">
        <v>4591</v>
      </c>
      <c r="FN3632" s="329"/>
      <c r="FO3632" s="329" t="s">
        <v>44</v>
      </c>
      <c r="FP3632" s="17">
        <v>1920</v>
      </c>
      <c r="FQ3632" s="17">
        <v>0</v>
      </c>
      <c r="FR3632" s="17">
        <v>0</v>
      </c>
      <c r="FS3632" s="18" t="s">
        <v>33</v>
      </c>
      <c r="FT3632" s="330">
        <v>60</v>
      </c>
      <c r="FU3632" s="330">
        <v>110</v>
      </c>
      <c r="FV3632" s="330">
        <v>0.38181818181818183</v>
      </c>
      <c r="FW3632" s="330">
        <v>0</v>
      </c>
      <c r="FX3632" s="331">
        <v>4.2000000000000003E-2</v>
      </c>
      <c r="FY3632" s="332">
        <v>80.64</v>
      </c>
      <c r="FZ3632" s="333" t="s">
        <v>33</v>
      </c>
      <c r="GA3632" s="334" t="s">
        <v>5838</v>
      </c>
      <c r="GB3632" s="335" t="s">
        <v>67</v>
      </c>
      <c r="GC3632" s="336" t="s">
        <v>67</v>
      </c>
      <c r="GD3632" s="336" t="s">
        <v>67</v>
      </c>
      <c r="GE3632" s="84"/>
      <c r="GF3632" s="337"/>
      <c r="GG3632" s="338"/>
      <c r="GH3632" s="12" t="s">
        <v>4537</v>
      </c>
      <c r="GI3632" s="13" t="s">
        <v>4538</v>
      </c>
      <c r="GJ3632" s="13" t="s">
        <v>4539</v>
      </c>
      <c r="GK3632" s="12" t="s">
        <v>4540</v>
      </c>
      <c r="GL3632" s="336" t="s">
        <v>90</v>
      </c>
      <c r="GM3632" s="336" t="s">
        <v>916</v>
      </c>
      <c r="GN3632" s="336" t="s">
        <v>4638</v>
      </c>
      <c r="GO3632" s="339">
        <v>2010</v>
      </c>
      <c r="GP3632" s="339">
        <v>1</v>
      </c>
      <c r="GQ3632" s="339">
        <v>0</v>
      </c>
      <c r="GR3632" s="339">
        <v>0</v>
      </c>
      <c r="GS3632" s="329" t="s">
        <v>4591</v>
      </c>
      <c r="GT3632" s="329"/>
      <c r="GU3632" s="329" t="s">
        <v>44</v>
      </c>
      <c r="GV3632" s="17">
        <v>1920</v>
      </c>
      <c r="GW3632" s="17">
        <v>0</v>
      </c>
      <c r="GX3632" s="17">
        <v>0</v>
      </c>
      <c r="GY3632" s="18" t="s">
        <v>33</v>
      </c>
      <c r="GZ3632" s="330">
        <v>60</v>
      </c>
      <c r="HA3632" s="330">
        <v>110</v>
      </c>
      <c r="HB3632" s="330">
        <v>0.38181818181818183</v>
      </c>
      <c r="HC3632" s="330">
        <v>0</v>
      </c>
      <c r="HD3632" s="331">
        <v>4.2000000000000003E-2</v>
      </c>
      <c r="HE3632" s="332">
        <v>80.64</v>
      </c>
      <c r="HF3632" s="333" t="s">
        <v>33</v>
      </c>
      <c r="HG3632" s="334" t="s">
        <v>5838</v>
      </c>
      <c r="HH3632" s="335" t="s">
        <v>67</v>
      </c>
      <c r="HI3632" s="336" t="s">
        <v>67</v>
      </c>
      <c r="HJ3632" s="336" t="s">
        <v>67</v>
      </c>
      <c r="HK3632" s="84"/>
      <c r="HL3632" s="337"/>
      <c r="HM3632" s="338"/>
      <c r="HN3632" s="12" t="s">
        <v>4537</v>
      </c>
      <c r="HO3632" s="13" t="s">
        <v>4538</v>
      </c>
      <c r="HP3632" s="13" t="s">
        <v>4539</v>
      </c>
      <c r="HQ3632" s="12" t="s">
        <v>4540</v>
      </c>
      <c r="HR3632" s="336" t="s">
        <v>90</v>
      </c>
      <c r="HS3632" s="336" t="s">
        <v>916</v>
      </c>
      <c r="HT3632" s="336" t="s">
        <v>4638</v>
      </c>
      <c r="HU3632" s="339">
        <v>2010</v>
      </c>
      <c r="HV3632" s="339">
        <v>1</v>
      </c>
      <c r="HW3632" s="339">
        <v>0</v>
      </c>
      <c r="HX3632" s="339">
        <v>0</v>
      </c>
      <c r="HY3632" s="329" t="s">
        <v>4591</v>
      </c>
      <c r="HZ3632" s="329"/>
      <c r="IA3632" s="329" t="s">
        <v>44</v>
      </c>
      <c r="IB3632" s="17">
        <v>1920</v>
      </c>
      <c r="IC3632" s="17">
        <v>0</v>
      </c>
      <c r="ID3632" s="17">
        <v>0</v>
      </c>
      <c r="IE3632" s="18" t="s">
        <v>33</v>
      </c>
      <c r="IF3632" s="330">
        <v>60</v>
      </c>
      <c r="IG3632" s="330">
        <v>110</v>
      </c>
      <c r="IH3632" s="330">
        <v>0.38181818181818183</v>
      </c>
      <c r="II3632" s="330">
        <v>0</v>
      </c>
      <c r="IJ3632" s="331">
        <v>4.2000000000000003E-2</v>
      </c>
      <c r="IK3632" s="332">
        <v>80.64</v>
      </c>
      <c r="IL3632" s="333" t="s">
        <v>33</v>
      </c>
      <c r="IM3632" s="334" t="s">
        <v>5838</v>
      </c>
      <c r="IN3632" s="335" t="s">
        <v>67</v>
      </c>
      <c r="IO3632" s="336" t="s">
        <v>67</v>
      </c>
      <c r="IP3632" s="336" t="s">
        <v>67</v>
      </c>
      <c r="IQ3632" s="84"/>
      <c r="IR3632" s="337"/>
      <c r="IS3632" s="338"/>
    </row>
    <row r="3633" spans="1:253" ht="16.5" customHeight="1">
      <c r="A3633" s="83" t="s">
        <v>3589</v>
      </c>
      <c r="B3633" s="41"/>
      <c r="C3633" s="368"/>
      <c r="D3633" s="89"/>
      <c r="E3633" s="14" t="s">
        <v>7996</v>
      </c>
      <c r="F3633" s="14" t="s">
        <v>2662</v>
      </c>
      <c r="G3633" s="14" t="s">
        <v>7997</v>
      </c>
      <c r="H3633" s="15">
        <v>2021</v>
      </c>
      <c r="I3633" s="15">
        <v>1</v>
      </c>
      <c r="J3633" s="15">
        <v>0</v>
      </c>
      <c r="K3633" s="15">
        <v>0</v>
      </c>
      <c r="L3633" s="16" t="s">
        <v>3580</v>
      </c>
      <c r="M3633" s="134" t="s">
        <v>3591</v>
      </c>
      <c r="N3633" s="16" t="s">
        <v>412</v>
      </c>
      <c r="O3633" s="17">
        <v>8760</v>
      </c>
      <c r="P3633" s="17">
        <f t="shared" si="28"/>
        <v>0</v>
      </c>
      <c r="Q3633" s="17">
        <v>5</v>
      </c>
      <c r="R3633" s="133" t="s">
        <v>33</v>
      </c>
      <c r="S3633" s="19">
        <v>60</v>
      </c>
      <c r="T3633" s="19">
        <v>220</v>
      </c>
      <c r="U3633" s="19">
        <v>48</v>
      </c>
      <c r="V3633" s="19">
        <v>0</v>
      </c>
      <c r="W3633" s="20">
        <v>0.33</v>
      </c>
      <c r="X3633" s="21">
        <v>2890.8</v>
      </c>
      <c r="Y3633" s="22" t="s">
        <v>33</v>
      </c>
      <c r="Z3633" s="86" t="s">
        <v>7991</v>
      </c>
      <c r="AA3633" s="24"/>
      <c r="AB3633" s="14"/>
      <c r="AC3633" s="14"/>
      <c r="AD3633" s="25"/>
      <c r="AE3633" s="26"/>
      <c r="AF3633" s="27"/>
      <c r="AG3633" s="31"/>
      <c r="AH3633" s="32"/>
      <c r="AI3633" s="32"/>
      <c r="AJ3633" s="32"/>
      <c r="AK3633" s="32"/>
      <c r="AL3633" s="32"/>
      <c r="AM3633" s="32"/>
      <c r="AN3633" s="32"/>
      <c r="AO3633" s="32"/>
      <c r="AP3633" s="329"/>
      <c r="AQ3633" s="329" t="s">
        <v>44</v>
      </c>
      <c r="AR3633" s="17">
        <v>1920</v>
      </c>
      <c r="AS3633" s="17">
        <v>0</v>
      </c>
      <c r="AT3633" s="17">
        <v>0</v>
      </c>
      <c r="AU3633" s="18" t="s">
        <v>33</v>
      </c>
      <c r="AV3633" s="330">
        <v>60</v>
      </c>
      <c r="AW3633" s="330">
        <v>110</v>
      </c>
      <c r="AX3633" s="330">
        <v>0.38181818181818183</v>
      </c>
      <c r="AY3633" s="330">
        <v>0</v>
      </c>
      <c r="AZ3633" s="331">
        <v>4.2000000000000003E-2</v>
      </c>
      <c r="BA3633" s="332">
        <v>80.64</v>
      </c>
      <c r="BB3633" s="333" t="s">
        <v>33</v>
      </c>
      <c r="BC3633" s="334" t="s">
        <v>5838</v>
      </c>
      <c r="BD3633" s="335" t="s">
        <v>67</v>
      </c>
      <c r="BE3633" s="336" t="s">
        <v>67</v>
      </c>
      <c r="BF3633" s="336" t="s">
        <v>67</v>
      </c>
      <c r="BG3633" s="84"/>
      <c r="BH3633" s="337"/>
      <c r="BI3633" s="338"/>
      <c r="BJ3633" s="12" t="s">
        <v>4537</v>
      </c>
      <c r="BK3633" s="13" t="s">
        <v>4538</v>
      </c>
      <c r="BL3633" s="13" t="s">
        <v>4539</v>
      </c>
      <c r="BM3633" s="12" t="s">
        <v>4540</v>
      </c>
      <c r="BN3633" s="336" t="s">
        <v>90</v>
      </c>
      <c r="BO3633" s="336" t="s">
        <v>916</v>
      </c>
      <c r="BP3633" s="336" t="s">
        <v>4638</v>
      </c>
      <c r="BQ3633" s="339">
        <v>2010</v>
      </c>
      <c r="BR3633" s="339">
        <v>1</v>
      </c>
      <c r="BS3633" s="339">
        <v>0</v>
      </c>
      <c r="BT3633" s="339">
        <v>0</v>
      </c>
      <c r="BU3633" s="329" t="s">
        <v>4591</v>
      </c>
      <c r="BV3633" s="329"/>
      <c r="BW3633" s="329" t="s">
        <v>44</v>
      </c>
      <c r="BX3633" s="17">
        <v>1920</v>
      </c>
      <c r="BY3633" s="17">
        <v>0</v>
      </c>
      <c r="BZ3633" s="17">
        <v>0</v>
      </c>
      <c r="CA3633" s="18" t="s">
        <v>33</v>
      </c>
      <c r="CB3633" s="330">
        <v>60</v>
      </c>
      <c r="CC3633" s="330">
        <v>110</v>
      </c>
      <c r="CD3633" s="330">
        <v>0.38181818181818183</v>
      </c>
      <c r="CE3633" s="330">
        <v>0</v>
      </c>
      <c r="CF3633" s="331">
        <v>4.2000000000000003E-2</v>
      </c>
      <c r="CG3633" s="332">
        <v>80.64</v>
      </c>
      <c r="CH3633" s="333" t="s">
        <v>33</v>
      </c>
      <c r="CI3633" s="334" t="s">
        <v>5838</v>
      </c>
      <c r="CJ3633" s="335" t="s">
        <v>67</v>
      </c>
      <c r="CK3633" s="336" t="s">
        <v>67</v>
      </c>
      <c r="CL3633" s="336" t="s">
        <v>67</v>
      </c>
      <c r="CM3633" s="84"/>
      <c r="CN3633" s="337"/>
      <c r="CO3633" s="338"/>
      <c r="CP3633" s="12" t="s">
        <v>4537</v>
      </c>
      <c r="CQ3633" s="13" t="s">
        <v>4538</v>
      </c>
      <c r="CR3633" s="13" t="s">
        <v>4539</v>
      </c>
      <c r="CS3633" s="12" t="s">
        <v>4540</v>
      </c>
      <c r="CT3633" s="336" t="s">
        <v>90</v>
      </c>
      <c r="CU3633" s="336" t="s">
        <v>916</v>
      </c>
      <c r="CV3633" s="336" t="s">
        <v>4638</v>
      </c>
      <c r="CW3633" s="339">
        <v>2010</v>
      </c>
      <c r="CX3633" s="339">
        <v>1</v>
      </c>
      <c r="CY3633" s="339">
        <v>0</v>
      </c>
      <c r="CZ3633" s="339">
        <v>0</v>
      </c>
      <c r="DA3633" s="329" t="s">
        <v>4591</v>
      </c>
      <c r="DB3633" s="329"/>
      <c r="DC3633" s="329" t="s">
        <v>44</v>
      </c>
      <c r="DD3633" s="17">
        <v>1920</v>
      </c>
      <c r="DE3633" s="17">
        <v>0</v>
      </c>
      <c r="DF3633" s="17">
        <v>0</v>
      </c>
      <c r="DG3633" s="18" t="s">
        <v>33</v>
      </c>
      <c r="DH3633" s="330">
        <v>60</v>
      </c>
      <c r="DI3633" s="330">
        <v>110</v>
      </c>
      <c r="DJ3633" s="330">
        <v>0.38181818181818183</v>
      </c>
      <c r="DK3633" s="330">
        <v>0</v>
      </c>
      <c r="DL3633" s="331">
        <v>4.2000000000000003E-2</v>
      </c>
      <c r="DM3633" s="332">
        <v>80.64</v>
      </c>
      <c r="DN3633" s="333" t="s">
        <v>33</v>
      </c>
      <c r="DO3633" s="334" t="s">
        <v>5838</v>
      </c>
      <c r="DP3633" s="335" t="s">
        <v>67</v>
      </c>
      <c r="DQ3633" s="336" t="s">
        <v>67</v>
      </c>
      <c r="DR3633" s="336" t="s">
        <v>67</v>
      </c>
      <c r="DS3633" s="84"/>
      <c r="DT3633" s="337"/>
      <c r="DU3633" s="338"/>
      <c r="DV3633" s="12" t="s">
        <v>4537</v>
      </c>
      <c r="DW3633" s="13" t="s">
        <v>4538</v>
      </c>
      <c r="DX3633" s="13" t="s">
        <v>4539</v>
      </c>
      <c r="DY3633" s="12" t="s">
        <v>4540</v>
      </c>
      <c r="DZ3633" s="336" t="s">
        <v>90</v>
      </c>
      <c r="EA3633" s="336" t="s">
        <v>916</v>
      </c>
      <c r="EB3633" s="336" t="s">
        <v>4638</v>
      </c>
      <c r="EC3633" s="339">
        <v>2010</v>
      </c>
      <c r="ED3633" s="339">
        <v>1</v>
      </c>
      <c r="EE3633" s="339">
        <v>0</v>
      </c>
      <c r="EF3633" s="339">
        <v>0</v>
      </c>
      <c r="EG3633" s="329" t="s">
        <v>4591</v>
      </c>
      <c r="EH3633" s="329"/>
      <c r="EI3633" s="329" t="s">
        <v>44</v>
      </c>
      <c r="EJ3633" s="17">
        <v>1920</v>
      </c>
      <c r="EK3633" s="17">
        <v>0</v>
      </c>
      <c r="EL3633" s="17">
        <v>0</v>
      </c>
      <c r="EM3633" s="18" t="s">
        <v>33</v>
      </c>
      <c r="EN3633" s="330">
        <v>60</v>
      </c>
      <c r="EO3633" s="330">
        <v>110</v>
      </c>
      <c r="EP3633" s="330">
        <v>0.38181818181818183</v>
      </c>
      <c r="EQ3633" s="330">
        <v>0</v>
      </c>
      <c r="ER3633" s="331">
        <v>4.2000000000000003E-2</v>
      </c>
      <c r="ES3633" s="332">
        <v>80.64</v>
      </c>
      <c r="ET3633" s="333" t="s">
        <v>33</v>
      </c>
      <c r="EU3633" s="334" t="s">
        <v>5838</v>
      </c>
      <c r="EV3633" s="335" t="s">
        <v>67</v>
      </c>
      <c r="EW3633" s="336" t="s">
        <v>67</v>
      </c>
      <c r="EX3633" s="336" t="s">
        <v>67</v>
      </c>
      <c r="EY3633" s="84"/>
      <c r="EZ3633" s="337"/>
      <c r="FA3633" s="338"/>
      <c r="FB3633" s="12" t="s">
        <v>4537</v>
      </c>
      <c r="FC3633" s="13" t="s">
        <v>4538</v>
      </c>
      <c r="FD3633" s="13" t="s">
        <v>4539</v>
      </c>
      <c r="FE3633" s="12" t="s">
        <v>4540</v>
      </c>
      <c r="FF3633" s="336" t="s">
        <v>90</v>
      </c>
      <c r="FG3633" s="336" t="s">
        <v>916</v>
      </c>
      <c r="FH3633" s="336" t="s">
        <v>4638</v>
      </c>
      <c r="FI3633" s="339">
        <v>2010</v>
      </c>
      <c r="FJ3633" s="339">
        <v>1</v>
      </c>
      <c r="FK3633" s="339">
        <v>0</v>
      </c>
      <c r="FL3633" s="339">
        <v>0</v>
      </c>
      <c r="FM3633" s="329" t="s">
        <v>4591</v>
      </c>
      <c r="FN3633" s="329"/>
      <c r="FO3633" s="329" t="s">
        <v>44</v>
      </c>
      <c r="FP3633" s="17">
        <v>1920</v>
      </c>
      <c r="FQ3633" s="17">
        <v>0</v>
      </c>
      <c r="FR3633" s="17">
        <v>0</v>
      </c>
      <c r="FS3633" s="18" t="s">
        <v>33</v>
      </c>
      <c r="FT3633" s="330">
        <v>60</v>
      </c>
      <c r="FU3633" s="330">
        <v>110</v>
      </c>
      <c r="FV3633" s="330">
        <v>0.38181818181818183</v>
      </c>
      <c r="FW3633" s="330">
        <v>0</v>
      </c>
      <c r="FX3633" s="331">
        <v>4.2000000000000003E-2</v>
      </c>
      <c r="FY3633" s="332">
        <v>80.64</v>
      </c>
      <c r="FZ3633" s="333" t="s">
        <v>33</v>
      </c>
      <c r="GA3633" s="334" t="s">
        <v>5838</v>
      </c>
      <c r="GB3633" s="335" t="s">
        <v>67</v>
      </c>
      <c r="GC3633" s="336" t="s">
        <v>67</v>
      </c>
      <c r="GD3633" s="336" t="s">
        <v>67</v>
      </c>
      <c r="GE3633" s="84"/>
      <c r="GF3633" s="337"/>
      <c r="GG3633" s="338"/>
      <c r="GH3633" s="12" t="s">
        <v>4537</v>
      </c>
      <c r="GI3633" s="13" t="s">
        <v>4538</v>
      </c>
      <c r="GJ3633" s="13" t="s">
        <v>4539</v>
      </c>
      <c r="GK3633" s="12" t="s">
        <v>4540</v>
      </c>
      <c r="GL3633" s="336" t="s">
        <v>90</v>
      </c>
      <c r="GM3633" s="336" t="s">
        <v>916</v>
      </c>
      <c r="GN3633" s="336" t="s">
        <v>4638</v>
      </c>
      <c r="GO3633" s="339">
        <v>2010</v>
      </c>
      <c r="GP3633" s="339">
        <v>1</v>
      </c>
      <c r="GQ3633" s="339">
        <v>0</v>
      </c>
      <c r="GR3633" s="339">
        <v>0</v>
      </c>
      <c r="GS3633" s="329" t="s">
        <v>4591</v>
      </c>
      <c r="GT3633" s="329"/>
      <c r="GU3633" s="329" t="s">
        <v>44</v>
      </c>
      <c r="GV3633" s="17">
        <v>1920</v>
      </c>
      <c r="GW3633" s="17">
        <v>0</v>
      </c>
      <c r="GX3633" s="17">
        <v>0</v>
      </c>
      <c r="GY3633" s="18" t="s">
        <v>33</v>
      </c>
      <c r="GZ3633" s="330">
        <v>60</v>
      </c>
      <c r="HA3633" s="330">
        <v>110</v>
      </c>
      <c r="HB3633" s="330">
        <v>0.38181818181818183</v>
      </c>
      <c r="HC3633" s="330">
        <v>0</v>
      </c>
      <c r="HD3633" s="331">
        <v>4.2000000000000003E-2</v>
      </c>
      <c r="HE3633" s="332">
        <v>80.64</v>
      </c>
      <c r="HF3633" s="333" t="s">
        <v>33</v>
      </c>
      <c r="HG3633" s="334" t="s">
        <v>5838</v>
      </c>
      <c r="HH3633" s="335" t="s">
        <v>67</v>
      </c>
      <c r="HI3633" s="336" t="s">
        <v>67</v>
      </c>
      <c r="HJ3633" s="336" t="s">
        <v>67</v>
      </c>
      <c r="HK3633" s="84"/>
      <c r="HL3633" s="337"/>
      <c r="HM3633" s="338"/>
      <c r="HN3633" s="12" t="s">
        <v>4537</v>
      </c>
      <c r="HO3633" s="13" t="s">
        <v>4538</v>
      </c>
      <c r="HP3633" s="13" t="s">
        <v>4539</v>
      </c>
      <c r="HQ3633" s="12" t="s">
        <v>4540</v>
      </c>
      <c r="HR3633" s="336" t="s">
        <v>90</v>
      </c>
      <c r="HS3633" s="336" t="s">
        <v>916</v>
      </c>
      <c r="HT3633" s="336" t="s">
        <v>4638</v>
      </c>
      <c r="HU3633" s="339">
        <v>2010</v>
      </c>
      <c r="HV3633" s="339">
        <v>1</v>
      </c>
      <c r="HW3633" s="339">
        <v>0</v>
      </c>
      <c r="HX3633" s="339">
        <v>0</v>
      </c>
      <c r="HY3633" s="329" t="s">
        <v>4591</v>
      </c>
      <c r="HZ3633" s="329"/>
      <c r="IA3633" s="329" t="s">
        <v>44</v>
      </c>
      <c r="IB3633" s="17">
        <v>1920</v>
      </c>
      <c r="IC3633" s="17">
        <v>0</v>
      </c>
      <c r="ID3633" s="17">
        <v>0</v>
      </c>
      <c r="IE3633" s="18" t="s">
        <v>33</v>
      </c>
      <c r="IF3633" s="330">
        <v>60</v>
      </c>
      <c r="IG3633" s="330">
        <v>110</v>
      </c>
      <c r="IH3633" s="330">
        <v>0.38181818181818183</v>
      </c>
      <c r="II3633" s="330">
        <v>0</v>
      </c>
      <c r="IJ3633" s="331">
        <v>4.2000000000000003E-2</v>
      </c>
      <c r="IK3633" s="332">
        <v>80.64</v>
      </c>
      <c r="IL3633" s="333" t="s">
        <v>33</v>
      </c>
      <c r="IM3633" s="334" t="s">
        <v>5838</v>
      </c>
      <c r="IN3633" s="335" t="s">
        <v>67</v>
      </c>
      <c r="IO3633" s="336" t="s">
        <v>67</v>
      </c>
      <c r="IP3633" s="336" t="s">
        <v>67</v>
      </c>
      <c r="IQ3633" s="84"/>
      <c r="IR3633" s="337"/>
      <c r="IS3633" s="338"/>
    </row>
    <row r="3634" spans="1:253" ht="16.5" customHeight="1">
      <c r="A3634" s="83" t="s">
        <v>3589</v>
      </c>
      <c r="B3634" s="41"/>
      <c r="C3634" s="368"/>
      <c r="D3634" s="89"/>
      <c r="E3634" s="14" t="s">
        <v>3707</v>
      </c>
      <c r="F3634" s="14" t="s">
        <v>2662</v>
      </c>
      <c r="G3634" s="14" t="s">
        <v>3729</v>
      </c>
      <c r="H3634" s="15">
        <v>2003</v>
      </c>
      <c r="I3634" s="15">
        <v>1</v>
      </c>
      <c r="J3634" s="15">
        <v>0</v>
      </c>
      <c r="K3634" s="15">
        <v>0</v>
      </c>
      <c r="L3634" s="16" t="s">
        <v>3580</v>
      </c>
      <c r="M3634" s="134" t="s">
        <v>3591</v>
      </c>
      <c r="N3634" s="16" t="s">
        <v>412</v>
      </c>
      <c r="O3634" s="17">
        <v>8760</v>
      </c>
      <c r="P3634" s="17">
        <f t="shared" si="28"/>
        <v>0</v>
      </c>
      <c r="Q3634" s="17">
        <v>5</v>
      </c>
      <c r="R3634" s="133" t="s">
        <v>33</v>
      </c>
      <c r="S3634" s="19">
        <v>60</v>
      </c>
      <c r="T3634" s="19">
        <v>110</v>
      </c>
      <c r="U3634" s="19">
        <v>3</v>
      </c>
      <c r="V3634" s="19">
        <v>0</v>
      </c>
      <c r="W3634" s="20">
        <v>0.33</v>
      </c>
      <c r="X3634" s="21">
        <v>2890.8</v>
      </c>
      <c r="Y3634" s="22" t="s">
        <v>33</v>
      </c>
      <c r="Z3634" s="86" t="s">
        <v>7991</v>
      </c>
      <c r="AA3634" s="24"/>
      <c r="AB3634" s="14"/>
      <c r="AC3634" s="14"/>
      <c r="AD3634" s="25"/>
      <c r="AE3634" s="26"/>
      <c r="AF3634" s="27"/>
      <c r="AG3634" s="31"/>
      <c r="AH3634" s="32"/>
      <c r="AI3634" s="32"/>
      <c r="AJ3634" s="32"/>
      <c r="AK3634" s="32"/>
      <c r="AL3634" s="32"/>
      <c r="AM3634" s="32"/>
      <c r="AN3634" s="32"/>
      <c r="AO3634" s="32"/>
      <c r="AP3634" s="329"/>
      <c r="AQ3634" s="329" t="s">
        <v>44</v>
      </c>
      <c r="AR3634" s="17">
        <v>1920</v>
      </c>
      <c r="AS3634" s="17">
        <v>0</v>
      </c>
      <c r="AT3634" s="17">
        <v>0</v>
      </c>
      <c r="AU3634" s="18" t="s">
        <v>33</v>
      </c>
      <c r="AV3634" s="330">
        <v>60</v>
      </c>
      <c r="AW3634" s="330">
        <v>110</v>
      </c>
      <c r="AX3634" s="330">
        <v>0.38181818181818183</v>
      </c>
      <c r="AY3634" s="330">
        <v>0</v>
      </c>
      <c r="AZ3634" s="331">
        <v>4.2000000000000003E-2</v>
      </c>
      <c r="BA3634" s="332">
        <v>80.64</v>
      </c>
      <c r="BB3634" s="333" t="s">
        <v>33</v>
      </c>
      <c r="BC3634" s="334" t="s">
        <v>5838</v>
      </c>
      <c r="BD3634" s="335" t="s">
        <v>67</v>
      </c>
      <c r="BE3634" s="336" t="s">
        <v>67</v>
      </c>
      <c r="BF3634" s="336" t="s">
        <v>67</v>
      </c>
      <c r="BG3634" s="84"/>
      <c r="BH3634" s="337"/>
      <c r="BI3634" s="338"/>
      <c r="BJ3634" s="12" t="s">
        <v>4537</v>
      </c>
      <c r="BK3634" s="13" t="s">
        <v>4538</v>
      </c>
      <c r="BL3634" s="13" t="s">
        <v>4539</v>
      </c>
      <c r="BM3634" s="12" t="s">
        <v>4540</v>
      </c>
      <c r="BN3634" s="336" t="s">
        <v>90</v>
      </c>
      <c r="BO3634" s="336" t="s">
        <v>916</v>
      </c>
      <c r="BP3634" s="336" t="s">
        <v>4638</v>
      </c>
      <c r="BQ3634" s="339">
        <v>2010</v>
      </c>
      <c r="BR3634" s="339">
        <v>1</v>
      </c>
      <c r="BS3634" s="339">
        <v>0</v>
      </c>
      <c r="BT3634" s="339">
        <v>0</v>
      </c>
      <c r="BU3634" s="329" t="s">
        <v>4591</v>
      </c>
      <c r="BV3634" s="329"/>
      <c r="BW3634" s="329" t="s">
        <v>44</v>
      </c>
      <c r="BX3634" s="17">
        <v>1920</v>
      </c>
      <c r="BY3634" s="17">
        <v>0</v>
      </c>
      <c r="BZ3634" s="17">
        <v>0</v>
      </c>
      <c r="CA3634" s="18" t="s">
        <v>33</v>
      </c>
      <c r="CB3634" s="330">
        <v>60</v>
      </c>
      <c r="CC3634" s="330">
        <v>110</v>
      </c>
      <c r="CD3634" s="330">
        <v>0.38181818181818183</v>
      </c>
      <c r="CE3634" s="330">
        <v>0</v>
      </c>
      <c r="CF3634" s="331">
        <v>4.2000000000000003E-2</v>
      </c>
      <c r="CG3634" s="332">
        <v>80.64</v>
      </c>
      <c r="CH3634" s="333" t="s">
        <v>33</v>
      </c>
      <c r="CI3634" s="334" t="s">
        <v>5838</v>
      </c>
      <c r="CJ3634" s="335" t="s">
        <v>67</v>
      </c>
      <c r="CK3634" s="336" t="s">
        <v>67</v>
      </c>
      <c r="CL3634" s="336" t="s">
        <v>67</v>
      </c>
      <c r="CM3634" s="84"/>
      <c r="CN3634" s="337"/>
      <c r="CO3634" s="338"/>
      <c r="CP3634" s="12" t="s">
        <v>4537</v>
      </c>
      <c r="CQ3634" s="13" t="s">
        <v>4538</v>
      </c>
      <c r="CR3634" s="13" t="s">
        <v>4539</v>
      </c>
      <c r="CS3634" s="12" t="s">
        <v>4540</v>
      </c>
      <c r="CT3634" s="336" t="s">
        <v>90</v>
      </c>
      <c r="CU3634" s="336" t="s">
        <v>916</v>
      </c>
      <c r="CV3634" s="336" t="s">
        <v>4638</v>
      </c>
      <c r="CW3634" s="339">
        <v>2010</v>
      </c>
      <c r="CX3634" s="339">
        <v>1</v>
      </c>
      <c r="CY3634" s="339">
        <v>0</v>
      </c>
      <c r="CZ3634" s="339">
        <v>0</v>
      </c>
      <c r="DA3634" s="329" t="s">
        <v>4591</v>
      </c>
      <c r="DB3634" s="329"/>
      <c r="DC3634" s="329" t="s">
        <v>44</v>
      </c>
      <c r="DD3634" s="17">
        <v>1920</v>
      </c>
      <c r="DE3634" s="17">
        <v>0</v>
      </c>
      <c r="DF3634" s="17">
        <v>0</v>
      </c>
      <c r="DG3634" s="18" t="s">
        <v>33</v>
      </c>
      <c r="DH3634" s="330">
        <v>60</v>
      </c>
      <c r="DI3634" s="330">
        <v>110</v>
      </c>
      <c r="DJ3634" s="330">
        <v>0.38181818181818183</v>
      </c>
      <c r="DK3634" s="330">
        <v>0</v>
      </c>
      <c r="DL3634" s="331">
        <v>4.2000000000000003E-2</v>
      </c>
      <c r="DM3634" s="332">
        <v>80.64</v>
      </c>
      <c r="DN3634" s="333" t="s">
        <v>33</v>
      </c>
      <c r="DO3634" s="334" t="s">
        <v>5838</v>
      </c>
      <c r="DP3634" s="335" t="s">
        <v>67</v>
      </c>
      <c r="DQ3634" s="336" t="s">
        <v>67</v>
      </c>
      <c r="DR3634" s="336" t="s">
        <v>67</v>
      </c>
      <c r="DS3634" s="84"/>
      <c r="DT3634" s="337"/>
      <c r="DU3634" s="338"/>
      <c r="DV3634" s="12" t="s">
        <v>4537</v>
      </c>
      <c r="DW3634" s="13" t="s">
        <v>4538</v>
      </c>
      <c r="DX3634" s="13" t="s">
        <v>4539</v>
      </c>
      <c r="DY3634" s="12" t="s">
        <v>4540</v>
      </c>
      <c r="DZ3634" s="336" t="s">
        <v>90</v>
      </c>
      <c r="EA3634" s="336" t="s">
        <v>916</v>
      </c>
      <c r="EB3634" s="336" t="s">
        <v>4638</v>
      </c>
      <c r="EC3634" s="339">
        <v>2010</v>
      </c>
      <c r="ED3634" s="339">
        <v>1</v>
      </c>
      <c r="EE3634" s="339">
        <v>0</v>
      </c>
      <c r="EF3634" s="339">
        <v>0</v>
      </c>
      <c r="EG3634" s="329" t="s">
        <v>4591</v>
      </c>
      <c r="EH3634" s="329"/>
      <c r="EI3634" s="329" t="s">
        <v>44</v>
      </c>
      <c r="EJ3634" s="17">
        <v>1920</v>
      </c>
      <c r="EK3634" s="17">
        <v>0</v>
      </c>
      <c r="EL3634" s="17">
        <v>0</v>
      </c>
      <c r="EM3634" s="18" t="s">
        <v>33</v>
      </c>
      <c r="EN3634" s="330">
        <v>60</v>
      </c>
      <c r="EO3634" s="330">
        <v>110</v>
      </c>
      <c r="EP3634" s="330">
        <v>0.38181818181818183</v>
      </c>
      <c r="EQ3634" s="330">
        <v>0</v>
      </c>
      <c r="ER3634" s="331">
        <v>4.2000000000000003E-2</v>
      </c>
      <c r="ES3634" s="332">
        <v>80.64</v>
      </c>
      <c r="ET3634" s="333" t="s">
        <v>33</v>
      </c>
      <c r="EU3634" s="334" t="s">
        <v>5838</v>
      </c>
      <c r="EV3634" s="335" t="s">
        <v>67</v>
      </c>
      <c r="EW3634" s="336" t="s">
        <v>67</v>
      </c>
      <c r="EX3634" s="336" t="s">
        <v>67</v>
      </c>
      <c r="EY3634" s="84"/>
      <c r="EZ3634" s="337"/>
      <c r="FA3634" s="338"/>
      <c r="FB3634" s="12" t="s">
        <v>4537</v>
      </c>
      <c r="FC3634" s="13" t="s">
        <v>4538</v>
      </c>
      <c r="FD3634" s="13" t="s">
        <v>4539</v>
      </c>
      <c r="FE3634" s="12" t="s">
        <v>4540</v>
      </c>
      <c r="FF3634" s="336" t="s">
        <v>90</v>
      </c>
      <c r="FG3634" s="336" t="s">
        <v>916</v>
      </c>
      <c r="FH3634" s="336" t="s">
        <v>4638</v>
      </c>
      <c r="FI3634" s="339">
        <v>2010</v>
      </c>
      <c r="FJ3634" s="339">
        <v>1</v>
      </c>
      <c r="FK3634" s="339">
        <v>0</v>
      </c>
      <c r="FL3634" s="339">
        <v>0</v>
      </c>
      <c r="FM3634" s="329" t="s">
        <v>4591</v>
      </c>
      <c r="FN3634" s="329"/>
      <c r="FO3634" s="329" t="s">
        <v>44</v>
      </c>
      <c r="FP3634" s="17">
        <v>1920</v>
      </c>
      <c r="FQ3634" s="17">
        <v>0</v>
      </c>
      <c r="FR3634" s="17">
        <v>0</v>
      </c>
      <c r="FS3634" s="18" t="s">
        <v>33</v>
      </c>
      <c r="FT3634" s="330">
        <v>60</v>
      </c>
      <c r="FU3634" s="330">
        <v>110</v>
      </c>
      <c r="FV3634" s="330">
        <v>0.38181818181818183</v>
      </c>
      <c r="FW3634" s="330">
        <v>0</v>
      </c>
      <c r="FX3634" s="331">
        <v>4.2000000000000003E-2</v>
      </c>
      <c r="FY3634" s="332">
        <v>80.64</v>
      </c>
      <c r="FZ3634" s="333" t="s">
        <v>33</v>
      </c>
      <c r="GA3634" s="334" t="s">
        <v>5838</v>
      </c>
      <c r="GB3634" s="335" t="s">
        <v>67</v>
      </c>
      <c r="GC3634" s="336" t="s">
        <v>67</v>
      </c>
      <c r="GD3634" s="336" t="s">
        <v>67</v>
      </c>
      <c r="GE3634" s="84"/>
      <c r="GF3634" s="337"/>
      <c r="GG3634" s="338"/>
      <c r="GH3634" s="12" t="s">
        <v>4537</v>
      </c>
      <c r="GI3634" s="13" t="s">
        <v>4538</v>
      </c>
      <c r="GJ3634" s="13" t="s">
        <v>4539</v>
      </c>
      <c r="GK3634" s="12" t="s">
        <v>4540</v>
      </c>
      <c r="GL3634" s="336" t="s">
        <v>90</v>
      </c>
      <c r="GM3634" s="336" t="s">
        <v>916</v>
      </c>
      <c r="GN3634" s="336" t="s">
        <v>4638</v>
      </c>
      <c r="GO3634" s="339">
        <v>2010</v>
      </c>
      <c r="GP3634" s="339">
        <v>1</v>
      </c>
      <c r="GQ3634" s="339">
        <v>0</v>
      </c>
      <c r="GR3634" s="339">
        <v>0</v>
      </c>
      <c r="GS3634" s="329" t="s">
        <v>4591</v>
      </c>
      <c r="GT3634" s="329"/>
      <c r="GU3634" s="329" t="s">
        <v>44</v>
      </c>
      <c r="GV3634" s="17">
        <v>1920</v>
      </c>
      <c r="GW3634" s="17">
        <v>0</v>
      </c>
      <c r="GX3634" s="17">
        <v>0</v>
      </c>
      <c r="GY3634" s="18" t="s">
        <v>33</v>
      </c>
      <c r="GZ3634" s="330">
        <v>60</v>
      </c>
      <c r="HA3634" s="330">
        <v>110</v>
      </c>
      <c r="HB3634" s="330">
        <v>0.38181818181818183</v>
      </c>
      <c r="HC3634" s="330">
        <v>0</v>
      </c>
      <c r="HD3634" s="331">
        <v>4.2000000000000003E-2</v>
      </c>
      <c r="HE3634" s="332">
        <v>80.64</v>
      </c>
      <c r="HF3634" s="333" t="s">
        <v>33</v>
      </c>
      <c r="HG3634" s="334" t="s">
        <v>5838</v>
      </c>
      <c r="HH3634" s="335" t="s">
        <v>67</v>
      </c>
      <c r="HI3634" s="336" t="s">
        <v>67</v>
      </c>
      <c r="HJ3634" s="336" t="s">
        <v>67</v>
      </c>
      <c r="HK3634" s="84"/>
      <c r="HL3634" s="337"/>
      <c r="HM3634" s="338"/>
      <c r="HN3634" s="12" t="s">
        <v>4537</v>
      </c>
      <c r="HO3634" s="13" t="s">
        <v>4538</v>
      </c>
      <c r="HP3634" s="13" t="s">
        <v>4539</v>
      </c>
      <c r="HQ3634" s="12" t="s">
        <v>4540</v>
      </c>
      <c r="HR3634" s="336" t="s">
        <v>90</v>
      </c>
      <c r="HS3634" s="336" t="s">
        <v>916</v>
      </c>
      <c r="HT3634" s="336" t="s">
        <v>4638</v>
      </c>
      <c r="HU3634" s="339">
        <v>2010</v>
      </c>
      <c r="HV3634" s="339">
        <v>1</v>
      </c>
      <c r="HW3634" s="339">
        <v>0</v>
      </c>
      <c r="HX3634" s="339">
        <v>0</v>
      </c>
      <c r="HY3634" s="329" t="s">
        <v>4591</v>
      </c>
      <c r="HZ3634" s="329"/>
      <c r="IA3634" s="329" t="s">
        <v>44</v>
      </c>
      <c r="IB3634" s="17">
        <v>1920</v>
      </c>
      <c r="IC3634" s="17">
        <v>0</v>
      </c>
      <c r="ID3634" s="17">
        <v>0</v>
      </c>
      <c r="IE3634" s="18" t="s">
        <v>33</v>
      </c>
      <c r="IF3634" s="330">
        <v>60</v>
      </c>
      <c r="IG3634" s="330">
        <v>110</v>
      </c>
      <c r="IH3634" s="330">
        <v>0.38181818181818183</v>
      </c>
      <c r="II3634" s="330">
        <v>0</v>
      </c>
      <c r="IJ3634" s="331">
        <v>4.2000000000000003E-2</v>
      </c>
      <c r="IK3634" s="332">
        <v>80.64</v>
      </c>
      <c r="IL3634" s="333" t="s">
        <v>33</v>
      </c>
      <c r="IM3634" s="334" t="s">
        <v>5838</v>
      </c>
      <c r="IN3634" s="335" t="s">
        <v>67</v>
      </c>
      <c r="IO3634" s="336" t="s">
        <v>67</v>
      </c>
      <c r="IP3634" s="336" t="s">
        <v>67</v>
      </c>
      <c r="IQ3634" s="84"/>
      <c r="IR3634" s="337"/>
      <c r="IS3634" s="338"/>
    </row>
    <row r="3635" spans="1:253" ht="16.5" customHeight="1">
      <c r="A3635" s="83" t="s">
        <v>3589</v>
      </c>
      <c r="B3635" s="41"/>
      <c r="C3635" s="368"/>
      <c r="D3635" s="89"/>
      <c r="E3635" s="14" t="s">
        <v>3707</v>
      </c>
      <c r="F3635" s="14" t="s">
        <v>2662</v>
      </c>
      <c r="G3635" s="14" t="s">
        <v>3730</v>
      </c>
      <c r="H3635" s="15">
        <v>2010</v>
      </c>
      <c r="I3635" s="15">
        <v>1</v>
      </c>
      <c r="J3635" s="15">
        <v>0</v>
      </c>
      <c r="K3635" s="15">
        <v>0</v>
      </c>
      <c r="L3635" s="16" t="s">
        <v>3580</v>
      </c>
      <c r="M3635" s="134" t="s">
        <v>3591</v>
      </c>
      <c r="N3635" s="16" t="s">
        <v>412</v>
      </c>
      <c r="O3635" s="17">
        <v>8760</v>
      </c>
      <c r="P3635" s="17">
        <f t="shared" si="28"/>
        <v>0</v>
      </c>
      <c r="Q3635" s="17">
        <v>5</v>
      </c>
      <c r="R3635" s="133" t="s">
        <v>33</v>
      </c>
      <c r="S3635" s="19">
        <v>60</v>
      </c>
      <c r="T3635" s="19">
        <v>110</v>
      </c>
      <c r="U3635" s="19">
        <v>3</v>
      </c>
      <c r="V3635" s="19">
        <v>0</v>
      </c>
      <c r="W3635" s="20">
        <v>0.33</v>
      </c>
      <c r="X3635" s="21">
        <v>2890.8</v>
      </c>
      <c r="Y3635" s="22" t="s">
        <v>33</v>
      </c>
      <c r="Z3635" s="86" t="s">
        <v>7991</v>
      </c>
      <c r="AA3635" s="24"/>
      <c r="AB3635" s="14"/>
      <c r="AC3635" s="14"/>
      <c r="AD3635" s="25"/>
      <c r="AE3635" s="26"/>
      <c r="AF3635" s="27"/>
      <c r="AG3635" s="31"/>
      <c r="AH3635" s="32"/>
      <c r="AI3635" s="32"/>
      <c r="AJ3635" s="32"/>
      <c r="AK3635" s="32"/>
      <c r="AL3635" s="32"/>
      <c r="AM3635" s="32"/>
      <c r="AN3635" s="32"/>
      <c r="AO3635" s="32"/>
      <c r="AP3635" s="329"/>
      <c r="AQ3635" s="329" t="s">
        <v>44</v>
      </c>
      <c r="AR3635" s="17">
        <v>1920</v>
      </c>
      <c r="AS3635" s="17">
        <v>0</v>
      </c>
      <c r="AT3635" s="17">
        <v>0</v>
      </c>
      <c r="AU3635" s="18" t="s">
        <v>33</v>
      </c>
      <c r="AV3635" s="330">
        <v>60</v>
      </c>
      <c r="AW3635" s="330">
        <v>110</v>
      </c>
      <c r="AX3635" s="330">
        <v>0.31818181818181818</v>
      </c>
      <c r="AY3635" s="330">
        <v>0</v>
      </c>
      <c r="AZ3635" s="331">
        <v>3.5000000000000003E-2</v>
      </c>
      <c r="BA3635" s="332">
        <v>67.2</v>
      </c>
      <c r="BB3635" s="333" t="s">
        <v>33</v>
      </c>
      <c r="BC3635" s="334" t="s">
        <v>5838</v>
      </c>
      <c r="BD3635" s="335" t="s">
        <v>67</v>
      </c>
      <c r="BE3635" s="336" t="s">
        <v>67</v>
      </c>
      <c r="BF3635" s="336" t="s">
        <v>67</v>
      </c>
      <c r="BG3635" s="84"/>
      <c r="BH3635" s="337"/>
      <c r="BI3635" s="338"/>
      <c r="BJ3635" s="12" t="s">
        <v>4537</v>
      </c>
      <c r="BK3635" s="13" t="s">
        <v>4538</v>
      </c>
      <c r="BL3635" s="13" t="s">
        <v>4539</v>
      </c>
      <c r="BM3635" s="12" t="s">
        <v>4540</v>
      </c>
      <c r="BN3635" s="336" t="s">
        <v>4639</v>
      </c>
      <c r="BO3635" s="336" t="s">
        <v>67</v>
      </c>
      <c r="BP3635" s="336" t="s">
        <v>4640</v>
      </c>
      <c r="BQ3635" s="339">
        <v>2007</v>
      </c>
      <c r="BR3635" s="339">
        <v>1</v>
      </c>
      <c r="BS3635" s="339">
        <v>0</v>
      </c>
      <c r="BT3635" s="339">
        <v>0</v>
      </c>
      <c r="BU3635" s="329" t="s">
        <v>4562</v>
      </c>
      <c r="BV3635" s="329"/>
      <c r="BW3635" s="329" t="s">
        <v>44</v>
      </c>
      <c r="BX3635" s="17">
        <v>1920</v>
      </c>
      <c r="BY3635" s="17">
        <v>0</v>
      </c>
      <c r="BZ3635" s="17">
        <v>0</v>
      </c>
      <c r="CA3635" s="18" t="s">
        <v>33</v>
      </c>
      <c r="CB3635" s="330">
        <v>60</v>
      </c>
      <c r="CC3635" s="330">
        <v>110</v>
      </c>
      <c r="CD3635" s="330">
        <v>0.31818181818181818</v>
      </c>
      <c r="CE3635" s="330">
        <v>0</v>
      </c>
      <c r="CF3635" s="331">
        <v>3.5000000000000003E-2</v>
      </c>
      <c r="CG3635" s="332">
        <v>67.2</v>
      </c>
      <c r="CH3635" s="333" t="s">
        <v>33</v>
      </c>
      <c r="CI3635" s="334" t="s">
        <v>5838</v>
      </c>
      <c r="CJ3635" s="335" t="s">
        <v>67</v>
      </c>
      <c r="CK3635" s="336" t="s">
        <v>67</v>
      </c>
      <c r="CL3635" s="336" t="s">
        <v>67</v>
      </c>
      <c r="CM3635" s="84"/>
      <c r="CN3635" s="337"/>
      <c r="CO3635" s="338"/>
      <c r="CP3635" s="12" t="s">
        <v>4537</v>
      </c>
      <c r="CQ3635" s="13" t="s">
        <v>4538</v>
      </c>
      <c r="CR3635" s="13" t="s">
        <v>4539</v>
      </c>
      <c r="CS3635" s="12" t="s">
        <v>4540</v>
      </c>
      <c r="CT3635" s="336" t="s">
        <v>4639</v>
      </c>
      <c r="CU3635" s="336" t="s">
        <v>67</v>
      </c>
      <c r="CV3635" s="336" t="s">
        <v>4640</v>
      </c>
      <c r="CW3635" s="339">
        <v>2007</v>
      </c>
      <c r="CX3635" s="339">
        <v>1</v>
      </c>
      <c r="CY3635" s="339">
        <v>0</v>
      </c>
      <c r="CZ3635" s="339">
        <v>0</v>
      </c>
      <c r="DA3635" s="329" t="s">
        <v>4562</v>
      </c>
      <c r="DB3635" s="329"/>
      <c r="DC3635" s="329" t="s">
        <v>44</v>
      </c>
      <c r="DD3635" s="17">
        <v>1920</v>
      </c>
      <c r="DE3635" s="17">
        <v>0</v>
      </c>
      <c r="DF3635" s="17">
        <v>0</v>
      </c>
      <c r="DG3635" s="18" t="s">
        <v>33</v>
      </c>
      <c r="DH3635" s="330">
        <v>60</v>
      </c>
      <c r="DI3635" s="330">
        <v>110</v>
      </c>
      <c r="DJ3635" s="330">
        <v>0.31818181818181818</v>
      </c>
      <c r="DK3635" s="330">
        <v>0</v>
      </c>
      <c r="DL3635" s="331">
        <v>3.5000000000000003E-2</v>
      </c>
      <c r="DM3635" s="332">
        <v>67.2</v>
      </c>
      <c r="DN3635" s="333" t="s">
        <v>33</v>
      </c>
      <c r="DO3635" s="334" t="s">
        <v>5838</v>
      </c>
      <c r="DP3635" s="335" t="s">
        <v>67</v>
      </c>
      <c r="DQ3635" s="336" t="s">
        <v>67</v>
      </c>
      <c r="DR3635" s="336" t="s">
        <v>67</v>
      </c>
      <c r="DS3635" s="84"/>
      <c r="DT3635" s="337"/>
      <c r="DU3635" s="338"/>
      <c r="DV3635" s="12" t="s">
        <v>4537</v>
      </c>
      <c r="DW3635" s="13" t="s">
        <v>4538</v>
      </c>
      <c r="DX3635" s="13" t="s">
        <v>4539</v>
      </c>
      <c r="DY3635" s="12" t="s">
        <v>4540</v>
      </c>
      <c r="DZ3635" s="336" t="s">
        <v>4639</v>
      </c>
      <c r="EA3635" s="336" t="s">
        <v>67</v>
      </c>
      <c r="EB3635" s="336" t="s">
        <v>4640</v>
      </c>
      <c r="EC3635" s="339">
        <v>2007</v>
      </c>
      <c r="ED3635" s="339">
        <v>1</v>
      </c>
      <c r="EE3635" s="339">
        <v>0</v>
      </c>
      <c r="EF3635" s="339">
        <v>0</v>
      </c>
      <c r="EG3635" s="329" t="s">
        <v>4562</v>
      </c>
      <c r="EH3635" s="329"/>
      <c r="EI3635" s="329" t="s">
        <v>44</v>
      </c>
      <c r="EJ3635" s="17">
        <v>1920</v>
      </c>
      <c r="EK3635" s="17">
        <v>0</v>
      </c>
      <c r="EL3635" s="17">
        <v>0</v>
      </c>
      <c r="EM3635" s="18" t="s">
        <v>33</v>
      </c>
      <c r="EN3635" s="330">
        <v>60</v>
      </c>
      <c r="EO3635" s="330">
        <v>110</v>
      </c>
      <c r="EP3635" s="330">
        <v>0.31818181818181818</v>
      </c>
      <c r="EQ3635" s="330">
        <v>0</v>
      </c>
      <c r="ER3635" s="331">
        <v>3.5000000000000003E-2</v>
      </c>
      <c r="ES3635" s="332">
        <v>67.2</v>
      </c>
      <c r="ET3635" s="333" t="s">
        <v>33</v>
      </c>
      <c r="EU3635" s="334" t="s">
        <v>5838</v>
      </c>
      <c r="EV3635" s="335" t="s">
        <v>67</v>
      </c>
      <c r="EW3635" s="336" t="s">
        <v>67</v>
      </c>
      <c r="EX3635" s="336" t="s">
        <v>67</v>
      </c>
      <c r="EY3635" s="84"/>
      <c r="EZ3635" s="337"/>
      <c r="FA3635" s="338"/>
      <c r="FB3635" s="12" t="s">
        <v>4537</v>
      </c>
      <c r="FC3635" s="13" t="s">
        <v>4538</v>
      </c>
      <c r="FD3635" s="13" t="s">
        <v>4539</v>
      </c>
      <c r="FE3635" s="12" t="s">
        <v>4540</v>
      </c>
      <c r="FF3635" s="336" t="s">
        <v>4639</v>
      </c>
      <c r="FG3635" s="336" t="s">
        <v>67</v>
      </c>
      <c r="FH3635" s="336" t="s">
        <v>4640</v>
      </c>
      <c r="FI3635" s="339">
        <v>2007</v>
      </c>
      <c r="FJ3635" s="339">
        <v>1</v>
      </c>
      <c r="FK3635" s="339">
        <v>0</v>
      </c>
      <c r="FL3635" s="339">
        <v>0</v>
      </c>
      <c r="FM3635" s="329" t="s">
        <v>4562</v>
      </c>
      <c r="FN3635" s="329"/>
      <c r="FO3635" s="329" t="s">
        <v>44</v>
      </c>
      <c r="FP3635" s="17">
        <v>1920</v>
      </c>
      <c r="FQ3635" s="17">
        <v>0</v>
      </c>
      <c r="FR3635" s="17">
        <v>0</v>
      </c>
      <c r="FS3635" s="18" t="s">
        <v>33</v>
      </c>
      <c r="FT3635" s="330">
        <v>60</v>
      </c>
      <c r="FU3635" s="330">
        <v>110</v>
      </c>
      <c r="FV3635" s="330">
        <v>0.31818181818181818</v>
      </c>
      <c r="FW3635" s="330">
        <v>0</v>
      </c>
      <c r="FX3635" s="331">
        <v>3.5000000000000003E-2</v>
      </c>
      <c r="FY3635" s="332">
        <v>67.2</v>
      </c>
      <c r="FZ3635" s="333" t="s">
        <v>33</v>
      </c>
      <c r="GA3635" s="334" t="s">
        <v>5838</v>
      </c>
      <c r="GB3635" s="335" t="s">
        <v>67</v>
      </c>
      <c r="GC3635" s="336" t="s">
        <v>67</v>
      </c>
      <c r="GD3635" s="336" t="s">
        <v>67</v>
      </c>
      <c r="GE3635" s="84"/>
      <c r="GF3635" s="337"/>
      <c r="GG3635" s="338"/>
      <c r="GH3635" s="12" t="s">
        <v>4537</v>
      </c>
      <c r="GI3635" s="13" t="s">
        <v>4538</v>
      </c>
      <c r="GJ3635" s="13" t="s">
        <v>4539</v>
      </c>
      <c r="GK3635" s="12" t="s">
        <v>4540</v>
      </c>
      <c r="GL3635" s="336" t="s">
        <v>4639</v>
      </c>
      <c r="GM3635" s="336" t="s">
        <v>67</v>
      </c>
      <c r="GN3635" s="336" t="s">
        <v>4640</v>
      </c>
      <c r="GO3635" s="339">
        <v>2007</v>
      </c>
      <c r="GP3635" s="339">
        <v>1</v>
      </c>
      <c r="GQ3635" s="339">
        <v>0</v>
      </c>
      <c r="GR3635" s="339">
        <v>0</v>
      </c>
      <c r="GS3635" s="329" t="s">
        <v>4562</v>
      </c>
      <c r="GT3635" s="329"/>
      <c r="GU3635" s="329" t="s">
        <v>44</v>
      </c>
      <c r="GV3635" s="17">
        <v>1920</v>
      </c>
      <c r="GW3635" s="17">
        <v>0</v>
      </c>
      <c r="GX3635" s="17">
        <v>0</v>
      </c>
      <c r="GY3635" s="18" t="s">
        <v>33</v>
      </c>
      <c r="GZ3635" s="330">
        <v>60</v>
      </c>
      <c r="HA3635" s="330">
        <v>110</v>
      </c>
      <c r="HB3635" s="330">
        <v>0.31818181818181818</v>
      </c>
      <c r="HC3635" s="330">
        <v>0</v>
      </c>
      <c r="HD3635" s="331">
        <v>3.5000000000000003E-2</v>
      </c>
      <c r="HE3635" s="332">
        <v>67.2</v>
      </c>
      <c r="HF3635" s="333" t="s">
        <v>33</v>
      </c>
      <c r="HG3635" s="334" t="s">
        <v>5838</v>
      </c>
      <c r="HH3635" s="335" t="s">
        <v>67</v>
      </c>
      <c r="HI3635" s="336" t="s">
        <v>67</v>
      </c>
      <c r="HJ3635" s="336" t="s">
        <v>67</v>
      </c>
      <c r="HK3635" s="84"/>
      <c r="HL3635" s="337"/>
      <c r="HM3635" s="338"/>
      <c r="HN3635" s="12" t="s">
        <v>4537</v>
      </c>
      <c r="HO3635" s="13" t="s">
        <v>4538</v>
      </c>
      <c r="HP3635" s="13" t="s">
        <v>4539</v>
      </c>
      <c r="HQ3635" s="12" t="s">
        <v>4540</v>
      </c>
      <c r="HR3635" s="336" t="s">
        <v>4639</v>
      </c>
      <c r="HS3635" s="336" t="s">
        <v>67</v>
      </c>
      <c r="HT3635" s="336" t="s">
        <v>4640</v>
      </c>
      <c r="HU3635" s="339">
        <v>2007</v>
      </c>
      <c r="HV3635" s="339">
        <v>1</v>
      </c>
      <c r="HW3635" s="339">
        <v>0</v>
      </c>
      <c r="HX3635" s="339">
        <v>0</v>
      </c>
      <c r="HY3635" s="329" t="s">
        <v>4562</v>
      </c>
      <c r="HZ3635" s="329"/>
      <c r="IA3635" s="329" t="s">
        <v>44</v>
      </c>
      <c r="IB3635" s="17">
        <v>1920</v>
      </c>
      <c r="IC3635" s="17">
        <v>0</v>
      </c>
      <c r="ID3635" s="17">
        <v>0</v>
      </c>
      <c r="IE3635" s="18" t="s">
        <v>33</v>
      </c>
      <c r="IF3635" s="330">
        <v>60</v>
      </c>
      <c r="IG3635" s="330">
        <v>110</v>
      </c>
      <c r="IH3635" s="330">
        <v>0.31818181818181818</v>
      </c>
      <c r="II3635" s="330">
        <v>0</v>
      </c>
      <c r="IJ3635" s="331">
        <v>3.5000000000000003E-2</v>
      </c>
      <c r="IK3635" s="332">
        <v>67.2</v>
      </c>
      <c r="IL3635" s="333" t="s">
        <v>33</v>
      </c>
      <c r="IM3635" s="334" t="s">
        <v>5838</v>
      </c>
      <c r="IN3635" s="335" t="s">
        <v>67</v>
      </c>
      <c r="IO3635" s="336" t="s">
        <v>67</v>
      </c>
      <c r="IP3635" s="336" t="s">
        <v>67</v>
      </c>
      <c r="IQ3635" s="84"/>
      <c r="IR3635" s="337"/>
      <c r="IS3635" s="338"/>
    </row>
    <row r="3636" spans="1:253" ht="16.5" customHeight="1">
      <c r="A3636" s="83" t="s">
        <v>3589</v>
      </c>
      <c r="B3636" s="41"/>
      <c r="C3636" s="368"/>
      <c r="D3636" s="89"/>
      <c r="E3636" s="14" t="s">
        <v>3714</v>
      </c>
      <c r="F3636" s="14" t="s">
        <v>2662</v>
      </c>
      <c r="G3636" s="14" t="s">
        <v>3718</v>
      </c>
      <c r="H3636" s="15">
        <v>2005</v>
      </c>
      <c r="I3636" s="15">
        <v>1</v>
      </c>
      <c r="J3636" s="15">
        <v>0</v>
      </c>
      <c r="K3636" s="15">
        <v>0</v>
      </c>
      <c r="L3636" s="16" t="s">
        <v>3580</v>
      </c>
      <c r="M3636" s="134" t="s">
        <v>3591</v>
      </c>
      <c r="N3636" s="16" t="s">
        <v>412</v>
      </c>
      <c r="O3636" s="17">
        <v>8760</v>
      </c>
      <c r="P3636" s="17">
        <f t="shared" si="28"/>
        <v>0</v>
      </c>
      <c r="Q3636" s="17">
        <v>5</v>
      </c>
      <c r="R3636" s="133" t="s">
        <v>33</v>
      </c>
      <c r="S3636" s="19">
        <v>60</v>
      </c>
      <c r="T3636" s="19">
        <v>110</v>
      </c>
      <c r="U3636" s="19">
        <v>3</v>
      </c>
      <c r="V3636" s="19">
        <v>0</v>
      </c>
      <c r="W3636" s="20">
        <v>0.33</v>
      </c>
      <c r="X3636" s="21">
        <v>2890.8</v>
      </c>
      <c r="Y3636" s="22" t="s">
        <v>33</v>
      </c>
      <c r="Z3636" s="86" t="s">
        <v>7991</v>
      </c>
      <c r="AA3636" s="24"/>
      <c r="AB3636" s="14"/>
      <c r="AC3636" s="14"/>
      <c r="AD3636" s="25"/>
      <c r="AE3636" s="26"/>
      <c r="AF3636" s="27"/>
      <c r="AG3636" s="31"/>
      <c r="AH3636" s="32"/>
      <c r="AI3636" s="32"/>
      <c r="AJ3636" s="32"/>
      <c r="AK3636" s="32"/>
      <c r="AL3636" s="32"/>
      <c r="AM3636" s="32"/>
      <c r="AN3636" s="32"/>
      <c r="AO3636" s="32"/>
      <c r="AP3636" s="329"/>
      <c r="AQ3636" s="329" t="s">
        <v>44</v>
      </c>
      <c r="AR3636" s="17">
        <v>173</v>
      </c>
      <c r="AS3636" s="17">
        <v>0</v>
      </c>
      <c r="AT3636" s="17">
        <v>0</v>
      </c>
      <c r="AU3636" s="18" t="s">
        <v>33</v>
      </c>
      <c r="AV3636" s="330">
        <v>60</v>
      </c>
      <c r="AW3636" s="330">
        <v>110</v>
      </c>
      <c r="AX3636" s="330">
        <v>3</v>
      </c>
      <c r="AY3636" s="330">
        <v>0</v>
      </c>
      <c r="AZ3636" s="331">
        <v>0.33</v>
      </c>
      <c r="BA3636" s="332">
        <v>57.09</v>
      </c>
      <c r="BB3636" s="333" t="s">
        <v>33</v>
      </c>
      <c r="BC3636" s="334" t="s">
        <v>5838</v>
      </c>
      <c r="BD3636" s="335" t="s">
        <v>67</v>
      </c>
      <c r="BE3636" s="336" t="s">
        <v>67</v>
      </c>
      <c r="BF3636" s="336" t="s">
        <v>67</v>
      </c>
      <c r="BG3636" s="84"/>
      <c r="BH3636" s="337"/>
      <c r="BI3636" s="338"/>
      <c r="BJ3636" s="12" t="s">
        <v>4537</v>
      </c>
      <c r="BK3636" s="13" t="s">
        <v>4538</v>
      </c>
      <c r="BL3636" s="13" t="s">
        <v>4539</v>
      </c>
      <c r="BM3636" s="12" t="s">
        <v>4540</v>
      </c>
      <c r="BN3636" s="336" t="s">
        <v>4641</v>
      </c>
      <c r="BO3636" s="336" t="s">
        <v>67</v>
      </c>
      <c r="BP3636" s="336" t="s">
        <v>4586</v>
      </c>
      <c r="BQ3636" s="339" t="s">
        <v>1382</v>
      </c>
      <c r="BR3636" s="339">
        <v>1</v>
      </c>
      <c r="BS3636" s="339">
        <v>0</v>
      </c>
      <c r="BT3636" s="339">
        <v>0</v>
      </c>
      <c r="BU3636" s="329" t="s">
        <v>4544</v>
      </c>
      <c r="BV3636" s="329"/>
      <c r="BW3636" s="329" t="s">
        <v>44</v>
      </c>
      <c r="BX3636" s="17">
        <v>173</v>
      </c>
      <c r="BY3636" s="17">
        <v>0</v>
      </c>
      <c r="BZ3636" s="17">
        <v>0</v>
      </c>
      <c r="CA3636" s="18" t="s">
        <v>33</v>
      </c>
      <c r="CB3636" s="330">
        <v>60</v>
      </c>
      <c r="CC3636" s="330">
        <v>110</v>
      </c>
      <c r="CD3636" s="330">
        <v>3</v>
      </c>
      <c r="CE3636" s="330">
        <v>0</v>
      </c>
      <c r="CF3636" s="331">
        <v>0.33</v>
      </c>
      <c r="CG3636" s="332">
        <v>57.09</v>
      </c>
      <c r="CH3636" s="333" t="s">
        <v>33</v>
      </c>
      <c r="CI3636" s="334" t="s">
        <v>5838</v>
      </c>
      <c r="CJ3636" s="335" t="s">
        <v>67</v>
      </c>
      <c r="CK3636" s="336" t="s">
        <v>67</v>
      </c>
      <c r="CL3636" s="336" t="s">
        <v>67</v>
      </c>
      <c r="CM3636" s="84"/>
      <c r="CN3636" s="337"/>
      <c r="CO3636" s="338"/>
      <c r="CP3636" s="12" t="s">
        <v>4537</v>
      </c>
      <c r="CQ3636" s="13" t="s">
        <v>4538</v>
      </c>
      <c r="CR3636" s="13" t="s">
        <v>4539</v>
      </c>
      <c r="CS3636" s="12" t="s">
        <v>4540</v>
      </c>
      <c r="CT3636" s="336" t="s">
        <v>4641</v>
      </c>
      <c r="CU3636" s="336" t="s">
        <v>67</v>
      </c>
      <c r="CV3636" s="336" t="s">
        <v>4586</v>
      </c>
      <c r="CW3636" s="339" t="s">
        <v>1382</v>
      </c>
      <c r="CX3636" s="339">
        <v>1</v>
      </c>
      <c r="CY3636" s="339">
        <v>0</v>
      </c>
      <c r="CZ3636" s="339">
        <v>0</v>
      </c>
      <c r="DA3636" s="329" t="s">
        <v>4544</v>
      </c>
      <c r="DB3636" s="329"/>
      <c r="DC3636" s="329" t="s">
        <v>44</v>
      </c>
      <c r="DD3636" s="17">
        <v>173</v>
      </c>
      <c r="DE3636" s="17">
        <v>0</v>
      </c>
      <c r="DF3636" s="17">
        <v>0</v>
      </c>
      <c r="DG3636" s="18" t="s">
        <v>33</v>
      </c>
      <c r="DH3636" s="330">
        <v>60</v>
      </c>
      <c r="DI3636" s="330">
        <v>110</v>
      </c>
      <c r="DJ3636" s="330">
        <v>3</v>
      </c>
      <c r="DK3636" s="330">
        <v>0</v>
      </c>
      <c r="DL3636" s="331">
        <v>0.33</v>
      </c>
      <c r="DM3636" s="332">
        <v>57.09</v>
      </c>
      <c r="DN3636" s="333" t="s">
        <v>33</v>
      </c>
      <c r="DO3636" s="334" t="s">
        <v>5838</v>
      </c>
      <c r="DP3636" s="335" t="s">
        <v>67</v>
      </c>
      <c r="DQ3636" s="336" t="s">
        <v>67</v>
      </c>
      <c r="DR3636" s="336" t="s">
        <v>67</v>
      </c>
      <c r="DS3636" s="84"/>
      <c r="DT3636" s="337"/>
      <c r="DU3636" s="338"/>
      <c r="DV3636" s="12" t="s">
        <v>4537</v>
      </c>
      <c r="DW3636" s="13" t="s">
        <v>4538</v>
      </c>
      <c r="DX3636" s="13" t="s">
        <v>4539</v>
      </c>
      <c r="DY3636" s="12" t="s">
        <v>4540</v>
      </c>
      <c r="DZ3636" s="336" t="s">
        <v>4641</v>
      </c>
      <c r="EA3636" s="336" t="s">
        <v>67</v>
      </c>
      <c r="EB3636" s="336" t="s">
        <v>4586</v>
      </c>
      <c r="EC3636" s="339" t="s">
        <v>1382</v>
      </c>
      <c r="ED3636" s="339">
        <v>1</v>
      </c>
      <c r="EE3636" s="339">
        <v>0</v>
      </c>
      <c r="EF3636" s="339">
        <v>0</v>
      </c>
      <c r="EG3636" s="329" t="s">
        <v>4544</v>
      </c>
      <c r="EH3636" s="329"/>
      <c r="EI3636" s="329" t="s">
        <v>44</v>
      </c>
      <c r="EJ3636" s="17">
        <v>173</v>
      </c>
      <c r="EK3636" s="17">
        <v>0</v>
      </c>
      <c r="EL3636" s="17">
        <v>0</v>
      </c>
      <c r="EM3636" s="18" t="s">
        <v>33</v>
      </c>
      <c r="EN3636" s="330">
        <v>60</v>
      </c>
      <c r="EO3636" s="330">
        <v>110</v>
      </c>
      <c r="EP3636" s="330">
        <v>3</v>
      </c>
      <c r="EQ3636" s="330">
        <v>0</v>
      </c>
      <c r="ER3636" s="331">
        <v>0.33</v>
      </c>
      <c r="ES3636" s="332">
        <v>57.09</v>
      </c>
      <c r="ET3636" s="333" t="s">
        <v>33</v>
      </c>
      <c r="EU3636" s="334" t="s">
        <v>5838</v>
      </c>
      <c r="EV3636" s="335" t="s">
        <v>67</v>
      </c>
      <c r="EW3636" s="336" t="s">
        <v>67</v>
      </c>
      <c r="EX3636" s="336" t="s">
        <v>67</v>
      </c>
      <c r="EY3636" s="84"/>
      <c r="EZ3636" s="337"/>
      <c r="FA3636" s="338"/>
      <c r="FB3636" s="12" t="s">
        <v>4537</v>
      </c>
      <c r="FC3636" s="13" t="s">
        <v>4538</v>
      </c>
      <c r="FD3636" s="13" t="s">
        <v>4539</v>
      </c>
      <c r="FE3636" s="12" t="s">
        <v>4540</v>
      </c>
      <c r="FF3636" s="336" t="s">
        <v>4641</v>
      </c>
      <c r="FG3636" s="336" t="s">
        <v>67</v>
      </c>
      <c r="FH3636" s="336" t="s">
        <v>4586</v>
      </c>
      <c r="FI3636" s="339" t="s">
        <v>1382</v>
      </c>
      <c r="FJ3636" s="339">
        <v>1</v>
      </c>
      <c r="FK3636" s="339">
        <v>0</v>
      </c>
      <c r="FL3636" s="339">
        <v>0</v>
      </c>
      <c r="FM3636" s="329" t="s">
        <v>4544</v>
      </c>
      <c r="FN3636" s="329"/>
      <c r="FO3636" s="329" t="s">
        <v>44</v>
      </c>
      <c r="FP3636" s="17">
        <v>173</v>
      </c>
      <c r="FQ3636" s="17">
        <v>0</v>
      </c>
      <c r="FR3636" s="17">
        <v>0</v>
      </c>
      <c r="FS3636" s="18" t="s">
        <v>33</v>
      </c>
      <c r="FT3636" s="330">
        <v>60</v>
      </c>
      <c r="FU3636" s="330">
        <v>110</v>
      </c>
      <c r="FV3636" s="330">
        <v>3</v>
      </c>
      <c r="FW3636" s="330">
        <v>0</v>
      </c>
      <c r="FX3636" s="331">
        <v>0.33</v>
      </c>
      <c r="FY3636" s="332">
        <v>57.09</v>
      </c>
      <c r="FZ3636" s="333" t="s">
        <v>33</v>
      </c>
      <c r="GA3636" s="334" t="s">
        <v>5838</v>
      </c>
      <c r="GB3636" s="335" t="s">
        <v>67</v>
      </c>
      <c r="GC3636" s="336" t="s">
        <v>67</v>
      </c>
      <c r="GD3636" s="336" t="s">
        <v>67</v>
      </c>
      <c r="GE3636" s="84"/>
      <c r="GF3636" s="337"/>
      <c r="GG3636" s="338"/>
      <c r="GH3636" s="12" t="s">
        <v>4537</v>
      </c>
      <c r="GI3636" s="13" t="s">
        <v>4538</v>
      </c>
      <c r="GJ3636" s="13" t="s">
        <v>4539</v>
      </c>
      <c r="GK3636" s="12" t="s">
        <v>4540</v>
      </c>
      <c r="GL3636" s="336" t="s">
        <v>4641</v>
      </c>
      <c r="GM3636" s="336" t="s">
        <v>67</v>
      </c>
      <c r="GN3636" s="336" t="s">
        <v>4586</v>
      </c>
      <c r="GO3636" s="339" t="s">
        <v>1382</v>
      </c>
      <c r="GP3636" s="339">
        <v>1</v>
      </c>
      <c r="GQ3636" s="339">
        <v>0</v>
      </c>
      <c r="GR3636" s="339">
        <v>0</v>
      </c>
      <c r="GS3636" s="329" t="s">
        <v>4544</v>
      </c>
      <c r="GT3636" s="329"/>
      <c r="GU3636" s="329" t="s">
        <v>44</v>
      </c>
      <c r="GV3636" s="17">
        <v>173</v>
      </c>
      <c r="GW3636" s="17">
        <v>0</v>
      </c>
      <c r="GX3636" s="17">
        <v>0</v>
      </c>
      <c r="GY3636" s="18" t="s">
        <v>33</v>
      </c>
      <c r="GZ3636" s="330">
        <v>60</v>
      </c>
      <c r="HA3636" s="330">
        <v>110</v>
      </c>
      <c r="HB3636" s="330">
        <v>3</v>
      </c>
      <c r="HC3636" s="330">
        <v>0</v>
      </c>
      <c r="HD3636" s="331">
        <v>0.33</v>
      </c>
      <c r="HE3636" s="332">
        <v>57.09</v>
      </c>
      <c r="HF3636" s="333" t="s">
        <v>33</v>
      </c>
      <c r="HG3636" s="334" t="s">
        <v>5838</v>
      </c>
      <c r="HH3636" s="335" t="s">
        <v>67</v>
      </c>
      <c r="HI3636" s="336" t="s">
        <v>67</v>
      </c>
      <c r="HJ3636" s="336" t="s">
        <v>67</v>
      </c>
      <c r="HK3636" s="84"/>
      <c r="HL3636" s="337"/>
      <c r="HM3636" s="338"/>
      <c r="HN3636" s="12" t="s">
        <v>4537</v>
      </c>
      <c r="HO3636" s="13" t="s">
        <v>4538</v>
      </c>
      <c r="HP3636" s="13" t="s">
        <v>4539</v>
      </c>
      <c r="HQ3636" s="12" t="s">
        <v>4540</v>
      </c>
      <c r="HR3636" s="336" t="s">
        <v>4641</v>
      </c>
      <c r="HS3636" s="336" t="s">
        <v>67</v>
      </c>
      <c r="HT3636" s="336" t="s">
        <v>4586</v>
      </c>
      <c r="HU3636" s="339" t="s">
        <v>1382</v>
      </c>
      <c r="HV3636" s="339">
        <v>1</v>
      </c>
      <c r="HW3636" s="339">
        <v>0</v>
      </c>
      <c r="HX3636" s="339">
        <v>0</v>
      </c>
      <c r="HY3636" s="329" t="s">
        <v>4544</v>
      </c>
      <c r="HZ3636" s="329"/>
      <c r="IA3636" s="329" t="s">
        <v>44</v>
      </c>
      <c r="IB3636" s="17">
        <v>173</v>
      </c>
      <c r="IC3636" s="17">
        <v>0</v>
      </c>
      <c r="ID3636" s="17">
        <v>0</v>
      </c>
      <c r="IE3636" s="18" t="s">
        <v>33</v>
      </c>
      <c r="IF3636" s="330">
        <v>60</v>
      </c>
      <c r="IG3636" s="330">
        <v>110</v>
      </c>
      <c r="IH3636" s="330">
        <v>3</v>
      </c>
      <c r="II3636" s="330">
        <v>0</v>
      </c>
      <c r="IJ3636" s="331">
        <v>0.33</v>
      </c>
      <c r="IK3636" s="332">
        <v>57.09</v>
      </c>
      <c r="IL3636" s="333" t="s">
        <v>33</v>
      </c>
      <c r="IM3636" s="334" t="s">
        <v>5838</v>
      </c>
      <c r="IN3636" s="335" t="s">
        <v>67</v>
      </c>
      <c r="IO3636" s="336" t="s">
        <v>67</v>
      </c>
      <c r="IP3636" s="336" t="s">
        <v>67</v>
      </c>
      <c r="IQ3636" s="84"/>
      <c r="IR3636" s="337"/>
      <c r="IS3636" s="338"/>
    </row>
    <row r="3637" spans="1:253" ht="16.5" customHeight="1">
      <c r="A3637" s="83" t="s">
        <v>3589</v>
      </c>
      <c r="B3637" s="41"/>
      <c r="C3637" s="368"/>
      <c r="D3637" s="89"/>
      <c r="E3637" s="14" t="s">
        <v>3714</v>
      </c>
      <c r="F3637" s="14" t="s">
        <v>2662</v>
      </c>
      <c r="G3637" s="14" t="s">
        <v>3718</v>
      </c>
      <c r="H3637" s="15">
        <v>2007</v>
      </c>
      <c r="I3637" s="15">
        <v>1</v>
      </c>
      <c r="J3637" s="15">
        <v>0</v>
      </c>
      <c r="K3637" s="15">
        <v>0</v>
      </c>
      <c r="L3637" s="16" t="s">
        <v>3580</v>
      </c>
      <c r="M3637" s="134" t="s">
        <v>3591</v>
      </c>
      <c r="N3637" s="16" t="s">
        <v>412</v>
      </c>
      <c r="O3637" s="17">
        <v>8760</v>
      </c>
      <c r="P3637" s="17">
        <f t="shared" si="28"/>
        <v>0</v>
      </c>
      <c r="Q3637" s="17">
        <v>5</v>
      </c>
      <c r="R3637" s="133" t="s">
        <v>33</v>
      </c>
      <c r="S3637" s="19">
        <v>60</v>
      </c>
      <c r="T3637" s="19">
        <v>110</v>
      </c>
      <c r="U3637" s="19">
        <v>3</v>
      </c>
      <c r="V3637" s="19">
        <v>0</v>
      </c>
      <c r="W3637" s="20">
        <v>0.33</v>
      </c>
      <c r="X3637" s="21">
        <v>2890.8</v>
      </c>
      <c r="Y3637" s="22" t="s">
        <v>33</v>
      </c>
      <c r="Z3637" s="86" t="s">
        <v>7991</v>
      </c>
      <c r="AA3637" s="24"/>
      <c r="AB3637" s="14"/>
      <c r="AC3637" s="14"/>
      <c r="AD3637" s="25"/>
      <c r="AE3637" s="26"/>
      <c r="AF3637" s="27"/>
      <c r="AG3637" s="31"/>
      <c r="AH3637" s="32"/>
      <c r="AI3637" s="32"/>
      <c r="AJ3637" s="32"/>
      <c r="AK3637" s="32"/>
      <c r="AL3637" s="32"/>
      <c r="AM3637" s="32"/>
      <c r="AN3637" s="32"/>
      <c r="AO3637" s="32"/>
      <c r="AP3637" s="329"/>
      <c r="AQ3637" s="329" t="s">
        <v>44</v>
      </c>
      <c r="AR3637" s="17">
        <v>173</v>
      </c>
      <c r="AS3637" s="17">
        <v>0</v>
      </c>
      <c r="AT3637" s="17">
        <v>0</v>
      </c>
      <c r="AU3637" s="18" t="s">
        <v>33</v>
      </c>
      <c r="AV3637" s="330">
        <v>60</v>
      </c>
      <c r="AW3637" s="330">
        <v>110</v>
      </c>
      <c r="AX3637" s="330">
        <v>3</v>
      </c>
      <c r="AY3637" s="330">
        <v>0</v>
      </c>
      <c r="AZ3637" s="331">
        <v>0.33</v>
      </c>
      <c r="BA3637" s="332">
        <v>57.09</v>
      </c>
      <c r="BB3637" s="333" t="s">
        <v>33</v>
      </c>
      <c r="BC3637" s="334" t="s">
        <v>5838</v>
      </c>
      <c r="BD3637" s="335" t="s">
        <v>67</v>
      </c>
      <c r="BE3637" s="336" t="s">
        <v>67</v>
      </c>
      <c r="BF3637" s="336" t="s">
        <v>67</v>
      </c>
      <c r="BG3637" s="84"/>
      <c r="BH3637" s="337"/>
      <c r="BI3637" s="338"/>
      <c r="BJ3637" s="12" t="s">
        <v>4537</v>
      </c>
      <c r="BK3637" s="13" t="s">
        <v>4538</v>
      </c>
      <c r="BL3637" s="13" t="s">
        <v>4539</v>
      </c>
      <c r="BM3637" s="12" t="s">
        <v>4540</v>
      </c>
      <c r="BN3637" s="336" t="s">
        <v>4641</v>
      </c>
      <c r="BO3637" s="336" t="s">
        <v>67</v>
      </c>
      <c r="BP3637" s="336" t="s">
        <v>4586</v>
      </c>
      <c r="BQ3637" s="339" t="s">
        <v>1382</v>
      </c>
      <c r="BR3637" s="339">
        <v>1</v>
      </c>
      <c r="BS3637" s="339">
        <v>0</v>
      </c>
      <c r="BT3637" s="339">
        <v>0</v>
      </c>
      <c r="BU3637" s="329" t="s">
        <v>4544</v>
      </c>
      <c r="BV3637" s="329"/>
      <c r="BW3637" s="329" t="s">
        <v>44</v>
      </c>
      <c r="BX3637" s="17">
        <v>173</v>
      </c>
      <c r="BY3637" s="17">
        <v>0</v>
      </c>
      <c r="BZ3637" s="17">
        <v>0</v>
      </c>
      <c r="CA3637" s="18" t="s">
        <v>33</v>
      </c>
      <c r="CB3637" s="330">
        <v>60</v>
      </c>
      <c r="CC3637" s="330">
        <v>110</v>
      </c>
      <c r="CD3637" s="330">
        <v>3</v>
      </c>
      <c r="CE3637" s="330">
        <v>0</v>
      </c>
      <c r="CF3637" s="331">
        <v>0.33</v>
      </c>
      <c r="CG3637" s="332">
        <v>57.09</v>
      </c>
      <c r="CH3637" s="333" t="s">
        <v>33</v>
      </c>
      <c r="CI3637" s="334" t="s">
        <v>5838</v>
      </c>
      <c r="CJ3637" s="335" t="s">
        <v>67</v>
      </c>
      <c r="CK3637" s="336" t="s">
        <v>67</v>
      </c>
      <c r="CL3637" s="336" t="s">
        <v>67</v>
      </c>
      <c r="CM3637" s="84"/>
      <c r="CN3637" s="337"/>
      <c r="CO3637" s="338"/>
      <c r="CP3637" s="12" t="s">
        <v>4537</v>
      </c>
      <c r="CQ3637" s="13" t="s">
        <v>4538</v>
      </c>
      <c r="CR3637" s="13" t="s">
        <v>4539</v>
      </c>
      <c r="CS3637" s="12" t="s">
        <v>4540</v>
      </c>
      <c r="CT3637" s="336" t="s">
        <v>4641</v>
      </c>
      <c r="CU3637" s="336" t="s">
        <v>67</v>
      </c>
      <c r="CV3637" s="336" t="s">
        <v>4586</v>
      </c>
      <c r="CW3637" s="339" t="s">
        <v>1382</v>
      </c>
      <c r="CX3637" s="339">
        <v>1</v>
      </c>
      <c r="CY3637" s="339">
        <v>0</v>
      </c>
      <c r="CZ3637" s="339">
        <v>0</v>
      </c>
      <c r="DA3637" s="329" t="s">
        <v>4544</v>
      </c>
      <c r="DB3637" s="329"/>
      <c r="DC3637" s="329" t="s">
        <v>44</v>
      </c>
      <c r="DD3637" s="17">
        <v>173</v>
      </c>
      <c r="DE3637" s="17">
        <v>0</v>
      </c>
      <c r="DF3637" s="17">
        <v>0</v>
      </c>
      <c r="DG3637" s="18" t="s">
        <v>33</v>
      </c>
      <c r="DH3637" s="330">
        <v>60</v>
      </c>
      <c r="DI3637" s="330">
        <v>110</v>
      </c>
      <c r="DJ3637" s="330">
        <v>3</v>
      </c>
      <c r="DK3637" s="330">
        <v>0</v>
      </c>
      <c r="DL3637" s="331">
        <v>0.33</v>
      </c>
      <c r="DM3637" s="332">
        <v>57.09</v>
      </c>
      <c r="DN3637" s="333" t="s">
        <v>33</v>
      </c>
      <c r="DO3637" s="334" t="s">
        <v>5838</v>
      </c>
      <c r="DP3637" s="335" t="s">
        <v>67</v>
      </c>
      <c r="DQ3637" s="336" t="s">
        <v>67</v>
      </c>
      <c r="DR3637" s="336" t="s">
        <v>67</v>
      </c>
      <c r="DS3637" s="84"/>
      <c r="DT3637" s="337"/>
      <c r="DU3637" s="338"/>
      <c r="DV3637" s="12" t="s">
        <v>4537</v>
      </c>
      <c r="DW3637" s="13" t="s">
        <v>4538</v>
      </c>
      <c r="DX3637" s="13" t="s">
        <v>4539</v>
      </c>
      <c r="DY3637" s="12" t="s">
        <v>4540</v>
      </c>
      <c r="DZ3637" s="336" t="s">
        <v>4641</v>
      </c>
      <c r="EA3637" s="336" t="s">
        <v>67</v>
      </c>
      <c r="EB3637" s="336" t="s">
        <v>4586</v>
      </c>
      <c r="EC3637" s="339" t="s">
        <v>1382</v>
      </c>
      <c r="ED3637" s="339">
        <v>1</v>
      </c>
      <c r="EE3637" s="339">
        <v>0</v>
      </c>
      <c r="EF3637" s="339">
        <v>0</v>
      </c>
      <c r="EG3637" s="329" t="s">
        <v>4544</v>
      </c>
      <c r="EH3637" s="329"/>
      <c r="EI3637" s="329" t="s">
        <v>44</v>
      </c>
      <c r="EJ3637" s="17">
        <v>173</v>
      </c>
      <c r="EK3637" s="17">
        <v>0</v>
      </c>
      <c r="EL3637" s="17">
        <v>0</v>
      </c>
      <c r="EM3637" s="18" t="s">
        <v>33</v>
      </c>
      <c r="EN3637" s="330">
        <v>60</v>
      </c>
      <c r="EO3637" s="330">
        <v>110</v>
      </c>
      <c r="EP3637" s="330">
        <v>3</v>
      </c>
      <c r="EQ3637" s="330">
        <v>0</v>
      </c>
      <c r="ER3637" s="331">
        <v>0.33</v>
      </c>
      <c r="ES3637" s="332">
        <v>57.09</v>
      </c>
      <c r="ET3637" s="333" t="s">
        <v>33</v>
      </c>
      <c r="EU3637" s="334" t="s">
        <v>5838</v>
      </c>
      <c r="EV3637" s="335" t="s">
        <v>67</v>
      </c>
      <c r="EW3637" s="336" t="s">
        <v>67</v>
      </c>
      <c r="EX3637" s="336" t="s">
        <v>67</v>
      </c>
      <c r="EY3637" s="84"/>
      <c r="EZ3637" s="337"/>
      <c r="FA3637" s="338"/>
      <c r="FB3637" s="12" t="s">
        <v>4537</v>
      </c>
      <c r="FC3637" s="13" t="s">
        <v>4538</v>
      </c>
      <c r="FD3637" s="13" t="s">
        <v>4539</v>
      </c>
      <c r="FE3637" s="12" t="s">
        <v>4540</v>
      </c>
      <c r="FF3637" s="336" t="s">
        <v>4641</v>
      </c>
      <c r="FG3637" s="336" t="s">
        <v>67</v>
      </c>
      <c r="FH3637" s="336" t="s">
        <v>4586</v>
      </c>
      <c r="FI3637" s="339" t="s">
        <v>1382</v>
      </c>
      <c r="FJ3637" s="339">
        <v>1</v>
      </c>
      <c r="FK3637" s="339">
        <v>0</v>
      </c>
      <c r="FL3637" s="339">
        <v>0</v>
      </c>
      <c r="FM3637" s="329" t="s">
        <v>4544</v>
      </c>
      <c r="FN3637" s="329"/>
      <c r="FO3637" s="329" t="s">
        <v>44</v>
      </c>
      <c r="FP3637" s="17">
        <v>173</v>
      </c>
      <c r="FQ3637" s="17">
        <v>0</v>
      </c>
      <c r="FR3637" s="17">
        <v>0</v>
      </c>
      <c r="FS3637" s="18" t="s">
        <v>33</v>
      </c>
      <c r="FT3637" s="330">
        <v>60</v>
      </c>
      <c r="FU3637" s="330">
        <v>110</v>
      </c>
      <c r="FV3637" s="330">
        <v>3</v>
      </c>
      <c r="FW3637" s="330">
        <v>0</v>
      </c>
      <c r="FX3637" s="331">
        <v>0.33</v>
      </c>
      <c r="FY3637" s="332">
        <v>57.09</v>
      </c>
      <c r="FZ3637" s="333" t="s">
        <v>33</v>
      </c>
      <c r="GA3637" s="334" t="s">
        <v>5838</v>
      </c>
      <c r="GB3637" s="335" t="s">
        <v>67</v>
      </c>
      <c r="GC3637" s="336" t="s">
        <v>67</v>
      </c>
      <c r="GD3637" s="336" t="s">
        <v>67</v>
      </c>
      <c r="GE3637" s="84"/>
      <c r="GF3637" s="337"/>
      <c r="GG3637" s="338"/>
      <c r="GH3637" s="12" t="s">
        <v>4537</v>
      </c>
      <c r="GI3637" s="13" t="s">
        <v>4538</v>
      </c>
      <c r="GJ3637" s="13" t="s">
        <v>4539</v>
      </c>
      <c r="GK3637" s="12" t="s">
        <v>4540</v>
      </c>
      <c r="GL3637" s="336" t="s">
        <v>4641</v>
      </c>
      <c r="GM3637" s="336" t="s">
        <v>67</v>
      </c>
      <c r="GN3637" s="336" t="s">
        <v>4586</v>
      </c>
      <c r="GO3637" s="339" t="s">
        <v>1382</v>
      </c>
      <c r="GP3637" s="339">
        <v>1</v>
      </c>
      <c r="GQ3637" s="339">
        <v>0</v>
      </c>
      <c r="GR3637" s="339">
        <v>0</v>
      </c>
      <c r="GS3637" s="329" t="s">
        <v>4544</v>
      </c>
      <c r="GT3637" s="329"/>
      <c r="GU3637" s="329" t="s">
        <v>44</v>
      </c>
      <c r="GV3637" s="17">
        <v>173</v>
      </c>
      <c r="GW3637" s="17">
        <v>0</v>
      </c>
      <c r="GX3637" s="17">
        <v>0</v>
      </c>
      <c r="GY3637" s="18" t="s">
        <v>33</v>
      </c>
      <c r="GZ3637" s="330">
        <v>60</v>
      </c>
      <c r="HA3637" s="330">
        <v>110</v>
      </c>
      <c r="HB3637" s="330">
        <v>3</v>
      </c>
      <c r="HC3637" s="330">
        <v>0</v>
      </c>
      <c r="HD3637" s="331">
        <v>0.33</v>
      </c>
      <c r="HE3637" s="332">
        <v>57.09</v>
      </c>
      <c r="HF3637" s="333" t="s">
        <v>33</v>
      </c>
      <c r="HG3637" s="334" t="s">
        <v>5838</v>
      </c>
      <c r="HH3637" s="335" t="s">
        <v>67</v>
      </c>
      <c r="HI3637" s="336" t="s">
        <v>67</v>
      </c>
      <c r="HJ3637" s="336" t="s">
        <v>67</v>
      </c>
      <c r="HK3637" s="84"/>
      <c r="HL3637" s="337"/>
      <c r="HM3637" s="338"/>
      <c r="HN3637" s="12" t="s">
        <v>4537</v>
      </c>
      <c r="HO3637" s="13" t="s">
        <v>4538</v>
      </c>
      <c r="HP3637" s="13" t="s">
        <v>4539</v>
      </c>
      <c r="HQ3637" s="12" t="s">
        <v>4540</v>
      </c>
      <c r="HR3637" s="336" t="s">
        <v>4641</v>
      </c>
      <c r="HS3637" s="336" t="s">
        <v>67</v>
      </c>
      <c r="HT3637" s="336" t="s">
        <v>4586</v>
      </c>
      <c r="HU3637" s="339" t="s">
        <v>1382</v>
      </c>
      <c r="HV3637" s="339">
        <v>1</v>
      </c>
      <c r="HW3637" s="339">
        <v>0</v>
      </c>
      <c r="HX3637" s="339">
        <v>0</v>
      </c>
      <c r="HY3637" s="329" t="s">
        <v>4544</v>
      </c>
      <c r="HZ3637" s="329"/>
      <c r="IA3637" s="329" t="s">
        <v>44</v>
      </c>
      <c r="IB3637" s="17">
        <v>173</v>
      </c>
      <c r="IC3637" s="17">
        <v>0</v>
      </c>
      <c r="ID3637" s="17">
        <v>0</v>
      </c>
      <c r="IE3637" s="18" t="s">
        <v>33</v>
      </c>
      <c r="IF3637" s="330">
        <v>60</v>
      </c>
      <c r="IG3637" s="330">
        <v>110</v>
      </c>
      <c r="IH3637" s="330">
        <v>3</v>
      </c>
      <c r="II3637" s="330">
        <v>0</v>
      </c>
      <c r="IJ3637" s="331">
        <v>0.33</v>
      </c>
      <c r="IK3637" s="332">
        <v>57.09</v>
      </c>
      <c r="IL3637" s="333" t="s">
        <v>33</v>
      </c>
      <c r="IM3637" s="334" t="s">
        <v>5838</v>
      </c>
      <c r="IN3637" s="335" t="s">
        <v>67</v>
      </c>
      <c r="IO3637" s="336" t="s">
        <v>67</v>
      </c>
      <c r="IP3637" s="336" t="s">
        <v>67</v>
      </c>
      <c r="IQ3637" s="84"/>
      <c r="IR3637" s="337"/>
      <c r="IS3637" s="338"/>
    </row>
    <row r="3638" spans="1:253" ht="16.5" customHeight="1">
      <c r="A3638" s="83" t="s">
        <v>3589</v>
      </c>
      <c r="B3638" s="41"/>
      <c r="C3638" s="368"/>
      <c r="D3638" s="89"/>
      <c r="E3638" s="14" t="s">
        <v>7998</v>
      </c>
      <c r="F3638" s="14" t="s">
        <v>7999</v>
      </c>
      <c r="G3638" s="14" t="s">
        <v>8000</v>
      </c>
      <c r="H3638" s="15">
        <v>2023</v>
      </c>
      <c r="I3638" s="15">
        <v>1</v>
      </c>
      <c r="J3638" s="15">
        <v>0</v>
      </c>
      <c r="K3638" s="15">
        <v>0</v>
      </c>
      <c r="L3638" s="16" t="s">
        <v>8001</v>
      </c>
      <c r="M3638" s="134" t="s">
        <v>8002</v>
      </c>
      <c r="N3638" s="16" t="s">
        <v>8003</v>
      </c>
      <c r="O3638" s="17">
        <v>8760</v>
      </c>
      <c r="P3638" s="17">
        <f t="shared" si="28"/>
        <v>0</v>
      </c>
      <c r="Q3638" s="17">
        <v>5</v>
      </c>
      <c r="R3638" s="133" t="s">
        <v>33</v>
      </c>
      <c r="S3638" s="19">
        <v>60</v>
      </c>
      <c r="T3638" s="19">
        <v>110</v>
      </c>
      <c r="U3638" s="19">
        <v>3</v>
      </c>
      <c r="V3638" s="19">
        <v>0</v>
      </c>
      <c r="W3638" s="20">
        <v>0.33</v>
      </c>
      <c r="X3638" s="21">
        <v>2890.8</v>
      </c>
      <c r="Y3638" s="22" t="s">
        <v>33</v>
      </c>
      <c r="Z3638" s="86" t="s">
        <v>7991</v>
      </c>
      <c r="AA3638" s="24"/>
      <c r="AB3638" s="14"/>
      <c r="AC3638" s="14"/>
      <c r="AD3638" s="25"/>
      <c r="AE3638" s="26"/>
      <c r="AF3638" s="27"/>
      <c r="AG3638" s="31"/>
      <c r="AH3638" s="32"/>
      <c r="AI3638" s="32"/>
      <c r="AJ3638" s="32"/>
      <c r="AK3638" s="32"/>
      <c r="AL3638" s="32"/>
      <c r="AM3638" s="32"/>
      <c r="AN3638" s="32"/>
      <c r="AO3638" s="32"/>
      <c r="AP3638" s="329"/>
      <c r="AQ3638" s="329" t="s">
        <v>44</v>
      </c>
      <c r="AR3638" s="17">
        <v>720</v>
      </c>
      <c r="AS3638" s="17">
        <v>0</v>
      </c>
      <c r="AT3638" s="17">
        <v>0</v>
      </c>
      <c r="AU3638" s="18" t="s">
        <v>33</v>
      </c>
      <c r="AV3638" s="330">
        <v>60</v>
      </c>
      <c r="AW3638" s="330">
        <v>110</v>
      </c>
      <c r="AX3638" s="330">
        <v>0.68181818181818177</v>
      </c>
      <c r="AY3638" s="330">
        <v>0</v>
      </c>
      <c r="AZ3638" s="331">
        <v>7.4999999999999997E-2</v>
      </c>
      <c r="BA3638" s="332">
        <v>54</v>
      </c>
      <c r="BB3638" s="333" t="s">
        <v>33</v>
      </c>
      <c r="BC3638" s="334" t="s">
        <v>5838</v>
      </c>
      <c r="BD3638" s="335" t="s">
        <v>67</v>
      </c>
      <c r="BE3638" s="336" t="s">
        <v>67</v>
      </c>
      <c r="BF3638" s="336" t="s">
        <v>67</v>
      </c>
      <c r="BG3638" s="84"/>
      <c r="BH3638" s="337"/>
      <c r="BI3638" s="338"/>
      <c r="BJ3638" s="12" t="s">
        <v>4537</v>
      </c>
      <c r="BK3638" s="13" t="s">
        <v>4538</v>
      </c>
      <c r="BL3638" s="13" t="s">
        <v>4539</v>
      </c>
      <c r="BM3638" s="12" t="s">
        <v>4540</v>
      </c>
      <c r="BN3638" s="336" t="s">
        <v>4642</v>
      </c>
      <c r="BO3638" s="336" t="s">
        <v>67</v>
      </c>
      <c r="BP3638" s="336" t="s">
        <v>4643</v>
      </c>
      <c r="BQ3638" s="339">
        <v>2007</v>
      </c>
      <c r="BR3638" s="339">
        <v>1</v>
      </c>
      <c r="BS3638" s="339">
        <v>0</v>
      </c>
      <c r="BT3638" s="339">
        <v>0</v>
      </c>
      <c r="BU3638" s="329" t="s">
        <v>4562</v>
      </c>
      <c r="BV3638" s="329"/>
      <c r="BW3638" s="329" t="s">
        <v>44</v>
      </c>
      <c r="BX3638" s="17">
        <v>720</v>
      </c>
      <c r="BY3638" s="17">
        <v>0</v>
      </c>
      <c r="BZ3638" s="17">
        <v>0</v>
      </c>
      <c r="CA3638" s="18" t="s">
        <v>33</v>
      </c>
      <c r="CB3638" s="330">
        <v>60</v>
      </c>
      <c r="CC3638" s="330">
        <v>110</v>
      </c>
      <c r="CD3638" s="330">
        <v>0.68181818181818177</v>
      </c>
      <c r="CE3638" s="330">
        <v>0</v>
      </c>
      <c r="CF3638" s="331">
        <v>7.4999999999999997E-2</v>
      </c>
      <c r="CG3638" s="332">
        <v>54</v>
      </c>
      <c r="CH3638" s="333" t="s">
        <v>33</v>
      </c>
      <c r="CI3638" s="334" t="s">
        <v>5838</v>
      </c>
      <c r="CJ3638" s="335" t="s">
        <v>67</v>
      </c>
      <c r="CK3638" s="336" t="s">
        <v>67</v>
      </c>
      <c r="CL3638" s="336" t="s">
        <v>67</v>
      </c>
      <c r="CM3638" s="84"/>
      <c r="CN3638" s="337"/>
      <c r="CO3638" s="338"/>
      <c r="CP3638" s="12" t="s">
        <v>4537</v>
      </c>
      <c r="CQ3638" s="13" t="s">
        <v>4538</v>
      </c>
      <c r="CR3638" s="13" t="s">
        <v>4539</v>
      </c>
      <c r="CS3638" s="12" t="s">
        <v>4540</v>
      </c>
      <c r="CT3638" s="336" t="s">
        <v>4642</v>
      </c>
      <c r="CU3638" s="336" t="s">
        <v>67</v>
      </c>
      <c r="CV3638" s="336" t="s">
        <v>4643</v>
      </c>
      <c r="CW3638" s="339">
        <v>2007</v>
      </c>
      <c r="CX3638" s="339">
        <v>1</v>
      </c>
      <c r="CY3638" s="339">
        <v>0</v>
      </c>
      <c r="CZ3638" s="339">
        <v>0</v>
      </c>
      <c r="DA3638" s="329" t="s">
        <v>4562</v>
      </c>
      <c r="DB3638" s="329"/>
      <c r="DC3638" s="329" t="s">
        <v>44</v>
      </c>
      <c r="DD3638" s="17">
        <v>720</v>
      </c>
      <c r="DE3638" s="17">
        <v>0</v>
      </c>
      <c r="DF3638" s="17">
        <v>0</v>
      </c>
      <c r="DG3638" s="18" t="s">
        <v>33</v>
      </c>
      <c r="DH3638" s="330">
        <v>60</v>
      </c>
      <c r="DI3638" s="330">
        <v>110</v>
      </c>
      <c r="DJ3638" s="330">
        <v>0.68181818181818177</v>
      </c>
      <c r="DK3638" s="330">
        <v>0</v>
      </c>
      <c r="DL3638" s="331">
        <v>7.4999999999999997E-2</v>
      </c>
      <c r="DM3638" s="332">
        <v>54</v>
      </c>
      <c r="DN3638" s="333" t="s">
        <v>33</v>
      </c>
      <c r="DO3638" s="334" t="s">
        <v>5838</v>
      </c>
      <c r="DP3638" s="335" t="s">
        <v>67</v>
      </c>
      <c r="DQ3638" s="336" t="s">
        <v>67</v>
      </c>
      <c r="DR3638" s="336" t="s">
        <v>67</v>
      </c>
      <c r="DS3638" s="84"/>
      <c r="DT3638" s="337"/>
      <c r="DU3638" s="338"/>
      <c r="DV3638" s="12" t="s">
        <v>4537</v>
      </c>
      <c r="DW3638" s="13" t="s">
        <v>4538</v>
      </c>
      <c r="DX3638" s="13" t="s">
        <v>4539</v>
      </c>
      <c r="DY3638" s="12" t="s">
        <v>4540</v>
      </c>
      <c r="DZ3638" s="336" t="s">
        <v>4642</v>
      </c>
      <c r="EA3638" s="336" t="s">
        <v>67</v>
      </c>
      <c r="EB3638" s="336" t="s">
        <v>4643</v>
      </c>
      <c r="EC3638" s="339">
        <v>2007</v>
      </c>
      <c r="ED3638" s="339">
        <v>1</v>
      </c>
      <c r="EE3638" s="339">
        <v>0</v>
      </c>
      <c r="EF3638" s="339">
        <v>0</v>
      </c>
      <c r="EG3638" s="329" t="s">
        <v>4562</v>
      </c>
      <c r="EH3638" s="329"/>
      <c r="EI3638" s="329" t="s">
        <v>44</v>
      </c>
      <c r="EJ3638" s="17">
        <v>720</v>
      </c>
      <c r="EK3638" s="17">
        <v>0</v>
      </c>
      <c r="EL3638" s="17">
        <v>0</v>
      </c>
      <c r="EM3638" s="18" t="s">
        <v>33</v>
      </c>
      <c r="EN3638" s="330">
        <v>60</v>
      </c>
      <c r="EO3638" s="330">
        <v>110</v>
      </c>
      <c r="EP3638" s="330">
        <v>0.68181818181818177</v>
      </c>
      <c r="EQ3638" s="330">
        <v>0</v>
      </c>
      <c r="ER3638" s="331">
        <v>7.4999999999999997E-2</v>
      </c>
      <c r="ES3638" s="332">
        <v>54</v>
      </c>
      <c r="ET3638" s="333" t="s">
        <v>33</v>
      </c>
      <c r="EU3638" s="334" t="s">
        <v>5838</v>
      </c>
      <c r="EV3638" s="335" t="s">
        <v>67</v>
      </c>
      <c r="EW3638" s="336" t="s">
        <v>67</v>
      </c>
      <c r="EX3638" s="336" t="s">
        <v>67</v>
      </c>
      <c r="EY3638" s="84"/>
      <c r="EZ3638" s="337"/>
      <c r="FA3638" s="338"/>
      <c r="FB3638" s="12" t="s">
        <v>4537</v>
      </c>
      <c r="FC3638" s="13" t="s">
        <v>4538</v>
      </c>
      <c r="FD3638" s="13" t="s">
        <v>4539</v>
      </c>
      <c r="FE3638" s="12" t="s">
        <v>4540</v>
      </c>
      <c r="FF3638" s="336" t="s">
        <v>4642</v>
      </c>
      <c r="FG3638" s="336" t="s">
        <v>67</v>
      </c>
      <c r="FH3638" s="336" t="s">
        <v>4643</v>
      </c>
      <c r="FI3638" s="339">
        <v>2007</v>
      </c>
      <c r="FJ3638" s="339">
        <v>1</v>
      </c>
      <c r="FK3638" s="339">
        <v>0</v>
      </c>
      <c r="FL3638" s="339">
        <v>0</v>
      </c>
      <c r="FM3638" s="329" t="s">
        <v>4562</v>
      </c>
      <c r="FN3638" s="329"/>
      <c r="FO3638" s="329" t="s">
        <v>44</v>
      </c>
      <c r="FP3638" s="17">
        <v>720</v>
      </c>
      <c r="FQ3638" s="17">
        <v>0</v>
      </c>
      <c r="FR3638" s="17">
        <v>0</v>
      </c>
      <c r="FS3638" s="18" t="s">
        <v>33</v>
      </c>
      <c r="FT3638" s="330">
        <v>60</v>
      </c>
      <c r="FU3638" s="330">
        <v>110</v>
      </c>
      <c r="FV3638" s="330">
        <v>0.68181818181818177</v>
      </c>
      <c r="FW3638" s="330">
        <v>0</v>
      </c>
      <c r="FX3638" s="331">
        <v>7.4999999999999997E-2</v>
      </c>
      <c r="FY3638" s="332">
        <v>54</v>
      </c>
      <c r="FZ3638" s="333" t="s">
        <v>33</v>
      </c>
      <c r="GA3638" s="334" t="s">
        <v>5838</v>
      </c>
      <c r="GB3638" s="335" t="s">
        <v>67</v>
      </c>
      <c r="GC3638" s="336" t="s">
        <v>67</v>
      </c>
      <c r="GD3638" s="336" t="s">
        <v>67</v>
      </c>
      <c r="GE3638" s="84"/>
      <c r="GF3638" s="337"/>
      <c r="GG3638" s="338"/>
      <c r="GH3638" s="12" t="s">
        <v>4537</v>
      </c>
      <c r="GI3638" s="13" t="s">
        <v>4538</v>
      </c>
      <c r="GJ3638" s="13" t="s">
        <v>4539</v>
      </c>
      <c r="GK3638" s="12" t="s">
        <v>4540</v>
      </c>
      <c r="GL3638" s="336" t="s">
        <v>4642</v>
      </c>
      <c r="GM3638" s="336" t="s">
        <v>67</v>
      </c>
      <c r="GN3638" s="336" t="s">
        <v>4643</v>
      </c>
      <c r="GO3638" s="339">
        <v>2007</v>
      </c>
      <c r="GP3638" s="339">
        <v>1</v>
      </c>
      <c r="GQ3638" s="339">
        <v>0</v>
      </c>
      <c r="GR3638" s="339">
        <v>0</v>
      </c>
      <c r="GS3638" s="329" t="s">
        <v>4562</v>
      </c>
      <c r="GT3638" s="329"/>
      <c r="GU3638" s="329" t="s">
        <v>44</v>
      </c>
      <c r="GV3638" s="17">
        <v>720</v>
      </c>
      <c r="GW3638" s="17">
        <v>0</v>
      </c>
      <c r="GX3638" s="17">
        <v>0</v>
      </c>
      <c r="GY3638" s="18" t="s">
        <v>33</v>
      </c>
      <c r="GZ3638" s="330">
        <v>60</v>
      </c>
      <c r="HA3638" s="330">
        <v>110</v>
      </c>
      <c r="HB3638" s="330">
        <v>0.68181818181818177</v>
      </c>
      <c r="HC3638" s="330">
        <v>0</v>
      </c>
      <c r="HD3638" s="331">
        <v>7.4999999999999997E-2</v>
      </c>
      <c r="HE3638" s="332">
        <v>54</v>
      </c>
      <c r="HF3638" s="333" t="s">
        <v>33</v>
      </c>
      <c r="HG3638" s="334" t="s">
        <v>5838</v>
      </c>
      <c r="HH3638" s="335" t="s">
        <v>67</v>
      </c>
      <c r="HI3638" s="336" t="s">
        <v>67</v>
      </c>
      <c r="HJ3638" s="336" t="s">
        <v>67</v>
      </c>
      <c r="HK3638" s="84"/>
      <c r="HL3638" s="337"/>
      <c r="HM3638" s="338"/>
      <c r="HN3638" s="12" t="s">
        <v>4537</v>
      </c>
      <c r="HO3638" s="13" t="s">
        <v>4538</v>
      </c>
      <c r="HP3638" s="13" t="s">
        <v>4539</v>
      </c>
      <c r="HQ3638" s="12" t="s">
        <v>4540</v>
      </c>
      <c r="HR3638" s="336" t="s">
        <v>4642</v>
      </c>
      <c r="HS3638" s="336" t="s">
        <v>67</v>
      </c>
      <c r="HT3638" s="336" t="s">
        <v>4643</v>
      </c>
      <c r="HU3638" s="339">
        <v>2007</v>
      </c>
      <c r="HV3638" s="339">
        <v>1</v>
      </c>
      <c r="HW3638" s="339">
        <v>0</v>
      </c>
      <c r="HX3638" s="339">
        <v>0</v>
      </c>
      <c r="HY3638" s="329" t="s">
        <v>4562</v>
      </c>
      <c r="HZ3638" s="329"/>
      <c r="IA3638" s="329" t="s">
        <v>44</v>
      </c>
      <c r="IB3638" s="17">
        <v>720</v>
      </c>
      <c r="IC3638" s="17">
        <v>0</v>
      </c>
      <c r="ID3638" s="17">
        <v>0</v>
      </c>
      <c r="IE3638" s="18" t="s">
        <v>33</v>
      </c>
      <c r="IF3638" s="330">
        <v>60</v>
      </c>
      <c r="IG3638" s="330">
        <v>110</v>
      </c>
      <c r="IH3638" s="330">
        <v>0.68181818181818177</v>
      </c>
      <c r="II3638" s="330">
        <v>0</v>
      </c>
      <c r="IJ3638" s="331">
        <v>7.4999999999999997E-2</v>
      </c>
      <c r="IK3638" s="332">
        <v>54</v>
      </c>
      <c r="IL3638" s="333" t="s">
        <v>33</v>
      </c>
      <c r="IM3638" s="334" t="s">
        <v>5838</v>
      </c>
      <c r="IN3638" s="335" t="s">
        <v>67</v>
      </c>
      <c r="IO3638" s="336" t="s">
        <v>67</v>
      </c>
      <c r="IP3638" s="336" t="s">
        <v>67</v>
      </c>
      <c r="IQ3638" s="84"/>
      <c r="IR3638" s="337"/>
      <c r="IS3638" s="338"/>
    </row>
    <row r="3639" spans="1:253" ht="16.5" customHeight="1">
      <c r="A3639" s="83" t="s">
        <v>3589</v>
      </c>
      <c r="B3639" s="41"/>
      <c r="C3639" s="368"/>
      <c r="D3639" s="89"/>
      <c r="E3639" s="14" t="s">
        <v>3707</v>
      </c>
      <c r="F3639" s="14" t="s">
        <v>2662</v>
      </c>
      <c r="G3639" s="14" t="s">
        <v>3731</v>
      </c>
      <c r="H3639" s="15">
        <v>2003</v>
      </c>
      <c r="I3639" s="15">
        <v>1</v>
      </c>
      <c r="J3639" s="15">
        <v>0</v>
      </c>
      <c r="K3639" s="15">
        <v>0</v>
      </c>
      <c r="L3639" s="16" t="s">
        <v>3719</v>
      </c>
      <c r="M3639" s="134" t="s">
        <v>3591</v>
      </c>
      <c r="N3639" s="16" t="s">
        <v>3400</v>
      </c>
      <c r="O3639" s="17">
        <v>8760</v>
      </c>
      <c r="P3639" s="17">
        <f t="shared" si="28"/>
        <v>0</v>
      </c>
      <c r="Q3639" s="17">
        <v>5</v>
      </c>
      <c r="R3639" s="133" t="s">
        <v>33</v>
      </c>
      <c r="S3639" s="19">
        <v>60</v>
      </c>
      <c r="T3639" s="19">
        <v>110</v>
      </c>
      <c r="U3639" s="19">
        <v>3</v>
      </c>
      <c r="V3639" s="19">
        <v>0</v>
      </c>
      <c r="W3639" s="20">
        <v>0.33</v>
      </c>
      <c r="X3639" s="21">
        <v>2890.8</v>
      </c>
      <c r="Y3639" s="22" t="s">
        <v>33</v>
      </c>
      <c r="Z3639" s="86" t="s">
        <v>7991</v>
      </c>
      <c r="AA3639" s="24"/>
      <c r="AB3639" s="14"/>
      <c r="AC3639" s="14"/>
      <c r="AD3639" s="25"/>
      <c r="AE3639" s="26"/>
      <c r="AF3639" s="27"/>
      <c r="AG3639" s="31"/>
      <c r="AH3639" s="32"/>
      <c r="AI3639" s="32"/>
      <c r="AJ3639" s="32"/>
      <c r="AK3639" s="32"/>
      <c r="AL3639" s="32"/>
      <c r="AM3639" s="32"/>
      <c r="AN3639" s="32"/>
      <c r="AO3639" s="32"/>
      <c r="AP3639" s="329"/>
      <c r="AQ3639" s="329" t="s">
        <v>44</v>
      </c>
      <c r="AR3639" s="17">
        <v>720</v>
      </c>
      <c r="AS3639" s="17">
        <v>0</v>
      </c>
      <c r="AT3639" s="17">
        <v>0</v>
      </c>
      <c r="AU3639" s="18" t="s">
        <v>33</v>
      </c>
      <c r="AV3639" s="330">
        <v>60</v>
      </c>
      <c r="AW3639" s="330">
        <v>110</v>
      </c>
      <c r="AX3639" s="330">
        <v>0.68181818181818177</v>
      </c>
      <c r="AY3639" s="330">
        <v>0</v>
      </c>
      <c r="AZ3639" s="331">
        <v>7.4999999999999997E-2</v>
      </c>
      <c r="BA3639" s="332">
        <v>54</v>
      </c>
      <c r="BB3639" s="333" t="s">
        <v>33</v>
      </c>
      <c r="BC3639" s="334" t="s">
        <v>5838</v>
      </c>
      <c r="BD3639" s="335" t="s">
        <v>67</v>
      </c>
      <c r="BE3639" s="336" t="s">
        <v>67</v>
      </c>
      <c r="BF3639" s="336" t="s">
        <v>67</v>
      </c>
      <c r="BG3639" s="84"/>
      <c r="BH3639" s="337"/>
      <c r="BI3639" s="338"/>
      <c r="BJ3639" s="12" t="s">
        <v>4537</v>
      </c>
      <c r="BK3639" s="13" t="s">
        <v>4538</v>
      </c>
      <c r="BL3639" s="13" t="s">
        <v>4539</v>
      </c>
      <c r="BM3639" s="12" t="s">
        <v>4540</v>
      </c>
      <c r="BN3639" s="336" t="s">
        <v>4642</v>
      </c>
      <c r="BO3639" s="336" t="s">
        <v>67</v>
      </c>
      <c r="BP3639" s="336" t="s">
        <v>4643</v>
      </c>
      <c r="BQ3639" s="339">
        <v>2007</v>
      </c>
      <c r="BR3639" s="339">
        <v>1</v>
      </c>
      <c r="BS3639" s="339">
        <v>0</v>
      </c>
      <c r="BT3639" s="339">
        <v>0</v>
      </c>
      <c r="BU3639" s="329" t="s">
        <v>4562</v>
      </c>
      <c r="BV3639" s="329"/>
      <c r="BW3639" s="329" t="s">
        <v>44</v>
      </c>
      <c r="BX3639" s="17">
        <v>720</v>
      </c>
      <c r="BY3639" s="17">
        <v>0</v>
      </c>
      <c r="BZ3639" s="17">
        <v>0</v>
      </c>
      <c r="CA3639" s="18" t="s">
        <v>33</v>
      </c>
      <c r="CB3639" s="330">
        <v>60</v>
      </c>
      <c r="CC3639" s="330">
        <v>110</v>
      </c>
      <c r="CD3639" s="330">
        <v>0.68181818181818177</v>
      </c>
      <c r="CE3639" s="330">
        <v>0</v>
      </c>
      <c r="CF3639" s="331">
        <v>7.4999999999999997E-2</v>
      </c>
      <c r="CG3639" s="332">
        <v>54</v>
      </c>
      <c r="CH3639" s="333" t="s">
        <v>33</v>
      </c>
      <c r="CI3639" s="334" t="s">
        <v>5838</v>
      </c>
      <c r="CJ3639" s="335" t="s">
        <v>67</v>
      </c>
      <c r="CK3639" s="336" t="s">
        <v>67</v>
      </c>
      <c r="CL3639" s="336" t="s">
        <v>67</v>
      </c>
      <c r="CM3639" s="84"/>
      <c r="CN3639" s="337"/>
      <c r="CO3639" s="338"/>
      <c r="CP3639" s="12" t="s">
        <v>4537</v>
      </c>
      <c r="CQ3639" s="13" t="s">
        <v>4538</v>
      </c>
      <c r="CR3639" s="13" t="s">
        <v>4539</v>
      </c>
      <c r="CS3639" s="12" t="s">
        <v>4540</v>
      </c>
      <c r="CT3639" s="336" t="s">
        <v>4642</v>
      </c>
      <c r="CU3639" s="336" t="s">
        <v>67</v>
      </c>
      <c r="CV3639" s="336" t="s">
        <v>4643</v>
      </c>
      <c r="CW3639" s="339">
        <v>2007</v>
      </c>
      <c r="CX3639" s="339">
        <v>1</v>
      </c>
      <c r="CY3639" s="339">
        <v>0</v>
      </c>
      <c r="CZ3639" s="339">
        <v>0</v>
      </c>
      <c r="DA3639" s="329" t="s">
        <v>4562</v>
      </c>
      <c r="DB3639" s="329"/>
      <c r="DC3639" s="329" t="s">
        <v>44</v>
      </c>
      <c r="DD3639" s="17">
        <v>720</v>
      </c>
      <c r="DE3639" s="17">
        <v>0</v>
      </c>
      <c r="DF3639" s="17">
        <v>0</v>
      </c>
      <c r="DG3639" s="18" t="s">
        <v>33</v>
      </c>
      <c r="DH3639" s="330">
        <v>60</v>
      </c>
      <c r="DI3639" s="330">
        <v>110</v>
      </c>
      <c r="DJ3639" s="330">
        <v>0.68181818181818177</v>
      </c>
      <c r="DK3639" s="330">
        <v>0</v>
      </c>
      <c r="DL3639" s="331">
        <v>7.4999999999999997E-2</v>
      </c>
      <c r="DM3639" s="332">
        <v>54</v>
      </c>
      <c r="DN3639" s="333" t="s">
        <v>33</v>
      </c>
      <c r="DO3639" s="334" t="s">
        <v>5838</v>
      </c>
      <c r="DP3639" s="335" t="s">
        <v>67</v>
      </c>
      <c r="DQ3639" s="336" t="s">
        <v>67</v>
      </c>
      <c r="DR3639" s="336" t="s">
        <v>67</v>
      </c>
      <c r="DS3639" s="84"/>
      <c r="DT3639" s="337"/>
      <c r="DU3639" s="338"/>
      <c r="DV3639" s="12" t="s">
        <v>4537</v>
      </c>
      <c r="DW3639" s="13" t="s">
        <v>4538</v>
      </c>
      <c r="DX3639" s="13" t="s">
        <v>4539</v>
      </c>
      <c r="DY3639" s="12" t="s">
        <v>4540</v>
      </c>
      <c r="DZ3639" s="336" t="s">
        <v>4642</v>
      </c>
      <c r="EA3639" s="336" t="s">
        <v>67</v>
      </c>
      <c r="EB3639" s="336" t="s">
        <v>4643</v>
      </c>
      <c r="EC3639" s="339">
        <v>2007</v>
      </c>
      <c r="ED3639" s="339">
        <v>1</v>
      </c>
      <c r="EE3639" s="339">
        <v>0</v>
      </c>
      <c r="EF3639" s="339">
        <v>0</v>
      </c>
      <c r="EG3639" s="329" t="s">
        <v>4562</v>
      </c>
      <c r="EH3639" s="329"/>
      <c r="EI3639" s="329" t="s">
        <v>44</v>
      </c>
      <c r="EJ3639" s="17">
        <v>720</v>
      </c>
      <c r="EK3639" s="17">
        <v>0</v>
      </c>
      <c r="EL3639" s="17">
        <v>0</v>
      </c>
      <c r="EM3639" s="18" t="s">
        <v>33</v>
      </c>
      <c r="EN3639" s="330">
        <v>60</v>
      </c>
      <c r="EO3639" s="330">
        <v>110</v>
      </c>
      <c r="EP3639" s="330">
        <v>0.68181818181818177</v>
      </c>
      <c r="EQ3639" s="330">
        <v>0</v>
      </c>
      <c r="ER3639" s="331">
        <v>7.4999999999999997E-2</v>
      </c>
      <c r="ES3639" s="332">
        <v>54</v>
      </c>
      <c r="ET3639" s="333" t="s">
        <v>33</v>
      </c>
      <c r="EU3639" s="334" t="s">
        <v>5838</v>
      </c>
      <c r="EV3639" s="335" t="s">
        <v>67</v>
      </c>
      <c r="EW3639" s="336" t="s">
        <v>67</v>
      </c>
      <c r="EX3639" s="336" t="s">
        <v>67</v>
      </c>
      <c r="EY3639" s="84"/>
      <c r="EZ3639" s="337"/>
      <c r="FA3639" s="338"/>
      <c r="FB3639" s="12" t="s">
        <v>4537</v>
      </c>
      <c r="FC3639" s="13" t="s">
        <v>4538</v>
      </c>
      <c r="FD3639" s="13" t="s">
        <v>4539</v>
      </c>
      <c r="FE3639" s="12" t="s">
        <v>4540</v>
      </c>
      <c r="FF3639" s="336" t="s">
        <v>4642</v>
      </c>
      <c r="FG3639" s="336" t="s">
        <v>67</v>
      </c>
      <c r="FH3639" s="336" t="s">
        <v>4643</v>
      </c>
      <c r="FI3639" s="339">
        <v>2007</v>
      </c>
      <c r="FJ3639" s="339">
        <v>1</v>
      </c>
      <c r="FK3639" s="339">
        <v>0</v>
      </c>
      <c r="FL3639" s="339">
        <v>0</v>
      </c>
      <c r="FM3639" s="329" t="s">
        <v>4562</v>
      </c>
      <c r="FN3639" s="329"/>
      <c r="FO3639" s="329" t="s">
        <v>44</v>
      </c>
      <c r="FP3639" s="17">
        <v>720</v>
      </c>
      <c r="FQ3639" s="17">
        <v>0</v>
      </c>
      <c r="FR3639" s="17">
        <v>0</v>
      </c>
      <c r="FS3639" s="18" t="s">
        <v>33</v>
      </c>
      <c r="FT3639" s="330">
        <v>60</v>
      </c>
      <c r="FU3639" s="330">
        <v>110</v>
      </c>
      <c r="FV3639" s="330">
        <v>0.68181818181818177</v>
      </c>
      <c r="FW3639" s="330">
        <v>0</v>
      </c>
      <c r="FX3639" s="331">
        <v>7.4999999999999997E-2</v>
      </c>
      <c r="FY3639" s="332">
        <v>54</v>
      </c>
      <c r="FZ3639" s="333" t="s">
        <v>33</v>
      </c>
      <c r="GA3639" s="334" t="s">
        <v>5838</v>
      </c>
      <c r="GB3639" s="335" t="s">
        <v>67</v>
      </c>
      <c r="GC3639" s="336" t="s">
        <v>67</v>
      </c>
      <c r="GD3639" s="336" t="s">
        <v>67</v>
      </c>
      <c r="GE3639" s="84"/>
      <c r="GF3639" s="337"/>
      <c r="GG3639" s="338"/>
      <c r="GH3639" s="12" t="s">
        <v>4537</v>
      </c>
      <c r="GI3639" s="13" t="s">
        <v>4538</v>
      </c>
      <c r="GJ3639" s="13" t="s">
        <v>4539</v>
      </c>
      <c r="GK3639" s="12" t="s">
        <v>4540</v>
      </c>
      <c r="GL3639" s="336" t="s">
        <v>4642</v>
      </c>
      <c r="GM3639" s="336" t="s">
        <v>67</v>
      </c>
      <c r="GN3639" s="336" t="s">
        <v>4643</v>
      </c>
      <c r="GO3639" s="339">
        <v>2007</v>
      </c>
      <c r="GP3639" s="339">
        <v>1</v>
      </c>
      <c r="GQ3639" s="339">
        <v>0</v>
      </c>
      <c r="GR3639" s="339">
        <v>0</v>
      </c>
      <c r="GS3639" s="329" t="s">
        <v>4562</v>
      </c>
      <c r="GT3639" s="329"/>
      <c r="GU3639" s="329" t="s">
        <v>44</v>
      </c>
      <c r="GV3639" s="17">
        <v>720</v>
      </c>
      <c r="GW3639" s="17">
        <v>0</v>
      </c>
      <c r="GX3639" s="17">
        <v>0</v>
      </c>
      <c r="GY3639" s="18" t="s">
        <v>33</v>
      </c>
      <c r="GZ3639" s="330">
        <v>60</v>
      </c>
      <c r="HA3639" s="330">
        <v>110</v>
      </c>
      <c r="HB3639" s="330">
        <v>0.68181818181818177</v>
      </c>
      <c r="HC3639" s="330">
        <v>0</v>
      </c>
      <c r="HD3639" s="331">
        <v>7.4999999999999997E-2</v>
      </c>
      <c r="HE3639" s="332">
        <v>54</v>
      </c>
      <c r="HF3639" s="333" t="s">
        <v>33</v>
      </c>
      <c r="HG3639" s="334" t="s">
        <v>5838</v>
      </c>
      <c r="HH3639" s="335" t="s">
        <v>67</v>
      </c>
      <c r="HI3639" s="336" t="s">
        <v>67</v>
      </c>
      <c r="HJ3639" s="336" t="s">
        <v>67</v>
      </c>
      <c r="HK3639" s="84"/>
      <c r="HL3639" s="337"/>
      <c r="HM3639" s="338"/>
      <c r="HN3639" s="12" t="s">
        <v>4537</v>
      </c>
      <c r="HO3639" s="13" t="s">
        <v>4538</v>
      </c>
      <c r="HP3639" s="13" t="s">
        <v>4539</v>
      </c>
      <c r="HQ3639" s="12" t="s">
        <v>4540</v>
      </c>
      <c r="HR3639" s="336" t="s">
        <v>4642</v>
      </c>
      <c r="HS3639" s="336" t="s">
        <v>67</v>
      </c>
      <c r="HT3639" s="336" t="s">
        <v>4643</v>
      </c>
      <c r="HU3639" s="339">
        <v>2007</v>
      </c>
      <c r="HV3639" s="339">
        <v>1</v>
      </c>
      <c r="HW3639" s="339">
        <v>0</v>
      </c>
      <c r="HX3639" s="339">
        <v>0</v>
      </c>
      <c r="HY3639" s="329" t="s">
        <v>4562</v>
      </c>
      <c r="HZ3639" s="329"/>
      <c r="IA3639" s="329" t="s">
        <v>44</v>
      </c>
      <c r="IB3639" s="17">
        <v>720</v>
      </c>
      <c r="IC3639" s="17">
        <v>0</v>
      </c>
      <c r="ID3639" s="17">
        <v>0</v>
      </c>
      <c r="IE3639" s="18" t="s">
        <v>33</v>
      </c>
      <c r="IF3639" s="330">
        <v>60</v>
      </c>
      <c r="IG3639" s="330">
        <v>110</v>
      </c>
      <c r="IH3639" s="330">
        <v>0.68181818181818177</v>
      </c>
      <c r="II3639" s="330">
        <v>0</v>
      </c>
      <c r="IJ3639" s="331">
        <v>7.4999999999999997E-2</v>
      </c>
      <c r="IK3639" s="332">
        <v>54</v>
      </c>
      <c r="IL3639" s="333" t="s">
        <v>33</v>
      </c>
      <c r="IM3639" s="334" t="s">
        <v>5838</v>
      </c>
      <c r="IN3639" s="335" t="s">
        <v>67</v>
      </c>
      <c r="IO3639" s="336" t="s">
        <v>67</v>
      </c>
      <c r="IP3639" s="336" t="s">
        <v>67</v>
      </c>
      <c r="IQ3639" s="84"/>
      <c r="IR3639" s="337"/>
      <c r="IS3639" s="338"/>
    </row>
    <row r="3640" spans="1:253" ht="16.5" customHeight="1">
      <c r="A3640" s="83" t="s">
        <v>3589</v>
      </c>
      <c r="B3640" s="41"/>
      <c r="C3640" s="368"/>
      <c r="D3640" s="89"/>
      <c r="E3640" s="14" t="s">
        <v>3714</v>
      </c>
      <c r="F3640" s="14" t="s">
        <v>2662</v>
      </c>
      <c r="G3640" s="14" t="s">
        <v>3718</v>
      </c>
      <c r="H3640" s="15">
        <v>2005</v>
      </c>
      <c r="I3640" s="15">
        <v>1</v>
      </c>
      <c r="J3640" s="15">
        <v>0</v>
      </c>
      <c r="K3640" s="15">
        <v>0</v>
      </c>
      <c r="L3640" s="16" t="s">
        <v>3719</v>
      </c>
      <c r="M3640" s="134" t="s">
        <v>3591</v>
      </c>
      <c r="N3640" s="16" t="s">
        <v>3400</v>
      </c>
      <c r="O3640" s="17">
        <v>8760</v>
      </c>
      <c r="P3640" s="17">
        <f t="shared" si="28"/>
        <v>0</v>
      </c>
      <c r="Q3640" s="17">
        <v>5</v>
      </c>
      <c r="R3640" s="133" t="s">
        <v>33</v>
      </c>
      <c r="S3640" s="19">
        <v>60</v>
      </c>
      <c r="T3640" s="19">
        <v>110</v>
      </c>
      <c r="U3640" s="19">
        <v>3</v>
      </c>
      <c r="V3640" s="19">
        <v>0</v>
      </c>
      <c r="W3640" s="20">
        <v>0.33</v>
      </c>
      <c r="X3640" s="21">
        <v>2890.8</v>
      </c>
      <c r="Y3640" s="22" t="s">
        <v>33</v>
      </c>
      <c r="Z3640" s="86" t="s">
        <v>7991</v>
      </c>
      <c r="AA3640" s="24"/>
      <c r="AB3640" s="14"/>
      <c r="AC3640" s="14"/>
      <c r="AD3640" s="25"/>
      <c r="AE3640" s="26"/>
      <c r="AF3640" s="27"/>
      <c r="AG3640" s="31"/>
      <c r="AH3640" s="32"/>
      <c r="AI3640" s="32"/>
      <c r="AJ3640" s="32"/>
      <c r="AK3640" s="32"/>
      <c r="AL3640" s="32"/>
      <c r="AM3640" s="32"/>
      <c r="AN3640" s="32"/>
      <c r="AO3640" s="32"/>
      <c r="AP3640" s="329"/>
      <c r="AQ3640" s="329" t="s">
        <v>44</v>
      </c>
      <c r="AR3640" s="17">
        <v>0.7</v>
      </c>
      <c r="AS3640" s="17">
        <v>8759.2999999999993</v>
      </c>
      <c r="AT3640" s="17">
        <v>5</v>
      </c>
      <c r="AU3640" s="18" t="s">
        <v>33</v>
      </c>
      <c r="AV3640" s="330">
        <v>60</v>
      </c>
      <c r="AW3640" s="330">
        <v>110</v>
      </c>
      <c r="AX3640" s="330">
        <v>1.0909090909090908</v>
      </c>
      <c r="AY3640" s="330">
        <v>0</v>
      </c>
      <c r="AZ3640" s="331">
        <v>0.12</v>
      </c>
      <c r="BA3640" s="332">
        <v>52.639800000000001</v>
      </c>
      <c r="BB3640" s="333" t="s">
        <v>33</v>
      </c>
      <c r="BC3640" s="334" t="s">
        <v>5838</v>
      </c>
      <c r="BD3640" s="335" t="s">
        <v>67</v>
      </c>
      <c r="BE3640" s="336" t="s">
        <v>67</v>
      </c>
      <c r="BF3640" s="336" t="s">
        <v>67</v>
      </c>
      <c r="BG3640" s="84"/>
      <c r="BH3640" s="337"/>
      <c r="BI3640" s="338"/>
      <c r="BJ3640" s="12" t="s">
        <v>4537</v>
      </c>
      <c r="BK3640" s="13" t="s">
        <v>4538</v>
      </c>
      <c r="BL3640" s="13" t="s">
        <v>4539</v>
      </c>
      <c r="BM3640" s="12" t="s">
        <v>4540</v>
      </c>
      <c r="BN3640" s="336" t="s">
        <v>361</v>
      </c>
      <c r="BO3640" s="336" t="s">
        <v>228</v>
      </c>
      <c r="BP3640" s="336" t="s">
        <v>4644</v>
      </c>
      <c r="BQ3640" s="339">
        <v>2007</v>
      </c>
      <c r="BR3640" s="339">
        <v>1</v>
      </c>
      <c r="BS3640" s="339">
        <v>0</v>
      </c>
      <c r="BT3640" s="339">
        <v>0</v>
      </c>
      <c r="BU3640" s="329" t="s">
        <v>4595</v>
      </c>
      <c r="BV3640" s="329"/>
      <c r="BW3640" s="329" t="s">
        <v>44</v>
      </c>
      <c r="BX3640" s="17">
        <v>0.7</v>
      </c>
      <c r="BY3640" s="17">
        <v>8759.2999999999993</v>
      </c>
      <c r="BZ3640" s="17">
        <v>5</v>
      </c>
      <c r="CA3640" s="18" t="s">
        <v>33</v>
      </c>
      <c r="CB3640" s="330">
        <v>60</v>
      </c>
      <c r="CC3640" s="330">
        <v>110</v>
      </c>
      <c r="CD3640" s="330">
        <v>1.0909090909090908</v>
      </c>
      <c r="CE3640" s="330">
        <v>0</v>
      </c>
      <c r="CF3640" s="331">
        <v>0.12</v>
      </c>
      <c r="CG3640" s="332">
        <v>52.639800000000001</v>
      </c>
      <c r="CH3640" s="333" t="s">
        <v>33</v>
      </c>
      <c r="CI3640" s="334" t="s">
        <v>5838</v>
      </c>
      <c r="CJ3640" s="335" t="s">
        <v>67</v>
      </c>
      <c r="CK3640" s="336" t="s">
        <v>67</v>
      </c>
      <c r="CL3640" s="336" t="s">
        <v>67</v>
      </c>
      <c r="CM3640" s="84"/>
      <c r="CN3640" s="337"/>
      <c r="CO3640" s="338"/>
      <c r="CP3640" s="12" t="s">
        <v>4537</v>
      </c>
      <c r="CQ3640" s="13" t="s">
        <v>4538</v>
      </c>
      <c r="CR3640" s="13" t="s">
        <v>4539</v>
      </c>
      <c r="CS3640" s="12" t="s">
        <v>4540</v>
      </c>
      <c r="CT3640" s="336" t="s">
        <v>361</v>
      </c>
      <c r="CU3640" s="336" t="s">
        <v>228</v>
      </c>
      <c r="CV3640" s="336" t="s">
        <v>4644</v>
      </c>
      <c r="CW3640" s="339">
        <v>2007</v>
      </c>
      <c r="CX3640" s="339">
        <v>1</v>
      </c>
      <c r="CY3640" s="339">
        <v>0</v>
      </c>
      <c r="CZ3640" s="339">
        <v>0</v>
      </c>
      <c r="DA3640" s="329" t="s">
        <v>4595</v>
      </c>
      <c r="DB3640" s="329"/>
      <c r="DC3640" s="329" t="s">
        <v>44</v>
      </c>
      <c r="DD3640" s="17">
        <v>0.7</v>
      </c>
      <c r="DE3640" s="17">
        <v>8759.2999999999993</v>
      </c>
      <c r="DF3640" s="17">
        <v>5</v>
      </c>
      <c r="DG3640" s="18" t="s">
        <v>33</v>
      </c>
      <c r="DH3640" s="330">
        <v>60</v>
      </c>
      <c r="DI3640" s="330">
        <v>110</v>
      </c>
      <c r="DJ3640" s="330">
        <v>1.0909090909090908</v>
      </c>
      <c r="DK3640" s="330">
        <v>0</v>
      </c>
      <c r="DL3640" s="331">
        <v>0.12</v>
      </c>
      <c r="DM3640" s="332">
        <v>52.639800000000001</v>
      </c>
      <c r="DN3640" s="333" t="s">
        <v>33</v>
      </c>
      <c r="DO3640" s="334" t="s">
        <v>5838</v>
      </c>
      <c r="DP3640" s="335" t="s">
        <v>67</v>
      </c>
      <c r="DQ3640" s="336" t="s">
        <v>67</v>
      </c>
      <c r="DR3640" s="336" t="s">
        <v>67</v>
      </c>
      <c r="DS3640" s="84"/>
      <c r="DT3640" s="337"/>
      <c r="DU3640" s="338"/>
      <c r="DV3640" s="12" t="s">
        <v>4537</v>
      </c>
      <c r="DW3640" s="13" t="s">
        <v>4538</v>
      </c>
      <c r="DX3640" s="13" t="s">
        <v>4539</v>
      </c>
      <c r="DY3640" s="12" t="s">
        <v>4540</v>
      </c>
      <c r="DZ3640" s="336" t="s">
        <v>361</v>
      </c>
      <c r="EA3640" s="336" t="s">
        <v>228</v>
      </c>
      <c r="EB3640" s="336" t="s">
        <v>4644</v>
      </c>
      <c r="EC3640" s="339">
        <v>2007</v>
      </c>
      <c r="ED3640" s="339">
        <v>1</v>
      </c>
      <c r="EE3640" s="339">
        <v>0</v>
      </c>
      <c r="EF3640" s="339">
        <v>0</v>
      </c>
      <c r="EG3640" s="329" t="s">
        <v>4595</v>
      </c>
      <c r="EH3640" s="329"/>
      <c r="EI3640" s="329" t="s">
        <v>44</v>
      </c>
      <c r="EJ3640" s="17">
        <v>0.7</v>
      </c>
      <c r="EK3640" s="17">
        <v>8759.2999999999993</v>
      </c>
      <c r="EL3640" s="17">
        <v>5</v>
      </c>
      <c r="EM3640" s="18" t="s">
        <v>33</v>
      </c>
      <c r="EN3640" s="330">
        <v>60</v>
      </c>
      <c r="EO3640" s="330">
        <v>110</v>
      </c>
      <c r="EP3640" s="330">
        <v>1.0909090909090908</v>
      </c>
      <c r="EQ3640" s="330">
        <v>0</v>
      </c>
      <c r="ER3640" s="331">
        <v>0.12</v>
      </c>
      <c r="ES3640" s="332">
        <v>52.639800000000001</v>
      </c>
      <c r="ET3640" s="333" t="s">
        <v>33</v>
      </c>
      <c r="EU3640" s="334" t="s">
        <v>5838</v>
      </c>
      <c r="EV3640" s="335" t="s">
        <v>67</v>
      </c>
      <c r="EW3640" s="336" t="s">
        <v>67</v>
      </c>
      <c r="EX3640" s="336" t="s">
        <v>67</v>
      </c>
      <c r="EY3640" s="84"/>
      <c r="EZ3640" s="337"/>
      <c r="FA3640" s="338"/>
      <c r="FB3640" s="12" t="s">
        <v>4537</v>
      </c>
      <c r="FC3640" s="13" t="s">
        <v>4538</v>
      </c>
      <c r="FD3640" s="13" t="s">
        <v>4539</v>
      </c>
      <c r="FE3640" s="12" t="s">
        <v>4540</v>
      </c>
      <c r="FF3640" s="336" t="s">
        <v>361</v>
      </c>
      <c r="FG3640" s="336" t="s">
        <v>228</v>
      </c>
      <c r="FH3640" s="336" t="s">
        <v>4644</v>
      </c>
      <c r="FI3640" s="339">
        <v>2007</v>
      </c>
      <c r="FJ3640" s="339">
        <v>1</v>
      </c>
      <c r="FK3640" s="339">
        <v>0</v>
      </c>
      <c r="FL3640" s="339">
        <v>0</v>
      </c>
      <c r="FM3640" s="329" t="s">
        <v>4595</v>
      </c>
      <c r="FN3640" s="329"/>
      <c r="FO3640" s="329" t="s">
        <v>44</v>
      </c>
      <c r="FP3640" s="17">
        <v>0.7</v>
      </c>
      <c r="FQ3640" s="17">
        <v>8759.2999999999993</v>
      </c>
      <c r="FR3640" s="17">
        <v>5</v>
      </c>
      <c r="FS3640" s="18" t="s">
        <v>33</v>
      </c>
      <c r="FT3640" s="330">
        <v>60</v>
      </c>
      <c r="FU3640" s="330">
        <v>110</v>
      </c>
      <c r="FV3640" s="330">
        <v>1.0909090909090908</v>
      </c>
      <c r="FW3640" s="330">
        <v>0</v>
      </c>
      <c r="FX3640" s="331">
        <v>0.12</v>
      </c>
      <c r="FY3640" s="332">
        <v>52.639800000000001</v>
      </c>
      <c r="FZ3640" s="333" t="s">
        <v>33</v>
      </c>
      <c r="GA3640" s="334" t="s">
        <v>5838</v>
      </c>
      <c r="GB3640" s="335" t="s">
        <v>67</v>
      </c>
      <c r="GC3640" s="336" t="s">
        <v>67</v>
      </c>
      <c r="GD3640" s="336" t="s">
        <v>67</v>
      </c>
      <c r="GE3640" s="84"/>
      <c r="GF3640" s="337"/>
      <c r="GG3640" s="338"/>
      <c r="GH3640" s="12" t="s">
        <v>4537</v>
      </c>
      <c r="GI3640" s="13" t="s">
        <v>4538</v>
      </c>
      <c r="GJ3640" s="13" t="s">
        <v>4539</v>
      </c>
      <c r="GK3640" s="12" t="s">
        <v>4540</v>
      </c>
      <c r="GL3640" s="336" t="s">
        <v>361</v>
      </c>
      <c r="GM3640" s="336" t="s">
        <v>228</v>
      </c>
      <c r="GN3640" s="336" t="s">
        <v>4644</v>
      </c>
      <c r="GO3640" s="339">
        <v>2007</v>
      </c>
      <c r="GP3640" s="339">
        <v>1</v>
      </c>
      <c r="GQ3640" s="339">
        <v>0</v>
      </c>
      <c r="GR3640" s="339">
        <v>0</v>
      </c>
      <c r="GS3640" s="329" t="s">
        <v>4595</v>
      </c>
      <c r="GT3640" s="329"/>
      <c r="GU3640" s="329" t="s">
        <v>44</v>
      </c>
      <c r="GV3640" s="17">
        <v>0.7</v>
      </c>
      <c r="GW3640" s="17">
        <v>8759.2999999999993</v>
      </c>
      <c r="GX3640" s="17">
        <v>5</v>
      </c>
      <c r="GY3640" s="18" t="s">
        <v>33</v>
      </c>
      <c r="GZ3640" s="330">
        <v>60</v>
      </c>
      <c r="HA3640" s="330">
        <v>110</v>
      </c>
      <c r="HB3640" s="330">
        <v>1.0909090909090908</v>
      </c>
      <c r="HC3640" s="330">
        <v>0</v>
      </c>
      <c r="HD3640" s="331">
        <v>0.12</v>
      </c>
      <c r="HE3640" s="332">
        <v>52.639800000000001</v>
      </c>
      <c r="HF3640" s="333" t="s">
        <v>33</v>
      </c>
      <c r="HG3640" s="334" t="s">
        <v>5838</v>
      </c>
      <c r="HH3640" s="335" t="s">
        <v>67</v>
      </c>
      <c r="HI3640" s="336" t="s">
        <v>67</v>
      </c>
      <c r="HJ3640" s="336" t="s">
        <v>67</v>
      </c>
      <c r="HK3640" s="84"/>
      <c r="HL3640" s="337"/>
      <c r="HM3640" s="338"/>
      <c r="HN3640" s="12" t="s">
        <v>4537</v>
      </c>
      <c r="HO3640" s="13" t="s">
        <v>4538</v>
      </c>
      <c r="HP3640" s="13" t="s">
        <v>4539</v>
      </c>
      <c r="HQ3640" s="12" t="s">
        <v>4540</v>
      </c>
      <c r="HR3640" s="336" t="s">
        <v>361</v>
      </c>
      <c r="HS3640" s="336" t="s">
        <v>228</v>
      </c>
      <c r="HT3640" s="336" t="s">
        <v>4644</v>
      </c>
      <c r="HU3640" s="339">
        <v>2007</v>
      </c>
      <c r="HV3640" s="339">
        <v>1</v>
      </c>
      <c r="HW3640" s="339">
        <v>0</v>
      </c>
      <c r="HX3640" s="339">
        <v>0</v>
      </c>
      <c r="HY3640" s="329" t="s">
        <v>4595</v>
      </c>
      <c r="HZ3640" s="329"/>
      <c r="IA3640" s="329" t="s">
        <v>44</v>
      </c>
      <c r="IB3640" s="17">
        <v>0.7</v>
      </c>
      <c r="IC3640" s="17">
        <v>8759.2999999999993</v>
      </c>
      <c r="ID3640" s="17">
        <v>5</v>
      </c>
      <c r="IE3640" s="18" t="s">
        <v>33</v>
      </c>
      <c r="IF3640" s="330">
        <v>60</v>
      </c>
      <c r="IG3640" s="330">
        <v>110</v>
      </c>
      <c r="IH3640" s="330">
        <v>1.0909090909090908</v>
      </c>
      <c r="II3640" s="330">
        <v>0</v>
      </c>
      <c r="IJ3640" s="331">
        <v>0.12</v>
      </c>
      <c r="IK3640" s="332">
        <v>52.639800000000001</v>
      </c>
      <c r="IL3640" s="333" t="s">
        <v>33</v>
      </c>
      <c r="IM3640" s="334" t="s">
        <v>5838</v>
      </c>
      <c r="IN3640" s="335" t="s">
        <v>67</v>
      </c>
      <c r="IO3640" s="336" t="s">
        <v>67</v>
      </c>
      <c r="IP3640" s="336" t="s">
        <v>67</v>
      </c>
      <c r="IQ3640" s="84"/>
      <c r="IR3640" s="337"/>
      <c r="IS3640" s="338"/>
    </row>
    <row r="3641" spans="1:253" ht="16.5" customHeight="1">
      <c r="A3641" s="83" t="s">
        <v>3589</v>
      </c>
      <c r="B3641" s="41"/>
      <c r="C3641" s="368"/>
      <c r="D3641" s="89"/>
      <c r="E3641" s="14" t="s">
        <v>3707</v>
      </c>
      <c r="F3641" s="14" t="s">
        <v>2662</v>
      </c>
      <c r="G3641" s="14" t="s">
        <v>3711</v>
      </c>
      <c r="H3641" s="15">
        <v>2008</v>
      </c>
      <c r="I3641" s="15">
        <v>1</v>
      </c>
      <c r="J3641" s="15">
        <v>0</v>
      </c>
      <c r="K3641" s="15">
        <v>0</v>
      </c>
      <c r="L3641" s="16" t="s">
        <v>3721</v>
      </c>
      <c r="M3641" s="134" t="s">
        <v>3591</v>
      </c>
      <c r="N3641" s="16" t="s">
        <v>2570</v>
      </c>
      <c r="O3641" s="17">
        <v>8760</v>
      </c>
      <c r="P3641" s="17">
        <f t="shared" si="28"/>
        <v>0</v>
      </c>
      <c r="Q3641" s="17">
        <v>5</v>
      </c>
      <c r="R3641" s="133" t="s">
        <v>33</v>
      </c>
      <c r="S3641" s="19">
        <v>60</v>
      </c>
      <c r="T3641" s="19">
        <v>110</v>
      </c>
      <c r="U3641" s="19">
        <v>3</v>
      </c>
      <c r="V3641" s="19">
        <v>0</v>
      </c>
      <c r="W3641" s="20">
        <v>0.33</v>
      </c>
      <c r="X3641" s="21">
        <v>2890.8</v>
      </c>
      <c r="Y3641" s="22" t="s">
        <v>33</v>
      </c>
      <c r="Z3641" s="86" t="s">
        <v>7991</v>
      </c>
      <c r="AA3641" s="24"/>
      <c r="AB3641" s="14"/>
      <c r="AC3641" s="14"/>
      <c r="AD3641" s="25"/>
      <c r="AE3641" s="26"/>
      <c r="AF3641" s="27"/>
      <c r="AG3641" s="31"/>
      <c r="AH3641" s="32"/>
      <c r="AI3641" s="32"/>
      <c r="AJ3641" s="32"/>
      <c r="AK3641" s="32"/>
      <c r="AL3641" s="32"/>
      <c r="AM3641" s="32"/>
      <c r="AN3641" s="32"/>
      <c r="AO3641" s="32"/>
      <c r="AP3641" s="329"/>
      <c r="AQ3641" s="329" t="s">
        <v>44</v>
      </c>
      <c r="AR3641" s="17">
        <v>0.7</v>
      </c>
      <c r="AS3641" s="17">
        <v>8759.2999999999993</v>
      </c>
      <c r="AT3641" s="17">
        <v>5</v>
      </c>
      <c r="AU3641" s="18" t="s">
        <v>33</v>
      </c>
      <c r="AV3641" s="330">
        <v>60</v>
      </c>
      <c r="AW3641" s="330">
        <v>110</v>
      </c>
      <c r="AX3641" s="330">
        <v>1.0909090909090908</v>
      </c>
      <c r="AY3641" s="330">
        <v>0</v>
      </c>
      <c r="AZ3641" s="331">
        <v>0.12</v>
      </c>
      <c r="BA3641" s="332">
        <v>52.639800000000001</v>
      </c>
      <c r="BB3641" s="333" t="s">
        <v>33</v>
      </c>
      <c r="BC3641" s="334" t="s">
        <v>5838</v>
      </c>
      <c r="BD3641" s="335" t="s">
        <v>67</v>
      </c>
      <c r="BE3641" s="336" t="s">
        <v>67</v>
      </c>
      <c r="BF3641" s="336" t="s">
        <v>67</v>
      </c>
      <c r="BG3641" s="84"/>
      <c r="BH3641" s="337"/>
      <c r="BI3641" s="338"/>
      <c r="BJ3641" s="12" t="s">
        <v>4537</v>
      </c>
      <c r="BK3641" s="13" t="s">
        <v>4538</v>
      </c>
      <c r="BL3641" s="13" t="s">
        <v>4539</v>
      </c>
      <c r="BM3641" s="12" t="s">
        <v>4540</v>
      </c>
      <c r="BN3641" s="336" t="s">
        <v>361</v>
      </c>
      <c r="BO3641" s="336" t="s">
        <v>228</v>
      </c>
      <c r="BP3641" s="336" t="s">
        <v>4644</v>
      </c>
      <c r="BQ3641" s="339">
        <v>2007</v>
      </c>
      <c r="BR3641" s="339">
        <v>1</v>
      </c>
      <c r="BS3641" s="339">
        <v>0</v>
      </c>
      <c r="BT3641" s="339">
        <v>0</v>
      </c>
      <c r="BU3641" s="329" t="s">
        <v>4595</v>
      </c>
      <c r="BV3641" s="329"/>
      <c r="BW3641" s="329" t="s">
        <v>44</v>
      </c>
      <c r="BX3641" s="17">
        <v>0.7</v>
      </c>
      <c r="BY3641" s="17">
        <v>8759.2999999999993</v>
      </c>
      <c r="BZ3641" s="17">
        <v>5</v>
      </c>
      <c r="CA3641" s="18" t="s">
        <v>33</v>
      </c>
      <c r="CB3641" s="330">
        <v>60</v>
      </c>
      <c r="CC3641" s="330">
        <v>110</v>
      </c>
      <c r="CD3641" s="330">
        <v>1.0909090909090908</v>
      </c>
      <c r="CE3641" s="330">
        <v>0</v>
      </c>
      <c r="CF3641" s="331">
        <v>0.12</v>
      </c>
      <c r="CG3641" s="332">
        <v>52.639800000000001</v>
      </c>
      <c r="CH3641" s="333" t="s">
        <v>33</v>
      </c>
      <c r="CI3641" s="334" t="s">
        <v>5838</v>
      </c>
      <c r="CJ3641" s="335" t="s">
        <v>67</v>
      </c>
      <c r="CK3641" s="336" t="s">
        <v>67</v>
      </c>
      <c r="CL3641" s="336" t="s">
        <v>67</v>
      </c>
      <c r="CM3641" s="84"/>
      <c r="CN3641" s="337"/>
      <c r="CO3641" s="338"/>
      <c r="CP3641" s="12" t="s">
        <v>4537</v>
      </c>
      <c r="CQ3641" s="13" t="s">
        <v>4538</v>
      </c>
      <c r="CR3641" s="13" t="s">
        <v>4539</v>
      </c>
      <c r="CS3641" s="12" t="s">
        <v>4540</v>
      </c>
      <c r="CT3641" s="336" t="s">
        <v>361</v>
      </c>
      <c r="CU3641" s="336" t="s">
        <v>228</v>
      </c>
      <c r="CV3641" s="336" t="s">
        <v>4644</v>
      </c>
      <c r="CW3641" s="339">
        <v>2007</v>
      </c>
      <c r="CX3641" s="339">
        <v>1</v>
      </c>
      <c r="CY3641" s="339">
        <v>0</v>
      </c>
      <c r="CZ3641" s="339">
        <v>0</v>
      </c>
      <c r="DA3641" s="329" t="s">
        <v>4595</v>
      </c>
      <c r="DB3641" s="329"/>
      <c r="DC3641" s="329" t="s">
        <v>44</v>
      </c>
      <c r="DD3641" s="17">
        <v>0.7</v>
      </c>
      <c r="DE3641" s="17">
        <v>8759.2999999999993</v>
      </c>
      <c r="DF3641" s="17">
        <v>5</v>
      </c>
      <c r="DG3641" s="18" t="s">
        <v>33</v>
      </c>
      <c r="DH3641" s="330">
        <v>60</v>
      </c>
      <c r="DI3641" s="330">
        <v>110</v>
      </c>
      <c r="DJ3641" s="330">
        <v>1.0909090909090908</v>
      </c>
      <c r="DK3641" s="330">
        <v>0</v>
      </c>
      <c r="DL3641" s="331">
        <v>0.12</v>
      </c>
      <c r="DM3641" s="332">
        <v>52.639800000000001</v>
      </c>
      <c r="DN3641" s="333" t="s">
        <v>33</v>
      </c>
      <c r="DO3641" s="334" t="s">
        <v>5838</v>
      </c>
      <c r="DP3641" s="335" t="s">
        <v>67</v>
      </c>
      <c r="DQ3641" s="336" t="s">
        <v>67</v>
      </c>
      <c r="DR3641" s="336" t="s">
        <v>67</v>
      </c>
      <c r="DS3641" s="84"/>
      <c r="DT3641" s="337"/>
      <c r="DU3641" s="338"/>
      <c r="DV3641" s="12" t="s">
        <v>4537</v>
      </c>
      <c r="DW3641" s="13" t="s">
        <v>4538</v>
      </c>
      <c r="DX3641" s="13" t="s">
        <v>4539</v>
      </c>
      <c r="DY3641" s="12" t="s">
        <v>4540</v>
      </c>
      <c r="DZ3641" s="336" t="s">
        <v>361</v>
      </c>
      <c r="EA3641" s="336" t="s">
        <v>228</v>
      </c>
      <c r="EB3641" s="336" t="s">
        <v>4644</v>
      </c>
      <c r="EC3641" s="339">
        <v>2007</v>
      </c>
      <c r="ED3641" s="339">
        <v>1</v>
      </c>
      <c r="EE3641" s="339">
        <v>0</v>
      </c>
      <c r="EF3641" s="339">
        <v>0</v>
      </c>
      <c r="EG3641" s="329" t="s">
        <v>4595</v>
      </c>
      <c r="EH3641" s="329"/>
      <c r="EI3641" s="329" t="s">
        <v>44</v>
      </c>
      <c r="EJ3641" s="17">
        <v>0.7</v>
      </c>
      <c r="EK3641" s="17">
        <v>8759.2999999999993</v>
      </c>
      <c r="EL3641" s="17">
        <v>5</v>
      </c>
      <c r="EM3641" s="18" t="s">
        <v>33</v>
      </c>
      <c r="EN3641" s="330">
        <v>60</v>
      </c>
      <c r="EO3641" s="330">
        <v>110</v>
      </c>
      <c r="EP3641" s="330">
        <v>1.0909090909090908</v>
      </c>
      <c r="EQ3641" s="330">
        <v>0</v>
      </c>
      <c r="ER3641" s="331">
        <v>0.12</v>
      </c>
      <c r="ES3641" s="332">
        <v>52.639800000000001</v>
      </c>
      <c r="ET3641" s="333" t="s">
        <v>33</v>
      </c>
      <c r="EU3641" s="334" t="s">
        <v>5838</v>
      </c>
      <c r="EV3641" s="335" t="s">
        <v>67</v>
      </c>
      <c r="EW3641" s="336" t="s">
        <v>67</v>
      </c>
      <c r="EX3641" s="336" t="s">
        <v>67</v>
      </c>
      <c r="EY3641" s="84"/>
      <c r="EZ3641" s="337"/>
      <c r="FA3641" s="338"/>
      <c r="FB3641" s="12" t="s">
        <v>4537</v>
      </c>
      <c r="FC3641" s="13" t="s">
        <v>4538</v>
      </c>
      <c r="FD3641" s="13" t="s">
        <v>4539</v>
      </c>
      <c r="FE3641" s="12" t="s">
        <v>4540</v>
      </c>
      <c r="FF3641" s="336" t="s">
        <v>361</v>
      </c>
      <c r="FG3641" s="336" t="s">
        <v>228</v>
      </c>
      <c r="FH3641" s="336" t="s">
        <v>4644</v>
      </c>
      <c r="FI3641" s="339">
        <v>2007</v>
      </c>
      <c r="FJ3641" s="339">
        <v>1</v>
      </c>
      <c r="FK3641" s="339">
        <v>0</v>
      </c>
      <c r="FL3641" s="339">
        <v>0</v>
      </c>
      <c r="FM3641" s="329" t="s">
        <v>4595</v>
      </c>
      <c r="FN3641" s="329"/>
      <c r="FO3641" s="329" t="s">
        <v>44</v>
      </c>
      <c r="FP3641" s="17">
        <v>0.7</v>
      </c>
      <c r="FQ3641" s="17">
        <v>8759.2999999999993</v>
      </c>
      <c r="FR3641" s="17">
        <v>5</v>
      </c>
      <c r="FS3641" s="18" t="s">
        <v>33</v>
      </c>
      <c r="FT3641" s="330">
        <v>60</v>
      </c>
      <c r="FU3641" s="330">
        <v>110</v>
      </c>
      <c r="FV3641" s="330">
        <v>1.0909090909090908</v>
      </c>
      <c r="FW3641" s="330">
        <v>0</v>
      </c>
      <c r="FX3641" s="331">
        <v>0.12</v>
      </c>
      <c r="FY3641" s="332">
        <v>52.639800000000001</v>
      </c>
      <c r="FZ3641" s="333" t="s">
        <v>33</v>
      </c>
      <c r="GA3641" s="334" t="s">
        <v>5838</v>
      </c>
      <c r="GB3641" s="335" t="s">
        <v>67</v>
      </c>
      <c r="GC3641" s="336" t="s">
        <v>67</v>
      </c>
      <c r="GD3641" s="336" t="s">
        <v>67</v>
      </c>
      <c r="GE3641" s="84"/>
      <c r="GF3641" s="337"/>
      <c r="GG3641" s="338"/>
      <c r="GH3641" s="12" t="s">
        <v>4537</v>
      </c>
      <c r="GI3641" s="13" t="s">
        <v>4538</v>
      </c>
      <c r="GJ3641" s="13" t="s">
        <v>4539</v>
      </c>
      <c r="GK3641" s="12" t="s">
        <v>4540</v>
      </c>
      <c r="GL3641" s="336" t="s">
        <v>361</v>
      </c>
      <c r="GM3641" s="336" t="s">
        <v>228</v>
      </c>
      <c r="GN3641" s="336" t="s">
        <v>4644</v>
      </c>
      <c r="GO3641" s="339">
        <v>2007</v>
      </c>
      <c r="GP3641" s="339">
        <v>1</v>
      </c>
      <c r="GQ3641" s="339">
        <v>0</v>
      </c>
      <c r="GR3641" s="339">
        <v>0</v>
      </c>
      <c r="GS3641" s="329" t="s">
        <v>4595</v>
      </c>
      <c r="GT3641" s="329"/>
      <c r="GU3641" s="329" t="s">
        <v>44</v>
      </c>
      <c r="GV3641" s="17">
        <v>0.7</v>
      </c>
      <c r="GW3641" s="17">
        <v>8759.2999999999993</v>
      </c>
      <c r="GX3641" s="17">
        <v>5</v>
      </c>
      <c r="GY3641" s="18" t="s">
        <v>33</v>
      </c>
      <c r="GZ3641" s="330">
        <v>60</v>
      </c>
      <c r="HA3641" s="330">
        <v>110</v>
      </c>
      <c r="HB3641" s="330">
        <v>1.0909090909090908</v>
      </c>
      <c r="HC3641" s="330">
        <v>0</v>
      </c>
      <c r="HD3641" s="331">
        <v>0.12</v>
      </c>
      <c r="HE3641" s="332">
        <v>52.639800000000001</v>
      </c>
      <c r="HF3641" s="333" t="s">
        <v>33</v>
      </c>
      <c r="HG3641" s="334" t="s">
        <v>5838</v>
      </c>
      <c r="HH3641" s="335" t="s">
        <v>67</v>
      </c>
      <c r="HI3641" s="336" t="s">
        <v>67</v>
      </c>
      <c r="HJ3641" s="336" t="s">
        <v>67</v>
      </c>
      <c r="HK3641" s="84"/>
      <c r="HL3641" s="337"/>
      <c r="HM3641" s="338"/>
      <c r="HN3641" s="12" t="s">
        <v>4537</v>
      </c>
      <c r="HO3641" s="13" t="s">
        <v>4538</v>
      </c>
      <c r="HP3641" s="13" t="s">
        <v>4539</v>
      </c>
      <c r="HQ3641" s="12" t="s">
        <v>4540</v>
      </c>
      <c r="HR3641" s="336" t="s">
        <v>361</v>
      </c>
      <c r="HS3641" s="336" t="s">
        <v>228</v>
      </c>
      <c r="HT3641" s="336" t="s">
        <v>4644</v>
      </c>
      <c r="HU3641" s="339">
        <v>2007</v>
      </c>
      <c r="HV3641" s="339">
        <v>1</v>
      </c>
      <c r="HW3641" s="339">
        <v>0</v>
      </c>
      <c r="HX3641" s="339">
        <v>0</v>
      </c>
      <c r="HY3641" s="329" t="s">
        <v>4595</v>
      </c>
      <c r="HZ3641" s="329"/>
      <c r="IA3641" s="329" t="s">
        <v>44</v>
      </c>
      <c r="IB3641" s="17">
        <v>0.7</v>
      </c>
      <c r="IC3641" s="17">
        <v>8759.2999999999993</v>
      </c>
      <c r="ID3641" s="17">
        <v>5</v>
      </c>
      <c r="IE3641" s="18" t="s">
        <v>33</v>
      </c>
      <c r="IF3641" s="330">
        <v>60</v>
      </c>
      <c r="IG3641" s="330">
        <v>110</v>
      </c>
      <c r="IH3641" s="330">
        <v>1.0909090909090908</v>
      </c>
      <c r="II3641" s="330">
        <v>0</v>
      </c>
      <c r="IJ3641" s="331">
        <v>0.12</v>
      </c>
      <c r="IK3641" s="332">
        <v>52.639800000000001</v>
      </c>
      <c r="IL3641" s="333" t="s">
        <v>33</v>
      </c>
      <c r="IM3641" s="334" t="s">
        <v>5838</v>
      </c>
      <c r="IN3641" s="335" t="s">
        <v>67</v>
      </c>
      <c r="IO3641" s="336" t="s">
        <v>67</v>
      </c>
      <c r="IP3641" s="336" t="s">
        <v>67</v>
      </c>
      <c r="IQ3641" s="84"/>
      <c r="IR3641" s="337"/>
      <c r="IS3641" s="338"/>
    </row>
    <row r="3642" spans="1:253" ht="16.5" customHeight="1">
      <c r="A3642" s="83" t="s">
        <v>3589</v>
      </c>
      <c r="B3642" s="41"/>
      <c r="C3642" s="368"/>
      <c r="D3642" s="89"/>
      <c r="E3642" s="14" t="s">
        <v>3714</v>
      </c>
      <c r="F3642" s="14" t="s">
        <v>2662</v>
      </c>
      <c r="G3642" s="14" t="s">
        <v>3720</v>
      </c>
      <c r="H3642" s="15">
        <v>2012</v>
      </c>
      <c r="I3642" s="15">
        <v>1</v>
      </c>
      <c r="J3642" s="15">
        <v>0</v>
      </c>
      <c r="K3642" s="15">
        <v>0</v>
      </c>
      <c r="L3642" s="16" t="s">
        <v>3721</v>
      </c>
      <c r="M3642" s="134" t="s">
        <v>3591</v>
      </c>
      <c r="N3642" s="16" t="s">
        <v>2570</v>
      </c>
      <c r="O3642" s="17">
        <v>8760</v>
      </c>
      <c r="P3642" s="17">
        <f t="shared" ref="P3642:P3705" si="29">8760-O3642</f>
        <v>0</v>
      </c>
      <c r="Q3642" s="17">
        <v>5</v>
      </c>
      <c r="R3642" s="133" t="s">
        <v>33</v>
      </c>
      <c r="S3642" s="19">
        <v>60</v>
      </c>
      <c r="T3642" s="19">
        <v>110</v>
      </c>
      <c r="U3642" s="19">
        <v>3</v>
      </c>
      <c r="V3642" s="19">
        <v>0</v>
      </c>
      <c r="W3642" s="20">
        <v>0.33</v>
      </c>
      <c r="X3642" s="21">
        <v>2890.8</v>
      </c>
      <c r="Y3642" s="22" t="s">
        <v>33</v>
      </c>
      <c r="Z3642" s="86" t="s">
        <v>7991</v>
      </c>
      <c r="AA3642" s="24"/>
      <c r="AB3642" s="14"/>
      <c r="AC3642" s="14"/>
      <c r="AD3642" s="25"/>
      <c r="AE3642" s="26"/>
      <c r="AF3642" s="27"/>
      <c r="AG3642" s="31"/>
      <c r="AH3642" s="32"/>
      <c r="AI3642" s="32"/>
      <c r="AJ3642" s="32"/>
      <c r="AK3642" s="32"/>
      <c r="AL3642" s="32"/>
      <c r="AM3642" s="32"/>
      <c r="AN3642" s="32"/>
      <c r="AO3642" s="32"/>
      <c r="AP3642" s="329"/>
      <c r="AQ3642" s="329" t="s">
        <v>44</v>
      </c>
      <c r="AR3642" s="17">
        <v>1200</v>
      </c>
      <c r="AS3642" s="17">
        <v>0</v>
      </c>
      <c r="AT3642" s="17">
        <v>0</v>
      </c>
      <c r="AU3642" s="18" t="s">
        <v>33</v>
      </c>
      <c r="AV3642" s="330">
        <v>60</v>
      </c>
      <c r="AW3642" s="330">
        <v>110</v>
      </c>
      <c r="AX3642" s="330">
        <v>0.38181818181818183</v>
      </c>
      <c r="AY3642" s="330">
        <v>0</v>
      </c>
      <c r="AZ3642" s="331">
        <v>4.2000000000000003E-2</v>
      </c>
      <c r="BA3642" s="332">
        <v>50.400000000000006</v>
      </c>
      <c r="BB3642" s="333" t="s">
        <v>33</v>
      </c>
      <c r="BC3642" s="334" t="s">
        <v>5838</v>
      </c>
      <c r="BD3642" s="335" t="s">
        <v>67</v>
      </c>
      <c r="BE3642" s="336" t="s">
        <v>67</v>
      </c>
      <c r="BF3642" s="336" t="s">
        <v>67</v>
      </c>
      <c r="BG3642" s="84"/>
      <c r="BH3642" s="337"/>
      <c r="BI3642" s="338"/>
      <c r="BJ3642" s="12" t="s">
        <v>4537</v>
      </c>
      <c r="BK3642" s="13" t="s">
        <v>4538</v>
      </c>
      <c r="BL3642" s="13" t="s">
        <v>4539</v>
      </c>
      <c r="BM3642" s="12" t="s">
        <v>4540</v>
      </c>
      <c r="BN3642" s="336" t="s">
        <v>90</v>
      </c>
      <c r="BO3642" s="336" t="s">
        <v>67</v>
      </c>
      <c r="BP3642" s="336" t="s">
        <v>152</v>
      </c>
      <c r="BQ3642" s="339">
        <v>2017</v>
      </c>
      <c r="BR3642" s="339">
        <v>1</v>
      </c>
      <c r="BS3642" s="339">
        <v>0</v>
      </c>
      <c r="BT3642" s="339">
        <v>0</v>
      </c>
      <c r="BU3642" s="329" t="s">
        <v>4637</v>
      </c>
      <c r="BV3642" s="329"/>
      <c r="BW3642" s="329" t="s">
        <v>44</v>
      </c>
      <c r="BX3642" s="17">
        <v>1200</v>
      </c>
      <c r="BY3642" s="17">
        <v>0</v>
      </c>
      <c r="BZ3642" s="17">
        <v>0</v>
      </c>
      <c r="CA3642" s="18" t="s">
        <v>33</v>
      </c>
      <c r="CB3642" s="330">
        <v>60</v>
      </c>
      <c r="CC3642" s="330">
        <v>110</v>
      </c>
      <c r="CD3642" s="330">
        <v>0.38181818181818183</v>
      </c>
      <c r="CE3642" s="330">
        <v>0</v>
      </c>
      <c r="CF3642" s="331">
        <v>4.2000000000000003E-2</v>
      </c>
      <c r="CG3642" s="332">
        <v>50.400000000000006</v>
      </c>
      <c r="CH3642" s="333" t="s">
        <v>33</v>
      </c>
      <c r="CI3642" s="334" t="s">
        <v>5838</v>
      </c>
      <c r="CJ3642" s="335" t="s">
        <v>67</v>
      </c>
      <c r="CK3642" s="336" t="s">
        <v>67</v>
      </c>
      <c r="CL3642" s="336" t="s">
        <v>67</v>
      </c>
      <c r="CM3642" s="84"/>
      <c r="CN3642" s="337"/>
      <c r="CO3642" s="338"/>
      <c r="CP3642" s="12" t="s">
        <v>4537</v>
      </c>
      <c r="CQ3642" s="13" t="s">
        <v>4538</v>
      </c>
      <c r="CR3642" s="13" t="s">
        <v>4539</v>
      </c>
      <c r="CS3642" s="12" t="s">
        <v>4540</v>
      </c>
      <c r="CT3642" s="336" t="s">
        <v>90</v>
      </c>
      <c r="CU3642" s="336" t="s">
        <v>67</v>
      </c>
      <c r="CV3642" s="336" t="s">
        <v>152</v>
      </c>
      <c r="CW3642" s="339">
        <v>2017</v>
      </c>
      <c r="CX3642" s="339">
        <v>1</v>
      </c>
      <c r="CY3642" s="339">
        <v>0</v>
      </c>
      <c r="CZ3642" s="339">
        <v>0</v>
      </c>
      <c r="DA3642" s="329" t="s">
        <v>4637</v>
      </c>
      <c r="DB3642" s="329"/>
      <c r="DC3642" s="329" t="s">
        <v>44</v>
      </c>
      <c r="DD3642" s="17">
        <v>1200</v>
      </c>
      <c r="DE3642" s="17">
        <v>0</v>
      </c>
      <c r="DF3642" s="17">
        <v>0</v>
      </c>
      <c r="DG3642" s="18" t="s">
        <v>33</v>
      </c>
      <c r="DH3642" s="330">
        <v>60</v>
      </c>
      <c r="DI3642" s="330">
        <v>110</v>
      </c>
      <c r="DJ3642" s="330">
        <v>0.38181818181818183</v>
      </c>
      <c r="DK3642" s="330">
        <v>0</v>
      </c>
      <c r="DL3642" s="331">
        <v>4.2000000000000003E-2</v>
      </c>
      <c r="DM3642" s="332">
        <v>50.400000000000006</v>
      </c>
      <c r="DN3642" s="333" t="s">
        <v>33</v>
      </c>
      <c r="DO3642" s="334" t="s">
        <v>5838</v>
      </c>
      <c r="DP3642" s="335" t="s">
        <v>67</v>
      </c>
      <c r="DQ3642" s="336" t="s">
        <v>67</v>
      </c>
      <c r="DR3642" s="336" t="s">
        <v>67</v>
      </c>
      <c r="DS3642" s="84"/>
      <c r="DT3642" s="337"/>
      <c r="DU3642" s="338"/>
      <c r="DV3642" s="12" t="s">
        <v>4537</v>
      </c>
      <c r="DW3642" s="13" t="s">
        <v>4538</v>
      </c>
      <c r="DX3642" s="13" t="s">
        <v>4539</v>
      </c>
      <c r="DY3642" s="12" t="s">
        <v>4540</v>
      </c>
      <c r="DZ3642" s="336" t="s">
        <v>90</v>
      </c>
      <c r="EA3642" s="336" t="s">
        <v>67</v>
      </c>
      <c r="EB3642" s="336" t="s">
        <v>152</v>
      </c>
      <c r="EC3642" s="339">
        <v>2017</v>
      </c>
      <c r="ED3642" s="339">
        <v>1</v>
      </c>
      <c r="EE3642" s="339">
        <v>0</v>
      </c>
      <c r="EF3642" s="339">
        <v>0</v>
      </c>
      <c r="EG3642" s="329" t="s">
        <v>4637</v>
      </c>
      <c r="EH3642" s="329"/>
      <c r="EI3642" s="329" t="s">
        <v>44</v>
      </c>
      <c r="EJ3642" s="17">
        <v>1200</v>
      </c>
      <c r="EK3642" s="17">
        <v>0</v>
      </c>
      <c r="EL3642" s="17">
        <v>0</v>
      </c>
      <c r="EM3642" s="18" t="s">
        <v>33</v>
      </c>
      <c r="EN3642" s="330">
        <v>60</v>
      </c>
      <c r="EO3642" s="330">
        <v>110</v>
      </c>
      <c r="EP3642" s="330">
        <v>0.38181818181818183</v>
      </c>
      <c r="EQ3642" s="330">
        <v>0</v>
      </c>
      <c r="ER3642" s="331">
        <v>4.2000000000000003E-2</v>
      </c>
      <c r="ES3642" s="332">
        <v>50.400000000000006</v>
      </c>
      <c r="ET3642" s="333" t="s">
        <v>33</v>
      </c>
      <c r="EU3642" s="334" t="s">
        <v>5838</v>
      </c>
      <c r="EV3642" s="335" t="s">
        <v>67</v>
      </c>
      <c r="EW3642" s="336" t="s">
        <v>67</v>
      </c>
      <c r="EX3642" s="336" t="s">
        <v>67</v>
      </c>
      <c r="EY3642" s="84"/>
      <c r="EZ3642" s="337"/>
      <c r="FA3642" s="338"/>
      <c r="FB3642" s="12" t="s">
        <v>4537</v>
      </c>
      <c r="FC3642" s="13" t="s">
        <v>4538</v>
      </c>
      <c r="FD3642" s="13" t="s">
        <v>4539</v>
      </c>
      <c r="FE3642" s="12" t="s">
        <v>4540</v>
      </c>
      <c r="FF3642" s="336" t="s">
        <v>90</v>
      </c>
      <c r="FG3642" s="336" t="s">
        <v>67</v>
      </c>
      <c r="FH3642" s="336" t="s">
        <v>152</v>
      </c>
      <c r="FI3642" s="339">
        <v>2017</v>
      </c>
      <c r="FJ3642" s="339">
        <v>1</v>
      </c>
      <c r="FK3642" s="339">
        <v>0</v>
      </c>
      <c r="FL3642" s="339">
        <v>0</v>
      </c>
      <c r="FM3642" s="329" t="s">
        <v>4637</v>
      </c>
      <c r="FN3642" s="329"/>
      <c r="FO3642" s="329" t="s">
        <v>44</v>
      </c>
      <c r="FP3642" s="17">
        <v>1200</v>
      </c>
      <c r="FQ3642" s="17">
        <v>0</v>
      </c>
      <c r="FR3642" s="17">
        <v>0</v>
      </c>
      <c r="FS3642" s="18" t="s">
        <v>33</v>
      </c>
      <c r="FT3642" s="330">
        <v>60</v>
      </c>
      <c r="FU3642" s="330">
        <v>110</v>
      </c>
      <c r="FV3642" s="330">
        <v>0.38181818181818183</v>
      </c>
      <c r="FW3642" s="330">
        <v>0</v>
      </c>
      <c r="FX3642" s="331">
        <v>4.2000000000000003E-2</v>
      </c>
      <c r="FY3642" s="332">
        <v>50.400000000000006</v>
      </c>
      <c r="FZ3642" s="333" t="s">
        <v>33</v>
      </c>
      <c r="GA3642" s="334" t="s">
        <v>5838</v>
      </c>
      <c r="GB3642" s="335" t="s">
        <v>67</v>
      </c>
      <c r="GC3642" s="336" t="s">
        <v>67</v>
      </c>
      <c r="GD3642" s="336" t="s">
        <v>67</v>
      </c>
      <c r="GE3642" s="84"/>
      <c r="GF3642" s="337"/>
      <c r="GG3642" s="338"/>
      <c r="GH3642" s="12" t="s">
        <v>4537</v>
      </c>
      <c r="GI3642" s="13" t="s">
        <v>4538</v>
      </c>
      <c r="GJ3642" s="13" t="s">
        <v>4539</v>
      </c>
      <c r="GK3642" s="12" t="s">
        <v>4540</v>
      </c>
      <c r="GL3642" s="336" t="s">
        <v>90</v>
      </c>
      <c r="GM3642" s="336" t="s">
        <v>67</v>
      </c>
      <c r="GN3642" s="336" t="s">
        <v>152</v>
      </c>
      <c r="GO3642" s="339">
        <v>2017</v>
      </c>
      <c r="GP3642" s="339">
        <v>1</v>
      </c>
      <c r="GQ3642" s="339">
        <v>0</v>
      </c>
      <c r="GR3642" s="339">
        <v>0</v>
      </c>
      <c r="GS3642" s="329" t="s">
        <v>4637</v>
      </c>
      <c r="GT3642" s="329"/>
      <c r="GU3642" s="329" t="s">
        <v>44</v>
      </c>
      <c r="GV3642" s="17">
        <v>1200</v>
      </c>
      <c r="GW3642" s="17">
        <v>0</v>
      </c>
      <c r="GX3642" s="17">
        <v>0</v>
      </c>
      <c r="GY3642" s="18" t="s">
        <v>33</v>
      </c>
      <c r="GZ3642" s="330">
        <v>60</v>
      </c>
      <c r="HA3642" s="330">
        <v>110</v>
      </c>
      <c r="HB3642" s="330">
        <v>0.38181818181818183</v>
      </c>
      <c r="HC3642" s="330">
        <v>0</v>
      </c>
      <c r="HD3642" s="331">
        <v>4.2000000000000003E-2</v>
      </c>
      <c r="HE3642" s="332">
        <v>50.400000000000006</v>
      </c>
      <c r="HF3642" s="333" t="s">
        <v>33</v>
      </c>
      <c r="HG3642" s="334" t="s">
        <v>5838</v>
      </c>
      <c r="HH3642" s="335" t="s">
        <v>67</v>
      </c>
      <c r="HI3642" s="336" t="s">
        <v>67</v>
      </c>
      <c r="HJ3642" s="336" t="s">
        <v>67</v>
      </c>
      <c r="HK3642" s="84"/>
      <c r="HL3642" s="337"/>
      <c r="HM3642" s="338"/>
      <c r="HN3642" s="12" t="s">
        <v>4537</v>
      </c>
      <c r="HO3642" s="13" t="s">
        <v>4538</v>
      </c>
      <c r="HP3642" s="13" t="s">
        <v>4539</v>
      </c>
      <c r="HQ3642" s="12" t="s">
        <v>4540</v>
      </c>
      <c r="HR3642" s="336" t="s">
        <v>90</v>
      </c>
      <c r="HS3642" s="336" t="s">
        <v>67</v>
      </c>
      <c r="HT3642" s="336" t="s">
        <v>152</v>
      </c>
      <c r="HU3642" s="339">
        <v>2017</v>
      </c>
      <c r="HV3642" s="339">
        <v>1</v>
      </c>
      <c r="HW3642" s="339">
        <v>0</v>
      </c>
      <c r="HX3642" s="339">
        <v>0</v>
      </c>
      <c r="HY3642" s="329" t="s">
        <v>4637</v>
      </c>
      <c r="HZ3642" s="329"/>
      <c r="IA3642" s="329" t="s">
        <v>44</v>
      </c>
      <c r="IB3642" s="17">
        <v>1200</v>
      </c>
      <c r="IC3642" s="17">
        <v>0</v>
      </c>
      <c r="ID3642" s="17">
        <v>0</v>
      </c>
      <c r="IE3642" s="18" t="s">
        <v>33</v>
      </c>
      <c r="IF3642" s="330">
        <v>60</v>
      </c>
      <c r="IG3642" s="330">
        <v>110</v>
      </c>
      <c r="IH3642" s="330">
        <v>0.38181818181818183</v>
      </c>
      <c r="II3642" s="330">
        <v>0</v>
      </c>
      <c r="IJ3642" s="331">
        <v>4.2000000000000003E-2</v>
      </c>
      <c r="IK3642" s="332">
        <v>50.400000000000006</v>
      </c>
      <c r="IL3642" s="333" t="s">
        <v>33</v>
      </c>
      <c r="IM3642" s="334" t="s">
        <v>5838</v>
      </c>
      <c r="IN3642" s="335" t="s">
        <v>67</v>
      </c>
      <c r="IO3642" s="336" t="s">
        <v>67</v>
      </c>
      <c r="IP3642" s="336" t="s">
        <v>67</v>
      </c>
      <c r="IQ3642" s="84"/>
      <c r="IR3642" s="337"/>
      <c r="IS3642" s="338"/>
    </row>
    <row r="3643" spans="1:253" ht="16.5" customHeight="1">
      <c r="A3643" s="83" t="s">
        <v>3589</v>
      </c>
      <c r="B3643" s="41"/>
      <c r="C3643" s="368"/>
      <c r="D3643" s="89"/>
      <c r="E3643" s="14" t="s">
        <v>3714</v>
      </c>
      <c r="F3643" s="14" t="s">
        <v>2662</v>
      </c>
      <c r="G3643" s="14" t="s">
        <v>3718</v>
      </c>
      <c r="H3643" s="15">
        <v>2005</v>
      </c>
      <c r="I3643" s="15">
        <v>1</v>
      </c>
      <c r="J3643" s="15">
        <v>0</v>
      </c>
      <c r="K3643" s="15">
        <v>0</v>
      </c>
      <c r="L3643" s="16" t="s">
        <v>2816</v>
      </c>
      <c r="M3643" s="134" t="s">
        <v>3591</v>
      </c>
      <c r="N3643" s="16" t="s">
        <v>2570</v>
      </c>
      <c r="O3643" s="17">
        <v>8760</v>
      </c>
      <c r="P3643" s="17">
        <f t="shared" si="29"/>
        <v>0</v>
      </c>
      <c r="Q3643" s="17">
        <v>5</v>
      </c>
      <c r="R3643" s="133" t="s">
        <v>33</v>
      </c>
      <c r="S3643" s="19">
        <v>60</v>
      </c>
      <c r="T3643" s="19">
        <v>110</v>
      </c>
      <c r="U3643" s="19">
        <v>3</v>
      </c>
      <c r="V3643" s="19">
        <v>0</v>
      </c>
      <c r="W3643" s="20">
        <v>0.33</v>
      </c>
      <c r="X3643" s="21">
        <v>2890.8</v>
      </c>
      <c r="Y3643" s="22" t="s">
        <v>33</v>
      </c>
      <c r="Z3643" s="86" t="s">
        <v>7991</v>
      </c>
      <c r="AA3643" s="24"/>
      <c r="AB3643" s="14"/>
      <c r="AC3643" s="14"/>
      <c r="AD3643" s="25"/>
      <c r="AE3643" s="26"/>
      <c r="AF3643" s="27"/>
      <c r="AG3643" s="31"/>
      <c r="AH3643" s="32"/>
      <c r="AI3643" s="32"/>
      <c r="AJ3643" s="32"/>
      <c r="AK3643" s="32"/>
      <c r="AL3643" s="32"/>
      <c r="AM3643" s="32"/>
      <c r="AN3643" s="32"/>
      <c r="AO3643" s="32"/>
      <c r="AP3643" s="329"/>
      <c r="AQ3643" s="329" t="s">
        <v>44</v>
      </c>
      <c r="AR3643" s="17">
        <v>1200</v>
      </c>
      <c r="AS3643" s="17">
        <v>0</v>
      </c>
      <c r="AT3643" s="17">
        <v>0</v>
      </c>
      <c r="AU3643" s="18" t="s">
        <v>33</v>
      </c>
      <c r="AV3643" s="330">
        <v>60</v>
      </c>
      <c r="AW3643" s="330">
        <v>110</v>
      </c>
      <c r="AX3643" s="330">
        <v>0.38181818181818183</v>
      </c>
      <c r="AY3643" s="330">
        <v>0</v>
      </c>
      <c r="AZ3643" s="331">
        <v>4.2000000000000003E-2</v>
      </c>
      <c r="BA3643" s="332">
        <v>50.400000000000006</v>
      </c>
      <c r="BB3643" s="333" t="s">
        <v>33</v>
      </c>
      <c r="BC3643" s="334" t="s">
        <v>5838</v>
      </c>
      <c r="BD3643" s="335" t="s">
        <v>67</v>
      </c>
      <c r="BE3643" s="336" t="s">
        <v>67</v>
      </c>
      <c r="BF3643" s="336" t="s">
        <v>67</v>
      </c>
      <c r="BG3643" s="84"/>
      <c r="BH3643" s="337"/>
      <c r="BI3643" s="338"/>
      <c r="BJ3643" s="12" t="s">
        <v>4537</v>
      </c>
      <c r="BK3643" s="13" t="s">
        <v>4538</v>
      </c>
      <c r="BL3643" s="13" t="s">
        <v>4539</v>
      </c>
      <c r="BM3643" s="12" t="s">
        <v>4540</v>
      </c>
      <c r="BN3643" s="336" t="s">
        <v>90</v>
      </c>
      <c r="BO3643" s="336" t="s">
        <v>67</v>
      </c>
      <c r="BP3643" s="336" t="s">
        <v>4645</v>
      </c>
      <c r="BQ3643" s="339">
        <v>2008</v>
      </c>
      <c r="BR3643" s="339">
        <v>1</v>
      </c>
      <c r="BS3643" s="339">
        <v>0</v>
      </c>
      <c r="BT3643" s="339">
        <v>0</v>
      </c>
      <c r="BU3643" s="329" t="s">
        <v>4637</v>
      </c>
      <c r="BV3643" s="329"/>
      <c r="BW3643" s="329" t="s">
        <v>44</v>
      </c>
      <c r="BX3643" s="17">
        <v>1200</v>
      </c>
      <c r="BY3643" s="17">
        <v>0</v>
      </c>
      <c r="BZ3643" s="17">
        <v>0</v>
      </c>
      <c r="CA3643" s="18" t="s">
        <v>33</v>
      </c>
      <c r="CB3643" s="330">
        <v>60</v>
      </c>
      <c r="CC3643" s="330">
        <v>110</v>
      </c>
      <c r="CD3643" s="330">
        <v>0.38181818181818183</v>
      </c>
      <c r="CE3643" s="330">
        <v>0</v>
      </c>
      <c r="CF3643" s="331">
        <v>4.2000000000000003E-2</v>
      </c>
      <c r="CG3643" s="332">
        <v>50.400000000000006</v>
      </c>
      <c r="CH3643" s="333" t="s">
        <v>33</v>
      </c>
      <c r="CI3643" s="334" t="s">
        <v>5838</v>
      </c>
      <c r="CJ3643" s="335" t="s">
        <v>67</v>
      </c>
      <c r="CK3643" s="336" t="s">
        <v>67</v>
      </c>
      <c r="CL3643" s="336" t="s">
        <v>67</v>
      </c>
      <c r="CM3643" s="84"/>
      <c r="CN3643" s="337"/>
      <c r="CO3643" s="338"/>
      <c r="CP3643" s="12" t="s">
        <v>4537</v>
      </c>
      <c r="CQ3643" s="13" t="s">
        <v>4538</v>
      </c>
      <c r="CR3643" s="13" t="s">
        <v>4539</v>
      </c>
      <c r="CS3643" s="12" t="s">
        <v>4540</v>
      </c>
      <c r="CT3643" s="336" t="s">
        <v>90</v>
      </c>
      <c r="CU3643" s="336" t="s">
        <v>67</v>
      </c>
      <c r="CV3643" s="336" t="s">
        <v>4645</v>
      </c>
      <c r="CW3643" s="339">
        <v>2008</v>
      </c>
      <c r="CX3643" s="339">
        <v>1</v>
      </c>
      <c r="CY3643" s="339">
        <v>0</v>
      </c>
      <c r="CZ3643" s="339">
        <v>0</v>
      </c>
      <c r="DA3643" s="329" t="s">
        <v>4637</v>
      </c>
      <c r="DB3643" s="329"/>
      <c r="DC3643" s="329" t="s">
        <v>44</v>
      </c>
      <c r="DD3643" s="17">
        <v>1200</v>
      </c>
      <c r="DE3643" s="17">
        <v>0</v>
      </c>
      <c r="DF3643" s="17">
        <v>0</v>
      </c>
      <c r="DG3643" s="18" t="s">
        <v>33</v>
      </c>
      <c r="DH3643" s="330">
        <v>60</v>
      </c>
      <c r="DI3643" s="330">
        <v>110</v>
      </c>
      <c r="DJ3643" s="330">
        <v>0.38181818181818183</v>
      </c>
      <c r="DK3643" s="330">
        <v>0</v>
      </c>
      <c r="DL3643" s="331">
        <v>4.2000000000000003E-2</v>
      </c>
      <c r="DM3643" s="332">
        <v>50.400000000000006</v>
      </c>
      <c r="DN3643" s="333" t="s">
        <v>33</v>
      </c>
      <c r="DO3643" s="334" t="s">
        <v>5838</v>
      </c>
      <c r="DP3643" s="335" t="s">
        <v>67</v>
      </c>
      <c r="DQ3643" s="336" t="s">
        <v>67</v>
      </c>
      <c r="DR3643" s="336" t="s">
        <v>67</v>
      </c>
      <c r="DS3643" s="84"/>
      <c r="DT3643" s="337"/>
      <c r="DU3643" s="338"/>
      <c r="DV3643" s="12" t="s">
        <v>4537</v>
      </c>
      <c r="DW3643" s="13" t="s">
        <v>4538</v>
      </c>
      <c r="DX3643" s="13" t="s">
        <v>4539</v>
      </c>
      <c r="DY3643" s="12" t="s">
        <v>4540</v>
      </c>
      <c r="DZ3643" s="336" t="s">
        <v>90</v>
      </c>
      <c r="EA3643" s="336" t="s">
        <v>67</v>
      </c>
      <c r="EB3643" s="336" t="s">
        <v>4645</v>
      </c>
      <c r="EC3643" s="339">
        <v>2008</v>
      </c>
      <c r="ED3643" s="339">
        <v>1</v>
      </c>
      <c r="EE3643" s="339">
        <v>0</v>
      </c>
      <c r="EF3643" s="339">
        <v>0</v>
      </c>
      <c r="EG3643" s="329" t="s">
        <v>4637</v>
      </c>
      <c r="EH3643" s="329"/>
      <c r="EI3643" s="329" t="s">
        <v>44</v>
      </c>
      <c r="EJ3643" s="17">
        <v>1200</v>
      </c>
      <c r="EK3643" s="17">
        <v>0</v>
      </c>
      <c r="EL3643" s="17">
        <v>0</v>
      </c>
      <c r="EM3643" s="18" t="s">
        <v>33</v>
      </c>
      <c r="EN3643" s="330">
        <v>60</v>
      </c>
      <c r="EO3643" s="330">
        <v>110</v>
      </c>
      <c r="EP3643" s="330">
        <v>0.38181818181818183</v>
      </c>
      <c r="EQ3643" s="330">
        <v>0</v>
      </c>
      <c r="ER3643" s="331">
        <v>4.2000000000000003E-2</v>
      </c>
      <c r="ES3643" s="332">
        <v>50.400000000000006</v>
      </c>
      <c r="ET3643" s="333" t="s">
        <v>33</v>
      </c>
      <c r="EU3643" s="334" t="s">
        <v>5838</v>
      </c>
      <c r="EV3643" s="335" t="s">
        <v>67</v>
      </c>
      <c r="EW3643" s="336" t="s">
        <v>67</v>
      </c>
      <c r="EX3643" s="336" t="s">
        <v>67</v>
      </c>
      <c r="EY3643" s="84"/>
      <c r="EZ3643" s="337"/>
      <c r="FA3643" s="338"/>
      <c r="FB3643" s="12" t="s">
        <v>4537</v>
      </c>
      <c r="FC3643" s="13" t="s">
        <v>4538</v>
      </c>
      <c r="FD3643" s="13" t="s">
        <v>4539</v>
      </c>
      <c r="FE3643" s="12" t="s">
        <v>4540</v>
      </c>
      <c r="FF3643" s="336" t="s">
        <v>90</v>
      </c>
      <c r="FG3643" s="336" t="s">
        <v>67</v>
      </c>
      <c r="FH3643" s="336" t="s">
        <v>4645</v>
      </c>
      <c r="FI3643" s="339">
        <v>2008</v>
      </c>
      <c r="FJ3643" s="339">
        <v>1</v>
      </c>
      <c r="FK3643" s="339">
        <v>0</v>
      </c>
      <c r="FL3643" s="339">
        <v>0</v>
      </c>
      <c r="FM3643" s="329" t="s">
        <v>4637</v>
      </c>
      <c r="FN3643" s="329"/>
      <c r="FO3643" s="329" t="s">
        <v>44</v>
      </c>
      <c r="FP3643" s="17">
        <v>1200</v>
      </c>
      <c r="FQ3643" s="17">
        <v>0</v>
      </c>
      <c r="FR3643" s="17">
        <v>0</v>
      </c>
      <c r="FS3643" s="18" t="s">
        <v>33</v>
      </c>
      <c r="FT3643" s="330">
        <v>60</v>
      </c>
      <c r="FU3643" s="330">
        <v>110</v>
      </c>
      <c r="FV3643" s="330">
        <v>0.38181818181818183</v>
      </c>
      <c r="FW3643" s="330">
        <v>0</v>
      </c>
      <c r="FX3643" s="331">
        <v>4.2000000000000003E-2</v>
      </c>
      <c r="FY3643" s="332">
        <v>50.400000000000006</v>
      </c>
      <c r="FZ3643" s="333" t="s">
        <v>33</v>
      </c>
      <c r="GA3643" s="334" t="s">
        <v>5838</v>
      </c>
      <c r="GB3643" s="335" t="s">
        <v>67</v>
      </c>
      <c r="GC3643" s="336" t="s">
        <v>67</v>
      </c>
      <c r="GD3643" s="336" t="s">
        <v>67</v>
      </c>
      <c r="GE3643" s="84"/>
      <c r="GF3643" s="337"/>
      <c r="GG3643" s="338"/>
      <c r="GH3643" s="12" t="s">
        <v>4537</v>
      </c>
      <c r="GI3643" s="13" t="s">
        <v>4538</v>
      </c>
      <c r="GJ3643" s="13" t="s">
        <v>4539</v>
      </c>
      <c r="GK3643" s="12" t="s">
        <v>4540</v>
      </c>
      <c r="GL3643" s="336" t="s">
        <v>90</v>
      </c>
      <c r="GM3643" s="336" t="s">
        <v>67</v>
      </c>
      <c r="GN3643" s="336" t="s">
        <v>4645</v>
      </c>
      <c r="GO3643" s="339">
        <v>2008</v>
      </c>
      <c r="GP3643" s="339">
        <v>1</v>
      </c>
      <c r="GQ3643" s="339">
        <v>0</v>
      </c>
      <c r="GR3643" s="339">
        <v>0</v>
      </c>
      <c r="GS3643" s="329" t="s">
        <v>4637</v>
      </c>
      <c r="GT3643" s="329"/>
      <c r="GU3643" s="329" t="s">
        <v>44</v>
      </c>
      <c r="GV3643" s="17">
        <v>1200</v>
      </c>
      <c r="GW3643" s="17">
        <v>0</v>
      </c>
      <c r="GX3643" s="17">
        <v>0</v>
      </c>
      <c r="GY3643" s="18" t="s">
        <v>33</v>
      </c>
      <c r="GZ3643" s="330">
        <v>60</v>
      </c>
      <c r="HA3643" s="330">
        <v>110</v>
      </c>
      <c r="HB3643" s="330">
        <v>0.38181818181818183</v>
      </c>
      <c r="HC3643" s="330">
        <v>0</v>
      </c>
      <c r="HD3643" s="331">
        <v>4.2000000000000003E-2</v>
      </c>
      <c r="HE3643" s="332">
        <v>50.400000000000006</v>
      </c>
      <c r="HF3643" s="333" t="s">
        <v>33</v>
      </c>
      <c r="HG3643" s="334" t="s">
        <v>5838</v>
      </c>
      <c r="HH3643" s="335" t="s">
        <v>67</v>
      </c>
      <c r="HI3643" s="336" t="s">
        <v>67</v>
      </c>
      <c r="HJ3643" s="336" t="s">
        <v>67</v>
      </c>
      <c r="HK3643" s="84"/>
      <c r="HL3643" s="337"/>
      <c r="HM3643" s="338"/>
      <c r="HN3643" s="12" t="s">
        <v>4537</v>
      </c>
      <c r="HO3643" s="13" t="s">
        <v>4538</v>
      </c>
      <c r="HP3643" s="13" t="s">
        <v>4539</v>
      </c>
      <c r="HQ3643" s="12" t="s">
        <v>4540</v>
      </c>
      <c r="HR3643" s="336" t="s">
        <v>90</v>
      </c>
      <c r="HS3643" s="336" t="s">
        <v>67</v>
      </c>
      <c r="HT3643" s="336" t="s">
        <v>4645</v>
      </c>
      <c r="HU3643" s="339">
        <v>2008</v>
      </c>
      <c r="HV3643" s="339">
        <v>1</v>
      </c>
      <c r="HW3643" s="339">
        <v>0</v>
      </c>
      <c r="HX3643" s="339">
        <v>0</v>
      </c>
      <c r="HY3643" s="329" t="s">
        <v>4637</v>
      </c>
      <c r="HZ3643" s="329"/>
      <c r="IA3643" s="329" t="s">
        <v>44</v>
      </c>
      <c r="IB3643" s="17">
        <v>1200</v>
      </c>
      <c r="IC3643" s="17">
        <v>0</v>
      </c>
      <c r="ID3643" s="17">
        <v>0</v>
      </c>
      <c r="IE3643" s="18" t="s">
        <v>33</v>
      </c>
      <c r="IF3643" s="330">
        <v>60</v>
      </c>
      <c r="IG3643" s="330">
        <v>110</v>
      </c>
      <c r="IH3643" s="330">
        <v>0.38181818181818183</v>
      </c>
      <c r="II3643" s="330">
        <v>0</v>
      </c>
      <c r="IJ3643" s="331">
        <v>4.2000000000000003E-2</v>
      </c>
      <c r="IK3643" s="332">
        <v>50.400000000000006</v>
      </c>
      <c r="IL3643" s="333" t="s">
        <v>33</v>
      </c>
      <c r="IM3643" s="334" t="s">
        <v>5838</v>
      </c>
      <c r="IN3643" s="335" t="s">
        <v>67</v>
      </c>
      <c r="IO3643" s="336" t="s">
        <v>67</v>
      </c>
      <c r="IP3643" s="336" t="s">
        <v>67</v>
      </c>
      <c r="IQ3643" s="84"/>
      <c r="IR3643" s="337"/>
      <c r="IS3643" s="338"/>
    </row>
    <row r="3644" spans="1:253" ht="16.5" customHeight="1">
      <c r="A3644" s="83" t="s">
        <v>3589</v>
      </c>
      <c r="B3644" s="41"/>
      <c r="C3644" s="368"/>
      <c r="D3644" s="89"/>
      <c r="E3644" s="14" t="s">
        <v>3714</v>
      </c>
      <c r="F3644" s="14" t="s">
        <v>2662</v>
      </c>
      <c r="G3644" s="14" t="s">
        <v>3718</v>
      </c>
      <c r="H3644" s="15">
        <v>2008</v>
      </c>
      <c r="I3644" s="15">
        <v>1</v>
      </c>
      <c r="J3644" s="15">
        <v>0</v>
      </c>
      <c r="K3644" s="15">
        <v>0</v>
      </c>
      <c r="L3644" s="16" t="s">
        <v>3722</v>
      </c>
      <c r="M3644" s="134" t="s">
        <v>3591</v>
      </c>
      <c r="N3644" s="16" t="s">
        <v>868</v>
      </c>
      <c r="O3644" s="17">
        <v>8760</v>
      </c>
      <c r="P3644" s="17">
        <f t="shared" si="29"/>
        <v>0</v>
      </c>
      <c r="Q3644" s="17">
        <v>5</v>
      </c>
      <c r="R3644" s="133" t="s">
        <v>33</v>
      </c>
      <c r="S3644" s="19">
        <v>60</v>
      </c>
      <c r="T3644" s="19">
        <v>110</v>
      </c>
      <c r="U3644" s="19">
        <v>3</v>
      </c>
      <c r="V3644" s="19">
        <v>0</v>
      </c>
      <c r="W3644" s="20">
        <v>0.33</v>
      </c>
      <c r="X3644" s="21">
        <v>2890.8</v>
      </c>
      <c r="Y3644" s="22" t="s">
        <v>33</v>
      </c>
      <c r="Z3644" s="86" t="s">
        <v>7991</v>
      </c>
      <c r="AA3644" s="24"/>
      <c r="AB3644" s="14"/>
      <c r="AC3644" s="14"/>
      <c r="AD3644" s="25"/>
      <c r="AE3644" s="26"/>
      <c r="AF3644" s="27"/>
      <c r="AG3644" s="31"/>
      <c r="AH3644" s="32"/>
      <c r="AI3644" s="32"/>
      <c r="AJ3644" s="32"/>
      <c r="AK3644" s="32"/>
      <c r="AL3644" s="32"/>
      <c r="AM3644" s="32"/>
      <c r="AN3644" s="32"/>
      <c r="AO3644" s="32"/>
      <c r="AP3644" s="329"/>
      <c r="AQ3644" s="329" t="s">
        <v>44</v>
      </c>
      <c r="AR3644" s="17">
        <v>1200</v>
      </c>
      <c r="AS3644" s="17">
        <v>0</v>
      </c>
      <c r="AT3644" s="17">
        <v>0</v>
      </c>
      <c r="AU3644" s="18" t="s">
        <v>33</v>
      </c>
      <c r="AV3644" s="330">
        <v>60</v>
      </c>
      <c r="AW3644" s="330">
        <v>110</v>
      </c>
      <c r="AX3644" s="330">
        <v>0.38181818181818183</v>
      </c>
      <c r="AY3644" s="330">
        <v>0</v>
      </c>
      <c r="AZ3644" s="331">
        <v>4.2000000000000003E-2</v>
      </c>
      <c r="BA3644" s="332">
        <v>50.400000000000006</v>
      </c>
      <c r="BB3644" s="333" t="s">
        <v>33</v>
      </c>
      <c r="BC3644" s="334" t="s">
        <v>5838</v>
      </c>
      <c r="BD3644" s="335" t="s">
        <v>67</v>
      </c>
      <c r="BE3644" s="336" t="s">
        <v>67</v>
      </c>
      <c r="BF3644" s="336" t="s">
        <v>67</v>
      </c>
      <c r="BG3644" s="84"/>
      <c r="BH3644" s="337"/>
      <c r="BI3644" s="338"/>
      <c r="BJ3644" s="12" t="s">
        <v>4537</v>
      </c>
      <c r="BK3644" s="13" t="s">
        <v>4538</v>
      </c>
      <c r="BL3644" s="13" t="s">
        <v>4539</v>
      </c>
      <c r="BM3644" s="12" t="s">
        <v>4540</v>
      </c>
      <c r="BN3644" s="336" t="s">
        <v>90</v>
      </c>
      <c r="BO3644" s="336" t="s">
        <v>67</v>
      </c>
      <c r="BP3644" s="336" t="s">
        <v>4645</v>
      </c>
      <c r="BQ3644" s="339">
        <v>2008</v>
      </c>
      <c r="BR3644" s="339">
        <v>1</v>
      </c>
      <c r="BS3644" s="339">
        <v>0</v>
      </c>
      <c r="BT3644" s="339">
        <v>0</v>
      </c>
      <c r="BU3644" s="329" t="s">
        <v>4637</v>
      </c>
      <c r="BV3644" s="329"/>
      <c r="BW3644" s="329" t="s">
        <v>44</v>
      </c>
      <c r="BX3644" s="17">
        <v>1200</v>
      </c>
      <c r="BY3644" s="17">
        <v>0</v>
      </c>
      <c r="BZ3644" s="17">
        <v>0</v>
      </c>
      <c r="CA3644" s="18" t="s">
        <v>33</v>
      </c>
      <c r="CB3644" s="330">
        <v>60</v>
      </c>
      <c r="CC3644" s="330">
        <v>110</v>
      </c>
      <c r="CD3644" s="330">
        <v>0.38181818181818183</v>
      </c>
      <c r="CE3644" s="330">
        <v>0</v>
      </c>
      <c r="CF3644" s="331">
        <v>4.2000000000000003E-2</v>
      </c>
      <c r="CG3644" s="332">
        <v>50.400000000000006</v>
      </c>
      <c r="CH3644" s="333" t="s">
        <v>33</v>
      </c>
      <c r="CI3644" s="334" t="s">
        <v>5838</v>
      </c>
      <c r="CJ3644" s="335" t="s">
        <v>67</v>
      </c>
      <c r="CK3644" s="336" t="s">
        <v>67</v>
      </c>
      <c r="CL3644" s="336" t="s">
        <v>67</v>
      </c>
      <c r="CM3644" s="84"/>
      <c r="CN3644" s="337"/>
      <c r="CO3644" s="338"/>
      <c r="CP3644" s="12" t="s">
        <v>4537</v>
      </c>
      <c r="CQ3644" s="13" t="s">
        <v>4538</v>
      </c>
      <c r="CR3644" s="13" t="s">
        <v>4539</v>
      </c>
      <c r="CS3644" s="12" t="s">
        <v>4540</v>
      </c>
      <c r="CT3644" s="336" t="s">
        <v>90</v>
      </c>
      <c r="CU3644" s="336" t="s">
        <v>67</v>
      </c>
      <c r="CV3644" s="336" t="s">
        <v>4645</v>
      </c>
      <c r="CW3644" s="339">
        <v>2008</v>
      </c>
      <c r="CX3644" s="339">
        <v>1</v>
      </c>
      <c r="CY3644" s="339">
        <v>0</v>
      </c>
      <c r="CZ3644" s="339">
        <v>0</v>
      </c>
      <c r="DA3644" s="329" t="s">
        <v>4637</v>
      </c>
      <c r="DB3644" s="329"/>
      <c r="DC3644" s="329" t="s">
        <v>44</v>
      </c>
      <c r="DD3644" s="17">
        <v>1200</v>
      </c>
      <c r="DE3644" s="17">
        <v>0</v>
      </c>
      <c r="DF3644" s="17">
        <v>0</v>
      </c>
      <c r="DG3644" s="18" t="s">
        <v>33</v>
      </c>
      <c r="DH3644" s="330">
        <v>60</v>
      </c>
      <c r="DI3644" s="330">
        <v>110</v>
      </c>
      <c r="DJ3644" s="330">
        <v>0.38181818181818183</v>
      </c>
      <c r="DK3644" s="330">
        <v>0</v>
      </c>
      <c r="DL3644" s="331">
        <v>4.2000000000000003E-2</v>
      </c>
      <c r="DM3644" s="332">
        <v>50.400000000000006</v>
      </c>
      <c r="DN3644" s="333" t="s">
        <v>33</v>
      </c>
      <c r="DO3644" s="334" t="s">
        <v>5838</v>
      </c>
      <c r="DP3644" s="335" t="s">
        <v>67</v>
      </c>
      <c r="DQ3644" s="336" t="s">
        <v>67</v>
      </c>
      <c r="DR3644" s="336" t="s">
        <v>67</v>
      </c>
      <c r="DS3644" s="84"/>
      <c r="DT3644" s="337"/>
      <c r="DU3644" s="338"/>
      <c r="DV3644" s="12" t="s">
        <v>4537</v>
      </c>
      <c r="DW3644" s="13" t="s">
        <v>4538</v>
      </c>
      <c r="DX3644" s="13" t="s">
        <v>4539</v>
      </c>
      <c r="DY3644" s="12" t="s">
        <v>4540</v>
      </c>
      <c r="DZ3644" s="336" t="s">
        <v>90</v>
      </c>
      <c r="EA3644" s="336" t="s">
        <v>67</v>
      </c>
      <c r="EB3644" s="336" t="s">
        <v>4645</v>
      </c>
      <c r="EC3644" s="339">
        <v>2008</v>
      </c>
      <c r="ED3644" s="339">
        <v>1</v>
      </c>
      <c r="EE3644" s="339">
        <v>0</v>
      </c>
      <c r="EF3644" s="339">
        <v>0</v>
      </c>
      <c r="EG3644" s="329" t="s">
        <v>4637</v>
      </c>
      <c r="EH3644" s="329"/>
      <c r="EI3644" s="329" t="s">
        <v>44</v>
      </c>
      <c r="EJ3644" s="17">
        <v>1200</v>
      </c>
      <c r="EK3644" s="17">
        <v>0</v>
      </c>
      <c r="EL3644" s="17">
        <v>0</v>
      </c>
      <c r="EM3644" s="18" t="s">
        <v>33</v>
      </c>
      <c r="EN3644" s="330">
        <v>60</v>
      </c>
      <c r="EO3644" s="330">
        <v>110</v>
      </c>
      <c r="EP3644" s="330">
        <v>0.38181818181818183</v>
      </c>
      <c r="EQ3644" s="330">
        <v>0</v>
      </c>
      <c r="ER3644" s="331">
        <v>4.2000000000000003E-2</v>
      </c>
      <c r="ES3644" s="332">
        <v>50.400000000000006</v>
      </c>
      <c r="ET3644" s="333" t="s">
        <v>33</v>
      </c>
      <c r="EU3644" s="334" t="s">
        <v>5838</v>
      </c>
      <c r="EV3644" s="335" t="s">
        <v>67</v>
      </c>
      <c r="EW3644" s="336" t="s">
        <v>67</v>
      </c>
      <c r="EX3644" s="336" t="s">
        <v>67</v>
      </c>
      <c r="EY3644" s="84"/>
      <c r="EZ3644" s="337"/>
      <c r="FA3644" s="338"/>
      <c r="FB3644" s="12" t="s">
        <v>4537</v>
      </c>
      <c r="FC3644" s="13" t="s">
        <v>4538</v>
      </c>
      <c r="FD3644" s="13" t="s">
        <v>4539</v>
      </c>
      <c r="FE3644" s="12" t="s">
        <v>4540</v>
      </c>
      <c r="FF3644" s="336" t="s">
        <v>90</v>
      </c>
      <c r="FG3644" s="336" t="s">
        <v>67</v>
      </c>
      <c r="FH3644" s="336" t="s">
        <v>4645</v>
      </c>
      <c r="FI3644" s="339">
        <v>2008</v>
      </c>
      <c r="FJ3644" s="339">
        <v>1</v>
      </c>
      <c r="FK3644" s="339">
        <v>0</v>
      </c>
      <c r="FL3644" s="339">
        <v>0</v>
      </c>
      <c r="FM3644" s="329" t="s">
        <v>4637</v>
      </c>
      <c r="FN3644" s="329"/>
      <c r="FO3644" s="329" t="s">
        <v>44</v>
      </c>
      <c r="FP3644" s="17">
        <v>1200</v>
      </c>
      <c r="FQ3644" s="17">
        <v>0</v>
      </c>
      <c r="FR3644" s="17">
        <v>0</v>
      </c>
      <c r="FS3644" s="18" t="s">
        <v>33</v>
      </c>
      <c r="FT3644" s="330">
        <v>60</v>
      </c>
      <c r="FU3644" s="330">
        <v>110</v>
      </c>
      <c r="FV3644" s="330">
        <v>0.38181818181818183</v>
      </c>
      <c r="FW3644" s="330">
        <v>0</v>
      </c>
      <c r="FX3644" s="331">
        <v>4.2000000000000003E-2</v>
      </c>
      <c r="FY3644" s="332">
        <v>50.400000000000006</v>
      </c>
      <c r="FZ3644" s="333" t="s">
        <v>33</v>
      </c>
      <c r="GA3644" s="334" t="s">
        <v>5838</v>
      </c>
      <c r="GB3644" s="335" t="s">
        <v>67</v>
      </c>
      <c r="GC3644" s="336" t="s">
        <v>67</v>
      </c>
      <c r="GD3644" s="336" t="s">
        <v>67</v>
      </c>
      <c r="GE3644" s="84"/>
      <c r="GF3644" s="337"/>
      <c r="GG3644" s="338"/>
      <c r="GH3644" s="12" t="s">
        <v>4537</v>
      </c>
      <c r="GI3644" s="13" t="s">
        <v>4538</v>
      </c>
      <c r="GJ3644" s="13" t="s">
        <v>4539</v>
      </c>
      <c r="GK3644" s="12" t="s">
        <v>4540</v>
      </c>
      <c r="GL3644" s="336" t="s">
        <v>90</v>
      </c>
      <c r="GM3644" s="336" t="s">
        <v>67</v>
      </c>
      <c r="GN3644" s="336" t="s">
        <v>4645</v>
      </c>
      <c r="GO3644" s="339">
        <v>2008</v>
      </c>
      <c r="GP3644" s="339">
        <v>1</v>
      </c>
      <c r="GQ3644" s="339">
        <v>0</v>
      </c>
      <c r="GR3644" s="339">
        <v>0</v>
      </c>
      <c r="GS3644" s="329" t="s">
        <v>4637</v>
      </c>
      <c r="GT3644" s="329"/>
      <c r="GU3644" s="329" t="s">
        <v>44</v>
      </c>
      <c r="GV3644" s="17">
        <v>1200</v>
      </c>
      <c r="GW3644" s="17">
        <v>0</v>
      </c>
      <c r="GX3644" s="17">
        <v>0</v>
      </c>
      <c r="GY3644" s="18" t="s">
        <v>33</v>
      </c>
      <c r="GZ3644" s="330">
        <v>60</v>
      </c>
      <c r="HA3644" s="330">
        <v>110</v>
      </c>
      <c r="HB3644" s="330">
        <v>0.38181818181818183</v>
      </c>
      <c r="HC3644" s="330">
        <v>0</v>
      </c>
      <c r="HD3644" s="331">
        <v>4.2000000000000003E-2</v>
      </c>
      <c r="HE3644" s="332">
        <v>50.400000000000006</v>
      </c>
      <c r="HF3644" s="333" t="s">
        <v>33</v>
      </c>
      <c r="HG3644" s="334" t="s">
        <v>5838</v>
      </c>
      <c r="HH3644" s="335" t="s">
        <v>67</v>
      </c>
      <c r="HI3644" s="336" t="s">
        <v>67</v>
      </c>
      <c r="HJ3644" s="336" t="s">
        <v>67</v>
      </c>
      <c r="HK3644" s="84"/>
      <c r="HL3644" s="337"/>
      <c r="HM3644" s="338"/>
      <c r="HN3644" s="12" t="s">
        <v>4537</v>
      </c>
      <c r="HO3644" s="13" t="s">
        <v>4538</v>
      </c>
      <c r="HP3644" s="13" t="s">
        <v>4539</v>
      </c>
      <c r="HQ3644" s="12" t="s">
        <v>4540</v>
      </c>
      <c r="HR3644" s="336" t="s">
        <v>90</v>
      </c>
      <c r="HS3644" s="336" t="s">
        <v>67</v>
      </c>
      <c r="HT3644" s="336" t="s">
        <v>4645</v>
      </c>
      <c r="HU3644" s="339">
        <v>2008</v>
      </c>
      <c r="HV3644" s="339">
        <v>1</v>
      </c>
      <c r="HW3644" s="339">
        <v>0</v>
      </c>
      <c r="HX3644" s="339">
        <v>0</v>
      </c>
      <c r="HY3644" s="329" t="s">
        <v>4637</v>
      </c>
      <c r="HZ3644" s="329"/>
      <c r="IA3644" s="329" t="s">
        <v>44</v>
      </c>
      <c r="IB3644" s="17">
        <v>1200</v>
      </c>
      <c r="IC3644" s="17">
        <v>0</v>
      </c>
      <c r="ID3644" s="17">
        <v>0</v>
      </c>
      <c r="IE3644" s="18" t="s">
        <v>33</v>
      </c>
      <c r="IF3644" s="330">
        <v>60</v>
      </c>
      <c r="IG3644" s="330">
        <v>110</v>
      </c>
      <c r="IH3644" s="330">
        <v>0.38181818181818183</v>
      </c>
      <c r="II3644" s="330">
        <v>0</v>
      </c>
      <c r="IJ3644" s="331">
        <v>4.2000000000000003E-2</v>
      </c>
      <c r="IK3644" s="332">
        <v>50.400000000000006</v>
      </c>
      <c r="IL3644" s="333" t="s">
        <v>33</v>
      </c>
      <c r="IM3644" s="334" t="s">
        <v>5838</v>
      </c>
      <c r="IN3644" s="335" t="s">
        <v>67</v>
      </c>
      <c r="IO3644" s="336" t="s">
        <v>67</v>
      </c>
      <c r="IP3644" s="336" t="s">
        <v>67</v>
      </c>
      <c r="IQ3644" s="84"/>
      <c r="IR3644" s="337"/>
      <c r="IS3644" s="338"/>
    </row>
    <row r="3645" spans="1:253" ht="16.5" customHeight="1">
      <c r="A3645" s="83" t="s">
        <v>3589</v>
      </c>
      <c r="B3645" s="41"/>
      <c r="C3645" s="368"/>
      <c r="D3645" s="89"/>
      <c r="E3645" s="14" t="s">
        <v>3707</v>
      </c>
      <c r="F3645" s="14" t="s">
        <v>2662</v>
      </c>
      <c r="G3645" s="14" t="s">
        <v>3711</v>
      </c>
      <c r="H3645" s="15">
        <v>2011</v>
      </c>
      <c r="I3645" s="15">
        <v>1</v>
      </c>
      <c r="J3645" s="15">
        <v>0</v>
      </c>
      <c r="K3645" s="15">
        <v>0</v>
      </c>
      <c r="L3645" s="16" t="s">
        <v>3724</v>
      </c>
      <c r="M3645" s="134" t="s">
        <v>8002</v>
      </c>
      <c r="N3645" s="16" t="s">
        <v>39</v>
      </c>
      <c r="O3645" s="17">
        <v>8760</v>
      </c>
      <c r="P3645" s="17">
        <f t="shared" si="29"/>
        <v>0</v>
      </c>
      <c r="Q3645" s="17">
        <v>5</v>
      </c>
      <c r="R3645" s="133" t="s">
        <v>33</v>
      </c>
      <c r="S3645" s="19">
        <v>60</v>
      </c>
      <c r="T3645" s="19">
        <v>110</v>
      </c>
      <c r="U3645" s="19">
        <v>3</v>
      </c>
      <c r="V3645" s="19">
        <v>0</v>
      </c>
      <c r="W3645" s="20">
        <v>0.33</v>
      </c>
      <c r="X3645" s="21">
        <v>2890.8</v>
      </c>
      <c r="Y3645" s="22" t="s">
        <v>33</v>
      </c>
      <c r="Z3645" s="86" t="s">
        <v>7991</v>
      </c>
      <c r="AA3645" s="24"/>
      <c r="AB3645" s="14"/>
      <c r="AC3645" s="14"/>
      <c r="AD3645" s="25"/>
      <c r="AE3645" s="26"/>
      <c r="AF3645" s="27"/>
      <c r="AG3645" s="31"/>
      <c r="AH3645" s="32"/>
      <c r="AI3645" s="32"/>
      <c r="AJ3645" s="32"/>
      <c r="AK3645" s="32"/>
      <c r="AL3645" s="32"/>
      <c r="AM3645" s="32"/>
      <c r="AN3645" s="32"/>
      <c r="AO3645" s="32"/>
      <c r="AP3645" s="329"/>
      <c r="AQ3645" s="329" t="s">
        <v>44</v>
      </c>
      <c r="AR3645" s="17">
        <v>52</v>
      </c>
      <c r="AS3645" s="17">
        <v>0</v>
      </c>
      <c r="AT3645" s="17">
        <v>0</v>
      </c>
      <c r="AU3645" s="18" t="s">
        <v>33</v>
      </c>
      <c r="AV3645" s="330">
        <v>60</v>
      </c>
      <c r="AW3645" s="330">
        <v>110</v>
      </c>
      <c r="AX3645" s="330">
        <v>8.1818181818181817</v>
      </c>
      <c r="AY3645" s="330">
        <v>0</v>
      </c>
      <c r="AZ3645" s="331">
        <v>0.9</v>
      </c>
      <c r="BA3645" s="332">
        <v>46.800000000000004</v>
      </c>
      <c r="BB3645" s="333" t="s">
        <v>33</v>
      </c>
      <c r="BC3645" s="334" t="s">
        <v>5838</v>
      </c>
      <c r="BD3645" s="335" t="s">
        <v>67</v>
      </c>
      <c r="BE3645" s="336" t="s">
        <v>67</v>
      </c>
      <c r="BF3645" s="336" t="s">
        <v>67</v>
      </c>
      <c r="BG3645" s="84"/>
      <c r="BH3645" s="337"/>
      <c r="BI3645" s="338"/>
      <c r="BJ3645" s="12" t="s">
        <v>4537</v>
      </c>
      <c r="BK3645" s="13" t="s">
        <v>4538</v>
      </c>
      <c r="BL3645" s="13" t="s">
        <v>4539</v>
      </c>
      <c r="BM3645" s="12" t="s">
        <v>4540</v>
      </c>
      <c r="BN3645" s="336" t="s">
        <v>4646</v>
      </c>
      <c r="BO3645" s="336" t="s">
        <v>4647</v>
      </c>
      <c r="BP3645" s="336" t="s">
        <v>4648</v>
      </c>
      <c r="BQ3645" s="339">
        <v>2009</v>
      </c>
      <c r="BR3645" s="339">
        <v>1</v>
      </c>
      <c r="BS3645" s="339">
        <v>0</v>
      </c>
      <c r="BT3645" s="339">
        <v>0</v>
      </c>
      <c r="BU3645" s="329" t="s">
        <v>4544</v>
      </c>
      <c r="BV3645" s="329"/>
      <c r="BW3645" s="329" t="s">
        <v>44</v>
      </c>
      <c r="BX3645" s="17">
        <v>52</v>
      </c>
      <c r="BY3645" s="17">
        <v>0</v>
      </c>
      <c r="BZ3645" s="17">
        <v>0</v>
      </c>
      <c r="CA3645" s="18" t="s">
        <v>33</v>
      </c>
      <c r="CB3645" s="330">
        <v>60</v>
      </c>
      <c r="CC3645" s="330">
        <v>110</v>
      </c>
      <c r="CD3645" s="330">
        <v>8.1818181818181817</v>
      </c>
      <c r="CE3645" s="330">
        <v>0</v>
      </c>
      <c r="CF3645" s="331">
        <v>0.9</v>
      </c>
      <c r="CG3645" s="332">
        <v>46.800000000000004</v>
      </c>
      <c r="CH3645" s="333" t="s">
        <v>33</v>
      </c>
      <c r="CI3645" s="334" t="s">
        <v>5838</v>
      </c>
      <c r="CJ3645" s="335" t="s">
        <v>67</v>
      </c>
      <c r="CK3645" s="336" t="s">
        <v>67</v>
      </c>
      <c r="CL3645" s="336" t="s">
        <v>67</v>
      </c>
      <c r="CM3645" s="84"/>
      <c r="CN3645" s="337"/>
      <c r="CO3645" s="338"/>
      <c r="CP3645" s="12" t="s">
        <v>4537</v>
      </c>
      <c r="CQ3645" s="13" t="s">
        <v>4538</v>
      </c>
      <c r="CR3645" s="13" t="s">
        <v>4539</v>
      </c>
      <c r="CS3645" s="12" t="s">
        <v>4540</v>
      </c>
      <c r="CT3645" s="336" t="s">
        <v>4646</v>
      </c>
      <c r="CU3645" s="336" t="s">
        <v>4647</v>
      </c>
      <c r="CV3645" s="336" t="s">
        <v>4648</v>
      </c>
      <c r="CW3645" s="339">
        <v>2009</v>
      </c>
      <c r="CX3645" s="339">
        <v>1</v>
      </c>
      <c r="CY3645" s="339">
        <v>0</v>
      </c>
      <c r="CZ3645" s="339">
        <v>0</v>
      </c>
      <c r="DA3645" s="329" t="s">
        <v>4544</v>
      </c>
      <c r="DB3645" s="329"/>
      <c r="DC3645" s="329" t="s">
        <v>44</v>
      </c>
      <c r="DD3645" s="17">
        <v>52</v>
      </c>
      <c r="DE3645" s="17">
        <v>0</v>
      </c>
      <c r="DF3645" s="17">
        <v>0</v>
      </c>
      <c r="DG3645" s="18" t="s">
        <v>33</v>
      </c>
      <c r="DH3645" s="330">
        <v>60</v>
      </c>
      <c r="DI3645" s="330">
        <v>110</v>
      </c>
      <c r="DJ3645" s="330">
        <v>8.1818181818181817</v>
      </c>
      <c r="DK3645" s="330">
        <v>0</v>
      </c>
      <c r="DL3645" s="331">
        <v>0.9</v>
      </c>
      <c r="DM3645" s="332">
        <v>46.800000000000004</v>
      </c>
      <c r="DN3645" s="333" t="s">
        <v>33</v>
      </c>
      <c r="DO3645" s="334" t="s">
        <v>5838</v>
      </c>
      <c r="DP3645" s="335" t="s">
        <v>67</v>
      </c>
      <c r="DQ3645" s="336" t="s">
        <v>67</v>
      </c>
      <c r="DR3645" s="336" t="s">
        <v>67</v>
      </c>
      <c r="DS3645" s="84"/>
      <c r="DT3645" s="337"/>
      <c r="DU3645" s="338"/>
      <c r="DV3645" s="12" t="s">
        <v>4537</v>
      </c>
      <c r="DW3645" s="13" t="s">
        <v>4538</v>
      </c>
      <c r="DX3645" s="13" t="s">
        <v>4539</v>
      </c>
      <c r="DY3645" s="12" t="s">
        <v>4540</v>
      </c>
      <c r="DZ3645" s="336" t="s">
        <v>4646</v>
      </c>
      <c r="EA3645" s="336" t="s">
        <v>4647</v>
      </c>
      <c r="EB3645" s="336" t="s">
        <v>4648</v>
      </c>
      <c r="EC3645" s="339">
        <v>2009</v>
      </c>
      <c r="ED3645" s="339">
        <v>1</v>
      </c>
      <c r="EE3645" s="339">
        <v>0</v>
      </c>
      <c r="EF3645" s="339">
        <v>0</v>
      </c>
      <c r="EG3645" s="329" t="s">
        <v>4544</v>
      </c>
      <c r="EH3645" s="329"/>
      <c r="EI3645" s="329" t="s">
        <v>44</v>
      </c>
      <c r="EJ3645" s="17">
        <v>52</v>
      </c>
      <c r="EK3645" s="17">
        <v>0</v>
      </c>
      <c r="EL3645" s="17">
        <v>0</v>
      </c>
      <c r="EM3645" s="18" t="s">
        <v>33</v>
      </c>
      <c r="EN3645" s="330">
        <v>60</v>
      </c>
      <c r="EO3645" s="330">
        <v>110</v>
      </c>
      <c r="EP3645" s="330">
        <v>8.1818181818181817</v>
      </c>
      <c r="EQ3645" s="330">
        <v>0</v>
      </c>
      <c r="ER3645" s="331">
        <v>0.9</v>
      </c>
      <c r="ES3645" s="332">
        <v>46.800000000000004</v>
      </c>
      <c r="ET3645" s="333" t="s">
        <v>33</v>
      </c>
      <c r="EU3645" s="334" t="s">
        <v>5838</v>
      </c>
      <c r="EV3645" s="335" t="s">
        <v>67</v>
      </c>
      <c r="EW3645" s="336" t="s">
        <v>67</v>
      </c>
      <c r="EX3645" s="336" t="s">
        <v>67</v>
      </c>
      <c r="EY3645" s="84"/>
      <c r="EZ3645" s="337"/>
      <c r="FA3645" s="338"/>
      <c r="FB3645" s="12" t="s">
        <v>4537</v>
      </c>
      <c r="FC3645" s="13" t="s">
        <v>4538</v>
      </c>
      <c r="FD3645" s="13" t="s">
        <v>4539</v>
      </c>
      <c r="FE3645" s="12" t="s">
        <v>4540</v>
      </c>
      <c r="FF3645" s="336" t="s">
        <v>4646</v>
      </c>
      <c r="FG3645" s="336" t="s">
        <v>4647</v>
      </c>
      <c r="FH3645" s="336" t="s">
        <v>4648</v>
      </c>
      <c r="FI3645" s="339">
        <v>2009</v>
      </c>
      <c r="FJ3645" s="339">
        <v>1</v>
      </c>
      <c r="FK3645" s="339">
        <v>0</v>
      </c>
      <c r="FL3645" s="339">
        <v>0</v>
      </c>
      <c r="FM3645" s="329" t="s">
        <v>4544</v>
      </c>
      <c r="FN3645" s="329"/>
      <c r="FO3645" s="329" t="s">
        <v>44</v>
      </c>
      <c r="FP3645" s="17">
        <v>52</v>
      </c>
      <c r="FQ3645" s="17">
        <v>0</v>
      </c>
      <c r="FR3645" s="17">
        <v>0</v>
      </c>
      <c r="FS3645" s="18" t="s">
        <v>33</v>
      </c>
      <c r="FT3645" s="330">
        <v>60</v>
      </c>
      <c r="FU3645" s="330">
        <v>110</v>
      </c>
      <c r="FV3645" s="330">
        <v>8.1818181818181817</v>
      </c>
      <c r="FW3645" s="330">
        <v>0</v>
      </c>
      <c r="FX3645" s="331">
        <v>0.9</v>
      </c>
      <c r="FY3645" s="332">
        <v>46.800000000000004</v>
      </c>
      <c r="FZ3645" s="333" t="s">
        <v>33</v>
      </c>
      <c r="GA3645" s="334" t="s">
        <v>5838</v>
      </c>
      <c r="GB3645" s="335" t="s">
        <v>67</v>
      </c>
      <c r="GC3645" s="336" t="s">
        <v>67</v>
      </c>
      <c r="GD3645" s="336" t="s">
        <v>67</v>
      </c>
      <c r="GE3645" s="84"/>
      <c r="GF3645" s="337"/>
      <c r="GG3645" s="338"/>
      <c r="GH3645" s="12" t="s">
        <v>4537</v>
      </c>
      <c r="GI3645" s="13" t="s">
        <v>4538</v>
      </c>
      <c r="GJ3645" s="13" t="s">
        <v>4539</v>
      </c>
      <c r="GK3645" s="12" t="s">
        <v>4540</v>
      </c>
      <c r="GL3645" s="336" t="s">
        <v>4646</v>
      </c>
      <c r="GM3645" s="336" t="s">
        <v>4647</v>
      </c>
      <c r="GN3645" s="336" t="s">
        <v>4648</v>
      </c>
      <c r="GO3645" s="339">
        <v>2009</v>
      </c>
      <c r="GP3645" s="339">
        <v>1</v>
      </c>
      <c r="GQ3645" s="339">
        <v>0</v>
      </c>
      <c r="GR3645" s="339">
        <v>0</v>
      </c>
      <c r="GS3645" s="329" t="s">
        <v>4544</v>
      </c>
      <c r="GT3645" s="329"/>
      <c r="GU3645" s="329" t="s">
        <v>44</v>
      </c>
      <c r="GV3645" s="17">
        <v>52</v>
      </c>
      <c r="GW3645" s="17">
        <v>0</v>
      </c>
      <c r="GX3645" s="17">
        <v>0</v>
      </c>
      <c r="GY3645" s="18" t="s">
        <v>33</v>
      </c>
      <c r="GZ3645" s="330">
        <v>60</v>
      </c>
      <c r="HA3645" s="330">
        <v>110</v>
      </c>
      <c r="HB3645" s="330">
        <v>8.1818181818181817</v>
      </c>
      <c r="HC3645" s="330">
        <v>0</v>
      </c>
      <c r="HD3645" s="331">
        <v>0.9</v>
      </c>
      <c r="HE3645" s="332">
        <v>46.800000000000004</v>
      </c>
      <c r="HF3645" s="333" t="s">
        <v>33</v>
      </c>
      <c r="HG3645" s="334" t="s">
        <v>5838</v>
      </c>
      <c r="HH3645" s="335" t="s">
        <v>67</v>
      </c>
      <c r="HI3645" s="336" t="s">
        <v>67</v>
      </c>
      <c r="HJ3645" s="336" t="s">
        <v>67</v>
      </c>
      <c r="HK3645" s="84"/>
      <c r="HL3645" s="337"/>
      <c r="HM3645" s="338"/>
      <c r="HN3645" s="12" t="s">
        <v>4537</v>
      </c>
      <c r="HO3645" s="13" t="s">
        <v>4538</v>
      </c>
      <c r="HP3645" s="13" t="s">
        <v>4539</v>
      </c>
      <c r="HQ3645" s="12" t="s">
        <v>4540</v>
      </c>
      <c r="HR3645" s="336" t="s">
        <v>4646</v>
      </c>
      <c r="HS3645" s="336" t="s">
        <v>4647</v>
      </c>
      <c r="HT3645" s="336" t="s">
        <v>4648</v>
      </c>
      <c r="HU3645" s="339">
        <v>2009</v>
      </c>
      <c r="HV3645" s="339">
        <v>1</v>
      </c>
      <c r="HW3645" s="339">
        <v>0</v>
      </c>
      <c r="HX3645" s="339">
        <v>0</v>
      </c>
      <c r="HY3645" s="329" t="s">
        <v>4544</v>
      </c>
      <c r="HZ3645" s="329"/>
      <c r="IA3645" s="329" t="s">
        <v>44</v>
      </c>
      <c r="IB3645" s="17">
        <v>52</v>
      </c>
      <c r="IC3645" s="17">
        <v>0</v>
      </c>
      <c r="ID3645" s="17">
        <v>0</v>
      </c>
      <c r="IE3645" s="18" t="s">
        <v>33</v>
      </c>
      <c r="IF3645" s="330">
        <v>60</v>
      </c>
      <c r="IG3645" s="330">
        <v>110</v>
      </c>
      <c r="IH3645" s="330">
        <v>8.1818181818181817</v>
      </c>
      <c r="II3645" s="330">
        <v>0</v>
      </c>
      <c r="IJ3645" s="331">
        <v>0.9</v>
      </c>
      <c r="IK3645" s="332">
        <v>46.800000000000004</v>
      </c>
      <c r="IL3645" s="333" t="s">
        <v>33</v>
      </c>
      <c r="IM3645" s="334" t="s">
        <v>5838</v>
      </c>
      <c r="IN3645" s="335" t="s">
        <v>67</v>
      </c>
      <c r="IO3645" s="336" t="s">
        <v>67</v>
      </c>
      <c r="IP3645" s="336" t="s">
        <v>67</v>
      </c>
      <c r="IQ3645" s="84"/>
      <c r="IR3645" s="337"/>
      <c r="IS3645" s="338"/>
    </row>
    <row r="3646" spans="1:253" ht="16.5" customHeight="1">
      <c r="A3646" s="83" t="s">
        <v>3589</v>
      </c>
      <c r="B3646" s="41"/>
      <c r="C3646" s="368"/>
      <c r="D3646" s="89"/>
      <c r="E3646" s="14" t="s">
        <v>3714</v>
      </c>
      <c r="F3646" s="14" t="s">
        <v>2662</v>
      </c>
      <c r="G3646" s="14" t="s">
        <v>3723</v>
      </c>
      <c r="H3646" s="15">
        <v>2005</v>
      </c>
      <c r="I3646" s="15">
        <v>1</v>
      </c>
      <c r="J3646" s="15">
        <v>0</v>
      </c>
      <c r="K3646" s="15">
        <v>0</v>
      </c>
      <c r="L3646" s="16" t="s">
        <v>3724</v>
      </c>
      <c r="M3646" s="134" t="s">
        <v>8002</v>
      </c>
      <c r="N3646" s="16" t="s">
        <v>39</v>
      </c>
      <c r="O3646" s="17">
        <v>8760</v>
      </c>
      <c r="P3646" s="17">
        <f t="shared" si="29"/>
        <v>0</v>
      </c>
      <c r="Q3646" s="17">
        <v>5</v>
      </c>
      <c r="R3646" s="133" t="s">
        <v>33</v>
      </c>
      <c r="S3646" s="19">
        <v>60</v>
      </c>
      <c r="T3646" s="19">
        <v>110</v>
      </c>
      <c r="U3646" s="19">
        <v>3</v>
      </c>
      <c r="V3646" s="19">
        <v>0</v>
      </c>
      <c r="W3646" s="20">
        <v>0.33</v>
      </c>
      <c r="X3646" s="21">
        <v>2890.8</v>
      </c>
      <c r="Y3646" s="22" t="s">
        <v>33</v>
      </c>
      <c r="Z3646" s="86" t="s">
        <v>7991</v>
      </c>
      <c r="AA3646" s="24"/>
      <c r="AB3646" s="14"/>
      <c r="AC3646" s="14"/>
      <c r="AD3646" s="25"/>
      <c r="AE3646" s="26"/>
      <c r="AF3646" s="27"/>
      <c r="AG3646" s="31"/>
      <c r="AH3646" s="32"/>
      <c r="AI3646" s="32"/>
      <c r="AJ3646" s="32"/>
      <c r="AK3646" s="32"/>
      <c r="AL3646" s="32"/>
      <c r="AM3646" s="32"/>
      <c r="AN3646" s="32"/>
      <c r="AO3646" s="32"/>
      <c r="AP3646" s="329"/>
      <c r="AQ3646" s="329" t="s">
        <v>44</v>
      </c>
      <c r="AR3646" s="17">
        <v>52</v>
      </c>
      <c r="AS3646" s="17">
        <v>0</v>
      </c>
      <c r="AT3646" s="17">
        <v>0</v>
      </c>
      <c r="AU3646" s="18" t="s">
        <v>33</v>
      </c>
      <c r="AV3646" s="330">
        <v>60</v>
      </c>
      <c r="AW3646" s="330">
        <v>110</v>
      </c>
      <c r="AX3646" s="330">
        <v>8.1818181818181817</v>
      </c>
      <c r="AY3646" s="330">
        <v>0</v>
      </c>
      <c r="AZ3646" s="331">
        <v>0.9</v>
      </c>
      <c r="BA3646" s="332">
        <v>46.800000000000004</v>
      </c>
      <c r="BB3646" s="333" t="s">
        <v>33</v>
      </c>
      <c r="BC3646" s="334" t="s">
        <v>5838</v>
      </c>
      <c r="BD3646" s="335" t="s">
        <v>67</v>
      </c>
      <c r="BE3646" s="336" t="s">
        <v>67</v>
      </c>
      <c r="BF3646" s="336" t="s">
        <v>67</v>
      </c>
      <c r="BG3646" s="84"/>
      <c r="BH3646" s="337"/>
      <c r="BI3646" s="338"/>
      <c r="BJ3646" s="12" t="s">
        <v>4537</v>
      </c>
      <c r="BK3646" s="13" t="s">
        <v>4538</v>
      </c>
      <c r="BL3646" s="13" t="s">
        <v>4539</v>
      </c>
      <c r="BM3646" s="12" t="s">
        <v>4540</v>
      </c>
      <c r="BN3646" s="336" t="s">
        <v>4646</v>
      </c>
      <c r="BO3646" s="336" t="s">
        <v>4647</v>
      </c>
      <c r="BP3646" s="336" t="s">
        <v>4648</v>
      </c>
      <c r="BQ3646" s="339">
        <v>2009</v>
      </c>
      <c r="BR3646" s="339">
        <v>1</v>
      </c>
      <c r="BS3646" s="339">
        <v>0</v>
      </c>
      <c r="BT3646" s="339">
        <v>0</v>
      </c>
      <c r="BU3646" s="329" t="s">
        <v>4544</v>
      </c>
      <c r="BV3646" s="329"/>
      <c r="BW3646" s="329" t="s">
        <v>44</v>
      </c>
      <c r="BX3646" s="17">
        <v>52</v>
      </c>
      <c r="BY3646" s="17">
        <v>0</v>
      </c>
      <c r="BZ3646" s="17">
        <v>0</v>
      </c>
      <c r="CA3646" s="18" t="s">
        <v>33</v>
      </c>
      <c r="CB3646" s="330">
        <v>60</v>
      </c>
      <c r="CC3646" s="330">
        <v>110</v>
      </c>
      <c r="CD3646" s="330">
        <v>8.1818181818181817</v>
      </c>
      <c r="CE3646" s="330">
        <v>0</v>
      </c>
      <c r="CF3646" s="331">
        <v>0.9</v>
      </c>
      <c r="CG3646" s="332">
        <v>46.800000000000004</v>
      </c>
      <c r="CH3646" s="333" t="s">
        <v>33</v>
      </c>
      <c r="CI3646" s="334" t="s">
        <v>5838</v>
      </c>
      <c r="CJ3646" s="335" t="s">
        <v>67</v>
      </c>
      <c r="CK3646" s="336" t="s">
        <v>67</v>
      </c>
      <c r="CL3646" s="336" t="s">
        <v>67</v>
      </c>
      <c r="CM3646" s="84"/>
      <c r="CN3646" s="337"/>
      <c r="CO3646" s="338"/>
      <c r="CP3646" s="12" t="s">
        <v>4537</v>
      </c>
      <c r="CQ3646" s="13" t="s">
        <v>4538</v>
      </c>
      <c r="CR3646" s="13" t="s">
        <v>4539</v>
      </c>
      <c r="CS3646" s="12" t="s">
        <v>4540</v>
      </c>
      <c r="CT3646" s="336" t="s">
        <v>4646</v>
      </c>
      <c r="CU3646" s="336" t="s">
        <v>4647</v>
      </c>
      <c r="CV3646" s="336" t="s">
        <v>4648</v>
      </c>
      <c r="CW3646" s="339">
        <v>2009</v>
      </c>
      <c r="CX3646" s="339">
        <v>1</v>
      </c>
      <c r="CY3646" s="339">
        <v>0</v>
      </c>
      <c r="CZ3646" s="339">
        <v>0</v>
      </c>
      <c r="DA3646" s="329" t="s">
        <v>4544</v>
      </c>
      <c r="DB3646" s="329"/>
      <c r="DC3646" s="329" t="s">
        <v>44</v>
      </c>
      <c r="DD3646" s="17">
        <v>52</v>
      </c>
      <c r="DE3646" s="17">
        <v>0</v>
      </c>
      <c r="DF3646" s="17">
        <v>0</v>
      </c>
      <c r="DG3646" s="18" t="s">
        <v>33</v>
      </c>
      <c r="DH3646" s="330">
        <v>60</v>
      </c>
      <c r="DI3646" s="330">
        <v>110</v>
      </c>
      <c r="DJ3646" s="330">
        <v>8.1818181818181817</v>
      </c>
      <c r="DK3646" s="330">
        <v>0</v>
      </c>
      <c r="DL3646" s="331">
        <v>0.9</v>
      </c>
      <c r="DM3646" s="332">
        <v>46.800000000000004</v>
      </c>
      <c r="DN3646" s="333" t="s">
        <v>33</v>
      </c>
      <c r="DO3646" s="334" t="s">
        <v>5838</v>
      </c>
      <c r="DP3646" s="335" t="s">
        <v>67</v>
      </c>
      <c r="DQ3646" s="336" t="s">
        <v>67</v>
      </c>
      <c r="DR3646" s="336" t="s">
        <v>67</v>
      </c>
      <c r="DS3646" s="84"/>
      <c r="DT3646" s="337"/>
      <c r="DU3646" s="338"/>
      <c r="DV3646" s="12" t="s">
        <v>4537</v>
      </c>
      <c r="DW3646" s="13" t="s">
        <v>4538</v>
      </c>
      <c r="DX3646" s="13" t="s">
        <v>4539</v>
      </c>
      <c r="DY3646" s="12" t="s">
        <v>4540</v>
      </c>
      <c r="DZ3646" s="336" t="s">
        <v>4646</v>
      </c>
      <c r="EA3646" s="336" t="s">
        <v>4647</v>
      </c>
      <c r="EB3646" s="336" t="s">
        <v>4648</v>
      </c>
      <c r="EC3646" s="339">
        <v>2009</v>
      </c>
      <c r="ED3646" s="339">
        <v>1</v>
      </c>
      <c r="EE3646" s="339">
        <v>0</v>
      </c>
      <c r="EF3646" s="339">
        <v>0</v>
      </c>
      <c r="EG3646" s="329" t="s">
        <v>4544</v>
      </c>
      <c r="EH3646" s="329"/>
      <c r="EI3646" s="329" t="s">
        <v>44</v>
      </c>
      <c r="EJ3646" s="17">
        <v>52</v>
      </c>
      <c r="EK3646" s="17">
        <v>0</v>
      </c>
      <c r="EL3646" s="17">
        <v>0</v>
      </c>
      <c r="EM3646" s="18" t="s">
        <v>33</v>
      </c>
      <c r="EN3646" s="330">
        <v>60</v>
      </c>
      <c r="EO3646" s="330">
        <v>110</v>
      </c>
      <c r="EP3646" s="330">
        <v>8.1818181818181817</v>
      </c>
      <c r="EQ3646" s="330">
        <v>0</v>
      </c>
      <c r="ER3646" s="331">
        <v>0.9</v>
      </c>
      <c r="ES3646" s="332">
        <v>46.800000000000004</v>
      </c>
      <c r="ET3646" s="333" t="s">
        <v>33</v>
      </c>
      <c r="EU3646" s="334" t="s">
        <v>5838</v>
      </c>
      <c r="EV3646" s="335" t="s">
        <v>67</v>
      </c>
      <c r="EW3646" s="336" t="s">
        <v>67</v>
      </c>
      <c r="EX3646" s="336" t="s">
        <v>67</v>
      </c>
      <c r="EY3646" s="84"/>
      <c r="EZ3646" s="337"/>
      <c r="FA3646" s="338"/>
      <c r="FB3646" s="12" t="s">
        <v>4537</v>
      </c>
      <c r="FC3646" s="13" t="s">
        <v>4538</v>
      </c>
      <c r="FD3646" s="13" t="s">
        <v>4539</v>
      </c>
      <c r="FE3646" s="12" t="s">
        <v>4540</v>
      </c>
      <c r="FF3646" s="336" t="s">
        <v>4646</v>
      </c>
      <c r="FG3646" s="336" t="s">
        <v>4647</v>
      </c>
      <c r="FH3646" s="336" t="s">
        <v>4648</v>
      </c>
      <c r="FI3646" s="339">
        <v>2009</v>
      </c>
      <c r="FJ3646" s="339">
        <v>1</v>
      </c>
      <c r="FK3646" s="339">
        <v>0</v>
      </c>
      <c r="FL3646" s="339">
        <v>0</v>
      </c>
      <c r="FM3646" s="329" t="s">
        <v>4544</v>
      </c>
      <c r="FN3646" s="329"/>
      <c r="FO3646" s="329" t="s">
        <v>44</v>
      </c>
      <c r="FP3646" s="17">
        <v>52</v>
      </c>
      <c r="FQ3646" s="17">
        <v>0</v>
      </c>
      <c r="FR3646" s="17">
        <v>0</v>
      </c>
      <c r="FS3646" s="18" t="s">
        <v>33</v>
      </c>
      <c r="FT3646" s="330">
        <v>60</v>
      </c>
      <c r="FU3646" s="330">
        <v>110</v>
      </c>
      <c r="FV3646" s="330">
        <v>8.1818181818181817</v>
      </c>
      <c r="FW3646" s="330">
        <v>0</v>
      </c>
      <c r="FX3646" s="331">
        <v>0.9</v>
      </c>
      <c r="FY3646" s="332">
        <v>46.800000000000004</v>
      </c>
      <c r="FZ3646" s="333" t="s">
        <v>33</v>
      </c>
      <c r="GA3646" s="334" t="s">
        <v>5838</v>
      </c>
      <c r="GB3646" s="335" t="s">
        <v>67</v>
      </c>
      <c r="GC3646" s="336" t="s">
        <v>67</v>
      </c>
      <c r="GD3646" s="336" t="s">
        <v>67</v>
      </c>
      <c r="GE3646" s="84"/>
      <c r="GF3646" s="337"/>
      <c r="GG3646" s="338"/>
      <c r="GH3646" s="12" t="s">
        <v>4537</v>
      </c>
      <c r="GI3646" s="13" t="s">
        <v>4538</v>
      </c>
      <c r="GJ3646" s="13" t="s">
        <v>4539</v>
      </c>
      <c r="GK3646" s="12" t="s">
        <v>4540</v>
      </c>
      <c r="GL3646" s="336" t="s">
        <v>4646</v>
      </c>
      <c r="GM3646" s="336" t="s">
        <v>4647</v>
      </c>
      <c r="GN3646" s="336" t="s">
        <v>4648</v>
      </c>
      <c r="GO3646" s="339">
        <v>2009</v>
      </c>
      <c r="GP3646" s="339">
        <v>1</v>
      </c>
      <c r="GQ3646" s="339">
        <v>0</v>
      </c>
      <c r="GR3646" s="339">
        <v>0</v>
      </c>
      <c r="GS3646" s="329" t="s">
        <v>4544</v>
      </c>
      <c r="GT3646" s="329"/>
      <c r="GU3646" s="329" t="s">
        <v>44</v>
      </c>
      <c r="GV3646" s="17">
        <v>52</v>
      </c>
      <c r="GW3646" s="17">
        <v>0</v>
      </c>
      <c r="GX3646" s="17">
        <v>0</v>
      </c>
      <c r="GY3646" s="18" t="s">
        <v>33</v>
      </c>
      <c r="GZ3646" s="330">
        <v>60</v>
      </c>
      <c r="HA3646" s="330">
        <v>110</v>
      </c>
      <c r="HB3646" s="330">
        <v>8.1818181818181817</v>
      </c>
      <c r="HC3646" s="330">
        <v>0</v>
      </c>
      <c r="HD3646" s="331">
        <v>0.9</v>
      </c>
      <c r="HE3646" s="332">
        <v>46.800000000000004</v>
      </c>
      <c r="HF3646" s="333" t="s">
        <v>33</v>
      </c>
      <c r="HG3646" s="334" t="s">
        <v>5838</v>
      </c>
      <c r="HH3646" s="335" t="s">
        <v>67</v>
      </c>
      <c r="HI3646" s="336" t="s">
        <v>67</v>
      </c>
      <c r="HJ3646" s="336" t="s">
        <v>67</v>
      </c>
      <c r="HK3646" s="84"/>
      <c r="HL3646" s="337"/>
      <c r="HM3646" s="338"/>
      <c r="HN3646" s="12" t="s">
        <v>4537</v>
      </c>
      <c r="HO3646" s="13" t="s">
        <v>4538</v>
      </c>
      <c r="HP3646" s="13" t="s">
        <v>4539</v>
      </c>
      <c r="HQ3646" s="12" t="s">
        <v>4540</v>
      </c>
      <c r="HR3646" s="336" t="s">
        <v>4646</v>
      </c>
      <c r="HS3646" s="336" t="s">
        <v>4647</v>
      </c>
      <c r="HT3646" s="336" t="s">
        <v>4648</v>
      </c>
      <c r="HU3646" s="339">
        <v>2009</v>
      </c>
      <c r="HV3646" s="339">
        <v>1</v>
      </c>
      <c r="HW3646" s="339">
        <v>0</v>
      </c>
      <c r="HX3646" s="339">
        <v>0</v>
      </c>
      <c r="HY3646" s="329" t="s">
        <v>4544</v>
      </c>
      <c r="HZ3646" s="329"/>
      <c r="IA3646" s="329" t="s">
        <v>44</v>
      </c>
      <c r="IB3646" s="17">
        <v>52</v>
      </c>
      <c r="IC3646" s="17">
        <v>0</v>
      </c>
      <c r="ID3646" s="17">
        <v>0</v>
      </c>
      <c r="IE3646" s="18" t="s">
        <v>33</v>
      </c>
      <c r="IF3646" s="330">
        <v>60</v>
      </c>
      <c r="IG3646" s="330">
        <v>110</v>
      </c>
      <c r="IH3646" s="330">
        <v>8.1818181818181817</v>
      </c>
      <c r="II3646" s="330">
        <v>0</v>
      </c>
      <c r="IJ3646" s="331">
        <v>0.9</v>
      </c>
      <c r="IK3646" s="332">
        <v>46.800000000000004</v>
      </c>
      <c r="IL3646" s="333" t="s">
        <v>33</v>
      </c>
      <c r="IM3646" s="334" t="s">
        <v>5838</v>
      </c>
      <c r="IN3646" s="335" t="s">
        <v>67</v>
      </c>
      <c r="IO3646" s="336" t="s">
        <v>67</v>
      </c>
      <c r="IP3646" s="336" t="s">
        <v>67</v>
      </c>
      <c r="IQ3646" s="84"/>
      <c r="IR3646" s="337"/>
      <c r="IS3646" s="338"/>
    </row>
    <row r="3647" spans="1:253" ht="16.5" customHeight="1">
      <c r="A3647" s="83" t="s">
        <v>3589</v>
      </c>
      <c r="B3647" s="41"/>
      <c r="C3647" s="368"/>
      <c r="D3647" s="89"/>
      <c r="E3647" s="14" t="s">
        <v>3714</v>
      </c>
      <c r="F3647" s="14" t="s">
        <v>2662</v>
      </c>
      <c r="G3647" s="14" t="s">
        <v>3720</v>
      </c>
      <c r="H3647" s="15">
        <v>2012</v>
      </c>
      <c r="I3647" s="15">
        <v>1</v>
      </c>
      <c r="J3647" s="15">
        <v>0</v>
      </c>
      <c r="K3647" s="15">
        <v>0</v>
      </c>
      <c r="L3647" s="16" t="s">
        <v>3725</v>
      </c>
      <c r="M3647" s="134" t="s">
        <v>8002</v>
      </c>
      <c r="N3647" s="16" t="s">
        <v>39</v>
      </c>
      <c r="O3647" s="17">
        <v>8760</v>
      </c>
      <c r="P3647" s="17">
        <f t="shared" si="29"/>
        <v>0</v>
      </c>
      <c r="Q3647" s="17">
        <v>5</v>
      </c>
      <c r="R3647" s="133" t="s">
        <v>33</v>
      </c>
      <c r="S3647" s="19">
        <v>60</v>
      </c>
      <c r="T3647" s="19">
        <v>110</v>
      </c>
      <c r="U3647" s="19">
        <v>3</v>
      </c>
      <c r="V3647" s="19">
        <v>0</v>
      </c>
      <c r="W3647" s="20">
        <v>0.33</v>
      </c>
      <c r="X3647" s="21">
        <v>2890.8</v>
      </c>
      <c r="Y3647" s="22" t="s">
        <v>33</v>
      </c>
      <c r="Z3647" s="86" t="s">
        <v>7991</v>
      </c>
      <c r="AA3647" s="24"/>
      <c r="AB3647" s="14"/>
      <c r="AC3647" s="14"/>
      <c r="AD3647" s="25"/>
      <c r="AE3647" s="26"/>
      <c r="AF3647" s="27"/>
      <c r="AG3647" s="31"/>
      <c r="AH3647" s="32"/>
      <c r="AI3647" s="32"/>
      <c r="AJ3647" s="32"/>
      <c r="AK3647" s="32"/>
      <c r="AL3647" s="32"/>
      <c r="AM3647" s="32"/>
      <c r="AN3647" s="32"/>
      <c r="AO3647" s="32"/>
      <c r="AP3647" s="329"/>
      <c r="AQ3647" s="329" t="s">
        <v>44</v>
      </c>
      <c r="AR3647" s="17">
        <v>1192</v>
      </c>
      <c r="AS3647" s="17">
        <v>0</v>
      </c>
      <c r="AT3647" s="17">
        <v>0</v>
      </c>
      <c r="AU3647" s="18" t="s">
        <v>33</v>
      </c>
      <c r="AV3647" s="330">
        <v>60</v>
      </c>
      <c r="AW3647" s="330">
        <v>110</v>
      </c>
      <c r="AX3647" s="330">
        <v>0.31818181818181818</v>
      </c>
      <c r="AY3647" s="330">
        <v>0</v>
      </c>
      <c r="AZ3647" s="331">
        <v>3.5000000000000003E-2</v>
      </c>
      <c r="BA3647" s="332">
        <v>41.720000000000006</v>
      </c>
      <c r="BB3647" s="333" t="s">
        <v>33</v>
      </c>
      <c r="BC3647" s="334" t="s">
        <v>5838</v>
      </c>
      <c r="BD3647" s="335" t="s">
        <v>67</v>
      </c>
      <c r="BE3647" s="336" t="s">
        <v>67</v>
      </c>
      <c r="BF3647" s="336" t="s">
        <v>67</v>
      </c>
      <c r="BG3647" s="84"/>
      <c r="BH3647" s="337"/>
      <c r="BI3647" s="338"/>
      <c r="BJ3647" s="12" t="s">
        <v>4537</v>
      </c>
      <c r="BK3647" s="13" t="s">
        <v>4538</v>
      </c>
      <c r="BL3647" s="13" t="s">
        <v>4539</v>
      </c>
      <c r="BM3647" s="12" t="s">
        <v>4540</v>
      </c>
      <c r="BN3647" s="336" t="s">
        <v>4639</v>
      </c>
      <c r="BO3647" s="336" t="s">
        <v>67</v>
      </c>
      <c r="BP3647" s="336" t="s">
        <v>4640</v>
      </c>
      <c r="BQ3647" s="339">
        <v>2007</v>
      </c>
      <c r="BR3647" s="339">
        <v>1</v>
      </c>
      <c r="BS3647" s="339">
        <v>0</v>
      </c>
      <c r="BT3647" s="339">
        <v>0</v>
      </c>
      <c r="BU3647" s="329" t="s">
        <v>4562</v>
      </c>
      <c r="BV3647" s="329"/>
      <c r="BW3647" s="329" t="s">
        <v>44</v>
      </c>
      <c r="BX3647" s="17">
        <v>1192</v>
      </c>
      <c r="BY3647" s="17">
        <v>0</v>
      </c>
      <c r="BZ3647" s="17">
        <v>0</v>
      </c>
      <c r="CA3647" s="18" t="s">
        <v>33</v>
      </c>
      <c r="CB3647" s="330">
        <v>60</v>
      </c>
      <c r="CC3647" s="330">
        <v>110</v>
      </c>
      <c r="CD3647" s="330">
        <v>0.31818181818181818</v>
      </c>
      <c r="CE3647" s="330">
        <v>0</v>
      </c>
      <c r="CF3647" s="331">
        <v>3.5000000000000003E-2</v>
      </c>
      <c r="CG3647" s="332">
        <v>41.720000000000006</v>
      </c>
      <c r="CH3647" s="333" t="s">
        <v>33</v>
      </c>
      <c r="CI3647" s="334" t="s">
        <v>5838</v>
      </c>
      <c r="CJ3647" s="335" t="s">
        <v>67</v>
      </c>
      <c r="CK3647" s="336" t="s">
        <v>67</v>
      </c>
      <c r="CL3647" s="336" t="s">
        <v>67</v>
      </c>
      <c r="CM3647" s="84"/>
      <c r="CN3647" s="337"/>
      <c r="CO3647" s="338"/>
      <c r="CP3647" s="12" t="s">
        <v>4537</v>
      </c>
      <c r="CQ3647" s="13" t="s">
        <v>4538</v>
      </c>
      <c r="CR3647" s="13" t="s">
        <v>4539</v>
      </c>
      <c r="CS3647" s="12" t="s">
        <v>4540</v>
      </c>
      <c r="CT3647" s="336" t="s">
        <v>4639</v>
      </c>
      <c r="CU3647" s="336" t="s">
        <v>67</v>
      </c>
      <c r="CV3647" s="336" t="s">
        <v>4640</v>
      </c>
      <c r="CW3647" s="339">
        <v>2007</v>
      </c>
      <c r="CX3647" s="339">
        <v>1</v>
      </c>
      <c r="CY3647" s="339">
        <v>0</v>
      </c>
      <c r="CZ3647" s="339">
        <v>0</v>
      </c>
      <c r="DA3647" s="329" t="s">
        <v>4562</v>
      </c>
      <c r="DB3647" s="329"/>
      <c r="DC3647" s="329" t="s">
        <v>44</v>
      </c>
      <c r="DD3647" s="17">
        <v>1192</v>
      </c>
      <c r="DE3647" s="17">
        <v>0</v>
      </c>
      <c r="DF3647" s="17">
        <v>0</v>
      </c>
      <c r="DG3647" s="18" t="s">
        <v>33</v>
      </c>
      <c r="DH3647" s="330">
        <v>60</v>
      </c>
      <c r="DI3647" s="330">
        <v>110</v>
      </c>
      <c r="DJ3647" s="330">
        <v>0.31818181818181818</v>
      </c>
      <c r="DK3647" s="330">
        <v>0</v>
      </c>
      <c r="DL3647" s="331">
        <v>3.5000000000000003E-2</v>
      </c>
      <c r="DM3647" s="332">
        <v>41.720000000000006</v>
      </c>
      <c r="DN3647" s="333" t="s">
        <v>33</v>
      </c>
      <c r="DO3647" s="334" t="s">
        <v>5838</v>
      </c>
      <c r="DP3647" s="335" t="s">
        <v>67</v>
      </c>
      <c r="DQ3647" s="336" t="s">
        <v>67</v>
      </c>
      <c r="DR3647" s="336" t="s">
        <v>67</v>
      </c>
      <c r="DS3647" s="84"/>
      <c r="DT3647" s="337"/>
      <c r="DU3647" s="338"/>
      <c r="DV3647" s="12" t="s">
        <v>4537</v>
      </c>
      <c r="DW3647" s="13" t="s">
        <v>4538</v>
      </c>
      <c r="DX3647" s="13" t="s">
        <v>4539</v>
      </c>
      <c r="DY3647" s="12" t="s">
        <v>4540</v>
      </c>
      <c r="DZ3647" s="336" t="s">
        <v>4639</v>
      </c>
      <c r="EA3647" s="336" t="s">
        <v>67</v>
      </c>
      <c r="EB3647" s="336" t="s">
        <v>4640</v>
      </c>
      <c r="EC3647" s="339">
        <v>2007</v>
      </c>
      <c r="ED3647" s="339">
        <v>1</v>
      </c>
      <c r="EE3647" s="339">
        <v>0</v>
      </c>
      <c r="EF3647" s="339">
        <v>0</v>
      </c>
      <c r="EG3647" s="329" t="s">
        <v>4562</v>
      </c>
      <c r="EH3647" s="329"/>
      <c r="EI3647" s="329" t="s">
        <v>44</v>
      </c>
      <c r="EJ3647" s="17">
        <v>1192</v>
      </c>
      <c r="EK3647" s="17">
        <v>0</v>
      </c>
      <c r="EL3647" s="17">
        <v>0</v>
      </c>
      <c r="EM3647" s="18" t="s">
        <v>33</v>
      </c>
      <c r="EN3647" s="330">
        <v>60</v>
      </c>
      <c r="EO3647" s="330">
        <v>110</v>
      </c>
      <c r="EP3647" s="330">
        <v>0.31818181818181818</v>
      </c>
      <c r="EQ3647" s="330">
        <v>0</v>
      </c>
      <c r="ER3647" s="331">
        <v>3.5000000000000003E-2</v>
      </c>
      <c r="ES3647" s="332">
        <v>41.720000000000006</v>
      </c>
      <c r="ET3647" s="333" t="s">
        <v>33</v>
      </c>
      <c r="EU3647" s="334" t="s">
        <v>5838</v>
      </c>
      <c r="EV3647" s="335" t="s">
        <v>67</v>
      </c>
      <c r="EW3647" s="336" t="s">
        <v>67</v>
      </c>
      <c r="EX3647" s="336" t="s">
        <v>67</v>
      </c>
      <c r="EY3647" s="84"/>
      <c r="EZ3647" s="337"/>
      <c r="FA3647" s="338"/>
      <c r="FB3647" s="12" t="s">
        <v>4537</v>
      </c>
      <c r="FC3647" s="13" t="s">
        <v>4538</v>
      </c>
      <c r="FD3647" s="13" t="s">
        <v>4539</v>
      </c>
      <c r="FE3647" s="12" t="s">
        <v>4540</v>
      </c>
      <c r="FF3647" s="336" t="s">
        <v>4639</v>
      </c>
      <c r="FG3647" s="336" t="s">
        <v>67</v>
      </c>
      <c r="FH3647" s="336" t="s">
        <v>4640</v>
      </c>
      <c r="FI3647" s="339">
        <v>2007</v>
      </c>
      <c r="FJ3647" s="339">
        <v>1</v>
      </c>
      <c r="FK3647" s="339">
        <v>0</v>
      </c>
      <c r="FL3647" s="339">
        <v>0</v>
      </c>
      <c r="FM3647" s="329" t="s">
        <v>4562</v>
      </c>
      <c r="FN3647" s="329"/>
      <c r="FO3647" s="329" t="s">
        <v>44</v>
      </c>
      <c r="FP3647" s="17">
        <v>1192</v>
      </c>
      <c r="FQ3647" s="17">
        <v>0</v>
      </c>
      <c r="FR3647" s="17">
        <v>0</v>
      </c>
      <c r="FS3647" s="18" t="s">
        <v>33</v>
      </c>
      <c r="FT3647" s="330">
        <v>60</v>
      </c>
      <c r="FU3647" s="330">
        <v>110</v>
      </c>
      <c r="FV3647" s="330">
        <v>0.31818181818181818</v>
      </c>
      <c r="FW3647" s="330">
        <v>0</v>
      </c>
      <c r="FX3647" s="331">
        <v>3.5000000000000003E-2</v>
      </c>
      <c r="FY3647" s="332">
        <v>41.720000000000006</v>
      </c>
      <c r="FZ3647" s="333" t="s">
        <v>33</v>
      </c>
      <c r="GA3647" s="334" t="s">
        <v>5838</v>
      </c>
      <c r="GB3647" s="335" t="s">
        <v>67</v>
      </c>
      <c r="GC3647" s="336" t="s">
        <v>67</v>
      </c>
      <c r="GD3647" s="336" t="s">
        <v>67</v>
      </c>
      <c r="GE3647" s="84"/>
      <c r="GF3647" s="337"/>
      <c r="GG3647" s="338"/>
      <c r="GH3647" s="12" t="s">
        <v>4537</v>
      </c>
      <c r="GI3647" s="13" t="s">
        <v>4538</v>
      </c>
      <c r="GJ3647" s="13" t="s">
        <v>4539</v>
      </c>
      <c r="GK3647" s="12" t="s">
        <v>4540</v>
      </c>
      <c r="GL3647" s="336" t="s">
        <v>4639</v>
      </c>
      <c r="GM3647" s="336" t="s">
        <v>67</v>
      </c>
      <c r="GN3647" s="336" t="s">
        <v>4640</v>
      </c>
      <c r="GO3647" s="339">
        <v>2007</v>
      </c>
      <c r="GP3647" s="339">
        <v>1</v>
      </c>
      <c r="GQ3647" s="339">
        <v>0</v>
      </c>
      <c r="GR3647" s="339">
        <v>0</v>
      </c>
      <c r="GS3647" s="329" t="s">
        <v>4562</v>
      </c>
      <c r="GT3647" s="329"/>
      <c r="GU3647" s="329" t="s">
        <v>44</v>
      </c>
      <c r="GV3647" s="17">
        <v>1192</v>
      </c>
      <c r="GW3647" s="17">
        <v>0</v>
      </c>
      <c r="GX3647" s="17">
        <v>0</v>
      </c>
      <c r="GY3647" s="18" t="s">
        <v>33</v>
      </c>
      <c r="GZ3647" s="330">
        <v>60</v>
      </c>
      <c r="HA3647" s="330">
        <v>110</v>
      </c>
      <c r="HB3647" s="330">
        <v>0.31818181818181818</v>
      </c>
      <c r="HC3647" s="330">
        <v>0</v>
      </c>
      <c r="HD3647" s="331">
        <v>3.5000000000000003E-2</v>
      </c>
      <c r="HE3647" s="332">
        <v>41.720000000000006</v>
      </c>
      <c r="HF3647" s="333" t="s">
        <v>33</v>
      </c>
      <c r="HG3647" s="334" t="s">
        <v>5838</v>
      </c>
      <c r="HH3647" s="335" t="s">
        <v>67</v>
      </c>
      <c r="HI3647" s="336" t="s">
        <v>67</v>
      </c>
      <c r="HJ3647" s="336" t="s">
        <v>67</v>
      </c>
      <c r="HK3647" s="84"/>
      <c r="HL3647" s="337"/>
      <c r="HM3647" s="338"/>
      <c r="HN3647" s="12" t="s">
        <v>4537</v>
      </c>
      <c r="HO3647" s="13" t="s">
        <v>4538</v>
      </c>
      <c r="HP3647" s="13" t="s">
        <v>4539</v>
      </c>
      <c r="HQ3647" s="12" t="s">
        <v>4540</v>
      </c>
      <c r="HR3647" s="336" t="s">
        <v>4639</v>
      </c>
      <c r="HS3647" s="336" t="s">
        <v>67</v>
      </c>
      <c r="HT3647" s="336" t="s">
        <v>4640</v>
      </c>
      <c r="HU3647" s="339">
        <v>2007</v>
      </c>
      <c r="HV3647" s="339">
        <v>1</v>
      </c>
      <c r="HW3647" s="339">
        <v>0</v>
      </c>
      <c r="HX3647" s="339">
        <v>0</v>
      </c>
      <c r="HY3647" s="329" t="s">
        <v>4562</v>
      </c>
      <c r="HZ3647" s="329"/>
      <c r="IA3647" s="329" t="s">
        <v>44</v>
      </c>
      <c r="IB3647" s="17">
        <v>1192</v>
      </c>
      <c r="IC3647" s="17">
        <v>0</v>
      </c>
      <c r="ID3647" s="17">
        <v>0</v>
      </c>
      <c r="IE3647" s="18" t="s">
        <v>33</v>
      </c>
      <c r="IF3647" s="330">
        <v>60</v>
      </c>
      <c r="IG3647" s="330">
        <v>110</v>
      </c>
      <c r="IH3647" s="330">
        <v>0.31818181818181818</v>
      </c>
      <c r="II3647" s="330">
        <v>0</v>
      </c>
      <c r="IJ3647" s="331">
        <v>3.5000000000000003E-2</v>
      </c>
      <c r="IK3647" s="332">
        <v>41.720000000000006</v>
      </c>
      <c r="IL3647" s="333" t="s">
        <v>33</v>
      </c>
      <c r="IM3647" s="334" t="s">
        <v>5838</v>
      </c>
      <c r="IN3647" s="335" t="s">
        <v>67</v>
      </c>
      <c r="IO3647" s="336" t="s">
        <v>67</v>
      </c>
      <c r="IP3647" s="336" t="s">
        <v>67</v>
      </c>
      <c r="IQ3647" s="84"/>
      <c r="IR3647" s="337"/>
      <c r="IS3647" s="338"/>
    </row>
    <row r="3648" spans="1:253" ht="16.5" customHeight="1">
      <c r="A3648" s="83" t="s">
        <v>3589</v>
      </c>
      <c r="B3648" s="41"/>
      <c r="C3648" s="368"/>
      <c r="D3648" s="89"/>
      <c r="E3648" s="14" t="s">
        <v>3707</v>
      </c>
      <c r="F3648" s="14" t="s">
        <v>3732</v>
      </c>
      <c r="G3648" s="14" t="s">
        <v>3733</v>
      </c>
      <c r="H3648" s="15">
        <v>2001</v>
      </c>
      <c r="I3648" s="15">
        <v>1</v>
      </c>
      <c r="J3648" s="15">
        <v>0</v>
      </c>
      <c r="K3648" s="15">
        <v>0</v>
      </c>
      <c r="L3648" s="16" t="s">
        <v>3734</v>
      </c>
      <c r="M3648" s="134" t="s">
        <v>8002</v>
      </c>
      <c r="N3648" s="16" t="s">
        <v>39</v>
      </c>
      <c r="O3648" s="17">
        <v>8760</v>
      </c>
      <c r="P3648" s="17">
        <f t="shared" si="29"/>
        <v>0</v>
      </c>
      <c r="Q3648" s="17">
        <v>5</v>
      </c>
      <c r="R3648" s="133" t="s">
        <v>33</v>
      </c>
      <c r="S3648" s="19">
        <v>60</v>
      </c>
      <c r="T3648" s="19">
        <v>110</v>
      </c>
      <c r="U3648" s="19">
        <v>3</v>
      </c>
      <c r="V3648" s="19">
        <v>0</v>
      </c>
      <c r="W3648" s="20">
        <v>0.33</v>
      </c>
      <c r="X3648" s="21">
        <v>2890.8</v>
      </c>
      <c r="Y3648" s="22" t="s">
        <v>33</v>
      </c>
      <c r="Z3648" s="86" t="s">
        <v>7991</v>
      </c>
      <c r="AA3648" s="24"/>
      <c r="AB3648" s="14"/>
      <c r="AC3648" s="14"/>
      <c r="AD3648" s="25"/>
      <c r="AE3648" s="26"/>
      <c r="AF3648" s="27"/>
      <c r="AG3648" s="31"/>
      <c r="AH3648" s="32"/>
      <c r="AI3648" s="32"/>
      <c r="AJ3648" s="32"/>
      <c r="AK3648" s="32"/>
      <c r="AL3648" s="32"/>
      <c r="AM3648" s="32"/>
      <c r="AN3648" s="32"/>
      <c r="AO3648" s="32"/>
      <c r="AP3648" s="329"/>
      <c r="AQ3648" s="329" t="s">
        <v>44</v>
      </c>
      <c r="AR3648" s="17">
        <v>720</v>
      </c>
      <c r="AS3648" s="17">
        <v>0</v>
      </c>
      <c r="AT3648" s="17">
        <v>0</v>
      </c>
      <c r="AU3648" s="18" t="s">
        <v>33</v>
      </c>
      <c r="AV3648" s="330">
        <v>60</v>
      </c>
      <c r="AW3648" s="330">
        <v>110</v>
      </c>
      <c r="AX3648" s="330">
        <v>0.51818181818181819</v>
      </c>
      <c r="AY3648" s="330">
        <v>0</v>
      </c>
      <c r="AZ3648" s="331">
        <v>5.7000000000000002E-2</v>
      </c>
      <c r="BA3648" s="332">
        <v>41.04</v>
      </c>
      <c r="BB3648" s="333" t="s">
        <v>33</v>
      </c>
      <c r="BC3648" s="334" t="s">
        <v>5838</v>
      </c>
      <c r="BD3648" s="335" t="s">
        <v>67</v>
      </c>
      <c r="BE3648" s="336" t="s">
        <v>67</v>
      </c>
      <c r="BF3648" s="336" t="s">
        <v>67</v>
      </c>
      <c r="BG3648" s="84"/>
      <c r="BH3648" s="337"/>
      <c r="BI3648" s="338"/>
      <c r="BJ3648" s="12" t="s">
        <v>4537</v>
      </c>
      <c r="BK3648" s="13" t="s">
        <v>4538</v>
      </c>
      <c r="BL3648" s="13" t="s">
        <v>4539</v>
      </c>
      <c r="BM3648" s="12" t="s">
        <v>4540</v>
      </c>
      <c r="BN3648" s="336" t="s">
        <v>828</v>
      </c>
      <c r="BO3648" s="336" t="s">
        <v>228</v>
      </c>
      <c r="BP3648" s="336" t="s">
        <v>4649</v>
      </c>
      <c r="BQ3648" s="339">
        <v>2008</v>
      </c>
      <c r="BR3648" s="339">
        <v>1</v>
      </c>
      <c r="BS3648" s="339">
        <v>0</v>
      </c>
      <c r="BT3648" s="339">
        <v>0</v>
      </c>
      <c r="BU3648" s="329" t="s">
        <v>4637</v>
      </c>
      <c r="BV3648" s="329"/>
      <c r="BW3648" s="329" t="s">
        <v>44</v>
      </c>
      <c r="BX3648" s="17">
        <v>720</v>
      </c>
      <c r="BY3648" s="17">
        <v>0</v>
      </c>
      <c r="BZ3648" s="17">
        <v>0</v>
      </c>
      <c r="CA3648" s="18" t="s">
        <v>33</v>
      </c>
      <c r="CB3648" s="330">
        <v>60</v>
      </c>
      <c r="CC3648" s="330">
        <v>110</v>
      </c>
      <c r="CD3648" s="330">
        <v>0.51818181818181819</v>
      </c>
      <c r="CE3648" s="330">
        <v>0</v>
      </c>
      <c r="CF3648" s="331">
        <v>5.7000000000000002E-2</v>
      </c>
      <c r="CG3648" s="332">
        <v>41.04</v>
      </c>
      <c r="CH3648" s="333" t="s">
        <v>33</v>
      </c>
      <c r="CI3648" s="334" t="s">
        <v>5838</v>
      </c>
      <c r="CJ3648" s="335" t="s">
        <v>67</v>
      </c>
      <c r="CK3648" s="336" t="s">
        <v>67</v>
      </c>
      <c r="CL3648" s="336" t="s">
        <v>67</v>
      </c>
      <c r="CM3648" s="84"/>
      <c r="CN3648" s="337"/>
      <c r="CO3648" s="338"/>
      <c r="CP3648" s="12" t="s">
        <v>4537</v>
      </c>
      <c r="CQ3648" s="13" t="s">
        <v>4538</v>
      </c>
      <c r="CR3648" s="13" t="s">
        <v>4539</v>
      </c>
      <c r="CS3648" s="12" t="s">
        <v>4540</v>
      </c>
      <c r="CT3648" s="336" t="s">
        <v>828</v>
      </c>
      <c r="CU3648" s="336" t="s">
        <v>228</v>
      </c>
      <c r="CV3648" s="336" t="s">
        <v>4649</v>
      </c>
      <c r="CW3648" s="339">
        <v>2008</v>
      </c>
      <c r="CX3648" s="339">
        <v>1</v>
      </c>
      <c r="CY3648" s="339">
        <v>0</v>
      </c>
      <c r="CZ3648" s="339">
        <v>0</v>
      </c>
      <c r="DA3648" s="329" t="s">
        <v>4637</v>
      </c>
      <c r="DB3648" s="329"/>
      <c r="DC3648" s="329" t="s">
        <v>44</v>
      </c>
      <c r="DD3648" s="17">
        <v>720</v>
      </c>
      <c r="DE3648" s="17">
        <v>0</v>
      </c>
      <c r="DF3648" s="17">
        <v>0</v>
      </c>
      <c r="DG3648" s="18" t="s">
        <v>33</v>
      </c>
      <c r="DH3648" s="330">
        <v>60</v>
      </c>
      <c r="DI3648" s="330">
        <v>110</v>
      </c>
      <c r="DJ3648" s="330">
        <v>0.51818181818181819</v>
      </c>
      <c r="DK3648" s="330">
        <v>0</v>
      </c>
      <c r="DL3648" s="331">
        <v>5.7000000000000002E-2</v>
      </c>
      <c r="DM3648" s="332">
        <v>41.04</v>
      </c>
      <c r="DN3648" s="333" t="s">
        <v>33</v>
      </c>
      <c r="DO3648" s="334" t="s">
        <v>5838</v>
      </c>
      <c r="DP3648" s="335" t="s">
        <v>67</v>
      </c>
      <c r="DQ3648" s="336" t="s">
        <v>67</v>
      </c>
      <c r="DR3648" s="336" t="s">
        <v>67</v>
      </c>
      <c r="DS3648" s="84"/>
      <c r="DT3648" s="337"/>
      <c r="DU3648" s="338"/>
      <c r="DV3648" s="12" t="s">
        <v>4537</v>
      </c>
      <c r="DW3648" s="13" t="s">
        <v>4538</v>
      </c>
      <c r="DX3648" s="13" t="s">
        <v>4539</v>
      </c>
      <c r="DY3648" s="12" t="s">
        <v>4540</v>
      </c>
      <c r="DZ3648" s="336" t="s">
        <v>828</v>
      </c>
      <c r="EA3648" s="336" t="s">
        <v>228</v>
      </c>
      <c r="EB3648" s="336" t="s">
        <v>4649</v>
      </c>
      <c r="EC3648" s="339">
        <v>2008</v>
      </c>
      <c r="ED3648" s="339">
        <v>1</v>
      </c>
      <c r="EE3648" s="339">
        <v>0</v>
      </c>
      <c r="EF3648" s="339">
        <v>0</v>
      </c>
      <c r="EG3648" s="329" t="s">
        <v>4637</v>
      </c>
      <c r="EH3648" s="329"/>
      <c r="EI3648" s="329" t="s">
        <v>44</v>
      </c>
      <c r="EJ3648" s="17">
        <v>720</v>
      </c>
      <c r="EK3648" s="17">
        <v>0</v>
      </c>
      <c r="EL3648" s="17">
        <v>0</v>
      </c>
      <c r="EM3648" s="18" t="s">
        <v>33</v>
      </c>
      <c r="EN3648" s="330">
        <v>60</v>
      </c>
      <c r="EO3648" s="330">
        <v>110</v>
      </c>
      <c r="EP3648" s="330">
        <v>0.51818181818181819</v>
      </c>
      <c r="EQ3648" s="330">
        <v>0</v>
      </c>
      <c r="ER3648" s="331">
        <v>5.7000000000000002E-2</v>
      </c>
      <c r="ES3648" s="332">
        <v>41.04</v>
      </c>
      <c r="ET3648" s="333" t="s">
        <v>33</v>
      </c>
      <c r="EU3648" s="334" t="s">
        <v>5838</v>
      </c>
      <c r="EV3648" s="335" t="s">
        <v>67</v>
      </c>
      <c r="EW3648" s="336" t="s">
        <v>67</v>
      </c>
      <c r="EX3648" s="336" t="s">
        <v>67</v>
      </c>
      <c r="EY3648" s="84"/>
      <c r="EZ3648" s="337"/>
      <c r="FA3648" s="338"/>
      <c r="FB3648" s="12" t="s">
        <v>4537</v>
      </c>
      <c r="FC3648" s="13" t="s">
        <v>4538</v>
      </c>
      <c r="FD3648" s="13" t="s">
        <v>4539</v>
      </c>
      <c r="FE3648" s="12" t="s">
        <v>4540</v>
      </c>
      <c r="FF3648" s="336" t="s">
        <v>828</v>
      </c>
      <c r="FG3648" s="336" t="s">
        <v>228</v>
      </c>
      <c r="FH3648" s="336" t="s">
        <v>4649</v>
      </c>
      <c r="FI3648" s="339">
        <v>2008</v>
      </c>
      <c r="FJ3648" s="339">
        <v>1</v>
      </c>
      <c r="FK3648" s="339">
        <v>0</v>
      </c>
      <c r="FL3648" s="339">
        <v>0</v>
      </c>
      <c r="FM3648" s="329" t="s">
        <v>4637</v>
      </c>
      <c r="FN3648" s="329"/>
      <c r="FO3648" s="329" t="s">
        <v>44</v>
      </c>
      <c r="FP3648" s="17">
        <v>720</v>
      </c>
      <c r="FQ3648" s="17">
        <v>0</v>
      </c>
      <c r="FR3648" s="17">
        <v>0</v>
      </c>
      <c r="FS3648" s="18" t="s">
        <v>33</v>
      </c>
      <c r="FT3648" s="330">
        <v>60</v>
      </c>
      <c r="FU3648" s="330">
        <v>110</v>
      </c>
      <c r="FV3648" s="330">
        <v>0.51818181818181819</v>
      </c>
      <c r="FW3648" s="330">
        <v>0</v>
      </c>
      <c r="FX3648" s="331">
        <v>5.7000000000000002E-2</v>
      </c>
      <c r="FY3648" s="332">
        <v>41.04</v>
      </c>
      <c r="FZ3648" s="333" t="s">
        <v>33</v>
      </c>
      <c r="GA3648" s="334" t="s">
        <v>5838</v>
      </c>
      <c r="GB3648" s="335" t="s">
        <v>67</v>
      </c>
      <c r="GC3648" s="336" t="s">
        <v>67</v>
      </c>
      <c r="GD3648" s="336" t="s">
        <v>67</v>
      </c>
      <c r="GE3648" s="84"/>
      <c r="GF3648" s="337"/>
      <c r="GG3648" s="338"/>
      <c r="GH3648" s="12" t="s">
        <v>4537</v>
      </c>
      <c r="GI3648" s="13" t="s">
        <v>4538</v>
      </c>
      <c r="GJ3648" s="13" t="s">
        <v>4539</v>
      </c>
      <c r="GK3648" s="12" t="s">
        <v>4540</v>
      </c>
      <c r="GL3648" s="336" t="s">
        <v>828</v>
      </c>
      <c r="GM3648" s="336" t="s">
        <v>228</v>
      </c>
      <c r="GN3648" s="336" t="s">
        <v>4649</v>
      </c>
      <c r="GO3648" s="339">
        <v>2008</v>
      </c>
      <c r="GP3648" s="339">
        <v>1</v>
      </c>
      <c r="GQ3648" s="339">
        <v>0</v>
      </c>
      <c r="GR3648" s="339">
        <v>0</v>
      </c>
      <c r="GS3648" s="329" t="s">
        <v>4637</v>
      </c>
      <c r="GT3648" s="329"/>
      <c r="GU3648" s="329" t="s">
        <v>44</v>
      </c>
      <c r="GV3648" s="17">
        <v>720</v>
      </c>
      <c r="GW3648" s="17">
        <v>0</v>
      </c>
      <c r="GX3648" s="17">
        <v>0</v>
      </c>
      <c r="GY3648" s="18" t="s">
        <v>33</v>
      </c>
      <c r="GZ3648" s="330">
        <v>60</v>
      </c>
      <c r="HA3648" s="330">
        <v>110</v>
      </c>
      <c r="HB3648" s="330">
        <v>0.51818181818181819</v>
      </c>
      <c r="HC3648" s="330">
        <v>0</v>
      </c>
      <c r="HD3648" s="331">
        <v>5.7000000000000002E-2</v>
      </c>
      <c r="HE3648" s="332">
        <v>41.04</v>
      </c>
      <c r="HF3648" s="333" t="s">
        <v>33</v>
      </c>
      <c r="HG3648" s="334" t="s">
        <v>5838</v>
      </c>
      <c r="HH3648" s="335" t="s">
        <v>67</v>
      </c>
      <c r="HI3648" s="336" t="s">
        <v>67</v>
      </c>
      <c r="HJ3648" s="336" t="s">
        <v>67</v>
      </c>
      <c r="HK3648" s="84"/>
      <c r="HL3648" s="337"/>
      <c r="HM3648" s="338"/>
      <c r="HN3648" s="12" t="s">
        <v>4537</v>
      </c>
      <c r="HO3648" s="13" t="s">
        <v>4538</v>
      </c>
      <c r="HP3648" s="13" t="s">
        <v>4539</v>
      </c>
      <c r="HQ3648" s="12" t="s">
        <v>4540</v>
      </c>
      <c r="HR3648" s="336" t="s">
        <v>828</v>
      </c>
      <c r="HS3648" s="336" t="s">
        <v>228</v>
      </c>
      <c r="HT3648" s="336" t="s">
        <v>4649</v>
      </c>
      <c r="HU3648" s="339">
        <v>2008</v>
      </c>
      <c r="HV3648" s="339">
        <v>1</v>
      </c>
      <c r="HW3648" s="339">
        <v>0</v>
      </c>
      <c r="HX3648" s="339">
        <v>0</v>
      </c>
      <c r="HY3648" s="329" t="s">
        <v>4637</v>
      </c>
      <c r="HZ3648" s="329"/>
      <c r="IA3648" s="329" t="s">
        <v>44</v>
      </c>
      <c r="IB3648" s="17">
        <v>720</v>
      </c>
      <c r="IC3648" s="17">
        <v>0</v>
      </c>
      <c r="ID3648" s="17">
        <v>0</v>
      </c>
      <c r="IE3648" s="18" t="s">
        <v>33</v>
      </c>
      <c r="IF3648" s="330">
        <v>60</v>
      </c>
      <c r="IG3648" s="330">
        <v>110</v>
      </c>
      <c r="IH3648" s="330">
        <v>0.51818181818181819</v>
      </c>
      <c r="II3648" s="330">
        <v>0</v>
      </c>
      <c r="IJ3648" s="331">
        <v>5.7000000000000002E-2</v>
      </c>
      <c r="IK3648" s="332">
        <v>41.04</v>
      </c>
      <c r="IL3648" s="333" t="s">
        <v>33</v>
      </c>
      <c r="IM3648" s="334" t="s">
        <v>5838</v>
      </c>
      <c r="IN3648" s="335" t="s">
        <v>67</v>
      </c>
      <c r="IO3648" s="336" t="s">
        <v>67</v>
      </c>
      <c r="IP3648" s="336" t="s">
        <v>67</v>
      </c>
      <c r="IQ3648" s="84"/>
      <c r="IR3648" s="337"/>
      <c r="IS3648" s="338"/>
    </row>
    <row r="3649" spans="1:253" ht="16.5" customHeight="1">
      <c r="A3649" s="83" t="s">
        <v>3589</v>
      </c>
      <c r="B3649" s="41"/>
      <c r="C3649" s="368"/>
      <c r="D3649" s="89"/>
      <c r="E3649" s="14" t="s">
        <v>3707</v>
      </c>
      <c r="F3649" s="14" t="s">
        <v>3732</v>
      </c>
      <c r="G3649" s="14" t="s">
        <v>3733</v>
      </c>
      <c r="H3649" s="15">
        <v>2001</v>
      </c>
      <c r="I3649" s="15">
        <v>1</v>
      </c>
      <c r="J3649" s="15">
        <v>0</v>
      </c>
      <c r="K3649" s="15">
        <v>0</v>
      </c>
      <c r="L3649" s="16" t="s">
        <v>3735</v>
      </c>
      <c r="M3649" s="134" t="s">
        <v>3591</v>
      </c>
      <c r="N3649" s="16" t="s">
        <v>45</v>
      </c>
      <c r="O3649" s="17">
        <v>8760</v>
      </c>
      <c r="P3649" s="17">
        <f t="shared" si="29"/>
        <v>0</v>
      </c>
      <c r="Q3649" s="17">
        <v>5</v>
      </c>
      <c r="R3649" s="133" t="s">
        <v>33</v>
      </c>
      <c r="S3649" s="19">
        <v>60</v>
      </c>
      <c r="T3649" s="19">
        <v>110</v>
      </c>
      <c r="U3649" s="19">
        <v>3</v>
      </c>
      <c r="V3649" s="19">
        <v>0</v>
      </c>
      <c r="W3649" s="20">
        <v>0.33</v>
      </c>
      <c r="X3649" s="21">
        <v>2890.8</v>
      </c>
      <c r="Y3649" s="22" t="s">
        <v>33</v>
      </c>
      <c r="Z3649" s="86" t="s">
        <v>7991</v>
      </c>
      <c r="AA3649" s="24"/>
      <c r="AB3649" s="14"/>
      <c r="AC3649" s="14"/>
      <c r="AD3649" s="25"/>
      <c r="AE3649" s="26"/>
      <c r="AF3649" s="27"/>
      <c r="AG3649" s="31"/>
      <c r="AH3649" s="32"/>
      <c r="AI3649" s="32"/>
      <c r="AJ3649" s="32"/>
      <c r="AK3649" s="32"/>
      <c r="AL3649" s="32"/>
      <c r="AM3649" s="32"/>
      <c r="AN3649" s="32"/>
      <c r="AO3649" s="32"/>
      <c r="AP3649" s="329"/>
      <c r="AQ3649" s="329" t="s">
        <v>44</v>
      </c>
      <c r="AR3649" s="17">
        <v>720</v>
      </c>
      <c r="AS3649" s="17">
        <v>0</v>
      </c>
      <c r="AT3649" s="17">
        <v>0</v>
      </c>
      <c r="AU3649" s="18" t="s">
        <v>33</v>
      </c>
      <c r="AV3649" s="330">
        <v>60</v>
      </c>
      <c r="AW3649" s="330">
        <v>110</v>
      </c>
      <c r="AX3649" s="330">
        <v>0.51818181818181819</v>
      </c>
      <c r="AY3649" s="330">
        <v>0</v>
      </c>
      <c r="AZ3649" s="331">
        <v>5.7000000000000002E-2</v>
      </c>
      <c r="BA3649" s="332">
        <v>41.04</v>
      </c>
      <c r="BB3649" s="333" t="s">
        <v>33</v>
      </c>
      <c r="BC3649" s="334" t="s">
        <v>5838</v>
      </c>
      <c r="BD3649" s="335" t="s">
        <v>67</v>
      </c>
      <c r="BE3649" s="336" t="s">
        <v>67</v>
      </c>
      <c r="BF3649" s="336" t="s">
        <v>67</v>
      </c>
      <c r="BG3649" s="84"/>
      <c r="BH3649" s="337"/>
      <c r="BI3649" s="338"/>
      <c r="BJ3649" s="12" t="s">
        <v>4537</v>
      </c>
      <c r="BK3649" s="13" t="s">
        <v>4538</v>
      </c>
      <c r="BL3649" s="13" t="s">
        <v>4539</v>
      </c>
      <c r="BM3649" s="12" t="s">
        <v>4540</v>
      </c>
      <c r="BN3649" s="336" t="s">
        <v>828</v>
      </c>
      <c r="BO3649" s="336" t="s">
        <v>228</v>
      </c>
      <c r="BP3649" s="336" t="s">
        <v>4649</v>
      </c>
      <c r="BQ3649" s="339">
        <v>2008</v>
      </c>
      <c r="BR3649" s="339">
        <v>1</v>
      </c>
      <c r="BS3649" s="339">
        <v>0</v>
      </c>
      <c r="BT3649" s="339">
        <v>0</v>
      </c>
      <c r="BU3649" s="329" t="s">
        <v>4637</v>
      </c>
      <c r="BV3649" s="329"/>
      <c r="BW3649" s="329" t="s">
        <v>44</v>
      </c>
      <c r="BX3649" s="17">
        <v>720</v>
      </c>
      <c r="BY3649" s="17">
        <v>0</v>
      </c>
      <c r="BZ3649" s="17">
        <v>0</v>
      </c>
      <c r="CA3649" s="18" t="s">
        <v>33</v>
      </c>
      <c r="CB3649" s="330">
        <v>60</v>
      </c>
      <c r="CC3649" s="330">
        <v>110</v>
      </c>
      <c r="CD3649" s="330">
        <v>0.51818181818181819</v>
      </c>
      <c r="CE3649" s="330">
        <v>0</v>
      </c>
      <c r="CF3649" s="331">
        <v>5.7000000000000002E-2</v>
      </c>
      <c r="CG3649" s="332">
        <v>41.04</v>
      </c>
      <c r="CH3649" s="333" t="s">
        <v>33</v>
      </c>
      <c r="CI3649" s="334" t="s">
        <v>5838</v>
      </c>
      <c r="CJ3649" s="335" t="s">
        <v>67</v>
      </c>
      <c r="CK3649" s="336" t="s">
        <v>67</v>
      </c>
      <c r="CL3649" s="336" t="s">
        <v>67</v>
      </c>
      <c r="CM3649" s="84"/>
      <c r="CN3649" s="337"/>
      <c r="CO3649" s="338"/>
      <c r="CP3649" s="12" t="s">
        <v>4537</v>
      </c>
      <c r="CQ3649" s="13" t="s">
        <v>4538</v>
      </c>
      <c r="CR3649" s="13" t="s">
        <v>4539</v>
      </c>
      <c r="CS3649" s="12" t="s">
        <v>4540</v>
      </c>
      <c r="CT3649" s="336" t="s">
        <v>828</v>
      </c>
      <c r="CU3649" s="336" t="s">
        <v>228</v>
      </c>
      <c r="CV3649" s="336" t="s">
        <v>4649</v>
      </c>
      <c r="CW3649" s="339">
        <v>2008</v>
      </c>
      <c r="CX3649" s="339">
        <v>1</v>
      </c>
      <c r="CY3649" s="339">
        <v>0</v>
      </c>
      <c r="CZ3649" s="339">
        <v>0</v>
      </c>
      <c r="DA3649" s="329" t="s">
        <v>4637</v>
      </c>
      <c r="DB3649" s="329"/>
      <c r="DC3649" s="329" t="s">
        <v>44</v>
      </c>
      <c r="DD3649" s="17">
        <v>720</v>
      </c>
      <c r="DE3649" s="17">
        <v>0</v>
      </c>
      <c r="DF3649" s="17">
        <v>0</v>
      </c>
      <c r="DG3649" s="18" t="s">
        <v>33</v>
      </c>
      <c r="DH3649" s="330">
        <v>60</v>
      </c>
      <c r="DI3649" s="330">
        <v>110</v>
      </c>
      <c r="DJ3649" s="330">
        <v>0.51818181818181819</v>
      </c>
      <c r="DK3649" s="330">
        <v>0</v>
      </c>
      <c r="DL3649" s="331">
        <v>5.7000000000000002E-2</v>
      </c>
      <c r="DM3649" s="332">
        <v>41.04</v>
      </c>
      <c r="DN3649" s="333" t="s">
        <v>33</v>
      </c>
      <c r="DO3649" s="334" t="s">
        <v>5838</v>
      </c>
      <c r="DP3649" s="335" t="s">
        <v>67</v>
      </c>
      <c r="DQ3649" s="336" t="s">
        <v>67</v>
      </c>
      <c r="DR3649" s="336" t="s">
        <v>67</v>
      </c>
      <c r="DS3649" s="84"/>
      <c r="DT3649" s="337"/>
      <c r="DU3649" s="338"/>
      <c r="DV3649" s="12" t="s">
        <v>4537</v>
      </c>
      <c r="DW3649" s="13" t="s">
        <v>4538</v>
      </c>
      <c r="DX3649" s="13" t="s">
        <v>4539</v>
      </c>
      <c r="DY3649" s="12" t="s">
        <v>4540</v>
      </c>
      <c r="DZ3649" s="336" t="s">
        <v>828</v>
      </c>
      <c r="EA3649" s="336" t="s">
        <v>228</v>
      </c>
      <c r="EB3649" s="336" t="s">
        <v>4649</v>
      </c>
      <c r="EC3649" s="339">
        <v>2008</v>
      </c>
      <c r="ED3649" s="339">
        <v>1</v>
      </c>
      <c r="EE3649" s="339">
        <v>0</v>
      </c>
      <c r="EF3649" s="339">
        <v>0</v>
      </c>
      <c r="EG3649" s="329" t="s">
        <v>4637</v>
      </c>
      <c r="EH3649" s="329"/>
      <c r="EI3649" s="329" t="s">
        <v>44</v>
      </c>
      <c r="EJ3649" s="17">
        <v>720</v>
      </c>
      <c r="EK3649" s="17">
        <v>0</v>
      </c>
      <c r="EL3649" s="17">
        <v>0</v>
      </c>
      <c r="EM3649" s="18" t="s">
        <v>33</v>
      </c>
      <c r="EN3649" s="330">
        <v>60</v>
      </c>
      <c r="EO3649" s="330">
        <v>110</v>
      </c>
      <c r="EP3649" s="330">
        <v>0.51818181818181819</v>
      </c>
      <c r="EQ3649" s="330">
        <v>0</v>
      </c>
      <c r="ER3649" s="331">
        <v>5.7000000000000002E-2</v>
      </c>
      <c r="ES3649" s="332">
        <v>41.04</v>
      </c>
      <c r="ET3649" s="333" t="s">
        <v>33</v>
      </c>
      <c r="EU3649" s="334" t="s">
        <v>5838</v>
      </c>
      <c r="EV3649" s="335" t="s">
        <v>67</v>
      </c>
      <c r="EW3649" s="336" t="s">
        <v>67</v>
      </c>
      <c r="EX3649" s="336" t="s">
        <v>67</v>
      </c>
      <c r="EY3649" s="84"/>
      <c r="EZ3649" s="337"/>
      <c r="FA3649" s="338"/>
      <c r="FB3649" s="12" t="s">
        <v>4537</v>
      </c>
      <c r="FC3649" s="13" t="s">
        <v>4538</v>
      </c>
      <c r="FD3649" s="13" t="s">
        <v>4539</v>
      </c>
      <c r="FE3649" s="12" t="s">
        <v>4540</v>
      </c>
      <c r="FF3649" s="336" t="s">
        <v>828</v>
      </c>
      <c r="FG3649" s="336" t="s">
        <v>228</v>
      </c>
      <c r="FH3649" s="336" t="s">
        <v>4649</v>
      </c>
      <c r="FI3649" s="339">
        <v>2008</v>
      </c>
      <c r="FJ3649" s="339">
        <v>1</v>
      </c>
      <c r="FK3649" s="339">
        <v>0</v>
      </c>
      <c r="FL3649" s="339">
        <v>0</v>
      </c>
      <c r="FM3649" s="329" t="s">
        <v>4637</v>
      </c>
      <c r="FN3649" s="329"/>
      <c r="FO3649" s="329" t="s">
        <v>44</v>
      </c>
      <c r="FP3649" s="17">
        <v>720</v>
      </c>
      <c r="FQ3649" s="17">
        <v>0</v>
      </c>
      <c r="FR3649" s="17">
        <v>0</v>
      </c>
      <c r="FS3649" s="18" t="s">
        <v>33</v>
      </c>
      <c r="FT3649" s="330">
        <v>60</v>
      </c>
      <c r="FU3649" s="330">
        <v>110</v>
      </c>
      <c r="FV3649" s="330">
        <v>0.51818181818181819</v>
      </c>
      <c r="FW3649" s="330">
        <v>0</v>
      </c>
      <c r="FX3649" s="331">
        <v>5.7000000000000002E-2</v>
      </c>
      <c r="FY3649" s="332">
        <v>41.04</v>
      </c>
      <c r="FZ3649" s="333" t="s">
        <v>33</v>
      </c>
      <c r="GA3649" s="334" t="s">
        <v>5838</v>
      </c>
      <c r="GB3649" s="335" t="s">
        <v>67</v>
      </c>
      <c r="GC3649" s="336" t="s">
        <v>67</v>
      </c>
      <c r="GD3649" s="336" t="s">
        <v>67</v>
      </c>
      <c r="GE3649" s="84"/>
      <c r="GF3649" s="337"/>
      <c r="GG3649" s="338"/>
      <c r="GH3649" s="12" t="s">
        <v>4537</v>
      </c>
      <c r="GI3649" s="13" t="s">
        <v>4538</v>
      </c>
      <c r="GJ3649" s="13" t="s">
        <v>4539</v>
      </c>
      <c r="GK3649" s="12" t="s">
        <v>4540</v>
      </c>
      <c r="GL3649" s="336" t="s">
        <v>828</v>
      </c>
      <c r="GM3649" s="336" t="s">
        <v>228</v>
      </c>
      <c r="GN3649" s="336" t="s">
        <v>4649</v>
      </c>
      <c r="GO3649" s="339">
        <v>2008</v>
      </c>
      <c r="GP3649" s="339">
        <v>1</v>
      </c>
      <c r="GQ3649" s="339">
        <v>0</v>
      </c>
      <c r="GR3649" s="339">
        <v>0</v>
      </c>
      <c r="GS3649" s="329" t="s">
        <v>4637</v>
      </c>
      <c r="GT3649" s="329"/>
      <c r="GU3649" s="329" t="s">
        <v>44</v>
      </c>
      <c r="GV3649" s="17">
        <v>720</v>
      </c>
      <c r="GW3649" s="17">
        <v>0</v>
      </c>
      <c r="GX3649" s="17">
        <v>0</v>
      </c>
      <c r="GY3649" s="18" t="s">
        <v>33</v>
      </c>
      <c r="GZ3649" s="330">
        <v>60</v>
      </c>
      <c r="HA3649" s="330">
        <v>110</v>
      </c>
      <c r="HB3649" s="330">
        <v>0.51818181818181819</v>
      </c>
      <c r="HC3649" s="330">
        <v>0</v>
      </c>
      <c r="HD3649" s="331">
        <v>5.7000000000000002E-2</v>
      </c>
      <c r="HE3649" s="332">
        <v>41.04</v>
      </c>
      <c r="HF3649" s="333" t="s">
        <v>33</v>
      </c>
      <c r="HG3649" s="334" t="s">
        <v>5838</v>
      </c>
      <c r="HH3649" s="335" t="s">
        <v>67</v>
      </c>
      <c r="HI3649" s="336" t="s">
        <v>67</v>
      </c>
      <c r="HJ3649" s="336" t="s">
        <v>67</v>
      </c>
      <c r="HK3649" s="84"/>
      <c r="HL3649" s="337"/>
      <c r="HM3649" s="338"/>
      <c r="HN3649" s="12" t="s">
        <v>4537</v>
      </c>
      <c r="HO3649" s="13" t="s">
        <v>4538</v>
      </c>
      <c r="HP3649" s="13" t="s">
        <v>4539</v>
      </c>
      <c r="HQ3649" s="12" t="s">
        <v>4540</v>
      </c>
      <c r="HR3649" s="336" t="s">
        <v>828</v>
      </c>
      <c r="HS3649" s="336" t="s">
        <v>228</v>
      </c>
      <c r="HT3649" s="336" t="s">
        <v>4649</v>
      </c>
      <c r="HU3649" s="339">
        <v>2008</v>
      </c>
      <c r="HV3649" s="339">
        <v>1</v>
      </c>
      <c r="HW3649" s="339">
        <v>0</v>
      </c>
      <c r="HX3649" s="339">
        <v>0</v>
      </c>
      <c r="HY3649" s="329" t="s">
        <v>4637</v>
      </c>
      <c r="HZ3649" s="329"/>
      <c r="IA3649" s="329" t="s">
        <v>44</v>
      </c>
      <c r="IB3649" s="17">
        <v>720</v>
      </c>
      <c r="IC3649" s="17">
        <v>0</v>
      </c>
      <c r="ID3649" s="17">
        <v>0</v>
      </c>
      <c r="IE3649" s="18" t="s">
        <v>33</v>
      </c>
      <c r="IF3649" s="330">
        <v>60</v>
      </c>
      <c r="IG3649" s="330">
        <v>110</v>
      </c>
      <c r="IH3649" s="330">
        <v>0.51818181818181819</v>
      </c>
      <c r="II3649" s="330">
        <v>0</v>
      </c>
      <c r="IJ3649" s="331">
        <v>5.7000000000000002E-2</v>
      </c>
      <c r="IK3649" s="332">
        <v>41.04</v>
      </c>
      <c r="IL3649" s="333" t="s">
        <v>33</v>
      </c>
      <c r="IM3649" s="334" t="s">
        <v>5838</v>
      </c>
      <c r="IN3649" s="335" t="s">
        <v>67</v>
      </c>
      <c r="IO3649" s="336" t="s">
        <v>67</v>
      </c>
      <c r="IP3649" s="336" t="s">
        <v>67</v>
      </c>
      <c r="IQ3649" s="84"/>
      <c r="IR3649" s="337"/>
      <c r="IS3649" s="338"/>
    </row>
    <row r="3650" spans="1:253" ht="16.5" customHeight="1">
      <c r="A3650" s="83" t="s">
        <v>3589</v>
      </c>
      <c r="B3650" s="41"/>
      <c r="C3650" s="368"/>
      <c r="D3650" s="89"/>
      <c r="E3650" s="14" t="s">
        <v>3707</v>
      </c>
      <c r="F3650" s="14" t="s">
        <v>3732</v>
      </c>
      <c r="G3650" s="14" t="s">
        <v>3733</v>
      </c>
      <c r="H3650" s="15">
        <v>2001</v>
      </c>
      <c r="I3650" s="15">
        <v>1</v>
      </c>
      <c r="J3650" s="15">
        <v>0</v>
      </c>
      <c r="K3650" s="15">
        <v>0</v>
      </c>
      <c r="L3650" s="16" t="s">
        <v>3736</v>
      </c>
      <c r="M3650" s="134" t="s">
        <v>3591</v>
      </c>
      <c r="N3650" s="16" t="s">
        <v>45</v>
      </c>
      <c r="O3650" s="17">
        <v>8760</v>
      </c>
      <c r="P3650" s="17">
        <f t="shared" si="29"/>
        <v>0</v>
      </c>
      <c r="Q3650" s="17">
        <v>5</v>
      </c>
      <c r="R3650" s="133" t="s">
        <v>33</v>
      </c>
      <c r="S3650" s="19">
        <v>60</v>
      </c>
      <c r="T3650" s="19">
        <v>110</v>
      </c>
      <c r="U3650" s="19">
        <v>3</v>
      </c>
      <c r="V3650" s="19">
        <v>0</v>
      </c>
      <c r="W3650" s="20">
        <v>0.33</v>
      </c>
      <c r="X3650" s="21">
        <v>2890.8</v>
      </c>
      <c r="Y3650" s="22" t="s">
        <v>33</v>
      </c>
      <c r="Z3650" s="86" t="s">
        <v>7991</v>
      </c>
      <c r="AA3650" s="24"/>
      <c r="AB3650" s="14"/>
      <c r="AC3650" s="14"/>
      <c r="AD3650" s="25"/>
      <c r="AE3650" s="26"/>
      <c r="AF3650" s="27"/>
      <c r="AG3650" s="31"/>
      <c r="AH3650" s="32"/>
      <c r="AI3650" s="32"/>
      <c r="AJ3650" s="32"/>
      <c r="AK3650" s="32"/>
      <c r="AL3650" s="32"/>
      <c r="AM3650" s="32"/>
      <c r="AN3650" s="32"/>
      <c r="AO3650" s="32"/>
      <c r="AP3650" s="329"/>
      <c r="AQ3650" s="329" t="s">
        <v>44</v>
      </c>
      <c r="AR3650" s="17">
        <v>720</v>
      </c>
      <c r="AS3650" s="17">
        <v>0</v>
      </c>
      <c r="AT3650" s="17">
        <v>0</v>
      </c>
      <c r="AU3650" s="18" t="s">
        <v>33</v>
      </c>
      <c r="AV3650" s="330">
        <v>60</v>
      </c>
      <c r="AW3650" s="330">
        <v>110</v>
      </c>
      <c r="AX3650" s="330">
        <v>0.5</v>
      </c>
      <c r="AY3650" s="330">
        <v>0</v>
      </c>
      <c r="AZ3650" s="331">
        <v>5.5E-2</v>
      </c>
      <c r="BA3650" s="332">
        <v>39.6</v>
      </c>
      <c r="BB3650" s="333" t="s">
        <v>33</v>
      </c>
      <c r="BC3650" s="334" t="s">
        <v>5838</v>
      </c>
      <c r="BD3650" s="335" t="s">
        <v>67</v>
      </c>
      <c r="BE3650" s="336" t="s">
        <v>67</v>
      </c>
      <c r="BF3650" s="336" t="s">
        <v>67</v>
      </c>
      <c r="BG3650" s="84"/>
      <c r="BH3650" s="337"/>
      <c r="BI3650" s="338"/>
      <c r="BJ3650" s="12" t="s">
        <v>4537</v>
      </c>
      <c r="BK3650" s="13" t="s">
        <v>4538</v>
      </c>
      <c r="BL3650" s="13" t="s">
        <v>4539</v>
      </c>
      <c r="BM3650" s="12" t="s">
        <v>4540</v>
      </c>
      <c r="BN3650" s="336" t="s">
        <v>4650</v>
      </c>
      <c r="BO3650" s="336" t="s">
        <v>814</v>
      </c>
      <c r="BP3650" s="336" t="s">
        <v>4651</v>
      </c>
      <c r="BQ3650" s="339">
        <v>2010</v>
      </c>
      <c r="BR3650" s="339">
        <v>1</v>
      </c>
      <c r="BS3650" s="339">
        <v>0</v>
      </c>
      <c r="BT3650" s="339">
        <v>0</v>
      </c>
      <c r="BU3650" s="329" t="s">
        <v>4592</v>
      </c>
      <c r="BV3650" s="329"/>
      <c r="BW3650" s="329" t="s">
        <v>44</v>
      </c>
      <c r="BX3650" s="17">
        <v>720</v>
      </c>
      <c r="BY3650" s="17">
        <v>0</v>
      </c>
      <c r="BZ3650" s="17">
        <v>0</v>
      </c>
      <c r="CA3650" s="18" t="s">
        <v>33</v>
      </c>
      <c r="CB3650" s="330">
        <v>60</v>
      </c>
      <c r="CC3650" s="330">
        <v>110</v>
      </c>
      <c r="CD3650" s="330">
        <v>0.5</v>
      </c>
      <c r="CE3650" s="330">
        <v>0</v>
      </c>
      <c r="CF3650" s="331">
        <v>5.5E-2</v>
      </c>
      <c r="CG3650" s="332">
        <v>39.6</v>
      </c>
      <c r="CH3650" s="333" t="s">
        <v>33</v>
      </c>
      <c r="CI3650" s="334" t="s">
        <v>5838</v>
      </c>
      <c r="CJ3650" s="335" t="s">
        <v>67</v>
      </c>
      <c r="CK3650" s="336" t="s">
        <v>67</v>
      </c>
      <c r="CL3650" s="336" t="s">
        <v>67</v>
      </c>
      <c r="CM3650" s="84"/>
      <c r="CN3650" s="337"/>
      <c r="CO3650" s="338"/>
      <c r="CP3650" s="12" t="s">
        <v>4537</v>
      </c>
      <c r="CQ3650" s="13" t="s">
        <v>4538</v>
      </c>
      <c r="CR3650" s="13" t="s">
        <v>4539</v>
      </c>
      <c r="CS3650" s="12" t="s">
        <v>4540</v>
      </c>
      <c r="CT3650" s="336" t="s">
        <v>4650</v>
      </c>
      <c r="CU3650" s="336" t="s">
        <v>814</v>
      </c>
      <c r="CV3650" s="336" t="s">
        <v>4651</v>
      </c>
      <c r="CW3650" s="339">
        <v>2010</v>
      </c>
      <c r="CX3650" s="339">
        <v>1</v>
      </c>
      <c r="CY3650" s="339">
        <v>0</v>
      </c>
      <c r="CZ3650" s="339">
        <v>0</v>
      </c>
      <c r="DA3650" s="329" t="s">
        <v>4592</v>
      </c>
      <c r="DB3650" s="329"/>
      <c r="DC3650" s="329" t="s">
        <v>44</v>
      </c>
      <c r="DD3650" s="17">
        <v>720</v>
      </c>
      <c r="DE3650" s="17">
        <v>0</v>
      </c>
      <c r="DF3650" s="17">
        <v>0</v>
      </c>
      <c r="DG3650" s="18" t="s">
        <v>33</v>
      </c>
      <c r="DH3650" s="330">
        <v>60</v>
      </c>
      <c r="DI3650" s="330">
        <v>110</v>
      </c>
      <c r="DJ3650" s="330">
        <v>0.5</v>
      </c>
      <c r="DK3650" s="330">
        <v>0</v>
      </c>
      <c r="DL3650" s="331">
        <v>5.5E-2</v>
      </c>
      <c r="DM3650" s="332">
        <v>39.6</v>
      </c>
      <c r="DN3650" s="333" t="s">
        <v>33</v>
      </c>
      <c r="DO3650" s="334" t="s">
        <v>5838</v>
      </c>
      <c r="DP3650" s="335" t="s">
        <v>67</v>
      </c>
      <c r="DQ3650" s="336" t="s">
        <v>67</v>
      </c>
      <c r="DR3650" s="336" t="s">
        <v>67</v>
      </c>
      <c r="DS3650" s="84"/>
      <c r="DT3650" s="337"/>
      <c r="DU3650" s="338"/>
      <c r="DV3650" s="12" t="s">
        <v>4537</v>
      </c>
      <c r="DW3650" s="13" t="s">
        <v>4538</v>
      </c>
      <c r="DX3650" s="13" t="s">
        <v>4539</v>
      </c>
      <c r="DY3650" s="12" t="s">
        <v>4540</v>
      </c>
      <c r="DZ3650" s="336" t="s">
        <v>4650</v>
      </c>
      <c r="EA3650" s="336" t="s">
        <v>814</v>
      </c>
      <c r="EB3650" s="336" t="s">
        <v>4651</v>
      </c>
      <c r="EC3650" s="339">
        <v>2010</v>
      </c>
      <c r="ED3650" s="339">
        <v>1</v>
      </c>
      <c r="EE3650" s="339">
        <v>0</v>
      </c>
      <c r="EF3650" s="339">
        <v>0</v>
      </c>
      <c r="EG3650" s="329" t="s">
        <v>4592</v>
      </c>
      <c r="EH3650" s="329"/>
      <c r="EI3650" s="329" t="s">
        <v>44</v>
      </c>
      <c r="EJ3650" s="17">
        <v>720</v>
      </c>
      <c r="EK3650" s="17">
        <v>0</v>
      </c>
      <c r="EL3650" s="17">
        <v>0</v>
      </c>
      <c r="EM3650" s="18" t="s">
        <v>33</v>
      </c>
      <c r="EN3650" s="330">
        <v>60</v>
      </c>
      <c r="EO3650" s="330">
        <v>110</v>
      </c>
      <c r="EP3650" s="330">
        <v>0.5</v>
      </c>
      <c r="EQ3650" s="330">
        <v>0</v>
      </c>
      <c r="ER3650" s="331">
        <v>5.5E-2</v>
      </c>
      <c r="ES3650" s="332">
        <v>39.6</v>
      </c>
      <c r="ET3650" s="333" t="s">
        <v>33</v>
      </c>
      <c r="EU3650" s="334" t="s">
        <v>5838</v>
      </c>
      <c r="EV3650" s="335" t="s">
        <v>67</v>
      </c>
      <c r="EW3650" s="336" t="s">
        <v>67</v>
      </c>
      <c r="EX3650" s="336" t="s">
        <v>67</v>
      </c>
      <c r="EY3650" s="84"/>
      <c r="EZ3650" s="337"/>
      <c r="FA3650" s="338"/>
      <c r="FB3650" s="12" t="s">
        <v>4537</v>
      </c>
      <c r="FC3650" s="13" t="s">
        <v>4538</v>
      </c>
      <c r="FD3650" s="13" t="s">
        <v>4539</v>
      </c>
      <c r="FE3650" s="12" t="s">
        <v>4540</v>
      </c>
      <c r="FF3650" s="336" t="s">
        <v>4650</v>
      </c>
      <c r="FG3650" s="336" t="s">
        <v>814</v>
      </c>
      <c r="FH3650" s="336" t="s">
        <v>4651</v>
      </c>
      <c r="FI3650" s="339">
        <v>2010</v>
      </c>
      <c r="FJ3650" s="339">
        <v>1</v>
      </c>
      <c r="FK3650" s="339">
        <v>0</v>
      </c>
      <c r="FL3650" s="339">
        <v>0</v>
      </c>
      <c r="FM3650" s="329" t="s">
        <v>4592</v>
      </c>
      <c r="FN3650" s="329"/>
      <c r="FO3650" s="329" t="s">
        <v>44</v>
      </c>
      <c r="FP3650" s="17">
        <v>720</v>
      </c>
      <c r="FQ3650" s="17">
        <v>0</v>
      </c>
      <c r="FR3650" s="17">
        <v>0</v>
      </c>
      <c r="FS3650" s="18" t="s">
        <v>33</v>
      </c>
      <c r="FT3650" s="330">
        <v>60</v>
      </c>
      <c r="FU3650" s="330">
        <v>110</v>
      </c>
      <c r="FV3650" s="330">
        <v>0.5</v>
      </c>
      <c r="FW3650" s="330">
        <v>0</v>
      </c>
      <c r="FX3650" s="331">
        <v>5.5E-2</v>
      </c>
      <c r="FY3650" s="332">
        <v>39.6</v>
      </c>
      <c r="FZ3650" s="333" t="s">
        <v>33</v>
      </c>
      <c r="GA3650" s="334" t="s">
        <v>5838</v>
      </c>
      <c r="GB3650" s="335" t="s">
        <v>67</v>
      </c>
      <c r="GC3650" s="336" t="s">
        <v>67</v>
      </c>
      <c r="GD3650" s="336" t="s">
        <v>67</v>
      </c>
      <c r="GE3650" s="84"/>
      <c r="GF3650" s="337"/>
      <c r="GG3650" s="338"/>
      <c r="GH3650" s="12" t="s">
        <v>4537</v>
      </c>
      <c r="GI3650" s="13" t="s">
        <v>4538</v>
      </c>
      <c r="GJ3650" s="13" t="s">
        <v>4539</v>
      </c>
      <c r="GK3650" s="12" t="s">
        <v>4540</v>
      </c>
      <c r="GL3650" s="336" t="s">
        <v>4650</v>
      </c>
      <c r="GM3650" s="336" t="s">
        <v>814</v>
      </c>
      <c r="GN3650" s="336" t="s">
        <v>4651</v>
      </c>
      <c r="GO3650" s="339">
        <v>2010</v>
      </c>
      <c r="GP3650" s="339">
        <v>1</v>
      </c>
      <c r="GQ3650" s="339">
        <v>0</v>
      </c>
      <c r="GR3650" s="339">
        <v>0</v>
      </c>
      <c r="GS3650" s="329" t="s">
        <v>4592</v>
      </c>
      <c r="GT3650" s="329"/>
      <c r="GU3650" s="329" t="s">
        <v>44</v>
      </c>
      <c r="GV3650" s="17">
        <v>720</v>
      </c>
      <c r="GW3650" s="17">
        <v>0</v>
      </c>
      <c r="GX3650" s="17">
        <v>0</v>
      </c>
      <c r="GY3650" s="18" t="s">
        <v>33</v>
      </c>
      <c r="GZ3650" s="330">
        <v>60</v>
      </c>
      <c r="HA3650" s="330">
        <v>110</v>
      </c>
      <c r="HB3650" s="330">
        <v>0.5</v>
      </c>
      <c r="HC3650" s="330">
        <v>0</v>
      </c>
      <c r="HD3650" s="331">
        <v>5.5E-2</v>
      </c>
      <c r="HE3650" s="332">
        <v>39.6</v>
      </c>
      <c r="HF3650" s="333" t="s">
        <v>33</v>
      </c>
      <c r="HG3650" s="334" t="s">
        <v>5838</v>
      </c>
      <c r="HH3650" s="335" t="s">
        <v>67</v>
      </c>
      <c r="HI3650" s="336" t="s">
        <v>67</v>
      </c>
      <c r="HJ3650" s="336" t="s">
        <v>67</v>
      </c>
      <c r="HK3650" s="84"/>
      <c r="HL3650" s="337"/>
      <c r="HM3650" s="338"/>
      <c r="HN3650" s="12" t="s">
        <v>4537</v>
      </c>
      <c r="HO3650" s="13" t="s">
        <v>4538</v>
      </c>
      <c r="HP3650" s="13" t="s">
        <v>4539</v>
      </c>
      <c r="HQ3650" s="12" t="s">
        <v>4540</v>
      </c>
      <c r="HR3650" s="336" t="s">
        <v>4650</v>
      </c>
      <c r="HS3650" s="336" t="s">
        <v>814</v>
      </c>
      <c r="HT3650" s="336" t="s">
        <v>4651</v>
      </c>
      <c r="HU3650" s="339">
        <v>2010</v>
      </c>
      <c r="HV3650" s="339">
        <v>1</v>
      </c>
      <c r="HW3650" s="339">
        <v>0</v>
      </c>
      <c r="HX3650" s="339">
        <v>0</v>
      </c>
      <c r="HY3650" s="329" t="s">
        <v>4592</v>
      </c>
      <c r="HZ3650" s="329"/>
      <c r="IA3650" s="329" t="s">
        <v>44</v>
      </c>
      <c r="IB3650" s="17">
        <v>720</v>
      </c>
      <c r="IC3650" s="17">
        <v>0</v>
      </c>
      <c r="ID3650" s="17">
        <v>0</v>
      </c>
      <c r="IE3650" s="18" t="s">
        <v>33</v>
      </c>
      <c r="IF3650" s="330">
        <v>60</v>
      </c>
      <c r="IG3650" s="330">
        <v>110</v>
      </c>
      <c r="IH3650" s="330">
        <v>0.5</v>
      </c>
      <c r="II3650" s="330">
        <v>0</v>
      </c>
      <c r="IJ3650" s="331">
        <v>5.5E-2</v>
      </c>
      <c r="IK3650" s="332">
        <v>39.6</v>
      </c>
      <c r="IL3650" s="333" t="s">
        <v>33</v>
      </c>
      <c r="IM3650" s="334" t="s">
        <v>5838</v>
      </c>
      <c r="IN3650" s="335" t="s">
        <v>67</v>
      </c>
      <c r="IO3650" s="336" t="s">
        <v>67</v>
      </c>
      <c r="IP3650" s="336" t="s">
        <v>67</v>
      </c>
      <c r="IQ3650" s="84"/>
      <c r="IR3650" s="337"/>
      <c r="IS3650" s="338"/>
    </row>
    <row r="3651" spans="1:253" ht="16.5" customHeight="1">
      <c r="A3651" s="83" t="s">
        <v>3589</v>
      </c>
      <c r="B3651" s="41"/>
      <c r="C3651" s="368"/>
      <c r="D3651" s="89"/>
      <c r="E3651" s="14" t="s">
        <v>3714</v>
      </c>
      <c r="F3651" s="14" t="s">
        <v>2662</v>
      </c>
      <c r="G3651" s="14" t="s">
        <v>3718</v>
      </c>
      <c r="H3651" s="15">
        <v>2005</v>
      </c>
      <c r="I3651" s="15">
        <v>1</v>
      </c>
      <c r="J3651" s="15">
        <v>0</v>
      </c>
      <c r="K3651" s="15">
        <v>0</v>
      </c>
      <c r="L3651" s="16" t="s">
        <v>3726</v>
      </c>
      <c r="M3651" s="134" t="s">
        <v>3591</v>
      </c>
      <c r="N3651" s="16" t="s">
        <v>41</v>
      </c>
      <c r="O3651" s="17">
        <v>8760</v>
      </c>
      <c r="P3651" s="17">
        <f t="shared" si="29"/>
        <v>0</v>
      </c>
      <c r="Q3651" s="17">
        <v>5</v>
      </c>
      <c r="R3651" s="133" t="s">
        <v>33</v>
      </c>
      <c r="S3651" s="19">
        <v>60</v>
      </c>
      <c r="T3651" s="19">
        <v>110</v>
      </c>
      <c r="U3651" s="19">
        <v>3</v>
      </c>
      <c r="V3651" s="19">
        <v>0</v>
      </c>
      <c r="W3651" s="20">
        <v>0.33</v>
      </c>
      <c r="X3651" s="21">
        <v>2890.8</v>
      </c>
      <c r="Y3651" s="22" t="s">
        <v>33</v>
      </c>
      <c r="Z3651" s="86" t="s">
        <v>7991</v>
      </c>
      <c r="AA3651" s="24"/>
      <c r="AB3651" s="14"/>
      <c r="AC3651" s="14"/>
      <c r="AD3651" s="25"/>
      <c r="AE3651" s="26"/>
      <c r="AF3651" s="27"/>
      <c r="AG3651" s="31"/>
      <c r="AH3651" s="32"/>
      <c r="AI3651" s="32"/>
      <c r="AJ3651" s="32"/>
      <c r="AK3651" s="32"/>
      <c r="AL3651" s="32"/>
      <c r="AM3651" s="32"/>
      <c r="AN3651" s="32"/>
      <c r="AO3651" s="32"/>
      <c r="AP3651" s="329"/>
      <c r="AQ3651" s="329" t="s">
        <v>44</v>
      </c>
      <c r="AR3651" s="17">
        <v>720</v>
      </c>
      <c r="AS3651" s="17">
        <v>0</v>
      </c>
      <c r="AT3651" s="17">
        <v>0</v>
      </c>
      <c r="AU3651" s="18" t="s">
        <v>33</v>
      </c>
      <c r="AV3651" s="330">
        <v>60</v>
      </c>
      <c r="AW3651" s="330">
        <v>110</v>
      </c>
      <c r="AX3651" s="330">
        <v>0.5</v>
      </c>
      <c r="AY3651" s="330">
        <v>0</v>
      </c>
      <c r="AZ3651" s="331">
        <v>5.5E-2</v>
      </c>
      <c r="BA3651" s="332">
        <v>39.6</v>
      </c>
      <c r="BB3651" s="333" t="s">
        <v>33</v>
      </c>
      <c r="BC3651" s="334" t="s">
        <v>5838</v>
      </c>
      <c r="BD3651" s="335" t="s">
        <v>67</v>
      </c>
      <c r="BE3651" s="336" t="s">
        <v>67</v>
      </c>
      <c r="BF3651" s="336" t="s">
        <v>67</v>
      </c>
      <c r="BG3651" s="84"/>
      <c r="BH3651" s="337"/>
      <c r="BI3651" s="338"/>
      <c r="BJ3651" s="12" t="s">
        <v>4537</v>
      </c>
      <c r="BK3651" s="13" t="s">
        <v>4538</v>
      </c>
      <c r="BL3651" s="13" t="s">
        <v>4539</v>
      </c>
      <c r="BM3651" s="12" t="s">
        <v>4540</v>
      </c>
      <c r="BN3651" s="336" t="s">
        <v>4650</v>
      </c>
      <c r="BO3651" s="336" t="s">
        <v>157</v>
      </c>
      <c r="BP3651" s="336" t="s">
        <v>4652</v>
      </c>
      <c r="BQ3651" s="339">
        <v>2016</v>
      </c>
      <c r="BR3651" s="339">
        <v>1</v>
      </c>
      <c r="BS3651" s="339">
        <v>0</v>
      </c>
      <c r="BT3651" s="339">
        <v>0</v>
      </c>
      <c r="BU3651" s="329" t="s">
        <v>4592</v>
      </c>
      <c r="BV3651" s="329"/>
      <c r="BW3651" s="329" t="s">
        <v>44</v>
      </c>
      <c r="BX3651" s="17">
        <v>720</v>
      </c>
      <c r="BY3651" s="17">
        <v>0</v>
      </c>
      <c r="BZ3651" s="17">
        <v>0</v>
      </c>
      <c r="CA3651" s="18" t="s">
        <v>33</v>
      </c>
      <c r="CB3651" s="330">
        <v>60</v>
      </c>
      <c r="CC3651" s="330">
        <v>110</v>
      </c>
      <c r="CD3651" s="330">
        <v>0.5</v>
      </c>
      <c r="CE3651" s="330">
        <v>0</v>
      </c>
      <c r="CF3651" s="331">
        <v>5.5E-2</v>
      </c>
      <c r="CG3651" s="332">
        <v>39.6</v>
      </c>
      <c r="CH3651" s="333" t="s">
        <v>33</v>
      </c>
      <c r="CI3651" s="334" t="s">
        <v>5838</v>
      </c>
      <c r="CJ3651" s="335" t="s">
        <v>67</v>
      </c>
      <c r="CK3651" s="336" t="s">
        <v>67</v>
      </c>
      <c r="CL3651" s="336" t="s">
        <v>67</v>
      </c>
      <c r="CM3651" s="84"/>
      <c r="CN3651" s="337"/>
      <c r="CO3651" s="338"/>
      <c r="CP3651" s="12" t="s">
        <v>4537</v>
      </c>
      <c r="CQ3651" s="13" t="s">
        <v>4538</v>
      </c>
      <c r="CR3651" s="13" t="s">
        <v>4539</v>
      </c>
      <c r="CS3651" s="12" t="s">
        <v>4540</v>
      </c>
      <c r="CT3651" s="336" t="s">
        <v>4650</v>
      </c>
      <c r="CU3651" s="336" t="s">
        <v>157</v>
      </c>
      <c r="CV3651" s="336" t="s">
        <v>4652</v>
      </c>
      <c r="CW3651" s="339">
        <v>2016</v>
      </c>
      <c r="CX3651" s="339">
        <v>1</v>
      </c>
      <c r="CY3651" s="339">
        <v>0</v>
      </c>
      <c r="CZ3651" s="339">
        <v>0</v>
      </c>
      <c r="DA3651" s="329" t="s">
        <v>4592</v>
      </c>
      <c r="DB3651" s="329"/>
      <c r="DC3651" s="329" t="s">
        <v>44</v>
      </c>
      <c r="DD3651" s="17">
        <v>720</v>
      </c>
      <c r="DE3651" s="17">
        <v>0</v>
      </c>
      <c r="DF3651" s="17">
        <v>0</v>
      </c>
      <c r="DG3651" s="18" t="s">
        <v>33</v>
      </c>
      <c r="DH3651" s="330">
        <v>60</v>
      </c>
      <c r="DI3651" s="330">
        <v>110</v>
      </c>
      <c r="DJ3651" s="330">
        <v>0.5</v>
      </c>
      <c r="DK3651" s="330">
        <v>0</v>
      </c>
      <c r="DL3651" s="331">
        <v>5.5E-2</v>
      </c>
      <c r="DM3651" s="332">
        <v>39.6</v>
      </c>
      <c r="DN3651" s="333" t="s">
        <v>33</v>
      </c>
      <c r="DO3651" s="334" t="s">
        <v>5838</v>
      </c>
      <c r="DP3651" s="335" t="s">
        <v>67</v>
      </c>
      <c r="DQ3651" s="336" t="s">
        <v>67</v>
      </c>
      <c r="DR3651" s="336" t="s">
        <v>67</v>
      </c>
      <c r="DS3651" s="84"/>
      <c r="DT3651" s="337"/>
      <c r="DU3651" s="338"/>
      <c r="DV3651" s="12" t="s">
        <v>4537</v>
      </c>
      <c r="DW3651" s="13" t="s">
        <v>4538</v>
      </c>
      <c r="DX3651" s="13" t="s">
        <v>4539</v>
      </c>
      <c r="DY3651" s="12" t="s">
        <v>4540</v>
      </c>
      <c r="DZ3651" s="336" t="s">
        <v>4650</v>
      </c>
      <c r="EA3651" s="336" t="s">
        <v>157</v>
      </c>
      <c r="EB3651" s="336" t="s">
        <v>4652</v>
      </c>
      <c r="EC3651" s="339">
        <v>2016</v>
      </c>
      <c r="ED3651" s="339">
        <v>1</v>
      </c>
      <c r="EE3651" s="339">
        <v>0</v>
      </c>
      <c r="EF3651" s="339">
        <v>0</v>
      </c>
      <c r="EG3651" s="329" t="s">
        <v>4592</v>
      </c>
      <c r="EH3651" s="329"/>
      <c r="EI3651" s="329" t="s">
        <v>44</v>
      </c>
      <c r="EJ3651" s="17">
        <v>720</v>
      </c>
      <c r="EK3651" s="17">
        <v>0</v>
      </c>
      <c r="EL3651" s="17">
        <v>0</v>
      </c>
      <c r="EM3651" s="18" t="s">
        <v>33</v>
      </c>
      <c r="EN3651" s="330">
        <v>60</v>
      </c>
      <c r="EO3651" s="330">
        <v>110</v>
      </c>
      <c r="EP3651" s="330">
        <v>0.5</v>
      </c>
      <c r="EQ3651" s="330">
        <v>0</v>
      </c>
      <c r="ER3651" s="331">
        <v>5.5E-2</v>
      </c>
      <c r="ES3651" s="332">
        <v>39.6</v>
      </c>
      <c r="ET3651" s="333" t="s">
        <v>33</v>
      </c>
      <c r="EU3651" s="334" t="s">
        <v>5838</v>
      </c>
      <c r="EV3651" s="335" t="s">
        <v>67</v>
      </c>
      <c r="EW3651" s="336" t="s">
        <v>67</v>
      </c>
      <c r="EX3651" s="336" t="s">
        <v>67</v>
      </c>
      <c r="EY3651" s="84"/>
      <c r="EZ3651" s="337"/>
      <c r="FA3651" s="338"/>
      <c r="FB3651" s="12" t="s">
        <v>4537</v>
      </c>
      <c r="FC3651" s="13" t="s">
        <v>4538</v>
      </c>
      <c r="FD3651" s="13" t="s">
        <v>4539</v>
      </c>
      <c r="FE3651" s="12" t="s">
        <v>4540</v>
      </c>
      <c r="FF3651" s="336" t="s">
        <v>4650</v>
      </c>
      <c r="FG3651" s="336" t="s">
        <v>157</v>
      </c>
      <c r="FH3651" s="336" t="s">
        <v>4652</v>
      </c>
      <c r="FI3651" s="339">
        <v>2016</v>
      </c>
      <c r="FJ3651" s="339">
        <v>1</v>
      </c>
      <c r="FK3651" s="339">
        <v>0</v>
      </c>
      <c r="FL3651" s="339">
        <v>0</v>
      </c>
      <c r="FM3651" s="329" t="s">
        <v>4592</v>
      </c>
      <c r="FN3651" s="329"/>
      <c r="FO3651" s="329" t="s">
        <v>44</v>
      </c>
      <c r="FP3651" s="17">
        <v>720</v>
      </c>
      <c r="FQ3651" s="17">
        <v>0</v>
      </c>
      <c r="FR3651" s="17">
        <v>0</v>
      </c>
      <c r="FS3651" s="18" t="s">
        <v>33</v>
      </c>
      <c r="FT3651" s="330">
        <v>60</v>
      </c>
      <c r="FU3651" s="330">
        <v>110</v>
      </c>
      <c r="FV3651" s="330">
        <v>0.5</v>
      </c>
      <c r="FW3651" s="330">
        <v>0</v>
      </c>
      <c r="FX3651" s="331">
        <v>5.5E-2</v>
      </c>
      <c r="FY3651" s="332">
        <v>39.6</v>
      </c>
      <c r="FZ3651" s="333" t="s">
        <v>33</v>
      </c>
      <c r="GA3651" s="334" t="s">
        <v>5838</v>
      </c>
      <c r="GB3651" s="335" t="s">
        <v>67</v>
      </c>
      <c r="GC3651" s="336" t="s">
        <v>67</v>
      </c>
      <c r="GD3651" s="336" t="s">
        <v>67</v>
      </c>
      <c r="GE3651" s="84"/>
      <c r="GF3651" s="337"/>
      <c r="GG3651" s="338"/>
      <c r="GH3651" s="12" t="s">
        <v>4537</v>
      </c>
      <c r="GI3651" s="13" t="s">
        <v>4538</v>
      </c>
      <c r="GJ3651" s="13" t="s">
        <v>4539</v>
      </c>
      <c r="GK3651" s="12" t="s">
        <v>4540</v>
      </c>
      <c r="GL3651" s="336" t="s">
        <v>4650</v>
      </c>
      <c r="GM3651" s="336" t="s">
        <v>157</v>
      </c>
      <c r="GN3651" s="336" t="s">
        <v>4652</v>
      </c>
      <c r="GO3651" s="339">
        <v>2016</v>
      </c>
      <c r="GP3651" s="339">
        <v>1</v>
      </c>
      <c r="GQ3651" s="339">
        <v>0</v>
      </c>
      <c r="GR3651" s="339">
        <v>0</v>
      </c>
      <c r="GS3651" s="329" t="s">
        <v>4592</v>
      </c>
      <c r="GT3651" s="329"/>
      <c r="GU3651" s="329" t="s">
        <v>44</v>
      </c>
      <c r="GV3651" s="17">
        <v>720</v>
      </c>
      <c r="GW3651" s="17">
        <v>0</v>
      </c>
      <c r="GX3651" s="17">
        <v>0</v>
      </c>
      <c r="GY3651" s="18" t="s">
        <v>33</v>
      </c>
      <c r="GZ3651" s="330">
        <v>60</v>
      </c>
      <c r="HA3651" s="330">
        <v>110</v>
      </c>
      <c r="HB3651" s="330">
        <v>0.5</v>
      </c>
      <c r="HC3651" s="330">
        <v>0</v>
      </c>
      <c r="HD3651" s="331">
        <v>5.5E-2</v>
      </c>
      <c r="HE3651" s="332">
        <v>39.6</v>
      </c>
      <c r="HF3651" s="333" t="s">
        <v>33</v>
      </c>
      <c r="HG3651" s="334" t="s">
        <v>5838</v>
      </c>
      <c r="HH3651" s="335" t="s">
        <v>67</v>
      </c>
      <c r="HI3651" s="336" t="s">
        <v>67</v>
      </c>
      <c r="HJ3651" s="336" t="s">
        <v>67</v>
      </c>
      <c r="HK3651" s="84"/>
      <c r="HL3651" s="337"/>
      <c r="HM3651" s="338"/>
      <c r="HN3651" s="12" t="s">
        <v>4537</v>
      </c>
      <c r="HO3651" s="13" t="s">
        <v>4538</v>
      </c>
      <c r="HP3651" s="13" t="s">
        <v>4539</v>
      </c>
      <c r="HQ3651" s="12" t="s">
        <v>4540</v>
      </c>
      <c r="HR3651" s="336" t="s">
        <v>4650</v>
      </c>
      <c r="HS3651" s="336" t="s">
        <v>157</v>
      </c>
      <c r="HT3651" s="336" t="s">
        <v>4652</v>
      </c>
      <c r="HU3651" s="339">
        <v>2016</v>
      </c>
      <c r="HV3651" s="339">
        <v>1</v>
      </c>
      <c r="HW3651" s="339">
        <v>0</v>
      </c>
      <c r="HX3651" s="339">
        <v>0</v>
      </c>
      <c r="HY3651" s="329" t="s">
        <v>4592</v>
      </c>
      <c r="HZ3651" s="329"/>
      <c r="IA3651" s="329" t="s">
        <v>44</v>
      </c>
      <c r="IB3651" s="17">
        <v>720</v>
      </c>
      <c r="IC3651" s="17">
        <v>0</v>
      </c>
      <c r="ID3651" s="17">
        <v>0</v>
      </c>
      <c r="IE3651" s="18" t="s">
        <v>33</v>
      </c>
      <c r="IF3651" s="330">
        <v>60</v>
      </c>
      <c r="IG3651" s="330">
        <v>110</v>
      </c>
      <c r="IH3651" s="330">
        <v>0.5</v>
      </c>
      <c r="II3651" s="330">
        <v>0</v>
      </c>
      <c r="IJ3651" s="331">
        <v>5.5E-2</v>
      </c>
      <c r="IK3651" s="332">
        <v>39.6</v>
      </c>
      <c r="IL3651" s="333" t="s">
        <v>33</v>
      </c>
      <c r="IM3651" s="334" t="s">
        <v>5838</v>
      </c>
      <c r="IN3651" s="335" t="s">
        <v>67</v>
      </c>
      <c r="IO3651" s="336" t="s">
        <v>67</v>
      </c>
      <c r="IP3651" s="336" t="s">
        <v>67</v>
      </c>
      <c r="IQ3651" s="84"/>
      <c r="IR3651" s="337"/>
      <c r="IS3651" s="338"/>
    </row>
    <row r="3652" spans="1:253" ht="16.5" customHeight="1">
      <c r="A3652" s="83" t="s">
        <v>3589</v>
      </c>
      <c r="B3652" s="41"/>
      <c r="C3652" s="368"/>
      <c r="D3652" s="89"/>
      <c r="E3652" s="14" t="s">
        <v>3707</v>
      </c>
      <c r="F3652" s="14" t="s">
        <v>2662</v>
      </c>
      <c r="G3652" s="14" t="s">
        <v>3711</v>
      </c>
      <c r="H3652" s="15">
        <v>2007</v>
      </c>
      <c r="I3652" s="15">
        <v>1</v>
      </c>
      <c r="J3652" s="15">
        <v>0</v>
      </c>
      <c r="K3652" s="15">
        <v>0</v>
      </c>
      <c r="L3652" s="16" t="s">
        <v>3737</v>
      </c>
      <c r="M3652" s="134" t="s">
        <v>3591</v>
      </c>
      <c r="N3652" s="16" t="s">
        <v>44</v>
      </c>
      <c r="O3652" s="17">
        <v>8760</v>
      </c>
      <c r="P3652" s="17">
        <f t="shared" si="29"/>
        <v>0</v>
      </c>
      <c r="Q3652" s="17">
        <v>5</v>
      </c>
      <c r="R3652" s="133" t="s">
        <v>33</v>
      </c>
      <c r="S3652" s="19">
        <v>60</v>
      </c>
      <c r="T3652" s="19">
        <v>110</v>
      </c>
      <c r="U3652" s="19">
        <v>3</v>
      </c>
      <c r="V3652" s="19">
        <v>0</v>
      </c>
      <c r="W3652" s="20">
        <v>0.33</v>
      </c>
      <c r="X3652" s="21">
        <v>2890.8</v>
      </c>
      <c r="Y3652" s="22" t="s">
        <v>33</v>
      </c>
      <c r="Z3652" s="86" t="s">
        <v>7991</v>
      </c>
      <c r="AA3652" s="24"/>
      <c r="AB3652" s="14"/>
      <c r="AC3652" s="14"/>
      <c r="AD3652" s="25"/>
      <c r="AE3652" s="26"/>
      <c r="AF3652" s="27"/>
      <c r="AG3652" s="31"/>
      <c r="AH3652" s="32"/>
      <c r="AI3652" s="32"/>
      <c r="AJ3652" s="32"/>
      <c r="AK3652" s="32"/>
      <c r="AL3652" s="32"/>
      <c r="AM3652" s="32"/>
      <c r="AN3652" s="32"/>
      <c r="AO3652" s="32"/>
      <c r="AP3652" s="329"/>
      <c r="AQ3652" s="329" t="s">
        <v>44</v>
      </c>
      <c r="AR3652" s="17">
        <v>9</v>
      </c>
      <c r="AS3652" s="17">
        <v>0</v>
      </c>
      <c r="AT3652" s="17">
        <v>0</v>
      </c>
      <c r="AU3652" s="18" t="s">
        <v>33</v>
      </c>
      <c r="AV3652" s="330">
        <v>60</v>
      </c>
      <c r="AW3652" s="330">
        <v>110</v>
      </c>
      <c r="AX3652" s="330">
        <v>4.3</v>
      </c>
      <c r="AY3652" s="330">
        <v>0</v>
      </c>
      <c r="AZ3652" s="331">
        <v>0.47299999999999998</v>
      </c>
      <c r="BA3652" s="332">
        <v>21.284999999999997</v>
      </c>
      <c r="BB3652" s="333" t="s">
        <v>33</v>
      </c>
      <c r="BC3652" s="334" t="s">
        <v>5838</v>
      </c>
      <c r="BD3652" s="335" t="s">
        <v>67</v>
      </c>
      <c r="BE3652" s="336" t="s">
        <v>67</v>
      </c>
      <c r="BF3652" s="336" t="s">
        <v>67</v>
      </c>
      <c r="BG3652" s="84"/>
      <c r="BH3652" s="337"/>
      <c r="BI3652" s="338"/>
      <c r="BJ3652" s="12" t="s">
        <v>4537</v>
      </c>
      <c r="BK3652" s="13" t="s">
        <v>4538</v>
      </c>
      <c r="BL3652" s="13" t="s">
        <v>4539</v>
      </c>
      <c r="BM3652" s="12" t="s">
        <v>4540</v>
      </c>
      <c r="BN3652" s="336" t="s">
        <v>4653</v>
      </c>
      <c r="BO3652" s="336" t="s">
        <v>4654</v>
      </c>
      <c r="BP3652" s="336" t="s">
        <v>4655</v>
      </c>
      <c r="BQ3652" s="339">
        <v>2021</v>
      </c>
      <c r="BR3652" s="339">
        <v>5</v>
      </c>
      <c r="BS3652" s="339">
        <v>0</v>
      </c>
      <c r="BT3652" s="339">
        <v>0</v>
      </c>
      <c r="BU3652" s="329" t="s">
        <v>4633</v>
      </c>
      <c r="BV3652" s="329"/>
      <c r="BW3652" s="329" t="s">
        <v>44</v>
      </c>
      <c r="BX3652" s="17">
        <v>9</v>
      </c>
      <c r="BY3652" s="17">
        <v>0</v>
      </c>
      <c r="BZ3652" s="17">
        <v>0</v>
      </c>
      <c r="CA3652" s="18" t="s">
        <v>33</v>
      </c>
      <c r="CB3652" s="330">
        <v>60</v>
      </c>
      <c r="CC3652" s="330">
        <v>110</v>
      </c>
      <c r="CD3652" s="330">
        <v>4.3</v>
      </c>
      <c r="CE3652" s="330">
        <v>0</v>
      </c>
      <c r="CF3652" s="331">
        <v>0.47299999999999998</v>
      </c>
      <c r="CG3652" s="332">
        <v>21.284999999999997</v>
      </c>
      <c r="CH3652" s="333" t="s">
        <v>33</v>
      </c>
      <c r="CI3652" s="334" t="s">
        <v>5838</v>
      </c>
      <c r="CJ3652" s="335" t="s">
        <v>67</v>
      </c>
      <c r="CK3652" s="336" t="s">
        <v>67</v>
      </c>
      <c r="CL3652" s="336" t="s">
        <v>67</v>
      </c>
      <c r="CM3652" s="84"/>
      <c r="CN3652" s="337"/>
      <c r="CO3652" s="338"/>
      <c r="CP3652" s="12" t="s">
        <v>4537</v>
      </c>
      <c r="CQ3652" s="13" t="s">
        <v>4538</v>
      </c>
      <c r="CR3652" s="13" t="s">
        <v>4539</v>
      </c>
      <c r="CS3652" s="12" t="s">
        <v>4540</v>
      </c>
      <c r="CT3652" s="336" t="s">
        <v>4653</v>
      </c>
      <c r="CU3652" s="336" t="s">
        <v>4654</v>
      </c>
      <c r="CV3652" s="336" t="s">
        <v>4655</v>
      </c>
      <c r="CW3652" s="339">
        <v>2021</v>
      </c>
      <c r="CX3652" s="339">
        <v>5</v>
      </c>
      <c r="CY3652" s="339">
        <v>0</v>
      </c>
      <c r="CZ3652" s="339">
        <v>0</v>
      </c>
      <c r="DA3652" s="329" t="s">
        <v>4633</v>
      </c>
      <c r="DB3652" s="329"/>
      <c r="DC3652" s="329" t="s">
        <v>44</v>
      </c>
      <c r="DD3652" s="17">
        <v>9</v>
      </c>
      <c r="DE3652" s="17">
        <v>0</v>
      </c>
      <c r="DF3652" s="17">
        <v>0</v>
      </c>
      <c r="DG3652" s="18" t="s">
        <v>33</v>
      </c>
      <c r="DH3652" s="330">
        <v>60</v>
      </c>
      <c r="DI3652" s="330">
        <v>110</v>
      </c>
      <c r="DJ3652" s="330">
        <v>4.3</v>
      </c>
      <c r="DK3652" s="330">
        <v>0</v>
      </c>
      <c r="DL3652" s="331">
        <v>0.47299999999999998</v>
      </c>
      <c r="DM3652" s="332">
        <v>21.284999999999997</v>
      </c>
      <c r="DN3652" s="333" t="s">
        <v>33</v>
      </c>
      <c r="DO3652" s="334" t="s">
        <v>5838</v>
      </c>
      <c r="DP3652" s="335" t="s">
        <v>67</v>
      </c>
      <c r="DQ3652" s="336" t="s">
        <v>67</v>
      </c>
      <c r="DR3652" s="336" t="s">
        <v>67</v>
      </c>
      <c r="DS3652" s="84"/>
      <c r="DT3652" s="337"/>
      <c r="DU3652" s="338"/>
      <c r="DV3652" s="12" t="s">
        <v>4537</v>
      </c>
      <c r="DW3652" s="13" t="s">
        <v>4538</v>
      </c>
      <c r="DX3652" s="13" t="s">
        <v>4539</v>
      </c>
      <c r="DY3652" s="12" t="s">
        <v>4540</v>
      </c>
      <c r="DZ3652" s="336" t="s">
        <v>4653</v>
      </c>
      <c r="EA3652" s="336" t="s">
        <v>4654</v>
      </c>
      <c r="EB3652" s="336" t="s">
        <v>4655</v>
      </c>
      <c r="EC3652" s="339">
        <v>2021</v>
      </c>
      <c r="ED3652" s="339">
        <v>5</v>
      </c>
      <c r="EE3652" s="339">
        <v>0</v>
      </c>
      <c r="EF3652" s="339">
        <v>0</v>
      </c>
      <c r="EG3652" s="329" t="s">
        <v>4633</v>
      </c>
      <c r="EH3652" s="329"/>
      <c r="EI3652" s="329" t="s">
        <v>44</v>
      </c>
      <c r="EJ3652" s="17">
        <v>9</v>
      </c>
      <c r="EK3652" s="17">
        <v>0</v>
      </c>
      <c r="EL3652" s="17">
        <v>0</v>
      </c>
      <c r="EM3652" s="18" t="s">
        <v>33</v>
      </c>
      <c r="EN3652" s="330">
        <v>60</v>
      </c>
      <c r="EO3652" s="330">
        <v>110</v>
      </c>
      <c r="EP3652" s="330">
        <v>4.3</v>
      </c>
      <c r="EQ3652" s="330">
        <v>0</v>
      </c>
      <c r="ER3652" s="331">
        <v>0.47299999999999998</v>
      </c>
      <c r="ES3652" s="332">
        <v>21.284999999999997</v>
      </c>
      <c r="ET3652" s="333" t="s">
        <v>33</v>
      </c>
      <c r="EU3652" s="334" t="s">
        <v>5838</v>
      </c>
      <c r="EV3652" s="335" t="s">
        <v>67</v>
      </c>
      <c r="EW3652" s="336" t="s">
        <v>67</v>
      </c>
      <c r="EX3652" s="336" t="s">
        <v>67</v>
      </c>
      <c r="EY3652" s="84"/>
      <c r="EZ3652" s="337"/>
      <c r="FA3652" s="338"/>
      <c r="FB3652" s="12" t="s">
        <v>4537</v>
      </c>
      <c r="FC3652" s="13" t="s">
        <v>4538</v>
      </c>
      <c r="FD3652" s="13" t="s">
        <v>4539</v>
      </c>
      <c r="FE3652" s="12" t="s">
        <v>4540</v>
      </c>
      <c r="FF3652" s="336" t="s">
        <v>4653</v>
      </c>
      <c r="FG3652" s="336" t="s">
        <v>4654</v>
      </c>
      <c r="FH3652" s="336" t="s">
        <v>4655</v>
      </c>
      <c r="FI3652" s="339">
        <v>2021</v>
      </c>
      <c r="FJ3652" s="339">
        <v>5</v>
      </c>
      <c r="FK3652" s="339">
        <v>0</v>
      </c>
      <c r="FL3652" s="339">
        <v>0</v>
      </c>
      <c r="FM3652" s="329" t="s">
        <v>4633</v>
      </c>
      <c r="FN3652" s="329"/>
      <c r="FO3652" s="329" t="s">
        <v>44</v>
      </c>
      <c r="FP3652" s="17">
        <v>9</v>
      </c>
      <c r="FQ3652" s="17">
        <v>0</v>
      </c>
      <c r="FR3652" s="17">
        <v>0</v>
      </c>
      <c r="FS3652" s="18" t="s">
        <v>33</v>
      </c>
      <c r="FT3652" s="330">
        <v>60</v>
      </c>
      <c r="FU3652" s="330">
        <v>110</v>
      </c>
      <c r="FV3652" s="330">
        <v>4.3</v>
      </c>
      <c r="FW3652" s="330">
        <v>0</v>
      </c>
      <c r="FX3652" s="331">
        <v>0.47299999999999998</v>
      </c>
      <c r="FY3652" s="332">
        <v>21.284999999999997</v>
      </c>
      <c r="FZ3652" s="333" t="s">
        <v>33</v>
      </c>
      <c r="GA3652" s="334" t="s">
        <v>5838</v>
      </c>
      <c r="GB3652" s="335" t="s">
        <v>67</v>
      </c>
      <c r="GC3652" s="336" t="s">
        <v>67</v>
      </c>
      <c r="GD3652" s="336" t="s">
        <v>67</v>
      </c>
      <c r="GE3652" s="84"/>
      <c r="GF3652" s="337"/>
      <c r="GG3652" s="338"/>
      <c r="GH3652" s="12" t="s">
        <v>4537</v>
      </c>
      <c r="GI3652" s="13" t="s">
        <v>4538</v>
      </c>
      <c r="GJ3652" s="13" t="s">
        <v>4539</v>
      </c>
      <c r="GK3652" s="12" t="s">
        <v>4540</v>
      </c>
      <c r="GL3652" s="336" t="s">
        <v>4653</v>
      </c>
      <c r="GM3652" s="336" t="s">
        <v>4654</v>
      </c>
      <c r="GN3652" s="336" t="s">
        <v>4655</v>
      </c>
      <c r="GO3652" s="339">
        <v>2021</v>
      </c>
      <c r="GP3652" s="339">
        <v>5</v>
      </c>
      <c r="GQ3652" s="339">
        <v>0</v>
      </c>
      <c r="GR3652" s="339">
        <v>0</v>
      </c>
      <c r="GS3652" s="329" t="s">
        <v>4633</v>
      </c>
      <c r="GT3652" s="329"/>
      <c r="GU3652" s="329" t="s">
        <v>44</v>
      </c>
      <c r="GV3652" s="17">
        <v>9</v>
      </c>
      <c r="GW3652" s="17">
        <v>0</v>
      </c>
      <c r="GX3652" s="17">
        <v>0</v>
      </c>
      <c r="GY3652" s="18" t="s">
        <v>33</v>
      </c>
      <c r="GZ3652" s="330">
        <v>60</v>
      </c>
      <c r="HA3652" s="330">
        <v>110</v>
      </c>
      <c r="HB3652" s="330">
        <v>4.3</v>
      </c>
      <c r="HC3652" s="330">
        <v>0</v>
      </c>
      <c r="HD3652" s="331">
        <v>0.47299999999999998</v>
      </c>
      <c r="HE3652" s="332">
        <v>21.284999999999997</v>
      </c>
      <c r="HF3652" s="333" t="s">
        <v>33</v>
      </c>
      <c r="HG3652" s="334" t="s">
        <v>5838</v>
      </c>
      <c r="HH3652" s="335" t="s">
        <v>67</v>
      </c>
      <c r="HI3652" s="336" t="s">
        <v>67</v>
      </c>
      <c r="HJ3652" s="336" t="s">
        <v>67</v>
      </c>
      <c r="HK3652" s="84"/>
      <c r="HL3652" s="337"/>
      <c r="HM3652" s="338"/>
      <c r="HN3652" s="12" t="s">
        <v>4537</v>
      </c>
      <c r="HO3652" s="13" t="s">
        <v>4538</v>
      </c>
      <c r="HP3652" s="13" t="s">
        <v>4539</v>
      </c>
      <c r="HQ3652" s="12" t="s">
        <v>4540</v>
      </c>
      <c r="HR3652" s="336" t="s">
        <v>4653</v>
      </c>
      <c r="HS3652" s="336" t="s">
        <v>4654</v>
      </c>
      <c r="HT3652" s="336" t="s">
        <v>4655</v>
      </c>
      <c r="HU3652" s="339">
        <v>2021</v>
      </c>
      <c r="HV3652" s="339">
        <v>5</v>
      </c>
      <c r="HW3652" s="339">
        <v>0</v>
      </c>
      <c r="HX3652" s="339">
        <v>0</v>
      </c>
      <c r="HY3652" s="329" t="s">
        <v>4633</v>
      </c>
      <c r="HZ3652" s="329"/>
      <c r="IA3652" s="329" t="s">
        <v>44</v>
      </c>
      <c r="IB3652" s="17">
        <v>9</v>
      </c>
      <c r="IC3652" s="17">
        <v>0</v>
      </c>
      <c r="ID3652" s="17">
        <v>0</v>
      </c>
      <c r="IE3652" s="18" t="s">
        <v>33</v>
      </c>
      <c r="IF3652" s="330">
        <v>60</v>
      </c>
      <c r="IG3652" s="330">
        <v>110</v>
      </c>
      <c r="IH3652" s="330">
        <v>4.3</v>
      </c>
      <c r="II3652" s="330">
        <v>0</v>
      </c>
      <c r="IJ3652" s="331">
        <v>0.47299999999999998</v>
      </c>
      <c r="IK3652" s="332">
        <v>21.284999999999997</v>
      </c>
      <c r="IL3652" s="333" t="s">
        <v>33</v>
      </c>
      <c r="IM3652" s="334" t="s">
        <v>5838</v>
      </c>
      <c r="IN3652" s="335" t="s">
        <v>67</v>
      </c>
      <c r="IO3652" s="336" t="s">
        <v>67</v>
      </c>
      <c r="IP3652" s="336" t="s">
        <v>67</v>
      </c>
      <c r="IQ3652" s="84"/>
      <c r="IR3652" s="337"/>
      <c r="IS3652" s="338"/>
    </row>
    <row r="3653" spans="1:253" ht="16.5" customHeight="1">
      <c r="A3653" s="83" t="s">
        <v>3589</v>
      </c>
      <c r="B3653" s="13"/>
      <c r="C3653" s="403"/>
      <c r="D3653" s="83"/>
      <c r="E3653" s="14" t="s">
        <v>3606</v>
      </c>
      <c r="F3653" s="14" t="s">
        <v>3609</v>
      </c>
      <c r="G3653" s="14" t="s">
        <v>3610</v>
      </c>
      <c r="H3653" s="15">
        <v>2006</v>
      </c>
      <c r="I3653" s="15">
        <v>1</v>
      </c>
      <c r="J3653" s="15">
        <v>0</v>
      </c>
      <c r="K3653" s="15">
        <v>0</v>
      </c>
      <c r="L3653" s="16" t="s">
        <v>3580</v>
      </c>
      <c r="M3653" s="134" t="s">
        <v>3591</v>
      </c>
      <c r="N3653" s="16" t="s">
        <v>412</v>
      </c>
      <c r="O3653" s="17">
        <v>8760</v>
      </c>
      <c r="P3653" s="17">
        <f t="shared" si="29"/>
        <v>0</v>
      </c>
      <c r="Q3653" s="17">
        <v>5</v>
      </c>
      <c r="R3653" s="133" t="s">
        <v>33</v>
      </c>
      <c r="S3653" s="19">
        <v>60</v>
      </c>
      <c r="T3653" s="19">
        <v>110</v>
      </c>
      <c r="U3653" s="19">
        <v>3.1818181818181817</v>
      </c>
      <c r="V3653" s="19">
        <v>0</v>
      </c>
      <c r="W3653" s="20">
        <v>0.35</v>
      </c>
      <c r="X3653" s="21">
        <v>3066</v>
      </c>
      <c r="Y3653" s="22" t="s">
        <v>33</v>
      </c>
      <c r="Z3653" s="86" t="s">
        <v>8007</v>
      </c>
      <c r="AA3653" s="24"/>
      <c r="AB3653" s="14"/>
      <c r="AC3653" s="14"/>
      <c r="AD3653" s="25"/>
      <c r="AE3653" s="26"/>
      <c r="AF3653" s="27"/>
      <c r="AG3653" s="31"/>
      <c r="AH3653" s="32"/>
      <c r="AI3653" s="32"/>
      <c r="AJ3653" s="32"/>
      <c r="AK3653" s="32"/>
      <c r="AL3653" s="32"/>
      <c r="AM3653" s="32"/>
      <c r="AN3653" s="32"/>
      <c r="AO3653" s="32"/>
      <c r="AP3653" s="329"/>
      <c r="AQ3653" s="329" t="s">
        <v>868</v>
      </c>
      <c r="AR3653" s="17">
        <v>173.3</v>
      </c>
      <c r="AS3653" s="17">
        <v>0</v>
      </c>
      <c r="AT3653" s="17">
        <v>0</v>
      </c>
      <c r="AU3653" s="18" t="s">
        <v>33</v>
      </c>
      <c r="AV3653" s="330">
        <v>60</v>
      </c>
      <c r="AW3653" s="330">
        <v>110</v>
      </c>
      <c r="AX3653" s="330">
        <v>0.5</v>
      </c>
      <c r="AY3653" s="330">
        <v>0</v>
      </c>
      <c r="AZ3653" s="331">
        <v>5.5E-2</v>
      </c>
      <c r="BA3653" s="332">
        <v>19.063000000000002</v>
      </c>
      <c r="BB3653" s="333" t="s">
        <v>33</v>
      </c>
      <c r="BC3653" s="334" t="s">
        <v>5838</v>
      </c>
      <c r="BD3653" s="335" t="s">
        <v>67</v>
      </c>
      <c r="BE3653" s="336" t="s">
        <v>67</v>
      </c>
      <c r="BF3653" s="336" t="s">
        <v>67</v>
      </c>
      <c r="BG3653" s="84"/>
      <c r="BH3653" s="337"/>
      <c r="BI3653" s="338"/>
      <c r="BJ3653" s="12" t="s">
        <v>4537</v>
      </c>
      <c r="BK3653" s="13" t="s">
        <v>4538</v>
      </c>
      <c r="BL3653" s="13" t="s">
        <v>4539</v>
      </c>
      <c r="BM3653" s="12" t="s">
        <v>4540</v>
      </c>
      <c r="BN3653" s="336" t="s">
        <v>4575</v>
      </c>
      <c r="BO3653" s="336" t="s">
        <v>67</v>
      </c>
      <c r="BP3653" s="336" t="s">
        <v>67</v>
      </c>
      <c r="BQ3653" s="339" t="s">
        <v>67</v>
      </c>
      <c r="BR3653" s="339">
        <v>2</v>
      </c>
      <c r="BS3653" s="339">
        <v>0</v>
      </c>
      <c r="BT3653" s="339">
        <v>0</v>
      </c>
      <c r="BU3653" s="329" t="s">
        <v>4578</v>
      </c>
      <c r="BV3653" s="329"/>
      <c r="BW3653" s="329" t="s">
        <v>868</v>
      </c>
      <c r="BX3653" s="17">
        <v>173.3</v>
      </c>
      <c r="BY3653" s="17">
        <v>0</v>
      </c>
      <c r="BZ3653" s="17">
        <v>0</v>
      </c>
      <c r="CA3653" s="18" t="s">
        <v>33</v>
      </c>
      <c r="CB3653" s="330">
        <v>60</v>
      </c>
      <c r="CC3653" s="330">
        <v>110</v>
      </c>
      <c r="CD3653" s="330">
        <v>0.5</v>
      </c>
      <c r="CE3653" s="330">
        <v>0</v>
      </c>
      <c r="CF3653" s="331">
        <v>5.5E-2</v>
      </c>
      <c r="CG3653" s="332">
        <v>19.063000000000002</v>
      </c>
      <c r="CH3653" s="333" t="s">
        <v>33</v>
      </c>
      <c r="CI3653" s="334" t="s">
        <v>5838</v>
      </c>
      <c r="CJ3653" s="335" t="s">
        <v>67</v>
      </c>
      <c r="CK3653" s="336" t="s">
        <v>67</v>
      </c>
      <c r="CL3653" s="336" t="s">
        <v>67</v>
      </c>
      <c r="CM3653" s="84"/>
      <c r="CN3653" s="337"/>
      <c r="CO3653" s="338"/>
      <c r="CP3653" s="12" t="s">
        <v>4537</v>
      </c>
      <c r="CQ3653" s="13" t="s">
        <v>4538</v>
      </c>
      <c r="CR3653" s="13" t="s">
        <v>4539</v>
      </c>
      <c r="CS3653" s="12" t="s">
        <v>4540</v>
      </c>
      <c r="CT3653" s="336" t="s">
        <v>4575</v>
      </c>
      <c r="CU3653" s="336" t="s">
        <v>67</v>
      </c>
      <c r="CV3653" s="336" t="s">
        <v>67</v>
      </c>
      <c r="CW3653" s="339" t="s">
        <v>67</v>
      </c>
      <c r="CX3653" s="339">
        <v>2</v>
      </c>
      <c r="CY3653" s="339">
        <v>0</v>
      </c>
      <c r="CZ3653" s="339">
        <v>0</v>
      </c>
      <c r="DA3653" s="329" t="s">
        <v>4578</v>
      </c>
      <c r="DB3653" s="329"/>
      <c r="DC3653" s="329" t="s">
        <v>868</v>
      </c>
      <c r="DD3653" s="17">
        <v>173.3</v>
      </c>
      <c r="DE3653" s="17">
        <v>0</v>
      </c>
      <c r="DF3653" s="17">
        <v>0</v>
      </c>
      <c r="DG3653" s="18" t="s">
        <v>33</v>
      </c>
      <c r="DH3653" s="330">
        <v>60</v>
      </c>
      <c r="DI3653" s="330">
        <v>110</v>
      </c>
      <c r="DJ3653" s="330">
        <v>0.5</v>
      </c>
      <c r="DK3653" s="330">
        <v>0</v>
      </c>
      <c r="DL3653" s="331">
        <v>5.5E-2</v>
      </c>
      <c r="DM3653" s="332">
        <v>19.063000000000002</v>
      </c>
      <c r="DN3653" s="333" t="s">
        <v>33</v>
      </c>
      <c r="DO3653" s="334" t="s">
        <v>5838</v>
      </c>
      <c r="DP3653" s="335" t="s">
        <v>67</v>
      </c>
      <c r="DQ3653" s="336" t="s">
        <v>67</v>
      </c>
      <c r="DR3653" s="336" t="s">
        <v>67</v>
      </c>
      <c r="DS3653" s="84"/>
      <c r="DT3653" s="337"/>
      <c r="DU3653" s="338"/>
      <c r="DV3653" s="12" t="s">
        <v>4537</v>
      </c>
      <c r="DW3653" s="13" t="s">
        <v>4538</v>
      </c>
      <c r="DX3653" s="13" t="s">
        <v>4539</v>
      </c>
      <c r="DY3653" s="12" t="s">
        <v>4540</v>
      </c>
      <c r="DZ3653" s="336" t="s">
        <v>4575</v>
      </c>
      <c r="EA3653" s="336" t="s">
        <v>67</v>
      </c>
      <c r="EB3653" s="336" t="s">
        <v>67</v>
      </c>
      <c r="EC3653" s="339" t="s">
        <v>67</v>
      </c>
      <c r="ED3653" s="339">
        <v>2</v>
      </c>
      <c r="EE3653" s="339">
        <v>0</v>
      </c>
      <c r="EF3653" s="339">
        <v>0</v>
      </c>
      <c r="EG3653" s="329" t="s">
        <v>4578</v>
      </c>
      <c r="EH3653" s="329"/>
      <c r="EI3653" s="329" t="s">
        <v>868</v>
      </c>
      <c r="EJ3653" s="17">
        <v>173.3</v>
      </c>
      <c r="EK3653" s="17">
        <v>0</v>
      </c>
      <c r="EL3653" s="17">
        <v>0</v>
      </c>
      <c r="EM3653" s="18" t="s">
        <v>33</v>
      </c>
      <c r="EN3653" s="330">
        <v>60</v>
      </c>
      <c r="EO3653" s="330">
        <v>110</v>
      </c>
      <c r="EP3653" s="330">
        <v>0.5</v>
      </c>
      <c r="EQ3653" s="330">
        <v>0</v>
      </c>
      <c r="ER3653" s="331">
        <v>5.5E-2</v>
      </c>
      <c r="ES3653" s="332">
        <v>19.063000000000002</v>
      </c>
      <c r="ET3653" s="333" t="s">
        <v>33</v>
      </c>
      <c r="EU3653" s="334" t="s">
        <v>5838</v>
      </c>
      <c r="EV3653" s="335" t="s">
        <v>67</v>
      </c>
      <c r="EW3653" s="336" t="s">
        <v>67</v>
      </c>
      <c r="EX3653" s="336" t="s">
        <v>67</v>
      </c>
      <c r="EY3653" s="84"/>
      <c r="EZ3653" s="337"/>
      <c r="FA3653" s="338"/>
      <c r="FB3653" s="12" t="s">
        <v>4537</v>
      </c>
      <c r="FC3653" s="13" t="s">
        <v>4538</v>
      </c>
      <c r="FD3653" s="13" t="s">
        <v>4539</v>
      </c>
      <c r="FE3653" s="12" t="s">
        <v>4540</v>
      </c>
      <c r="FF3653" s="336" t="s">
        <v>4575</v>
      </c>
      <c r="FG3653" s="336" t="s">
        <v>67</v>
      </c>
      <c r="FH3653" s="336" t="s">
        <v>67</v>
      </c>
      <c r="FI3653" s="339" t="s">
        <v>67</v>
      </c>
      <c r="FJ3653" s="339">
        <v>2</v>
      </c>
      <c r="FK3653" s="339">
        <v>0</v>
      </c>
      <c r="FL3653" s="339">
        <v>0</v>
      </c>
      <c r="FM3653" s="329" t="s">
        <v>4578</v>
      </c>
      <c r="FN3653" s="329"/>
      <c r="FO3653" s="329" t="s">
        <v>868</v>
      </c>
      <c r="FP3653" s="17">
        <v>173.3</v>
      </c>
      <c r="FQ3653" s="17">
        <v>0</v>
      </c>
      <c r="FR3653" s="17">
        <v>0</v>
      </c>
      <c r="FS3653" s="18" t="s">
        <v>33</v>
      </c>
      <c r="FT3653" s="330">
        <v>60</v>
      </c>
      <c r="FU3653" s="330">
        <v>110</v>
      </c>
      <c r="FV3653" s="330">
        <v>0.5</v>
      </c>
      <c r="FW3653" s="330">
        <v>0</v>
      </c>
      <c r="FX3653" s="331">
        <v>5.5E-2</v>
      </c>
      <c r="FY3653" s="332">
        <v>19.063000000000002</v>
      </c>
      <c r="FZ3653" s="333" t="s">
        <v>33</v>
      </c>
      <c r="GA3653" s="334" t="s">
        <v>5838</v>
      </c>
      <c r="GB3653" s="335" t="s">
        <v>67</v>
      </c>
      <c r="GC3653" s="336" t="s">
        <v>67</v>
      </c>
      <c r="GD3653" s="336" t="s">
        <v>67</v>
      </c>
      <c r="GE3653" s="84"/>
      <c r="GF3653" s="337"/>
      <c r="GG3653" s="338"/>
      <c r="GH3653" s="12" t="s">
        <v>4537</v>
      </c>
      <c r="GI3653" s="13" t="s">
        <v>4538</v>
      </c>
      <c r="GJ3653" s="13" t="s">
        <v>4539</v>
      </c>
      <c r="GK3653" s="12" t="s">
        <v>4540</v>
      </c>
      <c r="GL3653" s="336" t="s">
        <v>4575</v>
      </c>
      <c r="GM3653" s="336" t="s">
        <v>67</v>
      </c>
      <c r="GN3653" s="336" t="s">
        <v>67</v>
      </c>
      <c r="GO3653" s="339" t="s">
        <v>67</v>
      </c>
      <c r="GP3653" s="339">
        <v>2</v>
      </c>
      <c r="GQ3653" s="339">
        <v>0</v>
      </c>
      <c r="GR3653" s="339">
        <v>0</v>
      </c>
      <c r="GS3653" s="329" t="s">
        <v>4578</v>
      </c>
      <c r="GT3653" s="329"/>
      <c r="GU3653" s="329" t="s">
        <v>868</v>
      </c>
      <c r="GV3653" s="17">
        <v>173.3</v>
      </c>
      <c r="GW3653" s="17">
        <v>0</v>
      </c>
      <c r="GX3653" s="17">
        <v>0</v>
      </c>
      <c r="GY3653" s="18" t="s">
        <v>33</v>
      </c>
      <c r="GZ3653" s="330">
        <v>60</v>
      </c>
      <c r="HA3653" s="330">
        <v>110</v>
      </c>
      <c r="HB3653" s="330">
        <v>0.5</v>
      </c>
      <c r="HC3653" s="330">
        <v>0</v>
      </c>
      <c r="HD3653" s="331">
        <v>5.5E-2</v>
      </c>
      <c r="HE3653" s="332">
        <v>19.063000000000002</v>
      </c>
      <c r="HF3653" s="333" t="s">
        <v>33</v>
      </c>
      <c r="HG3653" s="334" t="s">
        <v>5838</v>
      </c>
      <c r="HH3653" s="335" t="s">
        <v>67</v>
      </c>
      <c r="HI3653" s="336" t="s">
        <v>67</v>
      </c>
      <c r="HJ3653" s="336" t="s">
        <v>67</v>
      </c>
      <c r="HK3653" s="84"/>
      <c r="HL3653" s="337"/>
      <c r="HM3653" s="338"/>
      <c r="HN3653" s="12" t="s">
        <v>4537</v>
      </c>
      <c r="HO3653" s="13" t="s">
        <v>4538</v>
      </c>
      <c r="HP3653" s="13" t="s">
        <v>4539</v>
      </c>
      <c r="HQ3653" s="12" t="s">
        <v>4540</v>
      </c>
      <c r="HR3653" s="336" t="s">
        <v>4575</v>
      </c>
      <c r="HS3653" s="336" t="s">
        <v>67</v>
      </c>
      <c r="HT3653" s="336" t="s">
        <v>67</v>
      </c>
      <c r="HU3653" s="339" t="s">
        <v>67</v>
      </c>
      <c r="HV3653" s="339">
        <v>2</v>
      </c>
      <c r="HW3653" s="339">
        <v>0</v>
      </c>
      <c r="HX3653" s="339">
        <v>0</v>
      </c>
      <c r="HY3653" s="329" t="s">
        <v>4578</v>
      </c>
      <c r="HZ3653" s="329"/>
      <c r="IA3653" s="329" t="s">
        <v>868</v>
      </c>
      <c r="IB3653" s="17">
        <v>173.3</v>
      </c>
      <c r="IC3653" s="17">
        <v>0</v>
      </c>
      <c r="ID3653" s="17">
        <v>0</v>
      </c>
      <c r="IE3653" s="18" t="s">
        <v>33</v>
      </c>
      <c r="IF3653" s="330">
        <v>60</v>
      </c>
      <c r="IG3653" s="330">
        <v>110</v>
      </c>
      <c r="IH3653" s="330">
        <v>0.5</v>
      </c>
      <c r="II3653" s="330">
        <v>0</v>
      </c>
      <c r="IJ3653" s="331">
        <v>5.5E-2</v>
      </c>
      <c r="IK3653" s="332">
        <v>19.063000000000002</v>
      </c>
      <c r="IL3653" s="333" t="s">
        <v>33</v>
      </c>
      <c r="IM3653" s="334" t="s">
        <v>5838</v>
      </c>
      <c r="IN3653" s="335" t="s">
        <v>67</v>
      </c>
      <c r="IO3653" s="336" t="s">
        <v>67</v>
      </c>
      <c r="IP3653" s="336" t="s">
        <v>67</v>
      </c>
      <c r="IQ3653" s="84"/>
      <c r="IR3653" s="337"/>
      <c r="IS3653" s="338"/>
    </row>
    <row r="3654" spans="1:253" ht="16.5" customHeight="1">
      <c r="A3654" s="83" t="s">
        <v>3589</v>
      </c>
      <c r="B3654" s="41"/>
      <c r="C3654" s="368"/>
      <c r="D3654" s="89"/>
      <c r="E3654" s="14" t="s">
        <v>3714</v>
      </c>
      <c r="F3654" s="14" t="s">
        <v>155</v>
      </c>
      <c r="G3654" s="14" t="s">
        <v>3715</v>
      </c>
      <c r="H3654" s="15">
        <v>2011</v>
      </c>
      <c r="I3654" s="15">
        <v>1</v>
      </c>
      <c r="J3654" s="15">
        <v>0</v>
      </c>
      <c r="K3654" s="15">
        <v>0</v>
      </c>
      <c r="L3654" s="16" t="s">
        <v>3580</v>
      </c>
      <c r="M3654" s="134" t="s">
        <v>3591</v>
      </c>
      <c r="N3654" s="16" t="s">
        <v>412</v>
      </c>
      <c r="O3654" s="17">
        <v>8760</v>
      </c>
      <c r="P3654" s="17">
        <f t="shared" si="29"/>
        <v>0</v>
      </c>
      <c r="Q3654" s="17">
        <v>5</v>
      </c>
      <c r="R3654" s="133" t="s">
        <v>33</v>
      </c>
      <c r="S3654" s="19">
        <v>60</v>
      </c>
      <c r="T3654" s="19">
        <v>220</v>
      </c>
      <c r="U3654" s="19">
        <v>1.6</v>
      </c>
      <c r="V3654" s="19">
        <v>0</v>
      </c>
      <c r="W3654" s="20">
        <v>0.35199999999999998</v>
      </c>
      <c r="X3654" s="21">
        <v>3083.52</v>
      </c>
      <c r="Y3654" s="22" t="s">
        <v>33</v>
      </c>
      <c r="Z3654" s="86" t="s">
        <v>7991</v>
      </c>
      <c r="AA3654" s="24"/>
      <c r="AB3654" s="14"/>
      <c r="AC3654" s="14"/>
      <c r="AD3654" s="25"/>
      <c r="AE3654" s="26"/>
      <c r="AF3654" s="27"/>
      <c r="AG3654" s="31"/>
      <c r="AH3654" s="32"/>
      <c r="AI3654" s="32"/>
      <c r="AJ3654" s="32"/>
      <c r="AK3654" s="32"/>
      <c r="AL3654" s="32"/>
      <c r="AM3654" s="32"/>
      <c r="AN3654" s="32"/>
      <c r="AO3654" s="32"/>
      <c r="AP3654" s="329"/>
      <c r="AQ3654" s="329" t="s">
        <v>44</v>
      </c>
      <c r="AR3654" s="17">
        <v>240</v>
      </c>
      <c r="AS3654" s="17">
        <v>0</v>
      </c>
      <c r="AT3654" s="17">
        <v>0</v>
      </c>
      <c r="AU3654" s="18" t="s">
        <v>33</v>
      </c>
      <c r="AV3654" s="330">
        <v>60</v>
      </c>
      <c r="AW3654" s="330">
        <v>110</v>
      </c>
      <c r="AX3654" s="330">
        <v>0.68181818181818177</v>
      </c>
      <c r="AY3654" s="330">
        <v>0</v>
      </c>
      <c r="AZ3654" s="331">
        <v>7.4999999999999997E-2</v>
      </c>
      <c r="BA3654" s="332">
        <v>18</v>
      </c>
      <c r="BB3654" s="333" t="s">
        <v>33</v>
      </c>
      <c r="BC3654" s="334" t="s">
        <v>5838</v>
      </c>
      <c r="BD3654" s="335" t="s">
        <v>67</v>
      </c>
      <c r="BE3654" s="336" t="s">
        <v>67</v>
      </c>
      <c r="BF3654" s="336" t="s">
        <v>67</v>
      </c>
      <c r="BG3654" s="84"/>
      <c r="BH3654" s="337"/>
      <c r="BI3654" s="338"/>
      <c r="BJ3654" s="12" t="s">
        <v>4537</v>
      </c>
      <c r="BK3654" s="13" t="s">
        <v>4538</v>
      </c>
      <c r="BL3654" s="13" t="s">
        <v>4539</v>
      </c>
      <c r="BM3654" s="12" t="s">
        <v>4540</v>
      </c>
      <c r="BN3654" s="336" t="s">
        <v>4642</v>
      </c>
      <c r="BO3654" s="336" t="s">
        <v>4656</v>
      </c>
      <c r="BP3654" s="336" t="s">
        <v>4643</v>
      </c>
      <c r="BQ3654" s="339" t="s">
        <v>4567</v>
      </c>
      <c r="BR3654" s="339">
        <v>1</v>
      </c>
      <c r="BS3654" s="339">
        <v>0</v>
      </c>
      <c r="BT3654" s="339">
        <v>0</v>
      </c>
      <c r="BU3654" s="329" t="s">
        <v>4544</v>
      </c>
      <c r="BV3654" s="329"/>
      <c r="BW3654" s="329" t="s">
        <v>44</v>
      </c>
      <c r="BX3654" s="17">
        <v>240</v>
      </c>
      <c r="BY3654" s="17">
        <v>0</v>
      </c>
      <c r="BZ3654" s="17">
        <v>0</v>
      </c>
      <c r="CA3654" s="18" t="s">
        <v>33</v>
      </c>
      <c r="CB3654" s="330">
        <v>60</v>
      </c>
      <c r="CC3654" s="330">
        <v>110</v>
      </c>
      <c r="CD3654" s="330">
        <v>0.68181818181818177</v>
      </c>
      <c r="CE3654" s="330">
        <v>0</v>
      </c>
      <c r="CF3654" s="331">
        <v>7.4999999999999997E-2</v>
      </c>
      <c r="CG3654" s="332">
        <v>18</v>
      </c>
      <c r="CH3654" s="333" t="s">
        <v>33</v>
      </c>
      <c r="CI3654" s="334" t="s">
        <v>5838</v>
      </c>
      <c r="CJ3654" s="335" t="s">
        <v>67</v>
      </c>
      <c r="CK3654" s="336" t="s">
        <v>67</v>
      </c>
      <c r="CL3654" s="336" t="s">
        <v>67</v>
      </c>
      <c r="CM3654" s="84"/>
      <c r="CN3654" s="337"/>
      <c r="CO3654" s="338"/>
      <c r="CP3654" s="12" t="s">
        <v>4537</v>
      </c>
      <c r="CQ3654" s="13" t="s">
        <v>4538</v>
      </c>
      <c r="CR3654" s="13" t="s">
        <v>4539</v>
      </c>
      <c r="CS3654" s="12" t="s">
        <v>4540</v>
      </c>
      <c r="CT3654" s="336" t="s">
        <v>4642</v>
      </c>
      <c r="CU3654" s="336" t="s">
        <v>4656</v>
      </c>
      <c r="CV3654" s="336" t="s">
        <v>4643</v>
      </c>
      <c r="CW3654" s="339" t="s">
        <v>4567</v>
      </c>
      <c r="CX3654" s="339">
        <v>1</v>
      </c>
      <c r="CY3654" s="339">
        <v>0</v>
      </c>
      <c r="CZ3654" s="339">
        <v>0</v>
      </c>
      <c r="DA3654" s="329" t="s">
        <v>4544</v>
      </c>
      <c r="DB3654" s="329"/>
      <c r="DC3654" s="329" t="s">
        <v>44</v>
      </c>
      <c r="DD3654" s="17">
        <v>240</v>
      </c>
      <c r="DE3654" s="17">
        <v>0</v>
      </c>
      <c r="DF3654" s="17">
        <v>0</v>
      </c>
      <c r="DG3654" s="18" t="s">
        <v>33</v>
      </c>
      <c r="DH3654" s="330">
        <v>60</v>
      </c>
      <c r="DI3654" s="330">
        <v>110</v>
      </c>
      <c r="DJ3654" s="330">
        <v>0.68181818181818177</v>
      </c>
      <c r="DK3654" s="330">
        <v>0</v>
      </c>
      <c r="DL3654" s="331">
        <v>7.4999999999999997E-2</v>
      </c>
      <c r="DM3654" s="332">
        <v>18</v>
      </c>
      <c r="DN3654" s="333" t="s">
        <v>33</v>
      </c>
      <c r="DO3654" s="334" t="s">
        <v>5838</v>
      </c>
      <c r="DP3654" s="335" t="s">
        <v>67</v>
      </c>
      <c r="DQ3654" s="336" t="s">
        <v>67</v>
      </c>
      <c r="DR3654" s="336" t="s">
        <v>67</v>
      </c>
      <c r="DS3654" s="84"/>
      <c r="DT3654" s="337"/>
      <c r="DU3654" s="338"/>
      <c r="DV3654" s="12" t="s">
        <v>4537</v>
      </c>
      <c r="DW3654" s="13" t="s">
        <v>4538</v>
      </c>
      <c r="DX3654" s="13" t="s">
        <v>4539</v>
      </c>
      <c r="DY3654" s="12" t="s">
        <v>4540</v>
      </c>
      <c r="DZ3654" s="336" t="s">
        <v>4642</v>
      </c>
      <c r="EA3654" s="336" t="s">
        <v>4656</v>
      </c>
      <c r="EB3654" s="336" t="s">
        <v>4643</v>
      </c>
      <c r="EC3654" s="339" t="s">
        <v>4567</v>
      </c>
      <c r="ED3654" s="339">
        <v>1</v>
      </c>
      <c r="EE3654" s="339">
        <v>0</v>
      </c>
      <c r="EF3654" s="339">
        <v>0</v>
      </c>
      <c r="EG3654" s="329" t="s">
        <v>4544</v>
      </c>
      <c r="EH3654" s="329"/>
      <c r="EI3654" s="329" t="s">
        <v>44</v>
      </c>
      <c r="EJ3654" s="17">
        <v>240</v>
      </c>
      <c r="EK3654" s="17">
        <v>0</v>
      </c>
      <c r="EL3654" s="17">
        <v>0</v>
      </c>
      <c r="EM3654" s="18" t="s">
        <v>33</v>
      </c>
      <c r="EN3654" s="330">
        <v>60</v>
      </c>
      <c r="EO3654" s="330">
        <v>110</v>
      </c>
      <c r="EP3654" s="330">
        <v>0.68181818181818177</v>
      </c>
      <c r="EQ3654" s="330">
        <v>0</v>
      </c>
      <c r="ER3654" s="331">
        <v>7.4999999999999997E-2</v>
      </c>
      <c r="ES3654" s="332">
        <v>18</v>
      </c>
      <c r="ET3654" s="333" t="s">
        <v>33</v>
      </c>
      <c r="EU3654" s="334" t="s">
        <v>5838</v>
      </c>
      <c r="EV3654" s="335" t="s">
        <v>67</v>
      </c>
      <c r="EW3654" s="336" t="s">
        <v>67</v>
      </c>
      <c r="EX3654" s="336" t="s">
        <v>67</v>
      </c>
      <c r="EY3654" s="84"/>
      <c r="EZ3654" s="337"/>
      <c r="FA3654" s="338"/>
      <c r="FB3654" s="12" t="s">
        <v>4537</v>
      </c>
      <c r="FC3654" s="13" t="s">
        <v>4538</v>
      </c>
      <c r="FD3654" s="13" t="s">
        <v>4539</v>
      </c>
      <c r="FE3654" s="12" t="s">
        <v>4540</v>
      </c>
      <c r="FF3654" s="336" t="s">
        <v>4642</v>
      </c>
      <c r="FG3654" s="336" t="s">
        <v>4656</v>
      </c>
      <c r="FH3654" s="336" t="s">
        <v>4643</v>
      </c>
      <c r="FI3654" s="339" t="s">
        <v>4567</v>
      </c>
      <c r="FJ3654" s="339">
        <v>1</v>
      </c>
      <c r="FK3654" s="339">
        <v>0</v>
      </c>
      <c r="FL3654" s="339">
        <v>0</v>
      </c>
      <c r="FM3654" s="329" t="s">
        <v>4544</v>
      </c>
      <c r="FN3654" s="329"/>
      <c r="FO3654" s="329" t="s">
        <v>44</v>
      </c>
      <c r="FP3654" s="17">
        <v>240</v>
      </c>
      <c r="FQ3654" s="17">
        <v>0</v>
      </c>
      <c r="FR3654" s="17">
        <v>0</v>
      </c>
      <c r="FS3654" s="18" t="s">
        <v>33</v>
      </c>
      <c r="FT3654" s="330">
        <v>60</v>
      </c>
      <c r="FU3654" s="330">
        <v>110</v>
      </c>
      <c r="FV3654" s="330">
        <v>0.68181818181818177</v>
      </c>
      <c r="FW3654" s="330">
        <v>0</v>
      </c>
      <c r="FX3654" s="331">
        <v>7.4999999999999997E-2</v>
      </c>
      <c r="FY3654" s="332">
        <v>18</v>
      </c>
      <c r="FZ3654" s="333" t="s">
        <v>33</v>
      </c>
      <c r="GA3654" s="334" t="s">
        <v>5838</v>
      </c>
      <c r="GB3654" s="335" t="s">
        <v>67</v>
      </c>
      <c r="GC3654" s="336" t="s">
        <v>67</v>
      </c>
      <c r="GD3654" s="336" t="s">
        <v>67</v>
      </c>
      <c r="GE3654" s="84"/>
      <c r="GF3654" s="337"/>
      <c r="GG3654" s="338"/>
      <c r="GH3654" s="12" t="s">
        <v>4537</v>
      </c>
      <c r="GI3654" s="13" t="s">
        <v>4538</v>
      </c>
      <c r="GJ3654" s="13" t="s">
        <v>4539</v>
      </c>
      <c r="GK3654" s="12" t="s">
        <v>4540</v>
      </c>
      <c r="GL3654" s="336" t="s">
        <v>4642</v>
      </c>
      <c r="GM3654" s="336" t="s">
        <v>4656</v>
      </c>
      <c r="GN3654" s="336" t="s">
        <v>4643</v>
      </c>
      <c r="GO3654" s="339" t="s">
        <v>4567</v>
      </c>
      <c r="GP3654" s="339">
        <v>1</v>
      </c>
      <c r="GQ3654" s="339">
        <v>0</v>
      </c>
      <c r="GR3654" s="339">
        <v>0</v>
      </c>
      <c r="GS3654" s="329" t="s">
        <v>4544</v>
      </c>
      <c r="GT3654" s="329"/>
      <c r="GU3654" s="329" t="s">
        <v>44</v>
      </c>
      <c r="GV3654" s="17">
        <v>240</v>
      </c>
      <c r="GW3654" s="17">
        <v>0</v>
      </c>
      <c r="GX3654" s="17">
        <v>0</v>
      </c>
      <c r="GY3654" s="18" t="s">
        <v>33</v>
      </c>
      <c r="GZ3654" s="330">
        <v>60</v>
      </c>
      <c r="HA3654" s="330">
        <v>110</v>
      </c>
      <c r="HB3654" s="330">
        <v>0.68181818181818177</v>
      </c>
      <c r="HC3654" s="330">
        <v>0</v>
      </c>
      <c r="HD3654" s="331">
        <v>7.4999999999999997E-2</v>
      </c>
      <c r="HE3654" s="332">
        <v>18</v>
      </c>
      <c r="HF3654" s="333" t="s">
        <v>33</v>
      </c>
      <c r="HG3654" s="334" t="s">
        <v>5838</v>
      </c>
      <c r="HH3654" s="335" t="s">
        <v>67</v>
      </c>
      <c r="HI3654" s="336" t="s">
        <v>67</v>
      </c>
      <c r="HJ3654" s="336" t="s">
        <v>67</v>
      </c>
      <c r="HK3654" s="84"/>
      <c r="HL3654" s="337"/>
      <c r="HM3654" s="338"/>
      <c r="HN3654" s="12" t="s">
        <v>4537</v>
      </c>
      <c r="HO3654" s="13" t="s">
        <v>4538</v>
      </c>
      <c r="HP3654" s="13" t="s">
        <v>4539</v>
      </c>
      <c r="HQ3654" s="12" t="s">
        <v>4540</v>
      </c>
      <c r="HR3654" s="336" t="s">
        <v>4642</v>
      </c>
      <c r="HS3654" s="336" t="s">
        <v>4656</v>
      </c>
      <c r="HT3654" s="336" t="s">
        <v>4643</v>
      </c>
      <c r="HU3654" s="339" t="s">
        <v>4567</v>
      </c>
      <c r="HV3654" s="339">
        <v>1</v>
      </c>
      <c r="HW3654" s="339">
        <v>0</v>
      </c>
      <c r="HX3654" s="339">
        <v>0</v>
      </c>
      <c r="HY3654" s="329" t="s">
        <v>4544</v>
      </c>
      <c r="HZ3654" s="329"/>
      <c r="IA3654" s="329" t="s">
        <v>44</v>
      </c>
      <c r="IB3654" s="17">
        <v>240</v>
      </c>
      <c r="IC3654" s="17">
        <v>0</v>
      </c>
      <c r="ID3654" s="17">
        <v>0</v>
      </c>
      <c r="IE3654" s="18" t="s">
        <v>33</v>
      </c>
      <c r="IF3654" s="330">
        <v>60</v>
      </c>
      <c r="IG3654" s="330">
        <v>110</v>
      </c>
      <c r="IH3654" s="330">
        <v>0.68181818181818177</v>
      </c>
      <c r="II3654" s="330">
        <v>0</v>
      </c>
      <c r="IJ3654" s="331">
        <v>7.4999999999999997E-2</v>
      </c>
      <c r="IK3654" s="332">
        <v>18</v>
      </c>
      <c r="IL3654" s="333" t="s">
        <v>33</v>
      </c>
      <c r="IM3654" s="334" t="s">
        <v>5838</v>
      </c>
      <c r="IN3654" s="335" t="s">
        <v>67</v>
      </c>
      <c r="IO3654" s="336" t="s">
        <v>67</v>
      </c>
      <c r="IP3654" s="336" t="s">
        <v>67</v>
      </c>
      <c r="IQ3654" s="84"/>
      <c r="IR3654" s="337"/>
      <c r="IS3654" s="338"/>
    </row>
    <row r="3655" spans="1:253" ht="16.5" customHeight="1">
      <c r="A3655" s="83" t="s">
        <v>3589</v>
      </c>
      <c r="B3655" s="13"/>
      <c r="C3655" s="403"/>
      <c r="D3655" s="83"/>
      <c r="E3655" s="14" t="s">
        <v>3606</v>
      </c>
      <c r="F3655" s="14" t="s">
        <v>3607</v>
      </c>
      <c r="G3655" s="14" t="s">
        <v>3608</v>
      </c>
      <c r="H3655" s="15">
        <v>2011</v>
      </c>
      <c r="I3655" s="15">
        <v>1</v>
      </c>
      <c r="J3655" s="15">
        <v>0</v>
      </c>
      <c r="K3655" s="15">
        <v>0</v>
      </c>
      <c r="L3655" s="16" t="s">
        <v>3580</v>
      </c>
      <c r="M3655" s="134" t="s">
        <v>3591</v>
      </c>
      <c r="N3655" s="16" t="s">
        <v>412</v>
      </c>
      <c r="O3655" s="17">
        <v>8760</v>
      </c>
      <c r="P3655" s="17">
        <f t="shared" si="29"/>
        <v>0</v>
      </c>
      <c r="Q3655" s="17">
        <v>5</v>
      </c>
      <c r="R3655" s="133" t="s">
        <v>33</v>
      </c>
      <c r="S3655" s="19">
        <v>60</v>
      </c>
      <c r="T3655" s="19">
        <v>110</v>
      </c>
      <c r="U3655" s="19">
        <v>3.7</v>
      </c>
      <c r="V3655" s="19">
        <v>0</v>
      </c>
      <c r="W3655" s="20">
        <v>0.40699999999999997</v>
      </c>
      <c r="X3655" s="21">
        <v>3565.3199999999997</v>
      </c>
      <c r="Y3655" s="22" t="s">
        <v>33</v>
      </c>
      <c r="Z3655" s="86" t="s">
        <v>8007</v>
      </c>
      <c r="AA3655" s="24"/>
      <c r="AB3655" s="14"/>
      <c r="AC3655" s="14"/>
      <c r="AD3655" s="25"/>
      <c r="AE3655" s="26"/>
      <c r="AF3655" s="27"/>
      <c r="AG3655" s="31"/>
      <c r="AH3655" s="32"/>
      <c r="AI3655" s="32"/>
      <c r="AJ3655" s="32"/>
      <c r="AK3655" s="32"/>
      <c r="AL3655" s="32"/>
      <c r="AM3655" s="32"/>
      <c r="AN3655" s="32"/>
      <c r="AO3655" s="32"/>
      <c r="AP3655" s="329"/>
      <c r="AQ3655" s="329" t="s">
        <v>44</v>
      </c>
      <c r="AR3655" s="17">
        <v>240</v>
      </c>
      <c r="AS3655" s="17">
        <v>0</v>
      </c>
      <c r="AT3655" s="17">
        <v>0</v>
      </c>
      <c r="AU3655" s="18" t="s">
        <v>33</v>
      </c>
      <c r="AV3655" s="330">
        <v>60</v>
      </c>
      <c r="AW3655" s="330">
        <v>110</v>
      </c>
      <c r="AX3655" s="330">
        <v>0.68181818181818177</v>
      </c>
      <c r="AY3655" s="330">
        <v>0</v>
      </c>
      <c r="AZ3655" s="331">
        <v>7.4999999999999997E-2</v>
      </c>
      <c r="BA3655" s="332">
        <v>18</v>
      </c>
      <c r="BB3655" s="333" t="s">
        <v>33</v>
      </c>
      <c r="BC3655" s="334" t="s">
        <v>5838</v>
      </c>
      <c r="BD3655" s="335" t="s">
        <v>67</v>
      </c>
      <c r="BE3655" s="336" t="s">
        <v>67</v>
      </c>
      <c r="BF3655" s="336" t="s">
        <v>67</v>
      </c>
      <c r="BG3655" s="84"/>
      <c r="BH3655" s="337"/>
      <c r="BI3655" s="338"/>
      <c r="BJ3655" s="12" t="s">
        <v>4537</v>
      </c>
      <c r="BK3655" s="13" t="s">
        <v>4538</v>
      </c>
      <c r="BL3655" s="13" t="s">
        <v>4539</v>
      </c>
      <c r="BM3655" s="12" t="s">
        <v>4540</v>
      </c>
      <c r="BN3655" s="336" t="s">
        <v>4642</v>
      </c>
      <c r="BO3655" s="336" t="s">
        <v>4656</v>
      </c>
      <c r="BP3655" s="336" t="s">
        <v>4643</v>
      </c>
      <c r="BQ3655" s="339">
        <v>2007</v>
      </c>
      <c r="BR3655" s="339">
        <v>1</v>
      </c>
      <c r="BS3655" s="339">
        <v>0</v>
      </c>
      <c r="BT3655" s="339">
        <v>0</v>
      </c>
      <c r="BU3655" s="329" t="s">
        <v>4564</v>
      </c>
      <c r="BV3655" s="329"/>
      <c r="BW3655" s="329" t="s">
        <v>44</v>
      </c>
      <c r="BX3655" s="17">
        <v>240</v>
      </c>
      <c r="BY3655" s="17">
        <v>0</v>
      </c>
      <c r="BZ3655" s="17">
        <v>0</v>
      </c>
      <c r="CA3655" s="18" t="s">
        <v>33</v>
      </c>
      <c r="CB3655" s="330">
        <v>60</v>
      </c>
      <c r="CC3655" s="330">
        <v>110</v>
      </c>
      <c r="CD3655" s="330">
        <v>0.68181818181818177</v>
      </c>
      <c r="CE3655" s="330">
        <v>0</v>
      </c>
      <c r="CF3655" s="331">
        <v>7.4999999999999997E-2</v>
      </c>
      <c r="CG3655" s="332">
        <v>18</v>
      </c>
      <c r="CH3655" s="333" t="s">
        <v>33</v>
      </c>
      <c r="CI3655" s="334" t="s">
        <v>5838</v>
      </c>
      <c r="CJ3655" s="335" t="s">
        <v>67</v>
      </c>
      <c r="CK3655" s="336" t="s">
        <v>67</v>
      </c>
      <c r="CL3655" s="336" t="s">
        <v>67</v>
      </c>
      <c r="CM3655" s="84"/>
      <c r="CN3655" s="337"/>
      <c r="CO3655" s="338"/>
      <c r="CP3655" s="12" t="s">
        <v>4537</v>
      </c>
      <c r="CQ3655" s="13" t="s">
        <v>4538</v>
      </c>
      <c r="CR3655" s="13" t="s">
        <v>4539</v>
      </c>
      <c r="CS3655" s="12" t="s">
        <v>4540</v>
      </c>
      <c r="CT3655" s="336" t="s">
        <v>4642</v>
      </c>
      <c r="CU3655" s="336" t="s">
        <v>4656</v>
      </c>
      <c r="CV3655" s="336" t="s">
        <v>4643</v>
      </c>
      <c r="CW3655" s="339">
        <v>2007</v>
      </c>
      <c r="CX3655" s="339">
        <v>1</v>
      </c>
      <c r="CY3655" s="339">
        <v>0</v>
      </c>
      <c r="CZ3655" s="339">
        <v>0</v>
      </c>
      <c r="DA3655" s="329" t="s">
        <v>4564</v>
      </c>
      <c r="DB3655" s="329"/>
      <c r="DC3655" s="329" t="s">
        <v>44</v>
      </c>
      <c r="DD3655" s="17">
        <v>240</v>
      </c>
      <c r="DE3655" s="17">
        <v>0</v>
      </c>
      <c r="DF3655" s="17">
        <v>0</v>
      </c>
      <c r="DG3655" s="18" t="s">
        <v>33</v>
      </c>
      <c r="DH3655" s="330">
        <v>60</v>
      </c>
      <c r="DI3655" s="330">
        <v>110</v>
      </c>
      <c r="DJ3655" s="330">
        <v>0.68181818181818177</v>
      </c>
      <c r="DK3655" s="330">
        <v>0</v>
      </c>
      <c r="DL3655" s="331">
        <v>7.4999999999999997E-2</v>
      </c>
      <c r="DM3655" s="332">
        <v>18</v>
      </c>
      <c r="DN3655" s="333" t="s">
        <v>33</v>
      </c>
      <c r="DO3655" s="334" t="s">
        <v>5838</v>
      </c>
      <c r="DP3655" s="335" t="s">
        <v>67</v>
      </c>
      <c r="DQ3655" s="336" t="s">
        <v>67</v>
      </c>
      <c r="DR3655" s="336" t="s">
        <v>67</v>
      </c>
      <c r="DS3655" s="84"/>
      <c r="DT3655" s="337"/>
      <c r="DU3655" s="338"/>
      <c r="DV3655" s="12" t="s">
        <v>4537</v>
      </c>
      <c r="DW3655" s="13" t="s">
        <v>4538</v>
      </c>
      <c r="DX3655" s="13" t="s">
        <v>4539</v>
      </c>
      <c r="DY3655" s="12" t="s">
        <v>4540</v>
      </c>
      <c r="DZ3655" s="336" t="s">
        <v>4642</v>
      </c>
      <c r="EA3655" s="336" t="s">
        <v>4656</v>
      </c>
      <c r="EB3655" s="336" t="s">
        <v>4643</v>
      </c>
      <c r="EC3655" s="339">
        <v>2007</v>
      </c>
      <c r="ED3655" s="339">
        <v>1</v>
      </c>
      <c r="EE3655" s="339">
        <v>0</v>
      </c>
      <c r="EF3655" s="339">
        <v>0</v>
      </c>
      <c r="EG3655" s="329" t="s">
        <v>4564</v>
      </c>
      <c r="EH3655" s="329"/>
      <c r="EI3655" s="329" t="s">
        <v>44</v>
      </c>
      <c r="EJ3655" s="17">
        <v>240</v>
      </c>
      <c r="EK3655" s="17">
        <v>0</v>
      </c>
      <c r="EL3655" s="17">
        <v>0</v>
      </c>
      <c r="EM3655" s="18" t="s">
        <v>33</v>
      </c>
      <c r="EN3655" s="330">
        <v>60</v>
      </c>
      <c r="EO3655" s="330">
        <v>110</v>
      </c>
      <c r="EP3655" s="330">
        <v>0.68181818181818177</v>
      </c>
      <c r="EQ3655" s="330">
        <v>0</v>
      </c>
      <c r="ER3655" s="331">
        <v>7.4999999999999997E-2</v>
      </c>
      <c r="ES3655" s="332">
        <v>18</v>
      </c>
      <c r="ET3655" s="333" t="s">
        <v>33</v>
      </c>
      <c r="EU3655" s="334" t="s">
        <v>5838</v>
      </c>
      <c r="EV3655" s="335" t="s">
        <v>67</v>
      </c>
      <c r="EW3655" s="336" t="s">
        <v>67</v>
      </c>
      <c r="EX3655" s="336" t="s">
        <v>67</v>
      </c>
      <c r="EY3655" s="84"/>
      <c r="EZ3655" s="337"/>
      <c r="FA3655" s="338"/>
      <c r="FB3655" s="12" t="s">
        <v>4537</v>
      </c>
      <c r="FC3655" s="13" t="s">
        <v>4538</v>
      </c>
      <c r="FD3655" s="13" t="s">
        <v>4539</v>
      </c>
      <c r="FE3655" s="12" t="s">
        <v>4540</v>
      </c>
      <c r="FF3655" s="336" t="s">
        <v>4642</v>
      </c>
      <c r="FG3655" s="336" t="s">
        <v>4656</v>
      </c>
      <c r="FH3655" s="336" t="s">
        <v>4643</v>
      </c>
      <c r="FI3655" s="339">
        <v>2007</v>
      </c>
      <c r="FJ3655" s="339">
        <v>1</v>
      </c>
      <c r="FK3655" s="339">
        <v>0</v>
      </c>
      <c r="FL3655" s="339">
        <v>0</v>
      </c>
      <c r="FM3655" s="329" t="s">
        <v>4564</v>
      </c>
      <c r="FN3655" s="329"/>
      <c r="FO3655" s="329" t="s">
        <v>44</v>
      </c>
      <c r="FP3655" s="17">
        <v>240</v>
      </c>
      <c r="FQ3655" s="17">
        <v>0</v>
      </c>
      <c r="FR3655" s="17">
        <v>0</v>
      </c>
      <c r="FS3655" s="18" t="s">
        <v>33</v>
      </c>
      <c r="FT3655" s="330">
        <v>60</v>
      </c>
      <c r="FU3655" s="330">
        <v>110</v>
      </c>
      <c r="FV3655" s="330">
        <v>0.68181818181818177</v>
      </c>
      <c r="FW3655" s="330">
        <v>0</v>
      </c>
      <c r="FX3655" s="331">
        <v>7.4999999999999997E-2</v>
      </c>
      <c r="FY3655" s="332">
        <v>18</v>
      </c>
      <c r="FZ3655" s="333" t="s">
        <v>33</v>
      </c>
      <c r="GA3655" s="334" t="s">
        <v>5838</v>
      </c>
      <c r="GB3655" s="335" t="s">
        <v>67</v>
      </c>
      <c r="GC3655" s="336" t="s">
        <v>67</v>
      </c>
      <c r="GD3655" s="336" t="s">
        <v>67</v>
      </c>
      <c r="GE3655" s="84"/>
      <c r="GF3655" s="337"/>
      <c r="GG3655" s="338"/>
      <c r="GH3655" s="12" t="s">
        <v>4537</v>
      </c>
      <c r="GI3655" s="13" t="s">
        <v>4538</v>
      </c>
      <c r="GJ3655" s="13" t="s">
        <v>4539</v>
      </c>
      <c r="GK3655" s="12" t="s">
        <v>4540</v>
      </c>
      <c r="GL3655" s="336" t="s">
        <v>4642</v>
      </c>
      <c r="GM3655" s="336" t="s">
        <v>4656</v>
      </c>
      <c r="GN3655" s="336" t="s">
        <v>4643</v>
      </c>
      <c r="GO3655" s="339">
        <v>2007</v>
      </c>
      <c r="GP3655" s="339">
        <v>1</v>
      </c>
      <c r="GQ3655" s="339">
        <v>0</v>
      </c>
      <c r="GR3655" s="339">
        <v>0</v>
      </c>
      <c r="GS3655" s="329" t="s">
        <v>4564</v>
      </c>
      <c r="GT3655" s="329"/>
      <c r="GU3655" s="329" t="s">
        <v>44</v>
      </c>
      <c r="GV3655" s="17">
        <v>240</v>
      </c>
      <c r="GW3655" s="17">
        <v>0</v>
      </c>
      <c r="GX3655" s="17">
        <v>0</v>
      </c>
      <c r="GY3655" s="18" t="s">
        <v>33</v>
      </c>
      <c r="GZ3655" s="330">
        <v>60</v>
      </c>
      <c r="HA3655" s="330">
        <v>110</v>
      </c>
      <c r="HB3655" s="330">
        <v>0.68181818181818177</v>
      </c>
      <c r="HC3655" s="330">
        <v>0</v>
      </c>
      <c r="HD3655" s="331">
        <v>7.4999999999999997E-2</v>
      </c>
      <c r="HE3655" s="332">
        <v>18</v>
      </c>
      <c r="HF3655" s="333" t="s">
        <v>33</v>
      </c>
      <c r="HG3655" s="334" t="s">
        <v>5838</v>
      </c>
      <c r="HH3655" s="335" t="s">
        <v>67</v>
      </c>
      <c r="HI3655" s="336" t="s">
        <v>67</v>
      </c>
      <c r="HJ3655" s="336" t="s">
        <v>67</v>
      </c>
      <c r="HK3655" s="84"/>
      <c r="HL3655" s="337"/>
      <c r="HM3655" s="338"/>
      <c r="HN3655" s="12" t="s">
        <v>4537</v>
      </c>
      <c r="HO3655" s="13" t="s">
        <v>4538</v>
      </c>
      <c r="HP3655" s="13" t="s">
        <v>4539</v>
      </c>
      <c r="HQ3655" s="12" t="s">
        <v>4540</v>
      </c>
      <c r="HR3655" s="336" t="s">
        <v>4642</v>
      </c>
      <c r="HS3655" s="336" t="s">
        <v>4656</v>
      </c>
      <c r="HT3655" s="336" t="s">
        <v>4643</v>
      </c>
      <c r="HU3655" s="339">
        <v>2007</v>
      </c>
      <c r="HV3655" s="339">
        <v>1</v>
      </c>
      <c r="HW3655" s="339">
        <v>0</v>
      </c>
      <c r="HX3655" s="339">
        <v>0</v>
      </c>
      <c r="HY3655" s="329" t="s">
        <v>4564</v>
      </c>
      <c r="HZ3655" s="329"/>
      <c r="IA3655" s="329" t="s">
        <v>44</v>
      </c>
      <c r="IB3655" s="17">
        <v>240</v>
      </c>
      <c r="IC3655" s="17">
        <v>0</v>
      </c>
      <c r="ID3655" s="17">
        <v>0</v>
      </c>
      <c r="IE3655" s="18" t="s">
        <v>33</v>
      </c>
      <c r="IF3655" s="330">
        <v>60</v>
      </c>
      <c r="IG3655" s="330">
        <v>110</v>
      </c>
      <c r="IH3655" s="330">
        <v>0.68181818181818177</v>
      </c>
      <c r="II3655" s="330">
        <v>0</v>
      </c>
      <c r="IJ3655" s="331">
        <v>7.4999999999999997E-2</v>
      </c>
      <c r="IK3655" s="332">
        <v>18</v>
      </c>
      <c r="IL3655" s="333" t="s">
        <v>33</v>
      </c>
      <c r="IM3655" s="334" t="s">
        <v>5838</v>
      </c>
      <c r="IN3655" s="335" t="s">
        <v>67</v>
      </c>
      <c r="IO3655" s="336" t="s">
        <v>67</v>
      </c>
      <c r="IP3655" s="336" t="s">
        <v>67</v>
      </c>
      <c r="IQ3655" s="84"/>
      <c r="IR3655" s="337"/>
      <c r="IS3655" s="338"/>
    </row>
    <row r="3656" spans="1:253" ht="16.5" customHeight="1">
      <c r="A3656" s="83" t="s">
        <v>3589</v>
      </c>
      <c r="B3656" s="41"/>
      <c r="C3656" s="368"/>
      <c r="D3656" s="89"/>
      <c r="E3656" s="14" t="s">
        <v>3712</v>
      </c>
      <c r="F3656" s="14" t="s">
        <v>2662</v>
      </c>
      <c r="G3656" s="14" t="s">
        <v>3713</v>
      </c>
      <c r="H3656" s="15">
        <v>2012</v>
      </c>
      <c r="I3656" s="15">
        <v>1</v>
      </c>
      <c r="J3656" s="15">
        <v>0</v>
      </c>
      <c r="K3656" s="15">
        <v>0</v>
      </c>
      <c r="L3656" s="16" t="s">
        <v>3580</v>
      </c>
      <c r="M3656" s="134" t="s">
        <v>3591</v>
      </c>
      <c r="N3656" s="16" t="s">
        <v>412</v>
      </c>
      <c r="O3656" s="17">
        <v>8760</v>
      </c>
      <c r="P3656" s="17">
        <f t="shared" si="29"/>
        <v>0</v>
      </c>
      <c r="Q3656" s="17">
        <v>5</v>
      </c>
      <c r="R3656" s="133" t="s">
        <v>33</v>
      </c>
      <c r="S3656" s="19">
        <v>60</v>
      </c>
      <c r="T3656" s="19">
        <v>110</v>
      </c>
      <c r="U3656" s="19">
        <v>4</v>
      </c>
      <c r="V3656" s="19">
        <v>0</v>
      </c>
      <c r="W3656" s="20">
        <v>0.44</v>
      </c>
      <c r="X3656" s="21">
        <v>3854.4</v>
      </c>
      <c r="Y3656" s="22" t="s">
        <v>33</v>
      </c>
      <c r="Z3656" s="86" t="s">
        <v>7991</v>
      </c>
      <c r="AA3656" s="24"/>
      <c r="AB3656" s="14"/>
      <c r="AC3656" s="14"/>
      <c r="AD3656" s="25"/>
      <c r="AE3656" s="26"/>
      <c r="AF3656" s="27"/>
      <c r="AG3656" s="31"/>
      <c r="AH3656" s="32"/>
      <c r="AI3656" s="32"/>
      <c r="AJ3656" s="32"/>
      <c r="AK3656" s="32"/>
      <c r="AL3656" s="32"/>
      <c r="AM3656" s="32"/>
      <c r="AN3656" s="32"/>
      <c r="AO3656" s="32"/>
      <c r="AP3656" s="329"/>
      <c r="AQ3656" s="329" t="s">
        <v>44</v>
      </c>
      <c r="AR3656" s="17">
        <v>480</v>
      </c>
      <c r="AS3656" s="17">
        <v>0</v>
      </c>
      <c r="AT3656" s="17">
        <v>0</v>
      </c>
      <c r="AU3656" s="18" t="s">
        <v>33</v>
      </c>
      <c r="AV3656" s="330">
        <v>60</v>
      </c>
      <c r="AW3656" s="330">
        <v>110</v>
      </c>
      <c r="AX3656" s="330">
        <v>0.31818181818181818</v>
      </c>
      <c r="AY3656" s="330">
        <v>0</v>
      </c>
      <c r="AZ3656" s="331">
        <v>3.5000000000000003E-2</v>
      </c>
      <c r="BA3656" s="332">
        <v>16.8</v>
      </c>
      <c r="BB3656" s="333" t="s">
        <v>33</v>
      </c>
      <c r="BC3656" s="334" t="s">
        <v>5838</v>
      </c>
      <c r="BD3656" s="335" t="s">
        <v>67</v>
      </c>
      <c r="BE3656" s="336" t="s">
        <v>67</v>
      </c>
      <c r="BF3656" s="336" t="s">
        <v>67</v>
      </c>
      <c r="BG3656" s="84"/>
      <c r="BH3656" s="337"/>
      <c r="BI3656" s="338"/>
      <c r="BJ3656" s="12" t="s">
        <v>4537</v>
      </c>
      <c r="BK3656" s="13" t="s">
        <v>4538</v>
      </c>
      <c r="BL3656" s="13" t="s">
        <v>4539</v>
      </c>
      <c r="BM3656" s="12" t="s">
        <v>4540</v>
      </c>
      <c r="BN3656" s="336" t="s">
        <v>4657</v>
      </c>
      <c r="BO3656" s="336" t="s">
        <v>4656</v>
      </c>
      <c r="BP3656" s="336" t="s">
        <v>4640</v>
      </c>
      <c r="BQ3656" s="339">
        <v>2007</v>
      </c>
      <c r="BR3656" s="339">
        <v>1</v>
      </c>
      <c r="BS3656" s="339">
        <v>0</v>
      </c>
      <c r="BT3656" s="339">
        <v>0</v>
      </c>
      <c r="BU3656" s="329" t="s">
        <v>4564</v>
      </c>
      <c r="BV3656" s="329"/>
      <c r="BW3656" s="329" t="s">
        <v>44</v>
      </c>
      <c r="BX3656" s="17">
        <v>480</v>
      </c>
      <c r="BY3656" s="17">
        <v>0</v>
      </c>
      <c r="BZ3656" s="17">
        <v>0</v>
      </c>
      <c r="CA3656" s="18" t="s">
        <v>33</v>
      </c>
      <c r="CB3656" s="330">
        <v>60</v>
      </c>
      <c r="CC3656" s="330">
        <v>110</v>
      </c>
      <c r="CD3656" s="330">
        <v>0.31818181818181818</v>
      </c>
      <c r="CE3656" s="330">
        <v>0</v>
      </c>
      <c r="CF3656" s="331">
        <v>3.5000000000000003E-2</v>
      </c>
      <c r="CG3656" s="332">
        <v>16.8</v>
      </c>
      <c r="CH3656" s="333" t="s">
        <v>33</v>
      </c>
      <c r="CI3656" s="334" t="s">
        <v>5838</v>
      </c>
      <c r="CJ3656" s="335" t="s">
        <v>67</v>
      </c>
      <c r="CK3656" s="336" t="s">
        <v>67</v>
      </c>
      <c r="CL3656" s="336" t="s">
        <v>67</v>
      </c>
      <c r="CM3656" s="84"/>
      <c r="CN3656" s="337"/>
      <c r="CO3656" s="338"/>
      <c r="CP3656" s="12" t="s">
        <v>4537</v>
      </c>
      <c r="CQ3656" s="13" t="s">
        <v>4538</v>
      </c>
      <c r="CR3656" s="13" t="s">
        <v>4539</v>
      </c>
      <c r="CS3656" s="12" t="s">
        <v>4540</v>
      </c>
      <c r="CT3656" s="336" t="s">
        <v>4657</v>
      </c>
      <c r="CU3656" s="336" t="s">
        <v>4656</v>
      </c>
      <c r="CV3656" s="336" t="s">
        <v>4640</v>
      </c>
      <c r="CW3656" s="339">
        <v>2007</v>
      </c>
      <c r="CX3656" s="339">
        <v>1</v>
      </c>
      <c r="CY3656" s="339">
        <v>0</v>
      </c>
      <c r="CZ3656" s="339">
        <v>0</v>
      </c>
      <c r="DA3656" s="329" t="s">
        <v>4564</v>
      </c>
      <c r="DB3656" s="329"/>
      <c r="DC3656" s="329" t="s">
        <v>44</v>
      </c>
      <c r="DD3656" s="17">
        <v>480</v>
      </c>
      <c r="DE3656" s="17">
        <v>0</v>
      </c>
      <c r="DF3656" s="17">
        <v>0</v>
      </c>
      <c r="DG3656" s="18" t="s">
        <v>33</v>
      </c>
      <c r="DH3656" s="330">
        <v>60</v>
      </c>
      <c r="DI3656" s="330">
        <v>110</v>
      </c>
      <c r="DJ3656" s="330">
        <v>0.31818181818181818</v>
      </c>
      <c r="DK3656" s="330">
        <v>0</v>
      </c>
      <c r="DL3656" s="331">
        <v>3.5000000000000003E-2</v>
      </c>
      <c r="DM3656" s="332">
        <v>16.8</v>
      </c>
      <c r="DN3656" s="333" t="s">
        <v>33</v>
      </c>
      <c r="DO3656" s="334" t="s">
        <v>5838</v>
      </c>
      <c r="DP3656" s="335" t="s">
        <v>67</v>
      </c>
      <c r="DQ3656" s="336" t="s">
        <v>67</v>
      </c>
      <c r="DR3656" s="336" t="s">
        <v>67</v>
      </c>
      <c r="DS3656" s="84"/>
      <c r="DT3656" s="337"/>
      <c r="DU3656" s="338"/>
      <c r="DV3656" s="12" t="s">
        <v>4537</v>
      </c>
      <c r="DW3656" s="13" t="s">
        <v>4538</v>
      </c>
      <c r="DX3656" s="13" t="s">
        <v>4539</v>
      </c>
      <c r="DY3656" s="12" t="s">
        <v>4540</v>
      </c>
      <c r="DZ3656" s="336" t="s">
        <v>4657</v>
      </c>
      <c r="EA3656" s="336" t="s">
        <v>4656</v>
      </c>
      <c r="EB3656" s="336" t="s">
        <v>4640</v>
      </c>
      <c r="EC3656" s="339">
        <v>2007</v>
      </c>
      <c r="ED3656" s="339">
        <v>1</v>
      </c>
      <c r="EE3656" s="339">
        <v>0</v>
      </c>
      <c r="EF3656" s="339">
        <v>0</v>
      </c>
      <c r="EG3656" s="329" t="s">
        <v>4564</v>
      </c>
      <c r="EH3656" s="329"/>
      <c r="EI3656" s="329" t="s">
        <v>44</v>
      </c>
      <c r="EJ3656" s="17">
        <v>480</v>
      </c>
      <c r="EK3656" s="17">
        <v>0</v>
      </c>
      <c r="EL3656" s="17">
        <v>0</v>
      </c>
      <c r="EM3656" s="18" t="s">
        <v>33</v>
      </c>
      <c r="EN3656" s="330">
        <v>60</v>
      </c>
      <c r="EO3656" s="330">
        <v>110</v>
      </c>
      <c r="EP3656" s="330">
        <v>0.31818181818181818</v>
      </c>
      <c r="EQ3656" s="330">
        <v>0</v>
      </c>
      <c r="ER3656" s="331">
        <v>3.5000000000000003E-2</v>
      </c>
      <c r="ES3656" s="332">
        <v>16.8</v>
      </c>
      <c r="ET3656" s="333" t="s">
        <v>33</v>
      </c>
      <c r="EU3656" s="334" t="s">
        <v>5838</v>
      </c>
      <c r="EV3656" s="335" t="s">
        <v>67</v>
      </c>
      <c r="EW3656" s="336" t="s">
        <v>67</v>
      </c>
      <c r="EX3656" s="336" t="s">
        <v>67</v>
      </c>
      <c r="EY3656" s="84"/>
      <c r="EZ3656" s="337"/>
      <c r="FA3656" s="338"/>
      <c r="FB3656" s="12" t="s">
        <v>4537</v>
      </c>
      <c r="FC3656" s="13" t="s">
        <v>4538</v>
      </c>
      <c r="FD3656" s="13" t="s">
        <v>4539</v>
      </c>
      <c r="FE3656" s="12" t="s">
        <v>4540</v>
      </c>
      <c r="FF3656" s="336" t="s">
        <v>4657</v>
      </c>
      <c r="FG3656" s="336" t="s">
        <v>4656</v>
      </c>
      <c r="FH3656" s="336" t="s">
        <v>4640</v>
      </c>
      <c r="FI3656" s="339">
        <v>2007</v>
      </c>
      <c r="FJ3656" s="339">
        <v>1</v>
      </c>
      <c r="FK3656" s="339">
        <v>0</v>
      </c>
      <c r="FL3656" s="339">
        <v>0</v>
      </c>
      <c r="FM3656" s="329" t="s">
        <v>4564</v>
      </c>
      <c r="FN3656" s="329"/>
      <c r="FO3656" s="329" t="s">
        <v>44</v>
      </c>
      <c r="FP3656" s="17">
        <v>480</v>
      </c>
      <c r="FQ3656" s="17">
        <v>0</v>
      </c>
      <c r="FR3656" s="17">
        <v>0</v>
      </c>
      <c r="FS3656" s="18" t="s">
        <v>33</v>
      </c>
      <c r="FT3656" s="330">
        <v>60</v>
      </c>
      <c r="FU3656" s="330">
        <v>110</v>
      </c>
      <c r="FV3656" s="330">
        <v>0.31818181818181818</v>
      </c>
      <c r="FW3656" s="330">
        <v>0</v>
      </c>
      <c r="FX3656" s="331">
        <v>3.5000000000000003E-2</v>
      </c>
      <c r="FY3656" s="332">
        <v>16.8</v>
      </c>
      <c r="FZ3656" s="333" t="s">
        <v>33</v>
      </c>
      <c r="GA3656" s="334" t="s">
        <v>5838</v>
      </c>
      <c r="GB3656" s="335" t="s">
        <v>67</v>
      </c>
      <c r="GC3656" s="336" t="s">
        <v>67</v>
      </c>
      <c r="GD3656" s="336" t="s">
        <v>67</v>
      </c>
      <c r="GE3656" s="84"/>
      <c r="GF3656" s="337"/>
      <c r="GG3656" s="338"/>
      <c r="GH3656" s="12" t="s">
        <v>4537</v>
      </c>
      <c r="GI3656" s="13" t="s">
        <v>4538</v>
      </c>
      <c r="GJ3656" s="13" t="s">
        <v>4539</v>
      </c>
      <c r="GK3656" s="12" t="s">
        <v>4540</v>
      </c>
      <c r="GL3656" s="336" t="s">
        <v>4657</v>
      </c>
      <c r="GM3656" s="336" t="s">
        <v>4656</v>
      </c>
      <c r="GN3656" s="336" t="s">
        <v>4640</v>
      </c>
      <c r="GO3656" s="339">
        <v>2007</v>
      </c>
      <c r="GP3656" s="339">
        <v>1</v>
      </c>
      <c r="GQ3656" s="339">
        <v>0</v>
      </c>
      <c r="GR3656" s="339">
        <v>0</v>
      </c>
      <c r="GS3656" s="329" t="s">
        <v>4564</v>
      </c>
      <c r="GT3656" s="329"/>
      <c r="GU3656" s="329" t="s">
        <v>44</v>
      </c>
      <c r="GV3656" s="17">
        <v>480</v>
      </c>
      <c r="GW3656" s="17">
        <v>0</v>
      </c>
      <c r="GX3656" s="17">
        <v>0</v>
      </c>
      <c r="GY3656" s="18" t="s">
        <v>33</v>
      </c>
      <c r="GZ3656" s="330">
        <v>60</v>
      </c>
      <c r="HA3656" s="330">
        <v>110</v>
      </c>
      <c r="HB3656" s="330">
        <v>0.31818181818181818</v>
      </c>
      <c r="HC3656" s="330">
        <v>0</v>
      </c>
      <c r="HD3656" s="331">
        <v>3.5000000000000003E-2</v>
      </c>
      <c r="HE3656" s="332">
        <v>16.8</v>
      </c>
      <c r="HF3656" s="333" t="s">
        <v>33</v>
      </c>
      <c r="HG3656" s="334" t="s">
        <v>5838</v>
      </c>
      <c r="HH3656" s="335" t="s">
        <v>67</v>
      </c>
      <c r="HI3656" s="336" t="s">
        <v>67</v>
      </c>
      <c r="HJ3656" s="336" t="s">
        <v>67</v>
      </c>
      <c r="HK3656" s="84"/>
      <c r="HL3656" s="337"/>
      <c r="HM3656" s="338"/>
      <c r="HN3656" s="12" t="s">
        <v>4537</v>
      </c>
      <c r="HO3656" s="13" t="s">
        <v>4538</v>
      </c>
      <c r="HP3656" s="13" t="s">
        <v>4539</v>
      </c>
      <c r="HQ3656" s="12" t="s">
        <v>4540</v>
      </c>
      <c r="HR3656" s="336" t="s">
        <v>4657</v>
      </c>
      <c r="HS3656" s="336" t="s">
        <v>4656</v>
      </c>
      <c r="HT3656" s="336" t="s">
        <v>4640</v>
      </c>
      <c r="HU3656" s="339">
        <v>2007</v>
      </c>
      <c r="HV3656" s="339">
        <v>1</v>
      </c>
      <c r="HW3656" s="339">
        <v>0</v>
      </c>
      <c r="HX3656" s="339">
        <v>0</v>
      </c>
      <c r="HY3656" s="329" t="s">
        <v>4564</v>
      </c>
      <c r="HZ3656" s="329"/>
      <c r="IA3656" s="329" t="s">
        <v>44</v>
      </c>
      <c r="IB3656" s="17">
        <v>480</v>
      </c>
      <c r="IC3656" s="17">
        <v>0</v>
      </c>
      <c r="ID3656" s="17">
        <v>0</v>
      </c>
      <c r="IE3656" s="18" t="s">
        <v>33</v>
      </c>
      <c r="IF3656" s="330">
        <v>60</v>
      </c>
      <c r="IG3656" s="330">
        <v>110</v>
      </c>
      <c r="IH3656" s="330">
        <v>0.31818181818181818</v>
      </c>
      <c r="II3656" s="330">
        <v>0</v>
      </c>
      <c r="IJ3656" s="331">
        <v>3.5000000000000003E-2</v>
      </c>
      <c r="IK3656" s="332">
        <v>16.8</v>
      </c>
      <c r="IL3656" s="333" t="s">
        <v>33</v>
      </c>
      <c r="IM3656" s="334" t="s">
        <v>5838</v>
      </c>
      <c r="IN3656" s="335" t="s">
        <v>67</v>
      </c>
      <c r="IO3656" s="336" t="s">
        <v>67</v>
      </c>
      <c r="IP3656" s="336" t="s">
        <v>67</v>
      </c>
      <c r="IQ3656" s="84"/>
      <c r="IR3656" s="337"/>
      <c r="IS3656" s="338"/>
    </row>
    <row r="3657" spans="1:253" ht="16.5" customHeight="1">
      <c r="A3657" s="83" t="s">
        <v>3589</v>
      </c>
      <c r="B3657" s="13"/>
      <c r="C3657" s="403"/>
      <c r="D3657" s="83"/>
      <c r="E3657" s="14" t="s">
        <v>3593</v>
      </c>
      <c r="F3657" s="14" t="s">
        <v>340</v>
      </c>
      <c r="G3657" s="14" t="s">
        <v>3594</v>
      </c>
      <c r="H3657" s="15">
        <v>2010</v>
      </c>
      <c r="I3657" s="15">
        <v>2</v>
      </c>
      <c r="J3657" s="15">
        <v>0</v>
      </c>
      <c r="K3657" s="15">
        <v>0</v>
      </c>
      <c r="L3657" s="16" t="s">
        <v>3580</v>
      </c>
      <c r="M3657" s="134" t="s">
        <v>3591</v>
      </c>
      <c r="N3657" s="16" t="s">
        <v>412</v>
      </c>
      <c r="O3657" s="17">
        <v>2628</v>
      </c>
      <c r="P3657" s="17">
        <f t="shared" si="29"/>
        <v>6132</v>
      </c>
      <c r="Q3657" s="17">
        <v>5</v>
      </c>
      <c r="R3657" s="133" t="s">
        <v>33</v>
      </c>
      <c r="S3657" s="19">
        <v>60</v>
      </c>
      <c r="T3657" s="19">
        <v>220</v>
      </c>
      <c r="U3657" s="19">
        <v>13.545454545454545</v>
      </c>
      <c r="V3657" s="19">
        <v>0</v>
      </c>
      <c r="W3657" s="20">
        <v>2.98</v>
      </c>
      <c r="X3657" s="21">
        <v>8745.1080000000002</v>
      </c>
      <c r="Y3657" s="22" t="s">
        <v>33</v>
      </c>
      <c r="Z3657" s="86" t="s">
        <v>7991</v>
      </c>
      <c r="AA3657" s="24"/>
      <c r="AB3657" s="14"/>
      <c r="AC3657" s="14"/>
      <c r="AD3657" s="25"/>
      <c r="AE3657" s="26"/>
      <c r="AF3657" s="27"/>
      <c r="AG3657" s="31"/>
      <c r="AH3657" s="32"/>
      <c r="AI3657" s="32"/>
      <c r="AJ3657" s="32"/>
      <c r="AK3657" s="32"/>
      <c r="AL3657" s="32"/>
      <c r="AM3657" s="32"/>
      <c r="AN3657" s="32"/>
      <c r="AO3657" s="32"/>
      <c r="AP3657" s="329"/>
      <c r="AQ3657" s="329" t="s">
        <v>44</v>
      </c>
      <c r="AR3657" s="17">
        <v>480</v>
      </c>
      <c r="AS3657" s="17">
        <v>0</v>
      </c>
      <c r="AT3657" s="17">
        <v>0</v>
      </c>
      <c r="AU3657" s="18" t="s">
        <v>33</v>
      </c>
      <c r="AV3657" s="330">
        <v>60</v>
      </c>
      <c r="AW3657" s="330">
        <v>110</v>
      </c>
      <c r="AX3657" s="330">
        <v>0.31818181818181818</v>
      </c>
      <c r="AY3657" s="330">
        <v>0</v>
      </c>
      <c r="AZ3657" s="331">
        <v>3.5000000000000003E-2</v>
      </c>
      <c r="BA3657" s="332">
        <v>16.8</v>
      </c>
      <c r="BB3657" s="333" t="s">
        <v>33</v>
      </c>
      <c r="BC3657" s="334" t="s">
        <v>5838</v>
      </c>
      <c r="BD3657" s="335" t="s">
        <v>67</v>
      </c>
      <c r="BE3657" s="336" t="s">
        <v>67</v>
      </c>
      <c r="BF3657" s="336" t="s">
        <v>67</v>
      </c>
      <c r="BG3657" s="84"/>
      <c r="BH3657" s="337"/>
      <c r="BI3657" s="338"/>
      <c r="BJ3657" s="12" t="s">
        <v>4537</v>
      </c>
      <c r="BK3657" s="13" t="s">
        <v>4538</v>
      </c>
      <c r="BL3657" s="13" t="s">
        <v>4539</v>
      </c>
      <c r="BM3657" s="12" t="s">
        <v>4540</v>
      </c>
      <c r="BN3657" s="336" t="s">
        <v>4657</v>
      </c>
      <c r="BO3657" s="336" t="s">
        <v>4656</v>
      </c>
      <c r="BP3657" s="336" t="s">
        <v>4640</v>
      </c>
      <c r="BQ3657" s="339">
        <v>2007</v>
      </c>
      <c r="BR3657" s="339">
        <v>1</v>
      </c>
      <c r="BS3657" s="339">
        <v>0</v>
      </c>
      <c r="BT3657" s="339">
        <v>0</v>
      </c>
      <c r="BU3657" s="329" t="s">
        <v>4564</v>
      </c>
      <c r="BV3657" s="329"/>
      <c r="BW3657" s="329" t="s">
        <v>44</v>
      </c>
      <c r="BX3657" s="17">
        <v>480</v>
      </c>
      <c r="BY3657" s="17">
        <v>0</v>
      </c>
      <c r="BZ3657" s="17">
        <v>0</v>
      </c>
      <c r="CA3657" s="18" t="s">
        <v>33</v>
      </c>
      <c r="CB3657" s="330">
        <v>60</v>
      </c>
      <c r="CC3657" s="330">
        <v>110</v>
      </c>
      <c r="CD3657" s="330">
        <v>0.31818181818181818</v>
      </c>
      <c r="CE3657" s="330">
        <v>0</v>
      </c>
      <c r="CF3657" s="331">
        <v>3.5000000000000003E-2</v>
      </c>
      <c r="CG3657" s="332">
        <v>16.8</v>
      </c>
      <c r="CH3657" s="333" t="s">
        <v>33</v>
      </c>
      <c r="CI3657" s="334" t="s">
        <v>5838</v>
      </c>
      <c r="CJ3657" s="335" t="s">
        <v>67</v>
      </c>
      <c r="CK3657" s="336" t="s">
        <v>67</v>
      </c>
      <c r="CL3657" s="336" t="s">
        <v>67</v>
      </c>
      <c r="CM3657" s="84"/>
      <c r="CN3657" s="337"/>
      <c r="CO3657" s="338"/>
      <c r="CP3657" s="12" t="s">
        <v>4537</v>
      </c>
      <c r="CQ3657" s="13" t="s">
        <v>4538</v>
      </c>
      <c r="CR3657" s="13" t="s">
        <v>4539</v>
      </c>
      <c r="CS3657" s="12" t="s">
        <v>4540</v>
      </c>
      <c r="CT3657" s="336" t="s">
        <v>4657</v>
      </c>
      <c r="CU3657" s="336" t="s">
        <v>4656</v>
      </c>
      <c r="CV3657" s="336" t="s">
        <v>4640</v>
      </c>
      <c r="CW3657" s="339">
        <v>2007</v>
      </c>
      <c r="CX3657" s="339">
        <v>1</v>
      </c>
      <c r="CY3657" s="339">
        <v>0</v>
      </c>
      <c r="CZ3657" s="339">
        <v>0</v>
      </c>
      <c r="DA3657" s="329" t="s">
        <v>4564</v>
      </c>
      <c r="DB3657" s="329"/>
      <c r="DC3657" s="329" t="s">
        <v>44</v>
      </c>
      <c r="DD3657" s="17">
        <v>480</v>
      </c>
      <c r="DE3657" s="17">
        <v>0</v>
      </c>
      <c r="DF3657" s="17">
        <v>0</v>
      </c>
      <c r="DG3657" s="18" t="s">
        <v>33</v>
      </c>
      <c r="DH3657" s="330">
        <v>60</v>
      </c>
      <c r="DI3657" s="330">
        <v>110</v>
      </c>
      <c r="DJ3657" s="330">
        <v>0.31818181818181818</v>
      </c>
      <c r="DK3657" s="330">
        <v>0</v>
      </c>
      <c r="DL3657" s="331">
        <v>3.5000000000000003E-2</v>
      </c>
      <c r="DM3657" s="332">
        <v>16.8</v>
      </c>
      <c r="DN3657" s="333" t="s">
        <v>33</v>
      </c>
      <c r="DO3657" s="334" t="s">
        <v>5838</v>
      </c>
      <c r="DP3657" s="335" t="s">
        <v>67</v>
      </c>
      <c r="DQ3657" s="336" t="s">
        <v>67</v>
      </c>
      <c r="DR3657" s="336" t="s">
        <v>67</v>
      </c>
      <c r="DS3657" s="84"/>
      <c r="DT3657" s="337"/>
      <c r="DU3657" s="338"/>
      <c r="DV3657" s="12" t="s">
        <v>4537</v>
      </c>
      <c r="DW3657" s="13" t="s">
        <v>4538</v>
      </c>
      <c r="DX3657" s="13" t="s">
        <v>4539</v>
      </c>
      <c r="DY3657" s="12" t="s">
        <v>4540</v>
      </c>
      <c r="DZ3657" s="336" t="s">
        <v>4657</v>
      </c>
      <c r="EA3657" s="336" t="s">
        <v>4656</v>
      </c>
      <c r="EB3657" s="336" t="s">
        <v>4640</v>
      </c>
      <c r="EC3657" s="339">
        <v>2007</v>
      </c>
      <c r="ED3657" s="339">
        <v>1</v>
      </c>
      <c r="EE3657" s="339">
        <v>0</v>
      </c>
      <c r="EF3657" s="339">
        <v>0</v>
      </c>
      <c r="EG3657" s="329" t="s">
        <v>4564</v>
      </c>
      <c r="EH3657" s="329"/>
      <c r="EI3657" s="329" t="s">
        <v>44</v>
      </c>
      <c r="EJ3657" s="17">
        <v>480</v>
      </c>
      <c r="EK3657" s="17">
        <v>0</v>
      </c>
      <c r="EL3657" s="17">
        <v>0</v>
      </c>
      <c r="EM3657" s="18" t="s">
        <v>33</v>
      </c>
      <c r="EN3657" s="330">
        <v>60</v>
      </c>
      <c r="EO3657" s="330">
        <v>110</v>
      </c>
      <c r="EP3657" s="330">
        <v>0.31818181818181818</v>
      </c>
      <c r="EQ3657" s="330">
        <v>0</v>
      </c>
      <c r="ER3657" s="331">
        <v>3.5000000000000003E-2</v>
      </c>
      <c r="ES3657" s="332">
        <v>16.8</v>
      </c>
      <c r="ET3657" s="333" t="s">
        <v>33</v>
      </c>
      <c r="EU3657" s="334" t="s">
        <v>5838</v>
      </c>
      <c r="EV3657" s="335" t="s">
        <v>67</v>
      </c>
      <c r="EW3657" s="336" t="s">
        <v>67</v>
      </c>
      <c r="EX3657" s="336" t="s">
        <v>67</v>
      </c>
      <c r="EY3657" s="84"/>
      <c r="EZ3657" s="337"/>
      <c r="FA3657" s="338"/>
      <c r="FB3657" s="12" t="s">
        <v>4537</v>
      </c>
      <c r="FC3657" s="13" t="s">
        <v>4538</v>
      </c>
      <c r="FD3657" s="13" t="s">
        <v>4539</v>
      </c>
      <c r="FE3657" s="12" t="s">
        <v>4540</v>
      </c>
      <c r="FF3657" s="336" t="s">
        <v>4657</v>
      </c>
      <c r="FG3657" s="336" t="s">
        <v>4656</v>
      </c>
      <c r="FH3657" s="336" t="s">
        <v>4640</v>
      </c>
      <c r="FI3657" s="339">
        <v>2007</v>
      </c>
      <c r="FJ3657" s="339">
        <v>1</v>
      </c>
      <c r="FK3657" s="339">
        <v>0</v>
      </c>
      <c r="FL3657" s="339">
        <v>0</v>
      </c>
      <c r="FM3657" s="329" t="s">
        <v>4564</v>
      </c>
      <c r="FN3657" s="329"/>
      <c r="FO3657" s="329" t="s">
        <v>44</v>
      </c>
      <c r="FP3657" s="17">
        <v>480</v>
      </c>
      <c r="FQ3657" s="17">
        <v>0</v>
      </c>
      <c r="FR3657" s="17">
        <v>0</v>
      </c>
      <c r="FS3657" s="18" t="s">
        <v>33</v>
      </c>
      <c r="FT3657" s="330">
        <v>60</v>
      </c>
      <c r="FU3657" s="330">
        <v>110</v>
      </c>
      <c r="FV3657" s="330">
        <v>0.31818181818181818</v>
      </c>
      <c r="FW3657" s="330">
        <v>0</v>
      </c>
      <c r="FX3657" s="331">
        <v>3.5000000000000003E-2</v>
      </c>
      <c r="FY3657" s="332">
        <v>16.8</v>
      </c>
      <c r="FZ3657" s="333" t="s">
        <v>33</v>
      </c>
      <c r="GA3657" s="334" t="s">
        <v>5838</v>
      </c>
      <c r="GB3657" s="335" t="s">
        <v>67</v>
      </c>
      <c r="GC3657" s="336" t="s">
        <v>67</v>
      </c>
      <c r="GD3657" s="336" t="s">
        <v>67</v>
      </c>
      <c r="GE3657" s="84"/>
      <c r="GF3657" s="337"/>
      <c r="GG3657" s="338"/>
      <c r="GH3657" s="12" t="s">
        <v>4537</v>
      </c>
      <c r="GI3657" s="13" t="s">
        <v>4538</v>
      </c>
      <c r="GJ3657" s="13" t="s">
        <v>4539</v>
      </c>
      <c r="GK3657" s="12" t="s">
        <v>4540</v>
      </c>
      <c r="GL3657" s="336" t="s">
        <v>4657</v>
      </c>
      <c r="GM3657" s="336" t="s">
        <v>4656</v>
      </c>
      <c r="GN3657" s="336" t="s">
        <v>4640</v>
      </c>
      <c r="GO3657" s="339">
        <v>2007</v>
      </c>
      <c r="GP3657" s="339">
        <v>1</v>
      </c>
      <c r="GQ3657" s="339">
        <v>0</v>
      </c>
      <c r="GR3657" s="339">
        <v>0</v>
      </c>
      <c r="GS3657" s="329" t="s">
        <v>4564</v>
      </c>
      <c r="GT3657" s="329"/>
      <c r="GU3657" s="329" t="s">
        <v>44</v>
      </c>
      <c r="GV3657" s="17">
        <v>480</v>
      </c>
      <c r="GW3657" s="17">
        <v>0</v>
      </c>
      <c r="GX3657" s="17">
        <v>0</v>
      </c>
      <c r="GY3657" s="18" t="s">
        <v>33</v>
      </c>
      <c r="GZ3657" s="330">
        <v>60</v>
      </c>
      <c r="HA3657" s="330">
        <v>110</v>
      </c>
      <c r="HB3657" s="330">
        <v>0.31818181818181818</v>
      </c>
      <c r="HC3657" s="330">
        <v>0</v>
      </c>
      <c r="HD3657" s="331">
        <v>3.5000000000000003E-2</v>
      </c>
      <c r="HE3657" s="332">
        <v>16.8</v>
      </c>
      <c r="HF3657" s="333" t="s">
        <v>33</v>
      </c>
      <c r="HG3657" s="334" t="s">
        <v>5838</v>
      </c>
      <c r="HH3657" s="335" t="s">
        <v>67</v>
      </c>
      <c r="HI3657" s="336" t="s">
        <v>67</v>
      </c>
      <c r="HJ3657" s="336" t="s">
        <v>67</v>
      </c>
      <c r="HK3657" s="84"/>
      <c r="HL3657" s="337"/>
      <c r="HM3657" s="338"/>
      <c r="HN3657" s="12" t="s">
        <v>4537</v>
      </c>
      <c r="HO3657" s="13" t="s">
        <v>4538</v>
      </c>
      <c r="HP3657" s="13" t="s">
        <v>4539</v>
      </c>
      <c r="HQ3657" s="12" t="s">
        <v>4540</v>
      </c>
      <c r="HR3657" s="336" t="s">
        <v>4657</v>
      </c>
      <c r="HS3657" s="336" t="s">
        <v>4656</v>
      </c>
      <c r="HT3657" s="336" t="s">
        <v>4640</v>
      </c>
      <c r="HU3657" s="339">
        <v>2007</v>
      </c>
      <c r="HV3657" s="339">
        <v>1</v>
      </c>
      <c r="HW3657" s="339">
        <v>0</v>
      </c>
      <c r="HX3657" s="339">
        <v>0</v>
      </c>
      <c r="HY3657" s="329" t="s">
        <v>4564</v>
      </c>
      <c r="HZ3657" s="329"/>
      <c r="IA3657" s="329" t="s">
        <v>44</v>
      </c>
      <c r="IB3657" s="17">
        <v>480</v>
      </c>
      <c r="IC3657" s="17">
        <v>0</v>
      </c>
      <c r="ID3657" s="17">
        <v>0</v>
      </c>
      <c r="IE3657" s="18" t="s">
        <v>33</v>
      </c>
      <c r="IF3657" s="330">
        <v>60</v>
      </c>
      <c r="IG3657" s="330">
        <v>110</v>
      </c>
      <c r="IH3657" s="330">
        <v>0.31818181818181818</v>
      </c>
      <c r="II3657" s="330">
        <v>0</v>
      </c>
      <c r="IJ3657" s="331">
        <v>3.5000000000000003E-2</v>
      </c>
      <c r="IK3657" s="332">
        <v>16.8</v>
      </c>
      <c r="IL3657" s="333" t="s">
        <v>33</v>
      </c>
      <c r="IM3657" s="334" t="s">
        <v>5838</v>
      </c>
      <c r="IN3657" s="335" t="s">
        <v>67</v>
      </c>
      <c r="IO3657" s="336" t="s">
        <v>67</v>
      </c>
      <c r="IP3657" s="336" t="s">
        <v>67</v>
      </c>
      <c r="IQ3657" s="84"/>
      <c r="IR3657" s="337"/>
      <c r="IS3657" s="338"/>
    </row>
    <row r="3658" spans="1:253" ht="16.5" customHeight="1">
      <c r="A3658" s="83" t="s">
        <v>3589</v>
      </c>
      <c r="B3658" s="340"/>
      <c r="C3658" s="403"/>
      <c r="D3658" s="83"/>
      <c r="E3658" s="341" t="s">
        <v>2728</v>
      </c>
      <c r="F3658" s="14" t="s">
        <v>3518</v>
      </c>
      <c r="G3658" s="14" t="s">
        <v>8016</v>
      </c>
      <c r="H3658" s="15">
        <v>2007</v>
      </c>
      <c r="I3658" s="15">
        <v>1</v>
      </c>
      <c r="J3658" s="15">
        <v>0</v>
      </c>
      <c r="K3658" s="15">
        <v>0</v>
      </c>
      <c r="L3658" s="16" t="s">
        <v>3580</v>
      </c>
      <c r="M3658" s="134" t="s">
        <v>3591</v>
      </c>
      <c r="N3658" s="16" t="s">
        <v>412</v>
      </c>
      <c r="O3658" s="17">
        <v>5846</v>
      </c>
      <c r="P3658" s="17">
        <f t="shared" si="29"/>
        <v>2914</v>
      </c>
      <c r="Q3658" s="17">
        <v>5</v>
      </c>
      <c r="R3658" s="133" t="s">
        <v>33</v>
      </c>
      <c r="S3658" s="19" t="s">
        <v>3641</v>
      </c>
      <c r="T3658" s="19">
        <v>110</v>
      </c>
      <c r="U3658" s="19">
        <v>6.8181818181818183</v>
      </c>
      <c r="V3658" s="19">
        <v>0</v>
      </c>
      <c r="W3658" s="20">
        <v>0.75</v>
      </c>
      <c r="X3658" s="21">
        <v>4493.7749999999996</v>
      </c>
      <c r="Y3658" s="22" t="s">
        <v>33</v>
      </c>
      <c r="Z3658" s="86" t="s">
        <v>8007</v>
      </c>
      <c r="AA3658" s="24"/>
      <c r="AB3658" s="14"/>
      <c r="AC3658" s="14"/>
      <c r="AD3658" s="25"/>
      <c r="AE3658" s="26"/>
      <c r="AF3658" s="27"/>
      <c r="AG3658" s="31"/>
      <c r="AH3658" s="32"/>
      <c r="AI3658" s="32"/>
      <c r="AJ3658" s="32"/>
      <c r="AK3658" s="32"/>
      <c r="AL3658" s="32"/>
      <c r="AM3658" s="32"/>
      <c r="AN3658" s="32"/>
      <c r="AO3658" s="32"/>
      <c r="AP3658" s="329"/>
      <c r="AQ3658" s="329" t="s">
        <v>868</v>
      </c>
      <c r="AR3658" s="17">
        <v>720</v>
      </c>
      <c r="AS3658" s="17">
        <v>0</v>
      </c>
      <c r="AT3658" s="17">
        <v>0</v>
      </c>
      <c r="AU3658" s="18" t="s">
        <v>33</v>
      </c>
      <c r="AV3658" s="330">
        <v>60</v>
      </c>
      <c r="AW3658" s="330">
        <v>110</v>
      </c>
      <c r="AX3658" s="330">
        <v>0.19090909090909092</v>
      </c>
      <c r="AY3658" s="330">
        <v>0</v>
      </c>
      <c r="AZ3658" s="331">
        <v>2.1000000000000001E-2</v>
      </c>
      <c r="BA3658" s="332">
        <v>15.120000000000001</v>
      </c>
      <c r="BB3658" s="333" t="s">
        <v>33</v>
      </c>
      <c r="BC3658" s="334" t="s">
        <v>5838</v>
      </c>
      <c r="BD3658" s="335" t="s">
        <v>67</v>
      </c>
      <c r="BE3658" s="336" t="s">
        <v>67</v>
      </c>
      <c r="BF3658" s="336" t="s">
        <v>67</v>
      </c>
      <c r="BG3658" s="84"/>
      <c r="BH3658" s="337"/>
      <c r="BI3658" s="338"/>
      <c r="BJ3658" s="12" t="s">
        <v>4537</v>
      </c>
      <c r="BK3658" s="13" t="s">
        <v>4538</v>
      </c>
      <c r="BL3658" s="13" t="s">
        <v>4539</v>
      </c>
      <c r="BM3658" s="12" t="s">
        <v>4540</v>
      </c>
      <c r="BN3658" s="336" t="s">
        <v>2254</v>
      </c>
      <c r="BO3658" s="336" t="s">
        <v>480</v>
      </c>
      <c r="BP3658" s="336" t="s">
        <v>67</v>
      </c>
      <c r="BQ3658" s="339">
        <v>2000</v>
      </c>
      <c r="BR3658" s="339">
        <v>1</v>
      </c>
      <c r="BS3658" s="339">
        <v>0</v>
      </c>
      <c r="BT3658" s="339">
        <v>0</v>
      </c>
      <c r="BU3658" s="329" t="s">
        <v>4571</v>
      </c>
      <c r="BV3658" s="329"/>
      <c r="BW3658" s="329" t="s">
        <v>868</v>
      </c>
      <c r="BX3658" s="17">
        <v>720</v>
      </c>
      <c r="BY3658" s="17">
        <v>0</v>
      </c>
      <c r="BZ3658" s="17">
        <v>0</v>
      </c>
      <c r="CA3658" s="18" t="s">
        <v>33</v>
      </c>
      <c r="CB3658" s="330">
        <v>60</v>
      </c>
      <c r="CC3658" s="330">
        <v>110</v>
      </c>
      <c r="CD3658" s="330">
        <v>0.19090909090909092</v>
      </c>
      <c r="CE3658" s="330">
        <v>0</v>
      </c>
      <c r="CF3658" s="331">
        <v>2.1000000000000001E-2</v>
      </c>
      <c r="CG3658" s="332">
        <v>15.120000000000001</v>
      </c>
      <c r="CH3658" s="333" t="s">
        <v>33</v>
      </c>
      <c r="CI3658" s="334" t="s">
        <v>5838</v>
      </c>
      <c r="CJ3658" s="335" t="s">
        <v>67</v>
      </c>
      <c r="CK3658" s="336" t="s">
        <v>67</v>
      </c>
      <c r="CL3658" s="336" t="s">
        <v>67</v>
      </c>
      <c r="CM3658" s="84"/>
      <c r="CN3658" s="337"/>
      <c r="CO3658" s="338"/>
      <c r="CP3658" s="12" t="s">
        <v>4537</v>
      </c>
      <c r="CQ3658" s="13" t="s">
        <v>4538</v>
      </c>
      <c r="CR3658" s="13" t="s">
        <v>4539</v>
      </c>
      <c r="CS3658" s="12" t="s">
        <v>4540</v>
      </c>
      <c r="CT3658" s="336" t="s">
        <v>2254</v>
      </c>
      <c r="CU3658" s="336" t="s">
        <v>480</v>
      </c>
      <c r="CV3658" s="336" t="s">
        <v>67</v>
      </c>
      <c r="CW3658" s="339">
        <v>2000</v>
      </c>
      <c r="CX3658" s="339">
        <v>1</v>
      </c>
      <c r="CY3658" s="339">
        <v>0</v>
      </c>
      <c r="CZ3658" s="339">
        <v>0</v>
      </c>
      <c r="DA3658" s="329" t="s">
        <v>4571</v>
      </c>
      <c r="DB3658" s="329"/>
      <c r="DC3658" s="329" t="s">
        <v>868</v>
      </c>
      <c r="DD3658" s="17">
        <v>720</v>
      </c>
      <c r="DE3658" s="17">
        <v>0</v>
      </c>
      <c r="DF3658" s="17">
        <v>0</v>
      </c>
      <c r="DG3658" s="18" t="s">
        <v>33</v>
      </c>
      <c r="DH3658" s="330">
        <v>60</v>
      </c>
      <c r="DI3658" s="330">
        <v>110</v>
      </c>
      <c r="DJ3658" s="330">
        <v>0.19090909090909092</v>
      </c>
      <c r="DK3658" s="330">
        <v>0</v>
      </c>
      <c r="DL3658" s="331">
        <v>2.1000000000000001E-2</v>
      </c>
      <c r="DM3658" s="332">
        <v>15.120000000000001</v>
      </c>
      <c r="DN3658" s="333" t="s">
        <v>33</v>
      </c>
      <c r="DO3658" s="334" t="s">
        <v>5838</v>
      </c>
      <c r="DP3658" s="335" t="s">
        <v>67</v>
      </c>
      <c r="DQ3658" s="336" t="s">
        <v>67</v>
      </c>
      <c r="DR3658" s="336" t="s">
        <v>67</v>
      </c>
      <c r="DS3658" s="84"/>
      <c r="DT3658" s="337"/>
      <c r="DU3658" s="338"/>
      <c r="DV3658" s="12" t="s">
        <v>4537</v>
      </c>
      <c r="DW3658" s="13" t="s">
        <v>4538</v>
      </c>
      <c r="DX3658" s="13" t="s">
        <v>4539</v>
      </c>
      <c r="DY3658" s="12" t="s">
        <v>4540</v>
      </c>
      <c r="DZ3658" s="336" t="s">
        <v>2254</v>
      </c>
      <c r="EA3658" s="336" t="s">
        <v>480</v>
      </c>
      <c r="EB3658" s="336" t="s">
        <v>67</v>
      </c>
      <c r="EC3658" s="339">
        <v>2000</v>
      </c>
      <c r="ED3658" s="339">
        <v>1</v>
      </c>
      <c r="EE3658" s="339">
        <v>0</v>
      </c>
      <c r="EF3658" s="339">
        <v>0</v>
      </c>
      <c r="EG3658" s="329" t="s">
        <v>4571</v>
      </c>
      <c r="EH3658" s="329"/>
      <c r="EI3658" s="329" t="s">
        <v>868</v>
      </c>
      <c r="EJ3658" s="17">
        <v>720</v>
      </c>
      <c r="EK3658" s="17">
        <v>0</v>
      </c>
      <c r="EL3658" s="17">
        <v>0</v>
      </c>
      <c r="EM3658" s="18" t="s">
        <v>33</v>
      </c>
      <c r="EN3658" s="330">
        <v>60</v>
      </c>
      <c r="EO3658" s="330">
        <v>110</v>
      </c>
      <c r="EP3658" s="330">
        <v>0.19090909090909092</v>
      </c>
      <c r="EQ3658" s="330">
        <v>0</v>
      </c>
      <c r="ER3658" s="331">
        <v>2.1000000000000001E-2</v>
      </c>
      <c r="ES3658" s="332">
        <v>15.120000000000001</v>
      </c>
      <c r="ET3658" s="333" t="s">
        <v>33</v>
      </c>
      <c r="EU3658" s="334" t="s">
        <v>5838</v>
      </c>
      <c r="EV3658" s="335" t="s">
        <v>67</v>
      </c>
      <c r="EW3658" s="336" t="s">
        <v>67</v>
      </c>
      <c r="EX3658" s="336" t="s">
        <v>67</v>
      </c>
      <c r="EY3658" s="84"/>
      <c r="EZ3658" s="337"/>
      <c r="FA3658" s="338"/>
      <c r="FB3658" s="12" t="s">
        <v>4537</v>
      </c>
      <c r="FC3658" s="13" t="s">
        <v>4538</v>
      </c>
      <c r="FD3658" s="13" t="s">
        <v>4539</v>
      </c>
      <c r="FE3658" s="12" t="s">
        <v>4540</v>
      </c>
      <c r="FF3658" s="336" t="s">
        <v>2254</v>
      </c>
      <c r="FG3658" s="336" t="s">
        <v>480</v>
      </c>
      <c r="FH3658" s="336" t="s">
        <v>67</v>
      </c>
      <c r="FI3658" s="339">
        <v>2000</v>
      </c>
      <c r="FJ3658" s="339">
        <v>1</v>
      </c>
      <c r="FK3658" s="339">
        <v>0</v>
      </c>
      <c r="FL3658" s="339">
        <v>0</v>
      </c>
      <c r="FM3658" s="329" t="s">
        <v>4571</v>
      </c>
      <c r="FN3658" s="329"/>
      <c r="FO3658" s="329" t="s">
        <v>868</v>
      </c>
      <c r="FP3658" s="17">
        <v>720</v>
      </c>
      <c r="FQ3658" s="17">
        <v>0</v>
      </c>
      <c r="FR3658" s="17">
        <v>0</v>
      </c>
      <c r="FS3658" s="18" t="s">
        <v>33</v>
      </c>
      <c r="FT3658" s="330">
        <v>60</v>
      </c>
      <c r="FU3658" s="330">
        <v>110</v>
      </c>
      <c r="FV3658" s="330">
        <v>0.19090909090909092</v>
      </c>
      <c r="FW3658" s="330">
        <v>0</v>
      </c>
      <c r="FX3658" s="331">
        <v>2.1000000000000001E-2</v>
      </c>
      <c r="FY3658" s="332">
        <v>15.120000000000001</v>
      </c>
      <c r="FZ3658" s="333" t="s">
        <v>33</v>
      </c>
      <c r="GA3658" s="334" t="s">
        <v>5838</v>
      </c>
      <c r="GB3658" s="335" t="s">
        <v>67</v>
      </c>
      <c r="GC3658" s="336" t="s">
        <v>67</v>
      </c>
      <c r="GD3658" s="336" t="s">
        <v>67</v>
      </c>
      <c r="GE3658" s="84"/>
      <c r="GF3658" s="337"/>
      <c r="GG3658" s="338"/>
      <c r="GH3658" s="12" t="s">
        <v>4537</v>
      </c>
      <c r="GI3658" s="13" t="s">
        <v>4538</v>
      </c>
      <c r="GJ3658" s="13" t="s">
        <v>4539</v>
      </c>
      <c r="GK3658" s="12" t="s">
        <v>4540</v>
      </c>
      <c r="GL3658" s="336" t="s">
        <v>2254</v>
      </c>
      <c r="GM3658" s="336" t="s">
        <v>480</v>
      </c>
      <c r="GN3658" s="336" t="s">
        <v>67</v>
      </c>
      <c r="GO3658" s="339">
        <v>2000</v>
      </c>
      <c r="GP3658" s="339">
        <v>1</v>
      </c>
      <c r="GQ3658" s="339">
        <v>0</v>
      </c>
      <c r="GR3658" s="339">
        <v>0</v>
      </c>
      <c r="GS3658" s="329" t="s">
        <v>4571</v>
      </c>
      <c r="GT3658" s="329"/>
      <c r="GU3658" s="329" t="s">
        <v>868</v>
      </c>
      <c r="GV3658" s="17">
        <v>720</v>
      </c>
      <c r="GW3658" s="17">
        <v>0</v>
      </c>
      <c r="GX3658" s="17">
        <v>0</v>
      </c>
      <c r="GY3658" s="18" t="s">
        <v>33</v>
      </c>
      <c r="GZ3658" s="330">
        <v>60</v>
      </c>
      <c r="HA3658" s="330">
        <v>110</v>
      </c>
      <c r="HB3658" s="330">
        <v>0.19090909090909092</v>
      </c>
      <c r="HC3658" s="330">
        <v>0</v>
      </c>
      <c r="HD3658" s="331">
        <v>2.1000000000000001E-2</v>
      </c>
      <c r="HE3658" s="332">
        <v>15.120000000000001</v>
      </c>
      <c r="HF3658" s="333" t="s">
        <v>33</v>
      </c>
      <c r="HG3658" s="334" t="s">
        <v>5838</v>
      </c>
      <c r="HH3658" s="335" t="s">
        <v>67</v>
      </c>
      <c r="HI3658" s="336" t="s">
        <v>67</v>
      </c>
      <c r="HJ3658" s="336" t="s">
        <v>67</v>
      </c>
      <c r="HK3658" s="84"/>
      <c r="HL3658" s="337"/>
      <c r="HM3658" s="338"/>
      <c r="HN3658" s="12" t="s">
        <v>4537</v>
      </c>
      <c r="HO3658" s="13" t="s">
        <v>4538</v>
      </c>
      <c r="HP3658" s="13" t="s">
        <v>4539</v>
      </c>
      <c r="HQ3658" s="12" t="s">
        <v>4540</v>
      </c>
      <c r="HR3658" s="336" t="s">
        <v>2254</v>
      </c>
      <c r="HS3658" s="336" t="s">
        <v>480</v>
      </c>
      <c r="HT3658" s="336" t="s">
        <v>67</v>
      </c>
      <c r="HU3658" s="339">
        <v>2000</v>
      </c>
      <c r="HV3658" s="339">
        <v>1</v>
      </c>
      <c r="HW3658" s="339">
        <v>0</v>
      </c>
      <c r="HX3658" s="339">
        <v>0</v>
      </c>
      <c r="HY3658" s="329" t="s">
        <v>4571</v>
      </c>
      <c r="HZ3658" s="329"/>
      <c r="IA3658" s="329" t="s">
        <v>868</v>
      </c>
      <c r="IB3658" s="17">
        <v>720</v>
      </c>
      <c r="IC3658" s="17">
        <v>0</v>
      </c>
      <c r="ID3658" s="17">
        <v>0</v>
      </c>
      <c r="IE3658" s="18" t="s">
        <v>33</v>
      </c>
      <c r="IF3658" s="330">
        <v>60</v>
      </c>
      <c r="IG3658" s="330">
        <v>110</v>
      </c>
      <c r="IH3658" s="330">
        <v>0.19090909090909092</v>
      </c>
      <c r="II3658" s="330">
        <v>0</v>
      </c>
      <c r="IJ3658" s="331">
        <v>2.1000000000000001E-2</v>
      </c>
      <c r="IK3658" s="332">
        <v>15.120000000000001</v>
      </c>
      <c r="IL3658" s="333" t="s">
        <v>33</v>
      </c>
      <c r="IM3658" s="334" t="s">
        <v>5838</v>
      </c>
      <c r="IN3658" s="335" t="s">
        <v>67</v>
      </c>
      <c r="IO3658" s="336" t="s">
        <v>67</v>
      </c>
      <c r="IP3658" s="336" t="s">
        <v>67</v>
      </c>
      <c r="IQ3658" s="84"/>
      <c r="IR3658" s="337"/>
      <c r="IS3658" s="338"/>
    </row>
    <row r="3659" spans="1:253" ht="16.5" customHeight="1">
      <c r="A3659" s="83" t="s">
        <v>3589</v>
      </c>
      <c r="B3659" s="340"/>
      <c r="C3659" s="403"/>
      <c r="D3659" s="83"/>
      <c r="E3659" s="341" t="s">
        <v>2728</v>
      </c>
      <c r="F3659" s="14" t="s">
        <v>3518</v>
      </c>
      <c r="G3659" s="14" t="s">
        <v>8016</v>
      </c>
      <c r="H3659" s="15">
        <v>2007</v>
      </c>
      <c r="I3659" s="15">
        <v>1</v>
      </c>
      <c r="J3659" s="15">
        <v>0</v>
      </c>
      <c r="K3659" s="15">
        <v>0</v>
      </c>
      <c r="L3659" s="16" t="s">
        <v>3580</v>
      </c>
      <c r="M3659" s="134" t="s">
        <v>3591</v>
      </c>
      <c r="N3659" s="16" t="s">
        <v>412</v>
      </c>
      <c r="O3659" s="17">
        <v>5847</v>
      </c>
      <c r="P3659" s="17">
        <f t="shared" si="29"/>
        <v>2913</v>
      </c>
      <c r="Q3659" s="17">
        <v>5</v>
      </c>
      <c r="R3659" s="133" t="s">
        <v>33</v>
      </c>
      <c r="S3659" s="19" t="s">
        <v>3642</v>
      </c>
      <c r="T3659" s="19">
        <v>110</v>
      </c>
      <c r="U3659" s="19">
        <v>6.8181818181818183</v>
      </c>
      <c r="V3659" s="19">
        <v>0</v>
      </c>
      <c r="W3659" s="20">
        <v>0.75</v>
      </c>
      <c r="X3659" s="21">
        <v>4494.4875000000002</v>
      </c>
      <c r="Y3659" s="22" t="s">
        <v>33</v>
      </c>
      <c r="Z3659" s="86" t="s">
        <v>8007</v>
      </c>
      <c r="AA3659" s="24"/>
      <c r="AB3659" s="14"/>
      <c r="AC3659" s="14"/>
      <c r="AD3659" s="25"/>
      <c r="AE3659" s="26"/>
      <c r="AF3659" s="27"/>
      <c r="AG3659" s="31"/>
      <c r="AH3659" s="32"/>
      <c r="AI3659" s="32"/>
      <c r="AJ3659" s="32"/>
      <c r="AK3659" s="32"/>
      <c r="AL3659" s="32"/>
      <c r="AM3659" s="32"/>
      <c r="AN3659" s="32"/>
      <c r="AO3659" s="32"/>
      <c r="AP3659" s="329"/>
      <c r="AQ3659" s="329" t="s">
        <v>44</v>
      </c>
      <c r="AR3659" s="17">
        <v>173.3</v>
      </c>
      <c r="AS3659" s="17">
        <v>0</v>
      </c>
      <c r="AT3659" s="17">
        <v>0</v>
      </c>
      <c r="AU3659" s="18" t="s">
        <v>33</v>
      </c>
      <c r="AV3659" s="330">
        <v>60</v>
      </c>
      <c r="AW3659" s="330">
        <v>110</v>
      </c>
      <c r="AX3659" s="330">
        <v>0.45454545454545453</v>
      </c>
      <c r="AY3659" s="330">
        <v>0</v>
      </c>
      <c r="AZ3659" s="331">
        <v>0.05</v>
      </c>
      <c r="BA3659" s="332">
        <v>8.6650000000000009</v>
      </c>
      <c r="BB3659" s="333" t="s">
        <v>33</v>
      </c>
      <c r="BC3659" s="334" t="s">
        <v>5838</v>
      </c>
      <c r="BD3659" s="335" t="s">
        <v>67</v>
      </c>
      <c r="BE3659" s="336" t="s">
        <v>67</v>
      </c>
      <c r="BF3659" s="336" t="s">
        <v>67</v>
      </c>
      <c r="BG3659" s="84"/>
      <c r="BH3659" s="337"/>
      <c r="BI3659" s="338"/>
      <c r="BJ3659" s="12" t="s">
        <v>4537</v>
      </c>
      <c r="BK3659" s="13" t="s">
        <v>4538</v>
      </c>
      <c r="BL3659" s="13" t="s">
        <v>4539</v>
      </c>
      <c r="BM3659" s="12" t="s">
        <v>4540</v>
      </c>
      <c r="BN3659" s="336" t="s">
        <v>187</v>
      </c>
      <c r="BO3659" s="336" t="s">
        <v>4658</v>
      </c>
      <c r="BP3659" s="336" t="s">
        <v>67</v>
      </c>
      <c r="BQ3659" s="339">
        <v>1997</v>
      </c>
      <c r="BR3659" s="339">
        <v>1</v>
      </c>
      <c r="BS3659" s="339">
        <v>0</v>
      </c>
      <c r="BT3659" s="339">
        <v>0</v>
      </c>
      <c r="BU3659" s="329" t="s">
        <v>4609</v>
      </c>
      <c r="BV3659" s="329"/>
      <c r="BW3659" s="329" t="s">
        <v>44</v>
      </c>
      <c r="BX3659" s="17">
        <v>173.3</v>
      </c>
      <c r="BY3659" s="17">
        <v>0</v>
      </c>
      <c r="BZ3659" s="17">
        <v>0</v>
      </c>
      <c r="CA3659" s="18" t="s">
        <v>33</v>
      </c>
      <c r="CB3659" s="330">
        <v>60</v>
      </c>
      <c r="CC3659" s="330">
        <v>110</v>
      </c>
      <c r="CD3659" s="330">
        <v>0.45454545454545453</v>
      </c>
      <c r="CE3659" s="330">
        <v>0</v>
      </c>
      <c r="CF3659" s="331">
        <v>0.05</v>
      </c>
      <c r="CG3659" s="332">
        <v>8.6650000000000009</v>
      </c>
      <c r="CH3659" s="333" t="s">
        <v>33</v>
      </c>
      <c r="CI3659" s="334" t="s">
        <v>5838</v>
      </c>
      <c r="CJ3659" s="335" t="s">
        <v>67</v>
      </c>
      <c r="CK3659" s="336" t="s">
        <v>67</v>
      </c>
      <c r="CL3659" s="336" t="s">
        <v>67</v>
      </c>
      <c r="CM3659" s="84"/>
      <c r="CN3659" s="337"/>
      <c r="CO3659" s="338"/>
      <c r="CP3659" s="12" t="s">
        <v>4537</v>
      </c>
      <c r="CQ3659" s="13" t="s">
        <v>4538</v>
      </c>
      <c r="CR3659" s="13" t="s">
        <v>4539</v>
      </c>
      <c r="CS3659" s="12" t="s">
        <v>4540</v>
      </c>
      <c r="CT3659" s="336" t="s">
        <v>187</v>
      </c>
      <c r="CU3659" s="336" t="s">
        <v>4658</v>
      </c>
      <c r="CV3659" s="336" t="s">
        <v>67</v>
      </c>
      <c r="CW3659" s="339">
        <v>1997</v>
      </c>
      <c r="CX3659" s="339">
        <v>1</v>
      </c>
      <c r="CY3659" s="339">
        <v>0</v>
      </c>
      <c r="CZ3659" s="339">
        <v>0</v>
      </c>
      <c r="DA3659" s="329" t="s">
        <v>4609</v>
      </c>
      <c r="DB3659" s="329"/>
      <c r="DC3659" s="329" t="s">
        <v>44</v>
      </c>
      <c r="DD3659" s="17">
        <v>173.3</v>
      </c>
      <c r="DE3659" s="17">
        <v>0</v>
      </c>
      <c r="DF3659" s="17">
        <v>0</v>
      </c>
      <c r="DG3659" s="18" t="s">
        <v>33</v>
      </c>
      <c r="DH3659" s="330">
        <v>60</v>
      </c>
      <c r="DI3659" s="330">
        <v>110</v>
      </c>
      <c r="DJ3659" s="330">
        <v>0.45454545454545453</v>
      </c>
      <c r="DK3659" s="330">
        <v>0</v>
      </c>
      <c r="DL3659" s="331">
        <v>0.05</v>
      </c>
      <c r="DM3659" s="332">
        <v>8.6650000000000009</v>
      </c>
      <c r="DN3659" s="333" t="s">
        <v>33</v>
      </c>
      <c r="DO3659" s="334" t="s">
        <v>5838</v>
      </c>
      <c r="DP3659" s="335" t="s">
        <v>67</v>
      </c>
      <c r="DQ3659" s="336" t="s">
        <v>67</v>
      </c>
      <c r="DR3659" s="336" t="s">
        <v>67</v>
      </c>
      <c r="DS3659" s="84"/>
      <c r="DT3659" s="337"/>
      <c r="DU3659" s="338"/>
      <c r="DV3659" s="12" t="s">
        <v>4537</v>
      </c>
      <c r="DW3659" s="13" t="s">
        <v>4538</v>
      </c>
      <c r="DX3659" s="13" t="s">
        <v>4539</v>
      </c>
      <c r="DY3659" s="12" t="s">
        <v>4540</v>
      </c>
      <c r="DZ3659" s="336" t="s">
        <v>187</v>
      </c>
      <c r="EA3659" s="336" t="s">
        <v>4658</v>
      </c>
      <c r="EB3659" s="336" t="s">
        <v>67</v>
      </c>
      <c r="EC3659" s="339">
        <v>1997</v>
      </c>
      <c r="ED3659" s="339">
        <v>1</v>
      </c>
      <c r="EE3659" s="339">
        <v>0</v>
      </c>
      <c r="EF3659" s="339">
        <v>0</v>
      </c>
      <c r="EG3659" s="329" t="s">
        <v>4609</v>
      </c>
      <c r="EH3659" s="329"/>
      <c r="EI3659" s="329" t="s">
        <v>44</v>
      </c>
      <c r="EJ3659" s="17">
        <v>173.3</v>
      </c>
      <c r="EK3659" s="17">
        <v>0</v>
      </c>
      <c r="EL3659" s="17">
        <v>0</v>
      </c>
      <c r="EM3659" s="18" t="s">
        <v>33</v>
      </c>
      <c r="EN3659" s="330">
        <v>60</v>
      </c>
      <c r="EO3659" s="330">
        <v>110</v>
      </c>
      <c r="EP3659" s="330">
        <v>0.45454545454545453</v>
      </c>
      <c r="EQ3659" s="330">
        <v>0</v>
      </c>
      <c r="ER3659" s="331">
        <v>0.05</v>
      </c>
      <c r="ES3659" s="332">
        <v>8.6650000000000009</v>
      </c>
      <c r="ET3659" s="333" t="s">
        <v>33</v>
      </c>
      <c r="EU3659" s="334" t="s">
        <v>5838</v>
      </c>
      <c r="EV3659" s="335" t="s">
        <v>67</v>
      </c>
      <c r="EW3659" s="336" t="s">
        <v>67</v>
      </c>
      <c r="EX3659" s="336" t="s">
        <v>67</v>
      </c>
      <c r="EY3659" s="84"/>
      <c r="EZ3659" s="337"/>
      <c r="FA3659" s="338"/>
      <c r="FB3659" s="12" t="s">
        <v>4537</v>
      </c>
      <c r="FC3659" s="13" t="s">
        <v>4538</v>
      </c>
      <c r="FD3659" s="13" t="s">
        <v>4539</v>
      </c>
      <c r="FE3659" s="12" t="s">
        <v>4540</v>
      </c>
      <c r="FF3659" s="336" t="s">
        <v>187</v>
      </c>
      <c r="FG3659" s="336" t="s">
        <v>4658</v>
      </c>
      <c r="FH3659" s="336" t="s">
        <v>67</v>
      </c>
      <c r="FI3659" s="339">
        <v>1997</v>
      </c>
      <c r="FJ3659" s="339">
        <v>1</v>
      </c>
      <c r="FK3659" s="339">
        <v>0</v>
      </c>
      <c r="FL3659" s="339">
        <v>0</v>
      </c>
      <c r="FM3659" s="329" t="s">
        <v>4609</v>
      </c>
      <c r="FN3659" s="329"/>
      <c r="FO3659" s="329" t="s">
        <v>44</v>
      </c>
      <c r="FP3659" s="17">
        <v>173.3</v>
      </c>
      <c r="FQ3659" s="17">
        <v>0</v>
      </c>
      <c r="FR3659" s="17">
        <v>0</v>
      </c>
      <c r="FS3659" s="18" t="s">
        <v>33</v>
      </c>
      <c r="FT3659" s="330">
        <v>60</v>
      </c>
      <c r="FU3659" s="330">
        <v>110</v>
      </c>
      <c r="FV3659" s="330">
        <v>0.45454545454545453</v>
      </c>
      <c r="FW3659" s="330">
        <v>0</v>
      </c>
      <c r="FX3659" s="331">
        <v>0.05</v>
      </c>
      <c r="FY3659" s="332">
        <v>8.6650000000000009</v>
      </c>
      <c r="FZ3659" s="333" t="s">
        <v>33</v>
      </c>
      <c r="GA3659" s="334" t="s">
        <v>5838</v>
      </c>
      <c r="GB3659" s="335" t="s">
        <v>67</v>
      </c>
      <c r="GC3659" s="336" t="s">
        <v>67</v>
      </c>
      <c r="GD3659" s="336" t="s">
        <v>67</v>
      </c>
      <c r="GE3659" s="84"/>
      <c r="GF3659" s="337"/>
      <c r="GG3659" s="338"/>
      <c r="GH3659" s="12" t="s">
        <v>4537</v>
      </c>
      <c r="GI3659" s="13" t="s">
        <v>4538</v>
      </c>
      <c r="GJ3659" s="13" t="s">
        <v>4539</v>
      </c>
      <c r="GK3659" s="12" t="s">
        <v>4540</v>
      </c>
      <c r="GL3659" s="336" t="s">
        <v>187</v>
      </c>
      <c r="GM3659" s="336" t="s">
        <v>4658</v>
      </c>
      <c r="GN3659" s="336" t="s">
        <v>67</v>
      </c>
      <c r="GO3659" s="339">
        <v>1997</v>
      </c>
      <c r="GP3659" s="339">
        <v>1</v>
      </c>
      <c r="GQ3659" s="339">
        <v>0</v>
      </c>
      <c r="GR3659" s="339">
        <v>0</v>
      </c>
      <c r="GS3659" s="329" t="s">
        <v>4609</v>
      </c>
      <c r="GT3659" s="329"/>
      <c r="GU3659" s="329" t="s">
        <v>44</v>
      </c>
      <c r="GV3659" s="17">
        <v>173.3</v>
      </c>
      <c r="GW3659" s="17">
        <v>0</v>
      </c>
      <c r="GX3659" s="17">
        <v>0</v>
      </c>
      <c r="GY3659" s="18" t="s">
        <v>33</v>
      </c>
      <c r="GZ3659" s="330">
        <v>60</v>
      </c>
      <c r="HA3659" s="330">
        <v>110</v>
      </c>
      <c r="HB3659" s="330">
        <v>0.45454545454545453</v>
      </c>
      <c r="HC3659" s="330">
        <v>0</v>
      </c>
      <c r="HD3659" s="331">
        <v>0.05</v>
      </c>
      <c r="HE3659" s="332">
        <v>8.6650000000000009</v>
      </c>
      <c r="HF3659" s="333" t="s">
        <v>33</v>
      </c>
      <c r="HG3659" s="334" t="s">
        <v>5838</v>
      </c>
      <c r="HH3659" s="335" t="s">
        <v>67</v>
      </c>
      <c r="HI3659" s="336" t="s">
        <v>67</v>
      </c>
      <c r="HJ3659" s="336" t="s">
        <v>67</v>
      </c>
      <c r="HK3659" s="84"/>
      <c r="HL3659" s="337"/>
      <c r="HM3659" s="338"/>
      <c r="HN3659" s="12" t="s">
        <v>4537</v>
      </c>
      <c r="HO3659" s="13" t="s">
        <v>4538</v>
      </c>
      <c r="HP3659" s="13" t="s">
        <v>4539</v>
      </c>
      <c r="HQ3659" s="12" t="s">
        <v>4540</v>
      </c>
      <c r="HR3659" s="336" t="s">
        <v>187</v>
      </c>
      <c r="HS3659" s="336" t="s">
        <v>4658</v>
      </c>
      <c r="HT3659" s="336" t="s">
        <v>67</v>
      </c>
      <c r="HU3659" s="339">
        <v>1997</v>
      </c>
      <c r="HV3659" s="339">
        <v>1</v>
      </c>
      <c r="HW3659" s="339">
        <v>0</v>
      </c>
      <c r="HX3659" s="339">
        <v>0</v>
      </c>
      <c r="HY3659" s="329" t="s">
        <v>4609</v>
      </c>
      <c r="HZ3659" s="329"/>
      <c r="IA3659" s="329" t="s">
        <v>44</v>
      </c>
      <c r="IB3659" s="17">
        <v>173.3</v>
      </c>
      <c r="IC3659" s="17">
        <v>0</v>
      </c>
      <c r="ID3659" s="17">
        <v>0</v>
      </c>
      <c r="IE3659" s="18" t="s">
        <v>33</v>
      </c>
      <c r="IF3659" s="330">
        <v>60</v>
      </c>
      <c r="IG3659" s="330">
        <v>110</v>
      </c>
      <c r="IH3659" s="330">
        <v>0.45454545454545453</v>
      </c>
      <c r="II3659" s="330">
        <v>0</v>
      </c>
      <c r="IJ3659" s="331">
        <v>0.05</v>
      </c>
      <c r="IK3659" s="332">
        <v>8.6650000000000009</v>
      </c>
      <c r="IL3659" s="333" t="s">
        <v>33</v>
      </c>
      <c r="IM3659" s="334" t="s">
        <v>5838</v>
      </c>
      <c r="IN3659" s="335" t="s">
        <v>67</v>
      </c>
      <c r="IO3659" s="336" t="s">
        <v>67</v>
      </c>
      <c r="IP3659" s="336" t="s">
        <v>67</v>
      </c>
      <c r="IQ3659" s="84"/>
      <c r="IR3659" s="337"/>
      <c r="IS3659" s="338"/>
    </row>
    <row r="3660" spans="1:253" ht="16.5" customHeight="1">
      <c r="A3660" s="83" t="s">
        <v>3589</v>
      </c>
      <c r="B3660" s="340"/>
      <c r="C3660" s="403"/>
      <c r="D3660" s="83"/>
      <c r="E3660" s="341" t="s">
        <v>8022</v>
      </c>
      <c r="F3660" s="14" t="s">
        <v>3518</v>
      </c>
      <c r="G3660" s="14" t="s">
        <v>8023</v>
      </c>
      <c r="H3660" s="15">
        <v>2007</v>
      </c>
      <c r="I3660" s="15">
        <v>1</v>
      </c>
      <c r="J3660" s="15">
        <v>0</v>
      </c>
      <c r="K3660" s="15">
        <v>0</v>
      </c>
      <c r="L3660" s="16" t="s">
        <v>3580</v>
      </c>
      <c r="M3660" s="134" t="s">
        <v>3591</v>
      </c>
      <c r="N3660" s="16" t="s">
        <v>412</v>
      </c>
      <c r="O3660" s="17">
        <v>5848</v>
      </c>
      <c r="P3660" s="17">
        <f t="shared" si="29"/>
        <v>2912</v>
      </c>
      <c r="Q3660" s="17">
        <v>5</v>
      </c>
      <c r="R3660" s="133" t="s">
        <v>33</v>
      </c>
      <c r="S3660" s="19" t="s">
        <v>3643</v>
      </c>
      <c r="T3660" s="19">
        <v>110</v>
      </c>
      <c r="U3660" s="19">
        <v>6.8181818181818183</v>
      </c>
      <c r="V3660" s="19">
        <v>0</v>
      </c>
      <c r="W3660" s="20">
        <v>0.75</v>
      </c>
      <c r="X3660" s="21">
        <v>4495.2</v>
      </c>
      <c r="Y3660" s="22" t="s">
        <v>33</v>
      </c>
      <c r="Z3660" s="86" t="s">
        <v>8007</v>
      </c>
      <c r="AA3660" s="24"/>
      <c r="AB3660" s="14"/>
      <c r="AC3660" s="14"/>
      <c r="AD3660" s="25"/>
      <c r="AE3660" s="26"/>
      <c r="AF3660" s="27"/>
      <c r="AG3660" s="31"/>
      <c r="AH3660" s="32"/>
      <c r="AI3660" s="32"/>
      <c r="AJ3660" s="32"/>
      <c r="AK3660" s="32"/>
      <c r="AL3660" s="32"/>
      <c r="AM3660" s="32"/>
      <c r="AN3660" s="32"/>
      <c r="AO3660" s="32"/>
      <c r="AP3660" s="329"/>
      <c r="AQ3660" s="329" t="s">
        <v>44</v>
      </c>
      <c r="AR3660" s="17">
        <v>173.3</v>
      </c>
      <c r="AS3660" s="17">
        <v>0</v>
      </c>
      <c r="AT3660" s="17">
        <v>0</v>
      </c>
      <c r="AU3660" s="18" t="s">
        <v>33</v>
      </c>
      <c r="AV3660" s="330">
        <v>60</v>
      </c>
      <c r="AW3660" s="330">
        <v>110</v>
      </c>
      <c r="AX3660" s="330">
        <v>0.45454545454545453</v>
      </c>
      <c r="AY3660" s="330">
        <v>0</v>
      </c>
      <c r="AZ3660" s="331">
        <v>0.05</v>
      </c>
      <c r="BA3660" s="332">
        <v>8.6650000000000009</v>
      </c>
      <c r="BB3660" s="333" t="s">
        <v>33</v>
      </c>
      <c r="BC3660" s="334" t="s">
        <v>5838</v>
      </c>
      <c r="BD3660" s="335" t="s">
        <v>67</v>
      </c>
      <c r="BE3660" s="336" t="s">
        <v>67</v>
      </c>
      <c r="BF3660" s="336" t="s">
        <v>67</v>
      </c>
      <c r="BG3660" s="84"/>
      <c r="BH3660" s="337"/>
      <c r="BI3660" s="338"/>
      <c r="BJ3660" s="12" t="s">
        <v>4537</v>
      </c>
      <c r="BK3660" s="13" t="s">
        <v>4538</v>
      </c>
      <c r="BL3660" s="13" t="s">
        <v>4539</v>
      </c>
      <c r="BM3660" s="12" t="s">
        <v>4540</v>
      </c>
      <c r="BN3660" s="336" t="s">
        <v>187</v>
      </c>
      <c r="BO3660" s="336" t="s">
        <v>4658</v>
      </c>
      <c r="BP3660" s="336" t="s">
        <v>67</v>
      </c>
      <c r="BQ3660" s="339">
        <v>1997</v>
      </c>
      <c r="BR3660" s="339">
        <v>1</v>
      </c>
      <c r="BS3660" s="339">
        <v>0</v>
      </c>
      <c r="BT3660" s="339">
        <v>0</v>
      </c>
      <c r="BU3660" s="329" t="s">
        <v>4609</v>
      </c>
      <c r="BV3660" s="329"/>
      <c r="BW3660" s="329" t="s">
        <v>44</v>
      </c>
      <c r="BX3660" s="17">
        <v>173.3</v>
      </c>
      <c r="BY3660" s="17">
        <v>0</v>
      </c>
      <c r="BZ3660" s="17">
        <v>0</v>
      </c>
      <c r="CA3660" s="18" t="s">
        <v>33</v>
      </c>
      <c r="CB3660" s="330">
        <v>60</v>
      </c>
      <c r="CC3660" s="330">
        <v>110</v>
      </c>
      <c r="CD3660" s="330">
        <v>0.45454545454545453</v>
      </c>
      <c r="CE3660" s="330">
        <v>0</v>
      </c>
      <c r="CF3660" s="331">
        <v>0.05</v>
      </c>
      <c r="CG3660" s="332">
        <v>8.6650000000000009</v>
      </c>
      <c r="CH3660" s="333" t="s">
        <v>33</v>
      </c>
      <c r="CI3660" s="334" t="s">
        <v>5838</v>
      </c>
      <c r="CJ3660" s="335" t="s">
        <v>67</v>
      </c>
      <c r="CK3660" s="336" t="s">
        <v>67</v>
      </c>
      <c r="CL3660" s="336" t="s">
        <v>67</v>
      </c>
      <c r="CM3660" s="84"/>
      <c r="CN3660" s="337"/>
      <c r="CO3660" s="338"/>
      <c r="CP3660" s="12" t="s">
        <v>4537</v>
      </c>
      <c r="CQ3660" s="13" t="s">
        <v>4538</v>
      </c>
      <c r="CR3660" s="13" t="s">
        <v>4539</v>
      </c>
      <c r="CS3660" s="12" t="s">
        <v>4540</v>
      </c>
      <c r="CT3660" s="336" t="s">
        <v>187</v>
      </c>
      <c r="CU3660" s="336" t="s">
        <v>4658</v>
      </c>
      <c r="CV3660" s="336" t="s">
        <v>67</v>
      </c>
      <c r="CW3660" s="339">
        <v>1997</v>
      </c>
      <c r="CX3660" s="339">
        <v>1</v>
      </c>
      <c r="CY3660" s="339">
        <v>0</v>
      </c>
      <c r="CZ3660" s="339">
        <v>0</v>
      </c>
      <c r="DA3660" s="329" t="s">
        <v>4609</v>
      </c>
      <c r="DB3660" s="329"/>
      <c r="DC3660" s="329" t="s">
        <v>44</v>
      </c>
      <c r="DD3660" s="17">
        <v>173.3</v>
      </c>
      <c r="DE3660" s="17">
        <v>0</v>
      </c>
      <c r="DF3660" s="17">
        <v>0</v>
      </c>
      <c r="DG3660" s="18" t="s">
        <v>33</v>
      </c>
      <c r="DH3660" s="330">
        <v>60</v>
      </c>
      <c r="DI3660" s="330">
        <v>110</v>
      </c>
      <c r="DJ3660" s="330">
        <v>0.45454545454545453</v>
      </c>
      <c r="DK3660" s="330">
        <v>0</v>
      </c>
      <c r="DL3660" s="331">
        <v>0.05</v>
      </c>
      <c r="DM3660" s="332">
        <v>8.6650000000000009</v>
      </c>
      <c r="DN3660" s="333" t="s">
        <v>33</v>
      </c>
      <c r="DO3660" s="334" t="s">
        <v>5838</v>
      </c>
      <c r="DP3660" s="335" t="s">
        <v>67</v>
      </c>
      <c r="DQ3660" s="336" t="s">
        <v>67</v>
      </c>
      <c r="DR3660" s="336" t="s">
        <v>67</v>
      </c>
      <c r="DS3660" s="84"/>
      <c r="DT3660" s="337"/>
      <c r="DU3660" s="338"/>
      <c r="DV3660" s="12" t="s">
        <v>4537</v>
      </c>
      <c r="DW3660" s="13" t="s">
        <v>4538</v>
      </c>
      <c r="DX3660" s="13" t="s">
        <v>4539</v>
      </c>
      <c r="DY3660" s="12" t="s">
        <v>4540</v>
      </c>
      <c r="DZ3660" s="336" t="s">
        <v>187</v>
      </c>
      <c r="EA3660" s="336" t="s">
        <v>4658</v>
      </c>
      <c r="EB3660" s="336" t="s">
        <v>67</v>
      </c>
      <c r="EC3660" s="339">
        <v>1997</v>
      </c>
      <c r="ED3660" s="339">
        <v>1</v>
      </c>
      <c r="EE3660" s="339">
        <v>0</v>
      </c>
      <c r="EF3660" s="339">
        <v>0</v>
      </c>
      <c r="EG3660" s="329" t="s">
        <v>4609</v>
      </c>
      <c r="EH3660" s="329"/>
      <c r="EI3660" s="329" t="s">
        <v>44</v>
      </c>
      <c r="EJ3660" s="17">
        <v>173.3</v>
      </c>
      <c r="EK3660" s="17">
        <v>0</v>
      </c>
      <c r="EL3660" s="17">
        <v>0</v>
      </c>
      <c r="EM3660" s="18" t="s">
        <v>33</v>
      </c>
      <c r="EN3660" s="330">
        <v>60</v>
      </c>
      <c r="EO3660" s="330">
        <v>110</v>
      </c>
      <c r="EP3660" s="330">
        <v>0.45454545454545453</v>
      </c>
      <c r="EQ3660" s="330">
        <v>0</v>
      </c>
      <c r="ER3660" s="331">
        <v>0.05</v>
      </c>
      <c r="ES3660" s="332">
        <v>8.6650000000000009</v>
      </c>
      <c r="ET3660" s="333" t="s">
        <v>33</v>
      </c>
      <c r="EU3660" s="334" t="s">
        <v>5838</v>
      </c>
      <c r="EV3660" s="335" t="s">
        <v>67</v>
      </c>
      <c r="EW3660" s="336" t="s">
        <v>67</v>
      </c>
      <c r="EX3660" s="336" t="s">
        <v>67</v>
      </c>
      <c r="EY3660" s="84"/>
      <c r="EZ3660" s="337"/>
      <c r="FA3660" s="338"/>
      <c r="FB3660" s="12" t="s">
        <v>4537</v>
      </c>
      <c r="FC3660" s="13" t="s">
        <v>4538</v>
      </c>
      <c r="FD3660" s="13" t="s">
        <v>4539</v>
      </c>
      <c r="FE3660" s="12" t="s">
        <v>4540</v>
      </c>
      <c r="FF3660" s="336" t="s">
        <v>187</v>
      </c>
      <c r="FG3660" s="336" t="s">
        <v>4658</v>
      </c>
      <c r="FH3660" s="336" t="s">
        <v>67</v>
      </c>
      <c r="FI3660" s="339">
        <v>1997</v>
      </c>
      <c r="FJ3660" s="339">
        <v>1</v>
      </c>
      <c r="FK3660" s="339">
        <v>0</v>
      </c>
      <c r="FL3660" s="339">
        <v>0</v>
      </c>
      <c r="FM3660" s="329" t="s">
        <v>4609</v>
      </c>
      <c r="FN3660" s="329"/>
      <c r="FO3660" s="329" t="s">
        <v>44</v>
      </c>
      <c r="FP3660" s="17">
        <v>173.3</v>
      </c>
      <c r="FQ3660" s="17">
        <v>0</v>
      </c>
      <c r="FR3660" s="17">
        <v>0</v>
      </c>
      <c r="FS3660" s="18" t="s">
        <v>33</v>
      </c>
      <c r="FT3660" s="330">
        <v>60</v>
      </c>
      <c r="FU3660" s="330">
        <v>110</v>
      </c>
      <c r="FV3660" s="330">
        <v>0.45454545454545453</v>
      </c>
      <c r="FW3660" s="330">
        <v>0</v>
      </c>
      <c r="FX3660" s="331">
        <v>0.05</v>
      </c>
      <c r="FY3660" s="332">
        <v>8.6650000000000009</v>
      </c>
      <c r="FZ3660" s="333" t="s">
        <v>33</v>
      </c>
      <c r="GA3660" s="334" t="s">
        <v>5838</v>
      </c>
      <c r="GB3660" s="335" t="s">
        <v>67</v>
      </c>
      <c r="GC3660" s="336" t="s">
        <v>67</v>
      </c>
      <c r="GD3660" s="336" t="s">
        <v>67</v>
      </c>
      <c r="GE3660" s="84"/>
      <c r="GF3660" s="337"/>
      <c r="GG3660" s="338"/>
      <c r="GH3660" s="12" t="s">
        <v>4537</v>
      </c>
      <c r="GI3660" s="13" t="s">
        <v>4538</v>
      </c>
      <c r="GJ3660" s="13" t="s">
        <v>4539</v>
      </c>
      <c r="GK3660" s="12" t="s">
        <v>4540</v>
      </c>
      <c r="GL3660" s="336" t="s">
        <v>187</v>
      </c>
      <c r="GM3660" s="336" t="s">
        <v>4658</v>
      </c>
      <c r="GN3660" s="336" t="s">
        <v>67</v>
      </c>
      <c r="GO3660" s="339">
        <v>1997</v>
      </c>
      <c r="GP3660" s="339">
        <v>1</v>
      </c>
      <c r="GQ3660" s="339">
        <v>0</v>
      </c>
      <c r="GR3660" s="339">
        <v>0</v>
      </c>
      <c r="GS3660" s="329" t="s">
        <v>4609</v>
      </c>
      <c r="GT3660" s="329"/>
      <c r="GU3660" s="329" t="s">
        <v>44</v>
      </c>
      <c r="GV3660" s="17">
        <v>173.3</v>
      </c>
      <c r="GW3660" s="17">
        <v>0</v>
      </c>
      <c r="GX3660" s="17">
        <v>0</v>
      </c>
      <c r="GY3660" s="18" t="s">
        <v>33</v>
      </c>
      <c r="GZ3660" s="330">
        <v>60</v>
      </c>
      <c r="HA3660" s="330">
        <v>110</v>
      </c>
      <c r="HB3660" s="330">
        <v>0.45454545454545453</v>
      </c>
      <c r="HC3660" s="330">
        <v>0</v>
      </c>
      <c r="HD3660" s="331">
        <v>0.05</v>
      </c>
      <c r="HE3660" s="332">
        <v>8.6650000000000009</v>
      </c>
      <c r="HF3660" s="333" t="s">
        <v>33</v>
      </c>
      <c r="HG3660" s="334" t="s">
        <v>5838</v>
      </c>
      <c r="HH3660" s="335" t="s">
        <v>67</v>
      </c>
      <c r="HI3660" s="336" t="s">
        <v>67</v>
      </c>
      <c r="HJ3660" s="336" t="s">
        <v>67</v>
      </c>
      <c r="HK3660" s="84"/>
      <c r="HL3660" s="337"/>
      <c r="HM3660" s="338"/>
      <c r="HN3660" s="12" t="s">
        <v>4537</v>
      </c>
      <c r="HO3660" s="13" t="s">
        <v>4538</v>
      </c>
      <c r="HP3660" s="13" t="s">
        <v>4539</v>
      </c>
      <c r="HQ3660" s="12" t="s">
        <v>4540</v>
      </c>
      <c r="HR3660" s="336" t="s">
        <v>187</v>
      </c>
      <c r="HS3660" s="336" t="s">
        <v>4658</v>
      </c>
      <c r="HT3660" s="336" t="s">
        <v>67</v>
      </c>
      <c r="HU3660" s="339">
        <v>1997</v>
      </c>
      <c r="HV3660" s="339">
        <v>1</v>
      </c>
      <c r="HW3660" s="339">
        <v>0</v>
      </c>
      <c r="HX3660" s="339">
        <v>0</v>
      </c>
      <c r="HY3660" s="329" t="s">
        <v>4609</v>
      </c>
      <c r="HZ3660" s="329"/>
      <c r="IA3660" s="329" t="s">
        <v>44</v>
      </c>
      <c r="IB3660" s="17">
        <v>173.3</v>
      </c>
      <c r="IC3660" s="17">
        <v>0</v>
      </c>
      <c r="ID3660" s="17">
        <v>0</v>
      </c>
      <c r="IE3660" s="18" t="s">
        <v>33</v>
      </c>
      <c r="IF3660" s="330">
        <v>60</v>
      </c>
      <c r="IG3660" s="330">
        <v>110</v>
      </c>
      <c r="IH3660" s="330">
        <v>0.45454545454545453</v>
      </c>
      <c r="II3660" s="330">
        <v>0</v>
      </c>
      <c r="IJ3660" s="331">
        <v>0.05</v>
      </c>
      <c r="IK3660" s="332">
        <v>8.6650000000000009</v>
      </c>
      <c r="IL3660" s="333" t="s">
        <v>33</v>
      </c>
      <c r="IM3660" s="334" t="s">
        <v>5838</v>
      </c>
      <c r="IN3660" s="335" t="s">
        <v>67</v>
      </c>
      <c r="IO3660" s="336" t="s">
        <v>67</v>
      </c>
      <c r="IP3660" s="336" t="s">
        <v>67</v>
      </c>
      <c r="IQ3660" s="84"/>
      <c r="IR3660" s="337"/>
      <c r="IS3660" s="338"/>
    </row>
    <row r="3661" spans="1:253" ht="16.5" customHeight="1">
      <c r="A3661" s="83" t="s">
        <v>3589</v>
      </c>
      <c r="B3661" s="340"/>
      <c r="C3661" s="403"/>
      <c r="D3661" s="83"/>
      <c r="E3661" s="341" t="s">
        <v>8022</v>
      </c>
      <c r="F3661" s="341" t="s">
        <v>8024</v>
      </c>
      <c r="G3661" s="14" t="s">
        <v>8025</v>
      </c>
      <c r="H3661" s="15">
        <v>2013</v>
      </c>
      <c r="I3661" s="15">
        <v>1</v>
      </c>
      <c r="J3661" s="15">
        <v>0</v>
      </c>
      <c r="K3661" s="15">
        <v>0</v>
      </c>
      <c r="L3661" s="16" t="s">
        <v>3580</v>
      </c>
      <c r="M3661" s="134" t="s">
        <v>3591</v>
      </c>
      <c r="N3661" s="16" t="s">
        <v>412</v>
      </c>
      <c r="O3661" s="17">
        <v>5849</v>
      </c>
      <c r="P3661" s="17">
        <f t="shared" si="29"/>
        <v>2911</v>
      </c>
      <c r="Q3661" s="17">
        <v>5</v>
      </c>
      <c r="R3661" s="133" t="s">
        <v>33</v>
      </c>
      <c r="S3661" s="19" t="s">
        <v>3644</v>
      </c>
      <c r="T3661" s="19">
        <v>110</v>
      </c>
      <c r="U3661" s="19">
        <v>6.8181818181818183</v>
      </c>
      <c r="V3661" s="19">
        <v>0</v>
      </c>
      <c r="W3661" s="20">
        <v>0.75</v>
      </c>
      <c r="X3661" s="21">
        <v>4495.9125000000004</v>
      </c>
      <c r="Y3661" s="22" t="s">
        <v>33</v>
      </c>
      <c r="Z3661" s="86" t="s">
        <v>8007</v>
      </c>
      <c r="AA3661" s="24"/>
      <c r="AB3661" s="14"/>
      <c r="AC3661" s="14"/>
      <c r="AD3661" s="25"/>
      <c r="AE3661" s="26"/>
      <c r="AF3661" s="27"/>
      <c r="AG3661" s="31"/>
      <c r="AH3661" s="32"/>
      <c r="AI3661" s="32"/>
      <c r="AJ3661" s="32"/>
      <c r="AK3661" s="32"/>
      <c r="AL3661" s="32"/>
      <c r="AM3661" s="32"/>
      <c r="AN3661" s="32"/>
      <c r="AO3661" s="32"/>
      <c r="AP3661" s="329"/>
      <c r="AQ3661" s="329" t="s">
        <v>44</v>
      </c>
      <c r="AR3661" s="17">
        <v>192</v>
      </c>
      <c r="AS3661" s="17">
        <v>0</v>
      </c>
      <c r="AT3661" s="17">
        <v>0</v>
      </c>
      <c r="AU3661" s="18" t="s">
        <v>33</v>
      </c>
      <c r="AV3661" s="330">
        <v>60</v>
      </c>
      <c r="AW3661" s="330">
        <v>110</v>
      </c>
      <c r="AX3661" s="330">
        <v>0.38181818181818183</v>
      </c>
      <c r="AY3661" s="330">
        <v>0</v>
      </c>
      <c r="AZ3661" s="331">
        <v>4.2000000000000003E-2</v>
      </c>
      <c r="BA3661" s="332">
        <v>8.0640000000000001</v>
      </c>
      <c r="BB3661" s="333" t="s">
        <v>33</v>
      </c>
      <c r="BC3661" s="334" t="s">
        <v>5838</v>
      </c>
      <c r="BD3661" s="335" t="s">
        <v>67</v>
      </c>
      <c r="BE3661" s="336" t="s">
        <v>67</v>
      </c>
      <c r="BF3661" s="336" t="s">
        <v>67</v>
      </c>
      <c r="BG3661" s="84"/>
      <c r="BH3661" s="337"/>
      <c r="BI3661" s="338"/>
      <c r="BJ3661" s="12" t="s">
        <v>4537</v>
      </c>
      <c r="BK3661" s="13" t="s">
        <v>4538</v>
      </c>
      <c r="BL3661" s="13" t="s">
        <v>4539</v>
      </c>
      <c r="BM3661" s="12" t="s">
        <v>4540</v>
      </c>
      <c r="BN3661" s="336" t="s">
        <v>90</v>
      </c>
      <c r="BO3661" s="336" t="s">
        <v>916</v>
      </c>
      <c r="BP3661" s="336" t="s">
        <v>4638</v>
      </c>
      <c r="BQ3661" s="339">
        <v>2010</v>
      </c>
      <c r="BR3661" s="339">
        <v>1</v>
      </c>
      <c r="BS3661" s="339">
        <v>0</v>
      </c>
      <c r="BT3661" s="339">
        <v>0</v>
      </c>
      <c r="BU3661" s="329" t="s">
        <v>4591</v>
      </c>
      <c r="BV3661" s="329"/>
      <c r="BW3661" s="329" t="s">
        <v>44</v>
      </c>
      <c r="BX3661" s="17">
        <v>192</v>
      </c>
      <c r="BY3661" s="17">
        <v>0</v>
      </c>
      <c r="BZ3661" s="17">
        <v>0</v>
      </c>
      <c r="CA3661" s="18" t="s">
        <v>33</v>
      </c>
      <c r="CB3661" s="330">
        <v>60</v>
      </c>
      <c r="CC3661" s="330">
        <v>110</v>
      </c>
      <c r="CD3661" s="330">
        <v>0.38181818181818183</v>
      </c>
      <c r="CE3661" s="330">
        <v>0</v>
      </c>
      <c r="CF3661" s="331">
        <v>4.2000000000000003E-2</v>
      </c>
      <c r="CG3661" s="332">
        <v>8.0640000000000001</v>
      </c>
      <c r="CH3661" s="333" t="s">
        <v>33</v>
      </c>
      <c r="CI3661" s="334" t="s">
        <v>5838</v>
      </c>
      <c r="CJ3661" s="335" t="s">
        <v>67</v>
      </c>
      <c r="CK3661" s="336" t="s">
        <v>67</v>
      </c>
      <c r="CL3661" s="336" t="s">
        <v>67</v>
      </c>
      <c r="CM3661" s="84"/>
      <c r="CN3661" s="337"/>
      <c r="CO3661" s="338"/>
      <c r="CP3661" s="12" t="s">
        <v>4537</v>
      </c>
      <c r="CQ3661" s="13" t="s">
        <v>4538</v>
      </c>
      <c r="CR3661" s="13" t="s">
        <v>4539</v>
      </c>
      <c r="CS3661" s="12" t="s">
        <v>4540</v>
      </c>
      <c r="CT3661" s="336" t="s">
        <v>90</v>
      </c>
      <c r="CU3661" s="336" t="s">
        <v>916</v>
      </c>
      <c r="CV3661" s="336" t="s">
        <v>4638</v>
      </c>
      <c r="CW3661" s="339">
        <v>2010</v>
      </c>
      <c r="CX3661" s="339">
        <v>1</v>
      </c>
      <c r="CY3661" s="339">
        <v>0</v>
      </c>
      <c r="CZ3661" s="339">
        <v>0</v>
      </c>
      <c r="DA3661" s="329" t="s">
        <v>4591</v>
      </c>
      <c r="DB3661" s="329"/>
      <c r="DC3661" s="329" t="s">
        <v>44</v>
      </c>
      <c r="DD3661" s="17">
        <v>192</v>
      </c>
      <c r="DE3661" s="17">
        <v>0</v>
      </c>
      <c r="DF3661" s="17">
        <v>0</v>
      </c>
      <c r="DG3661" s="18" t="s">
        <v>33</v>
      </c>
      <c r="DH3661" s="330">
        <v>60</v>
      </c>
      <c r="DI3661" s="330">
        <v>110</v>
      </c>
      <c r="DJ3661" s="330">
        <v>0.38181818181818183</v>
      </c>
      <c r="DK3661" s="330">
        <v>0</v>
      </c>
      <c r="DL3661" s="331">
        <v>4.2000000000000003E-2</v>
      </c>
      <c r="DM3661" s="332">
        <v>8.0640000000000001</v>
      </c>
      <c r="DN3661" s="333" t="s">
        <v>33</v>
      </c>
      <c r="DO3661" s="334" t="s">
        <v>5838</v>
      </c>
      <c r="DP3661" s="335" t="s">
        <v>67</v>
      </c>
      <c r="DQ3661" s="336" t="s">
        <v>67</v>
      </c>
      <c r="DR3661" s="336" t="s">
        <v>67</v>
      </c>
      <c r="DS3661" s="84"/>
      <c r="DT3661" s="337"/>
      <c r="DU3661" s="338"/>
      <c r="DV3661" s="12" t="s">
        <v>4537</v>
      </c>
      <c r="DW3661" s="13" t="s">
        <v>4538</v>
      </c>
      <c r="DX3661" s="13" t="s">
        <v>4539</v>
      </c>
      <c r="DY3661" s="12" t="s">
        <v>4540</v>
      </c>
      <c r="DZ3661" s="336" t="s">
        <v>90</v>
      </c>
      <c r="EA3661" s="336" t="s">
        <v>916</v>
      </c>
      <c r="EB3661" s="336" t="s">
        <v>4638</v>
      </c>
      <c r="EC3661" s="339">
        <v>2010</v>
      </c>
      <c r="ED3661" s="339">
        <v>1</v>
      </c>
      <c r="EE3661" s="339">
        <v>0</v>
      </c>
      <c r="EF3661" s="339">
        <v>0</v>
      </c>
      <c r="EG3661" s="329" t="s">
        <v>4591</v>
      </c>
      <c r="EH3661" s="329"/>
      <c r="EI3661" s="329" t="s">
        <v>44</v>
      </c>
      <c r="EJ3661" s="17">
        <v>192</v>
      </c>
      <c r="EK3661" s="17">
        <v>0</v>
      </c>
      <c r="EL3661" s="17">
        <v>0</v>
      </c>
      <c r="EM3661" s="18" t="s">
        <v>33</v>
      </c>
      <c r="EN3661" s="330">
        <v>60</v>
      </c>
      <c r="EO3661" s="330">
        <v>110</v>
      </c>
      <c r="EP3661" s="330">
        <v>0.38181818181818183</v>
      </c>
      <c r="EQ3661" s="330">
        <v>0</v>
      </c>
      <c r="ER3661" s="331">
        <v>4.2000000000000003E-2</v>
      </c>
      <c r="ES3661" s="332">
        <v>8.0640000000000001</v>
      </c>
      <c r="ET3661" s="333" t="s">
        <v>33</v>
      </c>
      <c r="EU3661" s="334" t="s">
        <v>5838</v>
      </c>
      <c r="EV3661" s="335" t="s">
        <v>67</v>
      </c>
      <c r="EW3661" s="336" t="s">
        <v>67</v>
      </c>
      <c r="EX3661" s="336" t="s">
        <v>67</v>
      </c>
      <c r="EY3661" s="84"/>
      <c r="EZ3661" s="337"/>
      <c r="FA3661" s="338"/>
      <c r="FB3661" s="12" t="s">
        <v>4537</v>
      </c>
      <c r="FC3661" s="13" t="s">
        <v>4538</v>
      </c>
      <c r="FD3661" s="13" t="s">
        <v>4539</v>
      </c>
      <c r="FE3661" s="12" t="s">
        <v>4540</v>
      </c>
      <c r="FF3661" s="336" t="s">
        <v>90</v>
      </c>
      <c r="FG3661" s="336" t="s">
        <v>916</v>
      </c>
      <c r="FH3661" s="336" t="s">
        <v>4638</v>
      </c>
      <c r="FI3661" s="339">
        <v>2010</v>
      </c>
      <c r="FJ3661" s="339">
        <v>1</v>
      </c>
      <c r="FK3661" s="339">
        <v>0</v>
      </c>
      <c r="FL3661" s="339">
        <v>0</v>
      </c>
      <c r="FM3661" s="329" t="s">
        <v>4591</v>
      </c>
      <c r="FN3661" s="329"/>
      <c r="FO3661" s="329" t="s">
        <v>44</v>
      </c>
      <c r="FP3661" s="17">
        <v>192</v>
      </c>
      <c r="FQ3661" s="17">
        <v>0</v>
      </c>
      <c r="FR3661" s="17">
        <v>0</v>
      </c>
      <c r="FS3661" s="18" t="s">
        <v>33</v>
      </c>
      <c r="FT3661" s="330">
        <v>60</v>
      </c>
      <c r="FU3661" s="330">
        <v>110</v>
      </c>
      <c r="FV3661" s="330">
        <v>0.38181818181818183</v>
      </c>
      <c r="FW3661" s="330">
        <v>0</v>
      </c>
      <c r="FX3661" s="331">
        <v>4.2000000000000003E-2</v>
      </c>
      <c r="FY3661" s="332">
        <v>8.0640000000000001</v>
      </c>
      <c r="FZ3661" s="333" t="s">
        <v>33</v>
      </c>
      <c r="GA3661" s="334" t="s">
        <v>5838</v>
      </c>
      <c r="GB3661" s="335" t="s">
        <v>67</v>
      </c>
      <c r="GC3661" s="336" t="s">
        <v>67</v>
      </c>
      <c r="GD3661" s="336" t="s">
        <v>67</v>
      </c>
      <c r="GE3661" s="84"/>
      <c r="GF3661" s="337"/>
      <c r="GG3661" s="338"/>
      <c r="GH3661" s="12" t="s">
        <v>4537</v>
      </c>
      <c r="GI3661" s="13" t="s">
        <v>4538</v>
      </c>
      <c r="GJ3661" s="13" t="s">
        <v>4539</v>
      </c>
      <c r="GK3661" s="12" t="s">
        <v>4540</v>
      </c>
      <c r="GL3661" s="336" t="s">
        <v>90</v>
      </c>
      <c r="GM3661" s="336" t="s">
        <v>916</v>
      </c>
      <c r="GN3661" s="336" t="s">
        <v>4638</v>
      </c>
      <c r="GO3661" s="339">
        <v>2010</v>
      </c>
      <c r="GP3661" s="339">
        <v>1</v>
      </c>
      <c r="GQ3661" s="339">
        <v>0</v>
      </c>
      <c r="GR3661" s="339">
        <v>0</v>
      </c>
      <c r="GS3661" s="329" t="s">
        <v>4591</v>
      </c>
      <c r="GT3661" s="329"/>
      <c r="GU3661" s="329" t="s">
        <v>44</v>
      </c>
      <c r="GV3661" s="17">
        <v>192</v>
      </c>
      <c r="GW3661" s="17">
        <v>0</v>
      </c>
      <c r="GX3661" s="17">
        <v>0</v>
      </c>
      <c r="GY3661" s="18" t="s">
        <v>33</v>
      </c>
      <c r="GZ3661" s="330">
        <v>60</v>
      </c>
      <c r="HA3661" s="330">
        <v>110</v>
      </c>
      <c r="HB3661" s="330">
        <v>0.38181818181818183</v>
      </c>
      <c r="HC3661" s="330">
        <v>0</v>
      </c>
      <c r="HD3661" s="331">
        <v>4.2000000000000003E-2</v>
      </c>
      <c r="HE3661" s="332">
        <v>8.0640000000000001</v>
      </c>
      <c r="HF3661" s="333" t="s">
        <v>33</v>
      </c>
      <c r="HG3661" s="334" t="s">
        <v>5838</v>
      </c>
      <c r="HH3661" s="335" t="s">
        <v>67</v>
      </c>
      <c r="HI3661" s="336" t="s">
        <v>67</v>
      </c>
      <c r="HJ3661" s="336" t="s">
        <v>67</v>
      </c>
      <c r="HK3661" s="84"/>
      <c r="HL3661" s="337"/>
      <c r="HM3661" s="338"/>
      <c r="HN3661" s="12" t="s">
        <v>4537</v>
      </c>
      <c r="HO3661" s="13" t="s">
        <v>4538</v>
      </c>
      <c r="HP3661" s="13" t="s">
        <v>4539</v>
      </c>
      <c r="HQ3661" s="12" t="s">
        <v>4540</v>
      </c>
      <c r="HR3661" s="336" t="s">
        <v>90</v>
      </c>
      <c r="HS3661" s="336" t="s">
        <v>916</v>
      </c>
      <c r="HT3661" s="336" t="s">
        <v>4638</v>
      </c>
      <c r="HU3661" s="339">
        <v>2010</v>
      </c>
      <c r="HV3661" s="339">
        <v>1</v>
      </c>
      <c r="HW3661" s="339">
        <v>0</v>
      </c>
      <c r="HX3661" s="339">
        <v>0</v>
      </c>
      <c r="HY3661" s="329" t="s">
        <v>4591</v>
      </c>
      <c r="HZ3661" s="329"/>
      <c r="IA3661" s="329" t="s">
        <v>44</v>
      </c>
      <c r="IB3661" s="17">
        <v>192</v>
      </c>
      <c r="IC3661" s="17">
        <v>0</v>
      </c>
      <c r="ID3661" s="17">
        <v>0</v>
      </c>
      <c r="IE3661" s="18" t="s">
        <v>33</v>
      </c>
      <c r="IF3661" s="330">
        <v>60</v>
      </c>
      <c r="IG3661" s="330">
        <v>110</v>
      </c>
      <c r="IH3661" s="330">
        <v>0.38181818181818183</v>
      </c>
      <c r="II3661" s="330">
        <v>0</v>
      </c>
      <c r="IJ3661" s="331">
        <v>4.2000000000000003E-2</v>
      </c>
      <c r="IK3661" s="332">
        <v>8.0640000000000001</v>
      </c>
      <c r="IL3661" s="333" t="s">
        <v>33</v>
      </c>
      <c r="IM3661" s="334" t="s">
        <v>5838</v>
      </c>
      <c r="IN3661" s="335" t="s">
        <v>67</v>
      </c>
      <c r="IO3661" s="336" t="s">
        <v>67</v>
      </c>
      <c r="IP3661" s="336" t="s">
        <v>67</v>
      </c>
      <c r="IQ3661" s="84"/>
      <c r="IR3661" s="337"/>
      <c r="IS3661" s="338"/>
    </row>
    <row r="3662" spans="1:253" ht="16.5" customHeight="1">
      <c r="A3662" s="83" t="s">
        <v>3589</v>
      </c>
      <c r="B3662" s="13"/>
      <c r="C3662" s="403"/>
      <c r="D3662" s="13"/>
      <c r="E3662" s="341" t="s">
        <v>8008</v>
      </c>
      <c r="F3662" s="14" t="s">
        <v>8009</v>
      </c>
      <c r="G3662" s="14" t="s">
        <v>8010</v>
      </c>
      <c r="H3662" s="15">
        <v>2021</v>
      </c>
      <c r="I3662" s="15">
        <v>1</v>
      </c>
      <c r="J3662" s="15">
        <v>0</v>
      </c>
      <c r="K3662" s="15">
        <v>0</v>
      </c>
      <c r="L3662" s="16" t="s">
        <v>3580</v>
      </c>
      <c r="M3662" s="134" t="s">
        <v>3591</v>
      </c>
      <c r="N3662" s="16" t="s">
        <v>412</v>
      </c>
      <c r="O3662" s="17">
        <v>5850</v>
      </c>
      <c r="P3662" s="17">
        <f t="shared" si="29"/>
        <v>2910</v>
      </c>
      <c r="Q3662" s="17">
        <v>5</v>
      </c>
      <c r="R3662" s="133" t="s">
        <v>33</v>
      </c>
      <c r="S3662" s="19" t="s">
        <v>3645</v>
      </c>
      <c r="T3662" s="19">
        <v>110</v>
      </c>
      <c r="U3662" s="19">
        <v>6.8181818181818183</v>
      </c>
      <c r="V3662" s="19">
        <v>0</v>
      </c>
      <c r="W3662" s="20">
        <v>0.75</v>
      </c>
      <c r="X3662" s="21">
        <v>4496.625</v>
      </c>
      <c r="Y3662" s="22" t="s">
        <v>33</v>
      </c>
      <c r="Z3662" s="86" t="s">
        <v>8007</v>
      </c>
      <c r="AA3662" s="24"/>
      <c r="AB3662" s="14"/>
      <c r="AC3662" s="14"/>
      <c r="AD3662" s="25"/>
      <c r="AE3662" s="26"/>
      <c r="AF3662" s="27"/>
      <c r="AG3662" s="31"/>
      <c r="AH3662" s="32"/>
      <c r="AI3662" s="32"/>
      <c r="AJ3662" s="32"/>
      <c r="AK3662" s="32"/>
      <c r="AL3662" s="32"/>
      <c r="AM3662" s="32"/>
      <c r="AN3662" s="32"/>
      <c r="AO3662" s="32"/>
      <c r="AP3662" s="329"/>
      <c r="AQ3662" s="329" t="s">
        <v>44</v>
      </c>
      <c r="AR3662" s="17">
        <v>8.6999999999999993</v>
      </c>
      <c r="AS3662" s="17">
        <v>0</v>
      </c>
      <c r="AT3662" s="17">
        <v>0</v>
      </c>
      <c r="AU3662" s="18" t="s">
        <v>33</v>
      </c>
      <c r="AV3662" s="330">
        <v>60</v>
      </c>
      <c r="AW3662" s="330">
        <v>110</v>
      </c>
      <c r="AX3662" s="330">
        <v>7.2727272727272725</v>
      </c>
      <c r="AY3662" s="330">
        <v>0</v>
      </c>
      <c r="AZ3662" s="331">
        <v>0.8</v>
      </c>
      <c r="BA3662" s="332">
        <v>6.96</v>
      </c>
      <c r="BB3662" s="333" t="s">
        <v>33</v>
      </c>
      <c r="BC3662" s="334" t="s">
        <v>5838</v>
      </c>
      <c r="BD3662" s="335" t="s">
        <v>67</v>
      </c>
      <c r="BE3662" s="336" t="s">
        <v>67</v>
      </c>
      <c r="BF3662" s="336" t="s">
        <v>67</v>
      </c>
      <c r="BG3662" s="84"/>
      <c r="BH3662" s="337"/>
      <c r="BI3662" s="338"/>
      <c r="BJ3662" s="12" t="s">
        <v>4537</v>
      </c>
      <c r="BK3662" s="13" t="s">
        <v>4538</v>
      </c>
      <c r="BL3662" s="13" t="s">
        <v>4539</v>
      </c>
      <c r="BM3662" s="12" t="s">
        <v>4540</v>
      </c>
      <c r="BN3662" s="336" t="s">
        <v>812</v>
      </c>
      <c r="BO3662" s="336" t="s">
        <v>63</v>
      </c>
      <c r="BP3662" s="336" t="s">
        <v>4659</v>
      </c>
      <c r="BQ3662" s="339">
        <v>1999</v>
      </c>
      <c r="BR3662" s="339">
        <v>1</v>
      </c>
      <c r="BS3662" s="339">
        <v>0</v>
      </c>
      <c r="BT3662" s="339">
        <v>0</v>
      </c>
      <c r="BU3662" s="329" t="s">
        <v>4609</v>
      </c>
      <c r="BV3662" s="329"/>
      <c r="BW3662" s="329" t="s">
        <v>44</v>
      </c>
      <c r="BX3662" s="17">
        <v>8.6999999999999993</v>
      </c>
      <c r="BY3662" s="17">
        <v>0</v>
      </c>
      <c r="BZ3662" s="17">
        <v>0</v>
      </c>
      <c r="CA3662" s="18" t="s">
        <v>33</v>
      </c>
      <c r="CB3662" s="330">
        <v>60</v>
      </c>
      <c r="CC3662" s="330">
        <v>110</v>
      </c>
      <c r="CD3662" s="330">
        <v>7.2727272727272725</v>
      </c>
      <c r="CE3662" s="330">
        <v>0</v>
      </c>
      <c r="CF3662" s="331">
        <v>0.8</v>
      </c>
      <c r="CG3662" s="332">
        <v>6.96</v>
      </c>
      <c r="CH3662" s="333" t="s">
        <v>33</v>
      </c>
      <c r="CI3662" s="334" t="s">
        <v>5838</v>
      </c>
      <c r="CJ3662" s="335" t="s">
        <v>67</v>
      </c>
      <c r="CK3662" s="336" t="s">
        <v>67</v>
      </c>
      <c r="CL3662" s="336" t="s">
        <v>67</v>
      </c>
      <c r="CM3662" s="84"/>
      <c r="CN3662" s="337"/>
      <c r="CO3662" s="338"/>
      <c r="CP3662" s="12" t="s">
        <v>4537</v>
      </c>
      <c r="CQ3662" s="13" t="s">
        <v>4538</v>
      </c>
      <c r="CR3662" s="13" t="s">
        <v>4539</v>
      </c>
      <c r="CS3662" s="12" t="s">
        <v>4540</v>
      </c>
      <c r="CT3662" s="336" t="s">
        <v>812</v>
      </c>
      <c r="CU3662" s="336" t="s">
        <v>63</v>
      </c>
      <c r="CV3662" s="336" t="s">
        <v>4659</v>
      </c>
      <c r="CW3662" s="339">
        <v>1999</v>
      </c>
      <c r="CX3662" s="339">
        <v>1</v>
      </c>
      <c r="CY3662" s="339">
        <v>0</v>
      </c>
      <c r="CZ3662" s="339">
        <v>0</v>
      </c>
      <c r="DA3662" s="329" t="s">
        <v>4609</v>
      </c>
      <c r="DB3662" s="329"/>
      <c r="DC3662" s="329" t="s">
        <v>44</v>
      </c>
      <c r="DD3662" s="17">
        <v>8.6999999999999993</v>
      </c>
      <c r="DE3662" s="17">
        <v>0</v>
      </c>
      <c r="DF3662" s="17">
        <v>0</v>
      </c>
      <c r="DG3662" s="18" t="s">
        <v>33</v>
      </c>
      <c r="DH3662" s="330">
        <v>60</v>
      </c>
      <c r="DI3662" s="330">
        <v>110</v>
      </c>
      <c r="DJ3662" s="330">
        <v>7.2727272727272725</v>
      </c>
      <c r="DK3662" s="330">
        <v>0</v>
      </c>
      <c r="DL3662" s="331">
        <v>0.8</v>
      </c>
      <c r="DM3662" s="332">
        <v>6.96</v>
      </c>
      <c r="DN3662" s="333" t="s">
        <v>33</v>
      </c>
      <c r="DO3662" s="334" t="s">
        <v>5838</v>
      </c>
      <c r="DP3662" s="335" t="s">
        <v>67</v>
      </c>
      <c r="DQ3662" s="336" t="s">
        <v>67</v>
      </c>
      <c r="DR3662" s="336" t="s">
        <v>67</v>
      </c>
      <c r="DS3662" s="84"/>
      <c r="DT3662" s="337"/>
      <c r="DU3662" s="338"/>
      <c r="DV3662" s="12" t="s">
        <v>4537</v>
      </c>
      <c r="DW3662" s="13" t="s">
        <v>4538</v>
      </c>
      <c r="DX3662" s="13" t="s">
        <v>4539</v>
      </c>
      <c r="DY3662" s="12" t="s">
        <v>4540</v>
      </c>
      <c r="DZ3662" s="336" t="s">
        <v>812</v>
      </c>
      <c r="EA3662" s="336" t="s">
        <v>63</v>
      </c>
      <c r="EB3662" s="336" t="s">
        <v>4659</v>
      </c>
      <c r="EC3662" s="339">
        <v>1999</v>
      </c>
      <c r="ED3662" s="339">
        <v>1</v>
      </c>
      <c r="EE3662" s="339">
        <v>0</v>
      </c>
      <c r="EF3662" s="339">
        <v>0</v>
      </c>
      <c r="EG3662" s="329" t="s">
        <v>4609</v>
      </c>
      <c r="EH3662" s="329"/>
      <c r="EI3662" s="329" t="s">
        <v>44</v>
      </c>
      <c r="EJ3662" s="17">
        <v>8.6999999999999993</v>
      </c>
      <c r="EK3662" s="17">
        <v>0</v>
      </c>
      <c r="EL3662" s="17">
        <v>0</v>
      </c>
      <c r="EM3662" s="18" t="s">
        <v>33</v>
      </c>
      <c r="EN3662" s="330">
        <v>60</v>
      </c>
      <c r="EO3662" s="330">
        <v>110</v>
      </c>
      <c r="EP3662" s="330">
        <v>7.2727272727272725</v>
      </c>
      <c r="EQ3662" s="330">
        <v>0</v>
      </c>
      <c r="ER3662" s="331">
        <v>0.8</v>
      </c>
      <c r="ES3662" s="332">
        <v>6.96</v>
      </c>
      <c r="ET3662" s="333" t="s">
        <v>33</v>
      </c>
      <c r="EU3662" s="334" t="s">
        <v>5838</v>
      </c>
      <c r="EV3662" s="335" t="s">
        <v>67</v>
      </c>
      <c r="EW3662" s="336" t="s">
        <v>67</v>
      </c>
      <c r="EX3662" s="336" t="s">
        <v>67</v>
      </c>
      <c r="EY3662" s="84"/>
      <c r="EZ3662" s="337"/>
      <c r="FA3662" s="338"/>
      <c r="FB3662" s="12" t="s">
        <v>4537</v>
      </c>
      <c r="FC3662" s="13" t="s">
        <v>4538</v>
      </c>
      <c r="FD3662" s="13" t="s">
        <v>4539</v>
      </c>
      <c r="FE3662" s="12" t="s">
        <v>4540</v>
      </c>
      <c r="FF3662" s="336" t="s">
        <v>812</v>
      </c>
      <c r="FG3662" s="336" t="s">
        <v>63</v>
      </c>
      <c r="FH3662" s="336" t="s">
        <v>4659</v>
      </c>
      <c r="FI3662" s="339">
        <v>1999</v>
      </c>
      <c r="FJ3662" s="339">
        <v>1</v>
      </c>
      <c r="FK3662" s="339">
        <v>0</v>
      </c>
      <c r="FL3662" s="339">
        <v>0</v>
      </c>
      <c r="FM3662" s="329" t="s">
        <v>4609</v>
      </c>
      <c r="FN3662" s="329"/>
      <c r="FO3662" s="329" t="s">
        <v>44</v>
      </c>
      <c r="FP3662" s="17">
        <v>8.6999999999999993</v>
      </c>
      <c r="FQ3662" s="17">
        <v>0</v>
      </c>
      <c r="FR3662" s="17">
        <v>0</v>
      </c>
      <c r="FS3662" s="18" t="s">
        <v>33</v>
      </c>
      <c r="FT3662" s="330">
        <v>60</v>
      </c>
      <c r="FU3662" s="330">
        <v>110</v>
      </c>
      <c r="FV3662" s="330">
        <v>7.2727272727272725</v>
      </c>
      <c r="FW3662" s="330">
        <v>0</v>
      </c>
      <c r="FX3662" s="331">
        <v>0.8</v>
      </c>
      <c r="FY3662" s="332">
        <v>6.96</v>
      </c>
      <c r="FZ3662" s="333" t="s">
        <v>33</v>
      </c>
      <c r="GA3662" s="334" t="s">
        <v>5838</v>
      </c>
      <c r="GB3662" s="335" t="s">
        <v>67</v>
      </c>
      <c r="GC3662" s="336" t="s">
        <v>67</v>
      </c>
      <c r="GD3662" s="336" t="s">
        <v>67</v>
      </c>
      <c r="GE3662" s="84"/>
      <c r="GF3662" s="337"/>
      <c r="GG3662" s="338"/>
      <c r="GH3662" s="12" t="s">
        <v>4537</v>
      </c>
      <c r="GI3662" s="13" t="s">
        <v>4538</v>
      </c>
      <c r="GJ3662" s="13" t="s">
        <v>4539</v>
      </c>
      <c r="GK3662" s="12" t="s">
        <v>4540</v>
      </c>
      <c r="GL3662" s="336" t="s">
        <v>812</v>
      </c>
      <c r="GM3662" s="336" t="s">
        <v>63</v>
      </c>
      <c r="GN3662" s="336" t="s">
        <v>4659</v>
      </c>
      <c r="GO3662" s="339">
        <v>1999</v>
      </c>
      <c r="GP3662" s="339">
        <v>1</v>
      </c>
      <c r="GQ3662" s="339">
        <v>0</v>
      </c>
      <c r="GR3662" s="339">
        <v>0</v>
      </c>
      <c r="GS3662" s="329" t="s">
        <v>4609</v>
      </c>
      <c r="GT3662" s="329"/>
      <c r="GU3662" s="329" t="s">
        <v>44</v>
      </c>
      <c r="GV3662" s="17">
        <v>8.6999999999999993</v>
      </c>
      <c r="GW3662" s="17">
        <v>0</v>
      </c>
      <c r="GX3662" s="17">
        <v>0</v>
      </c>
      <c r="GY3662" s="18" t="s">
        <v>33</v>
      </c>
      <c r="GZ3662" s="330">
        <v>60</v>
      </c>
      <c r="HA3662" s="330">
        <v>110</v>
      </c>
      <c r="HB3662" s="330">
        <v>7.2727272727272725</v>
      </c>
      <c r="HC3662" s="330">
        <v>0</v>
      </c>
      <c r="HD3662" s="331">
        <v>0.8</v>
      </c>
      <c r="HE3662" s="332">
        <v>6.96</v>
      </c>
      <c r="HF3662" s="333" t="s">
        <v>33</v>
      </c>
      <c r="HG3662" s="334" t="s">
        <v>5838</v>
      </c>
      <c r="HH3662" s="335" t="s">
        <v>67</v>
      </c>
      <c r="HI3662" s="336" t="s">
        <v>67</v>
      </c>
      <c r="HJ3662" s="336" t="s">
        <v>67</v>
      </c>
      <c r="HK3662" s="84"/>
      <c r="HL3662" s="337"/>
      <c r="HM3662" s="338"/>
      <c r="HN3662" s="12" t="s">
        <v>4537</v>
      </c>
      <c r="HO3662" s="13" t="s">
        <v>4538</v>
      </c>
      <c r="HP3662" s="13" t="s">
        <v>4539</v>
      </c>
      <c r="HQ3662" s="12" t="s">
        <v>4540</v>
      </c>
      <c r="HR3662" s="336" t="s">
        <v>812</v>
      </c>
      <c r="HS3662" s="336" t="s">
        <v>63</v>
      </c>
      <c r="HT3662" s="336" t="s">
        <v>4659</v>
      </c>
      <c r="HU3662" s="339">
        <v>1999</v>
      </c>
      <c r="HV3662" s="339">
        <v>1</v>
      </c>
      <c r="HW3662" s="339">
        <v>0</v>
      </c>
      <c r="HX3662" s="339">
        <v>0</v>
      </c>
      <c r="HY3662" s="329" t="s">
        <v>4609</v>
      </c>
      <c r="HZ3662" s="329"/>
      <c r="IA3662" s="329" t="s">
        <v>44</v>
      </c>
      <c r="IB3662" s="17">
        <v>8.6999999999999993</v>
      </c>
      <c r="IC3662" s="17">
        <v>0</v>
      </c>
      <c r="ID3662" s="17">
        <v>0</v>
      </c>
      <c r="IE3662" s="18" t="s">
        <v>33</v>
      </c>
      <c r="IF3662" s="330">
        <v>60</v>
      </c>
      <c r="IG3662" s="330">
        <v>110</v>
      </c>
      <c r="IH3662" s="330">
        <v>7.2727272727272725</v>
      </c>
      <c r="II3662" s="330">
        <v>0</v>
      </c>
      <c r="IJ3662" s="331">
        <v>0.8</v>
      </c>
      <c r="IK3662" s="332">
        <v>6.96</v>
      </c>
      <c r="IL3662" s="333" t="s">
        <v>33</v>
      </c>
      <c r="IM3662" s="334" t="s">
        <v>5838</v>
      </c>
      <c r="IN3662" s="335" t="s">
        <v>67</v>
      </c>
      <c r="IO3662" s="336" t="s">
        <v>67</v>
      </c>
      <c r="IP3662" s="336" t="s">
        <v>67</v>
      </c>
      <c r="IQ3662" s="84"/>
      <c r="IR3662" s="337"/>
      <c r="IS3662" s="338"/>
    </row>
    <row r="3663" spans="1:253" ht="16.5" customHeight="1">
      <c r="A3663" s="83" t="s">
        <v>3589</v>
      </c>
      <c r="B3663" s="13"/>
      <c r="C3663" s="403"/>
      <c r="D3663" s="13"/>
      <c r="E3663" s="341" t="s">
        <v>2728</v>
      </c>
      <c r="F3663" s="14" t="s">
        <v>3518</v>
      </c>
      <c r="G3663" s="14" t="s">
        <v>8010</v>
      </c>
      <c r="H3663" s="15">
        <v>2021</v>
      </c>
      <c r="I3663" s="15">
        <v>1</v>
      </c>
      <c r="J3663" s="15">
        <v>0</v>
      </c>
      <c r="K3663" s="15">
        <v>0</v>
      </c>
      <c r="L3663" s="16" t="s">
        <v>3580</v>
      </c>
      <c r="M3663" s="134" t="s">
        <v>3591</v>
      </c>
      <c r="N3663" s="16" t="s">
        <v>412</v>
      </c>
      <c r="O3663" s="17">
        <v>5851</v>
      </c>
      <c r="P3663" s="17">
        <f t="shared" si="29"/>
        <v>2909</v>
      </c>
      <c r="Q3663" s="17">
        <v>5</v>
      </c>
      <c r="R3663" s="133" t="s">
        <v>33</v>
      </c>
      <c r="S3663" s="19" t="s">
        <v>3646</v>
      </c>
      <c r="T3663" s="19">
        <v>110</v>
      </c>
      <c r="U3663" s="19">
        <v>6.8181818181818183</v>
      </c>
      <c r="V3663" s="19">
        <v>0</v>
      </c>
      <c r="W3663" s="20">
        <v>0.75</v>
      </c>
      <c r="X3663" s="21">
        <v>4497.3374999999996</v>
      </c>
      <c r="Y3663" s="22" t="s">
        <v>33</v>
      </c>
      <c r="Z3663" s="86" t="s">
        <v>8007</v>
      </c>
      <c r="AA3663" s="24"/>
      <c r="AB3663" s="14"/>
      <c r="AC3663" s="14"/>
      <c r="AD3663" s="25"/>
      <c r="AE3663" s="26"/>
      <c r="AF3663" s="27"/>
      <c r="AG3663" s="31"/>
      <c r="AH3663" s="32"/>
      <c r="AI3663" s="32"/>
      <c r="AJ3663" s="32"/>
      <c r="AK3663" s="32"/>
      <c r="AL3663" s="32"/>
      <c r="AM3663" s="32"/>
      <c r="AN3663" s="32"/>
      <c r="AO3663" s="32"/>
      <c r="AP3663" s="329"/>
      <c r="AQ3663" s="329" t="s">
        <v>44</v>
      </c>
      <c r="AR3663" s="17">
        <v>8.6999999999999993</v>
      </c>
      <c r="AS3663" s="17">
        <v>0</v>
      </c>
      <c r="AT3663" s="17">
        <v>0</v>
      </c>
      <c r="AU3663" s="18" t="s">
        <v>33</v>
      </c>
      <c r="AV3663" s="330">
        <v>60</v>
      </c>
      <c r="AW3663" s="330">
        <v>110</v>
      </c>
      <c r="AX3663" s="330">
        <v>7.2727272727272725</v>
      </c>
      <c r="AY3663" s="330">
        <v>0</v>
      </c>
      <c r="AZ3663" s="331">
        <v>0.8</v>
      </c>
      <c r="BA3663" s="332">
        <v>6.96</v>
      </c>
      <c r="BB3663" s="333" t="s">
        <v>33</v>
      </c>
      <c r="BC3663" s="334" t="s">
        <v>5838</v>
      </c>
      <c r="BD3663" s="335" t="s">
        <v>67</v>
      </c>
      <c r="BE3663" s="336" t="s">
        <v>67</v>
      </c>
      <c r="BF3663" s="336" t="s">
        <v>67</v>
      </c>
      <c r="BG3663" s="84"/>
      <c r="BH3663" s="337"/>
      <c r="BI3663" s="338"/>
      <c r="BJ3663" s="12" t="s">
        <v>4537</v>
      </c>
      <c r="BK3663" s="13" t="s">
        <v>4538</v>
      </c>
      <c r="BL3663" s="13" t="s">
        <v>4539</v>
      </c>
      <c r="BM3663" s="12" t="s">
        <v>4540</v>
      </c>
      <c r="BN3663" s="336" t="s">
        <v>812</v>
      </c>
      <c r="BO3663" s="336" t="s">
        <v>63</v>
      </c>
      <c r="BP3663" s="336" t="s">
        <v>4659</v>
      </c>
      <c r="BQ3663" s="339">
        <v>1999</v>
      </c>
      <c r="BR3663" s="339">
        <v>1</v>
      </c>
      <c r="BS3663" s="339">
        <v>0</v>
      </c>
      <c r="BT3663" s="339">
        <v>0</v>
      </c>
      <c r="BU3663" s="329" t="s">
        <v>4609</v>
      </c>
      <c r="BV3663" s="329"/>
      <c r="BW3663" s="329" t="s">
        <v>44</v>
      </c>
      <c r="BX3663" s="17">
        <v>8.6999999999999993</v>
      </c>
      <c r="BY3663" s="17">
        <v>0</v>
      </c>
      <c r="BZ3663" s="17">
        <v>0</v>
      </c>
      <c r="CA3663" s="18" t="s">
        <v>33</v>
      </c>
      <c r="CB3663" s="330">
        <v>60</v>
      </c>
      <c r="CC3663" s="330">
        <v>110</v>
      </c>
      <c r="CD3663" s="330">
        <v>7.2727272727272725</v>
      </c>
      <c r="CE3663" s="330">
        <v>0</v>
      </c>
      <c r="CF3663" s="331">
        <v>0.8</v>
      </c>
      <c r="CG3663" s="332">
        <v>6.96</v>
      </c>
      <c r="CH3663" s="333" t="s">
        <v>33</v>
      </c>
      <c r="CI3663" s="334" t="s">
        <v>5838</v>
      </c>
      <c r="CJ3663" s="335" t="s">
        <v>67</v>
      </c>
      <c r="CK3663" s="336" t="s">
        <v>67</v>
      </c>
      <c r="CL3663" s="336" t="s">
        <v>67</v>
      </c>
      <c r="CM3663" s="84"/>
      <c r="CN3663" s="337"/>
      <c r="CO3663" s="338"/>
      <c r="CP3663" s="12" t="s">
        <v>4537</v>
      </c>
      <c r="CQ3663" s="13" t="s">
        <v>4538</v>
      </c>
      <c r="CR3663" s="13" t="s">
        <v>4539</v>
      </c>
      <c r="CS3663" s="12" t="s">
        <v>4540</v>
      </c>
      <c r="CT3663" s="336" t="s">
        <v>812</v>
      </c>
      <c r="CU3663" s="336" t="s">
        <v>63</v>
      </c>
      <c r="CV3663" s="336" t="s">
        <v>4659</v>
      </c>
      <c r="CW3663" s="339">
        <v>1999</v>
      </c>
      <c r="CX3663" s="339">
        <v>1</v>
      </c>
      <c r="CY3663" s="339">
        <v>0</v>
      </c>
      <c r="CZ3663" s="339">
        <v>0</v>
      </c>
      <c r="DA3663" s="329" t="s">
        <v>4609</v>
      </c>
      <c r="DB3663" s="329"/>
      <c r="DC3663" s="329" t="s">
        <v>44</v>
      </c>
      <c r="DD3663" s="17">
        <v>8.6999999999999993</v>
      </c>
      <c r="DE3663" s="17">
        <v>0</v>
      </c>
      <c r="DF3663" s="17">
        <v>0</v>
      </c>
      <c r="DG3663" s="18" t="s">
        <v>33</v>
      </c>
      <c r="DH3663" s="330">
        <v>60</v>
      </c>
      <c r="DI3663" s="330">
        <v>110</v>
      </c>
      <c r="DJ3663" s="330">
        <v>7.2727272727272725</v>
      </c>
      <c r="DK3663" s="330">
        <v>0</v>
      </c>
      <c r="DL3663" s="331">
        <v>0.8</v>
      </c>
      <c r="DM3663" s="332">
        <v>6.96</v>
      </c>
      <c r="DN3663" s="333" t="s">
        <v>33</v>
      </c>
      <c r="DO3663" s="334" t="s">
        <v>5838</v>
      </c>
      <c r="DP3663" s="335" t="s">
        <v>67</v>
      </c>
      <c r="DQ3663" s="336" t="s">
        <v>67</v>
      </c>
      <c r="DR3663" s="336" t="s">
        <v>67</v>
      </c>
      <c r="DS3663" s="84"/>
      <c r="DT3663" s="337"/>
      <c r="DU3663" s="338"/>
      <c r="DV3663" s="12" t="s">
        <v>4537</v>
      </c>
      <c r="DW3663" s="13" t="s">
        <v>4538</v>
      </c>
      <c r="DX3663" s="13" t="s">
        <v>4539</v>
      </c>
      <c r="DY3663" s="12" t="s">
        <v>4540</v>
      </c>
      <c r="DZ3663" s="336" t="s">
        <v>812</v>
      </c>
      <c r="EA3663" s="336" t="s">
        <v>63</v>
      </c>
      <c r="EB3663" s="336" t="s">
        <v>4659</v>
      </c>
      <c r="EC3663" s="339">
        <v>1999</v>
      </c>
      <c r="ED3663" s="339">
        <v>1</v>
      </c>
      <c r="EE3663" s="339">
        <v>0</v>
      </c>
      <c r="EF3663" s="339">
        <v>0</v>
      </c>
      <c r="EG3663" s="329" t="s">
        <v>4609</v>
      </c>
      <c r="EH3663" s="329"/>
      <c r="EI3663" s="329" t="s">
        <v>44</v>
      </c>
      <c r="EJ3663" s="17">
        <v>8.6999999999999993</v>
      </c>
      <c r="EK3663" s="17">
        <v>0</v>
      </c>
      <c r="EL3663" s="17">
        <v>0</v>
      </c>
      <c r="EM3663" s="18" t="s">
        <v>33</v>
      </c>
      <c r="EN3663" s="330">
        <v>60</v>
      </c>
      <c r="EO3663" s="330">
        <v>110</v>
      </c>
      <c r="EP3663" s="330">
        <v>7.2727272727272725</v>
      </c>
      <c r="EQ3663" s="330">
        <v>0</v>
      </c>
      <c r="ER3663" s="331">
        <v>0.8</v>
      </c>
      <c r="ES3663" s="332">
        <v>6.96</v>
      </c>
      <c r="ET3663" s="333" t="s">
        <v>33</v>
      </c>
      <c r="EU3663" s="334" t="s">
        <v>5838</v>
      </c>
      <c r="EV3663" s="335" t="s">
        <v>67</v>
      </c>
      <c r="EW3663" s="336" t="s">
        <v>67</v>
      </c>
      <c r="EX3663" s="336" t="s">
        <v>67</v>
      </c>
      <c r="EY3663" s="84"/>
      <c r="EZ3663" s="337"/>
      <c r="FA3663" s="338"/>
      <c r="FB3663" s="12" t="s">
        <v>4537</v>
      </c>
      <c r="FC3663" s="13" t="s">
        <v>4538</v>
      </c>
      <c r="FD3663" s="13" t="s">
        <v>4539</v>
      </c>
      <c r="FE3663" s="12" t="s">
        <v>4540</v>
      </c>
      <c r="FF3663" s="336" t="s">
        <v>812</v>
      </c>
      <c r="FG3663" s="336" t="s">
        <v>63</v>
      </c>
      <c r="FH3663" s="336" t="s">
        <v>4659</v>
      </c>
      <c r="FI3663" s="339">
        <v>1999</v>
      </c>
      <c r="FJ3663" s="339">
        <v>1</v>
      </c>
      <c r="FK3663" s="339">
        <v>0</v>
      </c>
      <c r="FL3663" s="339">
        <v>0</v>
      </c>
      <c r="FM3663" s="329" t="s">
        <v>4609</v>
      </c>
      <c r="FN3663" s="329"/>
      <c r="FO3663" s="329" t="s">
        <v>44</v>
      </c>
      <c r="FP3663" s="17">
        <v>8.6999999999999993</v>
      </c>
      <c r="FQ3663" s="17">
        <v>0</v>
      </c>
      <c r="FR3663" s="17">
        <v>0</v>
      </c>
      <c r="FS3663" s="18" t="s">
        <v>33</v>
      </c>
      <c r="FT3663" s="330">
        <v>60</v>
      </c>
      <c r="FU3663" s="330">
        <v>110</v>
      </c>
      <c r="FV3663" s="330">
        <v>7.2727272727272725</v>
      </c>
      <c r="FW3663" s="330">
        <v>0</v>
      </c>
      <c r="FX3663" s="331">
        <v>0.8</v>
      </c>
      <c r="FY3663" s="332">
        <v>6.96</v>
      </c>
      <c r="FZ3663" s="333" t="s">
        <v>33</v>
      </c>
      <c r="GA3663" s="334" t="s">
        <v>5838</v>
      </c>
      <c r="GB3663" s="335" t="s">
        <v>67</v>
      </c>
      <c r="GC3663" s="336" t="s">
        <v>67</v>
      </c>
      <c r="GD3663" s="336" t="s">
        <v>67</v>
      </c>
      <c r="GE3663" s="84"/>
      <c r="GF3663" s="337"/>
      <c r="GG3663" s="338"/>
      <c r="GH3663" s="12" t="s">
        <v>4537</v>
      </c>
      <c r="GI3663" s="13" t="s">
        <v>4538</v>
      </c>
      <c r="GJ3663" s="13" t="s">
        <v>4539</v>
      </c>
      <c r="GK3663" s="12" t="s">
        <v>4540</v>
      </c>
      <c r="GL3663" s="336" t="s">
        <v>812</v>
      </c>
      <c r="GM3663" s="336" t="s">
        <v>63</v>
      </c>
      <c r="GN3663" s="336" t="s">
        <v>4659</v>
      </c>
      <c r="GO3663" s="339">
        <v>1999</v>
      </c>
      <c r="GP3663" s="339">
        <v>1</v>
      </c>
      <c r="GQ3663" s="339">
        <v>0</v>
      </c>
      <c r="GR3663" s="339">
        <v>0</v>
      </c>
      <c r="GS3663" s="329" t="s">
        <v>4609</v>
      </c>
      <c r="GT3663" s="329"/>
      <c r="GU3663" s="329" t="s">
        <v>44</v>
      </c>
      <c r="GV3663" s="17">
        <v>8.6999999999999993</v>
      </c>
      <c r="GW3663" s="17">
        <v>0</v>
      </c>
      <c r="GX3663" s="17">
        <v>0</v>
      </c>
      <c r="GY3663" s="18" t="s">
        <v>33</v>
      </c>
      <c r="GZ3663" s="330">
        <v>60</v>
      </c>
      <c r="HA3663" s="330">
        <v>110</v>
      </c>
      <c r="HB3663" s="330">
        <v>7.2727272727272725</v>
      </c>
      <c r="HC3663" s="330">
        <v>0</v>
      </c>
      <c r="HD3663" s="331">
        <v>0.8</v>
      </c>
      <c r="HE3663" s="332">
        <v>6.96</v>
      </c>
      <c r="HF3663" s="333" t="s">
        <v>33</v>
      </c>
      <c r="HG3663" s="334" t="s">
        <v>5838</v>
      </c>
      <c r="HH3663" s="335" t="s">
        <v>67</v>
      </c>
      <c r="HI3663" s="336" t="s">
        <v>67</v>
      </c>
      <c r="HJ3663" s="336" t="s">
        <v>67</v>
      </c>
      <c r="HK3663" s="84"/>
      <c r="HL3663" s="337"/>
      <c r="HM3663" s="338"/>
      <c r="HN3663" s="12" t="s">
        <v>4537</v>
      </c>
      <c r="HO3663" s="13" t="s">
        <v>4538</v>
      </c>
      <c r="HP3663" s="13" t="s">
        <v>4539</v>
      </c>
      <c r="HQ3663" s="12" t="s">
        <v>4540</v>
      </c>
      <c r="HR3663" s="336" t="s">
        <v>812</v>
      </c>
      <c r="HS3663" s="336" t="s">
        <v>63</v>
      </c>
      <c r="HT3663" s="336" t="s">
        <v>4659</v>
      </c>
      <c r="HU3663" s="339">
        <v>1999</v>
      </c>
      <c r="HV3663" s="339">
        <v>1</v>
      </c>
      <c r="HW3663" s="339">
        <v>0</v>
      </c>
      <c r="HX3663" s="339">
        <v>0</v>
      </c>
      <c r="HY3663" s="329" t="s">
        <v>4609</v>
      </c>
      <c r="HZ3663" s="329"/>
      <c r="IA3663" s="329" t="s">
        <v>44</v>
      </c>
      <c r="IB3663" s="17">
        <v>8.6999999999999993</v>
      </c>
      <c r="IC3663" s="17">
        <v>0</v>
      </c>
      <c r="ID3663" s="17">
        <v>0</v>
      </c>
      <c r="IE3663" s="18" t="s">
        <v>33</v>
      </c>
      <c r="IF3663" s="330">
        <v>60</v>
      </c>
      <c r="IG3663" s="330">
        <v>110</v>
      </c>
      <c r="IH3663" s="330">
        <v>7.2727272727272725</v>
      </c>
      <c r="II3663" s="330">
        <v>0</v>
      </c>
      <c r="IJ3663" s="331">
        <v>0.8</v>
      </c>
      <c r="IK3663" s="332">
        <v>6.96</v>
      </c>
      <c r="IL3663" s="333" t="s">
        <v>33</v>
      </c>
      <c r="IM3663" s="334" t="s">
        <v>5838</v>
      </c>
      <c r="IN3663" s="335" t="s">
        <v>67</v>
      </c>
      <c r="IO3663" s="336" t="s">
        <v>67</v>
      </c>
      <c r="IP3663" s="336" t="s">
        <v>67</v>
      </c>
      <c r="IQ3663" s="84"/>
      <c r="IR3663" s="337"/>
      <c r="IS3663" s="338"/>
    </row>
    <row r="3664" spans="1:253" ht="16.5" customHeight="1">
      <c r="A3664" s="83" t="s">
        <v>3589</v>
      </c>
      <c r="B3664" s="13"/>
      <c r="C3664" s="403"/>
      <c r="D3664" s="13"/>
      <c r="E3664" s="341" t="s">
        <v>2728</v>
      </c>
      <c r="F3664" s="14" t="s">
        <v>8011</v>
      </c>
      <c r="G3664" s="14" t="s">
        <v>8012</v>
      </c>
      <c r="H3664" s="15">
        <v>2021</v>
      </c>
      <c r="I3664" s="15">
        <v>1</v>
      </c>
      <c r="J3664" s="15">
        <v>0</v>
      </c>
      <c r="K3664" s="15">
        <v>0</v>
      </c>
      <c r="L3664" s="16" t="s">
        <v>3580</v>
      </c>
      <c r="M3664" s="134" t="s">
        <v>3591</v>
      </c>
      <c r="N3664" s="16" t="s">
        <v>412</v>
      </c>
      <c r="O3664" s="17">
        <v>5852</v>
      </c>
      <c r="P3664" s="17">
        <f t="shared" si="29"/>
        <v>2908</v>
      </c>
      <c r="Q3664" s="17">
        <v>5</v>
      </c>
      <c r="R3664" s="133" t="s">
        <v>33</v>
      </c>
      <c r="S3664" s="19" t="s">
        <v>3647</v>
      </c>
      <c r="T3664" s="19">
        <v>110</v>
      </c>
      <c r="U3664" s="19">
        <v>6.8181818181818183</v>
      </c>
      <c r="V3664" s="19">
        <v>0</v>
      </c>
      <c r="W3664" s="20">
        <v>0.75</v>
      </c>
      <c r="X3664" s="21">
        <v>4498.05</v>
      </c>
      <c r="Y3664" s="22" t="s">
        <v>33</v>
      </c>
      <c r="Z3664" s="86" t="s">
        <v>8007</v>
      </c>
      <c r="AA3664" s="24"/>
      <c r="AB3664" s="14"/>
      <c r="AC3664" s="14"/>
      <c r="AD3664" s="25"/>
      <c r="AE3664" s="26"/>
      <c r="AF3664" s="27"/>
      <c r="AG3664" s="31"/>
      <c r="AH3664" s="32"/>
      <c r="AI3664" s="32"/>
      <c r="AJ3664" s="32"/>
      <c r="AK3664" s="32"/>
      <c r="AL3664" s="32"/>
      <c r="AM3664" s="32"/>
      <c r="AN3664" s="32"/>
      <c r="AO3664" s="32"/>
      <c r="AP3664" s="329"/>
      <c r="AQ3664" s="329" t="s">
        <v>44</v>
      </c>
      <c r="AR3664" s="17">
        <v>27.8</v>
      </c>
      <c r="AS3664" s="17">
        <v>0</v>
      </c>
      <c r="AT3664" s="17">
        <v>0</v>
      </c>
      <c r="AU3664" s="18" t="s">
        <v>33</v>
      </c>
      <c r="AV3664" s="330">
        <v>60</v>
      </c>
      <c r="AW3664" s="330">
        <v>110</v>
      </c>
      <c r="AX3664" s="330">
        <v>2.0454545454545454</v>
      </c>
      <c r="AY3664" s="330">
        <v>0</v>
      </c>
      <c r="AZ3664" s="331">
        <v>0.22500000000000001</v>
      </c>
      <c r="BA3664" s="332">
        <v>6.2549999999999999</v>
      </c>
      <c r="BB3664" s="333" t="s">
        <v>33</v>
      </c>
      <c r="BC3664" s="334" t="s">
        <v>5838</v>
      </c>
      <c r="BD3664" s="335" t="s">
        <v>67</v>
      </c>
      <c r="BE3664" s="336" t="s">
        <v>67</v>
      </c>
      <c r="BF3664" s="336" t="s">
        <v>67</v>
      </c>
      <c r="BG3664" s="84"/>
      <c r="BH3664" s="337"/>
      <c r="BI3664" s="338"/>
      <c r="BJ3664" s="12" t="s">
        <v>4537</v>
      </c>
      <c r="BK3664" s="13" t="s">
        <v>4538</v>
      </c>
      <c r="BL3664" s="13" t="s">
        <v>4539</v>
      </c>
      <c r="BM3664" s="12" t="s">
        <v>4540</v>
      </c>
      <c r="BN3664" s="336" t="s">
        <v>86</v>
      </c>
      <c r="BO3664" s="336" t="s">
        <v>155</v>
      </c>
      <c r="BP3664" s="336" t="s">
        <v>4660</v>
      </c>
      <c r="BQ3664" s="339" t="s">
        <v>4661</v>
      </c>
      <c r="BR3664" s="339" t="s">
        <v>4303</v>
      </c>
      <c r="BS3664" s="339">
        <v>0</v>
      </c>
      <c r="BT3664" s="339">
        <v>0</v>
      </c>
      <c r="BU3664" s="329" t="s">
        <v>4633</v>
      </c>
      <c r="BV3664" s="329"/>
      <c r="BW3664" s="329" t="s">
        <v>44</v>
      </c>
      <c r="BX3664" s="17">
        <v>27.8</v>
      </c>
      <c r="BY3664" s="17">
        <v>0</v>
      </c>
      <c r="BZ3664" s="17">
        <v>0</v>
      </c>
      <c r="CA3664" s="18" t="s">
        <v>33</v>
      </c>
      <c r="CB3664" s="330">
        <v>60</v>
      </c>
      <c r="CC3664" s="330">
        <v>110</v>
      </c>
      <c r="CD3664" s="330">
        <v>2.0454545454545454</v>
      </c>
      <c r="CE3664" s="330">
        <v>0</v>
      </c>
      <c r="CF3664" s="331">
        <v>0.22500000000000001</v>
      </c>
      <c r="CG3664" s="332">
        <v>6.2549999999999999</v>
      </c>
      <c r="CH3664" s="333" t="s">
        <v>33</v>
      </c>
      <c r="CI3664" s="334" t="s">
        <v>5838</v>
      </c>
      <c r="CJ3664" s="335" t="s">
        <v>67</v>
      </c>
      <c r="CK3664" s="336" t="s">
        <v>67</v>
      </c>
      <c r="CL3664" s="336" t="s">
        <v>67</v>
      </c>
      <c r="CM3664" s="84"/>
      <c r="CN3664" s="337"/>
      <c r="CO3664" s="338"/>
      <c r="CP3664" s="12" t="s">
        <v>4537</v>
      </c>
      <c r="CQ3664" s="13" t="s">
        <v>4538</v>
      </c>
      <c r="CR3664" s="13" t="s">
        <v>4539</v>
      </c>
      <c r="CS3664" s="12" t="s">
        <v>4540</v>
      </c>
      <c r="CT3664" s="336" t="s">
        <v>86</v>
      </c>
      <c r="CU3664" s="336" t="s">
        <v>155</v>
      </c>
      <c r="CV3664" s="336" t="s">
        <v>4660</v>
      </c>
      <c r="CW3664" s="339" t="s">
        <v>4661</v>
      </c>
      <c r="CX3664" s="339" t="s">
        <v>4303</v>
      </c>
      <c r="CY3664" s="339">
        <v>0</v>
      </c>
      <c r="CZ3664" s="339">
        <v>0</v>
      </c>
      <c r="DA3664" s="329" t="s">
        <v>4633</v>
      </c>
      <c r="DB3664" s="329"/>
      <c r="DC3664" s="329" t="s">
        <v>44</v>
      </c>
      <c r="DD3664" s="17">
        <v>27.8</v>
      </c>
      <c r="DE3664" s="17">
        <v>0</v>
      </c>
      <c r="DF3664" s="17">
        <v>0</v>
      </c>
      <c r="DG3664" s="18" t="s">
        <v>33</v>
      </c>
      <c r="DH3664" s="330">
        <v>60</v>
      </c>
      <c r="DI3664" s="330">
        <v>110</v>
      </c>
      <c r="DJ3664" s="330">
        <v>2.0454545454545454</v>
      </c>
      <c r="DK3664" s="330">
        <v>0</v>
      </c>
      <c r="DL3664" s="331">
        <v>0.22500000000000001</v>
      </c>
      <c r="DM3664" s="332">
        <v>6.2549999999999999</v>
      </c>
      <c r="DN3664" s="333" t="s">
        <v>33</v>
      </c>
      <c r="DO3664" s="334" t="s">
        <v>5838</v>
      </c>
      <c r="DP3664" s="335" t="s">
        <v>67</v>
      </c>
      <c r="DQ3664" s="336" t="s">
        <v>67</v>
      </c>
      <c r="DR3664" s="336" t="s">
        <v>67</v>
      </c>
      <c r="DS3664" s="84"/>
      <c r="DT3664" s="337"/>
      <c r="DU3664" s="338"/>
      <c r="DV3664" s="12" t="s">
        <v>4537</v>
      </c>
      <c r="DW3664" s="13" t="s">
        <v>4538</v>
      </c>
      <c r="DX3664" s="13" t="s">
        <v>4539</v>
      </c>
      <c r="DY3664" s="12" t="s">
        <v>4540</v>
      </c>
      <c r="DZ3664" s="336" t="s">
        <v>86</v>
      </c>
      <c r="EA3664" s="336" t="s">
        <v>155</v>
      </c>
      <c r="EB3664" s="336" t="s">
        <v>4660</v>
      </c>
      <c r="EC3664" s="339" t="s">
        <v>4661</v>
      </c>
      <c r="ED3664" s="339" t="s">
        <v>4303</v>
      </c>
      <c r="EE3664" s="339">
        <v>0</v>
      </c>
      <c r="EF3664" s="339">
        <v>0</v>
      </c>
      <c r="EG3664" s="329" t="s">
        <v>4633</v>
      </c>
      <c r="EH3664" s="329"/>
      <c r="EI3664" s="329" t="s">
        <v>44</v>
      </c>
      <c r="EJ3664" s="17">
        <v>27.8</v>
      </c>
      <c r="EK3664" s="17">
        <v>0</v>
      </c>
      <c r="EL3664" s="17">
        <v>0</v>
      </c>
      <c r="EM3664" s="18" t="s">
        <v>33</v>
      </c>
      <c r="EN3664" s="330">
        <v>60</v>
      </c>
      <c r="EO3664" s="330">
        <v>110</v>
      </c>
      <c r="EP3664" s="330">
        <v>2.0454545454545454</v>
      </c>
      <c r="EQ3664" s="330">
        <v>0</v>
      </c>
      <c r="ER3664" s="331">
        <v>0.22500000000000001</v>
      </c>
      <c r="ES3664" s="332">
        <v>6.2549999999999999</v>
      </c>
      <c r="ET3664" s="333" t="s">
        <v>33</v>
      </c>
      <c r="EU3664" s="334" t="s">
        <v>5838</v>
      </c>
      <c r="EV3664" s="335" t="s">
        <v>67</v>
      </c>
      <c r="EW3664" s="336" t="s">
        <v>67</v>
      </c>
      <c r="EX3664" s="336" t="s">
        <v>67</v>
      </c>
      <c r="EY3664" s="84"/>
      <c r="EZ3664" s="337"/>
      <c r="FA3664" s="338"/>
      <c r="FB3664" s="12" t="s">
        <v>4537</v>
      </c>
      <c r="FC3664" s="13" t="s">
        <v>4538</v>
      </c>
      <c r="FD3664" s="13" t="s">
        <v>4539</v>
      </c>
      <c r="FE3664" s="12" t="s">
        <v>4540</v>
      </c>
      <c r="FF3664" s="336" t="s">
        <v>86</v>
      </c>
      <c r="FG3664" s="336" t="s">
        <v>155</v>
      </c>
      <c r="FH3664" s="336" t="s">
        <v>4660</v>
      </c>
      <c r="FI3664" s="339" t="s">
        <v>4661</v>
      </c>
      <c r="FJ3664" s="339" t="s">
        <v>4303</v>
      </c>
      <c r="FK3664" s="339">
        <v>0</v>
      </c>
      <c r="FL3664" s="339">
        <v>0</v>
      </c>
      <c r="FM3664" s="329" t="s">
        <v>4633</v>
      </c>
      <c r="FN3664" s="329"/>
      <c r="FO3664" s="329" t="s">
        <v>44</v>
      </c>
      <c r="FP3664" s="17">
        <v>27.8</v>
      </c>
      <c r="FQ3664" s="17">
        <v>0</v>
      </c>
      <c r="FR3664" s="17">
        <v>0</v>
      </c>
      <c r="FS3664" s="18" t="s">
        <v>33</v>
      </c>
      <c r="FT3664" s="330">
        <v>60</v>
      </c>
      <c r="FU3664" s="330">
        <v>110</v>
      </c>
      <c r="FV3664" s="330">
        <v>2.0454545454545454</v>
      </c>
      <c r="FW3664" s="330">
        <v>0</v>
      </c>
      <c r="FX3664" s="331">
        <v>0.22500000000000001</v>
      </c>
      <c r="FY3664" s="332">
        <v>6.2549999999999999</v>
      </c>
      <c r="FZ3664" s="333" t="s">
        <v>33</v>
      </c>
      <c r="GA3664" s="334" t="s">
        <v>5838</v>
      </c>
      <c r="GB3664" s="335" t="s">
        <v>67</v>
      </c>
      <c r="GC3664" s="336" t="s">
        <v>67</v>
      </c>
      <c r="GD3664" s="336" t="s">
        <v>67</v>
      </c>
      <c r="GE3664" s="84"/>
      <c r="GF3664" s="337"/>
      <c r="GG3664" s="338"/>
      <c r="GH3664" s="12" t="s">
        <v>4537</v>
      </c>
      <c r="GI3664" s="13" t="s">
        <v>4538</v>
      </c>
      <c r="GJ3664" s="13" t="s">
        <v>4539</v>
      </c>
      <c r="GK3664" s="12" t="s">
        <v>4540</v>
      </c>
      <c r="GL3664" s="336" t="s">
        <v>86</v>
      </c>
      <c r="GM3664" s="336" t="s">
        <v>155</v>
      </c>
      <c r="GN3664" s="336" t="s">
        <v>4660</v>
      </c>
      <c r="GO3664" s="339" t="s">
        <v>4661</v>
      </c>
      <c r="GP3664" s="339" t="s">
        <v>4303</v>
      </c>
      <c r="GQ3664" s="339">
        <v>0</v>
      </c>
      <c r="GR3664" s="339">
        <v>0</v>
      </c>
      <c r="GS3664" s="329" t="s">
        <v>4633</v>
      </c>
      <c r="GT3664" s="329"/>
      <c r="GU3664" s="329" t="s">
        <v>44</v>
      </c>
      <c r="GV3664" s="17">
        <v>27.8</v>
      </c>
      <c r="GW3664" s="17">
        <v>0</v>
      </c>
      <c r="GX3664" s="17">
        <v>0</v>
      </c>
      <c r="GY3664" s="18" t="s">
        <v>33</v>
      </c>
      <c r="GZ3664" s="330">
        <v>60</v>
      </c>
      <c r="HA3664" s="330">
        <v>110</v>
      </c>
      <c r="HB3664" s="330">
        <v>2.0454545454545454</v>
      </c>
      <c r="HC3664" s="330">
        <v>0</v>
      </c>
      <c r="HD3664" s="331">
        <v>0.22500000000000001</v>
      </c>
      <c r="HE3664" s="332">
        <v>6.2549999999999999</v>
      </c>
      <c r="HF3664" s="333" t="s">
        <v>33</v>
      </c>
      <c r="HG3664" s="334" t="s">
        <v>5838</v>
      </c>
      <c r="HH3664" s="335" t="s">
        <v>67</v>
      </c>
      <c r="HI3664" s="336" t="s">
        <v>67</v>
      </c>
      <c r="HJ3664" s="336" t="s">
        <v>67</v>
      </c>
      <c r="HK3664" s="84"/>
      <c r="HL3664" s="337"/>
      <c r="HM3664" s="338"/>
      <c r="HN3664" s="12" t="s">
        <v>4537</v>
      </c>
      <c r="HO3664" s="13" t="s">
        <v>4538</v>
      </c>
      <c r="HP3664" s="13" t="s">
        <v>4539</v>
      </c>
      <c r="HQ3664" s="12" t="s">
        <v>4540</v>
      </c>
      <c r="HR3664" s="336" t="s">
        <v>86</v>
      </c>
      <c r="HS3664" s="336" t="s">
        <v>155</v>
      </c>
      <c r="HT3664" s="336" t="s">
        <v>4660</v>
      </c>
      <c r="HU3664" s="339" t="s">
        <v>4661</v>
      </c>
      <c r="HV3664" s="339" t="s">
        <v>4303</v>
      </c>
      <c r="HW3664" s="339">
        <v>0</v>
      </c>
      <c r="HX3664" s="339">
        <v>0</v>
      </c>
      <c r="HY3664" s="329" t="s">
        <v>4633</v>
      </c>
      <c r="HZ3664" s="329"/>
      <c r="IA3664" s="329" t="s">
        <v>44</v>
      </c>
      <c r="IB3664" s="17">
        <v>27.8</v>
      </c>
      <c r="IC3664" s="17">
        <v>0</v>
      </c>
      <c r="ID3664" s="17">
        <v>0</v>
      </c>
      <c r="IE3664" s="18" t="s">
        <v>33</v>
      </c>
      <c r="IF3664" s="330">
        <v>60</v>
      </c>
      <c r="IG3664" s="330">
        <v>110</v>
      </c>
      <c r="IH3664" s="330">
        <v>2.0454545454545454</v>
      </c>
      <c r="II3664" s="330">
        <v>0</v>
      </c>
      <c r="IJ3664" s="331">
        <v>0.22500000000000001</v>
      </c>
      <c r="IK3664" s="332">
        <v>6.2549999999999999</v>
      </c>
      <c r="IL3664" s="333" t="s">
        <v>33</v>
      </c>
      <c r="IM3664" s="334" t="s">
        <v>5838</v>
      </c>
      <c r="IN3664" s="335" t="s">
        <v>67</v>
      </c>
      <c r="IO3664" s="336" t="s">
        <v>67</v>
      </c>
      <c r="IP3664" s="336" t="s">
        <v>67</v>
      </c>
      <c r="IQ3664" s="84"/>
      <c r="IR3664" s="337"/>
      <c r="IS3664" s="338"/>
    </row>
    <row r="3665" spans="1:253" ht="16.5" customHeight="1">
      <c r="A3665" s="83" t="s">
        <v>3589</v>
      </c>
      <c r="B3665" s="13"/>
      <c r="C3665" s="403"/>
      <c r="D3665" s="13"/>
      <c r="E3665" s="341" t="s">
        <v>8004</v>
      </c>
      <c r="F3665" s="14" t="s">
        <v>155</v>
      </c>
      <c r="G3665" s="14" t="s">
        <v>8005</v>
      </c>
      <c r="H3665" s="15">
        <v>2021</v>
      </c>
      <c r="I3665" s="15">
        <v>1</v>
      </c>
      <c r="J3665" s="15">
        <v>0</v>
      </c>
      <c r="K3665" s="15">
        <v>0</v>
      </c>
      <c r="L3665" s="16" t="s">
        <v>3580</v>
      </c>
      <c r="M3665" s="134" t="s">
        <v>3591</v>
      </c>
      <c r="N3665" s="16" t="s">
        <v>412</v>
      </c>
      <c r="O3665" s="17">
        <v>5853</v>
      </c>
      <c r="P3665" s="17">
        <f t="shared" si="29"/>
        <v>2907</v>
      </c>
      <c r="Q3665" s="17">
        <v>5</v>
      </c>
      <c r="R3665" s="133" t="s">
        <v>33</v>
      </c>
      <c r="S3665" s="19" t="s">
        <v>3648</v>
      </c>
      <c r="T3665" s="19">
        <v>110</v>
      </c>
      <c r="U3665" s="19">
        <v>6.8181818181818183</v>
      </c>
      <c r="V3665" s="19">
        <v>0</v>
      </c>
      <c r="W3665" s="20">
        <v>0.75</v>
      </c>
      <c r="X3665" s="21">
        <v>4498.7624999999998</v>
      </c>
      <c r="Y3665" s="22" t="s">
        <v>33</v>
      </c>
      <c r="Z3665" s="86" t="s">
        <v>7991</v>
      </c>
      <c r="AA3665" s="24"/>
      <c r="AB3665" s="14"/>
      <c r="AC3665" s="14"/>
      <c r="AD3665" s="25"/>
      <c r="AE3665" s="26"/>
      <c r="AF3665" s="27"/>
      <c r="AG3665" s="31"/>
      <c r="AH3665" s="32"/>
      <c r="AI3665" s="32"/>
      <c r="AJ3665" s="32"/>
      <c r="AK3665" s="32"/>
      <c r="AL3665" s="32"/>
      <c r="AM3665" s="32"/>
      <c r="AN3665" s="32"/>
      <c r="AO3665" s="32"/>
      <c r="AP3665" s="329"/>
      <c r="AQ3665" s="329" t="s">
        <v>44</v>
      </c>
      <c r="AR3665" s="17">
        <v>27.8</v>
      </c>
      <c r="AS3665" s="17">
        <v>0</v>
      </c>
      <c r="AT3665" s="17">
        <v>0</v>
      </c>
      <c r="AU3665" s="18" t="s">
        <v>33</v>
      </c>
      <c r="AV3665" s="330">
        <v>60</v>
      </c>
      <c r="AW3665" s="330">
        <v>110</v>
      </c>
      <c r="AX3665" s="330">
        <v>2.0454545454545454</v>
      </c>
      <c r="AY3665" s="330">
        <v>0</v>
      </c>
      <c r="AZ3665" s="331">
        <v>0.22500000000000001</v>
      </c>
      <c r="BA3665" s="332">
        <v>6.2549999999999999</v>
      </c>
      <c r="BB3665" s="333" t="s">
        <v>33</v>
      </c>
      <c r="BC3665" s="334" t="s">
        <v>5838</v>
      </c>
      <c r="BD3665" s="335" t="s">
        <v>67</v>
      </c>
      <c r="BE3665" s="336" t="s">
        <v>67</v>
      </c>
      <c r="BF3665" s="336" t="s">
        <v>67</v>
      </c>
      <c r="BG3665" s="84"/>
      <c r="BH3665" s="337"/>
      <c r="BI3665" s="338"/>
      <c r="BJ3665" s="12" t="s">
        <v>4537</v>
      </c>
      <c r="BK3665" s="13" t="s">
        <v>4538</v>
      </c>
      <c r="BL3665" s="13" t="s">
        <v>4539</v>
      </c>
      <c r="BM3665" s="12" t="s">
        <v>4540</v>
      </c>
      <c r="BN3665" s="336" t="s">
        <v>86</v>
      </c>
      <c r="BO3665" s="336" t="s">
        <v>155</v>
      </c>
      <c r="BP3665" s="336" t="s">
        <v>4660</v>
      </c>
      <c r="BQ3665" s="339" t="s">
        <v>4661</v>
      </c>
      <c r="BR3665" s="339" t="s">
        <v>4303</v>
      </c>
      <c r="BS3665" s="339">
        <v>0</v>
      </c>
      <c r="BT3665" s="339">
        <v>0</v>
      </c>
      <c r="BU3665" s="329" t="s">
        <v>4633</v>
      </c>
      <c r="BV3665" s="329"/>
      <c r="BW3665" s="329" t="s">
        <v>44</v>
      </c>
      <c r="BX3665" s="17">
        <v>27.8</v>
      </c>
      <c r="BY3665" s="17">
        <v>0</v>
      </c>
      <c r="BZ3665" s="17">
        <v>0</v>
      </c>
      <c r="CA3665" s="18" t="s">
        <v>33</v>
      </c>
      <c r="CB3665" s="330">
        <v>60</v>
      </c>
      <c r="CC3665" s="330">
        <v>110</v>
      </c>
      <c r="CD3665" s="330">
        <v>2.0454545454545454</v>
      </c>
      <c r="CE3665" s="330">
        <v>0</v>
      </c>
      <c r="CF3665" s="331">
        <v>0.22500000000000001</v>
      </c>
      <c r="CG3665" s="332">
        <v>6.2549999999999999</v>
      </c>
      <c r="CH3665" s="333" t="s">
        <v>33</v>
      </c>
      <c r="CI3665" s="334" t="s">
        <v>5838</v>
      </c>
      <c r="CJ3665" s="335" t="s">
        <v>67</v>
      </c>
      <c r="CK3665" s="336" t="s">
        <v>67</v>
      </c>
      <c r="CL3665" s="336" t="s">
        <v>67</v>
      </c>
      <c r="CM3665" s="84"/>
      <c r="CN3665" s="337"/>
      <c r="CO3665" s="338"/>
      <c r="CP3665" s="12" t="s">
        <v>4537</v>
      </c>
      <c r="CQ3665" s="13" t="s">
        <v>4538</v>
      </c>
      <c r="CR3665" s="13" t="s">
        <v>4539</v>
      </c>
      <c r="CS3665" s="12" t="s">
        <v>4540</v>
      </c>
      <c r="CT3665" s="336" t="s">
        <v>86</v>
      </c>
      <c r="CU3665" s="336" t="s">
        <v>155</v>
      </c>
      <c r="CV3665" s="336" t="s">
        <v>4660</v>
      </c>
      <c r="CW3665" s="339" t="s">
        <v>4661</v>
      </c>
      <c r="CX3665" s="339" t="s">
        <v>4303</v>
      </c>
      <c r="CY3665" s="339">
        <v>0</v>
      </c>
      <c r="CZ3665" s="339">
        <v>0</v>
      </c>
      <c r="DA3665" s="329" t="s">
        <v>4633</v>
      </c>
      <c r="DB3665" s="329"/>
      <c r="DC3665" s="329" t="s">
        <v>44</v>
      </c>
      <c r="DD3665" s="17">
        <v>27.8</v>
      </c>
      <c r="DE3665" s="17">
        <v>0</v>
      </c>
      <c r="DF3665" s="17">
        <v>0</v>
      </c>
      <c r="DG3665" s="18" t="s">
        <v>33</v>
      </c>
      <c r="DH3665" s="330">
        <v>60</v>
      </c>
      <c r="DI3665" s="330">
        <v>110</v>
      </c>
      <c r="DJ3665" s="330">
        <v>2.0454545454545454</v>
      </c>
      <c r="DK3665" s="330">
        <v>0</v>
      </c>
      <c r="DL3665" s="331">
        <v>0.22500000000000001</v>
      </c>
      <c r="DM3665" s="332">
        <v>6.2549999999999999</v>
      </c>
      <c r="DN3665" s="333" t="s">
        <v>33</v>
      </c>
      <c r="DO3665" s="334" t="s">
        <v>5838</v>
      </c>
      <c r="DP3665" s="335" t="s">
        <v>67</v>
      </c>
      <c r="DQ3665" s="336" t="s">
        <v>67</v>
      </c>
      <c r="DR3665" s="336" t="s">
        <v>67</v>
      </c>
      <c r="DS3665" s="84"/>
      <c r="DT3665" s="337"/>
      <c r="DU3665" s="338"/>
      <c r="DV3665" s="12" t="s">
        <v>4537</v>
      </c>
      <c r="DW3665" s="13" t="s">
        <v>4538</v>
      </c>
      <c r="DX3665" s="13" t="s">
        <v>4539</v>
      </c>
      <c r="DY3665" s="12" t="s">
        <v>4540</v>
      </c>
      <c r="DZ3665" s="336" t="s">
        <v>86</v>
      </c>
      <c r="EA3665" s="336" t="s">
        <v>155</v>
      </c>
      <c r="EB3665" s="336" t="s">
        <v>4660</v>
      </c>
      <c r="EC3665" s="339" t="s">
        <v>4661</v>
      </c>
      <c r="ED3665" s="339" t="s">
        <v>4303</v>
      </c>
      <c r="EE3665" s="339">
        <v>0</v>
      </c>
      <c r="EF3665" s="339">
        <v>0</v>
      </c>
      <c r="EG3665" s="329" t="s">
        <v>4633</v>
      </c>
      <c r="EH3665" s="329"/>
      <c r="EI3665" s="329" t="s">
        <v>44</v>
      </c>
      <c r="EJ3665" s="17">
        <v>27.8</v>
      </c>
      <c r="EK3665" s="17">
        <v>0</v>
      </c>
      <c r="EL3665" s="17">
        <v>0</v>
      </c>
      <c r="EM3665" s="18" t="s">
        <v>33</v>
      </c>
      <c r="EN3665" s="330">
        <v>60</v>
      </c>
      <c r="EO3665" s="330">
        <v>110</v>
      </c>
      <c r="EP3665" s="330">
        <v>2.0454545454545454</v>
      </c>
      <c r="EQ3665" s="330">
        <v>0</v>
      </c>
      <c r="ER3665" s="331">
        <v>0.22500000000000001</v>
      </c>
      <c r="ES3665" s="332">
        <v>6.2549999999999999</v>
      </c>
      <c r="ET3665" s="333" t="s">
        <v>33</v>
      </c>
      <c r="EU3665" s="334" t="s">
        <v>5838</v>
      </c>
      <c r="EV3665" s="335" t="s">
        <v>67</v>
      </c>
      <c r="EW3665" s="336" t="s">
        <v>67</v>
      </c>
      <c r="EX3665" s="336" t="s">
        <v>67</v>
      </c>
      <c r="EY3665" s="84"/>
      <c r="EZ3665" s="337"/>
      <c r="FA3665" s="338"/>
      <c r="FB3665" s="12" t="s">
        <v>4537</v>
      </c>
      <c r="FC3665" s="13" t="s">
        <v>4538</v>
      </c>
      <c r="FD3665" s="13" t="s">
        <v>4539</v>
      </c>
      <c r="FE3665" s="12" t="s">
        <v>4540</v>
      </c>
      <c r="FF3665" s="336" t="s">
        <v>86</v>
      </c>
      <c r="FG3665" s="336" t="s">
        <v>155</v>
      </c>
      <c r="FH3665" s="336" t="s">
        <v>4660</v>
      </c>
      <c r="FI3665" s="339" t="s">
        <v>4661</v>
      </c>
      <c r="FJ3665" s="339" t="s">
        <v>4303</v>
      </c>
      <c r="FK3665" s="339">
        <v>0</v>
      </c>
      <c r="FL3665" s="339">
        <v>0</v>
      </c>
      <c r="FM3665" s="329" t="s">
        <v>4633</v>
      </c>
      <c r="FN3665" s="329"/>
      <c r="FO3665" s="329" t="s">
        <v>44</v>
      </c>
      <c r="FP3665" s="17">
        <v>27.8</v>
      </c>
      <c r="FQ3665" s="17">
        <v>0</v>
      </c>
      <c r="FR3665" s="17">
        <v>0</v>
      </c>
      <c r="FS3665" s="18" t="s">
        <v>33</v>
      </c>
      <c r="FT3665" s="330">
        <v>60</v>
      </c>
      <c r="FU3665" s="330">
        <v>110</v>
      </c>
      <c r="FV3665" s="330">
        <v>2.0454545454545454</v>
      </c>
      <c r="FW3665" s="330">
        <v>0</v>
      </c>
      <c r="FX3665" s="331">
        <v>0.22500000000000001</v>
      </c>
      <c r="FY3665" s="332">
        <v>6.2549999999999999</v>
      </c>
      <c r="FZ3665" s="333" t="s">
        <v>33</v>
      </c>
      <c r="GA3665" s="334" t="s">
        <v>5838</v>
      </c>
      <c r="GB3665" s="335" t="s">
        <v>67</v>
      </c>
      <c r="GC3665" s="336" t="s">
        <v>67</v>
      </c>
      <c r="GD3665" s="336" t="s">
        <v>67</v>
      </c>
      <c r="GE3665" s="84"/>
      <c r="GF3665" s="337"/>
      <c r="GG3665" s="338"/>
      <c r="GH3665" s="12" t="s">
        <v>4537</v>
      </c>
      <c r="GI3665" s="13" t="s">
        <v>4538</v>
      </c>
      <c r="GJ3665" s="13" t="s">
        <v>4539</v>
      </c>
      <c r="GK3665" s="12" t="s">
        <v>4540</v>
      </c>
      <c r="GL3665" s="336" t="s">
        <v>86</v>
      </c>
      <c r="GM3665" s="336" t="s">
        <v>155</v>
      </c>
      <c r="GN3665" s="336" t="s">
        <v>4660</v>
      </c>
      <c r="GO3665" s="339" t="s">
        <v>4661</v>
      </c>
      <c r="GP3665" s="339" t="s">
        <v>4303</v>
      </c>
      <c r="GQ3665" s="339">
        <v>0</v>
      </c>
      <c r="GR3665" s="339">
        <v>0</v>
      </c>
      <c r="GS3665" s="329" t="s">
        <v>4633</v>
      </c>
      <c r="GT3665" s="329"/>
      <c r="GU3665" s="329" t="s">
        <v>44</v>
      </c>
      <c r="GV3665" s="17">
        <v>27.8</v>
      </c>
      <c r="GW3665" s="17">
        <v>0</v>
      </c>
      <c r="GX3665" s="17">
        <v>0</v>
      </c>
      <c r="GY3665" s="18" t="s">
        <v>33</v>
      </c>
      <c r="GZ3665" s="330">
        <v>60</v>
      </c>
      <c r="HA3665" s="330">
        <v>110</v>
      </c>
      <c r="HB3665" s="330">
        <v>2.0454545454545454</v>
      </c>
      <c r="HC3665" s="330">
        <v>0</v>
      </c>
      <c r="HD3665" s="331">
        <v>0.22500000000000001</v>
      </c>
      <c r="HE3665" s="332">
        <v>6.2549999999999999</v>
      </c>
      <c r="HF3665" s="333" t="s">
        <v>33</v>
      </c>
      <c r="HG3665" s="334" t="s">
        <v>5838</v>
      </c>
      <c r="HH3665" s="335" t="s">
        <v>67</v>
      </c>
      <c r="HI3665" s="336" t="s">
        <v>67</v>
      </c>
      <c r="HJ3665" s="336" t="s">
        <v>67</v>
      </c>
      <c r="HK3665" s="84"/>
      <c r="HL3665" s="337"/>
      <c r="HM3665" s="338"/>
      <c r="HN3665" s="12" t="s">
        <v>4537</v>
      </c>
      <c r="HO3665" s="13" t="s">
        <v>4538</v>
      </c>
      <c r="HP3665" s="13" t="s">
        <v>4539</v>
      </c>
      <c r="HQ3665" s="12" t="s">
        <v>4540</v>
      </c>
      <c r="HR3665" s="336" t="s">
        <v>86</v>
      </c>
      <c r="HS3665" s="336" t="s">
        <v>155</v>
      </c>
      <c r="HT3665" s="336" t="s">
        <v>4660</v>
      </c>
      <c r="HU3665" s="339" t="s">
        <v>4661</v>
      </c>
      <c r="HV3665" s="339" t="s">
        <v>4303</v>
      </c>
      <c r="HW3665" s="339">
        <v>0</v>
      </c>
      <c r="HX3665" s="339">
        <v>0</v>
      </c>
      <c r="HY3665" s="329" t="s">
        <v>4633</v>
      </c>
      <c r="HZ3665" s="329"/>
      <c r="IA3665" s="329" t="s">
        <v>44</v>
      </c>
      <c r="IB3665" s="17">
        <v>27.8</v>
      </c>
      <c r="IC3665" s="17">
        <v>0</v>
      </c>
      <c r="ID3665" s="17">
        <v>0</v>
      </c>
      <c r="IE3665" s="18" t="s">
        <v>33</v>
      </c>
      <c r="IF3665" s="330">
        <v>60</v>
      </c>
      <c r="IG3665" s="330">
        <v>110</v>
      </c>
      <c r="IH3665" s="330">
        <v>2.0454545454545454</v>
      </c>
      <c r="II3665" s="330">
        <v>0</v>
      </c>
      <c r="IJ3665" s="331">
        <v>0.22500000000000001</v>
      </c>
      <c r="IK3665" s="332">
        <v>6.2549999999999999</v>
      </c>
      <c r="IL3665" s="333" t="s">
        <v>33</v>
      </c>
      <c r="IM3665" s="334" t="s">
        <v>5838</v>
      </c>
      <c r="IN3665" s="335" t="s">
        <v>67</v>
      </c>
      <c r="IO3665" s="336" t="s">
        <v>67</v>
      </c>
      <c r="IP3665" s="336" t="s">
        <v>67</v>
      </c>
      <c r="IQ3665" s="84"/>
      <c r="IR3665" s="337"/>
      <c r="IS3665" s="338"/>
    </row>
    <row r="3666" spans="1:253" ht="16.5" customHeight="1">
      <c r="A3666" s="83" t="s">
        <v>3589</v>
      </c>
      <c r="B3666" s="13"/>
      <c r="C3666" s="189"/>
      <c r="D3666" s="83"/>
      <c r="E3666" s="14" t="s">
        <v>3699</v>
      </c>
      <c r="F3666" s="14" t="s">
        <v>3700</v>
      </c>
      <c r="G3666" s="14" t="s">
        <v>3701</v>
      </c>
      <c r="H3666" s="15">
        <v>2006</v>
      </c>
      <c r="I3666" s="15">
        <v>1</v>
      </c>
      <c r="J3666" s="15">
        <v>0</v>
      </c>
      <c r="K3666" s="15">
        <v>0</v>
      </c>
      <c r="L3666" s="16" t="s">
        <v>3580</v>
      </c>
      <c r="M3666" s="134" t="s">
        <v>3591</v>
      </c>
      <c r="N3666" s="16" t="s">
        <v>412</v>
      </c>
      <c r="O3666" s="17">
        <v>2628</v>
      </c>
      <c r="P3666" s="17">
        <f t="shared" si="29"/>
        <v>6132</v>
      </c>
      <c r="Q3666" s="17">
        <v>5</v>
      </c>
      <c r="R3666" s="133" t="s">
        <v>33</v>
      </c>
      <c r="S3666" s="19">
        <v>60</v>
      </c>
      <c r="T3666" s="19">
        <v>110</v>
      </c>
      <c r="U3666" s="19">
        <v>16</v>
      </c>
      <c r="V3666" s="19">
        <v>0</v>
      </c>
      <c r="W3666" s="20">
        <v>1.76</v>
      </c>
      <c r="X3666" s="21">
        <v>5164.8959999999997</v>
      </c>
      <c r="Y3666" s="22" t="s">
        <v>33</v>
      </c>
      <c r="Z3666" s="86" t="s">
        <v>7991</v>
      </c>
      <c r="AA3666" s="24"/>
      <c r="AB3666" s="14"/>
      <c r="AC3666" s="14"/>
      <c r="AD3666" s="25"/>
      <c r="AE3666" s="26"/>
      <c r="AF3666" s="27"/>
      <c r="AG3666" s="31"/>
      <c r="AH3666" s="32"/>
      <c r="AI3666" s="32"/>
      <c r="AJ3666" s="32"/>
      <c r="AK3666" s="32"/>
      <c r="AL3666" s="32"/>
      <c r="AM3666" s="32"/>
      <c r="AN3666" s="32"/>
      <c r="AO3666" s="32"/>
      <c r="AP3666" s="329"/>
      <c r="AQ3666" s="329" t="s">
        <v>44</v>
      </c>
      <c r="AR3666" s="17">
        <v>27.8</v>
      </c>
      <c r="AS3666" s="17">
        <v>0</v>
      </c>
      <c r="AT3666" s="17">
        <v>0</v>
      </c>
      <c r="AU3666" s="18" t="s">
        <v>33</v>
      </c>
      <c r="AV3666" s="330">
        <v>60</v>
      </c>
      <c r="AW3666" s="330">
        <v>110</v>
      </c>
      <c r="AX3666" s="330">
        <v>2.0454545454545454</v>
      </c>
      <c r="AY3666" s="330">
        <v>0</v>
      </c>
      <c r="AZ3666" s="331">
        <v>0.22500000000000001</v>
      </c>
      <c r="BA3666" s="332">
        <v>6.2549999999999999</v>
      </c>
      <c r="BB3666" s="333" t="s">
        <v>33</v>
      </c>
      <c r="BC3666" s="334" t="s">
        <v>5838</v>
      </c>
      <c r="BD3666" s="335" t="s">
        <v>67</v>
      </c>
      <c r="BE3666" s="336" t="s">
        <v>67</v>
      </c>
      <c r="BF3666" s="336" t="s">
        <v>67</v>
      </c>
      <c r="BG3666" s="84"/>
      <c r="BH3666" s="337"/>
      <c r="BI3666" s="338"/>
      <c r="BJ3666" s="12" t="s">
        <v>4537</v>
      </c>
      <c r="BK3666" s="13" t="s">
        <v>4538</v>
      </c>
      <c r="BL3666" s="13" t="s">
        <v>4539</v>
      </c>
      <c r="BM3666" s="12" t="s">
        <v>4540</v>
      </c>
      <c r="BN3666" s="336" t="s">
        <v>82</v>
      </c>
      <c r="BO3666" s="336" t="s">
        <v>4662</v>
      </c>
      <c r="BP3666" s="336" t="s">
        <v>4663</v>
      </c>
      <c r="BQ3666" s="339" t="s">
        <v>4664</v>
      </c>
      <c r="BR3666" s="339" t="s">
        <v>4303</v>
      </c>
      <c r="BS3666" s="339">
        <v>0</v>
      </c>
      <c r="BT3666" s="339">
        <v>0</v>
      </c>
      <c r="BU3666" s="329" t="s">
        <v>4633</v>
      </c>
      <c r="BV3666" s="329"/>
      <c r="BW3666" s="329" t="s">
        <v>44</v>
      </c>
      <c r="BX3666" s="17">
        <v>27.8</v>
      </c>
      <c r="BY3666" s="17">
        <v>0</v>
      </c>
      <c r="BZ3666" s="17">
        <v>0</v>
      </c>
      <c r="CA3666" s="18" t="s">
        <v>33</v>
      </c>
      <c r="CB3666" s="330">
        <v>60</v>
      </c>
      <c r="CC3666" s="330">
        <v>110</v>
      </c>
      <c r="CD3666" s="330">
        <v>2.0454545454545454</v>
      </c>
      <c r="CE3666" s="330">
        <v>0</v>
      </c>
      <c r="CF3666" s="331">
        <v>0.22500000000000001</v>
      </c>
      <c r="CG3666" s="332">
        <v>6.2549999999999999</v>
      </c>
      <c r="CH3666" s="333" t="s">
        <v>33</v>
      </c>
      <c r="CI3666" s="334" t="s">
        <v>5838</v>
      </c>
      <c r="CJ3666" s="335" t="s">
        <v>67</v>
      </c>
      <c r="CK3666" s="336" t="s">
        <v>67</v>
      </c>
      <c r="CL3666" s="336" t="s">
        <v>67</v>
      </c>
      <c r="CM3666" s="84"/>
      <c r="CN3666" s="337"/>
      <c r="CO3666" s="338"/>
      <c r="CP3666" s="12" t="s">
        <v>4537</v>
      </c>
      <c r="CQ3666" s="13" t="s">
        <v>4538</v>
      </c>
      <c r="CR3666" s="13" t="s">
        <v>4539</v>
      </c>
      <c r="CS3666" s="12" t="s">
        <v>4540</v>
      </c>
      <c r="CT3666" s="336" t="s">
        <v>82</v>
      </c>
      <c r="CU3666" s="336" t="s">
        <v>4662</v>
      </c>
      <c r="CV3666" s="336" t="s">
        <v>4663</v>
      </c>
      <c r="CW3666" s="339" t="s">
        <v>4664</v>
      </c>
      <c r="CX3666" s="339" t="s">
        <v>4303</v>
      </c>
      <c r="CY3666" s="339">
        <v>0</v>
      </c>
      <c r="CZ3666" s="339">
        <v>0</v>
      </c>
      <c r="DA3666" s="329" t="s">
        <v>4633</v>
      </c>
      <c r="DB3666" s="329"/>
      <c r="DC3666" s="329" t="s">
        <v>44</v>
      </c>
      <c r="DD3666" s="17">
        <v>27.8</v>
      </c>
      <c r="DE3666" s="17">
        <v>0</v>
      </c>
      <c r="DF3666" s="17">
        <v>0</v>
      </c>
      <c r="DG3666" s="18" t="s">
        <v>33</v>
      </c>
      <c r="DH3666" s="330">
        <v>60</v>
      </c>
      <c r="DI3666" s="330">
        <v>110</v>
      </c>
      <c r="DJ3666" s="330">
        <v>2.0454545454545454</v>
      </c>
      <c r="DK3666" s="330">
        <v>0</v>
      </c>
      <c r="DL3666" s="331">
        <v>0.22500000000000001</v>
      </c>
      <c r="DM3666" s="332">
        <v>6.2549999999999999</v>
      </c>
      <c r="DN3666" s="333" t="s">
        <v>33</v>
      </c>
      <c r="DO3666" s="334" t="s">
        <v>5838</v>
      </c>
      <c r="DP3666" s="335" t="s">
        <v>67</v>
      </c>
      <c r="DQ3666" s="336" t="s">
        <v>67</v>
      </c>
      <c r="DR3666" s="336" t="s">
        <v>67</v>
      </c>
      <c r="DS3666" s="84"/>
      <c r="DT3666" s="337"/>
      <c r="DU3666" s="338"/>
      <c r="DV3666" s="12" t="s">
        <v>4537</v>
      </c>
      <c r="DW3666" s="13" t="s">
        <v>4538</v>
      </c>
      <c r="DX3666" s="13" t="s">
        <v>4539</v>
      </c>
      <c r="DY3666" s="12" t="s">
        <v>4540</v>
      </c>
      <c r="DZ3666" s="336" t="s">
        <v>82</v>
      </c>
      <c r="EA3666" s="336" t="s">
        <v>4662</v>
      </c>
      <c r="EB3666" s="336" t="s">
        <v>4663</v>
      </c>
      <c r="EC3666" s="339" t="s">
        <v>4664</v>
      </c>
      <c r="ED3666" s="339" t="s">
        <v>4303</v>
      </c>
      <c r="EE3666" s="339">
        <v>0</v>
      </c>
      <c r="EF3666" s="339">
        <v>0</v>
      </c>
      <c r="EG3666" s="329" t="s">
        <v>4633</v>
      </c>
      <c r="EH3666" s="329"/>
      <c r="EI3666" s="329" t="s">
        <v>44</v>
      </c>
      <c r="EJ3666" s="17">
        <v>27.8</v>
      </c>
      <c r="EK3666" s="17">
        <v>0</v>
      </c>
      <c r="EL3666" s="17">
        <v>0</v>
      </c>
      <c r="EM3666" s="18" t="s">
        <v>33</v>
      </c>
      <c r="EN3666" s="330">
        <v>60</v>
      </c>
      <c r="EO3666" s="330">
        <v>110</v>
      </c>
      <c r="EP3666" s="330">
        <v>2.0454545454545454</v>
      </c>
      <c r="EQ3666" s="330">
        <v>0</v>
      </c>
      <c r="ER3666" s="331">
        <v>0.22500000000000001</v>
      </c>
      <c r="ES3666" s="332">
        <v>6.2549999999999999</v>
      </c>
      <c r="ET3666" s="333" t="s">
        <v>33</v>
      </c>
      <c r="EU3666" s="334" t="s">
        <v>5838</v>
      </c>
      <c r="EV3666" s="335" t="s">
        <v>67</v>
      </c>
      <c r="EW3666" s="336" t="s">
        <v>67</v>
      </c>
      <c r="EX3666" s="336" t="s">
        <v>67</v>
      </c>
      <c r="EY3666" s="84"/>
      <c r="EZ3666" s="337"/>
      <c r="FA3666" s="338"/>
      <c r="FB3666" s="12" t="s">
        <v>4537</v>
      </c>
      <c r="FC3666" s="13" t="s">
        <v>4538</v>
      </c>
      <c r="FD3666" s="13" t="s">
        <v>4539</v>
      </c>
      <c r="FE3666" s="12" t="s">
        <v>4540</v>
      </c>
      <c r="FF3666" s="336" t="s">
        <v>82</v>
      </c>
      <c r="FG3666" s="336" t="s">
        <v>4662</v>
      </c>
      <c r="FH3666" s="336" t="s">
        <v>4663</v>
      </c>
      <c r="FI3666" s="339" t="s">
        <v>4664</v>
      </c>
      <c r="FJ3666" s="339" t="s">
        <v>4303</v>
      </c>
      <c r="FK3666" s="339">
        <v>0</v>
      </c>
      <c r="FL3666" s="339">
        <v>0</v>
      </c>
      <c r="FM3666" s="329" t="s">
        <v>4633</v>
      </c>
      <c r="FN3666" s="329"/>
      <c r="FO3666" s="329" t="s">
        <v>44</v>
      </c>
      <c r="FP3666" s="17">
        <v>27.8</v>
      </c>
      <c r="FQ3666" s="17">
        <v>0</v>
      </c>
      <c r="FR3666" s="17">
        <v>0</v>
      </c>
      <c r="FS3666" s="18" t="s">
        <v>33</v>
      </c>
      <c r="FT3666" s="330">
        <v>60</v>
      </c>
      <c r="FU3666" s="330">
        <v>110</v>
      </c>
      <c r="FV3666" s="330">
        <v>2.0454545454545454</v>
      </c>
      <c r="FW3666" s="330">
        <v>0</v>
      </c>
      <c r="FX3666" s="331">
        <v>0.22500000000000001</v>
      </c>
      <c r="FY3666" s="332">
        <v>6.2549999999999999</v>
      </c>
      <c r="FZ3666" s="333" t="s">
        <v>33</v>
      </c>
      <c r="GA3666" s="334" t="s">
        <v>5838</v>
      </c>
      <c r="GB3666" s="335" t="s">
        <v>67</v>
      </c>
      <c r="GC3666" s="336" t="s">
        <v>67</v>
      </c>
      <c r="GD3666" s="336" t="s">
        <v>67</v>
      </c>
      <c r="GE3666" s="84"/>
      <c r="GF3666" s="337"/>
      <c r="GG3666" s="338"/>
      <c r="GH3666" s="12" t="s">
        <v>4537</v>
      </c>
      <c r="GI3666" s="13" t="s">
        <v>4538</v>
      </c>
      <c r="GJ3666" s="13" t="s">
        <v>4539</v>
      </c>
      <c r="GK3666" s="12" t="s">
        <v>4540</v>
      </c>
      <c r="GL3666" s="336" t="s">
        <v>82</v>
      </c>
      <c r="GM3666" s="336" t="s">
        <v>4662</v>
      </c>
      <c r="GN3666" s="336" t="s">
        <v>4663</v>
      </c>
      <c r="GO3666" s="339" t="s">
        <v>4664</v>
      </c>
      <c r="GP3666" s="339" t="s">
        <v>4303</v>
      </c>
      <c r="GQ3666" s="339">
        <v>0</v>
      </c>
      <c r="GR3666" s="339">
        <v>0</v>
      </c>
      <c r="GS3666" s="329" t="s">
        <v>4633</v>
      </c>
      <c r="GT3666" s="329"/>
      <c r="GU3666" s="329" t="s">
        <v>44</v>
      </c>
      <c r="GV3666" s="17">
        <v>27.8</v>
      </c>
      <c r="GW3666" s="17">
        <v>0</v>
      </c>
      <c r="GX3666" s="17">
        <v>0</v>
      </c>
      <c r="GY3666" s="18" t="s">
        <v>33</v>
      </c>
      <c r="GZ3666" s="330">
        <v>60</v>
      </c>
      <c r="HA3666" s="330">
        <v>110</v>
      </c>
      <c r="HB3666" s="330">
        <v>2.0454545454545454</v>
      </c>
      <c r="HC3666" s="330">
        <v>0</v>
      </c>
      <c r="HD3666" s="331">
        <v>0.22500000000000001</v>
      </c>
      <c r="HE3666" s="332">
        <v>6.2549999999999999</v>
      </c>
      <c r="HF3666" s="333" t="s">
        <v>33</v>
      </c>
      <c r="HG3666" s="334" t="s">
        <v>5838</v>
      </c>
      <c r="HH3666" s="335" t="s">
        <v>67</v>
      </c>
      <c r="HI3666" s="336" t="s">
        <v>67</v>
      </c>
      <c r="HJ3666" s="336" t="s">
        <v>67</v>
      </c>
      <c r="HK3666" s="84"/>
      <c r="HL3666" s="337"/>
      <c r="HM3666" s="338"/>
      <c r="HN3666" s="12" t="s">
        <v>4537</v>
      </c>
      <c r="HO3666" s="13" t="s">
        <v>4538</v>
      </c>
      <c r="HP3666" s="13" t="s">
        <v>4539</v>
      </c>
      <c r="HQ3666" s="12" t="s">
        <v>4540</v>
      </c>
      <c r="HR3666" s="336" t="s">
        <v>82</v>
      </c>
      <c r="HS3666" s="336" t="s">
        <v>4662</v>
      </c>
      <c r="HT3666" s="336" t="s">
        <v>4663</v>
      </c>
      <c r="HU3666" s="339" t="s">
        <v>4664</v>
      </c>
      <c r="HV3666" s="339" t="s">
        <v>4303</v>
      </c>
      <c r="HW3666" s="339">
        <v>0</v>
      </c>
      <c r="HX3666" s="339">
        <v>0</v>
      </c>
      <c r="HY3666" s="329" t="s">
        <v>4633</v>
      </c>
      <c r="HZ3666" s="329"/>
      <c r="IA3666" s="329" t="s">
        <v>44</v>
      </c>
      <c r="IB3666" s="17">
        <v>27.8</v>
      </c>
      <c r="IC3666" s="17">
        <v>0</v>
      </c>
      <c r="ID3666" s="17">
        <v>0</v>
      </c>
      <c r="IE3666" s="18" t="s">
        <v>33</v>
      </c>
      <c r="IF3666" s="330">
        <v>60</v>
      </c>
      <c r="IG3666" s="330">
        <v>110</v>
      </c>
      <c r="IH3666" s="330">
        <v>2.0454545454545454</v>
      </c>
      <c r="II3666" s="330">
        <v>0</v>
      </c>
      <c r="IJ3666" s="331">
        <v>0.22500000000000001</v>
      </c>
      <c r="IK3666" s="332">
        <v>6.2549999999999999</v>
      </c>
      <c r="IL3666" s="333" t="s">
        <v>33</v>
      </c>
      <c r="IM3666" s="334" t="s">
        <v>5838</v>
      </c>
      <c r="IN3666" s="335" t="s">
        <v>67</v>
      </c>
      <c r="IO3666" s="336" t="s">
        <v>67</v>
      </c>
      <c r="IP3666" s="336" t="s">
        <v>67</v>
      </c>
      <c r="IQ3666" s="84"/>
      <c r="IR3666" s="337"/>
      <c r="IS3666" s="338"/>
    </row>
    <row r="3667" spans="1:253" ht="16.5" customHeight="1">
      <c r="A3667" s="83" t="s">
        <v>3589</v>
      </c>
      <c r="B3667" s="13"/>
      <c r="C3667" s="189"/>
      <c r="D3667" s="83"/>
      <c r="E3667" s="14" t="s">
        <v>3699</v>
      </c>
      <c r="F3667" s="14" t="s">
        <v>3700</v>
      </c>
      <c r="G3667" s="14" t="s">
        <v>3702</v>
      </c>
      <c r="H3667" s="15">
        <v>2019</v>
      </c>
      <c r="I3667" s="15">
        <v>1</v>
      </c>
      <c r="J3667" s="15">
        <v>0</v>
      </c>
      <c r="K3667" s="15">
        <v>0</v>
      </c>
      <c r="L3667" s="16" t="s">
        <v>3580</v>
      </c>
      <c r="M3667" s="134" t="s">
        <v>3591</v>
      </c>
      <c r="N3667" s="16" t="s">
        <v>412</v>
      </c>
      <c r="O3667" s="17">
        <v>2628</v>
      </c>
      <c r="P3667" s="17">
        <f t="shared" si="29"/>
        <v>6132</v>
      </c>
      <c r="Q3667" s="17">
        <v>5</v>
      </c>
      <c r="R3667" s="133" t="s">
        <v>33</v>
      </c>
      <c r="S3667" s="19">
        <v>60</v>
      </c>
      <c r="T3667" s="19">
        <v>110</v>
      </c>
      <c r="U3667" s="19">
        <v>16</v>
      </c>
      <c r="V3667" s="19">
        <v>0</v>
      </c>
      <c r="W3667" s="20">
        <v>1.76</v>
      </c>
      <c r="X3667" s="21">
        <v>5164.8959999999997</v>
      </c>
      <c r="Y3667" s="22" t="s">
        <v>33</v>
      </c>
      <c r="Z3667" s="86" t="s">
        <v>7991</v>
      </c>
      <c r="AA3667" s="24"/>
      <c r="AB3667" s="14"/>
      <c r="AC3667" s="14"/>
      <c r="AD3667" s="25"/>
      <c r="AE3667" s="26"/>
      <c r="AF3667" s="27"/>
      <c r="AG3667" s="31"/>
      <c r="AH3667" s="32"/>
      <c r="AI3667" s="32"/>
      <c r="AJ3667" s="32"/>
      <c r="AK3667" s="32"/>
      <c r="AL3667" s="32"/>
      <c r="AM3667" s="32"/>
      <c r="AN3667" s="32"/>
      <c r="AO3667" s="32"/>
      <c r="AP3667" s="329"/>
      <c r="AQ3667" s="329" t="s">
        <v>44</v>
      </c>
      <c r="AR3667" s="17">
        <v>27.8</v>
      </c>
      <c r="AS3667" s="17">
        <v>0</v>
      </c>
      <c r="AT3667" s="17">
        <v>0</v>
      </c>
      <c r="AU3667" s="18" t="s">
        <v>33</v>
      </c>
      <c r="AV3667" s="330">
        <v>60</v>
      </c>
      <c r="AW3667" s="330">
        <v>110</v>
      </c>
      <c r="AX3667" s="330">
        <v>2.0454545454545454</v>
      </c>
      <c r="AY3667" s="330">
        <v>0</v>
      </c>
      <c r="AZ3667" s="331">
        <v>0.22500000000000001</v>
      </c>
      <c r="BA3667" s="332">
        <v>6.2549999999999999</v>
      </c>
      <c r="BB3667" s="333" t="s">
        <v>33</v>
      </c>
      <c r="BC3667" s="334" t="s">
        <v>5838</v>
      </c>
      <c r="BD3667" s="335" t="s">
        <v>67</v>
      </c>
      <c r="BE3667" s="336" t="s">
        <v>67</v>
      </c>
      <c r="BF3667" s="336" t="s">
        <v>67</v>
      </c>
      <c r="BG3667" s="84"/>
      <c r="BH3667" s="337"/>
      <c r="BI3667" s="338"/>
      <c r="BJ3667" s="12" t="s">
        <v>4537</v>
      </c>
      <c r="BK3667" s="13" t="s">
        <v>4538</v>
      </c>
      <c r="BL3667" s="13" t="s">
        <v>4539</v>
      </c>
      <c r="BM3667" s="12" t="s">
        <v>4540</v>
      </c>
      <c r="BN3667" s="336" t="s">
        <v>82</v>
      </c>
      <c r="BO3667" s="336" t="s">
        <v>4662</v>
      </c>
      <c r="BP3667" s="336" t="s">
        <v>4663</v>
      </c>
      <c r="BQ3667" s="339" t="s">
        <v>4664</v>
      </c>
      <c r="BR3667" s="339" t="s">
        <v>4303</v>
      </c>
      <c r="BS3667" s="339">
        <v>0</v>
      </c>
      <c r="BT3667" s="339">
        <v>0</v>
      </c>
      <c r="BU3667" s="329" t="s">
        <v>4633</v>
      </c>
      <c r="BV3667" s="329"/>
      <c r="BW3667" s="329" t="s">
        <v>44</v>
      </c>
      <c r="BX3667" s="17">
        <v>27.8</v>
      </c>
      <c r="BY3667" s="17">
        <v>0</v>
      </c>
      <c r="BZ3667" s="17">
        <v>0</v>
      </c>
      <c r="CA3667" s="18" t="s">
        <v>33</v>
      </c>
      <c r="CB3667" s="330">
        <v>60</v>
      </c>
      <c r="CC3667" s="330">
        <v>110</v>
      </c>
      <c r="CD3667" s="330">
        <v>2.0454545454545454</v>
      </c>
      <c r="CE3667" s="330">
        <v>0</v>
      </c>
      <c r="CF3667" s="331">
        <v>0.22500000000000001</v>
      </c>
      <c r="CG3667" s="332">
        <v>6.2549999999999999</v>
      </c>
      <c r="CH3667" s="333" t="s">
        <v>33</v>
      </c>
      <c r="CI3667" s="334" t="s">
        <v>5838</v>
      </c>
      <c r="CJ3667" s="335" t="s">
        <v>67</v>
      </c>
      <c r="CK3667" s="336" t="s">
        <v>67</v>
      </c>
      <c r="CL3667" s="336" t="s">
        <v>67</v>
      </c>
      <c r="CM3667" s="84"/>
      <c r="CN3667" s="337"/>
      <c r="CO3667" s="338"/>
      <c r="CP3667" s="12" t="s">
        <v>4537</v>
      </c>
      <c r="CQ3667" s="13" t="s">
        <v>4538</v>
      </c>
      <c r="CR3667" s="13" t="s">
        <v>4539</v>
      </c>
      <c r="CS3667" s="12" t="s">
        <v>4540</v>
      </c>
      <c r="CT3667" s="336" t="s">
        <v>82</v>
      </c>
      <c r="CU3667" s="336" t="s">
        <v>4662</v>
      </c>
      <c r="CV3667" s="336" t="s">
        <v>4663</v>
      </c>
      <c r="CW3667" s="339" t="s">
        <v>4664</v>
      </c>
      <c r="CX3667" s="339" t="s">
        <v>4303</v>
      </c>
      <c r="CY3667" s="339">
        <v>0</v>
      </c>
      <c r="CZ3667" s="339">
        <v>0</v>
      </c>
      <c r="DA3667" s="329" t="s">
        <v>4633</v>
      </c>
      <c r="DB3667" s="329"/>
      <c r="DC3667" s="329" t="s">
        <v>44</v>
      </c>
      <c r="DD3667" s="17">
        <v>27.8</v>
      </c>
      <c r="DE3667" s="17">
        <v>0</v>
      </c>
      <c r="DF3667" s="17">
        <v>0</v>
      </c>
      <c r="DG3667" s="18" t="s">
        <v>33</v>
      </c>
      <c r="DH3667" s="330">
        <v>60</v>
      </c>
      <c r="DI3667" s="330">
        <v>110</v>
      </c>
      <c r="DJ3667" s="330">
        <v>2.0454545454545454</v>
      </c>
      <c r="DK3667" s="330">
        <v>0</v>
      </c>
      <c r="DL3667" s="331">
        <v>0.22500000000000001</v>
      </c>
      <c r="DM3667" s="332">
        <v>6.2549999999999999</v>
      </c>
      <c r="DN3667" s="333" t="s">
        <v>33</v>
      </c>
      <c r="DO3667" s="334" t="s">
        <v>5838</v>
      </c>
      <c r="DP3667" s="335" t="s">
        <v>67</v>
      </c>
      <c r="DQ3667" s="336" t="s">
        <v>67</v>
      </c>
      <c r="DR3667" s="336" t="s">
        <v>67</v>
      </c>
      <c r="DS3667" s="84"/>
      <c r="DT3667" s="337"/>
      <c r="DU3667" s="338"/>
      <c r="DV3667" s="12" t="s">
        <v>4537</v>
      </c>
      <c r="DW3667" s="13" t="s">
        <v>4538</v>
      </c>
      <c r="DX3667" s="13" t="s">
        <v>4539</v>
      </c>
      <c r="DY3667" s="12" t="s">
        <v>4540</v>
      </c>
      <c r="DZ3667" s="336" t="s">
        <v>82</v>
      </c>
      <c r="EA3667" s="336" t="s">
        <v>4662</v>
      </c>
      <c r="EB3667" s="336" t="s">
        <v>4663</v>
      </c>
      <c r="EC3667" s="339" t="s">
        <v>4664</v>
      </c>
      <c r="ED3667" s="339" t="s">
        <v>4303</v>
      </c>
      <c r="EE3667" s="339">
        <v>0</v>
      </c>
      <c r="EF3667" s="339">
        <v>0</v>
      </c>
      <c r="EG3667" s="329" t="s">
        <v>4633</v>
      </c>
      <c r="EH3667" s="329"/>
      <c r="EI3667" s="329" t="s">
        <v>44</v>
      </c>
      <c r="EJ3667" s="17">
        <v>27.8</v>
      </c>
      <c r="EK3667" s="17">
        <v>0</v>
      </c>
      <c r="EL3667" s="17">
        <v>0</v>
      </c>
      <c r="EM3667" s="18" t="s">
        <v>33</v>
      </c>
      <c r="EN3667" s="330">
        <v>60</v>
      </c>
      <c r="EO3667" s="330">
        <v>110</v>
      </c>
      <c r="EP3667" s="330">
        <v>2.0454545454545454</v>
      </c>
      <c r="EQ3667" s="330">
        <v>0</v>
      </c>
      <c r="ER3667" s="331">
        <v>0.22500000000000001</v>
      </c>
      <c r="ES3667" s="332">
        <v>6.2549999999999999</v>
      </c>
      <c r="ET3667" s="333" t="s">
        <v>33</v>
      </c>
      <c r="EU3667" s="334" t="s">
        <v>5838</v>
      </c>
      <c r="EV3667" s="335" t="s">
        <v>67</v>
      </c>
      <c r="EW3667" s="336" t="s">
        <v>67</v>
      </c>
      <c r="EX3667" s="336" t="s">
        <v>67</v>
      </c>
      <c r="EY3667" s="84"/>
      <c r="EZ3667" s="337"/>
      <c r="FA3667" s="338"/>
      <c r="FB3667" s="12" t="s">
        <v>4537</v>
      </c>
      <c r="FC3667" s="13" t="s">
        <v>4538</v>
      </c>
      <c r="FD3667" s="13" t="s">
        <v>4539</v>
      </c>
      <c r="FE3667" s="12" t="s">
        <v>4540</v>
      </c>
      <c r="FF3667" s="336" t="s">
        <v>82</v>
      </c>
      <c r="FG3667" s="336" t="s">
        <v>4662</v>
      </c>
      <c r="FH3667" s="336" t="s">
        <v>4663</v>
      </c>
      <c r="FI3667" s="339" t="s">
        <v>4664</v>
      </c>
      <c r="FJ3667" s="339" t="s">
        <v>4303</v>
      </c>
      <c r="FK3667" s="339">
        <v>0</v>
      </c>
      <c r="FL3667" s="339">
        <v>0</v>
      </c>
      <c r="FM3667" s="329" t="s">
        <v>4633</v>
      </c>
      <c r="FN3667" s="329"/>
      <c r="FO3667" s="329" t="s">
        <v>44</v>
      </c>
      <c r="FP3667" s="17">
        <v>27.8</v>
      </c>
      <c r="FQ3667" s="17">
        <v>0</v>
      </c>
      <c r="FR3667" s="17">
        <v>0</v>
      </c>
      <c r="FS3667" s="18" t="s">
        <v>33</v>
      </c>
      <c r="FT3667" s="330">
        <v>60</v>
      </c>
      <c r="FU3667" s="330">
        <v>110</v>
      </c>
      <c r="FV3667" s="330">
        <v>2.0454545454545454</v>
      </c>
      <c r="FW3667" s="330">
        <v>0</v>
      </c>
      <c r="FX3667" s="331">
        <v>0.22500000000000001</v>
      </c>
      <c r="FY3667" s="332">
        <v>6.2549999999999999</v>
      </c>
      <c r="FZ3667" s="333" t="s">
        <v>33</v>
      </c>
      <c r="GA3667" s="334" t="s">
        <v>5838</v>
      </c>
      <c r="GB3667" s="335" t="s">
        <v>67</v>
      </c>
      <c r="GC3667" s="336" t="s">
        <v>67</v>
      </c>
      <c r="GD3667" s="336" t="s">
        <v>67</v>
      </c>
      <c r="GE3667" s="84"/>
      <c r="GF3667" s="337"/>
      <c r="GG3667" s="338"/>
      <c r="GH3667" s="12" t="s">
        <v>4537</v>
      </c>
      <c r="GI3667" s="13" t="s">
        <v>4538</v>
      </c>
      <c r="GJ3667" s="13" t="s">
        <v>4539</v>
      </c>
      <c r="GK3667" s="12" t="s">
        <v>4540</v>
      </c>
      <c r="GL3667" s="336" t="s">
        <v>82</v>
      </c>
      <c r="GM3667" s="336" t="s">
        <v>4662</v>
      </c>
      <c r="GN3667" s="336" t="s">
        <v>4663</v>
      </c>
      <c r="GO3667" s="339" t="s">
        <v>4664</v>
      </c>
      <c r="GP3667" s="339" t="s">
        <v>4303</v>
      </c>
      <c r="GQ3667" s="339">
        <v>0</v>
      </c>
      <c r="GR3667" s="339">
        <v>0</v>
      </c>
      <c r="GS3667" s="329" t="s">
        <v>4633</v>
      </c>
      <c r="GT3667" s="329"/>
      <c r="GU3667" s="329" t="s">
        <v>44</v>
      </c>
      <c r="GV3667" s="17">
        <v>27.8</v>
      </c>
      <c r="GW3667" s="17">
        <v>0</v>
      </c>
      <c r="GX3667" s="17">
        <v>0</v>
      </c>
      <c r="GY3667" s="18" t="s">
        <v>33</v>
      </c>
      <c r="GZ3667" s="330">
        <v>60</v>
      </c>
      <c r="HA3667" s="330">
        <v>110</v>
      </c>
      <c r="HB3667" s="330">
        <v>2.0454545454545454</v>
      </c>
      <c r="HC3667" s="330">
        <v>0</v>
      </c>
      <c r="HD3667" s="331">
        <v>0.22500000000000001</v>
      </c>
      <c r="HE3667" s="332">
        <v>6.2549999999999999</v>
      </c>
      <c r="HF3667" s="333" t="s">
        <v>33</v>
      </c>
      <c r="HG3667" s="334" t="s">
        <v>5838</v>
      </c>
      <c r="HH3667" s="335" t="s">
        <v>67</v>
      </c>
      <c r="HI3667" s="336" t="s">
        <v>67</v>
      </c>
      <c r="HJ3667" s="336" t="s">
        <v>67</v>
      </c>
      <c r="HK3667" s="84"/>
      <c r="HL3667" s="337"/>
      <c r="HM3667" s="338"/>
      <c r="HN3667" s="12" t="s">
        <v>4537</v>
      </c>
      <c r="HO3667" s="13" t="s">
        <v>4538</v>
      </c>
      <c r="HP3667" s="13" t="s">
        <v>4539</v>
      </c>
      <c r="HQ3667" s="12" t="s">
        <v>4540</v>
      </c>
      <c r="HR3667" s="336" t="s">
        <v>82</v>
      </c>
      <c r="HS3667" s="336" t="s">
        <v>4662</v>
      </c>
      <c r="HT3667" s="336" t="s">
        <v>4663</v>
      </c>
      <c r="HU3667" s="339" t="s">
        <v>4664</v>
      </c>
      <c r="HV3667" s="339" t="s">
        <v>4303</v>
      </c>
      <c r="HW3667" s="339">
        <v>0</v>
      </c>
      <c r="HX3667" s="339">
        <v>0</v>
      </c>
      <c r="HY3667" s="329" t="s">
        <v>4633</v>
      </c>
      <c r="HZ3667" s="329"/>
      <c r="IA3667" s="329" t="s">
        <v>44</v>
      </c>
      <c r="IB3667" s="17">
        <v>27.8</v>
      </c>
      <c r="IC3667" s="17">
        <v>0</v>
      </c>
      <c r="ID3667" s="17">
        <v>0</v>
      </c>
      <c r="IE3667" s="18" t="s">
        <v>33</v>
      </c>
      <c r="IF3667" s="330">
        <v>60</v>
      </c>
      <c r="IG3667" s="330">
        <v>110</v>
      </c>
      <c r="IH3667" s="330">
        <v>2.0454545454545454</v>
      </c>
      <c r="II3667" s="330">
        <v>0</v>
      </c>
      <c r="IJ3667" s="331">
        <v>0.22500000000000001</v>
      </c>
      <c r="IK3667" s="332">
        <v>6.2549999999999999</v>
      </c>
      <c r="IL3667" s="333" t="s">
        <v>33</v>
      </c>
      <c r="IM3667" s="334" t="s">
        <v>5838</v>
      </c>
      <c r="IN3667" s="335" t="s">
        <v>67</v>
      </c>
      <c r="IO3667" s="336" t="s">
        <v>67</v>
      </c>
      <c r="IP3667" s="336" t="s">
        <v>67</v>
      </c>
      <c r="IQ3667" s="84"/>
      <c r="IR3667" s="337"/>
      <c r="IS3667" s="338"/>
    </row>
    <row r="3668" spans="1:253" ht="16.5" customHeight="1">
      <c r="A3668" s="83" t="s">
        <v>3589</v>
      </c>
      <c r="B3668" s="41"/>
      <c r="C3668" s="368"/>
      <c r="D3668" s="89"/>
      <c r="E3668" s="14" t="s">
        <v>3709</v>
      </c>
      <c r="F3668" s="14" t="s">
        <v>192</v>
      </c>
      <c r="G3668" s="14" t="s">
        <v>3710</v>
      </c>
      <c r="H3668" s="15">
        <v>2011</v>
      </c>
      <c r="I3668" s="15">
        <v>1</v>
      </c>
      <c r="J3668" s="15">
        <v>0</v>
      </c>
      <c r="K3668" s="15">
        <v>0</v>
      </c>
      <c r="L3668" s="16" t="s">
        <v>3580</v>
      </c>
      <c r="M3668" s="134" t="s">
        <v>3591</v>
      </c>
      <c r="N3668" s="16" t="s">
        <v>412</v>
      </c>
      <c r="O3668" s="17">
        <v>8760</v>
      </c>
      <c r="P3668" s="17">
        <f t="shared" si="29"/>
        <v>0</v>
      </c>
      <c r="Q3668" s="17">
        <v>5</v>
      </c>
      <c r="R3668" s="133" t="s">
        <v>33</v>
      </c>
      <c r="S3668" s="19">
        <v>60</v>
      </c>
      <c r="T3668" s="19">
        <v>110</v>
      </c>
      <c r="U3668" s="19">
        <v>6.5</v>
      </c>
      <c r="V3668" s="19">
        <v>0</v>
      </c>
      <c r="W3668" s="20">
        <v>0.71499999999999997</v>
      </c>
      <c r="X3668" s="21">
        <v>6263.4</v>
      </c>
      <c r="Y3668" s="22" t="s">
        <v>33</v>
      </c>
      <c r="Z3668" s="86" t="s">
        <v>7991</v>
      </c>
      <c r="AA3668" s="24"/>
      <c r="AB3668" s="14"/>
      <c r="AC3668" s="14"/>
      <c r="AD3668" s="25"/>
      <c r="AE3668" s="26"/>
      <c r="AF3668" s="27"/>
      <c r="AG3668" s="31"/>
      <c r="AH3668" s="32"/>
      <c r="AI3668" s="32"/>
      <c r="AJ3668" s="32"/>
      <c r="AK3668" s="32"/>
      <c r="AL3668" s="32"/>
      <c r="AM3668" s="32"/>
      <c r="AN3668" s="32"/>
      <c r="AO3668" s="32"/>
      <c r="AP3668" s="329"/>
      <c r="AQ3668" s="329" t="s">
        <v>868</v>
      </c>
      <c r="AR3668" s="17">
        <v>240</v>
      </c>
      <c r="AS3668" s="17">
        <v>0</v>
      </c>
      <c r="AT3668" s="17">
        <v>0</v>
      </c>
      <c r="AU3668" s="18" t="s">
        <v>33</v>
      </c>
      <c r="AV3668" s="330">
        <v>60</v>
      </c>
      <c r="AW3668" s="330">
        <v>110</v>
      </c>
      <c r="AX3668" s="330">
        <v>0.18181818181818182</v>
      </c>
      <c r="AY3668" s="330">
        <v>0</v>
      </c>
      <c r="AZ3668" s="331">
        <v>0.02</v>
      </c>
      <c r="BA3668" s="332">
        <v>4.8</v>
      </c>
      <c r="BB3668" s="333" t="s">
        <v>33</v>
      </c>
      <c r="BC3668" s="334" t="s">
        <v>5838</v>
      </c>
      <c r="BD3668" s="335" t="s">
        <v>67</v>
      </c>
      <c r="BE3668" s="336" t="s">
        <v>67</v>
      </c>
      <c r="BF3668" s="336" t="s">
        <v>67</v>
      </c>
      <c r="BG3668" s="84"/>
      <c r="BH3668" s="337"/>
      <c r="BI3668" s="338"/>
      <c r="BJ3668" s="12" t="s">
        <v>4537</v>
      </c>
      <c r="BK3668" s="13" t="s">
        <v>4538</v>
      </c>
      <c r="BL3668" s="13" t="s">
        <v>4539</v>
      </c>
      <c r="BM3668" s="12" t="s">
        <v>4540</v>
      </c>
      <c r="BN3668" s="336" t="s">
        <v>4267</v>
      </c>
      <c r="BO3668" s="336" t="s">
        <v>67</v>
      </c>
      <c r="BP3668" s="336" t="s">
        <v>67</v>
      </c>
      <c r="BQ3668" s="339" t="s">
        <v>67</v>
      </c>
      <c r="BR3668" s="339">
        <v>1</v>
      </c>
      <c r="BS3668" s="339">
        <v>0</v>
      </c>
      <c r="BT3668" s="339">
        <v>0</v>
      </c>
      <c r="BU3668" s="329" t="s">
        <v>4665</v>
      </c>
      <c r="BV3668" s="329"/>
      <c r="BW3668" s="329" t="s">
        <v>868</v>
      </c>
      <c r="BX3668" s="17">
        <v>240</v>
      </c>
      <c r="BY3668" s="17">
        <v>0</v>
      </c>
      <c r="BZ3668" s="17">
        <v>0</v>
      </c>
      <c r="CA3668" s="18" t="s">
        <v>33</v>
      </c>
      <c r="CB3668" s="330">
        <v>60</v>
      </c>
      <c r="CC3668" s="330">
        <v>110</v>
      </c>
      <c r="CD3668" s="330">
        <v>0.18181818181818182</v>
      </c>
      <c r="CE3668" s="330">
        <v>0</v>
      </c>
      <c r="CF3668" s="331">
        <v>0.02</v>
      </c>
      <c r="CG3668" s="332">
        <v>4.8</v>
      </c>
      <c r="CH3668" s="333" t="s">
        <v>33</v>
      </c>
      <c r="CI3668" s="334" t="s">
        <v>5838</v>
      </c>
      <c r="CJ3668" s="335" t="s">
        <v>67</v>
      </c>
      <c r="CK3668" s="336" t="s">
        <v>67</v>
      </c>
      <c r="CL3668" s="336" t="s">
        <v>67</v>
      </c>
      <c r="CM3668" s="84"/>
      <c r="CN3668" s="337"/>
      <c r="CO3668" s="338"/>
      <c r="CP3668" s="12" t="s">
        <v>4537</v>
      </c>
      <c r="CQ3668" s="13" t="s">
        <v>4538</v>
      </c>
      <c r="CR3668" s="13" t="s">
        <v>4539</v>
      </c>
      <c r="CS3668" s="12" t="s">
        <v>4540</v>
      </c>
      <c r="CT3668" s="336" t="s">
        <v>4267</v>
      </c>
      <c r="CU3668" s="336" t="s">
        <v>67</v>
      </c>
      <c r="CV3668" s="336" t="s">
        <v>67</v>
      </c>
      <c r="CW3668" s="339" t="s">
        <v>67</v>
      </c>
      <c r="CX3668" s="339">
        <v>1</v>
      </c>
      <c r="CY3668" s="339">
        <v>0</v>
      </c>
      <c r="CZ3668" s="339">
        <v>0</v>
      </c>
      <c r="DA3668" s="329" t="s">
        <v>4665</v>
      </c>
      <c r="DB3668" s="329"/>
      <c r="DC3668" s="329" t="s">
        <v>868</v>
      </c>
      <c r="DD3668" s="17">
        <v>240</v>
      </c>
      <c r="DE3668" s="17">
        <v>0</v>
      </c>
      <c r="DF3668" s="17">
        <v>0</v>
      </c>
      <c r="DG3668" s="18" t="s">
        <v>33</v>
      </c>
      <c r="DH3668" s="330">
        <v>60</v>
      </c>
      <c r="DI3668" s="330">
        <v>110</v>
      </c>
      <c r="DJ3668" s="330">
        <v>0.18181818181818182</v>
      </c>
      <c r="DK3668" s="330">
        <v>0</v>
      </c>
      <c r="DL3668" s="331">
        <v>0.02</v>
      </c>
      <c r="DM3668" s="332">
        <v>4.8</v>
      </c>
      <c r="DN3668" s="333" t="s">
        <v>33</v>
      </c>
      <c r="DO3668" s="334" t="s">
        <v>5838</v>
      </c>
      <c r="DP3668" s="335" t="s">
        <v>67</v>
      </c>
      <c r="DQ3668" s="336" t="s">
        <v>67</v>
      </c>
      <c r="DR3668" s="336" t="s">
        <v>67</v>
      </c>
      <c r="DS3668" s="84"/>
      <c r="DT3668" s="337"/>
      <c r="DU3668" s="338"/>
      <c r="DV3668" s="12" t="s">
        <v>4537</v>
      </c>
      <c r="DW3668" s="13" t="s">
        <v>4538</v>
      </c>
      <c r="DX3668" s="13" t="s">
        <v>4539</v>
      </c>
      <c r="DY3668" s="12" t="s">
        <v>4540</v>
      </c>
      <c r="DZ3668" s="336" t="s">
        <v>4267</v>
      </c>
      <c r="EA3668" s="336" t="s">
        <v>67</v>
      </c>
      <c r="EB3668" s="336" t="s">
        <v>67</v>
      </c>
      <c r="EC3668" s="339" t="s">
        <v>67</v>
      </c>
      <c r="ED3668" s="339">
        <v>1</v>
      </c>
      <c r="EE3668" s="339">
        <v>0</v>
      </c>
      <c r="EF3668" s="339">
        <v>0</v>
      </c>
      <c r="EG3668" s="329" t="s">
        <v>4665</v>
      </c>
      <c r="EH3668" s="329"/>
      <c r="EI3668" s="329" t="s">
        <v>868</v>
      </c>
      <c r="EJ3668" s="17">
        <v>240</v>
      </c>
      <c r="EK3668" s="17">
        <v>0</v>
      </c>
      <c r="EL3668" s="17">
        <v>0</v>
      </c>
      <c r="EM3668" s="18" t="s">
        <v>33</v>
      </c>
      <c r="EN3668" s="330">
        <v>60</v>
      </c>
      <c r="EO3668" s="330">
        <v>110</v>
      </c>
      <c r="EP3668" s="330">
        <v>0.18181818181818182</v>
      </c>
      <c r="EQ3668" s="330">
        <v>0</v>
      </c>
      <c r="ER3668" s="331">
        <v>0.02</v>
      </c>
      <c r="ES3668" s="332">
        <v>4.8</v>
      </c>
      <c r="ET3668" s="333" t="s">
        <v>33</v>
      </c>
      <c r="EU3668" s="334" t="s">
        <v>5838</v>
      </c>
      <c r="EV3668" s="335" t="s">
        <v>67</v>
      </c>
      <c r="EW3668" s="336" t="s">
        <v>67</v>
      </c>
      <c r="EX3668" s="336" t="s">
        <v>67</v>
      </c>
      <c r="EY3668" s="84"/>
      <c r="EZ3668" s="337"/>
      <c r="FA3668" s="338"/>
      <c r="FB3668" s="12" t="s">
        <v>4537</v>
      </c>
      <c r="FC3668" s="13" t="s">
        <v>4538</v>
      </c>
      <c r="FD3668" s="13" t="s">
        <v>4539</v>
      </c>
      <c r="FE3668" s="12" t="s">
        <v>4540</v>
      </c>
      <c r="FF3668" s="336" t="s">
        <v>4267</v>
      </c>
      <c r="FG3668" s="336" t="s">
        <v>67</v>
      </c>
      <c r="FH3668" s="336" t="s">
        <v>67</v>
      </c>
      <c r="FI3668" s="339" t="s">
        <v>67</v>
      </c>
      <c r="FJ3668" s="339">
        <v>1</v>
      </c>
      <c r="FK3668" s="339">
        <v>0</v>
      </c>
      <c r="FL3668" s="339">
        <v>0</v>
      </c>
      <c r="FM3668" s="329" t="s">
        <v>4665</v>
      </c>
      <c r="FN3668" s="329"/>
      <c r="FO3668" s="329" t="s">
        <v>868</v>
      </c>
      <c r="FP3668" s="17">
        <v>240</v>
      </c>
      <c r="FQ3668" s="17">
        <v>0</v>
      </c>
      <c r="FR3668" s="17">
        <v>0</v>
      </c>
      <c r="FS3668" s="18" t="s">
        <v>33</v>
      </c>
      <c r="FT3668" s="330">
        <v>60</v>
      </c>
      <c r="FU3668" s="330">
        <v>110</v>
      </c>
      <c r="FV3668" s="330">
        <v>0.18181818181818182</v>
      </c>
      <c r="FW3668" s="330">
        <v>0</v>
      </c>
      <c r="FX3668" s="331">
        <v>0.02</v>
      </c>
      <c r="FY3668" s="332">
        <v>4.8</v>
      </c>
      <c r="FZ3668" s="333" t="s">
        <v>33</v>
      </c>
      <c r="GA3668" s="334" t="s">
        <v>5838</v>
      </c>
      <c r="GB3668" s="335" t="s">
        <v>67</v>
      </c>
      <c r="GC3668" s="336" t="s">
        <v>67</v>
      </c>
      <c r="GD3668" s="336" t="s">
        <v>67</v>
      </c>
      <c r="GE3668" s="84"/>
      <c r="GF3668" s="337"/>
      <c r="GG3668" s="338"/>
      <c r="GH3668" s="12" t="s">
        <v>4537</v>
      </c>
      <c r="GI3668" s="13" t="s">
        <v>4538</v>
      </c>
      <c r="GJ3668" s="13" t="s">
        <v>4539</v>
      </c>
      <c r="GK3668" s="12" t="s">
        <v>4540</v>
      </c>
      <c r="GL3668" s="336" t="s">
        <v>4267</v>
      </c>
      <c r="GM3668" s="336" t="s">
        <v>67</v>
      </c>
      <c r="GN3668" s="336" t="s">
        <v>67</v>
      </c>
      <c r="GO3668" s="339" t="s">
        <v>67</v>
      </c>
      <c r="GP3668" s="339">
        <v>1</v>
      </c>
      <c r="GQ3668" s="339">
        <v>0</v>
      </c>
      <c r="GR3668" s="339">
        <v>0</v>
      </c>
      <c r="GS3668" s="329" t="s">
        <v>4665</v>
      </c>
      <c r="GT3668" s="329"/>
      <c r="GU3668" s="329" t="s">
        <v>868</v>
      </c>
      <c r="GV3668" s="17">
        <v>240</v>
      </c>
      <c r="GW3668" s="17">
        <v>0</v>
      </c>
      <c r="GX3668" s="17">
        <v>0</v>
      </c>
      <c r="GY3668" s="18" t="s">
        <v>33</v>
      </c>
      <c r="GZ3668" s="330">
        <v>60</v>
      </c>
      <c r="HA3668" s="330">
        <v>110</v>
      </c>
      <c r="HB3668" s="330">
        <v>0.18181818181818182</v>
      </c>
      <c r="HC3668" s="330">
        <v>0</v>
      </c>
      <c r="HD3668" s="331">
        <v>0.02</v>
      </c>
      <c r="HE3668" s="332">
        <v>4.8</v>
      </c>
      <c r="HF3668" s="333" t="s">
        <v>33</v>
      </c>
      <c r="HG3668" s="334" t="s">
        <v>5838</v>
      </c>
      <c r="HH3668" s="335" t="s">
        <v>67</v>
      </c>
      <c r="HI3668" s="336" t="s">
        <v>67</v>
      </c>
      <c r="HJ3668" s="336" t="s">
        <v>67</v>
      </c>
      <c r="HK3668" s="84"/>
      <c r="HL3668" s="337"/>
      <c r="HM3668" s="338"/>
      <c r="HN3668" s="12" t="s">
        <v>4537</v>
      </c>
      <c r="HO3668" s="13" t="s">
        <v>4538</v>
      </c>
      <c r="HP3668" s="13" t="s">
        <v>4539</v>
      </c>
      <c r="HQ3668" s="12" t="s">
        <v>4540</v>
      </c>
      <c r="HR3668" s="336" t="s">
        <v>4267</v>
      </c>
      <c r="HS3668" s="336" t="s">
        <v>67</v>
      </c>
      <c r="HT3668" s="336" t="s">
        <v>67</v>
      </c>
      <c r="HU3668" s="339" t="s">
        <v>67</v>
      </c>
      <c r="HV3668" s="339">
        <v>1</v>
      </c>
      <c r="HW3668" s="339">
        <v>0</v>
      </c>
      <c r="HX3668" s="339">
        <v>0</v>
      </c>
      <c r="HY3668" s="329" t="s">
        <v>4665</v>
      </c>
      <c r="HZ3668" s="329"/>
      <c r="IA3668" s="329" t="s">
        <v>868</v>
      </c>
      <c r="IB3668" s="17">
        <v>240</v>
      </c>
      <c r="IC3668" s="17">
        <v>0</v>
      </c>
      <c r="ID3668" s="17">
        <v>0</v>
      </c>
      <c r="IE3668" s="18" t="s">
        <v>33</v>
      </c>
      <c r="IF3668" s="330">
        <v>60</v>
      </c>
      <c r="IG3668" s="330">
        <v>110</v>
      </c>
      <c r="IH3668" s="330">
        <v>0.18181818181818182</v>
      </c>
      <c r="II3668" s="330">
        <v>0</v>
      </c>
      <c r="IJ3668" s="331">
        <v>0.02</v>
      </c>
      <c r="IK3668" s="332">
        <v>4.8</v>
      </c>
      <c r="IL3668" s="333" t="s">
        <v>33</v>
      </c>
      <c r="IM3668" s="334" t="s">
        <v>5838</v>
      </c>
      <c r="IN3668" s="335" t="s">
        <v>67</v>
      </c>
      <c r="IO3668" s="336" t="s">
        <v>67</v>
      </c>
      <c r="IP3668" s="336" t="s">
        <v>67</v>
      </c>
      <c r="IQ3668" s="84"/>
      <c r="IR3668" s="337"/>
      <c r="IS3668" s="338"/>
    </row>
    <row r="3669" spans="1:253" ht="16.5" customHeight="1">
      <c r="A3669" s="83" t="s">
        <v>3589</v>
      </c>
      <c r="B3669" s="13"/>
      <c r="C3669" s="403"/>
      <c r="D3669" s="83"/>
      <c r="E3669" s="14" t="s">
        <v>3593</v>
      </c>
      <c r="F3669" s="14" t="s">
        <v>340</v>
      </c>
      <c r="G3669" s="14" t="s">
        <v>3599</v>
      </c>
      <c r="H3669" s="15">
        <v>2012</v>
      </c>
      <c r="I3669" s="15">
        <v>1</v>
      </c>
      <c r="J3669" s="15">
        <v>0</v>
      </c>
      <c r="K3669" s="15">
        <v>0</v>
      </c>
      <c r="L3669" s="16" t="s">
        <v>3580</v>
      </c>
      <c r="M3669" s="134" t="s">
        <v>3591</v>
      </c>
      <c r="N3669" s="16" t="s">
        <v>412</v>
      </c>
      <c r="O3669" s="17">
        <v>2628</v>
      </c>
      <c r="P3669" s="17">
        <f t="shared" si="29"/>
        <v>6132</v>
      </c>
      <c r="Q3669" s="17">
        <v>5</v>
      </c>
      <c r="R3669" s="133" t="s">
        <v>33</v>
      </c>
      <c r="S3669" s="19">
        <v>60</v>
      </c>
      <c r="T3669" s="19">
        <v>220</v>
      </c>
      <c r="U3669" s="19">
        <v>11.363636363636363</v>
      </c>
      <c r="V3669" s="19">
        <v>0</v>
      </c>
      <c r="W3669" s="20">
        <v>2.5</v>
      </c>
      <c r="X3669" s="21">
        <v>7336.5</v>
      </c>
      <c r="Y3669" s="22" t="s">
        <v>33</v>
      </c>
      <c r="Z3669" s="86" t="s">
        <v>7991</v>
      </c>
      <c r="AA3669" s="24"/>
      <c r="AB3669" s="14"/>
      <c r="AC3669" s="14"/>
      <c r="AD3669" s="25"/>
      <c r="AE3669" s="26"/>
      <c r="AF3669" s="27"/>
      <c r="AG3669" s="31"/>
      <c r="AH3669" s="32"/>
      <c r="AI3669" s="32"/>
      <c r="AJ3669" s="32"/>
      <c r="AK3669" s="32"/>
      <c r="AL3669" s="32"/>
      <c r="AM3669" s="32"/>
      <c r="AN3669" s="32"/>
      <c r="AO3669" s="32"/>
      <c r="AP3669" s="329"/>
      <c r="AQ3669" s="329" t="s">
        <v>868</v>
      </c>
      <c r="AR3669" s="17">
        <v>240</v>
      </c>
      <c r="AS3669" s="17">
        <v>0</v>
      </c>
      <c r="AT3669" s="17">
        <v>0</v>
      </c>
      <c r="AU3669" s="18" t="s">
        <v>33</v>
      </c>
      <c r="AV3669" s="330">
        <v>60</v>
      </c>
      <c r="AW3669" s="330">
        <v>110</v>
      </c>
      <c r="AX3669" s="330">
        <v>0.18181818181818182</v>
      </c>
      <c r="AY3669" s="330">
        <v>0</v>
      </c>
      <c r="AZ3669" s="331">
        <v>0.02</v>
      </c>
      <c r="BA3669" s="332">
        <v>4.8</v>
      </c>
      <c r="BB3669" s="333" t="s">
        <v>33</v>
      </c>
      <c r="BC3669" s="334" t="s">
        <v>5838</v>
      </c>
      <c r="BD3669" s="335" t="s">
        <v>67</v>
      </c>
      <c r="BE3669" s="336" t="s">
        <v>67</v>
      </c>
      <c r="BF3669" s="336" t="s">
        <v>67</v>
      </c>
      <c r="BG3669" s="84"/>
      <c r="BH3669" s="337"/>
      <c r="BI3669" s="338"/>
      <c r="BJ3669" s="12" t="s">
        <v>4537</v>
      </c>
      <c r="BK3669" s="13" t="s">
        <v>4538</v>
      </c>
      <c r="BL3669" s="13" t="s">
        <v>4539</v>
      </c>
      <c r="BM3669" s="12" t="s">
        <v>4540</v>
      </c>
      <c r="BN3669" s="336" t="s">
        <v>4267</v>
      </c>
      <c r="BO3669" s="336" t="s">
        <v>67</v>
      </c>
      <c r="BP3669" s="336" t="s">
        <v>67</v>
      </c>
      <c r="BQ3669" s="339" t="s">
        <v>67</v>
      </c>
      <c r="BR3669" s="339">
        <v>1</v>
      </c>
      <c r="BS3669" s="339">
        <v>0</v>
      </c>
      <c r="BT3669" s="339">
        <v>0</v>
      </c>
      <c r="BU3669" s="329" t="s">
        <v>4665</v>
      </c>
      <c r="BV3669" s="329"/>
      <c r="BW3669" s="329" t="s">
        <v>868</v>
      </c>
      <c r="BX3669" s="17">
        <v>240</v>
      </c>
      <c r="BY3669" s="17">
        <v>0</v>
      </c>
      <c r="BZ3669" s="17">
        <v>0</v>
      </c>
      <c r="CA3669" s="18" t="s">
        <v>33</v>
      </c>
      <c r="CB3669" s="330">
        <v>60</v>
      </c>
      <c r="CC3669" s="330">
        <v>110</v>
      </c>
      <c r="CD3669" s="330">
        <v>0.18181818181818182</v>
      </c>
      <c r="CE3669" s="330">
        <v>0</v>
      </c>
      <c r="CF3669" s="331">
        <v>0.02</v>
      </c>
      <c r="CG3669" s="332">
        <v>4.8</v>
      </c>
      <c r="CH3669" s="333" t="s">
        <v>33</v>
      </c>
      <c r="CI3669" s="334" t="s">
        <v>5838</v>
      </c>
      <c r="CJ3669" s="335" t="s">
        <v>67</v>
      </c>
      <c r="CK3669" s="336" t="s">
        <v>67</v>
      </c>
      <c r="CL3669" s="336" t="s">
        <v>67</v>
      </c>
      <c r="CM3669" s="84"/>
      <c r="CN3669" s="337"/>
      <c r="CO3669" s="338"/>
      <c r="CP3669" s="12" t="s">
        <v>4537</v>
      </c>
      <c r="CQ3669" s="13" t="s">
        <v>4538</v>
      </c>
      <c r="CR3669" s="13" t="s">
        <v>4539</v>
      </c>
      <c r="CS3669" s="12" t="s">
        <v>4540</v>
      </c>
      <c r="CT3669" s="336" t="s">
        <v>4267</v>
      </c>
      <c r="CU3669" s="336" t="s">
        <v>67</v>
      </c>
      <c r="CV3669" s="336" t="s">
        <v>67</v>
      </c>
      <c r="CW3669" s="339" t="s">
        <v>67</v>
      </c>
      <c r="CX3669" s="339">
        <v>1</v>
      </c>
      <c r="CY3669" s="339">
        <v>0</v>
      </c>
      <c r="CZ3669" s="339">
        <v>0</v>
      </c>
      <c r="DA3669" s="329" t="s">
        <v>4665</v>
      </c>
      <c r="DB3669" s="329"/>
      <c r="DC3669" s="329" t="s">
        <v>868</v>
      </c>
      <c r="DD3669" s="17">
        <v>240</v>
      </c>
      <c r="DE3669" s="17">
        <v>0</v>
      </c>
      <c r="DF3669" s="17">
        <v>0</v>
      </c>
      <c r="DG3669" s="18" t="s">
        <v>33</v>
      </c>
      <c r="DH3669" s="330">
        <v>60</v>
      </c>
      <c r="DI3669" s="330">
        <v>110</v>
      </c>
      <c r="DJ3669" s="330">
        <v>0.18181818181818182</v>
      </c>
      <c r="DK3669" s="330">
        <v>0</v>
      </c>
      <c r="DL3669" s="331">
        <v>0.02</v>
      </c>
      <c r="DM3669" s="332">
        <v>4.8</v>
      </c>
      <c r="DN3669" s="333" t="s">
        <v>33</v>
      </c>
      <c r="DO3669" s="334" t="s">
        <v>5838</v>
      </c>
      <c r="DP3669" s="335" t="s">
        <v>67</v>
      </c>
      <c r="DQ3669" s="336" t="s">
        <v>67</v>
      </c>
      <c r="DR3669" s="336" t="s">
        <v>67</v>
      </c>
      <c r="DS3669" s="84"/>
      <c r="DT3669" s="337"/>
      <c r="DU3669" s="338"/>
      <c r="DV3669" s="12" t="s">
        <v>4537</v>
      </c>
      <c r="DW3669" s="13" t="s">
        <v>4538</v>
      </c>
      <c r="DX3669" s="13" t="s">
        <v>4539</v>
      </c>
      <c r="DY3669" s="12" t="s">
        <v>4540</v>
      </c>
      <c r="DZ3669" s="336" t="s">
        <v>4267</v>
      </c>
      <c r="EA3669" s="336" t="s">
        <v>67</v>
      </c>
      <c r="EB3669" s="336" t="s">
        <v>67</v>
      </c>
      <c r="EC3669" s="339" t="s">
        <v>67</v>
      </c>
      <c r="ED3669" s="339">
        <v>1</v>
      </c>
      <c r="EE3669" s="339">
        <v>0</v>
      </c>
      <c r="EF3669" s="339">
        <v>0</v>
      </c>
      <c r="EG3669" s="329" t="s">
        <v>4665</v>
      </c>
      <c r="EH3669" s="329"/>
      <c r="EI3669" s="329" t="s">
        <v>868</v>
      </c>
      <c r="EJ3669" s="17">
        <v>240</v>
      </c>
      <c r="EK3669" s="17">
        <v>0</v>
      </c>
      <c r="EL3669" s="17">
        <v>0</v>
      </c>
      <c r="EM3669" s="18" t="s">
        <v>33</v>
      </c>
      <c r="EN3669" s="330">
        <v>60</v>
      </c>
      <c r="EO3669" s="330">
        <v>110</v>
      </c>
      <c r="EP3669" s="330">
        <v>0.18181818181818182</v>
      </c>
      <c r="EQ3669" s="330">
        <v>0</v>
      </c>
      <c r="ER3669" s="331">
        <v>0.02</v>
      </c>
      <c r="ES3669" s="332">
        <v>4.8</v>
      </c>
      <c r="ET3669" s="333" t="s">
        <v>33</v>
      </c>
      <c r="EU3669" s="334" t="s">
        <v>5838</v>
      </c>
      <c r="EV3669" s="335" t="s">
        <v>67</v>
      </c>
      <c r="EW3669" s="336" t="s">
        <v>67</v>
      </c>
      <c r="EX3669" s="336" t="s">
        <v>67</v>
      </c>
      <c r="EY3669" s="84"/>
      <c r="EZ3669" s="337"/>
      <c r="FA3669" s="338"/>
      <c r="FB3669" s="12" t="s">
        <v>4537</v>
      </c>
      <c r="FC3669" s="13" t="s">
        <v>4538</v>
      </c>
      <c r="FD3669" s="13" t="s">
        <v>4539</v>
      </c>
      <c r="FE3669" s="12" t="s">
        <v>4540</v>
      </c>
      <c r="FF3669" s="336" t="s">
        <v>4267</v>
      </c>
      <c r="FG3669" s="336" t="s">
        <v>67</v>
      </c>
      <c r="FH3669" s="336" t="s">
        <v>67</v>
      </c>
      <c r="FI3669" s="339" t="s">
        <v>67</v>
      </c>
      <c r="FJ3669" s="339">
        <v>1</v>
      </c>
      <c r="FK3669" s="339">
        <v>0</v>
      </c>
      <c r="FL3669" s="339">
        <v>0</v>
      </c>
      <c r="FM3669" s="329" t="s">
        <v>4665</v>
      </c>
      <c r="FN3669" s="329"/>
      <c r="FO3669" s="329" t="s">
        <v>868</v>
      </c>
      <c r="FP3669" s="17">
        <v>240</v>
      </c>
      <c r="FQ3669" s="17">
        <v>0</v>
      </c>
      <c r="FR3669" s="17">
        <v>0</v>
      </c>
      <c r="FS3669" s="18" t="s">
        <v>33</v>
      </c>
      <c r="FT3669" s="330">
        <v>60</v>
      </c>
      <c r="FU3669" s="330">
        <v>110</v>
      </c>
      <c r="FV3669" s="330">
        <v>0.18181818181818182</v>
      </c>
      <c r="FW3669" s="330">
        <v>0</v>
      </c>
      <c r="FX3669" s="331">
        <v>0.02</v>
      </c>
      <c r="FY3669" s="332">
        <v>4.8</v>
      </c>
      <c r="FZ3669" s="333" t="s">
        <v>33</v>
      </c>
      <c r="GA3669" s="334" t="s">
        <v>5838</v>
      </c>
      <c r="GB3669" s="335" t="s">
        <v>67</v>
      </c>
      <c r="GC3669" s="336" t="s">
        <v>67</v>
      </c>
      <c r="GD3669" s="336" t="s">
        <v>67</v>
      </c>
      <c r="GE3669" s="84"/>
      <c r="GF3669" s="337"/>
      <c r="GG3669" s="338"/>
      <c r="GH3669" s="12" t="s">
        <v>4537</v>
      </c>
      <c r="GI3669" s="13" t="s">
        <v>4538</v>
      </c>
      <c r="GJ3669" s="13" t="s">
        <v>4539</v>
      </c>
      <c r="GK3669" s="12" t="s">
        <v>4540</v>
      </c>
      <c r="GL3669" s="336" t="s">
        <v>4267</v>
      </c>
      <c r="GM3669" s="336" t="s">
        <v>67</v>
      </c>
      <c r="GN3669" s="336" t="s">
        <v>67</v>
      </c>
      <c r="GO3669" s="339" t="s">
        <v>67</v>
      </c>
      <c r="GP3669" s="339">
        <v>1</v>
      </c>
      <c r="GQ3669" s="339">
        <v>0</v>
      </c>
      <c r="GR3669" s="339">
        <v>0</v>
      </c>
      <c r="GS3669" s="329" t="s">
        <v>4665</v>
      </c>
      <c r="GT3669" s="329"/>
      <c r="GU3669" s="329" t="s">
        <v>868</v>
      </c>
      <c r="GV3669" s="17">
        <v>240</v>
      </c>
      <c r="GW3669" s="17">
        <v>0</v>
      </c>
      <c r="GX3669" s="17">
        <v>0</v>
      </c>
      <c r="GY3669" s="18" t="s">
        <v>33</v>
      </c>
      <c r="GZ3669" s="330">
        <v>60</v>
      </c>
      <c r="HA3669" s="330">
        <v>110</v>
      </c>
      <c r="HB3669" s="330">
        <v>0.18181818181818182</v>
      </c>
      <c r="HC3669" s="330">
        <v>0</v>
      </c>
      <c r="HD3669" s="331">
        <v>0.02</v>
      </c>
      <c r="HE3669" s="332">
        <v>4.8</v>
      </c>
      <c r="HF3669" s="333" t="s">
        <v>33</v>
      </c>
      <c r="HG3669" s="334" t="s">
        <v>5838</v>
      </c>
      <c r="HH3669" s="335" t="s">
        <v>67</v>
      </c>
      <c r="HI3669" s="336" t="s">
        <v>67</v>
      </c>
      <c r="HJ3669" s="336" t="s">
        <v>67</v>
      </c>
      <c r="HK3669" s="84"/>
      <c r="HL3669" s="337"/>
      <c r="HM3669" s="338"/>
      <c r="HN3669" s="12" t="s">
        <v>4537</v>
      </c>
      <c r="HO3669" s="13" t="s">
        <v>4538</v>
      </c>
      <c r="HP3669" s="13" t="s">
        <v>4539</v>
      </c>
      <c r="HQ3669" s="12" t="s">
        <v>4540</v>
      </c>
      <c r="HR3669" s="336" t="s">
        <v>4267</v>
      </c>
      <c r="HS3669" s="336" t="s">
        <v>67</v>
      </c>
      <c r="HT3669" s="336" t="s">
        <v>67</v>
      </c>
      <c r="HU3669" s="339" t="s">
        <v>67</v>
      </c>
      <c r="HV3669" s="339">
        <v>1</v>
      </c>
      <c r="HW3669" s="339">
        <v>0</v>
      </c>
      <c r="HX3669" s="339">
        <v>0</v>
      </c>
      <c r="HY3669" s="329" t="s">
        <v>4665</v>
      </c>
      <c r="HZ3669" s="329"/>
      <c r="IA3669" s="329" t="s">
        <v>868</v>
      </c>
      <c r="IB3669" s="17">
        <v>240</v>
      </c>
      <c r="IC3669" s="17">
        <v>0</v>
      </c>
      <c r="ID3669" s="17">
        <v>0</v>
      </c>
      <c r="IE3669" s="18" t="s">
        <v>33</v>
      </c>
      <c r="IF3669" s="330">
        <v>60</v>
      </c>
      <c r="IG3669" s="330">
        <v>110</v>
      </c>
      <c r="IH3669" s="330">
        <v>0.18181818181818182</v>
      </c>
      <c r="II3669" s="330">
        <v>0</v>
      </c>
      <c r="IJ3669" s="331">
        <v>0.02</v>
      </c>
      <c r="IK3669" s="332">
        <v>4.8</v>
      </c>
      <c r="IL3669" s="333" t="s">
        <v>33</v>
      </c>
      <c r="IM3669" s="334" t="s">
        <v>5838</v>
      </c>
      <c r="IN3669" s="335" t="s">
        <v>67</v>
      </c>
      <c r="IO3669" s="336" t="s">
        <v>67</v>
      </c>
      <c r="IP3669" s="336" t="s">
        <v>67</v>
      </c>
      <c r="IQ3669" s="84"/>
      <c r="IR3669" s="337"/>
      <c r="IS3669" s="338"/>
    </row>
    <row r="3670" spans="1:253" ht="16.5" customHeight="1">
      <c r="A3670" s="83" t="s">
        <v>3512</v>
      </c>
      <c r="B3670" s="13"/>
      <c r="C3670" s="189"/>
      <c r="D3670" s="83"/>
      <c r="E3670" s="14" t="s">
        <v>8054</v>
      </c>
      <c r="F3670" s="14" t="s">
        <v>8009</v>
      </c>
      <c r="G3670" s="14" t="s">
        <v>8055</v>
      </c>
      <c r="H3670" s="15">
        <v>2022</v>
      </c>
      <c r="I3670" s="15">
        <v>263</v>
      </c>
      <c r="J3670" s="15">
        <v>0</v>
      </c>
      <c r="K3670" s="15">
        <v>0</v>
      </c>
      <c r="L3670" s="16" t="s">
        <v>8042</v>
      </c>
      <c r="M3670" s="134" t="s">
        <v>8043</v>
      </c>
      <c r="N3670" s="16" t="s">
        <v>412</v>
      </c>
      <c r="O3670" s="17">
        <v>422</v>
      </c>
      <c r="P3670" s="17">
        <f t="shared" si="29"/>
        <v>8338</v>
      </c>
      <c r="Q3670" s="17">
        <v>5</v>
      </c>
      <c r="R3670" s="133" t="s">
        <v>33</v>
      </c>
      <c r="S3670" s="19">
        <v>60</v>
      </c>
      <c r="T3670" s="19">
        <v>110</v>
      </c>
      <c r="U3670" s="19">
        <v>0.25454545454545452</v>
      </c>
      <c r="V3670" s="19">
        <v>0</v>
      </c>
      <c r="W3670" s="20">
        <v>2.8000000000000001E-2</v>
      </c>
      <c r="X3670" s="21">
        <v>23.4892</v>
      </c>
      <c r="Y3670" s="22" t="s">
        <v>33</v>
      </c>
      <c r="Z3670" s="86" t="s">
        <v>8007</v>
      </c>
      <c r="AA3670" s="24"/>
      <c r="AB3670" s="14"/>
      <c r="AC3670" s="14"/>
      <c r="AD3670" s="25"/>
      <c r="AE3670" s="26"/>
      <c r="AF3670" s="27"/>
      <c r="AG3670" s="31"/>
      <c r="AH3670" s="32"/>
      <c r="AI3670" s="32"/>
      <c r="AJ3670" s="32"/>
      <c r="AK3670" s="32"/>
      <c r="AL3670" s="32"/>
      <c r="AM3670" s="32"/>
      <c r="AN3670" s="32"/>
      <c r="AO3670" s="32"/>
      <c r="AP3670" s="329"/>
      <c r="AQ3670" s="329" t="s">
        <v>44</v>
      </c>
      <c r="AR3670" s="17">
        <v>240</v>
      </c>
      <c r="AS3670" s="17">
        <v>0</v>
      </c>
      <c r="AT3670" s="17">
        <v>0</v>
      </c>
      <c r="AU3670" s="18" t="s">
        <v>33</v>
      </c>
      <c r="AV3670" s="330">
        <v>60</v>
      </c>
      <c r="AW3670" s="330">
        <v>110</v>
      </c>
      <c r="AX3670" s="330">
        <v>0.18181818181818182</v>
      </c>
      <c r="AY3670" s="330">
        <v>0</v>
      </c>
      <c r="AZ3670" s="331">
        <v>0.02</v>
      </c>
      <c r="BA3670" s="332">
        <v>4.8</v>
      </c>
      <c r="BB3670" s="333" t="s">
        <v>33</v>
      </c>
      <c r="BC3670" s="334" t="s">
        <v>5838</v>
      </c>
      <c r="BD3670" s="335" t="s">
        <v>67</v>
      </c>
      <c r="BE3670" s="336" t="s">
        <v>67</v>
      </c>
      <c r="BF3670" s="336" t="s">
        <v>67</v>
      </c>
      <c r="BG3670" s="84"/>
      <c r="BH3670" s="337"/>
      <c r="BI3670" s="338"/>
      <c r="BJ3670" s="12" t="s">
        <v>4537</v>
      </c>
      <c r="BK3670" s="13" t="s">
        <v>4538</v>
      </c>
      <c r="BL3670" s="13" t="s">
        <v>4539</v>
      </c>
      <c r="BM3670" s="12" t="s">
        <v>4540</v>
      </c>
      <c r="BN3670" s="336" t="s">
        <v>3137</v>
      </c>
      <c r="BO3670" s="336" t="s">
        <v>4666</v>
      </c>
      <c r="BP3670" s="336" t="s">
        <v>4667</v>
      </c>
      <c r="BQ3670" s="339" t="s">
        <v>2914</v>
      </c>
      <c r="BR3670" s="339">
        <v>1</v>
      </c>
      <c r="BS3670" s="339">
        <v>0</v>
      </c>
      <c r="BT3670" s="339">
        <v>0</v>
      </c>
      <c r="BU3670" s="329" t="s">
        <v>4544</v>
      </c>
      <c r="BV3670" s="329"/>
      <c r="BW3670" s="329" t="s">
        <v>44</v>
      </c>
      <c r="BX3670" s="17">
        <v>240</v>
      </c>
      <c r="BY3670" s="17">
        <v>0</v>
      </c>
      <c r="BZ3670" s="17">
        <v>0</v>
      </c>
      <c r="CA3670" s="18" t="s">
        <v>33</v>
      </c>
      <c r="CB3670" s="330">
        <v>60</v>
      </c>
      <c r="CC3670" s="330">
        <v>110</v>
      </c>
      <c r="CD3670" s="330">
        <v>0.18181818181818182</v>
      </c>
      <c r="CE3670" s="330">
        <v>0</v>
      </c>
      <c r="CF3670" s="331">
        <v>0.02</v>
      </c>
      <c r="CG3670" s="332">
        <v>4.8</v>
      </c>
      <c r="CH3670" s="333" t="s">
        <v>33</v>
      </c>
      <c r="CI3670" s="334" t="s">
        <v>5838</v>
      </c>
      <c r="CJ3670" s="335" t="s">
        <v>67</v>
      </c>
      <c r="CK3670" s="336" t="s">
        <v>67</v>
      </c>
      <c r="CL3670" s="336" t="s">
        <v>67</v>
      </c>
      <c r="CM3670" s="84"/>
      <c r="CN3670" s="337"/>
      <c r="CO3670" s="338"/>
      <c r="CP3670" s="12" t="s">
        <v>4537</v>
      </c>
      <c r="CQ3670" s="13" t="s">
        <v>4538</v>
      </c>
      <c r="CR3670" s="13" t="s">
        <v>4539</v>
      </c>
      <c r="CS3670" s="12" t="s">
        <v>4540</v>
      </c>
      <c r="CT3670" s="336" t="s">
        <v>3137</v>
      </c>
      <c r="CU3670" s="336" t="s">
        <v>4666</v>
      </c>
      <c r="CV3670" s="336" t="s">
        <v>4667</v>
      </c>
      <c r="CW3670" s="339" t="s">
        <v>2914</v>
      </c>
      <c r="CX3670" s="339">
        <v>1</v>
      </c>
      <c r="CY3670" s="339">
        <v>0</v>
      </c>
      <c r="CZ3670" s="339">
        <v>0</v>
      </c>
      <c r="DA3670" s="329" t="s">
        <v>4544</v>
      </c>
      <c r="DB3670" s="329"/>
      <c r="DC3670" s="329" t="s">
        <v>44</v>
      </c>
      <c r="DD3670" s="17">
        <v>240</v>
      </c>
      <c r="DE3670" s="17">
        <v>0</v>
      </c>
      <c r="DF3670" s="17">
        <v>0</v>
      </c>
      <c r="DG3670" s="18" t="s">
        <v>33</v>
      </c>
      <c r="DH3670" s="330">
        <v>60</v>
      </c>
      <c r="DI3670" s="330">
        <v>110</v>
      </c>
      <c r="DJ3670" s="330">
        <v>0.18181818181818182</v>
      </c>
      <c r="DK3670" s="330">
        <v>0</v>
      </c>
      <c r="DL3670" s="331">
        <v>0.02</v>
      </c>
      <c r="DM3670" s="332">
        <v>4.8</v>
      </c>
      <c r="DN3670" s="333" t="s">
        <v>33</v>
      </c>
      <c r="DO3670" s="334" t="s">
        <v>5838</v>
      </c>
      <c r="DP3670" s="335" t="s">
        <v>67</v>
      </c>
      <c r="DQ3670" s="336" t="s">
        <v>67</v>
      </c>
      <c r="DR3670" s="336" t="s">
        <v>67</v>
      </c>
      <c r="DS3670" s="84"/>
      <c r="DT3670" s="337"/>
      <c r="DU3670" s="338"/>
      <c r="DV3670" s="12" t="s">
        <v>4537</v>
      </c>
      <c r="DW3670" s="13" t="s">
        <v>4538</v>
      </c>
      <c r="DX3670" s="13" t="s">
        <v>4539</v>
      </c>
      <c r="DY3670" s="12" t="s">
        <v>4540</v>
      </c>
      <c r="DZ3670" s="336" t="s">
        <v>3137</v>
      </c>
      <c r="EA3670" s="336" t="s">
        <v>4666</v>
      </c>
      <c r="EB3670" s="336" t="s">
        <v>4667</v>
      </c>
      <c r="EC3670" s="339" t="s">
        <v>2914</v>
      </c>
      <c r="ED3670" s="339">
        <v>1</v>
      </c>
      <c r="EE3670" s="339">
        <v>0</v>
      </c>
      <c r="EF3670" s="339">
        <v>0</v>
      </c>
      <c r="EG3670" s="329" t="s">
        <v>4544</v>
      </c>
      <c r="EH3670" s="329"/>
      <c r="EI3670" s="329" t="s">
        <v>44</v>
      </c>
      <c r="EJ3670" s="17">
        <v>240</v>
      </c>
      <c r="EK3670" s="17">
        <v>0</v>
      </c>
      <c r="EL3670" s="17">
        <v>0</v>
      </c>
      <c r="EM3670" s="18" t="s">
        <v>33</v>
      </c>
      <c r="EN3670" s="330">
        <v>60</v>
      </c>
      <c r="EO3670" s="330">
        <v>110</v>
      </c>
      <c r="EP3670" s="330">
        <v>0.18181818181818182</v>
      </c>
      <c r="EQ3670" s="330">
        <v>0</v>
      </c>
      <c r="ER3670" s="331">
        <v>0.02</v>
      </c>
      <c r="ES3670" s="332">
        <v>4.8</v>
      </c>
      <c r="ET3670" s="333" t="s">
        <v>33</v>
      </c>
      <c r="EU3670" s="334" t="s">
        <v>5838</v>
      </c>
      <c r="EV3670" s="335" t="s">
        <v>67</v>
      </c>
      <c r="EW3670" s="336" t="s">
        <v>67</v>
      </c>
      <c r="EX3670" s="336" t="s">
        <v>67</v>
      </c>
      <c r="EY3670" s="84"/>
      <c r="EZ3670" s="337"/>
      <c r="FA3670" s="338"/>
      <c r="FB3670" s="12" t="s">
        <v>4537</v>
      </c>
      <c r="FC3670" s="13" t="s">
        <v>4538</v>
      </c>
      <c r="FD3670" s="13" t="s">
        <v>4539</v>
      </c>
      <c r="FE3670" s="12" t="s">
        <v>4540</v>
      </c>
      <c r="FF3670" s="336" t="s">
        <v>3137</v>
      </c>
      <c r="FG3670" s="336" t="s">
        <v>4666</v>
      </c>
      <c r="FH3670" s="336" t="s">
        <v>4667</v>
      </c>
      <c r="FI3670" s="339" t="s">
        <v>2914</v>
      </c>
      <c r="FJ3670" s="339">
        <v>1</v>
      </c>
      <c r="FK3670" s="339">
        <v>0</v>
      </c>
      <c r="FL3670" s="339">
        <v>0</v>
      </c>
      <c r="FM3670" s="329" t="s">
        <v>4544</v>
      </c>
      <c r="FN3670" s="329"/>
      <c r="FO3670" s="329" t="s">
        <v>44</v>
      </c>
      <c r="FP3670" s="17">
        <v>240</v>
      </c>
      <c r="FQ3670" s="17">
        <v>0</v>
      </c>
      <c r="FR3670" s="17">
        <v>0</v>
      </c>
      <c r="FS3670" s="18" t="s">
        <v>33</v>
      </c>
      <c r="FT3670" s="330">
        <v>60</v>
      </c>
      <c r="FU3670" s="330">
        <v>110</v>
      </c>
      <c r="FV3670" s="330">
        <v>0.18181818181818182</v>
      </c>
      <c r="FW3670" s="330">
        <v>0</v>
      </c>
      <c r="FX3670" s="331">
        <v>0.02</v>
      </c>
      <c r="FY3670" s="332">
        <v>4.8</v>
      </c>
      <c r="FZ3670" s="333" t="s">
        <v>33</v>
      </c>
      <c r="GA3670" s="334" t="s">
        <v>5838</v>
      </c>
      <c r="GB3670" s="335" t="s">
        <v>67</v>
      </c>
      <c r="GC3670" s="336" t="s">
        <v>67</v>
      </c>
      <c r="GD3670" s="336" t="s">
        <v>67</v>
      </c>
      <c r="GE3670" s="84"/>
      <c r="GF3670" s="337"/>
      <c r="GG3670" s="338"/>
      <c r="GH3670" s="12" t="s">
        <v>4537</v>
      </c>
      <c r="GI3670" s="13" t="s">
        <v>4538</v>
      </c>
      <c r="GJ3670" s="13" t="s">
        <v>4539</v>
      </c>
      <c r="GK3670" s="12" t="s">
        <v>4540</v>
      </c>
      <c r="GL3670" s="336" t="s">
        <v>3137</v>
      </c>
      <c r="GM3670" s="336" t="s">
        <v>4666</v>
      </c>
      <c r="GN3670" s="336" t="s">
        <v>4667</v>
      </c>
      <c r="GO3670" s="339" t="s">
        <v>2914</v>
      </c>
      <c r="GP3670" s="339">
        <v>1</v>
      </c>
      <c r="GQ3670" s="339">
        <v>0</v>
      </c>
      <c r="GR3670" s="339">
        <v>0</v>
      </c>
      <c r="GS3670" s="329" t="s">
        <v>4544</v>
      </c>
      <c r="GT3670" s="329"/>
      <c r="GU3670" s="329" t="s">
        <v>44</v>
      </c>
      <c r="GV3670" s="17">
        <v>240</v>
      </c>
      <c r="GW3670" s="17">
        <v>0</v>
      </c>
      <c r="GX3670" s="17">
        <v>0</v>
      </c>
      <c r="GY3670" s="18" t="s">
        <v>33</v>
      </c>
      <c r="GZ3670" s="330">
        <v>60</v>
      </c>
      <c r="HA3670" s="330">
        <v>110</v>
      </c>
      <c r="HB3670" s="330">
        <v>0.18181818181818182</v>
      </c>
      <c r="HC3670" s="330">
        <v>0</v>
      </c>
      <c r="HD3670" s="331">
        <v>0.02</v>
      </c>
      <c r="HE3670" s="332">
        <v>4.8</v>
      </c>
      <c r="HF3670" s="333" t="s">
        <v>33</v>
      </c>
      <c r="HG3670" s="334" t="s">
        <v>5838</v>
      </c>
      <c r="HH3670" s="335" t="s">
        <v>67</v>
      </c>
      <c r="HI3670" s="336" t="s">
        <v>67</v>
      </c>
      <c r="HJ3670" s="336" t="s">
        <v>67</v>
      </c>
      <c r="HK3670" s="84"/>
      <c r="HL3670" s="337"/>
      <c r="HM3670" s="338"/>
      <c r="HN3670" s="12" t="s">
        <v>4537</v>
      </c>
      <c r="HO3670" s="13" t="s">
        <v>4538</v>
      </c>
      <c r="HP3670" s="13" t="s">
        <v>4539</v>
      </c>
      <c r="HQ3670" s="12" t="s">
        <v>4540</v>
      </c>
      <c r="HR3670" s="336" t="s">
        <v>3137</v>
      </c>
      <c r="HS3670" s="336" t="s">
        <v>4666</v>
      </c>
      <c r="HT3670" s="336" t="s">
        <v>4667</v>
      </c>
      <c r="HU3670" s="339" t="s">
        <v>2914</v>
      </c>
      <c r="HV3670" s="339">
        <v>1</v>
      </c>
      <c r="HW3670" s="339">
        <v>0</v>
      </c>
      <c r="HX3670" s="339">
        <v>0</v>
      </c>
      <c r="HY3670" s="329" t="s">
        <v>4544</v>
      </c>
      <c r="HZ3670" s="329"/>
      <c r="IA3670" s="329" t="s">
        <v>44</v>
      </c>
      <c r="IB3670" s="17">
        <v>240</v>
      </c>
      <c r="IC3670" s="17">
        <v>0</v>
      </c>
      <c r="ID3670" s="17">
        <v>0</v>
      </c>
      <c r="IE3670" s="18" t="s">
        <v>33</v>
      </c>
      <c r="IF3670" s="330">
        <v>60</v>
      </c>
      <c r="IG3670" s="330">
        <v>110</v>
      </c>
      <c r="IH3670" s="330">
        <v>0.18181818181818182</v>
      </c>
      <c r="II3670" s="330">
        <v>0</v>
      </c>
      <c r="IJ3670" s="331">
        <v>0.02</v>
      </c>
      <c r="IK3670" s="332">
        <v>4.8</v>
      </c>
      <c r="IL3670" s="333" t="s">
        <v>33</v>
      </c>
      <c r="IM3670" s="334" t="s">
        <v>5838</v>
      </c>
      <c r="IN3670" s="335" t="s">
        <v>67</v>
      </c>
      <c r="IO3670" s="336" t="s">
        <v>67</v>
      </c>
      <c r="IP3670" s="336" t="s">
        <v>67</v>
      </c>
      <c r="IQ3670" s="84"/>
      <c r="IR3670" s="337"/>
      <c r="IS3670" s="338"/>
    </row>
    <row r="3671" spans="1:253" ht="16.5" customHeight="1">
      <c r="A3671" s="83" t="s">
        <v>3512</v>
      </c>
      <c r="B3671" s="13"/>
      <c r="C3671" s="189"/>
      <c r="D3671" s="83"/>
      <c r="E3671" s="14" t="s">
        <v>3522</v>
      </c>
      <c r="F3671" s="14" t="s">
        <v>3518</v>
      </c>
      <c r="G3671" s="14" t="s">
        <v>3523</v>
      </c>
      <c r="H3671" s="15" t="s">
        <v>3520</v>
      </c>
      <c r="I3671" s="15">
        <v>27</v>
      </c>
      <c r="J3671" s="15">
        <v>0</v>
      </c>
      <c r="K3671" s="15">
        <v>0</v>
      </c>
      <c r="L3671" s="16" t="s">
        <v>8063</v>
      </c>
      <c r="M3671" s="134" t="s">
        <v>8064</v>
      </c>
      <c r="N3671" s="16" t="s">
        <v>412</v>
      </c>
      <c r="O3671" s="17">
        <v>100</v>
      </c>
      <c r="P3671" s="17">
        <f t="shared" si="29"/>
        <v>8660</v>
      </c>
      <c r="Q3671" s="17">
        <v>5</v>
      </c>
      <c r="R3671" s="133" t="s">
        <v>33</v>
      </c>
      <c r="S3671" s="19">
        <v>60</v>
      </c>
      <c r="T3671" s="19">
        <v>110</v>
      </c>
      <c r="U3671" s="19">
        <v>0.20909090909090908</v>
      </c>
      <c r="V3671" s="19">
        <v>0</v>
      </c>
      <c r="W3671" s="20">
        <v>2.3E-2</v>
      </c>
      <c r="X3671" s="21">
        <v>12.259</v>
      </c>
      <c r="Y3671" s="22" t="s">
        <v>33</v>
      </c>
      <c r="Z3671" s="86" t="s">
        <v>8007</v>
      </c>
      <c r="AA3671" s="24"/>
      <c r="AB3671" s="14"/>
      <c r="AC3671" s="14"/>
      <c r="AD3671" s="25"/>
      <c r="AE3671" s="26"/>
      <c r="AF3671" s="27"/>
      <c r="AG3671" s="31"/>
      <c r="AH3671" s="32"/>
      <c r="AI3671" s="32"/>
      <c r="AJ3671" s="32"/>
      <c r="AK3671" s="32"/>
      <c r="AL3671" s="32"/>
      <c r="AM3671" s="32"/>
      <c r="AN3671" s="32"/>
      <c r="AO3671" s="32"/>
      <c r="AP3671" s="329"/>
      <c r="AQ3671" s="329" t="s">
        <v>44</v>
      </c>
      <c r="AR3671" s="17">
        <v>240</v>
      </c>
      <c r="AS3671" s="17">
        <v>0</v>
      </c>
      <c r="AT3671" s="17">
        <v>0</v>
      </c>
      <c r="AU3671" s="18" t="s">
        <v>33</v>
      </c>
      <c r="AV3671" s="330">
        <v>60</v>
      </c>
      <c r="AW3671" s="330">
        <v>110</v>
      </c>
      <c r="AX3671" s="330">
        <v>0.18181818181818182</v>
      </c>
      <c r="AY3671" s="330">
        <v>0</v>
      </c>
      <c r="AZ3671" s="331">
        <v>0.02</v>
      </c>
      <c r="BA3671" s="332">
        <v>4.8</v>
      </c>
      <c r="BB3671" s="333" t="s">
        <v>33</v>
      </c>
      <c r="BC3671" s="334" t="s">
        <v>5838</v>
      </c>
      <c r="BD3671" s="335" t="s">
        <v>67</v>
      </c>
      <c r="BE3671" s="336" t="s">
        <v>67</v>
      </c>
      <c r="BF3671" s="336" t="s">
        <v>67</v>
      </c>
      <c r="BG3671" s="84"/>
      <c r="BH3671" s="337"/>
      <c r="BI3671" s="338"/>
      <c r="BJ3671" s="12" t="s">
        <v>4537</v>
      </c>
      <c r="BK3671" s="13" t="s">
        <v>4538</v>
      </c>
      <c r="BL3671" s="13" t="s">
        <v>4539</v>
      </c>
      <c r="BM3671" s="12" t="s">
        <v>4540</v>
      </c>
      <c r="BN3671" s="336" t="s">
        <v>3137</v>
      </c>
      <c r="BO3671" s="336" t="s">
        <v>4666</v>
      </c>
      <c r="BP3671" s="336" t="s">
        <v>4667</v>
      </c>
      <c r="BQ3671" s="339" t="s">
        <v>2914</v>
      </c>
      <c r="BR3671" s="339">
        <v>1</v>
      </c>
      <c r="BS3671" s="339">
        <v>0</v>
      </c>
      <c r="BT3671" s="339">
        <v>0</v>
      </c>
      <c r="BU3671" s="329" t="s">
        <v>4544</v>
      </c>
      <c r="BV3671" s="329"/>
      <c r="BW3671" s="329" t="s">
        <v>44</v>
      </c>
      <c r="BX3671" s="17">
        <v>240</v>
      </c>
      <c r="BY3671" s="17">
        <v>0</v>
      </c>
      <c r="BZ3671" s="17">
        <v>0</v>
      </c>
      <c r="CA3671" s="18" t="s">
        <v>33</v>
      </c>
      <c r="CB3671" s="330">
        <v>60</v>
      </c>
      <c r="CC3671" s="330">
        <v>110</v>
      </c>
      <c r="CD3671" s="330">
        <v>0.18181818181818182</v>
      </c>
      <c r="CE3671" s="330">
        <v>0</v>
      </c>
      <c r="CF3671" s="331">
        <v>0.02</v>
      </c>
      <c r="CG3671" s="332">
        <v>4.8</v>
      </c>
      <c r="CH3671" s="333" t="s">
        <v>33</v>
      </c>
      <c r="CI3671" s="334" t="s">
        <v>5838</v>
      </c>
      <c r="CJ3671" s="335" t="s">
        <v>67</v>
      </c>
      <c r="CK3671" s="336" t="s">
        <v>67</v>
      </c>
      <c r="CL3671" s="336" t="s">
        <v>67</v>
      </c>
      <c r="CM3671" s="84"/>
      <c r="CN3671" s="337"/>
      <c r="CO3671" s="338"/>
      <c r="CP3671" s="12" t="s">
        <v>4537</v>
      </c>
      <c r="CQ3671" s="13" t="s">
        <v>4538</v>
      </c>
      <c r="CR3671" s="13" t="s">
        <v>4539</v>
      </c>
      <c r="CS3671" s="12" t="s">
        <v>4540</v>
      </c>
      <c r="CT3671" s="336" t="s">
        <v>3137</v>
      </c>
      <c r="CU3671" s="336" t="s">
        <v>4666</v>
      </c>
      <c r="CV3671" s="336" t="s">
        <v>4667</v>
      </c>
      <c r="CW3671" s="339" t="s">
        <v>2914</v>
      </c>
      <c r="CX3671" s="339">
        <v>1</v>
      </c>
      <c r="CY3671" s="339">
        <v>0</v>
      </c>
      <c r="CZ3671" s="339">
        <v>0</v>
      </c>
      <c r="DA3671" s="329" t="s">
        <v>4544</v>
      </c>
      <c r="DB3671" s="329"/>
      <c r="DC3671" s="329" t="s">
        <v>44</v>
      </c>
      <c r="DD3671" s="17">
        <v>240</v>
      </c>
      <c r="DE3671" s="17">
        <v>0</v>
      </c>
      <c r="DF3671" s="17">
        <v>0</v>
      </c>
      <c r="DG3671" s="18" t="s">
        <v>33</v>
      </c>
      <c r="DH3671" s="330">
        <v>60</v>
      </c>
      <c r="DI3671" s="330">
        <v>110</v>
      </c>
      <c r="DJ3671" s="330">
        <v>0.18181818181818182</v>
      </c>
      <c r="DK3671" s="330">
        <v>0</v>
      </c>
      <c r="DL3671" s="331">
        <v>0.02</v>
      </c>
      <c r="DM3671" s="332">
        <v>4.8</v>
      </c>
      <c r="DN3671" s="333" t="s">
        <v>33</v>
      </c>
      <c r="DO3671" s="334" t="s">
        <v>5838</v>
      </c>
      <c r="DP3671" s="335" t="s">
        <v>67</v>
      </c>
      <c r="DQ3671" s="336" t="s">
        <v>67</v>
      </c>
      <c r="DR3671" s="336" t="s">
        <v>67</v>
      </c>
      <c r="DS3671" s="84"/>
      <c r="DT3671" s="337"/>
      <c r="DU3671" s="338"/>
      <c r="DV3671" s="12" t="s">
        <v>4537</v>
      </c>
      <c r="DW3671" s="13" t="s">
        <v>4538</v>
      </c>
      <c r="DX3671" s="13" t="s">
        <v>4539</v>
      </c>
      <c r="DY3671" s="12" t="s">
        <v>4540</v>
      </c>
      <c r="DZ3671" s="336" t="s">
        <v>3137</v>
      </c>
      <c r="EA3671" s="336" t="s">
        <v>4666</v>
      </c>
      <c r="EB3671" s="336" t="s">
        <v>4667</v>
      </c>
      <c r="EC3671" s="339" t="s">
        <v>2914</v>
      </c>
      <c r="ED3671" s="339">
        <v>1</v>
      </c>
      <c r="EE3671" s="339">
        <v>0</v>
      </c>
      <c r="EF3671" s="339">
        <v>0</v>
      </c>
      <c r="EG3671" s="329" t="s">
        <v>4544</v>
      </c>
      <c r="EH3671" s="329"/>
      <c r="EI3671" s="329" t="s">
        <v>44</v>
      </c>
      <c r="EJ3671" s="17">
        <v>240</v>
      </c>
      <c r="EK3671" s="17">
        <v>0</v>
      </c>
      <c r="EL3671" s="17">
        <v>0</v>
      </c>
      <c r="EM3671" s="18" t="s">
        <v>33</v>
      </c>
      <c r="EN3671" s="330">
        <v>60</v>
      </c>
      <c r="EO3671" s="330">
        <v>110</v>
      </c>
      <c r="EP3671" s="330">
        <v>0.18181818181818182</v>
      </c>
      <c r="EQ3671" s="330">
        <v>0</v>
      </c>
      <c r="ER3671" s="331">
        <v>0.02</v>
      </c>
      <c r="ES3671" s="332">
        <v>4.8</v>
      </c>
      <c r="ET3671" s="333" t="s">
        <v>33</v>
      </c>
      <c r="EU3671" s="334" t="s">
        <v>5838</v>
      </c>
      <c r="EV3671" s="335" t="s">
        <v>67</v>
      </c>
      <c r="EW3671" s="336" t="s">
        <v>67</v>
      </c>
      <c r="EX3671" s="336" t="s">
        <v>67</v>
      </c>
      <c r="EY3671" s="84"/>
      <c r="EZ3671" s="337"/>
      <c r="FA3671" s="338"/>
      <c r="FB3671" s="12" t="s">
        <v>4537</v>
      </c>
      <c r="FC3671" s="13" t="s">
        <v>4538</v>
      </c>
      <c r="FD3671" s="13" t="s">
        <v>4539</v>
      </c>
      <c r="FE3671" s="12" t="s">
        <v>4540</v>
      </c>
      <c r="FF3671" s="336" t="s">
        <v>3137</v>
      </c>
      <c r="FG3671" s="336" t="s">
        <v>4666</v>
      </c>
      <c r="FH3671" s="336" t="s">
        <v>4667</v>
      </c>
      <c r="FI3671" s="339" t="s">
        <v>2914</v>
      </c>
      <c r="FJ3671" s="339">
        <v>1</v>
      </c>
      <c r="FK3671" s="339">
        <v>0</v>
      </c>
      <c r="FL3671" s="339">
        <v>0</v>
      </c>
      <c r="FM3671" s="329" t="s">
        <v>4544</v>
      </c>
      <c r="FN3671" s="329"/>
      <c r="FO3671" s="329" t="s">
        <v>44</v>
      </c>
      <c r="FP3671" s="17">
        <v>240</v>
      </c>
      <c r="FQ3671" s="17">
        <v>0</v>
      </c>
      <c r="FR3671" s="17">
        <v>0</v>
      </c>
      <c r="FS3671" s="18" t="s">
        <v>33</v>
      </c>
      <c r="FT3671" s="330">
        <v>60</v>
      </c>
      <c r="FU3671" s="330">
        <v>110</v>
      </c>
      <c r="FV3671" s="330">
        <v>0.18181818181818182</v>
      </c>
      <c r="FW3671" s="330">
        <v>0</v>
      </c>
      <c r="FX3671" s="331">
        <v>0.02</v>
      </c>
      <c r="FY3671" s="332">
        <v>4.8</v>
      </c>
      <c r="FZ3671" s="333" t="s">
        <v>33</v>
      </c>
      <c r="GA3671" s="334" t="s">
        <v>5838</v>
      </c>
      <c r="GB3671" s="335" t="s">
        <v>67</v>
      </c>
      <c r="GC3671" s="336" t="s">
        <v>67</v>
      </c>
      <c r="GD3671" s="336" t="s">
        <v>67</v>
      </c>
      <c r="GE3671" s="84"/>
      <c r="GF3671" s="337"/>
      <c r="GG3671" s="338"/>
      <c r="GH3671" s="12" t="s">
        <v>4537</v>
      </c>
      <c r="GI3671" s="13" t="s">
        <v>4538</v>
      </c>
      <c r="GJ3671" s="13" t="s">
        <v>4539</v>
      </c>
      <c r="GK3671" s="12" t="s">
        <v>4540</v>
      </c>
      <c r="GL3671" s="336" t="s">
        <v>3137</v>
      </c>
      <c r="GM3671" s="336" t="s">
        <v>4666</v>
      </c>
      <c r="GN3671" s="336" t="s">
        <v>4667</v>
      </c>
      <c r="GO3671" s="339" t="s">
        <v>2914</v>
      </c>
      <c r="GP3671" s="339">
        <v>1</v>
      </c>
      <c r="GQ3671" s="339">
        <v>0</v>
      </c>
      <c r="GR3671" s="339">
        <v>0</v>
      </c>
      <c r="GS3671" s="329" t="s">
        <v>4544</v>
      </c>
      <c r="GT3671" s="329"/>
      <c r="GU3671" s="329" t="s">
        <v>44</v>
      </c>
      <c r="GV3671" s="17">
        <v>240</v>
      </c>
      <c r="GW3671" s="17">
        <v>0</v>
      </c>
      <c r="GX3671" s="17">
        <v>0</v>
      </c>
      <c r="GY3671" s="18" t="s">
        <v>33</v>
      </c>
      <c r="GZ3671" s="330">
        <v>60</v>
      </c>
      <c r="HA3671" s="330">
        <v>110</v>
      </c>
      <c r="HB3671" s="330">
        <v>0.18181818181818182</v>
      </c>
      <c r="HC3671" s="330">
        <v>0</v>
      </c>
      <c r="HD3671" s="331">
        <v>0.02</v>
      </c>
      <c r="HE3671" s="332">
        <v>4.8</v>
      </c>
      <c r="HF3671" s="333" t="s">
        <v>33</v>
      </c>
      <c r="HG3671" s="334" t="s">
        <v>5838</v>
      </c>
      <c r="HH3671" s="335" t="s">
        <v>67</v>
      </c>
      <c r="HI3671" s="336" t="s">
        <v>67</v>
      </c>
      <c r="HJ3671" s="336" t="s">
        <v>67</v>
      </c>
      <c r="HK3671" s="84"/>
      <c r="HL3671" s="337"/>
      <c r="HM3671" s="338"/>
      <c r="HN3671" s="12" t="s">
        <v>4537</v>
      </c>
      <c r="HO3671" s="13" t="s">
        <v>4538</v>
      </c>
      <c r="HP3671" s="13" t="s">
        <v>4539</v>
      </c>
      <c r="HQ3671" s="12" t="s">
        <v>4540</v>
      </c>
      <c r="HR3671" s="336" t="s">
        <v>3137</v>
      </c>
      <c r="HS3671" s="336" t="s">
        <v>4666</v>
      </c>
      <c r="HT3671" s="336" t="s">
        <v>4667</v>
      </c>
      <c r="HU3671" s="339" t="s">
        <v>2914</v>
      </c>
      <c r="HV3671" s="339">
        <v>1</v>
      </c>
      <c r="HW3671" s="339">
        <v>0</v>
      </c>
      <c r="HX3671" s="339">
        <v>0</v>
      </c>
      <c r="HY3671" s="329" t="s">
        <v>4544</v>
      </c>
      <c r="HZ3671" s="329"/>
      <c r="IA3671" s="329" t="s">
        <v>44</v>
      </c>
      <c r="IB3671" s="17">
        <v>240</v>
      </c>
      <c r="IC3671" s="17">
        <v>0</v>
      </c>
      <c r="ID3671" s="17">
        <v>0</v>
      </c>
      <c r="IE3671" s="18" t="s">
        <v>33</v>
      </c>
      <c r="IF3671" s="330">
        <v>60</v>
      </c>
      <c r="IG3671" s="330">
        <v>110</v>
      </c>
      <c r="IH3671" s="330">
        <v>0.18181818181818182</v>
      </c>
      <c r="II3671" s="330">
        <v>0</v>
      </c>
      <c r="IJ3671" s="331">
        <v>0.02</v>
      </c>
      <c r="IK3671" s="332">
        <v>4.8</v>
      </c>
      <c r="IL3671" s="333" t="s">
        <v>33</v>
      </c>
      <c r="IM3671" s="334" t="s">
        <v>5838</v>
      </c>
      <c r="IN3671" s="335" t="s">
        <v>67</v>
      </c>
      <c r="IO3671" s="336" t="s">
        <v>67</v>
      </c>
      <c r="IP3671" s="336" t="s">
        <v>67</v>
      </c>
      <c r="IQ3671" s="84"/>
      <c r="IR3671" s="337"/>
      <c r="IS3671" s="338"/>
    </row>
    <row r="3672" spans="1:253" ht="16.5" customHeight="1">
      <c r="A3672" s="83" t="s">
        <v>3512</v>
      </c>
      <c r="B3672" s="13"/>
      <c r="C3672" s="189"/>
      <c r="D3672" s="83"/>
      <c r="E3672" s="14" t="s">
        <v>3517</v>
      </c>
      <c r="F3672" s="14" t="s">
        <v>3518</v>
      </c>
      <c r="G3672" s="14" t="s">
        <v>3529</v>
      </c>
      <c r="H3672" s="15" t="s">
        <v>3520</v>
      </c>
      <c r="I3672" s="15">
        <v>38</v>
      </c>
      <c r="J3672" s="15">
        <v>0</v>
      </c>
      <c r="K3672" s="15">
        <v>0</v>
      </c>
      <c r="L3672" s="16" t="s">
        <v>8075</v>
      </c>
      <c r="M3672" s="134" t="s">
        <v>8076</v>
      </c>
      <c r="N3672" s="16" t="s">
        <v>412</v>
      </c>
      <c r="O3672" s="17">
        <v>346.5</v>
      </c>
      <c r="P3672" s="17">
        <f t="shared" si="29"/>
        <v>8413.5</v>
      </c>
      <c r="Q3672" s="17">
        <v>5</v>
      </c>
      <c r="R3672" s="133" t="s">
        <v>33</v>
      </c>
      <c r="S3672" s="19">
        <v>60</v>
      </c>
      <c r="T3672" s="19">
        <v>110</v>
      </c>
      <c r="U3672" s="19">
        <v>0.25454545454545452</v>
      </c>
      <c r="V3672" s="19">
        <v>0</v>
      </c>
      <c r="W3672" s="20">
        <v>2.8000000000000001E-2</v>
      </c>
      <c r="X3672" s="21">
        <v>21.480899999999998</v>
      </c>
      <c r="Y3672" s="22" t="s">
        <v>33</v>
      </c>
      <c r="Z3672" s="86" t="s">
        <v>8007</v>
      </c>
      <c r="AA3672" s="24"/>
      <c r="AB3672" s="14"/>
      <c r="AC3672" s="14"/>
      <c r="AD3672" s="25"/>
      <c r="AE3672" s="26"/>
      <c r="AF3672" s="27"/>
      <c r="AG3672" s="31"/>
      <c r="AH3672" s="32"/>
      <c r="AI3672" s="32"/>
      <c r="AJ3672" s="32"/>
      <c r="AK3672" s="32"/>
      <c r="AL3672" s="32"/>
      <c r="AM3672" s="32"/>
      <c r="AN3672" s="32"/>
      <c r="AO3672" s="32"/>
      <c r="AP3672" s="329"/>
      <c r="AQ3672" s="329" t="s">
        <v>44</v>
      </c>
      <c r="AR3672" s="17">
        <v>720</v>
      </c>
      <c r="AS3672" s="17">
        <v>0</v>
      </c>
      <c r="AT3672" s="17">
        <v>0</v>
      </c>
      <c r="AU3672" s="18" t="s">
        <v>33</v>
      </c>
      <c r="AV3672" s="330">
        <v>60</v>
      </c>
      <c r="AW3672" s="330">
        <v>110</v>
      </c>
      <c r="AX3672" s="330">
        <v>4.6363636363636371E-2</v>
      </c>
      <c r="AY3672" s="330">
        <v>0</v>
      </c>
      <c r="AZ3672" s="331">
        <v>5.1000000000000004E-3</v>
      </c>
      <c r="BA3672" s="332">
        <v>3.6720000000000002</v>
      </c>
      <c r="BB3672" s="333" t="s">
        <v>33</v>
      </c>
      <c r="BC3672" s="334" t="s">
        <v>5838</v>
      </c>
      <c r="BD3672" s="335" t="s">
        <v>67</v>
      </c>
      <c r="BE3672" s="336" t="s">
        <v>67</v>
      </c>
      <c r="BF3672" s="336" t="s">
        <v>67</v>
      </c>
      <c r="BG3672" s="84"/>
      <c r="BH3672" s="337"/>
      <c r="BI3672" s="338"/>
      <c r="BJ3672" s="12" t="s">
        <v>4537</v>
      </c>
      <c r="BK3672" s="13" t="s">
        <v>4538</v>
      </c>
      <c r="BL3672" s="13" t="s">
        <v>4539</v>
      </c>
      <c r="BM3672" s="12" t="s">
        <v>4540</v>
      </c>
      <c r="BN3672" s="336" t="s">
        <v>828</v>
      </c>
      <c r="BO3672" s="336" t="s">
        <v>480</v>
      </c>
      <c r="BP3672" s="336" t="s">
        <v>4668</v>
      </c>
      <c r="BQ3672" s="339">
        <v>2021</v>
      </c>
      <c r="BR3672" s="339">
        <v>1</v>
      </c>
      <c r="BS3672" s="339">
        <v>0</v>
      </c>
      <c r="BT3672" s="339">
        <v>0</v>
      </c>
      <c r="BU3672" s="329" t="s">
        <v>4633</v>
      </c>
      <c r="BV3672" s="329"/>
      <c r="BW3672" s="329" t="s">
        <v>44</v>
      </c>
      <c r="BX3672" s="17">
        <v>720</v>
      </c>
      <c r="BY3672" s="17">
        <v>0</v>
      </c>
      <c r="BZ3672" s="17">
        <v>0</v>
      </c>
      <c r="CA3672" s="18" t="s">
        <v>33</v>
      </c>
      <c r="CB3672" s="330">
        <v>60</v>
      </c>
      <c r="CC3672" s="330">
        <v>110</v>
      </c>
      <c r="CD3672" s="330">
        <v>4.6363636363636371E-2</v>
      </c>
      <c r="CE3672" s="330">
        <v>0</v>
      </c>
      <c r="CF3672" s="331">
        <v>5.1000000000000004E-3</v>
      </c>
      <c r="CG3672" s="332">
        <v>3.6720000000000002</v>
      </c>
      <c r="CH3672" s="333" t="s">
        <v>33</v>
      </c>
      <c r="CI3672" s="334" t="s">
        <v>5838</v>
      </c>
      <c r="CJ3672" s="335" t="s">
        <v>67</v>
      </c>
      <c r="CK3672" s="336" t="s">
        <v>67</v>
      </c>
      <c r="CL3672" s="336" t="s">
        <v>67</v>
      </c>
      <c r="CM3672" s="84"/>
      <c r="CN3672" s="337"/>
      <c r="CO3672" s="338"/>
      <c r="CP3672" s="12" t="s">
        <v>4537</v>
      </c>
      <c r="CQ3672" s="13" t="s">
        <v>4538</v>
      </c>
      <c r="CR3672" s="13" t="s">
        <v>4539</v>
      </c>
      <c r="CS3672" s="12" t="s">
        <v>4540</v>
      </c>
      <c r="CT3672" s="336" t="s">
        <v>828</v>
      </c>
      <c r="CU3672" s="336" t="s">
        <v>480</v>
      </c>
      <c r="CV3672" s="336" t="s">
        <v>4668</v>
      </c>
      <c r="CW3672" s="339">
        <v>2021</v>
      </c>
      <c r="CX3672" s="339">
        <v>1</v>
      </c>
      <c r="CY3672" s="339">
        <v>0</v>
      </c>
      <c r="CZ3672" s="339">
        <v>0</v>
      </c>
      <c r="DA3672" s="329" t="s">
        <v>4633</v>
      </c>
      <c r="DB3672" s="329"/>
      <c r="DC3672" s="329" t="s">
        <v>44</v>
      </c>
      <c r="DD3672" s="17">
        <v>720</v>
      </c>
      <c r="DE3672" s="17">
        <v>0</v>
      </c>
      <c r="DF3672" s="17">
        <v>0</v>
      </c>
      <c r="DG3672" s="18" t="s">
        <v>33</v>
      </c>
      <c r="DH3672" s="330">
        <v>60</v>
      </c>
      <c r="DI3672" s="330">
        <v>110</v>
      </c>
      <c r="DJ3672" s="330">
        <v>4.6363636363636371E-2</v>
      </c>
      <c r="DK3672" s="330">
        <v>0</v>
      </c>
      <c r="DL3672" s="331">
        <v>5.1000000000000004E-3</v>
      </c>
      <c r="DM3672" s="332">
        <v>3.6720000000000002</v>
      </c>
      <c r="DN3672" s="333" t="s">
        <v>33</v>
      </c>
      <c r="DO3672" s="334" t="s">
        <v>5838</v>
      </c>
      <c r="DP3672" s="335" t="s">
        <v>67</v>
      </c>
      <c r="DQ3672" s="336" t="s">
        <v>67</v>
      </c>
      <c r="DR3672" s="336" t="s">
        <v>67</v>
      </c>
      <c r="DS3672" s="84"/>
      <c r="DT3672" s="337"/>
      <c r="DU3672" s="338"/>
      <c r="DV3672" s="12" t="s">
        <v>4537</v>
      </c>
      <c r="DW3672" s="13" t="s">
        <v>4538</v>
      </c>
      <c r="DX3672" s="13" t="s">
        <v>4539</v>
      </c>
      <c r="DY3672" s="12" t="s">
        <v>4540</v>
      </c>
      <c r="DZ3672" s="336" t="s">
        <v>828</v>
      </c>
      <c r="EA3672" s="336" t="s">
        <v>480</v>
      </c>
      <c r="EB3672" s="336" t="s">
        <v>4668</v>
      </c>
      <c r="EC3672" s="339">
        <v>2021</v>
      </c>
      <c r="ED3672" s="339">
        <v>1</v>
      </c>
      <c r="EE3672" s="339">
        <v>0</v>
      </c>
      <c r="EF3672" s="339">
        <v>0</v>
      </c>
      <c r="EG3672" s="329" t="s">
        <v>4633</v>
      </c>
      <c r="EH3672" s="329"/>
      <c r="EI3672" s="329" t="s">
        <v>44</v>
      </c>
      <c r="EJ3672" s="17">
        <v>720</v>
      </c>
      <c r="EK3672" s="17">
        <v>0</v>
      </c>
      <c r="EL3672" s="17">
        <v>0</v>
      </c>
      <c r="EM3672" s="18" t="s">
        <v>33</v>
      </c>
      <c r="EN3672" s="330">
        <v>60</v>
      </c>
      <c r="EO3672" s="330">
        <v>110</v>
      </c>
      <c r="EP3672" s="330">
        <v>4.6363636363636371E-2</v>
      </c>
      <c r="EQ3672" s="330">
        <v>0</v>
      </c>
      <c r="ER3672" s="331">
        <v>5.1000000000000004E-3</v>
      </c>
      <c r="ES3672" s="332">
        <v>3.6720000000000002</v>
      </c>
      <c r="ET3672" s="333" t="s">
        <v>33</v>
      </c>
      <c r="EU3672" s="334" t="s">
        <v>5838</v>
      </c>
      <c r="EV3672" s="335" t="s">
        <v>67</v>
      </c>
      <c r="EW3672" s="336" t="s">
        <v>67</v>
      </c>
      <c r="EX3672" s="336" t="s">
        <v>67</v>
      </c>
      <c r="EY3672" s="84"/>
      <c r="EZ3672" s="337"/>
      <c r="FA3672" s="338"/>
      <c r="FB3672" s="12" t="s">
        <v>4537</v>
      </c>
      <c r="FC3672" s="13" t="s">
        <v>4538</v>
      </c>
      <c r="FD3672" s="13" t="s">
        <v>4539</v>
      </c>
      <c r="FE3672" s="12" t="s">
        <v>4540</v>
      </c>
      <c r="FF3672" s="336" t="s">
        <v>828</v>
      </c>
      <c r="FG3672" s="336" t="s">
        <v>480</v>
      </c>
      <c r="FH3672" s="336" t="s">
        <v>4668</v>
      </c>
      <c r="FI3672" s="339">
        <v>2021</v>
      </c>
      <c r="FJ3672" s="339">
        <v>1</v>
      </c>
      <c r="FK3672" s="339">
        <v>0</v>
      </c>
      <c r="FL3672" s="339">
        <v>0</v>
      </c>
      <c r="FM3672" s="329" t="s">
        <v>4633</v>
      </c>
      <c r="FN3672" s="329"/>
      <c r="FO3672" s="329" t="s">
        <v>44</v>
      </c>
      <c r="FP3672" s="17">
        <v>720</v>
      </c>
      <c r="FQ3672" s="17">
        <v>0</v>
      </c>
      <c r="FR3672" s="17">
        <v>0</v>
      </c>
      <c r="FS3672" s="18" t="s">
        <v>33</v>
      </c>
      <c r="FT3672" s="330">
        <v>60</v>
      </c>
      <c r="FU3672" s="330">
        <v>110</v>
      </c>
      <c r="FV3672" s="330">
        <v>4.6363636363636371E-2</v>
      </c>
      <c r="FW3672" s="330">
        <v>0</v>
      </c>
      <c r="FX3672" s="331">
        <v>5.1000000000000004E-3</v>
      </c>
      <c r="FY3672" s="332">
        <v>3.6720000000000002</v>
      </c>
      <c r="FZ3672" s="333" t="s">
        <v>33</v>
      </c>
      <c r="GA3672" s="334" t="s">
        <v>5838</v>
      </c>
      <c r="GB3672" s="335" t="s">
        <v>67</v>
      </c>
      <c r="GC3672" s="336" t="s">
        <v>67</v>
      </c>
      <c r="GD3672" s="336" t="s">
        <v>67</v>
      </c>
      <c r="GE3672" s="84"/>
      <c r="GF3672" s="337"/>
      <c r="GG3672" s="338"/>
      <c r="GH3672" s="12" t="s">
        <v>4537</v>
      </c>
      <c r="GI3672" s="13" t="s">
        <v>4538</v>
      </c>
      <c r="GJ3672" s="13" t="s">
        <v>4539</v>
      </c>
      <c r="GK3672" s="12" t="s">
        <v>4540</v>
      </c>
      <c r="GL3672" s="336" t="s">
        <v>828</v>
      </c>
      <c r="GM3672" s="336" t="s">
        <v>480</v>
      </c>
      <c r="GN3672" s="336" t="s">
        <v>4668</v>
      </c>
      <c r="GO3672" s="339">
        <v>2021</v>
      </c>
      <c r="GP3672" s="339">
        <v>1</v>
      </c>
      <c r="GQ3672" s="339">
        <v>0</v>
      </c>
      <c r="GR3672" s="339">
        <v>0</v>
      </c>
      <c r="GS3672" s="329" t="s">
        <v>4633</v>
      </c>
      <c r="GT3672" s="329"/>
      <c r="GU3672" s="329" t="s">
        <v>44</v>
      </c>
      <c r="GV3672" s="17">
        <v>720</v>
      </c>
      <c r="GW3672" s="17">
        <v>0</v>
      </c>
      <c r="GX3672" s="17">
        <v>0</v>
      </c>
      <c r="GY3672" s="18" t="s">
        <v>33</v>
      </c>
      <c r="GZ3672" s="330">
        <v>60</v>
      </c>
      <c r="HA3672" s="330">
        <v>110</v>
      </c>
      <c r="HB3672" s="330">
        <v>4.6363636363636371E-2</v>
      </c>
      <c r="HC3672" s="330">
        <v>0</v>
      </c>
      <c r="HD3672" s="331">
        <v>5.1000000000000004E-3</v>
      </c>
      <c r="HE3672" s="332">
        <v>3.6720000000000002</v>
      </c>
      <c r="HF3672" s="333" t="s">
        <v>33</v>
      </c>
      <c r="HG3672" s="334" t="s">
        <v>5838</v>
      </c>
      <c r="HH3672" s="335" t="s">
        <v>67</v>
      </c>
      <c r="HI3672" s="336" t="s">
        <v>67</v>
      </c>
      <c r="HJ3672" s="336" t="s">
        <v>67</v>
      </c>
      <c r="HK3672" s="84"/>
      <c r="HL3672" s="337"/>
      <c r="HM3672" s="338"/>
      <c r="HN3672" s="12" t="s">
        <v>4537</v>
      </c>
      <c r="HO3672" s="13" t="s">
        <v>4538</v>
      </c>
      <c r="HP3672" s="13" t="s">
        <v>4539</v>
      </c>
      <c r="HQ3672" s="12" t="s">
        <v>4540</v>
      </c>
      <c r="HR3672" s="336" t="s">
        <v>828</v>
      </c>
      <c r="HS3672" s="336" t="s">
        <v>480</v>
      </c>
      <c r="HT3672" s="336" t="s">
        <v>4668</v>
      </c>
      <c r="HU3672" s="339">
        <v>2021</v>
      </c>
      <c r="HV3672" s="339">
        <v>1</v>
      </c>
      <c r="HW3672" s="339">
        <v>0</v>
      </c>
      <c r="HX3672" s="339">
        <v>0</v>
      </c>
      <c r="HY3672" s="329" t="s">
        <v>4633</v>
      </c>
      <c r="HZ3672" s="329"/>
      <c r="IA3672" s="329" t="s">
        <v>44</v>
      </c>
      <c r="IB3672" s="17">
        <v>720</v>
      </c>
      <c r="IC3672" s="17">
        <v>0</v>
      </c>
      <c r="ID3672" s="17">
        <v>0</v>
      </c>
      <c r="IE3672" s="18" t="s">
        <v>33</v>
      </c>
      <c r="IF3672" s="330">
        <v>60</v>
      </c>
      <c r="IG3672" s="330">
        <v>110</v>
      </c>
      <c r="IH3672" s="330">
        <v>4.6363636363636371E-2</v>
      </c>
      <c r="II3672" s="330">
        <v>0</v>
      </c>
      <c r="IJ3672" s="331">
        <v>5.1000000000000004E-3</v>
      </c>
      <c r="IK3672" s="332">
        <v>3.6720000000000002</v>
      </c>
      <c r="IL3672" s="333" t="s">
        <v>33</v>
      </c>
      <c r="IM3672" s="334" t="s">
        <v>5838</v>
      </c>
      <c r="IN3672" s="335" t="s">
        <v>67</v>
      </c>
      <c r="IO3672" s="336" t="s">
        <v>67</v>
      </c>
      <c r="IP3672" s="336" t="s">
        <v>67</v>
      </c>
      <c r="IQ3672" s="84"/>
      <c r="IR3672" s="337"/>
      <c r="IS3672" s="338"/>
    </row>
    <row r="3673" spans="1:253" ht="16.5" customHeight="1">
      <c r="A3673" s="83" t="s">
        <v>8051</v>
      </c>
      <c r="B3673" s="13"/>
      <c r="C3673" s="189"/>
      <c r="D3673" s="83"/>
      <c r="E3673" s="14" t="s">
        <v>99</v>
      </c>
      <c r="F3673" s="14" t="s">
        <v>36</v>
      </c>
      <c r="G3673" s="14" t="s">
        <v>101</v>
      </c>
      <c r="H3673" s="15">
        <v>2011</v>
      </c>
      <c r="I3673" s="15">
        <v>19</v>
      </c>
      <c r="J3673" s="15">
        <v>0</v>
      </c>
      <c r="K3673" s="15">
        <v>0</v>
      </c>
      <c r="L3673" s="16" t="s">
        <v>8089</v>
      </c>
      <c r="M3673" s="134" t="s">
        <v>8635</v>
      </c>
      <c r="N3673" s="16" t="s">
        <v>412</v>
      </c>
      <c r="O3673" s="17">
        <v>100</v>
      </c>
      <c r="P3673" s="17">
        <f t="shared" si="29"/>
        <v>8660</v>
      </c>
      <c r="Q3673" s="17">
        <v>5</v>
      </c>
      <c r="R3673" s="133" t="s">
        <v>33</v>
      </c>
      <c r="S3673" s="19" t="s">
        <v>89</v>
      </c>
      <c r="T3673" s="19">
        <v>110</v>
      </c>
      <c r="U3673" s="19">
        <v>0.20090909090909093</v>
      </c>
      <c r="V3673" s="19">
        <v>0</v>
      </c>
      <c r="W3673" s="20">
        <v>2.2100000000000002E-2</v>
      </c>
      <c r="X3673" s="21">
        <v>11.779299999999999</v>
      </c>
      <c r="Y3673" s="22" t="s">
        <v>33</v>
      </c>
      <c r="Z3673" s="86" t="s">
        <v>8007</v>
      </c>
      <c r="AA3673" s="24"/>
      <c r="AB3673" s="14"/>
      <c r="AC3673" s="14"/>
      <c r="AD3673" s="25"/>
      <c r="AE3673" s="26"/>
      <c r="AF3673" s="27"/>
      <c r="AG3673" s="31"/>
      <c r="AH3673" s="32"/>
      <c r="AI3673" s="32"/>
      <c r="AJ3673" s="32"/>
      <c r="AK3673" s="32"/>
      <c r="AL3673" s="32"/>
      <c r="AM3673" s="32"/>
      <c r="AN3673" s="32"/>
      <c r="AO3673" s="32"/>
      <c r="AP3673" s="329"/>
      <c r="AQ3673" s="329" t="s">
        <v>44</v>
      </c>
      <c r="AR3673" s="17">
        <v>9</v>
      </c>
      <c r="AS3673" s="17">
        <v>0</v>
      </c>
      <c r="AT3673" s="17">
        <v>0</v>
      </c>
      <c r="AU3673" s="18" t="s">
        <v>33</v>
      </c>
      <c r="AV3673" s="330">
        <v>60</v>
      </c>
      <c r="AW3673" s="330">
        <v>110</v>
      </c>
      <c r="AX3673" s="330">
        <v>1.9090909090909092E-2</v>
      </c>
      <c r="AY3673" s="330">
        <v>0</v>
      </c>
      <c r="AZ3673" s="331">
        <v>2.0999999999999999E-3</v>
      </c>
      <c r="BA3673" s="332">
        <v>1.89E-2</v>
      </c>
      <c r="BB3673" s="333" t="s">
        <v>33</v>
      </c>
      <c r="BC3673" s="334" t="s">
        <v>5838</v>
      </c>
      <c r="BD3673" s="335" t="s">
        <v>67</v>
      </c>
      <c r="BE3673" s="336" t="s">
        <v>67</v>
      </c>
      <c r="BF3673" s="336" t="s">
        <v>67</v>
      </c>
      <c r="BG3673" s="84"/>
      <c r="BH3673" s="337"/>
      <c r="BI3673" s="338"/>
      <c r="BJ3673" s="12" t="s">
        <v>4537</v>
      </c>
      <c r="BK3673" s="13" t="s">
        <v>4538</v>
      </c>
      <c r="BL3673" s="13" t="s">
        <v>4539</v>
      </c>
      <c r="BM3673" s="12" t="s">
        <v>4540</v>
      </c>
      <c r="BN3673" s="336" t="s">
        <v>2027</v>
      </c>
      <c r="BO3673" s="336" t="s">
        <v>480</v>
      </c>
      <c r="BP3673" s="336" t="s">
        <v>4669</v>
      </c>
      <c r="BQ3673" s="339">
        <v>2021</v>
      </c>
      <c r="BR3673" s="339">
        <v>1</v>
      </c>
      <c r="BS3673" s="339">
        <v>0</v>
      </c>
      <c r="BT3673" s="339">
        <v>0</v>
      </c>
      <c r="BU3673" s="329" t="s">
        <v>4633</v>
      </c>
      <c r="BV3673" s="329"/>
      <c r="BW3673" s="329" t="s">
        <v>44</v>
      </c>
      <c r="BX3673" s="17">
        <v>9</v>
      </c>
      <c r="BY3673" s="17">
        <v>0</v>
      </c>
      <c r="BZ3673" s="17">
        <v>0</v>
      </c>
      <c r="CA3673" s="18" t="s">
        <v>33</v>
      </c>
      <c r="CB3673" s="330">
        <v>60</v>
      </c>
      <c r="CC3673" s="330">
        <v>110</v>
      </c>
      <c r="CD3673" s="330">
        <v>1.9090909090909092E-2</v>
      </c>
      <c r="CE3673" s="330">
        <v>0</v>
      </c>
      <c r="CF3673" s="331">
        <v>2.0999999999999999E-3</v>
      </c>
      <c r="CG3673" s="332">
        <v>1.89E-2</v>
      </c>
      <c r="CH3673" s="333" t="s">
        <v>33</v>
      </c>
      <c r="CI3673" s="334" t="s">
        <v>5838</v>
      </c>
      <c r="CJ3673" s="335" t="s">
        <v>67</v>
      </c>
      <c r="CK3673" s="336" t="s">
        <v>67</v>
      </c>
      <c r="CL3673" s="336" t="s">
        <v>67</v>
      </c>
      <c r="CM3673" s="84"/>
      <c r="CN3673" s="337"/>
      <c r="CO3673" s="338"/>
      <c r="CP3673" s="12" t="s">
        <v>4537</v>
      </c>
      <c r="CQ3673" s="13" t="s">
        <v>4538</v>
      </c>
      <c r="CR3673" s="13" t="s">
        <v>4539</v>
      </c>
      <c r="CS3673" s="12" t="s">
        <v>4540</v>
      </c>
      <c r="CT3673" s="336" t="s">
        <v>2027</v>
      </c>
      <c r="CU3673" s="336" t="s">
        <v>480</v>
      </c>
      <c r="CV3673" s="336" t="s">
        <v>4669</v>
      </c>
      <c r="CW3673" s="339">
        <v>2021</v>
      </c>
      <c r="CX3673" s="339">
        <v>1</v>
      </c>
      <c r="CY3673" s="339">
        <v>0</v>
      </c>
      <c r="CZ3673" s="339">
        <v>0</v>
      </c>
      <c r="DA3673" s="329" t="s">
        <v>4633</v>
      </c>
      <c r="DB3673" s="329"/>
      <c r="DC3673" s="329" t="s">
        <v>44</v>
      </c>
      <c r="DD3673" s="17">
        <v>9</v>
      </c>
      <c r="DE3673" s="17">
        <v>0</v>
      </c>
      <c r="DF3673" s="17">
        <v>0</v>
      </c>
      <c r="DG3673" s="18" t="s">
        <v>33</v>
      </c>
      <c r="DH3673" s="330">
        <v>60</v>
      </c>
      <c r="DI3673" s="330">
        <v>110</v>
      </c>
      <c r="DJ3673" s="330">
        <v>1.9090909090909092E-2</v>
      </c>
      <c r="DK3673" s="330">
        <v>0</v>
      </c>
      <c r="DL3673" s="331">
        <v>2.0999999999999999E-3</v>
      </c>
      <c r="DM3673" s="332">
        <v>1.89E-2</v>
      </c>
      <c r="DN3673" s="333" t="s">
        <v>33</v>
      </c>
      <c r="DO3673" s="334" t="s">
        <v>5838</v>
      </c>
      <c r="DP3673" s="335" t="s">
        <v>67</v>
      </c>
      <c r="DQ3673" s="336" t="s">
        <v>67</v>
      </c>
      <c r="DR3673" s="336" t="s">
        <v>67</v>
      </c>
      <c r="DS3673" s="84"/>
      <c r="DT3673" s="337"/>
      <c r="DU3673" s="338"/>
      <c r="DV3673" s="12" t="s">
        <v>4537</v>
      </c>
      <c r="DW3673" s="13" t="s">
        <v>4538</v>
      </c>
      <c r="DX3673" s="13" t="s">
        <v>4539</v>
      </c>
      <c r="DY3673" s="12" t="s">
        <v>4540</v>
      </c>
      <c r="DZ3673" s="336" t="s">
        <v>2027</v>
      </c>
      <c r="EA3673" s="336" t="s">
        <v>480</v>
      </c>
      <c r="EB3673" s="336" t="s">
        <v>4669</v>
      </c>
      <c r="EC3673" s="339">
        <v>2021</v>
      </c>
      <c r="ED3673" s="339">
        <v>1</v>
      </c>
      <c r="EE3673" s="339">
        <v>0</v>
      </c>
      <c r="EF3673" s="339">
        <v>0</v>
      </c>
      <c r="EG3673" s="329" t="s">
        <v>4633</v>
      </c>
      <c r="EH3673" s="329"/>
      <c r="EI3673" s="329" t="s">
        <v>44</v>
      </c>
      <c r="EJ3673" s="17">
        <v>9</v>
      </c>
      <c r="EK3673" s="17">
        <v>0</v>
      </c>
      <c r="EL3673" s="17">
        <v>0</v>
      </c>
      <c r="EM3673" s="18" t="s">
        <v>33</v>
      </c>
      <c r="EN3673" s="330">
        <v>60</v>
      </c>
      <c r="EO3673" s="330">
        <v>110</v>
      </c>
      <c r="EP3673" s="330">
        <v>1.9090909090909092E-2</v>
      </c>
      <c r="EQ3673" s="330">
        <v>0</v>
      </c>
      <c r="ER3673" s="331">
        <v>2.0999999999999999E-3</v>
      </c>
      <c r="ES3673" s="332">
        <v>1.89E-2</v>
      </c>
      <c r="ET3673" s="333" t="s">
        <v>33</v>
      </c>
      <c r="EU3673" s="334" t="s">
        <v>5838</v>
      </c>
      <c r="EV3673" s="335" t="s">
        <v>67</v>
      </c>
      <c r="EW3673" s="336" t="s">
        <v>67</v>
      </c>
      <c r="EX3673" s="336" t="s">
        <v>67</v>
      </c>
      <c r="EY3673" s="84"/>
      <c r="EZ3673" s="337"/>
      <c r="FA3673" s="338"/>
      <c r="FB3673" s="12" t="s">
        <v>4537</v>
      </c>
      <c r="FC3673" s="13" t="s">
        <v>4538</v>
      </c>
      <c r="FD3673" s="13" t="s">
        <v>4539</v>
      </c>
      <c r="FE3673" s="12" t="s">
        <v>4540</v>
      </c>
      <c r="FF3673" s="336" t="s">
        <v>2027</v>
      </c>
      <c r="FG3673" s="336" t="s">
        <v>480</v>
      </c>
      <c r="FH3673" s="336" t="s">
        <v>4669</v>
      </c>
      <c r="FI3673" s="339">
        <v>2021</v>
      </c>
      <c r="FJ3673" s="339">
        <v>1</v>
      </c>
      <c r="FK3673" s="339">
        <v>0</v>
      </c>
      <c r="FL3673" s="339">
        <v>0</v>
      </c>
      <c r="FM3673" s="329" t="s">
        <v>4633</v>
      </c>
      <c r="FN3673" s="329"/>
      <c r="FO3673" s="329" t="s">
        <v>44</v>
      </c>
      <c r="FP3673" s="17">
        <v>9</v>
      </c>
      <c r="FQ3673" s="17">
        <v>0</v>
      </c>
      <c r="FR3673" s="17">
        <v>0</v>
      </c>
      <c r="FS3673" s="18" t="s">
        <v>33</v>
      </c>
      <c r="FT3673" s="330">
        <v>60</v>
      </c>
      <c r="FU3673" s="330">
        <v>110</v>
      </c>
      <c r="FV3673" s="330">
        <v>1.9090909090909092E-2</v>
      </c>
      <c r="FW3673" s="330">
        <v>0</v>
      </c>
      <c r="FX3673" s="331">
        <v>2.0999999999999999E-3</v>
      </c>
      <c r="FY3673" s="332">
        <v>1.89E-2</v>
      </c>
      <c r="FZ3673" s="333" t="s">
        <v>33</v>
      </c>
      <c r="GA3673" s="334" t="s">
        <v>5838</v>
      </c>
      <c r="GB3673" s="335" t="s">
        <v>67</v>
      </c>
      <c r="GC3673" s="336" t="s">
        <v>67</v>
      </c>
      <c r="GD3673" s="336" t="s">
        <v>67</v>
      </c>
      <c r="GE3673" s="84"/>
      <c r="GF3673" s="337"/>
      <c r="GG3673" s="338"/>
      <c r="GH3673" s="12" t="s">
        <v>4537</v>
      </c>
      <c r="GI3673" s="13" t="s">
        <v>4538</v>
      </c>
      <c r="GJ3673" s="13" t="s">
        <v>4539</v>
      </c>
      <c r="GK3673" s="12" t="s">
        <v>4540</v>
      </c>
      <c r="GL3673" s="336" t="s">
        <v>2027</v>
      </c>
      <c r="GM3673" s="336" t="s">
        <v>480</v>
      </c>
      <c r="GN3673" s="336" t="s">
        <v>4669</v>
      </c>
      <c r="GO3673" s="339">
        <v>2021</v>
      </c>
      <c r="GP3673" s="339">
        <v>1</v>
      </c>
      <c r="GQ3673" s="339">
        <v>0</v>
      </c>
      <c r="GR3673" s="339">
        <v>0</v>
      </c>
      <c r="GS3673" s="329" t="s">
        <v>4633</v>
      </c>
      <c r="GT3673" s="329"/>
      <c r="GU3673" s="329" t="s">
        <v>44</v>
      </c>
      <c r="GV3673" s="17">
        <v>9</v>
      </c>
      <c r="GW3673" s="17">
        <v>0</v>
      </c>
      <c r="GX3673" s="17">
        <v>0</v>
      </c>
      <c r="GY3673" s="18" t="s">
        <v>33</v>
      </c>
      <c r="GZ3673" s="330">
        <v>60</v>
      </c>
      <c r="HA3673" s="330">
        <v>110</v>
      </c>
      <c r="HB3673" s="330">
        <v>1.9090909090909092E-2</v>
      </c>
      <c r="HC3673" s="330">
        <v>0</v>
      </c>
      <c r="HD3673" s="331">
        <v>2.0999999999999999E-3</v>
      </c>
      <c r="HE3673" s="332">
        <v>1.89E-2</v>
      </c>
      <c r="HF3673" s="333" t="s">
        <v>33</v>
      </c>
      <c r="HG3673" s="334" t="s">
        <v>5838</v>
      </c>
      <c r="HH3673" s="335" t="s">
        <v>67</v>
      </c>
      <c r="HI3673" s="336" t="s">
        <v>67</v>
      </c>
      <c r="HJ3673" s="336" t="s">
        <v>67</v>
      </c>
      <c r="HK3673" s="84"/>
      <c r="HL3673" s="337"/>
      <c r="HM3673" s="338"/>
      <c r="HN3673" s="12" t="s">
        <v>4537</v>
      </c>
      <c r="HO3673" s="13" t="s">
        <v>4538</v>
      </c>
      <c r="HP3673" s="13" t="s">
        <v>4539</v>
      </c>
      <c r="HQ3673" s="12" t="s">
        <v>4540</v>
      </c>
      <c r="HR3673" s="336" t="s">
        <v>2027</v>
      </c>
      <c r="HS3673" s="336" t="s">
        <v>480</v>
      </c>
      <c r="HT3673" s="336" t="s">
        <v>4669</v>
      </c>
      <c r="HU3673" s="339">
        <v>2021</v>
      </c>
      <c r="HV3673" s="339">
        <v>1</v>
      </c>
      <c r="HW3673" s="339">
        <v>0</v>
      </c>
      <c r="HX3673" s="339">
        <v>0</v>
      </c>
      <c r="HY3673" s="329" t="s">
        <v>4633</v>
      </c>
      <c r="HZ3673" s="329"/>
      <c r="IA3673" s="329" t="s">
        <v>44</v>
      </c>
      <c r="IB3673" s="17">
        <v>9</v>
      </c>
      <c r="IC3673" s="17">
        <v>0</v>
      </c>
      <c r="ID3673" s="17">
        <v>0</v>
      </c>
      <c r="IE3673" s="18" t="s">
        <v>33</v>
      </c>
      <c r="IF3673" s="330">
        <v>60</v>
      </c>
      <c r="IG3673" s="330">
        <v>110</v>
      </c>
      <c r="IH3673" s="330">
        <v>1.9090909090909092E-2</v>
      </c>
      <c r="II3673" s="330">
        <v>0</v>
      </c>
      <c r="IJ3673" s="331">
        <v>2.0999999999999999E-3</v>
      </c>
      <c r="IK3673" s="332">
        <v>1.89E-2</v>
      </c>
      <c r="IL3673" s="333" t="s">
        <v>33</v>
      </c>
      <c r="IM3673" s="334" t="s">
        <v>5838</v>
      </c>
      <c r="IN3673" s="335" t="s">
        <v>67</v>
      </c>
      <c r="IO3673" s="336" t="s">
        <v>67</v>
      </c>
      <c r="IP3673" s="336" t="s">
        <v>67</v>
      </c>
      <c r="IQ3673" s="84"/>
      <c r="IR3673" s="337"/>
      <c r="IS3673" s="338"/>
    </row>
    <row r="3674" spans="1:253" ht="16.5" customHeight="1">
      <c r="A3674" s="83" t="s">
        <v>3512</v>
      </c>
      <c r="B3674" s="13"/>
      <c r="C3674" s="189"/>
      <c r="D3674" s="83"/>
      <c r="E3674" s="14" t="s">
        <v>8121</v>
      </c>
      <c r="F3674" s="14" t="s">
        <v>8009</v>
      </c>
      <c r="G3674" s="14" t="s">
        <v>3573</v>
      </c>
      <c r="H3674" s="15" t="s">
        <v>3574</v>
      </c>
      <c r="I3674" s="15">
        <v>275</v>
      </c>
      <c r="J3674" s="15">
        <v>0</v>
      </c>
      <c r="K3674" s="15">
        <v>0</v>
      </c>
      <c r="L3674" s="16" t="s">
        <v>8122</v>
      </c>
      <c r="M3674" s="134" t="s">
        <v>8123</v>
      </c>
      <c r="N3674" s="16" t="s">
        <v>412</v>
      </c>
      <c r="O3674" s="17">
        <v>2760</v>
      </c>
      <c r="P3674" s="17">
        <f t="shared" si="29"/>
        <v>6000</v>
      </c>
      <c r="Q3674" s="17">
        <v>5</v>
      </c>
      <c r="R3674" s="133" t="s">
        <v>33</v>
      </c>
      <c r="S3674" s="19">
        <v>60</v>
      </c>
      <c r="T3674" s="19">
        <v>110</v>
      </c>
      <c r="U3674" s="19">
        <v>0.50909090909090904</v>
      </c>
      <c r="V3674" s="19">
        <v>0</v>
      </c>
      <c r="W3674" s="20">
        <v>5.6000000000000001E-2</v>
      </c>
      <c r="X3674" s="21">
        <v>171.36</v>
      </c>
      <c r="Y3674" s="22" t="s">
        <v>33</v>
      </c>
      <c r="Z3674" s="86" t="s">
        <v>8007</v>
      </c>
      <c r="AA3674" s="24"/>
      <c r="AB3674" s="14"/>
      <c r="AC3674" s="14"/>
      <c r="AD3674" s="25"/>
      <c r="AE3674" s="26"/>
      <c r="AF3674" s="27"/>
      <c r="AG3674" s="31"/>
      <c r="AH3674" s="32"/>
      <c r="AI3674" s="32"/>
      <c r="AJ3674" s="32"/>
      <c r="AK3674" s="32"/>
      <c r="AL3674" s="32"/>
      <c r="AM3674" s="32"/>
      <c r="AN3674" s="32"/>
      <c r="AO3674" s="32"/>
      <c r="AP3674" s="329"/>
      <c r="AQ3674" s="329" t="s">
        <v>44</v>
      </c>
      <c r="AR3674" s="17">
        <v>1680</v>
      </c>
      <c r="AS3674" s="17">
        <v>0</v>
      </c>
      <c r="AT3674" s="17">
        <v>0</v>
      </c>
      <c r="AU3674" s="18" t="s">
        <v>33</v>
      </c>
      <c r="AV3674" s="330">
        <v>60</v>
      </c>
      <c r="AW3674" s="330">
        <v>110</v>
      </c>
      <c r="AX3674" s="330">
        <v>13.636363636363637</v>
      </c>
      <c r="AY3674" s="330">
        <v>0</v>
      </c>
      <c r="AZ3674" s="331">
        <v>1.5</v>
      </c>
      <c r="BA3674" s="332">
        <v>2520</v>
      </c>
      <c r="BB3674" s="333" t="s">
        <v>33</v>
      </c>
      <c r="BC3674" s="334" t="s">
        <v>5838</v>
      </c>
      <c r="BD3674" s="335" t="s">
        <v>67</v>
      </c>
      <c r="BE3674" s="336" t="s">
        <v>67</v>
      </c>
      <c r="BF3674" s="336" t="s">
        <v>67</v>
      </c>
      <c r="BG3674" s="84"/>
      <c r="BH3674" s="337"/>
      <c r="BI3674" s="338"/>
      <c r="BJ3674" s="12" t="s">
        <v>4537</v>
      </c>
      <c r="BK3674" s="13" t="s">
        <v>4538</v>
      </c>
      <c r="BL3674" s="13" t="s">
        <v>4539</v>
      </c>
      <c r="BM3674" s="12" t="s">
        <v>4540</v>
      </c>
      <c r="BN3674" s="336" t="s">
        <v>8467</v>
      </c>
      <c r="BO3674" s="336" t="s">
        <v>8468</v>
      </c>
      <c r="BP3674" s="336" t="s">
        <v>8469</v>
      </c>
      <c r="BQ3674" s="339">
        <v>2021</v>
      </c>
      <c r="BR3674" s="339">
        <v>1</v>
      </c>
      <c r="BS3674" s="339">
        <v>0</v>
      </c>
      <c r="BT3674" s="339">
        <v>0</v>
      </c>
      <c r="BU3674" s="329" t="s">
        <v>4544</v>
      </c>
      <c r="BV3674" s="329"/>
      <c r="BW3674" s="329" t="s">
        <v>44</v>
      </c>
      <c r="BX3674" s="17">
        <v>1680</v>
      </c>
      <c r="BY3674" s="17">
        <v>0</v>
      </c>
      <c r="BZ3674" s="17">
        <v>0</v>
      </c>
      <c r="CA3674" s="18" t="s">
        <v>33</v>
      </c>
      <c r="CB3674" s="330">
        <v>60</v>
      </c>
      <c r="CC3674" s="330">
        <v>110</v>
      </c>
      <c r="CD3674" s="330">
        <v>13.636363636363637</v>
      </c>
      <c r="CE3674" s="330">
        <v>0</v>
      </c>
      <c r="CF3674" s="331">
        <v>1.5</v>
      </c>
      <c r="CG3674" s="332">
        <v>2520</v>
      </c>
      <c r="CH3674" s="333" t="s">
        <v>33</v>
      </c>
      <c r="CI3674" s="334" t="s">
        <v>5838</v>
      </c>
      <c r="CJ3674" s="335" t="s">
        <v>67</v>
      </c>
      <c r="CK3674" s="336" t="s">
        <v>67</v>
      </c>
      <c r="CL3674" s="336" t="s">
        <v>67</v>
      </c>
      <c r="CM3674" s="84"/>
      <c r="CN3674" s="337"/>
      <c r="CO3674" s="338"/>
      <c r="CP3674" s="12" t="s">
        <v>4537</v>
      </c>
      <c r="CQ3674" s="13" t="s">
        <v>4538</v>
      </c>
      <c r="CR3674" s="13" t="s">
        <v>4539</v>
      </c>
      <c r="CS3674" s="12" t="s">
        <v>4540</v>
      </c>
      <c r="CT3674" s="336" t="s">
        <v>8467</v>
      </c>
      <c r="CU3674" s="336" t="s">
        <v>8468</v>
      </c>
      <c r="CV3674" s="336" t="s">
        <v>8469</v>
      </c>
      <c r="CW3674" s="339">
        <v>2021</v>
      </c>
      <c r="CX3674" s="339">
        <v>1</v>
      </c>
      <c r="CY3674" s="339">
        <v>0</v>
      </c>
      <c r="CZ3674" s="339">
        <v>0</v>
      </c>
      <c r="DA3674" s="329" t="s">
        <v>4544</v>
      </c>
      <c r="DB3674" s="329"/>
      <c r="DC3674" s="329" t="s">
        <v>44</v>
      </c>
      <c r="DD3674" s="17">
        <v>1680</v>
      </c>
      <c r="DE3674" s="17">
        <v>0</v>
      </c>
      <c r="DF3674" s="17">
        <v>0</v>
      </c>
      <c r="DG3674" s="18" t="s">
        <v>33</v>
      </c>
      <c r="DH3674" s="330">
        <v>60</v>
      </c>
      <c r="DI3674" s="330">
        <v>110</v>
      </c>
      <c r="DJ3674" s="330">
        <v>13.636363636363637</v>
      </c>
      <c r="DK3674" s="330">
        <v>0</v>
      </c>
      <c r="DL3674" s="331">
        <v>1.5</v>
      </c>
      <c r="DM3674" s="332">
        <v>2520</v>
      </c>
      <c r="DN3674" s="333" t="s">
        <v>33</v>
      </c>
      <c r="DO3674" s="334" t="s">
        <v>5838</v>
      </c>
      <c r="DP3674" s="335" t="s">
        <v>67</v>
      </c>
      <c r="DQ3674" s="336" t="s">
        <v>67</v>
      </c>
      <c r="DR3674" s="336" t="s">
        <v>67</v>
      </c>
      <c r="DS3674" s="84"/>
      <c r="DT3674" s="337"/>
      <c r="DU3674" s="338"/>
      <c r="DV3674" s="12" t="s">
        <v>4537</v>
      </c>
      <c r="DW3674" s="13" t="s">
        <v>4538</v>
      </c>
      <c r="DX3674" s="13" t="s">
        <v>4539</v>
      </c>
      <c r="DY3674" s="12" t="s">
        <v>4540</v>
      </c>
      <c r="DZ3674" s="336" t="s">
        <v>8467</v>
      </c>
      <c r="EA3674" s="336" t="s">
        <v>8468</v>
      </c>
      <c r="EB3674" s="336" t="s">
        <v>8469</v>
      </c>
      <c r="EC3674" s="339">
        <v>2021</v>
      </c>
      <c r="ED3674" s="339">
        <v>1</v>
      </c>
      <c r="EE3674" s="339">
        <v>0</v>
      </c>
      <c r="EF3674" s="339">
        <v>0</v>
      </c>
      <c r="EG3674" s="329" t="s">
        <v>4544</v>
      </c>
      <c r="EH3674" s="329"/>
      <c r="EI3674" s="329" t="s">
        <v>44</v>
      </c>
      <c r="EJ3674" s="17">
        <v>1680</v>
      </c>
      <c r="EK3674" s="17">
        <v>0</v>
      </c>
      <c r="EL3674" s="17">
        <v>0</v>
      </c>
      <c r="EM3674" s="18" t="s">
        <v>33</v>
      </c>
      <c r="EN3674" s="330">
        <v>60</v>
      </c>
      <c r="EO3674" s="330">
        <v>110</v>
      </c>
      <c r="EP3674" s="330">
        <v>13.636363636363637</v>
      </c>
      <c r="EQ3674" s="330">
        <v>0</v>
      </c>
      <c r="ER3674" s="331">
        <v>1.5</v>
      </c>
      <c r="ES3674" s="332">
        <v>2520</v>
      </c>
      <c r="ET3674" s="333" t="s">
        <v>33</v>
      </c>
      <c r="EU3674" s="334" t="s">
        <v>5838</v>
      </c>
      <c r="EV3674" s="335" t="s">
        <v>67</v>
      </c>
      <c r="EW3674" s="336" t="s">
        <v>67</v>
      </c>
      <c r="EX3674" s="336" t="s">
        <v>67</v>
      </c>
      <c r="EY3674" s="84"/>
      <c r="EZ3674" s="337"/>
      <c r="FA3674" s="338"/>
      <c r="FB3674" s="12" t="s">
        <v>4537</v>
      </c>
      <c r="FC3674" s="13" t="s">
        <v>4538</v>
      </c>
      <c r="FD3674" s="13" t="s">
        <v>4539</v>
      </c>
      <c r="FE3674" s="12" t="s">
        <v>4540</v>
      </c>
      <c r="FF3674" s="336" t="s">
        <v>8467</v>
      </c>
      <c r="FG3674" s="336" t="s">
        <v>8468</v>
      </c>
      <c r="FH3674" s="336" t="s">
        <v>8469</v>
      </c>
      <c r="FI3674" s="339">
        <v>2021</v>
      </c>
      <c r="FJ3674" s="339">
        <v>1</v>
      </c>
      <c r="FK3674" s="339">
        <v>0</v>
      </c>
      <c r="FL3674" s="339">
        <v>0</v>
      </c>
      <c r="FM3674" s="329" t="s">
        <v>4544</v>
      </c>
      <c r="FN3674" s="329"/>
      <c r="FO3674" s="329" t="s">
        <v>44</v>
      </c>
      <c r="FP3674" s="17">
        <v>1680</v>
      </c>
      <c r="FQ3674" s="17">
        <v>0</v>
      </c>
      <c r="FR3674" s="17">
        <v>0</v>
      </c>
      <c r="FS3674" s="18" t="s">
        <v>33</v>
      </c>
      <c r="FT3674" s="330">
        <v>60</v>
      </c>
      <c r="FU3674" s="330">
        <v>110</v>
      </c>
      <c r="FV3674" s="330">
        <v>13.636363636363637</v>
      </c>
      <c r="FW3674" s="330">
        <v>0</v>
      </c>
      <c r="FX3674" s="331">
        <v>1.5</v>
      </c>
      <c r="FY3674" s="332">
        <v>2520</v>
      </c>
      <c r="FZ3674" s="333" t="s">
        <v>33</v>
      </c>
      <c r="GA3674" s="334" t="s">
        <v>5838</v>
      </c>
      <c r="GB3674" s="335" t="s">
        <v>67</v>
      </c>
      <c r="GC3674" s="336" t="s">
        <v>67</v>
      </c>
      <c r="GD3674" s="336" t="s">
        <v>67</v>
      </c>
      <c r="GE3674" s="84"/>
      <c r="GF3674" s="337"/>
      <c r="GG3674" s="338"/>
      <c r="GH3674" s="12" t="s">
        <v>4537</v>
      </c>
      <c r="GI3674" s="13" t="s">
        <v>4538</v>
      </c>
      <c r="GJ3674" s="13" t="s">
        <v>4539</v>
      </c>
      <c r="GK3674" s="12" t="s">
        <v>4540</v>
      </c>
      <c r="GL3674" s="336" t="s">
        <v>8467</v>
      </c>
      <c r="GM3674" s="336" t="s">
        <v>8468</v>
      </c>
      <c r="GN3674" s="336" t="s">
        <v>8469</v>
      </c>
      <c r="GO3674" s="339">
        <v>2021</v>
      </c>
      <c r="GP3674" s="339">
        <v>1</v>
      </c>
      <c r="GQ3674" s="339">
        <v>0</v>
      </c>
      <c r="GR3674" s="339">
        <v>0</v>
      </c>
      <c r="GS3674" s="329" t="s">
        <v>4544</v>
      </c>
      <c r="GT3674" s="329"/>
      <c r="GU3674" s="329" t="s">
        <v>44</v>
      </c>
      <c r="GV3674" s="17">
        <v>1680</v>
      </c>
      <c r="GW3674" s="17">
        <v>0</v>
      </c>
      <c r="GX3674" s="17">
        <v>0</v>
      </c>
      <c r="GY3674" s="18" t="s">
        <v>33</v>
      </c>
      <c r="GZ3674" s="330">
        <v>60</v>
      </c>
      <c r="HA3674" s="330">
        <v>110</v>
      </c>
      <c r="HB3674" s="330">
        <v>13.636363636363637</v>
      </c>
      <c r="HC3674" s="330">
        <v>0</v>
      </c>
      <c r="HD3674" s="331">
        <v>1.5</v>
      </c>
      <c r="HE3674" s="332">
        <v>2520</v>
      </c>
      <c r="HF3674" s="333" t="s">
        <v>33</v>
      </c>
      <c r="HG3674" s="334" t="s">
        <v>5838</v>
      </c>
      <c r="HH3674" s="335" t="s">
        <v>67</v>
      </c>
      <c r="HI3674" s="336" t="s">
        <v>67</v>
      </c>
      <c r="HJ3674" s="336" t="s">
        <v>67</v>
      </c>
      <c r="HK3674" s="84"/>
      <c r="HL3674" s="337"/>
      <c r="HM3674" s="338"/>
      <c r="HN3674" s="12" t="s">
        <v>4537</v>
      </c>
      <c r="HO3674" s="13" t="s">
        <v>4538</v>
      </c>
      <c r="HP3674" s="13" t="s">
        <v>4539</v>
      </c>
      <c r="HQ3674" s="12" t="s">
        <v>4540</v>
      </c>
      <c r="HR3674" s="336" t="s">
        <v>8467</v>
      </c>
      <c r="HS3674" s="336" t="s">
        <v>8468</v>
      </c>
      <c r="HT3674" s="336" t="s">
        <v>8469</v>
      </c>
      <c r="HU3674" s="339">
        <v>2021</v>
      </c>
      <c r="HV3674" s="339">
        <v>1</v>
      </c>
      <c r="HW3674" s="339">
        <v>0</v>
      </c>
      <c r="HX3674" s="339">
        <v>0</v>
      </c>
      <c r="HY3674" s="329" t="s">
        <v>4544</v>
      </c>
      <c r="HZ3674" s="329"/>
      <c r="IA3674" s="329" t="s">
        <v>44</v>
      </c>
      <c r="IB3674" s="17">
        <v>1680</v>
      </c>
      <c r="IC3674" s="17">
        <v>0</v>
      </c>
      <c r="ID3674" s="17">
        <v>0</v>
      </c>
      <c r="IE3674" s="18" t="s">
        <v>33</v>
      </c>
      <c r="IF3674" s="330">
        <v>60</v>
      </c>
      <c r="IG3674" s="330">
        <v>110</v>
      </c>
      <c r="IH3674" s="330">
        <v>13.636363636363637</v>
      </c>
      <c r="II3674" s="330">
        <v>0</v>
      </c>
      <c r="IJ3674" s="331">
        <v>1.5</v>
      </c>
      <c r="IK3674" s="332">
        <v>2520</v>
      </c>
      <c r="IL3674" s="333" t="s">
        <v>33</v>
      </c>
      <c r="IM3674" s="334" t="s">
        <v>5838</v>
      </c>
      <c r="IN3674" s="335" t="s">
        <v>67</v>
      </c>
      <c r="IO3674" s="336" t="s">
        <v>67</v>
      </c>
      <c r="IP3674" s="336" t="s">
        <v>67</v>
      </c>
      <c r="IQ3674" s="84"/>
      <c r="IR3674" s="337"/>
      <c r="IS3674" s="338"/>
    </row>
    <row r="3675" spans="1:253" ht="16.5" customHeight="1">
      <c r="A3675" s="83" t="s">
        <v>3512</v>
      </c>
      <c r="B3675" s="13"/>
      <c r="C3675" s="189"/>
      <c r="D3675" s="83"/>
      <c r="E3675" s="14" t="s">
        <v>8058</v>
      </c>
      <c r="F3675" s="14" t="s">
        <v>8009</v>
      </c>
      <c r="G3675" s="14" t="s">
        <v>8129</v>
      </c>
      <c r="H3675" s="15">
        <v>2022</v>
      </c>
      <c r="I3675" s="15">
        <v>42</v>
      </c>
      <c r="J3675" s="15">
        <v>0</v>
      </c>
      <c r="K3675" s="15">
        <v>0</v>
      </c>
      <c r="L3675" s="16" t="s">
        <v>8125</v>
      </c>
      <c r="M3675" s="134" t="s">
        <v>8126</v>
      </c>
      <c r="N3675" s="16" t="s">
        <v>412</v>
      </c>
      <c r="O3675" s="17">
        <v>2760</v>
      </c>
      <c r="P3675" s="17">
        <f t="shared" si="29"/>
        <v>6000</v>
      </c>
      <c r="Q3675" s="17">
        <v>5</v>
      </c>
      <c r="R3675" s="133" t="s">
        <v>33</v>
      </c>
      <c r="S3675" s="19" t="s">
        <v>89</v>
      </c>
      <c r="T3675" s="19">
        <v>110</v>
      </c>
      <c r="U3675" s="19">
        <v>8.1818181818181818E-2</v>
      </c>
      <c r="V3675" s="19">
        <v>0</v>
      </c>
      <c r="W3675" s="20">
        <v>8.9999999999999993E-3</v>
      </c>
      <c r="X3675" s="21">
        <v>27.54</v>
      </c>
      <c r="Y3675" s="22" t="s">
        <v>33</v>
      </c>
      <c r="Z3675" s="86" t="s">
        <v>8007</v>
      </c>
      <c r="AA3675" s="24"/>
      <c r="AB3675" s="14"/>
      <c r="AC3675" s="14"/>
      <c r="AD3675" s="25"/>
      <c r="AE3675" s="26"/>
      <c r="AF3675" s="27"/>
      <c r="AG3675" s="31"/>
      <c r="AH3675" s="32"/>
      <c r="AI3675" s="32"/>
      <c r="AJ3675" s="32"/>
      <c r="AK3675" s="32"/>
      <c r="AL3675" s="32"/>
      <c r="AM3675" s="32"/>
      <c r="AN3675" s="32"/>
      <c r="AO3675" s="32"/>
      <c r="AP3675" s="329"/>
      <c r="AQ3675" s="329" t="s">
        <v>44</v>
      </c>
      <c r="AR3675" s="17">
        <v>480</v>
      </c>
      <c r="AS3675" s="17">
        <v>0</v>
      </c>
      <c r="AT3675" s="17">
        <v>0</v>
      </c>
      <c r="AU3675" s="18" t="s">
        <v>33</v>
      </c>
      <c r="AV3675" s="330">
        <v>60</v>
      </c>
      <c r="AW3675" s="330">
        <v>110</v>
      </c>
      <c r="AX3675" s="330">
        <v>1.8181818181818181</v>
      </c>
      <c r="AY3675" s="330">
        <v>0</v>
      </c>
      <c r="AZ3675" s="331">
        <v>0.2</v>
      </c>
      <c r="BA3675" s="332">
        <v>384</v>
      </c>
      <c r="BB3675" s="333" t="s">
        <v>33</v>
      </c>
      <c r="BC3675" s="334" t="s">
        <v>5838</v>
      </c>
      <c r="BD3675" s="335" t="s">
        <v>67</v>
      </c>
      <c r="BE3675" s="336" t="s">
        <v>67</v>
      </c>
      <c r="BF3675" s="336" t="s">
        <v>67</v>
      </c>
      <c r="BG3675" s="84"/>
      <c r="BH3675" s="337"/>
      <c r="BI3675" s="338"/>
      <c r="BJ3675" s="12" t="s">
        <v>4537</v>
      </c>
      <c r="BK3675" s="13" t="s">
        <v>4538</v>
      </c>
      <c r="BL3675" s="13" t="s">
        <v>4539</v>
      </c>
      <c r="BM3675" s="12" t="s">
        <v>4540</v>
      </c>
      <c r="BN3675" s="336" t="s">
        <v>180</v>
      </c>
      <c r="BO3675" s="336" t="s">
        <v>205</v>
      </c>
      <c r="BP3675" s="336" t="s">
        <v>319</v>
      </c>
      <c r="BQ3675" s="339">
        <v>2022</v>
      </c>
      <c r="BR3675" s="339">
        <v>4</v>
      </c>
      <c r="BS3675" s="339">
        <v>0</v>
      </c>
      <c r="BT3675" s="339">
        <v>0</v>
      </c>
      <c r="BU3675" s="329" t="s">
        <v>8470</v>
      </c>
      <c r="BV3675" s="329"/>
      <c r="BW3675" s="329" t="s">
        <v>44</v>
      </c>
      <c r="BX3675" s="17">
        <v>480</v>
      </c>
      <c r="BY3675" s="17">
        <v>0</v>
      </c>
      <c r="BZ3675" s="17">
        <v>0</v>
      </c>
      <c r="CA3675" s="18" t="s">
        <v>33</v>
      </c>
      <c r="CB3675" s="330">
        <v>60</v>
      </c>
      <c r="CC3675" s="330">
        <v>110</v>
      </c>
      <c r="CD3675" s="330">
        <v>1.8181818181818181</v>
      </c>
      <c r="CE3675" s="330">
        <v>0</v>
      </c>
      <c r="CF3675" s="331">
        <v>0.2</v>
      </c>
      <c r="CG3675" s="332">
        <v>384</v>
      </c>
      <c r="CH3675" s="333" t="s">
        <v>33</v>
      </c>
      <c r="CI3675" s="334" t="s">
        <v>5838</v>
      </c>
      <c r="CJ3675" s="335" t="s">
        <v>67</v>
      </c>
      <c r="CK3675" s="336" t="s">
        <v>67</v>
      </c>
      <c r="CL3675" s="336" t="s">
        <v>67</v>
      </c>
      <c r="CM3675" s="84"/>
      <c r="CN3675" s="337"/>
      <c r="CO3675" s="338"/>
      <c r="CP3675" s="12" t="s">
        <v>4537</v>
      </c>
      <c r="CQ3675" s="13" t="s">
        <v>4538</v>
      </c>
      <c r="CR3675" s="13" t="s">
        <v>4539</v>
      </c>
      <c r="CS3675" s="12" t="s">
        <v>4540</v>
      </c>
      <c r="CT3675" s="336" t="s">
        <v>180</v>
      </c>
      <c r="CU3675" s="336" t="s">
        <v>205</v>
      </c>
      <c r="CV3675" s="336" t="s">
        <v>319</v>
      </c>
      <c r="CW3675" s="339">
        <v>2022</v>
      </c>
      <c r="CX3675" s="339">
        <v>4</v>
      </c>
      <c r="CY3675" s="339">
        <v>0</v>
      </c>
      <c r="CZ3675" s="339">
        <v>0</v>
      </c>
      <c r="DA3675" s="329" t="s">
        <v>8470</v>
      </c>
      <c r="DB3675" s="329"/>
      <c r="DC3675" s="329" t="s">
        <v>44</v>
      </c>
      <c r="DD3675" s="17">
        <v>480</v>
      </c>
      <c r="DE3675" s="17">
        <v>0</v>
      </c>
      <c r="DF3675" s="17">
        <v>0</v>
      </c>
      <c r="DG3675" s="18" t="s">
        <v>33</v>
      </c>
      <c r="DH3675" s="330">
        <v>60</v>
      </c>
      <c r="DI3675" s="330">
        <v>110</v>
      </c>
      <c r="DJ3675" s="330">
        <v>1.8181818181818181</v>
      </c>
      <c r="DK3675" s="330">
        <v>0</v>
      </c>
      <c r="DL3675" s="331">
        <v>0.2</v>
      </c>
      <c r="DM3675" s="332">
        <v>384</v>
      </c>
      <c r="DN3675" s="333" t="s">
        <v>33</v>
      </c>
      <c r="DO3675" s="334" t="s">
        <v>5838</v>
      </c>
      <c r="DP3675" s="335" t="s">
        <v>67</v>
      </c>
      <c r="DQ3675" s="336" t="s">
        <v>67</v>
      </c>
      <c r="DR3675" s="336" t="s">
        <v>67</v>
      </c>
      <c r="DS3675" s="84"/>
      <c r="DT3675" s="337"/>
      <c r="DU3675" s="338"/>
      <c r="DV3675" s="12" t="s">
        <v>4537</v>
      </c>
      <c r="DW3675" s="13" t="s">
        <v>4538</v>
      </c>
      <c r="DX3675" s="13" t="s">
        <v>4539</v>
      </c>
      <c r="DY3675" s="12" t="s">
        <v>4540</v>
      </c>
      <c r="DZ3675" s="336" t="s">
        <v>180</v>
      </c>
      <c r="EA3675" s="336" t="s">
        <v>205</v>
      </c>
      <c r="EB3675" s="336" t="s">
        <v>319</v>
      </c>
      <c r="EC3675" s="339">
        <v>2022</v>
      </c>
      <c r="ED3675" s="339">
        <v>4</v>
      </c>
      <c r="EE3675" s="339">
        <v>0</v>
      </c>
      <c r="EF3675" s="339">
        <v>0</v>
      </c>
      <c r="EG3675" s="329" t="s">
        <v>8470</v>
      </c>
      <c r="EH3675" s="329"/>
      <c r="EI3675" s="329" t="s">
        <v>44</v>
      </c>
      <c r="EJ3675" s="17">
        <v>480</v>
      </c>
      <c r="EK3675" s="17">
        <v>0</v>
      </c>
      <c r="EL3675" s="17">
        <v>0</v>
      </c>
      <c r="EM3675" s="18" t="s">
        <v>33</v>
      </c>
      <c r="EN3675" s="330">
        <v>60</v>
      </c>
      <c r="EO3675" s="330">
        <v>110</v>
      </c>
      <c r="EP3675" s="330">
        <v>1.8181818181818181</v>
      </c>
      <c r="EQ3675" s="330">
        <v>0</v>
      </c>
      <c r="ER3675" s="331">
        <v>0.2</v>
      </c>
      <c r="ES3675" s="332">
        <v>384</v>
      </c>
      <c r="ET3675" s="333" t="s">
        <v>33</v>
      </c>
      <c r="EU3675" s="334" t="s">
        <v>5838</v>
      </c>
      <c r="EV3675" s="335" t="s">
        <v>67</v>
      </c>
      <c r="EW3675" s="336" t="s">
        <v>67</v>
      </c>
      <c r="EX3675" s="336" t="s">
        <v>67</v>
      </c>
      <c r="EY3675" s="84"/>
      <c r="EZ3675" s="337"/>
      <c r="FA3675" s="338"/>
      <c r="FB3675" s="12" t="s">
        <v>4537</v>
      </c>
      <c r="FC3675" s="13" t="s">
        <v>4538</v>
      </c>
      <c r="FD3675" s="13" t="s">
        <v>4539</v>
      </c>
      <c r="FE3675" s="12" t="s">
        <v>4540</v>
      </c>
      <c r="FF3675" s="336" t="s">
        <v>180</v>
      </c>
      <c r="FG3675" s="336" t="s">
        <v>205</v>
      </c>
      <c r="FH3675" s="336" t="s">
        <v>319</v>
      </c>
      <c r="FI3675" s="339">
        <v>2022</v>
      </c>
      <c r="FJ3675" s="339">
        <v>4</v>
      </c>
      <c r="FK3675" s="339">
        <v>0</v>
      </c>
      <c r="FL3675" s="339">
        <v>0</v>
      </c>
      <c r="FM3675" s="329" t="s">
        <v>8470</v>
      </c>
      <c r="FN3675" s="329"/>
      <c r="FO3675" s="329" t="s">
        <v>44</v>
      </c>
      <c r="FP3675" s="17">
        <v>480</v>
      </c>
      <c r="FQ3675" s="17">
        <v>0</v>
      </c>
      <c r="FR3675" s="17">
        <v>0</v>
      </c>
      <c r="FS3675" s="18" t="s">
        <v>33</v>
      </c>
      <c r="FT3675" s="330">
        <v>60</v>
      </c>
      <c r="FU3675" s="330">
        <v>110</v>
      </c>
      <c r="FV3675" s="330">
        <v>1.8181818181818181</v>
      </c>
      <c r="FW3675" s="330">
        <v>0</v>
      </c>
      <c r="FX3675" s="331">
        <v>0.2</v>
      </c>
      <c r="FY3675" s="332">
        <v>384</v>
      </c>
      <c r="FZ3675" s="333" t="s">
        <v>33</v>
      </c>
      <c r="GA3675" s="334" t="s">
        <v>5838</v>
      </c>
      <c r="GB3675" s="335" t="s">
        <v>67</v>
      </c>
      <c r="GC3675" s="336" t="s">
        <v>67</v>
      </c>
      <c r="GD3675" s="336" t="s">
        <v>67</v>
      </c>
      <c r="GE3675" s="84"/>
      <c r="GF3675" s="337"/>
      <c r="GG3675" s="338"/>
      <c r="GH3675" s="12" t="s">
        <v>4537</v>
      </c>
      <c r="GI3675" s="13" t="s">
        <v>4538</v>
      </c>
      <c r="GJ3675" s="13" t="s">
        <v>4539</v>
      </c>
      <c r="GK3675" s="12" t="s">
        <v>4540</v>
      </c>
      <c r="GL3675" s="336" t="s">
        <v>180</v>
      </c>
      <c r="GM3675" s="336" t="s">
        <v>205</v>
      </c>
      <c r="GN3675" s="336" t="s">
        <v>319</v>
      </c>
      <c r="GO3675" s="339">
        <v>2022</v>
      </c>
      <c r="GP3675" s="339">
        <v>4</v>
      </c>
      <c r="GQ3675" s="339">
        <v>0</v>
      </c>
      <c r="GR3675" s="339">
        <v>0</v>
      </c>
      <c r="GS3675" s="329" t="s">
        <v>8470</v>
      </c>
      <c r="GT3675" s="329"/>
      <c r="GU3675" s="329" t="s">
        <v>44</v>
      </c>
      <c r="GV3675" s="17">
        <v>480</v>
      </c>
      <c r="GW3675" s="17">
        <v>0</v>
      </c>
      <c r="GX3675" s="17">
        <v>0</v>
      </c>
      <c r="GY3675" s="18" t="s">
        <v>33</v>
      </c>
      <c r="GZ3675" s="330">
        <v>60</v>
      </c>
      <c r="HA3675" s="330">
        <v>110</v>
      </c>
      <c r="HB3675" s="330">
        <v>1.8181818181818181</v>
      </c>
      <c r="HC3675" s="330">
        <v>0</v>
      </c>
      <c r="HD3675" s="331">
        <v>0.2</v>
      </c>
      <c r="HE3675" s="332">
        <v>384</v>
      </c>
      <c r="HF3675" s="333" t="s">
        <v>33</v>
      </c>
      <c r="HG3675" s="334" t="s">
        <v>5838</v>
      </c>
      <c r="HH3675" s="335" t="s">
        <v>67</v>
      </c>
      <c r="HI3675" s="336" t="s">
        <v>67</v>
      </c>
      <c r="HJ3675" s="336" t="s">
        <v>67</v>
      </c>
      <c r="HK3675" s="84"/>
      <c r="HL3675" s="337"/>
      <c r="HM3675" s="338"/>
      <c r="HN3675" s="12" t="s">
        <v>4537</v>
      </c>
      <c r="HO3675" s="13" t="s">
        <v>4538</v>
      </c>
      <c r="HP3675" s="13" t="s">
        <v>4539</v>
      </c>
      <c r="HQ3675" s="12" t="s">
        <v>4540</v>
      </c>
      <c r="HR3675" s="336" t="s">
        <v>180</v>
      </c>
      <c r="HS3675" s="336" t="s">
        <v>205</v>
      </c>
      <c r="HT3675" s="336" t="s">
        <v>319</v>
      </c>
      <c r="HU3675" s="339">
        <v>2022</v>
      </c>
      <c r="HV3675" s="339">
        <v>4</v>
      </c>
      <c r="HW3675" s="339">
        <v>0</v>
      </c>
      <c r="HX3675" s="339">
        <v>0</v>
      </c>
      <c r="HY3675" s="329" t="s">
        <v>8470</v>
      </c>
      <c r="HZ3675" s="329"/>
      <c r="IA3675" s="329" t="s">
        <v>44</v>
      </c>
      <c r="IB3675" s="17">
        <v>480</v>
      </c>
      <c r="IC3675" s="17">
        <v>0</v>
      </c>
      <c r="ID3675" s="17">
        <v>0</v>
      </c>
      <c r="IE3675" s="18" t="s">
        <v>33</v>
      </c>
      <c r="IF3675" s="330">
        <v>60</v>
      </c>
      <c r="IG3675" s="330">
        <v>110</v>
      </c>
      <c r="IH3675" s="330">
        <v>1.8181818181818181</v>
      </c>
      <c r="II3675" s="330">
        <v>0</v>
      </c>
      <c r="IJ3675" s="331">
        <v>0.2</v>
      </c>
      <c r="IK3675" s="332">
        <v>384</v>
      </c>
      <c r="IL3675" s="333" t="s">
        <v>33</v>
      </c>
      <c r="IM3675" s="334" t="s">
        <v>5838</v>
      </c>
      <c r="IN3675" s="335" t="s">
        <v>67</v>
      </c>
      <c r="IO3675" s="336" t="s">
        <v>67</v>
      </c>
      <c r="IP3675" s="336" t="s">
        <v>67</v>
      </c>
      <c r="IQ3675" s="84"/>
      <c r="IR3675" s="337"/>
      <c r="IS3675" s="338"/>
    </row>
    <row r="3676" spans="1:253" ht="16.5" customHeight="1">
      <c r="A3676" s="83" t="s">
        <v>8051</v>
      </c>
      <c r="B3676" s="13"/>
      <c r="C3676" s="189"/>
      <c r="D3676" s="83"/>
      <c r="E3676" s="14" t="s">
        <v>8077</v>
      </c>
      <c r="F3676" s="14" t="s">
        <v>3518</v>
      </c>
      <c r="G3676" s="14" t="s">
        <v>3529</v>
      </c>
      <c r="H3676" s="15" t="s">
        <v>3520</v>
      </c>
      <c r="I3676" s="15">
        <v>26</v>
      </c>
      <c r="J3676" s="15">
        <v>34</v>
      </c>
      <c r="K3676" s="15">
        <v>0</v>
      </c>
      <c r="L3676" s="16" t="s">
        <v>8075</v>
      </c>
      <c r="M3676" s="134" t="s">
        <v>8076</v>
      </c>
      <c r="N3676" s="16" t="s">
        <v>412</v>
      </c>
      <c r="O3676" s="17">
        <v>346.5</v>
      </c>
      <c r="P3676" s="17">
        <f t="shared" si="29"/>
        <v>8413.5</v>
      </c>
      <c r="Q3676" s="17">
        <v>5</v>
      </c>
      <c r="R3676" s="133" t="s">
        <v>33</v>
      </c>
      <c r="S3676" s="19">
        <v>60</v>
      </c>
      <c r="T3676" s="19">
        <v>110</v>
      </c>
      <c r="U3676" s="19">
        <v>0.25454545454545452</v>
      </c>
      <c r="V3676" s="19">
        <v>0</v>
      </c>
      <c r="W3676" s="20">
        <v>2.8000000000000001E-2</v>
      </c>
      <c r="X3676" s="21">
        <v>21.480899999999998</v>
      </c>
      <c r="Y3676" s="22" t="s">
        <v>33</v>
      </c>
      <c r="Z3676" s="86" t="s">
        <v>8007</v>
      </c>
      <c r="AA3676" s="24"/>
      <c r="AB3676" s="14"/>
      <c r="AC3676" s="14"/>
      <c r="AD3676" s="25"/>
      <c r="AE3676" s="26"/>
      <c r="AF3676" s="27"/>
      <c r="AG3676" s="31"/>
      <c r="AH3676" s="32"/>
      <c r="AI3676" s="32"/>
      <c r="AJ3676" s="32"/>
      <c r="AK3676" s="32"/>
      <c r="AL3676" s="32"/>
      <c r="AM3676" s="32"/>
      <c r="AN3676" s="32"/>
      <c r="AO3676" s="32"/>
      <c r="AP3676" s="329"/>
      <c r="AQ3676" s="329" t="s">
        <v>44</v>
      </c>
      <c r="AR3676" s="17"/>
      <c r="AS3676" s="17"/>
      <c r="AT3676" s="17"/>
      <c r="AU3676" s="18"/>
      <c r="AV3676" s="330"/>
      <c r="AW3676" s="330"/>
      <c r="AX3676" s="330"/>
      <c r="AY3676" s="330"/>
      <c r="AZ3676" s="331"/>
      <c r="BA3676" s="332">
        <v>0</v>
      </c>
      <c r="BB3676" s="333"/>
      <c r="BC3676" s="334" t="s">
        <v>5838</v>
      </c>
      <c r="BD3676" s="335" t="s">
        <v>67</v>
      </c>
      <c r="BE3676" s="336" t="s">
        <v>67</v>
      </c>
      <c r="BF3676" s="336" t="s">
        <v>67</v>
      </c>
      <c r="BG3676" s="84"/>
      <c r="BH3676" s="337"/>
      <c r="BI3676" s="338"/>
      <c r="BJ3676" s="12" t="s">
        <v>4537</v>
      </c>
      <c r="BK3676" s="13" t="s">
        <v>4538</v>
      </c>
      <c r="BL3676" s="13" t="s">
        <v>4539</v>
      </c>
      <c r="BM3676" s="12" t="s">
        <v>4540</v>
      </c>
      <c r="BN3676" s="336" t="s">
        <v>8471</v>
      </c>
      <c r="BO3676" s="336" t="s">
        <v>8472</v>
      </c>
      <c r="BP3676" s="336" t="s">
        <v>8473</v>
      </c>
      <c r="BQ3676" s="339">
        <v>2022</v>
      </c>
      <c r="BR3676" s="339">
        <v>2</v>
      </c>
      <c r="BS3676" s="339">
        <v>0</v>
      </c>
      <c r="BT3676" s="339">
        <v>0</v>
      </c>
      <c r="BU3676" s="329" t="s">
        <v>4633</v>
      </c>
      <c r="BV3676" s="329"/>
      <c r="BW3676" s="329" t="s">
        <v>44</v>
      </c>
      <c r="BX3676" s="17"/>
      <c r="BY3676" s="17"/>
      <c r="BZ3676" s="17"/>
      <c r="CA3676" s="18"/>
      <c r="CB3676" s="330"/>
      <c r="CC3676" s="330"/>
      <c r="CD3676" s="330"/>
      <c r="CE3676" s="330"/>
      <c r="CF3676" s="331"/>
      <c r="CG3676" s="332">
        <v>0</v>
      </c>
      <c r="CH3676" s="333"/>
      <c r="CI3676" s="334" t="s">
        <v>5838</v>
      </c>
      <c r="CJ3676" s="335" t="s">
        <v>67</v>
      </c>
      <c r="CK3676" s="336" t="s">
        <v>67</v>
      </c>
      <c r="CL3676" s="336" t="s">
        <v>67</v>
      </c>
      <c r="CM3676" s="84"/>
      <c r="CN3676" s="337"/>
      <c r="CO3676" s="338"/>
      <c r="CP3676" s="12" t="s">
        <v>4537</v>
      </c>
      <c r="CQ3676" s="13" t="s">
        <v>4538</v>
      </c>
      <c r="CR3676" s="13" t="s">
        <v>4539</v>
      </c>
      <c r="CS3676" s="12" t="s">
        <v>4540</v>
      </c>
      <c r="CT3676" s="336" t="s">
        <v>8471</v>
      </c>
      <c r="CU3676" s="336" t="s">
        <v>8472</v>
      </c>
      <c r="CV3676" s="336" t="s">
        <v>8473</v>
      </c>
      <c r="CW3676" s="339">
        <v>2022</v>
      </c>
      <c r="CX3676" s="339">
        <v>2</v>
      </c>
      <c r="CY3676" s="339">
        <v>0</v>
      </c>
      <c r="CZ3676" s="339">
        <v>0</v>
      </c>
      <c r="DA3676" s="329" t="s">
        <v>4633</v>
      </c>
      <c r="DB3676" s="329"/>
      <c r="DC3676" s="329" t="s">
        <v>44</v>
      </c>
      <c r="DD3676" s="17"/>
      <c r="DE3676" s="17"/>
      <c r="DF3676" s="17"/>
      <c r="DG3676" s="18"/>
      <c r="DH3676" s="330"/>
      <c r="DI3676" s="330"/>
      <c r="DJ3676" s="330"/>
      <c r="DK3676" s="330"/>
      <c r="DL3676" s="331"/>
      <c r="DM3676" s="332">
        <v>0</v>
      </c>
      <c r="DN3676" s="333"/>
      <c r="DO3676" s="334" t="s">
        <v>5838</v>
      </c>
      <c r="DP3676" s="335" t="s">
        <v>67</v>
      </c>
      <c r="DQ3676" s="336" t="s">
        <v>67</v>
      </c>
      <c r="DR3676" s="336" t="s">
        <v>67</v>
      </c>
      <c r="DS3676" s="84"/>
      <c r="DT3676" s="337"/>
      <c r="DU3676" s="338"/>
      <c r="DV3676" s="12" t="s">
        <v>4537</v>
      </c>
      <c r="DW3676" s="13" t="s">
        <v>4538</v>
      </c>
      <c r="DX3676" s="13" t="s">
        <v>4539</v>
      </c>
      <c r="DY3676" s="12" t="s">
        <v>4540</v>
      </c>
      <c r="DZ3676" s="336" t="s">
        <v>8471</v>
      </c>
      <c r="EA3676" s="336" t="s">
        <v>8472</v>
      </c>
      <c r="EB3676" s="336" t="s">
        <v>8473</v>
      </c>
      <c r="EC3676" s="339">
        <v>2022</v>
      </c>
      <c r="ED3676" s="339">
        <v>2</v>
      </c>
      <c r="EE3676" s="339">
        <v>0</v>
      </c>
      <c r="EF3676" s="339">
        <v>0</v>
      </c>
      <c r="EG3676" s="329" t="s">
        <v>4633</v>
      </c>
      <c r="EH3676" s="329"/>
      <c r="EI3676" s="329" t="s">
        <v>44</v>
      </c>
      <c r="EJ3676" s="17"/>
      <c r="EK3676" s="17"/>
      <c r="EL3676" s="17"/>
      <c r="EM3676" s="18"/>
      <c r="EN3676" s="330"/>
      <c r="EO3676" s="330"/>
      <c r="EP3676" s="330"/>
      <c r="EQ3676" s="330"/>
      <c r="ER3676" s="331"/>
      <c r="ES3676" s="332">
        <v>0</v>
      </c>
      <c r="ET3676" s="333"/>
      <c r="EU3676" s="334" t="s">
        <v>5838</v>
      </c>
      <c r="EV3676" s="335" t="s">
        <v>67</v>
      </c>
      <c r="EW3676" s="336" t="s">
        <v>67</v>
      </c>
      <c r="EX3676" s="336" t="s">
        <v>67</v>
      </c>
      <c r="EY3676" s="84"/>
      <c r="EZ3676" s="337"/>
      <c r="FA3676" s="338"/>
      <c r="FB3676" s="12" t="s">
        <v>4537</v>
      </c>
      <c r="FC3676" s="13" t="s">
        <v>4538</v>
      </c>
      <c r="FD3676" s="13" t="s">
        <v>4539</v>
      </c>
      <c r="FE3676" s="12" t="s">
        <v>4540</v>
      </c>
      <c r="FF3676" s="336" t="s">
        <v>8471</v>
      </c>
      <c r="FG3676" s="336" t="s">
        <v>8472</v>
      </c>
      <c r="FH3676" s="336" t="s">
        <v>8473</v>
      </c>
      <c r="FI3676" s="339">
        <v>2022</v>
      </c>
      <c r="FJ3676" s="339">
        <v>2</v>
      </c>
      <c r="FK3676" s="339">
        <v>0</v>
      </c>
      <c r="FL3676" s="339">
        <v>0</v>
      </c>
      <c r="FM3676" s="329" t="s">
        <v>4633</v>
      </c>
      <c r="FN3676" s="329"/>
      <c r="FO3676" s="329" t="s">
        <v>44</v>
      </c>
      <c r="FP3676" s="17"/>
      <c r="FQ3676" s="17"/>
      <c r="FR3676" s="17"/>
      <c r="FS3676" s="18"/>
      <c r="FT3676" s="330"/>
      <c r="FU3676" s="330"/>
      <c r="FV3676" s="330"/>
      <c r="FW3676" s="330"/>
      <c r="FX3676" s="331"/>
      <c r="FY3676" s="332">
        <v>0</v>
      </c>
      <c r="FZ3676" s="333"/>
      <c r="GA3676" s="334" t="s">
        <v>5838</v>
      </c>
      <c r="GB3676" s="335" t="s">
        <v>67</v>
      </c>
      <c r="GC3676" s="336" t="s">
        <v>67</v>
      </c>
      <c r="GD3676" s="336" t="s">
        <v>67</v>
      </c>
      <c r="GE3676" s="84"/>
      <c r="GF3676" s="337"/>
      <c r="GG3676" s="338"/>
      <c r="GH3676" s="12" t="s">
        <v>4537</v>
      </c>
      <c r="GI3676" s="13" t="s">
        <v>4538</v>
      </c>
      <c r="GJ3676" s="13" t="s">
        <v>4539</v>
      </c>
      <c r="GK3676" s="12" t="s">
        <v>4540</v>
      </c>
      <c r="GL3676" s="336" t="s">
        <v>8471</v>
      </c>
      <c r="GM3676" s="336" t="s">
        <v>8472</v>
      </c>
      <c r="GN3676" s="336" t="s">
        <v>8473</v>
      </c>
      <c r="GO3676" s="339">
        <v>2022</v>
      </c>
      <c r="GP3676" s="339">
        <v>2</v>
      </c>
      <c r="GQ3676" s="339">
        <v>0</v>
      </c>
      <c r="GR3676" s="339">
        <v>0</v>
      </c>
      <c r="GS3676" s="329" t="s">
        <v>4633</v>
      </c>
      <c r="GT3676" s="329"/>
      <c r="GU3676" s="329" t="s">
        <v>44</v>
      </c>
      <c r="GV3676" s="17"/>
      <c r="GW3676" s="17"/>
      <c r="GX3676" s="17"/>
      <c r="GY3676" s="18"/>
      <c r="GZ3676" s="330"/>
      <c r="HA3676" s="330"/>
      <c r="HB3676" s="330"/>
      <c r="HC3676" s="330"/>
      <c r="HD3676" s="331"/>
      <c r="HE3676" s="332">
        <v>0</v>
      </c>
      <c r="HF3676" s="333"/>
      <c r="HG3676" s="334" t="s">
        <v>5838</v>
      </c>
      <c r="HH3676" s="335" t="s">
        <v>67</v>
      </c>
      <c r="HI3676" s="336" t="s">
        <v>67</v>
      </c>
      <c r="HJ3676" s="336" t="s">
        <v>67</v>
      </c>
      <c r="HK3676" s="84"/>
      <c r="HL3676" s="337"/>
      <c r="HM3676" s="338"/>
      <c r="HN3676" s="12" t="s">
        <v>4537</v>
      </c>
      <c r="HO3676" s="13" t="s">
        <v>4538</v>
      </c>
      <c r="HP3676" s="13" t="s">
        <v>4539</v>
      </c>
      <c r="HQ3676" s="12" t="s">
        <v>4540</v>
      </c>
      <c r="HR3676" s="336" t="s">
        <v>8471</v>
      </c>
      <c r="HS3676" s="336" t="s">
        <v>8472</v>
      </c>
      <c r="HT3676" s="336" t="s">
        <v>8473</v>
      </c>
      <c r="HU3676" s="339">
        <v>2022</v>
      </c>
      <c r="HV3676" s="339">
        <v>2</v>
      </c>
      <c r="HW3676" s="339">
        <v>0</v>
      </c>
      <c r="HX3676" s="339">
        <v>0</v>
      </c>
      <c r="HY3676" s="329" t="s">
        <v>4633</v>
      </c>
      <c r="HZ3676" s="329"/>
      <c r="IA3676" s="329" t="s">
        <v>44</v>
      </c>
      <c r="IB3676" s="17"/>
      <c r="IC3676" s="17"/>
      <c r="ID3676" s="17"/>
      <c r="IE3676" s="18"/>
      <c r="IF3676" s="330"/>
      <c r="IG3676" s="330"/>
      <c r="IH3676" s="330"/>
      <c r="II3676" s="330"/>
      <c r="IJ3676" s="331"/>
      <c r="IK3676" s="332">
        <v>0</v>
      </c>
      <c r="IL3676" s="333"/>
      <c r="IM3676" s="334" t="s">
        <v>5838</v>
      </c>
      <c r="IN3676" s="335" t="s">
        <v>67</v>
      </c>
      <c r="IO3676" s="336" t="s">
        <v>67</v>
      </c>
      <c r="IP3676" s="336" t="s">
        <v>67</v>
      </c>
      <c r="IQ3676" s="84"/>
      <c r="IR3676" s="337"/>
      <c r="IS3676" s="338"/>
    </row>
    <row r="3677" spans="1:253" ht="16.5" customHeight="1">
      <c r="A3677" s="83" t="s">
        <v>3512</v>
      </c>
      <c r="B3677" s="13"/>
      <c r="C3677" s="189"/>
      <c r="D3677" s="83"/>
      <c r="E3677" s="14" t="s">
        <v>3535</v>
      </c>
      <c r="F3677" s="14" t="s">
        <v>38</v>
      </c>
      <c r="G3677" s="14" t="s">
        <v>3543</v>
      </c>
      <c r="H3677" s="15" t="s">
        <v>3520</v>
      </c>
      <c r="I3677" s="15">
        <v>12</v>
      </c>
      <c r="J3677" s="15">
        <v>0</v>
      </c>
      <c r="K3677" s="15">
        <v>0</v>
      </c>
      <c r="L3677" s="16" t="s">
        <v>8075</v>
      </c>
      <c r="M3677" s="134" t="s">
        <v>8076</v>
      </c>
      <c r="N3677" s="16" t="s">
        <v>412</v>
      </c>
      <c r="O3677" s="17">
        <v>346.5</v>
      </c>
      <c r="P3677" s="17">
        <f t="shared" si="29"/>
        <v>8413.5</v>
      </c>
      <c r="Q3677" s="17">
        <v>5</v>
      </c>
      <c r="R3677" s="133" t="s">
        <v>33</v>
      </c>
      <c r="S3677" s="19">
        <v>60</v>
      </c>
      <c r="T3677" s="19">
        <v>110</v>
      </c>
      <c r="U3677" s="19">
        <v>0.11818181818181818</v>
      </c>
      <c r="V3677" s="19">
        <v>0</v>
      </c>
      <c r="W3677" s="20">
        <v>1.2999999999999999E-2</v>
      </c>
      <c r="X3677" s="21">
        <v>9.9732749999999992</v>
      </c>
      <c r="Y3677" s="22" t="s">
        <v>33</v>
      </c>
      <c r="Z3677" s="86" t="s">
        <v>8007</v>
      </c>
      <c r="AA3677" s="24"/>
      <c r="AB3677" s="14"/>
      <c r="AC3677" s="14"/>
      <c r="AD3677" s="25"/>
      <c r="AE3677" s="26"/>
      <c r="AF3677" s="27"/>
      <c r="AG3677" s="31"/>
      <c r="AH3677" s="32"/>
      <c r="AI3677" s="32"/>
      <c r="AJ3677" s="32"/>
      <c r="AK3677" s="32"/>
      <c r="AL3677" s="32"/>
      <c r="AM3677" s="32"/>
      <c r="AN3677" s="32"/>
      <c r="AO3677" s="32"/>
      <c r="AP3677" s="329"/>
      <c r="AQ3677" s="329" t="s">
        <v>44</v>
      </c>
      <c r="AR3677" s="17">
        <v>240</v>
      </c>
      <c r="AS3677" s="17">
        <v>0</v>
      </c>
      <c r="AT3677" s="17">
        <v>0</v>
      </c>
      <c r="AU3677" s="18" t="s">
        <v>33</v>
      </c>
      <c r="AV3677" s="330">
        <v>60</v>
      </c>
      <c r="AW3677" s="330">
        <v>110</v>
      </c>
      <c r="AX3677" s="330">
        <v>0.18181818181818182</v>
      </c>
      <c r="AY3677" s="330">
        <v>0</v>
      </c>
      <c r="AZ3677" s="331">
        <v>0.02</v>
      </c>
      <c r="BA3677" s="332">
        <v>4.8</v>
      </c>
      <c r="BB3677" s="333" t="s">
        <v>33</v>
      </c>
      <c r="BC3677" s="334" t="s">
        <v>5838</v>
      </c>
      <c r="BD3677" s="335" t="s">
        <v>67</v>
      </c>
      <c r="BE3677" s="336" t="s">
        <v>67</v>
      </c>
      <c r="BF3677" s="336" t="s">
        <v>67</v>
      </c>
      <c r="BG3677" s="84"/>
      <c r="BH3677" s="337"/>
      <c r="BI3677" s="338"/>
      <c r="BJ3677" s="12" t="s">
        <v>4537</v>
      </c>
      <c r="BK3677" s="13" t="s">
        <v>4538</v>
      </c>
      <c r="BL3677" s="13" t="s">
        <v>4539</v>
      </c>
      <c r="BM3677" s="12" t="s">
        <v>4540</v>
      </c>
      <c r="BN3677" s="336" t="s">
        <v>8474</v>
      </c>
      <c r="BO3677" s="336" t="s">
        <v>8475</v>
      </c>
      <c r="BP3677" s="336" t="s">
        <v>8476</v>
      </c>
      <c r="BQ3677" s="339">
        <v>2022</v>
      </c>
      <c r="BR3677" s="339">
        <v>1</v>
      </c>
      <c r="BS3677" s="339">
        <v>0</v>
      </c>
      <c r="BT3677" s="339">
        <v>0</v>
      </c>
      <c r="BU3677" s="329" t="s">
        <v>4633</v>
      </c>
      <c r="BV3677" s="329"/>
      <c r="BW3677" s="329" t="s">
        <v>44</v>
      </c>
      <c r="BX3677" s="17">
        <v>240</v>
      </c>
      <c r="BY3677" s="17">
        <v>0</v>
      </c>
      <c r="BZ3677" s="17">
        <v>0</v>
      </c>
      <c r="CA3677" s="18" t="s">
        <v>33</v>
      </c>
      <c r="CB3677" s="330">
        <v>60</v>
      </c>
      <c r="CC3677" s="330">
        <v>110</v>
      </c>
      <c r="CD3677" s="330">
        <v>0.18181818181818182</v>
      </c>
      <c r="CE3677" s="330">
        <v>0</v>
      </c>
      <c r="CF3677" s="331">
        <v>0.02</v>
      </c>
      <c r="CG3677" s="332">
        <v>4.8</v>
      </c>
      <c r="CH3677" s="333" t="s">
        <v>33</v>
      </c>
      <c r="CI3677" s="334" t="s">
        <v>5838</v>
      </c>
      <c r="CJ3677" s="335" t="s">
        <v>67</v>
      </c>
      <c r="CK3677" s="336" t="s">
        <v>67</v>
      </c>
      <c r="CL3677" s="336" t="s">
        <v>67</v>
      </c>
      <c r="CM3677" s="84"/>
      <c r="CN3677" s="337"/>
      <c r="CO3677" s="338"/>
      <c r="CP3677" s="12" t="s">
        <v>4537</v>
      </c>
      <c r="CQ3677" s="13" t="s">
        <v>4538</v>
      </c>
      <c r="CR3677" s="13" t="s">
        <v>4539</v>
      </c>
      <c r="CS3677" s="12" t="s">
        <v>4540</v>
      </c>
      <c r="CT3677" s="336" t="s">
        <v>8474</v>
      </c>
      <c r="CU3677" s="336" t="s">
        <v>8475</v>
      </c>
      <c r="CV3677" s="336" t="s">
        <v>8476</v>
      </c>
      <c r="CW3677" s="339">
        <v>2022</v>
      </c>
      <c r="CX3677" s="339">
        <v>1</v>
      </c>
      <c r="CY3677" s="339">
        <v>0</v>
      </c>
      <c r="CZ3677" s="339">
        <v>0</v>
      </c>
      <c r="DA3677" s="329" t="s">
        <v>4633</v>
      </c>
      <c r="DB3677" s="329"/>
      <c r="DC3677" s="329" t="s">
        <v>44</v>
      </c>
      <c r="DD3677" s="17">
        <v>240</v>
      </c>
      <c r="DE3677" s="17">
        <v>0</v>
      </c>
      <c r="DF3677" s="17">
        <v>0</v>
      </c>
      <c r="DG3677" s="18" t="s">
        <v>33</v>
      </c>
      <c r="DH3677" s="330">
        <v>60</v>
      </c>
      <c r="DI3677" s="330">
        <v>110</v>
      </c>
      <c r="DJ3677" s="330">
        <v>0.18181818181818182</v>
      </c>
      <c r="DK3677" s="330">
        <v>0</v>
      </c>
      <c r="DL3677" s="331">
        <v>0.02</v>
      </c>
      <c r="DM3677" s="332">
        <v>4.8</v>
      </c>
      <c r="DN3677" s="333" t="s">
        <v>33</v>
      </c>
      <c r="DO3677" s="334" t="s">
        <v>5838</v>
      </c>
      <c r="DP3677" s="335" t="s">
        <v>67</v>
      </c>
      <c r="DQ3677" s="336" t="s">
        <v>67</v>
      </c>
      <c r="DR3677" s="336" t="s">
        <v>67</v>
      </c>
      <c r="DS3677" s="84"/>
      <c r="DT3677" s="337"/>
      <c r="DU3677" s="338"/>
      <c r="DV3677" s="12" t="s">
        <v>4537</v>
      </c>
      <c r="DW3677" s="13" t="s">
        <v>4538</v>
      </c>
      <c r="DX3677" s="13" t="s">
        <v>4539</v>
      </c>
      <c r="DY3677" s="12" t="s">
        <v>4540</v>
      </c>
      <c r="DZ3677" s="336" t="s">
        <v>8474</v>
      </c>
      <c r="EA3677" s="336" t="s">
        <v>8475</v>
      </c>
      <c r="EB3677" s="336" t="s">
        <v>8476</v>
      </c>
      <c r="EC3677" s="339">
        <v>2022</v>
      </c>
      <c r="ED3677" s="339">
        <v>1</v>
      </c>
      <c r="EE3677" s="339">
        <v>0</v>
      </c>
      <c r="EF3677" s="339">
        <v>0</v>
      </c>
      <c r="EG3677" s="329" t="s">
        <v>4633</v>
      </c>
      <c r="EH3677" s="329"/>
      <c r="EI3677" s="329" t="s">
        <v>44</v>
      </c>
      <c r="EJ3677" s="17">
        <v>240</v>
      </c>
      <c r="EK3677" s="17">
        <v>0</v>
      </c>
      <c r="EL3677" s="17">
        <v>0</v>
      </c>
      <c r="EM3677" s="18" t="s">
        <v>33</v>
      </c>
      <c r="EN3677" s="330">
        <v>60</v>
      </c>
      <c r="EO3677" s="330">
        <v>110</v>
      </c>
      <c r="EP3677" s="330">
        <v>0.18181818181818182</v>
      </c>
      <c r="EQ3677" s="330">
        <v>0</v>
      </c>
      <c r="ER3677" s="331">
        <v>0.02</v>
      </c>
      <c r="ES3677" s="332">
        <v>4.8</v>
      </c>
      <c r="ET3677" s="333" t="s">
        <v>33</v>
      </c>
      <c r="EU3677" s="334" t="s">
        <v>5838</v>
      </c>
      <c r="EV3677" s="335" t="s">
        <v>67</v>
      </c>
      <c r="EW3677" s="336" t="s">
        <v>67</v>
      </c>
      <c r="EX3677" s="336" t="s">
        <v>67</v>
      </c>
      <c r="EY3677" s="84"/>
      <c r="EZ3677" s="337"/>
      <c r="FA3677" s="338"/>
      <c r="FB3677" s="12" t="s">
        <v>4537</v>
      </c>
      <c r="FC3677" s="13" t="s">
        <v>4538</v>
      </c>
      <c r="FD3677" s="13" t="s">
        <v>4539</v>
      </c>
      <c r="FE3677" s="12" t="s">
        <v>4540</v>
      </c>
      <c r="FF3677" s="336" t="s">
        <v>8474</v>
      </c>
      <c r="FG3677" s="336" t="s">
        <v>8475</v>
      </c>
      <c r="FH3677" s="336" t="s">
        <v>8476</v>
      </c>
      <c r="FI3677" s="339">
        <v>2022</v>
      </c>
      <c r="FJ3677" s="339">
        <v>1</v>
      </c>
      <c r="FK3677" s="339">
        <v>0</v>
      </c>
      <c r="FL3677" s="339">
        <v>0</v>
      </c>
      <c r="FM3677" s="329" t="s">
        <v>4633</v>
      </c>
      <c r="FN3677" s="329"/>
      <c r="FO3677" s="329" t="s">
        <v>44</v>
      </c>
      <c r="FP3677" s="17">
        <v>240</v>
      </c>
      <c r="FQ3677" s="17">
        <v>0</v>
      </c>
      <c r="FR3677" s="17">
        <v>0</v>
      </c>
      <c r="FS3677" s="18" t="s">
        <v>33</v>
      </c>
      <c r="FT3677" s="330">
        <v>60</v>
      </c>
      <c r="FU3677" s="330">
        <v>110</v>
      </c>
      <c r="FV3677" s="330">
        <v>0.18181818181818182</v>
      </c>
      <c r="FW3677" s="330">
        <v>0</v>
      </c>
      <c r="FX3677" s="331">
        <v>0.02</v>
      </c>
      <c r="FY3677" s="332">
        <v>4.8</v>
      </c>
      <c r="FZ3677" s="333" t="s">
        <v>33</v>
      </c>
      <c r="GA3677" s="334" t="s">
        <v>5838</v>
      </c>
      <c r="GB3677" s="335" t="s">
        <v>67</v>
      </c>
      <c r="GC3677" s="336" t="s">
        <v>67</v>
      </c>
      <c r="GD3677" s="336" t="s">
        <v>67</v>
      </c>
      <c r="GE3677" s="84"/>
      <c r="GF3677" s="337"/>
      <c r="GG3677" s="338"/>
      <c r="GH3677" s="12" t="s">
        <v>4537</v>
      </c>
      <c r="GI3677" s="13" t="s">
        <v>4538</v>
      </c>
      <c r="GJ3677" s="13" t="s">
        <v>4539</v>
      </c>
      <c r="GK3677" s="12" t="s">
        <v>4540</v>
      </c>
      <c r="GL3677" s="336" t="s">
        <v>8474</v>
      </c>
      <c r="GM3677" s="336" t="s">
        <v>8475</v>
      </c>
      <c r="GN3677" s="336" t="s">
        <v>8476</v>
      </c>
      <c r="GO3677" s="339">
        <v>2022</v>
      </c>
      <c r="GP3677" s="339">
        <v>1</v>
      </c>
      <c r="GQ3677" s="339">
        <v>0</v>
      </c>
      <c r="GR3677" s="339">
        <v>0</v>
      </c>
      <c r="GS3677" s="329" t="s">
        <v>4633</v>
      </c>
      <c r="GT3677" s="329"/>
      <c r="GU3677" s="329" t="s">
        <v>44</v>
      </c>
      <c r="GV3677" s="17">
        <v>240</v>
      </c>
      <c r="GW3677" s="17">
        <v>0</v>
      </c>
      <c r="GX3677" s="17">
        <v>0</v>
      </c>
      <c r="GY3677" s="18" t="s">
        <v>33</v>
      </c>
      <c r="GZ3677" s="330">
        <v>60</v>
      </c>
      <c r="HA3677" s="330">
        <v>110</v>
      </c>
      <c r="HB3677" s="330">
        <v>0.18181818181818182</v>
      </c>
      <c r="HC3677" s="330">
        <v>0</v>
      </c>
      <c r="HD3677" s="331">
        <v>0.02</v>
      </c>
      <c r="HE3677" s="332">
        <v>4.8</v>
      </c>
      <c r="HF3677" s="333" t="s">
        <v>33</v>
      </c>
      <c r="HG3677" s="334" t="s">
        <v>5838</v>
      </c>
      <c r="HH3677" s="335" t="s">
        <v>67</v>
      </c>
      <c r="HI3677" s="336" t="s">
        <v>67</v>
      </c>
      <c r="HJ3677" s="336" t="s">
        <v>67</v>
      </c>
      <c r="HK3677" s="84"/>
      <c r="HL3677" s="337"/>
      <c r="HM3677" s="338"/>
      <c r="HN3677" s="12" t="s">
        <v>4537</v>
      </c>
      <c r="HO3677" s="13" t="s">
        <v>4538</v>
      </c>
      <c r="HP3677" s="13" t="s">
        <v>4539</v>
      </c>
      <c r="HQ3677" s="12" t="s">
        <v>4540</v>
      </c>
      <c r="HR3677" s="336" t="s">
        <v>8474</v>
      </c>
      <c r="HS3677" s="336" t="s">
        <v>8475</v>
      </c>
      <c r="HT3677" s="336" t="s">
        <v>8476</v>
      </c>
      <c r="HU3677" s="339">
        <v>2022</v>
      </c>
      <c r="HV3677" s="339">
        <v>1</v>
      </c>
      <c r="HW3677" s="339">
        <v>0</v>
      </c>
      <c r="HX3677" s="339">
        <v>0</v>
      </c>
      <c r="HY3677" s="329" t="s">
        <v>4633</v>
      </c>
      <c r="HZ3677" s="329"/>
      <c r="IA3677" s="329" t="s">
        <v>44</v>
      </c>
      <c r="IB3677" s="17">
        <v>240</v>
      </c>
      <c r="IC3677" s="17">
        <v>0</v>
      </c>
      <c r="ID3677" s="17">
        <v>0</v>
      </c>
      <c r="IE3677" s="18" t="s">
        <v>33</v>
      </c>
      <c r="IF3677" s="330">
        <v>60</v>
      </c>
      <c r="IG3677" s="330">
        <v>110</v>
      </c>
      <c r="IH3677" s="330">
        <v>0.18181818181818182</v>
      </c>
      <c r="II3677" s="330">
        <v>0</v>
      </c>
      <c r="IJ3677" s="331">
        <v>0.02</v>
      </c>
      <c r="IK3677" s="332">
        <v>4.8</v>
      </c>
      <c r="IL3677" s="333" t="s">
        <v>33</v>
      </c>
      <c r="IM3677" s="334" t="s">
        <v>5838</v>
      </c>
      <c r="IN3677" s="335" t="s">
        <v>67</v>
      </c>
      <c r="IO3677" s="336" t="s">
        <v>67</v>
      </c>
      <c r="IP3677" s="336" t="s">
        <v>67</v>
      </c>
      <c r="IQ3677" s="84"/>
      <c r="IR3677" s="337"/>
      <c r="IS3677" s="338"/>
    </row>
    <row r="3678" spans="1:253" ht="16.5" customHeight="1">
      <c r="A3678" s="83" t="s">
        <v>3512</v>
      </c>
      <c r="B3678" s="13"/>
      <c r="C3678" s="189"/>
      <c r="D3678" s="83"/>
      <c r="E3678" s="14" t="s">
        <v>3530</v>
      </c>
      <c r="F3678" s="14" t="s">
        <v>3518</v>
      </c>
      <c r="G3678" s="14" t="s">
        <v>3531</v>
      </c>
      <c r="H3678" s="15" t="s">
        <v>3520</v>
      </c>
      <c r="I3678" s="15">
        <v>24</v>
      </c>
      <c r="J3678" s="15">
        <v>0</v>
      </c>
      <c r="K3678" s="15">
        <v>0</v>
      </c>
      <c r="L3678" s="16" t="s">
        <v>8075</v>
      </c>
      <c r="M3678" s="134" t="s">
        <v>8076</v>
      </c>
      <c r="N3678" s="16" t="s">
        <v>412</v>
      </c>
      <c r="O3678" s="17">
        <v>346.5</v>
      </c>
      <c r="P3678" s="17">
        <f t="shared" si="29"/>
        <v>8413.5</v>
      </c>
      <c r="Q3678" s="17">
        <v>5</v>
      </c>
      <c r="R3678" s="133" t="s">
        <v>33</v>
      </c>
      <c r="S3678" s="19">
        <v>60</v>
      </c>
      <c r="T3678" s="19">
        <v>110</v>
      </c>
      <c r="U3678" s="19">
        <v>0.25454545454545452</v>
      </c>
      <c r="V3678" s="19">
        <v>0</v>
      </c>
      <c r="W3678" s="20">
        <v>2.8000000000000001E-2</v>
      </c>
      <c r="X3678" s="21">
        <v>21.480899999999998</v>
      </c>
      <c r="Y3678" s="22" t="s">
        <v>33</v>
      </c>
      <c r="Z3678" s="86" t="s">
        <v>8007</v>
      </c>
      <c r="AA3678" s="24"/>
      <c r="AB3678" s="14"/>
      <c r="AC3678" s="14"/>
      <c r="AD3678" s="25"/>
      <c r="AE3678" s="26"/>
      <c r="AF3678" s="27"/>
      <c r="AG3678" s="31"/>
      <c r="AH3678" s="32"/>
      <c r="AI3678" s="32"/>
      <c r="AJ3678" s="32"/>
      <c r="AK3678" s="32"/>
      <c r="AL3678" s="32"/>
      <c r="AM3678" s="32"/>
      <c r="AN3678" s="32"/>
      <c r="AO3678" s="32"/>
      <c r="AP3678" s="329"/>
      <c r="AQ3678" s="329" t="s">
        <v>44</v>
      </c>
      <c r="AR3678" s="342">
        <v>200</v>
      </c>
      <c r="AS3678" s="342">
        <v>0</v>
      </c>
      <c r="AT3678" s="342">
        <v>0</v>
      </c>
      <c r="AU3678" s="343" t="s">
        <v>33</v>
      </c>
      <c r="AV3678" s="344">
        <v>20</v>
      </c>
      <c r="AW3678" s="344">
        <v>110</v>
      </c>
      <c r="AX3678" s="344">
        <v>1.8181818181818181</v>
      </c>
      <c r="AY3678" s="344">
        <v>0</v>
      </c>
      <c r="AZ3678" s="345">
        <v>0.2</v>
      </c>
      <c r="BA3678" s="332">
        <v>80</v>
      </c>
      <c r="BB3678" s="346" t="s">
        <v>33</v>
      </c>
      <c r="BC3678" s="334" t="s">
        <v>5838</v>
      </c>
      <c r="BD3678" s="335" t="s">
        <v>67</v>
      </c>
      <c r="BE3678" s="336" t="s">
        <v>67</v>
      </c>
      <c r="BF3678" s="336" t="s">
        <v>67</v>
      </c>
      <c r="BG3678" s="84"/>
      <c r="BH3678" s="337"/>
      <c r="BI3678" s="347"/>
      <c r="BJ3678" s="12" t="s">
        <v>4537</v>
      </c>
      <c r="BK3678" s="13" t="s">
        <v>4538</v>
      </c>
      <c r="BL3678" s="13" t="s">
        <v>4539</v>
      </c>
      <c r="BM3678" s="12" t="s">
        <v>4540</v>
      </c>
      <c r="BN3678" s="336" t="s">
        <v>1199</v>
      </c>
      <c r="BO3678" s="336" t="s">
        <v>8477</v>
      </c>
      <c r="BP3678" s="336" t="s">
        <v>1201</v>
      </c>
      <c r="BQ3678" s="339">
        <v>2022</v>
      </c>
      <c r="BR3678" s="339">
        <v>3</v>
      </c>
      <c r="BS3678" s="339">
        <v>0</v>
      </c>
      <c r="BT3678" s="339">
        <v>0</v>
      </c>
      <c r="BU3678" s="329" t="s">
        <v>8478</v>
      </c>
      <c r="BV3678" s="329"/>
      <c r="BW3678" s="329" t="s">
        <v>44</v>
      </c>
      <c r="BX3678" s="342">
        <v>200</v>
      </c>
      <c r="BY3678" s="342">
        <v>0</v>
      </c>
      <c r="BZ3678" s="342">
        <v>0</v>
      </c>
      <c r="CA3678" s="343" t="s">
        <v>33</v>
      </c>
      <c r="CB3678" s="344">
        <v>20</v>
      </c>
      <c r="CC3678" s="344">
        <v>110</v>
      </c>
      <c r="CD3678" s="344">
        <v>1.8181818181818181</v>
      </c>
      <c r="CE3678" s="344">
        <v>0</v>
      </c>
      <c r="CF3678" s="345">
        <v>0.2</v>
      </c>
      <c r="CG3678" s="332">
        <v>80</v>
      </c>
      <c r="CH3678" s="346" t="s">
        <v>33</v>
      </c>
      <c r="CI3678" s="334" t="s">
        <v>5838</v>
      </c>
      <c r="CJ3678" s="335" t="s">
        <v>67</v>
      </c>
      <c r="CK3678" s="336" t="s">
        <v>67</v>
      </c>
      <c r="CL3678" s="336" t="s">
        <v>67</v>
      </c>
      <c r="CM3678" s="84"/>
      <c r="CN3678" s="337"/>
      <c r="CO3678" s="347"/>
      <c r="CP3678" s="12" t="s">
        <v>4537</v>
      </c>
      <c r="CQ3678" s="13" t="s">
        <v>4538</v>
      </c>
      <c r="CR3678" s="13" t="s">
        <v>4539</v>
      </c>
      <c r="CS3678" s="12" t="s">
        <v>4540</v>
      </c>
      <c r="CT3678" s="336" t="s">
        <v>1199</v>
      </c>
      <c r="CU3678" s="336" t="s">
        <v>8477</v>
      </c>
      <c r="CV3678" s="336" t="s">
        <v>1201</v>
      </c>
      <c r="CW3678" s="339">
        <v>2022</v>
      </c>
      <c r="CX3678" s="339">
        <v>3</v>
      </c>
      <c r="CY3678" s="339">
        <v>0</v>
      </c>
      <c r="CZ3678" s="339">
        <v>0</v>
      </c>
      <c r="DA3678" s="329" t="s">
        <v>8478</v>
      </c>
      <c r="DB3678" s="329"/>
      <c r="DC3678" s="329" t="s">
        <v>44</v>
      </c>
      <c r="DD3678" s="342">
        <v>200</v>
      </c>
      <c r="DE3678" s="342">
        <v>0</v>
      </c>
      <c r="DF3678" s="342">
        <v>0</v>
      </c>
      <c r="DG3678" s="343" t="s">
        <v>33</v>
      </c>
      <c r="DH3678" s="344">
        <v>20</v>
      </c>
      <c r="DI3678" s="344">
        <v>110</v>
      </c>
      <c r="DJ3678" s="344">
        <v>1.8181818181818181</v>
      </c>
      <c r="DK3678" s="344">
        <v>0</v>
      </c>
      <c r="DL3678" s="345">
        <v>0.2</v>
      </c>
      <c r="DM3678" s="332">
        <v>80</v>
      </c>
      <c r="DN3678" s="346" t="s">
        <v>33</v>
      </c>
      <c r="DO3678" s="334" t="s">
        <v>5838</v>
      </c>
      <c r="DP3678" s="335" t="s">
        <v>67</v>
      </c>
      <c r="DQ3678" s="336" t="s">
        <v>67</v>
      </c>
      <c r="DR3678" s="336" t="s">
        <v>67</v>
      </c>
      <c r="DS3678" s="84"/>
      <c r="DT3678" s="337"/>
      <c r="DU3678" s="347"/>
      <c r="DV3678" s="12" t="s">
        <v>4537</v>
      </c>
      <c r="DW3678" s="13" t="s">
        <v>4538</v>
      </c>
      <c r="DX3678" s="13" t="s">
        <v>4539</v>
      </c>
      <c r="DY3678" s="12" t="s">
        <v>4540</v>
      </c>
      <c r="DZ3678" s="336" t="s">
        <v>1199</v>
      </c>
      <c r="EA3678" s="336" t="s">
        <v>8477</v>
      </c>
      <c r="EB3678" s="336" t="s">
        <v>1201</v>
      </c>
      <c r="EC3678" s="339">
        <v>2022</v>
      </c>
      <c r="ED3678" s="339">
        <v>3</v>
      </c>
      <c r="EE3678" s="339">
        <v>0</v>
      </c>
      <c r="EF3678" s="339">
        <v>0</v>
      </c>
      <c r="EG3678" s="329" t="s">
        <v>8478</v>
      </c>
      <c r="EH3678" s="329"/>
      <c r="EI3678" s="329" t="s">
        <v>44</v>
      </c>
      <c r="EJ3678" s="342">
        <v>200</v>
      </c>
      <c r="EK3678" s="342">
        <v>0</v>
      </c>
      <c r="EL3678" s="342">
        <v>0</v>
      </c>
      <c r="EM3678" s="343" t="s">
        <v>33</v>
      </c>
      <c r="EN3678" s="344">
        <v>20</v>
      </c>
      <c r="EO3678" s="344">
        <v>110</v>
      </c>
      <c r="EP3678" s="344">
        <v>1.8181818181818181</v>
      </c>
      <c r="EQ3678" s="344">
        <v>0</v>
      </c>
      <c r="ER3678" s="345">
        <v>0.2</v>
      </c>
      <c r="ES3678" s="332">
        <v>80</v>
      </c>
      <c r="ET3678" s="346" t="s">
        <v>33</v>
      </c>
      <c r="EU3678" s="334" t="s">
        <v>5838</v>
      </c>
      <c r="EV3678" s="335" t="s">
        <v>67</v>
      </c>
      <c r="EW3678" s="336" t="s">
        <v>67</v>
      </c>
      <c r="EX3678" s="336" t="s">
        <v>67</v>
      </c>
      <c r="EY3678" s="84"/>
      <c r="EZ3678" s="337"/>
      <c r="FA3678" s="347"/>
      <c r="FB3678" s="12" t="s">
        <v>4537</v>
      </c>
      <c r="FC3678" s="13" t="s">
        <v>4538</v>
      </c>
      <c r="FD3678" s="13" t="s">
        <v>4539</v>
      </c>
      <c r="FE3678" s="12" t="s">
        <v>4540</v>
      </c>
      <c r="FF3678" s="336" t="s">
        <v>1199</v>
      </c>
      <c r="FG3678" s="336" t="s">
        <v>8477</v>
      </c>
      <c r="FH3678" s="336" t="s">
        <v>1201</v>
      </c>
      <c r="FI3678" s="339">
        <v>2022</v>
      </c>
      <c r="FJ3678" s="339">
        <v>3</v>
      </c>
      <c r="FK3678" s="339">
        <v>0</v>
      </c>
      <c r="FL3678" s="339">
        <v>0</v>
      </c>
      <c r="FM3678" s="329" t="s">
        <v>8478</v>
      </c>
      <c r="FN3678" s="329"/>
      <c r="FO3678" s="329" t="s">
        <v>44</v>
      </c>
      <c r="FP3678" s="342">
        <v>200</v>
      </c>
      <c r="FQ3678" s="342">
        <v>0</v>
      </c>
      <c r="FR3678" s="342">
        <v>0</v>
      </c>
      <c r="FS3678" s="343" t="s">
        <v>33</v>
      </c>
      <c r="FT3678" s="344">
        <v>20</v>
      </c>
      <c r="FU3678" s="344">
        <v>110</v>
      </c>
      <c r="FV3678" s="344">
        <v>1.8181818181818181</v>
      </c>
      <c r="FW3678" s="344">
        <v>0</v>
      </c>
      <c r="FX3678" s="345">
        <v>0.2</v>
      </c>
      <c r="FY3678" s="332">
        <v>80</v>
      </c>
      <c r="FZ3678" s="346" t="s">
        <v>33</v>
      </c>
      <c r="GA3678" s="334" t="s">
        <v>5838</v>
      </c>
      <c r="GB3678" s="335" t="s">
        <v>67</v>
      </c>
      <c r="GC3678" s="336" t="s">
        <v>67</v>
      </c>
      <c r="GD3678" s="336" t="s">
        <v>67</v>
      </c>
      <c r="GE3678" s="84"/>
      <c r="GF3678" s="337"/>
      <c r="GG3678" s="347"/>
      <c r="GH3678" s="12" t="s">
        <v>4537</v>
      </c>
      <c r="GI3678" s="13" t="s">
        <v>4538</v>
      </c>
      <c r="GJ3678" s="13" t="s">
        <v>4539</v>
      </c>
      <c r="GK3678" s="12" t="s">
        <v>4540</v>
      </c>
      <c r="GL3678" s="336" t="s">
        <v>1199</v>
      </c>
      <c r="GM3678" s="336" t="s">
        <v>8477</v>
      </c>
      <c r="GN3678" s="336" t="s">
        <v>1201</v>
      </c>
      <c r="GO3678" s="339">
        <v>2022</v>
      </c>
      <c r="GP3678" s="339">
        <v>3</v>
      </c>
      <c r="GQ3678" s="339">
        <v>0</v>
      </c>
      <c r="GR3678" s="339">
        <v>0</v>
      </c>
      <c r="GS3678" s="329" t="s">
        <v>8478</v>
      </c>
      <c r="GT3678" s="329"/>
      <c r="GU3678" s="329" t="s">
        <v>44</v>
      </c>
      <c r="GV3678" s="342">
        <v>200</v>
      </c>
      <c r="GW3678" s="342">
        <v>0</v>
      </c>
      <c r="GX3678" s="342">
        <v>0</v>
      </c>
      <c r="GY3678" s="343" t="s">
        <v>33</v>
      </c>
      <c r="GZ3678" s="344">
        <v>20</v>
      </c>
      <c r="HA3678" s="344">
        <v>110</v>
      </c>
      <c r="HB3678" s="344">
        <v>1.8181818181818181</v>
      </c>
      <c r="HC3678" s="344">
        <v>0</v>
      </c>
      <c r="HD3678" s="345">
        <v>0.2</v>
      </c>
      <c r="HE3678" s="332">
        <v>80</v>
      </c>
      <c r="HF3678" s="346" t="s">
        <v>33</v>
      </c>
      <c r="HG3678" s="334" t="s">
        <v>5838</v>
      </c>
      <c r="HH3678" s="335" t="s">
        <v>67</v>
      </c>
      <c r="HI3678" s="336" t="s">
        <v>67</v>
      </c>
      <c r="HJ3678" s="336" t="s">
        <v>67</v>
      </c>
      <c r="HK3678" s="84"/>
      <c r="HL3678" s="337"/>
      <c r="HM3678" s="347"/>
      <c r="HN3678" s="12" t="s">
        <v>4537</v>
      </c>
      <c r="HO3678" s="13" t="s">
        <v>4538</v>
      </c>
      <c r="HP3678" s="13" t="s">
        <v>4539</v>
      </c>
      <c r="HQ3678" s="12" t="s">
        <v>4540</v>
      </c>
      <c r="HR3678" s="336" t="s">
        <v>1199</v>
      </c>
      <c r="HS3678" s="336" t="s">
        <v>8477</v>
      </c>
      <c r="HT3678" s="336" t="s">
        <v>1201</v>
      </c>
      <c r="HU3678" s="339">
        <v>2022</v>
      </c>
      <c r="HV3678" s="339">
        <v>3</v>
      </c>
      <c r="HW3678" s="339">
        <v>0</v>
      </c>
      <c r="HX3678" s="339">
        <v>0</v>
      </c>
      <c r="HY3678" s="329" t="s">
        <v>8478</v>
      </c>
      <c r="HZ3678" s="329"/>
      <c r="IA3678" s="329" t="s">
        <v>44</v>
      </c>
      <c r="IB3678" s="342">
        <v>200</v>
      </c>
      <c r="IC3678" s="342">
        <v>0</v>
      </c>
      <c r="ID3678" s="342">
        <v>0</v>
      </c>
      <c r="IE3678" s="343" t="s">
        <v>33</v>
      </c>
      <c r="IF3678" s="344">
        <v>20</v>
      </c>
      <c r="IG3678" s="344">
        <v>110</v>
      </c>
      <c r="IH3678" s="344">
        <v>1.8181818181818181</v>
      </c>
      <c r="II3678" s="344">
        <v>0</v>
      </c>
      <c r="IJ3678" s="345">
        <v>0.2</v>
      </c>
      <c r="IK3678" s="332">
        <v>80</v>
      </c>
      <c r="IL3678" s="346" t="s">
        <v>33</v>
      </c>
      <c r="IM3678" s="334" t="s">
        <v>5838</v>
      </c>
      <c r="IN3678" s="335" t="s">
        <v>67</v>
      </c>
      <c r="IO3678" s="336" t="s">
        <v>67</v>
      </c>
      <c r="IP3678" s="336" t="s">
        <v>67</v>
      </c>
      <c r="IQ3678" s="84"/>
      <c r="IR3678" s="337"/>
      <c r="IS3678" s="347"/>
    </row>
    <row r="3679" spans="1:253" ht="16.5" customHeight="1">
      <c r="A3679" s="83" t="s">
        <v>3512</v>
      </c>
      <c r="B3679" s="13"/>
      <c r="C3679" s="189"/>
      <c r="D3679" s="83"/>
      <c r="E3679" s="14" t="s">
        <v>3535</v>
      </c>
      <c r="F3679" s="14" t="s">
        <v>3518</v>
      </c>
      <c r="G3679" s="14" t="s">
        <v>3536</v>
      </c>
      <c r="H3679" s="15" t="s">
        <v>3520</v>
      </c>
      <c r="I3679" s="15">
        <v>4</v>
      </c>
      <c r="J3679" s="15">
        <v>0</v>
      </c>
      <c r="K3679" s="15">
        <v>0</v>
      </c>
      <c r="L3679" s="16" t="s">
        <v>8075</v>
      </c>
      <c r="M3679" s="134" t="s">
        <v>8076</v>
      </c>
      <c r="N3679" s="16" t="s">
        <v>412</v>
      </c>
      <c r="O3679" s="17">
        <v>346.5</v>
      </c>
      <c r="P3679" s="17">
        <f t="shared" si="29"/>
        <v>8413.5</v>
      </c>
      <c r="Q3679" s="17">
        <v>5</v>
      </c>
      <c r="R3679" s="133" t="s">
        <v>33</v>
      </c>
      <c r="S3679" s="19">
        <v>60</v>
      </c>
      <c r="T3679" s="19">
        <v>110</v>
      </c>
      <c r="U3679" s="19">
        <v>4.5454545454545456E-2</v>
      </c>
      <c r="V3679" s="19">
        <v>0</v>
      </c>
      <c r="W3679" s="20">
        <v>5.0000000000000001E-3</v>
      </c>
      <c r="X3679" s="21">
        <v>3.8358750000000001</v>
      </c>
      <c r="Y3679" s="22" t="s">
        <v>33</v>
      </c>
      <c r="Z3679" s="86" t="s">
        <v>8007</v>
      </c>
      <c r="AA3679" s="24"/>
      <c r="AB3679" s="14"/>
      <c r="AC3679" s="14"/>
      <c r="AD3679" s="25"/>
      <c r="AE3679" s="26"/>
      <c r="AF3679" s="27"/>
      <c r="AG3679" s="31"/>
      <c r="AH3679" s="32"/>
      <c r="AI3679" s="32"/>
      <c r="AJ3679" s="32"/>
      <c r="AK3679" s="32"/>
      <c r="AL3679" s="32"/>
      <c r="AM3679" s="32"/>
      <c r="AN3679" s="32"/>
      <c r="AO3679" s="32"/>
      <c r="AP3679" s="329"/>
      <c r="AQ3679" s="329" t="s">
        <v>44</v>
      </c>
      <c r="AR3679" s="17"/>
      <c r="AS3679" s="17"/>
      <c r="AT3679" s="17"/>
      <c r="AU3679" s="18"/>
      <c r="AV3679" s="330"/>
      <c r="AW3679" s="330"/>
      <c r="AX3679" s="330"/>
      <c r="AY3679" s="330"/>
      <c r="AZ3679" s="331"/>
      <c r="BA3679" s="332">
        <v>0</v>
      </c>
      <c r="BB3679" s="333"/>
      <c r="BC3679" s="334" t="s">
        <v>5838</v>
      </c>
      <c r="BD3679" s="335" t="s">
        <v>67</v>
      </c>
      <c r="BE3679" s="336" t="s">
        <v>67</v>
      </c>
      <c r="BF3679" s="336" t="s">
        <v>67</v>
      </c>
      <c r="BG3679" s="84"/>
      <c r="BH3679" s="337"/>
      <c r="BI3679" s="338"/>
      <c r="BJ3679" s="12" t="s">
        <v>4537</v>
      </c>
      <c r="BK3679" s="13" t="s">
        <v>4538</v>
      </c>
      <c r="BL3679" s="13" t="s">
        <v>4539</v>
      </c>
      <c r="BM3679" s="12" t="s">
        <v>4540</v>
      </c>
      <c r="BN3679" s="336" t="s">
        <v>4642</v>
      </c>
      <c r="BO3679" s="336" t="s">
        <v>355</v>
      </c>
      <c r="BP3679" s="336" t="s">
        <v>8479</v>
      </c>
      <c r="BQ3679" s="339">
        <v>2022</v>
      </c>
      <c r="BR3679" s="339">
        <v>3</v>
      </c>
      <c r="BS3679" s="339">
        <v>0</v>
      </c>
      <c r="BT3679" s="339">
        <v>0</v>
      </c>
      <c r="BU3679" s="329" t="s">
        <v>8478</v>
      </c>
      <c r="BV3679" s="329"/>
      <c r="BW3679" s="329" t="s">
        <v>44</v>
      </c>
      <c r="BX3679" s="17"/>
      <c r="BY3679" s="17"/>
      <c r="BZ3679" s="17"/>
      <c r="CA3679" s="18"/>
      <c r="CB3679" s="330"/>
      <c r="CC3679" s="330"/>
      <c r="CD3679" s="330"/>
      <c r="CE3679" s="330"/>
      <c r="CF3679" s="331"/>
      <c r="CG3679" s="332">
        <v>0</v>
      </c>
      <c r="CH3679" s="333"/>
      <c r="CI3679" s="334" t="s">
        <v>5838</v>
      </c>
      <c r="CJ3679" s="335" t="s">
        <v>67</v>
      </c>
      <c r="CK3679" s="336" t="s">
        <v>67</v>
      </c>
      <c r="CL3679" s="336" t="s">
        <v>67</v>
      </c>
      <c r="CM3679" s="84"/>
      <c r="CN3679" s="337"/>
      <c r="CO3679" s="338"/>
      <c r="CP3679" s="12" t="s">
        <v>4537</v>
      </c>
      <c r="CQ3679" s="13" t="s">
        <v>4538</v>
      </c>
      <c r="CR3679" s="13" t="s">
        <v>4539</v>
      </c>
      <c r="CS3679" s="12" t="s">
        <v>4540</v>
      </c>
      <c r="CT3679" s="336" t="s">
        <v>4642</v>
      </c>
      <c r="CU3679" s="336" t="s">
        <v>355</v>
      </c>
      <c r="CV3679" s="336" t="s">
        <v>8479</v>
      </c>
      <c r="CW3679" s="339">
        <v>2022</v>
      </c>
      <c r="CX3679" s="339">
        <v>3</v>
      </c>
      <c r="CY3679" s="339">
        <v>0</v>
      </c>
      <c r="CZ3679" s="339">
        <v>0</v>
      </c>
      <c r="DA3679" s="329" t="s">
        <v>8478</v>
      </c>
      <c r="DB3679" s="329"/>
      <c r="DC3679" s="329" t="s">
        <v>44</v>
      </c>
      <c r="DD3679" s="17"/>
      <c r="DE3679" s="17"/>
      <c r="DF3679" s="17"/>
      <c r="DG3679" s="18"/>
      <c r="DH3679" s="330"/>
      <c r="DI3679" s="330"/>
      <c r="DJ3679" s="330"/>
      <c r="DK3679" s="330"/>
      <c r="DL3679" s="331"/>
      <c r="DM3679" s="332">
        <v>0</v>
      </c>
      <c r="DN3679" s="333"/>
      <c r="DO3679" s="334" t="s">
        <v>5838</v>
      </c>
      <c r="DP3679" s="335" t="s">
        <v>67</v>
      </c>
      <c r="DQ3679" s="336" t="s">
        <v>67</v>
      </c>
      <c r="DR3679" s="336" t="s">
        <v>67</v>
      </c>
      <c r="DS3679" s="84"/>
      <c r="DT3679" s="337"/>
      <c r="DU3679" s="338"/>
      <c r="DV3679" s="12" t="s">
        <v>4537</v>
      </c>
      <c r="DW3679" s="13" t="s">
        <v>4538</v>
      </c>
      <c r="DX3679" s="13" t="s">
        <v>4539</v>
      </c>
      <c r="DY3679" s="12" t="s">
        <v>4540</v>
      </c>
      <c r="DZ3679" s="336" t="s">
        <v>4642</v>
      </c>
      <c r="EA3679" s="336" t="s">
        <v>355</v>
      </c>
      <c r="EB3679" s="336" t="s">
        <v>8479</v>
      </c>
      <c r="EC3679" s="339">
        <v>2022</v>
      </c>
      <c r="ED3679" s="339">
        <v>3</v>
      </c>
      <c r="EE3679" s="339">
        <v>0</v>
      </c>
      <c r="EF3679" s="339">
        <v>0</v>
      </c>
      <c r="EG3679" s="329" t="s">
        <v>8478</v>
      </c>
      <c r="EH3679" s="329"/>
      <c r="EI3679" s="329" t="s">
        <v>44</v>
      </c>
      <c r="EJ3679" s="17"/>
      <c r="EK3679" s="17"/>
      <c r="EL3679" s="17"/>
      <c r="EM3679" s="18"/>
      <c r="EN3679" s="330"/>
      <c r="EO3679" s="330"/>
      <c r="EP3679" s="330"/>
      <c r="EQ3679" s="330"/>
      <c r="ER3679" s="331"/>
      <c r="ES3679" s="332">
        <v>0</v>
      </c>
      <c r="ET3679" s="333"/>
      <c r="EU3679" s="334" t="s">
        <v>5838</v>
      </c>
      <c r="EV3679" s="335" t="s">
        <v>67</v>
      </c>
      <c r="EW3679" s="336" t="s">
        <v>67</v>
      </c>
      <c r="EX3679" s="336" t="s">
        <v>67</v>
      </c>
      <c r="EY3679" s="84"/>
      <c r="EZ3679" s="337"/>
      <c r="FA3679" s="338"/>
      <c r="FB3679" s="12" t="s">
        <v>4537</v>
      </c>
      <c r="FC3679" s="13" t="s">
        <v>4538</v>
      </c>
      <c r="FD3679" s="13" t="s">
        <v>4539</v>
      </c>
      <c r="FE3679" s="12" t="s">
        <v>4540</v>
      </c>
      <c r="FF3679" s="336" t="s">
        <v>4642</v>
      </c>
      <c r="FG3679" s="336" t="s">
        <v>355</v>
      </c>
      <c r="FH3679" s="336" t="s">
        <v>8479</v>
      </c>
      <c r="FI3679" s="339">
        <v>2022</v>
      </c>
      <c r="FJ3679" s="339">
        <v>3</v>
      </c>
      <c r="FK3679" s="339">
        <v>0</v>
      </c>
      <c r="FL3679" s="339">
        <v>0</v>
      </c>
      <c r="FM3679" s="329" t="s">
        <v>8478</v>
      </c>
      <c r="FN3679" s="329"/>
      <c r="FO3679" s="329" t="s">
        <v>44</v>
      </c>
      <c r="FP3679" s="17"/>
      <c r="FQ3679" s="17"/>
      <c r="FR3679" s="17"/>
      <c r="FS3679" s="18"/>
      <c r="FT3679" s="330"/>
      <c r="FU3679" s="330"/>
      <c r="FV3679" s="330"/>
      <c r="FW3679" s="330"/>
      <c r="FX3679" s="331"/>
      <c r="FY3679" s="332">
        <v>0</v>
      </c>
      <c r="FZ3679" s="333"/>
      <c r="GA3679" s="334" t="s">
        <v>5838</v>
      </c>
      <c r="GB3679" s="335" t="s">
        <v>67</v>
      </c>
      <c r="GC3679" s="336" t="s">
        <v>67</v>
      </c>
      <c r="GD3679" s="336" t="s">
        <v>67</v>
      </c>
      <c r="GE3679" s="84"/>
      <c r="GF3679" s="337"/>
      <c r="GG3679" s="338"/>
      <c r="GH3679" s="12" t="s">
        <v>4537</v>
      </c>
      <c r="GI3679" s="13" t="s">
        <v>4538</v>
      </c>
      <c r="GJ3679" s="13" t="s">
        <v>4539</v>
      </c>
      <c r="GK3679" s="12" t="s">
        <v>4540</v>
      </c>
      <c r="GL3679" s="336" t="s">
        <v>4642</v>
      </c>
      <c r="GM3679" s="336" t="s">
        <v>355</v>
      </c>
      <c r="GN3679" s="336" t="s">
        <v>8479</v>
      </c>
      <c r="GO3679" s="339">
        <v>2022</v>
      </c>
      <c r="GP3679" s="339">
        <v>3</v>
      </c>
      <c r="GQ3679" s="339">
        <v>0</v>
      </c>
      <c r="GR3679" s="339">
        <v>0</v>
      </c>
      <c r="GS3679" s="329" t="s">
        <v>8478</v>
      </c>
      <c r="GT3679" s="329"/>
      <c r="GU3679" s="329" t="s">
        <v>44</v>
      </c>
      <c r="GV3679" s="17"/>
      <c r="GW3679" s="17"/>
      <c r="GX3679" s="17"/>
      <c r="GY3679" s="18"/>
      <c r="GZ3679" s="330"/>
      <c r="HA3679" s="330"/>
      <c r="HB3679" s="330"/>
      <c r="HC3679" s="330"/>
      <c r="HD3679" s="331"/>
      <c r="HE3679" s="332">
        <v>0</v>
      </c>
      <c r="HF3679" s="333"/>
      <c r="HG3679" s="334" t="s">
        <v>5838</v>
      </c>
      <c r="HH3679" s="335" t="s">
        <v>67</v>
      </c>
      <c r="HI3679" s="336" t="s">
        <v>67</v>
      </c>
      <c r="HJ3679" s="336" t="s">
        <v>67</v>
      </c>
      <c r="HK3679" s="84"/>
      <c r="HL3679" s="337"/>
      <c r="HM3679" s="338"/>
      <c r="HN3679" s="12" t="s">
        <v>4537</v>
      </c>
      <c r="HO3679" s="13" t="s">
        <v>4538</v>
      </c>
      <c r="HP3679" s="13" t="s">
        <v>4539</v>
      </c>
      <c r="HQ3679" s="12" t="s">
        <v>4540</v>
      </c>
      <c r="HR3679" s="336" t="s">
        <v>4642</v>
      </c>
      <c r="HS3679" s="336" t="s">
        <v>355</v>
      </c>
      <c r="HT3679" s="336" t="s">
        <v>8479</v>
      </c>
      <c r="HU3679" s="339">
        <v>2022</v>
      </c>
      <c r="HV3679" s="339">
        <v>3</v>
      </c>
      <c r="HW3679" s="339">
        <v>0</v>
      </c>
      <c r="HX3679" s="339">
        <v>0</v>
      </c>
      <c r="HY3679" s="329" t="s">
        <v>8478</v>
      </c>
      <c r="HZ3679" s="329"/>
      <c r="IA3679" s="329" t="s">
        <v>44</v>
      </c>
      <c r="IB3679" s="17"/>
      <c r="IC3679" s="17"/>
      <c r="ID3679" s="17"/>
      <c r="IE3679" s="18"/>
      <c r="IF3679" s="330"/>
      <c r="IG3679" s="330"/>
      <c r="IH3679" s="330"/>
      <c r="II3679" s="330"/>
      <c r="IJ3679" s="331"/>
      <c r="IK3679" s="332">
        <v>0</v>
      </c>
      <c r="IL3679" s="333"/>
      <c r="IM3679" s="334" t="s">
        <v>5838</v>
      </c>
      <c r="IN3679" s="335" t="s">
        <v>67</v>
      </c>
      <c r="IO3679" s="336" t="s">
        <v>67</v>
      </c>
      <c r="IP3679" s="336" t="s">
        <v>67</v>
      </c>
      <c r="IQ3679" s="84"/>
      <c r="IR3679" s="337"/>
      <c r="IS3679" s="338"/>
    </row>
    <row r="3680" spans="1:253" ht="16.5" customHeight="1">
      <c r="A3680" s="83" t="s">
        <v>3512</v>
      </c>
      <c r="B3680" s="13"/>
      <c r="C3680" s="189"/>
      <c r="D3680" s="83"/>
      <c r="E3680" s="14" t="s">
        <v>8102</v>
      </c>
      <c r="F3680" s="14" t="s">
        <v>8103</v>
      </c>
      <c r="G3680" s="14" t="s">
        <v>8104</v>
      </c>
      <c r="H3680" s="15">
        <v>2017</v>
      </c>
      <c r="I3680" s="15">
        <v>19</v>
      </c>
      <c r="J3680" s="15">
        <v>0</v>
      </c>
      <c r="K3680" s="15">
        <v>0</v>
      </c>
      <c r="L3680" s="348" t="s">
        <v>6065</v>
      </c>
      <c r="M3680" s="349" t="s">
        <v>8097</v>
      </c>
      <c r="N3680" s="348" t="s">
        <v>412</v>
      </c>
      <c r="O3680" s="17">
        <v>2760</v>
      </c>
      <c r="P3680" s="17">
        <f t="shared" si="29"/>
        <v>6000</v>
      </c>
      <c r="Q3680" s="17">
        <v>5</v>
      </c>
      <c r="R3680" s="133" t="s">
        <v>33</v>
      </c>
      <c r="S3680" s="19">
        <v>60</v>
      </c>
      <c r="T3680" s="19">
        <v>110</v>
      </c>
      <c r="U3680" s="232">
        <f>W3680*1000/T3680</f>
        <v>5.4545454545454543E-2</v>
      </c>
      <c r="V3680" s="19">
        <v>0</v>
      </c>
      <c r="W3680" s="20">
        <v>6.0000000000000001E-3</v>
      </c>
      <c r="X3680" s="21">
        <v>18.36</v>
      </c>
      <c r="Y3680" s="22" t="s">
        <v>33</v>
      </c>
      <c r="Z3680" s="86" t="s">
        <v>8007</v>
      </c>
      <c r="AA3680" s="24"/>
      <c r="AB3680" s="14"/>
      <c r="AC3680" s="14"/>
      <c r="AD3680" s="25"/>
      <c r="AE3680" s="26"/>
      <c r="AF3680" s="27"/>
      <c r="AG3680" s="31"/>
      <c r="AH3680" s="32"/>
      <c r="AI3680" s="32"/>
      <c r="AJ3680" s="32"/>
      <c r="AK3680" s="32"/>
      <c r="AL3680" s="32"/>
      <c r="AM3680" s="32"/>
      <c r="AN3680" s="32"/>
      <c r="AO3680" s="32"/>
      <c r="AP3680" s="329"/>
      <c r="AQ3680" s="329" t="s">
        <v>44</v>
      </c>
      <c r="AR3680" s="17"/>
      <c r="AS3680" s="17"/>
      <c r="AT3680" s="17"/>
      <c r="AU3680" s="18"/>
      <c r="AV3680" s="330"/>
      <c r="AW3680" s="330"/>
      <c r="AX3680" s="330"/>
      <c r="AY3680" s="330"/>
      <c r="AZ3680" s="331"/>
      <c r="BA3680" s="332">
        <v>0</v>
      </c>
      <c r="BB3680" s="333"/>
      <c r="BC3680" s="334" t="s">
        <v>5838</v>
      </c>
      <c r="BD3680" s="335" t="s">
        <v>67</v>
      </c>
      <c r="BE3680" s="336" t="s">
        <v>67</v>
      </c>
      <c r="BF3680" s="336" t="s">
        <v>67</v>
      </c>
      <c r="BG3680" s="84"/>
      <c r="BH3680" s="337"/>
      <c r="BI3680" s="338"/>
      <c r="BJ3680" s="12" t="s">
        <v>4537</v>
      </c>
      <c r="BK3680" s="13" t="s">
        <v>4538</v>
      </c>
      <c r="BL3680" s="13" t="s">
        <v>4539</v>
      </c>
      <c r="BM3680" s="12" t="s">
        <v>4540</v>
      </c>
      <c r="BN3680" s="336" t="s">
        <v>8480</v>
      </c>
      <c r="BO3680" s="336" t="s">
        <v>8481</v>
      </c>
      <c r="BP3680" s="336" t="s">
        <v>8482</v>
      </c>
      <c r="BQ3680" s="339">
        <v>2022</v>
      </c>
      <c r="BR3680" s="339">
        <v>1</v>
      </c>
      <c r="BS3680" s="339">
        <v>0</v>
      </c>
      <c r="BT3680" s="339">
        <v>0</v>
      </c>
      <c r="BU3680" s="329" t="s">
        <v>8483</v>
      </c>
      <c r="BV3680" s="329"/>
      <c r="BW3680" s="329" t="s">
        <v>44</v>
      </c>
      <c r="BX3680" s="17"/>
      <c r="BY3680" s="17"/>
      <c r="BZ3680" s="17"/>
      <c r="CA3680" s="18"/>
      <c r="CB3680" s="330"/>
      <c r="CC3680" s="330"/>
      <c r="CD3680" s="330"/>
      <c r="CE3680" s="330"/>
      <c r="CF3680" s="331"/>
      <c r="CG3680" s="332">
        <v>0</v>
      </c>
      <c r="CH3680" s="333"/>
      <c r="CI3680" s="334" t="s">
        <v>5838</v>
      </c>
      <c r="CJ3680" s="335" t="s">
        <v>67</v>
      </c>
      <c r="CK3680" s="336" t="s">
        <v>67</v>
      </c>
      <c r="CL3680" s="336" t="s">
        <v>67</v>
      </c>
      <c r="CM3680" s="84"/>
      <c r="CN3680" s="337"/>
      <c r="CO3680" s="338"/>
      <c r="CP3680" s="12" t="s">
        <v>4537</v>
      </c>
      <c r="CQ3680" s="13" t="s">
        <v>4538</v>
      </c>
      <c r="CR3680" s="13" t="s">
        <v>4539</v>
      </c>
      <c r="CS3680" s="12" t="s">
        <v>4540</v>
      </c>
      <c r="CT3680" s="336" t="s">
        <v>8480</v>
      </c>
      <c r="CU3680" s="336" t="s">
        <v>8481</v>
      </c>
      <c r="CV3680" s="336" t="s">
        <v>8482</v>
      </c>
      <c r="CW3680" s="339">
        <v>2022</v>
      </c>
      <c r="CX3680" s="339">
        <v>1</v>
      </c>
      <c r="CY3680" s="339">
        <v>0</v>
      </c>
      <c r="CZ3680" s="339">
        <v>0</v>
      </c>
      <c r="DA3680" s="329" t="s">
        <v>8483</v>
      </c>
      <c r="DB3680" s="329"/>
      <c r="DC3680" s="329" t="s">
        <v>44</v>
      </c>
      <c r="DD3680" s="17"/>
      <c r="DE3680" s="17"/>
      <c r="DF3680" s="17"/>
      <c r="DG3680" s="18"/>
      <c r="DH3680" s="330"/>
      <c r="DI3680" s="330"/>
      <c r="DJ3680" s="330"/>
      <c r="DK3680" s="330"/>
      <c r="DL3680" s="331"/>
      <c r="DM3680" s="332">
        <v>0</v>
      </c>
      <c r="DN3680" s="333"/>
      <c r="DO3680" s="334" t="s">
        <v>5838</v>
      </c>
      <c r="DP3680" s="335" t="s">
        <v>67</v>
      </c>
      <c r="DQ3680" s="336" t="s">
        <v>67</v>
      </c>
      <c r="DR3680" s="336" t="s">
        <v>67</v>
      </c>
      <c r="DS3680" s="84"/>
      <c r="DT3680" s="337"/>
      <c r="DU3680" s="338"/>
      <c r="DV3680" s="12" t="s">
        <v>4537</v>
      </c>
      <c r="DW3680" s="13" t="s">
        <v>4538</v>
      </c>
      <c r="DX3680" s="13" t="s">
        <v>4539</v>
      </c>
      <c r="DY3680" s="12" t="s">
        <v>4540</v>
      </c>
      <c r="DZ3680" s="336" t="s">
        <v>8480</v>
      </c>
      <c r="EA3680" s="336" t="s">
        <v>8481</v>
      </c>
      <c r="EB3680" s="336" t="s">
        <v>8482</v>
      </c>
      <c r="EC3680" s="339">
        <v>2022</v>
      </c>
      <c r="ED3680" s="339">
        <v>1</v>
      </c>
      <c r="EE3680" s="339">
        <v>0</v>
      </c>
      <c r="EF3680" s="339">
        <v>0</v>
      </c>
      <c r="EG3680" s="329" t="s">
        <v>8483</v>
      </c>
      <c r="EH3680" s="329"/>
      <c r="EI3680" s="329" t="s">
        <v>44</v>
      </c>
      <c r="EJ3680" s="17"/>
      <c r="EK3680" s="17"/>
      <c r="EL3680" s="17"/>
      <c r="EM3680" s="18"/>
      <c r="EN3680" s="330"/>
      <c r="EO3680" s="330"/>
      <c r="EP3680" s="330"/>
      <c r="EQ3680" s="330"/>
      <c r="ER3680" s="331"/>
      <c r="ES3680" s="332">
        <v>0</v>
      </c>
      <c r="ET3680" s="333"/>
      <c r="EU3680" s="334" t="s">
        <v>5838</v>
      </c>
      <c r="EV3680" s="335" t="s">
        <v>67</v>
      </c>
      <c r="EW3680" s="336" t="s">
        <v>67</v>
      </c>
      <c r="EX3680" s="336" t="s">
        <v>67</v>
      </c>
      <c r="EY3680" s="84"/>
      <c r="EZ3680" s="337"/>
      <c r="FA3680" s="338"/>
      <c r="FB3680" s="12" t="s">
        <v>4537</v>
      </c>
      <c r="FC3680" s="13" t="s">
        <v>4538</v>
      </c>
      <c r="FD3680" s="13" t="s">
        <v>4539</v>
      </c>
      <c r="FE3680" s="12" t="s">
        <v>4540</v>
      </c>
      <c r="FF3680" s="336" t="s">
        <v>8480</v>
      </c>
      <c r="FG3680" s="336" t="s">
        <v>8481</v>
      </c>
      <c r="FH3680" s="336" t="s">
        <v>8482</v>
      </c>
      <c r="FI3680" s="339">
        <v>2022</v>
      </c>
      <c r="FJ3680" s="339">
        <v>1</v>
      </c>
      <c r="FK3680" s="339">
        <v>0</v>
      </c>
      <c r="FL3680" s="339">
        <v>0</v>
      </c>
      <c r="FM3680" s="329" t="s">
        <v>8483</v>
      </c>
      <c r="FN3680" s="329"/>
      <c r="FO3680" s="329" t="s">
        <v>44</v>
      </c>
      <c r="FP3680" s="17"/>
      <c r="FQ3680" s="17"/>
      <c r="FR3680" s="17"/>
      <c r="FS3680" s="18"/>
      <c r="FT3680" s="330"/>
      <c r="FU3680" s="330"/>
      <c r="FV3680" s="330"/>
      <c r="FW3680" s="330"/>
      <c r="FX3680" s="331"/>
      <c r="FY3680" s="332">
        <v>0</v>
      </c>
      <c r="FZ3680" s="333"/>
      <c r="GA3680" s="334" t="s">
        <v>5838</v>
      </c>
      <c r="GB3680" s="335" t="s">
        <v>67</v>
      </c>
      <c r="GC3680" s="336" t="s">
        <v>67</v>
      </c>
      <c r="GD3680" s="336" t="s">
        <v>67</v>
      </c>
      <c r="GE3680" s="84"/>
      <c r="GF3680" s="337"/>
      <c r="GG3680" s="338"/>
      <c r="GH3680" s="12" t="s">
        <v>4537</v>
      </c>
      <c r="GI3680" s="13" t="s">
        <v>4538</v>
      </c>
      <c r="GJ3680" s="13" t="s">
        <v>4539</v>
      </c>
      <c r="GK3680" s="12" t="s">
        <v>4540</v>
      </c>
      <c r="GL3680" s="336" t="s">
        <v>8480</v>
      </c>
      <c r="GM3680" s="336" t="s">
        <v>8481</v>
      </c>
      <c r="GN3680" s="336" t="s">
        <v>8482</v>
      </c>
      <c r="GO3680" s="339">
        <v>2022</v>
      </c>
      <c r="GP3680" s="339">
        <v>1</v>
      </c>
      <c r="GQ3680" s="339">
        <v>0</v>
      </c>
      <c r="GR3680" s="339">
        <v>0</v>
      </c>
      <c r="GS3680" s="329" t="s">
        <v>8483</v>
      </c>
      <c r="GT3680" s="329"/>
      <c r="GU3680" s="329" t="s">
        <v>44</v>
      </c>
      <c r="GV3680" s="17"/>
      <c r="GW3680" s="17"/>
      <c r="GX3680" s="17"/>
      <c r="GY3680" s="18"/>
      <c r="GZ3680" s="330"/>
      <c r="HA3680" s="330"/>
      <c r="HB3680" s="330"/>
      <c r="HC3680" s="330"/>
      <c r="HD3680" s="331"/>
      <c r="HE3680" s="332">
        <v>0</v>
      </c>
      <c r="HF3680" s="333"/>
      <c r="HG3680" s="334" t="s">
        <v>5838</v>
      </c>
      <c r="HH3680" s="335" t="s">
        <v>67</v>
      </c>
      <c r="HI3680" s="336" t="s">
        <v>67</v>
      </c>
      <c r="HJ3680" s="336" t="s">
        <v>67</v>
      </c>
      <c r="HK3680" s="84"/>
      <c r="HL3680" s="337"/>
      <c r="HM3680" s="338"/>
      <c r="HN3680" s="12" t="s">
        <v>4537</v>
      </c>
      <c r="HO3680" s="13" t="s">
        <v>4538</v>
      </c>
      <c r="HP3680" s="13" t="s">
        <v>4539</v>
      </c>
      <c r="HQ3680" s="12" t="s">
        <v>4540</v>
      </c>
      <c r="HR3680" s="336" t="s">
        <v>8480</v>
      </c>
      <c r="HS3680" s="336" t="s">
        <v>8481</v>
      </c>
      <c r="HT3680" s="336" t="s">
        <v>8482</v>
      </c>
      <c r="HU3680" s="339">
        <v>2022</v>
      </c>
      <c r="HV3680" s="339">
        <v>1</v>
      </c>
      <c r="HW3680" s="339">
        <v>0</v>
      </c>
      <c r="HX3680" s="339">
        <v>0</v>
      </c>
      <c r="HY3680" s="329" t="s">
        <v>8483</v>
      </c>
      <c r="HZ3680" s="329"/>
      <c r="IA3680" s="329" t="s">
        <v>44</v>
      </c>
      <c r="IB3680" s="17"/>
      <c r="IC3680" s="17"/>
      <c r="ID3680" s="17"/>
      <c r="IE3680" s="18"/>
      <c r="IF3680" s="330"/>
      <c r="IG3680" s="330"/>
      <c r="IH3680" s="330"/>
      <c r="II3680" s="330"/>
      <c r="IJ3680" s="331"/>
      <c r="IK3680" s="332">
        <v>0</v>
      </c>
      <c r="IL3680" s="333"/>
      <c r="IM3680" s="334" t="s">
        <v>5838</v>
      </c>
      <c r="IN3680" s="335" t="s">
        <v>67</v>
      </c>
      <c r="IO3680" s="336" t="s">
        <v>67</v>
      </c>
      <c r="IP3680" s="336" t="s">
        <v>67</v>
      </c>
      <c r="IQ3680" s="84"/>
      <c r="IR3680" s="337"/>
      <c r="IS3680" s="338"/>
    </row>
    <row r="3681" spans="1:253" ht="16.5" customHeight="1">
      <c r="A3681" s="83" t="s">
        <v>3512</v>
      </c>
      <c r="B3681" s="13"/>
      <c r="C3681" s="189"/>
      <c r="D3681" s="83"/>
      <c r="E3681" s="14" t="s">
        <v>8045</v>
      </c>
      <c r="F3681" s="14" t="s">
        <v>8009</v>
      </c>
      <c r="G3681" s="14" t="s">
        <v>8046</v>
      </c>
      <c r="H3681" s="15">
        <v>2022</v>
      </c>
      <c r="I3681" s="15">
        <v>26</v>
      </c>
      <c r="J3681" s="15">
        <v>0</v>
      </c>
      <c r="K3681" s="15">
        <v>0</v>
      </c>
      <c r="L3681" s="16" t="s">
        <v>8042</v>
      </c>
      <c r="M3681" s="134" t="s">
        <v>8043</v>
      </c>
      <c r="N3681" s="16" t="s">
        <v>412</v>
      </c>
      <c r="O3681" s="17">
        <v>422</v>
      </c>
      <c r="P3681" s="17">
        <f t="shared" si="29"/>
        <v>8338</v>
      </c>
      <c r="Q3681" s="17">
        <v>5</v>
      </c>
      <c r="R3681" s="133" t="s">
        <v>33</v>
      </c>
      <c r="S3681" s="19">
        <v>60</v>
      </c>
      <c r="T3681" s="19">
        <v>110</v>
      </c>
      <c r="U3681" s="19">
        <v>0.27272727272727271</v>
      </c>
      <c r="V3681" s="19">
        <v>0</v>
      </c>
      <c r="W3681" s="20">
        <v>0.03</v>
      </c>
      <c r="X3681" s="21">
        <v>25.166999999999998</v>
      </c>
      <c r="Y3681" s="22" t="s">
        <v>33</v>
      </c>
      <c r="Z3681" s="86" t="s">
        <v>8007</v>
      </c>
      <c r="AA3681" s="24"/>
      <c r="AB3681" s="14"/>
      <c r="AC3681" s="14"/>
      <c r="AD3681" s="25"/>
      <c r="AE3681" s="26"/>
      <c r="AF3681" s="27"/>
      <c r="AG3681" s="31"/>
      <c r="AH3681" s="32"/>
      <c r="AI3681" s="32"/>
      <c r="AJ3681" s="32"/>
      <c r="AK3681" s="32"/>
      <c r="AL3681" s="32"/>
      <c r="AM3681" s="32"/>
      <c r="AN3681" s="32"/>
      <c r="AO3681" s="32"/>
      <c r="AP3681" s="329"/>
      <c r="AQ3681" s="329" t="s">
        <v>44</v>
      </c>
      <c r="AR3681" s="17"/>
      <c r="AS3681" s="17"/>
      <c r="AT3681" s="17"/>
      <c r="AU3681" s="18"/>
      <c r="AV3681" s="330"/>
      <c r="AW3681" s="330"/>
      <c r="AX3681" s="330"/>
      <c r="AY3681" s="330"/>
      <c r="AZ3681" s="331"/>
      <c r="BA3681" s="332">
        <v>0</v>
      </c>
      <c r="BB3681" s="333"/>
      <c r="BC3681" s="334" t="s">
        <v>5838</v>
      </c>
      <c r="BD3681" s="335" t="s">
        <v>67</v>
      </c>
      <c r="BE3681" s="336" t="s">
        <v>67</v>
      </c>
      <c r="BF3681" s="336" t="s">
        <v>67</v>
      </c>
      <c r="BG3681" s="84"/>
      <c r="BH3681" s="337"/>
      <c r="BI3681" s="338"/>
      <c r="BJ3681" s="12" t="s">
        <v>4537</v>
      </c>
      <c r="BK3681" s="13" t="s">
        <v>4538</v>
      </c>
      <c r="BL3681" s="13" t="s">
        <v>4539</v>
      </c>
      <c r="BM3681" s="12" t="s">
        <v>4540</v>
      </c>
      <c r="BN3681" s="336" t="s">
        <v>8484</v>
      </c>
      <c r="BO3681" s="336" t="s">
        <v>8485</v>
      </c>
      <c r="BP3681" s="336" t="s">
        <v>8486</v>
      </c>
      <c r="BQ3681" s="339">
        <v>2022</v>
      </c>
      <c r="BR3681" s="339">
        <v>2</v>
      </c>
      <c r="BS3681" s="339">
        <v>0</v>
      </c>
      <c r="BT3681" s="339">
        <v>0</v>
      </c>
      <c r="BU3681" s="329" t="s">
        <v>8487</v>
      </c>
      <c r="BV3681" s="329"/>
      <c r="BW3681" s="329" t="s">
        <v>44</v>
      </c>
      <c r="BX3681" s="17"/>
      <c r="BY3681" s="17"/>
      <c r="BZ3681" s="17"/>
      <c r="CA3681" s="18"/>
      <c r="CB3681" s="330"/>
      <c r="CC3681" s="330"/>
      <c r="CD3681" s="330"/>
      <c r="CE3681" s="330"/>
      <c r="CF3681" s="331"/>
      <c r="CG3681" s="332">
        <v>0</v>
      </c>
      <c r="CH3681" s="333"/>
      <c r="CI3681" s="334" t="s">
        <v>5838</v>
      </c>
      <c r="CJ3681" s="335" t="s">
        <v>67</v>
      </c>
      <c r="CK3681" s="336" t="s">
        <v>67</v>
      </c>
      <c r="CL3681" s="336" t="s">
        <v>67</v>
      </c>
      <c r="CM3681" s="84"/>
      <c r="CN3681" s="337"/>
      <c r="CO3681" s="338"/>
      <c r="CP3681" s="12" t="s">
        <v>4537</v>
      </c>
      <c r="CQ3681" s="13" t="s">
        <v>4538</v>
      </c>
      <c r="CR3681" s="13" t="s">
        <v>4539</v>
      </c>
      <c r="CS3681" s="12" t="s">
        <v>4540</v>
      </c>
      <c r="CT3681" s="336" t="s">
        <v>8484</v>
      </c>
      <c r="CU3681" s="336" t="s">
        <v>8485</v>
      </c>
      <c r="CV3681" s="336" t="s">
        <v>8486</v>
      </c>
      <c r="CW3681" s="339">
        <v>2022</v>
      </c>
      <c r="CX3681" s="339">
        <v>2</v>
      </c>
      <c r="CY3681" s="339">
        <v>0</v>
      </c>
      <c r="CZ3681" s="339">
        <v>0</v>
      </c>
      <c r="DA3681" s="329" t="s">
        <v>8487</v>
      </c>
      <c r="DB3681" s="329"/>
      <c r="DC3681" s="329" t="s">
        <v>44</v>
      </c>
      <c r="DD3681" s="17"/>
      <c r="DE3681" s="17"/>
      <c r="DF3681" s="17"/>
      <c r="DG3681" s="18"/>
      <c r="DH3681" s="330"/>
      <c r="DI3681" s="330"/>
      <c r="DJ3681" s="330"/>
      <c r="DK3681" s="330"/>
      <c r="DL3681" s="331"/>
      <c r="DM3681" s="332">
        <v>0</v>
      </c>
      <c r="DN3681" s="333"/>
      <c r="DO3681" s="334" t="s">
        <v>5838</v>
      </c>
      <c r="DP3681" s="335" t="s">
        <v>67</v>
      </c>
      <c r="DQ3681" s="336" t="s">
        <v>67</v>
      </c>
      <c r="DR3681" s="336" t="s">
        <v>67</v>
      </c>
      <c r="DS3681" s="84"/>
      <c r="DT3681" s="337"/>
      <c r="DU3681" s="338"/>
      <c r="DV3681" s="12" t="s">
        <v>4537</v>
      </c>
      <c r="DW3681" s="13" t="s">
        <v>4538</v>
      </c>
      <c r="DX3681" s="13" t="s">
        <v>4539</v>
      </c>
      <c r="DY3681" s="12" t="s">
        <v>4540</v>
      </c>
      <c r="DZ3681" s="336" t="s">
        <v>8484</v>
      </c>
      <c r="EA3681" s="336" t="s">
        <v>8485</v>
      </c>
      <c r="EB3681" s="336" t="s">
        <v>8486</v>
      </c>
      <c r="EC3681" s="339">
        <v>2022</v>
      </c>
      <c r="ED3681" s="339">
        <v>2</v>
      </c>
      <c r="EE3681" s="339">
        <v>0</v>
      </c>
      <c r="EF3681" s="339">
        <v>0</v>
      </c>
      <c r="EG3681" s="329" t="s">
        <v>8487</v>
      </c>
      <c r="EH3681" s="329"/>
      <c r="EI3681" s="329" t="s">
        <v>44</v>
      </c>
      <c r="EJ3681" s="17"/>
      <c r="EK3681" s="17"/>
      <c r="EL3681" s="17"/>
      <c r="EM3681" s="18"/>
      <c r="EN3681" s="330"/>
      <c r="EO3681" s="330"/>
      <c r="EP3681" s="330"/>
      <c r="EQ3681" s="330"/>
      <c r="ER3681" s="331"/>
      <c r="ES3681" s="332">
        <v>0</v>
      </c>
      <c r="ET3681" s="333"/>
      <c r="EU3681" s="334" t="s">
        <v>5838</v>
      </c>
      <c r="EV3681" s="335" t="s">
        <v>67</v>
      </c>
      <c r="EW3681" s="336" t="s">
        <v>67</v>
      </c>
      <c r="EX3681" s="336" t="s">
        <v>67</v>
      </c>
      <c r="EY3681" s="84"/>
      <c r="EZ3681" s="337"/>
      <c r="FA3681" s="338"/>
      <c r="FB3681" s="12" t="s">
        <v>4537</v>
      </c>
      <c r="FC3681" s="13" t="s">
        <v>4538</v>
      </c>
      <c r="FD3681" s="13" t="s">
        <v>4539</v>
      </c>
      <c r="FE3681" s="12" t="s">
        <v>4540</v>
      </c>
      <c r="FF3681" s="336" t="s">
        <v>8484</v>
      </c>
      <c r="FG3681" s="336" t="s">
        <v>8485</v>
      </c>
      <c r="FH3681" s="336" t="s">
        <v>8486</v>
      </c>
      <c r="FI3681" s="339">
        <v>2022</v>
      </c>
      <c r="FJ3681" s="339">
        <v>2</v>
      </c>
      <c r="FK3681" s="339">
        <v>0</v>
      </c>
      <c r="FL3681" s="339">
        <v>0</v>
      </c>
      <c r="FM3681" s="329" t="s">
        <v>8487</v>
      </c>
      <c r="FN3681" s="329"/>
      <c r="FO3681" s="329" t="s">
        <v>44</v>
      </c>
      <c r="FP3681" s="17"/>
      <c r="FQ3681" s="17"/>
      <c r="FR3681" s="17"/>
      <c r="FS3681" s="18"/>
      <c r="FT3681" s="330"/>
      <c r="FU3681" s="330"/>
      <c r="FV3681" s="330"/>
      <c r="FW3681" s="330"/>
      <c r="FX3681" s="331"/>
      <c r="FY3681" s="332">
        <v>0</v>
      </c>
      <c r="FZ3681" s="333"/>
      <c r="GA3681" s="334" t="s">
        <v>5838</v>
      </c>
      <c r="GB3681" s="335" t="s">
        <v>67</v>
      </c>
      <c r="GC3681" s="336" t="s">
        <v>67</v>
      </c>
      <c r="GD3681" s="336" t="s">
        <v>67</v>
      </c>
      <c r="GE3681" s="84"/>
      <c r="GF3681" s="337"/>
      <c r="GG3681" s="338"/>
      <c r="GH3681" s="12" t="s">
        <v>4537</v>
      </c>
      <c r="GI3681" s="13" t="s">
        <v>4538</v>
      </c>
      <c r="GJ3681" s="13" t="s">
        <v>4539</v>
      </c>
      <c r="GK3681" s="12" t="s">
        <v>4540</v>
      </c>
      <c r="GL3681" s="336" t="s">
        <v>8484</v>
      </c>
      <c r="GM3681" s="336" t="s">
        <v>8485</v>
      </c>
      <c r="GN3681" s="336" t="s">
        <v>8486</v>
      </c>
      <c r="GO3681" s="339">
        <v>2022</v>
      </c>
      <c r="GP3681" s="339">
        <v>2</v>
      </c>
      <c r="GQ3681" s="339">
        <v>0</v>
      </c>
      <c r="GR3681" s="339">
        <v>0</v>
      </c>
      <c r="GS3681" s="329" t="s">
        <v>8487</v>
      </c>
      <c r="GT3681" s="329"/>
      <c r="GU3681" s="329" t="s">
        <v>44</v>
      </c>
      <c r="GV3681" s="17"/>
      <c r="GW3681" s="17"/>
      <c r="GX3681" s="17"/>
      <c r="GY3681" s="18"/>
      <c r="GZ3681" s="330"/>
      <c r="HA3681" s="330"/>
      <c r="HB3681" s="330"/>
      <c r="HC3681" s="330"/>
      <c r="HD3681" s="331"/>
      <c r="HE3681" s="332">
        <v>0</v>
      </c>
      <c r="HF3681" s="333"/>
      <c r="HG3681" s="334" t="s">
        <v>5838</v>
      </c>
      <c r="HH3681" s="335" t="s">
        <v>67</v>
      </c>
      <c r="HI3681" s="336" t="s">
        <v>67</v>
      </c>
      <c r="HJ3681" s="336" t="s">
        <v>67</v>
      </c>
      <c r="HK3681" s="84"/>
      <c r="HL3681" s="337"/>
      <c r="HM3681" s="338"/>
      <c r="HN3681" s="12" t="s">
        <v>4537</v>
      </c>
      <c r="HO3681" s="13" t="s">
        <v>4538</v>
      </c>
      <c r="HP3681" s="13" t="s">
        <v>4539</v>
      </c>
      <c r="HQ3681" s="12" t="s">
        <v>4540</v>
      </c>
      <c r="HR3681" s="336" t="s">
        <v>8484</v>
      </c>
      <c r="HS3681" s="336" t="s">
        <v>8485</v>
      </c>
      <c r="HT3681" s="336" t="s">
        <v>8486</v>
      </c>
      <c r="HU3681" s="339">
        <v>2022</v>
      </c>
      <c r="HV3681" s="339">
        <v>2</v>
      </c>
      <c r="HW3681" s="339">
        <v>0</v>
      </c>
      <c r="HX3681" s="339">
        <v>0</v>
      </c>
      <c r="HY3681" s="329" t="s">
        <v>8487</v>
      </c>
      <c r="HZ3681" s="329"/>
      <c r="IA3681" s="329" t="s">
        <v>44</v>
      </c>
      <c r="IB3681" s="17"/>
      <c r="IC3681" s="17"/>
      <c r="ID3681" s="17"/>
      <c r="IE3681" s="18"/>
      <c r="IF3681" s="330"/>
      <c r="IG3681" s="330"/>
      <c r="IH3681" s="330"/>
      <c r="II3681" s="330"/>
      <c r="IJ3681" s="331"/>
      <c r="IK3681" s="332">
        <v>0</v>
      </c>
      <c r="IL3681" s="333"/>
      <c r="IM3681" s="334" t="s">
        <v>5838</v>
      </c>
      <c r="IN3681" s="335" t="s">
        <v>67</v>
      </c>
      <c r="IO3681" s="336" t="s">
        <v>67</v>
      </c>
      <c r="IP3681" s="336" t="s">
        <v>67</v>
      </c>
      <c r="IQ3681" s="84"/>
      <c r="IR3681" s="337"/>
      <c r="IS3681" s="338"/>
    </row>
    <row r="3682" spans="1:253" ht="16.5" customHeight="1">
      <c r="A3682" s="83" t="s">
        <v>3512</v>
      </c>
      <c r="B3682" s="13"/>
      <c r="C3682" s="189"/>
      <c r="D3682" s="83"/>
      <c r="E3682" s="14" t="s">
        <v>8071</v>
      </c>
      <c r="F3682" s="14" t="s">
        <v>8072</v>
      </c>
      <c r="G3682" s="14" t="s">
        <v>8073</v>
      </c>
      <c r="H3682" s="15" t="s">
        <v>8074</v>
      </c>
      <c r="I3682" s="15">
        <v>35</v>
      </c>
      <c r="J3682" s="15">
        <v>0</v>
      </c>
      <c r="K3682" s="15">
        <v>0</v>
      </c>
      <c r="L3682" s="16" t="s">
        <v>8075</v>
      </c>
      <c r="M3682" s="134" t="s">
        <v>8076</v>
      </c>
      <c r="N3682" s="16" t="s">
        <v>412</v>
      </c>
      <c r="O3682" s="17">
        <v>346.5</v>
      </c>
      <c r="P3682" s="17">
        <f t="shared" si="29"/>
        <v>8413.5</v>
      </c>
      <c r="Q3682" s="17">
        <v>5</v>
      </c>
      <c r="R3682" s="133" t="s">
        <v>33</v>
      </c>
      <c r="S3682" s="19">
        <v>60</v>
      </c>
      <c r="T3682" s="19">
        <v>110</v>
      </c>
      <c r="U3682" s="19">
        <v>0.40909090909090912</v>
      </c>
      <c r="V3682" s="19">
        <v>0</v>
      </c>
      <c r="W3682" s="20">
        <v>4.4999999999999998E-2</v>
      </c>
      <c r="X3682" s="21">
        <v>34.522874999999999</v>
      </c>
      <c r="Y3682" s="22" t="s">
        <v>33</v>
      </c>
      <c r="Z3682" s="86" t="s">
        <v>8007</v>
      </c>
      <c r="AA3682" s="24"/>
      <c r="AB3682" s="14"/>
      <c r="AC3682" s="14"/>
      <c r="AD3682" s="25"/>
      <c r="AE3682" s="26"/>
      <c r="AF3682" s="27"/>
      <c r="AG3682" s="31"/>
      <c r="AH3682" s="32"/>
      <c r="AI3682" s="32"/>
      <c r="AJ3682" s="32"/>
      <c r="AK3682" s="32"/>
      <c r="AL3682" s="32"/>
      <c r="AM3682" s="32"/>
      <c r="AN3682" s="32"/>
      <c r="AO3682" s="32"/>
      <c r="AP3682" s="329"/>
      <c r="AQ3682" s="329" t="s">
        <v>44</v>
      </c>
      <c r="AR3682" s="17"/>
      <c r="AS3682" s="17"/>
      <c r="AT3682" s="17"/>
      <c r="AU3682" s="18"/>
      <c r="AV3682" s="330"/>
      <c r="AW3682" s="330"/>
      <c r="AX3682" s="330"/>
      <c r="AY3682" s="330"/>
      <c r="AZ3682" s="331"/>
      <c r="BA3682" s="332">
        <v>0</v>
      </c>
      <c r="BB3682" s="333"/>
      <c r="BC3682" s="334" t="s">
        <v>5838</v>
      </c>
      <c r="BD3682" s="335" t="s">
        <v>67</v>
      </c>
      <c r="BE3682" s="336" t="s">
        <v>67</v>
      </c>
      <c r="BF3682" s="336" t="s">
        <v>67</v>
      </c>
      <c r="BG3682" s="84"/>
      <c r="BH3682" s="337"/>
      <c r="BI3682" s="338"/>
      <c r="BJ3682" s="12" t="s">
        <v>4537</v>
      </c>
      <c r="BK3682" s="13" t="s">
        <v>4538</v>
      </c>
      <c r="BL3682" s="13" t="s">
        <v>4539</v>
      </c>
      <c r="BM3682" s="12" t="s">
        <v>4540</v>
      </c>
      <c r="BN3682" s="336" t="s">
        <v>8488</v>
      </c>
      <c r="BO3682" s="336" t="s">
        <v>8485</v>
      </c>
      <c r="BP3682" s="336" t="s">
        <v>8486</v>
      </c>
      <c r="BQ3682" s="339">
        <v>2022</v>
      </c>
      <c r="BR3682" s="339">
        <v>2</v>
      </c>
      <c r="BS3682" s="339">
        <v>0</v>
      </c>
      <c r="BT3682" s="339">
        <v>0</v>
      </c>
      <c r="BU3682" s="329" t="s">
        <v>4633</v>
      </c>
      <c r="BV3682" s="329"/>
      <c r="BW3682" s="329" t="s">
        <v>44</v>
      </c>
      <c r="BX3682" s="17"/>
      <c r="BY3682" s="17"/>
      <c r="BZ3682" s="17"/>
      <c r="CA3682" s="18"/>
      <c r="CB3682" s="330"/>
      <c r="CC3682" s="330"/>
      <c r="CD3682" s="330"/>
      <c r="CE3682" s="330"/>
      <c r="CF3682" s="331"/>
      <c r="CG3682" s="332">
        <v>0</v>
      </c>
      <c r="CH3682" s="333"/>
      <c r="CI3682" s="334" t="s">
        <v>5838</v>
      </c>
      <c r="CJ3682" s="335" t="s">
        <v>67</v>
      </c>
      <c r="CK3682" s="336" t="s">
        <v>67</v>
      </c>
      <c r="CL3682" s="336" t="s">
        <v>67</v>
      </c>
      <c r="CM3682" s="84"/>
      <c r="CN3682" s="337"/>
      <c r="CO3682" s="338"/>
      <c r="CP3682" s="12" t="s">
        <v>4537</v>
      </c>
      <c r="CQ3682" s="13" t="s">
        <v>4538</v>
      </c>
      <c r="CR3682" s="13" t="s">
        <v>4539</v>
      </c>
      <c r="CS3682" s="12" t="s">
        <v>4540</v>
      </c>
      <c r="CT3682" s="336" t="s">
        <v>8488</v>
      </c>
      <c r="CU3682" s="336" t="s">
        <v>8485</v>
      </c>
      <c r="CV3682" s="336" t="s">
        <v>8486</v>
      </c>
      <c r="CW3682" s="339">
        <v>2022</v>
      </c>
      <c r="CX3682" s="339">
        <v>2</v>
      </c>
      <c r="CY3682" s="339">
        <v>0</v>
      </c>
      <c r="CZ3682" s="339">
        <v>0</v>
      </c>
      <c r="DA3682" s="329" t="s">
        <v>4633</v>
      </c>
      <c r="DB3682" s="329"/>
      <c r="DC3682" s="329" t="s">
        <v>44</v>
      </c>
      <c r="DD3682" s="17"/>
      <c r="DE3682" s="17"/>
      <c r="DF3682" s="17"/>
      <c r="DG3682" s="18"/>
      <c r="DH3682" s="330"/>
      <c r="DI3682" s="330"/>
      <c r="DJ3682" s="330"/>
      <c r="DK3682" s="330"/>
      <c r="DL3682" s="331"/>
      <c r="DM3682" s="332">
        <v>0</v>
      </c>
      <c r="DN3682" s="333"/>
      <c r="DO3682" s="334" t="s">
        <v>5838</v>
      </c>
      <c r="DP3682" s="335" t="s">
        <v>67</v>
      </c>
      <c r="DQ3682" s="336" t="s">
        <v>67</v>
      </c>
      <c r="DR3682" s="336" t="s">
        <v>67</v>
      </c>
      <c r="DS3682" s="84"/>
      <c r="DT3682" s="337"/>
      <c r="DU3682" s="338"/>
      <c r="DV3682" s="12" t="s">
        <v>4537</v>
      </c>
      <c r="DW3682" s="13" t="s">
        <v>4538</v>
      </c>
      <c r="DX3682" s="13" t="s">
        <v>4539</v>
      </c>
      <c r="DY3682" s="12" t="s">
        <v>4540</v>
      </c>
      <c r="DZ3682" s="336" t="s">
        <v>8488</v>
      </c>
      <c r="EA3682" s="336" t="s">
        <v>8485</v>
      </c>
      <c r="EB3682" s="336" t="s">
        <v>8486</v>
      </c>
      <c r="EC3682" s="339">
        <v>2022</v>
      </c>
      <c r="ED3682" s="339">
        <v>2</v>
      </c>
      <c r="EE3682" s="339">
        <v>0</v>
      </c>
      <c r="EF3682" s="339">
        <v>0</v>
      </c>
      <c r="EG3682" s="329" t="s">
        <v>4633</v>
      </c>
      <c r="EH3682" s="329"/>
      <c r="EI3682" s="329" t="s">
        <v>44</v>
      </c>
      <c r="EJ3682" s="17"/>
      <c r="EK3682" s="17"/>
      <c r="EL3682" s="17"/>
      <c r="EM3682" s="18"/>
      <c r="EN3682" s="330"/>
      <c r="EO3682" s="330"/>
      <c r="EP3682" s="330"/>
      <c r="EQ3682" s="330"/>
      <c r="ER3682" s="331"/>
      <c r="ES3682" s="332">
        <v>0</v>
      </c>
      <c r="ET3682" s="333"/>
      <c r="EU3682" s="334" t="s">
        <v>5838</v>
      </c>
      <c r="EV3682" s="335" t="s">
        <v>67</v>
      </c>
      <c r="EW3682" s="336" t="s">
        <v>67</v>
      </c>
      <c r="EX3682" s="336" t="s">
        <v>67</v>
      </c>
      <c r="EY3682" s="84"/>
      <c r="EZ3682" s="337"/>
      <c r="FA3682" s="338"/>
      <c r="FB3682" s="12" t="s">
        <v>4537</v>
      </c>
      <c r="FC3682" s="13" t="s">
        <v>4538</v>
      </c>
      <c r="FD3682" s="13" t="s">
        <v>4539</v>
      </c>
      <c r="FE3682" s="12" t="s">
        <v>4540</v>
      </c>
      <c r="FF3682" s="336" t="s">
        <v>8488</v>
      </c>
      <c r="FG3682" s="336" t="s">
        <v>8485</v>
      </c>
      <c r="FH3682" s="336" t="s">
        <v>8486</v>
      </c>
      <c r="FI3682" s="339">
        <v>2022</v>
      </c>
      <c r="FJ3682" s="339">
        <v>2</v>
      </c>
      <c r="FK3682" s="339">
        <v>0</v>
      </c>
      <c r="FL3682" s="339">
        <v>0</v>
      </c>
      <c r="FM3682" s="329" t="s">
        <v>4633</v>
      </c>
      <c r="FN3682" s="329"/>
      <c r="FO3682" s="329" t="s">
        <v>44</v>
      </c>
      <c r="FP3682" s="17"/>
      <c r="FQ3682" s="17"/>
      <c r="FR3682" s="17"/>
      <c r="FS3682" s="18"/>
      <c r="FT3682" s="330"/>
      <c r="FU3682" s="330"/>
      <c r="FV3682" s="330"/>
      <c r="FW3682" s="330"/>
      <c r="FX3682" s="331"/>
      <c r="FY3682" s="332">
        <v>0</v>
      </c>
      <c r="FZ3682" s="333"/>
      <c r="GA3682" s="334" t="s">
        <v>5838</v>
      </c>
      <c r="GB3682" s="335" t="s">
        <v>67</v>
      </c>
      <c r="GC3682" s="336" t="s">
        <v>67</v>
      </c>
      <c r="GD3682" s="336" t="s">
        <v>67</v>
      </c>
      <c r="GE3682" s="84"/>
      <c r="GF3682" s="337"/>
      <c r="GG3682" s="338"/>
      <c r="GH3682" s="12" t="s">
        <v>4537</v>
      </c>
      <c r="GI3682" s="13" t="s">
        <v>4538</v>
      </c>
      <c r="GJ3682" s="13" t="s">
        <v>4539</v>
      </c>
      <c r="GK3682" s="12" t="s">
        <v>4540</v>
      </c>
      <c r="GL3682" s="336" t="s">
        <v>8488</v>
      </c>
      <c r="GM3682" s="336" t="s">
        <v>8485</v>
      </c>
      <c r="GN3682" s="336" t="s">
        <v>8486</v>
      </c>
      <c r="GO3682" s="339">
        <v>2022</v>
      </c>
      <c r="GP3682" s="339">
        <v>2</v>
      </c>
      <c r="GQ3682" s="339">
        <v>0</v>
      </c>
      <c r="GR3682" s="339">
        <v>0</v>
      </c>
      <c r="GS3682" s="329" t="s">
        <v>4633</v>
      </c>
      <c r="GT3682" s="329"/>
      <c r="GU3682" s="329" t="s">
        <v>44</v>
      </c>
      <c r="GV3682" s="17"/>
      <c r="GW3682" s="17"/>
      <c r="GX3682" s="17"/>
      <c r="GY3682" s="18"/>
      <c r="GZ3682" s="330"/>
      <c r="HA3682" s="330"/>
      <c r="HB3682" s="330"/>
      <c r="HC3682" s="330"/>
      <c r="HD3682" s="331"/>
      <c r="HE3682" s="332">
        <v>0</v>
      </c>
      <c r="HF3682" s="333"/>
      <c r="HG3682" s="334" t="s">
        <v>5838</v>
      </c>
      <c r="HH3682" s="335" t="s">
        <v>67</v>
      </c>
      <c r="HI3682" s="336" t="s">
        <v>67</v>
      </c>
      <c r="HJ3682" s="336" t="s">
        <v>67</v>
      </c>
      <c r="HK3682" s="84"/>
      <c r="HL3682" s="337"/>
      <c r="HM3682" s="338"/>
      <c r="HN3682" s="12" t="s">
        <v>4537</v>
      </c>
      <c r="HO3682" s="13" t="s">
        <v>4538</v>
      </c>
      <c r="HP3682" s="13" t="s">
        <v>4539</v>
      </c>
      <c r="HQ3682" s="12" t="s">
        <v>4540</v>
      </c>
      <c r="HR3682" s="336" t="s">
        <v>8488</v>
      </c>
      <c r="HS3682" s="336" t="s">
        <v>8485</v>
      </c>
      <c r="HT3682" s="336" t="s">
        <v>8486</v>
      </c>
      <c r="HU3682" s="339">
        <v>2022</v>
      </c>
      <c r="HV3682" s="339">
        <v>2</v>
      </c>
      <c r="HW3682" s="339">
        <v>0</v>
      </c>
      <c r="HX3682" s="339">
        <v>0</v>
      </c>
      <c r="HY3682" s="329" t="s">
        <v>4633</v>
      </c>
      <c r="HZ3682" s="329"/>
      <c r="IA3682" s="329" t="s">
        <v>44</v>
      </c>
      <c r="IB3682" s="17"/>
      <c r="IC3682" s="17"/>
      <c r="ID3682" s="17"/>
      <c r="IE3682" s="18"/>
      <c r="IF3682" s="330"/>
      <c r="IG3682" s="330"/>
      <c r="IH3682" s="330"/>
      <c r="II3682" s="330"/>
      <c r="IJ3682" s="331"/>
      <c r="IK3682" s="332">
        <v>0</v>
      </c>
      <c r="IL3682" s="333"/>
      <c r="IM3682" s="334" t="s">
        <v>5838</v>
      </c>
      <c r="IN3682" s="335" t="s">
        <v>67</v>
      </c>
      <c r="IO3682" s="336" t="s">
        <v>67</v>
      </c>
      <c r="IP3682" s="336" t="s">
        <v>67</v>
      </c>
      <c r="IQ3682" s="84"/>
      <c r="IR3682" s="337"/>
      <c r="IS3682" s="338"/>
    </row>
    <row r="3683" spans="1:253" ht="16.5" customHeight="1">
      <c r="A3683" s="83" t="s">
        <v>3512</v>
      </c>
      <c r="B3683" s="13"/>
      <c r="C3683" s="189"/>
      <c r="D3683" s="83"/>
      <c r="E3683" s="14" t="s">
        <v>3522</v>
      </c>
      <c r="F3683" s="14" t="s">
        <v>3518</v>
      </c>
      <c r="G3683" s="14" t="s">
        <v>3523</v>
      </c>
      <c r="H3683" s="15" t="s">
        <v>3520</v>
      </c>
      <c r="I3683" s="15">
        <v>69</v>
      </c>
      <c r="J3683" s="15">
        <v>0</v>
      </c>
      <c r="K3683" s="15">
        <v>0</v>
      </c>
      <c r="L3683" s="348" t="s">
        <v>6065</v>
      </c>
      <c r="M3683" s="349" t="s">
        <v>8097</v>
      </c>
      <c r="N3683" s="348" t="s">
        <v>412</v>
      </c>
      <c r="O3683" s="17">
        <v>2760</v>
      </c>
      <c r="P3683" s="17">
        <f t="shared" si="29"/>
        <v>6000</v>
      </c>
      <c r="Q3683" s="17">
        <v>5</v>
      </c>
      <c r="R3683" s="133" t="s">
        <v>33</v>
      </c>
      <c r="S3683" s="19">
        <v>60</v>
      </c>
      <c r="T3683" s="19">
        <v>110</v>
      </c>
      <c r="U3683" s="232">
        <f>W3683*1000/T3683</f>
        <v>0.20909090909090908</v>
      </c>
      <c r="V3683" s="19">
        <v>0</v>
      </c>
      <c r="W3683" s="20">
        <v>2.3E-2</v>
      </c>
      <c r="X3683" s="21">
        <v>70.38</v>
      </c>
      <c r="Y3683" s="22" t="s">
        <v>33</v>
      </c>
      <c r="Z3683" s="86" t="s">
        <v>8007</v>
      </c>
      <c r="AA3683" s="24"/>
      <c r="AB3683" s="14"/>
      <c r="AC3683" s="14"/>
      <c r="AD3683" s="25"/>
      <c r="AE3683" s="26"/>
      <c r="AF3683" s="27"/>
      <c r="AG3683" s="31"/>
      <c r="AH3683" s="32"/>
      <c r="AI3683" s="32"/>
      <c r="AJ3683" s="32"/>
      <c r="AK3683" s="32"/>
      <c r="AL3683" s="32"/>
      <c r="AM3683" s="32"/>
      <c r="AN3683" s="32"/>
      <c r="AO3683" s="32"/>
      <c r="AP3683" s="329"/>
      <c r="AQ3683" s="329" t="s">
        <v>44</v>
      </c>
      <c r="AR3683" s="17"/>
      <c r="AS3683" s="17"/>
      <c r="AT3683" s="17"/>
      <c r="AU3683" s="18"/>
      <c r="AV3683" s="330"/>
      <c r="AW3683" s="330"/>
      <c r="AX3683" s="330"/>
      <c r="AY3683" s="330"/>
      <c r="AZ3683" s="331"/>
      <c r="BA3683" s="332">
        <v>0</v>
      </c>
      <c r="BB3683" s="333"/>
      <c r="BC3683" s="334" t="s">
        <v>5838</v>
      </c>
      <c r="BD3683" s="335" t="s">
        <v>67</v>
      </c>
      <c r="BE3683" s="336" t="s">
        <v>67</v>
      </c>
      <c r="BF3683" s="336" t="s">
        <v>67</v>
      </c>
      <c r="BG3683" s="84"/>
      <c r="BH3683" s="337"/>
      <c r="BI3683" s="338"/>
      <c r="BJ3683" s="12" t="s">
        <v>4537</v>
      </c>
      <c r="BK3683" s="13" t="s">
        <v>4538</v>
      </c>
      <c r="BL3683" s="13" t="s">
        <v>4539</v>
      </c>
      <c r="BM3683" s="12" t="s">
        <v>4540</v>
      </c>
      <c r="BN3683" s="336" t="s">
        <v>8489</v>
      </c>
      <c r="BO3683" s="336" t="s">
        <v>8485</v>
      </c>
      <c r="BP3683" s="336" t="s">
        <v>8486</v>
      </c>
      <c r="BQ3683" s="339">
        <v>2022</v>
      </c>
      <c r="BR3683" s="339">
        <v>2</v>
      </c>
      <c r="BS3683" s="339">
        <v>0</v>
      </c>
      <c r="BT3683" s="339">
        <v>0</v>
      </c>
      <c r="BU3683" s="329" t="s">
        <v>4633</v>
      </c>
      <c r="BV3683" s="329"/>
      <c r="BW3683" s="329" t="s">
        <v>44</v>
      </c>
      <c r="BX3683" s="17"/>
      <c r="BY3683" s="17"/>
      <c r="BZ3683" s="17"/>
      <c r="CA3683" s="18"/>
      <c r="CB3683" s="330"/>
      <c r="CC3683" s="330"/>
      <c r="CD3683" s="330"/>
      <c r="CE3683" s="330"/>
      <c r="CF3683" s="331"/>
      <c r="CG3683" s="332">
        <v>0</v>
      </c>
      <c r="CH3683" s="333"/>
      <c r="CI3683" s="334" t="s">
        <v>5838</v>
      </c>
      <c r="CJ3683" s="335" t="s">
        <v>67</v>
      </c>
      <c r="CK3683" s="336" t="s">
        <v>67</v>
      </c>
      <c r="CL3683" s="336" t="s">
        <v>67</v>
      </c>
      <c r="CM3683" s="84"/>
      <c r="CN3683" s="337"/>
      <c r="CO3683" s="338"/>
      <c r="CP3683" s="12" t="s">
        <v>4537</v>
      </c>
      <c r="CQ3683" s="13" t="s">
        <v>4538</v>
      </c>
      <c r="CR3683" s="13" t="s">
        <v>4539</v>
      </c>
      <c r="CS3683" s="12" t="s">
        <v>4540</v>
      </c>
      <c r="CT3683" s="336" t="s">
        <v>8489</v>
      </c>
      <c r="CU3683" s="336" t="s">
        <v>8485</v>
      </c>
      <c r="CV3683" s="336" t="s">
        <v>8486</v>
      </c>
      <c r="CW3683" s="339">
        <v>2022</v>
      </c>
      <c r="CX3683" s="339">
        <v>2</v>
      </c>
      <c r="CY3683" s="339">
        <v>0</v>
      </c>
      <c r="CZ3683" s="339">
        <v>0</v>
      </c>
      <c r="DA3683" s="329" t="s">
        <v>4633</v>
      </c>
      <c r="DB3683" s="329"/>
      <c r="DC3683" s="329" t="s">
        <v>44</v>
      </c>
      <c r="DD3683" s="17"/>
      <c r="DE3683" s="17"/>
      <c r="DF3683" s="17"/>
      <c r="DG3683" s="18"/>
      <c r="DH3683" s="330"/>
      <c r="DI3683" s="330"/>
      <c r="DJ3683" s="330"/>
      <c r="DK3683" s="330"/>
      <c r="DL3683" s="331"/>
      <c r="DM3683" s="332">
        <v>0</v>
      </c>
      <c r="DN3683" s="333"/>
      <c r="DO3683" s="334" t="s">
        <v>5838</v>
      </c>
      <c r="DP3683" s="335" t="s">
        <v>67</v>
      </c>
      <c r="DQ3683" s="336" t="s">
        <v>67</v>
      </c>
      <c r="DR3683" s="336" t="s">
        <v>67</v>
      </c>
      <c r="DS3683" s="84"/>
      <c r="DT3683" s="337"/>
      <c r="DU3683" s="338"/>
      <c r="DV3683" s="12" t="s">
        <v>4537</v>
      </c>
      <c r="DW3683" s="13" t="s">
        <v>4538</v>
      </c>
      <c r="DX3683" s="13" t="s">
        <v>4539</v>
      </c>
      <c r="DY3683" s="12" t="s">
        <v>4540</v>
      </c>
      <c r="DZ3683" s="336" t="s">
        <v>8489</v>
      </c>
      <c r="EA3683" s="336" t="s">
        <v>8485</v>
      </c>
      <c r="EB3683" s="336" t="s">
        <v>8486</v>
      </c>
      <c r="EC3683" s="339">
        <v>2022</v>
      </c>
      <c r="ED3683" s="339">
        <v>2</v>
      </c>
      <c r="EE3683" s="339">
        <v>0</v>
      </c>
      <c r="EF3683" s="339">
        <v>0</v>
      </c>
      <c r="EG3683" s="329" t="s">
        <v>4633</v>
      </c>
      <c r="EH3683" s="329"/>
      <c r="EI3683" s="329" t="s">
        <v>44</v>
      </c>
      <c r="EJ3683" s="17"/>
      <c r="EK3683" s="17"/>
      <c r="EL3683" s="17"/>
      <c r="EM3683" s="18"/>
      <c r="EN3683" s="330"/>
      <c r="EO3683" s="330"/>
      <c r="EP3683" s="330"/>
      <c r="EQ3683" s="330"/>
      <c r="ER3683" s="331"/>
      <c r="ES3683" s="332">
        <v>0</v>
      </c>
      <c r="ET3683" s="333"/>
      <c r="EU3683" s="334" t="s">
        <v>5838</v>
      </c>
      <c r="EV3683" s="335" t="s">
        <v>67</v>
      </c>
      <c r="EW3683" s="336" t="s">
        <v>67</v>
      </c>
      <c r="EX3683" s="336" t="s">
        <v>67</v>
      </c>
      <c r="EY3683" s="84"/>
      <c r="EZ3683" s="337"/>
      <c r="FA3683" s="338"/>
      <c r="FB3683" s="12" t="s">
        <v>4537</v>
      </c>
      <c r="FC3683" s="13" t="s">
        <v>4538</v>
      </c>
      <c r="FD3683" s="13" t="s">
        <v>4539</v>
      </c>
      <c r="FE3683" s="12" t="s">
        <v>4540</v>
      </c>
      <c r="FF3683" s="336" t="s">
        <v>8489</v>
      </c>
      <c r="FG3683" s="336" t="s">
        <v>8485</v>
      </c>
      <c r="FH3683" s="336" t="s">
        <v>8486</v>
      </c>
      <c r="FI3683" s="339">
        <v>2022</v>
      </c>
      <c r="FJ3683" s="339">
        <v>2</v>
      </c>
      <c r="FK3683" s="339">
        <v>0</v>
      </c>
      <c r="FL3683" s="339">
        <v>0</v>
      </c>
      <c r="FM3683" s="329" t="s">
        <v>4633</v>
      </c>
      <c r="FN3683" s="329"/>
      <c r="FO3683" s="329" t="s">
        <v>44</v>
      </c>
      <c r="FP3683" s="17"/>
      <c r="FQ3683" s="17"/>
      <c r="FR3683" s="17"/>
      <c r="FS3683" s="18"/>
      <c r="FT3683" s="330"/>
      <c r="FU3683" s="330"/>
      <c r="FV3683" s="330"/>
      <c r="FW3683" s="330"/>
      <c r="FX3683" s="331"/>
      <c r="FY3683" s="332">
        <v>0</v>
      </c>
      <c r="FZ3683" s="333"/>
      <c r="GA3683" s="334" t="s">
        <v>5838</v>
      </c>
      <c r="GB3683" s="335" t="s">
        <v>67</v>
      </c>
      <c r="GC3683" s="336" t="s">
        <v>67</v>
      </c>
      <c r="GD3683" s="336" t="s">
        <v>67</v>
      </c>
      <c r="GE3683" s="84"/>
      <c r="GF3683" s="337"/>
      <c r="GG3683" s="338"/>
      <c r="GH3683" s="12" t="s">
        <v>4537</v>
      </c>
      <c r="GI3683" s="13" t="s">
        <v>4538</v>
      </c>
      <c r="GJ3683" s="13" t="s">
        <v>4539</v>
      </c>
      <c r="GK3683" s="12" t="s">
        <v>4540</v>
      </c>
      <c r="GL3683" s="336" t="s">
        <v>8489</v>
      </c>
      <c r="GM3683" s="336" t="s">
        <v>8485</v>
      </c>
      <c r="GN3683" s="336" t="s">
        <v>8486</v>
      </c>
      <c r="GO3683" s="339">
        <v>2022</v>
      </c>
      <c r="GP3683" s="339">
        <v>2</v>
      </c>
      <c r="GQ3683" s="339">
        <v>0</v>
      </c>
      <c r="GR3683" s="339">
        <v>0</v>
      </c>
      <c r="GS3683" s="329" t="s">
        <v>4633</v>
      </c>
      <c r="GT3683" s="329"/>
      <c r="GU3683" s="329" t="s">
        <v>44</v>
      </c>
      <c r="GV3683" s="17"/>
      <c r="GW3683" s="17"/>
      <c r="GX3683" s="17"/>
      <c r="GY3683" s="18"/>
      <c r="GZ3683" s="330"/>
      <c r="HA3683" s="330"/>
      <c r="HB3683" s="330"/>
      <c r="HC3683" s="330"/>
      <c r="HD3683" s="331"/>
      <c r="HE3683" s="332">
        <v>0</v>
      </c>
      <c r="HF3683" s="333"/>
      <c r="HG3683" s="334" t="s">
        <v>5838</v>
      </c>
      <c r="HH3683" s="335" t="s">
        <v>67</v>
      </c>
      <c r="HI3683" s="336" t="s">
        <v>67</v>
      </c>
      <c r="HJ3683" s="336" t="s">
        <v>67</v>
      </c>
      <c r="HK3683" s="84"/>
      <c r="HL3683" s="337"/>
      <c r="HM3683" s="338"/>
      <c r="HN3683" s="12" t="s">
        <v>4537</v>
      </c>
      <c r="HO3683" s="13" t="s">
        <v>4538</v>
      </c>
      <c r="HP3683" s="13" t="s">
        <v>4539</v>
      </c>
      <c r="HQ3683" s="12" t="s">
        <v>4540</v>
      </c>
      <c r="HR3683" s="336" t="s">
        <v>8489</v>
      </c>
      <c r="HS3683" s="336" t="s">
        <v>8485</v>
      </c>
      <c r="HT3683" s="336" t="s">
        <v>8486</v>
      </c>
      <c r="HU3683" s="339">
        <v>2022</v>
      </c>
      <c r="HV3683" s="339">
        <v>2</v>
      </c>
      <c r="HW3683" s="339">
        <v>0</v>
      </c>
      <c r="HX3683" s="339">
        <v>0</v>
      </c>
      <c r="HY3683" s="329" t="s">
        <v>4633</v>
      </c>
      <c r="HZ3683" s="329"/>
      <c r="IA3683" s="329" t="s">
        <v>44</v>
      </c>
      <c r="IB3683" s="17"/>
      <c r="IC3683" s="17"/>
      <c r="ID3683" s="17"/>
      <c r="IE3683" s="18"/>
      <c r="IF3683" s="330"/>
      <c r="IG3683" s="330"/>
      <c r="IH3683" s="330"/>
      <c r="II3683" s="330"/>
      <c r="IJ3683" s="331"/>
      <c r="IK3683" s="332">
        <v>0</v>
      </c>
      <c r="IL3683" s="333"/>
      <c r="IM3683" s="334" t="s">
        <v>5838</v>
      </c>
      <c r="IN3683" s="335" t="s">
        <v>67</v>
      </c>
      <c r="IO3683" s="336" t="s">
        <v>67</v>
      </c>
      <c r="IP3683" s="336" t="s">
        <v>67</v>
      </c>
      <c r="IQ3683" s="84"/>
      <c r="IR3683" s="337"/>
      <c r="IS3683" s="338"/>
    </row>
    <row r="3684" spans="1:253" ht="16.5" customHeight="1">
      <c r="A3684" s="83" t="s">
        <v>8051</v>
      </c>
      <c r="B3684" s="13"/>
      <c r="C3684" s="189"/>
      <c r="D3684" s="83"/>
      <c r="E3684" s="14" t="s">
        <v>8052</v>
      </c>
      <c r="F3684" s="14" t="s">
        <v>8009</v>
      </c>
      <c r="G3684" s="14" t="s">
        <v>8053</v>
      </c>
      <c r="H3684" s="15">
        <v>2022</v>
      </c>
      <c r="I3684" s="15">
        <v>22</v>
      </c>
      <c r="J3684" s="15">
        <v>0</v>
      </c>
      <c r="K3684" s="15">
        <v>0</v>
      </c>
      <c r="L3684" s="16" t="s">
        <v>8042</v>
      </c>
      <c r="M3684" s="134" t="s">
        <v>8043</v>
      </c>
      <c r="N3684" s="16" t="s">
        <v>412</v>
      </c>
      <c r="O3684" s="17">
        <v>422</v>
      </c>
      <c r="P3684" s="17">
        <f t="shared" si="29"/>
        <v>8338</v>
      </c>
      <c r="Q3684" s="17">
        <v>5</v>
      </c>
      <c r="R3684" s="133" t="s">
        <v>33</v>
      </c>
      <c r="S3684" s="19">
        <v>60</v>
      </c>
      <c r="T3684" s="19">
        <v>110</v>
      </c>
      <c r="U3684" s="19">
        <v>0.27272727272727271</v>
      </c>
      <c r="V3684" s="19">
        <v>0</v>
      </c>
      <c r="W3684" s="20">
        <v>0.03</v>
      </c>
      <c r="X3684" s="21">
        <v>25.166999999999998</v>
      </c>
      <c r="Y3684" s="22" t="s">
        <v>33</v>
      </c>
      <c r="Z3684" s="86" t="s">
        <v>8007</v>
      </c>
      <c r="AA3684" s="24"/>
      <c r="AB3684" s="14"/>
      <c r="AC3684" s="14"/>
      <c r="AD3684" s="25"/>
      <c r="AE3684" s="26"/>
      <c r="AF3684" s="27"/>
      <c r="AG3684" s="31"/>
      <c r="AH3684" s="32"/>
      <c r="AI3684" s="32"/>
      <c r="AJ3684" s="32"/>
      <c r="AK3684" s="32"/>
      <c r="AL3684" s="32"/>
      <c r="AM3684" s="32"/>
      <c r="AN3684" s="32"/>
      <c r="AO3684" s="32"/>
      <c r="AP3684" s="329"/>
      <c r="AQ3684" s="329" t="s">
        <v>44</v>
      </c>
      <c r="AR3684" s="17"/>
      <c r="AS3684" s="17"/>
      <c r="AT3684" s="17"/>
      <c r="AU3684" s="18"/>
      <c r="AV3684" s="330"/>
      <c r="AW3684" s="330"/>
      <c r="AX3684" s="330"/>
      <c r="AY3684" s="330"/>
      <c r="AZ3684" s="331"/>
      <c r="BA3684" s="332">
        <v>0</v>
      </c>
      <c r="BB3684" s="333"/>
      <c r="BC3684" s="334" t="s">
        <v>5838</v>
      </c>
      <c r="BD3684" s="335" t="s">
        <v>67</v>
      </c>
      <c r="BE3684" s="336" t="s">
        <v>67</v>
      </c>
      <c r="BF3684" s="336" t="s">
        <v>67</v>
      </c>
      <c r="BG3684" s="84"/>
      <c r="BH3684" s="337"/>
      <c r="BI3684" s="338"/>
      <c r="BJ3684" s="12" t="s">
        <v>4537</v>
      </c>
      <c r="BK3684" s="13" t="s">
        <v>4538</v>
      </c>
      <c r="BL3684" s="13" t="s">
        <v>4539</v>
      </c>
      <c r="BM3684" s="12" t="s">
        <v>4540</v>
      </c>
      <c r="BN3684" s="336" t="s">
        <v>8490</v>
      </c>
      <c r="BO3684" s="336" t="s">
        <v>8485</v>
      </c>
      <c r="BP3684" s="336" t="s">
        <v>8486</v>
      </c>
      <c r="BQ3684" s="339">
        <v>2022</v>
      </c>
      <c r="BR3684" s="339">
        <v>2</v>
      </c>
      <c r="BS3684" s="339">
        <v>0</v>
      </c>
      <c r="BT3684" s="339">
        <v>0</v>
      </c>
      <c r="BU3684" s="329" t="s">
        <v>4633</v>
      </c>
      <c r="BV3684" s="329"/>
      <c r="BW3684" s="329" t="s">
        <v>44</v>
      </c>
      <c r="BX3684" s="17"/>
      <c r="BY3684" s="17"/>
      <c r="BZ3684" s="17"/>
      <c r="CA3684" s="18"/>
      <c r="CB3684" s="330"/>
      <c r="CC3684" s="330"/>
      <c r="CD3684" s="330"/>
      <c r="CE3684" s="330"/>
      <c r="CF3684" s="331"/>
      <c r="CG3684" s="332">
        <v>0</v>
      </c>
      <c r="CH3684" s="333"/>
      <c r="CI3684" s="334" t="s">
        <v>5838</v>
      </c>
      <c r="CJ3684" s="335" t="s">
        <v>67</v>
      </c>
      <c r="CK3684" s="336" t="s">
        <v>67</v>
      </c>
      <c r="CL3684" s="336" t="s">
        <v>67</v>
      </c>
      <c r="CM3684" s="84"/>
      <c r="CN3684" s="337"/>
      <c r="CO3684" s="338"/>
      <c r="CP3684" s="12" t="s">
        <v>4537</v>
      </c>
      <c r="CQ3684" s="13" t="s">
        <v>4538</v>
      </c>
      <c r="CR3684" s="13" t="s">
        <v>4539</v>
      </c>
      <c r="CS3684" s="12" t="s">
        <v>4540</v>
      </c>
      <c r="CT3684" s="336" t="s">
        <v>8490</v>
      </c>
      <c r="CU3684" s="336" t="s">
        <v>8485</v>
      </c>
      <c r="CV3684" s="336" t="s">
        <v>8486</v>
      </c>
      <c r="CW3684" s="339">
        <v>2022</v>
      </c>
      <c r="CX3684" s="339">
        <v>2</v>
      </c>
      <c r="CY3684" s="339">
        <v>0</v>
      </c>
      <c r="CZ3684" s="339">
        <v>0</v>
      </c>
      <c r="DA3684" s="329" t="s">
        <v>4633</v>
      </c>
      <c r="DB3684" s="329"/>
      <c r="DC3684" s="329" t="s">
        <v>44</v>
      </c>
      <c r="DD3684" s="17"/>
      <c r="DE3684" s="17"/>
      <c r="DF3684" s="17"/>
      <c r="DG3684" s="18"/>
      <c r="DH3684" s="330"/>
      <c r="DI3684" s="330"/>
      <c r="DJ3684" s="330"/>
      <c r="DK3684" s="330"/>
      <c r="DL3684" s="331"/>
      <c r="DM3684" s="332">
        <v>0</v>
      </c>
      <c r="DN3684" s="333"/>
      <c r="DO3684" s="334" t="s">
        <v>5838</v>
      </c>
      <c r="DP3684" s="335" t="s">
        <v>67</v>
      </c>
      <c r="DQ3684" s="336" t="s">
        <v>67</v>
      </c>
      <c r="DR3684" s="336" t="s">
        <v>67</v>
      </c>
      <c r="DS3684" s="84"/>
      <c r="DT3684" s="337"/>
      <c r="DU3684" s="338"/>
      <c r="DV3684" s="12" t="s">
        <v>4537</v>
      </c>
      <c r="DW3684" s="13" t="s">
        <v>4538</v>
      </c>
      <c r="DX3684" s="13" t="s">
        <v>4539</v>
      </c>
      <c r="DY3684" s="12" t="s">
        <v>4540</v>
      </c>
      <c r="DZ3684" s="336" t="s">
        <v>8490</v>
      </c>
      <c r="EA3684" s="336" t="s">
        <v>8485</v>
      </c>
      <c r="EB3684" s="336" t="s">
        <v>8486</v>
      </c>
      <c r="EC3684" s="339">
        <v>2022</v>
      </c>
      <c r="ED3684" s="339">
        <v>2</v>
      </c>
      <c r="EE3684" s="339">
        <v>0</v>
      </c>
      <c r="EF3684" s="339">
        <v>0</v>
      </c>
      <c r="EG3684" s="329" t="s">
        <v>4633</v>
      </c>
      <c r="EH3684" s="329"/>
      <c r="EI3684" s="329" t="s">
        <v>44</v>
      </c>
      <c r="EJ3684" s="17"/>
      <c r="EK3684" s="17"/>
      <c r="EL3684" s="17"/>
      <c r="EM3684" s="18"/>
      <c r="EN3684" s="330"/>
      <c r="EO3684" s="330"/>
      <c r="EP3684" s="330"/>
      <c r="EQ3684" s="330"/>
      <c r="ER3684" s="331"/>
      <c r="ES3684" s="332">
        <v>0</v>
      </c>
      <c r="ET3684" s="333"/>
      <c r="EU3684" s="334" t="s">
        <v>5838</v>
      </c>
      <c r="EV3684" s="335" t="s">
        <v>67</v>
      </c>
      <c r="EW3684" s="336" t="s">
        <v>67</v>
      </c>
      <c r="EX3684" s="336" t="s">
        <v>67</v>
      </c>
      <c r="EY3684" s="84"/>
      <c r="EZ3684" s="337"/>
      <c r="FA3684" s="338"/>
      <c r="FB3684" s="12" t="s">
        <v>4537</v>
      </c>
      <c r="FC3684" s="13" t="s">
        <v>4538</v>
      </c>
      <c r="FD3684" s="13" t="s">
        <v>4539</v>
      </c>
      <c r="FE3684" s="12" t="s">
        <v>4540</v>
      </c>
      <c r="FF3684" s="336" t="s">
        <v>8490</v>
      </c>
      <c r="FG3684" s="336" t="s">
        <v>8485</v>
      </c>
      <c r="FH3684" s="336" t="s">
        <v>8486</v>
      </c>
      <c r="FI3684" s="339">
        <v>2022</v>
      </c>
      <c r="FJ3684" s="339">
        <v>2</v>
      </c>
      <c r="FK3684" s="339">
        <v>0</v>
      </c>
      <c r="FL3684" s="339">
        <v>0</v>
      </c>
      <c r="FM3684" s="329" t="s">
        <v>4633</v>
      </c>
      <c r="FN3684" s="329"/>
      <c r="FO3684" s="329" t="s">
        <v>44</v>
      </c>
      <c r="FP3684" s="17"/>
      <c r="FQ3684" s="17"/>
      <c r="FR3684" s="17"/>
      <c r="FS3684" s="18"/>
      <c r="FT3684" s="330"/>
      <c r="FU3684" s="330"/>
      <c r="FV3684" s="330"/>
      <c r="FW3684" s="330"/>
      <c r="FX3684" s="331"/>
      <c r="FY3684" s="332">
        <v>0</v>
      </c>
      <c r="FZ3684" s="333"/>
      <c r="GA3684" s="334" t="s">
        <v>5838</v>
      </c>
      <c r="GB3684" s="335" t="s">
        <v>67</v>
      </c>
      <c r="GC3684" s="336" t="s">
        <v>67</v>
      </c>
      <c r="GD3684" s="336" t="s">
        <v>67</v>
      </c>
      <c r="GE3684" s="84"/>
      <c r="GF3684" s="337"/>
      <c r="GG3684" s="338"/>
      <c r="GH3684" s="12" t="s">
        <v>4537</v>
      </c>
      <c r="GI3684" s="13" t="s">
        <v>4538</v>
      </c>
      <c r="GJ3684" s="13" t="s">
        <v>4539</v>
      </c>
      <c r="GK3684" s="12" t="s">
        <v>4540</v>
      </c>
      <c r="GL3684" s="336" t="s">
        <v>8490</v>
      </c>
      <c r="GM3684" s="336" t="s">
        <v>8485</v>
      </c>
      <c r="GN3684" s="336" t="s">
        <v>8486</v>
      </c>
      <c r="GO3684" s="339">
        <v>2022</v>
      </c>
      <c r="GP3684" s="339">
        <v>2</v>
      </c>
      <c r="GQ3684" s="339">
        <v>0</v>
      </c>
      <c r="GR3684" s="339">
        <v>0</v>
      </c>
      <c r="GS3684" s="329" t="s">
        <v>4633</v>
      </c>
      <c r="GT3684" s="329"/>
      <c r="GU3684" s="329" t="s">
        <v>44</v>
      </c>
      <c r="GV3684" s="17"/>
      <c r="GW3684" s="17"/>
      <c r="GX3684" s="17"/>
      <c r="GY3684" s="18"/>
      <c r="GZ3684" s="330"/>
      <c r="HA3684" s="330"/>
      <c r="HB3684" s="330"/>
      <c r="HC3684" s="330"/>
      <c r="HD3684" s="331"/>
      <c r="HE3684" s="332">
        <v>0</v>
      </c>
      <c r="HF3684" s="333"/>
      <c r="HG3684" s="334" t="s">
        <v>5838</v>
      </c>
      <c r="HH3684" s="335" t="s">
        <v>67</v>
      </c>
      <c r="HI3684" s="336" t="s">
        <v>67</v>
      </c>
      <c r="HJ3684" s="336" t="s">
        <v>67</v>
      </c>
      <c r="HK3684" s="84"/>
      <c r="HL3684" s="337"/>
      <c r="HM3684" s="338"/>
      <c r="HN3684" s="12" t="s">
        <v>4537</v>
      </c>
      <c r="HO3684" s="13" t="s">
        <v>4538</v>
      </c>
      <c r="HP3684" s="13" t="s">
        <v>4539</v>
      </c>
      <c r="HQ3684" s="12" t="s">
        <v>4540</v>
      </c>
      <c r="HR3684" s="336" t="s">
        <v>8490</v>
      </c>
      <c r="HS3684" s="336" t="s">
        <v>8485</v>
      </c>
      <c r="HT3684" s="336" t="s">
        <v>8486</v>
      </c>
      <c r="HU3684" s="339">
        <v>2022</v>
      </c>
      <c r="HV3684" s="339">
        <v>2</v>
      </c>
      <c r="HW3684" s="339">
        <v>0</v>
      </c>
      <c r="HX3684" s="339">
        <v>0</v>
      </c>
      <c r="HY3684" s="329" t="s">
        <v>4633</v>
      </c>
      <c r="HZ3684" s="329"/>
      <c r="IA3684" s="329" t="s">
        <v>44</v>
      </c>
      <c r="IB3684" s="17"/>
      <c r="IC3684" s="17"/>
      <c r="ID3684" s="17"/>
      <c r="IE3684" s="18"/>
      <c r="IF3684" s="330"/>
      <c r="IG3684" s="330"/>
      <c r="IH3684" s="330"/>
      <c r="II3684" s="330"/>
      <c r="IJ3684" s="331"/>
      <c r="IK3684" s="332">
        <v>0</v>
      </c>
      <c r="IL3684" s="333"/>
      <c r="IM3684" s="334" t="s">
        <v>5838</v>
      </c>
      <c r="IN3684" s="335" t="s">
        <v>67</v>
      </c>
      <c r="IO3684" s="336" t="s">
        <v>67</v>
      </c>
      <c r="IP3684" s="336" t="s">
        <v>67</v>
      </c>
      <c r="IQ3684" s="84"/>
      <c r="IR3684" s="337"/>
      <c r="IS3684" s="338"/>
    </row>
    <row r="3685" spans="1:253" ht="16.5" customHeight="1">
      <c r="A3685" s="83" t="s">
        <v>3512</v>
      </c>
      <c r="B3685" s="13"/>
      <c r="C3685" s="189"/>
      <c r="D3685" s="83"/>
      <c r="E3685" s="14" t="s">
        <v>3537</v>
      </c>
      <c r="F3685" s="14" t="s">
        <v>3518</v>
      </c>
      <c r="G3685" s="14" t="s">
        <v>3538</v>
      </c>
      <c r="H3685" s="15" t="s">
        <v>3520</v>
      </c>
      <c r="I3685" s="15">
        <v>20</v>
      </c>
      <c r="J3685" s="15">
        <v>0</v>
      </c>
      <c r="K3685" s="15">
        <v>0</v>
      </c>
      <c r="L3685" s="16" t="s">
        <v>8075</v>
      </c>
      <c r="M3685" s="134" t="s">
        <v>8076</v>
      </c>
      <c r="N3685" s="16" t="s">
        <v>412</v>
      </c>
      <c r="O3685" s="17">
        <v>346.5</v>
      </c>
      <c r="P3685" s="17">
        <f t="shared" si="29"/>
        <v>8413.5</v>
      </c>
      <c r="Q3685" s="17">
        <v>5</v>
      </c>
      <c r="R3685" s="133" t="s">
        <v>33</v>
      </c>
      <c r="S3685" s="19">
        <v>60</v>
      </c>
      <c r="T3685" s="19">
        <v>110</v>
      </c>
      <c r="U3685" s="19">
        <v>0.27272727272727271</v>
      </c>
      <c r="V3685" s="19">
        <v>0</v>
      </c>
      <c r="W3685" s="20">
        <v>0.03</v>
      </c>
      <c r="X3685" s="21">
        <v>23.015250000000002</v>
      </c>
      <c r="Y3685" s="22" t="s">
        <v>33</v>
      </c>
      <c r="Z3685" s="86" t="s">
        <v>8007</v>
      </c>
      <c r="AA3685" s="24"/>
      <c r="AB3685" s="14"/>
      <c r="AC3685" s="14"/>
      <c r="AD3685" s="25"/>
      <c r="AE3685" s="26"/>
      <c r="AF3685" s="27"/>
      <c r="AG3685" s="28"/>
      <c r="AH3685" s="28"/>
    </row>
    <row r="3686" spans="1:253" ht="16.5" customHeight="1">
      <c r="A3686" s="83" t="s">
        <v>3512</v>
      </c>
      <c r="B3686" s="13"/>
      <c r="C3686" s="189"/>
      <c r="D3686" s="83"/>
      <c r="E3686" s="14" t="s">
        <v>8054</v>
      </c>
      <c r="F3686" s="14" t="s">
        <v>8009</v>
      </c>
      <c r="G3686" s="14" t="s">
        <v>8124</v>
      </c>
      <c r="H3686" s="15">
        <v>2022</v>
      </c>
      <c r="I3686" s="15">
        <v>59</v>
      </c>
      <c r="J3686" s="15">
        <v>0</v>
      </c>
      <c r="K3686" s="15">
        <v>0</v>
      </c>
      <c r="L3686" s="16" t="s">
        <v>8125</v>
      </c>
      <c r="M3686" s="134" t="s">
        <v>8126</v>
      </c>
      <c r="N3686" s="16" t="s">
        <v>412</v>
      </c>
      <c r="O3686" s="17">
        <v>2760</v>
      </c>
      <c r="P3686" s="17">
        <f t="shared" si="29"/>
        <v>6000</v>
      </c>
      <c r="Q3686" s="17">
        <v>5</v>
      </c>
      <c r="R3686" s="133" t="s">
        <v>33</v>
      </c>
      <c r="S3686" s="19">
        <v>60</v>
      </c>
      <c r="T3686" s="19">
        <v>110</v>
      </c>
      <c r="U3686" s="19">
        <v>0.20909090909090908</v>
      </c>
      <c r="V3686" s="19">
        <v>0</v>
      </c>
      <c r="W3686" s="20">
        <v>2.3E-2</v>
      </c>
      <c r="X3686" s="21">
        <v>70.38</v>
      </c>
      <c r="Y3686" s="22" t="s">
        <v>33</v>
      </c>
      <c r="Z3686" s="86" t="s">
        <v>8007</v>
      </c>
      <c r="AA3686" s="24"/>
      <c r="AB3686" s="14"/>
      <c r="AC3686" s="14"/>
      <c r="AD3686" s="25"/>
      <c r="AE3686" s="26"/>
      <c r="AF3686" s="27"/>
      <c r="AG3686" s="28"/>
      <c r="AH3686" s="28"/>
    </row>
    <row r="3687" spans="1:253" ht="16.5" customHeight="1">
      <c r="A3687" s="83" t="s">
        <v>8051</v>
      </c>
      <c r="B3687" s="13"/>
      <c r="C3687" s="189"/>
      <c r="D3687" s="83"/>
      <c r="E3687" s="14" t="s">
        <v>3517</v>
      </c>
      <c r="F3687" s="14" t="s">
        <v>3518</v>
      </c>
      <c r="G3687" s="14" t="s">
        <v>3529</v>
      </c>
      <c r="H3687" s="15" t="s">
        <v>3520</v>
      </c>
      <c r="I3687" s="15">
        <v>17</v>
      </c>
      <c r="J3687" s="15">
        <v>0</v>
      </c>
      <c r="K3687" s="15">
        <v>0</v>
      </c>
      <c r="L3687" s="16" t="s">
        <v>8075</v>
      </c>
      <c r="M3687" s="134" t="s">
        <v>8076</v>
      </c>
      <c r="N3687" s="16" t="s">
        <v>412</v>
      </c>
      <c r="O3687" s="17">
        <v>346.5</v>
      </c>
      <c r="P3687" s="17">
        <f t="shared" si="29"/>
        <v>8413.5</v>
      </c>
      <c r="Q3687" s="17">
        <v>5</v>
      </c>
      <c r="R3687" s="133" t="s">
        <v>33</v>
      </c>
      <c r="S3687" s="19">
        <v>60</v>
      </c>
      <c r="T3687" s="19">
        <v>110</v>
      </c>
      <c r="U3687" s="19">
        <v>0.25454545454545452</v>
      </c>
      <c r="V3687" s="19">
        <v>0</v>
      </c>
      <c r="W3687" s="20">
        <v>2.8000000000000001E-2</v>
      </c>
      <c r="X3687" s="21">
        <v>21.480899999999998</v>
      </c>
      <c r="Y3687" s="22" t="s">
        <v>33</v>
      </c>
      <c r="Z3687" s="86" t="s">
        <v>8007</v>
      </c>
      <c r="AA3687" s="24"/>
      <c r="AB3687" s="14"/>
      <c r="AC3687" s="14"/>
      <c r="AD3687" s="25"/>
      <c r="AE3687" s="26"/>
      <c r="AF3687" s="27"/>
      <c r="AG3687" s="28"/>
      <c r="AH3687" s="28"/>
    </row>
    <row r="3688" spans="1:253" ht="16.5" customHeight="1">
      <c r="A3688" s="83" t="s">
        <v>3512</v>
      </c>
      <c r="B3688" s="13"/>
      <c r="C3688" s="189"/>
      <c r="D3688" s="83"/>
      <c r="E3688" s="14" t="s">
        <v>3556</v>
      </c>
      <c r="F3688" s="14" t="s">
        <v>8035</v>
      </c>
      <c r="G3688" s="14" t="s">
        <v>3559</v>
      </c>
      <c r="H3688" s="15">
        <v>2014</v>
      </c>
      <c r="I3688" s="15">
        <v>3</v>
      </c>
      <c r="J3688" s="15">
        <v>0</v>
      </c>
      <c r="K3688" s="15">
        <v>0</v>
      </c>
      <c r="L3688" s="16" t="s">
        <v>8092</v>
      </c>
      <c r="M3688" s="134" t="s">
        <v>8636</v>
      </c>
      <c r="N3688" s="16" t="s">
        <v>412</v>
      </c>
      <c r="O3688" s="17">
        <v>100</v>
      </c>
      <c r="P3688" s="17">
        <f t="shared" si="29"/>
        <v>8660</v>
      </c>
      <c r="Q3688" s="17">
        <v>5</v>
      </c>
      <c r="R3688" s="133" t="s">
        <v>33</v>
      </c>
      <c r="S3688" s="19" t="s">
        <v>89</v>
      </c>
      <c r="T3688" s="19">
        <v>110</v>
      </c>
      <c r="U3688" s="19">
        <v>7.2727272727272724E-2</v>
      </c>
      <c r="V3688" s="19">
        <v>0</v>
      </c>
      <c r="W3688" s="20">
        <v>8.0000000000000002E-3</v>
      </c>
      <c r="X3688" s="21">
        <v>4.2640000000000002</v>
      </c>
      <c r="Y3688" s="22" t="s">
        <v>33</v>
      </c>
      <c r="Z3688" s="86" t="s">
        <v>8007</v>
      </c>
      <c r="AA3688" s="24"/>
      <c r="AB3688" s="14"/>
      <c r="AC3688" s="14"/>
      <c r="AD3688" s="25"/>
      <c r="AE3688" s="26"/>
      <c r="AF3688" s="27"/>
    </row>
    <row r="3689" spans="1:253" ht="16.5" customHeight="1">
      <c r="A3689" s="83" t="s">
        <v>8051</v>
      </c>
      <c r="B3689" s="13"/>
      <c r="C3689" s="189"/>
      <c r="D3689" s="83"/>
      <c r="E3689" s="14" t="s">
        <v>8083</v>
      </c>
      <c r="F3689" s="14" t="s">
        <v>3518</v>
      </c>
      <c r="G3689" s="14" t="s">
        <v>3542</v>
      </c>
      <c r="H3689" s="15" t="s">
        <v>3520</v>
      </c>
      <c r="I3689" s="15">
        <v>19</v>
      </c>
      <c r="J3689" s="15">
        <v>0</v>
      </c>
      <c r="K3689" s="15">
        <v>0</v>
      </c>
      <c r="L3689" s="16" t="s">
        <v>8075</v>
      </c>
      <c r="M3689" s="134" t="s">
        <v>8076</v>
      </c>
      <c r="N3689" s="16" t="s">
        <v>412</v>
      </c>
      <c r="O3689" s="17">
        <v>346.5</v>
      </c>
      <c r="P3689" s="17">
        <f t="shared" si="29"/>
        <v>8413.5</v>
      </c>
      <c r="Q3689" s="17">
        <v>5</v>
      </c>
      <c r="R3689" s="133" t="s">
        <v>33</v>
      </c>
      <c r="S3689" s="19">
        <v>60</v>
      </c>
      <c r="T3689" s="19">
        <v>110</v>
      </c>
      <c r="U3689" s="19">
        <v>0.36363636363636365</v>
      </c>
      <c r="V3689" s="19">
        <v>0</v>
      </c>
      <c r="W3689" s="20">
        <v>0.04</v>
      </c>
      <c r="X3689" s="21">
        <v>30.687000000000001</v>
      </c>
      <c r="Y3689" s="22" t="s">
        <v>33</v>
      </c>
      <c r="Z3689" s="86" t="s">
        <v>8007</v>
      </c>
      <c r="AA3689" s="24"/>
      <c r="AB3689" s="14"/>
      <c r="AC3689" s="14"/>
      <c r="AD3689" s="25"/>
      <c r="AE3689" s="26"/>
      <c r="AF3689" s="27"/>
    </row>
    <row r="3690" spans="1:253" ht="16.5" customHeight="1">
      <c r="A3690" s="83" t="s">
        <v>3512</v>
      </c>
      <c r="B3690" s="13"/>
      <c r="C3690" s="189"/>
      <c r="D3690" s="83"/>
      <c r="E3690" s="14" t="s">
        <v>763</v>
      </c>
      <c r="F3690" s="14" t="s">
        <v>228</v>
      </c>
      <c r="G3690" s="14" t="s">
        <v>3555</v>
      </c>
      <c r="H3690" s="15">
        <v>2017</v>
      </c>
      <c r="I3690" s="15">
        <v>15</v>
      </c>
      <c r="J3690" s="15">
        <v>0</v>
      </c>
      <c r="K3690" s="15">
        <v>0</v>
      </c>
      <c r="L3690" s="16" t="s">
        <v>8092</v>
      </c>
      <c r="M3690" s="134" t="s">
        <v>8636</v>
      </c>
      <c r="N3690" s="16" t="s">
        <v>412</v>
      </c>
      <c r="O3690" s="17">
        <v>100</v>
      </c>
      <c r="P3690" s="17">
        <f t="shared" si="29"/>
        <v>8660</v>
      </c>
      <c r="Q3690" s="17">
        <v>5</v>
      </c>
      <c r="R3690" s="133" t="s">
        <v>33</v>
      </c>
      <c r="S3690" s="19">
        <v>60</v>
      </c>
      <c r="T3690" s="19">
        <v>110</v>
      </c>
      <c r="U3690" s="19">
        <v>0.49090909090909091</v>
      </c>
      <c r="V3690" s="19">
        <v>0</v>
      </c>
      <c r="W3690" s="20">
        <v>5.3999999999999999E-2</v>
      </c>
      <c r="X3690" s="21">
        <v>28.781999999999996</v>
      </c>
      <c r="Y3690" s="22" t="s">
        <v>33</v>
      </c>
      <c r="Z3690" s="86" t="s">
        <v>8007</v>
      </c>
      <c r="AA3690" s="24"/>
      <c r="AB3690" s="14"/>
      <c r="AC3690" s="14"/>
      <c r="AD3690" s="25"/>
      <c r="AE3690" s="26"/>
      <c r="AF3690" s="27"/>
    </row>
    <row r="3691" spans="1:253" ht="16.5" customHeight="1">
      <c r="A3691" s="83" t="s">
        <v>3512</v>
      </c>
      <c r="B3691" s="13"/>
      <c r="C3691" s="189"/>
      <c r="D3691" s="83"/>
      <c r="E3691" s="14" t="s">
        <v>3556</v>
      </c>
      <c r="F3691" s="14" t="s">
        <v>3557</v>
      </c>
      <c r="G3691" s="14" t="s">
        <v>3558</v>
      </c>
      <c r="H3691" s="15">
        <v>2010</v>
      </c>
      <c r="I3691" s="15">
        <v>3</v>
      </c>
      <c r="J3691" s="15">
        <v>0</v>
      </c>
      <c r="K3691" s="15">
        <v>0</v>
      </c>
      <c r="L3691" s="16" t="s">
        <v>8092</v>
      </c>
      <c r="M3691" s="134" t="s">
        <v>8636</v>
      </c>
      <c r="N3691" s="16" t="s">
        <v>412</v>
      </c>
      <c r="O3691" s="17">
        <v>100</v>
      </c>
      <c r="P3691" s="17">
        <f t="shared" si="29"/>
        <v>8660</v>
      </c>
      <c r="Q3691" s="17">
        <v>5</v>
      </c>
      <c r="R3691" s="133" t="s">
        <v>33</v>
      </c>
      <c r="S3691" s="19" t="s">
        <v>89</v>
      </c>
      <c r="T3691" s="19">
        <v>110</v>
      </c>
      <c r="U3691" s="19">
        <v>0.1</v>
      </c>
      <c r="V3691" s="19">
        <v>0</v>
      </c>
      <c r="W3691" s="20">
        <v>1.0999999999999999E-2</v>
      </c>
      <c r="X3691" s="21">
        <v>5.8629999999999995</v>
      </c>
      <c r="Y3691" s="22" t="s">
        <v>33</v>
      </c>
      <c r="Z3691" s="86" t="s">
        <v>8007</v>
      </c>
      <c r="AA3691" s="24"/>
      <c r="AB3691" s="14"/>
      <c r="AC3691" s="14"/>
      <c r="AD3691" s="25"/>
      <c r="AE3691" s="26"/>
      <c r="AF3691" s="27"/>
    </row>
    <row r="3692" spans="1:253" ht="16.5" customHeight="1">
      <c r="A3692" s="83" t="s">
        <v>3512</v>
      </c>
      <c r="B3692" s="13"/>
      <c r="C3692" s="189"/>
      <c r="D3692" s="83"/>
      <c r="E3692" s="14" t="s">
        <v>3556</v>
      </c>
      <c r="F3692" s="14" t="s">
        <v>8035</v>
      </c>
      <c r="G3692" s="14" t="s">
        <v>3559</v>
      </c>
      <c r="H3692" s="15">
        <v>2016</v>
      </c>
      <c r="I3692" s="15">
        <v>2</v>
      </c>
      <c r="J3692" s="15">
        <v>0</v>
      </c>
      <c r="K3692" s="15">
        <v>0</v>
      </c>
      <c r="L3692" s="16" t="s">
        <v>8092</v>
      </c>
      <c r="M3692" s="134" t="s">
        <v>8636</v>
      </c>
      <c r="N3692" s="16" t="s">
        <v>412</v>
      </c>
      <c r="O3692" s="17">
        <v>100</v>
      </c>
      <c r="P3692" s="17">
        <f t="shared" si="29"/>
        <v>8660</v>
      </c>
      <c r="Q3692" s="17">
        <v>5</v>
      </c>
      <c r="R3692" s="133" t="s">
        <v>33</v>
      </c>
      <c r="S3692" s="19" t="s">
        <v>89</v>
      </c>
      <c r="T3692" s="19">
        <v>110</v>
      </c>
      <c r="U3692" s="19">
        <v>7.2727272727272724E-2</v>
      </c>
      <c r="V3692" s="19">
        <v>0</v>
      </c>
      <c r="W3692" s="20">
        <v>8.0000000000000002E-3</v>
      </c>
      <c r="X3692" s="21">
        <v>4.2640000000000002</v>
      </c>
      <c r="Y3692" s="22" t="s">
        <v>33</v>
      </c>
      <c r="Z3692" s="86" t="s">
        <v>8007</v>
      </c>
      <c r="AA3692" s="24"/>
      <c r="AB3692" s="14"/>
      <c r="AC3692" s="14"/>
      <c r="AD3692" s="25"/>
      <c r="AE3692" s="26"/>
      <c r="AF3692" s="27"/>
    </row>
    <row r="3693" spans="1:253" ht="16.5" customHeight="1">
      <c r="A3693" s="83" t="s">
        <v>3512</v>
      </c>
      <c r="B3693" s="13"/>
      <c r="C3693" s="189"/>
      <c r="D3693" s="83"/>
      <c r="E3693" s="14" t="s">
        <v>8044</v>
      </c>
      <c r="F3693" s="14" t="s">
        <v>8009</v>
      </c>
      <c r="G3693" s="14"/>
      <c r="H3693" s="15">
        <v>2022</v>
      </c>
      <c r="I3693" s="15">
        <v>17</v>
      </c>
      <c r="J3693" s="15">
        <v>0</v>
      </c>
      <c r="K3693" s="15">
        <v>0</v>
      </c>
      <c r="L3693" s="16" t="s">
        <v>8042</v>
      </c>
      <c r="M3693" s="134" t="s">
        <v>8043</v>
      </c>
      <c r="N3693" s="16" t="s">
        <v>412</v>
      </c>
      <c r="O3693" s="17">
        <v>422</v>
      </c>
      <c r="P3693" s="17">
        <f t="shared" si="29"/>
        <v>8338</v>
      </c>
      <c r="Q3693" s="17">
        <v>5</v>
      </c>
      <c r="R3693" s="133" t="s">
        <v>33</v>
      </c>
      <c r="S3693" s="19" t="s">
        <v>89</v>
      </c>
      <c r="T3693" s="19">
        <v>110</v>
      </c>
      <c r="U3693" s="19">
        <v>0.40909090909090912</v>
      </c>
      <c r="V3693" s="19">
        <v>0</v>
      </c>
      <c r="W3693" s="20">
        <v>4.4999999999999998E-2</v>
      </c>
      <c r="X3693" s="21">
        <v>37.750500000000002</v>
      </c>
      <c r="Y3693" s="22" t="s">
        <v>33</v>
      </c>
      <c r="Z3693" s="86" t="s">
        <v>8007</v>
      </c>
      <c r="AA3693" s="24"/>
      <c r="AB3693" s="14"/>
      <c r="AC3693" s="14"/>
      <c r="AD3693" s="25"/>
      <c r="AE3693" s="26"/>
      <c r="AF3693" s="27"/>
    </row>
    <row r="3694" spans="1:253" ht="16.5" customHeight="1">
      <c r="A3694" s="83" t="s">
        <v>3512</v>
      </c>
      <c r="B3694" s="13"/>
      <c r="C3694" s="189"/>
      <c r="D3694" s="83"/>
      <c r="E3694" s="14" t="s">
        <v>8093</v>
      </c>
      <c r="F3694" s="14" t="s">
        <v>2454</v>
      </c>
      <c r="G3694" s="14" t="s">
        <v>3564</v>
      </c>
      <c r="H3694" s="15">
        <v>2007</v>
      </c>
      <c r="I3694" s="15">
        <v>2</v>
      </c>
      <c r="J3694" s="15">
        <v>0</v>
      </c>
      <c r="K3694" s="15">
        <v>0</v>
      </c>
      <c r="L3694" s="16" t="s">
        <v>8092</v>
      </c>
      <c r="M3694" s="134" t="s">
        <v>8636</v>
      </c>
      <c r="N3694" s="16" t="s">
        <v>412</v>
      </c>
      <c r="O3694" s="17">
        <v>100</v>
      </c>
      <c r="P3694" s="17">
        <f t="shared" si="29"/>
        <v>8660</v>
      </c>
      <c r="Q3694" s="17">
        <v>5</v>
      </c>
      <c r="R3694" s="133" t="s">
        <v>33</v>
      </c>
      <c r="S3694" s="19" t="s">
        <v>1619</v>
      </c>
      <c r="T3694" s="19">
        <v>110</v>
      </c>
      <c r="U3694" s="19">
        <v>9.0909090909090912E-2</v>
      </c>
      <c r="V3694" s="19">
        <v>0</v>
      </c>
      <c r="W3694" s="20">
        <v>0.01</v>
      </c>
      <c r="X3694" s="21">
        <v>5.330000000000001</v>
      </c>
      <c r="Y3694" s="22" t="s">
        <v>33</v>
      </c>
      <c r="Z3694" s="86" t="s">
        <v>8007</v>
      </c>
      <c r="AA3694" s="24"/>
      <c r="AB3694" s="14"/>
      <c r="AC3694" s="14"/>
      <c r="AD3694" s="25"/>
      <c r="AE3694" s="26"/>
      <c r="AF3694" s="27"/>
    </row>
    <row r="3695" spans="1:253" ht="16.5" customHeight="1">
      <c r="A3695" s="83" t="s">
        <v>3512</v>
      </c>
      <c r="B3695" s="13"/>
      <c r="C3695" s="189"/>
      <c r="D3695" s="83"/>
      <c r="E3695" s="14" t="s">
        <v>3517</v>
      </c>
      <c r="F3695" s="14" t="s">
        <v>3518</v>
      </c>
      <c r="G3695" s="14" t="s">
        <v>3529</v>
      </c>
      <c r="H3695" s="15" t="s">
        <v>3520</v>
      </c>
      <c r="I3695" s="15">
        <v>8</v>
      </c>
      <c r="J3695" s="15">
        <v>0</v>
      </c>
      <c r="K3695" s="15">
        <v>0</v>
      </c>
      <c r="L3695" s="16" t="s">
        <v>8075</v>
      </c>
      <c r="M3695" s="134" t="s">
        <v>8076</v>
      </c>
      <c r="N3695" s="16" t="s">
        <v>412</v>
      </c>
      <c r="O3695" s="17">
        <v>346.5</v>
      </c>
      <c r="P3695" s="17">
        <f t="shared" si="29"/>
        <v>8413.5</v>
      </c>
      <c r="Q3695" s="17">
        <v>5</v>
      </c>
      <c r="R3695" s="133" t="s">
        <v>33</v>
      </c>
      <c r="S3695" s="19">
        <v>60</v>
      </c>
      <c r="T3695" s="19">
        <v>110</v>
      </c>
      <c r="U3695" s="19">
        <v>0.25454545454545452</v>
      </c>
      <c r="V3695" s="19">
        <v>0</v>
      </c>
      <c r="W3695" s="20">
        <v>2.8000000000000001E-2</v>
      </c>
      <c r="X3695" s="21">
        <v>21.480899999999998</v>
      </c>
      <c r="Y3695" s="22" t="s">
        <v>33</v>
      </c>
      <c r="Z3695" s="86" t="s">
        <v>8007</v>
      </c>
      <c r="AA3695" s="24"/>
      <c r="AB3695" s="14"/>
      <c r="AC3695" s="14"/>
      <c r="AD3695" s="25"/>
      <c r="AE3695" s="26"/>
      <c r="AF3695" s="27"/>
    </row>
    <row r="3696" spans="1:253" ht="16.5" customHeight="1">
      <c r="A3696" s="83" t="s">
        <v>3512</v>
      </c>
      <c r="B3696" s="13"/>
      <c r="C3696" s="189"/>
      <c r="D3696" s="83"/>
      <c r="E3696" s="14" t="s">
        <v>3517</v>
      </c>
      <c r="F3696" s="14" t="s">
        <v>3518</v>
      </c>
      <c r="G3696" s="14" t="s">
        <v>3529</v>
      </c>
      <c r="H3696" s="15" t="s">
        <v>3520</v>
      </c>
      <c r="I3696" s="15">
        <v>8</v>
      </c>
      <c r="J3696" s="15">
        <v>0</v>
      </c>
      <c r="K3696" s="15">
        <v>0</v>
      </c>
      <c r="L3696" s="16" t="s">
        <v>8075</v>
      </c>
      <c r="M3696" s="134" t="s">
        <v>8076</v>
      </c>
      <c r="N3696" s="16" t="s">
        <v>412</v>
      </c>
      <c r="O3696" s="17">
        <v>346.5</v>
      </c>
      <c r="P3696" s="17">
        <f t="shared" si="29"/>
        <v>8413.5</v>
      </c>
      <c r="Q3696" s="17">
        <v>5</v>
      </c>
      <c r="R3696" s="133" t="s">
        <v>33</v>
      </c>
      <c r="S3696" s="19">
        <v>60</v>
      </c>
      <c r="T3696" s="19">
        <v>110</v>
      </c>
      <c r="U3696" s="19">
        <v>0.25454545454545452</v>
      </c>
      <c r="V3696" s="19">
        <v>0</v>
      </c>
      <c r="W3696" s="20">
        <v>2.8000000000000001E-2</v>
      </c>
      <c r="X3696" s="21">
        <v>21.480899999999998</v>
      </c>
      <c r="Y3696" s="22" t="s">
        <v>33</v>
      </c>
      <c r="Z3696" s="86" t="s">
        <v>8007</v>
      </c>
      <c r="AA3696" s="24"/>
      <c r="AB3696" s="14"/>
      <c r="AC3696" s="14"/>
      <c r="AD3696" s="25"/>
      <c r="AE3696" s="26"/>
      <c r="AF3696" s="27"/>
    </row>
    <row r="3697" spans="1:41" ht="16.5" customHeight="1">
      <c r="A3697" s="83" t="s">
        <v>3512</v>
      </c>
      <c r="B3697" s="13"/>
      <c r="C3697" s="189"/>
      <c r="D3697" s="83"/>
      <c r="E3697" s="14" t="s">
        <v>8127</v>
      </c>
      <c r="F3697" s="14" t="s">
        <v>8009</v>
      </c>
      <c r="G3697" s="14" t="s">
        <v>8128</v>
      </c>
      <c r="H3697" s="15">
        <v>2022</v>
      </c>
      <c r="I3697" s="15">
        <v>53</v>
      </c>
      <c r="J3697" s="15">
        <v>0</v>
      </c>
      <c r="K3697" s="15">
        <v>0</v>
      </c>
      <c r="L3697" s="16" t="s">
        <v>8125</v>
      </c>
      <c r="M3697" s="134" t="s">
        <v>8126</v>
      </c>
      <c r="N3697" s="16" t="s">
        <v>412</v>
      </c>
      <c r="O3697" s="17">
        <v>2760</v>
      </c>
      <c r="P3697" s="17">
        <f t="shared" si="29"/>
        <v>6000</v>
      </c>
      <c r="Q3697" s="17">
        <v>5</v>
      </c>
      <c r="R3697" s="133" t="s">
        <v>33</v>
      </c>
      <c r="S3697" s="19">
        <v>60</v>
      </c>
      <c r="T3697" s="19">
        <v>110</v>
      </c>
      <c r="U3697" s="19">
        <v>0.45454545454545453</v>
      </c>
      <c r="V3697" s="19">
        <v>0</v>
      </c>
      <c r="W3697" s="20">
        <v>0.05</v>
      </c>
      <c r="X3697" s="21">
        <v>153</v>
      </c>
      <c r="Y3697" s="22" t="s">
        <v>33</v>
      </c>
      <c r="Z3697" s="86" t="s">
        <v>8007</v>
      </c>
      <c r="AA3697" s="24"/>
      <c r="AB3697" s="14"/>
      <c r="AC3697" s="14"/>
      <c r="AD3697" s="25"/>
      <c r="AE3697" s="26"/>
      <c r="AF3697" s="27"/>
    </row>
    <row r="3698" spans="1:41" ht="16.5" customHeight="1">
      <c r="A3698" s="83" t="s">
        <v>3512</v>
      </c>
      <c r="B3698" s="13"/>
      <c r="C3698" s="189"/>
      <c r="D3698" s="83"/>
      <c r="E3698" s="14" t="s">
        <v>8047</v>
      </c>
      <c r="F3698" s="14" t="s">
        <v>8035</v>
      </c>
      <c r="G3698" s="14" t="s">
        <v>8048</v>
      </c>
      <c r="H3698" s="15">
        <v>2022</v>
      </c>
      <c r="I3698" s="15">
        <v>8</v>
      </c>
      <c r="J3698" s="15">
        <v>0</v>
      </c>
      <c r="K3698" s="15">
        <v>0</v>
      </c>
      <c r="L3698" s="16" t="s">
        <v>8042</v>
      </c>
      <c r="M3698" s="134" t="s">
        <v>8043</v>
      </c>
      <c r="N3698" s="16" t="s">
        <v>412</v>
      </c>
      <c r="O3698" s="17">
        <v>422</v>
      </c>
      <c r="P3698" s="17">
        <f t="shared" si="29"/>
        <v>8338</v>
      </c>
      <c r="Q3698" s="17">
        <v>5</v>
      </c>
      <c r="R3698" s="133" t="s">
        <v>33</v>
      </c>
      <c r="S3698" s="19">
        <v>60</v>
      </c>
      <c r="T3698" s="19">
        <v>110</v>
      </c>
      <c r="U3698" s="19">
        <v>0.25454545454545452</v>
      </c>
      <c r="V3698" s="19">
        <v>0</v>
      </c>
      <c r="W3698" s="20">
        <v>2.8000000000000001E-2</v>
      </c>
      <c r="X3698" s="21">
        <v>23.4892</v>
      </c>
      <c r="Y3698" s="22" t="s">
        <v>33</v>
      </c>
      <c r="Z3698" s="86" t="s">
        <v>8007</v>
      </c>
      <c r="AA3698" s="24"/>
      <c r="AB3698" s="14"/>
      <c r="AC3698" s="14"/>
      <c r="AD3698" s="25"/>
      <c r="AE3698" s="26"/>
      <c r="AF3698" s="27"/>
    </row>
    <row r="3699" spans="1:41" ht="16.5" customHeight="1">
      <c r="A3699" s="83" t="s">
        <v>3512</v>
      </c>
      <c r="B3699" s="13"/>
      <c r="C3699" s="189"/>
      <c r="D3699" s="83"/>
      <c r="E3699" s="14" t="s">
        <v>3556</v>
      </c>
      <c r="F3699" s="14" t="s">
        <v>8035</v>
      </c>
      <c r="G3699" s="14" t="s">
        <v>3565</v>
      </c>
      <c r="H3699" s="15">
        <v>2013</v>
      </c>
      <c r="I3699" s="15">
        <v>2</v>
      </c>
      <c r="J3699" s="15">
        <v>0</v>
      </c>
      <c r="K3699" s="15">
        <v>0</v>
      </c>
      <c r="L3699" s="16" t="s">
        <v>8092</v>
      </c>
      <c r="M3699" s="134" t="s">
        <v>8636</v>
      </c>
      <c r="N3699" s="16" t="s">
        <v>412</v>
      </c>
      <c r="O3699" s="17">
        <v>100</v>
      </c>
      <c r="P3699" s="17">
        <f t="shared" si="29"/>
        <v>8660</v>
      </c>
      <c r="Q3699" s="17">
        <v>5</v>
      </c>
      <c r="R3699" s="133" t="s">
        <v>33</v>
      </c>
      <c r="S3699" s="19" t="s">
        <v>8090</v>
      </c>
      <c r="T3699" s="19">
        <v>110</v>
      </c>
      <c r="U3699" s="19">
        <v>0.16363636363636364</v>
      </c>
      <c r="V3699" s="19">
        <v>0</v>
      </c>
      <c r="W3699" s="20">
        <v>1.2E-2</v>
      </c>
      <c r="X3699" s="21">
        <v>6.3960000000000008</v>
      </c>
      <c r="Y3699" s="22" t="s">
        <v>33</v>
      </c>
      <c r="Z3699" s="86" t="s">
        <v>8007</v>
      </c>
      <c r="AA3699" s="24"/>
      <c r="AB3699" s="14"/>
      <c r="AC3699" s="14"/>
      <c r="AD3699" s="25"/>
      <c r="AE3699" s="26"/>
      <c r="AF3699" s="27"/>
    </row>
    <row r="3700" spans="1:41" ht="16.5" customHeight="1">
      <c r="A3700" s="83" t="s">
        <v>3512</v>
      </c>
      <c r="B3700" s="13"/>
      <c r="C3700" s="189"/>
      <c r="D3700" s="83"/>
      <c r="E3700" s="14" t="s">
        <v>99</v>
      </c>
      <c r="F3700" s="14" t="s">
        <v>8116</v>
      </c>
      <c r="G3700" s="14" t="s">
        <v>8117</v>
      </c>
      <c r="H3700" s="14" t="s">
        <v>8118</v>
      </c>
      <c r="I3700" s="14">
        <v>13</v>
      </c>
      <c r="J3700" s="15">
        <v>0</v>
      </c>
      <c r="K3700" s="15">
        <v>0</v>
      </c>
      <c r="L3700" s="348" t="s">
        <v>6065</v>
      </c>
      <c r="M3700" s="349" t="s">
        <v>8097</v>
      </c>
      <c r="N3700" s="348" t="s">
        <v>412</v>
      </c>
      <c r="O3700" s="17">
        <v>2760</v>
      </c>
      <c r="P3700" s="17">
        <f t="shared" si="29"/>
        <v>6000</v>
      </c>
      <c r="Q3700" s="17">
        <v>5</v>
      </c>
      <c r="R3700" s="133" t="s">
        <v>33</v>
      </c>
      <c r="S3700" s="96" t="s">
        <v>89</v>
      </c>
      <c r="T3700" s="96">
        <v>110</v>
      </c>
      <c r="U3700" s="232">
        <f>W3700*1000/T3700</f>
        <v>0.15454545454545454</v>
      </c>
      <c r="V3700" s="19">
        <v>0</v>
      </c>
      <c r="W3700" s="97">
        <v>1.7000000000000001E-2</v>
      </c>
      <c r="X3700" s="21">
        <v>52.02</v>
      </c>
      <c r="Y3700" s="22" t="s">
        <v>33</v>
      </c>
      <c r="Z3700" s="86" t="s">
        <v>8007</v>
      </c>
      <c r="AA3700" s="24"/>
      <c r="AB3700" s="14"/>
      <c r="AC3700" s="14"/>
      <c r="AD3700" s="25"/>
      <c r="AE3700" s="26"/>
      <c r="AF3700" s="27"/>
      <c r="AG3700" s="28"/>
      <c r="AH3700" s="28"/>
      <c r="AI3700" s="28"/>
      <c r="AJ3700" s="28"/>
      <c r="AK3700" s="28"/>
      <c r="AL3700" s="28"/>
      <c r="AM3700" s="28"/>
      <c r="AN3700" s="28"/>
      <c r="AO3700" s="28"/>
    </row>
    <row r="3701" spans="1:41" ht="16.5" customHeight="1">
      <c r="A3701" s="83" t="s">
        <v>3512</v>
      </c>
      <c r="B3701" s="13"/>
      <c r="C3701" s="189"/>
      <c r="D3701" s="83"/>
      <c r="E3701" s="14" t="s">
        <v>8058</v>
      </c>
      <c r="F3701" s="14" t="s">
        <v>8009</v>
      </c>
      <c r="G3701" s="14" t="s">
        <v>8055</v>
      </c>
      <c r="H3701" s="15">
        <v>2022</v>
      </c>
      <c r="I3701" s="15">
        <v>8</v>
      </c>
      <c r="J3701" s="15">
        <v>0</v>
      </c>
      <c r="K3701" s="15">
        <v>0</v>
      </c>
      <c r="L3701" s="16" t="s">
        <v>8042</v>
      </c>
      <c r="M3701" s="134" t="s">
        <v>8043</v>
      </c>
      <c r="N3701" s="16" t="s">
        <v>412</v>
      </c>
      <c r="O3701" s="17">
        <v>422</v>
      </c>
      <c r="P3701" s="17">
        <f t="shared" si="29"/>
        <v>8338</v>
      </c>
      <c r="Q3701" s="17">
        <v>5</v>
      </c>
      <c r="R3701" s="133" t="s">
        <v>33</v>
      </c>
      <c r="S3701" s="19">
        <v>60</v>
      </c>
      <c r="T3701" s="19">
        <v>110</v>
      </c>
      <c r="U3701" s="19">
        <v>0.36363636363636365</v>
      </c>
      <c r="V3701" s="19">
        <v>0</v>
      </c>
      <c r="W3701" s="20">
        <v>0.04</v>
      </c>
      <c r="X3701" s="21">
        <v>33.555999999999997</v>
      </c>
      <c r="Y3701" s="22" t="s">
        <v>33</v>
      </c>
      <c r="Z3701" s="86" t="s">
        <v>8007</v>
      </c>
      <c r="AA3701" s="24"/>
      <c r="AB3701" s="14"/>
      <c r="AC3701" s="14"/>
      <c r="AD3701" s="25"/>
      <c r="AE3701" s="26"/>
      <c r="AF3701" s="27"/>
      <c r="AG3701" s="28"/>
      <c r="AH3701" s="28"/>
      <c r="AI3701" s="28"/>
      <c r="AJ3701" s="28"/>
      <c r="AK3701" s="28"/>
      <c r="AL3701" s="28"/>
      <c r="AM3701" s="28"/>
      <c r="AN3701" s="28"/>
      <c r="AO3701" s="28"/>
    </row>
    <row r="3702" spans="1:41" ht="16.5" customHeight="1">
      <c r="A3702" s="83" t="s">
        <v>3512</v>
      </c>
      <c r="B3702" s="13"/>
      <c r="C3702" s="189"/>
      <c r="D3702" s="83"/>
      <c r="E3702" s="14" t="s">
        <v>3556</v>
      </c>
      <c r="F3702" s="14" t="s">
        <v>8035</v>
      </c>
      <c r="G3702" s="14" t="s">
        <v>3559</v>
      </c>
      <c r="H3702" s="15">
        <v>2016</v>
      </c>
      <c r="I3702" s="15">
        <v>1</v>
      </c>
      <c r="J3702" s="15">
        <v>0</v>
      </c>
      <c r="K3702" s="15">
        <v>0</v>
      </c>
      <c r="L3702" s="16" t="s">
        <v>8092</v>
      </c>
      <c r="M3702" s="134" t="s">
        <v>8636</v>
      </c>
      <c r="N3702" s="16" t="s">
        <v>412</v>
      </c>
      <c r="O3702" s="17">
        <v>100</v>
      </c>
      <c r="P3702" s="17">
        <f t="shared" si="29"/>
        <v>8660</v>
      </c>
      <c r="Q3702" s="17">
        <v>5</v>
      </c>
      <c r="R3702" s="133" t="s">
        <v>33</v>
      </c>
      <c r="S3702" s="19" t="s">
        <v>89</v>
      </c>
      <c r="T3702" s="19">
        <v>110</v>
      </c>
      <c r="U3702" s="19">
        <v>7.2727272727272724E-2</v>
      </c>
      <c r="V3702" s="19">
        <v>0</v>
      </c>
      <c r="W3702" s="20">
        <v>8.0000000000000002E-3</v>
      </c>
      <c r="X3702" s="21">
        <v>4.2640000000000002</v>
      </c>
      <c r="Y3702" s="22" t="s">
        <v>33</v>
      </c>
      <c r="Z3702" s="86" t="s">
        <v>8007</v>
      </c>
      <c r="AA3702" s="24"/>
      <c r="AB3702" s="14"/>
      <c r="AC3702" s="14"/>
      <c r="AD3702" s="25"/>
      <c r="AE3702" s="26"/>
      <c r="AF3702" s="27"/>
      <c r="AG3702" s="28"/>
      <c r="AH3702" s="28"/>
      <c r="AI3702" s="28"/>
      <c r="AJ3702" s="28"/>
      <c r="AK3702" s="28"/>
      <c r="AL3702" s="28"/>
      <c r="AM3702" s="28"/>
      <c r="AN3702" s="28"/>
      <c r="AO3702" s="28"/>
    </row>
    <row r="3703" spans="1:41" ht="16.5" customHeight="1">
      <c r="A3703" s="83" t="s">
        <v>3512</v>
      </c>
      <c r="B3703" s="13"/>
      <c r="C3703" s="189"/>
      <c r="D3703" s="83"/>
      <c r="E3703" s="14" t="s">
        <v>90</v>
      </c>
      <c r="F3703" s="14" t="s">
        <v>36</v>
      </c>
      <c r="G3703" s="14" t="s">
        <v>798</v>
      </c>
      <c r="H3703" s="15">
        <v>2018</v>
      </c>
      <c r="I3703" s="15">
        <v>8</v>
      </c>
      <c r="J3703" s="15">
        <v>0</v>
      </c>
      <c r="K3703" s="15">
        <v>0</v>
      </c>
      <c r="L3703" s="16" t="s">
        <v>8110</v>
      </c>
      <c r="M3703" s="134" t="s">
        <v>8097</v>
      </c>
      <c r="N3703" s="16" t="s">
        <v>412</v>
      </c>
      <c r="O3703" s="17">
        <v>400</v>
      </c>
      <c r="P3703" s="17">
        <f t="shared" si="29"/>
        <v>8360</v>
      </c>
      <c r="Q3703" s="17">
        <v>5</v>
      </c>
      <c r="R3703" s="133" t="s">
        <v>33</v>
      </c>
      <c r="S3703" s="19">
        <v>60</v>
      </c>
      <c r="T3703" s="19">
        <v>110</v>
      </c>
      <c r="U3703" s="19">
        <v>0.40909090909090912</v>
      </c>
      <c r="V3703" s="19">
        <v>0</v>
      </c>
      <c r="W3703" s="20">
        <v>4.4999999999999998E-2</v>
      </c>
      <c r="X3703" s="21">
        <v>36.81</v>
      </c>
      <c r="Y3703" s="22" t="s">
        <v>33</v>
      </c>
      <c r="Z3703" s="86" t="s">
        <v>8007</v>
      </c>
      <c r="AA3703" s="24"/>
      <c r="AB3703" s="14"/>
      <c r="AC3703" s="14"/>
      <c r="AD3703" s="25"/>
      <c r="AE3703" s="26"/>
      <c r="AF3703" s="27"/>
      <c r="AG3703" s="28"/>
      <c r="AH3703" s="28"/>
      <c r="AI3703" s="28"/>
      <c r="AJ3703" s="28"/>
      <c r="AK3703" s="28"/>
      <c r="AL3703" s="28"/>
      <c r="AM3703" s="28"/>
      <c r="AN3703" s="28"/>
      <c r="AO3703" s="28"/>
    </row>
    <row r="3704" spans="1:41" ht="16.5" customHeight="1">
      <c r="A3704" s="83" t="s">
        <v>3512</v>
      </c>
      <c r="B3704" s="13"/>
      <c r="C3704" s="189"/>
      <c r="D3704" s="83"/>
      <c r="E3704" s="14" t="s">
        <v>3563</v>
      </c>
      <c r="F3704" s="14" t="s">
        <v>3557</v>
      </c>
      <c r="G3704" s="14" t="s">
        <v>8091</v>
      </c>
      <c r="H3704" s="15">
        <v>2018</v>
      </c>
      <c r="I3704" s="15">
        <v>2</v>
      </c>
      <c r="J3704" s="15">
        <v>0</v>
      </c>
      <c r="K3704" s="15">
        <v>0</v>
      </c>
      <c r="L3704" s="16" t="s">
        <v>8092</v>
      </c>
      <c r="M3704" s="134" t="s">
        <v>8636</v>
      </c>
      <c r="N3704" s="16" t="s">
        <v>412</v>
      </c>
      <c r="O3704" s="17">
        <v>100</v>
      </c>
      <c r="P3704" s="17">
        <f t="shared" si="29"/>
        <v>8660</v>
      </c>
      <c r="Q3704" s="17">
        <v>5</v>
      </c>
      <c r="R3704" s="133" t="s">
        <v>33</v>
      </c>
      <c r="S3704" s="19" t="s">
        <v>8090</v>
      </c>
      <c r="T3704" s="19">
        <v>110</v>
      </c>
      <c r="U3704" s="19">
        <v>0.16363636363636364</v>
      </c>
      <c r="V3704" s="19">
        <v>0</v>
      </c>
      <c r="W3704" s="20">
        <v>1.7999999999999999E-2</v>
      </c>
      <c r="X3704" s="21">
        <v>9.5939999999999994</v>
      </c>
      <c r="Y3704" s="22" t="s">
        <v>33</v>
      </c>
      <c r="Z3704" s="86" t="s">
        <v>8007</v>
      </c>
      <c r="AA3704" s="24"/>
      <c r="AB3704" s="14"/>
      <c r="AC3704" s="14"/>
      <c r="AD3704" s="25"/>
      <c r="AE3704" s="26"/>
      <c r="AF3704" s="27"/>
      <c r="AG3704" s="28"/>
      <c r="AH3704" s="28"/>
      <c r="AI3704" s="28"/>
      <c r="AJ3704" s="28"/>
      <c r="AK3704" s="28"/>
      <c r="AL3704" s="28"/>
      <c r="AM3704" s="28"/>
      <c r="AN3704" s="28"/>
      <c r="AO3704" s="28"/>
    </row>
    <row r="3705" spans="1:41" ht="16.5" customHeight="1">
      <c r="A3705" s="83" t="s">
        <v>3512</v>
      </c>
      <c r="B3705" s="13"/>
      <c r="C3705" s="189"/>
      <c r="D3705" s="83"/>
      <c r="E3705" s="14" t="s">
        <v>3517</v>
      </c>
      <c r="F3705" s="14" t="s">
        <v>3518</v>
      </c>
      <c r="G3705" s="14" t="s">
        <v>3521</v>
      </c>
      <c r="H3705" s="15" t="s">
        <v>3520</v>
      </c>
      <c r="I3705" s="15">
        <v>3</v>
      </c>
      <c r="J3705" s="15">
        <v>0</v>
      </c>
      <c r="K3705" s="15">
        <v>0</v>
      </c>
      <c r="L3705" s="16" t="s">
        <v>8063</v>
      </c>
      <c r="M3705" s="134" t="s">
        <v>8064</v>
      </c>
      <c r="N3705" s="16" t="s">
        <v>412</v>
      </c>
      <c r="O3705" s="17">
        <v>100</v>
      </c>
      <c r="P3705" s="17">
        <f t="shared" si="29"/>
        <v>8660</v>
      </c>
      <c r="Q3705" s="17">
        <v>5</v>
      </c>
      <c r="R3705" s="133" t="s">
        <v>33</v>
      </c>
      <c r="S3705" s="19">
        <v>60</v>
      </c>
      <c r="T3705" s="19">
        <v>110</v>
      </c>
      <c r="U3705" s="19">
        <v>0.25454545454545452</v>
      </c>
      <c r="V3705" s="19">
        <v>0</v>
      </c>
      <c r="W3705" s="20">
        <v>2.8000000000000001E-2</v>
      </c>
      <c r="X3705" s="21">
        <v>14.924000000000001</v>
      </c>
      <c r="Y3705" s="22" t="s">
        <v>33</v>
      </c>
      <c r="Z3705" s="86" t="s">
        <v>8007</v>
      </c>
      <c r="AA3705" s="24"/>
      <c r="AB3705" s="14"/>
      <c r="AC3705" s="14"/>
      <c r="AD3705" s="25"/>
      <c r="AE3705" s="26"/>
      <c r="AF3705" s="27"/>
      <c r="AG3705" s="28"/>
      <c r="AH3705" s="28"/>
      <c r="AI3705" s="28"/>
      <c r="AJ3705" s="28"/>
      <c r="AK3705" s="28"/>
      <c r="AL3705" s="28"/>
      <c r="AM3705" s="28"/>
      <c r="AN3705" s="28"/>
      <c r="AO3705" s="28"/>
    </row>
    <row r="3706" spans="1:41" ht="16.5" customHeight="1">
      <c r="A3706" s="83" t="s">
        <v>3512</v>
      </c>
      <c r="B3706" s="13"/>
      <c r="C3706" s="189"/>
      <c r="D3706" s="83"/>
      <c r="E3706" s="14" t="s">
        <v>2350</v>
      </c>
      <c r="F3706" s="14" t="s">
        <v>36</v>
      </c>
      <c r="G3706" s="14" t="s">
        <v>3554</v>
      </c>
      <c r="H3706" s="15">
        <v>2013</v>
      </c>
      <c r="I3706" s="15">
        <v>2</v>
      </c>
      <c r="J3706" s="15">
        <v>0</v>
      </c>
      <c r="K3706" s="15">
        <v>0</v>
      </c>
      <c r="L3706" s="16" t="s">
        <v>8089</v>
      </c>
      <c r="M3706" s="134" t="s">
        <v>8635</v>
      </c>
      <c r="N3706" s="16" t="s">
        <v>412</v>
      </c>
      <c r="O3706" s="17">
        <v>100</v>
      </c>
      <c r="P3706" s="17">
        <f t="shared" ref="P3706:P3769" si="30">8760-O3706</f>
        <v>8660</v>
      </c>
      <c r="Q3706" s="17">
        <v>5</v>
      </c>
      <c r="R3706" s="133" t="s">
        <v>33</v>
      </c>
      <c r="S3706" s="19" t="s">
        <v>8090</v>
      </c>
      <c r="T3706" s="19">
        <v>110</v>
      </c>
      <c r="U3706" s="19">
        <v>0.2</v>
      </c>
      <c r="V3706" s="19">
        <v>0</v>
      </c>
      <c r="W3706" s="20">
        <v>0.02</v>
      </c>
      <c r="X3706" s="21">
        <v>10.660000000000002</v>
      </c>
      <c r="Y3706" s="22" t="s">
        <v>33</v>
      </c>
      <c r="Z3706" s="86" t="s">
        <v>8007</v>
      </c>
      <c r="AA3706" s="24"/>
      <c r="AB3706" s="14"/>
      <c r="AC3706" s="14"/>
      <c r="AD3706" s="25"/>
      <c r="AE3706" s="26"/>
      <c r="AF3706" s="27"/>
      <c r="AG3706" s="28"/>
      <c r="AH3706" s="28"/>
      <c r="AI3706" s="28"/>
      <c r="AJ3706" s="28"/>
      <c r="AK3706" s="28"/>
      <c r="AL3706" s="28"/>
      <c r="AM3706" s="28"/>
      <c r="AN3706" s="28"/>
      <c r="AO3706" s="28"/>
    </row>
    <row r="3707" spans="1:41" ht="16.5" customHeight="1">
      <c r="A3707" s="83" t="s">
        <v>3512</v>
      </c>
      <c r="B3707" s="13"/>
      <c r="C3707" s="189"/>
      <c r="D3707" s="83"/>
      <c r="E3707" s="14" t="s">
        <v>3556</v>
      </c>
      <c r="F3707" s="14" t="s">
        <v>228</v>
      </c>
      <c r="G3707" s="14" t="s">
        <v>3562</v>
      </c>
      <c r="H3707" s="15">
        <v>2018</v>
      </c>
      <c r="I3707" s="15">
        <v>1</v>
      </c>
      <c r="J3707" s="15">
        <v>0</v>
      </c>
      <c r="K3707" s="15">
        <v>0</v>
      </c>
      <c r="L3707" s="16" t="s">
        <v>8092</v>
      </c>
      <c r="M3707" s="134" t="s">
        <v>8636</v>
      </c>
      <c r="N3707" s="16" t="s">
        <v>412</v>
      </c>
      <c r="O3707" s="17">
        <v>100</v>
      </c>
      <c r="P3707" s="17">
        <f t="shared" si="30"/>
        <v>8660</v>
      </c>
      <c r="Q3707" s="17">
        <v>5</v>
      </c>
      <c r="R3707" s="133" t="s">
        <v>33</v>
      </c>
      <c r="S3707" s="19">
        <v>60</v>
      </c>
      <c r="T3707" s="19">
        <v>110</v>
      </c>
      <c r="U3707" s="19">
        <v>9.0909090909090912E-2</v>
      </c>
      <c r="V3707" s="19">
        <v>0</v>
      </c>
      <c r="W3707" s="20">
        <v>0.01</v>
      </c>
      <c r="X3707" s="21">
        <v>5.330000000000001</v>
      </c>
      <c r="Y3707" s="22" t="s">
        <v>33</v>
      </c>
      <c r="Z3707" s="86" t="s">
        <v>8007</v>
      </c>
      <c r="AA3707" s="24"/>
      <c r="AB3707" s="14"/>
      <c r="AC3707" s="14"/>
      <c r="AD3707" s="25"/>
      <c r="AE3707" s="26"/>
      <c r="AF3707" s="27"/>
      <c r="AG3707" s="28"/>
      <c r="AH3707" s="28"/>
      <c r="AI3707" s="28"/>
      <c r="AJ3707" s="28"/>
      <c r="AK3707" s="28"/>
      <c r="AL3707" s="28"/>
      <c r="AM3707" s="28"/>
      <c r="AN3707" s="28"/>
      <c r="AO3707" s="28"/>
    </row>
    <row r="3708" spans="1:41" ht="16.5" customHeight="1">
      <c r="A3708" s="83" t="s">
        <v>8051</v>
      </c>
      <c r="B3708" s="13"/>
      <c r="C3708" s="189"/>
      <c r="D3708" s="83"/>
      <c r="E3708" s="14" t="s">
        <v>3517</v>
      </c>
      <c r="F3708" s="14" t="s">
        <v>3518</v>
      </c>
      <c r="G3708" s="14" t="s">
        <v>3532</v>
      </c>
      <c r="H3708" s="15" t="s">
        <v>3520</v>
      </c>
      <c r="I3708" s="15">
        <v>8</v>
      </c>
      <c r="J3708" s="15">
        <v>0</v>
      </c>
      <c r="K3708" s="15">
        <v>0</v>
      </c>
      <c r="L3708" s="16" t="s">
        <v>8075</v>
      </c>
      <c r="M3708" s="134" t="s">
        <v>8076</v>
      </c>
      <c r="N3708" s="16" t="s">
        <v>412</v>
      </c>
      <c r="O3708" s="17">
        <v>346.5</v>
      </c>
      <c r="P3708" s="17">
        <f t="shared" si="30"/>
        <v>8413.5</v>
      </c>
      <c r="Q3708" s="17">
        <v>5</v>
      </c>
      <c r="R3708" s="133" t="s">
        <v>33</v>
      </c>
      <c r="S3708" s="19">
        <v>60</v>
      </c>
      <c r="T3708" s="19">
        <v>110</v>
      </c>
      <c r="U3708" s="19">
        <v>0.50909090909090904</v>
      </c>
      <c r="V3708" s="19">
        <v>0</v>
      </c>
      <c r="W3708" s="20">
        <v>5.6000000000000001E-2</v>
      </c>
      <c r="X3708" s="21">
        <v>42.961799999999997</v>
      </c>
      <c r="Y3708" s="22" t="s">
        <v>33</v>
      </c>
      <c r="Z3708" s="86" t="s">
        <v>8007</v>
      </c>
      <c r="AA3708" s="24"/>
      <c r="AB3708" s="14"/>
      <c r="AC3708" s="14"/>
      <c r="AD3708" s="25"/>
      <c r="AE3708" s="26"/>
      <c r="AF3708" s="27"/>
      <c r="AG3708" s="28"/>
      <c r="AH3708" s="28"/>
      <c r="AI3708" s="28"/>
      <c r="AJ3708" s="28"/>
      <c r="AK3708" s="28"/>
      <c r="AL3708" s="28"/>
      <c r="AM3708" s="28"/>
      <c r="AN3708" s="28"/>
      <c r="AO3708" s="28"/>
    </row>
    <row r="3709" spans="1:41" ht="16.5" customHeight="1">
      <c r="A3709" s="83" t="s">
        <v>3512</v>
      </c>
      <c r="B3709" s="13"/>
      <c r="C3709" s="189"/>
      <c r="D3709" s="83"/>
      <c r="E3709" s="14" t="s">
        <v>3517</v>
      </c>
      <c r="F3709" s="14" t="s">
        <v>8009</v>
      </c>
      <c r="G3709" s="14" t="s">
        <v>8081</v>
      </c>
      <c r="H3709" s="15" t="s">
        <v>8074</v>
      </c>
      <c r="I3709" s="15">
        <v>4</v>
      </c>
      <c r="J3709" s="15">
        <v>0</v>
      </c>
      <c r="K3709" s="15">
        <v>0</v>
      </c>
      <c r="L3709" s="16" t="s">
        <v>8075</v>
      </c>
      <c r="M3709" s="134" t="s">
        <v>8082</v>
      </c>
      <c r="N3709" s="16" t="s">
        <v>412</v>
      </c>
      <c r="O3709" s="17">
        <v>346.5</v>
      </c>
      <c r="P3709" s="17">
        <f t="shared" si="30"/>
        <v>8413.5</v>
      </c>
      <c r="Q3709" s="17">
        <v>5</v>
      </c>
      <c r="R3709" s="133" t="s">
        <v>33</v>
      </c>
      <c r="S3709" s="19">
        <v>60</v>
      </c>
      <c r="T3709" s="19">
        <v>110</v>
      </c>
      <c r="U3709" s="19">
        <v>0.40909090909090912</v>
      </c>
      <c r="V3709" s="19">
        <v>0</v>
      </c>
      <c r="W3709" s="20">
        <v>2.8000000000000001E-2</v>
      </c>
      <c r="X3709" s="21">
        <v>21.480899999999998</v>
      </c>
      <c r="Y3709" s="22" t="s">
        <v>33</v>
      </c>
      <c r="Z3709" s="86" t="s">
        <v>8007</v>
      </c>
      <c r="AA3709" s="24"/>
      <c r="AB3709" s="14"/>
      <c r="AC3709" s="14"/>
      <c r="AD3709" s="25"/>
      <c r="AE3709" s="26"/>
      <c r="AF3709" s="27"/>
      <c r="AG3709" s="28"/>
      <c r="AH3709" s="28"/>
      <c r="AI3709" s="28"/>
      <c r="AJ3709" s="28"/>
      <c r="AK3709" s="28"/>
      <c r="AL3709" s="28"/>
      <c r="AM3709" s="28"/>
      <c r="AN3709" s="28"/>
      <c r="AO3709" s="28"/>
    </row>
    <row r="3710" spans="1:41" ht="16.5" customHeight="1">
      <c r="A3710" s="83" t="s">
        <v>3512</v>
      </c>
      <c r="B3710" s="13"/>
      <c r="C3710" s="189"/>
      <c r="D3710" s="83"/>
      <c r="E3710" s="14" t="s">
        <v>3544</v>
      </c>
      <c r="F3710" s="14" t="s">
        <v>3518</v>
      </c>
      <c r="G3710" s="14" t="s">
        <v>3531</v>
      </c>
      <c r="H3710" s="15" t="s">
        <v>3520</v>
      </c>
      <c r="I3710" s="15">
        <v>4</v>
      </c>
      <c r="J3710" s="15">
        <v>0</v>
      </c>
      <c r="K3710" s="15">
        <v>0</v>
      </c>
      <c r="L3710" s="16" t="s">
        <v>8075</v>
      </c>
      <c r="M3710" s="134" t="s">
        <v>8076</v>
      </c>
      <c r="N3710" s="16" t="s">
        <v>412</v>
      </c>
      <c r="O3710" s="17">
        <v>346.5</v>
      </c>
      <c r="P3710" s="17">
        <f t="shared" si="30"/>
        <v>8413.5</v>
      </c>
      <c r="Q3710" s="17">
        <v>5</v>
      </c>
      <c r="R3710" s="133" t="s">
        <v>33</v>
      </c>
      <c r="S3710" s="19">
        <v>60</v>
      </c>
      <c r="T3710" s="19">
        <v>110</v>
      </c>
      <c r="U3710" s="19">
        <v>0.25454545454545452</v>
      </c>
      <c r="V3710" s="19">
        <v>0</v>
      </c>
      <c r="W3710" s="20">
        <v>2.8000000000000001E-2</v>
      </c>
      <c r="X3710" s="21">
        <v>21.480899999999998</v>
      </c>
      <c r="Y3710" s="22" t="s">
        <v>33</v>
      </c>
      <c r="Z3710" s="86" t="s">
        <v>8007</v>
      </c>
      <c r="AA3710" s="24"/>
      <c r="AB3710" s="14"/>
      <c r="AC3710" s="14"/>
      <c r="AD3710" s="25"/>
      <c r="AE3710" s="26"/>
      <c r="AF3710" s="27"/>
      <c r="AG3710" s="28"/>
      <c r="AH3710" s="28"/>
      <c r="AI3710" s="28"/>
      <c r="AJ3710" s="28"/>
      <c r="AK3710" s="28"/>
      <c r="AL3710" s="28"/>
      <c r="AM3710" s="28"/>
      <c r="AN3710" s="28"/>
      <c r="AO3710" s="28"/>
    </row>
    <row r="3711" spans="1:41" ht="16.5" customHeight="1">
      <c r="A3711" s="83" t="s">
        <v>3512</v>
      </c>
      <c r="B3711" s="13"/>
      <c r="C3711" s="189"/>
      <c r="D3711" s="83"/>
      <c r="E3711" s="14" t="s">
        <v>3556</v>
      </c>
      <c r="F3711" s="14" t="s">
        <v>3557</v>
      </c>
      <c r="G3711" s="14" t="s">
        <v>3558</v>
      </c>
      <c r="H3711" s="15">
        <v>2009</v>
      </c>
      <c r="I3711" s="15">
        <v>1</v>
      </c>
      <c r="J3711" s="15">
        <v>0</v>
      </c>
      <c r="K3711" s="15">
        <v>0</v>
      </c>
      <c r="L3711" s="16" t="s">
        <v>8092</v>
      </c>
      <c r="M3711" s="134" t="s">
        <v>8636</v>
      </c>
      <c r="N3711" s="16" t="s">
        <v>412</v>
      </c>
      <c r="O3711" s="17">
        <v>100</v>
      </c>
      <c r="P3711" s="17">
        <f t="shared" si="30"/>
        <v>8660</v>
      </c>
      <c r="Q3711" s="17">
        <v>5</v>
      </c>
      <c r="R3711" s="133" t="s">
        <v>33</v>
      </c>
      <c r="S3711" s="19" t="s">
        <v>89</v>
      </c>
      <c r="T3711" s="19">
        <v>110</v>
      </c>
      <c r="U3711" s="19">
        <v>0.1</v>
      </c>
      <c r="V3711" s="19">
        <v>0</v>
      </c>
      <c r="W3711" s="20">
        <v>1.0999999999999999E-2</v>
      </c>
      <c r="X3711" s="21">
        <v>5.8629999999999995</v>
      </c>
      <c r="Y3711" s="22" t="s">
        <v>33</v>
      </c>
      <c r="Z3711" s="86" t="s">
        <v>8007</v>
      </c>
      <c r="AA3711" s="24"/>
      <c r="AB3711" s="14"/>
      <c r="AC3711" s="14"/>
      <c r="AD3711" s="25"/>
      <c r="AE3711" s="26"/>
      <c r="AF3711" s="27"/>
      <c r="AG3711" s="28"/>
      <c r="AH3711" s="28"/>
      <c r="AI3711" s="28"/>
      <c r="AJ3711" s="28"/>
      <c r="AK3711" s="28"/>
      <c r="AL3711" s="28"/>
      <c r="AM3711" s="28"/>
      <c r="AN3711" s="28"/>
      <c r="AO3711" s="28"/>
    </row>
    <row r="3712" spans="1:41" ht="16.5" customHeight="1">
      <c r="A3712" s="83" t="s">
        <v>3512</v>
      </c>
      <c r="B3712" s="13"/>
      <c r="C3712" s="189"/>
      <c r="D3712" s="83"/>
      <c r="E3712" s="14" t="s">
        <v>3556</v>
      </c>
      <c r="F3712" s="14" t="s">
        <v>3557</v>
      </c>
      <c r="G3712" s="14" t="s">
        <v>3558</v>
      </c>
      <c r="H3712" s="15">
        <v>2011</v>
      </c>
      <c r="I3712" s="15">
        <v>1</v>
      </c>
      <c r="J3712" s="15">
        <v>0</v>
      </c>
      <c r="K3712" s="15">
        <v>0</v>
      </c>
      <c r="L3712" s="16" t="s">
        <v>8092</v>
      </c>
      <c r="M3712" s="134" t="s">
        <v>8636</v>
      </c>
      <c r="N3712" s="16" t="s">
        <v>412</v>
      </c>
      <c r="O3712" s="17">
        <v>100</v>
      </c>
      <c r="P3712" s="17">
        <f t="shared" si="30"/>
        <v>8660</v>
      </c>
      <c r="Q3712" s="17">
        <v>5</v>
      </c>
      <c r="R3712" s="133" t="s">
        <v>33</v>
      </c>
      <c r="S3712" s="19" t="s">
        <v>89</v>
      </c>
      <c r="T3712" s="19">
        <v>110</v>
      </c>
      <c r="U3712" s="19">
        <v>0.1</v>
      </c>
      <c r="V3712" s="19">
        <v>0</v>
      </c>
      <c r="W3712" s="20">
        <v>1.0999999999999999E-2</v>
      </c>
      <c r="X3712" s="21">
        <v>5.8629999999999995</v>
      </c>
      <c r="Y3712" s="22" t="s">
        <v>33</v>
      </c>
      <c r="Z3712" s="86" t="s">
        <v>8007</v>
      </c>
      <c r="AA3712" s="24"/>
      <c r="AB3712" s="14"/>
      <c r="AC3712" s="14"/>
      <c r="AD3712" s="25"/>
      <c r="AE3712" s="26"/>
      <c r="AF3712" s="27"/>
      <c r="AG3712" s="28"/>
      <c r="AH3712" s="28"/>
      <c r="AI3712" s="28"/>
      <c r="AJ3712" s="28"/>
      <c r="AK3712" s="28"/>
      <c r="AL3712" s="28"/>
      <c r="AM3712" s="28"/>
      <c r="AN3712" s="28"/>
      <c r="AO3712" s="28"/>
    </row>
    <row r="3713" spans="1:41" ht="16.5" customHeight="1">
      <c r="A3713" s="83" t="s">
        <v>3512</v>
      </c>
      <c r="B3713" s="13"/>
      <c r="C3713" s="189"/>
      <c r="D3713" s="83"/>
      <c r="E3713" s="14" t="s">
        <v>3517</v>
      </c>
      <c r="F3713" s="14" t="s">
        <v>3518</v>
      </c>
      <c r="G3713" s="14" t="s">
        <v>3519</v>
      </c>
      <c r="H3713" s="15" t="s">
        <v>3520</v>
      </c>
      <c r="I3713" s="15">
        <v>5</v>
      </c>
      <c r="J3713" s="15">
        <v>0</v>
      </c>
      <c r="K3713" s="15">
        <v>0</v>
      </c>
      <c r="L3713" s="16" t="s">
        <v>8063</v>
      </c>
      <c r="M3713" s="134" t="s">
        <v>8064</v>
      </c>
      <c r="N3713" s="16" t="s">
        <v>412</v>
      </c>
      <c r="O3713" s="17">
        <v>100</v>
      </c>
      <c r="P3713" s="17">
        <f t="shared" si="30"/>
        <v>8660</v>
      </c>
      <c r="Q3713" s="17">
        <v>5</v>
      </c>
      <c r="R3713" s="133" t="s">
        <v>33</v>
      </c>
      <c r="S3713" s="19">
        <v>60</v>
      </c>
      <c r="T3713" s="19">
        <v>110</v>
      </c>
      <c r="U3713" s="19">
        <v>0.50909090909090904</v>
      </c>
      <c r="V3713" s="19">
        <v>0</v>
      </c>
      <c r="W3713" s="20">
        <v>5.6000000000000001E-2</v>
      </c>
      <c r="X3713" s="21">
        <v>29.848000000000003</v>
      </c>
      <c r="Y3713" s="22" t="s">
        <v>33</v>
      </c>
      <c r="Z3713" s="86" t="s">
        <v>8007</v>
      </c>
      <c r="AA3713" s="24"/>
      <c r="AB3713" s="14"/>
      <c r="AC3713" s="14"/>
      <c r="AD3713" s="25"/>
      <c r="AE3713" s="26"/>
      <c r="AF3713" s="27"/>
      <c r="AG3713" s="28"/>
      <c r="AH3713" s="28"/>
      <c r="AI3713" s="28"/>
      <c r="AJ3713" s="28"/>
      <c r="AK3713" s="28"/>
      <c r="AL3713" s="28"/>
      <c r="AM3713" s="28"/>
      <c r="AN3713" s="28"/>
      <c r="AO3713" s="28"/>
    </row>
    <row r="3714" spans="1:41" ht="16.5" customHeight="1">
      <c r="A3714" s="83" t="s">
        <v>3512</v>
      </c>
      <c r="B3714" s="13"/>
      <c r="C3714" s="189"/>
      <c r="D3714" s="83"/>
      <c r="E3714" s="14" t="s">
        <v>3533</v>
      </c>
      <c r="F3714" s="14" t="s">
        <v>3518</v>
      </c>
      <c r="G3714" s="14" t="s">
        <v>3534</v>
      </c>
      <c r="H3714" s="15" t="s">
        <v>3520</v>
      </c>
      <c r="I3714" s="15">
        <v>1</v>
      </c>
      <c r="J3714" s="15">
        <v>0</v>
      </c>
      <c r="K3714" s="15">
        <v>0</v>
      </c>
      <c r="L3714" s="16" t="s">
        <v>8075</v>
      </c>
      <c r="M3714" s="134" t="s">
        <v>8076</v>
      </c>
      <c r="N3714" s="16" t="s">
        <v>412</v>
      </c>
      <c r="O3714" s="17">
        <v>346.5</v>
      </c>
      <c r="P3714" s="17">
        <f t="shared" si="30"/>
        <v>8413.5</v>
      </c>
      <c r="Q3714" s="17">
        <v>5</v>
      </c>
      <c r="R3714" s="133" t="s">
        <v>33</v>
      </c>
      <c r="S3714" s="19" t="s">
        <v>89</v>
      </c>
      <c r="T3714" s="19">
        <v>110</v>
      </c>
      <c r="U3714" s="19">
        <v>7.2727272727272724E-2</v>
      </c>
      <c r="V3714" s="19">
        <v>0</v>
      </c>
      <c r="W3714" s="20">
        <v>8.0000000000000002E-3</v>
      </c>
      <c r="X3714" s="21">
        <v>6.1374000000000004</v>
      </c>
      <c r="Y3714" s="22" t="s">
        <v>33</v>
      </c>
      <c r="Z3714" s="86" t="s">
        <v>8007</v>
      </c>
      <c r="AA3714" s="24"/>
      <c r="AB3714" s="14"/>
      <c r="AC3714" s="14"/>
      <c r="AD3714" s="25"/>
      <c r="AE3714" s="26"/>
      <c r="AF3714" s="27"/>
      <c r="AG3714" s="28"/>
      <c r="AH3714" s="28"/>
      <c r="AI3714" s="28"/>
      <c r="AJ3714" s="28"/>
      <c r="AK3714" s="28"/>
      <c r="AL3714" s="28"/>
      <c r="AM3714" s="28"/>
      <c r="AN3714" s="28"/>
      <c r="AO3714" s="28"/>
    </row>
    <row r="3715" spans="1:41" ht="16.5" customHeight="1">
      <c r="A3715" s="83" t="s">
        <v>3512</v>
      </c>
      <c r="B3715" s="13"/>
      <c r="C3715" s="189"/>
      <c r="D3715" s="83"/>
      <c r="E3715" s="14" t="s">
        <v>3556</v>
      </c>
      <c r="F3715" s="14" t="s">
        <v>3557</v>
      </c>
      <c r="G3715" s="14" t="s">
        <v>3561</v>
      </c>
      <c r="H3715" s="15">
        <v>2014</v>
      </c>
      <c r="I3715" s="15">
        <v>1</v>
      </c>
      <c r="J3715" s="15">
        <v>0</v>
      </c>
      <c r="K3715" s="15">
        <v>0</v>
      </c>
      <c r="L3715" s="16" t="s">
        <v>8092</v>
      </c>
      <c r="M3715" s="134" t="s">
        <v>8636</v>
      </c>
      <c r="N3715" s="16" t="s">
        <v>412</v>
      </c>
      <c r="O3715" s="17">
        <v>100</v>
      </c>
      <c r="P3715" s="17">
        <f t="shared" si="30"/>
        <v>8660</v>
      </c>
      <c r="Q3715" s="17">
        <v>5</v>
      </c>
      <c r="R3715" s="133" t="s">
        <v>33</v>
      </c>
      <c r="S3715" s="19" t="s">
        <v>89</v>
      </c>
      <c r="T3715" s="19">
        <v>110</v>
      </c>
      <c r="U3715" s="19">
        <v>0.10909090909090909</v>
      </c>
      <c r="V3715" s="19">
        <v>0</v>
      </c>
      <c r="W3715" s="20">
        <v>1.2E-2</v>
      </c>
      <c r="X3715" s="21">
        <v>6.3960000000000008</v>
      </c>
      <c r="Y3715" s="22" t="s">
        <v>33</v>
      </c>
      <c r="Z3715" s="86" t="s">
        <v>8007</v>
      </c>
      <c r="AA3715" s="24"/>
      <c r="AB3715" s="14"/>
      <c r="AC3715" s="14"/>
      <c r="AD3715" s="25"/>
      <c r="AE3715" s="26"/>
      <c r="AF3715" s="27"/>
      <c r="AG3715" s="28"/>
      <c r="AH3715" s="28"/>
      <c r="AI3715" s="28"/>
      <c r="AJ3715" s="28"/>
      <c r="AK3715" s="28"/>
      <c r="AL3715" s="28"/>
      <c r="AM3715" s="28"/>
      <c r="AN3715" s="28"/>
      <c r="AO3715" s="28"/>
    </row>
    <row r="3716" spans="1:41" ht="16.5" customHeight="1">
      <c r="A3716" s="83" t="s">
        <v>3512</v>
      </c>
      <c r="B3716" s="13"/>
      <c r="C3716" s="189"/>
      <c r="D3716" s="83"/>
      <c r="E3716" s="14" t="s">
        <v>3556</v>
      </c>
      <c r="F3716" s="14" t="s">
        <v>3557</v>
      </c>
      <c r="G3716" s="14" t="s">
        <v>3561</v>
      </c>
      <c r="H3716" s="15">
        <v>2018</v>
      </c>
      <c r="I3716" s="15">
        <v>1</v>
      </c>
      <c r="J3716" s="15">
        <v>0</v>
      </c>
      <c r="K3716" s="15">
        <v>0</v>
      </c>
      <c r="L3716" s="16" t="s">
        <v>8092</v>
      </c>
      <c r="M3716" s="134" t="s">
        <v>8636</v>
      </c>
      <c r="N3716" s="16" t="s">
        <v>412</v>
      </c>
      <c r="O3716" s="17">
        <v>100</v>
      </c>
      <c r="P3716" s="17">
        <f t="shared" si="30"/>
        <v>8660</v>
      </c>
      <c r="Q3716" s="17">
        <v>5</v>
      </c>
      <c r="R3716" s="133" t="s">
        <v>33</v>
      </c>
      <c r="S3716" s="19" t="s">
        <v>89</v>
      </c>
      <c r="T3716" s="19">
        <v>110</v>
      </c>
      <c r="U3716" s="19">
        <v>0.10909090909090909</v>
      </c>
      <c r="V3716" s="19">
        <v>0</v>
      </c>
      <c r="W3716" s="20">
        <v>1.2E-2</v>
      </c>
      <c r="X3716" s="21">
        <v>6.3960000000000008</v>
      </c>
      <c r="Y3716" s="22" t="s">
        <v>33</v>
      </c>
      <c r="Z3716" s="86" t="s">
        <v>8007</v>
      </c>
      <c r="AA3716" s="24"/>
      <c r="AB3716" s="14"/>
      <c r="AC3716" s="14"/>
      <c r="AD3716" s="25"/>
      <c r="AE3716" s="26"/>
      <c r="AF3716" s="27"/>
      <c r="AG3716" s="28"/>
      <c r="AH3716" s="28"/>
      <c r="AI3716" s="28"/>
      <c r="AJ3716" s="28"/>
      <c r="AK3716" s="28"/>
      <c r="AL3716" s="28"/>
      <c r="AM3716" s="28"/>
      <c r="AN3716" s="28"/>
      <c r="AO3716" s="28"/>
    </row>
    <row r="3717" spans="1:41" ht="16.5" customHeight="1">
      <c r="A3717" s="83" t="s">
        <v>3512</v>
      </c>
      <c r="B3717" s="13"/>
      <c r="C3717" s="189"/>
      <c r="D3717" s="83"/>
      <c r="E3717" s="14" t="s">
        <v>3517</v>
      </c>
      <c r="F3717" s="14" t="s">
        <v>3518</v>
      </c>
      <c r="G3717" s="14" t="s">
        <v>3532</v>
      </c>
      <c r="H3717" s="15" t="s">
        <v>3520</v>
      </c>
      <c r="I3717" s="15">
        <v>6</v>
      </c>
      <c r="J3717" s="15">
        <v>0</v>
      </c>
      <c r="K3717" s="15">
        <v>0</v>
      </c>
      <c r="L3717" s="16" t="s">
        <v>8075</v>
      </c>
      <c r="M3717" s="134" t="s">
        <v>8076</v>
      </c>
      <c r="N3717" s="16" t="s">
        <v>412</v>
      </c>
      <c r="O3717" s="17">
        <v>346.5</v>
      </c>
      <c r="P3717" s="17">
        <f t="shared" si="30"/>
        <v>8413.5</v>
      </c>
      <c r="Q3717" s="17">
        <v>5</v>
      </c>
      <c r="R3717" s="133" t="s">
        <v>33</v>
      </c>
      <c r="S3717" s="19">
        <v>60</v>
      </c>
      <c r="T3717" s="19">
        <v>110</v>
      </c>
      <c r="U3717" s="19">
        <v>0.50909090909090904</v>
      </c>
      <c r="V3717" s="19">
        <v>0</v>
      </c>
      <c r="W3717" s="20">
        <v>5.6000000000000001E-2</v>
      </c>
      <c r="X3717" s="21">
        <v>42.961799999999997</v>
      </c>
      <c r="Y3717" s="22" t="s">
        <v>33</v>
      </c>
      <c r="Z3717" s="86" t="s">
        <v>8007</v>
      </c>
      <c r="AA3717" s="24"/>
      <c r="AB3717" s="14"/>
      <c r="AC3717" s="14"/>
      <c r="AD3717" s="25"/>
      <c r="AE3717" s="26"/>
      <c r="AF3717" s="27"/>
      <c r="AG3717" s="28"/>
      <c r="AH3717" s="28"/>
      <c r="AI3717" s="28"/>
      <c r="AJ3717" s="28"/>
      <c r="AK3717" s="28"/>
      <c r="AL3717" s="28"/>
      <c r="AM3717" s="28"/>
      <c r="AN3717" s="28"/>
      <c r="AO3717" s="28"/>
    </row>
    <row r="3718" spans="1:41" ht="16.5" customHeight="1">
      <c r="A3718" s="83" t="s">
        <v>3512</v>
      </c>
      <c r="B3718" s="13"/>
      <c r="C3718" s="189"/>
      <c r="D3718" s="83"/>
      <c r="E3718" s="14" t="s">
        <v>8077</v>
      </c>
      <c r="F3718" s="14" t="s">
        <v>8009</v>
      </c>
      <c r="G3718" s="14" t="s">
        <v>8081</v>
      </c>
      <c r="H3718" s="15" t="s">
        <v>8074</v>
      </c>
      <c r="I3718" s="15">
        <v>3</v>
      </c>
      <c r="J3718" s="15">
        <v>0</v>
      </c>
      <c r="K3718" s="15">
        <v>0</v>
      </c>
      <c r="L3718" s="16" t="s">
        <v>8075</v>
      </c>
      <c r="M3718" s="134" t="s">
        <v>8082</v>
      </c>
      <c r="N3718" s="16" t="s">
        <v>412</v>
      </c>
      <c r="O3718" s="17">
        <v>346.5</v>
      </c>
      <c r="P3718" s="17">
        <f t="shared" si="30"/>
        <v>8413.5</v>
      </c>
      <c r="Q3718" s="17">
        <v>5</v>
      </c>
      <c r="R3718" s="133" t="s">
        <v>33</v>
      </c>
      <c r="S3718" s="19">
        <v>60</v>
      </c>
      <c r="T3718" s="19">
        <v>110</v>
      </c>
      <c r="U3718" s="19">
        <v>0.40909090909090912</v>
      </c>
      <c r="V3718" s="19">
        <v>0</v>
      </c>
      <c r="W3718" s="20">
        <v>2.8000000000000001E-2</v>
      </c>
      <c r="X3718" s="21">
        <v>21.480899999999998</v>
      </c>
      <c r="Y3718" s="22" t="s">
        <v>33</v>
      </c>
      <c r="Z3718" s="86" t="s">
        <v>8007</v>
      </c>
      <c r="AA3718" s="24"/>
      <c r="AB3718" s="14"/>
      <c r="AC3718" s="14"/>
      <c r="AD3718" s="25"/>
      <c r="AE3718" s="26"/>
      <c r="AF3718" s="27"/>
      <c r="AG3718" s="28"/>
      <c r="AH3718" s="28"/>
      <c r="AI3718" s="28"/>
      <c r="AJ3718" s="28"/>
      <c r="AK3718" s="28"/>
      <c r="AL3718" s="28"/>
      <c r="AM3718" s="28"/>
      <c r="AN3718" s="28"/>
      <c r="AO3718" s="28"/>
    </row>
    <row r="3719" spans="1:41" ht="16.5" customHeight="1">
      <c r="A3719" s="83" t="s">
        <v>3512</v>
      </c>
      <c r="B3719" s="13"/>
      <c r="C3719" s="189"/>
      <c r="D3719" s="83"/>
      <c r="E3719" s="14" t="s">
        <v>3541</v>
      </c>
      <c r="F3719" s="14" t="s">
        <v>3518</v>
      </c>
      <c r="G3719" s="14" t="s">
        <v>3542</v>
      </c>
      <c r="H3719" s="15" t="s">
        <v>3520</v>
      </c>
      <c r="I3719" s="15">
        <v>4</v>
      </c>
      <c r="J3719" s="15">
        <v>0</v>
      </c>
      <c r="K3719" s="15">
        <v>0</v>
      </c>
      <c r="L3719" s="16" t="s">
        <v>8075</v>
      </c>
      <c r="M3719" s="134" t="s">
        <v>8076</v>
      </c>
      <c r="N3719" s="16" t="s">
        <v>412</v>
      </c>
      <c r="O3719" s="17">
        <v>346.5</v>
      </c>
      <c r="P3719" s="17">
        <f t="shared" si="30"/>
        <v>8413.5</v>
      </c>
      <c r="Q3719" s="17">
        <v>5</v>
      </c>
      <c r="R3719" s="133" t="s">
        <v>33</v>
      </c>
      <c r="S3719" s="19">
        <v>60</v>
      </c>
      <c r="T3719" s="19">
        <v>110</v>
      </c>
      <c r="U3719" s="19">
        <v>0.36363636363636365</v>
      </c>
      <c r="V3719" s="19">
        <v>0</v>
      </c>
      <c r="W3719" s="20">
        <v>0.04</v>
      </c>
      <c r="X3719" s="21">
        <v>30.687000000000001</v>
      </c>
      <c r="Y3719" s="22" t="s">
        <v>33</v>
      </c>
      <c r="Z3719" s="86" t="s">
        <v>8007</v>
      </c>
      <c r="AA3719" s="24"/>
      <c r="AB3719" s="14"/>
      <c r="AC3719" s="14"/>
      <c r="AD3719" s="25"/>
      <c r="AE3719" s="26"/>
      <c r="AF3719" s="27"/>
      <c r="AG3719" s="28"/>
      <c r="AH3719" s="28"/>
      <c r="AI3719" s="28"/>
      <c r="AJ3719" s="28"/>
      <c r="AK3719" s="28"/>
      <c r="AL3719" s="28"/>
      <c r="AM3719" s="28"/>
      <c r="AN3719" s="28"/>
      <c r="AO3719" s="28"/>
    </row>
    <row r="3720" spans="1:41" ht="16.5" customHeight="1">
      <c r="A3720" s="83" t="s">
        <v>3512</v>
      </c>
      <c r="B3720" s="13"/>
      <c r="C3720" s="189"/>
      <c r="D3720" s="83"/>
      <c r="E3720" s="14" t="s">
        <v>3539</v>
      </c>
      <c r="F3720" s="14" t="s">
        <v>3518</v>
      </c>
      <c r="G3720" s="14" t="s">
        <v>3540</v>
      </c>
      <c r="H3720" s="15" t="s">
        <v>3520</v>
      </c>
      <c r="I3720" s="15">
        <v>5</v>
      </c>
      <c r="J3720" s="15">
        <v>0</v>
      </c>
      <c r="K3720" s="15">
        <v>0</v>
      </c>
      <c r="L3720" s="16" t="s">
        <v>8075</v>
      </c>
      <c r="M3720" s="134" t="s">
        <v>8076</v>
      </c>
      <c r="N3720" s="16" t="s">
        <v>412</v>
      </c>
      <c r="O3720" s="17">
        <v>346.5</v>
      </c>
      <c r="P3720" s="17">
        <f t="shared" si="30"/>
        <v>8413.5</v>
      </c>
      <c r="Q3720" s="17">
        <v>5</v>
      </c>
      <c r="R3720" s="133" t="s">
        <v>33</v>
      </c>
      <c r="S3720" s="19">
        <v>60</v>
      </c>
      <c r="T3720" s="19">
        <v>110</v>
      </c>
      <c r="U3720" s="19">
        <v>0.45454545454545453</v>
      </c>
      <c r="V3720" s="19">
        <v>0</v>
      </c>
      <c r="W3720" s="20">
        <v>0.05</v>
      </c>
      <c r="X3720" s="21">
        <v>38.358750000000001</v>
      </c>
      <c r="Y3720" s="22" t="s">
        <v>33</v>
      </c>
      <c r="Z3720" s="86" t="s">
        <v>8007</v>
      </c>
      <c r="AA3720" s="24"/>
      <c r="AB3720" s="14"/>
      <c r="AC3720" s="14"/>
      <c r="AD3720" s="25"/>
      <c r="AE3720" s="26"/>
      <c r="AF3720" s="27"/>
      <c r="AG3720" s="28"/>
      <c r="AH3720" s="28"/>
      <c r="AI3720" s="28"/>
      <c r="AJ3720" s="28"/>
      <c r="AK3720" s="28"/>
      <c r="AL3720" s="28"/>
      <c r="AM3720" s="28"/>
      <c r="AN3720" s="28"/>
      <c r="AO3720" s="28"/>
    </row>
    <row r="3721" spans="1:41" ht="16.5" customHeight="1">
      <c r="A3721" s="83" t="s">
        <v>3512</v>
      </c>
      <c r="B3721" s="13"/>
      <c r="C3721" s="189"/>
      <c r="D3721" s="83"/>
      <c r="E3721" s="14" t="s">
        <v>3556</v>
      </c>
      <c r="F3721" s="14" t="s">
        <v>228</v>
      </c>
      <c r="G3721" s="14" t="s">
        <v>3560</v>
      </c>
      <c r="H3721" s="15">
        <v>2004</v>
      </c>
      <c r="I3721" s="15">
        <v>1</v>
      </c>
      <c r="J3721" s="15">
        <v>0</v>
      </c>
      <c r="K3721" s="15">
        <v>0</v>
      </c>
      <c r="L3721" s="16" t="s">
        <v>8092</v>
      </c>
      <c r="M3721" s="134" t="s">
        <v>8636</v>
      </c>
      <c r="N3721" s="16" t="s">
        <v>412</v>
      </c>
      <c r="O3721" s="17">
        <v>100</v>
      </c>
      <c r="P3721" s="17">
        <f t="shared" si="30"/>
        <v>8660</v>
      </c>
      <c r="Q3721" s="17">
        <v>5</v>
      </c>
      <c r="R3721" s="133" t="s">
        <v>33</v>
      </c>
      <c r="S3721" s="19" t="s">
        <v>1619</v>
      </c>
      <c r="T3721" s="19">
        <v>110</v>
      </c>
      <c r="U3721" s="19">
        <v>0.13636363636363635</v>
      </c>
      <c r="V3721" s="19">
        <v>0</v>
      </c>
      <c r="W3721" s="20">
        <v>1.4999999999999999E-2</v>
      </c>
      <c r="X3721" s="21">
        <v>7.9950000000000001</v>
      </c>
      <c r="Y3721" s="22" t="s">
        <v>33</v>
      </c>
      <c r="Z3721" s="86" t="s">
        <v>8007</v>
      </c>
      <c r="AA3721" s="24"/>
      <c r="AB3721" s="14"/>
      <c r="AC3721" s="14"/>
      <c r="AD3721" s="25"/>
      <c r="AE3721" s="26"/>
      <c r="AF3721" s="27"/>
      <c r="AG3721" s="28"/>
      <c r="AH3721" s="28"/>
      <c r="AI3721" s="28"/>
      <c r="AJ3721" s="28"/>
      <c r="AK3721" s="28"/>
      <c r="AL3721" s="28"/>
      <c r="AM3721" s="28"/>
      <c r="AN3721" s="28"/>
      <c r="AO3721" s="28"/>
    </row>
    <row r="3722" spans="1:41" ht="16.5" customHeight="1">
      <c r="A3722" s="83" t="s">
        <v>3512</v>
      </c>
      <c r="B3722" s="13"/>
      <c r="C3722" s="189"/>
      <c r="D3722" s="83"/>
      <c r="E3722" s="14" t="s">
        <v>8059</v>
      </c>
      <c r="F3722" s="14" t="s">
        <v>8009</v>
      </c>
      <c r="G3722" s="14" t="s">
        <v>8055</v>
      </c>
      <c r="H3722" s="15">
        <v>2022</v>
      </c>
      <c r="I3722" s="15">
        <v>4</v>
      </c>
      <c r="J3722" s="15">
        <v>0</v>
      </c>
      <c r="K3722" s="15">
        <v>0</v>
      </c>
      <c r="L3722" s="16" t="s">
        <v>8042</v>
      </c>
      <c r="M3722" s="134" t="s">
        <v>8043</v>
      </c>
      <c r="N3722" s="16" t="s">
        <v>412</v>
      </c>
      <c r="O3722" s="17">
        <v>422</v>
      </c>
      <c r="P3722" s="17">
        <f t="shared" si="30"/>
        <v>8338</v>
      </c>
      <c r="Q3722" s="17">
        <v>5</v>
      </c>
      <c r="R3722" s="133" t="s">
        <v>33</v>
      </c>
      <c r="S3722" s="19">
        <v>60</v>
      </c>
      <c r="T3722" s="19">
        <v>110</v>
      </c>
      <c r="U3722" s="19">
        <v>0.36363636363636365</v>
      </c>
      <c r="V3722" s="19">
        <v>0</v>
      </c>
      <c r="W3722" s="20">
        <v>0.04</v>
      </c>
      <c r="X3722" s="21">
        <v>33.555999999999997</v>
      </c>
      <c r="Y3722" s="22" t="s">
        <v>33</v>
      </c>
      <c r="Z3722" s="86" t="s">
        <v>8007</v>
      </c>
      <c r="AA3722" s="24"/>
      <c r="AB3722" s="14"/>
      <c r="AC3722" s="14"/>
      <c r="AD3722" s="25"/>
      <c r="AE3722" s="26"/>
      <c r="AF3722" s="27"/>
      <c r="AG3722" s="28"/>
      <c r="AH3722" s="28"/>
      <c r="AI3722" s="28"/>
      <c r="AJ3722" s="28"/>
      <c r="AK3722" s="28"/>
      <c r="AL3722" s="28"/>
      <c r="AM3722" s="28"/>
      <c r="AN3722" s="28"/>
      <c r="AO3722" s="28"/>
    </row>
    <row r="3723" spans="1:41" ht="16.5" customHeight="1">
      <c r="A3723" s="83" t="s">
        <v>3512</v>
      </c>
      <c r="B3723" s="13"/>
      <c r="C3723" s="189"/>
      <c r="D3723" s="83"/>
      <c r="E3723" s="14" t="s">
        <v>2350</v>
      </c>
      <c r="F3723" s="14" t="s">
        <v>36</v>
      </c>
      <c r="G3723" s="14" t="s">
        <v>81</v>
      </c>
      <c r="H3723" s="15">
        <v>2011</v>
      </c>
      <c r="I3723" s="15">
        <v>13</v>
      </c>
      <c r="J3723" s="15">
        <v>0</v>
      </c>
      <c r="K3723" s="15">
        <v>0</v>
      </c>
      <c r="L3723" s="16" t="s">
        <v>8089</v>
      </c>
      <c r="M3723" s="134" t="s">
        <v>8635</v>
      </c>
      <c r="N3723" s="16" t="s">
        <v>412</v>
      </c>
      <c r="O3723" s="17">
        <v>100</v>
      </c>
      <c r="P3723" s="17">
        <f t="shared" si="30"/>
        <v>8660</v>
      </c>
      <c r="Q3723" s="17">
        <v>5</v>
      </c>
      <c r="R3723" s="133" t="s">
        <v>33</v>
      </c>
      <c r="S3723" s="19" t="s">
        <v>89</v>
      </c>
      <c r="T3723" s="19">
        <v>110</v>
      </c>
      <c r="U3723" s="19">
        <v>2.2727272727272729</v>
      </c>
      <c r="V3723" s="19">
        <v>0</v>
      </c>
      <c r="W3723" s="20">
        <v>0.25</v>
      </c>
      <c r="X3723" s="21">
        <v>133.25</v>
      </c>
      <c r="Y3723" s="22" t="s">
        <v>33</v>
      </c>
      <c r="Z3723" s="86" t="s">
        <v>8007</v>
      </c>
      <c r="AA3723" s="24"/>
      <c r="AB3723" s="14"/>
      <c r="AC3723" s="14"/>
      <c r="AD3723" s="25"/>
      <c r="AE3723" s="26"/>
      <c r="AF3723" s="27"/>
      <c r="AG3723" s="28"/>
      <c r="AH3723" s="28"/>
      <c r="AI3723" s="28"/>
      <c r="AJ3723" s="28"/>
      <c r="AK3723" s="28"/>
      <c r="AL3723" s="28"/>
      <c r="AM3723" s="28"/>
      <c r="AN3723" s="28"/>
      <c r="AO3723" s="28"/>
    </row>
    <row r="3724" spans="1:41" ht="16.5" customHeight="1">
      <c r="A3724" s="83" t="s">
        <v>3512</v>
      </c>
      <c r="B3724" s="13"/>
      <c r="C3724" s="189"/>
      <c r="D3724" s="83"/>
      <c r="E3724" s="14" t="s">
        <v>99</v>
      </c>
      <c r="F3724" s="14" t="s">
        <v>36</v>
      </c>
      <c r="G3724" s="14" t="s">
        <v>101</v>
      </c>
      <c r="H3724" s="15">
        <v>2010</v>
      </c>
      <c r="I3724" s="15">
        <v>1</v>
      </c>
      <c r="J3724" s="15">
        <v>0</v>
      </c>
      <c r="K3724" s="15">
        <v>0</v>
      </c>
      <c r="L3724" s="16" t="s">
        <v>8089</v>
      </c>
      <c r="M3724" s="134" t="s">
        <v>8635</v>
      </c>
      <c r="N3724" s="16" t="s">
        <v>412</v>
      </c>
      <c r="O3724" s="17">
        <v>100</v>
      </c>
      <c r="P3724" s="17">
        <f t="shared" si="30"/>
        <v>8660</v>
      </c>
      <c r="Q3724" s="17">
        <v>5</v>
      </c>
      <c r="R3724" s="133" t="s">
        <v>33</v>
      </c>
      <c r="S3724" s="19" t="s">
        <v>89</v>
      </c>
      <c r="T3724" s="19">
        <v>110</v>
      </c>
      <c r="U3724" s="19">
        <v>0.18181818181818182</v>
      </c>
      <c r="V3724" s="19">
        <v>0</v>
      </c>
      <c r="W3724" s="20">
        <v>0.02</v>
      </c>
      <c r="X3724" s="21">
        <v>10.660000000000002</v>
      </c>
      <c r="Y3724" s="22" t="s">
        <v>33</v>
      </c>
      <c r="Z3724" s="86" t="s">
        <v>8007</v>
      </c>
      <c r="AA3724" s="24"/>
      <c r="AB3724" s="14"/>
      <c r="AC3724" s="14"/>
      <c r="AD3724" s="25"/>
      <c r="AE3724" s="26"/>
      <c r="AF3724" s="27"/>
      <c r="AG3724" s="28"/>
      <c r="AH3724" s="28"/>
      <c r="AI3724" s="28"/>
      <c r="AJ3724" s="28"/>
      <c r="AK3724" s="28"/>
      <c r="AL3724" s="28"/>
      <c r="AM3724" s="28"/>
      <c r="AN3724" s="28"/>
      <c r="AO3724" s="28"/>
    </row>
    <row r="3725" spans="1:41" ht="16.5" customHeight="1">
      <c r="A3725" s="83" t="s">
        <v>3512</v>
      </c>
      <c r="B3725" s="13"/>
      <c r="C3725" s="189"/>
      <c r="D3725" s="83"/>
      <c r="E3725" s="14" t="s">
        <v>2350</v>
      </c>
      <c r="F3725" s="14" t="s">
        <v>36</v>
      </c>
      <c r="G3725" s="14" t="s">
        <v>3550</v>
      </c>
      <c r="H3725" s="15">
        <v>2008</v>
      </c>
      <c r="I3725" s="15">
        <v>12</v>
      </c>
      <c r="J3725" s="15">
        <v>0</v>
      </c>
      <c r="K3725" s="15">
        <v>0</v>
      </c>
      <c r="L3725" s="16" t="s">
        <v>8089</v>
      </c>
      <c r="M3725" s="134" t="s">
        <v>8635</v>
      </c>
      <c r="N3725" s="16" t="s">
        <v>412</v>
      </c>
      <c r="O3725" s="17">
        <v>100</v>
      </c>
      <c r="P3725" s="17">
        <f t="shared" si="30"/>
        <v>8660</v>
      </c>
      <c r="Q3725" s="17">
        <v>5</v>
      </c>
      <c r="R3725" s="133" t="s">
        <v>33</v>
      </c>
      <c r="S3725" s="19" t="s">
        <v>89</v>
      </c>
      <c r="T3725" s="19">
        <v>110</v>
      </c>
      <c r="U3725" s="19">
        <v>2.2727272727272729</v>
      </c>
      <c r="V3725" s="19">
        <v>0</v>
      </c>
      <c r="W3725" s="20">
        <v>0.25</v>
      </c>
      <c r="X3725" s="21">
        <v>133.25</v>
      </c>
      <c r="Y3725" s="22" t="s">
        <v>33</v>
      </c>
      <c r="Z3725" s="86" t="s">
        <v>8007</v>
      </c>
      <c r="AA3725" s="24"/>
      <c r="AB3725" s="14"/>
      <c r="AC3725" s="14"/>
      <c r="AD3725" s="25"/>
      <c r="AE3725" s="26"/>
      <c r="AF3725" s="27"/>
      <c r="AG3725" s="28"/>
      <c r="AH3725" s="28"/>
      <c r="AI3725" s="28"/>
      <c r="AJ3725" s="28"/>
      <c r="AK3725" s="28"/>
      <c r="AL3725" s="28"/>
      <c r="AM3725" s="28"/>
      <c r="AN3725" s="28"/>
      <c r="AO3725" s="28"/>
    </row>
    <row r="3726" spans="1:41" ht="16.5" customHeight="1">
      <c r="A3726" s="83" t="s">
        <v>3512</v>
      </c>
      <c r="B3726" s="13"/>
      <c r="C3726" s="189"/>
      <c r="D3726" s="83"/>
      <c r="E3726" s="14" t="s">
        <v>3547</v>
      </c>
      <c r="F3726" s="14" t="s">
        <v>67</v>
      </c>
      <c r="G3726" s="14" t="s">
        <v>3548</v>
      </c>
      <c r="H3726" s="15" t="s">
        <v>67</v>
      </c>
      <c r="I3726" s="15">
        <v>2</v>
      </c>
      <c r="J3726" s="15">
        <v>0</v>
      </c>
      <c r="K3726" s="15">
        <v>0</v>
      </c>
      <c r="L3726" s="16" t="s">
        <v>8084</v>
      </c>
      <c r="M3726" s="134" t="s">
        <v>8634</v>
      </c>
      <c r="N3726" s="16" t="s">
        <v>412</v>
      </c>
      <c r="O3726" s="17">
        <v>100</v>
      </c>
      <c r="P3726" s="17">
        <f t="shared" si="30"/>
        <v>8660</v>
      </c>
      <c r="Q3726" s="17">
        <v>5</v>
      </c>
      <c r="R3726" s="133" t="s">
        <v>33</v>
      </c>
      <c r="S3726" s="19">
        <v>60</v>
      </c>
      <c r="T3726" s="19">
        <v>110</v>
      </c>
      <c r="U3726" s="19">
        <v>0.38181818181818183</v>
      </c>
      <c r="V3726" s="19">
        <v>0</v>
      </c>
      <c r="W3726" s="20">
        <v>4.2000000000000003E-2</v>
      </c>
      <c r="X3726" s="21">
        <v>22.385999999999999</v>
      </c>
      <c r="Y3726" s="22" t="s">
        <v>33</v>
      </c>
      <c r="Z3726" s="86" t="s">
        <v>8007</v>
      </c>
      <c r="AA3726" s="24"/>
      <c r="AB3726" s="14"/>
      <c r="AC3726" s="14"/>
      <c r="AD3726" s="25"/>
      <c r="AE3726" s="26"/>
      <c r="AF3726" s="27"/>
      <c r="AG3726" s="28"/>
      <c r="AH3726" s="28"/>
      <c r="AI3726" s="28"/>
      <c r="AJ3726" s="28"/>
      <c r="AK3726" s="28"/>
      <c r="AL3726" s="28"/>
      <c r="AM3726" s="28"/>
      <c r="AN3726" s="28"/>
      <c r="AO3726" s="28"/>
    </row>
    <row r="3727" spans="1:41" ht="16.5" customHeight="1">
      <c r="A3727" s="83" t="s">
        <v>8051</v>
      </c>
      <c r="B3727" s="13"/>
      <c r="C3727" s="189"/>
      <c r="D3727" s="83"/>
      <c r="E3727" s="14" t="s">
        <v>99</v>
      </c>
      <c r="F3727" s="14" t="s">
        <v>8035</v>
      </c>
      <c r="G3727" s="14" t="s">
        <v>8087</v>
      </c>
      <c r="H3727" s="15">
        <v>2018</v>
      </c>
      <c r="I3727" s="15">
        <v>1</v>
      </c>
      <c r="J3727" s="15">
        <v>0</v>
      </c>
      <c r="K3727" s="15">
        <v>0</v>
      </c>
      <c r="L3727" s="16" t="s">
        <v>8084</v>
      </c>
      <c r="M3727" s="134" t="s">
        <v>8634</v>
      </c>
      <c r="N3727" s="16" t="s">
        <v>412</v>
      </c>
      <c r="O3727" s="17">
        <v>100</v>
      </c>
      <c r="P3727" s="17">
        <f t="shared" si="30"/>
        <v>8660</v>
      </c>
      <c r="Q3727" s="17">
        <v>5</v>
      </c>
      <c r="R3727" s="133" t="s">
        <v>33</v>
      </c>
      <c r="S3727" s="19" t="s">
        <v>89</v>
      </c>
      <c r="T3727" s="19">
        <v>110</v>
      </c>
      <c r="U3727" s="19">
        <v>0.20090909090909093</v>
      </c>
      <c r="V3727" s="19">
        <v>0</v>
      </c>
      <c r="W3727" s="20">
        <v>2.2100000000000002E-2</v>
      </c>
      <c r="X3727" s="21">
        <v>11.779299999999999</v>
      </c>
      <c r="Y3727" s="22" t="s">
        <v>33</v>
      </c>
      <c r="Z3727" s="86" t="s">
        <v>8007</v>
      </c>
      <c r="AA3727" s="24"/>
      <c r="AB3727" s="14"/>
      <c r="AC3727" s="14"/>
      <c r="AD3727" s="25"/>
      <c r="AE3727" s="26"/>
      <c r="AF3727" s="27"/>
      <c r="AG3727" s="28"/>
      <c r="AH3727" s="28"/>
      <c r="AI3727" s="28"/>
      <c r="AJ3727" s="28"/>
      <c r="AK3727" s="28"/>
      <c r="AL3727" s="28"/>
      <c r="AM3727" s="28"/>
      <c r="AN3727" s="28"/>
      <c r="AO3727" s="28"/>
    </row>
    <row r="3728" spans="1:41" ht="16.5" customHeight="1">
      <c r="A3728" s="83" t="s">
        <v>8051</v>
      </c>
      <c r="B3728" s="13"/>
      <c r="C3728" s="189"/>
      <c r="D3728" s="83"/>
      <c r="E3728" s="14" t="s">
        <v>99</v>
      </c>
      <c r="F3728" s="14" t="s">
        <v>36</v>
      </c>
      <c r="G3728" s="14" t="s">
        <v>8088</v>
      </c>
      <c r="H3728" s="15">
        <v>2018</v>
      </c>
      <c r="I3728" s="15">
        <v>1</v>
      </c>
      <c r="J3728" s="15">
        <v>0</v>
      </c>
      <c r="K3728" s="15">
        <v>0</v>
      </c>
      <c r="L3728" s="16" t="s">
        <v>8084</v>
      </c>
      <c r="M3728" s="134" t="s">
        <v>8634</v>
      </c>
      <c r="N3728" s="16" t="s">
        <v>412</v>
      </c>
      <c r="O3728" s="17">
        <v>100</v>
      </c>
      <c r="P3728" s="17">
        <f t="shared" si="30"/>
        <v>8660</v>
      </c>
      <c r="Q3728" s="17">
        <v>5</v>
      </c>
      <c r="R3728" s="133" t="s">
        <v>33</v>
      </c>
      <c r="S3728" s="19" t="s">
        <v>89</v>
      </c>
      <c r="T3728" s="19">
        <v>110</v>
      </c>
      <c r="U3728" s="19">
        <v>0.20090909090909093</v>
      </c>
      <c r="V3728" s="19">
        <v>0</v>
      </c>
      <c r="W3728" s="20">
        <v>2.2100000000000002E-2</v>
      </c>
      <c r="X3728" s="21">
        <v>11.779299999999999</v>
      </c>
      <c r="Y3728" s="22" t="s">
        <v>33</v>
      </c>
      <c r="Z3728" s="86" t="s">
        <v>8007</v>
      </c>
      <c r="AA3728" s="24"/>
      <c r="AB3728" s="14"/>
      <c r="AC3728" s="14"/>
      <c r="AD3728" s="25"/>
      <c r="AE3728" s="26"/>
      <c r="AF3728" s="27"/>
      <c r="AG3728" s="28"/>
      <c r="AH3728" s="28"/>
      <c r="AI3728" s="28"/>
      <c r="AJ3728" s="28"/>
      <c r="AK3728" s="28"/>
      <c r="AL3728" s="28"/>
      <c r="AM3728" s="28"/>
      <c r="AN3728" s="28"/>
      <c r="AO3728" s="28"/>
    </row>
    <row r="3729" spans="1:41" ht="16.5" customHeight="1">
      <c r="A3729" s="83" t="s">
        <v>3512</v>
      </c>
      <c r="B3729" s="13"/>
      <c r="C3729" s="189"/>
      <c r="D3729" s="83"/>
      <c r="E3729" s="14" t="s">
        <v>99</v>
      </c>
      <c r="F3729" s="14" t="s">
        <v>36</v>
      </c>
      <c r="G3729" s="14" t="s">
        <v>101</v>
      </c>
      <c r="H3729" s="15">
        <v>2010</v>
      </c>
      <c r="I3729" s="15">
        <v>1</v>
      </c>
      <c r="J3729" s="15">
        <v>0</v>
      </c>
      <c r="K3729" s="15">
        <v>0</v>
      </c>
      <c r="L3729" s="16" t="s">
        <v>8089</v>
      </c>
      <c r="M3729" s="134" t="s">
        <v>8635</v>
      </c>
      <c r="N3729" s="16" t="s">
        <v>412</v>
      </c>
      <c r="O3729" s="17">
        <v>100</v>
      </c>
      <c r="P3729" s="17">
        <f t="shared" si="30"/>
        <v>8660</v>
      </c>
      <c r="Q3729" s="17">
        <v>5</v>
      </c>
      <c r="R3729" s="133" t="s">
        <v>33</v>
      </c>
      <c r="S3729" s="19" t="s">
        <v>89</v>
      </c>
      <c r="T3729" s="19">
        <v>110</v>
      </c>
      <c r="U3729" s="19">
        <v>0.20090909090909093</v>
      </c>
      <c r="V3729" s="19">
        <v>0</v>
      </c>
      <c r="W3729" s="20">
        <v>2.2100000000000002E-2</v>
      </c>
      <c r="X3729" s="21">
        <v>11.779299999999999</v>
      </c>
      <c r="Y3729" s="22" t="s">
        <v>33</v>
      </c>
      <c r="Z3729" s="86" t="s">
        <v>8007</v>
      </c>
      <c r="AA3729" s="24"/>
      <c r="AB3729" s="14"/>
      <c r="AC3729" s="14"/>
      <c r="AD3729" s="25"/>
      <c r="AE3729" s="26"/>
      <c r="AF3729" s="27"/>
      <c r="AG3729" s="28"/>
      <c r="AH3729" s="28"/>
      <c r="AI3729" s="28"/>
      <c r="AJ3729" s="28"/>
      <c r="AK3729" s="28"/>
      <c r="AL3729" s="28"/>
      <c r="AM3729" s="28"/>
      <c r="AN3729" s="28"/>
      <c r="AO3729" s="28"/>
    </row>
    <row r="3730" spans="1:41" ht="16.5" customHeight="1">
      <c r="A3730" s="83" t="s">
        <v>3512</v>
      </c>
      <c r="B3730" s="13"/>
      <c r="C3730" s="189"/>
      <c r="D3730" s="83"/>
      <c r="E3730" s="14" t="s">
        <v>99</v>
      </c>
      <c r="F3730" s="14" t="s">
        <v>36</v>
      </c>
      <c r="G3730" s="14" t="s">
        <v>101</v>
      </c>
      <c r="H3730" s="15">
        <v>2012</v>
      </c>
      <c r="I3730" s="15">
        <v>1</v>
      </c>
      <c r="J3730" s="15">
        <v>0</v>
      </c>
      <c r="K3730" s="15">
        <v>0</v>
      </c>
      <c r="L3730" s="16" t="s">
        <v>8089</v>
      </c>
      <c r="M3730" s="134" t="s">
        <v>8635</v>
      </c>
      <c r="N3730" s="16" t="s">
        <v>412</v>
      </c>
      <c r="O3730" s="17">
        <v>100</v>
      </c>
      <c r="P3730" s="17">
        <f t="shared" si="30"/>
        <v>8660</v>
      </c>
      <c r="Q3730" s="17">
        <v>5</v>
      </c>
      <c r="R3730" s="133" t="s">
        <v>33</v>
      </c>
      <c r="S3730" s="19" t="s">
        <v>89</v>
      </c>
      <c r="T3730" s="19">
        <v>110</v>
      </c>
      <c r="U3730" s="19">
        <v>0.20090909090909093</v>
      </c>
      <c r="V3730" s="19">
        <v>0</v>
      </c>
      <c r="W3730" s="20">
        <v>2.2100000000000002E-2</v>
      </c>
      <c r="X3730" s="21">
        <v>11.779299999999999</v>
      </c>
      <c r="Y3730" s="22" t="s">
        <v>33</v>
      </c>
      <c r="Z3730" s="86" t="s">
        <v>8007</v>
      </c>
      <c r="AA3730" s="24"/>
      <c r="AB3730" s="14"/>
      <c r="AC3730" s="14"/>
      <c r="AD3730" s="25"/>
      <c r="AE3730" s="26"/>
      <c r="AF3730" s="27"/>
      <c r="AG3730" s="28"/>
      <c r="AH3730" s="28"/>
      <c r="AI3730" s="28"/>
      <c r="AJ3730" s="28"/>
      <c r="AK3730" s="28"/>
      <c r="AL3730" s="28"/>
      <c r="AM3730" s="28"/>
      <c r="AN3730" s="28"/>
      <c r="AO3730" s="28"/>
    </row>
    <row r="3731" spans="1:41" ht="16.5" customHeight="1">
      <c r="A3731" s="83" t="s">
        <v>3512</v>
      </c>
      <c r="B3731" s="13"/>
      <c r="C3731" s="189"/>
      <c r="D3731" s="83"/>
      <c r="E3731" s="14" t="s">
        <v>6069</v>
      </c>
      <c r="F3731" s="14" t="s">
        <v>6070</v>
      </c>
      <c r="G3731" s="14" t="s">
        <v>6071</v>
      </c>
      <c r="H3731" s="15">
        <v>2022</v>
      </c>
      <c r="I3731" s="15">
        <v>1</v>
      </c>
      <c r="J3731" s="15">
        <v>0</v>
      </c>
      <c r="K3731" s="15">
        <v>0</v>
      </c>
      <c r="L3731" s="16" t="s">
        <v>8109</v>
      </c>
      <c r="M3731" s="134" t="s">
        <v>8097</v>
      </c>
      <c r="N3731" s="16" t="s">
        <v>412</v>
      </c>
      <c r="O3731" s="17">
        <v>250</v>
      </c>
      <c r="P3731" s="17">
        <f t="shared" si="30"/>
        <v>8510</v>
      </c>
      <c r="Q3731" s="17">
        <v>5</v>
      </c>
      <c r="R3731" s="133" t="s">
        <v>33</v>
      </c>
      <c r="S3731" s="19">
        <v>50</v>
      </c>
      <c r="T3731" s="19">
        <v>110</v>
      </c>
      <c r="U3731" s="19">
        <v>0.18181818181818182</v>
      </c>
      <c r="V3731" s="19">
        <v>0</v>
      </c>
      <c r="W3731" s="20">
        <v>0.02</v>
      </c>
      <c r="X3731" s="21">
        <v>13.510000000000002</v>
      </c>
      <c r="Y3731" s="22" t="s">
        <v>33</v>
      </c>
      <c r="Z3731" s="86" t="s">
        <v>8007</v>
      </c>
      <c r="AA3731" s="24"/>
      <c r="AB3731" s="14"/>
      <c r="AC3731" s="14"/>
      <c r="AD3731" s="25"/>
      <c r="AE3731" s="26"/>
      <c r="AF3731" s="27"/>
    </row>
    <row r="3732" spans="1:41" ht="16.5" customHeight="1">
      <c r="A3732" s="83" t="s">
        <v>3512</v>
      </c>
      <c r="B3732" s="13"/>
      <c r="C3732" s="189"/>
      <c r="D3732" s="83"/>
      <c r="E3732" s="14" t="s">
        <v>3517</v>
      </c>
      <c r="F3732" s="14" t="s">
        <v>8009</v>
      </c>
      <c r="G3732" s="14" t="s">
        <v>8078</v>
      </c>
      <c r="H3732" s="15" t="s">
        <v>8079</v>
      </c>
      <c r="I3732" s="15">
        <v>3</v>
      </c>
      <c r="J3732" s="15">
        <v>1</v>
      </c>
      <c r="K3732" s="15">
        <v>0</v>
      </c>
      <c r="L3732" s="16" t="s">
        <v>8075</v>
      </c>
      <c r="M3732" s="134" t="s">
        <v>8076</v>
      </c>
      <c r="N3732" s="16" t="s">
        <v>412</v>
      </c>
      <c r="O3732" s="17">
        <v>346.5</v>
      </c>
      <c r="P3732" s="17">
        <f t="shared" si="30"/>
        <v>8413.5</v>
      </c>
      <c r="Q3732" s="17">
        <v>5</v>
      </c>
      <c r="R3732" s="133" t="s">
        <v>33</v>
      </c>
      <c r="S3732" s="19">
        <v>60</v>
      </c>
      <c r="T3732" s="19">
        <v>110</v>
      </c>
      <c r="U3732" s="19">
        <v>0.40909090909090912</v>
      </c>
      <c r="V3732" s="19">
        <v>0</v>
      </c>
      <c r="W3732" s="20">
        <v>5.6000000000000001E-2</v>
      </c>
      <c r="X3732" s="21">
        <v>42.961799999999997</v>
      </c>
      <c r="Y3732" s="22" t="s">
        <v>33</v>
      </c>
      <c r="Z3732" s="86" t="s">
        <v>8007</v>
      </c>
      <c r="AA3732" s="24"/>
      <c r="AB3732" s="14"/>
      <c r="AC3732" s="14"/>
      <c r="AD3732" s="25"/>
      <c r="AE3732" s="26"/>
      <c r="AF3732" s="27"/>
    </row>
    <row r="3733" spans="1:41" ht="16.5" customHeight="1">
      <c r="A3733" s="83" t="s">
        <v>3512</v>
      </c>
      <c r="B3733" s="13"/>
      <c r="C3733" s="189"/>
      <c r="D3733" s="83"/>
      <c r="E3733" s="14" t="s">
        <v>465</v>
      </c>
      <c r="F3733" s="14" t="s">
        <v>3518</v>
      </c>
      <c r="G3733" s="14" t="s">
        <v>8120</v>
      </c>
      <c r="H3733" s="15" t="s">
        <v>3520</v>
      </c>
      <c r="I3733" s="15">
        <v>8</v>
      </c>
      <c r="J3733" s="15">
        <v>0</v>
      </c>
      <c r="K3733" s="15">
        <v>0</v>
      </c>
      <c r="L3733" s="348" t="s">
        <v>6065</v>
      </c>
      <c r="M3733" s="349" t="s">
        <v>8097</v>
      </c>
      <c r="N3733" s="348" t="s">
        <v>412</v>
      </c>
      <c r="O3733" s="17">
        <v>2760</v>
      </c>
      <c r="P3733" s="17">
        <f t="shared" si="30"/>
        <v>6000</v>
      </c>
      <c r="Q3733" s="17">
        <v>5</v>
      </c>
      <c r="R3733" s="133" t="s">
        <v>33</v>
      </c>
      <c r="S3733" s="19" t="s">
        <v>89</v>
      </c>
      <c r="T3733" s="19">
        <v>110</v>
      </c>
      <c r="U3733" s="232">
        <f>W3733*1000/T3733</f>
        <v>0.36363636363636365</v>
      </c>
      <c r="V3733" s="19">
        <v>0</v>
      </c>
      <c r="W3733" s="20">
        <v>0.04</v>
      </c>
      <c r="X3733" s="21">
        <v>122.4</v>
      </c>
      <c r="Y3733" s="22" t="s">
        <v>33</v>
      </c>
      <c r="Z3733" s="86" t="s">
        <v>8007</v>
      </c>
      <c r="AA3733" s="24"/>
      <c r="AB3733" s="14"/>
      <c r="AC3733" s="14"/>
      <c r="AD3733" s="25"/>
      <c r="AE3733" s="26"/>
      <c r="AF3733" s="27"/>
    </row>
    <row r="3734" spans="1:41" ht="16.5" customHeight="1">
      <c r="A3734" s="83" t="s">
        <v>3512</v>
      </c>
      <c r="B3734" s="13"/>
      <c r="C3734" s="189"/>
      <c r="D3734" s="83"/>
      <c r="E3734" s="14" t="s">
        <v>8067</v>
      </c>
      <c r="F3734" s="14" t="s">
        <v>8107</v>
      </c>
      <c r="G3734" s="14" t="s">
        <v>8132</v>
      </c>
      <c r="H3734" s="15">
        <v>2022</v>
      </c>
      <c r="I3734" s="15">
        <v>1</v>
      </c>
      <c r="J3734" s="15">
        <v>0</v>
      </c>
      <c r="K3734" s="15">
        <v>0</v>
      </c>
      <c r="L3734" s="16" t="s">
        <v>8133</v>
      </c>
      <c r="M3734" s="134" t="s">
        <v>8638</v>
      </c>
      <c r="N3734" s="16" t="s">
        <v>8134</v>
      </c>
      <c r="O3734" s="17">
        <v>400</v>
      </c>
      <c r="P3734" s="17">
        <f t="shared" si="30"/>
        <v>8360</v>
      </c>
      <c r="Q3734" s="17">
        <v>5</v>
      </c>
      <c r="R3734" s="133" t="s">
        <v>33</v>
      </c>
      <c r="S3734" s="19">
        <v>50</v>
      </c>
      <c r="T3734" s="19">
        <v>110</v>
      </c>
      <c r="U3734" s="19">
        <v>0.18181818181818182</v>
      </c>
      <c r="V3734" s="19">
        <v>0</v>
      </c>
      <c r="W3734" s="20">
        <v>0.02</v>
      </c>
      <c r="X3734" s="21">
        <v>16.36</v>
      </c>
      <c r="Y3734" s="22" t="s">
        <v>33</v>
      </c>
      <c r="Z3734" s="86" t="s">
        <v>8007</v>
      </c>
      <c r="AA3734" s="24"/>
      <c r="AB3734" s="14"/>
      <c r="AC3734" s="14"/>
      <c r="AD3734" s="25"/>
      <c r="AE3734" s="26"/>
      <c r="AF3734" s="27"/>
    </row>
    <row r="3735" spans="1:41" ht="16.5" customHeight="1">
      <c r="A3735" s="83" t="s">
        <v>3512</v>
      </c>
      <c r="B3735" s="13"/>
      <c r="C3735" s="189"/>
      <c r="D3735" s="83"/>
      <c r="E3735" s="14" t="s">
        <v>8067</v>
      </c>
      <c r="F3735" s="14" t="s">
        <v>8107</v>
      </c>
      <c r="G3735" s="14" t="s">
        <v>8132</v>
      </c>
      <c r="H3735" s="15">
        <v>2022</v>
      </c>
      <c r="I3735" s="15">
        <v>1</v>
      </c>
      <c r="J3735" s="15">
        <v>0</v>
      </c>
      <c r="K3735" s="15">
        <v>0</v>
      </c>
      <c r="L3735" s="16" t="s">
        <v>8135</v>
      </c>
      <c r="M3735" s="134" t="s">
        <v>8639</v>
      </c>
      <c r="N3735" s="16" t="s">
        <v>8134</v>
      </c>
      <c r="O3735" s="17">
        <v>400</v>
      </c>
      <c r="P3735" s="17">
        <f t="shared" si="30"/>
        <v>8360</v>
      </c>
      <c r="Q3735" s="17">
        <v>5</v>
      </c>
      <c r="R3735" s="133" t="s">
        <v>33</v>
      </c>
      <c r="S3735" s="19">
        <v>50</v>
      </c>
      <c r="T3735" s="19">
        <v>110</v>
      </c>
      <c r="U3735" s="19">
        <v>0.18181818181818182</v>
      </c>
      <c r="V3735" s="19">
        <v>0</v>
      </c>
      <c r="W3735" s="20">
        <v>0.02</v>
      </c>
      <c r="X3735" s="21">
        <v>16.36</v>
      </c>
      <c r="Y3735" s="22" t="s">
        <v>33</v>
      </c>
      <c r="Z3735" s="86" t="s">
        <v>8007</v>
      </c>
      <c r="AA3735" s="24"/>
      <c r="AB3735" s="14"/>
      <c r="AC3735" s="14"/>
      <c r="AD3735" s="25"/>
      <c r="AE3735" s="26"/>
      <c r="AF3735" s="27"/>
    </row>
    <row r="3736" spans="1:41" ht="16.5" customHeight="1">
      <c r="A3736" s="83" t="s">
        <v>3512</v>
      </c>
      <c r="B3736" s="13"/>
      <c r="C3736" s="189"/>
      <c r="D3736" s="83"/>
      <c r="E3736" s="14" t="s">
        <v>8067</v>
      </c>
      <c r="F3736" s="14" t="s">
        <v>8107</v>
      </c>
      <c r="G3736" s="14" t="s">
        <v>8132</v>
      </c>
      <c r="H3736" s="15">
        <v>2022</v>
      </c>
      <c r="I3736" s="15">
        <v>1</v>
      </c>
      <c r="J3736" s="15">
        <v>0</v>
      </c>
      <c r="K3736" s="15">
        <v>0</v>
      </c>
      <c r="L3736" s="16" t="s">
        <v>8136</v>
      </c>
      <c r="M3736" s="134" t="s">
        <v>8640</v>
      </c>
      <c r="N3736" s="16" t="s">
        <v>8134</v>
      </c>
      <c r="O3736" s="17">
        <v>400</v>
      </c>
      <c r="P3736" s="17">
        <f t="shared" si="30"/>
        <v>8360</v>
      </c>
      <c r="Q3736" s="17">
        <v>5</v>
      </c>
      <c r="R3736" s="133" t="s">
        <v>33</v>
      </c>
      <c r="S3736" s="19">
        <v>50</v>
      </c>
      <c r="T3736" s="19">
        <v>110</v>
      </c>
      <c r="U3736" s="19">
        <v>0.18181818181818182</v>
      </c>
      <c r="V3736" s="19">
        <v>0</v>
      </c>
      <c r="W3736" s="20">
        <v>0.02</v>
      </c>
      <c r="X3736" s="21">
        <v>16.36</v>
      </c>
      <c r="Y3736" s="22" t="s">
        <v>33</v>
      </c>
      <c r="Z3736" s="86" t="s">
        <v>8007</v>
      </c>
      <c r="AA3736" s="24"/>
      <c r="AB3736" s="14"/>
      <c r="AC3736" s="14"/>
      <c r="AD3736" s="25"/>
      <c r="AE3736" s="26"/>
      <c r="AF3736" s="27"/>
    </row>
    <row r="3737" spans="1:41" ht="16.5" customHeight="1">
      <c r="A3737" s="83" t="s">
        <v>3512</v>
      </c>
      <c r="B3737" s="13"/>
      <c r="C3737" s="189"/>
      <c r="D3737" s="83"/>
      <c r="E3737" s="14" t="s">
        <v>8049</v>
      </c>
      <c r="F3737" s="14" t="s">
        <v>8035</v>
      </c>
      <c r="G3737" s="14" t="s">
        <v>8050</v>
      </c>
      <c r="H3737" s="15">
        <v>2022</v>
      </c>
      <c r="I3737" s="15">
        <v>4</v>
      </c>
      <c r="J3737" s="15">
        <v>0</v>
      </c>
      <c r="K3737" s="15">
        <v>0</v>
      </c>
      <c r="L3737" s="16" t="s">
        <v>8042</v>
      </c>
      <c r="M3737" s="134" t="s">
        <v>8043</v>
      </c>
      <c r="N3737" s="16" t="s">
        <v>412</v>
      </c>
      <c r="O3737" s="17">
        <v>422</v>
      </c>
      <c r="P3737" s="17">
        <f t="shared" si="30"/>
        <v>8338</v>
      </c>
      <c r="Q3737" s="17">
        <v>5</v>
      </c>
      <c r="R3737" s="133" t="s">
        <v>33</v>
      </c>
      <c r="S3737" s="19">
        <v>60</v>
      </c>
      <c r="T3737" s="19">
        <v>110</v>
      </c>
      <c r="U3737" s="19">
        <v>0.72727272727272729</v>
      </c>
      <c r="V3737" s="19">
        <v>0</v>
      </c>
      <c r="W3737" s="20">
        <v>0.08</v>
      </c>
      <c r="X3737" s="21">
        <v>67.111999999999995</v>
      </c>
      <c r="Y3737" s="22" t="s">
        <v>33</v>
      </c>
      <c r="Z3737" s="86" t="s">
        <v>8007</v>
      </c>
      <c r="AA3737" s="24"/>
      <c r="AB3737" s="14"/>
      <c r="AC3737" s="14"/>
      <c r="AD3737" s="25"/>
      <c r="AE3737" s="26"/>
      <c r="AF3737" s="27"/>
    </row>
    <row r="3738" spans="1:41" ht="16.5" customHeight="1">
      <c r="A3738" s="83" t="s">
        <v>3512</v>
      </c>
      <c r="B3738" s="13"/>
      <c r="C3738" s="189"/>
      <c r="D3738" s="83"/>
      <c r="E3738" s="14" t="s">
        <v>99</v>
      </c>
      <c r="F3738" s="14" t="s">
        <v>36</v>
      </c>
      <c r="G3738" s="14" t="s">
        <v>708</v>
      </c>
      <c r="H3738" s="15">
        <v>2008</v>
      </c>
      <c r="I3738" s="15">
        <v>7</v>
      </c>
      <c r="J3738" s="15">
        <v>0</v>
      </c>
      <c r="K3738" s="15">
        <v>0</v>
      </c>
      <c r="L3738" s="16" t="s">
        <v>8089</v>
      </c>
      <c r="M3738" s="134" t="s">
        <v>8635</v>
      </c>
      <c r="N3738" s="16" t="s">
        <v>412</v>
      </c>
      <c r="O3738" s="17">
        <v>100</v>
      </c>
      <c r="P3738" s="17">
        <f t="shared" si="30"/>
        <v>8660</v>
      </c>
      <c r="Q3738" s="17">
        <v>5</v>
      </c>
      <c r="R3738" s="133" t="s">
        <v>33</v>
      </c>
      <c r="S3738" s="19" t="s">
        <v>89</v>
      </c>
      <c r="T3738" s="19">
        <v>110</v>
      </c>
      <c r="U3738" s="19">
        <v>2.2727272727272729</v>
      </c>
      <c r="V3738" s="19">
        <v>0</v>
      </c>
      <c r="W3738" s="20">
        <v>0.25</v>
      </c>
      <c r="X3738" s="21">
        <v>133.25</v>
      </c>
      <c r="Y3738" s="22" t="s">
        <v>33</v>
      </c>
      <c r="Z3738" s="86" t="s">
        <v>8007</v>
      </c>
      <c r="AA3738" s="24"/>
      <c r="AB3738" s="14"/>
      <c r="AC3738" s="14"/>
      <c r="AD3738" s="25"/>
      <c r="AE3738" s="26"/>
      <c r="AF3738" s="27"/>
      <c r="AG3738" s="28"/>
      <c r="AH3738" s="28"/>
      <c r="AI3738" s="28"/>
      <c r="AJ3738" s="28"/>
      <c r="AK3738" s="28"/>
      <c r="AL3738" s="28"/>
      <c r="AM3738" s="28"/>
      <c r="AN3738" s="28"/>
      <c r="AO3738" s="28"/>
    </row>
    <row r="3739" spans="1:41" ht="16.5" customHeight="1">
      <c r="A3739" s="83" t="s">
        <v>3512</v>
      </c>
      <c r="B3739" s="13"/>
      <c r="C3739" s="189"/>
      <c r="D3739" s="83"/>
      <c r="E3739" s="14" t="s">
        <v>3566</v>
      </c>
      <c r="F3739" s="14" t="s">
        <v>67</v>
      </c>
      <c r="G3739" s="14" t="s">
        <v>3567</v>
      </c>
      <c r="H3739" s="15">
        <v>2009</v>
      </c>
      <c r="I3739" s="15">
        <v>4</v>
      </c>
      <c r="J3739" s="15">
        <v>0</v>
      </c>
      <c r="K3739" s="15">
        <v>0</v>
      </c>
      <c r="L3739" s="16" t="s">
        <v>8094</v>
      </c>
      <c r="M3739" s="134" t="s">
        <v>8637</v>
      </c>
      <c r="N3739" s="16" t="s">
        <v>412</v>
      </c>
      <c r="O3739" s="17">
        <v>100</v>
      </c>
      <c r="P3739" s="17">
        <f t="shared" si="30"/>
        <v>8660</v>
      </c>
      <c r="Q3739" s="17">
        <v>5</v>
      </c>
      <c r="R3739" s="133" t="s">
        <v>33</v>
      </c>
      <c r="S3739" s="19" t="s">
        <v>1619</v>
      </c>
      <c r="T3739" s="19">
        <v>110</v>
      </c>
      <c r="U3739" s="19">
        <v>1.3636363636363635</v>
      </c>
      <c r="V3739" s="19">
        <v>0</v>
      </c>
      <c r="W3739" s="20">
        <v>0.15</v>
      </c>
      <c r="X3739" s="21">
        <v>79.95</v>
      </c>
      <c r="Y3739" s="22" t="s">
        <v>33</v>
      </c>
      <c r="Z3739" s="86" t="s">
        <v>8007</v>
      </c>
      <c r="AA3739" s="24"/>
      <c r="AB3739" s="14"/>
      <c r="AC3739" s="14"/>
      <c r="AD3739" s="25"/>
      <c r="AE3739" s="26"/>
      <c r="AF3739" s="27"/>
      <c r="AG3739" s="28"/>
      <c r="AH3739" s="28"/>
      <c r="AI3739" s="28"/>
      <c r="AJ3739" s="28"/>
      <c r="AK3739" s="28"/>
      <c r="AL3739" s="28"/>
      <c r="AM3739" s="28"/>
      <c r="AN3739" s="28"/>
      <c r="AO3739" s="28"/>
    </row>
    <row r="3740" spans="1:41" ht="16.5" customHeight="1">
      <c r="A3740" s="83" t="s">
        <v>3512</v>
      </c>
      <c r="B3740" s="13"/>
      <c r="C3740" s="189"/>
      <c r="D3740" s="83"/>
      <c r="E3740" s="14" t="s">
        <v>99</v>
      </c>
      <c r="F3740" s="14" t="s">
        <v>36</v>
      </c>
      <c r="G3740" s="14" t="s">
        <v>101</v>
      </c>
      <c r="H3740" s="15">
        <v>2010</v>
      </c>
      <c r="I3740" s="15">
        <v>1</v>
      </c>
      <c r="J3740" s="15">
        <v>0</v>
      </c>
      <c r="K3740" s="15">
        <v>0</v>
      </c>
      <c r="L3740" s="16" t="s">
        <v>8089</v>
      </c>
      <c r="M3740" s="134" t="s">
        <v>8635</v>
      </c>
      <c r="N3740" s="16" t="s">
        <v>412</v>
      </c>
      <c r="O3740" s="17">
        <v>100</v>
      </c>
      <c r="P3740" s="17">
        <f t="shared" si="30"/>
        <v>8660</v>
      </c>
      <c r="Q3740" s="17">
        <v>5</v>
      </c>
      <c r="R3740" s="133" t="s">
        <v>33</v>
      </c>
      <c r="S3740" s="19" t="s">
        <v>89</v>
      </c>
      <c r="T3740" s="19">
        <v>110</v>
      </c>
      <c r="U3740" s="19">
        <v>0.36363636363636365</v>
      </c>
      <c r="V3740" s="19">
        <v>0</v>
      </c>
      <c r="W3740" s="20">
        <v>0.04</v>
      </c>
      <c r="X3740" s="21">
        <v>21.320000000000004</v>
      </c>
      <c r="Y3740" s="22" t="s">
        <v>33</v>
      </c>
      <c r="Z3740" s="86" t="s">
        <v>8007</v>
      </c>
      <c r="AA3740" s="24"/>
      <c r="AB3740" s="14"/>
      <c r="AC3740" s="14"/>
      <c r="AD3740" s="25"/>
      <c r="AE3740" s="26"/>
      <c r="AF3740" s="27"/>
      <c r="AG3740" s="28"/>
      <c r="AH3740" s="28"/>
      <c r="AI3740" s="28"/>
      <c r="AJ3740" s="28"/>
      <c r="AK3740" s="28"/>
      <c r="AL3740" s="28"/>
      <c r="AM3740" s="28"/>
      <c r="AN3740" s="28"/>
      <c r="AO3740" s="28"/>
    </row>
    <row r="3741" spans="1:41" ht="16.5" customHeight="1">
      <c r="A3741" s="83" t="s">
        <v>3512</v>
      </c>
      <c r="B3741" s="13"/>
      <c r="C3741" s="189"/>
      <c r="D3741" s="83"/>
      <c r="E3741" s="14" t="s">
        <v>99</v>
      </c>
      <c r="F3741" s="14" t="s">
        <v>42</v>
      </c>
      <c r="G3741" s="14" t="s">
        <v>8115</v>
      </c>
      <c r="H3741" s="14">
        <v>2018</v>
      </c>
      <c r="I3741" s="14">
        <v>2</v>
      </c>
      <c r="J3741" s="15">
        <v>0</v>
      </c>
      <c r="K3741" s="15">
        <v>0</v>
      </c>
      <c r="L3741" s="348" t="s">
        <v>6065</v>
      </c>
      <c r="M3741" s="349" t="s">
        <v>8097</v>
      </c>
      <c r="N3741" s="348" t="s">
        <v>412</v>
      </c>
      <c r="O3741" s="17">
        <v>2760</v>
      </c>
      <c r="P3741" s="17">
        <f t="shared" si="30"/>
        <v>6000</v>
      </c>
      <c r="Q3741" s="17">
        <v>5</v>
      </c>
      <c r="R3741" s="133" t="s">
        <v>33</v>
      </c>
      <c r="S3741" s="96" t="s">
        <v>89</v>
      </c>
      <c r="T3741" s="96">
        <v>110</v>
      </c>
      <c r="U3741" s="232">
        <f>W3741*1000/T3741</f>
        <v>0.12727272727272726</v>
      </c>
      <c r="V3741" s="19">
        <v>0</v>
      </c>
      <c r="W3741" s="97">
        <v>1.4E-2</v>
      </c>
      <c r="X3741" s="21">
        <v>42.84</v>
      </c>
      <c r="Y3741" s="22" t="s">
        <v>33</v>
      </c>
      <c r="Z3741" s="86" t="s">
        <v>8007</v>
      </c>
      <c r="AA3741" s="24"/>
      <c r="AB3741" s="14"/>
      <c r="AC3741" s="14"/>
      <c r="AD3741" s="25"/>
      <c r="AE3741" s="26"/>
      <c r="AF3741" s="27"/>
    </row>
    <row r="3742" spans="1:41" ht="16.5" customHeight="1">
      <c r="A3742" s="83" t="s">
        <v>3512</v>
      </c>
      <c r="B3742" s="13"/>
      <c r="C3742" s="189"/>
      <c r="D3742" s="83"/>
      <c r="E3742" s="14" t="s">
        <v>810</v>
      </c>
      <c r="F3742" s="14" t="s">
        <v>8035</v>
      </c>
      <c r="G3742" s="14" t="s">
        <v>8036</v>
      </c>
      <c r="H3742" s="15">
        <v>2018</v>
      </c>
      <c r="I3742" s="15">
        <v>1</v>
      </c>
      <c r="J3742" s="15">
        <v>0</v>
      </c>
      <c r="K3742" s="15">
        <v>0</v>
      </c>
      <c r="L3742" s="16" t="s">
        <v>8057</v>
      </c>
      <c r="M3742" s="134" t="s">
        <v>8043</v>
      </c>
      <c r="N3742" s="16" t="s">
        <v>412</v>
      </c>
      <c r="O3742" s="17">
        <v>100</v>
      </c>
      <c r="P3742" s="17">
        <f t="shared" si="30"/>
        <v>8660</v>
      </c>
      <c r="Q3742" s="17">
        <v>5</v>
      </c>
      <c r="R3742" s="133" t="s">
        <v>33</v>
      </c>
      <c r="S3742" s="19">
        <v>60</v>
      </c>
      <c r="T3742" s="19">
        <v>110</v>
      </c>
      <c r="U3742" s="19">
        <v>0.40909090909090912</v>
      </c>
      <c r="V3742" s="19">
        <v>0</v>
      </c>
      <c r="W3742" s="20">
        <v>4.4999999999999998E-2</v>
      </c>
      <c r="X3742" s="21">
        <v>23.984999999999999</v>
      </c>
      <c r="Y3742" s="22" t="s">
        <v>33</v>
      </c>
      <c r="Z3742" s="86" t="s">
        <v>8007</v>
      </c>
      <c r="AA3742" s="24"/>
      <c r="AB3742" s="14"/>
      <c r="AC3742" s="14"/>
      <c r="AD3742" s="25"/>
      <c r="AE3742" s="26"/>
      <c r="AF3742" s="27"/>
      <c r="AG3742" s="28"/>
      <c r="AH3742" s="28"/>
      <c r="AI3742" s="28"/>
      <c r="AJ3742" s="28"/>
      <c r="AK3742" s="28"/>
      <c r="AL3742" s="28"/>
      <c r="AM3742" s="28"/>
      <c r="AN3742" s="28"/>
      <c r="AO3742" s="28"/>
    </row>
    <row r="3743" spans="1:41" ht="16.5" customHeight="1">
      <c r="A3743" s="83" t="s">
        <v>3512</v>
      </c>
      <c r="B3743" s="13"/>
      <c r="C3743" s="189"/>
      <c r="D3743" s="83"/>
      <c r="E3743" s="14" t="s">
        <v>763</v>
      </c>
      <c r="F3743" s="14" t="s">
        <v>228</v>
      </c>
      <c r="G3743" s="14" t="s">
        <v>3516</v>
      </c>
      <c r="H3743" s="15">
        <v>2018</v>
      </c>
      <c r="I3743" s="15">
        <v>4</v>
      </c>
      <c r="J3743" s="15">
        <v>0</v>
      </c>
      <c r="K3743" s="15">
        <v>0</v>
      </c>
      <c r="L3743" s="16" t="s">
        <v>8063</v>
      </c>
      <c r="M3743" s="134" t="s">
        <v>8064</v>
      </c>
      <c r="N3743" s="16" t="s">
        <v>412</v>
      </c>
      <c r="O3743" s="17">
        <v>100</v>
      </c>
      <c r="P3743" s="17">
        <f t="shared" si="30"/>
        <v>8660</v>
      </c>
      <c r="Q3743" s="17">
        <v>5</v>
      </c>
      <c r="R3743" s="133" t="s">
        <v>33</v>
      </c>
      <c r="S3743" s="19">
        <v>60</v>
      </c>
      <c r="T3743" s="19">
        <v>110</v>
      </c>
      <c r="U3743" s="19">
        <v>1.7636363636363637</v>
      </c>
      <c r="V3743" s="19">
        <v>0</v>
      </c>
      <c r="W3743" s="20">
        <v>0.19400000000000001</v>
      </c>
      <c r="X3743" s="21">
        <v>103.40200000000002</v>
      </c>
      <c r="Y3743" s="22" t="s">
        <v>33</v>
      </c>
      <c r="Z3743" s="86" t="s">
        <v>8007</v>
      </c>
      <c r="AA3743" s="24"/>
      <c r="AB3743" s="14"/>
      <c r="AC3743" s="14"/>
      <c r="AD3743" s="25"/>
      <c r="AE3743" s="26"/>
      <c r="AF3743" s="27"/>
    </row>
    <row r="3744" spans="1:41" ht="16.5" customHeight="1">
      <c r="A3744" s="83" t="s">
        <v>3512</v>
      </c>
      <c r="B3744" s="13"/>
      <c r="C3744" s="189"/>
      <c r="D3744" s="83"/>
      <c r="E3744" s="14" t="s">
        <v>763</v>
      </c>
      <c r="F3744" s="14" t="s">
        <v>228</v>
      </c>
      <c r="G3744" s="14" t="s">
        <v>3516</v>
      </c>
      <c r="H3744" s="15">
        <v>2018</v>
      </c>
      <c r="I3744" s="15">
        <v>4</v>
      </c>
      <c r="J3744" s="15">
        <v>0</v>
      </c>
      <c r="K3744" s="15">
        <v>0</v>
      </c>
      <c r="L3744" s="16" t="s">
        <v>8094</v>
      </c>
      <c r="M3744" s="134" t="s">
        <v>8637</v>
      </c>
      <c r="N3744" s="16" t="s">
        <v>412</v>
      </c>
      <c r="O3744" s="17">
        <v>100</v>
      </c>
      <c r="P3744" s="17">
        <f t="shared" si="30"/>
        <v>8660</v>
      </c>
      <c r="Q3744" s="17">
        <v>5</v>
      </c>
      <c r="R3744" s="133" t="s">
        <v>33</v>
      </c>
      <c r="S3744" s="19">
        <v>60</v>
      </c>
      <c r="T3744" s="19">
        <v>110</v>
      </c>
      <c r="U3744" s="19">
        <v>1.7636363636363637</v>
      </c>
      <c r="V3744" s="19">
        <v>0</v>
      </c>
      <c r="W3744" s="20">
        <v>0.19400000000000001</v>
      </c>
      <c r="X3744" s="21">
        <v>103.40200000000002</v>
      </c>
      <c r="Y3744" s="22" t="s">
        <v>33</v>
      </c>
      <c r="Z3744" s="86" t="s">
        <v>8007</v>
      </c>
      <c r="AA3744" s="24"/>
      <c r="AB3744" s="14"/>
      <c r="AC3744" s="14"/>
      <c r="AD3744" s="25"/>
      <c r="AE3744" s="26"/>
      <c r="AF3744" s="27"/>
    </row>
    <row r="3745" spans="1:41" ht="16.5" customHeight="1">
      <c r="A3745" s="83" t="s">
        <v>3512</v>
      </c>
      <c r="B3745" s="13"/>
      <c r="C3745" s="189"/>
      <c r="D3745" s="83"/>
      <c r="E3745" s="14" t="s">
        <v>3526</v>
      </c>
      <c r="F3745" s="14" t="s">
        <v>125</v>
      </c>
      <c r="G3745" s="14" t="s">
        <v>3527</v>
      </c>
      <c r="H3745" s="15">
        <v>2021</v>
      </c>
      <c r="I3745" s="15">
        <v>5</v>
      </c>
      <c r="J3745" s="15">
        <v>0</v>
      </c>
      <c r="K3745" s="15">
        <v>0</v>
      </c>
      <c r="L3745" s="16" t="s">
        <v>8065</v>
      </c>
      <c r="M3745" s="134" t="s">
        <v>8066</v>
      </c>
      <c r="N3745" s="16" t="s">
        <v>412</v>
      </c>
      <c r="O3745" s="17">
        <v>100</v>
      </c>
      <c r="P3745" s="17">
        <f t="shared" si="30"/>
        <v>8660</v>
      </c>
      <c r="Q3745" s="17">
        <v>5</v>
      </c>
      <c r="R3745" s="133" t="s">
        <v>33</v>
      </c>
      <c r="S3745" s="19">
        <v>50</v>
      </c>
      <c r="T3745" s="19">
        <v>115</v>
      </c>
      <c r="U3745" s="19">
        <v>9</v>
      </c>
      <c r="V3745" s="19">
        <v>0</v>
      </c>
      <c r="W3745" s="20">
        <v>0.25</v>
      </c>
      <c r="X3745" s="21">
        <v>133.25</v>
      </c>
      <c r="Y3745" s="22" t="s">
        <v>33</v>
      </c>
      <c r="Z3745" s="86" t="s">
        <v>8007</v>
      </c>
      <c r="AA3745" s="24"/>
      <c r="AB3745" s="14"/>
      <c r="AC3745" s="14"/>
      <c r="AD3745" s="25"/>
      <c r="AE3745" s="26"/>
      <c r="AF3745" s="27"/>
    </row>
    <row r="3746" spans="1:41" ht="16.5" customHeight="1">
      <c r="A3746" s="83" t="s">
        <v>8051</v>
      </c>
      <c r="B3746" s="13"/>
      <c r="C3746" s="189"/>
      <c r="D3746" s="83"/>
      <c r="E3746" s="14" t="s">
        <v>3524</v>
      </c>
      <c r="F3746" s="14" t="s">
        <v>8030</v>
      </c>
      <c r="G3746" s="14" t="s">
        <v>3525</v>
      </c>
      <c r="H3746" s="15">
        <v>2021</v>
      </c>
      <c r="I3746" s="15">
        <v>5</v>
      </c>
      <c r="J3746" s="15">
        <v>0</v>
      </c>
      <c r="K3746" s="15">
        <v>0</v>
      </c>
      <c r="L3746" s="16" t="s">
        <v>8065</v>
      </c>
      <c r="M3746" s="134" t="s">
        <v>8066</v>
      </c>
      <c r="N3746" s="16" t="s">
        <v>412</v>
      </c>
      <c r="O3746" s="17">
        <v>100</v>
      </c>
      <c r="P3746" s="17">
        <f t="shared" si="30"/>
        <v>8660</v>
      </c>
      <c r="Q3746" s="17">
        <v>5</v>
      </c>
      <c r="R3746" s="133" t="s">
        <v>33</v>
      </c>
      <c r="S3746" s="19">
        <v>50</v>
      </c>
      <c r="T3746" s="19">
        <v>115</v>
      </c>
      <c r="U3746" s="19">
        <v>9</v>
      </c>
      <c r="V3746" s="19">
        <v>0</v>
      </c>
      <c r="W3746" s="20">
        <v>0.25</v>
      </c>
      <c r="X3746" s="21">
        <v>133.25</v>
      </c>
      <c r="Y3746" s="22" t="s">
        <v>33</v>
      </c>
      <c r="Z3746" s="86" t="s">
        <v>8007</v>
      </c>
      <c r="AA3746" s="24"/>
      <c r="AB3746" s="14"/>
      <c r="AC3746" s="14"/>
      <c r="AD3746" s="25"/>
      <c r="AE3746" s="26"/>
      <c r="AF3746" s="27"/>
    </row>
    <row r="3747" spans="1:41" ht="16.5" customHeight="1">
      <c r="A3747" s="83" t="s">
        <v>3512</v>
      </c>
      <c r="B3747" s="13"/>
      <c r="C3747" s="189"/>
      <c r="D3747" s="83"/>
      <c r="E3747" s="14" t="s">
        <v>371</v>
      </c>
      <c r="F3747" s="14" t="s">
        <v>6083</v>
      </c>
      <c r="G3747" s="14" t="s">
        <v>6084</v>
      </c>
      <c r="H3747" s="15">
        <v>2022</v>
      </c>
      <c r="I3747" s="15">
        <v>1</v>
      </c>
      <c r="J3747" s="15">
        <v>0</v>
      </c>
      <c r="K3747" s="15">
        <v>0</v>
      </c>
      <c r="L3747" s="348" t="s">
        <v>6065</v>
      </c>
      <c r="M3747" s="134" t="s">
        <v>8097</v>
      </c>
      <c r="N3747" s="348" t="s">
        <v>412</v>
      </c>
      <c r="O3747" s="17">
        <v>230</v>
      </c>
      <c r="P3747" s="17">
        <f t="shared" si="30"/>
        <v>8530</v>
      </c>
      <c r="Q3747" s="17">
        <v>5</v>
      </c>
      <c r="R3747" s="350" t="s">
        <v>33</v>
      </c>
      <c r="S3747" s="351">
        <v>60</v>
      </c>
      <c r="T3747" s="19">
        <v>110</v>
      </c>
      <c r="U3747" s="19">
        <v>0.40909090909090912</v>
      </c>
      <c r="V3747" s="19">
        <v>0</v>
      </c>
      <c r="W3747" s="20">
        <v>4.4999999999999998E-2</v>
      </c>
      <c r="X3747" s="21">
        <v>29.542499999999997</v>
      </c>
      <c r="Y3747" s="352" t="s">
        <v>33</v>
      </c>
      <c r="Z3747" s="353" t="s">
        <v>5838</v>
      </c>
      <c r="AA3747" s="24"/>
      <c r="AB3747" s="14"/>
      <c r="AC3747" s="14"/>
      <c r="AD3747" s="25"/>
      <c r="AE3747" s="26"/>
      <c r="AF3747" s="27"/>
    </row>
    <row r="3748" spans="1:41" ht="16.5" customHeight="1">
      <c r="A3748" s="83" t="s">
        <v>8051</v>
      </c>
      <c r="B3748" s="13"/>
      <c r="C3748" s="189"/>
      <c r="D3748" s="83"/>
      <c r="E3748" s="14" t="s">
        <v>1199</v>
      </c>
      <c r="F3748" s="14" t="s">
        <v>3568</v>
      </c>
      <c r="G3748" s="14" t="s">
        <v>3569</v>
      </c>
      <c r="H3748" s="15" t="s">
        <v>67</v>
      </c>
      <c r="I3748" s="15">
        <v>4</v>
      </c>
      <c r="J3748" s="15">
        <v>0</v>
      </c>
      <c r="K3748" s="15">
        <v>0</v>
      </c>
      <c r="L3748" s="16" t="s">
        <v>8094</v>
      </c>
      <c r="M3748" s="134" t="s">
        <v>8637</v>
      </c>
      <c r="N3748" s="16" t="s">
        <v>412</v>
      </c>
      <c r="O3748" s="17">
        <v>100</v>
      </c>
      <c r="P3748" s="17">
        <f t="shared" si="30"/>
        <v>8660</v>
      </c>
      <c r="Q3748" s="17">
        <v>5</v>
      </c>
      <c r="R3748" s="133" t="s">
        <v>33</v>
      </c>
      <c r="S3748" s="19" t="s">
        <v>89</v>
      </c>
      <c r="T3748" s="19">
        <v>110</v>
      </c>
      <c r="U3748" s="19">
        <v>2.1818181818181817</v>
      </c>
      <c r="V3748" s="19">
        <v>0</v>
      </c>
      <c r="W3748" s="20">
        <v>0.24</v>
      </c>
      <c r="X3748" s="21">
        <v>127.92</v>
      </c>
      <c r="Y3748" s="22" t="s">
        <v>33</v>
      </c>
      <c r="Z3748" s="86" t="s">
        <v>8007</v>
      </c>
      <c r="AA3748" s="24"/>
      <c r="AB3748" s="14"/>
      <c r="AC3748" s="14"/>
      <c r="AD3748" s="25"/>
      <c r="AE3748" s="26"/>
      <c r="AF3748" s="27"/>
    </row>
    <row r="3749" spans="1:41" ht="16.5" customHeight="1">
      <c r="A3749" s="83" t="s">
        <v>3512</v>
      </c>
      <c r="B3749" s="13"/>
      <c r="C3749" s="189"/>
      <c r="D3749" s="83"/>
      <c r="E3749" s="14" t="s">
        <v>6078</v>
      </c>
      <c r="F3749" s="14" t="s">
        <v>6079</v>
      </c>
      <c r="G3749" s="14"/>
      <c r="H3749" s="15">
        <v>2019</v>
      </c>
      <c r="I3749" s="15">
        <v>3</v>
      </c>
      <c r="J3749" s="15">
        <v>0</v>
      </c>
      <c r="K3749" s="15">
        <v>0</v>
      </c>
      <c r="L3749" s="16" t="s">
        <v>6065</v>
      </c>
      <c r="M3749" s="134" t="s">
        <v>8097</v>
      </c>
      <c r="N3749" s="16" t="s">
        <v>412</v>
      </c>
      <c r="O3749" s="17">
        <v>960</v>
      </c>
      <c r="P3749" s="17">
        <f t="shared" si="30"/>
        <v>7800</v>
      </c>
      <c r="Q3749" s="17">
        <v>5</v>
      </c>
      <c r="R3749" s="350" t="s">
        <v>33</v>
      </c>
      <c r="S3749" s="19">
        <v>60</v>
      </c>
      <c r="T3749" s="19">
        <v>110</v>
      </c>
      <c r="U3749" s="351">
        <v>0.68</v>
      </c>
      <c r="V3749" s="19">
        <v>0</v>
      </c>
      <c r="W3749" s="351">
        <v>7.4999999999999997E-2</v>
      </c>
      <c r="X3749" s="21">
        <v>101.25</v>
      </c>
      <c r="Y3749" s="22" t="s">
        <v>33</v>
      </c>
      <c r="Z3749" s="86" t="s">
        <v>8007</v>
      </c>
      <c r="AA3749" s="24"/>
      <c r="AB3749" s="14"/>
      <c r="AC3749" s="14"/>
      <c r="AD3749" s="25"/>
      <c r="AE3749" s="26"/>
      <c r="AF3749" s="27"/>
    </row>
    <row r="3750" spans="1:41" ht="16.5" customHeight="1">
      <c r="A3750" s="83" t="s">
        <v>3512</v>
      </c>
      <c r="B3750" s="13"/>
      <c r="C3750" s="189"/>
      <c r="D3750" s="83"/>
      <c r="E3750" s="14" t="s">
        <v>3517</v>
      </c>
      <c r="F3750" s="14" t="s">
        <v>8009</v>
      </c>
      <c r="G3750" s="14" t="s">
        <v>8078</v>
      </c>
      <c r="H3750" s="15" t="s">
        <v>8074</v>
      </c>
      <c r="I3750" s="15">
        <v>1</v>
      </c>
      <c r="J3750" s="15">
        <v>0</v>
      </c>
      <c r="K3750" s="15">
        <v>0</v>
      </c>
      <c r="L3750" s="16" t="s">
        <v>8075</v>
      </c>
      <c r="M3750" s="134" t="s">
        <v>8080</v>
      </c>
      <c r="N3750" s="16" t="s">
        <v>412</v>
      </c>
      <c r="O3750" s="17">
        <v>346.5</v>
      </c>
      <c r="P3750" s="17">
        <f t="shared" si="30"/>
        <v>8413.5</v>
      </c>
      <c r="Q3750" s="17">
        <v>5</v>
      </c>
      <c r="R3750" s="133" t="s">
        <v>33</v>
      </c>
      <c r="S3750" s="19">
        <v>60</v>
      </c>
      <c r="T3750" s="19">
        <v>110</v>
      </c>
      <c r="U3750" s="19">
        <v>0.40909090909090912</v>
      </c>
      <c r="V3750" s="19">
        <v>0</v>
      </c>
      <c r="W3750" s="20">
        <v>5.6000000000000001E-2</v>
      </c>
      <c r="X3750" s="21">
        <v>42.961799999999997</v>
      </c>
      <c r="Y3750" s="22" t="s">
        <v>33</v>
      </c>
      <c r="Z3750" s="86" t="s">
        <v>8007</v>
      </c>
      <c r="AA3750" s="24"/>
      <c r="AB3750" s="14"/>
      <c r="AC3750" s="14"/>
      <c r="AD3750" s="25"/>
      <c r="AE3750" s="26"/>
      <c r="AF3750" s="27"/>
    </row>
    <row r="3751" spans="1:41" ht="16.5" customHeight="1">
      <c r="A3751" s="83" t="s">
        <v>3512</v>
      </c>
      <c r="B3751" s="13"/>
      <c r="C3751" s="189"/>
      <c r="D3751" s="83"/>
      <c r="E3751" s="14" t="s">
        <v>2350</v>
      </c>
      <c r="F3751" s="14" t="s">
        <v>36</v>
      </c>
      <c r="G3751" s="14" t="s">
        <v>3551</v>
      </c>
      <c r="H3751" s="15">
        <v>2011</v>
      </c>
      <c r="I3751" s="15" t="s">
        <v>3552</v>
      </c>
      <c r="J3751" s="15">
        <v>0</v>
      </c>
      <c r="K3751" s="15">
        <v>0</v>
      </c>
      <c r="L3751" s="16" t="s">
        <v>8089</v>
      </c>
      <c r="M3751" s="134" t="s">
        <v>8635</v>
      </c>
      <c r="N3751" s="16" t="s">
        <v>412</v>
      </c>
      <c r="O3751" s="17">
        <v>100</v>
      </c>
      <c r="P3751" s="17">
        <f t="shared" si="30"/>
        <v>8660</v>
      </c>
      <c r="Q3751" s="17">
        <v>5</v>
      </c>
      <c r="R3751" s="133" t="s">
        <v>33</v>
      </c>
      <c r="S3751" s="19" t="s">
        <v>89</v>
      </c>
      <c r="T3751" s="19">
        <v>110</v>
      </c>
      <c r="U3751" s="19">
        <v>2.2727272727272729</v>
      </c>
      <c r="V3751" s="19" t="s">
        <v>414</v>
      </c>
      <c r="W3751" s="20">
        <v>0.25</v>
      </c>
      <c r="X3751" s="21">
        <v>133.25</v>
      </c>
      <c r="Y3751" s="22" t="s">
        <v>33</v>
      </c>
      <c r="Z3751" s="86" t="s">
        <v>8007</v>
      </c>
      <c r="AA3751" s="24"/>
      <c r="AB3751" s="14"/>
      <c r="AC3751" s="14"/>
      <c r="AD3751" s="25"/>
      <c r="AE3751" s="26"/>
      <c r="AF3751" s="27"/>
    </row>
    <row r="3752" spans="1:41" ht="16.5" customHeight="1">
      <c r="A3752" s="83" t="s">
        <v>3512</v>
      </c>
      <c r="B3752" s="13"/>
      <c r="C3752" s="189"/>
      <c r="D3752" s="83"/>
      <c r="E3752" s="14" t="s">
        <v>90</v>
      </c>
      <c r="F3752" s="14" t="s">
        <v>36</v>
      </c>
      <c r="G3752" s="14" t="s">
        <v>798</v>
      </c>
      <c r="H3752" s="14">
        <v>2018</v>
      </c>
      <c r="I3752" s="14">
        <v>3</v>
      </c>
      <c r="J3752" s="15">
        <v>0</v>
      </c>
      <c r="K3752" s="15">
        <v>0</v>
      </c>
      <c r="L3752" s="348" t="s">
        <v>6065</v>
      </c>
      <c r="M3752" s="349" t="s">
        <v>8097</v>
      </c>
      <c r="N3752" s="348" t="s">
        <v>412</v>
      </c>
      <c r="O3752" s="17">
        <v>2760</v>
      </c>
      <c r="P3752" s="17">
        <f t="shared" si="30"/>
        <v>6000</v>
      </c>
      <c r="Q3752" s="17">
        <v>5</v>
      </c>
      <c r="R3752" s="133" t="s">
        <v>33</v>
      </c>
      <c r="S3752" s="96">
        <v>60</v>
      </c>
      <c r="T3752" s="96" t="s">
        <v>8111</v>
      </c>
      <c r="U3752" s="232">
        <f>W3752*1000/T3752</f>
        <v>0.40909090909090912</v>
      </c>
      <c r="V3752" s="19">
        <v>0</v>
      </c>
      <c r="W3752" s="97">
        <v>4.4999999999999998E-2</v>
      </c>
      <c r="X3752" s="21">
        <v>137.69999999999999</v>
      </c>
      <c r="Y3752" s="22" t="s">
        <v>33</v>
      </c>
      <c r="Z3752" s="86" t="s">
        <v>8007</v>
      </c>
      <c r="AA3752" s="24"/>
      <c r="AB3752" s="14"/>
      <c r="AC3752" s="14"/>
      <c r="AD3752" s="25"/>
      <c r="AE3752" s="26"/>
      <c r="AF3752" s="27"/>
    </row>
    <row r="3753" spans="1:41" ht="16.5" customHeight="1">
      <c r="A3753" s="83" t="s">
        <v>3512</v>
      </c>
      <c r="B3753" s="13"/>
      <c r="C3753" s="189"/>
      <c r="D3753" s="83"/>
      <c r="E3753" s="14" t="s">
        <v>99</v>
      </c>
      <c r="F3753" s="14" t="s">
        <v>36</v>
      </c>
      <c r="G3753" s="14" t="s">
        <v>803</v>
      </c>
      <c r="H3753" s="15">
        <v>2013</v>
      </c>
      <c r="I3753" s="15">
        <v>1</v>
      </c>
      <c r="J3753" s="15">
        <v>0</v>
      </c>
      <c r="K3753" s="15">
        <v>0</v>
      </c>
      <c r="L3753" s="16" t="s">
        <v>3576</v>
      </c>
      <c r="M3753" s="134" t="s">
        <v>8147</v>
      </c>
      <c r="N3753" s="16" t="s">
        <v>412</v>
      </c>
      <c r="O3753" s="17">
        <v>2628</v>
      </c>
      <c r="P3753" s="17">
        <f t="shared" si="30"/>
        <v>6132</v>
      </c>
      <c r="Q3753" s="17">
        <v>5</v>
      </c>
      <c r="R3753" s="133" t="s">
        <v>33</v>
      </c>
      <c r="S3753" s="19" t="s">
        <v>89</v>
      </c>
      <c r="T3753" s="19">
        <v>110</v>
      </c>
      <c r="U3753" s="19">
        <v>0.18181818181818182</v>
      </c>
      <c r="V3753" s="19">
        <v>0</v>
      </c>
      <c r="W3753" s="20">
        <v>0.02</v>
      </c>
      <c r="X3753" s="21">
        <v>58.692</v>
      </c>
      <c r="Y3753" s="22" t="s">
        <v>33</v>
      </c>
      <c r="Z3753" s="86" t="s">
        <v>8146</v>
      </c>
      <c r="AA3753" s="24"/>
      <c r="AB3753" s="14"/>
      <c r="AC3753" s="14"/>
      <c r="AD3753" s="25"/>
      <c r="AE3753" s="26"/>
      <c r="AF3753" s="27"/>
    </row>
    <row r="3754" spans="1:41" ht="16.5" customHeight="1">
      <c r="A3754" s="83" t="s">
        <v>3512</v>
      </c>
      <c r="B3754" s="13"/>
      <c r="C3754" s="189"/>
      <c r="D3754" s="83"/>
      <c r="E3754" s="14" t="s">
        <v>763</v>
      </c>
      <c r="F3754" s="14" t="s">
        <v>8032</v>
      </c>
      <c r="G3754" s="14"/>
      <c r="H3754" s="15">
        <v>2018</v>
      </c>
      <c r="I3754" s="15">
        <v>3</v>
      </c>
      <c r="J3754" s="15">
        <v>1</v>
      </c>
      <c r="K3754" s="15">
        <v>0</v>
      </c>
      <c r="L3754" s="16" t="s">
        <v>8033</v>
      </c>
      <c r="M3754" s="134" t="s">
        <v>8034</v>
      </c>
      <c r="N3754" s="16" t="s">
        <v>412</v>
      </c>
      <c r="O3754" s="17">
        <v>3696</v>
      </c>
      <c r="P3754" s="17">
        <f t="shared" si="30"/>
        <v>5064</v>
      </c>
      <c r="Q3754" s="17">
        <v>5</v>
      </c>
      <c r="R3754" s="133" t="s">
        <v>33</v>
      </c>
      <c r="S3754" s="19">
        <v>60</v>
      </c>
      <c r="T3754" s="19">
        <v>110</v>
      </c>
      <c r="U3754" s="19">
        <v>0.40909090909090912</v>
      </c>
      <c r="V3754" s="19">
        <v>0</v>
      </c>
      <c r="W3754" s="20">
        <v>4.4999999999999998E-2</v>
      </c>
      <c r="X3754" s="21">
        <v>177.714</v>
      </c>
      <c r="Y3754" s="22" t="s">
        <v>33</v>
      </c>
      <c r="Z3754" s="86" t="s">
        <v>8007</v>
      </c>
      <c r="AA3754" s="24"/>
      <c r="AB3754" s="14"/>
      <c r="AC3754" s="14"/>
      <c r="AD3754" s="25"/>
      <c r="AE3754" s="26"/>
      <c r="AF3754" s="27"/>
    </row>
    <row r="3755" spans="1:41" ht="16.5" customHeight="1">
      <c r="A3755" s="83" t="s">
        <v>3512</v>
      </c>
      <c r="B3755" s="13"/>
      <c r="C3755" s="189"/>
      <c r="D3755" s="83"/>
      <c r="E3755" s="14" t="s">
        <v>99</v>
      </c>
      <c r="F3755" s="14" t="s">
        <v>36</v>
      </c>
      <c r="G3755" s="14" t="s">
        <v>101</v>
      </c>
      <c r="H3755" s="14">
        <v>2010</v>
      </c>
      <c r="I3755" s="14">
        <v>2</v>
      </c>
      <c r="J3755" s="15">
        <v>0</v>
      </c>
      <c r="K3755" s="15">
        <v>0</v>
      </c>
      <c r="L3755" s="348" t="s">
        <v>6065</v>
      </c>
      <c r="M3755" s="349" t="s">
        <v>8097</v>
      </c>
      <c r="N3755" s="348" t="s">
        <v>412</v>
      </c>
      <c r="O3755" s="17">
        <v>2760</v>
      </c>
      <c r="P3755" s="17">
        <f t="shared" si="30"/>
        <v>6000</v>
      </c>
      <c r="Q3755" s="17">
        <v>5</v>
      </c>
      <c r="R3755" s="133" t="s">
        <v>33</v>
      </c>
      <c r="S3755" s="96" t="s">
        <v>89</v>
      </c>
      <c r="T3755" s="96">
        <v>110</v>
      </c>
      <c r="U3755" s="232">
        <f>W3755*1000/T3755</f>
        <v>0.36363636363636365</v>
      </c>
      <c r="V3755" s="19">
        <v>0</v>
      </c>
      <c r="W3755" s="97">
        <v>0.04</v>
      </c>
      <c r="X3755" s="21">
        <v>122.4</v>
      </c>
      <c r="Y3755" s="22" t="s">
        <v>33</v>
      </c>
      <c r="Z3755" s="86" t="s">
        <v>8007</v>
      </c>
      <c r="AA3755" s="24"/>
      <c r="AB3755" s="14"/>
      <c r="AC3755" s="14"/>
      <c r="AD3755" s="25"/>
      <c r="AE3755" s="26"/>
      <c r="AF3755" s="27"/>
    </row>
    <row r="3756" spans="1:41" ht="16.5" customHeight="1">
      <c r="A3756" s="83" t="s">
        <v>3512</v>
      </c>
      <c r="B3756" s="13"/>
      <c r="C3756" s="189"/>
      <c r="D3756" s="83"/>
      <c r="E3756" s="14" t="s">
        <v>8098</v>
      </c>
      <c r="F3756" s="14" t="s">
        <v>8099</v>
      </c>
      <c r="G3756" s="14" t="s">
        <v>8100</v>
      </c>
      <c r="H3756" s="14">
        <v>2019</v>
      </c>
      <c r="I3756" s="14" t="s">
        <v>8101</v>
      </c>
      <c r="J3756" s="15">
        <v>0</v>
      </c>
      <c r="K3756" s="15">
        <v>0</v>
      </c>
      <c r="L3756" s="348" t="s">
        <v>6065</v>
      </c>
      <c r="M3756" s="349" t="s">
        <v>8097</v>
      </c>
      <c r="N3756" s="348" t="s">
        <v>412</v>
      </c>
      <c r="O3756" s="17">
        <v>5304</v>
      </c>
      <c r="P3756" s="17">
        <f t="shared" si="30"/>
        <v>3456</v>
      </c>
      <c r="Q3756" s="17">
        <v>5</v>
      </c>
      <c r="R3756" s="133" t="s">
        <v>33</v>
      </c>
      <c r="S3756" s="96">
        <v>60</v>
      </c>
      <c r="T3756" s="96">
        <v>110</v>
      </c>
      <c r="U3756" s="232">
        <f>W3756*1000/T3756</f>
        <v>0.10909090909090909</v>
      </c>
      <c r="V3756" s="19">
        <v>0</v>
      </c>
      <c r="W3756" s="97">
        <v>1.2E-2</v>
      </c>
      <c r="X3756" s="21">
        <v>65.721600000000009</v>
      </c>
      <c r="Y3756" s="22" t="s">
        <v>33</v>
      </c>
      <c r="Z3756" s="86" t="s">
        <v>8007</v>
      </c>
      <c r="AA3756" s="24"/>
      <c r="AB3756" s="14"/>
      <c r="AC3756" s="14"/>
      <c r="AD3756" s="25"/>
      <c r="AE3756" s="26"/>
      <c r="AF3756" s="27"/>
    </row>
    <row r="3757" spans="1:41" ht="16.5" customHeight="1">
      <c r="A3757" s="83" t="s">
        <v>3512</v>
      </c>
      <c r="B3757" s="13"/>
      <c r="C3757" s="189"/>
      <c r="D3757" s="83"/>
      <c r="E3757" s="14" t="s">
        <v>2350</v>
      </c>
      <c r="F3757" s="14" t="s">
        <v>36</v>
      </c>
      <c r="G3757" s="14" t="s">
        <v>3553</v>
      </c>
      <c r="H3757" s="15">
        <v>2010</v>
      </c>
      <c r="I3757" s="15">
        <v>2</v>
      </c>
      <c r="J3757" s="15">
        <v>0</v>
      </c>
      <c r="K3757" s="15">
        <v>0</v>
      </c>
      <c r="L3757" s="16" t="s">
        <v>8089</v>
      </c>
      <c r="M3757" s="134" t="s">
        <v>8635</v>
      </c>
      <c r="N3757" s="16" t="s">
        <v>412</v>
      </c>
      <c r="O3757" s="17">
        <v>100</v>
      </c>
      <c r="P3757" s="17">
        <f t="shared" si="30"/>
        <v>8660</v>
      </c>
      <c r="Q3757" s="17">
        <v>5</v>
      </c>
      <c r="R3757" s="133" t="s">
        <v>33</v>
      </c>
      <c r="S3757" s="19" t="s">
        <v>89</v>
      </c>
      <c r="T3757" s="19">
        <v>110</v>
      </c>
      <c r="U3757" s="19">
        <v>2.2727272727272729</v>
      </c>
      <c r="V3757" s="19">
        <v>0</v>
      </c>
      <c r="W3757" s="20">
        <v>0.25</v>
      </c>
      <c r="X3757" s="21">
        <v>133.25</v>
      </c>
      <c r="Y3757" s="22" t="s">
        <v>33</v>
      </c>
      <c r="Z3757" s="86" t="s">
        <v>8007</v>
      </c>
      <c r="AA3757" s="24"/>
      <c r="AB3757" s="14"/>
      <c r="AC3757" s="14"/>
      <c r="AD3757" s="25"/>
      <c r="AE3757" s="26"/>
      <c r="AF3757" s="27"/>
      <c r="AG3757" s="28"/>
      <c r="AH3757" s="28"/>
      <c r="AI3757" s="28"/>
      <c r="AJ3757" s="28"/>
      <c r="AK3757" s="28"/>
      <c r="AL3757" s="28"/>
      <c r="AM3757" s="28"/>
      <c r="AN3757" s="28"/>
      <c r="AO3757" s="28"/>
    </row>
    <row r="3758" spans="1:41" ht="16.5" customHeight="1">
      <c r="A3758" s="83" t="s">
        <v>3512</v>
      </c>
      <c r="B3758" s="13"/>
      <c r="C3758" s="189"/>
      <c r="D3758" s="83"/>
      <c r="E3758" s="14" t="s">
        <v>99</v>
      </c>
      <c r="F3758" s="14" t="s">
        <v>36</v>
      </c>
      <c r="G3758" s="14" t="s">
        <v>101</v>
      </c>
      <c r="H3758" s="15">
        <v>2010</v>
      </c>
      <c r="I3758" s="15">
        <v>1</v>
      </c>
      <c r="J3758" s="15">
        <v>0</v>
      </c>
      <c r="K3758" s="15">
        <v>0</v>
      </c>
      <c r="L3758" s="16" t="s">
        <v>8089</v>
      </c>
      <c r="M3758" s="134" t="s">
        <v>8635</v>
      </c>
      <c r="N3758" s="16" t="s">
        <v>412</v>
      </c>
      <c r="O3758" s="17">
        <v>100</v>
      </c>
      <c r="P3758" s="17">
        <f t="shared" si="30"/>
        <v>8660</v>
      </c>
      <c r="Q3758" s="17">
        <v>5</v>
      </c>
      <c r="R3758" s="133" t="s">
        <v>33</v>
      </c>
      <c r="S3758" s="19" t="s">
        <v>89</v>
      </c>
      <c r="T3758" s="19">
        <v>110</v>
      </c>
      <c r="U3758" s="19">
        <v>1.3636363636363635</v>
      </c>
      <c r="V3758" s="19">
        <v>0</v>
      </c>
      <c r="W3758" s="20">
        <v>0.15</v>
      </c>
      <c r="X3758" s="21">
        <v>79.95</v>
      </c>
      <c r="Y3758" s="22" t="s">
        <v>33</v>
      </c>
      <c r="Z3758" s="86" t="s">
        <v>8007</v>
      </c>
      <c r="AA3758" s="24"/>
      <c r="AB3758" s="14"/>
      <c r="AC3758" s="14"/>
      <c r="AD3758" s="25"/>
      <c r="AE3758" s="26"/>
      <c r="AF3758" s="27"/>
      <c r="AG3758" s="28"/>
      <c r="AH3758" s="28"/>
      <c r="AI3758" s="28"/>
      <c r="AJ3758" s="28"/>
      <c r="AK3758" s="28"/>
      <c r="AL3758" s="28"/>
      <c r="AM3758" s="28"/>
      <c r="AN3758" s="28"/>
      <c r="AO3758" s="28"/>
    </row>
    <row r="3759" spans="1:41" ht="16.5" customHeight="1">
      <c r="A3759" s="83" t="s">
        <v>3512</v>
      </c>
      <c r="B3759" s="13"/>
      <c r="C3759" s="189"/>
      <c r="D3759" s="83"/>
      <c r="E3759" s="14" t="s">
        <v>99</v>
      </c>
      <c r="F3759" s="14" t="s">
        <v>36</v>
      </c>
      <c r="G3759" s="14" t="s">
        <v>101</v>
      </c>
      <c r="H3759" s="15">
        <v>2012</v>
      </c>
      <c r="I3759" s="15">
        <v>1</v>
      </c>
      <c r="J3759" s="15">
        <v>0</v>
      </c>
      <c r="K3759" s="15">
        <v>0</v>
      </c>
      <c r="L3759" s="16" t="s">
        <v>8089</v>
      </c>
      <c r="M3759" s="134" t="s">
        <v>8635</v>
      </c>
      <c r="N3759" s="16" t="s">
        <v>412</v>
      </c>
      <c r="O3759" s="17">
        <v>100</v>
      </c>
      <c r="P3759" s="17">
        <f t="shared" si="30"/>
        <v>8660</v>
      </c>
      <c r="Q3759" s="17">
        <v>5</v>
      </c>
      <c r="R3759" s="133" t="s">
        <v>33</v>
      </c>
      <c r="S3759" s="19" t="s">
        <v>89</v>
      </c>
      <c r="T3759" s="19">
        <v>110</v>
      </c>
      <c r="U3759" s="19">
        <v>1.3636363636363635</v>
      </c>
      <c r="V3759" s="19">
        <v>0</v>
      </c>
      <c r="W3759" s="20">
        <v>0.15</v>
      </c>
      <c r="X3759" s="21">
        <v>79.95</v>
      </c>
      <c r="Y3759" s="22" t="s">
        <v>33</v>
      </c>
      <c r="Z3759" s="86" t="s">
        <v>8007</v>
      </c>
      <c r="AA3759" s="24"/>
      <c r="AB3759" s="14"/>
      <c r="AC3759" s="14"/>
      <c r="AD3759" s="25"/>
      <c r="AE3759" s="26"/>
      <c r="AF3759" s="27"/>
      <c r="AG3759" s="28"/>
      <c r="AH3759" s="28"/>
      <c r="AI3759" s="28"/>
      <c r="AJ3759" s="28"/>
      <c r="AK3759" s="28"/>
      <c r="AL3759" s="28"/>
      <c r="AM3759" s="28"/>
      <c r="AN3759" s="28"/>
      <c r="AO3759" s="28"/>
    </row>
    <row r="3760" spans="1:41" ht="16.5" customHeight="1">
      <c r="A3760" s="83" t="s">
        <v>3512</v>
      </c>
      <c r="B3760" s="13"/>
      <c r="C3760" s="189"/>
      <c r="D3760" s="83"/>
      <c r="E3760" s="14" t="s">
        <v>99</v>
      </c>
      <c r="F3760" s="14" t="s">
        <v>36</v>
      </c>
      <c r="G3760" s="14" t="s">
        <v>803</v>
      </c>
      <c r="H3760" s="15">
        <v>2013</v>
      </c>
      <c r="I3760" s="15">
        <v>1</v>
      </c>
      <c r="J3760" s="15">
        <v>0</v>
      </c>
      <c r="K3760" s="15">
        <v>0</v>
      </c>
      <c r="L3760" s="16" t="s">
        <v>8089</v>
      </c>
      <c r="M3760" s="134" t="s">
        <v>8635</v>
      </c>
      <c r="N3760" s="16" t="s">
        <v>412</v>
      </c>
      <c r="O3760" s="17">
        <v>100</v>
      </c>
      <c r="P3760" s="17">
        <f t="shared" si="30"/>
        <v>8660</v>
      </c>
      <c r="Q3760" s="17">
        <v>5</v>
      </c>
      <c r="R3760" s="133" t="s">
        <v>33</v>
      </c>
      <c r="S3760" s="19" t="s">
        <v>89</v>
      </c>
      <c r="T3760" s="19">
        <v>110</v>
      </c>
      <c r="U3760" s="19">
        <v>1.3636363636363635</v>
      </c>
      <c r="V3760" s="19">
        <v>0</v>
      </c>
      <c r="W3760" s="20">
        <v>0.15</v>
      </c>
      <c r="X3760" s="21">
        <v>79.95</v>
      </c>
      <c r="Y3760" s="22" t="s">
        <v>33</v>
      </c>
      <c r="Z3760" s="86" t="s">
        <v>8007</v>
      </c>
      <c r="AA3760" s="24"/>
      <c r="AB3760" s="14"/>
      <c r="AC3760" s="14"/>
      <c r="AD3760" s="25"/>
      <c r="AE3760" s="26"/>
      <c r="AF3760" s="27"/>
      <c r="AG3760" s="28"/>
      <c r="AH3760" s="28"/>
      <c r="AI3760" s="28"/>
      <c r="AJ3760" s="28"/>
      <c r="AK3760" s="28"/>
      <c r="AL3760" s="28"/>
      <c r="AM3760" s="28"/>
      <c r="AN3760" s="28"/>
      <c r="AO3760" s="28"/>
    </row>
    <row r="3761" spans="1:41" ht="16.5" customHeight="1">
      <c r="A3761" s="83" t="s">
        <v>3512</v>
      </c>
      <c r="B3761" s="13"/>
      <c r="C3761" s="189"/>
      <c r="D3761" s="83"/>
      <c r="E3761" s="14" t="s">
        <v>810</v>
      </c>
      <c r="F3761" s="14" t="s">
        <v>36</v>
      </c>
      <c r="G3761" s="14" t="s">
        <v>2367</v>
      </c>
      <c r="H3761" s="15">
        <v>2018</v>
      </c>
      <c r="I3761" s="15">
        <v>1</v>
      </c>
      <c r="J3761" s="15">
        <v>0</v>
      </c>
      <c r="K3761" s="15">
        <v>0</v>
      </c>
      <c r="L3761" s="16" t="s">
        <v>3576</v>
      </c>
      <c r="M3761" s="134" t="s">
        <v>8028</v>
      </c>
      <c r="N3761" s="16" t="s">
        <v>412</v>
      </c>
      <c r="O3761" s="17">
        <v>2628</v>
      </c>
      <c r="P3761" s="17">
        <f t="shared" si="30"/>
        <v>6132</v>
      </c>
      <c r="Q3761" s="17">
        <v>5</v>
      </c>
      <c r="R3761" s="133" t="s">
        <v>33</v>
      </c>
      <c r="S3761" s="19" t="s">
        <v>89</v>
      </c>
      <c r="T3761" s="19">
        <v>110</v>
      </c>
      <c r="U3761" s="19">
        <v>0.25909090909090909</v>
      </c>
      <c r="V3761" s="19">
        <v>0</v>
      </c>
      <c r="W3761" s="20">
        <v>2.8500000000000001E-2</v>
      </c>
      <c r="X3761" s="21">
        <v>83.636099999999999</v>
      </c>
      <c r="Y3761" s="22" t="s">
        <v>33</v>
      </c>
      <c r="Z3761" s="86" t="s">
        <v>8007</v>
      </c>
      <c r="AA3761" s="24"/>
      <c r="AB3761" s="14"/>
      <c r="AC3761" s="14"/>
      <c r="AD3761" s="25"/>
      <c r="AE3761" s="26"/>
      <c r="AF3761" s="27"/>
    </row>
    <row r="3762" spans="1:41" ht="16.5" customHeight="1">
      <c r="A3762" s="83" t="s">
        <v>3512</v>
      </c>
      <c r="B3762" s="13"/>
      <c r="C3762" s="189"/>
      <c r="D3762" s="83"/>
      <c r="E3762" s="14" t="s">
        <v>810</v>
      </c>
      <c r="F3762" s="14" t="s">
        <v>36</v>
      </c>
      <c r="G3762" s="14" t="s">
        <v>2367</v>
      </c>
      <c r="H3762" s="15">
        <v>2018</v>
      </c>
      <c r="I3762" s="15">
        <v>1</v>
      </c>
      <c r="J3762" s="15">
        <v>0</v>
      </c>
      <c r="K3762" s="15">
        <v>0</v>
      </c>
      <c r="L3762" s="16" t="s">
        <v>3576</v>
      </c>
      <c r="M3762" s="134" t="s">
        <v>8028</v>
      </c>
      <c r="N3762" s="16" t="s">
        <v>412</v>
      </c>
      <c r="O3762" s="17">
        <v>2628</v>
      </c>
      <c r="P3762" s="17">
        <f t="shared" si="30"/>
        <v>6132</v>
      </c>
      <c r="Q3762" s="17">
        <v>5</v>
      </c>
      <c r="R3762" s="133" t="s">
        <v>33</v>
      </c>
      <c r="S3762" s="19" t="s">
        <v>89</v>
      </c>
      <c r="T3762" s="19">
        <v>110</v>
      </c>
      <c r="U3762" s="19">
        <v>0.25909090909090909</v>
      </c>
      <c r="V3762" s="19">
        <v>0</v>
      </c>
      <c r="W3762" s="20">
        <v>2.8500000000000001E-2</v>
      </c>
      <c r="X3762" s="21">
        <v>83.636099999999999</v>
      </c>
      <c r="Y3762" s="22" t="s">
        <v>33</v>
      </c>
      <c r="Z3762" s="86" t="s">
        <v>8007</v>
      </c>
      <c r="AA3762" s="24"/>
      <c r="AB3762" s="14"/>
      <c r="AC3762" s="14"/>
      <c r="AD3762" s="25"/>
      <c r="AE3762" s="26"/>
      <c r="AF3762" s="27"/>
    </row>
    <row r="3763" spans="1:41" ht="16.5" customHeight="1">
      <c r="A3763" s="83" t="s">
        <v>3512</v>
      </c>
      <c r="B3763" s="13"/>
      <c r="C3763" s="189"/>
      <c r="D3763" s="83"/>
      <c r="E3763" s="14" t="s">
        <v>810</v>
      </c>
      <c r="F3763" s="14" t="s">
        <v>36</v>
      </c>
      <c r="G3763" s="14" t="s">
        <v>2367</v>
      </c>
      <c r="H3763" s="15">
        <v>2018</v>
      </c>
      <c r="I3763" s="15">
        <v>1</v>
      </c>
      <c r="J3763" s="15">
        <v>0</v>
      </c>
      <c r="K3763" s="15">
        <v>0</v>
      </c>
      <c r="L3763" s="16" t="s">
        <v>3576</v>
      </c>
      <c r="M3763" s="134" t="s">
        <v>8028</v>
      </c>
      <c r="N3763" s="16" t="s">
        <v>412</v>
      </c>
      <c r="O3763" s="17">
        <v>2628</v>
      </c>
      <c r="P3763" s="17">
        <f t="shared" si="30"/>
        <v>6132</v>
      </c>
      <c r="Q3763" s="17">
        <v>5</v>
      </c>
      <c r="R3763" s="133" t="s">
        <v>33</v>
      </c>
      <c r="S3763" s="19" t="s">
        <v>89</v>
      </c>
      <c r="T3763" s="19">
        <v>110</v>
      </c>
      <c r="U3763" s="19">
        <v>0.25909090909090909</v>
      </c>
      <c r="V3763" s="19">
        <v>0</v>
      </c>
      <c r="W3763" s="20">
        <v>2.8500000000000001E-2</v>
      </c>
      <c r="X3763" s="21">
        <v>83.636099999999999</v>
      </c>
      <c r="Y3763" s="22" t="s">
        <v>33</v>
      </c>
      <c r="Z3763" s="86" t="s">
        <v>8007</v>
      </c>
      <c r="AA3763" s="24"/>
      <c r="AB3763" s="14"/>
      <c r="AC3763" s="14"/>
      <c r="AD3763" s="25"/>
      <c r="AE3763" s="26"/>
      <c r="AF3763" s="27"/>
      <c r="AL3763" s="28"/>
      <c r="AM3763" s="28"/>
      <c r="AN3763" s="28"/>
      <c r="AO3763" s="28"/>
    </row>
    <row r="3764" spans="1:41" ht="16.5" customHeight="1">
      <c r="A3764" s="83" t="s">
        <v>3512</v>
      </c>
      <c r="B3764" s="13"/>
      <c r="C3764" s="189"/>
      <c r="D3764" s="83"/>
      <c r="E3764" s="14" t="s">
        <v>810</v>
      </c>
      <c r="F3764" s="14" t="s">
        <v>36</v>
      </c>
      <c r="G3764" s="14" t="s">
        <v>2367</v>
      </c>
      <c r="H3764" s="15">
        <v>2018</v>
      </c>
      <c r="I3764" s="15">
        <v>1</v>
      </c>
      <c r="J3764" s="15">
        <v>0</v>
      </c>
      <c r="K3764" s="15">
        <v>0</v>
      </c>
      <c r="L3764" s="16" t="s">
        <v>3576</v>
      </c>
      <c r="M3764" s="134" t="s">
        <v>8147</v>
      </c>
      <c r="N3764" s="16" t="s">
        <v>412</v>
      </c>
      <c r="O3764" s="17">
        <v>2628</v>
      </c>
      <c r="P3764" s="17">
        <f t="shared" si="30"/>
        <v>6132</v>
      </c>
      <c r="Q3764" s="17">
        <v>5</v>
      </c>
      <c r="R3764" s="133" t="s">
        <v>33</v>
      </c>
      <c r="S3764" s="19" t="s">
        <v>89</v>
      </c>
      <c r="T3764" s="19">
        <v>110</v>
      </c>
      <c r="U3764" s="19">
        <v>0.25909090909090909</v>
      </c>
      <c r="V3764" s="19">
        <v>0</v>
      </c>
      <c r="W3764" s="20">
        <v>2.8500000000000001E-2</v>
      </c>
      <c r="X3764" s="21">
        <v>83.636099999999999</v>
      </c>
      <c r="Y3764" s="22" t="s">
        <v>33</v>
      </c>
      <c r="Z3764" s="86" t="s">
        <v>8146</v>
      </c>
      <c r="AA3764" s="24"/>
      <c r="AB3764" s="14"/>
      <c r="AC3764" s="14"/>
      <c r="AD3764" s="25"/>
      <c r="AE3764" s="26"/>
      <c r="AF3764" s="27"/>
    </row>
    <row r="3765" spans="1:41" ht="16.5" customHeight="1">
      <c r="A3765" s="83" t="s">
        <v>3512</v>
      </c>
      <c r="B3765" s="13"/>
      <c r="C3765" s="189"/>
      <c r="D3765" s="83"/>
      <c r="E3765" s="14" t="s">
        <v>99</v>
      </c>
      <c r="F3765" s="14" t="s">
        <v>36</v>
      </c>
      <c r="G3765" s="14" t="s">
        <v>8114</v>
      </c>
      <c r="H3765" s="14">
        <v>2018</v>
      </c>
      <c r="I3765" s="14">
        <v>1</v>
      </c>
      <c r="J3765" s="15">
        <v>0</v>
      </c>
      <c r="K3765" s="15">
        <v>0</v>
      </c>
      <c r="L3765" s="348" t="s">
        <v>6065</v>
      </c>
      <c r="M3765" s="349" t="s">
        <v>8097</v>
      </c>
      <c r="N3765" s="348" t="s">
        <v>412</v>
      </c>
      <c r="O3765" s="17">
        <v>2760</v>
      </c>
      <c r="P3765" s="17">
        <f t="shared" si="30"/>
        <v>6000</v>
      </c>
      <c r="Q3765" s="17">
        <v>5</v>
      </c>
      <c r="R3765" s="133" t="s">
        <v>33</v>
      </c>
      <c r="S3765" s="96" t="s">
        <v>89</v>
      </c>
      <c r="T3765" s="96">
        <v>110</v>
      </c>
      <c r="U3765" s="232">
        <f>W3765*1000/T3765</f>
        <v>0.25909090909090909</v>
      </c>
      <c r="V3765" s="19">
        <v>0</v>
      </c>
      <c r="W3765" s="97">
        <v>2.8500000000000001E-2</v>
      </c>
      <c r="X3765" s="21">
        <v>87.21</v>
      </c>
      <c r="Y3765" s="22" t="s">
        <v>33</v>
      </c>
      <c r="Z3765" s="86" t="s">
        <v>8007</v>
      </c>
      <c r="AA3765" s="24"/>
      <c r="AB3765" s="14"/>
      <c r="AC3765" s="14"/>
      <c r="AD3765" s="25"/>
      <c r="AE3765" s="26"/>
      <c r="AF3765" s="27"/>
    </row>
    <row r="3766" spans="1:41" ht="16.5" customHeight="1">
      <c r="A3766" s="83" t="s">
        <v>3512</v>
      </c>
      <c r="B3766" s="13"/>
      <c r="C3766" s="189"/>
      <c r="D3766" s="83"/>
      <c r="E3766" s="14" t="s">
        <v>8067</v>
      </c>
      <c r="F3766" s="14" t="s">
        <v>228</v>
      </c>
      <c r="G3766" s="14" t="s">
        <v>3528</v>
      </c>
      <c r="H3766" s="15">
        <v>2021</v>
      </c>
      <c r="I3766" s="15">
        <v>1</v>
      </c>
      <c r="J3766" s="15">
        <v>0</v>
      </c>
      <c r="K3766" s="15">
        <v>0</v>
      </c>
      <c r="L3766" s="16" t="s">
        <v>8068</v>
      </c>
      <c r="M3766" s="134" t="s">
        <v>8631</v>
      </c>
      <c r="N3766" s="16" t="s">
        <v>412</v>
      </c>
      <c r="O3766" s="17">
        <v>100</v>
      </c>
      <c r="P3766" s="17">
        <f t="shared" si="30"/>
        <v>8660</v>
      </c>
      <c r="Q3766" s="17">
        <v>5</v>
      </c>
      <c r="R3766" s="133" t="s">
        <v>33</v>
      </c>
      <c r="S3766" s="19">
        <v>60</v>
      </c>
      <c r="T3766" s="19">
        <v>110</v>
      </c>
      <c r="U3766" s="19">
        <v>1.7636363636363637</v>
      </c>
      <c r="V3766" s="19">
        <v>0</v>
      </c>
      <c r="W3766" s="20">
        <v>0.19400000000000001</v>
      </c>
      <c r="X3766" s="21">
        <v>103.40200000000002</v>
      </c>
      <c r="Y3766" s="22" t="s">
        <v>33</v>
      </c>
      <c r="Z3766" s="86" t="s">
        <v>8007</v>
      </c>
      <c r="AA3766" s="24"/>
      <c r="AB3766" s="14"/>
      <c r="AC3766" s="14"/>
      <c r="AD3766" s="25"/>
      <c r="AE3766" s="26"/>
      <c r="AF3766" s="27"/>
    </row>
    <row r="3767" spans="1:41" ht="16.5" customHeight="1">
      <c r="A3767" s="83" t="s">
        <v>3512</v>
      </c>
      <c r="B3767" s="13"/>
      <c r="C3767" s="189"/>
      <c r="D3767" s="83"/>
      <c r="E3767" s="14" t="s">
        <v>763</v>
      </c>
      <c r="F3767" s="14" t="s">
        <v>228</v>
      </c>
      <c r="G3767" s="14" t="s">
        <v>3528</v>
      </c>
      <c r="H3767" s="15">
        <v>2021</v>
      </c>
      <c r="I3767" s="15">
        <v>1</v>
      </c>
      <c r="J3767" s="15">
        <v>0</v>
      </c>
      <c r="K3767" s="15">
        <v>0</v>
      </c>
      <c r="L3767" s="16" t="s">
        <v>8069</v>
      </c>
      <c r="M3767" s="134" t="s">
        <v>8632</v>
      </c>
      <c r="N3767" s="16" t="s">
        <v>412</v>
      </c>
      <c r="O3767" s="17">
        <v>100</v>
      </c>
      <c r="P3767" s="17">
        <f t="shared" si="30"/>
        <v>8660</v>
      </c>
      <c r="Q3767" s="17">
        <v>5</v>
      </c>
      <c r="R3767" s="133" t="s">
        <v>33</v>
      </c>
      <c r="S3767" s="19">
        <v>60</v>
      </c>
      <c r="T3767" s="19">
        <v>110</v>
      </c>
      <c r="U3767" s="19">
        <v>1.7636363636363637</v>
      </c>
      <c r="V3767" s="19">
        <v>0</v>
      </c>
      <c r="W3767" s="20">
        <v>0.19400000000000001</v>
      </c>
      <c r="X3767" s="21">
        <v>103.40200000000002</v>
      </c>
      <c r="Y3767" s="22" t="s">
        <v>33</v>
      </c>
      <c r="Z3767" s="86" t="s">
        <v>8007</v>
      </c>
      <c r="AA3767" s="24"/>
      <c r="AB3767" s="14"/>
      <c r="AC3767" s="14"/>
      <c r="AD3767" s="25"/>
      <c r="AE3767" s="26"/>
      <c r="AF3767" s="27"/>
    </row>
    <row r="3768" spans="1:41" ht="16.5" customHeight="1">
      <c r="A3768" s="83" t="s">
        <v>3512</v>
      </c>
      <c r="B3768" s="13"/>
      <c r="C3768" s="189"/>
      <c r="D3768" s="83"/>
      <c r="E3768" s="14" t="s">
        <v>763</v>
      </c>
      <c r="F3768" s="14" t="s">
        <v>228</v>
      </c>
      <c r="G3768" s="14" t="s">
        <v>3528</v>
      </c>
      <c r="H3768" s="15">
        <v>2021</v>
      </c>
      <c r="I3768" s="15">
        <v>1</v>
      </c>
      <c r="J3768" s="15">
        <v>0</v>
      </c>
      <c r="K3768" s="15">
        <v>0</v>
      </c>
      <c r="L3768" s="16" t="s">
        <v>8070</v>
      </c>
      <c r="M3768" s="134" t="s">
        <v>8633</v>
      </c>
      <c r="N3768" s="16" t="s">
        <v>412</v>
      </c>
      <c r="O3768" s="17">
        <v>100</v>
      </c>
      <c r="P3768" s="17">
        <f t="shared" si="30"/>
        <v>8660</v>
      </c>
      <c r="Q3768" s="17">
        <v>5</v>
      </c>
      <c r="R3768" s="133" t="s">
        <v>33</v>
      </c>
      <c r="S3768" s="19">
        <v>60</v>
      </c>
      <c r="T3768" s="19">
        <v>110</v>
      </c>
      <c r="U3768" s="19">
        <v>1.7636363636363637</v>
      </c>
      <c r="V3768" s="19">
        <v>0</v>
      </c>
      <c r="W3768" s="20">
        <v>0.19400000000000001</v>
      </c>
      <c r="X3768" s="21">
        <v>103.40200000000002</v>
      </c>
      <c r="Y3768" s="22" t="s">
        <v>33</v>
      </c>
      <c r="Z3768" s="86" t="s">
        <v>8007</v>
      </c>
      <c r="AA3768" s="24"/>
      <c r="AB3768" s="14"/>
      <c r="AC3768" s="14"/>
      <c r="AD3768" s="25"/>
      <c r="AE3768" s="26"/>
      <c r="AF3768" s="27"/>
    </row>
    <row r="3769" spans="1:41" ht="16.5" customHeight="1">
      <c r="A3769" s="83" t="s">
        <v>3512</v>
      </c>
      <c r="B3769" s="13"/>
      <c r="C3769" s="189"/>
      <c r="D3769" s="83"/>
      <c r="E3769" s="14" t="s">
        <v>6075</v>
      </c>
      <c r="F3769" s="14" t="s">
        <v>6073</v>
      </c>
      <c r="G3769" s="14"/>
      <c r="H3769" s="15">
        <v>2022</v>
      </c>
      <c r="I3769" s="15">
        <v>4</v>
      </c>
      <c r="J3769" s="15">
        <v>0</v>
      </c>
      <c r="K3769" s="15">
        <v>0</v>
      </c>
      <c r="L3769" s="16" t="s">
        <v>6065</v>
      </c>
      <c r="M3769" s="134" t="s">
        <v>8097</v>
      </c>
      <c r="N3769" s="16" t="s">
        <v>412</v>
      </c>
      <c r="O3769" s="17">
        <v>8760</v>
      </c>
      <c r="P3769" s="17">
        <f t="shared" si="30"/>
        <v>0</v>
      </c>
      <c r="Q3769" s="17">
        <v>5</v>
      </c>
      <c r="R3769" s="133" t="s">
        <v>33</v>
      </c>
      <c r="S3769" s="19">
        <v>50</v>
      </c>
      <c r="T3769" s="19">
        <v>110</v>
      </c>
      <c r="U3769" s="19">
        <v>0.40909090909090912</v>
      </c>
      <c r="V3769" s="19">
        <v>0</v>
      </c>
      <c r="W3769" s="20">
        <v>4.8000000000000001E-2</v>
      </c>
      <c r="X3769" s="21">
        <v>420.48</v>
      </c>
      <c r="Y3769" s="22" t="s">
        <v>33</v>
      </c>
      <c r="Z3769" s="86" t="s">
        <v>8007</v>
      </c>
      <c r="AA3769" s="24"/>
      <c r="AB3769" s="14"/>
      <c r="AC3769" s="14"/>
      <c r="AD3769" s="25"/>
      <c r="AE3769" s="26"/>
      <c r="AF3769" s="27"/>
    </row>
    <row r="3770" spans="1:41" ht="16.5" customHeight="1">
      <c r="A3770" s="83" t="s">
        <v>3512</v>
      </c>
      <c r="B3770" s="13"/>
      <c r="C3770" s="189"/>
      <c r="D3770" s="83"/>
      <c r="E3770" s="14" t="s">
        <v>99</v>
      </c>
      <c r="F3770" s="14" t="s">
        <v>36</v>
      </c>
      <c r="G3770" s="14" t="s">
        <v>101</v>
      </c>
      <c r="H3770" s="15">
        <v>2009</v>
      </c>
      <c r="I3770" s="15">
        <v>1</v>
      </c>
      <c r="J3770" s="15">
        <v>0</v>
      </c>
      <c r="K3770" s="15">
        <v>0</v>
      </c>
      <c r="L3770" s="16" t="s">
        <v>8130</v>
      </c>
      <c r="M3770" s="134" t="s">
        <v>8131</v>
      </c>
      <c r="N3770" s="16" t="s">
        <v>412</v>
      </c>
      <c r="O3770" s="17">
        <v>2760</v>
      </c>
      <c r="P3770" s="17">
        <f t="shared" ref="P3770:P3817" si="31">8760-O3770</f>
        <v>6000</v>
      </c>
      <c r="Q3770" s="17">
        <v>5</v>
      </c>
      <c r="R3770" s="133" t="s">
        <v>33</v>
      </c>
      <c r="S3770" s="19" t="s">
        <v>89</v>
      </c>
      <c r="T3770" s="19">
        <v>110</v>
      </c>
      <c r="U3770" s="19">
        <v>0.36363636363636365</v>
      </c>
      <c r="V3770" s="19">
        <v>0</v>
      </c>
      <c r="W3770" s="20">
        <v>0.04</v>
      </c>
      <c r="X3770" s="21">
        <v>122.4</v>
      </c>
      <c r="Y3770" s="22" t="s">
        <v>33</v>
      </c>
      <c r="Z3770" s="86" t="s">
        <v>8007</v>
      </c>
      <c r="AA3770" s="24"/>
      <c r="AB3770" s="14"/>
      <c r="AC3770" s="14"/>
      <c r="AD3770" s="25"/>
      <c r="AE3770" s="26"/>
      <c r="AF3770" s="27"/>
    </row>
    <row r="3771" spans="1:41" ht="16.5" customHeight="1">
      <c r="A3771" s="83" t="s">
        <v>3512</v>
      </c>
      <c r="B3771" s="13"/>
      <c r="C3771" s="189"/>
      <c r="D3771" s="83"/>
      <c r="E3771" s="14" t="s">
        <v>99</v>
      </c>
      <c r="F3771" s="14" t="s">
        <v>36</v>
      </c>
      <c r="G3771" s="14" t="s">
        <v>101</v>
      </c>
      <c r="H3771" s="15">
        <v>2010</v>
      </c>
      <c r="I3771" s="15">
        <v>1</v>
      </c>
      <c r="J3771" s="15">
        <v>0</v>
      </c>
      <c r="K3771" s="15">
        <v>0</v>
      </c>
      <c r="L3771" s="16" t="s">
        <v>8130</v>
      </c>
      <c r="M3771" s="134" t="s">
        <v>8131</v>
      </c>
      <c r="N3771" s="16" t="s">
        <v>412</v>
      </c>
      <c r="O3771" s="17">
        <v>2760</v>
      </c>
      <c r="P3771" s="17">
        <f t="shared" si="31"/>
        <v>6000</v>
      </c>
      <c r="Q3771" s="17">
        <v>5</v>
      </c>
      <c r="R3771" s="133" t="s">
        <v>33</v>
      </c>
      <c r="S3771" s="19" t="s">
        <v>89</v>
      </c>
      <c r="T3771" s="19">
        <v>110</v>
      </c>
      <c r="U3771" s="19">
        <v>0.36363636363636365</v>
      </c>
      <c r="V3771" s="19">
        <v>0</v>
      </c>
      <c r="W3771" s="20">
        <v>0.04</v>
      </c>
      <c r="X3771" s="21">
        <v>122.4</v>
      </c>
      <c r="Y3771" s="22" t="s">
        <v>33</v>
      </c>
      <c r="Z3771" s="86" t="s">
        <v>8007</v>
      </c>
      <c r="AA3771" s="24"/>
      <c r="AB3771" s="14"/>
      <c r="AC3771" s="14"/>
      <c r="AD3771" s="25"/>
      <c r="AE3771" s="26"/>
      <c r="AF3771" s="27"/>
    </row>
    <row r="3772" spans="1:41" ht="16.5" customHeight="1">
      <c r="A3772" s="83" t="s">
        <v>3512</v>
      </c>
      <c r="B3772" s="13"/>
      <c r="C3772" s="189"/>
      <c r="D3772" s="83"/>
      <c r="E3772" s="14" t="s">
        <v>2350</v>
      </c>
      <c r="F3772" s="14" t="s">
        <v>36</v>
      </c>
      <c r="G3772" s="14" t="s">
        <v>81</v>
      </c>
      <c r="H3772" s="15">
        <v>2012</v>
      </c>
      <c r="I3772" s="15">
        <v>1</v>
      </c>
      <c r="J3772" s="15">
        <v>0</v>
      </c>
      <c r="K3772" s="15">
        <v>0</v>
      </c>
      <c r="L3772" s="16" t="s">
        <v>8089</v>
      </c>
      <c r="M3772" s="134" t="s">
        <v>8635</v>
      </c>
      <c r="N3772" s="16" t="s">
        <v>412</v>
      </c>
      <c r="O3772" s="17">
        <v>100</v>
      </c>
      <c r="P3772" s="17">
        <f t="shared" si="31"/>
        <v>8660</v>
      </c>
      <c r="Q3772" s="17">
        <v>5</v>
      </c>
      <c r="R3772" s="133" t="s">
        <v>33</v>
      </c>
      <c r="S3772" s="19" t="s">
        <v>89</v>
      </c>
      <c r="T3772" s="19">
        <v>110</v>
      </c>
      <c r="U3772" s="19">
        <v>2.2727272727272729</v>
      </c>
      <c r="V3772" s="19">
        <v>0</v>
      </c>
      <c r="W3772" s="20">
        <v>0.25</v>
      </c>
      <c r="X3772" s="21">
        <v>133.25</v>
      </c>
      <c r="Y3772" s="22" t="s">
        <v>33</v>
      </c>
      <c r="Z3772" s="86" t="s">
        <v>8007</v>
      </c>
      <c r="AA3772" s="24"/>
      <c r="AB3772" s="14"/>
      <c r="AC3772" s="14"/>
      <c r="AD3772" s="25"/>
      <c r="AE3772" s="26"/>
      <c r="AF3772" s="27"/>
    </row>
    <row r="3773" spans="1:41" ht="16.5" customHeight="1">
      <c r="A3773" s="83" t="s">
        <v>3512</v>
      </c>
      <c r="B3773" s="13"/>
      <c r="C3773" s="189"/>
      <c r="D3773" s="83"/>
      <c r="E3773" s="14" t="s">
        <v>86</v>
      </c>
      <c r="F3773" s="14" t="s">
        <v>92</v>
      </c>
      <c r="G3773" s="14" t="s">
        <v>3549</v>
      </c>
      <c r="H3773" s="15">
        <v>2011</v>
      </c>
      <c r="I3773" s="15">
        <v>1</v>
      </c>
      <c r="J3773" s="15">
        <v>0</v>
      </c>
      <c r="K3773" s="15">
        <v>0</v>
      </c>
      <c r="L3773" s="16" t="s">
        <v>8084</v>
      </c>
      <c r="M3773" s="134" t="s">
        <v>8634</v>
      </c>
      <c r="N3773" s="16" t="s">
        <v>412</v>
      </c>
      <c r="O3773" s="17">
        <v>8</v>
      </c>
      <c r="P3773" s="17">
        <f t="shared" si="31"/>
        <v>8752</v>
      </c>
      <c r="Q3773" s="17">
        <v>5</v>
      </c>
      <c r="R3773" s="133" t="s">
        <v>33</v>
      </c>
      <c r="S3773" s="19" t="s">
        <v>89</v>
      </c>
      <c r="T3773" s="19">
        <v>110</v>
      </c>
      <c r="U3773" s="19">
        <v>3.1727272727272728</v>
      </c>
      <c r="V3773" s="19">
        <v>0</v>
      </c>
      <c r="W3773" s="20">
        <v>0.34899999999999998</v>
      </c>
      <c r="X3773" s="21">
        <v>155.51439999999999</v>
      </c>
      <c r="Y3773" s="22" t="s">
        <v>33</v>
      </c>
      <c r="Z3773" s="86" t="s">
        <v>8007</v>
      </c>
      <c r="AA3773" s="24"/>
      <c r="AB3773" s="14"/>
      <c r="AC3773" s="14"/>
      <c r="AD3773" s="25"/>
      <c r="AE3773" s="26"/>
      <c r="AF3773" s="27"/>
    </row>
    <row r="3774" spans="1:41" ht="16.5" customHeight="1">
      <c r="A3774" s="83" t="s">
        <v>3512</v>
      </c>
      <c r="B3774" s="13"/>
      <c r="C3774" s="189"/>
      <c r="D3774" s="83"/>
      <c r="E3774" s="14" t="s">
        <v>2350</v>
      </c>
      <c r="F3774" s="14" t="s">
        <v>36</v>
      </c>
      <c r="G3774" s="14" t="s">
        <v>433</v>
      </c>
      <c r="H3774" s="15">
        <v>2009</v>
      </c>
      <c r="I3774" s="15">
        <v>1</v>
      </c>
      <c r="J3774" s="15">
        <v>0</v>
      </c>
      <c r="K3774" s="15">
        <v>0</v>
      </c>
      <c r="L3774" s="16" t="s">
        <v>8089</v>
      </c>
      <c r="M3774" s="134" t="s">
        <v>8635</v>
      </c>
      <c r="N3774" s="16" t="s">
        <v>412</v>
      </c>
      <c r="O3774" s="17">
        <v>100</v>
      </c>
      <c r="P3774" s="17">
        <f t="shared" si="31"/>
        <v>8660</v>
      </c>
      <c r="Q3774" s="17">
        <v>5</v>
      </c>
      <c r="R3774" s="133" t="s">
        <v>33</v>
      </c>
      <c r="S3774" s="19" t="s">
        <v>89</v>
      </c>
      <c r="T3774" s="19">
        <v>110</v>
      </c>
      <c r="U3774" s="19">
        <v>2.7272727272727271</v>
      </c>
      <c r="V3774" s="19">
        <v>0</v>
      </c>
      <c r="W3774" s="20">
        <v>0.3</v>
      </c>
      <c r="X3774" s="21">
        <v>159.9</v>
      </c>
      <c r="Y3774" s="22" t="s">
        <v>33</v>
      </c>
      <c r="Z3774" s="86" t="s">
        <v>8007</v>
      </c>
      <c r="AA3774" s="24"/>
      <c r="AB3774" s="14"/>
      <c r="AC3774" s="14"/>
      <c r="AD3774" s="25"/>
      <c r="AE3774" s="26"/>
      <c r="AF3774" s="27"/>
    </row>
    <row r="3775" spans="1:41" ht="16.5" customHeight="1">
      <c r="A3775" s="83" t="s">
        <v>3512</v>
      </c>
      <c r="B3775" s="13"/>
      <c r="C3775" s="189"/>
      <c r="D3775" s="83"/>
      <c r="E3775" s="14" t="s">
        <v>810</v>
      </c>
      <c r="F3775" s="14" t="s">
        <v>8035</v>
      </c>
      <c r="G3775" s="14" t="s">
        <v>8036</v>
      </c>
      <c r="H3775" s="15">
        <v>2018</v>
      </c>
      <c r="I3775" s="15">
        <v>1</v>
      </c>
      <c r="J3775" s="15">
        <v>0</v>
      </c>
      <c r="K3775" s="15">
        <v>0</v>
      </c>
      <c r="L3775" s="16" t="s">
        <v>8033</v>
      </c>
      <c r="M3775" s="134" t="s">
        <v>8034</v>
      </c>
      <c r="N3775" s="16" t="s">
        <v>412</v>
      </c>
      <c r="O3775" s="17">
        <v>3696</v>
      </c>
      <c r="P3775" s="17">
        <f t="shared" si="31"/>
        <v>5064</v>
      </c>
      <c r="Q3775" s="17">
        <v>5</v>
      </c>
      <c r="R3775" s="133" t="s">
        <v>33</v>
      </c>
      <c r="S3775" s="19">
        <v>60</v>
      </c>
      <c r="T3775" s="19">
        <v>110</v>
      </c>
      <c r="U3775" s="19">
        <v>0.40909090909090912</v>
      </c>
      <c r="V3775" s="19">
        <v>0</v>
      </c>
      <c r="W3775" s="20">
        <v>4.4999999999999998E-2</v>
      </c>
      <c r="X3775" s="21">
        <v>177.714</v>
      </c>
      <c r="Y3775" s="22" t="s">
        <v>33</v>
      </c>
      <c r="Z3775" s="86" t="s">
        <v>8007</v>
      </c>
      <c r="AA3775" s="24"/>
      <c r="AB3775" s="14"/>
      <c r="AC3775" s="14"/>
      <c r="AD3775" s="25"/>
      <c r="AE3775" s="26"/>
      <c r="AF3775" s="27"/>
    </row>
    <row r="3776" spans="1:41" ht="16.5" customHeight="1">
      <c r="A3776" s="83" t="s">
        <v>3512</v>
      </c>
      <c r="B3776" s="13"/>
      <c r="C3776" s="189"/>
      <c r="D3776" s="83"/>
      <c r="E3776" s="14" t="s">
        <v>8037</v>
      </c>
      <c r="F3776" s="14" t="s">
        <v>8038</v>
      </c>
      <c r="G3776" s="14" t="s">
        <v>8039</v>
      </c>
      <c r="H3776" s="15">
        <v>2023</v>
      </c>
      <c r="I3776" s="15">
        <v>1</v>
      </c>
      <c r="J3776" s="15">
        <v>0</v>
      </c>
      <c r="K3776" s="15">
        <v>0</v>
      </c>
      <c r="L3776" s="16" t="s">
        <v>8040</v>
      </c>
      <c r="M3776" s="134" t="s">
        <v>8034</v>
      </c>
      <c r="N3776" s="16" t="s">
        <v>8041</v>
      </c>
      <c r="O3776" s="17">
        <v>3696</v>
      </c>
      <c r="P3776" s="17">
        <f t="shared" si="31"/>
        <v>5064</v>
      </c>
      <c r="Q3776" s="17">
        <v>5</v>
      </c>
      <c r="R3776" s="133" t="s">
        <v>33</v>
      </c>
      <c r="S3776" s="19">
        <v>60</v>
      </c>
      <c r="T3776" s="19">
        <v>110</v>
      </c>
      <c r="U3776" s="19">
        <v>0.4</v>
      </c>
      <c r="V3776" s="19">
        <v>0</v>
      </c>
      <c r="W3776" s="20">
        <v>4.4999999999999998E-2</v>
      </c>
      <c r="X3776" s="21">
        <v>177.714</v>
      </c>
      <c r="Y3776" s="22" t="s">
        <v>33</v>
      </c>
      <c r="Z3776" s="86" t="s">
        <v>8007</v>
      </c>
      <c r="AA3776" s="24"/>
      <c r="AB3776" s="14"/>
      <c r="AC3776" s="14"/>
      <c r="AD3776" s="25"/>
      <c r="AE3776" s="26"/>
      <c r="AF3776" s="27"/>
    </row>
    <row r="3777" spans="1:41" ht="16.5" customHeight="1">
      <c r="A3777" s="83" t="s">
        <v>3512</v>
      </c>
      <c r="B3777" s="13"/>
      <c r="C3777" s="189"/>
      <c r="D3777" s="83"/>
      <c r="E3777" s="14" t="s">
        <v>763</v>
      </c>
      <c r="F3777" s="14" t="s">
        <v>8056</v>
      </c>
      <c r="G3777" s="14"/>
      <c r="H3777" s="15">
        <v>2022</v>
      </c>
      <c r="I3777" s="15">
        <v>1</v>
      </c>
      <c r="J3777" s="15">
        <v>0</v>
      </c>
      <c r="K3777" s="15">
        <v>0</v>
      </c>
      <c r="L3777" s="16" t="s">
        <v>8057</v>
      </c>
      <c r="M3777" s="134" t="s">
        <v>8043</v>
      </c>
      <c r="N3777" s="16" t="s">
        <v>412</v>
      </c>
      <c r="O3777" s="17">
        <v>3696</v>
      </c>
      <c r="P3777" s="17">
        <f t="shared" si="31"/>
        <v>5064</v>
      </c>
      <c r="Q3777" s="17">
        <v>5</v>
      </c>
      <c r="R3777" s="133" t="s">
        <v>33</v>
      </c>
      <c r="S3777" s="19">
        <v>60</v>
      </c>
      <c r="T3777" s="19">
        <v>110</v>
      </c>
      <c r="U3777" s="19">
        <v>0.40909090909090912</v>
      </c>
      <c r="V3777" s="19">
        <v>0</v>
      </c>
      <c r="W3777" s="20">
        <v>4.4999999999999998E-2</v>
      </c>
      <c r="X3777" s="21">
        <v>177.714</v>
      </c>
      <c r="Y3777" s="22" t="s">
        <v>33</v>
      </c>
      <c r="Z3777" s="86" t="s">
        <v>8007</v>
      </c>
      <c r="AA3777" s="24"/>
      <c r="AB3777" s="14"/>
      <c r="AC3777" s="14"/>
      <c r="AD3777" s="25"/>
      <c r="AE3777" s="26"/>
      <c r="AF3777" s="27"/>
    </row>
    <row r="3778" spans="1:41" ht="16.5" customHeight="1">
      <c r="A3778" s="83" t="s">
        <v>3512</v>
      </c>
      <c r="B3778" s="13"/>
      <c r="C3778" s="189"/>
      <c r="D3778" s="83"/>
      <c r="E3778" s="14" t="s">
        <v>6080</v>
      </c>
      <c r="F3778" s="353" t="s">
        <v>6081</v>
      </c>
      <c r="G3778" s="353" t="s">
        <v>6082</v>
      </c>
      <c r="H3778" s="353">
        <v>2016</v>
      </c>
      <c r="I3778" s="353">
        <v>1</v>
      </c>
      <c r="J3778" s="353">
        <v>0</v>
      </c>
      <c r="K3778" s="353">
        <v>0</v>
      </c>
      <c r="L3778" s="348" t="s">
        <v>6065</v>
      </c>
      <c r="M3778" s="134" t="s">
        <v>8097</v>
      </c>
      <c r="N3778" s="348" t="s">
        <v>412</v>
      </c>
      <c r="O3778" s="17">
        <v>400</v>
      </c>
      <c r="P3778" s="17">
        <f t="shared" si="31"/>
        <v>8360</v>
      </c>
      <c r="Q3778" s="17">
        <v>5</v>
      </c>
      <c r="R3778" s="350" t="s">
        <v>33</v>
      </c>
      <c r="S3778" s="19">
        <v>60</v>
      </c>
      <c r="T3778" s="351">
        <v>110</v>
      </c>
      <c r="U3778" s="351">
        <v>2</v>
      </c>
      <c r="V3778" s="19">
        <v>0</v>
      </c>
      <c r="W3778" s="351">
        <v>0.22</v>
      </c>
      <c r="X3778" s="21">
        <v>179.95999999999998</v>
      </c>
      <c r="Y3778" s="352" t="s">
        <v>33</v>
      </c>
      <c r="Z3778" s="353" t="s">
        <v>5838</v>
      </c>
      <c r="AA3778" s="24"/>
      <c r="AB3778" s="14"/>
      <c r="AC3778" s="14"/>
      <c r="AD3778" s="25"/>
      <c r="AE3778" s="26"/>
      <c r="AF3778" s="27"/>
    </row>
    <row r="3779" spans="1:41" ht="16.5" customHeight="1">
      <c r="A3779" s="83" t="s">
        <v>3512</v>
      </c>
      <c r="B3779" s="13"/>
      <c r="C3779" s="189"/>
      <c r="D3779" s="83"/>
      <c r="E3779" s="14" t="s">
        <v>8060</v>
      </c>
      <c r="F3779" s="14" t="s">
        <v>8061</v>
      </c>
      <c r="G3779" s="14" t="s">
        <v>8062</v>
      </c>
      <c r="H3779" s="15">
        <v>2015</v>
      </c>
      <c r="I3779" s="15">
        <v>1</v>
      </c>
      <c r="J3779" s="15">
        <v>0</v>
      </c>
      <c r="K3779" s="15">
        <v>0</v>
      </c>
      <c r="L3779" s="16" t="s">
        <v>8075</v>
      </c>
      <c r="M3779" s="134" t="s">
        <v>8076</v>
      </c>
      <c r="N3779" s="16" t="s">
        <v>412</v>
      </c>
      <c r="O3779" s="17">
        <v>346.5</v>
      </c>
      <c r="P3779" s="17">
        <f t="shared" si="31"/>
        <v>8413.5</v>
      </c>
      <c r="Q3779" s="17">
        <v>5</v>
      </c>
      <c r="R3779" s="133" t="s">
        <v>33</v>
      </c>
      <c r="S3779" s="19" t="s">
        <v>89</v>
      </c>
      <c r="T3779" s="19">
        <v>110</v>
      </c>
      <c r="U3779" s="19">
        <v>2.7272727272727271E-2</v>
      </c>
      <c r="V3779" s="19">
        <v>0</v>
      </c>
      <c r="W3779" s="20">
        <v>0.25</v>
      </c>
      <c r="X3779" s="21">
        <v>191.79374999999999</v>
      </c>
      <c r="Y3779" s="22" t="s">
        <v>33</v>
      </c>
      <c r="Z3779" s="86" t="s">
        <v>8007</v>
      </c>
      <c r="AA3779" s="24"/>
      <c r="AB3779" s="14"/>
      <c r="AC3779" s="14"/>
      <c r="AD3779" s="25"/>
      <c r="AE3779" s="26"/>
      <c r="AF3779" s="27"/>
      <c r="AG3779" s="28"/>
      <c r="AH3779" s="28"/>
      <c r="AI3779" s="28"/>
      <c r="AJ3779" s="28"/>
      <c r="AK3779" s="28"/>
      <c r="AL3779" s="28"/>
      <c r="AM3779" s="28"/>
      <c r="AN3779" s="28"/>
      <c r="AO3779" s="28"/>
    </row>
    <row r="3780" spans="1:41" ht="16.5" customHeight="1">
      <c r="A3780" s="83" t="s">
        <v>3512</v>
      </c>
      <c r="B3780" s="13"/>
      <c r="C3780" s="189"/>
      <c r="D3780" s="83"/>
      <c r="E3780" s="14" t="s">
        <v>3586</v>
      </c>
      <c r="F3780" s="14" t="s">
        <v>2913</v>
      </c>
      <c r="G3780" s="14" t="s">
        <v>3587</v>
      </c>
      <c r="H3780" s="15">
        <v>2016</v>
      </c>
      <c r="I3780" s="15">
        <v>1</v>
      </c>
      <c r="J3780" s="15">
        <v>0</v>
      </c>
      <c r="K3780" s="15">
        <v>0</v>
      </c>
      <c r="L3780" s="16" t="s">
        <v>3588</v>
      </c>
      <c r="M3780" s="134" t="s">
        <v>8152</v>
      </c>
      <c r="N3780" s="16" t="s">
        <v>412</v>
      </c>
      <c r="O3780" s="17">
        <v>2628</v>
      </c>
      <c r="P3780" s="17">
        <f t="shared" si="31"/>
        <v>6132</v>
      </c>
      <c r="Q3780" s="17">
        <v>5</v>
      </c>
      <c r="R3780" s="133" t="s">
        <v>33</v>
      </c>
      <c r="S3780" s="19" t="s">
        <v>89</v>
      </c>
      <c r="T3780" s="19">
        <v>110</v>
      </c>
      <c r="U3780" s="19">
        <v>0.61818181818181817</v>
      </c>
      <c r="V3780" s="19">
        <v>0</v>
      </c>
      <c r="W3780" s="20">
        <v>6.8000000000000005E-2</v>
      </c>
      <c r="X3780" s="21">
        <v>199.55280000000002</v>
      </c>
      <c r="Y3780" s="22" t="s">
        <v>33</v>
      </c>
      <c r="Z3780" s="86" t="s">
        <v>8146</v>
      </c>
      <c r="AA3780" s="24"/>
      <c r="AB3780" s="14"/>
      <c r="AC3780" s="14"/>
      <c r="AD3780" s="25"/>
      <c r="AE3780" s="26"/>
      <c r="AF3780" s="27"/>
      <c r="AG3780" s="28"/>
      <c r="AH3780" s="28"/>
      <c r="AI3780" s="28"/>
      <c r="AJ3780" s="28"/>
      <c r="AK3780" s="28"/>
      <c r="AL3780" s="28"/>
      <c r="AM3780" s="28"/>
      <c r="AN3780" s="28"/>
      <c r="AO3780" s="28"/>
    </row>
    <row r="3781" spans="1:41" ht="16.5" customHeight="1">
      <c r="A3781" s="83" t="s">
        <v>3512</v>
      </c>
      <c r="B3781" s="13"/>
      <c r="C3781" s="189"/>
      <c r="D3781" s="83"/>
      <c r="E3781" s="14" t="s">
        <v>8060</v>
      </c>
      <c r="F3781" s="14" t="s">
        <v>8061</v>
      </c>
      <c r="G3781" s="14" t="s">
        <v>8062</v>
      </c>
      <c r="H3781" s="15">
        <v>2015</v>
      </c>
      <c r="I3781" s="15">
        <v>1</v>
      </c>
      <c r="J3781" s="15">
        <v>0</v>
      </c>
      <c r="K3781" s="15">
        <v>0</v>
      </c>
      <c r="L3781" s="16" t="s">
        <v>8042</v>
      </c>
      <c r="M3781" s="134" t="s">
        <v>8043</v>
      </c>
      <c r="N3781" s="16" t="s">
        <v>412</v>
      </c>
      <c r="O3781" s="17">
        <v>422</v>
      </c>
      <c r="P3781" s="17">
        <f t="shared" si="31"/>
        <v>8338</v>
      </c>
      <c r="Q3781" s="17">
        <v>5</v>
      </c>
      <c r="R3781" s="133" t="s">
        <v>33</v>
      </c>
      <c r="S3781" s="19" t="s">
        <v>89</v>
      </c>
      <c r="T3781" s="19">
        <v>110</v>
      </c>
      <c r="U3781" s="19">
        <v>2.7272727272727271E-2</v>
      </c>
      <c r="V3781" s="19">
        <v>0</v>
      </c>
      <c r="W3781" s="20">
        <v>0.25</v>
      </c>
      <c r="X3781" s="21">
        <v>209.72499999999999</v>
      </c>
      <c r="Y3781" s="22" t="s">
        <v>33</v>
      </c>
      <c r="Z3781" s="86" t="s">
        <v>8007</v>
      </c>
      <c r="AA3781" s="24"/>
      <c r="AB3781" s="14"/>
      <c r="AC3781" s="14"/>
      <c r="AD3781" s="25"/>
      <c r="AE3781" s="26"/>
      <c r="AF3781" s="27"/>
      <c r="AG3781" s="28"/>
      <c r="AH3781" s="28"/>
      <c r="AI3781" s="28"/>
      <c r="AJ3781" s="28"/>
      <c r="AK3781" s="28"/>
      <c r="AL3781" s="28"/>
      <c r="AM3781" s="28"/>
      <c r="AN3781" s="28"/>
      <c r="AO3781" s="28"/>
    </row>
    <row r="3782" spans="1:41" ht="16.5" customHeight="1">
      <c r="A3782" s="83" t="s">
        <v>3512</v>
      </c>
      <c r="B3782" s="13"/>
      <c r="C3782" s="189"/>
      <c r="D3782" s="83"/>
      <c r="E3782" s="14" t="s">
        <v>3570</v>
      </c>
      <c r="F3782" s="14" t="s">
        <v>3571</v>
      </c>
      <c r="G3782" s="14" t="s">
        <v>3572</v>
      </c>
      <c r="H3782" s="15">
        <v>2020</v>
      </c>
      <c r="I3782" s="15">
        <v>1</v>
      </c>
      <c r="J3782" s="15">
        <v>1</v>
      </c>
      <c r="K3782" s="15">
        <v>0</v>
      </c>
      <c r="L3782" s="16" t="s">
        <v>8095</v>
      </c>
      <c r="M3782" s="134" t="s">
        <v>8096</v>
      </c>
      <c r="N3782" s="16" t="s">
        <v>412</v>
      </c>
      <c r="O3782" s="17">
        <v>100</v>
      </c>
      <c r="P3782" s="17">
        <f t="shared" si="31"/>
        <v>8660</v>
      </c>
      <c r="Q3782" s="17">
        <v>5</v>
      </c>
      <c r="R3782" s="133" t="s">
        <v>33</v>
      </c>
      <c r="S3782" s="19">
        <v>60</v>
      </c>
      <c r="T3782" s="19">
        <v>110</v>
      </c>
      <c r="U3782" s="19">
        <v>3.6363636363636362</v>
      </c>
      <c r="V3782" s="19">
        <v>0</v>
      </c>
      <c r="W3782" s="20">
        <v>0.4</v>
      </c>
      <c r="X3782" s="21">
        <v>213.2</v>
      </c>
      <c r="Y3782" s="22" t="s">
        <v>33</v>
      </c>
      <c r="Z3782" s="86" t="s">
        <v>8007</v>
      </c>
      <c r="AA3782" s="24"/>
      <c r="AB3782" s="14"/>
      <c r="AC3782" s="14"/>
      <c r="AD3782" s="25"/>
      <c r="AE3782" s="26"/>
      <c r="AF3782" s="27"/>
    </row>
    <row r="3783" spans="1:41" ht="16.5" customHeight="1">
      <c r="A3783" s="83" t="s">
        <v>3512</v>
      </c>
      <c r="B3783" s="83"/>
      <c r="C3783" s="201"/>
      <c r="D3783" s="83"/>
      <c r="E3783" s="14" t="s">
        <v>8143</v>
      </c>
      <c r="F3783" s="14" t="s">
        <v>8144</v>
      </c>
      <c r="G3783" s="14" t="s">
        <v>8145</v>
      </c>
      <c r="H3783" s="15">
        <v>2018</v>
      </c>
      <c r="I3783" s="15">
        <v>1</v>
      </c>
      <c r="J3783" s="15">
        <v>0</v>
      </c>
      <c r="K3783" s="15">
        <v>0</v>
      </c>
      <c r="L3783" s="16" t="s">
        <v>3576</v>
      </c>
      <c r="M3783" s="134" t="s">
        <v>8028</v>
      </c>
      <c r="N3783" s="16" t="s">
        <v>412</v>
      </c>
      <c r="O3783" s="17">
        <f>2*5*50</f>
        <v>500</v>
      </c>
      <c r="P3783" s="17">
        <f t="shared" si="31"/>
        <v>8260</v>
      </c>
      <c r="Q3783" s="17">
        <v>5</v>
      </c>
      <c r="R3783" s="354" t="s">
        <v>33</v>
      </c>
      <c r="S3783" s="19">
        <v>60</v>
      </c>
      <c r="T3783" s="19">
        <v>110</v>
      </c>
      <c r="U3783" s="19">
        <v>6.5</v>
      </c>
      <c r="V3783" s="19">
        <v>0</v>
      </c>
      <c r="W3783" s="19">
        <v>0.27</v>
      </c>
      <c r="X3783" s="21">
        <v>246.51000000000002</v>
      </c>
      <c r="Y3783" s="22" t="s">
        <v>33</v>
      </c>
      <c r="Z3783" s="86" t="s">
        <v>8146</v>
      </c>
      <c r="AA3783" s="24"/>
      <c r="AB3783" s="14"/>
      <c r="AC3783" s="14"/>
      <c r="AD3783" s="25"/>
      <c r="AE3783" s="26"/>
      <c r="AF3783" s="27"/>
      <c r="AG3783" s="355"/>
      <c r="AH3783" s="355"/>
      <c r="AI3783" s="355"/>
      <c r="AJ3783" s="355"/>
      <c r="AK3783" s="355"/>
      <c r="AL3783" s="28"/>
      <c r="AM3783" s="28"/>
      <c r="AN3783" s="28"/>
      <c r="AO3783" s="28"/>
    </row>
    <row r="3784" spans="1:41" ht="16.5" customHeight="1">
      <c r="A3784" s="83" t="s">
        <v>3512</v>
      </c>
      <c r="B3784" s="13"/>
      <c r="C3784" s="189"/>
      <c r="D3784" s="83"/>
      <c r="E3784" s="14" t="s">
        <v>6076</v>
      </c>
      <c r="F3784" s="14" t="s">
        <v>1796</v>
      </c>
      <c r="G3784" s="14" t="s">
        <v>6077</v>
      </c>
      <c r="H3784" s="15">
        <v>2003</v>
      </c>
      <c r="I3784" s="15">
        <v>2</v>
      </c>
      <c r="J3784" s="15">
        <v>0</v>
      </c>
      <c r="K3784" s="15">
        <v>0</v>
      </c>
      <c r="L3784" s="16" t="s">
        <v>6065</v>
      </c>
      <c r="M3784" s="134" t="s">
        <v>8097</v>
      </c>
      <c r="N3784" s="16" t="s">
        <v>412</v>
      </c>
      <c r="O3784" s="17">
        <v>2760</v>
      </c>
      <c r="P3784" s="17">
        <f t="shared" si="31"/>
        <v>6000</v>
      </c>
      <c r="Q3784" s="17">
        <v>5</v>
      </c>
      <c r="R3784" s="350" t="s">
        <v>33</v>
      </c>
      <c r="S3784" s="19">
        <v>60</v>
      </c>
      <c r="T3784" s="19">
        <v>110</v>
      </c>
      <c r="U3784" s="356">
        <v>1.5</v>
      </c>
      <c r="V3784" s="19">
        <v>0</v>
      </c>
      <c r="W3784" s="20">
        <v>0.16500000000000001</v>
      </c>
      <c r="X3784" s="21">
        <v>504.90000000000003</v>
      </c>
      <c r="Y3784" s="22" t="s">
        <v>33</v>
      </c>
      <c r="Z3784" s="86" t="s">
        <v>8007</v>
      </c>
      <c r="AA3784" s="24"/>
      <c r="AB3784" s="14"/>
      <c r="AC3784" s="14"/>
      <c r="AD3784" s="25"/>
      <c r="AE3784" s="26"/>
      <c r="AF3784" s="27"/>
    </row>
    <row r="3785" spans="1:41" ht="16.5" customHeight="1">
      <c r="A3785" s="83" t="s">
        <v>3512</v>
      </c>
      <c r="B3785" s="13"/>
      <c r="C3785" s="189"/>
      <c r="D3785" s="83"/>
      <c r="E3785" s="14" t="s">
        <v>2350</v>
      </c>
      <c r="F3785" s="14" t="s">
        <v>8112</v>
      </c>
      <c r="G3785" s="14" t="s">
        <v>8113</v>
      </c>
      <c r="H3785" s="14">
        <v>2014</v>
      </c>
      <c r="I3785" s="14">
        <v>3</v>
      </c>
      <c r="J3785" s="15">
        <v>0</v>
      </c>
      <c r="K3785" s="15">
        <v>0</v>
      </c>
      <c r="L3785" s="348" t="s">
        <v>6065</v>
      </c>
      <c r="M3785" s="349" t="s">
        <v>8097</v>
      </c>
      <c r="N3785" s="348" t="s">
        <v>412</v>
      </c>
      <c r="O3785" s="17">
        <v>2760</v>
      </c>
      <c r="P3785" s="17">
        <f t="shared" si="31"/>
        <v>6000</v>
      </c>
      <c r="Q3785" s="17">
        <v>5</v>
      </c>
      <c r="R3785" s="133" t="s">
        <v>33</v>
      </c>
      <c r="S3785" s="96" t="s">
        <v>89</v>
      </c>
      <c r="T3785" s="96">
        <v>110</v>
      </c>
      <c r="U3785" s="232">
        <f>W3785*1000/T3785</f>
        <v>2.2618181818181817</v>
      </c>
      <c r="V3785" s="19">
        <v>0</v>
      </c>
      <c r="W3785" s="97">
        <v>0.24879999999999999</v>
      </c>
      <c r="X3785" s="21">
        <v>761.32799999999997</v>
      </c>
      <c r="Y3785" s="22" t="s">
        <v>33</v>
      </c>
      <c r="Z3785" s="86" t="s">
        <v>8007</v>
      </c>
      <c r="AA3785" s="24"/>
      <c r="AB3785" s="14"/>
      <c r="AC3785" s="14"/>
      <c r="AD3785" s="25"/>
      <c r="AE3785" s="26"/>
      <c r="AF3785" s="27"/>
    </row>
    <row r="3786" spans="1:41" ht="16.5" customHeight="1">
      <c r="A3786" s="83" t="s">
        <v>3512</v>
      </c>
      <c r="B3786" s="13"/>
      <c r="C3786" s="189"/>
      <c r="D3786" s="83"/>
      <c r="E3786" s="14" t="s">
        <v>4267</v>
      </c>
      <c r="F3786" s="14" t="s">
        <v>67</v>
      </c>
      <c r="G3786" s="14" t="s">
        <v>8119</v>
      </c>
      <c r="H3786" s="14">
        <v>2014</v>
      </c>
      <c r="I3786" s="14">
        <v>1</v>
      </c>
      <c r="J3786" s="15">
        <v>0</v>
      </c>
      <c r="K3786" s="15">
        <v>0</v>
      </c>
      <c r="L3786" s="348" t="s">
        <v>6065</v>
      </c>
      <c r="M3786" s="349" t="s">
        <v>8097</v>
      </c>
      <c r="N3786" s="348" t="s">
        <v>412</v>
      </c>
      <c r="O3786" s="17">
        <v>140</v>
      </c>
      <c r="P3786" s="17">
        <f t="shared" si="31"/>
        <v>8620</v>
      </c>
      <c r="Q3786" s="17">
        <v>5</v>
      </c>
      <c r="R3786" s="133" t="s">
        <v>33</v>
      </c>
      <c r="S3786" s="96">
        <v>60</v>
      </c>
      <c r="T3786" s="96">
        <v>110</v>
      </c>
      <c r="U3786" s="232">
        <f>W3786*1000/T3786</f>
        <v>4.5454545454545459</v>
      </c>
      <c r="V3786" s="19">
        <v>0</v>
      </c>
      <c r="W3786" s="97">
        <v>0.5</v>
      </c>
      <c r="X3786" s="21">
        <v>285.5</v>
      </c>
      <c r="Y3786" s="22" t="s">
        <v>33</v>
      </c>
      <c r="Z3786" s="86" t="s">
        <v>8007</v>
      </c>
      <c r="AA3786" s="24"/>
      <c r="AB3786" s="14"/>
      <c r="AC3786" s="14"/>
      <c r="AD3786" s="25"/>
      <c r="AE3786" s="26"/>
      <c r="AF3786" s="27"/>
    </row>
    <row r="3787" spans="1:41" ht="16.5" customHeight="1">
      <c r="A3787" s="83" t="s">
        <v>3512</v>
      </c>
      <c r="B3787" s="13"/>
      <c r="C3787" s="189"/>
      <c r="D3787" s="83"/>
      <c r="E3787" s="14" t="s">
        <v>418</v>
      </c>
      <c r="F3787" s="14" t="s">
        <v>8105</v>
      </c>
      <c r="G3787" s="14" t="s">
        <v>8106</v>
      </c>
      <c r="H3787" s="14">
        <v>2024</v>
      </c>
      <c r="I3787" s="14">
        <v>3</v>
      </c>
      <c r="J3787" s="15">
        <v>0</v>
      </c>
      <c r="K3787" s="15">
        <v>0</v>
      </c>
      <c r="L3787" s="348" t="s">
        <v>6065</v>
      </c>
      <c r="M3787" s="349" t="s">
        <v>8097</v>
      </c>
      <c r="N3787" s="348" t="s">
        <v>412</v>
      </c>
      <c r="O3787" s="17">
        <v>1920</v>
      </c>
      <c r="P3787" s="17">
        <f t="shared" si="31"/>
        <v>6840</v>
      </c>
      <c r="Q3787" s="17">
        <v>5</v>
      </c>
      <c r="R3787" s="133" t="s">
        <v>33</v>
      </c>
      <c r="S3787" s="96">
        <v>60</v>
      </c>
      <c r="T3787" s="96">
        <v>110</v>
      </c>
      <c r="U3787" s="232">
        <f>W3787*1000/T3787</f>
        <v>4.5454545454545459</v>
      </c>
      <c r="V3787" s="19">
        <v>0</v>
      </c>
      <c r="W3787" s="97">
        <v>0.5</v>
      </c>
      <c r="X3787" s="21">
        <v>1131</v>
      </c>
      <c r="Y3787" s="22" t="s">
        <v>33</v>
      </c>
      <c r="Z3787" s="86" t="s">
        <v>8007</v>
      </c>
      <c r="AA3787" s="24"/>
      <c r="AB3787" s="14"/>
      <c r="AC3787" s="14"/>
      <c r="AD3787" s="25"/>
      <c r="AE3787" s="26"/>
      <c r="AF3787" s="27"/>
    </row>
    <row r="3788" spans="1:41" ht="16.5" customHeight="1">
      <c r="A3788" s="83" t="s">
        <v>3512</v>
      </c>
      <c r="B3788" s="13"/>
      <c r="C3788" s="189"/>
      <c r="D3788" s="83"/>
      <c r="E3788" s="14" t="s">
        <v>8029</v>
      </c>
      <c r="F3788" s="14" t="s">
        <v>36</v>
      </c>
      <c r="G3788" s="14" t="s">
        <v>700</v>
      </c>
      <c r="H3788" s="14">
        <v>2013</v>
      </c>
      <c r="I3788" s="14">
        <v>2</v>
      </c>
      <c r="J3788" s="15">
        <v>0</v>
      </c>
      <c r="K3788" s="15">
        <v>0</v>
      </c>
      <c r="L3788" s="348" t="s">
        <v>6065</v>
      </c>
      <c r="M3788" s="349" t="s">
        <v>8097</v>
      </c>
      <c r="N3788" s="348" t="s">
        <v>412</v>
      </c>
      <c r="O3788" s="17">
        <v>2760</v>
      </c>
      <c r="P3788" s="17">
        <f t="shared" si="31"/>
        <v>6000</v>
      </c>
      <c r="Q3788" s="17">
        <v>5</v>
      </c>
      <c r="R3788" s="133" t="s">
        <v>33</v>
      </c>
      <c r="S3788" s="96" t="s">
        <v>89</v>
      </c>
      <c r="T3788" s="96">
        <v>110</v>
      </c>
      <c r="U3788" s="232">
        <f>W3788*1000/T3788</f>
        <v>2.2727272727272729</v>
      </c>
      <c r="V3788" s="19">
        <v>0</v>
      </c>
      <c r="W3788" s="97">
        <v>0.25</v>
      </c>
      <c r="X3788" s="21">
        <v>765</v>
      </c>
      <c r="Y3788" s="22" t="s">
        <v>33</v>
      </c>
      <c r="Z3788" s="86" t="s">
        <v>8007</v>
      </c>
      <c r="AA3788" s="24"/>
      <c r="AB3788" s="14"/>
      <c r="AC3788" s="14"/>
      <c r="AD3788" s="25"/>
      <c r="AE3788" s="26"/>
      <c r="AF3788" s="27"/>
    </row>
    <row r="3789" spans="1:41" ht="16.5" customHeight="1">
      <c r="A3789" s="83" t="s">
        <v>3512</v>
      </c>
      <c r="B3789" s="13"/>
      <c r="C3789" s="189"/>
      <c r="D3789" s="83"/>
      <c r="E3789" s="14" t="s">
        <v>3545</v>
      </c>
      <c r="F3789" s="14" t="s">
        <v>1796</v>
      </c>
      <c r="G3789" s="14" t="s">
        <v>3546</v>
      </c>
      <c r="H3789" s="15">
        <v>2010</v>
      </c>
      <c r="I3789" s="15">
        <v>1</v>
      </c>
      <c r="J3789" s="15">
        <v>0</v>
      </c>
      <c r="K3789" s="15">
        <v>0</v>
      </c>
      <c r="L3789" s="16" t="s">
        <v>8084</v>
      </c>
      <c r="M3789" s="134" t="s">
        <v>8634</v>
      </c>
      <c r="N3789" s="16" t="s">
        <v>412</v>
      </c>
      <c r="O3789" s="17">
        <v>8760</v>
      </c>
      <c r="P3789" s="17">
        <f t="shared" si="31"/>
        <v>0</v>
      </c>
      <c r="Q3789" s="17">
        <v>5</v>
      </c>
      <c r="R3789" s="133" t="s">
        <v>33</v>
      </c>
      <c r="S3789" s="19" t="s">
        <v>89</v>
      </c>
      <c r="T3789" s="19">
        <v>110</v>
      </c>
      <c r="U3789" s="19">
        <v>0.40909090909090912</v>
      </c>
      <c r="V3789" s="19">
        <v>0</v>
      </c>
      <c r="W3789" s="20">
        <v>4.4999999999999998E-2</v>
      </c>
      <c r="X3789" s="21">
        <v>394.2</v>
      </c>
      <c r="Y3789" s="22" t="s">
        <v>33</v>
      </c>
      <c r="Z3789" s="86" t="s">
        <v>8007</v>
      </c>
      <c r="AA3789" s="24"/>
      <c r="AB3789" s="14"/>
      <c r="AC3789" s="14"/>
      <c r="AD3789" s="25"/>
      <c r="AE3789" s="26"/>
      <c r="AF3789" s="27"/>
    </row>
    <row r="3790" spans="1:41" ht="16.5" customHeight="1">
      <c r="A3790" s="83" t="s">
        <v>3512</v>
      </c>
      <c r="B3790" s="13"/>
      <c r="C3790" s="189"/>
      <c r="D3790" s="83"/>
      <c r="E3790" s="14" t="s">
        <v>6072</v>
      </c>
      <c r="F3790" s="14" t="s">
        <v>6073</v>
      </c>
      <c r="G3790" s="14" t="s">
        <v>6074</v>
      </c>
      <c r="H3790" s="15">
        <v>2022</v>
      </c>
      <c r="I3790" s="15">
        <v>1</v>
      </c>
      <c r="J3790" s="15">
        <v>0</v>
      </c>
      <c r="K3790" s="15">
        <v>0</v>
      </c>
      <c r="L3790" s="16" t="s">
        <v>6065</v>
      </c>
      <c r="M3790" s="134" t="s">
        <v>8097</v>
      </c>
      <c r="N3790" s="16" t="s">
        <v>412</v>
      </c>
      <c r="O3790" s="17">
        <v>8760</v>
      </c>
      <c r="P3790" s="17">
        <f t="shared" si="31"/>
        <v>0</v>
      </c>
      <c r="Q3790" s="17">
        <v>5</v>
      </c>
      <c r="R3790" s="133" t="s">
        <v>33</v>
      </c>
      <c r="S3790" s="19">
        <v>50</v>
      </c>
      <c r="T3790" s="19">
        <v>110</v>
      </c>
      <c r="U3790" s="19">
        <v>0.40909090909090912</v>
      </c>
      <c r="V3790" s="19">
        <v>0</v>
      </c>
      <c r="W3790" s="20">
        <v>4.8000000000000001E-2</v>
      </c>
      <c r="X3790" s="21">
        <v>420.48</v>
      </c>
      <c r="Y3790" s="22" t="s">
        <v>33</v>
      </c>
      <c r="Z3790" s="86" t="s">
        <v>8007</v>
      </c>
      <c r="AA3790" s="24"/>
      <c r="AB3790" s="14"/>
      <c r="AC3790" s="14"/>
      <c r="AD3790" s="25"/>
      <c r="AE3790" s="26"/>
      <c r="AF3790" s="27"/>
    </row>
    <row r="3791" spans="1:41" ht="16.5" customHeight="1">
      <c r="A3791" s="83" t="s">
        <v>3512</v>
      </c>
      <c r="B3791" s="13"/>
      <c r="C3791" s="189"/>
      <c r="D3791" s="83"/>
      <c r="E3791" s="14" t="s">
        <v>107</v>
      </c>
      <c r="F3791" s="14" t="s">
        <v>756</v>
      </c>
      <c r="G3791" s="14" t="s">
        <v>3577</v>
      </c>
      <c r="H3791" s="15">
        <v>2002</v>
      </c>
      <c r="I3791" s="15">
        <v>1</v>
      </c>
      <c r="J3791" s="15">
        <v>0</v>
      </c>
      <c r="K3791" s="15">
        <v>0</v>
      </c>
      <c r="L3791" s="16" t="s">
        <v>3576</v>
      </c>
      <c r="M3791" s="134" t="s">
        <v>8028</v>
      </c>
      <c r="N3791" s="16" t="s">
        <v>412</v>
      </c>
      <c r="O3791" s="17">
        <v>2628</v>
      </c>
      <c r="P3791" s="17">
        <f t="shared" si="31"/>
        <v>6132</v>
      </c>
      <c r="Q3791" s="17">
        <v>5</v>
      </c>
      <c r="R3791" s="133" t="s">
        <v>33</v>
      </c>
      <c r="S3791" s="19">
        <v>60</v>
      </c>
      <c r="T3791" s="19">
        <v>110</v>
      </c>
      <c r="U3791" s="19">
        <v>1.3636363636363635</v>
      </c>
      <c r="V3791" s="19">
        <v>0</v>
      </c>
      <c r="W3791" s="20">
        <v>0.15</v>
      </c>
      <c r="X3791" s="21">
        <v>440.19</v>
      </c>
      <c r="Y3791" s="22" t="s">
        <v>33</v>
      </c>
      <c r="Z3791" s="86" t="s">
        <v>8007</v>
      </c>
      <c r="AA3791" s="24"/>
      <c r="AB3791" s="14"/>
      <c r="AC3791" s="14"/>
      <c r="AD3791" s="25"/>
      <c r="AE3791" s="26"/>
      <c r="AF3791" s="27"/>
    </row>
    <row r="3792" spans="1:41" ht="16.5" customHeight="1">
      <c r="A3792" s="83" t="s">
        <v>3512</v>
      </c>
      <c r="B3792" s="13"/>
      <c r="C3792" s="189"/>
      <c r="D3792" s="83"/>
      <c r="E3792" s="14" t="s">
        <v>413</v>
      </c>
      <c r="F3792" s="14" t="s">
        <v>34</v>
      </c>
      <c r="G3792" s="14" t="s">
        <v>3575</v>
      </c>
      <c r="H3792" s="15">
        <v>2003</v>
      </c>
      <c r="I3792" s="15">
        <v>2</v>
      </c>
      <c r="J3792" s="15">
        <v>0</v>
      </c>
      <c r="K3792" s="15">
        <v>0</v>
      </c>
      <c r="L3792" s="16" t="s">
        <v>3576</v>
      </c>
      <c r="M3792" s="134" t="s">
        <v>8028</v>
      </c>
      <c r="N3792" s="16" t="s">
        <v>412</v>
      </c>
      <c r="O3792" s="17">
        <v>50</v>
      </c>
      <c r="P3792" s="17">
        <f t="shared" si="31"/>
        <v>8710</v>
      </c>
      <c r="Q3792" s="17">
        <v>5</v>
      </c>
      <c r="R3792" s="133" t="s">
        <v>33</v>
      </c>
      <c r="S3792" s="19">
        <v>60</v>
      </c>
      <c r="T3792" s="19">
        <v>220</v>
      </c>
      <c r="U3792" s="19">
        <v>8.7772727272727273</v>
      </c>
      <c r="V3792" s="19">
        <v>0</v>
      </c>
      <c r="W3792" s="20">
        <v>1.931</v>
      </c>
      <c r="X3792" s="21">
        <v>937.5005000000001</v>
      </c>
      <c r="Y3792" s="22" t="s">
        <v>33</v>
      </c>
      <c r="Z3792" s="86" t="s">
        <v>8007</v>
      </c>
      <c r="AA3792" s="24"/>
      <c r="AB3792" s="14"/>
      <c r="AC3792" s="14"/>
      <c r="AD3792" s="25"/>
      <c r="AE3792" s="26"/>
      <c r="AF3792" s="27"/>
    </row>
    <row r="3793" spans="1:41" ht="16.5" customHeight="1">
      <c r="A3793" s="83" t="s">
        <v>3512</v>
      </c>
      <c r="B3793" s="13"/>
      <c r="C3793" s="189"/>
      <c r="D3793" s="83"/>
      <c r="E3793" s="14" t="s">
        <v>418</v>
      </c>
      <c r="F3793" s="14" t="s">
        <v>8107</v>
      </c>
      <c r="G3793" s="14" t="s">
        <v>8108</v>
      </c>
      <c r="H3793" s="14">
        <v>2024</v>
      </c>
      <c r="I3793" s="14">
        <v>2</v>
      </c>
      <c r="J3793" s="15">
        <v>0</v>
      </c>
      <c r="K3793" s="15">
        <v>0</v>
      </c>
      <c r="L3793" s="348" t="s">
        <v>6065</v>
      </c>
      <c r="M3793" s="349" t="s">
        <v>8097</v>
      </c>
      <c r="N3793" s="348" t="s">
        <v>412</v>
      </c>
      <c r="O3793" s="17">
        <v>1920</v>
      </c>
      <c r="P3793" s="17">
        <f t="shared" si="31"/>
        <v>6840</v>
      </c>
      <c r="Q3793" s="17">
        <v>5</v>
      </c>
      <c r="R3793" s="133" t="s">
        <v>33</v>
      </c>
      <c r="S3793" s="96">
        <v>60</v>
      </c>
      <c r="T3793" s="96">
        <v>110</v>
      </c>
      <c r="U3793" s="232">
        <f>W3793*1000/T3793</f>
        <v>4.5454545454545459</v>
      </c>
      <c r="V3793" s="19">
        <v>0</v>
      </c>
      <c r="W3793" s="97">
        <v>0.5</v>
      </c>
      <c r="X3793" s="21">
        <v>1131</v>
      </c>
      <c r="Y3793" s="22" t="s">
        <v>33</v>
      </c>
      <c r="Z3793" s="86" t="s">
        <v>8007</v>
      </c>
      <c r="AA3793" s="24"/>
      <c r="AB3793" s="14"/>
      <c r="AC3793" s="14"/>
      <c r="AD3793" s="25"/>
      <c r="AE3793" s="26"/>
      <c r="AF3793" s="27"/>
    </row>
    <row r="3794" spans="1:41" ht="16.5" customHeight="1">
      <c r="A3794" s="83" t="s">
        <v>3512</v>
      </c>
      <c r="B3794" s="83"/>
      <c r="C3794" s="201"/>
      <c r="D3794" s="83"/>
      <c r="E3794" s="14" t="s">
        <v>8137</v>
      </c>
      <c r="F3794" s="14" t="s">
        <v>8138</v>
      </c>
      <c r="G3794" s="14" t="s">
        <v>8139</v>
      </c>
      <c r="H3794" s="15">
        <v>2021</v>
      </c>
      <c r="I3794" s="15">
        <v>1</v>
      </c>
      <c r="J3794" s="15">
        <v>1</v>
      </c>
      <c r="K3794" s="15">
        <v>0</v>
      </c>
      <c r="L3794" s="16" t="s">
        <v>3576</v>
      </c>
      <c r="M3794" s="134" t="s">
        <v>8028</v>
      </c>
      <c r="N3794" s="16" t="s">
        <v>412</v>
      </c>
      <c r="O3794" s="17">
        <v>12</v>
      </c>
      <c r="P3794" s="17">
        <f t="shared" si="31"/>
        <v>8748</v>
      </c>
      <c r="Q3794" s="17">
        <v>5</v>
      </c>
      <c r="R3794" s="354" t="s">
        <v>33</v>
      </c>
      <c r="S3794" s="19">
        <v>60</v>
      </c>
      <c r="T3794" s="19">
        <v>110</v>
      </c>
      <c r="U3794" s="19">
        <v>6.5</v>
      </c>
      <c r="V3794" s="19">
        <v>0</v>
      </c>
      <c r="W3794" s="19">
        <v>1.34</v>
      </c>
      <c r="X3794" s="21">
        <v>602.19600000000014</v>
      </c>
      <c r="Y3794" s="22" t="s">
        <v>33</v>
      </c>
      <c r="Z3794" s="86" t="s">
        <v>8007</v>
      </c>
      <c r="AA3794" s="24"/>
      <c r="AB3794" s="14"/>
      <c r="AC3794" s="14"/>
      <c r="AD3794" s="25"/>
      <c r="AE3794" s="26"/>
      <c r="AF3794" s="27"/>
      <c r="AG3794" s="355"/>
      <c r="AH3794" s="355"/>
      <c r="AI3794" s="355"/>
      <c r="AJ3794" s="355"/>
      <c r="AK3794" s="355"/>
    </row>
    <row r="3795" spans="1:41" ht="16.5" customHeight="1">
      <c r="A3795" s="83" t="s">
        <v>3512</v>
      </c>
      <c r="B3795" s="13"/>
      <c r="C3795" s="189"/>
      <c r="D3795" s="83"/>
      <c r="E3795" s="14" t="s">
        <v>3513</v>
      </c>
      <c r="F3795" s="14" t="s">
        <v>3514</v>
      </c>
      <c r="G3795" s="14" t="s">
        <v>3515</v>
      </c>
      <c r="H3795" s="15">
        <v>2017</v>
      </c>
      <c r="I3795" s="15">
        <v>1</v>
      </c>
      <c r="J3795" s="15">
        <v>0</v>
      </c>
      <c r="K3795" s="15">
        <v>0</v>
      </c>
      <c r="L3795" s="16" t="s">
        <v>8042</v>
      </c>
      <c r="M3795" s="134" t="s">
        <v>8043</v>
      </c>
      <c r="N3795" s="16" t="s">
        <v>412</v>
      </c>
      <c r="O3795" s="17">
        <v>8760</v>
      </c>
      <c r="P3795" s="17">
        <f t="shared" si="31"/>
        <v>0</v>
      </c>
      <c r="Q3795" s="17">
        <v>5</v>
      </c>
      <c r="R3795" s="133" t="s">
        <v>33</v>
      </c>
      <c r="S3795" s="19">
        <v>60</v>
      </c>
      <c r="T3795" s="19">
        <v>110</v>
      </c>
      <c r="U3795" s="19">
        <v>0.63636363636363635</v>
      </c>
      <c r="V3795" s="19">
        <v>0</v>
      </c>
      <c r="W3795" s="20">
        <v>7.0000000000000007E-2</v>
      </c>
      <c r="X3795" s="21">
        <v>613.20000000000005</v>
      </c>
      <c r="Y3795" s="22" t="s">
        <v>33</v>
      </c>
      <c r="Z3795" s="86" t="s">
        <v>8007</v>
      </c>
      <c r="AA3795" s="24"/>
      <c r="AB3795" s="14"/>
      <c r="AC3795" s="14"/>
      <c r="AD3795" s="25"/>
      <c r="AE3795" s="26"/>
      <c r="AF3795" s="27"/>
    </row>
    <row r="3796" spans="1:41" ht="16.5" customHeight="1">
      <c r="A3796" s="83" t="s">
        <v>3512</v>
      </c>
      <c r="B3796" s="83"/>
      <c r="C3796" s="201"/>
      <c r="D3796" s="83"/>
      <c r="E3796" s="14" t="s">
        <v>8140</v>
      </c>
      <c r="F3796" s="14" t="s">
        <v>8141</v>
      </c>
      <c r="G3796" s="14" t="s">
        <v>8142</v>
      </c>
      <c r="H3796" s="15">
        <v>2021</v>
      </c>
      <c r="I3796" s="15">
        <v>1</v>
      </c>
      <c r="J3796" s="15">
        <v>1</v>
      </c>
      <c r="K3796" s="15">
        <v>0</v>
      </c>
      <c r="L3796" s="16" t="s">
        <v>3576</v>
      </c>
      <c r="M3796" s="134" t="s">
        <v>8028</v>
      </c>
      <c r="N3796" s="16" t="s">
        <v>412</v>
      </c>
      <c r="O3796" s="17">
        <v>12</v>
      </c>
      <c r="P3796" s="17">
        <f t="shared" si="31"/>
        <v>8748</v>
      </c>
      <c r="Q3796" s="17">
        <v>5</v>
      </c>
      <c r="R3796" s="354" t="s">
        <v>33</v>
      </c>
      <c r="S3796" s="19">
        <v>60</v>
      </c>
      <c r="T3796" s="19">
        <v>110</v>
      </c>
      <c r="U3796" s="19">
        <v>8.8000000000000007</v>
      </c>
      <c r="V3796" s="19">
        <v>0</v>
      </c>
      <c r="W3796" s="19">
        <v>1.4</v>
      </c>
      <c r="X3796" s="21">
        <v>629.15999999999985</v>
      </c>
      <c r="Y3796" s="22" t="s">
        <v>33</v>
      </c>
      <c r="Z3796" s="86" t="s">
        <v>8007</v>
      </c>
      <c r="AA3796" s="24"/>
      <c r="AB3796" s="14"/>
      <c r="AC3796" s="14"/>
      <c r="AD3796" s="25"/>
      <c r="AE3796" s="26"/>
      <c r="AF3796" s="27"/>
      <c r="AG3796" s="355"/>
      <c r="AH3796" s="355"/>
      <c r="AI3796" s="355"/>
      <c r="AJ3796" s="355"/>
      <c r="AK3796" s="355"/>
    </row>
    <row r="3797" spans="1:41" ht="16.5" customHeight="1">
      <c r="A3797" s="83" t="s">
        <v>3512</v>
      </c>
      <c r="B3797" s="13"/>
      <c r="C3797" s="189"/>
      <c r="D3797" s="83"/>
      <c r="E3797" s="14" t="s">
        <v>199</v>
      </c>
      <c r="F3797" s="14" t="s">
        <v>228</v>
      </c>
      <c r="G3797" s="14" t="s">
        <v>229</v>
      </c>
      <c r="H3797" s="15">
        <v>2012</v>
      </c>
      <c r="I3797" s="15">
        <v>1</v>
      </c>
      <c r="J3797" s="15">
        <v>0</v>
      </c>
      <c r="K3797" s="15">
        <v>0</v>
      </c>
      <c r="L3797" s="16" t="s">
        <v>3576</v>
      </c>
      <c r="M3797" s="134" t="s">
        <v>8147</v>
      </c>
      <c r="N3797" s="16" t="s">
        <v>412</v>
      </c>
      <c r="O3797" s="17">
        <v>17</v>
      </c>
      <c r="P3797" s="17">
        <f t="shared" si="31"/>
        <v>8743</v>
      </c>
      <c r="Q3797" s="17">
        <v>5</v>
      </c>
      <c r="R3797" s="133" t="s">
        <v>33</v>
      </c>
      <c r="S3797" s="19">
        <v>60</v>
      </c>
      <c r="T3797" s="19">
        <v>110</v>
      </c>
      <c r="U3797" s="19">
        <v>13.181818181818182</v>
      </c>
      <c r="V3797" s="19">
        <v>0</v>
      </c>
      <c r="W3797" s="20">
        <v>1.45</v>
      </c>
      <c r="X3797" s="21">
        <v>658.51749999999993</v>
      </c>
      <c r="Y3797" s="22" t="s">
        <v>33</v>
      </c>
      <c r="Z3797" s="86" t="s">
        <v>8146</v>
      </c>
      <c r="AA3797" s="24"/>
      <c r="AB3797" s="14"/>
      <c r="AC3797" s="14"/>
      <c r="AD3797" s="25"/>
      <c r="AE3797" s="26"/>
      <c r="AF3797" s="27"/>
      <c r="AL3797" s="28"/>
      <c r="AM3797" s="28"/>
      <c r="AN3797" s="28"/>
      <c r="AO3797" s="28"/>
    </row>
    <row r="3798" spans="1:41" ht="16.5" customHeight="1">
      <c r="A3798" s="83" t="s">
        <v>3512</v>
      </c>
      <c r="B3798" s="13"/>
      <c r="C3798" s="189"/>
      <c r="D3798" s="83"/>
      <c r="E3798" s="14" t="s">
        <v>2350</v>
      </c>
      <c r="F3798" s="14" t="s">
        <v>36</v>
      </c>
      <c r="G3798" s="14" t="s">
        <v>3584</v>
      </c>
      <c r="H3798" s="15">
        <v>2010</v>
      </c>
      <c r="I3798" s="15">
        <v>1</v>
      </c>
      <c r="J3798" s="15">
        <v>0</v>
      </c>
      <c r="K3798" s="15">
        <v>0</v>
      </c>
      <c r="L3798" s="16" t="s">
        <v>3585</v>
      </c>
      <c r="M3798" s="134" t="s">
        <v>8153</v>
      </c>
      <c r="N3798" s="16" t="s">
        <v>412</v>
      </c>
      <c r="O3798" s="17">
        <v>2628</v>
      </c>
      <c r="P3798" s="17">
        <f t="shared" si="31"/>
        <v>6132</v>
      </c>
      <c r="Q3798" s="17">
        <v>5</v>
      </c>
      <c r="R3798" s="133" t="s">
        <v>33</v>
      </c>
      <c r="S3798" s="19" t="s">
        <v>89</v>
      </c>
      <c r="T3798" s="19">
        <v>110</v>
      </c>
      <c r="U3798" s="19">
        <v>2.2727272727272729</v>
      </c>
      <c r="V3798" s="19">
        <v>0</v>
      </c>
      <c r="W3798" s="20">
        <v>0.25</v>
      </c>
      <c r="X3798" s="21">
        <v>733.65</v>
      </c>
      <c r="Y3798" s="22" t="s">
        <v>33</v>
      </c>
      <c r="Z3798" s="86" t="s">
        <v>8146</v>
      </c>
      <c r="AA3798" s="24"/>
      <c r="AB3798" s="14"/>
      <c r="AC3798" s="14"/>
      <c r="AD3798" s="25"/>
      <c r="AE3798" s="26"/>
      <c r="AF3798" s="27"/>
      <c r="AG3798" s="28"/>
      <c r="AH3798" s="28"/>
      <c r="AI3798" s="28"/>
      <c r="AJ3798" s="28"/>
      <c r="AK3798" s="28"/>
      <c r="AL3798" s="28"/>
      <c r="AM3798" s="28"/>
      <c r="AN3798" s="28"/>
      <c r="AO3798" s="28"/>
    </row>
    <row r="3799" spans="1:41" ht="16.5" customHeight="1">
      <c r="A3799" s="83" t="s">
        <v>3512</v>
      </c>
      <c r="B3799" s="13"/>
      <c r="C3799" s="189"/>
      <c r="D3799" s="83"/>
      <c r="E3799" s="14" t="s">
        <v>2350</v>
      </c>
      <c r="F3799" s="14" t="s">
        <v>36</v>
      </c>
      <c r="G3799" s="14" t="s">
        <v>388</v>
      </c>
      <c r="H3799" s="14">
        <v>2018</v>
      </c>
      <c r="I3799" s="14">
        <v>1</v>
      </c>
      <c r="J3799" s="15">
        <v>0</v>
      </c>
      <c r="K3799" s="15">
        <v>0</v>
      </c>
      <c r="L3799" s="348" t="s">
        <v>6065</v>
      </c>
      <c r="M3799" s="349" t="s">
        <v>8097</v>
      </c>
      <c r="N3799" s="348" t="s">
        <v>412</v>
      </c>
      <c r="O3799" s="17">
        <v>2760</v>
      </c>
      <c r="P3799" s="17">
        <f t="shared" si="31"/>
        <v>6000</v>
      </c>
      <c r="Q3799" s="17">
        <v>5</v>
      </c>
      <c r="R3799" s="133" t="s">
        <v>33</v>
      </c>
      <c r="S3799" s="96" t="s">
        <v>89</v>
      </c>
      <c r="T3799" s="96">
        <v>110</v>
      </c>
      <c r="U3799" s="232">
        <f>W3799*1000/T3799</f>
        <v>2.2618181818181817</v>
      </c>
      <c r="V3799" s="19">
        <v>0</v>
      </c>
      <c r="W3799" s="97">
        <v>0.24879999999999999</v>
      </c>
      <c r="X3799" s="21">
        <v>761.32799999999997</v>
      </c>
      <c r="Y3799" s="22" t="s">
        <v>33</v>
      </c>
      <c r="Z3799" s="86" t="s">
        <v>8007</v>
      </c>
      <c r="AA3799" s="24"/>
      <c r="AB3799" s="14"/>
      <c r="AC3799" s="14"/>
      <c r="AD3799" s="25"/>
      <c r="AE3799" s="26"/>
      <c r="AF3799" s="27"/>
      <c r="AG3799" s="28"/>
      <c r="AH3799" s="28"/>
      <c r="AI3799" s="28"/>
      <c r="AJ3799" s="28"/>
      <c r="AK3799" s="28"/>
      <c r="AL3799" s="28"/>
      <c r="AM3799" s="28"/>
      <c r="AN3799" s="28"/>
      <c r="AO3799" s="28"/>
    </row>
    <row r="3800" spans="1:41" ht="16.5" customHeight="1">
      <c r="A3800" s="83" t="s">
        <v>3512</v>
      </c>
      <c r="B3800" s="13"/>
      <c r="C3800" s="189"/>
      <c r="D3800" s="83"/>
      <c r="E3800" s="14" t="s">
        <v>8029</v>
      </c>
      <c r="F3800" s="14" t="s">
        <v>8030</v>
      </c>
      <c r="G3800" s="14" t="s">
        <v>8031</v>
      </c>
      <c r="H3800" s="15">
        <v>2023</v>
      </c>
      <c r="I3800" s="15">
        <v>1</v>
      </c>
      <c r="J3800" s="15">
        <v>0</v>
      </c>
      <c r="K3800" s="15">
        <v>0</v>
      </c>
      <c r="L3800" s="16" t="s">
        <v>3576</v>
      </c>
      <c r="M3800" s="134" t="s">
        <v>8028</v>
      </c>
      <c r="N3800" s="16" t="s">
        <v>412</v>
      </c>
      <c r="O3800" s="17">
        <v>2628</v>
      </c>
      <c r="P3800" s="17">
        <f t="shared" si="31"/>
        <v>6132</v>
      </c>
      <c r="Q3800" s="17">
        <v>5</v>
      </c>
      <c r="R3800" s="133" t="s">
        <v>33</v>
      </c>
      <c r="S3800" s="19" t="s">
        <v>89</v>
      </c>
      <c r="T3800" s="19">
        <v>110</v>
      </c>
      <c r="U3800" s="19">
        <v>0.25909090909090909</v>
      </c>
      <c r="V3800" s="19">
        <v>0</v>
      </c>
      <c r="W3800" s="20">
        <v>0.3</v>
      </c>
      <c r="X3800" s="21">
        <v>880.38</v>
      </c>
      <c r="Y3800" s="22" t="s">
        <v>33</v>
      </c>
      <c r="Z3800" s="86" t="s">
        <v>8007</v>
      </c>
      <c r="AA3800" s="24"/>
      <c r="AB3800" s="14"/>
      <c r="AC3800" s="14"/>
      <c r="AD3800" s="25"/>
      <c r="AE3800" s="26"/>
      <c r="AF3800" s="27"/>
      <c r="AG3800" s="28"/>
      <c r="AH3800" s="28"/>
      <c r="AI3800" s="28"/>
      <c r="AJ3800" s="28"/>
      <c r="AK3800" s="28"/>
      <c r="AL3800" s="28"/>
      <c r="AM3800" s="28"/>
      <c r="AN3800" s="28"/>
      <c r="AO3800" s="28"/>
    </row>
    <row r="3801" spans="1:41" ht="16.5" customHeight="1">
      <c r="A3801" s="83" t="s">
        <v>3512</v>
      </c>
      <c r="B3801" s="13"/>
      <c r="C3801" s="189"/>
      <c r="D3801" s="83"/>
      <c r="E3801" s="14" t="s">
        <v>8029</v>
      </c>
      <c r="F3801" s="14" t="s">
        <v>8030</v>
      </c>
      <c r="G3801" s="14" t="s">
        <v>8031</v>
      </c>
      <c r="H3801" s="15">
        <v>2023</v>
      </c>
      <c r="I3801" s="15">
        <v>1</v>
      </c>
      <c r="J3801" s="15">
        <v>0</v>
      </c>
      <c r="K3801" s="15">
        <v>0</v>
      </c>
      <c r="L3801" s="16" t="s">
        <v>3576</v>
      </c>
      <c r="M3801" s="134" t="s">
        <v>8028</v>
      </c>
      <c r="N3801" s="16" t="s">
        <v>412</v>
      </c>
      <c r="O3801" s="17">
        <v>2628</v>
      </c>
      <c r="P3801" s="17">
        <f t="shared" si="31"/>
        <v>6132</v>
      </c>
      <c r="Q3801" s="17">
        <v>5</v>
      </c>
      <c r="R3801" s="133" t="s">
        <v>33</v>
      </c>
      <c r="S3801" s="19" t="s">
        <v>89</v>
      </c>
      <c r="T3801" s="19">
        <v>110</v>
      </c>
      <c r="U3801" s="19">
        <v>0.25909090909090909</v>
      </c>
      <c r="V3801" s="19">
        <v>0</v>
      </c>
      <c r="W3801" s="20">
        <v>0.3</v>
      </c>
      <c r="X3801" s="21">
        <v>880.38</v>
      </c>
      <c r="Y3801" s="22" t="s">
        <v>33</v>
      </c>
      <c r="Z3801" s="86" t="s">
        <v>8007</v>
      </c>
      <c r="AA3801" s="24"/>
      <c r="AB3801" s="14"/>
      <c r="AC3801" s="14"/>
      <c r="AD3801" s="25"/>
      <c r="AE3801" s="26"/>
      <c r="AF3801" s="27"/>
      <c r="AG3801" s="28"/>
      <c r="AH3801" s="28"/>
      <c r="AI3801" s="28"/>
      <c r="AJ3801" s="28"/>
      <c r="AK3801" s="28"/>
      <c r="AL3801" s="28"/>
      <c r="AM3801" s="28"/>
      <c r="AN3801" s="28"/>
      <c r="AO3801" s="28"/>
    </row>
    <row r="3802" spans="1:41" ht="16.5" customHeight="1">
      <c r="A3802" s="83" t="s">
        <v>3512</v>
      </c>
      <c r="B3802" s="13"/>
      <c r="C3802" s="189"/>
      <c r="D3802" s="83"/>
      <c r="E3802" s="14" t="s">
        <v>8149</v>
      </c>
      <c r="F3802" s="14" t="s">
        <v>8150</v>
      </c>
      <c r="G3802" s="14" t="s">
        <v>8151</v>
      </c>
      <c r="H3802" s="15">
        <v>2023</v>
      </c>
      <c r="I3802" s="15">
        <v>1</v>
      </c>
      <c r="J3802" s="15">
        <v>0</v>
      </c>
      <c r="K3802" s="15">
        <v>0</v>
      </c>
      <c r="L3802" s="16" t="s">
        <v>3576</v>
      </c>
      <c r="M3802" s="134" t="s">
        <v>8147</v>
      </c>
      <c r="N3802" s="16" t="s">
        <v>412</v>
      </c>
      <c r="O3802" s="17">
        <v>2628</v>
      </c>
      <c r="P3802" s="17">
        <f t="shared" si="31"/>
        <v>6132</v>
      </c>
      <c r="Q3802" s="17">
        <v>5</v>
      </c>
      <c r="R3802" s="133" t="s">
        <v>33</v>
      </c>
      <c r="S3802" s="19" t="s">
        <v>89</v>
      </c>
      <c r="T3802" s="19">
        <v>110</v>
      </c>
      <c r="U3802" s="19">
        <v>0.25909090909090909</v>
      </c>
      <c r="V3802" s="19">
        <v>0</v>
      </c>
      <c r="W3802" s="20">
        <v>0.3</v>
      </c>
      <c r="X3802" s="21">
        <v>880.38</v>
      </c>
      <c r="Y3802" s="22" t="s">
        <v>33</v>
      </c>
      <c r="Z3802" s="86" t="s">
        <v>8146</v>
      </c>
      <c r="AA3802" s="24"/>
      <c r="AB3802" s="14"/>
      <c r="AC3802" s="14"/>
      <c r="AD3802" s="25"/>
      <c r="AE3802" s="26"/>
      <c r="AF3802" s="27"/>
      <c r="AG3802" s="28"/>
      <c r="AH3802" s="28"/>
      <c r="AI3802" s="28"/>
      <c r="AJ3802" s="28"/>
      <c r="AK3802" s="28"/>
      <c r="AL3802" s="28"/>
      <c r="AM3802" s="28"/>
      <c r="AN3802" s="28"/>
      <c r="AO3802" s="28"/>
    </row>
    <row r="3803" spans="1:41" ht="16.5" customHeight="1">
      <c r="A3803" s="83" t="s">
        <v>3512</v>
      </c>
      <c r="B3803" s="13"/>
      <c r="C3803" s="189"/>
      <c r="D3803" s="83"/>
      <c r="E3803" s="14" t="s">
        <v>3581</v>
      </c>
      <c r="F3803" s="14" t="s">
        <v>3578</v>
      </c>
      <c r="G3803" s="14" t="s">
        <v>3582</v>
      </c>
      <c r="H3803" s="15">
        <v>2006</v>
      </c>
      <c r="I3803" s="15">
        <v>1</v>
      </c>
      <c r="J3803" s="15">
        <v>0</v>
      </c>
      <c r="K3803" s="15">
        <v>0</v>
      </c>
      <c r="L3803" s="16" t="s">
        <v>3580</v>
      </c>
      <c r="M3803" s="134" t="s">
        <v>3591</v>
      </c>
      <c r="N3803" s="16" t="s">
        <v>412</v>
      </c>
      <c r="O3803" s="17">
        <v>2628</v>
      </c>
      <c r="P3803" s="17">
        <f t="shared" si="31"/>
        <v>6132</v>
      </c>
      <c r="Q3803" s="17">
        <v>5</v>
      </c>
      <c r="R3803" s="133" t="s">
        <v>33</v>
      </c>
      <c r="S3803" s="19" t="s">
        <v>3583</v>
      </c>
      <c r="T3803" s="19">
        <v>110</v>
      </c>
      <c r="U3803" s="19">
        <v>4.9636363636363638</v>
      </c>
      <c r="V3803" s="19">
        <v>0</v>
      </c>
      <c r="W3803" s="20">
        <v>0.54600000000000004</v>
      </c>
      <c r="X3803" s="21">
        <v>1602.2916000000002</v>
      </c>
      <c r="Y3803" s="22" t="s">
        <v>33</v>
      </c>
      <c r="Z3803" s="86" t="s">
        <v>8146</v>
      </c>
      <c r="AA3803" s="24"/>
      <c r="AB3803" s="14"/>
      <c r="AC3803" s="14"/>
      <c r="AD3803" s="25"/>
      <c r="AE3803" s="26"/>
      <c r="AF3803" s="27"/>
    </row>
    <row r="3804" spans="1:41" ht="16.5" customHeight="1">
      <c r="A3804" s="83" t="s">
        <v>3512</v>
      </c>
      <c r="B3804" s="13"/>
      <c r="C3804" s="189"/>
      <c r="D3804" s="83"/>
      <c r="E3804" s="14" t="s">
        <v>2728</v>
      </c>
      <c r="F3804" s="14" t="s">
        <v>3578</v>
      </c>
      <c r="G3804" s="14" t="s">
        <v>3579</v>
      </c>
      <c r="H3804" s="15">
        <v>2006</v>
      </c>
      <c r="I3804" s="15">
        <v>1</v>
      </c>
      <c r="J3804" s="15">
        <v>0</v>
      </c>
      <c r="K3804" s="15">
        <v>0</v>
      </c>
      <c r="L3804" s="16" t="s">
        <v>3580</v>
      </c>
      <c r="M3804" s="134" t="s">
        <v>3591</v>
      </c>
      <c r="N3804" s="16" t="s">
        <v>412</v>
      </c>
      <c r="O3804" s="17">
        <v>2628</v>
      </c>
      <c r="P3804" s="17">
        <f t="shared" si="31"/>
        <v>6132</v>
      </c>
      <c r="Q3804" s="17">
        <v>5</v>
      </c>
      <c r="R3804" s="133" t="s">
        <v>33</v>
      </c>
      <c r="S3804" s="19" t="s">
        <v>89</v>
      </c>
      <c r="T3804" s="19">
        <v>110</v>
      </c>
      <c r="U3804" s="19">
        <v>6.5454545454545459</v>
      </c>
      <c r="V3804" s="19">
        <v>0</v>
      </c>
      <c r="W3804" s="20">
        <v>0.72</v>
      </c>
      <c r="X3804" s="21">
        <v>2112.9119999999998</v>
      </c>
      <c r="Y3804" s="22" t="s">
        <v>33</v>
      </c>
      <c r="Z3804" s="86" t="s">
        <v>8146</v>
      </c>
      <c r="AA3804" s="24"/>
      <c r="AB3804" s="14"/>
      <c r="AC3804" s="14"/>
      <c r="AD3804" s="25"/>
      <c r="AE3804" s="26"/>
      <c r="AF3804" s="27"/>
    </row>
    <row r="3805" spans="1:41" ht="16.5" customHeight="1">
      <c r="A3805" s="83" t="s">
        <v>3512</v>
      </c>
      <c r="B3805" s="13"/>
      <c r="C3805" s="189"/>
      <c r="D3805" s="83"/>
      <c r="E3805" s="14" t="s">
        <v>8085</v>
      </c>
      <c r="F3805" s="14" t="s">
        <v>8011</v>
      </c>
      <c r="G3805" s="14" t="s">
        <v>8086</v>
      </c>
      <c r="H3805" s="15">
        <v>2008</v>
      </c>
      <c r="I3805" s="15">
        <v>1</v>
      </c>
      <c r="J3805" s="15">
        <v>0</v>
      </c>
      <c r="K3805" s="15">
        <v>0</v>
      </c>
      <c r="L3805" s="16" t="s">
        <v>8084</v>
      </c>
      <c r="M3805" s="134" t="s">
        <v>8634</v>
      </c>
      <c r="N3805" s="16" t="s">
        <v>412</v>
      </c>
      <c r="O3805" s="17">
        <v>8760</v>
      </c>
      <c r="P3805" s="17">
        <f t="shared" si="31"/>
        <v>0</v>
      </c>
      <c r="Q3805" s="17">
        <v>5</v>
      </c>
      <c r="R3805" s="133" t="s">
        <v>33</v>
      </c>
      <c r="S3805" s="19" t="s">
        <v>89</v>
      </c>
      <c r="T3805" s="19">
        <v>110</v>
      </c>
      <c r="U3805" s="19">
        <v>2.2727272727272729</v>
      </c>
      <c r="V3805" s="19">
        <v>0</v>
      </c>
      <c r="W3805" s="20">
        <v>0.25</v>
      </c>
      <c r="X3805" s="21">
        <v>2190</v>
      </c>
      <c r="Y3805" s="22" t="s">
        <v>33</v>
      </c>
      <c r="Z3805" s="86" t="s">
        <v>8007</v>
      </c>
      <c r="AA3805" s="24"/>
      <c r="AB3805" s="14"/>
      <c r="AC3805" s="14"/>
      <c r="AD3805" s="25"/>
      <c r="AE3805" s="26"/>
      <c r="AF3805" s="27"/>
    </row>
    <row r="3806" spans="1:41" ht="16.5" customHeight="1">
      <c r="A3806" s="83" t="s">
        <v>8148</v>
      </c>
      <c r="B3806" s="13"/>
      <c r="C3806" s="189"/>
      <c r="D3806" s="83"/>
      <c r="E3806" s="14" t="s">
        <v>8149</v>
      </c>
      <c r="F3806" s="14" t="s">
        <v>8150</v>
      </c>
      <c r="G3806" s="14" t="s">
        <v>8151</v>
      </c>
      <c r="H3806" s="15">
        <v>2023</v>
      </c>
      <c r="I3806" s="15">
        <v>1</v>
      </c>
      <c r="J3806" s="15">
        <v>0</v>
      </c>
      <c r="K3806" s="15">
        <v>0</v>
      </c>
      <c r="L3806" s="16" t="s">
        <v>3576</v>
      </c>
      <c r="M3806" s="134" t="s">
        <v>8147</v>
      </c>
      <c r="N3806" s="16" t="s">
        <v>412</v>
      </c>
      <c r="O3806" s="17">
        <v>8400</v>
      </c>
      <c r="P3806" s="17">
        <f t="shared" si="31"/>
        <v>360</v>
      </c>
      <c r="Q3806" s="17">
        <v>5</v>
      </c>
      <c r="R3806" s="133" t="s">
        <v>33</v>
      </c>
      <c r="S3806" s="19" t="s">
        <v>89</v>
      </c>
      <c r="T3806" s="19">
        <v>110</v>
      </c>
      <c r="U3806" s="19">
        <v>0.25909090909090909</v>
      </c>
      <c r="V3806" s="19">
        <v>0</v>
      </c>
      <c r="W3806" s="20">
        <v>0.3</v>
      </c>
      <c r="X3806" s="21">
        <v>2525.4</v>
      </c>
      <c r="Y3806" s="22" t="s">
        <v>33</v>
      </c>
      <c r="Z3806" s="86" t="s">
        <v>8146</v>
      </c>
      <c r="AA3806" s="24"/>
      <c r="AB3806" s="14"/>
      <c r="AC3806" s="14"/>
      <c r="AD3806" s="25"/>
      <c r="AE3806" s="26"/>
      <c r="AF3806" s="27"/>
    </row>
    <row r="3807" spans="1:41" ht="16.5" customHeight="1">
      <c r="A3807" s="13" t="s">
        <v>8154</v>
      </c>
      <c r="B3807" s="13"/>
      <c r="C3807" s="368"/>
      <c r="D3807" s="13"/>
      <c r="E3807" s="14" t="s">
        <v>8176</v>
      </c>
      <c r="F3807" s="14" t="s">
        <v>36</v>
      </c>
      <c r="G3807" s="14" t="s">
        <v>3677</v>
      </c>
      <c r="H3807" s="14">
        <v>2018</v>
      </c>
      <c r="I3807" s="14" t="s">
        <v>8177</v>
      </c>
      <c r="J3807" s="14">
        <v>0</v>
      </c>
      <c r="K3807" s="14">
        <v>0</v>
      </c>
      <c r="L3807" s="16" t="s">
        <v>3666</v>
      </c>
      <c r="M3807" s="134" t="s">
        <v>8157</v>
      </c>
      <c r="N3807" s="16" t="s">
        <v>412</v>
      </c>
      <c r="O3807" s="18" t="s">
        <v>8178</v>
      </c>
      <c r="P3807" s="17">
        <f t="shared" si="31"/>
        <v>-1240</v>
      </c>
      <c r="Q3807" s="18">
        <v>5</v>
      </c>
      <c r="R3807" s="133" t="s">
        <v>33</v>
      </c>
      <c r="S3807" s="16" t="s">
        <v>8172</v>
      </c>
      <c r="T3807" s="16" t="s">
        <v>8170</v>
      </c>
      <c r="U3807" s="16" t="s">
        <v>8173</v>
      </c>
      <c r="V3807" s="16">
        <v>0</v>
      </c>
      <c r="W3807" s="16" t="s">
        <v>8174</v>
      </c>
      <c r="X3807" s="21">
        <v>163.977</v>
      </c>
      <c r="Y3807" s="22" t="s">
        <v>33</v>
      </c>
      <c r="Z3807" s="357" t="s">
        <v>8146</v>
      </c>
      <c r="AA3807" s="14"/>
      <c r="AB3807" s="14"/>
      <c r="AC3807" s="14"/>
      <c r="AD3807" s="25"/>
      <c r="AE3807" s="26"/>
      <c r="AF3807" s="27"/>
    </row>
    <row r="3808" spans="1:41" ht="16.5" customHeight="1">
      <c r="A3808" s="13" t="s">
        <v>8154</v>
      </c>
      <c r="B3808" s="13"/>
      <c r="C3808" s="368"/>
      <c r="D3808" s="13"/>
      <c r="E3808" s="14" t="s">
        <v>99</v>
      </c>
      <c r="F3808" s="14" t="s">
        <v>36</v>
      </c>
      <c r="G3808" s="14" t="s">
        <v>101</v>
      </c>
      <c r="H3808" s="14">
        <v>2013</v>
      </c>
      <c r="I3808" s="14" t="s">
        <v>8167</v>
      </c>
      <c r="J3808" s="14">
        <v>0</v>
      </c>
      <c r="K3808" s="14">
        <v>0</v>
      </c>
      <c r="L3808" s="16" t="s">
        <v>3666</v>
      </c>
      <c r="M3808" s="134" t="s">
        <v>8157</v>
      </c>
      <c r="N3808" s="16" t="s">
        <v>412</v>
      </c>
      <c r="O3808" s="18" t="s">
        <v>8175</v>
      </c>
      <c r="P3808" s="17">
        <f t="shared" si="31"/>
        <v>4760</v>
      </c>
      <c r="Q3808" s="18">
        <v>5</v>
      </c>
      <c r="R3808" s="133" t="s">
        <v>33</v>
      </c>
      <c r="S3808" s="16" t="s">
        <v>8172</v>
      </c>
      <c r="T3808" s="16" t="s">
        <v>8170</v>
      </c>
      <c r="U3808" s="16" t="s">
        <v>8173</v>
      </c>
      <c r="V3808" s="16">
        <v>0</v>
      </c>
      <c r="W3808" s="16" t="s">
        <v>8174</v>
      </c>
      <c r="X3808" s="21">
        <v>69.927000000000007</v>
      </c>
      <c r="Y3808" s="22" t="s">
        <v>33</v>
      </c>
      <c r="Z3808" s="357" t="s">
        <v>8146</v>
      </c>
      <c r="AA3808" s="14"/>
      <c r="AB3808" s="14"/>
      <c r="AC3808" s="14"/>
      <c r="AD3808" s="25"/>
      <c r="AE3808" s="26"/>
      <c r="AF3808" s="27"/>
    </row>
    <row r="3809" spans="1:41" ht="16.5" customHeight="1">
      <c r="A3809" s="13" t="s">
        <v>8154</v>
      </c>
      <c r="B3809" s="13"/>
      <c r="C3809" s="368"/>
      <c r="D3809" s="13"/>
      <c r="E3809" s="14" t="s">
        <v>99</v>
      </c>
      <c r="F3809" s="14" t="s">
        <v>36</v>
      </c>
      <c r="G3809" s="14" t="s">
        <v>101</v>
      </c>
      <c r="H3809" s="14">
        <v>2010</v>
      </c>
      <c r="I3809" s="14">
        <v>1</v>
      </c>
      <c r="J3809" s="14">
        <v>0</v>
      </c>
      <c r="K3809" s="14">
        <v>0</v>
      </c>
      <c r="L3809" s="16" t="s">
        <v>3666</v>
      </c>
      <c r="M3809" s="134" t="s">
        <v>8157</v>
      </c>
      <c r="N3809" s="16" t="s">
        <v>412</v>
      </c>
      <c r="O3809" s="18" t="s">
        <v>8158</v>
      </c>
      <c r="P3809" s="17">
        <f t="shared" si="31"/>
        <v>6760</v>
      </c>
      <c r="Q3809" s="18">
        <v>5</v>
      </c>
      <c r="R3809" s="133" t="s">
        <v>33</v>
      </c>
      <c r="S3809" s="16" t="s">
        <v>8172</v>
      </c>
      <c r="T3809" s="16" t="s">
        <v>8170</v>
      </c>
      <c r="U3809" s="16" t="s">
        <v>8173</v>
      </c>
      <c r="V3809" s="16">
        <v>0</v>
      </c>
      <c r="W3809" s="16" t="s">
        <v>8174</v>
      </c>
      <c r="X3809" s="21">
        <v>38.576999999999998</v>
      </c>
      <c r="Y3809" s="22" t="s">
        <v>33</v>
      </c>
      <c r="Z3809" s="357" t="s">
        <v>8146</v>
      </c>
      <c r="AA3809" s="24"/>
      <c r="AB3809" s="14"/>
      <c r="AC3809" s="14"/>
      <c r="AD3809" s="25"/>
      <c r="AE3809" s="26"/>
      <c r="AF3809" s="27"/>
    </row>
    <row r="3810" spans="1:41" ht="16.5" customHeight="1">
      <c r="A3810" s="13" t="s">
        <v>8154</v>
      </c>
      <c r="B3810" s="13"/>
      <c r="C3810" s="368"/>
      <c r="D3810" s="13"/>
      <c r="E3810" s="14" t="s">
        <v>90</v>
      </c>
      <c r="F3810" s="14" t="s">
        <v>125</v>
      </c>
      <c r="G3810" s="14" t="s">
        <v>8164</v>
      </c>
      <c r="H3810" s="14">
        <v>2022</v>
      </c>
      <c r="I3810" s="14" t="s">
        <v>8165</v>
      </c>
      <c r="J3810" s="14">
        <v>0</v>
      </c>
      <c r="K3810" s="14">
        <v>0</v>
      </c>
      <c r="L3810" s="16" t="s">
        <v>3666</v>
      </c>
      <c r="M3810" s="134" t="s">
        <v>8157</v>
      </c>
      <c r="N3810" s="16" t="s">
        <v>412</v>
      </c>
      <c r="O3810" s="18">
        <v>8000</v>
      </c>
      <c r="P3810" s="17">
        <f t="shared" si="31"/>
        <v>760</v>
      </c>
      <c r="Q3810" s="18">
        <v>5</v>
      </c>
      <c r="R3810" s="133" t="s">
        <v>33</v>
      </c>
      <c r="S3810" s="16" t="s">
        <v>8162</v>
      </c>
      <c r="T3810" s="16">
        <v>110</v>
      </c>
      <c r="U3810" s="16" t="s">
        <v>8163</v>
      </c>
      <c r="V3810" s="16">
        <v>0</v>
      </c>
      <c r="W3810" s="16">
        <v>2.8500000000000001E-2</v>
      </c>
      <c r="X3810" s="21">
        <v>229.083</v>
      </c>
      <c r="Y3810" s="22" t="s">
        <v>33</v>
      </c>
      <c r="Z3810" s="357" t="s">
        <v>8146</v>
      </c>
      <c r="AA3810" s="14"/>
      <c r="AB3810" s="14"/>
      <c r="AC3810" s="14"/>
      <c r="AD3810" s="25"/>
      <c r="AE3810" s="26"/>
      <c r="AF3810" s="27"/>
    </row>
    <row r="3811" spans="1:41" ht="16.5" customHeight="1">
      <c r="A3811" s="13" t="s">
        <v>8154</v>
      </c>
      <c r="B3811" s="13"/>
      <c r="C3811" s="368"/>
      <c r="D3811" s="13"/>
      <c r="E3811" s="14" t="s">
        <v>37</v>
      </c>
      <c r="F3811" s="14" t="s">
        <v>36</v>
      </c>
      <c r="G3811" s="14" t="s">
        <v>532</v>
      </c>
      <c r="H3811" s="14">
        <v>2020</v>
      </c>
      <c r="I3811" s="14">
        <v>3</v>
      </c>
      <c r="J3811" s="14">
        <v>0</v>
      </c>
      <c r="K3811" s="14">
        <v>0</v>
      </c>
      <c r="L3811" s="16" t="s">
        <v>3666</v>
      </c>
      <c r="M3811" s="134" t="s">
        <v>8157</v>
      </c>
      <c r="N3811" s="16" t="s">
        <v>412</v>
      </c>
      <c r="O3811" s="18">
        <v>6000</v>
      </c>
      <c r="P3811" s="17">
        <f t="shared" si="31"/>
        <v>2760</v>
      </c>
      <c r="Q3811" s="18">
        <v>5</v>
      </c>
      <c r="R3811" s="133" t="s">
        <v>33</v>
      </c>
      <c r="S3811" s="16" t="s">
        <v>8162</v>
      </c>
      <c r="T3811" s="16">
        <v>110</v>
      </c>
      <c r="U3811" s="16" t="s">
        <v>8163</v>
      </c>
      <c r="V3811" s="16">
        <v>0</v>
      </c>
      <c r="W3811" s="16">
        <v>2.8500000000000001E-2</v>
      </c>
      <c r="X3811" s="21">
        <v>174.93299999999999</v>
      </c>
      <c r="Y3811" s="22" t="s">
        <v>33</v>
      </c>
      <c r="Z3811" s="357" t="s">
        <v>8146</v>
      </c>
      <c r="AA3811" s="14"/>
      <c r="AB3811" s="14"/>
      <c r="AC3811" s="14"/>
      <c r="AD3811" s="25"/>
      <c r="AE3811" s="26"/>
      <c r="AF3811" s="27"/>
    </row>
    <row r="3812" spans="1:41" ht="16.5" customHeight="1">
      <c r="A3812" s="13" t="s">
        <v>8154</v>
      </c>
      <c r="B3812" s="13"/>
      <c r="C3812" s="368"/>
      <c r="D3812" s="13"/>
      <c r="E3812" s="14" t="s">
        <v>90</v>
      </c>
      <c r="F3812" s="14" t="s">
        <v>36</v>
      </c>
      <c r="G3812" s="14" t="s">
        <v>8161</v>
      </c>
      <c r="H3812" s="14">
        <v>2020</v>
      </c>
      <c r="I3812" s="14">
        <v>2</v>
      </c>
      <c r="J3812" s="14">
        <v>0</v>
      </c>
      <c r="K3812" s="14">
        <v>0</v>
      </c>
      <c r="L3812" s="16" t="s">
        <v>3666</v>
      </c>
      <c r="M3812" s="134" t="s">
        <v>8157</v>
      </c>
      <c r="N3812" s="16" t="s">
        <v>412</v>
      </c>
      <c r="O3812" s="18">
        <v>4000</v>
      </c>
      <c r="P3812" s="17">
        <f t="shared" si="31"/>
        <v>4760</v>
      </c>
      <c r="Q3812" s="18">
        <v>5</v>
      </c>
      <c r="R3812" s="133" t="s">
        <v>33</v>
      </c>
      <c r="S3812" s="16" t="s">
        <v>8162</v>
      </c>
      <c r="T3812" s="16">
        <v>110</v>
      </c>
      <c r="U3812" s="16" t="s">
        <v>8163</v>
      </c>
      <c r="V3812" s="16">
        <v>0</v>
      </c>
      <c r="W3812" s="16">
        <v>2.8500000000000001E-2</v>
      </c>
      <c r="X3812" s="21">
        <v>120.783</v>
      </c>
      <c r="Y3812" s="22" t="s">
        <v>33</v>
      </c>
      <c r="Z3812" s="357" t="s">
        <v>8146</v>
      </c>
      <c r="AA3812" s="14"/>
      <c r="AB3812" s="14"/>
      <c r="AC3812" s="14"/>
      <c r="AD3812" s="25"/>
      <c r="AE3812" s="26"/>
      <c r="AF3812" s="27"/>
    </row>
    <row r="3813" spans="1:41" ht="16.5" customHeight="1">
      <c r="A3813" s="13" t="s">
        <v>8154</v>
      </c>
      <c r="B3813" s="13"/>
      <c r="C3813" s="368"/>
      <c r="D3813" s="13"/>
      <c r="E3813" s="14" t="s">
        <v>8155</v>
      </c>
      <c r="F3813" s="14" t="s">
        <v>1309</v>
      </c>
      <c r="G3813" s="14" t="s">
        <v>8156</v>
      </c>
      <c r="H3813" s="14">
        <v>2010</v>
      </c>
      <c r="I3813" s="14">
        <v>1</v>
      </c>
      <c r="J3813" s="14">
        <v>0</v>
      </c>
      <c r="K3813" s="14">
        <v>0</v>
      </c>
      <c r="L3813" s="16" t="s">
        <v>3666</v>
      </c>
      <c r="M3813" s="134" t="s">
        <v>8157</v>
      </c>
      <c r="N3813" s="16" t="s">
        <v>412</v>
      </c>
      <c r="O3813" s="18" t="s">
        <v>8158</v>
      </c>
      <c r="P3813" s="17">
        <f t="shared" si="31"/>
        <v>6760</v>
      </c>
      <c r="Q3813" s="17">
        <v>5</v>
      </c>
      <c r="R3813" s="133" t="s">
        <v>33</v>
      </c>
      <c r="S3813" s="16" t="s">
        <v>3675</v>
      </c>
      <c r="T3813" s="19">
        <v>110</v>
      </c>
      <c r="U3813" s="19">
        <v>1.5</v>
      </c>
      <c r="V3813" s="19">
        <v>0</v>
      </c>
      <c r="W3813" s="20">
        <v>5.5E-2</v>
      </c>
      <c r="X3813" s="21">
        <v>128.59</v>
      </c>
      <c r="Y3813" s="22" t="s">
        <v>33</v>
      </c>
      <c r="Z3813" s="86" t="s">
        <v>8146</v>
      </c>
      <c r="AA3813" s="24"/>
      <c r="AB3813" s="14"/>
      <c r="AC3813" s="14"/>
      <c r="AD3813" s="25"/>
      <c r="AE3813" s="26"/>
      <c r="AF3813" s="27"/>
    </row>
    <row r="3814" spans="1:41" ht="16.5" customHeight="1">
      <c r="A3814" s="13" t="s">
        <v>8154</v>
      </c>
      <c r="B3814" s="13"/>
      <c r="C3814" s="368"/>
      <c r="D3814" s="13"/>
      <c r="E3814" s="14" t="s">
        <v>8159</v>
      </c>
      <c r="F3814" s="14" t="s">
        <v>125</v>
      </c>
      <c r="G3814" s="14" t="s">
        <v>7950</v>
      </c>
      <c r="H3814" s="14">
        <v>2023</v>
      </c>
      <c r="I3814" s="14">
        <v>4</v>
      </c>
      <c r="J3814" s="14">
        <v>0</v>
      </c>
      <c r="K3814" s="14">
        <v>0</v>
      </c>
      <c r="L3814" s="16" t="s">
        <v>3666</v>
      </c>
      <c r="M3814" s="134" t="s">
        <v>8157</v>
      </c>
      <c r="N3814" s="16" t="s">
        <v>412</v>
      </c>
      <c r="O3814" s="18">
        <v>8000</v>
      </c>
      <c r="P3814" s="17">
        <f t="shared" si="31"/>
        <v>760</v>
      </c>
      <c r="Q3814" s="18">
        <v>5</v>
      </c>
      <c r="R3814" s="133" t="s">
        <v>33</v>
      </c>
      <c r="S3814" s="19" t="s">
        <v>89</v>
      </c>
      <c r="T3814" s="19">
        <v>110</v>
      </c>
      <c r="U3814" s="356">
        <v>1.5</v>
      </c>
      <c r="V3814" s="19">
        <v>0</v>
      </c>
      <c r="W3814" s="20">
        <v>6.5000000000000002E-2</v>
      </c>
      <c r="X3814" s="21">
        <v>522.47</v>
      </c>
      <c r="Y3814" s="22" t="s">
        <v>33</v>
      </c>
      <c r="Z3814" s="357" t="s">
        <v>8146</v>
      </c>
      <c r="AA3814" s="14"/>
      <c r="AB3814" s="14"/>
      <c r="AC3814" s="14"/>
      <c r="AD3814" s="25"/>
      <c r="AE3814" s="26"/>
      <c r="AF3814" s="27"/>
    </row>
    <row r="3815" spans="1:41" ht="16.5" customHeight="1">
      <c r="A3815" s="13" t="s">
        <v>8154</v>
      </c>
      <c r="B3815" s="13"/>
      <c r="C3815" s="368"/>
      <c r="D3815" s="13"/>
      <c r="E3815" s="14" t="s">
        <v>8159</v>
      </c>
      <c r="F3815" s="14" t="s">
        <v>125</v>
      </c>
      <c r="G3815" s="14" t="s">
        <v>8160</v>
      </c>
      <c r="H3815" s="14">
        <v>2019</v>
      </c>
      <c r="I3815" s="14">
        <v>1</v>
      </c>
      <c r="J3815" s="14">
        <v>0</v>
      </c>
      <c r="K3815" s="14">
        <v>0</v>
      </c>
      <c r="L3815" s="16" t="s">
        <v>3666</v>
      </c>
      <c r="M3815" s="134" t="s">
        <v>8157</v>
      </c>
      <c r="N3815" s="16" t="s">
        <v>412</v>
      </c>
      <c r="O3815" s="18" t="s">
        <v>8158</v>
      </c>
      <c r="P3815" s="17">
        <f t="shared" si="31"/>
        <v>6760</v>
      </c>
      <c r="Q3815" s="18">
        <v>5</v>
      </c>
      <c r="R3815" s="133" t="s">
        <v>33</v>
      </c>
      <c r="S3815" s="19" t="s">
        <v>89</v>
      </c>
      <c r="T3815" s="19">
        <v>110</v>
      </c>
      <c r="U3815" s="19">
        <v>2</v>
      </c>
      <c r="V3815" s="19">
        <v>0</v>
      </c>
      <c r="W3815" s="20">
        <v>0.12</v>
      </c>
      <c r="X3815" s="21">
        <v>280.56</v>
      </c>
      <c r="Y3815" s="22" t="s">
        <v>33</v>
      </c>
      <c r="Z3815" s="357" t="s">
        <v>8146</v>
      </c>
      <c r="AA3815" s="14"/>
      <c r="AB3815" s="14"/>
      <c r="AC3815" s="14"/>
      <c r="AD3815" s="25"/>
      <c r="AE3815" s="26"/>
      <c r="AF3815" s="27"/>
    </row>
    <row r="3816" spans="1:41" ht="16.5" customHeight="1">
      <c r="A3816" s="13" t="s">
        <v>8154</v>
      </c>
      <c r="B3816" s="13"/>
      <c r="C3816" s="368"/>
      <c r="D3816" s="13"/>
      <c r="E3816" s="14" t="s">
        <v>8166</v>
      </c>
      <c r="F3816" s="14" t="s">
        <v>502</v>
      </c>
      <c r="G3816" s="14" t="s">
        <v>1039</v>
      </c>
      <c r="H3816" s="14">
        <v>2014</v>
      </c>
      <c r="I3816" s="14" t="s">
        <v>8167</v>
      </c>
      <c r="J3816" s="14">
        <v>0</v>
      </c>
      <c r="K3816" s="14">
        <v>0</v>
      </c>
      <c r="L3816" s="16" t="s">
        <v>3666</v>
      </c>
      <c r="M3816" s="134" t="s">
        <v>8157</v>
      </c>
      <c r="N3816" s="16" t="s">
        <v>412</v>
      </c>
      <c r="O3816" s="18" t="s">
        <v>8158</v>
      </c>
      <c r="P3816" s="17">
        <f t="shared" si="31"/>
        <v>6760</v>
      </c>
      <c r="Q3816" s="18">
        <v>5</v>
      </c>
      <c r="R3816" s="133" t="s">
        <v>33</v>
      </c>
      <c r="S3816" s="19" t="s">
        <v>89</v>
      </c>
      <c r="T3816" s="19">
        <v>110</v>
      </c>
      <c r="U3816" s="19">
        <v>8</v>
      </c>
      <c r="V3816" s="19">
        <v>0</v>
      </c>
      <c r="W3816" s="20">
        <v>0.3</v>
      </c>
      <c r="X3816" s="21">
        <v>701.4</v>
      </c>
      <c r="Y3816" s="22" t="s">
        <v>33</v>
      </c>
      <c r="Z3816" s="357" t="s">
        <v>8146</v>
      </c>
      <c r="AA3816" s="14"/>
      <c r="AB3816" s="14"/>
      <c r="AC3816" s="14"/>
      <c r="AD3816" s="25"/>
      <c r="AE3816" s="26"/>
      <c r="AF3816" s="27"/>
    </row>
    <row r="3817" spans="1:41" ht="16.5" customHeight="1">
      <c r="A3817" s="13" t="s">
        <v>8154</v>
      </c>
      <c r="B3817" s="13"/>
      <c r="C3817" s="368"/>
      <c r="D3817" s="13"/>
      <c r="E3817" s="14" t="s">
        <v>35</v>
      </c>
      <c r="F3817" s="14" t="s">
        <v>36</v>
      </c>
      <c r="G3817" s="14" t="s">
        <v>97</v>
      </c>
      <c r="H3817" s="14">
        <v>2016</v>
      </c>
      <c r="I3817" s="14" t="s">
        <v>8165</v>
      </c>
      <c r="J3817" s="14">
        <v>0</v>
      </c>
      <c r="K3817" s="14">
        <v>0</v>
      </c>
      <c r="L3817" s="16" t="s">
        <v>3666</v>
      </c>
      <c r="M3817" s="134" t="s">
        <v>8157</v>
      </c>
      <c r="N3817" s="16" t="s">
        <v>412</v>
      </c>
      <c r="O3817" s="18" t="s">
        <v>8168</v>
      </c>
      <c r="P3817" s="17">
        <f t="shared" si="31"/>
        <v>2760</v>
      </c>
      <c r="Q3817" s="18">
        <v>5</v>
      </c>
      <c r="R3817" s="133" t="s">
        <v>33</v>
      </c>
      <c r="S3817" s="16" t="s">
        <v>8169</v>
      </c>
      <c r="T3817" s="16" t="s">
        <v>8170</v>
      </c>
      <c r="U3817" s="16" t="s">
        <v>8171</v>
      </c>
      <c r="V3817" s="16">
        <v>0</v>
      </c>
      <c r="W3817" s="16" t="s">
        <v>8163</v>
      </c>
      <c r="X3817" s="21">
        <v>1841.4</v>
      </c>
      <c r="Y3817" s="22" t="s">
        <v>33</v>
      </c>
      <c r="Z3817" s="357" t="s">
        <v>8146</v>
      </c>
      <c r="AA3817" s="14"/>
      <c r="AB3817" s="14"/>
      <c r="AC3817" s="14"/>
      <c r="AD3817" s="25"/>
      <c r="AE3817" s="26"/>
      <c r="AF3817" s="27"/>
    </row>
    <row r="3818" spans="1:41" ht="16.5" customHeight="1">
      <c r="A3818" s="12" t="s">
        <v>3398</v>
      </c>
      <c r="B3818" s="82"/>
      <c r="C3818" s="496"/>
      <c r="D3818" s="12"/>
      <c r="E3818" s="358" t="s">
        <v>3439</v>
      </c>
      <c r="F3818" s="358" t="s">
        <v>3440</v>
      </c>
      <c r="G3818" s="358" t="s">
        <v>3441</v>
      </c>
      <c r="H3818" s="359">
        <v>2019</v>
      </c>
      <c r="I3818" s="359">
        <v>2</v>
      </c>
      <c r="J3818" s="359">
        <v>0</v>
      </c>
      <c r="K3818" s="359">
        <v>0</v>
      </c>
      <c r="L3818" s="360" t="s">
        <v>3442</v>
      </c>
      <c r="M3818" s="360"/>
      <c r="N3818" s="360" t="s">
        <v>3400</v>
      </c>
      <c r="O3818" s="361">
        <v>100</v>
      </c>
      <c r="P3818" s="361">
        <v>0</v>
      </c>
      <c r="Q3818" s="361">
        <v>0</v>
      </c>
      <c r="R3818" s="362" t="s">
        <v>33</v>
      </c>
      <c r="S3818" s="363">
        <v>60</v>
      </c>
      <c r="T3818" s="363">
        <v>110</v>
      </c>
      <c r="U3818" s="363">
        <v>0.13636363636363635</v>
      </c>
      <c r="V3818" s="363">
        <v>0</v>
      </c>
      <c r="W3818" s="364">
        <v>1.4999999999999999E-2</v>
      </c>
      <c r="X3818" s="21">
        <v>3</v>
      </c>
      <c r="Y3818" s="365" t="s">
        <v>33</v>
      </c>
      <c r="Z3818" s="358" t="s">
        <v>5838</v>
      </c>
      <c r="AA3818" s="366" t="s">
        <v>67</v>
      </c>
      <c r="AB3818" s="358" t="s">
        <v>67</v>
      </c>
      <c r="AC3818" s="358" t="s">
        <v>67</v>
      </c>
      <c r="AD3818" s="25"/>
      <c r="AE3818" s="26"/>
      <c r="AF3818" s="27"/>
      <c r="AG3818" s="271"/>
      <c r="AH3818" s="271"/>
      <c r="AI3818" s="271"/>
      <c r="AJ3818" s="271"/>
      <c r="AK3818" s="271"/>
      <c r="AL3818" s="271"/>
      <c r="AM3818" s="271"/>
      <c r="AN3818" s="271"/>
      <c r="AO3818" s="271"/>
    </row>
    <row r="3819" spans="1:41" ht="16.5" customHeight="1">
      <c r="A3819" s="12" t="s">
        <v>3398</v>
      </c>
      <c r="B3819" s="82"/>
      <c r="C3819" s="496"/>
      <c r="D3819" s="12"/>
      <c r="E3819" s="358" t="s">
        <v>3439</v>
      </c>
      <c r="F3819" s="358" t="s">
        <v>3440</v>
      </c>
      <c r="G3819" s="358" t="s">
        <v>3441</v>
      </c>
      <c r="H3819" s="359">
        <v>2019</v>
      </c>
      <c r="I3819" s="359">
        <v>1</v>
      </c>
      <c r="J3819" s="359">
        <v>0</v>
      </c>
      <c r="K3819" s="359">
        <v>0</v>
      </c>
      <c r="L3819" s="360" t="s">
        <v>3402</v>
      </c>
      <c r="M3819" s="360"/>
      <c r="N3819" s="360" t="s">
        <v>3400</v>
      </c>
      <c r="O3819" s="361">
        <v>100</v>
      </c>
      <c r="P3819" s="361">
        <v>0</v>
      </c>
      <c r="Q3819" s="361">
        <v>0</v>
      </c>
      <c r="R3819" s="362" t="s">
        <v>33</v>
      </c>
      <c r="S3819" s="363">
        <v>60</v>
      </c>
      <c r="T3819" s="363">
        <v>110</v>
      </c>
      <c r="U3819" s="363">
        <v>0.13636363636363635</v>
      </c>
      <c r="V3819" s="363">
        <v>0</v>
      </c>
      <c r="W3819" s="364">
        <v>1.4999999999999999E-2</v>
      </c>
      <c r="X3819" s="21">
        <v>1.5</v>
      </c>
      <c r="Y3819" s="365" t="s">
        <v>33</v>
      </c>
      <c r="Z3819" s="358" t="s">
        <v>5838</v>
      </c>
      <c r="AA3819" s="366" t="s">
        <v>67</v>
      </c>
      <c r="AB3819" s="358" t="s">
        <v>67</v>
      </c>
      <c r="AC3819" s="358" t="s">
        <v>67</v>
      </c>
      <c r="AD3819" s="25"/>
      <c r="AE3819" s="26"/>
      <c r="AF3819" s="27"/>
      <c r="AG3819" s="271"/>
      <c r="AH3819" s="271"/>
      <c r="AI3819" s="271"/>
      <c r="AJ3819" s="271"/>
      <c r="AK3819" s="271"/>
      <c r="AL3819" s="271"/>
      <c r="AM3819" s="271"/>
      <c r="AN3819" s="271"/>
      <c r="AO3819" s="271"/>
    </row>
    <row r="3820" spans="1:41" ht="16.5" customHeight="1">
      <c r="A3820" s="12" t="s">
        <v>3398</v>
      </c>
      <c r="B3820" s="82"/>
      <c r="C3820" s="496"/>
      <c r="D3820" s="12"/>
      <c r="E3820" s="358" t="s">
        <v>8179</v>
      </c>
      <c r="F3820" s="358" t="s">
        <v>8180</v>
      </c>
      <c r="G3820" s="358" t="s">
        <v>8181</v>
      </c>
      <c r="H3820" s="359">
        <v>2021</v>
      </c>
      <c r="I3820" s="359">
        <v>1</v>
      </c>
      <c r="J3820" s="359">
        <v>0</v>
      </c>
      <c r="K3820" s="359">
        <v>0</v>
      </c>
      <c r="L3820" s="360" t="s">
        <v>8182</v>
      </c>
      <c r="M3820" s="360"/>
      <c r="N3820" s="360" t="s">
        <v>3400</v>
      </c>
      <c r="O3820" s="361">
        <v>144</v>
      </c>
      <c r="P3820" s="361">
        <v>0</v>
      </c>
      <c r="Q3820" s="361">
        <v>0</v>
      </c>
      <c r="R3820" s="362" t="s">
        <v>33</v>
      </c>
      <c r="S3820" s="363">
        <v>60</v>
      </c>
      <c r="T3820" s="363">
        <v>110</v>
      </c>
      <c r="U3820" s="363">
        <v>0.13636363636363635</v>
      </c>
      <c r="V3820" s="363">
        <v>0</v>
      </c>
      <c r="W3820" s="364">
        <v>1.4999999999999999E-2</v>
      </c>
      <c r="X3820" s="21">
        <v>2.16</v>
      </c>
      <c r="Y3820" s="365" t="s">
        <v>33</v>
      </c>
      <c r="Z3820" s="358" t="s">
        <v>5838</v>
      </c>
      <c r="AA3820" s="366" t="s">
        <v>67</v>
      </c>
      <c r="AB3820" s="358" t="s">
        <v>67</v>
      </c>
      <c r="AC3820" s="358" t="s">
        <v>67</v>
      </c>
      <c r="AD3820" s="25"/>
      <c r="AE3820" s="26"/>
      <c r="AF3820" s="27"/>
      <c r="AG3820" s="271"/>
      <c r="AH3820" s="271"/>
      <c r="AI3820" s="271"/>
      <c r="AJ3820" s="271"/>
      <c r="AK3820" s="271"/>
      <c r="AL3820" s="271"/>
      <c r="AM3820" s="271"/>
      <c r="AN3820" s="271"/>
      <c r="AO3820" s="271"/>
    </row>
    <row r="3821" spans="1:41" ht="16.5" customHeight="1">
      <c r="A3821" s="12" t="s">
        <v>3398</v>
      </c>
      <c r="B3821" s="82"/>
      <c r="C3821" s="496"/>
      <c r="D3821" s="12"/>
      <c r="E3821" s="358" t="s">
        <v>8183</v>
      </c>
      <c r="F3821" s="358" t="s">
        <v>8184</v>
      </c>
      <c r="G3821" s="358" t="s">
        <v>8185</v>
      </c>
      <c r="H3821" s="359">
        <v>2021</v>
      </c>
      <c r="I3821" s="359">
        <v>1</v>
      </c>
      <c r="J3821" s="359">
        <v>0</v>
      </c>
      <c r="K3821" s="359">
        <v>0</v>
      </c>
      <c r="L3821" s="360" t="s">
        <v>3403</v>
      </c>
      <c r="M3821" s="360"/>
      <c r="N3821" s="360" t="s">
        <v>3400</v>
      </c>
      <c r="O3821" s="361">
        <v>192</v>
      </c>
      <c r="P3821" s="361">
        <v>0</v>
      </c>
      <c r="Q3821" s="361">
        <v>0</v>
      </c>
      <c r="R3821" s="362" t="s">
        <v>33</v>
      </c>
      <c r="S3821" s="363">
        <v>60</v>
      </c>
      <c r="T3821" s="363">
        <v>110</v>
      </c>
      <c r="U3821" s="363">
        <v>0.13636363636363635</v>
      </c>
      <c r="V3821" s="363">
        <v>0</v>
      </c>
      <c r="W3821" s="364">
        <v>1.4999999999999999E-2</v>
      </c>
      <c r="X3821" s="21">
        <v>2.88</v>
      </c>
      <c r="Y3821" s="365" t="s">
        <v>33</v>
      </c>
      <c r="Z3821" s="358" t="s">
        <v>5838</v>
      </c>
      <c r="AA3821" s="366" t="s">
        <v>67</v>
      </c>
      <c r="AB3821" s="358" t="s">
        <v>67</v>
      </c>
      <c r="AC3821" s="358" t="s">
        <v>67</v>
      </c>
      <c r="AD3821" s="25"/>
      <c r="AE3821" s="26"/>
      <c r="AF3821" s="27"/>
      <c r="AG3821" s="271"/>
      <c r="AH3821" s="271"/>
      <c r="AI3821" s="271"/>
      <c r="AJ3821" s="271"/>
      <c r="AK3821" s="271"/>
      <c r="AL3821" s="271"/>
      <c r="AM3821" s="271"/>
      <c r="AN3821" s="271"/>
      <c r="AO3821" s="271"/>
    </row>
    <row r="3822" spans="1:41" ht="16.5" customHeight="1">
      <c r="A3822" s="12" t="s">
        <v>3398</v>
      </c>
      <c r="B3822" s="82"/>
      <c r="C3822" s="496"/>
      <c r="D3822" s="12"/>
      <c r="E3822" s="358" t="s">
        <v>8186</v>
      </c>
      <c r="F3822" s="358" t="s">
        <v>8187</v>
      </c>
      <c r="G3822" s="358" t="s">
        <v>8188</v>
      </c>
      <c r="H3822" s="359">
        <v>2021</v>
      </c>
      <c r="I3822" s="359">
        <v>1</v>
      </c>
      <c r="J3822" s="359">
        <v>0</v>
      </c>
      <c r="K3822" s="359">
        <v>0</v>
      </c>
      <c r="L3822" s="360" t="s">
        <v>3403</v>
      </c>
      <c r="M3822" s="360"/>
      <c r="N3822" s="360" t="s">
        <v>3400</v>
      </c>
      <c r="O3822" s="361">
        <v>192</v>
      </c>
      <c r="P3822" s="361">
        <v>0</v>
      </c>
      <c r="Q3822" s="361">
        <v>0</v>
      </c>
      <c r="R3822" s="362" t="s">
        <v>33</v>
      </c>
      <c r="S3822" s="363">
        <v>60</v>
      </c>
      <c r="T3822" s="363">
        <v>110</v>
      </c>
      <c r="U3822" s="363">
        <v>0.13636363636363635</v>
      </c>
      <c r="V3822" s="363">
        <v>0</v>
      </c>
      <c r="W3822" s="364">
        <v>1.4999999999999999E-2</v>
      </c>
      <c r="X3822" s="21">
        <v>2.88</v>
      </c>
      <c r="Y3822" s="365" t="s">
        <v>33</v>
      </c>
      <c r="Z3822" s="358" t="s">
        <v>5838</v>
      </c>
      <c r="AA3822" s="366" t="s">
        <v>67</v>
      </c>
      <c r="AB3822" s="358" t="s">
        <v>67</v>
      </c>
      <c r="AC3822" s="358" t="s">
        <v>67</v>
      </c>
      <c r="AD3822" s="25"/>
      <c r="AE3822" s="26"/>
      <c r="AF3822" s="27"/>
      <c r="AG3822" s="271"/>
      <c r="AH3822" s="271"/>
      <c r="AI3822" s="271"/>
      <c r="AJ3822" s="271"/>
      <c r="AK3822" s="271"/>
      <c r="AL3822" s="271"/>
      <c r="AM3822" s="271"/>
      <c r="AN3822" s="271"/>
      <c r="AO3822" s="271"/>
    </row>
    <row r="3823" spans="1:41" ht="16.5" customHeight="1">
      <c r="A3823" s="12" t="s">
        <v>3398</v>
      </c>
      <c r="B3823" s="82"/>
      <c r="C3823" s="496"/>
      <c r="D3823" s="12"/>
      <c r="E3823" s="358" t="s">
        <v>8189</v>
      </c>
      <c r="F3823" s="358" t="s">
        <v>8187</v>
      </c>
      <c r="G3823" s="358" t="s">
        <v>8190</v>
      </c>
      <c r="H3823" s="359">
        <v>2021</v>
      </c>
      <c r="I3823" s="359">
        <v>1</v>
      </c>
      <c r="J3823" s="359">
        <v>0</v>
      </c>
      <c r="K3823" s="359">
        <v>0</v>
      </c>
      <c r="L3823" s="360" t="s">
        <v>3403</v>
      </c>
      <c r="M3823" s="360"/>
      <c r="N3823" s="360" t="s">
        <v>3400</v>
      </c>
      <c r="O3823" s="361">
        <v>192</v>
      </c>
      <c r="P3823" s="361">
        <v>0</v>
      </c>
      <c r="Q3823" s="361">
        <v>0</v>
      </c>
      <c r="R3823" s="362" t="s">
        <v>33</v>
      </c>
      <c r="S3823" s="363">
        <v>60</v>
      </c>
      <c r="T3823" s="363">
        <v>110</v>
      </c>
      <c r="U3823" s="363">
        <v>0.13636363636363635</v>
      </c>
      <c r="V3823" s="363">
        <v>0</v>
      </c>
      <c r="W3823" s="364">
        <v>1.4999999999999999E-2</v>
      </c>
      <c r="X3823" s="21">
        <v>2.88</v>
      </c>
      <c r="Y3823" s="365" t="s">
        <v>33</v>
      </c>
      <c r="Z3823" s="358" t="s">
        <v>5838</v>
      </c>
      <c r="AA3823" s="366" t="s">
        <v>67</v>
      </c>
      <c r="AB3823" s="358" t="s">
        <v>67</v>
      </c>
      <c r="AC3823" s="358" t="s">
        <v>67</v>
      </c>
      <c r="AD3823" s="25"/>
      <c r="AE3823" s="26"/>
      <c r="AF3823" s="27"/>
      <c r="AG3823" s="271"/>
      <c r="AH3823" s="271"/>
      <c r="AI3823" s="271"/>
      <c r="AJ3823" s="271"/>
      <c r="AK3823" s="271"/>
      <c r="AL3823" s="271"/>
      <c r="AM3823" s="271"/>
      <c r="AN3823" s="271"/>
      <c r="AO3823" s="271"/>
    </row>
    <row r="3824" spans="1:41" ht="16.5" customHeight="1">
      <c r="A3824" s="12" t="s">
        <v>3398</v>
      </c>
      <c r="B3824" s="82"/>
      <c r="C3824" s="496"/>
      <c r="D3824" s="12"/>
      <c r="E3824" s="358" t="s">
        <v>8191</v>
      </c>
      <c r="F3824" s="358" t="s">
        <v>8192</v>
      </c>
      <c r="G3824" s="358" t="s">
        <v>8193</v>
      </c>
      <c r="H3824" s="359">
        <v>2023</v>
      </c>
      <c r="I3824" s="359">
        <v>1</v>
      </c>
      <c r="J3824" s="359">
        <v>0</v>
      </c>
      <c r="K3824" s="359">
        <v>0</v>
      </c>
      <c r="L3824" s="360" t="s">
        <v>8194</v>
      </c>
      <c r="M3824" s="360"/>
      <c r="N3824" s="360" t="s">
        <v>3400</v>
      </c>
      <c r="O3824" s="361">
        <v>20</v>
      </c>
      <c r="P3824" s="361">
        <v>0</v>
      </c>
      <c r="Q3824" s="361">
        <v>0</v>
      </c>
      <c r="R3824" s="362" t="s">
        <v>33</v>
      </c>
      <c r="S3824" s="363">
        <v>2.4</v>
      </c>
      <c r="T3824" s="363">
        <v>110</v>
      </c>
      <c r="U3824" s="363">
        <v>0.1</v>
      </c>
      <c r="V3824" s="363">
        <v>0</v>
      </c>
      <c r="W3824" s="364">
        <v>0.15</v>
      </c>
      <c r="X3824" s="21">
        <v>3</v>
      </c>
      <c r="Y3824" s="365" t="s">
        <v>33</v>
      </c>
      <c r="Z3824" s="358" t="s">
        <v>5838</v>
      </c>
      <c r="AA3824" s="366"/>
      <c r="AB3824" s="358"/>
      <c r="AC3824" s="358"/>
      <c r="AD3824" s="25"/>
      <c r="AE3824" s="26"/>
      <c r="AF3824" s="27"/>
      <c r="AG3824" s="271"/>
      <c r="AH3824" s="271"/>
      <c r="AI3824" s="271"/>
      <c r="AJ3824" s="271"/>
      <c r="AK3824" s="271"/>
      <c r="AL3824" s="271"/>
      <c r="AM3824" s="271"/>
      <c r="AN3824" s="271"/>
      <c r="AO3824" s="271"/>
    </row>
    <row r="3825" spans="1:41" ht="16.5" customHeight="1">
      <c r="A3825" s="12" t="s">
        <v>3398</v>
      </c>
      <c r="B3825" s="82"/>
      <c r="C3825" s="496"/>
      <c r="D3825" s="12"/>
      <c r="E3825" s="358" t="s">
        <v>3435</v>
      </c>
      <c r="F3825" s="358" t="s">
        <v>3436</v>
      </c>
      <c r="G3825" s="358" t="s">
        <v>3437</v>
      </c>
      <c r="H3825" s="359">
        <v>2020</v>
      </c>
      <c r="I3825" s="359">
        <v>1</v>
      </c>
      <c r="J3825" s="359">
        <v>0</v>
      </c>
      <c r="K3825" s="359">
        <v>0</v>
      </c>
      <c r="L3825" s="360" t="s">
        <v>3438</v>
      </c>
      <c r="M3825" s="360"/>
      <c r="N3825" s="360" t="s">
        <v>3400</v>
      </c>
      <c r="O3825" s="361">
        <v>360</v>
      </c>
      <c r="P3825" s="361">
        <v>0</v>
      </c>
      <c r="Q3825" s="361">
        <v>0</v>
      </c>
      <c r="R3825" s="362" t="s">
        <v>33</v>
      </c>
      <c r="S3825" s="363">
        <v>60</v>
      </c>
      <c r="T3825" s="363">
        <v>115</v>
      </c>
      <c r="U3825" s="363">
        <v>0.2608695652173913</v>
      </c>
      <c r="V3825" s="363">
        <v>0</v>
      </c>
      <c r="W3825" s="364">
        <v>0.03</v>
      </c>
      <c r="X3825" s="21">
        <v>10.799999999999999</v>
      </c>
      <c r="Y3825" s="365" t="s">
        <v>33</v>
      </c>
      <c r="Z3825" s="358" t="s">
        <v>5838</v>
      </c>
      <c r="AA3825" s="366" t="s">
        <v>67</v>
      </c>
      <c r="AB3825" s="358" t="s">
        <v>67</v>
      </c>
      <c r="AC3825" s="358" t="s">
        <v>67</v>
      </c>
      <c r="AD3825" s="25"/>
      <c r="AE3825" s="26"/>
      <c r="AF3825" s="27"/>
      <c r="AG3825" s="29"/>
      <c r="AH3825" s="29"/>
      <c r="AI3825" s="29"/>
      <c r="AJ3825" s="29"/>
      <c r="AK3825" s="29"/>
      <c r="AL3825" s="29"/>
      <c r="AM3825" s="29"/>
      <c r="AN3825" s="29"/>
      <c r="AO3825" s="29"/>
    </row>
    <row r="3826" spans="1:41" ht="16.5" customHeight="1">
      <c r="A3826" s="12" t="s">
        <v>3398</v>
      </c>
      <c r="B3826" s="82"/>
      <c r="C3826" s="496"/>
      <c r="D3826" s="12"/>
      <c r="E3826" s="367" t="s">
        <v>810</v>
      </c>
      <c r="F3826" s="358" t="s">
        <v>42</v>
      </c>
      <c r="G3826" s="358" t="s">
        <v>3432</v>
      </c>
      <c r="H3826" s="359">
        <v>2019</v>
      </c>
      <c r="I3826" s="359">
        <v>1</v>
      </c>
      <c r="J3826" s="359">
        <v>0</v>
      </c>
      <c r="K3826" s="359">
        <v>0</v>
      </c>
      <c r="L3826" s="360" t="s">
        <v>3417</v>
      </c>
      <c r="M3826" s="360"/>
      <c r="N3826" s="360" t="s">
        <v>3400</v>
      </c>
      <c r="O3826" s="361">
        <v>192</v>
      </c>
      <c r="P3826" s="361">
        <v>0</v>
      </c>
      <c r="Q3826" s="361">
        <v>0</v>
      </c>
      <c r="R3826" s="362" t="s">
        <v>33</v>
      </c>
      <c r="S3826" s="363">
        <v>60</v>
      </c>
      <c r="T3826" s="363">
        <v>110</v>
      </c>
      <c r="U3826" s="363">
        <v>0.54545454545454541</v>
      </c>
      <c r="V3826" s="363">
        <v>0</v>
      </c>
      <c r="W3826" s="364">
        <v>0.06</v>
      </c>
      <c r="X3826" s="21">
        <v>11.52</v>
      </c>
      <c r="Y3826" s="365" t="s">
        <v>33</v>
      </c>
      <c r="Z3826" s="358" t="s">
        <v>5838</v>
      </c>
      <c r="AA3826" s="366" t="s">
        <v>67</v>
      </c>
      <c r="AB3826" s="358" t="s">
        <v>67</v>
      </c>
      <c r="AC3826" s="358" t="s">
        <v>67</v>
      </c>
      <c r="AD3826" s="25"/>
      <c r="AE3826" s="26"/>
      <c r="AF3826" s="27"/>
      <c r="AG3826" s="29"/>
      <c r="AH3826" s="29"/>
      <c r="AI3826" s="29"/>
      <c r="AJ3826" s="29"/>
      <c r="AK3826" s="29"/>
      <c r="AL3826" s="29"/>
      <c r="AM3826" s="29"/>
      <c r="AN3826" s="29"/>
      <c r="AO3826" s="29"/>
    </row>
    <row r="3827" spans="1:41" ht="16.5" customHeight="1">
      <c r="A3827" s="12" t="s">
        <v>3398</v>
      </c>
      <c r="B3827" s="82"/>
      <c r="C3827" s="496"/>
      <c r="D3827" s="12"/>
      <c r="E3827" s="358" t="s">
        <v>1199</v>
      </c>
      <c r="F3827" s="358" t="s">
        <v>3433</v>
      </c>
      <c r="G3827" s="358" t="s">
        <v>3434</v>
      </c>
      <c r="H3827" s="359">
        <v>2019</v>
      </c>
      <c r="I3827" s="359">
        <v>1</v>
      </c>
      <c r="J3827" s="359">
        <v>0</v>
      </c>
      <c r="K3827" s="359">
        <v>0</v>
      </c>
      <c r="L3827" s="360" t="s">
        <v>3417</v>
      </c>
      <c r="M3827" s="360"/>
      <c r="N3827" s="360" t="s">
        <v>3400</v>
      </c>
      <c r="O3827" s="361">
        <v>192</v>
      </c>
      <c r="P3827" s="361">
        <v>0</v>
      </c>
      <c r="Q3827" s="361">
        <v>0</v>
      </c>
      <c r="R3827" s="362" t="s">
        <v>33</v>
      </c>
      <c r="S3827" s="363">
        <v>60</v>
      </c>
      <c r="T3827" s="363">
        <v>110</v>
      </c>
      <c r="U3827" s="363">
        <v>0.54545454545454541</v>
      </c>
      <c r="V3827" s="363">
        <v>0</v>
      </c>
      <c r="W3827" s="364">
        <v>0.06</v>
      </c>
      <c r="X3827" s="21">
        <v>11.52</v>
      </c>
      <c r="Y3827" s="365" t="s">
        <v>33</v>
      </c>
      <c r="Z3827" s="358" t="s">
        <v>5838</v>
      </c>
      <c r="AA3827" s="366" t="s">
        <v>67</v>
      </c>
      <c r="AB3827" s="358" t="s">
        <v>67</v>
      </c>
      <c r="AC3827" s="358" t="s">
        <v>67</v>
      </c>
      <c r="AD3827" s="25"/>
      <c r="AE3827" s="26"/>
      <c r="AF3827" s="27"/>
      <c r="AG3827" s="29"/>
      <c r="AH3827" s="29"/>
      <c r="AI3827" s="29"/>
      <c r="AJ3827" s="29"/>
      <c r="AK3827" s="29"/>
      <c r="AL3827" s="29"/>
      <c r="AM3827" s="29"/>
      <c r="AN3827" s="29"/>
      <c r="AO3827" s="29"/>
    </row>
    <row r="3828" spans="1:41" ht="16.5" customHeight="1">
      <c r="A3828" s="12" t="s">
        <v>3398</v>
      </c>
      <c r="B3828" s="82"/>
      <c r="C3828" s="496"/>
      <c r="D3828" s="12"/>
      <c r="E3828" s="367" t="s">
        <v>3430</v>
      </c>
      <c r="F3828" s="358" t="s">
        <v>3325</v>
      </c>
      <c r="G3828" s="358" t="s">
        <v>3431</v>
      </c>
      <c r="H3828" s="359">
        <v>2019</v>
      </c>
      <c r="I3828" s="359">
        <v>1</v>
      </c>
      <c r="J3828" s="359">
        <v>0</v>
      </c>
      <c r="K3828" s="359">
        <v>0</v>
      </c>
      <c r="L3828" s="360" t="s">
        <v>3417</v>
      </c>
      <c r="M3828" s="360"/>
      <c r="N3828" s="360" t="s">
        <v>3400</v>
      </c>
      <c r="O3828" s="361">
        <v>100</v>
      </c>
      <c r="P3828" s="361">
        <v>0</v>
      </c>
      <c r="Q3828" s="361">
        <v>0</v>
      </c>
      <c r="R3828" s="362" t="s">
        <v>33</v>
      </c>
      <c r="S3828" s="363">
        <v>60</v>
      </c>
      <c r="T3828" s="363">
        <v>110</v>
      </c>
      <c r="U3828" s="363">
        <v>2.2727272727272729</v>
      </c>
      <c r="V3828" s="363">
        <v>0</v>
      </c>
      <c r="W3828" s="364">
        <v>0.25</v>
      </c>
      <c r="X3828" s="21">
        <v>25</v>
      </c>
      <c r="Y3828" s="365" t="s">
        <v>33</v>
      </c>
      <c r="Z3828" s="358" t="s">
        <v>5838</v>
      </c>
      <c r="AA3828" s="366" t="s">
        <v>67</v>
      </c>
      <c r="AB3828" s="358" t="s">
        <v>67</v>
      </c>
      <c r="AC3828" s="358" t="s">
        <v>67</v>
      </c>
      <c r="AD3828" s="25"/>
      <c r="AE3828" s="26"/>
      <c r="AF3828" s="27"/>
      <c r="AG3828" s="271"/>
      <c r="AH3828" s="271"/>
      <c r="AI3828" s="271"/>
      <c r="AJ3828" s="271"/>
      <c r="AK3828" s="271"/>
      <c r="AL3828" s="271"/>
      <c r="AM3828" s="271"/>
      <c r="AN3828" s="271"/>
      <c r="AO3828" s="271"/>
    </row>
    <row r="3829" spans="1:41" ht="16.5" customHeight="1">
      <c r="A3829" s="12" t="s">
        <v>3398</v>
      </c>
      <c r="B3829" s="82"/>
      <c r="C3829" s="496"/>
      <c r="D3829" s="12"/>
      <c r="E3829" s="367" t="s">
        <v>3427</v>
      </c>
      <c r="F3829" s="358" t="s">
        <v>3428</v>
      </c>
      <c r="G3829" s="358" t="s">
        <v>3429</v>
      </c>
      <c r="H3829" s="359">
        <v>2020</v>
      </c>
      <c r="I3829" s="359">
        <v>1</v>
      </c>
      <c r="J3829" s="359">
        <v>0</v>
      </c>
      <c r="K3829" s="359">
        <v>0</v>
      </c>
      <c r="L3829" s="360" t="s">
        <v>3403</v>
      </c>
      <c r="M3829" s="360"/>
      <c r="N3829" s="360" t="s">
        <v>3400</v>
      </c>
      <c r="O3829" s="361">
        <v>360</v>
      </c>
      <c r="P3829" s="361">
        <v>0</v>
      </c>
      <c r="Q3829" s="361">
        <v>0</v>
      </c>
      <c r="R3829" s="362" t="s">
        <v>33</v>
      </c>
      <c r="S3829" s="363">
        <v>60</v>
      </c>
      <c r="T3829" s="363">
        <v>110</v>
      </c>
      <c r="U3829" s="363">
        <v>1.3636363636363635</v>
      </c>
      <c r="V3829" s="363">
        <v>0</v>
      </c>
      <c r="W3829" s="364">
        <v>0.15</v>
      </c>
      <c r="X3829" s="21">
        <v>54</v>
      </c>
      <c r="Y3829" s="365" t="s">
        <v>33</v>
      </c>
      <c r="Z3829" s="358" t="s">
        <v>5838</v>
      </c>
      <c r="AA3829" s="366" t="s">
        <v>67</v>
      </c>
      <c r="AB3829" s="358" t="s">
        <v>67</v>
      </c>
      <c r="AC3829" s="358" t="s">
        <v>67</v>
      </c>
      <c r="AD3829" s="25"/>
      <c r="AE3829" s="26"/>
      <c r="AF3829" s="27"/>
      <c r="AG3829" s="271"/>
      <c r="AH3829" s="271"/>
      <c r="AI3829" s="271"/>
      <c r="AJ3829" s="271"/>
      <c r="AK3829" s="271"/>
      <c r="AL3829" s="271"/>
      <c r="AM3829" s="271"/>
      <c r="AN3829" s="271"/>
      <c r="AO3829" s="271"/>
    </row>
    <row r="3830" spans="1:41" ht="16.5" customHeight="1">
      <c r="A3830" s="12" t="s">
        <v>3398</v>
      </c>
      <c r="B3830" s="82"/>
      <c r="C3830" s="496"/>
      <c r="D3830" s="12"/>
      <c r="E3830" s="367" t="s">
        <v>99</v>
      </c>
      <c r="F3830" s="358" t="s">
        <v>83</v>
      </c>
      <c r="G3830" s="358" t="s">
        <v>101</v>
      </c>
      <c r="H3830" s="359">
        <v>2010</v>
      </c>
      <c r="I3830" s="359">
        <v>1</v>
      </c>
      <c r="J3830" s="359">
        <v>0</v>
      </c>
      <c r="K3830" s="359">
        <v>0</v>
      </c>
      <c r="L3830" s="360" t="s">
        <v>3407</v>
      </c>
      <c r="M3830" s="360"/>
      <c r="N3830" s="360" t="s">
        <v>3400</v>
      </c>
      <c r="O3830" s="361">
        <v>1799</v>
      </c>
      <c r="P3830" s="361">
        <v>0</v>
      </c>
      <c r="Q3830" s="361">
        <v>0</v>
      </c>
      <c r="R3830" s="362" t="s">
        <v>33</v>
      </c>
      <c r="S3830" s="363">
        <v>60</v>
      </c>
      <c r="T3830" s="363">
        <v>110</v>
      </c>
      <c r="U3830" s="363">
        <v>1</v>
      </c>
      <c r="V3830" s="363">
        <v>0</v>
      </c>
      <c r="W3830" s="364">
        <v>0.11</v>
      </c>
      <c r="X3830" s="21">
        <v>197.89000000000001</v>
      </c>
      <c r="Y3830" s="365" t="s">
        <v>33</v>
      </c>
      <c r="Z3830" s="358" t="s">
        <v>5838</v>
      </c>
      <c r="AA3830" s="366" t="s">
        <v>67</v>
      </c>
      <c r="AB3830" s="358" t="s">
        <v>67</v>
      </c>
      <c r="AC3830" s="358" t="s">
        <v>67</v>
      </c>
      <c r="AD3830" s="25"/>
      <c r="AE3830" s="26"/>
      <c r="AF3830" s="27"/>
      <c r="AG3830" s="29"/>
      <c r="AH3830" s="29"/>
      <c r="AI3830" s="29"/>
      <c r="AJ3830" s="29"/>
      <c r="AK3830" s="29"/>
      <c r="AL3830" s="29"/>
      <c r="AM3830" s="29"/>
      <c r="AN3830" s="29"/>
      <c r="AO3830" s="29"/>
    </row>
    <row r="3831" spans="1:41" ht="16.5" customHeight="1">
      <c r="A3831" s="12" t="s">
        <v>3398</v>
      </c>
      <c r="B3831" s="82"/>
      <c r="C3831" s="496"/>
      <c r="D3831" s="12"/>
      <c r="E3831" s="367" t="s">
        <v>3424</v>
      </c>
      <c r="F3831" s="358" t="s">
        <v>3425</v>
      </c>
      <c r="G3831" s="358" t="s">
        <v>3426</v>
      </c>
      <c r="H3831" s="359">
        <v>2017</v>
      </c>
      <c r="I3831" s="359">
        <v>1</v>
      </c>
      <c r="J3831" s="359">
        <v>0</v>
      </c>
      <c r="K3831" s="359">
        <v>0</v>
      </c>
      <c r="L3831" s="360" t="s">
        <v>3403</v>
      </c>
      <c r="M3831" s="360"/>
      <c r="N3831" s="360" t="s">
        <v>3400</v>
      </c>
      <c r="O3831" s="361">
        <v>1080</v>
      </c>
      <c r="P3831" s="361">
        <v>0</v>
      </c>
      <c r="Q3831" s="361">
        <v>0</v>
      </c>
      <c r="R3831" s="362" t="s">
        <v>33</v>
      </c>
      <c r="S3831" s="363" t="s">
        <v>89</v>
      </c>
      <c r="T3831" s="363">
        <v>110</v>
      </c>
      <c r="U3831" s="363">
        <v>2.7272727272727271</v>
      </c>
      <c r="V3831" s="363">
        <v>0</v>
      </c>
      <c r="W3831" s="364">
        <v>0.3</v>
      </c>
      <c r="X3831" s="21">
        <v>324</v>
      </c>
      <c r="Y3831" s="365" t="s">
        <v>33</v>
      </c>
      <c r="Z3831" s="358" t="s">
        <v>5838</v>
      </c>
      <c r="AA3831" s="366" t="s">
        <v>67</v>
      </c>
      <c r="AB3831" s="358" t="s">
        <v>67</v>
      </c>
      <c r="AC3831" s="358" t="s">
        <v>67</v>
      </c>
      <c r="AD3831" s="25"/>
      <c r="AE3831" s="26"/>
      <c r="AF3831" s="27"/>
      <c r="AG3831" s="271"/>
      <c r="AH3831" s="271"/>
      <c r="AI3831" s="271"/>
      <c r="AJ3831" s="271"/>
      <c r="AK3831" s="271"/>
      <c r="AL3831" s="271"/>
      <c r="AM3831" s="271"/>
      <c r="AN3831" s="271"/>
      <c r="AO3831" s="271"/>
    </row>
    <row r="3832" spans="1:41" ht="16.5" customHeight="1">
      <c r="A3832" s="12" t="s">
        <v>3398</v>
      </c>
      <c r="B3832" s="82"/>
      <c r="C3832" s="496"/>
      <c r="D3832" s="12"/>
      <c r="E3832" s="367" t="s">
        <v>90</v>
      </c>
      <c r="F3832" s="358" t="s">
        <v>83</v>
      </c>
      <c r="G3832" s="358" t="s">
        <v>883</v>
      </c>
      <c r="H3832" s="359">
        <v>2017</v>
      </c>
      <c r="I3832" s="359">
        <v>1</v>
      </c>
      <c r="J3832" s="359">
        <v>0</v>
      </c>
      <c r="K3832" s="359">
        <v>0</v>
      </c>
      <c r="L3832" s="360" t="s">
        <v>3405</v>
      </c>
      <c r="M3832" s="360"/>
      <c r="N3832" s="360" t="s">
        <v>3400</v>
      </c>
      <c r="O3832" s="361">
        <v>1080</v>
      </c>
      <c r="P3832" s="361">
        <v>0</v>
      </c>
      <c r="Q3832" s="361">
        <v>0</v>
      </c>
      <c r="R3832" s="362" t="s">
        <v>33</v>
      </c>
      <c r="S3832" s="363" t="s">
        <v>89</v>
      </c>
      <c r="T3832" s="363">
        <v>110</v>
      </c>
      <c r="U3832" s="363">
        <v>2.7272727272727271</v>
      </c>
      <c r="V3832" s="363">
        <v>0</v>
      </c>
      <c r="W3832" s="364">
        <v>0.3</v>
      </c>
      <c r="X3832" s="21">
        <v>324</v>
      </c>
      <c r="Y3832" s="365" t="s">
        <v>33</v>
      </c>
      <c r="Z3832" s="358" t="s">
        <v>5838</v>
      </c>
      <c r="AA3832" s="366" t="s">
        <v>67</v>
      </c>
      <c r="AB3832" s="358" t="s">
        <v>67</v>
      </c>
      <c r="AC3832" s="358" t="s">
        <v>67</v>
      </c>
      <c r="AD3832" s="25"/>
      <c r="AE3832" s="26"/>
      <c r="AF3832" s="27"/>
      <c r="AG3832" s="271"/>
      <c r="AH3832" s="271"/>
      <c r="AI3832" s="271"/>
      <c r="AJ3832" s="271"/>
      <c r="AK3832" s="271"/>
      <c r="AL3832" s="271"/>
      <c r="AM3832" s="271"/>
      <c r="AN3832" s="271"/>
      <c r="AO3832" s="271"/>
    </row>
    <row r="3833" spans="1:41" ht="16.5" customHeight="1">
      <c r="A3833" s="12" t="s">
        <v>3398</v>
      </c>
      <c r="B3833" s="82"/>
      <c r="C3833" s="496"/>
      <c r="D3833" s="12"/>
      <c r="E3833" s="367" t="s">
        <v>3421</v>
      </c>
      <c r="F3833" s="358" t="s">
        <v>3422</v>
      </c>
      <c r="G3833" s="358" t="s">
        <v>3423</v>
      </c>
      <c r="H3833" s="359">
        <v>2016</v>
      </c>
      <c r="I3833" s="359">
        <v>1</v>
      </c>
      <c r="J3833" s="359">
        <v>0</v>
      </c>
      <c r="K3833" s="359">
        <v>0</v>
      </c>
      <c r="L3833" s="360" t="s">
        <v>3399</v>
      </c>
      <c r="M3833" s="360"/>
      <c r="N3833" s="360" t="s">
        <v>3400</v>
      </c>
      <c r="O3833" s="361">
        <v>1080</v>
      </c>
      <c r="P3833" s="361">
        <v>0</v>
      </c>
      <c r="Q3833" s="361">
        <v>0</v>
      </c>
      <c r="R3833" s="362" t="s">
        <v>33</v>
      </c>
      <c r="S3833" s="363" t="s">
        <v>89</v>
      </c>
      <c r="T3833" s="363">
        <v>110</v>
      </c>
      <c r="U3833" s="363">
        <v>2.8181818181818183</v>
      </c>
      <c r="V3833" s="363">
        <v>0</v>
      </c>
      <c r="W3833" s="364">
        <v>0.31</v>
      </c>
      <c r="X3833" s="21">
        <v>334.8</v>
      </c>
      <c r="Y3833" s="365" t="s">
        <v>33</v>
      </c>
      <c r="Z3833" s="358" t="s">
        <v>5838</v>
      </c>
      <c r="AA3833" s="366" t="s">
        <v>67</v>
      </c>
      <c r="AB3833" s="358" t="s">
        <v>67</v>
      </c>
      <c r="AC3833" s="358" t="s">
        <v>67</v>
      </c>
      <c r="AD3833" s="25"/>
      <c r="AE3833" s="26"/>
      <c r="AF3833" s="27"/>
      <c r="AG3833" s="271"/>
      <c r="AH3833" s="271"/>
      <c r="AI3833" s="271"/>
      <c r="AJ3833" s="271"/>
      <c r="AK3833" s="271"/>
      <c r="AL3833" s="271"/>
      <c r="AM3833" s="271"/>
      <c r="AN3833" s="271"/>
      <c r="AO3833" s="271"/>
    </row>
    <row r="3834" spans="1:41" ht="16.5" customHeight="1">
      <c r="A3834" s="12" t="s">
        <v>3398</v>
      </c>
      <c r="B3834" s="82"/>
      <c r="C3834" s="496"/>
      <c r="D3834" s="12"/>
      <c r="E3834" s="367" t="s">
        <v>180</v>
      </c>
      <c r="F3834" s="358" t="s">
        <v>3419</v>
      </c>
      <c r="G3834" s="358" t="s">
        <v>3420</v>
      </c>
      <c r="H3834" s="359">
        <v>2017</v>
      </c>
      <c r="I3834" s="359">
        <v>1</v>
      </c>
      <c r="J3834" s="359">
        <v>0</v>
      </c>
      <c r="K3834" s="359">
        <v>0</v>
      </c>
      <c r="L3834" s="360" t="s">
        <v>3416</v>
      </c>
      <c r="M3834" s="360"/>
      <c r="N3834" s="360" t="s">
        <v>3400</v>
      </c>
      <c r="O3834" s="361">
        <v>1920</v>
      </c>
      <c r="P3834" s="361">
        <v>0</v>
      </c>
      <c r="Q3834" s="361">
        <v>0</v>
      </c>
      <c r="R3834" s="362" t="s">
        <v>33</v>
      </c>
      <c r="S3834" s="363" t="s">
        <v>89</v>
      </c>
      <c r="T3834" s="363">
        <v>110</v>
      </c>
      <c r="U3834" s="363">
        <v>2.2727272727272729</v>
      </c>
      <c r="V3834" s="363">
        <v>0</v>
      </c>
      <c r="W3834" s="364">
        <v>0.25</v>
      </c>
      <c r="X3834" s="21">
        <v>480</v>
      </c>
      <c r="Y3834" s="365" t="s">
        <v>33</v>
      </c>
      <c r="Z3834" s="358" t="s">
        <v>5838</v>
      </c>
      <c r="AA3834" s="366" t="s">
        <v>67</v>
      </c>
      <c r="AB3834" s="358" t="s">
        <v>67</v>
      </c>
      <c r="AC3834" s="358" t="s">
        <v>67</v>
      </c>
      <c r="AD3834" s="25"/>
      <c r="AE3834" s="26"/>
      <c r="AF3834" s="27"/>
      <c r="AG3834" s="271"/>
      <c r="AH3834" s="271"/>
      <c r="AI3834" s="271"/>
      <c r="AJ3834" s="271"/>
      <c r="AK3834" s="271"/>
      <c r="AL3834" s="271"/>
      <c r="AM3834" s="271"/>
      <c r="AN3834" s="271"/>
      <c r="AO3834" s="271"/>
    </row>
    <row r="3835" spans="1:41" ht="16.5" customHeight="1">
      <c r="A3835" s="12" t="s">
        <v>3398</v>
      </c>
      <c r="B3835" s="82"/>
      <c r="C3835" s="496"/>
      <c r="D3835" s="12"/>
      <c r="E3835" s="367" t="s">
        <v>180</v>
      </c>
      <c r="F3835" s="358" t="s">
        <v>3419</v>
      </c>
      <c r="G3835" s="358" t="s">
        <v>3420</v>
      </c>
      <c r="H3835" s="359">
        <v>2017</v>
      </c>
      <c r="I3835" s="359">
        <v>1</v>
      </c>
      <c r="J3835" s="359">
        <v>0</v>
      </c>
      <c r="K3835" s="359">
        <v>0</v>
      </c>
      <c r="L3835" s="360" t="s">
        <v>3402</v>
      </c>
      <c r="M3835" s="360"/>
      <c r="N3835" s="360" t="s">
        <v>3400</v>
      </c>
      <c r="O3835" s="361">
        <v>1920</v>
      </c>
      <c r="P3835" s="361">
        <v>0</v>
      </c>
      <c r="Q3835" s="361">
        <v>0</v>
      </c>
      <c r="R3835" s="362" t="s">
        <v>33</v>
      </c>
      <c r="S3835" s="363" t="s">
        <v>89</v>
      </c>
      <c r="T3835" s="363">
        <v>110</v>
      </c>
      <c r="U3835" s="363">
        <v>2.8181818181818183</v>
      </c>
      <c r="V3835" s="363">
        <v>0</v>
      </c>
      <c r="W3835" s="364">
        <v>0.31</v>
      </c>
      <c r="X3835" s="21">
        <v>595.20000000000005</v>
      </c>
      <c r="Y3835" s="365" t="s">
        <v>33</v>
      </c>
      <c r="Z3835" s="358" t="s">
        <v>5838</v>
      </c>
      <c r="AA3835" s="366" t="s">
        <v>67</v>
      </c>
      <c r="AB3835" s="358" t="s">
        <v>67</v>
      </c>
      <c r="AC3835" s="358" t="s">
        <v>67</v>
      </c>
      <c r="AD3835" s="25"/>
      <c r="AE3835" s="26"/>
      <c r="AF3835" s="27"/>
      <c r="AG3835" s="271"/>
      <c r="AH3835" s="271"/>
      <c r="AI3835" s="271"/>
      <c r="AJ3835" s="271"/>
      <c r="AK3835" s="271"/>
      <c r="AL3835" s="271"/>
      <c r="AM3835" s="271"/>
      <c r="AN3835" s="271"/>
      <c r="AO3835" s="271"/>
    </row>
    <row r="3836" spans="1:41" ht="16.5" customHeight="1">
      <c r="A3836" s="12" t="s">
        <v>3398</v>
      </c>
      <c r="B3836" s="82"/>
      <c r="C3836" s="496"/>
      <c r="D3836" s="12"/>
      <c r="E3836" s="358" t="s">
        <v>35</v>
      </c>
      <c r="F3836" s="358" t="s">
        <v>83</v>
      </c>
      <c r="G3836" s="358" t="s">
        <v>84</v>
      </c>
      <c r="H3836" s="359">
        <v>2010</v>
      </c>
      <c r="I3836" s="359">
        <v>1</v>
      </c>
      <c r="J3836" s="359">
        <v>0</v>
      </c>
      <c r="K3836" s="359">
        <v>0</v>
      </c>
      <c r="L3836" s="360" t="s">
        <v>3399</v>
      </c>
      <c r="M3836" s="360"/>
      <c r="N3836" s="360" t="s">
        <v>3400</v>
      </c>
      <c r="O3836" s="361">
        <v>2152</v>
      </c>
      <c r="P3836" s="361">
        <v>0</v>
      </c>
      <c r="Q3836" s="361">
        <v>0</v>
      </c>
      <c r="R3836" s="362" t="s">
        <v>33</v>
      </c>
      <c r="S3836" s="363" t="s">
        <v>89</v>
      </c>
      <c r="T3836" s="363">
        <v>110</v>
      </c>
      <c r="U3836" s="363">
        <v>2.7272727272727271</v>
      </c>
      <c r="V3836" s="363">
        <v>0</v>
      </c>
      <c r="W3836" s="364">
        <v>0.3</v>
      </c>
      <c r="X3836" s="21">
        <v>645.6</v>
      </c>
      <c r="Y3836" s="365" t="s">
        <v>33</v>
      </c>
      <c r="Z3836" s="358" t="s">
        <v>5838</v>
      </c>
      <c r="AA3836" s="366" t="s">
        <v>67</v>
      </c>
      <c r="AB3836" s="358" t="s">
        <v>67</v>
      </c>
      <c r="AC3836" s="358" t="s">
        <v>67</v>
      </c>
      <c r="AD3836" s="25"/>
      <c r="AE3836" s="26"/>
      <c r="AF3836" s="27"/>
      <c r="AG3836" s="271"/>
      <c r="AH3836" s="271"/>
      <c r="AI3836" s="271"/>
      <c r="AJ3836" s="271"/>
      <c r="AK3836" s="271"/>
      <c r="AL3836" s="271"/>
      <c r="AM3836" s="271"/>
      <c r="AN3836" s="271"/>
      <c r="AO3836" s="271"/>
    </row>
    <row r="3837" spans="1:41" ht="16.5" customHeight="1">
      <c r="A3837" s="12" t="s">
        <v>3398</v>
      </c>
      <c r="B3837" s="82"/>
      <c r="C3837" s="496"/>
      <c r="D3837" s="12"/>
      <c r="E3837" s="358" t="s">
        <v>35</v>
      </c>
      <c r="F3837" s="358" t="s">
        <v>83</v>
      </c>
      <c r="G3837" s="358" t="s">
        <v>84</v>
      </c>
      <c r="H3837" s="359">
        <v>2010</v>
      </c>
      <c r="I3837" s="359">
        <v>1</v>
      </c>
      <c r="J3837" s="359">
        <v>0</v>
      </c>
      <c r="K3837" s="359">
        <v>0</v>
      </c>
      <c r="L3837" s="360" t="s">
        <v>3405</v>
      </c>
      <c r="M3837" s="360"/>
      <c r="N3837" s="360" t="s">
        <v>3400</v>
      </c>
      <c r="O3837" s="361">
        <v>2152</v>
      </c>
      <c r="P3837" s="361">
        <v>0</v>
      </c>
      <c r="Q3837" s="361">
        <v>0</v>
      </c>
      <c r="R3837" s="362" t="s">
        <v>33</v>
      </c>
      <c r="S3837" s="363" t="s">
        <v>89</v>
      </c>
      <c r="T3837" s="363">
        <v>110</v>
      </c>
      <c r="U3837" s="363">
        <v>2.7272727272727271</v>
      </c>
      <c r="V3837" s="363">
        <v>0</v>
      </c>
      <c r="W3837" s="364">
        <v>0.3</v>
      </c>
      <c r="X3837" s="21">
        <v>645.6</v>
      </c>
      <c r="Y3837" s="365" t="s">
        <v>33</v>
      </c>
      <c r="Z3837" s="358" t="s">
        <v>5838</v>
      </c>
      <c r="AA3837" s="366" t="s">
        <v>67</v>
      </c>
      <c r="AB3837" s="358" t="s">
        <v>67</v>
      </c>
      <c r="AC3837" s="358" t="s">
        <v>67</v>
      </c>
      <c r="AD3837" s="25"/>
      <c r="AE3837" s="26"/>
      <c r="AF3837" s="27"/>
      <c r="AG3837" s="271"/>
      <c r="AH3837" s="271"/>
      <c r="AI3837" s="271"/>
      <c r="AJ3837" s="271"/>
      <c r="AK3837" s="271"/>
      <c r="AL3837" s="271"/>
      <c r="AM3837" s="271"/>
      <c r="AN3837" s="271"/>
      <c r="AO3837" s="271"/>
    </row>
    <row r="3838" spans="1:41" ht="16.5" customHeight="1">
      <c r="A3838" s="12" t="s">
        <v>3398</v>
      </c>
      <c r="B3838" s="82"/>
      <c r="C3838" s="496"/>
      <c r="D3838" s="12"/>
      <c r="E3838" s="358" t="s">
        <v>35</v>
      </c>
      <c r="F3838" s="358" t="s">
        <v>83</v>
      </c>
      <c r="G3838" s="358" t="s">
        <v>84</v>
      </c>
      <c r="H3838" s="359">
        <v>2010</v>
      </c>
      <c r="I3838" s="359">
        <v>1</v>
      </c>
      <c r="J3838" s="359">
        <v>0</v>
      </c>
      <c r="K3838" s="359">
        <v>0</v>
      </c>
      <c r="L3838" s="360" t="s">
        <v>3401</v>
      </c>
      <c r="M3838" s="360"/>
      <c r="N3838" s="360" t="s">
        <v>3400</v>
      </c>
      <c r="O3838" s="361">
        <v>2152</v>
      </c>
      <c r="P3838" s="361">
        <v>0</v>
      </c>
      <c r="Q3838" s="361">
        <v>0</v>
      </c>
      <c r="R3838" s="362" t="s">
        <v>33</v>
      </c>
      <c r="S3838" s="363" t="s">
        <v>89</v>
      </c>
      <c r="T3838" s="363">
        <v>110</v>
      </c>
      <c r="U3838" s="363">
        <v>2.7272727272727271</v>
      </c>
      <c r="V3838" s="363">
        <v>0</v>
      </c>
      <c r="W3838" s="364">
        <v>0.3</v>
      </c>
      <c r="X3838" s="21">
        <v>645.6</v>
      </c>
      <c r="Y3838" s="365" t="s">
        <v>33</v>
      </c>
      <c r="Z3838" s="358" t="s">
        <v>5838</v>
      </c>
      <c r="AA3838" s="366" t="s">
        <v>67</v>
      </c>
      <c r="AB3838" s="358" t="s">
        <v>67</v>
      </c>
      <c r="AC3838" s="358" t="s">
        <v>67</v>
      </c>
      <c r="AD3838" s="25"/>
      <c r="AE3838" s="26"/>
      <c r="AF3838" s="27"/>
      <c r="AG3838" s="271"/>
      <c r="AH3838" s="271"/>
      <c r="AI3838" s="271"/>
      <c r="AJ3838" s="271"/>
      <c r="AK3838" s="271"/>
      <c r="AL3838" s="271"/>
      <c r="AM3838" s="271"/>
      <c r="AN3838" s="271"/>
      <c r="AO3838" s="271"/>
    </row>
    <row r="3839" spans="1:41" ht="16.5" customHeight="1">
      <c r="A3839" s="12" t="s">
        <v>3398</v>
      </c>
      <c r="B3839" s="82"/>
      <c r="C3839" s="496"/>
      <c r="D3839" s="12"/>
      <c r="E3839" s="358" t="s">
        <v>35</v>
      </c>
      <c r="F3839" s="358" t="s">
        <v>83</v>
      </c>
      <c r="G3839" s="358" t="s">
        <v>3418</v>
      </c>
      <c r="H3839" s="359">
        <v>2016</v>
      </c>
      <c r="I3839" s="359">
        <v>1</v>
      </c>
      <c r="J3839" s="359">
        <v>0</v>
      </c>
      <c r="K3839" s="359">
        <v>0</v>
      </c>
      <c r="L3839" s="360" t="s">
        <v>3402</v>
      </c>
      <c r="M3839" s="360"/>
      <c r="N3839" s="360" t="s">
        <v>3400</v>
      </c>
      <c r="O3839" s="361">
        <v>2152</v>
      </c>
      <c r="P3839" s="361">
        <v>0</v>
      </c>
      <c r="Q3839" s="361">
        <v>0</v>
      </c>
      <c r="R3839" s="362" t="s">
        <v>33</v>
      </c>
      <c r="S3839" s="363" t="s">
        <v>89</v>
      </c>
      <c r="T3839" s="363">
        <v>110</v>
      </c>
      <c r="U3839" s="363">
        <v>2.7272727272727271</v>
      </c>
      <c r="V3839" s="363">
        <v>0</v>
      </c>
      <c r="W3839" s="364">
        <v>0.3</v>
      </c>
      <c r="X3839" s="21">
        <v>645.6</v>
      </c>
      <c r="Y3839" s="365" t="s">
        <v>33</v>
      </c>
      <c r="Z3839" s="358" t="s">
        <v>5838</v>
      </c>
      <c r="AA3839" s="366" t="s">
        <v>67</v>
      </c>
      <c r="AB3839" s="358" t="s">
        <v>67</v>
      </c>
      <c r="AC3839" s="358" t="s">
        <v>67</v>
      </c>
      <c r="AD3839" s="25"/>
      <c r="AE3839" s="26"/>
      <c r="AF3839" s="27"/>
      <c r="AG3839" s="271"/>
      <c r="AH3839" s="271"/>
      <c r="AI3839" s="271"/>
      <c r="AJ3839" s="271"/>
      <c r="AK3839" s="271"/>
      <c r="AL3839" s="271"/>
      <c r="AM3839" s="271"/>
      <c r="AN3839" s="271"/>
      <c r="AO3839" s="271"/>
    </row>
    <row r="3840" spans="1:41" ht="16.5" customHeight="1">
      <c r="A3840" s="12" t="s">
        <v>3398</v>
      </c>
      <c r="B3840" s="82"/>
      <c r="C3840" s="496"/>
      <c r="D3840" s="12"/>
      <c r="E3840" s="358" t="s">
        <v>35</v>
      </c>
      <c r="F3840" s="358" t="s">
        <v>83</v>
      </c>
      <c r="G3840" s="358" t="s">
        <v>3418</v>
      </c>
      <c r="H3840" s="359">
        <v>2017</v>
      </c>
      <c r="I3840" s="359">
        <v>1</v>
      </c>
      <c r="J3840" s="359">
        <v>0</v>
      </c>
      <c r="K3840" s="359">
        <v>0</v>
      </c>
      <c r="L3840" s="360" t="s">
        <v>3402</v>
      </c>
      <c r="M3840" s="360"/>
      <c r="N3840" s="360" t="s">
        <v>3400</v>
      </c>
      <c r="O3840" s="361">
        <v>2152</v>
      </c>
      <c r="P3840" s="361">
        <v>0</v>
      </c>
      <c r="Q3840" s="361">
        <v>0</v>
      </c>
      <c r="R3840" s="362" t="s">
        <v>33</v>
      </c>
      <c r="S3840" s="363" t="s">
        <v>89</v>
      </c>
      <c r="T3840" s="363">
        <v>110</v>
      </c>
      <c r="U3840" s="363">
        <v>2.7272727272727271</v>
      </c>
      <c r="V3840" s="363">
        <v>0</v>
      </c>
      <c r="W3840" s="364">
        <v>0.3</v>
      </c>
      <c r="X3840" s="21">
        <v>645.6</v>
      </c>
      <c r="Y3840" s="365" t="s">
        <v>33</v>
      </c>
      <c r="Z3840" s="358" t="s">
        <v>5838</v>
      </c>
      <c r="AA3840" s="366" t="s">
        <v>67</v>
      </c>
      <c r="AB3840" s="358" t="s">
        <v>67</v>
      </c>
      <c r="AC3840" s="358" t="s">
        <v>67</v>
      </c>
      <c r="AD3840" s="25"/>
      <c r="AE3840" s="26"/>
      <c r="AF3840" s="27"/>
      <c r="AG3840" s="271"/>
      <c r="AH3840" s="271"/>
      <c r="AI3840" s="271"/>
      <c r="AJ3840" s="271"/>
      <c r="AK3840" s="271"/>
      <c r="AL3840" s="271"/>
      <c r="AM3840" s="271"/>
      <c r="AN3840" s="271"/>
      <c r="AO3840" s="271"/>
    </row>
    <row r="3841" spans="1:398" ht="16.5" customHeight="1">
      <c r="A3841" s="12" t="s">
        <v>3398</v>
      </c>
      <c r="B3841" s="82"/>
      <c r="C3841" s="496"/>
      <c r="D3841" s="12"/>
      <c r="E3841" s="358" t="s">
        <v>35</v>
      </c>
      <c r="F3841" s="358" t="s">
        <v>83</v>
      </c>
      <c r="G3841" s="358" t="s">
        <v>3418</v>
      </c>
      <c r="H3841" s="359">
        <v>2017</v>
      </c>
      <c r="I3841" s="359">
        <v>1</v>
      </c>
      <c r="J3841" s="359">
        <v>0</v>
      </c>
      <c r="K3841" s="359">
        <v>0</v>
      </c>
      <c r="L3841" s="360" t="s">
        <v>3402</v>
      </c>
      <c r="M3841" s="360"/>
      <c r="N3841" s="360" t="s">
        <v>3400</v>
      </c>
      <c r="O3841" s="361">
        <v>2152</v>
      </c>
      <c r="P3841" s="361">
        <v>0</v>
      </c>
      <c r="Q3841" s="361">
        <v>0</v>
      </c>
      <c r="R3841" s="362" t="s">
        <v>33</v>
      </c>
      <c r="S3841" s="363" t="s">
        <v>89</v>
      </c>
      <c r="T3841" s="363">
        <v>110</v>
      </c>
      <c r="U3841" s="363">
        <v>2.7272727272727271</v>
      </c>
      <c r="V3841" s="363">
        <v>0</v>
      </c>
      <c r="W3841" s="364">
        <v>0.3</v>
      </c>
      <c r="X3841" s="21">
        <v>645.6</v>
      </c>
      <c r="Y3841" s="365" t="s">
        <v>33</v>
      </c>
      <c r="Z3841" s="358" t="s">
        <v>5838</v>
      </c>
      <c r="AA3841" s="366" t="s">
        <v>67</v>
      </c>
      <c r="AB3841" s="358" t="s">
        <v>67</v>
      </c>
      <c r="AC3841" s="358" t="s">
        <v>67</v>
      </c>
      <c r="AD3841" s="25"/>
      <c r="AE3841" s="26"/>
      <c r="AF3841" s="27"/>
      <c r="AG3841" s="271"/>
      <c r="AH3841" s="271"/>
      <c r="AI3841" s="271"/>
      <c r="AJ3841" s="271"/>
      <c r="AK3841" s="271"/>
      <c r="AL3841" s="271"/>
      <c r="AM3841" s="271"/>
      <c r="AN3841" s="271"/>
      <c r="AO3841" s="271"/>
    </row>
    <row r="3842" spans="1:398" ht="16.5" customHeight="1">
      <c r="A3842" s="12" t="s">
        <v>3398</v>
      </c>
      <c r="B3842" s="82"/>
      <c r="C3842" s="496"/>
      <c r="D3842" s="12"/>
      <c r="E3842" s="358" t="s">
        <v>35</v>
      </c>
      <c r="F3842" s="358" t="s">
        <v>83</v>
      </c>
      <c r="G3842" s="358" t="s">
        <v>97</v>
      </c>
      <c r="H3842" s="359">
        <v>2017</v>
      </c>
      <c r="I3842" s="359">
        <v>1</v>
      </c>
      <c r="J3842" s="359">
        <v>0</v>
      </c>
      <c r="K3842" s="359">
        <v>0</v>
      </c>
      <c r="L3842" s="360" t="s">
        <v>3413</v>
      </c>
      <c r="M3842" s="360"/>
      <c r="N3842" s="360" t="s">
        <v>3400</v>
      </c>
      <c r="O3842" s="361">
        <v>2152</v>
      </c>
      <c r="P3842" s="361">
        <v>0</v>
      </c>
      <c r="Q3842" s="361">
        <v>0</v>
      </c>
      <c r="R3842" s="362" t="s">
        <v>33</v>
      </c>
      <c r="S3842" s="363" t="s">
        <v>89</v>
      </c>
      <c r="T3842" s="363">
        <v>110</v>
      </c>
      <c r="U3842" s="363">
        <v>2.7272727272727271</v>
      </c>
      <c r="V3842" s="363">
        <v>0</v>
      </c>
      <c r="W3842" s="364">
        <v>0.3</v>
      </c>
      <c r="X3842" s="21">
        <v>645.6</v>
      </c>
      <c r="Y3842" s="365" t="s">
        <v>33</v>
      </c>
      <c r="Z3842" s="358" t="s">
        <v>5838</v>
      </c>
      <c r="AA3842" s="366" t="s">
        <v>67</v>
      </c>
      <c r="AB3842" s="358" t="s">
        <v>67</v>
      </c>
      <c r="AC3842" s="358" t="s">
        <v>67</v>
      </c>
      <c r="AD3842" s="25"/>
      <c r="AE3842" s="26"/>
      <c r="AF3842" s="27"/>
      <c r="AG3842" s="271"/>
      <c r="AH3842" s="271"/>
      <c r="AI3842" s="271"/>
      <c r="AJ3842" s="271"/>
      <c r="AK3842" s="271"/>
      <c r="AL3842" s="271"/>
      <c r="AM3842" s="271"/>
      <c r="AN3842" s="271"/>
      <c r="AO3842" s="271"/>
    </row>
    <row r="3843" spans="1:398" ht="16.5" customHeight="1">
      <c r="A3843" s="12" t="s">
        <v>3398</v>
      </c>
      <c r="B3843" s="82"/>
      <c r="C3843" s="496"/>
      <c r="D3843" s="12"/>
      <c r="E3843" s="358" t="s">
        <v>99</v>
      </c>
      <c r="F3843" s="358" t="s">
        <v>83</v>
      </c>
      <c r="G3843" s="358" t="s">
        <v>101</v>
      </c>
      <c r="H3843" s="359">
        <v>2010</v>
      </c>
      <c r="I3843" s="359">
        <v>1</v>
      </c>
      <c r="J3843" s="359">
        <v>0</v>
      </c>
      <c r="K3843" s="359">
        <v>0</v>
      </c>
      <c r="L3843" s="360" t="s">
        <v>3399</v>
      </c>
      <c r="M3843" s="360"/>
      <c r="N3843" s="360" t="s">
        <v>3400</v>
      </c>
      <c r="O3843" s="361">
        <v>1799</v>
      </c>
      <c r="P3843" s="361">
        <v>0</v>
      </c>
      <c r="Q3843" s="361">
        <v>0</v>
      </c>
      <c r="R3843" s="362" t="s">
        <v>33</v>
      </c>
      <c r="S3843" s="363" t="s">
        <v>2096</v>
      </c>
      <c r="T3843" s="363">
        <v>110</v>
      </c>
      <c r="U3843" s="363">
        <v>3.2727272727272729</v>
      </c>
      <c r="V3843" s="363">
        <v>0</v>
      </c>
      <c r="W3843" s="364">
        <v>0.36</v>
      </c>
      <c r="X3843" s="21">
        <v>647.64</v>
      </c>
      <c r="Y3843" s="365" t="s">
        <v>33</v>
      </c>
      <c r="Z3843" s="358" t="s">
        <v>5838</v>
      </c>
      <c r="AA3843" s="366" t="s">
        <v>67</v>
      </c>
      <c r="AB3843" s="358" t="s">
        <v>67</v>
      </c>
      <c r="AC3843" s="358" t="s">
        <v>67</v>
      </c>
      <c r="AD3843" s="25"/>
      <c r="AE3843" s="26"/>
      <c r="AF3843" s="27"/>
      <c r="AG3843" s="271"/>
      <c r="AH3843" s="271"/>
      <c r="AI3843" s="271"/>
      <c r="AJ3843" s="271"/>
      <c r="AK3843" s="271"/>
      <c r="AL3843" s="271"/>
      <c r="AM3843" s="271"/>
      <c r="AN3843" s="271"/>
      <c r="AO3843" s="271"/>
    </row>
    <row r="3844" spans="1:398" ht="16.5" customHeight="1">
      <c r="A3844" s="12" t="s">
        <v>3398</v>
      </c>
      <c r="B3844" s="82"/>
      <c r="C3844" s="496"/>
      <c r="D3844" s="12"/>
      <c r="E3844" s="358" t="s">
        <v>99</v>
      </c>
      <c r="F3844" s="358" t="s">
        <v>83</v>
      </c>
      <c r="G3844" s="358" t="s">
        <v>101</v>
      </c>
      <c r="H3844" s="359">
        <v>2010</v>
      </c>
      <c r="I3844" s="359">
        <v>1</v>
      </c>
      <c r="J3844" s="359">
        <v>0</v>
      </c>
      <c r="K3844" s="359">
        <v>0</v>
      </c>
      <c r="L3844" s="360" t="s">
        <v>3401</v>
      </c>
      <c r="M3844" s="360"/>
      <c r="N3844" s="360" t="s">
        <v>3400</v>
      </c>
      <c r="O3844" s="361">
        <v>1799</v>
      </c>
      <c r="P3844" s="361">
        <v>0</v>
      </c>
      <c r="Q3844" s="361">
        <v>0</v>
      </c>
      <c r="R3844" s="362" t="s">
        <v>33</v>
      </c>
      <c r="S3844" s="363" t="s">
        <v>2096</v>
      </c>
      <c r="T3844" s="363">
        <v>110</v>
      </c>
      <c r="U3844" s="363">
        <v>3.2727272727272729</v>
      </c>
      <c r="V3844" s="363">
        <v>0</v>
      </c>
      <c r="W3844" s="364">
        <v>0.36</v>
      </c>
      <c r="X3844" s="21">
        <v>647.64</v>
      </c>
      <c r="Y3844" s="365" t="s">
        <v>33</v>
      </c>
      <c r="Z3844" s="358" t="s">
        <v>5838</v>
      </c>
      <c r="AA3844" s="366" t="s">
        <v>67</v>
      </c>
      <c r="AB3844" s="358" t="s">
        <v>67</v>
      </c>
      <c r="AC3844" s="358" t="s">
        <v>67</v>
      </c>
      <c r="AD3844" s="25"/>
      <c r="AE3844" s="26"/>
      <c r="AF3844" s="27"/>
      <c r="AG3844" s="271"/>
      <c r="AH3844" s="271"/>
      <c r="AI3844" s="271"/>
      <c r="AJ3844" s="271"/>
      <c r="AK3844" s="271"/>
      <c r="AL3844" s="271"/>
      <c r="AM3844" s="271"/>
      <c r="AN3844" s="271"/>
      <c r="AO3844" s="271"/>
    </row>
    <row r="3845" spans="1:398" ht="16.5" customHeight="1">
      <c r="A3845" s="12" t="s">
        <v>3398</v>
      </c>
      <c r="B3845" s="82"/>
      <c r="C3845" s="496"/>
      <c r="D3845" s="12"/>
      <c r="E3845" s="358" t="s">
        <v>99</v>
      </c>
      <c r="F3845" s="358" t="s">
        <v>83</v>
      </c>
      <c r="G3845" s="358" t="s">
        <v>164</v>
      </c>
      <c r="H3845" s="359">
        <v>2016</v>
      </c>
      <c r="I3845" s="359">
        <v>1</v>
      </c>
      <c r="J3845" s="359">
        <v>0</v>
      </c>
      <c r="K3845" s="359">
        <v>0</v>
      </c>
      <c r="L3845" s="360" t="s">
        <v>3402</v>
      </c>
      <c r="M3845" s="360"/>
      <c r="N3845" s="360" t="s">
        <v>3400</v>
      </c>
      <c r="O3845" s="361">
        <v>1799</v>
      </c>
      <c r="P3845" s="361">
        <v>0</v>
      </c>
      <c r="Q3845" s="361">
        <v>0</v>
      </c>
      <c r="R3845" s="362" t="s">
        <v>33</v>
      </c>
      <c r="S3845" s="363" t="s">
        <v>2096</v>
      </c>
      <c r="T3845" s="363">
        <v>110</v>
      </c>
      <c r="U3845" s="363">
        <v>3.2727272727272729</v>
      </c>
      <c r="V3845" s="363">
        <v>0</v>
      </c>
      <c r="W3845" s="364">
        <v>0.36</v>
      </c>
      <c r="X3845" s="21">
        <v>647.64</v>
      </c>
      <c r="Y3845" s="365" t="s">
        <v>33</v>
      </c>
      <c r="Z3845" s="358" t="s">
        <v>5838</v>
      </c>
      <c r="AA3845" s="366" t="s">
        <v>67</v>
      </c>
      <c r="AB3845" s="358" t="s">
        <v>67</v>
      </c>
      <c r="AC3845" s="358" t="s">
        <v>67</v>
      </c>
      <c r="AD3845" s="25"/>
      <c r="AE3845" s="26"/>
      <c r="AF3845" s="27"/>
      <c r="AG3845" s="271"/>
      <c r="AH3845" s="271"/>
      <c r="AI3845" s="271"/>
      <c r="AJ3845" s="271"/>
      <c r="AK3845" s="271"/>
      <c r="AL3845" s="271"/>
      <c r="AM3845" s="271"/>
      <c r="AN3845" s="271"/>
      <c r="AO3845" s="271"/>
    </row>
    <row r="3846" spans="1:398" ht="16.5" customHeight="1">
      <c r="A3846" s="12" t="s">
        <v>3398</v>
      </c>
      <c r="B3846" s="82"/>
      <c r="C3846" s="496"/>
      <c r="D3846" s="12"/>
      <c r="E3846" s="358" t="s">
        <v>99</v>
      </c>
      <c r="F3846" s="358" t="s">
        <v>83</v>
      </c>
      <c r="G3846" s="358" t="s">
        <v>3414</v>
      </c>
      <c r="H3846" s="359">
        <v>2017</v>
      </c>
      <c r="I3846" s="359">
        <v>1</v>
      </c>
      <c r="J3846" s="359">
        <v>0</v>
      </c>
      <c r="K3846" s="359">
        <v>0</v>
      </c>
      <c r="L3846" s="360" t="s">
        <v>3415</v>
      </c>
      <c r="M3846" s="360"/>
      <c r="N3846" s="360" t="s">
        <v>3400</v>
      </c>
      <c r="O3846" s="361">
        <v>1799</v>
      </c>
      <c r="P3846" s="361">
        <v>0</v>
      </c>
      <c r="Q3846" s="361">
        <v>0</v>
      </c>
      <c r="R3846" s="362" t="s">
        <v>33</v>
      </c>
      <c r="S3846" s="363" t="s">
        <v>2096</v>
      </c>
      <c r="T3846" s="363">
        <v>110</v>
      </c>
      <c r="U3846" s="363">
        <v>3.2727272727272729</v>
      </c>
      <c r="V3846" s="363">
        <v>0</v>
      </c>
      <c r="W3846" s="364">
        <v>0.36</v>
      </c>
      <c r="X3846" s="21">
        <v>647.64</v>
      </c>
      <c r="Y3846" s="365" t="s">
        <v>33</v>
      </c>
      <c r="Z3846" s="358" t="s">
        <v>5838</v>
      </c>
      <c r="AA3846" s="366" t="s">
        <v>67</v>
      </c>
      <c r="AB3846" s="358" t="s">
        <v>67</v>
      </c>
      <c r="AC3846" s="358" t="s">
        <v>67</v>
      </c>
      <c r="AD3846" s="25"/>
      <c r="AE3846" s="26"/>
      <c r="AF3846" s="27"/>
      <c r="AG3846" s="271"/>
      <c r="AH3846" s="271"/>
      <c r="AI3846" s="271"/>
      <c r="AJ3846" s="271"/>
      <c r="AK3846" s="271"/>
      <c r="AL3846" s="271"/>
      <c r="AM3846" s="271"/>
      <c r="AN3846" s="271"/>
      <c r="AO3846" s="271"/>
    </row>
    <row r="3847" spans="1:398" ht="16.5" customHeight="1">
      <c r="A3847" s="12" t="s">
        <v>3398</v>
      </c>
      <c r="B3847" s="82"/>
      <c r="C3847" s="496"/>
      <c r="D3847" s="12"/>
      <c r="E3847" s="358" t="s">
        <v>99</v>
      </c>
      <c r="F3847" s="358" t="s">
        <v>83</v>
      </c>
      <c r="G3847" s="358" t="s">
        <v>3414</v>
      </c>
      <c r="H3847" s="359">
        <v>2017</v>
      </c>
      <c r="I3847" s="359">
        <v>1</v>
      </c>
      <c r="J3847" s="359">
        <v>0</v>
      </c>
      <c r="K3847" s="359">
        <v>0</v>
      </c>
      <c r="L3847" s="360" t="s">
        <v>3416</v>
      </c>
      <c r="M3847" s="360"/>
      <c r="N3847" s="360" t="s">
        <v>3400</v>
      </c>
      <c r="O3847" s="361">
        <v>1799</v>
      </c>
      <c r="P3847" s="361">
        <v>0</v>
      </c>
      <c r="Q3847" s="361">
        <v>0</v>
      </c>
      <c r="R3847" s="362" t="s">
        <v>33</v>
      </c>
      <c r="S3847" s="363" t="s">
        <v>2096</v>
      </c>
      <c r="T3847" s="363">
        <v>110</v>
      </c>
      <c r="U3847" s="363">
        <v>3.2727272727272729</v>
      </c>
      <c r="V3847" s="363">
        <v>0</v>
      </c>
      <c r="W3847" s="364">
        <v>0.36</v>
      </c>
      <c r="X3847" s="21">
        <v>647.64</v>
      </c>
      <c r="Y3847" s="365" t="s">
        <v>33</v>
      </c>
      <c r="Z3847" s="358" t="s">
        <v>5838</v>
      </c>
      <c r="AA3847" s="366" t="s">
        <v>67</v>
      </c>
      <c r="AB3847" s="358" t="s">
        <v>67</v>
      </c>
      <c r="AC3847" s="358" t="s">
        <v>67</v>
      </c>
      <c r="AD3847" s="25"/>
      <c r="AE3847" s="26"/>
      <c r="AF3847" s="27"/>
      <c r="AG3847" s="271"/>
      <c r="AH3847" s="271"/>
      <c r="AI3847" s="271"/>
      <c r="AJ3847" s="271"/>
      <c r="AK3847" s="271"/>
      <c r="AL3847" s="271"/>
      <c r="AM3847" s="271"/>
      <c r="AN3847" s="271"/>
      <c r="AO3847" s="271"/>
    </row>
    <row r="3848" spans="1:398" ht="16.5" customHeight="1">
      <c r="A3848" s="12" t="s">
        <v>3398</v>
      </c>
      <c r="B3848" s="82"/>
      <c r="C3848" s="496"/>
      <c r="D3848" s="12"/>
      <c r="E3848" s="358" t="s">
        <v>99</v>
      </c>
      <c r="F3848" s="358" t="s">
        <v>83</v>
      </c>
      <c r="G3848" s="358" t="s">
        <v>3414</v>
      </c>
      <c r="H3848" s="359">
        <v>2017</v>
      </c>
      <c r="I3848" s="359">
        <v>1</v>
      </c>
      <c r="J3848" s="359">
        <v>0</v>
      </c>
      <c r="K3848" s="359">
        <v>0</v>
      </c>
      <c r="L3848" s="360" t="s">
        <v>3417</v>
      </c>
      <c r="M3848" s="360"/>
      <c r="N3848" s="360" t="s">
        <v>3400</v>
      </c>
      <c r="O3848" s="361">
        <v>1799</v>
      </c>
      <c r="P3848" s="361">
        <v>0</v>
      </c>
      <c r="Q3848" s="361">
        <v>0</v>
      </c>
      <c r="R3848" s="362" t="s">
        <v>33</v>
      </c>
      <c r="S3848" s="363" t="s">
        <v>2096</v>
      </c>
      <c r="T3848" s="363">
        <v>110</v>
      </c>
      <c r="U3848" s="363">
        <v>3.2727272727272729</v>
      </c>
      <c r="V3848" s="363">
        <v>0</v>
      </c>
      <c r="W3848" s="364">
        <v>0.36</v>
      </c>
      <c r="X3848" s="21">
        <v>647.64</v>
      </c>
      <c r="Y3848" s="365" t="s">
        <v>33</v>
      </c>
      <c r="Z3848" s="358" t="s">
        <v>5838</v>
      </c>
      <c r="AA3848" s="366" t="s">
        <v>67</v>
      </c>
      <c r="AB3848" s="358" t="s">
        <v>67</v>
      </c>
      <c r="AC3848" s="358" t="s">
        <v>67</v>
      </c>
      <c r="AD3848" s="25"/>
      <c r="AE3848" s="26"/>
      <c r="AF3848" s="27"/>
      <c r="AG3848" s="271"/>
      <c r="AH3848" s="271"/>
      <c r="AI3848" s="271"/>
      <c r="AJ3848" s="271"/>
      <c r="AK3848" s="271"/>
      <c r="AL3848" s="271"/>
      <c r="AM3848" s="271"/>
      <c r="AN3848" s="271"/>
      <c r="AO3848" s="271"/>
    </row>
    <row r="3849" spans="1:398" ht="16.5" customHeight="1">
      <c r="A3849" s="12" t="s">
        <v>3398</v>
      </c>
      <c r="B3849" s="82"/>
      <c r="C3849" s="496"/>
      <c r="D3849" s="12"/>
      <c r="E3849" s="358" t="s">
        <v>741</v>
      </c>
      <c r="F3849" s="358" t="s">
        <v>34</v>
      </c>
      <c r="G3849" s="358" t="s">
        <v>3404</v>
      </c>
      <c r="H3849" s="359">
        <v>2016</v>
      </c>
      <c r="I3849" s="359">
        <v>1</v>
      </c>
      <c r="J3849" s="359">
        <v>0</v>
      </c>
      <c r="K3849" s="359">
        <v>0</v>
      </c>
      <c r="L3849" s="360" t="s">
        <v>3405</v>
      </c>
      <c r="M3849" s="360"/>
      <c r="N3849" s="360" t="s">
        <v>3400</v>
      </c>
      <c r="O3849" s="361">
        <v>1260</v>
      </c>
      <c r="P3849" s="361">
        <v>0</v>
      </c>
      <c r="Q3849" s="361">
        <v>0</v>
      </c>
      <c r="R3849" s="362" t="s">
        <v>33</v>
      </c>
      <c r="S3849" s="363">
        <v>60</v>
      </c>
      <c r="T3849" s="363">
        <v>220</v>
      </c>
      <c r="U3849" s="363">
        <v>2.9954545454545456</v>
      </c>
      <c r="V3849" s="363">
        <v>0</v>
      </c>
      <c r="W3849" s="364">
        <v>0.65900000000000003</v>
      </c>
      <c r="X3849" s="21">
        <v>830.34</v>
      </c>
      <c r="Y3849" s="365" t="s">
        <v>33</v>
      </c>
      <c r="Z3849" s="358" t="s">
        <v>5838</v>
      </c>
      <c r="AA3849" s="366" t="s">
        <v>67</v>
      </c>
      <c r="AB3849" s="358" t="s">
        <v>67</v>
      </c>
      <c r="AC3849" s="358" t="s">
        <v>67</v>
      </c>
      <c r="AD3849" s="25"/>
      <c r="AE3849" s="26"/>
      <c r="AF3849" s="27"/>
      <c r="AG3849" s="29"/>
      <c r="AH3849" s="29"/>
      <c r="AI3849" s="29"/>
      <c r="AJ3849" s="29"/>
      <c r="AK3849" s="29"/>
      <c r="AL3849" s="29"/>
      <c r="AM3849" s="29"/>
      <c r="AN3849" s="29"/>
      <c r="AO3849" s="29"/>
    </row>
    <row r="3850" spans="1:398" ht="16.5" customHeight="1">
      <c r="A3850" s="12" t="s">
        <v>3398</v>
      </c>
      <c r="B3850" s="82"/>
      <c r="C3850" s="496"/>
      <c r="D3850" s="12"/>
      <c r="E3850" s="358" t="s">
        <v>741</v>
      </c>
      <c r="F3850" s="358" t="s">
        <v>34</v>
      </c>
      <c r="G3850" s="358" t="s">
        <v>3404</v>
      </c>
      <c r="H3850" s="359">
        <v>2016</v>
      </c>
      <c r="I3850" s="359">
        <v>1</v>
      </c>
      <c r="J3850" s="359">
        <v>0</v>
      </c>
      <c r="K3850" s="359">
        <v>0</v>
      </c>
      <c r="L3850" s="360" t="s">
        <v>3406</v>
      </c>
      <c r="M3850" s="360"/>
      <c r="N3850" s="360" t="s">
        <v>3400</v>
      </c>
      <c r="O3850" s="361">
        <v>1260</v>
      </c>
      <c r="P3850" s="361">
        <v>0</v>
      </c>
      <c r="Q3850" s="361">
        <v>0</v>
      </c>
      <c r="R3850" s="362" t="s">
        <v>33</v>
      </c>
      <c r="S3850" s="363">
        <v>60</v>
      </c>
      <c r="T3850" s="363">
        <v>220</v>
      </c>
      <c r="U3850" s="363">
        <v>2.9954545454545456</v>
      </c>
      <c r="V3850" s="363">
        <v>0</v>
      </c>
      <c r="W3850" s="364">
        <v>0.65900000000000003</v>
      </c>
      <c r="X3850" s="21">
        <v>830.34</v>
      </c>
      <c r="Y3850" s="365" t="s">
        <v>33</v>
      </c>
      <c r="Z3850" s="358" t="s">
        <v>5838</v>
      </c>
      <c r="AA3850" s="366" t="s">
        <v>67</v>
      </c>
      <c r="AB3850" s="358" t="s">
        <v>67</v>
      </c>
      <c r="AC3850" s="358" t="s">
        <v>67</v>
      </c>
      <c r="AD3850" s="25"/>
      <c r="AE3850" s="26"/>
      <c r="AF3850" s="27"/>
      <c r="AG3850" s="29"/>
      <c r="AH3850" s="29"/>
      <c r="AI3850" s="29"/>
      <c r="AJ3850" s="29"/>
      <c r="AK3850" s="29"/>
      <c r="AL3850" s="29"/>
      <c r="AM3850" s="29"/>
      <c r="AN3850" s="29"/>
      <c r="AO3850" s="29"/>
    </row>
    <row r="3851" spans="1:398" ht="16.5" customHeight="1">
      <c r="A3851" s="12" t="s">
        <v>3398</v>
      </c>
      <c r="B3851" s="82"/>
      <c r="C3851" s="496"/>
      <c r="D3851" s="12"/>
      <c r="E3851" s="358" t="s">
        <v>741</v>
      </c>
      <c r="F3851" s="358" t="s">
        <v>34</v>
      </c>
      <c r="G3851" s="358" t="s">
        <v>3404</v>
      </c>
      <c r="H3851" s="359">
        <v>2016</v>
      </c>
      <c r="I3851" s="359">
        <v>1</v>
      </c>
      <c r="J3851" s="359">
        <v>0</v>
      </c>
      <c r="K3851" s="359">
        <v>0</v>
      </c>
      <c r="L3851" s="360" t="s">
        <v>3407</v>
      </c>
      <c r="M3851" s="360"/>
      <c r="N3851" s="360" t="s">
        <v>3400</v>
      </c>
      <c r="O3851" s="361">
        <v>1260</v>
      </c>
      <c r="P3851" s="361">
        <v>0</v>
      </c>
      <c r="Q3851" s="361">
        <v>0</v>
      </c>
      <c r="R3851" s="362" t="s">
        <v>33</v>
      </c>
      <c r="S3851" s="363">
        <v>60</v>
      </c>
      <c r="T3851" s="363">
        <v>220</v>
      </c>
      <c r="U3851" s="363">
        <v>2.9954545454545456</v>
      </c>
      <c r="V3851" s="363">
        <v>0</v>
      </c>
      <c r="W3851" s="364">
        <v>0.65900000000000003</v>
      </c>
      <c r="X3851" s="21">
        <v>830.34</v>
      </c>
      <c r="Y3851" s="365" t="s">
        <v>33</v>
      </c>
      <c r="Z3851" s="358" t="s">
        <v>5838</v>
      </c>
      <c r="AA3851" s="366" t="s">
        <v>67</v>
      </c>
      <c r="AB3851" s="358" t="s">
        <v>67</v>
      </c>
      <c r="AC3851" s="358" t="s">
        <v>67</v>
      </c>
      <c r="AD3851" s="25"/>
      <c r="AE3851" s="26"/>
      <c r="AF3851" s="27"/>
      <c r="AG3851" s="29"/>
      <c r="AH3851" s="29"/>
      <c r="AI3851" s="29"/>
      <c r="AJ3851" s="29"/>
      <c r="AK3851" s="29"/>
      <c r="AL3851" s="29"/>
      <c r="AM3851" s="29"/>
      <c r="AN3851" s="29"/>
      <c r="AO3851" s="29"/>
    </row>
    <row r="3852" spans="1:398" ht="16.5" customHeight="1">
      <c r="A3852" s="12" t="s">
        <v>3398</v>
      </c>
      <c r="B3852" s="82"/>
      <c r="C3852" s="496"/>
      <c r="D3852" s="12"/>
      <c r="E3852" s="358" t="s">
        <v>741</v>
      </c>
      <c r="F3852" s="358" t="s">
        <v>34</v>
      </c>
      <c r="G3852" s="358" t="s">
        <v>3404</v>
      </c>
      <c r="H3852" s="359">
        <v>2016</v>
      </c>
      <c r="I3852" s="359">
        <v>1</v>
      </c>
      <c r="J3852" s="359">
        <v>0</v>
      </c>
      <c r="K3852" s="359">
        <v>0</v>
      </c>
      <c r="L3852" s="360" t="s">
        <v>3408</v>
      </c>
      <c r="M3852" s="360"/>
      <c r="N3852" s="360" t="s">
        <v>3400</v>
      </c>
      <c r="O3852" s="361">
        <v>1260</v>
      </c>
      <c r="P3852" s="361">
        <v>0</v>
      </c>
      <c r="Q3852" s="361">
        <v>0</v>
      </c>
      <c r="R3852" s="362" t="s">
        <v>33</v>
      </c>
      <c r="S3852" s="363">
        <v>60</v>
      </c>
      <c r="T3852" s="363">
        <v>220</v>
      </c>
      <c r="U3852" s="363">
        <v>2.9954545454545456</v>
      </c>
      <c r="V3852" s="363">
        <v>0</v>
      </c>
      <c r="W3852" s="364">
        <v>0.65900000000000003</v>
      </c>
      <c r="X3852" s="21">
        <v>830.34</v>
      </c>
      <c r="Y3852" s="365" t="s">
        <v>33</v>
      </c>
      <c r="Z3852" s="358" t="s">
        <v>5838</v>
      </c>
      <c r="AA3852" s="366" t="s">
        <v>67</v>
      </c>
      <c r="AB3852" s="358" t="s">
        <v>67</v>
      </c>
      <c r="AC3852" s="358" t="s">
        <v>67</v>
      </c>
      <c r="AD3852" s="25"/>
      <c r="AE3852" s="26"/>
      <c r="AF3852" s="27"/>
      <c r="AG3852" s="29"/>
      <c r="AH3852" s="29"/>
      <c r="AI3852" s="29"/>
      <c r="AJ3852" s="29"/>
      <c r="AK3852" s="29"/>
      <c r="AL3852" s="29"/>
      <c r="AM3852" s="29"/>
      <c r="AN3852" s="29"/>
      <c r="AO3852" s="29"/>
      <c r="AP3852" s="29"/>
      <c r="AQ3852" s="29"/>
      <c r="AR3852" s="29"/>
      <c r="AS3852" s="29"/>
      <c r="AT3852" s="29"/>
      <c r="AU3852" s="29"/>
      <c r="AV3852" s="29"/>
      <c r="AW3852" s="29"/>
      <c r="AX3852" s="29"/>
      <c r="AY3852" s="29"/>
      <c r="AZ3852" s="29"/>
      <c r="BA3852" s="29"/>
      <c r="BB3852" s="29"/>
      <c r="BC3852" s="29"/>
      <c r="BD3852" s="29"/>
      <c r="BE3852" s="29"/>
      <c r="BF3852" s="29"/>
      <c r="BG3852" s="29"/>
      <c r="BH3852" s="29"/>
      <c r="BI3852" s="29"/>
      <c r="BJ3852" s="29"/>
      <c r="BK3852" s="29"/>
      <c r="BL3852" s="29"/>
      <c r="BM3852" s="29"/>
      <c r="BN3852" s="29"/>
      <c r="BO3852" s="29"/>
      <c r="BP3852" s="29"/>
      <c r="BQ3852" s="29"/>
      <c r="BR3852" s="29"/>
      <c r="BS3852" s="29"/>
      <c r="BT3852" s="29"/>
      <c r="BU3852" s="29"/>
      <c r="BV3852" s="29"/>
      <c r="BW3852" s="29"/>
      <c r="BX3852" s="29"/>
      <c r="BY3852" s="29"/>
      <c r="BZ3852" s="29"/>
      <c r="CA3852" s="29"/>
      <c r="CB3852" s="29"/>
      <c r="CC3852" s="29"/>
      <c r="CD3852" s="29"/>
      <c r="CE3852" s="29"/>
      <c r="CF3852" s="29"/>
      <c r="CG3852" s="29"/>
      <c r="CH3852" s="29"/>
      <c r="CI3852" s="29"/>
      <c r="CJ3852" s="29"/>
      <c r="CK3852" s="29"/>
      <c r="CL3852" s="29"/>
      <c r="CM3852" s="29"/>
      <c r="CN3852" s="29"/>
      <c r="CO3852" s="29"/>
      <c r="CP3852" s="29"/>
      <c r="CQ3852" s="29"/>
      <c r="CR3852" s="29"/>
      <c r="CS3852" s="29"/>
      <c r="CT3852" s="29"/>
      <c r="CU3852" s="29"/>
      <c r="CV3852" s="29"/>
      <c r="CW3852" s="29"/>
      <c r="CX3852" s="29"/>
      <c r="CY3852" s="29"/>
      <c r="CZ3852" s="29"/>
      <c r="DA3852" s="29"/>
      <c r="DB3852" s="29"/>
      <c r="DC3852" s="29"/>
      <c r="DD3852" s="29"/>
      <c r="DE3852" s="29"/>
      <c r="DF3852" s="29"/>
      <c r="DG3852" s="29"/>
      <c r="DH3852" s="29"/>
      <c r="DI3852" s="29"/>
      <c r="DJ3852" s="29"/>
      <c r="DK3852" s="29"/>
      <c r="DL3852" s="29"/>
      <c r="DM3852" s="29"/>
      <c r="DN3852" s="29"/>
      <c r="DO3852" s="29"/>
      <c r="DP3852" s="29"/>
      <c r="DQ3852" s="29"/>
      <c r="DR3852" s="29"/>
      <c r="DS3852" s="29"/>
      <c r="DT3852" s="29"/>
      <c r="DU3852" s="29"/>
      <c r="DV3852" s="29"/>
      <c r="DW3852" s="29"/>
      <c r="DX3852" s="29"/>
      <c r="DY3852" s="29"/>
      <c r="DZ3852" s="29"/>
      <c r="EA3852" s="29"/>
      <c r="EB3852" s="29"/>
      <c r="EC3852" s="29"/>
      <c r="ED3852" s="29"/>
      <c r="EE3852" s="29"/>
      <c r="EF3852" s="29"/>
      <c r="EG3852" s="29"/>
      <c r="EH3852" s="29"/>
      <c r="EI3852" s="29"/>
      <c r="EJ3852" s="29"/>
      <c r="EK3852" s="29"/>
      <c r="EL3852" s="29"/>
      <c r="EM3852" s="29"/>
      <c r="EN3852" s="29"/>
      <c r="EO3852" s="29"/>
      <c r="EP3852" s="29"/>
      <c r="EQ3852" s="29"/>
      <c r="ER3852" s="29"/>
      <c r="ES3852" s="29"/>
      <c r="ET3852" s="29"/>
      <c r="EU3852" s="29"/>
      <c r="EV3852" s="29"/>
      <c r="EW3852" s="29"/>
      <c r="EX3852" s="29"/>
      <c r="EY3852" s="29"/>
      <c r="EZ3852" s="29"/>
      <c r="FA3852" s="29"/>
      <c r="FB3852" s="29"/>
      <c r="FC3852" s="29"/>
      <c r="FD3852" s="29"/>
      <c r="FE3852" s="29"/>
      <c r="FF3852" s="29"/>
      <c r="FG3852" s="29"/>
      <c r="FH3852" s="29"/>
      <c r="FI3852" s="29"/>
      <c r="FJ3852" s="29"/>
      <c r="FK3852" s="29"/>
      <c r="FL3852" s="29"/>
      <c r="FM3852" s="29"/>
      <c r="FN3852" s="29"/>
      <c r="FO3852" s="29"/>
      <c r="FP3852" s="29"/>
      <c r="FQ3852" s="29"/>
      <c r="FR3852" s="29"/>
      <c r="FS3852" s="29"/>
      <c r="FT3852" s="29"/>
      <c r="FU3852" s="29"/>
      <c r="FV3852" s="29"/>
      <c r="FW3852" s="29"/>
      <c r="FX3852" s="29"/>
      <c r="FY3852" s="29"/>
      <c r="FZ3852" s="29"/>
      <c r="GA3852" s="29"/>
      <c r="GB3852" s="29"/>
      <c r="GC3852" s="29"/>
      <c r="GD3852" s="29"/>
      <c r="GE3852" s="29"/>
      <c r="GF3852" s="29"/>
      <c r="GG3852" s="29"/>
      <c r="GH3852" s="29"/>
      <c r="GI3852" s="29"/>
      <c r="GJ3852" s="29"/>
      <c r="GK3852" s="29"/>
      <c r="GL3852" s="29"/>
      <c r="GM3852" s="29"/>
      <c r="GN3852" s="29"/>
      <c r="GO3852" s="29"/>
      <c r="GP3852" s="29"/>
      <c r="GQ3852" s="29"/>
      <c r="GR3852" s="29"/>
      <c r="GS3852" s="29"/>
      <c r="GT3852" s="29"/>
      <c r="GU3852" s="29"/>
      <c r="GV3852" s="29"/>
      <c r="GW3852" s="29"/>
      <c r="GX3852" s="29"/>
      <c r="GY3852" s="29"/>
      <c r="GZ3852" s="29"/>
      <c r="HA3852" s="29"/>
      <c r="HB3852" s="29"/>
      <c r="HC3852" s="29"/>
      <c r="HD3852" s="29"/>
      <c r="HE3852" s="29"/>
      <c r="HF3852" s="29"/>
      <c r="HG3852" s="29"/>
      <c r="HH3852" s="29"/>
      <c r="HI3852" s="29"/>
      <c r="HJ3852" s="29"/>
      <c r="HK3852" s="29"/>
      <c r="HL3852" s="29"/>
      <c r="HM3852" s="29"/>
      <c r="HN3852" s="29"/>
      <c r="HO3852" s="29"/>
      <c r="HP3852" s="29"/>
      <c r="HQ3852" s="29"/>
      <c r="HR3852" s="29"/>
      <c r="HS3852" s="29"/>
      <c r="HT3852" s="29"/>
      <c r="HU3852" s="29"/>
      <c r="HV3852" s="29"/>
      <c r="HW3852" s="29"/>
      <c r="HX3852" s="29"/>
      <c r="HY3852" s="29"/>
      <c r="HZ3852" s="29"/>
      <c r="IA3852" s="29"/>
      <c r="IB3852" s="29"/>
      <c r="IC3852" s="29"/>
      <c r="ID3852" s="29"/>
      <c r="IE3852" s="29"/>
      <c r="IF3852" s="29"/>
      <c r="IG3852" s="29"/>
      <c r="IH3852" s="29"/>
      <c r="II3852" s="29"/>
      <c r="IJ3852" s="29"/>
      <c r="IK3852" s="29"/>
      <c r="IL3852" s="29"/>
      <c r="IM3852" s="29"/>
      <c r="IN3852" s="29"/>
      <c r="IO3852" s="29"/>
      <c r="IP3852" s="29"/>
      <c r="IQ3852" s="29"/>
      <c r="IR3852" s="29"/>
      <c r="IS3852" s="29"/>
      <c r="IT3852" s="29"/>
      <c r="IU3852" s="29"/>
      <c r="IV3852" s="29"/>
      <c r="IW3852" s="29"/>
      <c r="IX3852" s="29"/>
      <c r="IY3852" s="29"/>
      <c r="IZ3852" s="29"/>
      <c r="JA3852" s="29"/>
      <c r="JB3852" s="29"/>
      <c r="JC3852" s="29"/>
      <c r="JD3852" s="29"/>
      <c r="JE3852" s="29"/>
      <c r="JF3852" s="29"/>
      <c r="JG3852" s="29"/>
      <c r="JH3852" s="29"/>
      <c r="JI3852" s="29"/>
      <c r="JJ3852" s="29"/>
      <c r="JK3852" s="29"/>
      <c r="JL3852" s="29"/>
      <c r="JM3852" s="29"/>
      <c r="JN3852" s="29"/>
      <c r="JO3852" s="29"/>
      <c r="JP3852" s="29"/>
      <c r="JQ3852" s="29"/>
      <c r="JR3852" s="29"/>
      <c r="JS3852" s="29"/>
      <c r="JT3852" s="29"/>
      <c r="JU3852" s="29"/>
      <c r="JV3852" s="29"/>
      <c r="JW3852" s="29"/>
      <c r="JX3852" s="29"/>
      <c r="JY3852" s="29"/>
      <c r="JZ3852" s="29"/>
      <c r="KA3852" s="29"/>
      <c r="KB3852" s="29"/>
      <c r="KC3852" s="29"/>
      <c r="KD3852" s="29"/>
      <c r="KE3852" s="29"/>
      <c r="KF3852" s="29"/>
      <c r="KG3852" s="29"/>
      <c r="KH3852" s="29"/>
      <c r="KI3852" s="29"/>
      <c r="KJ3852" s="29"/>
      <c r="KK3852" s="29"/>
      <c r="KL3852" s="29"/>
      <c r="KM3852" s="29"/>
      <c r="KN3852" s="29"/>
      <c r="KO3852" s="29"/>
      <c r="KP3852" s="29"/>
      <c r="KQ3852" s="29"/>
      <c r="KR3852" s="29"/>
      <c r="KS3852" s="29"/>
      <c r="KT3852" s="29"/>
      <c r="KU3852" s="29"/>
      <c r="KV3852" s="29"/>
      <c r="KW3852" s="29"/>
      <c r="KX3852" s="29"/>
      <c r="KY3852" s="29"/>
      <c r="KZ3852" s="29"/>
      <c r="LA3852" s="29"/>
      <c r="LB3852" s="29"/>
      <c r="LC3852" s="29"/>
      <c r="LD3852" s="29"/>
      <c r="LE3852" s="29"/>
      <c r="LF3852" s="29"/>
      <c r="LG3852" s="29"/>
      <c r="LH3852" s="29"/>
      <c r="LI3852" s="29"/>
      <c r="LJ3852" s="29"/>
      <c r="LK3852" s="29"/>
      <c r="LL3852" s="29"/>
      <c r="LM3852" s="29"/>
      <c r="LN3852" s="29"/>
      <c r="LO3852" s="29"/>
      <c r="LP3852" s="29"/>
      <c r="LQ3852" s="29"/>
      <c r="LR3852" s="29"/>
      <c r="LS3852" s="29"/>
      <c r="LT3852" s="29"/>
      <c r="LU3852" s="29"/>
      <c r="LV3852" s="29"/>
      <c r="LW3852" s="29"/>
      <c r="LX3852" s="29"/>
      <c r="LY3852" s="29"/>
      <c r="LZ3852" s="29"/>
      <c r="MA3852" s="29"/>
      <c r="MB3852" s="29"/>
      <c r="MC3852" s="29"/>
      <c r="MD3852" s="29"/>
      <c r="ME3852" s="29"/>
      <c r="MF3852" s="29"/>
      <c r="MG3852" s="29"/>
      <c r="MH3852" s="29"/>
      <c r="MI3852" s="29"/>
      <c r="MJ3852" s="29"/>
      <c r="MK3852" s="29"/>
      <c r="ML3852" s="29"/>
      <c r="MM3852" s="29"/>
      <c r="MN3852" s="29"/>
      <c r="MO3852" s="29"/>
      <c r="MP3852" s="29"/>
      <c r="MQ3852" s="29"/>
      <c r="MR3852" s="29"/>
      <c r="MS3852" s="29"/>
      <c r="MT3852" s="29"/>
      <c r="MU3852" s="29"/>
      <c r="MV3852" s="29"/>
      <c r="MW3852" s="29"/>
      <c r="MX3852" s="29"/>
      <c r="MY3852" s="29"/>
      <c r="MZ3852" s="29"/>
      <c r="NA3852" s="29"/>
      <c r="NB3852" s="29"/>
      <c r="NC3852" s="29"/>
      <c r="ND3852" s="29"/>
      <c r="NE3852" s="29"/>
      <c r="NF3852" s="29"/>
      <c r="NG3852" s="29"/>
      <c r="NH3852" s="29"/>
      <c r="NI3852" s="29"/>
      <c r="NJ3852" s="29"/>
      <c r="NK3852" s="29"/>
      <c r="NL3852" s="29"/>
      <c r="NM3852" s="29"/>
      <c r="NN3852" s="29"/>
      <c r="NO3852" s="29"/>
      <c r="NP3852" s="29"/>
      <c r="NQ3852" s="29"/>
      <c r="NR3852" s="29"/>
      <c r="NS3852" s="29"/>
      <c r="NT3852" s="29"/>
      <c r="NU3852" s="29"/>
      <c r="NV3852" s="29"/>
      <c r="NW3852" s="29"/>
      <c r="NX3852" s="29"/>
      <c r="NY3852" s="29"/>
      <c r="NZ3852" s="29"/>
      <c r="OA3852" s="29"/>
      <c r="OB3852" s="29"/>
      <c r="OC3852" s="29"/>
      <c r="OD3852" s="29"/>
      <c r="OE3852" s="29"/>
      <c r="OF3852" s="29"/>
      <c r="OG3852" s="29"/>
      <c r="OH3852" s="29"/>
    </row>
    <row r="3853" spans="1:398" ht="16.5" customHeight="1">
      <c r="A3853" s="12" t="s">
        <v>3398</v>
      </c>
      <c r="B3853" s="82"/>
      <c r="C3853" s="496"/>
      <c r="D3853" s="12"/>
      <c r="E3853" s="358" t="s">
        <v>741</v>
      </c>
      <c r="F3853" s="358" t="s">
        <v>34</v>
      </c>
      <c r="G3853" s="358" t="s">
        <v>3404</v>
      </c>
      <c r="H3853" s="359">
        <v>2016</v>
      </c>
      <c r="I3853" s="359">
        <v>1</v>
      </c>
      <c r="J3853" s="359">
        <v>0</v>
      </c>
      <c r="K3853" s="359">
        <v>0</v>
      </c>
      <c r="L3853" s="360" t="s">
        <v>3409</v>
      </c>
      <c r="M3853" s="360"/>
      <c r="N3853" s="360" t="s">
        <v>3400</v>
      </c>
      <c r="O3853" s="361">
        <v>1260</v>
      </c>
      <c r="P3853" s="361">
        <v>0</v>
      </c>
      <c r="Q3853" s="361">
        <v>0</v>
      </c>
      <c r="R3853" s="362" t="s">
        <v>33</v>
      </c>
      <c r="S3853" s="363">
        <v>60</v>
      </c>
      <c r="T3853" s="363">
        <v>220</v>
      </c>
      <c r="U3853" s="363">
        <v>2.9954545454545456</v>
      </c>
      <c r="V3853" s="363">
        <v>0</v>
      </c>
      <c r="W3853" s="364">
        <v>0.65900000000000003</v>
      </c>
      <c r="X3853" s="21">
        <v>830.34</v>
      </c>
      <c r="Y3853" s="365" t="s">
        <v>33</v>
      </c>
      <c r="Z3853" s="358" t="s">
        <v>5838</v>
      </c>
      <c r="AA3853" s="366" t="s">
        <v>67</v>
      </c>
      <c r="AB3853" s="358" t="s">
        <v>67</v>
      </c>
      <c r="AC3853" s="358" t="s">
        <v>67</v>
      </c>
      <c r="AD3853" s="25"/>
      <c r="AE3853" s="26"/>
      <c r="AF3853" s="27"/>
      <c r="AG3853" s="29"/>
      <c r="AH3853" s="29"/>
      <c r="AI3853" s="29"/>
      <c r="AJ3853" s="29"/>
      <c r="AK3853" s="29"/>
      <c r="AL3853" s="29"/>
      <c r="AM3853" s="29"/>
      <c r="AN3853" s="29"/>
      <c r="AO3853" s="29"/>
      <c r="AP3853" s="29"/>
      <c r="AQ3853" s="29"/>
      <c r="AR3853" s="29"/>
      <c r="AS3853" s="29"/>
      <c r="AT3853" s="29"/>
      <c r="AU3853" s="29"/>
      <c r="AV3853" s="29"/>
      <c r="AW3853" s="29"/>
      <c r="AX3853" s="29"/>
      <c r="AY3853" s="29"/>
      <c r="AZ3853" s="29"/>
      <c r="BA3853" s="29"/>
      <c r="BB3853" s="29"/>
      <c r="BC3853" s="29"/>
      <c r="BD3853" s="29"/>
      <c r="BE3853" s="29"/>
      <c r="BF3853" s="29"/>
      <c r="BG3853" s="29"/>
      <c r="BH3853" s="29"/>
      <c r="BI3853" s="29"/>
      <c r="BJ3853" s="29"/>
      <c r="BK3853" s="29"/>
      <c r="BL3853" s="29"/>
      <c r="BM3853" s="29"/>
      <c r="BN3853" s="29"/>
      <c r="BO3853" s="29"/>
      <c r="BP3853" s="29"/>
      <c r="BQ3853" s="29"/>
      <c r="BR3853" s="29"/>
      <c r="BS3853" s="29"/>
      <c r="BT3853" s="29"/>
      <c r="BU3853" s="29"/>
      <c r="BV3853" s="29"/>
      <c r="BW3853" s="29"/>
      <c r="BX3853" s="29"/>
      <c r="BY3853" s="29"/>
      <c r="BZ3853" s="29"/>
      <c r="CA3853" s="29"/>
      <c r="CB3853" s="29"/>
      <c r="CC3853" s="29"/>
      <c r="CD3853" s="29"/>
      <c r="CE3853" s="29"/>
      <c r="CF3853" s="29"/>
      <c r="CG3853" s="29"/>
      <c r="CH3853" s="29"/>
      <c r="CI3853" s="29"/>
      <c r="CJ3853" s="29"/>
      <c r="CK3853" s="29"/>
      <c r="CL3853" s="29"/>
      <c r="CM3853" s="29"/>
      <c r="CN3853" s="29"/>
      <c r="CO3853" s="29"/>
      <c r="CP3853" s="29"/>
      <c r="CQ3853" s="29"/>
      <c r="CR3853" s="29"/>
      <c r="CS3853" s="29"/>
      <c r="CT3853" s="29"/>
      <c r="CU3853" s="29"/>
      <c r="CV3853" s="29"/>
      <c r="CW3853" s="29"/>
      <c r="CX3853" s="29"/>
      <c r="CY3853" s="29"/>
      <c r="CZ3853" s="29"/>
      <c r="DA3853" s="29"/>
      <c r="DB3853" s="29"/>
      <c r="DC3853" s="29"/>
      <c r="DD3853" s="29"/>
      <c r="DE3853" s="29"/>
      <c r="DF3853" s="29"/>
      <c r="DG3853" s="29"/>
      <c r="DH3853" s="29"/>
      <c r="DI3853" s="29"/>
      <c r="DJ3853" s="29"/>
      <c r="DK3853" s="29"/>
      <c r="DL3853" s="29"/>
      <c r="DM3853" s="29"/>
      <c r="DN3853" s="29"/>
      <c r="DO3853" s="29"/>
      <c r="DP3853" s="29"/>
      <c r="DQ3853" s="29"/>
      <c r="DR3853" s="29"/>
      <c r="DS3853" s="29"/>
      <c r="DT3853" s="29"/>
      <c r="DU3853" s="29"/>
      <c r="DV3853" s="29"/>
      <c r="DW3853" s="29"/>
      <c r="DX3853" s="29"/>
      <c r="DY3853" s="29"/>
      <c r="DZ3853" s="29"/>
      <c r="EA3853" s="29"/>
      <c r="EB3853" s="29"/>
      <c r="EC3853" s="29"/>
      <c r="ED3853" s="29"/>
      <c r="EE3853" s="29"/>
      <c r="EF3853" s="29"/>
      <c r="EG3853" s="29"/>
      <c r="EH3853" s="29"/>
      <c r="EI3853" s="29"/>
      <c r="EJ3853" s="29"/>
      <c r="EK3853" s="29"/>
      <c r="EL3853" s="29"/>
      <c r="EM3853" s="29"/>
      <c r="EN3853" s="29"/>
      <c r="EO3853" s="29"/>
      <c r="EP3853" s="29"/>
      <c r="EQ3853" s="29"/>
      <c r="ER3853" s="29"/>
      <c r="ES3853" s="29"/>
      <c r="ET3853" s="29"/>
      <c r="EU3853" s="29"/>
      <c r="EV3853" s="29"/>
      <c r="EW3853" s="29"/>
      <c r="EX3853" s="29"/>
      <c r="EY3853" s="29"/>
      <c r="EZ3853" s="29"/>
      <c r="FA3853" s="29"/>
      <c r="FB3853" s="29"/>
      <c r="FC3853" s="29"/>
      <c r="FD3853" s="29"/>
      <c r="FE3853" s="29"/>
      <c r="FF3853" s="29"/>
      <c r="FG3853" s="29"/>
      <c r="FH3853" s="29"/>
      <c r="FI3853" s="29"/>
      <c r="FJ3853" s="29"/>
      <c r="FK3853" s="29"/>
      <c r="FL3853" s="29"/>
      <c r="FM3853" s="29"/>
      <c r="FN3853" s="29"/>
      <c r="FO3853" s="29"/>
      <c r="FP3853" s="29"/>
      <c r="FQ3853" s="29"/>
      <c r="FR3853" s="29"/>
      <c r="FS3853" s="29"/>
      <c r="FT3853" s="29"/>
      <c r="FU3853" s="29"/>
      <c r="FV3853" s="29"/>
      <c r="FW3853" s="29"/>
      <c r="FX3853" s="29"/>
      <c r="FY3853" s="29"/>
      <c r="FZ3853" s="29"/>
      <c r="GA3853" s="29"/>
      <c r="GB3853" s="29"/>
      <c r="GC3853" s="29"/>
      <c r="GD3853" s="29"/>
      <c r="GE3853" s="29"/>
      <c r="GF3853" s="29"/>
      <c r="GG3853" s="29"/>
      <c r="GH3853" s="29"/>
      <c r="GI3853" s="29"/>
      <c r="GJ3853" s="29"/>
      <c r="GK3853" s="29"/>
      <c r="GL3853" s="29"/>
      <c r="GM3853" s="29"/>
      <c r="GN3853" s="29"/>
      <c r="GO3853" s="29"/>
      <c r="GP3853" s="29"/>
      <c r="GQ3853" s="29"/>
      <c r="GR3853" s="29"/>
      <c r="GS3853" s="29"/>
      <c r="GT3853" s="29"/>
      <c r="GU3853" s="29"/>
      <c r="GV3853" s="29"/>
      <c r="GW3853" s="29"/>
      <c r="GX3853" s="29"/>
      <c r="GY3853" s="29"/>
      <c r="GZ3853" s="29"/>
      <c r="HA3853" s="29"/>
      <c r="HB3853" s="29"/>
      <c r="HC3853" s="29"/>
      <c r="HD3853" s="29"/>
      <c r="HE3853" s="29"/>
      <c r="HF3853" s="29"/>
      <c r="HG3853" s="29"/>
      <c r="HH3853" s="29"/>
      <c r="HI3853" s="29"/>
      <c r="HJ3853" s="29"/>
      <c r="HK3853" s="29"/>
      <c r="HL3853" s="29"/>
      <c r="HM3853" s="29"/>
      <c r="HN3853" s="29"/>
      <c r="HO3853" s="29"/>
      <c r="HP3853" s="29"/>
      <c r="HQ3853" s="29"/>
      <c r="HR3853" s="29"/>
      <c r="HS3853" s="29"/>
      <c r="HT3853" s="29"/>
      <c r="HU3853" s="29"/>
      <c r="HV3853" s="29"/>
      <c r="HW3853" s="29"/>
      <c r="HX3853" s="29"/>
      <c r="HY3853" s="29"/>
      <c r="HZ3853" s="29"/>
      <c r="IA3853" s="29"/>
      <c r="IB3853" s="29"/>
      <c r="IC3853" s="29"/>
      <c r="ID3853" s="29"/>
      <c r="IE3853" s="29"/>
      <c r="IF3853" s="29"/>
      <c r="IG3853" s="29"/>
      <c r="IH3853" s="29"/>
      <c r="II3853" s="29"/>
      <c r="IJ3853" s="29"/>
      <c r="IK3853" s="29"/>
      <c r="IL3853" s="29"/>
      <c r="IM3853" s="29"/>
      <c r="IN3853" s="29"/>
      <c r="IO3853" s="29"/>
      <c r="IP3853" s="29"/>
      <c r="IQ3853" s="29"/>
      <c r="IR3853" s="29"/>
      <c r="IS3853" s="29"/>
      <c r="IT3853" s="29"/>
      <c r="IU3853" s="29"/>
      <c r="IV3853" s="29"/>
      <c r="IW3853" s="29"/>
      <c r="IX3853" s="29"/>
      <c r="IY3853" s="29"/>
      <c r="IZ3853" s="29"/>
      <c r="JA3853" s="29"/>
      <c r="JB3853" s="29"/>
      <c r="JC3853" s="29"/>
      <c r="JD3853" s="29"/>
      <c r="JE3853" s="29"/>
      <c r="JF3853" s="29"/>
      <c r="JG3853" s="29"/>
      <c r="JH3853" s="29"/>
      <c r="JI3853" s="29"/>
      <c r="JJ3853" s="29"/>
      <c r="JK3853" s="29"/>
      <c r="JL3853" s="29"/>
      <c r="JM3853" s="29"/>
      <c r="JN3853" s="29"/>
      <c r="JO3853" s="29"/>
      <c r="JP3853" s="29"/>
      <c r="JQ3853" s="29"/>
      <c r="JR3853" s="29"/>
      <c r="JS3853" s="29"/>
      <c r="JT3853" s="29"/>
      <c r="JU3853" s="29"/>
      <c r="JV3853" s="29"/>
      <c r="JW3853" s="29"/>
      <c r="JX3853" s="29"/>
      <c r="JY3853" s="29"/>
      <c r="JZ3853" s="29"/>
      <c r="KA3853" s="29"/>
      <c r="KB3853" s="29"/>
      <c r="KC3853" s="29"/>
      <c r="KD3853" s="29"/>
      <c r="KE3853" s="29"/>
      <c r="KF3853" s="29"/>
      <c r="KG3853" s="29"/>
      <c r="KH3853" s="29"/>
      <c r="KI3853" s="29"/>
      <c r="KJ3853" s="29"/>
      <c r="KK3853" s="29"/>
      <c r="KL3853" s="29"/>
      <c r="KM3853" s="29"/>
      <c r="KN3853" s="29"/>
      <c r="KO3853" s="29"/>
      <c r="KP3853" s="29"/>
      <c r="KQ3853" s="29"/>
      <c r="KR3853" s="29"/>
      <c r="KS3853" s="29"/>
      <c r="KT3853" s="29"/>
      <c r="KU3853" s="29"/>
      <c r="KV3853" s="29"/>
      <c r="KW3853" s="29"/>
      <c r="KX3853" s="29"/>
      <c r="KY3853" s="29"/>
      <c r="KZ3853" s="29"/>
      <c r="LA3853" s="29"/>
      <c r="LB3853" s="29"/>
      <c r="LC3853" s="29"/>
      <c r="LD3853" s="29"/>
      <c r="LE3853" s="29"/>
      <c r="LF3853" s="29"/>
      <c r="LG3853" s="29"/>
      <c r="LH3853" s="29"/>
      <c r="LI3853" s="29"/>
      <c r="LJ3853" s="29"/>
      <c r="LK3853" s="29"/>
      <c r="LL3853" s="29"/>
      <c r="LM3853" s="29"/>
      <c r="LN3853" s="29"/>
      <c r="LO3853" s="29"/>
      <c r="LP3853" s="29"/>
      <c r="LQ3853" s="29"/>
      <c r="LR3853" s="29"/>
      <c r="LS3853" s="29"/>
      <c r="LT3853" s="29"/>
      <c r="LU3853" s="29"/>
      <c r="LV3853" s="29"/>
      <c r="LW3853" s="29"/>
      <c r="LX3853" s="29"/>
      <c r="LY3853" s="29"/>
      <c r="LZ3853" s="29"/>
      <c r="MA3853" s="29"/>
      <c r="MB3853" s="29"/>
      <c r="MC3853" s="29"/>
      <c r="MD3853" s="29"/>
      <c r="ME3853" s="29"/>
      <c r="MF3853" s="29"/>
      <c r="MG3853" s="29"/>
      <c r="MH3853" s="29"/>
      <c r="MI3853" s="29"/>
      <c r="MJ3853" s="29"/>
      <c r="MK3853" s="29"/>
      <c r="ML3853" s="29"/>
      <c r="MM3853" s="29"/>
      <c r="MN3853" s="29"/>
      <c r="MO3853" s="29"/>
      <c r="MP3853" s="29"/>
      <c r="MQ3853" s="29"/>
      <c r="MR3853" s="29"/>
      <c r="MS3853" s="29"/>
      <c r="MT3853" s="29"/>
      <c r="MU3853" s="29"/>
      <c r="MV3853" s="29"/>
      <c r="MW3853" s="29"/>
      <c r="MX3853" s="29"/>
      <c r="MY3853" s="29"/>
      <c r="MZ3853" s="29"/>
      <c r="NA3853" s="29"/>
      <c r="NB3853" s="29"/>
      <c r="NC3853" s="29"/>
      <c r="ND3853" s="29"/>
      <c r="NE3853" s="29"/>
      <c r="NF3853" s="29"/>
      <c r="NG3853" s="29"/>
      <c r="NH3853" s="29"/>
      <c r="NI3853" s="29"/>
      <c r="NJ3853" s="29"/>
      <c r="NK3853" s="29"/>
      <c r="NL3853" s="29"/>
      <c r="NM3853" s="29"/>
      <c r="NN3853" s="29"/>
      <c r="NO3853" s="29"/>
      <c r="NP3853" s="29"/>
      <c r="NQ3853" s="29"/>
      <c r="NR3853" s="29"/>
      <c r="NS3853" s="29"/>
      <c r="NT3853" s="29"/>
      <c r="NU3853" s="29"/>
      <c r="NV3853" s="29"/>
      <c r="NW3853" s="29"/>
      <c r="NX3853" s="29"/>
      <c r="NY3853" s="29"/>
      <c r="NZ3853" s="29"/>
      <c r="OA3853" s="29"/>
      <c r="OB3853" s="29"/>
      <c r="OC3853" s="29"/>
      <c r="OD3853" s="29"/>
      <c r="OE3853" s="29"/>
      <c r="OF3853" s="29"/>
      <c r="OG3853" s="29"/>
      <c r="OH3853" s="29"/>
    </row>
    <row r="3854" spans="1:398" ht="16.5" customHeight="1">
      <c r="A3854" s="12" t="s">
        <v>3398</v>
      </c>
      <c r="B3854" s="82"/>
      <c r="C3854" s="496"/>
      <c r="D3854" s="12"/>
      <c r="E3854" s="358" t="s">
        <v>741</v>
      </c>
      <c r="F3854" s="358" t="s">
        <v>34</v>
      </c>
      <c r="G3854" s="358" t="s">
        <v>3410</v>
      </c>
      <c r="H3854" s="359">
        <v>2016</v>
      </c>
      <c r="I3854" s="359">
        <v>1</v>
      </c>
      <c r="J3854" s="359">
        <v>0</v>
      </c>
      <c r="K3854" s="359">
        <v>0</v>
      </c>
      <c r="L3854" s="360" t="s">
        <v>3411</v>
      </c>
      <c r="M3854" s="360"/>
      <c r="N3854" s="360" t="s">
        <v>3400</v>
      </c>
      <c r="O3854" s="361">
        <v>1260</v>
      </c>
      <c r="P3854" s="361">
        <v>0</v>
      </c>
      <c r="Q3854" s="361">
        <v>0</v>
      </c>
      <c r="R3854" s="362" t="s">
        <v>33</v>
      </c>
      <c r="S3854" s="363">
        <v>60</v>
      </c>
      <c r="T3854" s="363">
        <v>220</v>
      </c>
      <c r="U3854" s="363">
        <v>2.9954545454545456</v>
      </c>
      <c r="V3854" s="363">
        <v>0</v>
      </c>
      <c r="W3854" s="364">
        <v>0.65900000000000003</v>
      </c>
      <c r="X3854" s="21">
        <v>830.34</v>
      </c>
      <c r="Y3854" s="365" t="s">
        <v>33</v>
      </c>
      <c r="Z3854" s="358" t="s">
        <v>5838</v>
      </c>
      <c r="AA3854" s="366" t="s">
        <v>67</v>
      </c>
      <c r="AB3854" s="358" t="s">
        <v>67</v>
      </c>
      <c r="AC3854" s="358" t="s">
        <v>67</v>
      </c>
      <c r="AD3854" s="25"/>
      <c r="AE3854" s="26"/>
      <c r="AF3854" s="27"/>
      <c r="AG3854" s="29"/>
      <c r="AH3854" s="29"/>
      <c r="AI3854" s="29"/>
      <c r="AJ3854" s="29"/>
      <c r="AK3854" s="29"/>
      <c r="AL3854" s="29"/>
      <c r="AM3854" s="29"/>
      <c r="AN3854" s="29"/>
      <c r="AO3854" s="29"/>
      <c r="AP3854" s="29"/>
      <c r="AQ3854" s="29"/>
      <c r="AR3854" s="29"/>
      <c r="AS3854" s="29"/>
      <c r="AT3854" s="29"/>
      <c r="AU3854" s="29"/>
      <c r="AV3854" s="29"/>
      <c r="AW3854" s="29"/>
      <c r="AX3854" s="29"/>
      <c r="AY3854" s="29"/>
      <c r="AZ3854" s="29"/>
      <c r="BA3854" s="29"/>
      <c r="BB3854" s="29"/>
      <c r="BC3854" s="29"/>
      <c r="BD3854" s="29"/>
      <c r="BE3854" s="29"/>
      <c r="BF3854" s="29"/>
      <c r="BG3854" s="29"/>
      <c r="BH3854" s="29"/>
      <c r="BI3854" s="29"/>
      <c r="BJ3854" s="29"/>
      <c r="BK3854" s="29"/>
      <c r="BL3854" s="29"/>
      <c r="BM3854" s="29"/>
      <c r="BN3854" s="29"/>
      <c r="BO3854" s="29"/>
      <c r="BP3854" s="29"/>
      <c r="BQ3854" s="29"/>
      <c r="BR3854" s="29"/>
      <c r="BS3854" s="29"/>
      <c r="BT3854" s="29"/>
      <c r="BU3854" s="29"/>
      <c r="BV3854" s="29"/>
      <c r="BW3854" s="29"/>
      <c r="BX3854" s="29"/>
      <c r="BY3854" s="29"/>
      <c r="BZ3854" s="29"/>
      <c r="CA3854" s="29"/>
      <c r="CB3854" s="29"/>
      <c r="CC3854" s="29"/>
      <c r="CD3854" s="29"/>
      <c r="CE3854" s="29"/>
      <c r="CF3854" s="29"/>
      <c r="CG3854" s="29"/>
      <c r="CH3854" s="29"/>
      <c r="CI3854" s="29"/>
      <c r="CJ3854" s="29"/>
      <c r="CK3854" s="29"/>
      <c r="CL3854" s="29"/>
      <c r="CM3854" s="29"/>
      <c r="CN3854" s="29"/>
      <c r="CO3854" s="29"/>
      <c r="CP3854" s="29"/>
      <c r="CQ3854" s="29"/>
      <c r="CR3854" s="29"/>
      <c r="CS3854" s="29"/>
      <c r="CT3854" s="29"/>
      <c r="CU3854" s="29"/>
      <c r="CV3854" s="29"/>
      <c r="CW3854" s="29"/>
      <c r="CX3854" s="29"/>
      <c r="CY3854" s="29"/>
      <c r="CZ3854" s="29"/>
      <c r="DA3854" s="29"/>
      <c r="DB3854" s="29"/>
      <c r="DC3854" s="29"/>
      <c r="DD3854" s="29"/>
      <c r="DE3854" s="29"/>
      <c r="DF3854" s="29"/>
      <c r="DG3854" s="29"/>
      <c r="DH3854" s="29"/>
      <c r="DI3854" s="29"/>
      <c r="DJ3854" s="29"/>
      <c r="DK3854" s="29"/>
      <c r="DL3854" s="29"/>
      <c r="DM3854" s="29"/>
      <c r="DN3854" s="29"/>
      <c r="DO3854" s="29"/>
      <c r="DP3854" s="29"/>
      <c r="DQ3854" s="29"/>
      <c r="DR3854" s="29"/>
      <c r="DS3854" s="29"/>
      <c r="DT3854" s="29"/>
      <c r="DU3854" s="29"/>
      <c r="DV3854" s="29"/>
      <c r="DW3854" s="29"/>
      <c r="DX3854" s="29"/>
      <c r="DY3854" s="29"/>
      <c r="DZ3854" s="29"/>
      <c r="EA3854" s="29"/>
      <c r="EB3854" s="29"/>
      <c r="EC3854" s="29"/>
      <c r="ED3854" s="29"/>
      <c r="EE3854" s="29"/>
      <c r="EF3854" s="29"/>
      <c r="EG3854" s="29"/>
      <c r="EH3854" s="29"/>
      <c r="EI3854" s="29"/>
      <c r="EJ3854" s="29"/>
      <c r="EK3854" s="29"/>
      <c r="EL3854" s="29"/>
      <c r="EM3854" s="29"/>
      <c r="EN3854" s="29"/>
      <c r="EO3854" s="29"/>
      <c r="EP3854" s="29"/>
      <c r="EQ3854" s="29"/>
      <c r="ER3854" s="29"/>
      <c r="ES3854" s="29"/>
      <c r="ET3854" s="29"/>
      <c r="EU3854" s="29"/>
      <c r="EV3854" s="29"/>
      <c r="EW3854" s="29"/>
      <c r="EX3854" s="29"/>
      <c r="EY3854" s="29"/>
      <c r="EZ3854" s="29"/>
      <c r="FA3854" s="29"/>
      <c r="FB3854" s="29"/>
      <c r="FC3854" s="29"/>
      <c r="FD3854" s="29"/>
      <c r="FE3854" s="29"/>
      <c r="FF3854" s="29"/>
      <c r="FG3854" s="29"/>
      <c r="FH3854" s="29"/>
      <c r="FI3854" s="29"/>
      <c r="FJ3854" s="29"/>
      <c r="FK3854" s="29"/>
      <c r="FL3854" s="29"/>
      <c r="FM3854" s="29"/>
      <c r="FN3854" s="29"/>
      <c r="FO3854" s="29"/>
      <c r="FP3854" s="29"/>
      <c r="FQ3854" s="29"/>
      <c r="FR3854" s="29"/>
      <c r="FS3854" s="29"/>
      <c r="FT3854" s="29"/>
      <c r="FU3854" s="29"/>
      <c r="FV3854" s="29"/>
      <c r="FW3854" s="29"/>
      <c r="FX3854" s="29"/>
      <c r="FY3854" s="29"/>
      <c r="FZ3854" s="29"/>
      <c r="GA3854" s="29"/>
      <c r="GB3854" s="29"/>
      <c r="GC3854" s="29"/>
      <c r="GD3854" s="29"/>
      <c r="GE3854" s="29"/>
      <c r="GF3854" s="29"/>
      <c r="GG3854" s="29"/>
      <c r="GH3854" s="29"/>
      <c r="GI3854" s="29"/>
      <c r="GJ3854" s="29"/>
      <c r="GK3854" s="29"/>
      <c r="GL3854" s="29"/>
      <c r="GM3854" s="29"/>
      <c r="GN3854" s="29"/>
      <c r="GO3854" s="29"/>
      <c r="GP3854" s="29"/>
      <c r="GQ3854" s="29"/>
      <c r="GR3854" s="29"/>
      <c r="GS3854" s="29"/>
      <c r="GT3854" s="29"/>
      <c r="GU3854" s="29"/>
      <c r="GV3854" s="29"/>
      <c r="GW3854" s="29"/>
      <c r="GX3854" s="29"/>
      <c r="GY3854" s="29"/>
      <c r="GZ3854" s="29"/>
      <c r="HA3854" s="29"/>
      <c r="HB3854" s="29"/>
      <c r="HC3854" s="29"/>
      <c r="HD3854" s="29"/>
      <c r="HE3854" s="29"/>
      <c r="HF3854" s="29"/>
      <c r="HG3854" s="29"/>
      <c r="HH3854" s="29"/>
      <c r="HI3854" s="29"/>
      <c r="HJ3854" s="29"/>
      <c r="HK3854" s="29"/>
      <c r="HL3854" s="29"/>
      <c r="HM3854" s="29"/>
      <c r="HN3854" s="29"/>
      <c r="HO3854" s="29"/>
      <c r="HP3854" s="29"/>
      <c r="HQ3854" s="29"/>
      <c r="HR3854" s="29"/>
      <c r="HS3854" s="29"/>
      <c r="HT3854" s="29"/>
      <c r="HU3854" s="29"/>
      <c r="HV3854" s="29"/>
      <c r="HW3854" s="29"/>
      <c r="HX3854" s="29"/>
      <c r="HY3854" s="29"/>
      <c r="HZ3854" s="29"/>
      <c r="IA3854" s="29"/>
      <c r="IB3854" s="29"/>
      <c r="IC3854" s="29"/>
      <c r="ID3854" s="29"/>
      <c r="IE3854" s="29"/>
      <c r="IF3854" s="29"/>
      <c r="IG3854" s="29"/>
      <c r="IH3854" s="29"/>
      <c r="II3854" s="29"/>
      <c r="IJ3854" s="29"/>
      <c r="IK3854" s="29"/>
      <c r="IL3854" s="29"/>
      <c r="IM3854" s="29"/>
      <c r="IN3854" s="29"/>
      <c r="IO3854" s="29"/>
      <c r="IP3854" s="29"/>
      <c r="IQ3854" s="29"/>
      <c r="IR3854" s="29"/>
      <c r="IS3854" s="29"/>
      <c r="IT3854" s="29"/>
      <c r="IU3854" s="29"/>
      <c r="IV3854" s="29"/>
      <c r="IW3854" s="29"/>
      <c r="IX3854" s="29"/>
      <c r="IY3854" s="29"/>
      <c r="IZ3854" s="29"/>
      <c r="JA3854" s="29"/>
      <c r="JB3854" s="29"/>
      <c r="JC3854" s="29"/>
      <c r="JD3854" s="29"/>
      <c r="JE3854" s="29"/>
      <c r="JF3854" s="29"/>
      <c r="JG3854" s="29"/>
      <c r="JH3854" s="29"/>
      <c r="JI3854" s="29"/>
      <c r="JJ3854" s="29"/>
      <c r="JK3854" s="29"/>
      <c r="JL3854" s="29"/>
      <c r="JM3854" s="29"/>
      <c r="JN3854" s="29"/>
      <c r="JO3854" s="29"/>
      <c r="JP3854" s="29"/>
      <c r="JQ3854" s="29"/>
      <c r="JR3854" s="29"/>
      <c r="JS3854" s="29"/>
      <c r="JT3854" s="29"/>
      <c r="JU3854" s="29"/>
      <c r="JV3854" s="29"/>
      <c r="JW3854" s="29"/>
      <c r="JX3854" s="29"/>
      <c r="JY3854" s="29"/>
      <c r="JZ3854" s="29"/>
      <c r="KA3854" s="29"/>
      <c r="KB3854" s="29"/>
      <c r="KC3854" s="29"/>
      <c r="KD3854" s="29"/>
      <c r="KE3854" s="29"/>
      <c r="KF3854" s="29"/>
      <c r="KG3854" s="29"/>
      <c r="KH3854" s="29"/>
      <c r="KI3854" s="29"/>
      <c r="KJ3854" s="29"/>
      <c r="KK3854" s="29"/>
      <c r="KL3854" s="29"/>
      <c r="KM3854" s="29"/>
      <c r="KN3854" s="29"/>
      <c r="KO3854" s="29"/>
      <c r="KP3854" s="29"/>
      <c r="KQ3854" s="29"/>
      <c r="KR3854" s="29"/>
      <c r="KS3854" s="29"/>
      <c r="KT3854" s="29"/>
      <c r="KU3854" s="29"/>
      <c r="KV3854" s="29"/>
      <c r="KW3854" s="29"/>
      <c r="KX3854" s="29"/>
      <c r="KY3854" s="29"/>
      <c r="KZ3854" s="29"/>
      <c r="LA3854" s="29"/>
      <c r="LB3854" s="29"/>
      <c r="LC3854" s="29"/>
      <c r="LD3854" s="29"/>
      <c r="LE3854" s="29"/>
      <c r="LF3854" s="29"/>
      <c r="LG3854" s="29"/>
      <c r="LH3854" s="29"/>
      <c r="LI3854" s="29"/>
      <c r="LJ3854" s="29"/>
      <c r="LK3854" s="29"/>
      <c r="LL3854" s="29"/>
      <c r="LM3854" s="29"/>
      <c r="LN3854" s="29"/>
      <c r="LO3854" s="29"/>
      <c r="LP3854" s="29"/>
      <c r="LQ3854" s="29"/>
      <c r="LR3854" s="29"/>
      <c r="LS3854" s="29"/>
      <c r="LT3854" s="29"/>
      <c r="LU3854" s="29"/>
      <c r="LV3854" s="29"/>
      <c r="LW3854" s="29"/>
      <c r="LX3854" s="29"/>
      <c r="LY3854" s="29"/>
      <c r="LZ3854" s="29"/>
      <c r="MA3854" s="29"/>
      <c r="MB3854" s="29"/>
      <c r="MC3854" s="29"/>
      <c r="MD3854" s="29"/>
      <c r="ME3854" s="29"/>
      <c r="MF3854" s="29"/>
      <c r="MG3854" s="29"/>
      <c r="MH3854" s="29"/>
      <c r="MI3854" s="29"/>
      <c r="MJ3854" s="29"/>
      <c r="MK3854" s="29"/>
      <c r="ML3854" s="29"/>
      <c r="MM3854" s="29"/>
      <c r="MN3854" s="29"/>
      <c r="MO3854" s="29"/>
      <c r="MP3854" s="29"/>
      <c r="MQ3854" s="29"/>
      <c r="MR3854" s="29"/>
      <c r="MS3854" s="29"/>
      <c r="MT3854" s="29"/>
      <c r="MU3854" s="29"/>
      <c r="MV3854" s="29"/>
      <c r="MW3854" s="29"/>
      <c r="MX3854" s="29"/>
      <c r="MY3854" s="29"/>
      <c r="MZ3854" s="29"/>
      <c r="NA3854" s="29"/>
      <c r="NB3854" s="29"/>
      <c r="NC3854" s="29"/>
      <c r="ND3854" s="29"/>
      <c r="NE3854" s="29"/>
      <c r="NF3854" s="29"/>
      <c r="NG3854" s="29"/>
      <c r="NH3854" s="29"/>
      <c r="NI3854" s="29"/>
      <c r="NJ3854" s="29"/>
      <c r="NK3854" s="29"/>
      <c r="NL3854" s="29"/>
      <c r="NM3854" s="29"/>
      <c r="NN3854" s="29"/>
      <c r="NO3854" s="29"/>
      <c r="NP3854" s="29"/>
      <c r="NQ3854" s="29"/>
      <c r="NR3854" s="29"/>
      <c r="NS3854" s="29"/>
      <c r="NT3854" s="29"/>
      <c r="NU3854" s="29"/>
      <c r="NV3854" s="29"/>
      <c r="NW3854" s="29"/>
      <c r="NX3854" s="29"/>
      <c r="NY3854" s="29"/>
      <c r="NZ3854" s="29"/>
      <c r="OA3854" s="29"/>
      <c r="OB3854" s="29"/>
      <c r="OC3854" s="29"/>
      <c r="OD3854" s="29"/>
      <c r="OE3854" s="29"/>
      <c r="OF3854" s="29"/>
      <c r="OG3854" s="29"/>
      <c r="OH3854" s="29"/>
    </row>
    <row r="3855" spans="1:398" ht="16.5" customHeight="1">
      <c r="A3855" s="12" t="s">
        <v>3398</v>
      </c>
      <c r="B3855" s="82"/>
      <c r="C3855" s="496"/>
      <c r="D3855" s="12"/>
      <c r="E3855" s="358" t="s">
        <v>741</v>
      </c>
      <c r="F3855" s="358" t="s">
        <v>34</v>
      </c>
      <c r="G3855" s="358" t="s">
        <v>3412</v>
      </c>
      <c r="H3855" s="359">
        <v>2017</v>
      </c>
      <c r="I3855" s="359">
        <v>1</v>
      </c>
      <c r="J3855" s="359">
        <v>0</v>
      </c>
      <c r="K3855" s="359">
        <v>0</v>
      </c>
      <c r="L3855" s="360" t="s">
        <v>3413</v>
      </c>
      <c r="M3855" s="360"/>
      <c r="N3855" s="360" t="s">
        <v>3400</v>
      </c>
      <c r="O3855" s="361">
        <v>1260</v>
      </c>
      <c r="P3855" s="361">
        <v>0</v>
      </c>
      <c r="Q3855" s="361">
        <v>0</v>
      </c>
      <c r="R3855" s="362" t="s">
        <v>33</v>
      </c>
      <c r="S3855" s="363">
        <v>60</v>
      </c>
      <c r="T3855" s="363">
        <v>220</v>
      </c>
      <c r="U3855" s="363">
        <v>2.9954545454545456</v>
      </c>
      <c r="V3855" s="363">
        <v>0</v>
      </c>
      <c r="W3855" s="364">
        <v>0.65900000000000003</v>
      </c>
      <c r="X3855" s="21">
        <v>830.34</v>
      </c>
      <c r="Y3855" s="365" t="s">
        <v>33</v>
      </c>
      <c r="Z3855" s="358" t="s">
        <v>5838</v>
      </c>
      <c r="AA3855" s="366" t="s">
        <v>67</v>
      </c>
      <c r="AB3855" s="358" t="s">
        <v>67</v>
      </c>
      <c r="AC3855" s="358" t="s">
        <v>67</v>
      </c>
      <c r="AD3855" s="25"/>
      <c r="AE3855" s="26"/>
      <c r="AF3855" s="27"/>
      <c r="AG3855" s="29"/>
      <c r="AH3855" s="29"/>
      <c r="AI3855" s="29"/>
      <c r="AJ3855" s="29"/>
      <c r="AK3855" s="29"/>
      <c r="AL3855" s="29"/>
      <c r="AM3855" s="29"/>
      <c r="AN3855" s="29"/>
      <c r="AO3855" s="29"/>
      <c r="AP3855" s="29"/>
      <c r="AQ3855" s="29"/>
      <c r="AR3855" s="29"/>
      <c r="AS3855" s="29"/>
      <c r="AT3855" s="29"/>
      <c r="AU3855" s="29"/>
      <c r="AV3855" s="29"/>
      <c r="AW3855" s="29"/>
      <c r="AX3855" s="29"/>
      <c r="AY3855" s="29"/>
      <c r="AZ3855" s="29"/>
      <c r="BA3855" s="29"/>
      <c r="BB3855" s="29"/>
      <c r="BC3855" s="29"/>
      <c r="BD3855" s="29"/>
      <c r="BE3855" s="29"/>
      <c r="BF3855" s="29"/>
      <c r="BG3855" s="29"/>
      <c r="BH3855" s="29"/>
      <c r="BI3855" s="29"/>
      <c r="BJ3855" s="29"/>
      <c r="BK3855" s="29"/>
      <c r="BL3855" s="29"/>
      <c r="BM3855" s="29"/>
      <c r="BN3855" s="29"/>
      <c r="BO3855" s="29"/>
      <c r="BP3855" s="29"/>
      <c r="BQ3855" s="29"/>
      <c r="BR3855" s="29"/>
      <c r="BS3855" s="29"/>
      <c r="BT3855" s="29"/>
      <c r="BU3855" s="29"/>
      <c r="BV3855" s="29"/>
      <c r="BW3855" s="29"/>
      <c r="BX3855" s="29"/>
      <c r="BY3855" s="29"/>
      <c r="BZ3855" s="29"/>
      <c r="CA3855" s="29"/>
      <c r="CB3855" s="29"/>
      <c r="CC3855" s="29"/>
      <c r="CD3855" s="29"/>
      <c r="CE3855" s="29"/>
      <c r="CF3855" s="29"/>
      <c r="CG3855" s="29"/>
      <c r="CH3855" s="29"/>
      <c r="CI3855" s="29"/>
      <c r="CJ3855" s="29"/>
      <c r="CK3855" s="29"/>
      <c r="CL3855" s="29"/>
      <c r="CM3855" s="29"/>
      <c r="CN3855" s="29"/>
      <c r="CO3855" s="29"/>
      <c r="CP3855" s="29"/>
      <c r="CQ3855" s="29"/>
      <c r="CR3855" s="29"/>
      <c r="CS3855" s="29"/>
      <c r="CT3855" s="29"/>
      <c r="CU3855" s="29"/>
      <c r="CV3855" s="29"/>
      <c r="CW3855" s="29"/>
      <c r="CX3855" s="29"/>
      <c r="CY3855" s="29"/>
      <c r="CZ3855" s="29"/>
      <c r="DA3855" s="29"/>
      <c r="DB3855" s="29"/>
      <c r="DC3855" s="29"/>
      <c r="DD3855" s="29"/>
      <c r="DE3855" s="29"/>
      <c r="DF3855" s="29"/>
      <c r="DG3855" s="29"/>
      <c r="DH3855" s="29"/>
      <c r="DI3855" s="29"/>
      <c r="DJ3855" s="29"/>
      <c r="DK3855" s="29"/>
      <c r="DL3855" s="29"/>
      <c r="DM3855" s="29"/>
      <c r="DN3855" s="29"/>
      <c r="DO3855" s="29"/>
      <c r="DP3855" s="29"/>
      <c r="DQ3855" s="29"/>
      <c r="DR3855" s="29"/>
      <c r="DS3855" s="29"/>
      <c r="DT3855" s="29"/>
      <c r="DU3855" s="29"/>
      <c r="DV3855" s="29"/>
      <c r="DW3855" s="29"/>
      <c r="DX3855" s="29"/>
      <c r="DY3855" s="29"/>
      <c r="DZ3855" s="29"/>
      <c r="EA3855" s="29"/>
      <c r="EB3855" s="29"/>
      <c r="EC3855" s="29"/>
      <c r="ED3855" s="29"/>
      <c r="EE3855" s="29"/>
      <c r="EF3855" s="29"/>
      <c r="EG3855" s="29"/>
      <c r="EH3855" s="29"/>
      <c r="EI3855" s="29"/>
      <c r="EJ3855" s="29"/>
      <c r="EK3855" s="29"/>
      <c r="EL3855" s="29"/>
      <c r="EM3855" s="29"/>
      <c r="EN3855" s="29"/>
      <c r="EO3855" s="29"/>
      <c r="EP3855" s="29"/>
      <c r="EQ3855" s="29"/>
      <c r="ER3855" s="29"/>
      <c r="ES3855" s="29"/>
      <c r="ET3855" s="29"/>
      <c r="EU3855" s="29"/>
      <c r="EV3855" s="29"/>
      <c r="EW3855" s="29"/>
      <c r="EX3855" s="29"/>
      <c r="EY3855" s="29"/>
      <c r="EZ3855" s="29"/>
      <c r="FA3855" s="29"/>
      <c r="FB3855" s="29"/>
      <c r="FC3855" s="29"/>
      <c r="FD3855" s="29"/>
      <c r="FE3855" s="29"/>
      <c r="FF3855" s="29"/>
      <c r="FG3855" s="29"/>
      <c r="FH3855" s="29"/>
      <c r="FI3855" s="29"/>
      <c r="FJ3855" s="29"/>
      <c r="FK3855" s="29"/>
      <c r="FL3855" s="29"/>
      <c r="FM3855" s="29"/>
      <c r="FN3855" s="29"/>
      <c r="FO3855" s="29"/>
      <c r="FP3855" s="29"/>
      <c r="FQ3855" s="29"/>
      <c r="FR3855" s="29"/>
      <c r="FS3855" s="29"/>
      <c r="FT3855" s="29"/>
      <c r="FU3855" s="29"/>
      <c r="FV3855" s="29"/>
      <c r="FW3855" s="29"/>
      <c r="FX3855" s="29"/>
      <c r="FY3855" s="29"/>
      <c r="FZ3855" s="29"/>
      <c r="GA3855" s="29"/>
      <c r="GB3855" s="29"/>
      <c r="GC3855" s="29"/>
      <c r="GD3855" s="29"/>
      <c r="GE3855" s="29"/>
      <c r="GF3855" s="29"/>
      <c r="GG3855" s="29"/>
      <c r="GH3855" s="29"/>
      <c r="GI3855" s="29"/>
      <c r="GJ3855" s="29"/>
      <c r="GK3855" s="29"/>
      <c r="GL3855" s="29"/>
      <c r="GM3855" s="29"/>
      <c r="GN3855" s="29"/>
      <c r="GO3855" s="29"/>
      <c r="GP3855" s="29"/>
      <c r="GQ3855" s="29"/>
      <c r="GR3855" s="29"/>
      <c r="GS3855" s="29"/>
      <c r="GT3855" s="29"/>
      <c r="GU3855" s="29"/>
      <c r="GV3855" s="29"/>
      <c r="GW3855" s="29"/>
      <c r="GX3855" s="29"/>
      <c r="GY3855" s="29"/>
      <c r="GZ3855" s="29"/>
      <c r="HA3855" s="29"/>
      <c r="HB3855" s="29"/>
      <c r="HC3855" s="29"/>
      <c r="HD3855" s="29"/>
      <c r="HE3855" s="29"/>
      <c r="HF3855" s="29"/>
      <c r="HG3855" s="29"/>
      <c r="HH3855" s="29"/>
      <c r="HI3855" s="29"/>
      <c r="HJ3855" s="29"/>
      <c r="HK3855" s="29"/>
      <c r="HL3855" s="29"/>
      <c r="HM3855" s="29"/>
      <c r="HN3855" s="29"/>
      <c r="HO3855" s="29"/>
      <c r="HP3855" s="29"/>
      <c r="HQ3855" s="29"/>
      <c r="HR3855" s="29"/>
      <c r="HS3855" s="29"/>
      <c r="HT3855" s="29"/>
      <c r="HU3855" s="29"/>
      <c r="HV3855" s="29"/>
      <c r="HW3855" s="29"/>
      <c r="HX3855" s="29"/>
      <c r="HY3855" s="29"/>
      <c r="HZ3855" s="29"/>
      <c r="IA3855" s="29"/>
      <c r="IB3855" s="29"/>
      <c r="IC3855" s="29"/>
      <c r="ID3855" s="29"/>
      <c r="IE3855" s="29"/>
      <c r="IF3855" s="29"/>
      <c r="IG3855" s="29"/>
      <c r="IH3855" s="29"/>
      <c r="II3855" s="29"/>
      <c r="IJ3855" s="29"/>
      <c r="IK3855" s="29"/>
      <c r="IL3855" s="29"/>
      <c r="IM3855" s="29"/>
      <c r="IN3855" s="29"/>
      <c r="IO3855" s="29"/>
      <c r="IP3855" s="29"/>
      <c r="IQ3855" s="29"/>
      <c r="IR3855" s="29"/>
      <c r="IS3855" s="29"/>
      <c r="IT3855" s="29"/>
      <c r="IU3855" s="29"/>
      <c r="IV3855" s="29"/>
      <c r="IW3855" s="29"/>
      <c r="IX3855" s="29"/>
      <c r="IY3855" s="29"/>
      <c r="IZ3855" s="29"/>
      <c r="JA3855" s="29"/>
      <c r="JB3855" s="29"/>
      <c r="JC3855" s="29"/>
      <c r="JD3855" s="29"/>
      <c r="JE3855" s="29"/>
      <c r="JF3855" s="29"/>
      <c r="JG3855" s="29"/>
      <c r="JH3855" s="29"/>
      <c r="JI3855" s="29"/>
      <c r="JJ3855" s="29"/>
      <c r="JK3855" s="29"/>
      <c r="JL3855" s="29"/>
      <c r="JM3855" s="29"/>
      <c r="JN3855" s="29"/>
      <c r="JO3855" s="29"/>
      <c r="JP3855" s="29"/>
      <c r="JQ3855" s="29"/>
      <c r="JR3855" s="29"/>
      <c r="JS3855" s="29"/>
      <c r="JT3855" s="29"/>
      <c r="JU3855" s="29"/>
      <c r="JV3855" s="29"/>
      <c r="JW3855" s="29"/>
      <c r="JX3855" s="29"/>
      <c r="JY3855" s="29"/>
      <c r="JZ3855" s="29"/>
      <c r="KA3855" s="29"/>
      <c r="KB3855" s="29"/>
      <c r="KC3855" s="29"/>
      <c r="KD3855" s="29"/>
      <c r="KE3855" s="29"/>
      <c r="KF3855" s="29"/>
      <c r="KG3855" s="29"/>
      <c r="KH3855" s="29"/>
      <c r="KI3855" s="29"/>
      <c r="KJ3855" s="29"/>
      <c r="KK3855" s="29"/>
      <c r="KL3855" s="29"/>
      <c r="KM3855" s="29"/>
      <c r="KN3855" s="29"/>
      <c r="KO3855" s="29"/>
      <c r="KP3855" s="29"/>
      <c r="KQ3855" s="29"/>
      <c r="KR3855" s="29"/>
      <c r="KS3855" s="29"/>
      <c r="KT3855" s="29"/>
      <c r="KU3855" s="29"/>
      <c r="KV3855" s="29"/>
      <c r="KW3855" s="29"/>
      <c r="KX3855" s="29"/>
      <c r="KY3855" s="29"/>
      <c r="KZ3855" s="29"/>
      <c r="LA3855" s="29"/>
      <c r="LB3855" s="29"/>
      <c r="LC3855" s="29"/>
      <c r="LD3855" s="29"/>
      <c r="LE3855" s="29"/>
      <c r="LF3855" s="29"/>
      <c r="LG3855" s="29"/>
      <c r="LH3855" s="29"/>
      <c r="LI3855" s="29"/>
      <c r="LJ3855" s="29"/>
      <c r="LK3855" s="29"/>
      <c r="LL3855" s="29"/>
      <c r="LM3855" s="29"/>
      <c r="LN3855" s="29"/>
      <c r="LO3855" s="29"/>
      <c r="LP3855" s="29"/>
      <c r="LQ3855" s="29"/>
      <c r="LR3855" s="29"/>
      <c r="LS3855" s="29"/>
      <c r="LT3855" s="29"/>
      <c r="LU3855" s="29"/>
      <c r="LV3855" s="29"/>
      <c r="LW3855" s="29"/>
      <c r="LX3855" s="29"/>
      <c r="LY3855" s="29"/>
      <c r="LZ3855" s="29"/>
      <c r="MA3855" s="29"/>
      <c r="MB3855" s="29"/>
      <c r="MC3855" s="29"/>
      <c r="MD3855" s="29"/>
      <c r="ME3855" s="29"/>
      <c r="MF3855" s="29"/>
      <c r="MG3855" s="29"/>
      <c r="MH3855" s="29"/>
      <c r="MI3855" s="29"/>
      <c r="MJ3855" s="29"/>
      <c r="MK3855" s="29"/>
      <c r="ML3855" s="29"/>
      <c r="MM3855" s="29"/>
      <c r="MN3855" s="29"/>
      <c r="MO3855" s="29"/>
      <c r="MP3855" s="29"/>
      <c r="MQ3855" s="29"/>
      <c r="MR3855" s="29"/>
      <c r="MS3855" s="29"/>
      <c r="MT3855" s="29"/>
      <c r="MU3855" s="29"/>
      <c r="MV3855" s="29"/>
      <c r="MW3855" s="29"/>
      <c r="MX3855" s="29"/>
      <c r="MY3855" s="29"/>
      <c r="MZ3855" s="29"/>
      <c r="NA3855" s="29"/>
      <c r="NB3855" s="29"/>
      <c r="NC3855" s="29"/>
      <c r="ND3855" s="29"/>
      <c r="NE3855" s="29"/>
      <c r="NF3855" s="29"/>
      <c r="NG3855" s="29"/>
      <c r="NH3855" s="29"/>
      <c r="NI3855" s="29"/>
      <c r="NJ3855" s="29"/>
      <c r="NK3855" s="29"/>
      <c r="NL3855" s="29"/>
      <c r="NM3855" s="29"/>
      <c r="NN3855" s="29"/>
      <c r="NO3855" s="29"/>
      <c r="NP3855" s="29"/>
      <c r="NQ3855" s="29"/>
      <c r="NR3855" s="29"/>
      <c r="NS3855" s="29"/>
      <c r="NT3855" s="29"/>
      <c r="NU3855" s="29"/>
      <c r="NV3855" s="29"/>
      <c r="NW3855" s="29"/>
      <c r="NX3855" s="29"/>
      <c r="NY3855" s="29"/>
      <c r="NZ3855" s="29"/>
      <c r="OA3855" s="29"/>
      <c r="OB3855" s="29"/>
      <c r="OC3855" s="29"/>
      <c r="OD3855" s="29"/>
      <c r="OE3855" s="29"/>
      <c r="OF3855" s="29"/>
      <c r="OG3855" s="29"/>
      <c r="OH3855" s="29"/>
    </row>
    <row r="3856" spans="1:398" ht="16.5" customHeight="1">
      <c r="A3856" s="12" t="s">
        <v>3398</v>
      </c>
      <c r="B3856" s="82"/>
      <c r="C3856" s="496"/>
      <c r="D3856" s="12"/>
      <c r="E3856" s="358" t="s">
        <v>741</v>
      </c>
      <c r="F3856" s="358" t="s">
        <v>34</v>
      </c>
      <c r="G3856" s="358" t="s">
        <v>3412</v>
      </c>
      <c r="H3856" s="359">
        <v>2017</v>
      </c>
      <c r="I3856" s="359">
        <v>1</v>
      </c>
      <c r="J3856" s="359">
        <v>0</v>
      </c>
      <c r="K3856" s="359">
        <v>0</v>
      </c>
      <c r="L3856" s="360" t="s">
        <v>3413</v>
      </c>
      <c r="M3856" s="360"/>
      <c r="N3856" s="360" t="s">
        <v>3400</v>
      </c>
      <c r="O3856" s="361">
        <v>1260</v>
      </c>
      <c r="P3856" s="361">
        <v>0</v>
      </c>
      <c r="Q3856" s="361">
        <v>0</v>
      </c>
      <c r="R3856" s="362" t="s">
        <v>33</v>
      </c>
      <c r="S3856" s="363">
        <v>60</v>
      </c>
      <c r="T3856" s="363">
        <v>220</v>
      </c>
      <c r="U3856" s="363">
        <v>2.9954545454545456</v>
      </c>
      <c r="V3856" s="363">
        <v>0</v>
      </c>
      <c r="W3856" s="364">
        <v>0.65900000000000003</v>
      </c>
      <c r="X3856" s="21">
        <v>830.34</v>
      </c>
      <c r="Y3856" s="365" t="s">
        <v>33</v>
      </c>
      <c r="Z3856" s="358" t="s">
        <v>5838</v>
      </c>
      <c r="AA3856" s="366" t="s">
        <v>67</v>
      </c>
      <c r="AB3856" s="358" t="s">
        <v>67</v>
      </c>
      <c r="AC3856" s="358" t="s">
        <v>67</v>
      </c>
      <c r="AD3856" s="25"/>
      <c r="AE3856" s="26"/>
      <c r="AF3856" s="27"/>
      <c r="AG3856" s="29"/>
      <c r="AH3856" s="29"/>
      <c r="AI3856" s="29"/>
      <c r="AJ3856" s="29"/>
      <c r="AK3856" s="29"/>
      <c r="AL3856" s="29"/>
      <c r="AM3856" s="29"/>
      <c r="AN3856" s="29"/>
      <c r="AO3856" s="29"/>
      <c r="AP3856" s="29"/>
      <c r="AQ3856" s="29"/>
      <c r="AR3856" s="29"/>
      <c r="AS3856" s="29"/>
      <c r="AT3856" s="29"/>
      <c r="AU3856" s="29"/>
      <c r="AV3856" s="29"/>
      <c r="AW3856" s="29"/>
      <c r="AX3856" s="29"/>
      <c r="AY3856" s="29"/>
      <c r="AZ3856" s="29"/>
      <c r="BA3856" s="29"/>
      <c r="BB3856" s="29"/>
      <c r="BC3856" s="29"/>
      <c r="BD3856" s="29"/>
      <c r="BE3856" s="29"/>
      <c r="BF3856" s="29"/>
      <c r="BG3856" s="29"/>
      <c r="BH3856" s="29"/>
      <c r="BI3856" s="29"/>
      <c r="BJ3856" s="29"/>
      <c r="BK3856" s="29"/>
      <c r="BL3856" s="29"/>
      <c r="BM3856" s="29"/>
      <c r="BN3856" s="29"/>
      <c r="BO3856" s="29"/>
      <c r="BP3856" s="29"/>
      <c r="BQ3856" s="29"/>
      <c r="BR3856" s="29"/>
      <c r="BS3856" s="29"/>
      <c r="BT3856" s="29"/>
      <c r="BU3856" s="29"/>
      <c r="BV3856" s="29"/>
      <c r="BW3856" s="29"/>
      <c r="BX3856" s="29"/>
      <c r="BY3856" s="29"/>
      <c r="BZ3856" s="29"/>
      <c r="CA3856" s="29"/>
      <c r="CB3856" s="29"/>
      <c r="CC3856" s="29"/>
      <c r="CD3856" s="29"/>
      <c r="CE3856" s="29"/>
      <c r="CF3856" s="29"/>
      <c r="CG3856" s="29"/>
      <c r="CH3856" s="29"/>
      <c r="CI3856" s="29"/>
      <c r="CJ3856" s="29"/>
      <c r="CK3856" s="29"/>
      <c r="CL3856" s="29"/>
      <c r="CM3856" s="29"/>
      <c r="CN3856" s="29"/>
      <c r="CO3856" s="29"/>
      <c r="CP3856" s="29"/>
      <c r="CQ3856" s="29"/>
      <c r="CR3856" s="29"/>
      <c r="CS3856" s="29"/>
      <c r="CT3856" s="29"/>
      <c r="CU3856" s="29"/>
      <c r="CV3856" s="29"/>
      <c r="CW3856" s="29"/>
      <c r="CX3856" s="29"/>
      <c r="CY3856" s="29"/>
      <c r="CZ3856" s="29"/>
      <c r="DA3856" s="29"/>
      <c r="DB3856" s="29"/>
      <c r="DC3856" s="29"/>
      <c r="DD3856" s="29"/>
      <c r="DE3856" s="29"/>
      <c r="DF3856" s="29"/>
      <c r="DG3856" s="29"/>
      <c r="DH3856" s="29"/>
      <c r="DI3856" s="29"/>
      <c r="DJ3856" s="29"/>
      <c r="DK3856" s="29"/>
      <c r="DL3856" s="29"/>
      <c r="DM3856" s="29"/>
      <c r="DN3856" s="29"/>
      <c r="DO3856" s="29"/>
      <c r="DP3856" s="29"/>
      <c r="DQ3856" s="29"/>
      <c r="DR3856" s="29"/>
      <c r="DS3856" s="29"/>
      <c r="DT3856" s="29"/>
      <c r="DU3856" s="29"/>
      <c r="DV3856" s="29"/>
      <c r="DW3856" s="29"/>
      <c r="DX3856" s="29"/>
      <c r="DY3856" s="29"/>
      <c r="DZ3856" s="29"/>
      <c r="EA3856" s="29"/>
      <c r="EB3856" s="29"/>
      <c r="EC3856" s="29"/>
      <c r="ED3856" s="29"/>
      <c r="EE3856" s="29"/>
      <c r="EF3856" s="29"/>
      <c r="EG3856" s="29"/>
      <c r="EH3856" s="29"/>
      <c r="EI3856" s="29"/>
      <c r="EJ3856" s="29"/>
      <c r="EK3856" s="29"/>
      <c r="EL3856" s="29"/>
      <c r="EM3856" s="29"/>
      <c r="EN3856" s="29"/>
      <c r="EO3856" s="29"/>
      <c r="EP3856" s="29"/>
      <c r="EQ3856" s="29"/>
      <c r="ER3856" s="29"/>
      <c r="ES3856" s="29"/>
      <c r="ET3856" s="29"/>
      <c r="EU3856" s="29"/>
      <c r="EV3856" s="29"/>
      <c r="EW3856" s="29"/>
      <c r="EX3856" s="29"/>
      <c r="EY3856" s="29"/>
      <c r="EZ3856" s="29"/>
      <c r="FA3856" s="29"/>
      <c r="FB3856" s="29"/>
      <c r="FC3856" s="29"/>
      <c r="FD3856" s="29"/>
      <c r="FE3856" s="29"/>
      <c r="FF3856" s="29"/>
      <c r="FG3856" s="29"/>
      <c r="FH3856" s="29"/>
      <c r="FI3856" s="29"/>
      <c r="FJ3856" s="29"/>
      <c r="FK3856" s="29"/>
      <c r="FL3856" s="29"/>
      <c r="FM3856" s="29"/>
      <c r="FN3856" s="29"/>
      <c r="FO3856" s="29"/>
      <c r="FP3856" s="29"/>
      <c r="FQ3856" s="29"/>
      <c r="FR3856" s="29"/>
      <c r="FS3856" s="29"/>
      <c r="FT3856" s="29"/>
      <c r="FU3856" s="29"/>
      <c r="FV3856" s="29"/>
      <c r="FW3856" s="29"/>
      <c r="FX3856" s="29"/>
      <c r="FY3856" s="29"/>
      <c r="FZ3856" s="29"/>
      <c r="GA3856" s="29"/>
      <c r="GB3856" s="29"/>
      <c r="GC3856" s="29"/>
      <c r="GD3856" s="29"/>
      <c r="GE3856" s="29"/>
      <c r="GF3856" s="29"/>
      <c r="GG3856" s="29"/>
      <c r="GH3856" s="29"/>
      <c r="GI3856" s="29"/>
      <c r="GJ3856" s="29"/>
      <c r="GK3856" s="29"/>
      <c r="GL3856" s="29"/>
      <c r="GM3856" s="29"/>
      <c r="GN3856" s="29"/>
      <c r="GO3856" s="29"/>
      <c r="GP3856" s="29"/>
      <c r="GQ3856" s="29"/>
      <c r="GR3856" s="29"/>
      <c r="GS3856" s="29"/>
      <c r="GT3856" s="29"/>
      <c r="GU3856" s="29"/>
      <c r="GV3856" s="29"/>
      <c r="GW3856" s="29"/>
      <c r="GX3856" s="29"/>
      <c r="GY3856" s="29"/>
      <c r="GZ3856" s="29"/>
      <c r="HA3856" s="29"/>
      <c r="HB3856" s="29"/>
      <c r="HC3856" s="29"/>
      <c r="HD3856" s="29"/>
      <c r="HE3856" s="29"/>
      <c r="HF3856" s="29"/>
      <c r="HG3856" s="29"/>
      <c r="HH3856" s="29"/>
      <c r="HI3856" s="29"/>
      <c r="HJ3856" s="29"/>
      <c r="HK3856" s="29"/>
      <c r="HL3856" s="29"/>
      <c r="HM3856" s="29"/>
      <c r="HN3856" s="29"/>
      <c r="HO3856" s="29"/>
      <c r="HP3856" s="29"/>
      <c r="HQ3856" s="29"/>
      <c r="HR3856" s="29"/>
      <c r="HS3856" s="29"/>
      <c r="HT3856" s="29"/>
      <c r="HU3856" s="29"/>
      <c r="HV3856" s="29"/>
      <c r="HW3856" s="29"/>
      <c r="HX3856" s="29"/>
      <c r="HY3856" s="29"/>
      <c r="HZ3856" s="29"/>
      <c r="IA3856" s="29"/>
      <c r="IB3856" s="29"/>
      <c r="IC3856" s="29"/>
      <c r="ID3856" s="29"/>
      <c r="IE3856" s="29"/>
      <c r="IF3856" s="29"/>
      <c r="IG3856" s="29"/>
      <c r="IH3856" s="29"/>
      <c r="II3856" s="29"/>
      <c r="IJ3856" s="29"/>
      <c r="IK3856" s="29"/>
      <c r="IL3856" s="29"/>
      <c r="IM3856" s="29"/>
      <c r="IN3856" s="29"/>
      <c r="IO3856" s="29"/>
      <c r="IP3856" s="29"/>
      <c r="IQ3856" s="29"/>
      <c r="IR3856" s="29"/>
      <c r="IS3856" s="29"/>
      <c r="IT3856" s="29"/>
      <c r="IU3856" s="29"/>
      <c r="IV3856" s="29"/>
      <c r="IW3856" s="29"/>
      <c r="IX3856" s="29"/>
      <c r="IY3856" s="29"/>
      <c r="IZ3856" s="29"/>
      <c r="JA3856" s="29"/>
      <c r="JB3856" s="29"/>
      <c r="JC3856" s="29"/>
      <c r="JD3856" s="29"/>
      <c r="JE3856" s="29"/>
      <c r="JF3856" s="29"/>
      <c r="JG3856" s="29"/>
      <c r="JH3856" s="29"/>
      <c r="JI3856" s="29"/>
      <c r="JJ3856" s="29"/>
      <c r="JK3856" s="29"/>
      <c r="JL3856" s="29"/>
      <c r="JM3856" s="29"/>
      <c r="JN3856" s="29"/>
      <c r="JO3856" s="29"/>
      <c r="JP3856" s="29"/>
      <c r="JQ3856" s="29"/>
      <c r="JR3856" s="29"/>
      <c r="JS3856" s="29"/>
      <c r="JT3856" s="29"/>
      <c r="JU3856" s="29"/>
      <c r="JV3856" s="29"/>
      <c r="JW3856" s="29"/>
      <c r="JX3856" s="29"/>
      <c r="JY3856" s="29"/>
      <c r="JZ3856" s="29"/>
      <c r="KA3856" s="29"/>
      <c r="KB3856" s="29"/>
      <c r="KC3856" s="29"/>
      <c r="KD3856" s="29"/>
      <c r="KE3856" s="29"/>
      <c r="KF3856" s="29"/>
      <c r="KG3856" s="29"/>
      <c r="KH3856" s="29"/>
      <c r="KI3856" s="29"/>
      <c r="KJ3856" s="29"/>
      <c r="KK3856" s="29"/>
      <c r="KL3856" s="29"/>
      <c r="KM3856" s="29"/>
      <c r="KN3856" s="29"/>
      <c r="KO3856" s="29"/>
      <c r="KP3856" s="29"/>
      <c r="KQ3856" s="29"/>
      <c r="KR3856" s="29"/>
      <c r="KS3856" s="29"/>
      <c r="KT3856" s="29"/>
      <c r="KU3856" s="29"/>
      <c r="KV3856" s="29"/>
      <c r="KW3856" s="29"/>
      <c r="KX3856" s="29"/>
      <c r="KY3856" s="29"/>
      <c r="KZ3856" s="29"/>
      <c r="LA3856" s="29"/>
      <c r="LB3856" s="29"/>
      <c r="LC3856" s="29"/>
      <c r="LD3856" s="29"/>
      <c r="LE3856" s="29"/>
      <c r="LF3856" s="29"/>
      <c r="LG3856" s="29"/>
      <c r="LH3856" s="29"/>
      <c r="LI3856" s="29"/>
      <c r="LJ3856" s="29"/>
      <c r="LK3856" s="29"/>
      <c r="LL3856" s="29"/>
      <c r="LM3856" s="29"/>
      <c r="LN3856" s="29"/>
      <c r="LO3856" s="29"/>
      <c r="LP3856" s="29"/>
      <c r="LQ3856" s="29"/>
      <c r="LR3856" s="29"/>
      <c r="LS3856" s="29"/>
      <c r="LT3856" s="29"/>
      <c r="LU3856" s="29"/>
      <c r="LV3856" s="29"/>
      <c r="LW3856" s="29"/>
      <c r="LX3856" s="29"/>
      <c r="LY3856" s="29"/>
      <c r="LZ3856" s="29"/>
      <c r="MA3856" s="29"/>
      <c r="MB3856" s="29"/>
      <c r="MC3856" s="29"/>
      <c r="MD3856" s="29"/>
      <c r="ME3856" s="29"/>
      <c r="MF3856" s="29"/>
      <c r="MG3856" s="29"/>
      <c r="MH3856" s="29"/>
      <c r="MI3856" s="29"/>
      <c r="MJ3856" s="29"/>
      <c r="MK3856" s="29"/>
      <c r="ML3856" s="29"/>
      <c r="MM3856" s="29"/>
      <c r="MN3856" s="29"/>
      <c r="MO3856" s="29"/>
      <c r="MP3856" s="29"/>
      <c r="MQ3856" s="29"/>
      <c r="MR3856" s="29"/>
      <c r="MS3856" s="29"/>
      <c r="MT3856" s="29"/>
      <c r="MU3856" s="29"/>
      <c r="MV3856" s="29"/>
      <c r="MW3856" s="29"/>
      <c r="MX3856" s="29"/>
      <c r="MY3856" s="29"/>
      <c r="MZ3856" s="29"/>
      <c r="NA3856" s="29"/>
      <c r="NB3856" s="29"/>
      <c r="NC3856" s="29"/>
      <c r="ND3856" s="29"/>
      <c r="NE3856" s="29"/>
      <c r="NF3856" s="29"/>
      <c r="NG3856" s="29"/>
      <c r="NH3856" s="29"/>
      <c r="NI3856" s="29"/>
      <c r="NJ3856" s="29"/>
      <c r="NK3856" s="29"/>
      <c r="NL3856" s="29"/>
      <c r="NM3856" s="29"/>
      <c r="NN3856" s="29"/>
      <c r="NO3856" s="29"/>
      <c r="NP3856" s="29"/>
      <c r="NQ3856" s="29"/>
      <c r="NR3856" s="29"/>
      <c r="NS3856" s="29"/>
      <c r="NT3856" s="29"/>
      <c r="NU3856" s="29"/>
      <c r="NV3856" s="29"/>
      <c r="NW3856" s="29"/>
      <c r="NX3856" s="29"/>
      <c r="NY3856" s="29"/>
      <c r="NZ3856" s="29"/>
      <c r="OA3856" s="29"/>
      <c r="OB3856" s="29"/>
      <c r="OC3856" s="29"/>
      <c r="OD3856" s="29"/>
      <c r="OE3856" s="29"/>
      <c r="OF3856" s="29"/>
      <c r="OG3856" s="29"/>
      <c r="OH3856" s="29"/>
    </row>
    <row r="3857" spans="1:398" ht="16.5" customHeight="1">
      <c r="A3857" s="12" t="s">
        <v>3398</v>
      </c>
      <c r="B3857" s="82"/>
      <c r="C3857" s="496"/>
      <c r="D3857" s="12"/>
      <c r="E3857" s="358" t="s">
        <v>741</v>
      </c>
      <c r="F3857" s="358" t="s">
        <v>34</v>
      </c>
      <c r="G3857" s="358" t="s">
        <v>3412</v>
      </c>
      <c r="H3857" s="359">
        <v>2017</v>
      </c>
      <c r="I3857" s="359">
        <v>1</v>
      </c>
      <c r="J3857" s="359">
        <v>0</v>
      </c>
      <c r="K3857" s="359">
        <v>0</v>
      </c>
      <c r="L3857" s="360" t="s">
        <v>3413</v>
      </c>
      <c r="M3857" s="360"/>
      <c r="N3857" s="360" t="s">
        <v>3400</v>
      </c>
      <c r="O3857" s="361">
        <v>1260</v>
      </c>
      <c r="P3857" s="361">
        <v>0</v>
      </c>
      <c r="Q3857" s="361">
        <v>0</v>
      </c>
      <c r="R3857" s="362" t="s">
        <v>33</v>
      </c>
      <c r="S3857" s="363">
        <v>60</v>
      </c>
      <c r="T3857" s="363">
        <v>220</v>
      </c>
      <c r="U3857" s="363">
        <v>2.9954545454545456</v>
      </c>
      <c r="V3857" s="363">
        <v>0</v>
      </c>
      <c r="W3857" s="364">
        <v>0.65900000000000003</v>
      </c>
      <c r="X3857" s="21">
        <v>830.34</v>
      </c>
      <c r="Y3857" s="365" t="s">
        <v>33</v>
      </c>
      <c r="Z3857" s="358" t="s">
        <v>5838</v>
      </c>
      <c r="AA3857" s="366" t="s">
        <v>67</v>
      </c>
      <c r="AB3857" s="358" t="s">
        <v>67</v>
      </c>
      <c r="AC3857" s="358" t="s">
        <v>67</v>
      </c>
      <c r="AD3857" s="25"/>
      <c r="AE3857" s="26"/>
      <c r="AF3857" s="27"/>
      <c r="AG3857" s="29"/>
      <c r="AH3857" s="29"/>
      <c r="AI3857" s="29"/>
      <c r="AJ3857" s="29"/>
      <c r="AK3857" s="29"/>
      <c r="AL3857" s="29"/>
      <c r="AM3857" s="29"/>
      <c r="AN3857" s="29"/>
      <c r="AO3857" s="29"/>
      <c r="AP3857" s="29"/>
      <c r="AQ3857" s="29"/>
      <c r="AR3857" s="29"/>
      <c r="AS3857" s="29"/>
      <c r="AT3857" s="29"/>
      <c r="AU3857" s="29"/>
      <c r="AV3857" s="29"/>
      <c r="AW3857" s="29"/>
      <c r="AX3857" s="29"/>
      <c r="AY3857" s="29"/>
      <c r="AZ3857" s="29"/>
      <c r="BA3857" s="29"/>
      <c r="BB3857" s="29"/>
      <c r="BC3857" s="29"/>
      <c r="BD3857" s="29"/>
      <c r="BE3857" s="29"/>
      <c r="BF3857" s="29"/>
      <c r="BG3857" s="29"/>
      <c r="BH3857" s="29"/>
      <c r="BI3857" s="29"/>
      <c r="BJ3857" s="29"/>
      <c r="BK3857" s="29"/>
      <c r="BL3857" s="29"/>
      <c r="BM3857" s="29"/>
      <c r="BN3857" s="29"/>
      <c r="BO3857" s="29"/>
      <c r="BP3857" s="29"/>
      <c r="BQ3857" s="29"/>
      <c r="BR3857" s="29"/>
      <c r="BS3857" s="29"/>
      <c r="BT3857" s="29"/>
      <c r="BU3857" s="29"/>
      <c r="BV3857" s="29"/>
      <c r="BW3857" s="29"/>
      <c r="BX3857" s="29"/>
      <c r="BY3857" s="29"/>
      <c r="BZ3857" s="29"/>
      <c r="CA3857" s="29"/>
      <c r="CB3857" s="29"/>
      <c r="CC3857" s="29"/>
      <c r="CD3857" s="29"/>
      <c r="CE3857" s="29"/>
      <c r="CF3857" s="29"/>
      <c r="CG3857" s="29"/>
      <c r="CH3857" s="29"/>
      <c r="CI3857" s="29"/>
      <c r="CJ3857" s="29"/>
      <c r="CK3857" s="29"/>
      <c r="CL3857" s="29"/>
      <c r="CM3857" s="29"/>
      <c r="CN3857" s="29"/>
      <c r="CO3857" s="29"/>
      <c r="CP3857" s="29"/>
      <c r="CQ3857" s="29"/>
      <c r="CR3857" s="29"/>
      <c r="CS3857" s="29"/>
      <c r="CT3857" s="29"/>
      <c r="CU3857" s="29"/>
      <c r="CV3857" s="29"/>
      <c r="CW3857" s="29"/>
      <c r="CX3857" s="29"/>
      <c r="CY3857" s="29"/>
      <c r="CZ3857" s="29"/>
      <c r="DA3857" s="29"/>
      <c r="DB3857" s="29"/>
      <c r="DC3857" s="29"/>
      <c r="DD3857" s="29"/>
      <c r="DE3857" s="29"/>
      <c r="DF3857" s="29"/>
      <c r="DG3857" s="29"/>
      <c r="DH3857" s="29"/>
      <c r="DI3857" s="29"/>
      <c r="DJ3857" s="29"/>
      <c r="DK3857" s="29"/>
      <c r="DL3857" s="29"/>
      <c r="DM3857" s="29"/>
      <c r="DN3857" s="29"/>
      <c r="DO3857" s="29"/>
      <c r="DP3857" s="29"/>
      <c r="DQ3857" s="29"/>
      <c r="DR3857" s="29"/>
      <c r="DS3857" s="29"/>
      <c r="DT3857" s="29"/>
      <c r="DU3857" s="29"/>
      <c r="DV3857" s="29"/>
      <c r="DW3857" s="29"/>
      <c r="DX3857" s="29"/>
      <c r="DY3857" s="29"/>
      <c r="DZ3857" s="29"/>
      <c r="EA3857" s="29"/>
      <c r="EB3857" s="29"/>
      <c r="EC3857" s="29"/>
      <c r="ED3857" s="29"/>
      <c r="EE3857" s="29"/>
      <c r="EF3857" s="29"/>
      <c r="EG3857" s="29"/>
      <c r="EH3857" s="29"/>
      <c r="EI3857" s="29"/>
      <c r="EJ3857" s="29"/>
      <c r="EK3857" s="29"/>
      <c r="EL3857" s="29"/>
      <c r="EM3857" s="29"/>
      <c r="EN3857" s="29"/>
      <c r="EO3857" s="29"/>
      <c r="EP3857" s="29"/>
      <c r="EQ3857" s="29"/>
      <c r="ER3857" s="29"/>
      <c r="ES3857" s="29"/>
      <c r="ET3857" s="29"/>
      <c r="EU3857" s="29"/>
      <c r="EV3857" s="29"/>
      <c r="EW3857" s="29"/>
      <c r="EX3857" s="29"/>
      <c r="EY3857" s="29"/>
      <c r="EZ3857" s="29"/>
      <c r="FA3857" s="29"/>
      <c r="FB3857" s="29"/>
      <c r="FC3857" s="29"/>
      <c r="FD3857" s="29"/>
      <c r="FE3857" s="29"/>
      <c r="FF3857" s="29"/>
      <c r="FG3857" s="29"/>
      <c r="FH3857" s="29"/>
      <c r="FI3857" s="29"/>
      <c r="FJ3857" s="29"/>
      <c r="FK3857" s="29"/>
      <c r="FL3857" s="29"/>
      <c r="FM3857" s="29"/>
      <c r="FN3857" s="29"/>
      <c r="FO3857" s="29"/>
      <c r="FP3857" s="29"/>
      <c r="FQ3857" s="29"/>
      <c r="FR3857" s="29"/>
      <c r="FS3857" s="29"/>
      <c r="FT3857" s="29"/>
      <c r="FU3857" s="29"/>
      <c r="FV3857" s="29"/>
      <c r="FW3857" s="29"/>
      <c r="FX3857" s="29"/>
      <c r="FY3857" s="29"/>
      <c r="FZ3857" s="29"/>
      <c r="GA3857" s="29"/>
      <c r="GB3857" s="29"/>
      <c r="GC3857" s="29"/>
      <c r="GD3857" s="29"/>
      <c r="GE3857" s="29"/>
      <c r="GF3857" s="29"/>
      <c r="GG3857" s="29"/>
      <c r="GH3857" s="29"/>
      <c r="GI3857" s="29"/>
      <c r="GJ3857" s="29"/>
      <c r="GK3857" s="29"/>
      <c r="GL3857" s="29"/>
      <c r="GM3857" s="29"/>
      <c r="GN3857" s="29"/>
      <c r="GO3857" s="29"/>
      <c r="GP3857" s="29"/>
      <c r="GQ3857" s="29"/>
      <c r="GR3857" s="29"/>
      <c r="GS3857" s="29"/>
      <c r="GT3857" s="29"/>
      <c r="GU3857" s="29"/>
      <c r="GV3857" s="29"/>
      <c r="GW3857" s="29"/>
      <c r="GX3857" s="29"/>
      <c r="GY3857" s="29"/>
      <c r="GZ3857" s="29"/>
      <c r="HA3857" s="29"/>
      <c r="HB3857" s="29"/>
      <c r="HC3857" s="29"/>
      <c r="HD3857" s="29"/>
      <c r="HE3857" s="29"/>
      <c r="HF3857" s="29"/>
      <c r="HG3857" s="29"/>
      <c r="HH3857" s="29"/>
      <c r="HI3857" s="29"/>
      <c r="HJ3857" s="29"/>
      <c r="HK3857" s="29"/>
      <c r="HL3857" s="29"/>
      <c r="HM3857" s="29"/>
      <c r="HN3857" s="29"/>
      <c r="HO3857" s="29"/>
      <c r="HP3857" s="29"/>
      <c r="HQ3857" s="29"/>
      <c r="HR3857" s="29"/>
      <c r="HS3857" s="29"/>
      <c r="HT3857" s="29"/>
      <c r="HU3857" s="29"/>
      <c r="HV3857" s="29"/>
      <c r="HW3857" s="29"/>
      <c r="HX3857" s="29"/>
      <c r="HY3857" s="29"/>
      <c r="HZ3857" s="29"/>
      <c r="IA3857" s="29"/>
      <c r="IB3857" s="29"/>
      <c r="IC3857" s="29"/>
      <c r="ID3857" s="29"/>
      <c r="IE3857" s="29"/>
      <c r="IF3857" s="29"/>
      <c r="IG3857" s="29"/>
      <c r="IH3857" s="29"/>
      <c r="II3857" s="29"/>
      <c r="IJ3857" s="29"/>
      <c r="IK3857" s="29"/>
      <c r="IL3857" s="29"/>
      <c r="IM3857" s="29"/>
      <c r="IN3857" s="29"/>
      <c r="IO3857" s="29"/>
      <c r="IP3857" s="29"/>
      <c r="IQ3857" s="29"/>
      <c r="IR3857" s="29"/>
      <c r="IS3857" s="29"/>
      <c r="IT3857" s="29"/>
      <c r="IU3857" s="29"/>
      <c r="IV3857" s="29"/>
      <c r="IW3857" s="29"/>
      <c r="IX3857" s="29"/>
      <c r="IY3857" s="29"/>
      <c r="IZ3857" s="29"/>
      <c r="JA3857" s="29"/>
      <c r="JB3857" s="29"/>
      <c r="JC3857" s="29"/>
      <c r="JD3857" s="29"/>
      <c r="JE3857" s="29"/>
      <c r="JF3857" s="29"/>
      <c r="JG3857" s="29"/>
      <c r="JH3857" s="29"/>
      <c r="JI3857" s="29"/>
      <c r="JJ3857" s="29"/>
      <c r="JK3857" s="29"/>
      <c r="JL3857" s="29"/>
      <c r="JM3857" s="29"/>
      <c r="JN3857" s="29"/>
      <c r="JO3857" s="29"/>
      <c r="JP3857" s="29"/>
      <c r="JQ3857" s="29"/>
      <c r="JR3857" s="29"/>
      <c r="JS3857" s="29"/>
      <c r="JT3857" s="29"/>
      <c r="JU3857" s="29"/>
      <c r="JV3857" s="29"/>
      <c r="JW3857" s="29"/>
      <c r="JX3857" s="29"/>
      <c r="JY3857" s="29"/>
      <c r="JZ3857" s="29"/>
      <c r="KA3857" s="29"/>
      <c r="KB3857" s="29"/>
      <c r="KC3857" s="29"/>
      <c r="KD3857" s="29"/>
      <c r="KE3857" s="29"/>
      <c r="KF3857" s="29"/>
      <c r="KG3857" s="29"/>
      <c r="KH3857" s="29"/>
      <c r="KI3857" s="29"/>
      <c r="KJ3857" s="29"/>
      <c r="KK3857" s="29"/>
      <c r="KL3857" s="29"/>
      <c r="KM3857" s="29"/>
      <c r="KN3857" s="29"/>
      <c r="KO3857" s="29"/>
      <c r="KP3857" s="29"/>
      <c r="KQ3857" s="29"/>
      <c r="KR3857" s="29"/>
      <c r="KS3857" s="29"/>
      <c r="KT3857" s="29"/>
      <c r="KU3857" s="29"/>
      <c r="KV3857" s="29"/>
      <c r="KW3857" s="29"/>
      <c r="KX3857" s="29"/>
      <c r="KY3857" s="29"/>
      <c r="KZ3857" s="29"/>
      <c r="LA3857" s="29"/>
      <c r="LB3857" s="29"/>
      <c r="LC3857" s="29"/>
      <c r="LD3857" s="29"/>
      <c r="LE3857" s="29"/>
      <c r="LF3857" s="29"/>
      <c r="LG3857" s="29"/>
      <c r="LH3857" s="29"/>
      <c r="LI3857" s="29"/>
      <c r="LJ3857" s="29"/>
      <c r="LK3857" s="29"/>
      <c r="LL3857" s="29"/>
      <c r="LM3857" s="29"/>
      <c r="LN3857" s="29"/>
      <c r="LO3857" s="29"/>
      <c r="LP3857" s="29"/>
      <c r="LQ3857" s="29"/>
      <c r="LR3857" s="29"/>
      <c r="LS3857" s="29"/>
      <c r="LT3857" s="29"/>
      <c r="LU3857" s="29"/>
      <c r="LV3857" s="29"/>
      <c r="LW3857" s="29"/>
      <c r="LX3857" s="29"/>
      <c r="LY3857" s="29"/>
      <c r="LZ3857" s="29"/>
      <c r="MA3857" s="29"/>
      <c r="MB3857" s="29"/>
      <c r="MC3857" s="29"/>
      <c r="MD3857" s="29"/>
      <c r="ME3857" s="29"/>
      <c r="MF3857" s="29"/>
      <c r="MG3857" s="29"/>
      <c r="MH3857" s="29"/>
      <c r="MI3857" s="29"/>
      <c r="MJ3857" s="29"/>
      <c r="MK3857" s="29"/>
      <c r="ML3857" s="29"/>
      <c r="MM3857" s="29"/>
      <c r="MN3857" s="29"/>
      <c r="MO3857" s="29"/>
      <c r="MP3857" s="29"/>
      <c r="MQ3857" s="29"/>
      <c r="MR3857" s="29"/>
      <c r="MS3857" s="29"/>
      <c r="MT3857" s="29"/>
      <c r="MU3857" s="29"/>
      <c r="MV3857" s="29"/>
      <c r="MW3857" s="29"/>
      <c r="MX3857" s="29"/>
      <c r="MY3857" s="29"/>
      <c r="MZ3857" s="29"/>
      <c r="NA3857" s="29"/>
      <c r="NB3857" s="29"/>
      <c r="NC3857" s="29"/>
      <c r="ND3857" s="29"/>
      <c r="NE3857" s="29"/>
      <c r="NF3857" s="29"/>
      <c r="NG3857" s="29"/>
      <c r="NH3857" s="29"/>
      <c r="NI3857" s="29"/>
      <c r="NJ3857" s="29"/>
      <c r="NK3857" s="29"/>
      <c r="NL3857" s="29"/>
      <c r="NM3857" s="29"/>
      <c r="NN3857" s="29"/>
      <c r="NO3857" s="29"/>
      <c r="NP3857" s="29"/>
      <c r="NQ3857" s="29"/>
      <c r="NR3857" s="29"/>
      <c r="NS3857" s="29"/>
      <c r="NT3857" s="29"/>
      <c r="NU3857" s="29"/>
      <c r="NV3857" s="29"/>
      <c r="NW3857" s="29"/>
      <c r="NX3857" s="29"/>
      <c r="NY3857" s="29"/>
      <c r="NZ3857" s="29"/>
      <c r="OA3857" s="29"/>
      <c r="OB3857" s="29"/>
      <c r="OC3857" s="29"/>
      <c r="OD3857" s="29"/>
      <c r="OE3857" s="29"/>
      <c r="OF3857" s="29"/>
      <c r="OG3857" s="29"/>
      <c r="OH3857" s="29"/>
    </row>
    <row r="3858" spans="1:398" ht="16.5" customHeight="1">
      <c r="A3858" s="12" t="s">
        <v>3398</v>
      </c>
      <c r="B3858" s="82"/>
      <c r="C3858" s="496"/>
      <c r="D3858" s="12"/>
      <c r="E3858" s="358" t="s">
        <v>741</v>
      </c>
      <c r="F3858" s="358" t="s">
        <v>34</v>
      </c>
      <c r="G3858" s="358" t="s">
        <v>3412</v>
      </c>
      <c r="H3858" s="359">
        <v>2017</v>
      </c>
      <c r="I3858" s="359">
        <v>1</v>
      </c>
      <c r="J3858" s="359">
        <v>0</v>
      </c>
      <c r="K3858" s="359">
        <v>0</v>
      </c>
      <c r="L3858" s="360" t="s">
        <v>3413</v>
      </c>
      <c r="M3858" s="360"/>
      <c r="N3858" s="360" t="s">
        <v>3400</v>
      </c>
      <c r="O3858" s="361">
        <v>1260</v>
      </c>
      <c r="P3858" s="361">
        <v>0</v>
      </c>
      <c r="Q3858" s="361">
        <v>0</v>
      </c>
      <c r="R3858" s="362" t="s">
        <v>33</v>
      </c>
      <c r="S3858" s="363">
        <v>60</v>
      </c>
      <c r="T3858" s="363">
        <v>220</v>
      </c>
      <c r="U3858" s="363">
        <v>2.9954545454545456</v>
      </c>
      <c r="V3858" s="363">
        <v>0</v>
      </c>
      <c r="W3858" s="364">
        <v>0.65900000000000003</v>
      </c>
      <c r="X3858" s="21">
        <v>830.34</v>
      </c>
      <c r="Y3858" s="365" t="s">
        <v>33</v>
      </c>
      <c r="Z3858" s="358" t="s">
        <v>5838</v>
      </c>
      <c r="AA3858" s="366" t="s">
        <v>67</v>
      </c>
      <c r="AB3858" s="358" t="s">
        <v>67</v>
      </c>
      <c r="AC3858" s="358" t="s">
        <v>67</v>
      </c>
      <c r="AD3858" s="25"/>
      <c r="AE3858" s="26"/>
      <c r="AF3858" s="27"/>
      <c r="AG3858" s="29"/>
      <c r="AH3858" s="29"/>
      <c r="AI3858" s="29"/>
      <c r="AJ3858" s="29"/>
      <c r="AK3858" s="29"/>
      <c r="AL3858" s="29"/>
      <c r="AM3858" s="29"/>
      <c r="AN3858" s="29"/>
      <c r="AO3858" s="29"/>
      <c r="AP3858" s="29"/>
      <c r="AQ3858" s="29"/>
      <c r="AR3858" s="29"/>
      <c r="AS3858" s="29"/>
      <c r="AT3858" s="29"/>
      <c r="AU3858" s="29"/>
      <c r="AV3858" s="29"/>
      <c r="AW3858" s="29"/>
      <c r="AX3858" s="29"/>
      <c r="AY3858" s="29"/>
      <c r="AZ3858" s="29"/>
      <c r="BA3858" s="29"/>
      <c r="BB3858" s="29"/>
      <c r="BC3858" s="29"/>
      <c r="BD3858" s="29"/>
      <c r="BE3858" s="29"/>
      <c r="BF3858" s="29"/>
      <c r="BG3858" s="29"/>
      <c r="BH3858" s="29"/>
      <c r="BI3858" s="29"/>
      <c r="BJ3858" s="29"/>
      <c r="BK3858" s="29"/>
      <c r="BL3858" s="29"/>
      <c r="BM3858" s="29"/>
      <c r="BN3858" s="29"/>
      <c r="BO3858" s="29"/>
      <c r="BP3858" s="29"/>
      <c r="BQ3858" s="29"/>
      <c r="BR3858" s="29"/>
      <c r="BS3858" s="29"/>
      <c r="BT3858" s="29"/>
      <c r="BU3858" s="29"/>
      <c r="BV3858" s="29"/>
      <c r="BW3858" s="29"/>
      <c r="BX3858" s="29"/>
      <c r="BY3858" s="29"/>
      <c r="BZ3858" s="29"/>
      <c r="CA3858" s="29"/>
      <c r="CB3858" s="29"/>
      <c r="CC3858" s="29"/>
      <c r="CD3858" s="29"/>
      <c r="CE3858" s="29"/>
      <c r="CF3858" s="29"/>
      <c r="CG3858" s="29"/>
      <c r="CH3858" s="29"/>
      <c r="CI3858" s="29"/>
      <c r="CJ3858" s="29"/>
      <c r="CK3858" s="29"/>
      <c r="CL3858" s="29"/>
      <c r="CM3858" s="29"/>
      <c r="CN3858" s="29"/>
      <c r="CO3858" s="29"/>
      <c r="CP3858" s="29"/>
      <c r="CQ3858" s="29"/>
      <c r="CR3858" s="29"/>
      <c r="CS3858" s="29"/>
      <c r="CT3858" s="29"/>
      <c r="CU3858" s="29"/>
      <c r="CV3858" s="29"/>
      <c r="CW3858" s="29"/>
      <c r="CX3858" s="29"/>
      <c r="CY3858" s="29"/>
      <c r="CZ3858" s="29"/>
      <c r="DA3858" s="29"/>
      <c r="DB3858" s="29"/>
      <c r="DC3858" s="29"/>
      <c r="DD3858" s="29"/>
      <c r="DE3858" s="29"/>
      <c r="DF3858" s="29"/>
      <c r="DG3858" s="29"/>
      <c r="DH3858" s="29"/>
      <c r="DI3858" s="29"/>
      <c r="DJ3858" s="29"/>
      <c r="DK3858" s="29"/>
      <c r="DL3858" s="29"/>
      <c r="DM3858" s="29"/>
      <c r="DN3858" s="29"/>
      <c r="DO3858" s="29"/>
      <c r="DP3858" s="29"/>
      <c r="DQ3858" s="29"/>
      <c r="DR3858" s="29"/>
      <c r="DS3858" s="29"/>
      <c r="DT3858" s="29"/>
      <c r="DU3858" s="29"/>
      <c r="DV3858" s="29"/>
      <c r="DW3858" s="29"/>
      <c r="DX3858" s="29"/>
      <c r="DY3858" s="29"/>
      <c r="DZ3858" s="29"/>
      <c r="EA3858" s="29"/>
      <c r="EB3858" s="29"/>
      <c r="EC3858" s="29"/>
      <c r="ED3858" s="29"/>
      <c r="EE3858" s="29"/>
      <c r="EF3858" s="29"/>
      <c r="EG3858" s="29"/>
      <c r="EH3858" s="29"/>
      <c r="EI3858" s="29"/>
      <c r="EJ3858" s="29"/>
      <c r="EK3858" s="29"/>
      <c r="EL3858" s="29"/>
      <c r="EM3858" s="29"/>
      <c r="EN3858" s="29"/>
      <c r="EO3858" s="29"/>
      <c r="EP3858" s="29"/>
      <c r="EQ3858" s="29"/>
      <c r="ER3858" s="29"/>
      <c r="ES3858" s="29"/>
      <c r="ET3858" s="29"/>
      <c r="EU3858" s="29"/>
      <c r="EV3858" s="29"/>
      <c r="EW3858" s="29"/>
      <c r="EX3858" s="29"/>
      <c r="EY3858" s="29"/>
      <c r="EZ3858" s="29"/>
      <c r="FA3858" s="29"/>
      <c r="FB3858" s="29"/>
      <c r="FC3858" s="29"/>
      <c r="FD3858" s="29"/>
      <c r="FE3858" s="29"/>
      <c r="FF3858" s="29"/>
      <c r="FG3858" s="29"/>
      <c r="FH3858" s="29"/>
      <c r="FI3858" s="29"/>
      <c r="FJ3858" s="29"/>
      <c r="FK3858" s="29"/>
      <c r="FL3858" s="29"/>
      <c r="FM3858" s="29"/>
      <c r="FN3858" s="29"/>
      <c r="FO3858" s="29"/>
      <c r="FP3858" s="29"/>
      <c r="FQ3858" s="29"/>
      <c r="FR3858" s="29"/>
      <c r="FS3858" s="29"/>
      <c r="FT3858" s="29"/>
      <c r="FU3858" s="29"/>
      <c r="FV3858" s="29"/>
      <c r="FW3858" s="29"/>
      <c r="FX3858" s="29"/>
      <c r="FY3858" s="29"/>
      <c r="FZ3858" s="29"/>
      <c r="GA3858" s="29"/>
      <c r="GB3858" s="29"/>
      <c r="GC3858" s="29"/>
      <c r="GD3858" s="29"/>
      <c r="GE3858" s="29"/>
      <c r="GF3858" s="29"/>
      <c r="GG3858" s="29"/>
      <c r="GH3858" s="29"/>
      <c r="GI3858" s="29"/>
      <c r="GJ3858" s="29"/>
      <c r="GK3858" s="29"/>
      <c r="GL3858" s="29"/>
      <c r="GM3858" s="29"/>
      <c r="GN3858" s="29"/>
      <c r="GO3858" s="29"/>
      <c r="GP3858" s="29"/>
      <c r="GQ3858" s="29"/>
      <c r="GR3858" s="29"/>
      <c r="GS3858" s="29"/>
      <c r="GT3858" s="29"/>
      <c r="GU3858" s="29"/>
      <c r="GV3858" s="29"/>
      <c r="GW3858" s="29"/>
      <c r="GX3858" s="29"/>
      <c r="GY3858" s="29"/>
      <c r="GZ3858" s="29"/>
      <c r="HA3858" s="29"/>
      <c r="HB3858" s="29"/>
      <c r="HC3858" s="29"/>
      <c r="HD3858" s="29"/>
      <c r="HE3858" s="29"/>
      <c r="HF3858" s="29"/>
      <c r="HG3858" s="29"/>
      <c r="HH3858" s="29"/>
      <c r="HI3858" s="29"/>
      <c r="HJ3858" s="29"/>
      <c r="HK3858" s="29"/>
      <c r="HL3858" s="29"/>
      <c r="HM3858" s="29"/>
      <c r="HN3858" s="29"/>
      <c r="HO3858" s="29"/>
      <c r="HP3858" s="29"/>
      <c r="HQ3858" s="29"/>
      <c r="HR3858" s="29"/>
      <c r="HS3858" s="29"/>
      <c r="HT3858" s="29"/>
      <c r="HU3858" s="29"/>
      <c r="HV3858" s="29"/>
      <c r="HW3858" s="29"/>
      <c r="HX3858" s="29"/>
      <c r="HY3858" s="29"/>
      <c r="HZ3858" s="29"/>
      <c r="IA3858" s="29"/>
      <c r="IB3858" s="29"/>
      <c r="IC3858" s="29"/>
      <c r="ID3858" s="29"/>
      <c r="IE3858" s="29"/>
      <c r="IF3858" s="29"/>
      <c r="IG3858" s="29"/>
      <c r="IH3858" s="29"/>
      <c r="II3858" s="29"/>
      <c r="IJ3858" s="29"/>
      <c r="IK3858" s="29"/>
      <c r="IL3858" s="29"/>
      <c r="IM3858" s="29"/>
      <c r="IN3858" s="29"/>
      <c r="IO3858" s="29"/>
      <c r="IP3858" s="29"/>
      <c r="IQ3858" s="29"/>
      <c r="IR3858" s="29"/>
      <c r="IS3858" s="29"/>
      <c r="IT3858" s="29"/>
      <c r="IU3858" s="29"/>
      <c r="IV3858" s="29"/>
      <c r="IW3858" s="29"/>
      <c r="IX3858" s="29"/>
      <c r="IY3858" s="29"/>
      <c r="IZ3858" s="29"/>
      <c r="JA3858" s="29"/>
      <c r="JB3858" s="29"/>
      <c r="JC3858" s="29"/>
      <c r="JD3858" s="29"/>
      <c r="JE3858" s="29"/>
      <c r="JF3858" s="29"/>
      <c r="JG3858" s="29"/>
      <c r="JH3858" s="29"/>
      <c r="JI3858" s="29"/>
      <c r="JJ3858" s="29"/>
      <c r="JK3858" s="29"/>
      <c r="JL3858" s="29"/>
      <c r="JM3858" s="29"/>
      <c r="JN3858" s="29"/>
      <c r="JO3858" s="29"/>
      <c r="JP3858" s="29"/>
      <c r="JQ3858" s="29"/>
      <c r="JR3858" s="29"/>
      <c r="JS3858" s="29"/>
      <c r="JT3858" s="29"/>
      <c r="JU3858" s="29"/>
      <c r="JV3858" s="29"/>
      <c r="JW3858" s="29"/>
      <c r="JX3858" s="29"/>
      <c r="JY3858" s="29"/>
      <c r="JZ3858" s="29"/>
      <c r="KA3858" s="29"/>
      <c r="KB3858" s="29"/>
      <c r="KC3858" s="29"/>
      <c r="KD3858" s="29"/>
      <c r="KE3858" s="29"/>
      <c r="KF3858" s="29"/>
      <c r="KG3858" s="29"/>
      <c r="KH3858" s="29"/>
      <c r="KI3858" s="29"/>
      <c r="KJ3858" s="29"/>
      <c r="KK3858" s="29"/>
      <c r="KL3858" s="29"/>
      <c r="KM3858" s="29"/>
      <c r="KN3858" s="29"/>
      <c r="KO3858" s="29"/>
      <c r="KP3858" s="29"/>
      <c r="KQ3858" s="29"/>
      <c r="KR3858" s="29"/>
      <c r="KS3858" s="29"/>
      <c r="KT3858" s="29"/>
      <c r="KU3858" s="29"/>
      <c r="KV3858" s="29"/>
      <c r="KW3858" s="29"/>
      <c r="KX3858" s="29"/>
      <c r="KY3858" s="29"/>
      <c r="KZ3858" s="29"/>
      <c r="LA3858" s="29"/>
      <c r="LB3858" s="29"/>
      <c r="LC3858" s="29"/>
      <c r="LD3858" s="29"/>
      <c r="LE3858" s="29"/>
      <c r="LF3858" s="29"/>
      <c r="LG3858" s="29"/>
      <c r="LH3858" s="29"/>
      <c r="LI3858" s="29"/>
      <c r="LJ3858" s="29"/>
      <c r="LK3858" s="29"/>
      <c r="LL3858" s="29"/>
      <c r="LM3858" s="29"/>
      <c r="LN3858" s="29"/>
      <c r="LO3858" s="29"/>
      <c r="LP3858" s="29"/>
      <c r="LQ3858" s="29"/>
      <c r="LR3858" s="29"/>
      <c r="LS3858" s="29"/>
      <c r="LT3858" s="29"/>
      <c r="LU3858" s="29"/>
      <c r="LV3858" s="29"/>
      <c r="LW3858" s="29"/>
      <c r="LX3858" s="29"/>
      <c r="LY3858" s="29"/>
      <c r="LZ3858" s="29"/>
      <c r="MA3858" s="29"/>
      <c r="MB3858" s="29"/>
      <c r="MC3858" s="29"/>
      <c r="MD3858" s="29"/>
      <c r="ME3858" s="29"/>
      <c r="MF3858" s="29"/>
      <c r="MG3858" s="29"/>
      <c r="MH3858" s="29"/>
      <c r="MI3858" s="29"/>
      <c r="MJ3858" s="29"/>
      <c r="MK3858" s="29"/>
      <c r="ML3858" s="29"/>
      <c r="MM3858" s="29"/>
      <c r="MN3858" s="29"/>
      <c r="MO3858" s="29"/>
      <c r="MP3858" s="29"/>
      <c r="MQ3858" s="29"/>
      <c r="MR3858" s="29"/>
      <c r="MS3858" s="29"/>
      <c r="MT3858" s="29"/>
      <c r="MU3858" s="29"/>
      <c r="MV3858" s="29"/>
      <c r="MW3858" s="29"/>
      <c r="MX3858" s="29"/>
      <c r="MY3858" s="29"/>
      <c r="MZ3858" s="29"/>
      <c r="NA3858" s="29"/>
      <c r="NB3858" s="29"/>
      <c r="NC3858" s="29"/>
      <c r="ND3858" s="29"/>
      <c r="NE3858" s="29"/>
      <c r="NF3858" s="29"/>
      <c r="NG3858" s="29"/>
      <c r="NH3858" s="29"/>
      <c r="NI3858" s="29"/>
      <c r="NJ3858" s="29"/>
      <c r="NK3858" s="29"/>
      <c r="NL3858" s="29"/>
      <c r="NM3858" s="29"/>
      <c r="NN3858" s="29"/>
      <c r="NO3858" s="29"/>
      <c r="NP3858" s="29"/>
      <c r="NQ3858" s="29"/>
      <c r="NR3858" s="29"/>
      <c r="NS3858" s="29"/>
      <c r="NT3858" s="29"/>
      <c r="NU3858" s="29"/>
      <c r="NV3858" s="29"/>
      <c r="NW3858" s="29"/>
      <c r="NX3858" s="29"/>
      <c r="NY3858" s="29"/>
      <c r="NZ3858" s="29"/>
      <c r="OA3858" s="29"/>
      <c r="OB3858" s="29"/>
      <c r="OC3858" s="29"/>
      <c r="OD3858" s="29"/>
      <c r="OE3858" s="29"/>
      <c r="OF3858" s="29"/>
      <c r="OG3858" s="29"/>
      <c r="OH3858" s="29"/>
    </row>
    <row r="3859" spans="1:398" ht="16.5" customHeight="1">
      <c r="A3859" s="12" t="s">
        <v>3398</v>
      </c>
      <c r="B3859" s="82"/>
      <c r="C3859" s="496"/>
      <c r="D3859" s="12"/>
      <c r="E3859" s="358" t="s">
        <v>741</v>
      </c>
      <c r="F3859" s="358" t="s">
        <v>34</v>
      </c>
      <c r="G3859" s="358" t="s">
        <v>3412</v>
      </c>
      <c r="H3859" s="359">
        <v>2017</v>
      </c>
      <c r="I3859" s="359">
        <v>1</v>
      </c>
      <c r="J3859" s="359">
        <v>0</v>
      </c>
      <c r="K3859" s="359">
        <v>0</v>
      </c>
      <c r="L3859" s="360" t="s">
        <v>3413</v>
      </c>
      <c r="M3859" s="360"/>
      <c r="N3859" s="360" t="s">
        <v>3400</v>
      </c>
      <c r="O3859" s="361">
        <v>1260</v>
      </c>
      <c r="P3859" s="361">
        <v>0</v>
      </c>
      <c r="Q3859" s="361">
        <v>0</v>
      </c>
      <c r="R3859" s="362" t="s">
        <v>33</v>
      </c>
      <c r="S3859" s="363">
        <v>60</v>
      </c>
      <c r="T3859" s="363">
        <v>220</v>
      </c>
      <c r="U3859" s="363">
        <v>2.9954545454545456</v>
      </c>
      <c r="V3859" s="363">
        <v>0</v>
      </c>
      <c r="W3859" s="364">
        <v>0.65900000000000003</v>
      </c>
      <c r="X3859" s="21">
        <v>830.34</v>
      </c>
      <c r="Y3859" s="365" t="s">
        <v>33</v>
      </c>
      <c r="Z3859" s="358" t="s">
        <v>5838</v>
      </c>
      <c r="AA3859" s="366" t="s">
        <v>67</v>
      </c>
      <c r="AB3859" s="358" t="s">
        <v>67</v>
      </c>
      <c r="AC3859" s="358" t="s">
        <v>67</v>
      </c>
      <c r="AD3859" s="25"/>
      <c r="AE3859" s="26"/>
      <c r="AF3859" s="27"/>
      <c r="AG3859" s="29"/>
      <c r="AH3859" s="29"/>
      <c r="AI3859" s="29"/>
      <c r="AJ3859" s="29"/>
      <c r="AK3859" s="29"/>
      <c r="AL3859" s="29"/>
      <c r="AM3859" s="29"/>
      <c r="AN3859" s="29"/>
      <c r="AO3859" s="29"/>
      <c r="AP3859" s="29"/>
      <c r="AQ3859" s="29"/>
      <c r="AR3859" s="29"/>
      <c r="AS3859" s="29"/>
      <c r="AT3859" s="29"/>
      <c r="AU3859" s="29"/>
      <c r="AV3859" s="29"/>
      <c r="AW3859" s="29"/>
      <c r="AX3859" s="29"/>
      <c r="AY3859" s="29"/>
      <c r="AZ3859" s="29"/>
      <c r="BA3859" s="29"/>
      <c r="BB3859" s="29"/>
      <c r="BC3859" s="29"/>
      <c r="BD3859" s="29"/>
      <c r="BE3859" s="29"/>
      <c r="BF3859" s="29"/>
      <c r="BG3859" s="29"/>
      <c r="BH3859" s="29"/>
      <c r="BI3859" s="29"/>
      <c r="BJ3859" s="29"/>
      <c r="BK3859" s="29"/>
      <c r="BL3859" s="29"/>
      <c r="BM3859" s="29"/>
      <c r="BN3859" s="29"/>
      <c r="BO3859" s="29"/>
      <c r="BP3859" s="29"/>
      <c r="BQ3859" s="29"/>
      <c r="BR3859" s="29"/>
      <c r="BS3859" s="29"/>
      <c r="BT3859" s="29"/>
      <c r="BU3859" s="29"/>
      <c r="BV3859" s="29"/>
      <c r="BW3859" s="29"/>
      <c r="BX3859" s="29"/>
      <c r="BY3859" s="29"/>
      <c r="BZ3859" s="29"/>
      <c r="CA3859" s="29"/>
      <c r="CB3859" s="29"/>
      <c r="CC3859" s="29"/>
      <c r="CD3859" s="29"/>
      <c r="CE3859" s="29"/>
      <c r="CF3859" s="29"/>
      <c r="CG3859" s="29"/>
      <c r="CH3859" s="29"/>
      <c r="CI3859" s="29"/>
      <c r="CJ3859" s="29"/>
      <c r="CK3859" s="29"/>
      <c r="CL3859" s="29"/>
      <c r="CM3859" s="29"/>
      <c r="CN3859" s="29"/>
      <c r="CO3859" s="29"/>
      <c r="CP3859" s="29"/>
      <c r="CQ3859" s="29"/>
      <c r="CR3859" s="29"/>
      <c r="CS3859" s="29"/>
      <c r="CT3859" s="29"/>
      <c r="CU3859" s="29"/>
      <c r="CV3859" s="29"/>
      <c r="CW3859" s="29"/>
      <c r="CX3859" s="29"/>
      <c r="CY3859" s="29"/>
      <c r="CZ3859" s="29"/>
      <c r="DA3859" s="29"/>
      <c r="DB3859" s="29"/>
      <c r="DC3859" s="29"/>
      <c r="DD3859" s="29"/>
      <c r="DE3859" s="29"/>
      <c r="DF3859" s="29"/>
      <c r="DG3859" s="29"/>
      <c r="DH3859" s="29"/>
      <c r="DI3859" s="29"/>
      <c r="DJ3859" s="29"/>
      <c r="DK3859" s="29"/>
      <c r="DL3859" s="29"/>
      <c r="DM3859" s="29"/>
      <c r="DN3859" s="29"/>
      <c r="DO3859" s="29"/>
      <c r="DP3859" s="29"/>
      <c r="DQ3859" s="29"/>
      <c r="DR3859" s="29"/>
      <c r="DS3859" s="29"/>
      <c r="DT3859" s="29"/>
      <c r="DU3859" s="29"/>
      <c r="DV3859" s="29"/>
      <c r="DW3859" s="29"/>
      <c r="DX3859" s="29"/>
      <c r="DY3859" s="29"/>
      <c r="DZ3859" s="29"/>
      <c r="EA3859" s="29"/>
      <c r="EB3859" s="29"/>
      <c r="EC3859" s="29"/>
      <c r="ED3859" s="29"/>
      <c r="EE3859" s="29"/>
      <c r="EF3859" s="29"/>
      <c r="EG3859" s="29"/>
      <c r="EH3859" s="29"/>
      <c r="EI3859" s="29"/>
      <c r="EJ3859" s="29"/>
      <c r="EK3859" s="29"/>
      <c r="EL3859" s="29"/>
      <c r="EM3859" s="29"/>
      <c r="EN3859" s="29"/>
      <c r="EO3859" s="29"/>
      <c r="EP3859" s="29"/>
      <c r="EQ3859" s="29"/>
      <c r="ER3859" s="29"/>
      <c r="ES3859" s="29"/>
      <c r="ET3859" s="29"/>
      <c r="EU3859" s="29"/>
      <c r="EV3859" s="29"/>
      <c r="EW3859" s="29"/>
      <c r="EX3859" s="29"/>
      <c r="EY3859" s="29"/>
      <c r="EZ3859" s="29"/>
      <c r="FA3859" s="29"/>
      <c r="FB3859" s="29"/>
      <c r="FC3859" s="29"/>
      <c r="FD3859" s="29"/>
      <c r="FE3859" s="29"/>
      <c r="FF3859" s="29"/>
      <c r="FG3859" s="29"/>
      <c r="FH3859" s="29"/>
      <c r="FI3859" s="29"/>
      <c r="FJ3859" s="29"/>
      <c r="FK3859" s="29"/>
      <c r="FL3859" s="29"/>
      <c r="FM3859" s="29"/>
      <c r="FN3859" s="29"/>
      <c r="FO3859" s="29"/>
      <c r="FP3859" s="29"/>
      <c r="FQ3859" s="29"/>
      <c r="FR3859" s="29"/>
      <c r="FS3859" s="29"/>
      <c r="FT3859" s="29"/>
      <c r="FU3859" s="29"/>
      <c r="FV3859" s="29"/>
      <c r="FW3859" s="29"/>
      <c r="FX3859" s="29"/>
      <c r="FY3859" s="29"/>
      <c r="FZ3859" s="29"/>
      <c r="GA3859" s="29"/>
      <c r="GB3859" s="29"/>
      <c r="GC3859" s="29"/>
      <c r="GD3859" s="29"/>
      <c r="GE3859" s="29"/>
      <c r="GF3859" s="29"/>
      <c r="GG3859" s="29"/>
      <c r="GH3859" s="29"/>
      <c r="GI3859" s="29"/>
      <c r="GJ3859" s="29"/>
      <c r="GK3859" s="29"/>
      <c r="GL3859" s="29"/>
      <c r="GM3859" s="29"/>
      <c r="GN3859" s="29"/>
      <c r="GO3859" s="29"/>
      <c r="GP3859" s="29"/>
      <c r="GQ3859" s="29"/>
      <c r="GR3859" s="29"/>
      <c r="GS3859" s="29"/>
      <c r="GT3859" s="29"/>
      <c r="GU3859" s="29"/>
      <c r="GV3859" s="29"/>
      <c r="GW3859" s="29"/>
      <c r="GX3859" s="29"/>
      <c r="GY3859" s="29"/>
      <c r="GZ3859" s="29"/>
      <c r="HA3859" s="29"/>
      <c r="HB3859" s="29"/>
      <c r="HC3859" s="29"/>
      <c r="HD3859" s="29"/>
      <c r="HE3859" s="29"/>
      <c r="HF3859" s="29"/>
      <c r="HG3859" s="29"/>
      <c r="HH3859" s="29"/>
      <c r="HI3859" s="29"/>
      <c r="HJ3859" s="29"/>
      <c r="HK3859" s="29"/>
      <c r="HL3859" s="29"/>
      <c r="HM3859" s="29"/>
      <c r="HN3859" s="29"/>
      <c r="HO3859" s="29"/>
      <c r="HP3859" s="29"/>
      <c r="HQ3859" s="29"/>
      <c r="HR3859" s="29"/>
      <c r="HS3859" s="29"/>
      <c r="HT3859" s="29"/>
      <c r="HU3859" s="29"/>
      <c r="HV3859" s="29"/>
      <c r="HW3859" s="29"/>
      <c r="HX3859" s="29"/>
      <c r="HY3859" s="29"/>
      <c r="HZ3859" s="29"/>
      <c r="IA3859" s="29"/>
      <c r="IB3859" s="29"/>
      <c r="IC3859" s="29"/>
      <c r="ID3859" s="29"/>
      <c r="IE3859" s="29"/>
      <c r="IF3859" s="29"/>
      <c r="IG3859" s="29"/>
      <c r="IH3859" s="29"/>
      <c r="II3859" s="29"/>
      <c r="IJ3859" s="29"/>
      <c r="IK3859" s="29"/>
      <c r="IL3859" s="29"/>
      <c r="IM3859" s="29"/>
      <c r="IN3859" s="29"/>
      <c r="IO3859" s="29"/>
      <c r="IP3859" s="29"/>
      <c r="IQ3859" s="29"/>
      <c r="IR3859" s="29"/>
      <c r="IS3859" s="29"/>
      <c r="IT3859" s="29"/>
      <c r="IU3859" s="29"/>
      <c r="IV3859" s="29"/>
      <c r="IW3859" s="29"/>
      <c r="IX3859" s="29"/>
      <c r="IY3859" s="29"/>
      <c r="IZ3859" s="29"/>
      <c r="JA3859" s="29"/>
      <c r="JB3859" s="29"/>
      <c r="JC3859" s="29"/>
      <c r="JD3859" s="29"/>
      <c r="JE3859" s="29"/>
      <c r="JF3859" s="29"/>
      <c r="JG3859" s="29"/>
      <c r="JH3859" s="29"/>
      <c r="JI3859" s="29"/>
      <c r="JJ3859" s="29"/>
      <c r="JK3859" s="29"/>
      <c r="JL3859" s="29"/>
      <c r="JM3859" s="29"/>
      <c r="JN3859" s="29"/>
      <c r="JO3859" s="29"/>
      <c r="JP3859" s="29"/>
      <c r="JQ3859" s="29"/>
      <c r="JR3859" s="29"/>
      <c r="JS3859" s="29"/>
      <c r="JT3859" s="29"/>
      <c r="JU3859" s="29"/>
      <c r="JV3859" s="29"/>
      <c r="JW3859" s="29"/>
      <c r="JX3859" s="29"/>
      <c r="JY3859" s="29"/>
      <c r="JZ3859" s="29"/>
      <c r="KA3859" s="29"/>
      <c r="KB3859" s="29"/>
      <c r="KC3859" s="29"/>
      <c r="KD3859" s="29"/>
      <c r="KE3859" s="29"/>
      <c r="KF3859" s="29"/>
      <c r="KG3859" s="29"/>
      <c r="KH3859" s="29"/>
      <c r="KI3859" s="29"/>
      <c r="KJ3859" s="29"/>
      <c r="KK3859" s="29"/>
      <c r="KL3859" s="29"/>
      <c r="KM3859" s="29"/>
      <c r="KN3859" s="29"/>
      <c r="KO3859" s="29"/>
      <c r="KP3859" s="29"/>
      <c r="KQ3859" s="29"/>
      <c r="KR3859" s="29"/>
      <c r="KS3859" s="29"/>
      <c r="KT3859" s="29"/>
      <c r="KU3859" s="29"/>
      <c r="KV3859" s="29"/>
      <c r="KW3859" s="29"/>
      <c r="KX3859" s="29"/>
      <c r="KY3859" s="29"/>
      <c r="KZ3859" s="29"/>
      <c r="LA3859" s="29"/>
      <c r="LB3859" s="29"/>
      <c r="LC3859" s="29"/>
      <c r="LD3859" s="29"/>
      <c r="LE3859" s="29"/>
      <c r="LF3859" s="29"/>
      <c r="LG3859" s="29"/>
      <c r="LH3859" s="29"/>
      <c r="LI3859" s="29"/>
      <c r="LJ3859" s="29"/>
      <c r="LK3859" s="29"/>
      <c r="LL3859" s="29"/>
      <c r="LM3859" s="29"/>
      <c r="LN3859" s="29"/>
      <c r="LO3859" s="29"/>
      <c r="LP3859" s="29"/>
      <c r="LQ3859" s="29"/>
      <c r="LR3859" s="29"/>
      <c r="LS3859" s="29"/>
      <c r="LT3859" s="29"/>
      <c r="LU3859" s="29"/>
      <c r="LV3859" s="29"/>
      <c r="LW3859" s="29"/>
      <c r="LX3859" s="29"/>
      <c r="LY3859" s="29"/>
      <c r="LZ3859" s="29"/>
      <c r="MA3859" s="29"/>
      <c r="MB3859" s="29"/>
      <c r="MC3859" s="29"/>
      <c r="MD3859" s="29"/>
      <c r="ME3859" s="29"/>
      <c r="MF3859" s="29"/>
      <c r="MG3859" s="29"/>
      <c r="MH3859" s="29"/>
      <c r="MI3859" s="29"/>
      <c r="MJ3859" s="29"/>
      <c r="MK3859" s="29"/>
      <c r="ML3859" s="29"/>
      <c r="MM3859" s="29"/>
      <c r="MN3859" s="29"/>
      <c r="MO3859" s="29"/>
      <c r="MP3859" s="29"/>
      <c r="MQ3859" s="29"/>
      <c r="MR3859" s="29"/>
      <c r="MS3859" s="29"/>
      <c r="MT3859" s="29"/>
      <c r="MU3859" s="29"/>
      <c r="MV3859" s="29"/>
      <c r="MW3859" s="29"/>
      <c r="MX3859" s="29"/>
      <c r="MY3859" s="29"/>
      <c r="MZ3859" s="29"/>
      <c r="NA3859" s="29"/>
      <c r="NB3859" s="29"/>
      <c r="NC3859" s="29"/>
      <c r="ND3859" s="29"/>
      <c r="NE3859" s="29"/>
      <c r="NF3859" s="29"/>
      <c r="NG3859" s="29"/>
      <c r="NH3859" s="29"/>
      <c r="NI3859" s="29"/>
      <c r="NJ3859" s="29"/>
      <c r="NK3859" s="29"/>
      <c r="NL3859" s="29"/>
      <c r="NM3859" s="29"/>
      <c r="NN3859" s="29"/>
      <c r="NO3859" s="29"/>
      <c r="NP3859" s="29"/>
      <c r="NQ3859" s="29"/>
      <c r="NR3859" s="29"/>
      <c r="NS3859" s="29"/>
      <c r="NT3859" s="29"/>
      <c r="NU3859" s="29"/>
      <c r="NV3859" s="29"/>
      <c r="NW3859" s="29"/>
      <c r="NX3859" s="29"/>
      <c r="NY3859" s="29"/>
      <c r="NZ3859" s="29"/>
      <c r="OA3859" s="29"/>
      <c r="OB3859" s="29"/>
      <c r="OC3859" s="29"/>
      <c r="OD3859" s="29"/>
      <c r="OE3859" s="29"/>
      <c r="OF3859" s="29"/>
      <c r="OG3859" s="29"/>
      <c r="OH3859" s="29"/>
    </row>
    <row r="3860" spans="1:398" ht="16.5" customHeight="1">
      <c r="A3860" s="12" t="s">
        <v>3398</v>
      </c>
      <c r="B3860" s="82"/>
      <c r="C3860" s="496"/>
      <c r="D3860" s="12"/>
      <c r="E3860" s="358" t="s">
        <v>741</v>
      </c>
      <c r="F3860" s="358" t="s">
        <v>34</v>
      </c>
      <c r="G3860" s="358" t="s">
        <v>3412</v>
      </c>
      <c r="H3860" s="359">
        <v>2017</v>
      </c>
      <c r="I3860" s="359">
        <v>1</v>
      </c>
      <c r="J3860" s="359">
        <v>0</v>
      </c>
      <c r="K3860" s="359">
        <v>0</v>
      </c>
      <c r="L3860" s="360" t="s">
        <v>3413</v>
      </c>
      <c r="M3860" s="360"/>
      <c r="N3860" s="360" t="s">
        <v>3400</v>
      </c>
      <c r="O3860" s="361">
        <v>1260</v>
      </c>
      <c r="P3860" s="361">
        <v>0</v>
      </c>
      <c r="Q3860" s="361">
        <v>0</v>
      </c>
      <c r="R3860" s="362" t="s">
        <v>33</v>
      </c>
      <c r="S3860" s="363">
        <v>60</v>
      </c>
      <c r="T3860" s="363">
        <v>220</v>
      </c>
      <c r="U3860" s="363">
        <v>2.9954545454545456</v>
      </c>
      <c r="V3860" s="363">
        <v>0</v>
      </c>
      <c r="W3860" s="364">
        <v>0.65900000000000003</v>
      </c>
      <c r="X3860" s="21">
        <v>830.34</v>
      </c>
      <c r="Y3860" s="365" t="s">
        <v>33</v>
      </c>
      <c r="Z3860" s="358" t="s">
        <v>5838</v>
      </c>
      <c r="AA3860" s="366" t="s">
        <v>67</v>
      </c>
      <c r="AB3860" s="358" t="s">
        <v>67</v>
      </c>
      <c r="AC3860" s="358" t="s">
        <v>67</v>
      </c>
      <c r="AD3860" s="25"/>
      <c r="AE3860" s="26"/>
      <c r="AF3860" s="27"/>
      <c r="AG3860" s="29"/>
      <c r="AH3860" s="29"/>
      <c r="AI3860" s="29"/>
      <c r="AJ3860" s="29"/>
      <c r="AK3860" s="29"/>
      <c r="AL3860" s="29"/>
      <c r="AM3860" s="29"/>
      <c r="AN3860" s="29"/>
      <c r="AO3860" s="29"/>
      <c r="AP3860" s="29"/>
      <c r="AQ3860" s="29"/>
      <c r="AR3860" s="29"/>
      <c r="AS3860" s="29"/>
      <c r="AT3860" s="29"/>
      <c r="AU3860" s="29"/>
      <c r="AV3860" s="29"/>
      <c r="AW3860" s="29"/>
      <c r="AX3860" s="29"/>
      <c r="AY3860" s="29"/>
      <c r="AZ3860" s="29"/>
      <c r="BA3860" s="29"/>
      <c r="BB3860" s="29"/>
      <c r="BC3860" s="29"/>
      <c r="BD3860" s="29"/>
      <c r="BE3860" s="29"/>
      <c r="BF3860" s="29"/>
      <c r="BG3860" s="29"/>
      <c r="BH3860" s="29"/>
      <c r="BI3860" s="29"/>
      <c r="BJ3860" s="29"/>
      <c r="BK3860" s="29"/>
      <c r="BL3860" s="29"/>
      <c r="BM3860" s="29"/>
      <c r="BN3860" s="29"/>
      <c r="BO3860" s="29"/>
      <c r="BP3860" s="29"/>
      <c r="BQ3860" s="29"/>
      <c r="BR3860" s="29"/>
      <c r="BS3860" s="29"/>
      <c r="BT3860" s="29"/>
      <c r="BU3860" s="29"/>
      <c r="BV3860" s="29"/>
      <c r="BW3860" s="29"/>
      <c r="BX3860" s="29"/>
      <c r="BY3860" s="29"/>
      <c r="BZ3860" s="29"/>
      <c r="CA3860" s="29"/>
      <c r="CB3860" s="29"/>
      <c r="CC3860" s="29"/>
      <c r="CD3860" s="29"/>
      <c r="CE3860" s="29"/>
      <c r="CF3860" s="29"/>
      <c r="CG3860" s="29"/>
      <c r="CH3860" s="29"/>
      <c r="CI3860" s="29"/>
      <c r="CJ3860" s="29"/>
      <c r="CK3860" s="29"/>
      <c r="CL3860" s="29"/>
      <c r="CM3860" s="29"/>
      <c r="CN3860" s="29"/>
      <c r="CO3860" s="29"/>
      <c r="CP3860" s="29"/>
      <c r="CQ3860" s="29"/>
      <c r="CR3860" s="29"/>
      <c r="CS3860" s="29"/>
      <c r="CT3860" s="29"/>
      <c r="CU3860" s="29"/>
      <c r="CV3860" s="29"/>
      <c r="CW3860" s="29"/>
      <c r="CX3860" s="29"/>
      <c r="CY3860" s="29"/>
      <c r="CZ3860" s="29"/>
      <c r="DA3860" s="29"/>
      <c r="DB3860" s="29"/>
      <c r="DC3860" s="29"/>
      <c r="DD3860" s="29"/>
      <c r="DE3860" s="29"/>
      <c r="DF3860" s="29"/>
      <c r="DG3860" s="29"/>
      <c r="DH3860" s="29"/>
      <c r="DI3860" s="29"/>
      <c r="DJ3860" s="29"/>
      <c r="DK3860" s="29"/>
      <c r="DL3860" s="29"/>
      <c r="DM3860" s="29"/>
      <c r="DN3860" s="29"/>
      <c r="DO3860" s="29"/>
      <c r="DP3860" s="29"/>
      <c r="DQ3860" s="29"/>
      <c r="DR3860" s="29"/>
      <c r="DS3860" s="29"/>
      <c r="DT3860" s="29"/>
      <c r="DU3860" s="29"/>
      <c r="DV3860" s="29"/>
      <c r="DW3860" s="29"/>
      <c r="DX3860" s="29"/>
      <c r="DY3860" s="29"/>
      <c r="DZ3860" s="29"/>
      <c r="EA3860" s="29"/>
      <c r="EB3860" s="29"/>
      <c r="EC3860" s="29"/>
      <c r="ED3860" s="29"/>
      <c r="EE3860" s="29"/>
      <c r="EF3860" s="29"/>
      <c r="EG3860" s="29"/>
      <c r="EH3860" s="29"/>
      <c r="EI3860" s="29"/>
      <c r="EJ3860" s="29"/>
      <c r="EK3860" s="29"/>
      <c r="EL3860" s="29"/>
      <c r="EM3860" s="29"/>
      <c r="EN3860" s="29"/>
      <c r="EO3860" s="29"/>
      <c r="EP3860" s="29"/>
      <c r="EQ3860" s="29"/>
      <c r="ER3860" s="29"/>
      <c r="ES3860" s="29"/>
      <c r="ET3860" s="29"/>
      <c r="EU3860" s="29"/>
      <c r="EV3860" s="29"/>
      <c r="EW3860" s="29"/>
      <c r="EX3860" s="29"/>
      <c r="EY3860" s="29"/>
      <c r="EZ3860" s="29"/>
      <c r="FA3860" s="29"/>
      <c r="FB3860" s="29"/>
      <c r="FC3860" s="29"/>
      <c r="FD3860" s="29"/>
      <c r="FE3860" s="29"/>
      <c r="FF3860" s="29"/>
      <c r="FG3860" s="29"/>
      <c r="FH3860" s="29"/>
      <c r="FI3860" s="29"/>
      <c r="FJ3860" s="29"/>
      <c r="FK3860" s="29"/>
      <c r="FL3860" s="29"/>
      <c r="FM3860" s="29"/>
      <c r="FN3860" s="29"/>
      <c r="FO3860" s="29"/>
      <c r="FP3860" s="29"/>
      <c r="FQ3860" s="29"/>
      <c r="FR3860" s="29"/>
      <c r="FS3860" s="29"/>
      <c r="FT3860" s="29"/>
      <c r="FU3860" s="29"/>
      <c r="FV3860" s="29"/>
      <c r="FW3860" s="29"/>
      <c r="FX3860" s="29"/>
      <c r="FY3860" s="29"/>
      <c r="FZ3860" s="29"/>
      <c r="GA3860" s="29"/>
      <c r="GB3860" s="29"/>
      <c r="GC3860" s="29"/>
      <c r="GD3860" s="29"/>
      <c r="GE3860" s="29"/>
      <c r="GF3860" s="29"/>
      <c r="GG3860" s="29"/>
      <c r="GH3860" s="29"/>
      <c r="GI3860" s="29"/>
      <c r="GJ3860" s="29"/>
      <c r="GK3860" s="29"/>
      <c r="GL3860" s="29"/>
      <c r="GM3860" s="29"/>
      <c r="GN3860" s="29"/>
      <c r="GO3860" s="29"/>
      <c r="GP3860" s="29"/>
      <c r="GQ3860" s="29"/>
      <c r="GR3860" s="29"/>
      <c r="GS3860" s="29"/>
      <c r="GT3860" s="29"/>
      <c r="GU3860" s="29"/>
      <c r="GV3860" s="29"/>
      <c r="GW3860" s="29"/>
      <c r="GX3860" s="29"/>
      <c r="GY3860" s="29"/>
      <c r="GZ3860" s="29"/>
      <c r="HA3860" s="29"/>
      <c r="HB3860" s="29"/>
      <c r="HC3860" s="29"/>
      <c r="HD3860" s="29"/>
      <c r="HE3860" s="29"/>
      <c r="HF3860" s="29"/>
      <c r="HG3860" s="29"/>
      <c r="HH3860" s="29"/>
      <c r="HI3860" s="29"/>
      <c r="HJ3860" s="29"/>
      <c r="HK3860" s="29"/>
      <c r="HL3860" s="29"/>
      <c r="HM3860" s="29"/>
      <c r="HN3860" s="29"/>
      <c r="HO3860" s="29"/>
      <c r="HP3860" s="29"/>
      <c r="HQ3860" s="29"/>
      <c r="HR3860" s="29"/>
      <c r="HS3860" s="29"/>
      <c r="HT3860" s="29"/>
      <c r="HU3860" s="29"/>
      <c r="HV3860" s="29"/>
      <c r="HW3860" s="29"/>
      <c r="HX3860" s="29"/>
      <c r="HY3860" s="29"/>
      <c r="HZ3860" s="29"/>
      <c r="IA3860" s="29"/>
      <c r="IB3860" s="29"/>
      <c r="IC3860" s="29"/>
      <c r="ID3860" s="29"/>
      <c r="IE3860" s="29"/>
      <c r="IF3860" s="29"/>
      <c r="IG3860" s="29"/>
      <c r="IH3860" s="29"/>
      <c r="II3860" s="29"/>
      <c r="IJ3860" s="29"/>
      <c r="IK3860" s="29"/>
      <c r="IL3860" s="29"/>
      <c r="IM3860" s="29"/>
      <c r="IN3860" s="29"/>
      <c r="IO3860" s="29"/>
      <c r="IP3860" s="29"/>
      <c r="IQ3860" s="29"/>
      <c r="IR3860" s="29"/>
      <c r="IS3860" s="29"/>
      <c r="IT3860" s="29"/>
      <c r="IU3860" s="29"/>
      <c r="IV3860" s="29"/>
      <c r="IW3860" s="29"/>
      <c r="IX3860" s="29"/>
      <c r="IY3860" s="29"/>
      <c r="IZ3860" s="29"/>
      <c r="JA3860" s="29"/>
      <c r="JB3860" s="29"/>
      <c r="JC3860" s="29"/>
      <c r="JD3860" s="29"/>
      <c r="JE3860" s="29"/>
      <c r="JF3860" s="29"/>
      <c r="JG3860" s="29"/>
      <c r="JH3860" s="29"/>
      <c r="JI3860" s="29"/>
      <c r="JJ3860" s="29"/>
      <c r="JK3860" s="29"/>
      <c r="JL3860" s="29"/>
      <c r="JM3860" s="29"/>
      <c r="JN3860" s="29"/>
      <c r="JO3860" s="29"/>
      <c r="JP3860" s="29"/>
      <c r="JQ3860" s="29"/>
      <c r="JR3860" s="29"/>
      <c r="JS3860" s="29"/>
      <c r="JT3860" s="29"/>
      <c r="JU3860" s="29"/>
      <c r="JV3860" s="29"/>
      <c r="JW3860" s="29"/>
      <c r="JX3860" s="29"/>
      <c r="JY3860" s="29"/>
      <c r="JZ3860" s="29"/>
      <c r="KA3860" s="29"/>
      <c r="KB3860" s="29"/>
      <c r="KC3860" s="29"/>
      <c r="KD3860" s="29"/>
      <c r="KE3860" s="29"/>
      <c r="KF3860" s="29"/>
      <c r="KG3860" s="29"/>
      <c r="KH3860" s="29"/>
      <c r="KI3860" s="29"/>
      <c r="KJ3860" s="29"/>
      <c r="KK3860" s="29"/>
      <c r="KL3860" s="29"/>
      <c r="KM3860" s="29"/>
      <c r="KN3860" s="29"/>
      <c r="KO3860" s="29"/>
      <c r="KP3860" s="29"/>
      <c r="KQ3860" s="29"/>
      <c r="KR3860" s="29"/>
      <c r="KS3860" s="29"/>
      <c r="KT3860" s="29"/>
      <c r="KU3860" s="29"/>
      <c r="KV3860" s="29"/>
      <c r="KW3860" s="29"/>
      <c r="KX3860" s="29"/>
      <c r="KY3860" s="29"/>
      <c r="KZ3860" s="29"/>
      <c r="LA3860" s="29"/>
      <c r="LB3860" s="29"/>
      <c r="LC3860" s="29"/>
      <c r="LD3860" s="29"/>
      <c r="LE3860" s="29"/>
      <c r="LF3860" s="29"/>
      <c r="LG3860" s="29"/>
      <c r="LH3860" s="29"/>
      <c r="LI3860" s="29"/>
      <c r="LJ3860" s="29"/>
      <c r="LK3860" s="29"/>
      <c r="LL3860" s="29"/>
      <c r="LM3860" s="29"/>
      <c r="LN3860" s="29"/>
      <c r="LO3860" s="29"/>
      <c r="LP3860" s="29"/>
      <c r="LQ3860" s="29"/>
      <c r="LR3860" s="29"/>
      <c r="LS3860" s="29"/>
      <c r="LT3860" s="29"/>
      <c r="LU3860" s="29"/>
      <c r="LV3860" s="29"/>
      <c r="LW3860" s="29"/>
      <c r="LX3860" s="29"/>
      <c r="LY3860" s="29"/>
      <c r="LZ3860" s="29"/>
      <c r="MA3860" s="29"/>
      <c r="MB3860" s="29"/>
      <c r="MC3860" s="29"/>
      <c r="MD3860" s="29"/>
      <c r="ME3860" s="29"/>
      <c r="MF3860" s="29"/>
      <c r="MG3860" s="29"/>
      <c r="MH3860" s="29"/>
      <c r="MI3860" s="29"/>
      <c r="MJ3860" s="29"/>
      <c r="MK3860" s="29"/>
      <c r="ML3860" s="29"/>
      <c r="MM3860" s="29"/>
      <c r="MN3860" s="29"/>
      <c r="MO3860" s="29"/>
      <c r="MP3860" s="29"/>
      <c r="MQ3860" s="29"/>
      <c r="MR3860" s="29"/>
      <c r="MS3860" s="29"/>
      <c r="MT3860" s="29"/>
      <c r="MU3860" s="29"/>
      <c r="MV3860" s="29"/>
      <c r="MW3860" s="29"/>
      <c r="MX3860" s="29"/>
      <c r="MY3860" s="29"/>
      <c r="MZ3860" s="29"/>
      <c r="NA3860" s="29"/>
      <c r="NB3860" s="29"/>
      <c r="NC3860" s="29"/>
      <c r="ND3860" s="29"/>
      <c r="NE3860" s="29"/>
      <c r="NF3860" s="29"/>
      <c r="NG3860" s="29"/>
      <c r="NH3860" s="29"/>
      <c r="NI3860" s="29"/>
      <c r="NJ3860" s="29"/>
      <c r="NK3860" s="29"/>
      <c r="NL3860" s="29"/>
      <c r="NM3860" s="29"/>
      <c r="NN3860" s="29"/>
      <c r="NO3860" s="29"/>
      <c r="NP3860" s="29"/>
      <c r="NQ3860" s="29"/>
      <c r="NR3860" s="29"/>
      <c r="NS3860" s="29"/>
      <c r="NT3860" s="29"/>
      <c r="NU3860" s="29"/>
      <c r="NV3860" s="29"/>
      <c r="NW3860" s="29"/>
      <c r="NX3860" s="29"/>
      <c r="NY3860" s="29"/>
      <c r="NZ3860" s="29"/>
      <c r="OA3860" s="29"/>
      <c r="OB3860" s="29"/>
      <c r="OC3860" s="29"/>
      <c r="OD3860" s="29"/>
      <c r="OE3860" s="29"/>
      <c r="OF3860" s="29"/>
      <c r="OG3860" s="29"/>
      <c r="OH3860" s="29"/>
    </row>
    <row r="3861" spans="1:398" ht="16.5" customHeight="1">
      <c r="A3861" s="12" t="s">
        <v>3398</v>
      </c>
      <c r="B3861" s="82"/>
      <c r="C3861" s="496"/>
      <c r="D3861" s="12"/>
      <c r="E3861" s="358" t="s">
        <v>741</v>
      </c>
      <c r="F3861" s="358" t="s">
        <v>34</v>
      </c>
      <c r="G3861" s="358" t="s">
        <v>3412</v>
      </c>
      <c r="H3861" s="359">
        <v>2017</v>
      </c>
      <c r="I3861" s="359">
        <v>1</v>
      </c>
      <c r="J3861" s="359">
        <v>0</v>
      </c>
      <c r="K3861" s="359">
        <v>0</v>
      </c>
      <c r="L3861" s="360" t="s">
        <v>3413</v>
      </c>
      <c r="M3861" s="360"/>
      <c r="N3861" s="360" t="s">
        <v>3400</v>
      </c>
      <c r="O3861" s="361">
        <v>1260</v>
      </c>
      <c r="P3861" s="361">
        <v>0</v>
      </c>
      <c r="Q3861" s="361">
        <v>0</v>
      </c>
      <c r="R3861" s="362" t="s">
        <v>33</v>
      </c>
      <c r="S3861" s="363">
        <v>60</v>
      </c>
      <c r="T3861" s="363">
        <v>220</v>
      </c>
      <c r="U3861" s="363">
        <v>2.9954545454545456</v>
      </c>
      <c r="V3861" s="363">
        <v>0</v>
      </c>
      <c r="W3861" s="364">
        <v>0.65900000000000003</v>
      </c>
      <c r="X3861" s="21">
        <v>830.34</v>
      </c>
      <c r="Y3861" s="365" t="s">
        <v>33</v>
      </c>
      <c r="Z3861" s="358" t="s">
        <v>5838</v>
      </c>
      <c r="AA3861" s="366" t="s">
        <v>67</v>
      </c>
      <c r="AB3861" s="358" t="s">
        <v>67</v>
      </c>
      <c r="AC3861" s="358" t="s">
        <v>67</v>
      </c>
      <c r="AD3861" s="25"/>
      <c r="AE3861" s="26"/>
      <c r="AF3861" s="27"/>
      <c r="AG3861" s="29"/>
      <c r="AH3861" s="29"/>
      <c r="AI3861" s="29"/>
      <c r="AJ3861" s="29"/>
      <c r="AK3861" s="29"/>
      <c r="AL3861" s="29"/>
      <c r="AM3861" s="29"/>
      <c r="AN3861" s="29"/>
      <c r="AO3861" s="29"/>
      <c r="AP3861" s="29"/>
      <c r="AQ3861" s="29"/>
      <c r="AR3861" s="29"/>
      <c r="AS3861" s="29"/>
      <c r="AT3861" s="29"/>
      <c r="AU3861" s="29"/>
      <c r="AV3861" s="29"/>
      <c r="AW3861" s="29"/>
      <c r="AX3861" s="29"/>
      <c r="AY3861" s="29"/>
      <c r="AZ3861" s="29"/>
      <c r="BA3861" s="29"/>
      <c r="BB3861" s="29"/>
      <c r="BC3861" s="29"/>
      <c r="BD3861" s="29"/>
      <c r="BE3861" s="29"/>
      <c r="BF3861" s="29"/>
      <c r="BG3861" s="29"/>
      <c r="BH3861" s="29"/>
      <c r="BI3861" s="29"/>
      <c r="BJ3861" s="29"/>
      <c r="BK3861" s="29"/>
      <c r="BL3861" s="29"/>
      <c r="BM3861" s="29"/>
      <c r="BN3861" s="29"/>
      <c r="BO3861" s="29"/>
      <c r="BP3861" s="29"/>
      <c r="BQ3861" s="29"/>
      <c r="BR3861" s="29"/>
      <c r="BS3861" s="29"/>
      <c r="BT3861" s="29"/>
      <c r="BU3861" s="29"/>
      <c r="BV3861" s="29"/>
      <c r="BW3861" s="29"/>
      <c r="BX3861" s="29"/>
      <c r="BY3861" s="29"/>
      <c r="BZ3861" s="29"/>
      <c r="CA3861" s="29"/>
      <c r="CB3861" s="29"/>
      <c r="CC3861" s="29"/>
      <c r="CD3861" s="29"/>
      <c r="CE3861" s="29"/>
      <c r="CF3861" s="29"/>
      <c r="CG3861" s="29"/>
      <c r="CH3861" s="29"/>
      <c r="CI3861" s="29"/>
      <c r="CJ3861" s="29"/>
      <c r="CK3861" s="29"/>
      <c r="CL3861" s="29"/>
      <c r="CM3861" s="29"/>
      <c r="CN3861" s="29"/>
      <c r="CO3861" s="29"/>
      <c r="CP3861" s="29"/>
      <c r="CQ3861" s="29"/>
      <c r="CR3861" s="29"/>
      <c r="CS3861" s="29"/>
      <c r="CT3861" s="29"/>
      <c r="CU3861" s="29"/>
      <c r="CV3861" s="29"/>
      <c r="CW3861" s="29"/>
      <c r="CX3861" s="29"/>
      <c r="CY3861" s="29"/>
      <c r="CZ3861" s="29"/>
      <c r="DA3861" s="29"/>
      <c r="DB3861" s="29"/>
      <c r="DC3861" s="29"/>
      <c r="DD3861" s="29"/>
      <c r="DE3861" s="29"/>
      <c r="DF3861" s="29"/>
      <c r="DG3861" s="29"/>
      <c r="DH3861" s="29"/>
      <c r="DI3861" s="29"/>
      <c r="DJ3861" s="29"/>
      <c r="DK3861" s="29"/>
      <c r="DL3861" s="29"/>
      <c r="DM3861" s="29"/>
      <c r="DN3861" s="29"/>
      <c r="DO3861" s="29"/>
      <c r="DP3861" s="29"/>
      <c r="DQ3861" s="29"/>
      <c r="DR3861" s="29"/>
      <c r="DS3861" s="29"/>
      <c r="DT3861" s="29"/>
      <c r="DU3861" s="29"/>
      <c r="DV3861" s="29"/>
      <c r="DW3861" s="29"/>
      <c r="DX3861" s="29"/>
      <c r="DY3861" s="29"/>
      <c r="DZ3861" s="29"/>
      <c r="EA3861" s="29"/>
      <c r="EB3861" s="29"/>
      <c r="EC3861" s="29"/>
      <c r="ED3861" s="29"/>
      <c r="EE3861" s="29"/>
      <c r="EF3861" s="29"/>
      <c r="EG3861" s="29"/>
      <c r="EH3861" s="29"/>
      <c r="EI3861" s="29"/>
      <c r="EJ3861" s="29"/>
      <c r="EK3861" s="29"/>
      <c r="EL3861" s="29"/>
      <c r="EM3861" s="29"/>
      <c r="EN3861" s="29"/>
      <c r="EO3861" s="29"/>
      <c r="EP3861" s="29"/>
      <c r="EQ3861" s="29"/>
      <c r="ER3861" s="29"/>
      <c r="ES3861" s="29"/>
      <c r="ET3861" s="29"/>
      <c r="EU3861" s="29"/>
      <c r="EV3861" s="29"/>
      <c r="EW3861" s="29"/>
      <c r="EX3861" s="29"/>
      <c r="EY3861" s="29"/>
      <c r="EZ3861" s="29"/>
      <c r="FA3861" s="29"/>
      <c r="FB3861" s="29"/>
      <c r="FC3861" s="29"/>
      <c r="FD3861" s="29"/>
      <c r="FE3861" s="29"/>
      <c r="FF3861" s="29"/>
      <c r="FG3861" s="29"/>
      <c r="FH3861" s="29"/>
      <c r="FI3861" s="29"/>
      <c r="FJ3861" s="29"/>
      <c r="FK3861" s="29"/>
      <c r="FL3861" s="29"/>
      <c r="FM3861" s="29"/>
      <c r="FN3861" s="29"/>
      <c r="FO3861" s="29"/>
      <c r="FP3861" s="29"/>
      <c r="FQ3861" s="29"/>
      <c r="FR3861" s="29"/>
      <c r="FS3861" s="29"/>
      <c r="FT3861" s="29"/>
      <c r="FU3861" s="29"/>
      <c r="FV3861" s="29"/>
      <c r="FW3861" s="29"/>
      <c r="FX3861" s="29"/>
      <c r="FY3861" s="29"/>
      <c r="FZ3861" s="29"/>
      <c r="GA3861" s="29"/>
      <c r="GB3861" s="29"/>
      <c r="GC3861" s="29"/>
      <c r="GD3861" s="29"/>
      <c r="GE3861" s="29"/>
      <c r="GF3861" s="29"/>
      <c r="GG3861" s="29"/>
      <c r="GH3861" s="29"/>
      <c r="GI3861" s="29"/>
      <c r="GJ3861" s="29"/>
      <c r="GK3861" s="29"/>
      <c r="GL3861" s="29"/>
      <c r="GM3861" s="29"/>
      <c r="GN3861" s="29"/>
      <c r="GO3861" s="29"/>
      <c r="GP3861" s="29"/>
      <c r="GQ3861" s="29"/>
      <c r="GR3861" s="29"/>
      <c r="GS3861" s="29"/>
      <c r="GT3861" s="29"/>
      <c r="GU3861" s="29"/>
      <c r="GV3861" s="29"/>
      <c r="GW3861" s="29"/>
      <c r="GX3861" s="29"/>
      <c r="GY3861" s="29"/>
      <c r="GZ3861" s="29"/>
      <c r="HA3861" s="29"/>
      <c r="HB3861" s="29"/>
      <c r="HC3861" s="29"/>
      <c r="HD3861" s="29"/>
      <c r="HE3861" s="29"/>
      <c r="HF3861" s="29"/>
      <c r="HG3861" s="29"/>
      <c r="HH3861" s="29"/>
      <c r="HI3861" s="29"/>
      <c r="HJ3861" s="29"/>
      <c r="HK3861" s="29"/>
      <c r="HL3861" s="29"/>
      <c r="HM3861" s="29"/>
      <c r="HN3861" s="29"/>
      <c r="HO3861" s="29"/>
      <c r="HP3861" s="29"/>
      <c r="HQ3861" s="29"/>
      <c r="HR3861" s="29"/>
      <c r="HS3861" s="29"/>
      <c r="HT3861" s="29"/>
      <c r="HU3861" s="29"/>
      <c r="HV3861" s="29"/>
      <c r="HW3861" s="29"/>
      <c r="HX3861" s="29"/>
      <c r="HY3861" s="29"/>
      <c r="HZ3861" s="29"/>
      <c r="IA3861" s="29"/>
      <c r="IB3861" s="29"/>
      <c r="IC3861" s="29"/>
      <c r="ID3861" s="29"/>
      <c r="IE3861" s="29"/>
      <c r="IF3861" s="29"/>
      <c r="IG3861" s="29"/>
      <c r="IH3861" s="29"/>
      <c r="II3861" s="29"/>
      <c r="IJ3861" s="29"/>
      <c r="IK3861" s="29"/>
      <c r="IL3861" s="29"/>
      <c r="IM3861" s="29"/>
      <c r="IN3861" s="29"/>
      <c r="IO3861" s="29"/>
      <c r="IP3861" s="29"/>
      <c r="IQ3861" s="29"/>
      <c r="IR3861" s="29"/>
      <c r="IS3861" s="29"/>
      <c r="IT3861" s="29"/>
      <c r="IU3861" s="29"/>
      <c r="IV3861" s="29"/>
      <c r="IW3861" s="29"/>
      <c r="IX3861" s="29"/>
      <c r="IY3861" s="29"/>
      <c r="IZ3861" s="29"/>
      <c r="JA3861" s="29"/>
      <c r="JB3861" s="29"/>
      <c r="JC3861" s="29"/>
      <c r="JD3861" s="29"/>
      <c r="JE3861" s="29"/>
      <c r="JF3861" s="29"/>
      <c r="JG3861" s="29"/>
      <c r="JH3861" s="29"/>
      <c r="JI3861" s="29"/>
      <c r="JJ3861" s="29"/>
      <c r="JK3861" s="29"/>
      <c r="JL3861" s="29"/>
      <c r="JM3861" s="29"/>
      <c r="JN3861" s="29"/>
      <c r="JO3861" s="29"/>
      <c r="JP3861" s="29"/>
      <c r="JQ3861" s="29"/>
      <c r="JR3861" s="29"/>
      <c r="JS3861" s="29"/>
      <c r="JT3861" s="29"/>
      <c r="JU3861" s="29"/>
      <c r="JV3861" s="29"/>
      <c r="JW3861" s="29"/>
      <c r="JX3861" s="29"/>
      <c r="JY3861" s="29"/>
      <c r="JZ3861" s="29"/>
      <c r="KA3861" s="29"/>
      <c r="KB3861" s="29"/>
      <c r="KC3861" s="29"/>
      <c r="KD3861" s="29"/>
      <c r="KE3861" s="29"/>
      <c r="KF3861" s="29"/>
      <c r="KG3861" s="29"/>
      <c r="KH3861" s="29"/>
      <c r="KI3861" s="29"/>
      <c r="KJ3861" s="29"/>
      <c r="KK3861" s="29"/>
      <c r="KL3861" s="29"/>
      <c r="KM3861" s="29"/>
      <c r="KN3861" s="29"/>
      <c r="KO3861" s="29"/>
      <c r="KP3861" s="29"/>
      <c r="KQ3861" s="29"/>
      <c r="KR3861" s="29"/>
      <c r="KS3861" s="29"/>
      <c r="KT3861" s="29"/>
      <c r="KU3861" s="29"/>
      <c r="KV3861" s="29"/>
      <c r="KW3861" s="29"/>
      <c r="KX3861" s="29"/>
      <c r="KY3861" s="29"/>
      <c r="KZ3861" s="29"/>
      <c r="LA3861" s="29"/>
      <c r="LB3861" s="29"/>
      <c r="LC3861" s="29"/>
      <c r="LD3861" s="29"/>
      <c r="LE3861" s="29"/>
      <c r="LF3861" s="29"/>
      <c r="LG3861" s="29"/>
      <c r="LH3861" s="29"/>
      <c r="LI3861" s="29"/>
      <c r="LJ3861" s="29"/>
      <c r="LK3861" s="29"/>
      <c r="LL3861" s="29"/>
      <c r="LM3861" s="29"/>
      <c r="LN3861" s="29"/>
      <c r="LO3861" s="29"/>
      <c r="LP3861" s="29"/>
      <c r="LQ3861" s="29"/>
      <c r="LR3861" s="29"/>
      <c r="LS3861" s="29"/>
      <c r="LT3861" s="29"/>
      <c r="LU3861" s="29"/>
      <c r="LV3861" s="29"/>
      <c r="LW3861" s="29"/>
      <c r="LX3861" s="29"/>
      <c r="LY3861" s="29"/>
      <c r="LZ3861" s="29"/>
      <c r="MA3861" s="29"/>
      <c r="MB3861" s="29"/>
      <c r="MC3861" s="29"/>
      <c r="MD3861" s="29"/>
      <c r="ME3861" s="29"/>
      <c r="MF3861" s="29"/>
      <c r="MG3861" s="29"/>
      <c r="MH3861" s="29"/>
      <c r="MI3861" s="29"/>
      <c r="MJ3861" s="29"/>
      <c r="MK3861" s="29"/>
      <c r="ML3861" s="29"/>
      <c r="MM3861" s="29"/>
      <c r="MN3861" s="29"/>
      <c r="MO3861" s="29"/>
      <c r="MP3861" s="29"/>
      <c r="MQ3861" s="29"/>
      <c r="MR3861" s="29"/>
      <c r="MS3861" s="29"/>
      <c r="MT3861" s="29"/>
      <c r="MU3861" s="29"/>
      <c r="MV3861" s="29"/>
      <c r="MW3861" s="29"/>
      <c r="MX3861" s="29"/>
      <c r="MY3861" s="29"/>
      <c r="MZ3861" s="29"/>
      <c r="NA3861" s="29"/>
      <c r="NB3861" s="29"/>
      <c r="NC3861" s="29"/>
      <c r="ND3861" s="29"/>
      <c r="NE3861" s="29"/>
      <c r="NF3861" s="29"/>
      <c r="NG3861" s="29"/>
      <c r="NH3861" s="29"/>
      <c r="NI3861" s="29"/>
      <c r="NJ3861" s="29"/>
      <c r="NK3861" s="29"/>
      <c r="NL3861" s="29"/>
      <c r="NM3861" s="29"/>
      <c r="NN3861" s="29"/>
      <c r="NO3861" s="29"/>
      <c r="NP3861" s="29"/>
      <c r="NQ3861" s="29"/>
      <c r="NR3861" s="29"/>
      <c r="NS3861" s="29"/>
      <c r="NT3861" s="29"/>
      <c r="NU3861" s="29"/>
      <c r="NV3861" s="29"/>
      <c r="NW3861" s="29"/>
      <c r="NX3861" s="29"/>
      <c r="NY3861" s="29"/>
      <c r="NZ3861" s="29"/>
      <c r="OA3861" s="29"/>
      <c r="OB3861" s="29"/>
      <c r="OC3861" s="29"/>
      <c r="OD3861" s="29"/>
      <c r="OE3861" s="29"/>
      <c r="OF3861" s="29"/>
      <c r="OG3861" s="29"/>
      <c r="OH3861" s="29"/>
    </row>
    <row r="3862" spans="1:398" ht="16.5" customHeight="1">
      <c r="A3862" s="12" t="s">
        <v>3398</v>
      </c>
      <c r="B3862" s="82"/>
      <c r="C3862" s="496"/>
      <c r="D3862" s="12"/>
      <c r="E3862" s="358" t="s">
        <v>741</v>
      </c>
      <c r="F3862" s="358" t="s">
        <v>34</v>
      </c>
      <c r="G3862" s="358" t="s">
        <v>3412</v>
      </c>
      <c r="H3862" s="359">
        <v>2017</v>
      </c>
      <c r="I3862" s="359">
        <v>1</v>
      </c>
      <c r="J3862" s="359">
        <v>0</v>
      </c>
      <c r="K3862" s="359">
        <v>0</v>
      </c>
      <c r="L3862" s="360" t="s">
        <v>3402</v>
      </c>
      <c r="M3862" s="360"/>
      <c r="N3862" s="360" t="s">
        <v>3400</v>
      </c>
      <c r="O3862" s="361">
        <v>1260</v>
      </c>
      <c r="P3862" s="361">
        <v>0</v>
      </c>
      <c r="Q3862" s="361">
        <v>0</v>
      </c>
      <c r="R3862" s="362" t="s">
        <v>33</v>
      </c>
      <c r="S3862" s="363">
        <v>60</v>
      </c>
      <c r="T3862" s="363">
        <v>220</v>
      </c>
      <c r="U3862" s="363">
        <v>2.9954545454545456</v>
      </c>
      <c r="V3862" s="363">
        <v>0</v>
      </c>
      <c r="W3862" s="364">
        <v>0.65900000000000003</v>
      </c>
      <c r="X3862" s="21">
        <v>830.34</v>
      </c>
      <c r="Y3862" s="365" t="s">
        <v>33</v>
      </c>
      <c r="Z3862" s="358" t="s">
        <v>5838</v>
      </c>
      <c r="AA3862" s="366" t="s">
        <v>67</v>
      </c>
      <c r="AB3862" s="358" t="s">
        <v>67</v>
      </c>
      <c r="AC3862" s="358" t="s">
        <v>67</v>
      </c>
      <c r="AD3862" s="25"/>
      <c r="AE3862" s="26"/>
      <c r="AF3862" s="27"/>
      <c r="AG3862" s="29"/>
      <c r="AH3862" s="29"/>
      <c r="AI3862" s="29"/>
      <c r="AJ3862" s="29"/>
      <c r="AK3862" s="29"/>
      <c r="AL3862" s="29"/>
      <c r="AM3862" s="29"/>
      <c r="AN3862" s="29"/>
      <c r="AO3862" s="29"/>
      <c r="AP3862" s="29"/>
      <c r="AQ3862" s="29"/>
      <c r="AR3862" s="29"/>
      <c r="AS3862" s="29"/>
      <c r="AT3862" s="29"/>
      <c r="AU3862" s="29"/>
      <c r="AV3862" s="29"/>
      <c r="AW3862" s="29"/>
      <c r="AX3862" s="29"/>
      <c r="AY3862" s="29"/>
      <c r="AZ3862" s="29"/>
      <c r="BA3862" s="29"/>
      <c r="BB3862" s="29"/>
      <c r="BC3862" s="29"/>
      <c r="BD3862" s="29"/>
      <c r="BE3862" s="29"/>
      <c r="BF3862" s="29"/>
      <c r="BG3862" s="29"/>
      <c r="BH3862" s="29"/>
      <c r="BI3862" s="29"/>
      <c r="BJ3862" s="29"/>
      <c r="BK3862" s="29"/>
      <c r="BL3862" s="29"/>
      <c r="BM3862" s="29"/>
      <c r="BN3862" s="29"/>
      <c r="BO3862" s="29"/>
      <c r="BP3862" s="29"/>
      <c r="BQ3862" s="29"/>
      <c r="BR3862" s="29"/>
      <c r="BS3862" s="29"/>
      <c r="BT3862" s="29"/>
      <c r="BU3862" s="29"/>
      <c r="BV3862" s="29"/>
      <c r="BW3862" s="29"/>
      <c r="BX3862" s="29"/>
      <c r="BY3862" s="29"/>
      <c r="BZ3862" s="29"/>
      <c r="CA3862" s="29"/>
      <c r="CB3862" s="29"/>
      <c r="CC3862" s="29"/>
      <c r="CD3862" s="29"/>
      <c r="CE3862" s="29"/>
      <c r="CF3862" s="29"/>
      <c r="CG3862" s="29"/>
      <c r="CH3862" s="29"/>
      <c r="CI3862" s="29"/>
      <c r="CJ3862" s="29"/>
      <c r="CK3862" s="29"/>
      <c r="CL3862" s="29"/>
      <c r="CM3862" s="29"/>
      <c r="CN3862" s="29"/>
      <c r="CO3862" s="29"/>
      <c r="CP3862" s="29"/>
      <c r="CQ3862" s="29"/>
      <c r="CR3862" s="29"/>
      <c r="CS3862" s="29"/>
      <c r="CT3862" s="29"/>
      <c r="CU3862" s="29"/>
      <c r="CV3862" s="29"/>
      <c r="CW3862" s="29"/>
      <c r="CX3862" s="29"/>
      <c r="CY3862" s="29"/>
      <c r="CZ3862" s="29"/>
      <c r="DA3862" s="29"/>
      <c r="DB3862" s="29"/>
      <c r="DC3862" s="29"/>
      <c r="DD3862" s="29"/>
      <c r="DE3862" s="29"/>
      <c r="DF3862" s="29"/>
      <c r="DG3862" s="29"/>
      <c r="DH3862" s="29"/>
      <c r="DI3862" s="29"/>
      <c r="DJ3862" s="29"/>
      <c r="DK3862" s="29"/>
      <c r="DL3862" s="29"/>
      <c r="DM3862" s="29"/>
      <c r="DN3862" s="29"/>
      <c r="DO3862" s="29"/>
      <c r="DP3862" s="29"/>
      <c r="DQ3862" s="29"/>
      <c r="DR3862" s="29"/>
      <c r="DS3862" s="29"/>
      <c r="DT3862" s="29"/>
      <c r="DU3862" s="29"/>
      <c r="DV3862" s="29"/>
      <c r="DW3862" s="29"/>
      <c r="DX3862" s="29"/>
      <c r="DY3862" s="29"/>
      <c r="DZ3862" s="29"/>
      <c r="EA3862" s="29"/>
      <c r="EB3862" s="29"/>
      <c r="EC3862" s="29"/>
      <c r="ED3862" s="29"/>
      <c r="EE3862" s="29"/>
      <c r="EF3862" s="29"/>
      <c r="EG3862" s="29"/>
      <c r="EH3862" s="29"/>
      <c r="EI3862" s="29"/>
      <c r="EJ3862" s="29"/>
      <c r="EK3862" s="29"/>
      <c r="EL3862" s="29"/>
      <c r="EM3862" s="29"/>
      <c r="EN3862" s="29"/>
      <c r="EO3862" s="29"/>
      <c r="EP3862" s="29"/>
      <c r="EQ3862" s="29"/>
      <c r="ER3862" s="29"/>
      <c r="ES3862" s="29"/>
      <c r="ET3862" s="29"/>
      <c r="EU3862" s="29"/>
      <c r="EV3862" s="29"/>
      <c r="EW3862" s="29"/>
      <c r="EX3862" s="29"/>
      <c r="EY3862" s="29"/>
      <c r="EZ3862" s="29"/>
      <c r="FA3862" s="29"/>
      <c r="FB3862" s="29"/>
      <c r="FC3862" s="29"/>
      <c r="FD3862" s="29"/>
      <c r="FE3862" s="29"/>
      <c r="FF3862" s="29"/>
      <c r="FG3862" s="29"/>
      <c r="FH3862" s="29"/>
      <c r="FI3862" s="29"/>
      <c r="FJ3862" s="29"/>
      <c r="FK3862" s="29"/>
      <c r="FL3862" s="29"/>
      <c r="FM3862" s="29"/>
      <c r="FN3862" s="29"/>
      <c r="FO3862" s="29"/>
      <c r="FP3862" s="29"/>
      <c r="FQ3862" s="29"/>
      <c r="FR3862" s="29"/>
      <c r="FS3862" s="29"/>
      <c r="FT3862" s="29"/>
      <c r="FU3862" s="29"/>
      <c r="FV3862" s="29"/>
      <c r="FW3862" s="29"/>
      <c r="FX3862" s="29"/>
      <c r="FY3862" s="29"/>
      <c r="FZ3862" s="29"/>
      <c r="GA3862" s="29"/>
      <c r="GB3862" s="29"/>
      <c r="GC3862" s="29"/>
      <c r="GD3862" s="29"/>
      <c r="GE3862" s="29"/>
      <c r="GF3862" s="29"/>
      <c r="GG3862" s="29"/>
      <c r="GH3862" s="29"/>
      <c r="GI3862" s="29"/>
      <c r="GJ3862" s="29"/>
      <c r="GK3862" s="29"/>
      <c r="GL3862" s="29"/>
      <c r="GM3862" s="29"/>
      <c r="GN3862" s="29"/>
      <c r="GO3862" s="29"/>
      <c r="GP3862" s="29"/>
      <c r="GQ3862" s="29"/>
      <c r="GR3862" s="29"/>
      <c r="GS3862" s="29"/>
      <c r="GT3862" s="29"/>
      <c r="GU3862" s="29"/>
      <c r="GV3862" s="29"/>
      <c r="GW3862" s="29"/>
      <c r="GX3862" s="29"/>
      <c r="GY3862" s="29"/>
      <c r="GZ3862" s="29"/>
      <c r="HA3862" s="29"/>
      <c r="HB3862" s="29"/>
      <c r="HC3862" s="29"/>
      <c r="HD3862" s="29"/>
      <c r="HE3862" s="29"/>
      <c r="HF3862" s="29"/>
      <c r="HG3862" s="29"/>
      <c r="HH3862" s="29"/>
      <c r="HI3862" s="29"/>
      <c r="HJ3862" s="29"/>
      <c r="HK3862" s="29"/>
      <c r="HL3862" s="29"/>
      <c r="HM3862" s="29"/>
      <c r="HN3862" s="29"/>
      <c r="HO3862" s="29"/>
      <c r="HP3862" s="29"/>
      <c r="HQ3862" s="29"/>
      <c r="HR3862" s="29"/>
      <c r="HS3862" s="29"/>
      <c r="HT3862" s="29"/>
      <c r="HU3862" s="29"/>
      <c r="HV3862" s="29"/>
      <c r="HW3862" s="29"/>
      <c r="HX3862" s="29"/>
      <c r="HY3862" s="29"/>
      <c r="HZ3862" s="29"/>
      <c r="IA3862" s="29"/>
      <c r="IB3862" s="29"/>
      <c r="IC3862" s="29"/>
      <c r="ID3862" s="29"/>
      <c r="IE3862" s="29"/>
      <c r="IF3862" s="29"/>
      <c r="IG3862" s="29"/>
      <c r="IH3862" s="29"/>
      <c r="II3862" s="29"/>
      <c r="IJ3862" s="29"/>
      <c r="IK3862" s="29"/>
      <c r="IL3862" s="29"/>
      <c r="IM3862" s="29"/>
      <c r="IN3862" s="29"/>
      <c r="IO3862" s="29"/>
      <c r="IP3862" s="29"/>
      <c r="IQ3862" s="29"/>
      <c r="IR3862" s="29"/>
      <c r="IS3862" s="29"/>
      <c r="IT3862" s="29"/>
      <c r="IU3862" s="29"/>
      <c r="IV3862" s="29"/>
      <c r="IW3862" s="29"/>
      <c r="IX3862" s="29"/>
      <c r="IY3862" s="29"/>
      <c r="IZ3862" s="29"/>
      <c r="JA3862" s="29"/>
      <c r="JB3862" s="29"/>
      <c r="JC3862" s="29"/>
      <c r="JD3862" s="29"/>
      <c r="JE3862" s="29"/>
      <c r="JF3862" s="29"/>
      <c r="JG3862" s="29"/>
      <c r="JH3862" s="29"/>
      <c r="JI3862" s="29"/>
      <c r="JJ3862" s="29"/>
      <c r="JK3862" s="29"/>
      <c r="JL3862" s="29"/>
      <c r="JM3862" s="29"/>
      <c r="JN3862" s="29"/>
      <c r="JO3862" s="29"/>
      <c r="JP3862" s="29"/>
      <c r="JQ3862" s="29"/>
      <c r="JR3862" s="29"/>
      <c r="JS3862" s="29"/>
      <c r="JT3862" s="29"/>
      <c r="JU3862" s="29"/>
      <c r="JV3862" s="29"/>
      <c r="JW3862" s="29"/>
      <c r="JX3862" s="29"/>
      <c r="JY3862" s="29"/>
      <c r="JZ3862" s="29"/>
      <c r="KA3862" s="29"/>
      <c r="KB3862" s="29"/>
      <c r="KC3862" s="29"/>
      <c r="KD3862" s="29"/>
      <c r="KE3862" s="29"/>
      <c r="KF3862" s="29"/>
      <c r="KG3862" s="29"/>
      <c r="KH3862" s="29"/>
      <c r="KI3862" s="29"/>
      <c r="KJ3862" s="29"/>
      <c r="KK3862" s="29"/>
      <c r="KL3862" s="29"/>
      <c r="KM3862" s="29"/>
      <c r="KN3862" s="29"/>
      <c r="KO3862" s="29"/>
      <c r="KP3862" s="29"/>
      <c r="KQ3862" s="29"/>
      <c r="KR3862" s="29"/>
      <c r="KS3862" s="29"/>
      <c r="KT3862" s="29"/>
      <c r="KU3862" s="29"/>
      <c r="KV3862" s="29"/>
      <c r="KW3862" s="29"/>
      <c r="KX3862" s="29"/>
      <c r="KY3862" s="29"/>
      <c r="KZ3862" s="29"/>
      <c r="LA3862" s="29"/>
      <c r="LB3862" s="29"/>
      <c r="LC3862" s="29"/>
      <c r="LD3862" s="29"/>
      <c r="LE3862" s="29"/>
      <c r="LF3862" s="29"/>
      <c r="LG3862" s="29"/>
      <c r="LH3862" s="29"/>
      <c r="LI3862" s="29"/>
      <c r="LJ3862" s="29"/>
      <c r="LK3862" s="29"/>
      <c r="LL3862" s="29"/>
      <c r="LM3862" s="29"/>
      <c r="LN3862" s="29"/>
      <c r="LO3862" s="29"/>
      <c r="LP3862" s="29"/>
      <c r="LQ3862" s="29"/>
      <c r="LR3862" s="29"/>
      <c r="LS3862" s="29"/>
      <c r="LT3862" s="29"/>
      <c r="LU3862" s="29"/>
      <c r="LV3862" s="29"/>
      <c r="LW3862" s="29"/>
      <c r="LX3862" s="29"/>
      <c r="LY3862" s="29"/>
      <c r="LZ3862" s="29"/>
      <c r="MA3862" s="29"/>
      <c r="MB3862" s="29"/>
      <c r="MC3862" s="29"/>
      <c r="MD3862" s="29"/>
      <c r="ME3862" s="29"/>
      <c r="MF3862" s="29"/>
      <c r="MG3862" s="29"/>
      <c r="MH3862" s="29"/>
      <c r="MI3862" s="29"/>
      <c r="MJ3862" s="29"/>
      <c r="MK3862" s="29"/>
      <c r="ML3862" s="29"/>
      <c r="MM3862" s="29"/>
      <c r="MN3862" s="29"/>
      <c r="MO3862" s="29"/>
      <c r="MP3862" s="29"/>
      <c r="MQ3862" s="29"/>
      <c r="MR3862" s="29"/>
      <c r="MS3862" s="29"/>
      <c r="MT3862" s="29"/>
      <c r="MU3862" s="29"/>
      <c r="MV3862" s="29"/>
      <c r="MW3862" s="29"/>
      <c r="MX3862" s="29"/>
      <c r="MY3862" s="29"/>
      <c r="MZ3862" s="29"/>
      <c r="NA3862" s="29"/>
      <c r="NB3862" s="29"/>
      <c r="NC3862" s="29"/>
      <c r="ND3862" s="29"/>
      <c r="NE3862" s="29"/>
      <c r="NF3862" s="29"/>
      <c r="NG3862" s="29"/>
      <c r="NH3862" s="29"/>
      <c r="NI3862" s="29"/>
      <c r="NJ3862" s="29"/>
      <c r="NK3862" s="29"/>
      <c r="NL3862" s="29"/>
      <c r="NM3862" s="29"/>
      <c r="NN3862" s="29"/>
      <c r="NO3862" s="29"/>
      <c r="NP3862" s="29"/>
      <c r="NQ3862" s="29"/>
      <c r="NR3862" s="29"/>
      <c r="NS3862" s="29"/>
      <c r="NT3862" s="29"/>
      <c r="NU3862" s="29"/>
      <c r="NV3862" s="29"/>
      <c r="NW3862" s="29"/>
      <c r="NX3862" s="29"/>
      <c r="NY3862" s="29"/>
      <c r="NZ3862" s="29"/>
      <c r="OA3862" s="29"/>
      <c r="OB3862" s="29"/>
      <c r="OC3862" s="29"/>
      <c r="OD3862" s="29"/>
      <c r="OE3862" s="29"/>
      <c r="OF3862" s="29"/>
      <c r="OG3862" s="29"/>
      <c r="OH3862" s="29"/>
    </row>
    <row r="3863" spans="1:398" ht="16.5" customHeight="1">
      <c r="A3863" s="82" t="s">
        <v>3398</v>
      </c>
      <c r="B3863" s="82"/>
      <c r="C3863" s="496"/>
      <c r="D3863" s="12"/>
      <c r="E3863" s="358" t="s">
        <v>741</v>
      </c>
      <c r="F3863" s="358" t="s">
        <v>34</v>
      </c>
      <c r="G3863" s="358" t="s">
        <v>772</v>
      </c>
      <c r="H3863" s="359">
        <v>2016</v>
      </c>
      <c r="I3863" s="359">
        <v>1</v>
      </c>
      <c r="J3863" s="359">
        <v>0</v>
      </c>
      <c r="K3863" s="359">
        <v>0</v>
      </c>
      <c r="L3863" s="360" t="s">
        <v>3399</v>
      </c>
      <c r="M3863" s="360"/>
      <c r="N3863" s="360" t="s">
        <v>3400</v>
      </c>
      <c r="O3863" s="361">
        <v>1260</v>
      </c>
      <c r="P3863" s="361">
        <v>0</v>
      </c>
      <c r="Q3863" s="361">
        <v>0</v>
      </c>
      <c r="R3863" s="362" t="s">
        <v>33</v>
      </c>
      <c r="S3863" s="363">
        <v>60</v>
      </c>
      <c r="T3863" s="363">
        <v>220</v>
      </c>
      <c r="U3863" s="363">
        <v>7.4090909090909092</v>
      </c>
      <c r="V3863" s="363">
        <v>0</v>
      </c>
      <c r="W3863" s="364">
        <v>1.63</v>
      </c>
      <c r="X3863" s="21">
        <v>2053.7999999999997</v>
      </c>
      <c r="Y3863" s="365" t="s">
        <v>33</v>
      </c>
      <c r="Z3863" s="358" t="s">
        <v>5838</v>
      </c>
      <c r="AA3863" s="366" t="s">
        <v>67</v>
      </c>
      <c r="AB3863" s="358" t="s">
        <v>67</v>
      </c>
      <c r="AC3863" s="358" t="s">
        <v>67</v>
      </c>
      <c r="AD3863" s="25"/>
      <c r="AE3863" s="26"/>
      <c r="AF3863" s="27"/>
      <c r="AG3863" s="271"/>
      <c r="AH3863" s="271"/>
      <c r="AI3863" s="271"/>
      <c r="AJ3863" s="271"/>
      <c r="AK3863" s="271"/>
      <c r="AL3863" s="271"/>
      <c r="AM3863" s="271"/>
      <c r="AN3863" s="271"/>
      <c r="AO3863" s="271"/>
      <c r="AP3863" s="29"/>
      <c r="AQ3863" s="29"/>
      <c r="AR3863" s="29"/>
      <c r="AS3863" s="29"/>
      <c r="AT3863" s="29"/>
      <c r="AU3863" s="29"/>
      <c r="AV3863" s="29"/>
      <c r="AW3863" s="29"/>
      <c r="AX3863" s="29"/>
      <c r="AY3863" s="29"/>
      <c r="AZ3863" s="29"/>
      <c r="BA3863" s="29"/>
      <c r="BB3863" s="29"/>
      <c r="BC3863" s="29"/>
      <c r="BD3863" s="29"/>
      <c r="BE3863" s="29"/>
      <c r="BF3863" s="29"/>
      <c r="BG3863" s="29"/>
      <c r="BH3863" s="29"/>
      <c r="BI3863" s="29"/>
      <c r="BJ3863" s="29"/>
      <c r="BK3863" s="29"/>
      <c r="BL3863" s="29"/>
      <c r="BM3863" s="29"/>
      <c r="BN3863" s="29"/>
      <c r="BO3863" s="29"/>
      <c r="BP3863" s="29"/>
      <c r="BQ3863" s="29"/>
      <c r="BR3863" s="29"/>
      <c r="BS3863" s="29"/>
      <c r="BT3863" s="29"/>
      <c r="BU3863" s="29"/>
      <c r="BV3863" s="29"/>
      <c r="BW3863" s="29"/>
      <c r="BX3863" s="29"/>
      <c r="BY3863" s="29"/>
      <c r="BZ3863" s="29"/>
      <c r="CA3863" s="29"/>
      <c r="CB3863" s="29"/>
      <c r="CC3863" s="29"/>
      <c r="CD3863" s="29"/>
      <c r="CE3863" s="29"/>
      <c r="CF3863" s="29"/>
      <c r="CG3863" s="29"/>
      <c r="CH3863" s="29"/>
      <c r="CI3863" s="29"/>
      <c r="CJ3863" s="29"/>
      <c r="CK3863" s="29"/>
      <c r="CL3863" s="29"/>
      <c r="CM3863" s="29"/>
      <c r="CN3863" s="29"/>
      <c r="CO3863" s="29"/>
      <c r="CP3863" s="29"/>
      <c r="CQ3863" s="29"/>
      <c r="CR3863" s="29"/>
      <c r="CS3863" s="29"/>
      <c r="CT3863" s="29"/>
      <c r="CU3863" s="29"/>
      <c r="CV3863" s="29"/>
      <c r="CW3863" s="29"/>
      <c r="CX3863" s="29"/>
      <c r="CY3863" s="29"/>
      <c r="CZ3863" s="29"/>
      <c r="DA3863" s="29"/>
      <c r="DB3863" s="29"/>
      <c r="DC3863" s="29"/>
      <c r="DD3863" s="29"/>
      <c r="DE3863" s="29"/>
      <c r="DF3863" s="29"/>
      <c r="DG3863" s="29"/>
      <c r="DH3863" s="29"/>
      <c r="DI3863" s="29"/>
      <c r="DJ3863" s="29"/>
      <c r="DK3863" s="29"/>
      <c r="DL3863" s="29"/>
      <c r="DM3863" s="29"/>
      <c r="DN3863" s="29"/>
      <c r="DO3863" s="29"/>
      <c r="DP3863" s="29"/>
      <c r="DQ3863" s="29"/>
      <c r="DR3863" s="29"/>
      <c r="DS3863" s="29"/>
      <c r="DT3863" s="29"/>
      <c r="DU3863" s="29"/>
      <c r="DV3863" s="29"/>
      <c r="DW3863" s="29"/>
      <c r="DX3863" s="29"/>
      <c r="DY3863" s="29"/>
      <c r="DZ3863" s="29"/>
      <c r="EA3863" s="29"/>
      <c r="EB3863" s="29"/>
      <c r="EC3863" s="29"/>
      <c r="ED3863" s="29"/>
      <c r="EE3863" s="29"/>
      <c r="EF3863" s="29"/>
      <c r="EG3863" s="29"/>
      <c r="EH3863" s="29"/>
      <c r="EI3863" s="29"/>
      <c r="EJ3863" s="29"/>
      <c r="EK3863" s="29"/>
      <c r="EL3863" s="29"/>
      <c r="EM3863" s="29"/>
      <c r="EN3863" s="29"/>
      <c r="EO3863" s="29"/>
      <c r="EP3863" s="29"/>
      <c r="EQ3863" s="29"/>
      <c r="ER3863" s="29"/>
      <c r="ES3863" s="29"/>
      <c r="ET3863" s="29"/>
      <c r="EU3863" s="29"/>
      <c r="EV3863" s="29"/>
      <c r="EW3863" s="29"/>
      <c r="EX3863" s="29"/>
      <c r="EY3863" s="29"/>
      <c r="EZ3863" s="29"/>
      <c r="FA3863" s="29"/>
      <c r="FB3863" s="29"/>
      <c r="FC3863" s="29"/>
      <c r="FD3863" s="29"/>
      <c r="FE3863" s="29"/>
      <c r="FF3863" s="29"/>
      <c r="FG3863" s="29"/>
      <c r="FH3863" s="29"/>
      <c r="FI3863" s="29"/>
      <c r="FJ3863" s="29"/>
      <c r="FK3863" s="29"/>
      <c r="FL3863" s="29"/>
      <c r="FM3863" s="29"/>
      <c r="FN3863" s="29"/>
      <c r="FO3863" s="29"/>
      <c r="FP3863" s="29"/>
      <c r="FQ3863" s="29"/>
      <c r="FR3863" s="29"/>
      <c r="FS3863" s="29"/>
      <c r="FT3863" s="29"/>
      <c r="FU3863" s="29"/>
      <c r="FV3863" s="29"/>
      <c r="FW3863" s="29"/>
      <c r="FX3863" s="29"/>
      <c r="FY3863" s="29"/>
      <c r="FZ3863" s="29"/>
      <c r="GA3863" s="29"/>
      <c r="GB3863" s="29"/>
      <c r="GC3863" s="29"/>
      <c r="GD3863" s="29"/>
      <c r="GE3863" s="29"/>
      <c r="GF3863" s="29"/>
      <c r="GG3863" s="29"/>
      <c r="GH3863" s="29"/>
      <c r="GI3863" s="29"/>
      <c r="GJ3863" s="29"/>
      <c r="GK3863" s="29"/>
      <c r="GL3863" s="29"/>
      <c r="GM3863" s="29"/>
      <c r="GN3863" s="29"/>
      <c r="GO3863" s="29"/>
      <c r="GP3863" s="29"/>
      <c r="GQ3863" s="29"/>
      <c r="GR3863" s="29"/>
      <c r="GS3863" s="29"/>
      <c r="GT3863" s="29"/>
      <c r="GU3863" s="29"/>
      <c r="GV3863" s="29"/>
      <c r="GW3863" s="29"/>
      <c r="GX3863" s="29"/>
      <c r="GY3863" s="29"/>
      <c r="GZ3863" s="29"/>
      <c r="HA3863" s="29"/>
      <c r="HB3863" s="29"/>
      <c r="HC3863" s="29"/>
      <c r="HD3863" s="29"/>
      <c r="HE3863" s="29"/>
      <c r="HF3863" s="29"/>
      <c r="HG3863" s="29"/>
      <c r="HH3863" s="29"/>
      <c r="HI3863" s="29"/>
      <c r="HJ3863" s="29"/>
      <c r="HK3863" s="29"/>
      <c r="HL3863" s="29"/>
      <c r="HM3863" s="29"/>
      <c r="HN3863" s="29"/>
      <c r="HO3863" s="29"/>
      <c r="HP3863" s="29"/>
      <c r="HQ3863" s="29"/>
      <c r="HR3863" s="29"/>
      <c r="HS3863" s="29"/>
      <c r="HT3863" s="29"/>
      <c r="HU3863" s="29"/>
      <c r="HV3863" s="29"/>
      <c r="HW3863" s="29"/>
      <c r="HX3863" s="29"/>
      <c r="HY3863" s="29"/>
      <c r="HZ3863" s="29"/>
      <c r="IA3863" s="29"/>
      <c r="IB3863" s="29"/>
      <c r="IC3863" s="29"/>
      <c r="ID3863" s="29"/>
      <c r="IE3863" s="29"/>
      <c r="IF3863" s="29"/>
      <c r="IG3863" s="29"/>
      <c r="IH3863" s="29"/>
      <c r="II3863" s="29"/>
      <c r="IJ3863" s="29"/>
      <c r="IK3863" s="29"/>
      <c r="IL3863" s="29"/>
      <c r="IM3863" s="29"/>
      <c r="IN3863" s="29"/>
      <c r="IO3863" s="29"/>
      <c r="IP3863" s="29"/>
      <c r="IQ3863" s="29"/>
      <c r="IR3863" s="29"/>
      <c r="IS3863" s="29"/>
      <c r="IT3863" s="29"/>
      <c r="IU3863" s="29"/>
      <c r="IV3863" s="29"/>
      <c r="IW3863" s="29"/>
      <c r="IX3863" s="29"/>
      <c r="IY3863" s="29"/>
      <c r="IZ3863" s="29"/>
      <c r="JA3863" s="29"/>
      <c r="JB3863" s="29"/>
      <c r="JC3863" s="29"/>
      <c r="JD3863" s="29"/>
      <c r="JE3863" s="29"/>
      <c r="JF3863" s="29"/>
      <c r="JG3863" s="29"/>
      <c r="JH3863" s="29"/>
      <c r="JI3863" s="29"/>
      <c r="JJ3863" s="29"/>
      <c r="JK3863" s="29"/>
      <c r="JL3863" s="29"/>
      <c r="JM3863" s="29"/>
      <c r="JN3863" s="29"/>
      <c r="JO3863" s="29"/>
      <c r="JP3863" s="29"/>
      <c r="JQ3863" s="29"/>
      <c r="JR3863" s="29"/>
      <c r="JS3863" s="29"/>
      <c r="JT3863" s="29"/>
      <c r="JU3863" s="29"/>
      <c r="JV3863" s="29"/>
      <c r="JW3863" s="29"/>
      <c r="JX3863" s="29"/>
      <c r="JY3863" s="29"/>
      <c r="JZ3863" s="29"/>
      <c r="KA3863" s="29"/>
      <c r="KB3863" s="29"/>
      <c r="KC3863" s="29"/>
      <c r="KD3863" s="29"/>
      <c r="KE3863" s="29"/>
      <c r="KF3863" s="29"/>
      <c r="KG3863" s="29"/>
      <c r="KH3863" s="29"/>
      <c r="KI3863" s="29"/>
      <c r="KJ3863" s="29"/>
      <c r="KK3863" s="29"/>
      <c r="KL3863" s="29"/>
      <c r="KM3863" s="29"/>
      <c r="KN3863" s="29"/>
      <c r="KO3863" s="29"/>
      <c r="KP3863" s="29"/>
      <c r="KQ3863" s="29"/>
      <c r="KR3863" s="29"/>
      <c r="KS3863" s="29"/>
      <c r="KT3863" s="29"/>
      <c r="KU3863" s="29"/>
      <c r="KV3863" s="29"/>
      <c r="KW3863" s="29"/>
      <c r="KX3863" s="29"/>
      <c r="KY3863" s="29"/>
      <c r="KZ3863" s="29"/>
      <c r="LA3863" s="29"/>
      <c r="LB3863" s="29"/>
      <c r="LC3863" s="29"/>
      <c r="LD3863" s="29"/>
      <c r="LE3863" s="29"/>
      <c r="LF3863" s="29"/>
      <c r="LG3863" s="29"/>
      <c r="LH3863" s="29"/>
      <c r="LI3863" s="29"/>
      <c r="LJ3863" s="29"/>
      <c r="LK3863" s="29"/>
      <c r="LL3863" s="29"/>
      <c r="LM3863" s="29"/>
      <c r="LN3863" s="29"/>
      <c r="LO3863" s="29"/>
      <c r="LP3863" s="29"/>
      <c r="LQ3863" s="29"/>
      <c r="LR3863" s="29"/>
      <c r="LS3863" s="29"/>
      <c r="LT3863" s="29"/>
      <c r="LU3863" s="29"/>
      <c r="LV3863" s="29"/>
      <c r="LW3863" s="29"/>
      <c r="LX3863" s="29"/>
      <c r="LY3863" s="29"/>
      <c r="LZ3863" s="29"/>
      <c r="MA3863" s="29"/>
      <c r="MB3863" s="29"/>
      <c r="MC3863" s="29"/>
      <c r="MD3863" s="29"/>
      <c r="ME3863" s="29"/>
      <c r="MF3863" s="29"/>
      <c r="MG3863" s="29"/>
      <c r="MH3863" s="29"/>
      <c r="MI3863" s="29"/>
      <c r="MJ3863" s="29"/>
      <c r="MK3863" s="29"/>
      <c r="ML3863" s="29"/>
      <c r="MM3863" s="29"/>
      <c r="MN3863" s="29"/>
      <c r="MO3863" s="29"/>
      <c r="MP3863" s="29"/>
      <c r="MQ3863" s="29"/>
      <c r="MR3863" s="29"/>
      <c r="MS3863" s="29"/>
      <c r="MT3863" s="29"/>
      <c r="MU3863" s="29"/>
      <c r="MV3863" s="29"/>
      <c r="MW3863" s="29"/>
      <c r="MX3863" s="29"/>
      <c r="MY3863" s="29"/>
      <c r="MZ3863" s="29"/>
      <c r="NA3863" s="29"/>
      <c r="NB3863" s="29"/>
      <c r="NC3863" s="29"/>
      <c r="ND3863" s="29"/>
      <c r="NE3863" s="29"/>
      <c r="NF3863" s="29"/>
      <c r="NG3863" s="29"/>
      <c r="NH3863" s="29"/>
      <c r="NI3863" s="29"/>
      <c r="NJ3863" s="29"/>
      <c r="NK3863" s="29"/>
      <c r="NL3863" s="29"/>
      <c r="NM3863" s="29"/>
      <c r="NN3863" s="29"/>
      <c r="NO3863" s="29"/>
      <c r="NP3863" s="29"/>
      <c r="NQ3863" s="29"/>
      <c r="NR3863" s="29"/>
      <c r="NS3863" s="29"/>
      <c r="NT3863" s="29"/>
      <c r="NU3863" s="29"/>
      <c r="NV3863" s="29"/>
      <c r="NW3863" s="29"/>
      <c r="NX3863" s="29"/>
      <c r="NY3863" s="29"/>
      <c r="NZ3863" s="29"/>
      <c r="OA3863" s="29"/>
      <c r="OB3863" s="29"/>
      <c r="OC3863" s="29"/>
      <c r="OD3863" s="29"/>
      <c r="OE3863" s="29"/>
      <c r="OF3863" s="29"/>
      <c r="OG3863" s="29"/>
      <c r="OH3863" s="29"/>
    </row>
    <row r="3864" spans="1:398" ht="16.5" customHeight="1">
      <c r="A3864" s="12" t="s">
        <v>3398</v>
      </c>
      <c r="B3864" s="82"/>
      <c r="C3864" s="496"/>
      <c r="D3864" s="12"/>
      <c r="E3864" s="358" t="s">
        <v>741</v>
      </c>
      <c r="F3864" s="358" t="s">
        <v>34</v>
      </c>
      <c r="G3864" s="358" t="s">
        <v>772</v>
      </c>
      <c r="H3864" s="359">
        <v>2016</v>
      </c>
      <c r="I3864" s="359">
        <v>1</v>
      </c>
      <c r="J3864" s="359">
        <v>0</v>
      </c>
      <c r="K3864" s="359">
        <v>0</v>
      </c>
      <c r="L3864" s="360" t="s">
        <v>3401</v>
      </c>
      <c r="M3864" s="360"/>
      <c r="N3864" s="360" t="s">
        <v>3400</v>
      </c>
      <c r="O3864" s="361">
        <v>1260</v>
      </c>
      <c r="P3864" s="361">
        <v>0</v>
      </c>
      <c r="Q3864" s="361">
        <v>0</v>
      </c>
      <c r="R3864" s="362" t="s">
        <v>33</v>
      </c>
      <c r="S3864" s="363">
        <v>60</v>
      </c>
      <c r="T3864" s="363">
        <v>220</v>
      </c>
      <c r="U3864" s="363">
        <v>7.4090909090909092</v>
      </c>
      <c r="V3864" s="363">
        <v>0</v>
      </c>
      <c r="W3864" s="364">
        <v>1.63</v>
      </c>
      <c r="X3864" s="21">
        <v>2053.7999999999997</v>
      </c>
      <c r="Y3864" s="365" t="s">
        <v>33</v>
      </c>
      <c r="Z3864" s="358" t="s">
        <v>5838</v>
      </c>
      <c r="AA3864" s="366" t="s">
        <v>67</v>
      </c>
      <c r="AB3864" s="358" t="s">
        <v>67</v>
      </c>
      <c r="AC3864" s="358" t="s">
        <v>67</v>
      </c>
      <c r="AD3864" s="25"/>
      <c r="AE3864" s="26"/>
      <c r="AF3864" s="27"/>
      <c r="AG3864" s="271"/>
      <c r="AH3864" s="271"/>
      <c r="AI3864" s="271"/>
      <c r="AJ3864" s="271"/>
      <c r="AK3864" s="271"/>
      <c r="AL3864" s="271"/>
      <c r="AM3864" s="271"/>
      <c r="AN3864" s="271"/>
      <c r="AO3864" s="271"/>
    </row>
    <row r="3865" spans="1:398" ht="16.5" customHeight="1">
      <c r="A3865" s="12" t="s">
        <v>3398</v>
      </c>
      <c r="B3865" s="82"/>
      <c r="C3865" s="496"/>
      <c r="D3865" s="12"/>
      <c r="E3865" s="358" t="s">
        <v>741</v>
      </c>
      <c r="F3865" s="358" t="s">
        <v>34</v>
      </c>
      <c r="G3865" s="358" t="s">
        <v>772</v>
      </c>
      <c r="H3865" s="359">
        <v>2016</v>
      </c>
      <c r="I3865" s="359">
        <v>1</v>
      </c>
      <c r="J3865" s="359">
        <v>0</v>
      </c>
      <c r="K3865" s="359">
        <v>0</v>
      </c>
      <c r="L3865" s="360" t="s">
        <v>3401</v>
      </c>
      <c r="M3865" s="360"/>
      <c r="N3865" s="360" t="s">
        <v>3400</v>
      </c>
      <c r="O3865" s="361">
        <v>1260</v>
      </c>
      <c r="P3865" s="361">
        <v>0</v>
      </c>
      <c r="Q3865" s="361">
        <v>0</v>
      </c>
      <c r="R3865" s="362" t="s">
        <v>33</v>
      </c>
      <c r="S3865" s="363">
        <v>60</v>
      </c>
      <c r="T3865" s="363">
        <v>220</v>
      </c>
      <c r="U3865" s="363">
        <v>7.4090909090909092</v>
      </c>
      <c r="V3865" s="363">
        <v>0</v>
      </c>
      <c r="W3865" s="364">
        <v>1.63</v>
      </c>
      <c r="X3865" s="21">
        <v>2053.7999999999997</v>
      </c>
      <c r="Y3865" s="365" t="s">
        <v>33</v>
      </c>
      <c r="Z3865" s="358" t="s">
        <v>5838</v>
      </c>
      <c r="AA3865" s="366" t="s">
        <v>67</v>
      </c>
      <c r="AB3865" s="358" t="s">
        <v>67</v>
      </c>
      <c r="AC3865" s="358" t="s">
        <v>67</v>
      </c>
      <c r="AD3865" s="25"/>
      <c r="AE3865" s="26"/>
      <c r="AF3865" s="27"/>
      <c r="AG3865" s="271"/>
      <c r="AH3865" s="271"/>
      <c r="AI3865" s="271"/>
      <c r="AJ3865" s="271"/>
      <c r="AK3865" s="271"/>
      <c r="AL3865" s="271"/>
      <c r="AM3865" s="271"/>
      <c r="AN3865" s="271"/>
      <c r="AO3865" s="271"/>
    </row>
    <row r="3866" spans="1:398" ht="16.5" customHeight="1">
      <c r="A3866" s="12" t="s">
        <v>3398</v>
      </c>
      <c r="B3866" s="82"/>
      <c r="C3866" s="496"/>
      <c r="D3866" s="12"/>
      <c r="E3866" s="358" t="s">
        <v>741</v>
      </c>
      <c r="F3866" s="358" t="s">
        <v>34</v>
      </c>
      <c r="G3866" s="358" t="s">
        <v>772</v>
      </c>
      <c r="H3866" s="359">
        <v>2017</v>
      </c>
      <c r="I3866" s="359">
        <v>1</v>
      </c>
      <c r="J3866" s="359">
        <v>0</v>
      </c>
      <c r="K3866" s="359">
        <v>0</v>
      </c>
      <c r="L3866" s="360" t="s">
        <v>3402</v>
      </c>
      <c r="M3866" s="360"/>
      <c r="N3866" s="360" t="s">
        <v>3400</v>
      </c>
      <c r="O3866" s="361">
        <v>1260</v>
      </c>
      <c r="P3866" s="361">
        <v>0</v>
      </c>
      <c r="Q3866" s="361">
        <v>0</v>
      </c>
      <c r="R3866" s="362" t="s">
        <v>33</v>
      </c>
      <c r="S3866" s="363">
        <v>60</v>
      </c>
      <c r="T3866" s="363">
        <v>220</v>
      </c>
      <c r="U3866" s="363">
        <v>7.4090909090909092</v>
      </c>
      <c r="V3866" s="363">
        <v>0</v>
      </c>
      <c r="W3866" s="364">
        <v>1.63</v>
      </c>
      <c r="X3866" s="21">
        <v>2053.7999999999997</v>
      </c>
      <c r="Y3866" s="365" t="s">
        <v>33</v>
      </c>
      <c r="Z3866" s="358" t="s">
        <v>5838</v>
      </c>
      <c r="AA3866" s="366" t="s">
        <v>67</v>
      </c>
      <c r="AB3866" s="358" t="s">
        <v>67</v>
      </c>
      <c r="AC3866" s="358" t="s">
        <v>67</v>
      </c>
      <c r="AD3866" s="25"/>
      <c r="AE3866" s="26"/>
      <c r="AF3866" s="27"/>
      <c r="AG3866" s="271"/>
      <c r="AH3866" s="271"/>
      <c r="AI3866" s="271"/>
      <c r="AJ3866" s="271"/>
      <c r="AK3866" s="271"/>
      <c r="AL3866" s="271"/>
      <c r="AM3866" s="271"/>
      <c r="AN3866" s="271"/>
      <c r="AO3866" s="271"/>
    </row>
    <row r="3867" spans="1:398" ht="16.5" customHeight="1">
      <c r="A3867" s="12" t="s">
        <v>3398</v>
      </c>
      <c r="B3867" s="82"/>
      <c r="C3867" s="496"/>
      <c r="D3867" s="12"/>
      <c r="E3867" s="358" t="s">
        <v>741</v>
      </c>
      <c r="F3867" s="358" t="s">
        <v>34</v>
      </c>
      <c r="G3867" s="358" t="s">
        <v>772</v>
      </c>
      <c r="H3867" s="359">
        <v>2017</v>
      </c>
      <c r="I3867" s="359">
        <v>1</v>
      </c>
      <c r="J3867" s="359">
        <v>0</v>
      </c>
      <c r="K3867" s="359">
        <v>0</v>
      </c>
      <c r="L3867" s="360" t="s">
        <v>3403</v>
      </c>
      <c r="M3867" s="360"/>
      <c r="N3867" s="360" t="s">
        <v>3400</v>
      </c>
      <c r="O3867" s="361">
        <v>1260</v>
      </c>
      <c r="P3867" s="361">
        <v>0</v>
      </c>
      <c r="Q3867" s="361">
        <v>0</v>
      </c>
      <c r="R3867" s="362" t="s">
        <v>33</v>
      </c>
      <c r="S3867" s="363">
        <v>60</v>
      </c>
      <c r="T3867" s="363">
        <v>220</v>
      </c>
      <c r="U3867" s="363">
        <v>7.4090909090909092</v>
      </c>
      <c r="V3867" s="363">
        <v>0</v>
      </c>
      <c r="W3867" s="364">
        <v>1.63</v>
      </c>
      <c r="X3867" s="21">
        <v>2053.7999999999997</v>
      </c>
      <c r="Y3867" s="365" t="s">
        <v>33</v>
      </c>
      <c r="Z3867" s="358" t="s">
        <v>5838</v>
      </c>
      <c r="AA3867" s="366" t="s">
        <v>67</v>
      </c>
      <c r="AB3867" s="358" t="s">
        <v>67</v>
      </c>
      <c r="AC3867" s="358" t="s">
        <v>67</v>
      </c>
      <c r="AD3867" s="25"/>
      <c r="AE3867" s="26"/>
      <c r="AF3867" s="27"/>
      <c r="AG3867" s="271"/>
      <c r="AH3867" s="271"/>
      <c r="AI3867" s="271"/>
      <c r="AJ3867" s="271"/>
      <c r="AK3867" s="271"/>
      <c r="AL3867" s="271"/>
      <c r="AM3867" s="271"/>
      <c r="AN3867" s="271"/>
      <c r="AO3867" s="271"/>
    </row>
    <row r="3868" spans="1:398" ht="16.5" customHeight="1">
      <c r="A3868" s="30" t="s">
        <v>705</v>
      </c>
      <c r="B3868" s="30"/>
      <c r="C3868" s="368"/>
      <c r="D3868" s="30"/>
      <c r="E3868" s="90" t="s">
        <v>90</v>
      </c>
      <c r="F3868" s="341" t="s">
        <v>36</v>
      </c>
      <c r="G3868" s="341" t="s">
        <v>6853</v>
      </c>
      <c r="H3868" s="341">
        <v>2021</v>
      </c>
      <c r="I3868" s="92">
        <v>1</v>
      </c>
      <c r="J3868" s="15">
        <v>0</v>
      </c>
      <c r="K3868" s="15">
        <v>0</v>
      </c>
      <c r="L3868" s="93" t="s">
        <v>6851</v>
      </c>
      <c r="M3868" s="98"/>
      <c r="N3868" s="16" t="s">
        <v>696</v>
      </c>
      <c r="O3868" s="94">
        <v>36</v>
      </c>
      <c r="P3868" s="17">
        <v>0</v>
      </c>
      <c r="Q3868" s="17">
        <v>0</v>
      </c>
      <c r="R3868" s="168" t="s">
        <v>33</v>
      </c>
      <c r="S3868" s="19" t="s">
        <v>89</v>
      </c>
      <c r="T3868" s="19">
        <v>110</v>
      </c>
      <c r="U3868" s="101">
        <v>0.41</v>
      </c>
      <c r="V3868" s="19">
        <v>0</v>
      </c>
      <c r="W3868" s="145">
        <v>4.4999999999999998E-2</v>
      </c>
      <c r="X3868" s="21">
        <v>1.6199999999999999</v>
      </c>
      <c r="Y3868" s="171" t="s">
        <v>33</v>
      </c>
      <c r="Z3868" s="86" t="s">
        <v>62</v>
      </c>
      <c r="AA3868" s="15">
        <v>0</v>
      </c>
      <c r="AB3868" s="15">
        <v>0</v>
      </c>
      <c r="AC3868" s="15">
        <v>0</v>
      </c>
      <c r="AD3868" s="25"/>
      <c r="AE3868" s="26"/>
      <c r="AF3868" s="27"/>
      <c r="AG3868" s="28"/>
      <c r="AH3868" s="28"/>
      <c r="AI3868" s="28"/>
      <c r="AJ3868" s="28"/>
      <c r="AK3868" s="28"/>
      <c r="AL3868" s="28"/>
      <c r="AM3868" s="28"/>
      <c r="AN3868" s="28"/>
      <c r="AO3868" s="28"/>
    </row>
    <row r="3869" spans="1:398" ht="16.5" customHeight="1">
      <c r="A3869" s="30" t="s">
        <v>705</v>
      </c>
      <c r="B3869" s="30"/>
      <c r="C3869" s="368"/>
      <c r="D3869" s="30"/>
      <c r="E3869" s="239" t="s">
        <v>90</v>
      </c>
      <c r="F3869" s="341" t="s">
        <v>702</v>
      </c>
      <c r="G3869" s="341" t="s">
        <v>703</v>
      </c>
      <c r="H3869" s="341">
        <v>2017</v>
      </c>
      <c r="I3869" s="279">
        <v>1</v>
      </c>
      <c r="J3869" s="15">
        <v>0</v>
      </c>
      <c r="K3869" s="15">
        <v>0</v>
      </c>
      <c r="L3869" s="93" t="s">
        <v>6851</v>
      </c>
      <c r="M3869" s="148"/>
      <c r="N3869" s="16" t="s">
        <v>696</v>
      </c>
      <c r="O3869" s="325">
        <v>36</v>
      </c>
      <c r="P3869" s="17">
        <v>0</v>
      </c>
      <c r="Q3869" s="17">
        <v>0</v>
      </c>
      <c r="R3869" s="168" t="s">
        <v>33</v>
      </c>
      <c r="S3869" s="19" t="s">
        <v>89</v>
      </c>
      <c r="T3869" s="19">
        <v>110</v>
      </c>
      <c r="U3869" s="369">
        <v>0.55000000000000004</v>
      </c>
      <c r="V3869" s="19">
        <v>0</v>
      </c>
      <c r="W3869" s="370">
        <v>0.06</v>
      </c>
      <c r="X3869" s="21">
        <v>2.16</v>
      </c>
      <c r="Y3869" s="171" t="s">
        <v>33</v>
      </c>
      <c r="Z3869" s="86" t="s">
        <v>62</v>
      </c>
      <c r="AA3869" s="15">
        <v>0</v>
      </c>
      <c r="AB3869" s="15">
        <v>0</v>
      </c>
      <c r="AC3869" s="15">
        <v>0</v>
      </c>
      <c r="AD3869" s="25"/>
      <c r="AE3869" s="26"/>
      <c r="AF3869" s="27"/>
      <c r="AG3869" s="28"/>
      <c r="AH3869" s="28"/>
      <c r="AI3869" s="28"/>
      <c r="AJ3869" s="28"/>
      <c r="AK3869" s="28"/>
      <c r="AL3869" s="28"/>
      <c r="AM3869" s="28"/>
      <c r="AN3869" s="28"/>
      <c r="AO3869" s="28"/>
    </row>
    <row r="3870" spans="1:398" ht="16.5" customHeight="1">
      <c r="A3870" s="30" t="s">
        <v>705</v>
      </c>
      <c r="B3870" s="30"/>
      <c r="C3870" s="368"/>
      <c r="D3870" s="30"/>
      <c r="E3870" s="90" t="s">
        <v>6857</v>
      </c>
      <c r="F3870" s="341" t="s">
        <v>4337</v>
      </c>
      <c r="G3870" s="341" t="s">
        <v>6858</v>
      </c>
      <c r="H3870" s="341">
        <v>2021</v>
      </c>
      <c r="I3870" s="92">
        <v>1</v>
      </c>
      <c r="J3870" s="15">
        <v>0</v>
      </c>
      <c r="K3870" s="15">
        <v>0</v>
      </c>
      <c r="L3870" s="93" t="s">
        <v>6851</v>
      </c>
      <c r="M3870" s="106"/>
      <c r="N3870" s="16" t="s">
        <v>6856</v>
      </c>
      <c r="O3870" s="94">
        <v>5</v>
      </c>
      <c r="P3870" s="17">
        <v>0</v>
      </c>
      <c r="Q3870" s="17">
        <v>0</v>
      </c>
      <c r="R3870" s="168" t="s">
        <v>33</v>
      </c>
      <c r="S3870" s="106">
        <v>60</v>
      </c>
      <c r="T3870" s="19">
        <v>110</v>
      </c>
      <c r="U3870" s="101">
        <v>90</v>
      </c>
      <c r="V3870" s="19">
        <v>0</v>
      </c>
      <c r="W3870" s="145">
        <v>0.9</v>
      </c>
      <c r="X3870" s="21">
        <v>4.5</v>
      </c>
      <c r="Y3870" s="171" t="s">
        <v>33</v>
      </c>
      <c r="Z3870" s="86" t="s">
        <v>62</v>
      </c>
      <c r="AA3870" s="15">
        <v>0</v>
      </c>
      <c r="AB3870" s="15">
        <v>0</v>
      </c>
      <c r="AC3870" s="15">
        <v>0</v>
      </c>
      <c r="AD3870" s="25"/>
      <c r="AE3870" s="26"/>
      <c r="AF3870" s="27"/>
      <c r="AG3870" s="28"/>
      <c r="AH3870" s="28"/>
      <c r="AI3870" s="28"/>
      <c r="AJ3870" s="28"/>
      <c r="AK3870" s="28"/>
      <c r="AL3870" s="28"/>
      <c r="AM3870" s="28"/>
      <c r="AN3870" s="28"/>
      <c r="AO3870" s="28"/>
    </row>
    <row r="3871" spans="1:398" ht="16.5" customHeight="1">
      <c r="A3871" s="30" t="s">
        <v>705</v>
      </c>
      <c r="B3871" s="30"/>
      <c r="C3871" s="368"/>
      <c r="D3871" s="30"/>
      <c r="E3871" s="90" t="s">
        <v>180</v>
      </c>
      <c r="F3871" s="341" t="s">
        <v>92</v>
      </c>
      <c r="G3871" s="341" t="s">
        <v>6852</v>
      </c>
      <c r="H3871" s="341">
        <v>2017</v>
      </c>
      <c r="I3871" s="92">
        <v>1</v>
      </c>
      <c r="J3871" s="15">
        <v>0</v>
      </c>
      <c r="K3871" s="15">
        <v>0</v>
      </c>
      <c r="L3871" s="93" t="s">
        <v>6851</v>
      </c>
      <c r="M3871" s="98"/>
      <c r="N3871" s="16" t="s">
        <v>696</v>
      </c>
      <c r="O3871" s="94">
        <v>14</v>
      </c>
      <c r="P3871" s="94">
        <v>0</v>
      </c>
      <c r="Q3871" s="94">
        <v>0</v>
      </c>
      <c r="R3871" s="168" t="s">
        <v>33</v>
      </c>
      <c r="S3871" s="19" t="s">
        <v>89</v>
      </c>
      <c r="T3871" s="101">
        <v>110</v>
      </c>
      <c r="U3871" s="101">
        <v>3.9</v>
      </c>
      <c r="V3871" s="19">
        <v>0</v>
      </c>
      <c r="W3871" s="145">
        <v>0.42899999999999999</v>
      </c>
      <c r="X3871" s="21">
        <v>6.0060000000000002</v>
      </c>
      <c r="Y3871" s="171" t="s">
        <v>33</v>
      </c>
      <c r="Z3871" s="86" t="s">
        <v>62</v>
      </c>
      <c r="AA3871" s="15">
        <v>0</v>
      </c>
      <c r="AB3871" s="15">
        <v>0</v>
      </c>
      <c r="AC3871" s="15">
        <v>0</v>
      </c>
      <c r="AD3871" s="25"/>
      <c r="AE3871" s="26"/>
      <c r="AF3871" s="27"/>
      <c r="AG3871" s="28"/>
      <c r="AH3871" s="28"/>
      <c r="AI3871" s="28"/>
      <c r="AJ3871" s="28"/>
      <c r="AK3871" s="28"/>
      <c r="AL3871" s="28"/>
      <c r="AM3871" s="28"/>
      <c r="AN3871" s="28"/>
      <c r="AO3871" s="28"/>
    </row>
    <row r="3872" spans="1:398" ht="16.5" customHeight="1">
      <c r="A3872" s="30" t="s">
        <v>705</v>
      </c>
      <c r="B3872" s="30"/>
      <c r="C3872" s="368"/>
      <c r="D3872" s="30"/>
      <c r="E3872" s="90" t="s">
        <v>701</v>
      </c>
      <c r="F3872" s="341" t="s">
        <v>83</v>
      </c>
      <c r="G3872" s="341" t="s">
        <v>97</v>
      </c>
      <c r="H3872" s="341">
        <v>2016</v>
      </c>
      <c r="I3872" s="15">
        <v>1</v>
      </c>
      <c r="J3872" s="15">
        <v>0</v>
      </c>
      <c r="K3872" s="15">
        <v>0</v>
      </c>
      <c r="L3872" s="93" t="s">
        <v>6851</v>
      </c>
      <c r="M3872" s="16"/>
      <c r="N3872" s="16" t="s">
        <v>696</v>
      </c>
      <c r="O3872" s="17">
        <v>1920</v>
      </c>
      <c r="P3872" s="17">
        <v>0</v>
      </c>
      <c r="Q3872" s="17">
        <v>0</v>
      </c>
      <c r="R3872" s="168" t="s">
        <v>33</v>
      </c>
      <c r="S3872" s="19" t="s">
        <v>89</v>
      </c>
      <c r="T3872" s="19">
        <v>110</v>
      </c>
      <c r="U3872" s="19">
        <v>2</v>
      </c>
      <c r="V3872" s="19">
        <v>0</v>
      </c>
      <c r="W3872" s="20">
        <v>0.22</v>
      </c>
      <c r="X3872" s="21">
        <v>422.4</v>
      </c>
      <c r="Y3872" s="171" t="s">
        <v>33</v>
      </c>
      <c r="Z3872" s="86" t="s">
        <v>62</v>
      </c>
      <c r="AA3872" s="15">
        <v>0</v>
      </c>
      <c r="AB3872" s="15">
        <v>0</v>
      </c>
      <c r="AC3872" s="15">
        <v>0</v>
      </c>
      <c r="AD3872" s="25"/>
      <c r="AE3872" s="26"/>
      <c r="AF3872" s="27"/>
      <c r="AG3872" s="28"/>
      <c r="AH3872" s="28"/>
      <c r="AI3872" s="28"/>
      <c r="AJ3872" s="28"/>
      <c r="AK3872" s="28"/>
      <c r="AL3872" s="28"/>
      <c r="AM3872" s="28"/>
      <c r="AN3872" s="28"/>
      <c r="AO3872" s="28"/>
    </row>
    <row r="3873" spans="1:41" ht="16.5" customHeight="1">
      <c r="A3873" s="30" t="s">
        <v>705</v>
      </c>
      <c r="B3873" s="30"/>
      <c r="C3873" s="368"/>
      <c r="D3873" s="30"/>
      <c r="E3873" s="90" t="s">
        <v>35</v>
      </c>
      <c r="F3873" s="341" t="s">
        <v>83</v>
      </c>
      <c r="G3873" s="341" t="s">
        <v>81</v>
      </c>
      <c r="H3873" s="341">
        <v>2011</v>
      </c>
      <c r="I3873" s="92">
        <v>1</v>
      </c>
      <c r="J3873" s="15">
        <v>0</v>
      </c>
      <c r="K3873" s="15">
        <v>0</v>
      </c>
      <c r="L3873" s="93" t="s">
        <v>6851</v>
      </c>
      <c r="M3873" s="16"/>
      <c r="N3873" s="16" t="s">
        <v>696</v>
      </c>
      <c r="O3873" s="17">
        <v>1920</v>
      </c>
      <c r="P3873" s="17">
        <v>0</v>
      </c>
      <c r="Q3873" s="17">
        <v>0</v>
      </c>
      <c r="R3873" s="168" t="s">
        <v>33</v>
      </c>
      <c r="S3873" s="19" t="s">
        <v>89</v>
      </c>
      <c r="T3873" s="19">
        <v>110</v>
      </c>
      <c r="U3873" s="19">
        <v>2.2727272727272729</v>
      </c>
      <c r="V3873" s="19">
        <v>0</v>
      </c>
      <c r="W3873" s="20">
        <v>0.25</v>
      </c>
      <c r="X3873" s="21">
        <v>480</v>
      </c>
      <c r="Y3873" s="171" t="s">
        <v>33</v>
      </c>
      <c r="Z3873" s="86" t="s">
        <v>62</v>
      </c>
      <c r="AA3873" s="15">
        <v>0</v>
      </c>
      <c r="AB3873" s="15">
        <v>0</v>
      </c>
      <c r="AC3873" s="15">
        <v>0</v>
      </c>
      <c r="AD3873" s="25"/>
      <c r="AE3873" s="26"/>
      <c r="AF3873" s="27"/>
      <c r="AG3873" s="28"/>
      <c r="AH3873" s="28"/>
      <c r="AI3873" s="28"/>
      <c r="AJ3873" s="28"/>
      <c r="AK3873" s="28"/>
      <c r="AL3873" s="28"/>
      <c r="AM3873" s="28"/>
      <c r="AN3873" s="28"/>
      <c r="AO3873" s="28"/>
    </row>
    <row r="3874" spans="1:41" ht="16.5" customHeight="1">
      <c r="A3874" s="30" t="s">
        <v>705</v>
      </c>
      <c r="B3874" s="30"/>
      <c r="C3874" s="368"/>
      <c r="D3874" s="30"/>
      <c r="E3874" s="90" t="s">
        <v>35</v>
      </c>
      <c r="F3874" s="341" t="s">
        <v>83</v>
      </c>
      <c r="G3874" s="341" t="s">
        <v>81</v>
      </c>
      <c r="H3874" s="341">
        <v>2011</v>
      </c>
      <c r="I3874" s="92">
        <v>1</v>
      </c>
      <c r="J3874" s="15">
        <v>0</v>
      </c>
      <c r="K3874" s="15">
        <v>0</v>
      </c>
      <c r="L3874" s="93" t="s">
        <v>6851</v>
      </c>
      <c r="M3874" s="16"/>
      <c r="N3874" s="16" t="s">
        <v>696</v>
      </c>
      <c r="O3874" s="17">
        <v>1920</v>
      </c>
      <c r="P3874" s="17">
        <v>0</v>
      </c>
      <c r="Q3874" s="17">
        <v>0</v>
      </c>
      <c r="R3874" s="168" t="s">
        <v>33</v>
      </c>
      <c r="S3874" s="19" t="s">
        <v>89</v>
      </c>
      <c r="T3874" s="19">
        <v>110</v>
      </c>
      <c r="U3874" s="19">
        <v>2.2727272727272729</v>
      </c>
      <c r="V3874" s="19">
        <v>0</v>
      </c>
      <c r="W3874" s="20">
        <v>0.25</v>
      </c>
      <c r="X3874" s="21">
        <v>480</v>
      </c>
      <c r="Y3874" s="171" t="s">
        <v>33</v>
      </c>
      <c r="Z3874" s="86" t="s">
        <v>62</v>
      </c>
      <c r="AA3874" s="15">
        <v>0</v>
      </c>
      <c r="AB3874" s="15">
        <v>0</v>
      </c>
      <c r="AC3874" s="15">
        <v>0</v>
      </c>
      <c r="AD3874" s="25"/>
      <c r="AE3874" s="26"/>
      <c r="AF3874" s="27"/>
      <c r="AG3874" s="28"/>
      <c r="AH3874" s="28"/>
      <c r="AI3874" s="28"/>
      <c r="AJ3874" s="28"/>
      <c r="AK3874" s="28"/>
      <c r="AL3874" s="28"/>
      <c r="AM3874" s="28"/>
      <c r="AN3874" s="28"/>
      <c r="AO3874" s="28"/>
    </row>
    <row r="3875" spans="1:41" ht="16.5" customHeight="1">
      <c r="A3875" s="30" t="s">
        <v>705</v>
      </c>
      <c r="B3875" s="30"/>
      <c r="C3875" s="368"/>
      <c r="D3875" s="30"/>
      <c r="E3875" s="90" t="s">
        <v>35</v>
      </c>
      <c r="F3875" s="341" t="s">
        <v>83</v>
      </c>
      <c r="G3875" s="341" t="s">
        <v>81</v>
      </c>
      <c r="H3875" s="341">
        <v>2011</v>
      </c>
      <c r="I3875" s="92">
        <v>1</v>
      </c>
      <c r="J3875" s="15">
        <v>0</v>
      </c>
      <c r="K3875" s="15">
        <v>0</v>
      </c>
      <c r="L3875" s="93" t="s">
        <v>6851</v>
      </c>
      <c r="M3875" s="16"/>
      <c r="N3875" s="16" t="s">
        <v>696</v>
      </c>
      <c r="O3875" s="17">
        <v>1920</v>
      </c>
      <c r="P3875" s="17">
        <v>0</v>
      </c>
      <c r="Q3875" s="17">
        <v>0</v>
      </c>
      <c r="R3875" s="168" t="s">
        <v>33</v>
      </c>
      <c r="S3875" s="19" t="s">
        <v>89</v>
      </c>
      <c r="T3875" s="19">
        <v>110</v>
      </c>
      <c r="U3875" s="19">
        <v>2.2727272727272729</v>
      </c>
      <c r="V3875" s="19">
        <v>0</v>
      </c>
      <c r="W3875" s="20">
        <v>0.25</v>
      </c>
      <c r="X3875" s="21">
        <v>480</v>
      </c>
      <c r="Y3875" s="171" t="s">
        <v>33</v>
      </c>
      <c r="Z3875" s="86" t="s">
        <v>62</v>
      </c>
      <c r="AA3875" s="15">
        <v>0</v>
      </c>
      <c r="AB3875" s="15">
        <v>0</v>
      </c>
      <c r="AC3875" s="15">
        <v>0</v>
      </c>
      <c r="AD3875" s="25"/>
      <c r="AE3875" s="26"/>
      <c r="AF3875" s="27"/>
      <c r="AG3875" s="28"/>
      <c r="AH3875" s="28"/>
      <c r="AI3875" s="28"/>
      <c r="AJ3875" s="28"/>
      <c r="AK3875" s="28"/>
      <c r="AL3875" s="28"/>
      <c r="AM3875" s="28"/>
      <c r="AN3875" s="28"/>
      <c r="AO3875" s="28"/>
    </row>
    <row r="3876" spans="1:41" ht="16.5" customHeight="1">
      <c r="A3876" s="30" t="s">
        <v>705</v>
      </c>
      <c r="B3876" s="30"/>
      <c r="C3876" s="368"/>
      <c r="D3876" s="30"/>
      <c r="E3876" s="90" t="s">
        <v>35</v>
      </c>
      <c r="F3876" s="341" t="s">
        <v>83</v>
      </c>
      <c r="G3876" s="341" t="s">
        <v>81</v>
      </c>
      <c r="H3876" s="341">
        <v>2011</v>
      </c>
      <c r="I3876" s="92">
        <v>1</v>
      </c>
      <c r="J3876" s="15">
        <v>0</v>
      </c>
      <c r="K3876" s="15">
        <v>0</v>
      </c>
      <c r="L3876" s="93" t="s">
        <v>6851</v>
      </c>
      <c r="M3876" s="93"/>
      <c r="N3876" s="16" t="s">
        <v>696</v>
      </c>
      <c r="O3876" s="94">
        <v>1920</v>
      </c>
      <c r="P3876" s="94">
        <v>0</v>
      </c>
      <c r="Q3876" s="94">
        <v>0</v>
      </c>
      <c r="R3876" s="100" t="s">
        <v>33</v>
      </c>
      <c r="S3876" s="96" t="s">
        <v>89</v>
      </c>
      <c r="T3876" s="96">
        <v>110</v>
      </c>
      <c r="U3876" s="101">
        <v>2.2727272727272729</v>
      </c>
      <c r="V3876" s="19">
        <v>0</v>
      </c>
      <c r="W3876" s="97">
        <v>0.25</v>
      </c>
      <c r="X3876" s="21">
        <v>480</v>
      </c>
      <c r="Y3876" s="171" t="s">
        <v>33</v>
      </c>
      <c r="Z3876" s="86" t="s">
        <v>62</v>
      </c>
      <c r="AA3876" s="15">
        <v>0</v>
      </c>
      <c r="AB3876" s="15">
        <v>0</v>
      </c>
      <c r="AC3876" s="15">
        <v>0</v>
      </c>
      <c r="AD3876" s="25"/>
      <c r="AE3876" s="26"/>
      <c r="AF3876" s="27"/>
      <c r="AG3876" s="28"/>
      <c r="AH3876" s="28"/>
      <c r="AI3876" s="28"/>
      <c r="AJ3876" s="28"/>
      <c r="AK3876" s="28"/>
      <c r="AL3876" s="28"/>
      <c r="AM3876" s="28"/>
      <c r="AN3876" s="28"/>
      <c r="AO3876" s="28"/>
    </row>
    <row r="3877" spans="1:41" ht="16.5" customHeight="1">
      <c r="A3877" s="30" t="s">
        <v>705</v>
      </c>
      <c r="B3877" s="30"/>
      <c r="C3877" s="368"/>
      <c r="D3877" s="30"/>
      <c r="E3877" s="90" t="s">
        <v>79</v>
      </c>
      <c r="F3877" s="341" t="s">
        <v>36</v>
      </c>
      <c r="G3877" s="341" t="s">
        <v>697</v>
      </c>
      <c r="H3877" s="341">
        <v>2011</v>
      </c>
      <c r="I3877" s="92">
        <v>1</v>
      </c>
      <c r="J3877" s="15">
        <v>0</v>
      </c>
      <c r="K3877" s="15">
        <v>0</v>
      </c>
      <c r="L3877" s="93" t="s">
        <v>6851</v>
      </c>
      <c r="M3877" s="16"/>
      <c r="N3877" s="16" t="s">
        <v>696</v>
      </c>
      <c r="O3877" s="17">
        <v>1920</v>
      </c>
      <c r="P3877" s="17">
        <v>0</v>
      </c>
      <c r="Q3877" s="17">
        <v>0</v>
      </c>
      <c r="R3877" s="168" t="s">
        <v>33</v>
      </c>
      <c r="S3877" s="19" t="s">
        <v>89</v>
      </c>
      <c r="T3877" s="19">
        <v>110</v>
      </c>
      <c r="U3877" s="19">
        <v>2.2727272727272729</v>
      </c>
      <c r="V3877" s="19">
        <v>0</v>
      </c>
      <c r="W3877" s="20">
        <v>0.25</v>
      </c>
      <c r="X3877" s="21">
        <v>480</v>
      </c>
      <c r="Y3877" s="171" t="s">
        <v>33</v>
      </c>
      <c r="Z3877" s="86" t="s">
        <v>62</v>
      </c>
      <c r="AA3877" s="15">
        <v>0</v>
      </c>
      <c r="AB3877" s="15">
        <v>0</v>
      </c>
      <c r="AC3877" s="15">
        <v>0</v>
      </c>
      <c r="AD3877" s="25"/>
      <c r="AE3877" s="26"/>
      <c r="AF3877" s="27"/>
      <c r="AG3877" s="28"/>
      <c r="AH3877" s="28"/>
      <c r="AI3877" s="28"/>
      <c r="AJ3877" s="28"/>
      <c r="AK3877" s="28"/>
      <c r="AL3877" s="28"/>
      <c r="AM3877" s="28"/>
      <c r="AN3877" s="28"/>
      <c r="AO3877" s="28"/>
    </row>
    <row r="3878" spans="1:41" ht="16.5" customHeight="1">
      <c r="A3878" s="30" t="s">
        <v>705</v>
      </c>
      <c r="B3878" s="30"/>
      <c r="C3878" s="368"/>
      <c r="D3878" s="30"/>
      <c r="E3878" s="90" t="s">
        <v>35</v>
      </c>
      <c r="F3878" s="341" t="s">
        <v>83</v>
      </c>
      <c r="G3878" s="341" t="s">
        <v>698</v>
      </c>
      <c r="H3878" s="341">
        <v>2011</v>
      </c>
      <c r="I3878" s="92">
        <v>1</v>
      </c>
      <c r="J3878" s="15">
        <v>0</v>
      </c>
      <c r="K3878" s="15">
        <v>0</v>
      </c>
      <c r="L3878" s="93" t="s">
        <v>6851</v>
      </c>
      <c r="M3878" s="16"/>
      <c r="N3878" s="16" t="s">
        <v>696</v>
      </c>
      <c r="O3878" s="17">
        <v>1920</v>
      </c>
      <c r="P3878" s="17">
        <v>0</v>
      </c>
      <c r="Q3878" s="17">
        <v>0</v>
      </c>
      <c r="R3878" s="168" t="s">
        <v>33</v>
      </c>
      <c r="S3878" s="19" t="s">
        <v>89</v>
      </c>
      <c r="T3878" s="19">
        <v>110</v>
      </c>
      <c r="U3878" s="19">
        <v>2.2727272727272729</v>
      </c>
      <c r="V3878" s="19">
        <v>0</v>
      </c>
      <c r="W3878" s="20">
        <v>0.25</v>
      </c>
      <c r="X3878" s="21">
        <v>480</v>
      </c>
      <c r="Y3878" s="171" t="s">
        <v>33</v>
      </c>
      <c r="Z3878" s="86" t="s">
        <v>62</v>
      </c>
      <c r="AA3878" s="15">
        <v>0</v>
      </c>
      <c r="AB3878" s="15">
        <v>0</v>
      </c>
      <c r="AC3878" s="15">
        <v>0</v>
      </c>
      <c r="AD3878" s="25"/>
      <c r="AE3878" s="26"/>
      <c r="AF3878" s="27"/>
      <c r="AG3878" s="28"/>
      <c r="AH3878" s="28"/>
      <c r="AI3878" s="28"/>
      <c r="AJ3878" s="28"/>
      <c r="AK3878" s="28"/>
      <c r="AL3878" s="28"/>
      <c r="AM3878" s="28"/>
      <c r="AN3878" s="28"/>
      <c r="AO3878" s="28"/>
    </row>
    <row r="3879" spans="1:41" ht="16.5" customHeight="1">
      <c r="A3879" s="30" t="s">
        <v>705</v>
      </c>
      <c r="B3879" s="30"/>
      <c r="C3879" s="368"/>
      <c r="D3879" s="30"/>
      <c r="E3879" s="90" t="s">
        <v>35</v>
      </c>
      <c r="F3879" s="341" t="s">
        <v>83</v>
      </c>
      <c r="G3879" s="341" t="s">
        <v>699</v>
      </c>
      <c r="H3879" s="341">
        <v>2012</v>
      </c>
      <c r="I3879" s="92">
        <v>1</v>
      </c>
      <c r="J3879" s="15">
        <v>0</v>
      </c>
      <c r="K3879" s="15">
        <v>0</v>
      </c>
      <c r="L3879" s="93" t="s">
        <v>6851</v>
      </c>
      <c r="M3879" s="16"/>
      <c r="N3879" s="16" t="s">
        <v>696</v>
      </c>
      <c r="O3879" s="17">
        <v>1920</v>
      </c>
      <c r="P3879" s="17">
        <v>0</v>
      </c>
      <c r="Q3879" s="17">
        <v>0</v>
      </c>
      <c r="R3879" s="168" t="s">
        <v>33</v>
      </c>
      <c r="S3879" s="19" t="s">
        <v>89</v>
      </c>
      <c r="T3879" s="19">
        <v>110</v>
      </c>
      <c r="U3879" s="19">
        <v>2.2727272727272729</v>
      </c>
      <c r="V3879" s="19">
        <v>0</v>
      </c>
      <c r="W3879" s="20">
        <v>0.25</v>
      </c>
      <c r="X3879" s="21">
        <v>480</v>
      </c>
      <c r="Y3879" s="171" t="s">
        <v>33</v>
      </c>
      <c r="Z3879" s="86" t="s">
        <v>62</v>
      </c>
      <c r="AA3879" s="15">
        <v>0</v>
      </c>
      <c r="AB3879" s="15">
        <v>0</v>
      </c>
      <c r="AC3879" s="15">
        <v>0</v>
      </c>
      <c r="AD3879" s="25"/>
      <c r="AE3879" s="26"/>
      <c r="AF3879" s="27"/>
      <c r="AG3879" s="28"/>
      <c r="AH3879" s="28"/>
      <c r="AI3879" s="28"/>
      <c r="AJ3879" s="28"/>
      <c r="AK3879" s="28"/>
      <c r="AL3879" s="28"/>
      <c r="AM3879" s="28"/>
      <c r="AN3879" s="28"/>
      <c r="AO3879" s="28"/>
    </row>
    <row r="3880" spans="1:41" ht="16.5" customHeight="1">
      <c r="A3880" s="30" t="s">
        <v>705</v>
      </c>
      <c r="B3880" s="30"/>
      <c r="C3880" s="368"/>
      <c r="D3880" s="30"/>
      <c r="E3880" s="90" t="s">
        <v>35</v>
      </c>
      <c r="F3880" s="341" t="s">
        <v>83</v>
      </c>
      <c r="G3880" s="341" t="s">
        <v>700</v>
      </c>
      <c r="H3880" s="341">
        <v>2013</v>
      </c>
      <c r="I3880" s="92">
        <v>1</v>
      </c>
      <c r="J3880" s="15">
        <v>0</v>
      </c>
      <c r="K3880" s="15">
        <v>0</v>
      </c>
      <c r="L3880" s="93" t="s">
        <v>6851</v>
      </c>
      <c r="M3880" s="16"/>
      <c r="N3880" s="16" t="s">
        <v>696</v>
      </c>
      <c r="O3880" s="17">
        <v>1920</v>
      </c>
      <c r="P3880" s="17">
        <v>0</v>
      </c>
      <c r="Q3880" s="17">
        <v>0</v>
      </c>
      <c r="R3880" s="168" t="s">
        <v>33</v>
      </c>
      <c r="S3880" s="19" t="s">
        <v>89</v>
      </c>
      <c r="T3880" s="19">
        <v>110</v>
      </c>
      <c r="U3880" s="19">
        <v>2.2727272727272729</v>
      </c>
      <c r="V3880" s="19">
        <v>0</v>
      </c>
      <c r="W3880" s="20">
        <v>0.25</v>
      </c>
      <c r="X3880" s="21">
        <v>480</v>
      </c>
      <c r="Y3880" s="171" t="s">
        <v>33</v>
      </c>
      <c r="Z3880" s="86" t="s">
        <v>62</v>
      </c>
      <c r="AA3880" s="15">
        <v>0</v>
      </c>
      <c r="AB3880" s="15">
        <v>0</v>
      </c>
      <c r="AC3880" s="15">
        <v>0</v>
      </c>
      <c r="AD3880" s="25"/>
      <c r="AE3880" s="26"/>
      <c r="AF3880" s="27"/>
      <c r="AG3880" s="28"/>
      <c r="AH3880" s="28"/>
      <c r="AI3880" s="28"/>
      <c r="AJ3880" s="28"/>
      <c r="AK3880" s="28"/>
      <c r="AL3880" s="28"/>
      <c r="AM3880" s="28"/>
      <c r="AN3880" s="28"/>
      <c r="AO3880" s="28"/>
    </row>
    <row r="3881" spans="1:41" ht="16.5" customHeight="1">
      <c r="A3881" s="30" t="s">
        <v>705</v>
      </c>
      <c r="B3881" s="30"/>
      <c r="C3881" s="368"/>
      <c r="D3881" s="30"/>
      <c r="E3881" s="341" t="s">
        <v>6854</v>
      </c>
      <c r="F3881" s="341" t="s">
        <v>5869</v>
      </c>
      <c r="G3881" s="341" t="s">
        <v>6855</v>
      </c>
      <c r="H3881" s="341">
        <v>2023</v>
      </c>
      <c r="I3881" s="92">
        <v>1</v>
      </c>
      <c r="J3881" s="15">
        <v>0</v>
      </c>
      <c r="K3881" s="15">
        <v>0</v>
      </c>
      <c r="L3881" s="93" t="s">
        <v>6851</v>
      </c>
      <c r="M3881" s="106"/>
      <c r="N3881" s="16" t="s">
        <v>6856</v>
      </c>
      <c r="O3881" s="94">
        <v>8760</v>
      </c>
      <c r="P3881" s="17">
        <v>0</v>
      </c>
      <c r="Q3881" s="17">
        <v>0</v>
      </c>
      <c r="R3881" s="168" t="s">
        <v>33</v>
      </c>
      <c r="S3881" s="106">
        <v>60</v>
      </c>
      <c r="T3881" s="19">
        <v>110</v>
      </c>
      <c r="U3881" s="19">
        <v>0.6</v>
      </c>
      <c r="V3881" s="19">
        <v>0</v>
      </c>
      <c r="W3881" s="145">
        <v>0.12</v>
      </c>
      <c r="X3881" s="21">
        <v>1051.2</v>
      </c>
      <c r="Y3881" s="171" t="s">
        <v>33</v>
      </c>
      <c r="Z3881" s="86" t="s">
        <v>62</v>
      </c>
      <c r="AA3881" s="15">
        <v>0</v>
      </c>
      <c r="AB3881" s="15">
        <v>0</v>
      </c>
      <c r="AC3881" s="15">
        <v>0</v>
      </c>
      <c r="AD3881" s="25"/>
      <c r="AE3881" s="26"/>
      <c r="AF3881" s="27"/>
      <c r="AG3881" s="28"/>
      <c r="AH3881" s="28"/>
      <c r="AI3881" s="28"/>
      <c r="AJ3881" s="28"/>
      <c r="AK3881" s="28"/>
      <c r="AL3881" s="28"/>
      <c r="AM3881" s="28"/>
      <c r="AN3881" s="28"/>
      <c r="AO3881" s="28"/>
    </row>
    <row r="3882" spans="1:41" ht="16.5" customHeight="1">
      <c r="A3882" s="30" t="s">
        <v>705</v>
      </c>
      <c r="B3882" s="30"/>
      <c r="C3882" s="368"/>
      <c r="D3882" s="30"/>
      <c r="E3882" s="90" t="s">
        <v>379</v>
      </c>
      <c r="F3882" s="341" t="s">
        <v>34</v>
      </c>
      <c r="G3882" s="341" t="s">
        <v>5868</v>
      </c>
      <c r="H3882" s="341">
        <v>2010</v>
      </c>
      <c r="I3882" s="92">
        <v>1</v>
      </c>
      <c r="J3882" s="15">
        <v>0</v>
      </c>
      <c r="K3882" s="15">
        <v>0</v>
      </c>
      <c r="L3882" s="93" t="s">
        <v>6851</v>
      </c>
      <c r="M3882" s="98"/>
      <c r="N3882" s="16" t="s">
        <v>696</v>
      </c>
      <c r="O3882" s="17">
        <v>900</v>
      </c>
      <c r="P3882" s="17">
        <v>0</v>
      </c>
      <c r="Q3882" s="17">
        <v>0</v>
      </c>
      <c r="R3882" s="168" t="s">
        <v>33</v>
      </c>
      <c r="S3882" s="19">
        <v>60</v>
      </c>
      <c r="T3882" s="19">
        <v>220</v>
      </c>
      <c r="U3882" s="19">
        <v>7.3</v>
      </c>
      <c r="V3882" s="19">
        <v>0</v>
      </c>
      <c r="W3882" s="20">
        <v>1.5620000000000001</v>
      </c>
      <c r="X3882" s="21">
        <v>1405.8</v>
      </c>
      <c r="Y3882" s="171" t="s">
        <v>33</v>
      </c>
      <c r="Z3882" s="86" t="s">
        <v>62</v>
      </c>
      <c r="AA3882" s="15">
        <v>0</v>
      </c>
      <c r="AB3882" s="15">
        <v>0</v>
      </c>
      <c r="AC3882" s="15">
        <v>0</v>
      </c>
      <c r="AD3882" s="25"/>
      <c r="AE3882" s="26"/>
      <c r="AF3882" s="27"/>
      <c r="AG3882" s="28"/>
      <c r="AH3882" s="28"/>
      <c r="AI3882" s="28"/>
      <c r="AJ3882" s="28"/>
      <c r="AK3882" s="28"/>
      <c r="AL3882" s="28"/>
      <c r="AM3882" s="28"/>
      <c r="AN3882" s="28"/>
      <c r="AO3882" s="28"/>
    </row>
    <row r="3883" spans="1:41" ht="16.5" customHeight="1">
      <c r="A3883" s="30" t="s">
        <v>705</v>
      </c>
      <c r="B3883" s="30"/>
      <c r="C3883" s="368"/>
      <c r="D3883" s="30"/>
      <c r="E3883" s="90" t="s">
        <v>379</v>
      </c>
      <c r="F3883" s="341" t="s">
        <v>34</v>
      </c>
      <c r="G3883" s="341" t="s">
        <v>4336</v>
      </c>
      <c r="H3883" s="341">
        <v>2016</v>
      </c>
      <c r="I3883" s="92">
        <v>1</v>
      </c>
      <c r="J3883" s="15">
        <v>0</v>
      </c>
      <c r="K3883" s="15">
        <v>0</v>
      </c>
      <c r="L3883" s="93" t="s">
        <v>6851</v>
      </c>
      <c r="M3883" s="98"/>
      <c r="N3883" s="16" t="s">
        <v>696</v>
      </c>
      <c r="O3883" s="17">
        <v>900</v>
      </c>
      <c r="P3883" s="17">
        <v>0</v>
      </c>
      <c r="Q3883" s="17">
        <v>0</v>
      </c>
      <c r="R3883" s="168" t="s">
        <v>33</v>
      </c>
      <c r="S3883" s="19" t="s">
        <v>89</v>
      </c>
      <c r="T3883" s="19">
        <v>220</v>
      </c>
      <c r="U3883" s="19">
        <v>9.1454545454545446</v>
      </c>
      <c r="V3883" s="19">
        <v>0</v>
      </c>
      <c r="W3883" s="20">
        <v>2.012</v>
      </c>
      <c r="X3883" s="21">
        <v>1810.8</v>
      </c>
      <c r="Y3883" s="171" t="s">
        <v>33</v>
      </c>
      <c r="Z3883" s="86" t="s">
        <v>62</v>
      </c>
      <c r="AA3883" s="15">
        <v>0</v>
      </c>
      <c r="AB3883" s="15">
        <v>0</v>
      </c>
      <c r="AC3883" s="15">
        <v>0</v>
      </c>
      <c r="AD3883" s="25"/>
      <c r="AE3883" s="26"/>
      <c r="AF3883" s="27"/>
      <c r="AG3883" s="28"/>
      <c r="AH3883" s="28"/>
      <c r="AI3883" s="28"/>
      <c r="AJ3883" s="28"/>
      <c r="AK3883" s="28"/>
      <c r="AL3883" s="28"/>
      <c r="AM3883" s="28"/>
      <c r="AN3883" s="28"/>
      <c r="AO3883" s="28"/>
    </row>
    <row r="3884" spans="1:41" ht="16.5" customHeight="1">
      <c r="A3884" s="83" t="s">
        <v>892</v>
      </c>
      <c r="B3884" s="13"/>
      <c r="C3884" s="494"/>
      <c r="D3884" s="83"/>
      <c r="E3884" s="14" t="s">
        <v>90</v>
      </c>
      <c r="F3884" s="14" t="s">
        <v>83</v>
      </c>
      <c r="G3884" s="14" t="s">
        <v>899</v>
      </c>
      <c r="H3884" s="15">
        <v>2019</v>
      </c>
      <c r="I3884" s="15">
        <v>1</v>
      </c>
      <c r="J3884" s="15">
        <v>0</v>
      </c>
      <c r="K3884" s="15">
        <v>0</v>
      </c>
      <c r="L3884" s="16" t="s">
        <v>863</v>
      </c>
      <c r="M3884" s="106"/>
      <c r="N3884" s="16" t="s">
        <v>305</v>
      </c>
      <c r="O3884" s="17">
        <v>2190</v>
      </c>
      <c r="P3884" s="17">
        <v>0</v>
      </c>
      <c r="Q3884" s="17">
        <v>0</v>
      </c>
      <c r="R3884" s="18" t="s">
        <v>33</v>
      </c>
      <c r="S3884" s="19">
        <v>60</v>
      </c>
      <c r="T3884" s="19">
        <v>110</v>
      </c>
      <c r="U3884" s="19">
        <v>2.2999999999999998</v>
      </c>
      <c r="V3884" s="19">
        <v>0</v>
      </c>
      <c r="W3884" s="20">
        <v>0.25</v>
      </c>
      <c r="X3884" s="21">
        <v>547.5</v>
      </c>
      <c r="Y3884" s="22" t="s">
        <v>33</v>
      </c>
      <c r="Z3884" s="86" t="s">
        <v>6861</v>
      </c>
      <c r="AA3884" s="15"/>
      <c r="AB3884" s="15"/>
      <c r="AC3884" s="15"/>
      <c r="AD3884" s="25"/>
      <c r="AE3884" s="26"/>
      <c r="AF3884" s="27"/>
      <c r="AG3884" s="109"/>
      <c r="AH3884" s="109"/>
      <c r="AI3884" s="109"/>
      <c r="AJ3884" s="109"/>
      <c r="AK3884" s="109"/>
      <c r="AL3884" s="109"/>
      <c r="AM3884" s="109"/>
      <c r="AN3884" s="109"/>
      <c r="AO3884" s="109"/>
    </row>
    <row r="3885" spans="1:41" ht="16.5" customHeight="1">
      <c r="A3885" s="83" t="s">
        <v>892</v>
      </c>
      <c r="B3885" s="13"/>
      <c r="C3885" s="494"/>
      <c r="D3885" s="83"/>
      <c r="E3885" s="14" t="s">
        <v>879</v>
      </c>
      <c r="F3885" s="14" t="s">
        <v>92</v>
      </c>
      <c r="G3885" s="14" t="s">
        <v>900</v>
      </c>
      <c r="H3885" s="15">
        <v>2019</v>
      </c>
      <c r="I3885" s="15">
        <v>1</v>
      </c>
      <c r="J3885" s="15">
        <v>0</v>
      </c>
      <c r="K3885" s="15">
        <v>0</v>
      </c>
      <c r="L3885" s="16" t="s">
        <v>863</v>
      </c>
      <c r="M3885" s="106"/>
      <c r="N3885" s="16" t="s">
        <v>305</v>
      </c>
      <c r="O3885" s="17">
        <v>2190</v>
      </c>
      <c r="P3885" s="17">
        <v>0</v>
      </c>
      <c r="Q3885" s="17">
        <v>0</v>
      </c>
      <c r="R3885" s="18" t="s">
        <v>33</v>
      </c>
      <c r="S3885" s="19">
        <v>60</v>
      </c>
      <c r="T3885" s="19">
        <v>110</v>
      </c>
      <c r="U3885" s="19">
        <v>2.2999999999999998</v>
      </c>
      <c r="V3885" s="19">
        <v>0</v>
      </c>
      <c r="W3885" s="20">
        <v>0.25</v>
      </c>
      <c r="X3885" s="21">
        <v>547.5</v>
      </c>
      <c r="Y3885" s="22" t="s">
        <v>33</v>
      </c>
      <c r="Z3885" s="86" t="s">
        <v>6861</v>
      </c>
      <c r="AA3885" s="15"/>
      <c r="AB3885" s="15"/>
      <c r="AC3885" s="15"/>
      <c r="AD3885" s="25"/>
      <c r="AE3885" s="26"/>
      <c r="AF3885" s="27"/>
      <c r="AG3885" s="109"/>
      <c r="AH3885" s="109"/>
      <c r="AI3885" s="109"/>
      <c r="AJ3885" s="109"/>
      <c r="AK3885" s="109"/>
      <c r="AL3885" s="109"/>
      <c r="AM3885" s="109"/>
      <c r="AN3885" s="109"/>
      <c r="AO3885" s="109"/>
    </row>
    <row r="3886" spans="1:41" ht="16.5" customHeight="1">
      <c r="A3886" s="83" t="s">
        <v>892</v>
      </c>
      <c r="B3886" s="13"/>
      <c r="C3886" s="494"/>
      <c r="D3886" s="83"/>
      <c r="E3886" s="14" t="s">
        <v>35</v>
      </c>
      <c r="F3886" s="14" t="s">
        <v>83</v>
      </c>
      <c r="G3886" s="14" t="s">
        <v>898</v>
      </c>
      <c r="H3886" s="15">
        <v>2019</v>
      </c>
      <c r="I3886" s="15">
        <v>1</v>
      </c>
      <c r="J3886" s="15">
        <v>0</v>
      </c>
      <c r="K3886" s="15">
        <v>0</v>
      </c>
      <c r="L3886" s="16" t="s">
        <v>863</v>
      </c>
      <c r="M3886" s="106"/>
      <c r="N3886" s="16" t="s">
        <v>305</v>
      </c>
      <c r="O3886" s="17">
        <v>2190</v>
      </c>
      <c r="P3886" s="17">
        <v>0</v>
      </c>
      <c r="Q3886" s="17">
        <v>0</v>
      </c>
      <c r="R3886" s="18" t="s">
        <v>33</v>
      </c>
      <c r="S3886" s="19">
        <v>60</v>
      </c>
      <c r="T3886" s="19">
        <v>110</v>
      </c>
      <c r="U3886" s="19">
        <v>2.2999999999999998</v>
      </c>
      <c r="V3886" s="19">
        <v>0</v>
      </c>
      <c r="W3886" s="20">
        <v>0.3</v>
      </c>
      <c r="X3886" s="21">
        <v>657</v>
      </c>
      <c r="Y3886" s="22" t="s">
        <v>33</v>
      </c>
      <c r="Z3886" s="86" t="s">
        <v>6861</v>
      </c>
      <c r="AA3886" s="15"/>
      <c r="AB3886" s="15"/>
      <c r="AC3886" s="15"/>
      <c r="AD3886" s="25"/>
      <c r="AE3886" s="26"/>
      <c r="AF3886" s="27"/>
      <c r="AG3886" s="88"/>
      <c r="AH3886" s="88"/>
      <c r="AI3886" s="88"/>
      <c r="AJ3886" s="88"/>
      <c r="AK3886" s="88"/>
      <c r="AL3886" s="88"/>
      <c r="AM3886" s="88"/>
      <c r="AN3886" s="88"/>
      <c r="AO3886" s="88"/>
    </row>
    <row r="3887" spans="1:41" ht="16.5" customHeight="1">
      <c r="A3887" s="83" t="s">
        <v>892</v>
      </c>
      <c r="B3887" s="13"/>
      <c r="C3887" s="494"/>
      <c r="D3887" s="83"/>
      <c r="E3887" s="14" t="s">
        <v>895</v>
      </c>
      <c r="F3887" s="14" t="s">
        <v>896</v>
      </c>
      <c r="G3887" s="14" t="s">
        <v>897</v>
      </c>
      <c r="H3887" s="15">
        <v>2019</v>
      </c>
      <c r="I3887" s="15">
        <v>1</v>
      </c>
      <c r="J3887" s="15">
        <v>0</v>
      </c>
      <c r="K3887" s="15">
        <v>0</v>
      </c>
      <c r="L3887" s="16" t="s">
        <v>863</v>
      </c>
      <c r="M3887" s="106"/>
      <c r="N3887" s="16" t="s">
        <v>305</v>
      </c>
      <c r="O3887" s="17">
        <v>1920</v>
      </c>
      <c r="P3887" s="17">
        <v>0</v>
      </c>
      <c r="Q3887" s="17">
        <v>0</v>
      </c>
      <c r="R3887" s="18" t="s">
        <v>33</v>
      </c>
      <c r="S3887" s="19">
        <v>60</v>
      </c>
      <c r="T3887" s="19">
        <v>110</v>
      </c>
      <c r="U3887" s="19">
        <v>1</v>
      </c>
      <c r="V3887" s="19">
        <v>0</v>
      </c>
      <c r="W3887" s="20">
        <v>0.35</v>
      </c>
      <c r="X3887" s="21">
        <v>672</v>
      </c>
      <c r="Y3887" s="22" t="s">
        <v>33</v>
      </c>
      <c r="Z3887" s="86" t="s">
        <v>6861</v>
      </c>
      <c r="AA3887" s="15"/>
      <c r="AB3887" s="15"/>
      <c r="AC3887" s="15"/>
      <c r="AD3887" s="25"/>
      <c r="AE3887" s="26"/>
      <c r="AF3887" s="27"/>
      <c r="AG3887" s="109"/>
      <c r="AH3887" s="109"/>
      <c r="AI3887" s="109"/>
      <c r="AJ3887" s="109"/>
      <c r="AK3887" s="109"/>
      <c r="AL3887" s="109"/>
      <c r="AM3887" s="109"/>
      <c r="AN3887" s="109"/>
      <c r="AO3887" s="109"/>
    </row>
    <row r="3888" spans="1:41" ht="16.5" customHeight="1">
      <c r="A3888" s="83" t="s">
        <v>892</v>
      </c>
      <c r="B3888" s="13"/>
      <c r="C3888" s="494"/>
      <c r="D3888" s="83"/>
      <c r="E3888" s="14" t="s">
        <v>893</v>
      </c>
      <c r="F3888" s="14" t="s">
        <v>83</v>
      </c>
      <c r="G3888" s="14" t="s">
        <v>894</v>
      </c>
      <c r="H3888" s="15">
        <v>2010</v>
      </c>
      <c r="I3888" s="15">
        <v>2</v>
      </c>
      <c r="J3888" s="15">
        <v>0</v>
      </c>
      <c r="K3888" s="15">
        <v>0</v>
      </c>
      <c r="L3888" s="16" t="s">
        <v>863</v>
      </c>
      <c r="M3888" s="106"/>
      <c r="N3888" s="16" t="s">
        <v>305</v>
      </c>
      <c r="O3888" s="17">
        <v>2190</v>
      </c>
      <c r="P3888" s="17">
        <v>0</v>
      </c>
      <c r="Q3888" s="17">
        <v>0</v>
      </c>
      <c r="R3888" s="18" t="s">
        <v>33</v>
      </c>
      <c r="S3888" s="19">
        <v>60</v>
      </c>
      <c r="T3888" s="19">
        <v>110</v>
      </c>
      <c r="U3888" s="19">
        <v>2.5</v>
      </c>
      <c r="V3888" s="19">
        <v>0</v>
      </c>
      <c r="W3888" s="20">
        <v>0.35</v>
      </c>
      <c r="X3888" s="21">
        <v>1533</v>
      </c>
      <c r="Y3888" s="22" t="s">
        <v>33</v>
      </c>
      <c r="Z3888" s="86" t="s">
        <v>6861</v>
      </c>
      <c r="AA3888" s="15"/>
      <c r="AB3888" s="15"/>
      <c r="AC3888" s="15"/>
      <c r="AD3888" s="25"/>
      <c r="AE3888" s="26"/>
      <c r="AF3888" s="27"/>
      <c r="AG3888" s="109"/>
      <c r="AH3888" s="109"/>
      <c r="AI3888" s="109"/>
      <c r="AJ3888" s="109"/>
      <c r="AK3888" s="109"/>
      <c r="AL3888" s="109"/>
      <c r="AM3888" s="109"/>
      <c r="AN3888" s="109"/>
      <c r="AO3888" s="109"/>
    </row>
    <row r="3889" spans="1:41" ht="16.5" customHeight="1">
      <c r="A3889" s="83" t="s">
        <v>892</v>
      </c>
      <c r="B3889" s="13"/>
      <c r="C3889" s="494"/>
      <c r="D3889" s="83"/>
      <c r="E3889" s="14" t="s">
        <v>865</v>
      </c>
      <c r="F3889" s="14" t="s">
        <v>34</v>
      </c>
      <c r="G3889" s="14" t="s">
        <v>866</v>
      </c>
      <c r="H3889" s="15">
        <v>2012</v>
      </c>
      <c r="I3889" s="15">
        <v>1</v>
      </c>
      <c r="J3889" s="15">
        <v>0</v>
      </c>
      <c r="K3889" s="15">
        <v>0</v>
      </c>
      <c r="L3889" s="16" t="s">
        <v>863</v>
      </c>
      <c r="M3889" s="106"/>
      <c r="N3889" s="16" t="s">
        <v>305</v>
      </c>
      <c r="O3889" s="17">
        <v>1920</v>
      </c>
      <c r="P3889" s="17">
        <v>0</v>
      </c>
      <c r="Q3889" s="17">
        <v>0</v>
      </c>
      <c r="R3889" s="18" t="s">
        <v>33</v>
      </c>
      <c r="S3889" s="19">
        <v>60</v>
      </c>
      <c r="T3889" s="19">
        <v>110</v>
      </c>
      <c r="U3889" s="19">
        <v>16</v>
      </c>
      <c r="V3889" s="19">
        <v>0</v>
      </c>
      <c r="W3889" s="20">
        <v>1.6120000000000001</v>
      </c>
      <c r="X3889" s="21">
        <v>3095.04</v>
      </c>
      <c r="Y3889" s="22" t="s">
        <v>33</v>
      </c>
      <c r="Z3889" s="86" t="s">
        <v>6861</v>
      </c>
      <c r="AA3889" s="15"/>
      <c r="AB3889" s="15"/>
      <c r="AC3889" s="15"/>
      <c r="AD3889" s="25"/>
      <c r="AE3889" s="26"/>
      <c r="AF3889" s="27"/>
      <c r="AG3889" s="88"/>
      <c r="AH3889" s="88"/>
      <c r="AI3889" s="88"/>
      <c r="AJ3889" s="88"/>
      <c r="AK3889" s="88"/>
      <c r="AL3889" s="88"/>
      <c r="AM3889" s="88"/>
      <c r="AN3889" s="88"/>
      <c r="AO3889" s="88"/>
    </row>
    <row r="3890" spans="1:41" ht="16.5" customHeight="1">
      <c r="A3890" s="83" t="s">
        <v>6878</v>
      </c>
      <c r="B3890" s="13"/>
      <c r="C3890" s="189"/>
      <c r="D3890" s="83"/>
      <c r="E3890" s="14" t="s">
        <v>6879</v>
      </c>
      <c r="F3890" s="14" t="s">
        <v>6880</v>
      </c>
      <c r="G3890" s="14" t="s">
        <v>6881</v>
      </c>
      <c r="H3890" s="15">
        <v>2017</v>
      </c>
      <c r="I3890" s="15">
        <v>1</v>
      </c>
      <c r="J3890" s="15">
        <v>0</v>
      </c>
      <c r="K3890" s="15">
        <v>0</v>
      </c>
      <c r="L3890" s="16" t="s">
        <v>707</v>
      </c>
      <c r="M3890" s="16"/>
      <c r="N3890" s="16" t="s">
        <v>696</v>
      </c>
      <c r="O3890" s="17">
        <v>96</v>
      </c>
      <c r="P3890" s="17">
        <v>0</v>
      </c>
      <c r="Q3890" s="17">
        <v>0</v>
      </c>
      <c r="R3890" s="18" t="s">
        <v>33</v>
      </c>
      <c r="S3890" s="19">
        <v>60</v>
      </c>
      <c r="T3890" s="19">
        <v>110</v>
      </c>
      <c r="U3890" s="19">
        <v>2.2727272727272729</v>
      </c>
      <c r="V3890" s="19">
        <v>0</v>
      </c>
      <c r="W3890" s="20">
        <v>0.25</v>
      </c>
      <c r="X3890" s="21">
        <v>24</v>
      </c>
      <c r="Y3890" s="22" t="s">
        <v>33</v>
      </c>
      <c r="Z3890" s="86" t="s">
        <v>6861</v>
      </c>
      <c r="AA3890" s="15"/>
      <c r="AB3890" s="15"/>
      <c r="AC3890" s="15"/>
      <c r="AD3890" s="25"/>
      <c r="AE3890" s="26"/>
      <c r="AF3890" s="27"/>
      <c r="AG3890" s="28"/>
      <c r="AH3890" s="28"/>
      <c r="AI3890" s="28"/>
      <c r="AJ3890" s="28"/>
      <c r="AK3890" s="28"/>
      <c r="AL3890" s="28"/>
      <c r="AM3890" s="28"/>
      <c r="AN3890" s="28"/>
      <c r="AO3890" s="28"/>
    </row>
    <row r="3891" spans="1:41" ht="16.5" customHeight="1">
      <c r="A3891" s="83" t="s">
        <v>6878</v>
      </c>
      <c r="B3891" s="13"/>
      <c r="C3891" s="189"/>
      <c r="D3891" s="83"/>
      <c r="E3891" s="14" t="s">
        <v>418</v>
      </c>
      <c r="F3891" s="14" t="s">
        <v>402</v>
      </c>
      <c r="G3891" s="14" t="s">
        <v>715</v>
      </c>
      <c r="H3891" s="15">
        <v>2020</v>
      </c>
      <c r="I3891" s="15">
        <v>1</v>
      </c>
      <c r="J3891" s="15">
        <v>0</v>
      </c>
      <c r="K3891" s="15">
        <v>0</v>
      </c>
      <c r="L3891" s="16" t="s">
        <v>714</v>
      </c>
      <c r="M3891" s="16"/>
      <c r="N3891" s="16" t="s">
        <v>70</v>
      </c>
      <c r="O3891" s="17">
        <v>200</v>
      </c>
      <c r="P3891" s="17">
        <v>0</v>
      </c>
      <c r="Q3891" s="17">
        <v>0</v>
      </c>
      <c r="R3891" s="18" t="s">
        <v>33</v>
      </c>
      <c r="S3891" s="19">
        <v>60</v>
      </c>
      <c r="T3891" s="19">
        <v>110</v>
      </c>
      <c r="U3891" s="19">
        <v>1.9636363636363636</v>
      </c>
      <c r="V3891" s="19">
        <v>0</v>
      </c>
      <c r="W3891" s="20">
        <v>0.216</v>
      </c>
      <c r="X3891" s="21">
        <v>43.2</v>
      </c>
      <c r="Y3891" s="22" t="s">
        <v>33</v>
      </c>
      <c r="Z3891" s="86" t="s">
        <v>6861</v>
      </c>
      <c r="AA3891" s="15"/>
      <c r="AB3891" s="15"/>
      <c r="AC3891" s="15"/>
      <c r="AD3891" s="25"/>
      <c r="AE3891" s="26"/>
      <c r="AF3891" s="27"/>
    </row>
    <row r="3892" spans="1:41" ht="16.5" customHeight="1">
      <c r="A3892" s="83" t="s">
        <v>6878</v>
      </c>
      <c r="B3892" s="13"/>
      <c r="C3892" s="189"/>
      <c r="D3892" s="83"/>
      <c r="E3892" s="14" t="s">
        <v>6895</v>
      </c>
      <c r="F3892" s="14" t="s">
        <v>6896</v>
      </c>
      <c r="G3892" s="14" t="s">
        <v>6897</v>
      </c>
      <c r="H3892" s="15">
        <v>2020</v>
      </c>
      <c r="I3892" s="15">
        <v>1</v>
      </c>
      <c r="J3892" s="15">
        <v>0</v>
      </c>
      <c r="K3892" s="15">
        <v>0</v>
      </c>
      <c r="L3892" s="16" t="s">
        <v>707</v>
      </c>
      <c r="M3892" s="16"/>
      <c r="N3892" s="16" t="s">
        <v>696</v>
      </c>
      <c r="O3892" s="17">
        <v>720</v>
      </c>
      <c r="P3892" s="17">
        <v>6132</v>
      </c>
      <c r="Q3892" s="17">
        <v>0.7</v>
      </c>
      <c r="R3892" s="18" t="s">
        <v>33</v>
      </c>
      <c r="S3892" s="19">
        <v>60</v>
      </c>
      <c r="T3892" s="19">
        <v>110</v>
      </c>
      <c r="U3892" s="19">
        <v>1.1000000000000001</v>
      </c>
      <c r="V3892" s="19">
        <v>0</v>
      </c>
      <c r="W3892" s="20">
        <v>7.4999999999999997E-2</v>
      </c>
      <c r="X3892" s="21">
        <v>57.219299999999997</v>
      </c>
      <c r="Y3892" s="22" t="s">
        <v>33</v>
      </c>
      <c r="Z3892" s="86" t="s">
        <v>6861</v>
      </c>
      <c r="AA3892" s="15"/>
      <c r="AB3892" s="15"/>
      <c r="AC3892" s="15"/>
      <c r="AD3892" s="25"/>
      <c r="AE3892" s="26"/>
      <c r="AF3892" s="27"/>
    </row>
    <row r="3893" spans="1:41" ht="16.5" customHeight="1">
      <c r="A3893" s="83" t="s">
        <v>6878</v>
      </c>
      <c r="B3893" s="13"/>
      <c r="C3893" s="189"/>
      <c r="D3893" s="83"/>
      <c r="E3893" s="14" t="s">
        <v>711</v>
      </c>
      <c r="F3893" s="14" t="s">
        <v>6893</v>
      </c>
      <c r="G3893" s="14" t="s">
        <v>713</v>
      </c>
      <c r="H3893" s="15">
        <v>2020</v>
      </c>
      <c r="I3893" s="15">
        <v>1</v>
      </c>
      <c r="J3893" s="15">
        <v>0</v>
      </c>
      <c r="K3893" s="15">
        <v>0</v>
      </c>
      <c r="L3893" s="16" t="s">
        <v>714</v>
      </c>
      <c r="M3893" s="16"/>
      <c r="N3893" s="16" t="s">
        <v>70</v>
      </c>
      <c r="O3893" s="17">
        <v>720</v>
      </c>
      <c r="P3893" s="17">
        <v>6132</v>
      </c>
      <c r="Q3893" s="17">
        <v>5</v>
      </c>
      <c r="R3893" s="18" t="s">
        <v>33</v>
      </c>
      <c r="S3893" s="19">
        <v>60</v>
      </c>
      <c r="T3893" s="19">
        <v>110</v>
      </c>
      <c r="U3893" s="19">
        <v>0.90909090909090906</v>
      </c>
      <c r="V3893" s="19">
        <v>0</v>
      </c>
      <c r="W3893" s="20">
        <v>0.1</v>
      </c>
      <c r="X3893" s="21">
        <v>102.66</v>
      </c>
      <c r="Y3893" s="22" t="s">
        <v>33</v>
      </c>
      <c r="Z3893" s="86" t="s">
        <v>6861</v>
      </c>
      <c r="AA3893" s="15"/>
      <c r="AB3893" s="15"/>
      <c r="AC3893" s="15"/>
      <c r="AD3893" s="25"/>
      <c r="AE3893" s="26"/>
      <c r="AF3893" s="27"/>
    </row>
    <row r="3894" spans="1:41" ht="16.5" customHeight="1">
      <c r="A3894" s="83" t="s">
        <v>6878</v>
      </c>
      <c r="B3894" s="13"/>
      <c r="C3894" s="189"/>
      <c r="D3894" s="83"/>
      <c r="E3894" s="14" t="s">
        <v>498</v>
      </c>
      <c r="F3894" s="14" t="s">
        <v>709</v>
      </c>
      <c r="G3894" s="14" t="s">
        <v>710</v>
      </c>
      <c r="H3894" s="15">
        <v>2001</v>
      </c>
      <c r="I3894" s="15">
        <v>1</v>
      </c>
      <c r="J3894" s="15">
        <v>0</v>
      </c>
      <c r="K3894" s="15">
        <v>0</v>
      </c>
      <c r="L3894" s="16" t="s">
        <v>707</v>
      </c>
      <c r="M3894" s="16"/>
      <c r="N3894" s="16" t="s">
        <v>696</v>
      </c>
      <c r="O3894" s="17">
        <v>8760</v>
      </c>
      <c r="P3894" s="17">
        <v>0</v>
      </c>
      <c r="Q3894" s="17">
        <v>0</v>
      </c>
      <c r="R3894" s="18" t="s">
        <v>33</v>
      </c>
      <c r="S3894" s="19">
        <v>60</v>
      </c>
      <c r="T3894" s="19">
        <v>110</v>
      </c>
      <c r="U3894" s="19">
        <v>0.11818181818181818</v>
      </c>
      <c r="V3894" s="19">
        <v>0</v>
      </c>
      <c r="W3894" s="20">
        <v>1.2999999999999999E-2</v>
      </c>
      <c r="X3894" s="21">
        <v>113.88</v>
      </c>
      <c r="Y3894" s="22" t="s">
        <v>33</v>
      </c>
      <c r="Z3894" s="86" t="s">
        <v>6861</v>
      </c>
      <c r="AA3894" s="15"/>
      <c r="AB3894" s="15"/>
      <c r="AC3894" s="15"/>
      <c r="AD3894" s="25"/>
      <c r="AE3894" s="26"/>
      <c r="AF3894" s="27"/>
    </row>
    <row r="3895" spans="1:41" ht="16.5" customHeight="1">
      <c r="A3895" s="83" t="s">
        <v>6878</v>
      </c>
      <c r="B3895" s="13"/>
      <c r="C3895" s="189"/>
      <c r="D3895" s="83"/>
      <c r="E3895" s="14" t="s">
        <v>35</v>
      </c>
      <c r="F3895" s="14" t="s">
        <v>36</v>
      </c>
      <c r="G3895" s="14" t="s">
        <v>6882</v>
      </c>
      <c r="H3895" s="15">
        <v>2012</v>
      </c>
      <c r="I3895" s="15">
        <v>1</v>
      </c>
      <c r="J3895" s="15">
        <v>0</v>
      </c>
      <c r="K3895" s="15">
        <v>0</v>
      </c>
      <c r="L3895" s="16" t="s">
        <v>707</v>
      </c>
      <c r="M3895" s="16"/>
      <c r="N3895" s="16" t="s">
        <v>696</v>
      </c>
      <c r="O3895" s="17">
        <v>1920</v>
      </c>
      <c r="P3895" s="17">
        <v>0</v>
      </c>
      <c r="Q3895" s="17">
        <v>0</v>
      </c>
      <c r="R3895" s="18" t="s">
        <v>33</v>
      </c>
      <c r="S3895" s="19">
        <v>60</v>
      </c>
      <c r="T3895" s="19">
        <v>110</v>
      </c>
      <c r="U3895" s="19">
        <v>2.2727272727272729</v>
      </c>
      <c r="V3895" s="19">
        <v>0</v>
      </c>
      <c r="W3895" s="20">
        <v>0.25</v>
      </c>
      <c r="X3895" s="21">
        <v>480</v>
      </c>
      <c r="Y3895" s="22" t="s">
        <v>33</v>
      </c>
      <c r="Z3895" s="86" t="s">
        <v>6861</v>
      </c>
      <c r="AA3895" s="15"/>
      <c r="AB3895" s="15"/>
      <c r="AC3895" s="15"/>
      <c r="AD3895" s="25"/>
      <c r="AE3895" s="26"/>
      <c r="AF3895" s="27"/>
    </row>
    <row r="3896" spans="1:41" ht="16.5" customHeight="1">
      <c r="A3896" s="83" t="s">
        <v>6878</v>
      </c>
      <c r="B3896" s="13"/>
      <c r="C3896" s="189"/>
      <c r="D3896" s="83"/>
      <c r="E3896" s="14" t="s">
        <v>35</v>
      </c>
      <c r="F3896" s="14" t="s">
        <v>36</v>
      </c>
      <c r="G3896" s="14" t="s">
        <v>6882</v>
      </c>
      <c r="H3896" s="15">
        <v>2012</v>
      </c>
      <c r="I3896" s="15">
        <v>1</v>
      </c>
      <c r="J3896" s="15">
        <v>0</v>
      </c>
      <c r="K3896" s="15">
        <v>0</v>
      </c>
      <c r="L3896" s="16" t="s">
        <v>707</v>
      </c>
      <c r="M3896" s="16"/>
      <c r="N3896" s="16" t="s">
        <v>696</v>
      </c>
      <c r="O3896" s="17">
        <v>1920</v>
      </c>
      <c r="P3896" s="17">
        <v>0</v>
      </c>
      <c r="Q3896" s="17">
        <v>0</v>
      </c>
      <c r="R3896" s="18" t="s">
        <v>33</v>
      </c>
      <c r="S3896" s="19">
        <v>60</v>
      </c>
      <c r="T3896" s="19">
        <v>110</v>
      </c>
      <c r="U3896" s="19">
        <v>2.2727272727272729</v>
      </c>
      <c r="V3896" s="19">
        <v>0</v>
      </c>
      <c r="W3896" s="20">
        <v>0.25</v>
      </c>
      <c r="X3896" s="21">
        <v>480</v>
      </c>
      <c r="Y3896" s="22" t="s">
        <v>33</v>
      </c>
      <c r="Z3896" s="86" t="s">
        <v>6861</v>
      </c>
      <c r="AA3896" s="15"/>
      <c r="AB3896" s="15"/>
      <c r="AC3896" s="15"/>
      <c r="AD3896" s="25"/>
      <c r="AE3896" s="26"/>
      <c r="AF3896" s="27"/>
    </row>
    <row r="3897" spans="1:41" ht="16.5" customHeight="1">
      <c r="A3897" s="83" t="s">
        <v>6878</v>
      </c>
      <c r="B3897" s="13"/>
      <c r="C3897" s="189"/>
      <c r="D3897" s="83"/>
      <c r="E3897" s="14" t="s">
        <v>35</v>
      </c>
      <c r="F3897" s="14" t="s">
        <v>36</v>
      </c>
      <c r="G3897" s="14" t="s">
        <v>6882</v>
      </c>
      <c r="H3897" s="15">
        <v>2012</v>
      </c>
      <c r="I3897" s="15">
        <v>1</v>
      </c>
      <c r="J3897" s="15">
        <v>0</v>
      </c>
      <c r="K3897" s="15">
        <v>0</v>
      </c>
      <c r="L3897" s="16" t="s">
        <v>707</v>
      </c>
      <c r="M3897" s="16"/>
      <c r="N3897" s="16" t="s">
        <v>696</v>
      </c>
      <c r="O3897" s="17">
        <v>1920</v>
      </c>
      <c r="P3897" s="17">
        <v>0</v>
      </c>
      <c r="Q3897" s="17">
        <v>0</v>
      </c>
      <c r="R3897" s="18" t="s">
        <v>33</v>
      </c>
      <c r="S3897" s="19">
        <v>60</v>
      </c>
      <c r="T3897" s="19">
        <v>110</v>
      </c>
      <c r="U3897" s="19">
        <v>2.2727272727272729</v>
      </c>
      <c r="V3897" s="19">
        <v>0</v>
      </c>
      <c r="W3897" s="20">
        <v>0.25</v>
      </c>
      <c r="X3897" s="21">
        <v>480</v>
      </c>
      <c r="Y3897" s="22" t="s">
        <v>33</v>
      </c>
      <c r="Z3897" s="86" t="s">
        <v>6861</v>
      </c>
      <c r="AA3897" s="15"/>
      <c r="AB3897" s="15"/>
      <c r="AC3897" s="15"/>
      <c r="AD3897" s="25"/>
      <c r="AE3897" s="26"/>
      <c r="AF3897" s="27"/>
    </row>
    <row r="3898" spans="1:41" ht="16.5" customHeight="1">
      <c r="A3898" s="83" t="s">
        <v>6878</v>
      </c>
      <c r="B3898" s="13"/>
      <c r="C3898" s="189"/>
      <c r="D3898" s="83"/>
      <c r="E3898" s="14" t="s">
        <v>35</v>
      </c>
      <c r="F3898" s="14" t="s">
        <v>36</v>
      </c>
      <c r="G3898" s="14" t="s">
        <v>6882</v>
      </c>
      <c r="H3898" s="15">
        <v>2012</v>
      </c>
      <c r="I3898" s="15">
        <v>1</v>
      </c>
      <c r="J3898" s="15">
        <v>0</v>
      </c>
      <c r="K3898" s="15">
        <v>0</v>
      </c>
      <c r="L3898" s="16" t="s">
        <v>707</v>
      </c>
      <c r="M3898" s="16"/>
      <c r="N3898" s="16" t="s">
        <v>696</v>
      </c>
      <c r="O3898" s="17">
        <v>1920</v>
      </c>
      <c r="P3898" s="17">
        <v>0</v>
      </c>
      <c r="Q3898" s="17">
        <v>0</v>
      </c>
      <c r="R3898" s="18" t="s">
        <v>33</v>
      </c>
      <c r="S3898" s="19">
        <v>60</v>
      </c>
      <c r="T3898" s="19">
        <v>110</v>
      </c>
      <c r="U3898" s="19">
        <v>2.2727272727272729</v>
      </c>
      <c r="V3898" s="19">
        <v>0</v>
      </c>
      <c r="W3898" s="20">
        <v>0.25</v>
      </c>
      <c r="X3898" s="21">
        <v>480</v>
      </c>
      <c r="Y3898" s="22" t="s">
        <v>33</v>
      </c>
      <c r="Z3898" s="86" t="s">
        <v>6861</v>
      </c>
      <c r="AA3898" s="15"/>
      <c r="AB3898" s="15"/>
      <c r="AC3898" s="15"/>
      <c r="AD3898" s="25"/>
      <c r="AE3898" s="26"/>
      <c r="AF3898" s="27"/>
    </row>
    <row r="3899" spans="1:41" ht="16.5" customHeight="1">
      <c r="A3899" s="83" t="s">
        <v>6878</v>
      </c>
      <c r="B3899" s="13"/>
      <c r="C3899" s="189"/>
      <c r="D3899" s="83"/>
      <c r="E3899" s="14" t="s">
        <v>35</v>
      </c>
      <c r="F3899" s="14" t="s">
        <v>36</v>
      </c>
      <c r="G3899" s="14" t="s">
        <v>6883</v>
      </c>
      <c r="H3899" s="15">
        <v>2013</v>
      </c>
      <c r="I3899" s="15">
        <v>1</v>
      </c>
      <c r="J3899" s="15">
        <v>0</v>
      </c>
      <c r="K3899" s="15">
        <v>0</v>
      </c>
      <c r="L3899" s="16" t="s">
        <v>6884</v>
      </c>
      <c r="M3899" s="16"/>
      <c r="N3899" s="16" t="s">
        <v>6885</v>
      </c>
      <c r="O3899" s="17">
        <v>1920</v>
      </c>
      <c r="P3899" s="17">
        <v>0</v>
      </c>
      <c r="Q3899" s="17">
        <v>0</v>
      </c>
      <c r="R3899" s="18" t="s">
        <v>33</v>
      </c>
      <c r="S3899" s="19">
        <v>60</v>
      </c>
      <c r="T3899" s="19">
        <v>110</v>
      </c>
      <c r="U3899" s="19">
        <v>2.2727272727272729</v>
      </c>
      <c r="V3899" s="19">
        <v>0</v>
      </c>
      <c r="W3899" s="20">
        <v>0.25</v>
      </c>
      <c r="X3899" s="21">
        <v>480</v>
      </c>
      <c r="Y3899" s="22" t="s">
        <v>33</v>
      </c>
      <c r="Z3899" s="86" t="s">
        <v>6861</v>
      </c>
      <c r="AA3899" s="15"/>
      <c r="AB3899" s="15"/>
      <c r="AC3899" s="15"/>
      <c r="AD3899" s="25"/>
      <c r="AE3899" s="26"/>
      <c r="AF3899" s="27"/>
    </row>
    <row r="3900" spans="1:41" ht="16.5" customHeight="1">
      <c r="A3900" s="83" t="s">
        <v>6878</v>
      </c>
      <c r="B3900" s="13"/>
      <c r="C3900" s="189"/>
      <c r="D3900" s="83"/>
      <c r="E3900" s="14" t="s">
        <v>35</v>
      </c>
      <c r="F3900" s="14" t="s">
        <v>6886</v>
      </c>
      <c r="G3900" s="14" t="s">
        <v>6887</v>
      </c>
      <c r="H3900" s="15">
        <v>2014</v>
      </c>
      <c r="I3900" s="15">
        <v>1</v>
      </c>
      <c r="J3900" s="15">
        <v>0</v>
      </c>
      <c r="K3900" s="15">
        <v>0</v>
      </c>
      <c r="L3900" s="16" t="s">
        <v>707</v>
      </c>
      <c r="M3900" s="16"/>
      <c r="N3900" s="16" t="s">
        <v>696</v>
      </c>
      <c r="O3900" s="17">
        <v>1920</v>
      </c>
      <c r="P3900" s="17">
        <v>0</v>
      </c>
      <c r="Q3900" s="17">
        <v>0</v>
      </c>
      <c r="R3900" s="18" t="s">
        <v>33</v>
      </c>
      <c r="S3900" s="19">
        <v>60</v>
      </c>
      <c r="T3900" s="19">
        <v>110</v>
      </c>
      <c r="U3900" s="19">
        <v>2.2727272727272729</v>
      </c>
      <c r="V3900" s="19">
        <v>0</v>
      </c>
      <c r="W3900" s="20">
        <v>0.25</v>
      </c>
      <c r="X3900" s="21">
        <v>480</v>
      </c>
      <c r="Y3900" s="22" t="s">
        <v>33</v>
      </c>
      <c r="Z3900" s="86" t="s">
        <v>6861</v>
      </c>
      <c r="AA3900" s="15"/>
      <c r="AB3900" s="15"/>
      <c r="AC3900" s="15"/>
      <c r="AD3900" s="25"/>
      <c r="AE3900" s="26"/>
      <c r="AF3900" s="27"/>
    </row>
    <row r="3901" spans="1:41" ht="16.5" customHeight="1">
      <c r="A3901" s="83" t="s">
        <v>6878</v>
      </c>
      <c r="B3901" s="13"/>
      <c r="C3901" s="189"/>
      <c r="D3901" s="83"/>
      <c r="E3901" s="14" t="s">
        <v>35</v>
      </c>
      <c r="F3901" s="14" t="s">
        <v>6886</v>
      </c>
      <c r="G3901" s="14" t="s">
        <v>6887</v>
      </c>
      <c r="H3901" s="15">
        <v>2014</v>
      </c>
      <c r="I3901" s="15">
        <v>1</v>
      </c>
      <c r="J3901" s="15">
        <v>0</v>
      </c>
      <c r="K3901" s="15">
        <v>0</v>
      </c>
      <c r="L3901" s="16" t="s">
        <v>707</v>
      </c>
      <c r="M3901" s="16"/>
      <c r="N3901" s="16" t="s">
        <v>696</v>
      </c>
      <c r="O3901" s="17">
        <v>1920</v>
      </c>
      <c r="P3901" s="17">
        <v>0</v>
      </c>
      <c r="Q3901" s="17">
        <v>0</v>
      </c>
      <c r="R3901" s="18" t="s">
        <v>33</v>
      </c>
      <c r="S3901" s="19">
        <v>60</v>
      </c>
      <c r="T3901" s="19">
        <v>110</v>
      </c>
      <c r="U3901" s="19">
        <v>2.2727272727272729</v>
      </c>
      <c r="V3901" s="19">
        <v>0</v>
      </c>
      <c r="W3901" s="20">
        <v>0.25</v>
      </c>
      <c r="X3901" s="21">
        <v>480</v>
      </c>
      <c r="Y3901" s="22" t="s">
        <v>33</v>
      </c>
      <c r="Z3901" s="86" t="s">
        <v>6861</v>
      </c>
      <c r="AA3901" s="15"/>
      <c r="AB3901" s="15"/>
      <c r="AC3901" s="15"/>
      <c r="AD3901" s="25"/>
      <c r="AE3901" s="26"/>
      <c r="AF3901" s="27"/>
    </row>
    <row r="3902" spans="1:41" ht="16.5" customHeight="1">
      <c r="A3902" s="83" t="s">
        <v>6878</v>
      </c>
      <c r="B3902" s="13"/>
      <c r="C3902" s="189"/>
      <c r="D3902" s="83"/>
      <c r="E3902" s="14" t="s">
        <v>35</v>
      </c>
      <c r="F3902" s="14" t="s">
        <v>6886</v>
      </c>
      <c r="G3902" s="14" t="s">
        <v>6887</v>
      </c>
      <c r="H3902" s="15">
        <v>2014</v>
      </c>
      <c r="I3902" s="15">
        <v>1</v>
      </c>
      <c r="J3902" s="15">
        <v>0</v>
      </c>
      <c r="K3902" s="15">
        <v>0</v>
      </c>
      <c r="L3902" s="16" t="s">
        <v>707</v>
      </c>
      <c r="M3902" s="16"/>
      <c r="N3902" s="16" t="s">
        <v>696</v>
      </c>
      <c r="O3902" s="17">
        <v>1920</v>
      </c>
      <c r="P3902" s="17">
        <v>0</v>
      </c>
      <c r="Q3902" s="17">
        <v>0</v>
      </c>
      <c r="R3902" s="18" t="s">
        <v>33</v>
      </c>
      <c r="S3902" s="19">
        <v>60</v>
      </c>
      <c r="T3902" s="19">
        <v>110</v>
      </c>
      <c r="U3902" s="19">
        <v>2.2727272727272729</v>
      </c>
      <c r="V3902" s="19">
        <v>0</v>
      </c>
      <c r="W3902" s="20">
        <v>0.25</v>
      </c>
      <c r="X3902" s="21">
        <v>480</v>
      </c>
      <c r="Y3902" s="22" t="s">
        <v>33</v>
      </c>
      <c r="Z3902" s="86" t="s">
        <v>6861</v>
      </c>
      <c r="AA3902" s="15"/>
      <c r="AB3902" s="15"/>
      <c r="AC3902" s="15"/>
      <c r="AD3902" s="25"/>
      <c r="AE3902" s="26"/>
      <c r="AF3902" s="27"/>
    </row>
    <row r="3903" spans="1:41" ht="16.5" customHeight="1">
      <c r="A3903" s="83" t="s">
        <v>6878</v>
      </c>
      <c r="B3903" s="13"/>
      <c r="C3903" s="189"/>
      <c r="D3903" s="83"/>
      <c r="E3903" s="14" t="s">
        <v>35</v>
      </c>
      <c r="F3903" s="14" t="s">
        <v>36</v>
      </c>
      <c r="G3903" s="14" t="s">
        <v>6888</v>
      </c>
      <c r="H3903" s="15">
        <v>2015</v>
      </c>
      <c r="I3903" s="15">
        <v>1</v>
      </c>
      <c r="J3903" s="15">
        <v>0</v>
      </c>
      <c r="K3903" s="15">
        <v>0</v>
      </c>
      <c r="L3903" s="16" t="s">
        <v>707</v>
      </c>
      <c r="M3903" s="16"/>
      <c r="N3903" s="16" t="s">
        <v>696</v>
      </c>
      <c r="O3903" s="17">
        <v>1920</v>
      </c>
      <c r="P3903" s="17">
        <v>0</v>
      </c>
      <c r="Q3903" s="17">
        <v>0</v>
      </c>
      <c r="R3903" s="18" t="s">
        <v>33</v>
      </c>
      <c r="S3903" s="19">
        <v>60</v>
      </c>
      <c r="T3903" s="19">
        <v>110</v>
      </c>
      <c r="U3903" s="19">
        <v>2.2727272727272729</v>
      </c>
      <c r="V3903" s="19">
        <v>0</v>
      </c>
      <c r="W3903" s="20">
        <v>0.25</v>
      </c>
      <c r="X3903" s="21">
        <v>480</v>
      </c>
      <c r="Y3903" s="22" t="s">
        <v>33</v>
      </c>
      <c r="Z3903" s="86" t="s">
        <v>6861</v>
      </c>
      <c r="AA3903" s="15"/>
      <c r="AB3903" s="15"/>
      <c r="AC3903" s="15"/>
      <c r="AD3903" s="25"/>
      <c r="AE3903" s="26"/>
      <c r="AF3903" s="27"/>
    </row>
    <row r="3904" spans="1:41" ht="16.5" customHeight="1">
      <c r="A3904" s="83" t="s">
        <v>6878</v>
      </c>
      <c r="B3904" s="13"/>
      <c r="C3904" s="189"/>
      <c r="D3904" s="83"/>
      <c r="E3904" s="14" t="s">
        <v>35</v>
      </c>
      <c r="F3904" s="14" t="s">
        <v>36</v>
      </c>
      <c r="G3904" s="14" t="s">
        <v>6888</v>
      </c>
      <c r="H3904" s="15">
        <v>2015</v>
      </c>
      <c r="I3904" s="15">
        <v>1</v>
      </c>
      <c r="J3904" s="15">
        <v>0</v>
      </c>
      <c r="K3904" s="15">
        <v>0</v>
      </c>
      <c r="L3904" s="16" t="s">
        <v>707</v>
      </c>
      <c r="M3904" s="16"/>
      <c r="N3904" s="16" t="s">
        <v>696</v>
      </c>
      <c r="O3904" s="17">
        <v>1920</v>
      </c>
      <c r="P3904" s="17">
        <v>0</v>
      </c>
      <c r="Q3904" s="17">
        <v>0</v>
      </c>
      <c r="R3904" s="18" t="s">
        <v>33</v>
      </c>
      <c r="S3904" s="19">
        <v>60</v>
      </c>
      <c r="T3904" s="19">
        <v>110</v>
      </c>
      <c r="U3904" s="19">
        <v>2.2727272727272729</v>
      </c>
      <c r="V3904" s="19">
        <v>0</v>
      </c>
      <c r="W3904" s="20">
        <v>0.25</v>
      </c>
      <c r="X3904" s="21">
        <v>480</v>
      </c>
      <c r="Y3904" s="22" t="s">
        <v>33</v>
      </c>
      <c r="Z3904" s="86" t="s">
        <v>6861</v>
      </c>
      <c r="AA3904" s="15"/>
      <c r="AB3904" s="15"/>
      <c r="AC3904" s="15"/>
      <c r="AD3904" s="25"/>
      <c r="AE3904" s="26"/>
      <c r="AF3904" s="27"/>
    </row>
    <row r="3905" spans="1:41" ht="16.5" customHeight="1">
      <c r="A3905" s="83" t="s">
        <v>6878</v>
      </c>
      <c r="B3905" s="13"/>
      <c r="C3905" s="189"/>
      <c r="D3905" s="83"/>
      <c r="E3905" s="14" t="s">
        <v>35</v>
      </c>
      <c r="F3905" s="14" t="s">
        <v>36</v>
      </c>
      <c r="G3905" s="14" t="s">
        <v>6889</v>
      </c>
      <c r="H3905" s="15">
        <v>2016</v>
      </c>
      <c r="I3905" s="15">
        <v>1</v>
      </c>
      <c r="J3905" s="15">
        <v>0</v>
      </c>
      <c r="K3905" s="15">
        <v>0</v>
      </c>
      <c r="L3905" s="16" t="s">
        <v>707</v>
      </c>
      <c r="M3905" s="16"/>
      <c r="N3905" s="16" t="s">
        <v>696</v>
      </c>
      <c r="O3905" s="17">
        <v>1920</v>
      </c>
      <c r="P3905" s="17">
        <v>0</v>
      </c>
      <c r="Q3905" s="17">
        <v>0</v>
      </c>
      <c r="R3905" s="18" t="s">
        <v>33</v>
      </c>
      <c r="S3905" s="19">
        <v>60</v>
      </c>
      <c r="T3905" s="19">
        <v>110</v>
      </c>
      <c r="U3905" s="19">
        <v>2.2727272727272729</v>
      </c>
      <c r="V3905" s="19">
        <v>0</v>
      </c>
      <c r="W3905" s="20">
        <v>0.25</v>
      </c>
      <c r="X3905" s="21">
        <v>480</v>
      </c>
      <c r="Y3905" s="22" t="s">
        <v>33</v>
      </c>
      <c r="Z3905" s="86" t="s">
        <v>6861</v>
      </c>
      <c r="AA3905" s="15"/>
      <c r="AB3905" s="15"/>
      <c r="AC3905" s="15"/>
      <c r="AD3905" s="25"/>
      <c r="AE3905" s="26"/>
      <c r="AF3905" s="27"/>
    </row>
    <row r="3906" spans="1:41" ht="16.5" customHeight="1">
      <c r="A3906" s="83" t="s">
        <v>6878</v>
      </c>
      <c r="B3906" s="13"/>
      <c r="C3906" s="189"/>
      <c r="D3906" s="83"/>
      <c r="E3906" s="14" t="s">
        <v>35</v>
      </c>
      <c r="F3906" s="14" t="s">
        <v>36</v>
      </c>
      <c r="G3906" s="14" t="s">
        <v>6889</v>
      </c>
      <c r="H3906" s="15">
        <v>2016</v>
      </c>
      <c r="I3906" s="15">
        <v>1</v>
      </c>
      <c r="J3906" s="15">
        <v>0</v>
      </c>
      <c r="K3906" s="15">
        <v>0</v>
      </c>
      <c r="L3906" s="16" t="s">
        <v>707</v>
      </c>
      <c r="M3906" s="16"/>
      <c r="N3906" s="16" t="s">
        <v>696</v>
      </c>
      <c r="O3906" s="17">
        <v>1920</v>
      </c>
      <c r="P3906" s="17">
        <v>0</v>
      </c>
      <c r="Q3906" s="17">
        <v>0</v>
      </c>
      <c r="R3906" s="18" t="s">
        <v>33</v>
      </c>
      <c r="S3906" s="19">
        <v>60</v>
      </c>
      <c r="T3906" s="19">
        <v>110</v>
      </c>
      <c r="U3906" s="19">
        <v>2.2727272727272729</v>
      </c>
      <c r="V3906" s="19">
        <v>0</v>
      </c>
      <c r="W3906" s="20">
        <v>0.25</v>
      </c>
      <c r="X3906" s="21">
        <v>480</v>
      </c>
      <c r="Y3906" s="22" t="s">
        <v>33</v>
      </c>
      <c r="Z3906" s="86" t="s">
        <v>6861</v>
      </c>
      <c r="AA3906" s="15"/>
      <c r="AB3906" s="15"/>
      <c r="AC3906" s="15"/>
      <c r="AD3906" s="25"/>
      <c r="AE3906" s="26"/>
      <c r="AF3906" s="27"/>
    </row>
    <row r="3907" spans="1:41" ht="16.5" customHeight="1">
      <c r="A3907" s="83" t="s">
        <v>6878</v>
      </c>
      <c r="B3907" s="13"/>
      <c r="C3907" s="189"/>
      <c r="D3907" s="83"/>
      <c r="E3907" s="14" t="s">
        <v>35</v>
      </c>
      <c r="F3907" s="14" t="s">
        <v>36</v>
      </c>
      <c r="G3907" s="14" t="s">
        <v>6889</v>
      </c>
      <c r="H3907" s="15">
        <v>2016</v>
      </c>
      <c r="I3907" s="15">
        <v>1</v>
      </c>
      <c r="J3907" s="15">
        <v>0</v>
      </c>
      <c r="K3907" s="15">
        <v>0</v>
      </c>
      <c r="L3907" s="16" t="s">
        <v>707</v>
      </c>
      <c r="M3907" s="16"/>
      <c r="N3907" s="16" t="s">
        <v>696</v>
      </c>
      <c r="O3907" s="17">
        <v>1920</v>
      </c>
      <c r="P3907" s="17">
        <v>0</v>
      </c>
      <c r="Q3907" s="17">
        <v>0</v>
      </c>
      <c r="R3907" s="18" t="s">
        <v>33</v>
      </c>
      <c r="S3907" s="19">
        <v>60</v>
      </c>
      <c r="T3907" s="19">
        <v>110</v>
      </c>
      <c r="U3907" s="19">
        <v>2.2727272727272729</v>
      </c>
      <c r="V3907" s="19">
        <v>0</v>
      </c>
      <c r="W3907" s="20">
        <v>0.25</v>
      </c>
      <c r="X3907" s="21">
        <v>480</v>
      </c>
      <c r="Y3907" s="22" t="s">
        <v>33</v>
      </c>
      <c r="Z3907" s="86" t="s">
        <v>6861</v>
      </c>
      <c r="AA3907" s="15"/>
      <c r="AB3907" s="15"/>
      <c r="AC3907" s="15"/>
      <c r="AD3907" s="25"/>
      <c r="AE3907" s="26"/>
      <c r="AF3907" s="27"/>
    </row>
    <row r="3908" spans="1:41" ht="16.5" customHeight="1">
      <c r="A3908" s="83" t="s">
        <v>6878</v>
      </c>
      <c r="B3908" s="13"/>
      <c r="C3908" s="189"/>
      <c r="D3908" s="83"/>
      <c r="E3908" s="14" t="s">
        <v>35</v>
      </c>
      <c r="F3908" s="14" t="s">
        <v>36</v>
      </c>
      <c r="G3908" s="14" t="s">
        <v>6889</v>
      </c>
      <c r="H3908" s="15">
        <v>2016</v>
      </c>
      <c r="I3908" s="15">
        <v>1</v>
      </c>
      <c r="J3908" s="15">
        <v>0</v>
      </c>
      <c r="K3908" s="15">
        <v>0</v>
      </c>
      <c r="L3908" s="16" t="s">
        <v>6890</v>
      </c>
      <c r="M3908" s="16"/>
      <c r="N3908" s="16" t="s">
        <v>696</v>
      </c>
      <c r="O3908" s="17">
        <v>1920</v>
      </c>
      <c r="P3908" s="17">
        <v>0</v>
      </c>
      <c r="Q3908" s="17">
        <v>0</v>
      </c>
      <c r="R3908" s="18" t="s">
        <v>33</v>
      </c>
      <c r="S3908" s="19">
        <v>60</v>
      </c>
      <c r="T3908" s="19">
        <v>110</v>
      </c>
      <c r="U3908" s="19">
        <v>2.2727272727272729</v>
      </c>
      <c r="V3908" s="19">
        <v>0</v>
      </c>
      <c r="W3908" s="20">
        <v>0.25</v>
      </c>
      <c r="X3908" s="21">
        <v>480</v>
      </c>
      <c r="Y3908" s="22" t="s">
        <v>33</v>
      </c>
      <c r="Z3908" s="86" t="s">
        <v>6861</v>
      </c>
      <c r="AA3908" s="15"/>
      <c r="AB3908" s="15"/>
      <c r="AC3908" s="15"/>
      <c r="AD3908" s="25"/>
      <c r="AE3908" s="26"/>
      <c r="AF3908" s="27"/>
    </row>
    <row r="3909" spans="1:41" ht="16.5" customHeight="1">
      <c r="A3909" s="83" t="s">
        <v>6878</v>
      </c>
      <c r="B3909" s="13"/>
      <c r="C3909" s="189"/>
      <c r="D3909" s="83"/>
      <c r="E3909" s="14" t="s">
        <v>37</v>
      </c>
      <c r="F3909" s="14" t="s">
        <v>36</v>
      </c>
      <c r="G3909" s="14" t="s">
        <v>6891</v>
      </c>
      <c r="H3909" s="15">
        <v>2009</v>
      </c>
      <c r="I3909" s="15">
        <v>1</v>
      </c>
      <c r="J3909" s="15">
        <v>0</v>
      </c>
      <c r="K3909" s="15">
        <v>0</v>
      </c>
      <c r="L3909" s="16" t="s">
        <v>6884</v>
      </c>
      <c r="M3909" s="16"/>
      <c r="N3909" s="16" t="s">
        <v>6885</v>
      </c>
      <c r="O3909" s="17">
        <v>1920</v>
      </c>
      <c r="P3909" s="17">
        <v>0</v>
      </c>
      <c r="Q3909" s="17">
        <v>0</v>
      </c>
      <c r="R3909" s="18" t="s">
        <v>33</v>
      </c>
      <c r="S3909" s="19">
        <v>60</v>
      </c>
      <c r="T3909" s="19">
        <v>110</v>
      </c>
      <c r="U3909" s="19">
        <v>2.2727272727272729</v>
      </c>
      <c r="V3909" s="19">
        <v>0</v>
      </c>
      <c r="W3909" s="20">
        <v>0.25</v>
      </c>
      <c r="X3909" s="21">
        <v>480</v>
      </c>
      <c r="Y3909" s="22" t="s">
        <v>33</v>
      </c>
      <c r="Z3909" s="86" t="s">
        <v>6861</v>
      </c>
      <c r="AA3909" s="15"/>
      <c r="AB3909" s="15"/>
      <c r="AC3909" s="15"/>
      <c r="AD3909" s="25"/>
      <c r="AE3909" s="26"/>
      <c r="AF3909" s="27"/>
    </row>
    <row r="3910" spans="1:41" ht="16.5" customHeight="1">
      <c r="A3910" s="83" t="s">
        <v>6878</v>
      </c>
      <c r="B3910" s="13"/>
      <c r="C3910" s="189"/>
      <c r="D3910" s="83"/>
      <c r="E3910" s="14" t="s">
        <v>37</v>
      </c>
      <c r="F3910" s="14" t="s">
        <v>36</v>
      </c>
      <c r="G3910" s="14" t="s">
        <v>6891</v>
      </c>
      <c r="H3910" s="15">
        <v>2009</v>
      </c>
      <c r="I3910" s="15">
        <v>1</v>
      </c>
      <c r="J3910" s="15">
        <v>0</v>
      </c>
      <c r="K3910" s="15">
        <v>0</v>
      </c>
      <c r="L3910" s="16" t="s">
        <v>707</v>
      </c>
      <c r="M3910" s="16"/>
      <c r="N3910" s="16" t="s">
        <v>696</v>
      </c>
      <c r="O3910" s="17">
        <v>1920</v>
      </c>
      <c r="P3910" s="17">
        <v>0</v>
      </c>
      <c r="Q3910" s="17">
        <v>0</v>
      </c>
      <c r="R3910" s="18" t="s">
        <v>33</v>
      </c>
      <c r="S3910" s="19">
        <v>60</v>
      </c>
      <c r="T3910" s="19">
        <v>110</v>
      </c>
      <c r="U3910" s="19">
        <v>2.2727272727272729</v>
      </c>
      <c r="V3910" s="19">
        <v>0</v>
      </c>
      <c r="W3910" s="20">
        <v>0.25</v>
      </c>
      <c r="X3910" s="21">
        <v>480</v>
      </c>
      <c r="Y3910" s="22" t="s">
        <v>33</v>
      </c>
      <c r="Z3910" s="86" t="s">
        <v>6861</v>
      </c>
      <c r="AA3910" s="15"/>
      <c r="AB3910" s="15"/>
      <c r="AC3910" s="15"/>
      <c r="AD3910" s="25"/>
      <c r="AE3910" s="26"/>
      <c r="AF3910" s="27"/>
    </row>
    <row r="3911" spans="1:41" ht="16.5" customHeight="1">
      <c r="A3911" s="83" t="s">
        <v>6878</v>
      </c>
      <c r="B3911" s="13"/>
      <c r="C3911" s="189"/>
      <c r="D3911" s="83"/>
      <c r="E3911" s="14" t="s">
        <v>37</v>
      </c>
      <c r="F3911" s="14" t="s">
        <v>36</v>
      </c>
      <c r="G3911" s="14" t="s">
        <v>6891</v>
      </c>
      <c r="H3911" s="15">
        <v>2010</v>
      </c>
      <c r="I3911" s="15">
        <v>1</v>
      </c>
      <c r="J3911" s="15">
        <v>0</v>
      </c>
      <c r="K3911" s="15">
        <v>0</v>
      </c>
      <c r="L3911" s="16" t="s">
        <v>707</v>
      </c>
      <c r="M3911" s="16"/>
      <c r="N3911" s="16" t="s">
        <v>696</v>
      </c>
      <c r="O3911" s="17">
        <v>1920</v>
      </c>
      <c r="P3911" s="17">
        <v>0</v>
      </c>
      <c r="Q3911" s="17">
        <v>0</v>
      </c>
      <c r="R3911" s="18" t="s">
        <v>33</v>
      </c>
      <c r="S3911" s="19">
        <v>60</v>
      </c>
      <c r="T3911" s="19">
        <v>110</v>
      </c>
      <c r="U3911" s="19">
        <v>2.2727272727272729</v>
      </c>
      <c r="V3911" s="19">
        <v>0</v>
      </c>
      <c r="W3911" s="20">
        <v>0.25</v>
      </c>
      <c r="X3911" s="21">
        <v>480</v>
      </c>
      <c r="Y3911" s="22" t="s">
        <v>33</v>
      </c>
      <c r="Z3911" s="86" t="s">
        <v>6861</v>
      </c>
      <c r="AA3911" s="15"/>
      <c r="AB3911" s="15"/>
      <c r="AC3911" s="15"/>
      <c r="AD3911" s="25"/>
      <c r="AE3911" s="26"/>
      <c r="AF3911" s="27"/>
    </row>
    <row r="3912" spans="1:41" ht="16.5" customHeight="1">
      <c r="A3912" s="83" t="s">
        <v>6878</v>
      </c>
      <c r="B3912" s="13"/>
      <c r="C3912" s="189"/>
      <c r="D3912" s="83"/>
      <c r="E3912" s="14" t="s">
        <v>37</v>
      </c>
      <c r="F3912" s="14" t="s">
        <v>36</v>
      </c>
      <c r="G3912" s="14" t="s">
        <v>6891</v>
      </c>
      <c r="H3912" s="15">
        <v>2011</v>
      </c>
      <c r="I3912" s="15">
        <v>1</v>
      </c>
      <c r="J3912" s="15">
        <v>0</v>
      </c>
      <c r="K3912" s="15">
        <v>0</v>
      </c>
      <c r="L3912" s="16" t="s">
        <v>707</v>
      </c>
      <c r="M3912" s="16"/>
      <c r="N3912" s="16" t="s">
        <v>696</v>
      </c>
      <c r="O3912" s="17">
        <v>1920</v>
      </c>
      <c r="P3912" s="17">
        <v>0</v>
      </c>
      <c r="Q3912" s="17">
        <v>0</v>
      </c>
      <c r="R3912" s="18" t="s">
        <v>33</v>
      </c>
      <c r="S3912" s="19">
        <v>60</v>
      </c>
      <c r="T3912" s="19">
        <v>110</v>
      </c>
      <c r="U3912" s="19">
        <v>2.2727272727272729</v>
      </c>
      <c r="V3912" s="19">
        <v>0</v>
      </c>
      <c r="W3912" s="20">
        <v>0.25</v>
      </c>
      <c r="X3912" s="21">
        <v>480</v>
      </c>
      <c r="Y3912" s="22" t="s">
        <v>33</v>
      </c>
      <c r="Z3912" s="86" t="s">
        <v>6861</v>
      </c>
      <c r="AA3912" s="15"/>
      <c r="AB3912" s="15"/>
      <c r="AC3912" s="15"/>
      <c r="AD3912" s="25"/>
      <c r="AE3912" s="26"/>
      <c r="AF3912" s="27"/>
    </row>
    <row r="3913" spans="1:41" ht="16.5" customHeight="1">
      <c r="A3913" s="83" t="s">
        <v>6878</v>
      </c>
      <c r="B3913" s="13"/>
      <c r="C3913" s="189"/>
      <c r="D3913" s="83"/>
      <c r="E3913" s="14" t="s">
        <v>37</v>
      </c>
      <c r="F3913" s="14" t="s">
        <v>36</v>
      </c>
      <c r="G3913" s="14" t="s">
        <v>6891</v>
      </c>
      <c r="H3913" s="15">
        <v>2012</v>
      </c>
      <c r="I3913" s="15">
        <v>1</v>
      </c>
      <c r="J3913" s="15">
        <v>0</v>
      </c>
      <c r="K3913" s="15">
        <v>0</v>
      </c>
      <c r="L3913" s="16" t="s">
        <v>707</v>
      </c>
      <c r="M3913" s="16"/>
      <c r="N3913" s="16" t="s">
        <v>696</v>
      </c>
      <c r="O3913" s="17">
        <v>1920</v>
      </c>
      <c r="P3913" s="17">
        <v>0</v>
      </c>
      <c r="Q3913" s="17">
        <v>0</v>
      </c>
      <c r="R3913" s="18" t="s">
        <v>33</v>
      </c>
      <c r="S3913" s="19">
        <v>60</v>
      </c>
      <c r="T3913" s="19">
        <v>110</v>
      </c>
      <c r="U3913" s="19">
        <v>2.2727272727272729</v>
      </c>
      <c r="V3913" s="19">
        <v>0</v>
      </c>
      <c r="W3913" s="20">
        <v>0.25</v>
      </c>
      <c r="X3913" s="21">
        <v>480</v>
      </c>
      <c r="Y3913" s="22" t="s">
        <v>33</v>
      </c>
      <c r="Z3913" s="86" t="s">
        <v>6861</v>
      </c>
      <c r="AA3913" s="15"/>
      <c r="AB3913" s="15"/>
      <c r="AC3913" s="15"/>
      <c r="AD3913" s="25"/>
      <c r="AE3913" s="26"/>
      <c r="AF3913" s="27"/>
    </row>
    <row r="3914" spans="1:41" ht="16.5" customHeight="1">
      <c r="A3914" s="83" t="s">
        <v>6878</v>
      </c>
      <c r="B3914" s="13"/>
      <c r="C3914" s="189"/>
      <c r="D3914" s="83"/>
      <c r="E3914" s="14" t="s">
        <v>37</v>
      </c>
      <c r="F3914" s="14" t="s">
        <v>36</v>
      </c>
      <c r="G3914" s="14" t="s">
        <v>159</v>
      </c>
      <c r="H3914" s="15">
        <v>2007</v>
      </c>
      <c r="I3914" s="15">
        <v>1</v>
      </c>
      <c r="J3914" s="15">
        <v>0</v>
      </c>
      <c r="K3914" s="15">
        <v>0</v>
      </c>
      <c r="L3914" s="16" t="s">
        <v>707</v>
      </c>
      <c r="M3914" s="16"/>
      <c r="N3914" s="16" t="s">
        <v>696</v>
      </c>
      <c r="O3914" s="17">
        <v>1920</v>
      </c>
      <c r="P3914" s="17">
        <v>0</v>
      </c>
      <c r="Q3914" s="17">
        <v>0</v>
      </c>
      <c r="R3914" s="18" t="s">
        <v>33</v>
      </c>
      <c r="S3914" s="19">
        <v>60</v>
      </c>
      <c r="T3914" s="19">
        <v>110</v>
      </c>
      <c r="U3914" s="19">
        <v>2.2727272727272729</v>
      </c>
      <c r="V3914" s="19">
        <v>0</v>
      </c>
      <c r="W3914" s="20">
        <v>0.25</v>
      </c>
      <c r="X3914" s="21">
        <v>480</v>
      </c>
      <c r="Y3914" s="22" t="s">
        <v>33</v>
      </c>
      <c r="Z3914" s="86" t="s">
        <v>6861</v>
      </c>
      <c r="AA3914" s="15"/>
      <c r="AB3914" s="15"/>
      <c r="AC3914" s="15"/>
      <c r="AD3914" s="25"/>
      <c r="AE3914" s="26"/>
      <c r="AF3914" s="27"/>
    </row>
    <row r="3915" spans="1:41" ht="16.5" customHeight="1">
      <c r="A3915" s="83" t="s">
        <v>6878</v>
      </c>
      <c r="B3915" s="13"/>
      <c r="C3915" s="189"/>
      <c r="D3915" s="83"/>
      <c r="E3915" s="14" t="s">
        <v>37</v>
      </c>
      <c r="F3915" s="14" t="s">
        <v>36</v>
      </c>
      <c r="G3915" s="14" t="s">
        <v>159</v>
      </c>
      <c r="H3915" s="15">
        <v>2007</v>
      </c>
      <c r="I3915" s="15">
        <v>1</v>
      </c>
      <c r="J3915" s="15">
        <v>0</v>
      </c>
      <c r="K3915" s="15">
        <v>0</v>
      </c>
      <c r="L3915" s="16" t="s">
        <v>6892</v>
      </c>
      <c r="M3915" s="16"/>
      <c r="N3915" s="16" t="s">
        <v>696</v>
      </c>
      <c r="O3915" s="17">
        <v>1920</v>
      </c>
      <c r="P3915" s="17">
        <v>0</v>
      </c>
      <c r="Q3915" s="17">
        <v>0</v>
      </c>
      <c r="R3915" s="18" t="s">
        <v>33</v>
      </c>
      <c r="S3915" s="19">
        <v>60</v>
      </c>
      <c r="T3915" s="19">
        <v>110</v>
      </c>
      <c r="U3915" s="19">
        <v>2.2727272727272729</v>
      </c>
      <c r="V3915" s="19">
        <v>0</v>
      </c>
      <c r="W3915" s="20">
        <v>0.25</v>
      </c>
      <c r="X3915" s="21">
        <v>480</v>
      </c>
      <c r="Y3915" s="22" t="s">
        <v>33</v>
      </c>
      <c r="Z3915" s="86" t="s">
        <v>6861</v>
      </c>
      <c r="AA3915" s="15"/>
      <c r="AB3915" s="15"/>
      <c r="AC3915" s="15"/>
      <c r="AD3915" s="25"/>
      <c r="AE3915" s="26"/>
      <c r="AF3915" s="27"/>
    </row>
    <row r="3916" spans="1:41" ht="16.5" customHeight="1">
      <c r="A3916" s="83" t="s">
        <v>6878</v>
      </c>
      <c r="B3916" s="13"/>
      <c r="C3916" s="189"/>
      <c r="D3916" s="83"/>
      <c r="E3916" s="14" t="s">
        <v>37</v>
      </c>
      <c r="F3916" s="14" t="s">
        <v>36</v>
      </c>
      <c r="G3916" s="14" t="s">
        <v>159</v>
      </c>
      <c r="H3916" s="15">
        <v>2007</v>
      </c>
      <c r="I3916" s="15">
        <v>1</v>
      </c>
      <c r="J3916" s="15">
        <v>0</v>
      </c>
      <c r="K3916" s="15">
        <v>0</v>
      </c>
      <c r="L3916" s="16" t="s">
        <v>6892</v>
      </c>
      <c r="M3916" s="16"/>
      <c r="N3916" s="16" t="s">
        <v>696</v>
      </c>
      <c r="O3916" s="17">
        <v>1920</v>
      </c>
      <c r="P3916" s="17">
        <v>0</v>
      </c>
      <c r="Q3916" s="17">
        <v>0</v>
      </c>
      <c r="R3916" s="18" t="s">
        <v>33</v>
      </c>
      <c r="S3916" s="19">
        <v>60</v>
      </c>
      <c r="T3916" s="19">
        <v>110</v>
      </c>
      <c r="U3916" s="19">
        <v>2.2727272727272729</v>
      </c>
      <c r="V3916" s="19">
        <v>0</v>
      </c>
      <c r="W3916" s="20">
        <v>0.25</v>
      </c>
      <c r="X3916" s="21">
        <v>480</v>
      </c>
      <c r="Y3916" s="22" t="s">
        <v>33</v>
      </c>
      <c r="Z3916" s="86" t="s">
        <v>6861</v>
      </c>
      <c r="AA3916" s="15"/>
      <c r="AB3916" s="15"/>
      <c r="AC3916" s="15"/>
      <c r="AD3916" s="25"/>
      <c r="AE3916" s="26"/>
      <c r="AF3916" s="27"/>
    </row>
    <row r="3917" spans="1:41" ht="16.5" customHeight="1">
      <c r="A3917" s="83" t="s">
        <v>6878</v>
      </c>
      <c r="B3917" s="13"/>
      <c r="C3917" s="189"/>
      <c r="D3917" s="83"/>
      <c r="E3917" s="14" t="s">
        <v>6902</v>
      </c>
      <c r="F3917" s="14" t="s">
        <v>6903</v>
      </c>
      <c r="G3917" s="14" t="s">
        <v>6904</v>
      </c>
      <c r="H3917" s="15">
        <v>2021</v>
      </c>
      <c r="I3917" s="15">
        <v>1</v>
      </c>
      <c r="J3917" s="15">
        <v>0</v>
      </c>
      <c r="K3917" s="15">
        <v>0</v>
      </c>
      <c r="L3917" s="16" t="s">
        <v>707</v>
      </c>
      <c r="M3917" s="16"/>
      <c r="N3917" s="16" t="s">
        <v>6901</v>
      </c>
      <c r="O3917" s="17">
        <v>480</v>
      </c>
      <c r="P3917" s="17">
        <v>0</v>
      </c>
      <c r="Q3917" s="17">
        <v>0</v>
      </c>
      <c r="R3917" s="18" t="s">
        <v>33</v>
      </c>
      <c r="S3917" s="19">
        <v>60</v>
      </c>
      <c r="T3917" s="19">
        <v>220</v>
      </c>
      <c r="U3917" s="19">
        <v>6.1363636363636367</v>
      </c>
      <c r="V3917" s="19">
        <v>0</v>
      </c>
      <c r="W3917" s="20">
        <v>1.35</v>
      </c>
      <c r="X3917" s="21">
        <v>648</v>
      </c>
      <c r="Y3917" s="22" t="s">
        <v>33</v>
      </c>
      <c r="Z3917" s="86" t="s">
        <v>6861</v>
      </c>
      <c r="AA3917" s="15"/>
      <c r="AB3917" s="15"/>
      <c r="AC3917" s="15"/>
      <c r="AD3917" s="25"/>
      <c r="AE3917" s="26"/>
      <c r="AF3917" s="27"/>
    </row>
    <row r="3918" spans="1:41" ht="16.5" customHeight="1">
      <c r="A3918" s="83" t="s">
        <v>6878</v>
      </c>
      <c r="B3918" s="13"/>
      <c r="C3918" s="189"/>
      <c r="D3918" s="83"/>
      <c r="E3918" s="14" t="s">
        <v>6905</v>
      </c>
      <c r="F3918" s="14" t="s">
        <v>6906</v>
      </c>
      <c r="G3918" s="14" t="s">
        <v>6907</v>
      </c>
      <c r="H3918" s="15">
        <v>2017</v>
      </c>
      <c r="I3918" s="15">
        <v>1</v>
      </c>
      <c r="J3918" s="15">
        <v>0</v>
      </c>
      <c r="K3918" s="15">
        <v>0</v>
      </c>
      <c r="L3918" s="16" t="s">
        <v>707</v>
      </c>
      <c r="M3918" s="16"/>
      <c r="N3918" s="16" t="s">
        <v>6901</v>
      </c>
      <c r="O3918" s="17">
        <v>480</v>
      </c>
      <c r="P3918" s="17">
        <v>0</v>
      </c>
      <c r="Q3918" s="17">
        <v>0</v>
      </c>
      <c r="R3918" s="18" t="s">
        <v>33</v>
      </c>
      <c r="S3918" s="19">
        <v>60</v>
      </c>
      <c r="T3918" s="19">
        <v>220</v>
      </c>
      <c r="U3918" s="19">
        <v>6.1363636363636367</v>
      </c>
      <c r="V3918" s="19">
        <v>0</v>
      </c>
      <c r="W3918" s="20">
        <v>1.35</v>
      </c>
      <c r="X3918" s="21">
        <v>648</v>
      </c>
      <c r="Y3918" s="22" t="s">
        <v>33</v>
      </c>
      <c r="Z3918" s="86" t="s">
        <v>6861</v>
      </c>
      <c r="AA3918" s="15"/>
      <c r="AB3918" s="15"/>
      <c r="AC3918" s="15"/>
      <c r="AD3918" s="25"/>
      <c r="AE3918" s="26"/>
      <c r="AF3918" s="27"/>
    </row>
    <row r="3919" spans="1:41" ht="16.5" customHeight="1">
      <c r="A3919" s="83" t="s">
        <v>6878</v>
      </c>
      <c r="B3919" s="13"/>
      <c r="C3919" s="189"/>
      <c r="D3919" s="83"/>
      <c r="E3919" s="14" t="s">
        <v>6908</v>
      </c>
      <c r="F3919" s="14" t="s">
        <v>466</v>
      </c>
      <c r="G3919" s="14" t="s">
        <v>6909</v>
      </c>
      <c r="H3919" s="15">
        <v>2017</v>
      </c>
      <c r="I3919" s="15">
        <v>1</v>
      </c>
      <c r="J3919" s="15">
        <v>0</v>
      </c>
      <c r="K3919" s="15">
        <v>0</v>
      </c>
      <c r="L3919" s="16" t="s">
        <v>707</v>
      </c>
      <c r="M3919" s="16"/>
      <c r="N3919" s="16" t="s">
        <v>6901</v>
      </c>
      <c r="O3919" s="17">
        <v>480</v>
      </c>
      <c r="P3919" s="17">
        <v>0</v>
      </c>
      <c r="Q3919" s="17">
        <v>0</v>
      </c>
      <c r="R3919" s="18" t="s">
        <v>33</v>
      </c>
      <c r="S3919" s="19">
        <v>60</v>
      </c>
      <c r="T3919" s="19">
        <v>220</v>
      </c>
      <c r="U3919" s="19">
        <v>6.1363636363636367</v>
      </c>
      <c r="V3919" s="19">
        <v>0</v>
      </c>
      <c r="W3919" s="20">
        <v>1.35</v>
      </c>
      <c r="X3919" s="21">
        <v>648</v>
      </c>
      <c r="Y3919" s="22" t="s">
        <v>33</v>
      </c>
      <c r="Z3919" s="86" t="s">
        <v>6861</v>
      </c>
      <c r="AA3919" s="15"/>
      <c r="AB3919" s="15"/>
      <c r="AC3919" s="15"/>
      <c r="AD3919" s="25"/>
      <c r="AE3919" s="26"/>
      <c r="AF3919" s="27"/>
    </row>
    <row r="3920" spans="1:41" ht="16.5" customHeight="1">
      <c r="A3920" s="83" t="s">
        <v>6878</v>
      </c>
      <c r="B3920" s="13"/>
      <c r="C3920" s="189"/>
      <c r="D3920" s="83"/>
      <c r="E3920" s="14" t="s">
        <v>413</v>
      </c>
      <c r="F3920" s="14" t="s">
        <v>34</v>
      </c>
      <c r="G3920" s="14" t="s">
        <v>6894</v>
      </c>
      <c r="H3920" s="15">
        <v>2016</v>
      </c>
      <c r="I3920" s="15">
        <v>1</v>
      </c>
      <c r="J3920" s="15">
        <v>0</v>
      </c>
      <c r="K3920" s="15">
        <v>0</v>
      </c>
      <c r="L3920" s="16" t="s">
        <v>706</v>
      </c>
      <c r="M3920" s="16"/>
      <c r="N3920" s="16" t="s">
        <v>696</v>
      </c>
      <c r="O3920" s="17">
        <v>480</v>
      </c>
      <c r="P3920" s="17">
        <v>0</v>
      </c>
      <c r="Q3920" s="17">
        <v>0</v>
      </c>
      <c r="R3920" s="18" t="s">
        <v>33</v>
      </c>
      <c r="S3920" s="19">
        <v>60</v>
      </c>
      <c r="T3920" s="19">
        <v>220</v>
      </c>
      <c r="U3920" s="19">
        <v>7.8454545454545457</v>
      </c>
      <c r="V3920" s="19">
        <v>0</v>
      </c>
      <c r="W3920" s="20">
        <v>1.726</v>
      </c>
      <c r="X3920" s="21">
        <v>828.48</v>
      </c>
      <c r="Y3920" s="22" t="s">
        <v>33</v>
      </c>
      <c r="Z3920" s="86" t="s">
        <v>6861</v>
      </c>
      <c r="AA3920" s="15"/>
      <c r="AB3920" s="15"/>
      <c r="AC3920" s="15"/>
      <c r="AD3920" s="25"/>
      <c r="AE3920" s="26"/>
      <c r="AF3920" s="27"/>
      <c r="AG3920" s="28"/>
      <c r="AH3920" s="28"/>
      <c r="AI3920" s="28"/>
      <c r="AJ3920" s="28"/>
      <c r="AK3920" s="28"/>
      <c r="AL3920" s="28"/>
      <c r="AM3920" s="28"/>
      <c r="AN3920" s="28"/>
      <c r="AO3920" s="28"/>
    </row>
    <row r="3921" spans="1:34" ht="16.5" customHeight="1">
      <c r="A3921" s="83" t="s">
        <v>6878</v>
      </c>
      <c r="B3921" s="13"/>
      <c r="C3921" s="189"/>
      <c r="D3921" s="83"/>
      <c r="E3921" s="14" t="s">
        <v>413</v>
      </c>
      <c r="F3921" s="14" t="s">
        <v>34</v>
      </c>
      <c r="G3921" s="14" t="s">
        <v>716</v>
      </c>
      <c r="H3921" s="15">
        <v>2016</v>
      </c>
      <c r="I3921" s="15">
        <v>1</v>
      </c>
      <c r="J3921" s="15">
        <v>0</v>
      </c>
      <c r="K3921" s="15">
        <v>0</v>
      </c>
      <c r="L3921" s="16" t="s">
        <v>707</v>
      </c>
      <c r="M3921" s="16"/>
      <c r="N3921" s="16" t="s">
        <v>696</v>
      </c>
      <c r="O3921" s="17">
        <v>480</v>
      </c>
      <c r="P3921" s="17">
        <v>0</v>
      </c>
      <c r="Q3921" s="17">
        <v>0</v>
      </c>
      <c r="R3921" s="18" t="s">
        <v>33</v>
      </c>
      <c r="S3921" s="19">
        <v>60</v>
      </c>
      <c r="T3921" s="19">
        <v>220</v>
      </c>
      <c r="U3921" s="19">
        <v>8</v>
      </c>
      <c r="V3921" s="19">
        <v>0</v>
      </c>
      <c r="W3921" s="20">
        <v>3.427</v>
      </c>
      <c r="X3921" s="21">
        <v>1644.96</v>
      </c>
      <c r="Y3921" s="22" t="s">
        <v>33</v>
      </c>
      <c r="Z3921" s="86" t="s">
        <v>6861</v>
      </c>
      <c r="AA3921" s="15"/>
      <c r="AB3921" s="15"/>
      <c r="AC3921" s="15"/>
      <c r="AD3921" s="25"/>
      <c r="AE3921" s="26"/>
      <c r="AF3921" s="27"/>
    </row>
    <row r="3922" spans="1:34" ht="16.5" customHeight="1">
      <c r="A3922" s="83" t="s">
        <v>6878</v>
      </c>
      <c r="B3922" s="13"/>
      <c r="C3922" s="189"/>
      <c r="D3922" s="83"/>
      <c r="E3922" s="14" t="s">
        <v>6898</v>
      </c>
      <c r="F3922" s="341" t="s">
        <v>6899</v>
      </c>
      <c r="G3922" s="341" t="s">
        <v>6900</v>
      </c>
      <c r="H3922" s="15">
        <v>2020</v>
      </c>
      <c r="I3922" s="15">
        <v>1</v>
      </c>
      <c r="J3922" s="15">
        <v>0</v>
      </c>
      <c r="K3922" s="15">
        <v>0</v>
      </c>
      <c r="L3922" s="16" t="s">
        <v>707</v>
      </c>
      <c r="M3922" s="16"/>
      <c r="N3922" s="16" t="s">
        <v>6901</v>
      </c>
      <c r="O3922" s="17">
        <v>2628</v>
      </c>
      <c r="P3922" s="17">
        <v>6132</v>
      </c>
      <c r="Q3922" s="17">
        <v>5</v>
      </c>
      <c r="R3922" s="18" t="s">
        <v>33</v>
      </c>
      <c r="S3922" s="19">
        <v>60</v>
      </c>
      <c r="T3922" s="19">
        <v>110</v>
      </c>
      <c r="U3922" s="19">
        <v>0</v>
      </c>
      <c r="V3922" s="19">
        <v>0</v>
      </c>
      <c r="W3922" s="20">
        <v>3</v>
      </c>
      <c r="X3922" s="21">
        <v>8803.7999999999993</v>
      </c>
      <c r="Y3922" s="22" t="s">
        <v>33</v>
      </c>
      <c r="Z3922" s="86" t="s">
        <v>6861</v>
      </c>
      <c r="AA3922" s="15"/>
      <c r="AB3922" s="15"/>
      <c r="AC3922" s="15"/>
      <c r="AD3922" s="25"/>
      <c r="AE3922" s="26"/>
      <c r="AF3922" s="27"/>
    </row>
    <row r="3923" spans="1:34" ht="16.5" customHeight="1">
      <c r="A3923" s="30" t="s">
        <v>901</v>
      </c>
      <c r="B3923" s="30"/>
      <c r="C3923" s="30"/>
      <c r="D3923" s="30"/>
      <c r="E3923" s="172" t="s">
        <v>86</v>
      </c>
      <c r="F3923" s="172" t="s">
        <v>92</v>
      </c>
      <c r="G3923" s="172" t="s">
        <v>6912</v>
      </c>
      <c r="H3923" s="371">
        <v>2017</v>
      </c>
      <c r="I3923" s="372">
        <v>1</v>
      </c>
      <c r="J3923" s="372">
        <v>0</v>
      </c>
      <c r="K3923" s="372">
        <v>0</v>
      </c>
      <c r="L3923" s="166" t="s">
        <v>6913</v>
      </c>
      <c r="M3923" s="373"/>
      <c r="N3923" s="166" t="s">
        <v>6914</v>
      </c>
      <c r="O3923" s="85">
        <v>0</v>
      </c>
      <c r="P3923" s="374">
        <v>0</v>
      </c>
      <c r="Q3923" s="374">
        <v>0</v>
      </c>
      <c r="R3923" s="18" t="s">
        <v>33</v>
      </c>
      <c r="S3923" s="375" t="s">
        <v>9261</v>
      </c>
      <c r="T3923" s="375">
        <v>110</v>
      </c>
      <c r="U3923" s="375">
        <v>0</v>
      </c>
      <c r="V3923" s="375">
        <v>0</v>
      </c>
      <c r="W3923" s="376">
        <v>0.82</v>
      </c>
      <c r="X3923" s="21">
        <v>0</v>
      </c>
      <c r="Y3923" s="377" t="s">
        <v>33</v>
      </c>
      <c r="Z3923" s="372" t="s">
        <v>5838</v>
      </c>
      <c r="AA3923" s="372">
        <v>0</v>
      </c>
      <c r="AB3923" s="378" t="s">
        <v>414</v>
      </c>
      <c r="AC3923" s="379" t="s">
        <v>414</v>
      </c>
      <c r="AD3923" s="25"/>
      <c r="AE3923" s="26"/>
      <c r="AF3923" s="27"/>
      <c r="AG3923" s="380" t="str">
        <f t="shared" ref="AG3923:AG3929" si="32">AC3923</f>
        <v>0</v>
      </c>
      <c r="AH3923" s="381"/>
    </row>
    <row r="3924" spans="1:34" ht="16.5" customHeight="1">
      <c r="A3924" s="30" t="s">
        <v>901</v>
      </c>
      <c r="B3924" s="30"/>
      <c r="C3924" s="30"/>
      <c r="D3924" s="30"/>
      <c r="E3924" s="172" t="s">
        <v>498</v>
      </c>
      <c r="F3924" s="172" t="s">
        <v>414</v>
      </c>
      <c r="G3924" s="172" t="s">
        <v>6920</v>
      </c>
      <c r="H3924" s="371">
        <v>0</v>
      </c>
      <c r="I3924" s="372">
        <v>1</v>
      </c>
      <c r="J3924" s="372">
        <v>0</v>
      </c>
      <c r="K3924" s="372">
        <v>0</v>
      </c>
      <c r="L3924" s="166" t="s">
        <v>903</v>
      </c>
      <c r="M3924" s="166"/>
      <c r="N3924" s="240" t="s">
        <v>411</v>
      </c>
      <c r="O3924" s="85">
        <v>0</v>
      </c>
      <c r="P3924" s="374">
        <v>0</v>
      </c>
      <c r="Q3924" s="374">
        <v>0</v>
      </c>
      <c r="R3924" s="18" t="s">
        <v>33</v>
      </c>
      <c r="S3924" s="375" t="s">
        <v>89</v>
      </c>
      <c r="T3924" s="375">
        <v>110</v>
      </c>
      <c r="U3924" s="375">
        <v>0</v>
      </c>
      <c r="V3924" s="375">
        <v>0</v>
      </c>
      <c r="W3924" s="376">
        <v>0.05</v>
      </c>
      <c r="X3924" s="21">
        <v>0</v>
      </c>
      <c r="Y3924" s="377" t="s">
        <v>33</v>
      </c>
      <c r="Z3924" s="372" t="s">
        <v>5838</v>
      </c>
      <c r="AA3924" s="372">
        <v>0</v>
      </c>
      <c r="AB3924" s="378" t="s">
        <v>414</v>
      </c>
      <c r="AC3924" s="379" t="s">
        <v>414</v>
      </c>
      <c r="AD3924" s="25"/>
      <c r="AE3924" s="26"/>
      <c r="AF3924" s="27"/>
      <c r="AG3924" s="380" t="str">
        <f t="shared" si="32"/>
        <v>0</v>
      </c>
      <c r="AH3924" s="381"/>
    </row>
    <row r="3925" spans="1:34" ht="16.5" customHeight="1">
      <c r="A3925" s="382" t="s">
        <v>901</v>
      </c>
      <c r="B3925" s="382"/>
      <c r="C3925" s="383"/>
      <c r="D3925" s="382"/>
      <c r="E3925" s="172" t="s">
        <v>6929</v>
      </c>
      <c r="F3925" s="172" t="s">
        <v>466</v>
      </c>
      <c r="G3925" s="172" t="s">
        <v>414</v>
      </c>
      <c r="H3925" s="371">
        <v>0</v>
      </c>
      <c r="I3925" s="372">
        <v>1</v>
      </c>
      <c r="J3925" s="372">
        <v>0</v>
      </c>
      <c r="K3925" s="372">
        <v>0</v>
      </c>
      <c r="L3925" s="166" t="s">
        <v>6930</v>
      </c>
      <c r="M3925" s="373"/>
      <c r="N3925" s="166" t="s">
        <v>6914</v>
      </c>
      <c r="O3925" s="85">
        <v>0</v>
      </c>
      <c r="P3925" s="374">
        <v>0</v>
      </c>
      <c r="Q3925" s="374">
        <v>0</v>
      </c>
      <c r="R3925" s="18" t="s">
        <v>33</v>
      </c>
      <c r="S3925" s="375">
        <v>60</v>
      </c>
      <c r="T3925" s="375">
        <v>110</v>
      </c>
      <c r="U3925" s="375">
        <v>0</v>
      </c>
      <c r="V3925" s="375">
        <v>0</v>
      </c>
      <c r="W3925" s="376">
        <v>0.1</v>
      </c>
      <c r="X3925" s="21">
        <v>0</v>
      </c>
      <c r="Y3925" s="377" t="s">
        <v>33</v>
      </c>
      <c r="Z3925" s="372" t="s">
        <v>5838</v>
      </c>
      <c r="AA3925" s="372">
        <v>0</v>
      </c>
      <c r="AB3925" s="378" t="s">
        <v>414</v>
      </c>
      <c r="AC3925" s="379" t="s">
        <v>414</v>
      </c>
      <c r="AD3925" s="25"/>
      <c r="AE3925" s="26"/>
      <c r="AF3925" s="27"/>
      <c r="AG3925" s="380" t="str">
        <f t="shared" si="32"/>
        <v>0</v>
      </c>
      <c r="AH3925" s="381"/>
    </row>
    <row r="3926" spans="1:34" ht="16.5" customHeight="1">
      <c r="A3926" s="30" t="s">
        <v>901</v>
      </c>
      <c r="B3926" s="30"/>
      <c r="C3926" s="30"/>
      <c r="D3926" s="30"/>
      <c r="E3926" s="172" t="s">
        <v>6931</v>
      </c>
      <c r="F3926" s="172" t="s">
        <v>63</v>
      </c>
      <c r="G3926" s="172" t="s">
        <v>6932</v>
      </c>
      <c r="H3926" s="371">
        <v>0</v>
      </c>
      <c r="I3926" s="372">
        <v>1</v>
      </c>
      <c r="J3926" s="372">
        <v>0</v>
      </c>
      <c r="K3926" s="372">
        <v>0</v>
      </c>
      <c r="L3926" s="166" t="s">
        <v>903</v>
      </c>
      <c r="M3926" s="373"/>
      <c r="N3926" s="166" t="s">
        <v>411</v>
      </c>
      <c r="O3926" s="85">
        <v>0</v>
      </c>
      <c r="P3926" s="374">
        <v>0</v>
      </c>
      <c r="Q3926" s="374">
        <v>0</v>
      </c>
      <c r="R3926" s="18" t="s">
        <v>33</v>
      </c>
      <c r="S3926" s="375">
        <v>60</v>
      </c>
      <c r="T3926" s="375">
        <v>110</v>
      </c>
      <c r="U3926" s="375">
        <v>0</v>
      </c>
      <c r="V3926" s="375">
        <v>0</v>
      </c>
      <c r="W3926" s="376">
        <v>0.8</v>
      </c>
      <c r="X3926" s="21">
        <v>0</v>
      </c>
      <c r="Y3926" s="377" t="s">
        <v>33</v>
      </c>
      <c r="Z3926" s="372" t="s">
        <v>5838</v>
      </c>
      <c r="AA3926" s="372">
        <v>0</v>
      </c>
      <c r="AB3926" s="378" t="s">
        <v>414</v>
      </c>
      <c r="AC3926" s="379" t="s">
        <v>414</v>
      </c>
      <c r="AD3926" s="25"/>
      <c r="AE3926" s="26"/>
      <c r="AF3926" s="27"/>
      <c r="AG3926" s="380" t="str">
        <f t="shared" si="32"/>
        <v>0</v>
      </c>
      <c r="AH3926" s="381"/>
    </row>
    <row r="3927" spans="1:34" ht="16.5" customHeight="1">
      <c r="A3927" s="30" t="s">
        <v>901</v>
      </c>
      <c r="B3927" s="30"/>
      <c r="C3927" s="30"/>
      <c r="D3927" s="382"/>
      <c r="E3927" s="372" t="s">
        <v>920</v>
      </c>
      <c r="F3927" s="372" t="s">
        <v>6933</v>
      </c>
      <c r="G3927" s="372" t="s">
        <v>6934</v>
      </c>
      <c r="H3927" s="372">
        <v>2013</v>
      </c>
      <c r="I3927" s="372">
        <v>1</v>
      </c>
      <c r="J3927" s="372">
        <v>0</v>
      </c>
      <c r="K3927" s="372">
        <v>0</v>
      </c>
      <c r="L3927" s="373" t="s">
        <v>922</v>
      </c>
      <c r="M3927" s="373"/>
      <c r="N3927" s="373" t="s">
        <v>6935</v>
      </c>
      <c r="O3927" s="85">
        <v>0</v>
      </c>
      <c r="P3927" s="374">
        <v>0</v>
      </c>
      <c r="Q3927" s="374" t="s">
        <v>414</v>
      </c>
      <c r="R3927" s="18" t="s">
        <v>33</v>
      </c>
      <c r="S3927" s="375" t="s">
        <v>9260</v>
      </c>
      <c r="T3927" s="375">
        <v>110</v>
      </c>
      <c r="U3927" s="375">
        <v>30</v>
      </c>
      <c r="V3927" s="375">
        <v>40</v>
      </c>
      <c r="W3927" s="384">
        <v>3.5999999999999999E-3</v>
      </c>
      <c r="X3927" s="21">
        <v>0</v>
      </c>
      <c r="Y3927" s="377" t="s">
        <v>33</v>
      </c>
      <c r="Z3927" s="372" t="s">
        <v>5838</v>
      </c>
      <c r="AA3927" s="372">
        <v>0</v>
      </c>
      <c r="AB3927" s="385" t="s">
        <v>414</v>
      </c>
      <c r="AC3927" s="379" t="s">
        <v>414</v>
      </c>
      <c r="AD3927" s="25"/>
      <c r="AE3927" s="26"/>
      <c r="AF3927" s="27"/>
      <c r="AG3927" s="380" t="str">
        <f t="shared" si="32"/>
        <v>0</v>
      </c>
      <c r="AH3927" s="381"/>
    </row>
    <row r="3928" spans="1:34" ht="16.5" customHeight="1">
      <c r="A3928" s="30" t="s">
        <v>901</v>
      </c>
      <c r="B3928" s="30"/>
      <c r="C3928" s="30"/>
      <c r="D3928" s="382"/>
      <c r="E3928" s="372" t="s">
        <v>920</v>
      </c>
      <c r="F3928" s="372" t="s">
        <v>6933</v>
      </c>
      <c r="G3928" s="372" t="s">
        <v>923</v>
      </c>
      <c r="H3928" s="372">
        <v>2017</v>
      </c>
      <c r="I3928" s="372">
        <v>1</v>
      </c>
      <c r="J3928" s="372">
        <v>0</v>
      </c>
      <c r="K3928" s="372">
        <v>0</v>
      </c>
      <c r="L3928" s="373" t="s">
        <v>924</v>
      </c>
      <c r="M3928" s="373"/>
      <c r="N3928" s="373" t="s">
        <v>54</v>
      </c>
      <c r="O3928" s="85">
        <v>0</v>
      </c>
      <c r="P3928" s="374">
        <v>0</v>
      </c>
      <c r="Q3928" s="374" t="s">
        <v>414</v>
      </c>
      <c r="R3928" s="18" t="s">
        <v>33</v>
      </c>
      <c r="S3928" s="375" t="s">
        <v>9260</v>
      </c>
      <c r="T3928" s="375">
        <v>110</v>
      </c>
      <c r="U3928" s="375">
        <v>30</v>
      </c>
      <c r="V3928" s="375">
        <v>40</v>
      </c>
      <c r="W3928" s="384">
        <v>3.5999999999999999E-3</v>
      </c>
      <c r="X3928" s="21">
        <v>0</v>
      </c>
      <c r="Y3928" s="377" t="s">
        <v>33</v>
      </c>
      <c r="Z3928" s="372" t="s">
        <v>5838</v>
      </c>
      <c r="AA3928" s="372">
        <v>0</v>
      </c>
      <c r="AB3928" s="385" t="s">
        <v>414</v>
      </c>
      <c r="AC3928" s="379" t="s">
        <v>414</v>
      </c>
      <c r="AD3928" s="25"/>
      <c r="AE3928" s="26"/>
      <c r="AF3928" s="27"/>
      <c r="AG3928" s="380" t="str">
        <f t="shared" si="32"/>
        <v>0</v>
      </c>
      <c r="AH3928" s="381"/>
    </row>
    <row r="3929" spans="1:34" ht="16.5" customHeight="1">
      <c r="A3929" s="89" t="s">
        <v>901</v>
      </c>
      <c r="B3929" s="89"/>
      <c r="C3929" s="368"/>
      <c r="D3929" s="382"/>
      <c r="E3929" s="372" t="s">
        <v>920</v>
      </c>
      <c r="F3929" s="372" t="s">
        <v>921</v>
      </c>
      <c r="G3929" s="372" t="s">
        <v>923</v>
      </c>
      <c r="H3929" s="372">
        <v>2018</v>
      </c>
      <c r="I3929" s="372">
        <v>1</v>
      </c>
      <c r="J3929" s="372">
        <v>0</v>
      </c>
      <c r="K3929" s="372">
        <v>0</v>
      </c>
      <c r="L3929" s="373" t="s">
        <v>6936</v>
      </c>
      <c r="M3929" s="373"/>
      <c r="N3929" s="373" t="s">
        <v>6937</v>
      </c>
      <c r="O3929" s="85">
        <v>0</v>
      </c>
      <c r="P3929" s="374">
        <v>0</v>
      </c>
      <c r="Q3929" s="374" t="s">
        <v>414</v>
      </c>
      <c r="R3929" s="18" t="s">
        <v>33</v>
      </c>
      <c r="S3929" s="375" t="s">
        <v>9260</v>
      </c>
      <c r="T3929" s="375">
        <v>110</v>
      </c>
      <c r="U3929" s="375">
        <v>30</v>
      </c>
      <c r="V3929" s="375">
        <v>40</v>
      </c>
      <c r="W3929" s="384">
        <v>3.5999999999999999E-3</v>
      </c>
      <c r="X3929" s="21">
        <v>0</v>
      </c>
      <c r="Y3929" s="377" t="s">
        <v>33</v>
      </c>
      <c r="Z3929" s="372" t="s">
        <v>5838</v>
      </c>
      <c r="AA3929" s="372">
        <v>0</v>
      </c>
      <c r="AB3929" s="385" t="s">
        <v>414</v>
      </c>
      <c r="AC3929" s="379" t="s">
        <v>414</v>
      </c>
      <c r="AD3929" s="25"/>
      <c r="AE3929" s="26"/>
      <c r="AF3929" s="27"/>
      <c r="AG3929" s="380" t="str">
        <f t="shared" si="32"/>
        <v>0</v>
      </c>
      <c r="AH3929" s="381"/>
    </row>
    <row r="3930" spans="1:34" ht="16.5" customHeight="1">
      <c r="A3930" s="89" t="s">
        <v>901</v>
      </c>
      <c r="B3930" s="89"/>
      <c r="C3930" s="368"/>
      <c r="D3930" s="382"/>
      <c r="E3930" s="372" t="s">
        <v>6938</v>
      </c>
      <c r="F3930" s="372" t="s">
        <v>6939</v>
      </c>
      <c r="G3930" s="372" t="s">
        <v>6940</v>
      </c>
      <c r="H3930" s="372">
        <v>2020</v>
      </c>
      <c r="I3930" s="372">
        <v>1</v>
      </c>
      <c r="J3930" s="372">
        <v>0</v>
      </c>
      <c r="K3930" s="372">
        <v>0</v>
      </c>
      <c r="L3930" s="373" t="s">
        <v>6913</v>
      </c>
      <c r="M3930" s="373"/>
      <c r="N3930" s="373" t="s">
        <v>6914</v>
      </c>
      <c r="O3930" s="85">
        <v>0</v>
      </c>
      <c r="P3930" s="374">
        <v>0</v>
      </c>
      <c r="Q3930" s="374">
        <v>0</v>
      </c>
      <c r="R3930" s="18" t="s">
        <v>33</v>
      </c>
      <c r="S3930" s="375">
        <v>60</v>
      </c>
      <c r="T3930" s="375">
        <v>110</v>
      </c>
      <c r="U3930" s="375">
        <v>0</v>
      </c>
      <c r="V3930" s="375">
        <v>0</v>
      </c>
      <c r="W3930" s="386">
        <v>0.25</v>
      </c>
      <c r="X3930" s="21">
        <v>0</v>
      </c>
      <c r="Y3930" s="377" t="s">
        <v>33</v>
      </c>
      <c r="Z3930" s="372" t="s">
        <v>5838</v>
      </c>
      <c r="AA3930" s="372">
        <v>0</v>
      </c>
      <c r="AB3930" s="387">
        <v>0</v>
      </c>
      <c r="AC3930" s="379">
        <v>0</v>
      </c>
      <c r="AD3930" s="25"/>
      <c r="AE3930" s="26"/>
      <c r="AF3930" s="27"/>
      <c r="AG3930" s="380">
        <v>60</v>
      </c>
      <c r="AH3930" s="381"/>
    </row>
    <row r="3931" spans="1:34" ht="16.5" customHeight="1">
      <c r="A3931" s="89" t="s">
        <v>901</v>
      </c>
      <c r="B3931" s="89"/>
      <c r="C3931" s="368"/>
      <c r="D3931" s="382"/>
      <c r="E3931" s="372" t="s">
        <v>934</v>
      </c>
      <c r="F3931" s="372" t="s">
        <v>935</v>
      </c>
      <c r="G3931" s="372" t="s">
        <v>6941</v>
      </c>
      <c r="H3931" s="372">
        <v>2020</v>
      </c>
      <c r="I3931" s="372">
        <v>1</v>
      </c>
      <c r="J3931" s="372">
        <v>0</v>
      </c>
      <c r="K3931" s="372">
        <v>0</v>
      </c>
      <c r="L3931" s="373" t="s">
        <v>936</v>
      </c>
      <c r="M3931" s="373"/>
      <c r="N3931" s="373" t="s">
        <v>6914</v>
      </c>
      <c r="O3931" s="85">
        <v>0</v>
      </c>
      <c r="P3931" s="374">
        <v>0</v>
      </c>
      <c r="Q3931" s="374">
        <v>0</v>
      </c>
      <c r="R3931" s="18" t="s">
        <v>33</v>
      </c>
      <c r="S3931" s="375">
        <v>60</v>
      </c>
      <c r="T3931" s="375">
        <v>110</v>
      </c>
      <c r="U3931" s="375">
        <v>0</v>
      </c>
      <c r="V3931" s="375">
        <v>0</v>
      </c>
      <c r="W3931" s="384">
        <v>0.04</v>
      </c>
      <c r="X3931" s="21">
        <v>0</v>
      </c>
      <c r="Y3931" s="377" t="s">
        <v>33</v>
      </c>
      <c r="Z3931" s="372" t="s">
        <v>5838</v>
      </c>
      <c r="AA3931" s="372">
        <v>0</v>
      </c>
      <c r="AB3931" s="385">
        <v>0</v>
      </c>
      <c r="AC3931" s="379">
        <v>0</v>
      </c>
      <c r="AD3931" s="25"/>
      <c r="AE3931" s="26"/>
      <c r="AF3931" s="27"/>
      <c r="AG3931" s="380">
        <v>0.04</v>
      </c>
      <c r="AH3931" s="381"/>
    </row>
    <row r="3932" spans="1:34" ht="16.5" customHeight="1">
      <c r="A3932" s="89" t="s">
        <v>901</v>
      </c>
      <c r="B3932" s="89"/>
      <c r="C3932" s="368"/>
      <c r="D3932" s="382"/>
      <c r="E3932" s="372" t="s">
        <v>6951</v>
      </c>
      <c r="F3932" s="372" t="s">
        <v>6952</v>
      </c>
      <c r="G3932" s="372">
        <v>0</v>
      </c>
      <c r="H3932" s="372">
        <v>2021</v>
      </c>
      <c r="I3932" s="372">
        <v>1</v>
      </c>
      <c r="J3932" s="372">
        <v>0</v>
      </c>
      <c r="K3932" s="372">
        <v>0</v>
      </c>
      <c r="L3932" s="373" t="s">
        <v>6953</v>
      </c>
      <c r="M3932" s="373"/>
      <c r="N3932" s="373" t="s">
        <v>6914</v>
      </c>
      <c r="O3932" s="85">
        <v>0</v>
      </c>
      <c r="P3932" s="374">
        <v>0</v>
      </c>
      <c r="Q3932" s="374">
        <v>0</v>
      </c>
      <c r="R3932" s="18" t="s">
        <v>33</v>
      </c>
      <c r="S3932" s="375">
        <v>60</v>
      </c>
      <c r="T3932" s="375">
        <v>110</v>
      </c>
      <c r="U3932" s="375">
        <v>0</v>
      </c>
      <c r="V3932" s="375">
        <v>0</v>
      </c>
      <c r="W3932" s="376">
        <v>0.15</v>
      </c>
      <c r="X3932" s="21">
        <v>0</v>
      </c>
      <c r="Y3932" s="377" t="s">
        <v>33</v>
      </c>
      <c r="Z3932" s="372" t="s">
        <v>5838</v>
      </c>
      <c r="AA3932" s="372">
        <v>0</v>
      </c>
      <c r="AB3932" s="378" t="s">
        <v>414</v>
      </c>
      <c r="AC3932" s="379" t="s">
        <v>414</v>
      </c>
      <c r="AD3932" s="25"/>
      <c r="AE3932" s="26"/>
      <c r="AF3932" s="27"/>
      <c r="AG3932" s="380" t="str">
        <f t="shared" ref="AG3932:AG3937" si="33">AC3932</f>
        <v>0</v>
      </c>
      <c r="AH3932" s="381"/>
    </row>
    <row r="3933" spans="1:34" ht="16.5" customHeight="1">
      <c r="A3933" s="30" t="s">
        <v>901</v>
      </c>
      <c r="B3933" s="30"/>
      <c r="C3933" s="30"/>
      <c r="D3933" s="30"/>
      <c r="E3933" s="172" t="s">
        <v>90</v>
      </c>
      <c r="F3933" s="172" t="s">
        <v>52</v>
      </c>
      <c r="G3933" s="172" t="s">
        <v>6928</v>
      </c>
      <c r="H3933" s="371">
        <v>2020</v>
      </c>
      <c r="I3933" s="372">
        <v>1</v>
      </c>
      <c r="J3933" s="372">
        <v>0</v>
      </c>
      <c r="K3933" s="372">
        <v>0</v>
      </c>
      <c r="L3933" s="166" t="s">
        <v>6913</v>
      </c>
      <c r="M3933" s="373"/>
      <c r="N3933" s="166" t="s">
        <v>6914</v>
      </c>
      <c r="O3933" s="374">
        <v>88</v>
      </c>
      <c r="P3933" s="374">
        <v>0</v>
      </c>
      <c r="Q3933" s="374">
        <v>0</v>
      </c>
      <c r="R3933" s="388">
        <v>0</v>
      </c>
      <c r="S3933" s="375" t="s">
        <v>89</v>
      </c>
      <c r="T3933" s="375">
        <v>110</v>
      </c>
      <c r="U3933" s="375">
        <v>1.5</v>
      </c>
      <c r="V3933" s="375">
        <v>0</v>
      </c>
      <c r="W3933" s="376">
        <v>4.1000000000000002E-2</v>
      </c>
      <c r="X3933" s="21">
        <v>3.6080000000000001</v>
      </c>
      <c r="Y3933" s="377" t="s">
        <v>33</v>
      </c>
      <c r="Z3933" s="372" t="s">
        <v>5838</v>
      </c>
      <c r="AA3933" s="372">
        <v>0</v>
      </c>
      <c r="AB3933" s="378" t="s">
        <v>414</v>
      </c>
      <c r="AC3933" s="379" t="s">
        <v>414</v>
      </c>
      <c r="AD3933" s="25"/>
      <c r="AE3933" s="26"/>
      <c r="AF3933" s="27"/>
      <c r="AG3933" s="380" t="str">
        <f t="shared" si="33"/>
        <v>0</v>
      </c>
      <c r="AH3933" s="381"/>
    </row>
    <row r="3934" spans="1:34" ht="16.5" customHeight="1">
      <c r="A3934" s="30" t="s">
        <v>901</v>
      </c>
      <c r="B3934" s="30"/>
      <c r="C3934" s="30"/>
      <c r="D3934" s="30"/>
      <c r="E3934" s="172" t="s">
        <v>90</v>
      </c>
      <c r="F3934" s="172" t="s">
        <v>125</v>
      </c>
      <c r="G3934" s="172" t="s">
        <v>927</v>
      </c>
      <c r="H3934" s="371">
        <v>2008</v>
      </c>
      <c r="I3934" s="372">
        <v>1</v>
      </c>
      <c r="J3934" s="372">
        <v>0</v>
      </c>
      <c r="K3934" s="372">
        <v>0</v>
      </c>
      <c r="L3934" s="166" t="s">
        <v>903</v>
      </c>
      <c r="M3934" s="373"/>
      <c r="N3934" s="166" t="s">
        <v>411</v>
      </c>
      <c r="O3934" s="374">
        <v>88</v>
      </c>
      <c r="P3934" s="374">
        <v>0</v>
      </c>
      <c r="Q3934" s="374">
        <v>0</v>
      </c>
      <c r="R3934" s="388">
        <v>0</v>
      </c>
      <c r="S3934" s="375" t="s">
        <v>89</v>
      </c>
      <c r="T3934" s="375">
        <v>110</v>
      </c>
      <c r="U3934" s="375">
        <v>1.5</v>
      </c>
      <c r="V3934" s="375">
        <v>0</v>
      </c>
      <c r="W3934" s="376">
        <v>4.2000000000000003E-2</v>
      </c>
      <c r="X3934" s="21">
        <v>3.6960000000000002</v>
      </c>
      <c r="Y3934" s="377" t="s">
        <v>33</v>
      </c>
      <c r="Z3934" s="372" t="s">
        <v>5838</v>
      </c>
      <c r="AA3934" s="372">
        <v>0</v>
      </c>
      <c r="AB3934" s="378" t="s">
        <v>414</v>
      </c>
      <c r="AC3934" s="379" t="s">
        <v>414</v>
      </c>
      <c r="AD3934" s="25"/>
      <c r="AE3934" s="26"/>
      <c r="AF3934" s="27"/>
      <c r="AG3934" s="380" t="str">
        <f t="shared" si="33"/>
        <v>0</v>
      </c>
      <c r="AH3934" s="381"/>
    </row>
    <row r="3935" spans="1:34" ht="16.5" customHeight="1">
      <c r="A3935" s="30" t="s">
        <v>901</v>
      </c>
      <c r="B3935" s="30"/>
      <c r="C3935" s="30"/>
      <c r="D3935" s="30"/>
      <c r="E3935" s="172" t="s">
        <v>6978</v>
      </c>
      <c r="F3935" s="172" t="s">
        <v>6977</v>
      </c>
      <c r="G3935" s="172" t="s">
        <v>6977</v>
      </c>
      <c r="H3935" s="172" t="s">
        <v>3764</v>
      </c>
      <c r="I3935" s="172" t="s">
        <v>6965</v>
      </c>
      <c r="J3935" s="172" t="s">
        <v>689</v>
      </c>
      <c r="K3935" s="172" t="s">
        <v>689</v>
      </c>
      <c r="L3935" s="166" t="s">
        <v>6968</v>
      </c>
      <c r="M3935" s="166"/>
      <c r="N3935" s="166" t="s">
        <v>59</v>
      </c>
      <c r="O3935" s="374">
        <v>96</v>
      </c>
      <c r="P3935" s="374">
        <v>0</v>
      </c>
      <c r="Q3935" s="374">
        <v>0</v>
      </c>
      <c r="R3935" s="168" t="s">
        <v>414</v>
      </c>
      <c r="S3935" s="375">
        <v>60</v>
      </c>
      <c r="T3935" s="375">
        <v>110</v>
      </c>
      <c r="U3935" s="375">
        <v>0</v>
      </c>
      <c r="V3935" s="375">
        <v>0</v>
      </c>
      <c r="W3935" s="376">
        <v>0.04</v>
      </c>
      <c r="X3935" s="21">
        <v>3.84</v>
      </c>
      <c r="Y3935" s="377" t="s">
        <v>33</v>
      </c>
      <c r="Z3935" s="372" t="s">
        <v>5838</v>
      </c>
      <c r="AA3935" s="372">
        <v>0</v>
      </c>
      <c r="AB3935" s="378" t="s">
        <v>414</v>
      </c>
      <c r="AC3935" s="379" t="s">
        <v>414</v>
      </c>
      <c r="AD3935" s="25"/>
      <c r="AE3935" s="26"/>
      <c r="AF3935" s="27"/>
      <c r="AG3935" s="380" t="str">
        <f t="shared" si="33"/>
        <v>0</v>
      </c>
      <c r="AH3935" s="381"/>
    </row>
    <row r="3936" spans="1:34" ht="16.5" customHeight="1">
      <c r="A3936" s="30" t="s">
        <v>901</v>
      </c>
      <c r="B3936" s="30"/>
      <c r="C3936" s="30"/>
      <c r="D3936" s="30"/>
      <c r="E3936" s="172" t="s">
        <v>6978</v>
      </c>
      <c r="F3936" s="172" t="s">
        <v>6977</v>
      </c>
      <c r="G3936" s="172" t="s">
        <v>6977</v>
      </c>
      <c r="H3936" s="172" t="s">
        <v>3764</v>
      </c>
      <c r="I3936" s="172" t="s">
        <v>6965</v>
      </c>
      <c r="J3936" s="172" t="s">
        <v>689</v>
      </c>
      <c r="K3936" s="172" t="s">
        <v>689</v>
      </c>
      <c r="L3936" s="166" t="s">
        <v>6968</v>
      </c>
      <c r="M3936" s="166"/>
      <c r="N3936" s="166" t="s">
        <v>59</v>
      </c>
      <c r="O3936" s="374">
        <v>96</v>
      </c>
      <c r="P3936" s="374">
        <v>0</v>
      </c>
      <c r="Q3936" s="374">
        <v>0</v>
      </c>
      <c r="R3936" s="168" t="s">
        <v>414</v>
      </c>
      <c r="S3936" s="375">
        <v>60</v>
      </c>
      <c r="T3936" s="375">
        <v>110</v>
      </c>
      <c r="U3936" s="375">
        <v>0</v>
      </c>
      <c r="V3936" s="375">
        <v>0</v>
      </c>
      <c r="W3936" s="376">
        <v>0.04</v>
      </c>
      <c r="X3936" s="21">
        <v>3.84</v>
      </c>
      <c r="Y3936" s="377" t="s">
        <v>33</v>
      </c>
      <c r="Z3936" s="372" t="s">
        <v>5838</v>
      </c>
      <c r="AA3936" s="372">
        <v>0</v>
      </c>
      <c r="AB3936" s="378" t="s">
        <v>414</v>
      </c>
      <c r="AC3936" s="379" t="s">
        <v>414</v>
      </c>
      <c r="AD3936" s="25"/>
      <c r="AE3936" s="26"/>
      <c r="AF3936" s="27"/>
      <c r="AG3936" s="380" t="str">
        <f t="shared" si="33"/>
        <v>0</v>
      </c>
      <c r="AH3936" s="381"/>
    </row>
    <row r="3937" spans="1:41" ht="16.5" customHeight="1">
      <c r="A3937" s="30" t="s">
        <v>901</v>
      </c>
      <c r="B3937" s="30"/>
      <c r="C3937" s="30"/>
      <c r="D3937" s="30"/>
      <c r="E3937" s="172" t="s">
        <v>6979</v>
      </c>
      <c r="F3937" s="172" t="s">
        <v>6977</v>
      </c>
      <c r="G3937" s="172" t="s">
        <v>6977</v>
      </c>
      <c r="H3937" s="172" t="s">
        <v>3764</v>
      </c>
      <c r="I3937" s="172" t="s">
        <v>6965</v>
      </c>
      <c r="J3937" s="172" t="s">
        <v>689</v>
      </c>
      <c r="K3937" s="172" t="s">
        <v>689</v>
      </c>
      <c r="L3937" s="166" t="s">
        <v>6968</v>
      </c>
      <c r="M3937" s="166"/>
      <c r="N3937" s="166" t="s">
        <v>59</v>
      </c>
      <c r="O3937" s="374">
        <v>96</v>
      </c>
      <c r="P3937" s="374">
        <v>0</v>
      </c>
      <c r="Q3937" s="374">
        <v>0</v>
      </c>
      <c r="R3937" s="168" t="s">
        <v>414</v>
      </c>
      <c r="S3937" s="375">
        <v>60</v>
      </c>
      <c r="T3937" s="375">
        <v>110</v>
      </c>
      <c r="U3937" s="375">
        <v>0</v>
      </c>
      <c r="V3937" s="375">
        <v>0</v>
      </c>
      <c r="W3937" s="376">
        <v>0.04</v>
      </c>
      <c r="X3937" s="21">
        <v>3.84</v>
      </c>
      <c r="Y3937" s="377" t="s">
        <v>33</v>
      </c>
      <c r="Z3937" s="372" t="s">
        <v>5838</v>
      </c>
      <c r="AA3937" s="372">
        <v>0</v>
      </c>
      <c r="AB3937" s="378" t="s">
        <v>414</v>
      </c>
      <c r="AC3937" s="379" t="s">
        <v>414</v>
      </c>
      <c r="AD3937" s="25"/>
      <c r="AE3937" s="26"/>
      <c r="AF3937" s="27"/>
      <c r="AG3937" s="380" t="str">
        <f t="shared" si="33"/>
        <v>0</v>
      </c>
      <c r="AH3937" s="381"/>
      <c r="AI3937" s="28"/>
      <c r="AJ3937" s="28"/>
      <c r="AK3937" s="28"/>
      <c r="AL3937" s="28"/>
      <c r="AM3937" s="28"/>
      <c r="AN3937" s="28"/>
      <c r="AO3937" s="28"/>
    </row>
    <row r="3938" spans="1:41" ht="16.5" customHeight="1">
      <c r="A3938" s="89" t="s">
        <v>901</v>
      </c>
      <c r="B3938" s="89"/>
      <c r="C3938" s="368"/>
      <c r="D3938" s="382"/>
      <c r="E3938" s="372" t="s">
        <v>6945</v>
      </c>
      <c r="F3938" s="372" t="s">
        <v>6946</v>
      </c>
      <c r="G3938" s="372" t="s">
        <v>6947</v>
      </c>
      <c r="H3938" s="372">
        <v>2021</v>
      </c>
      <c r="I3938" s="372">
        <v>1</v>
      </c>
      <c r="J3938" s="372">
        <v>0</v>
      </c>
      <c r="K3938" s="372">
        <v>0</v>
      </c>
      <c r="L3938" s="373" t="s">
        <v>6913</v>
      </c>
      <c r="M3938" s="373"/>
      <c r="N3938" s="373" t="s">
        <v>6914</v>
      </c>
      <c r="O3938" s="374">
        <v>144</v>
      </c>
      <c r="P3938" s="374">
        <v>0</v>
      </c>
      <c r="Q3938" s="374">
        <v>0</v>
      </c>
      <c r="R3938" s="388">
        <v>0</v>
      </c>
      <c r="S3938" s="375">
        <v>60</v>
      </c>
      <c r="T3938" s="375">
        <v>110</v>
      </c>
      <c r="U3938" s="375">
        <v>0</v>
      </c>
      <c r="V3938" s="375">
        <v>0</v>
      </c>
      <c r="W3938" s="384">
        <v>0.04</v>
      </c>
      <c r="X3938" s="21">
        <v>5.76</v>
      </c>
      <c r="Y3938" s="377" t="s">
        <v>33</v>
      </c>
      <c r="Z3938" s="372" t="s">
        <v>5838</v>
      </c>
      <c r="AA3938" s="372">
        <v>0</v>
      </c>
      <c r="AB3938" s="385">
        <v>0</v>
      </c>
      <c r="AC3938" s="379">
        <v>0</v>
      </c>
      <c r="AD3938" s="25"/>
      <c r="AE3938" s="26"/>
      <c r="AF3938" s="27"/>
      <c r="AG3938" s="380" t="s">
        <v>6948</v>
      </c>
      <c r="AH3938" s="380"/>
      <c r="AI3938" s="28"/>
      <c r="AJ3938" s="28"/>
      <c r="AK3938" s="28"/>
      <c r="AL3938" s="28"/>
      <c r="AM3938" s="28"/>
      <c r="AN3938" s="28"/>
      <c r="AO3938" s="28"/>
    </row>
    <row r="3939" spans="1:41" ht="16.5" customHeight="1">
      <c r="A3939" s="89" t="s">
        <v>901</v>
      </c>
      <c r="B3939" s="89"/>
      <c r="C3939" s="368"/>
      <c r="D3939" s="382"/>
      <c r="E3939" s="372" t="s">
        <v>6945</v>
      </c>
      <c r="F3939" s="372" t="s">
        <v>6946</v>
      </c>
      <c r="G3939" s="372" t="s">
        <v>6949</v>
      </c>
      <c r="H3939" s="372">
        <v>2021</v>
      </c>
      <c r="I3939" s="372">
        <v>1</v>
      </c>
      <c r="J3939" s="372">
        <v>0</v>
      </c>
      <c r="K3939" s="372">
        <v>0</v>
      </c>
      <c r="L3939" s="373" t="s">
        <v>936</v>
      </c>
      <c r="M3939" s="373"/>
      <c r="N3939" s="373" t="s">
        <v>6914</v>
      </c>
      <c r="O3939" s="374">
        <v>144</v>
      </c>
      <c r="P3939" s="374">
        <v>0</v>
      </c>
      <c r="Q3939" s="374">
        <v>0</v>
      </c>
      <c r="R3939" s="388">
        <v>0</v>
      </c>
      <c r="S3939" s="375">
        <v>60</v>
      </c>
      <c r="T3939" s="375">
        <v>110</v>
      </c>
      <c r="U3939" s="375">
        <v>0</v>
      </c>
      <c r="V3939" s="375">
        <v>0</v>
      </c>
      <c r="W3939" s="384">
        <v>0.04</v>
      </c>
      <c r="X3939" s="21">
        <v>5.76</v>
      </c>
      <c r="Y3939" s="377" t="s">
        <v>33</v>
      </c>
      <c r="Z3939" s="372" t="s">
        <v>5838</v>
      </c>
      <c r="AA3939" s="372">
        <v>0</v>
      </c>
      <c r="AB3939" s="385">
        <v>0</v>
      </c>
      <c r="AC3939" s="379">
        <v>0</v>
      </c>
      <c r="AD3939" s="25"/>
      <c r="AE3939" s="26"/>
      <c r="AF3939" s="27"/>
      <c r="AG3939" s="380" t="s">
        <v>6950</v>
      </c>
      <c r="AH3939" s="380"/>
      <c r="AI3939" s="28"/>
      <c r="AJ3939" s="28"/>
      <c r="AK3939" s="28"/>
      <c r="AL3939" s="28"/>
      <c r="AM3939" s="28"/>
      <c r="AN3939" s="28"/>
      <c r="AO3939" s="28"/>
    </row>
    <row r="3940" spans="1:41" ht="16.5" customHeight="1">
      <c r="A3940" s="389" t="s">
        <v>901</v>
      </c>
      <c r="B3940" s="389"/>
      <c r="C3940" s="389"/>
      <c r="D3940" s="390"/>
      <c r="E3940" s="391" t="s">
        <v>931</v>
      </c>
      <c r="F3940" s="391" t="s">
        <v>932</v>
      </c>
      <c r="G3940" s="391" t="s">
        <v>933</v>
      </c>
      <c r="H3940" s="371">
        <v>0</v>
      </c>
      <c r="I3940" s="392">
        <v>1</v>
      </c>
      <c r="J3940" s="392">
        <v>0</v>
      </c>
      <c r="K3940" s="392">
        <v>0</v>
      </c>
      <c r="L3940" s="166" t="s">
        <v>903</v>
      </c>
      <c r="M3940" s="393"/>
      <c r="N3940" s="394" t="s">
        <v>411</v>
      </c>
      <c r="O3940" s="395">
        <v>36</v>
      </c>
      <c r="P3940" s="395">
        <v>0</v>
      </c>
      <c r="Q3940" s="395">
        <v>0</v>
      </c>
      <c r="R3940" s="396">
        <v>0</v>
      </c>
      <c r="S3940" s="397">
        <v>60</v>
      </c>
      <c r="T3940" s="397">
        <v>115</v>
      </c>
      <c r="U3940" s="397">
        <v>0</v>
      </c>
      <c r="V3940" s="397">
        <v>0</v>
      </c>
      <c r="W3940" s="398">
        <v>0.25</v>
      </c>
      <c r="X3940" s="21">
        <v>9</v>
      </c>
      <c r="Y3940" s="399" t="s">
        <v>33</v>
      </c>
      <c r="Z3940" s="392" t="s">
        <v>5838</v>
      </c>
      <c r="AA3940" s="392">
        <v>0</v>
      </c>
      <c r="AB3940" s="400" t="s">
        <v>414</v>
      </c>
      <c r="AC3940" s="379" t="s">
        <v>414</v>
      </c>
      <c r="AD3940" s="25"/>
      <c r="AE3940" s="26"/>
      <c r="AF3940" s="27"/>
      <c r="AG3940" s="380" t="str">
        <f t="shared" ref="AG3940:AG3951" si="34">AC3940</f>
        <v>0</v>
      </c>
      <c r="AH3940" s="381"/>
      <c r="AI3940" s="28"/>
      <c r="AJ3940" s="28"/>
      <c r="AK3940" s="28"/>
      <c r="AL3940" s="28"/>
      <c r="AM3940" s="28"/>
      <c r="AN3940" s="28"/>
      <c r="AO3940" s="28"/>
    </row>
    <row r="3941" spans="1:41" ht="16.5" customHeight="1">
      <c r="A3941" s="30" t="s">
        <v>901</v>
      </c>
      <c r="B3941" s="30"/>
      <c r="C3941" s="110"/>
      <c r="D3941" s="30"/>
      <c r="E3941" s="172" t="s">
        <v>6954</v>
      </c>
      <c r="F3941" s="172" t="s">
        <v>6955</v>
      </c>
      <c r="G3941" s="172" t="s">
        <v>6956</v>
      </c>
      <c r="H3941" s="371">
        <v>2022</v>
      </c>
      <c r="I3941" s="372">
        <v>1</v>
      </c>
      <c r="J3941" s="372">
        <v>0</v>
      </c>
      <c r="K3941" s="372">
        <v>0</v>
      </c>
      <c r="L3941" s="166" t="s">
        <v>903</v>
      </c>
      <c r="M3941" s="166"/>
      <c r="N3941" s="373" t="s">
        <v>411</v>
      </c>
      <c r="O3941" s="374">
        <v>891</v>
      </c>
      <c r="P3941" s="374">
        <v>0</v>
      </c>
      <c r="Q3941" s="374">
        <v>0</v>
      </c>
      <c r="R3941" s="168" t="s">
        <v>6917</v>
      </c>
      <c r="S3941" s="375">
        <v>60</v>
      </c>
      <c r="T3941" s="375">
        <v>110</v>
      </c>
      <c r="U3941" s="401">
        <v>0</v>
      </c>
      <c r="V3941" s="375">
        <v>0</v>
      </c>
      <c r="W3941" s="376">
        <v>1.6E-2</v>
      </c>
      <c r="X3941" s="21">
        <v>14.256</v>
      </c>
      <c r="Y3941" s="377" t="s">
        <v>33</v>
      </c>
      <c r="Z3941" s="402" t="s">
        <v>5838</v>
      </c>
      <c r="AA3941" s="372">
        <v>0</v>
      </c>
      <c r="AB3941" s="378" t="s">
        <v>414</v>
      </c>
      <c r="AC3941" s="379" t="s">
        <v>414</v>
      </c>
      <c r="AD3941" s="25"/>
      <c r="AE3941" s="26"/>
      <c r="AF3941" s="27"/>
      <c r="AG3941" s="380" t="str">
        <f t="shared" si="34"/>
        <v>0</v>
      </c>
      <c r="AH3941" s="381"/>
    </row>
    <row r="3942" spans="1:41" ht="16.5" customHeight="1">
      <c r="A3942" s="30" t="s">
        <v>901</v>
      </c>
      <c r="B3942" s="30"/>
      <c r="C3942" s="30"/>
      <c r="D3942" s="30"/>
      <c r="E3942" s="172" t="s">
        <v>928</v>
      </c>
      <c r="F3942" s="172" t="s">
        <v>929</v>
      </c>
      <c r="G3942" s="172" t="s">
        <v>930</v>
      </c>
      <c r="H3942" s="371">
        <v>2013</v>
      </c>
      <c r="I3942" s="372">
        <v>1</v>
      </c>
      <c r="J3942" s="372">
        <v>0</v>
      </c>
      <c r="K3942" s="372">
        <v>0</v>
      </c>
      <c r="L3942" s="166" t="s">
        <v>904</v>
      </c>
      <c r="M3942" s="373"/>
      <c r="N3942" s="166" t="s">
        <v>411</v>
      </c>
      <c r="O3942" s="374">
        <v>122.5</v>
      </c>
      <c r="P3942" s="374">
        <v>8760</v>
      </c>
      <c r="Q3942" s="374">
        <v>0</v>
      </c>
      <c r="R3942" s="388">
        <v>0</v>
      </c>
      <c r="S3942" s="375">
        <v>60</v>
      </c>
      <c r="T3942" s="375">
        <v>110</v>
      </c>
      <c r="U3942" s="375">
        <v>0</v>
      </c>
      <c r="V3942" s="375">
        <v>0</v>
      </c>
      <c r="W3942" s="376">
        <v>0.15</v>
      </c>
      <c r="X3942" s="21">
        <v>18.375</v>
      </c>
      <c r="Y3942" s="377" t="s">
        <v>33</v>
      </c>
      <c r="Z3942" s="372" t="s">
        <v>5838</v>
      </c>
      <c r="AA3942" s="372">
        <v>0</v>
      </c>
      <c r="AB3942" s="378" t="s">
        <v>414</v>
      </c>
      <c r="AC3942" s="379" t="s">
        <v>414</v>
      </c>
      <c r="AD3942" s="25"/>
      <c r="AE3942" s="26"/>
      <c r="AF3942" s="27"/>
      <c r="AG3942" s="380" t="str">
        <f t="shared" si="34"/>
        <v>0</v>
      </c>
      <c r="AH3942" s="381"/>
      <c r="AI3942" s="28"/>
      <c r="AJ3942" s="28"/>
      <c r="AK3942" s="28"/>
      <c r="AL3942" s="28"/>
      <c r="AM3942" s="28"/>
      <c r="AN3942" s="28"/>
      <c r="AO3942" s="28"/>
    </row>
    <row r="3943" spans="1:41" ht="16.5" customHeight="1">
      <c r="A3943" s="30" t="s">
        <v>901</v>
      </c>
      <c r="B3943" s="30"/>
      <c r="C3943" s="30"/>
      <c r="D3943" s="30"/>
      <c r="E3943" s="172" t="s">
        <v>912</v>
      </c>
      <c r="F3943" s="172" t="s">
        <v>185</v>
      </c>
      <c r="G3943" s="172" t="s">
        <v>6919</v>
      </c>
      <c r="H3943" s="371">
        <v>2016</v>
      </c>
      <c r="I3943" s="372">
        <v>1</v>
      </c>
      <c r="J3943" s="372">
        <v>0</v>
      </c>
      <c r="K3943" s="372">
        <v>0</v>
      </c>
      <c r="L3943" s="166" t="s">
        <v>6913</v>
      </c>
      <c r="M3943" s="166"/>
      <c r="N3943" s="166" t="s">
        <v>6914</v>
      </c>
      <c r="O3943" s="374">
        <v>64</v>
      </c>
      <c r="P3943" s="374">
        <v>8760</v>
      </c>
      <c r="Q3943" s="374">
        <v>0</v>
      </c>
      <c r="R3943" s="168" t="s">
        <v>414</v>
      </c>
      <c r="S3943" s="375" t="s">
        <v>9261</v>
      </c>
      <c r="T3943" s="375">
        <v>110</v>
      </c>
      <c r="U3943" s="375">
        <v>0</v>
      </c>
      <c r="V3943" s="375">
        <v>0</v>
      </c>
      <c r="W3943" s="376">
        <v>0.31</v>
      </c>
      <c r="X3943" s="21">
        <v>19.84</v>
      </c>
      <c r="Y3943" s="377" t="s">
        <v>33</v>
      </c>
      <c r="Z3943" s="372" t="s">
        <v>5838</v>
      </c>
      <c r="AA3943" s="372">
        <v>0</v>
      </c>
      <c r="AB3943" s="378" t="s">
        <v>414</v>
      </c>
      <c r="AC3943" s="379" t="s">
        <v>414</v>
      </c>
      <c r="AD3943" s="25"/>
      <c r="AE3943" s="26"/>
      <c r="AF3943" s="27"/>
      <c r="AG3943" s="380" t="str">
        <f t="shared" si="34"/>
        <v>0</v>
      </c>
      <c r="AH3943" s="381"/>
      <c r="AI3943" s="28"/>
      <c r="AJ3943" s="28"/>
      <c r="AK3943" s="28"/>
      <c r="AL3943" s="28"/>
      <c r="AM3943" s="28"/>
      <c r="AN3943" s="28"/>
      <c r="AO3943" s="28"/>
    </row>
    <row r="3944" spans="1:41" ht="16.5" customHeight="1">
      <c r="A3944" s="30" t="s">
        <v>901</v>
      </c>
      <c r="B3944" s="30"/>
      <c r="C3944" s="30"/>
      <c r="D3944" s="30"/>
      <c r="E3944" s="172" t="s">
        <v>6959</v>
      </c>
      <c r="F3944" s="172" t="s">
        <v>6960</v>
      </c>
      <c r="G3944" s="172" t="s">
        <v>6961</v>
      </c>
      <c r="H3944" s="371">
        <v>2023</v>
      </c>
      <c r="I3944" s="372">
        <v>1</v>
      </c>
      <c r="J3944" s="372">
        <v>0</v>
      </c>
      <c r="K3944" s="372">
        <v>0</v>
      </c>
      <c r="L3944" s="166" t="s">
        <v>936</v>
      </c>
      <c r="M3944" s="373"/>
      <c r="N3944" s="166" t="s">
        <v>411</v>
      </c>
      <c r="O3944" s="374">
        <v>48</v>
      </c>
      <c r="P3944" s="374">
        <v>0</v>
      </c>
      <c r="Q3944" s="374">
        <v>0</v>
      </c>
      <c r="R3944" s="388">
        <v>0</v>
      </c>
      <c r="S3944" s="375">
        <v>60</v>
      </c>
      <c r="T3944" s="375">
        <v>110</v>
      </c>
      <c r="U3944" s="375">
        <v>4</v>
      </c>
      <c r="V3944" s="375">
        <v>0</v>
      </c>
      <c r="W3944" s="376">
        <v>0.44</v>
      </c>
      <c r="X3944" s="21">
        <v>21.12</v>
      </c>
      <c r="Y3944" s="377" t="s">
        <v>33</v>
      </c>
      <c r="Z3944" s="372" t="s">
        <v>5838</v>
      </c>
      <c r="AA3944" s="372">
        <v>0</v>
      </c>
      <c r="AB3944" s="378" t="s">
        <v>414</v>
      </c>
      <c r="AC3944" s="379" t="s">
        <v>414</v>
      </c>
      <c r="AD3944" s="25"/>
      <c r="AE3944" s="26"/>
      <c r="AF3944" s="27"/>
      <c r="AG3944" s="380" t="str">
        <f t="shared" si="34"/>
        <v>0</v>
      </c>
      <c r="AH3944" s="381"/>
      <c r="AI3944" s="28"/>
      <c r="AJ3944" s="28"/>
      <c r="AK3944" s="28"/>
      <c r="AL3944" s="28"/>
      <c r="AM3944" s="28"/>
      <c r="AN3944" s="28"/>
      <c r="AO3944" s="28"/>
    </row>
    <row r="3945" spans="1:41" ht="16.5" customHeight="1">
      <c r="A3945" s="30" t="s">
        <v>901</v>
      </c>
      <c r="B3945" s="30"/>
      <c r="C3945" s="30"/>
      <c r="D3945" s="30"/>
      <c r="E3945" s="172" t="s">
        <v>925</v>
      </c>
      <c r="F3945" s="172" t="s">
        <v>926</v>
      </c>
      <c r="G3945" s="172" t="s">
        <v>926</v>
      </c>
      <c r="H3945" s="371">
        <v>0</v>
      </c>
      <c r="I3945" s="372">
        <v>1</v>
      </c>
      <c r="J3945" s="372">
        <v>0</v>
      </c>
      <c r="K3945" s="372">
        <v>0</v>
      </c>
      <c r="L3945" s="166" t="s">
        <v>903</v>
      </c>
      <c r="M3945" s="373"/>
      <c r="N3945" s="166" t="s">
        <v>411</v>
      </c>
      <c r="O3945" s="374">
        <v>122.5</v>
      </c>
      <c r="P3945" s="374">
        <v>8760</v>
      </c>
      <c r="Q3945" s="374">
        <v>0</v>
      </c>
      <c r="R3945" s="388">
        <v>0</v>
      </c>
      <c r="S3945" s="375">
        <v>60</v>
      </c>
      <c r="T3945" s="375">
        <v>120</v>
      </c>
      <c r="U3945" s="375" t="s">
        <v>6927</v>
      </c>
      <c r="V3945" s="375">
        <v>0</v>
      </c>
      <c r="W3945" s="376">
        <v>0.25</v>
      </c>
      <c r="X3945" s="21">
        <v>30.625</v>
      </c>
      <c r="Y3945" s="377" t="s">
        <v>33</v>
      </c>
      <c r="Z3945" s="372" t="s">
        <v>5838</v>
      </c>
      <c r="AA3945" s="372">
        <v>0</v>
      </c>
      <c r="AB3945" s="378" t="s">
        <v>414</v>
      </c>
      <c r="AC3945" s="379" t="s">
        <v>414</v>
      </c>
      <c r="AD3945" s="25"/>
      <c r="AE3945" s="26"/>
      <c r="AF3945" s="27"/>
      <c r="AG3945" s="380" t="str">
        <f t="shared" si="34"/>
        <v>0</v>
      </c>
      <c r="AH3945" s="381"/>
    </row>
    <row r="3946" spans="1:41" ht="16.5" customHeight="1">
      <c r="A3946" s="30" t="s">
        <v>901</v>
      </c>
      <c r="B3946" s="30"/>
      <c r="C3946" s="30"/>
      <c r="D3946" s="30"/>
      <c r="E3946" s="172" t="s">
        <v>37</v>
      </c>
      <c r="F3946" s="172" t="s">
        <v>125</v>
      </c>
      <c r="G3946" s="172" t="s">
        <v>761</v>
      </c>
      <c r="H3946" s="371">
        <v>0</v>
      </c>
      <c r="I3946" s="372">
        <v>1</v>
      </c>
      <c r="J3946" s="372">
        <v>0</v>
      </c>
      <c r="K3946" s="372">
        <v>0</v>
      </c>
      <c r="L3946" s="166" t="s">
        <v>903</v>
      </c>
      <c r="M3946" s="373"/>
      <c r="N3946" s="166" t="s">
        <v>411</v>
      </c>
      <c r="O3946" s="374">
        <v>2112</v>
      </c>
      <c r="P3946" s="374">
        <v>0</v>
      </c>
      <c r="Q3946" s="374">
        <v>0</v>
      </c>
      <c r="R3946" s="388">
        <v>0</v>
      </c>
      <c r="S3946" s="375">
        <v>0</v>
      </c>
      <c r="T3946" s="375">
        <v>110</v>
      </c>
      <c r="U3946" s="375">
        <v>0</v>
      </c>
      <c r="V3946" s="375">
        <v>0</v>
      </c>
      <c r="W3946" s="376">
        <v>2.5000000000000001E-2</v>
      </c>
      <c r="X3946" s="21">
        <v>52.800000000000004</v>
      </c>
      <c r="Y3946" s="377" t="s">
        <v>33</v>
      </c>
      <c r="Z3946" s="372" t="s">
        <v>5838</v>
      </c>
      <c r="AA3946" s="372">
        <v>0</v>
      </c>
      <c r="AB3946" s="378" t="s">
        <v>414</v>
      </c>
      <c r="AC3946" s="379" t="s">
        <v>414</v>
      </c>
      <c r="AD3946" s="25"/>
      <c r="AE3946" s="26"/>
      <c r="AF3946" s="27"/>
      <c r="AG3946" s="380" t="str">
        <f t="shared" si="34"/>
        <v>0</v>
      </c>
      <c r="AH3946" s="381"/>
    </row>
    <row r="3947" spans="1:41" ht="16.5" customHeight="1">
      <c r="A3947" s="30" t="s">
        <v>901</v>
      </c>
      <c r="B3947" s="30"/>
      <c r="C3947" s="30"/>
      <c r="D3947" s="30"/>
      <c r="E3947" s="172" t="s">
        <v>37</v>
      </c>
      <c r="F3947" s="172" t="s">
        <v>52</v>
      </c>
      <c r="G3947" s="172" t="s">
        <v>6925</v>
      </c>
      <c r="H3947" s="371">
        <v>0</v>
      </c>
      <c r="I3947" s="372">
        <v>1</v>
      </c>
      <c r="J3947" s="372">
        <v>0</v>
      </c>
      <c r="K3947" s="372">
        <v>0</v>
      </c>
      <c r="L3947" s="166" t="s">
        <v>903</v>
      </c>
      <c r="M3947" s="373"/>
      <c r="N3947" s="166" t="s">
        <v>411</v>
      </c>
      <c r="O3947" s="374">
        <v>2112</v>
      </c>
      <c r="P3947" s="374">
        <v>0</v>
      </c>
      <c r="Q3947" s="374">
        <v>0</v>
      </c>
      <c r="R3947" s="388">
        <v>0</v>
      </c>
      <c r="S3947" s="375">
        <v>0</v>
      </c>
      <c r="T3947" s="375">
        <v>110</v>
      </c>
      <c r="U3947" s="375">
        <v>0</v>
      </c>
      <c r="V3947" s="375">
        <v>0</v>
      </c>
      <c r="W3947" s="376">
        <v>2.5000000000000001E-2</v>
      </c>
      <c r="X3947" s="21">
        <v>52.800000000000004</v>
      </c>
      <c r="Y3947" s="377" t="s">
        <v>33</v>
      </c>
      <c r="Z3947" s="372" t="s">
        <v>5838</v>
      </c>
      <c r="AA3947" s="372">
        <v>0</v>
      </c>
      <c r="AB3947" s="378" t="s">
        <v>414</v>
      </c>
      <c r="AC3947" s="379" t="s">
        <v>414</v>
      </c>
      <c r="AD3947" s="25"/>
      <c r="AE3947" s="26"/>
      <c r="AF3947" s="27"/>
      <c r="AG3947" s="380" t="str">
        <f t="shared" si="34"/>
        <v>0</v>
      </c>
      <c r="AH3947" s="381"/>
    </row>
    <row r="3948" spans="1:41" ht="16.5" customHeight="1">
      <c r="A3948" s="30" t="s">
        <v>901</v>
      </c>
      <c r="B3948" s="30"/>
      <c r="C3948" s="30"/>
      <c r="D3948" s="30"/>
      <c r="E3948" s="172" t="s">
        <v>37</v>
      </c>
      <c r="F3948" s="172" t="s">
        <v>157</v>
      </c>
      <c r="G3948" s="172" t="s">
        <v>6926</v>
      </c>
      <c r="H3948" s="371">
        <v>2006</v>
      </c>
      <c r="I3948" s="372">
        <v>1</v>
      </c>
      <c r="J3948" s="372">
        <v>0</v>
      </c>
      <c r="K3948" s="372">
        <v>0</v>
      </c>
      <c r="L3948" s="166" t="s">
        <v>903</v>
      </c>
      <c r="M3948" s="373"/>
      <c r="N3948" s="166" t="s">
        <v>411</v>
      </c>
      <c r="O3948" s="374">
        <v>2112</v>
      </c>
      <c r="P3948" s="374">
        <v>0</v>
      </c>
      <c r="Q3948" s="374">
        <v>0</v>
      </c>
      <c r="R3948" s="388">
        <v>0</v>
      </c>
      <c r="S3948" s="375">
        <v>60</v>
      </c>
      <c r="T3948" s="375">
        <v>110</v>
      </c>
      <c r="U3948" s="375">
        <v>2.6</v>
      </c>
      <c r="V3948" s="375">
        <v>0</v>
      </c>
      <c r="W3948" s="376">
        <v>2.5000000000000001E-2</v>
      </c>
      <c r="X3948" s="21">
        <v>52.800000000000004</v>
      </c>
      <c r="Y3948" s="377" t="s">
        <v>33</v>
      </c>
      <c r="Z3948" s="372" t="s">
        <v>5838</v>
      </c>
      <c r="AA3948" s="372">
        <v>0</v>
      </c>
      <c r="AB3948" s="378" t="s">
        <v>414</v>
      </c>
      <c r="AC3948" s="379" t="s">
        <v>414</v>
      </c>
      <c r="AD3948" s="25"/>
      <c r="AE3948" s="26"/>
      <c r="AF3948" s="27"/>
      <c r="AG3948" s="380" t="str">
        <f t="shared" si="34"/>
        <v>0</v>
      </c>
      <c r="AH3948" s="381"/>
    </row>
    <row r="3949" spans="1:41" s="139" customFormat="1" ht="16.5" customHeight="1">
      <c r="A3949" s="30" t="s">
        <v>901</v>
      </c>
      <c r="B3949" s="30"/>
      <c r="C3949" s="30"/>
      <c r="D3949" s="30"/>
      <c r="E3949" s="172" t="s">
        <v>37</v>
      </c>
      <c r="F3949" s="172" t="s">
        <v>157</v>
      </c>
      <c r="G3949" s="172" t="s">
        <v>414</v>
      </c>
      <c r="H3949" s="371">
        <v>0</v>
      </c>
      <c r="I3949" s="372">
        <v>1</v>
      </c>
      <c r="J3949" s="372">
        <v>0</v>
      </c>
      <c r="K3949" s="372">
        <v>0</v>
      </c>
      <c r="L3949" s="166" t="s">
        <v>6918</v>
      </c>
      <c r="M3949" s="373"/>
      <c r="N3949" s="166" t="s">
        <v>411</v>
      </c>
      <c r="O3949" s="374">
        <v>2112</v>
      </c>
      <c r="P3949" s="374">
        <v>0</v>
      </c>
      <c r="Q3949" s="374">
        <v>0</v>
      </c>
      <c r="R3949" s="388">
        <v>0</v>
      </c>
      <c r="S3949" s="375">
        <v>60</v>
      </c>
      <c r="T3949" s="375">
        <v>110</v>
      </c>
      <c r="U3949" s="375">
        <v>2.6</v>
      </c>
      <c r="V3949" s="375">
        <v>0</v>
      </c>
      <c r="W3949" s="376">
        <v>2.5000000000000001E-2</v>
      </c>
      <c r="X3949" s="21">
        <v>52.800000000000004</v>
      </c>
      <c r="Y3949" s="377" t="s">
        <v>33</v>
      </c>
      <c r="Z3949" s="372" t="s">
        <v>5838</v>
      </c>
      <c r="AA3949" s="372">
        <v>0</v>
      </c>
      <c r="AB3949" s="378" t="s">
        <v>414</v>
      </c>
      <c r="AC3949" s="379" t="s">
        <v>414</v>
      </c>
      <c r="AD3949" s="25"/>
      <c r="AE3949" s="26"/>
      <c r="AF3949" s="27"/>
      <c r="AG3949" s="380" t="str">
        <f t="shared" si="34"/>
        <v>0</v>
      </c>
      <c r="AH3949" s="381"/>
      <c r="AI3949" s="11"/>
      <c r="AJ3949" s="11"/>
      <c r="AK3949" s="11"/>
      <c r="AL3949" s="11"/>
      <c r="AM3949" s="11"/>
      <c r="AN3949" s="11"/>
      <c r="AO3949" s="11"/>
    </row>
    <row r="3950" spans="1:41" s="139" customFormat="1" ht="16.5" customHeight="1">
      <c r="A3950" s="30" t="s">
        <v>901</v>
      </c>
      <c r="B3950" s="30"/>
      <c r="C3950" s="403"/>
      <c r="D3950" s="30"/>
      <c r="E3950" s="172" t="s">
        <v>6921</v>
      </c>
      <c r="F3950" s="172" t="s">
        <v>6922</v>
      </c>
      <c r="G3950" s="172" t="s">
        <v>6923</v>
      </c>
      <c r="H3950" s="371">
        <v>2020</v>
      </c>
      <c r="I3950" s="372">
        <v>1</v>
      </c>
      <c r="J3950" s="372">
        <v>0</v>
      </c>
      <c r="K3950" s="372">
        <v>0</v>
      </c>
      <c r="L3950" s="166" t="s">
        <v>903</v>
      </c>
      <c r="M3950" s="166"/>
      <c r="N3950" s="166" t="s">
        <v>411</v>
      </c>
      <c r="O3950" s="374">
        <v>2112</v>
      </c>
      <c r="P3950" s="374">
        <v>0</v>
      </c>
      <c r="Q3950" s="374">
        <v>0</v>
      </c>
      <c r="R3950" s="388">
        <v>0</v>
      </c>
      <c r="S3950" s="375">
        <v>180</v>
      </c>
      <c r="T3950" s="375">
        <v>110</v>
      </c>
      <c r="U3950" s="375">
        <v>9.5</v>
      </c>
      <c r="V3950" s="375">
        <v>0</v>
      </c>
      <c r="W3950" s="376">
        <v>3.7999999999999999E-2</v>
      </c>
      <c r="X3950" s="21">
        <v>80.256</v>
      </c>
      <c r="Y3950" s="377" t="s">
        <v>33</v>
      </c>
      <c r="Z3950" s="372" t="s">
        <v>5838</v>
      </c>
      <c r="AA3950" s="372">
        <v>0</v>
      </c>
      <c r="AB3950" s="378" t="s">
        <v>414</v>
      </c>
      <c r="AC3950" s="379" t="s">
        <v>414</v>
      </c>
      <c r="AD3950" s="25"/>
      <c r="AE3950" s="26"/>
      <c r="AF3950" s="27"/>
      <c r="AG3950" s="380" t="str">
        <f t="shared" si="34"/>
        <v>0</v>
      </c>
      <c r="AH3950" s="381"/>
      <c r="AI3950" s="28"/>
      <c r="AJ3950" s="28"/>
      <c r="AK3950" s="28"/>
      <c r="AL3950" s="28"/>
      <c r="AM3950" s="28"/>
      <c r="AN3950" s="28"/>
      <c r="AO3950" s="28"/>
    </row>
    <row r="3951" spans="1:41" s="139" customFormat="1" ht="16.5" customHeight="1">
      <c r="A3951" s="30" t="s">
        <v>901</v>
      </c>
      <c r="B3951" s="30"/>
      <c r="C3951" s="110"/>
      <c r="D3951" s="30"/>
      <c r="E3951" s="172" t="s">
        <v>917</v>
      </c>
      <c r="F3951" s="172" t="s">
        <v>918</v>
      </c>
      <c r="G3951" s="172" t="s">
        <v>6924</v>
      </c>
      <c r="H3951" s="371">
        <v>2016</v>
      </c>
      <c r="I3951" s="372">
        <v>1</v>
      </c>
      <c r="J3951" s="372">
        <v>0</v>
      </c>
      <c r="K3951" s="372">
        <v>0</v>
      </c>
      <c r="L3951" s="404" t="s">
        <v>903</v>
      </c>
      <c r="M3951" s="166"/>
      <c r="N3951" s="373" t="s">
        <v>411</v>
      </c>
      <c r="O3951" s="374">
        <v>2112</v>
      </c>
      <c r="P3951" s="374">
        <v>0</v>
      </c>
      <c r="Q3951" s="374">
        <v>0</v>
      </c>
      <c r="R3951" s="168" t="s">
        <v>414</v>
      </c>
      <c r="S3951" s="375">
        <v>180</v>
      </c>
      <c r="T3951" s="375">
        <v>110</v>
      </c>
      <c r="U3951" s="401">
        <v>9.5</v>
      </c>
      <c r="V3951" s="375">
        <v>0</v>
      </c>
      <c r="W3951" s="376">
        <v>3.7999999999999999E-2</v>
      </c>
      <c r="X3951" s="21">
        <v>80.256</v>
      </c>
      <c r="Y3951" s="377" t="s">
        <v>33</v>
      </c>
      <c r="Z3951" s="402" t="s">
        <v>5838</v>
      </c>
      <c r="AA3951" s="372">
        <v>0</v>
      </c>
      <c r="AB3951" s="378" t="s">
        <v>414</v>
      </c>
      <c r="AC3951" s="379" t="s">
        <v>414</v>
      </c>
      <c r="AD3951" s="25"/>
      <c r="AE3951" s="26"/>
      <c r="AF3951" s="27"/>
      <c r="AG3951" s="380" t="str">
        <f t="shared" si="34"/>
        <v>0</v>
      </c>
      <c r="AH3951" s="381"/>
      <c r="AI3951" s="28"/>
      <c r="AJ3951" s="28"/>
      <c r="AK3951" s="28"/>
      <c r="AL3951" s="28"/>
      <c r="AM3951" s="28"/>
      <c r="AN3951" s="28"/>
      <c r="AO3951" s="28"/>
    </row>
    <row r="3952" spans="1:41" s="139" customFormat="1" ht="16.5" customHeight="1">
      <c r="A3952" s="89" t="s">
        <v>901</v>
      </c>
      <c r="B3952" s="89"/>
      <c r="C3952" s="368"/>
      <c r="D3952" s="382"/>
      <c r="E3952" s="372" t="s">
        <v>6942</v>
      </c>
      <c r="F3952" s="372" t="s">
        <v>6943</v>
      </c>
      <c r="G3952" s="372" t="s">
        <v>6944</v>
      </c>
      <c r="H3952" s="372">
        <v>2021</v>
      </c>
      <c r="I3952" s="372">
        <v>1</v>
      </c>
      <c r="J3952" s="372">
        <v>0</v>
      </c>
      <c r="K3952" s="372">
        <v>0</v>
      </c>
      <c r="L3952" s="373" t="s">
        <v>6913</v>
      </c>
      <c r="M3952" s="373"/>
      <c r="N3952" s="373" t="s">
        <v>6914</v>
      </c>
      <c r="O3952" s="374">
        <v>2112</v>
      </c>
      <c r="P3952" s="374">
        <v>0</v>
      </c>
      <c r="Q3952" s="374">
        <v>0</v>
      </c>
      <c r="R3952" s="388">
        <v>0</v>
      </c>
      <c r="S3952" s="375">
        <v>60</v>
      </c>
      <c r="T3952" s="375">
        <v>110</v>
      </c>
      <c r="U3952" s="375">
        <v>0</v>
      </c>
      <c r="V3952" s="375">
        <v>0</v>
      </c>
      <c r="W3952" s="384">
        <v>4.1000000000000002E-2</v>
      </c>
      <c r="X3952" s="21">
        <v>86.591999999999999</v>
      </c>
      <c r="Y3952" s="377" t="s">
        <v>33</v>
      </c>
      <c r="Z3952" s="372" t="s">
        <v>5838</v>
      </c>
      <c r="AA3952" s="372">
        <v>0</v>
      </c>
      <c r="AB3952" s="385">
        <v>0</v>
      </c>
      <c r="AC3952" s="379">
        <v>0</v>
      </c>
      <c r="AD3952" s="25"/>
      <c r="AE3952" s="26"/>
      <c r="AF3952" s="27"/>
      <c r="AG3952" s="380">
        <v>151.536</v>
      </c>
      <c r="AH3952" s="381"/>
      <c r="AI3952" s="11"/>
      <c r="AJ3952" s="11"/>
      <c r="AK3952" s="11"/>
      <c r="AL3952" s="11"/>
      <c r="AM3952" s="11"/>
      <c r="AN3952" s="11"/>
      <c r="AO3952" s="11"/>
    </row>
    <row r="3953" spans="1:41" s="139" customFormat="1" ht="16.5" customHeight="1">
      <c r="A3953" s="30" t="s">
        <v>901</v>
      </c>
      <c r="B3953" s="30"/>
      <c r="C3953" s="110"/>
      <c r="D3953" s="30"/>
      <c r="E3953" s="172" t="s">
        <v>919</v>
      </c>
      <c r="F3953" s="172" t="s">
        <v>6957</v>
      </c>
      <c r="G3953" s="172" t="s">
        <v>6958</v>
      </c>
      <c r="H3953" s="371">
        <v>2022</v>
      </c>
      <c r="I3953" s="372">
        <v>1</v>
      </c>
      <c r="J3953" s="372">
        <v>0</v>
      </c>
      <c r="K3953" s="372">
        <v>0</v>
      </c>
      <c r="L3953" s="166" t="s">
        <v>903</v>
      </c>
      <c r="M3953" s="166"/>
      <c r="N3953" s="373" t="s">
        <v>411</v>
      </c>
      <c r="O3953" s="374">
        <v>64</v>
      </c>
      <c r="P3953" s="374">
        <v>0</v>
      </c>
      <c r="Q3953" s="374">
        <v>0</v>
      </c>
      <c r="R3953" s="168" t="s">
        <v>6917</v>
      </c>
      <c r="S3953" s="375">
        <v>60</v>
      </c>
      <c r="T3953" s="375">
        <v>110</v>
      </c>
      <c r="U3953" s="401">
        <v>20</v>
      </c>
      <c r="V3953" s="375">
        <v>0</v>
      </c>
      <c r="W3953" s="376">
        <v>1.5</v>
      </c>
      <c r="X3953" s="21">
        <v>96</v>
      </c>
      <c r="Y3953" s="377" t="s">
        <v>33</v>
      </c>
      <c r="Z3953" s="402" t="s">
        <v>5838</v>
      </c>
      <c r="AA3953" s="372">
        <v>0</v>
      </c>
      <c r="AB3953" s="378" t="s">
        <v>414</v>
      </c>
      <c r="AC3953" s="379" t="s">
        <v>414</v>
      </c>
      <c r="AD3953" s="25"/>
      <c r="AE3953" s="26"/>
      <c r="AF3953" s="27"/>
      <c r="AG3953" s="380" t="str">
        <f>AC3953</f>
        <v>0</v>
      </c>
      <c r="AH3953" s="381"/>
      <c r="AI3953" s="11"/>
      <c r="AJ3953" s="11"/>
      <c r="AK3953" s="11"/>
      <c r="AL3953" s="11"/>
      <c r="AM3953" s="11"/>
      <c r="AN3953" s="11"/>
      <c r="AO3953" s="11"/>
    </row>
    <row r="3954" spans="1:41" s="139" customFormat="1" ht="16.5" customHeight="1">
      <c r="A3954" s="30" t="s">
        <v>901</v>
      </c>
      <c r="B3954" s="30"/>
      <c r="C3954" s="30"/>
      <c r="D3954" s="30"/>
      <c r="E3954" s="172" t="s">
        <v>907</v>
      </c>
      <c r="F3954" s="172" t="s">
        <v>34</v>
      </c>
      <c r="G3954" s="172" t="s">
        <v>908</v>
      </c>
      <c r="H3954" s="371">
        <v>2016</v>
      </c>
      <c r="I3954" s="372">
        <v>1</v>
      </c>
      <c r="J3954" s="372">
        <v>0</v>
      </c>
      <c r="K3954" s="372">
        <v>0</v>
      </c>
      <c r="L3954" s="166" t="s">
        <v>936</v>
      </c>
      <c r="M3954" s="373"/>
      <c r="N3954" s="166" t="s">
        <v>6914</v>
      </c>
      <c r="O3954" s="374">
        <v>160</v>
      </c>
      <c r="P3954" s="374">
        <v>8600</v>
      </c>
      <c r="Q3954" s="374">
        <v>0</v>
      </c>
      <c r="R3954" s="168" t="s">
        <v>414</v>
      </c>
      <c r="S3954" s="375">
        <v>60</v>
      </c>
      <c r="T3954" s="375">
        <v>220</v>
      </c>
      <c r="U3954" s="375">
        <v>0</v>
      </c>
      <c r="V3954" s="375">
        <v>0</v>
      </c>
      <c r="W3954" s="376">
        <v>0.85099999999999998</v>
      </c>
      <c r="X3954" s="21">
        <v>136.16</v>
      </c>
      <c r="Y3954" s="377" t="s">
        <v>33</v>
      </c>
      <c r="Z3954" s="372" t="s">
        <v>5838</v>
      </c>
      <c r="AA3954" s="372">
        <v>0</v>
      </c>
      <c r="AB3954" s="378" t="s">
        <v>414</v>
      </c>
      <c r="AC3954" s="379" t="s">
        <v>414</v>
      </c>
      <c r="AD3954" s="25"/>
      <c r="AE3954" s="26"/>
      <c r="AF3954" s="27"/>
      <c r="AG3954" s="380" t="str">
        <f>AC3954</f>
        <v>0</v>
      </c>
      <c r="AH3954" s="381"/>
      <c r="AI3954" s="11"/>
      <c r="AJ3954" s="11"/>
      <c r="AK3954" s="11"/>
      <c r="AL3954" s="11"/>
      <c r="AM3954" s="11"/>
      <c r="AN3954" s="11"/>
      <c r="AO3954" s="11"/>
    </row>
    <row r="3955" spans="1:41" s="139" customFormat="1" ht="16.5" customHeight="1">
      <c r="A3955" s="89" t="s">
        <v>901</v>
      </c>
      <c r="B3955" s="89"/>
      <c r="C3955" s="368"/>
      <c r="D3955" s="382"/>
      <c r="E3955" s="372" t="s">
        <v>6264</v>
      </c>
      <c r="F3955" s="372" t="s">
        <v>782</v>
      </c>
      <c r="G3955" s="372" t="s">
        <v>783</v>
      </c>
      <c r="H3955" s="372">
        <v>2015</v>
      </c>
      <c r="I3955" s="372">
        <v>1</v>
      </c>
      <c r="J3955" s="372">
        <v>0</v>
      </c>
      <c r="K3955" s="372">
        <v>0</v>
      </c>
      <c r="L3955" s="373" t="s">
        <v>6913</v>
      </c>
      <c r="M3955" s="373"/>
      <c r="N3955" s="373" t="s">
        <v>6914</v>
      </c>
      <c r="O3955" s="374">
        <v>1440</v>
      </c>
      <c r="P3955" s="374">
        <v>0</v>
      </c>
      <c r="Q3955" s="374">
        <v>0</v>
      </c>
      <c r="R3955" s="388">
        <v>0</v>
      </c>
      <c r="S3955" s="375">
        <v>60</v>
      </c>
      <c r="T3955" s="375">
        <v>110</v>
      </c>
      <c r="U3955" s="375">
        <v>1.1818181818181819</v>
      </c>
      <c r="V3955" s="375">
        <v>0</v>
      </c>
      <c r="W3955" s="384">
        <v>0.13</v>
      </c>
      <c r="X3955" s="21">
        <v>187.20000000000002</v>
      </c>
      <c r="Y3955" s="377" t="s">
        <v>33</v>
      </c>
      <c r="Z3955" s="372" t="s">
        <v>5838</v>
      </c>
      <c r="AA3955" s="372">
        <v>0</v>
      </c>
      <c r="AB3955" s="385">
        <v>0</v>
      </c>
      <c r="AC3955" s="379">
        <v>0</v>
      </c>
      <c r="AD3955" s="25"/>
      <c r="AE3955" s="26"/>
      <c r="AF3955" s="27"/>
      <c r="AG3955" s="380">
        <v>374.40000000000003</v>
      </c>
      <c r="AH3955" s="381"/>
      <c r="AI3955" s="28"/>
      <c r="AJ3955" s="28"/>
      <c r="AK3955" s="28"/>
      <c r="AL3955" s="28"/>
      <c r="AM3955" s="28"/>
      <c r="AN3955" s="28"/>
      <c r="AO3955" s="28"/>
    </row>
    <row r="3956" spans="1:41" s="139" customFormat="1" ht="16.5" customHeight="1">
      <c r="A3956" s="30" t="s">
        <v>901</v>
      </c>
      <c r="B3956" s="30"/>
      <c r="C3956" s="403"/>
      <c r="D3956" s="30"/>
      <c r="E3956" s="172" t="s">
        <v>6910</v>
      </c>
      <c r="F3956" s="172" t="s">
        <v>762</v>
      </c>
      <c r="G3956" s="172" t="s">
        <v>902</v>
      </c>
      <c r="H3956" s="371">
        <v>0</v>
      </c>
      <c r="I3956" s="372">
        <v>1</v>
      </c>
      <c r="J3956" s="372">
        <v>0</v>
      </c>
      <c r="K3956" s="372">
        <v>0</v>
      </c>
      <c r="L3956" s="166" t="s">
        <v>903</v>
      </c>
      <c r="M3956" s="166"/>
      <c r="N3956" s="166" t="s">
        <v>411</v>
      </c>
      <c r="O3956" s="374">
        <v>256</v>
      </c>
      <c r="P3956" s="374">
        <v>0</v>
      </c>
      <c r="Q3956" s="374">
        <v>0</v>
      </c>
      <c r="R3956" s="388">
        <v>0</v>
      </c>
      <c r="S3956" s="375">
        <v>60</v>
      </c>
      <c r="T3956" s="375">
        <v>110</v>
      </c>
      <c r="U3956" s="375">
        <v>0</v>
      </c>
      <c r="V3956" s="375">
        <v>0</v>
      </c>
      <c r="W3956" s="376">
        <v>1.1000000000000001</v>
      </c>
      <c r="X3956" s="21">
        <v>281.60000000000002</v>
      </c>
      <c r="Y3956" s="377" t="s">
        <v>33</v>
      </c>
      <c r="Z3956" s="372" t="s">
        <v>5838</v>
      </c>
      <c r="AA3956" s="372">
        <v>0</v>
      </c>
      <c r="AB3956" s="378" t="s">
        <v>414</v>
      </c>
      <c r="AC3956" s="379" t="s">
        <v>414</v>
      </c>
      <c r="AD3956" s="25"/>
      <c r="AE3956" s="26"/>
      <c r="AF3956" s="27"/>
      <c r="AG3956" s="380" t="str">
        <f t="shared" ref="AG3956:AG3977" si="35">AC3956</f>
        <v>0</v>
      </c>
      <c r="AH3956" s="381"/>
      <c r="AI3956" s="11"/>
      <c r="AJ3956" s="11"/>
      <c r="AK3956" s="11"/>
      <c r="AL3956" s="11"/>
      <c r="AM3956" s="11"/>
      <c r="AN3956" s="11"/>
      <c r="AO3956" s="11"/>
    </row>
    <row r="3957" spans="1:41" s="139" customFormat="1" ht="16.5" customHeight="1">
      <c r="A3957" s="382" t="s">
        <v>901</v>
      </c>
      <c r="B3957" s="382"/>
      <c r="C3957" s="382"/>
      <c r="D3957" s="382"/>
      <c r="E3957" s="405" t="s">
        <v>107</v>
      </c>
      <c r="F3957" s="405" t="s">
        <v>6915</v>
      </c>
      <c r="G3957" s="405" t="s">
        <v>6916</v>
      </c>
      <c r="H3957" s="23">
        <v>2019</v>
      </c>
      <c r="I3957" s="406">
        <v>1</v>
      </c>
      <c r="J3957" s="406">
        <v>0</v>
      </c>
      <c r="K3957" s="406">
        <v>0</v>
      </c>
      <c r="L3957" s="166" t="s">
        <v>903</v>
      </c>
      <c r="M3957" s="240"/>
      <c r="N3957" s="240" t="s">
        <v>411</v>
      </c>
      <c r="O3957" s="407">
        <v>8760</v>
      </c>
      <c r="P3957" s="407">
        <v>0</v>
      </c>
      <c r="Q3957" s="407">
        <v>0</v>
      </c>
      <c r="R3957" s="408">
        <v>0</v>
      </c>
      <c r="S3957" s="409">
        <v>0</v>
      </c>
      <c r="T3957" s="409">
        <v>110</v>
      </c>
      <c r="U3957" s="409">
        <v>0</v>
      </c>
      <c r="V3957" s="409">
        <v>0</v>
      </c>
      <c r="W3957" s="386">
        <v>3.9E-2</v>
      </c>
      <c r="X3957" s="21">
        <v>341.64</v>
      </c>
      <c r="Y3957" s="410" t="s">
        <v>33</v>
      </c>
      <c r="Z3957" s="406" t="s">
        <v>5838</v>
      </c>
      <c r="AA3957" s="406">
        <v>0</v>
      </c>
      <c r="AB3957" s="387" t="s">
        <v>414</v>
      </c>
      <c r="AC3957" s="379" t="s">
        <v>414</v>
      </c>
      <c r="AD3957" s="25"/>
      <c r="AE3957" s="26"/>
      <c r="AF3957" s="27"/>
      <c r="AG3957" s="380" t="str">
        <f t="shared" si="35"/>
        <v>0</v>
      </c>
      <c r="AH3957" s="381"/>
      <c r="AI3957" s="11"/>
      <c r="AJ3957" s="11"/>
      <c r="AK3957" s="11"/>
      <c r="AL3957" s="11"/>
      <c r="AM3957" s="11"/>
      <c r="AN3957" s="11"/>
      <c r="AO3957" s="11"/>
    </row>
    <row r="3958" spans="1:41" s="139" customFormat="1" ht="16.5" customHeight="1">
      <c r="A3958" s="30" t="s">
        <v>901</v>
      </c>
      <c r="B3958" s="30"/>
      <c r="C3958" s="30"/>
      <c r="D3958" s="30"/>
      <c r="E3958" s="172" t="s">
        <v>6966</v>
      </c>
      <c r="F3958" s="172" t="s">
        <v>905</v>
      </c>
      <c r="G3958" s="172" t="s">
        <v>5880</v>
      </c>
      <c r="H3958" s="172" t="s">
        <v>6967</v>
      </c>
      <c r="I3958" s="172" t="s">
        <v>6965</v>
      </c>
      <c r="J3958" s="172" t="s">
        <v>689</v>
      </c>
      <c r="K3958" s="172" t="s">
        <v>689</v>
      </c>
      <c r="L3958" s="166" t="s">
        <v>6968</v>
      </c>
      <c r="M3958" s="166"/>
      <c r="N3958" s="166" t="s">
        <v>59</v>
      </c>
      <c r="O3958" s="374">
        <v>128</v>
      </c>
      <c r="P3958" s="374">
        <v>0</v>
      </c>
      <c r="Q3958" s="374">
        <v>0</v>
      </c>
      <c r="R3958" s="168" t="s">
        <v>414</v>
      </c>
      <c r="S3958" s="375">
        <v>60</v>
      </c>
      <c r="T3958" s="375">
        <v>220</v>
      </c>
      <c r="U3958" s="375">
        <v>0</v>
      </c>
      <c r="V3958" s="375">
        <v>0</v>
      </c>
      <c r="W3958" s="376">
        <v>3</v>
      </c>
      <c r="X3958" s="21">
        <v>384</v>
      </c>
      <c r="Y3958" s="377" t="s">
        <v>33</v>
      </c>
      <c r="Z3958" s="372" t="s">
        <v>5838</v>
      </c>
      <c r="AA3958" s="372">
        <v>0</v>
      </c>
      <c r="AB3958" s="378" t="s">
        <v>414</v>
      </c>
      <c r="AC3958" s="379" t="s">
        <v>414</v>
      </c>
      <c r="AD3958" s="25"/>
      <c r="AE3958" s="26"/>
      <c r="AF3958" s="27"/>
      <c r="AG3958" s="380" t="str">
        <f t="shared" si="35"/>
        <v>0</v>
      </c>
      <c r="AH3958" s="381"/>
      <c r="AI3958" s="11"/>
      <c r="AJ3958" s="11"/>
      <c r="AK3958" s="11"/>
      <c r="AL3958" s="11"/>
      <c r="AM3958" s="11"/>
      <c r="AN3958" s="11"/>
      <c r="AO3958" s="11"/>
    </row>
    <row r="3959" spans="1:41" s="139" customFormat="1" ht="16.5" customHeight="1">
      <c r="A3959" s="30" t="s">
        <v>901</v>
      </c>
      <c r="B3959" s="30"/>
      <c r="C3959" s="30"/>
      <c r="D3959" s="30"/>
      <c r="E3959" s="172" t="s">
        <v>6980</v>
      </c>
      <c r="F3959" s="172" t="s">
        <v>6981</v>
      </c>
      <c r="G3959" s="172" t="s">
        <v>6982</v>
      </c>
      <c r="H3959" s="172" t="s">
        <v>6964</v>
      </c>
      <c r="I3959" s="172" t="s">
        <v>6965</v>
      </c>
      <c r="J3959" s="172" t="s">
        <v>689</v>
      </c>
      <c r="K3959" s="172" t="s">
        <v>689</v>
      </c>
      <c r="L3959" s="166" t="s">
        <v>6983</v>
      </c>
      <c r="M3959" s="166"/>
      <c r="N3959" s="166" t="s">
        <v>59</v>
      </c>
      <c r="O3959" s="374">
        <v>128</v>
      </c>
      <c r="P3959" s="374">
        <v>0</v>
      </c>
      <c r="Q3959" s="374">
        <v>0</v>
      </c>
      <c r="R3959" s="168" t="s">
        <v>414</v>
      </c>
      <c r="S3959" s="375">
        <v>60</v>
      </c>
      <c r="T3959" s="375">
        <v>220</v>
      </c>
      <c r="U3959" s="375">
        <v>0</v>
      </c>
      <c r="V3959" s="375">
        <v>0</v>
      </c>
      <c r="W3959" s="376">
        <v>3</v>
      </c>
      <c r="X3959" s="21">
        <v>384</v>
      </c>
      <c r="Y3959" s="377" t="s">
        <v>33</v>
      </c>
      <c r="Z3959" s="372" t="s">
        <v>5838</v>
      </c>
      <c r="AA3959" s="372">
        <v>0</v>
      </c>
      <c r="AB3959" s="378" t="s">
        <v>414</v>
      </c>
      <c r="AC3959" s="379" t="s">
        <v>414</v>
      </c>
      <c r="AD3959" s="25"/>
      <c r="AE3959" s="26"/>
      <c r="AF3959" s="27"/>
      <c r="AG3959" s="380" t="str">
        <f t="shared" si="35"/>
        <v>0</v>
      </c>
      <c r="AH3959" s="381"/>
      <c r="AI3959" s="11"/>
      <c r="AJ3959" s="11"/>
      <c r="AK3959" s="11"/>
      <c r="AL3959" s="11"/>
      <c r="AM3959" s="11"/>
      <c r="AN3959" s="11"/>
      <c r="AO3959" s="11"/>
    </row>
    <row r="3960" spans="1:41" s="139" customFormat="1" ht="16.5" customHeight="1">
      <c r="A3960" s="30" t="s">
        <v>901</v>
      </c>
      <c r="B3960" s="30"/>
      <c r="C3960" s="110"/>
      <c r="D3960" s="30"/>
      <c r="E3960" s="172" t="s">
        <v>35</v>
      </c>
      <c r="F3960" s="172" t="s">
        <v>125</v>
      </c>
      <c r="G3960" s="172" t="s">
        <v>910</v>
      </c>
      <c r="H3960" s="371">
        <v>0</v>
      </c>
      <c r="I3960" s="372">
        <v>1</v>
      </c>
      <c r="J3960" s="372">
        <v>0</v>
      </c>
      <c r="K3960" s="372">
        <v>0</v>
      </c>
      <c r="L3960" s="166" t="s">
        <v>903</v>
      </c>
      <c r="M3960" s="166"/>
      <c r="N3960" s="373" t="s">
        <v>411</v>
      </c>
      <c r="O3960" s="374">
        <v>2112</v>
      </c>
      <c r="P3960" s="374">
        <v>0</v>
      </c>
      <c r="Q3960" s="374">
        <v>0</v>
      </c>
      <c r="R3960" s="168" t="s">
        <v>6917</v>
      </c>
      <c r="S3960" s="375">
        <v>0</v>
      </c>
      <c r="T3960" s="375">
        <v>110</v>
      </c>
      <c r="U3960" s="401">
        <v>0</v>
      </c>
      <c r="V3960" s="375">
        <v>0</v>
      </c>
      <c r="W3960" s="376">
        <v>0.25</v>
      </c>
      <c r="X3960" s="21">
        <v>528</v>
      </c>
      <c r="Y3960" s="377" t="s">
        <v>33</v>
      </c>
      <c r="Z3960" s="402" t="s">
        <v>5838</v>
      </c>
      <c r="AA3960" s="372">
        <v>0</v>
      </c>
      <c r="AB3960" s="378" t="s">
        <v>414</v>
      </c>
      <c r="AC3960" s="379" t="s">
        <v>414</v>
      </c>
      <c r="AD3960" s="25"/>
      <c r="AE3960" s="26"/>
      <c r="AF3960" s="27"/>
      <c r="AG3960" s="380" t="str">
        <f t="shared" si="35"/>
        <v>0</v>
      </c>
      <c r="AH3960" s="381"/>
      <c r="AI3960" s="28"/>
      <c r="AJ3960" s="28"/>
      <c r="AK3960" s="28"/>
      <c r="AL3960" s="28"/>
      <c r="AM3960" s="28"/>
      <c r="AN3960" s="28"/>
      <c r="AO3960" s="28"/>
    </row>
    <row r="3961" spans="1:41" s="139" customFormat="1" ht="16.5" customHeight="1">
      <c r="A3961" s="30" t="s">
        <v>901</v>
      </c>
      <c r="B3961" s="30"/>
      <c r="C3961" s="30"/>
      <c r="D3961" s="30"/>
      <c r="E3961" s="172" t="s">
        <v>37</v>
      </c>
      <c r="F3961" s="172" t="s">
        <v>125</v>
      </c>
      <c r="G3961" s="172" t="s">
        <v>159</v>
      </c>
      <c r="H3961" s="371">
        <v>0</v>
      </c>
      <c r="I3961" s="372">
        <v>1</v>
      </c>
      <c r="J3961" s="372">
        <v>0</v>
      </c>
      <c r="K3961" s="372">
        <v>0</v>
      </c>
      <c r="L3961" s="166" t="s">
        <v>6918</v>
      </c>
      <c r="M3961" s="373"/>
      <c r="N3961" s="166" t="s">
        <v>411</v>
      </c>
      <c r="O3961" s="374">
        <v>2112</v>
      </c>
      <c r="P3961" s="374">
        <v>0</v>
      </c>
      <c r="Q3961" s="374">
        <v>0</v>
      </c>
      <c r="R3961" s="388">
        <v>0</v>
      </c>
      <c r="S3961" s="375">
        <v>60</v>
      </c>
      <c r="T3961" s="375">
        <v>110</v>
      </c>
      <c r="U3961" s="375">
        <v>0</v>
      </c>
      <c r="V3961" s="375">
        <v>0</v>
      </c>
      <c r="W3961" s="376">
        <v>0.25</v>
      </c>
      <c r="X3961" s="21">
        <v>528</v>
      </c>
      <c r="Y3961" s="377" t="s">
        <v>33</v>
      </c>
      <c r="Z3961" s="372" t="s">
        <v>5838</v>
      </c>
      <c r="AA3961" s="372">
        <v>0</v>
      </c>
      <c r="AB3961" s="378" t="s">
        <v>414</v>
      </c>
      <c r="AC3961" s="379" t="s">
        <v>414</v>
      </c>
      <c r="AD3961" s="25"/>
      <c r="AE3961" s="26"/>
      <c r="AF3961" s="27"/>
      <c r="AG3961" s="380" t="str">
        <f t="shared" si="35"/>
        <v>0</v>
      </c>
      <c r="AH3961" s="381"/>
      <c r="AI3961" s="28"/>
      <c r="AJ3961" s="28"/>
      <c r="AK3961" s="28"/>
      <c r="AL3961" s="28"/>
      <c r="AM3961" s="28"/>
      <c r="AN3961" s="28"/>
      <c r="AO3961" s="28"/>
    </row>
    <row r="3962" spans="1:41" s="139" customFormat="1" ht="16.5" customHeight="1">
      <c r="A3962" s="30" t="s">
        <v>901</v>
      </c>
      <c r="B3962" s="30"/>
      <c r="C3962" s="30"/>
      <c r="D3962" s="30"/>
      <c r="E3962" s="172" t="s">
        <v>37</v>
      </c>
      <c r="F3962" s="172" t="s">
        <v>125</v>
      </c>
      <c r="G3962" s="172" t="s">
        <v>159</v>
      </c>
      <c r="H3962" s="371">
        <v>0</v>
      </c>
      <c r="I3962" s="372">
        <v>1</v>
      </c>
      <c r="J3962" s="372">
        <v>0</v>
      </c>
      <c r="K3962" s="372">
        <v>0</v>
      </c>
      <c r="L3962" s="166" t="s">
        <v>903</v>
      </c>
      <c r="M3962" s="166"/>
      <c r="N3962" s="166" t="s">
        <v>411</v>
      </c>
      <c r="O3962" s="374">
        <v>2112</v>
      </c>
      <c r="P3962" s="374">
        <v>0</v>
      </c>
      <c r="Q3962" s="374">
        <v>0</v>
      </c>
      <c r="R3962" s="388">
        <v>0</v>
      </c>
      <c r="S3962" s="375">
        <v>60</v>
      </c>
      <c r="T3962" s="375">
        <v>110</v>
      </c>
      <c r="U3962" s="375">
        <v>0</v>
      </c>
      <c r="V3962" s="375">
        <v>0</v>
      </c>
      <c r="W3962" s="376">
        <v>0.25</v>
      </c>
      <c r="X3962" s="21">
        <v>528</v>
      </c>
      <c r="Y3962" s="377" t="s">
        <v>33</v>
      </c>
      <c r="Z3962" s="372" t="s">
        <v>5838</v>
      </c>
      <c r="AA3962" s="372">
        <v>0</v>
      </c>
      <c r="AB3962" s="378" t="s">
        <v>414</v>
      </c>
      <c r="AC3962" s="379" t="s">
        <v>414</v>
      </c>
      <c r="AD3962" s="25"/>
      <c r="AE3962" s="26"/>
      <c r="AF3962" s="27"/>
      <c r="AG3962" s="380" t="str">
        <f t="shared" si="35"/>
        <v>0</v>
      </c>
      <c r="AH3962" s="381"/>
      <c r="AI3962" s="28"/>
      <c r="AJ3962" s="28"/>
      <c r="AK3962" s="28"/>
      <c r="AL3962" s="28"/>
      <c r="AM3962" s="28"/>
      <c r="AN3962" s="28"/>
      <c r="AO3962" s="28"/>
    </row>
    <row r="3963" spans="1:41" s="139" customFormat="1" ht="16.5" customHeight="1">
      <c r="A3963" s="382" t="s">
        <v>901</v>
      </c>
      <c r="B3963" s="382"/>
      <c r="C3963" s="383"/>
      <c r="D3963" s="382"/>
      <c r="E3963" s="405" t="s">
        <v>35</v>
      </c>
      <c r="F3963" s="405" t="s">
        <v>125</v>
      </c>
      <c r="G3963" s="405" t="s">
        <v>909</v>
      </c>
      <c r="H3963" s="23">
        <v>0</v>
      </c>
      <c r="I3963" s="406">
        <v>1</v>
      </c>
      <c r="J3963" s="406">
        <v>0</v>
      </c>
      <c r="K3963" s="406">
        <v>0</v>
      </c>
      <c r="L3963" s="166" t="s">
        <v>904</v>
      </c>
      <c r="M3963" s="411"/>
      <c r="N3963" s="240" t="s">
        <v>411</v>
      </c>
      <c r="O3963" s="407">
        <v>2112</v>
      </c>
      <c r="P3963" s="407">
        <v>0</v>
      </c>
      <c r="Q3963" s="407">
        <v>0</v>
      </c>
      <c r="R3963" s="408">
        <v>0</v>
      </c>
      <c r="S3963" s="375">
        <v>60</v>
      </c>
      <c r="T3963" s="409">
        <v>110</v>
      </c>
      <c r="U3963" s="409">
        <v>0</v>
      </c>
      <c r="V3963" s="409">
        <v>0</v>
      </c>
      <c r="W3963" s="386">
        <v>0.25</v>
      </c>
      <c r="X3963" s="21">
        <v>528</v>
      </c>
      <c r="Y3963" s="410" t="s">
        <v>33</v>
      </c>
      <c r="Z3963" s="406" t="s">
        <v>5838</v>
      </c>
      <c r="AA3963" s="406">
        <v>0</v>
      </c>
      <c r="AB3963" s="387" t="s">
        <v>414</v>
      </c>
      <c r="AC3963" s="379" t="s">
        <v>414</v>
      </c>
      <c r="AD3963" s="25"/>
      <c r="AE3963" s="26"/>
      <c r="AF3963" s="27"/>
      <c r="AG3963" s="380" t="str">
        <f t="shared" si="35"/>
        <v>0</v>
      </c>
      <c r="AH3963" s="381"/>
      <c r="AI3963" s="28"/>
      <c r="AJ3963" s="28"/>
      <c r="AK3963" s="28"/>
      <c r="AL3963" s="28"/>
      <c r="AM3963" s="28"/>
      <c r="AN3963" s="28"/>
      <c r="AO3963" s="28"/>
    </row>
    <row r="3964" spans="1:41" s="139" customFormat="1" ht="16.5" customHeight="1">
      <c r="A3964" s="382" t="s">
        <v>901</v>
      </c>
      <c r="B3964" s="382"/>
      <c r="C3964" s="383"/>
      <c r="D3964" s="382"/>
      <c r="E3964" s="405" t="s">
        <v>37</v>
      </c>
      <c r="F3964" s="405" t="s">
        <v>125</v>
      </c>
      <c r="G3964" s="405" t="s">
        <v>911</v>
      </c>
      <c r="H3964" s="23">
        <v>0</v>
      </c>
      <c r="I3964" s="406">
        <v>1</v>
      </c>
      <c r="J3964" s="406">
        <v>0</v>
      </c>
      <c r="K3964" s="406">
        <v>0</v>
      </c>
      <c r="L3964" s="166" t="s">
        <v>903</v>
      </c>
      <c r="M3964" s="411"/>
      <c r="N3964" s="240" t="s">
        <v>411</v>
      </c>
      <c r="O3964" s="407">
        <v>2112</v>
      </c>
      <c r="P3964" s="407">
        <v>0</v>
      </c>
      <c r="Q3964" s="407">
        <v>0</v>
      </c>
      <c r="R3964" s="408">
        <v>0</v>
      </c>
      <c r="S3964" s="375">
        <v>60</v>
      </c>
      <c r="T3964" s="409">
        <v>110</v>
      </c>
      <c r="U3964" s="409">
        <v>2.6</v>
      </c>
      <c r="V3964" s="409">
        <v>0</v>
      </c>
      <c r="W3964" s="386">
        <v>0.25</v>
      </c>
      <c r="X3964" s="21">
        <v>528</v>
      </c>
      <c r="Y3964" s="410" t="s">
        <v>33</v>
      </c>
      <c r="Z3964" s="406" t="s">
        <v>5838</v>
      </c>
      <c r="AA3964" s="406">
        <v>0</v>
      </c>
      <c r="AB3964" s="387" t="s">
        <v>414</v>
      </c>
      <c r="AC3964" s="379" t="s">
        <v>414</v>
      </c>
      <c r="AD3964" s="25"/>
      <c r="AE3964" s="26"/>
      <c r="AF3964" s="27"/>
      <c r="AG3964" s="380" t="str">
        <f t="shared" si="35"/>
        <v>0</v>
      </c>
      <c r="AH3964" s="381"/>
      <c r="AI3964" s="28"/>
      <c r="AJ3964" s="28"/>
      <c r="AK3964" s="28"/>
      <c r="AL3964" s="28"/>
      <c r="AM3964" s="28"/>
      <c r="AN3964" s="28"/>
      <c r="AO3964" s="28"/>
    </row>
    <row r="3965" spans="1:41" s="139" customFormat="1" ht="16.5" customHeight="1">
      <c r="A3965" s="30" t="s">
        <v>901</v>
      </c>
      <c r="B3965" s="30"/>
      <c r="C3965" s="30"/>
      <c r="D3965" s="30"/>
      <c r="E3965" s="172" t="s">
        <v>35</v>
      </c>
      <c r="F3965" s="172" t="s">
        <v>125</v>
      </c>
      <c r="G3965" s="172" t="s">
        <v>909</v>
      </c>
      <c r="H3965" s="371">
        <v>0</v>
      </c>
      <c r="I3965" s="372">
        <v>1</v>
      </c>
      <c r="J3965" s="372">
        <v>0</v>
      </c>
      <c r="K3965" s="372">
        <v>0</v>
      </c>
      <c r="L3965" s="166" t="s">
        <v>903</v>
      </c>
      <c r="M3965" s="373"/>
      <c r="N3965" s="166" t="s">
        <v>411</v>
      </c>
      <c r="O3965" s="374">
        <v>2112</v>
      </c>
      <c r="P3965" s="374">
        <v>0</v>
      </c>
      <c r="Q3965" s="374">
        <v>0</v>
      </c>
      <c r="R3965" s="388">
        <v>0</v>
      </c>
      <c r="S3965" s="375">
        <v>60</v>
      </c>
      <c r="T3965" s="375">
        <v>110</v>
      </c>
      <c r="U3965" s="375">
        <v>0</v>
      </c>
      <c r="V3965" s="375">
        <v>0</v>
      </c>
      <c r="W3965" s="376">
        <v>0.3</v>
      </c>
      <c r="X3965" s="21">
        <v>633.6</v>
      </c>
      <c r="Y3965" s="377" t="s">
        <v>33</v>
      </c>
      <c r="Z3965" s="372" t="s">
        <v>5838</v>
      </c>
      <c r="AA3965" s="372">
        <v>0</v>
      </c>
      <c r="AB3965" s="378" t="s">
        <v>414</v>
      </c>
      <c r="AC3965" s="379" t="s">
        <v>414</v>
      </c>
      <c r="AD3965" s="25"/>
      <c r="AE3965" s="26"/>
      <c r="AF3965" s="27"/>
      <c r="AG3965" s="380" t="str">
        <f t="shared" si="35"/>
        <v>0</v>
      </c>
      <c r="AH3965" s="381"/>
      <c r="AI3965" s="11"/>
      <c r="AJ3965" s="11"/>
      <c r="AK3965" s="11"/>
      <c r="AL3965" s="11"/>
      <c r="AM3965" s="11"/>
      <c r="AN3965" s="11"/>
      <c r="AO3965" s="11"/>
    </row>
    <row r="3966" spans="1:41" s="139" customFormat="1" ht="16.5" customHeight="1">
      <c r="A3966" s="30" t="s">
        <v>901</v>
      </c>
      <c r="B3966" s="30"/>
      <c r="C3966" s="30"/>
      <c r="D3966" s="30"/>
      <c r="E3966" s="172" t="s">
        <v>35</v>
      </c>
      <c r="F3966" s="172" t="s">
        <v>125</v>
      </c>
      <c r="G3966" s="172" t="s">
        <v>909</v>
      </c>
      <c r="H3966" s="371">
        <v>0</v>
      </c>
      <c r="I3966" s="372">
        <v>1</v>
      </c>
      <c r="J3966" s="372">
        <v>0</v>
      </c>
      <c r="K3966" s="372">
        <v>0</v>
      </c>
      <c r="L3966" s="166" t="s">
        <v>903</v>
      </c>
      <c r="M3966" s="373"/>
      <c r="N3966" s="166" t="s">
        <v>411</v>
      </c>
      <c r="O3966" s="374">
        <v>2112</v>
      </c>
      <c r="P3966" s="374">
        <v>0</v>
      </c>
      <c r="Q3966" s="374">
        <v>0</v>
      </c>
      <c r="R3966" s="388">
        <v>0</v>
      </c>
      <c r="S3966" s="375">
        <v>60</v>
      </c>
      <c r="T3966" s="375">
        <v>110</v>
      </c>
      <c r="U3966" s="375">
        <v>0</v>
      </c>
      <c r="V3966" s="375">
        <v>0</v>
      </c>
      <c r="W3966" s="376">
        <v>0.3</v>
      </c>
      <c r="X3966" s="21">
        <v>633.6</v>
      </c>
      <c r="Y3966" s="377" t="s">
        <v>33</v>
      </c>
      <c r="Z3966" s="372" t="s">
        <v>5838</v>
      </c>
      <c r="AA3966" s="372">
        <v>0</v>
      </c>
      <c r="AB3966" s="378" t="s">
        <v>414</v>
      </c>
      <c r="AC3966" s="379" t="s">
        <v>414</v>
      </c>
      <c r="AD3966" s="25"/>
      <c r="AE3966" s="26"/>
      <c r="AF3966" s="27"/>
      <c r="AG3966" s="380" t="str">
        <f t="shared" si="35"/>
        <v>0</v>
      </c>
      <c r="AH3966" s="381"/>
      <c r="AI3966" s="11"/>
      <c r="AJ3966" s="11"/>
      <c r="AK3966" s="11"/>
      <c r="AL3966" s="11"/>
      <c r="AM3966" s="11"/>
      <c r="AN3966" s="11"/>
      <c r="AO3966" s="11"/>
    </row>
    <row r="3967" spans="1:41" s="139" customFormat="1" ht="16.5" customHeight="1">
      <c r="A3967" s="30" t="s">
        <v>901</v>
      </c>
      <c r="B3967" s="30"/>
      <c r="C3967" s="30"/>
      <c r="D3967" s="30"/>
      <c r="E3967" s="172" t="s">
        <v>35</v>
      </c>
      <c r="F3967" s="172" t="s">
        <v>125</v>
      </c>
      <c r="G3967" s="172" t="s">
        <v>909</v>
      </c>
      <c r="H3967" s="371">
        <v>0</v>
      </c>
      <c r="I3967" s="372">
        <v>1</v>
      </c>
      <c r="J3967" s="372">
        <v>0</v>
      </c>
      <c r="K3967" s="372">
        <v>0</v>
      </c>
      <c r="L3967" s="166" t="s">
        <v>903</v>
      </c>
      <c r="M3967" s="373"/>
      <c r="N3967" s="166" t="s">
        <v>411</v>
      </c>
      <c r="O3967" s="374">
        <v>2112</v>
      </c>
      <c r="P3967" s="374">
        <v>0</v>
      </c>
      <c r="Q3967" s="374">
        <v>0</v>
      </c>
      <c r="R3967" s="388">
        <v>0</v>
      </c>
      <c r="S3967" s="375">
        <v>60</v>
      </c>
      <c r="T3967" s="375">
        <v>110</v>
      </c>
      <c r="U3967" s="375">
        <v>0</v>
      </c>
      <c r="V3967" s="375">
        <v>0</v>
      </c>
      <c r="W3967" s="376">
        <v>0.3</v>
      </c>
      <c r="X3967" s="21">
        <v>633.6</v>
      </c>
      <c r="Y3967" s="377" t="s">
        <v>33</v>
      </c>
      <c r="Z3967" s="372" t="s">
        <v>5838</v>
      </c>
      <c r="AA3967" s="372">
        <v>0</v>
      </c>
      <c r="AB3967" s="378" t="s">
        <v>414</v>
      </c>
      <c r="AC3967" s="379" t="s">
        <v>414</v>
      </c>
      <c r="AD3967" s="25"/>
      <c r="AE3967" s="26"/>
      <c r="AF3967" s="27"/>
      <c r="AG3967" s="380" t="str">
        <f t="shared" si="35"/>
        <v>0</v>
      </c>
      <c r="AH3967" s="381"/>
      <c r="AI3967" s="11"/>
      <c r="AJ3967" s="11"/>
      <c r="AK3967" s="11"/>
      <c r="AL3967" s="11"/>
      <c r="AM3967" s="11"/>
      <c r="AN3967" s="11"/>
      <c r="AO3967" s="11"/>
    </row>
    <row r="3968" spans="1:41" s="139" customFormat="1" ht="16.5" customHeight="1">
      <c r="A3968" s="30" t="s">
        <v>901</v>
      </c>
      <c r="B3968" s="30"/>
      <c r="C3968" s="30"/>
      <c r="D3968" s="30"/>
      <c r="E3968" s="172" t="s">
        <v>35</v>
      </c>
      <c r="F3968" s="172" t="s">
        <v>125</v>
      </c>
      <c r="G3968" s="172" t="s">
        <v>909</v>
      </c>
      <c r="H3968" s="371">
        <v>0</v>
      </c>
      <c r="I3968" s="372">
        <v>1</v>
      </c>
      <c r="J3968" s="372">
        <v>0</v>
      </c>
      <c r="K3968" s="372">
        <v>0</v>
      </c>
      <c r="L3968" s="166" t="s">
        <v>903</v>
      </c>
      <c r="M3968" s="373"/>
      <c r="N3968" s="166" t="s">
        <v>411</v>
      </c>
      <c r="O3968" s="374">
        <v>2112</v>
      </c>
      <c r="P3968" s="374">
        <v>0</v>
      </c>
      <c r="Q3968" s="374">
        <v>0</v>
      </c>
      <c r="R3968" s="388">
        <v>0</v>
      </c>
      <c r="S3968" s="375">
        <v>60</v>
      </c>
      <c r="T3968" s="375">
        <v>110</v>
      </c>
      <c r="U3968" s="375">
        <v>0</v>
      </c>
      <c r="V3968" s="375">
        <v>0</v>
      </c>
      <c r="W3968" s="376">
        <v>0.3</v>
      </c>
      <c r="X3968" s="21">
        <v>633.6</v>
      </c>
      <c r="Y3968" s="377" t="s">
        <v>33</v>
      </c>
      <c r="Z3968" s="372" t="s">
        <v>5838</v>
      </c>
      <c r="AA3968" s="372">
        <v>0</v>
      </c>
      <c r="AB3968" s="378" t="s">
        <v>414</v>
      </c>
      <c r="AC3968" s="379" t="s">
        <v>414</v>
      </c>
      <c r="AD3968" s="25"/>
      <c r="AE3968" s="26"/>
      <c r="AF3968" s="27"/>
      <c r="AG3968" s="380" t="str">
        <f t="shared" si="35"/>
        <v>0</v>
      </c>
      <c r="AH3968" s="381"/>
      <c r="AI3968" s="11"/>
      <c r="AJ3968" s="11"/>
      <c r="AK3968" s="11"/>
      <c r="AL3968" s="11"/>
      <c r="AM3968" s="11"/>
      <c r="AN3968" s="11"/>
      <c r="AO3968" s="11"/>
    </row>
    <row r="3969" spans="1:41" s="139" customFormat="1" ht="16.5" customHeight="1">
      <c r="A3969" s="30" t="s">
        <v>901</v>
      </c>
      <c r="B3969" s="30"/>
      <c r="C3969" s="30"/>
      <c r="D3969" s="30"/>
      <c r="E3969" s="172" t="s">
        <v>107</v>
      </c>
      <c r="F3969" s="172" t="s">
        <v>6911</v>
      </c>
      <c r="G3969" s="172" t="s">
        <v>906</v>
      </c>
      <c r="H3969" s="371">
        <v>0</v>
      </c>
      <c r="I3969" s="372">
        <v>1</v>
      </c>
      <c r="J3969" s="372">
        <v>0</v>
      </c>
      <c r="K3969" s="372">
        <v>1</v>
      </c>
      <c r="L3969" s="166" t="s">
        <v>904</v>
      </c>
      <c r="M3969" s="373"/>
      <c r="N3969" s="166" t="s">
        <v>411</v>
      </c>
      <c r="O3969" s="374">
        <v>8760</v>
      </c>
      <c r="P3969" s="374">
        <v>0</v>
      </c>
      <c r="Q3969" s="374">
        <v>0</v>
      </c>
      <c r="R3969" s="388">
        <v>0</v>
      </c>
      <c r="S3969" s="375">
        <v>0</v>
      </c>
      <c r="T3969" s="375">
        <v>110</v>
      </c>
      <c r="U3969" s="375">
        <v>0</v>
      </c>
      <c r="V3969" s="375">
        <v>0</v>
      </c>
      <c r="W3969" s="376">
        <v>0.2</v>
      </c>
      <c r="X3969" s="21">
        <v>1752</v>
      </c>
      <c r="Y3969" s="377" t="s">
        <v>33</v>
      </c>
      <c r="Z3969" s="372" t="s">
        <v>5838</v>
      </c>
      <c r="AA3969" s="372">
        <v>0</v>
      </c>
      <c r="AB3969" s="378" t="s">
        <v>414</v>
      </c>
      <c r="AC3969" s="379" t="s">
        <v>414</v>
      </c>
      <c r="AD3969" s="25"/>
      <c r="AE3969" s="26"/>
      <c r="AF3969" s="27"/>
      <c r="AG3969" s="380" t="str">
        <f t="shared" si="35"/>
        <v>0</v>
      </c>
      <c r="AH3969" s="381"/>
      <c r="AI3969" s="11"/>
      <c r="AJ3969" s="11"/>
      <c r="AK3969" s="11"/>
      <c r="AL3969" s="11"/>
      <c r="AM3969" s="11"/>
      <c r="AN3969" s="11"/>
      <c r="AO3969" s="11"/>
    </row>
    <row r="3970" spans="1:41" s="139" customFormat="1" ht="16.5" customHeight="1">
      <c r="A3970" s="30" t="s">
        <v>901</v>
      </c>
      <c r="B3970" s="30"/>
      <c r="C3970" s="30"/>
      <c r="D3970" s="30"/>
      <c r="E3970" s="172" t="s">
        <v>3151</v>
      </c>
      <c r="F3970" s="172" t="s">
        <v>929</v>
      </c>
      <c r="G3970" s="172" t="s">
        <v>6963</v>
      </c>
      <c r="H3970" s="172" t="s">
        <v>6964</v>
      </c>
      <c r="I3970" s="172" t="s">
        <v>6965</v>
      </c>
      <c r="J3970" s="172" t="s">
        <v>689</v>
      </c>
      <c r="K3970" s="172" t="s">
        <v>689</v>
      </c>
      <c r="L3970" s="166" t="s">
        <v>936</v>
      </c>
      <c r="M3970" s="373"/>
      <c r="N3970" s="166" t="s">
        <v>6914</v>
      </c>
      <c r="O3970" s="374">
        <v>64</v>
      </c>
      <c r="P3970" s="374">
        <v>8696</v>
      </c>
      <c r="Q3970" s="374">
        <v>0</v>
      </c>
      <c r="R3970" s="168" t="s">
        <v>414</v>
      </c>
      <c r="S3970" s="375">
        <v>60</v>
      </c>
      <c r="T3970" s="375">
        <v>110</v>
      </c>
      <c r="U3970" s="375">
        <v>0</v>
      </c>
      <c r="V3970" s="375">
        <v>0</v>
      </c>
      <c r="W3970" s="376">
        <v>28.8</v>
      </c>
      <c r="X3970" s="21">
        <v>1843.2</v>
      </c>
      <c r="Y3970" s="377" t="s">
        <v>33</v>
      </c>
      <c r="Z3970" s="372" t="s">
        <v>5838</v>
      </c>
      <c r="AA3970" s="372">
        <v>0</v>
      </c>
      <c r="AB3970" s="378" t="s">
        <v>414</v>
      </c>
      <c r="AC3970" s="379" t="s">
        <v>414</v>
      </c>
      <c r="AD3970" s="25"/>
      <c r="AE3970" s="26"/>
      <c r="AF3970" s="27"/>
      <c r="AG3970" s="380" t="str">
        <f t="shared" si="35"/>
        <v>0</v>
      </c>
      <c r="AH3970" s="381"/>
      <c r="AI3970" s="11"/>
      <c r="AJ3970" s="11"/>
      <c r="AK3970" s="11"/>
      <c r="AL3970" s="11"/>
      <c r="AM3970" s="11"/>
      <c r="AN3970" s="11"/>
      <c r="AO3970" s="11"/>
    </row>
    <row r="3971" spans="1:41" s="139" customFormat="1" ht="16.5" customHeight="1">
      <c r="A3971" s="30" t="s">
        <v>901</v>
      </c>
      <c r="B3971" s="30"/>
      <c r="C3971" s="30"/>
      <c r="D3971" s="30"/>
      <c r="E3971" s="172" t="s">
        <v>6969</v>
      </c>
      <c r="F3971" s="172" t="s">
        <v>5207</v>
      </c>
      <c r="G3971" s="172" t="s">
        <v>6970</v>
      </c>
      <c r="H3971" s="172" t="s">
        <v>6971</v>
      </c>
      <c r="I3971" s="172" t="s">
        <v>6965</v>
      </c>
      <c r="J3971" s="172" t="s">
        <v>689</v>
      </c>
      <c r="K3971" s="172" t="s">
        <v>689</v>
      </c>
      <c r="L3971" s="166" t="s">
        <v>6968</v>
      </c>
      <c r="M3971" s="166"/>
      <c r="N3971" s="166" t="s">
        <v>59</v>
      </c>
      <c r="O3971" s="374">
        <v>1408</v>
      </c>
      <c r="P3971" s="374">
        <v>0</v>
      </c>
      <c r="Q3971" s="374">
        <v>0</v>
      </c>
      <c r="R3971" s="168" t="s">
        <v>414</v>
      </c>
      <c r="S3971" s="375">
        <v>60</v>
      </c>
      <c r="T3971" s="375">
        <v>220</v>
      </c>
      <c r="U3971" s="375">
        <v>0</v>
      </c>
      <c r="V3971" s="375">
        <v>0</v>
      </c>
      <c r="W3971" s="376">
        <v>1.49</v>
      </c>
      <c r="X3971" s="21">
        <v>2097.92</v>
      </c>
      <c r="Y3971" s="377" t="s">
        <v>33</v>
      </c>
      <c r="Z3971" s="372" t="s">
        <v>5838</v>
      </c>
      <c r="AA3971" s="372">
        <v>0</v>
      </c>
      <c r="AB3971" s="378" t="s">
        <v>414</v>
      </c>
      <c r="AC3971" s="379" t="s">
        <v>414</v>
      </c>
      <c r="AD3971" s="25"/>
      <c r="AE3971" s="26"/>
      <c r="AF3971" s="27"/>
      <c r="AG3971" s="380" t="str">
        <f t="shared" si="35"/>
        <v>0</v>
      </c>
      <c r="AH3971" s="381"/>
      <c r="AI3971" s="11"/>
      <c r="AJ3971" s="11"/>
      <c r="AK3971" s="11"/>
      <c r="AL3971" s="11"/>
      <c r="AM3971" s="11"/>
      <c r="AN3971" s="11"/>
      <c r="AO3971" s="11"/>
    </row>
    <row r="3972" spans="1:41" s="139" customFormat="1" ht="16.5" customHeight="1">
      <c r="A3972" s="30" t="s">
        <v>901</v>
      </c>
      <c r="B3972" s="30"/>
      <c r="C3972" s="30"/>
      <c r="D3972" s="30"/>
      <c r="E3972" s="172" t="s">
        <v>6972</v>
      </c>
      <c r="F3972" s="172" t="s">
        <v>5207</v>
      </c>
      <c r="G3972" s="172" t="s">
        <v>6970</v>
      </c>
      <c r="H3972" s="172" t="s">
        <v>6971</v>
      </c>
      <c r="I3972" s="172" t="s">
        <v>6965</v>
      </c>
      <c r="J3972" s="172" t="s">
        <v>689</v>
      </c>
      <c r="K3972" s="172" t="s">
        <v>689</v>
      </c>
      <c r="L3972" s="166" t="s">
        <v>6968</v>
      </c>
      <c r="M3972" s="166"/>
      <c r="N3972" s="166" t="s">
        <v>59</v>
      </c>
      <c r="O3972" s="374">
        <v>1408</v>
      </c>
      <c r="P3972" s="374">
        <v>0</v>
      </c>
      <c r="Q3972" s="374">
        <v>0</v>
      </c>
      <c r="R3972" s="168" t="s">
        <v>414</v>
      </c>
      <c r="S3972" s="375">
        <v>60</v>
      </c>
      <c r="T3972" s="375">
        <v>220</v>
      </c>
      <c r="U3972" s="375">
        <v>0</v>
      </c>
      <c r="V3972" s="375">
        <v>0</v>
      </c>
      <c r="W3972" s="376">
        <v>1.49</v>
      </c>
      <c r="X3972" s="21">
        <v>2097.92</v>
      </c>
      <c r="Y3972" s="377" t="s">
        <v>33</v>
      </c>
      <c r="Z3972" s="372" t="s">
        <v>5838</v>
      </c>
      <c r="AA3972" s="372">
        <v>0</v>
      </c>
      <c r="AB3972" s="378" t="s">
        <v>414</v>
      </c>
      <c r="AC3972" s="379" t="s">
        <v>414</v>
      </c>
      <c r="AD3972" s="25"/>
      <c r="AE3972" s="26"/>
      <c r="AF3972" s="27"/>
      <c r="AG3972" s="380" t="str">
        <f t="shared" si="35"/>
        <v>0</v>
      </c>
      <c r="AH3972" s="381"/>
      <c r="AI3972" s="11"/>
      <c r="AJ3972" s="11"/>
      <c r="AK3972" s="11"/>
      <c r="AL3972" s="11"/>
      <c r="AM3972" s="11"/>
      <c r="AN3972" s="11"/>
      <c r="AO3972" s="11"/>
    </row>
    <row r="3973" spans="1:41" s="139" customFormat="1" ht="16.5" customHeight="1">
      <c r="A3973" s="30" t="s">
        <v>901</v>
      </c>
      <c r="B3973" s="30"/>
      <c r="C3973" s="30"/>
      <c r="D3973" s="382"/>
      <c r="E3973" s="372" t="s">
        <v>907</v>
      </c>
      <c r="F3973" s="372" t="s">
        <v>34</v>
      </c>
      <c r="G3973" s="372" t="s">
        <v>4341</v>
      </c>
      <c r="H3973" s="372">
        <v>2016</v>
      </c>
      <c r="I3973" s="372">
        <v>1</v>
      </c>
      <c r="J3973" s="372">
        <v>0</v>
      </c>
      <c r="K3973" s="372">
        <v>0</v>
      </c>
      <c r="L3973" s="373" t="s">
        <v>6913</v>
      </c>
      <c r="M3973" s="373"/>
      <c r="N3973" s="373" t="s">
        <v>411</v>
      </c>
      <c r="O3973" s="374">
        <v>480</v>
      </c>
      <c r="P3973" s="374">
        <v>8280</v>
      </c>
      <c r="Q3973" s="374">
        <v>0</v>
      </c>
      <c r="R3973" s="388" t="s">
        <v>414</v>
      </c>
      <c r="S3973" s="375" t="s">
        <v>9260</v>
      </c>
      <c r="T3973" s="375">
        <v>220</v>
      </c>
      <c r="U3973" s="375">
        <v>0</v>
      </c>
      <c r="V3973" s="375">
        <v>0</v>
      </c>
      <c r="W3973" s="375">
        <v>7.2</v>
      </c>
      <c r="X3973" s="21">
        <v>3456</v>
      </c>
      <c r="Y3973" s="377" t="s">
        <v>33</v>
      </c>
      <c r="Z3973" s="372" t="s">
        <v>5838</v>
      </c>
      <c r="AA3973" s="372">
        <v>0</v>
      </c>
      <c r="AB3973" s="372" t="s">
        <v>414</v>
      </c>
      <c r="AC3973" s="379" t="s">
        <v>414</v>
      </c>
      <c r="AD3973" s="25"/>
      <c r="AE3973" s="26"/>
      <c r="AF3973" s="27"/>
      <c r="AG3973" s="380" t="str">
        <f t="shared" si="35"/>
        <v>0</v>
      </c>
      <c r="AH3973" s="381"/>
      <c r="AI3973" s="11"/>
      <c r="AJ3973" s="11"/>
      <c r="AK3973" s="11"/>
      <c r="AL3973" s="11"/>
      <c r="AM3973" s="11"/>
      <c r="AN3973" s="11"/>
      <c r="AO3973" s="11"/>
    </row>
    <row r="3974" spans="1:41" s="139" customFormat="1" ht="16.5" customHeight="1">
      <c r="A3974" s="30" t="s">
        <v>901</v>
      </c>
      <c r="B3974" s="30"/>
      <c r="C3974" s="30"/>
      <c r="D3974" s="382"/>
      <c r="E3974" s="372" t="s">
        <v>907</v>
      </c>
      <c r="F3974" s="372" t="s">
        <v>34</v>
      </c>
      <c r="G3974" s="372" t="s">
        <v>776</v>
      </c>
      <c r="H3974" s="372">
        <v>2016</v>
      </c>
      <c r="I3974" s="372">
        <v>1</v>
      </c>
      <c r="J3974" s="372">
        <v>0</v>
      </c>
      <c r="K3974" s="372">
        <v>0</v>
      </c>
      <c r="L3974" s="373" t="s">
        <v>6913</v>
      </c>
      <c r="M3974" s="373"/>
      <c r="N3974" s="373" t="s">
        <v>411</v>
      </c>
      <c r="O3974" s="374">
        <v>480</v>
      </c>
      <c r="P3974" s="374">
        <v>8280</v>
      </c>
      <c r="Q3974" s="374">
        <v>0</v>
      </c>
      <c r="R3974" s="388" t="s">
        <v>414</v>
      </c>
      <c r="S3974" s="375" t="s">
        <v>9260</v>
      </c>
      <c r="T3974" s="375">
        <v>220</v>
      </c>
      <c r="U3974" s="375">
        <v>0</v>
      </c>
      <c r="V3974" s="375">
        <v>0</v>
      </c>
      <c r="W3974" s="375">
        <v>7.2</v>
      </c>
      <c r="X3974" s="21">
        <v>3456</v>
      </c>
      <c r="Y3974" s="377" t="s">
        <v>33</v>
      </c>
      <c r="Z3974" s="372" t="s">
        <v>5838</v>
      </c>
      <c r="AA3974" s="372">
        <v>0</v>
      </c>
      <c r="AB3974" s="372" t="s">
        <v>414</v>
      </c>
      <c r="AC3974" s="379" t="s">
        <v>414</v>
      </c>
      <c r="AD3974" s="25"/>
      <c r="AE3974" s="26"/>
      <c r="AF3974" s="27"/>
      <c r="AG3974" s="380" t="str">
        <f t="shared" si="35"/>
        <v>0</v>
      </c>
      <c r="AH3974" s="381"/>
      <c r="AI3974" s="11"/>
      <c r="AJ3974" s="11"/>
      <c r="AK3974" s="11"/>
      <c r="AL3974" s="11"/>
      <c r="AM3974" s="11"/>
      <c r="AN3974" s="11"/>
      <c r="AO3974" s="11"/>
    </row>
    <row r="3975" spans="1:41" s="139" customFormat="1" ht="16.5" customHeight="1">
      <c r="A3975" s="30" t="s">
        <v>901</v>
      </c>
      <c r="B3975" s="30"/>
      <c r="C3975" s="30"/>
      <c r="D3975" s="30"/>
      <c r="E3975" s="172" t="s">
        <v>4098</v>
      </c>
      <c r="F3975" s="172" t="s">
        <v>34</v>
      </c>
      <c r="G3975" s="172" t="s">
        <v>6962</v>
      </c>
      <c r="H3975" s="371">
        <v>2018</v>
      </c>
      <c r="I3975" s="372">
        <v>1</v>
      </c>
      <c r="J3975" s="372">
        <v>0</v>
      </c>
      <c r="K3975" s="372">
        <v>0</v>
      </c>
      <c r="L3975" s="166" t="s">
        <v>904</v>
      </c>
      <c r="M3975" s="373"/>
      <c r="N3975" s="166" t="s">
        <v>411</v>
      </c>
      <c r="O3975" s="374">
        <v>1056</v>
      </c>
      <c r="P3975" s="374">
        <v>7704</v>
      </c>
      <c r="Q3975" s="374">
        <v>0</v>
      </c>
      <c r="R3975" s="388">
        <v>0</v>
      </c>
      <c r="S3975" s="375">
        <v>60</v>
      </c>
      <c r="T3975" s="375">
        <v>220</v>
      </c>
      <c r="U3975" s="375">
        <v>0</v>
      </c>
      <c r="V3975" s="375">
        <v>0</v>
      </c>
      <c r="W3975" s="376">
        <v>5</v>
      </c>
      <c r="X3975" s="21">
        <v>5280</v>
      </c>
      <c r="Y3975" s="377" t="s">
        <v>33</v>
      </c>
      <c r="Z3975" s="372" t="s">
        <v>5838</v>
      </c>
      <c r="AA3975" s="372">
        <v>0</v>
      </c>
      <c r="AB3975" s="378" t="s">
        <v>414</v>
      </c>
      <c r="AC3975" s="379" t="s">
        <v>414</v>
      </c>
      <c r="AD3975" s="25"/>
      <c r="AE3975" s="26"/>
      <c r="AF3975" s="27"/>
      <c r="AG3975" s="380" t="str">
        <f t="shared" si="35"/>
        <v>0</v>
      </c>
      <c r="AH3975" s="381"/>
      <c r="AI3975" s="28"/>
      <c r="AJ3975" s="28"/>
      <c r="AK3975" s="28"/>
      <c r="AL3975" s="28"/>
      <c r="AM3975" s="28"/>
      <c r="AN3975" s="28"/>
      <c r="AO3975" s="28"/>
    </row>
    <row r="3976" spans="1:41" s="139" customFormat="1" ht="16.5" customHeight="1">
      <c r="A3976" s="30" t="s">
        <v>901</v>
      </c>
      <c r="B3976" s="30"/>
      <c r="C3976" s="30"/>
      <c r="D3976" s="30"/>
      <c r="E3976" s="172" t="s">
        <v>6973</v>
      </c>
      <c r="F3976" s="172" t="s">
        <v>6974</v>
      </c>
      <c r="G3976" s="172" t="s">
        <v>6974</v>
      </c>
      <c r="H3976" s="172" t="s">
        <v>6975</v>
      </c>
      <c r="I3976" s="172" t="s">
        <v>6965</v>
      </c>
      <c r="J3976" s="172" t="s">
        <v>689</v>
      </c>
      <c r="K3976" s="172" t="s">
        <v>689</v>
      </c>
      <c r="L3976" s="166" t="s">
        <v>6968</v>
      </c>
      <c r="M3976" s="166"/>
      <c r="N3976" s="166" t="s">
        <v>59</v>
      </c>
      <c r="O3976" s="374">
        <v>1408</v>
      </c>
      <c r="P3976" s="374">
        <v>0</v>
      </c>
      <c r="Q3976" s="374">
        <v>0</v>
      </c>
      <c r="R3976" s="168" t="s">
        <v>414</v>
      </c>
      <c r="S3976" s="375">
        <v>60</v>
      </c>
      <c r="T3976" s="412">
        <v>380</v>
      </c>
      <c r="U3976" s="375">
        <v>0</v>
      </c>
      <c r="V3976" s="375">
        <v>0</v>
      </c>
      <c r="W3976" s="376">
        <v>4.3</v>
      </c>
      <c r="X3976" s="21">
        <v>6054.4</v>
      </c>
      <c r="Y3976" s="377" t="s">
        <v>33</v>
      </c>
      <c r="Z3976" s="372" t="s">
        <v>5838</v>
      </c>
      <c r="AA3976" s="372">
        <v>0</v>
      </c>
      <c r="AB3976" s="378" t="s">
        <v>414</v>
      </c>
      <c r="AC3976" s="379" t="s">
        <v>414</v>
      </c>
      <c r="AD3976" s="25"/>
      <c r="AE3976" s="26"/>
      <c r="AF3976" s="27"/>
      <c r="AG3976" s="380" t="str">
        <f t="shared" si="35"/>
        <v>0</v>
      </c>
      <c r="AH3976" s="381"/>
      <c r="AI3976" s="28"/>
      <c r="AJ3976" s="28"/>
      <c r="AK3976" s="28"/>
      <c r="AL3976" s="28"/>
      <c r="AM3976" s="28"/>
      <c r="AN3976" s="28"/>
      <c r="AO3976" s="28"/>
    </row>
    <row r="3977" spans="1:41" s="139" customFormat="1" ht="16.5" customHeight="1">
      <c r="A3977" s="30" t="s">
        <v>901</v>
      </c>
      <c r="B3977" s="30"/>
      <c r="C3977" s="30"/>
      <c r="D3977" s="30"/>
      <c r="E3977" s="172" t="s">
        <v>6976</v>
      </c>
      <c r="F3977" s="172" t="s">
        <v>6977</v>
      </c>
      <c r="G3977" s="172" t="s">
        <v>6977</v>
      </c>
      <c r="H3977" s="172" t="s">
        <v>3777</v>
      </c>
      <c r="I3977" s="172" t="s">
        <v>6965</v>
      </c>
      <c r="J3977" s="172" t="s">
        <v>689</v>
      </c>
      <c r="K3977" s="172" t="s">
        <v>689</v>
      </c>
      <c r="L3977" s="166" t="s">
        <v>6968</v>
      </c>
      <c r="M3977" s="166"/>
      <c r="N3977" s="166" t="s">
        <v>59</v>
      </c>
      <c r="O3977" s="374">
        <v>1408</v>
      </c>
      <c r="P3977" s="374">
        <v>0</v>
      </c>
      <c r="Q3977" s="374">
        <v>0</v>
      </c>
      <c r="R3977" s="168" t="s">
        <v>414</v>
      </c>
      <c r="S3977" s="375">
        <v>60</v>
      </c>
      <c r="T3977" s="412">
        <v>380</v>
      </c>
      <c r="U3977" s="375">
        <v>0</v>
      </c>
      <c r="V3977" s="375">
        <v>0</v>
      </c>
      <c r="W3977" s="376">
        <v>4.3</v>
      </c>
      <c r="X3977" s="21">
        <v>6054.4</v>
      </c>
      <c r="Y3977" s="377" t="s">
        <v>33</v>
      </c>
      <c r="Z3977" s="372" t="s">
        <v>5838</v>
      </c>
      <c r="AA3977" s="372">
        <v>0</v>
      </c>
      <c r="AB3977" s="378" t="s">
        <v>414</v>
      </c>
      <c r="AC3977" s="379" t="s">
        <v>414</v>
      </c>
      <c r="AD3977" s="25"/>
      <c r="AE3977" s="26"/>
      <c r="AF3977" s="27"/>
      <c r="AG3977" s="380" t="str">
        <f t="shared" si="35"/>
        <v>0</v>
      </c>
      <c r="AH3977" s="381"/>
      <c r="AI3977" s="28"/>
      <c r="AJ3977" s="28"/>
      <c r="AK3977" s="28"/>
      <c r="AL3977" s="28"/>
      <c r="AM3977" s="28"/>
      <c r="AN3977" s="28"/>
      <c r="AO3977" s="28"/>
    </row>
    <row r="3978" spans="1:41" s="139" customFormat="1" ht="16.5" customHeight="1">
      <c r="A3978" s="12" t="s">
        <v>862</v>
      </c>
      <c r="B3978" s="13"/>
      <c r="C3978" s="189"/>
      <c r="D3978" s="12"/>
      <c r="E3978" s="14" t="s">
        <v>9033</v>
      </c>
      <c r="F3978" s="14" t="s">
        <v>9034</v>
      </c>
      <c r="G3978" s="14" t="s">
        <v>9035</v>
      </c>
      <c r="H3978" s="15">
        <v>2020</v>
      </c>
      <c r="I3978" s="15">
        <v>1</v>
      </c>
      <c r="J3978" s="15">
        <v>0</v>
      </c>
      <c r="K3978" s="15">
        <v>0</v>
      </c>
      <c r="L3978" s="16" t="s">
        <v>9036</v>
      </c>
      <c r="M3978" s="106"/>
      <c r="N3978" s="16" t="s">
        <v>44</v>
      </c>
      <c r="O3978" s="17">
        <v>84</v>
      </c>
      <c r="P3978" s="17">
        <v>0</v>
      </c>
      <c r="Q3978" s="17">
        <v>0</v>
      </c>
      <c r="R3978" s="18" t="s">
        <v>33</v>
      </c>
      <c r="S3978" s="19">
        <v>60</v>
      </c>
      <c r="T3978" s="19">
        <v>110</v>
      </c>
      <c r="U3978" s="19">
        <v>0.10909090909090909</v>
      </c>
      <c r="V3978" s="19">
        <v>0</v>
      </c>
      <c r="W3978" s="20">
        <v>1.2E-2</v>
      </c>
      <c r="X3978" s="21">
        <v>1.008</v>
      </c>
      <c r="Y3978" s="22" t="s">
        <v>33</v>
      </c>
      <c r="Z3978" s="86" t="s">
        <v>5838</v>
      </c>
      <c r="AA3978" s="15"/>
      <c r="AB3978" s="15"/>
      <c r="AC3978" s="15"/>
      <c r="AD3978" s="25"/>
      <c r="AE3978" s="26"/>
      <c r="AF3978" s="27"/>
      <c r="AG3978" s="29"/>
      <c r="AH3978" s="29"/>
      <c r="AI3978" s="29"/>
      <c r="AJ3978" s="29"/>
      <c r="AK3978" s="29"/>
      <c r="AL3978" s="29"/>
      <c r="AM3978" s="29"/>
      <c r="AN3978" s="29"/>
      <c r="AO3978" s="29"/>
    </row>
    <row r="3979" spans="1:41" s="139" customFormat="1" ht="16.5" customHeight="1">
      <c r="A3979" s="12" t="s">
        <v>862</v>
      </c>
      <c r="B3979" s="13"/>
      <c r="C3979" s="189"/>
      <c r="D3979" s="12"/>
      <c r="E3979" s="14" t="s">
        <v>9030</v>
      </c>
      <c r="F3979" s="14" t="s">
        <v>9031</v>
      </c>
      <c r="G3979" s="14" t="s">
        <v>9032</v>
      </c>
      <c r="H3979" s="15">
        <v>2020</v>
      </c>
      <c r="I3979" s="15">
        <v>1</v>
      </c>
      <c r="J3979" s="15">
        <v>0</v>
      </c>
      <c r="K3979" s="15">
        <v>0</v>
      </c>
      <c r="L3979" s="16" t="s">
        <v>889</v>
      </c>
      <c r="M3979" s="106"/>
      <c r="N3979" s="16" t="s">
        <v>39</v>
      </c>
      <c r="O3979" s="17">
        <v>72</v>
      </c>
      <c r="P3979" s="17">
        <v>0</v>
      </c>
      <c r="Q3979" s="17">
        <v>0</v>
      </c>
      <c r="R3979" s="18" t="s">
        <v>33</v>
      </c>
      <c r="S3979" s="19">
        <v>60</v>
      </c>
      <c r="T3979" s="19">
        <v>110</v>
      </c>
      <c r="U3979" s="19">
        <v>0.20909090909090908</v>
      </c>
      <c r="V3979" s="19">
        <v>0</v>
      </c>
      <c r="W3979" s="20">
        <v>2.3E-2</v>
      </c>
      <c r="X3979" s="21">
        <v>1.6559999999999999</v>
      </c>
      <c r="Y3979" s="22" t="s">
        <v>33</v>
      </c>
      <c r="Z3979" s="86" t="s">
        <v>5838</v>
      </c>
      <c r="AA3979" s="15"/>
      <c r="AB3979" s="15"/>
      <c r="AC3979" s="15"/>
      <c r="AD3979" s="25"/>
      <c r="AE3979" s="26"/>
      <c r="AF3979" s="27"/>
      <c r="AG3979" s="29"/>
      <c r="AH3979" s="29"/>
      <c r="AI3979" s="29"/>
      <c r="AJ3979" s="29"/>
      <c r="AK3979" s="29"/>
      <c r="AL3979" s="29"/>
      <c r="AM3979" s="29"/>
      <c r="AN3979" s="29"/>
      <c r="AO3979" s="29"/>
    </row>
    <row r="3980" spans="1:41" s="139" customFormat="1" ht="16.5" customHeight="1">
      <c r="A3980" s="12" t="s">
        <v>862</v>
      </c>
      <c r="B3980" s="13"/>
      <c r="C3980" s="189"/>
      <c r="D3980" s="12"/>
      <c r="E3980" s="14" t="s">
        <v>887</v>
      </c>
      <c r="F3980" s="14" t="s">
        <v>882</v>
      </c>
      <c r="G3980" s="14" t="s">
        <v>9028</v>
      </c>
      <c r="H3980" s="15">
        <v>2010</v>
      </c>
      <c r="I3980" s="15">
        <v>1</v>
      </c>
      <c r="J3980" s="15">
        <v>0</v>
      </c>
      <c r="K3980" s="15">
        <v>0</v>
      </c>
      <c r="L3980" s="16" t="s">
        <v>9002</v>
      </c>
      <c r="M3980" s="106"/>
      <c r="N3980" s="16" t="s">
        <v>305</v>
      </c>
      <c r="O3980" s="17">
        <v>72</v>
      </c>
      <c r="P3980" s="17">
        <v>0</v>
      </c>
      <c r="Q3980" s="17">
        <v>0</v>
      </c>
      <c r="R3980" s="18" t="s">
        <v>33</v>
      </c>
      <c r="S3980" s="19">
        <v>60</v>
      </c>
      <c r="T3980" s="19">
        <v>110</v>
      </c>
      <c r="U3980" s="19">
        <v>0.27272727272727271</v>
      </c>
      <c r="V3980" s="19">
        <v>0</v>
      </c>
      <c r="W3980" s="20">
        <v>0.03</v>
      </c>
      <c r="X3980" s="21">
        <v>2.16</v>
      </c>
      <c r="Y3980" s="22" t="s">
        <v>33</v>
      </c>
      <c r="Z3980" s="86" t="s">
        <v>5838</v>
      </c>
      <c r="AA3980" s="15"/>
      <c r="AB3980" s="15"/>
      <c r="AC3980" s="15"/>
      <c r="AD3980" s="25"/>
      <c r="AE3980" s="26"/>
      <c r="AF3980" s="27"/>
      <c r="AG3980" s="29"/>
      <c r="AH3980" s="29"/>
      <c r="AI3980" s="29"/>
      <c r="AJ3980" s="29"/>
      <c r="AK3980" s="29"/>
      <c r="AL3980" s="29"/>
      <c r="AM3980" s="29"/>
      <c r="AN3980" s="29"/>
      <c r="AO3980" s="29"/>
    </row>
    <row r="3981" spans="1:41" s="139" customFormat="1" ht="16.5" customHeight="1">
      <c r="A3981" s="12" t="s">
        <v>862</v>
      </c>
      <c r="B3981" s="13"/>
      <c r="C3981" s="189"/>
      <c r="D3981" s="12"/>
      <c r="E3981" s="14" t="s">
        <v>887</v>
      </c>
      <c r="F3981" s="14" t="s">
        <v>888</v>
      </c>
      <c r="G3981" s="14" t="s">
        <v>9029</v>
      </c>
      <c r="H3981" s="15">
        <v>2017</v>
      </c>
      <c r="I3981" s="15">
        <v>1</v>
      </c>
      <c r="J3981" s="15">
        <v>0</v>
      </c>
      <c r="K3981" s="15">
        <v>0</v>
      </c>
      <c r="L3981" s="16" t="s">
        <v>304</v>
      </c>
      <c r="M3981" s="106"/>
      <c r="N3981" s="16" t="s">
        <v>305</v>
      </c>
      <c r="O3981" s="17">
        <v>72</v>
      </c>
      <c r="P3981" s="17">
        <v>0</v>
      </c>
      <c r="Q3981" s="17">
        <v>0</v>
      </c>
      <c r="R3981" s="18" t="s">
        <v>33</v>
      </c>
      <c r="S3981" s="19">
        <v>60</v>
      </c>
      <c r="T3981" s="19">
        <v>110</v>
      </c>
      <c r="U3981" s="19">
        <v>0.27272727272727271</v>
      </c>
      <c r="V3981" s="19">
        <v>0</v>
      </c>
      <c r="W3981" s="20">
        <v>0.03</v>
      </c>
      <c r="X3981" s="21">
        <v>2.16</v>
      </c>
      <c r="Y3981" s="22" t="s">
        <v>33</v>
      </c>
      <c r="Z3981" s="86" t="s">
        <v>5838</v>
      </c>
      <c r="AA3981" s="15"/>
      <c r="AB3981" s="15"/>
      <c r="AC3981" s="15"/>
      <c r="AD3981" s="25"/>
      <c r="AE3981" s="26"/>
      <c r="AF3981" s="27"/>
      <c r="AG3981" s="29"/>
      <c r="AH3981" s="29"/>
      <c r="AI3981" s="29"/>
      <c r="AJ3981" s="29"/>
      <c r="AK3981" s="29"/>
      <c r="AL3981" s="29"/>
      <c r="AM3981" s="29"/>
      <c r="AN3981" s="29"/>
      <c r="AO3981" s="29"/>
    </row>
    <row r="3982" spans="1:41" s="139" customFormat="1" ht="16.5" customHeight="1">
      <c r="A3982" s="12" t="s">
        <v>862</v>
      </c>
      <c r="B3982" s="13"/>
      <c r="C3982" s="189"/>
      <c r="D3982" s="12"/>
      <c r="E3982" s="14" t="s">
        <v>141</v>
      </c>
      <c r="F3982" s="14" t="s">
        <v>9025</v>
      </c>
      <c r="G3982" s="14" t="s">
        <v>9026</v>
      </c>
      <c r="H3982" s="15">
        <v>2020</v>
      </c>
      <c r="I3982" s="15">
        <v>2</v>
      </c>
      <c r="J3982" s="15">
        <v>0</v>
      </c>
      <c r="K3982" s="15">
        <v>0</v>
      </c>
      <c r="L3982" s="16" t="s">
        <v>9027</v>
      </c>
      <c r="M3982" s="106"/>
      <c r="N3982" s="16" t="s">
        <v>44</v>
      </c>
      <c r="O3982" s="17">
        <v>84</v>
      </c>
      <c r="P3982" s="17">
        <v>0</v>
      </c>
      <c r="Q3982" s="17">
        <v>0</v>
      </c>
      <c r="R3982" s="18" t="s">
        <v>33</v>
      </c>
      <c r="S3982" s="19">
        <v>60</v>
      </c>
      <c r="T3982" s="19">
        <v>110</v>
      </c>
      <c r="U3982" s="19">
        <v>0.27272727272727271</v>
      </c>
      <c r="V3982" s="19">
        <v>0</v>
      </c>
      <c r="W3982" s="20">
        <v>0.03</v>
      </c>
      <c r="X3982" s="21">
        <v>5.04</v>
      </c>
      <c r="Y3982" s="22" t="s">
        <v>33</v>
      </c>
      <c r="Z3982" s="86" t="s">
        <v>5838</v>
      </c>
      <c r="AA3982" s="15"/>
      <c r="AB3982" s="15"/>
      <c r="AC3982" s="15"/>
      <c r="AD3982" s="25"/>
      <c r="AE3982" s="26"/>
      <c r="AF3982" s="27"/>
      <c r="AG3982" s="29"/>
      <c r="AH3982" s="29"/>
      <c r="AI3982" s="29"/>
      <c r="AJ3982" s="29"/>
      <c r="AK3982" s="29"/>
      <c r="AL3982" s="29"/>
      <c r="AM3982" s="29"/>
      <c r="AN3982" s="29"/>
      <c r="AO3982" s="29"/>
    </row>
    <row r="3983" spans="1:41" s="139" customFormat="1" ht="16.5" customHeight="1">
      <c r="A3983" s="12" t="s">
        <v>862</v>
      </c>
      <c r="B3983" s="13"/>
      <c r="C3983" s="189"/>
      <c r="D3983" s="12"/>
      <c r="E3983" s="14" t="s">
        <v>9020</v>
      </c>
      <c r="F3983" s="14" t="s">
        <v>92</v>
      </c>
      <c r="G3983" s="14" t="s">
        <v>9021</v>
      </c>
      <c r="H3983" s="15">
        <v>2013</v>
      </c>
      <c r="I3983" s="15">
        <v>1</v>
      </c>
      <c r="J3983" s="15">
        <v>0</v>
      </c>
      <c r="K3983" s="15">
        <v>0</v>
      </c>
      <c r="L3983" s="16" t="s">
        <v>8992</v>
      </c>
      <c r="M3983" s="106"/>
      <c r="N3983" s="16" t="s">
        <v>305</v>
      </c>
      <c r="O3983" s="17">
        <v>84</v>
      </c>
      <c r="P3983" s="17">
        <v>0</v>
      </c>
      <c r="Q3983" s="17">
        <v>0</v>
      </c>
      <c r="R3983" s="18" t="s">
        <v>33</v>
      </c>
      <c r="S3983" s="19">
        <v>60</v>
      </c>
      <c r="T3983" s="19">
        <v>110</v>
      </c>
      <c r="U3983" s="19">
        <v>1.8181818181818181</v>
      </c>
      <c r="V3983" s="19">
        <v>0</v>
      </c>
      <c r="W3983" s="20">
        <v>0.2</v>
      </c>
      <c r="X3983" s="21">
        <v>16.8</v>
      </c>
      <c r="Y3983" s="22" t="s">
        <v>33</v>
      </c>
      <c r="Z3983" s="86" t="s">
        <v>5838</v>
      </c>
      <c r="AA3983" s="15"/>
      <c r="AB3983" s="15"/>
      <c r="AC3983" s="15"/>
      <c r="AD3983" s="25"/>
      <c r="AE3983" s="26"/>
      <c r="AF3983" s="27"/>
      <c r="AG3983" s="29"/>
      <c r="AH3983" s="29"/>
      <c r="AI3983" s="29"/>
      <c r="AJ3983" s="29"/>
      <c r="AK3983" s="29"/>
      <c r="AL3983" s="29"/>
      <c r="AM3983" s="29"/>
      <c r="AN3983" s="29"/>
      <c r="AO3983" s="29"/>
    </row>
    <row r="3984" spans="1:41" s="139" customFormat="1" ht="16.5" customHeight="1">
      <c r="A3984" s="12" t="s">
        <v>862</v>
      </c>
      <c r="B3984" s="13"/>
      <c r="C3984" s="189"/>
      <c r="D3984" s="12"/>
      <c r="E3984" s="14" t="s">
        <v>180</v>
      </c>
      <c r="F3984" s="14" t="s">
        <v>9022</v>
      </c>
      <c r="G3984" s="14" t="s">
        <v>9023</v>
      </c>
      <c r="H3984" s="15">
        <v>2021</v>
      </c>
      <c r="I3984" s="15">
        <v>1</v>
      </c>
      <c r="J3984" s="15">
        <v>0</v>
      </c>
      <c r="K3984" s="15">
        <v>0</v>
      </c>
      <c r="L3984" s="16" t="s">
        <v>9024</v>
      </c>
      <c r="M3984" s="106"/>
      <c r="N3984" s="16" t="s">
        <v>411</v>
      </c>
      <c r="O3984" s="17">
        <v>84</v>
      </c>
      <c r="P3984" s="17">
        <v>0</v>
      </c>
      <c r="Q3984" s="17">
        <v>0</v>
      </c>
      <c r="R3984" s="18" t="s">
        <v>33</v>
      </c>
      <c r="S3984" s="19">
        <v>60</v>
      </c>
      <c r="T3984" s="19">
        <v>110</v>
      </c>
      <c r="U3984" s="19">
        <v>1.8181818181818181</v>
      </c>
      <c r="V3984" s="19">
        <v>0</v>
      </c>
      <c r="W3984" s="20">
        <v>0.2</v>
      </c>
      <c r="X3984" s="21">
        <v>16.8</v>
      </c>
      <c r="Y3984" s="22" t="s">
        <v>33</v>
      </c>
      <c r="Z3984" s="86" t="s">
        <v>5838</v>
      </c>
      <c r="AA3984" s="15"/>
      <c r="AB3984" s="15"/>
      <c r="AC3984" s="15"/>
      <c r="AD3984" s="25"/>
      <c r="AE3984" s="26"/>
      <c r="AF3984" s="27"/>
      <c r="AG3984" s="29"/>
      <c r="AH3984" s="29"/>
      <c r="AI3984" s="29"/>
      <c r="AJ3984" s="29"/>
      <c r="AK3984" s="29"/>
      <c r="AL3984" s="29"/>
      <c r="AM3984" s="29"/>
      <c r="AN3984" s="29"/>
      <c r="AO3984" s="29"/>
    </row>
    <row r="3985" spans="1:41" s="139" customFormat="1" ht="16.5" customHeight="1">
      <c r="A3985" s="12" t="s">
        <v>862</v>
      </c>
      <c r="B3985" s="13"/>
      <c r="C3985" s="189"/>
      <c r="D3985" s="12"/>
      <c r="E3985" s="14" t="s">
        <v>8610</v>
      </c>
      <c r="F3985" s="14" t="s">
        <v>205</v>
      </c>
      <c r="G3985" s="14" t="s">
        <v>314</v>
      </c>
      <c r="H3985" s="15">
        <v>2022</v>
      </c>
      <c r="I3985" s="15">
        <v>1</v>
      </c>
      <c r="J3985" s="15">
        <v>0</v>
      </c>
      <c r="K3985" s="15">
        <v>0</v>
      </c>
      <c r="L3985" s="16" t="s">
        <v>9037</v>
      </c>
      <c r="M3985" s="106"/>
      <c r="N3985" s="16" t="s">
        <v>412</v>
      </c>
      <c r="O3985" s="17">
        <v>84</v>
      </c>
      <c r="P3985" s="17">
        <v>0</v>
      </c>
      <c r="Q3985" s="17">
        <v>0</v>
      </c>
      <c r="R3985" s="18" t="s">
        <v>33</v>
      </c>
      <c r="S3985" s="19">
        <v>60</v>
      </c>
      <c r="T3985" s="19">
        <v>110</v>
      </c>
      <c r="U3985" s="19">
        <v>0.3</v>
      </c>
      <c r="V3985" s="19">
        <v>0</v>
      </c>
      <c r="W3985" s="20">
        <v>0.2</v>
      </c>
      <c r="X3985" s="21">
        <v>16.8</v>
      </c>
      <c r="Y3985" s="22" t="s">
        <v>33</v>
      </c>
      <c r="Z3985" s="86" t="s">
        <v>5838</v>
      </c>
      <c r="AA3985" s="15"/>
      <c r="AB3985" s="15"/>
      <c r="AC3985" s="15"/>
      <c r="AD3985" s="25"/>
      <c r="AE3985" s="26"/>
      <c r="AF3985" s="27"/>
      <c r="AG3985" s="29"/>
      <c r="AH3985" s="29"/>
      <c r="AI3985" s="29"/>
      <c r="AJ3985" s="29"/>
      <c r="AK3985" s="29"/>
      <c r="AL3985" s="29"/>
      <c r="AM3985" s="29"/>
      <c r="AN3985" s="29"/>
      <c r="AO3985" s="29"/>
    </row>
    <row r="3986" spans="1:41" s="139" customFormat="1" ht="16.5" customHeight="1">
      <c r="A3986" s="12" t="s">
        <v>862</v>
      </c>
      <c r="B3986" s="13"/>
      <c r="C3986" s="189"/>
      <c r="D3986" s="12"/>
      <c r="E3986" s="14" t="s">
        <v>180</v>
      </c>
      <c r="F3986" s="14" t="s">
        <v>205</v>
      </c>
      <c r="G3986" s="14" t="s">
        <v>319</v>
      </c>
      <c r="H3986" s="15">
        <v>2022</v>
      </c>
      <c r="I3986" s="15">
        <v>2</v>
      </c>
      <c r="J3986" s="15">
        <v>0</v>
      </c>
      <c r="K3986" s="15">
        <v>0</v>
      </c>
      <c r="L3986" s="16" t="s">
        <v>9037</v>
      </c>
      <c r="M3986" s="106"/>
      <c r="N3986" s="16" t="s">
        <v>412</v>
      </c>
      <c r="O3986" s="17">
        <v>84</v>
      </c>
      <c r="P3986" s="17">
        <v>0</v>
      </c>
      <c r="Q3986" s="17">
        <v>0</v>
      </c>
      <c r="R3986" s="18" t="s">
        <v>33</v>
      </c>
      <c r="S3986" s="19">
        <v>60</v>
      </c>
      <c r="T3986" s="19">
        <v>110</v>
      </c>
      <c r="U3986" s="19">
        <v>0.3</v>
      </c>
      <c r="V3986" s="19">
        <v>0</v>
      </c>
      <c r="W3986" s="20">
        <v>0.2</v>
      </c>
      <c r="X3986" s="21">
        <v>33.6</v>
      </c>
      <c r="Y3986" s="22" t="s">
        <v>33</v>
      </c>
      <c r="Z3986" s="86" t="s">
        <v>5838</v>
      </c>
      <c r="AA3986" s="15"/>
      <c r="AB3986" s="15"/>
      <c r="AC3986" s="15"/>
      <c r="AD3986" s="25"/>
      <c r="AE3986" s="26"/>
      <c r="AF3986" s="27"/>
      <c r="AG3986" s="29"/>
      <c r="AH3986" s="29"/>
      <c r="AI3986" s="29"/>
      <c r="AJ3986" s="29"/>
      <c r="AK3986" s="29"/>
      <c r="AL3986" s="29"/>
      <c r="AM3986" s="29"/>
      <c r="AN3986" s="29"/>
      <c r="AO3986" s="29"/>
    </row>
    <row r="3987" spans="1:41" s="139" customFormat="1" ht="16.5" customHeight="1">
      <c r="A3987" s="12" t="s">
        <v>862</v>
      </c>
      <c r="B3987" s="13"/>
      <c r="C3987" s="189"/>
      <c r="D3987" s="12"/>
      <c r="E3987" s="14" t="s">
        <v>90</v>
      </c>
      <c r="F3987" s="14" t="s">
        <v>36</v>
      </c>
      <c r="G3987" s="14" t="s">
        <v>883</v>
      </c>
      <c r="H3987" s="15">
        <v>2017</v>
      </c>
      <c r="I3987" s="15">
        <v>3</v>
      </c>
      <c r="J3987" s="15">
        <v>0</v>
      </c>
      <c r="K3987" s="15">
        <v>0</v>
      </c>
      <c r="L3987" s="16" t="s">
        <v>8959</v>
      </c>
      <c r="M3987" s="106"/>
      <c r="N3987" s="16" t="s">
        <v>305</v>
      </c>
      <c r="O3987" s="17">
        <v>276</v>
      </c>
      <c r="P3987" s="17">
        <v>0</v>
      </c>
      <c r="Q3987" s="17">
        <v>0</v>
      </c>
      <c r="R3987" s="18" t="s">
        <v>33</v>
      </c>
      <c r="S3987" s="19">
        <v>60</v>
      </c>
      <c r="T3987" s="19">
        <v>110</v>
      </c>
      <c r="U3987" s="19">
        <v>0.59090909090909094</v>
      </c>
      <c r="V3987" s="19">
        <v>0</v>
      </c>
      <c r="W3987" s="20">
        <v>6.5000000000000002E-2</v>
      </c>
      <c r="X3987" s="21">
        <v>53.820000000000007</v>
      </c>
      <c r="Y3987" s="22" t="s">
        <v>33</v>
      </c>
      <c r="Z3987" s="86" t="s">
        <v>5838</v>
      </c>
      <c r="AA3987" s="15"/>
      <c r="AB3987" s="15"/>
      <c r="AC3987" s="15"/>
      <c r="AD3987" s="25"/>
      <c r="AE3987" s="26"/>
      <c r="AF3987" s="27"/>
      <c r="AG3987" s="29"/>
      <c r="AH3987" s="29"/>
      <c r="AI3987" s="29"/>
      <c r="AJ3987" s="29"/>
      <c r="AK3987" s="29"/>
      <c r="AL3987" s="29"/>
      <c r="AM3987" s="29"/>
      <c r="AN3987" s="29"/>
      <c r="AO3987" s="29"/>
    </row>
    <row r="3988" spans="1:41" s="139" customFormat="1" ht="16.5" customHeight="1">
      <c r="A3988" s="12" t="s">
        <v>862</v>
      </c>
      <c r="B3988" s="13"/>
      <c r="C3988" s="189"/>
      <c r="D3988" s="12"/>
      <c r="E3988" s="14" t="s">
        <v>90</v>
      </c>
      <c r="F3988" s="14" t="s">
        <v>83</v>
      </c>
      <c r="G3988" s="14" t="s">
        <v>9019</v>
      </c>
      <c r="H3988" s="15">
        <v>2009</v>
      </c>
      <c r="I3988" s="15">
        <v>1</v>
      </c>
      <c r="J3988" s="15">
        <v>0</v>
      </c>
      <c r="K3988" s="15">
        <v>0</v>
      </c>
      <c r="L3988" s="16" t="s">
        <v>8963</v>
      </c>
      <c r="M3988" s="106"/>
      <c r="N3988" s="16" t="s">
        <v>305</v>
      </c>
      <c r="O3988" s="17">
        <v>276</v>
      </c>
      <c r="P3988" s="17">
        <v>0</v>
      </c>
      <c r="Q3988" s="17">
        <v>0</v>
      </c>
      <c r="R3988" s="18" t="s">
        <v>33</v>
      </c>
      <c r="S3988" s="19">
        <v>60</v>
      </c>
      <c r="T3988" s="19">
        <v>110</v>
      </c>
      <c r="U3988" s="19">
        <v>0.59090909090909094</v>
      </c>
      <c r="V3988" s="19">
        <v>0</v>
      </c>
      <c r="W3988" s="20">
        <v>6.5000000000000002E-2</v>
      </c>
      <c r="X3988" s="21">
        <v>17.940000000000001</v>
      </c>
      <c r="Y3988" s="22" t="s">
        <v>33</v>
      </c>
      <c r="Z3988" s="86" t="s">
        <v>5838</v>
      </c>
      <c r="AA3988" s="15"/>
      <c r="AB3988" s="15"/>
      <c r="AC3988" s="15"/>
      <c r="AD3988" s="25"/>
      <c r="AE3988" s="26"/>
      <c r="AF3988" s="27"/>
      <c r="AG3988" s="29"/>
      <c r="AH3988" s="29"/>
      <c r="AI3988" s="29"/>
      <c r="AJ3988" s="29"/>
      <c r="AK3988" s="29"/>
      <c r="AL3988" s="29"/>
      <c r="AM3988" s="29"/>
      <c r="AN3988" s="29"/>
      <c r="AO3988" s="29"/>
    </row>
    <row r="3989" spans="1:41" s="139" customFormat="1" ht="16.5" customHeight="1">
      <c r="A3989" s="12" t="s">
        <v>862</v>
      </c>
      <c r="B3989" s="13"/>
      <c r="C3989" s="189"/>
      <c r="D3989" s="12"/>
      <c r="E3989" s="14" t="s">
        <v>90</v>
      </c>
      <c r="F3989" s="14" t="s">
        <v>445</v>
      </c>
      <c r="G3989" s="14" t="s">
        <v>890</v>
      </c>
      <c r="H3989" s="15">
        <v>2022</v>
      </c>
      <c r="I3989" s="15">
        <v>4</v>
      </c>
      <c r="J3989" s="15">
        <v>0</v>
      </c>
      <c r="K3989" s="15">
        <v>0</v>
      </c>
      <c r="L3989" s="16" t="s">
        <v>8963</v>
      </c>
      <c r="M3989" s="106"/>
      <c r="N3989" s="16" t="s">
        <v>305</v>
      </c>
      <c r="O3989" s="17">
        <v>276</v>
      </c>
      <c r="P3989" s="17">
        <v>0</v>
      </c>
      <c r="Q3989" s="17">
        <v>0</v>
      </c>
      <c r="R3989" s="18" t="s">
        <v>33</v>
      </c>
      <c r="S3989" s="19">
        <v>60</v>
      </c>
      <c r="T3989" s="19">
        <v>110</v>
      </c>
      <c r="U3989" s="19">
        <v>0.8</v>
      </c>
      <c r="V3989" s="19">
        <v>0</v>
      </c>
      <c r="W3989" s="20">
        <v>6.5000000000000002E-2</v>
      </c>
      <c r="X3989" s="21">
        <v>71.760000000000005</v>
      </c>
      <c r="Y3989" s="22" t="s">
        <v>33</v>
      </c>
      <c r="Z3989" s="86" t="s">
        <v>5838</v>
      </c>
      <c r="AA3989" s="15"/>
      <c r="AB3989" s="15"/>
      <c r="AC3989" s="15"/>
      <c r="AD3989" s="25"/>
      <c r="AE3989" s="26"/>
      <c r="AF3989" s="27"/>
      <c r="AG3989" s="29"/>
      <c r="AH3989" s="29"/>
      <c r="AI3989" s="29"/>
      <c r="AJ3989" s="29"/>
      <c r="AK3989" s="29"/>
      <c r="AL3989" s="29"/>
      <c r="AM3989" s="29"/>
      <c r="AN3989" s="29"/>
      <c r="AO3989" s="29"/>
    </row>
    <row r="3990" spans="1:41" s="139" customFormat="1" ht="16.5" customHeight="1">
      <c r="A3990" s="12" t="s">
        <v>862</v>
      </c>
      <c r="B3990" s="13"/>
      <c r="C3990" s="189"/>
      <c r="D3990" s="12"/>
      <c r="E3990" s="14" t="s">
        <v>9012</v>
      </c>
      <c r="F3990" s="14" t="s">
        <v>9013</v>
      </c>
      <c r="G3990" s="14" t="s">
        <v>9014</v>
      </c>
      <c r="H3990" s="15">
        <v>2015</v>
      </c>
      <c r="I3990" s="15">
        <v>1</v>
      </c>
      <c r="J3990" s="15">
        <v>0</v>
      </c>
      <c r="K3990" s="15">
        <v>0</v>
      </c>
      <c r="L3990" s="16" t="s">
        <v>9015</v>
      </c>
      <c r="M3990" s="106"/>
      <c r="N3990" s="16" t="s">
        <v>44</v>
      </c>
      <c r="O3990" s="17">
        <v>144</v>
      </c>
      <c r="P3990" s="17">
        <v>0</v>
      </c>
      <c r="Q3990" s="17">
        <v>0</v>
      </c>
      <c r="R3990" s="18" t="s">
        <v>33</v>
      </c>
      <c r="S3990" s="19">
        <v>60</v>
      </c>
      <c r="T3990" s="19">
        <v>110</v>
      </c>
      <c r="U3990" s="19">
        <v>1.1818181818181819</v>
      </c>
      <c r="V3990" s="19">
        <v>0</v>
      </c>
      <c r="W3990" s="20">
        <v>0.13</v>
      </c>
      <c r="X3990" s="21">
        <v>18.72</v>
      </c>
      <c r="Y3990" s="22" t="s">
        <v>33</v>
      </c>
      <c r="Z3990" s="86" t="s">
        <v>5838</v>
      </c>
      <c r="AA3990" s="15"/>
      <c r="AB3990" s="15"/>
      <c r="AC3990" s="15"/>
      <c r="AD3990" s="25"/>
      <c r="AE3990" s="26"/>
      <c r="AF3990" s="27"/>
      <c r="AG3990" s="29"/>
      <c r="AH3990" s="29"/>
      <c r="AI3990" s="29"/>
      <c r="AJ3990" s="29"/>
      <c r="AK3990" s="29"/>
      <c r="AL3990" s="29"/>
      <c r="AM3990" s="29"/>
      <c r="AN3990" s="29"/>
      <c r="AO3990" s="29"/>
    </row>
    <row r="3991" spans="1:41" s="139" customFormat="1" ht="16.5" customHeight="1">
      <c r="A3991" s="12" t="s">
        <v>862</v>
      </c>
      <c r="B3991" s="13"/>
      <c r="C3991" s="189"/>
      <c r="D3991" s="12"/>
      <c r="E3991" s="14" t="s">
        <v>9016</v>
      </c>
      <c r="F3991" s="14" t="s">
        <v>9017</v>
      </c>
      <c r="G3991" s="14" t="s">
        <v>9018</v>
      </c>
      <c r="H3991" s="15">
        <v>2015</v>
      </c>
      <c r="I3991" s="15">
        <v>1</v>
      </c>
      <c r="J3991" s="15">
        <v>0</v>
      </c>
      <c r="K3991" s="15">
        <v>0</v>
      </c>
      <c r="L3991" s="16" t="s">
        <v>8953</v>
      </c>
      <c r="M3991" s="106"/>
      <c r="N3991" s="16" t="s">
        <v>868</v>
      </c>
      <c r="O3991" s="17">
        <v>144</v>
      </c>
      <c r="P3991" s="17">
        <v>0</v>
      </c>
      <c r="Q3991" s="17">
        <v>0</v>
      </c>
      <c r="R3991" s="18" t="s">
        <v>33</v>
      </c>
      <c r="S3991" s="19">
        <v>60</v>
      </c>
      <c r="T3991" s="19">
        <v>110</v>
      </c>
      <c r="U3991" s="19">
        <v>1.1818181818181819</v>
      </c>
      <c r="V3991" s="19">
        <v>0</v>
      </c>
      <c r="W3991" s="20">
        <v>0.13</v>
      </c>
      <c r="X3991" s="21">
        <v>18.72</v>
      </c>
      <c r="Y3991" s="22" t="s">
        <v>33</v>
      </c>
      <c r="Z3991" s="86" t="s">
        <v>5838</v>
      </c>
      <c r="AA3991" s="15"/>
      <c r="AB3991" s="15"/>
      <c r="AC3991" s="15"/>
      <c r="AD3991" s="25"/>
      <c r="AE3991" s="26"/>
      <c r="AF3991" s="27"/>
      <c r="AG3991" s="29"/>
      <c r="AH3991" s="29"/>
      <c r="AI3991" s="29"/>
      <c r="AJ3991" s="29"/>
      <c r="AK3991" s="29"/>
      <c r="AL3991" s="29"/>
      <c r="AM3991" s="29"/>
      <c r="AN3991" s="29"/>
      <c r="AO3991" s="29"/>
    </row>
    <row r="3992" spans="1:41" s="139" customFormat="1" ht="16.5" customHeight="1">
      <c r="A3992" s="12" t="s">
        <v>862</v>
      </c>
      <c r="B3992" s="13"/>
      <c r="C3992" s="189"/>
      <c r="D3992" s="12"/>
      <c r="E3992" s="14" t="s">
        <v>886</v>
      </c>
      <c r="F3992" s="14" t="s">
        <v>355</v>
      </c>
      <c r="G3992" s="14" t="s">
        <v>9011</v>
      </c>
      <c r="H3992" s="15">
        <v>2009</v>
      </c>
      <c r="I3992" s="15">
        <v>1</v>
      </c>
      <c r="J3992" s="15">
        <v>0</v>
      </c>
      <c r="K3992" s="15">
        <v>0</v>
      </c>
      <c r="L3992" s="16" t="s">
        <v>8979</v>
      </c>
      <c r="M3992" s="106"/>
      <c r="N3992" s="16" t="s">
        <v>305</v>
      </c>
      <c r="O3992" s="17">
        <v>1920</v>
      </c>
      <c r="P3992" s="17">
        <v>0</v>
      </c>
      <c r="Q3992" s="17">
        <v>0</v>
      </c>
      <c r="R3992" s="18" t="s">
        <v>33</v>
      </c>
      <c r="S3992" s="19">
        <v>60</v>
      </c>
      <c r="T3992" s="19">
        <v>110</v>
      </c>
      <c r="U3992" s="19">
        <v>9.0909090909090912E-2</v>
      </c>
      <c r="V3992" s="19">
        <v>0</v>
      </c>
      <c r="W3992" s="20">
        <v>0.01</v>
      </c>
      <c r="X3992" s="21">
        <v>19.2</v>
      </c>
      <c r="Y3992" s="22" t="s">
        <v>33</v>
      </c>
      <c r="Z3992" s="86" t="s">
        <v>5838</v>
      </c>
      <c r="AA3992" s="15"/>
      <c r="AB3992" s="15"/>
      <c r="AC3992" s="15"/>
      <c r="AD3992" s="25"/>
      <c r="AE3992" s="26"/>
      <c r="AF3992" s="27"/>
      <c r="AG3992" s="29"/>
      <c r="AH3992" s="29"/>
      <c r="AI3992" s="29"/>
      <c r="AJ3992" s="29"/>
      <c r="AK3992" s="29"/>
      <c r="AL3992" s="29"/>
      <c r="AM3992" s="29"/>
      <c r="AN3992" s="29"/>
      <c r="AO3992" s="29"/>
    </row>
    <row r="3993" spans="1:41" s="139" customFormat="1" ht="16.5" customHeight="1">
      <c r="A3993" s="12" t="s">
        <v>862</v>
      </c>
      <c r="B3993" s="13"/>
      <c r="C3993" s="189"/>
      <c r="D3993" s="12"/>
      <c r="E3993" s="14" t="s">
        <v>881</v>
      </c>
      <c r="F3993" s="14" t="s">
        <v>8998</v>
      </c>
      <c r="G3993" s="14" t="s">
        <v>8999</v>
      </c>
      <c r="H3993" s="15">
        <v>2010</v>
      </c>
      <c r="I3993" s="15">
        <v>3</v>
      </c>
      <c r="J3993" s="15">
        <v>0</v>
      </c>
      <c r="K3993" s="15">
        <v>0</v>
      </c>
      <c r="L3993" s="16" t="s">
        <v>8963</v>
      </c>
      <c r="M3993" s="106"/>
      <c r="N3993" s="16" t="s">
        <v>305</v>
      </c>
      <c r="O3993" s="17">
        <v>276</v>
      </c>
      <c r="P3993" s="17">
        <v>0</v>
      </c>
      <c r="Q3993" s="17">
        <v>0</v>
      </c>
      <c r="R3993" s="18" t="s">
        <v>33</v>
      </c>
      <c r="S3993" s="19">
        <v>60</v>
      </c>
      <c r="T3993" s="19">
        <v>110</v>
      </c>
      <c r="U3993" s="19">
        <v>0.63636363636363635</v>
      </c>
      <c r="V3993" s="19">
        <v>0</v>
      </c>
      <c r="W3993" s="20">
        <v>7.0000000000000007E-2</v>
      </c>
      <c r="X3993" s="21">
        <v>57.96</v>
      </c>
      <c r="Y3993" s="22" t="s">
        <v>33</v>
      </c>
      <c r="Z3993" s="86" t="s">
        <v>5838</v>
      </c>
      <c r="AA3993" s="15"/>
      <c r="AB3993" s="15"/>
      <c r="AC3993" s="15"/>
      <c r="AD3993" s="25"/>
      <c r="AE3993" s="26"/>
      <c r="AF3993" s="27"/>
      <c r="AG3993" s="29"/>
      <c r="AH3993" s="29"/>
      <c r="AI3993" s="29"/>
      <c r="AJ3993" s="29"/>
      <c r="AK3993" s="29"/>
      <c r="AL3993" s="29"/>
      <c r="AM3993" s="29"/>
      <c r="AN3993" s="29"/>
      <c r="AO3993" s="29"/>
    </row>
    <row r="3994" spans="1:41" s="139" customFormat="1" ht="16.5" customHeight="1">
      <c r="A3994" s="12" t="s">
        <v>862</v>
      </c>
      <c r="B3994" s="13"/>
      <c r="C3994" s="189"/>
      <c r="D3994" s="12"/>
      <c r="E3994" s="14" t="s">
        <v>9008</v>
      </c>
      <c r="F3994" s="14" t="s">
        <v>9009</v>
      </c>
      <c r="G3994" s="14" t="s">
        <v>9010</v>
      </c>
      <c r="H3994" s="15">
        <v>2012</v>
      </c>
      <c r="I3994" s="15">
        <v>1</v>
      </c>
      <c r="J3994" s="15">
        <v>0</v>
      </c>
      <c r="K3994" s="15">
        <v>0</v>
      </c>
      <c r="L3994" s="16" t="s">
        <v>8963</v>
      </c>
      <c r="M3994" s="106"/>
      <c r="N3994" s="16" t="s">
        <v>305</v>
      </c>
      <c r="O3994" s="17">
        <v>276</v>
      </c>
      <c r="P3994" s="17">
        <v>0</v>
      </c>
      <c r="Q3994" s="17">
        <v>0</v>
      </c>
      <c r="R3994" s="18" t="s">
        <v>33</v>
      </c>
      <c r="S3994" s="19">
        <v>60</v>
      </c>
      <c r="T3994" s="19">
        <v>110</v>
      </c>
      <c r="U3994" s="19">
        <v>0.63636363636363635</v>
      </c>
      <c r="V3994" s="19">
        <v>0</v>
      </c>
      <c r="W3994" s="20">
        <v>7.0000000000000007E-2</v>
      </c>
      <c r="X3994" s="21">
        <v>19.32</v>
      </c>
      <c r="Y3994" s="22" t="s">
        <v>33</v>
      </c>
      <c r="Z3994" s="86" t="s">
        <v>5838</v>
      </c>
      <c r="AA3994" s="15"/>
      <c r="AB3994" s="15"/>
      <c r="AC3994" s="15"/>
      <c r="AD3994" s="25"/>
      <c r="AE3994" s="26"/>
      <c r="AF3994" s="27"/>
      <c r="AG3994" s="29"/>
      <c r="AH3994" s="29"/>
      <c r="AI3994" s="29"/>
      <c r="AJ3994" s="29"/>
      <c r="AK3994" s="29"/>
      <c r="AL3994" s="29"/>
      <c r="AM3994" s="29"/>
      <c r="AN3994" s="29"/>
      <c r="AO3994" s="29"/>
    </row>
    <row r="3995" spans="1:41" s="139" customFormat="1" ht="16.5" customHeight="1">
      <c r="A3995" s="12" t="s">
        <v>862</v>
      </c>
      <c r="B3995" s="13"/>
      <c r="C3995" s="189"/>
      <c r="D3995" s="12"/>
      <c r="E3995" s="14" t="s">
        <v>9005</v>
      </c>
      <c r="F3995" s="14" t="s">
        <v>9006</v>
      </c>
      <c r="G3995" s="14" t="s">
        <v>9007</v>
      </c>
      <c r="H3995" s="15">
        <v>2010</v>
      </c>
      <c r="I3995" s="15">
        <v>1</v>
      </c>
      <c r="J3995" s="15">
        <v>0</v>
      </c>
      <c r="K3995" s="15">
        <v>0</v>
      </c>
      <c r="L3995" s="16" t="s">
        <v>885</v>
      </c>
      <c r="M3995" s="106"/>
      <c r="N3995" s="16" t="s">
        <v>39</v>
      </c>
      <c r="O3995" s="17">
        <v>144</v>
      </c>
      <c r="P3995" s="17">
        <v>0</v>
      </c>
      <c r="Q3995" s="17">
        <v>0</v>
      </c>
      <c r="R3995" s="18" t="s">
        <v>33</v>
      </c>
      <c r="S3995" s="19">
        <v>60</v>
      </c>
      <c r="T3995" s="19">
        <v>110</v>
      </c>
      <c r="U3995" s="19">
        <v>1.3636363636363635</v>
      </c>
      <c r="V3995" s="19">
        <v>0</v>
      </c>
      <c r="W3995" s="20">
        <v>0.15</v>
      </c>
      <c r="X3995" s="21">
        <v>21.599999999999998</v>
      </c>
      <c r="Y3995" s="22" t="s">
        <v>33</v>
      </c>
      <c r="Z3995" s="86" t="s">
        <v>5838</v>
      </c>
      <c r="AA3995" s="15"/>
      <c r="AB3995" s="15"/>
      <c r="AC3995" s="15"/>
      <c r="AD3995" s="25"/>
      <c r="AE3995" s="26"/>
      <c r="AF3995" s="27"/>
      <c r="AG3995" s="29"/>
      <c r="AH3995" s="29"/>
      <c r="AI3995" s="29"/>
      <c r="AJ3995" s="29"/>
      <c r="AK3995" s="29"/>
      <c r="AL3995" s="29"/>
      <c r="AM3995" s="29"/>
      <c r="AN3995" s="29"/>
      <c r="AO3995" s="29"/>
    </row>
    <row r="3996" spans="1:41" s="139" customFormat="1" ht="16.5" customHeight="1">
      <c r="A3996" s="12" t="s">
        <v>862</v>
      </c>
      <c r="B3996" s="13"/>
      <c r="C3996" s="189"/>
      <c r="D3996" s="12"/>
      <c r="E3996" s="14" t="s">
        <v>90</v>
      </c>
      <c r="F3996" s="14" t="s">
        <v>163</v>
      </c>
      <c r="G3996" s="14" t="s">
        <v>874</v>
      </c>
      <c r="H3996" s="15">
        <v>2016</v>
      </c>
      <c r="I3996" s="15">
        <v>7</v>
      </c>
      <c r="J3996" s="15">
        <v>0</v>
      </c>
      <c r="K3996" s="15">
        <v>0</v>
      </c>
      <c r="L3996" s="16" t="s">
        <v>8963</v>
      </c>
      <c r="M3996" s="106"/>
      <c r="N3996" s="16" t="s">
        <v>305</v>
      </c>
      <c r="O3996" s="17">
        <v>276</v>
      </c>
      <c r="P3996" s="17">
        <v>0</v>
      </c>
      <c r="Q3996" s="17">
        <v>0</v>
      </c>
      <c r="R3996" s="18" t="s">
        <v>33</v>
      </c>
      <c r="S3996" s="19">
        <v>60</v>
      </c>
      <c r="T3996" s="19">
        <v>110</v>
      </c>
      <c r="U3996" s="19">
        <v>0.81818181818181823</v>
      </c>
      <c r="V3996" s="19">
        <v>0</v>
      </c>
      <c r="W3996" s="20">
        <v>0.09</v>
      </c>
      <c r="X3996" s="21">
        <v>173.88</v>
      </c>
      <c r="Y3996" s="22" t="s">
        <v>33</v>
      </c>
      <c r="Z3996" s="86" t="s">
        <v>5838</v>
      </c>
      <c r="AA3996" s="15"/>
      <c r="AB3996" s="15"/>
      <c r="AC3996" s="15"/>
      <c r="AD3996" s="25"/>
      <c r="AE3996" s="26"/>
      <c r="AF3996" s="27"/>
      <c r="AG3996" s="29"/>
      <c r="AH3996" s="29"/>
      <c r="AI3996" s="29"/>
      <c r="AJ3996" s="29"/>
      <c r="AK3996" s="29"/>
      <c r="AL3996" s="29"/>
      <c r="AM3996" s="29"/>
      <c r="AN3996" s="29"/>
      <c r="AO3996" s="29"/>
    </row>
    <row r="3997" spans="1:41" s="139" customFormat="1" ht="16.5" customHeight="1">
      <c r="A3997" s="12" t="s">
        <v>862</v>
      </c>
      <c r="B3997" s="13"/>
      <c r="C3997" s="189"/>
      <c r="D3997" s="12"/>
      <c r="E3997" s="14" t="s">
        <v>90</v>
      </c>
      <c r="F3997" s="14" t="s">
        <v>36</v>
      </c>
      <c r="G3997" s="14" t="s">
        <v>880</v>
      </c>
      <c r="H3997" s="15">
        <v>2018</v>
      </c>
      <c r="I3997" s="15">
        <v>3</v>
      </c>
      <c r="J3997" s="15">
        <v>0</v>
      </c>
      <c r="K3997" s="15">
        <v>0</v>
      </c>
      <c r="L3997" s="16" t="s">
        <v>8959</v>
      </c>
      <c r="M3997" s="106"/>
      <c r="N3997" s="16" t="s">
        <v>305</v>
      </c>
      <c r="O3997" s="17">
        <v>276</v>
      </c>
      <c r="P3997" s="17">
        <v>0</v>
      </c>
      <c r="Q3997" s="17">
        <v>0</v>
      </c>
      <c r="R3997" s="18" t="s">
        <v>33</v>
      </c>
      <c r="S3997" s="19">
        <v>60</v>
      </c>
      <c r="T3997" s="19">
        <v>110</v>
      </c>
      <c r="U3997" s="19">
        <v>0.81818181818181823</v>
      </c>
      <c r="V3997" s="19">
        <v>0</v>
      </c>
      <c r="W3997" s="20">
        <v>0.09</v>
      </c>
      <c r="X3997" s="21">
        <v>74.52</v>
      </c>
      <c r="Y3997" s="22" t="s">
        <v>33</v>
      </c>
      <c r="Z3997" s="86" t="s">
        <v>5838</v>
      </c>
      <c r="AA3997" s="15"/>
      <c r="AB3997" s="15"/>
      <c r="AC3997" s="15"/>
      <c r="AD3997" s="25"/>
      <c r="AE3997" s="26"/>
      <c r="AF3997" s="27"/>
      <c r="AG3997" s="29"/>
      <c r="AH3997" s="29"/>
      <c r="AI3997" s="29"/>
      <c r="AJ3997" s="29"/>
      <c r="AK3997" s="29"/>
      <c r="AL3997" s="29"/>
      <c r="AM3997" s="29"/>
      <c r="AN3997" s="29"/>
      <c r="AO3997" s="29"/>
    </row>
    <row r="3998" spans="1:41" s="139" customFormat="1" ht="16.5" customHeight="1">
      <c r="A3998" s="12" t="s">
        <v>862</v>
      </c>
      <c r="B3998" s="13"/>
      <c r="C3998" s="189"/>
      <c r="D3998" s="12"/>
      <c r="E3998" s="14" t="s">
        <v>869</v>
      </c>
      <c r="F3998" s="14" t="s">
        <v>355</v>
      </c>
      <c r="G3998" s="14" t="s">
        <v>872</v>
      </c>
      <c r="H3998" s="15">
        <v>2019</v>
      </c>
      <c r="I3998" s="15">
        <v>14</v>
      </c>
      <c r="J3998" s="15">
        <v>9</v>
      </c>
      <c r="K3998" s="15">
        <v>7</v>
      </c>
      <c r="L3998" s="16" t="s">
        <v>8963</v>
      </c>
      <c r="M3998" s="106"/>
      <c r="N3998" s="16" t="s">
        <v>305</v>
      </c>
      <c r="O3998" s="17">
        <v>480</v>
      </c>
      <c r="P3998" s="17">
        <v>0</v>
      </c>
      <c r="Q3998" s="17">
        <v>0</v>
      </c>
      <c r="R3998" s="18" t="s">
        <v>33</v>
      </c>
      <c r="S3998" s="19">
        <v>50</v>
      </c>
      <c r="T3998" s="19">
        <v>110</v>
      </c>
      <c r="U3998" s="19">
        <v>0.63636363636363635</v>
      </c>
      <c r="V3998" s="19">
        <v>4</v>
      </c>
      <c r="W3998" s="20">
        <v>7.0000000000000007E-2</v>
      </c>
      <c r="X3998" s="21">
        <v>470.40000000000003</v>
      </c>
      <c r="Y3998" s="22" t="s">
        <v>33</v>
      </c>
      <c r="Z3998" s="86" t="s">
        <v>5838</v>
      </c>
      <c r="AA3998" s="15"/>
      <c r="AB3998" s="15"/>
      <c r="AC3998" s="15"/>
      <c r="AD3998" s="25"/>
      <c r="AE3998" s="26"/>
      <c r="AF3998" s="27"/>
      <c r="AG3998" s="29"/>
      <c r="AH3998" s="29"/>
      <c r="AI3998" s="29"/>
      <c r="AJ3998" s="29"/>
      <c r="AK3998" s="29"/>
      <c r="AL3998" s="29"/>
      <c r="AM3998" s="29"/>
      <c r="AN3998" s="29"/>
      <c r="AO3998" s="29"/>
    </row>
    <row r="3999" spans="1:41" s="139" customFormat="1" ht="16.5" customHeight="1">
      <c r="A3999" s="12" t="s">
        <v>862</v>
      </c>
      <c r="B3999" s="13"/>
      <c r="C3999" s="189"/>
      <c r="D3999" s="12"/>
      <c r="E3999" s="14" t="s">
        <v>869</v>
      </c>
      <c r="F3999" s="14" t="s">
        <v>355</v>
      </c>
      <c r="G3999" s="14" t="s">
        <v>8973</v>
      </c>
      <c r="H3999" s="15">
        <v>2011</v>
      </c>
      <c r="I3999" s="15">
        <v>12</v>
      </c>
      <c r="J3999" s="15">
        <v>0</v>
      </c>
      <c r="K3999" s="15">
        <v>0</v>
      </c>
      <c r="L3999" s="16" t="s">
        <v>8963</v>
      </c>
      <c r="M3999" s="106"/>
      <c r="N3999" s="16" t="s">
        <v>305</v>
      </c>
      <c r="O3999" s="17">
        <v>480</v>
      </c>
      <c r="P3999" s="17">
        <v>0</v>
      </c>
      <c r="Q3999" s="17">
        <v>0</v>
      </c>
      <c r="R3999" s="18" t="s">
        <v>33</v>
      </c>
      <c r="S3999" s="19">
        <v>50</v>
      </c>
      <c r="T3999" s="19">
        <v>110</v>
      </c>
      <c r="U3999" s="19">
        <v>0.63636363636363635</v>
      </c>
      <c r="V3999" s="19">
        <v>4</v>
      </c>
      <c r="W3999" s="20">
        <v>7.0000000000000007E-2</v>
      </c>
      <c r="X3999" s="21">
        <v>403.20000000000005</v>
      </c>
      <c r="Y3999" s="22" t="s">
        <v>33</v>
      </c>
      <c r="Z3999" s="86" t="s">
        <v>5838</v>
      </c>
      <c r="AA3999" s="15"/>
      <c r="AB3999" s="15"/>
      <c r="AC3999" s="15"/>
      <c r="AD3999" s="25"/>
      <c r="AE3999" s="26"/>
      <c r="AF3999" s="27"/>
      <c r="AG3999" s="29"/>
      <c r="AH3999" s="29"/>
      <c r="AI3999" s="29"/>
      <c r="AJ3999" s="29"/>
      <c r="AK3999" s="29"/>
      <c r="AL3999" s="29"/>
      <c r="AM3999" s="29"/>
      <c r="AN3999" s="29"/>
      <c r="AO3999" s="29"/>
    </row>
    <row r="4000" spans="1:41" s="139" customFormat="1" ht="16.5" customHeight="1">
      <c r="A4000" s="12" t="s">
        <v>862</v>
      </c>
      <c r="B4000" s="13"/>
      <c r="C4000" s="189"/>
      <c r="D4000" s="12"/>
      <c r="E4000" s="14" t="s">
        <v>869</v>
      </c>
      <c r="F4000" s="14" t="s">
        <v>355</v>
      </c>
      <c r="G4000" s="14" t="s">
        <v>872</v>
      </c>
      <c r="H4000" s="15">
        <v>2018</v>
      </c>
      <c r="I4000" s="15">
        <v>9</v>
      </c>
      <c r="J4000" s="15">
        <v>3</v>
      </c>
      <c r="K4000" s="15">
        <v>14</v>
      </c>
      <c r="L4000" s="16" t="s">
        <v>8963</v>
      </c>
      <c r="M4000" s="106"/>
      <c r="N4000" s="16" t="s">
        <v>305</v>
      </c>
      <c r="O4000" s="17">
        <v>480</v>
      </c>
      <c r="P4000" s="17">
        <v>0</v>
      </c>
      <c r="Q4000" s="17">
        <v>0</v>
      </c>
      <c r="R4000" s="18" t="s">
        <v>33</v>
      </c>
      <c r="S4000" s="19">
        <v>50</v>
      </c>
      <c r="T4000" s="19">
        <v>110</v>
      </c>
      <c r="U4000" s="19">
        <v>0.63636363636363635</v>
      </c>
      <c r="V4000" s="19">
        <v>4</v>
      </c>
      <c r="W4000" s="20">
        <v>7.0000000000000007E-2</v>
      </c>
      <c r="X4000" s="21">
        <v>302.40000000000003</v>
      </c>
      <c r="Y4000" s="22" t="s">
        <v>33</v>
      </c>
      <c r="Z4000" s="86" t="s">
        <v>5838</v>
      </c>
      <c r="AA4000" s="15"/>
      <c r="AB4000" s="15"/>
      <c r="AC4000" s="15"/>
      <c r="AD4000" s="25"/>
      <c r="AE4000" s="26"/>
      <c r="AF4000" s="27"/>
      <c r="AG4000" s="29"/>
      <c r="AH4000" s="29"/>
      <c r="AI4000" s="29"/>
      <c r="AJ4000" s="29"/>
      <c r="AK4000" s="29"/>
      <c r="AL4000" s="29"/>
      <c r="AM4000" s="29"/>
      <c r="AN4000" s="29"/>
      <c r="AO4000" s="29"/>
    </row>
    <row r="4001" spans="1:41" s="139" customFormat="1" ht="16.5" customHeight="1">
      <c r="A4001" s="12" t="s">
        <v>862</v>
      </c>
      <c r="B4001" s="13"/>
      <c r="C4001" s="189"/>
      <c r="D4001" s="12"/>
      <c r="E4001" s="14" t="s">
        <v>869</v>
      </c>
      <c r="F4001" s="14" t="s">
        <v>355</v>
      </c>
      <c r="G4001" s="14" t="s">
        <v>872</v>
      </c>
      <c r="H4001" s="15">
        <v>2020</v>
      </c>
      <c r="I4001" s="15">
        <v>5</v>
      </c>
      <c r="J4001" s="15">
        <v>0</v>
      </c>
      <c r="K4001" s="15">
        <v>0</v>
      </c>
      <c r="L4001" s="16" t="s">
        <v>8963</v>
      </c>
      <c r="M4001" s="106"/>
      <c r="N4001" s="16" t="s">
        <v>305</v>
      </c>
      <c r="O4001" s="17">
        <v>480</v>
      </c>
      <c r="P4001" s="17">
        <v>0</v>
      </c>
      <c r="Q4001" s="17">
        <v>0</v>
      </c>
      <c r="R4001" s="18" t="s">
        <v>33</v>
      </c>
      <c r="S4001" s="19">
        <v>50</v>
      </c>
      <c r="T4001" s="19">
        <v>110</v>
      </c>
      <c r="U4001" s="19">
        <v>0.63636363636363635</v>
      </c>
      <c r="V4001" s="19">
        <v>4</v>
      </c>
      <c r="W4001" s="20">
        <v>7.0000000000000007E-2</v>
      </c>
      <c r="X4001" s="21">
        <v>168</v>
      </c>
      <c r="Y4001" s="22" t="s">
        <v>33</v>
      </c>
      <c r="Z4001" s="86" t="s">
        <v>5838</v>
      </c>
      <c r="AA4001" s="15"/>
      <c r="AB4001" s="15"/>
      <c r="AC4001" s="15"/>
      <c r="AD4001" s="25"/>
      <c r="AE4001" s="26"/>
      <c r="AF4001" s="27"/>
      <c r="AG4001" s="29"/>
      <c r="AH4001" s="29"/>
      <c r="AI4001" s="29"/>
      <c r="AJ4001" s="29"/>
      <c r="AK4001" s="29"/>
      <c r="AL4001" s="29"/>
      <c r="AM4001" s="29"/>
      <c r="AN4001" s="29"/>
      <c r="AO4001" s="29"/>
    </row>
    <row r="4002" spans="1:41" s="139" customFormat="1" ht="16.5" customHeight="1">
      <c r="A4002" s="12" t="s">
        <v>862</v>
      </c>
      <c r="B4002" s="13"/>
      <c r="C4002" s="189"/>
      <c r="D4002" s="12"/>
      <c r="E4002" s="14" t="s">
        <v>869</v>
      </c>
      <c r="F4002" s="14" t="s">
        <v>355</v>
      </c>
      <c r="G4002" s="14" t="s">
        <v>8985</v>
      </c>
      <c r="H4002" s="15">
        <v>2017</v>
      </c>
      <c r="I4002" s="15">
        <v>4</v>
      </c>
      <c r="J4002" s="15">
        <v>0</v>
      </c>
      <c r="K4002" s="15">
        <v>0</v>
      </c>
      <c r="L4002" s="16" t="s">
        <v>8946</v>
      </c>
      <c r="M4002" s="106"/>
      <c r="N4002" s="16" t="s">
        <v>305</v>
      </c>
      <c r="O4002" s="17">
        <v>480</v>
      </c>
      <c r="P4002" s="17">
        <v>0</v>
      </c>
      <c r="Q4002" s="17">
        <v>0</v>
      </c>
      <c r="R4002" s="18" t="s">
        <v>33</v>
      </c>
      <c r="S4002" s="19">
        <v>50</v>
      </c>
      <c r="T4002" s="19">
        <v>110</v>
      </c>
      <c r="U4002" s="19">
        <v>0.63636363636363635</v>
      </c>
      <c r="V4002" s="19">
        <v>4</v>
      </c>
      <c r="W4002" s="20">
        <v>7.0000000000000007E-2</v>
      </c>
      <c r="X4002" s="21">
        <v>134.4</v>
      </c>
      <c r="Y4002" s="22" t="s">
        <v>33</v>
      </c>
      <c r="Z4002" s="86" t="s">
        <v>5838</v>
      </c>
      <c r="AA4002" s="15"/>
      <c r="AB4002" s="15"/>
      <c r="AC4002" s="15"/>
      <c r="AD4002" s="25"/>
      <c r="AE4002" s="26"/>
      <c r="AF4002" s="27"/>
      <c r="AG4002" s="29"/>
      <c r="AH4002" s="29"/>
      <c r="AI4002" s="29"/>
      <c r="AJ4002" s="29"/>
      <c r="AK4002" s="29"/>
      <c r="AL4002" s="29"/>
      <c r="AM4002" s="29"/>
      <c r="AN4002" s="29"/>
      <c r="AO4002" s="29"/>
    </row>
    <row r="4003" spans="1:41" s="139" customFormat="1" ht="16.5" customHeight="1">
      <c r="A4003" s="12" t="s">
        <v>862</v>
      </c>
      <c r="B4003" s="13"/>
      <c r="C4003" s="189"/>
      <c r="D4003" s="12"/>
      <c r="E4003" s="14" t="s">
        <v>869</v>
      </c>
      <c r="F4003" s="14" t="s">
        <v>355</v>
      </c>
      <c r="G4003" s="14" t="s">
        <v>872</v>
      </c>
      <c r="H4003" s="15">
        <v>2017</v>
      </c>
      <c r="I4003" s="15">
        <v>3</v>
      </c>
      <c r="J4003" s="15">
        <v>0</v>
      </c>
      <c r="K4003" s="15">
        <v>9</v>
      </c>
      <c r="L4003" s="16" t="s">
        <v>8946</v>
      </c>
      <c r="M4003" s="106"/>
      <c r="N4003" s="16" t="s">
        <v>305</v>
      </c>
      <c r="O4003" s="17">
        <v>480</v>
      </c>
      <c r="P4003" s="17">
        <v>0</v>
      </c>
      <c r="Q4003" s="17">
        <v>0</v>
      </c>
      <c r="R4003" s="18" t="s">
        <v>33</v>
      </c>
      <c r="S4003" s="19">
        <v>50</v>
      </c>
      <c r="T4003" s="19">
        <v>110</v>
      </c>
      <c r="U4003" s="19">
        <v>0.63636363636363635</v>
      </c>
      <c r="V4003" s="19">
        <v>4</v>
      </c>
      <c r="W4003" s="20">
        <v>7.0000000000000007E-2</v>
      </c>
      <c r="X4003" s="21">
        <v>100.80000000000001</v>
      </c>
      <c r="Y4003" s="22" t="s">
        <v>33</v>
      </c>
      <c r="Z4003" s="86" t="s">
        <v>5838</v>
      </c>
      <c r="AA4003" s="15"/>
      <c r="AB4003" s="15"/>
      <c r="AC4003" s="15"/>
      <c r="AD4003" s="25"/>
      <c r="AE4003" s="26"/>
      <c r="AF4003" s="27"/>
      <c r="AG4003" s="29"/>
      <c r="AH4003" s="29"/>
      <c r="AI4003" s="29"/>
      <c r="AJ4003" s="29"/>
      <c r="AK4003" s="29"/>
      <c r="AL4003" s="29"/>
      <c r="AM4003" s="29"/>
      <c r="AN4003" s="29"/>
      <c r="AO4003" s="29"/>
    </row>
    <row r="4004" spans="1:41" s="139" customFormat="1" ht="16.5" customHeight="1">
      <c r="A4004" s="12" t="s">
        <v>862</v>
      </c>
      <c r="B4004" s="13"/>
      <c r="C4004" s="189"/>
      <c r="D4004" s="12"/>
      <c r="E4004" s="14" t="s">
        <v>884</v>
      </c>
      <c r="F4004" s="14" t="s">
        <v>155</v>
      </c>
      <c r="G4004" s="14" t="s">
        <v>9004</v>
      </c>
      <c r="H4004" s="15">
        <v>2009</v>
      </c>
      <c r="I4004" s="15">
        <v>1</v>
      </c>
      <c r="J4004" s="15">
        <v>0</v>
      </c>
      <c r="K4004" s="15">
        <v>0</v>
      </c>
      <c r="L4004" s="16" t="s">
        <v>8963</v>
      </c>
      <c r="M4004" s="106"/>
      <c r="N4004" s="16" t="s">
        <v>305</v>
      </c>
      <c r="O4004" s="17">
        <v>276</v>
      </c>
      <c r="P4004" s="17">
        <v>0</v>
      </c>
      <c r="Q4004" s="17">
        <v>0</v>
      </c>
      <c r="R4004" s="18" t="s">
        <v>33</v>
      </c>
      <c r="S4004" s="19">
        <v>60</v>
      </c>
      <c r="T4004" s="19">
        <v>110</v>
      </c>
      <c r="U4004" s="19">
        <v>1.3636363636363635</v>
      </c>
      <c r="V4004" s="19">
        <v>0</v>
      </c>
      <c r="W4004" s="20">
        <v>0.15</v>
      </c>
      <c r="X4004" s="21">
        <v>41.4</v>
      </c>
      <c r="Y4004" s="22" t="s">
        <v>33</v>
      </c>
      <c r="Z4004" s="86" t="s">
        <v>5838</v>
      </c>
      <c r="AA4004" s="15"/>
      <c r="AB4004" s="15"/>
      <c r="AC4004" s="15"/>
      <c r="AD4004" s="25"/>
      <c r="AE4004" s="26"/>
      <c r="AF4004" s="27"/>
      <c r="AG4004" s="29"/>
      <c r="AH4004" s="29"/>
      <c r="AI4004" s="29"/>
      <c r="AJ4004" s="29"/>
      <c r="AK4004" s="29"/>
      <c r="AL4004" s="29"/>
      <c r="AM4004" s="29"/>
      <c r="AN4004" s="29"/>
      <c r="AO4004" s="29"/>
    </row>
    <row r="4005" spans="1:41" s="139" customFormat="1" ht="16.5" customHeight="1">
      <c r="A4005" s="12" t="s">
        <v>862</v>
      </c>
      <c r="B4005" s="13"/>
      <c r="C4005" s="189"/>
      <c r="D4005" s="12"/>
      <c r="E4005" s="14" t="s">
        <v>86</v>
      </c>
      <c r="F4005" s="14" t="s">
        <v>92</v>
      </c>
      <c r="G4005" s="14" t="s">
        <v>9003</v>
      </c>
      <c r="H4005" s="15">
        <v>2012</v>
      </c>
      <c r="I4005" s="15">
        <v>1</v>
      </c>
      <c r="J4005" s="15">
        <v>0</v>
      </c>
      <c r="K4005" s="15">
        <v>0</v>
      </c>
      <c r="L4005" s="16" t="s">
        <v>8963</v>
      </c>
      <c r="M4005" s="106"/>
      <c r="N4005" s="16" t="s">
        <v>305</v>
      </c>
      <c r="O4005" s="17">
        <v>138.88888888888889</v>
      </c>
      <c r="P4005" s="17">
        <v>8621.1111111111113</v>
      </c>
      <c r="Q4005" s="17">
        <v>0</v>
      </c>
      <c r="R4005" s="18" t="s">
        <v>33</v>
      </c>
      <c r="S4005" s="19">
        <v>60</v>
      </c>
      <c r="T4005" s="19">
        <v>110</v>
      </c>
      <c r="U4005" s="19">
        <v>3.6363636363636362</v>
      </c>
      <c r="V4005" s="19">
        <v>0</v>
      </c>
      <c r="W4005" s="20">
        <v>0.4</v>
      </c>
      <c r="X4005" s="21">
        <v>55.555555555555557</v>
      </c>
      <c r="Y4005" s="22" t="s">
        <v>33</v>
      </c>
      <c r="Z4005" s="86" t="s">
        <v>5838</v>
      </c>
      <c r="AA4005" s="15"/>
      <c r="AB4005" s="15"/>
      <c r="AC4005" s="15"/>
      <c r="AD4005" s="25"/>
      <c r="AE4005" s="26"/>
      <c r="AF4005" s="27"/>
      <c r="AG4005" s="29"/>
      <c r="AH4005" s="29"/>
      <c r="AI4005" s="29"/>
      <c r="AJ4005" s="29"/>
      <c r="AK4005" s="29"/>
      <c r="AL4005" s="29"/>
      <c r="AM4005" s="29"/>
      <c r="AN4005" s="29"/>
      <c r="AO4005" s="29"/>
    </row>
    <row r="4006" spans="1:41" s="139" customFormat="1" ht="16.5" customHeight="1">
      <c r="A4006" s="12" t="s">
        <v>862</v>
      </c>
      <c r="B4006" s="13"/>
      <c r="C4006" s="189"/>
      <c r="D4006" s="12"/>
      <c r="E4006" s="14" t="s">
        <v>9000</v>
      </c>
      <c r="F4006" s="14" t="s">
        <v>882</v>
      </c>
      <c r="G4006" s="14" t="s">
        <v>9001</v>
      </c>
      <c r="H4006" s="15">
        <v>2010</v>
      </c>
      <c r="I4006" s="15">
        <v>1</v>
      </c>
      <c r="J4006" s="15">
        <v>0</v>
      </c>
      <c r="K4006" s="15">
        <v>0</v>
      </c>
      <c r="L4006" s="16" t="s">
        <v>9002</v>
      </c>
      <c r="M4006" s="106"/>
      <c r="N4006" s="16" t="s">
        <v>305</v>
      </c>
      <c r="O4006" s="17">
        <v>144</v>
      </c>
      <c r="P4006" s="17">
        <v>0</v>
      </c>
      <c r="Q4006" s="17">
        <v>0</v>
      </c>
      <c r="R4006" s="18" t="s">
        <v>33</v>
      </c>
      <c r="S4006" s="19">
        <v>60</v>
      </c>
      <c r="T4006" s="19">
        <v>110</v>
      </c>
      <c r="U4006" s="19">
        <v>3.6363636363636362</v>
      </c>
      <c r="V4006" s="19">
        <v>0</v>
      </c>
      <c r="W4006" s="20">
        <v>0.4</v>
      </c>
      <c r="X4006" s="21">
        <v>57.6</v>
      </c>
      <c r="Y4006" s="22" t="s">
        <v>33</v>
      </c>
      <c r="Z4006" s="86" t="s">
        <v>5838</v>
      </c>
      <c r="AA4006" s="15"/>
      <c r="AB4006" s="15"/>
      <c r="AC4006" s="15"/>
      <c r="AD4006" s="25"/>
      <c r="AE4006" s="26"/>
      <c r="AF4006" s="27"/>
      <c r="AG4006" s="29"/>
      <c r="AH4006" s="29"/>
      <c r="AI4006" s="29"/>
      <c r="AJ4006" s="29"/>
      <c r="AK4006" s="29"/>
      <c r="AL4006" s="29"/>
      <c r="AM4006" s="29"/>
      <c r="AN4006" s="29"/>
      <c r="AO4006" s="29"/>
    </row>
    <row r="4007" spans="1:41" s="139" customFormat="1" ht="16.5" customHeight="1">
      <c r="A4007" s="12" t="s">
        <v>862</v>
      </c>
      <c r="B4007" s="13"/>
      <c r="C4007" s="189"/>
      <c r="D4007" s="12"/>
      <c r="E4007" s="14" t="s">
        <v>891</v>
      </c>
      <c r="F4007" s="14" t="s">
        <v>9038</v>
      </c>
      <c r="G4007" s="14" t="s">
        <v>9039</v>
      </c>
      <c r="H4007" s="15">
        <v>2022</v>
      </c>
      <c r="I4007" s="15">
        <v>1</v>
      </c>
      <c r="J4007" s="15">
        <v>0</v>
      </c>
      <c r="K4007" s="15">
        <v>0</v>
      </c>
      <c r="L4007" s="16" t="s">
        <v>9040</v>
      </c>
      <c r="M4007" s="106"/>
      <c r="N4007" s="16" t="s">
        <v>44</v>
      </c>
      <c r="O4007" s="17">
        <v>144</v>
      </c>
      <c r="P4007" s="17">
        <v>0</v>
      </c>
      <c r="Q4007" s="17">
        <v>0</v>
      </c>
      <c r="R4007" s="18" t="s">
        <v>33</v>
      </c>
      <c r="S4007" s="19">
        <v>60</v>
      </c>
      <c r="T4007" s="19">
        <v>110</v>
      </c>
      <c r="U4007" s="19">
        <v>0.27272727272727271</v>
      </c>
      <c r="V4007" s="19">
        <v>0</v>
      </c>
      <c r="W4007" s="20">
        <v>0.4</v>
      </c>
      <c r="X4007" s="21">
        <v>57.6</v>
      </c>
      <c r="Y4007" s="22" t="s">
        <v>33</v>
      </c>
      <c r="Z4007" s="86" t="s">
        <v>5838</v>
      </c>
      <c r="AA4007" s="15"/>
      <c r="AB4007" s="15"/>
      <c r="AC4007" s="15"/>
      <c r="AD4007" s="25"/>
      <c r="AE4007" s="26"/>
      <c r="AF4007" s="27"/>
      <c r="AG4007" s="29"/>
      <c r="AH4007" s="29"/>
      <c r="AI4007" s="29"/>
      <c r="AJ4007" s="29"/>
      <c r="AK4007" s="29"/>
      <c r="AL4007" s="29"/>
      <c r="AM4007" s="29"/>
      <c r="AN4007" s="29"/>
      <c r="AO4007" s="29"/>
    </row>
    <row r="4008" spans="1:41" s="139" customFormat="1" ht="16.5" customHeight="1">
      <c r="A4008" s="12" t="s">
        <v>862</v>
      </c>
      <c r="B4008" s="13"/>
      <c r="C4008" s="189"/>
      <c r="D4008" s="12"/>
      <c r="E4008" s="14" t="s">
        <v>879</v>
      </c>
      <c r="F4008" s="14" t="s">
        <v>8996</v>
      </c>
      <c r="G4008" s="14" t="s">
        <v>8997</v>
      </c>
      <c r="H4008" s="15">
        <v>2016</v>
      </c>
      <c r="I4008" s="15">
        <v>1</v>
      </c>
      <c r="J4008" s="15">
        <v>0</v>
      </c>
      <c r="K4008" s="15">
        <v>0</v>
      </c>
      <c r="L4008" s="16" t="s">
        <v>8959</v>
      </c>
      <c r="M4008" s="106"/>
      <c r="N4008" s="16" t="s">
        <v>305</v>
      </c>
      <c r="O4008" s="17">
        <v>180</v>
      </c>
      <c r="P4008" s="17">
        <v>8580</v>
      </c>
      <c r="Q4008" s="17">
        <v>0</v>
      </c>
      <c r="R4008" s="18" t="s">
        <v>33</v>
      </c>
      <c r="S4008" s="19">
        <v>60</v>
      </c>
      <c r="T4008" s="19">
        <v>110</v>
      </c>
      <c r="U4008" s="19">
        <v>3.3636363636363638</v>
      </c>
      <c r="V4008" s="19">
        <v>0</v>
      </c>
      <c r="W4008" s="20">
        <v>0.37</v>
      </c>
      <c r="X4008" s="21">
        <v>66.599999999999994</v>
      </c>
      <c r="Y4008" s="22" t="s">
        <v>33</v>
      </c>
      <c r="Z4008" s="86" t="s">
        <v>5838</v>
      </c>
      <c r="AA4008" s="15"/>
      <c r="AB4008" s="15"/>
      <c r="AC4008" s="15"/>
      <c r="AD4008" s="25"/>
      <c r="AE4008" s="26"/>
      <c r="AF4008" s="27"/>
      <c r="AG4008" s="29"/>
      <c r="AH4008" s="29"/>
      <c r="AI4008" s="29"/>
      <c r="AJ4008" s="29"/>
      <c r="AK4008" s="29"/>
      <c r="AL4008" s="29"/>
      <c r="AM4008" s="29"/>
      <c r="AN4008" s="29"/>
      <c r="AO4008" s="29"/>
    </row>
    <row r="4009" spans="1:41" s="139" customFormat="1" ht="16.5" customHeight="1">
      <c r="A4009" s="12" t="s">
        <v>862</v>
      </c>
      <c r="B4009" s="13"/>
      <c r="C4009" s="189"/>
      <c r="D4009" s="12"/>
      <c r="E4009" s="14" t="s">
        <v>879</v>
      </c>
      <c r="F4009" s="14" t="s">
        <v>8994</v>
      </c>
      <c r="G4009" s="14" t="s">
        <v>8995</v>
      </c>
      <c r="H4009" s="15">
        <v>2008</v>
      </c>
      <c r="I4009" s="15">
        <v>1</v>
      </c>
      <c r="J4009" s="15">
        <v>0</v>
      </c>
      <c r="K4009" s="15">
        <v>0</v>
      </c>
      <c r="L4009" s="16" t="s">
        <v>8959</v>
      </c>
      <c r="M4009" s="106"/>
      <c r="N4009" s="16" t="s">
        <v>305</v>
      </c>
      <c r="O4009" s="17">
        <v>138.88888888888889</v>
      </c>
      <c r="P4009" s="17">
        <v>8621.1111111111113</v>
      </c>
      <c r="Q4009" s="17">
        <v>0</v>
      </c>
      <c r="R4009" s="18" t="s">
        <v>33</v>
      </c>
      <c r="S4009" s="19">
        <v>60</v>
      </c>
      <c r="T4009" s="19">
        <v>110</v>
      </c>
      <c r="U4009" s="19">
        <v>5.4545454545454541</v>
      </c>
      <c r="V4009" s="19">
        <v>0</v>
      </c>
      <c r="W4009" s="20">
        <v>0.6</v>
      </c>
      <c r="X4009" s="21">
        <v>83.333333333333329</v>
      </c>
      <c r="Y4009" s="22" t="s">
        <v>33</v>
      </c>
      <c r="Z4009" s="86" t="s">
        <v>5838</v>
      </c>
      <c r="AA4009" s="15"/>
      <c r="AB4009" s="15"/>
      <c r="AC4009" s="15"/>
      <c r="AD4009" s="25"/>
      <c r="AE4009" s="26"/>
      <c r="AF4009" s="27"/>
      <c r="AG4009" s="29"/>
      <c r="AH4009" s="29"/>
      <c r="AI4009" s="29"/>
      <c r="AJ4009" s="29"/>
      <c r="AK4009" s="29"/>
      <c r="AL4009" s="29"/>
      <c r="AM4009" s="29"/>
      <c r="AN4009" s="29"/>
      <c r="AO4009" s="29"/>
    </row>
    <row r="4010" spans="1:41" s="139" customFormat="1" ht="16.5" customHeight="1">
      <c r="A4010" s="12" t="s">
        <v>862</v>
      </c>
      <c r="B4010" s="13"/>
      <c r="C4010" s="189"/>
      <c r="D4010" s="12"/>
      <c r="E4010" s="14" t="s">
        <v>35</v>
      </c>
      <c r="F4010" s="14" t="s">
        <v>163</v>
      </c>
      <c r="G4010" s="14" t="s">
        <v>97</v>
      </c>
      <c r="H4010" s="15">
        <v>2016</v>
      </c>
      <c r="I4010" s="15">
        <v>2</v>
      </c>
      <c r="J4010" s="15">
        <v>0</v>
      </c>
      <c r="K4010" s="15">
        <v>0</v>
      </c>
      <c r="L4010" s="16" t="s">
        <v>8963</v>
      </c>
      <c r="M4010" s="106"/>
      <c r="N4010" s="16" t="s">
        <v>305</v>
      </c>
      <c r="O4010" s="17">
        <v>276</v>
      </c>
      <c r="P4010" s="17">
        <v>0</v>
      </c>
      <c r="Q4010" s="17">
        <v>0</v>
      </c>
      <c r="R4010" s="18" t="s">
        <v>33</v>
      </c>
      <c r="S4010" s="19">
        <v>60</v>
      </c>
      <c r="T4010" s="19">
        <v>110</v>
      </c>
      <c r="U4010" s="19">
        <v>2.8772727272727274</v>
      </c>
      <c r="V4010" s="19">
        <v>0</v>
      </c>
      <c r="W4010" s="20">
        <v>0.3165</v>
      </c>
      <c r="X4010" s="21">
        <v>174.708</v>
      </c>
      <c r="Y4010" s="22" t="s">
        <v>33</v>
      </c>
      <c r="Z4010" s="86" t="s">
        <v>5838</v>
      </c>
      <c r="AA4010" s="15"/>
      <c r="AB4010" s="15"/>
      <c r="AC4010" s="15"/>
      <c r="AD4010" s="25"/>
      <c r="AE4010" s="26"/>
      <c r="AF4010" s="27"/>
      <c r="AG4010" s="29"/>
      <c r="AH4010" s="29"/>
      <c r="AI4010" s="29"/>
      <c r="AJ4010" s="29"/>
      <c r="AK4010" s="29"/>
      <c r="AL4010" s="29"/>
      <c r="AM4010" s="29"/>
      <c r="AN4010" s="29"/>
      <c r="AO4010" s="29"/>
    </row>
    <row r="4011" spans="1:41" s="139" customFormat="1" ht="16.5" customHeight="1">
      <c r="A4011" s="12" t="s">
        <v>862</v>
      </c>
      <c r="B4011" s="13"/>
      <c r="C4011" s="189"/>
      <c r="D4011" s="12"/>
      <c r="E4011" s="14" t="s">
        <v>869</v>
      </c>
      <c r="F4011" s="14" t="s">
        <v>355</v>
      </c>
      <c r="G4011" s="14" t="s">
        <v>8962</v>
      </c>
      <c r="H4011" s="15">
        <v>2012</v>
      </c>
      <c r="I4011" s="15">
        <v>9</v>
      </c>
      <c r="J4011" s="15">
        <v>0</v>
      </c>
      <c r="K4011" s="15">
        <v>0</v>
      </c>
      <c r="L4011" s="16" t="s">
        <v>8963</v>
      </c>
      <c r="M4011" s="106"/>
      <c r="N4011" s="16" t="s">
        <v>305</v>
      </c>
      <c r="O4011" s="17">
        <v>480</v>
      </c>
      <c r="P4011" s="17">
        <v>0</v>
      </c>
      <c r="Q4011" s="17">
        <v>0</v>
      </c>
      <c r="R4011" s="18" t="s">
        <v>33</v>
      </c>
      <c r="S4011" s="19">
        <v>50</v>
      </c>
      <c r="T4011" s="19">
        <v>110</v>
      </c>
      <c r="U4011" s="19">
        <v>1.7272727272727273</v>
      </c>
      <c r="V4011" s="19">
        <v>4</v>
      </c>
      <c r="W4011" s="20">
        <v>0.19</v>
      </c>
      <c r="X4011" s="21">
        <v>820.80000000000007</v>
      </c>
      <c r="Y4011" s="22" t="s">
        <v>33</v>
      </c>
      <c r="Z4011" s="86" t="s">
        <v>5838</v>
      </c>
      <c r="AA4011" s="15"/>
      <c r="AB4011" s="15"/>
      <c r="AC4011" s="15"/>
      <c r="AD4011" s="25"/>
      <c r="AE4011" s="26"/>
      <c r="AF4011" s="27"/>
      <c r="AG4011" s="29"/>
      <c r="AH4011" s="29"/>
      <c r="AI4011" s="29"/>
      <c r="AJ4011" s="29"/>
      <c r="AK4011" s="29"/>
      <c r="AL4011" s="29"/>
      <c r="AM4011" s="29"/>
      <c r="AN4011" s="29"/>
      <c r="AO4011" s="29"/>
    </row>
    <row r="4012" spans="1:41" s="139" customFormat="1" ht="16.5" customHeight="1">
      <c r="A4012" s="12" t="s">
        <v>862</v>
      </c>
      <c r="B4012" s="13"/>
      <c r="C4012" s="189"/>
      <c r="D4012" s="12"/>
      <c r="E4012" s="14" t="s">
        <v>778</v>
      </c>
      <c r="F4012" s="14" t="s">
        <v>83</v>
      </c>
      <c r="G4012" s="14" t="s">
        <v>8993</v>
      </c>
      <c r="H4012" s="15">
        <v>2009</v>
      </c>
      <c r="I4012" s="15">
        <v>1</v>
      </c>
      <c r="J4012" s="15">
        <v>0</v>
      </c>
      <c r="K4012" s="15">
        <v>0</v>
      </c>
      <c r="L4012" s="16" t="s">
        <v>8963</v>
      </c>
      <c r="M4012" s="106"/>
      <c r="N4012" s="16" t="s">
        <v>305</v>
      </c>
      <c r="O4012" s="17">
        <v>276</v>
      </c>
      <c r="P4012" s="17">
        <v>0</v>
      </c>
      <c r="Q4012" s="17">
        <v>0</v>
      </c>
      <c r="R4012" s="18" t="s">
        <v>33</v>
      </c>
      <c r="S4012" s="19">
        <v>60</v>
      </c>
      <c r="T4012" s="19">
        <v>110</v>
      </c>
      <c r="U4012" s="19">
        <v>3.1818181818181817</v>
      </c>
      <c r="V4012" s="19">
        <v>0</v>
      </c>
      <c r="W4012" s="20">
        <v>0.35</v>
      </c>
      <c r="X4012" s="21">
        <v>96.6</v>
      </c>
      <c r="Y4012" s="22" t="s">
        <v>33</v>
      </c>
      <c r="Z4012" s="86" t="s">
        <v>5838</v>
      </c>
      <c r="AA4012" s="15"/>
      <c r="AB4012" s="15"/>
      <c r="AC4012" s="15"/>
      <c r="AD4012" s="25"/>
      <c r="AE4012" s="26"/>
      <c r="AF4012" s="27"/>
      <c r="AG4012" s="29"/>
      <c r="AH4012" s="29"/>
      <c r="AI4012" s="29"/>
      <c r="AJ4012" s="29"/>
      <c r="AK4012" s="29"/>
      <c r="AL4012" s="29"/>
      <c r="AM4012" s="29"/>
      <c r="AN4012" s="29"/>
      <c r="AO4012" s="29"/>
    </row>
    <row r="4013" spans="1:41" s="139" customFormat="1" ht="16.5" customHeight="1">
      <c r="A4013" s="12" t="s">
        <v>862</v>
      </c>
      <c r="B4013" s="13"/>
      <c r="C4013" s="189"/>
      <c r="D4013" s="12"/>
      <c r="E4013" s="14" t="s">
        <v>8986</v>
      </c>
      <c r="F4013" s="14" t="s">
        <v>67</v>
      </c>
      <c r="G4013" s="14" t="s">
        <v>8987</v>
      </c>
      <c r="H4013" s="15">
        <v>2008</v>
      </c>
      <c r="I4013" s="15">
        <v>1</v>
      </c>
      <c r="J4013" s="15">
        <v>0</v>
      </c>
      <c r="K4013" s="15">
        <v>0</v>
      </c>
      <c r="L4013" s="16" t="s">
        <v>8988</v>
      </c>
      <c r="M4013" s="106"/>
      <c r="N4013" s="16" t="s">
        <v>305</v>
      </c>
      <c r="O4013" s="17">
        <v>276</v>
      </c>
      <c r="P4013" s="17">
        <v>0</v>
      </c>
      <c r="Q4013" s="17">
        <v>0</v>
      </c>
      <c r="R4013" s="18" t="s">
        <v>33</v>
      </c>
      <c r="S4013" s="19">
        <v>60</v>
      </c>
      <c r="T4013" s="19">
        <v>110</v>
      </c>
      <c r="U4013" s="19">
        <v>3.6363636363636362</v>
      </c>
      <c r="V4013" s="19">
        <v>0</v>
      </c>
      <c r="W4013" s="20">
        <v>0.4</v>
      </c>
      <c r="X4013" s="21">
        <v>110.4</v>
      </c>
      <c r="Y4013" s="22" t="s">
        <v>33</v>
      </c>
      <c r="Z4013" s="86" t="s">
        <v>5838</v>
      </c>
      <c r="AA4013" s="15"/>
      <c r="AB4013" s="15"/>
      <c r="AC4013" s="15"/>
      <c r="AD4013" s="25"/>
      <c r="AE4013" s="26"/>
      <c r="AF4013" s="27"/>
      <c r="AG4013" s="29"/>
      <c r="AH4013" s="29"/>
      <c r="AI4013" s="29"/>
      <c r="AJ4013" s="29"/>
      <c r="AK4013" s="29"/>
      <c r="AL4013" s="29"/>
      <c r="AM4013" s="29"/>
      <c r="AN4013" s="29"/>
      <c r="AO4013" s="29"/>
    </row>
    <row r="4014" spans="1:41" s="139" customFormat="1" ht="16.5" customHeight="1">
      <c r="A4014" s="12" t="s">
        <v>862</v>
      </c>
      <c r="B4014" s="13"/>
      <c r="C4014" s="189"/>
      <c r="D4014" s="12"/>
      <c r="E4014" s="14" t="s">
        <v>8989</v>
      </c>
      <c r="F4014" s="14" t="s">
        <v>8990</v>
      </c>
      <c r="G4014" s="14" t="s">
        <v>8991</v>
      </c>
      <c r="H4014" s="15">
        <v>2013</v>
      </c>
      <c r="I4014" s="15">
        <v>1</v>
      </c>
      <c r="J4014" s="15">
        <v>0</v>
      </c>
      <c r="K4014" s="15">
        <v>0</v>
      </c>
      <c r="L4014" s="16" t="s">
        <v>8992</v>
      </c>
      <c r="M4014" s="106"/>
      <c r="N4014" s="16" t="s">
        <v>305</v>
      </c>
      <c r="O4014" s="17">
        <v>276</v>
      </c>
      <c r="P4014" s="17">
        <v>0</v>
      </c>
      <c r="Q4014" s="17">
        <v>0</v>
      </c>
      <c r="R4014" s="18" t="s">
        <v>33</v>
      </c>
      <c r="S4014" s="19">
        <v>60</v>
      </c>
      <c r="T4014" s="19">
        <v>110</v>
      </c>
      <c r="U4014" s="19">
        <v>3.6363636363636362</v>
      </c>
      <c r="V4014" s="19">
        <v>0</v>
      </c>
      <c r="W4014" s="20">
        <v>0.4</v>
      </c>
      <c r="X4014" s="21">
        <v>110.4</v>
      </c>
      <c r="Y4014" s="22" t="s">
        <v>33</v>
      </c>
      <c r="Z4014" s="86" t="s">
        <v>5838</v>
      </c>
      <c r="AA4014" s="15"/>
      <c r="AB4014" s="15"/>
      <c r="AC4014" s="15"/>
      <c r="AD4014" s="25"/>
      <c r="AE4014" s="26"/>
      <c r="AF4014" s="27"/>
      <c r="AG4014" s="29"/>
      <c r="AH4014" s="29"/>
      <c r="AI4014" s="29"/>
      <c r="AJ4014" s="29"/>
      <c r="AK4014" s="29"/>
      <c r="AL4014" s="29"/>
      <c r="AM4014" s="29"/>
      <c r="AN4014" s="29"/>
      <c r="AO4014" s="29"/>
    </row>
    <row r="4015" spans="1:41" s="139" customFormat="1" ht="16.5" customHeight="1">
      <c r="A4015" s="12" t="s">
        <v>862</v>
      </c>
      <c r="B4015" s="13"/>
      <c r="C4015" s="189"/>
      <c r="D4015" s="12"/>
      <c r="E4015" s="14" t="s">
        <v>72</v>
      </c>
      <c r="F4015" s="14" t="s">
        <v>38</v>
      </c>
      <c r="G4015" s="14" t="s">
        <v>73</v>
      </c>
      <c r="H4015" s="15">
        <v>2009</v>
      </c>
      <c r="I4015" s="15">
        <v>12</v>
      </c>
      <c r="J4015" s="15">
        <v>0</v>
      </c>
      <c r="K4015" s="15">
        <v>0</v>
      </c>
      <c r="L4015" s="106"/>
      <c r="M4015" s="106"/>
      <c r="N4015" s="16" t="s">
        <v>696</v>
      </c>
      <c r="O4015" s="17">
        <v>2304</v>
      </c>
      <c r="P4015" s="17">
        <v>0</v>
      </c>
      <c r="Q4015" s="17">
        <v>0</v>
      </c>
      <c r="R4015" s="18" t="s">
        <v>33</v>
      </c>
      <c r="S4015" s="19">
        <v>60</v>
      </c>
      <c r="T4015" s="19">
        <v>220</v>
      </c>
      <c r="U4015" s="19">
        <v>0.25454545454545452</v>
      </c>
      <c r="V4015" s="19">
        <v>0</v>
      </c>
      <c r="W4015" s="20">
        <v>5.6000000000000001E-2</v>
      </c>
      <c r="X4015" s="21">
        <v>1548.288</v>
      </c>
      <c r="Y4015" s="22" t="s">
        <v>33</v>
      </c>
      <c r="Z4015" s="86" t="s">
        <v>5838</v>
      </c>
      <c r="AA4015" s="15"/>
      <c r="AB4015" s="15"/>
      <c r="AC4015" s="15"/>
      <c r="AD4015" s="25"/>
      <c r="AE4015" s="26"/>
      <c r="AF4015" s="27"/>
      <c r="AG4015" s="29"/>
      <c r="AH4015" s="29"/>
      <c r="AI4015" s="29"/>
      <c r="AJ4015" s="29"/>
      <c r="AK4015" s="29"/>
      <c r="AL4015" s="29"/>
      <c r="AM4015" s="29"/>
      <c r="AN4015" s="29"/>
      <c r="AO4015" s="29"/>
    </row>
    <row r="4016" spans="1:41" s="139" customFormat="1" ht="16.5" customHeight="1">
      <c r="A4016" s="12" t="s">
        <v>862</v>
      </c>
      <c r="B4016" s="13"/>
      <c r="C4016" s="189"/>
      <c r="D4016" s="12"/>
      <c r="E4016" s="14" t="s">
        <v>418</v>
      </c>
      <c r="F4016" s="14" t="s">
        <v>67</v>
      </c>
      <c r="G4016" s="14" t="s">
        <v>8969</v>
      </c>
      <c r="H4016" s="15">
        <v>2005</v>
      </c>
      <c r="I4016" s="15">
        <v>4</v>
      </c>
      <c r="J4016" s="15">
        <v>0</v>
      </c>
      <c r="K4016" s="15">
        <v>0</v>
      </c>
      <c r="L4016" s="16" t="s">
        <v>8970</v>
      </c>
      <c r="M4016" s="106"/>
      <c r="N4016" s="16" t="s">
        <v>305</v>
      </c>
      <c r="O4016" s="17">
        <v>276</v>
      </c>
      <c r="P4016" s="17">
        <v>0</v>
      </c>
      <c r="Q4016" s="17">
        <v>0</v>
      </c>
      <c r="R4016" s="18" t="s">
        <v>33</v>
      </c>
      <c r="S4016" s="19">
        <v>60</v>
      </c>
      <c r="T4016" s="19">
        <v>110</v>
      </c>
      <c r="U4016" s="19">
        <v>5.4545454545454541</v>
      </c>
      <c r="V4016" s="19">
        <v>0</v>
      </c>
      <c r="W4016" s="20">
        <v>0.6</v>
      </c>
      <c r="X4016" s="21">
        <v>662.4</v>
      </c>
      <c r="Y4016" s="22" t="s">
        <v>33</v>
      </c>
      <c r="Z4016" s="86" t="s">
        <v>5838</v>
      </c>
      <c r="AA4016" s="15"/>
      <c r="AB4016" s="15"/>
      <c r="AC4016" s="15"/>
      <c r="AD4016" s="25"/>
      <c r="AE4016" s="26"/>
      <c r="AF4016" s="27"/>
      <c r="AG4016" s="29"/>
      <c r="AH4016" s="29"/>
      <c r="AI4016" s="29"/>
      <c r="AJ4016" s="29"/>
      <c r="AK4016" s="29"/>
      <c r="AL4016" s="29"/>
      <c r="AM4016" s="29"/>
      <c r="AN4016" s="29"/>
      <c r="AO4016" s="29"/>
    </row>
    <row r="4017" spans="1:41" s="139" customFormat="1" ht="16.5" customHeight="1">
      <c r="A4017" s="12" t="s">
        <v>862</v>
      </c>
      <c r="B4017" s="13"/>
      <c r="C4017" s="189"/>
      <c r="D4017" s="12"/>
      <c r="E4017" s="14" t="s">
        <v>8982</v>
      </c>
      <c r="F4017" s="14" t="s">
        <v>8983</v>
      </c>
      <c r="G4017" s="14" t="s">
        <v>878</v>
      </c>
      <c r="H4017" s="15">
        <v>2008</v>
      </c>
      <c r="I4017" s="15">
        <v>1</v>
      </c>
      <c r="J4017" s="15">
        <v>0</v>
      </c>
      <c r="K4017" s="15">
        <v>0</v>
      </c>
      <c r="L4017" s="16" t="s">
        <v>8984</v>
      </c>
      <c r="M4017" s="106"/>
      <c r="N4017" s="16" t="s">
        <v>41</v>
      </c>
      <c r="O4017" s="17">
        <v>276</v>
      </c>
      <c r="P4017" s="17">
        <v>0</v>
      </c>
      <c r="Q4017" s="17">
        <v>0</v>
      </c>
      <c r="R4017" s="18" t="s">
        <v>33</v>
      </c>
      <c r="S4017" s="19">
        <v>60</v>
      </c>
      <c r="T4017" s="19">
        <v>110</v>
      </c>
      <c r="U4017" s="19">
        <v>5.4545454545454541</v>
      </c>
      <c r="V4017" s="19">
        <v>0</v>
      </c>
      <c r="W4017" s="20">
        <v>0.6</v>
      </c>
      <c r="X4017" s="21">
        <v>165.6</v>
      </c>
      <c r="Y4017" s="22" t="s">
        <v>33</v>
      </c>
      <c r="Z4017" s="86" t="s">
        <v>5838</v>
      </c>
      <c r="AA4017" s="15"/>
      <c r="AB4017" s="15"/>
      <c r="AC4017" s="15"/>
      <c r="AD4017" s="25"/>
      <c r="AE4017" s="26"/>
      <c r="AF4017" s="27"/>
      <c r="AG4017" s="29"/>
      <c r="AH4017" s="29"/>
      <c r="AI4017" s="29"/>
      <c r="AJ4017" s="29"/>
      <c r="AK4017" s="29"/>
      <c r="AL4017" s="29"/>
      <c r="AM4017" s="29"/>
      <c r="AN4017" s="29"/>
      <c r="AO4017" s="29"/>
    </row>
    <row r="4018" spans="1:41" s="139" customFormat="1" ht="16.5" customHeight="1">
      <c r="A4018" s="12" t="s">
        <v>862</v>
      </c>
      <c r="B4018" s="13"/>
      <c r="C4018" s="189"/>
      <c r="D4018" s="12"/>
      <c r="E4018" s="14" t="s">
        <v>90</v>
      </c>
      <c r="F4018" s="14" t="s">
        <v>875</v>
      </c>
      <c r="G4018" s="14" t="s">
        <v>876</v>
      </c>
      <c r="H4018" s="15">
        <v>2020</v>
      </c>
      <c r="I4018" s="15">
        <v>1</v>
      </c>
      <c r="J4018" s="15">
        <v>0</v>
      </c>
      <c r="K4018" s="15">
        <v>0</v>
      </c>
      <c r="L4018" s="16" t="s">
        <v>8970</v>
      </c>
      <c r="M4018" s="106"/>
      <c r="N4018" s="16" t="s">
        <v>305</v>
      </c>
      <c r="O4018" s="17">
        <v>1920</v>
      </c>
      <c r="P4018" s="17">
        <v>0</v>
      </c>
      <c r="Q4018" s="17">
        <v>0</v>
      </c>
      <c r="R4018" s="18" t="s">
        <v>33</v>
      </c>
      <c r="S4018" s="19">
        <v>60</v>
      </c>
      <c r="T4018" s="19">
        <v>110</v>
      </c>
      <c r="U4018" s="19">
        <v>0.81818181818181823</v>
      </c>
      <c r="V4018" s="19">
        <v>0</v>
      </c>
      <c r="W4018" s="20">
        <v>0.09</v>
      </c>
      <c r="X4018" s="21">
        <v>172.79999999999998</v>
      </c>
      <c r="Y4018" s="22" t="s">
        <v>33</v>
      </c>
      <c r="Z4018" s="86" t="s">
        <v>5838</v>
      </c>
      <c r="AA4018" s="15"/>
      <c r="AB4018" s="15"/>
      <c r="AC4018" s="15"/>
      <c r="AD4018" s="25"/>
      <c r="AE4018" s="26"/>
      <c r="AF4018" s="27"/>
      <c r="AG4018" s="29"/>
      <c r="AH4018" s="29"/>
      <c r="AI4018" s="29"/>
      <c r="AJ4018" s="29"/>
      <c r="AK4018" s="29"/>
      <c r="AL4018" s="29"/>
      <c r="AM4018" s="29"/>
      <c r="AN4018" s="29"/>
      <c r="AO4018" s="29"/>
    </row>
    <row r="4019" spans="1:41" s="139" customFormat="1" ht="16.5" customHeight="1">
      <c r="A4019" s="12" t="s">
        <v>862</v>
      </c>
      <c r="B4019" s="13"/>
      <c r="C4019" s="189"/>
      <c r="D4019" s="12"/>
      <c r="E4019" s="14" t="s">
        <v>90</v>
      </c>
      <c r="F4019" s="14" t="s">
        <v>125</v>
      </c>
      <c r="G4019" s="14" t="s">
        <v>877</v>
      </c>
      <c r="H4019" s="15">
        <v>2021</v>
      </c>
      <c r="I4019" s="15">
        <v>1</v>
      </c>
      <c r="J4019" s="15">
        <v>0</v>
      </c>
      <c r="K4019" s="15">
        <v>0</v>
      </c>
      <c r="L4019" s="16" t="s">
        <v>8959</v>
      </c>
      <c r="M4019" s="106"/>
      <c r="N4019" s="16" t="s">
        <v>305</v>
      </c>
      <c r="O4019" s="17">
        <v>1920</v>
      </c>
      <c r="P4019" s="17">
        <v>0</v>
      </c>
      <c r="Q4019" s="17">
        <v>0</v>
      </c>
      <c r="R4019" s="18" t="s">
        <v>33</v>
      </c>
      <c r="S4019" s="19">
        <v>60</v>
      </c>
      <c r="T4019" s="19">
        <v>110</v>
      </c>
      <c r="U4019" s="19">
        <v>0.81818181818181823</v>
      </c>
      <c r="V4019" s="19">
        <v>0</v>
      </c>
      <c r="W4019" s="20">
        <v>0.09</v>
      </c>
      <c r="X4019" s="21">
        <v>172.79999999999998</v>
      </c>
      <c r="Y4019" s="22" t="s">
        <v>33</v>
      </c>
      <c r="Z4019" s="86" t="s">
        <v>5838</v>
      </c>
      <c r="AA4019" s="15"/>
      <c r="AB4019" s="15"/>
      <c r="AC4019" s="15"/>
      <c r="AD4019" s="25"/>
      <c r="AE4019" s="26"/>
      <c r="AF4019" s="27"/>
      <c r="AG4019" s="29"/>
      <c r="AH4019" s="29"/>
      <c r="AI4019" s="29"/>
      <c r="AJ4019" s="29"/>
      <c r="AK4019" s="29"/>
      <c r="AL4019" s="29"/>
      <c r="AM4019" s="29"/>
      <c r="AN4019" s="29"/>
      <c r="AO4019" s="29"/>
    </row>
    <row r="4020" spans="1:41" s="139" customFormat="1" ht="16.5" customHeight="1">
      <c r="A4020" s="12" t="s">
        <v>862</v>
      </c>
      <c r="B4020" s="13"/>
      <c r="C4020" s="189"/>
      <c r="D4020" s="12"/>
      <c r="E4020" s="14" t="s">
        <v>8974</v>
      </c>
      <c r="F4020" s="14" t="s">
        <v>782</v>
      </c>
      <c r="G4020" s="14" t="s">
        <v>783</v>
      </c>
      <c r="H4020" s="15">
        <v>2015</v>
      </c>
      <c r="I4020" s="15">
        <v>2</v>
      </c>
      <c r="J4020" s="15">
        <v>0</v>
      </c>
      <c r="K4020" s="15">
        <v>0</v>
      </c>
      <c r="L4020" s="16" t="s">
        <v>8946</v>
      </c>
      <c r="M4020" s="106"/>
      <c r="N4020" s="16" t="s">
        <v>305</v>
      </c>
      <c r="O4020" s="17">
        <v>1440</v>
      </c>
      <c r="P4020" s="17">
        <v>0</v>
      </c>
      <c r="Q4020" s="17">
        <v>0</v>
      </c>
      <c r="R4020" s="18" t="s">
        <v>33</v>
      </c>
      <c r="S4020" s="19">
        <v>60</v>
      </c>
      <c r="T4020" s="19">
        <v>110</v>
      </c>
      <c r="U4020" s="19">
        <v>1.1818181818181819</v>
      </c>
      <c r="V4020" s="19">
        <v>0</v>
      </c>
      <c r="W4020" s="20">
        <v>0.13</v>
      </c>
      <c r="X4020" s="21">
        <v>374.40000000000003</v>
      </c>
      <c r="Y4020" s="22" t="s">
        <v>33</v>
      </c>
      <c r="Z4020" s="86" t="s">
        <v>5838</v>
      </c>
      <c r="AA4020" s="15"/>
      <c r="AB4020" s="15"/>
      <c r="AC4020" s="15"/>
      <c r="AD4020" s="25"/>
      <c r="AE4020" s="26"/>
      <c r="AF4020" s="27"/>
      <c r="AG4020" s="29"/>
      <c r="AH4020" s="29"/>
      <c r="AI4020" s="29"/>
      <c r="AJ4020" s="29"/>
      <c r="AK4020" s="29"/>
      <c r="AL4020" s="29"/>
      <c r="AM4020" s="29"/>
      <c r="AN4020" s="29"/>
      <c r="AO4020" s="29"/>
    </row>
    <row r="4021" spans="1:41" s="139" customFormat="1" ht="16.5" customHeight="1">
      <c r="A4021" s="12" t="s">
        <v>862</v>
      </c>
      <c r="B4021" s="13"/>
      <c r="C4021" s="189"/>
      <c r="D4021" s="12"/>
      <c r="E4021" s="14" t="s">
        <v>8976</v>
      </c>
      <c r="F4021" s="14" t="s">
        <v>8977</v>
      </c>
      <c r="G4021" s="14" t="s">
        <v>8978</v>
      </c>
      <c r="H4021" s="15">
        <v>2018</v>
      </c>
      <c r="I4021" s="15">
        <v>1</v>
      </c>
      <c r="J4021" s="15">
        <v>0</v>
      </c>
      <c r="K4021" s="15">
        <v>1</v>
      </c>
      <c r="L4021" s="16" t="s">
        <v>8979</v>
      </c>
      <c r="M4021" s="106"/>
      <c r="N4021" s="16" t="s">
        <v>305</v>
      </c>
      <c r="O4021" s="17">
        <v>1440</v>
      </c>
      <c r="P4021" s="17">
        <v>0</v>
      </c>
      <c r="Q4021" s="17">
        <v>0</v>
      </c>
      <c r="R4021" s="18" t="s">
        <v>33</v>
      </c>
      <c r="S4021" s="19">
        <v>60</v>
      </c>
      <c r="T4021" s="19">
        <v>110</v>
      </c>
      <c r="U4021" s="19">
        <v>1.1818181818181819</v>
      </c>
      <c r="V4021" s="19">
        <v>0</v>
      </c>
      <c r="W4021" s="20">
        <v>0.13</v>
      </c>
      <c r="X4021" s="21">
        <v>187.20000000000002</v>
      </c>
      <c r="Y4021" s="22" t="s">
        <v>33</v>
      </c>
      <c r="Z4021" s="86" t="s">
        <v>5838</v>
      </c>
      <c r="AA4021" s="15"/>
      <c r="AB4021" s="15"/>
      <c r="AC4021" s="15"/>
      <c r="AD4021" s="25"/>
      <c r="AE4021" s="26"/>
      <c r="AF4021" s="27"/>
      <c r="AG4021" s="29"/>
      <c r="AH4021" s="29"/>
      <c r="AI4021" s="29"/>
      <c r="AJ4021" s="29"/>
      <c r="AK4021" s="29"/>
      <c r="AL4021" s="29"/>
      <c r="AM4021" s="29"/>
      <c r="AN4021" s="29"/>
      <c r="AO4021" s="29"/>
    </row>
    <row r="4022" spans="1:41" s="139" customFormat="1" ht="16.5" customHeight="1">
      <c r="A4022" s="12" t="s">
        <v>862</v>
      </c>
      <c r="B4022" s="13"/>
      <c r="C4022" s="189"/>
      <c r="D4022" s="12"/>
      <c r="E4022" s="14" t="s">
        <v>8976</v>
      </c>
      <c r="F4022" s="14" t="s">
        <v>8980</v>
      </c>
      <c r="G4022" s="14" t="s">
        <v>8981</v>
      </c>
      <c r="H4022" s="15">
        <v>2019</v>
      </c>
      <c r="I4022" s="15">
        <v>1</v>
      </c>
      <c r="J4022" s="15">
        <v>1</v>
      </c>
      <c r="K4022" s="15">
        <v>0</v>
      </c>
      <c r="L4022" s="16" t="s">
        <v>8979</v>
      </c>
      <c r="M4022" s="106"/>
      <c r="N4022" s="16" t="s">
        <v>305</v>
      </c>
      <c r="O4022" s="17">
        <v>1440</v>
      </c>
      <c r="P4022" s="17">
        <v>0</v>
      </c>
      <c r="Q4022" s="17">
        <v>0</v>
      </c>
      <c r="R4022" s="18" t="s">
        <v>33</v>
      </c>
      <c r="S4022" s="19">
        <v>60</v>
      </c>
      <c r="T4022" s="19">
        <v>110</v>
      </c>
      <c r="U4022" s="19">
        <v>1.1818181818181819</v>
      </c>
      <c r="V4022" s="19">
        <v>0</v>
      </c>
      <c r="W4022" s="20">
        <v>0.13</v>
      </c>
      <c r="X4022" s="21">
        <v>187.20000000000002</v>
      </c>
      <c r="Y4022" s="22" t="s">
        <v>33</v>
      </c>
      <c r="Z4022" s="86" t="s">
        <v>5838</v>
      </c>
      <c r="AA4022" s="15"/>
      <c r="AB4022" s="15"/>
      <c r="AC4022" s="15"/>
      <c r="AD4022" s="25"/>
      <c r="AE4022" s="26"/>
      <c r="AF4022" s="27"/>
      <c r="AG4022" s="29"/>
      <c r="AH4022" s="29"/>
      <c r="AI4022" s="29"/>
      <c r="AJ4022" s="29"/>
      <c r="AK4022" s="29"/>
      <c r="AL4022" s="29"/>
      <c r="AM4022" s="29"/>
      <c r="AN4022" s="29"/>
      <c r="AO4022" s="29"/>
    </row>
    <row r="4023" spans="1:41" s="139" customFormat="1" ht="16.5" customHeight="1">
      <c r="A4023" s="12" t="s">
        <v>862</v>
      </c>
      <c r="B4023" s="13"/>
      <c r="C4023" s="189"/>
      <c r="D4023" s="12"/>
      <c r="E4023" s="14" t="s">
        <v>66</v>
      </c>
      <c r="F4023" s="14" t="s">
        <v>34</v>
      </c>
      <c r="G4023" s="14" t="s">
        <v>873</v>
      </c>
      <c r="H4023" s="15">
        <v>2018</v>
      </c>
      <c r="I4023" s="15">
        <v>1</v>
      </c>
      <c r="J4023" s="15">
        <v>0</v>
      </c>
      <c r="K4023" s="15">
        <v>0</v>
      </c>
      <c r="L4023" s="16" t="s">
        <v>8975</v>
      </c>
      <c r="M4023" s="106"/>
      <c r="N4023" s="16" t="s">
        <v>305</v>
      </c>
      <c r="O4023" s="17">
        <v>360</v>
      </c>
      <c r="P4023" s="17">
        <v>0</v>
      </c>
      <c r="Q4023" s="17">
        <v>0</v>
      </c>
      <c r="R4023" s="18" t="s">
        <v>33</v>
      </c>
      <c r="S4023" s="19">
        <v>60</v>
      </c>
      <c r="T4023" s="19">
        <v>220</v>
      </c>
      <c r="U4023" s="19">
        <v>2.9954545454545456</v>
      </c>
      <c r="V4023" s="19">
        <v>0</v>
      </c>
      <c r="W4023" s="20">
        <v>0.65900000000000003</v>
      </c>
      <c r="X4023" s="21">
        <v>237.24</v>
      </c>
      <c r="Y4023" s="22" t="s">
        <v>33</v>
      </c>
      <c r="Z4023" s="86" t="s">
        <v>5838</v>
      </c>
      <c r="AA4023" s="15"/>
      <c r="AB4023" s="15"/>
      <c r="AC4023" s="15"/>
      <c r="AD4023" s="25"/>
      <c r="AE4023" s="26"/>
      <c r="AF4023" s="27"/>
      <c r="AG4023" s="29"/>
      <c r="AH4023" s="29"/>
      <c r="AI4023" s="29"/>
      <c r="AJ4023" s="29"/>
      <c r="AK4023" s="29"/>
      <c r="AL4023" s="29"/>
      <c r="AM4023" s="29"/>
      <c r="AN4023" s="29"/>
      <c r="AO4023" s="29"/>
    </row>
    <row r="4024" spans="1:41" s="139" customFormat="1" ht="16.5" customHeight="1">
      <c r="A4024" s="12" t="s">
        <v>862</v>
      </c>
      <c r="B4024" s="13"/>
      <c r="C4024" s="189"/>
      <c r="D4024" s="12"/>
      <c r="E4024" s="14" t="s">
        <v>99</v>
      </c>
      <c r="F4024" s="14" t="s">
        <v>83</v>
      </c>
      <c r="G4024" s="14" t="s">
        <v>8949</v>
      </c>
      <c r="H4024" s="15">
        <v>2011</v>
      </c>
      <c r="I4024" s="15">
        <v>16</v>
      </c>
      <c r="J4024" s="15">
        <v>0</v>
      </c>
      <c r="K4024" s="15">
        <v>0</v>
      </c>
      <c r="L4024" s="16" t="s">
        <v>863</v>
      </c>
      <c r="M4024" s="106"/>
      <c r="N4024" s="16" t="s">
        <v>305</v>
      </c>
      <c r="O4024" s="17">
        <v>1920</v>
      </c>
      <c r="P4024" s="17">
        <v>0</v>
      </c>
      <c r="Q4024" s="17">
        <v>0</v>
      </c>
      <c r="R4024" s="18" t="s">
        <v>33</v>
      </c>
      <c r="S4024" s="19">
        <v>60</v>
      </c>
      <c r="T4024" s="19">
        <v>110</v>
      </c>
      <c r="U4024" s="19">
        <v>1.2272727272727273</v>
      </c>
      <c r="V4024" s="19">
        <v>0</v>
      </c>
      <c r="W4024" s="20">
        <v>0.13500000000000001</v>
      </c>
      <c r="X4024" s="21">
        <v>4147.2000000000007</v>
      </c>
      <c r="Y4024" s="22" t="s">
        <v>33</v>
      </c>
      <c r="Z4024" s="86" t="s">
        <v>5838</v>
      </c>
      <c r="AA4024" s="15"/>
      <c r="AB4024" s="15"/>
      <c r="AC4024" s="15"/>
      <c r="AD4024" s="25"/>
      <c r="AE4024" s="26"/>
      <c r="AF4024" s="27"/>
      <c r="AG4024" s="29"/>
      <c r="AH4024" s="29"/>
      <c r="AI4024" s="29"/>
      <c r="AJ4024" s="29"/>
      <c r="AK4024" s="29"/>
      <c r="AL4024" s="29"/>
      <c r="AM4024" s="29"/>
      <c r="AN4024" s="29"/>
      <c r="AO4024" s="29"/>
    </row>
    <row r="4025" spans="1:41" s="139" customFormat="1" ht="16.5" customHeight="1">
      <c r="A4025" s="12" t="s">
        <v>862</v>
      </c>
      <c r="B4025" s="13"/>
      <c r="C4025" s="189"/>
      <c r="D4025" s="12"/>
      <c r="E4025" s="14" t="s">
        <v>35</v>
      </c>
      <c r="F4025" s="14" t="s">
        <v>36</v>
      </c>
      <c r="G4025" s="14" t="s">
        <v>97</v>
      </c>
      <c r="H4025" s="15">
        <v>2018</v>
      </c>
      <c r="I4025" s="15">
        <v>5</v>
      </c>
      <c r="J4025" s="15">
        <v>0</v>
      </c>
      <c r="K4025" s="15">
        <v>0</v>
      </c>
      <c r="L4025" s="16" t="s">
        <v>8959</v>
      </c>
      <c r="M4025" s="106"/>
      <c r="N4025" s="16" t="s">
        <v>305</v>
      </c>
      <c r="O4025" s="17">
        <v>1920</v>
      </c>
      <c r="P4025" s="17">
        <v>0</v>
      </c>
      <c r="Q4025" s="17">
        <v>0</v>
      </c>
      <c r="R4025" s="18" t="s">
        <v>33</v>
      </c>
      <c r="S4025" s="19">
        <v>60</v>
      </c>
      <c r="T4025" s="19">
        <v>110</v>
      </c>
      <c r="U4025" s="19">
        <v>1.2272727272727273</v>
      </c>
      <c r="V4025" s="19">
        <v>0</v>
      </c>
      <c r="W4025" s="20">
        <v>0.13500000000000001</v>
      </c>
      <c r="X4025" s="21">
        <v>1296.0000000000002</v>
      </c>
      <c r="Y4025" s="22" t="s">
        <v>33</v>
      </c>
      <c r="Z4025" s="86" t="s">
        <v>5838</v>
      </c>
      <c r="AA4025" s="15"/>
      <c r="AB4025" s="15"/>
      <c r="AC4025" s="15"/>
      <c r="AD4025" s="25"/>
      <c r="AE4025" s="26"/>
      <c r="AF4025" s="27"/>
      <c r="AG4025" s="29"/>
      <c r="AH4025" s="29"/>
      <c r="AI4025" s="29"/>
      <c r="AJ4025" s="29"/>
      <c r="AK4025" s="29"/>
      <c r="AL4025" s="29"/>
      <c r="AM4025" s="29"/>
      <c r="AN4025" s="29"/>
      <c r="AO4025" s="29"/>
    </row>
    <row r="4026" spans="1:41" s="139" customFormat="1" ht="16.5" customHeight="1">
      <c r="A4026" s="12" t="s">
        <v>862</v>
      </c>
      <c r="B4026" s="13"/>
      <c r="C4026" s="189"/>
      <c r="D4026" s="12"/>
      <c r="E4026" s="14" t="s">
        <v>8965</v>
      </c>
      <c r="F4026" s="14" t="s">
        <v>83</v>
      </c>
      <c r="G4026" s="14" t="s">
        <v>8966</v>
      </c>
      <c r="H4026" s="15">
        <v>2010</v>
      </c>
      <c r="I4026" s="15">
        <v>3</v>
      </c>
      <c r="J4026" s="15">
        <v>0</v>
      </c>
      <c r="K4026" s="15">
        <v>0</v>
      </c>
      <c r="L4026" s="16" t="s">
        <v>863</v>
      </c>
      <c r="M4026" s="106"/>
      <c r="N4026" s="16" t="s">
        <v>305</v>
      </c>
      <c r="O4026" s="17">
        <v>1920</v>
      </c>
      <c r="P4026" s="17">
        <v>0</v>
      </c>
      <c r="Q4026" s="17">
        <v>0</v>
      </c>
      <c r="R4026" s="18" t="s">
        <v>33</v>
      </c>
      <c r="S4026" s="19">
        <v>60</v>
      </c>
      <c r="T4026" s="19">
        <v>110</v>
      </c>
      <c r="U4026" s="19">
        <v>1.2272727272727273</v>
      </c>
      <c r="V4026" s="19">
        <v>0</v>
      </c>
      <c r="W4026" s="20">
        <v>0.13500000000000001</v>
      </c>
      <c r="X4026" s="21">
        <v>777.60000000000014</v>
      </c>
      <c r="Y4026" s="22" t="s">
        <v>33</v>
      </c>
      <c r="Z4026" s="86" t="s">
        <v>5838</v>
      </c>
      <c r="AA4026" s="15"/>
      <c r="AB4026" s="15"/>
      <c r="AC4026" s="15"/>
      <c r="AD4026" s="25"/>
      <c r="AE4026" s="26"/>
      <c r="AF4026" s="27"/>
      <c r="AG4026" s="29"/>
      <c r="AH4026" s="29"/>
      <c r="AI4026" s="29"/>
      <c r="AJ4026" s="29"/>
      <c r="AK4026" s="29"/>
      <c r="AL4026" s="29"/>
      <c r="AM4026" s="29"/>
      <c r="AN4026" s="29"/>
      <c r="AO4026" s="29"/>
    </row>
    <row r="4027" spans="1:41" s="139" customFormat="1" ht="16.5" customHeight="1">
      <c r="A4027" s="12" t="s">
        <v>862</v>
      </c>
      <c r="B4027" s="13"/>
      <c r="C4027" s="189"/>
      <c r="D4027" s="12"/>
      <c r="E4027" s="14" t="s">
        <v>99</v>
      </c>
      <c r="F4027" s="14" t="s">
        <v>83</v>
      </c>
      <c r="G4027" s="14" t="s">
        <v>8949</v>
      </c>
      <c r="H4027" s="15">
        <v>2011</v>
      </c>
      <c r="I4027" s="15">
        <v>3</v>
      </c>
      <c r="J4027" s="15">
        <v>0</v>
      </c>
      <c r="K4027" s="15">
        <v>0</v>
      </c>
      <c r="L4027" s="16" t="s">
        <v>8967</v>
      </c>
      <c r="M4027" s="106"/>
      <c r="N4027" s="16" t="s">
        <v>39</v>
      </c>
      <c r="O4027" s="17">
        <v>1920</v>
      </c>
      <c r="P4027" s="17">
        <v>0</v>
      </c>
      <c r="Q4027" s="17">
        <v>0</v>
      </c>
      <c r="R4027" s="18" t="s">
        <v>33</v>
      </c>
      <c r="S4027" s="19">
        <v>60</v>
      </c>
      <c r="T4027" s="19">
        <v>110</v>
      </c>
      <c r="U4027" s="19">
        <v>1.2272727272727273</v>
      </c>
      <c r="V4027" s="19">
        <v>0</v>
      </c>
      <c r="W4027" s="20">
        <v>0.13500000000000001</v>
      </c>
      <c r="X4027" s="21">
        <v>777.60000000000014</v>
      </c>
      <c r="Y4027" s="22" t="s">
        <v>33</v>
      </c>
      <c r="Z4027" s="86" t="s">
        <v>5838</v>
      </c>
      <c r="AA4027" s="15"/>
      <c r="AB4027" s="15"/>
      <c r="AC4027" s="15"/>
      <c r="AD4027" s="25"/>
      <c r="AE4027" s="26"/>
      <c r="AF4027" s="27"/>
      <c r="AG4027" s="29"/>
      <c r="AH4027" s="29"/>
      <c r="AI4027" s="29"/>
      <c r="AJ4027" s="29"/>
      <c r="AK4027" s="29"/>
      <c r="AL4027" s="29"/>
      <c r="AM4027" s="29"/>
      <c r="AN4027" s="29"/>
      <c r="AO4027" s="29"/>
    </row>
    <row r="4028" spans="1:41" s="139" customFormat="1" ht="16.5" customHeight="1">
      <c r="A4028" s="12" t="s">
        <v>862</v>
      </c>
      <c r="B4028" s="13"/>
      <c r="C4028" s="189"/>
      <c r="D4028" s="12"/>
      <c r="E4028" s="14" t="s">
        <v>35</v>
      </c>
      <c r="F4028" s="14" t="s">
        <v>83</v>
      </c>
      <c r="G4028" s="14" t="s">
        <v>8968</v>
      </c>
      <c r="H4028" s="15">
        <v>2011</v>
      </c>
      <c r="I4028" s="15">
        <v>2</v>
      </c>
      <c r="J4028" s="15">
        <v>0</v>
      </c>
      <c r="K4028" s="15">
        <v>0</v>
      </c>
      <c r="L4028" s="16" t="s">
        <v>8967</v>
      </c>
      <c r="M4028" s="106"/>
      <c r="N4028" s="16" t="s">
        <v>39</v>
      </c>
      <c r="O4028" s="17">
        <v>1920</v>
      </c>
      <c r="P4028" s="17">
        <v>0</v>
      </c>
      <c r="Q4028" s="17">
        <v>0</v>
      </c>
      <c r="R4028" s="18" t="s">
        <v>33</v>
      </c>
      <c r="S4028" s="19">
        <v>60</v>
      </c>
      <c r="T4028" s="19">
        <v>110</v>
      </c>
      <c r="U4028" s="19">
        <v>1.8181818181818181</v>
      </c>
      <c r="V4028" s="19">
        <v>0</v>
      </c>
      <c r="W4028" s="20">
        <v>0.2</v>
      </c>
      <c r="X4028" s="21">
        <v>768</v>
      </c>
      <c r="Y4028" s="22" t="s">
        <v>33</v>
      </c>
      <c r="Z4028" s="86" t="s">
        <v>5838</v>
      </c>
      <c r="AA4028" s="15"/>
      <c r="AB4028" s="15"/>
      <c r="AC4028" s="15"/>
      <c r="AD4028" s="25"/>
      <c r="AE4028" s="26"/>
      <c r="AF4028" s="27"/>
      <c r="AG4028" s="29"/>
      <c r="AH4028" s="29"/>
      <c r="AI4028" s="29"/>
      <c r="AJ4028" s="29"/>
      <c r="AK4028" s="29"/>
      <c r="AL4028" s="29"/>
      <c r="AM4028" s="29"/>
      <c r="AN4028" s="29"/>
      <c r="AO4028" s="29"/>
    </row>
    <row r="4029" spans="1:41" s="139" customFormat="1" ht="16.5" customHeight="1">
      <c r="A4029" s="12" t="s">
        <v>862</v>
      </c>
      <c r="B4029" s="13"/>
      <c r="C4029" s="189"/>
      <c r="D4029" s="12"/>
      <c r="E4029" s="14" t="s">
        <v>66</v>
      </c>
      <c r="F4029" s="14" t="s">
        <v>34</v>
      </c>
      <c r="G4029" s="14" t="s">
        <v>864</v>
      </c>
      <c r="H4029" s="15">
        <v>2018</v>
      </c>
      <c r="I4029" s="15">
        <v>7</v>
      </c>
      <c r="J4029" s="15">
        <v>0</v>
      </c>
      <c r="K4029" s="15">
        <v>0</v>
      </c>
      <c r="L4029" s="16" t="s">
        <v>8950</v>
      </c>
      <c r="M4029" s="106"/>
      <c r="N4029" s="16" t="s">
        <v>305</v>
      </c>
      <c r="O4029" s="17">
        <v>360</v>
      </c>
      <c r="P4029" s="17">
        <v>0</v>
      </c>
      <c r="Q4029" s="17">
        <v>0</v>
      </c>
      <c r="R4029" s="18" t="s">
        <v>33</v>
      </c>
      <c r="S4029" s="19">
        <v>60</v>
      </c>
      <c r="T4029" s="19">
        <v>220</v>
      </c>
      <c r="U4029" s="19">
        <v>5.0590909090909095</v>
      </c>
      <c r="V4029" s="19">
        <v>0</v>
      </c>
      <c r="W4029" s="20">
        <v>1.113</v>
      </c>
      <c r="X4029" s="21">
        <v>2804.76</v>
      </c>
      <c r="Y4029" s="22" t="s">
        <v>33</v>
      </c>
      <c r="Z4029" s="86" t="s">
        <v>5838</v>
      </c>
      <c r="AA4029" s="15"/>
      <c r="AB4029" s="15"/>
      <c r="AC4029" s="15"/>
      <c r="AD4029" s="25"/>
      <c r="AE4029" s="26"/>
      <c r="AF4029" s="27"/>
      <c r="AG4029" s="29"/>
      <c r="AH4029" s="29"/>
      <c r="AI4029" s="29"/>
      <c r="AJ4029" s="29"/>
      <c r="AK4029" s="29"/>
      <c r="AL4029" s="29"/>
      <c r="AM4029" s="29"/>
      <c r="AN4029" s="29"/>
      <c r="AO4029" s="29"/>
    </row>
    <row r="4030" spans="1:41" s="139" customFormat="1" ht="16.5" customHeight="1">
      <c r="A4030" s="12" t="s">
        <v>862</v>
      </c>
      <c r="B4030" s="13"/>
      <c r="C4030" s="189"/>
      <c r="D4030" s="12"/>
      <c r="E4030" s="14" t="s">
        <v>66</v>
      </c>
      <c r="F4030" s="14" t="s">
        <v>34</v>
      </c>
      <c r="G4030" s="14" t="s">
        <v>871</v>
      </c>
      <c r="H4030" s="15">
        <v>2018</v>
      </c>
      <c r="I4030" s="15">
        <v>1</v>
      </c>
      <c r="J4030" s="15">
        <v>0</v>
      </c>
      <c r="K4030" s="15">
        <v>0</v>
      </c>
      <c r="L4030" s="16" t="s">
        <v>8970</v>
      </c>
      <c r="M4030" s="106"/>
      <c r="N4030" s="16" t="s">
        <v>305</v>
      </c>
      <c r="O4030" s="17">
        <v>360</v>
      </c>
      <c r="P4030" s="17">
        <v>0</v>
      </c>
      <c r="Q4030" s="17">
        <v>0</v>
      </c>
      <c r="R4030" s="18" t="s">
        <v>33</v>
      </c>
      <c r="S4030" s="19">
        <v>60</v>
      </c>
      <c r="T4030" s="19">
        <v>220</v>
      </c>
      <c r="U4030" s="19">
        <v>6.0590909090909095</v>
      </c>
      <c r="V4030" s="19">
        <v>0</v>
      </c>
      <c r="W4030" s="20">
        <v>1.333</v>
      </c>
      <c r="X4030" s="21">
        <v>479.88</v>
      </c>
      <c r="Y4030" s="22" t="s">
        <v>33</v>
      </c>
      <c r="Z4030" s="86" t="s">
        <v>5838</v>
      </c>
      <c r="AA4030" s="15"/>
      <c r="AB4030" s="15"/>
      <c r="AC4030" s="15"/>
      <c r="AD4030" s="25"/>
      <c r="AE4030" s="26"/>
      <c r="AF4030" s="27"/>
      <c r="AG4030" s="29"/>
      <c r="AH4030" s="29"/>
      <c r="AI4030" s="29"/>
      <c r="AJ4030" s="29"/>
      <c r="AK4030" s="29"/>
      <c r="AL4030" s="29"/>
      <c r="AM4030" s="29"/>
      <c r="AN4030" s="29"/>
      <c r="AO4030" s="29"/>
    </row>
    <row r="4031" spans="1:41" s="139" customFormat="1" ht="16.5" customHeight="1">
      <c r="A4031" s="12" t="s">
        <v>862</v>
      </c>
      <c r="B4031" s="13"/>
      <c r="C4031" s="189"/>
      <c r="D4031" s="12"/>
      <c r="E4031" s="14" t="s">
        <v>8971</v>
      </c>
      <c r="F4031" s="14" t="s">
        <v>870</v>
      </c>
      <c r="G4031" s="14" t="s">
        <v>8972</v>
      </c>
      <c r="H4031" s="15">
        <v>2010</v>
      </c>
      <c r="I4031" s="15">
        <v>1</v>
      </c>
      <c r="J4031" s="15">
        <v>0</v>
      </c>
      <c r="K4031" s="15">
        <v>0</v>
      </c>
      <c r="L4031" s="16" t="s">
        <v>8963</v>
      </c>
      <c r="M4031" s="106"/>
      <c r="N4031" s="16" t="s">
        <v>305</v>
      </c>
      <c r="O4031" s="17">
        <v>1920</v>
      </c>
      <c r="P4031" s="17">
        <v>0</v>
      </c>
      <c r="Q4031" s="17">
        <v>0</v>
      </c>
      <c r="R4031" s="18" t="s">
        <v>33</v>
      </c>
      <c r="S4031" s="19">
        <v>60</v>
      </c>
      <c r="T4031" s="19">
        <v>110</v>
      </c>
      <c r="U4031" s="19">
        <v>2.7272727272727271</v>
      </c>
      <c r="V4031" s="19">
        <v>0</v>
      </c>
      <c r="W4031" s="20">
        <v>0.3</v>
      </c>
      <c r="X4031" s="21">
        <v>576</v>
      </c>
      <c r="Y4031" s="22" t="s">
        <v>33</v>
      </c>
      <c r="Z4031" s="86" t="s">
        <v>5838</v>
      </c>
      <c r="AA4031" s="15"/>
      <c r="AB4031" s="15"/>
      <c r="AC4031" s="15"/>
      <c r="AD4031" s="25"/>
      <c r="AE4031" s="26"/>
      <c r="AF4031" s="27"/>
      <c r="AG4031" s="29"/>
      <c r="AH4031" s="29"/>
      <c r="AI4031" s="29"/>
      <c r="AJ4031" s="29"/>
      <c r="AK4031" s="29"/>
      <c r="AL4031" s="29"/>
      <c r="AM4031" s="29"/>
      <c r="AN4031" s="29"/>
      <c r="AO4031" s="29"/>
    </row>
    <row r="4032" spans="1:41" s="139" customFormat="1" ht="16.5" customHeight="1">
      <c r="A4032" s="12" t="s">
        <v>862</v>
      </c>
      <c r="B4032" s="13"/>
      <c r="C4032" s="189"/>
      <c r="D4032" s="12"/>
      <c r="E4032" s="14" t="s">
        <v>35</v>
      </c>
      <c r="F4032" s="14" t="s">
        <v>36</v>
      </c>
      <c r="G4032" s="14" t="s">
        <v>7908</v>
      </c>
      <c r="H4032" s="15">
        <v>2020</v>
      </c>
      <c r="I4032" s="15">
        <v>1</v>
      </c>
      <c r="J4032" s="15">
        <v>0</v>
      </c>
      <c r="K4032" s="15">
        <v>0</v>
      </c>
      <c r="L4032" s="16" t="s">
        <v>8963</v>
      </c>
      <c r="M4032" s="106"/>
      <c r="N4032" s="16" t="s">
        <v>305</v>
      </c>
      <c r="O4032" s="17">
        <v>1920</v>
      </c>
      <c r="P4032" s="17">
        <v>0</v>
      </c>
      <c r="Q4032" s="17">
        <v>0</v>
      </c>
      <c r="R4032" s="18" t="s">
        <v>33</v>
      </c>
      <c r="S4032" s="19">
        <v>60</v>
      </c>
      <c r="T4032" s="19">
        <v>110</v>
      </c>
      <c r="U4032" s="19">
        <v>2.8772727272727274</v>
      </c>
      <c r="V4032" s="19">
        <v>0</v>
      </c>
      <c r="W4032" s="20">
        <v>0.3165</v>
      </c>
      <c r="X4032" s="21">
        <v>607.68000000000006</v>
      </c>
      <c r="Y4032" s="22" t="s">
        <v>33</v>
      </c>
      <c r="Z4032" s="86" t="s">
        <v>5838</v>
      </c>
      <c r="AA4032" s="15"/>
      <c r="AB4032" s="15"/>
      <c r="AC4032" s="15"/>
      <c r="AD4032" s="25"/>
      <c r="AE4032" s="26"/>
      <c r="AF4032" s="27"/>
      <c r="AG4032" s="29"/>
      <c r="AH4032" s="29"/>
      <c r="AI4032" s="29"/>
      <c r="AJ4032" s="29"/>
      <c r="AK4032" s="29"/>
      <c r="AL4032" s="29"/>
      <c r="AM4032" s="29"/>
      <c r="AN4032" s="29"/>
      <c r="AO4032" s="29"/>
    </row>
    <row r="4033" spans="1:41" s="139" customFormat="1" ht="16.5" customHeight="1">
      <c r="A4033" s="12" t="s">
        <v>862</v>
      </c>
      <c r="B4033" s="13"/>
      <c r="C4033" s="189"/>
      <c r="D4033" s="12"/>
      <c r="E4033" s="14" t="s">
        <v>35</v>
      </c>
      <c r="F4033" s="14" t="s">
        <v>83</v>
      </c>
      <c r="G4033" s="14" t="s">
        <v>8947</v>
      </c>
      <c r="H4033" s="15">
        <v>2011</v>
      </c>
      <c r="I4033" s="15">
        <v>16</v>
      </c>
      <c r="J4033" s="15">
        <v>0</v>
      </c>
      <c r="K4033" s="15">
        <v>0</v>
      </c>
      <c r="L4033" s="16" t="s">
        <v>863</v>
      </c>
      <c r="M4033" s="106"/>
      <c r="N4033" s="16" t="s">
        <v>305</v>
      </c>
      <c r="O4033" s="17">
        <v>1920</v>
      </c>
      <c r="P4033" s="17">
        <v>0</v>
      </c>
      <c r="Q4033" s="17">
        <v>0</v>
      </c>
      <c r="R4033" s="18" t="s">
        <v>33</v>
      </c>
      <c r="S4033" s="19">
        <v>60</v>
      </c>
      <c r="T4033" s="19">
        <v>110</v>
      </c>
      <c r="U4033" s="19">
        <v>3.1818181818181817</v>
      </c>
      <c r="V4033" s="19">
        <v>0</v>
      </c>
      <c r="W4033" s="20">
        <v>0.35</v>
      </c>
      <c r="X4033" s="21">
        <v>10752</v>
      </c>
      <c r="Y4033" s="22" t="s">
        <v>33</v>
      </c>
      <c r="Z4033" s="86" t="s">
        <v>5838</v>
      </c>
      <c r="AA4033" s="15"/>
      <c r="AB4033" s="15"/>
      <c r="AC4033" s="15"/>
      <c r="AD4033" s="25"/>
      <c r="AE4033" s="26"/>
      <c r="AF4033" s="27"/>
      <c r="AG4033" s="29"/>
      <c r="AH4033" s="29"/>
      <c r="AI4033" s="29"/>
      <c r="AJ4033" s="29"/>
      <c r="AK4033" s="29"/>
      <c r="AL4033" s="29"/>
      <c r="AM4033" s="29"/>
      <c r="AN4033" s="29"/>
      <c r="AO4033" s="29"/>
    </row>
    <row r="4034" spans="1:41" s="139" customFormat="1" ht="16.5" customHeight="1">
      <c r="A4034" s="12" t="s">
        <v>862</v>
      </c>
      <c r="B4034" s="13"/>
      <c r="C4034" s="189"/>
      <c r="D4034" s="12"/>
      <c r="E4034" s="14" t="s">
        <v>66</v>
      </c>
      <c r="F4034" s="14" t="s">
        <v>34</v>
      </c>
      <c r="G4034" s="14" t="s">
        <v>867</v>
      </c>
      <c r="H4034" s="15">
        <v>2018</v>
      </c>
      <c r="I4034" s="15">
        <v>3</v>
      </c>
      <c r="J4034" s="15">
        <v>0</v>
      </c>
      <c r="K4034" s="15">
        <v>0</v>
      </c>
      <c r="L4034" s="16" t="s">
        <v>8953</v>
      </c>
      <c r="M4034" s="106"/>
      <c r="N4034" s="16" t="s">
        <v>868</v>
      </c>
      <c r="O4034" s="17">
        <v>360</v>
      </c>
      <c r="P4034" s="17">
        <v>0</v>
      </c>
      <c r="Q4034" s="17">
        <v>0</v>
      </c>
      <c r="R4034" s="18" t="s">
        <v>33</v>
      </c>
      <c r="S4034" s="19">
        <v>60</v>
      </c>
      <c r="T4034" s="19">
        <v>220</v>
      </c>
      <c r="U4034" s="19">
        <v>8.5909090909090917</v>
      </c>
      <c r="V4034" s="19">
        <v>0</v>
      </c>
      <c r="W4034" s="20">
        <v>1.89</v>
      </c>
      <c r="X4034" s="21">
        <v>2041.1999999999998</v>
      </c>
      <c r="Y4034" s="22" t="s">
        <v>33</v>
      </c>
      <c r="Z4034" s="86" t="s">
        <v>5838</v>
      </c>
      <c r="AA4034" s="15"/>
      <c r="AB4034" s="15"/>
      <c r="AC4034" s="15"/>
      <c r="AD4034" s="25"/>
      <c r="AE4034" s="26"/>
      <c r="AF4034" s="27"/>
      <c r="AG4034" s="29"/>
      <c r="AH4034" s="29"/>
      <c r="AI4034" s="29"/>
      <c r="AJ4034" s="29"/>
      <c r="AK4034" s="29"/>
      <c r="AL4034" s="29"/>
      <c r="AM4034" s="29"/>
      <c r="AN4034" s="29"/>
      <c r="AO4034" s="29"/>
    </row>
    <row r="4035" spans="1:41" s="139" customFormat="1" ht="16.5" customHeight="1">
      <c r="A4035" s="12" t="s">
        <v>862</v>
      </c>
      <c r="B4035" s="13"/>
      <c r="C4035" s="189"/>
      <c r="D4035" s="12"/>
      <c r="E4035" s="14" t="s">
        <v>741</v>
      </c>
      <c r="F4035" s="14" t="s">
        <v>34</v>
      </c>
      <c r="G4035" s="14" t="s">
        <v>8964</v>
      </c>
      <c r="H4035" s="15">
        <v>2012</v>
      </c>
      <c r="I4035" s="15">
        <v>1</v>
      </c>
      <c r="J4035" s="15">
        <v>0</v>
      </c>
      <c r="K4035" s="15">
        <v>0</v>
      </c>
      <c r="L4035" s="16" t="s">
        <v>8958</v>
      </c>
      <c r="M4035" s="106"/>
      <c r="N4035" s="16" t="s">
        <v>305</v>
      </c>
      <c r="O4035" s="17">
        <v>720</v>
      </c>
      <c r="P4035" s="17">
        <v>0</v>
      </c>
      <c r="Q4035" s="17">
        <v>0</v>
      </c>
      <c r="R4035" s="18" t="s">
        <v>33</v>
      </c>
      <c r="S4035" s="19">
        <v>60</v>
      </c>
      <c r="T4035" s="19">
        <v>220</v>
      </c>
      <c r="U4035" s="19">
        <v>5.1363636363636367</v>
      </c>
      <c r="V4035" s="19">
        <v>0</v>
      </c>
      <c r="W4035" s="20">
        <v>1.1299999999999999</v>
      </c>
      <c r="X4035" s="21">
        <v>813.59999999999991</v>
      </c>
      <c r="Y4035" s="22" t="s">
        <v>33</v>
      </c>
      <c r="Z4035" s="86" t="s">
        <v>5838</v>
      </c>
      <c r="AA4035" s="15"/>
      <c r="AB4035" s="15"/>
      <c r="AC4035" s="15"/>
      <c r="AD4035" s="25"/>
      <c r="AE4035" s="26"/>
      <c r="AF4035" s="27"/>
      <c r="AG4035" s="29"/>
      <c r="AH4035" s="29"/>
      <c r="AI4035" s="29"/>
      <c r="AJ4035" s="29"/>
      <c r="AK4035" s="29"/>
      <c r="AL4035" s="29"/>
      <c r="AM4035" s="29"/>
      <c r="AN4035" s="29"/>
      <c r="AO4035" s="29"/>
    </row>
    <row r="4036" spans="1:41" s="139" customFormat="1" ht="16.5" customHeight="1">
      <c r="A4036" s="12" t="s">
        <v>862</v>
      </c>
      <c r="B4036" s="13"/>
      <c r="C4036" s="189"/>
      <c r="D4036" s="12"/>
      <c r="E4036" s="14" t="s">
        <v>66</v>
      </c>
      <c r="F4036" s="14" t="s">
        <v>34</v>
      </c>
      <c r="G4036" s="14" t="s">
        <v>8960</v>
      </c>
      <c r="H4036" s="15">
        <v>2010</v>
      </c>
      <c r="I4036" s="15">
        <v>1</v>
      </c>
      <c r="J4036" s="15">
        <v>0</v>
      </c>
      <c r="K4036" s="15">
        <v>0</v>
      </c>
      <c r="L4036" s="16" t="s">
        <v>8961</v>
      </c>
      <c r="M4036" s="106"/>
      <c r="N4036" s="16" t="s">
        <v>305</v>
      </c>
      <c r="O4036" s="17">
        <v>720</v>
      </c>
      <c r="P4036" s="17">
        <v>0</v>
      </c>
      <c r="Q4036" s="17">
        <v>0</v>
      </c>
      <c r="R4036" s="18" t="s">
        <v>33</v>
      </c>
      <c r="S4036" s="19">
        <v>60</v>
      </c>
      <c r="T4036" s="19">
        <v>220</v>
      </c>
      <c r="U4036" s="19">
        <v>7.0454545454545459</v>
      </c>
      <c r="V4036" s="19">
        <v>0</v>
      </c>
      <c r="W4036" s="20">
        <v>1.55</v>
      </c>
      <c r="X4036" s="21">
        <v>1116</v>
      </c>
      <c r="Y4036" s="22" t="s">
        <v>33</v>
      </c>
      <c r="Z4036" s="86" t="s">
        <v>5838</v>
      </c>
      <c r="AA4036" s="15"/>
      <c r="AB4036" s="15"/>
      <c r="AC4036" s="15"/>
      <c r="AD4036" s="25"/>
      <c r="AE4036" s="26"/>
      <c r="AF4036" s="27"/>
      <c r="AG4036" s="29"/>
      <c r="AH4036" s="29"/>
      <c r="AI4036" s="29"/>
      <c r="AJ4036" s="29"/>
      <c r="AK4036" s="29"/>
      <c r="AL4036" s="29"/>
      <c r="AM4036" s="29"/>
      <c r="AN4036" s="29"/>
      <c r="AO4036" s="29"/>
    </row>
    <row r="4037" spans="1:41" s="139" customFormat="1" ht="16.5" customHeight="1">
      <c r="A4037" s="12" t="s">
        <v>862</v>
      </c>
      <c r="B4037" s="13"/>
      <c r="C4037" s="189"/>
      <c r="D4037" s="12"/>
      <c r="E4037" s="14" t="s">
        <v>741</v>
      </c>
      <c r="F4037" s="14" t="s">
        <v>34</v>
      </c>
      <c r="G4037" s="14" t="s">
        <v>8957</v>
      </c>
      <c r="H4037" s="15">
        <v>2012</v>
      </c>
      <c r="I4037" s="15">
        <v>1</v>
      </c>
      <c r="J4037" s="15">
        <v>0</v>
      </c>
      <c r="K4037" s="15">
        <v>0</v>
      </c>
      <c r="L4037" s="16" t="s">
        <v>8958</v>
      </c>
      <c r="M4037" s="106"/>
      <c r="N4037" s="16" t="s">
        <v>305</v>
      </c>
      <c r="O4037" s="17">
        <v>720</v>
      </c>
      <c r="P4037" s="17">
        <v>0</v>
      </c>
      <c r="Q4037" s="17">
        <v>0</v>
      </c>
      <c r="R4037" s="18" t="s">
        <v>33</v>
      </c>
      <c r="S4037" s="19">
        <v>60</v>
      </c>
      <c r="T4037" s="19">
        <v>220</v>
      </c>
      <c r="U4037" s="19">
        <v>10.090909090909092</v>
      </c>
      <c r="V4037" s="19">
        <v>0</v>
      </c>
      <c r="W4037" s="20">
        <v>2.2200000000000002</v>
      </c>
      <c r="X4037" s="21">
        <v>1598.4</v>
      </c>
      <c r="Y4037" s="22" t="s">
        <v>33</v>
      </c>
      <c r="Z4037" s="86" t="s">
        <v>5838</v>
      </c>
      <c r="AA4037" s="15"/>
      <c r="AB4037" s="15"/>
      <c r="AC4037" s="15"/>
      <c r="AD4037" s="25"/>
      <c r="AE4037" s="26"/>
      <c r="AF4037" s="27"/>
      <c r="AG4037" s="29"/>
      <c r="AH4037" s="29"/>
      <c r="AI4037" s="29"/>
      <c r="AJ4037" s="29"/>
      <c r="AK4037" s="29"/>
      <c r="AL4037" s="29"/>
      <c r="AM4037" s="29"/>
      <c r="AN4037" s="29"/>
      <c r="AO4037" s="29"/>
    </row>
    <row r="4038" spans="1:41" s="139" customFormat="1" ht="16.5" customHeight="1">
      <c r="A4038" s="12" t="s">
        <v>862</v>
      </c>
      <c r="B4038" s="13"/>
      <c r="C4038" s="189"/>
      <c r="D4038" s="12"/>
      <c r="E4038" s="14" t="s">
        <v>8954</v>
      </c>
      <c r="F4038" s="14" t="s">
        <v>8955</v>
      </c>
      <c r="G4038" s="14" t="s">
        <v>8956</v>
      </c>
      <c r="H4038" s="15">
        <v>2015</v>
      </c>
      <c r="I4038" s="15">
        <v>1</v>
      </c>
      <c r="J4038" s="15">
        <v>0</v>
      </c>
      <c r="K4038" s="15">
        <v>0</v>
      </c>
      <c r="L4038" s="16" t="s">
        <v>304</v>
      </c>
      <c r="M4038" s="106"/>
      <c r="N4038" s="16" t="s">
        <v>305</v>
      </c>
      <c r="O4038" s="17">
        <v>2628</v>
      </c>
      <c r="P4038" s="17">
        <v>6132</v>
      </c>
      <c r="Q4038" s="17">
        <v>5</v>
      </c>
      <c r="R4038" s="18" t="s">
        <v>33</v>
      </c>
      <c r="S4038" s="19">
        <v>60</v>
      </c>
      <c r="T4038" s="19">
        <v>110</v>
      </c>
      <c r="U4038" s="19">
        <v>5</v>
      </c>
      <c r="V4038" s="19">
        <v>0</v>
      </c>
      <c r="W4038" s="20">
        <v>0.55000000000000004</v>
      </c>
      <c r="X4038" s="21">
        <v>1614.0300000000002</v>
      </c>
      <c r="Y4038" s="22" t="s">
        <v>33</v>
      </c>
      <c r="Z4038" s="86" t="s">
        <v>5838</v>
      </c>
      <c r="AA4038" s="15"/>
      <c r="AB4038" s="15"/>
      <c r="AC4038" s="15"/>
      <c r="AD4038" s="25"/>
      <c r="AE4038" s="26"/>
      <c r="AF4038" s="27"/>
      <c r="AG4038" s="29"/>
      <c r="AH4038" s="29"/>
      <c r="AI4038" s="29"/>
      <c r="AJ4038" s="29"/>
      <c r="AK4038" s="29"/>
      <c r="AL4038" s="29"/>
      <c r="AM4038" s="29"/>
      <c r="AN4038" s="29"/>
      <c r="AO4038" s="29"/>
    </row>
    <row r="4039" spans="1:41" s="139" customFormat="1" ht="16.5" customHeight="1">
      <c r="A4039" s="12" t="s">
        <v>862</v>
      </c>
      <c r="B4039" s="13"/>
      <c r="C4039" s="189"/>
      <c r="D4039" s="12"/>
      <c r="E4039" s="14" t="s">
        <v>741</v>
      </c>
      <c r="F4039" s="14" t="s">
        <v>34</v>
      </c>
      <c r="G4039" s="14" t="s">
        <v>8951</v>
      </c>
      <c r="H4039" s="15">
        <v>2011</v>
      </c>
      <c r="I4039" s="15">
        <v>1</v>
      </c>
      <c r="J4039" s="15">
        <v>0</v>
      </c>
      <c r="K4039" s="15">
        <v>0</v>
      </c>
      <c r="L4039" s="16" t="s">
        <v>8952</v>
      </c>
      <c r="M4039" s="106"/>
      <c r="N4039" s="16" t="s">
        <v>305</v>
      </c>
      <c r="O4039" s="17">
        <v>720</v>
      </c>
      <c r="P4039" s="17">
        <v>0</v>
      </c>
      <c r="Q4039" s="17">
        <v>0</v>
      </c>
      <c r="R4039" s="18" t="s">
        <v>33</v>
      </c>
      <c r="S4039" s="19">
        <v>60</v>
      </c>
      <c r="T4039" s="19">
        <v>220</v>
      </c>
      <c r="U4039" s="19">
        <v>13.181818181818182</v>
      </c>
      <c r="V4039" s="19">
        <v>0</v>
      </c>
      <c r="W4039" s="20">
        <v>2.9</v>
      </c>
      <c r="X4039" s="21">
        <v>2088</v>
      </c>
      <c r="Y4039" s="22" t="s">
        <v>33</v>
      </c>
      <c r="Z4039" s="86" t="s">
        <v>5838</v>
      </c>
      <c r="AA4039" s="15"/>
      <c r="AB4039" s="15"/>
      <c r="AC4039" s="15"/>
      <c r="AD4039" s="25"/>
      <c r="AE4039" s="26"/>
      <c r="AF4039" s="27"/>
      <c r="AG4039" s="29"/>
      <c r="AH4039" s="29"/>
      <c r="AI4039" s="29"/>
      <c r="AJ4039" s="29"/>
      <c r="AK4039" s="29"/>
      <c r="AL4039" s="29"/>
      <c r="AM4039" s="29"/>
      <c r="AN4039" s="29"/>
      <c r="AO4039" s="29"/>
    </row>
    <row r="4040" spans="1:41" s="139" customFormat="1" ht="16.5" customHeight="1">
      <c r="A4040" s="12" t="s">
        <v>862</v>
      </c>
      <c r="B4040" s="13"/>
      <c r="C4040" s="189"/>
      <c r="D4040" s="12"/>
      <c r="E4040" s="14" t="s">
        <v>865</v>
      </c>
      <c r="F4040" s="14" t="s">
        <v>34</v>
      </c>
      <c r="G4040" s="14" t="s">
        <v>866</v>
      </c>
      <c r="H4040" s="15">
        <v>2012</v>
      </c>
      <c r="I4040" s="15">
        <v>1</v>
      </c>
      <c r="J4040" s="15">
        <v>0</v>
      </c>
      <c r="K4040" s="15">
        <v>0</v>
      </c>
      <c r="L4040" s="16" t="s">
        <v>863</v>
      </c>
      <c r="M4040" s="106"/>
      <c r="N4040" s="16" t="s">
        <v>305</v>
      </c>
      <c r="O4040" s="17">
        <v>1920</v>
      </c>
      <c r="P4040" s="17">
        <v>0</v>
      </c>
      <c r="Q4040" s="17">
        <v>0</v>
      </c>
      <c r="R4040" s="18" t="s">
        <v>33</v>
      </c>
      <c r="S4040" s="19">
        <v>60</v>
      </c>
      <c r="T4040" s="19">
        <v>110</v>
      </c>
      <c r="U4040" s="19">
        <v>12.454545454545455</v>
      </c>
      <c r="V4040" s="19">
        <v>0</v>
      </c>
      <c r="W4040" s="20">
        <v>1.37</v>
      </c>
      <c r="X4040" s="21">
        <v>2630.4</v>
      </c>
      <c r="Y4040" s="22" t="s">
        <v>33</v>
      </c>
      <c r="Z4040" s="86" t="s">
        <v>5838</v>
      </c>
      <c r="AA4040" s="15"/>
      <c r="AB4040" s="15"/>
      <c r="AC4040" s="15"/>
      <c r="AD4040" s="25"/>
      <c r="AE4040" s="26"/>
      <c r="AF4040" s="27"/>
      <c r="AG4040" s="29"/>
      <c r="AH4040" s="29"/>
      <c r="AI4040" s="29"/>
      <c r="AJ4040" s="29"/>
      <c r="AK4040" s="29"/>
      <c r="AL4040" s="29"/>
      <c r="AM4040" s="29"/>
      <c r="AN4040" s="29"/>
      <c r="AO4040" s="29"/>
    </row>
    <row r="4041" spans="1:41" s="139" customFormat="1" ht="16.5" customHeight="1">
      <c r="A4041" s="12" t="s">
        <v>862</v>
      </c>
      <c r="B4041" s="13"/>
      <c r="C4041" s="189"/>
      <c r="D4041" s="12"/>
      <c r="E4041" s="14" t="s">
        <v>418</v>
      </c>
      <c r="F4041" s="14" t="s">
        <v>34</v>
      </c>
      <c r="G4041" s="14" t="s">
        <v>8945</v>
      </c>
      <c r="H4041" s="15">
        <v>2013</v>
      </c>
      <c r="I4041" s="15">
        <v>4</v>
      </c>
      <c r="J4041" s="15">
        <v>0</v>
      </c>
      <c r="K4041" s="15">
        <v>0</v>
      </c>
      <c r="L4041" s="16" t="s">
        <v>8946</v>
      </c>
      <c r="M4041" s="106"/>
      <c r="N4041" s="16" t="s">
        <v>44</v>
      </c>
      <c r="O4041" s="17">
        <v>1440</v>
      </c>
      <c r="P4041" s="17">
        <v>0</v>
      </c>
      <c r="Q4041" s="17">
        <v>0</v>
      </c>
      <c r="R4041" s="18" t="s">
        <v>33</v>
      </c>
      <c r="S4041" s="19">
        <v>60</v>
      </c>
      <c r="T4041" s="19">
        <v>110</v>
      </c>
      <c r="U4041" s="19">
        <v>18.545454545454547</v>
      </c>
      <c r="V4041" s="19">
        <v>0</v>
      </c>
      <c r="W4041" s="20">
        <v>2.04</v>
      </c>
      <c r="X4041" s="21">
        <v>11750.4</v>
      </c>
      <c r="Y4041" s="22" t="s">
        <v>33</v>
      </c>
      <c r="Z4041" s="86" t="s">
        <v>5838</v>
      </c>
      <c r="AA4041" s="15"/>
      <c r="AB4041" s="15"/>
      <c r="AC4041" s="15"/>
      <c r="AD4041" s="25"/>
      <c r="AE4041" s="26"/>
      <c r="AF4041" s="27"/>
      <c r="AG4041" s="29"/>
      <c r="AH4041" s="29"/>
      <c r="AI4041" s="29"/>
      <c r="AJ4041" s="29"/>
      <c r="AK4041" s="29"/>
      <c r="AL4041" s="29"/>
      <c r="AM4041" s="29"/>
      <c r="AN4041" s="29"/>
      <c r="AO4041" s="29"/>
    </row>
    <row r="4042" spans="1:41" s="139" customFormat="1" ht="16.5" customHeight="1">
      <c r="A4042" s="12" t="s">
        <v>862</v>
      </c>
      <c r="B4042" s="13"/>
      <c r="C4042" s="189"/>
      <c r="D4042" s="12"/>
      <c r="E4042" s="14" t="s">
        <v>741</v>
      </c>
      <c r="F4042" s="14" t="s">
        <v>34</v>
      </c>
      <c r="G4042" s="14" t="s">
        <v>8948</v>
      </c>
      <c r="H4042" s="15">
        <v>2010</v>
      </c>
      <c r="I4042" s="15">
        <v>1</v>
      </c>
      <c r="J4042" s="15">
        <v>0</v>
      </c>
      <c r="K4042" s="15">
        <v>0</v>
      </c>
      <c r="L4042" s="16" t="s">
        <v>863</v>
      </c>
      <c r="M4042" s="106"/>
      <c r="N4042" s="16" t="s">
        <v>305</v>
      </c>
      <c r="O4042" s="17">
        <v>720</v>
      </c>
      <c r="P4042" s="17">
        <v>0</v>
      </c>
      <c r="Q4042" s="17">
        <v>0</v>
      </c>
      <c r="R4042" s="18" t="s">
        <v>33</v>
      </c>
      <c r="S4042" s="19">
        <v>60</v>
      </c>
      <c r="T4042" s="19">
        <v>220</v>
      </c>
      <c r="U4042" s="19">
        <v>50.909090909090907</v>
      </c>
      <c r="V4042" s="19">
        <v>0</v>
      </c>
      <c r="W4042" s="20">
        <v>11.2</v>
      </c>
      <c r="X4042" s="21">
        <v>8063.9999999999991</v>
      </c>
      <c r="Y4042" s="22" t="s">
        <v>33</v>
      </c>
      <c r="Z4042" s="86" t="s">
        <v>5838</v>
      </c>
      <c r="AA4042" s="15"/>
      <c r="AB4042" s="15"/>
      <c r="AC4042" s="15"/>
      <c r="AD4042" s="25"/>
      <c r="AE4042" s="26"/>
      <c r="AF4042" s="27"/>
      <c r="AG4042" s="29"/>
      <c r="AH4042" s="29"/>
      <c r="AI4042" s="29"/>
      <c r="AJ4042" s="29"/>
      <c r="AK4042" s="29"/>
      <c r="AL4042" s="29"/>
      <c r="AM4042" s="29"/>
      <c r="AN4042" s="29"/>
      <c r="AO4042" s="29"/>
    </row>
    <row r="4043" spans="1:41" s="139" customFormat="1" ht="16.5" customHeight="1">
      <c r="A4043" s="12" t="s">
        <v>6558</v>
      </c>
      <c r="B4043" s="13"/>
      <c r="C4043" s="189"/>
      <c r="D4043" s="12"/>
      <c r="E4043" s="14" t="s">
        <v>789</v>
      </c>
      <c r="F4043" s="14" t="s">
        <v>785</v>
      </c>
      <c r="G4043" s="14" t="s">
        <v>6998</v>
      </c>
      <c r="H4043" s="15">
        <v>2008</v>
      </c>
      <c r="I4043" s="15">
        <v>1</v>
      </c>
      <c r="J4043" s="15">
        <v>0</v>
      </c>
      <c r="K4043" s="15">
        <v>0</v>
      </c>
      <c r="L4043" s="16" t="s">
        <v>777</v>
      </c>
      <c r="M4043" s="16"/>
      <c r="N4043" s="16" t="s">
        <v>39</v>
      </c>
      <c r="O4043" s="17">
        <v>6</v>
      </c>
      <c r="P4043" s="17">
        <v>0</v>
      </c>
      <c r="Q4043" s="17">
        <v>0</v>
      </c>
      <c r="R4043" s="18" t="s">
        <v>33</v>
      </c>
      <c r="S4043" s="19">
        <v>60</v>
      </c>
      <c r="T4043" s="19">
        <v>110</v>
      </c>
      <c r="U4043" s="19">
        <v>0.1</v>
      </c>
      <c r="V4043" s="19">
        <v>0</v>
      </c>
      <c r="W4043" s="20">
        <v>2E-3</v>
      </c>
      <c r="X4043" s="21">
        <v>1.2E-2</v>
      </c>
      <c r="Y4043" s="22" t="s">
        <v>33</v>
      </c>
      <c r="Z4043" s="86" t="s">
        <v>5838</v>
      </c>
      <c r="AA4043" s="24" t="s">
        <v>67</v>
      </c>
      <c r="AB4043" s="14" t="s">
        <v>67</v>
      </c>
      <c r="AC4043" s="14" t="s">
        <v>67</v>
      </c>
      <c r="AD4043" s="25"/>
      <c r="AE4043" s="26"/>
      <c r="AF4043" s="27"/>
      <c r="AG4043" s="29"/>
      <c r="AH4043" s="29"/>
      <c r="AI4043" s="29"/>
      <c r="AJ4043" s="29"/>
      <c r="AK4043" s="29"/>
      <c r="AL4043" s="29"/>
      <c r="AM4043" s="29"/>
      <c r="AN4043" s="29"/>
      <c r="AO4043" s="29"/>
    </row>
    <row r="4044" spans="1:41" s="139" customFormat="1" ht="16.5" customHeight="1">
      <c r="A4044" s="12" t="s">
        <v>6558</v>
      </c>
      <c r="B4044" s="13"/>
      <c r="C4044" s="189"/>
      <c r="D4044" s="12"/>
      <c r="E4044" s="14" t="s">
        <v>789</v>
      </c>
      <c r="F4044" s="14" t="s">
        <v>785</v>
      </c>
      <c r="G4044" s="14" t="s">
        <v>6999</v>
      </c>
      <c r="H4044" s="15">
        <v>2009</v>
      </c>
      <c r="I4044" s="15">
        <v>1</v>
      </c>
      <c r="J4044" s="15">
        <v>0</v>
      </c>
      <c r="K4044" s="15">
        <v>0</v>
      </c>
      <c r="L4044" s="16" t="s">
        <v>777</v>
      </c>
      <c r="M4044" s="16"/>
      <c r="N4044" s="16" t="s">
        <v>39</v>
      </c>
      <c r="O4044" s="17">
        <v>6</v>
      </c>
      <c r="P4044" s="17">
        <v>0</v>
      </c>
      <c r="Q4044" s="17">
        <v>0</v>
      </c>
      <c r="R4044" s="18" t="s">
        <v>33</v>
      </c>
      <c r="S4044" s="19">
        <v>60</v>
      </c>
      <c r="T4044" s="19">
        <v>110</v>
      </c>
      <c r="U4044" s="19">
        <v>0.1</v>
      </c>
      <c r="V4044" s="19">
        <v>0</v>
      </c>
      <c r="W4044" s="20">
        <v>2E-3</v>
      </c>
      <c r="X4044" s="21">
        <v>1.2E-2</v>
      </c>
      <c r="Y4044" s="22" t="s">
        <v>33</v>
      </c>
      <c r="Z4044" s="86" t="s">
        <v>5838</v>
      </c>
      <c r="AA4044" s="24" t="s">
        <v>67</v>
      </c>
      <c r="AB4044" s="14" t="s">
        <v>67</v>
      </c>
      <c r="AC4044" s="14" t="s">
        <v>67</v>
      </c>
      <c r="AD4044" s="25"/>
      <c r="AE4044" s="26"/>
      <c r="AF4044" s="27"/>
      <c r="AG4044" s="29"/>
      <c r="AH4044" s="29"/>
      <c r="AI4044" s="29"/>
      <c r="AJ4044" s="29"/>
      <c r="AK4044" s="29"/>
      <c r="AL4044" s="29"/>
      <c r="AM4044" s="29"/>
      <c r="AN4044" s="29"/>
      <c r="AO4044" s="29"/>
    </row>
    <row r="4045" spans="1:41" s="139" customFormat="1" ht="16.5" customHeight="1">
      <c r="A4045" s="12" t="s">
        <v>6558</v>
      </c>
      <c r="B4045" s="13"/>
      <c r="C4045" s="189"/>
      <c r="D4045" s="12"/>
      <c r="E4045" s="14" t="s">
        <v>789</v>
      </c>
      <c r="F4045" s="14" t="s">
        <v>228</v>
      </c>
      <c r="G4045" s="14" t="s">
        <v>7000</v>
      </c>
      <c r="H4045" s="15">
        <v>2009</v>
      </c>
      <c r="I4045" s="15">
        <v>1</v>
      </c>
      <c r="J4045" s="15">
        <v>0</v>
      </c>
      <c r="K4045" s="15">
        <v>0</v>
      </c>
      <c r="L4045" s="16" t="s">
        <v>777</v>
      </c>
      <c r="M4045" s="16"/>
      <c r="N4045" s="16" t="s">
        <v>39</v>
      </c>
      <c r="O4045" s="17">
        <v>6</v>
      </c>
      <c r="P4045" s="17">
        <v>0</v>
      </c>
      <c r="Q4045" s="17">
        <v>0</v>
      </c>
      <c r="R4045" s="18" t="s">
        <v>33</v>
      </c>
      <c r="S4045" s="19">
        <v>60</v>
      </c>
      <c r="T4045" s="19">
        <v>110</v>
      </c>
      <c r="U4045" s="19">
        <v>0.1</v>
      </c>
      <c r="V4045" s="19">
        <v>0</v>
      </c>
      <c r="W4045" s="20">
        <v>2E-3</v>
      </c>
      <c r="X4045" s="21">
        <v>1.2E-2</v>
      </c>
      <c r="Y4045" s="22" t="s">
        <v>33</v>
      </c>
      <c r="Z4045" s="86" t="s">
        <v>5838</v>
      </c>
      <c r="AA4045" s="24" t="s">
        <v>67</v>
      </c>
      <c r="AB4045" s="14" t="s">
        <v>67</v>
      </c>
      <c r="AC4045" s="14" t="s">
        <v>67</v>
      </c>
      <c r="AD4045" s="25"/>
      <c r="AE4045" s="26"/>
      <c r="AF4045" s="27"/>
      <c r="AG4045" s="29"/>
      <c r="AH4045" s="29"/>
      <c r="AI4045" s="29"/>
      <c r="AJ4045" s="29"/>
      <c r="AK4045" s="29"/>
      <c r="AL4045" s="29"/>
      <c r="AM4045" s="29"/>
      <c r="AN4045" s="29"/>
      <c r="AO4045" s="29"/>
    </row>
    <row r="4046" spans="1:41" s="139" customFormat="1" ht="16.5" customHeight="1">
      <c r="A4046" s="12" t="s">
        <v>6558</v>
      </c>
      <c r="B4046" s="13"/>
      <c r="C4046" s="189"/>
      <c r="D4046" s="12"/>
      <c r="E4046" s="14" t="s">
        <v>812</v>
      </c>
      <c r="F4046" s="14" t="s">
        <v>63</v>
      </c>
      <c r="G4046" s="14" t="s">
        <v>7001</v>
      </c>
      <c r="H4046" s="15">
        <v>2009</v>
      </c>
      <c r="I4046" s="15">
        <v>1</v>
      </c>
      <c r="J4046" s="15">
        <v>0</v>
      </c>
      <c r="K4046" s="15">
        <v>0</v>
      </c>
      <c r="L4046" s="16" t="s">
        <v>777</v>
      </c>
      <c r="M4046" s="16"/>
      <c r="N4046" s="16" t="s">
        <v>39</v>
      </c>
      <c r="O4046" s="17">
        <v>30</v>
      </c>
      <c r="P4046" s="17">
        <v>0</v>
      </c>
      <c r="Q4046" s="17">
        <v>0</v>
      </c>
      <c r="R4046" s="18" t="s">
        <v>33</v>
      </c>
      <c r="S4046" s="19">
        <v>60</v>
      </c>
      <c r="T4046" s="19">
        <v>110</v>
      </c>
      <c r="U4046" s="19">
        <v>7.3</v>
      </c>
      <c r="V4046" s="19">
        <v>0</v>
      </c>
      <c r="W4046" s="20">
        <v>2E-3</v>
      </c>
      <c r="X4046" s="21">
        <v>0.06</v>
      </c>
      <c r="Y4046" s="22" t="s">
        <v>33</v>
      </c>
      <c r="Z4046" s="86" t="s">
        <v>5838</v>
      </c>
      <c r="AA4046" s="24" t="s">
        <v>67</v>
      </c>
      <c r="AB4046" s="14" t="s">
        <v>67</v>
      </c>
      <c r="AC4046" s="14" t="s">
        <v>67</v>
      </c>
      <c r="AD4046" s="25"/>
      <c r="AE4046" s="26"/>
      <c r="AF4046" s="27"/>
      <c r="AG4046" s="29"/>
      <c r="AH4046" s="29"/>
      <c r="AI4046" s="29"/>
      <c r="AJ4046" s="29"/>
      <c r="AK4046" s="29"/>
      <c r="AL4046" s="29"/>
      <c r="AM4046" s="29"/>
      <c r="AN4046" s="29"/>
      <c r="AO4046" s="29"/>
    </row>
    <row r="4047" spans="1:41" s="139" customFormat="1" ht="16.5" customHeight="1">
      <c r="A4047" s="12" t="s">
        <v>6558</v>
      </c>
      <c r="B4047" s="13"/>
      <c r="C4047" s="189"/>
      <c r="D4047" s="12"/>
      <c r="E4047" s="14" t="s">
        <v>90</v>
      </c>
      <c r="F4047" s="14" t="s">
        <v>155</v>
      </c>
      <c r="G4047" s="14" t="s">
        <v>7002</v>
      </c>
      <c r="H4047" s="15">
        <v>2021</v>
      </c>
      <c r="I4047" s="15">
        <v>2</v>
      </c>
      <c r="J4047" s="15">
        <v>0</v>
      </c>
      <c r="K4047" s="15">
        <v>0</v>
      </c>
      <c r="L4047" s="16" t="s">
        <v>777</v>
      </c>
      <c r="M4047" s="16"/>
      <c r="N4047" s="16" t="s">
        <v>39</v>
      </c>
      <c r="O4047" s="17">
        <v>1080</v>
      </c>
      <c r="P4047" s="17">
        <v>0</v>
      </c>
      <c r="Q4047" s="17">
        <v>0</v>
      </c>
      <c r="R4047" s="18" t="s">
        <v>33</v>
      </c>
      <c r="S4047" s="19">
        <v>60</v>
      </c>
      <c r="T4047" s="19">
        <v>110</v>
      </c>
      <c r="U4047" s="19">
        <v>0.6</v>
      </c>
      <c r="V4047" s="19">
        <v>0</v>
      </c>
      <c r="W4047" s="20">
        <v>2E-3</v>
      </c>
      <c r="X4047" s="21">
        <v>4.32</v>
      </c>
      <c r="Y4047" s="22" t="s">
        <v>33</v>
      </c>
      <c r="Z4047" s="86" t="s">
        <v>5838</v>
      </c>
      <c r="AA4047" s="24" t="s">
        <v>67</v>
      </c>
      <c r="AB4047" s="14" t="s">
        <v>67</v>
      </c>
      <c r="AC4047" s="14" t="s">
        <v>67</v>
      </c>
      <c r="AD4047" s="25"/>
      <c r="AE4047" s="26"/>
      <c r="AF4047" s="27"/>
      <c r="AG4047" s="29"/>
      <c r="AH4047" s="29"/>
      <c r="AI4047" s="29"/>
      <c r="AJ4047" s="29"/>
      <c r="AK4047" s="29"/>
      <c r="AL4047" s="29"/>
      <c r="AM4047" s="29"/>
      <c r="AN4047" s="29"/>
      <c r="AO4047" s="29"/>
    </row>
    <row r="4048" spans="1:41" s="139" customFormat="1" ht="16.5" customHeight="1">
      <c r="A4048" s="12" t="s">
        <v>6558</v>
      </c>
      <c r="B4048" s="13"/>
      <c r="C4048" s="189"/>
      <c r="D4048" s="12"/>
      <c r="E4048" s="14" t="s">
        <v>35</v>
      </c>
      <c r="F4048" s="14" t="s">
        <v>125</v>
      </c>
      <c r="G4048" s="14" t="s">
        <v>501</v>
      </c>
      <c r="H4048" s="15">
        <v>2021</v>
      </c>
      <c r="I4048" s="15">
        <v>5</v>
      </c>
      <c r="J4048" s="15">
        <v>0</v>
      </c>
      <c r="K4048" s="15">
        <v>0</v>
      </c>
      <c r="L4048" s="16" t="s">
        <v>777</v>
      </c>
      <c r="M4048" s="16"/>
      <c r="N4048" s="16" t="s">
        <v>39</v>
      </c>
      <c r="O4048" s="17">
        <v>1888</v>
      </c>
      <c r="P4048" s="17">
        <v>0</v>
      </c>
      <c r="Q4048" s="17">
        <v>0</v>
      </c>
      <c r="R4048" s="18" t="s">
        <v>33</v>
      </c>
      <c r="S4048" s="19">
        <v>60</v>
      </c>
      <c r="T4048" s="19">
        <v>110</v>
      </c>
      <c r="U4048" s="19">
        <v>2.2999999999999998</v>
      </c>
      <c r="V4048" s="19">
        <v>0</v>
      </c>
      <c r="W4048" s="20">
        <v>2E-3</v>
      </c>
      <c r="X4048" s="21">
        <v>18.880000000000003</v>
      </c>
      <c r="Y4048" s="22" t="s">
        <v>33</v>
      </c>
      <c r="Z4048" s="86" t="s">
        <v>5838</v>
      </c>
      <c r="AA4048" s="24" t="s">
        <v>67</v>
      </c>
      <c r="AB4048" s="14" t="s">
        <v>67</v>
      </c>
      <c r="AC4048" s="14" t="s">
        <v>67</v>
      </c>
      <c r="AD4048" s="25"/>
      <c r="AE4048" s="26"/>
      <c r="AF4048" s="27"/>
      <c r="AG4048" s="29"/>
      <c r="AH4048" s="29"/>
      <c r="AI4048" s="29"/>
      <c r="AJ4048" s="29"/>
      <c r="AK4048" s="29"/>
      <c r="AL4048" s="29"/>
      <c r="AM4048" s="29"/>
      <c r="AN4048" s="29"/>
      <c r="AO4048" s="29"/>
    </row>
    <row r="4049" spans="1:41" s="139" customFormat="1" ht="16.5" customHeight="1">
      <c r="A4049" s="12" t="s">
        <v>6558</v>
      </c>
      <c r="B4049" s="13"/>
      <c r="C4049" s="189"/>
      <c r="D4049" s="12"/>
      <c r="E4049" s="14" t="s">
        <v>37</v>
      </c>
      <c r="F4049" s="14" t="s">
        <v>125</v>
      </c>
      <c r="G4049" s="14" t="s">
        <v>6500</v>
      </c>
      <c r="H4049" s="15">
        <v>2021</v>
      </c>
      <c r="I4049" s="15">
        <v>5</v>
      </c>
      <c r="J4049" s="15">
        <v>0</v>
      </c>
      <c r="K4049" s="15">
        <v>0</v>
      </c>
      <c r="L4049" s="16" t="s">
        <v>777</v>
      </c>
      <c r="M4049" s="16"/>
      <c r="N4049" s="16" t="s">
        <v>39</v>
      </c>
      <c r="O4049" s="17">
        <v>1888</v>
      </c>
      <c r="P4049" s="17">
        <v>0</v>
      </c>
      <c r="Q4049" s="17">
        <v>0</v>
      </c>
      <c r="R4049" s="18" t="s">
        <v>33</v>
      </c>
      <c r="S4049" s="19">
        <v>60</v>
      </c>
      <c r="T4049" s="19">
        <v>110</v>
      </c>
      <c r="U4049" s="19">
        <v>2.2999999999999998</v>
      </c>
      <c r="V4049" s="19">
        <v>0</v>
      </c>
      <c r="W4049" s="20">
        <v>2E-3</v>
      </c>
      <c r="X4049" s="21">
        <v>18.880000000000003</v>
      </c>
      <c r="Y4049" s="22" t="s">
        <v>33</v>
      </c>
      <c r="Z4049" s="86" t="s">
        <v>5838</v>
      </c>
      <c r="AA4049" s="24" t="s">
        <v>67</v>
      </c>
      <c r="AB4049" s="14" t="s">
        <v>67</v>
      </c>
      <c r="AC4049" s="14" t="s">
        <v>67</v>
      </c>
      <c r="AD4049" s="25"/>
      <c r="AE4049" s="26"/>
      <c r="AF4049" s="27"/>
      <c r="AG4049" s="29"/>
      <c r="AH4049" s="29"/>
      <c r="AI4049" s="29"/>
      <c r="AJ4049" s="29"/>
      <c r="AK4049" s="29"/>
      <c r="AL4049" s="29"/>
      <c r="AM4049" s="29"/>
      <c r="AN4049" s="29"/>
      <c r="AO4049" s="29"/>
    </row>
    <row r="4050" spans="1:41" s="139" customFormat="1" ht="16.5" customHeight="1">
      <c r="A4050" s="12" t="s">
        <v>6558</v>
      </c>
      <c r="B4050" s="13"/>
      <c r="C4050" s="189"/>
      <c r="D4050" s="12"/>
      <c r="E4050" s="14" t="s">
        <v>90</v>
      </c>
      <c r="F4050" s="14" t="s">
        <v>83</v>
      </c>
      <c r="G4050" s="14" t="s">
        <v>788</v>
      </c>
      <c r="H4050" s="15">
        <v>2009</v>
      </c>
      <c r="I4050" s="15">
        <v>2</v>
      </c>
      <c r="J4050" s="15">
        <v>0</v>
      </c>
      <c r="K4050" s="15">
        <v>0</v>
      </c>
      <c r="L4050" s="16" t="s">
        <v>777</v>
      </c>
      <c r="M4050" s="16"/>
      <c r="N4050" s="16" t="s">
        <v>39</v>
      </c>
      <c r="O4050" s="17">
        <v>72</v>
      </c>
      <c r="P4050" s="17">
        <v>0</v>
      </c>
      <c r="Q4050" s="17">
        <v>0</v>
      </c>
      <c r="R4050" s="18" t="s">
        <v>33</v>
      </c>
      <c r="S4050" s="19">
        <v>60</v>
      </c>
      <c r="T4050" s="19">
        <v>110</v>
      </c>
      <c r="U4050" s="19">
        <v>0.5763636363636363</v>
      </c>
      <c r="V4050" s="19">
        <v>0</v>
      </c>
      <c r="W4050" s="20">
        <v>6.3399999999999998E-2</v>
      </c>
      <c r="X4050" s="21">
        <v>9.1295999999999999</v>
      </c>
      <c r="Y4050" s="22" t="s">
        <v>33</v>
      </c>
      <c r="Z4050" s="86" t="s">
        <v>5838</v>
      </c>
      <c r="AA4050" s="24" t="s">
        <v>67</v>
      </c>
      <c r="AB4050" s="14" t="s">
        <v>67</v>
      </c>
      <c r="AC4050" s="14" t="s">
        <v>67</v>
      </c>
      <c r="AD4050" s="25"/>
      <c r="AE4050" s="26"/>
      <c r="AF4050" s="27"/>
      <c r="AG4050" s="29"/>
      <c r="AH4050" s="29"/>
      <c r="AI4050" s="29"/>
      <c r="AJ4050" s="29"/>
      <c r="AK4050" s="29"/>
      <c r="AL4050" s="29"/>
      <c r="AM4050" s="29"/>
      <c r="AN4050" s="29"/>
      <c r="AO4050" s="29"/>
    </row>
    <row r="4051" spans="1:41" s="139" customFormat="1" ht="16.5" customHeight="1">
      <c r="A4051" s="12" t="s">
        <v>6558</v>
      </c>
      <c r="B4051" s="13"/>
      <c r="C4051" s="189"/>
      <c r="D4051" s="12"/>
      <c r="E4051" s="14" t="s">
        <v>398</v>
      </c>
      <c r="F4051" s="14" t="s">
        <v>67</v>
      </c>
      <c r="G4051" s="14" t="s">
        <v>67</v>
      </c>
      <c r="H4051" s="15">
        <v>2010</v>
      </c>
      <c r="I4051" s="15">
        <v>6</v>
      </c>
      <c r="J4051" s="15">
        <v>0</v>
      </c>
      <c r="K4051" s="15">
        <v>0</v>
      </c>
      <c r="L4051" s="16" t="s">
        <v>786</v>
      </c>
      <c r="M4051" s="16"/>
      <c r="N4051" s="16" t="s">
        <v>39</v>
      </c>
      <c r="O4051" s="17">
        <v>144</v>
      </c>
      <c r="P4051" s="17">
        <v>0</v>
      </c>
      <c r="Q4051" s="17">
        <v>0</v>
      </c>
      <c r="R4051" s="18" t="s">
        <v>33</v>
      </c>
      <c r="S4051" s="19">
        <v>60</v>
      </c>
      <c r="T4051" s="19">
        <v>110</v>
      </c>
      <c r="U4051" s="19">
        <v>0.45454545454545453</v>
      </c>
      <c r="V4051" s="19">
        <v>0</v>
      </c>
      <c r="W4051" s="20">
        <v>0.05</v>
      </c>
      <c r="X4051" s="21">
        <v>43.2</v>
      </c>
      <c r="Y4051" s="22" t="s">
        <v>33</v>
      </c>
      <c r="Z4051" s="86" t="s">
        <v>5838</v>
      </c>
      <c r="AA4051" s="24" t="s">
        <v>67</v>
      </c>
      <c r="AB4051" s="14" t="s">
        <v>67</v>
      </c>
      <c r="AC4051" s="14" t="s">
        <v>67</v>
      </c>
      <c r="AD4051" s="25"/>
      <c r="AE4051" s="26"/>
      <c r="AF4051" s="27"/>
      <c r="AG4051" s="29"/>
      <c r="AH4051" s="29"/>
      <c r="AI4051" s="29"/>
      <c r="AJ4051" s="29"/>
      <c r="AK4051" s="29"/>
      <c r="AL4051" s="29"/>
      <c r="AM4051" s="29"/>
      <c r="AN4051" s="29"/>
      <c r="AO4051" s="29"/>
    </row>
    <row r="4052" spans="1:41" s="139" customFormat="1" ht="16.5" customHeight="1">
      <c r="A4052" s="12" t="s">
        <v>6558</v>
      </c>
      <c r="B4052" s="13"/>
      <c r="C4052" s="189"/>
      <c r="D4052" s="12"/>
      <c r="E4052" s="14" t="s">
        <v>6995</v>
      </c>
      <c r="F4052" s="14" t="s">
        <v>417</v>
      </c>
      <c r="G4052" s="14" t="s">
        <v>6996</v>
      </c>
      <c r="H4052" s="15">
        <v>2017</v>
      </c>
      <c r="I4052" s="15">
        <v>1</v>
      </c>
      <c r="J4052" s="15">
        <v>0</v>
      </c>
      <c r="K4052" s="15">
        <v>0</v>
      </c>
      <c r="L4052" s="16" t="s">
        <v>786</v>
      </c>
      <c r="M4052" s="16"/>
      <c r="N4052" s="16" t="s">
        <v>39</v>
      </c>
      <c r="O4052" s="17">
        <v>36</v>
      </c>
      <c r="P4052" s="17">
        <v>0</v>
      </c>
      <c r="Q4052" s="17">
        <v>0</v>
      </c>
      <c r="R4052" s="18" t="s">
        <v>33</v>
      </c>
      <c r="S4052" s="19">
        <v>60</v>
      </c>
      <c r="T4052" s="19">
        <v>110</v>
      </c>
      <c r="U4052" s="19">
        <v>2.7272727272727271</v>
      </c>
      <c r="V4052" s="19">
        <v>0</v>
      </c>
      <c r="W4052" s="20">
        <v>0.3</v>
      </c>
      <c r="X4052" s="21">
        <v>10.799999999999999</v>
      </c>
      <c r="Y4052" s="22" t="s">
        <v>33</v>
      </c>
      <c r="Z4052" s="86" t="s">
        <v>5838</v>
      </c>
      <c r="AA4052" s="24" t="s">
        <v>67</v>
      </c>
      <c r="AB4052" s="14" t="s">
        <v>67</v>
      </c>
      <c r="AC4052" s="14" t="s">
        <v>67</v>
      </c>
      <c r="AD4052" s="25"/>
      <c r="AE4052" s="26"/>
      <c r="AF4052" s="27"/>
      <c r="AG4052" s="29"/>
      <c r="AH4052" s="29"/>
      <c r="AI4052" s="29"/>
      <c r="AJ4052" s="29"/>
      <c r="AK4052" s="29"/>
      <c r="AL4052" s="29"/>
      <c r="AM4052" s="29"/>
      <c r="AN4052" s="29"/>
      <c r="AO4052" s="29"/>
    </row>
    <row r="4053" spans="1:41" s="139" customFormat="1" ht="16.5" customHeight="1">
      <c r="A4053" s="12" t="s">
        <v>6558</v>
      </c>
      <c r="B4053" s="13"/>
      <c r="C4053" s="189"/>
      <c r="D4053" s="12"/>
      <c r="E4053" s="14" t="s">
        <v>37</v>
      </c>
      <c r="F4053" s="14" t="s">
        <v>83</v>
      </c>
      <c r="G4053" s="14" t="s">
        <v>6997</v>
      </c>
      <c r="H4053" s="15">
        <v>2010</v>
      </c>
      <c r="I4053" s="15">
        <v>1</v>
      </c>
      <c r="J4053" s="15">
        <v>0</v>
      </c>
      <c r="K4053" s="15">
        <v>0</v>
      </c>
      <c r="L4053" s="16" t="s">
        <v>786</v>
      </c>
      <c r="M4053" s="16"/>
      <c r="N4053" s="16" t="s">
        <v>39</v>
      </c>
      <c r="O4053" s="17">
        <v>144</v>
      </c>
      <c r="P4053" s="17">
        <v>0</v>
      </c>
      <c r="Q4053" s="17">
        <v>0</v>
      </c>
      <c r="R4053" s="18" t="s">
        <v>33</v>
      </c>
      <c r="S4053" s="19">
        <v>60</v>
      </c>
      <c r="T4053" s="19">
        <v>110</v>
      </c>
      <c r="U4053" s="19">
        <v>2.2727272727272729</v>
      </c>
      <c r="V4053" s="19">
        <v>0</v>
      </c>
      <c r="W4053" s="20">
        <v>0.25</v>
      </c>
      <c r="X4053" s="21">
        <v>36</v>
      </c>
      <c r="Y4053" s="22" t="s">
        <v>33</v>
      </c>
      <c r="Z4053" s="86" t="s">
        <v>5838</v>
      </c>
      <c r="AA4053" s="24" t="s">
        <v>67</v>
      </c>
      <c r="AB4053" s="14" t="s">
        <v>67</v>
      </c>
      <c r="AC4053" s="14" t="s">
        <v>67</v>
      </c>
      <c r="AD4053" s="25"/>
      <c r="AE4053" s="26"/>
      <c r="AF4053" s="27"/>
      <c r="AG4053" s="29"/>
      <c r="AH4053" s="29"/>
      <c r="AI4053" s="29"/>
      <c r="AJ4053" s="29"/>
      <c r="AK4053" s="29"/>
      <c r="AL4053" s="29"/>
      <c r="AM4053" s="29"/>
      <c r="AN4053" s="29"/>
      <c r="AO4053" s="29"/>
    </row>
    <row r="4054" spans="1:41" s="139" customFormat="1" ht="16.5" customHeight="1">
      <c r="A4054" s="12" t="s">
        <v>6558</v>
      </c>
      <c r="B4054" s="13"/>
      <c r="C4054" s="189"/>
      <c r="D4054" s="12"/>
      <c r="E4054" s="14" t="s">
        <v>35</v>
      </c>
      <c r="F4054" s="14" t="s">
        <v>83</v>
      </c>
      <c r="G4054" s="14" t="s">
        <v>787</v>
      </c>
      <c r="H4054" s="15">
        <v>2010</v>
      </c>
      <c r="I4054" s="15">
        <v>1</v>
      </c>
      <c r="J4054" s="15">
        <v>0</v>
      </c>
      <c r="K4054" s="15">
        <v>0</v>
      </c>
      <c r="L4054" s="16" t="s">
        <v>786</v>
      </c>
      <c r="M4054" s="16"/>
      <c r="N4054" s="16" t="s">
        <v>39</v>
      </c>
      <c r="O4054" s="17">
        <v>144</v>
      </c>
      <c r="P4054" s="17">
        <v>0</v>
      </c>
      <c r="Q4054" s="17">
        <v>0</v>
      </c>
      <c r="R4054" s="18" t="s">
        <v>33</v>
      </c>
      <c r="S4054" s="19">
        <v>60</v>
      </c>
      <c r="T4054" s="19">
        <v>110</v>
      </c>
      <c r="U4054" s="19">
        <v>2.2727272727272729</v>
      </c>
      <c r="V4054" s="19">
        <v>0</v>
      </c>
      <c r="W4054" s="20">
        <v>0.25</v>
      </c>
      <c r="X4054" s="21">
        <v>36</v>
      </c>
      <c r="Y4054" s="22" t="s">
        <v>33</v>
      </c>
      <c r="Z4054" s="86" t="s">
        <v>5838</v>
      </c>
      <c r="AA4054" s="24" t="s">
        <v>67</v>
      </c>
      <c r="AB4054" s="14" t="s">
        <v>67</v>
      </c>
      <c r="AC4054" s="14" t="s">
        <v>67</v>
      </c>
      <c r="AD4054" s="25"/>
      <c r="AE4054" s="26"/>
      <c r="AF4054" s="27"/>
      <c r="AG4054" s="29"/>
      <c r="AH4054" s="29"/>
      <c r="AI4054" s="29"/>
      <c r="AJ4054" s="29"/>
      <c r="AK4054" s="29"/>
      <c r="AL4054" s="29"/>
      <c r="AM4054" s="29"/>
      <c r="AN4054" s="29"/>
      <c r="AO4054" s="29"/>
    </row>
    <row r="4055" spans="1:41" s="139" customFormat="1" ht="16.5" customHeight="1">
      <c r="A4055" s="12" t="s">
        <v>6558</v>
      </c>
      <c r="B4055" s="13"/>
      <c r="C4055" s="189"/>
      <c r="D4055" s="12"/>
      <c r="E4055" s="14" t="s">
        <v>90</v>
      </c>
      <c r="F4055" s="14" t="s">
        <v>83</v>
      </c>
      <c r="G4055" s="14" t="s">
        <v>353</v>
      </c>
      <c r="H4055" s="15">
        <v>2018</v>
      </c>
      <c r="I4055" s="15">
        <v>2</v>
      </c>
      <c r="J4055" s="15">
        <v>0</v>
      </c>
      <c r="K4055" s="15">
        <v>0</v>
      </c>
      <c r="L4055" s="16" t="s">
        <v>777</v>
      </c>
      <c r="M4055" s="16"/>
      <c r="N4055" s="16" t="s">
        <v>39</v>
      </c>
      <c r="O4055" s="17">
        <v>1080</v>
      </c>
      <c r="P4055" s="17">
        <v>0</v>
      </c>
      <c r="Q4055" s="17">
        <v>0</v>
      </c>
      <c r="R4055" s="18" t="s">
        <v>33</v>
      </c>
      <c r="S4055" s="19">
        <v>60</v>
      </c>
      <c r="T4055" s="19">
        <v>110</v>
      </c>
      <c r="U4055" s="19">
        <v>0.5763636363636363</v>
      </c>
      <c r="V4055" s="19">
        <v>0</v>
      </c>
      <c r="W4055" s="20">
        <v>6.3399999999999998E-2</v>
      </c>
      <c r="X4055" s="21">
        <v>136.94399999999999</v>
      </c>
      <c r="Y4055" s="22" t="s">
        <v>33</v>
      </c>
      <c r="Z4055" s="86" t="s">
        <v>5838</v>
      </c>
      <c r="AA4055" s="24" t="s">
        <v>67</v>
      </c>
      <c r="AB4055" s="14" t="s">
        <v>67</v>
      </c>
      <c r="AC4055" s="14" t="s">
        <v>67</v>
      </c>
      <c r="AD4055" s="25"/>
      <c r="AE4055" s="26"/>
      <c r="AF4055" s="27"/>
      <c r="AG4055" s="29"/>
      <c r="AH4055" s="29"/>
      <c r="AI4055" s="29"/>
      <c r="AJ4055" s="29"/>
      <c r="AK4055" s="29"/>
      <c r="AL4055" s="29"/>
      <c r="AM4055" s="29"/>
      <c r="AN4055" s="29"/>
      <c r="AO4055" s="29"/>
    </row>
    <row r="4056" spans="1:41" s="139" customFormat="1" ht="16.5" customHeight="1">
      <c r="A4056" s="12" t="s">
        <v>6558</v>
      </c>
      <c r="B4056" s="13"/>
      <c r="C4056" s="189"/>
      <c r="D4056" s="12"/>
      <c r="E4056" s="14" t="s">
        <v>784</v>
      </c>
      <c r="F4056" s="14" t="s">
        <v>785</v>
      </c>
      <c r="G4056" s="14" t="s">
        <v>6994</v>
      </c>
      <c r="H4056" s="15">
        <v>2010</v>
      </c>
      <c r="I4056" s="15">
        <v>1</v>
      </c>
      <c r="J4056" s="15">
        <v>0</v>
      </c>
      <c r="K4056" s="15">
        <v>0</v>
      </c>
      <c r="L4056" s="16" t="s">
        <v>786</v>
      </c>
      <c r="M4056" s="16"/>
      <c r="N4056" s="16" t="s">
        <v>39</v>
      </c>
      <c r="O4056" s="17">
        <v>144</v>
      </c>
      <c r="P4056" s="17">
        <v>0</v>
      </c>
      <c r="Q4056" s="17">
        <v>0</v>
      </c>
      <c r="R4056" s="18" t="s">
        <v>33</v>
      </c>
      <c r="S4056" s="19">
        <v>60</v>
      </c>
      <c r="T4056" s="19">
        <v>110</v>
      </c>
      <c r="U4056" s="19">
        <v>5.4545454545454541</v>
      </c>
      <c r="V4056" s="19">
        <v>0</v>
      </c>
      <c r="W4056" s="20">
        <v>0.6</v>
      </c>
      <c r="X4056" s="21">
        <v>86.399999999999991</v>
      </c>
      <c r="Y4056" s="22" t="s">
        <v>33</v>
      </c>
      <c r="Z4056" s="86" t="s">
        <v>5838</v>
      </c>
      <c r="AA4056" s="24" t="s">
        <v>67</v>
      </c>
      <c r="AB4056" s="14" t="s">
        <v>67</v>
      </c>
      <c r="AC4056" s="14" t="s">
        <v>67</v>
      </c>
      <c r="AD4056" s="25"/>
      <c r="AE4056" s="26"/>
      <c r="AF4056" s="27"/>
      <c r="AG4056" s="29"/>
      <c r="AH4056" s="29"/>
      <c r="AI4056" s="29"/>
      <c r="AJ4056" s="29"/>
      <c r="AK4056" s="29"/>
      <c r="AL4056" s="29"/>
      <c r="AM4056" s="29"/>
      <c r="AN4056" s="29"/>
      <c r="AO4056" s="29"/>
    </row>
    <row r="4057" spans="1:41" s="139" customFormat="1" ht="16.5" customHeight="1">
      <c r="A4057" s="12" t="s">
        <v>6558</v>
      </c>
      <c r="B4057" s="13"/>
      <c r="C4057" s="189"/>
      <c r="D4057" s="12"/>
      <c r="E4057" s="14" t="s">
        <v>37</v>
      </c>
      <c r="F4057" s="14" t="s">
        <v>83</v>
      </c>
      <c r="G4057" s="14" t="s">
        <v>101</v>
      </c>
      <c r="H4057" s="15">
        <v>2011</v>
      </c>
      <c r="I4057" s="15">
        <v>1</v>
      </c>
      <c r="J4057" s="15">
        <v>0</v>
      </c>
      <c r="K4057" s="15">
        <v>0</v>
      </c>
      <c r="L4057" s="16" t="s">
        <v>777</v>
      </c>
      <c r="M4057" s="16"/>
      <c r="N4057" s="16" t="s">
        <v>39</v>
      </c>
      <c r="O4057" s="17">
        <v>1336</v>
      </c>
      <c r="P4057" s="17">
        <v>0</v>
      </c>
      <c r="Q4057" s="17">
        <v>0</v>
      </c>
      <c r="R4057" s="18" t="s">
        <v>33</v>
      </c>
      <c r="S4057" s="19">
        <v>60</v>
      </c>
      <c r="T4057" s="19">
        <v>110</v>
      </c>
      <c r="U4057" s="19">
        <v>0.68181818181818177</v>
      </c>
      <c r="V4057" s="19">
        <v>0</v>
      </c>
      <c r="W4057" s="20">
        <v>7.4999999999999997E-2</v>
      </c>
      <c r="X4057" s="21">
        <v>100.2</v>
      </c>
      <c r="Y4057" s="22" t="s">
        <v>33</v>
      </c>
      <c r="Z4057" s="86" t="s">
        <v>5838</v>
      </c>
      <c r="AA4057" s="24" t="s">
        <v>67</v>
      </c>
      <c r="AB4057" s="14" t="s">
        <v>67</v>
      </c>
      <c r="AC4057" s="14" t="s">
        <v>67</v>
      </c>
      <c r="AD4057" s="25"/>
      <c r="AE4057" s="26"/>
      <c r="AF4057" s="27"/>
      <c r="AG4057" s="29"/>
      <c r="AH4057" s="29"/>
      <c r="AI4057" s="29"/>
      <c r="AJ4057" s="29"/>
      <c r="AK4057" s="29"/>
      <c r="AL4057" s="29"/>
      <c r="AM4057" s="29"/>
      <c r="AN4057" s="29"/>
      <c r="AO4057" s="29"/>
    </row>
    <row r="4058" spans="1:41" s="139" customFormat="1" ht="16.5" customHeight="1">
      <c r="A4058" s="12" t="s">
        <v>6558</v>
      </c>
      <c r="B4058" s="13"/>
      <c r="C4058" s="189"/>
      <c r="D4058" s="12"/>
      <c r="E4058" s="14" t="s">
        <v>37</v>
      </c>
      <c r="F4058" s="14" t="s">
        <v>83</v>
      </c>
      <c r="G4058" s="14" t="s">
        <v>3075</v>
      </c>
      <c r="H4058" s="15">
        <v>2009</v>
      </c>
      <c r="I4058" s="15">
        <v>1</v>
      </c>
      <c r="J4058" s="15">
        <v>0</v>
      </c>
      <c r="K4058" s="15">
        <v>0</v>
      </c>
      <c r="L4058" s="16" t="s">
        <v>777</v>
      </c>
      <c r="M4058" s="16"/>
      <c r="N4058" s="16" t="s">
        <v>39</v>
      </c>
      <c r="O4058" s="17">
        <v>1888</v>
      </c>
      <c r="P4058" s="17">
        <v>0</v>
      </c>
      <c r="Q4058" s="17">
        <v>0</v>
      </c>
      <c r="R4058" s="18" t="s">
        <v>33</v>
      </c>
      <c r="S4058" s="19">
        <v>60</v>
      </c>
      <c r="T4058" s="19">
        <v>110</v>
      </c>
      <c r="U4058" s="19">
        <v>0.68181818181818177</v>
      </c>
      <c r="V4058" s="19">
        <v>0</v>
      </c>
      <c r="W4058" s="20">
        <v>7.4999999999999997E-2</v>
      </c>
      <c r="X4058" s="21">
        <v>141.6</v>
      </c>
      <c r="Y4058" s="22" t="s">
        <v>33</v>
      </c>
      <c r="Z4058" s="86" t="s">
        <v>5838</v>
      </c>
      <c r="AA4058" s="24" t="s">
        <v>67</v>
      </c>
      <c r="AB4058" s="14" t="s">
        <v>67</v>
      </c>
      <c r="AC4058" s="14" t="s">
        <v>67</v>
      </c>
      <c r="AD4058" s="25"/>
      <c r="AE4058" s="26"/>
      <c r="AF4058" s="27"/>
      <c r="AG4058" s="29"/>
      <c r="AH4058" s="29"/>
      <c r="AI4058" s="29"/>
      <c r="AJ4058" s="29"/>
      <c r="AK4058" s="29"/>
      <c r="AL4058" s="29"/>
      <c r="AM4058" s="29"/>
      <c r="AN4058" s="29"/>
      <c r="AO4058" s="29"/>
    </row>
    <row r="4059" spans="1:41" s="139" customFormat="1" ht="16.5" customHeight="1">
      <c r="A4059" s="12" t="s">
        <v>6558</v>
      </c>
      <c r="B4059" s="13"/>
      <c r="C4059" s="189"/>
      <c r="D4059" s="12"/>
      <c r="E4059" s="14" t="s">
        <v>171</v>
      </c>
      <c r="F4059" s="14" t="s">
        <v>6993</v>
      </c>
      <c r="G4059" s="14" t="s">
        <v>797</v>
      </c>
      <c r="H4059" s="15">
        <v>2022</v>
      </c>
      <c r="I4059" s="15">
        <v>1</v>
      </c>
      <c r="J4059" s="15">
        <v>0</v>
      </c>
      <c r="K4059" s="15">
        <v>0</v>
      </c>
      <c r="L4059" s="16" t="s">
        <v>777</v>
      </c>
      <c r="M4059" s="16"/>
      <c r="N4059" s="16" t="s">
        <v>39</v>
      </c>
      <c r="O4059" s="17">
        <v>360</v>
      </c>
      <c r="P4059" s="17">
        <v>0</v>
      </c>
      <c r="Q4059" s="17">
        <v>0</v>
      </c>
      <c r="R4059" s="18" t="s">
        <v>33</v>
      </c>
      <c r="S4059" s="19">
        <v>60</v>
      </c>
      <c r="T4059" s="19">
        <v>110</v>
      </c>
      <c r="U4059" s="19">
        <v>1.1818181818181819</v>
      </c>
      <c r="V4059" s="19">
        <v>0</v>
      </c>
      <c r="W4059" s="20">
        <v>0.55000000000000004</v>
      </c>
      <c r="X4059" s="21">
        <v>198.00000000000003</v>
      </c>
      <c r="Y4059" s="22" t="s">
        <v>33</v>
      </c>
      <c r="Z4059" s="86" t="s">
        <v>5838</v>
      </c>
      <c r="AA4059" s="24" t="s">
        <v>67</v>
      </c>
      <c r="AB4059" s="14" t="s">
        <v>67</v>
      </c>
      <c r="AC4059" s="14" t="s">
        <v>67</v>
      </c>
      <c r="AD4059" s="25"/>
      <c r="AE4059" s="26"/>
      <c r="AF4059" s="27"/>
      <c r="AG4059" s="29"/>
      <c r="AH4059" s="29"/>
      <c r="AI4059" s="29"/>
      <c r="AJ4059" s="29"/>
      <c r="AK4059" s="29"/>
      <c r="AL4059" s="29"/>
      <c r="AM4059" s="29"/>
      <c r="AN4059" s="29"/>
      <c r="AO4059" s="29"/>
    </row>
    <row r="4060" spans="1:41" s="139" customFormat="1" ht="16.5" customHeight="1">
      <c r="A4060" s="12" t="s">
        <v>6558</v>
      </c>
      <c r="B4060" s="13"/>
      <c r="C4060" s="189"/>
      <c r="D4060" s="12"/>
      <c r="E4060" s="14" t="s">
        <v>203</v>
      </c>
      <c r="F4060" s="14" t="s">
        <v>92</v>
      </c>
      <c r="G4060" s="14" t="s">
        <v>204</v>
      </c>
      <c r="H4060" s="15">
        <v>2012</v>
      </c>
      <c r="I4060" s="15">
        <v>1</v>
      </c>
      <c r="J4060" s="15">
        <v>0</v>
      </c>
      <c r="K4060" s="15">
        <v>0</v>
      </c>
      <c r="L4060" s="16" t="s">
        <v>781</v>
      </c>
      <c r="M4060" s="16"/>
      <c r="N4060" s="16" t="s">
        <v>45</v>
      </c>
      <c r="O4060" s="17">
        <v>864</v>
      </c>
      <c r="P4060" s="17">
        <v>0</v>
      </c>
      <c r="Q4060" s="17">
        <v>0</v>
      </c>
      <c r="R4060" s="18" t="s">
        <v>33</v>
      </c>
      <c r="S4060" s="19">
        <v>60</v>
      </c>
      <c r="T4060" s="19">
        <v>110</v>
      </c>
      <c r="U4060" s="19">
        <v>2.8636363636363638</v>
      </c>
      <c r="V4060" s="19">
        <v>0</v>
      </c>
      <c r="W4060" s="20">
        <v>0.315</v>
      </c>
      <c r="X4060" s="21">
        <v>272.16000000000003</v>
      </c>
      <c r="Y4060" s="22" t="s">
        <v>33</v>
      </c>
      <c r="Z4060" s="86" t="s">
        <v>5838</v>
      </c>
      <c r="AA4060" s="24" t="s">
        <v>67</v>
      </c>
      <c r="AB4060" s="14" t="s">
        <v>67</v>
      </c>
      <c r="AC4060" s="14" t="s">
        <v>67</v>
      </c>
      <c r="AD4060" s="25"/>
      <c r="AE4060" s="26"/>
      <c r="AF4060" s="27"/>
      <c r="AG4060" s="29"/>
      <c r="AH4060" s="29"/>
      <c r="AI4060" s="29"/>
      <c r="AJ4060" s="29"/>
      <c r="AK4060" s="29"/>
      <c r="AL4060" s="29"/>
      <c r="AM4060" s="29"/>
      <c r="AN4060" s="29"/>
      <c r="AO4060" s="29"/>
    </row>
    <row r="4061" spans="1:41" s="139" customFormat="1" ht="16.5" customHeight="1">
      <c r="A4061" s="12" t="s">
        <v>6558</v>
      </c>
      <c r="B4061" s="13"/>
      <c r="C4061" s="189"/>
      <c r="D4061" s="12"/>
      <c r="E4061" s="14" t="s">
        <v>199</v>
      </c>
      <c r="F4061" s="14" t="s">
        <v>6991</v>
      </c>
      <c r="G4061" s="14" t="s">
        <v>6992</v>
      </c>
      <c r="H4061" s="15">
        <v>2022</v>
      </c>
      <c r="I4061" s="15">
        <v>1</v>
      </c>
      <c r="J4061" s="15">
        <v>0</v>
      </c>
      <c r="K4061" s="15">
        <v>0</v>
      </c>
      <c r="L4061" s="16" t="s">
        <v>777</v>
      </c>
      <c r="M4061" s="16"/>
      <c r="N4061" s="16" t="s">
        <v>39</v>
      </c>
      <c r="O4061" s="17">
        <v>300</v>
      </c>
      <c r="P4061" s="17">
        <v>0</v>
      </c>
      <c r="Q4061" s="17">
        <v>0</v>
      </c>
      <c r="R4061" s="18" t="s">
        <v>33</v>
      </c>
      <c r="S4061" s="19">
        <v>60</v>
      </c>
      <c r="T4061" s="19">
        <v>110</v>
      </c>
      <c r="U4061" s="19">
        <v>10.454545454545455</v>
      </c>
      <c r="V4061" s="19">
        <v>0</v>
      </c>
      <c r="W4061" s="20">
        <v>1.1000000000000001</v>
      </c>
      <c r="X4061" s="21">
        <v>330</v>
      </c>
      <c r="Y4061" s="22" t="s">
        <v>33</v>
      </c>
      <c r="Z4061" s="86" t="s">
        <v>5838</v>
      </c>
      <c r="AA4061" s="24" t="s">
        <v>67</v>
      </c>
      <c r="AB4061" s="14" t="s">
        <v>67</v>
      </c>
      <c r="AC4061" s="14" t="s">
        <v>67</v>
      </c>
      <c r="AD4061" s="25"/>
      <c r="AE4061" s="26"/>
      <c r="AF4061" s="27"/>
      <c r="AG4061" s="29"/>
      <c r="AH4061" s="29"/>
      <c r="AI4061" s="29"/>
      <c r="AJ4061" s="29"/>
      <c r="AK4061" s="29"/>
      <c r="AL4061" s="29"/>
      <c r="AM4061" s="29"/>
      <c r="AN4061" s="29"/>
      <c r="AO4061" s="29"/>
    </row>
    <row r="4062" spans="1:41" s="139" customFormat="1" ht="16.5" customHeight="1">
      <c r="A4062" s="12" t="s">
        <v>6558</v>
      </c>
      <c r="B4062" s="13"/>
      <c r="C4062" s="189"/>
      <c r="D4062" s="12"/>
      <c r="E4062" s="14" t="s">
        <v>35</v>
      </c>
      <c r="F4062" s="14" t="s">
        <v>83</v>
      </c>
      <c r="G4062" s="14" t="s">
        <v>81</v>
      </c>
      <c r="H4062" s="15">
        <v>2011</v>
      </c>
      <c r="I4062" s="15">
        <v>2</v>
      </c>
      <c r="J4062" s="15">
        <v>0</v>
      </c>
      <c r="K4062" s="15">
        <v>0</v>
      </c>
      <c r="L4062" s="16" t="s">
        <v>777</v>
      </c>
      <c r="M4062" s="16"/>
      <c r="N4062" s="16" t="s">
        <v>39</v>
      </c>
      <c r="O4062" s="17">
        <v>1336</v>
      </c>
      <c r="P4062" s="17">
        <v>0</v>
      </c>
      <c r="Q4062" s="17">
        <v>0</v>
      </c>
      <c r="R4062" s="18" t="s">
        <v>33</v>
      </c>
      <c r="S4062" s="19">
        <v>60</v>
      </c>
      <c r="T4062" s="19">
        <v>110</v>
      </c>
      <c r="U4062" s="19">
        <v>2.2727272727272729</v>
      </c>
      <c r="V4062" s="19">
        <v>0</v>
      </c>
      <c r="W4062" s="20">
        <v>0.25</v>
      </c>
      <c r="X4062" s="21">
        <v>668</v>
      </c>
      <c r="Y4062" s="22" t="s">
        <v>33</v>
      </c>
      <c r="Z4062" s="86" t="s">
        <v>5838</v>
      </c>
      <c r="AA4062" s="24" t="s">
        <v>67</v>
      </c>
      <c r="AB4062" s="14" t="s">
        <v>67</v>
      </c>
      <c r="AC4062" s="14" t="s">
        <v>67</v>
      </c>
      <c r="AD4062" s="25"/>
      <c r="AE4062" s="26"/>
      <c r="AF4062" s="27"/>
      <c r="AG4062" s="29"/>
      <c r="AH4062" s="29"/>
      <c r="AI4062" s="29"/>
      <c r="AJ4062" s="29"/>
      <c r="AK4062" s="29"/>
      <c r="AL4062" s="29"/>
      <c r="AM4062" s="29"/>
      <c r="AN4062" s="29"/>
      <c r="AO4062" s="29"/>
    </row>
    <row r="4063" spans="1:41" s="139" customFormat="1" ht="16.5" customHeight="1">
      <c r="A4063" s="12" t="s">
        <v>6558</v>
      </c>
      <c r="B4063" s="13"/>
      <c r="C4063" s="189"/>
      <c r="D4063" s="12"/>
      <c r="E4063" s="14" t="s">
        <v>6988</v>
      </c>
      <c r="F4063" s="14" t="s">
        <v>6989</v>
      </c>
      <c r="G4063" s="14" t="s">
        <v>6990</v>
      </c>
      <c r="H4063" s="15">
        <v>2014</v>
      </c>
      <c r="I4063" s="15">
        <v>1</v>
      </c>
      <c r="J4063" s="15">
        <v>0</v>
      </c>
      <c r="K4063" s="15">
        <v>0</v>
      </c>
      <c r="L4063" s="16" t="s">
        <v>777</v>
      </c>
      <c r="M4063" s="16"/>
      <c r="N4063" s="16" t="s">
        <v>39</v>
      </c>
      <c r="O4063" s="17">
        <v>8760</v>
      </c>
      <c r="P4063" s="17">
        <v>0</v>
      </c>
      <c r="Q4063" s="17">
        <v>0</v>
      </c>
      <c r="R4063" s="18" t="s">
        <v>33</v>
      </c>
      <c r="S4063" s="19">
        <v>60</v>
      </c>
      <c r="T4063" s="19">
        <v>110</v>
      </c>
      <c r="U4063" s="19">
        <v>0.45454545454545453</v>
      </c>
      <c r="V4063" s="19">
        <v>0</v>
      </c>
      <c r="W4063" s="20">
        <v>0.05</v>
      </c>
      <c r="X4063" s="21">
        <v>438</v>
      </c>
      <c r="Y4063" s="22" t="s">
        <v>33</v>
      </c>
      <c r="Z4063" s="86" t="s">
        <v>5838</v>
      </c>
      <c r="AA4063" s="24" t="s">
        <v>67</v>
      </c>
      <c r="AB4063" s="14" t="s">
        <v>67</v>
      </c>
      <c r="AC4063" s="14" t="s">
        <v>67</v>
      </c>
      <c r="AD4063" s="25"/>
      <c r="AE4063" s="26"/>
      <c r="AF4063" s="27"/>
      <c r="AG4063" s="29"/>
      <c r="AH4063" s="29"/>
      <c r="AI4063" s="29"/>
      <c r="AJ4063" s="29"/>
      <c r="AK4063" s="29"/>
      <c r="AL4063" s="29"/>
      <c r="AM4063" s="29"/>
      <c r="AN4063" s="29"/>
      <c r="AO4063" s="29"/>
    </row>
    <row r="4064" spans="1:41" s="139" customFormat="1" ht="16.5" customHeight="1">
      <c r="A4064" s="12" t="s">
        <v>6558</v>
      </c>
      <c r="B4064" s="13"/>
      <c r="C4064" s="189"/>
      <c r="D4064" s="12"/>
      <c r="E4064" s="14" t="s">
        <v>778</v>
      </c>
      <c r="F4064" s="14" t="s">
        <v>83</v>
      </c>
      <c r="G4064" s="14" t="s">
        <v>97</v>
      </c>
      <c r="H4064" s="15">
        <v>2019</v>
      </c>
      <c r="I4064" s="15">
        <v>6</v>
      </c>
      <c r="J4064" s="15">
        <v>0</v>
      </c>
      <c r="K4064" s="15">
        <v>0</v>
      </c>
      <c r="L4064" s="16" t="s">
        <v>777</v>
      </c>
      <c r="M4064" s="16"/>
      <c r="N4064" s="16" t="s">
        <v>39</v>
      </c>
      <c r="O4064" s="17">
        <v>1888</v>
      </c>
      <c r="P4064" s="17">
        <v>0</v>
      </c>
      <c r="Q4064" s="17">
        <v>0</v>
      </c>
      <c r="R4064" s="18" t="s">
        <v>33</v>
      </c>
      <c r="S4064" s="19">
        <v>60</v>
      </c>
      <c r="T4064" s="19">
        <v>110</v>
      </c>
      <c r="U4064" s="19">
        <v>2.2727272727272729</v>
      </c>
      <c r="V4064" s="19">
        <v>0</v>
      </c>
      <c r="W4064" s="20">
        <v>0.25</v>
      </c>
      <c r="X4064" s="21">
        <v>2832</v>
      </c>
      <c r="Y4064" s="22" t="s">
        <v>33</v>
      </c>
      <c r="Z4064" s="86" t="s">
        <v>5838</v>
      </c>
      <c r="AA4064" s="24" t="s">
        <v>67</v>
      </c>
      <c r="AB4064" s="14" t="s">
        <v>67</v>
      </c>
      <c r="AC4064" s="14" t="s">
        <v>67</v>
      </c>
      <c r="AD4064" s="25"/>
      <c r="AE4064" s="26"/>
      <c r="AF4064" s="27"/>
      <c r="AG4064" s="29"/>
      <c r="AH4064" s="29"/>
      <c r="AI4064" s="29"/>
      <c r="AJ4064" s="29"/>
      <c r="AK4064" s="29"/>
      <c r="AL4064" s="29"/>
      <c r="AM4064" s="29"/>
      <c r="AN4064" s="29"/>
      <c r="AO4064" s="29"/>
    </row>
    <row r="4065" spans="1:41" s="139" customFormat="1" ht="16.5" customHeight="1">
      <c r="A4065" s="12" t="s">
        <v>6558</v>
      </c>
      <c r="B4065" s="13"/>
      <c r="C4065" s="189"/>
      <c r="D4065" s="12"/>
      <c r="E4065" s="14" t="s">
        <v>6986</v>
      </c>
      <c r="F4065" s="14" t="s">
        <v>83</v>
      </c>
      <c r="G4065" s="14" t="s">
        <v>164</v>
      </c>
      <c r="H4065" s="15">
        <v>2019</v>
      </c>
      <c r="I4065" s="15">
        <v>6</v>
      </c>
      <c r="J4065" s="15">
        <v>0</v>
      </c>
      <c r="K4065" s="15">
        <v>0</v>
      </c>
      <c r="L4065" s="16" t="s">
        <v>777</v>
      </c>
      <c r="M4065" s="16"/>
      <c r="N4065" s="16" t="s">
        <v>39</v>
      </c>
      <c r="O4065" s="17">
        <v>1888</v>
      </c>
      <c r="P4065" s="17">
        <v>0</v>
      </c>
      <c r="Q4065" s="17">
        <v>0</v>
      </c>
      <c r="R4065" s="18" t="s">
        <v>33</v>
      </c>
      <c r="S4065" s="19">
        <v>60</v>
      </c>
      <c r="T4065" s="19">
        <v>110</v>
      </c>
      <c r="U4065" s="19">
        <v>2.2727272727272729</v>
      </c>
      <c r="V4065" s="19">
        <v>0</v>
      </c>
      <c r="W4065" s="20">
        <v>0.25</v>
      </c>
      <c r="X4065" s="21">
        <v>2832</v>
      </c>
      <c r="Y4065" s="22" t="s">
        <v>33</v>
      </c>
      <c r="Z4065" s="86" t="s">
        <v>5838</v>
      </c>
      <c r="AA4065" s="24" t="s">
        <v>67</v>
      </c>
      <c r="AB4065" s="14" t="s">
        <v>67</v>
      </c>
      <c r="AC4065" s="14" t="s">
        <v>67</v>
      </c>
      <c r="AD4065" s="25"/>
      <c r="AE4065" s="26"/>
      <c r="AF4065" s="27"/>
      <c r="AG4065" s="29"/>
      <c r="AH4065" s="29"/>
      <c r="AI4065" s="29"/>
      <c r="AJ4065" s="29"/>
      <c r="AK4065" s="29"/>
      <c r="AL4065" s="29"/>
      <c r="AM4065" s="29"/>
      <c r="AN4065" s="29"/>
      <c r="AO4065" s="29"/>
    </row>
    <row r="4066" spans="1:41" s="139" customFormat="1" ht="16.5" customHeight="1">
      <c r="A4066" s="12" t="s">
        <v>6558</v>
      </c>
      <c r="B4066" s="13"/>
      <c r="C4066" s="189"/>
      <c r="D4066" s="12"/>
      <c r="E4066" s="14" t="s">
        <v>778</v>
      </c>
      <c r="F4066" s="14" t="s">
        <v>83</v>
      </c>
      <c r="G4066" s="14" t="s">
        <v>97</v>
      </c>
      <c r="H4066" s="15">
        <v>2018</v>
      </c>
      <c r="I4066" s="15">
        <v>2</v>
      </c>
      <c r="J4066" s="15">
        <v>0</v>
      </c>
      <c r="K4066" s="15">
        <v>0</v>
      </c>
      <c r="L4066" s="16" t="s">
        <v>777</v>
      </c>
      <c r="M4066" s="16"/>
      <c r="N4066" s="16" t="s">
        <v>39</v>
      </c>
      <c r="O4066" s="17">
        <v>1888</v>
      </c>
      <c r="P4066" s="17">
        <v>0</v>
      </c>
      <c r="Q4066" s="17">
        <v>0</v>
      </c>
      <c r="R4066" s="18" t="s">
        <v>33</v>
      </c>
      <c r="S4066" s="19">
        <v>60</v>
      </c>
      <c r="T4066" s="19">
        <v>110</v>
      </c>
      <c r="U4066" s="19">
        <v>2.2727272727272729</v>
      </c>
      <c r="V4066" s="19">
        <v>0</v>
      </c>
      <c r="W4066" s="20">
        <v>0.25</v>
      </c>
      <c r="X4066" s="21">
        <v>944</v>
      </c>
      <c r="Y4066" s="22" t="s">
        <v>33</v>
      </c>
      <c r="Z4066" s="86" t="s">
        <v>5838</v>
      </c>
      <c r="AA4066" s="24" t="s">
        <v>67</v>
      </c>
      <c r="AB4066" s="14" t="s">
        <v>67</v>
      </c>
      <c r="AC4066" s="14" t="s">
        <v>67</v>
      </c>
      <c r="AD4066" s="25"/>
      <c r="AE4066" s="26"/>
      <c r="AF4066" s="27"/>
      <c r="AG4066" s="29"/>
      <c r="AH4066" s="29"/>
      <c r="AI4066" s="29"/>
      <c r="AJ4066" s="29"/>
      <c r="AK4066" s="29"/>
      <c r="AL4066" s="29"/>
      <c r="AM4066" s="29"/>
      <c r="AN4066" s="29"/>
      <c r="AO4066" s="29"/>
    </row>
    <row r="4067" spans="1:41" s="139" customFormat="1" ht="16.5" customHeight="1">
      <c r="A4067" s="12" t="s">
        <v>6558</v>
      </c>
      <c r="B4067" s="13"/>
      <c r="C4067" s="189"/>
      <c r="D4067" s="12"/>
      <c r="E4067" s="14" t="s">
        <v>6986</v>
      </c>
      <c r="F4067" s="14" t="s">
        <v>83</v>
      </c>
      <c r="G4067" s="14" t="s">
        <v>164</v>
      </c>
      <c r="H4067" s="15">
        <v>2018</v>
      </c>
      <c r="I4067" s="15">
        <v>2</v>
      </c>
      <c r="J4067" s="15">
        <v>0</v>
      </c>
      <c r="K4067" s="15">
        <v>0</v>
      </c>
      <c r="L4067" s="16" t="s">
        <v>777</v>
      </c>
      <c r="M4067" s="16"/>
      <c r="N4067" s="16" t="s">
        <v>39</v>
      </c>
      <c r="O4067" s="17">
        <v>1888</v>
      </c>
      <c r="P4067" s="17">
        <v>0</v>
      </c>
      <c r="Q4067" s="17">
        <v>0</v>
      </c>
      <c r="R4067" s="18" t="s">
        <v>33</v>
      </c>
      <c r="S4067" s="19">
        <v>60</v>
      </c>
      <c r="T4067" s="19">
        <v>110</v>
      </c>
      <c r="U4067" s="19">
        <v>2.2727272727272729</v>
      </c>
      <c r="V4067" s="19">
        <v>0</v>
      </c>
      <c r="W4067" s="20">
        <v>0.25</v>
      </c>
      <c r="X4067" s="21">
        <v>944</v>
      </c>
      <c r="Y4067" s="22" t="s">
        <v>33</v>
      </c>
      <c r="Z4067" s="86" t="s">
        <v>5838</v>
      </c>
      <c r="AA4067" s="24" t="s">
        <v>67</v>
      </c>
      <c r="AB4067" s="14" t="s">
        <v>67</v>
      </c>
      <c r="AC4067" s="14" t="s">
        <v>67</v>
      </c>
      <c r="AD4067" s="25"/>
      <c r="AE4067" s="26"/>
      <c r="AF4067" s="27"/>
      <c r="AG4067" s="29"/>
      <c r="AH4067" s="29"/>
      <c r="AI4067" s="29"/>
      <c r="AJ4067" s="29"/>
      <c r="AK4067" s="29"/>
      <c r="AL4067" s="29"/>
      <c r="AM4067" s="29"/>
      <c r="AN4067" s="29"/>
      <c r="AO4067" s="29"/>
    </row>
    <row r="4068" spans="1:41" s="139" customFormat="1" ht="16.5" customHeight="1">
      <c r="A4068" s="12" t="s">
        <v>6558</v>
      </c>
      <c r="B4068" s="13"/>
      <c r="C4068" s="189"/>
      <c r="D4068" s="12"/>
      <c r="E4068" s="14" t="s">
        <v>6984</v>
      </c>
      <c r="F4068" s="14" t="s">
        <v>399</v>
      </c>
      <c r="G4068" s="14" t="s">
        <v>6985</v>
      </c>
      <c r="H4068" s="15">
        <v>2011</v>
      </c>
      <c r="I4068" s="15">
        <v>9</v>
      </c>
      <c r="J4068" s="15">
        <v>0</v>
      </c>
      <c r="K4068" s="15">
        <v>0</v>
      </c>
      <c r="L4068" s="16" t="s">
        <v>777</v>
      </c>
      <c r="M4068" s="16"/>
      <c r="N4068" s="16" t="s">
        <v>39</v>
      </c>
      <c r="O4068" s="17">
        <v>1120</v>
      </c>
      <c r="P4068" s="17">
        <v>0</v>
      </c>
      <c r="Q4068" s="17">
        <v>0</v>
      </c>
      <c r="R4068" s="18" t="s">
        <v>33</v>
      </c>
      <c r="S4068" s="19">
        <v>60</v>
      </c>
      <c r="T4068" s="19">
        <v>110</v>
      </c>
      <c r="U4068" s="19">
        <v>4.0909090909090908</v>
      </c>
      <c r="V4068" s="19">
        <v>0</v>
      </c>
      <c r="W4068" s="20">
        <v>0.45</v>
      </c>
      <c r="X4068" s="21">
        <v>4536</v>
      </c>
      <c r="Y4068" s="22" t="s">
        <v>33</v>
      </c>
      <c r="Z4068" s="86" t="s">
        <v>5838</v>
      </c>
      <c r="AA4068" s="24" t="s">
        <v>67</v>
      </c>
      <c r="AB4068" s="14" t="s">
        <v>67</v>
      </c>
      <c r="AC4068" s="14" t="s">
        <v>67</v>
      </c>
      <c r="AD4068" s="25"/>
      <c r="AE4068" s="26"/>
      <c r="AF4068" s="27"/>
      <c r="AG4068" s="29"/>
      <c r="AH4068" s="29"/>
      <c r="AI4068" s="29"/>
      <c r="AJ4068" s="29"/>
      <c r="AK4068" s="29"/>
      <c r="AL4068" s="29"/>
      <c r="AM4068" s="29"/>
      <c r="AN4068" s="29"/>
      <c r="AO4068" s="29"/>
    </row>
    <row r="4069" spans="1:41" s="139" customFormat="1" ht="16.5" customHeight="1">
      <c r="A4069" s="12" t="s">
        <v>6558</v>
      </c>
      <c r="B4069" s="13"/>
      <c r="C4069" s="189"/>
      <c r="D4069" s="12"/>
      <c r="E4069" s="14" t="s">
        <v>82</v>
      </c>
      <c r="F4069" s="14" t="s">
        <v>155</v>
      </c>
      <c r="G4069" s="14" t="s">
        <v>780</v>
      </c>
      <c r="H4069" s="15">
        <v>2017</v>
      </c>
      <c r="I4069" s="15">
        <v>1</v>
      </c>
      <c r="J4069" s="15">
        <v>0</v>
      </c>
      <c r="K4069" s="15">
        <v>0</v>
      </c>
      <c r="L4069" s="16" t="s">
        <v>777</v>
      </c>
      <c r="M4069" s="16"/>
      <c r="N4069" s="16" t="s">
        <v>39</v>
      </c>
      <c r="O4069" s="17">
        <v>1040</v>
      </c>
      <c r="P4069" s="17">
        <v>0</v>
      </c>
      <c r="Q4069" s="17">
        <v>0</v>
      </c>
      <c r="R4069" s="18" t="s">
        <v>33</v>
      </c>
      <c r="S4069" s="19">
        <v>60</v>
      </c>
      <c r="T4069" s="19">
        <v>110</v>
      </c>
      <c r="U4069" s="19">
        <v>10</v>
      </c>
      <c r="V4069" s="19">
        <v>0</v>
      </c>
      <c r="W4069" s="20">
        <v>1.1000000000000001</v>
      </c>
      <c r="X4069" s="21">
        <v>1144</v>
      </c>
      <c r="Y4069" s="22" t="s">
        <v>33</v>
      </c>
      <c r="Z4069" s="86" t="s">
        <v>5838</v>
      </c>
      <c r="AA4069" s="24" t="s">
        <v>67</v>
      </c>
      <c r="AB4069" s="14" t="s">
        <v>67</v>
      </c>
      <c r="AC4069" s="14" t="s">
        <v>67</v>
      </c>
      <c r="AD4069" s="25"/>
      <c r="AE4069" s="26"/>
      <c r="AF4069" s="27"/>
      <c r="AG4069" s="29"/>
      <c r="AH4069" s="29"/>
      <c r="AI4069" s="29"/>
      <c r="AJ4069" s="29"/>
      <c r="AK4069" s="29"/>
      <c r="AL4069" s="29"/>
      <c r="AM4069" s="29"/>
      <c r="AN4069" s="29"/>
      <c r="AO4069" s="29"/>
    </row>
    <row r="4070" spans="1:41" s="139" customFormat="1" ht="16.5" customHeight="1">
      <c r="A4070" s="12" t="s">
        <v>6558</v>
      </c>
      <c r="B4070" s="13"/>
      <c r="C4070" s="189"/>
      <c r="D4070" s="12"/>
      <c r="E4070" s="14" t="s">
        <v>779</v>
      </c>
      <c r="F4070" s="14" t="s">
        <v>63</v>
      </c>
      <c r="G4070" s="14" t="s">
        <v>6987</v>
      </c>
      <c r="H4070" s="15">
        <v>2010</v>
      </c>
      <c r="I4070" s="15">
        <v>1</v>
      </c>
      <c r="J4070" s="15">
        <v>0</v>
      </c>
      <c r="K4070" s="15">
        <v>0</v>
      </c>
      <c r="L4070" s="16" t="s">
        <v>777</v>
      </c>
      <c r="M4070" s="16"/>
      <c r="N4070" s="16" t="s">
        <v>39</v>
      </c>
      <c r="O4070" s="17">
        <v>8760</v>
      </c>
      <c r="P4070" s="17">
        <v>0</v>
      </c>
      <c r="Q4070" s="17">
        <v>5</v>
      </c>
      <c r="R4070" s="18" t="s">
        <v>33</v>
      </c>
      <c r="S4070" s="19">
        <v>60</v>
      </c>
      <c r="T4070" s="19">
        <v>110</v>
      </c>
      <c r="U4070" s="19">
        <v>5.4545454545454541</v>
      </c>
      <c r="V4070" s="19">
        <v>0</v>
      </c>
      <c r="W4070" s="20">
        <v>0.6</v>
      </c>
      <c r="X4070" s="21">
        <v>5256</v>
      </c>
      <c r="Y4070" s="22" t="s">
        <v>33</v>
      </c>
      <c r="Z4070" s="86" t="s">
        <v>5838</v>
      </c>
      <c r="AA4070" s="24" t="s">
        <v>67</v>
      </c>
      <c r="AB4070" s="14" t="s">
        <v>67</v>
      </c>
      <c r="AC4070" s="14" t="s">
        <v>67</v>
      </c>
      <c r="AD4070" s="25"/>
      <c r="AE4070" s="26"/>
      <c r="AF4070" s="27"/>
      <c r="AG4070" s="29"/>
      <c r="AH4070" s="29"/>
      <c r="AI4070" s="29"/>
      <c r="AJ4070" s="29"/>
      <c r="AK4070" s="29"/>
      <c r="AL4070" s="29"/>
      <c r="AM4070" s="29"/>
      <c r="AN4070" s="29"/>
      <c r="AO4070" s="29"/>
    </row>
    <row r="4071" spans="1:41" s="139" customFormat="1" ht="16.5" customHeight="1">
      <c r="A4071" s="12" t="s">
        <v>790</v>
      </c>
      <c r="B4071" s="13"/>
      <c r="C4071" s="189"/>
      <c r="D4071" s="12"/>
      <c r="E4071" s="14" t="s">
        <v>858</v>
      </c>
      <c r="F4071" s="14" t="s">
        <v>859</v>
      </c>
      <c r="G4071" s="14" t="s">
        <v>860</v>
      </c>
      <c r="H4071" s="15">
        <v>2019</v>
      </c>
      <c r="I4071" s="15">
        <v>2</v>
      </c>
      <c r="J4071" s="15">
        <v>0</v>
      </c>
      <c r="K4071" s="15">
        <v>0</v>
      </c>
      <c r="L4071" s="16" t="s">
        <v>792</v>
      </c>
      <c r="M4071" s="16"/>
      <c r="N4071" s="16" t="s">
        <v>39</v>
      </c>
      <c r="O4071" s="17">
        <v>400</v>
      </c>
      <c r="P4071" s="17">
        <v>0</v>
      </c>
      <c r="Q4071" s="17">
        <v>0</v>
      </c>
      <c r="R4071" s="18" t="s">
        <v>33</v>
      </c>
      <c r="S4071" s="19">
        <v>60</v>
      </c>
      <c r="T4071" s="19">
        <v>110</v>
      </c>
      <c r="U4071" s="19">
        <v>8.1818181818181818E-2</v>
      </c>
      <c r="V4071" s="19">
        <v>0</v>
      </c>
      <c r="W4071" s="20">
        <v>8.9999999999999993E-3</v>
      </c>
      <c r="X4071" s="21">
        <v>7.1999999999999993</v>
      </c>
      <c r="Y4071" s="22" t="s">
        <v>33</v>
      </c>
      <c r="Z4071" s="86" t="s">
        <v>5838</v>
      </c>
      <c r="AA4071" s="15"/>
      <c r="AB4071" s="15"/>
      <c r="AC4071" s="15"/>
      <c r="AD4071" s="25"/>
      <c r="AE4071" s="26"/>
      <c r="AF4071" s="27"/>
      <c r="AG4071" s="29"/>
      <c r="AH4071" s="29"/>
      <c r="AI4071" s="29"/>
      <c r="AJ4071" s="29"/>
      <c r="AK4071" s="29"/>
      <c r="AL4071" s="29"/>
      <c r="AM4071" s="29"/>
      <c r="AN4071" s="29"/>
      <c r="AO4071" s="29"/>
    </row>
    <row r="4072" spans="1:41" s="139" customFormat="1" ht="16.5" customHeight="1">
      <c r="A4072" s="12" t="s">
        <v>790</v>
      </c>
      <c r="B4072" s="13"/>
      <c r="C4072" s="189"/>
      <c r="D4072" s="12"/>
      <c r="E4072" s="14" t="s">
        <v>828</v>
      </c>
      <c r="F4072" s="14" t="s">
        <v>480</v>
      </c>
      <c r="G4072" s="14" t="s">
        <v>861</v>
      </c>
      <c r="H4072" s="15">
        <v>2016</v>
      </c>
      <c r="I4072" s="15">
        <v>1</v>
      </c>
      <c r="J4072" s="15">
        <v>0</v>
      </c>
      <c r="K4072" s="15">
        <v>0</v>
      </c>
      <c r="L4072" s="16" t="s">
        <v>792</v>
      </c>
      <c r="M4072" s="16"/>
      <c r="N4072" s="16" t="s">
        <v>39</v>
      </c>
      <c r="O4072" s="17">
        <v>600</v>
      </c>
      <c r="P4072" s="17">
        <v>0</v>
      </c>
      <c r="Q4072" s="17">
        <v>0</v>
      </c>
      <c r="R4072" s="18" t="s">
        <v>33</v>
      </c>
      <c r="S4072" s="19">
        <v>60</v>
      </c>
      <c r="T4072" s="19">
        <v>110</v>
      </c>
      <c r="U4072" s="19">
        <v>9.0909090909090912E-2</v>
      </c>
      <c r="V4072" s="19">
        <v>0</v>
      </c>
      <c r="W4072" s="20">
        <v>0.01</v>
      </c>
      <c r="X4072" s="21">
        <v>6</v>
      </c>
      <c r="Y4072" s="22" t="s">
        <v>33</v>
      </c>
      <c r="Z4072" s="86" t="s">
        <v>5838</v>
      </c>
      <c r="AA4072" s="15"/>
      <c r="AB4072" s="15"/>
      <c r="AC4072" s="15"/>
      <c r="AD4072" s="25"/>
      <c r="AE4072" s="26"/>
      <c r="AF4072" s="27"/>
      <c r="AG4072" s="29"/>
      <c r="AH4072" s="29"/>
      <c r="AI4072" s="29"/>
      <c r="AJ4072" s="29"/>
      <c r="AK4072" s="29"/>
      <c r="AL4072" s="29"/>
      <c r="AM4072" s="29"/>
      <c r="AN4072" s="29"/>
      <c r="AO4072" s="29"/>
    </row>
    <row r="4073" spans="1:41" s="139" customFormat="1" ht="16.5" customHeight="1">
      <c r="A4073" s="12" t="s">
        <v>790</v>
      </c>
      <c r="B4073" s="13"/>
      <c r="C4073" s="189"/>
      <c r="D4073" s="12"/>
      <c r="E4073" s="14" t="s">
        <v>855</v>
      </c>
      <c r="F4073" s="14" t="s">
        <v>856</v>
      </c>
      <c r="G4073" s="14" t="s">
        <v>857</v>
      </c>
      <c r="H4073" s="15">
        <v>2016</v>
      </c>
      <c r="I4073" s="15">
        <v>1</v>
      </c>
      <c r="J4073" s="15">
        <v>0</v>
      </c>
      <c r="K4073" s="15">
        <v>0</v>
      </c>
      <c r="L4073" s="16" t="s">
        <v>792</v>
      </c>
      <c r="M4073" s="16"/>
      <c r="N4073" s="16" t="s">
        <v>39</v>
      </c>
      <c r="O4073" s="17">
        <v>800</v>
      </c>
      <c r="P4073" s="17">
        <v>0</v>
      </c>
      <c r="Q4073" s="17">
        <v>0</v>
      </c>
      <c r="R4073" s="18" t="s">
        <v>33</v>
      </c>
      <c r="S4073" s="19">
        <v>60</v>
      </c>
      <c r="T4073" s="19">
        <v>110</v>
      </c>
      <c r="U4073" s="19">
        <v>9.0909090909090912E-2</v>
      </c>
      <c r="V4073" s="19">
        <v>0</v>
      </c>
      <c r="W4073" s="20">
        <v>0.01</v>
      </c>
      <c r="X4073" s="21">
        <v>8</v>
      </c>
      <c r="Y4073" s="22" t="s">
        <v>33</v>
      </c>
      <c r="Z4073" s="86" t="s">
        <v>5838</v>
      </c>
      <c r="AA4073" s="15"/>
      <c r="AB4073" s="15"/>
      <c r="AC4073" s="15"/>
      <c r="AD4073" s="25"/>
      <c r="AE4073" s="26"/>
      <c r="AF4073" s="27"/>
      <c r="AG4073" s="29"/>
      <c r="AH4073" s="29"/>
      <c r="AI4073" s="29"/>
      <c r="AJ4073" s="29"/>
      <c r="AK4073" s="29"/>
      <c r="AL4073" s="29"/>
      <c r="AM4073" s="29"/>
      <c r="AN4073" s="29"/>
      <c r="AO4073" s="29"/>
    </row>
    <row r="4074" spans="1:41" s="139" customFormat="1" ht="16.5" customHeight="1">
      <c r="A4074" s="12" t="s">
        <v>790</v>
      </c>
      <c r="B4074" s="13"/>
      <c r="C4074" s="189"/>
      <c r="D4074" s="12"/>
      <c r="E4074" s="14" t="s">
        <v>850</v>
      </c>
      <c r="F4074" s="14" t="s">
        <v>92</v>
      </c>
      <c r="G4074" s="14" t="s">
        <v>844</v>
      </c>
      <c r="H4074" s="15">
        <v>2016</v>
      </c>
      <c r="I4074" s="15">
        <v>1</v>
      </c>
      <c r="J4074" s="15">
        <v>0</v>
      </c>
      <c r="K4074" s="15">
        <v>0</v>
      </c>
      <c r="L4074" s="16" t="s">
        <v>792</v>
      </c>
      <c r="M4074" s="16"/>
      <c r="N4074" s="16" t="s">
        <v>39</v>
      </c>
      <c r="O4074" s="17">
        <v>1100</v>
      </c>
      <c r="P4074" s="17">
        <v>0</v>
      </c>
      <c r="Q4074" s="17">
        <v>0</v>
      </c>
      <c r="R4074" s="18" t="s">
        <v>33</v>
      </c>
      <c r="S4074" s="19">
        <v>60</v>
      </c>
      <c r="T4074" s="19">
        <v>110</v>
      </c>
      <c r="U4074" s="19">
        <v>9.0909090909090912E-2</v>
      </c>
      <c r="V4074" s="19">
        <v>0</v>
      </c>
      <c r="W4074" s="20">
        <v>0.01</v>
      </c>
      <c r="X4074" s="21">
        <v>11</v>
      </c>
      <c r="Y4074" s="22" t="s">
        <v>33</v>
      </c>
      <c r="Z4074" s="86" t="s">
        <v>5838</v>
      </c>
      <c r="AA4074" s="15"/>
      <c r="AB4074" s="15"/>
      <c r="AC4074" s="15"/>
      <c r="AD4074" s="25"/>
      <c r="AE4074" s="26"/>
      <c r="AF4074" s="27"/>
      <c r="AG4074" s="29"/>
      <c r="AH4074" s="29"/>
      <c r="AI4074" s="29"/>
      <c r="AJ4074" s="29"/>
      <c r="AK4074" s="29"/>
      <c r="AL4074" s="29"/>
      <c r="AM4074" s="29"/>
      <c r="AN4074" s="29"/>
      <c r="AO4074" s="29"/>
    </row>
    <row r="4075" spans="1:41" s="139" customFormat="1" ht="16.5" customHeight="1">
      <c r="A4075" s="12" t="s">
        <v>790</v>
      </c>
      <c r="B4075" s="13"/>
      <c r="C4075" s="189"/>
      <c r="D4075" s="12"/>
      <c r="E4075" s="14" t="s">
        <v>852</v>
      </c>
      <c r="F4075" s="14" t="s">
        <v>853</v>
      </c>
      <c r="G4075" s="14" t="s">
        <v>854</v>
      </c>
      <c r="H4075" s="15">
        <v>2012</v>
      </c>
      <c r="I4075" s="15">
        <v>1</v>
      </c>
      <c r="J4075" s="15">
        <v>0</v>
      </c>
      <c r="K4075" s="15">
        <v>0</v>
      </c>
      <c r="L4075" s="16" t="s">
        <v>791</v>
      </c>
      <c r="M4075" s="16"/>
      <c r="N4075" s="16" t="s">
        <v>39</v>
      </c>
      <c r="O4075" s="17">
        <v>200</v>
      </c>
      <c r="P4075" s="17">
        <v>0</v>
      </c>
      <c r="Q4075" s="17">
        <v>0</v>
      </c>
      <c r="R4075" s="18" t="s">
        <v>33</v>
      </c>
      <c r="S4075" s="19">
        <v>60</v>
      </c>
      <c r="T4075" s="19">
        <v>110</v>
      </c>
      <c r="U4075" s="19">
        <v>0.68181818181818177</v>
      </c>
      <c r="V4075" s="19">
        <v>0</v>
      </c>
      <c r="W4075" s="20">
        <v>7.4999999999999997E-2</v>
      </c>
      <c r="X4075" s="21">
        <v>15</v>
      </c>
      <c r="Y4075" s="22" t="s">
        <v>33</v>
      </c>
      <c r="Z4075" s="86" t="s">
        <v>5838</v>
      </c>
      <c r="AA4075" s="15"/>
      <c r="AB4075" s="15"/>
      <c r="AC4075" s="15"/>
      <c r="AD4075" s="25"/>
      <c r="AE4075" s="26"/>
      <c r="AF4075" s="27"/>
      <c r="AG4075" s="29"/>
      <c r="AH4075" s="29"/>
      <c r="AI4075" s="29"/>
      <c r="AJ4075" s="29"/>
      <c r="AK4075" s="29"/>
      <c r="AL4075" s="29"/>
      <c r="AM4075" s="29"/>
      <c r="AN4075" s="29"/>
      <c r="AO4075" s="29"/>
    </row>
    <row r="4076" spans="1:41" s="139" customFormat="1" ht="16.5" customHeight="1">
      <c r="A4076" s="12" t="s">
        <v>790</v>
      </c>
      <c r="B4076" s="13"/>
      <c r="C4076" s="189"/>
      <c r="D4076" s="12"/>
      <c r="E4076" s="14" t="s">
        <v>850</v>
      </c>
      <c r="F4076" s="14" t="s">
        <v>155</v>
      </c>
      <c r="G4076" s="14" t="s">
        <v>851</v>
      </c>
      <c r="H4076" s="15">
        <v>2016</v>
      </c>
      <c r="I4076" s="15">
        <v>1</v>
      </c>
      <c r="J4076" s="15">
        <v>0</v>
      </c>
      <c r="K4076" s="15">
        <v>0</v>
      </c>
      <c r="L4076" s="16" t="s">
        <v>792</v>
      </c>
      <c r="M4076" s="16"/>
      <c r="N4076" s="16" t="s">
        <v>39</v>
      </c>
      <c r="O4076" s="17">
        <v>2112</v>
      </c>
      <c r="P4076" s="17">
        <v>0</v>
      </c>
      <c r="Q4076" s="17">
        <v>0</v>
      </c>
      <c r="R4076" s="18" t="s">
        <v>33</v>
      </c>
      <c r="S4076" s="19">
        <v>60</v>
      </c>
      <c r="T4076" s="19">
        <v>110</v>
      </c>
      <c r="U4076" s="19">
        <v>9.0909090909090912E-2</v>
      </c>
      <c r="V4076" s="19">
        <v>0</v>
      </c>
      <c r="W4076" s="20">
        <v>0.01</v>
      </c>
      <c r="X4076" s="21">
        <v>21.12</v>
      </c>
      <c r="Y4076" s="22" t="s">
        <v>33</v>
      </c>
      <c r="Z4076" s="86" t="s">
        <v>5838</v>
      </c>
      <c r="AA4076" s="15"/>
      <c r="AB4076" s="15"/>
      <c r="AC4076" s="15"/>
      <c r="AD4076" s="25"/>
      <c r="AE4076" s="26"/>
      <c r="AF4076" s="27"/>
      <c r="AG4076" s="29"/>
      <c r="AH4076" s="29"/>
      <c r="AI4076" s="29"/>
      <c r="AJ4076" s="29"/>
      <c r="AK4076" s="29"/>
      <c r="AL4076" s="29"/>
      <c r="AM4076" s="29"/>
      <c r="AN4076" s="29"/>
      <c r="AO4076" s="29"/>
    </row>
    <row r="4077" spans="1:41" s="139" customFormat="1" ht="16.5" customHeight="1">
      <c r="A4077" s="12" t="s">
        <v>790</v>
      </c>
      <c r="B4077" s="13"/>
      <c r="C4077" s="189"/>
      <c r="D4077" s="12"/>
      <c r="E4077" s="14" t="s">
        <v>847</v>
      </c>
      <c r="F4077" s="14" t="s">
        <v>848</v>
      </c>
      <c r="G4077" s="14" t="s">
        <v>849</v>
      </c>
      <c r="H4077" s="15">
        <v>2009</v>
      </c>
      <c r="I4077" s="15">
        <v>1</v>
      </c>
      <c r="J4077" s="15">
        <v>0</v>
      </c>
      <c r="K4077" s="15">
        <v>0</v>
      </c>
      <c r="L4077" s="16" t="s">
        <v>792</v>
      </c>
      <c r="M4077" s="16"/>
      <c r="N4077" s="16" t="s">
        <v>39</v>
      </c>
      <c r="O4077" s="17">
        <v>4745</v>
      </c>
      <c r="P4077" s="17">
        <v>0</v>
      </c>
      <c r="Q4077" s="17">
        <v>0</v>
      </c>
      <c r="R4077" s="18" t="s">
        <v>33</v>
      </c>
      <c r="S4077" s="19">
        <v>60</v>
      </c>
      <c r="T4077" s="19">
        <v>110</v>
      </c>
      <c r="U4077" s="19">
        <v>6.363636363636363E-2</v>
      </c>
      <c r="V4077" s="19">
        <v>0</v>
      </c>
      <c r="W4077" s="20">
        <v>7.0000000000000001E-3</v>
      </c>
      <c r="X4077" s="21">
        <v>33.215000000000003</v>
      </c>
      <c r="Y4077" s="22" t="s">
        <v>33</v>
      </c>
      <c r="Z4077" s="86" t="s">
        <v>5838</v>
      </c>
      <c r="AA4077" s="15"/>
      <c r="AB4077" s="15"/>
      <c r="AC4077" s="15"/>
      <c r="AD4077" s="25"/>
      <c r="AE4077" s="26"/>
      <c r="AF4077" s="27"/>
      <c r="AG4077" s="29"/>
      <c r="AH4077" s="29"/>
      <c r="AI4077" s="29"/>
      <c r="AJ4077" s="29"/>
      <c r="AK4077" s="29"/>
      <c r="AL4077" s="29"/>
      <c r="AM4077" s="29"/>
      <c r="AN4077" s="29"/>
      <c r="AO4077" s="29"/>
    </row>
    <row r="4078" spans="1:41" s="139" customFormat="1" ht="16.5" customHeight="1">
      <c r="A4078" s="12" t="s">
        <v>790</v>
      </c>
      <c r="B4078" s="13"/>
      <c r="C4078" s="189"/>
      <c r="D4078" s="12"/>
      <c r="E4078" s="14" t="s">
        <v>306</v>
      </c>
      <c r="F4078" s="14" t="s">
        <v>36</v>
      </c>
      <c r="G4078" s="14" t="s">
        <v>846</v>
      </c>
      <c r="H4078" s="15">
        <v>2009</v>
      </c>
      <c r="I4078" s="15">
        <v>1</v>
      </c>
      <c r="J4078" s="15">
        <v>0</v>
      </c>
      <c r="K4078" s="15">
        <v>0</v>
      </c>
      <c r="L4078" s="16" t="s">
        <v>792</v>
      </c>
      <c r="M4078" s="16"/>
      <c r="N4078" s="16" t="s">
        <v>39</v>
      </c>
      <c r="O4078" s="17">
        <v>2112</v>
      </c>
      <c r="P4078" s="17">
        <v>0</v>
      </c>
      <c r="Q4078" s="17">
        <v>0</v>
      </c>
      <c r="R4078" s="18" t="s">
        <v>33</v>
      </c>
      <c r="S4078" s="19">
        <v>60</v>
      </c>
      <c r="T4078" s="19">
        <v>110</v>
      </c>
      <c r="U4078" s="19">
        <v>0.14545454545454545</v>
      </c>
      <c r="V4078" s="19">
        <v>0</v>
      </c>
      <c r="W4078" s="20">
        <v>1.6E-2</v>
      </c>
      <c r="X4078" s="21">
        <v>33.792000000000002</v>
      </c>
      <c r="Y4078" s="22" t="s">
        <v>33</v>
      </c>
      <c r="Z4078" s="86" t="s">
        <v>5838</v>
      </c>
      <c r="AA4078" s="15"/>
      <c r="AB4078" s="15"/>
      <c r="AC4078" s="15"/>
      <c r="AD4078" s="25"/>
      <c r="AE4078" s="26"/>
      <c r="AF4078" s="27"/>
      <c r="AG4078" s="29"/>
      <c r="AH4078" s="29"/>
      <c r="AI4078" s="29"/>
      <c r="AJ4078" s="29"/>
      <c r="AK4078" s="29"/>
      <c r="AL4078" s="29"/>
      <c r="AM4078" s="29"/>
      <c r="AN4078" s="29"/>
      <c r="AO4078" s="29"/>
    </row>
    <row r="4079" spans="1:41" s="139" customFormat="1" ht="16.5" customHeight="1">
      <c r="A4079" s="12" t="s">
        <v>790</v>
      </c>
      <c r="B4079" s="13"/>
      <c r="C4079" s="189"/>
      <c r="D4079" s="12"/>
      <c r="E4079" s="14" t="s">
        <v>478</v>
      </c>
      <c r="F4079" s="14" t="s">
        <v>125</v>
      </c>
      <c r="G4079" s="14" t="s">
        <v>845</v>
      </c>
      <c r="H4079" s="15">
        <v>2015</v>
      </c>
      <c r="I4079" s="15">
        <v>1</v>
      </c>
      <c r="J4079" s="15">
        <v>0</v>
      </c>
      <c r="K4079" s="15">
        <v>0</v>
      </c>
      <c r="L4079" s="16" t="s">
        <v>792</v>
      </c>
      <c r="M4079" s="16"/>
      <c r="N4079" s="16" t="s">
        <v>39</v>
      </c>
      <c r="O4079" s="17">
        <v>2120</v>
      </c>
      <c r="P4079" s="17">
        <v>0</v>
      </c>
      <c r="Q4079" s="17">
        <v>0</v>
      </c>
      <c r="R4079" s="18" t="s">
        <v>33</v>
      </c>
      <c r="S4079" s="19">
        <v>60</v>
      </c>
      <c r="T4079" s="19">
        <v>110</v>
      </c>
      <c r="U4079" s="19">
        <v>0.14545454545454545</v>
      </c>
      <c r="V4079" s="19">
        <v>0</v>
      </c>
      <c r="W4079" s="20">
        <v>1.6E-2</v>
      </c>
      <c r="X4079" s="21">
        <v>33.92</v>
      </c>
      <c r="Y4079" s="22" t="s">
        <v>33</v>
      </c>
      <c r="Z4079" s="86" t="s">
        <v>5838</v>
      </c>
      <c r="AA4079" s="15"/>
      <c r="AB4079" s="15"/>
      <c r="AC4079" s="15"/>
      <c r="AD4079" s="25"/>
      <c r="AE4079" s="26"/>
      <c r="AF4079" s="27"/>
      <c r="AG4079" s="29"/>
      <c r="AH4079" s="29"/>
      <c r="AI4079" s="29"/>
      <c r="AJ4079" s="29"/>
      <c r="AK4079" s="29"/>
      <c r="AL4079" s="29"/>
      <c r="AM4079" s="29"/>
      <c r="AN4079" s="29"/>
      <c r="AO4079" s="29"/>
    </row>
    <row r="4080" spans="1:41" s="139" customFormat="1" ht="16.5" customHeight="1">
      <c r="A4080" s="12" t="s">
        <v>790</v>
      </c>
      <c r="B4080" s="13"/>
      <c r="C4080" s="189"/>
      <c r="D4080" s="12"/>
      <c r="E4080" s="14" t="s">
        <v>843</v>
      </c>
      <c r="F4080" s="14" t="s">
        <v>92</v>
      </c>
      <c r="G4080" s="14" t="s">
        <v>844</v>
      </c>
      <c r="H4080" s="15">
        <v>2016</v>
      </c>
      <c r="I4080" s="15">
        <v>1</v>
      </c>
      <c r="J4080" s="15">
        <v>0</v>
      </c>
      <c r="K4080" s="15">
        <v>0</v>
      </c>
      <c r="L4080" s="16" t="s">
        <v>777</v>
      </c>
      <c r="M4080" s="16"/>
      <c r="N4080" s="16" t="s">
        <v>39</v>
      </c>
      <c r="O4080" s="17">
        <v>4745</v>
      </c>
      <c r="P4080" s="17">
        <v>0</v>
      </c>
      <c r="Q4080" s="17">
        <v>0</v>
      </c>
      <c r="R4080" s="18" t="s">
        <v>33</v>
      </c>
      <c r="S4080" s="19">
        <v>60</v>
      </c>
      <c r="T4080" s="19">
        <v>110</v>
      </c>
      <c r="U4080" s="19">
        <v>9.0909090909090912E-2</v>
      </c>
      <c r="V4080" s="19">
        <v>0</v>
      </c>
      <c r="W4080" s="20">
        <v>0.01</v>
      </c>
      <c r="X4080" s="21">
        <v>47.45</v>
      </c>
      <c r="Y4080" s="22" t="s">
        <v>33</v>
      </c>
      <c r="Z4080" s="86" t="s">
        <v>5838</v>
      </c>
      <c r="AA4080" s="15"/>
      <c r="AB4080" s="15"/>
      <c r="AC4080" s="15"/>
      <c r="AD4080" s="25"/>
      <c r="AE4080" s="26"/>
      <c r="AF4080" s="27"/>
      <c r="AG4080" s="29"/>
      <c r="AH4080" s="29"/>
      <c r="AI4080" s="29"/>
      <c r="AJ4080" s="29"/>
      <c r="AK4080" s="29"/>
      <c r="AL4080" s="29"/>
      <c r="AM4080" s="29"/>
      <c r="AN4080" s="29"/>
      <c r="AO4080" s="29"/>
    </row>
    <row r="4081" spans="1:41" s="139" customFormat="1" ht="16.5" customHeight="1">
      <c r="A4081" s="12" t="s">
        <v>790</v>
      </c>
      <c r="B4081" s="13"/>
      <c r="C4081" s="189"/>
      <c r="D4081" s="12"/>
      <c r="E4081" s="14" t="s">
        <v>830</v>
      </c>
      <c r="F4081" s="14" t="s">
        <v>466</v>
      </c>
      <c r="G4081" s="14" t="s">
        <v>831</v>
      </c>
      <c r="H4081" s="15">
        <v>2016</v>
      </c>
      <c r="I4081" s="15">
        <v>3</v>
      </c>
      <c r="J4081" s="15">
        <v>0</v>
      </c>
      <c r="K4081" s="15">
        <v>0</v>
      </c>
      <c r="L4081" s="16" t="s">
        <v>777</v>
      </c>
      <c r="M4081" s="16"/>
      <c r="N4081" s="16" t="s">
        <v>39</v>
      </c>
      <c r="O4081" s="17">
        <v>1300</v>
      </c>
      <c r="P4081" s="17">
        <v>0</v>
      </c>
      <c r="Q4081" s="17">
        <v>0</v>
      </c>
      <c r="R4081" s="18" t="s">
        <v>33</v>
      </c>
      <c r="S4081" s="19">
        <v>60</v>
      </c>
      <c r="T4081" s="19">
        <v>110</v>
      </c>
      <c r="U4081" s="19">
        <v>0.5636363636363636</v>
      </c>
      <c r="V4081" s="19">
        <v>0</v>
      </c>
      <c r="W4081" s="20">
        <v>6.2E-2</v>
      </c>
      <c r="X4081" s="21">
        <v>241.79999999999998</v>
      </c>
      <c r="Y4081" s="22" t="s">
        <v>33</v>
      </c>
      <c r="Z4081" s="86" t="s">
        <v>5838</v>
      </c>
      <c r="AA4081" s="15"/>
      <c r="AB4081" s="15"/>
      <c r="AC4081" s="15"/>
      <c r="AD4081" s="25"/>
      <c r="AE4081" s="26"/>
      <c r="AF4081" s="27"/>
      <c r="AG4081" s="29"/>
      <c r="AH4081" s="29"/>
      <c r="AI4081" s="29"/>
      <c r="AJ4081" s="29"/>
      <c r="AK4081" s="29"/>
      <c r="AL4081" s="29"/>
      <c r="AM4081" s="29"/>
      <c r="AN4081" s="29"/>
      <c r="AO4081" s="29"/>
    </row>
    <row r="4082" spans="1:41" s="139" customFormat="1" ht="16.5" customHeight="1">
      <c r="A4082" s="12" t="s">
        <v>790</v>
      </c>
      <c r="B4082" s="13"/>
      <c r="C4082" s="189"/>
      <c r="D4082" s="12"/>
      <c r="E4082" s="14" t="s">
        <v>830</v>
      </c>
      <c r="F4082" s="14" t="s">
        <v>466</v>
      </c>
      <c r="G4082" s="14" t="s">
        <v>831</v>
      </c>
      <c r="H4082" s="15">
        <v>2016</v>
      </c>
      <c r="I4082" s="15">
        <v>1</v>
      </c>
      <c r="J4082" s="15">
        <v>0</v>
      </c>
      <c r="K4082" s="15">
        <v>0</v>
      </c>
      <c r="L4082" s="16" t="s">
        <v>791</v>
      </c>
      <c r="M4082" s="16"/>
      <c r="N4082" s="16" t="s">
        <v>39</v>
      </c>
      <c r="O4082" s="17">
        <v>1300</v>
      </c>
      <c r="P4082" s="17">
        <v>0</v>
      </c>
      <c r="Q4082" s="17">
        <v>0</v>
      </c>
      <c r="R4082" s="18" t="s">
        <v>33</v>
      </c>
      <c r="S4082" s="19">
        <v>60</v>
      </c>
      <c r="T4082" s="19">
        <v>110</v>
      </c>
      <c r="U4082" s="19">
        <v>0.5636363636363636</v>
      </c>
      <c r="V4082" s="19">
        <v>0</v>
      </c>
      <c r="W4082" s="20">
        <v>6.2E-2</v>
      </c>
      <c r="X4082" s="21">
        <v>80.599999999999994</v>
      </c>
      <c r="Y4082" s="22" t="s">
        <v>33</v>
      </c>
      <c r="Z4082" s="86" t="s">
        <v>5838</v>
      </c>
      <c r="AA4082" s="15"/>
      <c r="AB4082" s="15"/>
      <c r="AC4082" s="15"/>
      <c r="AD4082" s="25"/>
      <c r="AE4082" s="26"/>
      <c r="AF4082" s="27"/>
      <c r="AG4082" s="29"/>
      <c r="AH4082" s="29"/>
      <c r="AI4082" s="29"/>
      <c r="AJ4082" s="29"/>
      <c r="AK4082" s="29"/>
      <c r="AL4082" s="29"/>
      <c r="AM4082" s="29"/>
      <c r="AN4082" s="29"/>
      <c r="AO4082" s="29"/>
    </row>
    <row r="4083" spans="1:41" s="139" customFormat="1" ht="16.5" customHeight="1">
      <c r="A4083" s="12" t="s">
        <v>790</v>
      </c>
      <c r="B4083" s="13"/>
      <c r="C4083" s="189"/>
      <c r="D4083" s="12"/>
      <c r="E4083" s="14" t="s">
        <v>810</v>
      </c>
      <c r="F4083" s="14" t="s">
        <v>155</v>
      </c>
      <c r="G4083" s="14" t="s">
        <v>811</v>
      </c>
      <c r="H4083" s="15">
        <v>2020</v>
      </c>
      <c r="I4083" s="15">
        <v>1</v>
      </c>
      <c r="J4083" s="15">
        <v>0</v>
      </c>
      <c r="K4083" s="15">
        <v>0</v>
      </c>
      <c r="L4083" s="16" t="s">
        <v>777</v>
      </c>
      <c r="M4083" s="16"/>
      <c r="N4083" s="16" t="s">
        <v>39</v>
      </c>
      <c r="O4083" s="17">
        <v>320</v>
      </c>
      <c r="P4083" s="17">
        <v>0</v>
      </c>
      <c r="Q4083" s="17">
        <v>0</v>
      </c>
      <c r="R4083" s="18" t="s">
        <v>33</v>
      </c>
      <c r="S4083" s="19">
        <v>60</v>
      </c>
      <c r="T4083" s="19">
        <v>110</v>
      </c>
      <c r="U4083" s="19">
        <v>2.7272727272727271</v>
      </c>
      <c r="V4083" s="19">
        <v>0</v>
      </c>
      <c r="W4083" s="20">
        <v>0.3</v>
      </c>
      <c r="X4083" s="21">
        <v>96</v>
      </c>
      <c r="Y4083" s="22" t="s">
        <v>33</v>
      </c>
      <c r="Z4083" s="86" t="s">
        <v>5838</v>
      </c>
      <c r="AA4083" s="15"/>
      <c r="AB4083" s="15"/>
      <c r="AC4083" s="15"/>
      <c r="AD4083" s="25"/>
      <c r="AE4083" s="26"/>
      <c r="AF4083" s="27"/>
      <c r="AG4083" s="29"/>
      <c r="AH4083" s="29"/>
      <c r="AI4083" s="29"/>
      <c r="AJ4083" s="29"/>
      <c r="AK4083" s="29"/>
      <c r="AL4083" s="29"/>
      <c r="AM4083" s="29"/>
      <c r="AN4083" s="29"/>
      <c r="AO4083" s="29"/>
    </row>
    <row r="4084" spans="1:41" s="139" customFormat="1" ht="16.5" customHeight="1">
      <c r="A4084" s="12" t="s">
        <v>790</v>
      </c>
      <c r="B4084" s="13"/>
      <c r="C4084" s="189"/>
      <c r="D4084" s="12"/>
      <c r="E4084" s="14" t="s">
        <v>810</v>
      </c>
      <c r="F4084" s="14" t="s">
        <v>36</v>
      </c>
      <c r="G4084" s="14" t="s">
        <v>823</v>
      </c>
      <c r="H4084" s="15">
        <v>2021</v>
      </c>
      <c r="I4084" s="15">
        <v>1</v>
      </c>
      <c r="J4084" s="15">
        <v>0</v>
      </c>
      <c r="K4084" s="15">
        <v>0</v>
      </c>
      <c r="L4084" s="16" t="s">
        <v>792</v>
      </c>
      <c r="M4084" s="16"/>
      <c r="N4084" s="16" t="s">
        <v>39</v>
      </c>
      <c r="O4084" s="17">
        <v>320</v>
      </c>
      <c r="P4084" s="17">
        <v>0</v>
      </c>
      <c r="Q4084" s="17">
        <v>0</v>
      </c>
      <c r="R4084" s="18" t="s">
        <v>33</v>
      </c>
      <c r="S4084" s="19">
        <v>60</v>
      </c>
      <c r="T4084" s="19">
        <v>110</v>
      </c>
      <c r="U4084" s="19">
        <v>2.7272727272727271</v>
      </c>
      <c r="V4084" s="19">
        <v>0</v>
      </c>
      <c r="W4084" s="20">
        <v>0.3</v>
      </c>
      <c r="X4084" s="21">
        <v>96</v>
      </c>
      <c r="Y4084" s="22" t="s">
        <v>33</v>
      </c>
      <c r="Z4084" s="86" t="s">
        <v>5838</v>
      </c>
      <c r="AA4084" s="15"/>
      <c r="AB4084" s="15"/>
      <c r="AC4084" s="15"/>
      <c r="AD4084" s="25"/>
      <c r="AE4084" s="26"/>
      <c r="AF4084" s="27"/>
      <c r="AG4084" s="29"/>
      <c r="AH4084" s="29"/>
      <c r="AI4084" s="29"/>
      <c r="AJ4084" s="29"/>
      <c r="AK4084" s="29"/>
      <c r="AL4084" s="29"/>
      <c r="AM4084" s="29"/>
      <c r="AN4084" s="29"/>
      <c r="AO4084" s="29"/>
    </row>
    <row r="4085" spans="1:41" s="139" customFormat="1" ht="16.5" customHeight="1">
      <c r="A4085" s="12" t="s">
        <v>790</v>
      </c>
      <c r="B4085" s="13"/>
      <c r="C4085" s="189"/>
      <c r="D4085" s="12"/>
      <c r="E4085" s="14" t="s">
        <v>828</v>
      </c>
      <c r="F4085" s="14" t="s">
        <v>480</v>
      </c>
      <c r="G4085" s="14" t="s">
        <v>832</v>
      </c>
      <c r="H4085" s="15">
        <v>2018</v>
      </c>
      <c r="I4085" s="15">
        <v>2</v>
      </c>
      <c r="J4085" s="15">
        <v>0</v>
      </c>
      <c r="K4085" s="15">
        <v>0</v>
      </c>
      <c r="L4085" s="16" t="s">
        <v>792</v>
      </c>
      <c r="M4085" s="16"/>
      <c r="N4085" s="16" t="s">
        <v>39</v>
      </c>
      <c r="O4085" s="17">
        <v>200</v>
      </c>
      <c r="P4085" s="17">
        <v>0</v>
      </c>
      <c r="Q4085" s="17">
        <v>0</v>
      </c>
      <c r="R4085" s="18" t="s">
        <v>33</v>
      </c>
      <c r="S4085" s="19">
        <v>60</v>
      </c>
      <c r="T4085" s="19">
        <v>110</v>
      </c>
      <c r="U4085" s="19">
        <v>5.4545454545454541</v>
      </c>
      <c r="V4085" s="19">
        <v>0</v>
      </c>
      <c r="W4085" s="20">
        <v>0.6</v>
      </c>
      <c r="X4085" s="21">
        <v>240</v>
      </c>
      <c r="Y4085" s="22" t="s">
        <v>33</v>
      </c>
      <c r="Z4085" s="86" t="s">
        <v>5838</v>
      </c>
      <c r="AA4085" s="15"/>
      <c r="AB4085" s="15"/>
      <c r="AC4085" s="15"/>
      <c r="AD4085" s="25"/>
      <c r="AE4085" s="26"/>
      <c r="AF4085" s="27"/>
      <c r="AG4085" s="29"/>
      <c r="AH4085" s="29"/>
      <c r="AI4085" s="29"/>
      <c r="AJ4085" s="29"/>
      <c r="AK4085" s="29"/>
      <c r="AL4085" s="29"/>
      <c r="AM4085" s="29"/>
      <c r="AN4085" s="29"/>
      <c r="AO4085" s="29"/>
    </row>
    <row r="4086" spans="1:41" s="139" customFormat="1" ht="16.5" customHeight="1">
      <c r="A4086" s="12" t="s">
        <v>790</v>
      </c>
      <c r="B4086" s="13"/>
      <c r="C4086" s="189"/>
      <c r="D4086" s="12"/>
      <c r="E4086" s="14" t="s">
        <v>478</v>
      </c>
      <c r="F4086" s="14" t="s">
        <v>839</v>
      </c>
      <c r="G4086" s="14" t="s">
        <v>840</v>
      </c>
      <c r="H4086" s="15">
        <v>2019</v>
      </c>
      <c r="I4086" s="15">
        <v>1</v>
      </c>
      <c r="J4086" s="15">
        <v>0</v>
      </c>
      <c r="K4086" s="15">
        <v>0</v>
      </c>
      <c r="L4086" s="16" t="s">
        <v>792</v>
      </c>
      <c r="M4086" s="16"/>
      <c r="N4086" s="16" t="s">
        <v>39</v>
      </c>
      <c r="O4086" s="17">
        <v>400</v>
      </c>
      <c r="P4086" s="17">
        <v>0</v>
      </c>
      <c r="Q4086" s="17">
        <v>0</v>
      </c>
      <c r="R4086" s="18" t="s">
        <v>33</v>
      </c>
      <c r="S4086" s="19">
        <v>60</v>
      </c>
      <c r="T4086" s="19">
        <v>110</v>
      </c>
      <c r="U4086" s="19">
        <v>2.7272727272727271</v>
      </c>
      <c r="V4086" s="19">
        <v>0</v>
      </c>
      <c r="W4086" s="20">
        <v>0.3</v>
      </c>
      <c r="X4086" s="21">
        <v>120</v>
      </c>
      <c r="Y4086" s="22" t="s">
        <v>33</v>
      </c>
      <c r="Z4086" s="86" t="s">
        <v>5838</v>
      </c>
      <c r="AA4086" s="15"/>
      <c r="AB4086" s="15"/>
      <c r="AC4086" s="15"/>
      <c r="AD4086" s="25"/>
      <c r="AE4086" s="26"/>
      <c r="AF4086" s="27"/>
      <c r="AG4086" s="29"/>
      <c r="AH4086" s="29"/>
      <c r="AI4086" s="29"/>
      <c r="AJ4086" s="29"/>
      <c r="AK4086" s="29"/>
      <c r="AL4086" s="29"/>
      <c r="AM4086" s="29"/>
      <c r="AN4086" s="29"/>
      <c r="AO4086" s="29"/>
    </row>
    <row r="4087" spans="1:41" s="139" customFormat="1" ht="16.5" customHeight="1">
      <c r="A4087" s="12" t="s">
        <v>790</v>
      </c>
      <c r="B4087" s="13"/>
      <c r="C4087" s="189"/>
      <c r="D4087" s="12"/>
      <c r="E4087" s="14" t="s">
        <v>478</v>
      </c>
      <c r="F4087" s="14" t="s">
        <v>841</v>
      </c>
      <c r="G4087" s="14" t="s">
        <v>842</v>
      </c>
      <c r="H4087" s="15">
        <v>2019</v>
      </c>
      <c r="I4087" s="15">
        <v>1</v>
      </c>
      <c r="J4087" s="15">
        <v>0</v>
      </c>
      <c r="K4087" s="15">
        <v>0</v>
      </c>
      <c r="L4087" s="16" t="s">
        <v>792</v>
      </c>
      <c r="M4087" s="16"/>
      <c r="N4087" s="16" t="s">
        <v>39</v>
      </c>
      <c r="O4087" s="17">
        <v>400</v>
      </c>
      <c r="P4087" s="17">
        <v>0</v>
      </c>
      <c r="Q4087" s="17">
        <v>0</v>
      </c>
      <c r="R4087" s="18" t="s">
        <v>33</v>
      </c>
      <c r="S4087" s="19">
        <v>60</v>
      </c>
      <c r="T4087" s="19">
        <v>110</v>
      </c>
      <c r="U4087" s="19">
        <v>2.7272727272727271</v>
      </c>
      <c r="V4087" s="19">
        <v>0</v>
      </c>
      <c r="W4087" s="20">
        <v>0.3</v>
      </c>
      <c r="X4087" s="21">
        <v>120</v>
      </c>
      <c r="Y4087" s="22" t="s">
        <v>33</v>
      </c>
      <c r="Z4087" s="86" t="s">
        <v>5838</v>
      </c>
      <c r="AA4087" s="15"/>
      <c r="AB4087" s="15"/>
      <c r="AC4087" s="15"/>
      <c r="AD4087" s="25"/>
      <c r="AE4087" s="26"/>
      <c r="AF4087" s="27"/>
      <c r="AG4087" s="29"/>
      <c r="AH4087" s="29"/>
      <c r="AI4087" s="29"/>
      <c r="AJ4087" s="29"/>
      <c r="AK4087" s="29"/>
      <c r="AL4087" s="29"/>
      <c r="AM4087" s="29"/>
      <c r="AN4087" s="29"/>
      <c r="AO4087" s="29"/>
    </row>
    <row r="4088" spans="1:41" s="139" customFormat="1" ht="16.5" customHeight="1">
      <c r="A4088" s="12" t="s">
        <v>790</v>
      </c>
      <c r="B4088" s="13"/>
      <c r="C4088" s="189"/>
      <c r="D4088" s="12"/>
      <c r="E4088" s="14" t="s">
        <v>82</v>
      </c>
      <c r="F4088" s="14" t="s">
        <v>155</v>
      </c>
      <c r="G4088" s="14" t="s">
        <v>838</v>
      </c>
      <c r="H4088" s="15">
        <v>2018</v>
      </c>
      <c r="I4088" s="15">
        <v>1</v>
      </c>
      <c r="J4088" s="15">
        <v>0</v>
      </c>
      <c r="K4088" s="15">
        <v>0</v>
      </c>
      <c r="L4088" s="16" t="s">
        <v>792</v>
      </c>
      <c r="M4088" s="16"/>
      <c r="N4088" s="16" t="s">
        <v>39</v>
      </c>
      <c r="O4088" s="17">
        <v>2023</v>
      </c>
      <c r="P4088" s="17">
        <v>0</v>
      </c>
      <c r="Q4088" s="17">
        <v>0</v>
      </c>
      <c r="R4088" s="18" t="s">
        <v>33</v>
      </c>
      <c r="S4088" s="19">
        <v>60</v>
      </c>
      <c r="T4088" s="19">
        <v>110</v>
      </c>
      <c r="U4088" s="19">
        <v>0.68181818181818177</v>
      </c>
      <c r="V4088" s="19">
        <v>0</v>
      </c>
      <c r="W4088" s="20">
        <v>7.4999999999999997E-2</v>
      </c>
      <c r="X4088" s="21">
        <v>151.72499999999999</v>
      </c>
      <c r="Y4088" s="22" t="s">
        <v>33</v>
      </c>
      <c r="Z4088" s="86" t="s">
        <v>5838</v>
      </c>
      <c r="AA4088" s="15"/>
      <c r="AB4088" s="15"/>
      <c r="AC4088" s="15"/>
      <c r="AD4088" s="25"/>
      <c r="AE4088" s="26"/>
      <c r="AF4088" s="27"/>
      <c r="AG4088" s="29"/>
      <c r="AH4088" s="29"/>
      <c r="AI4088" s="29"/>
      <c r="AJ4088" s="29"/>
      <c r="AK4088" s="29"/>
      <c r="AL4088" s="29"/>
      <c r="AM4088" s="29"/>
      <c r="AN4088" s="29"/>
      <c r="AO4088" s="29"/>
    </row>
    <row r="4089" spans="1:41" s="139" customFormat="1" ht="16.5" customHeight="1">
      <c r="A4089" s="12" t="s">
        <v>790</v>
      </c>
      <c r="B4089" s="13"/>
      <c r="C4089" s="189"/>
      <c r="D4089" s="12"/>
      <c r="E4089" s="14" t="s">
        <v>462</v>
      </c>
      <c r="F4089" s="14" t="s">
        <v>835</v>
      </c>
      <c r="G4089" s="14" t="s">
        <v>836</v>
      </c>
      <c r="H4089" s="15">
        <v>2016</v>
      </c>
      <c r="I4089" s="15">
        <v>1</v>
      </c>
      <c r="J4089" s="15">
        <v>0</v>
      </c>
      <c r="K4089" s="15">
        <v>0</v>
      </c>
      <c r="L4089" s="16" t="s">
        <v>792</v>
      </c>
      <c r="M4089" s="16"/>
      <c r="N4089" s="16" t="s">
        <v>39</v>
      </c>
      <c r="O4089" s="17">
        <v>2000</v>
      </c>
      <c r="P4089" s="17">
        <v>0</v>
      </c>
      <c r="Q4089" s="17">
        <v>0</v>
      </c>
      <c r="R4089" s="18" t="s">
        <v>33</v>
      </c>
      <c r="S4089" s="19">
        <v>60</v>
      </c>
      <c r="T4089" s="19">
        <v>110</v>
      </c>
      <c r="U4089" s="19">
        <v>0.81818181818181823</v>
      </c>
      <c r="V4089" s="19">
        <v>0</v>
      </c>
      <c r="W4089" s="20">
        <v>0.09</v>
      </c>
      <c r="X4089" s="21">
        <v>180</v>
      </c>
      <c r="Y4089" s="22" t="s">
        <v>33</v>
      </c>
      <c r="Z4089" s="86" t="s">
        <v>5838</v>
      </c>
      <c r="AA4089" s="15"/>
      <c r="AB4089" s="15"/>
      <c r="AC4089" s="15"/>
      <c r="AD4089" s="25"/>
      <c r="AE4089" s="26"/>
      <c r="AF4089" s="27"/>
      <c r="AG4089" s="29"/>
      <c r="AH4089" s="29"/>
      <c r="AI4089" s="29"/>
      <c r="AJ4089" s="29"/>
      <c r="AK4089" s="29"/>
      <c r="AL4089" s="29"/>
      <c r="AM4089" s="29"/>
      <c r="AN4089" s="29"/>
      <c r="AO4089" s="29"/>
    </row>
    <row r="4090" spans="1:41" s="139" customFormat="1" ht="16.5" customHeight="1">
      <c r="A4090" s="12" t="s">
        <v>790</v>
      </c>
      <c r="B4090" s="13"/>
      <c r="C4090" s="189"/>
      <c r="D4090" s="12"/>
      <c r="E4090" s="14" t="s">
        <v>837</v>
      </c>
      <c r="F4090" s="14" t="s">
        <v>479</v>
      </c>
      <c r="G4090" s="14" t="s">
        <v>834</v>
      </c>
      <c r="H4090" s="15">
        <v>2018</v>
      </c>
      <c r="I4090" s="15">
        <v>1</v>
      </c>
      <c r="J4090" s="15">
        <v>0</v>
      </c>
      <c r="K4090" s="15">
        <v>0</v>
      </c>
      <c r="L4090" s="16" t="s">
        <v>792</v>
      </c>
      <c r="M4090" s="16"/>
      <c r="N4090" s="16" t="s">
        <v>39</v>
      </c>
      <c r="O4090" s="17">
        <v>600</v>
      </c>
      <c r="P4090" s="17">
        <v>0</v>
      </c>
      <c r="Q4090" s="17">
        <v>0</v>
      </c>
      <c r="R4090" s="18" t="s">
        <v>33</v>
      </c>
      <c r="S4090" s="19">
        <v>60</v>
      </c>
      <c r="T4090" s="19">
        <v>110</v>
      </c>
      <c r="U4090" s="19">
        <v>2.7272727272727271</v>
      </c>
      <c r="V4090" s="19">
        <v>0</v>
      </c>
      <c r="W4090" s="20">
        <v>0.3</v>
      </c>
      <c r="X4090" s="21">
        <v>180</v>
      </c>
      <c r="Y4090" s="22" t="s">
        <v>33</v>
      </c>
      <c r="Z4090" s="86" t="s">
        <v>5838</v>
      </c>
      <c r="AA4090" s="15"/>
      <c r="AB4090" s="15"/>
      <c r="AC4090" s="15"/>
      <c r="AD4090" s="25"/>
      <c r="AE4090" s="26"/>
      <c r="AF4090" s="27"/>
      <c r="AG4090" s="29"/>
      <c r="AH4090" s="29"/>
      <c r="AI4090" s="29"/>
      <c r="AJ4090" s="29"/>
      <c r="AK4090" s="29"/>
      <c r="AL4090" s="29"/>
      <c r="AM4090" s="29"/>
      <c r="AN4090" s="29"/>
      <c r="AO4090" s="29"/>
    </row>
    <row r="4091" spans="1:41" s="139" customFormat="1" ht="16.5" customHeight="1">
      <c r="A4091" s="12" t="s">
        <v>790</v>
      </c>
      <c r="B4091" s="13"/>
      <c r="C4091" s="189"/>
      <c r="D4091" s="12"/>
      <c r="E4091" s="14" t="s">
        <v>462</v>
      </c>
      <c r="F4091" s="14" t="s">
        <v>814</v>
      </c>
      <c r="G4091" s="14" t="s">
        <v>815</v>
      </c>
      <c r="H4091" s="15">
        <v>2011</v>
      </c>
      <c r="I4091" s="15">
        <v>3</v>
      </c>
      <c r="J4091" s="15">
        <v>0</v>
      </c>
      <c r="K4091" s="15">
        <v>0</v>
      </c>
      <c r="L4091" s="16" t="s">
        <v>792</v>
      </c>
      <c r="M4091" s="16"/>
      <c r="N4091" s="16" t="s">
        <v>39</v>
      </c>
      <c r="O4091" s="17">
        <v>2112</v>
      </c>
      <c r="P4091" s="17">
        <v>0</v>
      </c>
      <c r="Q4091" s="17">
        <v>0</v>
      </c>
      <c r="R4091" s="18" t="s">
        <v>33</v>
      </c>
      <c r="S4091" s="19">
        <v>60</v>
      </c>
      <c r="T4091" s="19">
        <v>110</v>
      </c>
      <c r="U4091" s="19">
        <v>0.81818181818181823</v>
      </c>
      <c r="V4091" s="19">
        <v>0</v>
      </c>
      <c r="W4091" s="20">
        <v>0.09</v>
      </c>
      <c r="X4091" s="21">
        <v>570.24</v>
      </c>
      <c r="Y4091" s="22" t="s">
        <v>33</v>
      </c>
      <c r="Z4091" s="86" t="s">
        <v>5838</v>
      </c>
      <c r="AA4091" s="15"/>
      <c r="AB4091" s="15"/>
      <c r="AC4091" s="15"/>
      <c r="AD4091" s="25"/>
      <c r="AE4091" s="26"/>
      <c r="AF4091" s="27"/>
      <c r="AG4091" s="29"/>
      <c r="AH4091" s="29"/>
      <c r="AI4091" s="29"/>
      <c r="AJ4091" s="29"/>
      <c r="AK4091" s="29"/>
      <c r="AL4091" s="29"/>
      <c r="AM4091" s="29"/>
      <c r="AN4091" s="29"/>
      <c r="AO4091" s="29"/>
    </row>
    <row r="4092" spans="1:41" s="139" customFormat="1" ht="16.5" customHeight="1">
      <c r="A4092" s="12" t="s">
        <v>790</v>
      </c>
      <c r="B4092" s="13"/>
      <c r="C4092" s="189"/>
      <c r="D4092" s="12"/>
      <c r="E4092" s="14" t="s">
        <v>833</v>
      </c>
      <c r="F4092" s="14" t="s">
        <v>479</v>
      </c>
      <c r="G4092" s="14" t="s">
        <v>834</v>
      </c>
      <c r="H4092" s="15">
        <v>2018</v>
      </c>
      <c r="I4092" s="15">
        <v>1</v>
      </c>
      <c r="J4092" s="15">
        <v>0</v>
      </c>
      <c r="K4092" s="15">
        <v>0</v>
      </c>
      <c r="L4092" s="16" t="s">
        <v>792</v>
      </c>
      <c r="M4092" s="16"/>
      <c r="N4092" s="16" t="s">
        <v>39</v>
      </c>
      <c r="O4092" s="17">
        <v>800</v>
      </c>
      <c r="P4092" s="17">
        <v>0</v>
      </c>
      <c r="Q4092" s="17">
        <v>0</v>
      </c>
      <c r="R4092" s="18" t="s">
        <v>33</v>
      </c>
      <c r="S4092" s="19">
        <v>60</v>
      </c>
      <c r="T4092" s="19">
        <v>110</v>
      </c>
      <c r="U4092" s="19">
        <v>2.7272727272727271</v>
      </c>
      <c r="V4092" s="19">
        <v>0</v>
      </c>
      <c r="W4092" s="20">
        <v>0.3</v>
      </c>
      <c r="X4092" s="21">
        <v>240</v>
      </c>
      <c r="Y4092" s="22" t="s">
        <v>33</v>
      </c>
      <c r="Z4092" s="86" t="s">
        <v>5838</v>
      </c>
      <c r="AA4092" s="15"/>
      <c r="AB4092" s="15"/>
      <c r="AC4092" s="15"/>
      <c r="AD4092" s="25"/>
      <c r="AE4092" s="26"/>
      <c r="AF4092" s="27"/>
      <c r="AG4092" s="29"/>
      <c r="AH4092" s="29"/>
      <c r="AI4092" s="29"/>
      <c r="AJ4092" s="29"/>
      <c r="AK4092" s="29"/>
      <c r="AL4092" s="29"/>
      <c r="AM4092" s="29"/>
      <c r="AN4092" s="29"/>
      <c r="AO4092" s="29"/>
    </row>
    <row r="4093" spans="1:41" s="139" customFormat="1" ht="16.5" customHeight="1">
      <c r="A4093" s="12" t="s">
        <v>790</v>
      </c>
      <c r="B4093" s="13"/>
      <c r="C4093" s="189"/>
      <c r="D4093" s="12"/>
      <c r="E4093" s="14" t="s">
        <v>37</v>
      </c>
      <c r="F4093" s="14" t="s">
        <v>36</v>
      </c>
      <c r="G4093" s="14" t="s">
        <v>816</v>
      </c>
      <c r="H4093" s="15">
        <v>2017</v>
      </c>
      <c r="I4093" s="15">
        <v>2</v>
      </c>
      <c r="J4093" s="15">
        <v>0</v>
      </c>
      <c r="K4093" s="15">
        <v>0</v>
      </c>
      <c r="L4093" s="16" t="s">
        <v>792</v>
      </c>
      <c r="M4093" s="16"/>
      <c r="N4093" s="16" t="s">
        <v>39</v>
      </c>
      <c r="O4093" s="17">
        <v>900</v>
      </c>
      <c r="P4093" s="17">
        <v>0</v>
      </c>
      <c r="Q4093" s="17">
        <v>0</v>
      </c>
      <c r="R4093" s="18" t="s">
        <v>33</v>
      </c>
      <c r="S4093" s="19">
        <v>60</v>
      </c>
      <c r="T4093" s="19">
        <v>110</v>
      </c>
      <c r="U4093" s="19">
        <v>2.7272727272727271</v>
      </c>
      <c r="V4093" s="19">
        <v>0</v>
      </c>
      <c r="W4093" s="20">
        <v>0.3</v>
      </c>
      <c r="X4093" s="21">
        <v>540</v>
      </c>
      <c r="Y4093" s="22" t="s">
        <v>33</v>
      </c>
      <c r="Z4093" s="86" t="s">
        <v>5838</v>
      </c>
      <c r="AA4093" s="15"/>
      <c r="AB4093" s="15"/>
      <c r="AC4093" s="15"/>
      <c r="AD4093" s="25"/>
      <c r="AE4093" s="26"/>
      <c r="AF4093" s="27"/>
      <c r="AG4093" s="29"/>
      <c r="AH4093" s="29"/>
      <c r="AI4093" s="29"/>
      <c r="AJ4093" s="29"/>
      <c r="AK4093" s="29"/>
      <c r="AL4093" s="29"/>
      <c r="AM4093" s="29"/>
      <c r="AN4093" s="29"/>
      <c r="AO4093" s="29"/>
    </row>
    <row r="4094" spans="1:41" s="139" customFormat="1" ht="16.5" customHeight="1">
      <c r="A4094" s="12" t="s">
        <v>790</v>
      </c>
      <c r="B4094" s="13"/>
      <c r="C4094" s="189"/>
      <c r="D4094" s="12"/>
      <c r="E4094" s="14" t="s">
        <v>818</v>
      </c>
      <c r="F4094" s="14" t="s">
        <v>819</v>
      </c>
      <c r="G4094" s="14" t="s">
        <v>820</v>
      </c>
      <c r="H4094" s="15">
        <v>2017</v>
      </c>
      <c r="I4094" s="15">
        <v>1</v>
      </c>
      <c r="J4094" s="15">
        <v>0</v>
      </c>
      <c r="K4094" s="15">
        <v>0</v>
      </c>
      <c r="L4094" s="16" t="s">
        <v>792</v>
      </c>
      <c r="M4094" s="16"/>
      <c r="N4094" s="16" t="s">
        <v>39</v>
      </c>
      <c r="O4094" s="17">
        <v>1440</v>
      </c>
      <c r="P4094" s="17">
        <v>0</v>
      </c>
      <c r="Q4094" s="17">
        <v>0</v>
      </c>
      <c r="R4094" s="18" t="s">
        <v>33</v>
      </c>
      <c r="S4094" s="19">
        <v>60</v>
      </c>
      <c r="T4094" s="19">
        <v>110</v>
      </c>
      <c r="U4094" s="19">
        <v>1.8181818181818181</v>
      </c>
      <c r="V4094" s="19">
        <v>0</v>
      </c>
      <c r="W4094" s="20">
        <v>0.2</v>
      </c>
      <c r="X4094" s="21">
        <v>288</v>
      </c>
      <c r="Y4094" s="22" t="s">
        <v>33</v>
      </c>
      <c r="Z4094" s="86" t="s">
        <v>5838</v>
      </c>
      <c r="AA4094" s="15"/>
      <c r="AB4094" s="15"/>
      <c r="AC4094" s="15"/>
      <c r="AD4094" s="25"/>
      <c r="AE4094" s="26"/>
      <c r="AF4094" s="27"/>
      <c r="AG4094" s="29"/>
      <c r="AH4094" s="29"/>
      <c r="AI4094" s="29"/>
      <c r="AJ4094" s="29"/>
      <c r="AK4094" s="29"/>
      <c r="AL4094" s="29"/>
      <c r="AM4094" s="29"/>
      <c r="AN4094" s="29"/>
      <c r="AO4094" s="29"/>
    </row>
    <row r="4095" spans="1:41" s="139" customFormat="1" ht="16.5" customHeight="1">
      <c r="A4095" s="12" t="s">
        <v>790</v>
      </c>
      <c r="B4095" s="13"/>
      <c r="C4095" s="189"/>
      <c r="D4095" s="12"/>
      <c r="E4095" s="14" t="s">
        <v>828</v>
      </c>
      <c r="F4095" s="14" t="s">
        <v>480</v>
      </c>
      <c r="G4095" s="14" t="s">
        <v>829</v>
      </c>
      <c r="H4095" s="15">
        <v>2014</v>
      </c>
      <c r="I4095" s="15">
        <v>1</v>
      </c>
      <c r="J4095" s="15">
        <v>0</v>
      </c>
      <c r="K4095" s="15">
        <v>0</v>
      </c>
      <c r="L4095" s="16" t="s">
        <v>792</v>
      </c>
      <c r="M4095" s="16"/>
      <c r="N4095" s="16" t="s">
        <v>39</v>
      </c>
      <c r="O4095" s="17">
        <v>1100</v>
      </c>
      <c r="P4095" s="17">
        <v>0</v>
      </c>
      <c r="Q4095" s="17">
        <v>0</v>
      </c>
      <c r="R4095" s="18" t="s">
        <v>33</v>
      </c>
      <c r="S4095" s="19">
        <v>60</v>
      </c>
      <c r="T4095" s="19">
        <v>110</v>
      </c>
      <c r="U4095" s="19">
        <v>2.7272727272727271</v>
      </c>
      <c r="V4095" s="19">
        <v>0</v>
      </c>
      <c r="W4095" s="20">
        <v>0.3</v>
      </c>
      <c r="X4095" s="21">
        <v>330</v>
      </c>
      <c r="Y4095" s="22" t="s">
        <v>33</v>
      </c>
      <c r="Z4095" s="86" t="s">
        <v>5838</v>
      </c>
      <c r="AA4095" s="15"/>
      <c r="AB4095" s="15"/>
      <c r="AC4095" s="15"/>
      <c r="AD4095" s="25"/>
      <c r="AE4095" s="26"/>
      <c r="AF4095" s="27"/>
      <c r="AG4095" s="29"/>
      <c r="AH4095" s="29"/>
      <c r="AI4095" s="29"/>
      <c r="AJ4095" s="29"/>
      <c r="AK4095" s="29"/>
      <c r="AL4095" s="29"/>
      <c r="AM4095" s="29"/>
      <c r="AN4095" s="29"/>
      <c r="AO4095" s="29"/>
    </row>
    <row r="4096" spans="1:41" s="139" customFormat="1" ht="16.5" customHeight="1">
      <c r="A4096" s="12" t="s">
        <v>790</v>
      </c>
      <c r="B4096" s="13"/>
      <c r="C4096" s="189"/>
      <c r="D4096" s="12"/>
      <c r="E4096" s="14" t="s">
        <v>180</v>
      </c>
      <c r="F4096" s="14" t="s">
        <v>826</v>
      </c>
      <c r="G4096" s="14" t="s">
        <v>827</v>
      </c>
      <c r="H4096" s="15">
        <v>2009</v>
      </c>
      <c r="I4096" s="15">
        <v>1</v>
      </c>
      <c r="J4096" s="15">
        <v>0</v>
      </c>
      <c r="K4096" s="15">
        <v>0</v>
      </c>
      <c r="L4096" s="16" t="s">
        <v>792</v>
      </c>
      <c r="M4096" s="16"/>
      <c r="N4096" s="16" t="s">
        <v>39</v>
      </c>
      <c r="O4096" s="17">
        <v>1440</v>
      </c>
      <c r="P4096" s="17">
        <v>0</v>
      </c>
      <c r="Q4096" s="17">
        <v>0</v>
      </c>
      <c r="R4096" s="18" t="s">
        <v>33</v>
      </c>
      <c r="S4096" s="19">
        <v>60</v>
      </c>
      <c r="T4096" s="19">
        <v>110</v>
      </c>
      <c r="U4096" s="19">
        <v>2.2545454545454544</v>
      </c>
      <c r="V4096" s="19">
        <v>0</v>
      </c>
      <c r="W4096" s="20">
        <v>0.248</v>
      </c>
      <c r="X4096" s="21">
        <v>357.12</v>
      </c>
      <c r="Y4096" s="22" t="s">
        <v>33</v>
      </c>
      <c r="Z4096" s="86" t="s">
        <v>5838</v>
      </c>
      <c r="AA4096" s="15"/>
      <c r="AB4096" s="15"/>
      <c r="AC4096" s="15"/>
      <c r="AD4096" s="25"/>
      <c r="AE4096" s="26"/>
      <c r="AF4096" s="27"/>
      <c r="AG4096" s="29"/>
      <c r="AH4096" s="29"/>
      <c r="AI4096" s="29"/>
      <c r="AJ4096" s="29"/>
      <c r="AK4096" s="29"/>
      <c r="AL4096" s="29"/>
      <c r="AM4096" s="29"/>
      <c r="AN4096" s="29"/>
      <c r="AO4096" s="29"/>
    </row>
    <row r="4097" spans="1:41" s="139" customFormat="1" ht="16.5" customHeight="1">
      <c r="A4097" s="12" t="s">
        <v>790</v>
      </c>
      <c r="B4097" s="13"/>
      <c r="C4097" s="189"/>
      <c r="D4097" s="12"/>
      <c r="E4097" s="14" t="s">
        <v>818</v>
      </c>
      <c r="F4097" s="14" t="s">
        <v>819</v>
      </c>
      <c r="G4097" s="14" t="s">
        <v>825</v>
      </c>
      <c r="H4097" s="15">
        <v>2014</v>
      </c>
      <c r="I4097" s="15">
        <v>1</v>
      </c>
      <c r="J4097" s="15">
        <v>0</v>
      </c>
      <c r="K4097" s="15">
        <v>0</v>
      </c>
      <c r="L4097" s="16" t="s">
        <v>792</v>
      </c>
      <c r="M4097" s="16"/>
      <c r="N4097" s="16" t="s">
        <v>39</v>
      </c>
      <c r="O4097" s="17">
        <v>900</v>
      </c>
      <c r="P4097" s="17">
        <v>0</v>
      </c>
      <c r="Q4097" s="17">
        <v>0</v>
      </c>
      <c r="R4097" s="18" t="s">
        <v>33</v>
      </c>
      <c r="S4097" s="19">
        <v>60</v>
      </c>
      <c r="T4097" s="19">
        <v>110</v>
      </c>
      <c r="U4097" s="19">
        <v>3.6363636363636362</v>
      </c>
      <c r="V4097" s="19">
        <v>0</v>
      </c>
      <c r="W4097" s="20">
        <v>0.4</v>
      </c>
      <c r="X4097" s="21">
        <v>360</v>
      </c>
      <c r="Y4097" s="22" t="s">
        <v>33</v>
      </c>
      <c r="Z4097" s="86" t="s">
        <v>5838</v>
      </c>
      <c r="AA4097" s="15"/>
      <c r="AB4097" s="15"/>
      <c r="AC4097" s="15"/>
      <c r="AD4097" s="25"/>
      <c r="AE4097" s="26"/>
      <c r="AF4097" s="27"/>
      <c r="AG4097" s="29"/>
      <c r="AH4097" s="29"/>
      <c r="AI4097" s="29"/>
      <c r="AJ4097" s="29"/>
      <c r="AK4097" s="29"/>
      <c r="AL4097" s="29"/>
      <c r="AM4097" s="29"/>
      <c r="AN4097" s="29"/>
      <c r="AO4097" s="29"/>
    </row>
    <row r="4098" spans="1:41" s="139" customFormat="1" ht="16.5" customHeight="1">
      <c r="A4098" s="12" t="s">
        <v>790</v>
      </c>
      <c r="B4098" s="13"/>
      <c r="C4098" s="189"/>
      <c r="D4098" s="12"/>
      <c r="E4098" s="14" t="s">
        <v>90</v>
      </c>
      <c r="F4098" s="14" t="s">
        <v>36</v>
      </c>
      <c r="G4098" s="14" t="s">
        <v>824</v>
      </c>
      <c r="H4098" s="15">
        <v>2013</v>
      </c>
      <c r="I4098" s="15">
        <v>1</v>
      </c>
      <c r="J4098" s="15">
        <v>0</v>
      </c>
      <c r="K4098" s="15">
        <v>0</v>
      </c>
      <c r="L4098" s="16" t="s">
        <v>792</v>
      </c>
      <c r="M4098" s="16"/>
      <c r="N4098" s="16" t="s">
        <v>39</v>
      </c>
      <c r="O4098" s="17">
        <v>1300</v>
      </c>
      <c r="P4098" s="17">
        <v>0</v>
      </c>
      <c r="Q4098" s="17">
        <v>0</v>
      </c>
      <c r="R4098" s="18" t="s">
        <v>33</v>
      </c>
      <c r="S4098" s="19">
        <v>60</v>
      </c>
      <c r="T4098" s="19">
        <v>110</v>
      </c>
      <c r="U4098" s="19">
        <v>2.7272727272727271</v>
      </c>
      <c r="V4098" s="19">
        <v>0</v>
      </c>
      <c r="W4098" s="20">
        <v>0.3</v>
      </c>
      <c r="X4098" s="21">
        <v>390</v>
      </c>
      <c r="Y4098" s="22" t="s">
        <v>33</v>
      </c>
      <c r="Z4098" s="86" t="s">
        <v>5838</v>
      </c>
      <c r="AA4098" s="15"/>
      <c r="AB4098" s="15"/>
      <c r="AC4098" s="15"/>
      <c r="AD4098" s="25"/>
      <c r="AE4098" s="26"/>
      <c r="AF4098" s="27"/>
      <c r="AG4098" s="29"/>
      <c r="AH4098" s="29"/>
      <c r="AI4098" s="29"/>
      <c r="AJ4098" s="29"/>
      <c r="AK4098" s="29"/>
      <c r="AL4098" s="29"/>
      <c r="AM4098" s="29"/>
      <c r="AN4098" s="29"/>
      <c r="AO4098" s="29"/>
    </row>
    <row r="4099" spans="1:41" s="139" customFormat="1" ht="16.5" customHeight="1">
      <c r="A4099" s="12" t="s">
        <v>790</v>
      </c>
      <c r="B4099" s="13"/>
      <c r="C4099" s="189"/>
      <c r="D4099" s="12"/>
      <c r="E4099" s="14" t="s">
        <v>90</v>
      </c>
      <c r="F4099" s="14" t="s">
        <v>36</v>
      </c>
      <c r="G4099" s="14" t="s">
        <v>7004</v>
      </c>
      <c r="H4099" s="15">
        <v>2022</v>
      </c>
      <c r="I4099" s="15">
        <v>2</v>
      </c>
      <c r="J4099" s="15">
        <v>0</v>
      </c>
      <c r="K4099" s="15">
        <v>0</v>
      </c>
      <c r="L4099" s="16" t="s">
        <v>792</v>
      </c>
      <c r="M4099" s="16"/>
      <c r="N4099" s="16" t="s">
        <v>39</v>
      </c>
      <c r="O4099" s="17">
        <v>1300</v>
      </c>
      <c r="P4099" s="17">
        <v>0</v>
      </c>
      <c r="Q4099" s="17">
        <v>0</v>
      </c>
      <c r="R4099" s="18" t="s">
        <v>33</v>
      </c>
      <c r="S4099" s="19">
        <v>60</v>
      </c>
      <c r="T4099" s="19">
        <v>110</v>
      </c>
      <c r="U4099" s="19">
        <v>2.7272727272727271</v>
      </c>
      <c r="V4099" s="19">
        <v>0</v>
      </c>
      <c r="W4099" s="20">
        <v>0.3</v>
      </c>
      <c r="X4099" s="21">
        <v>780</v>
      </c>
      <c r="Y4099" s="22" t="s">
        <v>33</v>
      </c>
      <c r="Z4099" s="86" t="s">
        <v>5838</v>
      </c>
      <c r="AA4099" s="15"/>
      <c r="AB4099" s="15"/>
      <c r="AC4099" s="15"/>
      <c r="AD4099" s="25"/>
      <c r="AE4099" s="26"/>
      <c r="AF4099" s="27"/>
      <c r="AG4099" s="29"/>
      <c r="AH4099" s="29"/>
      <c r="AI4099" s="29"/>
      <c r="AJ4099" s="29"/>
      <c r="AK4099" s="29"/>
      <c r="AL4099" s="29"/>
      <c r="AM4099" s="29"/>
      <c r="AN4099" s="29"/>
      <c r="AO4099" s="29"/>
    </row>
    <row r="4100" spans="1:41" s="139" customFormat="1" ht="16.5" customHeight="1">
      <c r="A4100" s="12" t="s">
        <v>790</v>
      </c>
      <c r="B4100" s="13"/>
      <c r="C4100" s="189"/>
      <c r="D4100" s="12"/>
      <c r="E4100" s="14" t="s">
        <v>90</v>
      </c>
      <c r="F4100" s="14" t="s">
        <v>36</v>
      </c>
      <c r="G4100" s="14" t="s">
        <v>798</v>
      </c>
      <c r="H4100" s="15">
        <v>2018</v>
      </c>
      <c r="I4100" s="15">
        <v>2</v>
      </c>
      <c r="J4100" s="15">
        <v>0</v>
      </c>
      <c r="K4100" s="15">
        <v>0</v>
      </c>
      <c r="L4100" s="16" t="s">
        <v>792</v>
      </c>
      <c r="M4100" s="16"/>
      <c r="N4100" s="16" t="s">
        <v>39</v>
      </c>
      <c r="O4100" s="17">
        <v>1460</v>
      </c>
      <c r="P4100" s="17">
        <v>0</v>
      </c>
      <c r="Q4100" s="17">
        <v>0</v>
      </c>
      <c r="R4100" s="18" t="s">
        <v>33</v>
      </c>
      <c r="S4100" s="19">
        <v>60</v>
      </c>
      <c r="T4100" s="19">
        <v>110</v>
      </c>
      <c r="U4100" s="19">
        <v>2.7272727272727271</v>
      </c>
      <c r="V4100" s="19">
        <v>0</v>
      </c>
      <c r="W4100" s="20">
        <v>0.3</v>
      </c>
      <c r="X4100" s="21">
        <v>876</v>
      </c>
      <c r="Y4100" s="22" t="s">
        <v>33</v>
      </c>
      <c r="Z4100" s="86" t="s">
        <v>5838</v>
      </c>
      <c r="AA4100" s="15"/>
      <c r="AB4100" s="15"/>
      <c r="AC4100" s="15"/>
      <c r="AD4100" s="25"/>
      <c r="AE4100" s="26"/>
      <c r="AF4100" s="27"/>
      <c r="AG4100" s="29"/>
      <c r="AH4100" s="29"/>
      <c r="AI4100" s="29"/>
      <c r="AJ4100" s="29"/>
      <c r="AK4100" s="29"/>
      <c r="AL4100" s="29"/>
      <c r="AM4100" s="29"/>
      <c r="AN4100" s="29"/>
      <c r="AO4100" s="29"/>
    </row>
    <row r="4101" spans="1:41" s="139" customFormat="1" ht="16.5" customHeight="1">
      <c r="A4101" s="12" t="s">
        <v>790</v>
      </c>
      <c r="B4101" s="13"/>
      <c r="C4101" s="189"/>
      <c r="D4101" s="12"/>
      <c r="E4101" s="14" t="s">
        <v>90</v>
      </c>
      <c r="F4101" s="14" t="s">
        <v>36</v>
      </c>
      <c r="G4101" s="14" t="s">
        <v>799</v>
      </c>
      <c r="H4101" s="15">
        <v>2018</v>
      </c>
      <c r="I4101" s="15">
        <v>2</v>
      </c>
      <c r="J4101" s="15">
        <v>0</v>
      </c>
      <c r="K4101" s="15">
        <v>0</v>
      </c>
      <c r="L4101" s="16" t="s">
        <v>792</v>
      </c>
      <c r="M4101" s="16"/>
      <c r="N4101" s="16" t="s">
        <v>39</v>
      </c>
      <c r="O4101" s="17">
        <v>1460</v>
      </c>
      <c r="P4101" s="17">
        <v>0</v>
      </c>
      <c r="Q4101" s="17">
        <v>0</v>
      </c>
      <c r="R4101" s="18" t="s">
        <v>33</v>
      </c>
      <c r="S4101" s="19">
        <v>60</v>
      </c>
      <c r="T4101" s="19">
        <v>110</v>
      </c>
      <c r="U4101" s="19">
        <v>2.7272727272727271</v>
      </c>
      <c r="V4101" s="19">
        <v>0</v>
      </c>
      <c r="W4101" s="20">
        <v>0.3</v>
      </c>
      <c r="X4101" s="21">
        <v>876</v>
      </c>
      <c r="Y4101" s="22" t="s">
        <v>33</v>
      </c>
      <c r="Z4101" s="86" t="s">
        <v>5838</v>
      </c>
      <c r="AA4101" s="15"/>
      <c r="AB4101" s="15"/>
      <c r="AC4101" s="15"/>
      <c r="AD4101" s="25"/>
      <c r="AE4101" s="26"/>
      <c r="AF4101" s="27"/>
      <c r="AG4101" s="29"/>
      <c r="AH4101" s="29"/>
      <c r="AI4101" s="29"/>
      <c r="AJ4101" s="29"/>
      <c r="AK4101" s="29"/>
      <c r="AL4101" s="29"/>
      <c r="AM4101" s="29"/>
      <c r="AN4101" s="29"/>
      <c r="AO4101" s="29"/>
    </row>
    <row r="4102" spans="1:41" s="139" customFormat="1" ht="16.5" customHeight="1">
      <c r="A4102" s="12" t="s">
        <v>790</v>
      </c>
      <c r="B4102" s="13"/>
      <c r="C4102" s="189"/>
      <c r="D4102" s="12"/>
      <c r="E4102" s="14" t="s">
        <v>90</v>
      </c>
      <c r="F4102" s="14" t="s">
        <v>36</v>
      </c>
      <c r="G4102" s="14" t="s">
        <v>353</v>
      </c>
      <c r="H4102" s="15">
        <v>2018</v>
      </c>
      <c r="I4102" s="15">
        <v>2</v>
      </c>
      <c r="J4102" s="15">
        <v>0</v>
      </c>
      <c r="K4102" s="15">
        <v>0</v>
      </c>
      <c r="L4102" s="16" t="s">
        <v>792</v>
      </c>
      <c r="M4102" s="16"/>
      <c r="N4102" s="16" t="s">
        <v>39</v>
      </c>
      <c r="O4102" s="17">
        <v>1460</v>
      </c>
      <c r="P4102" s="17">
        <v>0</v>
      </c>
      <c r="Q4102" s="17">
        <v>0</v>
      </c>
      <c r="R4102" s="18" t="s">
        <v>33</v>
      </c>
      <c r="S4102" s="19">
        <v>60</v>
      </c>
      <c r="T4102" s="19">
        <v>110</v>
      </c>
      <c r="U4102" s="19">
        <v>2.7272727272727271</v>
      </c>
      <c r="V4102" s="19">
        <v>0</v>
      </c>
      <c r="W4102" s="20">
        <v>0.3</v>
      </c>
      <c r="X4102" s="21">
        <v>876</v>
      </c>
      <c r="Y4102" s="22" t="s">
        <v>33</v>
      </c>
      <c r="Z4102" s="86" t="s">
        <v>5838</v>
      </c>
      <c r="AA4102" s="15"/>
      <c r="AB4102" s="15"/>
      <c r="AC4102" s="15"/>
      <c r="AD4102" s="25"/>
      <c r="AE4102" s="26"/>
      <c r="AF4102" s="27"/>
      <c r="AG4102" s="29"/>
      <c r="AH4102" s="29"/>
      <c r="AI4102" s="29"/>
      <c r="AJ4102" s="29"/>
      <c r="AK4102" s="29"/>
      <c r="AL4102" s="29"/>
      <c r="AM4102" s="29"/>
      <c r="AN4102" s="29"/>
      <c r="AO4102" s="29"/>
    </row>
    <row r="4103" spans="1:41" s="139" customFormat="1" ht="16.5" customHeight="1">
      <c r="A4103" s="12" t="s">
        <v>790</v>
      </c>
      <c r="B4103" s="13"/>
      <c r="C4103" s="189"/>
      <c r="D4103" s="12"/>
      <c r="E4103" s="14" t="s">
        <v>35</v>
      </c>
      <c r="F4103" s="14" t="s">
        <v>36</v>
      </c>
      <c r="G4103" s="14" t="s">
        <v>821</v>
      </c>
      <c r="H4103" s="15">
        <v>2021</v>
      </c>
      <c r="I4103" s="15">
        <v>1</v>
      </c>
      <c r="J4103" s="15">
        <v>0</v>
      </c>
      <c r="K4103" s="15">
        <v>0</v>
      </c>
      <c r="L4103" s="16" t="s">
        <v>792</v>
      </c>
      <c r="M4103" s="16"/>
      <c r="N4103" s="16" t="s">
        <v>39</v>
      </c>
      <c r="O4103" s="17">
        <v>1460</v>
      </c>
      <c r="P4103" s="17">
        <v>0</v>
      </c>
      <c r="Q4103" s="17">
        <v>0</v>
      </c>
      <c r="R4103" s="18" t="s">
        <v>33</v>
      </c>
      <c r="S4103" s="19">
        <v>60</v>
      </c>
      <c r="T4103" s="19">
        <v>110</v>
      </c>
      <c r="U4103" s="19">
        <v>2.7272727272727271</v>
      </c>
      <c r="V4103" s="19">
        <v>0</v>
      </c>
      <c r="W4103" s="20">
        <v>0.3</v>
      </c>
      <c r="X4103" s="21">
        <v>438</v>
      </c>
      <c r="Y4103" s="22" t="s">
        <v>33</v>
      </c>
      <c r="Z4103" s="86" t="s">
        <v>5838</v>
      </c>
      <c r="AA4103" s="15"/>
      <c r="AB4103" s="15"/>
      <c r="AC4103" s="15"/>
      <c r="AD4103" s="25"/>
      <c r="AE4103" s="26"/>
      <c r="AF4103" s="27"/>
      <c r="AG4103" s="29"/>
      <c r="AH4103" s="29"/>
      <c r="AI4103" s="29"/>
      <c r="AJ4103" s="29"/>
      <c r="AK4103" s="29"/>
      <c r="AL4103" s="29"/>
      <c r="AM4103" s="29"/>
      <c r="AN4103" s="29"/>
      <c r="AO4103" s="29"/>
    </row>
    <row r="4104" spans="1:41" s="139" customFormat="1" ht="16.5" customHeight="1">
      <c r="A4104" s="12" t="s">
        <v>790</v>
      </c>
      <c r="B4104" s="13"/>
      <c r="C4104" s="189"/>
      <c r="D4104" s="12"/>
      <c r="E4104" s="14" t="s">
        <v>79</v>
      </c>
      <c r="F4104" s="14" t="s">
        <v>36</v>
      </c>
      <c r="G4104" s="14" t="s">
        <v>822</v>
      </c>
      <c r="H4104" s="15">
        <v>2021</v>
      </c>
      <c r="I4104" s="15">
        <v>1</v>
      </c>
      <c r="J4104" s="15">
        <v>0</v>
      </c>
      <c r="K4104" s="15">
        <v>0</v>
      </c>
      <c r="L4104" s="16" t="s">
        <v>792</v>
      </c>
      <c r="M4104" s="16"/>
      <c r="N4104" s="16" t="s">
        <v>39</v>
      </c>
      <c r="O4104" s="17">
        <v>1460</v>
      </c>
      <c r="P4104" s="17">
        <v>0</v>
      </c>
      <c r="Q4104" s="17">
        <v>0</v>
      </c>
      <c r="R4104" s="18" t="s">
        <v>33</v>
      </c>
      <c r="S4104" s="19">
        <v>60</v>
      </c>
      <c r="T4104" s="19">
        <v>110</v>
      </c>
      <c r="U4104" s="19">
        <v>2.7272727272727271</v>
      </c>
      <c r="V4104" s="19">
        <v>0</v>
      </c>
      <c r="W4104" s="20">
        <v>0.3</v>
      </c>
      <c r="X4104" s="21">
        <v>438</v>
      </c>
      <c r="Y4104" s="22" t="s">
        <v>33</v>
      </c>
      <c r="Z4104" s="86" t="s">
        <v>5838</v>
      </c>
      <c r="AA4104" s="15"/>
      <c r="AB4104" s="15"/>
      <c r="AC4104" s="15"/>
      <c r="AD4104" s="25"/>
      <c r="AE4104" s="26"/>
      <c r="AF4104" s="27"/>
      <c r="AG4104" s="29"/>
      <c r="AH4104" s="29"/>
      <c r="AI4104" s="29"/>
      <c r="AJ4104" s="29"/>
      <c r="AK4104" s="29"/>
      <c r="AL4104" s="29"/>
      <c r="AM4104" s="29"/>
      <c r="AN4104" s="29"/>
      <c r="AO4104" s="29"/>
    </row>
    <row r="4105" spans="1:41" s="139" customFormat="1" ht="16.5" customHeight="1">
      <c r="A4105" s="12" t="s">
        <v>790</v>
      </c>
      <c r="B4105" s="13"/>
      <c r="C4105" s="189"/>
      <c r="D4105" s="12"/>
      <c r="E4105" s="14" t="s">
        <v>810</v>
      </c>
      <c r="F4105" s="14" t="s">
        <v>36</v>
      </c>
      <c r="G4105" s="14" t="s">
        <v>823</v>
      </c>
      <c r="H4105" s="15">
        <v>2021</v>
      </c>
      <c r="I4105" s="15">
        <v>1</v>
      </c>
      <c r="J4105" s="15">
        <v>0</v>
      </c>
      <c r="K4105" s="15">
        <v>0</v>
      </c>
      <c r="L4105" s="16" t="s">
        <v>777</v>
      </c>
      <c r="M4105" s="16"/>
      <c r="N4105" s="16" t="s">
        <v>39</v>
      </c>
      <c r="O4105" s="17">
        <v>1460</v>
      </c>
      <c r="P4105" s="17">
        <v>0</v>
      </c>
      <c r="Q4105" s="17">
        <v>0</v>
      </c>
      <c r="R4105" s="18" t="s">
        <v>33</v>
      </c>
      <c r="S4105" s="19">
        <v>60</v>
      </c>
      <c r="T4105" s="19">
        <v>110</v>
      </c>
      <c r="U4105" s="19">
        <v>2.7272727272727271</v>
      </c>
      <c r="V4105" s="19">
        <v>0</v>
      </c>
      <c r="W4105" s="20">
        <v>0.3</v>
      </c>
      <c r="X4105" s="21">
        <v>438</v>
      </c>
      <c r="Y4105" s="22" t="s">
        <v>33</v>
      </c>
      <c r="Z4105" s="86" t="s">
        <v>5838</v>
      </c>
      <c r="AA4105" s="15"/>
      <c r="AB4105" s="15"/>
      <c r="AC4105" s="15"/>
      <c r="AD4105" s="25"/>
      <c r="AE4105" s="26"/>
      <c r="AF4105" s="27"/>
      <c r="AG4105" s="29"/>
      <c r="AH4105" s="29"/>
      <c r="AI4105" s="29"/>
      <c r="AJ4105" s="29"/>
      <c r="AK4105" s="29"/>
      <c r="AL4105" s="29"/>
      <c r="AM4105" s="29"/>
      <c r="AN4105" s="29"/>
      <c r="AO4105" s="29"/>
    </row>
    <row r="4106" spans="1:41" s="139" customFormat="1" ht="16.5" customHeight="1">
      <c r="A4106" s="12" t="s">
        <v>790</v>
      </c>
      <c r="B4106" s="13"/>
      <c r="C4106" s="189"/>
      <c r="D4106" s="12"/>
      <c r="E4106" s="14" t="s">
        <v>818</v>
      </c>
      <c r="F4106" s="14" t="s">
        <v>819</v>
      </c>
      <c r="G4106" s="14" t="s">
        <v>820</v>
      </c>
      <c r="H4106" s="15">
        <v>2017</v>
      </c>
      <c r="I4106" s="15">
        <v>1</v>
      </c>
      <c r="J4106" s="15">
        <v>0</v>
      </c>
      <c r="K4106" s="15">
        <v>0</v>
      </c>
      <c r="L4106" s="16" t="s">
        <v>792</v>
      </c>
      <c r="M4106" s="16"/>
      <c r="N4106" s="16" t="s">
        <v>39</v>
      </c>
      <c r="O4106" s="17">
        <v>1560</v>
      </c>
      <c r="P4106" s="17">
        <v>0</v>
      </c>
      <c r="Q4106" s="17">
        <v>0</v>
      </c>
      <c r="R4106" s="18" t="s">
        <v>33</v>
      </c>
      <c r="S4106" s="19">
        <v>60</v>
      </c>
      <c r="T4106" s="19">
        <v>110</v>
      </c>
      <c r="U4106" s="19">
        <v>2.7272727272727271</v>
      </c>
      <c r="V4106" s="19">
        <v>0</v>
      </c>
      <c r="W4106" s="20">
        <v>0.3</v>
      </c>
      <c r="X4106" s="21">
        <v>468</v>
      </c>
      <c r="Y4106" s="22" t="s">
        <v>33</v>
      </c>
      <c r="Z4106" s="86" t="s">
        <v>5838</v>
      </c>
      <c r="AA4106" s="15"/>
      <c r="AB4106" s="15"/>
      <c r="AC4106" s="15"/>
      <c r="AD4106" s="25"/>
      <c r="AE4106" s="26"/>
      <c r="AF4106" s="27"/>
      <c r="AG4106" s="29"/>
      <c r="AH4106" s="29"/>
      <c r="AI4106" s="29"/>
      <c r="AJ4106" s="29"/>
      <c r="AK4106" s="29"/>
      <c r="AL4106" s="29"/>
      <c r="AM4106" s="29"/>
      <c r="AN4106" s="29"/>
      <c r="AO4106" s="29"/>
    </row>
    <row r="4107" spans="1:41" s="139" customFormat="1" ht="16.5" customHeight="1">
      <c r="A4107" s="12" t="s">
        <v>790</v>
      </c>
      <c r="B4107" s="13"/>
      <c r="C4107" s="189"/>
      <c r="D4107" s="12"/>
      <c r="E4107" s="14" t="s">
        <v>478</v>
      </c>
      <c r="F4107" s="14" t="s">
        <v>36</v>
      </c>
      <c r="G4107" s="14" t="s">
        <v>817</v>
      </c>
      <c r="H4107" s="15">
        <v>2013</v>
      </c>
      <c r="I4107" s="15">
        <v>1</v>
      </c>
      <c r="J4107" s="15">
        <v>0</v>
      </c>
      <c r="K4107" s="15">
        <v>0</v>
      </c>
      <c r="L4107" s="16" t="s">
        <v>792</v>
      </c>
      <c r="M4107" s="16"/>
      <c r="N4107" s="16" t="s">
        <v>39</v>
      </c>
      <c r="O4107" s="17">
        <v>1680</v>
      </c>
      <c r="P4107" s="17">
        <v>0</v>
      </c>
      <c r="Q4107" s="17">
        <v>0</v>
      </c>
      <c r="R4107" s="18" t="s">
        <v>33</v>
      </c>
      <c r="S4107" s="19">
        <v>60</v>
      </c>
      <c r="T4107" s="19">
        <v>110</v>
      </c>
      <c r="U4107" s="19">
        <v>2.7272727272727271</v>
      </c>
      <c r="V4107" s="19">
        <v>0</v>
      </c>
      <c r="W4107" s="20">
        <v>0.3</v>
      </c>
      <c r="X4107" s="21">
        <v>504</v>
      </c>
      <c r="Y4107" s="22" t="s">
        <v>33</v>
      </c>
      <c r="Z4107" s="86" t="s">
        <v>5838</v>
      </c>
      <c r="AA4107" s="15"/>
      <c r="AB4107" s="15"/>
      <c r="AC4107" s="15"/>
      <c r="AD4107" s="25"/>
      <c r="AE4107" s="26"/>
      <c r="AF4107" s="27"/>
      <c r="AG4107" s="29"/>
      <c r="AH4107" s="29"/>
      <c r="AI4107" s="29"/>
      <c r="AJ4107" s="29"/>
      <c r="AK4107" s="29"/>
      <c r="AL4107" s="29"/>
      <c r="AM4107" s="29"/>
      <c r="AN4107" s="29"/>
      <c r="AO4107" s="29"/>
    </row>
    <row r="4108" spans="1:41" s="139" customFormat="1" ht="16.5" customHeight="1">
      <c r="A4108" s="12" t="s">
        <v>790</v>
      </c>
      <c r="B4108" s="13"/>
      <c r="C4108" s="189"/>
      <c r="D4108" s="12"/>
      <c r="E4108" s="14" t="s">
        <v>812</v>
      </c>
      <c r="F4108" s="14" t="s">
        <v>704</v>
      </c>
      <c r="G4108" s="14" t="s">
        <v>813</v>
      </c>
      <c r="H4108" s="15">
        <v>2016</v>
      </c>
      <c r="I4108" s="15">
        <v>1</v>
      </c>
      <c r="J4108" s="15">
        <v>0</v>
      </c>
      <c r="K4108" s="15">
        <v>0</v>
      </c>
      <c r="L4108" s="16" t="s">
        <v>792</v>
      </c>
      <c r="M4108" s="16"/>
      <c r="N4108" s="16" t="s">
        <v>39</v>
      </c>
      <c r="O4108" s="17">
        <v>720</v>
      </c>
      <c r="P4108" s="17">
        <v>0</v>
      </c>
      <c r="Q4108" s="17">
        <v>0</v>
      </c>
      <c r="R4108" s="18" t="s">
        <v>33</v>
      </c>
      <c r="S4108" s="19">
        <v>60</v>
      </c>
      <c r="T4108" s="19">
        <v>110</v>
      </c>
      <c r="U4108" s="19">
        <v>7.2727272727272725</v>
      </c>
      <c r="V4108" s="19">
        <v>0</v>
      </c>
      <c r="W4108" s="20">
        <v>0.8</v>
      </c>
      <c r="X4108" s="21">
        <v>576</v>
      </c>
      <c r="Y4108" s="22" t="s">
        <v>33</v>
      </c>
      <c r="Z4108" s="86" t="s">
        <v>5838</v>
      </c>
      <c r="AA4108" s="15"/>
      <c r="AB4108" s="15"/>
      <c r="AC4108" s="15"/>
      <c r="AD4108" s="25"/>
      <c r="AE4108" s="26"/>
      <c r="AF4108" s="27"/>
      <c r="AG4108" s="29"/>
      <c r="AH4108" s="29"/>
      <c r="AI4108" s="29"/>
      <c r="AJ4108" s="29"/>
      <c r="AK4108" s="29"/>
      <c r="AL4108" s="29"/>
      <c r="AM4108" s="29"/>
      <c r="AN4108" s="29"/>
      <c r="AO4108" s="29"/>
    </row>
    <row r="4109" spans="1:41" s="139" customFormat="1" ht="16.5" customHeight="1">
      <c r="A4109" s="12" t="s">
        <v>790</v>
      </c>
      <c r="B4109" s="13"/>
      <c r="C4109" s="189"/>
      <c r="D4109" s="12"/>
      <c r="E4109" s="14" t="s">
        <v>818</v>
      </c>
      <c r="F4109" s="14" t="s">
        <v>819</v>
      </c>
      <c r="G4109" s="14" t="s">
        <v>7003</v>
      </c>
      <c r="H4109" s="15">
        <v>2019</v>
      </c>
      <c r="I4109" s="15">
        <v>1</v>
      </c>
      <c r="J4109" s="15">
        <v>0</v>
      </c>
      <c r="K4109" s="15">
        <v>0</v>
      </c>
      <c r="L4109" s="16" t="s">
        <v>792</v>
      </c>
      <c r="M4109" s="16"/>
      <c r="N4109" s="16" t="s">
        <v>39</v>
      </c>
      <c r="O4109" s="17">
        <v>1560</v>
      </c>
      <c r="P4109" s="17">
        <v>0</v>
      </c>
      <c r="Q4109" s="17">
        <v>0</v>
      </c>
      <c r="R4109" s="18" t="s">
        <v>33</v>
      </c>
      <c r="S4109" s="19">
        <v>60</v>
      </c>
      <c r="T4109" s="19">
        <v>110</v>
      </c>
      <c r="U4109" s="19">
        <v>3.6363636363636362</v>
      </c>
      <c r="V4109" s="19">
        <v>0</v>
      </c>
      <c r="W4109" s="20">
        <v>0.4</v>
      </c>
      <c r="X4109" s="21">
        <v>624</v>
      </c>
      <c r="Y4109" s="22" t="s">
        <v>33</v>
      </c>
      <c r="Z4109" s="86" t="s">
        <v>5838</v>
      </c>
      <c r="AA4109" s="15"/>
      <c r="AB4109" s="15"/>
      <c r="AC4109" s="15"/>
      <c r="AD4109" s="25"/>
      <c r="AE4109" s="26"/>
      <c r="AF4109" s="27"/>
      <c r="AG4109" s="29"/>
      <c r="AH4109" s="29"/>
      <c r="AI4109" s="29"/>
      <c r="AJ4109" s="29"/>
      <c r="AK4109" s="29"/>
      <c r="AL4109" s="29"/>
      <c r="AM4109" s="29"/>
      <c r="AN4109" s="29"/>
      <c r="AO4109" s="29"/>
    </row>
    <row r="4110" spans="1:41" s="139" customFormat="1" ht="16.5" customHeight="1">
      <c r="A4110" s="12" t="s">
        <v>790</v>
      </c>
      <c r="B4110" s="13"/>
      <c r="C4110" s="189"/>
      <c r="D4110" s="12"/>
      <c r="E4110" s="14" t="s">
        <v>107</v>
      </c>
      <c r="F4110" s="14" t="s">
        <v>402</v>
      </c>
      <c r="G4110" s="14" t="s">
        <v>7005</v>
      </c>
      <c r="H4110" s="15">
        <v>2024</v>
      </c>
      <c r="I4110" s="15">
        <v>1</v>
      </c>
      <c r="J4110" s="15">
        <v>0</v>
      </c>
      <c r="K4110" s="15">
        <v>0</v>
      </c>
      <c r="L4110" s="16" t="s">
        <v>792</v>
      </c>
      <c r="M4110" s="16"/>
      <c r="N4110" s="16" t="s">
        <v>39</v>
      </c>
      <c r="O4110" s="17">
        <v>4745</v>
      </c>
      <c r="P4110" s="17">
        <v>0</v>
      </c>
      <c r="Q4110" s="17">
        <v>0</v>
      </c>
      <c r="R4110" s="18" t="s">
        <v>33</v>
      </c>
      <c r="S4110" s="19">
        <v>60</v>
      </c>
      <c r="T4110" s="19">
        <v>110</v>
      </c>
      <c r="U4110" s="19">
        <v>1.2</v>
      </c>
      <c r="V4110" s="19">
        <v>0</v>
      </c>
      <c r="W4110" s="20">
        <v>0.13200000000000001</v>
      </c>
      <c r="X4110" s="21">
        <v>626.34</v>
      </c>
      <c r="Y4110" s="22" t="s">
        <v>33</v>
      </c>
      <c r="Z4110" s="86" t="s">
        <v>5838</v>
      </c>
      <c r="AA4110" s="15"/>
      <c r="AB4110" s="15"/>
      <c r="AC4110" s="15"/>
      <c r="AD4110" s="25"/>
      <c r="AE4110" s="26"/>
      <c r="AF4110" s="27"/>
      <c r="AG4110" s="29"/>
      <c r="AH4110" s="29"/>
      <c r="AI4110" s="29"/>
      <c r="AJ4110" s="29"/>
      <c r="AK4110" s="29"/>
      <c r="AL4110" s="29"/>
      <c r="AM4110" s="29"/>
      <c r="AN4110" s="29"/>
      <c r="AO4110" s="29"/>
    </row>
    <row r="4111" spans="1:41" s="139" customFormat="1" ht="16.5" customHeight="1">
      <c r="A4111" s="12" t="s">
        <v>790</v>
      </c>
      <c r="B4111" s="13"/>
      <c r="C4111" s="189"/>
      <c r="D4111" s="12"/>
      <c r="E4111" s="14" t="s">
        <v>90</v>
      </c>
      <c r="F4111" s="14" t="s">
        <v>125</v>
      </c>
      <c r="G4111" s="14" t="s">
        <v>795</v>
      </c>
      <c r="H4111" s="15">
        <v>2018</v>
      </c>
      <c r="I4111" s="15">
        <v>2</v>
      </c>
      <c r="J4111" s="15">
        <v>0</v>
      </c>
      <c r="K4111" s="15">
        <v>0</v>
      </c>
      <c r="L4111" s="16" t="s">
        <v>792</v>
      </c>
      <c r="M4111" s="16"/>
      <c r="N4111" s="16" t="s">
        <v>39</v>
      </c>
      <c r="O4111" s="17">
        <v>2112</v>
      </c>
      <c r="P4111" s="17">
        <v>0</v>
      </c>
      <c r="Q4111" s="17">
        <v>0</v>
      </c>
      <c r="R4111" s="18" t="s">
        <v>33</v>
      </c>
      <c r="S4111" s="19">
        <v>60</v>
      </c>
      <c r="T4111" s="19">
        <v>110</v>
      </c>
      <c r="U4111" s="19">
        <v>2.7272727272727271</v>
      </c>
      <c r="V4111" s="19">
        <v>0</v>
      </c>
      <c r="W4111" s="20">
        <v>0.3</v>
      </c>
      <c r="X4111" s="21">
        <v>1267.2</v>
      </c>
      <c r="Y4111" s="22" t="s">
        <v>33</v>
      </c>
      <c r="Z4111" s="86" t="s">
        <v>5838</v>
      </c>
      <c r="AA4111" s="15"/>
      <c r="AB4111" s="15"/>
      <c r="AC4111" s="15"/>
      <c r="AD4111" s="25"/>
      <c r="AE4111" s="26"/>
      <c r="AF4111" s="27"/>
      <c r="AG4111" s="29"/>
      <c r="AH4111" s="29"/>
      <c r="AI4111" s="29"/>
      <c r="AJ4111" s="29"/>
      <c r="AK4111" s="29"/>
      <c r="AL4111" s="29"/>
      <c r="AM4111" s="29"/>
      <c r="AN4111" s="29"/>
      <c r="AO4111" s="29"/>
    </row>
    <row r="4112" spans="1:41" s="139" customFormat="1" ht="16.5" customHeight="1">
      <c r="A4112" s="12" t="s">
        <v>790</v>
      </c>
      <c r="B4112" s="13"/>
      <c r="C4112" s="189"/>
      <c r="D4112" s="12"/>
      <c r="E4112" s="14" t="s">
        <v>37</v>
      </c>
      <c r="F4112" s="14" t="s">
        <v>36</v>
      </c>
      <c r="G4112" s="14" t="s">
        <v>801</v>
      </c>
      <c r="H4112" s="15">
        <v>2008</v>
      </c>
      <c r="I4112" s="15">
        <v>1</v>
      </c>
      <c r="J4112" s="15">
        <v>0</v>
      </c>
      <c r="K4112" s="15">
        <v>0</v>
      </c>
      <c r="L4112" s="16" t="s">
        <v>792</v>
      </c>
      <c r="M4112" s="16"/>
      <c r="N4112" s="16" t="s">
        <v>39</v>
      </c>
      <c r="O4112" s="17">
        <v>2112</v>
      </c>
      <c r="P4112" s="17">
        <v>0</v>
      </c>
      <c r="Q4112" s="17">
        <v>0</v>
      </c>
      <c r="R4112" s="18" t="s">
        <v>33</v>
      </c>
      <c r="S4112" s="19">
        <v>60</v>
      </c>
      <c r="T4112" s="19">
        <v>110</v>
      </c>
      <c r="U4112" s="19">
        <v>2.7272727272727271</v>
      </c>
      <c r="V4112" s="19">
        <v>0</v>
      </c>
      <c r="W4112" s="20">
        <v>0.3</v>
      </c>
      <c r="X4112" s="21">
        <v>633.6</v>
      </c>
      <c r="Y4112" s="22" t="s">
        <v>33</v>
      </c>
      <c r="Z4112" s="86" t="s">
        <v>5838</v>
      </c>
      <c r="AA4112" s="15"/>
      <c r="AB4112" s="15"/>
      <c r="AC4112" s="15"/>
      <c r="AD4112" s="25"/>
      <c r="AE4112" s="26"/>
      <c r="AF4112" s="27"/>
      <c r="AG4112" s="29"/>
      <c r="AH4112" s="29"/>
      <c r="AI4112" s="29"/>
      <c r="AJ4112" s="29"/>
      <c r="AK4112" s="29"/>
      <c r="AL4112" s="29"/>
      <c r="AM4112" s="29"/>
      <c r="AN4112" s="29"/>
      <c r="AO4112" s="29"/>
    </row>
    <row r="4113" spans="1:41" s="139" customFormat="1" ht="16.5" customHeight="1">
      <c r="A4113" s="12" t="s">
        <v>790</v>
      </c>
      <c r="B4113" s="13"/>
      <c r="C4113" s="189"/>
      <c r="D4113" s="12"/>
      <c r="E4113" s="14" t="s">
        <v>35</v>
      </c>
      <c r="F4113" s="14" t="s">
        <v>36</v>
      </c>
      <c r="G4113" s="14" t="s">
        <v>802</v>
      </c>
      <c r="H4113" s="15">
        <v>2013</v>
      </c>
      <c r="I4113" s="15">
        <v>1</v>
      </c>
      <c r="J4113" s="15">
        <v>0</v>
      </c>
      <c r="K4113" s="15">
        <v>0</v>
      </c>
      <c r="L4113" s="16" t="s">
        <v>792</v>
      </c>
      <c r="M4113" s="16"/>
      <c r="N4113" s="16" t="s">
        <v>39</v>
      </c>
      <c r="O4113" s="17">
        <v>2112</v>
      </c>
      <c r="P4113" s="17">
        <v>0</v>
      </c>
      <c r="Q4113" s="17">
        <v>0</v>
      </c>
      <c r="R4113" s="18" t="s">
        <v>33</v>
      </c>
      <c r="S4113" s="19">
        <v>60</v>
      </c>
      <c r="T4113" s="19">
        <v>110</v>
      </c>
      <c r="U4113" s="19">
        <v>2.7272727272727271</v>
      </c>
      <c r="V4113" s="19">
        <v>0</v>
      </c>
      <c r="W4113" s="20">
        <v>0.3</v>
      </c>
      <c r="X4113" s="21">
        <v>633.6</v>
      </c>
      <c r="Y4113" s="22" t="s">
        <v>33</v>
      </c>
      <c r="Z4113" s="86" t="s">
        <v>5838</v>
      </c>
      <c r="AA4113" s="15"/>
      <c r="AB4113" s="15"/>
      <c r="AC4113" s="15"/>
      <c r="AD4113" s="25"/>
      <c r="AE4113" s="26"/>
      <c r="AF4113" s="27"/>
      <c r="AG4113" s="29"/>
      <c r="AH4113" s="29"/>
      <c r="AI4113" s="29"/>
      <c r="AJ4113" s="29"/>
      <c r="AK4113" s="29"/>
      <c r="AL4113" s="29"/>
      <c r="AM4113" s="29"/>
      <c r="AN4113" s="29"/>
      <c r="AO4113" s="29"/>
    </row>
    <row r="4114" spans="1:41" s="139" customFormat="1" ht="16.5" customHeight="1">
      <c r="A4114" s="12" t="s">
        <v>790</v>
      </c>
      <c r="B4114" s="13"/>
      <c r="C4114" s="189"/>
      <c r="D4114" s="12"/>
      <c r="E4114" s="14" t="s">
        <v>99</v>
      </c>
      <c r="F4114" s="14" t="s">
        <v>36</v>
      </c>
      <c r="G4114" s="14" t="s">
        <v>803</v>
      </c>
      <c r="H4114" s="15">
        <v>2013</v>
      </c>
      <c r="I4114" s="15">
        <v>1</v>
      </c>
      <c r="J4114" s="15">
        <v>0</v>
      </c>
      <c r="K4114" s="15">
        <v>0</v>
      </c>
      <c r="L4114" s="16" t="s">
        <v>792</v>
      </c>
      <c r="M4114" s="16"/>
      <c r="N4114" s="16" t="s">
        <v>39</v>
      </c>
      <c r="O4114" s="17">
        <v>2112</v>
      </c>
      <c r="P4114" s="17">
        <v>0</v>
      </c>
      <c r="Q4114" s="17">
        <v>0</v>
      </c>
      <c r="R4114" s="18" t="s">
        <v>33</v>
      </c>
      <c r="S4114" s="19">
        <v>60</v>
      </c>
      <c r="T4114" s="19">
        <v>110</v>
      </c>
      <c r="U4114" s="19">
        <v>2.7272727272727271</v>
      </c>
      <c r="V4114" s="19">
        <v>0</v>
      </c>
      <c r="W4114" s="20">
        <v>0.3</v>
      </c>
      <c r="X4114" s="21">
        <v>633.6</v>
      </c>
      <c r="Y4114" s="22" t="s">
        <v>33</v>
      </c>
      <c r="Z4114" s="86" t="s">
        <v>5838</v>
      </c>
      <c r="AA4114" s="15"/>
      <c r="AB4114" s="15"/>
      <c r="AC4114" s="15"/>
      <c r="AD4114" s="25"/>
      <c r="AE4114" s="26"/>
      <c r="AF4114" s="27"/>
      <c r="AG4114" s="29"/>
      <c r="AH4114" s="29"/>
      <c r="AI4114" s="29"/>
      <c r="AJ4114" s="29"/>
      <c r="AK4114" s="29"/>
      <c r="AL4114" s="29"/>
      <c r="AM4114" s="29"/>
      <c r="AN4114" s="29"/>
      <c r="AO4114" s="29"/>
    </row>
    <row r="4115" spans="1:41" s="139" customFormat="1" ht="16.5" customHeight="1">
      <c r="A4115" s="12" t="s">
        <v>790</v>
      </c>
      <c r="B4115" s="13"/>
      <c r="C4115" s="189"/>
      <c r="D4115" s="12"/>
      <c r="E4115" s="14" t="s">
        <v>804</v>
      </c>
      <c r="F4115" s="14" t="s">
        <v>36</v>
      </c>
      <c r="G4115" s="14" t="s">
        <v>805</v>
      </c>
      <c r="H4115" s="15">
        <v>2014</v>
      </c>
      <c r="I4115" s="15">
        <v>1</v>
      </c>
      <c r="J4115" s="15">
        <v>0</v>
      </c>
      <c r="K4115" s="15">
        <v>0</v>
      </c>
      <c r="L4115" s="16" t="s">
        <v>792</v>
      </c>
      <c r="M4115" s="16"/>
      <c r="N4115" s="16" t="s">
        <v>39</v>
      </c>
      <c r="O4115" s="17">
        <v>2112</v>
      </c>
      <c r="P4115" s="17">
        <v>0</v>
      </c>
      <c r="Q4115" s="17">
        <v>0</v>
      </c>
      <c r="R4115" s="18" t="s">
        <v>33</v>
      </c>
      <c r="S4115" s="19">
        <v>60</v>
      </c>
      <c r="T4115" s="19">
        <v>110</v>
      </c>
      <c r="U4115" s="19">
        <v>2.7272727272727271</v>
      </c>
      <c r="V4115" s="19">
        <v>0</v>
      </c>
      <c r="W4115" s="20">
        <v>0.3</v>
      </c>
      <c r="X4115" s="21">
        <v>633.6</v>
      </c>
      <c r="Y4115" s="22" t="s">
        <v>33</v>
      </c>
      <c r="Z4115" s="86" t="s">
        <v>5838</v>
      </c>
      <c r="AA4115" s="15"/>
      <c r="AB4115" s="15"/>
      <c r="AC4115" s="15"/>
      <c r="AD4115" s="25"/>
      <c r="AE4115" s="26"/>
      <c r="AF4115" s="27"/>
      <c r="AG4115" s="29"/>
      <c r="AH4115" s="29"/>
      <c r="AI4115" s="29"/>
      <c r="AJ4115" s="29"/>
      <c r="AK4115" s="29"/>
      <c r="AL4115" s="29"/>
      <c r="AM4115" s="29"/>
      <c r="AN4115" s="29"/>
      <c r="AO4115" s="29"/>
    </row>
    <row r="4116" spans="1:41" s="139" customFormat="1" ht="16.5" customHeight="1">
      <c r="A4116" s="12" t="s">
        <v>790</v>
      </c>
      <c r="B4116" s="13"/>
      <c r="C4116" s="189"/>
      <c r="D4116" s="12"/>
      <c r="E4116" s="14" t="s">
        <v>99</v>
      </c>
      <c r="F4116" s="14" t="s">
        <v>36</v>
      </c>
      <c r="G4116" s="14" t="s">
        <v>806</v>
      </c>
      <c r="H4116" s="15">
        <v>2015</v>
      </c>
      <c r="I4116" s="15">
        <v>1</v>
      </c>
      <c r="J4116" s="15">
        <v>0</v>
      </c>
      <c r="K4116" s="15">
        <v>0</v>
      </c>
      <c r="L4116" s="16" t="s">
        <v>792</v>
      </c>
      <c r="M4116" s="16"/>
      <c r="N4116" s="16" t="s">
        <v>39</v>
      </c>
      <c r="O4116" s="17">
        <v>2112</v>
      </c>
      <c r="P4116" s="17">
        <v>0</v>
      </c>
      <c r="Q4116" s="17">
        <v>0</v>
      </c>
      <c r="R4116" s="18" t="s">
        <v>33</v>
      </c>
      <c r="S4116" s="19">
        <v>60</v>
      </c>
      <c r="T4116" s="19">
        <v>110</v>
      </c>
      <c r="U4116" s="19">
        <v>2.7272727272727271</v>
      </c>
      <c r="V4116" s="19">
        <v>0</v>
      </c>
      <c r="W4116" s="20">
        <v>0.3</v>
      </c>
      <c r="X4116" s="21">
        <v>633.6</v>
      </c>
      <c r="Y4116" s="22" t="s">
        <v>33</v>
      </c>
      <c r="Z4116" s="86" t="s">
        <v>5838</v>
      </c>
      <c r="AA4116" s="15"/>
      <c r="AB4116" s="15"/>
      <c r="AC4116" s="15"/>
      <c r="AD4116" s="25"/>
      <c r="AE4116" s="26"/>
      <c r="AF4116" s="27"/>
      <c r="AG4116" s="29"/>
      <c r="AH4116" s="29"/>
      <c r="AI4116" s="29"/>
      <c r="AJ4116" s="29"/>
      <c r="AK4116" s="29"/>
      <c r="AL4116" s="29"/>
      <c r="AM4116" s="29"/>
      <c r="AN4116" s="29"/>
      <c r="AO4116" s="29"/>
    </row>
    <row r="4117" spans="1:41" s="139" customFormat="1" ht="16.5" customHeight="1">
      <c r="A4117" s="12" t="s">
        <v>790</v>
      </c>
      <c r="B4117" s="13"/>
      <c r="C4117" s="189"/>
      <c r="D4117" s="12"/>
      <c r="E4117" s="14" t="s">
        <v>35</v>
      </c>
      <c r="F4117" s="14" t="s">
        <v>36</v>
      </c>
      <c r="G4117" s="14" t="s">
        <v>807</v>
      </c>
      <c r="H4117" s="15">
        <v>2016</v>
      </c>
      <c r="I4117" s="15">
        <v>1</v>
      </c>
      <c r="J4117" s="15">
        <v>0</v>
      </c>
      <c r="K4117" s="15">
        <v>0</v>
      </c>
      <c r="L4117" s="16" t="s">
        <v>792</v>
      </c>
      <c r="M4117" s="16"/>
      <c r="N4117" s="16" t="s">
        <v>39</v>
      </c>
      <c r="O4117" s="17">
        <v>2112</v>
      </c>
      <c r="P4117" s="17">
        <v>0</v>
      </c>
      <c r="Q4117" s="17">
        <v>0</v>
      </c>
      <c r="R4117" s="18" t="s">
        <v>33</v>
      </c>
      <c r="S4117" s="19">
        <v>60</v>
      </c>
      <c r="T4117" s="19">
        <v>110</v>
      </c>
      <c r="U4117" s="19">
        <v>2.7272727272727271</v>
      </c>
      <c r="V4117" s="19">
        <v>0</v>
      </c>
      <c r="W4117" s="20">
        <v>0.3</v>
      </c>
      <c r="X4117" s="21">
        <v>633.6</v>
      </c>
      <c r="Y4117" s="22" t="s">
        <v>33</v>
      </c>
      <c r="Z4117" s="86" t="s">
        <v>5838</v>
      </c>
      <c r="AA4117" s="15"/>
      <c r="AB4117" s="15"/>
      <c r="AC4117" s="15"/>
      <c r="AD4117" s="25"/>
      <c r="AE4117" s="26"/>
      <c r="AF4117" s="27"/>
      <c r="AG4117" s="29"/>
      <c r="AH4117" s="29"/>
      <c r="AI4117" s="29"/>
      <c r="AJ4117" s="29"/>
      <c r="AK4117" s="29"/>
      <c r="AL4117" s="29"/>
      <c r="AM4117" s="29"/>
      <c r="AN4117" s="29"/>
      <c r="AO4117" s="29"/>
    </row>
    <row r="4118" spans="1:41" s="139" customFormat="1" ht="16.5" customHeight="1">
      <c r="A4118" s="12" t="s">
        <v>790</v>
      </c>
      <c r="B4118" s="13"/>
      <c r="C4118" s="189"/>
      <c r="D4118" s="12"/>
      <c r="E4118" s="14" t="s">
        <v>99</v>
      </c>
      <c r="F4118" s="14" t="s">
        <v>36</v>
      </c>
      <c r="G4118" s="14" t="s">
        <v>164</v>
      </c>
      <c r="H4118" s="15">
        <v>2016</v>
      </c>
      <c r="I4118" s="15">
        <v>1</v>
      </c>
      <c r="J4118" s="15">
        <v>0</v>
      </c>
      <c r="K4118" s="15">
        <v>0</v>
      </c>
      <c r="L4118" s="16" t="s">
        <v>792</v>
      </c>
      <c r="M4118" s="16"/>
      <c r="N4118" s="16" t="s">
        <v>39</v>
      </c>
      <c r="O4118" s="17">
        <v>2112</v>
      </c>
      <c r="P4118" s="17">
        <v>0</v>
      </c>
      <c r="Q4118" s="17">
        <v>0</v>
      </c>
      <c r="R4118" s="18" t="s">
        <v>33</v>
      </c>
      <c r="S4118" s="19">
        <v>60</v>
      </c>
      <c r="T4118" s="19">
        <v>110</v>
      </c>
      <c r="U4118" s="19">
        <v>2.7272727272727271</v>
      </c>
      <c r="V4118" s="19">
        <v>0</v>
      </c>
      <c r="W4118" s="20">
        <v>0.3</v>
      </c>
      <c r="X4118" s="21">
        <v>633.6</v>
      </c>
      <c r="Y4118" s="22" t="s">
        <v>33</v>
      </c>
      <c r="Z4118" s="86" t="s">
        <v>5838</v>
      </c>
      <c r="AA4118" s="15"/>
      <c r="AB4118" s="15"/>
      <c r="AC4118" s="15"/>
      <c r="AD4118" s="25"/>
      <c r="AE4118" s="26"/>
      <c r="AF4118" s="27"/>
      <c r="AG4118" s="29"/>
      <c r="AH4118" s="29"/>
      <c r="AI4118" s="29"/>
      <c r="AJ4118" s="29"/>
      <c r="AK4118" s="29"/>
      <c r="AL4118" s="29"/>
      <c r="AM4118" s="29"/>
      <c r="AN4118" s="29"/>
      <c r="AO4118" s="29"/>
    </row>
    <row r="4119" spans="1:41" s="139" customFormat="1" ht="16.5" customHeight="1">
      <c r="A4119" s="12" t="s">
        <v>790</v>
      </c>
      <c r="B4119" s="13"/>
      <c r="C4119" s="189"/>
      <c r="D4119" s="12"/>
      <c r="E4119" s="14" t="s">
        <v>79</v>
      </c>
      <c r="F4119" s="14" t="s">
        <v>36</v>
      </c>
      <c r="G4119" s="14" t="s">
        <v>808</v>
      </c>
      <c r="H4119" s="15">
        <v>2017</v>
      </c>
      <c r="I4119" s="15">
        <v>1</v>
      </c>
      <c r="J4119" s="15">
        <v>0</v>
      </c>
      <c r="K4119" s="15">
        <v>0</v>
      </c>
      <c r="L4119" s="16" t="s">
        <v>792</v>
      </c>
      <c r="M4119" s="16"/>
      <c r="N4119" s="16" t="s">
        <v>39</v>
      </c>
      <c r="O4119" s="17">
        <v>2112</v>
      </c>
      <c r="P4119" s="17">
        <v>0</v>
      </c>
      <c r="Q4119" s="17">
        <v>0</v>
      </c>
      <c r="R4119" s="18" t="s">
        <v>33</v>
      </c>
      <c r="S4119" s="19">
        <v>60</v>
      </c>
      <c r="T4119" s="19">
        <v>110</v>
      </c>
      <c r="U4119" s="19">
        <v>2.7272727272727271</v>
      </c>
      <c r="V4119" s="19">
        <v>0</v>
      </c>
      <c r="W4119" s="20">
        <v>0.3</v>
      </c>
      <c r="X4119" s="21">
        <v>633.6</v>
      </c>
      <c r="Y4119" s="22" t="s">
        <v>33</v>
      </c>
      <c r="Z4119" s="86" t="s">
        <v>5838</v>
      </c>
      <c r="AA4119" s="15"/>
      <c r="AB4119" s="15"/>
      <c r="AC4119" s="15"/>
      <c r="AD4119" s="25"/>
      <c r="AE4119" s="26"/>
      <c r="AF4119" s="27"/>
      <c r="AG4119" s="29"/>
      <c r="AH4119" s="29"/>
      <c r="AI4119" s="29"/>
      <c r="AJ4119" s="29"/>
      <c r="AK4119" s="29"/>
      <c r="AL4119" s="29"/>
      <c r="AM4119" s="29"/>
      <c r="AN4119" s="29"/>
      <c r="AO4119" s="29"/>
    </row>
    <row r="4120" spans="1:41" s="139" customFormat="1" ht="16.5" customHeight="1">
      <c r="A4120" s="12" t="s">
        <v>790</v>
      </c>
      <c r="B4120" s="13"/>
      <c r="C4120" s="189"/>
      <c r="D4120" s="12"/>
      <c r="E4120" s="14" t="s">
        <v>778</v>
      </c>
      <c r="F4120" s="14" t="s">
        <v>155</v>
      </c>
      <c r="G4120" s="14" t="s">
        <v>809</v>
      </c>
      <c r="H4120" s="15">
        <v>2020</v>
      </c>
      <c r="I4120" s="15">
        <v>1</v>
      </c>
      <c r="J4120" s="15">
        <v>0</v>
      </c>
      <c r="K4120" s="15">
        <v>0</v>
      </c>
      <c r="L4120" s="16" t="s">
        <v>792</v>
      </c>
      <c r="M4120" s="16"/>
      <c r="N4120" s="16" t="s">
        <v>39</v>
      </c>
      <c r="O4120" s="17">
        <v>2112</v>
      </c>
      <c r="P4120" s="17">
        <v>0</v>
      </c>
      <c r="Q4120" s="17">
        <v>0</v>
      </c>
      <c r="R4120" s="18" t="s">
        <v>33</v>
      </c>
      <c r="S4120" s="19">
        <v>60</v>
      </c>
      <c r="T4120" s="19">
        <v>110</v>
      </c>
      <c r="U4120" s="19">
        <v>2.7272727272727271</v>
      </c>
      <c r="V4120" s="19">
        <v>0</v>
      </c>
      <c r="W4120" s="20">
        <v>0.3</v>
      </c>
      <c r="X4120" s="21">
        <v>633.6</v>
      </c>
      <c r="Y4120" s="22" t="s">
        <v>33</v>
      </c>
      <c r="Z4120" s="86" t="s">
        <v>5838</v>
      </c>
      <c r="AA4120" s="15"/>
      <c r="AB4120" s="15"/>
      <c r="AC4120" s="15"/>
      <c r="AD4120" s="25"/>
      <c r="AE4120" s="26"/>
      <c r="AF4120" s="27"/>
      <c r="AG4120" s="29"/>
      <c r="AH4120" s="29"/>
      <c r="AI4120" s="29"/>
      <c r="AJ4120" s="29"/>
      <c r="AK4120" s="29"/>
      <c r="AL4120" s="29"/>
      <c r="AM4120" s="29"/>
      <c r="AN4120" s="29"/>
      <c r="AO4120" s="29"/>
    </row>
    <row r="4121" spans="1:41" s="139" customFormat="1" ht="16.5" customHeight="1">
      <c r="A4121" s="12" t="s">
        <v>790</v>
      </c>
      <c r="B4121" s="13"/>
      <c r="C4121" s="189"/>
      <c r="D4121" s="12"/>
      <c r="E4121" s="14" t="s">
        <v>778</v>
      </c>
      <c r="F4121" s="14" t="s">
        <v>155</v>
      </c>
      <c r="G4121" s="14" t="s">
        <v>809</v>
      </c>
      <c r="H4121" s="15">
        <v>2020</v>
      </c>
      <c r="I4121" s="15">
        <v>1</v>
      </c>
      <c r="J4121" s="15">
        <v>0</v>
      </c>
      <c r="K4121" s="15">
        <v>0</v>
      </c>
      <c r="L4121" s="16" t="s">
        <v>777</v>
      </c>
      <c r="M4121" s="16"/>
      <c r="N4121" s="16" t="s">
        <v>39</v>
      </c>
      <c r="O4121" s="17">
        <v>2112</v>
      </c>
      <c r="P4121" s="17">
        <v>0</v>
      </c>
      <c r="Q4121" s="17">
        <v>0</v>
      </c>
      <c r="R4121" s="18" t="s">
        <v>33</v>
      </c>
      <c r="S4121" s="19">
        <v>60</v>
      </c>
      <c r="T4121" s="19">
        <v>110</v>
      </c>
      <c r="U4121" s="19">
        <v>2.7272727272727271</v>
      </c>
      <c r="V4121" s="19">
        <v>0</v>
      </c>
      <c r="W4121" s="20">
        <v>0.3</v>
      </c>
      <c r="X4121" s="21">
        <v>633.6</v>
      </c>
      <c r="Y4121" s="22" t="s">
        <v>33</v>
      </c>
      <c r="Z4121" s="86" t="s">
        <v>5838</v>
      </c>
      <c r="AA4121" s="15"/>
      <c r="AB4121" s="15"/>
      <c r="AC4121" s="15"/>
      <c r="AD4121" s="25"/>
      <c r="AE4121" s="26"/>
      <c r="AF4121" s="27"/>
      <c r="AG4121" s="29"/>
      <c r="AH4121" s="29"/>
      <c r="AI4121" s="29"/>
      <c r="AJ4121" s="29"/>
      <c r="AK4121" s="29"/>
      <c r="AL4121" s="29"/>
      <c r="AM4121" s="29"/>
      <c r="AN4121" s="29"/>
      <c r="AO4121" s="29"/>
    </row>
    <row r="4122" spans="1:41" s="139" customFormat="1" ht="16.5" customHeight="1">
      <c r="A4122" s="12" t="s">
        <v>790</v>
      </c>
      <c r="B4122" s="13"/>
      <c r="C4122" s="189"/>
      <c r="D4122" s="12"/>
      <c r="E4122" s="14" t="s">
        <v>810</v>
      </c>
      <c r="F4122" s="14" t="s">
        <v>155</v>
      </c>
      <c r="G4122" s="14" t="s">
        <v>811</v>
      </c>
      <c r="H4122" s="15">
        <v>2020</v>
      </c>
      <c r="I4122" s="15">
        <v>1</v>
      </c>
      <c r="J4122" s="15">
        <v>0</v>
      </c>
      <c r="K4122" s="15">
        <v>0</v>
      </c>
      <c r="L4122" s="16" t="s">
        <v>792</v>
      </c>
      <c r="M4122" s="16"/>
      <c r="N4122" s="16" t="s">
        <v>39</v>
      </c>
      <c r="O4122" s="17">
        <v>2112</v>
      </c>
      <c r="P4122" s="17">
        <v>0</v>
      </c>
      <c r="Q4122" s="17">
        <v>0</v>
      </c>
      <c r="R4122" s="18" t="s">
        <v>33</v>
      </c>
      <c r="S4122" s="19">
        <v>60</v>
      </c>
      <c r="T4122" s="19">
        <v>110</v>
      </c>
      <c r="U4122" s="19">
        <v>2.7272727272727271</v>
      </c>
      <c r="V4122" s="19">
        <v>0</v>
      </c>
      <c r="W4122" s="20">
        <v>0.3</v>
      </c>
      <c r="X4122" s="21">
        <v>633.6</v>
      </c>
      <c r="Y4122" s="22" t="s">
        <v>33</v>
      </c>
      <c r="Z4122" s="86" t="s">
        <v>5838</v>
      </c>
      <c r="AA4122" s="15"/>
      <c r="AB4122" s="15"/>
      <c r="AC4122" s="15"/>
      <c r="AD4122" s="25"/>
      <c r="AE4122" s="26"/>
      <c r="AF4122" s="27"/>
      <c r="AG4122" s="29"/>
      <c r="AH4122" s="29"/>
      <c r="AI4122" s="29"/>
      <c r="AJ4122" s="29"/>
      <c r="AK4122" s="29"/>
      <c r="AL4122" s="29"/>
      <c r="AM4122" s="29"/>
      <c r="AN4122" s="29"/>
      <c r="AO4122" s="29"/>
    </row>
    <row r="4123" spans="1:41" s="139" customFormat="1" ht="16.5" customHeight="1">
      <c r="A4123" s="12" t="s">
        <v>790</v>
      </c>
      <c r="B4123" s="13"/>
      <c r="C4123" s="189"/>
      <c r="D4123" s="12"/>
      <c r="E4123" s="14" t="s">
        <v>79</v>
      </c>
      <c r="F4123" s="14" t="s">
        <v>36</v>
      </c>
      <c r="G4123" s="14" t="s">
        <v>822</v>
      </c>
      <c r="H4123" s="15">
        <v>2021</v>
      </c>
      <c r="I4123" s="15">
        <v>1</v>
      </c>
      <c r="J4123" s="15">
        <v>0</v>
      </c>
      <c r="K4123" s="15">
        <v>0</v>
      </c>
      <c r="L4123" s="16" t="s">
        <v>792</v>
      </c>
      <c r="M4123" s="16"/>
      <c r="N4123" s="16" t="s">
        <v>39</v>
      </c>
      <c r="O4123" s="17">
        <v>2112</v>
      </c>
      <c r="P4123" s="17">
        <v>0</v>
      </c>
      <c r="Q4123" s="17">
        <v>0</v>
      </c>
      <c r="R4123" s="18" t="s">
        <v>33</v>
      </c>
      <c r="S4123" s="19">
        <v>60</v>
      </c>
      <c r="T4123" s="19">
        <v>110</v>
      </c>
      <c r="U4123" s="19">
        <v>2.7272727272727271</v>
      </c>
      <c r="V4123" s="19">
        <v>0</v>
      </c>
      <c r="W4123" s="20">
        <v>0.3</v>
      </c>
      <c r="X4123" s="21">
        <v>633.6</v>
      </c>
      <c r="Y4123" s="22" t="s">
        <v>33</v>
      </c>
      <c r="Z4123" s="86" t="s">
        <v>5838</v>
      </c>
      <c r="AA4123" s="15"/>
      <c r="AB4123" s="15"/>
      <c r="AC4123" s="15"/>
      <c r="AD4123" s="25"/>
      <c r="AE4123" s="26"/>
      <c r="AF4123" s="27"/>
      <c r="AG4123" s="29"/>
      <c r="AH4123" s="29"/>
      <c r="AI4123" s="29"/>
      <c r="AJ4123" s="29"/>
      <c r="AK4123" s="29"/>
      <c r="AL4123" s="29"/>
      <c r="AM4123" s="29"/>
      <c r="AN4123" s="29"/>
      <c r="AO4123" s="29"/>
    </row>
    <row r="4124" spans="1:41" s="139" customFormat="1" ht="16.5" customHeight="1">
      <c r="A4124" s="12" t="s">
        <v>790</v>
      </c>
      <c r="B4124" s="13"/>
      <c r="C4124" s="189"/>
      <c r="D4124" s="12"/>
      <c r="E4124" s="14" t="s">
        <v>35</v>
      </c>
      <c r="F4124" s="14" t="s">
        <v>36</v>
      </c>
      <c r="G4124" s="14" t="s">
        <v>821</v>
      </c>
      <c r="H4124" s="15">
        <v>2021</v>
      </c>
      <c r="I4124" s="15">
        <v>1</v>
      </c>
      <c r="J4124" s="15">
        <v>0</v>
      </c>
      <c r="K4124" s="15">
        <v>0</v>
      </c>
      <c r="L4124" s="16" t="s">
        <v>792</v>
      </c>
      <c r="M4124" s="16"/>
      <c r="N4124" s="16" t="s">
        <v>39</v>
      </c>
      <c r="O4124" s="17">
        <v>2112</v>
      </c>
      <c r="P4124" s="17">
        <v>0</v>
      </c>
      <c r="Q4124" s="17">
        <v>0</v>
      </c>
      <c r="R4124" s="18" t="s">
        <v>33</v>
      </c>
      <c r="S4124" s="19">
        <v>60</v>
      </c>
      <c r="T4124" s="19">
        <v>110</v>
      </c>
      <c r="U4124" s="19">
        <v>2.7272727272727271</v>
      </c>
      <c r="V4124" s="19">
        <v>0</v>
      </c>
      <c r="W4124" s="20">
        <v>0.3</v>
      </c>
      <c r="X4124" s="21">
        <v>633.6</v>
      </c>
      <c r="Y4124" s="22" t="s">
        <v>33</v>
      </c>
      <c r="Z4124" s="86" t="s">
        <v>5838</v>
      </c>
      <c r="AA4124" s="15"/>
      <c r="AB4124" s="15"/>
      <c r="AC4124" s="15"/>
      <c r="AD4124" s="25"/>
      <c r="AE4124" s="26"/>
      <c r="AF4124" s="27"/>
      <c r="AG4124" s="29"/>
      <c r="AH4124" s="29"/>
      <c r="AI4124" s="29"/>
      <c r="AJ4124" s="29"/>
      <c r="AK4124" s="29"/>
      <c r="AL4124" s="29"/>
      <c r="AM4124" s="29"/>
      <c r="AN4124" s="29"/>
      <c r="AO4124" s="29"/>
    </row>
    <row r="4125" spans="1:41" s="139" customFormat="1" ht="16.5" customHeight="1">
      <c r="A4125" s="12" t="s">
        <v>790</v>
      </c>
      <c r="B4125" s="13"/>
      <c r="C4125" s="189"/>
      <c r="D4125" s="12"/>
      <c r="E4125" s="14" t="s">
        <v>79</v>
      </c>
      <c r="F4125" s="14" t="s">
        <v>36</v>
      </c>
      <c r="G4125" s="14" t="s">
        <v>7006</v>
      </c>
      <c r="H4125" s="15">
        <v>2024</v>
      </c>
      <c r="I4125" s="15">
        <v>2</v>
      </c>
      <c r="J4125" s="15">
        <v>0</v>
      </c>
      <c r="K4125" s="15">
        <v>0</v>
      </c>
      <c r="L4125" s="16" t="s">
        <v>792</v>
      </c>
      <c r="M4125" s="16"/>
      <c r="N4125" s="16" t="s">
        <v>39</v>
      </c>
      <c r="O4125" s="17">
        <v>2112</v>
      </c>
      <c r="P4125" s="17">
        <v>0</v>
      </c>
      <c r="Q4125" s="17">
        <v>0</v>
      </c>
      <c r="R4125" s="18" t="s">
        <v>33</v>
      </c>
      <c r="S4125" s="19">
        <v>60</v>
      </c>
      <c r="T4125" s="19">
        <v>110</v>
      </c>
      <c r="U4125" s="19">
        <v>2.7272727272727271</v>
      </c>
      <c r="V4125" s="19">
        <v>0</v>
      </c>
      <c r="W4125" s="20">
        <v>0.3</v>
      </c>
      <c r="X4125" s="21">
        <v>1267.2</v>
      </c>
      <c r="Y4125" s="22" t="s">
        <v>33</v>
      </c>
      <c r="Z4125" s="86" t="s">
        <v>5838</v>
      </c>
      <c r="AA4125" s="15"/>
      <c r="AB4125" s="15"/>
      <c r="AC4125" s="15"/>
      <c r="AD4125" s="25"/>
      <c r="AE4125" s="26"/>
      <c r="AF4125" s="27"/>
      <c r="AG4125" s="29"/>
      <c r="AH4125" s="29"/>
      <c r="AI4125" s="29"/>
      <c r="AJ4125" s="29"/>
      <c r="AK4125" s="29"/>
      <c r="AL4125" s="29"/>
      <c r="AM4125" s="29"/>
      <c r="AN4125" s="29"/>
      <c r="AO4125" s="29"/>
    </row>
    <row r="4126" spans="1:41" s="139" customFormat="1" ht="16.5" customHeight="1">
      <c r="A4126" s="12" t="s">
        <v>790</v>
      </c>
      <c r="B4126" s="13"/>
      <c r="C4126" s="189"/>
      <c r="D4126" s="12"/>
      <c r="E4126" s="14" t="s">
        <v>478</v>
      </c>
      <c r="F4126" s="14" t="s">
        <v>125</v>
      </c>
      <c r="G4126" s="14" t="s">
        <v>800</v>
      </c>
      <c r="H4126" s="15">
        <v>2014</v>
      </c>
      <c r="I4126" s="15">
        <v>1</v>
      </c>
      <c r="J4126" s="15">
        <v>0</v>
      </c>
      <c r="K4126" s="15">
        <v>0</v>
      </c>
      <c r="L4126" s="16" t="s">
        <v>792</v>
      </c>
      <c r="M4126" s="16"/>
      <c r="N4126" s="16" t="s">
        <v>39</v>
      </c>
      <c r="O4126" s="17">
        <v>2300</v>
      </c>
      <c r="P4126" s="17">
        <v>0</v>
      </c>
      <c r="Q4126" s="17">
        <v>0</v>
      </c>
      <c r="R4126" s="18" t="s">
        <v>33</v>
      </c>
      <c r="S4126" s="19">
        <v>60</v>
      </c>
      <c r="T4126" s="19">
        <v>110</v>
      </c>
      <c r="U4126" s="19">
        <v>2.7272727272727271</v>
      </c>
      <c r="V4126" s="19">
        <v>0</v>
      </c>
      <c r="W4126" s="20">
        <v>0.3</v>
      </c>
      <c r="X4126" s="21">
        <v>690</v>
      </c>
      <c r="Y4126" s="22" t="s">
        <v>33</v>
      </c>
      <c r="Z4126" s="86" t="s">
        <v>5838</v>
      </c>
      <c r="AA4126" s="15"/>
      <c r="AB4126" s="15"/>
      <c r="AC4126" s="15"/>
      <c r="AD4126" s="25"/>
      <c r="AE4126" s="26"/>
      <c r="AF4126" s="27"/>
      <c r="AG4126" s="29"/>
      <c r="AH4126" s="29"/>
      <c r="AI4126" s="29"/>
      <c r="AJ4126" s="29"/>
      <c r="AK4126" s="29"/>
      <c r="AL4126" s="29"/>
      <c r="AM4126" s="29"/>
      <c r="AN4126" s="29"/>
      <c r="AO4126" s="29"/>
    </row>
    <row r="4127" spans="1:41" s="139" customFormat="1" ht="16.5" customHeight="1">
      <c r="A4127" s="12" t="s">
        <v>790</v>
      </c>
      <c r="B4127" s="13"/>
      <c r="C4127" s="189"/>
      <c r="D4127" s="12"/>
      <c r="E4127" s="14" t="s">
        <v>171</v>
      </c>
      <c r="F4127" s="14" t="s">
        <v>796</v>
      </c>
      <c r="G4127" s="14" t="s">
        <v>797</v>
      </c>
      <c r="H4127" s="15">
        <v>2016</v>
      </c>
      <c r="I4127" s="15">
        <v>1</v>
      </c>
      <c r="J4127" s="15">
        <v>0</v>
      </c>
      <c r="K4127" s="15">
        <v>0</v>
      </c>
      <c r="L4127" s="16" t="s">
        <v>792</v>
      </c>
      <c r="M4127" s="16"/>
      <c r="N4127" s="16" t="s">
        <v>39</v>
      </c>
      <c r="O4127" s="17">
        <v>1756</v>
      </c>
      <c r="P4127" s="17">
        <v>0</v>
      </c>
      <c r="Q4127" s="17">
        <v>0</v>
      </c>
      <c r="R4127" s="18" t="s">
        <v>33</v>
      </c>
      <c r="S4127" s="19">
        <v>60</v>
      </c>
      <c r="T4127" s="19">
        <v>110</v>
      </c>
      <c r="U4127" s="19">
        <v>4.5999999999999996</v>
      </c>
      <c r="V4127" s="19">
        <v>0</v>
      </c>
      <c r="W4127" s="20">
        <v>0.50600000000000001</v>
      </c>
      <c r="X4127" s="21">
        <v>888.53600000000006</v>
      </c>
      <c r="Y4127" s="22" t="s">
        <v>33</v>
      </c>
      <c r="Z4127" s="86" t="s">
        <v>5838</v>
      </c>
      <c r="AA4127" s="15"/>
      <c r="AB4127" s="15"/>
      <c r="AC4127" s="15"/>
      <c r="AD4127" s="25"/>
      <c r="AE4127" s="26"/>
      <c r="AF4127" s="27"/>
      <c r="AG4127" s="29"/>
      <c r="AH4127" s="29"/>
      <c r="AI4127" s="29"/>
      <c r="AJ4127" s="29"/>
      <c r="AK4127" s="29"/>
      <c r="AL4127" s="29"/>
      <c r="AM4127" s="29"/>
      <c r="AN4127" s="29"/>
      <c r="AO4127" s="29"/>
    </row>
    <row r="4128" spans="1:41" s="139" customFormat="1" ht="16.5" customHeight="1">
      <c r="A4128" s="12" t="s">
        <v>790</v>
      </c>
      <c r="B4128" s="13"/>
      <c r="C4128" s="189"/>
      <c r="D4128" s="12"/>
      <c r="E4128" s="14" t="s">
        <v>171</v>
      </c>
      <c r="F4128" s="14" t="s">
        <v>796</v>
      </c>
      <c r="G4128" s="14" t="s">
        <v>797</v>
      </c>
      <c r="H4128" s="15">
        <v>2016</v>
      </c>
      <c r="I4128" s="15">
        <v>1</v>
      </c>
      <c r="J4128" s="15">
        <v>0</v>
      </c>
      <c r="K4128" s="15">
        <v>0</v>
      </c>
      <c r="L4128" s="16" t="s">
        <v>777</v>
      </c>
      <c r="M4128" s="16"/>
      <c r="N4128" s="16" t="s">
        <v>39</v>
      </c>
      <c r="O4128" s="17">
        <v>1756</v>
      </c>
      <c r="P4128" s="17">
        <v>0</v>
      </c>
      <c r="Q4128" s="17">
        <v>0</v>
      </c>
      <c r="R4128" s="18" t="s">
        <v>33</v>
      </c>
      <c r="S4128" s="19">
        <v>60</v>
      </c>
      <c r="T4128" s="19">
        <v>110</v>
      </c>
      <c r="U4128" s="19">
        <v>4.5999999999999996</v>
      </c>
      <c r="V4128" s="19">
        <v>0</v>
      </c>
      <c r="W4128" s="20">
        <v>0.50600000000000001</v>
      </c>
      <c r="X4128" s="21">
        <v>888.53600000000006</v>
      </c>
      <c r="Y4128" s="22" t="s">
        <v>33</v>
      </c>
      <c r="Z4128" s="86" t="s">
        <v>5838</v>
      </c>
      <c r="AA4128" s="15"/>
      <c r="AB4128" s="15"/>
      <c r="AC4128" s="15"/>
      <c r="AD4128" s="25"/>
      <c r="AE4128" s="26"/>
      <c r="AF4128" s="27"/>
      <c r="AG4128" s="29"/>
      <c r="AH4128" s="29"/>
      <c r="AI4128" s="29"/>
      <c r="AJ4128" s="29"/>
      <c r="AK4128" s="29"/>
      <c r="AL4128" s="29"/>
      <c r="AM4128" s="29"/>
      <c r="AN4128" s="29"/>
      <c r="AO4128" s="29"/>
    </row>
    <row r="4129" spans="1:41" s="139" customFormat="1" ht="16.5" customHeight="1">
      <c r="A4129" s="12" t="s">
        <v>5415</v>
      </c>
      <c r="B4129" s="12"/>
      <c r="C4129" s="110"/>
      <c r="D4129" s="12"/>
      <c r="E4129" s="14" t="s">
        <v>6242</v>
      </c>
      <c r="F4129" s="14" t="s">
        <v>6243</v>
      </c>
      <c r="G4129" s="14" t="s">
        <v>6244</v>
      </c>
      <c r="H4129" s="15">
        <v>2023</v>
      </c>
      <c r="I4129" s="15">
        <v>1</v>
      </c>
      <c r="J4129" s="15">
        <v>0</v>
      </c>
      <c r="K4129" s="15">
        <v>0</v>
      </c>
      <c r="L4129" s="16" t="s">
        <v>6245</v>
      </c>
      <c r="M4129" s="16"/>
      <c r="N4129" s="16" t="s">
        <v>54</v>
      </c>
      <c r="O4129" s="17">
        <v>60</v>
      </c>
      <c r="P4129" s="17">
        <v>0</v>
      </c>
      <c r="Q4129" s="17">
        <v>0</v>
      </c>
      <c r="R4129" s="18" t="s">
        <v>33</v>
      </c>
      <c r="S4129" s="19">
        <v>60</v>
      </c>
      <c r="T4129" s="19">
        <v>110</v>
      </c>
      <c r="U4129" s="19">
        <v>0.5</v>
      </c>
      <c r="V4129" s="19">
        <v>0</v>
      </c>
      <c r="W4129" s="20">
        <v>0.04</v>
      </c>
      <c r="X4129" s="21">
        <v>2.4</v>
      </c>
      <c r="Y4129" s="22" t="s">
        <v>33</v>
      </c>
      <c r="Z4129" s="23" t="s">
        <v>62</v>
      </c>
      <c r="AA4129" s="24"/>
      <c r="AB4129" s="14"/>
      <c r="AC4129" s="14"/>
      <c r="AD4129" s="25"/>
      <c r="AE4129" s="26"/>
      <c r="AF4129" s="27"/>
      <c r="AG4129" s="29"/>
      <c r="AH4129" s="29"/>
      <c r="AI4129" s="29"/>
      <c r="AJ4129" s="29"/>
      <c r="AK4129" s="29"/>
      <c r="AL4129" s="29"/>
      <c r="AM4129" s="29"/>
      <c r="AN4129" s="29"/>
      <c r="AO4129" s="29"/>
    </row>
    <row r="4130" spans="1:41" s="139" customFormat="1" ht="16.5" customHeight="1">
      <c r="A4130" s="12" t="s">
        <v>5415</v>
      </c>
      <c r="B4130" s="12"/>
      <c r="C4130" s="110"/>
      <c r="D4130" s="12"/>
      <c r="E4130" s="14" t="s">
        <v>5580</v>
      </c>
      <c r="F4130" s="14" t="s">
        <v>916</v>
      </c>
      <c r="G4130" s="14" t="s">
        <v>916</v>
      </c>
      <c r="H4130" s="15">
        <v>2006</v>
      </c>
      <c r="I4130" s="15">
        <v>1</v>
      </c>
      <c r="J4130" s="15">
        <v>0</v>
      </c>
      <c r="K4130" s="15">
        <v>0</v>
      </c>
      <c r="L4130" s="16" t="s">
        <v>5425</v>
      </c>
      <c r="M4130" s="16"/>
      <c r="N4130" s="16" t="s">
        <v>39</v>
      </c>
      <c r="O4130" s="17">
        <v>480</v>
      </c>
      <c r="P4130" s="17">
        <v>0</v>
      </c>
      <c r="Q4130" s="17">
        <v>0</v>
      </c>
      <c r="R4130" s="18" t="s">
        <v>33</v>
      </c>
      <c r="S4130" s="19">
        <v>60</v>
      </c>
      <c r="T4130" s="19">
        <v>110</v>
      </c>
      <c r="U4130" s="19">
        <v>9.0909090909090912E-2</v>
      </c>
      <c r="V4130" s="19">
        <v>0</v>
      </c>
      <c r="W4130" s="20">
        <v>0.01</v>
      </c>
      <c r="X4130" s="21">
        <v>4.8</v>
      </c>
      <c r="Y4130" s="22" t="s">
        <v>33</v>
      </c>
      <c r="Z4130" s="23" t="s">
        <v>62</v>
      </c>
      <c r="AA4130" s="24"/>
      <c r="AB4130" s="14"/>
      <c r="AC4130" s="14"/>
      <c r="AD4130" s="25"/>
      <c r="AE4130" s="26"/>
      <c r="AF4130" s="27"/>
      <c r="AG4130" s="29"/>
      <c r="AH4130" s="29"/>
      <c r="AI4130" s="29"/>
      <c r="AJ4130" s="29"/>
      <c r="AK4130" s="29"/>
      <c r="AL4130" s="29"/>
      <c r="AM4130" s="29"/>
      <c r="AN4130" s="29"/>
      <c r="AO4130" s="29"/>
    </row>
    <row r="4131" spans="1:41" s="139" customFormat="1" ht="16.5" customHeight="1">
      <c r="A4131" s="12" t="s">
        <v>5415</v>
      </c>
      <c r="B4131" s="12"/>
      <c r="C4131" s="110"/>
      <c r="D4131" s="12"/>
      <c r="E4131" s="14" t="s">
        <v>2027</v>
      </c>
      <c r="F4131" s="14" t="s">
        <v>480</v>
      </c>
      <c r="G4131" s="14" t="s">
        <v>480</v>
      </c>
      <c r="H4131" s="15">
        <v>2003</v>
      </c>
      <c r="I4131" s="15">
        <v>1</v>
      </c>
      <c r="J4131" s="15">
        <v>0</v>
      </c>
      <c r="K4131" s="15">
        <v>0</v>
      </c>
      <c r="L4131" s="16" t="s">
        <v>5425</v>
      </c>
      <c r="M4131" s="16"/>
      <c r="N4131" s="16" t="s">
        <v>39</v>
      </c>
      <c r="O4131" s="17">
        <v>501</v>
      </c>
      <c r="P4131" s="17">
        <v>0</v>
      </c>
      <c r="Q4131" s="17">
        <v>0</v>
      </c>
      <c r="R4131" s="18" t="s">
        <v>33</v>
      </c>
      <c r="S4131" s="19">
        <v>0</v>
      </c>
      <c r="T4131" s="19">
        <v>110</v>
      </c>
      <c r="U4131" s="19">
        <v>9.0909090909090912E-2</v>
      </c>
      <c r="V4131" s="19">
        <v>0</v>
      </c>
      <c r="W4131" s="20">
        <v>0.01</v>
      </c>
      <c r="X4131" s="21">
        <v>5.01</v>
      </c>
      <c r="Y4131" s="22" t="s">
        <v>33</v>
      </c>
      <c r="Z4131" s="23" t="s">
        <v>62</v>
      </c>
      <c r="AA4131" s="24"/>
      <c r="AB4131" s="14"/>
      <c r="AC4131" s="14"/>
      <c r="AD4131" s="25"/>
      <c r="AE4131" s="26"/>
      <c r="AF4131" s="27"/>
      <c r="AG4131" s="29"/>
      <c r="AH4131" s="29"/>
      <c r="AI4131" s="29"/>
      <c r="AJ4131" s="29"/>
      <c r="AK4131" s="29"/>
      <c r="AL4131" s="29"/>
      <c r="AM4131" s="29"/>
      <c r="AN4131" s="29"/>
      <c r="AO4131" s="29"/>
    </row>
    <row r="4132" spans="1:41" s="139" customFormat="1" ht="16.5" customHeight="1">
      <c r="A4132" s="12" t="s">
        <v>5415</v>
      </c>
      <c r="B4132" s="12"/>
      <c r="C4132" s="110"/>
      <c r="D4132" s="12"/>
      <c r="E4132" s="14" t="s">
        <v>5561</v>
      </c>
      <c r="F4132" s="14" t="s">
        <v>67</v>
      </c>
      <c r="G4132" s="14" t="s">
        <v>5573</v>
      </c>
      <c r="H4132" s="15">
        <v>2010</v>
      </c>
      <c r="I4132" s="15">
        <v>2</v>
      </c>
      <c r="J4132" s="15">
        <v>0</v>
      </c>
      <c r="K4132" s="15">
        <v>0</v>
      </c>
      <c r="L4132" s="16" t="s">
        <v>5425</v>
      </c>
      <c r="M4132" s="16"/>
      <c r="N4132" s="16" t="s">
        <v>39</v>
      </c>
      <c r="O4132" s="17">
        <v>50</v>
      </c>
      <c r="P4132" s="17">
        <v>0</v>
      </c>
      <c r="Q4132" s="17">
        <v>0</v>
      </c>
      <c r="R4132" s="18" t="s">
        <v>33</v>
      </c>
      <c r="S4132" s="19">
        <v>60</v>
      </c>
      <c r="T4132" s="19">
        <v>110</v>
      </c>
      <c r="U4132" s="19">
        <v>1.1818181818181819</v>
      </c>
      <c r="V4132" s="19">
        <v>0</v>
      </c>
      <c r="W4132" s="20">
        <v>0.13</v>
      </c>
      <c r="X4132" s="21">
        <v>13</v>
      </c>
      <c r="Y4132" s="22" t="s">
        <v>33</v>
      </c>
      <c r="Z4132" s="23" t="s">
        <v>62</v>
      </c>
      <c r="AA4132" s="24"/>
      <c r="AB4132" s="14"/>
      <c r="AC4132" s="14"/>
      <c r="AD4132" s="25"/>
      <c r="AE4132" s="26"/>
      <c r="AF4132" s="27"/>
      <c r="AG4132" s="29"/>
      <c r="AH4132" s="29"/>
      <c r="AI4132" s="29"/>
      <c r="AJ4132" s="29"/>
      <c r="AK4132" s="29"/>
      <c r="AL4132" s="29"/>
      <c r="AM4132" s="29"/>
      <c r="AN4132" s="29"/>
      <c r="AO4132" s="29"/>
    </row>
    <row r="4133" spans="1:41" s="139" customFormat="1" ht="16.5" customHeight="1">
      <c r="A4133" s="12" t="s">
        <v>5415</v>
      </c>
      <c r="B4133" s="12"/>
      <c r="C4133" s="110"/>
      <c r="D4133" s="12"/>
      <c r="E4133" s="14" t="s">
        <v>6250</v>
      </c>
      <c r="F4133" s="14" t="s">
        <v>6251</v>
      </c>
      <c r="G4133" s="14" t="s">
        <v>6252</v>
      </c>
      <c r="H4133" s="15">
        <v>2023</v>
      </c>
      <c r="I4133" s="15">
        <v>2</v>
      </c>
      <c r="J4133" s="15">
        <v>0</v>
      </c>
      <c r="K4133" s="15">
        <v>0</v>
      </c>
      <c r="L4133" s="16" t="s">
        <v>6245</v>
      </c>
      <c r="M4133" s="16"/>
      <c r="N4133" s="16" t="s">
        <v>54</v>
      </c>
      <c r="O4133" s="17">
        <v>60</v>
      </c>
      <c r="P4133" s="17">
        <v>0</v>
      </c>
      <c r="Q4133" s="17">
        <v>0</v>
      </c>
      <c r="R4133" s="18" t="s">
        <v>33</v>
      </c>
      <c r="S4133" s="356">
        <v>60</v>
      </c>
      <c r="T4133" s="356">
        <v>110</v>
      </c>
      <c r="U4133" s="356">
        <v>0.5</v>
      </c>
      <c r="V4133" s="356">
        <v>0</v>
      </c>
      <c r="W4133" s="20">
        <v>0.15</v>
      </c>
      <c r="X4133" s="21">
        <v>18</v>
      </c>
      <c r="Y4133" s="22" t="s">
        <v>33</v>
      </c>
      <c r="Z4133" s="23" t="s">
        <v>62</v>
      </c>
      <c r="AA4133" s="24"/>
      <c r="AB4133" s="14"/>
      <c r="AC4133" s="14" t="s">
        <v>65</v>
      </c>
      <c r="AD4133" s="25"/>
      <c r="AE4133" s="26"/>
      <c r="AF4133" s="27"/>
      <c r="AG4133" s="29"/>
      <c r="AH4133" s="29"/>
      <c r="AI4133" s="29"/>
      <c r="AJ4133" s="29"/>
      <c r="AK4133" s="29"/>
      <c r="AL4133" s="29"/>
      <c r="AM4133" s="29"/>
      <c r="AN4133" s="29"/>
      <c r="AO4133" s="29"/>
    </row>
    <row r="4134" spans="1:41" s="139" customFormat="1" ht="16.5" customHeight="1">
      <c r="A4134" s="12" t="s">
        <v>5415</v>
      </c>
      <c r="B4134" s="12"/>
      <c r="C4134" s="110"/>
      <c r="D4134" s="12"/>
      <c r="E4134" s="14" t="s">
        <v>183</v>
      </c>
      <c r="F4134" s="14" t="s">
        <v>67</v>
      </c>
      <c r="G4134" s="14" t="s">
        <v>5579</v>
      </c>
      <c r="H4134" s="15">
        <v>2010</v>
      </c>
      <c r="I4134" s="15">
        <v>1</v>
      </c>
      <c r="J4134" s="15">
        <v>0</v>
      </c>
      <c r="K4134" s="15">
        <v>0</v>
      </c>
      <c r="L4134" s="16" t="s">
        <v>5425</v>
      </c>
      <c r="M4134" s="16"/>
      <c r="N4134" s="16" t="s">
        <v>39</v>
      </c>
      <c r="O4134" s="17">
        <v>27.8</v>
      </c>
      <c r="P4134" s="17">
        <v>0</v>
      </c>
      <c r="Q4134" s="17">
        <v>0</v>
      </c>
      <c r="R4134" s="18" t="s">
        <v>33</v>
      </c>
      <c r="S4134" s="19">
        <v>50</v>
      </c>
      <c r="T4134" s="19">
        <v>110</v>
      </c>
      <c r="U4134" s="19">
        <v>3</v>
      </c>
      <c r="V4134" s="19">
        <v>0</v>
      </c>
      <c r="W4134" s="20">
        <v>0.33</v>
      </c>
      <c r="X4134" s="21">
        <v>9.1740000000000013</v>
      </c>
      <c r="Y4134" s="22" t="s">
        <v>33</v>
      </c>
      <c r="Z4134" s="23" t="s">
        <v>62</v>
      </c>
      <c r="AA4134" s="24"/>
      <c r="AB4134" s="14"/>
      <c r="AC4134" s="14"/>
      <c r="AD4134" s="25"/>
      <c r="AE4134" s="26"/>
      <c r="AF4134" s="27"/>
      <c r="AG4134" s="29"/>
      <c r="AH4134" s="29"/>
      <c r="AI4134" s="29"/>
      <c r="AJ4134" s="29"/>
      <c r="AK4134" s="29"/>
      <c r="AL4134" s="29"/>
      <c r="AM4134" s="29"/>
      <c r="AN4134" s="29"/>
      <c r="AO4134" s="29"/>
    </row>
    <row r="4135" spans="1:41" s="139" customFormat="1" ht="16.5" customHeight="1">
      <c r="A4135" s="12" t="s">
        <v>5415</v>
      </c>
      <c r="B4135" s="12"/>
      <c r="C4135" s="110"/>
      <c r="D4135" s="12"/>
      <c r="E4135" s="14" t="s">
        <v>5576</v>
      </c>
      <c r="F4135" s="14" t="s">
        <v>5522</v>
      </c>
      <c r="G4135" s="14" t="s">
        <v>5577</v>
      </c>
      <c r="H4135" s="15">
        <v>2020</v>
      </c>
      <c r="I4135" s="15">
        <v>1</v>
      </c>
      <c r="J4135" s="15">
        <v>0</v>
      </c>
      <c r="K4135" s="15">
        <v>0</v>
      </c>
      <c r="L4135" s="16" t="s">
        <v>5578</v>
      </c>
      <c r="M4135" s="16"/>
      <c r="N4135" s="16" t="s">
        <v>45</v>
      </c>
      <c r="O4135" s="17">
        <v>30</v>
      </c>
      <c r="P4135" s="17">
        <v>0</v>
      </c>
      <c r="Q4135" s="17">
        <v>0</v>
      </c>
      <c r="R4135" s="18" t="s">
        <v>33</v>
      </c>
      <c r="S4135" s="19">
        <v>60</v>
      </c>
      <c r="T4135" s="19">
        <v>110</v>
      </c>
      <c r="U4135" s="19">
        <v>2.8181818181818183</v>
      </c>
      <c r="V4135" s="19">
        <v>0</v>
      </c>
      <c r="W4135" s="20">
        <v>0.31</v>
      </c>
      <c r="X4135" s="21">
        <v>9.3000000000000007</v>
      </c>
      <c r="Y4135" s="22" t="s">
        <v>33</v>
      </c>
      <c r="Z4135" s="23" t="s">
        <v>62</v>
      </c>
      <c r="AA4135" s="24"/>
      <c r="AB4135" s="14"/>
      <c r="AC4135" s="14"/>
      <c r="AD4135" s="25"/>
      <c r="AE4135" s="26"/>
      <c r="AF4135" s="27"/>
      <c r="AG4135" s="29"/>
      <c r="AH4135" s="29"/>
      <c r="AI4135" s="29"/>
      <c r="AJ4135" s="29"/>
      <c r="AK4135" s="29"/>
      <c r="AL4135" s="29"/>
      <c r="AM4135" s="29"/>
      <c r="AN4135" s="29"/>
      <c r="AO4135" s="29"/>
    </row>
    <row r="4136" spans="1:41" s="139" customFormat="1" ht="16.5" customHeight="1">
      <c r="A4136" s="12" t="s">
        <v>5415</v>
      </c>
      <c r="B4136" s="12"/>
      <c r="C4136" s="110"/>
      <c r="D4136" s="12"/>
      <c r="E4136" s="14" t="s">
        <v>1652</v>
      </c>
      <c r="F4136" s="14" t="s">
        <v>67</v>
      </c>
      <c r="G4136" s="14" t="s">
        <v>5553</v>
      </c>
      <c r="H4136" s="15">
        <v>2007</v>
      </c>
      <c r="I4136" s="15">
        <v>12</v>
      </c>
      <c r="J4136" s="15">
        <v>0</v>
      </c>
      <c r="K4136" s="15">
        <v>0</v>
      </c>
      <c r="L4136" s="16" t="s">
        <v>5512</v>
      </c>
      <c r="M4136" s="16"/>
      <c r="N4136" s="16" t="s">
        <v>39</v>
      </c>
      <c r="O4136" s="17">
        <v>501</v>
      </c>
      <c r="P4136" s="17">
        <v>0</v>
      </c>
      <c r="Q4136" s="17">
        <v>0</v>
      </c>
      <c r="R4136" s="18" t="s">
        <v>33</v>
      </c>
      <c r="S4136" s="19">
        <v>60</v>
      </c>
      <c r="T4136" s="19">
        <v>110</v>
      </c>
      <c r="U4136" s="19">
        <v>0.2</v>
      </c>
      <c r="V4136" s="19">
        <v>0</v>
      </c>
      <c r="W4136" s="20">
        <v>2.1999999999999999E-2</v>
      </c>
      <c r="X4136" s="21">
        <v>132.26400000000001</v>
      </c>
      <c r="Y4136" s="22" t="s">
        <v>33</v>
      </c>
      <c r="Z4136" s="23" t="s">
        <v>62</v>
      </c>
      <c r="AA4136" s="24"/>
      <c r="AB4136" s="14"/>
      <c r="AC4136" s="14"/>
      <c r="AD4136" s="25"/>
      <c r="AE4136" s="26"/>
      <c r="AF4136" s="27"/>
      <c r="AG4136" s="29"/>
      <c r="AH4136" s="29"/>
      <c r="AI4136" s="29"/>
      <c r="AJ4136" s="29"/>
      <c r="AK4136" s="29"/>
      <c r="AL4136" s="29"/>
      <c r="AM4136" s="29"/>
      <c r="AN4136" s="29"/>
      <c r="AO4136" s="29"/>
    </row>
    <row r="4137" spans="1:41" s="139" customFormat="1" ht="16.5" customHeight="1">
      <c r="A4137" s="12" t="s">
        <v>5415</v>
      </c>
      <c r="B4137" s="12"/>
      <c r="C4137" s="110"/>
      <c r="D4137" s="12"/>
      <c r="E4137" s="14" t="s">
        <v>37</v>
      </c>
      <c r="F4137" s="14" t="s">
        <v>125</v>
      </c>
      <c r="G4137" s="14" t="s">
        <v>2414</v>
      </c>
      <c r="H4137" s="15">
        <v>2006</v>
      </c>
      <c r="I4137" s="15">
        <v>8</v>
      </c>
      <c r="J4137" s="15">
        <v>0</v>
      </c>
      <c r="K4137" s="15">
        <v>0</v>
      </c>
      <c r="L4137" s="16" t="s">
        <v>5425</v>
      </c>
      <c r="M4137" s="16"/>
      <c r="N4137" s="16" t="s">
        <v>39</v>
      </c>
      <c r="O4137" s="17">
        <v>2400</v>
      </c>
      <c r="P4137" s="17">
        <v>6132</v>
      </c>
      <c r="Q4137" s="17">
        <v>5</v>
      </c>
      <c r="R4137" s="18" t="s">
        <v>33</v>
      </c>
      <c r="S4137" s="19">
        <v>76</v>
      </c>
      <c r="T4137" s="19">
        <v>220</v>
      </c>
      <c r="U4137" s="19">
        <v>2.2799999999999998</v>
      </c>
      <c r="V4137" s="19">
        <v>0</v>
      </c>
      <c r="W4137" s="20">
        <v>3.5000000000000003E-2</v>
      </c>
      <c r="X4137" s="21">
        <v>94.731000000000023</v>
      </c>
      <c r="Y4137" s="22" t="s">
        <v>33</v>
      </c>
      <c r="Z4137" s="23" t="s">
        <v>62</v>
      </c>
      <c r="AA4137" s="24"/>
      <c r="AB4137" s="14"/>
      <c r="AC4137" s="14"/>
      <c r="AD4137" s="25"/>
      <c r="AE4137" s="26"/>
      <c r="AF4137" s="27"/>
      <c r="AG4137" s="29"/>
      <c r="AH4137" s="29"/>
      <c r="AI4137" s="29"/>
      <c r="AJ4137" s="29"/>
      <c r="AK4137" s="29"/>
      <c r="AL4137" s="29"/>
      <c r="AM4137" s="29"/>
      <c r="AN4137" s="29"/>
      <c r="AO4137" s="29"/>
    </row>
    <row r="4138" spans="1:41" s="139" customFormat="1" ht="16.5" customHeight="1">
      <c r="A4138" s="12" t="s">
        <v>5415</v>
      </c>
      <c r="B4138" s="12"/>
      <c r="C4138" s="110"/>
      <c r="D4138" s="12"/>
      <c r="E4138" s="14" t="s">
        <v>86</v>
      </c>
      <c r="F4138" s="14" t="s">
        <v>67</v>
      </c>
      <c r="G4138" s="14" t="s">
        <v>5574</v>
      </c>
      <c r="H4138" s="15">
        <v>2006</v>
      </c>
      <c r="I4138" s="15">
        <v>1</v>
      </c>
      <c r="J4138" s="15">
        <v>0</v>
      </c>
      <c r="K4138" s="15">
        <v>0</v>
      </c>
      <c r="L4138" s="16" t="s">
        <v>5514</v>
      </c>
      <c r="M4138" s="16"/>
      <c r="N4138" s="16" t="s">
        <v>39</v>
      </c>
      <c r="O4138" s="17">
        <v>27.8</v>
      </c>
      <c r="P4138" s="17">
        <v>0</v>
      </c>
      <c r="Q4138" s="17">
        <v>0</v>
      </c>
      <c r="R4138" s="18" t="s">
        <v>33</v>
      </c>
      <c r="S4138" s="19">
        <v>60</v>
      </c>
      <c r="T4138" s="19">
        <v>110</v>
      </c>
      <c r="U4138" s="19">
        <v>3.5</v>
      </c>
      <c r="V4138" s="19">
        <v>0</v>
      </c>
      <c r="W4138" s="20">
        <v>0.44</v>
      </c>
      <c r="X4138" s="21">
        <v>12.232000000000001</v>
      </c>
      <c r="Y4138" s="22" t="s">
        <v>33</v>
      </c>
      <c r="Z4138" s="23" t="s">
        <v>62</v>
      </c>
      <c r="AA4138" s="24"/>
      <c r="AB4138" s="14"/>
      <c r="AC4138" s="14"/>
      <c r="AD4138" s="25"/>
      <c r="AE4138" s="26"/>
      <c r="AF4138" s="27"/>
      <c r="AG4138" s="29"/>
      <c r="AH4138" s="29"/>
      <c r="AI4138" s="29"/>
      <c r="AJ4138" s="29"/>
      <c r="AK4138" s="29"/>
      <c r="AL4138" s="29"/>
      <c r="AM4138" s="29"/>
      <c r="AN4138" s="29"/>
      <c r="AO4138" s="29"/>
    </row>
    <row r="4139" spans="1:41" s="139" customFormat="1" ht="16.5" customHeight="1">
      <c r="A4139" s="12" t="s">
        <v>5415</v>
      </c>
      <c r="B4139" s="12"/>
      <c r="C4139" s="110"/>
      <c r="D4139" s="12"/>
      <c r="E4139" s="14" t="s">
        <v>86</v>
      </c>
      <c r="F4139" s="14" t="s">
        <v>67</v>
      </c>
      <c r="G4139" s="14" t="s">
        <v>5575</v>
      </c>
      <c r="H4139" s="15">
        <v>2007</v>
      </c>
      <c r="I4139" s="15">
        <v>1</v>
      </c>
      <c r="J4139" s="15">
        <v>0</v>
      </c>
      <c r="K4139" s="15">
        <v>0</v>
      </c>
      <c r="L4139" s="16" t="s">
        <v>5425</v>
      </c>
      <c r="M4139" s="16"/>
      <c r="N4139" s="16" t="s">
        <v>39</v>
      </c>
      <c r="O4139" s="17">
        <v>27.8</v>
      </c>
      <c r="P4139" s="17">
        <v>0</v>
      </c>
      <c r="Q4139" s="17">
        <v>0</v>
      </c>
      <c r="R4139" s="18" t="s">
        <v>33</v>
      </c>
      <c r="S4139" s="19">
        <v>60</v>
      </c>
      <c r="T4139" s="19">
        <v>110</v>
      </c>
      <c r="U4139" s="19">
        <v>3.5</v>
      </c>
      <c r="V4139" s="19">
        <v>0</v>
      </c>
      <c r="W4139" s="20">
        <v>0.44</v>
      </c>
      <c r="X4139" s="21">
        <v>12.232000000000001</v>
      </c>
      <c r="Y4139" s="22" t="s">
        <v>33</v>
      </c>
      <c r="Z4139" s="23" t="s">
        <v>62</v>
      </c>
      <c r="AA4139" s="24"/>
      <c r="AB4139" s="14"/>
      <c r="AC4139" s="14"/>
      <c r="AD4139" s="25"/>
      <c r="AE4139" s="26"/>
      <c r="AF4139" s="27"/>
      <c r="AG4139" s="29"/>
      <c r="AH4139" s="29"/>
      <c r="AI4139" s="29"/>
      <c r="AJ4139" s="29"/>
      <c r="AK4139" s="29"/>
      <c r="AL4139" s="29"/>
      <c r="AM4139" s="29"/>
      <c r="AN4139" s="29"/>
      <c r="AO4139" s="29"/>
    </row>
    <row r="4140" spans="1:41" s="139" customFormat="1" ht="16.5" customHeight="1">
      <c r="A4140" s="12" t="s">
        <v>5415</v>
      </c>
      <c r="B4140" s="12"/>
      <c r="C4140" s="110"/>
      <c r="D4140" s="12"/>
      <c r="E4140" s="14" t="s">
        <v>810</v>
      </c>
      <c r="F4140" s="14" t="s">
        <v>67</v>
      </c>
      <c r="G4140" s="14" t="s">
        <v>5566</v>
      </c>
      <c r="H4140" s="15">
        <v>2010</v>
      </c>
      <c r="I4140" s="15">
        <v>2</v>
      </c>
      <c r="J4140" s="15">
        <v>0</v>
      </c>
      <c r="K4140" s="15">
        <v>0</v>
      </c>
      <c r="L4140" s="16" t="s">
        <v>5446</v>
      </c>
      <c r="M4140" s="16"/>
      <c r="N4140" s="16" t="s">
        <v>39</v>
      </c>
      <c r="O4140" s="17">
        <v>1002</v>
      </c>
      <c r="P4140" s="17">
        <v>0</v>
      </c>
      <c r="Q4140" s="17">
        <v>0</v>
      </c>
      <c r="R4140" s="18" t="s">
        <v>33</v>
      </c>
      <c r="S4140" s="19">
        <v>50</v>
      </c>
      <c r="T4140" s="19">
        <v>110</v>
      </c>
      <c r="U4140" s="19">
        <v>0.22727272727272727</v>
      </c>
      <c r="V4140" s="19">
        <v>0</v>
      </c>
      <c r="W4140" s="20">
        <v>2.5000000000000001E-2</v>
      </c>
      <c r="X4140" s="21">
        <v>50.1</v>
      </c>
      <c r="Y4140" s="22" t="s">
        <v>33</v>
      </c>
      <c r="Z4140" s="23" t="s">
        <v>62</v>
      </c>
      <c r="AA4140" s="24"/>
      <c r="AB4140" s="14"/>
      <c r="AC4140" s="14"/>
      <c r="AD4140" s="25"/>
      <c r="AE4140" s="26"/>
      <c r="AF4140" s="27"/>
      <c r="AG4140" s="29"/>
      <c r="AH4140" s="29"/>
      <c r="AI4140" s="29"/>
      <c r="AJ4140" s="29"/>
      <c r="AK4140" s="29"/>
      <c r="AL4140" s="29"/>
      <c r="AM4140" s="29"/>
      <c r="AN4140" s="29"/>
      <c r="AO4140" s="29"/>
    </row>
    <row r="4141" spans="1:41" s="139" customFormat="1" ht="16.5" customHeight="1">
      <c r="A4141" s="12" t="s">
        <v>5415</v>
      </c>
      <c r="B4141" s="12"/>
      <c r="C4141" s="110"/>
      <c r="D4141" s="12"/>
      <c r="E4141" s="14" t="s">
        <v>810</v>
      </c>
      <c r="F4141" s="14" t="s">
        <v>228</v>
      </c>
      <c r="G4141" s="14" t="s">
        <v>5567</v>
      </c>
      <c r="H4141" s="15">
        <v>2019</v>
      </c>
      <c r="I4141" s="15">
        <v>2</v>
      </c>
      <c r="J4141" s="15">
        <v>0</v>
      </c>
      <c r="K4141" s="15">
        <v>0</v>
      </c>
      <c r="L4141" s="16" t="s">
        <v>5568</v>
      </c>
      <c r="M4141" s="16"/>
      <c r="N4141" s="16" t="s">
        <v>39</v>
      </c>
      <c r="O4141" s="17">
        <v>1002</v>
      </c>
      <c r="P4141" s="17">
        <v>0</v>
      </c>
      <c r="Q4141" s="17">
        <v>0</v>
      </c>
      <c r="R4141" s="18" t="s">
        <v>33</v>
      </c>
      <c r="S4141" s="19">
        <v>50</v>
      </c>
      <c r="T4141" s="19">
        <v>110</v>
      </c>
      <c r="U4141" s="19">
        <v>0.22727272727272727</v>
      </c>
      <c r="V4141" s="19">
        <v>0</v>
      </c>
      <c r="W4141" s="20">
        <v>2.5000000000000001E-2</v>
      </c>
      <c r="X4141" s="21">
        <v>50.1</v>
      </c>
      <c r="Y4141" s="22" t="s">
        <v>33</v>
      </c>
      <c r="Z4141" s="23" t="s">
        <v>62</v>
      </c>
      <c r="AA4141" s="24"/>
      <c r="AB4141" s="14"/>
      <c r="AC4141" s="14"/>
      <c r="AD4141" s="25"/>
      <c r="AE4141" s="26"/>
      <c r="AF4141" s="27"/>
      <c r="AG4141" s="29"/>
      <c r="AH4141" s="29"/>
      <c r="AI4141" s="29"/>
      <c r="AJ4141" s="29"/>
      <c r="AK4141" s="29"/>
      <c r="AL4141" s="29"/>
      <c r="AM4141" s="29"/>
      <c r="AN4141" s="29"/>
      <c r="AO4141" s="29"/>
    </row>
    <row r="4142" spans="1:41" s="139" customFormat="1" ht="16.5" customHeight="1">
      <c r="A4142" s="12" t="s">
        <v>5415</v>
      </c>
      <c r="B4142" s="12"/>
      <c r="C4142" s="110"/>
      <c r="D4142" s="12"/>
      <c r="E4142" s="14" t="s">
        <v>810</v>
      </c>
      <c r="F4142" s="14" t="s">
        <v>228</v>
      </c>
      <c r="G4142" s="14" t="s">
        <v>5570</v>
      </c>
      <c r="H4142" s="15">
        <v>2019</v>
      </c>
      <c r="I4142" s="15">
        <v>1</v>
      </c>
      <c r="J4142" s="15">
        <v>0</v>
      </c>
      <c r="K4142" s="15">
        <v>0</v>
      </c>
      <c r="L4142" s="16" t="s">
        <v>5571</v>
      </c>
      <c r="M4142" s="16"/>
      <c r="N4142" s="16" t="s">
        <v>39</v>
      </c>
      <c r="O4142" s="17">
        <v>1002</v>
      </c>
      <c r="P4142" s="17">
        <v>0</v>
      </c>
      <c r="Q4142" s="17">
        <v>0</v>
      </c>
      <c r="R4142" s="18" t="s">
        <v>33</v>
      </c>
      <c r="S4142" s="19">
        <v>50</v>
      </c>
      <c r="T4142" s="19">
        <v>110</v>
      </c>
      <c r="U4142" s="19">
        <v>0.22727272727272727</v>
      </c>
      <c r="V4142" s="19">
        <v>0</v>
      </c>
      <c r="W4142" s="20">
        <v>2.5000000000000001E-2</v>
      </c>
      <c r="X4142" s="21">
        <v>25.05</v>
      </c>
      <c r="Y4142" s="22" t="s">
        <v>33</v>
      </c>
      <c r="Z4142" s="23" t="s">
        <v>62</v>
      </c>
      <c r="AA4142" s="24"/>
      <c r="AB4142" s="14"/>
      <c r="AC4142" s="14"/>
      <c r="AD4142" s="25"/>
      <c r="AE4142" s="26"/>
      <c r="AF4142" s="27"/>
      <c r="AG4142" s="29"/>
      <c r="AH4142" s="29"/>
      <c r="AI4142" s="29"/>
      <c r="AJ4142" s="29"/>
      <c r="AK4142" s="29"/>
      <c r="AL4142" s="29"/>
      <c r="AM4142" s="29"/>
      <c r="AN4142" s="29"/>
      <c r="AO4142" s="29"/>
    </row>
    <row r="4143" spans="1:41" s="139" customFormat="1" ht="16.5" customHeight="1">
      <c r="A4143" s="12" t="s">
        <v>5415</v>
      </c>
      <c r="B4143" s="12"/>
      <c r="C4143" s="110"/>
      <c r="D4143" s="12"/>
      <c r="E4143" s="14" t="s">
        <v>810</v>
      </c>
      <c r="F4143" s="14" t="s">
        <v>228</v>
      </c>
      <c r="G4143" s="14" t="s">
        <v>5570</v>
      </c>
      <c r="H4143" s="15">
        <v>2019</v>
      </c>
      <c r="I4143" s="15">
        <v>1</v>
      </c>
      <c r="J4143" s="15">
        <v>0</v>
      </c>
      <c r="K4143" s="15">
        <v>0</v>
      </c>
      <c r="L4143" s="16" t="s">
        <v>889</v>
      </c>
      <c r="M4143" s="16"/>
      <c r="N4143" s="16" t="s">
        <v>39</v>
      </c>
      <c r="O4143" s="17">
        <v>1002</v>
      </c>
      <c r="P4143" s="17">
        <v>0</v>
      </c>
      <c r="Q4143" s="17">
        <v>0</v>
      </c>
      <c r="R4143" s="18" t="s">
        <v>33</v>
      </c>
      <c r="S4143" s="19">
        <v>50</v>
      </c>
      <c r="T4143" s="19">
        <v>110</v>
      </c>
      <c r="U4143" s="19">
        <v>0.22727272727272727</v>
      </c>
      <c r="V4143" s="19">
        <v>0</v>
      </c>
      <c r="W4143" s="20">
        <v>2.5000000000000001E-2</v>
      </c>
      <c r="X4143" s="21">
        <v>25.05</v>
      </c>
      <c r="Y4143" s="22" t="s">
        <v>33</v>
      </c>
      <c r="Z4143" s="23" t="s">
        <v>62</v>
      </c>
      <c r="AA4143" s="24"/>
      <c r="AB4143" s="14"/>
      <c r="AC4143" s="14"/>
      <c r="AD4143" s="25"/>
      <c r="AE4143" s="26"/>
      <c r="AF4143" s="27"/>
      <c r="AG4143" s="29"/>
      <c r="AH4143" s="29"/>
      <c r="AI4143" s="29"/>
      <c r="AJ4143" s="29"/>
      <c r="AK4143" s="29"/>
      <c r="AL4143" s="29"/>
      <c r="AM4143" s="29"/>
      <c r="AN4143" s="29"/>
      <c r="AO4143" s="29"/>
    </row>
    <row r="4144" spans="1:41" s="139" customFormat="1" ht="16.5" customHeight="1">
      <c r="A4144" s="12" t="s">
        <v>5415</v>
      </c>
      <c r="B4144" s="12"/>
      <c r="C4144" s="110"/>
      <c r="D4144" s="12"/>
      <c r="E4144" s="14" t="s">
        <v>810</v>
      </c>
      <c r="F4144" s="14" t="s">
        <v>228</v>
      </c>
      <c r="G4144" s="14" t="s">
        <v>5567</v>
      </c>
      <c r="H4144" s="15">
        <v>2019</v>
      </c>
      <c r="I4144" s="15">
        <v>1</v>
      </c>
      <c r="J4144" s="15">
        <v>0</v>
      </c>
      <c r="K4144" s="15">
        <v>0</v>
      </c>
      <c r="L4144" s="16" t="s">
        <v>889</v>
      </c>
      <c r="M4144" s="16"/>
      <c r="N4144" s="16" t="s">
        <v>39</v>
      </c>
      <c r="O4144" s="17">
        <v>1002</v>
      </c>
      <c r="P4144" s="17">
        <v>0</v>
      </c>
      <c r="Q4144" s="17">
        <v>0</v>
      </c>
      <c r="R4144" s="18" t="s">
        <v>33</v>
      </c>
      <c r="S4144" s="19">
        <v>50</v>
      </c>
      <c r="T4144" s="19">
        <v>110</v>
      </c>
      <c r="U4144" s="19">
        <v>0.22727272727272727</v>
      </c>
      <c r="V4144" s="19">
        <v>0</v>
      </c>
      <c r="W4144" s="20">
        <v>2.5000000000000001E-2</v>
      </c>
      <c r="X4144" s="21">
        <v>25.05</v>
      </c>
      <c r="Y4144" s="22" t="s">
        <v>33</v>
      </c>
      <c r="Z4144" s="23" t="s">
        <v>62</v>
      </c>
      <c r="AA4144" s="24"/>
      <c r="AB4144" s="14"/>
      <c r="AC4144" s="14"/>
      <c r="AD4144" s="25"/>
      <c r="AE4144" s="26"/>
      <c r="AF4144" s="27"/>
      <c r="AG4144" s="29"/>
      <c r="AH4144" s="29"/>
      <c r="AI4144" s="29"/>
      <c r="AJ4144" s="29"/>
      <c r="AK4144" s="29"/>
      <c r="AL4144" s="29"/>
      <c r="AM4144" s="29"/>
      <c r="AN4144" s="29"/>
      <c r="AO4144" s="29"/>
    </row>
    <row r="4145" spans="1:41" s="139" customFormat="1" ht="16.5" customHeight="1">
      <c r="A4145" s="12" t="s">
        <v>5415</v>
      </c>
      <c r="B4145" s="12"/>
      <c r="C4145" s="110"/>
      <c r="D4145" s="12"/>
      <c r="E4145" s="14" t="s">
        <v>810</v>
      </c>
      <c r="F4145" s="14" t="s">
        <v>228</v>
      </c>
      <c r="G4145" s="14" t="s">
        <v>5567</v>
      </c>
      <c r="H4145" s="15">
        <v>2019</v>
      </c>
      <c r="I4145" s="15">
        <v>1</v>
      </c>
      <c r="J4145" s="15">
        <v>0</v>
      </c>
      <c r="K4145" s="15">
        <v>0</v>
      </c>
      <c r="L4145" s="16" t="s">
        <v>5572</v>
      </c>
      <c r="M4145" s="16"/>
      <c r="N4145" s="16" t="s">
        <v>39</v>
      </c>
      <c r="O4145" s="17">
        <v>1002</v>
      </c>
      <c r="P4145" s="17">
        <v>0</v>
      </c>
      <c r="Q4145" s="17">
        <v>0</v>
      </c>
      <c r="R4145" s="18" t="s">
        <v>33</v>
      </c>
      <c r="S4145" s="19">
        <v>50</v>
      </c>
      <c r="T4145" s="19">
        <v>110</v>
      </c>
      <c r="U4145" s="19">
        <v>0.22727272727272727</v>
      </c>
      <c r="V4145" s="19">
        <v>0</v>
      </c>
      <c r="W4145" s="20">
        <v>2.5000000000000001E-2</v>
      </c>
      <c r="X4145" s="21">
        <v>25.05</v>
      </c>
      <c r="Y4145" s="22" t="s">
        <v>33</v>
      </c>
      <c r="Z4145" s="23" t="s">
        <v>62</v>
      </c>
      <c r="AA4145" s="24"/>
      <c r="AB4145" s="14"/>
      <c r="AC4145" s="14"/>
      <c r="AD4145" s="25"/>
      <c r="AE4145" s="26"/>
      <c r="AF4145" s="27"/>
      <c r="AG4145" s="29"/>
      <c r="AH4145" s="29"/>
      <c r="AI4145" s="29"/>
      <c r="AJ4145" s="29"/>
      <c r="AK4145" s="29"/>
      <c r="AL4145" s="29"/>
      <c r="AM4145" s="29"/>
      <c r="AN4145" s="29"/>
      <c r="AO4145" s="29"/>
    </row>
    <row r="4146" spans="1:41" s="139" customFormat="1" ht="16.5" customHeight="1">
      <c r="A4146" s="12" t="s">
        <v>5415</v>
      </c>
      <c r="B4146" s="12"/>
      <c r="C4146" s="110"/>
      <c r="D4146" s="12"/>
      <c r="E4146" s="14" t="s">
        <v>5569</v>
      </c>
      <c r="F4146" s="14" t="s">
        <v>34</v>
      </c>
      <c r="G4146" s="14" t="s">
        <v>34</v>
      </c>
      <c r="H4146" s="15">
        <v>2003</v>
      </c>
      <c r="I4146" s="15">
        <v>1</v>
      </c>
      <c r="J4146" s="15">
        <v>0</v>
      </c>
      <c r="K4146" s="15">
        <v>0</v>
      </c>
      <c r="L4146" s="16" t="s">
        <v>885</v>
      </c>
      <c r="M4146" s="16"/>
      <c r="N4146" s="16" t="s">
        <v>39</v>
      </c>
      <c r="O4146" s="17">
        <v>167</v>
      </c>
      <c r="P4146" s="17">
        <v>0</v>
      </c>
      <c r="Q4146" s="17">
        <v>0</v>
      </c>
      <c r="R4146" s="18" t="s">
        <v>33</v>
      </c>
      <c r="S4146" s="19">
        <v>60</v>
      </c>
      <c r="T4146" s="19">
        <v>110</v>
      </c>
      <c r="U4146" s="19">
        <v>1.8181818181818181</v>
      </c>
      <c r="V4146" s="19">
        <v>0</v>
      </c>
      <c r="W4146" s="20">
        <v>0.2</v>
      </c>
      <c r="X4146" s="21">
        <v>33.4</v>
      </c>
      <c r="Y4146" s="22" t="s">
        <v>33</v>
      </c>
      <c r="Z4146" s="23" t="s">
        <v>62</v>
      </c>
      <c r="AA4146" s="24"/>
      <c r="AB4146" s="14"/>
      <c r="AC4146" s="14"/>
      <c r="AD4146" s="25"/>
      <c r="AE4146" s="26"/>
      <c r="AF4146" s="27"/>
      <c r="AG4146" s="29"/>
      <c r="AH4146" s="29"/>
      <c r="AI4146" s="29"/>
      <c r="AJ4146" s="29"/>
      <c r="AK4146" s="29"/>
      <c r="AL4146" s="29"/>
      <c r="AM4146" s="29"/>
      <c r="AN4146" s="29"/>
      <c r="AO4146" s="29"/>
    </row>
    <row r="4147" spans="1:41" s="139" customFormat="1" ht="16.5" customHeight="1">
      <c r="A4147" s="12" t="s">
        <v>5415</v>
      </c>
      <c r="B4147" s="12"/>
      <c r="C4147" s="110"/>
      <c r="D4147" s="12"/>
      <c r="E4147" s="14" t="s">
        <v>5466</v>
      </c>
      <c r="F4147" s="14" t="s">
        <v>67</v>
      </c>
      <c r="G4147" s="14" t="s">
        <v>5467</v>
      </c>
      <c r="H4147" s="15">
        <v>2010</v>
      </c>
      <c r="I4147" s="15">
        <v>10</v>
      </c>
      <c r="J4147" s="15">
        <v>0</v>
      </c>
      <c r="K4147" s="15">
        <v>0</v>
      </c>
      <c r="L4147" s="16" t="s">
        <v>5432</v>
      </c>
      <c r="M4147" s="16"/>
      <c r="N4147" s="16" t="s">
        <v>39</v>
      </c>
      <c r="O4147" s="17">
        <v>2628</v>
      </c>
      <c r="P4147" s="17">
        <v>6132</v>
      </c>
      <c r="Q4147" s="17">
        <v>5</v>
      </c>
      <c r="R4147" s="18" t="s">
        <v>33</v>
      </c>
      <c r="S4147" s="19">
        <v>60</v>
      </c>
      <c r="T4147" s="19">
        <v>110</v>
      </c>
      <c r="U4147" s="19">
        <v>1.1818181818181819</v>
      </c>
      <c r="V4147" s="19">
        <v>0</v>
      </c>
      <c r="W4147" s="20">
        <v>0.13</v>
      </c>
      <c r="X4147" s="21">
        <v>381.49799999999999</v>
      </c>
      <c r="Y4147" s="22" t="s">
        <v>33</v>
      </c>
      <c r="Z4147" s="23" t="s">
        <v>62</v>
      </c>
      <c r="AA4147" s="24"/>
      <c r="AB4147" s="14"/>
      <c r="AC4147" s="14"/>
      <c r="AD4147" s="25"/>
      <c r="AE4147" s="26"/>
      <c r="AF4147" s="27"/>
      <c r="AG4147" s="29"/>
      <c r="AH4147" s="29"/>
      <c r="AI4147" s="29"/>
      <c r="AJ4147" s="29"/>
      <c r="AK4147" s="29"/>
      <c r="AL4147" s="29"/>
      <c r="AM4147" s="29"/>
      <c r="AN4147" s="29"/>
      <c r="AO4147" s="29"/>
    </row>
    <row r="4148" spans="1:41" s="139" customFormat="1" ht="16.5" customHeight="1">
      <c r="A4148" s="12" t="s">
        <v>5415</v>
      </c>
      <c r="B4148" s="12"/>
      <c r="C4148" s="110"/>
      <c r="D4148" s="12"/>
      <c r="E4148" s="14" t="s">
        <v>5468</v>
      </c>
      <c r="F4148" s="14" t="s">
        <v>67</v>
      </c>
      <c r="G4148" s="14" t="s">
        <v>5467</v>
      </c>
      <c r="H4148" s="15">
        <v>2010</v>
      </c>
      <c r="I4148" s="15">
        <v>10</v>
      </c>
      <c r="J4148" s="15">
        <v>0</v>
      </c>
      <c r="K4148" s="15">
        <v>0</v>
      </c>
      <c r="L4148" s="16" t="s">
        <v>5432</v>
      </c>
      <c r="M4148" s="16"/>
      <c r="N4148" s="16" t="s">
        <v>39</v>
      </c>
      <c r="O4148" s="17">
        <v>2628</v>
      </c>
      <c r="P4148" s="17">
        <v>6132</v>
      </c>
      <c r="Q4148" s="17">
        <v>5</v>
      </c>
      <c r="R4148" s="18" t="s">
        <v>33</v>
      </c>
      <c r="S4148" s="19">
        <v>60</v>
      </c>
      <c r="T4148" s="19">
        <v>110</v>
      </c>
      <c r="U4148" s="19">
        <v>1.1818181818181819</v>
      </c>
      <c r="V4148" s="19">
        <v>0</v>
      </c>
      <c r="W4148" s="20">
        <v>0.13</v>
      </c>
      <c r="X4148" s="21">
        <v>381.49799999999999</v>
      </c>
      <c r="Y4148" s="22" t="s">
        <v>33</v>
      </c>
      <c r="Z4148" s="23" t="s">
        <v>62</v>
      </c>
      <c r="AA4148" s="24"/>
      <c r="AB4148" s="14"/>
      <c r="AC4148" s="14"/>
      <c r="AD4148" s="25"/>
      <c r="AE4148" s="26"/>
      <c r="AF4148" s="27"/>
      <c r="AG4148" s="29"/>
      <c r="AH4148" s="29"/>
      <c r="AI4148" s="29"/>
      <c r="AJ4148" s="29"/>
      <c r="AK4148" s="29"/>
      <c r="AL4148" s="29"/>
      <c r="AM4148" s="29"/>
      <c r="AN4148" s="29"/>
      <c r="AO4148" s="29"/>
    </row>
    <row r="4149" spans="1:41" s="139" customFormat="1" ht="16.5" customHeight="1">
      <c r="A4149" s="12" t="s">
        <v>5415</v>
      </c>
      <c r="B4149" s="12"/>
      <c r="C4149" s="110"/>
      <c r="D4149" s="12"/>
      <c r="E4149" s="14" t="s">
        <v>90</v>
      </c>
      <c r="F4149" s="14" t="s">
        <v>67</v>
      </c>
      <c r="G4149" s="14" t="s">
        <v>5548</v>
      </c>
      <c r="H4149" s="15">
        <v>2011</v>
      </c>
      <c r="I4149" s="15">
        <v>5</v>
      </c>
      <c r="J4149" s="15">
        <v>0</v>
      </c>
      <c r="K4149" s="15">
        <v>0</v>
      </c>
      <c r="L4149" s="16" t="s">
        <v>5512</v>
      </c>
      <c r="M4149" s="16"/>
      <c r="N4149" s="16" t="s">
        <v>39</v>
      </c>
      <c r="O4149" s="17">
        <v>1002</v>
      </c>
      <c r="P4149" s="17">
        <v>0</v>
      </c>
      <c r="Q4149" s="17">
        <v>0</v>
      </c>
      <c r="R4149" s="18" t="s">
        <v>33</v>
      </c>
      <c r="S4149" s="19">
        <v>50</v>
      </c>
      <c r="T4149" s="19">
        <v>110</v>
      </c>
      <c r="U4149" s="19">
        <v>3.42</v>
      </c>
      <c r="V4149" s="19">
        <v>0</v>
      </c>
      <c r="W4149" s="20">
        <v>4.2000000000000003E-2</v>
      </c>
      <c r="X4149" s="21">
        <v>210.42000000000002</v>
      </c>
      <c r="Y4149" s="22" t="s">
        <v>33</v>
      </c>
      <c r="Z4149" s="23" t="s">
        <v>62</v>
      </c>
      <c r="AA4149" s="24"/>
      <c r="AB4149" s="14"/>
      <c r="AC4149" s="14"/>
      <c r="AD4149" s="25"/>
      <c r="AE4149" s="26"/>
      <c r="AF4149" s="27"/>
      <c r="AG4149" s="29"/>
      <c r="AH4149" s="29"/>
      <c r="AI4149" s="29"/>
      <c r="AJ4149" s="29"/>
      <c r="AK4149" s="29"/>
      <c r="AL4149" s="29"/>
      <c r="AM4149" s="29"/>
      <c r="AN4149" s="29"/>
      <c r="AO4149" s="29"/>
    </row>
    <row r="4150" spans="1:41" s="139" customFormat="1" ht="16.5" customHeight="1">
      <c r="A4150" s="12" t="s">
        <v>5415</v>
      </c>
      <c r="B4150" s="12"/>
      <c r="C4150" s="110"/>
      <c r="D4150" s="12"/>
      <c r="E4150" s="14" t="s">
        <v>90</v>
      </c>
      <c r="F4150" s="14" t="s">
        <v>5593</v>
      </c>
      <c r="G4150" s="14" t="s">
        <v>5594</v>
      </c>
      <c r="H4150" s="15">
        <v>2022</v>
      </c>
      <c r="I4150" s="15">
        <v>3</v>
      </c>
      <c r="J4150" s="15">
        <v>0</v>
      </c>
      <c r="K4150" s="15">
        <v>0</v>
      </c>
      <c r="L4150" s="16" t="s">
        <v>5595</v>
      </c>
      <c r="M4150" s="16"/>
      <c r="N4150" s="16" t="s">
        <v>54</v>
      </c>
      <c r="O4150" s="17">
        <v>1002</v>
      </c>
      <c r="P4150" s="17">
        <v>0</v>
      </c>
      <c r="Q4150" s="17">
        <v>0</v>
      </c>
      <c r="R4150" s="18" t="s">
        <v>33</v>
      </c>
      <c r="S4150" s="19">
        <v>50</v>
      </c>
      <c r="T4150" s="19">
        <v>110</v>
      </c>
      <c r="U4150" s="19">
        <v>0.5</v>
      </c>
      <c r="V4150" s="19">
        <v>0</v>
      </c>
      <c r="W4150" s="20">
        <v>4.2000000000000003E-2</v>
      </c>
      <c r="X4150" s="21">
        <v>126.25200000000001</v>
      </c>
      <c r="Y4150" s="22" t="s">
        <v>33</v>
      </c>
      <c r="Z4150" s="23" t="s">
        <v>62</v>
      </c>
      <c r="AA4150" s="24"/>
      <c r="AB4150" s="14"/>
      <c r="AC4150" s="14"/>
      <c r="AD4150" s="25"/>
      <c r="AE4150" s="26"/>
      <c r="AF4150" s="27"/>
      <c r="AG4150" s="29"/>
      <c r="AH4150" s="29"/>
      <c r="AI4150" s="29"/>
      <c r="AJ4150" s="29"/>
      <c r="AK4150" s="29"/>
      <c r="AL4150" s="29"/>
      <c r="AM4150" s="29"/>
      <c r="AN4150" s="29"/>
      <c r="AO4150" s="29"/>
    </row>
    <row r="4151" spans="1:41" s="139" customFormat="1" ht="16.5" customHeight="1">
      <c r="A4151" s="12" t="s">
        <v>5415</v>
      </c>
      <c r="B4151" s="12"/>
      <c r="C4151" s="110"/>
      <c r="D4151" s="12"/>
      <c r="E4151" s="14" t="s">
        <v>5487</v>
      </c>
      <c r="F4151" s="14" t="s">
        <v>5488</v>
      </c>
      <c r="G4151" s="14" t="s">
        <v>5489</v>
      </c>
      <c r="H4151" s="15">
        <v>2020</v>
      </c>
      <c r="I4151" s="15">
        <v>8</v>
      </c>
      <c r="J4151" s="15">
        <v>0</v>
      </c>
      <c r="K4151" s="15">
        <v>0</v>
      </c>
      <c r="L4151" s="16" t="s">
        <v>5432</v>
      </c>
      <c r="M4151" s="16"/>
      <c r="N4151" s="16" t="s">
        <v>39</v>
      </c>
      <c r="O4151" s="17">
        <v>835</v>
      </c>
      <c r="P4151" s="17">
        <v>6132</v>
      </c>
      <c r="Q4151" s="17">
        <v>5</v>
      </c>
      <c r="R4151" s="18" t="s">
        <v>33</v>
      </c>
      <c r="S4151" s="19">
        <v>60</v>
      </c>
      <c r="T4151" s="19">
        <v>220</v>
      </c>
      <c r="U4151" s="19">
        <v>1.3636363636363635</v>
      </c>
      <c r="V4151" s="19">
        <v>0</v>
      </c>
      <c r="W4151" s="20">
        <v>0.3</v>
      </c>
      <c r="X4151" s="21">
        <v>342.48</v>
      </c>
      <c r="Y4151" s="22" t="s">
        <v>33</v>
      </c>
      <c r="Z4151" s="23" t="s">
        <v>62</v>
      </c>
      <c r="AA4151" s="24"/>
      <c r="AB4151" s="14"/>
      <c r="AC4151" s="14"/>
      <c r="AD4151" s="25"/>
      <c r="AE4151" s="26"/>
      <c r="AF4151" s="27"/>
      <c r="AG4151" s="29"/>
      <c r="AH4151" s="29"/>
      <c r="AI4151" s="29"/>
      <c r="AJ4151" s="29"/>
      <c r="AK4151" s="29"/>
      <c r="AL4151" s="29"/>
      <c r="AM4151" s="29"/>
      <c r="AN4151" s="29"/>
      <c r="AO4151" s="29"/>
    </row>
    <row r="4152" spans="1:41" s="139" customFormat="1" ht="16.5" customHeight="1">
      <c r="A4152" s="12" t="s">
        <v>5415</v>
      </c>
      <c r="B4152" s="12"/>
      <c r="C4152" s="110"/>
      <c r="D4152" s="12"/>
      <c r="E4152" s="14" t="s">
        <v>5589</v>
      </c>
      <c r="F4152" s="14" t="s">
        <v>5590</v>
      </c>
      <c r="G4152" s="14" t="s">
        <v>5591</v>
      </c>
      <c r="H4152" s="15">
        <v>2022</v>
      </c>
      <c r="I4152" s="15">
        <v>1</v>
      </c>
      <c r="J4152" s="15">
        <v>0</v>
      </c>
      <c r="K4152" s="15">
        <v>0</v>
      </c>
      <c r="L4152" s="16" t="s">
        <v>5588</v>
      </c>
      <c r="M4152" s="16"/>
      <c r="N4152" s="16" t="s">
        <v>54</v>
      </c>
      <c r="O4152" s="17">
        <v>60</v>
      </c>
      <c r="P4152" s="17">
        <v>0</v>
      </c>
      <c r="Q4152" s="17">
        <v>0</v>
      </c>
      <c r="R4152" s="18" t="s">
        <v>33</v>
      </c>
      <c r="S4152" s="19">
        <v>60</v>
      </c>
      <c r="T4152" s="19">
        <v>220</v>
      </c>
      <c r="U4152" s="19">
        <v>3.3909090909090911</v>
      </c>
      <c r="V4152" s="19">
        <v>0</v>
      </c>
      <c r="W4152" s="20">
        <v>0.746</v>
      </c>
      <c r="X4152" s="21">
        <v>44.76</v>
      </c>
      <c r="Y4152" s="22" t="s">
        <v>33</v>
      </c>
      <c r="Z4152" s="23" t="s">
        <v>62</v>
      </c>
      <c r="AA4152" s="24"/>
      <c r="AB4152" s="14"/>
      <c r="AC4152" s="14"/>
      <c r="AD4152" s="25"/>
      <c r="AE4152" s="26"/>
      <c r="AF4152" s="27"/>
      <c r="AG4152" s="29"/>
      <c r="AH4152" s="29"/>
      <c r="AI4152" s="29"/>
      <c r="AJ4152" s="29"/>
      <c r="AK4152" s="29"/>
      <c r="AL4152" s="29"/>
      <c r="AM4152" s="29"/>
      <c r="AN4152" s="29"/>
      <c r="AO4152" s="29"/>
    </row>
    <row r="4153" spans="1:41" s="139" customFormat="1" ht="16.5" customHeight="1">
      <c r="A4153" s="12" t="s">
        <v>5415</v>
      </c>
      <c r="B4153" s="12"/>
      <c r="C4153" s="110"/>
      <c r="D4153" s="12"/>
      <c r="E4153" s="14" t="s">
        <v>5589</v>
      </c>
      <c r="F4153" s="14" t="s">
        <v>5590</v>
      </c>
      <c r="G4153" s="14" t="s">
        <v>5592</v>
      </c>
      <c r="H4153" s="15">
        <v>2022</v>
      </c>
      <c r="I4153" s="15">
        <v>3</v>
      </c>
      <c r="J4153" s="15">
        <v>0</v>
      </c>
      <c r="K4153" s="15">
        <v>0</v>
      </c>
      <c r="L4153" s="16" t="s">
        <v>5588</v>
      </c>
      <c r="M4153" s="16"/>
      <c r="N4153" s="16" t="s">
        <v>54</v>
      </c>
      <c r="O4153" s="17">
        <v>60</v>
      </c>
      <c r="P4153" s="17">
        <v>0</v>
      </c>
      <c r="Q4153" s="17">
        <v>0</v>
      </c>
      <c r="R4153" s="18" t="s">
        <v>33</v>
      </c>
      <c r="S4153" s="19">
        <v>60</v>
      </c>
      <c r="T4153" s="19">
        <v>220</v>
      </c>
      <c r="U4153" s="19">
        <v>3.3909090909090911</v>
      </c>
      <c r="V4153" s="19">
        <v>0</v>
      </c>
      <c r="W4153" s="20">
        <v>0.746</v>
      </c>
      <c r="X4153" s="21">
        <v>134.28</v>
      </c>
      <c r="Y4153" s="22" t="s">
        <v>33</v>
      </c>
      <c r="Z4153" s="23" t="s">
        <v>62</v>
      </c>
      <c r="AA4153" s="24"/>
      <c r="AB4153" s="14"/>
      <c r="AC4153" s="14"/>
      <c r="AD4153" s="25"/>
      <c r="AE4153" s="26"/>
      <c r="AF4153" s="27"/>
      <c r="AG4153" s="29"/>
      <c r="AH4153" s="29"/>
      <c r="AI4153" s="29"/>
      <c r="AJ4153" s="29"/>
      <c r="AK4153" s="29"/>
      <c r="AL4153" s="29"/>
      <c r="AM4153" s="29"/>
      <c r="AN4153" s="29"/>
      <c r="AO4153" s="29"/>
    </row>
    <row r="4154" spans="1:41" s="139" customFormat="1" ht="16.5" customHeight="1">
      <c r="A4154" s="12" t="s">
        <v>5415</v>
      </c>
      <c r="B4154" s="12"/>
      <c r="C4154" s="110"/>
      <c r="D4154" s="12"/>
      <c r="E4154" s="14" t="s">
        <v>6253</v>
      </c>
      <c r="F4154" s="14"/>
      <c r="G4154" s="14" t="s">
        <v>6254</v>
      </c>
      <c r="H4154" s="15">
        <v>2023</v>
      </c>
      <c r="I4154" s="15">
        <v>1</v>
      </c>
      <c r="J4154" s="15">
        <v>0</v>
      </c>
      <c r="K4154" s="15">
        <v>0</v>
      </c>
      <c r="L4154" s="16" t="s">
        <v>6249</v>
      </c>
      <c r="M4154" s="16"/>
      <c r="N4154" s="16" t="s">
        <v>54</v>
      </c>
      <c r="O4154" s="17">
        <v>60</v>
      </c>
      <c r="P4154" s="17">
        <v>0</v>
      </c>
      <c r="Q4154" s="17">
        <v>0</v>
      </c>
      <c r="R4154" s="18" t="s">
        <v>33</v>
      </c>
      <c r="S4154" s="356">
        <v>60</v>
      </c>
      <c r="T4154" s="356">
        <v>110</v>
      </c>
      <c r="U4154" s="356">
        <v>0.1</v>
      </c>
      <c r="V4154" s="356">
        <v>0</v>
      </c>
      <c r="W4154" s="20">
        <v>0.75</v>
      </c>
      <c r="X4154" s="21">
        <v>45</v>
      </c>
      <c r="Y4154" s="22" t="s">
        <v>33</v>
      </c>
      <c r="Z4154" s="23" t="s">
        <v>62</v>
      </c>
      <c r="AA4154" s="24"/>
      <c r="AB4154" s="14"/>
      <c r="AC4154" s="14"/>
      <c r="AD4154" s="25"/>
      <c r="AE4154" s="26"/>
      <c r="AF4154" s="27"/>
      <c r="AG4154" s="29"/>
      <c r="AH4154" s="29"/>
      <c r="AI4154" s="29"/>
      <c r="AJ4154" s="29"/>
      <c r="AK4154" s="29"/>
      <c r="AL4154" s="29"/>
      <c r="AM4154" s="29"/>
      <c r="AN4154" s="29"/>
      <c r="AO4154" s="29"/>
    </row>
    <row r="4155" spans="1:41" s="139" customFormat="1" ht="16.5" customHeight="1">
      <c r="A4155" s="12" t="s">
        <v>5415</v>
      </c>
      <c r="B4155" s="12"/>
      <c r="C4155" s="110"/>
      <c r="D4155" s="12"/>
      <c r="E4155" s="14" t="s">
        <v>86</v>
      </c>
      <c r="F4155" s="14" t="s">
        <v>67</v>
      </c>
      <c r="G4155" s="14" t="s">
        <v>5552</v>
      </c>
      <c r="H4155" s="15">
        <v>2009</v>
      </c>
      <c r="I4155" s="15">
        <v>3</v>
      </c>
      <c r="J4155" s="15">
        <v>0</v>
      </c>
      <c r="K4155" s="15">
        <v>0</v>
      </c>
      <c r="L4155" s="16" t="s">
        <v>5492</v>
      </c>
      <c r="M4155" s="16"/>
      <c r="N4155" s="16" t="s">
        <v>45</v>
      </c>
      <c r="O4155" s="17">
        <v>27.8</v>
      </c>
      <c r="P4155" s="17">
        <v>0</v>
      </c>
      <c r="Q4155" s="17">
        <v>0</v>
      </c>
      <c r="R4155" s="18" t="s">
        <v>33</v>
      </c>
      <c r="S4155" s="19">
        <v>60</v>
      </c>
      <c r="T4155" s="19">
        <v>110</v>
      </c>
      <c r="U4155" s="19">
        <v>8</v>
      </c>
      <c r="V4155" s="19">
        <v>0</v>
      </c>
      <c r="W4155" s="20">
        <v>1.62</v>
      </c>
      <c r="X4155" s="21">
        <v>135.108</v>
      </c>
      <c r="Y4155" s="22" t="s">
        <v>33</v>
      </c>
      <c r="Z4155" s="23" t="s">
        <v>62</v>
      </c>
      <c r="AA4155" s="24"/>
      <c r="AB4155" s="14"/>
      <c r="AC4155" s="14"/>
      <c r="AD4155" s="25"/>
      <c r="AE4155" s="26"/>
      <c r="AF4155" s="27"/>
      <c r="AG4155" s="29"/>
      <c r="AH4155" s="29"/>
      <c r="AI4155" s="29"/>
      <c r="AJ4155" s="29"/>
      <c r="AK4155" s="29"/>
      <c r="AL4155" s="29"/>
      <c r="AM4155" s="29"/>
      <c r="AN4155" s="29"/>
      <c r="AO4155" s="29"/>
    </row>
    <row r="4156" spans="1:41" s="139" customFormat="1" ht="16.5" customHeight="1">
      <c r="A4156" s="12" t="s">
        <v>5415</v>
      </c>
      <c r="B4156" s="12"/>
      <c r="C4156" s="110"/>
      <c r="D4156" s="12"/>
      <c r="E4156" s="14" t="s">
        <v>5428</v>
      </c>
      <c r="F4156" s="14" t="s">
        <v>5429</v>
      </c>
      <c r="G4156" s="14" t="s">
        <v>5430</v>
      </c>
      <c r="H4156" s="15">
        <v>2020</v>
      </c>
      <c r="I4156" s="15">
        <v>12</v>
      </c>
      <c r="J4156" s="15">
        <v>0</v>
      </c>
      <c r="K4156" s="15">
        <v>0</v>
      </c>
      <c r="L4156" s="16" t="s">
        <v>5418</v>
      </c>
      <c r="M4156" s="16"/>
      <c r="N4156" s="16" t="s">
        <v>39</v>
      </c>
      <c r="O4156" s="17">
        <v>835</v>
      </c>
      <c r="P4156" s="17">
        <v>6132</v>
      </c>
      <c r="Q4156" s="17">
        <v>5</v>
      </c>
      <c r="R4156" s="18" t="s">
        <v>33</v>
      </c>
      <c r="S4156" s="19">
        <v>60</v>
      </c>
      <c r="T4156" s="19">
        <v>110</v>
      </c>
      <c r="U4156" s="19">
        <v>5.4545454545454541</v>
      </c>
      <c r="V4156" s="19">
        <v>0</v>
      </c>
      <c r="W4156" s="20">
        <v>0.6</v>
      </c>
      <c r="X4156" s="21">
        <v>684.96</v>
      </c>
      <c r="Y4156" s="22" t="s">
        <v>33</v>
      </c>
      <c r="Z4156" s="23" t="s">
        <v>62</v>
      </c>
      <c r="AA4156" s="24"/>
      <c r="AB4156" s="14"/>
      <c r="AC4156" s="14"/>
      <c r="AD4156" s="25"/>
      <c r="AE4156" s="26"/>
      <c r="AF4156" s="27"/>
      <c r="AG4156" s="29"/>
      <c r="AH4156" s="29"/>
      <c r="AI4156" s="29"/>
      <c r="AJ4156" s="29"/>
      <c r="AK4156" s="29"/>
      <c r="AL4156" s="29"/>
      <c r="AM4156" s="29"/>
      <c r="AN4156" s="29"/>
      <c r="AO4156" s="29"/>
    </row>
    <row r="4157" spans="1:41" s="139" customFormat="1" ht="16.5" customHeight="1">
      <c r="A4157" s="12" t="s">
        <v>5415</v>
      </c>
      <c r="B4157" s="12"/>
      <c r="C4157" s="110"/>
      <c r="D4157" s="12"/>
      <c r="E4157" s="14" t="s">
        <v>5493</v>
      </c>
      <c r="F4157" s="14" t="s">
        <v>67</v>
      </c>
      <c r="G4157" s="14" t="s">
        <v>5494</v>
      </c>
      <c r="H4157" s="15">
        <v>2010</v>
      </c>
      <c r="I4157" s="15">
        <v>6</v>
      </c>
      <c r="J4157" s="15">
        <v>0</v>
      </c>
      <c r="K4157" s="15">
        <v>0</v>
      </c>
      <c r="L4157" s="16" t="s">
        <v>5418</v>
      </c>
      <c r="M4157" s="16"/>
      <c r="N4157" s="16" t="s">
        <v>39</v>
      </c>
      <c r="O4157" s="17">
        <v>2628</v>
      </c>
      <c r="P4157" s="17">
        <v>6132</v>
      </c>
      <c r="Q4157" s="17">
        <v>5</v>
      </c>
      <c r="R4157" s="18" t="s">
        <v>33</v>
      </c>
      <c r="S4157" s="19">
        <v>60</v>
      </c>
      <c r="T4157" s="19">
        <v>110</v>
      </c>
      <c r="U4157" s="19">
        <v>1.1818181818181819</v>
      </c>
      <c r="V4157" s="19">
        <v>0</v>
      </c>
      <c r="W4157" s="20">
        <v>0.13</v>
      </c>
      <c r="X4157" s="21">
        <v>381.49799999999999</v>
      </c>
      <c r="Y4157" s="22" t="s">
        <v>33</v>
      </c>
      <c r="Z4157" s="23" t="s">
        <v>62</v>
      </c>
      <c r="AA4157" s="24"/>
      <c r="AB4157" s="14"/>
      <c r="AC4157" s="14"/>
      <c r="AD4157" s="25"/>
      <c r="AE4157" s="26"/>
      <c r="AF4157" s="27"/>
      <c r="AG4157" s="29"/>
      <c r="AH4157" s="29"/>
      <c r="AI4157" s="29"/>
      <c r="AJ4157" s="29"/>
      <c r="AK4157" s="29"/>
      <c r="AL4157" s="29"/>
      <c r="AM4157" s="29"/>
      <c r="AN4157" s="29"/>
      <c r="AO4157" s="29"/>
    </row>
    <row r="4158" spans="1:41" s="139" customFormat="1" ht="16.5" customHeight="1">
      <c r="A4158" s="12" t="s">
        <v>5415</v>
      </c>
      <c r="B4158" s="12"/>
      <c r="C4158" s="110"/>
      <c r="D4158" s="12"/>
      <c r="E4158" s="14" t="s">
        <v>5495</v>
      </c>
      <c r="F4158" s="14" t="s">
        <v>67</v>
      </c>
      <c r="G4158" s="14" t="s">
        <v>5496</v>
      </c>
      <c r="H4158" s="15">
        <v>2001</v>
      </c>
      <c r="I4158" s="15">
        <v>6</v>
      </c>
      <c r="J4158" s="15">
        <v>0</v>
      </c>
      <c r="K4158" s="15">
        <v>0</v>
      </c>
      <c r="L4158" s="16" t="s">
        <v>5432</v>
      </c>
      <c r="M4158" s="16"/>
      <c r="N4158" s="16" t="s">
        <v>39</v>
      </c>
      <c r="O4158" s="17">
        <v>2628</v>
      </c>
      <c r="P4158" s="17">
        <v>6132</v>
      </c>
      <c r="Q4158" s="17">
        <v>5</v>
      </c>
      <c r="R4158" s="18" t="s">
        <v>33</v>
      </c>
      <c r="S4158" s="19">
        <v>60</v>
      </c>
      <c r="T4158" s="19">
        <v>110</v>
      </c>
      <c r="U4158" s="19">
        <v>1.1818181818181819</v>
      </c>
      <c r="V4158" s="19">
        <v>0</v>
      </c>
      <c r="W4158" s="20">
        <v>0.13</v>
      </c>
      <c r="X4158" s="21">
        <v>381.49799999999999</v>
      </c>
      <c r="Y4158" s="22" t="s">
        <v>33</v>
      </c>
      <c r="Z4158" s="23" t="s">
        <v>62</v>
      </c>
      <c r="AA4158" s="24"/>
      <c r="AB4158" s="14"/>
      <c r="AC4158" s="14"/>
      <c r="AD4158" s="25"/>
      <c r="AE4158" s="26"/>
      <c r="AF4158" s="27"/>
      <c r="AG4158" s="29"/>
      <c r="AH4158" s="29"/>
      <c r="AI4158" s="29"/>
      <c r="AJ4158" s="29"/>
      <c r="AK4158" s="29"/>
      <c r="AL4158" s="29"/>
      <c r="AM4158" s="29"/>
      <c r="AN4158" s="29"/>
      <c r="AO4158" s="29"/>
    </row>
    <row r="4159" spans="1:41" s="139" customFormat="1" ht="16.5" customHeight="1">
      <c r="A4159" s="12" t="s">
        <v>5415</v>
      </c>
      <c r="B4159" s="12"/>
      <c r="C4159" s="110"/>
      <c r="D4159" s="12"/>
      <c r="E4159" s="14" t="s">
        <v>5428</v>
      </c>
      <c r="F4159" s="14" t="s">
        <v>5429</v>
      </c>
      <c r="G4159" s="14" t="s">
        <v>5430</v>
      </c>
      <c r="H4159" s="15">
        <v>2020</v>
      </c>
      <c r="I4159" s="15">
        <v>12</v>
      </c>
      <c r="J4159" s="15">
        <v>0</v>
      </c>
      <c r="K4159" s="15">
        <v>0</v>
      </c>
      <c r="L4159" s="16" t="s">
        <v>5418</v>
      </c>
      <c r="M4159" s="16"/>
      <c r="N4159" s="16" t="s">
        <v>39</v>
      </c>
      <c r="O4159" s="17">
        <v>1000</v>
      </c>
      <c r="P4159" s="17">
        <v>6132</v>
      </c>
      <c r="Q4159" s="17">
        <v>5</v>
      </c>
      <c r="R4159" s="18" t="s">
        <v>33</v>
      </c>
      <c r="S4159" s="19">
        <v>60</v>
      </c>
      <c r="T4159" s="19">
        <v>110</v>
      </c>
      <c r="U4159" s="19">
        <v>5.4545454545454541</v>
      </c>
      <c r="V4159" s="19">
        <v>0</v>
      </c>
      <c r="W4159" s="20">
        <v>0.6</v>
      </c>
      <c r="X4159" s="21">
        <v>783.96</v>
      </c>
      <c r="Y4159" s="22" t="s">
        <v>33</v>
      </c>
      <c r="Z4159" s="23" t="s">
        <v>62</v>
      </c>
      <c r="AA4159" s="24"/>
      <c r="AB4159" s="14"/>
      <c r="AC4159" s="14"/>
      <c r="AD4159" s="25"/>
      <c r="AE4159" s="26"/>
      <c r="AF4159" s="27"/>
      <c r="AG4159" s="29"/>
      <c r="AH4159" s="29"/>
      <c r="AI4159" s="29"/>
      <c r="AJ4159" s="29"/>
      <c r="AK4159" s="29"/>
      <c r="AL4159" s="29"/>
      <c r="AM4159" s="29"/>
      <c r="AN4159" s="29"/>
      <c r="AO4159" s="29"/>
    </row>
    <row r="4160" spans="1:41" s="139" customFormat="1" ht="16.5" customHeight="1">
      <c r="A4160" s="12" t="s">
        <v>5415</v>
      </c>
      <c r="B4160" s="12"/>
      <c r="C4160" s="110"/>
      <c r="D4160" s="12"/>
      <c r="E4160" s="14" t="s">
        <v>855</v>
      </c>
      <c r="F4160" s="14" t="s">
        <v>67</v>
      </c>
      <c r="G4160" s="14" t="s">
        <v>5564</v>
      </c>
      <c r="H4160" s="15">
        <v>2008</v>
      </c>
      <c r="I4160" s="15">
        <v>1</v>
      </c>
      <c r="J4160" s="15">
        <v>0</v>
      </c>
      <c r="K4160" s="15">
        <v>0</v>
      </c>
      <c r="L4160" s="16" t="s">
        <v>3755</v>
      </c>
      <c r="M4160" s="16"/>
      <c r="N4160" s="16" t="s">
        <v>39</v>
      </c>
      <c r="O4160" s="17">
        <v>334</v>
      </c>
      <c r="P4160" s="17">
        <v>0</v>
      </c>
      <c r="Q4160" s="17">
        <v>0</v>
      </c>
      <c r="R4160" s="18" t="s">
        <v>33</v>
      </c>
      <c r="S4160" s="19">
        <v>60</v>
      </c>
      <c r="T4160" s="19">
        <v>220</v>
      </c>
      <c r="U4160" s="19">
        <v>0.90909090909090906</v>
      </c>
      <c r="V4160" s="19">
        <v>0</v>
      </c>
      <c r="W4160" s="20">
        <v>0.2</v>
      </c>
      <c r="X4160" s="21">
        <v>66.8</v>
      </c>
      <c r="Y4160" s="22" t="s">
        <v>33</v>
      </c>
      <c r="Z4160" s="23" t="s">
        <v>62</v>
      </c>
      <c r="AA4160" s="24"/>
      <c r="AB4160" s="14"/>
      <c r="AC4160" s="14"/>
      <c r="AD4160" s="25"/>
      <c r="AE4160" s="26"/>
      <c r="AF4160" s="27"/>
      <c r="AG4160" s="29"/>
      <c r="AH4160" s="29"/>
      <c r="AI4160" s="29"/>
      <c r="AJ4160" s="29"/>
      <c r="AK4160" s="29"/>
      <c r="AL4160" s="29"/>
      <c r="AM4160" s="29"/>
      <c r="AN4160" s="29"/>
      <c r="AO4160" s="29"/>
    </row>
    <row r="4161" spans="1:41" s="139" customFormat="1" ht="16.5" customHeight="1">
      <c r="A4161" s="12" t="s">
        <v>5415</v>
      </c>
      <c r="B4161" s="12"/>
      <c r="C4161" s="110"/>
      <c r="D4161" s="12"/>
      <c r="E4161" s="14" t="s">
        <v>5549</v>
      </c>
      <c r="F4161" s="14" t="s">
        <v>67</v>
      </c>
      <c r="G4161" s="14" t="s">
        <v>5550</v>
      </c>
      <c r="H4161" s="15">
        <v>2010</v>
      </c>
      <c r="I4161" s="15">
        <v>2</v>
      </c>
      <c r="J4161" s="15">
        <v>0</v>
      </c>
      <c r="K4161" s="15">
        <v>0</v>
      </c>
      <c r="L4161" s="16" t="s">
        <v>5512</v>
      </c>
      <c r="M4161" s="16"/>
      <c r="N4161" s="16" t="s">
        <v>39</v>
      </c>
      <c r="O4161" s="17">
        <v>668</v>
      </c>
      <c r="P4161" s="17">
        <v>0</v>
      </c>
      <c r="Q4161" s="17">
        <v>0</v>
      </c>
      <c r="R4161" s="18" t="s">
        <v>33</v>
      </c>
      <c r="S4161" s="19">
        <v>60</v>
      </c>
      <c r="T4161" s="19">
        <v>110</v>
      </c>
      <c r="U4161" s="19">
        <v>1</v>
      </c>
      <c r="V4161" s="19">
        <v>75</v>
      </c>
      <c r="W4161" s="20">
        <v>0.11</v>
      </c>
      <c r="X4161" s="21">
        <v>146.96</v>
      </c>
      <c r="Y4161" s="22" t="s">
        <v>33</v>
      </c>
      <c r="Z4161" s="23" t="s">
        <v>62</v>
      </c>
      <c r="AA4161" s="24"/>
      <c r="AB4161" s="14"/>
      <c r="AC4161" s="14"/>
      <c r="AD4161" s="25"/>
      <c r="AE4161" s="26"/>
      <c r="AF4161" s="27"/>
      <c r="AG4161" s="29"/>
      <c r="AH4161" s="29"/>
      <c r="AI4161" s="29"/>
      <c r="AJ4161" s="29"/>
      <c r="AK4161" s="29"/>
      <c r="AL4161" s="29"/>
      <c r="AM4161" s="29"/>
      <c r="AN4161" s="29"/>
      <c r="AO4161" s="29"/>
    </row>
    <row r="4162" spans="1:41" s="139" customFormat="1" ht="16.5" customHeight="1">
      <c r="A4162" s="12" t="s">
        <v>5415</v>
      </c>
      <c r="B4162" s="12"/>
      <c r="C4162" s="110"/>
      <c r="D4162" s="12"/>
      <c r="E4162" s="14" t="s">
        <v>8446</v>
      </c>
      <c r="F4162" s="14" t="s">
        <v>8447</v>
      </c>
      <c r="G4162" s="14" t="s">
        <v>8448</v>
      </c>
      <c r="H4162" s="15">
        <v>2024</v>
      </c>
      <c r="I4162" s="15">
        <v>2</v>
      </c>
      <c r="J4162" s="15">
        <v>0</v>
      </c>
      <c r="K4162" s="15">
        <v>0</v>
      </c>
      <c r="L4162" s="16" t="s">
        <v>8449</v>
      </c>
      <c r="M4162" s="16"/>
      <c r="N4162" s="16" t="s">
        <v>8450</v>
      </c>
      <c r="O4162" s="17">
        <v>720</v>
      </c>
      <c r="P4162" s="17">
        <v>0</v>
      </c>
      <c r="Q4162" s="17">
        <v>0</v>
      </c>
      <c r="R4162" s="18" t="s">
        <v>33</v>
      </c>
      <c r="S4162" s="19">
        <v>35</v>
      </c>
      <c r="T4162" s="19">
        <v>0</v>
      </c>
      <c r="U4162" s="19">
        <v>0.5</v>
      </c>
      <c r="V4162" s="19">
        <v>0</v>
      </c>
      <c r="W4162" s="20">
        <v>0.12</v>
      </c>
      <c r="X4162" s="21">
        <v>172.79999999999998</v>
      </c>
      <c r="Y4162" s="22" t="s">
        <v>33</v>
      </c>
      <c r="Z4162" s="23" t="s">
        <v>8451</v>
      </c>
      <c r="AA4162" s="24"/>
      <c r="AB4162" s="14"/>
      <c r="AC4162" s="14"/>
      <c r="AD4162" s="25"/>
      <c r="AE4162" s="26"/>
      <c r="AF4162" s="27"/>
      <c r="AG4162" s="29"/>
      <c r="AH4162" s="29"/>
      <c r="AI4162" s="29"/>
      <c r="AJ4162" s="29"/>
      <c r="AK4162" s="29"/>
      <c r="AL4162" s="29"/>
      <c r="AM4162" s="29"/>
      <c r="AN4162" s="29"/>
      <c r="AO4162" s="29"/>
    </row>
    <row r="4163" spans="1:41" s="139" customFormat="1" ht="16.5" customHeight="1">
      <c r="A4163" s="12" t="s">
        <v>5415</v>
      </c>
      <c r="B4163" s="12"/>
      <c r="C4163" s="110"/>
      <c r="D4163" s="12"/>
      <c r="E4163" s="14" t="s">
        <v>5561</v>
      </c>
      <c r="F4163" s="14" t="s">
        <v>5562</v>
      </c>
      <c r="G4163" s="14" t="s">
        <v>5563</v>
      </c>
      <c r="H4163" s="15">
        <v>2020</v>
      </c>
      <c r="I4163" s="15">
        <v>1</v>
      </c>
      <c r="J4163" s="15">
        <v>0</v>
      </c>
      <c r="K4163" s="15">
        <v>0</v>
      </c>
      <c r="L4163" s="16" t="s">
        <v>889</v>
      </c>
      <c r="M4163" s="16"/>
      <c r="N4163" s="16" t="s">
        <v>39</v>
      </c>
      <c r="O4163" s="17">
        <v>50</v>
      </c>
      <c r="P4163" s="17">
        <v>0</v>
      </c>
      <c r="Q4163" s="17">
        <v>0</v>
      </c>
      <c r="R4163" s="18" t="s">
        <v>33</v>
      </c>
      <c r="S4163" s="19">
        <v>60</v>
      </c>
      <c r="T4163" s="19">
        <v>110</v>
      </c>
      <c r="U4163" s="19">
        <v>16.363636363636363</v>
      </c>
      <c r="V4163" s="19">
        <v>0</v>
      </c>
      <c r="W4163" s="20">
        <v>1.8</v>
      </c>
      <c r="X4163" s="21">
        <v>90</v>
      </c>
      <c r="Y4163" s="22" t="s">
        <v>33</v>
      </c>
      <c r="Z4163" s="23" t="s">
        <v>62</v>
      </c>
      <c r="AA4163" s="24"/>
      <c r="AB4163" s="14"/>
      <c r="AC4163" s="14"/>
      <c r="AD4163" s="25"/>
      <c r="AE4163" s="26"/>
      <c r="AF4163" s="27"/>
      <c r="AG4163" s="29"/>
      <c r="AH4163" s="29"/>
      <c r="AI4163" s="29"/>
      <c r="AJ4163" s="29"/>
      <c r="AK4163" s="29"/>
      <c r="AL4163" s="29"/>
      <c r="AM4163" s="29"/>
      <c r="AN4163" s="29"/>
      <c r="AO4163" s="29"/>
    </row>
    <row r="4164" spans="1:41" s="139" customFormat="1" ht="16.5" customHeight="1">
      <c r="A4164" s="12" t="s">
        <v>5415</v>
      </c>
      <c r="B4164" s="12"/>
      <c r="C4164" s="110"/>
      <c r="D4164" s="12"/>
      <c r="E4164" s="14" t="s">
        <v>5561</v>
      </c>
      <c r="F4164" s="14" t="s">
        <v>5562</v>
      </c>
      <c r="G4164" s="14" t="s">
        <v>5563</v>
      </c>
      <c r="H4164" s="15">
        <v>2020</v>
      </c>
      <c r="I4164" s="15">
        <v>1</v>
      </c>
      <c r="J4164" s="15">
        <v>0</v>
      </c>
      <c r="K4164" s="15">
        <v>0</v>
      </c>
      <c r="L4164" s="16" t="s">
        <v>5424</v>
      </c>
      <c r="M4164" s="16"/>
      <c r="N4164" s="16" t="s">
        <v>39</v>
      </c>
      <c r="O4164" s="17">
        <v>50</v>
      </c>
      <c r="P4164" s="17">
        <v>0</v>
      </c>
      <c r="Q4164" s="17">
        <v>0</v>
      </c>
      <c r="R4164" s="18" t="s">
        <v>33</v>
      </c>
      <c r="S4164" s="19">
        <v>60</v>
      </c>
      <c r="T4164" s="19">
        <v>110</v>
      </c>
      <c r="U4164" s="19">
        <v>16.363636363636363</v>
      </c>
      <c r="V4164" s="19">
        <v>0</v>
      </c>
      <c r="W4164" s="20">
        <v>1.8</v>
      </c>
      <c r="X4164" s="21">
        <v>90</v>
      </c>
      <c r="Y4164" s="22" t="s">
        <v>33</v>
      </c>
      <c r="Z4164" s="23" t="s">
        <v>62</v>
      </c>
      <c r="AA4164" s="24"/>
      <c r="AB4164" s="14"/>
      <c r="AC4164" s="14"/>
      <c r="AD4164" s="25"/>
      <c r="AE4164" s="26"/>
      <c r="AF4164" s="27"/>
      <c r="AG4164" s="29"/>
      <c r="AH4164" s="29"/>
      <c r="AI4164" s="29"/>
      <c r="AJ4164" s="29"/>
      <c r="AK4164" s="29"/>
      <c r="AL4164" s="29"/>
      <c r="AM4164" s="29"/>
      <c r="AN4164" s="29"/>
      <c r="AO4164" s="29"/>
    </row>
    <row r="4165" spans="1:41" s="139" customFormat="1" ht="16.5" customHeight="1">
      <c r="A4165" s="12" t="s">
        <v>5415</v>
      </c>
      <c r="B4165" s="12"/>
      <c r="C4165" s="110"/>
      <c r="D4165" s="12"/>
      <c r="E4165" s="14" t="s">
        <v>5561</v>
      </c>
      <c r="F4165" s="14" t="s">
        <v>5562</v>
      </c>
      <c r="G4165" s="14" t="s">
        <v>5563</v>
      </c>
      <c r="H4165" s="15">
        <v>2017</v>
      </c>
      <c r="I4165" s="15">
        <v>1</v>
      </c>
      <c r="J4165" s="15">
        <v>0</v>
      </c>
      <c r="K4165" s="15">
        <v>0</v>
      </c>
      <c r="L4165" s="16" t="s">
        <v>889</v>
      </c>
      <c r="M4165" s="16"/>
      <c r="N4165" s="16" t="s">
        <v>39</v>
      </c>
      <c r="O4165" s="17">
        <v>50</v>
      </c>
      <c r="P4165" s="17">
        <v>0</v>
      </c>
      <c r="Q4165" s="17">
        <v>0</v>
      </c>
      <c r="R4165" s="18" t="s">
        <v>33</v>
      </c>
      <c r="S4165" s="19">
        <v>60</v>
      </c>
      <c r="T4165" s="19">
        <v>110</v>
      </c>
      <c r="U4165" s="19">
        <v>16.363636363636363</v>
      </c>
      <c r="V4165" s="19">
        <v>0</v>
      </c>
      <c r="W4165" s="20">
        <v>1.8</v>
      </c>
      <c r="X4165" s="21">
        <v>90</v>
      </c>
      <c r="Y4165" s="22" t="s">
        <v>33</v>
      </c>
      <c r="Z4165" s="23" t="s">
        <v>62</v>
      </c>
      <c r="AA4165" s="24"/>
      <c r="AB4165" s="14"/>
      <c r="AC4165" s="14"/>
      <c r="AD4165" s="25"/>
      <c r="AE4165" s="26"/>
      <c r="AF4165" s="27"/>
      <c r="AG4165" s="29"/>
      <c r="AH4165" s="29"/>
      <c r="AI4165" s="29"/>
      <c r="AJ4165" s="29"/>
      <c r="AK4165" s="29"/>
      <c r="AL4165" s="29"/>
      <c r="AM4165" s="29"/>
      <c r="AN4165" s="29"/>
      <c r="AO4165" s="29"/>
    </row>
    <row r="4166" spans="1:41" s="139" customFormat="1" ht="16.5" customHeight="1">
      <c r="A4166" s="12" t="s">
        <v>5415</v>
      </c>
      <c r="B4166" s="12"/>
      <c r="C4166" s="110"/>
      <c r="D4166" s="12"/>
      <c r="E4166" s="14" t="s">
        <v>5561</v>
      </c>
      <c r="F4166" s="14" t="s">
        <v>5562</v>
      </c>
      <c r="G4166" s="14" t="s">
        <v>5563</v>
      </c>
      <c r="H4166" s="15">
        <v>2017</v>
      </c>
      <c r="I4166" s="15">
        <v>1</v>
      </c>
      <c r="J4166" s="15">
        <v>0</v>
      </c>
      <c r="K4166" s="15">
        <v>0</v>
      </c>
      <c r="L4166" s="16" t="s">
        <v>5446</v>
      </c>
      <c r="M4166" s="16"/>
      <c r="N4166" s="16" t="s">
        <v>39</v>
      </c>
      <c r="O4166" s="17">
        <v>50</v>
      </c>
      <c r="P4166" s="17">
        <v>0</v>
      </c>
      <c r="Q4166" s="17">
        <v>0</v>
      </c>
      <c r="R4166" s="18" t="s">
        <v>33</v>
      </c>
      <c r="S4166" s="19">
        <v>60</v>
      </c>
      <c r="T4166" s="19">
        <v>110</v>
      </c>
      <c r="U4166" s="19">
        <v>16.363636363636363</v>
      </c>
      <c r="V4166" s="19">
        <v>0</v>
      </c>
      <c r="W4166" s="20">
        <v>1.8</v>
      </c>
      <c r="X4166" s="21">
        <v>90</v>
      </c>
      <c r="Y4166" s="22" t="s">
        <v>33</v>
      </c>
      <c r="Z4166" s="23" t="s">
        <v>62</v>
      </c>
      <c r="AA4166" s="24"/>
      <c r="AB4166" s="14"/>
      <c r="AC4166" s="14"/>
      <c r="AD4166" s="25"/>
      <c r="AE4166" s="26"/>
      <c r="AF4166" s="27"/>
      <c r="AG4166" s="29"/>
      <c r="AH4166" s="29"/>
      <c r="AI4166" s="29"/>
      <c r="AJ4166" s="29"/>
      <c r="AK4166" s="29"/>
      <c r="AL4166" s="29"/>
      <c r="AM4166" s="29"/>
      <c r="AN4166" s="29"/>
      <c r="AO4166" s="29"/>
    </row>
    <row r="4167" spans="1:41" s="139" customFormat="1" ht="16.5" customHeight="1">
      <c r="A4167" s="12" t="s">
        <v>5415</v>
      </c>
      <c r="B4167" s="12"/>
      <c r="C4167" s="110"/>
      <c r="D4167" s="12"/>
      <c r="E4167" s="14" t="s">
        <v>5558</v>
      </c>
      <c r="F4167" s="14" t="s">
        <v>5559</v>
      </c>
      <c r="G4167" s="14" t="s">
        <v>5560</v>
      </c>
      <c r="H4167" s="15">
        <v>2020</v>
      </c>
      <c r="I4167" s="15">
        <v>1</v>
      </c>
      <c r="J4167" s="15">
        <v>0</v>
      </c>
      <c r="K4167" s="15">
        <v>0</v>
      </c>
      <c r="L4167" s="16" t="s">
        <v>5446</v>
      </c>
      <c r="M4167" s="16"/>
      <c r="N4167" s="16" t="s">
        <v>39</v>
      </c>
      <c r="O4167" s="17">
        <v>30</v>
      </c>
      <c r="P4167" s="17">
        <v>0</v>
      </c>
      <c r="Q4167" s="17">
        <v>0</v>
      </c>
      <c r="R4167" s="18" t="s">
        <v>33</v>
      </c>
      <c r="S4167" s="19">
        <v>60</v>
      </c>
      <c r="T4167" s="19">
        <v>220</v>
      </c>
      <c r="U4167" s="19">
        <v>15</v>
      </c>
      <c r="V4167" s="19">
        <v>0</v>
      </c>
      <c r="W4167" s="20">
        <v>3.3</v>
      </c>
      <c r="X4167" s="21">
        <v>99</v>
      </c>
      <c r="Y4167" s="22" t="s">
        <v>33</v>
      </c>
      <c r="Z4167" s="23" t="s">
        <v>62</v>
      </c>
      <c r="AA4167" s="24"/>
      <c r="AB4167" s="14"/>
      <c r="AC4167" s="14"/>
      <c r="AD4167" s="25"/>
      <c r="AE4167" s="26"/>
      <c r="AF4167" s="27"/>
      <c r="AG4167" s="29"/>
      <c r="AH4167" s="29"/>
      <c r="AI4167" s="29"/>
      <c r="AJ4167" s="29"/>
      <c r="AK4167" s="29"/>
      <c r="AL4167" s="29"/>
      <c r="AM4167" s="29"/>
      <c r="AN4167" s="29"/>
      <c r="AO4167" s="29"/>
    </row>
    <row r="4168" spans="1:41" s="139" customFormat="1" ht="16.5" customHeight="1">
      <c r="A4168" s="12" t="s">
        <v>5415</v>
      </c>
      <c r="B4168" s="12"/>
      <c r="C4168" s="110"/>
      <c r="D4168" s="12"/>
      <c r="E4168" s="14" t="s">
        <v>5556</v>
      </c>
      <c r="F4168" s="14" t="s">
        <v>67</v>
      </c>
      <c r="G4168" s="14" t="s">
        <v>5557</v>
      </c>
      <c r="H4168" s="15">
        <v>2009</v>
      </c>
      <c r="I4168" s="15">
        <v>1</v>
      </c>
      <c r="J4168" s="15">
        <v>0</v>
      </c>
      <c r="K4168" s="15">
        <v>0</v>
      </c>
      <c r="L4168" s="16" t="s">
        <v>889</v>
      </c>
      <c r="M4168" s="16"/>
      <c r="N4168" s="16" t="s">
        <v>39</v>
      </c>
      <c r="O4168" s="17">
        <v>668</v>
      </c>
      <c r="P4168" s="17">
        <v>0</v>
      </c>
      <c r="Q4168" s="17">
        <v>0</v>
      </c>
      <c r="R4168" s="18" t="s">
        <v>33</v>
      </c>
      <c r="S4168" s="19">
        <v>60</v>
      </c>
      <c r="T4168" s="19">
        <v>110</v>
      </c>
      <c r="U4168" s="19">
        <v>0.68</v>
      </c>
      <c r="V4168" s="19">
        <v>0</v>
      </c>
      <c r="W4168" s="20">
        <v>0.15</v>
      </c>
      <c r="X4168" s="21">
        <v>100.2</v>
      </c>
      <c r="Y4168" s="22" t="s">
        <v>33</v>
      </c>
      <c r="Z4168" s="23" t="s">
        <v>62</v>
      </c>
      <c r="AA4168" s="24"/>
      <c r="AB4168" s="14"/>
      <c r="AC4168" s="14"/>
      <c r="AD4168" s="25"/>
      <c r="AE4168" s="26"/>
      <c r="AF4168" s="27"/>
      <c r="AG4168" s="29"/>
      <c r="AH4168" s="29"/>
      <c r="AI4168" s="29"/>
      <c r="AJ4168" s="29"/>
      <c r="AK4168" s="29"/>
      <c r="AL4168" s="29"/>
      <c r="AM4168" s="29"/>
      <c r="AN4168" s="29"/>
      <c r="AO4168" s="29"/>
    </row>
    <row r="4169" spans="1:41" s="139" customFormat="1" ht="16.5" customHeight="1">
      <c r="A4169" s="12" t="s">
        <v>5415</v>
      </c>
      <c r="B4169" s="12"/>
      <c r="C4169" s="110"/>
      <c r="D4169" s="12"/>
      <c r="E4169" s="14" t="s">
        <v>4319</v>
      </c>
      <c r="F4169" s="14" t="s">
        <v>3486</v>
      </c>
      <c r="G4169" s="14" t="s">
        <v>8437</v>
      </c>
      <c r="H4169" s="15">
        <v>2024</v>
      </c>
      <c r="I4169" s="15">
        <v>1</v>
      </c>
      <c r="J4169" s="15">
        <v>0</v>
      </c>
      <c r="K4169" s="15">
        <v>0</v>
      </c>
      <c r="L4169" s="16" t="s">
        <v>8438</v>
      </c>
      <c r="M4169" s="16"/>
      <c r="N4169" s="16" t="s">
        <v>8439</v>
      </c>
      <c r="O4169" s="17">
        <v>720</v>
      </c>
      <c r="P4169" s="17">
        <v>0</v>
      </c>
      <c r="Q4169" s="17">
        <v>0</v>
      </c>
      <c r="R4169" s="18" t="s">
        <v>33</v>
      </c>
      <c r="S4169" s="19" t="s">
        <v>8440</v>
      </c>
      <c r="T4169" s="19">
        <v>110</v>
      </c>
      <c r="U4169" s="19">
        <v>1</v>
      </c>
      <c r="V4169" s="19">
        <v>0</v>
      </c>
      <c r="W4169" s="20">
        <v>0.14399999999999999</v>
      </c>
      <c r="X4169" s="21">
        <v>103.67999999999999</v>
      </c>
      <c r="Y4169" s="22" t="s">
        <v>33</v>
      </c>
      <c r="Z4169" s="23" t="s">
        <v>8441</v>
      </c>
      <c r="AA4169" s="24"/>
      <c r="AB4169" s="14"/>
      <c r="AC4169" s="14"/>
      <c r="AD4169" s="25"/>
      <c r="AE4169" s="26"/>
      <c r="AF4169" s="27"/>
      <c r="AG4169" s="29"/>
      <c r="AH4169" s="29"/>
      <c r="AI4169" s="29"/>
      <c r="AJ4169" s="29"/>
      <c r="AK4169" s="29"/>
      <c r="AL4169" s="29"/>
      <c r="AM4169" s="29"/>
      <c r="AN4169" s="29"/>
      <c r="AO4169" s="29"/>
    </row>
    <row r="4170" spans="1:41" s="139" customFormat="1" ht="16.5" customHeight="1">
      <c r="A4170" s="12" t="s">
        <v>5415</v>
      </c>
      <c r="B4170" s="12"/>
      <c r="C4170" s="110"/>
      <c r="D4170" s="12"/>
      <c r="E4170" s="14" t="s">
        <v>86</v>
      </c>
      <c r="F4170" s="14" t="s">
        <v>67</v>
      </c>
      <c r="G4170" s="14" t="s">
        <v>5555</v>
      </c>
      <c r="H4170" s="15">
        <v>2008</v>
      </c>
      <c r="I4170" s="15">
        <v>1</v>
      </c>
      <c r="J4170" s="15">
        <v>0</v>
      </c>
      <c r="K4170" s="15">
        <v>0</v>
      </c>
      <c r="L4170" s="16" t="s">
        <v>5425</v>
      </c>
      <c r="M4170" s="16"/>
      <c r="N4170" s="16" t="s">
        <v>39</v>
      </c>
      <c r="O4170" s="17">
        <v>27.8</v>
      </c>
      <c r="P4170" s="17">
        <v>0</v>
      </c>
      <c r="Q4170" s="17">
        <v>0</v>
      </c>
      <c r="R4170" s="18" t="s">
        <v>33</v>
      </c>
      <c r="S4170" s="19">
        <v>60</v>
      </c>
      <c r="T4170" s="19">
        <v>110</v>
      </c>
      <c r="U4170" s="19">
        <v>0.5</v>
      </c>
      <c r="V4170" s="19">
        <v>0</v>
      </c>
      <c r="W4170" s="20">
        <v>3.867</v>
      </c>
      <c r="X4170" s="21">
        <v>107.5026</v>
      </c>
      <c r="Y4170" s="22" t="s">
        <v>33</v>
      </c>
      <c r="Z4170" s="23" t="s">
        <v>62</v>
      </c>
      <c r="AA4170" s="24"/>
      <c r="AB4170" s="14"/>
      <c r="AC4170" s="14"/>
      <c r="AD4170" s="25"/>
      <c r="AE4170" s="26"/>
      <c r="AF4170" s="27"/>
      <c r="AG4170" s="29"/>
      <c r="AH4170" s="29"/>
      <c r="AI4170" s="29"/>
      <c r="AJ4170" s="29"/>
      <c r="AK4170" s="29"/>
      <c r="AL4170" s="29"/>
      <c r="AM4170" s="29"/>
      <c r="AN4170" s="29"/>
      <c r="AO4170" s="29"/>
    </row>
    <row r="4171" spans="1:41" s="139" customFormat="1" ht="16.5" customHeight="1">
      <c r="A4171" s="12" t="s">
        <v>5415</v>
      </c>
      <c r="B4171" s="12"/>
      <c r="C4171" s="110"/>
      <c r="D4171" s="12"/>
      <c r="E4171" s="14" t="s">
        <v>5516</v>
      </c>
      <c r="F4171" s="14" t="s">
        <v>67</v>
      </c>
      <c r="G4171" s="14" t="s">
        <v>67</v>
      </c>
      <c r="H4171" s="15">
        <v>2001</v>
      </c>
      <c r="I4171" s="15">
        <v>3</v>
      </c>
      <c r="J4171" s="15">
        <v>0</v>
      </c>
      <c r="K4171" s="15">
        <v>0</v>
      </c>
      <c r="L4171" s="16" t="s">
        <v>5518</v>
      </c>
      <c r="M4171" s="16"/>
      <c r="N4171" s="16" t="s">
        <v>39</v>
      </c>
      <c r="O4171" s="17">
        <v>501</v>
      </c>
      <c r="P4171" s="17">
        <v>0</v>
      </c>
      <c r="Q4171" s="17">
        <v>0</v>
      </c>
      <c r="R4171" s="18" t="s">
        <v>33</v>
      </c>
      <c r="S4171" s="19">
        <v>60</v>
      </c>
      <c r="T4171" s="19">
        <v>110</v>
      </c>
      <c r="U4171" s="19">
        <v>2.2727272727272729</v>
      </c>
      <c r="V4171" s="19">
        <v>0</v>
      </c>
      <c r="W4171" s="20">
        <v>0.25</v>
      </c>
      <c r="X4171" s="21">
        <v>375.75</v>
      </c>
      <c r="Y4171" s="22" t="s">
        <v>33</v>
      </c>
      <c r="Z4171" s="23" t="s">
        <v>62</v>
      </c>
      <c r="AA4171" s="24"/>
      <c r="AB4171" s="14"/>
      <c r="AC4171" s="14" t="s">
        <v>65</v>
      </c>
      <c r="AD4171" s="25"/>
      <c r="AE4171" s="26"/>
      <c r="AF4171" s="27"/>
      <c r="AG4171" s="29"/>
      <c r="AH4171" s="29"/>
      <c r="AI4171" s="29"/>
      <c r="AJ4171" s="29"/>
      <c r="AK4171" s="29"/>
      <c r="AL4171" s="29"/>
      <c r="AM4171" s="29"/>
      <c r="AN4171" s="29"/>
      <c r="AO4171" s="29"/>
    </row>
    <row r="4172" spans="1:41" s="139" customFormat="1" ht="16.5" customHeight="1">
      <c r="A4172" s="12" t="s">
        <v>5415</v>
      </c>
      <c r="B4172" s="12"/>
      <c r="C4172" s="110"/>
      <c r="D4172" s="12"/>
      <c r="E4172" s="14" t="s">
        <v>5516</v>
      </c>
      <c r="F4172" s="14" t="s">
        <v>67</v>
      </c>
      <c r="G4172" s="14" t="s">
        <v>67</v>
      </c>
      <c r="H4172" s="15">
        <v>2001</v>
      </c>
      <c r="I4172" s="15">
        <v>3</v>
      </c>
      <c r="J4172" s="15">
        <v>0</v>
      </c>
      <c r="K4172" s="15">
        <v>0</v>
      </c>
      <c r="L4172" s="16" t="s">
        <v>5518</v>
      </c>
      <c r="M4172" s="16"/>
      <c r="N4172" s="16" t="s">
        <v>39</v>
      </c>
      <c r="O4172" s="17">
        <v>501</v>
      </c>
      <c r="P4172" s="17">
        <v>0</v>
      </c>
      <c r="Q4172" s="17">
        <v>0</v>
      </c>
      <c r="R4172" s="18" t="s">
        <v>33</v>
      </c>
      <c r="S4172" s="19">
        <v>60</v>
      </c>
      <c r="T4172" s="19">
        <v>110</v>
      </c>
      <c r="U4172" s="19">
        <v>2.2727272727272729</v>
      </c>
      <c r="V4172" s="19">
        <v>0</v>
      </c>
      <c r="W4172" s="20">
        <v>0.25</v>
      </c>
      <c r="X4172" s="21">
        <v>375.75</v>
      </c>
      <c r="Y4172" s="22" t="s">
        <v>33</v>
      </c>
      <c r="Z4172" s="23" t="s">
        <v>62</v>
      </c>
      <c r="AA4172" s="24"/>
      <c r="AB4172" s="14"/>
      <c r="AC4172" s="14"/>
      <c r="AD4172" s="25"/>
      <c r="AE4172" s="26"/>
      <c r="AF4172" s="27"/>
      <c r="AG4172" s="29"/>
      <c r="AH4172" s="29"/>
      <c r="AI4172" s="29"/>
      <c r="AJ4172" s="29"/>
      <c r="AK4172" s="29"/>
      <c r="AL4172" s="29"/>
      <c r="AM4172" s="29"/>
      <c r="AN4172" s="29"/>
      <c r="AO4172" s="29"/>
    </row>
    <row r="4173" spans="1:41" s="139" customFormat="1" ht="16.5" customHeight="1">
      <c r="A4173" s="12" t="s">
        <v>5415</v>
      </c>
      <c r="B4173" s="12"/>
      <c r="C4173" s="110"/>
      <c r="D4173" s="12"/>
      <c r="E4173" s="14" t="s">
        <v>216</v>
      </c>
      <c r="F4173" s="14" t="s">
        <v>67</v>
      </c>
      <c r="G4173" s="14" t="s">
        <v>5554</v>
      </c>
      <c r="H4173" s="15">
        <v>2009</v>
      </c>
      <c r="I4173" s="15">
        <v>1</v>
      </c>
      <c r="J4173" s="15">
        <v>0</v>
      </c>
      <c r="K4173" s="15">
        <v>0</v>
      </c>
      <c r="L4173" s="16" t="s">
        <v>889</v>
      </c>
      <c r="M4173" s="16"/>
      <c r="N4173" s="16" t="s">
        <v>39</v>
      </c>
      <c r="O4173" s="17">
        <v>1002</v>
      </c>
      <c r="P4173" s="17">
        <v>0</v>
      </c>
      <c r="Q4173" s="17">
        <v>0</v>
      </c>
      <c r="R4173" s="18" t="s">
        <v>33</v>
      </c>
      <c r="S4173" s="19">
        <v>50</v>
      </c>
      <c r="T4173" s="19">
        <v>110</v>
      </c>
      <c r="U4173" s="19">
        <v>3.15</v>
      </c>
      <c r="V4173" s="19">
        <v>0</v>
      </c>
      <c r="W4173" s="20">
        <v>0.125</v>
      </c>
      <c r="X4173" s="21">
        <v>125.25</v>
      </c>
      <c r="Y4173" s="22" t="s">
        <v>33</v>
      </c>
      <c r="Z4173" s="23" t="s">
        <v>62</v>
      </c>
      <c r="AA4173" s="24"/>
      <c r="AB4173" s="14"/>
      <c r="AC4173" s="14"/>
      <c r="AD4173" s="25"/>
      <c r="AE4173" s="26"/>
      <c r="AF4173" s="27"/>
      <c r="AG4173" s="29"/>
      <c r="AH4173" s="29"/>
      <c r="AI4173" s="29"/>
      <c r="AJ4173" s="29"/>
      <c r="AK4173" s="29"/>
      <c r="AL4173" s="29"/>
      <c r="AM4173" s="29"/>
      <c r="AN4173" s="29"/>
      <c r="AO4173" s="29"/>
    </row>
    <row r="4174" spans="1:41" s="139" customFormat="1" ht="16.5" customHeight="1">
      <c r="A4174" s="12" t="s">
        <v>5415</v>
      </c>
      <c r="B4174" s="12"/>
      <c r="C4174" s="110"/>
      <c r="D4174" s="12"/>
      <c r="E4174" s="14" t="s">
        <v>5541</v>
      </c>
      <c r="F4174" s="14" t="s">
        <v>67</v>
      </c>
      <c r="G4174" s="14" t="s">
        <v>5542</v>
      </c>
      <c r="H4174" s="15">
        <v>2012</v>
      </c>
      <c r="I4174" s="15">
        <v>2</v>
      </c>
      <c r="J4174" s="15">
        <v>0</v>
      </c>
      <c r="K4174" s="15">
        <v>0</v>
      </c>
      <c r="L4174" s="16" t="s">
        <v>5532</v>
      </c>
      <c r="M4174" s="16"/>
      <c r="N4174" s="16" t="s">
        <v>39</v>
      </c>
      <c r="O4174" s="17">
        <v>30</v>
      </c>
      <c r="P4174" s="17">
        <v>0</v>
      </c>
      <c r="Q4174" s="17">
        <v>0</v>
      </c>
      <c r="R4174" s="18" t="s">
        <v>33</v>
      </c>
      <c r="S4174" s="19">
        <v>60</v>
      </c>
      <c r="T4174" s="19">
        <v>220</v>
      </c>
      <c r="U4174" s="19">
        <v>1.7</v>
      </c>
      <c r="V4174" s="19">
        <v>0</v>
      </c>
      <c r="W4174" s="20">
        <v>4.4000000000000004</v>
      </c>
      <c r="X4174" s="21">
        <v>264</v>
      </c>
      <c r="Y4174" s="22" t="s">
        <v>33</v>
      </c>
      <c r="Z4174" s="23" t="s">
        <v>62</v>
      </c>
      <c r="AA4174" s="24"/>
      <c r="AB4174" s="14"/>
      <c r="AC4174" s="14"/>
      <c r="AD4174" s="25"/>
      <c r="AE4174" s="26"/>
      <c r="AF4174" s="27"/>
      <c r="AG4174" s="29"/>
      <c r="AH4174" s="29"/>
      <c r="AI4174" s="29"/>
      <c r="AJ4174" s="29"/>
      <c r="AK4174" s="29"/>
      <c r="AL4174" s="29"/>
      <c r="AM4174" s="29"/>
      <c r="AN4174" s="29"/>
      <c r="AO4174" s="29"/>
    </row>
    <row r="4175" spans="1:41" s="139" customFormat="1" ht="16.5" customHeight="1">
      <c r="A4175" s="12" t="s">
        <v>5415</v>
      </c>
      <c r="B4175" s="12"/>
      <c r="C4175" s="110"/>
      <c r="D4175" s="12"/>
      <c r="E4175" s="14" t="s">
        <v>887</v>
      </c>
      <c r="F4175" s="14" t="s">
        <v>67</v>
      </c>
      <c r="G4175" s="14" t="s">
        <v>5515</v>
      </c>
      <c r="H4175" s="15">
        <v>2000</v>
      </c>
      <c r="I4175" s="15">
        <v>10</v>
      </c>
      <c r="J4175" s="15">
        <v>0</v>
      </c>
      <c r="K4175" s="15">
        <v>0</v>
      </c>
      <c r="L4175" s="16" t="s">
        <v>5418</v>
      </c>
      <c r="M4175" s="16"/>
      <c r="N4175" s="16" t="s">
        <v>39</v>
      </c>
      <c r="O4175" s="17">
        <v>167</v>
      </c>
      <c r="P4175" s="17">
        <v>0</v>
      </c>
      <c r="Q4175" s="17">
        <v>0</v>
      </c>
      <c r="R4175" s="18" t="s">
        <v>33</v>
      </c>
      <c r="S4175" s="19">
        <v>60</v>
      </c>
      <c r="T4175" s="19">
        <v>110</v>
      </c>
      <c r="U4175" s="19">
        <v>7.2727272727272725</v>
      </c>
      <c r="V4175" s="19">
        <v>0</v>
      </c>
      <c r="W4175" s="20">
        <v>0.8</v>
      </c>
      <c r="X4175" s="21">
        <v>1336</v>
      </c>
      <c r="Y4175" s="22" t="s">
        <v>33</v>
      </c>
      <c r="Z4175" s="23" t="s">
        <v>62</v>
      </c>
      <c r="AA4175" s="24"/>
      <c r="AB4175" s="14"/>
      <c r="AC4175" s="14"/>
      <c r="AD4175" s="25"/>
      <c r="AE4175" s="26"/>
      <c r="AF4175" s="27"/>
      <c r="AG4175" s="29"/>
      <c r="AH4175" s="29"/>
      <c r="AI4175" s="29"/>
      <c r="AJ4175" s="29"/>
      <c r="AK4175" s="29"/>
      <c r="AL4175" s="29"/>
      <c r="AM4175" s="29"/>
      <c r="AN4175" s="29"/>
      <c r="AO4175" s="29"/>
    </row>
    <row r="4176" spans="1:41" s="139" customFormat="1" ht="16.5" customHeight="1">
      <c r="A4176" s="12" t="s">
        <v>5415</v>
      </c>
      <c r="B4176" s="12"/>
      <c r="C4176" s="110"/>
      <c r="D4176" s="12"/>
      <c r="E4176" s="14" t="s">
        <v>5531</v>
      </c>
      <c r="F4176" s="14" t="s">
        <v>67</v>
      </c>
      <c r="G4176" s="14" t="s">
        <v>67</v>
      </c>
      <c r="H4176" s="15">
        <v>2019</v>
      </c>
      <c r="I4176" s="15">
        <v>3</v>
      </c>
      <c r="J4176" s="15">
        <v>0</v>
      </c>
      <c r="K4176" s="15">
        <v>0</v>
      </c>
      <c r="L4176" s="16" t="s">
        <v>5425</v>
      </c>
      <c r="M4176" s="16"/>
      <c r="N4176" s="16" t="s">
        <v>39</v>
      </c>
      <c r="O4176" s="17">
        <v>1002</v>
      </c>
      <c r="P4176" s="17">
        <v>0</v>
      </c>
      <c r="Q4176" s="17">
        <v>0</v>
      </c>
      <c r="R4176" s="18" t="s">
        <v>33</v>
      </c>
      <c r="S4176" s="19">
        <v>60</v>
      </c>
      <c r="T4176" s="19">
        <v>110</v>
      </c>
      <c r="U4176" s="19">
        <v>1.2727272727272727</v>
      </c>
      <c r="V4176" s="19">
        <v>0</v>
      </c>
      <c r="W4176" s="20">
        <v>0.14000000000000001</v>
      </c>
      <c r="X4176" s="21">
        <v>420.84000000000003</v>
      </c>
      <c r="Y4176" s="22" t="s">
        <v>33</v>
      </c>
      <c r="Z4176" s="23" t="s">
        <v>62</v>
      </c>
      <c r="AA4176" s="24"/>
      <c r="AB4176" s="14"/>
      <c r="AC4176" s="14"/>
      <c r="AD4176" s="25"/>
      <c r="AE4176" s="26"/>
      <c r="AF4176" s="27"/>
      <c r="AG4176" s="29"/>
      <c r="AH4176" s="29"/>
      <c r="AI4176" s="29"/>
      <c r="AJ4176" s="29"/>
      <c r="AK4176" s="29"/>
      <c r="AL4176" s="29"/>
      <c r="AM4176" s="29"/>
      <c r="AN4176" s="29"/>
      <c r="AO4176" s="29"/>
    </row>
    <row r="4177" spans="1:41" s="139" customFormat="1" ht="16.5" customHeight="1">
      <c r="A4177" s="12" t="s">
        <v>5415</v>
      </c>
      <c r="B4177" s="12"/>
      <c r="C4177" s="110"/>
      <c r="D4177" s="12"/>
      <c r="E4177" s="14" t="s">
        <v>763</v>
      </c>
      <c r="F4177" s="14" t="s">
        <v>67</v>
      </c>
      <c r="G4177" s="14" t="s">
        <v>5540</v>
      </c>
      <c r="H4177" s="15">
        <v>2009</v>
      </c>
      <c r="I4177" s="15">
        <v>2</v>
      </c>
      <c r="J4177" s="15">
        <v>0</v>
      </c>
      <c r="K4177" s="15">
        <v>0</v>
      </c>
      <c r="L4177" s="16" t="s">
        <v>5512</v>
      </c>
      <c r="M4177" s="16"/>
      <c r="N4177" s="16" t="s">
        <v>39</v>
      </c>
      <c r="O4177" s="17">
        <v>1002</v>
      </c>
      <c r="P4177" s="17">
        <v>0</v>
      </c>
      <c r="Q4177" s="17">
        <v>0</v>
      </c>
      <c r="R4177" s="18" t="s">
        <v>33</v>
      </c>
      <c r="S4177" s="19">
        <v>60</v>
      </c>
      <c r="T4177" s="19">
        <v>110</v>
      </c>
      <c r="U4177" s="19">
        <v>1.2727272727272727</v>
      </c>
      <c r="V4177" s="19">
        <v>0</v>
      </c>
      <c r="W4177" s="20">
        <v>0.14000000000000001</v>
      </c>
      <c r="X4177" s="21">
        <v>280.56</v>
      </c>
      <c r="Y4177" s="22" t="s">
        <v>33</v>
      </c>
      <c r="Z4177" s="23" t="s">
        <v>62</v>
      </c>
      <c r="AA4177" s="24"/>
      <c r="AB4177" s="14"/>
      <c r="AC4177" s="14"/>
      <c r="AD4177" s="25"/>
      <c r="AE4177" s="26"/>
      <c r="AF4177" s="27"/>
      <c r="AG4177" s="29"/>
      <c r="AH4177" s="29"/>
      <c r="AI4177" s="29"/>
      <c r="AJ4177" s="29"/>
      <c r="AK4177" s="29"/>
      <c r="AL4177" s="29"/>
      <c r="AM4177" s="29"/>
      <c r="AN4177" s="29"/>
      <c r="AO4177" s="29"/>
    </row>
    <row r="4178" spans="1:41" s="139" customFormat="1" ht="16.5" customHeight="1">
      <c r="A4178" s="12" t="s">
        <v>5415</v>
      </c>
      <c r="B4178" s="12"/>
      <c r="C4178" s="110"/>
      <c r="D4178" s="12"/>
      <c r="E4178" s="14" t="s">
        <v>5531</v>
      </c>
      <c r="F4178" s="14" t="s">
        <v>67</v>
      </c>
      <c r="G4178" s="14" t="s">
        <v>67</v>
      </c>
      <c r="H4178" s="15">
        <v>2019</v>
      </c>
      <c r="I4178" s="15">
        <v>1</v>
      </c>
      <c r="J4178" s="15">
        <v>0</v>
      </c>
      <c r="K4178" s="15">
        <v>0</v>
      </c>
      <c r="L4178" s="16" t="s">
        <v>5482</v>
      </c>
      <c r="M4178" s="16"/>
      <c r="N4178" s="16" t="s">
        <v>39</v>
      </c>
      <c r="O4178" s="17">
        <v>1002</v>
      </c>
      <c r="P4178" s="17">
        <v>0</v>
      </c>
      <c r="Q4178" s="17">
        <v>0</v>
      </c>
      <c r="R4178" s="18" t="s">
        <v>33</v>
      </c>
      <c r="S4178" s="19">
        <v>60</v>
      </c>
      <c r="T4178" s="19">
        <v>110</v>
      </c>
      <c r="U4178" s="19">
        <v>1.2727272727272727</v>
      </c>
      <c r="V4178" s="19">
        <v>0</v>
      </c>
      <c r="W4178" s="20">
        <v>0.14000000000000001</v>
      </c>
      <c r="X4178" s="21">
        <v>140.28</v>
      </c>
      <c r="Y4178" s="22" t="s">
        <v>33</v>
      </c>
      <c r="Z4178" s="23" t="s">
        <v>62</v>
      </c>
      <c r="AA4178" s="24"/>
      <c r="AB4178" s="14"/>
      <c r="AC4178" s="14"/>
      <c r="AD4178" s="25"/>
      <c r="AE4178" s="26"/>
      <c r="AF4178" s="27"/>
      <c r="AG4178" s="29"/>
      <c r="AH4178" s="29"/>
      <c r="AI4178" s="29"/>
      <c r="AJ4178" s="29"/>
      <c r="AK4178" s="29"/>
      <c r="AL4178" s="29"/>
      <c r="AM4178" s="29"/>
      <c r="AN4178" s="29"/>
      <c r="AO4178" s="29"/>
    </row>
    <row r="4179" spans="1:41" s="139" customFormat="1" ht="16.5" customHeight="1">
      <c r="A4179" s="12" t="s">
        <v>5415</v>
      </c>
      <c r="B4179" s="12"/>
      <c r="C4179" s="110"/>
      <c r="D4179" s="12"/>
      <c r="E4179" s="14" t="s">
        <v>855</v>
      </c>
      <c r="F4179" s="14" t="s">
        <v>67</v>
      </c>
      <c r="G4179" s="14" t="s">
        <v>67</v>
      </c>
      <c r="H4179" s="15">
        <v>2019</v>
      </c>
      <c r="I4179" s="15">
        <v>1</v>
      </c>
      <c r="J4179" s="15">
        <v>0</v>
      </c>
      <c r="K4179" s="15">
        <v>0</v>
      </c>
      <c r="L4179" s="16" t="s">
        <v>5425</v>
      </c>
      <c r="M4179" s="16"/>
      <c r="N4179" s="16" t="s">
        <v>39</v>
      </c>
      <c r="O4179" s="17">
        <v>1002</v>
      </c>
      <c r="P4179" s="17">
        <v>0</v>
      </c>
      <c r="Q4179" s="17">
        <v>0</v>
      </c>
      <c r="R4179" s="18" t="s">
        <v>33</v>
      </c>
      <c r="S4179" s="19">
        <v>50</v>
      </c>
      <c r="T4179" s="19">
        <v>110</v>
      </c>
      <c r="U4179" s="19">
        <v>3.15</v>
      </c>
      <c r="V4179" s="19">
        <v>0</v>
      </c>
      <c r="W4179" s="20">
        <v>0.14000000000000001</v>
      </c>
      <c r="X4179" s="21">
        <v>140.28</v>
      </c>
      <c r="Y4179" s="22" t="s">
        <v>33</v>
      </c>
      <c r="Z4179" s="23" t="s">
        <v>62</v>
      </c>
      <c r="AA4179" s="24"/>
      <c r="AB4179" s="14"/>
      <c r="AC4179" s="14"/>
      <c r="AD4179" s="25"/>
      <c r="AE4179" s="26"/>
      <c r="AF4179" s="27"/>
      <c r="AG4179" s="29"/>
      <c r="AH4179" s="29"/>
      <c r="AI4179" s="29"/>
      <c r="AJ4179" s="29"/>
      <c r="AK4179" s="29"/>
      <c r="AL4179" s="29"/>
      <c r="AM4179" s="29"/>
      <c r="AN4179" s="29"/>
      <c r="AO4179" s="29"/>
    </row>
    <row r="4180" spans="1:41" s="139" customFormat="1" ht="16.5" customHeight="1">
      <c r="A4180" s="12" t="s">
        <v>5415</v>
      </c>
      <c r="B4180" s="12"/>
      <c r="C4180" s="110"/>
      <c r="D4180" s="12"/>
      <c r="E4180" s="14" t="s">
        <v>180</v>
      </c>
      <c r="F4180" s="14" t="s">
        <v>67</v>
      </c>
      <c r="G4180" s="14" t="s">
        <v>5551</v>
      </c>
      <c r="H4180" s="15">
        <v>2008</v>
      </c>
      <c r="I4180" s="15">
        <v>1</v>
      </c>
      <c r="J4180" s="15">
        <v>0</v>
      </c>
      <c r="K4180" s="15">
        <v>0</v>
      </c>
      <c r="L4180" s="16" t="s">
        <v>5425</v>
      </c>
      <c r="M4180" s="16"/>
      <c r="N4180" s="16" t="s">
        <v>39</v>
      </c>
      <c r="O4180" s="17">
        <v>1002</v>
      </c>
      <c r="P4180" s="17">
        <v>0</v>
      </c>
      <c r="Q4180" s="17">
        <v>0</v>
      </c>
      <c r="R4180" s="18" t="s">
        <v>33</v>
      </c>
      <c r="S4180" s="19">
        <v>50</v>
      </c>
      <c r="T4180" s="19">
        <v>110</v>
      </c>
      <c r="U4180" s="19">
        <v>1.3181818181818181</v>
      </c>
      <c r="V4180" s="19">
        <v>0</v>
      </c>
      <c r="W4180" s="20">
        <v>0.14499999999999999</v>
      </c>
      <c r="X4180" s="21">
        <v>145.29</v>
      </c>
      <c r="Y4180" s="22" t="s">
        <v>33</v>
      </c>
      <c r="Z4180" s="23" t="s">
        <v>62</v>
      </c>
      <c r="AA4180" s="24"/>
      <c r="AB4180" s="14"/>
      <c r="AC4180" s="14"/>
      <c r="AD4180" s="25"/>
      <c r="AE4180" s="26"/>
      <c r="AF4180" s="27"/>
      <c r="AG4180" s="29"/>
      <c r="AH4180" s="29"/>
      <c r="AI4180" s="29"/>
      <c r="AJ4180" s="29"/>
      <c r="AK4180" s="29"/>
      <c r="AL4180" s="29"/>
      <c r="AM4180" s="29"/>
      <c r="AN4180" s="29"/>
      <c r="AO4180" s="29"/>
    </row>
    <row r="4181" spans="1:41" s="139" customFormat="1" ht="16.5" customHeight="1">
      <c r="A4181" s="12" t="s">
        <v>5415</v>
      </c>
      <c r="B4181" s="12"/>
      <c r="C4181" s="110"/>
      <c r="D4181" s="12"/>
      <c r="E4181" s="14" t="s">
        <v>5533</v>
      </c>
      <c r="F4181" s="14" t="s">
        <v>67</v>
      </c>
      <c r="G4181" s="14" t="s">
        <v>5534</v>
      </c>
      <c r="H4181" s="15">
        <v>2011</v>
      </c>
      <c r="I4181" s="15">
        <v>2</v>
      </c>
      <c r="J4181" s="15">
        <v>0</v>
      </c>
      <c r="K4181" s="15">
        <v>0</v>
      </c>
      <c r="L4181" s="16" t="s">
        <v>5535</v>
      </c>
      <c r="M4181" s="16"/>
      <c r="N4181" s="16" t="s">
        <v>45</v>
      </c>
      <c r="O4181" s="17">
        <v>1336</v>
      </c>
      <c r="P4181" s="17">
        <v>0</v>
      </c>
      <c r="Q4181" s="17">
        <v>0</v>
      </c>
      <c r="R4181" s="18" t="s">
        <v>33</v>
      </c>
      <c r="S4181" s="19">
        <v>50</v>
      </c>
      <c r="T4181" s="19">
        <v>110</v>
      </c>
      <c r="U4181" s="19">
        <v>1.2</v>
      </c>
      <c r="V4181" s="19">
        <v>8</v>
      </c>
      <c r="W4181" s="20">
        <v>0.13200000000000001</v>
      </c>
      <c r="X4181" s="21">
        <v>352.70400000000001</v>
      </c>
      <c r="Y4181" s="22" t="s">
        <v>33</v>
      </c>
      <c r="Z4181" s="23" t="s">
        <v>62</v>
      </c>
      <c r="AA4181" s="24"/>
      <c r="AB4181" s="14"/>
      <c r="AC4181" s="14"/>
      <c r="AD4181" s="25"/>
      <c r="AE4181" s="26"/>
      <c r="AF4181" s="27"/>
      <c r="AG4181" s="29"/>
      <c r="AH4181" s="29"/>
      <c r="AI4181" s="29"/>
      <c r="AJ4181" s="29"/>
      <c r="AK4181" s="29"/>
      <c r="AL4181" s="29"/>
      <c r="AM4181" s="29"/>
      <c r="AN4181" s="29"/>
      <c r="AO4181" s="29"/>
    </row>
    <row r="4182" spans="1:41" s="139" customFormat="1" ht="16.5" customHeight="1">
      <c r="A4182" s="12" t="s">
        <v>5415</v>
      </c>
      <c r="B4182" s="12"/>
      <c r="C4182" s="110"/>
      <c r="D4182" s="12"/>
      <c r="E4182" s="14" t="s">
        <v>5533</v>
      </c>
      <c r="F4182" s="14" t="s">
        <v>67</v>
      </c>
      <c r="G4182" s="14" t="s">
        <v>5534</v>
      </c>
      <c r="H4182" s="15">
        <v>2011</v>
      </c>
      <c r="I4182" s="15">
        <v>2</v>
      </c>
      <c r="J4182" s="15">
        <v>0</v>
      </c>
      <c r="K4182" s="15">
        <v>0</v>
      </c>
      <c r="L4182" s="16" t="s">
        <v>5536</v>
      </c>
      <c r="M4182" s="16"/>
      <c r="N4182" s="16" t="s">
        <v>45</v>
      </c>
      <c r="O4182" s="17">
        <v>1336</v>
      </c>
      <c r="P4182" s="17">
        <v>0</v>
      </c>
      <c r="Q4182" s="17">
        <v>0</v>
      </c>
      <c r="R4182" s="18" t="s">
        <v>33</v>
      </c>
      <c r="S4182" s="19">
        <v>50</v>
      </c>
      <c r="T4182" s="19">
        <v>110</v>
      </c>
      <c r="U4182" s="19">
        <v>1.2</v>
      </c>
      <c r="V4182" s="19">
        <v>8</v>
      </c>
      <c r="W4182" s="20">
        <v>0.13200000000000001</v>
      </c>
      <c r="X4182" s="21">
        <v>352.70400000000001</v>
      </c>
      <c r="Y4182" s="22" t="s">
        <v>33</v>
      </c>
      <c r="Z4182" s="23" t="s">
        <v>62</v>
      </c>
      <c r="AA4182" s="24"/>
      <c r="AB4182" s="14"/>
      <c r="AC4182" s="14"/>
      <c r="AD4182" s="25"/>
      <c r="AE4182" s="26"/>
      <c r="AF4182" s="27"/>
      <c r="AG4182" s="29"/>
      <c r="AH4182" s="29"/>
      <c r="AI4182" s="29"/>
      <c r="AJ4182" s="29"/>
      <c r="AK4182" s="29"/>
      <c r="AL4182" s="29"/>
      <c r="AM4182" s="29"/>
      <c r="AN4182" s="29"/>
      <c r="AO4182" s="29"/>
    </row>
    <row r="4183" spans="1:41" s="139" customFormat="1" ht="16.5" customHeight="1">
      <c r="A4183" s="12" t="s">
        <v>5415</v>
      </c>
      <c r="B4183" s="12"/>
      <c r="C4183" s="110"/>
      <c r="D4183" s="12"/>
      <c r="E4183" s="14" t="s">
        <v>3788</v>
      </c>
      <c r="F4183" s="14" t="s">
        <v>95</v>
      </c>
      <c r="G4183" s="14" t="s">
        <v>8436</v>
      </c>
      <c r="H4183" s="15">
        <v>2024</v>
      </c>
      <c r="I4183" s="15">
        <v>1</v>
      </c>
      <c r="J4183" s="15">
        <v>0</v>
      </c>
      <c r="K4183" s="15">
        <v>0</v>
      </c>
      <c r="L4183" s="16" t="s">
        <v>8435</v>
      </c>
      <c r="M4183" s="16"/>
      <c r="N4183" s="16" t="s">
        <v>54</v>
      </c>
      <c r="O4183" s="17">
        <v>60</v>
      </c>
      <c r="P4183" s="17">
        <v>0</v>
      </c>
      <c r="Q4183" s="17">
        <v>0</v>
      </c>
      <c r="R4183" s="18" t="s">
        <v>33</v>
      </c>
      <c r="S4183" s="19">
        <v>60</v>
      </c>
      <c r="T4183" s="19">
        <v>220</v>
      </c>
      <c r="U4183" s="19">
        <v>14.5</v>
      </c>
      <c r="V4183" s="19">
        <v>0</v>
      </c>
      <c r="W4183" s="20">
        <v>3</v>
      </c>
      <c r="X4183" s="21">
        <v>180</v>
      </c>
      <c r="Y4183" s="22" t="s">
        <v>33</v>
      </c>
      <c r="Z4183" s="23" t="s">
        <v>62</v>
      </c>
      <c r="AA4183" s="24"/>
      <c r="AB4183" s="14"/>
      <c r="AC4183" s="14"/>
      <c r="AD4183" s="25"/>
      <c r="AE4183" s="26"/>
      <c r="AF4183" s="27"/>
      <c r="AG4183" s="29"/>
      <c r="AH4183" s="29"/>
      <c r="AI4183" s="29"/>
      <c r="AJ4183" s="29"/>
      <c r="AK4183" s="29"/>
      <c r="AL4183" s="29"/>
      <c r="AM4183" s="29"/>
      <c r="AN4183" s="29"/>
      <c r="AO4183" s="29"/>
    </row>
    <row r="4184" spans="1:41" s="139" customFormat="1" ht="16.5" customHeight="1">
      <c r="A4184" s="12" t="s">
        <v>5415</v>
      </c>
      <c r="B4184" s="12"/>
      <c r="C4184" s="110"/>
      <c r="D4184" s="12"/>
      <c r="E4184" s="14" t="s">
        <v>5526</v>
      </c>
      <c r="F4184" s="14" t="s">
        <v>67</v>
      </c>
      <c r="G4184" s="14" t="s">
        <v>5527</v>
      </c>
      <c r="H4184" s="15">
        <v>2000</v>
      </c>
      <c r="I4184" s="15">
        <v>2</v>
      </c>
      <c r="J4184" s="15">
        <v>0</v>
      </c>
      <c r="K4184" s="15">
        <v>0</v>
      </c>
      <c r="L4184" s="16" t="s">
        <v>5418</v>
      </c>
      <c r="M4184" s="16"/>
      <c r="N4184" s="16" t="s">
        <v>39</v>
      </c>
      <c r="O4184" s="17">
        <v>2628</v>
      </c>
      <c r="P4184" s="17">
        <v>6132</v>
      </c>
      <c r="Q4184" s="17">
        <v>5</v>
      </c>
      <c r="R4184" s="18" t="s">
        <v>33</v>
      </c>
      <c r="S4184" s="19">
        <v>60</v>
      </c>
      <c r="T4184" s="19">
        <v>220</v>
      </c>
      <c r="U4184" s="19">
        <v>0.59090909090909094</v>
      </c>
      <c r="V4184" s="19">
        <v>0</v>
      </c>
      <c r="W4184" s="20">
        <v>0.13</v>
      </c>
      <c r="X4184" s="21">
        <v>381.49799999999999</v>
      </c>
      <c r="Y4184" s="22" t="s">
        <v>33</v>
      </c>
      <c r="Z4184" s="23" t="s">
        <v>62</v>
      </c>
      <c r="AA4184" s="24"/>
      <c r="AB4184" s="14"/>
      <c r="AC4184" s="14"/>
      <c r="AD4184" s="25"/>
      <c r="AE4184" s="26"/>
      <c r="AF4184" s="27"/>
      <c r="AG4184" s="29"/>
      <c r="AH4184" s="29"/>
      <c r="AI4184" s="29"/>
      <c r="AJ4184" s="29"/>
      <c r="AK4184" s="29"/>
      <c r="AL4184" s="29"/>
      <c r="AM4184" s="29"/>
      <c r="AN4184" s="29"/>
      <c r="AO4184" s="29"/>
    </row>
    <row r="4185" spans="1:41" s="139" customFormat="1" ht="16.5" customHeight="1">
      <c r="A4185" s="12" t="s">
        <v>5415</v>
      </c>
      <c r="B4185" s="12"/>
      <c r="C4185" s="110"/>
      <c r="D4185" s="12"/>
      <c r="E4185" s="14" t="s">
        <v>37</v>
      </c>
      <c r="F4185" s="14" t="s">
        <v>67</v>
      </c>
      <c r="G4185" s="14" t="s">
        <v>5502</v>
      </c>
      <c r="H4185" s="15">
        <v>2007</v>
      </c>
      <c r="I4185" s="15">
        <v>3</v>
      </c>
      <c r="J4185" s="15">
        <v>0</v>
      </c>
      <c r="K4185" s="15">
        <v>0</v>
      </c>
      <c r="L4185" s="16" t="s">
        <v>5425</v>
      </c>
      <c r="M4185" s="16"/>
      <c r="N4185" s="16" t="s">
        <v>39</v>
      </c>
      <c r="O4185" s="17">
        <v>2400</v>
      </c>
      <c r="P4185" s="17">
        <v>6132</v>
      </c>
      <c r="Q4185" s="17">
        <v>5</v>
      </c>
      <c r="R4185" s="18" t="s">
        <v>33</v>
      </c>
      <c r="S4185" s="19">
        <v>76</v>
      </c>
      <c r="T4185" s="19">
        <v>220</v>
      </c>
      <c r="U4185" s="19">
        <v>2.2799999999999998</v>
      </c>
      <c r="V4185" s="19">
        <v>0</v>
      </c>
      <c r="W4185" s="20">
        <v>0.25</v>
      </c>
      <c r="X4185" s="21">
        <v>676.65</v>
      </c>
      <c r="Y4185" s="22" t="s">
        <v>33</v>
      </c>
      <c r="Z4185" s="23" t="s">
        <v>62</v>
      </c>
      <c r="AA4185" s="24"/>
      <c r="AB4185" s="14"/>
      <c r="AC4185" s="14"/>
      <c r="AD4185" s="25"/>
      <c r="AE4185" s="26"/>
      <c r="AF4185" s="27"/>
      <c r="AG4185" s="29"/>
      <c r="AH4185" s="29"/>
      <c r="AI4185" s="29"/>
      <c r="AJ4185" s="29"/>
      <c r="AK4185" s="29"/>
      <c r="AL4185" s="29"/>
      <c r="AM4185" s="29"/>
      <c r="AN4185" s="29"/>
      <c r="AO4185" s="29"/>
    </row>
    <row r="4186" spans="1:41" s="139" customFormat="1" ht="16.5" customHeight="1">
      <c r="A4186" s="12" t="s">
        <v>5415</v>
      </c>
      <c r="B4186" s="12"/>
      <c r="C4186" s="110"/>
      <c r="D4186" s="12"/>
      <c r="E4186" s="14" t="s">
        <v>37</v>
      </c>
      <c r="F4186" s="14" t="s">
        <v>67</v>
      </c>
      <c r="G4186" s="14" t="s">
        <v>761</v>
      </c>
      <c r="H4186" s="15">
        <v>2009</v>
      </c>
      <c r="I4186" s="15">
        <v>3</v>
      </c>
      <c r="J4186" s="15">
        <v>0</v>
      </c>
      <c r="K4186" s="15">
        <v>0</v>
      </c>
      <c r="L4186" s="16" t="s">
        <v>5492</v>
      </c>
      <c r="M4186" s="16"/>
      <c r="N4186" s="16" t="s">
        <v>45</v>
      </c>
      <c r="O4186" s="17">
        <v>2400</v>
      </c>
      <c r="P4186" s="17">
        <v>6132</v>
      </c>
      <c r="Q4186" s="17">
        <v>5</v>
      </c>
      <c r="R4186" s="18" t="s">
        <v>33</v>
      </c>
      <c r="S4186" s="19">
        <v>76</v>
      </c>
      <c r="T4186" s="19">
        <v>220</v>
      </c>
      <c r="U4186" s="19">
        <v>2.2799999999999998</v>
      </c>
      <c r="V4186" s="19">
        <v>0</v>
      </c>
      <c r="W4186" s="20">
        <v>0.25</v>
      </c>
      <c r="X4186" s="21">
        <v>676.65</v>
      </c>
      <c r="Y4186" s="22" t="s">
        <v>33</v>
      </c>
      <c r="Z4186" s="23" t="s">
        <v>62</v>
      </c>
      <c r="AA4186" s="24"/>
      <c r="AB4186" s="14"/>
      <c r="AC4186" s="14"/>
      <c r="AD4186" s="25"/>
      <c r="AE4186" s="26"/>
      <c r="AF4186" s="27"/>
      <c r="AG4186" s="29"/>
      <c r="AH4186" s="29"/>
      <c r="AI4186" s="29"/>
      <c r="AJ4186" s="29"/>
      <c r="AK4186" s="29"/>
      <c r="AL4186" s="29"/>
      <c r="AM4186" s="29"/>
      <c r="AN4186" s="29"/>
      <c r="AO4186" s="29"/>
    </row>
    <row r="4187" spans="1:41" s="139" customFormat="1" ht="16.5" customHeight="1">
      <c r="A4187" s="12" t="s">
        <v>5415</v>
      </c>
      <c r="B4187" s="12"/>
      <c r="C4187" s="110"/>
      <c r="D4187" s="12"/>
      <c r="E4187" s="14" t="s">
        <v>732</v>
      </c>
      <c r="F4187" s="14" t="s">
        <v>5546</v>
      </c>
      <c r="G4187" s="14" t="s">
        <v>5547</v>
      </c>
      <c r="H4187" s="15">
        <v>2020</v>
      </c>
      <c r="I4187" s="15">
        <v>1</v>
      </c>
      <c r="J4187" s="15">
        <v>0</v>
      </c>
      <c r="K4187" s="15">
        <v>0</v>
      </c>
      <c r="L4187" s="16" t="s">
        <v>5418</v>
      </c>
      <c r="M4187" s="16"/>
      <c r="N4187" s="16" t="s">
        <v>39</v>
      </c>
      <c r="O4187" s="17">
        <v>500</v>
      </c>
      <c r="P4187" s="17">
        <v>0</v>
      </c>
      <c r="Q4187" s="17">
        <v>0</v>
      </c>
      <c r="R4187" s="18" t="s">
        <v>33</v>
      </c>
      <c r="S4187" s="19">
        <v>60</v>
      </c>
      <c r="T4187" s="19">
        <v>110</v>
      </c>
      <c r="U4187" s="19">
        <v>4.5454545454545459</v>
      </c>
      <c r="V4187" s="19">
        <v>0</v>
      </c>
      <c r="W4187" s="20">
        <v>0.5</v>
      </c>
      <c r="X4187" s="21">
        <v>250</v>
      </c>
      <c r="Y4187" s="22" t="s">
        <v>33</v>
      </c>
      <c r="Z4187" s="23" t="s">
        <v>62</v>
      </c>
      <c r="AA4187" s="24"/>
      <c r="AB4187" s="14"/>
      <c r="AC4187" s="14"/>
      <c r="AD4187" s="25"/>
      <c r="AE4187" s="26"/>
      <c r="AF4187" s="27"/>
      <c r="AG4187" s="29"/>
      <c r="AH4187" s="29"/>
      <c r="AI4187" s="29"/>
      <c r="AJ4187" s="29"/>
      <c r="AK4187" s="29"/>
      <c r="AL4187" s="29"/>
      <c r="AM4187" s="29"/>
      <c r="AN4187" s="29"/>
      <c r="AO4187" s="29"/>
    </row>
    <row r="4188" spans="1:41" s="139" customFormat="1" ht="16.5" customHeight="1">
      <c r="A4188" s="12" t="s">
        <v>5415</v>
      </c>
      <c r="B4188" s="12"/>
      <c r="C4188" s="110"/>
      <c r="D4188" s="12"/>
      <c r="E4188" s="14" t="s">
        <v>5543</v>
      </c>
      <c r="F4188" s="14" t="s">
        <v>67</v>
      </c>
      <c r="G4188" s="14" t="s">
        <v>67</v>
      </c>
      <c r="H4188" s="15">
        <v>2000</v>
      </c>
      <c r="I4188" s="15">
        <v>1</v>
      </c>
      <c r="J4188" s="15">
        <v>0</v>
      </c>
      <c r="K4188" s="15">
        <v>0</v>
      </c>
      <c r="L4188" s="16" t="s">
        <v>5446</v>
      </c>
      <c r="M4188" s="16"/>
      <c r="N4188" s="16" t="s">
        <v>39</v>
      </c>
      <c r="O4188" s="17">
        <v>1002</v>
      </c>
      <c r="P4188" s="17">
        <v>0</v>
      </c>
      <c r="Q4188" s="17">
        <v>0</v>
      </c>
      <c r="R4188" s="18" t="s">
        <v>33</v>
      </c>
      <c r="S4188" s="19">
        <v>60</v>
      </c>
      <c r="T4188" s="19">
        <v>110</v>
      </c>
      <c r="U4188" s="19">
        <v>2.2727272727272729</v>
      </c>
      <c r="V4188" s="19">
        <v>0</v>
      </c>
      <c r="W4188" s="20">
        <v>0.25</v>
      </c>
      <c r="X4188" s="21">
        <v>250.5</v>
      </c>
      <c r="Y4188" s="22" t="s">
        <v>33</v>
      </c>
      <c r="Z4188" s="23" t="s">
        <v>62</v>
      </c>
      <c r="AA4188" s="24"/>
      <c r="AB4188" s="14"/>
      <c r="AC4188" s="14"/>
      <c r="AD4188" s="25"/>
      <c r="AE4188" s="26"/>
      <c r="AF4188" s="27"/>
      <c r="AG4188" s="29"/>
      <c r="AH4188" s="29"/>
      <c r="AI4188" s="29"/>
      <c r="AJ4188" s="29"/>
      <c r="AK4188" s="29"/>
      <c r="AL4188" s="29"/>
      <c r="AM4188" s="29"/>
      <c r="AN4188" s="29"/>
      <c r="AO4188" s="29"/>
    </row>
    <row r="4189" spans="1:41" s="139" customFormat="1" ht="16.5" customHeight="1">
      <c r="A4189" s="12" t="s">
        <v>5415</v>
      </c>
      <c r="B4189" s="12"/>
      <c r="C4189" s="110"/>
      <c r="D4189" s="12"/>
      <c r="E4189" s="14" t="s">
        <v>5544</v>
      </c>
      <c r="F4189" s="14" t="s">
        <v>67</v>
      </c>
      <c r="G4189" s="14" t="s">
        <v>5545</v>
      </c>
      <c r="H4189" s="15">
        <v>2010</v>
      </c>
      <c r="I4189" s="15">
        <v>1</v>
      </c>
      <c r="J4189" s="15">
        <v>0</v>
      </c>
      <c r="K4189" s="15">
        <v>0</v>
      </c>
      <c r="L4189" s="16" t="s">
        <v>5512</v>
      </c>
      <c r="M4189" s="16"/>
      <c r="N4189" s="16" t="s">
        <v>39</v>
      </c>
      <c r="O4189" s="17">
        <v>1002</v>
      </c>
      <c r="P4189" s="17">
        <v>0</v>
      </c>
      <c r="Q4189" s="17">
        <v>0</v>
      </c>
      <c r="R4189" s="18" t="s">
        <v>33</v>
      </c>
      <c r="S4189" s="19">
        <v>60</v>
      </c>
      <c r="T4189" s="19">
        <v>110</v>
      </c>
      <c r="U4189" s="19">
        <v>2.2727272727272729</v>
      </c>
      <c r="V4189" s="19">
        <v>0</v>
      </c>
      <c r="W4189" s="20">
        <v>0.25</v>
      </c>
      <c r="X4189" s="21">
        <v>250.5</v>
      </c>
      <c r="Y4189" s="22" t="s">
        <v>33</v>
      </c>
      <c r="Z4189" s="23" t="s">
        <v>62</v>
      </c>
      <c r="AA4189" s="24"/>
      <c r="AB4189" s="14"/>
      <c r="AC4189" s="14"/>
      <c r="AD4189" s="25"/>
      <c r="AE4189" s="26"/>
      <c r="AF4189" s="27"/>
      <c r="AG4189" s="29"/>
      <c r="AH4189" s="29"/>
      <c r="AI4189" s="29"/>
      <c r="AJ4189" s="29"/>
      <c r="AK4189" s="29"/>
      <c r="AL4189" s="29"/>
      <c r="AM4189" s="29"/>
      <c r="AN4189" s="29"/>
      <c r="AO4189" s="29"/>
    </row>
    <row r="4190" spans="1:41" s="139" customFormat="1" ht="16.5" customHeight="1">
      <c r="A4190" s="12" t="s">
        <v>5415</v>
      </c>
      <c r="B4190" s="12"/>
      <c r="C4190" s="110"/>
      <c r="D4190" s="12"/>
      <c r="E4190" s="14" t="s">
        <v>5464</v>
      </c>
      <c r="F4190" s="14" t="s">
        <v>67</v>
      </c>
      <c r="G4190" s="14" t="s">
        <v>67</v>
      </c>
      <c r="H4190" s="15">
        <v>2003</v>
      </c>
      <c r="I4190" s="15">
        <v>4</v>
      </c>
      <c r="J4190" s="15">
        <v>0</v>
      </c>
      <c r="K4190" s="15">
        <v>0</v>
      </c>
      <c r="L4190" s="16" t="s">
        <v>885</v>
      </c>
      <c r="M4190" s="16"/>
      <c r="N4190" s="16" t="s">
        <v>39</v>
      </c>
      <c r="O4190" s="17">
        <v>720</v>
      </c>
      <c r="P4190" s="17">
        <v>8040</v>
      </c>
      <c r="Q4190" s="17">
        <v>5</v>
      </c>
      <c r="R4190" s="18" t="s">
        <v>33</v>
      </c>
      <c r="S4190" s="19">
        <v>50</v>
      </c>
      <c r="T4190" s="19">
        <v>110</v>
      </c>
      <c r="U4190" s="19">
        <v>9.0909090909090917</v>
      </c>
      <c r="V4190" s="19">
        <v>0</v>
      </c>
      <c r="W4190" s="20">
        <v>1</v>
      </c>
      <c r="X4190" s="21">
        <v>1122</v>
      </c>
      <c r="Y4190" s="22" t="s">
        <v>33</v>
      </c>
      <c r="Z4190" s="23" t="s">
        <v>62</v>
      </c>
      <c r="AA4190" s="24"/>
      <c r="AB4190" s="14"/>
      <c r="AC4190" s="14"/>
      <c r="AD4190" s="25"/>
      <c r="AE4190" s="26"/>
      <c r="AF4190" s="27"/>
      <c r="AG4190" s="29"/>
      <c r="AH4190" s="29"/>
      <c r="AI4190" s="29"/>
      <c r="AJ4190" s="29"/>
      <c r="AK4190" s="29"/>
      <c r="AL4190" s="29"/>
      <c r="AM4190" s="29"/>
      <c r="AN4190" s="29"/>
      <c r="AO4190" s="29"/>
    </row>
    <row r="4191" spans="1:41" s="139" customFormat="1" ht="16.5" customHeight="1">
      <c r="A4191" s="12" t="s">
        <v>5415</v>
      </c>
      <c r="B4191" s="12"/>
      <c r="C4191" s="110"/>
      <c r="D4191" s="12"/>
      <c r="E4191" s="14" t="s">
        <v>887</v>
      </c>
      <c r="F4191" s="14" t="s">
        <v>67</v>
      </c>
      <c r="G4191" s="14" t="s">
        <v>5538</v>
      </c>
      <c r="H4191" s="15">
        <v>2010</v>
      </c>
      <c r="I4191" s="15">
        <v>1</v>
      </c>
      <c r="J4191" s="15">
        <v>0</v>
      </c>
      <c r="K4191" s="15">
        <v>0</v>
      </c>
      <c r="L4191" s="16" t="s">
        <v>5532</v>
      </c>
      <c r="M4191" s="16"/>
      <c r="N4191" s="16" t="s">
        <v>39</v>
      </c>
      <c r="O4191" s="17">
        <v>835</v>
      </c>
      <c r="P4191" s="17">
        <v>6132</v>
      </c>
      <c r="Q4191" s="17">
        <v>5</v>
      </c>
      <c r="R4191" s="18" t="s">
        <v>33</v>
      </c>
      <c r="S4191" s="19">
        <v>60</v>
      </c>
      <c r="T4191" s="19">
        <v>110</v>
      </c>
      <c r="U4191" s="19">
        <v>2.2727272727272729</v>
      </c>
      <c r="V4191" s="19">
        <v>0</v>
      </c>
      <c r="W4191" s="20">
        <v>0.25</v>
      </c>
      <c r="X4191" s="21">
        <v>285.39999999999998</v>
      </c>
      <c r="Y4191" s="22" t="s">
        <v>33</v>
      </c>
      <c r="Z4191" s="23" t="s">
        <v>62</v>
      </c>
      <c r="AA4191" s="24"/>
      <c r="AB4191" s="14"/>
      <c r="AC4191" s="14"/>
      <c r="AD4191" s="25"/>
      <c r="AE4191" s="26"/>
      <c r="AF4191" s="27"/>
      <c r="AG4191" s="29"/>
      <c r="AH4191" s="29"/>
      <c r="AI4191" s="29"/>
      <c r="AJ4191" s="29"/>
      <c r="AK4191" s="29"/>
      <c r="AL4191" s="29"/>
      <c r="AM4191" s="29"/>
      <c r="AN4191" s="29"/>
      <c r="AO4191" s="29"/>
    </row>
    <row r="4192" spans="1:41" s="139" customFormat="1" ht="16.5" customHeight="1">
      <c r="A4192" s="12" t="s">
        <v>5415</v>
      </c>
      <c r="B4192" s="12"/>
      <c r="C4192" s="110"/>
      <c r="D4192" s="12"/>
      <c r="E4192" s="14" t="s">
        <v>1815</v>
      </c>
      <c r="F4192" s="14" t="s">
        <v>1816</v>
      </c>
      <c r="G4192" s="14" t="s">
        <v>5539</v>
      </c>
      <c r="H4192" s="15">
        <v>2020</v>
      </c>
      <c r="I4192" s="15">
        <v>1</v>
      </c>
      <c r="J4192" s="15">
        <v>0</v>
      </c>
      <c r="K4192" s="15">
        <v>0</v>
      </c>
      <c r="L4192" s="16" t="s">
        <v>5446</v>
      </c>
      <c r="M4192" s="16"/>
      <c r="N4192" s="16" t="s">
        <v>39</v>
      </c>
      <c r="O4192" s="17">
        <v>835</v>
      </c>
      <c r="P4192" s="17">
        <v>6132</v>
      </c>
      <c r="Q4192" s="17">
        <v>5</v>
      </c>
      <c r="R4192" s="18" t="s">
        <v>33</v>
      </c>
      <c r="S4192" s="19">
        <v>60</v>
      </c>
      <c r="T4192" s="19">
        <v>110</v>
      </c>
      <c r="U4192" s="19">
        <v>2.2727272727272729</v>
      </c>
      <c r="V4192" s="19">
        <v>0</v>
      </c>
      <c r="W4192" s="20">
        <v>0.25</v>
      </c>
      <c r="X4192" s="21">
        <v>285.39999999999998</v>
      </c>
      <c r="Y4192" s="22" t="s">
        <v>33</v>
      </c>
      <c r="Z4192" s="23" t="s">
        <v>62</v>
      </c>
      <c r="AA4192" s="24"/>
      <c r="AB4192" s="14"/>
      <c r="AC4192" s="14"/>
      <c r="AD4192" s="25"/>
      <c r="AE4192" s="26"/>
      <c r="AF4192" s="27"/>
      <c r="AG4192" s="29"/>
      <c r="AH4192" s="29"/>
      <c r="AI4192" s="29"/>
      <c r="AJ4192" s="29"/>
      <c r="AK4192" s="29"/>
      <c r="AL4192" s="29"/>
      <c r="AM4192" s="29"/>
      <c r="AN4192" s="29"/>
      <c r="AO4192" s="29"/>
    </row>
    <row r="4193" spans="1:41" s="139" customFormat="1" ht="16.5" customHeight="1">
      <c r="A4193" s="12" t="s">
        <v>5415</v>
      </c>
      <c r="B4193" s="12"/>
      <c r="C4193" s="110"/>
      <c r="D4193" s="12"/>
      <c r="E4193" s="14" t="s">
        <v>5420</v>
      </c>
      <c r="F4193" s="14" t="s">
        <v>67</v>
      </c>
      <c r="G4193" s="14" t="s">
        <v>67</v>
      </c>
      <c r="H4193" s="15">
        <v>2001</v>
      </c>
      <c r="I4193" s="15">
        <v>8</v>
      </c>
      <c r="J4193" s="15">
        <v>0</v>
      </c>
      <c r="K4193" s="15">
        <v>0</v>
      </c>
      <c r="L4193" s="16" t="s">
        <v>5418</v>
      </c>
      <c r="M4193" s="16"/>
      <c r="N4193" s="16" t="s">
        <v>39</v>
      </c>
      <c r="O4193" s="17">
        <v>2628</v>
      </c>
      <c r="P4193" s="17">
        <v>6132</v>
      </c>
      <c r="Q4193" s="17">
        <v>5</v>
      </c>
      <c r="R4193" s="18" t="s">
        <v>33</v>
      </c>
      <c r="S4193" s="19">
        <v>60</v>
      </c>
      <c r="T4193" s="19">
        <v>110</v>
      </c>
      <c r="U4193" s="19">
        <v>7.3</v>
      </c>
      <c r="V4193" s="19">
        <v>0</v>
      </c>
      <c r="W4193" s="20">
        <v>0.8</v>
      </c>
      <c r="X4193" s="21">
        <v>2347.6800000000003</v>
      </c>
      <c r="Y4193" s="22" t="s">
        <v>33</v>
      </c>
      <c r="Z4193" s="23" t="s">
        <v>62</v>
      </c>
      <c r="AA4193" s="24"/>
      <c r="AB4193" s="14"/>
      <c r="AC4193" s="14"/>
      <c r="AD4193" s="25"/>
      <c r="AE4193" s="26"/>
      <c r="AF4193" s="27"/>
      <c r="AG4193" s="29"/>
      <c r="AH4193" s="29"/>
      <c r="AI4193" s="29"/>
      <c r="AJ4193" s="29"/>
      <c r="AK4193" s="29"/>
      <c r="AL4193" s="29"/>
      <c r="AM4193" s="29"/>
      <c r="AN4193" s="29"/>
      <c r="AO4193" s="29"/>
    </row>
    <row r="4194" spans="1:41" s="139" customFormat="1" ht="16.5" customHeight="1">
      <c r="A4194" s="12" t="s">
        <v>5415</v>
      </c>
      <c r="B4194" s="12"/>
      <c r="C4194" s="110"/>
      <c r="D4194" s="12"/>
      <c r="E4194" s="14" t="s">
        <v>5421</v>
      </c>
      <c r="F4194" s="14" t="s">
        <v>67</v>
      </c>
      <c r="G4194" s="14" t="s">
        <v>67</v>
      </c>
      <c r="H4194" s="15">
        <v>2001</v>
      </c>
      <c r="I4194" s="15">
        <v>8</v>
      </c>
      <c r="J4194" s="15">
        <v>0</v>
      </c>
      <c r="K4194" s="15">
        <v>0</v>
      </c>
      <c r="L4194" s="16" t="s">
        <v>5418</v>
      </c>
      <c r="M4194" s="16"/>
      <c r="N4194" s="16" t="s">
        <v>39</v>
      </c>
      <c r="O4194" s="17">
        <v>2628</v>
      </c>
      <c r="P4194" s="17">
        <v>6132</v>
      </c>
      <c r="Q4194" s="17">
        <v>5</v>
      </c>
      <c r="R4194" s="18" t="s">
        <v>33</v>
      </c>
      <c r="S4194" s="19">
        <v>60</v>
      </c>
      <c r="T4194" s="19">
        <v>110</v>
      </c>
      <c r="U4194" s="19">
        <v>7.3</v>
      </c>
      <c r="V4194" s="19">
        <v>0</v>
      </c>
      <c r="W4194" s="20">
        <v>0.8</v>
      </c>
      <c r="X4194" s="21">
        <v>2347.6800000000003</v>
      </c>
      <c r="Y4194" s="22" t="s">
        <v>33</v>
      </c>
      <c r="Z4194" s="23" t="s">
        <v>62</v>
      </c>
      <c r="AA4194" s="24"/>
      <c r="AB4194" s="14"/>
      <c r="AC4194" s="14"/>
      <c r="AD4194" s="25"/>
      <c r="AE4194" s="26"/>
      <c r="AF4194" s="27"/>
      <c r="AG4194" s="29"/>
      <c r="AH4194" s="29"/>
      <c r="AI4194" s="29"/>
      <c r="AJ4194" s="29"/>
      <c r="AK4194" s="29"/>
      <c r="AL4194" s="29"/>
      <c r="AM4194" s="29"/>
      <c r="AN4194" s="29"/>
      <c r="AO4194" s="29"/>
    </row>
    <row r="4195" spans="1:41" s="139" customFormat="1" ht="16.5" customHeight="1">
      <c r="A4195" s="12" t="s">
        <v>5415</v>
      </c>
      <c r="B4195" s="12"/>
      <c r="C4195" s="110"/>
      <c r="D4195" s="12"/>
      <c r="E4195" s="14" t="s">
        <v>1557</v>
      </c>
      <c r="F4195" s="14" t="s">
        <v>67</v>
      </c>
      <c r="G4195" s="14" t="s">
        <v>5537</v>
      </c>
      <c r="H4195" s="15">
        <v>2007</v>
      </c>
      <c r="I4195" s="15">
        <v>1</v>
      </c>
      <c r="J4195" s="15">
        <v>0</v>
      </c>
      <c r="K4195" s="15">
        <v>0</v>
      </c>
      <c r="L4195" s="16" t="s">
        <v>5532</v>
      </c>
      <c r="M4195" s="16"/>
      <c r="N4195" s="16" t="s">
        <v>39</v>
      </c>
      <c r="O4195" s="17">
        <v>1002</v>
      </c>
      <c r="P4195" s="17">
        <v>6132</v>
      </c>
      <c r="Q4195" s="17">
        <v>5</v>
      </c>
      <c r="R4195" s="18" t="s">
        <v>33</v>
      </c>
      <c r="S4195" s="19">
        <v>50</v>
      </c>
      <c r="T4195" s="19">
        <v>110</v>
      </c>
      <c r="U4195" s="19">
        <v>2.2727272727272729</v>
      </c>
      <c r="V4195" s="19">
        <v>0</v>
      </c>
      <c r="W4195" s="20">
        <v>0.25</v>
      </c>
      <c r="X4195" s="21">
        <v>327.14999999999998</v>
      </c>
      <c r="Y4195" s="22" t="s">
        <v>33</v>
      </c>
      <c r="Z4195" s="23" t="s">
        <v>62</v>
      </c>
      <c r="AA4195" s="24"/>
      <c r="AB4195" s="14"/>
      <c r="AC4195" s="14"/>
      <c r="AD4195" s="25"/>
      <c r="AE4195" s="26"/>
      <c r="AF4195" s="27"/>
      <c r="AG4195" s="29"/>
      <c r="AH4195" s="29"/>
      <c r="AI4195" s="29"/>
      <c r="AJ4195" s="29"/>
      <c r="AK4195" s="29"/>
      <c r="AL4195" s="29"/>
      <c r="AM4195" s="29"/>
      <c r="AN4195" s="29"/>
      <c r="AO4195" s="29"/>
    </row>
    <row r="4196" spans="1:41" s="139" customFormat="1" ht="16.5" customHeight="1">
      <c r="A4196" s="12" t="s">
        <v>5415</v>
      </c>
      <c r="B4196" s="12"/>
      <c r="C4196" s="110"/>
      <c r="D4196" s="12"/>
      <c r="E4196" s="14" t="s">
        <v>37</v>
      </c>
      <c r="F4196" s="14" t="s">
        <v>67</v>
      </c>
      <c r="G4196" s="14" t="s">
        <v>5513</v>
      </c>
      <c r="H4196" s="15">
        <v>2006</v>
      </c>
      <c r="I4196" s="15">
        <v>2</v>
      </c>
      <c r="J4196" s="15">
        <v>0</v>
      </c>
      <c r="K4196" s="15">
        <v>0</v>
      </c>
      <c r="L4196" s="16" t="s">
        <v>5514</v>
      </c>
      <c r="M4196" s="16"/>
      <c r="N4196" s="16" t="s">
        <v>39</v>
      </c>
      <c r="O4196" s="17">
        <v>2400</v>
      </c>
      <c r="P4196" s="17">
        <v>6132</v>
      </c>
      <c r="Q4196" s="17">
        <v>5</v>
      </c>
      <c r="R4196" s="18" t="s">
        <v>33</v>
      </c>
      <c r="S4196" s="19">
        <v>76</v>
      </c>
      <c r="T4196" s="19">
        <v>220</v>
      </c>
      <c r="U4196" s="19">
        <v>2.2799999999999998</v>
      </c>
      <c r="V4196" s="19">
        <v>0</v>
      </c>
      <c r="W4196" s="20">
        <v>0.25</v>
      </c>
      <c r="X4196" s="21">
        <v>676.65</v>
      </c>
      <c r="Y4196" s="22" t="s">
        <v>33</v>
      </c>
      <c r="Z4196" s="23" t="s">
        <v>62</v>
      </c>
      <c r="AA4196" s="24"/>
      <c r="AB4196" s="14"/>
      <c r="AC4196" s="14"/>
      <c r="AD4196" s="25"/>
      <c r="AE4196" s="26"/>
      <c r="AF4196" s="27"/>
      <c r="AG4196" s="29"/>
      <c r="AH4196" s="29"/>
      <c r="AI4196" s="29"/>
      <c r="AJ4196" s="29"/>
      <c r="AK4196" s="29"/>
      <c r="AL4196" s="29"/>
      <c r="AM4196" s="29"/>
      <c r="AN4196" s="29"/>
      <c r="AO4196" s="29"/>
    </row>
    <row r="4197" spans="1:41" s="139" customFormat="1" ht="16.5" customHeight="1">
      <c r="A4197" s="12" t="s">
        <v>5415</v>
      </c>
      <c r="B4197" s="12"/>
      <c r="C4197" s="110"/>
      <c r="D4197" s="12"/>
      <c r="E4197" s="14" t="s">
        <v>5801</v>
      </c>
      <c r="F4197" s="14" t="s">
        <v>5818</v>
      </c>
      <c r="G4197" s="14" t="s">
        <v>6255</v>
      </c>
      <c r="H4197" s="15">
        <v>2023</v>
      </c>
      <c r="I4197" s="15">
        <v>1</v>
      </c>
      <c r="J4197" s="15">
        <v>0</v>
      </c>
      <c r="K4197" s="15">
        <v>0</v>
      </c>
      <c r="L4197" s="16" t="s">
        <v>6245</v>
      </c>
      <c r="M4197" s="16"/>
      <c r="N4197" s="16" t="s">
        <v>54</v>
      </c>
      <c r="O4197" s="17">
        <v>720</v>
      </c>
      <c r="P4197" s="17">
        <v>0</v>
      </c>
      <c r="Q4197" s="17">
        <v>0</v>
      </c>
      <c r="R4197" s="18" t="s">
        <v>33</v>
      </c>
      <c r="S4197" s="356">
        <v>50</v>
      </c>
      <c r="T4197" s="356">
        <v>110</v>
      </c>
      <c r="U4197" s="356">
        <v>0.5</v>
      </c>
      <c r="V4197" s="356">
        <v>0</v>
      </c>
      <c r="W4197" s="20">
        <v>0.48</v>
      </c>
      <c r="X4197" s="21">
        <v>345.59999999999997</v>
      </c>
      <c r="Y4197" s="22" t="s">
        <v>33</v>
      </c>
      <c r="Z4197" s="23" t="s">
        <v>62</v>
      </c>
      <c r="AA4197" s="24"/>
      <c r="AB4197" s="14"/>
      <c r="AC4197" s="14"/>
      <c r="AD4197" s="25"/>
      <c r="AE4197" s="26"/>
      <c r="AF4197" s="27"/>
      <c r="AG4197" s="29"/>
      <c r="AH4197" s="29"/>
      <c r="AI4197" s="29"/>
      <c r="AJ4197" s="29"/>
      <c r="AK4197" s="29"/>
      <c r="AL4197" s="29"/>
      <c r="AM4197" s="29"/>
      <c r="AN4197" s="29"/>
      <c r="AO4197" s="29"/>
    </row>
    <row r="4198" spans="1:41" s="139" customFormat="1" ht="16.5" customHeight="1">
      <c r="A4198" s="12" t="s">
        <v>5415</v>
      </c>
      <c r="B4198" s="12"/>
      <c r="C4198" s="110"/>
      <c r="D4198" s="12"/>
      <c r="E4198" s="14" t="s">
        <v>5475</v>
      </c>
      <c r="F4198" s="14" t="s">
        <v>5476</v>
      </c>
      <c r="G4198" s="14" t="s">
        <v>5477</v>
      </c>
      <c r="H4198" s="15">
        <v>2020</v>
      </c>
      <c r="I4198" s="15">
        <v>3</v>
      </c>
      <c r="J4198" s="15">
        <v>0</v>
      </c>
      <c r="K4198" s="15">
        <v>0</v>
      </c>
      <c r="L4198" s="16" t="s">
        <v>5432</v>
      </c>
      <c r="M4198" s="16"/>
      <c r="N4198" s="16" t="s">
        <v>39</v>
      </c>
      <c r="O4198" s="17">
        <v>2628</v>
      </c>
      <c r="P4198" s="17">
        <v>6132</v>
      </c>
      <c r="Q4198" s="17">
        <v>5</v>
      </c>
      <c r="R4198" s="18" t="s">
        <v>33</v>
      </c>
      <c r="S4198" s="19">
        <v>60</v>
      </c>
      <c r="T4198" s="19">
        <v>110</v>
      </c>
      <c r="U4198" s="19">
        <v>3.6363636363636362</v>
      </c>
      <c r="V4198" s="19">
        <v>0</v>
      </c>
      <c r="W4198" s="20">
        <v>0.4</v>
      </c>
      <c r="X4198" s="21">
        <v>1173.8400000000001</v>
      </c>
      <c r="Y4198" s="22" t="s">
        <v>33</v>
      </c>
      <c r="Z4198" s="23" t="s">
        <v>62</v>
      </c>
      <c r="AA4198" s="24"/>
      <c r="AB4198" s="14"/>
      <c r="AC4198" s="14"/>
      <c r="AD4198" s="25"/>
      <c r="AE4198" s="26"/>
      <c r="AF4198" s="27"/>
      <c r="AG4198" s="29"/>
      <c r="AH4198" s="29"/>
      <c r="AI4198" s="29"/>
      <c r="AJ4198" s="29"/>
      <c r="AK4198" s="29"/>
      <c r="AL4198" s="29"/>
      <c r="AM4198" s="29"/>
      <c r="AN4198" s="29"/>
      <c r="AO4198" s="29"/>
    </row>
    <row r="4199" spans="1:41" s="139" customFormat="1" ht="16.5" customHeight="1">
      <c r="A4199" s="12" t="s">
        <v>5415</v>
      </c>
      <c r="B4199" s="12"/>
      <c r="C4199" s="110"/>
      <c r="D4199" s="12"/>
      <c r="E4199" s="14" t="s">
        <v>5475</v>
      </c>
      <c r="F4199" s="14" t="s">
        <v>5476</v>
      </c>
      <c r="G4199" s="14" t="s">
        <v>5477</v>
      </c>
      <c r="H4199" s="15">
        <v>2020</v>
      </c>
      <c r="I4199" s="15">
        <v>3</v>
      </c>
      <c r="J4199" s="15">
        <v>0</v>
      </c>
      <c r="K4199" s="15">
        <v>0</v>
      </c>
      <c r="L4199" s="16" t="s">
        <v>5432</v>
      </c>
      <c r="M4199" s="16"/>
      <c r="N4199" s="16" t="s">
        <v>39</v>
      </c>
      <c r="O4199" s="17">
        <v>2628</v>
      </c>
      <c r="P4199" s="17">
        <v>6132</v>
      </c>
      <c r="Q4199" s="17">
        <v>5</v>
      </c>
      <c r="R4199" s="18" t="s">
        <v>33</v>
      </c>
      <c r="S4199" s="19">
        <v>60</v>
      </c>
      <c r="T4199" s="19">
        <v>220</v>
      </c>
      <c r="U4199" s="19">
        <v>1.8181818181818181</v>
      </c>
      <c r="V4199" s="19">
        <v>0</v>
      </c>
      <c r="W4199" s="20">
        <v>0.4</v>
      </c>
      <c r="X4199" s="21">
        <v>1173.8400000000001</v>
      </c>
      <c r="Y4199" s="22" t="s">
        <v>33</v>
      </c>
      <c r="Z4199" s="23" t="s">
        <v>62</v>
      </c>
      <c r="AA4199" s="24"/>
      <c r="AB4199" s="14"/>
      <c r="AC4199" s="14"/>
      <c r="AD4199" s="25"/>
      <c r="AE4199" s="26"/>
      <c r="AF4199" s="27"/>
      <c r="AG4199" s="29"/>
      <c r="AH4199" s="29"/>
      <c r="AI4199" s="29"/>
      <c r="AJ4199" s="29"/>
      <c r="AK4199" s="29"/>
      <c r="AL4199" s="29"/>
      <c r="AM4199" s="29"/>
      <c r="AN4199" s="29"/>
      <c r="AO4199" s="29"/>
    </row>
    <row r="4200" spans="1:41" s="139" customFormat="1" ht="16.5" customHeight="1">
      <c r="A4200" s="12" t="s">
        <v>5415</v>
      </c>
      <c r="B4200" s="12"/>
      <c r="C4200" s="110"/>
      <c r="D4200" s="12"/>
      <c r="E4200" s="14" t="s">
        <v>3756</v>
      </c>
      <c r="F4200" s="14" t="s">
        <v>67</v>
      </c>
      <c r="G4200" s="14" t="s">
        <v>5506</v>
      </c>
      <c r="H4200" s="15">
        <v>2011</v>
      </c>
      <c r="I4200" s="15">
        <v>4</v>
      </c>
      <c r="J4200" s="15">
        <v>0</v>
      </c>
      <c r="K4200" s="15">
        <v>0</v>
      </c>
      <c r="L4200" s="16" t="s">
        <v>889</v>
      </c>
      <c r="M4200" s="16"/>
      <c r="N4200" s="16" t="s">
        <v>39</v>
      </c>
      <c r="O4200" s="17">
        <v>1002</v>
      </c>
      <c r="P4200" s="17">
        <v>0</v>
      </c>
      <c r="Q4200" s="17">
        <v>0</v>
      </c>
      <c r="R4200" s="18" t="s">
        <v>33</v>
      </c>
      <c r="S4200" s="19">
        <v>60</v>
      </c>
      <c r="T4200" s="19">
        <v>220</v>
      </c>
      <c r="U4200" s="19">
        <v>14.5</v>
      </c>
      <c r="V4200" s="19">
        <v>0</v>
      </c>
      <c r="W4200" s="20">
        <v>0.4</v>
      </c>
      <c r="X4200" s="21">
        <v>1603.2</v>
      </c>
      <c r="Y4200" s="22" t="s">
        <v>33</v>
      </c>
      <c r="Z4200" s="23" t="s">
        <v>62</v>
      </c>
      <c r="AA4200" s="24"/>
      <c r="AB4200" s="14"/>
      <c r="AC4200" s="14"/>
      <c r="AD4200" s="25"/>
      <c r="AE4200" s="26"/>
      <c r="AF4200" s="27"/>
      <c r="AG4200" s="29"/>
      <c r="AH4200" s="29"/>
      <c r="AI4200" s="29"/>
      <c r="AJ4200" s="29"/>
      <c r="AK4200" s="29"/>
      <c r="AL4200" s="29"/>
      <c r="AM4200" s="29"/>
      <c r="AN4200" s="29"/>
      <c r="AO4200" s="29"/>
    </row>
    <row r="4201" spans="1:41" s="139" customFormat="1" ht="16.5" customHeight="1">
      <c r="A4201" s="12" t="s">
        <v>5415</v>
      </c>
      <c r="B4201" s="12"/>
      <c r="C4201" s="110"/>
      <c r="D4201" s="12"/>
      <c r="E4201" s="14" t="s">
        <v>1667</v>
      </c>
      <c r="F4201" s="14" t="s">
        <v>1525</v>
      </c>
      <c r="G4201" s="14" t="s">
        <v>1526</v>
      </c>
      <c r="H4201" s="15">
        <v>2020</v>
      </c>
      <c r="I4201" s="15">
        <v>1</v>
      </c>
      <c r="J4201" s="15">
        <v>0</v>
      </c>
      <c r="K4201" s="15">
        <v>0</v>
      </c>
      <c r="L4201" s="16" t="s">
        <v>5424</v>
      </c>
      <c r="M4201" s="16"/>
      <c r="N4201" s="16" t="s">
        <v>39</v>
      </c>
      <c r="O4201" s="17">
        <v>160</v>
      </c>
      <c r="P4201" s="17">
        <v>0</v>
      </c>
      <c r="Q4201" s="17">
        <v>0</v>
      </c>
      <c r="R4201" s="18" t="s">
        <v>33</v>
      </c>
      <c r="S4201" s="19">
        <v>60</v>
      </c>
      <c r="T4201" s="19">
        <v>220</v>
      </c>
      <c r="U4201" s="19">
        <v>11.5</v>
      </c>
      <c r="V4201" s="19">
        <v>0</v>
      </c>
      <c r="W4201" s="20">
        <v>2.5299999999999998</v>
      </c>
      <c r="X4201" s="21">
        <v>404.79999999999995</v>
      </c>
      <c r="Y4201" s="22" t="s">
        <v>33</v>
      </c>
      <c r="Z4201" s="23" t="s">
        <v>62</v>
      </c>
      <c r="AA4201" s="24"/>
      <c r="AB4201" s="14"/>
      <c r="AC4201" s="14"/>
      <c r="AD4201" s="25"/>
      <c r="AE4201" s="26"/>
      <c r="AF4201" s="27"/>
      <c r="AG4201" s="29"/>
      <c r="AH4201" s="29"/>
      <c r="AI4201" s="29"/>
      <c r="AJ4201" s="29"/>
      <c r="AK4201" s="29"/>
      <c r="AL4201" s="29"/>
      <c r="AM4201" s="29"/>
      <c r="AN4201" s="29"/>
      <c r="AO4201" s="29"/>
    </row>
    <row r="4202" spans="1:41" s="139" customFormat="1" ht="16.5" customHeight="1">
      <c r="A4202" s="12" t="s">
        <v>5415</v>
      </c>
      <c r="B4202" s="12"/>
      <c r="C4202" s="110"/>
      <c r="D4202" s="12"/>
      <c r="E4202" s="14" t="s">
        <v>5483</v>
      </c>
      <c r="F4202" s="14" t="s">
        <v>67</v>
      </c>
      <c r="G4202" s="14" t="s">
        <v>5484</v>
      </c>
      <c r="H4202" s="15">
        <v>2001</v>
      </c>
      <c r="I4202" s="15">
        <v>7</v>
      </c>
      <c r="J4202" s="15">
        <v>0</v>
      </c>
      <c r="K4202" s="15">
        <v>0</v>
      </c>
      <c r="L4202" s="16" t="s">
        <v>5418</v>
      </c>
      <c r="M4202" s="16"/>
      <c r="N4202" s="16" t="s">
        <v>39</v>
      </c>
      <c r="O4202" s="17">
        <v>1670</v>
      </c>
      <c r="P4202" s="17">
        <v>0</v>
      </c>
      <c r="Q4202" s="17">
        <v>0</v>
      </c>
      <c r="R4202" s="18" t="s">
        <v>33</v>
      </c>
      <c r="S4202" s="19">
        <v>60</v>
      </c>
      <c r="T4202" s="19">
        <v>220</v>
      </c>
      <c r="U4202" s="19">
        <v>1.1363636363636365</v>
      </c>
      <c r="V4202" s="19">
        <v>0</v>
      </c>
      <c r="W4202" s="20">
        <v>0.25</v>
      </c>
      <c r="X4202" s="21">
        <v>2922.5</v>
      </c>
      <c r="Y4202" s="22" t="s">
        <v>33</v>
      </c>
      <c r="Z4202" s="23" t="s">
        <v>62</v>
      </c>
      <c r="AA4202" s="24"/>
      <c r="AB4202" s="14"/>
      <c r="AC4202" s="14"/>
      <c r="AD4202" s="25"/>
      <c r="AE4202" s="26"/>
      <c r="AF4202" s="27"/>
      <c r="AG4202" s="29"/>
      <c r="AH4202" s="29"/>
      <c r="AI4202" s="29"/>
      <c r="AJ4202" s="29"/>
      <c r="AK4202" s="29"/>
      <c r="AL4202" s="29"/>
      <c r="AM4202" s="29"/>
      <c r="AN4202" s="29"/>
      <c r="AO4202" s="29"/>
    </row>
    <row r="4203" spans="1:41" s="139" customFormat="1" ht="16.5" customHeight="1">
      <c r="A4203" s="12" t="s">
        <v>5415</v>
      </c>
      <c r="B4203" s="12"/>
      <c r="C4203" s="110"/>
      <c r="D4203" s="12"/>
      <c r="E4203" s="14" t="s">
        <v>5585</v>
      </c>
      <c r="F4203" s="14" t="s">
        <v>5586</v>
      </c>
      <c r="G4203" s="14" t="s">
        <v>5587</v>
      </c>
      <c r="H4203" s="15">
        <v>2022</v>
      </c>
      <c r="I4203" s="15">
        <v>4</v>
      </c>
      <c r="J4203" s="15">
        <v>0</v>
      </c>
      <c r="K4203" s="15">
        <v>0</v>
      </c>
      <c r="L4203" s="16" t="s">
        <v>5588</v>
      </c>
      <c r="M4203" s="16"/>
      <c r="N4203" s="16" t="s">
        <v>54</v>
      </c>
      <c r="O4203" s="17">
        <v>2628</v>
      </c>
      <c r="P4203" s="17">
        <v>6132</v>
      </c>
      <c r="Q4203" s="17">
        <v>5</v>
      </c>
      <c r="R4203" s="18" t="s">
        <v>33</v>
      </c>
      <c r="S4203" s="19">
        <v>60</v>
      </c>
      <c r="T4203" s="19">
        <v>110</v>
      </c>
      <c r="U4203" s="19">
        <v>5.4545454545454541</v>
      </c>
      <c r="V4203" s="19">
        <v>0</v>
      </c>
      <c r="W4203" s="20">
        <v>0.6</v>
      </c>
      <c r="X4203" s="21">
        <v>1760.76</v>
      </c>
      <c r="Y4203" s="22" t="s">
        <v>33</v>
      </c>
      <c r="Z4203" s="23" t="s">
        <v>62</v>
      </c>
      <c r="AA4203" s="24"/>
      <c r="AB4203" s="14"/>
      <c r="AC4203" s="14"/>
      <c r="AD4203" s="25"/>
      <c r="AE4203" s="26"/>
      <c r="AF4203" s="27"/>
      <c r="AG4203" s="29"/>
      <c r="AH4203" s="29"/>
      <c r="AI4203" s="29"/>
      <c r="AJ4203" s="29"/>
      <c r="AK4203" s="29"/>
      <c r="AL4203" s="29"/>
      <c r="AM4203" s="29"/>
      <c r="AN4203" s="29"/>
      <c r="AO4203" s="29"/>
    </row>
    <row r="4204" spans="1:41" s="139" customFormat="1" ht="16.5" customHeight="1">
      <c r="A4204" s="12" t="s">
        <v>5415</v>
      </c>
      <c r="B4204" s="12"/>
      <c r="C4204" s="110"/>
      <c r="D4204" s="12"/>
      <c r="E4204" s="14" t="s">
        <v>5475</v>
      </c>
      <c r="F4204" s="14" t="s">
        <v>5586</v>
      </c>
      <c r="G4204" s="14" t="s">
        <v>5587</v>
      </c>
      <c r="H4204" s="15">
        <v>2022</v>
      </c>
      <c r="I4204" s="15">
        <v>4</v>
      </c>
      <c r="J4204" s="15">
        <v>0</v>
      </c>
      <c r="K4204" s="15">
        <v>0</v>
      </c>
      <c r="L4204" s="16" t="s">
        <v>5588</v>
      </c>
      <c r="M4204" s="16"/>
      <c r="N4204" s="16" t="s">
        <v>54</v>
      </c>
      <c r="O4204" s="17">
        <v>2628</v>
      </c>
      <c r="P4204" s="17">
        <v>6132</v>
      </c>
      <c r="Q4204" s="17">
        <v>5</v>
      </c>
      <c r="R4204" s="18" t="s">
        <v>33</v>
      </c>
      <c r="S4204" s="19">
        <v>60</v>
      </c>
      <c r="T4204" s="19">
        <v>110</v>
      </c>
      <c r="U4204" s="19">
        <v>5.4545454545454541</v>
      </c>
      <c r="V4204" s="19">
        <v>0</v>
      </c>
      <c r="W4204" s="20">
        <v>0.6</v>
      </c>
      <c r="X4204" s="21">
        <v>1760.76</v>
      </c>
      <c r="Y4204" s="22" t="s">
        <v>33</v>
      </c>
      <c r="Z4204" s="23" t="s">
        <v>62</v>
      </c>
      <c r="AA4204" s="24"/>
      <c r="AB4204" s="14"/>
      <c r="AC4204" s="14"/>
      <c r="AD4204" s="25"/>
      <c r="AE4204" s="26"/>
      <c r="AF4204" s="27"/>
      <c r="AG4204" s="29"/>
      <c r="AH4204" s="29"/>
      <c r="AI4204" s="29"/>
      <c r="AJ4204" s="29"/>
      <c r="AK4204" s="29"/>
      <c r="AL4204" s="29"/>
      <c r="AM4204" s="29"/>
      <c r="AN4204" s="29"/>
      <c r="AO4204" s="29"/>
    </row>
    <row r="4205" spans="1:41" s="139" customFormat="1" ht="16.5" customHeight="1">
      <c r="A4205" s="12" t="s">
        <v>5415</v>
      </c>
      <c r="B4205" s="12"/>
      <c r="C4205" s="110"/>
      <c r="D4205" s="12"/>
      <c r="E4205" s="14" t="s">
        <v>3784</v>
      </c>
      <c r="F4205" s="14" t="s">
        <v>6256</v>
      </c>
      <c r="G4205" s="14" t="s">
        <v>6257</v>
      </c>
      <c r="H4205" s="15">
        <v>2023</v>
      </c>
      <c r="I4205" s="15">
        <v>3</v>
      </c>
      <c r="J4205" s="15">
        <v>0</v>
      </c>
      <c r="K4205" s="15">
        <v>0</v>
      </c>
      <c r="L4205" s="16" t="s">
        <v>5588</v>
      </c>
      <c r="M4205" s="16"/>
      <c r="N4205" s="16" t="s">
        <v>54</v>
      </c>
      <c r="O4205" s="17">
        <v>720</v>
      </c>
      <c r="P4205" s="17">
        <v>0</v>
      </c>
      <c r="Q4205" s="17">
        <v>0</v>
      </c>
      <c r="R4205" s="18" t="s">
        <v>33</v>
      </c>
      <c r="S4205" s="356">
        <v>60</v>
      </c>
      <c r="T4205" s="356">
        <v>110</v>
      </c>
      <c r="U4205" s="356">
        <v>0.5</v>
      </c>
      <c r="V4205" s="356"/>
      <c r="W4205" s="20">
        <v>0.65</v>
      </c>
      <c r="X4205" s="21">
        <v>1404</v>
      </c>
      <c r="Y4205" s="22" t="s">
        <v>33</v>
      </c>
      <c r="Z4205" s="23" t="s">
        <v>62</v>
      </c>
      <c r="AA4205" s="24"/>
      <c r="AB4205" s="14"/>
      <c r="AC4205" s="14"/>
      <c r="AD4205" s="25"/>
      <c r="AE4205" s="26"/>
      <c r="AF4205" s="27"/>
      <c r="AG4205" s="29"/>
      <c r="AH4205" s="29"/>
      <c r="AI4205" s="29"/>
      <c r="AJ4205" s="29"/>
      <c r="AK4205" s="29"/>
      <c r="AL4205" s="29"/>
      <c r="AM4205" s="29"/>
      <c r="AN4205" s="29"/>
      <c r="AO4205" s="29"/>
    </row>
    <row r="4206" spans="1:41" s="139" customFormat="1" ht="16.5" customHeight="1">
      <c r="A4206" s="12" t="s">
        <v>5415</v>
      </c>
      <c r="B4206" s="12"/>
      <c r="C4206" s="110"/>
      <c r="D4206" s="12"/>
      <c r="E4206" s="14" t="s">
        <v>4491</v>
      </c>
      <c r="F4206" s="14" t="s">
        <v>3763</v>
      </c>
      <c r="G4206" s="14" t="s">
        <v>6258</v>
      </c>
      <c r="H4206" s="15">
        <v>2023</v>
      </c>
      <c r="I4206" s="15">
        <v>3</v>
      </c>
      <c r="J4206" s="15">
        <v>0</v>
      </c>
      <c r="K4206" s="15">
        <v>0</v>
      </c>
      <c r="L4206" s="16" t="s">
        <v>6245</v>
      </c>
      <c r="M4206" s="16"/>
      <c r="N4206" s="16" t="s">
        <v>54</v>
      </c>
      <c r="O4206" s="17">
        <v>480</v>
      </c>
      <c r="P4206" s="17">
        <v>0</v>
      </c>
      <c r="Q4206" s="17">
        <v>0</v>
      </c>
      <c r="R4206" s="18" t="s">
        <v>33</v>
      </c>
      <c r="S4206" s="356">
        <v>60</v>
      </c>
      <c r="T4206" s="356">
        <v>110</v>
      </c>
      <c r="U4206" s="356">
        <v>0.9</v>
      </c>
      <c r="V4206" s="356">
        <v>0</v>
      </c>
      <c r="W4206" s="20">
        <v>1</v>
      </c>
      <c r="X4206" s="21">
        <v>1440</v>
      </c>
      <c r="Y4206" s="22" t="s">
        <v>33</v>
      </c>
      <c r="Z4206" s="23" t="s">
        <v>62</v>
      </c>
      <c r="AA4206" s="24"/>
      <c r="AB4206" s="14"/>
      <c r="AC4206" s="14"/>
      <c r="AD4206" s="25"/>
      <c r="AE4206" s="26"/>
      <c r="AF4206" s="27"/>
      <c r="AG4206" s="29"/>
      <c r="AH4206" s="29"/>
      <c r="AI4206" s="29"/>
      <c r="AJ4206" s="29"/>
      <c r="AK4206" s="29"/>
      <c r="AL4206" s="29"/>
      <c r="AM4206" s="29"/>
      <c r="AN4206" s="29"/>
      <c r="AO4206" s="29"/>
    </row>
    <row r="4207" spans="1:41" s="139" customFormat="1" ht="16.5" customHeight="1">
      <c r="A4207" s="12" t="s">
        <v>5415</v>
      </c>
      <c r="B4207" s="12"/>
      <c r="C4207" s="110"/>
      <c r="D4207" s="12"/>
      <c r="E4207" s="14" t="s">
        <v>99</v>
      </c>
      <c r="F4207" s="14" t="s">
        <v>67</v>
      </c>
      <c r="G4207" s="14" t="s">
        <v>5509</v>
      </c>
      <c r="H4207" s="15">
        <v>2008</v>
      </c>
      <c r="I4207" s="15">
        <v>3</v>
      </c>
      <c r="J4207" s="15">
        <v>0</v>
      </c>
      <c r="K4207" s="15">
        <v>0</v>
      </c>
      <c r="L4207" s="16" t="s">
        <v>5425</v>
      </c>
      <c r="M4207" s="16"/>
      <c r="N4207" s="16" t="s">
        <v>39</v>
      </c>
      <c r="O4207" s="17">
        <v>2400</v>
      </c>
      <c r="P4207" s="17">
        <v>0</v>
      </c>
      <c r="Q4207" s="17">
        <v>0</v>
      </c>
      <c r="R4207" s="18" t="s">
        <v>33</v>
      </c>
      <c r="S4207" s="19">
        <v>76</v>
      </c>
      <c r="T4207" s="19">
        <v>220</v>
      </c>
      <c r="U4207" s="19">
        <v>2.2799999999999998</v>
      </c>
      <c r="V4207" s="19">
        <v>0</v>
      </c>
      <c r="W4207" s="20">
        <v>0.22</v>
      </c>
      <c r="X4207" s="21">
        <v>1584</v>
      </c>
      <c r="Y4207" s="22" t="s">
        <v>33</v>
      </c>
      <c r="Z4207" s="23" t="s">
        <v>62</v>
      </c>
      <c r="AA4207" s="24"/>
      <c r="AB4207" s="14"/>
      <c r="AC4207" s="14"/>
      <c r="AD4207" s="25"/>
      <c r="AE4207" s="26"/>
      <c r="AF4207" s="27"/>
      <c r="AG4207" s="29"/>
      <c r="AH4207" s="29"/>
      <c r="AI4207" s="29"/>
      <c r="AJ4207" s="29"/>
      <c r="AK4207" s="29"/>
      <c r="AL4207" s="29"/>
      <c r="AM4207" s="29"/>
      <c r="AN4207" s="29"/>
      <c r="AO4207" s="29"/>
    </row>
    <row r="4208" spans="1:41" s="139" customFormat="1" ht="16.5" customHeight="1">
      <c r="A4208" s="12" t="s">
        <v>5415</v>
      </c>
      <c r="B4208" s="12"/>
      <c r="C4208" s="110"/>
      <c r="D4208" s="12"/>
      <c r="E4208" s="14" t="s">
        <v>5529</v>
      </c>
      <c r="F4208" s="14" t="s">
        <v>67</v>
      </c>
      <c r="G4208" s="14" t="s">
        <v>5530</v>
      </c>
      <c r="H4208" s="15">
        <v>2009</v>
      </c>
      <c r="I4208" s="15">
        <v>1</v>
      </c>
      <c r="J4208" s="15">
        <v>0</v>
      </c>
      <c r="K4208" s="15">
        <v>0</v>
      </c>
      <c r="L4208" s="16" t="s">
        <v>885</v>
      </c>
      <c r="M4208" s="16"/>
      <c r="N4208" s="16" t="s">
        <v>39</v>
      </c>
      <c r="O4208" s="17">
        <v>720</v>
      </c>
      <c r="P4208" s="17">
        <v>8040</v>
      </c>
      <c r="Q4208" s="17">
        <v>5</v>
      </c>
      <c r="R4208" s="18" t="s">
        <v>33</v>
      </c>
      <c r="S4208" s="19">
        <v>50</v>
      </c>
      <c r="T4208" s="19">
        <v>110</v>
      </c>
      <c r="U4208" s="19">
        <v>4.5454545454545459</v>
      </c>
      <c r="V4208" s="19">
        <v>0</v>
      </c>
      <c r="W4208" s="20">
        <v>0.5</v>
      </c>
      <c r="X4208" s="21">
        <v>561</v>
      </c>
      <c r="Y4208" s="22" t="s">
        <v>33</v>
      </c>
      <c r="Z4208" s="23" t="s">
        <v>62</v>
      </c>
      <c r="AA4208" s="24"/>
      <c r="AB4208" s="14"/>
      <c r="AC4208" s="14"/>
      <c r="AD4208" s="25"/>
      <c r="AE4208" s="26"/>
      <c r="AF4208" s="27"/>
      <c r="AG4208" s="29"/>
      <c r="AH4208" s="29"/>
      <c r="AI4208" s="29"/>
      <c r="AJ4208" s="29"/>
      <c r="AK4208" s="29"/>
      <c r="AL4208" s="29"/>
      <c r="AM4208" s="29"/>
      <c r="AN4208" s="29"/>
      <c r="AO4208" s="29"/>
    </row>
    <row r="4209" spans="1:41" s="139" customFormat="1" ht="16.5" customHeight="1">
      <c r="A4209" s="12" t="s">
        <v>5415</v>
      </c>
      <c r="B4209" s="12"/>
      <c r="C4209" s="110"/>
      <c r="D4209" s="12"/>
      <c r="E4209" s="14" t="s">
        <v>5478</v>
      </c>
      <c r="F4209" s="14" t="s">
        <v>5476</v>
      </c>
      <c r="G4209" s="14" t="s">
        <v>5477</v>
      </c>
      <c r="H4209" s="15">
        <v>2020</v>
      </c>
      <c r="I4209" s="15">
        <v>2</v>
      </c>
      <c r="J4209" s="15">
        <v>0</v>
      </c>
      <c r="K4209" s="15">
        <v>0</v>
      </c>
      <c r="L4209" s="16" t="s">
        <v>5432</v>
      </c>
      <c r="M4209" s="16"/>
      <c r="N4209" s="16" t="s">
        <v>39</v>
      </c>
      <c r="O4209" s="17">
        <v>2628</v>
      </c>
      <c r="P4209" s="17">
        <v>6132</v>
      </c>
      <c r="Q4209" s="17">
        <v>5</v>
      </c>
      <c r="R4209" s="18" t="s">
        <v>33</v>
      </c>
      <c r="S4209" s="19">
        <v>60</v>
      </c>
      <c r="T4209" s="19">
        <v>220</v>
      </c>
      <c r="U4209" s="19">
        <v>1.8181818181818181</v>
      </c>
      <c r="V4209" s="19">
        <v>0</v>
      </c>
      <c r="W4209" s="20">
        <v>0.4</v>
      </c>
      <c r="X4209" s="21">
        <v>1173.8400000000001</v>
      </c>
      <c r="Y4209" s="22" t="s">
        <v>33</v>
      </c>
      <c r="Z4209" s="23" t="s">
        <v>62</v>
      </c>
      <c r="AA4209" s="24"/>
      <c r="AB4209" s="14"/>
      <c r="AC4209" s="14"/>
      <c r="AD4209" s="25"/>
      <c r="AE4209" s="26"/>
      <c r="AF4209" s="27"/>
      <c r="AG4209" s="29"/>
      <c r="AH4209" s="29"/>
      <c r="AI4209" s="29"/>
      <c r="AJ4209" s="29"/>
      <c r="AK4209" s="29"/>
      <c r="AL4209" s="29"/>
      <c r="AM4209" s="29"/>
      <c r="AN4209" s="29"/>
      <c r="AO4209" s="29"/>
    </row>
    <row r="4210" spans="1:41" s="139" customFormat="1" ht="16.5" customHeight="1">
      <c r="A4210" s="12" t="s">
        <v>5415</v>
      </c>
      <c r="B4210" s="12"/>
      <c r="C4210" s="110"/>
      <c r="D4210" s="12"/>
      <c r="E4210" s="14" t="s">
        <v>3767</v>
      </c>
      <c r="F4210" s="14" t="s">
        <v>67</v>
      </c>
      <c r="G4210" s="14" t="s">
        <v>5438</v>
      </c>
      <c r="H4210" s="15">
        <v>2001</v>
      </c>
      <c r="I4210" s="15">
        <v>12</v>
      </c>
      <c r="J4210" s="15">
        <v>0</v>
      </c>
      <c r="K4210" s="15">
        <v>0</v>
      </c>
      <c r="L4210" s="16" t="s">
        <v>5418</v>
      </c>
      <c r="M4210" s="16"/>
      <c r="N4210" s="16" t="s">
        <v>39</v>
      </c>
      <c r="O4210" s="17">
        <v>3006</v>
      </c>
      <c r="P4210" s="17">
        <v>0</v>
      </c>
      <c r="Q4210" s="17">
        <v>0</v>
      </c>
      <c r="R4210" s="18" t="s">
        <v>33</v>
      </c>
      <c r="S4210" s="19">
        <v>50</v>
      </c>
      <c r="T4210" s="19">
        <v>220</v>
      </c>
      <c r="U4210" s="19">
        <v>0.95454545454545459</v>
      </c>
      <c r="V4210" s="19">
        <v>0</v>
      </c>
      <c r="W4210" s="20">
        <v>0.21</v>
      </c>
      <c r="X4210" s="21">
        <v>7575.12</v>
      </c>
      <c r="Y4210" s="22" t="s">
        <v>33</v>
      </c>
      <c r="Z4210" s="23" t="s">
        <v>62</v>
      </c>
      <c r="AA4210" s="24"/>
      <c r="AB4210" s="14"/>
      <c r="AC4210" s="14"/>
      <c r="AD4210" s="25"/>
      <c r="AE4210" s="26"/>
      <c r="AF4210" s="27"/>
      <c r="AG4210" s="29"/>
      <c r="AH4210" s="29"/>
      <c r="AI4210" s="29"/>
      <c r="AJ4210" s="29"/>
      <c r="AK4210" s="29"/>
      <c r="AL4210" s="29"/>
      <c r="AM4210" s="29"/>
      <c r="AN4210" s="29"/>
      <c r="AO4210" s="29"/>
    </row>
    <row r="4211" spans="1:41" s="139" customFormat="1" ht="16.5" customHeight="1">
      <c r="A4211" s="12" t="s">
        <v>5415</v>
      </c>
      <c r="B4211" s="12"/>
      <c r="C4211" s="110"/>
      <c r="D4211" s="12"/>
      <c r="E4211" s="14" t="s">
        <v>37</v>
      </c>
      <c r="F4211" s="14" t="s">
        <v>125</v>
      </c>
      <c r="G4211" s="14" t="s">
        <v>5528</v>
      </c>
      <c r="H4211" s="15">
        <v>2008</v>
      </c>
      <c r="I4211" s="15">
        <v>1</v>
      </c>
      <c r="J4211" s="15">
        <v>0</v>
      </c>
      <c r="K4211" s="15">
        <v>0</v>
      </c>
      <c r="L4211" s="16" t="s">
        <v>5425</v>
      </c>
      <c r="M4211" s="16"/>
      <c r="N4211" s="16" t="s">
        <v>39</v>
      </c>
      <c r="O4211" s="17">
        <v>2400</v>
      </c>
      <c r="P4211" s="17">
        <v>6132</v>
      </c>
      <c r="Q4211" s="17">
        <v>5</v>
      </c>
      <c r="R4211" s="18" t="s">
        <v>33</v>
      </c>
      <c r="S4211" s="19">
        <v>76</v>
      </c>
      <c r="T4211" s="19">
        <v>220</v>
      </c>
      <c r="U4211" s="19">
        <v>2.2799999999999998</v>
      </c>
      <c r="V4211" s="19">
        <v>0</v>
      </c>
      <c r="W4211" s="20">
        <v>0.25</v>
      </c>
      <c r="X4211" s="21">
        <v>676.65</v>
      </c>
      <c r="Y4211" s="22" t="s">
        <v>33</v>
      </c>
      <c r="Z4211" s="23" t="s">
        <v>62</v>
      </c>
      <c r="AA4211" s="24"/>
      <c r="AB4211" s="14"/>
      <c r="AC4211" s="14" t="s">
        <v>65</v>
      </c>
      <c r="AD4211" s="25"/>
      <c r="AE4211" s="26"/>
      <c r="AF4211" s="27"/>
      <c r="AG4211" s="29"/>
      <c r="AH4211" s="29"/>
      <c r="AI4211" s="29"/>
      <c r="AJ4211" s="29"/>
      <c r="AK4211" s="29"/>
      <c r="AL4211" s="29"/>
      <c r="AM4211" s="29"/>
      <c r="AN4211" s="29"/>
      <c r="AO4211" s="29"/>
    </row>
    <row r="4212" spans="1:41" s="139" customFormat="1" ht="16.5" customHeight="1">
      <c r="A4212" s="12" t="s">
        <v>5415</v>
      </c>
      <c r="B4212" s="12"/>
      <c r="C4212" s="110"/>
      <c r="D4212" s="12"/>
      <c r="E4212" s="14" t="s">
        <v>887</v>
      </c>
      <c r="F4212" s="14" t="s">
        <v>67</v>
      </c>
      <c r="G4212" s="14" t="s">
        <v>1457</v>
      </c>
      <c r="H4212" s="15">
        <v>2019</v>
      </c>
      <c r="I4212" s="15">
        <v>1</v>
      </c>
      <c r="J4212" s="15">
        <v>0</v>
      </c>
      <c r="K4212" s="15">
        <v>0</v>
      </c>
      <c r="L4212" s="16" t="s">
        <v>5482</v>
      </c>
      <c r="M4212" s="16"/>
      <c r="N4212" s="16" t="s">
        <v>39</v>
      </c>
      <c r="O4212" s="17">
        <v>835</v>
      </c>
      <c r="P4212" s="17">
        <v>6132</v>
      </c>
      <c r="Q4212" s="17">
        <v>5</v>
      </c>
      <c r="R4212" s="18" t="s">
        <v>33</v>
      </c>
      <c r="S4212" s="19">
        <v>60</v>
      </c>
      <c r="T4212" s="19">
        <v>110</v>
      </c>
      <c r="U4212" s="19">
        <v>5.4545454545454541</v>
      </c>
      <c r="V4212" s="19">
        <v>0</v>
      </c>
      <c r="W4212" s="20">
        <v>0.6</v>
      </c>
      <c r="X4212" s="21">
        <v>684.96</v>
      </c>
      <c r="Y4212" s="22" t="s">
        <v>33</v>
      </c>
      <c r="Z4212" s="23" t="s">
        <v>62</v>
      </c>
      <c r="AA4212" s="24"/>
      <c r="AB4212" s="14"/>
      <c r="AC4212" s="14" t="s">
        <v>65</v>
      </c>
      <c r="AD4212" s="25"/>
      <c r="AE4212" s="26"/>
      <c r="AF4212" s="27"/>
      <c r="AG4212" s="29"/>
      <c r="AH4212" s="29"/>
      <c r="AI4212" s="29"/>
      <c r="AJ4212" s="29"/>
      <c r="AK4212" s="29"/>
      <c r="AL4212" s="29"/>
      <c r="AM4212" s="29"/>
      <c r="AN4212" s="29"/>
      <c r="AO4212" s="29"/>
    </row>
    <row r="4213" spans="1:41" s="139" customFormat="1" ht="16.5" customHeight="1">
      <c r="A4213" s="12" t="s">
        <v>5415</v>
      </c>
      <c r="B4213" s="12"/>
      <c r="C4213" s="110"/>
      <c r="D4213" s="12"/>
      <c r="E4213" s="14" t="s">
        <v>35</v>
      </c>
      <c r="F4213" s="14" t="s">
        <v>67</v>
      </c>
      <c r="G4213" s="14" t="s">
        <v>5442</v>
      </c>
      <c r="H4213" s="15">
        <v>2007</v>
      </c>
      <c r="I4213" s="15">
        <v>8</v>
      </c>
      <c r="J4213" s="15">
        <v>0</v>
      </c>
      <c r="K4213" s="15">
        <v>0</v>
      </c>
      <c r="L4213" s="16" t="s">
        <v>5443</v>
      </c>
      <c r="M4213" s="16"/>
      <c r="N4213" s="16" t="s">
        <v>39</v>
      </c>
      <c r="O4213" s="17">
        <v>2400</v>
      </c>
      <c r="P4213" s="17">
        <v>0</v>
      </c>
      <c r="Q4213" s="17">
        <v>0</v>
      </c>
      <c r="R4213" s="18" t="s">
        <v>33</v>
      </c>
      <c r="S4213" s="19">
        <v>60</v>
      </c>
      <c r="T4213" s="19">
        <v>220</v>
      </c>
      <c r="U4213" s="19">
        <v>3.4</v>
      </c>
      <c r="V4213" s="19">
        <v>0</v>
      </c>
      <c r="W4213" s="20">
        <v>0.33</v>
      </c>
      <c r="X4213" s="21">
        <v>6336</v>
      </c>
      <c r="Y4213" s="22" t="s">
        <v>33</v>
      </c>
      <c r="Z4213" s="23" t="s">
        <v>62</v>
      </c>
      <c r="AA4213" s="24"/>
      <c r="AB4213" s="14"/>
      <c r="AC4213" s="14"/>
      <c r="AD4213" s="25"/>
      <c r="AE4213" s="26"/>
      <c r="AF4213" s="27"/>
      <c r="AG4213" s="29"/>
      <c r="AH4213" s="29"/>
      <c r="AI4213" s="29"/>
      <c r="AJ4213" s="29"/>
      <c r="AK4213" s="29"/>
      <c r="AL4213" s="29"/>
      <c r="AM4213" s="29"/>
      <c r="AN4213" s="29"/>
      <c r="AO4213" s="29"/>
    </row>
    <row r="4214" spans="1:41" s="139" customFormat="1" ht="16.5" customHeight="1">
      <c r="A4214" s="12" t="s">
        <v>5415</v>
      </c>
      <c r="B4214" s="12"/>
      <c r="C4214" s="110"/>
      <c r="D4214" s="12"/>
      <c r="E4214" s="14" t="s">
        <v>35</v>
      </c>
      <c r="F4214" s="14" t="s">
        <v>67</v>
      </c>
      <c r="G4214" s="14" t="s">
        <v>5490</v>
      </c>
      <c r="H4214" s="15">
        <v>2008</v>
      </c>
      <c r="I4214" s="15">
        <v>3</v>
      </c>
      <c r="J4214" s="15">
        <v>0</v>
      </c>
      <c r="K4214" s="15">
        <v>0</v>
      </c>
      <c r="L4214" s="16" t="s">
        <v>5425</v>
      </c>
      <c r="M4214" s="16"/>
      <c r="N4214" s="16" t="s">
        <v>39</v>
      </c>
      <c r="O4214" s="17">
        <v>2400</v>
      </c>
      <c r="P4214" s="17">
        <v>0</v>
      </c>
      <c r="Q4214" s="17">
        <v>0</v>
      </c>
      <c r="R4214" s="18" t="s">
        <v>33</v>
      </c>
      <c r="S4214" s="19">
        <v>60</v>
      </c>
      <c r="T4214" s="19">
        <v>220</v>
      </c>
      <c r="U4214" s="19">
        <v>3.42</v>
      </c>
      <c r="V4214" s="19">
        <v>0</v>
      </c>
      <c r="W4214" s="20">
        <v>0.33</v>
      </c>
      <c r="X4214" s="21">
        <v>2376</v>
      </c>
      <c r="Y4214" s="22" t="s">
        <v>33</v>
      </c>
      <c r="Z4214" s="23" t="s">
        <v>62</v>
      </c>
      <c r="AA4214" s="24"/>
      <c r="AB4214" s="14"/>
      <c r="AC4214" s="14"/>
      <c r="AD4214" s="25"/>
      <c r="AE4214" s="26"/>
      <c r="AF4214" s="27"/>
      <c r="AG4214" s="29"/>
      <c r="AH4214" s="29"/>
      <c r="AI4214" s="29"/>
      <c r="AJ4214" s="29"/>
      <c r="AK4214" s="29"/>
      <c r="AL4214" s="29"/>
      <c r="AM4214" s="29"/>
      <c r="AN4214" s="29"/>
      <c r="AO4214" s="29"/>
    </row>
    <row r="4215" spans="1:41" s="139" customFormat="1" ht="16.5" customHeight="1">
      <c r="A4215" s="12" t="s">
        <v>5415</v>
      </c>
      <c r="B4215" s="12"/>
      <c r="C4215" s="110"/>
      <c r="D4215" s="12"/>
      <c r="E4215" s="14" t="s">
        <v>35</v>
      </c>
      <c r="F4215" s="14" t="s">
        <v>67</v>
      </c>
      <c r="G4215" s="14" t="s">
        <v>5491</v>
      </c>
      <c r="H4215" s="15">
        <v>2009</v>
      </c>
      <c r="I4215" s="15">
        <v>3</v>
      </c>
      <c r="J4215" s="15">
        <v>0</v>
      </c>
      <c r="K4215" s="15">
        <v>0</v>
      </c>
      <c r="L4215" s="16" t="s">
        <v>5492</v>
      </c>
      <c r="M4215" s="16"/>
      <c r="N4215" s="16" t="s">
        <v>45</v>
      </c>
      <c r="O4215" s="17">
        <v>2400</v>
      </c>
      <c r="P4215" s="17">
        <v>0</v>
      </c>
      <c r="Q4215" s="17">
        <v>0</v>
      </c>
      <c r="R4215" s="18" t="s">
        <v>33</v>
      </c>
      <c r="S4215" s="19">
        <v>60</v>
      </c>
      <c r="T4215" s="19">
        <v>220</v>
      </c>
      <c r="U4215" s="19">
        <v>3.42</v>
      </c>
      <c r="V4215" s="19">
        <v>0</v>
      </c>
      <c r="W4215" s="20">
        <v>0.33</v>
      </c>
      <c r="X4215" s="21">
        <v>2376</v>
      </c>
      <c r="Y4215" s="22" t="s">
        <v>33</v>
      </c>
      <c r="Z4215" s="23" t="s">
        <v>62</v>
      </c>
      <c r="AA4215" s="24"/>
      <c r="AB4215" s="14"/>
      <c r="AC4215" s="14"/>
      <c r="AD4215" s="25"/>
      <c r="AE4215" s="26"/>
      <c r="AF4215" s="27"/>
      <c r="AG4215" s="29"/>
      <c r="AH4215" s="29"/>
      <c r="AI4215" s="29"/>
      <c r="AJ4215" s="29"/>
      <c r="AK4215" s="29"/>
      <c r="AL4215" s="29"/>
      <c r="AM4215" s="29"/>
      <c r="AN4215" s="29"/>
      <c r="AO4215" s="29"/>
    </row>
    <row r="4216" spans="1:41" s="139" customFormat="1" ht="16.5" customHeight="1">
      <c r="A4216" s="12" t="s">
        <v>5415</v>
      </c>
      <c r="B4216" s="12"/>
      <c r="C4216" s="110"/>
      <c r="D4216" s="12"/>
      <c r="E4216" s="14" t="s">
        <v>309</v>
      </c>
      <c r="F4216" s="14" t="s">
        <v>125</v>
      </c>
      <c r="G4216" s="14" t="s">
        <v>5507</v>
      </c>
      <c r="H4216" s="15">
        <v>2004</v>
      </c>
      <c r="I4216" s="15">
        <v>2</v>
      </c>
      <c r="J4216" s="15">
        <v>0</v>
      </c>
      <c r="K4216" s="15">
        <v>0</v>
      </c>
      <c r="L4216" s="16" t="s">
        <v>5425</v>
      </c>
      <c r="M4216" s="16"/>
      <c r="N4216" s="16" t="s">
        <v>39</v>
      </c>
      <c r="O4216" s="17">
        <v>2400</v>
      </c>
      <c r="P4216" s="17">
        <v>0</v>
      </c>
      <c r="Q4216" s="17">
        <v>0</v>
      </c>
      <c r="R4216" s="18" t="s">
        <v>33</v>
      </c>
      <c r="S4216" s="19">
        <v>60</v>
      </c>
      <c r="T4216" s="19">
        <v>220</v>
      </c>
      <c r="U4216" s="19">
        <v>3.42</v>
      </c>
      <c r="V4216" s="19">
        <v>0</v>
      </c>
      <c r="W4216" s="20">
        <v>0.33</v>
      </c>
      <c r="X4216" s="21">
        <v>1584</v>
      </c>
      <c r="Y4216" s="22" t="s">
        <v>33</v>
      </c>
      <c r="Z4216" s="23" t="s">
        <v>62</v>
      </c>
      <c r="AA4216" s="24"/>
      <c r="AB4216" s="14"/>
      <c r="AC4216" s="14"/>
      <c r="AD4216" s="25"/>
      <c r="AE4216" s="26"/>
      <c r="AF4216" s="27"/>
      <c r="AG4216" s="29"/>
      <c r="AH4216" s="29"/>
      <c r="AI4216" s="29"/>
      <c r="AJ4216" s="29"/>
      <c r="AK4216" s="29"/>
      <c r="AL4216" s="29"/>
      <c r="AM4216" s="29"/>
      <c r="AN4216" s="29"/>
      <c r="AO4216" s="29"/>
    </row>
    <row r="4217" spans="1:41" s="139" customFormat="1" ht="16.5" customHeight="1">
      <c r="A4217" s="12" t="s">
        <v>5415</v>
      </c>
      <c r="B4217" s="12"/>
      <c r="C4217" s="110"/>
      <c r="D4217" s="12"/>
      <c r="E4217" s="14" t="s">
        <v>35</v>
      </c>
      <c r="F4217" s="14" t="s">
        <v>67</v>
      </c>
      <c r="G4217" s="14" t="s">
        <v>5508</v>
      </c>
      <c r="H4217" s="15">
        <v>2007</v>
      </c>
      <c r="I4217" s="15">
        <v>2</v>
      </c>
      <c r="J4217" s="15">
        <v>0</v>
      </c>
      <c r="K4217" s="15">
        <v>0</v>
      </c>
      <c r="L4217" s="16" t="s">
        <v>5425</v>
      </c>
      <c r="M4217" s="16"/>
      <c r="N4217" s="16" t="s">
        <v>39</v>
      </c>
      <c r="O4217" s="17">
        <v>2400</v>
      </c>
      <c r="P4217" s="17">
        <v>0</v>
      </c>
      <c r="Q4217" s="17">
        <v>0</v>
      </c>
      <c r="R4217" s="18" t="s">
        <v>33</v>
      </c>
      <c r="S4217" s="19">
        <v>60</v>
      </c>
      <c r="T4217" s="19">
        <v>220</v>
      </c>
      <c r="U4217" s="19">
        <v>3.42</v>
      </c>
      <c r="V4217" s="19">
        <v>0</v>
      </c>
      <c r="W4217" s="20">
        <v>0.33</v>
      </c>
      <c r="X4217" s="21">
        <v>1584</v>
      </c>
      <c r="Y4217" s="22" t="s">
        <v>33</v>
      </c>
      <c r="Z4217" s="23" t="s">
        <v>62</v>
      </c>
      <c r="AA4217" s="24"/>
      <c r="AB4217" s="14"/>
      <c r="AC4217" s="14"/>
      <c r="AD4217" s="25"/>
      <c r="AE4217" s="26"/>
      <c r="AF4217" s="27"/>
      <c r="AG4217" s="29"/>
      <c r="AH4217" s="29"/>
      <c r="AI4217" s="29"/>
      <c r="AJ4217" s="29"/>
      <c r="AK4217" s="29"/>
      <c r="AL4217" s="29"/>
      <c r="AM4217" s="29"/>
      <c r="AN4217" s="29"/>
      <c r="AO4217" s="29"/>
    </row>
    <row r="4218" spans="1:41" s="139" customFormat="1" ht="16.5" customHeight="1">
      <c r="A4218" s="12" t="s">
        <v>5415</v>
      </c>
      <c r="B4218" s="12"/>
      <c r="C4218" s="110"/>
      <c r="D4218" s="12"/>
      <c r="E4218" s="14" t="s">
        <v>35</v>
      </c>
      <c r="F4218" s="14" t="s">
        <v>5524</v>
      </c>
      <c r="G4218" s="14" t="s">
        <v>5525</v>
      </c>
      <c r="H4218" s="15">
        <v>2020</v>
      </c>
      <c r="I4218" s="15">
        <v>1</v>
      </c>
      <c r="J4218" s="15">
        <v>0</v>
      </c>
      <c r="K4218" s="15">
        <v>0</v>
      </c>
      <c r="L4218" s="16" t="s">
        <v>5424</v>
      </c>
      <c r="M4218" s="16"/>
      <c r="N4218" s="16" t="s">
        <v>39</v>
      </c>
      <c r="O4218" s="17">
        <v>2400</v>
      </c>
      <c r="P4218" s="17">
        <v>0</v>
      </c>
      <c r="Q4218" s="17">
        <v>0</v>
      </c>
      <c r="R4218" s="18" t="s">
        <v>33</v>
      </c>
      <c r="S4218" s="19">
        <v>60</v>
      </c>
      <c r="T4218" s="19">
        <v>220</v>
      </c>
      <c r="U4218" s="19">
        <v>1.5</v>
      </c>
      <c r="V4218" s="19">
        <v>0</v>
      </c>
      <c r="W4218" s="20">
        <v>0.33</v>
      </c>
      <c r="X4218" s="21">
        <v>792</v>
      </c>
      <c r="Y4218" s="22" t="s">
        <v>33</v>
      </c>
      <c r="Z4218" s="23" t="s">
        <v>62</v>
      </c>
      <c r="AA4218" s="24"/>
      <c r="AB4218" s="14"/>
      <c r="AC4218" s="14"/>
      <c r="AD4218" s="25"/>
      <c r="AE4218" s="26"/>
      <c r="AF4218" s="27"/>
      <c r="AG4218" s="29"/>
      <c r="AH4218" s="29"/>
      <c r="AI4218" s="29"/>
      <c r="AJ4218" s="29"/>
      <c r="AK4218" s="29"/>
      <c r="AL4218" s="29"/>
      <c r="AM4218" s="29"/>
      <c r="AN4218" s="29"/>
      <c r="AO4218" s="29"/>
    </row>
    <row r="4219" spans="1:41" s="139" customFormat="1" ht="16.5" customHeight="1">
      <c r="A4219" s="12" t="s">
        <v>5415</v>
      </c>
      <c r="B4219" s="12"/>
      <c r="C4219" s="110"/>
      <c r="D4219" s="12"/>
      <c r="E4219" s="14" t="s">
        <v>5521</v>
      </c>
      <c r="F4219" s="14" t="s">
        <v>5522</v>
      </c>
      <c r="G4219" s="14" t="s">
        <v>5523</v>
      </c>
      <c r="H4219" s="15">
        <v>2020</v>
      </c>
      <c r="I4219" s="15">
        <v>1</v>
      </c>
      <c r="J4219" s="15">
        <v>0</v>
      </c>
      <c r="K4219" s="15">
        <v>0</v>
      </c>
      <c r="L4219" s="16" t="s">
        <v>889</v>
      </c>
      <c r="M4219" s="16"/>
      <c r="N4219" s="16" t="s">
        <v>39</v>
      </c>
      <c r="O4219" s="17">
        <v>835</v>
      </c>
      <c r="P4219" s="17">
        <v>6132</v>
      </c>
      <c r="Q4219" s="17">
        <v>5</v>
      </c>
      <c r="R4219" s="18" t="s">
        <v>33</v>
      </c>
      <c r="S4219" s="19">
        <v>50</v>
      </c>
      <c r="T4219" s="19">
        <v>230</v>
      </c>
      <c r="U4219" s="19">
        <v>3.04</v>
      </c>
      <c r="V4219" s="19">
        <v>0</v>
      </c>
      <c r="W4219" s="20">
        <v>0.7</v>
      </c>
      <c r="X4219" s="21">
        <v>799.12</v>
      </c>
      <c r="Y4219" s="22" t="s">
        <v>33</v>
      </c>
      <c r="Z4219" s="23" t="s">
        <v>62</v>
      </c>
      <c r="AA4219" s="24"/>
      <c r="AB4219" s="14"/>
      <c r="AC4219" s="14"/>
      <c r="AD4219" s="25"/>
      <c r="AE4219" s="26"/>
      <c r="AF4219" s="27"/>
      <c r="AG4219" s="29"/>
      <c r="AH4219" s="29"/>
      <c r="AI4219" s="29"/>
      <c r="AJ4219" s="29"/>
      <c r="AK4219" s="29"/>
      <c r="AL4219" s="29"/>
      <c r="AM4219" s="29"/>
      <c r="AN4219" s="29"/>
      <c r="AO4219" s="29"/>
    </row>
    <row r="4220" spans="1:41" s="139" customFormat="1" ht="16.5" customHeight="1">
      <c r="A4220" s="12" t="s">
        <v>5415</v>
      </c>
      <c r="B4220" s="12"/>
      <c r="C4220" s="110"/>
      <c r="D4220" s="12"/>
      <c r="E4220" s="14" t="s">
        <v>5478</v>
      </c>
      <c r="F4220" s="14" t="s">
        <v>5476</v>
      </c>
      <c r="G4220" s="14" t="s">
        <v>5477</v>
      </c>
      <c r="H4220" s="15">
        <v>2020</v>
      </c>
      <c r="I4220" s="15">
        <v>2</v>
      </c>
      <c r="J4220" s="15">
        <v>0</v>
      </c>
      <c r="K4220" s="15">
        <v>0</v>
      </c>
      <c r="L4220" s="16" t="s">
        <v>5432</v>
      </c>
      <c r="M4220" s="16"/>
      <c r="N4220" s="16" t="s">
        <v>39</v>
      </c>
      <c r="O4220" s="17">
        <v>2628</v>
      </c>
      <c r="P4220" s="17">
        <v>6132</v>
      </c>
      <c r="Q4220" s="17">
        <v>5</v>
      </c>
      <c r="R4220" s="18" t="s">
        <v>33</v>
      </c>
      <c r="S4220" s="19">
        <v>60</v>
      </c>
      <c r="T4220" s="19">
        <v>110</v>
      </c>
      <c r="U4220" s="19">
        <v>5.4545454545454541</v>
      </c>
      <c r="V4220" s="19">
        <v>0</v>
      </c>
      <c r="W4220" s="20">
        <v>0.6</v>
      </c>
      <c r="X4220" s="21">
        <v>1760.76</v>
      </c>
      <c r="Y4220" s="22" t="s">
        <v>33</v>
      </c>
      <c r="Z4220" s="23" t="s">
        <v>62</v>
      </c>
      <c r="AA4220" s="24"/>
      <c r="AB4220" s="14"/>
      <c r="AC4220" s="14"/>
      <c r="AD4220" s="25"/>
      <c r="AE4220" s="26"/>
      <c r="AF4220" s="27"/>
      <c r="AG4220" s="29"/>
      <c r="AH4220" s="29"/>
      <c r="AI4220" s="29"/>
      <c r="AJ4220" s="29"/>
      <c r="AK4220" s="29"/>
      <c r="AL4220" s="29"/>
      <c r="AM4220" s="29"/>
      <c r="AN4220" s="29"/>
      <c r="AO4220" s="29"/>
    </row>
    <row r="4221" spans="1:41" s="139" customFormat="1" ht="16.5" customHeight="1">
      <c r="A4221" s="12" t="s">
        <v>5415</v>
      </c>
      <c r="B4221" s="12"/>
      <c r="C4221" s="110"/>
      <c r="D4221" s="12"/>
      <c r="E4221" s="14" t="s">
        <v>828</v>
      </c>
      <c r="F4221" s="14" t="s">
        <v>67</v>
      </c>
      <c r="G4221" s="14" t="s">
        <v>5520</v>
      </c>
      <c r="H4221" s="15">
        <v>2011</v>
      </c>
      <c r="I4221" s="15">
        <v>1</v>
      </c>
      <c r="J4221" s="15">
        <v>0</v>
      </c>
      <c r="K4221" s="15">
        <v>0</v>
      </c>
      <c r="L4221" s="16" t="s">
        <v>5512</v>
      </c>
      <c r="M4221" s="16"/>
      <c r="N4221" s="16" t="s">
        <v>39</v>
      </c>
      <c r="O4221" s="17">
        <v>334</v>
      </c>
      <c r="P4221" s="17">
        <v>6132</v>
      </c>
      <c r="Q4221" s="17">
        <v>5</v>
      </c>
      <c r="R4221" s="18" t="s">
        <v>33</v>
      </c>
      <c r="S4221" s="19">
        <v>60</v>
      </c>
      <c r="T4221" s="19">
        <v>110</v>
      </c>
      <c r="U4221" s="19">
        <v>1</v>
      </c>
      <c r="V4221" s="19">
        <v>75</v>
      </c>
      <c r="W4221" s="20">
        <v>1.5</v>
      </c>
      <c r="X4221" s="21">
        <v>960.9</v>
      </c>
      <c r="Y4221" s="22" t="s">
        <v>33</v>
      </c>
      <c r="Z4221" s="23" t="s">
        <v>62</v>
      </c>
      <c r="AA4221" s="24"/>
      <c r="AB4221" s="14"/>
      <c r="AC4221" s="14"/>
      <c r="AD4221" s="25"/>
      <c r="AE4221" s="26"/>
      <c r="AF4221" s="27"/>
      <c r="AG4221" s="29"/>
      <c r="AH4221" s="29"/>
      <c r="AI4221" s="29"/>
      <c r="AJ4221" s="29"/>
      <c r="AK4221" s="29"/>
      <c r="AL4221" s="29"/>
      <c r="AM4221" s="29"/>
      <c r="AN4221" s="29"/>
      <c r="AO4221" s="29"/>
    </row>
    <row r="4222" spans="1:41" s="139" customFormat="1" ht="16.5" customHeight="1">
      <c r="A4222" s="12" t="s">
        <v>5415</v>
      </c>
      <c r="B4222" s="12"/>
      <c r="C4222" s="110"/>
      <c r="D4222" s="12"/>
      <c r="E4222" s="14" t="s">
        <v>298</v>
      </c>
      <c r="F4222" s="14" t="s">
        <v>4557</v>
      </c>
      <c r="G4222" s="14" t="s">
        <v>5510</v>
      </c>
      <c r="H4222" s="15">
        <v>2020</v>
      </c>
      <c r="I4222" s="15">
        <v>1</v>
      </c>
      <c r="J4222" s="15">
        <v>0</v>
      </c>
      <c r="K4222" s="15">
        <v>0</v>
      </c>
      <c r="L4222" s="16" t="s">
        <v>5424</v>
      </c>
      <c r="M4222" s="16"/>
      <c r="N4222" s="16" t="s">
        <v>39</v>
      </c>
      <c r="O4222" s="17">
        <v>720</v>
      </c>
      <c r="P4222" s="17">
        <v>8040</v>
      </c>
      <c r="Q4222" s="17">
        <v>5</v>
      </c>
      <c r="R4222" s="18" t="s">
        <v>33</v>
      </c>
      <c r="S4222" s="19">
        <v>50</v>
      </c>
      <c r="T4222" s="19">
        <v>110</v>
      </c>
      <c r="U4222" s="19">
        <v>9.0909090909090917</v>
      </c>
      <c r="V4222" s="19">
        <v>0</v>
      </c>
      <c r="W4222" s="20">
        <v>1</v>
      </c>
      <c r="X4222" s="21">
        <v>1122</v>
      </c>
      <c r="Y4222" s="22" t="s">
        <v>33</v>
      </c>
      <c r="Z4222" s="23" t="s">
        <v>62</v>
      </c>
      <c r="AA4222" s="24"/>
      <c r="AB4222" s="14"/>
      <c r="AC4222" s="14"/>
      <c r="AD4222" s="25"/>
      <c r="AE4222" s="26"/>
      <c r="AF4222" s="27"/>
      <c r="AG4222" s="29"/>
      <c r="AH4222" s="29"/>
      <c r="AI4222" s="29"/>
      <c r="AJ4222" s="29"/>
      <c r="AK4222" s="29"/>
      <c r="AL4222" s="29"/>
      <c r="AM4222" s="29"/>
      <c r="AN4222" s="29"/>
      <c r="AO4222" s="29"/>
    </row>
    <row r="4223" spans="1:41" s="139" customFormat="1" ht="16.5" customHeight="1">
      <c r="A4223" s="12" t="s">
        <v>5415</v>
      </c>
      <c r="B4223" s="12"/>
      <c r="C4223" s="110"/>
      <c r="D4223" s="12"/>
      <c r="E4223" s="14" t="s">
        <v>5519</v>
      </c>
      <c r="F4223" s="14" t="s">
        <v>67</v>
      </c>
      <c r="G4223" s="14" t="s">
        <v>854</v>
      </c>
      <c r="H4223" s="15">
        <v>2019</v>
      </c>
      <c r="I4223" s="15">
        <v>1</v>
      </c>
      <c r="J4223" s="15">
        <v>0</v>
      </c>
      <c r="K4223" s="15">
        <v>0</v>
      </c>
      <c r="L4223" s="16" t="s">
        <v>5425</v>
      </c>
      <c r="M4223" s="16"/>
      <c r="N4223" s="16" t="s">
        <v>39</v>
      </c>
      <c r="O4223" s="17">
        <v>2628</v>
      </c>
      <c r="P4223" s="17">
        <v>6132</v>
      </c>
      <c r="Q4223" s="17">
        <v>5</v>
      </c>
      <c r="R4223" s="18" t="s">
        <v>33</v>
      </c>
      <c r="S4223" s="19">
        <v>60</v>
      </c>
      <c r="T4223" s="19">
        <v>110</v>
      </c>
      <c r="U4223" s="19">
        <v>3.6363636363636362</v>
      </c>
      <c r="V4223" s="19">
        <v>0</v>
      </c>
      <c r="W4223" s="20">
        <v>0.4</v>
      </c>
      <c r="X4223" s="21">
        <v>1173.8400000000001</v>
      </c>
      <c r="Y4223" s="22" t="s">
        <v>33</v>
      </c>
      <c r="Z4223" s="23" t="s">
        <v>62</v>
      </c>
      <c r="AA4223" s="24"/>
      <c r="AB4223" s="14"/>
      <c r="AC4223" s="14"/>
      <c r="AD4223" s="25"/>
      <c r="AE4223" s="26"/>
      <c r="AF4223" s="27"/>
      <c r="AG4223" s="29"/>
      <c r="AH4223" s="29"/>
      <c r="AI4223" s="29"/>
      <c r="AJ4223" s="29"/>
      <c r="AK4223" s="29"/>
      <c r="AL4223" s="29"/>
      <c r="AM4223" s="29"/>
      <c r="AN4223" s="29"/>
      <c r="AO4223" s="29"/>
    </row>
    <row r="4224" spans="1:41" s="139" customFormat="1" ht="16.5" customHeight="1">
      <c r="A4224" s="12" t="s">
        <v>5415</v>
      </c>
      <c r="B4224" s="12"/>
      <c r="C4224" s="110"/>
      <c r="D4224" s="12"/>
      <c r="E4224" s="14" t="s">
        <v>5519</v>
      </c>
      <c r="F4224" s="14" t="s">
        <v>67</v>
      </c>
      <c r="G4224" s="14" t="s">
        <v>854</v>
      </c>
      <c r="H4224" s="15">
        <v>2019</v>
      </c>
      <c r="I4224" s="15">
        <v>1</v>
      </c>
      <c r="J4224" s="15">
        <v>0</v>
      </c>
      <c r="K4224" s="15">
        <v>0</v>
      </c>
      <c r="L4224" s="16" t="s">
        <v>5482</v>
      </c>
      <c r="M4224" s="16"/>
      <c r="N4224" s="16" t="s">
        <v>39</v>
      </c>
      <c r="O4224" s="17">
        <v>2628</v>
      </c>
      <c r="P4224" s="17">
        <v>6132</v>
      </c>
      <c r="Q4224" s="17">
        <v>5</v>
      </c>
      <c r="R4224" s="18" t="s">
        <v>33</v>
      </c>
      <c r="S4224" s="19">
        <v>60</v>
      </c>
      <c r="T4224" s="19">
        <v>110</v>
      </c>
      <c r="U4224" s="19">
        <v>3.6363636363636362</v>
      </c>
      <c r="V4224" s="19">
        <v>0</v>
      </c>
      <c r="W4224" s="20">
        <v>0.4</v>
      </c>
      <c r="X4224" s="21">
        <v>1173.8400000000001</v>
      </c>
      <c r="Y4224" s="22" t="s">
        <v>33</v>
      </c>
      <c r="Z4224" s="23" t="s">
        <v>62</v>
      </c>
      <c r="AA4224" s="24"/>
      <c r="AB4224" s="14"/>
      <c r="AC4224" s="14"/>
      <c r="AD4224" s="25"/>
      <c r="AE4224" s="26"/>
      <c r="AF4224" s="27"/>
      <c r="AG4224" s="29"/>
      <c r="AH4224" s="29"/>
      <c r="AI4224" s="29"/>
      <c r="AJ4224" s="29"/>
      <c r="AK4224" s="29"/>
      <c r="AL4224" s="29"/>
      <c r="AM4224" s="29"/>
      <c r="AN4224" s="29"/>
      <c r="AO4224" s="29"/>
    </row>
    <row r="4225" spans="1:41" s="139" customFormat="1" ht="16.5" customHeight="1">
      <c r="A4225" s="12" t="s">
        <v>5415</v>
      </c>
      <c r="B4225" s="12"/>
      <c r="C4225" s="110"/>
      <c r="D4225" s="12"/>
      <c r="E4225" s="14" t="s">
        <v>5475</v>
      </c>
      <c r="F4225" s="14" t="s">
        <v>5476</v>
      </c>
      <c r="G4225" s="14" t="s">
        <v>5477</v>
      </c>
      <c r="H4225" s="15">
        <v>2020</v>
      </c>
      <c r="I4225" s="15">
        <v>1</v>
      </c>
      <c r="J4225" s="15">
        <v>0</v>
      </c>
      <c r="K4225" s="15">
        <v>0</v>
      </c>
      <c r="L4225" s="16" t="s">
        <v>889</v>
      </c>
      <c r="M4225" s="16"/>
      <c r="N4225" s="16" t="s">
        <v>39</v>
      </c>
      <c r="O4225" s="17">
        <v>2628</v>
      </c>
      <c r="P4225" s="17">
        <v>6132</v>
      </c>
      <c r="Q4225" s="17">
        <v>5</v>
      </c>
      <c r="R4225" s="18" t="s">
        <v>33</v>
      </c>
      <c r="S4225" s="19">
        <v>60</v>
      </c>
      <c r="T4225" s="19">
        <v>110</v>
      </c>
      <c r="U4225" s="19">
        <v>3.6363636363636362</v>
      </c>
      <c r="V4225" s="19">
        <v>0</v>
      </c>
      <c r="W4225" s="20">
        <v>0.4</v>
      </c>
      <c r="X4225" s="21">
        <v>1173.8400000000001</v>
      </c>
      <c r="Y4225" s="22" t="s">
        <v>33</v>
      </c>
      <c r="Z4225" s="23" t="s">
        <v>62</v>
      </c>
      <c r="AA4225" s="24"/>
      <c r="AB4225" s="14"/>
      <c r="AC4225" s="14"/>
      <c r="AD4225" s="25"/>
      <c r="AE4225" s="26"/>
      <c r="AF4225" s="27"/>
      <c r="AG4225" s="29"/>
      <c r="AH4225" s="29"/>
      <c r="AI4225" s="29"/>
      <c r="AJ4225" s="29"/>
      <c r="AK4225" s="29"/>
      <c r="AL4225" s="29"/>
      <c r="AM4225" s="29"/>
      <c r="AN4225" s="29"/>
      <c r="AO4225" s="29"/>
    </row>
    <row r="4226" spans="1:41" s="139" customFormat="1" ht="16.5" customHeight="1">
      <c r="A4226" s="12" t="s">
        <v>5415</v>
      </c>
      <c r="B4226" s="12"/>
      <c r="C4226" s="110"/>
      <c r="D4226" s="12"/>
      <c r="E4226" s="14" t="s">
        <v>79</v>
      </c>
      <c r="F4226" s="14" t="s">
        <v>110</v>
      </c>
      <c r="G4226" s="14" t="s">
        <v>110</v>
      </c>
      <c r="H4226" s="15">
        <v>2007</v>
      </c>
      <c r="I4226" s="15">
        <v>10</v>
      </c>
      <c r="J4226" s="15">
        <v>0</v>
      </c>
      <c r="K4226" s="15">
        <v>0</v>
      </c>
      <c r="L4226" s="16" t="s">
        <v>889</v>
      </c>
      <c r="M4226" s="16"/>
      <c r="N4226" s="16" t="s">
        <v>39</v>
      </c>
      <c r="O4226" s="17">
        <v>1920</v>
      </c>
      <c r="P4226" s="17">
        <v>0</v>
      </c>
      <c r="Q4226" s="17">
        <v>0</v>
      </c>
      <c r="R4226" s="18" t="s">
        <v>33</v>
      </c>
      <c r="S4226" s="19">
        <v>60</v>
      </c>
      <c r="T4226" s="19">
        <v>220</v>
      </c>
      <c r="U4226" s="19">
        <v>3.42</v>
      </c>
      <c r="V4226" s="19">
        <v>0</v>
      </c>
      <c r="W4226" s="20">
        <v>0.65</v>
      </c>
      <c r="X4226" s="21">
        <v>12480</v>
      </c>
      <c r="Y4226" s="22" t="s">
        <v>33</v>
      </c>
      <c r="Z4226" s="23" t="s">
        <v>62</v>
      </c>
      <c r="AA4226" s="24"/>
      <c r="AB4226" s="14"/>
      <c r="AC4226" s="14"/>
      <c r="AD4226" s="25"/>
      <c r="AE4226" s="26"/>
      <c r="AF4226" s="27"/>
      <c r="AG4226" s="29"/>
      <c r="AH4226" s="29"/>
      <c r="AI4226" s="29"/>
      <c r="AJ4226" s="29"/>
      <c r="AK4226" s="29"/>
      <c r="AL4226" s="29"/>
      <c r="AM4226" s="29"/>
      <c r="AN4226" s="29"/>
      <c r="AO4226" s="29"/>
    </row>
    <row r="4227" spans="1:41" s="139" customFormat="1" ht="16.5" customHeight="1">
      <c r="A4227" s="12" t="s">
        <v>5415</v>
      </c>
      <c r="B4227" s="12"/>
      <c r="C4227" s="110"/>
      <c r="D4227" s="12"/>
      <c r="E4227" s="14" t="s">
        <v>8456</v>
      </c>
      <c r="F4227" s="14" t="s">
        <v>8457</v>
      </c>
      <c r="G4227" s="14" t="s">
        <v>8458</v>
      </c>
      <c r="H4227" s="15">
        <v>2024</v>
      </c>
      <c r="I4227" s="15">
        <v>1</v>
      </c>
      <c r="J4227" s="15">
        <v>0</v>
      </c>
      <c r="K4227" s="15">
        <v>0</v>
      </c>
      <c r="L4227" s="16" t="s">
        <v>8455</v>
      </c>
      <c r="M4227" s="16"/>
      <c r="N4227" s="16" t="s">
        <v>8450</v>
      </c>
      <c r="O4227" s="17">
        <v>1021</v>
      </c>
      <c r="P4227" s="17">
        <v>0</v>
      </c>
      <c r="Q4227" s="17">
        <v>0</v>
      </c>
      <c r="R4227" s="18" t="s">
        <v>33</v>
      </c>
      <c r="S4227" s="19">
        <v>60</v>
      </c>
      <c r="T4227" s="19">
        <v>120</v>
      </c>
      <c r="U4227" s="19">
        <v>0.5</v>
      </c>
      <c r="V4227" s="19">
        <v>0</v>
      </c>
      <c r="W4227" s="20">
        <v>1.25</v>
      </c>
      <c r="X4227" s="21">
        <v>1276.25</v>
      </c>
      <c r="Y4227" s="22" t="s">
        <v>33</v>
      </c>
      <c r="Z4227" s="23" t="s">
        <v>8451</v>
      </c>
      <c r="AA4227" s="24"/>
      <c r="AB4227" s="14"/>
      <c r="AC4227" s="14"/>
      <c r="AD4227" s="25"/>
      <c r="AE4227" s="26"/>
      <c r="AF4227" s="27"/>
      <c r="AG4227" s="29"/>
      <c r="AH4227" s="29"/>
      <c r="AI4227" s="29"/>
      <c r="AJ4227" s="29"/>
      <c r="AK4227" s="29"/>
      <c r="AL4227" s="29"/>
      <c r="AM4227" s="29"/>
      <c r="AN4227" s="29"/>
      <c r="AO4227" s="29"/>
    </row>
    <row r="4228" spans="1:41" s="139" customFormat="1" ht="16.5" customHeight="1">
      <c r="A4228" s="12" t="s">
        <v>5415</v>
      </c>
      <c r="B4228" s="12"/>
      <c r="C4228" s="110"/>
      <c r="D4228" s="12"/>
      <c r="E4228" s="14" t="s">
        <v>5516</v>
      </c>
      <c r="F4228" s="14" t="s">
        <v>67</v>
      </c>
      <c r="G4228" s="14" t="s">
        <v>5517</v>
      </c>
      <c r="H4228" s="15">
        <v>2001</v>
      </c>
      <c r="I4228" s="15">
        <v>1</v>
      </c>
      <c r="J4228" s="15">
        <v>0</v>
      </c>
      <c r="K4228" s="15">
        <v>0</v>
      </c>
      <c r="L4228" s="16" t="s">
        <v>5518</v>
      </c>
      <c r="M4228" s="16"/>
      <c r="N4228" s="16" t="s">
        <v>39</v>
      </c>
      <c r="O4228" s="17">
        <v>501</v>
      </c>
      <c r="P4228" s="17">
        <v>0</v>
      </c>
      <c r="Q4228" s="17">
        <v>0</v>
      </c>
      <c r="R4228" s="18" t="s">
        <v>33</v>
      </c>
      <c r="S4228" s="19">
        <v>60</v>
      </c>
      <c r="T4228" s="19">
        <v>110</v>
      </c>
      <c r="U4228" s="19">
        <v>23.636363636363637</v>
      </c>
      <c r="V4228" s="19">
        <v>0</v>
      </c>
      <c r="W4228" s="20">
        <v>2.6</v>
      </c>
      <c r="X4228" s="21">
        <v>1302.6000000000001</v>
      </c>
      <c r="Y4228" s="22" t="s">
        <v>33</v>
      </c>
      <c r="Z4228" s="23" t="s">
        <v>62</v>
      </c>
      <c r="AA4228" s="24"/>
      <c r="AB4228" s="14"/>
      <c r="AC4228" s="14"/>
      <c r="AD4228" s="25"/>
      <c r="AE4228" s="26"/>
      <c r="AF4228" s="27"/>
      <c r="AG4228" s="29"/>
      <c r="AH4228" s="29"/>
      <c r="AI4228" s="29"/>
      <c r="AJ4228" s="29"/>
      <c r="AK4228" s="29"/>
      <c r="AL4228" s="29"/>
      <c r="AM4228" s="29"/>
      <c r="AN4228" s="29"/>
      <c r="AO4228" s="29"/>
    </row>
    <row r="4229" spans="1:41" s="139" customFormat="1" ht="16.5" customHeight="1">
      <c r="A4229" s="12" t="s">
        <v>5415</v>
      </c>
      <c r="B4229" s="12"/>
      <c r="C4229" s="110"/>
      <c r="D4229" s="12"/>
      <c r="E4229" s="14" t="s">
        <v>5452</v>
      </c>
      <c r="F4229" s="14" t="s">
        <v>67</v>
      </c>
      <c r="G4229" s="14" t="s">
        <v>5453</v>
      </c>
      <c r="H4229" s="15">
        <v>2001</v>
      </c>
      <c r="I4229" s="15">
        <v>2</v>
      </c>
      <c r="J4229" s="15">
        <v>0</v>
      </c>
      <c r="K4229" s="15">
        <v>0</v>
      </c>
      <c r="L4229" s="16" t="s">
        <v>5418</v>
      </c>
      <c r="M4229" s="16"/>
      <c r="N4229" s="16" t="s">
        <v>39</v>
      </c>
      <c r="O4229" s="17">
        <v>1002</v>
      </c>
      <c r="P4229" s="17">
        <v>6132</v>
      </c>
      <c r="Q4229" s="17">
        <v>5</v>
      </c>
      <c r="R4229" s="18" t="s">
        <v>33</v>
      </c>
      <c r="S4229" s="19">
        <v>60</v>
      </c>
      <c r="T4229" s="19">
        <v>220</v>
      </c>
      <c r="U4229" s="19">
        <v>9.0909090909090917</v>
      </c>
      <c r="V4229" s="19">
        <v>0</v>
      </c>
      <c r="W4229" s="20">
        <v>2</v>
      </c>
      <c r="X4229" s="21">
        <v>2617.1999999999998</v>
      </c>
      <c r="Y4229" s="22" t="s">
        <v>33</v>
      </c>
      <c r="Z4229" s="23" t="s">
        <v>62</v>
      </c>
      <c r="AA4229" s="24"/>
      <c r="AB4229" s="14"/>
      <c r="AC4229" s="14"/>
      <c r="AD4229" s="25"/>
      <c r="AE4229" s="26"/>
      <c r="AF4229" s="27"/>
      <c r="AG4229" s="29"/>
      <c r="AH4229" s="29"/>
      <c r="AI4229" s="29"/>
      <c r="AJ4229" s="29"/>
      <c r="AK4229" s="29"/>
      <c r="AL4229" s="29"/>
      <c r="AM4229" s="29"/>
      <c r="AN4229" s="29"/>
      <c r="AO4229" s="29"/>
    </row>
    <row r="4230" spans="1:41" s="139" customFormat="1" ht="16.5" customHeight="1">
      <c r="A4230" s="12" t="s">
        <v>5415</v>
      </c>
      <c r="B4230" s="12"/>
      <c r="C4230" s="110"/>
      <c r="D4230" s="12"/>
      <c r="E4230" s="14" t="s">
        <v>6246</v>
      </c>
      <c r="F4230" s="14" t="s">
        <v>6247</v>
      </c>
      <c r="G4230" s="14" t="s">
        <v>6248</v>
      </c>
      <c r="H4230" s="15">
        <v>2023</v>
      </c>
      <c r="I4230" s="15">
        <v>2</v>
      </c>
      <c r="J4230" s="15">
        <v>0</v>
      </c>
      <c r="K4230" s="15">
        <v>0</v>
      </c>
      <c r="L4230" s="16" t="s">
        <v>6249</v>
      </c>
      <c r="M4230" s="16"/>
      <c r="N4230" s="16" t="s">
        <v>54</v>
      </c>
      <c r="O4230" s="17" t="s">
        <v>67</v>
      </c>
      <c r="P4230" s="17" t="s">
        <v>67</v>
      </c>
      <c r="Q4230" s="17" t="s">
        <v>67</v>
      </c>
      <c r="R4230" s="18" t="s">
        <v>4338</v>
      </c>
      <c r="S4230" s="19" t="s">
        <v>67</v>
      </c>
      <c r="T4230" s="19" t="s">
        <v>67</v>
      </c>
      <c r="U4230" s="19" t="s">
        <v>67</v>
      </c>
      <c r="V4230" s="19" t="s">
        <v>67</v>
      </c>
      <c r="W4230" s="20" t="s">
        <v>68</v>
      </c>
      <c r="X4230" s="21"/>
      <c r="Y4230" s="22"/>
      <c r="Z4230" s="14" t="s">
        <v>1487</v>
      </c>
      <c r="AA4230" s="24">
        <v>484</v>
      </c>
      <c r="AB4230" s="14" t="s">
        <v>5925</v>
      </c>
      <c r="AC4230" s="14" t="s">
        <v>65</v>
      </c>
      <c r="AD4230" s="84"/>
      <c r="AE4230" s="26"/>
      <c r="AF4230" s="27"/>
      <c r="AG4230" s="29"/>
      <c r="AH4230" s="29"/>
      <c r="AI4230" s="29"/>
      <c r="AJ4230" s="29"/>
      <c r="AK4230" s="29"/>
      <c r="AL4230" s="29"/>
      <c r="AM4230" s="29"/>
      <c r="AN4230" s="29"/>
      <c r="AO4230" s="29"/>
    </row>
    <row r="4231" spans="1:41" s="139" customFormat="1" ht="16.5" customHeight="1">
      <c r="A4231" s="12" t="s">
        <v>5415</v>
      </c>
      <c r="B4231" s="12"/>
      <c r="C4231" s="110"/>
      <c r="D4231" s="12"/>
      <c r="E4231" s="14" t="s">
        <v>881</v>
      </c>
      <c r="F4231" s="14" t="s">
        <v>67</v>
      </c>
      <c r="G4231" s="14" t="s">
        <v>5511</v>
      </c>
      <c r="H4231" s="15">
        <v>2011</v>
      </c>
      <c r="I4231" s="15">
        <v>1</v>
      </c>
      <c r="J4231" s="15">
        <v>0</v>
      </c>
      <c r="K4231" s="15">
        <v>0</v>
      </c>
      <c r="L4231" s="16" t="s">
        <v>5512</v>
      </c>
      <c r="M4231" s="16"/>
      <c r="N4231" s="16" t="s">
        <v>39</v>
      </c>
      <c r="O4231" s="17">
        <v>835</v>
      </c>
      <c r="P4231" s="17">
        <v>6132</v>
      </c>
      <c r="Q4231" s="17">
        <v>5</v>
      </c>
      <c r="R4231" s="18" t="s">
        <v>33</v>
      </c>
      <c r="S4231" s="19">
        <v>50</v>
      </c>
      <c r="T4231" s="19">
        <v>220</v>
      </c>
      <c r="U4231" s="19">
        <v>0.5</v>
      </c>
      <c r="V4231" s="19">
        <v>0</v>
      </c>
      <c r="W4231" s="20">
        <v>1.2</v>
      </c>
      <c r="X4231" s="21">
        <v>1369.92</v>
      </c>
      <c r="Y4231" s="22" t="s">
        <v>33</v>
      </c>
      <c r="Z4231" s="23" t="s">
        <v>62</v>
      </c>
      <c r="AA4231" s="24"/>
      <c r="AB4231" s="14"/>
      <c r="AC4231" s="14"/>
      <c r="AD4231" s="25"/>
      <c r="AE4231" s="26"/>
      <c r="AF4231" s="27"/>
      <c r="AG4231" s="29"/>
      <c r="AH4231" s="29"/>
      <c r="AI4231" s="29"/>
      <c r="AJ4231" s="29"/>
      <c r="AK4231" s="29"/>
      <c r="AL4231" s="29"/>
      <c r="AM4231" s="29"/>
      <c r="AN4231" s="29"/>
      <c r="AO4231" s="29"/>
    </row>
    <row r="4232" spans="1:41" s="139" customFormat="1" ht="16.5" customHeight="1">
      <c r="A4232" s="12" t="s">
        <v>5415</v>
      </c>
      <c r="B4232" s="12"/>
      <c r="C4232" s="110"/>
      <c r="D4232" s="12"/>
      <c r="E4232" s="14" t="s">
        <v>298</v>
      </c>
      <c r="F4232" s="14" t="s">
        <v>4557</v>
      </c>
      <c r="G4232" s="14" t="s">
        <v>5510</v>
      </c>
      <c r="H4232" s="15">
        <v>2020</v>
      </c>
      <c r="I4232" s="15">
        <v>1</v>
      </c>
      <c r="J4232" s="15">
        <v>0</v>
      </c>
      <c r="K4232" s="15">
        <v>0</v>
      </c>
      <c r="L4232" s="16" t="s">
        <v>5424</v>
      </c>
      <c r="M4232" s="16"/>
      <c r="N4232" s="16" t="s">
        <v>39</v>
      </c>
      <c r="O4232" s="17">
        <v>720</v>
      </c>
      <c r="P4232" s="17">
        <v>8040</v>
      </c>
      <c r="Q4232" s="17">
        <v>5</v>
      </c>
      <c r="R4232" s="18" t="s">
        <v>33</v>
      </c>
      <c r="S4232" s="19">
        <v>50</v>
      </c>
      <c r="T4232" s="19">
        <v>220</v>
      </c>
      <c r="U4232" s="19">
        <v>5.6818181818181817</v>
      </c>
      <c r="V4232" s="19">
        <v>0</v>
      </c>
      <c r="W4232" s="20">
        <v>1.25</v>
      </c>
      <c r="X4232" s="21">
        <v>1402.5</v>
      </c>
      <c r="Y4232" s="22" t="s">
        <v>33</v>
      </c>
      <c r="Z4232" s="23" t="s">
        <v>62</v>
      </c>
      <c r="AA4232" s="24"/>
      <c r="AB4232" s="14"/>
      <c r="AC4232" s="14"/>
      <c r="AD4232" s="25"/>
      <c r="AE4232" s="26"/>
      <c r="AF4232" s="27"/>
      <c r="AG4232" s="29"/>
      <c r="AH4232" s="29"/>
      <c r="AI4232" s="29"/>
      <c r="AJ4232" s="29"/>
      <c r="AK4232" s="29"/>
      <c r="AL4232" s="29"/>
      <c r="AM4232" s="29"/>
      <c r="AN4232" s="29"/>
      <c r="AO4232" s="29"/>
    </row>
    <row r="4233" spans="1:41" s="139" customFormat="1" ht="16.5" customHeight="1">
      <c r="A4233" s="12" t="s">
        <v>5415</v>
      </c>
      <c r="B4233" s="12"/>
      <c r="C4233" s="110"/>
      <c r="D4233" s="12"/>
      <c r="E4233" s="14" t="s">
        <v>731</v>
      </c>
      <c r="F4233" s="14" t="s">
        <v>67</v>
      </c>
      <c r="G4233" s="14" t="s">
        <v>5431</v>
      </c>
      <c r="H4233" s="15">
        <v>2006</v>
      </c>
      <c r="I4233" s="15">
        <v>6</v>
      </c>
      <c r="J4233" s="15">
        <v>0</v>
      </c>
      <c r="K4233" s="15">
        <v>0</v>
      </c>
      <c r="L4233" s="16" t="s">
        <v>5432</v>
      </c>
      <c r="M4233" s="16"/>
      <c r="N4233" s="16" t="s">
        <v>39</v>
      </c>
      <c r="O4233" s="17">
        <v>668</v>
      </c>
      <c r="P4233" s="17">
        <v>0</v>
      </c>
      <c r="Q4233" s="17">
        <v>0</v>
      </c>
      <c r="R4233" s="18" t="s">
        <v>33</v>
      </c>
      <c r="S4233" s="19">
        <v>60</v>
      </c>
      <c r="T4233" s="19">
        <v>220</v>
      </c>
      <c r="U4233" s="19">
        <v>3</v>
      </c>
      <c r="V4233" s="19">
        <v>0</v>
      </c>
      <c r="W4233" s="20">
        <v>2.1890000000000001</v>
      </c>
      <c r="X4233" s="21">
        <v>8773.5119999999988</v>
      </c>
      <c r="Y4233" s="22" t="s">
        <v>33</v>
      </c>
      <c r="Z4233" s="23" t="s">
        <v>62</v>
      </c>
      <c r="AA4233" s="24"/>
      <c r="AB4233" s="14"/>
      <c r="AC4233" s="14"/>
      <c r="AD4233" s="25"/>
      <c r="AE4233" s="26"/>
      <c r="AF4233" s="27"/>
      <c r="AG4233" s="29"/>
      <c r="AH4233" s="29"/>
      <c r="AI4233" s="29"/>
      <c r="AJ4233" s="29"/>
      <c r="AK4233" s="29"/>
      <c r="AL4233" s="29"/>
      <c r="AM4233" s="29"/>
      <c r="AN4233" s="29"/>
      <c r="AO4233" s="29"/>
    </row>
    <row r="4234" spans="1:41" s="139" customFormat="1" ht="16.5" customHeight="1">
      <c r="A4234" s="12" t="s">
        <v>5415</v>
      </c>
      <c r="B4234" s="12"/>
      <c r="C4234" s="110"/>
      <c r="D4234" s="12"/>
      <c r="E4234" s="14" t="s">
        <v>8432</v>
      </c>
      <c r="F4234" s="14" t="s">
        <v>8433</v>
      </c>
      <c r="G4234" s="14" t="s">
        <v>8434</v>
      </c>
      <c r="H4234" s="15">
        <v>2024</v>
      </c>
      <c r="I4234" s="15">
        <v>1</v>
      </c>
      <c r="J4234" s="15">
        <v>0</v>
      </c>
      <c r="K4234" s="15">
        <v>0</v>
      </c>
      <c r="L4234" s="16" t="s">
        <v>8435</v>
      </c>
      <c r="M4234" s="16"/>
      <c r="N4234" s="16" t="s">
        <v>54</v>
      </c>
      <c r="O4234" s="17">
        <v>144</v>
      </c>
      <c r="P4234" s="17">
        <v>0</v>
      </c>
      <c r="Q4234" s="17">
        <v>0</v>
      </c>
      <c r="R4234" s="18" t="s">
        <v>33</v>
      </c>
      <c r="S4234" s="19">
        <v>60</v>
      </c>
      <c r="T4234" s="19">
        <v>220</v>
      </c>
      <c r="U4234" s="19">
        <v>16</v>
      </c>
      <c r="V4234" s="19">
        <v>0</v>
      </c>
      <c r="W4234" s="20">
        <v>10.8</v>
      </c>
      <c r="X4234" s="21">
        <v>1555.2</v>
      </c>
      <c r="Y4234" s="22" t="s">
        <v>33</v>
      </c>
      <c r="Z4234" s="23" t="s">
        <v>62</v>
      </c>
      <c r="AA4234" s="24"/>
      <c r="AB4234" s="14"/>
      <c r="AC4234" s="14"/>
      <c r="AD4234" s="25"/>
      <c r="AE4234" s="26"/>
      <c r="AF4234" s="27"/>
      <c r="AG4234" s="29"/>
      <c r="AH4234" s="29"/>
      <c r="AI4234" s="29"/>
      <c r="AJ4234" s="29"/>
      <c r="AK4234" s="29"/>
      <c r="AL4234" s="29"/>
      <c r="AM4234" s="29"/>
      <c r="AN4234" s="29"/>
      <c r="AO4234" s="29"/>
    </row>
    <row r="4235" spans="1:41" s="139" customFormat="1" ht="16.5" customHeight="1">
      <c r="A4235" s="12" t="s">
        <v>5415</v>
      </c>
      <c r="B4235" s="12"/>
      <c r="C4235" s="110"/>
      <c r="D4235" s="12"/>
      <c r="E4235" s="14" t="s">
        <v>5504</v>
      </c>
      <c r="F4235" s="14" t="s">
        <v>67</v>
      </c>
      <c r="G4235" s="14" t="s">
        <v>5505</v>
      </c>
      <c r="H4235" s="15">
        <v>2009</v>
      </c>
      <c r="I4235" s="15">
        <v>1</v>
      </c>
      <c r="J4235" s="15">
        <v>0</v>
      </c>
      <c r="K4235" s="15">
        <v>0</v>
      </c>
      <c r="L4235" s="16" t="s">
        <v>889</v>
      </c>
      <c r="M4235" s="16"/>
      <c r="N4235" s="16" t="s">
        <v>39</v>
      </c>
      <c r="O4235" s="17">
        <v>1021</v>
      </c>
      <c r="P4235" s="17">
        <v>0</v>
      </c>
      <c r="Q4235" s="17">
        <v>0</v>
      </c>
      <c r="R4235" s="18" t="s">
        <v>33</v>
      </c>
      <c r="S4235" s="19">
        <v>60</v>
      </c>
      <c r="T4235" s="19">
        <v>110</v>
      </c>
      <c r="U4235" s="19">
        <v>15</v>
      </c>
      <c r="V4235" s="19">
        <v>0</v>
      </c>
      <c r="W4235" s="20">
        <v>1.65</v>
      </c>
      <c r="X4235" s="21">
        <v>1684.6499999999999</v>
      </c>
      <c r="Y4235" s="22" t="s">
        <v>33</v>
      </c>
      <c r="Z4235" s="23" t="s">
        <v>62</v>
      </c>
      <c r="AA4235" s="24"/>
      <c r="AB4235" s="14"/>
      <c r="AC4235" s="14"/>
      <c r="AD4235" s="25"/>
      <c r="AE4235" s="26"/>
      <c r="AF4235" s="27"/>
      <c r="AG4235" s="29"/>
      <c r="AH4235" s="29"/>
      <c r="AI4235" s="29"/>
      <c r="AJ4235" s="29"/>
      <c r="AK4235" s="29"/>
      <c r="AL4235" s="29"/>
      <c r="AM4235" s="29"/>
      <c r="AN4235" s="29"/>
      <c r="AO4235" s="29"/>
    </row>
    <row r="4236" spans="1:41" s="139" customFormat="1" ht="16.5" customHeight="1">
      <c r="A4236" s="12" t="s">
        <v>5415</v>
      </c>
      <c r="B4236" s="12"/>
      <c r="C4236" s="110"/>
      <c r="D4236" s="12"/>
      <c r="E4236" s="14" t="s">
        <v>5503</v>
      </c>
      <c r="F4236" s="14" t="s">
        <v>67</v>
      </c>
      <c r="G4236" s="14" t="s">
        <v>854</v>
      </c>
      <c r="H4236" s="15">
        <v>2019</v>
      </c>
      <c r="I4236" s="15">
        <v>1</v>
      </c>
      <c r="J4236" s="15">
        <v>0</v>
      </c>
      <c r="K4236" s="15">
        <v>0</v>
      </c>
      <c r="L4236" s="16" t="s">
        <v>5425</v>
      </c>
      <c r="M4236" s="16"/>
      <c r="N4236" s="16" t="s">
        <v>39</v>
      </c>
      <c r="O4236" s="17">
        <v>2628</v>
      </c>
      <c r="P4236" s="17">
        <v>6132</v>
      </c>
      <c r="Q4236" s="17">
        <v>5</v>
      </c>
      <c r="R4236" s="18" t="s">
        <v>33</v>
      </c>
      <c r="S4236" s="19">
        <v>60</v>
      </c>
      <c r="T4236" s="19">
        <v>110</v>
      </c>
      <c r="U4236" s="19">
        <v>5.4545454545454541</v>
      </c>
      <c r="V4236" s="19">
        <v>0</v>
      </c>
      <c r="W4236" s="20">
        <v>0.6</v>
      </c>
      <c r="X4236" s="21">
        <v>1760.76</v>
      </c>
      <c r="Y4236" s="22" t="s">
        <v>33</v>
      </c>
      <c r="Z4236" s="23" t="s">
        <v>62</v>
      </c>
      <c r="AA4236" s="24"/>
      <c r="AB4236" s="14"/>
      <c r="AC4236" s="14"/>
      <c r="AD4236" s="25"/>
      <c r="AE4236" s="26"/>
      <c r="AF4236" s="27"/>
      <c r="AG4236" s="29"/>
      <c r="AH4236" s="29"/>
      <c r="AI4236" s="29"/>
      <c r="AJ4236" s="29"/>
      <c r="AK4236" s="29"/>
      <c r="AL4236" s="29"/>
      <c r="AM4236" s="29"/>
      <c r="AN4236" s="29"/>
      <c r="AO4236" s="29"/>
    </row>
    <row r="4237" spans="1:41" s="139" customFormat="1" ht="16.5" customHeight="1">
      <c r="A4237" s="12" t="s">
        <v>5415</v>
      </c>
      <c r="B4237" s="12"/>
      <c r="C4237" s="110"/>
      <c r="D4237" s="12"/>
      <c r="E4237" s="14" t="s">
        <v>5503</v>
      </c>
      <c r="F4237" s="14" t="s">
        <v>67</v>
      </c>
      <c r="G4237" s="14" t="s">
        <v>854</v>
      </c>
      <c r="H4237" s="15">
        <v>2019</v>
      </c>
      <c r="I4237" s="15">
        <v>1</v>
      </c>
      <c r="J4237" s="15">
        <v>0</v>
      </c>
      <c r="K4237" s="15">
        <v>0</v>
      </c>
      <c r="L4237" s="16" t="s">
        <v>5482</v>
      </c>
      <c r="M4237" s="16"/>
      <c r="N4237" s="16" t="s">
        <v>39</v>
      </c>
      <c r="O4237" s="17">
        <v>2628</v>
      </c>
      <c r="P4237" s="17">
        <v>6132</v>
      </c>
      <c r="Q4237" s="17">
        <v>5</v>
      </c>
      <c r="R4237" s="18" t="s">
        <v>33</v>
      </c>
      <c r="S4237" s="19">
        <v>60</v>
      </c>
      <c r="T4237" s="19">
        <v>110</v>
      </c>
      <c r="U4237" s="19">
        <v>5.4545454545454541</v>
      </c>
      <c r="V4237" s="19">
        <v>0</v>
      </c>
      <c r="W4237" s="20">
        <v>0.6</v>
      </c>
      <c r="X4237" s="21">
        <v>1760.76</v>
      </c>
      <c r="Y4237" s="22" t="s">
        <v>33</v>
      </c>
      <c r="Z4237" s="23" t="s">
        <v>62</v>
      </c>
      <c r="AA4237" s="24"/>
      <c r="AB4237" s="14"/>
      <c r="AC4237" s="14"/>
      <c r="AD4237" s="25"/>
      <c r="AE4237" s="26"/>
      <c r="AF4237" s="27"/>
      <c r="AG4237" s="29"/>
      <c r="AH4237" s="29"/>
      <c r="AI4237" s="29"/>
      <c r="AJ4237" s="29"/>
      <c r="AK4237" s="29"/>
      <c r="AL4237" s="29"/>
      <c r="AM4237" s="29"/>
      <c r="AN4237" s="29"/>
      <c r="AO4237" s="29"/>
    </row>
    <row r="4238" spans="1:41" s="139" customFormat="1" ht="16.5" customHeight="1">
      <c r="A4238" s="12" t="s">
        <v>5415</v>
      </c>
      <c r="B4238" s="12"/>
      <c r="C4238" s="110"/>
      <c r="D4238" s="12"/>
      <c r="E4238" s="14" t="s">
        <v>5581</v>
      </c>
      <c r="F4238" s="14" t="s">
        <v>5582</v>
      </c>
      <c r="G4238" s="14" t="s">
        <v>5583</v>
      </c>
      <c r="H4238" s="15">
        <v>2021</v>
      </c>
      <c r="I4238" s="15">
        <v>1</v>
      </c>
      <c r="J4238" s="15">
        <v>0</v>
      </c>
      <c r="K4238" s="15">
        <v>0</v>
      </c>
      <c r="L4238" s="16" t="s">
        <v>5584</v>
      </c>
      <c r="M4238" s="16"/>
      <c r="N4238" s="16" t="s">
        <v>54</v>
      </c>
      <c r="O4238" s="17">
        <v>2628</v>
      </c>
      <c r="P4238" s="17">
        <v>6132</v>
      </c>
      <c r="Q4238" s="17">
        <v>5</v>
      </c>
      <c r="R4238" s="18" t="s">
        <v>33</v>
      </c>
      <c r="S4238" s="19">
        <v>60</v>
      </c>
      <c r="T4238" s="19">
        <v>110</v>
      </c>
      <c r="U4238" s="19">
        <v>5.4545454545454541</v>
      </c>
      <c r="V4238" s="19">
        <v>0</v>
      </c>
      <c r="W4238" s="20">
        <v>0.6</v>
      </c>
      <c r="X4238" s="21">
        <v>1760.76</v>
      </c>
      <c r="Y4238" s="22" t="s">
        <v>33</v>
      </c>
      <c r="Z4238" s="23" t="s">
        <v>62</v>
      </c>
      <c r="AA4238" s="24"/>
      <c r="AB4238" s="14"/>
      <c r="AC4238" s="14"/>
      <c r="AD4238" s="25"/>
      <c r="AE4238" s="26"/>
      <c r="AF4238" s="27"/>
      <c r="AG4238" s="29"/>
      <c r="AH4238" s="29"/>
      <c r="AI4238" s="29"/>
      <c r="AJ4238" s="29"/>
      <c r="AK4238" s="29"/>
      <c r="AL4238" s="29"/>
      <c r="AM4238" s="29"/>
      <c r="AN4238" s="29"/>
      <c r="AO4238" s="29"/>
    </row>
    <row r="4239" spans="1:41" s="139" customFormat="1" ht="16.5" customHeight="1">
      <c r="A4239" s="12" t="s">
        <v>5415</v>
      </c>
      <c r="B4239" s="12"/>
      <c r="C4239" s="110"/>
      <c r="D4239" s="12"/>
      <c r="E4239" s="14" t="s">
        <v>5472</v>
      </c>
      <c r="F4239" s="14" t="s">
        <v>5473</v>
      </c>
      <c r="G4239" s="14" t="s">
        <v>5474</v>
      </c>
      <c r="H4239" s="15">
        <v>2020</v>
      </c>
      <c r="I4239" s="15">
        <v>2</v>
      </c>
      <c r="J4239" s="15">
        <v>0</v>
      </c>
      <c r="K4239" s="15">
        <v>0</v>
      </c>
      <c r="L4239" s="16" t="s">
        <v>5432</v>
      </c>
      <c r="M4239" s="16"/>
      <c r="N4239" s="16" t="s">
        <v>39</v>
      </c>
      <c r="O4239" s="17">
        <v>500</v>
      </c>
      <c r="P4239" s="17">
        <v>0</v>
      </c>
      <c r="Q4239" s="17">
        <v>0</v>
      </c>
      <c r="R4239" s="18" t="s">
        <v>33</v>
      </c>
      <c r="S4239" s="19">
        <v>60</v>
      </c>
      <c r="T4239" s="19">
        <v>220</v>
      </c>
      <c r="U4239" s="19">
        <v>16.818181818181817</v>
      </c>
      <c r="V4239" s="19">
        <v>0</v>
      </c>
      <c r="W4239" s="20">
        <v>3.7</v>
      </c>
      <c r="X4239" s="21">
        <v>3700</v>
      </c>
      <c r="Y4239" s="22" t="s">
        <v>33</v>
      </c>
      <c r="Z4239" s="23" t="s">
        <v>62</v>
      </c>
      <c r="AA4239" s="24"/>
      <c r="AB4239" s="14"/>
      <c r="AC4239" s="14"/>
      <c r="AD4239" s="25"/>
      <c r="AE4239" s="26"/>
      <c r="AF4239" s="27"/>
      <c r="AG4239" s="29"/>
      <c r="AH4239" s="29"/>
      <c r="AI4239" s="29"/>
      <c r="AJ4239" s="29"/>
      <c r="AK4239" s="29"/>
      <c r="AL4239" s="29"/>
      <c r="AM4239" s="29"/>
      <c r="AN4239" s="29"/>
      <c r="AO4239" s="29"/>
    </row>
    <row r="4240" spans="1:41" s="139" customFormat="1" ht="16.5" customHeight="1">
      <c r="A4240" s="12" t="s">
        <v>5415</v>
      </c>
      <c r="B4240" s="12"/>
      <c r="C4240" s="110"/>
      <c r="D4240" s="12"/>
      <c r="E4240" s="14" t="s">
        <v>180</v>
      </c>
      <c r="F4240" s="14" t="s">
        <v>67</v>
      </c>
      <c r="G4240" s="14" t="s">
        <v>5465</v>
      </c>
      <c r="H4240" s="15">
        <v>2010</v>
      </c>
      <c r="I4240" s="15">
        <v>2</v>
      </c>
      <c r="J4240" s="15">
        <v>0</v>
      </c>
      <c r="K4240" s="15">
        <v>0</v>
      </c>
      <c r="L4240" s="16" t="s">
        <v>5425</v>
      </c>
      <c r="M4240" s="16"/>
      <c r="N4240" s="16" t="s">
        <v>39</v>
      </c>
      <c r="O4240" s="17">
        <v>1002</v>
      </c>
      <c r="P4240" s="17">
        <v>0</v>
      </c>
      <c r="Q4240" s="17">
        <v>0</v>
      </c>
      <c r="R4240" s="18" t="s">
        <v>33</v>
      </c>
      <c r="S4240" s="19">
        <v>50</v>
      </c>
      <c r="T4240" s="19">
        <v>220</v>
      </c>
      <c r="U4240" s="19">
        <v>9.0909090909090917</v>
      </c>
      <c r="V4240" s="19">
        <v>0</v>
      </c>
      <c r="W4240" s="20">
        <v>2</v>
      </c>
      <c r="X4240" s="21">
        <v>4008</v>
      </c>
      <c r="Y4240" s="22" t="s">
        <v>33</v>
      </c>
      <c r="Z4240" s="23" t="s">
        <v>62</v>
      </c>
      <c r="AA4240" s="24"/>
      <c r="AB4240" s="14"/>
      <c r="AC4240" s="14"/>
      <c r="AD4240" s="25"/>
      <c r="AE4240" s="26"/>
      <c r="AF4240" s="27"/>
      <c r="AG4240" s="29"/>
      <c r="AH4240" s="29"/>
      <c r="AI4240" s="29"/>
      <c r="AJ4240" s="29"/>
      <c r="AK4240" s="29"/>
      <c r="AL4240" s="29"/>
      <c r="AM4240" s="29"/>
      <c r="AN4240" s="29"/>
      <c r="AO4240" s="29"/>
    </row>
    <row r="4241" spans="1:41" s="139" customFormat="1" ht="16.5" customHeight="1">
      <c r="A4241" s="12" t="s">
        <v>5415</v>
      </c>
      <c r="B4241" s="12"/>
      <c r="C4241" s="110"/>
      <c r="D4241" s="12"/>
      <c r="E4241" s="14" t="s">
        <v>5499</v>
      </c>
      <c r="F4241" s="14" t="s">
        <v>5500</v>
      </c>
      <c r="G4241" s="14" t="s">
        <v>5501</v>
      </c>
      <c r="H4241" s="15">
        <v>2020</v>
      </c>
      <c r="I4241" s="15">
        <v>1</v>
      </c>
      <c r="J4241" s="15">
        <v>0</v>
      </c>
      <c r="K4241" s="15">
        <v>0</v>
      </c>
      <c r="L4241" s="16" t="s">
        <v>5424</v>
      </c>
      <c r="M4241" s="16"/>
      <c r="N4241" s="16" t="s">
        <v>39</v>
      </c>
      <c r="O4241" s="17">
        <v>1002</v>
      </c>
      <c r="P4241" s="17">
        <v>6132</v>
      </c>
      <c r="Q4241" s="17">
        <v>5</v>
      </c>
      <c r="R4241" s="18" t="s">
        <v>33</v>
      </c>
      <c r="S4241" s="19">
        <v>60</v>
      </c>
      <c r="T4241" s="19">
        <v>220</v>
      </c>
      <c r="U4241" s="19">
        <v>7.2727272727272725</v>
      </c>
      <c r="V4241" s="19">
        <v>0</v>
      </c>
      <c r="W4241" s="20">
        <v>1.6</v>
      </c>
      <c r="X4241" s="21">
        <v>2093.7600000000002</v>
      </c>
      <c r="Y4241" s="22" t="s">
        <v>33</v>
      </c>
      <c r="Z4241" s="23" t="s">
        <v>62</v>
      </c>
      <c r="AA4241" s="24"/>
      <c r="AB4241" s="14"/>
      <c r="AC4241" s="14"/>
      <c r="AD4241" s="25"/>
      <c r="AE4241" s="26"/>
      <c r="AF4241" s="27"/>
      <c r="AG4241" s="29"/>
      <c r="AH4241" s="29"/>
      <c r="AI4241" s="29"/>
      <c r="AJ4241" s="29"/>
      <c r="AK4241" s="29"/>
      <c r="AL4241" s="29"/>
      <c r="AM4241" s="29"/>
      <c r="AN4241" s="29"/>
      <c r="AO4241" s="29"/>
    </row>
    <row r="4242" spans="1:41" s="139" customFormat="1" ht="16.5" customHeight="1">
      <c r="A4242" s="12" t="s">
        <v>5415</v>
      </c>
      <c r="B4242" s="12"/>
      <c r="C4242" s="110"/>
      <c r="D4242" s="12"/>
      <c r="E4242" s="14" t="s">
        <v>1007</v>
      </c>
      <c r="F4242" s="14" t="s">
        <v>5497</v>
      </c>
      <c r="G4242" s="14" t="s">
        <v>5498</v>
      </c>
      <c r="H4242" s="15">
        <v>2019</v>
      </c>
      <c r="I4242" s="15">
        <v>1</v>
      </c>
      <c r="J4242" s="15">
        <v>0</v>
      </c>
      <c r="K4242" s="15">
        <v>0</v>
      </c>
      <c r="L4242" s="16" t="s">
        <v>5418</v>
      </c>
      <c r="M4242" s="16"/>
      <c r="N4242" s="16" t="s">
        <v>39</v>
      </c>
      <c r="O4242" s="17">
        <v>2628</v>
      </c>
      <c r="P4242" s="17">
        <v>6132</v>
      </c>
      <c r="Q4242" s="17">
        <v>5</v>
      </c>
      <c r="R4242" s="18" t="s">
        <v>33</v>
      </c>
      <c r="S4242" s="19">
        <v>60</v>
      </c>
      <c r="T4242" s="19">
        <v>110</v>
      </c>
      <c r="U4242" s="19">
        <v>6</v>
      </c>
      <c r="V4242" s="19">
        <v>0</v>
      </c>
      <c r="W4242" s="20">
        <v>0.73</v>
      </c>
      <c r="X4242" s="21">
        <v>2142.2579999999998</v>
      </c>
      <c r="Y4242" s="22" t="s">
        <v>33</v>
      </c>
      <c r="Z4242" s="23" t="s">
        <v>62</v>
      </c>
      <c r="AA4242" s="24"/>
      <c r="AB4242" s="14"/>
      <c r="AC4242" s="14"/>
      <c r="AD4242" s="25"/>
      <c r="AE4242" s="26"/>
      <c r="AF4242" s="27"/>
      <c r="AG4242" s="29"/>
      <c r="AH4242" s="29"/>
      <c r="AI4242" s="29"/>
      <c r="AJ4242" s="29"/>
      <c r="AK4242" s="29"/>
      <c r="AL4242" s="29"/>
      <c r="AM4242" s="29"/>
      <c r="AN4242" s="29"/>
      <c r="AO4242" s="29"/>
    </row>
    <row r="4243" spans="1:41" s="139" customFormat="1" ht="16.5" customHeight="1">
      <c r="A4243" s="12" t="s">
        <v>5415</v>
      </c>
      <c r="B4243" s="12"/>
      <c r="C4243" s="110"/>
      <c r="D4243" s="12"/>
      <c r="E4243" s="14" t="s">
        <v>8452</v>
      </c>
      <c r="F4243" s="14" t="s">
        <v>8453</v>
      </c>
      <c r="G4243" s="14" t="s">
        <v>8454</v>
      </c>
      <c r="H4243" s="15">
        <v>2024</v>
      </c>
      <c r="I4243" s="15">
        <v>1</v>
      </c>
      <c r="J4243" s="15">
        <v>0</v>
      </c>
      <c r="K4243" s="15">
        <v>0</v>
      </c>
      <c r="L4243" s="16" t="s">
        <v>8455</v>
      </c>
      <c r="M4243" s="16"/>
      <c r="N4243" s="16" t="s">
        <v>8450</v>
      </c>
      <c r="O4243" s="17">
        <v>720</v>
      </c>
      <c r="P4243" s="17">
        <v>8040</v>
      </c>
      <c r="Q4243" s="17">
        <v>5</v>
      </c>
      <c r="R4243" s="18" t="s">
        <v>33</v>
      </c>
      <c r="S4243" s="19">
        <v>60</v>
      </c>
      <c r="T4243" s="19">
        <v>220</v>
      </c>
      <c r="U4243" s="19">
        <v>5.5</v>
      </c>
      <c r="V4243" s="19">
        <v>0</v>
      </c>
      <c r="W4243" s="20">
        <v>2</v>
      </c>
      <c r="X4243" s="21">
        <v>2244</v>
      </c>
      <c r="Y4243" s="22" t="s">
        <v>33</v>
      </c>
      <c r="Z4243" s="23" t="s">
        <v>8451</v>
      </c>
      <c r="AA4243" s="24"/>
      <c r="AB4243" s="14"/>
      <c r="AC4243" s="14"/>
      <c r="AD4243" s="25"/>
      <c r="AE4243" s="26"/>
      <c r="AF4243" s="27"/>
      <c r="AG4243" s="29"/>
      <c r="AH4243" s="29"/>
      <c r="AI4243" s="29"/>
      <c r="AJ4243" s="29"/>
      <c r="AK4243" s="29"/>
      <c r="AL4243" s="29"/>
      <c r="AM4243" s="29"/>
      <c r="AN4243" s="29"/>
      <c r="AO4243" s="29"/>
    </row>
    <row r="4244" spans="1:41" s="139" customFormat="1" ht="16.5" customHeight="1">
      <c r="A4244" s="12" t="s">
        <v>5415</v>
      </c>
      <c r="B4244" s="12"/>
      <c r="C4244" s="110"/>
      <c r="D4244" s="12"/>
      <c r="E4244" s="14" t="s">
        <v>5439</v>
      </c>
      <c r="F4244" s="14" t="s">
        <v>5440</v>
      </c>
      <c r="G4244" s="14" t="s">
        <v>5441</v>
      </c>
      <c r="H4244" s="15">
        <v>2019</v>
      </c>
      <c r="I4244" s="15">
        <v>3</v>
      </c>
      <c r="J4244" s="15">
        <v>0</v>
      </c>
      <c r="K4244" s="15">
        <v>0</v>
      </c>
      <c r="L4244" s="16" t="s">
        <v>5418</v>
      </c>
      <c r="M4244" s="16"/>
      <c r="N4244" s="16" t="s">
        <v>39</v>
      </c>
      <c r="O4244" s="17">
        <v>835</v>
      </c>
      <c r="P4244" s="17">
        <v>0</v>
      </c>
      <c r="Q4244" s="17">
        <v>0</v>
      </c>
      <c r="R4244" s="18" t="s">
        <v>33</v>
      </c>
      <c r="S4244" s="19">
        <v>60</v>
      </c>
      <c r="T4244" s="19">
        <v>220</v>
      </c>
      <c r="U4244" s="19">
        <v>3</v>
      </c>
      <c r="V4244" s="19">
        <v>0</v>
      </c>
      <c r="W4244" s="20">
        <v>3</v>
      </c>
      <c r="X4244" s="21">
        <v>7515</v>
      </c>
      <c r="Y4244" s="22" t="s">
        <v>33</v>
      </c>
      <c r="Z4244" s="23" t="s">
        <v>62</v>
      </c>
      <c r="AA4244" s="24"/>
      <c r="AB4244" s="14"/>
      <c r="AC4244" s="14"/>
      <c r="AD4244" s="25"/>
      <c r="AE4244" s="26"/>
      <c r="AF4244" s="27"/>
      <c r="AG4244" s="29"/>
      <c r="AH4244" s="29"/>
      <c r="AI4244" s="29"/>
      <c r="AJ4244" s="29"/>
      <c r="AK4244" s="29"/>
      <c r="AL4244" s="29"/>
      <c r="AM4244" s="29"/>
      <c r="AN4244" s="29"/>
      <c r="AO4244" s="29"/>
    </row>
    <row r="4245" spans="1:41" s="139" customFormat="1" ht="16.5" customHeight="1">
      <c r="A4245" s="12" t="s">
        <v>5415</v>
      </c>
      <c r="B4245" s="12"/>
      <c r="C4245" s="110"/>
      <c r="D4245" s="12"/>
      <c r="E4245" s="14" t="s">
        <v>5422</v>
      </c>
      <c r="F4245" s="14" t="s">
        <v>67</v>
      </c>
      <c r="G4245" s="14" t="s">
        <v>5423</v>
      </c>
      <c r="H4245" s="15">
        <v>2001</v>
      </c>
      <c r="I4245" s="15">
        <v>6</v>
      </c>
      <c r="J4245" s="15">
        <v>0</v>
      </c>
      <c r="K4245" s="15">
        <v>0</v>
      </c>
      <c r="L4245" s="16" t="s">
        <v>5418</v>
      </c>
      <c r="M4245" s="16"/>
      <c r="N4245" s="16" t="s">
        <v>39</v>
      </c>
      <c r="O4245" s="17">
        <v>1670</v>
      </c>
      <c r="P4245" s="17">
        <v>0</v>
      </c>
      <c r="Q4245" s="17">
        <v>0</v>
      </c>
      <c r="R4245" s="18" t="s">
        <v>33</v>
      </c>
      <c r="S4245" s="19">
        <v>60</v>
      </c>
      <c r="T4245" s="19">
        <v>110</v>
      </c>
      <c r="U4245" s="19">
        <v>15.454545454545455</v>
      </c>
      <c r="V4245" s="19">
        <v>0</v>
      </c>
      <c r="W4245" s="20">
        <v>1.7</v>
      </c>
      <c r="X4245" s="21">
        <v>17034</v>
      </c>
      <c r="Y4245" s="22" t="s">
        <v>33</v>
      </c>
      <c r="Z4245" s="23" t="s">
        <v>62</v>
      </c>
      <c r="AA4245" s="24"/>
      <c r="AB4245" s="14"/>
      <c r="AC4245" s="14"/>
      <c r="AD4245" s="25"/>
      <c r="AE4245" s="26"/>
      <c r="AF4245" s="27"/>
      <c r="AG4245" s="29"/>
      <c r="AH4245" s="29"/>
      <c r="AI4245" s="29"/>
      <c r="AJ4245" s="29"/>
      <c r="AK4245" s="29"/>
      <c r="AL4245" s="29"/>
      <c r="AM4245" s="29"/>
      <c r="AN4245" s="29"/>
      <c r="AO4245" s="29"/>
    </row>
    <row r="4246" spans="1:41" s="139" customFormat="1" ht="16.5" customHeight="1">
      <c r="A4246" s="12" t="s">
        <v>5415</v>
      </c>
      <c r="B4246" s="12"/>
      <c r="C4246" s="110"/>
      <c r="D4246" s="12"/>
      <c r="E4246" s="14" t="s">
        <v>5434</v>
      </c>
      <c r="F4246" s="14" t="s">
        <v>67</v>
      </c>
      <c r="G4246" s="14" t="s">
        <v>5435</v>
      </c>
      <c r="H4246" s="15">
        <v>2001</v>
      </c>
      <c r="I4246" s="15">
        <v>3</v>
      </c>
      <c r="J4246" s="15">
        <v>0</v>
      </c>
      <c r="K4246" s="15">
        <v>0</v>
      </c>
      <c r="L4246" s="16" t="s">
        <v>5432</v>
      </c>
      <c r="M4246" s="16"/>
      <c r="N4246" s="16" t="s">
        <v>39</v>
      </c>
      <c r="O4246" s="17">
        <v>1670</v>
      </c>
      <c r="P4246" s="17">
        <v>0</v>
      </c>
      <c r="Q4246" s="17">
        <v>0</v>
      </c>
      <c r="R4246" s="18" t="s">
        <v>33</v>
      </c>
      <c r="S4246" s="19">
        <v>60</v>
      </c>
      <c r="T4246" s="19">
        <v>110</v>
      </c>
      <c r="U4246" s="19">
        <v>15.454545454545455</v>
      </c>
      <c r="V4246" s="19">
        <v>0</v>
      </c>
      <c r="W4246" s="20">
        <v>1.7</v>
      </c>
      <c r="X4246" s="21">
        <v>8517</v>
      </c>
      <c r="Y4246" s="22" t="s">
        <v>33</v>
      </c>
      <c r="Z4246" s="23" t="s">
        <v>62</v>
      </c>
      <c r="AA4246" s="24"/>
      <c r="AB4246" s="14"/>
      <c r="AC4246" s="14"/>
      <c r="AD4246" s="25"/>
      <c r="AE4246" s="26"/>
      <c r="AF4246" s="27"/>
      <c r="AG4246" s="29"/>
      <c r="AH4246" s="29"/>
      <c r="AI4246" s="29"/>
      <c r="AJ4246" s="29"/>
      <c r="AK4246" s="29"/>
      <c r="AL4246" s="29"/>
      <c r="AM4246" s="29"/>
      <c r="AN4246" s="29"/>
      <c r="AO4246" s="29"/>
    </row>
    <row r="4247" spans="1:41" s="139" customFormat="1" ht="16.5" customHeight="1">
      <c r="A4247" s="12" t="s">
        <v>5415</v>
      </c>
      <c r="B4247" s="12"/>
      <c r="C4247" s="110"/>
      <c r="D4247" s="12"/>
      <c r="E4247" s="14" t="s">
        <v>5434</v>
      </c>
      <c r="F4247" s="14" t="s">
        <v>67</v>
      </c>
      <c r="G4247" s="14" t="s">
        <v>5435</v>
      </c>
      <c r="H4247" s="15">
        <v>2001</v>
      </c>
      <c r="I4247" s="15">
        <v>3</v>
      </c>
      <c r="J4247" s="15">
        <v>0</v>
      </c>
      <c r="K4247" s="15">
        <v>0</v>
      </c>
      <c r="L4247" s="16" t="s">
        <v>5418</v>
      </c>
      <c r="M4247" s="16"/>
      <c r="N4247" s="16" t="s">
        <v>39</v>
      </c>
      <c r="O4247" s="17">
        <v>1670</v>
      </c>
      <c r="P4247" s="17">
        <v>0</v>
      </c>
      <c r="Q4247" s="17">
        <v>0</v>
      </c>
      <c r="R4247" s="18" t="s">
        <v>33</v>
      </c>
      <c r="S4247" s="19">
        <v>60</v>
      </c>
      <c r="T4247" s="19">
        <v>110</v>
      </c>
      <c r="U4247" s="19">
        <v>15.454545454545455</v>
      </c>
      <c r="V4247" s="19">
        <v>0</v>
      </c>
      <c r="W4247" s="20">
        <v>1.7</v>
      </c>
      <c r="X4247" s="21">
        <v>8517</v>
      </c>
      <c r="Y4247" s="22" t="s">
        <v>33</v>
      </c>
      <c r="Z4247" s="23" t="s">
        <v>62</v>
      </c>
      <c r="AA4247" s="24"/>
      <c r="AB4247" s="14"/>
      <c r="AC4247" s="14"/>
      <c r="AD4247" s="25"/>
      <c r="AE4247" s="26"/>
      <c r="AF4247" s="27"/>
      <c r="AG4247" s="29"/>
      <c r="AH4247" s="29"/>
      <c r="AI4247" s="29"/>
      <c r="AJ4247" s="29"/>
      <c r="AK4247" s="29"/>
      <c r="AL4247" s="29"/>
      <c r="AM4247" s="29"/>
      <c r="AN4247" s="29"/>
      <c r="AO4247" s="29"/>
    </row>
    <row r="4248" spans="1:41" s="139" customFormat="1" ht="16.5" customHeight="1">
      <c r="A4248" s="12" t="s">
        <v>5415</v>
      </c>
      <c r="B4248" s="12"/>
      <c r="C4248" s="110"/>
      <c r="D4248" s="12"/>
      <c r="E4248" s="14" t="s">
        <v>741</v>
      </c>
      <c r="F4248" s="14" t="s">
        <v>67</v>
      </c>
      <c r="G4248" s="14" t="s">
        <v>5485</v>
      </c>
      <c r="H4248" s="15">
        <v>2011</v>
      </c>
      <c r="I4248" s="15">
        <v>1</v>
      </c>
      <c r="J4248" s="15">
        <v>0</v>
      </c>
      <c r="K4248" s="15">
        <v>0</v>
      </c>
      <c r="L4248" s="16" t="s">
        <v>5486</v>
      </c>
      <c r="M4248" s="16"/>
      <c r="N4248" s="16" t="s">
        <v>39</v>
      </c>
      <c r="O4248" s="17">
        <v>835</v>
      </c>
      <c r="P4248" s="17">
        <v>0</v>
      </c>
      <c r="Q4248" s="17">
        <v>0</v>
      </c>
      <c r="R4248" s="18" t="s">
        <v>33</v>
      </c>
      <c r="S4248" s="19">
        <v>60</v>
      </c>
      <c r="T4248" s="19">
        <v>220</v>
      </c>
      <c r="U4248" s="19">
        <v>20</v>
      </c>
      <c r="V4248" s="19">
        <v>0</v>
      </c>
      <c r="W4248" s="20">
        <v>3.427</v>
      </c>
      <c r="X4248" s="21">
        <v>2861.5450000000001</v>
      </c>
      <c r="Y4248" s="22" t="s">
        <v>33</v>
      </c>
      <c r="Z4248" s="23" t="s">
        <v>62</v>
      </c>
      <c r="AA4248" s="24"/>
      <c r="AB4248" s="14"/>
      <c r="AC4248" s="14"/>
      <c r="AD4248" s="25"/>
      <c r="AE4248" s="26"/>
      <c r="AF4248" s="27"/>
      <c r="AG4248" s="29"/>
      <c r="AH4248" s="29"/>
      <c r="AI4248" s="29"/>
      <c r="AJ4248" s="29"/>
      <c r="AK4248" s="29"/>
      <c r="AL4248" s="29"/>
      <c r="AM4248" s="29"/>
      <c r="AN4248" s="29"/>
      <c r="AO4248" s="29"/>
    </row>
    <row r="4249" spans="1:41" s="139" customFormat="1" ht="16.5" customHeight="1">
      <c r="A4249" s="12" t="s">
        <v>5415</v>
      </c>
      <c r="B4249" s="12"/>
      <c r="C4249" s="110"/>
      <c r="D4249" s="12"/>
      <c r="E4249" s="14" t="s">
        <v>5416</v>
      </c>
      <c r="F4249" s="14" t="s">
        <v>67</v>
      </c>
      <c r="G4249" s="14" t="s">
        <v>5417</v>
      </c>
      <c r="H4249" s="15">
        <v>2019</v>
      </c>
      <c r="I4249" s="15">
        <v>12</v>
      </c>
      <c r="J4249" s="15">
        <v>0</v>
      </c>
      <c r="K4249" s="15">
        <v>0</v>
      </c>
      <c r="L4249" s="16" t="s">
        <v>5418</v>
      </c>
      <c r="M4249" s="16"/>
      <c r="N4249" s="16" t="s">
        <v>39</v>
      </c>
      <c r="O4249" s="17">
        <v>835</v>
      </c>
      <c r="P4249" s="17">
        <v>0</v>
      </c>
      <c r="Q4249" s="17">
        <v>0</v>
      </c>
      <c r="R4249" s="18" t="s">
        <v>33</v>
      </c>
      <c r="S4249" s="19">
        <v>60</v>
      </c>
      <c r="T4249" s="19">
        <v>220</v>
      </c>
      <c r="U4249" s="19">
        <v>6</v>
      </c>
      <c r="V4249" s="19">
        <v>0</v>
      </c>
      <c r="W4249" s="20">
        <v>3.5</v>
      </c>
      <c r="X4249" s="21">
        <v>35070</v>
      </c>
      <c r="Y4249" s="22" t="s">
        <v>33</v>
      </c>
      <c r="Z4249" s="23" t="s">
        <v>62</v>
      </c>
      <c r="AA4249" s="24"/>
      <c r="AB4249" s="14"/>
      <c r="AC4249" s="14"/>
      <c r="AD4249" s="25"/>
      <c r="AE4249" s="26"/>
      <c r="AF4249" s="27"/>
      <c r="AG4249" s="29"/>
      <c r="AH4249" s="29"/>
      <c r="AI4249" s="29"/>
      <c r="AJ4249" s="29"/>
      <c r="AK4249" s="29"/>
      <c r="AL4249" s="29"/>
      <c r="AM4249" s="29"/>
      <c r="AN4249" s="29"/>
      <c r="AO4249" s="29"/>
    </row>
    <row r="4250" spans="1:41" s="139" customFormat="1" ht="16.5" customHeight="1">
      <c r="A4250" s="12" t="s">
        <v>5415</v>
      </c>
      <c r="B4250" s="12"/>
      <c r="C4250" s="110"/>
      <c r="D4250" s="12"/>
      <c r="E4250" s="14" t="s">
        <v>5479</v>
      </c>
      <c r="F4250" s="14" t="s">
        <v>5480</v>
      </c>
      <c r="G4250" s="14" t="s">
        <v>5481</v>
      </c>
      <c r="H4250" s="15">
        <v>2019</v>
      </c>
      <c r="I4250" s="15">
        <v>1</v>
      </c>
      <c r="J4250" s="15">
        <v>0</v>
      </c>
      <c r="K4250" s="15">
        <v>0</v>
      </c>
      <c r="L4250" s="16" t="s">
        <v>5482</v>
      </c>
      <c r="M4250" s="16"/>
      <c r="N4250" s="16" t="s">
        <v>39</v>
      </c>
      <c r="O4250" s="17">
        <v>1002</v>
      </c>
      <c r="P4250" s="17">
        <v>0</v>
      </c>
      <c r="Q4250" s="17">
        <v>0</v>
      </c>
      <c r="R4250" s="18" t="s">
        <v>33</v>
      </c>
      <c r="S4250" s="19">
        <v>60</v>
      </c>
      <c r="T4250" s="19">
        <v>220</v>
      </c>
      <c r="U4250" s="19">
        <v>15.909090909090908</v>
      </c>
      <c r="V4250" s="19">
        <v>0</v>
      </c>
      <c r="W4250" s="20">
        <v>3.5</v>
      </c>
      <c r="X4250" s="21">
        <v>3507</v>
      </c>
      <c r="Y4250" s="22" t="s">
        <v>33</v>
      </c>
      <c r="Z4250" s="23" t="s">
        <v>62</v>
      </c>
      <c r="AA4250" s="24"/>
      <c r="AB4250" s="14"/>
      <c r="AC4250" s="14"/>
      <c r="AD4250" s="25"/>
      <c r="AE4250" s="26"/>
      <c r="AF4250" s="27"/>
      <c r="AG4250" s="29"/>
      <c r="AH4250" s="29"/>
      <c r="AI4250" s="29"/>
      <c r="AJ4250" s="29"/>
      <c r="AK4250" s="29"/>
      <c r="AL4250" s="29"/>
      <c r="AM4250" s="29"/>
      <c r="AN4250" s="29"/>
      <c r="AO4250" s="29"/>
    </row>
    <row r="4251" spans="1:41" s="139" customFormat="1" ht="16.5" customHeight="1">
      <c r="A4251" s="12" t="s">
        <v>5415</v>
      </c>
      <c r="B4251" s="12"/>
      <c r="C4251" s="110"/>
      <c r="D4251" s="12"/>
      <c r="E4251" s="14" t="s">
        <v>5469</v>
      </c>
      <c r="F4251" s="14" t="s">
        <v>5470</v>
      </c>
      <c r="G4251" s="14" t="s">
        <v>5471</v>
      </c>
      <c r="H4251" s="15">
        <v>2011</v>
      </c>
      <c r="I4251" s="15">
        <v>1</v>
      </c>
      <c r="J4251" s="15">
        <v>0</v>
      </c>
      <c r="K4251" s="15">
        <v>0</v>
      </c>
      <c r="L4251" s="16" t="s">
        <v>5425</v>
      </c>
      <c r="M4251" s="16"/>
      <c r="N4251" s="16" t="s">
        <v>39</v>
      </c>
      <c r="O4251" s="17">
        <v>1002</v>
      </c>
      <c r="P4251" s="17">
        <v>0</v>
      </c>
      <c r="Q4251" s="17">
        <v>0</v>
      </c>
      <c r="R4251" s="18" t="s">
        <v>33</v>
      </c>
      <c r="S4251" s="19">
        <v>60</v>
      </c>
      <c r="T4251" s="19">
        <v>220</v>
      </c>
      <c r="U4251" s="19">
        <v>16.818181818181817</v>
      </c>
      <c r="V4251" s="19">
        <v>0</v>
      </c>
      <c r="W4251" s="20">
        <v>3.7</v>
      </c>
      <c r="X4251" s="21">
        <v>3707.4</v>
      </c>
      <c r="Y4251" s="22" t="s">
        <v>33</v>
      </c>
      <c r="Z4251" s="23" t="s">
        <v>62</v>
      </c>
      <c r="AA4251" s="24"/>
      <c r="AB4251" s="14"/>
      <c r="AC4251" s="14"/>
      <c r="AD4251" s="25"/>
      <c r="AE4251" s="26"/>
      <c r="AF4251" s="27"/>
      <c r="AG4251" s="29"/>
      <c r="AH4251" s="29"/>
      <c r="AI4251" s="29"/>
      <c r="AJ4251" s="29"/>
      <c r="AK4251" s="29"/>
      <c r="AL4251" s="29"/>
      <c r="AM4251" s="29"/>
      <c r="AN4251" s="29"/>
      <c r="AO4251" s="29"/>
    </row>
    <row r="4252" spans="1:41" s="139" customFormat="1" ht="16.5" customHeight="1">
      <c r="A4252" s="12" t="s">
        <v>5415</v>
      </c>
      <c r="B4252" s="12"/>
      <c r="C4252" s="110"/>
      <c r="D4252" s="12"/>
      <c r="E4252" s="14" t="s">
        <v>5433</v>
      </c>
      <c r="F4252" s="14" t="s">
        <v>67</v>
      </c>
      <c r="G4252" s="14" t="s">
        <v>67</v>
      </c>
      <c r="H4252" s="15">
        <v>2006</v>
      </c>
      <c r="I4252" s="15">
        <v>2</v>
      </c>
      <c r="J4252" s="15">
        <v>0</v>
      </c>
      <c r="K4252" s="15">
        <v>0</v>
      </c>
      <c r="L4252" s="16" t="s">
        <v>5432</v>
      </c>
      <c r="M4252" s="16"/>
      <c r="N4252" s="16" t="s">
        <v>39</v>
      </c>
      <c r="O4252" s="17">
        <v>668</v>
      </c>
      <c r="P4252" s="17">
        <v>0</v>
      </c>
      <c r="Q4252" s="17">
        <v>0</v>
      </c>
      <c r="R4252" s="18" t="s">
        <v>33</v>
      </c>
      <c r="S4252" s="19">
        <v>60</v>
      </c>
      <c r="T4252" s="19">
        <v>220</v>
      </c>
      <c r="U4252" s="19">
        <v>3</v>
      </c>
      <c r="V4252" s="19">
        <v>0</v>
      </c>
      <c r="W4252" s="20">
        <v>6.45</v>
      </c>
      <c r="X4252" s="21">
        <v>8617.2000000000007</v>
      </c>
      <c r="Y4252" s="22" t="s">
        <v>33</v>
      </c>
      <c r="Z4252" s="23" t="s">
        <v>62</v>
      </c>
      <c r="AA4252" s="24"/>
      <c r="AB4252" s="14"/>
      <c r="AC4252" s="14"/>
      <c r="AD4252" s="25"/>
      <c r="AE4252" s="26"/>
      <c r="AF4252" s="27"/>
      <c r="AG4252" s="29"/>
      <c r="AH4252" s="29"/>
      <c r="AI4252" s="29"/>
      <c r="AJ4252" s="29"/>
      <c r="AK4252" s="29"/>
      <c r="AL4252" s="29"/>
      <c r="AM4252" s="29"/>
      <c r="AN4252" s="29"/>
      <c r="AO4252" s="29"/>
    </row>
    <row r="4253" spans="1:41" s="139" customFormat="1" ht="16.5" customHeight="1">
      <c r="A4253" s="12" t="s">
        <v>5415</v>
      </c>
      <c r="B4253" s="12"/>
      <c r="C4253" s="110"/>
      <c r="D4253" s="12"/>
      <c r="E4253" s="14" t="s">
        <v>1007</v>
      </c>
      <c r="F4253" s="14" t="s">
        <v>67</v>
      </c>
      <c r="G4253" s="14" t="s">
        <v>5454</v>
      </c>
      <c r="H4253" s="15">
        <v>2009</v>
      </c>
      <c r="I4253" s="15">
        <v>1</v>
      </c>
      <c r="J4253" s="15">
        <v>0</v>
      </c>
      <c r="K4253" s="15">
        <v>0</v>
      </c>
      <c r="L4253" s="16" t="s">
        <v>889</v>
      </c>
      <c r="M4253" s="16"/>
      <c r="N4253" s="16" t="s">
        <v>39</v>
      </c>
      <c r="O4253" s="17">
        <v>2628</v>
      </c>
      <c r="P4253" s="17">
        <v>6132</v>
      </c>
      <c r="Q4253" s="17">
        <v>5</v>
      </c>
      <c r="R4253" s="18" t="s">
        <v>33</v>
      </c>
      <c r="S4253" s="19">
        <v>60</v>
      </c>
      <c r="T4253" s="19">
        <v>110</v>
      </c>
      <c r="U4253" s="19">
        <v>8</v>
      </c>
      <c r="V4253" s="19">
        <v>0</v>
      </c>
      <c r="W4253" s="20">
        <v>1.58</v>
      </c>
      <c r="X4253" s="21">
        <v>4636.6679999999997</v>
      </c>
      <c r="Y4253" s="22" t="s">
        <v>33</v>
      </c>
      <c r="Z4253" s="23" t="s">
        <v>62</v>
      </c>
      <c r="AA4253" s="24"/>
      <c r="AB4253" s="14"/>
      <c r="AC4253" s="14"/>
      <c r="AD4253" s="25"/>
      <c r="AE4253" s="26"/>
      <c r="AF4253" s="27"/>
      <c r="AG4253" s="29"/>
      <c r="AH4253" s="29"/>
      <c r="AI4253" s="29"/>
      <c r="AJ4253" s="29"/>
      <c r="AK4253" s="29"/>
      <c r="AL4253" s="29"/>
      <c r="AM4253" s="29"/>
      <c r="AN4253" s="29"/>
      <c r="AO4253" s="29"/>
    </row>
    <row r="4254" spans="1:41" s="139" customFormat="1" ht="16.5" customHeight="1">
      <c r="A4254" s="12" t="s">
        <v>5415</v>
      </c>
      <c r="B4254" s="12"/>
      <c r="C4254" s="110"/>
      <c r="D4254" s="12"/>
      <c r="E4254" s="14" t="s">
        <v>5455</v>
      </c>
      <c r="F4254" s="14" t="s">
        <v>5456</v>
      </c>
      <c r="G4254" s="14" t="s">
        <v>5457</v>
      </c>
      <c r="H4254" s="15">
        <v>2019</v>
      </c>
      <c r="I4254" s="15">
        <v>1</v>
      </c>
      <c r="J4254" s="15">
        <v>0</v>
      </c>
      <c r="K4254" s="15">
        <v>0</v>
      </c>
      <c r="L4254" s="16" t="s">
        <v>5425</v>
      </c>
      <c r="M4254" s="16"/>
      <c r="N4254" s="16" t="s">
        <v>39</v>
      </c>
      <c r="O4254" s="17">
        <v>2628</v>
      </c>
      <c r="P4254" s="17">
        <v>6132</v>
      </c>
      <c r="Q4254" s="17">
        <v>5</v>
      </c>
      <c r="R4254" s="18" t="s">
        <v>33</v>
      </c>
      <c r="S4254" s="19">
        <v>60</v>
      </c>
      <c r="T4254" s="19">
        <v>110</v>
      </c>
      <c r="U4254" s="19">
        <v>8</v>
      </c>
      <c r="V4254" s="19">
        <v>0</v>
      </c>
      <c r="W4254" s="20">
        <v>1.58</v>
      </c>
      <c r="X4254" s="21">
        <v>4636.6679999999997</v>
      </c>
      <c r="Y4254" s="22" t="s">
        <v>33</v>
      </c>
      <c r="Z4254" s="23" t="s">
        <v>62</v>
      </c>
      <c r="AA4254" s="24"/>
      <c r="AB4254" s="14"/>
      <c r="AC4254" s="14"/>
      <c r="AD4254" s="25"/>
      <c r="AE4254" s="26"/>
      <c r="AF4254" s="27"/>
      <c r="AG4254" s="29"/>
      <c r="AH4254" s="29"/>
      <c r="AI4254" s="29"/>
      <c r="AJ4254" s="29"/>
      <c r="AK4254" s="29"/>
      <c r="AL4254" s="29"/>
      <c r="AM4254" s="29"/>
      <c r="AN4254" s="29"/>
      <c r="AO4254" s="29"/>
    </row>
    <row r="4255" spans="1:41" s="139" customFormat="1" ht="16.5" customHeight="1">
      <c r="A4255" s="12" t="s">
        <v>5415</v>
      </c>
      <c r="B4255" s="12"/>
      <c r="C4255" s="110"/>
      <c r="D4255" s="12"/>
      <c r="E4255" s="14" t="s">
        <v>5458</v>
      </c>
      <c r="F4255" s="14" t="s">
        <v>5459</v>
      </c>
      <c r="G4255" s="14" t="s">
        <v>5460</v>
      </c>
      <c r="H4255" s="15">
        <v>2019</v>
      </c>
      <c r="I4255" s="15">
        <v>1</v>
      </c>
      <c r="J4255" s="15">
        <v>0</v>
      </c>
      <c r="K4255" s="15">
        <v>0</v>
      </c>
      <c r="L4255" s="16" t="s">
        <v>5461</v>
      </c>
      <c r="M4255" s="16"/>
      <c r="N4255" s="16" t="s">
        <v>39</v>
      </c>
      <c r="O4255" s="17">
        <v>2628</v>
      </c>
      <c r="P4255" s="17">
        <v>6132</v>
      </c>
      <c r="Q4255" s="17">
        <v>5</v>
      </c>
      <c r="R4255" s="18" t="s">
        <v>33</v>
      </c>
      <c r="S4255" s="19">
        <v>60</v>
      </c>
      <c r="T4255" s="19">
        <v>110</v>
      </c>
      <c r="U4255" s="19">
        <v>8</v>
      </c>
      <c r="V4255" s="19">
        <v>0</v>
      </c>
      <c r="W4255" s="20">
        <v>1.58</v>
      </c>
      <c r="X4255" s="21">
        <v>4636.6679999999997</v>
      </c>
      <c r="Y4255" s="22" t="s">
        <v>33</v>
      </c>
      <c r="Z4255" s="23" t="s">
        <v>62</v>
      </c>
      <c r="AA4255" s="24"/>
      <c r="AB4255" s="14"/>
      <c r="AC4255" s="14"/>
      <c r="AD4255" s="25"/>
      <c r="AE4255" s="26"/>
      <c r="AF4255" s="27"/>
      <c r="AG4255" s="29"/>
      <c r="AH4255" s="29"/>
      <c r="AI4255" s="29"/>
      <c r="AJ4255" s="29"/>
      <c r="AK4255" s="29"/>
      <c r="AL4255" s="29"/>
      <c r="AM4255" s="29"/>
      <c r="AN4255" s="29"/>
      <c r="AO4255" s="29"/>
    </row>
    <row r="4256" spans="1:41" s="139" customFormat="1" ht="16.5" customHeight="1">
      <c r="A4256" s="12" t="s">
        <v>5415</v>
      </c>
      <c r="B4256" s="12"/>
      <c r="C4256" s="110"/>
      <c r="D4256" s="12"/>
      <c r="E4256" s="14" t="s">
        <v>1007</v>
      </c>
      <c r="F4256" s="14" t="s">
        <v>5462</v>
      </c>
      <c r="G4256" s="14" t="s">
        <v>5463</v>
      </c>
      <c r="H4256" s="15">
        <v>2020</v>
      </c>
      <c r="I4256" s="15">
        <v>1</v>
      </c>
      <c r="J4256" s="15">
        <v>0</v>
      </c>
      <c r="K4256" s="15">
        <v>0</v>
      </c>
      <c r="L4256" s="16" t="s">
        <v>5432</v>
      </c>
      <c r="M4256" s="16"/>
      <c r="N4256" s="16" t="s">
        <v>39</v>
      </c>
      <c r="O4256" s="17">
        <v>2628</v>
      </c>
      <c r="P4256" s="17">
        <v>6132</v>
      </c>
      <c r="Q4256" s="17">
        <v>5</v>
      </c>
      <c r="R4256" s="18" t="s">
        <v>33</v>
      </c>
      <c r="S4256" s="19">
        <v>60</v>
      </c>
      <c r="T4256" s="19">
        <v>110</v>
      </c>
      <c r="U4256" s="19">
        <v>14.363636363636363</v>
      </c>
      <c r="V4256" s="19">
        <v>0</v>
      </c>
      <c r="W4256" s="20">
        <v>1.58</v>
      </c>
      <c r="X4256" s="21">
        <v>4636.6679999999997</v>
      </c>
      <c r="Y4256" s="22" t="s">
        <v>33</v>
      </c>
      <c r="Z4256" s="23" t="s">
        <v>62</v>
      </c>
      <c r="AA4256" s="24"/>
      <c r="AB4256" s="14"/>
      <c r="AC4256" s="14"/>
      <c r="AD4256" s="25"/>
      <c r="AE4256" s="26"/>
      <c r="AF4256" s="27"/>
      <c r="AG4256" s="29"/>
      <c r="AH4256" s="29"/>
      <c r="AI4256" s="29"/>
      <c r="AJ4256" s="29"/>
      <c r="AK4256" s="29"/>
      <c r="AL4256" s="29"/>
      <c r="AM4256" s="29"/>
      <c r="AN4256" s="29"/>
      <c r="AO4256" s="29"/>
    </row>
    <row r="4257" spans="1:41" s="139" customFormat="1" ht="16.5" customHeight="1">
      <c r="A4257" s="12" t="s">
        <v>5415</v>
      </c>
      <c r="B4257" s="12"/>
      <c r="C4257" s="110"/>
      <c r="D4257" s="12"/>
      <c r="E4257" s="14" t="s">
        <v>1007</v>
      </c>
      <c r="F4257" s="14" t="s">
        <v>5462</v>
      </c>
      <c r="G4257" s="14" t="s">
        <v>5463</v>
      </c>
      <c r="H4257" s="15">
        <v>2020</v>
      </c>
      <c r="I4257" s="15">
        <v>1</v>
      </c>
      <c r="J4257" s="15">
        <v>0</v>
      </c>
      <c r="K4257" s="15">
        <v>0</v>
      </c>
      <c r="L4257" s="16" t="s">
        <v>889</v>
      </c>
      <c r="M4257" s="16"/>
      <c r="N4257" s="16" t="s">
        <v>39</v>
      </c>
      <c r="O4257" s="17">
        <v>2628</v>
      </c>
      <c r="P4257" s="17">
        <v>6132</v>
      </c>
      <c r="Q4257" s="17">
        <v>5</v>
      </c>
      <c r="R4257" s="18" t="s">
        <v>33</v>
      </c>
      <c r="S4257" s="19">
        <v>60</v>
      </c>
      <c r="T4257" s="19">
        <v>110</v>
      </c>
      <c r="U4257" s="19">
        <v>14.363636363636363</v>
      </c>
      <c r="V4257" s="19">
        <v>0</v>
      </c>
      <c r="W4257" s="20">
        <v>1.58</v>
      </c>
      <c r="X4257" s="21">
        <v>4636.6679999999997</v>
      </c>
      <c r="Y4257" s="22" t="s">
        <v>33</v>
      </c>
      <c r="Z4257" s="23" t="s">
        <v>62</v>
      </c>
      <c r="AA4257" s="24"/>
      <c r="AB4257" s="14"/>
      <c r="AC4257" s="14"/>
      <c r="AD4257" s="25"/>
      <c r="AE4257" s="26"/>
      <c r="AF4257" s="27"/>
      <c r="AG4257" s="29"/>
      <c r="AH4257" s="29"/>
      <c r="AI4257" s="29"/>
      <c r="AJ4257" s="29"/>
      <c r="AK4257" s="29"/>
      <c r="AL4257" s="29"/>
      <c r="AM4257" s="29"/>
      <c r="AN4257" s="29"/>
      <c r="AO4257" s="29"/>
    </row>
    <row r="4258" spans="1:41" s="139" customFormat="1" ht="16.5" customHeight="1">
      <c r="A4258" s="12" t="s">
        <v>5415</v>
      </c>
      <c r="B4258" s="12"/>
      <c r="C4258" s="110"/>
      <c r="D4258" s="12"/>
      <c r="E4258" s="14" t="s">
        <v>5426</v>
      </c>
      <c r="F4258" s="14" t="s">
        <v>1414</v>
      </c>
      <c r="G4258" s="14" t="s">
        <v>5427</v>
      </c>
      <c r="H4258" s="15">
        <v>2019</v>
      </c>
      <c r="I4258" s="15">
        <v>2</v>
      </c>
      <c r="J4258" s="15">
        <v>0</v>
      </c>
      <c r="K4258" s="15">
        <v>0</v>
      </c>
      <c r="L4258" s="16" t="s">
        <v>5418</v>
      </c>
      <c r="M4258" s="16"/>
      <c r="N4258" s="16" t="s">
        <v>39</v>
      </c>
      <c r="O4258" s="17">
        <v>835</v>
      </c>
      <c r="P4258" s="17">
        <v>0</v>
      </c>
      <c r="Q4258" s="17">
        <v>0</v>
      </c>
      <c r="R4258" s="18" t="s">
        <v>33</v>
      </c>
      <c r="S4258" s="19">
        <v>60</v>
      </c>
      <c r="T4258" s="19">
        <v>220</v>
      </c>
      <c r="U4258" s="19">
        <v>30</v>
      </c>
      <c r="V4258" s="19">
        <v>0</v>
      </c>
      <c r="W4258" s="20">
        <v>6</v>
      </c>
      <c r="X4258" s="21">
        <v>10020</v>
      </c>
      <c r="Y4258" s="22" t="s">
        <v>33</v>
      </c>
      <c r="Z4258" s="23" t="s">
        <v>62</v>
      </c>
      <c r="AA4258" s="24"/>
      <c r="AB4258" s="14"/>
      <c r="AC4258" s="14"/>
      <c r="AD4258" s="25"/>
      <c r="AE4258" s="26"/>
      <c r="AF4258" s="27"/>
      <c r="AG4258" s="29"/>
      <c r="AH4258" s="29"/>
      <c r="AI4258" s="29"/>
      <c r="AJ4258" s="29"/>
      <c r="AK4258" s="29"/>
      <c r="AL4258" s="29"/>
      <c r="AM4258" s="29"/>
      <c r="AN4258" s="29"/>
      <c r="AO4258" s="29"/>
    </row>
    <row r="4259" spans="1:41" s="139" customFormat="1" ht="16.5" customHeight="1">
      <c r="A4259" s="12" t="s">
        <v>5415</v>
      </c>
      <c r="B4259" s="12"/>
      <c r="C4259" s="110"/>
      <c r="D4259" s="12"/>
      <c r="E4259" s="14" t="s">
        <v>5449</v>
      </c>
      <c r="F4259" s="14" t="s">
        <v>5450</v>
      </c>
      <c r="G4259" s="14" t="s">
        <v>5451</v>
      </c>
      <c r="H4259" s="15">
        <v>2020</v>
      </c>
      <c r="I4259" s="15">
        <v>1</v>
      </c>
      <c r="J4259" s="15">
        <v>0</v>
      </c>
      <c r="K4259" s="15">
        <v>0</v>
      </c>
      <c r="L4259" s="16" t="s">
        <v>5424</v>
      </c>
      <c r="M4259" s="16"/>
      <c r="N4259" s="16" t="s">
        <v>39</v>
      </c>
      <c r="O4259" s="17">
        <v>2219</v>
      </c>
      <c r="P4259" s="17">
        <v>0</v>
      </c>
      <c r="Q4259" s="17">
        <v>0</v>
      </c>
      <c r="R4259" s="18" t="s">
        <v>33</v>
      </c>
      <c r="S4259" s="19">
        <v>60</v>
      </c>
      <c r="T4259" s="19">
        <v>220</v>
      </c>
      <c r="U4259" s="19">
        <v>11.363636363636363</v>
      </c>
      <c r="V4259" s="19">
        <v>0</v>
      </c>
      <c r="W4259" s="20">
        <v>2.5</v>
      </c>
      <c r="X4259" s="21">
        <v>5547.5</v>
      </c>
      <c r="Y4259" s="22" t="s">
        <v>33</v>
      </c>
      <c r="Z4259" s="23" t="s">
        <v>62</v>
      </c>
      <c r="AA4259" s="24"/>
      <c r="AB4259" s="14"/>
      <c r="AC4259" s="14"/>
      <c r="AD4259" s="25"/>
      <c r="AE4259" s="26"/>
      <c r="AF4259" s="27"/>
      <c r="AG4259" s="29"/>
      <c r="AH4259" s="29"/>
      <c r="AI4259" s="29"/>
      <c r="AJ4259" s="29"/>
      <c r="AK4259" s="29"/>
      <c r="AL4259" s="29"/>
      <c r="AM4259" s="29"/>
      <c r="AN4259" s="29"/>
      <c r="AO4259" s="29"/>
    </row>
    <row r="4260" spans="1:41" s="139" customFormat="1" ht="16.5" customHeight="1">
      <c r="A4260" s="12" t="s">
        <v>5415</v>
      </c>
      <c r="B4260" s="12"/>
      <c r="C4260" s="110"/>
      <c r="D4260" s="12"/>
      <c r="E4260" s="14" t="s">
        <v>5444</v>
      </c>
      <c r="F4260" s="14" t="s">
        <v>67</v>
      </c>
      <c r="G4260" s="14" t="s">
        <v>5445</v>
      </c>
      <c r="H4260" s="15">
        <v>2001</v>
      </c>
      <c r="I4260" s="15">
        <v>1</v>
      </c>
      <c r="J4260" s="15">
        <v>0</v>
      </c>
      <c r="K4260" s="15">
        <v>0</v>
      </c>
      <c r="L4260" s="16" t="s">
        <v>5446</v>
      </c>
      <c r="M4260" s="16"/>
      <c r="N4260" s="16" t="s">
        <v>39</v>
      </c>
      <c r="O4260" s="17">
        <v>1002</v>
      </c>
      <c r="P4260" s="17">
        <v>0</v>
      </c>
      <c r="Q4260" s="17">
        <v>0</v>
      </c>
      <c r="R4260" s="18" t="s">
        <v>33</v>
      </c>
      <c r="S4260" s="19">
        <v>60</v>
      </c>
      <c r="T4260" s="19">
        <v>220</v>
      </c>
      <c r="U4260" s="19">
        <v>26.818181818181817</v>
      </c>
      <c r="V4260" s="19">
        <v>0</v>
      </c>
      <c r="W4260" s="20">
        <v>5.9</v>
      </c>
      <c r="X4260" s="21">
        <v>5911.8</v>
      </c>
      <c r="Y4260" s="22" t="s">
        <v>33</v>
      </c>
      <c r="Z4260" s="23" t="s">
        <v>62</v>
      </c>
      <c r="AA4260" s="24"/>
      <c r="AB4260" s="14"/>
      <c r="AC4260" s="14"/>
      <c r="AD4260" s="25"/>
      <c r="AE4260" s="26"/>
      <c r="AF4260" s="27"/>
      <c r="AG4260" s="29"/>
      <c r="AH4260" s="29"/>
      <c r="AI4260" s="29"/>
      <c r="AJ4260" s="29"/>
      <c r="AK4260" s="29"/>
      <c r="AL4260" s="29"/>
      <c r="AM4260" s="29"/>
      <c r="AN4260" s="29"/>
      <c r="AO4260" s="29"/>
    </row>
    <row r="4261" spans="1:41" s="139" customFormat="1" ht="16.5" customHeight="1">
      <c r="A4261" s="12" t="s">
        <v>5415</v>
      </c>
      <c r="B4261" s="12"/>
      <c r="C4261" s="110"/>
      <c r="D4261" s="12"/>
      <c r="E4261" s="14" t="s">
        <v>5447</v>
      </c>
      <c r="F4261" s="14" t="s">
        <v>67</v>
      </c>
      <c r="G4261" s="14" t="s">
        <v>5448</v>
      </c>
      <c r="H4261" s="15">
        <v>2001</v>
      </c>
      <c r="I4261" s="15">
        <v>1</v>
      </c>
      <c r="J4261" s="15">
        <v>0</v>
      </c>
      <c r="K4261" s="15">
        <v>0</v>
      </c>
      <c r="L4261" s="16" t="s">
        <v>5432</v>
      </c>
      <c r="M4261" s="16"/>
      <c r="N4261" s="16" t="s">
        <v>39</v>
      </c>
      <c r="O4261" s="17">
        <v>1002</v>
      </c>
      <c r="P4261" s="17">
        <v>0</v>
      </c>
      <c r="Q4261" s="17">
        <v>0</v>
      </c>
      <c r="R4261" s="18" t="s">
        <v>33</v>
      </c>
      <c r="S4261" s="19">
        <v>60</v>
      </c>
      <c r="T4261" s="19">
        <v>220</v>
      </c>
      <c r="U4261" s="19">
        <v>26.818181818181817</v>
      </c>
      <c r="V4261" s="19">
        <v>0</v>
      </c>
      <c r="W4261" s="20">
        <v>5.9</v>
      </c>
      <c r="X4261" s="21">
        <v>5911.8</v>
      </c>
      <c r="Y4261" s="22" t="s">
        <v>33</v>
      </c>
      <c r="Z4261" s="23" t="s">
        <v>62</v>
      </c>
      <c r="AA4261" s="24"/>
      <c r="AB4261" s="14"/>
      <c r="AC4261" s="14"/>
      <c r="AD4261" s="25"/>
      <c r="AE4261" s="26"/>
      <c r="AF4261" s="27"/>
      <c r="AG4261" s="29"/>
      <c r="AH4261" s="29"/>
      <c r="AI4261" s="29"/>
      <c r="AJ4261" s="29"/>
      <c r="AK4261" s="29"/>
      <c r="AL4261" s="29"/>
      <c r="AM4261" s="29"/>
      <c r="AN4261" s="29"/>
      <c r="AO4261" s="29"/>
    </row>
    <row r="4262" spans="1:41" s="139" customFormat="1" ht="16.5" customHeight="1">
      <c r="A4262" s="12" t="s">
        <v>5415</v>
      </c>
      <c r="B4262" s="12"/>
      <c r="C4262" s="110"/>
      <c r="D4262" s="12"/>
      <c r="E4262" s="14" t="s">
        <v>5436</v>
      </c>
      <c r="F4262" s="14" t="s">
        <v>67</v>
      </c>
      <c r="G4262" s="14" t="s">
        <v>5437</v>
      </c>
      <c r="H4262" s="15">
        <v>2012</v>
      </c>
      <c r="I4262" s="15">
        <v>1</v>
      </c>
      <c r="J4262" s="15">
        <v>0</v>
      </c>
      <c r="K4262" s="15">
        <v>0</v>
      </c>
      <c r="L4262" s="16" t="s">
        <v>3755</v>
      </c>
      <c r="M4262" s="16"/>
      <c r="N4262" s="16" t="s">
        <v>39</v>
      </c>
      <c r="O4262" s="17">
        <v>835</v>
      </c>
      <c r="P4262" s="17">
        <v>0</v>
      </c>
      <c r="Q4262" s="17">
        <v>0</v>
      </c>
      <c r="R4262" s="18" t="s">
        <v>33</v>
      </c>
      <c r="S4262" s="19">
        <v>60</v>
      </c>
      <c r="T4262" s="19">
        <v>220</v>
      </c>
      <c r="U4262" s="19">
        <v>16</v>
      </c>
      <c r="V4262" s="19">
        <v>0</v>
      </c>
      <c r="W4262" s="20">
        <v>10</v>
      </c>
      <c r="X4262" s="21">
        <v>8350</v>
      </c>
      <c r="Y4262" s="22" t="s">
        <v>33</v>
      </c>
      <c r="Z4262" s="23" t="s">
        <v>62</v>
      </c>
      <c r="AA4262" s="24"/>
      <c r="AB4262" s="14"/>
      <c r="AC4262" s="14"/>
      <c r="AD4262" s="25"/>
      <c r="AE4262" s="26"/>
      <c r="AF4262" s="27"/>
      <c r="AG4262" s="29"/>
      <c r="AH4262" s="29"/>
      <c r="AI4262" s="29"/>
      <c r="AJ4262" s="29"/>
      <c r="AK4262" s="29"/>
      <c r="AL4262" s="29"/>
      <c r="AM4262" s="29"/>
      <c r="AN4262" s="29"/>
      <c r="AO4262" s="29"/>
    </row>
    <row r="4263" spans="1:41" s="139" customFormat="1" ht="16.5" customHeight="1">
      <c r="A4263" s="12" t="s">
        <v>5415</v>
      </c>
      <c r="B4263" s="12"/>
      <c r="C4263" s="110"/>
      <c r="D4263" s="12"/>
      <c r="E4263" s="14" t="s">
        <v>1486</v>
      </c>
      <c r="F4263" s="14" t="s">
        <v>67</v>
      </c>
      <c r="G4263" s="14" t="s">
        <v>67</v>
      </c>
      <c r="H4263" s="15" t="s">
        <v>67</v>
      </c>
      <c r="I4263" s="15">
        <v>1</v>
      </c>
      <c r="J4263" s="15">
        <v>0</v>
      </c>
      <c r="K4263" s="15">
        <v>0</v>
      </c>
      <c r="L4263" s="16" t="s">
        <v>5518</v>
      </c>
      <c r="M4263" s="16"/>
      <c r="N4263" s="16" t="s">
        <v>39</v>
      </c>
      <c r="O4263" s="17" t="s">
        <v>67</v>
      </c>
      <c r="P4263" s="17" t="s">
        <v>67</v>
      </c>
      <c r="Q4263" s="17" t="s">
        <v>67</v>
      </c>
      <c r="R4263" s="18" t="s">
        <v>4338</v>
      </c>
      <c r="S4263" s="19" t="s">
        <v>67</v>
      </c>
      <c r="T4263" s="19" t="s">
        <v>67</v>
      </c>
      <c r="U4263" s="19" t="s">
        <v>67</v>
      </c>
      <c r="V4263" s="19" t="s">
        <v>67</v>
      </c>
      <c r="W4263" s="20" t="s">
        <v>68</v>
      </c>
      <c r="X4263" s="21"/>
      <c r="Y4263" s="22"/>
      <c r="Z4263" s="14" t="s">
        <v>1487</v>
      </c>
      <c r="AA4263" s="24">
        <v>1055</v>
      </c>
      <c r="AB4263" s="14" t="s">
        <v>5925</v>
      </c>
      <c r="AC4263" s="14" t="s">
        <v>65</v>
      </c>
      <c r="AD4263" s="84"/>
      <c r="AE4263" s="26"/>
      <c r="AF4263" s="27"/>
      <c r="AG4263" s="29"/>
      <c r="AH4263" s="29"/>
      <c r="AI4263" s="29"/>
      <c r="AJ4263" s="29"/>
      <c r="AK4263" s="29"/>
      <c r="AL4263" s="29"/>
      <c r="AM4263" s="29"/>
      <c r="AN4263" s="29"/>
      <c r="AO4263" s="29"/>
    </row>
    <row r="4264" spans="1:41" s="139" customFormat="1" ht="16.5" customHeight="1">
      <c r="A4264" s="12" t="s">
        <v>5415</v>
      </c>
      <c r="B4264" s="12"/>
      <c r="C4264" s="110"/>
      <c r="D4264" s="12"/>
      <c r="E4264" s="14" t="s">
        <v>6240</v>
      </c>
      <c r="F4264" s="14" t="s">
        <v>53</v>
      </c>
      <c r="G4264" s="14" t="s">
        <v>6241</v>
      </c>
      <c r="H4264" s="15">
        <v>2022</v>
      </c>
      <c r="I4264" s="15">
        <v>2</v>
      </c>
      <c r="J4264" s="15">
        <v>0</v>
      </c>
      <c r="K4264" s="15">
        <v>0</v>
      </c>
      <c r="L4264" s="16" t="s">
        <v>5588</v>
      </c>
      <c r="M4264" s="16"/>
      <c r="N4264" s="16" t="s">
        <v>54</v>
      </c>
      <c r="O4264" s="17">
        <v>835</v>
      </c>
      <c r="P4264" s="17">
        <v>0</v>
      </c>
      <c r="Q4264" s="17">
        <v>0</v>
      </c>
      <c r="R4264" s="18" t="s">
        <v>33</v>
      </c>
      <c r="S4264" s="19">
        <v>60</v>
      </c>
      <c r="T4264" s="19">
        <v>220</v>
      </c>
      <c r="U4264" s="19">
        <v>15</v>
      </c>
      <c r="V4264" s="19">
        <v>0</v>
      </c>
      <c r="W4264" s="20">
        <v>15</v>
      </c>
      <c r="X4264" s="21">
        <v>25050</v>
      </c>
      <c r="Y4264" s="22" t="s">
        <v>33</v>
      </c>
      <c r="Z4264" s="23" t="s">
        <v>62</v>
      </c>
      <c r="AA4264" s="24"/>
      <c r="AB4264" s="14"/>
      <c r="AC4264" s="14"/>
      <c r="AD4264" s="25"/>
      <c r="AE4264" s="26"/>
      <c r="AF4264" s="27"/>
      <c r="AG4264" s="29"/>
      <c r="AH4264" s="29"/>
      <c r="AI4264" s="29"/>
      <c r="AJ4264" s="29"/>
      <c r="AK4264" s="29"/>
      <c r="AL4264" s="29"/>
      <c r="AM4264" s="29"/>
      <c r="AN4264" s="29"/>
      <c r="AO4264" s="29"/>
    </row>
    <row r="4265" spans="1:41" s="139" customFormat="1" ht="16.5" customHeight="1">
      <c r="A4265" s="12" t="s">
        <v>5415</v>
      </c>
      <c r="B4265" s="12"/>
      <c r="C4265" s="110"/>
      <c r="D4265" s="12"/>
      <c r="E4265" s="14" t="s">
        <v>1486</v>
      </c>
      <c r="F4265" s="14" t="s">
        <v>67</v>
      </c>
      <c r="G4265" s="14" t="s">
        <v>67</v>
      </c>
      <c r="H4265" s="15" t="s">
        <v>67</v>
      </c>
      <c r="I4265" s="15">
        <v>1</v>
      </c>
      <c r="J4265" s="15">
        <v>0</v>
      </c>
      <c r="K4265" s="15">
        <v>0</v>
      </c>
      <c r="L4265" s="16" t="s">
        <v>5518</v>
      </c>
      <c r="M4265" s="16"/>
      <c r="N4265" s="16" t="s">
        <v>39</v>
      </c>
      <c r="O4265" s="17" t="s">
        <v>67</v>
      </c>
      <c r="P4265" s="17" t="s">
        <v>67</v>
      </c>
      <c r="Q4265" s="17" t="s">
        <v>67</v>
      </c>
      <c r="R4265" s="18" t="s">
        <v>4338</v>
      </c>
      <c r="S4265" s="19" t="s">
        <v>67</v>
      </c>
      <c r="T4265" s="19" t="s">
        <v>67</v>
      </c>
      <c r="U4265" s="19" t="s">
        <v>67</v>
      </c>
      <c r="V4265" s="19" t="s">
        <v>67</v>
      </c>
      <c r="W4265" s="20" t="s">
        <v>68</v>
      </c>
      <c r="X4265" s="21"/>
      <c r="Y4265" s="22"/>
      <c r="Z4265" s="14" t="s">
        <v>1487</v>
      </c>
      <c r="AA4265" s="24">
        <v>1285</v>
      </c>
      <c r="AB4265" s="14" t="s">
        <v>5925</v>
      </c>
      <c r="AC4265" s="14" t="s">
        <v>65</v>
      </c>
      <c r="AD4265" s="84"/>
      <c r="AE4265" s="26"/>
      <c r="AF4265" s="27"/>
      <c r="AG4265" s="29"/>
      <c r="AH4265" s="29"/>
      <c r="AI4265" s="29"/>
      <c r="AJ4265" s="29"/>
      <c r="AK4265" s="29"/>
      <c r="AL4265" s="29"/>
      <c r="AM4265" s="29"/>
      <c r="AN4265" s="29"/>
      <c r="AO4265" s="29"/>
    </row>
    <row r="4266" spans="1:41" s="139" customFormat="1" ht="16.5" customHeight="1">
      <c r="A4266" s="12" t="s">
        <v>5415</v>
      </c>
      <c r="B4266" s="12"/>
      <c r="C4266" s="110"/>
      <c r="D4266" s="12"/>
      <c r="E4266" s="14" t="s">
        <v>5419</v>
      </c>
      <c r="F4266" s="14" t="s">
        <v>34</v>
      </c>
      <c r="G4266" s="14" t="s">
        <v>67</v>
      </c>
      <c r="H4266" s="15">
        <v>2019</v>
      </c>
      <c r="I4266" s="15">
        <v>2</v>
      </c>
      <c r="J4266" s="15">
        <v>0</v>
      </c>
      <c r="K4266" s="15">
        <v>0</v>
      </c>
      <c r="L4266" s="16" t="s">
        <v>5418</v>
      </c>
      <c r="M4266" s="16"/>
      <c r="N4266" s="16" t="s">
        <v>39</v>
      </c>
      <c r="O4266" s="17">
        <v>835</v>
      </c>
      <c r="P4266" s="17">
        <v>0</v>
      </c>
      <c r="Q4266" s="17">
        <v>0</v>
      </c>
      <c r="R4266" s="18" t="s">
        <v>33</v>
      </c>
      <c r="S4266" s="19">
        <v>60</v>
      </c>
      <c r="T4266" s="19">
        <v>110</v>
      </c>
      <c r="U4266" s="19">
        <v>31.4</v>
      </c>
      <c r="V4266" s="19">
        <v>0</v>
      </c>
      <c r="W4266" s="20">
        <v>17.78</v>
      </c>
      <c r="X4266" s="21">
        <v>29692.600000000002</v>
      </c>
      <c r="Y4266" s="22" t="s">
        <v>33</v>
      </c>
      <c r="Z4266" s="23" t="s">
        <v>62</v>
      </c>
      <c r="AA4266" s="24"/>
      <c r="AB4266" s="14"/>
      <c r="AC4266" s="14"/>
      <c r="AD4266" s="25"/>
      <c r="AE4266" s="26"/>
      <c r="AF4266" s="27"/>
      <c r="AG4266" s="29"/>
      <c r="AH4266" s="29"/>
      <c r="AI4266" s="29"/>
      <c r="AJ4266" s="29"/>
      <c r="AK4266" s="29"/>
      <c r="AL4266" s="29"/>
      <c r="AM4266" s="29"/>
      <c r="AN4266" s="29"/>
      <c r="AO4266" s="29"/>
    </row>
    <row r="4267" spans="1:41" s="139" customFormat="1" ht="16.5" customHeight="1">
      <c r="A4267" s="12" t="s">
        <v>5415</v>
      </c>
      <c r="B4267" s="12"/>
      <c r="C4267" s="110"/>
      <c r="D4267" s="12"/>
      <c r="E4267" s="14" t="s">
        <v>5419</v>
      </c>
      <c r="F4267" s="14" t="s">
        <v>34</v>
      </c>
      <c r="G4267" s="14" t="s">
        <v>67</v>
      </c>
      <c r="H4267" s="15">
        <v>2019</v>
      </c>
      <c r="I4267" s="15">
        <v>1</v>
      </c>
      <c r="J4267" s="15">
        <v>0</v>
      </c>
      <c r="K4267" s="15">
        <v>0</v>
      </c>
      <c r="L4267" s="16" t="s">
        <v>5424</v>
      </c>
      <c r="M4267" s="16"/>
      <c r="N4267" s="16" t="s">
        <v>39</v>
      </c>
      <c r="O4267" s="17">
        <v>835</v>
      </c>
      <c r="P4267" s="17">
        <v>0</v>
      </c>
      <c r="Q4267" s="17">
        <v>0</v>
      </c>
      <c r="R4267" s="18" t="s">
        <v>33</v>
      </c>
      <c r="S4267" s="19">
        <v>60</v>
      </c>
      <c r="T4267" s="19">
        <v>110</v>
      </c>
      <c r="U4267" s="19">
        <v>31.4</v>
      </c>
      <c r="V4267" s="19">
        <v>0</v>
      </c>
      <c r="W4267" s="20">
        <v>17.78</v>
      </c>
      <c r="X4267" s="21">
        <v>14846.300000000001</v>
      </c>
      <c r="Y4267" s="22" t="s">
        <v>33</v>
      </c>
      <c r="Z4267" s="23" t="s">
        <v>62</v>
      </c>
      <c r="AA4267" s="24"/>
      <c r="AB4267" s="14"/>
      <c r="AC4267" s="14"/>
      <c r="AD4267" s="25"/>
      <c r="AE4267" s="26"/>
      <c r="AF4267" s="27"/>
      <c r="AG4267" s="29"/>
      <c r="AH4267" s="29"/>
      <c r="AI4267" s="29"/>
      <c r="AJ4267" s="29"/>
      <c r="AK4267" s="29"/>
      <c r="AL4267" s="29"/>
      <c r="AM4267" s="29"/>
      <c r="AN4267" s="29"/>
      <c r="AO4267" s="29"/>
    </row>
    <row r="4268" spans="1:41" s="139" customFormat="1" ht="16.5" customHeight="1">
      <c r="A4268" s="12" t="s">
        <v>5415</v>
      </c>
      <c r="B4268" s="12"/>
      <c r="C4268" s="110"/>
      <c r="D4268" s="12"/>
      <c r="E4268" s="14" t="s">
        <v>5419</v>
      </c>
      <c r="F4268" s="14" t="s">
        <v>34</v>
      </c>
      <c r="G4268" s="14" t="s">
        <v>67</v>
      </c>
      <c r="H4268" s="15">
        <v>2019</v>
      </c>
      <c r="I4268" s="15">
        <v>1</v>
      </c>
      <c r="J4268" s="15">
        <v>0</v>
      </c>
      <c r="K4268" s="15">
        <v>0</v>
      </c>
      <c r="L4268" s="16" t="s">
        <v>5425</v>
      </c>
      <c r="M4268" s="16"/>
      <c r="N4268" s="16" t="s">
        <v>39</v>
      </c>
      <c r="O4268" s="17">
        <v>835</v>
      </c>
      <c r="P4268" s="17">
        <v>0</v>
      </c>
      <c r="Q4268" s="17">
        <v>0</v>
      </c>
      <c r="R4268" s="18" t="s">
        <v>33</v>
      </c>
      <c r="S4268" s="19">
        <v>60</v>
      </c>
      <c r="T4268" s="19">
        <v>110</v>
      </c>
      <c r="U4268" s="19">
        <v>31.4</v>
      </c>
      <c r="V4268" s="19">
        <v>0</v>
      </c>
      <c r="W4268" s="20">
        <v>17.78</v>
      </c>
      <c r="X4268" s="21">
        <v>14846.300000000001</v>
      </c>
      <c r="Y4268" s="22" t="s">
        <v>33</v>
      </c>
      <c r="Z4268" s="23" t="s">
        <v>62</v>
      </c>
      <c r="AA4268" s="24"/>
      <c r="AB4268" s="14"/>
      <c r="AC4268" s="14"/>
      <c r="AD4268" s="25"/>
      <c r="AE4268" s="26"/>
      <c r="AF4268" s="27"/>
      <c r="AG4268" s="29"/>
      <c r="AH4268" s="29"/>
      <c r="AI4268" s="29"/>
      <c r="AJ4268" s="29"/>
      <c r="AK4268" s="29"/>
      <c r="AL4268" s="29"/>
      <c r="AM4268" s="29"/>
      <c r="AN4268" s="29"/>
      <c r="AO4268" s="29"/>
    </row>
    <row r="4269" spans="1:41" ht="16.5" customHeight="1">
      <c r="A4269" s="12" t="s">
        <v>5415</v>
      </c>
      <c r="B4269" s="12"/>
      <c r="C4269" s="110"/>
      <c r="D4269" s="12"/>
      <c r="E4269" s="14" t="s">
        <v>1486</v>
      </c>
      <c r="F4269" s="14" t="s">
        <v>67</v>
      </c>
      <c r="G4269" s="14" t="s">
        <v>67</v>
      </c>
      <c r="H4269" s="15" t="s">
        <v>67</v>
      </c>
      <c r="I4269" s="15">
        <v>1</v>
      </c>
      <c r="J4269" s="15">
        <v>0</v>
      </c>
      <c r="K4269" s="15">
        <v>0</v>
      </c>
      <c r="L4269" s="16" t="s">
        <v>5532</v>
      </c>
      <c r="M4269" s="16"/>
      <c r="N4269" s="16" t="s">
        <v>39</v>
      </c>
      <c r="O4269" s="17" t="s">
        <v>67</v>
      </c>
      <c r="P4269" s="17" t="s">
        <v>67</v>
      </c>
      <c r="Q4269" s="17" t="s">
        <v>67</v>
      </c>
      <c r="R4269" s="18" t="s">
        <v>4338</v>
      </c>
      <c r="S4269" s="19" t="s">
        <v>67</v>
      </c>
      <c r="T4269" s="19" t="s">
        <v>67</v>
      </c>
      <c r="U4269" s="19" t="s">
        <v>67</v>
      </c>
      <c r="V4269" s="19" t="s">
        <v>67</v>
      </c>
      <c r="W4269" s="20" t="s">
        <v>68</v>
      </c>
      <c r="X4269" s="21"/>
      <c r="Y4269" s="22"/>
      <c r="Z4269" s="14" t="s">
        <v>1487</v>
      </c>
      <c r="AA4269" s="24">
        <v>1975</v>
      </c>
      <c r="AB4269" s="14" t="s">
        <v>5925</v>
      </c>
      <c r="AC4269" s="14" t="s">
        <v>65</v>
      </c>
      <c r="AD4269" s="84"/>
      <c r="AE4269" s="26"/>
      <c r="AF4269" s="27"/>
      <c r="AG4269" s="29"/>
      <c r="AH4269" s="29"/>
      <c r="AI4269" s="29"/>
      <c r="AJ4269" s="29"/>
      <c r="AK4269" s="29"/>
      <c r="AL4269" s="29"/>
      <c r="AM4269" s="29"/>
      <c r="AN4269" s="29"/>
      <c r="AO4269" s="29"/>
    </row>
    <row r="4270" spans="1:41" s="422" customFormat="1" ht="16.5" customHeight="1">
      <c r="A4270" s="413" t="s">
        <v>5415</v>
      </c>
      <c r="B4270" s="413"/>
      <c r="C4270" s="498"/>
      <c r="D4270" s="413"/>
      <c r="E4270" s="413" t="s">
        <v>8442</v>
      </c>
      <c r="F4270" s="413" t="s">
        <v>8443</v>
      </c>
      <c r="G4270" s="413" t="s">
        <v>8444</v>
      </c>
      <c r="H4270" s="414">
        <v>2024</v>
      </c>
      <c r="I4270" s="414">
        <v>3</v>
      </c>
      <c r="J4270" s="414">
        <v>0</v>
      </c>
      <c r="K4270" s="414">
        <v>0</v>
      </c>
      <c r="L4270" s="413" t="s">
        <v>8445</v>
      </c>
      <c r="M4270" s="413"/>
      <c r="N4270" s="413" t="s">
        <v>8439</v>
      </c>
      <c r="O4270" s="415">
        <v>720</v>
      </c>
      <c r="P4270" s="415">
        <v>0</v>
      </c>
      <c r="Q4270" s="415">
        <v>0</v>
      </c>
      <c r="R4270" s="413" t="s">
        <v>33</v>
      </c>
      <c r="S4270" s="415" t="s">
        <v>9309</v>
      </c>
      <c r="T4270" s="415">
        <v>110</v>
      </c>
      <c r="U4270" s="415">
        <v>3.25</v>
      </c>
      <c r="V4270" s="415">
        <v>0</v>
      </c>
      <c r="W4270" s="416">
        <v>65</v>
      </c>
      <c r="X4270" s="417">
        <v>140400</v>
      </c>
      <c r="Y4270" s="413" t="s">
        <v>33</v>
      </c>
      <c r="Z4270" s="23" t="s">
        <v>8441</v>
      </c>
      <c r="AA4270" s="87"/>
      <c r="AB4270" s="87"/>
      <c r="AC4270" s="14"/>
      <c r="AD4270" s="418"/>
      <c r="AE4270" s="419"/>
      <c r="AF4270" s="420"/>
      <c r="AG4270" s="421"/>
      <c r="AH4270" s="421"/>
      <c r="AI4270" s="421"/>
      <c r="AJ4270" s="421"/>
      <c r="AK4270" s="421"/>
      <c r="AL4270" s="421"/>
      <c r="AM4270" s="421"/>
      <c r="AN4270" s="421"/>
      <c r="AO4270" s="421"/>
    </row>
    <row r="4271" spans="1:41" ht="16.5" customHeight="1">
      <c r="A4271" s="12" t="s">
        <v>406</v>
      </c>
      <c r="B4271" s="13"/>
      <c r="C4271" s="189"/>
      <c r="D4271" s="12"/>
      <c r="E4271" s="14" t="s">
        <v>477</v>
      </c>
      <c r="F4271" s="14" t="s">
        <v>481</v>
      </c>
      <c r="G4271" s="14" t="s">
        <v>67</v>
      </c>
      <c r="H4271" s="15">
        <v>2010</v>
      </c>
      <c r="I4271" s="15">
        <v>1</v>
      </c>
      <c r="J4271" s="15">
        <v>0</v>
      </c>
      <c r="K4271" s="15">
        <v>0</v>
      </c>
      <c r="L4271" s="16" t="s">
        <v>452</v>
      </c>
      <c r="M4271" s="16"/>
      <c r="N4271" s="16" t="s">
        <v>41</v>
      </c>
      <c r="O4271" s="17">
        <v>0</v>
      </c>
      <c r="P4271" s="17">
        <v>0</v>
      </c>
      <c r="Q4271" s="17">
        <v>0</v>
      </c>
      <c r="R4271" s="18" t="s">
        <v>33</v>
      </c>
      <c r="S4271" s="19">
        <v>60</v>
      </c>
      <c r="T4271" s="19">
        <v>110</v>
      </c>
      <c r="U4271" s="19">
        <v>1.3636363636363635</v>
      </c>
      <c r="V4271" s="19">
        <v>0</v>
      </c>
      <c r="W4271" s="20">
        <v>0.15</v>
      </c>
      <c r="X4271" s="21">
        <v>0</v>
      </c>
      <c r="Y4271" s="22" t="s">
        <v>33</v>
      </c>
      <c r="Z4271" s="23" t="s">
        <v>5838</v>
      </c>
      <c r="AA4271" s="24"/>
      <c r="AB4271" s="14"/>
      <c r="AC4271" s="14"/>
      <c r="AD4271" s="25"/>
      <c r="AE4271" s="26"/>
      <c r="AF4271" s="27"/>
      <c r="AG4271" s="28"/>
      <c r="AH4271" s="28"/>
      <c r="AI4271" s="28"/>
      <c r="AJ4271" s="28"/>
      <c r="AK4271" s="28"/>
      <c r="AL4271" s="28"/>
      <c r="AM4271" s="28"/>
      <c r="AN4271" s="28"/>
      <c r="AO4271" s="28"/>
    </row>
    <row r="4272" spans="1:41" s="29" customFormat="1" ht="16.5" customHeight="1">
      <c r="A4272" s="12" t="s">
        <v>406</v>
      </c>
      <c r="B4272" s="13"/>
      <c r="C4272" s="189"/>
      <c r="D4272" s="12"/>
      <c r="E4272" s="14" t="s">
        <v>525</v>
      </c>
      <c r="F4272" s="14" t="s">
        <v>67</v>
      </c>
      <c r="G4272" s="14" t="s">
        <v>67</v>
      </c>
      <c r="H4272" s="15">
        <v>2002</v>
      </c>
      <c r="I4272" s="15">
        <v>2</v>
      </c>
      <c r="J4272" s="15">
        <v>0</v>
      </c>
      <c r="K4272" s="15">
        <v>0</v>
      </c>
      <c r="L4272" s="16" t="s">
        <v>452</v>
      </c>
      <c r="M4272" s="16"/>
      <c r="N4272" s="16" t="s">
        <v>41</v>
      </c>
      <c r="O4272" s="17">
        <v>0</v>
      </c>
      <c r="P4272" s="17">
        <v>0</v>
      </c>
      <c r="Q4272" s="17">
        <v>0</v>
      </c>
      <c r="R4272" s="18" t="s">
        <v>33</v>
      </c>
      <c r="S4272" s="19">
        <v>60</v>
      </c>
      <c r="T4272" s="19">
        <v>220</v>
      </c>
      <c r="U4272" s="19">
        <v>5</v>
      </c>
      <c r="V4272" s="19">
        <v>0</v>
      </c>
      <c r="W4272" s="20">
        <v>1.1000000000000001</v>
      </c>
      <c r="X4272" s="21">
        <v>0</v>
      </c>
      <c r="Y4272" s="22" t="s">
        <v>33</v>
      </c>
      <c r="Z4272" s="23" t="s">
        <v>5838</v>
      </c>
      <c r="AA4272" s="24"/>
      <c r="AB4272" s="14"/>
      <c r="AC4272" s="14"/>
      <c r="AD4272" s="25"/>
      <c r="AE4272" s="26"/>
      <c r="AF4272" s="27"/>
      <c r="AG4272" s="28"/>
      <c r="AH4272" s="28"/>
      <c r="AI4272" s="28"/>
      <c r="AJ4272" s="28"/>
      <c r="AK4272" s="28"/>
      <c r="AL4272" s="28"/>
      <c r="AM4272" s="28"/>
      <c r="AN4272" s="28"/>
      <c r="AO4272" s="28"/>
    </row>
    <row r="4273" spans="1:16381" s="29" customFormat="1" ht="16.5" customHeight="1">
      <c r="A4273" s="12" t="s">
        <v>406</v>
      </c>
      <c r="B4273" s="13"/>
      <c r="C4273" s="189"/>
      <c r="D4273" s="12"/>
      <c r="E4273" s="14" t="s">
        <v>453</v>
      </c>
      <c r="F4273" s="14" t="s">
        <v>155</v>
      </c>
      <c r="G4273" s="14" t="s">
        <v>517</v>
      </c>
      <c r="H4273" s="15">
        <v>2006</v>
      </c>
      <c r="I4273" s="15">
        <v>1</v>
      </c>
      <c r="J4273" s="15">
        <v>0</v>
      </c>
      <c r="K4273" s="15">
        <v>0</v>
      </c>
      <c r="L4273" s="16" t="s">
        <v>422</v>
      </c>
      <c r="M4273" s="16"/>
      <c r="N4273" s="16" t="s">
        <v>41</v>
      </c>
      <c r="O4273" s="17">
        <v>0</v>
      </c>
      <c r="P4273" s="17">
        <v>0</v>
      </c>
      <c r="Q4273" s="17">
        <v>0</v>
      </c>
      <c r="R4273" s="18" t="s">
        <v>33</v>
      </c>
      <c r="S4273" s="19">
        <v>60</v>
      </c>
      <c r="T4273" s="19">
        <v>110</v>
      </c>
      <c r="U4273" s="19">
        <v>2.0454545454545454</v>
      </c>
      <c r="V4273" s="19">
        <v>0</v>
      </c>
      <c r="W4273" s="20">
        <v>0.22500000000000001</v>
      </c>
      <c r="X4273" s="21">
        <v>0</v>
      </c>
      <c r="Y4273" s="22" t="s">
        <v>33</v>
      </c>
      <c r="Z4273" s="23" t="s">
        <v>5838</v>
      </c>
      <c r="AA4273" s="24"/>
      <c r="AB4273" s="14"/>
      <c r="AC4273" s="14"/>
      <c r="AD4273" s="25"/>
      <c r="AE4273" s="26"/>
      <c r="AF4273" s="27"/>
      <c r="AG4273" s="28"/>
      <c r="AH4273" s="28"/>
      <c r="AI4273" s="28"/>
      <c r="AJ4273" s="28"/>
      <c r="AK4273" s="28"/>
      <c r="AL4273" s="28"/>
      <c r="AM4273" s="28"/>
      <c r="AN4273" s="28"/>
      <c r="AO4273" s="28"/>
    </row>
    <row r="4274" spans="1:16381" s="29" customFormat="1" ht="16.5" customHeight="1">
      <c r="A4274" s="12" t="s">
        <v>406</v>
      </c>
      <c r="B4274" s="13"/>
      <c r="C4274" s="189"/>
      <c r="D4274" s="12"/>
      <c r="E4274" s="14" t="s">
        <v>37</v>
      </c>
      <c r="F4274" s="14" t="s">
        <v>165</v>
      </c>
      <c r="G4274" s="14" t="s">
        <v>553</v>
      </c>
      <c r="H4274" s="15">
        <v>2006</v>
      </c>
      <c r="I4274" s="15">
        <v>2</v>
      </c>
      <c r="J4274" s="15">
        <v>0</v>
      </c>
      <c r="K4274" s="15">
        <v>0</v>
      </c>
      <c r="L4274" s="16" t="s">
        <v>422</v>
      </c>
      <c r="M4274" s="16"/>
      <c r="N4274" s="16" t="s">
        <v>41</v>
      </c>
      <c r="O4274" s="17">
        <v>0</v>
      </c>
      <c r="P4274" s="17">
        <v>0</v>
      </c>
      <c r="Q4274" s="17">
        <v>0</v>
      </c>
      <c r="R4274" s="18" t="s">
        <v>33</v>
      </c>
      <c r="S4274" s="19">
        <v>60</v>
      </c>
      <c r="T4274" s="19">
        <v>110</v>
      </c>
      <c r="U4274" s="19">
        <v>0.22727272727272727</v>
      </c>
      <c r="V4274" s="19">
        <v>0</v>
      </c>
      <c r="W4274" s="20">
        <v>2.5000000000000001E-2</v>
      </c>
      <c r="X4274" s="21">
        <v>0</v>
      </c>
      <c r="Y4274" s="22" t="s">
        <v>33</v>
      </c>
      <c r="Z4274" s="23" t="s">
        <v>5838</v>
      </c>
      <c r="AA4274" s="24"/>
      <c r="AB4274" s="14"/>
      <c r="AC4274" s="14"/>
      <c r="AD4274" s="25"/>
      <c r="AE4274" s="26"/>
      <c r="AF4274" s="27"/>
      <c r="AG4274" s="28"/>
      <c r="AH4274" s="28"/>
      <c r="AI4274" s="28"/>
      <c r="AJ4274" s="28"/>
      <c r="AK4274" s="28"/>
      <c r="AL4274" s="28"/>
      <c r="AM4274" s="28"/>
      <c r="AN4274" s="28"/>
      <c r="AO4274" s="28"/>
    </row>
    <row r="4275" spans="1:16381" s="29" customFormat="1" ht="16.5" customHeight="1">
      <c r="A4275" s="12" t="s">
        <v>406</v>
      </c>
      <c r="B4275" s="13"/>
      <c r="C4275" s="487"/>
      <c r="D4275" s="12"/>
      <c r="E4275" s="14" t="s">
        <v>459</v>
      </c>
      <c r="F4275" s="14" t="s">
        <v>417</v>
      </c>
      <c r="G4275" s="14" t="s">
        <v>460</v>
      </c>
      <c r="H4275" s="15">
        <v>2009</v>
      </c>
      <c r="I4275" s="15">
        <v>1</v>
      </c>
      <c r="J4275" s="15">
        <v>0</v>
      </c>
      <c r="K4275" s="15">
        <v>0</v>
      </c>
      <c r="L4275" s="16" t="s">
        <v>416</v>
      </c>
      <c r="M4275" s="16"/>
      <c r="N4275" s="16" t="s">
        <v>411</v>
      </c>
      <c r="O4275" s="17">
        <v>0</v>
      </c>
      <c r="P4275" s="17">
        <v>0</v>
      </c>
      <c r="Q4275" s="17">
        <v>0</v>
      </c>
      <c r="R4275" s="18" t="s">
        <v>33</v>
      </c>
      <c r="S4275" s="19">
        <v>60</v>
      </c>
      <c r="T4275" s="19">
        <v>110</v>
      </c>
      <c r="U4275" s="19">
        <v>2</v>
      </c>
      <c r="V4275" s="19">
        <v>0</v>
      </c>
      <c r="W4275" s="20">
        <v>0.22</v>
      </c>
      <c r="X4275" s="21">
        <v>0</v>
      </c>
      <c r="Y4275" s="22" t="s">
        <v>33</v>
      </c>
      <c r="Z4275" s="23" t="s">
        <v>5838</v>
      </c>
      <c r="AA4275" s="24"/>
      <c r="AB4275" s="14"/>
      <c r="AC4275" s="14"/>
      <c r="AD4275" s="25"/>
      <c r="AE4275" s="26"/>
      <c r="AF4275" s="27"/>
      <c r="AG4275" s="28"/>
      <c r="AH4275" s="28"/>
      <c r="AI4275" s="28"/>
      <c r="AJ4275" s="28"/>
      <c r="AK4275" s="28"/>
      <c r="AL4275" s="28"/>
      <c r="AM4275" s="28"/>
      <c r="AN4275" s="28"/>
      <c r="AO4275" s="28"/>
    </row>
    <row r="4276" spans="1:16381" s="29" customFormat="1" ht="16.5" customHeight="1">
      <c r="A4276" s="12" t="s">
        <v>406</v>
      </c>
      <c r="B4276" s="13"/>
      <c r="C4276" s="487"/>
      <c r="D4276" s="12"/>
      <c r="E4276" s="14" t="s">
        <v>306</v>
      </c>
      <c r="F4276" s="14" t="s">
        <v>36</v>
      </c>
      <c r="G4276" s="14" t="s">
        <v>442</v>
      </c>
      <c r="H4276" s="15">
        <v>2009</v>
      </c>
      <c r="I4276" s="15">
        <v>1</v>
      </c>
      <c r="J4276" s="15">
        <v>0</v>
      </c>
      <c r="K4276" s="15">
        <v>0</v>
      </c>
      <c r="L4276" s="16" t="s">
        <v>416</v>
      </c>
      <c r="M4276" s="16"/>
      <c r="N4276" s="16" t="s">
        <v>411</v>
      </c>
      <c r="O4276" s="17">
        <v>0</v>
      </c>
      <c r="P4276" s="17">
        <v>0</v>
      </c>
      <c r="Q4276" s="17">
        <v>0</v>
      </c>
      <c r="R4276" s="18" t="s">
        <v>33</v>
      </c>
      <c r="S4276" s="19">
        <v>60</v>
      </c>
      <c r="T4276" s="19">
        <v>110</v>
      </c>
      <c r="U4276" s="19">
        <v>1.8181818181818181</v>
      </c>
      <c r="V4276" s="19">
        <v>0</v>
      </c>
      <c r="W4276" s="20">
        <v>0.2</v>
      </c>
      <c r="X4276" s="21">
        <v>0</v>
      </c>
      <c r="Y4276" s="22" t="s">
        <v>33</v>
      </c>
      <c r="Z4276" s="23" t="s">
        <v>5838</v>
      </c>
      <c r="AA4276" s="24"/>
      <c r="AB4276" s="14"/>
      <c r="AC4276" s="14"/>
      <c r="AD4276" s="25"/>
      <c r="AE4276" s="26"/>
      <c r="AF4276" s="27"/>
      <c r="AG4276" s="28"/>
      <c r="AH4276" s="28"/>
      <c r="AI4276" s="28"/>
      <c r="AJ4276" s="28"/>
      <c r="AK4276" s="28"/>
      <c r="AL4276" s="28"/>
      <c r="AM4276" s="28"/>
      <c r="AN4276" s="28"/>
      <c r="AO4276" s="28"/>
    </row>
    <row r="4277" spans="1:16381" s="29" customFormat="1" ht="16.5" customHeight="1">
      <c r="A4277" s="12" t="s">
        <v>406</v>
      </c>
      <c r="B4277" s="13"/>
      <c r="C4277" s="487"/>
      <c r="D4277" s="12"/>
      <c r="E4277" s="14" t="s">
        <v>628</v>
      </c>
      <c r="F4277" s="14" t="s">
        <v>629</v>
      </c>
      <c r="G4277" s="14" t="s">
        <v>630</v>
      </c>
      <c r="H4277" s="15">
        <v>2015</v>
      </c>
      <c r="I4277" s="423">
        <v>1</v>
      </c>
      <c r="J4277" s="423">
        <v>0</v>
      </c>
      <c r="K4277" s="423">
        <v>0</v>
      </c>
      <c r="L4277" s="16" t="s">
        <v>6816</v>
      </c>
      <c r="M4277" s="16"/>
      <c r="N4277" s="16" t="s">
        <v>41</v>
      </c>
      <c r="O4277" s="311">
        <v>0</v>
      </c>
      <c r="P4277" s="17">
        <v>0</v>
      </c>
      <c r="Q4277" s="17">
        <v>0</v>
      </c>
      <c r="R4277" s="18" t="s">
        <v>33</v>
      </c>
      <c r="S4277" s="244">
        <v>60</v>
      </c>
      <c r="T4277" s="244">
        <v>220</v>
      </c>
      <c r="U4277" s="244">
        <v>0</v>
      </c>
      <c r="V4277" s="244">
        <v>0</v>
      </c>
      <c r="W4277" s="310">
        <v>2.5499999999999998</v>
      </c>
      <c r="X4277" s="21">
        <v>0</v>
      </c>
      <c r="Y4277" s="247" t="s">
        <v>33</v>
      </c>
      <c r="Z4277" s="23" t="s">
        <v>5838</v>
      </c>
      <c r="AA4277" s="24"/>
      <c r="AB4277" s="14"/>
      <c r="AC4277" s="14"/>
      <c r="AD4277" s="25"/>
      <c r="AE4277" s="26"/>
      <c r="AF4277" s="27"/>
      <c r="AG4277" s="28"/>
      <c r="AH4277" s="28"/>
      <c r="AI4277" s="28"/>
      <c r="AJ4277" s="28"/>
      <c r="AK4277" s="28"/>
      <c r="AL4277" s="28"/>
      <c r="AM4277" s="28"/>
      <c r="AN4277" s="28"/>
      <c r="AO4277" s="28"/>
    </row>
    <row r="4278" spans="1:16381" ht="16.5" customHeight="1">
      <c r="A4278" s="12" t="s">
        <v>406</v>
      </c>
      <c r="B4278" s="13"/>
      <c r="C4278" s="487"/>
      <c r="D4278" s="12"/>
      <c r="E4278" s="14" t="s">
        <v>522</v>
      </c>
      <c r="F4278" s="14" t="s">
        <v>637</v>
      </c>
      <c r="G4278" s="14" t="s">
        <v>638</v>
      </c>
      <c r="H4278" s="15">
        <v>2015</v>
      </c>
      <c r="I4278" s="423">
        <v>1</v>
      </c>
      <c r="J4278" s="423">
        <v>0</v>
      </c>
      <c r="K4278" s="423">
        <v>0</v>
      </c>
      <c r="L4278" s="16" t="s">
        <v>6816</v>
      </c>
      <c r="M4278" s="16"/>
      <c r="N4278" s="16" t="s">
        <v>41</v>
      </c>
      <c r="O4278" s="311">
        <v>0</v>
      </c>
      <c r="P4278" s="17">
        <v>0</v>
      </c>
      <c r="Q4278" s="17">
        <v>0</v>
      </c>
      <c r="R4278" s="18" t="s">
        <v>33</v>
      </c>
      <c r="S4278" s="244">
        <v>60</v>
      </c>
      <c r="T4278" s="244">
        <v>220</v>
      </c>
      <c r="U4278" s="244">
        <v>10</v>
      </c>
      <c r="V4278" s="244">
        <v>0</v>
      </c>
      <c r="W4278" s="310">
        <v>2.4</v>
      </c>
      <c r="X4278" s="21">
        <v>0</v>
      </c>
      <c r="Y4278" s="247" t="s">
        <v>33</v>
      </c>
      <c r="Z4278" s="23" t="s">
        <v>5838</v>
      </c>
      <c r="AA4278" s="24"/>
      <c r="AB4278" s="14"/>
      <c r="AC4278" s="14"/>
      <c r="AD4278" s="25"/>
      <c r="AE4278" s="26"/>
      <c r="AF4278" s="27"/>
      <c r="AG4278" s="28"/>
      <c r="AH4278" s="28"/>
      <c r="AI4278" s="28"/>
      <c r="AJ4278" s="28"/>
      <c r="AK4278" s="28"/>
      <c r="AL4278" s="28"/>
      <c r="AM4278" s="28"/>
      <c r="AN4278" s="28"/>
      <c r="AO4278" s="28"/>
      <c r="WRE4278" s="424"/>
      <c r="WRF4278" s="424"/>
      <c r="WRG4278" s="424"/>
      <c r="WRH4278" s="424"/>
      <c r="WRI4278" s="424"/>
      <c r="WRJ4278" s="424"/>
      <c r="WRK4278" s="424"/>
      <c r="WRL4278" s="424"/>
      <c r="WRM4278" s="424"/>
      <c r="WRN4278" s="424"/>
      <c r="WRO4278" s="424"/>
      <c r="WRP4278" s="424"/>
      <c r="WRQ4278" s="424"/>
      <c r="WRR4278" s="424"/>
      <c r="WRS4278" s="424"/>
      <c r="WRT4278" s="424"/>
      <c r="WRU4278" s="424"/>
      <c r="WRV4278" s="424"/>
      <c r="WRW4278" s="424"/>
      <c r="WRX4278" s="424"/>
      <c r="WRY4278" s="424"/>
      <c r="WRZ4278" s="424"/>
      <c r="WSA4278" s="424"/>
      <c r="WSB4278" s="424"/>
      <c r="WSC4278" s="424"/>
      <c r="WSD4278" s="424"/>
      <c r="WSE4278" s="424"/>
      <c r="WSF4278" s="424"/>
      <c r="WSG4278" s="424"/>
      <c r="WSH4278" s="424"/>
      <c r="WSI4278" s="424"/>
      <c r="WSJ4278" s="424"/>
      <c r="WSK4278" s="424"/>
      <c r="WSL4278" s="424"/>
      <c r="WSM4278" s="424"/>
      <c r="WSN4278" s="424"/>
      <c r="WSO4278" s="424"/>
      <c r="WSP4278" s="424"/>
      <c r="WSQ4278" s="424"/>
      <c r="WSR4278" s="424"/>
      <c r="WSS4278" s="424"/>
      <c r="WST4278" s="424"/>
      <c r="WSU4278" s="424"/>
      <c r="WSV4278" s="424"/>
      <c r="WSW4278" s="424"/>
      <c r="WSX4278" s="424"/>
      <c r="WSY4278" s="424"/>
      <c r="WSZ4278" s="424"/>
      <c r="WTA4278" s="424"/>
      <c r="WTB4278" s="424"/>
      <c r="WTC4278" s="424"/>
      <c r="WTD4278" s="424"/>
      <c r="WTE4278" s="424"/>
      <c r="WTF4278" s="424"/>
      <c r="WTG4278" s="424"/>
      <c r="WTH4278" s="424"/>
      <c r="WTI4278" s="424"/>
      <c r="WTJ4278" s="424"/>
      <c r="WTK4278" s="424"/>
      <c r="WTL4278" s="424"/>
      <c r="WTM4278" s="424"/>
      <c r="WTN4278" s="424"/>
      <c r="WTO4278" s="424"/>
      <c r="WTP4278" s="424"/>
      <c r="WTQ4278" s="424"/>
      <c r="WTR4278" s="424"/>
      <c r="WTS4278" s="424"/>
      <c r="WTT4278" s="424"/>
      <c r="WTU4278" s="424"/>
      <c r="WTV4278" s="424"/>
      <c r="WTW4278" s="424"/>
      <c r="WTX4278" s="424"/>
      <c r="WTY4278" s="424"/>
      <c r="WTZ4278" s="424"/>
      <c r="WUA4278" s="424"/>
      <c r="WUB4278" s="424"/>
      <c r="WUC4278" s="424"/>
      <c r="WUD4278" s="424"/>
      <c r="WUE4278" s="424"/>
      <c r="WUF4278" s="424"/>
      <c r="WUG4278" s="424"/>
      <c r="WUH4278" s="424"/>
      <c r="WUI4278" s="424"/>
      <c r="WUJ4278" s="424"/>
      <c r="WUK4278" s="424"/>
      <c r="WUL4278" s="424"/>
      <c r="WUM4278" s="424"/>
      <c r="WUN4278" s="424"/>
      <c r="WUO4278" s="424"/>
      <c r="WUP4278" s="424"/>
      <c r="WUQ4278" s="424"/>
      <c r="WUR4278" s="424"/>
      <c r="WUS4278" s="424"/>
      <c r="WUT4278" s="424"/>
      <c r="WUU4278" s="424"/>
      <c r="WUV4278" s="424"/>
      <c r="WUW4278" s="424"/>
      <c r="WUX4278" s="424"/>
      <c r="WUY4278" s="424"/>
      <c r="WUZ4278" s="424"/>
      <c r="WVA4278" s="424"/>
      <c r="WVB4278" s="424"/>
      <c r="WVC4278" s="424"/>
      <c r="WVD4278" s="424"/>
      <c r="WVE4278" s="424"/>
      <c r="WVF4278" s="424"/>
      <c r="WVG4278" s="424"/>
      <c r="WVH4278" s="424"/>
      <c r="WVI4278" s="424"/>
      <c r="WVJ4278" s="424"/>
      <c r="WVK4278" s="424"/>
      <c r="WVL4278" s="424"/>
      <c r="WVM4278" s="424"/>
      <c r="WVN4278" s="424"/>
      <c r="WVO4278" s="424"/>
      <c r="WVP4278" s="424"/>
      <c r="WVQ4278" s="424"/>
      <c r="WVR4278" s="424"/>
      <c r="WVS4278" s="424"/>
      <c r="WVT4278" s="424"/>
      <c r="WVU4278" s="424"/>
      <c r="WVV4278" s="424"/>
      <c r="WVW4278" s="424"/>
      <c r="WVX4278" s="424"/>
      <c r="WVY4278" s="424"/>
      <c r="WVZ4278" s="424"/>
      <c r="WWA4278" s="424"/>
      <c r="WWB4278" s="424"/>
      <c r="WWC4278" s="424"/>
      <c r="WWD4278" s="424"/>
      <c r="WWE4278" s="424"/>
      <c r="WWF4278" s="424"/>
      <c r="WWG4278" s="424"/>
      <c r="WWH4278" s="424"/>
      <c r="WWI4278" s="424"/>
      <c r="WWJ4278" s="424"/>
      <c r="WWK4278" s="424"/>
      <c r="WWL4278" s="424"/>
      <c r="WWM4278" s="424"/>
      <c r="WWN4278" s="424"/>
      <c r="WWO4278" s="424"/>
      <c r="WWP4278" s="424"/>
      <c r="WWQ4278" s="424"/>
      <c r="WWR4278" s="424"/>
      <c r="WWS4278" s="424"/>
      <c r="WWT4278" s="424"/>
      <c r="WWU4278" s="424"/>
      <c r="WWV4278" s="424"/>
      <c r="WWW4278" s="424"/>
      <c r="WWX4278" s="424"/>
      <c r="WWY4278" s="424"/>
      <c r="WWZ4278" s="424"/>
      <c r="WXA4278" s="424"/>
      <c r="WXB4278" s="424"/>
      <c r="WXC4278" s="424"/>
      <c r="WXD4278" s="424"/>
      <c r="WXE4278" s="424"/>
      <c r="WXF4278" s="424"/>
      <c r="WXG4278" s="424"/>
      <c r="WXH4278" s="424"/>
      <c r="WXI4278" s="424"/>
      <c r="WXJ4278" s="424"/>
      <c r="WXK4278" s="424"/>
      <c r="WXL4278" s="424"/>
      <c r="WXM4278" s="424"/>
      <c r="WXN4278" s="424"/>
      <c r="WXO4278" s="424"/>
      <c r="WXP4278" s="424"/>
      <c r="WXQ4278" s="424"/>
      <c r="WXR4278" s="424"/>
      <c r="WXS4278" s="424"/>
      <c r="WXT4278" s="424"/>
      <c r="WXU4278" s="424"/>
      <c r="WXV4278" s="424"/>
      <c r="WXW4278" s="424"/>
      <c r="WXX4278" s="424"/>
      <c r="WXY4278" s="424"/>
      <c r="WXZ4278" s="424"/>
      <c r="WYA4278" s="424"/>
      <c r="WYB4278" s="424"/>
      <c r="WYC4278" s="424"/>
      <c r="WYD4278" s="424"/>
      <c r="WYE4278" s="424"/>
      <c r="WYF4278" s="424"/>
      <c r="WYG4278" s="424"/>
      <c r="WYH4278" s="424"/>
      <c r="WYI4278" s="424"/>
      <c r="WYJ4278" s="424"/>
      <c r="WYK4278" s="424"/>
      <c r="WYL4278" s="424"/>
      <c r="WYM4278" s="424"/>
      <c r="WYN4278" s="424"/>
      <c r="WYO4278" s="424"/>
      <c r="WYP4278" s="424"/>
      <c r="WYQ4278" s="424"/>
      <c r="WYR4278" s="424"/>
      <c r="WYS4278" s="424"/>
      <c r="WYT4278" s="424"/>
      <c r="WYU4278" s="424"/>
      <c r="WYV4278" s="424"/>
      <c r="WYW4278" s="424"/>
      <c r="WYX4278" s="424"/>
      <c r="WYY4278" s="424"/>
      <c r="WYZ4278" s="424"/>
      <c r="WZA4278" s="424"/>
      <c r="WZB4278" s="424"/>
      <c r="WZC4278" s="424"/>
      <c r="WZD4278" s="424"/>
      <c r="WZE4278" s="424"/>
      <c r="WZF4278" s="424"/>
      <c r="WZG4278" s="424"/>
      <c r="WZH4278" s="424"/>
      <c r="WZI4278" s="424"/>
      <c r="WZJ4278" s="424"/>
      <c r="WZK4278" s="424"/>
      <c r="WZL4278" s="424"/>
      <c r="WZM4278" s="424"/>
      <c r="WZN4278" s="424"/>
      <c r="WZO4278" s="424"/>
      <c r="WZP4278" s="424"/>
      <c r="WZQ4278" s="424"/>
      <c r="WZR4278" s="424"/>
      <c r="WZS4278" s="424"/>
      <c r="WZT4278" s="424"/>
      <c r="WZU4278" s="424"/>
      <c r="WZV4278" s="424"/>
      <c r="WZW4278" s="424"/>
      <c r="WZX4278" s="424"/>
      <c r="WZY4278" s="424"/>
      <c r="WZZ4278" s="424"/>
      <c r="XAA4278" s="424"/>
      <c r="XAB4278" s="424"/>
      <c r="XAC4278" s="424"/>
      <c r="XAD4278" s="424"/>
      <c r="XAE4278" s="424"/>
      <c r="XAF4278" s="424"/>
      <c r="XAG4278" s="424"/>
      <c r="XAH4278" s="424"/>
      <c r="XAI4278" s="424"/>
      <c r="XAJ4278" s="424"/>
      <c r="XAK4278" s="424"/>
      <c r="XAL4278" s="424"/>
      <c r="XAM4278" s="424"/>
      <c r="XAN4278" s="424"/>
      <c r="XAO4278" s="424"/>
      <c r="XAP4278" s="424"/>
      <c r="XAQ4278" s="424"/>
      <c r="XAR4278" s="424"/>
      <c r="XAS4278" s="424"/>
      <c r="XAT4278" s="424"/>
      <c r="XAU4278" s="424"/>
      <c r="XAV4278" s="424"/>
      <c r="XAW4278" s="424"/>
      <c r="XAX4278" s="424"/>
      <c r="XAY4278" s="424"/>
      <c r="XAZ4278" s="424"/>
      <c r="XBA4278" s="424"/>
      <c r="XBB4278" s="424"/>
      <c r="XBC4278" s="424"/>
      <c r="XBD4278" s="424"/>
      <c r="XBE4278" s="424"/>
      <c r="XBF4278" s="424"/>
      <c r="XBG4278" s="424"/>
      <c r="XBH4278" s="424"/>
      <c r="XBI4278" s="424"/>
      <c r="XBJ4278" s="424"/>
      <c r="XBK4278" s="424"/>
      <c r="XBL4278" s="424"/>
      <c r="XBM4278" s="424"/>
      <c r="XBN4278" s="424"/>
      <c r="XBO4278" s="424"/>
      <c r="XBP4278" s="424"/>
      <c r="XBQ4278" s="424"/>
      <c r="XBR4278" s="424"/>
      <c r="XBS4278" s="424"/>
      <c r="XBT4278" s="424"/>
      <c r="XBU4278" s="424"/>
      <c r="XBV4278" s="424"/>
      <c r="XBW4278" s="424"/>
      <c r="XBX4278" s="424"/>
      <c r="XBY4278" s="424"/>
      <c r="XBZ4278" s="424"/>
      <c r="XCA4278" s="424"/>
      <c r="XCB4278" s="424"/>
      <c r="XCC4278" s="424"/>
      <c r="XCD4278" s="424"/>
      <c r="XCE4278" s="424"/>
      <c r="XCF4278" s="424"/>
      <c r="XCG4278" s="424"/>
      <c r="XCH4278" s="424"/>
      <c r="XCI4278" s="424"/>
      <c r="XCJ4278" s="424"/>
      <c r="XCK4278" s="424"/>
      <c r="XCL4278" s="424"/>
      <c r="XCM4278" s="424"/>
      <c r="XCN4278" s="424"/>
      <c r="XCO4278" s="424"/>
      <c r="XCP4278" s="424"/>
      <c r="XCQ4278" s="424"/>
      <c r="XCR4278" s="424"/>
      <c r="XCS4278" s="424"/>
      <c r="XCT4278" s="424"/>
      <c r="XCU4278" s="424"/>
      <c r="XCV4278" s="424"/>
      <c r="XCW4278" s="424"/>
      <c r="XCX4278" s="424"/>
      <c r="XCY4278" s="424"/>
      <c r="XCZ4278" s="424"/>
      <c r="XDA4278" s="424"/>
      <c r="XDB4278" s="424"/>
      <c r="XDC4278" s="424"/>
      <c r="XDD4278" s="424"/>
      <c r="XDE4278" s="424"/>
      <c r="XDF4278" s="424"/>
      <c r="XDG4278" s="424"/>
      <c r="XDH4278" s="424"/>
      <c r="XDI4278" s="424"/>
      <c r="XDJ4278" s="424"/>
      <c r="XDK4278" s="424"/>
      <c r="XDL4278" s="424"/>
      <c r="XDM4278" s="424"/>
      <c r="XDN4278" s="424"/>
      <c r="XDO4278" s="424"/>
      <c r="XDP4278" s="424"/>
      <c r="XDQ4278" s="424"/>
      <c r="XDR4278" s="424"/>
      <c r="XDS4278" s="424"/>
      <c r="XDT4278" s="424"/>
      <c r="XDU4278" s="424"/>
      <c r="XDV4278" s="424"/>
      <c r="XDW4278" s="424"/>
      <c r="XDX4278" s="424"/>
      <c r="XDY4278" s="424"/>
      <c r="XDZ4278" s="424"/>
      <c r="XEA4278" s="424"/>
      <c r="XEB4278" s="424"/>
      <c r="XEC4278" s="424"/>
      <c r="XED4278" s="424"/>
      <c r="XEE4278" s="424"/>
      <c r="XEF4278" s="424"/>
      <c r="XEG4278" s="424"/>
      <c r="XEH4278" s="424"/>
      <c r="XEI4278" s="424"/>
      <c r="XEJ4278" s="424"/>
      <c r="XEK4278" s="424"/>
      <c r="XEL4278" s="424"/>
      <c r="XEM4278" s="424"/>
      <c r="XEN4278" s="424"/>
      <c r="XEO4278" s="424"/>
      <c r="XEP4278" s="424"/>
      <c r="XEQ4278" s="424"/>
      <c r="XER4278" s="424"/>
      <c r="XES4278" s="424"/>
      <c r="XET4278" s="424"/>
      <c r="XEU4278" s="424"/>
      <c r="XEV4278" s="424"/>
      <c r="XEW4278" s="424"/>
      <c r="XEX4278" s="424"/>
      <c r="XEY4278" s="424"/>
      <c r="XEZ4278" s="424"/>
      <c r="XFA4278" s="424"/>
    </row>
    <row r="4279" spans="1:16381" ht="16.5" customHeight="1">
      <c r="A4279" s="12" t="s">
        <v>406</v>
      </c>
      <c r="B4279" s="13"/>
      <c r="C4279" s="487"/>
      <c r="D4279" s="12"/>
      <c r="E4279" s="14" t="s">
        <v>646</v>
      </c>
      <c r="F4279" s="14" t="s">
        <v>647</v>
      </c>
      <c r="G4279" s="14" t="s">
        <v>648</v>
      </c>
      <c r="H4279" s="15">
        <v>2007</v>
      </c>
      <c r="I4279" s="423">
        <v>1</v>
      </c>
      <c r="J4279" s="423">
        <v>0</v>
      </c>
      <c r="K4279" s="423">
        <v>0</v>
      </c>
      <c r="L4279" s="16" t="s">
        <v>6816</v>
      </c>
      <c r="M4279" s="16"/>
      <c r="N4279" s="16" t="s">
        <v>41</v>
      </c>
      <c r="O4279" s="311">
        <v>0</v>
      </c>
      <c r="P4279" s="17">
        <v>0</v>
      </c>
      <c r="Q4279" s="17">
        <v>0</v>
      </c>
      <c r="R4279" s="18" t="s">
        <v>33</v>
      </c>
      <c r="S4279" s="244">
        <v>0</v>
      </c>
      <c r="T4279" s="244">
        <v>110</v>
      </c>
      <c r="U4279" s="244">
        <v>0</v>
      </c>
      <c r="V4279" s="244">
        <v>0</v>
      </c>
      <c r="W4279" s="310">
        <v>0.25</v>
      </c>
      <c r="X4279" s="21">
        <v>0</v>
      </c>
      <c r="Y4279" s="247" t="s">
        <v>33</v>
      </c>
      <c r="Z4279" s="23" t="s">
        <v>5838</v>
      </c>
      <c r="AA4279" s="24"/>
      <c r="AB4279" s="14"/>
      <c r="AC4279" s="14"/>
      <c r="AD4279" s="25"/>
      <c r="AE4279" s="26"/>
      <c r="AF4279" s="27"/>
      <c r="AG4279" s="28"/>
      <c r="AH4279" s="28"/>
      <c r="AI4279" s="28"/>
      <c r="AJ4279" s="28"/>
      <c r="AK4279" s="28"/>
      <c r="AL4279" s="28"/>
      <c r="AM4279" s="28"/>
      <c r="AN4279" s="28"/>
      <c r="AO4279" s="28"/>
      <c r="AP4279" s="29"/>
      <c r="AQ4279" s="29"/>
      <c r="AR4279" s="29"/>
      <c r="AS4279" s="29"/>
      <c r="AT4279" s="29"/>
      <c r="AU4279" s="29"/>
      <c r="AV4279" s="29"/>
      <c r="AW4279" s="29"/>
      <c r="AX4279" s="29"/>
      <c r="AY4279" s="29"/>
      <c r="AZ4279" s="29"/>
      <c r="BA4279" s="29"/>
      <c r="BB4279" s="29"/>
      <c r="BC4279" s="29"/>
      <c r="BD4279" s="29"/>
      <c r="BE4279" s="29"/>
      <c r="BF4279" s="29"/>
      <c r="BG4279" s="29"/>
      <c r="BH4279" s="29"/>
      <c r="BI4279" s="29"/>
      <c r="BJ4279" s="29"/>
      <c r="BK4279" s="29"/>
      <c r="BL4279" s="29"/>
      <c r="BM4279" s="29"/>
      <c r="BN4279" s="29"/>
      <c r="BO4279" s="29"/>
      <c r="BP4279" s="29"/>
      <c r="BQ4279" s="29"/>
      <c r="BR4279" s="29"/>
      <c r="BS4279" s="29"/>
      <c r="BT4279" s="29"/>
      <c r="BU4279" s="29"/>
      <c r="BV4279" s="29"/>
      <c r="BW4279" s="29"/>
      <c r="BX4279" s="29"/>
      <c r="BY4279" s="29"/>
      <c r="BZ4279" s="29"/>
      <c r="CA4279" s="29"/>
      <c r="CB4279" s="29"/>
      <c r="CC4279" s="29"/>
      <c r="CD4279" s="29"/>
      <c r="CE4279" s="29"/>
      <c r="CF4279" s="29"/>
      <c r="CG4279" s="29"/>
      <c r="CH4279" s="29"/>
      <c r="CI4279" s="29"/>
      <c r="CJ4279" s="29"/>
      <c r="CK4279" s="29"/>
      <c r="CL4279" s="29"/>
      <c r="CM4279" s="29"/>
      <c r="CN4279" s="29"/>
      <c r="CO4279" s="29"/>
      <c r="CP4279" s="29"/>
      <c r="CQ4279" s="29"/>
      <c r="CR4279" s="29"/>
      <c r="CS4279" s="29"/>
      <c r="CT4279" s="29"/>
      <c r="CU4279" s="29"/>
      <c r="CV4279" s="29"/>
      <c r="CW4279" s="29"/>
      <c r="CX4279" s="29"/>
      <c r="CY4279" s="29"/>
      <c r="CZ4279" s="29"/>
      <c r="DA4279" s="29"/>
      <c r="DB4279" s="29"/>
      <c r="DC4279" s="29"/>
      <c r="DD4279" s="29"/>
      <c r="DE4279" s="29"/>
      <c r="DF4279" s="29"/>
      <c r="DG4279" s="29"/>
      <c r="DH4279" s="29"/>
      <c r="DI4279" s="29"/>
      <c r="DJ4279" s="29"/>
      <c r="DK4279" s="29"/>
      <c r="DL4279" s="29"/>
      <c r="DM4279" s="29"/>
      <c r="DN4279" s="29"/>
      <c r="DO4279" s="29"/>
      <c r="DP4279" s="29"/>
      <c r="DQ4279" s="29"/>
      <c r="DR4279" s="29"/>
      <c r="DS4279" s="29"/>
      <c r="DT4279" s="29"/>
      <c r="DU4279" s="29"/>
      <c r="DV4279" s="29"/>
      <c r="DW4279" s="29"/>
      <c r="DX4279" s="29"/>
      <c r="DY4279" s="29"/>
      <c r="DZ4279" s="29"/>
      <c r="EA4279" s="29"/>
      <c r="EB4279" s="29"/>
      <c r="EC4279" s="29"/>
      <c r="ED4279" s="29"/>
      <c r="EE4279" s="29"/>
      <c r="EF4279" s="29"/>
      <c r="EG4279" s="29"/>
      <c r="EH4279" s="29"/>
      <c r="EI4279" s="29"/>
      <c r="EJ4279" s="29"/>
      <c r="EK4279" s="29"/>
      <c r="EL4279" s="29"/>
      <c r="EM4279" s="29"/>
      <c r="EN4279" s="29"/>
      <c r="EO4279" s="29"/>
      <c r="EP4279" s="29"/>
      <c r="EQ4279" s="29"/>
      <c r="ER4279" s="29"/>
      <c r="ES4279" s="29"/>
      <c r="ET4279" s="29"/>
      <c r="EU4279" s="29"/>
      <c r="EV4279" s="29"/>
      <c r="EW4279" s="29"/>
      <c r="EX4279" s="29"/>
      <c r="EY4279" s="29"/>
      <c r="EZ4279" s="29"/>
      <c r="FA4279" s="29"/>
      <c r="FB4279" s="29"/>
      <c r="FC4279" s="29"/>
      <c r="FD4279" s="29"/>
      <c r="FE4279" s="29"/>
      <c r="FF4279" s="29"/>
      <c r="FG4279" s="29"/>
      <c r="FH4279" s="29"/>
      <c r="FI4279" s="29"/>
      <c r="FJ4279" s="29"/>
      <c r="FK4279" s="29"/>
      <c r="FL4279" s="29"/>
      <c r="FM4279" s="29"/>
      <c r="FN4279" s="29"/>
      <c r="FO4279" s="29"/>
      <c r="FP4279" s="29"/>
      <c r="FQ4279" s="29"/>
      <c r="FR4279" s="29"/>
      <c r="FS4279" s="29"/>
      <c r="FT4279" s="29"/>
      <c r="FU4279" s="29"/>
      <c r="FV4279" s="29"/>
      <c r="FW4279" s="29"/>
      <c r="FX4279" s="29"/>
      <c r="FY4279" s="29"/>
      <c r="FZ4279" s="29"/>
      <c r="GA4279" s="29"/>
      <c r="GB4279" s="29"/>
      <c r="GC4279" s="29"/>
      <c r="GD4279" s="29"/>
      <c r="GE4279" s="29"/>
      <c r="GF4279" s="29"/>
      <c r="GG4279" s="29"/>
      <c r="GH4279" s="29"/>
      <c r="GI4279" s="29"/>
      <c r="GJ4279" s="29"/>
      <c r="GK4279" s="29"/>
      <c r="GL4279" s="29"/>
      <c r="GM4279" s="29"/>
      <c r="GN4279" s="29"/>
      <c r="GO4279" s="29"/>
      <c r="GP4279" s="29"/>
      <c r="GQ4279" s="29"/>
      <c r="GR4279" s="29"/>
      <c r="GS4279" s="29"/>
      <c r="GT4279" s="29"/>
      <c r="GU4279" s="29"/>
      <c r="GV4279" s="29"/>
      <c r="GW4279" s="29"/>
      <c r="GX4279" s="29"/>
      <c r="GY4279" s="29"/>
      <c r="GZ4279" s="29"/>
      <c r="HA4279" s="29"/>
      <c r="HB4279" s="29"/>
      <c r="HC4279" s="29"/>
      <c r="HD4279" s="29"/>
      <c r="HE4279" s="29"/>
      <c r="HF4279" s="29"/>
      <c r="HG4279" s="29"/>
      <c r="HH4279" s="29"/>
      <c r="HI4279" s="29"/>
      <c r="HJ4279" s="29"/>
      <c r="HK4279" s="29"/>
      <c r="HL4279" s="29"/>
      <c r="HM4279" s="29"/>
      <c r="HN4279" s="29"/>
      <c r="HO4279" s="29"/>
      <c r="HP4279" s="29"/>
      <c r="HQ4279" s="29"/>
      <c r="HR4279" s="29"/>
      <c r="HS4279" s="29"/>
      <c r="HT4279" s="29"/>
      <c r="HU4279" s="29"/>
      <c r="HV4279" s="29"/>
      <c r="HW4279" s="29"/>
      <c r="HX4279" s="29"/>
      <c r="HY4279" s="29"/>
      <c r="HZ4279" s="29"/>
      <c r="IA4279" s="29"/>
      <c r="IB4279" s="29"/>
      <c r="IC4279" s="29"/>
      <c r="ID4279" s="29"/>
      <c r="IE4279" s="29"/>
      <c r="IF4279" s="29"/>
      <c r="IG4279" s="29"/>
      <c r="IH4279" s="29"/>
      <c r="II4279" s="29"/>
      <c r="IJ4279" s="29"/>
      <c r="IK4279" s="29"/>
      <c r="IL4279" s="29"/>
      <c r="IM4279" s="29"/>
      <c r="IN4279" s="29"/>
      <c r="IO4279" s="29"/>
      <c r="IP4279" s="29"/>
      <c r="IQ4279" s="29"/>
      <c r="IR4279" s="29"/>
      <c r="IS4279" s="29"/>
      <c r="IT4279" s="29"/>
      <c r="IU4279" s="29"/>
      <c r="IV4279" s="29"/>
      <c r="IW4279" s="29"/>
      <c r="IX4279" s="29"/>
      <c r="IY4279" s="29"/>
      <c r="IZ4279" s="29"/>
      <c r="JA4279" s="29"/>
      <c r="JB4279" s="29"/>
      <c r="JC4279" s="29"/>
      <c r="JD4279" s="29"/>
      <c r="JE4279" s="29"/>
      <c r="JF4279" s="29"/>
      <c r="JG4279" s="29"/>
      <c r="JH4279" s="29"/>
      <c r="JI4279" s="29"/>
      <c r="JJ4279" s="29"/>
      <c r="JK4279" s="29"/>
      <c r="JL4279" s="29"/>
      <c r="JM4279" s="29"/>
      <c r="JN4279" s="29"/>
      <c r="JO4279" s="29"/>
      <c r="JP4279" s="29"/>
      <c r="JQ4279" s="29"/>
      <c r="JR4279" s="29"/>
      <c r="JS4279" s="29"/>
      <c r="JT4279" s="29"/>
      <c r="JU4279" s="29"/>
      <c r="JV4279" s="29"/>
      <c r="JW4279" s="29"/>
      <c r="JX4279" s="29"/>
      <c r="JY4279" s="29"/>
      <c r="JZ4279" s="29"/>
      <c r="KA4279" s="29"/>
      <c r="KB4279" s="29"/>
      <c r="KC4279" s="29"/>
      <c r="KD4279" s="29"/>
      <c r="KE4279" s="29"/>
      <c r="KF4279" s="29"/>
      <c r="KG4279" s="29"/>
      <c r="KH4279" s="29"/>
      <c r="KI4279" s="29"/>
      <c r="KJ4279" s="29"/>
      <c r="KK4279" s="29"/>
      <c r="KL4279" s="29"/>
      <c r="KM4279" s="29"/>
      <c r="KN4279" s="29"/>
      <c r="KO4279" s="29"/>
      <c r="KP4279" s="29"/>
      <c r="KQ4279" s="29"/>
      <c r="KR4279" s="29"/>
      <c r="KS4279" s="29"/>
      <c r="KT4279" s="29"/>
      <c r="KU4279" s="29"/>
      <c r="KV4279" s="29"/>
      <c r="KW4279" s="29"/>
      <c r="KX4279" s="29"/>
      <c r="KY4279" s="29"/>
      <c r="KZ4279" s="29"/>
      <c r="LA4279" s="29"/>
      <c r="LB4279" s="29"/>
      <c r="LC4279" s="29"/>
      <c r="LD4279" s="29"/>
      <c r="LE4279" s="29"/>
      <c r="LF4279" s="29"/>
      <c r="LG4279" s="29"/>
      <c r="LH4279" s="29"/>
      <c r="LI4279" s="29"/>
      <c r="LJ4279" s="29"/>
      <c r="LK4279" s="29"/>
      <c r="LL4279" s="29"/>
      <c r="LM4279" s="29"/>
      <c r="LN4279" s="29"/>
      <c r="LO4279" s="29"/>
      <c r="LP4279" s="29"/>
      <c r="LQ4279" s="29"/>
      <c r="LR4279" s="29"/>
      <c r="LS4279" s="29"/>
      <c r="LT4279" s="29"/>
      <c r="LU4279" s="29"/>
      <c r="LV4279" s="29"/>
      <c r="LW4279" s="29"/>
      <c r="LX4279" s="29"/>
      <c r="LY4279" s="29"/>
      <c r="LZ4279" s="29"/>
      <c r="MA4279" s="29"/>
      <c r="MB4279" s="29"/>
      <c r="MC4279" s="29"/>
      <c r="MD4279" s="29"/>
      <c r="ME4279" s="29"/>
      <c r="MF4279" s="29"/>
      <c r="MG4279" s="29"/>
      <c r="MH4279" s="29"/>
      <c r="MI4279" s="29"/>
      <c r="MJ4279" s="29"/>
      <c r="MK4279" s="29"/>
      <c r="ML4279" s="29"/>
      <c r="MM4279" s="29"/>
      <c r="MN4279" s="29"/>
      <c r="MO4279" s="29"/>
      <c r="MP4279" s="29"/>
      <c r="MQ4279" s="29"/>
      <c r="MR4279" s="29"/>
      <c r="MS4279" s="29"/>
      <c r="MT4279" s="29"/>
      <c r="MU4279" s="29"/>
      <c r="MV4279" s="29"/>
      <c r="MW4279" s="29"/>
      <c r="MX4279" s="29"/>
      <c r="MY4279" s="29"/>
      <c r="MZ4279" s="29"/>
      <c r="NA4279" s="29"/>
      <c r="NB4279" s="29"/>
      <c r="NC4279" s="29"/>
      <c r="ND4279" s="29"/>
      <c r="NE4279" s="29"/>
      <c r="NF4279" s="29"/>
      <c r="NG4279" s="29"/>
      <c r="NH4279" s="29"/>
      <c r="NI4279" s="29"/>
      <c r="NJ4279" s="29"/>
      <c r="NK4279" s="29"/>
      <c r="NL4279" s="29"/>
      <c r="NM4279" s="29"/>
      <c r="NN4279" s="29"/>
      <c r="NO4279" s="29"/>
      <c r="NP4279" s="29"/>
      <c r="NQ4279" s="29"/>
      <c r="NR4279" s="29"/>
      <c r="NS4279" s="29"/>
      <c r="NT4279" s="29"/>
      <c r="NU4279" s="29"/>
      <c r="NV4279" s="29"/>
      <c r="NW4279" s="29"/>
      <c r="NX4279" s="29"/>
      <c r="NY4279" s="29"/>
      <c r="NZ4279" s="29"/>
      <c r="OA4279" s="29"/>
      <c r="OB4279" s="29"/>
      <c r="OC4279" s="29"/>
      <c r="OD4279" s="29"/>
      <c r="OE4279" s="29"/>
      <c r="OF4279" s="29"/>
      <c r="OG4279" s="29"/>
      <c r="OH4279" s="29"/>
      <c r="OI4279" s="29"/>
      <c r="OJ4279" s="29"/>
      <c r="OK4279" s="29"/>
      <c r="OL4279" s="29"/>
      <c r="OM4279" s="29"/>
      <c r="ON4279" s="29"/>
      <c r="OO4279" s="29"/>
      <c r="OP4279" s="29"/>
      <c r="OQ4279" s="29"/>
      <c r="OR4279" s="29"/>
      <c r="OS4279" s="29"/>
      <c r="OT4279" s="29"/>
      <c r="OU4279" s="29"/>
      <c r="OV4279" s="29"/>
      <c r="OW4279" s="29"/>
      <c r="OX4279" s="29"/>
      <c r="OY4279" s="29"/>
      <c r="OZ4279" s="29"/>
      <c r="PA4279" s="29"/>
      <c r="PB4279" s="29"/>
      <c r="PC4279" s="29"/>
      <c r="PD4279" s="29"/>
      <c r="PE4279" s="29"/>
      <c r="PF4279" s="29"/>
      <c r="PG4279" s="29"/>
      <c r="PH4279" s="29"/>
      <c r="PI4279" s="29"/>
      <c r="PJ4279" s="29"/>
      <c r="PK4279" s="29"/>
      <c r="PL4279" s="29"/>
      <c r="PM4279" s="29"/>
      <c r="PN4279" s="29"/>
      <c r="PO4279" s="29"/>
      <c r="PP4279" s="29"/>
      <c r="PQ4279" s="29"/>
      <c r="PR4279" s="29"/>
      <c r="PS4279" s="29"/>
      <c r="PT4279" s="29"/>
      <c r="PU4279" s="29"/>
      <c r="PV4279" s="29"/>
      <c r="PW4279" s="29"/>
      <c r="PX4279" s="29"/>
      <c r="PY4279" s="29"/>
      <c r="PZ4279" s="29"/>
      <c r="QA4279" s="29"/>
      <c r="QB4279" s="29"/>
      <c r="QC4279" s="29"/>
      <c r="QD4279" s="29"/>
      <c r="QE4279" s="29"/>
      <c r="QF4279" s="29"/>
      <c r="QG4279" s="29"/>
      <c r="QH4279" s="29"/>
      <c r="QI4279" s="29"/>
      <c r="QJ4279" s="29"/>
      <c r="QK4279" s="29"/>
      <c r="QL4279" s="29"/>
      <c r="QM4279" s="29"/>
      <c r="QN4279" s="29"/>
      <c r="QO4279" s="29"/>
      <c r="QP4279" s="29"/>
      <c r="QQ4279" s="29"/>
      <c r="QR4279" s="29"/>
      <c r="QS4279" s="29"/>
      <c r="QT4279" s="29"/>
      <c r="QU4279" s="29"/>
      <c r="QV4279" s="29"/>
      <c r="QW4279" s="29"/>
      <c r="QX4279" s="29"/>
      <c r="QY4279" s="29"/>
      <c r="QZ4279" s="29"/>
      <c r="RA4279" s="29"/>
      <c r="RB4279" s="29"/>
      <c r="RC4279" s="29"/>
      <c r="RD4279" s="29"/>
      <c r="RE4279" s="29"/>
      <c r="RF4279" s="29"/>
      <c r="RG4279" s="29"/>
      <c r="RH4279" s="29"/>
      <c r="RI4279" s="29"/>
      <c r="RJ4279" s="29"/>
      <c r="RK4279" s="29"/>
      <c r="RL4279" s="29"/>
      <c r="RM4279" s="29"/>
      <c r="RN4279" s="29"/>
      <c r="RO4279" s="29"/>
      <c r="RP4279" s="29"/>
      <c r="RQ4279" s="29"/>
      <c r="RR4279" s="29"/>
      <c r="RS4279" s="29"/>
      <c r="RT4279" s="29"/>
      <c r="RU4279" s="29"/>
      <c r="RV4279" s="29"/>
      <c r="RW4279" s="29"/>
      <c r="RX4279" s="29"/>
      <c r="RY4279" s="29"/>
      <c r="RZ4279" s="29"/>
      <c r="SA4279" s="29"/>
      <c r="SB4279" s="29"/>
      <c r="SC4279" s="29"/>
      <c r="SD4279" s="29"/>
      <c r="SE4279" s="29"/>
      <c r="SF4279" s="29"/>
      <c r="SG4279" s="29"/>
      <c r="SH4279" s="29"/>
      <c r="SI4279" s="29"/>
      <c r="SJ4279" s="29"/>
      <c r="SK4279" s="29"/>
      <c r="SL4279" s="29"/>
      <c r="SM4279" s="29"/>
      <c r="SN4279" s="29"/>
      <c r="SO4279" s="29"/>
      <c r="SP4279" s="29"/>
      <c r="SQ4279" s="29"/>
      <c r="SR4279" s="29"/>
      <c r="SS4279" s="29"/>
      <c r="ST4279" s="29"/>
      <c r="SU4279" s="29"/>
      <c r="SV4279" s="29"/>
      <c r="SW4279" s="29"/>
      <c r="SX4279" s="29"/>
      <c r="SY4279" s="29"/>
      <c r="SZ4279" s="29"/>
      <c r="TA4279" s="29"/>
      <c r="TB4279" s="29"/>
      <c r="TC4279" s="29"/>
      <c r="TD4279" s="29"/>
      <c r="TE4279" s="29"/>
      <c r="TF4279" s="29"/>
      <c r="TG4279" s="29"/>
      <c r="TH4279" s="29"/>
      <c r="TI4279" s="29"/>
      <c r="TJ4279" s="29"/>
      <c r="TK4279" s="29"/>
      <c r="TL4279" s="29"/>
      <c r="TM4279" s="29"/>
      <c r="TN4279" s="29"/>
      <c r="TO4279" s="29"/>
      <c r="TP4279" s="29"/>
      <c r="TQ4279" s="29"/>
      <c r="TR4279" s="29"/>
      <c r="TS4279" s="29"/>
      <c r="TT4279" s="29"/>
      <c r="TU4279" s="29"/>
      <c r="TV4279" s="29"/>
      <c r="TW4279" s="29"/>
      <c r="TX4279" s="29"/>
      <c r="TY4279" s="29"/>
      <c r="TZ4279" s="29"/>
      <c r="UA4279" s="29"/>
      <c r="UB4279" s="29"/>
      <c r="UC4279" s="29"/>
      <c r="UD4279" s="29"/>
      <c r="UE4279" s="29"/>
      <c r="UF4279" s="29"/>
      <c r="UG4279" s="29"/>
      <c r="UH4279" s="29"/>
      <c r="UI4279" s="29"/>
      <c r="UJ4279" s="29"/>
      <c r="UK4279" s="29"/>
      <c r="UL4279" s="29"/>
      <c r="UM4279" s="29"/>
      <c r="UN4279" s="29"/>
      <c r="UO4279" s="29"/>
      <c r="UP4279" s="29"/>
      <c r="UQ4279" s="29"/>
      <c r="UR4279" s="29"/>
      <c r="US4279" s="29"/>
      <c r="UT4279" s="29"/>
      <c r="UU4279" s="29"/>
      <c r="UV4279" s="29"/>
      <c r="UW4279" s="29"/>
      <c r="UX4279" s="29"/>
      <c r="UY4279" s="29"/>
      <c r="UZ4279" s="29"/>
      <c r="VA4279" s="29"/>
      <c r="VB4279" s="29"/>
      <c r="VC4279" s="29"/>
      <c r="VD4279" s="29"/>
      <c r="VE4279" s="29"/>
      <c r="VF4279" s="29"/>
      <c r="VG4279" s="29"/>
      <c r="VH4279" s="29"/>
      <c r="VI4279" s="29"/>
      <c r="VJ4279" s="29"/>
      <c r="VK4279" s="29"/>
      <c r="VL4279" s="29"/>
      <c r="VM4279" s="29"/>
      <c r="VN4279" s="29"/>
      <c r="VO4279" s="29"/>
      <c r="VP4279" s="29"/>
      <c r="VQ4279" s="29"/>
      <c r="VR4279" s="29"/>
      <c r="VS4279" s="29"/>
      <c r="VT4279" s="29"/>
      <c r="VU4279" s="29"/>
      <c r="VV4279" s="29"/>
      <c r="VW4279" s="29"/>
      <c r="VX4279" s="29"/>
      <c r="VY4279" s="29"/>
      <c r="VZ4279" s="29"/>
      <c r="WA4279" s="29"/>
      <c r="WB4279" s="29"/>
      <c r="WC4279" s="29"/>
      <c r="WD4279" s="29"/>
      <c r="WE4279" s="29"/>
      <c r="WF4279" s="29"/>
      <c r="WG4279" s="29"/>
      <c r="WH4279" s="29"/>
      <c r="WI4279" s="29"/>
      <c r="WJ4279" s="29"/>
      <c r="WK4279" s="29"/>
      <c r="WL4279" s="29"/>
      <c r="WM4279" s="29"/>
      <c r="WN4279" s="29"/>
      <c r="WO4279" s="29"/>
      <c r="WP4279" s="29"/>
      <c r="WQ4279" s="29"/>
      <c r="WR4279" s="29"/>
      <c r="WS4279" s="29"/>
      <c r="WT4279" s="29"/>
      <c r="WU4279" s="29"/>
      <c r="WV4279" s="29"/>
      <c r="WW4279" s="29"/>
      <c r="WX4279" s="29"/>
      <c r="WY4279" s="29"/>
      <c r="WZ4279" s="29"/>
      <c r="XA4279" s="29"/>
      <c r="XB4279" s="29"/>
      <c r="XC4279" s="29"/>
      <c r="XD4279" s="29"/>
      <c r="XE4279" s="29"/>
      <c r="XF4279" s="29"/>
      <c r="XG4279" s="29"/>
      <c r="XH4279" s="29"/>
      <c r="XI4279" s="29"/>
      <c r="XJ4279" s="29"/>
      <c r="XK4279" s="29"/>
      <c r="XL4279" s="29"/>
      <c r="XM4279" s="29"/>
      <c r="XN4279" s="29"/>
      <c r="XO4279" s="29"/>
      <c r="XP4279" s="29"/>
      <c r="XQ4279" s="29"/>
      <c r="XR4279" s="29"/>
      <c r="XS4279" s="29"/>
      <c r="XT4279" s="29"/>
      <c r="XU4279" s="29"/>
      <c r="XV4279" s="29"/>
      <c r="XW4279" s="29"/>
      <c r="XX4279" s="29"/>
      <c r="XY4279" s="29"/>
      <c r="XZ4279" s="29"/>
      <c r="YA4279" s="29"/>
      <c r="YB4279" s="29"/>
      <c r="YC4279" s="29"/>
      <c r="YD4279" s="29"/>
      <c r="YE4279" s="29"/>
      <c r="YF4279" s="29"/>
      <c r="YG4279" s="29"/>
      <c r="YH4279" s="29"/>
      <c r="YI4279" s="29"/>
      <c r="YJ4279" s="29"/>
      <c r="YK4279" s="29"/>
      <c r="YL4279" s="29"/>
      <c r="YM4279" s="29"/>
      <c r="YN4279" s="29"/>
      <c r="YO4279" s="29"/>
      <c r="YP4279" s="29"/>
      <c r="YQ4279" s="29"/>
      <c r="YR4279" s="29"/>
      <c r="YS4279" s="29"/>
      <c r="YT4279" s="29"/>
      <c r="YU4279" s="29"/>
      <c r="YV4279" s="29"/>
      <c r="YW4279" s="29"/>
      <c r="YX4279" s="29"/>
      <c r="YY4279" s="29"/>
      <c r="YZ4279" s="29"/>
      <c r="ZA4279" s="29"/>
      <c r="ZB4279" s="29"/>
      <c r="ZC4279" s="29"/>
      <c r="ZD4279" s="29"/>
      <c r="ZE4279" s="29"/>
      <c r="ZF4279" s="29"/>
      <c r="ZG4279" s="29"/>
      <c r="ZH4279" s="29"/>
      <c r="ZI4279" s="29"/>
      <c r="ZJ4279" s="29"/>
      <c r="ZK4279" s="29"/>
      <c r="ZL4279" s="29"/>
      <c r="ZM4279" s="29"/>
      <c r="ZN4279" s="29"/>
      <c r="ZO4279" s="29"/>
      <c r="ZP4279" s="29"/>
      <c r="ZQ4279" s="29"/>
      <c r="ZR4279" s="29"/>
      <c r="ZS4279" s="29"/>
      <c r="ZT4279" s="29"/>
      <c r="ZU4279" s="29"/>
      <c r="ZV4279" s="29"/>
      <c r="ZW4279" s="29"/>
      <c r="ZX4279" s="29"/>
      <c r="ZY4279" s="29"/>
      <c r="ZZ4279" s="29"/>
      <c r="AAA4279" s="29"/>
      <c r="AAB4279" s="29"/>
      <c r="AAC4279" s="29"/>
      <c r="AAD4279" s="29"/>
      <c r="AAE4279" s="29"/>
      <c r="AAF4279" s="29"/>
      <c r="AAG4279" s="29"/>
      <c r="AAH4279" s="29"/>
      <c r="AAI4279" s="29"/>
      <c r="AAJ4279" s="29"/>
      <c r="AAK4279" s="29"/>
      <c r="AAL4279" s="29"/>
      <c r="AAM4279" s="29"/>
      <c r="AAN4279" s="29"/>
      <c r="AAO4279" s="29"/>
      <c r="AAP4279" s="29"/>
      <c r="AAQ4279" s="29"/>
      <c r="AAR4279" s="29"/>
      <c r="AAS4279" s="29"/>
      <c r="AAT4279" s="29"/>
      <c r="AAU4279" s="29"/>
      <c r="AAV4279" s="29"/>
      <c r="AAW4279" s="29"/>
      <c r="AAX4279" s="29"/>
      <c r="AAY4279" s="29"/>
      <c r="AAZ4279" s="29"/>
      <c r="ABA4279" s="29"/>
      <c r="ABB4279" s="29"/>
      <c r="ABC4279" s="29"/>
      <c r="ABD4279" s="29"/>
      <c r="ABE4279" s="29"/>
      <c r="ABF4279" s="29"/>
      <c r="ABG4279" s="29"/>
      <c r="ABH4279" s="29"/>
      <c r="ABI4279" s="29"/>
      <c r="ABJ4279" s="29"/>
      <c r="ABK4279" s="29"/>
      <c r="ABL4279" s="29"/>
      <c r="ABM4279" s="29"/>
      <c r="ABN4279" s="29"/>
      <c r="ABO4279" s="29"/>
      <c r="ABP4279" s="29"/>
      <c r="ABQ4279" s="29"/>
      <c r="ABR4279" s="29"/>
      <c r="ABS4279" s="29"/>
      <c r="ABT4279" s="29"/>
      <c r="ABU4279" s="29"/>
      <c r="ABV4279" s="29"/>
      <c r="ABW4279" s="29"/>
      <c r="ABX4279" s="29"/>
      <c r="ABY4279" s="29"/>
      <c r="ABZ4279" s="29"/>
      <c r="ACA4279" s="29"/>
      <c r="ACB4279" s="29"/>
      <c r="ACC4279" s="29"/>
      <c r="ACD4279" s="29"/>
      <c r="ACE4279" s="29"/>
      <c r="ACF4279" s="29"/>
      <c r="ACG4279" s="29"/>
      <c r="ACH4279" s="29"/>
      <c r="ACI4279" s="29"/>
      <c r="ACJ4279" s="29"/>
      <c r="ACK4279" s="29"/>
      <c r="ACL4279" s="29"/>
      <c r="ACM4279" s="29"/>
      <c r="ACN4279" s="29"/>
      <c r="ACO4279" s="29"/>
      <c r="ACP4279" s="29"/>
      <c r="ACQ4279" s="29"/>
      <c r="ACR4279" s="29"/>
      <c r="ACS4279" s="29"/>
      <c r="ACT4279" s="29"/>
      <c r="ACU4279" s="29"/>
      <c r="ACV4279" s="29"/>
      <c r="ACW4279" s="29"/>
      <c r="ACX4279" s="29"/>
      <c r="ACY4279" s="29"/>
      <c r="ACZ4279" s="29"/>
      <c r="ADA4279" s="29"/>
      <c r="ADB4279" s="29"/>
      <c r="ADC4279" s="29"/>
      <c r="ADD4279" s="29"/>
      <c r="ADE4279" s="29"/>
      <c r="ADF4279" s="29"/>
      <c r="ADG4279" s="29"/>
      <c r="ADH4279" s="29"/>
      <c r="ADI4279" s="29"/>
      <c r="ADJ4279" s="29"/>
      <c r="ADK4279" s="29"/>
      <c r="ADL4279" s="29"/>
      <c r="ADM4279" s="29"/>
      <c r="ADN4279" s="29"/>
      <c r="ADO4279" s="29"/>
      <c r="ADP4279" s="29"/>
      <c r="ADQ4279" s="29"/>
      <c r="ADR4279" s="29"/>
      <c r="ADS4279" s="29"/>
      <c r="ADT4279" s="29"/>
      <c r="ADU4279" s="29"/>
      <c r="ADV4279" s="29"/>
      <c r="ADW4279" s="29"/>
      <c r="ADX4279" s="29"/>
      <c r="ADY4279" s="29"/>
      <c r="ADZ4279" s="29"/>
      <c r="AEA4279" s="29"/>
      <c r="AEB4279" s="29"/>
      <c r="AEC4279" s="29"/>
      <c r="AED4279" s="29"/>
      <c r="AEE4279" s="29"/>
      <c r="AEF4279" s="29"/>
      <c r="AEG4279" s="29"/>
      <c r="AEH4279" s="29"/>
      <c r="AEI4279" s="29"/>
      <c r="AEJ4279" s="29"/>
      <c r="AEK4279" s="29"/>
      <c r="AEL4279" s="29"/>
      <c r="AEM4279" s="29"/>
      <c r="AEN4279" s="29"/>
      <c r="AEO4279" s="29"/>
      <c r="AEP4279" s="29"/>
      <c r="AEQ4279" s="29"/>
      <c r="AER4279" s="29"/>
      <c r="AES4279" s="29"/>
      <c r="AET4279" s="29"/>
      <c r="AEU4279" s="29"/>
      <c r="AEV4279" s="29"/>
      <c r="AEW4279" s="29"/>
      <c r="AEX4279" s="29"/>
      <c r="AEY4279" s="29"/>
      <c r="AEZ4279" s="29"/>
      <c r="AFA4279" s="29"/>
      <c r="AFB4279" s="29"/>
      <c r="AFC4279" s="29"/>
      <c r="AFD4279" s="29"/>
      <c r="AFE4279" s="29"/>
      <c r="AFF4279" s="29"/>
      <c r="AFG4279" s="29"/>
      <c r="AFH4279" s="29"/>
      <c r="AFI4279" s="29"/>
      <c r="AFJ4279" s="29"/>
      <c r="AFK4279" s="29"/>
      <c r="AFL4279" s="29"/>
      <c r="AFM4279" s="29"/>
      <c r="AFN4279" s="29"/>
      <c r="AFO4279" s="29"/>
      <c r="AFP4279" s="29"/>
      <c r="AFQ4279" s="29"/>
      <c r="AFR4279" s="29"/>
      <c r="AFS4279" s="29"/>
      <c r="AFT4279" s="29"/>
      <c r="AFU4279" s="29"/>
      <c r="AFV4279" s="29"/>
      <c r="AFW4279" s="29"/>
      <c r="AFX4279" s="29"/>
      <c r="AFY4279" s="29"/>
      <c r="AFZ4279" s="29"/>
      <c r="AGA4279" s="29"/>
      <c r="AGB4279" s="29"/>
      <c r="AGC4279" s="29"/>
      <c r="AGD4279" s="29"/>
      <c r="AGE4279" s="29"/>
      <c r="AGF4279" s="29"/>
      <c r="AGG4279" s="29"/>
      <c r="AGH4279" s="29"/>
      <c r="AGI4279" s="29"/>
      <c r="AGJ4279" s="29"/>
      <c r="AGK4279" s="29"/>
      <c r="AGL4279" s="29"/>
      <c r="AGM4279" s="29"/>
      <c r="AGN4279" s="29"/>
      <c r="AGO4279" s="29"/>
      <c r="AGP4279" s="29"/>
      <c r="AGQ4279" s="29"/>
      <c r="AGR4279" s="29"/>
      <c r="AGS4279" s="29"/>
      <c r="AGT4279" s="29"/>
      <c r="AGU4279" s="29"/>
      <c r="AGV4279" s="29"/>
      <c r="AGW4279" s="29"/>
      <c r="AGX4279" s="29"/>
      <c r="AGY4279" s="29"/>
      <c r="AGZ4279" s="29"/>
      <c r="AHA4279" s="29"/>
      <c r="AHB4279" s="29"/>
      <c r="AHC4279" s="29"/>
      <c r="AHD4279" s="29"/>
      <c r="AHE4279" s="29"/>
      <c r="AHF4279" s="29"/>
      <c r="AHG4279" s="29"/>
      <c r="AHH4279" s="29"/>
      <c r="AHI4279" s="29"/>
      <c r="AHJ4279" s="29"/>
      <c r="AHK4279" s="29"/>
      <c r="AHL4279" s="29"/>
      <c r="AHM4279" s="29"/>
      <c r="AHN4279" s="29"/>
      <c r="AHO4279" s="29"/>
      <c r="AHP4279" s="29"/>
      <c r="AHQ4279" s="29"/>
      <c r="AHR4279" s="29"/>
      <c r="AHS4279" s="29"/>
      <c r="AHT4279" s="29"/>
      <c r="AHU4279" s="29"/>
      <c r="AHV4279" s="29"/>
      <c r="AHW4279" s="29"/>
      <c r="AHX4279" s="29"/>
      <c r="AHY4279" s="29"/>
      <c r="AHZ4279" s="29"/>
      <c r="AIA4279" s="29"/>
      <c r="AIB4279" s="29"/>
      <c r="AIC4279" s="29"/>
      <c r="AID4279" s="29"/>
      <c r="AIE4279" s="29"/>
      <c r="AIF4279" s="29"/>
      <c r="AIG4279" s="29"/>
      <c r="AIH4279" s="29"/>
      <c r="AII4279" s="29"/>
      <c r="AIJ4279" s="29"/>
      <c r="AIK4279" s="29"/>
      <c r="AIL4279" s="29"/>
      <c r="AIM4279" s="29"/>
      <c r="AIN4279" s="29"/>
      <c r="AIO4279" s="29"/>
      <c r="AIP4279" s="29"/>
      <c r="AIQ4279" s="29"/>
      <c r="AIR4279" s="29"/>
      <c r="AIS4279" s="29"/>
      <c r="AIT4279" s="29"/>
      <c r="AIU4279" s="29"/>
      <c r="AIV4279" s="29"/>
      <c r="AIW4279" s="29"/>
      <c r="AIX4279" s="29"/>
      <c r="AIY4279" s="29"/>
      <c r="AIZ4279" s="29"/>
      <c r="AJA4279" s="29"/>
      <c r="AJB4279" s="29"/>
      <c r="AJC4279" s="29"/>
      <c r="AJD4279" s="29"/>
      <c r="AJE4279" s="29"/>
      <c r="AJF4279" s="29"/>
      <c r="AJG4279" s="29"/>
      <c r="AJH4279" s="29"/>
      <c r="AJI4279" s="29"/>
      <c r="AJJ4279" s="29"/>
      <c r="AJK4279" s="29"/>
      <c r="AJL4279" s="29"/>
      <c r="AJM4279" s="29"/>
      <c r="AJN4279" s="29"/>
      <c r="AJO4279" s="29"/>
      <c r="AJP4279" s="29"/>
      <c r="AJQ4279" s="29"/>
      <c r="AJR4279" s="29"/>
      <c r="AJS4279" s="29"/>
      <c r="AJT4279" s="29"/>
      <c r="AJU4279" s="29"/>
      <c r="AJV4279" s="29"/>
      <c r="AJW4279" s="29"/>
      <c r="AJX4279" s="29"/>
      <c r="AJY4279" s="29"/>
      <c r="AJZ4279" s="29"/>
      <c r="AKA4279" s="29"/>
      <c r="AKB4279" s="29"/>
      <c r="AKC4279" s="29"/>
      <c r="AKD4279" s="29"/>
      <c r="AKE4279" s="29"/>
      <c r="AKF4279" s="29"/>
      <c r="AKG4279" s="29"/>
      <c r="AKH4279" s="29"/>
      <c r="AKI4279" s="29"/>
      <c r="AKJ4279" s="29"/>
      <c r="AKK4279" s="29"/>
      <c r="AKL4279" s="29"/>
      <c r="AKM4279" s="29"/>
      <c r="AKN4279" s="29"/>
      <c r="AKO4279" s="29"/>
      <c r="AKP4279" s="29"/>
      <c r="AKQ4279" s="29"/>
      <c r="AKR4279" s="29"/>
      <c r="AKS4279" s="29"/>
      <c r="AKT4279" s="29"/>
      <c r="AKU4279" s="29"/>
      <c r="AKV4279" s="29"/>
      <c r="AKW4279" s="29"/>
      <c r="AKX4279" s="29"/>
      <c r="AKY4279" s="29"/>
      <c r="AKZ4279" s="29"/>
      <c r="ALA4279" s="29"/>
      <c r="ALB4279" s="29"/>
      <c r="ALC4279" s="29"/>
      <c r="ALD4279" s="29"/>
      <c r="ALE4279" s="29"/>
      <c r="ALF4279" s="29"/>
      <c r="ALG4279" s="29"/>
      <c r="ALH4279" s="29"/>
      <c r="ALI4279" s="29"/>
      <c r="ALJ4279" s="29"/>
      <c r="ALK4279" s="29"/>
      <c r="ALL4279" s="29"/>
      <c r="ALM4279" s="29"/>
      <c r="ALN4279" s="29"/>
      <c r="ALO4279" s="29"/>
      <c r="ALP4279" s="29"/>
      <c r="ALQ4279" s="29"/>
      <c r="ALR4279" s="29"/>
      <c r="ALS4279" s="29"/>
      <c r="ALT4279" s="29"/>
      <c r="ALU4279" s="29"/>
      <c r="ALV4279" s="29"/>
      <c r="ALW4279" s="29"/>
      <c r="ALX4279" s="29"/>
      <c r="ALY4279" s="29"/>
      <c r="ALZ4279" s="29"/>
      <c r="AMA4279" s="29"/>
      <c r="AMB4279" s="29"/>
      <c r="AMC4279" s="29"/>
      <c r="AMD4279" s="29"/>
      <c r="AME4279" s="29"/>
      <c r="AMF4279" s="29"/>
      <c r="AMG4279" s="29"/>
      <c r="AMH4279" s="29"/>
      <c r="AMI4279" s="29"/>
      <c r="AMJ4279" s="29"/>
      <c r="AMK4279" s="29"/>
      <c r="AML4279" s="29"/>
      <c r="AMM4279" s="29"/>
      <c r="AMN4279" s="29"/>
      <c r="AMO4279" s="29"/>
      <c r="AMP4279" s="29"/>
      <c r="AMQ4279" s="29"/>
      <c r="AMR4279" s="29"/>
      <c r="AMS4279" s="29"/>
      <c r="AMT4279" s="29"/>
      <c r="AMU4279" s="29"/>
      <c r="AMV4279" s="29"/>
      <c r="AMW4279" s="29"/>
      <c r="AMX4279" s="29"/>
      <c r="AMY4279" s="29"/>
      <c r="AMZ4279" s="29"/>
      <c r="ANA4279" s="29"/>
      <c r="ANB4279" s="29"/>
      <c r="ANC4279" s="29"/>
      <c r="AND4279" s="29"/>
      <c r="ANE4279" s="29"/>
      <c r="ANF4279" s="29"/>
      <c r="ANG4279" s="29"/>
      <c r="ANH4279" s="29"/>
      <c r="ANI4279" s="29"/>
      <c r="ANJ4279" s="29"/>
      <c r="ANK4279" s="29"/>
      <c r="ANL4279" s="29"/>
      <c r="ANM4279" s="29"/>
      <c r="ANN4279" s="29"/>
      <c r="ANO4279" s="29"/>
      <c r="ANP4279" s="29"/>
      <c r="ANQ4279" s="29"/>
      <c r="ANR4279" s="29"/>
      <c r="ANS4279" s="29"/>
      <c r="ANT4279" s="29"/>
      <c r="ANU4279" s="29"/>
      <c r="ANV4279" s="29"/>
      <c r="ANW4279" s="29"/>
      <c r="ANX4279" s="29"/>
      <c r="ANY4279" s="29"/>
      <c r="ANZ4279" s="29"/>
      <c r="AOA4279" s="29"/>
      <c r="AOB4279" s="29"/>
      <c r="AOC4279" s="29"/>
      <c r="AOD4279" s="29"/>
      <c r="AOE4279" s="29"/>
      <c r="AOF4279" s="29"/>
      <c r="AOG4279" s="29"/>
      <c r="AOH4279" s="29"/>
      <c r="AOI4279" s="29"/>
      <c r="AOJ4279" s="29"/>
      <c r="AOK4279" s="29"/>
      <c r="AOL4279" s="29"/>
      <c r="AOM4279" s="29"/>
      <c r="AON4279" s="29"/>
      <c r="AOO4279" s="29"/>
      <c r="AOP4279" s="29"/>
      <c r="AOQ4279" s="29"/>
      <c r="AOR4279" s="29"/>
      <c r="AOS4279" s="29"/>
      <c r="AOT4279" s="29"/>
      <c r="AOU4279" s="29"/>
      <c r="AOV4279" s="29"/>
      <c r="AOW4279" s="29"/>
      <c r="AOX4279" s="29"/>
      <c r="AOY4279" s="29"/>
      <c r="AOZ4279" s="29"/>
      <c r="APA4279" s="29"/>
      <c r="APB4279" s="29"/>
      <c r="APC4279" s="29"/>
      <c r="APD4279" s="29"/>
      <c r="APE4279" s="29"/>
      <c r="APF4279" s="29"/>
      <c r="APG4279" s="29"/>
      <c r="APH4279" s="29"/>
      <c r="API4279" s="29"/>
      <c r="APJ4279" s="29"/>
      <c r="APK4279" s="29"/>
      <c r="APL4279" s="29"/>
      <c r="APM4279" s="29"/>
      <c r="APN4279" s="29"/>
      <c r="APO4279" s="29"/>
      <c r="APP4279" s="29"/>
      <c r="APQ4279" s="29"/>
      <c r="APR4279" s="29"/>
      <c r="APS4279" s="29"/>
      <c r="APT4279" s="29"/>
      <c r="APU4279" s="29"/>
      <c r="APV4279" s="29"/>
      <c r="APW4279" s="29"/>
      <c r="APX4279" s="29"/>
      <c r="APY4279" s="29"/>
      <c r="APZ4279" s="29"/>
      <c r="AQA4279" s="29"/>
      <c r="AQB4279" s="29"/>
      <c r="AQC4279" s="29"/>
      <c r="AQD4279" s="29"/>
      <c r="AQE4279" s="29"/>
      <c r="AQF4279" s="29"/>
      <c r="AQG4279" s="29"/>
      <c r="AQH4279" s="29"/>
      <c r="AQI4279" s="29"/>
      <c r="AQJ4279" s="29"/>
      <c r="AQK4279" s="29"/>
      <c r="AQL4279" s="29"/>
      <c r="AQM4279" s="29"/>
      <c r="AQN4279" s="29"/>
      <c r="AQO4279" s="29"/>
      <c r="AQP4279" s="29"/>
      <c r="AQQ4279" s="29"/>
      <c r="AQR4279" s="29"/>
      <c r="AQS4279" s="29"/>
      <c r="AQT4279" s="29"/>
      <c r="AQU4279" s="29"/>
      <c r="AQV4279" s="29"/>
      <c r="AQW4279" s="29"/>
      <c r="AQX4279" s="29"/>
      <c r="AQY4279" s="29"/>
      <c r="AQZ4279" s="29"/>
      <c r="ARA4279" s="29"/>
      <c r="ARB4279" s="29"/>
      <c r="ARC4279" s="29"/>
      <c r="ARD4279" s="29"/>
      <c r="ARE4279" s="29"/>
      <c r="ARF4279" s="29"/>
      <c r="ARG4279" s="29"/>
      <c r="ARH4279" s="29"/>
      <c r="ARI4279" s="29"/>
      <c r="ARJ4279" s="29"/>
      <c r="ARK4279" s="29"/>
      <c r="ARL4279" s="29"/>
      <c r="ARM4279" s="29"/>
      <c r="ARN4279" s="29"/>
      <c r="ARO4279" s="29"/>
      <c r="ARP4279" s="29"/>
      <c r="ARQ4279" s="29"/>
      <c r="ARR4279" s="29"/>
      <c r="ARS4279" s="29"/>
      <c r="ART4279" s="29"/>
      <c r="ARU4279" s="29"/>
      <c r="ARV4279" s="29"/>
      <c r="ARW4279" s="29"/>
      <c r="ARX4279" s="29"/>
      <c r="ARY4279" s="29"/>
      <c r="ARZ4279" s="29"/>
      <c r="ASA4279" s="29"/>
      <c r="ASB4279" s="29"/>
      <c r="ASC4279" s="29"/>
      <c r="ASD4279" s="29"/>
      <c r="ASE4279" s="29"/>
      <c r="ASF4279" s="29"/>
      <c r="ASG4279" s="29"/>
      <c r="ASH4279" s="29"/>
      <c r="ASI4279" s="29"/>
      <c r="ASJ4279" s="29"/>
      <c r="ASK4279" s="29"/>
      <c r="ASL4279" s="29"/>
      <c r="ASM4279" s="29"/>
      <c r="ASN4279" s="29"/>
      <c r="ASO4279" s="29"/>
      <c r="ASP4279" s="29"/>
      <c r="ASQ4279" s="29"/>
      <c r="ASR4279" s="29"/>
      <c r="ASS4279" s="29"/>
      <c r="AST4279" s="29"/>
      <c r="ASU4279" s="29"/>
      <c r="ASV4279" s="29"/>
      <c r="ASW4279" s="29"/>
      <c r="ASX4279" s="29"/>
      <c r="ASY4279" s="29"/>
      <c r="ASZ4279" s="29"/>
      <c r="ATA4279" s="29"/>
      <c r="ATB4279" s="29"/>
      <c r="ATC4279" s="29"/>
      <c r="ATD4279" s="29"/>
      <c r="ATE4279" s="29"/>
      <c r="ATF4279" s="29"/>
      <c r="ATG4279" s="29"/>
      <c r="ATH4279" s="29"/>
      <c r="ATI4279" s="29"/>
      <c r="ATJ4279" s="29"/>
      <c r="ATK4279" s="29"/>
      <c r="ATL4279" s="29"/>
      <c r="ATM4279" s="29"/>
      <c r="ATN4279" s="29"/>
      <c r="ATO4279" s="29"/>
      <c r="ATP4279" s="29"/>
      <c r="ATQ4279" s="29"/>
      <c r="ATR4279" s="29"/>
      <c r="ATS4279" s="29"/>
      <c r="ATT4279" s="29"/>
      <c r="ATU4279" s="29"/>
      <c r="ATV4279" s="29"/>
      <c r="ATW4279" s="29"/>
      <c r="ATX4279" s="29"/>
      <c r="ATY4279" s="29"/>
      <c r="ATZ4279" s="29"/>
      <c r="AUA4279" s="29"/>
      <c r="AUB4279" s="29"/>
      <c r="AUC4279" s="29"/>
      <c r="AUD4279" s="29"/>
      <c r="AUE4279" s="29"/>
      <c r="AUF4279" s="29"/>
      <c r="AUG4279" s="29"/>
      <c r="AUH4279" s="29"/>
      <c r="AUI4279" s="29"/>
      <c r="AUJ4279" s="29"/>
      <c r="AUK4279" s="29"/>
      <c r="AUL4279" s="29"/>
      <c r="AUM4279" s="29"/>
      <c r="AUN4279" s="29"/>
      <c r="AUO4279" s="29"/>
      <c r="AUP4279" s="29"/>
      <c r="AUQ4279" s="29"/>
      <c r="AUR4279" s="29"/>
      <c r="AUS4279" s="29"/>
      <c r="AUT4279" s="29"/>
      <c r="AUU4279" s="29"/>
      <c r="AUV4279" s="29"/>
      <c r="AUW4279" s="29"/>
      <c r="AUX4279" s="29"/>
      <c r="AUY4279" s="29"/>
      <c r="AUZ4279" s="29"/>
      <c r="AVA4279" s="29"/>
      <c r="AVB4279" s="29"/>
      <c r="AVC4279" s="29"/>
      <c r="AVD4279" s="29"/>
      <c r="AVE4279" s="29"/>
      <c r="AVF4279" s="29"/>
      <c r="AVG4279" s="29"/>
      <c r="AVH4279" s="29"/>
      <c r="AVI4279" s="29"/>
      <c r="AVJ4279" s="29"/>
      <c r="AVK4279" s="29"/>
      <c r="AVL4279" s="29"/>
      <c r="AVM4279" s="29"/>
      <c r="AVN4279" s="29"/>
      <c r="AVO4279" s="29"/>
      <c r="AVP4279" s="29"/>
      <c r="AVQ4279" s="29"/>
      <c r="AVR4279" s="29"/>
      <c r="AVS4279" s="29"/>
      <c r="AVT4279" s="29"/>
      <c r="AVU4279" s="29"/>
      <c r="AVV4279" s="29"/>
      <c r="AVW4279" s="29"/>
      <c r="AVX4279" s="29"/>
      <c r="AVY4279" s="29"/>
      <c r="AVZ4279" s="29"/>
      <c r="AWA4279" s="29"/>
      <c r="AWB4279" s="29"/>
      <c r="AWC4279" s="29"/>
      <c r="AWD4279" s="29"/>
      <c r="AWE4279" s="29"/>
      <c r="AWF4279" s="29"/>
      <c r="AWG4279" s="29"/>
      <c r="AWH4279" s="29"/>
      <c r="AWI4279" s="29"/>
      <c r="AWJ4279" s="29"/>
      <c r="AWK4279" s="29"/>
      <c r="AWL4279" s="29"/>
      <c r="AWM4279" s="29"/>
      <c r="AWN4279" s="29"/>
      <c r="AWO4279" s="29"/>
      <c r="AWP4279" s="29"/>
      <c r="AWQ4279" s="29"/>
      <c r="AWR4279" s="29"/>
      <c r="AWS4279" s="29"/>
      <c r="AWT4279" s="29"/>
      <c r="AWU4279" s="29"/>
      <c r="AWV4279" s="29"/>
      <c r="AWW4279" s="29"/>
      <c r="AWX4279" s="29"/>
      <c r="AWY4279" s="29"/>
      <c r="AWZ4279" s="29"/>
      <c r="AXA4279" s="29"/>
      <c r="AXB4279" s="29"/>
      <c r="AXC4279" s="29"/>
      <c r="AXD4279" s="29"/>
      <c r="AXE4279" s="29"/>
      <c r="AXF4279" s="29"/>
      <c r="AXG4279" s="29"/>
      <c r="AXH4279" s="29"/>
      <c r="AXI4279" s="29"/>
      <c r="AXJ4279" s="29"/>
      <c r="AXK4279" s="29"/>
      <c r="AXL4279" s="29"/>
      <c r="AXM4279" s="29"/>
      <c r="AXN4279" s="29"/>
      <c r="AXO4279" s="29"/>
      <c r="AXP4279" s="29"/>
      <c r="AXQ4279" s="29"/>
      <c r="AXR4279" s="29"/>
      <c r="AXS4279" s="29"/>
      <c r="AXT4279" s="29"/>
      <c r="AXU4279" s="29"/>
      <c r="AXV4279" s="29"/>
      <c r="AXW4279" s="29"/>
      <c r="AXX4279" s="29"/>
      <c r="AXY4279" s="29"/>
      <c r="AXZ4279" s="29"/>
      <c r="AYA4279" s="29"/>
      <c r="AYB4279" s="29"/>
      <c r="AYC4279" s="29"/>
      <c r="AYD4279" s="29"/>
      <c r="AYE4279" s="29"/>
      <c r="AYF4279" s="29"/>
      <c r="AYG4279" s="29"/>
      <c r="AYH4279" s="29"/>
      <c r="AYI4279" s="29"/>
      <c r="AYJ4279" s="29"/>
      <c r="AYK4279" s="29"/>
      <c r="AYL4279" s="29"/>
      <c r="AYM4279" s="29"/>
      <c r="AYN4279" s="29"/>
      <c r="AYO4279" s="29"/>
      <c r="AYP4279" s="29"/>
      <c r="AYQ4279" s="29"/>
      <c r="AYR4279" s="29"/>
      <c r="AYS4279" s="29"/>
      <c r="AYT4279" s="29"/>
      <c r="AYU4279" s="29"/>
      <c r="AYV4279" s="29"/>
      <c r="AYW4279" s="29"/>
      <c r="AYX4279" s="29"/>
      <c r="AYY4279" s="29"/>
      <c r="AYZ4279" s="29"/>
      <c r="AZA4279" s="29"/>
      <c r="AZB4279" s="29"/>
      <c r="AZC4279" s="29"/>
      <c r="AZD4279" s="29"/>
      <c r="AZE4279" s="29"/>
      <c r="AZF4279" s="29"/>
      <c r="AZG4279" s="29"/>
      <c r="AZH4279" s="29"/>
      <c r="AZI4279" s="29"/>
      <c r="AZJ4279" s="29"/>
      <c r="AZK4279" s="29"/>
      <c r="AZL4279" s="29"/>
      <c r="AZM4279" s="29"/>
      <c r="AZN4279" s="29"/>
      <c r="AZO4279" s="29"/>
      <c r="AZP4279" s="29"/>
      <c r="AZQ4279" s="29"/>
      <c r="AZR4279" s="29"/>
      <c r="AZS4279" s="29"/>
      <c r="AZT4279" s="29"/>
      <c r="AZU4279" s="29"/>
      <c r="AZV4279" s="29"/>
      <c r="AZW4279" s="29"/>
      <c r="AZX4279" s="29"/>
      <c r="AZY4279" s="29"/>
      <c r="AZZ4279" s="29"/>
      <c r="BAA4279" s="29"/>
      <c r="BAB4279" s="29"/>
      <c r="BAC4279" s="29"/>
      <c r="BAD4279" s="29"/>
      <c r="BAE4279" s="29"/>
      <c r="BAF4279" s="29"/>
      <c r="BAG4279" s="29"/>
      <c r="BAH4279" s="29"/>
      <c r="BAI4279" s="29"/>
      <c r="BAJ4279" s="29"/>
      <c r="BAK4279" s="29"/>
      <c r="BAL4279" s="29"/>
      <c r="BAM4279" s="29"/>
      <c r="BAN4279" s="29"/>
      <c r="BAO4279" s="29"/>
      <c r="BAP4279" s="29"/>
      <c r="BAQ4279" s="29"/>
      <c r="BAR4279" s="29"/>
      <c r="BAS4279" s="29"/>
      <c r="BAT4279" s="29"/>
      <c r="BAU4279" s="29"/>
      <c r="BAV4279" s="29"/>
      <c r="BAW4279" s="29"/>
      <c r="BAX4279" s="29"/>
      <c r="BAY4279" s="29"/>
      <c r="BAZ4279" s="29"/>
      <c r="BBA4279" s="29"/>
      <c r="BBB4279" s="29"/>
      <c r="BBC4279" s="29"/>
      <c r="BBD4279" s="29"/>
      <c r="BBE4279" s="29"/>
      <c r="BBF4279" s="29"/>
      <c r="BBG4279" s="29"/>
      <c r="BBH4279" s="29"/>
      <c r="BBI4279" s="29"/>
      <c r="BBJ4279" s="29"/>
      <c r="BBK4279" s="29"/>
      <c r="BBL4279" s="29"/>
      <c r="BBM4279" s="29"/>
      <c r="BBN4279" s="29"/>
      <c r="BBO4279" s="29"/>
      <c r="BBP4279" s="29"/>
      <c r="BBQ4279" s="29"/>
      <c r="BBR4279" s="29"/>
      <c r="BBS4279" s="29"/>
      <c r="BBT4279" s="29"/>
      <c r="BBU4279" s="29"/>
      <c r="BBV4279" s="29"/>
      <c r="BBW4279" s="29"/>
      <c r="BBX4279" s="29"/>
      <c r="BBY4279" s="29"/>
      <c r="BBZ4279" s="29"/>
      <c r="BCA4279" s="29"/>
      <c r="BCB4279" s="29"/>
      <c r="BCC4279" s="29"/>
      <c r="BCD4279" s="29"/>
      <c r="BCE4279" s="29"/>
      <c r="BCF4279" s="29"/>
      <c r="BCG4279" s="29"/>
      <c r="BCH4279" s="29"/>
      <c r="BCI4279" s="29"/>
      <c r="BCJ4279" s="29"/>
      <c r="BCK4279" s="29"/>
      <c r="BCL4279" s="29"/>
      <c r="BCM4279" s="29"/>
      <c r="BCN4279" s="29"/>
      <c r="BCO4279" s="29"/>
      <c r="BCP4279" s="29"/>
      <c r="BCQ4279" s="29"/>
      <c r="BCR4279" s="29"/>
      <c r="BCS4279" s="29"/>
      <c r="BCT4279" s="29"/>
      <c r="BCU4279" s="29"/>
      <c r="BCV4279" s="29"/>
      <c r="BCW4279" s="29"/>
      <c r="BCX4279" s="29"/>
      <c r="BCY4279" s="29"/>
      <c r="BCZ4279" s="29"/>
      <c r="BDA4279" s="29"/>
      <c r="BDB4279" s="29"/>
      <c r="BDC4279" s="29"/>
      <c r="BDD4279" s="29"/>
      <c r="BDE4279" s="29"/>
      <c r="BDF4279" s="29"/>
      <c r="BDG4279" s="29"/>
      <c r="BDH4279" s="29"/>
      <c r="BDI4279" s="29"/>
      <c r="BDJ4279" s="29"/>
      <c r="BDK4279" s="29"/>
      <c r="BDL4279" s="29"/>
      <c r="BDM4279" s="29"/>
      <c r="BDN4279" s="29"/>
      <c r="BDO4279" s="29"/>
      <c r="BDP4279" s="29"/>
      <c r="BDQ4279" s="29"/>
      <c r="BDR4279" s="29"/>
      <c r="BDS4279" s="29"/>
      <c r="BDT4279" s="29"/>
      <c r="BDU4279" s="29"/>
      <c r="BDV4279" s="29"/>
      <c r="BDW4279" s="29"/>
      <c r="BDX4279" s="29"/>
      <c r="BDY4279" s="29"/>
      <c r="BDZ4279" s="29"/>
      <c r="BEA4279" s="29"/>
      <c r="BEB4279" s="29"/>
      <c r="BEC4279" s="29"/>
      <c r="BED4279" s="29"/>
      <c r="BEE4279" s="29"/>
      <c r="BEF4279" s="29"/>
      <c r="BEG4279" s="29"/>
      <c r="BEH4279" s="29"/>
      <c r="BEI4279" s="29"/>
      <c r="BEJ4279" s="29"/>
      <c r="BEK4279" s="29"/>
      <c r="BEL4279" s="29"/>
      <c r="BEM4279" s="29"/>
      <c r="BEN4279" s="29"/>
      <c r="BEO4279" s="29"/>
      <c r="BEP4279" s="29"/>
      <c r="BEQ4279" s="29"/>
      <c r="BER4279" s="29"/>
      <c r="BES4279" s="29"/>
      <c r="BET4279" s="29"/>
      <c r="BEU4279" s="29"/>
      <c r="BEV4279" s="29"/>
      <c r="BEW4279" s="29"/>
      <c r="BEX4279" s="29"/>
      <c r="BEY4279" s="29"/>
      <c r="BEZ4279" s="29"/>
      <c r="BFA4279" s="29"/>
      <c r="BFB4279" s="29"/>
      <c r="BFC4279" s="29"/>
      <c r="BFD4279" s="29"/>
      <c r="BFE4279" s="29"/>
      <c r="BFF4279" s="29"/>
      <c r="BFG4279" s="29"/>
      <c r="BFH4279" s="29"/>
      <c r="BFI4279" s="29"/>
      <c r="BFJ4279" s="29"/>
      <c r="BFK4279" s="29"/>
      <c r="BFL4279" s="29"/>
      <c r="BFM4279" s="29"/>
      <c r="BFN4279" s="29"/>
      <c r="BFO4279" s="29"/>
      <c r="BFP4279" s="29"/>
      <c r="BFQ4279" s="29"/>
      <c r="BFR4279" s="29"/>
      <c r="BFS4279" s="29"/>
      <c r="BFT4279" s="29"/>
      <c r="BFU4279" s="29"/>
      <c r="BFV4279" s="29"/>
      <c r="BFW4279" s="29"/>
      <c r="BFX4279" s="29"/>
      <c r="BFY4279" s="29"/>
      <c r="BFZ4279" s="29"/>
      <c r="BGA4279" s="29"/>
      <c r="BGB4279" s="29"/>
      <c r="BGC4279" s="29"/>
      <c r="BGD4279" s="29"/>
      <c r="BGE4279" s="29"/>
      <c r="BGF4279" s="29"/>
      <c r="BGG4279" s="29"/>
      <c r="BGH4279" s="29"/>
      <c r="BGI4279" s="29"/>
      <c r="BGJ4279" s="29"/>
      <c r="BGK4279" s="29"/>
      <c r="BGL4279" s="29"/>
      <c r="BGM4279" s="29"/>
      <c r="BGN4279" s="29"/>
      <c r="BGO4279" s="29"/>
      <c r="BGP4279" s="29"/>
      <c r="BGQ4279" s="29"/>
      <c r="BGR4279" s="29"/>
      <c r="BGS4279" s="29"/>
      <c r="BGT4279" s="29"/>
      <c r="BGU4279" s="29"/>
      <c r="BGV4279" s="29"/>
      <c r="BGW4279" s="29"/>
      <c r="BGX4279" s="29"/>
      <c r="BGY4279" s="29"/>
      <c r="BGZ4279" s="29"/>
      <c r="BHA4279" s="29"/>
      <c r="BHB4279" s="29"/>
      <c r="BHC4279" s="29"/>
      <c r="BHD4279" s="29"/>
      <c r="BHE4279" s="29"/>
      <c r="BHF4279" s="29"/>
      <c r="BHG4279" s="29"/>
      <c r="BHH4279" s="29"/>
      <c r="BHI4279" s="29"/>
      <c r="BHJ4279" s="29"/>
      <c r="BHK4279" s="29"/>
      <c r="BHL4279" s="29"/>
      <c r="BHM4279" s="29"/>
      <c r="BHN4279" s="29"/>
      <c r="BHO4279" s="29"/>
      <c r="BHP4279" s="29"/>
      <c r="BHQ4279" s="29"/>
      <c r="BHR4279" s="29"/>
      <c r="BHS4279" s="29"/>
      <c r="BHT4279" s="29"/>
      <c r="BHU4279" s="29"/>
      <c r="BHV4279" s="29"/>
      <c r="BHW4279" s="29"/>
      <c r="BHX4279" s="29"/>
      <c r="BHY4279" s="29"/>
      <c r="BHZ4279" s="29"/>
      <c r="BIA4279" s="29"/>
      <c r="BIB4279" s="29"/>
      <c r="BIC4279" s="29"/>
      <c r="BID4279" s="29"/>
      <c r="BIE4279" s="29"/>
      <c r="BIF4279" s="29"/>
      <c r="BIG4279" s="29"/>
      <c r="BIH4279" s="29"/>
      <c r="BII4279" s="29"/>
      <c r="BIJ4279" s="29"/>
      <c r="BIK4279" s="29"/>
      <c r="BIL4279" s="29"/>
      <c r="BIM4279" s="29"/>
      <c r="BIN4279" s="29"/>
      <c r="BIO4279" s="29"/>
      <c r="BIP4279" s="29"/>
      <c r="BIQ4279" s="29"/>
      <c r="BIR4279" s="29"/>
      <c r="BIS4279" s="29"/>
      <c r="BIT4279" s="29"/>
      <c r="BIU4279" s="29"/>
      <c r="BIV4279" s="29"/>
      <c r="BIW4279" s="29"/>
      <c r="BIX4279" s="29"/>
      <c r="BIY4279" s="29"/>
      <c r="BIZ4279" s="29"/>
      <c r="BJA4279" s="29"/>
      <c r="BJB4279" s="29"/>
      <c r="BJC4279" s="29"/>
      <c r="BJD4279" s="29"/>
      <c r="BJE4279" s="29"/>
      <c r="BJF4279" s="29"/>
      <c r="BJG4279" s="29"/>
      <c r="BJH4279" s="29"/>
      <c r="BJI4279" s="29"/>
      <c r="BJJ4279" s="29"/>
      <c r="BJK4279" s="29"/>
      <c r="BJL4279" s="29"/>
      <c r="BJM4279" s="29"/>
      <c r="BJN4279" s="29"/>
      <c r="BJO4279" s="29"/>
      <c r="BJP4279" s="29"/>
      <c r="BJQ4279" s="29"/>
      <c r="BJR4279" s="29"/>
      <c r="BJS4279" s="29"/>
      <c r="BJT4279" s="29"/>
      <c r="BJU4279" s="29"/>
      <c r="BJV4279" s="29"/>
      <c r="BJW4279" s="29"/>
      <c r="BJX4279" s="29"/>
      <c r="BJY4279" s="29"/>
      <c r="BJZ4279" s="29"/>
      <c r="BKA4279" s="29"/>
      <c r="BKB4279" s="29"/>
      <c r="BKC4279" s="29"/>
      <c r="BKD4279" s="29"/>
      <c r="BKE4279" s="29"/>
      <c r="BKF4279" s="29"/>
      <c r="BKG4279" s="29"/>
      <c r="BKH4279" s="29"/>
      <c r="BKI4279" s="29"/>
      <c r="BKJ4279" s="29"/>
      <c r="BKK4279" s="29"/>
      <c r="BKL4279" s="29"/>
      <c r="BKM4279" s="29"/>
      <c r="BKN4279" s="29"/>
      <c r="BKO4279" s="29"/>
      <c r="BKP4279" s="29"/>
      <c r="BKQ4279" s="29"/>
      <c r="BKR4279" s="29"/>
      <c r="BKS4279" s="29"/>
      <c r="BKT4279" s="29"/>
      <c r="BKU4279" s="29"/>
      <c r="BKV4279" s="29"/>
      <c r="BKW4279" s="29"/>
      <c r="BKX4279" s="29"/>
      <c r="BKY4279" s="29"/>
      <c r="BKZ4279" s="29"/>
      <c r="BLA4279" s="29"/>
      <c r="BLB4279" s="29"/>
      <c r="BLC4279" s="29"/>
      <c r="BLD4279" s="29"/>
      <c r="BLE4279" s="29"/>
      <c r="BLF4279" s="29"/>
      <c r="BLG4279" s="29"/>
      <c r="BLH4279" s="29"/>
      <c r="BLI4279" s="29"/>
      <c r="BLJ4279" s="29"/>
      <c r="BLK4279" s="29"/>
      <c r="BLL4279" s="29"/>
      <c r="BLM4279" s="29"/>
      <c r="BLN4279" s="29"/>
      <c r="BLO4279" s="29"/>
      <c r="BLP4279" s="29"/>
      <c r="BLQ4279" s="29"/>
      <c r="BLR4279" s="29"/>
      <c r="BLS4279" s="29"/>
      <c r="BLT4279" s="29"/>
      <c r="BLU4279" s="29"/>
      <c r="BLV4279" s="29"/>
      <c r="BLW4279" s="29"/>
      <c r="BLX4279" s="29"/>
      <c r="BLY4279" s="29"/>
      <c r="BLZ4279" s="29"/>
      <c r="BMA4279" s="29"/>
      <c r="BMB4279" s="29"/>
      <c r="BMC4279" s="29"/>
      <c r="BMD4279" s="29"/>
      <c r="BME4279" s="29"/>
      <c r="BMF4279" s="29"/>
      <c r="BMG4279" s="29"/>
      <c r="BMH4279" s="29"/>
      <c r="BMI4279" s="29"/>
      <c r="BMJ4279" s="29"/>
      <c r="BMK4279" s="29"/>
      <c r="BML4279" s="29"/>
      <c r="BMM4279" s="29"/>
      <c r="BMN4279" s="29"/>
      <c r="BMO4279" s="29"/>
      <c r="BMP4279" s="29"/>
      <c r="BMQ4279" s="29"/>
      <c r="BMR4279" s="29"/>
      <c r="BMS4279" s="29"/>
      <c r="BMT4279" s="29"/>
      <c r="BMU4279" s="29"/>
      <c r="BMV4279" s="29"/>
      <c r="BMW4279" s="29"/>
      <c r="BMX4279" s="29"/>
      <c r="BMY4279" s="29"/>
      <c r="BMZ4279" s="29"/>
      <c r="BNA4279" s="29"/>
      <c r="BNB4279" s="29"/>
      <c r="BNC4279" s="29"/>
      <c r="BND4279" s="29"/>
      <c r="BNE4279" s="29"/>
      <c r="BNF4279" s="29"/>
      <c r="BNG4279" s="29"/>
      <c r="BNH4279" s="29"/>
      <c r="BNI4279" s="29"/>
      <c r="BNJ4279" s="29"/>
      <c r="BNK4279" s="29"/>
      <c r="BNL4279" s="29"/>
      <c r="BNM4279" s="29"/>
      <c r="BNN4279" s="29"/>
      <c r="BNO4279" s="29"/>
      <c r="BNP4279" s="29"/>
      <c r="BNQ4279" s="29"/>
      <c r="BNR4279" s="29"/>
      <c r="BNS4279" s="29"/>
      <c r="BNT4279" s="29"/>
      <c r="BNU4279" s="29"/>
      <c r="BNV4279" s="29"/>
      <c r="BNW4279" s="29"/>
      <c r="BNX4279" s="29"/>
      <c r="BNY4279" s="29"/>
      <c r="BNZ4279" s="29"/>
      <c r="BOA4279" s="29"/>
      <c r="BOB4279" s="29"/>
      <c r="BOC4279" s="29"/>
      <c r="BOD4279" s="29"/>
      <c r="BOE4279" s="29"/>
      <c r="BOF4279" s="29"/>
      <c r="BOG4279" s="29"/>
      <c r="BOH4279" s="29"/>
      <c r="BOI4279" s="29"/>
      <c r="BOJ4279" s="29"/>
      <c r="BOK4279" s="29"/>
      <c r="BOL4279" s="29"/>
      <c r="BOM4279" s="29"/>
      <c r="BON4279" s="29"/>
      <c r="BOO4279" s="29"/>
      <c r="BOP4279" s="29"/>
      <c r="BOQ4279" s="29"/>
      <c r="BOR4279" s="29"/>
      <c r="BOS4279" s="29"/>
      <c r="BOT4279" s="29"/>
      <c r="BOU4279" s="29"/>
      <c r="BOV4279" s="29"/>
      <c r="BOW4279" s="29"/>
      <c r="BOX4279" s="29"/>
      <c r="BOY4279" s="29"/>
      <c r="BOZ4279" s="29"/>
      <c r="BPA4279" s="29"/>
      <c r="BPB4279" s="29"/>
      <c r="BPC4279" s="29"/>
      <c r="BPD4279" s="29"/>
      <c r="BPE4279" s="29"/>
      <c r="BPF4279" s="29"/>
      <c r="BPG4279" s="29"/>
      <c r="BPH4279" s="29"/>
      <c r="BPI4279" s="29"/>
      <c r="BPJ4279" s="29"/>
      <c r="BPK4279" s="29"/>
      <c r="BPL4279" s="29"/>
      <c r="BPM4279" s="29"/>
      <c r="BPN4279" s="29"/>
      <c r="BPO4279" s="29"/>
      <c r="BPP4279" s="29"/>
      <c r="BPQ4279" s="29"/>
      <c r="BPR4279" s="29"/>
      <c r="BPS4279" s="29"/>
      <c r="BPT4279" s="29"/>
      <c r="BPU4279" s="29"/>
      <c r="BPV4279" s="29"/>
      <c r="BPW4279" s="29"/>
      <c r="BPX4279" s="29"/>
      <c r="BPY4279" s="29"/>
      <c r="BPZ4279" s="29"/>
      <c r="BQA4279" s="29"/>
      <c r="BQB4279" s="29"/>
      <c r="BQC4279" s="29"/>
      <c r="BQD4279" s="29"/>
      <c r="BQE4279" s="29"/>
      <c r="BQF4279" s="29"/>
      <c r="BQG4279" s="29"/>
      <c r="BQH4279" s="29"/>
      <c r="BQI4279" s="29"/>
      <c r="BQJ4279" s="29"/>
      <c r="BQK4279" s="29"/>
      <c r="BQL4279" s="29"/>
      <c r="BQM4279" s="29"/>
      <c r="BQN4279" s="29"/>
      <c r="BQO4279" s="29"/>
      <c r="BQP4279" s="29"/>
      <c r="BQQ4279" s="29"/>
      <c r="BQR4279" s="29"/>
      <c r="BQS4279" s="29"/>
      <c r="BQT4279" s="29"/>
      <c r="BQU4279" s="29"/>
      <c r="BQV4279" s="29"/>
      <c r="BQW4279" s="29"/>
      <c r="BQX4279" s="29"/>
      <c r="BQY4279" s="29"/>
      <c r="BQZ4279" s="29"/>
      <c r="BRA4279" s="29"/>
      <c r="BRB4279" s="29"/>
      <c r="BRC4279" s="29"/>
      <c r="BRD4279" s="29"/>
      <c r="BRE4279" s="29"/>
      <c r="BRF4279" s="29"/>
      <c r="BRG4279" s="29"/>
      <c r="BRH4279" s="29"/>
      <c r="BRI4279" s="29"/>
      <c r="BRJ4279" s="29"/>
      <c r="BRK4279" s="29"/>
      <c r="BRL4279" s="29"/>
      <c r="BRM4279" s="29"/>
      <c r="BRN4279" s="29"/>
      <c r="BRO4279" s="29"/>
      <c r="BRP4279" s="29"/>
      <c r="BRQ4279" s="29"/>
      <c r="BRR4279" s="29"/>
      <c r="BRS4279" s="29"/>
      <c r="BRT4279" s="29"/>
      <c r="BRU4279" s="29"/>
      <c r="BRV4279" s="29"/>
      <c r="BRW4279" s="29"/>
      <c r="BRX4279" s="29"/>
      <c r="BRY4279" s="29"/>
      <c r="BRZ4279" s="29"/>
      <c r="BSA4279" s="29"/>
      <c r="BSB4279" s="29"/>
      <c r="BSC4279" s="29"/>
      <c r="BSD4279" s="29"/>
      <c r="BSE4279" s="29"/>
      <c r="BSF4279" s="29"/>
      <c r="BSG4279" s="29"/>
      <c r="BSH4279" s="29"/>
      <c r="BSI4279" s="29"/>
      <c r="BSJ4279" s="29"/>
      <c r="BSK4279" s="29"/>
      <c r="BSL4279" s="29"/>
      <c r="BSM4279" s="29"/>
      <c r="BSN4279" s="29"/>
      <c r="BSO4279" s="29"/>
      <c r="BSP4279" s="29"/>
      <c r="BSQ4279" s="29"/>
      <c r="BSR4279" s="29"/>
      <c r="BSS4279" s="29"/>
      <c r="BST4279" s="29"/>
      <c r="BSU4279" s="29"/>
      <c r="BSV4279" s="29"/>
      <c r="BSW4279" s="29"/>
      <c r="BSX4279" s="29"/>
      <c r="BSY4279" s="29"/>
      <c r="BSZ4279" s="29"/>
      <c r="BTA4279" s="29"/>
      <c r="BTB4279" s="29"/>
      <c r="BTC4279" s="29"/>
      <c r="BTD4279" s="29"/>
      <c r="BTE4279" s="29"/>
      <c r="BTF4279" s="29"/>
      <c r="BTG4279" s="29"/>
      <c r="BTH4279" s="29"/>
      <c r="BTI4279" s="29"/>
      <c r="BTJ4279" s="29"/>
      <c r="BTK4279" s="29"/>
      <c r="BTL4279" s="29"/>
      <c r="BTM4279" s="29"/>
      <c r="BTN4279" s="29"/>
      <c r="BTO4279" s="29"/>
      <c r="BTP4279" s="29"/>
      <c r="BTQ4279" s="29"/>
      <c r="BTR4279" s="29"/>
      <c r="BTS4279" s="29"/>
      <c r="BTT4279" s="29"/>
      <c r="BTU4279" s="29"/>
      <c r="BTV4279" s="29"/>
      <c r="BTW4279" s="29"/>
      <c r="BTX4279" s="29"/>
      <c r="BTY4279" s="29"/>
      <c r="BTZ4279" s="29"/>
      <c r="BUA4279" s="29"/>
      <c r="BUB4279" s="29"/>
      <c r="BUC4279" s="29"/>
      <c r="BUD4279" s="29"/>
      <c r="BUE4279" s="29"/>
      <c r="BUF4279" s="29"/>
      <c r="BUG4279" s="29"/>
      <c r="BUH4279" s="29"/>
      <c r="BUI4279" s="29"/>
      <c r="BUJ4279" s="29"/>
      <c r="BUK4279" s="29"/>
      <c r="BUL4279" s="29"/>
      <c r="BUM4279" s="29"/>
      <c r="BUN4279" s="29"/>
      <c r="BUO4279" s="29"/>
      <c r="BUP4279" s="29"/>
      <c r="BUQ4279" s="29"/>
      <c r="BUR4279" s="29"/>
      <c r="BUS4279" s="29"/>
      <c r="BUT4279" s="29"/>
      <c r="BUU4279" s="29"/>
      <c r="BUV4279" s="29"/>
      <c r="BUW4279" s="29"/>
      <c r="BUX4279" s="29"/>
      <c r="BUY4279" s="29"/>
      <c r="BUZ4279" s="29"/>
      <c r="BVA4279" s="29"/>
      <c r="BVB4279" s="29"/>
      <c r="BVC4279" s="29"/>
      <c r="BVD4279" s="29"/>
      <c r="BVE4279" s="29"/>
      <c r="BVF4279" s="29"/>
      <c r="BVG4279" s="29"/>
      <c r="BVH4279" s="29"/>
      <c r="BVI4279" s="29"/>
      <c r="BVJ4279" s="29"/>
      <c r="BVK4279" s="29"/>
      <c r="BVL4279" s="29"/>
      <c r="BVM4279" s="29"/>
      <c r="BVN4279" s="29"/>
      <c r="BVO4279" s="29"/>
      <c r="BVP4279" s="29"/>
      <c r="BVQ4279" s="29"/>
      <c r="BVR4279" s="29"/>
      <c r="BVS4279" s="29"/>
      <c r="BVT4279" s="29"/>
      <c r="BVU4279" s="29"/>
      <c r="BVV4279" s="29"/>
      <c r="BVW4279" s="29"/>
      <c r="BVX4279" s="29"/>
      <c r="BVY4279" s="29"/>
      <c r="BVZ4279" s="29"/>
      <c r="BWA4279" s="29"/>
      <c r="BWB4279" s="29"/>
      <c r="BWC4279" s="29"/>
      <c r="BWD4279" s="29"/>
      <c r="BWE4279" s="29"/>
      <c r="BWF4279" s="29"/>
      <c r="BWG4279" s="29"/>
      <c r="BWH4279" s="29"/>
      <c r="BWI4279" s="29"/>
      <c r="BWJ4279" s="29"/>
      <c r="BWK4279" s="29"/>
      <c r="BWL4279" s="29"/>
      <c r="BWM4279" s="29"/>
      <c r="BWN4279" s="29"/>
      <c r="BWO4279" s="29"/>
      <c r="BWP4279" s="29"/>
      <c r="BWQ4279" s="29"/>
      <c r="BWR4279" s="29"/>
      <c r="BWS4279" s="29"/>
      <c r="BWT4279" s="29"/>
      <c r="BWU4279" s="29"/>
      <c r="BWV4279" s="29"/>
      <c r="BWW4279" s="29"/>
      <c r="BWX4279" s="29"/>
      <c r="BWY4279" s="29"/>
      <c r="BWZ4279" s="29"/>
      <c r="BXA4279" s="29"/>
      <c r="BXB4279" s="29"/>
      <c r="BXC4279" s="29"/>
      <c r="BXD4279" s="29"/>
      <c r="BXE4279" s="29"/>
      <c r="BXF4279" s="29"/>
      <c r="BXG4279" s="29"/>
      <c r="BXH4279" s="29"/>
      <c r="BXI4279" s="29"/>
      <c r="BXJ4279" s="29"/>
      <c r="BXK4279" s="29"/>
      <c r="BXL4279" s="29"/>
      <c r="BXM4279" s="29"/>
      <c r="BXN4279" s="29"/>
      <c r="BXO4279" s="29"/>
      <c r="BXP4279" s="29"/>
      <c r="BXQ4279" s="29"/>
      <c r="BXR4279" s="29"/>
      <c r="BXS4279" s="29"/>
      <c r="BXT4279" s="29"/>
      <c r="BXU4279" s="29"/>
      <c r="BXV4279" s="29"/>
      <c r="BXW4279" s="29"/>
      <c r="BXX4279" s="29"/>
      <c r="BXY4279" s="29"/>
      <c r="BXZ4279" s="29"/>
      <c r="BYA4279" s="29"/>
      <c r="BYB4279" s="29"/>
      <c r="BYC4279" s="29"/>
      <c r="BYD4279" s="29"/>
      <c r="BYE4279" s="29"/>
      <c r="BYF4279" s="29"/>
      <c r="BYG4279" s="29"/>
      <c r="BYH4279" s="29"/>
      <c r="BYI4279" s="29"/>
      <c r="BYJ4279" s="29"/>
      <c r="BYK4279" s="29"/>
      <c r="BYL4279" s="29"/>
      <c r="BYM4279" s="29"/>
      <c r="BYN4279" s="29"/>
      <c r="BYO4279" s="29"/>
      <c r="BYP4279" s="29"/>
      <c r="BYQ4279" s="29"/>
      <c r="BYR4279" s="29"/>
      <c r="BYS4279" s="29"/>
      <c r="BYT4279" s="29"/>
      <c r="BYU4279" s="29"/>
      <c r="BYV4279" s="29"/>
      <c r="BYW4279" s="29"/>
      <c r="BYX4279" s="29"/>
      <c r="BYY4279" s="29"/>
      <c r="BYZ4279" s="29"/>
      <c r="BZA4279" s="29"/>
      <c r="BZB4279" s="29"/>
      <c r="BZC4279" s="29"/>
      <c r="BZD4279" s="29"/>
      <c r="BZE4279" s="29"/>
      <c r="BZF4279" s="29"/>
      <c r="BZG4279" s="29"/>
      <c r="BZH4279" s="29"/>
      <c r="BZI4279" s="29"/>
      <c r="BZJ4279" s="29"/>
      <c r="BZK4279" s="29"/>
      <c r="BZL4279" s="29"/>
      <c r="BZM4279" s="29"/>
      <c r="BZN4279" s="29"/>
      <c r="BZO4279" s="29"/>
      <c r="BZP4279" s="29"/>
      <c r="BZQ4279" s="29"/>
      <c r="BZR4279" s="29"/>
      <c r="BZS4279" s="29"/>
      <c r="BZT4279" s="29"/>
      <c r="BZU4279" s="29"/>
      <c r="BZV4279" s="29"/>
      <c r="BZW4279" s="29"/>
      <c r="BZX4279" s="29"/>
      <c r="BZY4279" s="29"/>
      <c r="BZZ4279" s="29"/>
      <c r="CAA4279" s="29"/>
      <c r="CAB4279" s="29"/>
      <c r="CAC4279" s="29"/>
      <c r="CAD4279" s="29"/>
      <c r="CAE4279" s="29"/>
      <c r="CAF4279" s="29"/>
      <c r="CAG4279" s="29"/>
      <c r="CAH4279" s="29"/>
      <c r="CAI4279" s="29"/>
      <c r="CAJ4279" s="29"/>
      <c r="CAK4279" s="29"/>
      <c r="CAL4279" s="29"/>
      <c r="CAM4279" s="29"/>
      <c r="CAN4279" s="29"/>
      <c r="CAO4279" s="29"/>
      <c r="CAP4279" s="29"/>
      <c r="CAQ4279" s="29"/>
      <c r="CAR4279" s="29"/>
      <c r="CAS4279" s="29"/>
      <c r="CAT4279" s="29"/>
      <c r="CAU4279" s="29"/>
      <c r="CAV4279" s="29"/>
      <c r="CAW4279" s="29"/>
      <c r="CAX4279" s="29"/>
      <c r="CAY4279" s="29"/>
      <c r="CAZ4279" s="29"/>
      <c r="CBA4279" s="29"/>
      <c r="CBB4279" s="29"/>
      <c r="CBC4279" s="29"/>
      <c r="CBD4279" s="29"/>
      <c r="CBE4279" s="29"/>
      <c r="CBF4279" s="29"/>
      <c r="CBG4279" s="29"/>
      <c r="CBH4279" s="29"/>
      <c r="CBI4279" s="29"/>
      <c r="CBJ4279" s="29"/>
      <c r="CBK4279" s="29"/>
      <c r="CBL4279" s="29"/>
      <c r="CBM4279" s="29"/>
      <c r="CBN4279" s="29"/>
      <c r="CBO4279" s="29"/>
      <c r="CBP4279" s="29"/>
      <c r="CBQ4279" s="29"/>
      <c r="CBR4279" s="29"/>
      <c r="CBS4279" s="29"/>
      <c r="CBT4279" s="29"/>
      <c r="CBU4279" s="29"/>
      <c r="CBV4279" s="29"/>
      <c r="CBW4279" s="29"/>
      <c r="CBX4279" s="29"/>
      <c r="CBY4279" s="29"/>
      <c r="CBZ4279" s="29"/>
      <c r="CCA4279" s="29"/>
      <c r="CCB4279" s="29"/>
      <c r="CCC4279" s="29"/>
      <c r="CCD4279" s="29"/>
      <c r="CCE4279" s="29"/>
      <c r="CCF4279" s="29"/>
      <c r="CCG4279" s="29"/>
      <c r="CCH4279" s="29"/>
      <c r="CCI4279" s="29"/>
      <c r="CCJ4279" s="29"/>
      <c r="CCK4279" s="29"/>
      <c r="CCL4279" s="29"/>
      <c r="CCM4279" s="29"/>
      <c r="CCN4279" s="29"/>
      <c r="CCO4279" s="29"/>
      <c r="CCP4279" s="29"/>
      <c r="CCQ4279" s="29"/>
      <c r="CCR4279" s="29"/>
      <c r="CCS4279" s="29"/>
      <c r="CCT4279" s="29"/>
      <c r="CCU4279" s="29"/>
      <c r="CCV4279" s="29"/>
      <c r="CCW4279" s="29"/>
      <c r="CCX4279" s="29"/>
      <c r="CCY4279" s="29"/>
      <c r="CCZ4279" s="29"/>
      <c r="CDA4279" s="29"/>
      <c r="CDB4279" s="29"/>
      <c r="CDC4279" s="29"/>
      <c r="CDD4279" s="29"/>
      <c r="CDE4279" s="29"/>
      <c r="CDF4279" s="29"/>
      <c r="CDG4279" s="29"/>
      <c r="CDH4279" s="29"/>
      <c r="CDI4279" s="29"/>
      <c r="CDJ4279" s="29"/>
      <c r="CDK4279" s="29"/>
      <c r="CDL4279" s="29"/>
      <c r="CDM4279" s="29"/>
      <c r="CDN4279" s="29"/>
      <c r="CDO4279" s="29"/>
      <c r="CDP4279" s="29"/>
      <c r="CDQ4279" s="29"/>
      <c r="CDR4279" s="29"/>
      <c r="CDS4279" s="29"/>
      <c r="CDT4279" s="29"/>
      <c r="CDU4279" s="29"/>
      <c r="CDV4279" s="29"/>
      <c r="CDW4279" s="29"/>
      <c r="CDX4279" s="29"/>
      <c r="CDY4279" s="29"/>
      <c r="CDZ4279" s="29"/>
      <c r="CEA4279" s="29"/>
      <c r="CEB4279" s="29"/>
      <c r="CEC4279" s="29"/>
      <c r="CED4279" s="29"/>
      <c r="CEE4279" s="29"/>
      <c r="CEF4279" s="29"/>
      <c r="CEG4279" s="29"/>
      <c r="CEH4279" s="29"/>
      <c r="CEI4279" s="29"/>
      <c r="CEJ4279" s="29"/>
      <c r="CEK4279" s="29"/>
      <c r="CEL4279" s="29"/>
      <c r="CEM4279" s="29"/>
      <c r="CEN4279" s="29"/>
      <c r="CEO4279" s="29"/>
      <c r="CEP4279" s="29"/>
      <c r="CEQ4279" s="29"/>
      <c r="CER4279" s="29"/>
      <c r="CES4279" s="29"/>
      <c r="CET4279" s="29"/>
      <c r="CEU4279" s="29"/>
      <c r="CEV4279" s="29"/>
      <c r="CEW4279" s="29"/>
      <c r="CEX4279" s="29"/>
      <c r="CEY4279" s="29"/>
      <c r="CEZ4279" s="29"/>
      <c r="CFA4279" s="29"/>
      <c r="CFB4279" s="29"/>
      <c r="CFC4279" s="29"/>
      <c r="CFD4279" s="29"/>
      <c r="CFE4279" s="29"/>
      <c r="CFF4279" s="29"/>
      <c r="CFG4279" s="29"/>
      <c r="CFH4279" s="29"/>
      <c r="CFI4279" s="29"/>
      <c r="CFJ4279" s="29"/>
      <c r="CFK4279" s="29"/>
      <c r="CFL4279" s="29"/>
      <c r="CFM4279" s="29"/>
      <c r="CFN4279" s="29"/>
      <c r="CFO4279" s="29"/>
      <c r="CFP4279" s="29"/>
      <c r="CFQ4279" s="29"/>
      <c r="CFR4279" s="29"/>
      <c r="CFS4279" s="29"/>
      <c r="CFT4279" s="29"/>
      <c r="CFU4279" s="29"/>
      <c r="CFV4279" s="29"/>
      <c r="CFW4279" s="29"/>
      <c r="CFX4279" s="29"/>
      <c r="CFY4279" s="29"/>
      <c r="CFZ4279" s="29"/>
      <c r="CGA4279" s="29"/>
      <c r="CGB4279" s="29"/>
      <c r="CGC4279" s="29"/>
      <c r="CGD4279" s="29"/>
      <c r="CGE4279" s="29"/>
      <c r="CGF4279" s="29"/>
      <c r="CGG4279" s="29"/>
      <c r="CGH4279" s="29"/>
      <c r="CGI4279" s="29"/>
      <c r="CGJ4279" s="29"/>
      <c r="CGK4279" s="29"/>
      <c r="CGL4279" s="29"/>
      <c r="CGM4279" s="29"/>
      <c r="CGN4279" s="29"/>
      <c r="CGO4279" s="29"/>
      <c r="CGP4279" s="29"/>
      <c r="CGQ4279" s="29"/>
      <c r="CGR4279" s="29"/>
      <c r="CGS4279" s="29"/>
      <c r="CGT4279" s="29"/>
      <c r="CGU4279" s="29"/>
      <c r="CGV4279" s="29"/>
      <c r="CGW4279" s="29"/>
      <c r="CGX4279" s="29"/>
      <c r="CGY4279" s="29"/>
      <c r="CGZ4279" s="29"/>
      <c r="CHA4279" s="29"/>
      <c r="CHB4279" s="29"/>
      <c r="CHC4279" s="29"/>
      <c r="CHD4279" s="29"/>
      <c r="CHE4279" s="29"/>
      <c r="CHF4279" s="29"/>
      <c r="CHG4279" s="29"/>
      <c r="CHH4279" s="29"/>
      <c r="CHI4279" s="29"/>
      <c r="CHJ4279" s="29"/>
      <c r="CHK4279" s="29"/>
      <c r="CHL4279" s="29"/>
      <c r="CHM4279" s="29"/>
      <c r="CHN4279" s="29"/>
      <c r="CHO4279" s="29"/>
      <c r="CHP4279" s="29"/>
      <c r="CHQ4279" s="29"/>
      <c r="CHR4279" s="29"/>
      <c r="CHS4279" s="29"/>
      <c r="CHT4279" s="29"/>
      <c r="CHU4279" s="29"/>
      <c r="CHV4279" s="29"/>
      <c r="CHW4279" s="29"/>
      <c r="CHX4279" s="29"/>
      <c r="CHY4279" s="29"/>
      <c r="CHZ4279" s="29"/>
      <c r="CIA4279" s="29"/>
      <c r="CIB4279" s="29"/>
      <c r="CIC4279" s="29"/>
      <c r="CID4279" s="29"/>
      <c r="CIE4279" s="29"/>
      <c r="CIF4279" s="29"/>
      <c r="CIG4279" s="29"/>
      <c r="CIH4279" s="29"/>
      <c r="CII4279" s="29"/>
      <c r="CIJ4279" s="29"/>
      <c r="CIK4279" s="29"/>
      <c r="CIL4279" s="29"/>
      <c r="CIM4279" s="29"/>
      <c r="CIN4279" s="29"/>
      <c r="CIO4279" s="29"/>
      <c r="CIP4279" s="29"/>
      <c r="CIQ4279" s="29"/>
      <c r="CIR4279" s="29"/>
      <c r="CIS4279" s="29"/>
      <c r="CIT4279" s="29"/>
      <c r="CIU4279" s="29"/>
      <c r="CIV4279" s="29"/>
      <c r="CIW4279" s="29"/>
      <c r="CIX4279" s="29"/>
      <c r="CIY4279" s="29"/>
      <c r="CIZ4279" s="29"/>
      <c r="CJA4279" s="29"/>
      <c r="CJB4279" s="29"/>
      <c r="CJC4279" s="29"/>
      <c r="CJD4279" s="29"/>
      <c r="CJE4279" s="29"/>
      <c r="CJF4279" s="29"/>
      <c r="CJG4279" s="29"/>
      <c r="CJH4279" s="29"/>
      <c r="CJI4279" s="29"/>
      <c r="CJJ4279" s="29"/>
      <c r="CJK4279" s="29"/>
      <c r="CJL4279" s="29"/>
      <c r="CJM4279" s="29"/>
      <c r="CJN4279" s="29"/>
      <c r="CJO4279" s="29"/>
      <c r="CJP4279" s="29"/>
      <c r="CJQ4279" s="29"/>
      <c r="CJR4279" s="29"/>
      <c r="CJS4279" s="29"/>
      <c r="CJT4279" s="29"/>
      <c r="CJU4279" s="29"/>
      <c r="CJV4279" s="29"/>
      <c r="CJW4279" s="29"/>
      <c r="CJX4279" s="29"/>
      <c r="CJY4279" s="29"/>
      <c r="CJZ4279" s="29"/>
      <c r="CKA4279" s="29"/>
      <c r="CKB4279" s="29"/>
      <c r="CKC4279" s="29"/>
      <c r="CKD4279" s="29"/>
      <c r="CKE4279" s="29"/>
      <c r="CKF4279" s="29"/>
      <c r="CKG4279" s="29"/>
      <c r="CKH4279" s="29"/>
      <c r="CKI4279" s="29"/>
      <c r="CKJ4279" s="29"/>
      <c r="CKK4279" s="29"/>
      <c r="CKL4279" s="29"/>
      <c r="CKM4279" s="29"/>
      <c r="CKN4279" s="29"/>
      <c r="CKO4279" s="29"/>
      <c r="CKP4279" s="29"/>
      <c r="CKQ4279" s="29"/>
      <c r="CKR4279" s="29"/>
      <c r="CKS4279" s="29"/>
      <c r="CKT4279" s="29"/>
      <c r="CKU4279" s="29"/>
      <c r="CKV4279" s="29"/>
      <c r="CKW4279" s="29"/>
      <c r="CKX4279" s="29"/>
      <c r="CKY4279" s="29"/>
      <c r="CKZ4279" s="29"/>
      <c r="CLA4279" s="29"/>
      <c r="CLB4279" s="29"/>
      <c r="CLC4279" s="29"/>
      <c r="CLD4279" s="29"/>
      <c r="CLE4279" s="29"/>
      <c r="CLF4279" s="29"/>
      <c r="CLG4279" s="29"/>
      <c r="CLH4279" s="29"/>
      <c r="CLI4279" s="29"/>
      <c r="CLJ4279" s="29"/>
      <c r="CLK4279" s="29"/>
      <c r="CLL4279" s="29"/>
      <c r="CLM4279" s="29"/>
      <c r="CLN4279" s="29"/>
      <c r="CLO4279" s="29"/>
      <c r="CLP4279" s="29"/>
      <c r="CLQ4279" s="29"/>
      <c r="CLR4279" s="29"/>
      <c r="CLS4279" s="29"/>
      <c r="CLT4279" s="29"/>
      <c r="CLU4279" s="29"/>
      <c r="CLV4279" s="29"/>
      <c r="CLW4279" s="29"/>
      <c r="CLX4279" s="29"/>
      <c r="CLY4279" s="29"/>
      <c r="CLZ4279" s="29"/>
      <c r="CMA4279" s="29"/>
      <c r="CMB4279" s="29"/>
      <c r="CMC4279" s="29"/>
      <c r="CMD4279" s="29"/>
      <c r="CME4279" s="29"/>
      <c r="CMF4279" s="29"/>
      <c r="CMG4279" s="29"/>
      <c r="CMH4279" s="29"/>
      <c r="CMI4279" s="29"/>
      <c r="CMJ4279" s="29"/>
      <c r="CMK4279" s="29"/>
      <c r="CML4279" s="29"/>
      <c r="CMM4279" s="29"/>
      <c r="CMN4279" s="29"/>
      <c r="CMO4279" s="29"/>
      <c r="CMP4279" s="29"/>
      <c r="CMQ4279" s="29"/>
      <c r="CMR4279" s="29"/>
      <c r="CMS4279" s="29"/>
      <c r="CMT4279" s="29"/>
      <c r="CMU4279" s="29"/>
      <c r="CMV4279" s="29"/>
      <c r="CMW4279" s="29"/>
      <c r="CMX4279" s="29"/>
      <c r="CMY4279" s="29"/>
      <c r="CMZ4279" s="29"/>
      <c r="CNA4279" s="29"/>
      <c r="CNB4279" s="29"/>
      <c r="CNC4279" s="29"/>
      <c r="CND4279" s="29"/>
      <c r="CNE4279" s="29"/>
      <c r="CNF4279" s="29"/>
      <c r="CNG4279" s="29"/>
      <c r="CNH4279" s="29"/>
      <c r="CNI4279" s="29"/>
      <c r="CNJ4279" s="29"/>
      <c r="CNK4279" s="29"/>
      <c r="CNL4279" s="29"/>
      <c r="CNM4279" s="29"/>
      <c r="CNN4279" s="29"/>
      <c r="CNO4279" s="29"/>
      <c r="CNP4279" s="29"/>
      <c r="CNQ4279" s="29"/>
      <c r="CNR4279" s="29"/>
      <c r="CNS4279" s="29"/>
      <c r="CNT4279" s="29"/>
      <c r="CNU4279" s="29"/>
      <c r="CNV4279" s="29"/>
      <c r="CNW4279" s="29"/>
      <c r="CNX4279" s="29"/>
      <c r="CNY4279" s="29"/>
      <c r="CNZ4279" s="29"/>
      <c r="COA4279" s="29"/>
      <c r="COB4279" s="29"/>
      <c r="COC4279" s="29"/>
      <c r="COD4279" s="29"/>
      <c r="COE4279" s="29"/>
      <c r="COF4279" s="29"/>
      <c r="COG4279" s="29"/>
      <c r="COH4279" s="29"/>
      <c r="COI4279" s="29"/>
      <c r="COJ4279" s="29"/>
      <c r="COK4279" s="29"/>
      <c r="COL4279" s="29"/>
      <c r="COM4279" s="29"/>
      <c r="CON4279" s="29"/>
      <c r="COO4279" s="29"/>
      <c r="COP4279" s="29"/>
      <c r="COQ4279" s="29"/>
      <c r="COR4279" s="29"/>
      <c r="COS4279" s="29"/>
      <c r="COT4279" s="29"/>
      <c r="COU4279" s="29"/>
      <c r="COV4279" s="29"/>
      <c r="COW4279" s="29"/>
      <c r="COX4279" s="29"/>
      <c r="COY4279" s="29"/>
      <c r="COZ4279" s="29"/>
      <c r="CPA4279" s="29"/>
      <c r="CPB4279" s="29"/>
      <c r="CPC4279" s="29"/>
      <c r="CPD4279" s="29"/>
      <c r="CPE4279" s="29"/>
      <c r="CPF4279" s="29"/>
      <c r="CPG4279" s="29"/>
      <c r="CPH4279" s="29"/>
      <c r="CPI4279" s="29"/>
      <c r="CPJ4279" s="29"/>
      <c r="CPK4279" s="29"/>
      <c r="CPL4279" s="29"/>
      <c r="CPM4279" s="29"/>
      <c r="CPN4279" s="29"/>
      <c r="CPO4279" s="29"/>
      <c r="CPP4279" s="29"/>
      <c r="CPQ4279" s="29"/>
      <c r="CPR4279" s="29"/>
      <c r="CPS4279" s="29"/>
      <c r="CPT4279" s="29"/>
      <c r="CPU4279" s="29"/>
      <c r="CPV4279" s="29"/>
      <c r="CPW4279" s="29"/>
      <c r="CPX4279" s="29"/>
      <c r="CPY4279" s="29"/>
      <c r="CPZ4279" s="29"/>
      <c r="CQA4279" s="29"/>
      <c r="CQB4279" s="29"/>
      <c r="CQC4279" s="29"/>
      <c r="CQD4279" s="29"/>
      <c r="CQE4279" s="29"/>
      <c r="CQF4279" s="29"/>
      <c r="CQG4279" s="29"/>
      <c r="CQH4279" s="29"/>
      <c r="CQI4279" s="29"/>
      <c r="CQJ4279" s="29"/>
      <c r="CQK4279" s="29"/>
      <c r="CQL4279" s="29"/>
      <c r="CQM4279" s="29"/>
      <c r="CQN4279" s="29"/>
      <c r="CQO4279" s="29"/>
      <c r="CQP4279" s="29"/>
      <c r="CQQ4279" s="29"/>
      <c r="CQR4279" s="29"/>
      <c r="CQS4279" s="29"/>
      <c r="CQT4279" s="29"/>
      <c r="CQU4279" s="29"/>
      <c r="CQV4279" s="29"/>
      <c r="CQW4279" s="29"/>
      <c r="CQX4279" s="29"/>
      <c r="CQY4279" s="29"/>
      <c r="CQZ4279" s="29"/>
      <c r="CRA4279" s="29"/>
      <c r="CRB4279" s="29"/>
      <c r="CRC4279" s="29"/>
      <c r="CRD4279" s="29"/>
      <c r="CRE4279" s="29"/>
      <c r="CRF4279" s="29"/>
      <c r="CRG4279" s="29"/>
      <c r="CRH4279" s="29"/>
      <c r="CRI4279" s="29"/>
      <c r="CRJ4279" s="29"/>
      <c r="CRK4279" s="29"/>
      <c r="CRL4279" s="29"/>
      <c r="CRM4279" s="29"/>
      <c r="CRN4279" s="29"/>
      <c r="CRO4279" s="29"/>
      <c r="CRP4279" s="29"/>
      <c r="CRQ4279" s="29"/>
      <c r="CRR4279" s="29"/>
      <c r="CRS4279" s="29"/>
      <c r="CRT4279" s="29"/>
      <c r="CRU4279" s="29"/>
      <c r="CRV4279" s="29"/>
      <c r="CRW4279" s="29"/>
      <c r="CRX4279" s="29"/>
      <c r="CRY4279" s="29"/>
      <c r="CRZ4279" s="29"/>
      <c r="CSA4279" s="29"/>
      <c r="CSB4279" s="29"/>
      <c r="CSC4279" s="29"/>
      <c r="CSD4279" s="29"/>
      <c r="CSE4279" s="29"/>
      <c r="CSF4279" s="29"/>
      <c r="CSG4279" s="29"/>
      <c r="CSH4279" s="29"/>
      <c r="CSI4279" s="29"/>
      <c r="CSJ4279" s="29"/>
      <c r="CSK4279" s="29"/>
      <c r="CSL4279" s="29"/>
      <c r="CSM4279" s="29"/>
      <c r="CSN4279" s="29"/>
      <c r="CSO4279" s="29"/>
      <c r="CSP4279" s="29"/>
      <c r="CSQ4279" s="29"/>
      <c r="CSR4279" s="29"/>
      <c r="CSS4279" s="29"/>
      <c r="CST4279" s="29"/>
      <c r="CSU4279" s="29"/>
      <c r="CSV4279" s="29"/>
      <c r="CSW4279" s="29"/>
      <c r="CSX4279" s="29"/>
      <c r="CSY4279" s="29"/>
      <c r="CSZ4279" s="29"/>
      <c r="CTA4279" s="29"/>
      <c r="CTB4279" s="29"/>
      <c r="CTC4279" s="29"/>
      <c r="CTD4279" s="29"/>
      <c r="CTE4279" s="29"/>
      <c r="CTF4279" s="29"/>
      <c r="CTG4279" s="29"/>
      <c r="CTH4279" s="29"/>
      <c r="CTI4279" s="29"/>
      <c r="CTJ4279" s="29"/>
      <c r="CTK4279" s="29"/>
      <c r="CTL4279" s="29"/>
      <c r="CTM4279" s="29"/>
      <c r="CTN4279" s="29"/>
      <c r="CTO4279" s="29"/>
      <c r="CTP4279" s="29"/>
      <c r="CTQ4279" s="29"/>
      <c r="CTR4279" s="29"/>
      <c r="CTS4279" s="29"/>
      <c r="CTT4279" s="29"/>
      <c r="CTU4279" s="29"/>
      <c r="CTV4279" s="29"/>
      <c r="CTW4279" s="29"/>
      <c r="CTX4279" s="29"/>
      <c r="CTY4279" s="29"/>
      <c r="CTZ4279" s="29"/>
      <c r="CUA4279" s="29"/>
      <c r="CUB4279" s="29"/>
      <c r="CUC4279" s="29"/>
      <c r="CUD4279" s="29"/>
      <c r="CUE4279" s="29"/>
      <c r="CUF4279" s="29"/>
      <c r="CUG4279" s="29"/>
      <c r="CUH4279" s="29"/>
      <c r="CUI4279" s="29"/>
      <c r="CUJ4279" s="29"/>
      <c r="CUK4279" s="29"/>
      <c r="CUL4279" s="29"/>
      <c r="CUM4279" s="29"/>
      <c r="CUN4279" s="29"/>
      <c r="CUO4279" s="29"/>
      <c r="CUP4279" s="29"/>
      <c r="CUQ4279" s="29"/>
      <c r="CUR4279" s="29"/>
      <c r="CUS4279" s="29"/>
      <c r="CUT4279" s="29"/>
      <c r="CUU4279" s="29"/>
      <c r="CUV4279" s="29"/>
      <c r="CUW4279" s="29"/>
      <c r="CUX4279" s="29"/>
      <c r="CUY4279" s="29"/>
      <c r="CUZ4279" s="29"/>
      <c r="CVA4279" s="29"/>
      <c r="CVB4279" s="29"/>
      <c r="CVC4279" s="29"/>
      <c r="CVD4279" s="29"/>
      <c r="CVE4279" s="29"/>
      <c r="CVF4279" s="29"/>
      <c r="CVG4279" s="29"/>
      <c r="CVH4279" s="29"/>
      <c r="CVI4279" s="29"/>
      <c r="CVJ4279" s="29"/>
      <c r="CVK4279" s="29"/>
      <c r="CVL4279" s="29"/>
      <c r="CVM4279" s="29"/>
      <c r="CVN4279" s="29"/>
      <c r="CVO4279" s="29"/>
      <c r="CVP4279" s="29"/>
      <c r="CVQ4279" s="29"/>
      <c r="CVR4279" s="29"/>
      <c r="CVS4279" s="29"/>
      <c r="CVT4279" s="29"/>
      <c r="CVU4279" s="29"/>
      <c r="CVV4279" s="29"/>
      <c r="CVW4279" s="29"/>
      <c r="CVX4279" s="29"/>
      <c r="CVY4279" s="29"/>
      <c r="CVZ4279" s="29"/>
      <c r="CWA4279" s="29"/>
      <c r="CWB4279" s="29"/>
      <c r="CWC4279" s="29"/>
      <c r="CWD4279" s="29"/>
      <c r="CWE4279" s="29"/>
      <c r="CWF4279" s="29"/>
      <c r="CWG4279" s="29"/>
      <c r="CWH4279" s="29"/>
      <c r="CWI4279" s="29"/>
      <c r="CWJ4279" s="29"/>
      <c r="CWK4279" s="29"/>
      <c r="CWL4279" s="29"/>
      <c r="CWM4279" s="29"/>
      <c r="CWN4279" s="29"/>
      <c r="CWO4279" s="29"/>
      <c r="CWP4279" s="29"/>
      <c r="CWQ4279" s="29"/>
      <c r="CWR4279" s="29"/>
      <c r="CWS4279" s="29"/>
      <c r="CWT4279" s="29"/>
      <c r="CWU4279" s="29"/>
      <c r="CWV4279" s="29"/>
      <c r="CWW4279" s="29"/>
      <c r="CWX4279" s="29"/>
      <c r="CWY4279" s="29"/>
      <c r="CWZ4279" s="29"/>
      <c r="CXA4279" s="29"/>
      <c r="CXB4279" s="29"/>
      <c r="CXC4279" s="29"/>
      <c r="CXD4279" s="29"/>
      <c r="CXE4279" s="29"/>
      <c r="CXF4279" s="29"/>
      <c r="CXG4279" s="29"/>
      <c r="CXH4279" s="29"/>
      <c r="CXI4279" s="29"/>
      <c r="CXJ4279" s="29"/>
      <c r="CXK4279" s="29"/>
      <c r="CXL4279" s="29"/>
      <c r="CXM4279" s="29"/>
      <c r="CXN4279" s="29"/>
      <c r="CXO4279" s="29"/>
      <c r="CXP4279" s="29"/>
      <c r="CXQ4279" s="29"/>
      <c r="CXR4279" s="29"/>
      <c r="CXS4279" s="29"/>
      <c r="CXT4279" s="29"/>
      <c r="CXU4279" s="29"/>
      <c r="CXV4279" s="29"/>
      <c r="CXW4279" s="29"/>
      <c r="CXX4279" s="29"/>
      <c r="CXY4279" s="29"/>
      <c r="CXZ4279" s="29"/>
      <c r="CYA4279" s="29"/>
      <c r="CYB4279" s="29"/>
      <c r="CYC4279" s="29"/>
      <c r="CYD4279" s="29"/>
      <c r="CYE4279" s="29"/>
      <c r="CYF4279" s="29"/>
      <c r="CYG4279" s="29"/>
      <c r="CYH4279" s="29"/>
      <c r="CYI4279" s="29"/>
      <c r="CYJ4279" s="29"/>
      <c r="CYK4279" s="29"/>
      <c r="CYL4279" s="29"/>
      <c r="CYM4279" s="29"/>
      <c r="CYN4279" s="29"/>
      <c r="CYO4279" s="29"/>
      <c r="CYP4279" s="29"/>
      <c r="CYQ4279" s="29"/>
      <c r="CYR4279" s="29"/>
      <c r="CYS4279" s="29"/>
      <c r="CYT4279" s="29"/>
      <c r="CYU4279" s="29"/>
      <c r="CYV4279" s="29"/>
      <c r="CYW4279" s="29"/>
      <c r="CYX4279" s="29"/>
      <c r="CYY4279" s="29"/>
      <c r="CYZ4279" s="29"/>
      <c r="CZA4279" s="29"/>
      <c r="CZB4279" s="29"/>
      <c r="CZC4279" s="29"/>
      <c r="CZD4279" s="29"/>
      <c r="CZE4279" s="29"/>
      <c r="CZF4279" s="29"/>
      <c r="CZG4279" s="29"/>
      <c r="CZH4279" s="29"/>
      <c r="CZI4279" s="29"/>
      <c r="CZJ4279" s="29"/>
      <c r="CZK4279" s="29"/>
      <c r="CZL4279" s="29"/>
      <c r="CZM4279" s="29"/>
      <c r="CZN4279" s="29"/>
      <c r="CZO4279" s="29"/>
      <c r="CZP4279" s="29"/>
      <c r="CZQ4279" s="29"/>
      <c r="CZR4279" s="29"/>
      <c r="CZS4279" s="29"/>
      <c r="CZT4279" s="29"/>
      <c r="CZU4279" s="29"/>
      <c r="CZV4279" s="29"/>
      <c r="CZW4279" s="29"/>
      <c r="CZX4279" s="29"/>
      <c r="CZY4279" s="29"/>
      <c r="CZZ4279" s="29"/>
      <c r="DAA4279" s="29"/>
      <c r="DAB4279" s="29"/>
      <c r="DAC4279" s="29"/>
      <c r="DAD4279" s="29"/>
      <c r="DAE4279" s="29"/>
      <c r="DAF4279" s="29"/>
      <c r="DAG4279" s="29"/>
      <c r="DAH4279" s="29"/>
      <c r="DAI4279" s="29"/>
      <c r="DAJ4279" s="29"/>
      <c r="DAK4279" s="29"/>
      <c r="DAL4279" s="29"/>
      <c r="DAM4279" s="29"/>
      <c r="DAN4279" s="29"/>
      <c r="DAO4279" s="29"/>
      <c r="DAP4279" s="29"/>
      <c r="DAQ4279" s="29"/>
      <c r="DAR4279" s="29"/>
      <c r="DAS4279" s="29"/>
      <c r="DAT4279" s="29"/>
      <c r="DAU4279" s="29"/>
      <c r="DAV4279" s="29"/>
      <c r="DAW4279" s="29"/>
      <c r="DAX4279" s="29"/>
      <c r="DAY4279" s="29"/>
      <c r="DAZ4279" s="29"/>
      <c r="DBA4279" s="29"/>
      <c r="DBB4279" s="29"/>
      <c r="DBC4279" s="29"/>
      <c r="DBD4279" s="29"/>
      <c r="DBE4279" s="29"/>
      <c r="DBF4279" s="29"/>
      <c r="DBG4279" s="29"/>
      <c r="DBH4279" s="29"/>
      <c r="DBI4279" s="29"/>
      <c r="DBJ4279" s="29"/>
      <c r="DBK4279" s="29"/>
      <c r="DBL4279" s="29"/>
      <c r="DBM4279" s="29"/>
      <c r="DBN4279" s="29"/>
      <c r="DBO4279" s="29"/>
      <c r="DBP4279" s="29"/>
      <c r="DBQ4279" s="29"/>
      <c r="DBR4279" s="29"/>
      <c r="DBS4279" s="29"/>
      <c r="DBT4279" s="29"/>
      <c r="DBU4279" s="29"/>
      <c r="DBV4279" s="29"/>
      <c r="DBW4279" s="29"/>
      <c r="DBX4279" s="29"/>
      <c r="DBY4279" s="29"/>
      <c r="DBZ4279" s="29"/>
      <c r="DCA4279" s="29"/>
      <c r="DCB4279" s="29"/>
      <c r="DCC4279" s="29"/>
      <c r="DCD4279" s="29"/>
      <c r="DCE4279" s="29"/>
      <c r="DCF4279" s="29"/>
      <c r="DCG4279" s="29"/>
      <c r="DCH4279" s="29"/>
      <c r="DCI4279" s="29"/>
      <c r="DCJ4279" s="29"/>
      <c r="DCK4279" s="29"/>
      <c r="DCL4279" s="29"/>
      <c r="DCM4279" s="29"/>
      <c r="DCN4279" s="29"/>
      <c r="DCO4279" s="29"/>
      <c r="DCP4279" s="29"/>
      <c r="DCQ4279" s="29"/>
      <c r="DCR4279" s="29"/>
      <c r="DCS4279" s="29"/>
      <c r="DCT4279" s="29"/>
      <c r="DCU4279" s="29"/>
      <c r="DCV4279" s="29"/>
      <c r="DCW4279" s="29"/>
      <c r="DCX4279" s="29"/>
      <c r="DCY4279" s="29"/>
      <c r="DCZ4279" s="29"/>
      <c r="DDA4279" s="29"/>
      <c r="DDB4279" s="29"/>
      <c r="DDC4279" s="29"/>
      <c r="DDD4279" s="29"/>
      <c r="DDE4279" s="29"/>
      <c r="DDF4279" s="29"/>
      <c r="DDG4279" s="29"/>
      <c r="DDH4279" s="29"/>
      <c r="DDI4279" s="29"/>
      <c r="DDJ4279" s="29"/>
      <c r="DDK4279" s="29"/>
      <c r="DDL4279" s="29"/>
      <c r="DDM4279" s="29"/>
      <c r="DDN4279" s="29"/>
      <c r="DDO4279" s="29"/>
      <c r="DDP4279" s="29"/>
      <c r="DDQ4279" s="29"/>
      <c r="DDR4279" s="29"/>
      <c r="DDS4279" s="29"/>
      <c r="DDT4279" s="29"/>
      <c r="DDU4279" s="29"/>
      <c r="DDV4279" s="29"/>
      <c r="DDW4279" s="29"/>
      <c r="DDX4279" s="29"/>
      <c r="DDY4279" s="29"/>
      <c r="DDZ4279" s="29"/>
      <c r="DEA4279" s="29"/>
      <c r="DEB4279" s="29"/>
      <c r="DEC4279" s="29"/>
      <c r="DED4279" s="29"/>
      <c r="DEE4279" s="29"/>
      <c r="DEF4279" s="29"/>
      <c r="DEG4279" s="29"/>
      <c r="DEH4279" s="29"/>
      <c r="DEI4279" s="29"/>
      <c r="DEJ4279" s="29"/>
      <c r="DEK4279" s="29"/>
      <c r="DEL4279" s="29"/>
      <c r="DEM4279" s="29"/>
      <c r="DEN4279" s="29"/>
      <c r="DEO4279" s="29"/>
      <c r="DEP4279" s="29"/>
      <c r="DEQ4279" s="29"/>
      <c r="DER4279" s="29"/>
      <c r="DES4279" s="29"/>
      <c r="DET4279" s="29"/>
      <c r="DEU4279" s="29"/>
      <c r="DEV4279" s="29"/>
      <c r="DEW4279" s="29"/>
      <c r="DEX4279" s="29"/>
      <c r="DEY4279" s="29"/>
      <c r="DEZ4279" s="29"/>
      <c r="DFA4279" s="29"/>
      <c r="DFB4279" s="29"/>
      <c r="DFC4279" s="29"/>
      <c r="DFD4279" s="29"/>
      <c r="DFE4279" s="29"/>
      <c r="DFF4279" s="29"/>
      <c r="DFG4279" s="29"/>
      <c r="DFH4279" s="29"/>
      <c r="DFI4279" s="29"/>
      <c r="DFJ4279" s="29"/>
      <c r="DFK4279" s="29"/>
      <c r="DFL4279" s="29"/>
      <c r="DFM4279" s="29"/>
      <c r="DFN4279" s="29"/>
      <c r="DFO4279" s="29"/>
      <c r="DFP4279" s="29"/>
      <c r="DFQ4279" s="29"/>
      <c r="DFR4279" s="29"/>
      <c r="DFS4279" s="29"/>
      <c r="DFT4279" s="29"/>
      <c r="DFU4279" s="29"/>
      <c r="DFV4279" s="29"/>
      <c r="DFW4279" s="29"/>
      <c r="DFX4279" s="29"/>
      <c r="DFY4279" s="29"/>
      <c r="DFZ4279" s="29"/>
      <c r="DGA4279" s="29"/>
      <c r="DGB4279" s="29"/>
      <c r="DGC4279" s="29"/>
      <c r="DGD4279" s="29"/>
      <c r="DGE4279" s="29"/>
      <c r="DGF4279" s="29"/>
      <c r="DGG4279" s="29"/>
      <c r="DGH4279" s="29"/>
      <c r="DGI4279" s="29"/>
      <c r="DGJ4279" s="29"/>
      <c r="DGK4279" s="29"/>
      <c r="DGL4279" s="29"/>
      <c r="DGM4279" s="29"/>
      <c r="DGN4279" s="29"/>
      <c r="DGO4279" s="29"/>
      <c r="DGP4279" s="29"/>
      <c r="DGQ4279" s="29"/>
      <c r="DGR4279" s="29"/>
      <c r="DGS4279" s="29"/>
      <c r="DGT4279" s="29"/>
      <c r="DGU4279" s="29"/>
      <c r="DGV4279" s="29"/>
      <c r="DGW4279" s="29"/>
      <c r="DGX4279" s="29"/>
      <c r="DGY4279" s="29"/>
      <c r="DGZ4279" s="29"/>
      <c r="DHA4279" s="29"/>
      <c r="DHB4279" s="29"/>
      <c r="DHC4279" s="29"/>
      <c r="DHD4279" s="29"/>
      <c r="DHE4279" s="29"/>
      <c r="DHF4279" s="29"/>
      <c r="DHG4279" s="29"/>
      <c r="DHH4279" s="29"/>
      <c r="DHI4279" s="29"/>
      <c r="DHJ4279" s="29"/>
      <c r="DHK4279" s="29"/>
      <c r="DHL4279" s="29"/>
      <c r="DHM4279" s="29"/>
      <c r="DHN4279" s="29"/>
      <c r="DHO4279" s="29"/>
      <c r="DHP4279" s="29"/>
      <c r="DHQ4279" s="29"/>
      <c r="DHR4279" s="29"/>
      <c r="DHS4279" s="29"/>
      <c r="DHT4279" s="29"/>
      <c r="DHU4279" s="29"/>
      <c r="DHV4279" s="29"/>
      <c r="DHW4279" s="29"/>
      <c r="DHX4279" s="29"/>
      <c r="DHY4279" s="29"/>
      <c r="DHZ4279" s="29"/>
      <c r="DIA4279" s="29"/>
      <c r="DIB4279" s="29"/>
      <c r="DIC4279" s="29"/>
      <c r="DID4279" s="29"/>
      <c r="DIE4279" s="29"/>
      <c r="DIF4279" s="29"/>
      <c r="DIG4279" s="29"/>
      <c r="DIH4279" s="29"/>
      <c r="DII4279" s="29"/>
      <c r="DIJ4279" s="29"/>
      <c r="DIK4279" s="29"/>
      <c r="DIL4279" s="29"/>
      <c r="DIM4279" s="29"/>
      <c r="DIN4279" s="29"/>
      <c r="DIO4279" s="29"/>
      <c r="DIP4279" s="29"/>
      <c r="DIQ4279" s="29"/>
      <c r="DIR4279" s="29"/>
      <c r="DIS4279" s="29"/>
      <c r="DIT4279" s="29"/>
      <c r="DIU4279" s="29"/>
      <c r="DIV4279" s="29"/>
      <c r="DIW4279" s="29"/>
      <c r="DIX4279" s="29"/>
      <c r="DIY4279" s="29"/>
      <c r="DIZ4279" s="29"/>
      <c r="DJA4279" s="29"/>
      <c r="DJB4279" s="29"/>
      <c r="DJC4279" s="29"/>
      <c r="DJD4279" s="29"/>
      <c r="DJE4279" s="29"/>
      <c r="DJF4279" s="29"/>
      <c r="DJG4279" s="29"/>
      <c r="DJH4279" s="29"/>
      <c r="DJI4279" s="29"/>
      <c r="DJJ4279" s="29"/>
      <c r="DJK4279" s="29"/>
      <c r="DJL4279" s="29"/>
      <c r="DJM4279" s="29"/>
      <c r="DJN4279" s="29"/>
      <c r="DJO4279" s="29"/>
      <c r="DJP4279" s="29"/>
      <c r="DJQ4279" s="29"/>
      <c r="DJR4279" s="29"/>
      <c r="DJS4279" s="29"/>
      <c r="DJT4279" s="29"/>
      <c r="DJU4279" s="29"/>
      <c r="DJV4279" s="29"/>
      <c r="DJW4279" s="29"/>
      <c r="DJX4279" s="29"/>
      <c r="DJY4279" s="29"/>
      <c r="DJZ4279" s="29"/>
      <c r="DKA4279" s="29"/>
      <c r="DKB4279" s="29"/>
      <c r="DKC4279" s="29"/>
      <c r="DKD4279" s="29"/>
      <c r="DKE4279" s="29"/>
      <c r="DKF4279" s="29"/>
      <c r="DKG4279" s="29"/>
      <c r="DKH4279" s="29"/>
      <c r="DKI4279" s="29"/>
      <c r="DKJ4279" s="29"/>
      <c r="DKK4279" s="29"/>
      <c r="DKL4279" s="29"/>
      <c r="DKM4279" s="29"/>
      <c r="DKN4279" s="29"/>
      <c r="DKO4279" s="29"/>
      <c r="DKP4279" s="29"/>
      <c r="DKQ4279" s="29"/>
      <c r="DKR4279" s="29"/>
      <c r="DKS4279" s="29"/>
      <c r="DKT4279" s="29"/>
      <c r="DKU4279" s="29"/>
      <c r="DKV4279" s="29"/>
      <c r="DKW4279" s="29"/>
      <c r="DKX4279" s="29"/>
      <c r="DKY4279" s="29"/>
      <c r="DKZ4279" s="29"/>
      <c r="DLA4279" s="29"/>
      <c r="DLB4279" s="29"/>
      <c r="DLC4279" s="29"/>
      <c r="DLD4279" s="29"/>
      <c r="DLE4279" s="29"/>
      <c r="DLF4279" s="29"/>
      <c r="DLG4279" s="29"/>
      <c r="DLH4279" s="29"/>
      <c r="DLI4279" s="29"/>
      <c r="DLJ4279" s="29"/>
      <c r="DLK4279" s="29"/>
      <c r="DLL4279" s="29"/>
      <c r="DLM4279" s="29"/>
      <c r="DLN4279" s="29"/>
      <c r="DLO4279" s="29"/>
      <c r="DLP4279" s="29"/>
      <c r="DLQ4279" s="29"/>
      <c r="DLR4279" s="29"/>
      <c r="DLS4279" s="29"/>
      <c r="DLT4279" s="29"/>
      <c r="DLU4279" s="29"/>
      <c r="DLV4279" s="29"/>
      <c r="DLW4279" s="29"/>
      <c r="DLX4279" s="29"/>
      <c r="DLY4279" s="29"/>
      <c r="DLZ4279" s="29"/>
      <c r="DMA4279" s="29"/>
      <c r="DMB4279" s="29"/>
      <c r="DMC4279" s="29"/>
      <c r="DMD4279" s="29"/>
      <c r="DME4279" s="29"/>
      <c r="DMF4279" s="29"/>
      <c r="DMG4279" s="29"/>
      <c r="DMH4279" s="29"/>
      <c r="DMI4279" s="29"/>
      <c r="DMJ4279" s="29"/>
      <c r="DMK4279" s="29"/>
      <c r="DML4279" s="29"/>
      <c r="DMM4279" s="29"/>
      <c r="DMN4279" s="29"/>
      <c r="DMO4279" s="29"/>
      <c r="DMP4279" s="29"/>
      <c r="DMQ4279" s="29"/>
      <c r="DMR4279" s="29"/>
      <c r="DMS4279" s="29"/>
      <c r="DMT4279" s="29"/>
      <c r="DMU4279" s="29"/>
      <c r="DMV4279" s="29"/>
      <c r="DMW4279" s="29"/>
      <c r="DMX4279" s="29"/>
      <c r="DMY4279" s="29"/>
      <c r="DMZ4279" s="29"/>
      <c r="DNA4279" s="29"/>
      <c r="DNB4279" s="29"/>
      <c r="DNC4279" s="29"/>
      <c r="DND4279" s="29"/>
      <c r="DNE4279" s="29"/>
      <c r="DNF4279" s="29"/>
      <c r="DNG4279" s="29"/>
      <c r="DNH4279" s="29"/>
      <c r="DNI4279" s="29"/>
      <c r="DNJ4279" s="29"/>
      <c r="DNK4279" s="29"/>
      <c r="DNL4279" s="29"/>
      <c r="DNM4279" s="29"/>
      <c r="DNN4279" s="29"/>
      <c r="DNO4279" s="29"/>
      <c r="DNP4279" s="29"/>
      <c r="DNQ4279" s="29"/>
      <c r="DNR4279" s="29"/>
      <c r="DNS4279" s="29"/>
      <c r="DNT4279" s="29"/>
      <c r="DNU4279" s="29"/>
      <c r="DNV4279" s="29"/>
      <c r="DNW4279" s="29"/>
      <c r="DNX4279" s="29"/>
      <c r="DNY4279" s="29"/>
      <c r="DNZ4279" s="29"/>
      <c r="DOA4279" s="29"/>
      <c r="DOB4279" s="29"/>
      <c r="DOC4279" s="29"/>
      <c r="DOD4279" s="29"/>
      <c r="DOE4279" s="29"/>
      <c r="DOF4279" s="29"/>
      <c r="DOG4279" s="29"/>
      <c r="DOH4279" s="29"/>
      <c r="DOI4279" s="29"/>
      <c r="DOJ4279" s="29"/>
      <c r="DOK4279" s="29"/>
      <c r="DOL4279" s="29"/>
      <c r="DOM4279" s="29"/>
      <c r="DON4279" s="29"/>
      <c r="DOO4279" s="29"/>
      <c r="DOP4279" s="29"/>
      <c r="DOQ4279" s="29"/>
      <c r="DOR4279" s="29"/>
      <c r="DOS4279" s="29"/>
      <c r="DOT4279" s="29"/>
      <c r="DOU4279" s="29"/>
      <c r="DOV4279" s="29"/>
      <c r="DOW4279" s="29"/>
      <c r="DOX4279" s="29"/>
      <c r="DOY4279" s="29"/>
      <c r="DOZ4279" s="29"/>
      <c r="DPA4279" s="29"/>
      <c r="DPB4279" s="29"/>
      <c r="DPC4279" s="29"/>
      <c r="DPD4279" s="29"/>
      <c r="DPE4279" s="29"/>
      <c r="DPF4279" s="29"/>
      <c r="DPG4279" s="29"/>
      <c r="DPH4279" s="29"/>
      <c r="DPI4279" s="29"/>
      <c r="DPJ4279" s="29"/>
      <c r="DPK4279" s="29"/>
      <c r="DPL4279" s="29"/>
      <c r="DPM4279" s="29"/>
      <c r="DPN4279" s="29"/>
      <c r="DPO4279" s="29"/>
      <c r="DPP4279" s="29"/>
      <c r="DPQ4279" s="29"/>
      <c r="DPR4279" s="29"/>
      <c r="DPS4279" s="29"/>
      <c r="DPT4279" s="29"/>
      <c r="DPU4279" s="29"/>
      <c r="DPV4279" s="29"/>
      <c r="DPW4279" s="29"/>
      <c r="DPX4279" s="29"/>
      <c r="DPY4279" s="29"/>
      <c r="DPZ4279" s="29"/>
      <c r="DQA4279" s="29"/>
      <c r="DQB4279" s="29"/>
      <c r="DQC4279" s="29"/>
      <c r="DQD4279" s="29"/>
      <c r="DQE4279" s="29"/>
      <c r="DQF4279" s="29"/>
      <c r="DQG4279" s="29"/>
      <c r="DQH4279" s="29"/>
      <c r="DQI4279" s="29"/>
      <c r="DQJ4279" s="29"/>
      <c r="DQK4279" s="29"/>
      <c r="DQL4279" s="29"/>
      <c r="DQM4279" s="29"/>
      <c r="DQN4279" s="29"/>
      <c r="DQO4279" s="29"/>
      <c r="DQP4279" s="29"/>
      <c r="DQQ4279" s="29"/>
      <c r="DQR4279" s="29"/>
      <c r="DQS4279" s="29"/>
      <c r="DQT4279" s="29"/>
      <c r="DQU4279" s="29"/>
      <c r="DQV4279" s="29"/>
      <c r="DQW4279" s="29"/>
      <c r="DQX4279" s="29"/>
      <c r="DQY4279" s="29"/>
      <c r="DQZ4279" s="29"/>
      <c r="DRA4279" s="29"/>
      <c r="DRB4279" s="29"/>
      <c r="DRC4279" s="29"/>
      <c r="DRD4279" s="29"/>
      <c r="DRE4279" s="29"/>
      <c r="DRF4279" s="29"/>
      <c r="DRG4279" s="29"/>
      <c r="DRH4279" s="29"/>
      <c r="DRI4279" s="29"/>
      <c r="DRJ4279" s="29"/>
      <c r="DRK4279" s="29"/>
      <c r="DRL4279" s="29"/>
      <c r="DRM4279" s="29"/>
      <c r="DRN4279" s="29"/>
      <c r="DRO4279" s="29"/>
      <c r="DRP4279" s="29"/>
      <c r="DRQ4279" s="29"/>
      <c r="DRR4279" s="29"/>
      <c r="DRS4279" s="29"/>
      <c r="DRT4279" s="29"/>
      <c r="DRU4279" s="29"/>
      <c r="DRV4279" s="29"/>
      <c r="DRW4279" s="29"/>
      <c r="DRX4279" s="29"/>
      <c r="DRY4279" s="29"/>
      <c r="DRZ4279" s="29"/>
      <c r="DSA4279" s="29"/>
      <c r="DSB4279" s="29"/>
      <c r="DSC4279" s="29"/>
      <c r="DSD4279" s="29"/>
      <c r="DSE4279" s="29"/>
      <c r="DSF4279" s="29"/>
      <c r="DSG4279" s="29"/>
      <c r="DSH4279" s="29"/>
      <c r="DSI4279" s="29"/>
      <c r="DSJ4279" s="29"/>
      <c r="DSK4279" s="29"/>
      <c r="DSL4279" s="29"/>
      <c r="DSM4279" s="29"/>
      <c r="DSN4279" s="29"/>
      <c r="DSO4279" s="29"/>
      <c r="DSP4279" s="29"/>
      <c r="DSQ4279" s="29"/>
      <c r="DSR4279" s="29"/>
      <c r="DSS4279" s="29"/>
      <c r="DST4279" s="29"/>
      <c r="DSU4279" s="29"/>
      <c r="DSV4279" s="29"/>
      <c r="DSW4279" s="29"/>
      <c r="DSX4279" s="29"/>
      <c r="DSY4279" s="29"/>
      <c r="DSZ4279" s="29"/>
      <c r="DTA4279" s="29"/>
      <c r="DTB4279" s="29"/>
      <c r="DTC4279" s="29"/>
      <c r="DTD4279" s="29"/>
      <c r="DTE4279" s="29"/>
      <c r="DTF4279" s="29"/>
      <c r="DTG4279" s="29"/>
      <c r="DTH4279" s="29"/>
      <c r="DTI4279" s="29"/>
      <c r="DTJ4279" s="29"/>
      <c r="DTK4279" s="29"/>
      <c r="DTL4279" s="29"/>
      <c r="DTM4279" s="29"/>
      <c r="DTN4279" s="29"/>
      <c r="DTO4279" s="29"/>
      <c r="DTP4279" s="29"/>
      <c r="DTQ4279" s="29"/>
      <c r="DTR4279" s="29"/>
      <c r="DTS4279" s="29"/>
      <c r="DTT4279" s="29"/>
      <c r="DTU4279" s="29"/>
      <c r="DTV4279" s="29"/>
      <c r="DTW4279" s="29"/>
      <c r="DTX4279" s="29"/>
      <c r="DTY4279" s="29"/>
      <c r="DTZ4279" s="29"/>
      <c r="DUA4279" s="29"/>
      <c r="DUB4279" s="29"/>
      <c r="DUC4279" s="29"/>
      <c r="DUD4279" s="29"/>
      <c r="DUE4279" s="29"/>
      <c r="DUF4279" s="29"/>
      <c r="DUG4279" s="29"/>
      <c r="DUH4279" s="29"/>
      <c r="DUI4279" s="29"/>
      <c r="DUJ4279" s="29"/>
      <c r="DUK4279" s="29"/>
      <c r="DUL4279" s="29"/>
      <c r="DUM4279" s="29"/>
      <c r="DUN4279" s="29"/>
      <c r="DUO4279" s="29"/>
      <c r="DUP4279" s="29"/>
      <c r="DUQ4279" s="29"/>
      <c r="DUR4279" s="29"/>
      <c r="DUS4279" s="29"/>
      <c r="DUT4279" s="29"/>
      <c r="DUU4279" s="29"/>
      <c r="DUV4279" s="29"/>
      <c r="DUW4279" s="29"/>
      <c r="DUX4279" s="29"/>
      <c r="DUY4279" s="29"/>
      <c r="DUZ4279" s="29"/>
      <c r="DVA4279" s="29"/>
      <c r="DVB4279" s="29"/>
      <c r="DVC4279" s="29"/>
      <c r="DVD4279" s="29"/>
      <c r="DVE4279" s="29"/>
      <c r="DVF4279" s="29"/>
      <c r="DVG4279" s="29"/>
      <c r="DVH4279" s="29"/>
      <c r="DVI4279" s="29"/>
      <c r="DVJ4279" s="29"/>
      <c r="DVK4279" s="29"/>
      <c r="DVL4279" s="29"/>
      <c r="DVM4279" s="29"/>
      <c r="DVN4279" s="29"/>
      <c r="DVO4279" s="29"/>
      <c r="DVP4279" s="29"/>
      <c r="DVQ4279" s="29"/>
      <c r="DVR4279" s="29"/>
      <c r="DVS4279" s="29"/>
      <c r="DVT4279" s="29"/>
      <c r="DVU4279" s="29"/>
      <c r="DVV4279" s="29"/>
      <c r="DVW4279" s="29"/>
      <c r="DVX4279" s="29"/>
      <c r="DVY4279" s="29"/>
      <c r="DVZ4279" s="29"/>
      <c r="DWA4279" s="29"/>
      <c r="DWB4279" s="29"/>
      <c r="DWC4279" s="29"/>
      <c r="DWD4279" s="29"/>
      <c r="DWE4279" s="29"/>
      <c r="DWF4279" s="29"/>
      <c r="DWG4279" s="29"/>
      <c r="DWH4279" s="29"/>
      <c r="DWI4279" s="29"/>
      <c r="DWJ4279" s="29"/>
      <c r="DWK4279" s="29"/>
      <c r="DWL4279" s="29"/>
      <c r="DWM4279" s="29"/>
      <c r="DWN4279" s="29"/>
      <c r="DWO4279" s="29"/>
      <c r="DWP4279" s="29"/>
      <c r="DWQ4279" s="29"/>
      <c r="DWR4279" s="29"/>
      <c r="DWS4279" s="29"/>
      <c r="DWT4279" s="29"/>
      <c r="DWU4279" s="29"/>
      <c r="DWV4279" s="29"/>
      <c r="DWW4279" s="29"/>
      <c r="DWX4279" s="29"/>
      <c r="DWY4279" s="29"/>
      <c r="DWZ4279" s="29"/>
      <c r="DXA4279" s="29"/>
      <c r="DXB4279" s="29"/>
      <c r="DXC4279" s="29"/>
      <c r="DXD4279" s="29"/>
      <c r="DXE4279" s="29"/>
      <c r="DXF4279" s="29"/>
      <c r="DXG4279" s="29"/>
      <c r="DXH4279" s="29"/>
      <c r="DXI4279" s="29"/>
      <c r="DXJ4279" s="29"/>
      <c r="DXK4279" s="29"/>
      <c r="DXL4279" s="29"/>
      <c r="DXM4279" s="29"/>
      <c r="DXN4279" s="29"/>
      <c r="DXO4279" s="29"/>
      <c r="DXP4279" s="29"/>
      <c r="DXQ4279" s="29"/>
      <c r="DXR4279" s="29"/>
      <c r="DXS4279" s="29"/>
      <c r="DXT4279" s="29"/>
      <c r="DXU4279" s="29"/>
      <c r="DXV4279" s="29"/>
      <c r="DXW4279" s="29"/>
      <c r="DXX4279" s="29"/>
      <c r="DXY4279" s="29"/>
      <c r="DXZ4279" s="29"/>
      <c r="DYA4279" s="29"/>
      <c r="DYB4279" s="29"/>
      <c r="DYC4279" s="29"/>
      <c r="DYD4279" s="29"/>
      <c r="DYE4279" s="29"/>
      <c r="DYF4279" s="29"/>
      <c r="DYG4279" s="29"/>
      <c r="DYH4279" s="29"/>
      <c r="DYI4279" s="29"/>
      <c r="DYJ4279" s="29"/>
      <c r="DYK4279" s="29"/>
      <c r="DYL4279" s="29"/>
      <c r="DYM4279" s="29"/>
      <c r="DYN4279" s="29"/>
      <c r="DYO4279" s="29"/>
      <c r="DYP4279" s="29"/>
      <c r="DYQ4279" s="29"/>
      <c r="DYR4279" s="29"/>
      <c r="DYS4279" s="29"/>
      <c r="DYT4279" s="29"/>
      <c r="DYU4279" s="29"/>
      <c r="DYV4279" s="29"/>
      <c r="DYW4279" s="29"/>
      <c r="DYX4279" s="29"/>
      <c r="DYY4279" s="29"/>
      <c r="DYZ4279" s="29"/>
      <c r="DZA4279" s="29"/>
      <c r="DZB4279" s="29"/>
      <c r="DZC4279" s="29"/>
      <c r="DZD4279" s="29"/>
      <c r="DZE4279" s="29"/>
      <c r="DZF4279" s="29"/>
      <c r="DZG4279" s="29"/>
      <c r="DZH4279" s="29"/>
      <c r="DZI4279" s="29"/>
      <c r="DZJ4279" s="29"/>
      <c r="DZK4279" s="29"/>
      <c r="DZL4279" s="29"/>
      <c r="DZM4279" s="29"/>
      <c r="DZN4279" s="29"/>
      <c r="DZO4279" s="29"/>
      <c r="DZP4279" s="29"/>
      <c r="DZQ4279" s="29"/>
      <c r="DZR4279" s="29"/>
      <c r="DZS4279" s="29"/>
      <c r="DZT4279" s="29"/>
      <c r="DZU4279" s="29"/>
      <c r="DZV4279" s="29"/>
      <c r="DZW4279" s="29"/>
      <c r="DZX4279" s="29"/>
      <c r="DZY4279" s="29"/>
      <c r="DZZ4279" s="29"/>
      <c r="EAA4279" s="29"/>
      <c r="EAB4279" s="29"/>
      <c r="EAC4279" s="29"/>
      <c r="EAD4279" s="29"/>
      <c r="EAE4279" s="29"/>
      <c r="EAF4279" s="29"/>
      <c r="EAG4279" s="29"/>
      <c r="EAH4279" s="29"/>
      <c r="EAI4279" s="29"/>
      <c r="EAJ4279" s="29"/>
      <c r="EAK4279" s="29"/>
      <c r="EAL4279" s="29"/>
      <c r="EAM4279" s="29"/>
      <c r="EAN4279" s="29"/>
      <c r="EAO4279" s="29"/>
      <c r="EAP4279" s="29"/>
      <c r="EAQ4279" s="29"/>
      <c r="EAR4279" s="29"/>
      <c r="EAS4279" s="29"/>
      <c r="EAT4279" s="29"/>
      <c r="EAU4279" s="29"/>
      <c r="EAV4279" s="29"/>
      <c r="EAW4279" s="29"/>
      <c r="EAX4279" s="29"/>
      <c r="EAY4279" s="29"/>
      <c r="EAZ4279" s="29"/>
      <c r="EBA4279" s="29"/>
      <c r="EBB4279" s="29"/>
      <c r="EBC4279" s="29"/>
      <c r="EBD4279" s="29"/>
      <c r="EBE4279" s="29"/>
      <c r="EBF4279" s="29"/>
      <c r="EBG4279" s="29"/>
      <c r="EBH4279" s="29"/>
      <c r="EBI4279" s="29"/>
      <c r="EBJ4279" s="29"/>
      <c r="EBK4279" s="29"/>
      <c r="EBL4279" s="29"/>
      <c r="EBM4279" s="29"/>
      <c r="EBN4279" s="29"/>
      <c r="EBO4279" s="29"/>
      <c r="EBP4279" s="29"/>
      <c r="EBQ4279" s="29"/>
      <c r="EBR4279" s="29"/>
      <c r="EBS4279" s="29"/>
      <c r="EBT4279" s="29"/>
      <c r="EBU4279" s="29"/>
      <c r="EBV4279" s="29"/>
      <c r="EBW4279" s="29"/>
      <c r="EBX4279" s="29"/>
      <c r="EBY4279" s="29"/>
      <c r="EBZ4279" s="29"/>
      <c r="ECA4279" s="29"/>
      <c r="ECB4279" s="29"/>
      <c r="ECC4279" s="29"/>
      <c r="ECD4279" s="29"/>
      <c r="ECE4279" s="29"/>
      <c r="ECF4279" s="29"/>
      <c r="ECG4279" s="29"/>
      <c r="ECH4279" s="29"/>
      <c r="ECI4279" s="29"/>
      <c r="ECJ4279" s="29"/>
      <c r="ECK4279" s="29"/>
      <c r="ECL4279" s="29"/>
      <c r="ECM4279" s="29"/>
      <c r="ECN4279" s="29"/>
      <c r="ECO4279" s="29"/>
      <c r="ECP4279" s="29"/>
      <c r="ECQ4279" s="29"/>
      <c r="ECR4279" s="29"/>
      <c r="ECS4279" s="29"/>
      <c r="ECT4279" s="29"/>
      <c r="ECU4279" s="29"/>
      <c r="ECV4279" s="29"/>
      <c r="ECW4279" s="29"/>
      <c r="ECX4279" s="29"/>
      <c r="ECY4279" s="29"/>
      <c r="ECZ4279" s="29"/>
      <c r="EDA4279" s="29"/>
      <c r="EDB4279" s="29"/>
      <c r="EDC4279" s="29"/>
      <c r="EDD4279" s="29"/>
      <c r="EDE4279" s="29"/>
      <c r="EDF4279" s="29"/>
      <c r="EDG4279" s="29"/>
      <c r="EDH4279" s="29"/>
      <c r="EDI4279" s="29"/>
      <c r="EDJ4279" s="29"/>
      <c r="EDK4279" s="29"/>
      <c r="EDL4279" s="29"/>
      <c r="EDM4279" s="29"/>
      <c r="EDN4279" s="29"/>
      <c r="EDO4279" s="29"/>
      <c r="EDP4279" s="29"/>
      <c r="EDQ4279" s="29"/>
      <c r="EDR4279" s="29"/>
      <c r="EDS4279" s="29"/>
      <c r="EDT4279" s="29"/>
      <c r="EDU4279" s="29"/>
      <c r="EDV4279" s="29"/>
      <c r="EDW4279" s="29"/>
      <c r="EDX4279" s="29"/>
      <c r="EDY4279" s="29"/>
      <c r="EDZ4279" s="29"/>
      <c r="EEA4279" s="29"/>
      <c r="EEB4279" s="29"/>
      <c r="EEC4279" s="29"/>
      <c r="EED4279" s="29"/>
      <c r="EEE4279" s="29"/>
      <c r="EEF4279" s="29"/>
      <c r="EEG4279" s="29"/>
      <c r="EEH4279" s="29"/>
      <c r="EEI4279" s="29"/>
      <c r="EEJ4279" s="29"/>
      <c r="EEK4279" s="29"/>
      <c r="EEL4279" s="29"/>
      <c r="EEM4279" s="29"/>
      <c r="EEN4279" s="29"/>
      <c r="EEO4279" s="29"/>
      <c r="EEP4279" s="29"/>
      <c r="EEQ4279" s="29"/>
      <c r="EER4279" s="29"/>
      <c r="EES4279" s="29"/>
      <c r="EET4279" s="29"/>
      <c r="EEU4279" s="29"/>
      <c r="EEV4279" s="29"/>
      <c r="EEW4279" s="29"/>
      <c r="EEX4279" s="29"/>
      <c r="EEY4279" s="29"/>
      <c r="EEZ4279" s="29"/>
      <c r="EFA4279" s="29"/>
      <c r="EFB4279" s="29"/>
      <c r="EFC4279" s="29"/>
      <c r="EFD4279" s="29"/>
      <c r="EFE4279" s="29"/>
      <c r="EFF4279" s="29"/>
      <c r="EFG4279" s="29"/>
      <c r="EFH4279" s="29"/>
      <c r="EFI4279" s="29"/>
      <c r="EFJ4279" s="29"/>
      <c r="EFK4279" s="29"/>
      <c r="EFL4279" s="29"/>
      <c r="EFM4279" s="29"/>
      <c r="EFN4279" s="29"/>
      <c r="EFO4279" s="29"/>
      <c r="EFP4279" s="29"/>
      <c r="EFQ4279" s="29"/>
      <c r="EFR4279" s="29"/>
      <c r="EFS4279" s="29"/>
      <c r="EFT4279" s="29"/>
      <c r="EFU4279" s="29"/>
      <c r="EFV4279" s="29"/>
      <c r="EFW4279" s="29"/>
      <c r="EFX4279" s="29"/>
      <c r="EFY4279" s="29"/>
      <c r="EFZ4279" s="29"/>
      <c r="EGA4279" s="29"/>
      <c r="EGB4279" s="29"/>
      <c r="EGC4279" s="29"/>
      <c r="EGD4279" s="29"/>
      <c r="EGE4279" s="29"/>
      <c r="EGF4279" s="29"/>
      <c r="EGG4279" s="29"/>
      <c r="EGH4279" s="29"/>
      <c r="EGI4279" s="29"/>
      <c r="EGJ4279" s="29"/>
      <c r="EGK4279" s="29"/>
      <c r="EGL4279" s="29"/>
      <c r="EGM4279" s="29"/>
      <c r="EGN4279" s="29"/>
      <c r="EGO4279" s="29"/>
      <c r="EGP4279" s="29"/>
      <c r="EGQ4279" s="29"/>
      <c r="EGR4279" s="29"/>
      <c r="EGS4279" s="29"/>
      <c r="EGT4279" s="29"/>
      <c r="EGU4279" s="29"/>
      <c r="EGV4279" s="29"/>
      <c r="EGW4279" s="29"/>
      <c r="EGX4279" s="29"/>
      <c r="EGY4279" s="29"/>
      <c r="EGZ4279" s="29"/>
      <c r="EHA4279" s="29"/>
      <c r="EHB4279" s="29"/>
      <c r="EHC4279" s="29"/>
      <c r="EHD4279" s="29"/>
      <c r="EHE4279" s="29"/>
      <c r="EHF4279" s="29"/>
      <c r="EHG4279" s="29"/>
      <c r="EHH4279" s="29"/>
      <c r="EHI4279" s="29"/>
      <c r="EHJ4279" s="29"/>
      <c r="EHK4279" s="29"/>
      <c r="EHL4279" s="29"/>
      <c r="EHM4279" s="29"/>
      <c r="EHN4279" s="29"/>
      <c r="EHO4279" s="29"/>
      <c r="EHP4279" s="29"/>
      <c r="EHQ4279" s="29"/>
      <c r="EHR4279" s="29"/>
      <c r="EHS4279" s="29"/>
      <c r="EHT4279" s="29"/>
      <c r="EHU4279" s="29"/>
      <c r="EHV4279" s="29"/>
      <c r="EHW4279" s="29"/>
      <c r="EHX4279" s="29"/>
      <c r="EHY4279" s="29"/>
      <c r="EHZ4279" s="29"/>
      <c r="EIA4279" s="29"/>
      <c r="EIB4279" s="29"/>
      <c r="EIC4279" s="29"/>
      <c r="EID4279" s="29"/>
      <c r="EIE4279" s="29"/>
      <c r="EIF4279" s="29"/>
      <c r="EIG4279" s="29"/>
      <c r="EIH4279" s="29"/>
      <c r="EII4279" s="29"/>
      <c r="EIJ4279" s="29"/>
      <c r="EIK4279" s="29"/>
      <c r="EIL4279" s="29"/>
      <c r="EIM4279" s="29"/>
      <c r="EIN4279" s="29"/>
      <c r="EIO4279" s="29"/>
      <c r="EIP4279" s="29"/>
      <c r="EIQ4279" s="29"/>
      <c r="EIR4279" s="29"/>
      <c r="EIS4279" s="29"/>
      <c r="EIT4279" s="29"/>
      <c r="EIU4279" s="29"/>
      <c r="EIV4279" s="29"/>
      <c r="EIW4279" s="29"/>
      <c r="EIX4279" s="29"/>
      <c r="EIY4279" s="29"/>
      <c r="EIZ4279" s="29"/>
      <c r="EJA4279" s="29"/>
      <c r="EJB4279" s="29"/>
      <c r="EJC4279" s="29"/>
      <c r="EJD4279" s="29"/>
      <c r="EJE4279" s="29"/>
      <c r="EJF4279" s="29"/>
      <c r="EJG4279" s="29"/>
      <c r="EJH4279" s="29"/>
      <c r="EJI4279" s="29"/>
      <c r="EJJ4279" s="29"/>
      <c r="EJK4279" s="29"/>
      <c r="EJL4279" s="29"/>
      <c r="EJM4279" s="29"/>
      <c r="EJN4279" s="29"/>
      <c r="EJO4279" s="29"/>
      <c r="EJP4279" s="29"/>
      <c r="EJQ4279" s="29"/>
      <c r="EJR4279" s="29"/>
      <c r="EJS4279" s="29"/>
      <c r="EJT4279" s="29"/>
      <c r="EJU4279" s="29"/>
      <c r="EJV4279" s="29"/>
      <c r="EJW4279" s="29"/>
      <c r="EJX4279" s="29"/>
      <c r="EJY4279" s="29"/>
      <c r="EJZ4279" s="29"/>
      <c r="EKA4279" s="29"/>
      <c r="EKB4279" s="29"/>
      <c r="EKC4279" s="29"/>
      <c r="EKD4279" s="29"/>
      <c r="EKE4279" s="29"/>
      <c r="EKF4279" s="29"/>
      <c r="EKG4279" s="29"/>
      <c r="EKH4279" s="29"/>
      <c r="EKI4279" s="29"/>
      <c r="EKJ4279" s="29"/>
      <c r="EKK4279" s="29"/>
      <c r="EKL4279" s="29"/>
      <c r="EKM4279" s="29"/>
      <c r="EKN4279" s="29"/>
      <c r="EKO4279" s="29"/>
      <c r="EKP4279" s="29"/>
      <c r="EKQ4279" s="29"/>
      <c r="EKR4279" s="29"/>
      <c r="EKS4279" s="29"/>
      <c r="EKT4279" s="29"/>
      <c r="EKU4279" s="29"/>
      <c r="EKV4279" s="29"/>
      <c r="EKW4279" s="29"/>
      <c r="EKX4279" s="29"/>
      <c r="EKY4279" s="29"/>
      <c r="EKZ4279" s="29"/>
      <c r="ELA4279" s="29"/>
      <c r="ELB4279" s="29"/>
      <c r="ELC4279" s="29"/>
      <c r="ELD4279" s="29"/>
      <c r="ELE4279" s="29"/>
      <c r="ELF4279" s="29"/>
      <c r="ELG4279" s="29"/>
      <c r="ELH4279" s="29"/>
      <c r="ELI4279" s="29"/>
      <c r="ELJ4279" s="29"/>
      <c r="ELK4279" s="29"/>
      <c r="ELL4279" s="29"/>
      <c r="ELM4279" s="29"/>
      <c r="ELN4279" s="29"/>
      <c r="ELO4279" s="29"/>
      <c r="ELP4279" s="29"/>
      <c r="ELQ4279" s="29"/>
      <c r="ELR4279" s="29"/>
      <c r="ELS4279" s="29"/>
      <c r="ELT4279" s="29"/>
      <c r="ELU4279" s="29"/>
      <c r="ELV4279" s="29"/>
      <c r="ELW4279" s="29"/>
      <c r="ELX4279" s="29"/>
      <c r="ELY4279" s="29"/>
      <c r="ELZ4279" s="29"/>
      <c r="EMA4279" s="29"/>
      <c r="EMB4279" s="29"/>
      <c r="EMC4279" s="29"/>
      <c r="EMD4279" s="29"/>
      <c r="EME4279" s="29"/>
      <c r="EMF4279" s="29"/>
      <c r="EMG4279" s="29"/>
      <c r="EMH4279" s="29"/>
      <c r="EMI4279" s="29"/>
      <c r="EMJ4279" s="29"/>
      <c r="EMK4279" s="29"/>
      <c r="EML4279" s="29"/>
      <c r="EMM4279" s="29"/>
      <c r="EMN4279" s="29"/>
      <c r="EMO4279" s="29"/>
      <c r="EMP4279" s="29"/>
      <c r="EMQ4279" s="29"/>
      <c r="EMR4279" s="29"/>
      <c r="EMS4279" s="29"/>
      <c r="EMT4279" s="29"/>
      <c r="EMU4279" s="29"/>
      <c r="EMV4279" s="29"/>
      <c r="EMW4279" s="29"/>
      <c r="EMX4279" s="29"/>
      <c r="EMY4279" s="29"/>
      <c r="EMZ4279" s="29"/>
      <c r="ENA4279" s="29"/>
      <c r="ENB4279" s="29"/>
      <c r="ENC4279" s="29"/>
      <c r="END4279" s="29"/>
      <c r="ENE4279" s="29"/>
      <c r="ENF4279" s="29"/>
      <c r="ENG4279" s="29"/>
      <c r="ENH4279" s="29"/>
      <c r="ENI4279" s="29"/>
      <c r="ENJ4279" s="29"/>
      <c r="ENK4279" s="29"/>
      <c r="ENL4279" s="29"/>
      <c r="ENM4279" s="29"/>
      <c r="ENN4279" s="29"/>
      <c r="ENO4279" s="29"/>
      <c r="ENP4279" s="29"/>
      <c r="ENQ4279" s="29"/>
      <c r="ENR4279" s="29"/>
      <c r="ENS4279" s="29"/>
      <c r="ENT4279" s="29"/>
      <c r="ENU4279" s="29"/>
      <c r="ENV4279" s="29"/>
      <c r="ENW4279" s="29"/>
      <c r="ENX4279" s="29"/>
      <c r="ENY4279" s="29"/>
      <c r="ENZ4279" s="29"/>
      <c r="EOA4279" s="29"/>
      <c r="EOB4279" s="29"/>
      <c r="EOC4279" s="29"/>
      <c r="EOD4279" s="29"/>
      <c r="EOE4279" s="29"/>
      <c r="EOF4279" s="29"/>
      <c r="EOG4279" s="29"/>
      <c r="EOH4279" s="29"/>
      <c r="EOI4279" s="29"/>
      <c r="EOJ4279" s="29"/>
      <c r="EOK4279" s="29"/>
      <c r="EOL4279" s="29"/>
      <c r="EOM4279" s="29"/>
      <c r="EON4279" s="29"/>
      <c r="EOO4279" s="29"/>
      <c r="EOP4279" s="29"/>
      <c r="EOQ4279" s="29"/>
      <c r="EOR4279" s="29"/>
      <c r="EOS4279" s="29"/>
      <c r="EOT4279" s="29"/>
      <c r="EOU4279" s="29"/>
      <c r="EOV4279" s="29"/>
      <c r="EOW4279" s="29"/>
      <c r="EOX4279" s="29"/>
      <c r="EOY4279" s="29"/>
      <c r="EOZ4279" s="29"/>
      <c r="EPA4279" s="29"/>
      <c r="EPB4279" s="29"/>
      <c r="EPC4279" s="29"/>
      <c r="EPD4279" s="29"/>
      <c r="EPE4279" s="29"/>
      <c r="EPF4279" s="29"/>
      <c r="EPG4279" s="29"/>
      <c r="EPH4279" s="29"/>
      <c r="EPI4279" s="29"/>
      <c r="EPJ4279" s="29"/>
      <c r="EPK4279" s="29"/>
      <c r="EPL4279" s="29"/>
      <c r="EPM4279" s="29"/>
      <c r="EPN4279" s="29"/>
      <c r="EPO4279" s="29"/>
      <c r="EPP4279" s="29"/>
      <c r="EPQ4279" s="29"/>
      <c r="EPR4279" s="29"/>
      <c r="EPS4279" s="29"/>
      <c r="EPT4279" s="29"/>
      <c r="EPU4279" s="29"/>
      <c r="EPV4279" s="29"/>
      <c r="EPW4279" s="29"/>
      <c r="EPX4279" s="29"/>
      <c r="EPY4279" s="29"/>
      <c r="EPZ4279" s="29"/>
      <c r="EQA4279" s="29"/>
      <c r="EQB4279" s="29"/>
      <c r="EQC4279" s="29"/>
      <c r="EQD4279" s="29"/>
      <c r="EQE4279" s="29"/>
      <c r="EQF4279" s="29"/>
      <c r="EQG4279" s="29"/>
      <c r="EQH4279" s="29"/>
      <c r="EQI4279" s="29"/>
      <c r="EQJ4279" s="29"/>
      <c r="EQK4279" s="29"/>
      <c r="EQL4279" s="29"/>
      <c r="EQM4279" s="29"/>
      <c r="EQN4279" s="29"/>
      <c r="EQO4279" s="29"/>
      <c r="EQP4279" s="29"/>
      <c r="EQQ4279" s="29"/>
      <c r="EQR4279" s="29"/>
      <c r="EQS4279" s="29"/>
      <c r="EQT4279" s="29"/>
      <c r="EQU4279" s="29"/>
      <c r="EQV4279" s="29"/>
      <c r="EQW4279" s="29"/>
      <c r="EQX4279" s="29"/>
      <c r="EQY4279" s="29"/>
      <c r="EQZ4279" s="29"/>
      <c r="ERA4279" s="29"/>
      <c r="ERB4279" s="29"/>
      <c r="ERC4279" s="29"/>
      <c r="ERD4279" s="29"/>
      <c r="ERE4279" s="29"/>
      <c r="ERF4279" s="29"/>
      <c r="ERG4279" s="29"/>
      <c r="ERH4279" s="29"/>
      <c r="ERI4279" s="29"/>
      <c r="ERJ4279" s="29"/>
      <c r="ERK4279" s="29"/>
      <c r="ERL4279" s="29"/>
      <c r="ERM4279" s="29"/>
      <c r="ERN4279" s="29"/>
      <c r="ERO4279" s="29"/>
      <c r="ERP4279" s="29"/>
      <c r="ERQ4279" s="29"/>
      <c r="ERR4279" s="29"/>
      <c r="ERS4279" s="29"/>
      <c r="ERT4279" s="29"/>
      <c r="ERU4279" s="29"/>
      <c r="ERV4279" s="29"/>
      <c r="ERW4279" s="29"/>
      <c r="ERX4279" s="29"/>
      <c r="ERY4279" s="29"/>
      <c r="ERZ4279" s="29"/>
      <c r="ESA4279" s="29"/>
      <c r="ESB4279" s="29"/>
      <c r="ESC4279" s="29"/>
      <c r="ESD4279" s="29"/>
      <c r="ESE4279" s="29"/>
      <c r="ESF4279" s="29"/>
      <c r="ESG4279" s="29"/>
      <c r="ESH4279" s="29"/>
      <c r="ESI4279" s="29"/>
      <c r="ESJ4279" s="29"/>
      <c r="ESK4279" s="29"/>
      <c r="ESL4279" s="29"/>
      <c r="ESM4279" s="29"/>
      <c r="ESN4279" s="29"/>
      <c r="ESO4279" s="29"/>
      <c r="ESP4279" s="29"/>
      <c r="ESQ4279" s="29"/>
      <c r="ESR4279" s="29"/>
      <c r="ESS4279" s="29"/>
      <c r="EST4279" s="29"/>
      <c r="ESU4279" s="29"/>
      <c r="ESV4279" s="29"/>
      <c r="ESW4279" s="29"/>
      <c r="ESX4279" s="29"/>
      <c r="ESY4279" s="29"/>
      <c r="ESZ4279" s="29"/>
      <c r="ETA4279" s="29"/>
      <c r="ETB4279" s="29"/>
      <c r="ETC4279" s="29"/>
      <c r="ETD4279" s="29"/>
      <c r="ETE4279" s="29"/>
      <c r="ETF4279" s="29"/>
      <c r="ETG4279" s="29"/>
      <c r="ETH4279" s="29"/>
      <c r="ETI4279" s="29"/>
      <c r="ETJ4279" s="29"/>
      <c r="ETK4279" s="29"/>
      <c r="ETL4279" s="29"/>
      <c r="ETM4279" s="29"/>
      <c r="ETN4279" s="29"/>
      <c r="ETO4279" s="29"/>
      <c r="ETP4279" s="29"/>
      <c r="ETQ4279" s="29"/>
      <c r="ETR4279" s="29"/>
      <c r="ETS4279" s="29"/>
      <c r="ETT4279" s="29"/>
      <c r="ETU4279" s="29"/>
      <c r="ETV4279" s="29"/>
      <c r="ETW4279" s="29"/>
      <c r="ETX4279" s="29"/>
      <c r="ETY4279" s="29"/>
      <c r="ETZ4279" s="29"/>
      <c r="EUA4279" s="29"/>
      <c r="EUB4279" s="29"/>
      <c r="EUC4279" s="29"/>
      <c r="EUD4279" s="29"/>
      <c r="EUE4279" s="29"/>
      <c r="EUF4279" s="29"/>
      <c r="EUG4279" s="29"/>
      <c r="EUH4279" s="29"/>
      <c r="EUI4279" s="29"/>
      <c r="EUJ4279" s="29"/>
      <c r="EUK4279" s="29"/>
      <c r="EUL4279" s="29"/>
      <c r="EUM4279" s="29"/>
      <c r="EUN4279" s="29"/>
      <c r="EUO4279" s="29"/>
      <c r="EUP4279" s="29"/>
      <c r="EUQ4279" s="29"/>
      <c r="EUR4279" s="29"/>
      <c r="EUS4279" s="29"/>
      <c r="EUT4279" s="29"/>
      <c r="EUU4279" s="29"/>
      <c r="EUV4279" s="29"/>
      <c r="EUW4279" s="29"/>
      <c r="EUX4279" s="29"/>
      <c r="EUY4279" s="29"/>
      <c r="EUZ4279" s="29"/>
      <c r="EVA4279" s="29"/>
      <c r="EVB4279" s="29"/>
      <c r="EVC4279" s="29"/>
      <c r="EVD4279" s="29"/>
      <c r="EVE4279" s="29"/>
      <c r="EVF4279" s="29"/>
      <c r="EVG4279" s="29"/>
      <c r="EVH4279" s="29"/>
      <c r="EVI4279" s="29"/>
      <c r="EVJ4279" s="29"/>
      <c r="EVK4279" s="29"/>
      <c r="EVL4279" s="29"/>
      <c r="EVM4279" s="29"/>
      <c r="EVN4279" s="29"/>
      <c r="EVO4279" s="29"/>
      <c r="EVP4279" s="29"/>
      <c r="EVQ4279" s="29"/>
      <c r="EVR4279" s="29"/>
      <c r="EVS4279" s="29"/>
      <c r="EVT4279" s="29"/>
      <c r="EVU4279" s="29"/>
      <c r="EVV4279" s="29"/>
      <c r="EVW4279" s="29"/>
      <c r="EVX4279" s="29"/>
      <c r="EVY4279" s="29"/>
      <c r="EVZ4279" s="29"/>
      <c r="EWA4279" s="29"/>
      <c r="EWB4279" s="29"/>
      <c r="EWC4279" s="29"/>
      <c r="EWD4279" s="29"/>
      <c r="EWE4279" s="29"/>
      <c r="EWF4279" s="29"/>
      <c r="EWG4279" s="29"/>
      <c r="EWH4279" s="29"/>
      <c r="EWI4279" s="29"/>
      <c r="EWJ4279" s="29"/>
      <c r="EWK4279" s="29"/>
      <c r="EWL4279" s="29"/>
      <c r="EWM4279" s="29"/>
      <c r="EWN4279" s="29"/>
      <c r="EWO4279" s="29"/>
      <c r="EWP4279" s="29"/>
      <c r="EWQ4279" s="29"/>
      <c r="EWR4279" s="29"/>
      <c r="EWS4279" s="29"/>
      <c r="EWT4279" s="29"/>
      <c r="EWU4279" s="29"/>
      <c r="EWV4279" s="29"/>
      <c r="EWW4279" s="29"/>
      <c r="EWX4279" s="29"/>
      <c r="EWY4279" s="29"/>
      <c r="EWZ4279" s="29"/>
      <c r="EXA4279" s="29"/>
      <c r="EXB4279" s="29"/>
      <c r="EXC4279" s="29"/>
      <c r="EXD4279" s="29"/>
      <c r="EXE4279" s="29"/>
      <c r="EXF4279" s="29"/>
      <c r="EXG4279" s="29"/>
      <c r="EXH4279" s="29"/>
      <c r="EXI4279" s="29"/>
      <c r="EXJ4279" s="29"/>
      <c r="EXK4279" s="29"/>
      <c r="EXL4279" s="29"/>
      <c r="EXM4279" s="29"/>
      <c r="EXN4279" s="29"/>
      <c r="EXO4279" s="29"/>
      <c r="EXP4279" s="29"/>
      <c r="EXQ4279" s="29"/>
      <c r="EXR4279" s="29"/>
      <c r="EXS4279" s="29"/>
      <c r="EXT4279" s="29"/>
      <c r="EXU4279" s="29"/>
      <c r="EXV4279" s="29"/>
      <c r="EXW4279" s="29"/>
      <c r="EXX4279" s="29"/>
      <c r="EXY4279" s="29"/>
      <c r="EXZ4279" s="29"/>
      <c r="EYA4279" s="29"/>
      <c r="EYB4279" s="29"/>
      <c r="EYC4279" s="29"/>
      <c r="EYD4279" s="29"/>
      <c r="EYE4279" s="29"/>
      <c r="EYF4279" s="29"/>
      <c r="EYG4279" s="29"/>
      <c r="EYH4279" s="29"/>
      <c r="EYI4279" s="29"/>
      <c r="EYJ4279" s="29"/>
      <c r="EYK4279" s="29"/>
      <c r="EYL4279" s="29"/>
      <c r="EYM4279" s="29"/>
      <c r="EYN4279" s="29"/>
      <c r="EYO4279" s="29"/>
      <c r="EYP4279" s="29"/>
      <c r="EYQ4279" s="29"/>
      <c r="EYR4279" s="29"/>
      <c r="EYS4279" s="29"/>
      <c r="EYT4279" s="29"/>
      <c r="EYU4279" s="29"/>
      <c r="EYV4279" s="29"/>
      <c r="EYW4279" s="29"/>
      <c r="EYX4279" s="29"/>
      <c r="EYY4279" s="29"/>
      <c r="EYZ4279" s="29"/>
      <c r="EZA4279" s="29"/>
      <c r="EZB4279" s="29"/>
      <c r="EZC4279" s="29"/>
      <c r="EZD4279" s="29"/>
      <c r="EZE4279" s="29"/>
      <c r="EZF4279" s="29"/>
      <c r="EZG4279" s="29"/>
      <c r="EZH4279" s="29"/>
      <c r="EZI4279" s="29"/>
      <c r="EZJ4279" s="29"/>
      <c r="EZK4279" s="29"/>
      <c r="EZL4279" s="29"/>
      <c r="EZM4279" s="29"/>
      <c r="EZN4279" s="29"/>
      <c r="EZO4279" s="29"/>
      <c r="EZP4279" s="29"/>
      <c r="EZQ4279" s="29"/>
      <c r="EZR4279" s="29"/>
      <c r="EZS4279" s="29"/>
      <c r="EZT4279" s="29"/>
      <c r="EZU4279" s="29"/>
      <c r="EZV4279" s="29"/>
      <c r="EZW4279" s="29"/>
      <c r="EZX4279" s="29"/>
      <c r="EZY4279" s="29"/>
      <c r="EZZ4279" s="29"/>
      <c r="FAA4279" s="29"/>
      <c r="FAB4279" s="29"/>
      <c r="FAC4279" s="29"/>
      <c r="FAD4279" s="29"/>
      <c r="FAE4279" s="29"/>
      <c r="FAF4279" s="29"/>
      <c r="FAG4279" s="29"/>
      <c r="FAH4279" s="29"/>
      <c r="FAI4279" s="29"/>
      <c r="FAJ4279" s="29"/>
      <c r="FAK4279" s="29"/>
      <c r="FAL4279" s="29"/>
      <c r="FAM4279" s="29"/>
      <c r="FAN4279" s="29"/>
      <c r="FAO4279" s="29"/>
      <c r="FAP4279" s="29"/>
      <c r="FAQ4279" s="29"/>
      <c r="FAR4279" s="29"/>
      <c r="FAS4279" s="29"/>
      <c r="FAT4279" s="29"/>
      <c r="FAU4279" s="29"/>
      <c r="FAV4279" s="29"/>
      <c r="FAW4279" s="29"/>
      <c r="FAX4279" s="29"/>
      <c r="FAY4279" s="29"/>
      <c r="FAZ4279" s="29"/>
      <c r="FBA4279" s="29"/>
      <c r="FBB4279" s="29"/>
      <c r="FBC4279" s="29"/>
      <c r="FBD4279" s="29"/>
      <c r="FBE4279" s="29"/>
      <c r="FBF4279" s="29"/>
      <c r="FBG4279" s="29"/>
      <c r="FBH4279" s="29"/>
      <c r="FBI4279" s="29"/>
      <c r="FBJ4279" s="29"/>
      <c r="FBK4279" s="29"/>
      <c r="FBL4279" s="29"/>
      <c r="FBM4279" s="29"/>
      <c r="FBN4279" s="29"/>
      <c r="FBO4279" s="29"/>
      <c r="FBP4279" s="29"/>
      <c r="FBQ4279" s="29"/>
      <c r="FBR4279" s="29"/>
      <c r="FBS4279" s="29"/>
      <c r="FBT4279" s="29"/>
      <c r="FBU4279" s="29"/>
      <c r="FBV4279" s="29"/>
      <c r="FBW4279" s="29"/>
      <c r="FBX4279" s="29"/>
      <c r="FBY4279" s="29"/>
      <c r="FBZ4279" s="29"/>
      <c r="FCA4279" s="29"/>
      <c r="FCB4279" s="29"/>
      <c r="FCC4279" s="29"/>
      <c r="FCD4279" s="29"/>
      <c r="FCE4279" s="29"/>
      <c r="FCF4279" s="29"/>
      <c r="FCG4279" s="29"/>
      <c r="FCH4279" s="29"/>
      <c r="FCI4279" s="29"/>
      <c r="FCJ4279" s="29"/>
      <c r="FCK4279" s="29"/>
      <c r="FCL4279" s="29"/>
      <c r="FCM4279" s="29"/>
      <c r="FCN4279" s="29"/>
      <c r="FCO4279" s="29"/>
      <c r="FCP4279" s="29"/>
      <c r="FCQ4279" s="29"/>
      <c r="FCR4279" s="29"/>
      <c r="FCS4279" s="29"/>
      <c r="FCT4279" s="29"/>
      <c r="FCU4279" s="29"/>
      <c r="FCV4279" s="29"/>
      <c r="FCW4279" s="29"/>
      <c r="FCX4279" s="29"/>
      <c r="FCY4279" s="29"/>
      <c r="FCZ4279" s="29"/>
      <c r="FDA4279" s="29"/>
      <c r="FDB4279" s="29"/>
      <c r="FDC4279" s="29"/>
      <c r="FDD4279" s="29"/>
      <c r="FDE4279" s="29"/>
      <c r="FDF4279" s="29"/>
      <c r="FDG4279" s="29"/>
      <c r="FDH4279" s="29"/>
      <c r="FDI4279" s="29"/>
      <c r="FDJ4279" s="29"/>
      <c r="FDK4279" s="29"/>
      <c r="FDL4279" s="29"/>
      <c r="FDM4279" s="29"/>
      <c r="FDN4279" s="29"/>
      <c r="FDO4279" s="29"/>
      <c r="FDP4279" s="29"/>
      <c r="FDQ4279" s="29"/>
      <c r="FDR4279" s="29"/>
      <c r="FDS4279" s="29"/>
      <c r="FDT4279" s="29"/>
      <c r="FDU4279" s="29"/>
      <c r="FDV4279" s="29"/>
      <c r="FDW4279" s="29"/>
      <c r="FDX4279" s="29"/>
      <c r="FDY4279" s="29"/>
      <c r="FDZ4279" s="29"/>
      <c r="FEA4279" s="29"/>
      <c r="FEB4279" s="29"/>
      <c r="FEC4279" s="29"/>
      <c r="FED4279" s="29"/>
      <c r="FEE4279" s="29"/>
      <c r="FEF4279" s="29"/>
      <c r="FEG4279" s="29"/>
      <c r="FEH4279" s="29"/>
      <c r="FEI4279" s="29"/>
      <c r="FEJ4279" s="29"/>
      <c r="FEK4279" s="29"/>
      <c r="FEL4279" s="29"/>
      <c r="FEM4279" s="29"/>
      <c r="FEN4279" s="29"/>
      <c r="FEO4279" s="29"/>
      <c r="FEP4279" s="29"/>
      <c r="FEQ4279" s="29"/>
      <c r="FER4279" s="29"/>
      <c r="FES4279" s="29"/>
      <c r="FET4279" s="29"/>
      <c r="FEU4279" s="29"/>
      <c r="FEV4279" s="29"/>
      <c r="FEW4279" s="29"/>
      <c r="FEX4279" s="29"/>
      <c r="FEY4279" s="29"/>
      <c r="FEZ4279" s="29"/>
      <c r="FFA4279" s="29"/>
      <c r="FFB4279" s="29"/>
      <c r="FFC4279" s="29"/>
      <c r="FFD4279" s="29"/>
      <c r="FFE4279" s="29"/>
      <c r="FFF4279" s="29"/>
      <c r="FFG4279" s="29"/>
      <c r="FFH4279" s="29"/>
      <c r="FFI4279" s="29"/>
      <c r="FFJ4279" s="29"/>
      <c r="FFK4279" s="29"/>
      <c r="FFL4279" s="29"/>
      <c r="FFM4279" s="29"/>
      <c r="FFN4279" s="29"/>
      <c r="FFO4279" s="29"/>
      <c r="FFP4279" s="29"/>
      <c r="FFQ4279" s="29"/>
      <c r="FFR4279" s="29"/>
      <c r="FFS4279" s="29"/>
      <c r="FFT4279" s="29"/>
      <c r="FFU4279" s="29"/>
      <c r="FFV4279" s="29"/>
      <c r="FFW4279" s="29"/>
      <c r="FFX4279" s="29"/>
      <c r="FFY4279" s="29"/>
      <c r="FFZ4279" s="29"/>
      <c r="FGA4279" s="29"/>
      <c r="FGB4279" s="29"/>
      <c r="FGC4279" s="29"/>
      <c r="FGD4279" s="29"/>
      <c r="FGE4279" s="29"/>
      <c r="FGF4279" s="29"/>
      <c r="FGG4279" s="29"/>
      <c r="FGH4279" s="29"/>
      <c r="FGI4279" s="29"/>
      <c r="FGJ4279" s="29"/>
      <c r="FGK4279" s="29"/>
      <c r="FGL4279" s="29"/>
      <c r="FGM4279" s="29"/>
      <c r="FGN4279" s="29"/>
      <c r="FGO4279" s="29"/>
      <c r="FGP4279" s="29"/>
      <c r="FGQ4279" s="29"/>
      <c r="FGR4279" s="29"/>
      <c r="FGS4279" s="29"/>
      <c r="FGT4279" s="29"/>
      <c r="FGU4279" s="29"/>
      <c r="FGV4279" s="29"/>
      <c r="FGW4279" s="29"/>
      <c r="FGX4279" s="29"/>
      <c r="FGY4279" s="29"/>
      <c r="FGZ4279" s="29"/>
      <c r="FHA4279" s="29"/>
      <c r="FHB4279" s="29"/>
      <c r="FHC4279" s="29"/>
      <c r="FHD4279" s="29"/>
      <c r="FHE4279" s="29"/>
      <c r="FHF4279" s="29"/>
      <c r="FHG4279" s="29"/>
      <c r="FHH4279" s="29"/>
      <c r="FHI4279" s="29"/>
      <c r="FHJ4279" s="29"/>
      <c r="FHK4279" s="29"/>
      <c r="FHL4279" s="29"/>
      <c r="FHM4279" s="29"/>
      <c r="FHN4279" s="29"/>
      <c r="FHO4279" s="29"/>
      <c r="FHP4279" s="29"/>
      <c r="FHQ4279" s="29"/>
      <c r="FHR4279" s="29"/>
      <c r="FHS4279" s="29"/>
      <c r="FHT4279" s="29"/>
      <c r="FHU4279" s="29"/>
      <c r="FHV4279" s="29"/>
      <c r="FHW4279" s="29"/>
      <c r="FHX4279" s="29"/>
      <c r="FHY4279" s="29"/>
      <c r="FHZ4279" s="29"/>
      <c r="FIA4279" s="29"/>
      <c r="FIB4279" s="29"/>
      <c r="FIC4279" s="29"/>
      <c r="FID4279" s="29"/>
      <c r="FIE4279" s="29"/>
      <c r="FIF4279" s="29"/>
      <c r="FIG4279" s="29"/>
      <c r="FIH4279" s="29"/>
      <c r="FII4279" s="29"/>
      <c r="FIJ4279" s="29"/>
      <c r="FIK4279" s="29"/>
      <c r="FIL4279" s="29"/>
      <c r="FIM4279" s="29"/>
      <c r="FIN4279" s="29"/>
      <c r="FIO4279" s="29"/>
      <c r="FIP4279" s="29"/>
      <c r="FIQ4279" s="29"/>
      <c r="FIR4279" s="29"/>
      <c r="FIS4279" s="29"/>
      <c r="FIT4279" s="29"/>
      <c r="FIU4279" s="29"/>
      <c r="FIV4279" s="29"/>
      <c r="FIW4279" s="29"/>
      <c r="FIX4279" s="29"/>
      <c r="FIY4279" s="29"/>
      <c r="FIZ4279" s="29"/>
      <c r="FJA4279" s="29"/>
      <c r="FJB4279" s="29"/>
      <c r="FJC4279" s="29"/>
      <c r="FJD4279" s="29"/>
      <c r="FJE4279" s="29"/>
      <c r="FJF4279" s="29"/>
      <c r="FJG4279" s="29"/>
      <c r="FJH4279" s="29"/>
      <c r="FJI4279" s="29"/>
      <c r="FJJ4279" s="29"/>
      <c r="FJK4279" s="29"/>
      <c r="FJL4279" s="29"/>
      <c r="FJM4279" s="29"/>
      <c r="FJN4279" s="29"/>
      <c r="FJO4279" s="29"/>
      <c r="FJP4279" s="29"/>
      <c r="FJQ4279" s="29"/>
      <c r="FJR4279" s="29"/>
      <c r="FJS4279" s="29"/>
      <c r="FJT4279" s="29"/>
      <c r="FJU4279" s="29"/>
      <c r="FJV4279" s="29"/>
      <c r="FJW4279" s="29"/>
      <c r="FJX4279" s="29"/>
      <c r="FJY4279" s="29"/>
      <c r="FJZ4279" s="29"/>
      <c r="FKA4279" s="29"/>
      <c r="FKB4279" s="29"/>
      <c r="FKC4279" s="29"/>
      <c r="FKD4279" s="29"/>
      <c r="FKE4279" s="29"/>
      <c r="FKF4279" s="29"/>
      <c r="FKG4279" s="29"/>
      <c r="FKH4279" s="29"/>
      <c r="FKI4279" s="29"/>
      <c r="FKJ4279" s="29"/>
      <c r="FKK4279" s="29"/>
      <c r="FKL4279" s="29"/>
      <c r="FKM4279" s="29"/>
      <c r="FKN4279" s="29"/>
      <c r="FKO4279" s="29"/>
      <c r="FKP4279" s="29"/>
      <c r="FKQ4279" s="29"/>
      <c r="FKR4279" s="29"/>
      <c r="FKS4279" s="29"/>
      <c r="FKT4279" s="29"/>
      <c r="FKU4279" s="29"/>
      <c r="FKV4279" s="29"/>
      <c r="FKW4279" s="29"/>
      <c r="FKX4279" s="29"/>
      <c r="FKY4279" s="29"/>
      <c r="FKZ4279" s="29"/>
      <c r="FLA4279" s="29"/>
      <c r="FLB4279" s="29"/>
      <c r="FLC4279" s="29"/>
      <c r="FLD4279" s="29"/>
      <c r="FLE4279" s="29"/>
      <c r="FLF4279" s="29"/>
      <c r="FLG4279" s="29"/>
      <c r="FLH4279" s="29"/>
      <c r="FLI4279" s="29"/>
      <c r="FLJ4279" s="29"/>
      <c r="FLK4279" s="29"/>
      <c r="FLL4279" s="29"/>
      <c r="FLM4279" s="29"/>
      <c r="FLN4279" s="29"/>
      <c r="FLO4279" s="29"/>
      <c r="FLP4279" s="29"/>
      <c r="FLQ4279" s="29"/>
      <c r="FLR4279" s="29"/>
      <c r="FLS4279" s="29"/>
      <c r="FLT4279" s="29"/>
      <c r="FLU4279" s="29"/>
      <c r="FLV4279" s="29"/>
      <c r="FLW4279" s="29"/>
      <c r="FLX4279" s="29"/>
      <c r="FLY4279" s="29"/>
      <c r="FLZ4279" s="29"/>
      <c r="FMA4279" s="29"/>
      <c r="FMB4279" s="29"/>
      <c r="FMC4279" s="29"/>
      <c r="FMD4279" s="29"/>
      <c r="FME4279" s="29"/>
      <c r="FMF4279" s="29"/>
      <c r="FMG4279" s="29"/>
      <c r="FMH4279" s="29"/>
      <c r="FMI4279" s="29"/>
      <c r="FMJ4279" s="29"/>
      <c r="FMK4279" s="29"/>
      <c r="FML4279" s="29"/>
      <c r="FMM4279" s="29"/>
      <c r="FMN4279" s="29"/>
      <c r="FMO4279" s="29"/>
      <c r="FMP4279" s="29"/>
      <c r="FMQ4279" s="29"/>
      <c r="FMR4279" s="29"/>
      <c r="FMS4279" s="29"/>
      <c r="FMT4279" s="29"/>
      <c r="FMU4279" s="29"/>
      <c r="FMV4279" s="29"/>
      <c r="FMW4279" s="29"/>
      <c r="FMX4279" s="29"/>
      <c r="FMY4279" s="29"/>
      <c r="FMZ4279" s="29"/>
      <c r="FNA4279" s="29"/>
      <c r="FNB4279" s="29"/>
      <c r="FNC4279" s="29"/>
      <c r="FND4279" s="29"/>
      <c r="FNE4279" s="29"/>
      <c r="FNF4279" s="29"/>
      <c r="FNG4279" s="29"/>
      <c r="FNH4279" s="29"/>
      <c r="FNI4279" s="29"/>
      <c r="FNJ4279" s="29"/>
      <c r="FNK4279" s="29"/>
      <c r="FNL4279" s="29"/>
      <c r="FNM4279" s="29"/>
      <c r="FNN4279" s="29"/>
      <c r="FNO4279" s="29"/>
      <c r="FNP4279" s="29"/>
      <c r="FNQ4279" s="29"/>
      <c r="FNR4279" s="29"/>
      <c r="FNS4279" s="29"/>
      <c r="FNT4279" s="29"/>
      <c r="FNU4279" s="29"/>
      <c r="FNV4279" s="29"/>
      <c r="FNW4279" s="29"/>
      <c r="FNX4279" s="29"/>
      <c r="FNY4279" s="29"/>
      <c r="FNZ4279" s="29"/>
      <c r="FOA4279" s="29"/>
      <c r="FOB4279" s="29"/>
      <c r="FOC4279" s="29"/>
      <c r="FOD4279" s="29"/>
      <c r="FOE4279" s="29"/>
      <c r="FOF4279" s="29"/>
      <c r="FOG4279" s="29"/>
      <c r="FOH4279" s="29"/>
      <c r="FOI4279" s="29"/>
      <c r="FOJ4279" s="29"/>
      <c r="FOK4279" s="29"/>
      <c r="FOL4279" s="29"/>
      <c r="FOM4279" s="29"/>
      <c r="FON4279" s="29"/>
      <c r="FOO4279" s="29"/>
      <c r="FOP4279" s="29"/>
      <c r="FOQ4279" s="29"/>
      <c r="FOR4279" s="29"/>
      <c r="FOS4279" s="29"/>
      <c r="FOT4279" s="29"/>
      <c r="FOU4279" s="29"/>
      <c r="FOV4279" s="29"/>
      <c r="FOW4279" s="29"/>
      <c r="FOX4279" s="29"/>
      <c r="FOY4279" s="29"/>
      <c r="FOZ4279" s="29"/>
      <c r="FPA4279" s="29"/>
      <c r="FPB4279" s="29"/>
      <c r="FPC4279" s="29"/>
      <c r="FPD4279" s="29"/>
      <c r="FPE4279" s="29"/>
      <c r="FPF4279" s="29"/>
      <c r="FPG4279" s="29"/>
      <c r="FPH4279" s="29"/>
      <c r="FPI4279" s="29"/>
      <c r="FPJ4279" s="29"/>
      <c r="FPK4279" s="29"/>
      <c r="FPL4279" s="29"/>
      <c r="FPM4279" s="29"/>
      <c r="FPN4279" s="29"/>
      <c r="FPO4279" s="29"/>
      <c r="FPP4279" s="29"/>
      <c r="FPQ4279" s="29"/>
      <c r="FPR4279" s="29"/>
      <c r="FPS4279" s="29"/>
      <c r="FPT4279" s="29"/>
      <c r="FPU4279" s="29"/>
      <c r="FPV4279" s="29"/>
      <c r="FPW4279" s="29"/>
      <c r="FPX4279" s="29"/>
      <c r="FPY4279" s="29"/>
      <c r="FPZ4279" s="29"/>
      <c r="FQA4279" s="29"/>
      <c r="FQB4279" s="29"/>
      <c r="FQC4279" s="29"/>
      <c r="FQD4279" s="29"/>
      <c r="FQE4279" s="29"/>
      <c r="FQF4279" s="29"/>
      <c r="FQG4279" s="29"/>
      <c r="FQH4279" s="29"/>
      <c r="FQI4279" s="29"/>
      <c r="FQJ4279" s="29"/>
      <c r="FQK4279" s="29"/>
      <c r="FQL4279" s="29"/>
      <c r="FQM4279" s="29"/>
      <c r="FQN4279" s="29"/>
      <c r="FQO4279" s="29"/>
      <c r="FQP4279" s="29"/>
      <c r="FQQ4279" s="29"/>
      <c r="FQR4279" s="29"/>
      <c r="FQS4279" s="29"/>
      <c r="FQT4279" s="29"/>
      <c r="FQU4279" s="29"/>
      <c r="FQV4279" s="29"/>
      <c r="FQW4279" s="29"/>
      <c r="FQX4279" s="29"/>
      <c r="FQY4279" s="29"/>
      <c r="FQZ4279" s="29"/>
      <c r="FRA4279" s="29"/>
      <c r="FRB4279" s="29"/>
      <c r="FRC4279" s="29"/>
      <c r="FRD4279" s="29"/>
      <c r="FRE4279" s="29"/>
      <c r="FRF4279" s="29"/>
      <c r="FRG4279" s="29"/>
      <c r="FRH4279" s="29"/>
      <c r="FRI4279" s="29"/>
      <c r="FRJ4279" s="29"/>
      <c r="FRK4279" s="29"/>
      <c r="FRL4279" s="29"/>
      <c r="FRM4279" s="29"/>
      <c r="FRN4279" s="29"/>
      <c r="FRO4279" s="29"/>
      <c r="FRP4279" s="29"/>
      <c r="FRQ4279" s="29"/>
      <c r="FRR4279" s="29"/>
      <c r="FRS4279" s="29"/>
      <c r="FRT4279" s="29"/>
      <c r="FRU4279" s="29"/>
      <c r="FRV4279" s="29"/>
      <c r="FRW4279" s="29"/>
      <c r="FRX4279" s="29"/>
      <c r="FRY4279" s="29"/>
      <c r="FRZ4279" s="29"/>
      <c r="FSA4279" s="29"/>
      <c r="FSB4279" s="29"/>
      <c r="FSC4279" s="29"/>
      <c r="FSD4279" s="29"/>
      <c r="FSE4279" s="29"/>
      <c r="FSF4279" s="29"/>
      <c r="FSG4279" s="29"/>
      <c r="FSH4279" s="29"/>
      <c r="FSI4279" s="29"/>
      <c r="FSJ4279" s="29"/>
      <c r="FSK4279" s="29"/>
      <c r="FSL4279" s="29"/>
      <c r="FSM4279" s="29"/>
      <c r="FSN4279" s="29"/>
      <c r="FSO4279" s="29"/>
      <c r="FSP4279" s="29"/>
      <c r="FSQ4279" s="29"/>
      <c r="FSR4279" s="29"/>
      <c r="FSS4279" s="29"/>
      <c r="FST4279" s="29"/>
      <c r="FSU4279" s="29"/>
      <c r="FSV4279" s="29"/>
      <c r="FSW4279" s="29"/>
      <c r="FSX4279" s="29"/>
      <c r="FSY4279" s="29"/>
      <c r="FSZ4279" s="29"/>
      <c r="FTA4279" s="29"/>
      <c r="FTB4279" s="29"/>
      <c r="FTC4279" s="29"/>
      <c r="FTD4279" s="29"/>
      <c r="FTE4279" s="29"/>
      <c r="FTF4279" s="29"/>
      <c r="FTG4279" s="29"/>
      <c r="FTH4279" s="29"/>
      <c r="FTI4279" s="29"/>
      <c r="FTJ4279" s="29"/>
      <c r="FTK4279" s="29"/>
      <c r="FTL4279" s="29"/>
      <c r="FTM4279" s="29"/>
      <c r="FTN4279" s="29"/>
      <c r="FTO4279" s="29"/>
      <c r="FTP4279" s="29"/>
      <c r="FTQ4279" s="29"/>
      <c r="FTR4279" s="29"/>
      <c r="FTS4279" s="29"/>
      <c r="FTT4279" s="29"/>
      <c r="FTU4279" s="29"/>
      <c r="FTV4279" s="29"/>
      <c r="FTW4279" s="29"/>
      <c r="FTX4279" s="29"/>
      <c r="FTY4279" s="29"/>
      <c r="FTZ4279" s="29"/>
      <c r="FUA4279" s="29"/>
      <c r="FUB4279" s="29"/>
      <c r="FUC4279" s="29"/>
      <c r="FUD4279" s="29"/>
      <c r="FUE4279" s="29"/>
      <c r="FUF4279" s="29"/>
      <c r="FUG4279" s="29"/>
      <c r="FUH4279" s="29"/>
      <c r="FUI4279" s="29"/>
      <c r="FUJ4279" s="29"/>
      <c r="FUK4279" s="29"/>
      <c r="FUL4279" s="29"/>
      <c r="FUM4279" s="29"/>
      <c r="FUN4279" s="29"/>
      <c r="FUO4279" s="29"/>
      <c r="FUP4279" s="29"/>
      <c r="FUQ4279" s="29"/>
      <c r="FUR4279" s="29"/>
      <c r="FUS4279" s="29"/>
      <c r="FUT4279" s="29"/>
      <c r="FUU4279" s="29"/>
      <c r="FUV4279" s="29"/>
      <c r="FUW4279" s="29"/>
      <c r="FUX4279" s="29"/>
      <c r="FUY4279" s="29"/>
      <c r="FUZ4279" s="29"/>
      <c r="FVA4279" s="29"/>
      <c r="FVB4279" s="29"/>
      <c r="FVC4279" s="29"/>
      <c r="FVD4279" s="29"/>
      <c r="FVE4279" s="29"/>
      <c r="FVF4279" s="29"/>
      <c r="FVG4279" s="29"/>
      <c r="FVH4279" s="29"/>
      <c r="FVI4279" s="29"/>
      <c r="FVJ4279" s="29"/>
      <c r="FVK4279" s="29"/>
      <c r="FVL4279" s="29"/>
      <c r="FVM4279" s="29"/>
      <c r="FVN4279" s="29"/>
      <c r="FVO4279" s="29"/>
      <c r="FVP4279" s="29"/>
      <c r="FVQ4279" s="29"/>
      <c r="FVR4279" s="29"/>
      <c r="FVS4279" s="29"/>
      <c r="FVT4279" s="29"/>
      <c r="FVU4279" s="29"/>
      <c r="FVV4279" s="29"/>
      <c r="FVW4279" s="29"/>
      <c r="FVX4279" s="29"/>
      <c r="FVY4279" s="29"/>
      <c r="FVZ4279" s="29"/>
      <c r="FWA4279" s="29"/>
      <c r="FWB4279" s="29"/>
      <c r="FWC4279" s="29"/>
      <c r="FWD4279" s="29"/>
      <c r="FWE4279" s="29"/>
      <c r="FWF4279" s="29"/>
      <c r="FWG4279" s="29"/>
      <c r="FWH4279" s="29"/>
      <c r="FWI4279" s="29"/>
      <c r="FWJ4279" s="29"/>
      <c r="FWK4279" s="29"/>
      <c r="FWL4279" s="29"/>
      <c r="FWM4279" s="29"/>
      <c r="FWN4279" s="29"/>
      <c r="FWO4279" s="29"/>
      <c r="FWP4279" s="29"/>
      <c r="FWQ4279" s="29"/>
      <c r="FWR4279" s="29"/>
      <c r="FWS4279" s="29"/>
      <c r="FWT4279" s="29"/>
      <c r="FWU4279" s="29"/>
      <c r="FWV4279" s="29"/>
      <c r="FWW4279" s="29"/>
      <c r="FWX4279" s="29"/>
      <c r="FWY4279" s="29"/>
      <c r="FWZ4279" s="29"/>
      <c r="FXA4279" s="29"/>
      <c r="FXB4279" s="29"/>
      <c r="FXC4279" s="29"/>
      <c r="FXD4279" s="29"/>
      <c r="FXE4279" s="29"/>
      <c r="FXF4279" s="29"/>
      <c r="FXG4279" s="29"/>
      <c r="FXH4279" s="29"/>
      <c r="FXI4279" s="29"/>
      <c r="FXJ4279" s="29"/>
      <c r="FXK4279" s="29"/>
      <c r="FXL4279" s="29"/>
      <c r="FXM4279" s="29"/>
      <c r="FXN4279" s="29"/>
      <c r="FXO4279" s="29"/>
      <c r="FXP4279" s="29"/>
      <c r="FXQ4279" s="29"/>
      <c r="FXR4279" s="29"/>
      <c r="FXS4279" s="29"/>
      <c r="FXT4279" s="29"/>
      <c r="FXU4279" s="29"/>
      <c r="FXV4279" s="29"/>
      <c r="FXW4279" s="29"/>
      <c r="FXX4279" s="29"/>
      <c r="FXY4279" s="29"/>
      <c r="FXZ4279" s="29"/>
      <c r="FYA4279" s="29"/>
      <c r="FYB4279" s="29"/>
      <c r="FYC4279" s="29"/>
      <c r="FYD4279" s="29"/>
      <c r="FYE4279" s="29"/>
      <c r="FYF4279" s="29"/>
      <c r="FYG4279" s="29"/>
      <c r="FYH4279" s="29"/>
      <c r="FYI4279" s="29"/>
      <c r="FYJ4279" s="29"/>
      <c r="FYK4279" s="29"/>
      <c r="FYL4279" s="29"/>
      <c r="FYM4279" s="29"/>
      <c r="FYN4279" s="29"/>
      <c r="FYO4279" s="29"/>
      <c r="FYP4279" s="29"/>
      <c r="FYQ4279" s="29"/>
      <c r="FYR4279" s="29"/>
      <c r="FYS4279" s="29"/>
      <c r="FYT4279" s="29"/>
      <c r="FYU4279" s="29"/>
      <c r="FYV4279" s="29"/>
      <c r="FYW4279" s="29"/>
      <c r="FYX4279" s="29"/>
      <c r="FYY4279" s="29"/>
      <c r="FYZ4279" s="29"/>
      <c r="FZA4279" s="29"/>
      <c r="FZB4279" s="29"/>
      <c r="FZC4279" s="29"/>
      <c r="FZD4279" s="29"/>
      <c r="FZE4279" s="29"/>
      <c r="FZF4279" s="29"/>
      <c r="FZG4279" s="29"/>
      <c r="FZH4279" s="29"/>
      <c r="FZI4279" s="29"/>
      <c r="FZJ4279" s="29"/>
      <c r="FZK4279" s="29"/>
      <c r="FZL4279" s="29"/>
      <c r="FZM4279" s="29"/>
      <c r="FZN4279" s="29"/>
      <c r="FZO4279" s="29"/>
      <c r="FZP4279" s="29"/>
      <c r="FZQ4279" s="29"/>
      <c r="FZR4279" s="29"/>
      <c r="FZS4279" s="29"/>
      <c r="FZT4279" s="29"/>
      <c r="FZU4279" s="29"/>
      <c r="FZV4279" s="29"/>
      <c r="FZW4279" s="29"/>
      <c r="FZX4279" s="29"/>
      <c r="FZY4279" s="29"/>
      <c r="FZZ4279" s="29"/>
      <c r="GAA4279" s="29"/>
      <c r="GAB4279" s="29"/>
      <c r="GAC4279" s="29"/>
      <c r="GAD4279" s="29"/>
      <c r="GAE4279" s="29"/>
      <c r="GAF4279" s="29"/>
      <c r="GAG4279" s="29"/>
      <c r="GAH4279" s="29"/>
      <c r="GAI4279" s="29"/>
      <c r="GAJ4279" s="29"/>
      <c r="GAK4279" s="29"/>
      <c r="GAL4279" s="29"/>
      <c r="GAM4279" s="29"/>
      <c r="GAN4279" s="29"/>
      <c r="GAO4279" s="29"/>
      <c r="GAP4279" s="29"/>
      <c r="GAQ4279" s="29"/>
      <c r="GAR4279" s="29"/>
      <c r="GAS4279" s="29"/>
      <c r="GAT4279" s="29"/>
      <c r="GAU4279" s="29"/>
      <c r="GAV4279" s="29"/>
      <c r="GAW4279" s="29"/>
      <c r="GAX4279" s="29"/>
      <c r="GAY4279" s="29"/>
      <c r="GAZ4279" s="29"/>
      <c r="GBA4279" s="29"/>
      <c r="GBB4279" s="29"/>
      <c r="GBC4279" s="29"/>
      <c r="GBD4279" s="29"/>
      <c r="GBE4279" s="29"/>
      <c r="GBF4279" s="29"/>
      <c r="GBG4279" s="29"/>
      <c r="GBH4279" s="29"/>
      <c r="GBI4279" s="29"/>
      <c r="GBJ4279" s="29"/>
      <c r="GBK4279" s="29"/>
      <c r="GBL4279" s="29"/>
      <c r="GBM4279" s="29"/>
      <c r="GBN4279" s="29"/>
      <c r="GBO4279" s="29"/>
      <c r="GBP4279" s="29"/>
      <c r="GBQ4279" s="29"/>
      <c r="GBR4279" s="29"/>
      <c r="GBS4279" s="29"/>
      <c r="GBT4279" s="29"/>
      <c r="GBU4279" s="29"/>
      <c r="GBV4279" s="29"/>
      <c r="GBW4279" s="29"/>
      <c r="GBX4279" s="29"/>
      <c r="GBY4279" s="29"/>
      <c r="GBZ4279" s="29"/>
      <c r="GCA4279" s="29"/>
      <c r="GCB4279" s="29"/>
      <c r="GCC4279" s="29"/>
      <c r="GCD4279" s="29"/>
      <c r="GCE4279" s="29"/>
      <c r="GCF4279" s="29"/>
      <c r="GCG4279" s="29"/>
      <c r="GCH4279" s="29"/>
      <c r="GCI4279" s="29"/>
      <c r="GCJ4279" s="29"/>
      <c r="GCK4279" s="29"/>
      <c r="GCL4279" s="29"/>
      <c r="GCM4279" s="29"/>
      <c r="GCN4279" s="29"/>
      <c r="GCO4279" s="29"/>
      <c r="GCP4279" s="29"/>
      <c r="GCQ4279" s="29"/>
      <c r="GCR4279" s="29"/>
      <c r="GCS4279" s="29"/>
      <c r="GCT4279" s="29"/>
      <c r="GCU4279" s="29"/>
      <c r="GCV4279" s="29"/>
      <c r="GCW4279" s="29"/>
      <c r="GCX4279" s="29"/>
      <c r="GCY4279" s="29"/>
      <c r="GCZ4279" s="29"/>
      <c r="GDA4279" s="29"/>
      <c r="GDB4279" s="29"/>
      <c r="GDC4279" s="29"/>
      <c r="GDD4279" s="29"/>
      <c r="GDE4279" s="29"/>
      <c r="GDF4279" s="29"/>
      <c r="GDG4279" s="29"/>
      <c r="GDH4279" s="29"/>
      <c r="GDI4279" s="29"/>
      <c r="GDJ4279" s="29"/>
      <c r="GDK4279" s="29"/>
      <c r="GDL4279" s="29"/>
      <c r="GDM4279" s="29"/>
      <c r="GDN4279" s="29"/>
      <c r="GDO4279" s="29"/>
      <c r="GDP4279" s="29"/>
      <c r="GDQ4279" s="29"/>
      <c r="GDR4279" s="29"/>
      <c r="GDS4279" s="29"/>
      <c r="GDT4279" s="29"/>
      <c r="GDU4279" s="29"/>
      <c r="GDV4279" s="29"/>
      <c r="GDW4279" s="29"/>
      <c r="GDX4279" s="29"/>
      <c r="GDY4279" s="29"/>
      <c r="GDZ4279" s="29"/>
      <c r="GEA4279" s="29"/>
      <c r="GEB4279" s="29"/>
      <c r="GEC4279" s="29"/>
      <c r="GED4279" s="29"/>
      <c r="GEE4279" s="29"/>
      <c r="GEF4279" s="29"/>
      <c r="GEG4279" s="29"/>
      <c r="GEH4279" s="29"/>
      <c r="GEI4279" s="29"/>
      <c r="GEJ4279" s="29"/>
      <c r="GEK4279" s="29"/>
      <c r="GEL4279" s="29"/>
      <c r="GEM4279" s="29"/>
      <c r="GEN4279" s="29"/>
      <c r="GEO4279" s="29"/>
      <c r="GEP4279" s="29"/>
      <c r="GEQ4279" s="29"/>
      <c r="GER4279" s="29"/>
      <c r="GES4279" s="29"/>
      <c r="GET4279" s="29"/>
      <c r="GEU4279" s="29"/>
      <c r="GEV4279" s="29"/>
      <c r="GEW4279" s="29"/>
      <c r="GEX4279" s="29"/>
      <c r="GEY4279" s="29"/>
      <c r="GEZ4279" s="29"/>
      <c r="GFA4279" s="29"/>
      <c r="GFB4279" s="29"/>
      <c r="GFC4279" s="29"/>
      <c r="GFD4279" s="29"/>
      <c r="GFE4279" s="29"/>
      <c r="GFF4279" s="29"/>
      <c r="GFG4279" s="29"/>
      <c r="GFH4279" s="29"/>
      <c r="GFI4279" s="29"/>
      <c r="GFJ4279" s="29"/>
      <c r="GFK4279" s="29"/>
      <c r="GFL4279" s="29"/>
      <c r="GFM4279" s="29"/>
      <c r="GFN4279" s="29"/>
      <c r="GFO4279" s="29"/>
      <c r="GFP4279" s="29"/>
      <c r="GFQ4279" s="29"/>
      <c r="GFR4279" s="29"/>
      <c r="GFS4279" s="29"/>
      <c r="GFT4279" s="29"/>
      <c r="GFU4279" s="29"/>
      <c r="GFV4279" s="29"/>
      <c r="GFW4279" s="29"/>
      <c r="GFX4279" s="29"/>
      <c r="GFY4279" s="29"/>
      <c r="GFZ4279" s="29"/>
      <c r="GGA4279" s="29"/>
      <c r="GGB4279" s="29"/>
      <c r="GGC4279" s="29"/>
      <c r="GGD4279" s="29"/>
      <c r="GGE4279" s="29"/>
      <c r="GGF4279" s="29"/>
      <c r="GGG4279" s="29"/>
      <c r="GGH4279" s="29"/>
      <c r="GGI4279" s="29"/>
      <c r="GGJ4279" s="29"/>
      <c r="GGK4279" s="29"/>
      <c r="GGL4279" s="29"/>
      <c r="GGM4279" s="29"/>
      <c r="GGN4279" s="29"/>
      <c r="GGO4279" s="29"/>
      <c r="GGP4279" s="29"/>
      <c r="GGQ4279" s="29"/>
      <c r="GGR4279" s="29"/>
      <c r="GGS4279" s="29"/>
      <c r="GGT4279" s="29"/>
      <c r="GGU4279" s="29"/>
      <c r="GGV4279" s="29"/>
      <c r="GGW4279" s="29"/>
      <c r="GGX4279" s="29"/>
      <c r="GGY4279" s="29"/>
      <c r="GGZ4279" s="29"/>
      <c r="GHA4279" s="29"/>
      <c r="GHB4279" s="29"/>
      <c r="GHC4279" s="29"/>
      <c r="GHD4279" s="29"/>
      <c r="GHE4279" s="29"/>
      <c r="GHF4279" s="29"/>
      <c r="GHG4279" s="29"/>
      <c r="GHH4279" s="29"/>
      <c r="GHI4279" s="29"/>
      <c r="GHJ4279" s="29"/>
      <c r="GHK4279" s="29"/>
      <c r="GHL4279" s="29"/>
      <c r="GHM4279" s="29"/>
      <c r="GHN4279" s="29"/>
      <c r="GHO4279" s="29"/>
      <c r="GHP4279" s="29"/>
      <c r="GHQ4279" s="29"/>
      <c r="GHR4279" s="29"/>
      <c r="GHS4279" s="29"/>
      <c r="GHT4279" s="29"/>
      <c r="GHU4279" s="29"/>
      <c r="GHV4279" s="29"/>
      <c r="GHW4279" s="29"/>
      <c r="GHX4279" s="29"/>
      <c r="GHY4279" s="29"/>
      <c r="GHZ4279" s="29"/>
      <c r="GIA4279" s="29"/>
      <c r="GIB4279" s="29"/>
      <c r="GIC4279" s="29"/>
      <c r="GID4279" s="29"/>
      <c r="GIE4279" s="29"/>
      <c r="GIF4279" s="29"/>
      <c r="GIG4279" s="29"/>
      <c r="GIH4279" s="29"/>
      <c r="GII4279" s="29"/>
      <c r="GIJ4279" s="29"/>
      <c r="GIK4279" s="29"/>
      <c r="GIL4279" s="29"/>
      <c r="GIM4279" s="29"/>
      <c r="GIN4279" s="29"/>
      <c r="GIO4279" s="29"/>
      <c r="GIP4279" s="29"/>
      <c r="GIQ4279" s="29"/>
      <c r="GIR4279" s="29"/>
      <c r="GIS4279" s="29"/>
      <c r="GIT4279" s="29"/>
      <c r="GIU4279" s="29"/>
      <c r="GIV4279" s="29"/>
      <c r="GIW4279" s="29"/>
      <c r="GIX4279" s="29"/>
      <c r="GIY4279" s="29"/>
      <c r="GIZ4279" s="29"/>
      <c r="GJA4279" s="29"/>
      <c r="GJB4279" s="29"/>
      <c r="GJC4279" s="29"/>
      <c r="GJD4279" s="29"/>
      <c r="GJE4279" s="29"/>
      <c r="GJF4279" s="29"/>
      <c r="GJG4279" s="29"/>
      <c r="GJH4279" s="29"/>
      <c r="GJI4279" s="29"/>
      <c r="GJJ4279" s="29"/>
      <c r="GJK4279" s="29"/>
      <c r="GJL4279" s="29"/>
      <c r="GJM4279" s="29"/>
      <c r="GJN4279" s="29"/>
      <c r="GJO4279" s="29"/>
      <c r="GJP4279" s="29"/>
      <c r="GJQ4279" s="29"/>
      <c r="GJR4279" s="29"/>
      <c r="GJS4279" s="29"/>
      <c r="GJT4279" s="29"/>
      <c r="GJU4279" s="29"/>
      <c r="GJV4279" s="29"/>
      <c r="GJW4279" s="29"/>
      <c r="GJX4279" s="29"/>
      <c r="GJY4279" s="29"/>
      <c r="GJZ4279" s="29"/>
      <c r="GKA4279" s="29"/>
      <c r="GKB4279" s="29"/>
      <c r="GKC4279" s="29"/>
      <c r="GKD4279" s="29"/>
      <c r="GKE4279" s="29"/>
      <c r="GKF4279" s="29"/>
      <c r="GKG4279" s="29"/>
      <c r="GKH4279" s="29"/>
      <c r="GKI4279" s="29"/>
      <c r="GKJ4279" s="29"/>
      <c r="GKK4279" s="29"/>
      <c r="GKL4279" s="29"/>
      <c r="GKM4279" s="29"/>
      <c r="GKN4279" s="29"/>
      <c r="GKO4279" s="29"/>
      <c r="GKP4279" s="29"/>
      <c r="GKQ4279" s="29"/>
      <c r="GKR4279" s="29"/>
      <c r="GKS4279" s="29"/>
      <c r="GKT4279" s="29"/>
      <c r="GKU4279" s="29"/>
      <c r="GKV4279" s="29"/>
      <c r="GKW4279" s="29"/>
      <c r="GKX4279" s="29"/>
      <c r="GKY4279" s="29"/>
      <c r="GKZ4279" s="29"/>
      <c r="GLA4279" s="29"/>
      <c r="GLB4279" s="29"/>
      <c r="GLC4279" s="29"/>
      <c r="GLD4279" s="29"/>
      <c r="GLE4279" s="29"/>
      <c r="GLF4279" s="29"/>
      <c r="GLG4279" s="29"/>
      <c r="GLH4279" s="29"/>
      <c r="GLI4279" s="29"/>
      <c r="GLJ4279" s="29"/>
      <c r="GLK4279" s="29"/>
      <c r="GLL4279" s="29"/>
      <c r="GLM4279" s="29"/>
      <c r="GLN4279" s="29"/>
      <c r="GLO4279" s="29"/>
      <c r="GLP4279" s="29"/>
      <c r="GLQ4279" s="29"/>
      <c r="GLR4279" s="29"/>
      <c r="GLS4279" s="29"/>
      <c r="GLT4279" s="29"/>
      <c r="GLU4279" s="29"/>
      <c r="GLV4279" s="29"/>
      <c r="GLW4279" s="29"/>
      <c r="GLX4279" s="29"/>
      <c r="GLY4279" s="29"/>
      <c r="GLZ4279" s="29"/>
      <c r="GMA4279" s="29"/>
      <c r="GMB4279" s="29"/>
      <c r="GMC4279" s="29"/>
      <c r="GMD4279" s="29"/>
      <c r="GME4279" s="29"/>
      <c r="GMF4279" s="29"/>
      <c r="GMG4279" s="29"/>
      <c r="GMH4279" s="29"/>
      <c r="GMI4279" s="29"/>
      <c r="GMJ4279" s="29"/>
      <c r="GMK4279" s="29"/>
      <c r="GML4279" s="29"/>
      <c r="GMM4279" s="29"/>
      <c r="GMN4279" s="29"/>
      <c r="GMO4279" s="29"/>
      <c r="GMP4279" s="29"/>
      <c r="GMQ4279" s="29"/>
      <c r="GMR4279" s="29"/>
      <c r="GMS4279" s="29"/>
      <c r="GMT4279" s="29"/>
      <c r="GMU4279" s="29"/>
      <c r="GMV4279" s="29"/>
      <c r="GMW4279" s="29"/>
      <c r="GMX4279" s="29"/>
      <c r="GMY4279" s="29"/>
      <c r="GMZ4279" s="29"/>
      <c r="GNA4279" s="29"/>
      <c r="GNB4279" s="29"/>
      <c r="GNC4279" s="29"/>
      <c r="GND4279" s="29"/>
      <c r="GNE4279" s="29"/>
      <c r="GNF4279" s="29"/>
      <c r="GNG4279" s="29"/>
      <c r="GNH4279" s="29"/>
      <c r="GNI4279" s="29"/>
      <c r="GNJ4279" s="29"/>
      <c r="GNK4279" s="29"/>
      <c r="GNL4279" s="29"/>
      <c r="GNM4279" s="29"/>
      <c r="GNN4279" s="29"/>
      <c r="GNO4279" s="29"/>
      <c r="GNP4279" s="29"/>
      <c r="GNQ4279" s="29"/>
      <c r="GNR4279" s="29"/>
      <c r="GNS4279" s="29"/>
      <c r="GNT4279" s="29"/>
      <c r="GNU4279" s="29"/>
      <c r="GNV4279" s="29"/>
      <c r="GNW4279" s="29"/>
      <c r="GNX4279" s="29"/>
      <c r="GNY4279" s="29"/>
      <c r="GNZ4279" s="29"/>
      <c r="GOA4279" s="29"/>
      <c r="GOB4279" s="29"/>
      <c r="GOC4279" s="29"/>
      <c r="GOD4279" s="29"/>
      <c r="GOE4279" s="29"/>
      <c r="GOF4279" s="29"/>
      <c r="GOG4279" s="29"/>
      <c r="GOH4279" s="29"/>
      <c r="GOI4279" s="29"/>
      <c r="GOJ4279" s="29"/>
      <c r="GOK4279" s="29"/>
      <c r="GOL4279" s="29"/>
      <c r="GOM4279" s="29"/>
      <c r="GON4279" s="29"/>
      <c r="GOO4279" s="29"/>
      <c r="GOP4279" s="29"/>
      <c r="GOQ4279" s="29"/>
      <c r="GOR4279" s="29"/>
      <c r="GOS4279" s="29"/>
      <c r="GOT4279" s="29"/>
      <c r="GOU4279" s="29"/>
      <c r="GOV4279" s="29"/>
      <c r="GOW4279" s="29"/>
      <c r="GOX4279" s="29"/>
      <c r="GOY4279" s="29"/>
      <c r="GOZ4279" s="29"/>
      <c r="GPA4279" s="29"/>
      <c r="GPB4279" s="29"/>
      <c r="GPC4279" s="29"/>
      <c r="GPD4279" s="29"/>
      <c r="GPE4279" s="29"/>
      <c r="GPF4279" s="29"/>
      <c r="GPG4279" s="29"/>
      <c r="GPH4279" s="29"/>
      <c r="GPI4279" s="29"/>
      <c r="GPJ4279" s="29"/>
      <c r="GPK4279" s="29"/>
      <c r="GPL4279" s="29"/>
      <c r="GPM4279" s="29"/>
      <c r="GPN4279" s="29"/>
      <c r="GPO4279" s="29"/>
      <c r="GPP4279" s="29"/>
      <c r="GPQ4279" s="29"/>
      <c r="GPR4279" s="29"/>
      <c r="GPS4279" s="29"/>
      <c r="GPT4279" s="29"/>
      <c r="GPU4279" s="29"/>
      <c r="GPV4279" s="29"/>
      <c r="GPW4279" s="29"/>
      <c r="GPX4279" s="29"/>
      <c r="GPY4279" s="29"/>
      <c r="GPZ4279" s="29"/>
      <c r="GQA4279" s="29"/>
      <c r="GQB4279" s="29"/>
      <c r="GQC4279" s="29"/>
      <c r="GQD4279" s="29"/>
      <c r="GQE4279" s="29"/>
      <c r="GQF4279" s="29"/>
      <c r="GQG4279" s="29"/>
      <c r="GQH4279" s="29"/>
      <c r="GQI4279" s="29"/>
      <c r="GQJ4279" s="29"/>
      <c r="GQK4279" s="29"/>
      <c r="GQL4279" s="29"/>
      <c r="GQM4279" s="29"/>
      <c r="GQN4279" s="29"/>
      <c r="GQO4279" s="29"/>
      <c r="GQP4279" s="29"/>
      <c r="GQQ4279" s="29"/>
      <c r="GQR4279" s="29"/>
      <c r="GQS4279" s="29"/>
      <c r="GQT4279" s="29"/>
      <c r="GQU4279" s="29"/>
      <c r="GQV4279" s="29"/>
      <c r="GQW4279" s="29"/>
      <c r="GQX4279" s="29"/>
      <c r="GQY4279" s="29"/>
      <c r="GQZ4279" s="29"/>
      <c r="GRA4279" s="29"/>
      <c r="GRB4279" s="29"/>
      <c r="GRC4279" s="29"/>
      <c r="GRD4279" s="29"/>
      <c r="GRE4279" s="29"/>
      <c r="GRF4279" s="29"/>
      <c r="GRG4279" s="29"/>
      <c r="GRH4279" s="29"/>
      <c r="GRI4279" s="29"/>
      <c r="GRJ4279" s="29"/>
      <c r="GRK4279" s="29"/>
      <c r="GRL4279" s="29"/>
      <c r="GRM4279" s="29"/>
      <c r="GRN4279" s="29"/>
      <c r="GRO4279" s="29"/>
      <c r="GRP4279" s="29"/>
      <c r="GRQ4279" s="29"/>
      <c r="GRR4279" s="29"/>
      <c r="GRS4279" s="29"/>
      <c r="GRT4279" s="29"/>
      <c r="GRU4279" s="29"/>
      <c r="GRV4279" s="29"/>
      <c r="GRW4279" s="29"/>
      <c r="GRX4279" s="29"/>
      <c r="GRY4279" s="29"/>
      <c r="GRZ4279" s="29"/>
      <c r="GSA4279" s="29"/>
      <c r="GSB4279" s="29"/>
      <c r="GSC4279" s="29"/>
      <c r="GSD4279" s="29"/>
      <c r="GSE4279" s="29"/>
      <c r="GSF4279" s="29"/>
      <c r="GSG4279" s="29"/>
      <c r="GSH4279" s="29"/>
      <c r="GSI4279" s="29"/>
      <c r="GSJ4279" s="29"/>
      <c r="GSK4279" s="29"/>
      <c r="GSL4279" s="29"/>
      <c r="GSM4279" s="29"/>
      <c r="GSN4279" s="29"/>
      <c r="GSO4279" s="29"/>
      <c r="GSP4279" s="29"/>
      <c r="GSQ4279" s="29"/>
      <c r="GSR4279" s="29"/>
      <c r="GSS4279" s="29"/>
      <c r="GST4279" s="29"/>
      <c r="GSU4279" s="29"/>
      <c r="GSV4279" s="29"/>
      <c r="GSW4279" s="29"/>
      <c r="GSX4279" s="29"/>
      <c r="GSY4279" s="29"/>
      <c r="GSZ4279" s="29"/>
      <c r="GTA4279" s="29"/>
      <c r="GTB4279" s="29"/>
      <c r="GTC4279" s="29"/>
      <c r="GTD4279" s="29"/>
      <c r="GTE4279" s="29"/>
      <c r="GTF4279" s="29"/>
      <c r="GTG4279" s="29"/>
      <c r="GTH4279" s="29"/>
      <c r="GTI4279" s="29"/>
      <c r="GTJ4279" s="29"/>
      <c r="GTK4279" s="29"/>
      <c r="GTL4279" s="29"/>
      <c r="GTM4279" s="29"/>
      <c r="GTN4279" s="29"/>
      <c r="GTO4279" s="29"/>
      <c r="GTP4279" s="29"/>
      <c r="GTQ4279" s="29"/>
      <c r="GTR4279" s="29"/>
      <c r="GTS4279" s="29"/>
      <c r="GTT4279" s="29"/>
      <c r="GTU4279" s="29"/>
      <c r="GTV4279" s="29"/>
      <c r="GTW4279" s="29"/>
      <c r="GTX4279" s="29"/>
      <c r="GTY4279" s="29"/>
      <c r="GTZ4279" s="29"/>
      <c r="GUA4279" s="29"/>
      <c r="GUB4279" s="29"/>
      <c r="GUC4279" s="29"/>
      <c r="GUD4279" s="29"/>
      <c r="GUE4279" s="29"/>
      <c r="GUF4279" s="29"/>
      <c r="GUG4279" s="29"/>
      <c r="GUH4279" s="29"/>
      <c r="GUI4279" s="29"/>
      <c r="GUJ4279" s="29"/>
      <c r="GUK4279" s="29"/>
      <c r="GUL4279" s="29"/>
      <c r="GUM4279" s="29"/>
      <c r="GUN4279" s="29"/>
      <c r="GUO4279" s="29"/>
      <c r="GUP4279" s="29"/>
      <c r="GUQ4279" s="29"/>
      <c r="GUR4279" s="29"/>
      <c r="GUS4279" s="29"/>
      <c r="GUT4279" s="29"/>
      <c r="GUU4279" s="29"/>
      <c r="GUV4279" s="29"/>
      <c r="GUW4279" s="29"/>
      <c r="GUX4279" s="29"/>
      <c r="GUY4279" s="29"/>
      <c r="GUZ4279" s="29"/>
      <c r="GVA4279" s="29"/>
      <c r="GVB4279" s="29"/>
      <c r="GVC4279" s="29"/>
      <c r="GVD4279" s="29"/>
      <c r="GVE4279" s="29"/>
      <c r="GVF4279" s="29"/>
      <c r="GVG4279" s="29"/>
      <c r="GVH4279" s="29"/>
      <c r="GVI4279" s="29"/>
      <c r="GVJ4279" s="29"/>
      <c r="GVK4279" s="29"/>
      <c r="GVL4279" s="29"/>
      <c r="GVM4279" s="29"/>
      <c r="GVN4279" s="29"/>
      <c r="GVO4279" s="29"/>
      <c r="GVP4279" s="29"/>
      <c r="GVQ4279" s="29"/>
      <c r="GVR4279" s="29"/>
      <c r="GVS4279" s="29"/>
      <c r="GVT4279" s="29"/>
      <c r="GVU4279" s="29"/>
      <c r="GVV4279" s="29"/>
      <c r="GVW4279" s="29"/>
      <c r="GVX4279" s="29"/>
      <c r="GVY4279" s="29"/>
      <c r="GVZ4279" s="29"/>
      <c r="GWA4279" s="29"/>
      <c r="GWB4279" s="29"/>
      <c r="GWC4279" s="29"/>
      <c r="GWD4279" s="29"/>
      <c r="GWE4279" s="29"/>
      <c r="GWF4279" s="29"/>
      <c r="GWG4279" s="29"/>
      <c r="GWH4279" s="29"/>
      <c r="GWI4279" s="29"/>
      <c r="GWJ4279" s="29"/>
      <c r="GWK4279" s="29"/>
      <c r="GWL4279" s="29"/>
      <c r="GWM4279" s="29"/>
      <c r="GWN4279" s="29"/>
      <c r="GWO4279" s="29"/>
      <c r="GWP4279" s="29"/>
      <c r="GWQ4279" s="29"/>
      <c r="GWR4279" s="29"/>
      <c r="GWS4279" s="29"/>
      <c r="GWT4279" s="29"/>
      <c r="GWU4279" s="29"/>
      <c r="GWV4279" s="29"/>
      <c r="GWW4279" s="29"/>
      <c r="GWX4279" s="29"/>
      <c r="GWY4279" s="29"/>
      <c r="GWZ4279" s="29"/>
      <c r="GXA4279" s="29"/>
      <c r="GXB4279" s="29"/>
      <c r="GXC4279" s="29"/>
      <c r="GXD4279" s="29"/>
      <c r="GXE4279" s="29"/>
      <c r="GXF4279" s="29"/>
      <c r="GXG4279" s="29"/>
      <c r="GXH4279" s="29"/>
      <c r="GXI4279" s="29"/>
      <c r="GXJ4279" s="29"/>
      <c r="GXK4279" s="29"/>
      <c r="GXL4279" s="29"/>
      <c r="GXM4279" s="29"/>
      <c r="GXN4279" s="29"/>
      <c r="GXO4279" s="29"/>
      <c r="GXP4279" s="29"/>
      <c r="GXQ4279" s="29"/>
      <c r="GXR4279" s="29"/>
      <c r="GXS4279" s="29"/>
      <c r="GXT4279" s="29"/>
      <c r="GXU4279" s="29"/>
      <c r="GXV4279" s="29"/>
      <c r="GXW4279" s="29"/>
      <c r="GXX4279" s="29"/>
      <c r="GXY4279" s="29"/>
      <c r="GXZ4279" s="29"/>
      <c r="GYA4279" s="29"/>
      <c r="GYB4279" s="29"/>
      <c r="GYC4279" s="29"/>
      <c r="GYD4279" s="29"/>
      <c r="GYE4279" s="29"/>
      <c r="GYF4279" s="29"/>
      <c r="GYG4279" s="29"/>
      <c r="GYH4279" s="29"/>
      <c r="GYI4279" s="29"/>
      <c r="GYJ4279" s="29"/>
      <c r="GYK4279" s="29"/>
      <c r="GYL4279" s="29"/>
      <c r="GYM4279" s="29"/>
      <c r="GYN4279" s="29"/>
      <c r="GYO4279" s="29"/>
      <c r="GYP4279" s="29"/>
      <c r="GYQ4279" s="29"/>
      <c r="GYR4279" s="29"/>
      <c r="GYS4279" s="29"/>
      <c r="GYT4279" s="29"/>
      <c r="GYU4279" s="29"/>
      <c r="GYV4279" s="29"/>
      <c r="GYW4279" s="29"/>
      <c r="GYX4279" s="29"/>
      <c r="GYY4279" s="29"/>
      <c r="GYZ4279" s="29"/>
      <c r="GZA4279" s="29"/>
      <c r="GZB4279" s="29"/>
      <c r="GZC4279" s="29"/>
      <c r="GZD4279" s="29"/>
      <c r="GZE4279" s="29"/>
      <c r="GZF4279" s="29"/>
      <c r="GZG4279" s="29"/>
      <c r="GZH4279" s="29"/>
      <c r="GZI4279" s="29"/>
      <c r="GZJ4279" s="29"/>
      <c r="GZK4279" s="29"/>
      <c r="GZL4279" s="29"/>
      <c r="GZM4279" s="29"/>
      <c r="GZN4279" s="29"/>
      <c r="GZO4279" s="29"/>
      <c r="GZP4279" s="29"/>
      <c r="GZQ4279" s="29"/>
      <c r="GZR4279" s="29"/>
      <c r="GZS4279" s="29"/>
      <c r="GZT4279" s="29"/>
      <c r="GZU4279" s="29"/>
      <c r="GZV4279" s="29"/>
      <c r="GZW4279" s="29"/>
      <c r="GZX4279" s="29"/>
      <c r="GZY4279" s="29"/>
      <c r="GZZ4279" s="29"/>
      <c r="HAA4279" s="29"/>
      <c r="HAB4279" s="29"/>
      <c r="HAC4279" s="29"/>
      <c r="HAD4279" s="29"/>
      <c r="HAE4279" s="29"/>
      <c r="HAF4279" s="29"/>
      <c r="HAG4279" s="29"/>
      <c r="HAH4279" s="29"/>
      <c r="HAI4279" s="29"/>
      <c r="HAJ4279" s="29"/>
      <c r="HAK4279" s="29"/>
      <c r="HAL4279" s="29"/>
      <c r="HAM4279" s="29"/>
      <c r="HAN4279" s="29"/>
      <c r="HAO4279" s="29"/>
      <c r="HAP4279" s="29"/>
      <c r="HAQ4279" s="29"/>
      <c r="HAR4279" s="29"/>
      <c r="HAS4279" s="29"/>
      <c r="HAT4279" s="29"/>
      <c r="HAU4279" s="29"/>
      <c r="HAV4279" s="29"/>
      <c r="HAW4279" s="29"/>
      <c r="HAX4279" s="29"/>
      <c r="HAY4279" s="29"/>
      <c r="HAZ4279" s="29"/>
      <c r="HBA4279" s="29"/>
      <c r="HBB4279" s="29"/>
      <c r="HBC4279" s="29"/>
      <c r="HBD4279" s="29"/>
      <c r="HBE4279" s="29"/>
      <c r="HBF4279" s="29"/>
      <c r="HBG4279" s="29"/>
      <c r="HBH4279" s="29"/>
      <c r="HBI4279" s="29"/>
      <c r="HBJ4279" s="29"/>
      <c r="HBK4279" s="29"/>
      <c r="HBL4279" s="29"/>
      <c r="HBM4279" s="29"/>
      <c r="HBN4279" s="29"/>
      <c r="HBO4279" s="29"/>
      <c r="HBP4279" s="29"/>
      <c r="HBQ4279" s="29"/>
      <c r="HBR4279" s="29"/>
      <c r="HBS4279" s="29"/>
      <c r="HBT4279" s="29"/>
      <c r="HBU4279" s="29"/>
      <c r="HBV4279" s="29"/>
      <c r="HBW4279" s="29"/>
      <c r="HBX4279" s="29"/>
      <c r="HBY4279" s="29"/>
      <c r="HBZ4279" s="29"/>
      <c r="HCA4279" s="29"/>
      <c r="HCB4279" s="29"/>
      <c r="HCC4279" s="29"/>
      <c r="HCD4279" s="29"/>
      <c r="HCE4279" s="29"/>
      <c r="HCF4279" s="29"/>
      <c r="HCG4279" s="29"/>
      <c r="HCH4279" s="29"/>
      <c r="HCI4279" s="29"/>
      <c r="HCJ4279" s="29"/>
      <c r="HCK4279" s="29"/>
      <c r="HCL4279" s="29"/>
      <c r="HCM4279" s="29"/>
      <c r="HCN4279" s="29"/>
      <c r="HCO4279" s="29"/>
      <c r="HCP4279" s="29"/>
      <c r="HCQ4279" s="29"/>
      <c r="HCR4279" s="29"/>
      <c r="HCS4279" s="29"/>
      <c r="HCT4279" s="29"/>
      <c r="HCU4279" s="29"/>
      <c r="HCV4279" s="29"/>
      <c r="HCW4279" s="29"/>
      <c r="HCX4279" s="29"/>
      <c r="HCY4279" s="29"/>
      <c r="HCZ4279" s="29"/>
      <c r="HDA4279" s="29"/>
      <c r="HDB4279" s="29"/>
      <c r="HDC4279" s="29"/>
      <c r="HDD4279" s="29"/>
      <c r="HDE4279" s="29"/>
      <c r="HDF4279" s="29"/>
      <c r="HDG4279" s="29"/>
      <c r="HDH4279" s="29"/>
      <c r="HDI4279" s="29"/>
      <c r="HDJ4279" s="29"/>
      <c r="HDK4279" s="29"/>
      <c r="HDL4279" s="29"/>
      <c r="HDM4279" s="29"/>
      <c r="HDN4279" s="29"/>
      <c r="HDO4279" s="29"/>
      <c r="HDP4279" s="29"/>
      <c r="HDQ4279" s="29"/>
      <c r="HDR4279" s="29"/>
      <c r="HDS4279" s="29"/>
      <c r="HDT4279" s="29"/>
      <c r="HDU4279" s="29"/>
      <c r="HDV4279" s="29"/>
      <c r="HDW4279" s="29"/>
      <c r="HDX4279" s="29"/>
      <c r="HDY4279" s="29"/>
      <c r="HDZ4279" s="29"/>
      <c r="HEA4279" s="29"/>
      <c r="HEB4279" s="29"/>
      <c r="HEC4279" s="29"/>
      <c r="HED4279" s="29"/>
      <c r="HEE4279" s="29"/>
      <c r="HEF4279" s="29"/>
      <c r="HEG4279" s="29"/>
      <c r="HEH4279" s="29"/>
      <c r="HEI4279" s="29"/>
      <c r="HEJ4279" s="29"/>
      <c r="HEK4279" s="29"/>
      <c r="HEL4279" s="29"/>
      <c r="HEM4279" s="29"/>
      <c r="HEN4279" s="29"/>
      <c r="HEO4279" s="29"/>
      <c r="HEP4279" s="29"/>
      <c r="HEQ4279" s="29"/>
      <c r="HER4279" s="29"/>
      <c r="HES4279" s="29"/>
      <c r="HET4279" s="29"/>
      <c r="HEU4279" s="29"/>
      <c r="HEV4279" s="29"/>
      <c r="HEW4279" s="29"/>
      <c r="HEX4279" s="29"/>
      <c r="HEY4279" s="29"/>
      <c r="HEZ4279" s="29"/>
      <c r="HFA4279" s="29"/>
      <c r="HFB4279" s="29"/>
      <c r="HFC4279" s="29"/>
      <c r="HFD4279" s="29"/>
      <c r="HFE4279" s="29"/>
      <c r="HFF4279" s="29"/>
      <c r="HFG4279" s="29"/>
      <c r="HFH4279" s="29"/>
      <c r="HFI4279" s="29"/>
      <c r="HFJ4279" s="29"/>
      <c r="HFK4279" s="29"/>
      <c r="HFL4279" s="29"/>
      <c r="HFM4279" s="29"/>
      <c r="HFN4279" s="29"/>
      <c r="HFO4279" s="29"/>
      <c r="HFP4279" s="29"/>
      <c r="HFQ4279" s="29"/>
      <c r="HFR4279" s="29"/>
      <c r="HFS4279" s="29"/>
      <c r="HFT4279" s="29"/>
      <c r="HFU4279" s="29"/>
      <c r="HFV4279" s="29"/>
      <c r="HFW4279" s="29"/>
      <c r="HFX4279" s="29"/>
      <c r="HFY4279" s="29"/>
      <c r="HFZ4279" s="29"/>
      <c r="HGA4279" s="29"/>
      <c r="HGB4279" s="29"/>
      <c r="HGC4279" s="29"/>
      <c r="HGD4279" s="29"/>
      <c r="HGE4279" s="29"/>
      <c r="HGF4279" s="29"/>
      <c r="HGG4279" s="29"/>
      <c r="HGH4279" s="29"/>
      <c r="HGI4279" s="29"/>
      <c r="HGJ4279" s="29"/>
      <c r="HGK4279" s="29"/>
      <c r="HGL4279" s="29"/>
      <c r="HGM4279" s="29"/>
      <c r="HGN4279" s="29"/>
      <c r="HGO4279" s="29"/>
      <c r="HGP4279" s="29"/>
      <c r="HGQ4279" s="29"/>
      <c r="HGR4279" s="29"/>
      <c r="HGS4279" s="29"/>
      <c r="HGT4279" s="29"/>
      <c r="HGU4279" s="29"/>
      <c r="HGV4279" s="29"/>
      <c r="HGW4279" s="29"/>
      <c r="HGX4279" s="29"/>
      <c r="HGY4279" s="29"/>
      <c r="HGZ4279" s="29"/>
      <c r="HHA4279" s="29"/>
      <c r="HHB4279" s="29"/>
      <c r="HHC4279" s="29"/>
      <c r="HHD4279" s="29"/>
      <c r="HHE4279" s="29"/>
      <c r="HHF4279" s="29"/>
      <c r="HHG4279" s="29"/>
      <c r="HHH4279" s="29"/>
      <c r="HHI4279" s="29"/>
      <c r="HHJ4279" s="29"/>
      <c r="HHK4279" s="29"/>
      <c r="HHL4279" s="29"/>
      <c r="HHM4279" s="29"/>
      <c r="HHN4279" s="29"/>
      <c r="HHO4279" s="29"/>
      <c r="HHP4279" s="29"/>
      <c r="HHQ4279" s="29"/>
      <c r="HHR4279" s="29"/>
      <c r="HHS4279" s="29"/>
      <c r="HHT4279" s="29"/>
      <c r="HHU4279" s="29"/>
      <c r="HHV4279" s="29"/>
      <c r="HHW4279" s="29"/>
      <c r="HHX4279" s="29"/>
      <c r="HHY4279" s="29"/>
      <c r="HHZ4279" s="29"/>
      <c r="HIA4279" s="29"/>
      <c r="HIB4279" s="29"/>
      <c r="HIC4279" s="29"/>
      <c r="HID4279" s="29"/>
      <c r="HIE4279" s="29"/>
      <c r="HIF4279" s="29"/>
      <c r="HIG4279" s="29"/>
      <c r="HIH4279" s="29"/>
      <c r="HII4279" s="29"/>
      <c r="HIJ4279" s="29"/>
      <c r="HIK4279" s="29"/>
      <c r="HIL4279" s="29"/>
      <c r="HIM4279" s="29"/>
      <c r="HIN4279" s="29"/>
      <c r="HIO4279" s="29"/>
      <c r="HIP4279" s="29"/>
      <c r="HIQ4279" s="29"/>
      <c r="HIR4279" s="29"/>
      <c r="HIS4279" s="29"/>
      <c r="HIT4279" s="29"/>
      <c r="HIU4279" s="29"/>
      <c r="HIV4279" s="29"/>
      <c r="HIW4279" s="29"/>
      <c r="HIX4279" s="29"/>
      <c r="HIY4279" s="29"/>
      <c r="HIZ4279" s="29"/>
      <c r="HJA4279" s="29"/>
      <c r="HJB4279" s="29"/>
      <c r="HJC4279" s="29"/>
      <c r="HJD4279" s="29"/>
      <c r="HJE4279" s="29"/>
      <c r="HJF4279" s="29"/>
      <c r="HJG4279" s="29"/>
      <c r="HJH4279" s="29"/>
      <c r="HJI4279" s="29"/>
      <c r="HJJ4279" s="29"/>
      <c r="HJK4279" s="29"/>
      <c r="HJL4279" s="29"/>
      <c r="HJM4279" s="29"/>
      <c r="HJN4279" s="29"/>
      <c r="HJO4279" s="29"/>
      <c r="HJP4279" s="29"/>
      <c r="HJQ4279" s="29"/>
      <c r="HJR4279" s="29"/>
      <c r="HJS4279" s="29"/>
      <c r="HJT4279" s="29"/>
      <c r="HJU4279" s="29"/>
      <c r="HJV4279" s="29"/>
      <c r="HJW4279" s="29"/>
      <c r="HJX4279" s="29"/>
      <c r="HJY4279" s="29"/>
      <c r="HJZ4279" s="29"/>
      <c r="HKA4279" s="29"/>
      <c r="HKB4279" s="29"/>
      <c r="HKC4279" s="29"/>
      <c r="HKD4279" s="29"/>
      <c r="HKE4279" s="29"/>
      <c r="HKF4279" s="29"/>
      <c r="HKG4279" s="29"/>
      <c r="HKH4279" s="29"/>
      <c r="HKI4279" s="29"/>
      <c r="HKJ4279" s="29"/>
      <c r="HKK4279" s="29"/>
      <c r="HKL4279" s="29"/>
      <c r="HKM4279" s="29"/>
      <c r="HKN4279" s="29"/>
      <c r="HKO4279" s="29"/>
      <c r="HKP4279" s="29"/>
      <c r="HKQ4279" s="29"/>
      <c r="HKR4279" s="29"/>
      <c r="HKS4279" s="29"/>
      <c r="HKT4279" s="29"/>
      <c r="HKU4279" s="29"/>
      <c r="HKV4279" s="29"/>
      <c r="HKW4279" s="29"/>
      <c r="HKX4279" s="29"/>
      <c r="HKY4279" s="29"/>
      <c r="HKZ4279" s="29"/>
      <c r="HLA4279" s="29"/>
      <c r="HLB4279" s="29"/>
      <c r="HLC4279" s="29"/>
      <c r="HLD4279" s="29"/>
      <c r="HLE4279" s="29"/>
      <c r="HLF4279" s="29"/>
      <c r="HLG4279" s="29"/>
      <c r="HLH4279" s="29"/>
      <c r="HLI4279" s="29"/>
      <c r="HLJ4279" s="29"/>
      <c r="HLK4279" s="29"/>
      <c r="HLL4279" s="29"/>
      <c r="HLM4279" s="29"/>
      <c r="HLN4279" s="29"/>
      <c r="HLO4279" s="29"/>
      <c r="HLP4279" s="29"/>
      <c r="HLQ4279" s="29"/>
      <c r="HLR4279" s="29"/>
      <c r="HLS4279" s="29"/>
      <c r="HLT4279" s="29"/>
      <c r="HLU4279" s="29"/>
      <c r="HLV4279" s="29"/>
      <c r="HLW4279" s="29"/>
      <c r="HLX4279" s="29"/>
      <c r="HLY4279" s="29"/>
      <c r="HLZ4279" s="29"/>
      <c r="HMA4279" s="29"/>
      <c r="HMB4279" s="29"/>
      <c r="HMC4279" s="29"/>
      <c r="HMD4279" s="29"/>
      <c r="HME4279" s="29"/>
      <c r="HMF4279" s="29"/>
      <c r="HMG4279" s="29"/>
      <c r="HMH4279" s="29"/>
      <c r="HMI4279" s="29"/>
      <c r="HMJ4279" s="29"/>
      <c r="HMK4279" s="29"/>
      <c r="HML4279" s="29"/>
      <c r="HMM4279" s="29"/>
      <c r="HMN4279" s="29"/>
      <c r="HMO4279" s="29"/>
      <c r="HMP4279" s="29"/>
      <c r="HMQ4279" s="29"/>
      <c r="HMR4279" s="29"/>
      <c r="HMS4279" s="29"/>
      <c r="HMT4279" s="29"/>
      <c r="HMU4279" s="29"/>
      <c r="HMV4279" s="29"/>
      <c r="HMW4279" s="29"/>
      <c r="HMX4279" s="29"/>
      <c r="HMY4279" s="29"/>
      <c r="HMZ4279" s="29"/>
      <c r="HNA4279" s="29"/>
      <c r="HNB4279" s="29"/>
      <c r="HNC4279" s="29"/>
      <c r="HND4279" s="29"/>
      <c r="HNE4279" s="29"/>
      <c r="HNF4279" s="29"/>
      <c r="HNG4279" s="29"/>
      <c r="HNH4279" s="29"/>
      <c r="HNI4279" s="29"/>
      <c r="HNJ4279" s="29"/>
      <c r="HNK4279" s="29"/>
      <c r="HNL4279" s="29"/>
      <c r="HNM4279" s="29"/>
      <c r="HNN4279" s="29"/>
      <c r="HNO4279" s="29"/>
      <c r="HNP4279" s="29"/>
      <c r="HNQ4279" s="29"/>
      <c r="HNR4279" s="29"/>
      <c r="HNS4279" s="29"/>
      <c r="HNT4279" s="29"/>
      <c r="HNU4279" s="29"/>
      <c r="HNV4279" s="29"/>
      <c r="HNW4279" s="29"/>
      <c r="HNX4279" s="29"/>
      <c r="HNY4279" s="29"/>
      <c r="HNZ4279" s="29"/>
      <c r="HOA4279" s="29"/>
      <c r="HOB4279" s="29"/>
      <c r="HOC4279" s="29"/>
      <c r="HOD4279" s="29"/>
      <c r="HOE4279" s="29"/>
      <c r="HOF4279" s="29"/>
      <c r="HOG4279" s="29"/>
      <c r="HOH4279" s="29"/>
      <c r="HOI4279" s="29"/>
      <c r="HOJ4279" s="29"/>
      <c r="HOK4279" s="29"/>
      <c r="HOL4279" s="29"/>
      <c r="HOM4279" s="29"/>
      <c r="HON4279" s="29"/>
      <c r="HOO4279" s="29"/>
      <c r="HOP4279" s="29"/>
      <c r="HOQ4279" s="29"/>
      <c r="HOR4279" s="29"/>
      <c r="HOS4279" s="29"/>
      <c r="HOT4279" s="29"/>
      <c r="HOU4279" s="29"/>
      <c r="HOV4279" s="29"/>
      <c r="HOW4279" s="29"/>
      <c r="HOX4279" s="29"/>
      <c r="HOY4279" s="29"/>
      <c r="HOZ4279" s="29"/>
      <c r="HPA4279" s="29"/>
      <c r="HPB4279" s="29"/>
      <c r="HPC4279" s="29"/>
      <c r="HPD4279" s="29"/>
      <c r="HPE4279" s="29"/>
      <c r="HPF4279" s="29"/>
      <c r="HPG4279" s="29"/>
      <c r="HPH4279" s="29"/>
      <c r="HPI4279" s="29"/>
      <c r="HPJ4279" s="29"/>
      <c r="HPK4279" s="29"/>
      <c r="HPL4279" s="29"/>
      <c r="HPM4279" s="29"/>
      <c r="HPN4279" s="29"/>
      <c r="HPO4279" s="29"/>
      <c r="HPP4279" s="29"/>
      <c r="HPQ4279" s="29"/>
      <c r="HPR4279" s="29"/>
      <c r="HPS4279" s="29"/>
      <c r="HPT4279" s="29"/>
      <c r="HPU4279" s="29"/>
      <c r="HPV4279" s="29"/>
      <c r="HPW4279" s="29"/>
      <c r="HPX4279" s="29"/>
      <c r="HPY4279" s="29"/>
      <c r="HPZ4279" s="29"/>
      <c r="HQA4279" s="29"/>
      <c r="HQB4279" s="29"/>
      <c r="HQC4279" s="29"/>
      <c r="HQD4279" s="29"/>
      <c r="HQE4279" s="29"/>
      <c r="HQF4279" s="29"/>
      <c r="HQG4279" s="29"/>
      <c r="HQH4279" s="29"/>
      <c r="HQI4279" s="29"/>
      <c r="HQJ4279" s="29"/>
      <c r="HQK4279" s="29"/>
      <c r="HQL4279" s="29"/>
      <c r="HQM4279" s="29"/>
      <c r="HQN4279" s="29"/>
      <c r="HQO4279" s="29"/>
      <c r="HQP4279" s="29"/>
      <c r="HQQ4279" s="29"/>
      <c r="HQR4279" s="29"/>
      <c r="HQS4279" s="29"/>
      <c r="HQT4279" s="29"/>
      <c r="HQU4279" s="29"/>
      <c r="HQV4279" s="29"/>
      <c r="HQW4279" s="29"/>
      <c r="HQX4279" s="29"/>
      <c r="HQY4279" s="29"/>
      <c r="HQZ4279" s="29"/>
      <c r="HRA4279" s="29"/>
      <c r="HRB4279" s="29"/>
      <c r="HRC4279" s="29"/>
      <c r="HRD4279" s="29"/>
      <c r="HRE4279" s="29"/>
      <c r="HRF4279" s="29"/>
      <c r="HRG4279" s="29"/>
      <c r="HRH4279" s="29"/>
      <c r="HRI4279" s="29"/>
      <c r="HRJ4279" s="29"/>
      <c r="HRK4279" s="29"/>
      <c r="HRL4279" s="29"/>
      <c r="HRM4279" s="29"/>
      <c r="HRN4279" s="29"/>
      <c r="HRO4279" s="29"/>
      <c r="HRP4279" s="29"/>
      <c r="HRQ4279" s="29"/>
      <c r="HRR4279" s="29"/>
      <c r="HRS4279" s="29"/>
      <c r="HRT4279" s="29"/>
      <c r="HRU4279" s="29"/>
      <c r="HRV4279" s="29"/>
      <c r="HRW4279" s="29"/>
      <c r="HRX4279" s="29"/>
      <c r="HRY4279" s="29"/>
      <c r="HRZ4279" s="29"/>
      <c r="HSA4279" s="29"/>
      <c r="HSB4279" s="29"/>
      <c r="HSC4279" s="29"/>
      <c r="HSD4279" s="29"/>
      <c r="HSE4279" s="29"/>
      <c r="HSF4279" s="29"/>
      <c r="HSG4279" s="29"/>
      <c r="HSH4279" s="29"/>
      <c r="HSI4279" s="29"/>
      <c r="HSJ4279" s="29"/>
      <c r="HSK4279" s="29"/>
      <c r="HSL4279" s="29"/>
      <c r="HSM4279" s="29"/>
      <c r="HSN4279" s="29"/>
      <c r="HSO4279" s="29"/>
      <c r="HSP4279" s="29"/>
      <c r="HSQ4279" s="29"/>
      <c r="HSR4279" s="29"/>
      <c r="HSS4279" s="29"/>
      <c r="HST4279" s="29"/>
      <c r="HSU4279" s="29"/>
      <c r="HSV4279" s="29"/>
      <c r="HSW4279" s="29"/>
      <c r="HSX4279" s="29"/>
      <c r="HSY4279" s="29"/>
      <c r="HSZ4279" s="29"/>
      <c r="HTA4279" s="29"/>
      <c r="HTB4279" s="29"/>
      <c r="HTC4279" s="29"/>
      <c r="HTD4279" s="29"/>
      <c r="HTE4279" s="29"/>
      <c r="HTF4279" s="29"/>
      <c r="HTG4279" s="29"/>
      <c r="HTH4279" s="29"/>
      <c r="HTI4279" s="29"/>
      <c r="HTJ4279" s="29"/>
      <c r="HTK4279" s="29"/>
      <c r="HTL4279" s="29"/>
      <c r="HTM4279" s="29"/>
      <c r="HTN4279" s="29"/>
      <c r="HTO4279" s="29"/>
      <c r="HTP4279" s="29"/>
      <c r="HTQ4279" s="29"/>
      <c r="HTR4279" s="29"/>
      <c r="HTS4279" s="29"/>
      <c r="HTT4279" s="29"/>
      <c r="HTU4279" s="29"/>
      <c r="HTV4279" s="29"/>
      <c r="HTW4279" s="29"/>
      <c r="HTX4279" s="29"/>
      <c r="HTY4279" s="29"/>
      <c r="HTZ4279" s="29"/>
      <c r="HUA4279" s="29"/>
      <c r="HUB4279" s="29"/>
      <c r="HUC4279" s="29"/>
      <c r="HUD4279" s="29"/>
      <c r="HUE4279" s="29"/>
      <c r="HUF4279" s="29"/>
      <c r="HUG4279" s="29"/>
      <c r="HUH4279" s="29"/>
      <c r="HUI4279" s="29"/>
      <c r="HUJ4279" s="29"/>
      <c r="HUK4279" s="29"/>
      <c r="HUL4279" s="29"/>
      <c r="HUM4279" s="29"/>
      <c r="HUN4279" s="29"/>
      <c r="HUO4279" s="29"/>
      <c r="HUP4279" s="29"/>
      <c r="HUQ4279" s="29"/>
      <c r="HUR4279" s="29"/>
      <c r="HUS4279" s="29"/>
      <c r="HUT4279" s="29"/>
      <c r="HUU4279" s="29"/>
      <c r="HUV4279" s="29"/>
      <c r="HUW4279" s="29"/>
      <c r="HUX4279" s="29"/>
      <c r="HUY4279" s="29"/>
      <c r="HUZ4279" s="29"/>
      <c r="HVA4279" s="29"/>
      <c r="HVB4279" s="29"/>
      <c r="HVC4279" s="29"/>
      <c r="HVD4279" s="29"/>
      <c r="HVE4279" s="29"/>
      <c r="HVF4279" s="29"/>
      <c r="HVG4279" s="29"/>
      <c r="HVH4279" s="29"/>
      <c r="HVI4279" s="29"/>
      <c r="HVJ4279" s="29"/>
      <c r="HVK4279" s="29"/>
      <c r="HVL4279" s="29"/>
      <c r="HVM4279" s="29"/>
      <c r="HVN4279" s="29"/>
      <c r="HVO4279" s="29"/>
      <c r="HVP4279" s="29"/>
      <c r="HVQ4279" s="29"/>
      <c r="HVR4279" s="29"/>
      <c r="HVS4279" s="29"/>
      <c r="HVT4279" s="29"/>
      <c r="HVU4279" s="29"/>
      <c r="HVV4279" s="29"/>
      <c r="HVW4279" s="29"/>
      <c r="HVX4279" s="29"/>
      <c r="HVY4279" s="29"/>
      <c r="HVZ4279" s="29"/>
      <c r="HWA4279" s="29"/>
      <c r="HWB4279" s="29"/>
      <c r="HWC4279" s="29"/>
      <c r="HWD4279" s="29"/>
      <c r="HWE4279" s="29"/>
      <c r="HWF4279" s="29"/>
      <c r="HWG4279" s="29"/>
      <c r="HWH4279" s="29"/>
      <c r="HWI4279" s="29"/>
      <c r="HWJ4279" s="29"/>
      <c r="HWK4279" s="29"/>
      <c r="HWL4279" s="29"/>
      <c r="HWM4279" s="29"/>
      <c r="HWN4279" s="29"/>
      <c r="HWO4279" s="29"/>
      <c r="HWP4279" s="29"/>
      <c r="HWQ4279" s="29"/>
      <c r="HWR4279" s="29"/>
      <c r="HWS4279" s="29"/>
      <c r="HWT4279" s="29"/>
      <c r="HWU4279" s="29"/>
      <c r="HWV4279" s="29"/>
      <c r="HWW4279" s="29"/>
      <c r="HWX4279" s="29"/>
      <c r="HWY4279" s="29"/>
      <c r="HWZ4279" s="29"/>
      <c r="HXA4279" s="29"/>
      <c r="HXB4279" s="29"/>
      <c r="HXC4279" s="29"/>
      <c r="HXD4279" s="29"/>
      <c r="HXE4279" s="29"/>
      <c r="HXF4279" s="29"/>
      <c r="HXG4279" s="29"/>
      <c r="HXH4279" s="29"/>
      <c r="HXI4279" s="29"/>
      <c r="HXJ4279" s="29"/>
      <c r="HXK4279" s="29"/>
      <c r="HXL4279" s="29"/>
      <c r="HXM4279" s="29"/>
      <c r="HXN4279" s="29"/>
      <c r="HXO4279" s="29"/>
      <c r="HXP4279" s="29"/>
      <c r="HXQ4279" s="29"/>
      <c r="HXR4279" s="29"/>
      <c r="HXS4279" s="29"/>
      <c r="HXT4279" s="29"/>
      <c r="HXU4279" s="29"/>
      <c r="HXV4279" s="29"/>
      <c r="HXW4279" s="29"/>
      <c r="HXX4279" s="29"/>
      <c r="HXY4279" s="29"/>
      <c r="HXZ4279" s="29"/>
      <c r="HYA4279" s="29"/>
      <c r="HYB4279" s="29"/>
      <c r="HYC4279" s="29"/>
      <c r="HYD4279" s="29"/>
      <c r="HYE4279" s="29"/>
      <c r="HYF4279" s="29"/>
      <c r="HYG4279" s="29"/>
      <c r="HYH4279" s="29"/>
      <c r="HYI4279" s="29"/>
      <c r="HYJ4279" s="29"/>
      <c r="HYK4279" s="29"/>
      <c r="HYL4279" s="29"/>
      <c r="HYM4279" s="29"/>
      <c r="HYN4279" s="29"/>
      <c r="HYO4279" s="29"/>
      <c r="HYP4279" s="29"/>
      <c r="HYQ4279" s="29"/>
      <c r="HYR4279" s="29"/>
      <c r="HYS4279" s="29"/>
      <c r="HYT4279" s="29"/>
      <c r="HYU4279" s="29"/>
      <c r="HYV4279" s="29"/>
      <c r="HYW4279" s="29"/>
      <c r="HYX4279" s="29"/>
      <c r="HYY4279" s="29"/>
      <c r="HYZ4279" s="29"/>
      <c r="HZA4279" s="29"/>
      <c r="HZB4279" s="29"/>
      <c r="HZC4279" s="29"/>
      <c r="HZD4279" s="29"/>
      <c r="HZE4279" s="29"/>
      <c r="HZF4279" s="29"/>
      <c r="HZG4279" s="29"/>
      <c r="HZH4279" s="29"/>
      <c r="HZI4279" s="29"/>
      <c r="HZJ4279" s="29"/>
      <c r="HZK4279" s="29"/>
      <c r="HZL4279" s="29"/>
      <c r="HZM4279" s="29"/>
      <c r="HZN4279" s="29"/>
      <c r="HZO4279" s="29"/>
      <c r="HZP4279" s="29"/>
      <c r="HZQ4279" s="29"/>
      <c r="HZR4279" s="29"/>
      <c r="HZS4279" s="29"/>
      <c r="HZT4279" s="29"/>
      <c r="HZU4279" s="29"/>
      <c r="HZV4279" s="29"/>
      <c r="HZW4279" s="29"/>
      <c r="HZX4279" s="29"/>
      <c r="HZY4279" s="29"/>
      <c r="HZZ4279" s="29"/>
      <c r="IAA4279" s="29"/>
      <c r="IAB4279" s="29"/>
      <c r="IAC4279" s="29"/>
      <c r="IAD4279" s="29"/>
      <c r="IAE4279" s="29"/>
      <c r="IAF4279" s="29"/>
      <c r="IAG4279" s="29"/>
      <c r="IAH4279" s="29"/>
      <c r="IAI4279" s="29"/>
      <c r="IAJ4279" s="29"/>
      <c r="IAK4279" s="29"/>
      <c r="IAL4279" s="29"/>
      <c r="IAM4279" s="29"/>
      <c r="IAN4279" s="29"/>
      <c r="IAO4279" s="29"/>
      <c r="IAP4279" s="29"/>
      <c r="IAQ4279" s="29"/>
      <c r="IAR4279" s="29"/>
      <c r="IAS4279" s="29"/>
      <c r="IAT4279" s="29"/>
      <c r="IAU4279" s="29"/>
      <c r="IAV4279" s="29"/>
      <c r="IAW4279" s="29"/>
      <c r="IAX4279" s="29"/>
      <c r="IAY4279" s="29"/>
      <c r="IAZ4279" s="29"/>
      <c r="IBA4279" s="29"/>
      <c r="IBB4279" s="29"/>
      <c r="IBC4279" s="29"/>
      <c r="IBD4279" s="29"/>
      <c r="IBE4279" s="29"/>
      <c r="IBF4279" s="29"/>
      <c r="IBG4279" s="29"/>
      <c r="IBH4279" s="29"/>
      <c r="IBI4279" s="29"/>
      <c r="IBJ4279" s="29"/>
      <c r="IBK4279" s="29"/>
      <c r="IBL4279" s="29"/>
      <c r="IBM4279" s="29"/>
      <c r="IBN4279" s="29"/>
      <c r="IBO4279" s="29"/>
      <c r="IBP4279" s="29"/>
      <c r="IBQ4279" s="29"/>
      <c r="IBR4279" s="29"/>
      <c r="IBS4279" s="29"/>
      <c r="IBT4279" s="29"/>
      <c r="IBU4279" s="29"/>
      <c r="IBV4279" s="29"/>
      <c r="IBW4279" s="29"/>
      <c r="IBX4279" s="29"/>
      <c r="IBY4279" s="29"/>
      <c r="IBZ4279" s="29"/>
      <c r="ICA4279" s="29"/>
      <c r="ICB4279" s="29"/>
      <c r="ICC4279" s="29"/>
      <c r="ICD4279" s="29"/>
      <c r="ICE4279" s="29"/>
      <c r="ICF4279" s="29"/>
      <c r="ICG4279" s="29"/>
      <c r="ICH4279" s="29"/>
      <c r="ICI4279" s="29"/>
      <c r="ICJ4279" s="29"/>
      <c r="ICK4279" s="29"/>
      <c r="ICL4279" s="29"/>
      <c r="ICM4279" s="29"/>
      <c r="ICN4279" s="29"/>
      <c r="ICO4279" s="29"/>
      <c r="ICP4279" s="29"/>
      <c r="ICQ4279" s="29"/>
      <c r="ICR4279" s="29"/>
      <c r="ICS4279" s="29"/>
      <c r="ICT4279" s="29"/>
      <c r="ICU4279" s="29"/>
      <c r="ICV4279" s="29"/>
      <c r="ICW4279" s="29"/>
      <c r="ICX4279" s="29"/>
      <c r="ICY4279" s="29"/>
      <c r="ICZ4279" s="29"/>
      <c r="IDA4279" s="29"/>
      <c r="IDB4279" s="29"/>
      <c r="IDC4279" s="29"/>
      <c r="IDD4279" s="29"/>
      <c r="IDE4279" s="29"/>
      <c r="IDF4279" s="29"/>
      <c r="IDG4279" s="29"/>
      <c r="IDH4279" s="29"/>
      <c r="IDI4279" s="29"/>
      <c r="IDJ4279" s="29"/>
      <c r="IDK4279" s="29"/>
      <c r="IDL4279" s="29"/>
      <c r="IDM4279" s="29"/>
      <c r="IDN4279" s="29"/>
      <c r="IDO4279" s="29"/>
      <c r="IDP4279" s="29"/>
      <c r="IDQ4279" s="29"/>
      <c r="IDR4279" s="29"/>
      <c r="IDS4279" s="29"/>
      <c r="IDT4279" s="29"/>
      <c r="IDU4279" s="29"/>
      <c r="IDV4279" s="29"/>
      <c r="IDW4279" s="29"/>
      <c r="IDX4279" s="29"/>
      <c r="IDY4279" s="29"/>
      <c r="IDZ4279" s="29"/>
      <c r="IEA4279" s="29"/>
      <c r="IEB4279" s="29"/>
      <c r="IEC4279" s="29"/>
      <c r="IED4279" s="29"/>
      <c r="IEE4279" s="29"/>
      <c r="IEF4279" s="29"/>
      <c r="IEG4279" s="29"/>
      <c r="IEH4279" s="29"/>
      <c r="IEI4279" s="29"/>
      <c r="IEJ4279" s="29"/>
      <c r="IEK4279" s="29"/>
      <c r="IEL4279" s="29"/>
      <c r="IEM4279" s="29"/>
      <c r="IEN4279" s="29"/>
      <c r="IEO4279" s="29"/>
      <c r="IEP4279" s="29"/>
      <c r="IEQ4279" s="29"/>
      <c r="IER4279" s="29"/>
      <c r="IES4279" s="29"/>
      <c r="IET4279" s="29"/>
      <c r="IEU4279" s="29"/>
      <c r="IEV4279" s="29"/>
      <c r="IEW4279" s="29"/>
      <c r="IEX4279" s="29"/>
      <c r="IEY4279" s="29"/>
      <c r="IEZ4279" s="29"/>
      <c r="IFA4279" s="29"/>
      <c r="IFB4279" s="29"/>
      <c r="IFC4279" s="29"/>
      <c r="IFD4279" s="29"/>
      <c r="IFE4279" s="29"/>
      <c r="IFF4279" s="29"/>
      <c r="IFG4279" s="29"/>
      <c r="IFH4279" s="29"/>
      <c r="IFI4279" s="29"/>
      <c r="IFJ4279" s="29"/>
      <c r="IFK4279" s="29"/>
      <c r="IFL4279" s="29"/>
      <c r="IFM4279" s="29"/>
      <c r="IFN4279" s="29"/>
      <c r="IFO4279" s="29"/>
      <c r="IFP4279" s="29"/>
      <c r="IFQ4279" s="29"/>
      <c r="IFR4279" s="29"/>
      <c r="IFS4279" s="29"/>
      <c r="IFT4279" s="29"/>
      <c r="IFU4279" s="29"/>
      <c r="IFV4279" s="29"/>
      <c r="IFW4279" s="29"/>
      <c r="IFX4279" s="29"/>
      <c r="IFY4279" s="29"/>
      <c r="IFZ4279" s="29"/>
      <c r="IGA4279" s="29"/>
      <c r="IGB4279" s="29"/>
      <c r="IGC4279" s="29"/>
      <c r="IGD4279" s="29"/>
      <c r="IGE4279" s="29"/>
      <c r="IGF4279" s="29"/>
      <c r="IGG4279" s="29"/>
      <c r="IGH4279" s="29"/>
      <c r="IGI4279" s="29"/>
      <c r="IGJ4279" s="29"/>
      <c r="IGK4279" s="29"/>
      <c r="IGL4279" s="29"/>
      <c r="IGM4279" s="29"/>
      <c r="IGN4279" s="29"/>
      <c r="IGO4279" s="29"/>
      <c r="IGP4279" s="29"/>
      <c r="IGQ4279" s="29"/>
      <c r="IGR4279" s="29"/>
      <c r="IGS4279" s="29"/>
      <c r="IGT4279" s="29"/>
      <c r="IGU4279" s="29"/>
      <c r="IGV4279" s="29"/>
      <c r="IGW4279" s="29"/>
      <c r="IGX4279" s="29"/>
      <c r="IGY4279" s="29"/>
      <c r="IGZ4279" s="29"/>
      <c r="IHA4279" s="29"/>
      <c r="IHB4279" s="29"/>
      <c r="IHC4279" s="29"/>
      <c r="IHD4279" s="29"/>
      <c r="IHE4279" s="29"/>
      <c r="IHF4279" s="29"/>
      <c r="IHG4279" s="29"/>
      <c r="IHH4279" s="29"/>
      <c r="IHI4279" s="29"/>
      <c r="IHJ4279" s="29"/>
      <c r="IHK4279" s="29"/>
      <c r="IHL4279" s="29"/>
      <c r="IHM4279" s="29"/>
      <c r="IHN4279" s="29"/>
      <c r="IHO4279" s="29"/>
      <c r="IHP4279" s="29"/>
      <c r="IHQ4279" s="29"/>
      <c r="IHR4279" s="29"/>
      <c r="IHS4279" s="29"/>
      <c r="IHT4279" s="29"/>
      <c r="IHU4279" s="29"/>
      <c r="IHV4279" s="29"/>
      <c r="IHW4279" s="29"/>
      <c r="IHX4279" s="29"/>
      <c r="IHY4279" s="29"/>
      <c r="IHZ4279" s="29"/>
      <c r="IIA4279" s="29"/>
      <c r="IIB4279" s="29"/>
      <c r="IIC4279" s="29"/>
      <c r="IID4279" s="29"/>
      <c r="IIE4279" s="29"/>
      <c r="IIF4279" s="29"/>
      <c r="IIG4279" s="29"/>
      <c r="IIH4279" s="29"/>
      <c r="III4279" s="29"/>
      <c r="IIJ4279" s="29"/>
      <c r="IIK4279" s="29"/>
      <c r="IIL4279" s="29"/>
      <c r="IIM4279" s="29"/>
      <c r="IIN4279" s="29"/>
      <c r="IIO4279" s="29"/>
      <c r="IIP4279" s="29"/>
      <c r="IIQ4279" s="29"/>
      <c r="IIR4279" s="29"/>
      <c r="IIS4279" s="29"/>
      <c r="IIT4279" s="29"/>
      <c r="IIU4279" s="29"/>
      <c r="IIV4279" s="29"/>
      <c r="IIW4279" s="29"/>
      <c r="IIX4279" s="29"/>
      <c r="IIY4279" s="29"/>
      <c r="IIZ4279" s="29"/>
      <c r="IJA4279" s="29"/>
      <c r="IJB4279" s="29"/>
      <c r="IJC4279" s="29"/>
      <c r="IJD4279" s="29"/>
      <c r="IJE4279" s="29"/>
      <c r="IJF4279" s="29"/>
      <c r="IJG4279" s="29"/>
      <c r="IJH4279" s="29"/>
      <c r="IJI4279" s="29"/>
      <c r="IJJ4279" s="29"/>
      <c r="IJK4279" s="29"/>
      <c r="IJL4279" s="29"/>
      <c r="IJM4279" s="29"/>
      <c r="IJN4279" s="29"/>
      <c r="IJO4279" s="29"/>
      <c r="IJP4279" s="29"/>
      <c r="IJQ4279" s="29"/>
      <c r="IJR4279" s="29"/>
      <c r="IJS4279" s="29"/>
      <c r="IJT4279" s="29"/>
      <c r="IJU4279" s="29"/>
      <c r="IJV4279" s="29"/>
      <c r="IJW4279" s="29"/>
      <c r="IJX4279" s="29"/>
      <c r="IJY4279" s="29"/>
      <c r="IJZ4279" s="29"/>
      <c r="IKA4279" s="29"/>
      <c r="IKB4279" s="29"/>
      <c r="IKC4279" s="29"/>
      <c r="IKD4279" s="29"/>
      <c r="IKE4279" s="29"/>
      <c r="IKF4279" s="29"/>
      <c r="IKG4279" s="29"/>
      <c r="IKH4279" s="29"/>
      <c r="IKI4279" s="29"/>
      <c r="IKJ4279" s="29"/>
      <c r="IKK4279" s="29"/>
      <c r="IKL4279" s="29"/>
      <c r="IKM4279" s="29"/>
      <c r="IKN4279" s="29"/>
      <c r="IKO4279" s="29"/>
      <c r="IKP4279" s="29"/>
      <c r="IKQ4279" s="29"/>
      <c r="IKR4279" s="29"/>
      <c r="IKS4279" s="29"/>
      <c r="IKT4279" s="29"/>
      <c r="IKU4279" s="29"/>
      <c r="IKV4279" s="29"/>
      <c r="IKW4279" s="29"/>
      <c r="IKX4279" s="29"/>
      <c r="IKY4279" s="29"/>
      <c r="IKZ4279" s="29"/>
      <c r="ILA4279" s="29"/>
      <c r="ILB4279" s="29"/>
      <c r="ILC4279" s="29"/>
      <c r="ILD4279" s="29"/>
      <c r="ILE4279" s="29"/>
      <c r="ILF4279" s="29"/>
      <c r="ILG4279" s="29"/>
      <c r="ILH4279" s="29"/>
      <c r="ILI4279" s="29"/>
      <c r="ILJ4279" s="29"/>
      <c r="ILK4279" s="29"/>
      <c r="ILL4279" s="29"/>
      <c r="ILM4279" s="29"/>
      <c r="ILN4279" s="29"/>
      <c r="ILO4279" s="29"/>
      <c r="ILP4279" s="29"/>
      <c r="ILQ4279" s="29"/>
      <c r="ILR4279" s="29"/>
      <c r="ILS4279" s="29"/>
      <c r="ILT4279" s="29"/>
      <c r="ILU4279" s="29"/>
      <c r="ILV4279" s="29"/>
      <c r="ILW4279" s="29"/>
      <c r="ILX4279" s="29"/>
      <c r="ILY4279" s="29"/>
      <c r="ILZ4279" s="29"/>
      <c r="IMA4279" s="29"/>
      <c r="IMB4279" s="29"/>
      <c r="IMC4279" s="29"/>
      <c r="IMD4279" s="29"/>
      <c r="IME4279" s="29"/>
      <c r="IMF4279" s="29"/>
      <c r="IMG4279" s="29"/>
      <c r="IMH4279" s="29"/>
      <c r="IMI4279" s="29"/>
      <c r="IMJ4279" s="29"/>
      <c r="IMK4279" s="29"/>
      <c r="IML4279" s="29"/>
      <c r="IMM4279" s="29"/>
      <c r="IMN4279" s="29"/>
      <c r="IMO4279" s="29"/>
      <c r="IMP4279" s="29"/>
      <c r="IMQ4279" s="29"/>
      <c r="IMR4279" s="29"/>
      <c r="IMS4279" s="29"/>
      <c r="IMT4279" s="29"/>
      <c r="IMU4279" s="29"/>
      <c r="IMV4279" s="29"/>
      <c r="IMW4279" s="29"/>
      <c r="IMX4279" s="29"/>
      <c r="IMY4279" s="29"/>
      <c r="IMZ4279" s="29"/>
      <c r="INA4279" s="29"/>
      <c r="INB4279" s="29"/>
      <c r="INC4279" s="29"/>
      <c r="IND4279" s="29"/>
      <c r="INE4279" s="29"/>
      <c r="INF4279" s="29"/>
      <c r="ING4279" s="29"/>
      <c r="INH4279" s="29"/>
      <c r="INI4279" s="29"/>
      <c r="INJ4279" s="29"/>
      <c r="INK4279" s="29"/>
      <c r="INL4279" s="29"/>
      <c r="INM4279" s="29"/>
      <c r="INN4279" s="29"/>
      <c r="INO4279" s="29"/>
      <c r="INP4279" s="29"/>
      <c r="INQ4279" s="29"/>
      <c r="INR4279" s="29"/>
      <c r="INS4279" s="29"/>
      <c r="INT4279" s="29"/>
      <c r="INU4279" s="29"/>
      <c r="INV4279" s="29"/>
      <c r="INW4279" s="29"/>
      <c r="INX4279" s="29"/>
      <c r="INY4279" s="29"/>
      <c r="INZ4279" s="29"/>
      <c r="IOA4279" s="29"/>
      <c r="IOB4279" s="29"/>
      <c r="IOC4279" s="29"/>
      <c r="IOD4279" s="29"/>
      <c r="IOE4279" s="29"/>
      <c r="IOF4279" s="29"/>
      <c r="IOG4279" s="29"/>
      <c r="IOH4279" s="29"/>
      <c r="IOI4279" s="29"/>
      <c r="IOJ4279" s="29"/>
      <c r="IOK4279" s="29"/>
      <c r="IOL4279" s="29"/>
      <c r="IOM4279" s="29"/>
      <c r="ION4279" s="29"/>
      <c r="IOO4279" s="29"/>
      <c r="IOP4279" s="29"/>
      <c r="IOQ4279" s="29"/>
      <c r="IOR4279" s="29"/>
      <c r="IOS4279" s="29"/>
      <c r="IOT4279" s="29"/>
      <c r="IOU4279" s="29"/>
      <c r="IOV4279" s="29"/>
      <c r="IOW4279" s="29"/>
      <c r="IOX4279" s="29"/>
      <c r="IOY4279" s="29"/>
      <c r="IOZ4279" s="29"/>
      <c r="IPA4279" s="29"/>
      <c r="IPB4279" s="29"/>
      <c r="IPC4279" s="29"/>
      <c r="IPD4279" s="29"/>
      <c r="IPE4279" s="29"/>
      <c r="IPF4279" s="29"/>
      <c r="IPG4279" s="29"/>
      <c r="IPH4279" s="29"/>
      <c r="IPI4279" s="29"/>
      <c r="IPJ4279" s="29"/>
      <c r="IPK4279" s="29"/>
      <c r="IPL4279" s="29"/>
      <c r="IPM4279" s="29"/>
      <c r="IPN4279" s="29"/>
      <c r="IPO4279" s="29"/>
      <c r="IPP4279" s="29"/>
      <c r="IPQ4279" s="29"/>
      <c r="IPR4279" s="29"/>
      <c r="IPS4279" s="29"/>
      <c r="IPT4279" s="29"/>
      <c r="IPU4279" s="29"/>
      <c r="IPV4279" s="29"/>
      <c r="IPW4279" s="29"/>
      <c r="IPX4279" s="29"/>
      <c r="IPY4279" s="29"/>
      <c r="IPZ4279" s="29"/>
      <c r="IQA4279" s="29"/>
      <c r="IQB4279" s="29"/>
      <c r="IQC4279" s="29"/>
      <c r="IQD4279" s="29"/>
      <c r="IQE4279" s="29"/>
      <c r="IQF4279" s="29"/>
      <c r="IQG4279" s="29"/>
      <c r="IQH4279" s="29"/>
      <c r="IQI4279" s="29"/>
      <c r="IQJ4279" s="29"/>
      <c r="IQK4279" s="29"/>
      <c r="IQL4279" s="29"/>
      <c r="IQM4279" s="29"/>
      <c r="IQN4279" s="29"/>
      <c r="IQO4279" s="29"/>
      <c r="IQP4279" s="29"/>
      <c r="IQQ4279" s="29"/>
      <c r="IQR4279" s="29"/>
      <c r="IQS4279" s="29"/>
      <c r="IQT4279" s="29"/>
      <c r="IQU4279" s="29"/>
      <c r="IQV4279" s="29"/>
      <c r="IQW4279" s="29"/>
      <c r="IQX4279" s="29"/>
      <c r="IQY4279" s="29"/>
      <c r="IQZ4279" s="29"/>
      <c r="IRA4279" s="29"/>
      <c r="IRB4279" s="29"/>
      <c r="IRC4279" s="29"/>
      <c r="IRD4279" s="29"/>
      <c r="IRE4279" s="29"/>
      <c r="IRF4279" s="29"/>
      <c r="IRG4279" s="29"/>
      <c r="IRH4279" s="29"/>
      <c r="IRI4279" s="29"/>
      <c r="IRJ4279" s="29"/>
      <c r="IRK4279" s="29"/>
      <c r="IRL4279" s="29"/>
      <c r="IRM4279" s="29"/>
      <c r="IRN4279" s="29"/>
      <c r="IRO4279" s="29"/>
      <c r="IRP4279" s="29"/>
      <c r="IRQ4279" s="29"/>
      <c r="IRR4279" s="29"/>
      <c r="IRS4279" s="29"/>
      <c r="IRT4279" s="29"/>
      <c r="IRU4279" s="29"/>
      <c r="IRV4279" s="29"/>
      <c r="IRW4279" s="29"/>
      <c r="IRX4279" s="29"/>
      <c r="IRY4279" s="29"/>
      <c r="IRZ4279" s="29"/>
      <c r="ISA4279" s="29"/>
      <c r="ISB4279" s="29"/>
      <c r="ISC4279" s="29"/>
      <c r="ISD4279" s="29"/>
      <c r="ISE4279" s="29"/>
      <c r="ISF4279" s="29"/>
      <c r="ISG4279" s="29"/>
      <c r="ISH4279" s="29"/>
      <c r="ISI4279" s="29"/>
      <c r="ISJ4279" s="29"/>
      <c r="ISK4279" s="29"/>
      <c r="ISL4279" s="29"/>
      <c r="ISM4279" s="29"/>
      <c r="ISN4279" s="29"/>
      <c r="ISO4279" s="29"/>
      <c r="ISP4279" s="29"/>
      <c r="ISQ4279" s="29"/>
      <c r="ISR4279" s="29"/>
      <c r="ISS4279" s="29"/>
      <c r="IST4279" s="29"/>
      <c r="ISU4279" s="29"/>
      <c r="ISV4279" s="29"/>
      <c r="ISW4279" s="29"/>
      <c r="ISX4279" s="29"/>
      <c r="ISY4279" s="29"/>
      <c r="ISZ4279" s="29"/>
      <c r="ITA4279" s="29"/>
      <c r="ITB4279" s="29"/>
      <c r="ITC4279" s="29"/>
      <c r="ITD4279" s="29"/>
      <c r="ITE4279" s="29"/>
      <c r="ITF4279" s="29"/>
      <c r="ITG4279" s="29"/>
      <c r="ITH4279" s="29"/>
      <c r="ITI4279" s="29"/>
      <c r="ITJ4279" s="29"/>
      <c r="ITK4279" s="29"/>
      <c r="ITL4279" s="29"/>
      <c r="ITM4279" s="29"/>
      <c r="ITN4279" s="29"/>
      <c r="ITO4279" s="29"/>
      <c r="ITP4279" s="29"/>
      <c r="ITQ4279" s="29"/>
      <c r="ITR4279" s="29"/>
      <c r="ITS4279" s="29"/>
      <c r="ITT4279" s="29"/>
      <c r="ITU4279" s="29"/>
      <c r="ITV4279" s="29"/>
      <c r="ITW4279" s="29"/>
      <c r="ITX4279" s="29"/>
      <c r="ITY4279" s="29"/>
      <c r="ITZ4279" s="29"/>
      <c r="IUA4279" s="29"/>
      <c r="IUB4279" s="29"/>
      <c r="IUC4279" s="29"/>
      <c r="IUD4279" s="29"/>
      <c r="IUE4279" s="29"/>
      <c r="IUF4279" s="29"/>
      <c r="IUG4279" s="29"/>
      <c r="IUH4279" s="29"/>
      <c r="IUI4279" s="29"/>
      <c r="IUJ4279" s="29"/>
      <c r="IUK4279" s="29"/>
      <c r="IUL4279" s="29"/>
      <c r="IUM4279" s="29"/>
      <c r="IUN4279" s="29"/>
      <c r="IUO4279" s="29"/>
      <c r="IUP4279" s="29"/>
      <c r="IUQ4279" s="29"/>
      <c r="IUR4279" s="29"/>
      <c r="IUS4279" s="29"/>
      <c r="IUT4279" s="29"/>
      <c r="IUU4279" s="29"/>
      <c r="IUV4279" s="29"/>
      <c r="IUW4279" s="29"/>
      <c r="IUX4279" s="29"/>
      <c r="IUY4279" s="29"/>
      <c r="IUZ4279" s="29"/>
      <c r="IVA4279" s="29"/>
      <c r="IVB4279" s="29"/>
      <c r="IVC4279" s="29"/>
      <c r="IVD4279" s="29"/>
      <c r="IVE4279" s="29"/>
      <c r="IVF4279" s="29"/>
      <c r="IVG4279" s="29"/>
      <c r="IVH4279" s="29"/>
      <c r="IVI4279" s="29"/>
      <c r="IVJ4279" s="29"/>
      <c r="IVK4279" s="29"/>
      <c r="IVL4279" s="29"/>
      <c r="IVM4279" s="29"/>
      <c r="IVN4279" s="29"/>
      <c r="IVO4279" s="29"/>
      <c r="IVP4279" s="29"/>
      <c r="IVQ4279" s="29"/>
      <c r="IVR4279" s="29"/>
      <c r="IVS4279" s="29"/>
      <c r="IVT4279" s="29"/>
      <c r="IVU4279" s="29"/>
      <c r="IVV4279" s="29"/>
      <c r="IVW4279" s="29"/>
      <c r="IVX4279" s="29"/>
      <c r="IVY4279" s="29"/>
      <c r="IVZ4279" s="29"/>
      <c r="IWA4279" s="29"/>
      <c r="IWB4279" s="29"/>
      <c r="IWC4279" s="29"/>
      <c r="IWD4279" s="29"/>
      <c r="IWE4279" s="29"/>
      <c r="IWF4279" s="29"/>
      <c r="IWG4279" s="29"/>
      <c r="IWH4279" s="29"/>
      <c r="IWI4279" s="29"/>
      <c r="IWJ4279" s="29"/>
      <c r="IWK4279" s="29"/>
      <c r="IWL4279" s="29"/>
      <c r="IWM4279" s="29"/>
      <c r="IWN4279" s="29"/>
      <c r="IWO4279" s="29"/>
      <c r="IWP4279" s="29"/>
      <c r="IWQ4279" s="29"/>
      <c r="IWR4279" s="29"/>
      <c r="IWS4279" s="29"/>
      <c r="IWT4279" s="29"/>
      <c r="IWU4279" s="29"/>
      <c r="IWV4279" s="29"/>
      <c r="IWW4279" s="29"/>
      <c r="IWX4279" s="29"/>
      <c r="IWY4279" s="29"/>
      <c r="IWZ4279" s="29"/>
      <c r="IXA4279" s="29"/>
      <c r="IXB4279" s="29"/>
      <c r="IXC4279" s="29"/>
      <c r="IXD4279" s="29"/>
      <c r="IXE4279" s="29"/>
      <c r="IXF4279" s="29"/>
      <c r="IXG4279" s="29"/>
      <c r="IXH4279" s="29"/>
      <c r="IXI4279" s="29"/>
      <c r="IXJ4279" s="29"/>
      <c r="IXK4279" s="29"/>
      <c r="IXL4279" s="29"/>
      <c r="IXM4279" s="29"/>
      <c r="IXN4279" s="29"/>
      <c r="IXO4279" s="29"/>
      <c r="IXP4279" s="29"/>
      <c r="IXQ4279" s="29"/>
      <c r="IXR4279" s="29"/>
      <c r="IXS4279" s="29"/>
      <c r="IXT4279" s="29"/>
      <c r="IXU4279" s="29"/>
      <c r="IXV4279" s="29"/>
      <c r="IXW4279" s="29"/>
      <c r="IXX4279" s="29"/>
      <c r="IXY4279" s="29"/>
      <c r="IXZ4279" s="29"/>
      <c r="IYA4279" s="29"/>
      <c r="IYB4279" s="29"/>
      <c r="IYC4279" s="29"/>
      <c r="IYD4279" s="29"/>
      <c r="IYE4279" s="29"/>
      <c r="IYF4279" s="29"/>
      <c r="IYG4279" s="29"/>
      <c r="IYH4279" s="29"/>
      <c r="IYI4279" s="29"/>
      <c r="IYJ4279" s="29"/>
      <c r="IYK4279" s="29"/>
      <c r="IYL4279" s="29"/>
      <c r="IYM4279" s="29"/>
      <c r="IYN4279" s="29"/>
      <c r="IYO4279" s="29"/>
      <c r="IYP4279" s="29"/>
      <c r="IYQ4279" s="29"/>
      <c r="IYR4279" s="29"/>
      <c r="IYS4279" s="29"/>
      <c r="IYT4279" s="29"/>
      <c r="IYU4279" s="29"/>
      <c r="IYV4279" s="29"/>
      <c r="IYW4279" s="29"/>
      <c r="IYX4279" s="29"/>
      <c r="IYY4279" s="29"/>
      <c r="IYZ4279" s="29"/>
      <c r="IZA4279" s="29"/>
      <c r="IZB4279" s="29"/>
      <c r="IZC4279" s="29"/>
      <c r="IZD4279" s="29"/>
      <c r="IZE4279" s="29"/>
      <c r="IZF4279" s="29"/>
      <c r="IZG4279" s="29"/>
      <c r="IZH4279" s="29"/>
      <c r="IZI4279" s="29"/>
      <c r="IZJ4279" s="29"/>
      <c r="IZK4279" s="29"/>
      <c r="IZL4279" s="29"/>
      <c r="IZM4279" s="29"/>
      <c r="IZN4279" s="29"/>
      <c r="IZO4279" s="29"/>
      <c r="IZP4279" s="29"/>
      <c r="IZQ4279" s="29"/>
      <c r="IZR4279" s="29"/>
      <c r="IZS4279" s="29"/>
      <c r="IZT4279" s="29"/>
      <c r="IZU4279" s="29"/>
      <c r="IZV4279" s="29"/>
      <c r="IZW4279" s="29"/>
      <c r="IZX4279" s="29"/>
      <c r="IZY4279" s="29"/>
      <c r="IZZ4279" s="29"/>
      <c r="JAA4279" s="29"/>
      <c r="JAB4279" s="29"/>
      <c r="JAC4279" s="29"/>
      <c r="JAD4279" s="29"/>
      <c r="JAE4279" s="29"/>
      <c r="JAF4279" s="29"/>
      <c r="JAG4279" s="29"/>
      <c r="JAH4279" s="29"/>
      <c r="JAI4279" s="29"/>
      <c r="JAJ4279" s="29"/>
      <c r="JAK4279" s="29"/>
      <c r="JAL4279" s="29"/>
      <c r="JAM4279" s="29"/>
      <c r="JAN4279" s="29"/>
      <c r="JAO4279" s="29"/>
      <c r="JAP4279" s="29"/>
      <c r="JAQ4279" s="29"/>
      <c r="JAR4279" s="29"/>
      <c r="JAS4279" s="29"/>
      <c r="JAT4279" s="29"/>
      <c r="JAU4279" s="29"/>
      <c r="JAV4279" s="29"/>
      <c r="JAW4279" s="29"/>
      <c r="JAX4279" s="29"/>
      <c r="JAY4279" s="29"/>
      <c r="JAZ4279" s="29"/>
      <c r="JBA4279" s="29"/>
      <c r="JBB4279" s="29"/>
      <c r="JBC4279" s="29"/>
      <c r="JBD4279" s="29"/>
      <c r="JBE4279" s="29"/>
      <c r="JBF4279" s="29"/>
      <c r="JBG4279" s="29"/>
      <c r="JBH4279" s="29"/>
      <c r="JBI4279" s="29"/>
      <c r="JBJ4279" s="29"/>
      <c r="JBK4279" s="29"/>
      <c r="JBL4279" s="29"/>
      <c r="JBM4279" s="29"/>
      <c r="JBN4279" s="29"/>
      <c r="JBO4279" s="29"/>
      <c r="JBP4279" s="29"/>
      <c r="JBQ4279" s="29"/>
      <c r="JBR4279" s="29"/>
      <c r="JBS4279" s="29"/>
      <c r="JBT4279" s="29"/>
      <c r="JBU4279" s="29"/>
      <c r="JBV4279" s="29"/>
      <c r="JBW4279" s="29"/>
      <c r="JBX4279" s="29"/>
      <c r="JBY4279" s="29"/>
      <c r="JBZ4279" s="29"/>
      <c r="JCA4279" s="29"/>
      <c r="JCB4279" s="29"/>
      <c r="JCC4279" s="29"/>
      <c r="JCD4279" s="29"/>
      <c r="JCE4279" s="29"/>
      <c r="JCF4279" s="29"/>
      <c r="JCG4279" s="29"/>
      <c r="JCH4279" s="29"/>
      <c r="JCI4279" s="29"/>
      <c r="JCJ4279" s="29"/>
      <c r="JCK4279" s="29"/>
      <c r="JCL4279" s="29"/>
      <c r="JCM4279" s="29"/>
      <c r="JCN4279" s="29"/>
      <c r="JCO4279" s="29"/>
      <c r="JCP4279" s="29"/>
      <c r="JCQ4279" s="29"/>
      <c r="JCR4279" s="29"/>
      <c r="JCS4279" s="29"/>
      <c r="JCT4279" s="29"/>
      <c r="JCU4279" s="29"/>
      <c r="JCV4279" s="29"/>
      <c r="JCW4279" s="29"/>
      <c r="JCX4279" s="29"/>
      <c r="JCY4279" s="29"/>
      <c r="JCZ4279" s="29"/>
      <c r="JDA4279" s="29"/>
      <c r="JDB4279" s="29"/>
      <c r="JDC4279" s="29"/>
      <c r="JDD4279" s="29"/>
      <c r="JDE4279" s="29"/>
      <c r="JDF4279" s="29"/>
      <c r="JDG4279" s="29"/>
      <c r="JDH4279" s="29"/>
      <c r="JDI4279" s="29"/>
      <c r="JDJ4279" s="29"/>
      <c r="JDK4279" s="29"/>
      <c r="JDL4279" s="29"/>
      <c r="JDM4279" s="29"/>
      <c r="JDN4279" s="29"/>
      <c r="JDO4279" s="29"/>
      <c r="JDP4279" s="29"/>
      <c r="JDQ4279" s="29"/>
      <c r="JDR4279" s="29"/>
      <c r="JDS4279" s="29"/>
      <c r="JDT4279" s="29"/>
      <c r="JDU4279" s="29"/>
      <c r="JDV4279" s="29"/>
      <c r="JDW4279" s="29"/>
      <c r="JDX4279" s="29"/>
      <c r="JDY4279" s="29"/>
      <c r="JDZ4279" s="29"/>
      <c r="JEA4279" s="29"/>
      <c r="JEB4279" s="29"/>
      <c r="JEC4279" s="29"/>
      <c r="JED4279" s="29"/>
      <c r="JEE4279" s="29"/>
      <c r="JEF4279" s="29"/>
      <c r="JEG4279" s="29"/>
      <c r="JEH4279" s="29"/>
      <c r="JEI4279" s="29"/>
      <c r="JEJ4279" s="29"/>
      <c r="JEK4279" s="29"/>
      <c r="JEL4279" s="29"/>
      <c r="JEM4279" s="29"/>
      <c r="JEN4279" s="29"/>
      <c r="JEO4279" s="29"/>
      <c r="JEP4279" s="29"/>
      <c r="JEQ4279" s="29"/>
      <c r="JER4279" s="29"/>
      <c r="JES4279" s="29"/>
      <c r="JET4279" s="29"/>
      <c r="JEU4279" s="29"/>
      <c r="JEV4279" s="29"/>
      <c r="JEW4279" s="29"/>
      <c r="JEX4279" s="29"/>
      <c r="JEY4279" s="29"/>
      <c r="JEZ4279" s="29"/>
      <c r="JFA4279" s="29"/>
      <c r="JFB4279" s="29"/>
      <c r="JFC4279" s="29"/>
      <c r="JFD4279" s="29"/>
      <c r="JFE4279" s="29"/>
      <c r="JFF4279" s="29"/>
      <c r="JFG4279" s="29"/>
      <c r="JFH4279" s="29"/>
      <c r="JFI4279" s="29"/>
      <c r="JFJ4279" s="29"/>
      <c r="JFK4279" s="29"/>
      <c r="JFL4279" s="29"/>
      <c r="JFM4279" s="29"/>
      <c r="JFN4279" s="29"/>
      <c r="JFO4279" s="29"/>
      <c r="JFP4279" s="29"/>
      <c r="JFQ4279" s="29"/>
      <c r="JFR4279" s="29"/>
      <c r="JFS4279" s="29"/>
      <c r="JFT4279" s="29"/>
      <c r="JFU4279" s="29"/>
      <c r="JFV4279" s="29"/>
      <c r="JFW4279" s="29"/>
      <c r="JFX4279" s="29"/>
      <c r="JFY4279" s="29"/>
      <c r="JFZ4279" s="29"/>
      <c r="JGA4279" s="29"/>
      <c r="JGB4279" s="29"/>
      <c r="JGC4279" s="29"/>
      <c r="JGD4279" s="29"/>
      <c r="JGE4279" s="29"/>
      <c r="JGF4279" s="29"/>
      <c r="JGG4279" s="29"/>
      <c r="JGH4279" s="29"/>
      <c r="JGI4279" s="29"/>
      <c r="JGJ4279" s="29"/>
      <c r="JGK4279" s="29"/>
      <c r="JGL4279" s="29"/>
      <c r="JGM4279" s="29"/>
      <c r="JGN4279" s="29"/>
      <c r="JGO4279" s="29"/>
      <c r="JGP4279" s="29"/>
      <c r="JGQ4279" s="29"/>
      <c r="JGR4279" s="29"/>
      <c r="JGS4279" s="29"/>
      <c r="JGT4279" s="29"/>
      <c r="JGU4279" s="29"/>
      <c r="JGV4279" s="29"/>
      <c r="JGW4279" s="29"/>
      <c r="JGX4279" s="29"/>
      <c r="JGY4279" s="29"/>
      <c r="JGZ4279" s="29"/>
      <c r="JHA4279" s="29"/>
      <c r="JHB4279" s="29"/>
      <c r="JHC4279" s="29"/>
      <c r="JHD4279" s="29"/>
      <c r="JHE4279" s="29"/>
      <c r="JHF4279" s="29"/>
      <c r="JHG4279" s="29"/>
      <c r="JHH4279" s="29"/>
      <c r="JHI4279" s="29"/>
      <c r="JHJ4279" s="29"/>
      <c r="JHK4279" s="29"/>
      <c r="JHL4279" s="29"/>
      <c r="JHM4279" s="29"/>
      <c r="JHN4279" s="29"/>
      <c r="JHO4279" s="29"/>
      <c r="JHP4279" s="29"/>
      <c r="JHQ4279" s="29"/>
      <c r="JHR4279" s="29"/>
      <c r="JHS4279" s="29"/>
      <c r="JHT4279" s="29"/>
      <c r="JHU4279" s="29"/>
      <c r="JHV4279" s="29"/>
      <c r="JHW4279" s="29"/>
      <c r="JHX4279" s="29"/>
      <c r="JHY4279" s="29"/>
      <c r="JHZ4279" s="29"/>
      <c r="JIA4279" s="29"/>
      <c r="JIB4279" s="29"/>
      <c r="JIC4279" s="29"/>
      <c r="JID4279" s="29"/>
      <c r="JIE4279" s="29"/>
      <c r="JIF4279" s="29"/>
      <c r="JIG4279" s="29"/>
      <c r="JIH4279" s="29"/>
      <c r="JII4279" s="29"/>
      <c r="JIJ4279" s="29"/>
      <c r="JIK4279" s="29"/>
      <c r="JIL4279" s="29"/>
      <c r="JIM4279" s="29"/>
      <c r="JIN4279" s="29"/>
      <c r="JIO4279" s="29"/>
      <c r="JIP4279" s="29"/>
      <c r="JIQ4279" s="29"/>
      <c r="JIR4279" s="29"/>
      <c r="JIS4279" s="29"/>
      <c r="JIT4279" s="29"/>
      <c r="JIU4279" s="29"/>
      <c r="JIV4279" s="29"/>
      <c r="JIW4279" s="29"/>
      <c r="JIX4279" s="29"/>
      <c r="JIY4279" s="29"/>
      <c r="JIZ4279" s="29"/>
      <c r="JJA4279" s="29"/>
      <c r="JJB4279" s="29"/>
      <c r="JJC4279" s="29"/>
      <c r="JJD4279" s="29"/>
      <c r="JJE4279" s="29"/>
      <c r="JJF4279" s="29"/>
      <c r="JJG4279" s="29"/>
      <c r="JJH4279" s="29"/>
      <c r="JJI4279" s="29"/>
      <c r="JJJ4279" s="29"/>
      <c r="JJK4279" s="29"/>
      <c r="JJL4279" s="29"/>
      <c r="JJM4279" s="29"/>
      <c r="JJN4279" s="29"/>
      <c r="JJO4279" s="29"/>
      <c r="JJP4279" s="29"/>
      <c r="JJQ4279" s="29"/>
      <c r="JJR4279" s="29"/>
      <c r="JJS4279" s="29"/>
      <c r="JJT4279" s="29"/>
      <c r="JJU4279" s="29"/>
      <c r="JJV4279" s="29"/>
      <c r="JJW4279" s="29"/>
      <c r="JJX4279" s="29"/>
      <c r="JJY4279" s="29"/>
      <c r="JJZ4279" s="29"/>
      <c r="JKA4279" s="29"/>
      <c r="JKB4279" s="29"/>
      <c r="JKC4279" s="29"/>
      <c r="JKD4279" s="29"/>
      <c r="JKE4279" s="29"/>
      <c r="JKF4279" s="29"/>
      <c r="JKG4279" s="29"/>
      <c r="JKH4279" s="29"/>
      <c r="JKI4279" s="29"/>
      <c r="JKJ4279" s="29"/>
      <c r="JKK4279" s="29"/>
      <c r="JKL4279" s="29"/>
      <c r="JKM4279" s="29"/>
      <c r="JKN4279" s="29"/>
      <c r="JKO4279" s="29"/>
      <c r="JKP4279" s="29"/>
      <c r="JKQ4279" s="29"/>
      <c r="JKR4279" s="29"/>
      <c r="JKS4279" s="29"/>
      <c r="JKT4279" s="29"/>
      <c r="JKU4279" s="29"/>
      <c r="JKV4279" s="29"/>
      <c r="JKW4279" s="29"/>
      <c r="JKX4279" s="29"/>
      <c r="JKY4279" s="29"/>
      <c r="JKZ4279" s="29"/>
      <c r="JLA4279" s="29"/>
      <c r="JLB4279" s="29"/>
      <c r="JLC4279" s="29"/>
      <c r="JLD4279" s="29"/>
      <c r="JLE4279" s="29"/>
      <c r="JLF4279" s="29"/>
      <c r="JLG4279" s="29"/>
      <c r="JLH4279" s="29"/>
      <c r="JLI4279" s="29"/>
      <c r="JLJ4279" s="29"/>
      <c r="JLK4279" s="29"/>
      <c r="JLL4279" s="29"/>
      <c r="JLM4279" s="29"/>
      <c r="JLN4279" s="29"/>
      <c r="JLO4279" s="29"/>
      <c r="JLP4279" s="29"/>
      <c r="JLQ4279" s="29"/>
      <c r="JLR4279" s="29"/>
      <c r="JLS4279" s="29"/>
      <c r="JLT4279" s="29"/>
      <c r="JLU4279" s="29"/>
      <c r="JLV4279" s="29"/>
      <c r="JLW4279" s="29"/>
      <c r="JLX4279" s="29"/>
      <c r="JLY4279" s="29"/>
      <c r="JLZ4279" s="29"/>
      <c r="JMA4279" s="29"/>
      <c r="JMB4279" s="29"/>
      <c r="JMC4279" s="29"/>
      <c r="JMD4279" s="29"/>
      <c r="JME4279" s="29"/>
      <c r="JMF4279" s="29"/>
      <c r="JMG4279" s="29"/>
      <c r="JMH4279" s="29"/>
      <c r="JMI4279" s="29"/>
      <c r="JMJ4279" s="29"/>
      <c r="JMK4279" s="29"/>
      <c r="JML4279" s="29"/>
      <c r="JMM4279" s="29"/>
      <c r="JMN4279" s="29"/>
      <c r="JMO4279" s="29"/>
      <c r="JMP4279" s="29"/>
      <c r="JMQ4279" s="29"/>
      <c r="JMR4279" s="29"/>
      <c r="JMS4279" s="29"/>
      <c r="JMT4279" s="29"/>
      <c r="JMU4279" s="29"/>
      <c r="JMV4279" s="29"/>
      <c r="JMW4279" s="29"/>
      <c r="JMX4279" s="29"/>
      <c r="JMY4279" s="29"/>
      <c r="JMZ4279" s="29"/>
      <c r="JNA4279" s="29"/>
      <c r="JNB4279" s="29"/>
      <c r="JNC4279" s="29"/>
      <c r="JND4279" s="29"/>
      <c r="JNE4279" s="29"/>
      <c r="JNF4279" s="29"/>
      <c r="JNG4279" s="29"/>
      <c r="JNH4279" s="29"/>
      <c r="JNI4279" s="29"/>
      <c r="JNJ4279" s="29"/>
      <c r="JNK4279" s="29"/>
      <c r="JNL4279" s="29"/>
      <c r="JNM4279" s="29"/>
      <c r="JNN4279" s="29"/>
      <c r="JNO4279" s="29"/>
      <c r="JNP4279" s="29"/>
      <c r="JNQ4279" s="29"/>
      <c r="JNR4279" s="29"/>
      <c r="JNS4279" s="29"/>
      <c r="JNT4279" s="29"/>
      <c r="JNU4279" s="29"/>
      <c r="JNV4279" s="29"/>
      <c r="JNW4279" s="29"/>
      <c r="JNX4279" s="29"/>
      <c r="JNY4279" s="29"/>
      <c r="JNZ4279" s="29"/>
      <c r="JOA4279" s="29"/>
      <c r="JOB4279" s="29"/>
      <c r="JOC4279" s="29"/>
      <c r="JOD4279" s="29"/>
      <c r="JOE4279" s="29"/>
      <c r="JOF4279" s="29"/>
      <c r="JOG4279" s="29"/>
      <c r="JOH4279" s="29"/>
      <c r="JOI4279" s="29"/>
      <c r="JOJ4279" s="29"/>
      <c r="JOK4279" s="29"/>
      <c r="JOL4279" s="29"/>
      <c r="JOM4279" s="29"/>
      <c r="JON4279" s="29"/>
      <c r="JOO4279" s="29"/>
      <c r="JOP4279" s="29"/>
      <c r="JOQ4279" s="29"/>
      <c r="JOR4279" s="29"/>
      <c r="JOS4279" s="29"/>
      <c r="JOT4279" s="29"/>
      <c r="JOU4279" s="29"/>
      <c r="JOV4279" s="29"/>
      <c r="JOW4279" s="29"/>
      <c r="JOX4279" s="29"/>
      <c r="JOY4279" s="29"/>
      <c r="JOZ4279" s="29"/>
      <c r="JPA4279" s="29"/>
      <c r="JPB4279" s="29"/>
      <c r="JPC4279" s="29"/>
      <c r="JPD4279" s="29"/>
      <c r="JPE4279" s="29"/>
      <c r="JPF4279" s="29"/>
      <c r="JPG4279" s="29"/>
      <c r="JPH4279" s="29"/>
      <c r="JPI4279" s="29"/>
      <c r="JPJ4279" s="29"/>
      <c r="JPK4279" s="29"/>
      <c r="JPL4279" s="29"/>
      <c r="JPM4279" s="29"/>
      <c r="JPN4279" s="29"/>
      <c r="JPO4279" s="29"/>
      <c r="JPP4279" s="29"/>
      <c r="JPQ4279" s="29"/>
      <c r="JPR4279" s="29"/>
      <c r="JPS4279" s="29"/>
      <c r="JPT4279" s="29"/>
      <c r="JPU4279" s="29"/>
      <c r="JPV4279" s="29"/>
      <c r="JPW4279" s="29"/>
      <c r="JPX4279" s="29"/>
      <c r="JPY4279" s="29"/>
      <c r="JPZ4279" s="29"/>
      <c r="JQA4279" s="29"/>
      <c r="JQB4279" s="29"/>
      <c r="JQC4279" s="29"/>
      <c r="JQD4279" s="29"/>
      <c r="JQE4279" s="29"/>
      <c r="JQF4279" s="29"/>
      <c r="JQG4279" s="29"/>
      <c r="JQH4279" s="29"/>
      <c r="JQI4279" s="29"/>
      <c r="JQJ4279" s="29"/>
      <c r="JQK4279" s="29"/>
      <c r="JQL4279" s="29"/>
      <c r="JQM4279" s="29"/>
      <c r="JQN4279" s="29"/>
      <c r="JQO4279" s="29"/>
      <c r="JQP4279" s="29"/>
      <c r="JQQ4279" s="29"/>
      <c r="JQR4279" s="29"/>
      <c r="JQS4279" s="29"/>
      <c r="JQT4279" s="29"/>
      <c r="JQU4279" s="29"/>
      <c r="JQV4279" s="29"/>
      <c r="JQW4279" s="29"/>
      <c r="JQX4279" s="29"/>
      <c r="JQY4279" s="29"/>
      <c r="JQZ4279" s="29"/>
      <c r="JRA4279" s="29"/>
      <c r="JRB4279" s="29"/>
      <c r="JRC4279" s="29"/>
      <c r="JRD4279" s="29"/>
      <c r="JRE4279" s="29"/>
      <c r="JRF4279" s="29"/>
      <c r="JRG4279" s="29"/>
      <c r="JRH4279" s="29"/>
      <c r="JRI4279" s="29"/>
      <c r="JRJ4279" s="29"/>
      <c r="JRK4279" s="29"/>
      <c r="JRL4279" s="29"/>
      <c r="JRM4279" s="29"/>
      <c r="JRN4279" s="29"/>
      <c r="JRO4279" s="29"/>
      <c r="JRP4279" s="29"/>
      <c r="JRQ4279" s="29"/>
      <c r="JRR4279" s="29"/>
      <c r="JRS4279" s="29"/>
      <c r="JRT4279" s="29"/>
      <c r="JRU4279" s="29"/>
      <c r="JRV4279" s="29"/>
      <c r="JRW4279" s="29"/>
      <c r="JRX4279" s="29"/>
      <c r="JRY4279" s="29"/>
      <c r="JRZ4279" s="29"/>
      <c r="JSA4279" s="29"/>
      <c r="JSB4279" s="29"/>
      <c r="JSC4279" s="29"/>
      <c r="JSD4279" s="29"/>
      <c r="JSE4279" s="29"/>
      <c r="JSF4279" s="29"/>
      <c r="JSG4279" s="29"/>
      <c r="JSH4279" s="29"/>
      <c r="JSI4279" s="29"/>
      <c r="JSJ4279" s="29"/>
      <c r="JSK4279" s="29"/>
      <c r="JSL4279" s="29"/>
      <c r="JSM4279" s="29"/>
      <c r="JSN4279" s="29"/>
      <c r="JSO4279" s="29"/>
      <c r="JSP4279" s="29"/>
      <c r="JSQ4279" s="29"/>
      <c r="JSR4279" s="29"/>
      <c r="JSS4279" s="29"/>
      <c r="JST4279" s="29"/>
      <c r="JSU4279" s="29"/>
      <c r="JSV4279" s="29"/>
      <c r="JSW4279" s="29"/>
      <c r="JSX4279" s="29"/>
      <c r="JSY4279" s="29"/>
      <c r="JSZ4279" s="29"/>
      <c r="JTA4279" s="29"/>
      <c r="JTB4279" s="29"/>
      <c r="JTC4279" s="29"/>
      <c r="JTD4279" s="29"/>
      <c r="JTE4279" s="29"/>
      <c r="JTF4279" s="29"/>
      <c r="JTG4279" s="29"/>
      <c r="JTH4279" s="29"/>
      <c r="JTI4279" s="29"/>
      <c r="JTJ4279" s="29"/>
      <c r="JTK4279" s="29"/>
      <c r="JTL4279" s="29"/>
      <c r="JTM4279" s="29"/>
      <c r="JTN4279" s="29"/>
      <c r="JTO4279" s="29"/>
      <c r="JTP4279" s="29"/>
      <c r="JTQ4279" s="29"/>
      <c r="JTR4279" s="29"/>
      <c r="JTS4279" s="29"/>
      <c r="JTT4279" s="29"/>
      <c r="JTU4279" s="29"/>
      <c r="JTV4279" s="29"/>
      <c r="JTW4279" s="29"/>
      <c r="JTX4279" s="29"/>
      <c r="JTY4279" s="29"/>
      <c r="JTZ4279" s="29"/>
      <c r="JUA4279" s="29"/>
      <c r="JUB4279" s="29"/>
      <c r="JUC4279" s="29"/>
      <c r="JUD4279" s="29"/>
      <c r="JUE4279" s="29"/>
      <c r="JUF4279" s="29"/>
      <c r="JUG4279" s="29"/>
      <c r="JUH4279" s="29"/>
      <c r="JUI4279" s="29"/>
      <c r="JUJ4279" s="29"/>
      <c r="JUK4279" s="29"/>
      <c r="JUL4279" s="29"/>
      <c r="JUM4279" s="29"/>
      <c r="JUN4279" s="29"/>
      <c r="JUO4279" s="29"/>
      <c r="JUP4279" s="29"/>
      <c r="JUQ4279" s="29"/>
      <c r="JUR4279" s="29"/>
      <c r="JUS4279" s="29"/>
      <c r="JUT4279" s="29"/>
      <c r="JUU4279" s="29"/>
      <c r="JUV4279" s="29"/>
      <c r="JUW4279" s="29"/>
      <c r="JUX4279" s="29"/>
      <c r="JUY4279" s="29"/>
      <c r="JUZ4279" s="29"/>
      <c r="JVA4279" s="29"/>
      <c r="JVB4279" s="29"/>
      <c r="JVC4279" s="29"/>
      <c r="JVD4279" s="29"/>
      <c r="JVE4279" s="29"/>
      <c r="JVF4279" s="29"/>
      <c r="JVG4279" s="29"/>
      <c r="JVH4279" s="29"/>
      <c r="JVI4279" s="29"/>
      <c r="JVJ4279" s="29"/>
      <c r="JVK4279" s="29"/>
      <c r="JVL4279" s="29"/>
      <c r="JVM4279" s="29"/>
      <c r="JVN4279" s="29"/>
      <c r="JVO4279" s="29"/>
      <c r="JVP4279" s="29"/>
      <c r="JVQ4279" s="29"/>
      <c r="JVR4279" s="29"/>
      <c r="JVS4279" s="29"/>
      <c r="JVT4279" s="29"/>
      <c r="JVU4279" s="29"/>
      <c r="JVV4279" s="29"/>
      <c r="JVW4279" s="29"/>
      <c r="JVX4279" s="29"/>
      <c r="JVY4279" s="29"/>
      <c r="JVZ4279" s="29"/>
      <c r="JWA4279" s="29"/>
      <c r="JWB4279" s="29"/>
      <c r="JWC4279" s="29"/>
      <c r="JWD4279" s="29"/>
      <c r="JWE4279" s="29"/>
      <c r="JWF4279" s="29"/>
      <c r="JWG4279" s="29"/>
      <c r="JWH4279" s="29"/>
      <c r="JWI4279" s="29"/>
      <c r="JWJ4279" s="29"/>
      <c r="JWK4279" s="29"/>
      <c r="JWL4279" s="29"/>
      <c r="JWM4279" s="29"/>
      <c r="JWN4279" s="29"/>
      <c r="JWO4279" s="29"/>
      <c r="JWP4279" s="29"/>
      <c r="JWQ4279" s="29"/>
      <c r="JWR4279" s="29"/>
      <c r="JWS4279" s="29"/>
      <c r="JWT4279" s="29"/>
      <c r="JWU4279" s="29"/>
      <c r="JWV4279" s="29"/>
      <c r="JWW4279" s="29"/>
      <c r="JWX4279" s="29"/>
      <c r="JWY4279" s="29"/>
      <c r="JWZ4279" s="29"/>
      <c r="JXA4279" s="29"/>
      <c r="JXB4279" s="29"/>
      <c r="JXC4279" s="29"/>
      <c r="JXD4279" s="29"/>
      <c r="JXE4279" s="29"/>
      <c r="JXF4279" s="29"/>
      <c r="JXG4279" s="29"/>
      <c r="JXH4279" s="29"/>
      <c r="JXI4279" s="29"/>
      <c r="JXJ4279" s="29"/>
      <c r="JXK4279" s="29"/>
      <c r="JXL4279" s="29"/>
      <c r="JXM4279" s="29"/>
      <c r="JXN4279" s="29"/>
      <c r="JXO4279" s="29"/>
      <c r="JXP4279" s="29"/>
      <c r="JXQ4279" s="29"/>
      <c r="JXR4279" s="29"/>
      <c r="JXS4279" s="29"/>
      <c r="JXT4279" s="29"/>
      <c r="JXU4279" s="29"/>
      <c r="JXV4279" s="29"/>
      <c r="JXW4279" s="29"/>
      <c r="JXX4279" s="29"/>
      <c r="JXY4279" s="29"/>
      <c r="JXZ4279" s="29"/>
      <c r="JYA4279" s="29"/>
      <c r="JYB4279" s="29"/>
      <c r="JYC4279" s="29"/>
      <c r="JYD4279" s="29"/>
      <c r="JYE4279" s="29"/>
      <c r="JYF4279" s="29"/>
      <c r="JYG4279" s="29"/>
      <c r="JYH4279" s="29"/>
      <c r="JYI4279" s="29"/>
      <c r="JYJ4279" s="29"/>
      <c r="JYK4279" s="29"/>
      <c r="JYL4279" s="29"/>
      <c r="JYM4279" s="29"/>
      <c r="JYN4279" s="29"/>
      <c r="JYO4279" s="29"/>
      <c r="JYP4279" s="29"/>
      <c r="JYQ4279" s="29"/>
      <c r="JYR4279" s="29"/>
      <c r="JYS4279" s="29"/>
      <c r="JYT4279" s="29"/>
      <c r="JYU4279" s="29"/>
      <c r="JYV4279" s="29"/>
      <c r="JYW4279" s="29"/>
      <c r="JYX4279" s="29"/>
      <c r="JYY4279" s="29"/>
      <c r="JYZ4279" s="29"/>
      <c r="JZA4279" s="29"/>
      <c r="JZB4279" s="29"/>
      <c r="JZC4279" s="29"/>
      <c r="JZD4279" s="29"/>
      <c r="JZE4279" s="29"/>
      <c r="JZF4279" s="29"/>
      <c r="JZG4279" s="29"/>
      <c r="JZH4279" s="29"/>
      <c r="JZI4279" s="29"/>
      <c r="JZJ4279" s="29"/>
      <c r="JZK4279" s="29"/>
      <c r="JZL4279" s="29"/>
      <c r="JZM4279" s="29"/>
      <c r="JZN4279" s="29"/>
      <c r="JZO4279" s="29"/>
      <c r="JZP4279" s="29"/>
      <c r="JZQ4279" s="29"/>
      <c r="JZR4279" s="29"/>
      <c r="JZS4279" s="29"/>
      <c r="JZT4279" s="29"/>
      <c r="JZU4279" s="29"/>
      <c r="JZV4279" s="29"/>
      <c r="JZW4279" s="29"/>
      <c r="JZX4279" s="29"/>
      <c r="JZY4279" s="29"/>
      <c r="JZZ4279" s="29"/>
      <c r="KAA4279" s="29"/>
      <c r="KAB4279" s="29"/>
      <c r="KAC4279" s="29"/>
      <c r="KAD4279" s="29"/>
      <c r="KAE4279" s="29"/>
      <c r="KAF4279" s="29"/>
      <c r="KAG4279" s="29"/>
      <c r="KAH4279" s="29"/>
      <c r="KAI4279" s="29"/>
      <c r="KAJ4279" s="29"/>
      <c r="KAK4279" s="29"/>
      <c r="KAL4279" s="29"/>
      <c r="KAM4279" s="29"/>
      <c r="KAN4279" s="29"/>
      <c r="KAO4279" s="29"/>
      <c r="KAP4279" s="29"/>
      <c r="KAQ4279" s="29"/>
      <c r="KAR4279" s="29"/>
      <c r="KAS4279" s="29"/>
      <c r="KAT4279" s="29"/>
      <c r="KAU4279" s="29"/>
      <c r="KAV4279" s="29"/>
      <c r="KAW4279" s="29"/>
      <c r="KAX4279" s="29"/>
      <c r="KAY4279" s="29"/>
      <c r="KAZ4279" s="29"/>
      <c r="KBA4279" s="29"/>
      <c r="KBB4279" s="29"/>
      <c r="KBC4279" s="29"/>
      <c r="KBD4279" s="29"/>
      <c r="KBE4279" s="29"/>
      <c r="KBF4279" s="29"/>
      <c r="KBG4279" s="29"/>
      <c r="KBH4279" s="29"/>
      <c r="KBI4279" s="29"/>
      <c r="KBJ4279" s="29"/>
      <c r="KBK4279" s="29"/>
      <c r="KBL4279" s="29"/>
      <c r="KBM4279" s="29"/>
      <c r="KBN4279" s="29"/>
      <c r="KBO4279" s="29"/>
      <c r="KBP4279" s="29"/>
      <c r="KBQ4279" s="29"/>
      <c r="KBR4279" s="29"/>
      <c r="KBS4279" s="29"/>
      <c r="KBT4279" s="29"/>
      <c r="KBU4279" s="29"/>
      <c r="KBV4279" s="29"/>
      <c r="KBW4279" s="29"/>
      <c r="KBX4279" s="29"/>
      <c r="KBY4279" s="29"/>
      <c r="KBZ4279" s="29"/>
      <c r="KCA4279" s="29"/>
      <c r="KCB4279" s="29"/>
      <c r="KCC4279" s="29"/>
      <c r="KCD4279" s="29"/>
      <c r="KCE4279" s="29"/>
      <c r="KCF4279" s="29"/>
      <c r="KCG4279" s="29"/>
      <c r="KCH4279" s="29"/>
      <c r="KCI4279" s="29"/>
      <c r="KCJ4279" s="29"/>
      <c r="KCK4279" s="29"/>
      <c r="KCL4279" s="29"/>
      <c r="KCM4279" s="29"/>
      <c r="KCN4279" s="29"/>
      <c r="KCO4279" s="29"/>
      <c r="KCP4279" s="29"/>
      <c r="KCQ4279" s="29"/>
      <c r="KCR4279" s="29"/>
      <c r="KCS4279" s="29"/>
      <c r="KCT4279" s="29"/>
      <c r="KCU4279" s="29"/>
      <c r="KCV4279" s="29"/>
      <c r="KCW4279" s="29"/>
      <c r="KCX4279" s="29"/>
      <c r="KCY4279" s="29"/>
      <c r="KCZ4279" s="29"/>
      <c r="KDA4279" s="29"/>
      <c r="KDB4279" s="29"/>
      <c r="KDC4279" s="29"/>
      <c r="KDD4279" s="29"/>
      <c r="KDE4279" s="29"/>
      <c r="KDF4279" s="29"/>
      <c r="KDG4279" s="29"/>
      <c r="KDH4279" s="29"/>
      <c r="KDI4279" s="29"/>
      <c r="KDJ4279" s="29"/>
      <c r="KDK4279" s="29"/>
      <c r="KDL4279" s="29"/>
      <c r="KDM4279" s="29"/>
      <c r="KDN4279" s="29"/>
      <c r="KDO4279" s="29"/>
      <c r="KDP4279" s="29"/>
      <c r="KDQ4279" s="29"/>
      <c r="KDR4279" s="29"/>
      <c r="KDS4279" s="29"/>
      <c r="KDT4279" s="29"/>
      <c r="KDU4279" s="29"/>
      <c r="KDV4279" s="29"/>
      <c r="KDW4279" s="29"/>
      <c r="KDX4279" s="29"/>
      <c r="KDY4279" s="29"/>
      <c r="KDZ4279" s="29"/>
      <c r="KEA4279" s="29"/>
      <c r="KEB4279" s="29"/>
      <c r="KEC4279" s="29"/>
      <c r="KED4279" s="29"/>
      <c r="KEE4279" s="29"/>
      <c r="KEF4279" s="29"/>
      <c r="KEG4279" s="29"/>
      <c r="KEH4279" s="29"/>
      <c r="KEI4279" s="29"/>
      <c r="KEJ4279" s="29"/>
      <c r="KEK4279" s="29"/>
      <c r="KEL4279" s="29"/>
      <c r="KEM4279" s="29"/>
      <c r="KEN4279" s="29"/>
      <c r="KEO4279" s="29"/>
      <c r="KEP4279" s="29"/>
      <c r="KEQ4279" s="29"/>
      <c r="KER4279" s="29"/>
      <c r="KES4279" s="29"/>
      <c r="KET4279" s="29"/>
      <c r="KEU4279" s="29"/>
      <c r="KEV4279" s="29"/>
      <c r="KEW4279" s="29"/>
      <c r="KEX4279" s="29"/>
      <c r="KEY4279" s="29"/>
      <c r="KEZ4279" s="29"/>
      <c r="KFA4279" s="29"/>
      <c r="KFB4279" s="29"/>
      <c r="KFC4279" s="29"/>
      <c r="KFD4279" s="29"/>
      <c r="KFE4279" s="29"/>
      <c r="KFF4279" s="29"/>
      <c r="KFG4279" s="29"/>
      <c r="KFH4279" s="29"/>
      <c r="KFI4279" s="29"/>
      <c r="KFJ4279" s="29"/>
      <c r="KFK4279" s="29"/>
      <c r="KFL4279" s="29"/>
      <c r="KFM4279" s="29"/>
      <c r="KFN4279" s="29"/>
      <c r="KFO4279" s="29"/>
      <c r="KFP4279" s="29"/>
      <c r="KFQ4279" s="29"/>
      <c r="KFR4279" s="29"/>
      <c r="KFS4279" s="29"/>
      <c r="KFT4279" s="29"/>
      <c r="KFU4279" s="29"/>
      <c r="KFV4279" s="29"/>
      <c r="KFW4279" s="29"/>
      <c r="KFX4279" s="29"/>
      <c r="KFY4279" s="29"/>
      <c r="KFZ4279" s="29"/>
      <c r="KGA4279" s="29"/>
      <c r="KGB4279" s="29"/>
      <c r="KGC4279" s="29"/>
      <c r="KGD4279" s="29"/>
      <c r="KGE4279" s="29"/>
      <c r="KGF4279" s="29"/>
      <c r="KGG4279" s="29"/>
      <c r="KGH4279" s="29"/>
      <c r="KGI4279" s="29"/>
      <c r="KGJ4279" s="29"/>
      <c r="KGK4279" s="29"/>
      <c r="KGL4279" s="29"/>
      <c r="KGM4279" s="29"/>
      <c r="KGN4279" s="29"/>
      <c r="KGO4279" s="29"/>
      <c r="KGP4279" s="29"/>
      <c r="KGQ4279" s="29"/>
      <c r="KGR4279" s="29"/>
      <c r="KGS4279" s="29"/>
      <c r="KGT4279" s="29"/>
      <c r="KGU4279" s="29"/>
      <c r="KGV4279" s="29"/>
      <c r="KGW4279" s="29"/>
      <c r="KGX4279" s="29"/>
      <c r="KGY4279" s="29"/>
      <c r="KGZ4279" s="29"/>
      <c r="KHA4279" s="29"/>
      <c r="KHB4279" s="29"/>
      <c r="KHC4279" s="29"/>
      <c r="KHD4279" s="29"/>
      <c r="KHE4279" s="29"/>
      <c r="KHF4279" s="29"/>
      <c r="KHG4279" s="29"/>
      <c r="KHH4279" s="29"/>
      <c r="KHI4279" s="29"/>
      <c r="KHJ4279" s="29"/>
      <c r="KHK4279" s="29"/>
      <c r="KHL4279" s="29"/>
      <c r="KHM4279" s="29"/>
      <c r="KHN4279" s="29"/>
      <c r="KHO4279" s="29"/>
      <c r="KHP4279" s="29"/>
      <c r="KHQ4279" s="29"/>
      <c r="KHR4279" s="29"/>
      <c r="KHS4279" s="29"/>
      <c r="KHT4279" s="29"/>
      <c r="KHU4279" s="29"/>
      <c r="KHV4279" s="29"/>
      <c r="KHW4279" s="29"/>
      <c r="KHX4279" s="29"/>
      <c r="KHY4279" s="29"/>
      <c r="KHZ4279" s="29"/>
      <c r="KIA4279" s="29"/>
      <c r="KIB4279" s="29"/>
      <c r="KIC4279" s="29"/>
      <c r="KID4279" s="29"/>
      <c r="KIE4279" s="29"/>
      <c r="KIF4279" s="29"/>
      <c r="KIG4279" s="29"/>
      <c r="KIH4279" s="29"/>
      <c r="KII4279" s="29"/>
      <c r="KIJ4279" s="29"/>
      <c r="KIK4279" s="29"/>
      <c r="KIL4279" s="29"/>
      <c r="KIM4279" s="29"/>
      <c r="KIN4279" s="29"/>
      <c r="KIO4279" s="29"/>
      <c r="KIP4279" s="29"/>
      <c r="KIQ4279" s="29"/>
      <c r="KIR4279" s="29"/>
      <c r="KIS4279" s="29"/>
      <c r="KIT4279" s="29"/>
      <c r="KIU4279" s="29"/>
      <c r="KIV4279" s="29"/>
      <c r="KIW4279" s="29"/>
      <c r="KIX4279" s="29"/>
      <c r="KIY4279" s="29"/>
      <c r="KIZ4279" s="29"/>
      <c r="KJA4279" s="29"/>
      <c r="KJB4279" s="29"/>
      <c r="KJC4279" s="29"/>
      <c r="KJD4279" s="29"/>
      <c r="KJE4279" s="29"/>
      <c r="KJF4279" s="29"/>
      <c r="KJG4279" s="29"/>
      <c r="KJH4279" s="29"/>
      <c r="KJI4279" s="29"/>
      <c r="KJJ4279" s="29"/>
      <c r="KJK4279" s="29"/>
      <c r="KJL4279" s="29"/>
      <c r="KJM4279" s="29"/>
      <c r="KJN4279" s="29"/>
      <c r="KJO4279" s="29"/>
      <c r="KJP4279" s="29"/>
      <c r="KJQ4279" s="29"/>
      <c r="KJR4279" s="29"/>
      <c r="KJS4279" s="29"/>
      <c r="KJT4279" s="29"/>
      <c r="KJU4279" s="29"/>
      <c r="KJV4279" s="29"/>
      <c r="KJW4279" s="29"/>
      <c r="KJX4279" s="29"/>
      <c r="KJY4279" s="29"/>
      <c r="KJZ4279" s="29"/>
      <c r="KKA4279" s="29"/>
      <c r="KKB4279" s="29"/>
      <c r="KKC4279" s="29"/>
      <c r="KKD4279" s="29"/>
      <c r="KKE4279" s="29"/>
      <c r="KKF4279" s="29"/>
      <c r="KKG4279" s="29"/>
      <c r="KKH4279" s="29"/>
      <c r="KKI4279" s="29"/>
      <c r="KKJ4279" s="29"/>
      <c r="KKK4279" s="29"/>
      <c r="KKL4279" s="29"/>
      <c r="KKM4279" s="29"/>
      <c r="KKN4279" s="29"/>
      <c r="KKO4279" s="29"/>
      <c r="KKP4279" s="29"/>
      <c r="KKQ4279" s="29"/>
      <c r="KKR4279" s="29"/>
      <c r="KKS4279" s="29"/>
      <c r="KKT4279" s="29"/>
      <c r="KKU4279" s="29"/>
      <c r="KKV4279" s="29"/>
      <c r="KKW4279" s="29"/>
      <c r="KKX4279" s="29"/>
      <c r="KKY4279" s="29"/>
      <c r="KKZ4279" s="29"/>
      <c r="KLA4279" s="29"/>
      <c r="KLB4279" s="29"/>
      <c r="KLC4279" s="29"/>
      <c r="KLD4279" s="29"/>
      <c r="KLE4279" s="29"/>
      <c r="KLF4279" s="29"/>
      <c r="KLG4279" s="29"/>
      <c r="KLH4279" s="29"/>
      <c r="KLI4279" s="29"/>
      <c r="KLJ4279" s="29"/>
      <c r="KLK4279" s="29"/>
      <c r="KLL4279" s="29"/>
      <c r="KLM4279" s="29"/>
      <c r="KLN4279" s="29"/>
      <c r="KLO4279" s="29"/>
      <c r="KLP4279" s="29"/>
      <c r="KLQ4279" s="29"/>
      <c r="KLR4279" s="29"/>
      <c r="KLS4279" s="29"/>
      <c r="KLT4279" s="29"/>
      <c r="KLU4279" s="29"/>
      <c r="KLV4279" s="29"/>
      <c r="KLW4279" s="29"/>
      <c r="KLX4279" s="29"/>
      <c r="KLY4279" s="29"/>
      <c r="KLZ4279" s="29"/>
      <c r="KMA4279" s="29"/>
      <c r="KMB4279" s="29"/>
      <c r="KMC4279" s="29"/>
      <c r="KMD4279" s="29"/>
      <c r="KME4279" s="29"/>
      <c r="KMF4279" s="29"/>
      <c r="KMG4279" s="29"/>
      <c r="KMH4279" s="29"/>
      <c r="KMI4279" s="29"/>
      <c r="KMJ4279" s="29"/>
      <c r="KMK4279" s="29"/>
      <c r="KML4279" s="29"/>
      <c r="KMM4279" s="29"/>
      <c r="KMN4279" s="29"/>
      <c r="KMO4279" s="29"/>
      <c r="KMP4279" s="29"/>
      <c r="KMQ4279" s="29"/>
      <c r="KMR4279" s="29"/>
      <c r="KMS4279" s="29"/>
      <c r="KMT4279" s="29"/>
      <c r="KMU4279" s="29"/>
      <c r="KMV4279" s="29"/>
      <c r="KMW4279" s="29"/>
      <c r="KMX4279" s="29"/>
      <c r="KMY4279" s="29"/>
      <c r="KMZ4279" s="29"/>
      <c r="KNA4279" s="29"/>
      <c r="KNB4279" s="29"/>
      <c r="KNC4279" s="29"/>
      <c r="KND4279" s="29"/>
      <c r="KNE4279" s="29"/>
      <c r="KNF4279" s="29"/>
      <c r="KNG4279" s="29"/>
      <c r="KNH4279" s="29"/>
      <c r="KNI4279" s="29"/>
      <c r="KNJ4279" s="29"/>
      <c r="KNK4279" s="29"/>
      <c r="KNL4279" s="29"/>
      <c r="KNM4279" s="29"/>
      <c r="KNN4279" s="29"/>
      <c r="KNO4279" s="29"/>
      <c r="KNP4279" s="29"/>
      <c r="KNQ4279" s="29"/>
      <c r="KNR4279" s="29"/>
      <c r="KNS4279" s="29"/>
      <c r="KNT4279" s="29"/>
      <c r="KNU4279" s="29"/>
      <c r="KNV4279" s="29"/>
      <c r="KNW4279" s="29"/>
      <c r="KNX4279" s="29"/>
      <c r="KNY4279" s="29"/>
      <c r="KNZ4279" s="29"/>
      <c r="KOA4279" s="29"/>
      <c r="KOB4279" s="29"/>
      <c r="KOC4279" s="29"/>
      <c r="KOD4279" s="29"/>
      <c r="KOE4279" s="29"/>
      <c r="KOF4279" s="29"/>
      <c r="KOG4279" s="29"/>
      <c r="KOH4279" s="29"/>
      <c r="KOI4279" s="29"/>
      <c r="KOJ4279" s="29"/>
      <c r="KOK4279" s="29"/>
      <c r="KOL4279" s="29"/>
      <c r="KOM4279" s="29"/>
      <c r="KON4279" s="29"/>
      <c r="KOO4279" s="29"/>
      <c r="KOP4279" s="29"/>
      <c r="KOQ4279" s="29"/>
      <c r="KOR4279" s="29"/>
      <c r="KOS4279" s="29"/>
      <c r="KOT4279" s="29"/>
      <c r="KOU4279" s="29"/>
      <c r="KOV4279" s="29"/>
      <c r="KOW4279" s="29"/>
      <c r="KOX4279" s="29"/>
      <c r="KOY4279" s="29"/>
      <c r="KOZ4279" s="29"/>
      <c r="KPA4279" s="29"/>
      <c r="KPB4279" s="29"/>
      <c r="KPC4279" s="29"/>
      <c r="KPD4279" s="29"/>
      <c r="KPE4279" s="29"/>
      <c r="KPF4279" s="29"/>
      <c r="KPG4279" s="29"/>
      <c r="KPH4279" s="29"/>
      <c r="KPI4279" s="29"/>
      <c r="KPJ4279" s="29"/>
      <c r="KPK4279" s="29"/>
      <c r="KPL4279" s="29"/>
      <c r="KPM4279" s="29"/>
      <c r="KPN4279" s="29"/>
      <c r="KPO4279" s="29"/>
      <c r="KPP4279" s="29"/>
      <c r="KPQ4279" s="29"/>
      <c r="KPR4279" s="29"/>
      <c r="KPS4279" s="29"/>
      <c r="KPT4279" s="29"/>
      <c r="KPU4279" s="29"/>
      <c r="KPV4279" s="29"/>
      <c r="KPW4279" s="29"/>
      <c r="KPX4279" s="29"/>
      <c r="KPY4279" s="29"/>
      <c r="KPZ4279" s="29"/>
      <c r="KQA4279" s="29"/>
      <c r="KQB4279" s="29"/>
      <c r="KQC4279" s="29"/>
      <c r="KQD4279" s="29"/>
      <c r="KQE4279" s="29"/>
      <c r="KQF4279" s="29"/>
      <c r="KQG4279" s="29"/>
      <c r="KQH4279" s="29"/>
      <c r="KQI4279" s="29"/>
      <c r="KQJ4279" s="29"/>
      <c r="KQK4279" s="29"/>
      <c r="KQL4279" s="29"/>
      <c r="KQM4279" s="29"/>
      <c r="KQN4279" s="29"/>
      <c r="KQO4279" s="29"/>
      <c r="KQP4279" s="29"/>
      <c r="KQQ4279" s="29"/>
      <c r="KQR4279" s="29"/>
      <c r="KQS4279" s="29"/>
      <c r="KQT4279" s="29"/>
      <c r="KQU4279" s="29"/>
      <c r="KQV4279" s="29"/>
      <c r="KQW4279" s="29"/>
      <c r="KQX4279" s="29"/>
      <c r="KQY4279" s="29"/>
      <c r="KQZ4279" s="29"/>
      <c r="KRA4279" s="29"/>
      <c r="KRB4279" s="29"/>
      <c r="KRC4279" s="29"/>
      <c r="KRD4279" s="29"/>
      <c r="KRE4279" s="29"/>
      <c r="KRF4279" s="29"/>
      <c r="KRG4279" s="29"/>
      <c r="KRH4279" s="29"/>
      <c r="KRI4279" s="29"/>
      <c r="KRJ4279" s="29"/>
      <c r="KRK4279" s="29"/>
      <c r="KRL4279" s="29"/>
      <c r="KRM4279" s="29"/>
      <c r="KRN4279" s="29"/>
      <c r="KRO4279" s="29"/>
      <c r="KRP4279" s="29"/>
      <c r="KRQ4279" s="29"/>
      <c r="KRR4279" s="29"/>
      <c r="KRS4279" s="29"/>
      <c r="KRT4279" s="29"/>
      <c r="KRU4279" s="29"/>
      <c r="KRV4279" s="29"/>
      <c r="KRW4279" s="29"/>
      <c r="KRX4279" s="29"/>
      <c r="KRY4279" s="29"/>
      <c r="KRZ4279" s="29"/>
      <c r="KSA4279" s="29"/>
      <c r="KSB4279" s="29"/>
      <c r="KSC4279" s="29"/>
      <c r="KSD4279" s="29"/>
      <c r="KSE4279" s="29"/>
      <c r="KSF4279" s="29"/>
      <c r="KSG4279" s="29"/>
      <c r="KSH4279" s="29"/>
      <c r="KSI4279" s="29"/>
      <c r="KSJ4279" s="29"/>
      <c r="KSK4279" s="29"/>
      <c r="KSL4279" s="29"/>
      <c r="KSM4279" s="29"/>
      <c r="KSN4279" s="29"/>
      <c r="KSO4279" s="29"/>
      <c r="KSP4279" s="29"/>
      <c r="KSQ4279" s="29"/>
      <c r="KSR4279" s="29"/>
      <c r="KSS4279" s="29"/>
      <c r="KST4279" s="29"/>
      <c r="KSU4279" s="29"/>
      <c r="KSV4279" s="29"/>
      <c r="KSW4279" s="29"/>
      <c r="KSX4279" s="29"/>
      <c r="KSY4279" s="29"/>
      <c r="KSZ4279" s="29"/>
      <c r="KTA4279" s="29"/>
      <c r="KTB4279" s="29"/>
      <c r="KTC4279" s="29"/>
      <c r="KTD4279" s="29"/>
      <c r="KTE4279" s="29"/>
      <c r="KTF4279" s="29"/>
      <c r="KTG4279" s="29"/>
      <c r="KTH4279" s="29"/>
      <c r="KTI4279" s="29"/>
      <c r="KTJ4279" s="29"/>
      <c r="KTK4279" s="29"/>
      <c r="KTL4279" s="29"/>
      <c r="KTM4279" s="29"/>
      <c r="KTN4279" s="29"/>
      <c r="KTO4279" s="29"/>
      <c r="KTP4279" s="29"/>
      <c r="KTQ4279" s="29"/>
      <c r="KTR4279" s="29"/>
      <c r="KTS4279" s="29"/>
      <c r="KTT4279" s="29"/>
      <c r="KTU4279" s="29"/>
      <c r="KTV4279" s="29"/>
      <c r="KTW4279" s="29"/>
      <c r="KTX4279" s="29"/>
      <c r="KTY4279" s="29"/>
      <c r="KTZ4279" s="29"/>
      <c r="KUA4279" s="29"/>
      <c r="KUB4279" s="29"/>
      <c r="KUC4279" s="29"/>
      <c r="KUD4279" s="29"/>
      <c r="KUE4279" s="29"/>
      <c r="KUF4279" s="29"/>
      <c r="KUG4279" s="29"/>
      <c r="KUH4279" s="29"/>
      <c r="KUI4279" s="29"/>
      <c r="KUJ4279" s="29"/>
      <c r="KUK4279" s="29"/>
      <c r="KUL4279" s="29"/>
      <c r="KUM4279" s="29"/>
      <c r="KUN4279" s="29"/>
      <c r="KUO4279" s="29"/>
      <c r="KUP4279" s="29"/>
      <c r="KUQ4279" s="29"/>
      <c r="KUR4279" s="29"/>
      <c r="KUS4279" s="29"/>
      <c r="KUT4279" s="29"/>
      <c r="KUU4279" s="29"/>
      <c r="KUV4279" s="29"/>
      <c r="KUW4279" s="29"/>
      <c r="KUX4279" s="29"/>
      <c r="KUY4279" s="29"/>
      <c r="KUZ4279" s="29"/>
      <c r="KVA4279" s="29"/>
      <c r="KVB4279" s="29"/>
      <c r="KVC4279" s="29"/>
      <c r="KVD4279" s="29"/>
      <c r="KVE4279" s="29"/>
      <c r="KVF4279" s="29"/>
      <c r="KVG4279" s="29"/>
      <c r="KVH4279" s="29"/>
      <c r="KVI4279" s="29"/>
      <c r="KVJ4279" s="29"/>
      <c r="KVK4279" s="29"/>
      <c r="KVL4279" s="29"/>
      <c r="KVM4279" s="29"/>
      <c r="KVN4279" s="29"/>
      <c r="KVO4279" s="29"/>
      <c r="KVP4279" s="29"/>
      <c r="KVQ4279" s="29"/>
      <c r="KVR4279" s="29"/>
      <c r="KVS4279" s="29"/>
      <c r="KVT4279" s="29"/>
      <c r="KVU4279" s="29"/>
      <c r="KVV4279" s="29"/>
      <c r="KVW4279" s="29"/>
      <c r="KVX4279" s="29"/>
      <c r="KVY4279" s="29"/>
      <c r="KVZ4279" s="29"/>
      <c r="KWA4279" s="29"/>
      <c r="KWB4279" s="29"/>
      <c r="KWC4279" s="29"/>
      <c r="KWD4279" s="29"/>
      <c r="KWE4279" s="29"/>
      <c r="KWF4279" s="29"/>
      <c r="KWG4279" s="29"/>
      <c r="KWH4279" s="29"/>
      <c r="KWI4279" s="29"/>
      <c r="KWJ4279" s="29"/>
      <c r="KWK4279" s="29"/>
      <c r="KWL4279" s="29"/>
      <c r="KWM4279" s="29"/>
      <c r="KWN4279" s="29"/>
      <c r="KWO4279" s="29"/>
      <c r="KWP4279" s="29"/>
      <c r="KWQ4279" s="29"/>
      <c r="KWR4279" s="29"/>
      <c r="KWS4279" s="29"/>
      <c r="KWT4279" s="29"/>
      <c r="KWU4279" s="29"/>
      <c r="KWV4279" s="29"/>
      <c r="KWW4279" s="29"/>
      <c r="KWX4279" s="29"/>
      <c r="KWY4279" s="29"/>
      <c r="KWZ4279" s="29"/>
      <c r="KXA4279" s="29"/>
      <c r="KXB4279" s="29"/>
      <c r="KXC4279" s="29"/>
      <c r="KXD4279" s="29"/>
      <c r="KXE4279" s="29"/>
      <c r="KXF4279" s="29"/>
      <c r="KXG4279" s="29"/>
      <c r="KXH4279" s="29"/>
      <c r="KXI4279" s="29"/>
      <c r="KXJ4279" s="29"/>
      <c r="KXK4279" s="29"/>
      <c r="KXL4279" s="29"/>
      <c r="KXM4279" s="29"/>
      <c r="KXN4279" s="29"/>
      <c r="KXO4279" s="29"/>
      <c r="KXP4279" s="29"/>
      <c r="KXQ4279" s="29"/>
      <c r="KXR4279" s="29"/>
      <c r="KXS4279" s="29"/>
      <c r="KXT4279" s="29"/>
      <c r="KXU4279" s="29"/>
      <c r="KXV4279" s="29"/>
      <c r="KXW4279" s="29"/>
      <c r="KXX4279" s="29"/>
      <c r="KXY4279" s="29"/>
      <c r="KXZ4279" s="29"/>
      <c r="KYA4279" s="29"/>
      <c r="KYB4279" s="29"/>
      <c r="KYC4279" s="29"/>
      <c r="KYD4279" s="29"/>
      <c r="KYE4279" s="29"/>
      <c r="KYF4279" s="29"/>
      <c r="KYG4279" s="29"/>
      <c r="KYH4279" s="29"/>
      <c r="KYI4279" s="29"/>
      <c r="KYJ4279" s="29"/>
      <c r="KYK4279" s="29"/>
      <c r="KYL4279" s="29"/>
      <c r="KYM4279" s="29"/>
      <c r="KYN4279" s="29"/>
      <c r="KYO4279" s="29"/>
      <c r="KYP4279" s="29"/>
      <c r="KYQ4279" s="29"/>
      <c r="KYR4279" s="29"/>
      <c r="KYS4279" s="29"/>
      <c r="KYT4279" s="29"/>
      <c r="KYU4279" s="29"/>
      <c r="KYV4279" s="29"/>
      <c r="KYW4279" s="29"/>
      <c r="KYX4279" s="29"/>
      <c r="KYY4279" s="29"/>
      <c r="KYZ4279" s="29"/>
      <c r="KZA4279" s="29"/>
      <c r="KZB4279" s="29"/>
      <c r="KZC4279" s="29"/>
      <c r="KZD4279" s="29"/>
      <c r="KZE4279" s="29"/>
      <c r="KZF4279" s="29"/>
      <c r="KZG4279" s="29"/>
      <c r="KZH4279" s="29"/>
      <c r="KZI4279" s="29"/>
      <c r="KZJ4279" s="29"/>
      <c r="KZK4279" s="29"/>
      <c r="KZL4279" s="29"/>
      <c r="KZM4279" s="29"/>
      <c r="KZN4279" s="29"/>
      <c r="KZO4279" s="29"/>
      <c r="KZP4279" s="29"/>
      <c r="KZQ4279" s="29"/>
      <c r="KZR4279" s="29"/>
      <c r="KZS4279" s="29"/>
      <c r="KZT4279" s="29"/>
      <c r="KZU4279" s="29"/>
      <c r="KZV4279" s="29"/>
      <c r="KZW4279" s="29"/>
      <c r="KZX4279" s="29"/>
      <c r="KZY4279" s="29"/>
      <c r="KZZ4279" s="29"/>
      <c r="LAA4279" s="29"/>
      <c r="LAB4279" s="29"/>
      <c r="LAC4279" s="29"/>
      <c r="LAD4279" s="29"/>
      <c r="LAE4279" s="29"/>
      <c r="LAF4279" s="29"/>
      <c r="LAG4279" s="29"/>
      <c r="LAH4279" s="29"/>
      <c r="LAI4279" s="29"/>
      <c r="LAJ4279" s="29"/>
      <c r="LAK4279" s="29"/>
      <c r="LAL4279" s="29"/>
      <c r="LAM4279" s="29"/>
      <c r="LAN4279" s="29"/>
      <c r="LAO4279" s="29"/>
      <c r="LAP4279" s="29"/>
      <c r="LAQ4279" s="29"/>
      <c r="LAR4279" s="29"/>
      <c r="LAS4279" s="29"/>
      <c r="LAT4279" s="29"/>
      <c r="LAU4279" s="29"/>
      <c r="LAV4279" s="29"/>
      <c r="LAW4279" s="29"/>
      <c r="LAX4279" s="29"/>
      <c r="LAY4279" s="29"/>
      <c r="LAZ4279" s="29"/>
      <c r="LBA4279" s="29"/>
      <c r="LBB4279" s="29"/>
      <c r="LBC4279" s="29"/>
      <c r="LBD4279" s="29"/>
      <c r="LBE4279" s="29"/>
      <c r="LBF4279" s="29"/>
      <c r="LBG4279" s="29"/>
      <c r="LBH4279" s="29"/>
      <c r="LBI4279" s="29"/>
      <c r="LBJ4279" s="29"/>
      <c r="LBK4279" s="29"/>
      <c r="LBL4279" s="29"/>
      <c r="LBM4279" s="29"/>
      <c r="LBN4279" s="29"/>
      <c r="LBO4279" s="29"/>
      <c r="LBP4279" s="29"/>
      <c r="LBQ4279" s="29"/>
      <c r="LBR4279" s="29"/>
      <c r="LBS4279" s="29"/>
      <c r="LBT4279" s="29"/>
      <c r="LBU4279" s="29"/>
      <c r="LBV4279" s="29"/>
      <c r="LBW4279" s="29"/>
      <c r="LBX4279" s="29"/>
      <c r="LBY4279" s="29"/>
      <c r="LBZ4279" s="29"/>
      <c r="LCA4279" s="29"/>
      <c r="LCB4279" s="29"/>
      <c r="LCC4279" s="29"/>
      <c r="LCD4279" s="29"/>
      <c r="LCE4279" s="29"/>
      <c r="LCF4279" s="29"/>
      <c r="LCG4279" s="29"/>
      <c r="LCH4279" s="29"/>
      <c r="LCI4279" s="29"/>
      <c r="LCJ4279" s="29"/>
      <c r="LCK4279" s="29"/>
      <c r="LCL4279" s="29"/>
      <c r="LCM4279" s="29"/>
      <c r="LCN4279" s="29"/>
      <c r="LCO4279" s="29"/>
      <c r="LCP4279" s="29"/>
      <c r="LCQ4279" s="29"/>
      <c r="LCR4279" s="29"/>
      <c r="LCS4279" s="29"/>
      <c r="LCT4279" s="29"/>
      <c r="LCU4279" s="29"/>
      <c r="LCV4279" s="29"/>
      <c r="LCW4279" s="29"/>
      <c r="LCX4279" s="29"/>
      <c r="LCY4279" s="29"/>
      <c r="LCZ4279" s="29"/>
      <c r="LDA4279" s="29"/>
      <c r="LDB4279" s="29"/>
      <c r="LDC4279" s="29"/>
      <c r="LDD4279" s="29"/>
      <c r="LDE4279" s="29"/>
      <c r="LDF4279" s="29"/>
      <c r="LDG4279" s="29"/>
      <c r="LDH4279" s="29"/>
      <c r="LDI4279" s="29"/>
      <c r="LDJ4279" s="29"/>
      <c r="LDK4279" s="29"/>
      <c r="LDL4279" s="29"/>
      <c r="LDM4279" s="29"/>
      <c r="LDN4279" s="29"/>
      <c r="LDO4279" s="29"/>
      <c r="LDP4279" s="29"/>
      <c r="LDQ4279" s="29"/>
      <c r="LDR4279" s="29"/>
      <c r="LDS4279" s="29"/>
      <c r="LDT4279" s="29"/>
      <c r="LDU4279" s="29"/>
      <c r="LDV4279" s="29"/>
      <c r="LDW4279" s="29"/>
      <c r="LDX4279" s="29"/>
      <c r="LDY4279" s="29"/>
      <c r="LDZ4279" s="29"/>
      <c r="LEA4279" s="29"/>
      <c r="LEB4279" s="29"/>
      <c r="LEC4279" s="29"/>
      <c r="LED4279" s="29"/>
      <c r="LEE4279" s="29"/>
      <c r="LEF4279" s="29"/>
      <c r="LEG4279" s="29"/>
      <c r="LEH4279" s="29"/>
      <c r="LEI4279" s="29"/>
      <c r="LEJ4279" s="29"/>
      <c r="LEK4279" s="29"/>
      <c r="LEL4279" s="29"/>
      <c r="LEM4279" s="29"/>
      <c r="LEN4279" s="29"/>
      <c r="LEO4279" s="29"/>
      <c r="LEP4279" s="29"/>
      <c r="LEQ4279" s="29"/>
      <c r="LER4279" s="29"/>
      <c r="LES4279" s="29"/>
      <c r="LET4279" s="29"/>
      <c r="LEU4279" s="29"/>
      <c r="LEV4279" s="29"/>
      <c r="LEW4279" s="29"/>
      <c r="LEX4279" s="29"/>
      <c r="LEY4279" s="29"/>
      <c r="LEZ4279" s="29"/>
      <c r="LFA4279" s="29"/>
      <c r="LFB4279" s="29"/>
      <c r="LFC4279" s="29"/>
      <c r="LFD4279" s="29"/>
      <c r="LFE4279" s="29"/>
      <c r="LFF4279" s="29"/>
      <c r="LFG4279" s="29"/>
      <c r="LFH4279" s="29"/>
      <c r="LFI4279" s="29"/>
      <c r="LFJ4279" s="29"/>
      <c r="LFK4279" s="29"/>
      <c r="LFL4279" s="29"/>
      <c r="LFM4279" s="29"/>
      <c r="LFN4279" s="29"/>
      <c r="LFO4279" s="29"/>
      <c r="LFP4279" s="29"/>
      <c r="LFQ4279" s="29"/>
      <c r="LFR4279" s="29"/>
      <c r="LFS4279" s="29"/>
      <c r="LFT4279" s="29"/>
      <c r="LFU4279" s="29"/>
      <c r="LFV4279" s="29"/>
      <c r="LFW4279" s="29"/>
      <c r="LFX4279" s="29"/>
      <c r="LFY4279" s="29"/>
      <c r="LFZ4279" s="29"/>
      <c r="LGA4279" s="29"/>
      <c r="LGB4279" s="29"/>
      <c r="LGC4279" s="29"/>
      <c r="LGD4279" s="29"/>
      <c r="LGE4279" s="29"/>
      <c r="LGF4279" s="29"/>
      <c r="LGG4279" s="29"/>
      <c r="LGH4279" s="29"/>
      <c r="LGI4279" s="29"/>
      <c r="LGJ4279" s="29"/>
      <c r="LGK4279" s="29"/>
      <c r="LGL4279" s="29"/>
      <c r="LGM4279" s="29"/>
      <c r="LGN4279" s="29"/>
      <c r="LGO4279" s="29"/>
      <c r="LGP4279" s="29"/>
      <c r="LGQ4279" s="29"/>
      <c r="LGR4279" s="29"/>
      <c r="LGS4279" s="29"/>
      <c r="LGT4279" s="29"/>
      <c r="LGU4279" s="29"/>
      <c r="LGV4279" s="29"/>
      <c r="LGW4279" s="29"/>
      <c r="LGX4279" s="29"/>
      <c r="LGY4279" s="29"/>
      <c r="LGZ4279" s="29"/>
      <c r="LHA4279" s="29"/>
      <c r="LHB4279" s="29"/>
      <c r="LHC4279" s="29"/>
      <c r="LHD4279" s="29"/>
      <c r="LHE4279" s="29"/>
      <c r="LHF4279" s="29"/>
      <c r="LHG4279" s="29"/>
      <c r="LHH4279" s="29"/>
      <c r="LHI4279" s="29"/>
      <c r="LHJ4279" s="29"/>
      <c r="LHK4279" s="29"/>
      <c r="LHL4279" s="29"/>
      <c r="LHM4279" s="29"/>
      <c r="LHN4279" s="29"/>
      <c r="LHO4279" s="29"/>
      <c r="LHP4279" s="29"/>
      <c r="LHQ4279" s="29"/>
      <c r="LHR4279" s="29"/>
      <c r="LHS4279" s="29"/>
      <c r="LHT4279" s="29"/>
      <c r="LHU4279" s="29"/>
      <c r="LHV4279" s="29"/>
      <c r="LHW4279" s="29"/>
      <c r="LHX4279" s="29"/>
      <c r="LHY4279" s="29"/>
      <c r="LHZ4279" s="29"/>
      <c r="LIA4279" s="29"/>
      <c r="LIB4279" s="29"/>
      <c r="LIC4279" s="29"/>
      <c r="LID4279" s="29"/>
      <c r="LIE4279" s="29"/>
      <c r="LIF4279" s="29"/>
      <c r="LIG4279" s="29"/>
      <c r="LIH4279" s="29"/>
      <c r="LII4279" s="29"/>
      <c r="LIJ4279" s="29"/>
      <c r="LIK4279" s="29"/>
      <c r="LIL4279" s="29"/>
      <c r="LIM4279" s="29"/>
      <c r="LIN4279" s="29"/>
      <c r="LIO4279" s="29"/>
      <c r="LIP4279" s="29"/>
      <c r="LIQ4279" s="29"/>
      <c r="LIR4279" s="29"/>
      <c r="LIS4279" s="29"/>
      <c r="LIT4279" s="29"/>
      <c r="LIU4279" s="29"/>
      <c r="LIV4279" s="29"/>
      <c r="LIW4279" s="29"/>
      <c r="LIX4279" s="29"/>
      <c r="LIY4279" s="29"/>
      <c r="LIZ4279" s="29"/>
      <c r="LJA4279" s="29"/>
      <c r="LJB4279" s="29"/>
      <c r="LJC4279" s="29"/>
      <c r="LJD4279" s="29"/>
      <c r="LJE4279" s="29"/>
      <c r="LJF4279" s="29"/>
      <c r="LJG4279" s="29"/>
      <c r="LJH4279" s="29"/>
      <c r="LJI4279" s="29"/>
      <c r="LJJ4279" s="29"/>
      <c r="LJK4279" s="29"/>
      <c r="LJL4279" s="29"/>
      <c r="LJM4279" s="29"/>
      <c r="LJN4279" s="29"/>
      <c r="LJO4279" s="29"/>
      <c r="LJP4279" s="29"/>
      <c r="LJQ4279" s="29"/>
      <c r="LJR4279" s="29"/>
      <c r="LJS4279" s="29"/>
      <c r="LJT4279" s="29"/>
      <c r="LJU4279" s="29"/>
      <c r="LJV4279" s="29"/>
      <c r="LJW4279" s="29"/>
      <c r="LJX4279" s="29"/>
      <c r="LJY4279" s="29"/>
      <c r="LJZ4279" s="29"/>
      <c r="LKA4279" s="29"/>
      <c r="LKB4279" s="29"/>
      <c r="LKC4279" s="29"/>
      <c r="LKD4279" s="29"/>
      <c r="LKE4279" s="29"/>
      <c r="LKF4279" s="29"/>
      <c r="LKG4279" s="29"/>
      <c r="LKH4279" s="29"/>
      <c r="LKI4279" s="29"/>
      <c r="LKJ4279" s="29"/>
      <c r="LKK4279" s="29"/>
      <c r="LKL4279" s="29"/>
      <c r="LKM4279" s="29"/>
      <c r="LKN4279" s="29"/>
      <c r="LKO4279" s="29"/>
      <c r="LKP4279" s="29"/>
      <c r="LKQ4279" s="29"/>
      <c r="LKR4279" s="29"/>
      <c r="LKS4279" s="29"/>
      <c r="LKT4279" s="29"/>
      <c r="LKU4279" s="29"/>
      <c r="LKV4279" s="29"/>
      <c r="LKW4279" s="29"/>
      <c r="LKX4279" s="29"/>
      <c r="LKY4279" s="29"/>
      <c r="LKZ4279" s="29"/>
      <c r="LLA4279" s="29"/>
      <c r="LLB4279" s="29"/>
      <c r="LLC4279" s="29"/>
      <c r="LLD4279" s="29"/>
      <c r="LLE4279" s="29"/>
      <c r="LLF4279" s="29"/>
      <c r="LLG4279" s="29"/>
      <c r="LLH4279" s="29"/>
      <c r="LLI4279" s="29"/>
      <c r="LLJ4279" s="29"/>
      <c r="LLK4279" s="29"/>
      <c r="LLL4279" s="29"/>
      <c r="LLM4279" s="29"/>
      <c r="LLN4279" s="29"/>
      <c r="LLO4279" s="29"/>
      <c r="LLP4279" s="29"/>
      <c r="LLQ4279" s="29"/>
      <c r="LLR4279" s="29"/>
      <c r="LLS4279" s="29"/>
      <c r="LLT4279" s="29"/>
      <c r="LLU4279" s="29"/>
      <c r="LLV4279" s="29"/>
      <c r="LLW4279" s="29"/>
      <c r="LLX4279" s="29"/>
      <c r="LLY4279" s="29"/>
      <c r="LLZ4279" s="29"/>
      <c r="LMA4279" s="29"/>
      <c r="LMB4279" s="29"/>
      <c r="LMC4279" s="29"/>
      <c r="LMD4279" s="29"/>
      <c r="LME4279" s="29"/>
      <c r="LMF4279" s="29"/>
      <c r="LMG4279" s="29"/>
      <c r="LMH4279" s="29"/>
      <c r="LMI4279" s="29"/>
      <c r="LMJ4279" s="29"/>
      <c r="LMK4279" s="29"/>
      <c r="LML4279" s="29"/>
      <c r="LMM4279" s="29"/>
      <c r="LMN4279" s="29"/>
      <c r="LMO4279" s="29"/>
      <c r="LMP4279" s="29"/>
      <c r="LMQ4279" s="29"/>
      <c r="LMR4279" s="29"/>
      <c r="LMS4279" s="29"/>
      <c r="LMT4279" s="29"/>
      <c r="LMU4279" s="29"/>
      <c r="LMV4279" s="29"/>
      <c r="LMW4279" s="29"/>
      <c r="LMX4279" s="29"/>
      <c r="LMY4279" s="29"/>
      <c r="LMZ4279" s="29"/>
      <c r="LNA4279" s="29"/>
      <c r="LNB4279" s="29"/>
      <c r="LNC4279" s="29"/>
      <c r="LND4279" s="29"/>
      <c r="LNE4279" s="29"/>
      <c r="LNF4279" s="29"/>
      <c r="LNG4279" s="29"/>
      <c r="LNH4279" s="29"/>
      <c r="LNI4279" s="29"/>
      <c r="LNJ4279" s="29"/>
      <c r="LNK4279" s="29"/>
      <c r="LNL4279" s="29"/>
      <c r="LNM4279" s="29"/>
      <c r="LNN4279" s="29"/>
      <c r="LNO4279" s="29"/>
      <c r="LNP4279" s="29"/>
      <c r="LNQ4279" s="29"/>
      <c r="LNR4279" s="29"/>
      <c r="LNS4279" s="29"/>
      <c r="LNT4279" s="29"/>
      <c r="LNU4279" s="29"/>
      <c r="LNV4279" s="29"/>
      <c r="LNW4279" s="29"/>
      <c r="LNX4279" s="29"/>
      <c r="LNY4279" s="29"/>
      <c r="LNZ4279" s="29"/>
      <c r="LOA4279" s="29"/>
      <c r="LOB4279" s="29"/>
      <c r="LOC4279" s="29"/>
      <c r="LOD4279" s="29"/>
      <c r="LOE4279" s="29"/>
      <c r="LOF4279" s="29"/>
      <c r="LOG4279" s="29"/>
      <c r="LOH4279" s="29"/>
      <c r="LOI4279" s="29"/>
      <c r="LOJ4279" s="29"/>
      <c r="LOK4279" s="29"/>
      <c r="LOL4279" s="29"/>
      <c r="LOM4279" s="29"/>
      <c r="LON4279" s="29"/>
      <c r="LOO4279" s="29"/>
      <c r="LOP4279" s="29"/>
      <c r="LOQ4279" s="29"/>
      <c r="LOR4279" s="29"/>
      <c r="LOS4279" s="29"/>
      <c r="LOT4279" s="29"/>
      <c r="LOU4279" s="29"/>
      <c r="LOV4279" s="29"/>
      <c r="LOW4279" s="29"/>
      <c r="LOX4279" s="29"/>
      <c r="LOY4279" s="29"/>
      <c r="LOZ4279" s="29"/>
      <c r="LPA4279" s="29"/>
      <c r="LPB4279" s="29"/>
      <c r="LPC4279" s="29"/>
      <c r="LPD4279" s="29"/>
      <c r="LPE4279" s="29"/>
      <c r="LPF4279" s="29"/>
      <c r="LPG4279" s="29"/>
      <c r="LPH4279" s="29"/>
      <c r="LPI4279" s="29"/>
      <c r="LPJ4279" s="29"/>
      <c r="LPK4279" s="29"/>
      <c r="LPL4279" s="29"/>
      <c r="LPM4279" s="29"/>
      <c r="LPN4279" s="29"/>
      <c r="LPO4279" s="29"/>
      <c r="LPP4279" s="29"/>
      <c r="LPQ4279" s="29"/>
      <c r="LPR4279" s="29"/>
      <c r="LPS4279" s="29"/>
      <c r="LPT4279" s="29"/>
      <c r="LPU4279" s="29"/>
      <c r="LPV4279" s="29"/>
      <c r="LPW4279" s="29"/>
      <c r="LPX4279" s="29"/>
      <c r="LPY4279" s="29"/>
      <c r="LPZ4279" s="29"/>
      <c r="LQA4279" s="29"/>
      <c r="LQB4279" s="29"/>
      <c r="LQC4279" s="29"/>
      <c r="LQD4279" s="29"/>
      <c r="LQE4279" s="29"/>
      <c r="LQF4279" s="29"/>
      <c r="LQG4279" s="29"/>
      <c r="LQH4279" s="29"/>
      <c r="LQI4279" s="29"/>
      <c r="LQJ4279" s="29"/>
      <c r="LQK4279" s="29"/>
      <c r="LQL4279" s="29"/>
      <c r="LQM4279" s="29"/>
      <c r="LQN4279" s="29"/>
      <c r="LQO4279" s="29"/>
      <c r="LQP4279" s="29"/>
      <c r="LQQ4279" s="29"/>
      <c r="LQR4279" s="29"/>
      <c r="LQS4279" s="29"/>
      <c r="LQT4279" s="29"/>
      <c r="LQU4279" s="29"/>
      <c r="LQV4279" s="29"/>
      <c r="LQW4279" s="29"/>
      <c r="LQX4279" s="29"/>
      <c r="LQY4279" s="29"/>
      <c r="LQZ4279" s="29"/>
      <c r="LRA4279" s="29"/>
      <c r="LRB4279" s="29"/>
      <c r="LRC4279" s="29"/>
      <c r="LRD4279" s="29"/>
      <c r="LRE4279" s="29"/>
      <c r="LRF4279" s="29"/>
      <c r="LRG4279" s="29"/>
      <c r="LRH4279" s="29"/>
      <c r="LRI4279" s="29"/>
      <c r="LRJ4279" s="29"/>
      <c r="LRK4279" s="29"/>
      <c r="LRL4279" s="29"/>
      <c r="LRM4279" s="29"/>
      <c r="LRN4279" s="29"/>
      <c r="LRO4279" s="29"/>
      <c r="LRP4279" s="29"/>
      <c r="LRQ4279" s="29"/>
      <c r="LRR4279" s="29"/>
      <c r="LRS4279" s="29"/>
      <c r="LRT4279" s="29"/>
      <c r="LRU4279" s="29"/>
      <c r="LRV4279" s="29"/>
      <c r="LRW4279" s="29"/>
      <c r="LRX4279" s="29"/>
      <c r="LRY4279" s="29"/>
      <c r="LRZ4279" s="29"/>
      <c r="LSA4279" s="29"/>
      <c r="LSB4279" s="29"/>
      <c r="LSC4279" s="29"/>
      <c r="LSD4279" s="29"/>
      <c r="LSE4279" s="29"/>
      <c r="LSF4279" s="29"/>
      <c r="LSG4279" s="29"/>
      <c r="LSH4279" s="29"/>
      <c r="LSI4279" s="29"/>
      <c r="LSJ4279" s="29"/>
      <c r="LSK4279" s="29"/>
      <c r="LSL4279" s="29"/>
      <c r="LSM4279" s="29"/>
      <c r="LSN4279" s="29"/>
      <c r="LSO4279" s="29"/>
      <c r="LSP4279" s="29"/>
      <c r="LSQ4279" s="29"/>
      <c r="LSR4279" s="29"/>
      <c r="LSS4279" s="29"/>
      <c r="LST4279" s="29"/>
      <c r="LSU4279" s="29"/>
      <c r="LSV4279" s="29"/>
      <c r="LSW4279" s="29"/>
      <c r="LSX4279" s="29"/>
      <c r="LSY4279" s="29"/>
      <c r="LSZ4279" s="29"/>
      <c r="LTA4279" s="29"/>
      <c r="LTB4279" s="29"/>
      <c r="LTC4279" s="29"/>
      <c r="LTD4279" s="29"/>
      <c r="LTE4279" s="29"/>
      <c r="LTF4279" s="29"/>
      <c r="LTG4279" s="29"/>
      <c r="LTH4279" s="29"/>
      <c r="LTI4279" s="29"/>
      <c r="LTJ4279" s="29"/>
      <c r="LTK4279" s="29"/>
      <c r="LTL4279" s="29"/>
      <c r="LTM4279" s="29"/>
      <c r="LTN4279" s="29"/>
      <c r="LTO4279" s="29"/>
      <c r="LTP4279" s="29"/>
      <c r="LTQ4279" s="29"/>
      <c r="LTR4279" s="29"/>
      <c r="LTS4279" s="29"/>
      <c r="LTT4279" s="29"/>
      <c r="LTU4279" s="29"/>
      <c r="LTV4279" s="29"/>
      <c r="LTW4279" s="29"/>
      <c r="LTX4279" s="29"/>
      <c r="LTY4279" s="29"/>
      <c r="LTZ4279" s="29"/>
      <c r="LUA4279" s="29"/>
      <c r="LUB4279" s="29"/>
      <c r="LUC4279" s="29"/>
      <c r="LUD4279" s="29"/>
      <c r="LUE4279" s="29"/>
      <c r="LUF4279" s="29"/>
      <c r="LUG4279" s="29"/>
      <c r="LUH4279" s="29"/>
      <c r="LUI4279" s="29"/>
      <c r="LUJ4279" s="29"/>
      <c r="LUK4279" s="29"/>
      <c r="LUL4279" s="29"/>
      <c r="LUM4279" s="29"/>
      <c r="LUN4279" s="29"/>
      <c r="LUO4279" s="29"/>
      <c r="LUP4279" s="29"/>
      <c r="LUQ4279" s="29"/>
      <c r="LUR4279" s="29"/>
      <c r="LUS4279" s="29"/>
      <c r="LUT4279" s="29"/>
      <c r="LUU4279" s="29"/>
      <c r="LUV4279" s="29"/>
      <c r="LUW4279" s="29"/>
      <c r="LUX4279" s="29"/>
      <c r="LUY4279" s="29"/>
      <c r="LUZ4279" s="29"/>
      <c r="LVA4279" s="29"/>
      <c r="LVB4279" s="29"/>
      <c r="LVC4279" s="29"/>
      <c r="LVD4279" s="29"/>
      <c r="LVE4279" s="29"/>
      <c r="LVF4279" s="29"/>
      <c r="LVG4279" s="29"/>
      <c r="LVH4279" s="29"/>
      <c r="LVI4279" s="29"/>
      <c r="LVJ4279" s="29"/>
      <c r="LVK4279" s="29"/>
      <c r="LVL4279" s="29"/>
      <c r="LVM4279" s="29"/>
      <c r="LVN4279" s="29"/>
      <c r="LVO4279" s="29"/>
      <c r="LVP4279" s="29"/>
      <c r="LVQ4279" s="29"/>
      <c r="LVR4279" s="29"/>
      <c r="LVS4279" s="29"/>
      <c r="LVT4279" s="29"/>
      <c r="LVU4279" s="29"/>
      <c r="LVV4279" s="29"/>
      <c r="LVW4279" s="29"/>
      <c r="LVX4279" s="29"/>
      <c r="LVY4279" s="29"/>
      <c r="LVZ4279" s="29"/>
      <c r="LWA4279" s="29"/>
      <c r="LWB4279" s="29"/>
      <c r="LWC4279" s="29"/>
      <c r="LWD4279" s="29"/>
      <c r="LWE4279" s="29"/>
      <c r="LWF4279" s="29"/>
      <c r="LWG4279" s="29"/>
      <c r="LWH4279" s="29"/>
      <c r="LWI4279" s="29"/>
      <c r="LWJ4279" s="29"/>
      <c r="LWK4279" s="29"/>
      <c r="LWL4279" s="29"/>
      <c r="LWM4279" s="29"/>
      <c r="LWN4279" s="29"/>
      <c r="LWO4279" s="29"/>
      <c r="LWP4279" s="29"/>
      <c r="LWQ4279" s="29"/>
      <c r="LWR4279" s="29"/>
      <c r="LWS4279" s="29"/>
      <c r="LWT4279" s="29"/>
      <c r="LWU4279" s="29"/>
      <c r="LWV4279" s="29"/>
      <c r="LWW4279" s="29"/>
      <c r="LWX4279" s="29"/>
      <c r="LWY4279" s="29"/>
      <c r="LWZ4279" s="29"/>
      <c r="LXA4279" s="29"/>
      <c r="LXB4279" s="29"/>
      <c r="LXC4279" s="29"/>
      <c r="LXD4279" s="29"/>
      <c r="LXE4279" s="29"/>
      <c r="LXF4279" s="29"/>
      <c r="LXG4279" s="29"/>
      <c r="LXH4279" s="29"/>
      <c r="LXI4279" s="29"/>
      <c r="LXJ4279" s="29"/>
      <c r="LXK4279" s="29"/>
      <c r="LXL4279" s="29"/>
      <c r="LXM4279" s="29"/>
      <c r="LXN4279" s="29"/>
      <c r="LXO4279" s="29"/>
      <c r="LXP4279" s="29"/>
      <c r="LXQ4279" s="29"/>
      <c r="LXR4279" s="29"/>
      <c r="LXS4279" s="29"/>
      <c r="LXT4279" s="29"/>
      <c r="LXU4279" s="29"/>
      <c r="LXV4279" s="29"/>
      <c r="LXW4279" s="29"/>
      <c r="LXX4279" s="29"/>
      <c r="LXY4279" s="29"/>
      <c r="LXZ4279" s="29"/>
      <c r="LYA4279" s="29"/>
      <c r="LYB4279" s="29"/>
      <c r="LYC4279" s="29"/>
      <c r="LYD4279" s="29"/>
      <c r="LYE4279" s="29"/>
      <c r="LYF4279" s="29"/>
      <c r="LYG4279" s="29"/>
      <c r="LYH4279" s="29"/>
      <c r="LYI4279" s="29"/>
      <c r="LYJ4279" s="29"/>
      <c r="LYK4279" s="29"/>
      <c r="LYL4279" s="29"/>
      <c r="LYM4279" s="29"/>
      <c r="LYN4279" s="29"/>
      <c r="LYO4279" s="29"/>
      <c r="LYP4279" s="29"/>
      <c r="LYQ4279" s="29"/>
      <c r="LYR4279" s="29"/>
      <c r="LYS4279" s="29"/>
      <c r="LYT4279" s="29"/>
      <c r="LYU4279" s="29"/>
      <c r="LYV4279" s="29"/>
      <c r="LYW4279" s="29"/>
      <c r="LYX4279" s="29"/>
      <c r="LYY4279" s="29"/>
      <c r="LYZ4279" s="29"/>
      <c r="LZA4279" s="29"/>
      <c r="LZB4279" s="29"/>
      <c r="LZC4279" s="29"/>
      <c r="LZD4279" s="29"/>
      <c r="LZE4279" s="29"/>
      <c r="LZF4279" s="29"/>
      <c r="LZG4279" s="29"/>
      <c r="LZH4279" s="29"/>
      <c r="LZI4279" s="29"/>
      <c r="LZJ4279" s="29"/>
      <c r="LZK4279" s="29"/>
      <c r="LZL4279" s="29"/>
      <c r="LZM4279" s="29"/>
      <c r="LZN4279" s="29"/>
      <c r="LZO4279" s="29"/>
      <c r="LZP4279" s="29"/>
      <c r="LZQ4279" s="29"/>
      <c r="LZR4279" s="29"/>
      <c r="LZS4279" s="29"/>
      <c r="LZT4279" s="29"/>
      <c r="LZU4279" s="29"/>
      <c r="LZV4279" s="29"/>
      <c r="LZW4279" s="29"/>
      <c r="LZX4279" s="29"/>
      <c r="LZY4279" s="29"/>
      <c r="LZZ4279" s="29"/>
      <c r="MAA4279" s="29"/>
      <c r="MAB4279" s="29"/>
      <c r="MAC4279" s="29"/>
      <c r="MAD4279" s="29"/>
      <c r="MAE4279" s="29"/>
      <c r="MAF4279" s="29"/>
      <c r="MAG4279" s="29"/>
      <c r="MAH4279" s="29"/>
      <c r="MAI4279" s="29"/>
      <c r="MAJ4279" s="29"/>
      <c r="MAK4279" s="29"/>
      <c r="MAL4279" s="29"/>
      <c r="MAM4279" s="29"/>
      <c r="MAN4279" s="29"/>
      <c r="MAO4279" s="29"/>
      <c r="MAP4279" s="29"/>
      <c r="MAQ4279" s="29"/>
      <c r="MAR4279" s="29"/>
      <c r="MAS4279" s="29"/>
      <c r="MAT4279" s="29"/>
      <c r="MAU4279" s="29"/>
      <c r="MAV4279" s="29"/>
      <c r="MAW4279" s="29"/>
      <c r="MAX4279" s="29"/>
      <c r="MAY4279" s="29"/>
      <c r="MAZ4279" s="29"/>
      <c r="MBA4279" s="29"/>
      <c r="MBB4279" s="29"/>
      <c r="MBC4279" s="29"/>
      <c r="MBD4279" s="29"/>
      <c r="MBE4279" s="29"/>
      <c r="MBF4279" s="29"/>
      <c r="MBG4279" s="29"/>
      <c r="MBH4279" s="29"/>
      <c r="MBI4279" s="29"/>
      <c r="MBJ4279" s="29"/>
      <c r="MBK4279" s="29"/>
      <c r="MBL4279" s="29"/>
      <c r="MBM4279" s="29"/>
      <c r="MBN4279" s="29"/>
      <c r="MBO4279" s="29"/>
      <c r="MBP4279" s="29"/>
      <c r="MBQ4279" s="29"/>
      <c r="MBR4279" s="29"/>
      <c r="MBS4279" s="29"/>
      <c r="MBT4279" s="29"/>
      <c r="MBU4279" s="29"/>
      <c r="MBV4279" s="29"/>
      <c r="MBW4279" s="29"/>
      <c r="MBX4279" s="29"/>
      <c r="MBY4279" s="29"/>
      <c r="MBZ4279" s="29"/>
      <c r="MCA4279" s="29"/>
      <c r="MCB4279" s="29"/>
      <c r="MCC4279" s="29"/>
      <c r="MCD4279" s="29"/>
      <c r="MCE4279" s="29"/>
      <c r="MCF4279" s="29"/>
      <c r="MCG4279" s="29"/>
      <c r="MCH4279" s="29"/>
      <c r="MCI4279" s="29"/>
      <c r="MCJ4279" s="29"/>
      <c r="MCK4279" s="29"/>
      <c r="MCL4279" s="29"/>
      <c r="MCM4279" s="29"/>
      <c r="MCN4279" s="29"/>
      <c r="MCO4279" s="29"/>
      <c r="MCP4279" s="29"/>
      <c r="MCQ4279" s="29"/>
      <c r="MCR4279" s="29"/>
      <c r="MCS4279" s="29"/>
      <c r="MCT4279" s="29"/>
      <c r="MCU4279" s="29"/>
      <c r="MCV4279" s="29"/>
      <c r="MCW4279" s="29"/>
      <c r="MCX4279" s="29"/>
      <c r="MCY4279" s="29"/>
      <c r="MCZ4279" s="29"/>
      <c r="MDA4279" s="29"/>
      <c r="MDB4279" s="29"/>
      <c r="MDC4279" s="29"/>
      <c r="MDD4279" s="29"/>
      <c r="MDE4279" s="29"/>
      <c r="MDF4279" s="29"/>
      <c r="MDG4279" s="29"/>
      <c r="MDH4279" s="29"/>
      <c r="MDI4279" s="29"/>
      <c r="MDJ4279" s="29"/>
      <c r="MDK4279" s="29"/>
      <c r="MDL4279" s="29"/>
      <c r="MDM4279" s="29"/>
      <c r="MDN4279" s="29"/>
      <c r="MDO4279" s="29"/>
      <c r="MDP4279" s="29"/>
      <c r="MDQ4279" s="29"/>
      <c r="MDR4279" s="29"/>
      <c r="MDS4279" s="29"/>
      <c r="MDT4279" s="29"/>
      <c r="MDU4279" s="29"/>
      <c r="MDV4279" s="29"/>
      <c r="MDW4279" s="29"/>
      <c r="MDX4279" s="29"/>
      <c r="MDY4279" s="29"/>
      <c r="MDZ4279" s="29"/>
      <c r="MEA4279" s="29"/>
      <c r="MEB4279" s="29"/>
      <c r="MEC4279" s="29"/>
      <c r="MED4279" s="29"/>
      <c r="MEE4279" s="29"/>
      <c r="MEF4279" s="29"/>
      <c r="MEG4279" s="29"/>
      <c r="MEH4279" s="29"/>
      <c r="MEI4279" s="29"/>
      <c r="MEJ4279" s="29"/>
      <c r="MEK4279" s="29"/>
      <c r="MEL4279" s="29"/>
      <c r="MEM4279" s="29"/>
      <c r="MEN4279" s="29"/>
      <c r="MEO4279" s="29"/>
      <c r="MEP4279" s="29"/>
      <c r="MEQ4279" s="29"/>
      <c r="MER4279" s="29"/>
      <c r="MES4279" s="29"/>
      <c r="MET4279" s="29"/>
      <c r="MEU4279" s="29"/>
      <c r="MEV4279" s="29"/>
      <c r="MEW4279" s="29"/>
      <c r="MEX4279" s="29"/>
      <c r="MEY4279" s="29"/>
      <c r="MEZ4279" s="29"/>
      <c r="MFA4279" s="29"/>
      <c r="MFB4279" s="29"/>
      <c r="MFC4279" s="29"/>
      <c r="MFD4279" s="29"/>
      <c r="MFE4279" s="29"/>
      <c r="MFF4279" s="29"/>
      <c r="MFG4279" s="29"/>
      <c r="MFH4279" s="29"/>
      <c r="MFI4279" s="29"/>
      <c r="MFJ4279" s="29"/>
      <c r="MFK4279" s="29"/>
      <c r="MFL4279" s="29"/>
      <c r="MFM4279" s="29"/>
      <c r="MFN4279" s="29"/>
      <c r="MFO4279" s="29"/>
      <c r="MFP4279" s="29"/>
      <c r="MFQ4279" s="29"/>
      <c r="MFR4279" s="29"/>
      <c r="MFS4279" s="29"/>
      <c r="MFT4279" s="29"/>
      <c r="MFU4279" s="29"/>
      <c r="MFV4279" s="29"/>
      <c r="MFW4279" s="29"/>
      <c r="MFX4279" s="29"/>
      <c r="MFY4279" s="29"/>
      <c r="MFZ4279" s="29"/>
      <c r="MGA4279" s="29"/>
      <c r="MGB4279" s="29"/>
      <c r="MGC4279" s="29"/>
      <c r="MGD4279" s="29"/>
      <c r="MGE4279" s="29"/>
      <c r="MGF4279" s="29"/>
      <c r="MGG4279" s="29"/>
      <c r="MGH4279" s="29"/>
      <c r="MGI4279" s="29"/>
      <c r="MGJ4279" s="29"/>
      <c r="MGK4279" s="29"/>
      <c r="MGL4279" s="29"/>
      <c r="MGM4279" s="29"/>
      <c r="MGN4279" s="29"/>
      <c r="MGO4279" s="29"/>
      <c r="MGP4279" s="29"/>
      <c r="MGQ4279" s="29"/>
      <c r="MGR4279" s="29"/>
      <c r="MGS4279" s="29"/>
      <c r="MGT4279" s="29"/>
      <c r="MGU4279" s="29"/>
      <c r="MGV4279" s="29"/>
      <c r="MGW4279" s="29"/>
      <c r="MGX4279" s="29"/>
      <c r="MGY4279" s="29"/>
      <c r="MGZ4279" s="29"/>
      <c r="MHA4279" s="29"/>
      <c r="MHB4279" s="29"/>
      <c r="MHC4279" s="29"/>
      <c r="MHD4279" s="29"/>
      <c r="MHE4279" s="29"/>
      <c r="MHF4279" s="29"/>
      <c r="MHG4279" s="29"/>
      <c r="MHH4279" s="29"/>
      <c r="MHI4279" s="29"/>
      <c r="MHJ4279" s="29"/>
      <c r="MHK4279" s="29"/>
      <c r="MHL4279" s="29"/>
      <c r="MHM4279" s="29"/>
      <c r="MHN4279" s="29"/>
      <c r="MHO4279" s="29"/>
      <c r="MHP4279" s="29"/>
      <c r="MHQ4279" s="29"/>
      <c r="MHR4279" s="29"/>
      <c r="MHS4279" s="29"/>
      <c r="MHT4279" s="29"/>
      <c r="MHU4279" s="29"/>
      <c r="MHV4279" s="29"/>
      <c r="MHW4279" s="29"/>
      <c r="MHX4279" s="29"/>
      <c r="MHY4279" s="29"/>
      <c r="MHZ4279" s="29"/>
      <c r="MIA4279" s="29"/>
      <c r="MIB4279" s="29"/>
      <c r="MIC4279" s="29"/>
      <c r="MID4279" s="29"/>
      <c r="MIE4279" s="29"/>
      <c r="MIF4279" s="29"/>
      <c r="MIG4279" s="29"/>
      <c r="MIH4279" s="29"/>
      <c r="MII4279" s="29"/>
      <c r="MIJ4279" s="29"/>
      <c r="MIK4279" s="29"/>
      <c r="MIL4279" s="29"/>
      <c r="MIM4279" s="29"/>
      <c r="MIN4279" s="29"/>
      <c r="MIO4279" s="29"/>
      <c r="MIP4279" s="29"/>
      <c r="MIQ4279" s="29"/>
      <c r="MIR4279" s="29"/>
      <c r="MIS4279" s="29"/>
      <c r="MIT4279" s="29"/>
      <c r="MIU4279" s="29"/>
      <c r="MIV4279" s="29"/>
      <c r="MIW4279" s="29"/>
      <c r="MIX4279" s="29"/>
      <c r="MIY4279" s="29"/>
      <c r="MIZ4279" s="29"/>
      <c r="MJA4279" s="29"/>
      <c r="MJB4279" s="29"/>
      <c r="MJC4279" s="29"/>
      <c r="MJD4279" s="29"/>
      <c r="MJE4279" s="29"/>
      <c r="MJF4279" s="29"/>
      <c r="MJG4279" s="29"/>
      <c r="MJH4279" s="29"/>
      <c r="MJI4279" s="29"/>
      <c r="MJJ4279" s="29"/>
      <c r="MJK4279" s="29"/>
      <c r="MJL4279" s="29"/>
      <c r="MJM4279" s="29"/>
      <c r="MJN4279" s="29"/>
      <c r="MJO4279" s="29"/>
      <c r="MJP4279" s="29"/>
      <c r="MJQ4279" s="29"/>
      <c r="MJR4279" s="29"/>
      <c r="MJS4279" s="29"/>
      <c r="MJT4279" s="29"/>
      <c r="MJU4279" s="29"/>
      <c r="MJV4279" s="29"/>
      <c r="MJW4279" s="29"/>
      <c r="MJX4279" s="29"/>
      <c r="MJY4279" s="29"/>
      <c r="MJZ4279" s="29"/>
      <c r="MKA4279" s="29"/>
      <c r="MKB4279" s="29"/>
      <c r="MKC4279" s="29"/>
      <c r="MKD4279" s="29"/>
      <c r="MKE4279" s="29"/>
      <c r="MKF4279" s="29"/>
      <c r="MKG4279" s="29"/>
      <c r="MKH4279" s="29"/>
      <c r="MKI4279" s="29"/>
      <c r="MKJ4279" s="29"/>
      <c r="MKK4279" s="29"/>
      <c r="MKL4279" s="29"/>
      <c r="MKM4279" s="29"/>
      <c r="MKN4279" s="29"/>
      <c r="MKO4279" s="29"/>
      <c r="MKP4279" s="29"/>
      <c r="MKQ4279" s="29"/>
      <c r="MKR4279" s="29"/>
      <c r="MKS4279" s="29"/>
      <c r="MKT4279" s="29"/>
      <c r="MKU4279" s="29"/>
      <c r="MKV4279" s="29"/>
      <c r="MKW4279" s="29"/>
      <c r="MKX4279" s="29"/>
      <c r="MKY4279" s="29"/>
      <c r="MKZ4279" s="29"/>
      <c r="MLA4279" s="29"/>
      <c r="MLB4279" s="29"/>
      <c r="MLC4279" s="29"/>
      <c r="MLD4279" s="29"/>
      <c r="MLE4279" s="29"/>
      <c r="MLF4279" s="29"/>
      <c r="MLG4279" s="29"/>
      <c r="MLH4279" s="29"/>
      <c r="MLI4279" s="29"/>
      <c r="MLJ4279" s="29"/>
      <c r="MLK4279" s="29"/>
      <c r="MLL4279" s="29"/>
      <c r="MLM4279" s="29"/>
      <c r="MLN4279" s="29"/>
      <c r="MLO4279" s="29"/>
      <c r="MLP4279" s="29"/>
      <c r="MLQ4279" s="29"/>
      <c r="MLR4279" s="29"/>
      <c r="MLS4279" s="29"/>
      <c r="MLT4279" s="29"/>
      <c r="MLU4279" s="29"/>
      <c r="MLV4279" s="29"/>
      <c r="MLW4279" s="29"/>
      <c r="MLX4279" s="29"/>
      <c r="MLY4279" s="29"/>
      <c r="MLZ4279" s="29"/>
      <c r="MMA4279" s="29"/>
      <c r="MMB4279" s="29"/>
      <c r="MMC4279" s="29"/>
      <c r="MMD4279" s="29"/>
      <c r="MME4279" s="29"/>
      <c r="MMF4279" s="29"/>
      <c r="MMG4279" s="29"/>
      <c r="MMH4279" s="29"/>
      <c r="MMI4279" s="29"/>
      <c r="MMJ4279" s="29"/>
      <c r="MMK4279" s="29"/>
      <c r="MML4279" s="29"/>
      <c r="MMM4279" s="29"/>
      <c r="MMN4279" s="29"/>
      <c r="MMO4279" s="29"/>
      <c r="MMP4279" s="29"/>
      <c r="MMQ4279" s="29"/>
      <c r="MMR4279" s="29"/>
      <c r="MMS4279" s="29"/>
      <c r="MMT4279" s="29"/>
      <c r="MMU4279" s="29"/>
      <c r="MMV4279" s="29"/>
      <c r="MMW4279" s="29"/>
      <c r="MMX4279" s="29"/>
      <c r="MMY4279" s="29"/>
      <c r="MMZ4279" s="29"/>
      <c r="MNA4279" s="29"/>
      <c r="MNB4279" s="29"/>
      <c r="MNC4279" s="29"/>
      <c r="MND4279" s="29"/>
      <c r="MNE4279" s="29"/>
      <c r="MNF4279" s="29"/>
      <c r="MNG4279" s="29"/>
      <c r="MNH4279" s="29"/>
      <c r="MNI4279" s="29"/>
      <c r="MNJ4279" s="29"/>
      <c r="MNK4279" s="29"/>
      <c r="MNL4279" s="29"/>
      <c r="MNM4279" s="29"/>
      <c r="MNN4279" s="29"/>
      <c r="MNO4279" s="29"/>
      <c r="MNP4279" s="29"/>
      <c r="MNQ4279" s="29"/>
      <c r="MNR4279" s="29"/>
      <c r="MNS4279" s="29"/>
      <c r="MNT4279" s="29"/>
      <c r="MNU4279" s="29"/>
      <c r="MNV4279" s="29"/>
      <c r="MNW4279" s="29"/>
      <c r="MNX4279" s="29"/>
      <c r="MNY4279" s="29"/>
      <c r="MNZ4279" s="29"/>
      <c r="MOA4279" s="29"/>
      <c r="MOB4279" s="29"/>
      <c r="MOC4279" s="29"/>
      <c r="MOD4279" s="29"/>
      <c r="MOE4279" s="29"/>
      <c r="MOF4279" s="29"/>
      <c r="MOG4279" s="29"/>
      <c r="MOH4279" s="29"/>
      <c r="MOI4279" s="29"/>
      <c r="MOJ4279" s="29"/>
      <c r="MOK4279" s="29"/>
      <c r="MOL4279" s="29"/>
      <c r="MOM4279" s="29"/>
      <c r="MON4279" s="29"/>
      <c r="MOO4279" s="29"/>
      <c r="MOP4279" s="29"/>
      <c r="MOQ4279" s="29"/>
      <c r="MOR4279" s="29"/>
      <c r="MOS4279" s="29"/>
      <c r="MOT4279" s="29"/>
      <c r="MOU4279" s="29"/>
      <c r="MOV4279" s="29"/>
      <c r="MOW4279" s="29"/>
      <c r="MOX4279" s="29"/>
      <c r="MOY4279" s="29"/>
      <c r="MOZ4279" s="29"/>
      <c r="MPA4279" s="29"/>
      <c r="MPB4279" s="29"/>
      <c r="MPC4279" s="29"/>
      <c r="MPD4279" s="29"/>
      <c r="MPE4279" s="29"/>
      <c r="MPF4279" s="29"/>
      <c r="MPG4279" s="29"/>
      <c r="MPH4279" s="29"/>
      <c r="MPI4279" s="29"/>
      <c r="MPJ4279" s="29"/>
      <c r="MPK4279" s="29"/>
      <c r="MPL4279" s="29"/>
      <c r="MPM4279" s="29"/>
      <c r="MPN4279" s="29"/>
      <c r="MPO4279" s="29"/>
      <c r="MPP4279" s="29"/>
      <c r="MPQ4279" s="29"/>
      <c r="MPR4279" s="29"/>
      <c r="MPS4279" s="29"/>
      <c r="MPT4279" s="29"/>
      <c r="MPU4279" s="29"/>
      <c r="MPV4279" s="29"/>
      <c r="MPW4279" s="29"/>
      <c r="MPX4279" s="29"/>
      <c r="MPY4279" s="29"/>
      <c r="MPZ4279" s="29"/>
      <c r="MQA4279" s="29"/>
      <c r="MQB4279" s="29"/>
      <c r="MQC4279" s="29"/>
      <c r="MQD4279" s="29"/>
      <c r="MQE4279" s="29"/>
      <c r="MQF4279" s="29"/>
      <c r="MQG4279" s="29"/>
      <c r="MQH4279" s="29"/>
      <c r="MQI4279" s="29"/>
      <c r="MQJ4279" s="29"/>
      <c r="MQK4279" s="29"/>
      <c r="MQL4279" s="29"/>
      <c r="MQM4279" s="29"/>
      <c r="MQN4279" s="29"/>
      <c r="MQO4279" s="29"/>
      <c r="MQP4279" s="29"/>
      <c r="MQQ4279" s="29"/>
      <c r="MQR4279" s="29"/>
      <c r="MQS4279" s="29"/>
      <c r="MQT4279" s="29"/>
      <c r="MQU4279" s="29"/>
      <c r="MQV4279" s="29"/>
      <c r="MQW4279" s="29"/>
      <c r="MQX4279" s="29"/>
      <c r="MQY4279" s="29"/>
      <c r="MQZ4279" s="29"/>
      <c r="MRA4279" s="29"/>
      <c r="MRB4279" s="29"/>
      <c r="MRC4279" s="29"/>
      <c r="MRD4279" s="29"/>
      <c r="MRE4279" s="29"/>
      <c r="MRF4279" s="29"/>
      <c r="MRG4279" s="29"/>
      <c r="MRH4279" s="29"/>
      <c r="MRI4279" s="29"/>
      <c r="MRJ4279" s="29"/>
      <c r="MRK4279" s="29"/>
      <c r="MRL4279" s="29"/>
      <c r="MRM4279" s="29"/>
      <c r="MRN4279" s="29"/>
      <c r="MRO4279" s="29"/>
      <c r="MRP4279" s="29"/>
      <c r="MRQ4279" s="29"/>
      <c r="MRR4279" s="29"/>
      <c r="MRS4279" s="29"/>
      <c r="MRT4279" s="29"/>
      <c r="MRU4279" s="29"/>
      <c r="MRV4279" s="29"/>
      <c r="MRW4279" s="29"/>
      <c r="MRX4279" s="29"/>
      <c r="MRY4279" s="29"/>
      <c r="MRZ4279" s="29"/>
      <c r="MSA4279" s="29"/>
      <c r="MSB4279" s="29"/>
      <c r="MSC4279" s="29"/>
      <c r="MSD4279" s="29"/>
      <c r="MSE4279" s="29"/>
      <c r="MSF4279" s="29"/>
      <c r="MSG4279" s="29"/>
      <c r="MSH4279" s="29"/>
      <c r="MSI4279" s="29"/>
      <c r="MSJ4279" s="29"/>
      <c r="MSK4279" s="29"/>
      <c r="MSL4279" s="29"/>
      <c r="MSM4279" s="29"/>
      <c r="MSN4279" s="29"/>
      <c r="MSO4279" s="29"/>
      <c r="MSP4279" s="29"/>
      <c r="MSQ4279" s="29"/>
      <c r="MSR4279" s="29"/>
      <c r="MSS4279" s="29"/>
      <c r="MST4279" s="29"/>
      <c r="MSU4279" s="29"/>
      <c r="MSV4279" s="29"/>
      <c r="MSW4279" s="29"/>
      <c r="MSX4279" s="29"/>
      <c r="MSY4279" s="29"/>
      <c r="MSZ4279" s="29"/>
      <c r="MTA4279" s="29"/>
      <c r="MTB4279" s="29"/>
      <c r="MTC4279" s="29"/>
      <c r="MTD4279" s="29"/>
      <c r="MTE4279" s="29"/>
      <c r="MTF4279" s="29"/>
      <c r="MTG4279" s="29"/>
      <c r="MTH4279" s="29"/>
      <c r="MTI4279" s="29"/>
      <c r="MTJ4279" s="29"/>
      <c r="MTK4279" s="29"/>
      <c r="MTL4279" s="29"/>
      <c r="MTM4279" s="29"/>
      <c r="MTN4279" s="29"/>
      <c r="MTO4279" s="29"/>
      <c r="MTP4279" s="29"/>
      <c r="MTQ4279" s="29"/>
      <c r="MTR4279" s="29"/>
      <c r="MTS4279" s="29"/>
      <c r="MTT4279" s="29"/>
      <c r="MTU4279" s="29"/>
      <c r="MTV4279" s="29"/>
      <c r="MTW4279" s="29"/>
      <c r="MTX4279" s="29"/>
      <c r="MTY4279" s="29"/>
      <c r="MTZ4279" s="29"/>
      <c r="MUA4279" s="29"/>
      <c r="MUB4279" s="29"/>
      <c r="MUC4279" s="29"/>
      <c r="MUD4279" s="29"/>
      <c r="MUE4279" s="29"/>
      <c r="MUF4279" s="29"/>
      <c r="MUG4279" s="29"/>
      <c r="MUH4279" s="29"/>
      <c r="MUI4279" s="29"/>
      <c r="MUJ4279" s="29"/>
      <c r="MUK4279" s="29"/>
      <c r="MUL4279" s="29"/>
      <c r="MUM4279" s="29"/>
      <c r="MUN4279" s="29"/>
      <c r="MUO4279" s="29"/>
      <c r="MUP4279" s="29"/>
      <c r="MUQ4279" s="29"/>
      <c r="MUR4279" s="29"/>
      <c r="MUS4279" s="29"/>
      <c r="MUT4279" s="29"/>
      <c r="MUU4279" s="29"/>
      <c r="MUV4279" s="29"/>
      <c r="MUW4279" s="29"/>
      <c r="MUX4279" s="29"/>
      <c r="MUY4279" s="29"/>
      <c r="MUZ4279" s="29"/>
      <c r="MVA4279" s="29"/>
      <c r="MVB4279" s="29"/>
      <c r="MVC4279" s="29"/>
      <c r="MVD4279" s="29"/>
      <c r="MVE4279" s="29"/>
      <c r="MVF4279" s="29"/>
      <c r="MVG4279" s="29"/>
      <c r="MVH4279" s="29"/>
      <c r="MVI4279" s="29"/>
      <c r="MVJ4279" s="29"/>
      <c r="MVK4279" s="29"/>
      <c r="MVL4279" s="29"/>
      <c r="MVM4279" s="29"/>
      <c r="MVN4279" s="29"/>
      <c r="MVO4279" s="29"/>
      <c r="MVP4279" s="29"/>
      <c r="MVQ4279" s="29"/>
      <c r="MVR4279" s="29"/>
      <c r="MVS4279" s="29"/>
      <c r="MVT4279" s="29"/>
      <c r="MVU4279" s="29"/>
      <c r="MVV4279" s="29"/>
      <c r="MVW4279" s="29"/>
      <c r="MVX4279" s="29"/>
      <c r="MVY4279" s="29"/>
      <c r="MVZ4279" s="29"/>
      <c r="MWA4279" s="29"/>
      <c r="MWB4279" s="29"/>
      <c r="MWC4279" s="29"/>
      <c r="MWD4279" s="29"/>
      <c r="MWE4279" s="29"/>
      <c r="MWF4279" s="29"/>
      <c r="MWG4279" s="29"/>
      <c r="MWH4279" s="29"/>
      <c r="MWI4279" s="29"/>
      <c r="MWJ4279" s="29"/>
      <c r="MWK4279" s="29"/>
      <c r="MWL4279" s="29"/>
      <c r="MWM4279" s="29"/>
      <c r="MWN4279" s="29"/>
      <c r="MWO4279" s="29"/>
      <c r="MWP4279" s="29"/>
      <c r="MWQ4279" s="29"/>
      <c r="MWR4279" s="29"/>
      <c r="MWS4279" s="29"/>
      <c r="MWT4279" s="29"/>
      <c r="MWU4279" s="29"/>
      <c r="MWV4279" s="29"/>
      <c r="MWW4279" s="29"/>
      <c r="MWX4279" s="29"/>
      <c r="MWY4279" s="29"/>
      <c r="MWZ4279" s="29"/>
      <c r="MXA4279" s="29"/>
      <c r="MXB4279" s="29"/>
      <c r="MXC4279" s="29"/>
      <c r="MXD4279" s="29"/>
      <c r="MXE4279" s="29"/>
      <c r="MXF4279" s="29"/>
      <c r="MXG4279" s="29"/>
      <c r="MXH4279" s="29"/>
      <c r="MXI4279" s="29"/>
      <c r="MXJ4279" s="29"/>
      <c r="MXK4279" s="29"/>
      <c r="MXL4279" s="29"/>
      <c r="MXM4279" s="29"/>
      <c r="MXN4279" s="29"/>
      <c r="MXO4279" s="29"/>
      <c r="MXP4279" s="29"/>
      <c r="MXQ4279" s="29"/>
      <c r="MXR4279" s="29"/>
      <c r="MXS4279" s="29"/>
      <c r="MXT4279" s="29"/>
      <c r="MXU4279" s="29"/>
      <c r="MXV4279" s="29"/>
      <c r="MXW4279" s="29"/>
      <c r="MXX4279" s="29"/>
      <c r="MXY4279" s="29"/>
      <c r="MXZ4279" s="29"/>
      <c r="MYA4279" s="29"/>
      <c r="MYB4279" s="29"/>
      <c r="MYC4279" s="29"/>
      <c r="MYD4279" s="29"/>
      <c r="MYE4279" s="29"/>
      <c r="MYF4279" s="29"/>
      <c r="MYG4279" s="29"/>
      <c r="MYH4279" s="29"/>
      <c r="MYI4279" s="29"/>
      <c r="MYJ4279" s="29"/>
      <c r="MYK4279" s="29"/>
      <c r="MYL4279" s="29"/>
      <c r="MYM4279" s="29"/>
      <c r="MYN4279" s="29"/>
      <c r="MYO4279" s="29"/>
      <c r="MYP4279" s="29"/>
      <c r="MYQ4279" s="29"/>
      <c r="MYR4279" s="29"/>
      <c r="MYS4279" s="29"/>
      <c r="MYT4279" s="29"/>
      <c r="MYU4279" s="29"/>
      <c r="MYV4279" s="29"/>
      <c r="MYW4279" s="29"/>
      <c r="MYX4279" s="29"/>
      <c r="MYY4279" s="29"/>
      <c r="MYZ4279" s="29"/>
      <c r="MZA4279" s="29"/>
      <c r="MZB4279" s="29"/>
      <c r="MZC4279" s="29"/>
      <c r="MZD4279" s="29"/>
      <c r="MZE4279" s="29"/>
      <c r="MZF4279" s="29"/>
      <c r="MZG4279" s="29"/>
      <c r="MZH4279" s="29"/>
      <c r="MZI4279" s="29"/>
      <c r="MZJ4279" s="29"/>
      <c r="MZK4279" s="29"/>
      <c r="MZL4279" s="29"/>
      <c r="MZM4279" s="29"/>
      <c r="MZN4279" s="29"/>
      <c r="MZO4279" s="29"/>
      <c r="MZP4279" s="29"/>
      <c r="MZQ4279" s="29"/>
      <c r="MZR4279" s="29"/>
      <c r="MZS4279" s="29"/>
      <c r="MZT4279" s="29"/>
      <c r="MZU4279" s="29"/>
      <c r="MZV4279" s="29"/>
      <c r="MZW4279" s="29"/>
      <c r="MZX4279" s="29"/>
      <c r="MZY4279" s="29"/>
      <c r="MZZ4279" s="29"/>
      <c r="NAA4279" s="29"/>
      <c r="NAB4279" s="29"/>
      <c r="NAC4279" s="29"/>
      <c r="NAD4279" s="29"/>
      <c r="NAE4279" s="29"/>
      <c r="NAF4279" s="29"/>
      <c r="NAG4279" s="29"/>
      <c r="NAH4279" s="29"/>
      <c r="NAI4279" s="29"/>
      <c r="NAJ4279" s="29"/>
      <c r="NAK4279" s="29"/>
      <c r="NAL4279" s="29"/>
      <c r="NAM4279" s="29"/>
      <c r="NAN4279" s="29"/>
      <c r="NAO4279" s="29"/>
      <c r="NAP4279" s="29"/>
      <c r="NAQ4279" s="29"/>
      <c r="NAR4279" s="29"/>
      <c r="NAS4279" s="29"/>
      <c r="NAT4279" s="29"/>
      <c r="NAU4279" s="29"/>
      <c r="NAV4279" s="29"/>
      <c r="NAW4279" s="29"/>
      <c r="NAX4279" s="29"/>
      <c r="NAY4279" s="29"/>
      <c r="NAZ4279" s="29"/>
      <c r="NBA4279" s="29"/>
      <c r="NBB4279" s="29"/>
      <c r="NBC4279" s="29"/>
      <c r="NBD4279" s="29"/>
      <c r="NBE4279" s="29"/>
      <c r="NBF4279" s="29"/>
      <c r="NBG4279" s="29"/>
      <c r="NBH4279" s="29"/>
      <c r="NBI4279" s="29"/>
      <c r="NBJ4279" s="29"/>
      <c r="NBK4279" s="29"/>
      <c r="NBL4279" s="29"/>
      <c r="NBM4279" s="29"/>
      <c r="NBN4279" s="29"/>
      <c r="NBO4279" s="29"/>
      <c r="NBP4279" s="29"/>
      <c r="NBQ4279" s="29"/>
      <c r="NBR4279" s="29"/>
      <c r="NBS4279" s="29"/>
      <c r="NBT4279" s="29"/>
      <c r="NBU4279" s="29"/>
      <c r="NBV4279" s="29"/>
      <c r="NBW4279" s="29"/>
      <c r="NBX4279" s="29"/>
      <c r="NBY4279" s="29"/>
      <c r="NBZ4279" s="29"/>
      <c r="NCA4279" s="29"/>
      <c r="NCB4279" s="29"/>
      <c r="NCC4279" s="29"/>
      <c r="NCD4279" s="29"/>
      <c r="NCE4279" s="29"/>
      <c r="NCF4279" s="29"/>
      <c r="NCG4279" s="29"/>
      <c r="NCH4279" s="29"/>
      <c r="NCI4279" s="29"/>
      <c r="NCJ4279" s="29"/>
      <c r="NCK4279" s="29"/>
      <c r="NCL4279" s="29"/>
      <c r="NCM4279" s="29"/>
      <c r="NCN4279" s="29"/>
      <c r="NCO4279" s="29"/>
      <c r="NCP4279" s="29"/>
      <c r="NCQ4279" s="29"/>
      <c r="NCR4279" s="29"/>
      <c r="NCS4279" s="29"/>
      <c r="NCT4279" s="29"/>
      <c r="NCU4279" s="29"/>
      <c r="NCV4279" s="29"/>
      <c r="NCW4279" s="29"/>
      <c r="NCX4279" s="29"/>
      <c r="NCY4279" s="29"/>
      <c r="NCZ4279" s="29"/>
      <c r="NDA4279" s="29"/>
      <c r="NDB4279" s="29"/>
      <c r="NDC4279" s="29"/>
      <c r="NDD4279" s="29"/>
      <c r="NDE4279" s="29"/>
      <c r="NDF4279" s="29"/>
      <c r="NDG4279" s="29"/>
      <c r="NDH4279" s="29"/>
      <c r="NDI4279" s="29"/>
      <c r="NDJ4279" s="29"/>
      <c r="NDK4279" s="29"/>
      <c r="NDL4279" s="29"/>
      <c r="NDM4279" s="29"/>
      <c r="NDN4279" s="29"/>
      <c r="NDO4279" s="29"/>
      <c r="NDP4279" s="29"/>
      <c r="NDQ4279" s="29"/>
      <c r="NDR4279" s="29"/>
      <c r="NDS4279" s="29"/>
      <c r="NDT4279" s="29"/>
      <c r="NDU4279" s="29"/>
      <c r="NDV4279" s="29"/>
      <c r="NDW4279" s="29"/>
      <c r="NDX4279" s="29"/>
      <c r="NDY4279" s="29"/>
      <c r="NDZ4279" s="29"/>
      <c r="NEA4279" s="29"/>
      <c r="NEB4279" s="29"/>
      <c r="NEC4279" s="29"/>
      <c r="NED4279" s="29"/>
      <c r="NEE4279" s="29"/>
      <c r="NEF4279" s="29"/>
      <c r="NEG4279" s="29"/>
      <c r="NEH4279" s="29"/>
      <c r="NEI4279" s="29"/>
      <c r="NEJ4279" s="29"/>
      <c r="NEK4279" s="29"/>
      <c r="NEL4279" s="29"/>
      <c r="NEM4279" s="29"/>
      <c r="NEN4279" s="29"/>
      <c r="NEO4279" s="29"/>
      <c r="NEP4279" s="29"/>
      <c r="NEQ4279" s="29"/>
      <c r="NER4279" s="29"/>
      <c r="NES4279" s="29"/>
      <c r="NET4279" s="29"/>
      <c r="NEU4279" s="29"/>
      <c r="NEV4279" s="29"/>
      <c r="NEW4279" s="29"/>
      <c r="NEX4279" s="29"/>
      <c r="NEY4279" s="29"/>
      <c r="NEZ4279" s="29"/>
      <c r="NFA4279" s="29"/>
      <c r="NFB4279" s="29"/>
      <c r="NFC4279" s="29"/>
      <c r="NFD4279" s="29"/>
      <c r="NFE4279" s="29"/>
      <c r="NFF4279" s="29"/>
      <c r="NFG4279" s="29"/>
      <c r="NFH4279" s="29"/>
      <c r="NFI4279" s="29"/>
      <c r="NFJ4279" s="29"/>
      <c r="NFK4279" s="29"/>
      <c r="NFL4279" s="29"/>
      <c r="NFM4279" s="29"/>
      <c r="NFN4279" s="29"/>
      <c r="NFO4279" s="29"/>
      <c r="NFP4279" s="29"/>
      <c r="NFQ4279" s="29"/>
      <c r="NFR4279" s="29"/>
      <c r="NFS4279" s="29"/>
      <c r="NFT4279" s="29"/>
      <c r="NFU4279" s="29"/>
      <c r="NFV4279" s="29"/>
      <c r="NFW4279" s="29"/>
      <c r="NFX4279" s="29"/>
      <c r="NFY4279" s="29"/>
      <c r="NFZ4279" s="29"/>
      <c r="NGA4279" s="29"/>
      <c r="NGB4279" s="29"/>
      <c r="NGC4279" s="29"/>
      <c r="NGD4279" s="29"/>
      <c r="NGE4279" s="29"/>
      <c r="NGF4279" s="29"/>
      <c r="NGG4279" s="29"/>
      <c r="NGH4279" s="29"/>
      <c r="NGI4279" s="29"/>
      <c r="NGJ4279" s="29"/>
      <c r="NGK4279" s="29"/>
      <c r="NGL4279" s="29"/>
      <c r="NGM4279" s="29"/>
      <c r="NGN4279" s="29"/>
      <c r="NGO4279" s="29"/>
      <c r="NGP4279" s="29"/>
      <c r="NGQ4279" s="29"/>
      <c r="NGR4279" s="29"/>
      <c r="NGS4279" s="29"/>
      <c r="NGT4279" s="29"/>
      <c r="NGU4279" s="29"/>
      <c r="NGV4279" s="29"/>
      <c r="NGW4279" s="29"/>
      <c r="NGX4279" s="29"/>
      <c r="NGY4279" s="29"/>
      <c r="NGZ4279" s="29"/>
      <c r="NHA4279" s="29"/>
      <c r="NHB4279" s="29"/>
      <c r="NHC4279" s="29"/>
      <c r="NHD4279" s="29"/>
      <c r="NHE4279" s="29"/>
      <c r="NHF4279" s="29"/>
      <c r="NHG4279" s="29"/>
      <c r="NHH4279" s="29"/>
      <c r="NHI4279" s="29"/>
      <c r="NHJ4279" s="29"/>
      <c r="NHK4279" s="29"/>
      <c r="NHL4279" s="29"/>
      <c r="NHM4279" s="29"/>
      <c r="NHN4279" s="29"/>
      <c r="NHO4279" s="29"/>
      <c r="NHP4279" s="29"/>
      <c r="NHQ4279" s="29"/>
      <c r="NHR4279" s="29"/>
      <c r="NHS4279" s="29"/>
      <c r="NHT4279" s="29"/>
      <c r="NHU4279" s="29"/>
      <c r="NHV4279" s="29"/>
      <c r="NHW4279" s="29"/>
      <c r="NHX4279" s="29"/>
      <c r="NHY4279" s="29"/>
      <c r="NHZ4279" s="29"/>
      <c r="NIA4279" s="29"/>
      <c r="NIB4279" s="29"/>
      <c r="NIC4279" s="29"/>
      <c r="NID4279" s="29"/>
      <c r="NIE4279" s="29"/>
      <c r="NIF4279" s="29"/>
      <c r="NIG4279" s="29"/>
      <c r="NIH4279" s="29"/>
      <c r="NII4279" s="29"/>
      <c r="NIJ4279" s="29"/>
      <c r="NIK4279" s="29"/>
      <c r="NIL4279" s="29"/>
      <c r="NIM4279" s="29"/>
      <c r="NIN4279" s="29"/>
      <c r="NIO4279" s="29"/>
      <c r="NIP4279" s="29"/>
      <c r="NIQ4279" s="29"/>
      <c r="NIR4279" s="29"/>
      <c r="NIS4279" s="29"/>
      <c r="NIT4279" s="29"/>
      <c r="NIU4279" s="29"/>
      <c r="NIV4279" s="29"/>
      <c r="NIW4279" s="29"/>
      <c r="NIX4279" s="29"/>
      <c r="NIY4279" s="29"/>
      <c r="NIZ4279" s="29"/>
      <c r="NJA4279" s="29"/>
      <c r="NJB4279" s="29"/>
      <c r="NJC4279" s="29"/>
      <c r="NJD4279" s="29"/>
      <c r="NJE4279" s="29"/>
      <c r="NJF4279" s="29"/>
      <c r="NJG4279" s="29"/>
      <c r="NJH4279" s="29"/>
      <c r="NJI4279" s="29"/>
      <c r="NJJ4279" s="29"/>
      <c r="NJK4279" s="29"/>
      <c r="NJL4279" s="29"/>
      <c r="NJM4279" s="29"/>
      <c r="NJN4279" s="29"/>
      <c r="NJO4279" s="29"/>
      <c r="NJP4279" s="29"/>
      <c r="NJQ4279" s="29"/>
      <c r="NJR4279" s="29"/>
      <c r="NJS4279" s="29"/>
      <c r="NJT4279" s="29"/>
      <c r="NJU4279" s="29"/>
      <c r="NJV4279" s="29"/>
      <c r="NJW4279" s="29"/>
      <c r="NJX4279" s="29"/>
      <c r="NJY4279" s="29"/>
      <c r="NJZ4279" s="29"/>
      <c r="NKA4279" s="29"/>
      <c r="NKB4279" s="29"/>
      <c r="NKC4279" s="29"/>
      <c r="NKD4279" s="29"/>
      <c r="NKE4279" s="29"/>
      <c r="NKF4279" s="29"/>
      <c r="NKG4279" s="29"/>
      <c r="NKH4279" s="29"/>
      <c r="NKI4279" s="29"/>
      <c r="NKJ4279" s="29"/>
      <c r="NKK4279" s="29"/>
      <c r="NKL4279" s="29"/>
      <c r="NKM4279" s="29"/>
      <c r="NKN4279" s="29"/>
      <c r="NKO4279" s="29"/>
      <c r="NKP4279" s="29"/>
      <c r="NKQ4279" s="29"/>
      <c r="NKR4279" s="29"/>
      <c r="NKS4279" s="29"/>
      <c r="NKT4279" s="29"/>
      <c r="NKU4279" s="29"/>
      <c r="NKV4279" s="29"/>
      <c r="NKW4279" s="29"/>
      <c r="NKX4279" s="29"/>
      <c r="NKY4279" s="29"/>
      <c r="NKZ4279" s="29"/>
      <c r="NLA4279" s="29"/>
      <c r="NLB4279" s="29"/>
      <c r="NLC4279" s="29"/>
      <c r="NLD4279" s="29"/>
      <c r="NLE4279" s="29"/>
      <c r="NLF4279" s="29"/>
      <c r="NLG4279" s="29"/>
      <c r="NLH4279" s="29"/>
      <c r="NLI4279" s="29"/>
      <c r="NLJ4279" s="29"/>
      <c r="NLK4279" s="29"/>
      <c r="NLL4279" s="29"/>
      <c r="NLM4279" s="29"/>
      <c r="NLN4279" s="29"/>
      <c r="NLO4279" s="29"/>
      <c r="NLP4279" s="29"/>
      <c r="NLQ4279" s="29"/>
      <c r="NLR4279" s="29"/>
      <c r="NLS4279" s="29"/>
      <c r="NLT4279" s="29"/>
      <c r="NLU4279" s="29"/>
      <c r="NLV4279" s="29"/>
      <c r="NLW4279" s="29"/>
      <c r="NLX4279" s="29"/>
      <c r="NLY4279" s="29"/>
      <c r="NLZ4279" s="29"/>
      <c r="NMA4279" s="29"/>
      <c r="NMB4279" s="29"/>
      <c r="NMC4279" s="29"/>
      <c r="NMD4279" s="29"/>
      <c r="NME4279" s="29"/>
      <c r="NMF4279" s="29"/>
      <c r="NMG4279" s="29"/>
      <c r="NMH4279" s="29"/>
      <c r="NMI4279" s="29"/>
      <c r="NMJ4279" s="29"/>
      <c r="NMK4279" s="29"/>
      <c r="NML4279" s="29"/>
      <c r="NMM4279" s="29"/>
      <c r="NMN4279" s="29"/>
      <c r="NMO4279" s="29"/>
      <c r="NMP4279" s="29"/>
      <c r="NMQ4279" s="29"/>
      <c r="NMR4279" s="29"/>
      <c r="NMS4279" s="29"/>
      <c r="NMT4279" s="29"/>
      <c r="NMU4279" s="29"/>
      <c r="NMV4279" s="29"/>
      <c r="NMW4279" s="29"/>
      <c r="NMX4279" s="29"/>
      <c r="NMY4279" s="29"/>
      <c r="NMZ4279" s="29"/>
      <c r="NNA4279" s="29"/>
      <c r="NNB4279" s="29"/>
      <c r="NNC4279" s="29"/>
      <c r="NND4279" s="29"/>
      <c r="NNE4279" s="29"/>
      <c r="NNF4279" s="29"/>
      <c r="NNG4279" s="29"/>
      <c r="NNH4279" s="29"/>
      <c r="NNI4279" s="29"/>
      <c r="NNJ4279" s="29"/>
      <c r="NNK4279" s="29"/>
      <c r="NNL4279" s="29"/>
      <c r="NNM4279" s="29"/>
      <c r="NNN4279" s="29"/>
      <c r="NNO4279" s="29"/>
      <c r="NNP4279" s="29"/>
      <c r="NNQ4279" s="29"/>
      <c r="NNR4279" s="29"/>
      <c r="NNS4279" s="29"/>
      <c r="NNT4279" s="29"/>
      <c r="NNU4279" s="29"/>
      <c r="NNV4279" s="29"/>
      <c r="NNW4279" s="29"/>
      <c r="NNX4279" s="29"/>
      <c r="NNY4279" s="29"/>
      <c r="NNZ4279" s="29"/>
      <c r="NOA4279" s="29"/>
      <c r="NOB4279" s="29"/>
      <c r="NOC4279" s="29"/>
      <c r="NOD4279" s="29"/>
      <c r="NOE4279" s="29"/>
      <c r="NOF4279" s="29"/>
      <c r="NOG4279" s="29"/>
      <c r="NOH4279" s="29"/>
      <c r="NOI4279" s="29"/>
      <c r="NOJ4279" s="29"/>
      <c r="NOK4279" s="29"/>
      <c r="NOL4279" s="29"/>
      <c r="NOM4279" s="29"/>
      <c r="NON4279" s="29"/>
      <c r="NOO4279" s="29"/>
      <c r="NOP4279" s="29"/>
      <c r="NOQ4279" s="29"/>
      <c r="NOR4279" s="29"/>
      <c r="NOS4279" s="29"/>
      <c r="NOT4279" s="29"/>
      <c r="NOU4279" s="29"/>
      <c r="NOV4279" s="29"/>
      <c r="NOW4279" s="29"/>
      <c r="NOX4279" s="29"/>
      <c r="NOY4279" s="29"/>
      <c r="NOZ4279" s="29"/>
      <c r="NPA4279" s="29"/>
      <c r="NPB4279" s="29"/>
      <c r="NPC4279" s="29"/>
      <c r="NPD4279" s="29"/>
      <c r="NPE4279" s="29"/>
      <c r="NPF4279" s="29"/>
      <c r="NPG4279" s="29"/>
      <c r="NPH4279" s="29"/>
      <c r="NPI4279" s="29"/>
      <c r="NPJ4279" s="29"/>
      <c r="NPK4279" s="29"/>
      <c r="NPL4279" s="29"/>
      <c r="NPM4279" s="29"/>
      <c r="NPN4279" s="29"/>
      <c r="NPO4279" s="29"/>
      <c r="NPP4279" s="29"/>
      <c r="NPQ4279" s="29"/>
      <c r="NPR4279" s="29"/>
      <c r="NPS4279" s="29"/>
      <c r="NPT4279" s="29"/>
      <c r="NPU4279" s="29"/>
      <c r="NPV4279" s="29"/>
      <c r="NPW4279" s="29"/>
      <c r="NPX4279" s="29"/>
      <c r="NPY4279" s="29"/>
      <c r="NPZ4279" s="29"/>
      <c r="NQA4279" s="29"/>
      <c r="NQB4279" s="29"/>
      <c r="NQC4279" s="29"/>
      <c r="NQD4279" s="29"/>
      <c r="NQE4279" s="29"/>
      <c r="NQF4279" s="29"/>
      <c r="NQG4279" s="29"/>
      <c r="NQH4279" s="29"/>
      <c r="NQI4279" s="29"/>
      <c r="NQJ4279" s="29"/>
      <c r="NQK4279" s="29"/>
      <c r="NQL4279" s="29"/>
      <c r="NQM4279" s="29"/>
      <c r="NQN4279" s="29"/>
      <c r="NQO4279" s="29"/>
      <c r="NQP4279" s="29"/>
      <c r="NQQ4279" s="29"/>
      <c r="NQR4279" s="29"/>
      <c r="NQS4279" s="29"/>
      <c r="NQT4279" s="29"/>
      <c r="NQU4279" s="29"/>
      <c r="NQV4279" s="29"/>
      <c r="NQW4279" s="29"/>
      <c r="NQX4279" s="29"/>
      <c r="NQY4279" s="29"/>
      <c r="NQZ4279" s="29"/>
      <c r="NRA4279" s="29"/>
      <c r="NRB4279" s="29"/>
      <c r="NRC4279" s="29"/>
      <c r="NRD4279" s="29"/>
      <c r="NRE4279" s="29"/>
      <c r="NRF4279" s="29"/>
      <c r="NRG4279" s="29"/>
      <c r="NRH4279" s="29"/>
      <c r="NRI4279" s="29"/>
      <c r="NRJ4279" s="29"/>
      <c r="NRK4279" s="29"/>
      <c r="NRL4279" s="29"/>
      <c r="NRM4279" s="29"/>
      <c r="NRN4279" s="29"/>
      <c r="NRO4279" s="29"/>
      <c r="NRP4279" s="29"/>
      <c r="NRQ4279" s="29"/>
      <c r="NRR4279" s="29"/>
      <c r="NRS4279" s="29"/>
      <c r="NRT4279" s="29"/>
      <c r="NRU4279" s="29"/>
      <c r="NRV4279" s="29"/>
      <c r="NRW4279" s="29"/>
      <c r="NRX4279" s="29"/>
      <c r="NRY4279" s="29"/>
      <c r="NRZ4279" s="29"/>
      <c r="NSA4279" s="29"/>
      <c r="NSB4279" s="29"/>
      <c r="NSC4279" s="29"/>
      <c r="NSD4279" s="29"/>
      <c r="NSE4279" s="29"/>
      <c r="NSF4279" s="29"/>
      <c r="NSG4279" s="29"/>
      <c r="NSH4279" s="29"/>
      <c r="NSI4279" s="29"/>
      <c r="NSJ4279" s="29"/>
      <c r="NSK4279" s="29"/>
      <c r="NSL4279" s="29"/>
      <c r="NSM4279" s="29"/>
      <c r="NSN4279" s="29"/>
      <c r="NSO4279" s="29"/>
      <c r="NSP4279" s="29"/>
      <c r="NSQ4279" s="29"/>
      <c r="NSR4279" s="29"/>
      <c r="NSS4279" s="29"/>
      <c r="NST4279" s="29"/>
      <c r="NSU4279" s="29"/>
      <c r="NSV4279" s="29"/>
      <c r="NSW4279" s="29"/>
      <c r="NSX4279" s="29"/>
      <c r="NSY4279" s="29"/>
      <c r="NSZ4279" s="29"/>
      <c r="NTA4279" s="29"/>
      <c r="NTB4279" s="29"/>
      <c r="NTC4279" s="29"/>
      <c r="NTD4279" s="29"/>
      <c r="NTE4279" s="29"/>
      <c r="NTF4279" s="29"/>
      <c r="NTG4279" s="29"/>
      <c r="NTH4279" s="29"/>
      <c r="NTI4279" s="29"/>
      <c r="NTJ4279" s="29"/>
      <c r="NTK4279" s="29"/>
      <c r="NTL4279" s="29"/>
      <c r="NTM4279" s="29"/>
      <c r="NTN4279" s="29"/>
      <c r="NTO4279" s="29"/>
      <c r="NTP4279" s="29"/>
      <c r="NTQ4279" s="29"/>
      <c r="NTR4279" s="29"/>
      <c r="NTS4279" s="29"/>
      <c r="NTT4279" s="29"/>
      <c r="NTU4279" s="29"/>
      <c r="NTV4279" s="29"/>
      <c r="NTW4279" s="29"/>
      <c r="NTX4279" s="29"/>
      <c r="NTY4279" s="29"/>
      <c r="NTZ4279" s="29"/>
      <c r="NUA4279" s="29"/>
      <c r="NUB4279" s="29"/>
      <c r="NUC4279" s="29"/>
      <c r="NUD4279" s="29"/>
      <c r="NUE4279" s="29"/>
      <c r="NUF4279" s="29"/>
      <c r="NUG4279" s="29"/>
      <c r="NUH4279" s="29"/>
      <c r="NUI4279" s="29"/>
      <c r="NUJ4279" s="29"/>
      <c r="NUK4279" s="29"/>
      <c r="NUL4279" s="29"/>
      <c r="NUM4279" s="29"/>
      <c r="NUN4279" s="29"/>
      <c r="NUO4279" s="29"/>
      <c r="NUP4279" s="29"/>
      <c r="NUQ4279" s="29"/>
      <c r="NUR4279" s="29"/>
      <c r="NUS4279" s="29"/>
      <c r="NUT4279" s="29"/>
      <c r="NUU4279" s="29"/>
      <c r="NUV4279" s="29"/>
      <c r="NUW4279" s="29"/>
      <c r="NUX4279" s="29"/>
      <c r="NUY4279" s="29"/>
      <c r="NUZ4279" s="29"/>
      <c r="NVA4279" s="29"/>
      <c r="NVB4279" s="29"/>
      <c r="NVC4279" s="29"/>
      <c r="NVD4279" s="29"/>
      <c r="NVE4279" s="29"/>
      <c r="NVF4279" s="29"/>
      <c r="NVG4279" s="29"/>
      <c r="NVH4279" s="29"/>
      <c r="NVI4279" s="29"/>
      <c r="NVJ4279" s="29"/>
      <c r="NVK4279" s="29"/>
      <c r="NVL4279" s="29"/>
      <c r="NVM4279" s="29"/>
      <c r="NVN4279" s="29"/>
      <c r="NVO4279" s="29"/>
      <c r="NVP4279" s="29"/>
      <c r="NVQ4279" s="29"/>
      <c r="NVR4279" s="29"/>
      <c r="NVS4279" s="29"/>
      <c r="NVT4279" s="29"/>
      <c r="NVU4279" s="29"/>
      <c r="NVV4279" s="29"/>
      <c r="NVW4279" s="29"/>
      <c r="NVX4279" s="29"/>
      <c r="NVY4279" s="29"/>
      <c r="NVZ4279" s="29"/>
      <c r="NWA4279" s="29"/>
      <c r="NWB4279" s="29"/>
      <c r="NWC4279" s="29"/>
      <c r="NWD4279" s="29"/>
      <c r="NWE4279" s="29"/>
      <c r="NWF4279" s="29"/>
      <c r="NWG4279" s="29"/>
      <c r="NWH4279" s="29"/>
      <c r="NWI4279" s="29"/>
      <c r="NWJ4279" s="29"/>
      <c r="NWK4279" s="29"/>
      <c r="NWL4279" s="29"/>
      <c r="NWM4279" s="29"/>
      <c r="NWN4279" s="29"/>
      <c r="NWO4279" s="29"/>
      <c r="NWP4279" s="29"/>
      <c r="NWQ4279" s="29"/>
      <c r="NWR4279" s="29"/>
      <c r="NWS4279" s="29"/>
      <c r="NWT4279" s="29"/>
      <c r="NWU4279" s="29"/>
      <c r="NWV4279" s="29"/>
      <c r="NWW4279" s="29"/>
      <c r="NWX4279" s="29"/>
      <c r="NWY4279" s="29"/>
      <c r="NWZ4279" s="29"/>
      <c r="NXA4279" s="29"/>
      <c r="NXB4279" s="29"/>
      <c r="NXC4279" s="29"/>
      <c r="NXD4279" s="29"/>
      <c r="NXE4279" s="29"/>
      <c r="NXF4279" s="29"/>
      <c r="NXG4279" s="29"/>
      <c r="NXH4279" s="29"/>
      <c r="NXI4279" s="29"/>
      <c r="NXJ4279" s="29"/>
      <c r="NXK4279" s="29"/>
      <c r="NXL4279" s="29"/>
      <c r="NXM4279" s="29"/>
      <c r="NXN4279" s="29"/>
      <c r="NXO4279" s="29"/>
      <c r="NXP4279" s="29"/>
      <c r="NXQ4279" s="29"/>
      <c r="NXR4279" s="29"/>
      <c r="NXS4279" s="29"/>
      <c r="NXT4279" s="29"/>
      <c r="NXU4279" s="29"/>
      <c r="NXV4279" s="29"/>
      <c r="NXW4279" s="29"/>
      <c r="NXX4279" s="29"/>
      <c r="NXY4279" s="29"/>
      <c r="NXZ4279" s="29"/>
      <c r="NYA4279" s="29"/>
      <c r="NYB4279" s="29"/>
      <c r="NYC4279" s="29"/>
      <c r="NYD4279" s="29"/>
      <c r="NYE4279" s="29"/>
      <c r="NYF4279" s="29"/>
      <c r="NYG4279" s="29"/>
      <c r="NYH4279" s="29"/>
      <c r="NYI4279" s="29"/>
      <c r="NYJ4279" s="29"/>
      <c r="NYK4279" s="29"/>
      <c r="NYL4279" s="29"/>
      <c r="NYM4279" s="29"/>
      <c r="NYN4279" s="29"/>
      <c r="NYO4279" s="29"/>
      <c r="NYP4279" s="29"/>
      <c r="NYQ4279" s="29"/>
      <c r="NYR4279" s="29"/>
      <c r="NYS4279" s="29"/>
      <c r="NYT4279" s="29"/>
      <c r="NYU4279" s="29"/>
      <c r="NYV4279" s="29"/>
      <c r="NYW4279" s="29"/>
      <c r="NYX4279" s="29"/>
      <c r="NYY4279" s="29"/>
      <c r="NYZ4279" s="29"/>
      <c r="NZA4279" s="29"/>
      <c r="NZB4279" s="29"/>
      <c r="NZC4279" s="29"/>
      <c r="NZD4279" s="29"/>
      <c r="NZE4279" s="29"/>
      <c r="NZF4279" s="29"/>
      <c r="NZG4279" s="29"/>
      <c r="NZH4279" s="29"/>
      <c r="NZI4279" s="29"/>
      <c r="NZJ4279" s="29"/>
      <c r="NZK4279" s="29"/>
      <c r="NZL4279" s="29"/>
      <c r="NZM4279" s="29"/>
      <c r="NZN4279" s="29"/>
      <c r="NZO4279" s="29"/>
      <c r="NZP4279" s="29"/>
      <c r="NZQ4279" s="29"/>
      <c r="NZR4279" s="29"/>
      <c r="NZS4279" s="29"/>
      <c r="NZT4279" s="29"/>
      <c r="NZU4279" s="29"/>
      <c r="NZV4279" s="29"/>
      <c r="NZW4279" s="29"/>
      <c r="NZX4279" s="29"/>
      <c r="NZY4279" s="29"/>
      <c r="NZZ4279" s="29"/>
      <c r="OAA4279" s="29"/>
      <c r="OAB4279" s="29"/>
      <c r="OAC4279" s="29"/>
      <c r="OAD4279" s="29"/>
      <c r="OAE4279" s="29"/>
      <c r="OAF4279" s="29"/>
      <c r="OAG4279" s="29"/>
      <c r="OAH4279" s="29"/>
      <c r="OAI4279" s="29"/>
      <c r="OAJ4279" s="29"/>
      <c r="OAK4279" s="29"/>
      <c r="OAL4279" s="29"/>
      <c r="OAM4279" s="29"/>
      <c r="OAN4279" s="29"/>
      <c r="OAO4279" s="29"/>
      <c r="OAP4279" s="29"/>
      <c r="OAQ4279" s="29"/>
      <c r="OAR4279" s="29"/>
      <c r="OAS4279" s="29"/>
      <c r="OAT4279" s="29"/>
      <c r="OAU4279" s="29"/>
      <c r="OAV4279" s="29"/>
      <c r="OAW4279" s="29"/>
      <c r="OAX4279" s="29"/>
      <c r="OAY4279" s="29"/>
      <c r="OAZ4279" s="29"/>
      <c r="OBA4279" s="29"/>
      <c r="OBB4279" s="29"/>
      <c r="OBC4279" s="29"/>
      <c r="OBD4279" s="29"/>
      <c r="OBE4279" s="29"/>
      <c r="OBF4279" s="29"/>
      <c r="OBG4279" s="29"/>
      <c r="OBH4279" s="29"/>
      <c r="OBI4279" s="29"/>
      <c r="OBJ4279" s="29"/>
      <c r="OBK4279" s="29"/>
      <c r="OBL4279" s="29"/>
      <c r="OBM4279" s="29"/>
      <c r="OBN4279" s="29"/>
      <c r="OBO4279" s="29"/>
      <c r="OBP4279" s="29"/>
      <c r="OBQ4279" s="29"/>
      <c r="OBR4279" s="29"/>
      <c r="OBS4279" s="29"/>
      <c r="OBT4279" s="29"/>
      <c r="OBU4279" s="29"/>
      <c r="OBV4279" s="29"/>
      <c r="OBW4279" s="29"/>
      <c r="OBX4279" s="29"/>
      <c r="OBY4279" s="29"/>
      <c r="OBZ4279" s="29"/>
      <c r="OCA4279" s="29"/>
      <c r="OCB4279" s="29"/>
      <c r="OCC4279" s="29"/>
      <c r="OCD4279" s="29"/>
      <c r="OCE4279" s="29"/>
      <c r="OCF4279" s="29"/>
      <c r="OCG4279" s="29"/>
      <c r="OCH4279" s="29"/>
      <c r="OCI4279" s="29"/>
      <c r="OCJ4279" s="29"/>
      <c r="OCK4279" s="29"/>
      <c r="OCL4279" s="29"/>
      <c r="OCM4279" s="29"/>
      <c r="OCN4279" s="29"/>
      <c r="OCO4279" s="29"/>
      <c r="OCP4279" s="29"/>
      <c r="OCQ4279" s="29"/>
      <c r="OCR4279" s="29"/>
      <c r="OCS4279" s="29"/>
      <c r="OCT4279" s="29"/>
      <c r="OCU4279" s="29"/>
      <c r="OCV4279" s="29"/>
      <c r="OCW4279" s="29"/>
      <c r="OCX4279" s="29"/>
      <c r="OCY4279" s="29"/>
      <c r="OCZ4279" s="29"/>
      <c r="ODA4279" s="29"/>
      <c r="ODB4279" s="29"/>
      <c r="ODC4279" s="29"/>
      <c r="ODD4279" s="29"/>
      <c r="ODE4279" s="29"/>
      <c r="ODF4279" s="29"/>
      <c r="ODG4279" s="29"/>
      <c r="ODH4279" s="29"/>
      <c r="ODI4279" s="29"/>
      <c r="ODJ4279" s="29"/>
      <c r="ODK4279" s="29"/>
      <c r="ODL4279" s="29"/>
      <c r="ODM4279" s="29"/>
      <c r="ODN4279" s="29"/>
      <c r="ODO4279" s="29"/>
      <c r="ODP4279" s="29"/>
      <c r="ODQ4279" s="29"/>
      <c r="ODR4279" s="29"/>
      <c r="ODS4279" s="29"/>
      <c r="ODT4279" s="29"/>
      <c r="ODU4279" s="29"/>
      <c r="ODV4279" s="29"/>
      <c r="ODW4279" s="29"/>
      <c r="ODX4279" s="29"/>
      <c r="ODY4279" s="29"/>
      <c r="ODZ4279" s="29"/>
      <c r="OEA4279" s="29"/>
      <c r="OEB4279" s="29"/>
      <c r="OEC4279" s="29"/>
      <c r="OED4279" s="29"/>
      <c r="OEE4279" s="29"/>
      <c r="OEF4279" s="29"/>
      <c r="OEG4279" s="29"/>
      <c r="OEH4279" s="29"/>
      <c r="OEI4279" s="29"/>
      <c r="OEJ4279" s="29"/>
      <c r="OEK4279" s="29"/>
      <c r="OEL4279" s="29"/>
      <c r="OEM4279" s="29"/>
      <c r="OEN4279" s="29"/>
      <c r="OEO4279" s="29"/>
      <c r="OEP4279" s="29"/>
      <c r="OEQ4279" s="29"/>
      <c r="OER4279" s="29"/>
      <c r="OES4279" s="29"/>
      <c r="OET4279" s="29"/>
      <c r="OEU4279" s="29"/>
      <c r="OEV4279" s="29"/>
      <c r="OEW4279" s="29"/>
      <c r="OEX4279" s="29"/>
      <c r="OEY4279" s="29"/>
      <c r="OEZ4279" s="29"/>
      <c r="OFA4279" s="29"/>
      <c r="OFB4279" s="29"/>
      <c r="OFC4279" s="29"/>
      <c r="OFD4279" s="29"/>
      <c r="OFE4279" s="29"/>
      <c r="OFF4279" s="29"/>
      <c r="OFG4279" s="29"/>
      <c r="OFH4279" s="29"/>
      <c r="OFI4279" s="29"/>
      <c r="OFJ4279" s="29"/>
      <c r="OFK4279" s="29"/>
      <c r="OFL4279" s="29"/>
      <c r="OFM4279" s="29"/>
      <c r="OFN4279" s="29"/>
      <c r="OFO4279" s="29"/>
      <c r="OFP4279" s="29"/>
      <c r="OFQ4279" s="29"/>
      <c r="OFR4279" s="29"/>
      <c r="OFS4279" s="29"/>
      <c r="OFT4279" s="29"/>
      <c r="OFU4279" s="29"/>
      <c r="OFV4279" s="29"/>
      <c r="OFW4279" s="29"/>
      <c r="OFX4279" s="29"/>
      <c r="OFY4279" s="29"/>
      <c r="OFZ4279" s="29"/>
      <c r="OGA4279" s="29"/>
      <c r="OGB4279" s="29"/>
      <c r="OGC4279" s="29"/>
      <c r="OGD4279" s="29"/>
      <c r="OGE4279" s="29"/>
      <c r="OGF4279" s="29"/>
      <c r="OGG4279" s="29"/>
      <c r="OGH4279" s="29"/>
      <c r="OGI4279" s="29"/>
      <c r="OGJ4279" s="29"/>
      <c r="OGK4279" s="29"/>
      <c r="OGL4279" s="29"/>
      <c r="OGM4279" s="29"/>
      <c r="OGN4279" s="29"/>
      <c r="OGO4279" s="29"/>
      <c r="OGP4279" s="29"/>
      <c r="OGQ4279" s="29"/>
      <c r="OGR4279" s="29"/>
      <c r="OGS4279" s="29"/>
      <c r="OGT4279" s="29"/>
      <c r="OGU4279" s="29"/>
      <c r="OGV4279" s="29"/>
      <c r="OGW4279" s="29"/>
      <c r="OGX4279" s="29"/>
      <c r="OGY4279" s="29"/>
      <c r="OGZ4279" s="29"/>
      <c r="OHA4279" s="29"/>
      <c r="OHB4279" s="29"/>
      <c r="OHC4279" s="29"/>
      <c r="OHD4279" s="29"/>
      <c r="OHE4279" s="29"/>
      <c r="OHF4279" s="29"/>
      <c r="OHG4279" s="29"/>
      <c r="OHH4279" s="29"/>
      <c r="OHI4279" s="29"/>
      <c r="OHJ4279" s="29"/>
      <c r="OHK4279" s="29"/>
      <c r="OHL4279" s="29"/>
      <c r="OHM4279" s="29"/>
      <c r="OHN4279" s="29"/>
      <c r="OHO4279" s="29"/>
      <c r="OHP4279" s="29"/>
      <c r="OHQ4279" s="29"/>
      <c r="OHR4279" s="29"/>
      <c r="OHS4279" s="29"/>
      <c r="OHT4279" s="29"/>
      <c r="OHU4279" s="29"/>
      <c r="OHV4279" s="29"/>
      <c r="OHW4279" s="29"/>
      <c r="OHX4279" s="29"/>
      <c r="OHY4279" s="29"/>
      <c r="OHZ4279" s="29"/>
      <c r="OIA4279" s="29"/>
      <c r="OIB4279" s="29"/>
      <c r="OIC4279" s="29"/>
      <c r="OID4279" s="29"/>
      <c r="OIE4279" s="29"/>
      <c r="OIF4279" s="29"/>
      <c r="OIG4279" s="29"/>
      <c r="OIH4279" s="29"/>
      <c r="OII4279" s="29"/>
      <c r="OIJ4279" s="29"/>
      <c r="OIK4279" s="29"/>
      <c r="OIL4279" s="29"/>
      <c r="OIM4279" s="29"/>
      <c r="OIN4279" s="29"/>
      <c r="OIO4279" s="29"/>
      <c r="OIP4279" s="29"/>
      <c r="OIQ4279" s="29"/>
      <c r="OIR4279" s="29"/>
      <c r="OIS4279" s="29"/>
      <c r="OIT4279" s="29"/>
      <c r="OIU4279" s="29"/>
      <c r="OIV4279" s="29"/>
      <c r="OIW4279" s="29"/>
      <c r="OIX4279" s="29"/>
      <c r="OIY4279" s="29"/>
      <c r="OIZ4279" s="29"/>
      <c r="OJA4279" s="29"/>
      <c r="OJB4279" s="29"/>
      <c r="OJC4279" s="29"/>
      <c r="OJD4279" s="29"/>
      <c r="OJE4279" s="29"/>
      <c r="OJF4279" s="29"/>
      <c r="OJG4279" s="29"/>
      <c r="OJH4279" s="29"/>
      <c r="OJI4279" s="29"/>
      <c r="OJJ4279" s="29"/>
      <c r="OJK4279" s="29"/>
      <c r="OJL4279" s="29"/>
      <c r="OJM4279" s="29"/>
      <c r="OJN4279" s="29"/>
      <c r="OJO4279" s="29"/>
      <c r="OJP4279" s="29"/>
      <c r="OJQ4279" s="29"/>
      <c r="OJR4279" s="29"/>
      <c r="OJS4279" s="29"/>
      <c r="OJT4279" s="29"/>
      <c r="OJU4279" s="29"/>
      <c r="OJV4279" s="29"/>
      <c r="OJW4279" s="29"/>
      <c r="OJX4279" s="29"/>
      <c r="OJY4279" s="29"/>
      <c r="OJZ4279" s="29"/>
      <c r="OKA4279" s="29"/>
      <c r="OKB4279" s="29"/>
      <c r="OKC4279" s="29"/>
      <c r="OKD4279" s="29"/>
      <c r="OKE4279" s="29"/>
      <c r="OKF4279" s="29"/>
      <c r="OKG4279" s="29"/>
      <c r="OKH4279" s="29"/>
      <c r="OKI4279" s="29"/>
      <c r="OKJ4279" s="29"/>
      <c r="OKK4279" s="29"/>
      <c r="OKL4279" s="29"/>
      <c r="OKM4279" s="29"/>
      <c r="OKN4279" s="29"/>
      <c r="OKO4279" s="29"/>
      <c r="OKP4279" s="29"/>
      <c r="OKQ4279" s="29"/>
      <c r="OKR4279" s="29"/>
      <c r="OKS4279" s="29"/>
      <c r="OKT4279" s="29"/>
      <c r="OKU4279" s="29"/>
      <c r="OKV4279" s="29"/>
      <c r="OKW4279" s="29"/>
      <c r="OKX4279" s="29"/>
      <c r="OKY4279" s="29"/>
      <c r="OKZ4279" s="29"/>
      <c r="OLA4279" s="29"/>
      <c r="OLB4279" s="29"/>
      <c r="OLC4279" s="29"/>
      <c r="OLD4279" s="29"/>
      <c r="OLE4279" s="29"/>
      <c r="OLF4279" s="29"/>
      <c r="OLG4279" s="29"/>
      <c r="OLH4279" s="29"/>
      <c r="OLI4279" s="29"/>
      <c r="OLJ4279" s="29"/>
      <c r="OLK4279" s="29"/>
      <c r="OLL4279" s="29"/>
      <c r="OLM4279" s="29"/>
      <c r="OLN4279" s="29"/>
      <c r="OLO4279" s="29"/>
      <c r="OLP4279" s="29"/>
      <c r="OLQ4279" s="29"/>
      <c r="OLR4279" s="29"/>
      <c r="OLS4279" s="29"/>
      <c r="OLT4279" s="29"/>
      <c r="OLU4279" s="29"/>
      <c r="OLV4279" s="29"/>
      <c r="OLW4279" s="29"/>
      <c r="OLX4279" s="29"/>
      <c r="OLY4279" s="29"/>
      <c r="OLZ4279" s="29"/>
      <c r="OMA4279" s="29"/>
      <c r="OMB4279" s="29"/>
      <c r="OMC4279" s="29"/>
      <c r="OMD4279" s="29"/>
      <c r="OME4279" s="29"/>
      <c r="OMF4279" s="29"/>
      <c r="OMG4279" s="29"/>
      <c r="OMH4279" s="29"/>
      <c r="OMI4279" s="29"/>
      <c r="OMJ4279" s="29"/>
      <c r="OMK4279" s="29"/>
      <c r="OML4279" s="29"/>
      <c r="OMM4279" s="29"/>
      <c r="OMN4279" s="29"/>
      <c r="OMO4279" s="29"/>
      <c r="OMP4279" s="29"/>
      <c r="OMQ4279" s="29"/>
      <c r="OMR4279" s="29"/>
      <c r="OMS4279" s="29"/>
      <c r="OMT4279" s="29"/>
      <c r="OMU4279" s="29"/>
      <c r="OMV4279" s="29"/>
      <c r="OMW4279" s="29"/>
      <c r="OMX4279" s="29"/>
      <c r="OMY4279" s="29"/>
      <c r="OMZ4279" s="29"/>
      <c r="ONA4279" s="29"/>
      <c r="ONB4279" s="29"/>
      <c r="ONC4279" s="29"/>
      <c r="OND4279" s="29"/>
      <c r="ONE4279" s="29"/>
      <c r="ONF4279" s="29"/>
      <c r="ONG4279" s="29"/>
      <c r="ONH4279" s="29"/>
      <c r="ONI4279" s="29"/>
      <c r="ONJ4279" s="29"/>
      <c r="ONK4279" s="29"/>
      <c r="ONL4279" s="29"/>
      <c r="ONM4279" s="29"/>
      <c r="ONN4279" s="29"/>
      <c r="ONO4279" s="29"/>
      <c r="ONP4279" s="29"/>
      <c r="ONQ4279" s="29"/>
      <c r="ONR4279" s="29"/>
      <c r="ONS4279" s="29"/>
      <c r="ONT4279" s="29"/>
      <c r="ONU4279" s="29"/>
      <c r="ONV4279" s="29"/>
      <c r="ONW4279" s="29"/>
      <c r="ONX4279" s="29"/>
      <c r="ONY4279" s="29"/>
      <c r="ONZ4279" s="29"/>
      <c r="OOA4279" s="29"/>
      <c r="OOB4279" s="29"/>
      <c r="OOC4279" s="29"/>
      <c r="OOD4279" s="29"/>
      <c r="OOE4279" s="29"/>
      <c r="OOF4279" s="29"/>
      <c r="OOG4279" s="29"/>
      <c r="OOH4279" s="29"/>
      <c r="OOI4279" s="29"/>
      <c r="OOJ4279" s="29"/>
      <c r="OOK4279" s="29"/>
      <c r="OOL4279" s="29"/>
      <c r="OOM4279" s="29"/>
      <c r="OON4279" s="29"/>
      <c r="OOO4279" s="29"/>
      <c r="OOP4279" s="29"/>
      <c r="OOQ4279" s="29"/>
      <c r="OOR4279" s="29"/>
      <c r="OOS4279" s="29"/>
      <c r="OOT4279" s="29"/>
      <c r="OOU4279" s="29"/>
      <c r="OOV4279" s="29"/>
      <c r="OOW4279" s="29"/>
      <c r="OOX4279" s="29"/>
      <c r="OOY4279" s="29"/>
      <c r="OOZ4279" s="29"/>
      <c r="OPA4279" s="29"/>
      <c r="OPB4279" s="29"/>
      <c r="OPC4279" s="29"/>
      <c r="OPD4279" s="29"/>
      <c r="OPE4279" s="29"/>
      <c r="OPF4279" s="29"/>
      <c r="OPG4279" s="29"/>
      <c r="OPH4279" s="29"/>
      <c r="OPI4279" s="29"/>
      <c r="OPJ4279" s="29"/>
      <c r="OPK4279" s="29"/>
      <c r="OPL4279" s="29"/>
      <c r="OPM4279" s="29"/>
      <c r="OPN4279" s="29"/>
      <c r="OPO4279" s="29"/>
      <c r="OPP4279" s="29"/>
      <c r="OPQ4279" s="29"/>
      <c r="OPR4279" s="29"/>
      <c r="OPS4279" s="29"/>
      <c r="OPT4279" s="29"/>
      <c r="OPU4279" s="29"/>
      <c r="OPV4279" s="29"/>
      <c r="OPW4279" s="29"/>
      <c r="OPX4279" s="29"/>
      <c r="OPY4279" s="29"/>
      <c r="OPZ4279" s="29"/>
      <c r="OQA4279" s="29"/>
      <c r="OQB4279" s="29"/>
      <c r="OQC4279" s="29"/>
      <c r="OQD4279" s="29"/>
      <c r="OQE4279" s="29"/>
      <c r="OQF4279" s="29"/>
      <c r="OQG4279" s="29"/>
      <c r="OQH4279" s="29"/>
      <c r="OQI4279" s="29"/>
      <c r="OQJ4279" s="29"/>
      <c r="OQK4279" s="29"/>
      <c r="OQL4279" s="29"/>
      <c r="OQM4279" s="29"/>
      <c r="OQN4279" s="29"/>
      <c r="OQO4279" s="29"/>
      <c r="OQP4279" s="29"/>
      <c r="OQQ4279" s="29"/>
      <c r="OQR4279" s="29"/>
      <c r="OQS4279" s="29"/>
      <c r="OQT4279" s="29"/>
      <c r="OQU4279" s="29"/>
      <c r="OQV4279" s="29"/>
      <c r="OQW4279" s="29"/>
      <c r="OQX4279" s="29"/>
      <c r="OQY4279" s="29"/>
      <c r="OQZ4279" s="29"/>
      <c r="ORA4279" s="29"/>
      <c r="ORB4279" s="29"/>
      <c r="ORC4279" s="29"/>
      <c r="ORD4279" s="29"/>
      <c r="ORE4279" s="29"/>
      <c r="ORF4279" s="29"/>
      <c r="ORG4279" s="29"/>
      <c r="ORH4279" s="29"/>
      <c r="ORI4279" s="29"/>
      <c r="ORJ4279" s="29"/>
      <c r="ORK4279" s="29"/>
      <c r="ORL4279" s="29"/>
      <c r="ORM4279" s="29"/>
      <c r="ORN4279" s="29"/>
      <c r="ORO4279" s="29"/>
      <c r="ORP4279" s="29"/>
      <c r="ORQ4279" s="29"/>
      <c r="ORR4279" s="29"/>
      <c r="ORS4279" s="29"/>
      <c r="ORT4279" s="29"/>
      <c r="ORU4279" s="29"/>
      <c r="ORV4279" s="29"/>
      <c r="ORW4279" s="29"/>
      <c r="ORX4279" s="29"/>
      <c r="ORY4279" s="29"/>
      <c r="ORZ4279" s="29"/>
      <c r="OSA4279" s="29"/>
      <c r="OSB4279" s="29"/>
      <c r="OSC4279" s="29"/>
      <c r="OSD4279" s="29"/>
      <c r="OSE4279" s="29"/>
      <c r="OSF4279" s="29"/>
      <c r="OSG4279" s="29"/>
      <c r="OSH4279" s="29"/>
      <c r="OSI4279" s="29"/>
      <c r="OSJ4279" s="29"/>
      <c r="OSK4279" s="29"/>
      <c r="OSL4279" s="29"/>
      <c r="OSM4279" s="29"/>
      <c r="OSN4279" s="29"/>
      <c r="OSO4279" s="29"/>
      <c r="OSP4279" s="29"/>
      <c r="OSQ4279" s="29"/>
      <c r="OSR4279" s="29"/>
      <c r="OSS4279" s="29"/>
      <c r="OST4279" s="29"/>
      <c r="OSU4279" s="29"/>
      <c r="OSV4279" s="29"/>
      <c r="OSW4279" s="29"/>
      <c r="OSX4279" s="29"/>
      <c r="OSY4279" s="29"/>
      <c r="OSZ4279" s="29"/>
      <c r="OTA4279" s="29"/>
      <c r="OTB4279" s="29"/>
      <c r="OTC4279" s="29"/>
      <c r="OTD4279" s="29"/>
      <c r="OTE4279" s="29"/>
      <c r="OTF4279" s="29"/>
      <c r="OTG4279" s="29"/>
      <c r="OTH4279" s="29"/>
      <c r="OTI4279" s="29"/>
      <c r="OTJ4279" s="29"/>
      <c r="OTK4279" s="29"/>
      <c r="OTL4279" s="29"/>
      <c r="OTM4279" s="29"/>
      <c r="OTN4279" s="29"/>
      <c r="OTO4279" s="29"/>
      <c r="OTP4279" s="29"/>
      <c r="OTQ4279" s="29"/>
      <c r="OTR4279" s="29"/>
      <c r="OTS4279" s="29"/>
      <c r="OTT4279" s="29"/>
      <c r="OTU4279" s="29"/>
      <c r="OTV4279" s="29"/>
      <c r="OTW4279" s="29"/>
      <c r="OTX4279" s="29"/>
      <c r="OTY4279" s="29"/>
      <c r="OTZ4279" s="29"/>
      <c r="OUA4279" s="29"/>
      <c r="OUB4279" s="29"/>
      <c r="OUC4279" s="29"/>
      <c r="OUD4279" s="29"/>
      <c r="OUE4279" s="29"/>
      <c r="OUF4279" s="29"/>
      <c r="OUG4279" s="29"/>
      <c r="OUH4279" s="29"/>
      <c r="OUI4279" s="29"/>
      <c r="OUJ4279" s="29"/>
      <c r="OUK4279" s="29"/>
      <c r="OUL4279" s="29"/>
      <c r="OUM4279" s="29"/>
      <c r="OUN4279" s="29"/>
      <c r="OUO4279" s="29"/>
      <c r="OUP4279" s="29"/>
      <c r="OUQ4279" s="29"/>
      <c r="OUR4279" s="29"/>
      <c r="OUS4279" s="29"/>
      <c r="OUT4279" s="29"/>
      <c r="OUU4279" s="29"/>
      <c r="OUV4279" s="29"/>
      <c r="OUW4279" s="29"/>
      <c r="OUX4279" s="29"/>
      <c r="OUY4279" s="29"/>
      <c r="OUZ4279" s="29"/>
      <c r="OVA4279" s="29"/>
      <c r="OVB4279" s="29"/>
      <c r="OVC4279" s="29"/>
      <c r="OVD4279" s="29"/>
      <c r="OVE4279" s="29"/>
      <c r="OVF4279" s="29"/>
      <c r="OVG4279" s="29"/>
      <c r="OVH4279" s="29"/>
      <c r="OVI4279" s="29"/>
      <c r="OVJ4279" s="29"/>
      <c r="OVK4279" s="29"/>
      <c r="OVL4279" s="29"/>
      <c r="OVM4279" s="29"/>
      <c r="OVN4279" s="29"/>
      <c r="OVO4279" s="29"/>
      <c r="OVP4279" s="29"/>
      <c r="OVQ4279" s="29"/>
      <c r="OVR4279" s="29"/>
      <c r="OVS4279" s="29"/>
      <c r="OVT4279" s="29"/>
      <c r="OVU4279" s="29"/>
      <c r="OVV4279" s="29"/>
      <c r="OVW4279" s="29"/>
      <c r="OVX4279" s="29"/>
      <c r="OVY4279" s="29"/>
      <c r="OVZ4279" s="29"/>
      <c r="OWA4279" s="29"/>
      <c r="OWB4279" s="29"/>
      <c r="OWC4279" s="29"/>
      <c r="OWD4279" s="29"/>
      <c r="OWE4279" s="29"/>
      <c r="OWF4279" s="29"/>
      <c r="OWG4279" s="29"/>
      <c r="OWH4279" s="29"/>
      <c r="OWI4279" s="29"/>
      <c r="OWJ4279" s="29"/>
      <c r="OWK4279" s="29"/>
      <c r="OWL4279" s="29"/>
      <c r="OWM4279" s="29"/>
      <c r="OWN4279" s="29"/>
      <c r="OWO4279" s="29"/>
      <c r="OWP4279" s="29"/>
      <c r="OWQ4279" s="29"/>
      <c r="OWR4279" s="29"/>
      <c r="OWS4279" s="29"/>
      <c r="OWT4279" s="29"/>
      <c r="OWU4279" s="29"/>
      <c r="OWV4279" s="29"/>
      <c r="OWW4279" s="29"/>
      <c r="OWX4279" s="29"/>
      <c r="OWY4279" s="29"/>
      <c r="OWZ4279" s="29"/>
      <c r="OXA4279" s="29"/>
      <c r="OXB4279" s="29"/>
      <c r="OXC4279" s="29"/>
      <c r="OXD4279" s="29"/>
      <c r="OXE4279" s="29"/>
      <c r="OXF4279" s="29"/>
      <c r="OXG4279" s="29"/>
      <c r="OXH4279" s="29"/>
      <c r="OXI4279" s="29"/>
      <c r="OXJ4279" s="29"/>
      <c r="OXK4279" s="29"/>
      <c r="OXL4279" s="29"/>
      <c r="OXM4279" s="29"/>
      <c r="OXN4279" s="29"/>
      <c r="OXO4279" s="29"/>
      <c r="OXP4279" s="29"/>
      <c r="OXQ4279" s="29"/>
      <c r="OXR4279" s="29"/>
      <c r="OXS4279" s="29"/>
      <c r="OXT4279" s="29"/>
      <c r="OXU4279" s="29"/>
      <c r="OXV4279" s="29"/>
      <c r="OXW4279" s="29"/>
      <c r="OXX4279" s="29"/>
      <c r="OXY4279" s="29"/>
      <c r="OXZ4279" s="29"/>
      <c r="OYA4279" s="29"/>
      <c r="OYB4279" s="29"/>
      <c r="OYC4279" s="29"/>
      <c r="OYD4279" s="29"/>
      <c r="OYE4279" s="29"/>
      <c r="OYF4279" s="29"/>
      <c r="OYG4279" s="29"/>
      <c r="OYH4279" s="29"/>
      <c r="OYI4279" s="29"/>
      <c r="OYJ4279" s="29"/>
      <c r="OYK4279" s="29"/>
      <c r="OYL4279" s="29"/>
      <c r="OYM4279" s="29"/>
      <c r="OYN4279" s="29"/>
      <c r="OYO4279" s="29"/>
      <c r="OYP4279" s="29"/>
      <c r="OYQ4279" s="29"/>
      <c r="OYR4279" s="29"/>
      <c r="OYS4279" s="29"/>
      <c r="OYT4279" s="29"/>
      <c r="OYU4279" s="29"/>
      <c r="OYV4279" s="29"/>
      <c r="OYW4279" s="29"/>
      <c r="OYX4279" s="29"/>
      <c r="OYY4279" s="29"/>
      <c r="OYZ4279" s="29"/>
      <c r="OZA4279" s="29"/>
      <c r="OZB4279" s="29"/>
      <c r="OZC4279" s="29"/>
      <c r="OZD4279" s="29"/>
      <c r="OZE4279" s="29"/>
      <c r="OZF4279" s="29"/>
      <c r="OZG4279" s="29"/>
      <c r="OZH4279" s="29"/>
      <c r="OZI4279" s="29"/>
      <c r="OZJ4279" s="29"/>
      <c r="OZK4279" s="29"/>
      <c r="OZL4279" s="29"/>
      <c r="OZM4279" s="29"/>
      <c r="OZN4279" s="29"/>
      <c r="OZO4279" s="29"/>
      <c r="OZP4279" s="29"/>
      <c r="OZQ4279" s="29"/>
      <c r="OZR4279" s="29"/>
      <c r="OZS4279" s="29"/>
      <c r="OZT4279" s="29"/>
      <c r="OZU4279" s="29"/>
      <c r="OZV4279" s="29"/>
      <c r="OZW4279" s="29"/>
      <c r="OZX4279" s="29"/>
      <c r="OZY4279" s="29"/>
      <c r="OZZ4279" s="29"/>
      <c r="PAA4279" s="29"/>
      <c r="PAB4279" s="29"/>
      <c r="PAC4279" s="29"/>
      <c r="PAD4279" s="29"/>
      <c r="PAE4279" s="29"/>
      <c r="PAF4279" s="29"/>
      <c r="PAG4279" s="29"/>
      <c r="PAH4279" s="29"/>
      <c r="PAI4279" s="29"/>
      <c r="PAJ4279" s="29"/>
      <c r="PAK4279" s="29"/>
      <c r="PAL4279" s="29"/>
      <c r="PAM4279" s="29"/>
      <c r="PAN4279" s="29"/>
      <c r="PAO4279" s="29"/>
      <c r="PAP4279" s="29"/>
      <c r="PAQ4279" s="29"/>
      <c r="PAR4279" s="29"/>
      <c r="PAS4279" s="29"/>
      <c r="PAT4279" s="29"/>
      <c r="PAU4279" s="29"/>
      <c r="PAV4279" s="29"/>
      <c r="PAW4279" s="29"/>
      <c r="PAX4279" s="29"/>
      <c r="PAY4279" s="29"/>
      <c r="PAZ4279" s="29"/>
      <c r="PBA4279" s="29"/>
      <c r="PBB4279" s="29"/>
      <c r="PBC4279" s="29"/>
      <c r="PBD4279" s="29"/>
      <c r="PBE4279" s="29"/>
      <c r="PBF4279" s="29"/>
      <c r="PBG4279" s="29"/>
      <c r="PBH4279" s="29"/>
      <c r="PBI4279" s="29"/>
      <c r="PBJ4279" s="29"/>
      <c r="PBK4279" s="29"/>
      <c r="PBL4279" s="29"/>
      <c r="PBM4279" s="29"/>
      <c r="PBN4279" s="29"/>
      <c r="PBO4279" s="29"/>
      <c r="PBP4279" s="29"/>
      <c r="PBQ4279" s="29"/>
      <c r="PBR4279" s="29"/>
      <c r="PBS4279" s="29"/>
      <c r="PBT4279" s="29"/>
      <c r="PBU4279" s="29"/>
      <c r="PBV4279" s="29"/>
      <c r="PBW4279" s="29"/>
      <c r="PBX4279" s="29"/>
      <c r="PBY4279" s="29"/>
      <c r="PBZ4279" s="29"/>
      <c r="PCA4279" s="29"/>
      <c r="PCB4279" s="29"/>
      <c r="PCC4279" s="29"/>
      <c r="PCD4279" s="29"/>
      <c r="PCE4279" s="29"/>
      <c r="PCF4279" s="29"/>
      <c r="PCG4279" s="29"/>
      <c r="PCH4279" s="29"/>
      <c r="PCI4279" s="29"/>
      <c r="PCJ4279" s="29"/>
      <c r="PCK4279" s="29"/>
      <c r="PCL4279" s="29"/>
      <c r="PCM4279" s="29"/>
      <c r="PCN4279" s="29"/>
      <c r="PCO4279" s="29"/>
      <c r="PCP4279" s="29"/>
      <c r="PCQ4279" s="29"/>
      <c r="PCR4279" s="29"/>
      <c r="PCS4279" s="29"/>
      <c r="PCT4279" s="29"/>
      <c r="PCU4279" s="29"/>
      <c r="PCV4279" s="29"/>
      <c r="PCW4279" s="29"/>
      <c r="PCX4279" s="29"/>
      <c r="PCY4279" s="29"/>
      <c r="PCZ4279" s="29"/>
      <c r="PDA4279" s="29"/>
      <c r="PDB4279" s="29"/>
      <c r="PDC4279" s="29"/>
      <c r="PDD4279" s="29"/>
      <c r="PDE4279" s="29"/>
      <c r="PDF4279" s="29"/>
      <c r="PDG4279" s="29"/>
      <c r="PDH4279" s="29"/>
      <c r="PDI4279" s="29"/>
      <c r="PDJ4279" s="29"/>
      <c r="PDK4279" s="29"/>
      <c r="PDL4279" s="29"/>
      <c r="PDM4279" s="29"/>
      <c r="PDN4279" s="29"/>
      <c r="PDO4279" s="29"/>
      <c r="PDP4279" s="29"/>
      <c r="PDQ4279" s="29"/>
      <c r="PDR4279" s="29"/>
      <c r="PDS4279" s="29"/>
      <c r="PDT4279" s="29"/>
      <c r="PDU4279" s="29"/>
      <c r="PDV4279" s="29"/>
      <c r="PDW4279" s="29"/>
      <c r="PDX4279" s="29"/>
      <c r="PDY4279" s="29"/>
      <c r="PDZ4279" s="29"/>
      <c r="PEA4279" s="29"/>
      <c r="PEB4279" s="29"/>
      <c r="PEC4279" s="29"/>
      <c r="PED4279" s="29"/>
      <c r="PEE4279" s="29"/>
      <c r="PEF4279" s="29"/>
      <c r="PEG4279" s="29"/>
      <c r="PEH4279" s="29"/>
      <c r="PEI4279" s="29"/>
      <c r="PEJ4279" s="29"/>
      <c r="PEK4279" s="29"/>
      <c r="PEL4279" s="29"/>
      <c r="PEM4279" s="29"/>
      <c r="PEN4279" s="29"/>
      <c r="PEO4279" s="29"/>
      <c r="PEP4279" s="29"/>
      <c r="PEQ4279" s="29"/>
      <c r="PER4279" s="29"/>
      <c r="PES4279" s="29"/>
      <c r="PET4279" s="29"/>
      <c r="PEU4279" s="29"/>
      <c r="PEV4279" s="29"/>
      <c r="PEW4279" s="29"/>
      <c r="PEX4279" s="29"/>
      <c r="PEY4279" s="29"/>
      <c r="PEZ4279" s="29"/>
      <c r="PFA4279" s="29"/>
      <c r="PFB4279" s="29"/>
      <c r="PFC4279" s="29"/>
      <c r="PFD4279" s="29"/>
      <c r="PFE4279" s="29"/>
      <c r="PFF4279" s="29"/>
      <c r="PFG4279" s="29"/>
      <c r="PFH4279" s="29"/>
      <c r="PFI4279" s="29"/>
      <c r="PFJ4279" s="29"/>
      <c r="PFK4279" s="29"/>
      <c r="PFL4279" s="29"/>
      <c r="PFM4279" s="29"/>
      <c r="PFN4279" s="29"/>
      <c r="PFO4279" s="29"/>
      <c r="PFP4279" s="29"/>
      <c r="PFQ4279" s="29"/>
      <c r="PFR4279" s="29"/>
      <c r="PFS4279" s="29"/>
      <c r="PFT4279" s="29"/>
      <c r="PFU4279" s="29"/>
      <c r="PFV4279" s="29"/>
      <c r="PFW4279" s="29"/>
      <c r="PFX4279" s="29"/>
      <c r="PFY4279" s="29"/>
      <c r="PFZ4279" s="29"/>
      <c r="PGA4279" s="29"/>
      <c r="PGB4279" s="29"/>
      <c r="PGC4279" s="29"/>
      <c r="PGD4279" s="29"/>
      <c r="PGE4279" s="29"/>
      <c r="PGF4279" s="29"/>
      <c r="PGG4279" s="29"/>
      <c r="PGH4279" s="29"/>
      <c r="PGI4279" s="29"/>
      <c r="PGJ4279" s="29"/>
      <c r="PGK4279" s="29"/>
      <c r="PGL4279" s="29"/>
      <c r="PGM4279" s="29"/>
      <c r="PGN4279" s="29"/>
      <c r="PGO4279" s="29"/>
      <c r="PGP4279" s="29"/>
      <c r="PGQ4279" s="29"/>
      <c r="PGR4279" s="29"/>
      <c r="PGS4279" s="29"/>
      <c r="PGT4279" s="29"/>
      <c r="PGU4279" s="29"/>
      <c r="PGV4279" s="29"/>
      <c r="PGW4279" s="29"/>
      <c r="PGX4279" s="29"/>
      <c r="PGY4279" s="29"/>
      <c r="PGZ4279" s="29"/>
      <c r="PHA4279" s="29"/>
      <c r="PHB4279" s="29"/>
      <c r="PHC4279" s="29"/>
      <c r="PHD4279" s="29"/>
      <c r="PHE4279" s="29"/>
      <c r="PHF4279" s="29"/>
      <c r="PHG4279" s="29"/>
      <c r="PHH4279" s="29"/>
      <c r="PHI4279" s="29"/>
      <c r="PHJ4279" s="29"/>
      <c r="PHK4279" s="29"/>
      <c r="PHL4279" s="29"/>
      <c r="PHM4279" s="29"/>
      <c r="PHN4279" s="29"/>
      <c r="PHO4279" s="29"/>
      <c r="PHP4279" s="29"/>
      <c r="PHQ4279" s="29"/>
      <c r="PHR4279" s="29"/>
      <c r="PHS4279" s="29"/>
      <c r="PHT4279" s="29"/>
      <c r="PHU4279" s="29"/>
      <c r="PHV4279" s="29"/>
      <c r="PHW4279" s="29"/>
      <c r="PHX4279" s="29"/>
      <c r="PHY4279" s="29"/>
      <c r="PHZ4279" s="29"/>
      <c r="PIA4279" s="29"/>
      <c r="PIB4279" s="29"/>
      <c r="PIC4279" s="29"/>
      <c r="PID4279" s="29"/>
      <c r="PIE4279" s="29"/>
      <c r="PIF4279" s="29"/>
      <c r="PIG4279" s="29"/>
      <c r="PIH4279" s="29"/>
      <c r="PII4279" s="29"/>
      <c r="PIJ4279" s="29"/>
      <c r="PIK4279" s="29"/>
      <c r="PIL4279" s="29"/>
      <c r="PIM4279" s="29"/>
      <c r="PIN4279" s="29"/>
      <c r="PIO4279" s="29"/>
      <c r="PIP4279" s="29"/>
      <c r="PIQ4279" s="29"/>
      <c r="PIR4279" s="29"/>
      <c r="PIS4279" s="29"/>
      <c r="PIT4279" s="29"/>
      <c r="PIU4279" s="29"/>
      <c r="PIV4279" s="29"/>
      <c r="PIW4279" s="29"/>
      <c r="PIX4279" s="29"/>
      <c r="PIY4279" s="29"/>
      <c r="PIZ4279" s="29"/>
      <c r="PJA4279" s="29"/>
      <c r="PJB4279" s="29"/>
      <c r="PJC4279" s="29"/>
      <c r="PJD4279" s="29"/>
      <c r="PJE4279" s="29"/>
      <c r="PJF4279" s="29"/>
      <c r="PJG4279" s="29"/>
      <c r="PJH4279" s="29"/>
      <c r="PJI4279" s="29"/>
      <c r="PJJ4279" s="29"/>
      <c r="PJK4279" s="29"/>
      <c r="PJL4279" s="29"/>
      <c r="PJM4279" s="29"/>
      <c r="PJN4279" s="29"/>
      <c r="PJO4279" s="29"/>
      <c r="PJP4279" s="29"/>
      <c r="PJQ4279" s="29"/>
      <c r="PJR4279" s="29"/>
      <c r="PJS4279" s="29"/>
      <c r="PJT4279" s="29"/>
      <c r="PJU4279" s="29"/>
      <c r="PJV4279" s="29"/>
      <c r="PJW4279" s="29"/>
      <c r="PJX4279" s="29"/>
      <c r="PJY4279" s="29"/>
      <c r="PJZ4279" s="29"/>
      <c r="PKA4279" s="29"/>
      <c r="PKB4279" s="29"/>
      <c r="PKC4279" s="29"/>
      <c r="PKD4279" s="29"/>
      <c r="PKE4279" s="29"/>
      <c r="PKF4279" s="29"/>
      <c r="PKG4279" s="29"/>
      <c r="PKH4279" s="29"/>
      <c r="PKI4279" s="29"/>
      <c r="PKJ4279" s="29"/>
      <c r="PKK4279" s="29"/>
      <c r="PKL4279" s="29"/>
      <c r="PKM4279" s="29"/>
      <c r="PKN4279" s="29"/>
      <c r="PKO4279" s="29"/>
      <c r="PKP4279" s="29"/>
      <c r="PKQ4279" s="29"/>
      <c r="PKR4279" s="29"/>
      <c r="PKS4279" s="29"/>
      <c r="PKT4279" s="29"/>
      <c r="PKU4279" s="29"/>
      <c r="PKV4279" s="29"/>
      <c r="PKW4279" s="29"/>
      <c r="PKX4279" s="29"/>
      <c r="PKY4279" s="29"/>
      <c r="PKZ4279" s="29"/>
      <c r="PLA4279" s="29"/>
      <c r="PLB4279" s="29"/>
      <c r="PLC4279" s="29"/>
      <c r="PLD4279" s="29"/>
      <c r="PLE4279" s="29"/>
      <c r="PLF4279" s="29"/>
      <c r="PLG4279" s="29"/>
      <c r="PLH4279" s="29"/>
      <c r="PLI4279" s="29"/>
      <c r="PLJ4279" s="29"/>
      <c r="PLK4279" s="29"/>
      <c r="PLL4279" s="29"/>
      <c r="PLM4279" s="29"/>
      <c r="PLN4279" s="29"/>
      <c r="PLO4279" s="29"/>
      <c r="PLP4279" s="29"/>
      <c r="PLQ4279" s="29"/>
      <c r="PLR4279" s="29"/>
      <c r="PLS4279" s="29"/>
      <c r="PLT4279" s="29"/>
      <c r="PLU4279" s="29"/>
      <c r="PLV4279" s="29"/>
      <c r="PLW4279" s="29"/>
      <c r="PLX4279" s="29"/>
      <c r="PLY4279" s="29"/>
      <c r="PLZ4279" s="29"/>
      <c r="PMA4279" s="29"/>
      <c r="PMB4279" s="29"/>
      <c r="PMC4279" s="29"/>
      <c r="PMD4279" s="29"/>
      <c r="PME4279" s="29"/>
      <c r="PMF4279" s="29"/>
      <c r="PMG4279" s="29"/>
      <c r="PMH4279" s="29"/>
      <c r="PMI4279" s="29"/>
      <c r="PMJ4279" s="29"/>
      <c r="PMK4279" s="29"/>
      <c r="PML4279" s="29"/>
      <c r="PMM4279" s="29"/>
      <c r="PMN4279" s="29"/>
      <c r="PMO4279" s="29"/>
      <c r="PMP4279" s="29"/>
      <c r="PMQ4279" s="29"/>
      <c r="PMR4279" s="29"/>
      <c r="PMS4279" s="29"/>
      <c r="PMT4279" s="29"/>
      <c r="PMU4279" s="29"/>
      <c r="PMV4279" s="29"/>
      <c r="PMW4279" s="29"/>
      <c r="PMX4279" s="29"/>
      <c r="PMY4279" s="29"/>
      <c r="PMZ4279" s="29"/>
      <c r="PNA4279" s="29"/>
      <c r="PNB4279" s="29"/>
      <c r="PNC4279" s="29"/>
      <c r="PND4279" s="29"/>
      <c r="PNE4279" s="29"/>
      <c r="PNF4279" s="29"/>
      <c r="PNG4279" s="29"/>
      <c r="PNH4279" s="29"/>
      <c r="PNI4279" s="29"/>
      <c r="PNJ4279" s="29"/>
      <c r="PNK4279" s="29"/>
      <c r="PNL4279" s="29"/>
      <c r="PNM4279" s="29"/>
      <c r="PNN4279" s="29"/>
      <c r="PNO4279" s="29"/>
      <c r="PNP4279" s="29"/>
      <c r="PNQ4279" s="29"/>
      <c r="PNR4279" s="29"/>
      <c r="PNS4279" s="29"/>
      <c r="PNT4279" s="29"/>
      <c r="PNU4279" s="29"/>
      <c r="PNV4279" s="29"/>
      <c r="PNW4279" s="29"/>
      <c r="PNX4279" s="29"/>
      <c r="PNY4279" s="29"/>
      <c r="PNZ4279" s="29"/>
      <c r="POA4279" s="29"/>
      <c r="POB4279" s="29"/>
      <c r="POC4279" s="29"/>
      <c r="POD4279" s="29"/>
      <c r="POE4279" s="29"/>
      <c r="POF4279" s="29"/>
      <c r="POG4279" s="29"/>
      <c r="POH4279" s="29"/>
      <c r="POI4279" s="29"/>
      <c r="POJ4279" s="29"/>
      <c r="POK4279" s="29"/>
      <c r="POL4279" s="29"/>
      <c r="POM4279" s="29"/>
      <c r="PON4279" s="29"/>
      <c r="POO4279" s="29"/>
      <c r="POP4279" s="29"/>
      <c r="POQ4279" s="29"/>
      <c r="POR4279" s="29"/>
      <c r="POS4279" s="29"/>
      <c r="POT4279" s="29"/>
      <c r="POU4279" s="29"/>
      <c r="POV4279" s="29"/>
      <c r="POW4279" s="29"/>
      <c r="POX4279" s="29"/>
      <c r="POY4279" s="29"/>
      <c r="POZ4279" s="29"/>
      <c r="PPA4279" s="29"/>
      <c r="PPB4279" s="29"/>
      <c r="PPC4279" s="29"/>
      <c r="PPD4279" s="29"/>
      <c r="PPE4279" s="29"/>
      <c r="PPF4279" s="29"/>
      <c r="PPG4279" s="29"/>
      <c r="PPH4279" s="29"/>
      <c r="PPI4279" s="29"/>
      <c r="PPJ4279" s="29"/>
      <c r="PPK4279" s="29"/>
      <c r="PPL4279" s="29"/>
      <c r="PPM4279" s="29"/>
      <c r="PPN4279" s="29"/>
      <c r="PPO4279" s="29"/>
      <c r="PPP4279" s="29"/>
      <c r="PPQ4279" s="29"/>
      <c r="PPR4279" s="29"/>
      <c r="PPS4279" s="29"/>
      <c r="PPT4279" s="29"/>
      <c r="PPU4279" s="29"/>
      <c r="PPV4279" s="29"/>
      <c r="PPW4279" s="29"/>
      <c r="PPX4279" s="29"/>
      <c r="PPY4279" s="29"/>
      <c r="PPZ4279" s="29"/>
      <c r="PQA4279" s="29"/>
      <c r="PQB4279" s="29"/>
      <c r="PQC4279" s="29"/>
      <c r="PQD4279" s="29"/>
      <c r="PQE4279" s="29"/>
      <c r="PQF4279" s="29"/>
      <c r="PQG4279" s="29"/>
      <c r="PQH4279" s="29"/>
      <c r="PQI4279" s="29"/>
      <c r="PQJ4279" s="29"/>
      <c r="PQK4279" s="29"/>
      <c r="PQL4279" s="29"/>
      <c r="PQM4279" s="29"/>
      <c r="PQN4279" s="29"/>
      <c r="PQO4279" s="29"/>
      <c r="PQP4279" s="29"/>
      <c r="PQQ4279" s="29"/>
      <c r="PQR4279" s="29"/>
      <c r="PQS4279" s="29"/>
      <c r="PQT4279" s="29"/>
      <c r="PQU4279" s="29"/>
      <c r="PQV4279" s="29"/>
      <c r="PQW4279" s="29"/>
      <c r="PQX4279" s="29"/>
      <c r="PQY4279" s="29"/>
      <c r="PQZ4279" s="29"/>
      <c r="PRA4279" s="29"/>
      <c r="PRB4279" s="29"/>
      <c r="PRC4279" s="29"/>
      <c r="PRD4279" s="29"/>
      <c r="PRE4279" s="29"/>
      <c r="PRF4279" s="29"/>
      <c r="PRG4279" s="29"/>
      <c r="PRH4279" s="29"/>
      <c r="PRI4279" s="29"/>
      <c r="PRJ4279" s="29"/>
      <c r="PRK4279" s="29"/>
      <c r="PRL4279" s="29"/>
      <c r="PRM4279" s="29"/>
      <c r="PRN4279" s="29"/>
      <c r="PRO4279" s="29"/>
      <c r="PRP4279" s="29"/>
      <c r="PRQ4279" s="29"/>
      <c r="PRR4279" s="29"/>
      <c r="PRS4279" s="29"/>
      <c r="PRT4279" s="29"/>
      <c r="PRU4279" s="29"/>
      <c r="PRV4279" s="29"/>
      <c r="PRW4279" s="29"/>
      <c r="PRX4279" s="29"/>
      <c r="PRY4279" s="29"/>
      <c r="PRZ4279" s="29"/>
      <c r="PSA4279" s="29"/>
      <c r="PSB4279" s="29"/>
      <c r="PSC4279" s="29"/>
      <c r="PSD4279" s="29"/>
      <c r="PSE4279" s="29"/>
      <c r="PSF4279" s="29"/>
      <c r="PSG4279" s="29"/>
      <c r="PSH4279" s="29"/>
      <c r="PSI4279" s="29"/>
      <c r="PSJ4279" s="29"/>
      <c r="PSK4279" s="29"/>
      <c r="PSL4279" s="29"/>
      <c r="PSM4279" s="29"/>
      <c r="PSN4279" s="29"/>
      <c r="PSO4279" s="29"/>
      <c r="PSP4279" s="29"/>
      <c r="PSQ4279" s="29"/>
      <c r="PSR4279" s="29"/>
      <c r="PSS4279" s="29"/>
      <c r="PST4279" s="29"/>
      <c r="PSU4279" s="29"/>
      <c r="PSV4279" s="29"/>
      <c r="PSW4279" s="29"/>
      <c r="PSX4279" s="29"/>
      <c r="PSY4279" s="29"/>
      <c r="PSZ4279" s="29"/>
      <c r="PTA4279" s="29"/>
      <c r="PTB4279" s="29"/>
      <c r="PTC4279" s="29"/>
      <c r="PTD4279" s="29"/>
      <c r="PTE4279" s="29"/>
      <c r="PTF4279" s="29"/>
      <c r="PTG4279" s="29"/>
      <c r="PTH4279" s="29"/>
      <c r="PTI4279" s="29"/>
      <c r="PTJ4279" s="29"/>
      <c r="PTK4279" s="29"/>
      <c r="PTL4279" s="29"/>
      <c r="PTM4279" s="29"/>
      <c r="PTN4279" s="29"/>
      <c r="PTO4279" s="29"/>
      <c r="PTP4279" s="29"/>
      <c r="PTQ4279" s="29"/>
      <c r="PTR4279" s="29"/>
      <c r="PTS4279" s="29"/>
      <c r="PTT4279" s="29"/>
      <c r="PTU4279" s="29"/>
      <c r="PTV4279" s="29"/>
      <c r="PTW4279" s="29"/>
      <c r="PTX4279" s="29"/>
      <c r="PTY4279" s="29"/>
      <c r="PTZ4279" s="29"/>
      <c r="PUA4279" s="29"/>
      <c r="PUB4279" s="29"/>
      <c r="PUC4279" s="29"/>
      <c r="PUD4279" s="29"/>
      <c r="PUE4279" s="29"/>
      <c r="PUF4279" s="29"/>
      <c r="PUG4279" s="29"/>
      <c r="PUH4279" s="29"/>
      <c r="PUI4279" s="29"/>
      <c r="PUJ4279" s="29"/>
      <c r="PUK4279" s="29"/>
      <c r="PUL4279" s="29"/>
      <c r="PUM4279" s="29"/>
      <c r="PUN4279" s="29"/>
      <c r="PUO4279" s="29"/>
      <c r="PUP4279" s="29"/>
      <c r="PUQ4279" s="29"/>
      <c r="PUR4279" s="29"/>
      <c r="PUS4279" s="29"/>
      <c r="PUT4279" s="29"/>
      <c r="PUU4279" s="29"/>
      <c r="PUV4279" s="29"/>
      <c r="PUW4279" s="29"/>
      <c r="PUX4279" s="29"/>
      <c r="PUY4279" s="29"/>
      <c r="PUZ4279" s="29"/>
      <c r="PVA4279" s="29"/>
      <c r="PVB4279" s="29"/>
      <c r="PVC4279" s="29"/>
      <c r="PVD4279" s="29"/>
      <c r="PVE4279" s="29"/>
      <c r="PVF4279" s="29"/>
      <c r="PVG4279" s="29"/>
      <c r="PVH4279" s="29"/>
      <c r="PVI4279" s="29"/>
      <c r="PVJ4279" s="29"/>
      <c r="PVK4279" s="29"/>
      <c r="PVL4279" s="29"/>
      <c r="PVM4279" s="29"/>
      <c r="PVN4279" s="29"/>
      <c r="PVO4279" s="29"/>
      <c r="PVP4279" s="29"/>
      <c r="PVQ4279" s="29"/>
      <c r="PVR4279" s="29"/>
      <c r="PVS4279" s="29"/>
      <c r="PVT4279" s="29"/>
      <c r="PVU4279" s="29"/>
      <c r="PVV4279" s="29"/>
      <c r="PVW4279" s="29"/>
      <c r="PVX4279" s="29"/>
      <c r="PVY4279" s="29"/>
      <c r="PVZ4279" s="29"/>
      <c r="PWA4279" s="29"/>
      <c r="PWB4279" s="29"/>
      <c r="PWC4279" s="29"/>
      <c r="PWD4279" s="29"/>
      <c r="PWE4279" s="29"/>
      <c r="PWF4279" s="29"/>
      <c r="PWG4279" s="29"/>
      <c r="PWH4279" s="29"/>
      <c r="PWI4279" s="29"/>
      <c r="PWJ4279" s="29"/>
      <c r="PWK4279" s="29"/>
      <c r="PWL4279" s="29"/>
      <c r="PWM4279" s="29"/>
      <c r="PWN4279" s="29"/>
      <c r="PWO4279" s="29"/>
      <c r="PWP4279" s="29"/>
      <c r="PWQ4279" s="29"/>
      <c r="PWR4279" s="29"/>
      <c r="PWS4279" s="29"/>
      <c r="PWT4279" s="29"/>
      <c r="PWU4279" s="29"/>
      <c r="PWV4279" s="29"/>
      <c r="PWW4279" s="29"/>
      <c r="PWX4279" s="29"/>
      <c r="PWY4279" s="29"/>
      <c r="PWZ4279" s="29"/>
      <c r="PXA4279" s="29"/>
      <c r="PXB4279" s="29"/>
      <c r="PXC4279" s="29"/>
      <c r="PXD4279" s="29"/>
      <c r="PXE4279" s="29"/>
      <c r="PXF4279" s="29"/>
      <c r="PXG4279" s="29"/>
      <c r="PXH4279" s="29"/>
      <c r="PXI4279" s="29"/>
      <c r="PXJ4279" s="29"/>
      <c r="PXK4279" s="29"/>
      <c r="PXL4279" s="29"/>
      <c r="PXM4279" s="29"/>
      <c r="PXN4279" s="29"/>
      <c r="PXO4279" s="29"/>
      <c r="PXP4279" s="29"/>
      <c r="PXQ4279" s="29"/>
      <c r="PXR4279" s="29"/>
      <c r="PXS4279" s="29"/>
      <c r="PXT4279" s="29"/>
      <c r="PXU4279" s="29"/>
      <c r="PXV4279" s="29"/>
      <c r="PXW4279" s="29"/>
      <c r="PXX4279" s="29"/>
      <c r="PXY4279" s="29"/>
      <c r="PXZ4279" s="29"/>
      <c r="PYA4279" s="29"/>
      <c r="PYB4279" s="29"/>
      <c r="PYC4279" s="29"/>
      <c r="PYD4279" s="29"/>
      <c r="PYE4279" s="29"/>
      <c r="PYF4279" s="29"/>
      <c r="PYG4279" s="29"/>
      <c r="PYH4279" s="29"/>
      <c r="PYI4279" s="29"/>
      <c r="PYJ4279" s="29"/>
      <c r="PYK4279" s="29"/>
      <c r="PYL4279" s="29"/>
      <c r="PYM4279" s="29"/>
      <c r="PYN4279" s="29"/>
      <c r="PYO4279" s="29"/>
      <c r="PYP4279" s="29"/>
      <c r="PYQ4279" s="29"/>
      <c r="PYR4279" s="29"/>
      <c r="PYS4279" s="29"/>
      <c r="PYT4279" s="29"/>
      <c r="PYU4279" s="29"/>
      <c r="PYV4279" s="29"/>
      <c r="PYW4279" s="29"/>
      <c r="PYX4279" s="29"/>
      <c r="PYY4279" s="29"/>
      <c r="PYZ4279" s="29"/>
      <c r="PZA4279" s="29"/>
      <c r="PZB4279" s="29"/>
      <c r="PZC4279" s="29"/>
      <c r="PZD4279" s="29"/>
      <c r="PZE4279" s="29"/>
      <c r="PZF4279" s="29"/>
      <c r="PZG4279" s="29"/>
      <c r="PZH4279" s="29"/>
      <c r="PZI4279" s="29"/>
      <c r="PZJ4279" s="29"/>
      <c r="PZK4279" s="29"/>
      <c r="PZL4279" s="29"/>
      <c r="PZM4279" s="29"/>
      <c r="PZN4279" s="29"/>
      <c r="PZO4279" s="29"/>
      <c r="PZP4279" s="29"/>
      <c r="PZQ4279" s="29"/>
      <c r="PZR4279" s="29"/>
      <c r="PZS4279" s="29"/>
      <c r="PZT4279" s="29"/>
      <c r="PZU4279" s="29"/>
      <c r="PZV4279" s="29"/>
      <c r="PZW4279" s="29"/>
      <c r="PZX4279" s="29"/>
      <c r="PZY4279" s="29"/>
      <c r="PZZ4279" s="29"/>
      <c r="QAA4279" s="29"/>
      <c r="QAB4279" s="29"/>
      <c r="QAC4279" s="29"/>
      <c r="QAD4279" s="29"/>
      <c r="QAE4279" s="29"/>
      <c r="QAF4279" s="29"/>
      <c r="QAG4279" s="29"/>
      <c r="QAH4279" s="29"/>
      <c r="QAI4279" s="29"/>
      <c r="QAJ4279" s="29"/>
      <c r="QAK4279" s="29"/>
      <c r="QAL4279" s="29"/>
      <c r="QAM4279" s="29"/>
      <c r="QAN4279" s="29"/>
      <c r="QAO4279" s="29"/>
      <c r="QAP4279" s="29"/>
      <c r="QAQ4279" s="29"/>
      <c r="QAR4279" s="29"/>
      <c r="QAS4279" s="29"/>
      <c r="QAT4279" s="29"/>
      <c r="QAU4279" s="29"/>
      <c r="QAV4279" s="29"/>
      <c r="QAW4279" s="29"/>
      <c r="QAX4279" s="29"/>
      <c r="QAY4279" s="29"/>
      <c r="QAZ4279" s="29"/>
      <c r="QBA4279" s="29"/>
      <c r="QBB4279" s="29"/>
      <c r="QBC4279" s="29"/>
      <c r="QBD4279" s="29"/>
      <c r="QBE4279" s="29"/>
      <c r="QBF4279" s="29"/>
      <c r="QBG4279" s="29"/>
      <c r="QBH4279" s="29"/>
      <c r="QBI4279" s="29"/>
      <c r="QBJ4279" s="29"/>
      <c r="QBK4279" s="29"/>
      <c r="QBL4279" s="29"/>
      <c r="QBM4279" s="29"/>
      <c r="QBN4279" s="29"/>
      <c r="QBO4279" s="29"/>
      <c r="QBP4279" s="29"/>
      <c r="QBQ4279" s="29"/>
      <c r="QBR4279" s="29"/>
      <c r="QBS4279" s="29"/>
      <c r="QBT4279" s="29"/>
      <c r="QBU4279" s="29"/>
      <c r="QBV4279" s="29"/>
      <c r="QBW4279" s="29"/>
      <c r="QBX4279" s="29"/>
      <c r="QBY4279" s="29"/>
      <c r="QBZ4279" s="29"/>
      <c r="QCA4279" s="29"/>
      <c r="QCB4279" s="29"/>
      <c r="QCC4279" s="29"/>
      <c r="QCD4279" s="29"/>
      <c r="QCE4279" s="29"/>
      <c r="QCF4279" s="29"/>
      <c r="QCG4279" s="29"/>
      <c r="QCH4279" s="29"/>
      <c r="QCI4279" s="29"/>
      <c r="QCJ4279" s="29"/>
      <c r="QCK4279" s="29"/>
      <c r="QCL4279" s="29"/>
      <c r="QCM4279" s="29"/>
      <c r="QCN4279" s="29"/>
      <c r="QCO4279" s="29"/>
      <c r="QCP4279" s="29"/>
      <c r="QCQ4279" s="29"/>
      <c r="QCR4279" s="29"/>
      <c r="QCS4279" s="29"/>
      <c r="QCT4279" s="29"/>
      <c r="QCU4279" s="29"/>
      <c r="QCV4279" s="29"/>
      <c r="QCW4279" s="29"/>
      <c r="QCX4279" s="29"/>
      <c r="QCY4279" s="29"/>
      <c r="QCZ4279" s="29"/>
      <c r="QDA4279" s="29"/>
      <c r="QDB4279" s="29"/>
      <c r="QDC4279" s="29"/>
      <c r="QDD4279" s="29"/>
      <c r="QDE4279" s="29"/>
      <c r="QDF4279" s="29"/>
      <c r="QDG4279" s="29"/>
      <c r="QDH4279" s="29"/>
      <c r="QDI4279" s="29"/>
      <c r="QDJ4279" s="29"/>
      <c r="QDK4279" s="29"/>
      <c r="QDL4279" s="29"/>
      <c r="QDM4279" s="29"/>
      <c r="QDN4279" s="29"/>
      <c r="QDO4279" s="29"/>
      <c r="QDP4279" s="29"/>
      <c r="QDQ4279" s="29"/>
      <c r="QDR4279" s="29"/>
      <c r="QDS4279" s="29"/>
      <c r="QDT4279" s="29"/>
      <c r="QDU4279" s="29"/>
      <c r="QDV4279" s="29"/>
      <c r="QDW4279" s="29"/>
      <c r="QDX4279" s="29"/>
      <c r="QDY4279" s="29"/>
      <c r="QDZ4279" s="29"/>
      <c r="QEA4279" s="29"/>
      <c r="QEB4279" s="29"/>
      <c r="QEC4279" s="29"/>
      <c r="QED4279" s="29"/>
      <c r="QEE4279" s="29"/>
      <c r="QEF4279" s="29"/>
      <c r="QEG4279" s="29"/>
      <c r="QEH4279" s="29"/>
      <c r="QEI4279" s="29"/>
      <c r="QEJ4279" s="29"/>
      <c r="QEK4279" s="29"/>
      <c r="QEL4279" s="29"/>
      <c r="QEM4279" s="29"/>
      <c r="QEN4279" s="29"/>
      <c r="QEO4279" s="29"/>
      <c r="QEP4279" s="29"/>
      <c r="QEQ4279" s="29"/>
      <c r="QER4279" s="29"/>
      <c r="QES4279" s="29"/>
      <c r="QET4279" s="29"/>
      <c r="QEU4279" s="29"/>
      <c r="QEV4279" s="29"/>
      <c r="QEW4279" s="29"/>
      <c r="QEX4279" s="29"/>
      <c r="QEY4279" s="29"/>
      <c r="QEZ4279" s="29"/>
      <c r="QFA4279" s="29"/>
      <c r="QFB4279" s="29"/>
      <c r="QFC4279" s="29"/>
      <c r="QFD4279" s="29"/>
      <c r="QFE4279" s="29"/>
      <c r="QFF4279" s="29"/>
      <c r="QFG4279" s="29"/>
      <c r="QFH4279" s="29"/>
      <c r="QFI4279" s="29"/>
      <c r="QFJ4279" s="29"/>
      <c r="QFK4279" s="29"/>
      <c r="QFL4279" s="29"/>
      <c r="QFM4279" s="29"/>
      <c r="QFN4279" s="29"/>
      <c r="QFO4279" s="29"/>
      <c r="QFP4279" s="29"/>
      <c r="QFQ4279" s="29"/>
      <c r="QFR4279" s="29"/>
      <c r="QFS4279" s="29"/>
      <c r="QFT4279" s="29"/>
      <c r="QFU4279" s="29"/>
      <c r="QFV4279" s="29"/>
      <c r="QFW4279" s="29"/>
      <c r="QFX4279" s="29"/>
      <c r="QFY4279" s="29"/>
      <c r="QFZ4279" s="29"/>
      <c r="QGA4279" s="29"/>
      <c r="QGB4279" s="29"/>
      <c r="QGC4279" s="29"/>
      <c r="QGD4279" s="29"/>
      <c r="QGE4279" s="29"/>
      <c r="QGF4279" s="29"/>
      <c r="QGG4279" s="29"/>
      <c r="QGH4279" s="29"/>
      <c r="QGI4279" s="29"/>
      <c r="QGJ4279" s="29"/>
      <c r="QGK4279" s="29"/>
      <c r="QGL4279" s="29"/>
      <c r="QGM4279" s="29"/>
      <c r="QGN4279" s="29"/>
      <c r="QGO4279" s="29"/>
      <c r="QGP4279" s="29"/>
      <c r="QGQ4279" s="29"/>
      <c r="QGR4279" s="29"/>
      <c r="QGS4279" s="29"/>
      <c r="QGT4279" s="29"/>
      <c r="QGU4279" s="29"/>
      <c r="QGV4279" s="29"/>
      <c r="QGW4279" s="29"/>
      <c r="QGX4279" s="29"/>
      <c r="QGY4279" s="29"/>
      <c r="QGZ4279" s="29"/>
      <c r="QHA4279" s="29"/>
      <c r="QHB4279" s="29"/>
      <c r="QHC4279" s="29"/>
      <c r="QHD4279" s="29"/>
      <c r="QHE4279" s="29"/>
      <c r="QHF4279" s="29"/>
      <c r="QHG4279" s="29"/>
      <c r="QHH4279" s="29"/>
      <c r="QHI4279" s="29"/>
      <c r="QHJ4279" s="29"/>
      <c r="QHK4279" s="29"/>
      <c r="QHL4279" s="29"/>
      <c r="QHM4279" s="29"/>
      <c r="QHN4279" s="29"/>
      <c r="QHO4279" s="29"/>
      <c r="QHP4279" s="29"/>
      <c r="QHQ4279" s="29"/>
      <c r="QHR4279" s="29"/>
      <c r="QHS4279" s="29"/>
      <c r="QHT4279" s="29"/>
      <c r="QHU4279" s="29"/>
      <c r="QHV4279" s="29"/>
      <c r="QHW4279" s="29"/>
      <c r="QHX4279" s="29"/>
      <c r="QHY4279" s="29"/>
      <c r="QHZ4279" s="29"/>
      <c r="QIA4279" s="29"/>
      <c r="QIB4279" s="29"/>
      <c r="QIC4279" s="29"/>
      <c r="QID4279" s="29"/>
      <c r="QIE4279" s="29"/>
      <c r="QIF4279" s="29"/>
      <c r="QIG4279" s="29"/>
      <c r="QIH4279" s="29"/>
      <c r="QII4279" s="29"/>
      <c r="QIJ4279" s="29"/>
      <c r="QIK4279" s="29"/>
      <c r="QIL4279" s="29"/>
      <c r="QIM4279" s="29"/>
      <c r="QIN4279" s="29"/>
      <c r="QIO4279" s="29"/>
      <c r="QIP4279" s="29"/>
      <c r="QIQ4279" s="29"/>
      <c r="QIR4279" s="29"/>
      <c r="QIS4279" s="29"/>
      <c r="QIT4279" s="29"/>
      <c r="QIU4279" s="29"/>
      <c r="QIV4279" s="29"/>
      <c r="QIW4279" s="29"/>
      <c r="QIX4279" s="29"/>
      <c r="QIY4279" s="29"/>
      <c r="QIZ4279" s="29"/>
      <c r="QJA4279" s="29"/>
      <c r="QJB4279" s="29"/>
      <c r="QJC4279" s="29"/>
      <c r="QJD4279" s="29"/>
      <c r="QJE4279" s="29"/>
      <c r="QJF4279" s="29"/>
      <c r="QJG4279" s="29"/>
      <c r="QJH4279" s="29"/>
      <c r="QJI4279" s="29"/>
      <c r="QJJ4279" s="29"/>
      <c r="QJK4279" s="29"/>
      <c r="QJL4279" s="29"/>
      <c r="QJM4279" s="29"/>
      <c r="QJN4279" s="29"/>
      <c r="QJO4279" s="29"/>
      <c r="QJP4279" s="29"/>
      <c r="QJQ4279" s="29"/>
      <c r="QJR4279" s="29"/>
      <c r="QJS4279" s="29"/>
      <c r="QJT4279" s="29"/>
      <c r="QJU4279" s="29"/>
      <c r="QJV4279" s="29"/>
      <c r="QJW4279" s="29"/>
      <c r="QJX4279" s="29"/>
      <c r="QJY4279" s="29"/>
      <c r="QJZ4279" s="29"/>
      <c r="QKA4279" s="29"/>
      <c r="QKB4279" s="29"/>
      <c r="QKC4279" s="29"/>
      <c r="QKD4279" s="29"/>
      <c r="QKE4279" s="29"/>
      <c r="QKF4279" s="29"/>
      <c r="QKG4279" s="29"/>
      <c r="QKH4279" s="29"/>
      <c r="QKI4279" s="29"/>
      <c r="QKJ4279" s="29"/>
      <c r="QKK4279" s="29"/>
      <c r="QKL4279" s="29"/>
      <c r="QKM4279" s="29"/>
      <c r="QKN4279" s="29"/>
      <c r="QKO4279" s="29"/>
      <c r="QKP4279" s="29"/>
      <c r="QKQ4279" s="29"/>
      <c r="QKR4279" s="29"/>
      <c r="QKS4279" s="29"/>
      <c r="QKT4279" s="29"/>
      <c r="QKU4279" s="29"/>
      <c r="QKV4279" s="29"/>
      <c r="QKW4279" s="29"/>
      <c r="QKX4279" s="29"/>
      <c r="QKY4279" s="29"/>
      <c r="QKZ4279" s="29"/>
      <c r="QLA4279" s="29"/>
      <c r="QLB4279" s="29"/>
      <c r="QLC4279" s="29"/>
      <c r="QLD4279" s="29"/>
      <c r="QLE4279" s="29"/>
      <c r="QLF4279" s="29"/>
      <c r="QLG4279" s="29"/>
      <c r="QLH4279" s="29"/>
      <c r="QLI4279" s="29"/>
      <c r="QLJ4279" s="29"/>
      <c r="QLK4279" s="29"/>
      <c r="QLL4279" s="29"/>
      <c r="QLM4279" s="29"/>
      <c r="QLN4279" s="29"/>
      <c r="QLO4279" s="29"/>
      <c r="QLP4279" s="29"/>
      <c r="QLQ4279" s="29"/>
      <c r="QLR4279" s="29"/>
      <c r="QLS4279" s="29"/>
      <c r="QLT4279" s="29"/>
      <c r="QLU4279" s="29"/>
      <c r="QLV4279" s="29"/>
      <c r="QLW4279" s="29"/>
      <c r="QLX4279" s="29"/>
      <c r="QLY4279" s="29"/>
      <c r="QLZ4279" s="29"/>
      <c r="QMA4279" s="29"/>
      <c r="QMB4279" s="29"/>
      <c r="QMC4279" s="29"/>
      <c r="QMD4279" s="29"/>
      <c r="QME4279" s="29"/>
      <c r="QMF4279" s="29"/>
      <c r="QMG4279" s="29"/>
      <c r="QMH4279" s="29"/>
      <c r="QMI4279" s="29"/>
      <c r="QMJ4279" s="29"/>
      <c r="QMK4279" s="29"/>
      <c r="QML4279" s="29"/>
      <c r="QMM4279" s="29"/>
      <c r="QMN4279" s="29"/>
      <c r="QMO4279" s="29"/>
      <c r="QMP4279" s="29"/>
      <c r="QMQ4279" s="29"/>
      <c r="QMR4279" s="29"/>
      <c r="QMS4279" s="29"/>
      <c r="QMT4279" s="29"/>
      <c r="QMU4279" s="29"/>
      <c r="QMV4279" s="29"/>
      <c r="QMW4279" s="29"/>
      <c r="QMX4279" s="29"/>
      <c r="QMY4279" s="29"/>
      <c r="QMZ4279" s="29"/>
      <c r="QNA4279" s="29"/>
      <c r="QNB4279" s="29"/>
      <c r="QNC4279" s="29"/>
      <c r="QND4279" s="29"/>
      <c r="QNE4279" s="29"/>
      <c r="QNF4279" s="29"/>
      <c r="QNG4279" s="29"/>
      <c r="QNH4279" s="29"/>
      <c r="QNI4279" s="29"/>
      <c r="QNJ4279" s="29"/>
      <c r="QNK4279" s="29"/>
      <c r="QNL4279" s="29"/>
      <c r="QNM4279" s="29"/>
      <c r="QNN4279" s="29"/>
      <c r="QNO4279" s="29"/>
      <c r="QNP4279" s="29"/>
      <c r="QNQ4279" s="29"/>
      <c r="QNR4279" s="29"/>
      <c r="QNS4279" s="29"/>
      <c r="QNT4279" s="29"/>
      <c r="QNU4279" s="29"/>
      <c r="QNV4279" s="29"/>
      <c r="QNW4279" s="29"/>
      <c r="QNX4279" s="29"/>
      <c r="QNY4279" s="29"/>
      <c r="QNZ4279" s="29"/>
      <c r="QOA4279" s="29"/>
      <c r="QOB4279" s="29"/>
      <c r="QOC4279" s="29"/>
      <c r="QOD4279" s="29"/>
      <c r="QOE4279" s="29"/>
      <c r="QOF4279" s="29"/>
      <c r="QOG4279" s="29"/>
      <c r="QOH4279" s="29"/>
      <c r="QOI4279" s="29"/>
      <c r="QOJ4279" s="29"/>
      <c r="QOK4279" s="29"/>
      <c r="QOL4279" s="29"/>
      <c r="QOM4279" s="29"/>
      <c r="QON4279" s="29"/>
      <c r="QOO4279" s="29"/>
      <c r="QOP4279" s="29"/>
      <c r="QOQ4279" s="29"/>
      <c r="QOR4279" s="29"/>
      <c r="QOS4279" s="29"/>
      <c r="QOT4279" s="29"/>
      <c r="QOU4279" s="29"/>
      <c r="QOV4279" s="29"/>
      <c r="QOW4279" s="29"/>
      <c r="QOX4279" s="29"/>
      <c r="QOY4279" s="29"/>
      <c r="QOZ4279" s="29"/>
      <c r="QPA4279" s="29"/>
      <c r="QPB4279" s="29"/>
      <c r="QPC4279" s="29"/>
      <c r="QPD4279" s="29"/>
      <c r="QPE4279" s="29"/>
      <c r="QPF4279" s="29"/>
      <c r="QPG4279" s="29"/>
      <c r="QPH4279" s="29"/>
      <c r="QPI4279" s="29"/>
      <c r="QPJ4279" s="29"/>
      <c r="QPK4279" s="29"/>
      <c r="QPL4279" s="29"/>
      <c r="QPM4279" s="29"/>
      <c r="QPN4279" s="29"/>
      <c r="QPO4279" s="29"/>
      <c r="QPP4279" s="29"/>
      <c r="QPQ4279" s="29"/>
      <c r="QPR4279" s="29"/>
      <c r="QPS4279" s="29"/>
      <c r="QPT4279" s="29"/>
      <c r="QPU4279" s="29"/>
      <c r="QPV4279" s="29"/>
      <c r="QPW4279" s="29"/>
      <c r="QPX4279" s="29"/>
      <c r="QPY4279" s="29"/>
      <c r="QPZ4279" s="29"/>
      <c r="QQA4279" s="29"/>
      <c r="QQB4279" s="29"/>
      <c r="QQC4279" s="29"/>
      <c r="QQD4279" s="29"/>
      <c r="QQE4279" s="29"/>
      <c r="QQF4279" s="29"/>
      <c r="QQG4279" s="29"/>
      <c r="QQH4279" s="29"/>
      <c r="QQI4279" s="29"/>
      <c r="QQJ4279" s="29"/>
      <c r="QQK4279" s="29"/>
      <c r="QQL4279" s="29"/>
      <c r="QQM4279" s="29"/>
      <c r="QQN4279" s="29"/>
      <c r="QQO4279" s="29"/>
      <c r="QQP4279" s="29"/>
      <c r="QQQ4279" s="29"/>
      <c r="QQR4279" s="29"/>
      <c r="QQS4279" s="29"/>
      <c r="QQT4279" s="29"/>
      <c r="QQU4279" s="29"/>
      <c r="QQV4279" s="29"/>
      <c r="QQW4279" s="29"/>
      <c r="QQX4279" s="29"/>
      <c r="QQY4279" s="29"/>
      <c r="QQZ4279" s="29"/>
      <c r="QRA4279" s="29"/>
      <c r="QRB4279" s="29"/>
      <c r="QRC4279" s="29"/>
      <c r="QRD4279" s="29"/>
      <c r="QRE4279" s="29"/>
      <c r="QRF4279" s="29"/>
      <c r="QRG4279" s="29"/>
      <c r="QRH4279" s="29"/>
      <c r="QRI4279" s="29"/>
      <c r="QRJ4279" s="29"/>
      <c r="QRK4279" s="29"/>
      <c r="QRL4279" s="29"/>
      <c r="QRM4279" s="29"/>
      <c r="QRN4279" s="29"/>
      <c r="QRO4279" s="29"/>
      <c r="QRP4279" s="29"/>
      <c r="QRQ4279" s="29"/>
      <c r="QRR4279" s="29"/>
      <c r="QRS4279" s="29"/>
      <c r="QRT4279" s="29"/>
      <c r="QRU4279" s="29"/>
      <c r="QRV4279" s="29"/>
      <c r="QRW4279" s="29"/>
      <c r="QRX4279" s="29"/>
      <c r="QRY4279" s="29"/>
      <c r="QRZ4279" s="29"/>
      <c r="QSA4279" s="29"/>
      <c r="QSB4279" s="29"/>
      <c r="QSC4279" s="29"/>
      <c r="QSD4279" s="29"/>
      <c r="QSE4279" s="29"/>
      <c r="QSF4279" s="29"/>
      <c r="QSG4279" s="29"/>
      <c r="QSH4279" s="29"/>
      <c r="QSI4279" s="29"/>
      <c r="QSJ4279" s="29"/>
      <c r="QSK4279" s="29"/>
      <c r="QSL4279" s="29"/>
      <c r="QSM4279" s="29"/>
      <c r="QSN4279" s="29"/>
      <c r="QSO4279" s="29"/>
      <c r="QSP4279" s="29"/>
      <c r="QSQ4279" s="29"/>
      <c r="QSR4279" s="29"/>
      <c r="QSS4279" s="29"/>
      <c r="QST4279" s="29"/>
      <c r="QSU4279" s="29"/>
      <c r="QSV4279" s="29"/>
      <c r="QSW4279" s="29"/>
      <c r="QSX4279" s="29"/>
      <c r="QSY4279" s="29"/>
      <c r="QSZ4279" s="29"/>
      <c r="QTA4279" s="29"/>
      <c r="QTB4279" s="29"/>
      <c r="QTC4279" s="29"/>
      <c r="QTD4279" s="29"/>
      <c r="QTE4279" s="29"/>
      <c r="QTF4279" s="29"/>
      <c r="QTG4279" s="29"/>
      <c r="QTH4279" s="29"/>
      <c r="QTI4279" s="29"/>
      <c r="QTJ4279" s="29"/>
      <c r="QTK4279" s="29"/>
      <c r="QTL4279" s="29"/>
      <c r="QTM4279" s="29"/>
      <c r="QTN4279" s="29"/>
      <c r="QTO4279" s="29"/>
      <c r="QTP4279" s="29"/>
      <c r="QTQ4279" s="29"/>
      <c r="QTR4279" s="29"/>
      <c r="QTS4279" s="29"/>
      <c r="QTT4279" s="29"/>
      <c r="QTU4279" s="29"/>
      <c r="QTV4279" s="29"/>
      <c r="QTW4279" s="29"/>
      <c r="QTX4279" s="29"/>
      <c r="QTY4279" s="29"/>
      <c r="QTZ4279" s="29"/>
      <c r="QUA4279" s="29"/>
      <c r="QUB4279" s="29"/>
      <c r="QUC4279" s="29"/>
      <c r="QUD4279" s="29"/>
      <c r="QUE4279" s="29"/>
      <c r="QUF4279" s="29"/>
      <c r="QUG4279" s="29"/>
      <c r="QUH4279" s="29"/>
      <c r="QUI4279" s="29"/>
      <c r="QUJ4279" s="29"/>
      <c r="QUK4279" s="29"/>
      <c r="QUL4279" s="29"/>
      <c r="QUM4279" s="29"/>
      <c r="QUN4279" s="29"/>
      <c r="QUO4279" s="29"/>
      <c r="QUP4279" s="29"/>
      <c r="QUQ4279" s="29"/>
      <c r="QUR4279" s="29"/>
      <c r="QUS4279" s="29"/>
      <c r="QUT4279" s="29"/>
      <c r="QUU4279" s="29"/>
      <c r="QUV4279" s="29"/>
      <c r="QUW4279" s="29"/>
      <c r="QUX4279" s="29"/>
      <c r="QUY4279" s="29"/>
      <c r="QUZ4279" s="29"/>
      <c r="QVA4279" s="29"/>
      <c r="QVB4279" s="29"/>
      <c r="QVC4279" s="29"/>
      <c r="QVD4279" s="29"/>
      <c r="QVE4279" s="29"/>
      <c r="QVF4279" s="29"/>
      <c r="QVG4279" s="29"/>
      <c r="QVH4279" s="29"/>
      <c r="QVI4279" s="29"/>
      <c r="QVJ4279" s="29"/>
      <c r="QVK4279" s="29"/>
      <c r="QVL4279" s="29"/>
      <c r="QVM4279" s="29"/>
      <c r="QVN4279" s="29"/>
      <c r="QVO4279" s="29"/>
      <c r="QVP4279" s="29"/>
      <c r="QVQ4279" s="29"/>
      <c r="QVR4279" s="29"/>
      <c r="QVS4279" s="29"/>
      <c r="QVT4279" s="29"/>
      <c r="QVU4279" s="29"/>
      <c r="QVV4279" s="29"/>
      <c r="QVW4279" s="29"/>
      <c r="QVX4279" s="29"/>
      <c r="QVY4279" s="29"/>
      <c r="QVZ4279" s="29"/>
      <c r="QWA4279" s="29"/>
      <c r="QWB4279" s="29"/>
      <c r="QWC4279" s="29"/>
      <c r="QWD4279" s="29"/>
      <c r="QWE4279" s="29"/>
      <c r="QWF4279" s="29"/>
      <c r="QWG4279" s="29"/>
      <c r="QWH4279" s="29"/>
      <c r="QWI4279" s="29"/>
      <c r="QWJ4279" s="29"/>
      <c r="QWK4279" s="29"/>
      <c r="QWL4279" s="29"/>
      <c r="QWM4279" s="29"/>
      <c r="QWN4279" s="29"/>
      <c r="QWO4279" s="29"/>
      <c r="QWP4279" s="29"/>
      <c r="QWQ4279" s="29"/>
      <c r="QWR4279" s="29"/>
      <c r="QWS4279" s="29"/>
      <c r="QWT4279" s="29"/>
      <c r="QWU4279" s="29"/>
      <c r="QWV4279" s="29"/>
      <c r="QWW4279" s="29"/>
      <c r="QWX4279" s="29"/>
      <c r="QWY4279" s="29"/>
      <c r="QWZ4279" s="29"/>
      <c r="QXA4279" s="29"/>
      <c r="QXB4279" s="29"/>
      <c r="QXC4279" s="29"/>
      <c r="QXD4279" s="29"/>
      <c r="QXE4279" s="29"/>
      <c r="QXF4279" s="29"/>
      <c r="QXG4279" s="29"/>
      <c r="QXH4279" s="29"/>
      <c r="QXI4279" s="29"/>
      <c r="QXJ4279" s="29"/>
      <c r="QXK4279" s="29"/>
      <c r="QXL4279" s="29"/>
      <c r="QXM4279" s="29"/>
      <c r="QXN4279" s="29"/>
      <c r="QXO4279" s="29"/>
      <c r="QXP4279" s="29"/>
      <c r="QXQ4279" s="29"/>
      <c r="QXR4279" s="29"/>
      <c r="QXS4279" s="29"/>
      <c r="QXT4279" s="29"/>
      <c r="QXU4279" s="29"/>
      <c r="QXV4279" s="29"/>
      <c r="QXW4279" s="29"/>
      <c r="QXX4279" s="29"/>
      <c r="QXY4279" s="29"/>
      <c r="QXZ4279" s="29"/>
      <c r="QYA4279" s="29"/>
      <c r="QYB4279" s="29"/>
      <c r="QYC4279" s="29"/>
      <c r="QYD4279" s="29"/>
      <c r="QYE4279" s="29"/>
      <c r="QYF4279" s="29"/>
      <c r="QYG4279" s="29"/>
      <c r="QYH4279" s="29"/>
      <c r="QYI4279" s="29"/>
      <c r="QYJ4279" s="29"/>
      <c r="QYK4279" s="29"/>
      <c r="QYL4279" s="29"/>
      <c r="QYM4279" s="29"/>
      <c r="QYN4279" s="29"/>
      <c r="QYO4279" s="29"/>
      <c r="QYP4279" s="29"/>
      <c r="QYQ4279" s="29"/>
      <c r="QYR4279" s="29"/>
      <c r="QYS4279" s="29"/>
      <c r="QYT4279" s="29"/>
      <c r="QYU4279" s="29"/>
      <c r="QYV4279" s="29"/>
      <c r="QYW4279" s="29"/>
      <c r="QYX4279" s="29"/>
      <c r="QYY4279" s="29"/>
      <c r="QYZ4279" s="29"/>
      <c r="QZA4279" s="29"/>
      <c r="QZB4279" s="29"/>
      <c r="QZC4279" s="29"/>
      <c r="QZD4279" s="29"/>
      <c r="QZE4279" s="29"/>
      <c r="QZF4279" s="29"/>
      <c r="QZG4279" s="29"/>
      <c r="QZH4279" s="29"/>
      <c r="QZI4279" s="29"/>
      <c r="QZJ4279" s="29"/>
      <c r="QZK4279" s="29"/>
      <c r="QZL4279" s="29"/>
      <c r="QZM4279" s="29"/>
      <c r="QZN4279" s="29"/>
      <c r="QZO4279" s="29"/>
      <c r="QZP4279" s="29"/>
      <c r="QZQ4279" s="29"/>
      <c r="QZR4279" s="29"/>
      <c r="QZS4279" s="29"/>
      <c r="QZT4279" s="29"/>
      <c r="QZU4279" s="29"/>
      <c r="QZV4279" s="29"/>
      <c r="QZW4279" s="29"/>
      <c r="QZX4279" s="29"/>
      <c r="QZY4279" s="29"/>
      <c r="QZZ4279" s="29"/>
      <c r="RAA4279" s="29"/>
      <c r="RAB4279" s="29"/>
      <c r="RAC4279" s="29"/>
      <c r="RAD4279" s="29"/>
      <c r="RAE4279" s="29"/>
      <c r="RAF4279" s="29"/>
      <c r="RAG4279" s="29"/>
      <c r="RAH4279" s="29"/>
      <c r="RAI4279" s="29"/>
      <c r="RAJ4279" s="29"/>
      <c r="RAK4279" s="29"/>
      <c r="RAL4279" s="29"/>
      <c r="RAM4279" s="29"/>
      <c r="RAN4279" s="29"/>
      <c r="RAO4279" s="29"/>
      <c r="RAP4279" s="29"/>
      <c r="RAQ4279" s="29"/>
      <c r="RAR4279" s="29"/>
      <c r="RAS4279" s="29"/>
      <c r="RAT4279" s="29"/>
      <c r="RAU4279" s="29"/>
      <c r="RAV4279" s="29"/>
      <c r="RAW4279" s="29"/>
      <c r="RAX4279" s="29"/>
      <c r="RAY4279" s="29"/>
      <c r="RAZ4279" s="29"/>
      <c r="RBA4279" s="29"/>
      <c r="RBB4279" s="29"/>
      <c r="RBC4279" s="29"/>
      <c r="RBD4279" s="29"/>
      <c r="RBE4279" s="29"/>
      <c r="RBF4279" s="29"/>
      <c r="RBG4279" s="29"/>
      <c r="RBH4279" s="29"/>
      <c r="RBI4279" s="29"/>
      <c r="RBJ4279" s="29"/>
      <c r="RBK4279" s="29"/>
      <c r="RBL4279" s="29"/>
      <c r="RBM4279" s="29"/>
      <c r="RBN4279" s="29"/>
      <c r="RBO4279" s="29"/>
      <c r="RBP4279" s="29"/>
      <c r="RBQ4279" s="29"/>
      <c r="RBR4279" s="29"/>
      <c r="RBS4279" s="29"/>
      <c r="RBT4279" s="29"/>
      <c r="RBU4279" s="29"/>
      <c r="RBV4279" s="29"/>
      <c r="RBW4279" s="29"/>
      <c r="RBX4279" s="29"/>
      <c r="RBY4279" s="29"/>
      <c r="RBZ4279" s="29"/>
      <c r="RCA4279" s="29"/>
      <c r="RCB4279" s="29"/>
      <c r="RCC4279" s="29"/>
      <c r="RCD4279" s="29"/>
      <c r="RCE4279" s="29"/>
      <c r="RCF4279" s="29"/>
      <c r="RCG4279" s="29"/>
      <c r="RCH4279" s="29"/>
      <c r="RCI4279" s="29"/>
      <c r="RCJ4279" s="29"/>
      <c r="RCK4279" s="29"/>
      <c r="RCL4279" s="29"/>
      <c r="RCM4279" s="29"/>
      <c r="RCN4279" s="29"/>
      <c r="RCO4279" s="29"/>
      <c r="RCP4279" s="29"/>
      <c r="RCQ4279" s="29"/>
      <c r="RCR4279" s="29"/>
      <c r="RCS4279" s="29"/>
      <c r="RCT4279" s="29"/>
      <c r="RCU4279" s="29"/>
      <c r="RCV4279" s="29"/>
      <c r="RCW4279" s="29"/>
      <c r="RCX4279" s="29"/>
      <c r="RCY4279" s="29"/>
      <c r="RCZ4279" s="29"/>
      <c r="RDA4279" s="29"/>
      <c r="RDB4279" s="29"/>
      <c r="RDC4279" s="29"/>
      <c r="RDD4279" s="29"/>
      <c r="RDE4279" s="29"/>
      <c r="RDF4279" s="29"/>
      <c r="RDG4279" s="29"/>
      <c r="RDH4279" s="29"/>
      <c r="RDI4279" s="29"/>
      <c r="RDJ4279" s="29"/>
      <c r="RDK4279" s="29"/>
      <c r="RDL4279" s="29"/>
      <c r="RDM4279" s="29"/>
      <c r="RDN4279" s="29"/>
      <c r="RDO4279" s="29"/>
      <c r="RDP4279" s="29"/>
      <c r="RDQ4279" s="29"/>
      <c r="RDR4279" s="29"/>
      <c r="RDS4279" s="29"/>
      <c r="RDT4279" s="29"/>
      <c r="RDU4279" s="29"/>
      <c r="RDV4279" s="29"/>
      <c r="RDW4279" s="29"/>
      <c r="RDX4279" s="29"/>
      <c r="RDY4279" s="29"/>
      <c r="RDZ4279" s="29"/>
      <c r="REA4279" s="29"/>
      <c r="REB4279" s="29"/>
      <c r="REC4279" s="29"/>
      <c r="RED4279" s="29"/>
      <c r="REE4279" s="29"/>
      <c r="REF4279" s="29"/>
      <c r="REG4279" s="29"/>
      <c r="REH4279" s="29"/>
      <c r="REI4279" s="29"/>
      <c r="REJ4279" s="29"/>
      <c r="REK4279" s="29"/>
      <c r="REL4279" s="29"/>
      <c r="REM4279" s="29"/>
      <c r="REN4279" s="29"/>
      <c r="REO4279" s="29"/>
      <c r="REP4279" s="29"/>
      <c r="REQ4279" s="29"/>
      <c r="RER4279" s="29"/>
      <c r="RES4279" s="29"/>
      <c r="RET4279" s="29"/>
      <c r="REU4279" s="29"/>
      <c r="REV4279" s="29"/>
      <c r="REW4279" s="29"/>
      <c r="REX4279" s="29"/>
      <c r="REY4279" s="29"/>
      <c r="REZ4279" s="29"/>
      <c r="RFA4279" s="29"/>
      <c r="RFB4279" s="29"/>
      <c r="RFC4279" s="29"/>
      <c r="RFD4279" s="29"/>
      <c r="RFE4279" s="29"/>
      <c r="RFF4279" s="29"/>
      <c r="RFG4279" s="29"/>
      <c r="RFH4279" s="29"/>
      <c r="RFI4279" s="29"/>
      <c r="RFJ4279" s="29"/>
      <c r="RFK4279" s="29"/>
      <c r="RFL4279" s="29"/>
      <c r="RFM4279" s="29"/>
      <c r="RFN4279" s="29"/>
      <c r="RFO4279" s="29"/>
      <c r="RFP4279" s="29"/>
      <c r="RFQ4279" s="29"/>
      <c r="RFR4279" s="29"/>
      <c r="RFS4279" s="29"/>
      <c r="RFT4279" s="29"/>
      <c r="RFU4279" s="29"/>
      <c r="RFV4279" s="29"/>
      <c r="RFW4279" s="29"/>
      <c r="RFX4279" s="29"/>
      <c r="RFY4279" s="29"/>
      <c r="RFZ4279" s="29"/>
      <c r="RGA4279" s="29"/>
      <c r="RGB4279" s="29"/>
      <c r="RGC4279" s="29"/>
      <c r="RGD4279" s="29"/>
      <c r="RGE4279" s="29"/>
      <c r="RGF4279" s="29"/>
      <c r="RGG4279" s="29"/>
      <c r="RGH4279" s="29"/>
      <c r="RGI4279" s="29"/>
      <c r="RGJ4279" s="29"/>
      <c r="RGK4279" s="29"/>
      <c r="RGL4279" s="29"/>
      <c r="RGM4279" s="29"/>
      <c r="RGN4279" s="29"/>
      <c r="RGO4279" s="29"/>
      <c r="RGP4279" s="29"/>
      <c r="RGQ4279" s="29"/>
      <c r="RGR4279" s="29"/>
      <c r="RGS4279" s="29"/>
      <c r="RGT4279" s="29"/>
      <c r="RGU4279" s="29"/>
      <c r="RGV4279" s="29"/>
      <c r="RGW4279" s="29"/>
      <c r="RGX4279" s="29"/>
      <c r="RGY4279" s="29"/>
      <c r="RGZ4279" s="29"/>
      <c r="RHA4279" s="29"/>
      <c r="RHB4279" s="29"/>
      <c r="RHC4279" s="29"/>
      <c r="RHD4279" s="29"/>
      <c r="RHE4279" s="29"/>
      <c r="RHF4279" s="29"/>
      <c r="RHG4279" s="29"/>
      <c r="RHH4279" s="29"/>
      <c r="RHI4279" s="29"/>
      <c r="RHJ4279" s="29"/>
      <c r="RHK4279" s="29"/>
      <c r="RHL4279" s="29"/>
      <c r="RHM4279" s="29"/>
      <c r="RHN4279" s="29"/>
      <c r="RHO4279" s="29"/>
      <c r="RHP4279" s="29"/>
      <c r="RHQ4279" s="29"/>
      <c r="RHR4279" s="29"/>
      <c r="RHS4279" s="29"/>
      <c r="RHT4279" s="29"/>
      <c r="RHU4279" s="29"/>
      <c r="RHV4279" s="29"/>
      <c r="RHW4279" s="29"/>
      <c r="RHX4279" s="29"/>
      <c r="RHY4279" s="29"/>
      <c r="RHZ4279" s="29"/>
      <c r="RIA4279" s="29"/>
      <c r="RIB4279" s="29"/>
      <c r="RIC4279" s="29"/>
      <c r="RID4279" s="29"/>
      <c r="RIE4279" s="29"/>
      <c r="RIF4279" s="29"/>
      <c r="RIG4279" s="29"/>
      <c r="RIH4279" s="29"/>
      <c r="RII4279" s="29"/>
      <c r="RIJ4279" s="29"/>
      <c r="RIK4279" s="29"/>
      <c r="RIL4279" s="29"/>
      <c r="RIM4279" s="29"/>
      <c r="RIN4279" s="29"/>
      <c r="RIO4279" s="29"/>
      <c r="RIP4279" s="29"/>
      <c r="RIQ4279" s="29"/>
      <c r="RIR4279" s="29"/>
      <c r="RIS4279" s="29"/>
      <c r="RIT4279" s="29"/>
      <c r="RIU4279" s="29"/>
      <c r="RIV4279" s="29"/>
      <c r="RIW4279" s="29"/>
      <c r="RIX4279" s="29"/>
      <c r="RIY4279" s="29"/>
      <c r="RIZ4279" s="29"/>
      <c r="RJA4279" s="29"/>
      <c r="RJB4279" s="29"/>
      <c r="RJC4279" s="29"/>
      <c r="RJD4279" s="29"/>
      <c r="RJE4279" s="29"/>
      <c r="RJF4279" s="29"/>
      <c r="RJG4279" s="29"/>
      <c r="RJH4279" s="29"/>
      <c r="RJI4279" s="29"/>
      <c r="RJJ4279" s="29"/>
      <c r="RJK4279" s="29"/>
      <c r="RJL4279" s="29"/>
      <c r="RJM4279" s="29"/>
      <c r="RJN4279" s="29"/>
      <c r="RJO4279" s="29"/>
      <c r="RJP4279" s="29"/>
      <c r="RJQ4279" s="29"/>
      <c r="RJR4279" s="29"/>
      <c r="RJS4279" s="29"/>
      <c r="RJT4279" s="29"/>
      <c r="RJU4279" s="29"/>
      <c r="RJV4279" s="29"/>
      <c r="RJW4279" s="29"/>
      <c r="RJX4279" s="29"/>
      <c r="RJY4279" s="29"/>
      <c r="RJZ4279" s="29"/>
      <c r="RKA4279" s="29"/>
      <c r="RKB4279" s="29"/>
      <c r="RKC4279" s="29"/>
      <c r="RKD4279" s="29"/>
      <c r="RKE4279" s="29"/>
      <c r="RKF4279" s="29"/>
      <c r="RKG4279" s="29"/>
      <c r="RKH4279" s="29"/>
      <c r="RKI4279" s="29"/>
      <c r="RKJ4279" s="29"/>
      <c r="RKK4279" s="29"/>
      <c r="RKL4279" s="29"/>
      <c r="RKM4279" s="29"/>
      <c r="RKN4279" s="29"/>
      <c r="RKO4279" s="29"/>
      <c r="RKP4279" s="29"/>
      <c r="RKQ4279" s="29"/>
      <c r="RKR4279" s="29"/>
      <c r="RKS4279" s="29"/>
      <c r="RKT4279" s="29"/>
      <c r="RKU4279" s="29"/>
      <c r="RKV4279" s="29"/>
      <c r="RKW4279" s="29"/>
      <c r="RKX4279" s="29"/>
      <c r="RKY4279" s="29"/>
      <c r="RKZ4279" s="29"/>
      <c r="RLA4279" s="29"/>
      <c r="RLB4279" s="29"/>
      <c r="RLC4279" s="29"/>
      <c r="RLD4279" s="29"/>
      <c r="RLE4279" s="29"/>
      <c r="RLF4279" s="29"/>
      <c r="RLG4279" s="29"/>
      <c r="RLH4279" s="29"/>
      <c r="RLI4279" s="29"/>
      <c r="RLJ4279" s="29"/>
      <c r="RLK4279" s="29"/>
      <c r="RLL4279" s="29"/>
      <c r="RLM4279" s="29"/>
      <c r="RLN4279" s="29"/>
      <c r="RLO4279" s="29"/>
      <c r="RLP4279" s="29"/>
      <c r="RLQ4279" s="29"/>
      <c r="RLR4279" s="29"/>
      <c r="RLS4279" s="29"/>
      <c r="RLT4279" s="29"/>
      <c r="RLU4279" s="29"/>
      <c r="RLV4279" s="29"/>
      <c r="RLW4279" s="29"/>
      <c r="RLX4279" s="29"/>
      <c r="RLY4279" s="29"/>
      <c r="RLZ4279" s="29"/>
      <c r="RMA4279" s="29"/>
      <c r="RMB4279" s="29"/>
      <c r="RMC4279" s="29"/>
      <c r="RMD4279" s="29"/>
      <c r="RME4279" s="29"/>
      <c r="RMF4279" s="29"/>
      <c r="RMG4279" s="29"/>
      <c r="RMH4279" s="29"/>
      <c r="RMI4279" s="29"/>
      <c r="RMJ4279" s="29"/>
      <c r="RMK4279" s="29"/>
      <c r="RML4279" s="29"/>
      <c r="RMM4279" s="29"/>
      <c r="RMN4279" s="29"/>
      <c r="RMO4279" s="29"/>
      <c r="RMP4279" s="29"/>
      <c r="RMQ4279" s="29"/>
      <c r="RMR4279" s="29"/>
      <c r="RMS4279" s="29"/>
      <c r="RMT4279" s="29"/>
      <c r="RMU4279" s="29"/>
      <c r="RMV4279" s="29"/>
      <c r="RMW4279" s="29"/>
      <c r="RMX4279" s="29"/>
      <c r="RMY4279" s="29"/>
      <c r="RMZ4279" s="29"/>
      <c r="RNA4279" s="29"/>
      <c r="RNB4279" s="29"/>
      <c r="RNC4279" s="29"/>
      <c r="RND4279" s="29"/>
      <c r="RNE4279" s="29"/>
      <c r="RNF4279" s="29"/>
      <c r="RNG4279" s="29"/>
      <c r="RNH4279" s="29"/>
      <c r="RNI4279" s="29"/>
      <c r="RNJ4279" s="29"/>
      <c r="RNK4279" s="29"/>
      <c r="RNL4279" s="29"/>
      <c r="RNM4279" s="29"/>
      <c r="RNN4279" s="29"/>
      <c r="RNO4279" s="29"/>
      <c r="RNP4279" s="29"/>
      <c r="RNQ4279" s="29"/>
      <c r="RNR4279" s="29"/>
      <c r="RNS4279" s="29"/>
      <c r="RNT4279" s="29"/>
      <c r="RNU4279" s="29"/>
      <c r="RNV4279" s="29"/>
      <c r="RNW4279" s="29"/>
      <c r="RNX4279" s="29"/>
      <c r="RNY4279" s="29"/>
      <c r="RNZ4279" s="29"/>
      <c r="ROA4279" s="29"/>
      <c r="ROB4279" s="29"/>
      <c r="ROC4279" s="29"/>
      <c r="ROD4279" s="29"/>
      <c r="ROE4279" s="29"/>
      <c r="ROF4279" s="29"/>
      <c r="ROG4279" s="29"/>
      <c r="ROH4279" s="29"/>
      <c r="ROI4279" s="29"/>
      <c r="ROJ4279" s="29"/>
      <c r="ROK4279" s="29"/>
      <c r="ROL4279" s="29"/>
      <c r="ROM4279" s="29"/>
      <c r="RON4279" s="29"/>
      <c r="ROO4279" s="29"/>
      <c r="ROP4279" s="29"/>
      <c r="ROQ4279" s="29"/>
      <c r="ROR4279" s="29"/>
      <c r="ROS4279" s="29"/>
      <c r="ROT4279" s="29"/>
      <c r="ROU4279" s="29"/>
      <c r="ROV4279" s="29"/>
      <c r="ROW4279" s="29"/>
      <c r="ROX4279" s="29"/>
      <c r="ROY4279" s="29"/>
      <c r="ROZ4279" s="29"/>
      <c r="RPA4279" s="29"/>
      <c r="RPB4279" s="29"/>
      <c r="RPC4279" s="29"/>
      <c r="RPD4279" s="29"/>
      <c r="RPE4279" s="29"/>
      <c r="RPF4279" s="29"/>
      <c r="RPG4279" s="29"/>
      <c r="RPH4279" s="29"/>
      <c r="RPI4279" s="29"/>
      <c r="RPJ4279" s="29"/>
      <c r="RPK4279" s="29"/>
      <c r="RPL4279" s="29"/>
      <c r="RPM4279" s="29"/>
      <c r="RPN4279" s="29"/>
      <c r="RPO4279" s="29"/>
      <c r="RPP4279" s="29"/>
      <c r="RPQ4279" s="29"/>
      <c r="RPR4279" s="29"/>
      <c r="RPS4279" s="29"/>
      <c r="RPT4279" s="29"/>
      <c r="RPU4279" s="29"/>
      <c r="RPV4279" s="29"/>
      <c r="RPW4279" s="29"/>
      <c r="RPX4279" s="29"/>
      <c r="RPY4279" s="29"/>
      <c r="RPZ4279" s="29"/>
      <c r="RQA4279" s="29"/>
      <c r="RQB4279" s="29"/>
      <c r="RQC4279" s="29"/>
      <c r="RQD4279" s="29"/>
      <c r="RQE4279" s="29"/>
      <c r="RQF4279" s="29"/>
      <c r="RQG4279" s="29"/>
      <c r="RQH4279" s="29"/>
      <c r="RQI4279" s="29"/>
      <c r="RQJ4279" s="29"/>
      <c r="RQK4279" s="29"/>
      <c r="RQL4279" s="29"/>
      <c r="RQM4279" s="29"/>
      <c r="RQN4279" s="29"/>
      <c r="RQO4279" s="29"/>
      <c r="RQP4279" s="29"/>
      <c r="RQQ4279" s="29"/>
      <c r="RQR4279" s="29"/>
      <c r="RQS4279" s="29"/>
      <c r="RQT4279" s="29"/>
      <c r="RQU4279" s="29"/>
      <c r="RQV4279" s="29"/>
      <c r="RQW4279" s="29"/>
      <c r="RQX4279" s="29"/>
      <c r="RQY4279" s="29"/>
      <c r="RQZ4279" s="29"/>
      <c r="RRA4279" s="29"/>
      <c r="RRB4279" s="29"/>
      <c r="RRC4279" s="29"/>
      <c r="RRD4279" s="29"/>
      <c r="RRE4279" s="29"/>
      <c r="RRF4279" s="29"/>
      <c r="RRG4279" s="29"/>
      <c r="RRH4279" s="29"/>
      <c r="RRI4279" s="29"/>
      <c r="RRJ4279" s="29"/>
      <c r="RRK4279" s="29"/>
      <c r="RRL4279" s="29"/>
      <c r="RRM4279" s="29"/>
      <c r="RRN4279" s="29"/>
      <c r="RRO4279" s="29"/>
      <c r="RRP4279" s="29"/>
      <c r="RRQ4279" s="29"/>
      <c r="RRR4279" s="29"/>
      <c r="RRS4279" s="29"/>
      <c r="RRT4279" s="29"/>
      <c r="RRU4279" s="29"/>
      <c r="RRV4279" s="29"/>
      <c r="RRW4279" s="29"/>
      <c r="RRX4279" s="29"/>
      <c r="RRY4279" s="29"/>
      <c r="RRZ4279" s="29"/>
      <c r="RSA4279" s="29"/>
      <c r="RSB4279" s="29"/>
      <c r="RSC4279" s="29"/>
      <c r="RSD4279" s="29"/>
      <c r="RSE4279" s="29"/>
      <c r="RSF4279" s="29"/>
      <c r="RSG4279" s="29"/>
      <c r="RSH4279" s="29"/>
      <c r="RSI4279" s="29"/>
      <c r="RSJ4279" s="29"/>
      <c r="RSK4279" s="29"/>
      <c r="RSL4279" s="29"/>
      <c r="RSM4279" s="29"/>
      <c r="RSN4279" s="29"/>
      <c r="RSO4279" s="29"/>
      <c r="RSP4279" s="29"/>
      <c r="RSQ4279" s="29"/>
      <c r="RSR4279" s="29"/>
      <c r="RSS4279" s="29"/>
      <c r="RST4279" s="29"/>
      <c r="RSU4279" s="29"/>
      <c r="RSV4279" s="29"/>
      <c r="RSW4279" s="29"/>
      <c r="RSX4279" s="29"/>
      <c r="RSY4279" s="29"/>
      <c r="RSZ4279" s="29"/>
      <c r="RTA4279" s="29"/>
      <c r="RTB4279" s="29"/>
      <c r="RTC4279" s="29"/>
      <c r="RTD4279" s="29"/>
      <c r="RTE4279" s="29"/>
      <c r="RTF4279" s="29"/>
      <c r="RTG4279" s="29"/>
      <c r="RTH4279" s="29"/>
      <c r="RTI4279" s="29"/>
      <c r="RTJ4279" s="29"/>
      <c r="RTK4279" s="29"/>
      <c r="RTL4279" s="29"/>
      <c r="RTM4279" s="29"/>
      <c r="RTN4279" s="29"/>
      <c r="RTO4279" s="29"/>
      <c r="RTP4279" s="29"/>
      <c r="RTQ4279" s="29"/>
      <c r="RTR4279" s="29"/>
      <c r="RTS4279" s="29"/>
      <c r="RTT4279" s="29"/>
      <c r="RTU4279" s="29"/>
      <c r="RTV4279" s="29"/>
      <c r="RTW4279" s="29"/>
      <c r="RTX4279" s="29"/>
      <c r="RTY4279" s="29"/>
      <c r="RTZ4279" s="29"/>
      <c r="RUA4279" s="29"/>
      <c r="RUB4279" s="29"/>
      <c r="RUC4279" s="29"/>
      <c r="RUD4279" s="29"/>
      <c r="RUE4279" s="29"/>
      <c r="RUF4279" s="29"/>
      <c r="RUG4279" s="29"/>
      <c r="RUH4279" s="29"/>
      <c r="RUI4279" s="29"/>
      <c r="RUJ4279" s="29"/>
      <c r="RUK4279" s="29"/>
      <c r="RUL4279" s="29"/>
      <c r="RUM4279" s="29"/>
      <c r="RUN4279" s="29"/>
      <c r="RUO4279" s="29"/>
      <c r="RUP4279" s="29"/>
      <c r="RUQ4279" s="29"/>
      <c r="RUR4279" s="29"/>
      <c r="RUS4279" s="29"/>
      <c r="RUT4279" s="29"/>
      <c r="RUU4279" s="29"/>
      <c r="RUV4279" s="29"/>
      <c r="RUW4279" s="29"/>
      <c r="RUX4279" s="29"/>
      <c r="RUY4279" s="29"/>
      <c r="RUZ4279" s="29"/>
      <c r="RVA4279" s="29"/>
      <c r="RVB4279" s="29"/>
      <c r="RVC4279" s="29"/>
      <c r="RVD4279" s="29"/>
      <c r="RVE4279" s="29"/>
      <c r="RVF4279" s="29"/>
      <c r="RVG4279" s="29"/>
      <c r="RVH4279" s="29"/>
      <c r="RVI4279" s="29"/>
      <c r="RVJ4279" s="29"/>
      <c r="RVK4279" s="29"/>
      <c r="RVL4279" s="29"/>
      <c r="RVM4279" s="29"/>
      <c r="RVN4279" s="29"/>
      <c r="RVO4279" s="29"/>
      <c r="RVP4279" s="29"/>
      <c r="RVQ4279" s="29"/>
      <c r="RVR4279" s="29"/>
      <c r="RVS4279" s="29"/>
      <c r="RVT4279" s="29"/>
      <c r="RVU4279" s="29"/>
      <c r="RVV4279" s="29"/>
      <c r="RVW4279" s="29"/>
      <c r="RVX4279" s="29"/>
      <c r="RVY4279" s="29"/>
      <c r="RVZ4279" s="29"/>
      <c r="RWA4279" s="29"/>
      <c r="RWB4279" s="29"/>
      <c r="RWC4279" s="29"/>
      <c r="RWD4279" s="29"/>
      <c r="RWE4279" s="29"/>
      <c r="RWF4279" s="29"/>
      <c r="RWG4279" s="29"/>
      <c r="RWH4279" s="29"/>
      <c r="RWI4279" s="29"/>
      <c r="RWJ4279" s="29"/>
      <c r="RWK4279" s="29"/>
      <c r="RWL4279" s="29"/>
      <c r="RWM4279" s="29"/>
      <c r="RWN4279" s="29"/>
      <c r="RWO4279" s="29"/>
      <c r="RWP4279" s="29"/>
      <c r="RWQ4279" s="29"/>
      <c r="RWR4279" s="29"/>
      <c r="RWS4279" s="29"/>
      <c r="RWT4279" s="29"/>
      <c r="RWU4279" s="29"/>
      <c r="RWV4279" s="29"/>
      <c r="RWW4279" s="29"/>
      <c r="RWX4279" s="29"/>
      <c r="RWY4279" s="29"/>
      <c r="RWZ4279" s="29"/>
      <c r="RXA4279" s="29"/>
      <c r="RXB4279" s="29"/>
      <c r="RXC4279" s="29"/>
      <c r="RXD4279" s="29"/>
      <c r="RXE4279" s="29"/>
      <c r="RXF4279" s="29"/>
      <c r="RXG4279" s="29"/>
      <c r="RXH4279" s="29"/>
      <c r="RXI4279" s="29"/>
      <c r="RXJ4279" s="29"/>
      <c r="RXK4279" s="29"/>
      <c r="RXL4279" s="29"/>
      <c r="RXM4279" s="29"/>
      <c r="RXN4279" s="29"/>
      <c r="RXO4279" s="29"/>
      <c r="RXP4279" s="29"/>
      <c r="RXQ4279" s="29"/>
      <c r="RXR4279" s="29"/>
      <c r="RXS4279" s="29"/>
      <c r="RXT4279" s="29"/>
      <c r="RXU4279" s="29"/>
      <c r="RXV4279" s="29"/>
      <c r="RXW4279" s="29"/>
      <c r="RXX4279" s="29"/>
      <c r="RXY4279" s="29"/>
      <c r="RXZ4279" s="29"/>
      <c r="RYA4279" s="29"/>
      <c r="RYB4279" s="29"/>
      <c r="RYC4279" s="29"/>
      <c r="RYD4279" s="29"/>
      <c r="RYE4279" s="29"/>
      <c r="RYF4279" s="29"/>
      <c r="RYG4279" s="29"/>
      <c r="RYH4279" s="29"/>
      <c r="RYI4279" s="29"/>
      <c r="RYJ4279" s="29"/>
      <c r="RYK4279" s="29"/>
      <c r="RYL4279" s="29"/>
      <c r="RYM4279" s="29"/>
      <c r="RYN4279" s="29"/>
      <c r="RYO4279" s="29"/>
      <c r="RYP4279" s="29"/>
      <c r="RYQ4279" s="29"/>
      <c r="RYR4279" s="29"/>
      <c r="RYS4279" s="29"/>
      <c r="RYT4279" s="29"/>
      <c r="RYU4279" s="29"/>
      <c r="RYV4279" s="29"/>
      <c r="RYW4279" s="29"/>
      <c r="RYX4279" s="29"/>
      <c r="RYY4279" s="29"/>
      <c r="RYZ4279" s="29"/>
      <c r="RZA4279" s="29"/>
      <c r="RZB4279" s="29"/>
      <c r="RZC4279" s="29"/>
      <c r="RZD4279" s="29"/>
      <c r="RZE4279" s="29"/>
      <c r="RZF4279" s="29"/>
      <c r="RZG4279" s="29"/>
      <c r="RZH4279" s="29"/>
      <c r="RZI4279" s="29"/>
      <c r="RZJ4279" s="29"/>
      <c r="RZK4279" s="29"/>
      <c r="RZL4279" s="29"/>
      <c r="RZM4279" s="29"/>
      <c r="RZN4279" s="29"/>
      <c r="RZO4279" s="29"/>
      <c r="RZP4279" s="29"/>
      <c r="RZQ4279" s="29"/>
      <c r="RZR4279" s="29"/>
      <c r="RZS4279" s="29"/>
      <c r="RZT4279" s="29"/>
      <c r="RZU4279" s="29"/>
      <c r="RZV4279" s="29"/>
      <c r="RZW4279" s="29"/>
      <c r="RZX4279" s="29"/>
      <c r="RZY4279" s="29"/>
      <c r="RZZ4279" s="29"/>
      <c r="SAA4279" s="29"/>
      <c r="SAB4279" s="29"/>
      <c r="SAC4279" s="29"/>
      <c r="SAD4279" s="29"/>
      <c r="SAE4279" s="29"/>
      <c r="SAF4279" s="29"/>
      <c r="SAG4279" s="29"/>
      <c r="SAH4279" s="29"/>
      <c r="SAI4279" s="29"/>
      <c r="SAJ4279" s="29"/>
      <c r="SAK4279" s="29"/>
      <c r="SAL4279" s="29"/>
      <c r="SAM4279" s="29"/>
      <c r="SAN4279" s="29"/>
      <c r="SAO4279" s="29"/>
      <c r="SAP4279" s="29"/>
      <c r="SAQ4279" s="29"/>
      <c r="SAR4279" s="29"/>
      <c r="SAS4279" s="29"/>
      <c r="SAT4279" s="29"/>
      <c r="SAU4279" s="29"/>
      <c r="SAV4279" s="29"/>
      <c r="SAW4279" s="29"/>
      <c r="SAX4279" s="29"/>
      <c r="SAY4279" s="29"/>
      <c r="SAZ4279" s="29"/>
      <c r="SBA4279" s="29"/>
      <c r="SBB4279" s="29"/>
      <c r="SBC4279" s="29"/>
      <c r="SBD4279" s="29"/>
      <c r="SBE4279" s="29"/>
      <c r="SBF4279" s="29"/>
      <c r="SBG4279" s="29"/>
      <c r="SBH4279" s="29"/>
      <c r="SBI4279" s="29"/>
      <c r="SBJ4279" s="29"/>
      <c r="SBK4279" s="29"/>
      <c r="SBL4279" s="29"/>
      <c r="SBM4279" s="29"/>
      <c r="SBN4279" s="29"/>
      <c r="SBO4279" s="29"/>
      <c r="SBP4279" s="29"/>
      <c r="SBQ4279" s="29"/>
      <c r="SBR4279" s="29"/>
      <c r="SBS4279" s="29"/>
      <c r="SBT4279" s="29"/>
      <c r="SBU4279" s="29"/>
      <c r="SBV4279" s="29"/>
      <c r="SBW4279" s="29"/>
      <c r="SBX4279" s="29"/>
      <c r="SBY4279" s="29"/>
      <c r="SBZ4279" s="29"/>
      <c r="SCA4279" s="29"/>
      <c r="SCB4279" s="29"/>
      <c r="SCC4279" s="29"/>
      <c r="SCD4279" s="29"/>
      <c r="SCE4279" s="29"/>
      <c r="SCF4279" s="29"/>
      <c r="SCG4279" s="29"/>
      <c r="SCH4279" s="29"/>
      <c r="SCI4279" s="29"/>
      <c r="SCJ4279" s="29"/>
      <c r="SCK4279" s="29"/>
      <c r="SCL4279" s="29"/>
      <c r="SCM4279" s="29"/>
      <c r="SCN4279" s="29"/>
      <c r="SCO4279" s="29"/>
      <c r="SCP4279" s="29"/>
      <c r="SCQ4279" s="29"/>
      <c r="SCR4279" s="29"/>
      <c r="SCS4279" s="29"/>
      <c r="SCT4279" s="29"/>
      <c r="SCU4279" s="29"/>
      <c r="SCV4279" s="29"/>
      <c r="SCW4279" s="29"/>
      <c r="SCX4279" s="29"/>
      <c r="SCY4279" s="29"/>
      <c r="SCZ4279" s="29"/>
      <c r="SDA4279" s="29"/>
      <c r="SDB4279" s="29"/>
      <c r="SDC4279" s="29"/>
      <c r="SDD4279" s="29"/>
      <c r="SDE4279" s="29"/>
      <c r="SDF4279" s="29"/>
      <c r="SDG4279" s="29"/>
      <c r="SDH4279" s="29"/>
      <c r="SDI4279" s="29"/>
      <c r="SDJ4279" s="29"/>
      <c r="SDK4279" s="29"/>
      <c r="SDL4279" s="29"/>
      <c r="SDM4279" s="29"/>
      <c r="SDN4279" s="29"/>
      <c r="SDO4279" s="29"/>
      <c r="SDP4279" s="29"/>
      <c r="SDQ4279" s="29"/>
      <c r="SDR4279" s="29"/>
      <c r="SDS4279" s="29"/>
      <c r="SDT4279" s="29"/>
      <c r="SDU4279" s="29"/>
      <c r="SDV4279" s="29"/>
      <c r="SDW4279" s="29"/>
      <c r="SDX4279" s="29"/>
      <c r="SDY4279" s="29"/>
      <c r="SDZ4279" s="29"/>
      <c r="SEA4279" s="29"/>
      <c r="SEB4279" s="29"/>
      <c r="SEC4279" s="29"/>
      <c r="SED4279" s="29"/>
      <c r="SEE4279" s="29"/>
      <c r="SEF4279" s="29"/>
      <c r="SEG4279" s="29"/>
      <c r="SEH4279" s="29"/>
      <c r="SEI4279" s="29"/>
      <c r="SEJ4279" s="29"/>
      <c r="SEK4279" s="29"/>
      <c r="SEL4279" s="29"/>
      <c r="SEM4279" s="29"/>
      <c r="SEN4279" s="29"/>
      <c r="SEO4279" s="29"/>
      <c r="SEP4279" s="29"/>
      <c r="SEQ4279" s="29"/>
      <c r="SER4279" s="29"/>
      <c r="SES4279" s="29"/>
      <c r="SET4279" s="29"/>
      <c r="SEU4279" s="29"/>
      <c r="SEV4279" s="29"/>
      <c r="SEW4279" s="29"/>
      <c r="SEX4279" s="29"/>
      <c r="SEY4279" s="29"/>
      <c r="SEZ4279" s="29"/>
      <c r="SFA4279" s="29"/>
      <c r="SFB4279" s="29"/>
      <c r="SFC4279" s="29"/>
      <c r="SFD4279" s="29"/>
      <c r="SFE4279" s="29"/>
      <c r="SFF4279" s="29"/>
      <c r="SFG4279" s="29"/>
      <c r="SFH4279" s="29"/>
      <c r="SFI4279" s="29"/>
      <c r="SFJ4279" s="29"/>
      <c r="SFK4279" s="29"/>
      <c r="SFL4279" s="29"/>
      <c r="SFM4279" s="29"/>
      <c r="SFN4279" s="29"/>
      <c r="SFO4279" s="29"/>
      <c r="SFP4279" s="29"/>
      <c r="SFQ4279" s="29"/>
      <c r="SFR4279" s="29"/>
      <c r="SFS4279" s="29"/>
      <c r="SFT4279" s="29"/>
      <c r="SFU4279" s="29"/>
      <c r="SFV4279" s="29"/>
      <c r="SFW4279" s="29"/>
      <c r="SFX4279" s="29"/>
      <c r="SFY4279" s="29"/>
      <c r="SFZ4279" s="29"/>
      <c r="SGA4279" s="29"/>
      <c r="SGB4279" s="29"/>
      <c r="SGC4279" s="29"/>
      <c r="SGD4279" s="29"/>
      <c r="SGE4279" s="29"/>
      <c r="SGF4279" s="29"/>
      <c r="SGG4279" s="29"/>
      <c r="SGH4279" s="29"/>
      <c r="SGI4279" s="29"/>
      <c r="SGJ4279" s="29"/>
      <c r="SGK4279" s="29"/>
      <c r="SGL4279" s="29"/>
      <c r="SGM4279" s="29"/>
      <c r="SGN4279" s="29"/>
      <c r="SGO4279" s="29"/>
      <c r="SGP4279" s="29"/>
      <c r="SGQ4279" s="29"/>
      <c r="SGR4279" s="29"/>
      <c r="SGS4279" s="29"/>
      <c r="SGT4279" s="29"/>
      <c r="SGU4279" s="29"/>
      <c r="SGV4279" s="29"/>
      <c r="SGW4279" s="29"/>
      <c r="SGX4279" s="29"/>
      <c r="SGY4279" s="29"/>
      <c r="SGZ4279" s="29"/>
      <c r="SHA4279" s="29"/>
      <c r="SHB4279" s="29"/>
      <c r="SHC4279" s="29"/>
      <c r="SHD4279" s="29"/>
      <c r="SHE4279" s="29"/>
      <c r="SHF4279" s="29"/>
      <c r="SHG4279" s="29"/>
      <c r="SHH4279" s="29"/>
      <c r="SHI4279" s="29"/>
      <c r="SHJ4279" s="29"/>
      <c r="SHK4279" s="29"/>
      <c r="SHL4279" s="29"/>
      <c r="SHM4279" s="29"/>
      <c r="SHN4279" s="29"/>
      <c r="SHO4279" s="29"/>
      <c r="SHP4279" s="29"/>
      <c r="SHQ4279" s="29"/>
      <c r="SHR4279" s="29"/>
      <c r="SHS4279" s="29"/>
      <c r="SHT4279" s="29"/>
      <c r="SHU4279" s="29"/>
      <c r="SHV4279" s="29"/>
      <c r="SHW4279" s="29"/>
      <c r="SHX4279" s="29"/>
      <c r="SHY4279" s="29"/>
      <c r="SHZ4279" s="29"/>
      <c r="SIA4279" s="29"/>
      <c r="SIB4279" s="29"/>
      <c r="SIC4279" s="29"/>
      <c r="SID4279" s="29"/>
      <c r="SIE4279" s="29"/>
      <c r="SIF4279" s="29"/>
      <c r="SIG4279" s="29"/>
      <c r="SIH4279" s="29"/>
      <c r="SII4279" s="29"/>
      <c r="SIJ4279" s="29"/>
      <c r="SIK4279" s="29"/>
      <c r="SIL4279" s="29"/>
      <c r="SIM4279" s="29"/>
      <c r="SIN4279" s="29"/>
      <c r="SIO4279" s="29"/>
      <c r="SIP4279" s="29"/>
      <c r="SIQ4279" s="29"/>
      <c r="SIR4279" s="29"/>
      <c r="SIS4279" s="29"/>
      <c r="SIT4279" s="29"/>
      <c r="SIU4279" s="29"/>
      <c r="SIV4279" s="29"/>
      <c r="SIW4279" s="29"/>
      <c r="SIX4279" s="29"/>
      <c r="SIY4279" s="29"/>
      <c r="SIZ4279" s="29"/>
      <c r="SJA4279" s="29"/>
      <c r="SJB4279" s="29"/>
      <c r="SJC4279" s="29"/>
      <c r="SJD4279" s="29"/>
      <c r="SJE4279" s="29"/>
      <c r="SJF4279" s="29"/>
      <c r="SJG4279" s="29"/>
      <c r="SJH4279" s="29"/>
      <c r="SJI4279" s="29"/>
      <c r="SJJ4279" s="29"/>
      <c r="SJK4279" s="29"/>
      <c r="SJL4279" s="29"/>
      <c r="SJM4279" s="29"/>
      <c r="SJN4279" s="29"/>
      <c r="SJO4279" s="29"/>
      <c r="SJP4279" s="29"/>
      <c r="SJQ4279" s="29"/>
      <c r="SJR4279" s="29"/>
      <c r="SJS4279" s="29"/>
      <c r="SJT4279" s="29"/>
      <c r="SJU4279" s="29"/>
      <c r="SJV4279" s="29"/>
      <c r="SJW4279" s="29"/>
      <c r="SJX4279" s="29"/>
      <c r="SJY4279" s="29"/>
      <c r="SJZ4279" s="29"/>
      <c r="SKA4279" s="29"/>
      <c r="SKB4279" s="29"/>
      <c r="SKC4279" s="29"/>
      <c r="SKD4279" s="29"/>
      <c r="SKE4279" s="29"/>
      <c r="SKF4279" s="29"/>
      <c r="SKG4279" s="29"/>
      <c r="SKH4279" s="29"/>
      <c r="SKI4279" s="29"/>
      <c r="SKJ4279" s="29"/>
      <c r="SKK4279" s="29"/>
      <c r="SKL4279" s="29"/>
      <c r="SKM4279" s="29"/>
      <c r="SKN4279" s="29"/>
      <c r="SKO4279" s="29"/>
      <c r="SKP4279" s="29"/>
      <c r="SKQ4279" s="29"/>
      <c r="SKR4279" s="29"/>
      <c r="SKS4279" s="29"/>
      <c r="SKT4279" s="29"/>
      <c r="SKU4279" s="29"/>
      <c r="SKV4279" s="29"/>
      <c r="SKW4279" s="29"/>
      <c r="SKX4279" s="29"/>
      <c r="SKY4279" s="29"/>
      <c r="SKZ4279" s="29"/>
      <c r="SLA4279" s="29"/>
      <c r="SLB4279" s="29"/>
      <c r="SLC4279" s="29"/>
      <c r="SLD4279" s="29"/>
      <c r="SLE4279" s="29"/>
      <c r="SLF4279" s="29"/>
      <c r="SLG4279" s="29"/>
      <c r="SLH4279" s="29"/>
      <c r="SLI4279" s="29"/>
      <c r="SLJ4279" s="29"/>
      <c r="SLK4279" s="29"/>
      <c r="SLL4279" s="29"/>
      <c r="SLM4279" s="29"/>
      <c r="SLN4279" s="29"/>
      <c r="SLO4279" s="29"/>
      <c r="SLP4279" s="29"/>
      <c r="SLQ4279" s="29"/>
      <c r="SLR4279" s="29"/>
      <c r="SLS4279" s="29"/>
      <c r="SLT4279" s="29"/>
      <c r="SLU4279" s="29"/>
      <c r="SLV4279" s="29"/>
      <c r="SLW4279" s="29"/>
      <c r="SLX4279" s="29"/>
      <c r="SLY4279" s="29"/>
      <c r="SLZ4279" s="29"/>
      <c r="SMA4279" s="29"/>
      <c r="SMB4279" s="29"/>
      <c r="SMC4279" s="29"/>
      <c r="SMD4279" s="29"/>
      <c r="SME4279" s="29"/>
      <c r="SMF4279" s="29"/>
      <c r="SMG4279" s="29"/>
      <c r="SMH4279" s="29"/>
      <c r="SMI4279" s="29"/>
      <c r="SMJ4279" s="29"/>
      <c r="SMK4279" s="29"/>
      <c r="SML4279" s="29"/>
      <c r="SMM4279" s="29"/>
      <c r="SMN4279" s="29"/>
      <c r="SMO4279" s="29"/>
      <c r="SMP4279" s="29"/>
      <c r="SMQ4279" s="29"/>
      <c r="SMR4279" s="29"/>
      <c r="SMS4279" s="29"/>
      <c r="SMT4279" s="29"/>
      <c r="SMU4279" s="29"/>
      <c r="SMV4279" s="29"/>
      <c r="SMW4279" s="29"/>
      <c r="SMX4279" s="29"/>
      <c r="SMY4279" s="29"/>
      <c r="SMZ4279" s="29"/>
      <c r="SNA4279" s="29"/>
      <c r="SNB4279" s="29"/>
      <c r="SNC4279" s="29"/>
      <c r="SND4279" s="29"/>
      <c r="SNE4279" s="29"/>
      <c r="SNF4279" s="29"/>
      <c r="SNG4279" s="29"/>
      <c r="SNH4279" s="29"/>
      <c r="SNI4279" s="29"/>
      <c r="SNJ4279" s="29"/>
      <c r="SNK4279" s="29"/>
      <c r="SNL4279" s="29"/>
      <c r="SNM4279" s="29"/>
      <c r="SNN4279" s="29"/>
      <c r="SNO4279" s="29"/>
      <c r="SNP4279" s="29"/>
      <c r="SNQ4279" s="29"/>
      <c r="SNR4279" s="29"/>
      <c r="SNS4279" s="29"/>
      <c r="SNT4279" s="29"/>
      <c r="SNU4279" s="29"/>
      <c r="SNV4279" s="29"/>
      <c r="SNW4279" s="29"/>
      <c r="SNX4279" s="29"/>
      <c r="SNY4279" s="29"/>
      <c r="SNZ4279" s="29"/>
      <c r="SOA4279" s="29"/>
      <c r="SOB4279" s="29"/>
      <c r="SOC4279" s="29"/>
      <c r="SOD4279" s="29"/>
      <c r="SOE4279" s="29"/>
      <c r="SOF4279" s="29"/>
      <c r="SOG4279" s="29"/>
      <c r="SOH4279" s="29"/>
      <c r="SOI4279" s="29"/>
      <c r="SOJ4279" s="29"/>
      <c r="SOK4279" s="29"/>
      <c r="SOL4279" s="29"/>
      <c r="SOM4279" s="29"/>
      <c r="SON4279" s="29"/>
      <c r="SOO4279" s="29"/>
      <c r="SOP4279" s="29"/>
      <c r="SOQ4279" s="29"/>
      <c r="SOR4279" s="29"/>
      <c r="SOS4279" s="29"/>
      <c r="SOT4279" s="29"/>
      <c r="SOU4279" s="29"/>
      <c r="SOV4279" s="29"/>
      <c r="SOW4279" s="29"/>
      <c r="SOX4279" s="29"/>
      <c r="SOY4279" s="29"/>
      <c r="SOZ4279" s="29"/>
      <c r="SPA4279" s="29"/>
      <c r="SPB4279" s="29"/>
      <c r="SPC4279" s="29"/>
      <c r="SPD4279" s="29"/>
      <c r="SPE4279" s="29"/>
      <c r="SPF4279" s="29"/>
      <c r="SPG4279" s="29"/>
      <c r="SPH4279" s="29"/>
      <c r="SPI4279" s="29"/>
      <c r="SPJ4279" s="29"/>
      <c r="SPK4279" s="29"/>
      <c r="SPL4279" s="29"/>
      <c r="SPM4279" s="29"/>
      <c r="SPN4279" s="29"/>
      <c r="SPO4279" s="29"/>
      <c r="SPP4279" s="29"/>
      <c r="SPQ4279" s="29"/>
      <c r="SPR4279" s="29"/>
      <c r="SPS4279" s="29"/>
      <c r="SPT4279" s="29"/>
      <c r="SPU4279" s="29"/>
      <c r="SPV4279" s="29"/>
      <c r="SPW4279" s="29"/>
      <c r="SPX4279" s="29"/>
      <c r="SPY4279" s="29"/>
      <c r="SPZ4279" s="29"/>
      <c r="SQA4279" s="29"/>
      <c r="SQB4279" s="29"/>
      <c r="SQC4279" s="29"/>
      <c r="SQD4279" s="29"/>
      <c r="SQE4279" s="29"/>
      <c r="SQF4279" s="29"/>
      <c r="SQG4279" s="29"/>
      <c r="SQH4279" s="29"/>
      <c r="SQI4279" s="29"/>
      <c r="SQJ4279" s="29"/>
      <c r="SQK4279" s="29"/>
      <c r="SQL4279" s="29"/>
      <c r="SQM4279" s="29"/>
      <c r="SQN4279" s="29"/>
      <c r="SQO4279" s="29"/>
      <c r="SQP4279" s="29"/>
      <c r="SQQ4279" s="29"/>
      <c r="SQR4279" s="29"/>
      <c r="SQS4279" s="29"/>
      <c r="SQT4279" s="29"/>
      <c r="SQU4279" s="29"/>
      <c r="SQV4279" s="29"/>
      <c r="SQW4279" s="29"/>
      <c r="SQX4279" s="29"/>
      <c r="SQY4279" s="29"/>
      <c r="SQZ4279" s="29"/>
      <c r="SRA4279" s="29"/>
      <c r="SRB4279" s="29"/>
      <c r="SRC4279" s="29"/>
      <c r="SRD4279" s="29"/>
      <c r="SRE4279" s="29"/>
      <c r="SRF4279" s="29"/>
      <c r="SRG4279" s="29"/>
      <c r="SRH4279" s="29"/>
      <c r="SRI4279" s="29"/>
      <c r="SRJ4279" s="29"/>
      <c r="SRK4279" s="29"/>
      <c r="SRL4279" s="29"/>
      <c r="SRM4279" s="29"/>
      <c r="SRN4279" s="29"/>
      <c r="SRO4279" s="29"/>
      <c r="SRP4279" s="29"/>
      <c r="SRQ4279" s="29"/>
      <c r="SRR4279" s="29"/>
      <c r="SRS4279" s="29"/>
      <c r="SRT4279" s="29"/>
      <c r="SRU4279" s="29"/>
      <c r="SRV4279" s="29"/>
      <c r="SRW4279" s="29"/>
      <c r="SRX4279" s="29"/>
      <c r="SRY4279" s="29"/>
      <c r="SRZ4279" s="29"/>
      <c r="SSA4279" s="29"/>
      <c r="SSB4279" s="29"/>
      <c r="SSC4279" s="29"/>
      <c r="SSD4279" s="29"/>
      <c r="SSE4279" s="29"/>
      <c r="SSF4279" s="29"/>
      <c r="SSG4279" s="29"/>
      <c r="SSH4279" s="29"/>
      <c r="SSI4279" s="29"/>
      <c r="SSJ4279" s="29"/>
      <c r="SSK4279" s="29"/>
      <c r="SSL4279" s="29"/>
      <c r="SSM4279" s="29"/>
      <c r="SSN4279" s="29"/>
      <c r="SSO4279" s="29"/>
      <c r="SSP4279" s="29"/>
      <c r="SSQ4279" s="29"/>
      <c r="SSR4279" s="29"/>
      <c r="SSS4279" s="29"/>
      <c r="SST4279" s="29"/>
      <c r="SSU4279" s="29"/>
      <c r="SSV4279" s="29"/>
      <c r="SSW4279" s="29"/>
      <c r="SSX4279" s="29"/>
      <c r="SSY4279" s="29"/>
      <c r="SSZ4279" s="29"/>
      <c r="STA4279" s="29"/>
      <c r="STB4279" s="29"/>
      <c r="STC4279" s="29"/>
      <c r="STD4279" s="29"/>
      <c r="STE4279" s="29"/>
      <c r="STF4279" s="29"/>
      <c r="STG4279" s="29"/>
      <c r="STH4279" s="29"/>
      <c r="STI4279" s="29"/>
      <c r="STJ4279" s="29"/>
      <c r="STK4279" s="29"/>
      <c r="STL4279" s="29"/>
      <c r="STM4279" s="29"/>
      <c r="STN4279" s="29"/>
      <c r="STO4279" s="29"/>
      <c r="STP4279" s="29"/>
      <c r="STQ4279" s="29"/>
      <c r="STR4279" s="29"/>
      <c r="STS4279" s="29"/>
      <c r="STT4279" s="29"/>
      <c r="STU4279" s="29"/>
      <c r="STV4279" s="29"/>
      <c r="STW4279" s="29"/>
      <c r="STX4279" s="29"/>
      <c r="STY4279" s="29"/>
      <c r="STZ4279" s="29"/>
      <c r="SUA4279" s="29"/>
      <c r="SUB4279" s="29"/>
      <c r="SUC4279" s="29"/>
      <c r="SUD4279" s="29"/>
      <c r="SUE4279" s="29"/>
      <c r="SUF4279" s="29"/>
      <c r="SUG4279" s="29"/>
      <c r="SUH4279" s="29"/>
      <c r="SUI4279" s="29"/>
      <c r="SUJ4279" s="29"/>
      <c r="SUK4279" s="29"/>
      <c r="SUL4279" s="29"/>
      <c r="SUM4279" s="29"/>
      <c r="SUN4279" s="29"/>
      <c r="SUO4279" s="29"/>
      <c r="SUP4279" s="29"/>
      <c r="SUQ4279" s="29"/>
      <c r="SUR4279" s="29"/>
      <c r="SUS4279" s="29"/>
      <c r="SUT4279" s="29"/>
      <c r="SUU4279" s="29"/>
      <c r="SUV4279" s="29"/>
      <c r="SUW4279" s="29"/>
      <c r="SUX4279" s="29"/>
      <c r="SUY4279" s="29"/>
      <c r="SUZ4279" s="29"/>
      <c r="SVA4279" s="29"/>
      <c r="SVB4279" s="29"/>
      <c r="SVC4279" s="29"/>
      <c r="SVD4279" s="29"/>
      <c r="SVE4279" s="29"/>
      <c r="SVF4279" s="29"/>
      <c r="SVG4279" s="29"/>
      <c r="SVH4279" s="29"/>
      <c r="SVI4279" s="29"/>
      <c r="SVJ4279" s="29"/>
      <c r="SVK4279" s="29"/>
      <c r="SVL4279" s="29"/>
      <c r="SVM4279" s="29"/>
      <c r="SVN4279" s="29"/>
      <c r="SVO4279" s="29"/>
      <c r="SVP4279" s="29"/>
      <c r="SVQ4279" s="29"/>
      <c r="SVR4279" s="29"/>
      <c r="SVS4279" s="29"/>
      <c r="SVT4279" s="29"/>
      <c r="SVU4279" s="29"/>
      <c r="SVV4279" s="29"/>
      <c r="SVW4279" s="29"/>
      <c r="SVX4279" s="29"/>
      <c r="SVY4279" s="29"/>
      <c r="SVZ4279" s="29"/>
      <c r="SWA4279" s="29"/>
      <c r="SWB4279" s="29"/>
      <c r="SWC4279" s="29"/>
      <c r="SWD4279" s="29"/>
      <c r="SWE4279" s="29"/>
      <c r="SWF4279" s="29"/>
      <c r="SWG4279" s="29"/>
      <c r="SWH4279" s="29"/>
      <c r="SWI4279" s="29"/>
      <c r="SWJ4279" s="29"/>
      <c r="SWK4279" s="29"/>
      <c r="SWL4279" s="29"/>
      <c r="SWM4279" s="29"/>
      <c r="SWN4279" s="29"/>
      <c r="SWO4279" s="29"/>
      <c r="SWP4279" s="29"/>
      <c r="SWQ4279" s="29"/>
      <c r="SWR4279" s="29"/>
      <c r="SWS4279" s="29"/>
      <c r="SWT4279" s="29"/>
      <c r="SWU4279" s="29"/>
      <c r="SWV4279" s="29"/>
      <c r="SWW4279" s="29"/>
      <c r="SWX4279" s="29"/>
      <c r="SWY4279" s="29"/>
      <c r="SWZ4279" s="29"/>
      <c r="SXA4279" s="29"/>
      <c r="SXB4279" s="29"/>
      <c r="SXC4279" s="29"/>
      <c r="SXD4279" s="29"/>
      <c r="SXE4279" s="29"/>
      <c r="SXF4279" s="29"/>
      <c r="SXG4279" s="29"/>
      <c r="SXH4279" s="29"/>
      <c r="SXI4279" s="29"/>
      <c r="SXJ4279" s="29"/>
      <c r="SXK4279" s="29"/>
      <c r="SXL4279" s="29"/>
      <c r="SXM4279" s="29"/>
      <c r="SXN4279" s="29"/>
      <c r="SXO4279" s="29"/>
      <c r="SXP4279" s="29"/>
      <c r="SXQ4279" s="29"/>
      <c r="SXR4279" s="29"/>
      <c r="SXS4279" s="29"/>
      <c r="SXT4279" s="29"/>
      <c r="SXU4279" s="29"/>
      <c r="SXV4279" s="29"/>
      <c r="SXW4279" s="29"/>
      <c r="SXX4279" s="29"/>
      <c r="SXY4279" s="29"/>
      <c r="SXZ4279" s="29"/>
      <c r="SYA4279" s="29"/>
      <c r="SYB4279" s="29"/>
      <c r="SYC4279" s="29"/>
      <c r="SYD4279" s="29"/>
      <c r="SYE4279" s="29"/>
      <c r="SYF4279" s="29"/>
      <c r="SYG4279" s="29"/>
      <c r="SYH4279" s="29"/>
      <c r="SYI4279" s="29"/>
      <c r="SYJ4279" s="29"/>
      <c r="SYK4279" s="29"/>
      <c r="SYL4279" s="29"/>
      <c r="SYM4279" s="29"/>
      <c r="SYN4279" s="29"/>
      <c r="SYO4279" s="29"/>
      <c r="SYP4279" s="29"/>
      <c r="SYQ4279" s="29"/>
      <c r="SYR4279" s="29"/>
      <c r="SYS4279" s="29"/>
      <c r="SYT4279" s="29"/>
      <c r="SYU4279" s="29"/>
      <c r="SYV4279" s="29"/>
      <c r="SYW4279" s="29"/>
      <c r="SYX4279" s="29"/>
      <c r="SYY4279" s="29"/>
      <c r="SYZ4279" s="29"/>
      <c r="SZA4279" s="29"/>
      <c r="SZB4279" s="29"/>
      <c r="SZC4279" s="29"/>
      <c r="SZD4279" s="29"/>
      <c r="SZE4279" s="29"/>
      <c r="SZF4279" s="29"/>
      <c r="SZG4279" s="29"/>
      <c r="SZH4279" s="29"/>
      <c r="SZI4279" s="29"/>
      <c r="SZJ4279" s="29"/>
      <c r="SZK4279" s="29"/>
      <c r="SZL4279" s="29"/>
      <c r="SZM4279" s="29"/>
      <c r="SZN4279" s="29"/>
      <c r="SZO4279" s="29"/>
      <c r="SZP4279" s="29"/>
      <c r="SZQ4279" s="29"/>
      <c r="SZR4279" s="29"/>
      <c r="SZS4279" s="29"/>
      <c r="SZT4279" s="29"/>
      <c r="SZU4279" s="29"/>
      <c r="SZV4279" s="29"/>
      <c r="SZW4279" s="29"/>
      <c r="SZX4279" s="29"/>
      <c r="SZY4279" s="29"/>
      <c r="SZZ4279" s="29"/>
      <c r="TAA4279" s="29"/>
      <c r="TAB4279" s="29"/>
      <c r="TAC4279" s="29"/>
      <c r="TAD4279" s="29"/>
      <c r="TAE4279" s="29"/>
      <c r="TAF4279" s="29"/>
      <c r="TAG4279" s="29"/>
      <c r="TAH4279" s="29"/>
      <c r="TAI4279" s="29"/>
      <c r="TAJ4279" s="29"/>
      <c r="TAK4279" s="29"/>
      <c r="TAL4279" s="29"/>
      <c r="TAM4279" s="29"/>
      <c r="TAN4279" s="29"/>
      <c r="TAO4279" s="29"/>
      <c r="TAP4279" s="29"/>
      <c r="TAQ4279" s="29"/>
      <c r="TAR4279" s="29"/>
      <c r="TAS4279" s="29"/>
      <c r="TAT4279" s="29"/>
      <c r="TAU4279" s="29"/>
      <c r="TAV4279" s="29"/>
      <c r="TAW4279" s="29"/>
      <c r="TAX4279" s="29"/>
      <c r="TAY4279" s="29"/>
      <c r="TAZ4279" s="29"/>
      <c r="TBA4279" s="29"/>
      <c r="TBB4279" s="29"/>
      <c r="TBC4279" s="29"/>
      <c r="TBD4279" s="29"/>
      <c r="TBE4279" s="29"/>
      <c r="TBF4279" s="29"/>
      <c r="TBG4279" s="29"/>
      <c r="TBH4279" s="29"/>
      <c r="TBI4279" s="29"/>
      <c r="TBJ4279" s="29"/>
      <c r="TBK4279" s="29"/>
      <c r="TBL4279" s="29"/>
      <c r="TBM4279" s="29"/>
      <c r="TBN4279" s="29"/>
      <c r="TBO4279" s="29"/>
      <c r="TBP4279" s="29"/>
      <c r="TBQ4279" s="29"/>
      <c r="TBR4279" s="29"/>
      <c r="TBS4279" s="29"/>
      <c r="TBT4279" s="29"/>
      <c r="TBU4279" s="29"/>
      <c r="TBV4279" s="29"/>
      <c r="TBW4279" s="29"/>
      <c r="TBX4279" s="29"/>
      <c r="TBY4279" s="29"/>
      <c r="TBZ4279" s="29"/>
      <c r="TCA4279" s="29"/>
      <c r="TCB4279" s="29"/>
      <c r="TCC4279" s="29"/>
      <c r="TCD4279" s="29"/>
      <c r="TCE4279" s="29"/>
      <c r="TCF4279" s="29"/>
      <c r="TCG4279" s="29"/>
      <c r="TCH4279" s="29"/>
      <c r="TCI4279" s="29"/>
      <c r="TCJ4279" s="29"/>
      <c r="TCK4279" s="29"/>
      <c r="TCL4279" s="29"/>
      <c r="TCM4279" s="29"/>
      <c r="TCN4279" s="29"/>
      <c r="TCO4279" s="29"/>
      <c r="TCP4279" s="29"/>
      <c r="TCQ4279" s="29"/>
      <c r="TCR4279" s="29"/>
      <c r="TCS4279" s="29"/>
      <c r="TCT4279" s="29"/>
      <c r="TCU4279" s="29"/>
      <c r="TCV4279" s="29"/>
      <c r="TCW4279" s="29"/>
      <c r="TCX4279" s="29"/>
      <c r="TCY4279" s="29"/>
      <c r="TCZ4279" s="29"/>
      <c r="TDA4279" s="29"/>
      <c r="TDB4279" s="29"/>
      <c r="TDC4279" s="29"/>
      <c r="TDD4279" s="29"/>
      <c r="TDE4279" s="29"/>
      <c r="TDF4279" s="29"/>
      <c r="TDG4279" s="29"/>
      <c r="TDH4279" s="29"/>
      <c r="TDI4279" s="29"/>
      <c r="TDJ4279" s="29"/>
      <c r="TDK4279" s="29"/>
      <c r="TDL4279" s="29"/>
      <c r="TDM4279" s="29"/>
      <c r="TDN4279" s="29"/>
      <c r="TDO4279" s="29"/>
      <c r="TDP4279" s="29"/>
      <c r="TDQ4279" s="29"/>
      <c r="TDR4279" s="29"/>
      <c r="TDS4279" s="29"/>
      <c r="TDT4279" s="29"/>
      <c r="TDU4279" s="29"/>
      <c r="TDV4279" s="29"/>
      <c r="TDW4279" s="29"/>
      <c r="TDX4279" s="29"/>
      <c r="TDY4279" s="29"/>
      <c r="TDZ4279" s="29"/>
      <c r="TEA4279" s="29"/>
      <c r="TEB4279" s="29"/>
      <c r="TEC4279" s="29"/>
      <c r="TED4279" s="29"/>
      <c r="TEE4279" s="29"/>
      <c r="TEF4279" s="29"/>
      <c r="TEG4279" s="29"/>
      <c r="TEH4279" s="29"/>
      <c r="TEI4279" s="29"/>
      <c r="TEJ4279" s="29"/>
      <c r="TEK4279" s="29"/>
      <c r="TEL4279" s="29"/>
      <c r="TEM4279" s="29"/>
      <c r="TEN4279" s="29"/>
      <c r="TEO4279" s="29"/>
      <c r="TEP4279" s="29"/>
      <c r="TEQ4279" s="29"/>
      <c r="TER4279" s="29"/>
      <c r="TES4279" s="29"/>
      <c r="TET4279" s="29"/>
      <c r="TEU4279" s="29"/>
      <c r="TEV4279" s="29"/>
      <c r="TEW4279" s="29"/>
      <c r="TEX4279" s="29"/>
      <c r="TEY4279" s="29"/>
      <c r="TEZ4279" s="29"/>
      <c r="TFA4279" s="29"/>
      <c r="TFB4279" s="29"/>
      <c r="TFC4279" s="29"/>
      <c r="TFD4279" s="29"/>
      <c r="TFE4279" s="29"/>
      <c r="TFF4279" s="29"/>
      <c r="TFG4279" s="29"/>
      <c r="TFH4279" s="29"/>
      <c r="TFI4279" s="29"/>
      <c r="TFJ4279" s="29"/>
      <c r="TFK4279" s="29"/>
      <c r="TFL4279" s="29"/>
      <c r="TFM4279" s="29"/>
      <c r="TFN4279" s="29"/>
      <c r="TFO4279" s="29"/>
      <c r="TFP4279" s="29"/>
      <c r="TFQ4279" s="29"/>
      <c r="TFR4279" s="29"/>
      <c r="TFS4279" s="29"/>
      <c r="TFT4279" s="29"/>
      <c r="TFU4279" s="29"/>
      <c r="TFV4279" s="29"/>
      <c r="TFW4279" s="29"/>
      <c r="TFX4279" s="29"/>
      <c r="TFY4279" s="29"/>
      <c r="TFZ4279" s="29"/>
      <c r="TGA4279" s="29"/>
      <c r="TGB4279" s="29"/>
      <c r="TGC4279" s="29"/>
      <c r="TGD4279" s="29"/>
      <c r="TGE4279" s="29"/>
      <c r="TGF4279" s="29"/>
      <c r="TGG4279" s="29"/>
      <c r="TGH4279" s="29"/>
      <c r="TGI4279" s="29"/>
      <c r="TGJ4279" s="29"/>
      <c r="TGK4279" s="29"/>
      <c r="TGL4279" s="29"/>
      <c r="TGM4279" s="29"/>
      <c r="TGN4279" s="29"/>
      <c r="TGO4279" s="29"/>
      <c r="TGP4279" s="29"/>
      <c r="TGQ4279" s="29"/>
      <c r="TGR4279" s="29"/>
      <c r="TGS4279" s="29"/>
      <c r="TGT4279" s="29"/>
      <c r="TGU4279" s="29"/>
      <c r="TGV4279" s="29"/>
      <c r="TGW4279" s="29"/>
      <c r="TGX4279" s="29"/>
      <c r="TGY4279" s="29"/>
      <c r="TGZ4279" s="29"/>
      <c r="THA4279" s="29"/>
      <c r="THB4279" s="29"/>
      <c r="THC4279" s="29"/>
      <c r="THD4279" s="29"/>
      <c r="THE4279" s="29"/>
      <c r="THF4279" s="29"/>
      <c r="THG4279" s="29"/>
      <c r="THH4279" s="29"/>
      <c r="THI4279" s="29"/>
      <c r="THJ4279" s="29"/>
      <c r="THK4279" s="29"/>
      <c r="THL4279" s="29"/>
      <c r="THM4279" s="29"/>
      <c r="THN4279" s="29"/>
      <c r="THO4279" s="29"/>
      <c r="THP4279" s="29"/>
      <c r="THQ4279" s="29"/>
      <c r="THR4279" s="29"/>
      <c r="THS4279" s="29"/>
      <c r="THT4279" s="29"/>
      <c r="THU4279" s="29"/>
      <c r="THV4279" s="29"/>
      <c r="THW4279" s="29"/>
      <c r="THX4279" s="29"/>
      <c r="THY4279" s="29"/>
      <c r="THZ4279" s="29"/>
      <c r="TIA4279" s="29"/>
      <c r="TIB4279" s="29"/>
      <c r="TIC4279" s="29"/>
      <c r="TID4279" s="29"/>
      <c r="TIE4279" s="29"/>
      <c r="TIF4279" s="29"/>
      <c r="TIG4279" s="29"/>
      <c r="TIH4279" s="29"/>
      <c r="TII4279" s="29"/>
      <c r="TIJ4279" s="29"/>
      <c r="TIK4279" s="29"/>
      <c r="TIL4279" s="29"/>
      <c r="TIM4279" s="29"/>
      <c r="TIN4279" s="29"/>
      <c r="TIO4279" s="29"/>
      <c r="TIP4279" s="29"/>
      <c r="TIQ4279" s="29"/>
      <c r="TIR4279" s="29"/>
      <c r="TIS4279" s="29"/>
      <c r="TIT4279" s="29"/>
      <c r="TIU4279" s="29"/>
      <c r="TIV4279" s="29"/>
      <c r="TIW4279" s="29"/>
      <c r="TIX4279" s="29"/>
      <c r="TIY4279" s="29"/>
      <c r="TIZ4279" s="29"/>
      <c r="TJA4279" s="29"/>
      <c r="TJB4279" s="29"/>
      <c r="TJC4279" s="29"/>
      <c r="TJD4279" s="29"/>
      <c r="TJE4279" s="29"/>
      <c r="TJF4279" s="29"/>
      <c r="TJG4279" s="29"/>
      <c r="TJH4279" s="29"/>
      <c r="TJI4279" s="29"/>
      <c r="TJJ4279" s="29"/>
      <c r="TJK4279" s="29"/>
      <c r="TJL4279" s="29"/>
      <c r="TJM4279" s="29"/>
      <c r="TJN4279" s="29"/>
      <c r="TJO4279" s="29"/>
      <c r="TJP4279" s="29"/>
      <c r="TJQ4279" s="29"/>
      <c r="TJR4279" s="29"/>
      <c r="TJS4279" s="29"/>
      <c r="TJT4279" s="29"/>
      <c r="TJU4279" s="29"/>
      <c r="TJV4279" s="29"/>
      <c r="TJW4279" s="29"/>
      <c r="TJX4279" s="29"/>
      <c r="TJY4279" s="29"/>
      <c r="TJZ4279" s="29"/>
      <c r="TKA4279" s="29"/>
      <c r="TKB4279" s="29"/>
      <c r="TKC4279" s="29"/>
      <c r="TKD4279" s="29"/>
      <c r="TKE4279" s="29"/>
      <c r="TKF4279" s="29"/>
      <c r="TKG4279" s="29"/>
      <c r="TKH4279" s="29"/>
      <c r="TKI4279" s="29"/>
      <c r="TKJ4279" s="29"/>
      <c r="TKK4279" s="29"/>
      <c r="TKL4279" s="29"/>
      <c r="TKM4279" s="29"/>
      <c r="TKN4279" s="29"/>
      <c r="TKO4279" s="29"/>
      <c r="TKP4279" s="29"/>
      <c r="TKQ4279" s="29"/>
      <c r="TKR4279" s="29"/>
      <c r="TKS4279" s="29"/>
      <c r="TKT4279" s="29"/>
      <c r="TKU4279" s="29"/>
      <c r="TKV4279" s="29"/>
      <c r="TKW4279" s="29"/>
      <c r="TKX4279" s="29"/>
      <c r="TKY4279" s="29"/>
      <c r="TKZ4279" s="29"/>
      <c r="TLA4279" s="29"/>
      <c r="TLB4279" s="29"/>
      <c r="TLC4279" s="29"/>
      <c r="TLD4279" s="29"/>
      <c r="TLE4279" s="29"/>
      <c r="TLF4279" s="29"/>
      <c r="TLG4279" s="29"/>
      <c r="TLH4279" s="29"/>
      <c r="TLI4279" s="29"/>
      <c r="TLJ4279" s="29"/>
      <c r="TLK4279" s="29"/>
      <c r="TLL4279" s="29"/>
      <c r="TLM4279" s="29"/>
      <c r="TLN4279" s="29"/>
      <c r="TLO4279" s="29"/>
      <c r="TLP4279" s="29"/>
      <c r="TLQ4279" s="29"/>
      <c r="TLR4279" s="29"/>
      <c r="TLS4279" s="29"/>
      <c r="TLT4279" s="29"/>
      <c r="TLU4279" s="29"/>
      <c r="TLV4279" s="29"/>
      <c r="TLW4279" s="29"/>
      <c r="TLX4279" s="29"/>
      <c r="TLY4279" s="29"/>
      <c r="TLZ4279" s="29"/>
      <c r="TMA4279" s="29"/>
      <c r="TMB4279" s="29"/>
      <c r="TMC4279" s="29"/>
      <c r="TMD4279" s="29"/>
      <c r="TME4279" s="29"/>
      <c r="TMF4279" s="29"/>
      <c r="TMG4279" s="29"/>
      <c r="TMH4279" s="29"/>
      <c r="TMI4279" s="29"/>
      <c r="TMJ4279" s="29"/>
      <c r="TMK4279" s="29"/>
      <c r="TML4279" s="29"/>
      <c r="TMM4279" s="29"/>
      <c r="TMN4279" s="29"/>
      <c r="TMO4279" s="29"/>
      <c r="TMP4279" s="29"/>
      <c r="TMQ4279" s="29"/>
      <c r="TMR4279" s="29"/>
      <c r="TMS4279" s="29"/>
      <c r="TMT4279" s="29"/>
      <c r="TMU4279" s="29"/>
      <c r="TMV4279" s="29"/>
      <c r="TMW4279" s="29"/>
      <c r="TMX4279" s="29"/>
      <c r="TMY4279" s="29"/>
      <c r="TMZ4279" s="29"/>
      <c r="TNA4279" s="29"/>
      <c r="TNB4279" s="29"/>
      <c r="TNC4279" s="29"/>
      <c r="TND4279" s="29"/>
      <c r="TNE4279" s="29"/>
      <c r="TNF4279" s="29"/>
      <c r="TNG4279" s="29"/>
      <c r="TNH4279" s="29"/>
      <c r="TNI4279" s="29"/>
      <c r="TNJ4279" s="29"/>
      <c r="TNK4279" s="29"/>
      <c r="TNL4279" s="29"/>
      <c r="TNM4279" s="29"/>
      <c r="TNN4279" s="29"/>
      <c r="TNO4279" s="29"/>
      <c r="TNP4279" s="29"/>
      <c r="TNQ4279" s="29"/>
      <c r="TNR4279" s="29"/>
      <c r="TNS4279" s="29"/>
      <c r="TNT4279" s="29"/>
      <c r="TNU4279" s="29"/>
      <c r="TNV4279" s="29"/>
      <c r="TNW4279" s="29"/>
      <c r="TNX4279" s="29"/>
      <c r="TNY4279" s="29"/>
      <c r="TNZ4279" s="29"/>
      <c r="TOA4279" s="29"/>
      <c r="TOB4279" s="29"/>
      <c r="TOC4279" s="29"/>
      <c r="TOD4279" s="29"/>
      <c r="TOE4279" s="29"/>
      <c r="TOF4279" s="29"/>
      <c r="TOG4279" s="29"/>
      <c r="TOH4279" s="29"/>
      <c r="TOI4279" s="29"/>
      <c r="TOJ4279" s="29"/>
      <c r="TOK4279" s="29"/>
      <c r="TOL4279" s="29"/>
      <c r="TOM4279" s="29"/>
      <c r="TON4279" s="29"/>
      <c r="TOO4279" s="29"/>
      <c r="TOP4279" s="29"/>
      <c r="TOQ4279" s="29"/>
      <c r="TOR4279" s="29"/>
      <c r="TOS4279" s="29"/>
      <c r="TOT4279" s="29"/>
      <c r="TOU4279" s="29"/>
      <c r="TOV4279" s="29"/>
      <c r="TOW4279" s="29"/>
      <c r="TOX4279" s="29"/>
      <c r="TOY4279" s="29"/>
      <c r="TOZ4279" s="29"/>
      <c r="TPA4279" s="29"/>
      <c r="TPB4279" s="29"/>
      <c r="TPC4279" s="29"/>
      <c r="TPD4279" s="29"/>
      <c r="TPE4279" s="29"/>
      <c r="TPF4279" s="29"/>
      <c r="TPG4279" s="29"/>
      <c r="TPH4279" s="29"/>
      <c r="TPI4279" s="29"/>
      <c r="TPJ4279" s="29"/>
      <c r="TPK4279" s="29"/>
      <c r="TPL4279" s="29"/>
      <c r="TPM4279" s="29"/>
      <c r="TPN4279" s="29"/>
      <c r="TPO4279" s="29"/>
      <c r="TPP4279" s="29"/>
      <c r="TPQ4279" s="29"/>
      <c r="TPR4279" s="29"/>
      <c r="TPS4279" s="29"/>
      <c r="TPT4279" s="29"/>
      <c r="TPU4279" s="29"/>
      <c r="TPV4279" s="29"/>
      <c r="TPW4279" s="29"/>
      <c r="TPX4279" s="29"/>
      <c r="TPY4279" s="29"/>
      <c r="TPZ4279" s="29"/>
      <c r="TQA4279" s="29"/>
      <c r="TQB4279" s="29"/>
      <c r="TQC4279" s="29"/>
      <c r="TQD4279" s="29"/>
      <c r="TQE4279" s="29"/>
      <c r="TQF4279" s="29"/>
      <c r="TQG4279" s="29"/>
      <c r="TQH4279" s="29"/>
      <c r="TQI4279" s="29"/>
      <c r="TQJ4279" s="29"/>
      <c r="TQK4279" s="29"/>
      <c r="TQL4279" s="29"/>
      <c r="TQM4279" s="29"/>
      <c r="TQN4279" s="29"/>
      <c r="TQO4279" s="29"/>
      <c r="TQP4279" s="29"/>
      <c r="TQQ4279" s="29"/>
      <c r="TQR4279" s="29"/>
      <c r="TQS4279" s="29"/>
      <c r="TQT4279" s="29"/>
      <c r="TQU4279" s="29"/>
      <c r="TQV4279" s="29"/>
      <c r="TQW4279" s="29"/>
      <c r="TQX4279" s="29"/>
      <c r="TQY4279" s="29"/>
      <c r="TQZ4279" s="29"/>
      <c r="TRA4279" s="29"/>
      <c r="TRB4279" s="29"/>
      <c r="TRC4279" s="29"/>
      <c r="TRD4279" s="29"/>
      <c r="TRE4279" s="29"/>
      <c r="TRF4279" s="29"/>
      <c r="TRG4279" s="29"/>
      <c r="TRH4279" s="29"/>
      <c r="TRI4279" s="29"/>
      <c r="TRJ4279" s="29"/>
      <c r="TRK4279" s="29"/>
      <c r="TRL4279" s="29"/>
      <c r="TRM4279" s="29"/>
      <c r="TRN4279" s="29"/>
      <c r="TRO4279" s="29"/>
      <c r="TRP4279" s="29"/>
      <c r="TRQ4279" s="29"/>
      <c r="TRR4279" s="29"/>
      <c r="TRS4279" s="29"/>
      <c r="TRT4279" s="29"/>
      <c r="TRU4279" s="29"/>
      <c r="TRV4279" s="29"/>
      <c r="TRW4279" s="29"/>
      <c r="TRX4279" s="29"/>
      <c r="TRY4279" s="29"/>
      <c r="TRZ4279" s="29"/>
      <c r="TSA4279" s="29"/>
      <c r="TSB4279" s="29"/>
      <c r="TSC4279" s="29"/>
      <c r="TSD4279" s="29"/>
      <c r="TSE4279" s="29"/>
      <c r="TSF4279" s="29"/>
      <c r="TSG4279" s="29"/>
      <c r="TSH4279" s="29"/>
      <c r="TSI4279" s="29"/>
      <c r="TSJ4279" s="29"/>
      <c r="TSK4279" s="29"/>
      <c r="TSL4279" s="29"/>
      <c r="TSM4279" s="29"/>
      <c r="TSN4279" s="29"/>
      <c r="TSO4279" s="29"/>
      <c r="TSP4279" s="29"/>
      <c r="TSQ4279" s="29"/>
      <c r="TSR4279" s="29"/>
      <c r="TSS4279" s="29"/>
      <c r="TST4279" s="29"/>
      <c r="TSU4279" s="29"/>
      <c r="TSV4279" s="29"/>
      <c r="TSW4279" s="29"/>
      <c r="TSX4279" s="29"/>
      <c r="TSY4279" s="29"/>
      <c r="TSZ4279" s="29"/>
      <c r="TTA4279" s="29"/>
      <c r="TTB4279" s="29"/>
      <c r="TTC4279" s="29"/>
      <c r="TTD4279" s="29"/>
      <c r="TTE4279" s="29"/>
      <c r="TTF4279" s="29"/>
      <c r="TTG4279" s="29"/>
      <c r="TTH4279" s="29"/>
      <c r="TTI4279" s="29"/>
      <c r="TTJ4279" s="29"/>
      <c r="TTK4279" s="29"/>
      <c r="TTL4279" s="29"/>
      <c r="TTM4279" s="29"/>
      <c r="TTN4279" s="29"/>
      <c r="TTO4279" s="29"/>
      <c r="TTP4279" s="29"/>
      <c r="TTQ4279" s="29"/>
      <c r="TTR4279" s="29"/>
      <c r="TTS4279" s="29"/>
      <c r="TTT4279" s="29"/>
      <c r="TTU4279" s="29"/>
      <c r="TTV4279" s="29"/>
      <c r="TTW4279" s="29"/>
      <c r="TTX4279" s="29"/>
      <c r="TTY4279" s="29"/>
      <c r="TTZ4279" s="29"/>
      <c r="TUA4279" s="29"/>
      <c r="TUB4279" s="29"/>
      <c r="TUC4279" s="29"/>
      <c r="TUD4279" s="29"/>
      <c r="TUE4279" s="29"/>
      <c r="TUF4279" s="29"/>
      <c r="TUG4279" s="29"/>
      <c r="TUH4279" s="29"/>
      <c r="TUI4279" s="29"/>
      <c r="TUJ4279" s="29"/>
      <c r="TUK4279" s="29"/>
      <c r="TUL4279" s="29"/>
      <c r="TUM4279" s="29"/>
      <c r="TUN4279" s="29"/>
      <c r="TUO4279" s="29"/>
      <c r="TUP4279" s="29"/>
      <c r="TUQ4279" s="29"/>
      <c r="TUR4279" s="29"/>
      <c r="TUS4279" s="29"/>
      <c r="TUT4279" s="29"/>
      <c r="TUU4279" s="29"/>
      <c r="TUV4279" s="29"/>
      <c r="TUW4279" s="29"/>
      <c r="TUX4279" s="29"/>
      <c r="TUY4279" s="29"/>
      <c r="TUZ4279" s="29"/>
      <c r="TVA4279" s="29"/>
      <c r="TVB4279" s="29"/>
      <c r="TVC4279" s="29"/>
      <c r="TVD4279" s="29"/>
      <c r="TVE4279" s="29"/>
      <c r="TVF4279" s="29"/>
      <c r="TVG4279" s="29"/>
      <c r="TVH4279" s="29"/>
      <c r="TVI4279" s="29"/>
      <c r="TVJ4279" s="29"/>
      <c r="TVK4279" s="29"/>
      <c r="TVL4279" s="29"/>
      <c r="TVM4279" s="29"/>
      <c r="TVN4279" s="29"/>
      <c r="TVO4279" s="29"/>
      <c r="TVP4279" s="29"/>
      <c r="TVQ4279" s="29"/>
      <c r="TVR4279" s="29"/>
      <c r="TVS4279" s="29"/>
      <c r="TVT4279" s="29"/>
      <c r="TVU4279" s="29"/>
      <c r="TVV4279" s="29"/>
      <c r="TVW4279" s="29"/>
      <c r="TVX4279" s="29"/>
      <c r="TVY4279" s="29"/>
      <c r="TVZ4279" s="29"/>
      <c r="TWA4279" s="29"/>
      <c r="TWB4279" s="29"/>
      <c r="TWC4279" s="29"/>
      <c r="TWD4279" s="29"/>
      <c r="TWE4279" s="29"/>
      <c r="TWF4279" s="29"/>
      <c r="TWG4279" s="29"/>
      <c r="TWH4279" s="29"/>
      <c r="TWI4279" s="29"/>
      <c r="TWJ4279" s="29"/>
      <c r="TWK4279" s="29"/>
      <c r="TWL4279" s="29"/>
      <c r="TWM4279" s="29"/>
      <c r="TWN4279" s="29"/>
      <c r="TWO4279" s="29"/>
      <c r="TWP4279" s="29"/>
      <c r="TWQ4279" s="29"/>
      <c r="TWR4279" s="29"/>
      <c r="TWS4279" s="29"/>
      <c r="TWT4279" s="29"/>
      <c r="TWU4279" s="29"/>
      <c r="TWV4279" s="29"/>
      <c r="TWW4279" s="29"/>
      <c r="TWX4279" s="29"/>
      <c r="TWY4279" s="29"/>
      <c r="TWZ4279" s="29"/>
      <c r="TXA4279" s="29"/>
      <c r="TXB4279" s="29"/>
      <c r="TXC4279" s="29"/>
      <c r="TXD4279" s="29"/>
      <c r="TXE4279" s="29"/>
      <c r="TXF4279" s="29"/>
      <c r="TXG4279" s="29"/>
      <c r="TXH4279" s="29"/>
      <c r="TXI4279" s="29"/>
      <c r="TXJ4279" s="29"/>
      <c r="TXK4279" s="29"/>
      <c r="TXL4279" s="29"/>
      <c r="TXM4279" s="29"/>
      <c r="TXN4279" s="29"/>
      <c r="TXO4279" s="29"/>
      <c r="TXP4279" s="29"/>
      <c r="TXQ4279" s="29"/>
      <c r="TXR4279" s="29"/>
      <c r="TXS4279" s="29"/>
      <c r="TXT4279" s="29"/>
      <c r="TXU4279" s="29"/>
      <c r="TXV4279" s="29"/>
      <c r="TXW4279" s="29"/>
      <c r="TXX4279" s="29"/>
      <c r="TXY4279" s="29"/>
      <c r="TXZ4279" s="29"/>
      <c r="TYA4279" s="29"/>
      <c r="TYB4279" s="29"/>
      <c r="TYC4279" s="29"/>
      <c r="TYD4279" s="29"/>
      <c r="TYE4279" s="29"/>
      <c r="TYF4279" s="29"/>
      <c r="TYG4279" s="29"/>
      <c r="TYH4279" s="29"/>
      <c r="TYI4279" s="29"/>
      <c r="TYJ4279" s="29"/>
      <c r="TYK4279" s="29"/>
      <c r="TYL4279" s="29"/>
      <c r="TYM4279" s="29"/>
      <c r="TYN4279" s="29"/>
      <c r="TYO4279" s="29"/>
      <c r="TYP4279" s="29"/>
      <c r="TYQ4279" s="29"/>
      <c r="TYR4279" s="29"/>
      <c r="TYS4279" s="29"/>
      <c r="TYT4279" s="29"/>
      <c r="TYU4279" s="29"/>
      <c r="TYV4279" s="29"/>
      <c r="TYW4279" s="29"/>
      <c r="TYX4279" s="29"/>
      <c r="TYY4279" s="29"/>
      <c r="TYZ4279" s="29"/>
      <c r="TZA4279" s="29"/>
      <c r="TZB4279" s="29"/>
      <c r="TZC4279" s="29"/>
      <c r="TZD4279" s="29"/>
      <c r="TZE4279" s="29"/>
      <c r="TZF4279" s="29"/>
      <c r="TZG4279" s="29"/>
      <c r="TZH4279" s="29"/>
      <c r="TZI4279" s="29"/>
      <c r="TZJ4279" s="29"/>
      <c r="TZK4279" s="29"/>
      <c r="TZL4279" s="29"/>
      <c r="TZM4279" s="29"/>
      <c r="TZN4279" s="29"/>
      <c r="TZO4279" s="29"/>
      <c r="TZP4279" s="29"/>
      <c r="TZQ4279" s="29"/>
      <c r="TZR4279" s="29"/>
      <c r="TZS4279" s="29"/>
      <c r="TZT4279" s="29"/>
      <c r="TZU4279" s="29"/>
      <c r="TZV4279" s="29"/>
      <c r="TZW4279" s="29"/>
      <c r="TZX4279" s="29"/>
      <c r="TZY4279" s="29"/>
      <c r="TZZ4279" s="29"/>
      <c r="UAA4279" s="29"/>
      <c r="UAB4279" s="29"/>
      <c r="UAC4279" s="29"/>
      <c r="UAD4279" s="29"/>
      <c r="UAE4279" s="29"/>
      <c r="UAF4279" s="29"/>
      <c r="UAG4279" s="29"/>
      <c r="UAH4279" s="29"/>
      <c r="UAI4279" s="29"/>
      <c r="UAJ4279" s="29"/>
      <c r="UAK4279" s="29"/>
      <c r="UAL4279" s="29"/>
      <c r="UAM4279" s="29"/>
      <c r="UAN4279" s="29"/>
      <c r="UAO4279" s="29"/>
      <c r="UAP4279" s="29"/>
      <c r="UAQ4279" s="29"/>
      <c r="UAR4279" s="29"/>
      <c r="UAS4279" s="29"/>
      <c r="UAT4279" s="29"/>
      <c r="UAU4279" s="29"/>
      <c r="UAV4279" s="29"/>
      <c r="UAW4279" s="29"/>
      <c r="UAX4279" s="29"/>
      <c r="UAY4279" s="29"/>
      <c r="UAZ4279" s="29"/>
      <c r="UBA4279" s="29"/>
      <c r="UBB4279" s="29"/>
      <c r="UBC4279" s="29"/>
      <c r="UBD4279" s="29"/>
      <c r="UBE4279" s="29"/>
      <c r="UBF4279" s="29"/>
      <c r="UBG4279" s="29"/>
      <c r="UBH4279" s="29"/>
      <c r="UBI4279" s="29"/>
      <c r="UBJ4279" s="29"/>
      <c r="UBK4279" s="29"/>
      <c r="UBL4279" s="29"/>
      <c r="UBM4279" s="29"/>
      <c r="UBN4279" s="29"/>
      <c r="UBO4279" s="29"/>
      <c r="UBP4279" s="29"/>
      <c r="UBQ4279" s="29"/>
      <c r="UBR4279" s="29"/>
      <c r="UBS4279" s="29"/>
      <c r="UBT4279" s="29"/>
      <c r="UBU4279" s="29"/>
      <c r="UBV4279" s="29"/>
      <c r="UBW4279" s="29"/>
      <c r="UBX4279" s="29"/>
      <c r="UBY4279" s="29"/>
      <c r="UBZ4279" s="29"/>
      <c r="UCA4279" s="29"/>
      <c r="UCB4279" s="29"/>
      <c r="UCC4279" s="29"/>
      <c r="UCD4279" s="29"/>
      <c r="UCE4279" s="29"/>
      <c r="UCF4279" s="29"/>
      <c r="UCG4279" s="29"/>
      <c r="UCH4279" s="29"/>
      <c r="UCI4279" s="29"/>
      <c r="UCJ4279" s="29"/>
      <c r="UCK4279" s="29"/>
      <c r="UCL4279" s="29"/>
      <c r="UCM4279" s="29"/>
      <c r="UCN4279" s="29"/>
      <c r="UCO4279" s="29"/>
      <c r="UCP4279" s="29"/>
      <c r="UCQ4279" s="29"/>
      <c r="UCR4279" s="29"/>
      <c r="UCS4279" s="29"/>
      <c r="UCT4279" s="29"/>
      <c r="UCU4279" s="29"/>
      <c r="UCV4279" s="29"/>
      <c r="UCW4279" s="29"/>
      <c r="UCX4279" s="29"/>
      <c r="UCY4279" s="29"/>
      <c r="UCZ4279" s="29"/>
      <c r="UDA4279" s="29"/>
      <c r="UDB4279" s="29"/>
      <c r="UDC4279" s="29"/>
      <c r="UDD4279" s="29"/>
      <c r="UDE4279" s="29"/>
      <c r="UDF4279" s="29"/>
      <c r="UDG4279" s="29"/>
      <c r="UDH4279" s="29"/>
      <c r="UDI4279" s="29"/>
      <c r="UDJ4279" s="29"/>
      <c r="UDK4279" s="29"/>
      <c r="UDL4279" s="29"/>
      <c r="UDM4279" s="29"/>
      <c r="UDN4279" s="29"/>
      <c r="UDO4279" s="29"/>
      <c r="UDP4279" s="29"/>
      <c r="UDQ4279" s="29"/>
      <c r="UDR4279" s="29"/>
      <c r="UDS4279" s="29"/>
      <c r="UDT4279" s="29"/>
      <c r="UDU4279" s="29"/>
      <c r="UDV4279" s="29"/>
      <c r="UDW4279" s="29"/>
      <c r="UDX4279" s="29"/>
      <c r="UDY4279" s="29"/>
      <c r="UDZ4279" s="29"/>
      <c r="UEA4279" s="29"/>
      <c r="UEB4279" s="29"/>
      <c r="UEC4279" s="29"/>
      <c r="UED4279" s="29"/>
      <c r="UEE4279" s="29"/>
      <c r="UEF4279" s="29"/>
      <c r="UEG4279" s="29"/>
      <c r="UEH4279" s="29"/>
      <c r="UEI4279" s="29"/>
      <c r="UEJ4279" s="29"/>
      <c r="UEK4279" s="29"/>
      <c r="UEL4279" s="29"/>
      <c r="UEM4279" s="29"/>
      <c r="UEN4279" s="29"/>
      <c r="UEO4279" s="29"/>
      <c r="UEP4279" s="29"/>
      <c r="UEQ4279" s="29"/>
      <c r="UER4279" s="29"/>
      <c r="UES4279" s="29"/>
      <c r="UET4279" s="29"/>
      <c r="UEU4279" s="29"/>
      <c r="UEV4279" s="29"/>
      <c r="UEW4279" s="29"/>
      <c r="UEX4279" s="29"/>
      <c r="UEY4279" s="29"/>
      <c r="UEZ4279" s="29"/>
      <c r="UFA4279" s="29"/>
      <c r="UFB4279" s="29"/>
      <c r="UFC4279" s="29"/>
      <c r="UFD4279" s="29"/>
      <c r="UFE4279" s="29"/>
      <c r="UFF4279" s="29"/>
      <c r="UFG4279" s="29"/>
      <c r="UFH4279" s="29"/>
      <c r="UFI4279" s="29"/>
      <c r="UFJ4279" s="29"/>
      <c r="UFK4279" s="29"/>
      <c r="UFL4279" s="29"/>
      <c r="UFM4279" s="29"/>
      <c r="UFN4279" s="29"/>
      <c r="UFO4279" s="29"/>
      <c r="UFP4279" s="29"/>
      <c r="UFQ4279" s="29"/>
      <c r="UFR4279" s="29"/>
      <c r="UFS4279" s="29"/>
      <c r="UFT4279" s="29"/>
      <c r="UFU4279" s="29"/>
      <c r="UFV4279" s="29"/>
      <c r="UFW4279" s="29"/>
      <c r="UFX4279" s="29"/>
      <c r="UFY4279" s="29"/>
      <c r="UFZ4279" s="29"/>
      <c r="UGA4279" s="29"/>
      <c r="UGB4279" s="29"/>
      <c r="UGC4279" s="29"/>
      <c r="UGD4279" s="29"/>
      <c r="UGE4279" s="29"/>
      <c r="UGF4279" s="29"/>
      <c r="UGG4279" s="29"/>
      <c r="UGH4279" s="29"/>
      <c r="UGI4279" s="29"/>
      <c r="UGJ4279" s="29"/>
      <c r="UGK4279" s="29"/>
      <c r="UGL4279" s="29"/>
      <c r="UGM4279" s="29"/>
      <c r="UGN4279" s="29"/>
      <c r="UGO4279" s="29"/>
      <c r="UGP4279" s="29"/>
      <c r="UGQ4279" s="29"/>
      <c r="UGR4279" s="29"/>
      <c r="UGS4279" s="29"/>
      <c r="UGT4279" s="29"/>
      <c r="UGU4279" s="29"/>
      <c r="UGV4279" s="29"/>
      <c r="UGW4279" s="29"/>
      <c r="UGX4279" s="29"/>
      <c r="UGY4279" s="29"/>
      <c r="UGZ4279" s="29"/>
      <c r="UHA4279" s="29"/>
      <c r="UHB4279" s="29"/>
      <c r="UHC4279" s="29"/>
      <c r="UHD4279" s="29"/>
      <c r="UHE4279" s="29"/>
      <c r="UHF4279" s="29"/>
      <c r="UHG4279" s="29"/>
      <c r="UHH4279" s="29"/>
      <c r="UHI4279" s="29"/>
      <c r="UHJ4279" s="29"/>
      <c r="UHK4279" s="29"/>
      <c r="UHL4279" s="29"/>
      <c r="UHM4279" s="29"/>
      <c r="UHN4279" s="29"/>
      <c r="UHO4279" s="29"/>
      <c r="UHP4279" s="29"/>
      <c r="UHQ4279" s="29"/>
      <c r="UHR4279" s="29"/>
      <c r="UHS4279" s="29"/>
      <c r="UHT4279" s="29"/>
      <c r="UHU4279" s="29"/>
      <c r="UHV4279" s="29"/>
      <c r="UHW4279" s="29"/>
      <c r="UHX4279" s="29"/>
      <c r="UHY4279" s="29"/>
      <c r="UHZ4279" s="29"/>
      <c r="UIA4279" s="29"/>
      <c r="UIB4279" s="29"/>
      <c r="UIC4279" s="29"/>
      <c r="UID4279" s="29"/>
      <c r="UIE4279" s="29"/>
      <c r="UIF4279" s="29"/>
      <c r="UIG4279" s="29"/>
      <c r="UIH4279" s="29"/>
      <c r="UII4279" s="29"/>
      <c r="UIJ4279" s="29"/>
      <c r="UIK4279" s="29"/>
      <c r="UIL4279" s="29"/>
      <c r="UIM4279" s="29"/>
      <c r="UIN4279" s="29"/>
      <c r="UIO4279" s="29"/>
      <c r="UIP4279" s="29"/>
      <c r="UIQ4279" s="29"/>
      <c r="UIR4279" s="29"/>
      <c r="UIS4279" s="29"/>
      <c r="UIT4279" s="29"/>
      <c r="UIU4279" s="29"/>
      <c r="UIV4279" s="29"/>
      <c r="UIW4279" s="29"/>
      <c r="UIX4279" s="29"/>
      <c r="UIY4279" s="29"/>
      <c r="UIZ4279" s="29"/>
      <c r="UJA4279" s="29"/>
      <c r="UJB4279" s="29"/>
      <c r="UJC4279" s="29"/>
      <c r="UJD4279" s="29"/>
      <c r="UJE4279" s="29"/>
      <c r="UJF4279" s="29"/>
      <c r="UJG4279" s="29"/>
      <c r="UJH4279" s="29"/>
      <c r="UJI4279" s="29"/>
      <c r="UJJ4279" s="29"/>
      <c r="UJK4279" s="29"/>
      <c r="UJL4279" s="29"/>
      <c r="UJM4279" s="29"/>
      <c r="UJN4279" s="29"/>
      <c r="UJO4279" s="29"/>
      <c r="UJP4279" s="29"/>
      <c r="UJQ4279" s="29"/>
      <c r="UJR4279" s="29"/>
      <c r="UJS4279" s="29"/>
      <c r="UJT4279" s="29"/>
      <c r="UJU4279" s="29"/>
      <c r="UJV4279" s="29"/>
      <c r="UJW4279" s="29"/>
      <c r="UJX4279" s="29"/>
      <c r="UJY4279" s="29"/>
      <c r="UJZ4279" s="29"/>
      <c r="UKA4279" s="29"/>
      <c r="UKB4279" s="29"/>
      <c r="UKC4279" s="29"/>
      <c r="UKD4279" s="29"/>
      <c r="UKE4279" s="29"/>
      <c r="UKF4279" s="29"/>
      <c r="UKG4279" s="29"/>
      <c r="UKH4279" s="29"/>
      <c r="UKI4279" s="29"/>
      <c r="UKJ4279" s="29"/>
      <c r="UKK4279" s="29"/>
      <c r="UKL4279" s="29"/>
      <c r="UKM4279" s="29"/>
      <c r="UKN4279" s="29"/>
      <c r="UKO4279" s="29"/>
      <c r="UKP4279" s="29"/>
      <c r="UKQ4279" s="29"/>
      <c r="UKR4279" s="29"/>
      <c r="UKS4279" s="29"/>
      <c r="UKT4279" s="29"/>
      <c r="UKU4279" s="29"/>
      <c r="UKV4279" s="29"/>
      <c r="UKW4279" s="29"/>
      <c r="UKX4279" s="29"/>
      <c r="UKY4279" s="29"/>
      <c r="UKZ4279" s="29"/>
      <c r="ULA4279" s="29"/>
      <c r="ULB4279" s="29"/>
      <c r="ULC4279" s="29"/>
      <c r="ULD4279" s="29"/>
      <c r="ULE4279" s="29"/>
      <c r="ULF4279" s="29"/>
      <c r="ULG4279" s="29"/>
      <c r="ULH4279" s="29"/>
      <c r="ULI4279" s="29"/>
      <c r="ULJ4279" s="29"/>
      <c r="ULK4279" s="29"/>
      <c r="ULL4279" s="29"/>
      <c r="ULM4279" s="29"/>
      <c r="ULN4279" s="29"/>
      <c r="ULO4279" s="29"/>
      <c r="ULP4279" s="29"/>
      <c r="ULQ4279" s="29"/>
      <c r="ULR4279" s="29"/>
      <c r="ULS4279" s="29"/>
      <c r="ULT4279" s="29"/>
      <c r="ULU4279" s="29"/>
      <c r="ULV4279" s="29"/>
      <c r="ULW4279" s="29"/>
      <c r="ULX4279" s="29"/>
      <c r="ULY4279" s="29"/>
      <c r="ULZ4279" s="29"/>
      <c r="UMA4279" s="29"/>
      <c r="UMB4279" s="29"/>
      <c r="UMC4279" s="29"/>
      <c r="UMD4279" s="29"/>
      <c r="UME4279" s="29"/>
      <c r="UMF4279" s="29"/>
      <c r="UMG4279" s="29"/>
      <c r="UMH4279" s="29"/>
      <c r="UMI4279" s="29"/>
      <c r="UMJ4279" s="29"/>
      <c r="UMK4279" s="29"/>
      <c r="UML4279" s="29"/>
      <c r="UMM4279" s="29"/>
      <c r="UMN4279" s="29"/>
      <c r="UMO4279" s="29"/>
      <c r="UMP4279" s="29"/>
      <c r="UMQ4279" s="29"/>
      <c r="UMR4279" s="29"/>
      <c r="UMS4279" s="29"/>
      <c r="UMT4279" s="29"/>
      <c r="UMU4279" s="29"/>
      <c r="UMV4279" s="29"/>
      <c r="UMW4279" s="29"/>
      <c r="UMX4279" s="29"/>
      <c r="UMY4279" s="29"/>
      <c r="UMZ4279" s="29"/>
      <c r="UNA4279" s="29"/>
      <c r="UNB4279" s="29"/>
      <c r="UNC4279" s="29"/>
      <c r="UND4279" s="29"/>
      <c r="UNE4279" s="29"/>
      <c r="UNF4279" s="29"/>
      <c r="UNG4279" s="29"/>
      <c r="UNH4279" s="29"/>
      <c r="UNI4279" s="29"/>
      <c r="UNJ4279" s="29"/>
      <c r="UNK4279" s="29"/>
      <c r="UNL4279" s="29"/>
      <c r="UNM4279" s="29"/>
      <c r="UNN4279" s="29"/>
      <c r="UNO4279" s="29"/>
      <c r="UNP4279" s="29"/>
      <c r="UNQ4279" s="29"/>
      <c r="UNR4279" s="29"/>
      <c r="UNS4279" s="29"/>
      <c r="UNT4279" s="29"/>
      <c r="UNU4279" s="29"/>
      <c r="UNV4279" s="29"/>
      <c r="UNW4279" s="29"/>
      <c r="UNX4279" s="29"/>
      <c r="UNY4279" s="29"/>
      <c r="UNZ4279" s="29"/>
      <c r="UOA4279" s="29"/>
      <c r="UOB4279" s="29"/>
      <c r="UOC4279" s="29"/>
      <c r="UOD4279" s="29"/>
      <c r="UOE4279" s="29"/>
      <c r="UOF4279" s="29"/>
      <c r="UOG4279" s="29"/>
      <c r="UOH4279" s="29"/>
      <c r="UOI4279" s="29"/>
      <c r="UOJ4279" s="29"/>
      <c r="UOK4279" s="29"/>
      <c r="UOL4279" s="29"/>
      <c r="UOM4279" s="29"/>
      <c r="UON4279" s="29"/>
      <c r="UOO4279" s="29"/>
      <c r="UOP4279" s="29"/>
      <c r="UOQ4279" s="29"/>
      <c r="UOR4279" s="29"/>
      <c r="UOS4279" s="29"/>
      <c r="UOT4279" s="29"/>
      <c r="UOU4279" s="29"/>
      <c r="UOV4279" s="29"/>
      <c r="UOW4279" s="29"/>
      <c r="UOX4279" s="29"/>
      <c r="UOY4279" s="29"/>
      <c r="UOZ4279" s="29"/>
      <c r="UPA4279" s="29"/>
      <c r="UPB4279" s="29"/>
      <c r="UPC4279" s="29"/>
      <c r="UPD4279" s="29"/>
      <c r="UPE4279" s="29"/>
      <c r="UPF4279" s="29"/>
      <c r="UPG4279" s="29"/>
      <c r="UPH4279" s="29"/>
      <c r="UPI4279" s="29"/>
      <c r="UPJ4279" s="29"/>
      <c r="UPK4279" s="29"/>
      <c r="UPL4279" s="29"/>
      <c r="UPM4279" s="29"/>
      <c r="UPN4279" s="29"/>
      <c r="UPO4279" s="29"/>
      <c r="UPP4279" s="29"/>
      <c r="UPQ4279" s="29"/>
      <c r="UPR4279" s="29"/>
      <c r="UPS4279" s="29"/>
      <c r="UPT4279" s="29"/>
      <c r="UPU4279" s="29"/>
      <c r="UPV4279" s="29"/>
      <c r="UPW4279" s="29"/>
      <c r="UPX4279" s="29"/>
      <c r="UPY4279" s="29"/>
      <c r="UPZ4279" s="29"/>
      <c r="UQA4279" s="29"/>
      <c r="UQB4279" s="29"/>
      <c r="UQC4279" s="29"/>
      <c r="UQD4279" s="29"/>
      <c r="UQE4279" s="29"/>
      <c r="UQF4279" s="29"/>
      <c r="UQG4279" s="29"/>
      <c r="UQH4279" s="29"/>
      <c r="UQI4279" s="29"/>
      <c r="UQJ4279" s="29"/>
      <c r="UQK4279" s="29"/>
      <c r="UQL4279" s="29"/>
      <c r="UQM4279" s="29"/>
      <c r="UQN4279" s="29"/>
      <c r="UQO4279" s="29"/>
      <c r="UQP4279" s="29"/>
      <c r="UQQ4279" s="29"/>
      <c r="UQR4279" s="29"/>
      <c r="UQS4279" s="29"/>
      <c r="UQT4279" s="29"/>
      <c r="UQU4279" s="29"/>
      <c r="UQV4279" s="29"/>
      <c r="UQW4279" s="29"/>
      <c r="UQX4279" s="29"/>
      <c r="UQY4279" s="29"/>
      <c r="UQZ4279" s="29"/>
      <c r="URA4279" s="29"/>
      <c r="URB4279" s="29"/>
      <c r="URC4279" s="29"/>
      <c r="URD4279" s="29"/>
      <c r="URE4279" s="29"/>
      <c r="URF4279" s="29"/>
      <c r="URG4279" s="29"/>
      <c r="URH4279" s="29"/>
      <c r="URI4279" s="29"/>
      <c r="URJ4279" s="29"/>
      <c r="URK4279" s="29"/>
      <c r="URL4279" s="29"/>
      <c r="URM4279" s="29"/>
      <c r="URN4279" s="29"/>
      <c r="URO4279" s="29"/>
      <c r="URP4279" s="29"/>
      <c r="URQ4279" s="29"/>
      <c r="URR4279" s="29"/>
      <c r="URS4279" s="29"/>
      <c r="URT4279" s="29"/>
      <c r="URU4279" s="29"/>
      <c r="URV4279" s="29"/>
      <c r="URW4279" s="29"/>
      <c r="URX4279" s="29"/>
      <c r="URY4279" s="29"/>
      <c r="URZ4279" s="29"/>
      <c r="USA4279" s="29"/>
      <c r="USB4279" s="29"/>
      <c r="USC4279" s="29"/>
      <c r="USD4279" s="29"/>
      <c r="USE4279" s="29"/>
      <c r="USF4279" s="29"/>
      <c r="USG4279" s="29"/>
      <c r="USH4279" s="29"/>
      <c r="USI4279" s="29"/>
      <c r="USJ4279" s="29"/>
      <c r="USK4279" s="29"/>
      <c r="USL4279" s="29"/>
      <c r="USM4279" s="29"/>
      <c r="USN4279" s="29"/>
      <c r="USO4279" s="29"/>
      <c r="USP4279" s="29"/>
      <c r="USQ4279" s="29"/>
      <c r="USR4279" s="29"/>
      <c r="USS4279" s="29"/>
      <c r="UST4279" s="29"/>
      <c r="USU4279" s="29"/>
      <c r="USV4279" s="29"/>
      <c r="USW4279" s="29"/>
      <c r="USX4279" s="29"/>
      <c r="USY4279" s="29"/>
      <c r="USZ4279" s="29"/>
      <c r="UTA4279" s="29"/>
      <c r="UTB4279" s="29"/>
      <c r="UTC4279" s="29"/>
      <c r="UTD4279" s="29"/>
      <c r="UTE4279" s="29"/>
      <c r="UTF4279" s="29"/>
      <c r="UTG4279" s="29"/>
      <c r="UTH4279" s="29"/>
      <c r="UTI4279" s="29"/>
      <c r="UTJ4279" s="29"/>
      <c r="UTK4279" s="29"/>
      <c r="UTL4279" s="29"/>
      <c r="UTM4279" s="29"/>
      <c r="UTN4279" s="29"/>
      <c r="UTO4279" s="29"/>
      <c r="UTP4279" s="29"/>
      <c r="UTQ4279" s="29"/>
      <c r="UTR4279" s="29"/>
      <c r="UTS4279" s="29"/>
      <c r="UTT4279" s="29"/>
      <c r="UTU4279" s="29"/>
      <c r="UTV4279" s="29"/>
      <c r="UTW4279" s="29"/>
      <c r="UTX4279" s="29"/>
      <c r="UTY4279" s="29"/>
      <c r="UTZ4279" s="29"/>
      <c r="UUA4279" s="29"/>
      <c r="UUB4279" s="29"/>
      <c r="UUC4279" s="29"/>
      <c r="UUD4279" s="29"/>
      <c r="UUE4279" s="29"/>
      <c r="UUF4279" s="29"/>
      <c r="UUG4279" s="29"/>
      <c r="UUH4279" s="29"/>
      <c r="UUI4279" s="29"/>
      <c r="UUJ4279" s="29"/>
      <c r="UUK4279" s="29"/>
      <c r="UUL4279" s="29"/>
      <c r="UUM4279" s="29"/>
      <c r="UUN4279" s="29"/>
      <c r="UUO4279" s="29"/>
      <c r="UUP4279" s="29"/>
      <c r="UUQ4279" s="29"/>
      <c r="UUR4279" s="29"/>
      <c r="UUS4279" s="29"/>
      <c r="UUT4279" s="29"/>
      <c r="UUU4279" s="29"/>
      <c r="UUV4279" s="29"/>
      <c r="UUW4279" s="29"/>
      <c r="UUX4279" s="29"/>
      <c r="UUY4279" s="29"/>
      <c r="UUZ4279" s="29"/>
      <c r="UVA4279" s="29"/>
      <c r="UVB4279" s="29"/>
      <c r="UVC4279" s="29"/>
      <c r="UVD4279" s="29"/>
      <c r="UVE4279" s="29"/>
      <c r="UVF4279" s="29"/>
      <c r="UVG4279" s="29"/>
      <c r="UVH4279" s="29"/>
      <c r="UVI4279" s="29"/>
      <c r="UVJ4279" s="29"/>
      <c r="UVK4279" s="29"/>
      <c r="UVL4279" s="29"/>
      <c r="UVM4279" s="29"/>
      <c r="UVN4279" s="29"/>
      <c r="UVO4279" s="29"/>
      <c r="UVP4279" s="29"/>
      <c r="UVQ4279" s="29"/>
      <c r="UVR4279" s="29"/>
      <c r="UVS4279" s="29"/>
      <c r="UVT4279" s="29"/>
      <c r="UVU4279" s="29"/>
      <c r="UVV4279" s="29"/>
      <c r="UVW4279" s="29"/>
      <c r="UVX4279" s="29"/>
      <c r="UVY4279" s="29"/>
      <c r="UVZ4279" s="29"/>
      <c r="UWA4279" s="29"/>
      <c r="UWB4279" s="29"/>
      <c r="UWC4279" s="29"/>
      <c r="UWD4279" s="29"/>
      <c r="UWE4279" s="29"/>
      <c r="UWF4279" s="29"/>
      <c r="UWG4279" s="29"/>
      <c r="UWH4279" s="29"/>
      <c r="UWI4279" s="29"/>
      <c r="UWJ4279" s="29"/>
      <c r="UWK4279" s="29"/>
      <c r="UWL4279" s="29"/>
      <c r="UWM4279" s="29"/>
      <c r="UWN4279" s="29"/>
      <c r="UWO4279" s="29"/>
      <c r="UWP4279" s="29"/>
      <c r="UWQ4279" s="29"/>
      <c r="UWR4279" s="29"/>
      <c r="UWS4279" s="29"/>
      <c r="UWT4279" s="29"/>
      <c r="UWU4279" s="29"/>
      <c r="UWV4279" s="29"/>
      <c r="UWW4279" s="29"/>
      <c r="UWX4279" s="29"/>
      <c r="UWY4279" s="29"/>
      <c r="UWZ4279" s="29"/>
      <c r="UXA4279" s="29"/>
      <c r="UXB4279" s="29"/>
      <c r="UXC4279" s="29"/>
      <c r="UXD4279" s="29"/>
      <c r="UXE4279" s="29"/>
      <c r="UXF4279" s="29"/>
      <c r="UXG4279" s="29"/>
      <c r="UXH4279" s="29"/>
      <c r="UXI4279" s="29"/>
      <c r="UXJ4279" s="29"/>
      <c r="UXK4279" s="29"/>
      <c r="UXL4279" s="29"/>
      <c r="UXM4279" s="29"/>
      <c r="UXN4279" s="29"/>
      <c r="UXO4279" s="29"/>
      <c r="UXP4279" s="29"/>
      <c r="UXQ4279" s="29"/>
      <c r="UXR4279" s="29"/>
      <c r="UXS4279" s="29"/>
      <c r="UXT4279" s="29"/>
      <c r="UXU4279" s="29"/>
      <c r="UXV4279" s="29"/>
      <c r="UXW4279" s="29"/>
      <c r="UXX4279" s="29"/>
      <c r="UXY4279" s="29"/>
      <c r="UXZ4279" s="29"/>
      <c r="UYA4279" s="29"/>
      <c r="UYB4279" s="29"/>
      <c r="UYC4279" s="29"/>
      <c r="UYD4279" s="29"/>
      <c r="UYE4279" s="29"/>
      <c r="UYF4279" s="29"/>
      <c r="UYG4279" s="29"/>
      <c r="UYH4279" s="29"/>
      <c r="UYI4279" s="29"/>
      <c r="UYJ4279" s="29"/>
      <c r="UYK4279" s="29"/>
      <c r="UYL4279" s="29"/>
      <c r="UYM4279" s="29"/>
      <c r="UYN4279" s="29"/>
      <c r="UYO4279" s="29"/>
      <c r="UYP4279" s="29"/>
      <c r="UYQ4279" s="29"/>
      <c r="UYR4279" s="29"/>
      <c r="UYS4279" s="29"/>
      <c r="UYT4279" s="29"/>
      <c r="UYU4279" s="29"/>
      <c r="UYV4279" s="29"/>
      <c r="UYW4279" s="29"/>
      <c r="UYX4279" s="29"/>
      <c r="UYY4279" s="29"/>
      <c r="UYZ4279" s="29"/>
      <c r="UZA4279" s="29"/>
      <c r="UZB4279" s="29"/>
      <c r="UZC4279" s="29"/>
      <c r="UZD4279" s="29"/>
      <c r="UZE4279" s="29"/>
      <c r="UZF4279" s="29"/>
      <c r="UZG4279" s="29"/>
      <c r="UZH4279" s="29"/>
      <c r="UZI4279" s="29"/>
      <c r="UZJ4279" s="29"/>
      <c r="UZK4279" s="29"/>
      <c r="UZL4279" s="29"/>
      <c r="UZM4279" s="29"/>
      <c r="UZN4279" s="29"/>
      <c r="UZO4279" s="29"/>
      <c r="UZP4279" s="29"/>
      <c r="UZQ4279" s="29"/>
      <c r="UZR4279" s="29"/>
      <c r="UZS4279" s="29"/>
      <c r="UZT4279" s="29"/>
      <c r="UZU4279" s="29"/>
      <c r="UZV4279" s="29"/>
      <c r="UZW4279" s="29"/>
      <c r="UZX4279" s="29"/>
      <c r="UZY4279" s="29"/>
      <c r="UZZ4279" s="29"/>
      <c r="VAA4279" s="29"/>
      <c r="VAB4279" s="29"/>
      <c r="VAC4279" s="29"/>
      <c r="VAD4279" s="29"/>
      <c r="VAE4279" s="29"/>
      <c r="VAF4279" s="29"/>
      <c r="VAG4279" s="29"/>
      <c r="VAH4279" s="29"/>
      <c r="VAI4279" s="29"/>
      <c r="VAJ4279" s="29"/>
      <c r="VAK4279" s="29"/>
      <c r="VAL4279" s="29"/>
      <c r="VAM4279" s="29"/>
      <c r="VAN4279" s="29"/>
      <c r="VAO4279" s="29"/>
      <c r="VAP4279" s="29"/>
      <c r="VAQ4279" s="29"/>
      <c r="VAR4279" s="29"/>
      <c r="VAS4279" s="29"/>
      <c r="VAT4279" s="29"/>
      <c r="VAU4279" s="29"/>
      <c r="VAV4279" s="29"/>
      <c r="VAW4279" s="29"/>
      <c r="VAX4279" s="29"/>
      <c r="VAY4279" s="29"/>
      <c r="VAZ4279" s="29"/>
      <c r="VBA4279" s="29"/>
      <c r="VBB4279" s="29"/>
      <c r="VBC4279" s="29"/>
      <c r="VBD4279" s="29"/>
      <c r="VBE4279" s="29"/>
      <c r="VBF4279" s="29"/>
      <c r="VBG4279" s="29"/>
      <c r="VBH4279" s="29"/>
      <c r="VBI4279" s="29"/>
      <c r="VBJ4279" s="29"/>
      <c r="VBK4279" s="29"/>
      <c r="VBL4279" s="29"/>
      <c r="VBM4279" s="29"/>
      <c r="VBN4279" s="29"/>
      <c r="VBO4279" s="29"/>
      <c r="VBP4279" s="29"/>
      <c r="VBQ4279" s="29"/>
      <c r="VBR4279" s="29"/>
      <c r="VBS4279" s="29"/>
      <c r="VBT4279" s="29"/>
      <c r="VBU4279" s="29"/>
      <c r="VBV4279" s="29"/>
      <c r="VBW4279" s="29"/>
      <c r="VBX4279" s="29"/>
      <c r="VBY4279" s="29"/>
      <c r="VBZ4279" s="29"/>
      <c r="VCA4279" s="29"/>
      <c r="VCB4279" s="29"/>
      <c r="VCC4279" s="29"/>
      <c r="VCD4279" s="29"/>
      <c r="VCE4279" s="29"/>
      <c r="VCF4279" s="29"/>
      <c r="VCG4279" s="29"/>
      <c r="VCH4279" s="29"/>
      <c r="VCI4279" s="29"/>
      <c r="VCJ4279" s="29"/>
      <c r="VCK4279" s="29"/>
      <c r="VCL4279" s="29"/>
      <c r="VCM4279" s="29"/>
      <c r="VCN4279" s="29"/>
      <c r="VCO4279" s="29"/>
      <c r="VCP4279" s="29"/>
      <c r="VCQ4279" s="29"/>
      <c r="VCR4279" s="29"/>
      <c r="VCS4279" s="29"/>
      <c r="VCT4279" s="29"/>
      <c r="VCU4279" s="29"/>
      <c r="VCV4279" s="29"/>
      <c r="VCW4279" s="29"/>
      <c r="VCX4279" s="29"/>
      <c r="VCY4279" s="29"/>
      <c r="VCZ4279" s="29"/>
      <c r="VDA4279" s="29"/>
      <c r="VDB4279" s="29"/>
      <c r="VDC4279" s="29"/>
      <c r="VDD4279" s="29"/>
      <c r="VDE4279" s="29"/>
      <c r="VDF4279" s="29"/>
      <c r="VDG4279" s="29"/>
      <c r="VDH4279" s="29"/>
      <c r="VDI4279" s="29"/>
      <c r="VDJ4279" s="29"/>
      <c r="VDK4279" s="29"/>
      <c r="VDL4279" s="29"/>
      <c r="VDM4279" s="29"/>
      <c r="VDN4279" s="29"/>
      <c r="VDO4279" s="29"/>
      <c r="VDP4279" s="29"/>
      <c r="VDQ4279" s="29"/>
      <c r="VDR4279" s="29"/>
      <c r="VDS4279" s="29"/>
      <c r="VDT4279" s="29"/>
      <c r="VDU4279" s="29"/>
      <c r="VDV4279" s="29"/>
      <c r="VDW4279" s="29"/>
      <c r="VDX4279" s="29"/>
      <c r="VDY4279" s="29"/>
      <c r="VDZ4279" s="29"/>
      <c r="VEA4279" s="29"/>
      <c r="VEB4279" s="29"/>
      <c r="VEC4279" s="29"/>
      <c r="VED4279" s="29"/>
      <c r="VEE4279" s="29"/>
      <c r="VEF4279" s="29"/>
      <c r="VEG4279" s="29"/>
      <c r="VEH4279" s="29"/>
      <c r="VEI4279" s="29"/>
      <c r="VEJ4279" s="29"/>
      <c r="VEK4279" s="29"/>
      <c r="VEL4279" s="29"/>
      <c r="VEM4279" s="29"/>
      <c r="VEN4279" s="29"/>
      <c r="VEO4279" s="29"/>
      <c r="VEP4279" s="29"/>
      <c r="VEQ4279" s="29"/>
      <c r="VER4279" s="29"/>
      <c r="VES4279" s="29"/>
      <c r="VET4279" s="29"/>
      <c r="VEU4279" s="29"/>
      <c r="VEV4279" s="29"/>
      <c r="VEW4279" s="29"/>
      <c r="VEX4279" s="29"/>
      <c r="VEY4279" s="29"/>
      <c r="VEZ4279" s="29"/>
      <c r="VFA4279" s="29"/>
      <c r="VFB4279" s="29"/>
      <c r="VFC4279" s="29"/>
      <c r="VFD4279" s="29"/>
      <c r="VFE4279" s="29"/>
      <c r="VFF4279" s="29"/>
      <c r="VFG4279" s="29"/>
      <c r="VFH4279" s="29"/>
      <c r="VFI4279" s="29"/>
      <c r="VFJ4279" s="29"/>
      <c r="VFK4279" s="29"/>
      <c r="VFL4279" s="29"/>
      <c r="VFM4279" s="29"/>
      <c r="VFN4279" s="29"/>
      <c r="VFO4279" s="29"/>
      <c r="VFP4279" s="29"/>
      <c r="VFQ4279" s="29"/>
      <c r="VFR4279" s="29"/>
      <c r="VFS4279" s="29"/>
      <c r="VFT4279" s="29"/>
      <c r="VFU4279" s="29"/>
      <c r="VFV4279" s="29"/>
      <c r="VFW4279" s="29"/>
      <c r="VFX4279" s="29"/>
      <c r="VFY4279" s="29"/>
      <c r="VFZ4279" s="29"/>
      <c r="VGA4279" s="29"/>
      <c r="VGB4279" s="29"/>
      <c r="VGC4279" s="29"/>
      <c r="VGD4279" s="29"/>
      <c r="VGE4279" s="29"/>
      <c r="VGF4279" s="29"/>
      <c r="VGG4279" s="29"/>
      <c r="VGH4279" s="29"/>
      <c r="VGI4279" s="29"/>
      <c r="VGJ4279" s="29"/>
      <c r="VGK4279" s="29"/>
      <c r="VGL4279" s="29"/>
      <c r="VGM4279" s="29"/>
      <c r="VGN4279" s="29"/>
      <c r="VGO4279" s="29"/>
      <c r="VGP4279" s="29"/>
      <c r="VGQ4279" s="29"/>
      <c r="VGR4279" s="29"/>
      <c r="VGS4279" s="29"/>
      <c r="VGT4279" s="29"/>
      <c r="VGU4279" s="29"/>
      <c r="VGV4279" s="29"/>
      <c r="VGW4279" s="29"/>
      <c r="VGX4279" s="29"/>
      <c r="VGY4279" s="29"/>
      <c r="VGZ4279" s="29"/>
      <c r="VHA4279" s="29"/>
      <c r="VHB4279" s="29"/>
      <c r="VHC4279" s="29"/>
      <c r="VHD4279" s="29"/>
      <c r="VHE4279" s="29"/>
      <c r="VHF4279" s="29"/>
      <c r="VHG4279" s="29"/>
      <c r="VHH4279" s="29"/>
      <c r="VHI4279" s="29"/>
      <c r="VHJ4279" s="29"/>
      <c r="VHK4279" s="29"/>
      <c r="VHL4279" s="29"/>
      <c r="VHM4279" s="29"/>
      <c r="VHN4279" s="29"/>
      <c r="VHO4279" s="29"/>
      <c r="VHP4279" s="29"/>
      <c r="VHQ4279" s="29"/>
      <c r="VHR4279" s="29"/>
      <c r="VHS4279" s="29"/>
      <c r="VHT4279" s="29"/>
      <c r="VHU4279" s="29"/>
      <c r="VHV4279" s="29"/>
      <c r="VHW4279" s="29"/>
      <c r="VHX4279" s="29"/>
      <c r="VHY4279" s="29"/>
      <c r="VHZ4279" s="29"/>
      <c r="VIA4279" s="29"/>
      <c r="VIB4279" s="29"/>
      <c r="VIC4279" s="29"/>
      <c r="VID4279" s="29"/>
      <c r="VIE4279" s="29"/>
      <c r="VIF4279" s="29"/>
      <c r="VIG4279" s="29"/>
      <c r="VIH4279" s="29"/>
      <c r="VII4279" s="29"/>
      <c r="VIJ4279" s="29"/>
      <c r="VIK4279" s="29"/>
      <c r="VIL4279" s="29"/>
      <c r="VIM4279" s="29"/>
      <c r="VIN4279" s="29"/>
      <c r="VIO4279" s="29"/>
      <c r="VIP4279" s="29"/>
      <c r="VIQ4279" s="29"/>
      <c r="VIR4279" s="29"/>
      <c r="VIS4279" s="29"/>
      <c r="VIT4279" s="29"/>
      <c r="VIU4279" s="29"/>
      <c r="VIV4279" s="29"/>
      <c r="VIW4279" s="29"/>
      <c r="VIX4279" s="29"/>
      <c r="VIY4279" s="29"/>
      <c r="VIZ4279" s="29"/>
      <c r="VJA4279" s="29"/>
      <c r="VJB4279" s="29"/>
      <c r="VJC4279" s="29"/>
      <c r="VJD4279" s="29"/>
      <c r="VJE4279" s="29"/>
      <c r="VJF4279" s="29"/>
      <c r="VJG4279" s="29"/>
      <c r="VJH4279" s="29"/>
      <c r="VJI4279" s="29"/>
      <c r="VJJ4279" s="29"/>
      <c r="VJK4279" s="29"/>
      <c r="VJL4279" s="29"/>
      <c r="VJM4279" s="29"/>
      <c r="VJN4279" s="29"/>
      <c r="VJO4279" s="29"/>
      <c r="VJP4279" s="29"/>
      <c r="VJQ4279" s="29"/>
      <c r="VJR4279" s="29"/>
      <c r="VJS4279" s="29"/>
      <c r="VJT4279" s="29"/>
      <c r="VJU4279" s="29"/>
      <c r="VJV4279" s="29"/>
      <c r="VJW4279" s="29"/>
      <c r="VJX4279" s="29"/>
      <c r="VJY4279" s="29"/>
      <c r="VJZ4279" s="29"/>
      <c r="VKA4279" s="29"/>
      <c r="VKB4279" s="29"/>
      <c r="VKC4279" s="29"/>
      <c r="VKD4279" s="29"/>
      <c r="VKE4279" s="29"/>
      <c r="VKF4279" s="29"/>
      <c r="VKG4279" s="29"/>
      <c r="VKH4279" s="29"/>
      <c r="VKI4279" s="29"/>
      <c r="VKJ4279" s="29"/>
      <c r="VKK4279" s="29"/>
      <c r="VKL4279" s="29"/>
      <c r="VKM4279" s="29"/>
      <c r="VKN4279" s="29"/>
      <c r="VKO4279" s="29"/>
      <c r="VKP4279" s="29"/>
      <c r="VKQ4279" s="29"/>
      <c r="VKR4279" s="29"/>
      <c r="VKS4279" s="29"/>
      <c r="VKT4279" s="29"/>
      <c r="VKU4279" s="29"/>
      <c r="VKV4279" s="29"/>
      <c r="VKW4279" s="29"/>
      <c r="VKX4279" s="29"/>
      <c r="VKY4279" s="29"/>
      <c r="VKZ4279" s="29"/>
      <c r="VLA4279" s="29"/>
      <c r="VLB4279" s="29"/>
      <c r="VLC4279" s="29"/>
      <c r="VLD4279" s="29"/>
      <c r="VLE4279" s="29"/>
      <c r="VLF4279" s="29"/>
      <c r="VLG4279" s="29"/>
      <c r="VLH4279" s="29"/>
      <c r="VLI4279" s="29"/>
      <c r="VLJ4279" s="29"/>
      <c r="VLK4279" s="29"/>
      <c r="VLL4279" s="29"/>
      <c r="VLM4279" s="29"/>
      <c r="VLN4279" s="29"/>
      <c r="VLO4279" s="29"/>
      <c r="VLP4279" s="29"/>
      <c r="VLQ4279" s="29"/>
      <c r="VLR4279" s="29"/>
      <c r="VLS4279" s="29"/>
      <c r="VLT4279" s="29"/>
      <c r="VLU4279" s="29"/>
      <c r="VLV4279" s="29"/>
      <c r="VLW4279" s="29"/>
      <c r="VLX4279" s="29"/>
      <c r="VLY4279" s="29"/>
      <c r="VLZ4279" s="29"/>
      <c r="VMA4279" s="29"/>
      <c r="VMB4279" s="29"/>
      <c r="VMC4279" s="29"/>
      <c r="VMD4279" s="29"/>
      <c r="VME4279" s="29"/>
      <c r="VMF4279" s="29"/>
      <c r="VMG4279" s="29"/>
      <c r="VMH4279" s="29"/>
      <c r="VMI4279" s="29"/>
      <c r="VMJ4279" s="29"/>
      <c r="VMK4279" s="29"/>
      <c r="VML4279" s="29"/>
      <c r="VMM4279" s="29"/>
      <c r="VMN4279" s="29"/>
      <c r="VMO4279" s="29"/>
      <c r="VMP4279" s="29"/>
      <c r="VMQ4279" s="29"/>
      <c r="VMR4279" s="29"/>
      <c r="VMS4279" s="29"/>
      <c r="VMT4279" s="29"/>
      <c r="VMU4279" s="29"/>
      <c r="VMV4279" s="29"/>
      <c r="VMW4279" s="29"/>
      <c r="VMX4279" s="29"/>
      <c r="VMY4279" s="29"/>
      <c r="VMZ4279" s="29"/>
      <c r="VNA4279" s="29"/>
      <c r="VNB4279" s="29"/>
      <c r="VNC4279" s="29"/>
      <c r="VND4279" s="29"/>
      <c r="VNE4279" s="29"/>
      <c r="VNF4279" s="29"/>
      <c r="VNG4279" s="29"/>
      <c r="VNH4279" s="29"/>
      <c r="VNI4279" s="29"/>
      <c r="VNJ4279" s="29"/>
      <c r="VNK4279" s="29"/>
      <c r="VNL4279" s="29"/>
      <c r="VNM4279" s="29"/>
      <c r="VNN4279" s="29"/>
      <c r="VNO4279" s="29"/>
      <c r="VNP4279" s="29"/>
      <c r="VNQ4279" s="29"/>
      <c r="VNR4279" s="29"/>
      <c r="VNS4279" s="29"/>
      <c r="VNT4279" s="29"/>
      <c r="VNU4279" s="29"/>
      <c r="VNV4279" s="29"/>
      <c r="VNW4279" s="29"/>
      <c r="VNX4279" s="29"/>
      <c r="VNY4279" s="29"/>
      <c r="VNZ4279" s="29"/>
      <c r="VOA4279" s="29"/>
      <c r="VOB4279" s="29"/>
      <c r="VOC4279" s="29"/>
      <c r="VOD4279" s="29"/>
      <c r="VOE4279" s="29"/>
      <c r="VOF4279" s="29"/>
      <c r="VOG4279" s="29"/>
      <c r="VOH4279" s="29"/>
      <c r="VOI4279" s="29"/>
      <c r="VOJ4279" s="29"/>
      <c r="VOK4279" s="29"/>
      <c r="VOL4279" s="29"/>
      <c r="VOM4279" s="29"/>
      <c r="VON4279" s="29"/>
      <c r="VOO4279" s="29"/>
      <c r="VOP4279" s="29"/>
      <c r="VOQ4279" s="29"/>
      <c r="VOR4279" s="29"/>
      <c r="VOS4279" s="29"/>
      <c r="VOT4279" s="29"/>
      <c r="VOU4279" s="29"/>
      <c r="VOV4279" s="29"/>
      <c r="VOW4279" s="29"/>
      <c r="VOX4279" s="29"/>
      <c r="VOY4279" s="29"/>
      <c r="VOZ4279" s="29"/>
      <c r="VPA4279" s="29"/>
      <c r="VPB4279" s="29"/>
      <c r="VPC4279" s="29"/>
      <c r="VPD4279" s="29"/>
      <c r="VPE4279" s="29"/>
      <c r="VPF4279" s="29"/>
      <c r="VPG4279" s="29"/>
      <c r="VPH4279" s="29"/>
      <c r="VPI4279" s="29"/>
      <c r="VPJ4279" s="29"/>
      <c r="VPK4279" s="29"/>
      <c r="VPL4279" s="29"/>
      <c r="VPM4279" s="29"/>
      <c r="VPN4279" s="29"/>
      <c r="VPO4279" s="29"/>
      <c r="VPP4279" s="29"/>
      <c r="VPQ4279" s="29"/>
      <c r="VPR4279" s="29"/>
      <c r="VPS4279" s="29"/>
      <c r="VPT4279" s="29"/>
      <c r="VPU4279" s="29"/>
      <c r="VPV4279" s="29"/>
      <c r="VPW4279" s="29"/>
      <c r="VPX4279" s="29"/>
      <c r="VPY4279" s="29"/>
      <c r="VPZ4279" s="29"/>
      <c r="VQA4279" s="29"/>
      <c r="VQB4279" s="29"/>
      <c r="VQC4279" s="29"/>
      <c r="VQD4279" s="29"/>
      <c r="VQE4279" s="29"/>
      <c r="VQF4279" s="29"/>
      <c r="VQG4279" s="29"/>
      <c r="VQH4279" s="29"/>
      <c r="VQI4279" s="29"/>
      <c r="VQJ4279" s="29"/>
      <c r="VQK4279" s="29"/>
      <c r="VQL4279" s="29"/>
      <c r="VQM4279" s="29"/>
      <c r="VQN4279" s="29"/>
      <c r="VQO4279" s="29"/>
      <c r="VQP4279" s="29"/>
      <c r="VQQ4279" s="29"/>
      <c r="VQR4279" s="29"/>
      <c r="VQS4279" s="29"/>
      <c r="VQT4279" s="29"/>
      <c r="VQU4279" s="29"/>
      <c r="VQV4279" s="29"/>
      <c r="VQW4279" s="29"/>
      <c r="VQX4279" s="29"/>
      <c r="VQY4279" s="29"/>
      <c r="VQZ4279" s="29"/>
      <c r="VRA4279" s="29"/>
      <c r="VRB4279" s="29"/>
      <c r="VRC4279" s="29"/>
      <c r="VRD4279" s="29"/>
      <c r="VRE4279" s="29"/>
      <c r="VRF4279" s="29"/>
      <c r="VRG4279" s="29"/>
      <c r="VRH4279" s="29"/>
      <c r="VRI4279" s="29"/>
      <c r="VRJ4279" s="29"/>
      <c r="VRK4279" s="29"/>
      <c r="VRL4279" s="29"/>
      <c r="VRM4279" s="29"/>
      <c r="VRN4279" s="29"/>
      <c r="VRO4279" s="29"/>
      <c r="VRP4279" s="29"/>
      <c r="VRQ4279" s="29"/>
      <c r="VRR4279" s="29"/>
      <c r="VRS4279" s="29"/>
      <c r="VRT4279" s="29"/>
      <c r="VRU4279" s="29"/>
      <c r="VRV4279" s="29"/>
      <c r="VRW4279" s="29"/>
      <c r="VRX4279" s="29"/>
      <c r="VRY4279" s="29"/>
      <c r="VRZ4279" s="29"/>
      <c r="VSA4279" s="29"/>
      <c r="VSB4279" s="29"/>
      <c r="VSC4279" s="29"/>
      <c r="VSD4279" s="29"/>
      <c r="VSE4279" s="29"/>
      <c r="VSF4279" s="29"/>
      <c r="VSG4279" s="29"/>
      <c r="VSH4279" s="29"/>
      <c r="VSI4279" s="29"/>
      <c r="VSJ4279" s="29"/>
      <c r="VSK4279" s="29"/>
      <c r="VSL4279" s="29"/>
      <c r="VSM4279" s="29"/>
      <c r="VSN4279" s="29"/>
      <c r="VSO4279" s="29"/>
      <c r="VSP4279" s="29"/>
      <c r="VSQ4279" s="29"/>
      <c r="VSR4279" s="29"/>
      <c r="VSS4279" s="29"/>
      <c r="VST4279" s="29"/>
      <c r="VSU4279" s="29"/>
      <c r="VSV4279" s="29"/>
      <c r="VSW4279" s="29"/>
      <c r="VSX4279" s="29"/>
      <c r="VSY4279" s="29"/>
      <c r="VSZ4279" s="29"/>
      <c r="VTA4279" s="29"/>
      <c r="VTB4279" s="29"/>
      <c r="VTC4279" s="29"/>
      <c r="VTD4279" s="29"/>
      <c r="VTE4279" s="29"/>
      <c r="VTF4279" s="29"/>
      <c r="VTG4279" s="29"/>
      <c r="VTH4279" s="29"/>
      <c r="VTI4279" s="29"/>
      <c r="VTJ4279" s="29"/>
      <c r="VTK4279" s="29"/>
      <c r="VTL4279" s="29"/>
      <c r="VTM4279" s="29"/>
      <c r="VTN4279" s="29"/>
      <c r="VTO4279" s="29"/>
      <c r="VTP4279" s="29"/>
      <c r="VTQ4279" s="29"/>
      <c r="VTR4279" s="29"/>
      <c r="VTS4279" s="29"/>
      <c r="VTT4279" s="29"/>
      <c r="VTU4279" s="29"/>
      <c r="VTV4279" s="29"/>
      <c r="VTW4279" s="29"/>
      <c r="VTX4279" s="29"/>
      <c r="VTY4279" s="29"/>
      <c r="VTZ4279" s="29"/>
      <c r="VUA4279" s="29"/>
      <c r="VUB4279" s="29"/>
      <c r="VUC4279" s="29"/>
      <c r="VUD4279" s="29"/>
      <c r="VUE4279" s="29"/>
      <c r="VUF4279" s="29"/>
      <c r="VUG4279" s="29"/>
      <c r="VUH4279" s="29"/>
      <c r="VUI4279" s="29"/>
      <c r="VUJ4279" s="29"/>
      <c r="VUK4279" s="29"/>
      <c r="VUL4279" s="29"/>
      <c r="VUM4279" s="29"/>
      <c r="VUN4279" s="29"/>
      <c r="VUO4279" s="29"/>
      <c r="VUP4279" s="29"/>
      <c r="VUQ4279" s="29"/>
      <c r="VUR4279" s="29"/>
      <c r="VUS4279" s="29"/>
      <c r="VUT4279" s="29"/>
      <c r="VUU4279" s="29"/>
      <c r="VUV4279" s="29"/>
      <c r="VUW4279" s="29"/>
      <c r="VUX4279" s="29"/>
      <c r="VUY4279" s="29"/>
      <c r="VUZ4279" s="29"/>
      <c r="VVA4279" s="29"/>
      <c r="VVB4279" s="29"/>
      <c r="VVC4279" s="29"/>
      <c r="VVD4279" s="29"/>
      <c r="VVE4279" s="29"/>
      <c r="VVF4279" s="29"/>
      <c r="VVG4279" s="29"/>
      <c r="VVH4279" s="29"/>
      <c r="VVI4279" s="29"/>
      <c r="VVJ4279" s="29"/>
      <c r="VVK4279" s="29"/>
      <c r="VVL4279" s="29"/>
      <c r="VVM4279" s="29"/>
      <c r="VVN4279" s="29"/>
      <c r="VVO4279" s="29"/>
      <c r="VVP4279" s="29"/>
      <c r="VVQ4279" s="29"/>
      <c r="VVR4279" s="29"/>
      <c r="VVS4279" s="29"/>
      <c r="VVT4279" s="29"/>
      <c r="VVU4279" s="29"/>
      <c r="VVV4279" s="29"/>
      <c r="VVW4279" s="29"/>
      <c r="VVX4279" s="29"/>
      <c r="VVY4279" s="29"/>
      <c r="VVZ4279" s="29"/>
      <c r="VWA4279" s="29"/>
      <c r="VWB4279" s="29"/>
      <c r="VWC4279" s="29"/>
      <c r="VWD4279" s="29"/>
      <c r="VWE4279" s="29"/>
      <c r="VWF4279" s="29"/>
      <c r="VWG4279" s="29"/>
      <c r="VWH4279" s="29"/>
      <c r="VWI4279" s="29"/>
      <c r="VWJ4279" s="29"/>
      <c r="VWK4279" s="29"/>
      <c r="VWL4279" s="29"/>
      <c r="VWM4279" s="29"/>
      <c r="VWN4279" s="29"/>
      <c r="VWO4279" s="29"/>
      <c r="VWP4279" s="29"/>
      <c r="VWQ4279" s="29"/>
      <c r="VWR4279" s="29"/>
      <c r="VWS4279" s="29"/>
      <c r="VWT4279" s="29"/>
      <c r="VWU4279" s="29"/>
      <c r="VWV4279" s="29"/>
      <c r="VWW4279" s="29"/>
      <c r="VWX4279" s="29"/>
      <c r="VWY4279" s="29"/>
      <c r="VWZ4279" s="29"/>
      <c r="VXA4279" s="29"/>
      <c r="VXB4279" s="29"/>
      <c r="VXC4279" s="29"/>
      <c r="VXD4279" s="29"/>
      <c r="VXE4279" s="29"/>
      <c r="VXF4279" s="29"/>
      <c r="VXG4279" s="29"/>
      <c r="VXH4279" s="29"/>
      <c r="VXI4279" s="29"/>
      <c r="VXJ4279" s="29"/>
      <c r="VXK4279" s="29"/>
      <c r="VXL4279" s="29"/>
      <c r="VXM4279" s="29"/>
      <c r="VXN4279" s="29"/>
      <c r="VXO4279" s="29"/>
      <c r="VXP4279" s="29"/>
      <c r="VXQ4279" s="29"/>
      <c r="VXR4279" s="29"/>
      <c r="VXS4279" s="29"/>
      <c r="VXT4279" s="29"/>
      <c r="VXU4279" s="29"/>
      <c r="VXV4279" s="29"/>
      <c r="VXW4279" s="29"/>
      <c r="VXX4279" s="29"/>
      <c r="VXY4279" s="29"/>
      <c r="VXZ4279" s="29"/>
      <c r="VYA4279" s="29"/>
      <c r="VYB4279" s="29"/>
      <c r="VYC4279" s="29"/>
      <c r="VYD4279" s="29"/>
      <c r="VYE4279" s="29"/>
      <c r="VYF4279" s="29"/>
      <c r="VYG4279" s="29"/>
      <c r="VYH4279" s="29"/>
      <c r="VYI4279" s="29"/>
      <c r="VYJ4279" s="29"/>
      <c r="VYK4279" s="29"/>
      <c r="VYL4279" s="29"/>
      <c r="VYM4279" s="29"/>
      <c r="VYN4279" s="29"/>
      <c r="VYO4279" s="29"/>
      <c r="VYP4279" s="29"/>
      <c r="VYQ4279" s="29"/>
      <c r="VYR4279" s="29"/>
      <c r="VYS4279" s="29"/>
      <c r="VYT4279" s="29"/>
      <c r="VYU4279" s="29"/>
      <c r="VYV4279" s="29"/>
      <c r="VYW4279" s="29"/>
      <c r="VYX4279" s="29"/>
      <c r="VYY4279" s="29"/>
      <c r="VYZ4279" s="29"/>
      <c r="VZA4279" s="29"/>
      <c r="VZB4279" s="29"/>
      <c r="VZC4279" s="29"/>
      <c r="VZD4279" s="29"/>
      <c r="VZE4279" s="29"/>
      <c r="VZF4279" s="29"/>
      <c r="VZG4279" s="29"/>
      <c r="VZH4279" s="29"/>
      <c r="VZI4279" s="29"/>
      <c r="VZJ4279" s="29"/>
      <c r="VZK4279" s="29"/>
      <c r="VZL4279" s="29"/>
      <c r="VZM4279" s="29"/>
      <c r="VZN4279" s="29"/>
      <c r="VZO4279" s="29"/>
      <c r="VZP4279" s="29"/>
      <c r="VZQ4279" s="29"/>
      <c r="VZR4279" s="29"/>
      <c r="VZS4279" s="29"/>
      <c r="VZT4279" s="29"/>
      <c r="VZU4279" s="29"/>
      <c r="VZV4279" s="29"/>
      <c r="VZW4279" s="29"/>
      <c r="VZX4279" s="29"/>
      <c r="VZY4279" s="29"/>
      <c r="VZZ4279" s="29"/>
      <c r="WAA4279" s="29"/>
      <c r="WAB4279" s="29"/>
      <c r="WAC4279" s="29"/>
      <c r="WAD4279" s="29"/>
      <c r="WAE4279" s="29"/>
      <c r="WAF4279" s="29"/>
      <c r="WAG4279" s="29"/>
      <c r="WAH4279" s="29"/>
      <c r="WAI4279" s="29"/>
      <c r="WAJ4279" s="29"/>
      <c r="WAK4279" s="29"/>
      <c r="WAL4279" s="29"/>
      <c r="WAM4279" s="29"/>
      <c r="WAN4279" s="29"/>
      <c r="WAO4279" s="29"/>
      <c r="WAP4279" s="29"/>
      <c r="WAQ4279" s="29"/>
      <c r="WAR4279" s="29"/>
      <c r="WAS4279" s="29"/>
      <c r="WAT4279" s="29"/>
      <c r="WAU4279" s="29"/>
      <c r="WAV4279" s="29"/>
      <c r="WAW4279" s="29"/>
      <c r="WAX4279" s="29"/>
      <c r="WAY4279" s="29"/>
      <c r="WAZ4279" s="29"/>
      <c r="WBA4279" s="29"/>
      <c r="WBB4279" s="29"/>
      <c r="WBC4279" s="29"/>
      <c r="WBD4279" s="29"/>
      <c r="WBE4279" s="29"/>
      <c r="WBF4279" s="29"/>
      <c r="WBG4279" s="29"/>
      <c r="WBH4279" s="29"/>
      <c r="WBI4279" s="29"/>
      <c r="WBJ4279" s="29"/>
      <c r="WBK4279" s="29"/>
      <c r="WBL4279" s="29"/>
      <c r="WBM4279" s="29"/>
      <c r="WBN4279" s="29"/>
      <c r="WBO4279" s="29"/>
      <c r="WBP4279" s="29"/>
      <c r="WBQ4279" s="29"/>
      <c r="WBR4279" s="29"/>
      <c r="WBS4279" s="29"/>
      <c r="WBT4279" s="29"/>
      <c r="WBU4279" s="29"/>
      <c r="WBV4279" s="29"/>
      <c r="WBW4279" s="29"/>
      <c r="WBX4279" s="29"/>
      <c r="WBY4279" s="29"/>
      <c r="WBZ4279" s="29"/>
      <c r="WCA4279" s="29"/>
      <c r="WCB4279" s="29"/>
      <c r="WCC4279" s="29"/>
      <c r="WCD4279" s="29"/>
      <c r="WCE4279" s="29"/>
      <c r="WCF4279" s="29"/>
      <c r="WCG4279" s="29"/>
      <c r="WCH4279" s="29"/>
      <c r="WCI4279" s="29"/>
      <c r="WCJ4279" s="29"/>
      <c r="WCK4279" s="29"/>
      <c r="WCL4279" s="29"/>
      <c r="WCM4279" s="29"/>
      <c r="WCN4279" s="29"/>
      <c r="WCO4279" s="29"/>
      <c r="WCP4279" s="29"/>
      <c r="WCQ4279" s="29"/>
      <c r="WCR4279" s="29"/>
      <c r="WCS4279" s="29"/>
      <c r="WCT4279" s="29"/>
      <c r="WCU4279" s="29"/>
      <c r="WCV4279" s="29"/>
      <c r="WCW4279" s="29"/>
      <c r="WCX4279" s="29"/>
      <c r="WCY4279" s="29"/>
      <c r="WCZ4279" s="29"/>
      <c r="WDA4279" s="29"/>
      <c r="WDB4279" s="29"/>
      <c r="WDC4279" s="29"/>
      <c r="WDD4279" s="29"/>
      <c r="WDE4279" s="29"/>
      <c r="WDF4279" s="29"/>
      <c r="WDG4279" s="29"/>
      <c r="WDH4279" s="29"/>
      <c r="WDI4279" s="29"/>
      <c r="WDJ4279" s="29"/>
      <c r="WDK4279" s="29"/>
      <c r="WDL4279" s="29"/>
      <c r="WDM4279" s="29"/>
      <c r="WDN4279" s="29"/>
      <c r="WDO4279" s="29"/>
      <c r="WDP4279" s="29"/>
      <c r="WDQ4279" s="29"/>
      <c r="WDR4279" s="29"/>
      <c r="WDS4279" s="29"/>
      <c r="WDT4279" s="29"/>
      <c r="WDU4279" s="29"/>
      <c r="WDV4279" s="29"/>
      <c r="WDW4279" s="29"/>
      <c r="WDX4279" s="29"/>
      <c r="WDY4279" s="29"/>
      <c r="WDZ4279" s="29"/>
      <c r="WEA4279" s="29"/>
      <c r="WEB4279" s="29"/>
      <c r="WEC4279" s="29"/>
      <c r="WED4279" s="29"/>
      <c r="WEE4279" s="29"/>
      <c r="WEF4279" s="29"/>
      <c r="WEG4279" s="29"/>
      <c r="WEH4279" s="29"/>
      <c r="WEI4279" s="29"/>
      <c r="WEJ4279" s="29"/>
      <c r="WEK4279" s="29"/>
      <c r="WEL4279" s="29"/>
      <c r="WEM4279" s="29"/>
      <c r="WEN4279" s="29"/>
      <c r="WEO4279" s="29"/>
      <c r="WEP4279" s="29"/>
      <c r="WEQ4279" s="29"/>
      <c r="WER4279" s="29"/>
      <c r="WES4279" s="29"/>
      <c r="WET4279" s="29"/>
      <c r="WEU4279" s="29"/>
      <c r="WEV4279" s="29"/>
      <c r="WEW4279" s="29"/>
      <c r="WEX4279" s="29"/>
      <c r="WEY4279" s="29"/>
      <c r="WEZ4279" s="29"/>
      <c r="WFA4279" s="29"/>
      <c r="WFB4279" s="29"/>
      <c r="WFC4279" s="29"/>
      <c r="WFD4279" s="29"/>
      <c r="WFE4279" s="29"/>
      <c r="WFF4279" s="29"/>
      <c r="WFG4279" s="29"/>
      <c r="WFH4279" s="29"/>
      <c r="WFI4279" s="29"/>
      <c r="WFJ4279" s="29"/>
      <c r="WFK4279" s="29"/>
      <c r="WFL4279" s="29"/>
      <c r="WFM4279" s="29"/>
      <c r="WFN4279" s="29"/>
      <c r="WFO4279" s="29"/>
      <c r="WFP4279" s="29"/>
      <c r="WFQ4279" s="29"/>
      <c r="WFR4279" s="29"/>
      <c r="WFS4279" s="29"/>
      <c r="WFT4279" s="29"/>
      <c r="WFU4279" s="29"/>
      <c r="WFV4279" s="29"/>
      <c r="WFW4279" s="29"/>
      <c r="WFX4279" s="29"/>
      <c r="WFY4279" s="29"/>
      <c r="WFZ4279" s="29"/>
      <c r="WGA4279" s="29"/>
      <c r="WGB4279" s="29"/>
      <c r="WGC4279" s="29"/>
      <c r="WGD4279" s="29"/>
      <c r="WGE4279" s="29"/>
      <c r="WGF4279" s="29"/>
      <c r="WGG4279" s="29"/>
      <c r="WGH4279" s="29"/>
      <c r="WGI4279" s="29"/>
      <c r="WGJ4279" s="29"/>
      <c r="WGK4279" s="29"/>
      <c r="WGL4279" s="29"/>
      <c r="WGM4279" s="29"/>
      <c r="WGN4279" s="29"/>
      <c r="WGO4279" s="29"/>
      <c r="WGP4279" s="29"/>
      <c r="WGQ4279" s="29"/>
      <c r="WGR4279" s="29"/>
      <c r="WGS4279" s="29"/>
      <c r="WGT4279" s="29"/>
      <c r="WGU4279" s="29"/>
      <c r="WGV4279" s="29"/>
      <c r="WGW4279" s="29"/>
      <c r="WGX4279" s="29"/>
      <c r="WGY4279" s="29"/>
      <c r="WGZ4279" s="29"/>
      <c r="WHA4279" s="29"/>
      <c r="WHB4279" s="29"/>
      <c r="WHC4279" s="29"/>
      <c r="WHD4279" s="29"/>
      <c r="WHE4279" s="29"/>
      <c r="WHF4279" s="29"/>
      <c r="WHG4279" s="29"/>
      <c r="WHH4279" s="29"/>
      <c r="WHI4279" s="29"/>
      <c r="WHJ4279" s="29"/>
      <c r="WHK4279" s="29"/>
      <c r="WHL4279" s="29"/>
      <c r="WHM4279" s="29"/>
      <c r="WHN4279" s="29"/>
      <c r="WHO4279" s="29"/>
      <c r="WHP4279" s="29"/>
      <c r="WHQ4279" s="29"/>
      <c r="WHR4279" s="29"/>
      <c r="WHS4279" s="29"/>
      <c r="WHT4279" s="29"/>
      <c r="WHU4279" s="29"/>
      <c r="WHV4279" s="29"/>
      <c r="WHW4279" s="29"/>
      <c r="WHX4279" s="29"/>
      <c r="WHY4279" s="29"/>
      <c r="WHZ4279" s="29"/>
      <c r="WIA4279" s="29"/>
      <c r="WIB4279" s="29"/>
      <c r="WIC4279" s="29"/>
      <c r="WID4279" s="29"/>
      <c r="WIE4279" s="29"/>
      <c r="WIF4279" s="29"/>
      <c r="WIG4279" s="29"/>
      <c r="WIH4279" s="29"/>
      <c r="WII4279" s="29"/>
      <c r="WIJ4279" s="29"/>
      <c r="WIK4279" s="29"/>
      <c r="WIL4279" s="29"/>
      <c r="WIM4279" s="29"/>
      <c r="WIN4279" s="29"/>
      <c r="WIO4279" s="29"/>
      <c r="WIP4279" s="29"/>
      <c r="WIQ4279" s="29"/>
      <c r="WIR4279" s="29"/>
      <c r="WIS4279" s="29"/>
      <c r="WIT4279" s="29"/>
      <c r="WIU4279" s="29"/>
      <c r="WIV4279" s="29"/>
      <c r="WIW4279" s="29"/>
      <c r="WIX4279" s="29"/>
      <c r="WIY4279" s="29"/>
      <c r="WIZ4279" s="29"/>
      <c r="WJA4279" s="29"/>
      <c r="WJB4279" s="29"/>
      <c r="WJC4279" s="29"/>
      <c r="WJD4279" s="29"/>
      <c r="WJE4279" s="29"/>
      <c r="WJF4279" s="29"/>
      <c r="WJG4279" s="29"/>
      <c r="WJH4279" s="29"/>
      <c r="WJI4279" s="29"/>
      <c r="WJJ4279" s="29"/>
      <c r="WJK4279" s="29"/>
      <c r="WJL4279" s="29"/>
      <c r="WJM4279" s="29"/>
      <c r="WJN4279" s="29"/>
      <c r="WJO4279" s="29"/>
      <c r="WJP4279" s="29"/>
      <c r="WJQ4279" s="29"/>
      <c r="WJR4279" s="29"/>
      <c r="WJS4279" s="29"/>
      <c r="WJT4279" s="29"/>
      <c r="WJU4279" s="29"/>
      <c r="WJV4279" s="29"/>
      <c r="WJW4279" s="29"/>
      <c r="WJX4279" s="29"/>
      <c r="WJY4279" s="29"/>
      <c r="WJZ4279" s="29"/>
      <c r="WKA4279" s="29"/>
      <c r="WKB4279" s="29"/>
      <c r="WKC4279" s="29"/>
      <c r="WKD4279" s="29"/>
      <c r="WKE4279" s="29"/>
      <c r="WKF4279" s="29"/>
      <c r="WKG4279" s="29"/>
      <c r="WKH4279" s="29"/>
      <c r="WKI4279" s="29"/>
      <c r="WKJ4279" s="29"/>
      <c r="WKK4279" s="29"/>
      <c r="WKL4279" s="29"/>
      <c r="WKM4279" s="29"/>
      <c r="WKN4279" s="29"/>
      <c r="WKO4279" s="29"/>
      <c r="WKP4279" s="29"/>
      <c r="WKQ4279" s="29"/>
      <c r="WKR4279" s="29"/>
      <c r="WKS4279" s="29"/>
      <c r="WKT4279" s="29"/>
      <c r="WKU4279" s="29"/>
      <c r="WKV4279" s="29"/>
      <c r="WKW4279" s="29"/>
      <c r="WKX4279" s="29"/>
      <c r="WKY4279" s="29"/>
      <c r="WKZ4279" s="29"/>
      <c r="WLA4279" s="29"/>
      <c r="WLB4279" s="29"/>
      <c r="WLC4279" s="29"/>
      <c r="WLD4279" s="29"/>
      <c r="WLE4279" s="29"/>
      <c r="WLF4279" s="29"/>
      <c r="WLG4279" s="29"/>
      <c r="WLH4279" s="29"/>
      <c r="WLI4279" s="29"/>
      <c r="WLJ4279" s="29"/>
      <c r="WLK4279" s="29"/>
      <c r="WLL4279" s="29"/>
      <c r="WLM4279" s="29"/>
      <c r="WLN4279" s="29"/>
      <c r="WLO4279" s="29"/>
      <c r="WLP4279" s="29"/>
      <c r="WLQ4279" s="29"/>
      <c r="WLR4279" s="29"/>
      <c r="WLS4279" s="29"/>
      <c r="WLT4279" s="29"/>
      <c r="WLU4279" s="29"/>
      <c r="WLV4279" s="29"/>
      <c r="WLW4279" s="29"/>
      <c r="WLX4279" s="29"/>
      <c r="WLY4279" s="29"/>
      <c r="WLZ4279" s="29"/>
      <c r="WMA4279" s="29"/>
      <c r="WMB4279" s="29"/>
      <c r="WMC4279" s="29"/>
      <c r="WMD4279" s="29"/>
      <c r="WME4279" s="29"/>
      <c r="WMF4279" s="29"/>
      <c r="WMG4279" s="29"/>
      <c r="WMH4279" s="29"/>
      <c r="WMI4279" s="29"/>
      <c r="WMJ4279" s="29"/>
      <c r="WMK4279" s="29"/>
      <c r="WML4279" s="29"/>
      <c r="WMM4279" s="29"/>
      <c r="WMN4279" s="29"/>
      <c r="WMO4279" s="29"/>
      <c r="WMP4279" s="29"/>
      <c r="WMQ4279" s="29"/>
      <c r="WMR4279" s="29"/>
      <c r="WMS4279" s="29"/>
      <c r="WMT4279" s="29"/>
      <c r="WMU4279" s="29"/>
      <c r="WMV4279" s="29"/>
      <c r="WMW4279" s="29"/>
      <c r="WMX4279" s="29"/>
      <c r="WMY4279" s="29"/>
      <c r="WMZ4279" s="29"/>
      <c r="WNA4279" s="29"/>
      <c r="WNB4279" s="29"/>
      <c r="WNC4279" s="29"/>
      <c r="WND4279" s="29"/>
      <c r="WNE4279" s="29"/>
      <c r="WNF4279" s="29"/>
      <c r="WNG4279" s="29"/>
      <c r="WNH4279" s="29"/>
      <c r="WNI4279" s="29"/>
      <c r="WNJ4279" s="29"/>
      <c r="WNK4279" s="29"/>
      <c r="WNL4279" s="29"/>
      <c r="WNM4279" s="29"/>
      <c r="WNN4279" s="29"/>
      <c r="WNO4279" s="29"/>
      <c r="WNP4279" s="29"/>
      <c r="WNQ4279" s="29"/>
      <c r="WNR4279" s="29"/>
      <c r="WNS4279" s="29"/>
      <c r="WNT4279" s="29"/>
      <c r="WNU4279" s="29"/>
      <c r="WNV4279" s="29"/>
      <c r="WNW4279" s="29"/>
      <c r="WNX4279" s="29"/>
      <c r="WNY4279" s="29"/>
      <c r="WNZ4279" s="29"/>
      <c r="WOA4279" s="29"/>
      <c r="WOB4279" s="29"/>
      <c r="WOC4279" s="29"/>
      <c r="WOD4279" s="29"/>
      <c r="WOE4279" s="29"/>
      <c r="WOF4279" s="29"/>
      <c r="WOG4279" s="29"/>
      <c r="WOH4279" s="29"/>
      <c r="WOI4279" s="29"/>
      <c r="WOJ4279" s="29"/>
      <c r="WOK4279" s="29"/>
      <c r="WOL4279" s="29"/>
      <c r="WOM4279" s="29"/>
      <c r="WON4279" s="29"/>
      <c r="WOO4279" s="29"/>
      <c r="WOP4279" s="29"/>
      <c r="WOQ4279" s="29"/>
      <c r="WOR4279" s="29"/>
      <c r="WOS4279" s="29"/>
      <c r="WOT4279" s="29"/>
      <c r="WOU4279" s="29"/>
      <c r="WOV4279" s="29"/>
      <c r="WOW4279" s="29"/>
      <c r="WOX4279" s="29"/>
      <c r="WOY4279" s="29"/>
      <c r="WOZ4279" s="29"/>
      <c r="WPA4279" s="29"/>
      <c r="WPB4279" s="29"/>
      <c r="WPC4279" s="29"/>
      <c r="WPD4279" s="29"/>
      <c r="WPE4279" s="29"/>
      <c r="WPF4279" s="29"/>
      <c r="WPG4279" s="29"/>
      <c r="WPH4279" s="29"/>
      <c r="WPI4279" s="29"/>
      <c r="WPJ4279" s="29"/>
      <c r="WPK4279" s="29"/>
      <c r="WPL4279" s="29"/>
      <c r="WPM4279" s="29"/>
      <c r="WPN4279" s="29"/>
      <c r="WPO4279" s="29"/>
      <c r="WPP4279" s="29"/>
      <c r="WPQ4279" s="29"/>
      <c r="WPR4279" s="29"/>
      <c r="WPS4279" s="29"/>
      <c r="WPT4279" s="29"/>
      <c r="WPU4279" s="29"/>
      <c r="WPV4279" s="29"/>
      <c r="WPW4279" s="29"/>
      <c r="WPX4279" s="29"/>
      <c r="WPY4279" s="29"/>
      <c r="WPZ4279" s="29"/>
      <c r="WQA4279" s="29"/>
      <c r="WQB4279" s="29"/>
      <c r="WQC4279" s="29"/>
      <c r="WQD4279" s="29"/>
      <c r="WQE4279" s="29"/>
      <c r="WQF4279" s="29"/>
      <c r="WQG4279" s="29"/>
      <c r="WQH4279" s="29"/>
      <c r="WQI4279" s="29"/>
      <c r="WQJ4279" s="29"/>
      <c r="WQK4279" s="29"/>
      <c r="WQL4279" s="29"/>
      <c r="WQM4279" s="29"/>
      <c r="WQN4279" s="29"/>
      <c r="WQO4279" s="29"/>
      <c r="WQP4279" s="29"/>
      <c r="WQQ4279" s="29"/>
      <c r="WQR4279" s="29"/>
      <c r="WQS4279" s="29"/>
      <c r="WQT4279" s="29"/>
      <c r="WQU4279" s="29"/>
      <c r="WQV4279" s="29"/>
      <c r="WQW4279" s="29"/>
      <c r="WQX4279" s="29"/>
      <c r="WQY4279" s="29"/>
      <c r="WQZ4279" s="29"/>
      <c r="WRA4279" s="29"/>
      <c r="WRB4279" s="29"/>
      <c r="WRC4279" s="29"/>
      <c r="WRD4279" s="29"/>
      <c r="WRE4279" s="424"/>
      <c r="WRF4279" s="424"/>
      <c r="WRG4279" s="424"/>
      <c r="WRH4279" s="424"/>
      <c r="WRI4279" s="424"/>
      <c r="WRJ4279" s="424"/>
      <c r="WRK4279" s="424"/>
      <c r="WRL4279" s="424"/>
      <c r="WRM4279" s="424"/>
      <c r="WRN4279" s="424"/>
      <c r="WRO4279" s="424"/>
      <c r="WRP4279" s="424"/>
      <c r="WRQ4279" s="424"/>
      <c r="WRR4279" s="424"/>
      <c r="WRS4279" s="424"/>
      <c r="WRT4279" s="424"/>
      <c r="WRU4279" s="424"/>
      <c r="WRV4279" s="424"/>
      <c r="WRW4279" s="424"/>
      <c r="WRX4279" s="424"/>
      <c r="WRY4279" s="424"/>
      <c r="WRZ4279" s="424"/>
      <c r="WSA4279" s="424"/>
      <c r="WSB4279" s="424"/>
      <c r="WSC4279" s="424"/>
      <c r="WSD4279" s="424"/>
      <c r="WSE4279" s="424"/>
      <c r="WSF4279" s="424"/>
      <c r="WSG4279" s="424"/>
      <c r="WSH4279" s="424"/>
      <c r="WSI4279" s="424"/>
      <c r="WSJ4279" s="424"/>
      <c r="WSK4279" s="424"/>
      <c r="WSL4279" s="424"/>
      <c r="WSM4279" s="424"/>
      <c r="WSN4279" s="424"/>
      <c r="WSO4279" s="424"/>
      <c r="WSP4279" s="424"/>
      <c r="WSQ4279" s="424"/>
      <c r="WSR4279" s="424"/>
      <c r="WSS4279" s="424"/>
      <c r="WST4279" s="424"/>
      <c r="WSU4279" s="424"/>
      <c r="WSV4279" s="424"/>
      <c r="WSW4279" s="424"/>
      <c r="WSX4279" s="424"/>
      <c r="WSY4279" s="424"/>
      <c r="WSZ4279" s="424"/>
      <c r="WTA4279" s="424"/>
      <c r="WTB4279" s="424"/>
      <c r="WTC4279" s="424"/>
      <c r="WTD4279" s="424"/>
      <c r="WTE4279" s="424"/>
      <c r="WTF4279" s="424"/>
      <c r="WTG4279" s="424"/>
      <c r="WTH4279" s="424"/>
      <c r="WTI4279" s="424"/>
      <c r="WTJ4279" s="424"/>
      <c r="WTK4279" s="424"/>
      <c r="WTL4279" s="424"/>
      <c r="WTM4279" s="424"/>
      <c r="WTN4279" s="424"/>
      <c r="WTO4279" s="424"/>
      <c r="WTP4279" s="424"/>
      <c r="WTQ4279" s="424"/>
      <c r="WTR4279" s="424"/>
      <c r="WTS4279" s="424"/>
      <c r="WTT4279" s="424"/>
      <c r="WTU4279" s="424"/>
      <c r="WTV4279" s="424"/>
      <c r="WTW4279" s="424"/>
      <c r="WTX4279" s="424"/>
      <c r="WTY4279" s="424"/>
      <c r="WTZ4279" s="424"/>
      <c r="WUA4279" s="424"/>
      <c r="WUB4279" s="424"/>
      <c r="WUC4279" s="424"/>
      <c r="WUD4279" s="424"/>
      <c r="WUE4279" s="424"/>
      <c r="WUF4279" s="424"/>
      <c r="WUG4279" s="424"/>
      <c r="WUH4279" s="424"/>
      <c r="WUI4279" s="424"/>
      <c r="WUJ4279" s="424"/>
      <c r="WUK4279" s="424"/>
      <c r="WUL4279" s="424"/>
      <c r="WUM4279" s="424"/>
      <c r="WUN4279" s="424"/>
      <c r="WUO4279" s="424"/>
      <c r="WUP4279" s="424"/>
      <c r="WUQ4279" s="424"/>
      <c r="WUR4279" s="424"/>
      <c r="WUS4279" s="424"/>
      <c r="WUT4279" s="424"/>
      <c r="WUU4279" s="424"/>
      <c r="WUV4279" s="424"/>
      <c r="WUW4279" s="424"/>
      <c r="WUX4279" s="424"/>
      <c r="WUY4279" s="424"/>
      <c r="WUZ4279" s="424"/>
      <c r="WVA4279" s="424"/>
      <c r="WVB4279" s="424"/>
      <c r="WVC4279" s="424"/>
      <c r="WVD4279" s="424"/>
      <c r="WVE4279" s="424"/>
      <c r="WVF4279" s="424"/>
      <c r="WVG4279" s="424"/>
      <c r="WVH4279" s="424"/>
      <c r="WVI4279" s="424"/>
      <c r="WVJ4279" s="424"/>
      <c r="WVK4279" s="424"/>
      <c r="WVL4279" s="424"/>
      <c r="WVM4279" s="424"/>
      <c r="WVN4279" s="424"/>
      <c r="WVO4279" s="424"/>
      <c r="WVP4279" s="424"/>
      <c r="WVQ4279" s="424"/>
      <c r="WVR4279" s="424"/>
      <c r="WVS4279" s="424"/>
      <c r="WVT4279" s="424"/>
      <c r="WVU4279" s="424"/>
      <c r="WVV4279" s="424"/>
      <c r="WVW4279" s="424"/>
      <c r="WVX4279" s="424"/>
      <c r="WVY4279" s="424"/>
      <c r="WVZ4279" s="424"/>
      <c r="WWA4279" s="424"/>
      <c r="WWB4279" s="424"/>
      <c r="WWC4279" s="424"/>
      <c r="WWD4279" s="424"/>
      <c r="WWE4279" s="424"/>
      <c r="WWF4279" s="424"/>
      <c r="WWG4279" s="424"/>
      <c r="WWH4279" s="424"/>
      <c r="WWI4279" s="424"/>
      <c r="WWJ4279" s="424"/>
      <c r="WWK4279" s="424"/>
      <c r="WWL4279" s="424"/>
      <c r="WWM4279" s="424"/>
      <c r="WWN4279" s="424"/>
      <c r="WWO4279" s="424"/>
      <c r="WWP4279" s="424"/>
      <c r="WWQ4279" s="424"/>
      <c r="WWR4279" s="424"/>
      <c r="WWS4279" s="424"/>
      <c r="WWT4279" s="424"/>
      <c r="WWU4279" s="424"/>
      <c r="WWV4279" s="424"/>
      <c r="WWW4279" s="424"/>
      <c r="WWX4279" s="424"/>
      <c r="WWY4279" s="424"/>
      <c r="WWZ4279" s="424"/>
      <c r="WXA4279" s="424"/>
      <c r="WXB4279" s="424"/>
      <c r="WXC4279" s="424"/>
      <c r="WXD4279" s="424"/>
      <c r="WXE4279" s="424"/>
      <c r="WXF4279" s="424"/>
      <c r="WXG4279" s="424"/>
      <c r="WXH4279" s="424"/>
      <c r="WXI4279" s="424"/>
      <c r="WXJ4279" s="424"/>
      <c r="WXK4279" s="424"/>
      <c r="WXL4279" s="424"/>
      <c r="WXM4279" s="424"/>
      <c r="WXN4279" s="424"/>
      <c r="WXO4279" s="424"/>
      <c r="WXP4279" s="424"/>
      <c r="WXQ4279" s="424"/>
      <c r="WXR4279" s="424"/>
      <c r="WXS4279" s="424"/>
      <c r="WXT4279" s="424"/>
      <c r="WXU4279" s="424"/>
      <c r="WXV4279" s="424"/>
      <c r="WXW4279" s="424"/>
      <c r="WXX4279" s="424"/>
      <c r="WXY4279" s="424"/>
      <c r="WXZ4279" s="424"/>
      <c r="WYA4279" s="424"/>
      <c r="WYB4279" s="424"/>
      <c r="WYC4279" s="424"/>
      <c r="WYD4279" s="424"/>
      <c r="WYE4279" s="424"/>
      <c r="WYF4279" s="424"/>
      <c r="WYG4279" s="424"/>
      <c r="WYH4279" s="424"/>
      <c r="WYI4279" s="424"/>
      <c r="WYJ4279" s="424"/>
      <c r="WYK4279" s="424"/>
      <c r="WYL4279" s="424"/>
      <c r="WYM4279" s="424"/>
      <c r="WYN4279" s="424"/>
      <c r="WYO4279" s="424"/>
      <c r="WYP4279" s="424"/>
      <c r="WYQ4279" s="424"/>
      <c r="WYR4279" s="424"/>
      <c r="WYS4279" s="424"/>
      <c r="WYT4279" s="424"/>
      <c r="WYU4279" s="424"/>
      <c r="WYV4279" s="424"/>
      <c r="WYW4279" s="424"/>
      <c r="WYX4279" s="424"/>
      <c r="WYY4279" s="424"/>
      <c r="WYZ4279" s="424"/>
      <c r="WZA4279" s="424"/>
      <c r="WZB4279" s="424"/>
      <c r="WZC4279" s="424"/>
      <c r="WZD4279" s="424"/>
      <c r="WZE4279" s="424"/>
      <c r="WZF4279" s="424"/>
      <c r="WZG4279" s="424"/>
      <c r="WZH4279" s="424"/>
      <c r="WZI4279" s="424"/>
      <c r="WZJ4279" s="424"/>
      <c r="WZK4279" s="424"/>
      <c r="WZL4279" s="424"/>
      <c r="WZM4279" s="424"/>
      <c r="WZN4279" s="424"/>
      <c r="WZO4279" s="424"/>
      <c r="WZP4279" s="424"/>
      <c r="WZQ4279" s="424"/>
      <c r="WZR4279" s="424"/>
      <c r="WZS4279" s="424"/>
      <c r="WZT4279" s="424"/>
      <c r="WZU4279" s="424"/>
      <c r="WZV4279" s="424"/>
      <c r="WZW4279" s="424"/>
      <c r="WZX4279" s="424"/>
      <c r="WZY4279" s="424"/>
      <c r="WZZ4279" s="424"/>
      <c r="XAA4279" s="424"/>
      <c r="XAB4279" s="424"/>
      <c r="XAC4279" s="424"/>
      <c r="XAD4279" s="424"/>
      <c r="XAE4279" s="424"/>
      <c r="XAF4279" s="424"/>
      <c r="XAG4279" s="424"/>
      <c r="XAH4279" s="424"/>
      <c r="XAI4279" s="424"/>
      <c r="XAJ4279" s="424"/>
      <c r="XAK4279" s="424"/>
      <c r="XAL4279" s="424"/>
      <c r="XAM4279" s="424"/>
      <c r="XAN4279" s="424"/>
      <c r="XAO4279" s="424"/>
      <c r="XAP4279" s="424"/>
      <c r="XAQ4279" s="424"/>
      <c r="XAR4279" s="424"/>
      <c r="XAS4279" s="424"/>
      <c r="XAT4279" s="424"/>
      <c r="XAU4279" s="424"/>
      <c r="XAV4279" s="424"/>
      <c r="XAW4279" s="424"/>
      <c r="XAX4279" s="424"/>
      <c r="XAY4279" s="424"/>
      <c r="XAZ4279" s="424"/>
      <c r="XBA4279" s="424"/>
      <c r="XBB4279" s="424"/>
      <c r="XBC4279" s="424"/>
      <c r="XBD4279" s="424"/>
      <c r="XBE4279" s="424"/>
      <c r="XBF4279" s="424"/>
      <c r="XBG4279" s="424"/>
      <c r="XBH4279" s="424"/>
      <c r="XBI4279" s="424"/>
      <c r="XBJ4279" s="424"/>
      <c r="XBK4279" s="424"/>
      <c r="XBL4279" s="424"/>
      <c r="XBM4279" s="424"/>
      <c r="XBN4279" s="424"/>
      <c r="XBO4279" s="424"/>
      <c r="XBP4279" s="424"/>
      <c r="XBQ4279" s="424"/>
      <c r="XBR4279" s="424"/>
      <c r="XBS4279" s="424"/>
      <c r="XBT4279" s="424"/>
      <c r="XBU4279" s="424"/>
      <c r="XBV4279" s="424"/>
      <c r="XBW4279" s="424"/>
      <c r="XBX4279" s="424"/>
      <c r="XBY4279" s="424"/>
      <c r="XBZ4279" s="424"/>
      <c r="XCA4279" s="424"/>
      <c r="XCB4279" s="424"/>
      <c r="XCC4279" s="424"/>
      <c r="XCD4279" s="424"/>
      <c r="XCE4279" s="424"/>
      <c r="XCF4279" s="424"/>
      <c r="XCG4279" s="424"/>
      <c r="XCH4279" s="424"/>
      <c r="XCI4279" s="424"/>
      <c r="XCJ4279" s="424"/>
      <c r="XCK4279" s="424"/>
      <c r="XCL4279" s="424"/>
      <c r="XCM4279" s="424"/>
      <c r="XCN4279" s="424"/>
      <c r="XCO4279" s="424"/>
      <c r="XCP4279" s="424"/>
      <c r="XCQ4279" s="424"/>
      <c r="XCR4279" s="424"/>
      <c r="XCS4279" s="424"/>
      <c r="XCT4279" s="424"/>
      <c r="XCU4279" s="424"/>
      <c r="XCV4279" s="424"/>
      <c r="XCW4279" s="424"/>
      <c r="XCX4279" s="424"/>
      <c r="XCY4279" s="424"/>
      <c r="XCZ4279" s="424"/>
      <c r="XDA4279" s="424"/>
      <c r="XDB4279" s="424"/>
      <c r="XDC4279" s="424"/>
      <c r="XDD4279" s="424"/>
      <c r="XDE4279" s="424"/>
      <c r="XDF4279" s="424"/>
      <c r="XDG4279" s="424"/>
      <c r="XDH4279" s="424"/>
      <c r="XDI4279" s="424"/>
      <c r="XDJ4279" s="424"/>
      <c r="XDK4279" s="424"/>
      <c r="XDL4279" s="424"/>
      <c r="XDM4279" s="424"/>
      <c r="XDN4279" s="424"/>
      <c r="XDO4279" s="424"/>
      <c r="XDP4279" s="424"/>
      <c r="XDQ4279" s="424"/>
      <c r="XDR4279" s="424"/>
      <c r="XDS4279" s="424"/>
      <c r="XDT4279" s="424"/>
      <c r="XDU4279" s="424"/>
      <c r="XDV4279" s="424"/>
      <c r="XDW4279" s="424"/>
      <c r="XDX4279" s="424"/>
      <c r="XDY4279" s="424"/>
      <c r="XDZ4279" s="424"/>
      <c r="XEA4279" s="424"/>
      <c r="XEB4279" s="424"/>
      <c r="XEC4279" s="424"/>
      <c r="XED4279" s="424"/>
      <c r="XEE4279" s="424"/>
      <c r="XEF4279" s="424"/>
      <c r="XEG4279" s="424"/>
      <c r="XEH4279" s="424"/>
      <c r="XEI4279" s="424"/>
      <c r="XEJ4279" s="424"/>
      <c r="XEK4279" s="424"/>
      <c r="XEL4279" s="424"/>
      <c r="XEM4279" s="424"/>
      <c r="XEN4279" s="424"/>
      <c r="XEO4279" s="424"/>
      <c r="XEP4279" s="424"/>
      <c r="XEQ4279" s="424"/>
      <c r="XER4279" s="424"/>
      <c r="XES4279" s="424"/>
      <c r="XET4279" s="424"/>
      <c r="XEU4279" s="424"/>
      <c r="XEV4279" s="424"/>
      <c r="XEW4279" s="424"/>
      <c r="XEX4279" s="424"/>
      <c r="XEY4279" s="424"/>
      <c r="XEZ4279" s="424"/>
      <c r="XFA4279" s="424"/>
    </row>
    <row r="4280" spans="1:16381" ht="16.5" customHeight="1">
      <c r="A4280" s="12" t="s">
        <v>406</v>
      </c>
      <c r="B4280" s="13"/>
      <c r="C4280" s="487"/>
      <c r="D4280" s="12"/>
      <c r="E4280" s="14" t="s">
        <v>651</v>
      </c>
      <c r="F4280" s="14" t="s">
        <v>514</v>
      </c>
      <c r="G4280" s="14" t="s">
        <v>652</v>
      </c>
      <c r="H4280" s="15">
        <v>2006</v>
      </c>
      <c r="I4280" s="423">
        <v>1</v>
      </c>
      <c r="J4280" s="423">
        <v>0</v>
      </c>
      <c r="K4280" s="423">
        <v>0</v>
      </c>
      <c r="L4280" s="16" t="s">
        <v>6816</v>
      </c>
      <c r="M4280" s="16"/>
      <c r="N4280" s="16" t="s">
        <v>41</v>
      </c>
      <c r="O4280" s="311">
        <v>0</v>
      </c>
      <c r="P4280" s="17">
        <v>0</v>
      </c>
      <c r="Q4280" s="17">
        <v>0</v>
      </c>
      <c r="R4280" s="18" t="s">
        <v>33</v>
      </c>
      <c r="S4280" s="244">
        <v>0</v>
      </c>
      <c r="T4280" s="244">
        <v>110</v>
      </c>
      <c r="U4280" s="244">
        <v>0</v>
      </c>
      <c r="V4280" s="244">
        <v>0</v>
      </c>
      <c r="W4280" s="310">
        <v>0.25</v>
      </c>
      <c r="X4280" s="21">
        <v>0</v>
      </c>
      <c r="Y4280" s="247" t="s">
        <v>33</v>
      </c>
      <c r="Z4280" s="23" t="s">
        <v>5838</v>
      </c>
      <c r="AA4280" s="24"/>
      <c r="AB4280" s="14"/>
      <c r="AC4280" s="14"/>
      <c r="AD4280" s="25"/>
      <c r="AE4280" s="26"/>
      <c r="AF4280" s="27"/>
      <c r="AG4280" s="28"/>
      <c r="AH4280" s="28"/>
      <c r="AI4280" s="28"/>
      <c r="AJ4280" s="28"/>
      <c r="AK4280" s="28"/>
      <c r="AL4280" s="28"/>
      <c r="AM4280" s="28"/>
      <c r="AN4280" s="28"/>
      <c r="AO4280" s="28"/>
      <c r="WRE4280" s="424"/>
      <c r="WRF4280" s="424"/>
      <c r="WRG4280" s="424"/>
      <c r="WRH4280" s="424"/>
      <c r="WRI4280" s="424"/>
      <c r="WRJ4280" s="424"/>
      <c r="WRK4280" s="424"/>
      <c r="WRL4280" s="424"/>
      <c r="WRM4280" s="424"/>
      <c r="WRN4280" s="424"/>
      <c r="WRO4280" s="424"/>
      <c r="WRP4280" s="424"/>
      <c r="WRQ4280" s="424"/>
      <c r="WRR4280" s="424"/>
      <c r="WRS4280" s="424"/>
      <c r="WRT4280" s="424"/>
      <c r="WRU4280" s="424"/>
      <c r="WRV4280" s="424"/>
      <c r="WRW4280" s="424"/>
      <c r="WRX4280" s="424"/>
      <c r="WRY4280" s="424"/>
      <c r="WRZ4280" s="424"/>
      <c r="WSA4280" s="424"/>
      <c r="WSB4280" s="424"/>
      <c r="WSC4280" s="424"/>
      <c r="WSD4280" s="424"/>
      <c r="WSE4280" s="424"/>
      <c r="WSF4280" s="424"/>
      <c r="WSG4280" s="424"/>
      <c r="WSH4280" s="424"/>
      <c r="WSI4280" s="424"/>
      <c r="WSJ4280" s="424"/>
      <c r="WSK4280" s="424"/>
      <c r="WSL4280" s="424"/>
      <c r="WSM4280" s="424"/>
      <c r="WSN4280" s="424"/>
      <c r="WSO4280" s="424"/>
      <c r="WSP4280" s="424"/>
      <c r="WSQ4280" s="424"/>
      <c r="WSR4280" s="424"/>
      <c r="WSS4280" s="424"/>
      <c r="WST4280" s="424"/>
      <c r="WSU4280" s="424"/>
      <c r="WSV4280" s="424"/>
      <c r="WSW4280" s="424"/>
      <c r="WSX4280" s="424"/>
      <c r="WSY4280" s="424"/>
      <c r="WSZ4280" s="424"/>
      <c r="WTA4280" s="424"/>
      <c r="WTB4280" s="424"/>
      <c r="WTC4280" s="424"/>
      <c r="WTD4280" s="424"/>
      <c r="WTE4280" s="424"/>
      <c r="WTF4280" s="424"/>
      <c r="WTG4280" s="424"/>
      <c r="WTH4280" s="424"/>
      <c r="WTI4280" s="424"/>
      <c r="WTJ4280" s="424"/>
      <c r="WTK4280" s="424"/>
      <c r="WTL4280" s="424"/>
      <c r="WTM4280" s="424"/>
      <c r="WTN4280" s="424"/>
      <c r="WTO4280" s="424"/>
      <c r="WTP4280" s="424"/>
      <c r="WTQ4280" s="424"/>
      <c r="WTR4280" s="424"/>
      <c r="WTS4280" s="424"/>
      <c r="WTT4280" s="424"/>
      <c r="WTU4280" s="424"/>
      <c r="WTV4280" s="424"/>
      <c r="WTW4280" s="424"/>
      <c r="WTX4280" s="424"/>
      <c r="WTY4280" s="424"/>
      <c r="WTZ4280" s="424"/>
      <c r="WUA4280" s="424"/>
      <c r="WUB4280" s="424"/>
      <c r="WUC4280" s="424"/>
      <c r="WUD4280" s="424"/>
      <c r="WUE4280" s="424"/>
      <c r="WUF4280" s="424"/>
      <c r="WUG4280" s="424"/>
      <c r="WUH4280" s="424"/>
      <c r="WUI4280" s="424"/>
      <c r="WUJ4280" s="424"/>
      <c r="WUK4280" s="424"/>
      <c r="WUL4280" s="424"/>
      <c r="WUM4280" s="424"/>
      <c r="WUN4280" s="424"/>
      <c r="WUO4280" s="424"/>
      <c r="WUP4280" s="424"/>
      <c r="WUQ4280" s="424"/>
      <c r="WUR4280" s="424"/>
      <c r="WUS4280" s="424"/>
      <c r="WUT4280" s="424"/>
      <c r="WUU4280" s="424"/>
      <c r="WUV4280" s="424"/>
      <c r="WUW4280" s="424"/>
      <c r="WUX4280" s="424"/>
      <c r="WUY4280" s="424"/>
      <c r="WUZ4280" s="424"/>
      <c r="WVA4280" s="424"/>
      <c r="WVB4280" s="424"/>
      <c r="WVC4280" s="424"/>
      <c r="WVD4280" s="424"/>
      <c r="WVE4280" s="424"/>
      <c r="WVF4280" s="424"/>
      <c r="WVG4280" s="424"/>
      <c r="WVH4280" s="424"/>
      <c r="WVI4280" s="424"/>
      <c r="WVJ4280" s="424"/>
      <c r="WVK4280" s="424"/>
      <c r="WVL4280" s="424"/>
      <c r="WVM4280" s="424"/>
      <c r="WVN4280" s="424"/>
      <c r="WVO4280" s="424"/>
      <c r="WVP4280" s="424"/>
      <c r="WVQ4280" s="424"/>
      <c r="WVR4280" s="424"/>
      <c r="WVS4280" s="424"/>
      <c r="WVT4280" s="424"/>
      <c r="WVU4280" s="424"/>
      <c r="WVV4280" s="424"/>
      <c r="WVW4280" s="424"/>
      <c r="WVX4280" s="424"/>
      <c r="WVY4280" s="424"/>
      <c r="WVZ4280" s="424"/>
      <c r="WWA4280" s="424"/>
      <c r="WWB4280" s="424"/>
      <c r="WWC4280" s="424"/>
      <c r="WWD4280" s="424"/>
      <c r="WWE4280" s="424"/>
      <c r="WWF4280" s="424"/>
      <c r="WWG4280" s="424"/>
      <c r="WWH4280" s="424"/>
      <c r="WWI4280" s="424"/>
      <c r="WWJ4280" s="424"/>
      <c r="WWK4280" s="424"/>
      <c r="WWL4280" s="424"/>
      <c r="WWM4280" s="424"/>
      <c r="WWN4280" s="424"/>
      <c r="WWO4280" s="424"/>
      <c r="WWP4280" s="424"/>
      <c r="WWQ4280" s="424"/>
      <c r="WWR4280" s="424"/>
      <c r="WWS4280" s="424"/>
      <c r="WWT4280" s="424"/>
      <c r="WWU4280" s="424"/>
      <c r="WWV4280" s="424"/>
      <c r="WWW4280" s="424"/>
      <c r="WWX4280" s="424"/>
      <c r="WWY4280" s="424"/>
      <c r="WWZ4280" s="424"/>
      <c r="WXA4280" s="424"/>
      <c r="WXB4280" s="424"/>
      <c r="WXC4280" s="424"/>
      <c r="WXD4280" s="424"/>
      <c r="WXE4280" s="424"/>
      <c r="WXF4280" s="424"/>
      <c r="WXG4280" s="424"/>
      <c r="WXH4280" s="424"/>
      <c r="WXI4280" s="424"/>
      <c r="WXJ4280" s="424"/>
      <c r="WXK4280" s="424"/>
      <c r="WXL4280" s="424"/>
      <c r="WXM4280" s="424"/>
      <c r="WXN4280" s="424"/>
      <c r="WXO4280" s="424"/>
      <c r="WXP4280" s="424"/>
      <c r="WXQ4280" s="424"/>
      <c r="WXR4280" s="424"/>
      <c r="WXS4280" s="424"/>
      <c r="WXT4280" s="424"/>
      <c r="WXU4280" s="424"/>
      <c r="WXV4280" s="424"/>
      <c r="WXW4280" s="424"/>
      <c r="WXX4280" s="424"/>
      <c r="WXY4280" s="424"/>
      <c r="WXZ4280" s="424"/>
      <c r="WYA4280" s="424"/>
      <c r="WYB4280" s="424"/>
      <c r="WYC4280" s="424"/>
      <c r="WYD4280" s="424"/>
      <c r="WYE4280" s="424"/>
      <c r="WYF4280" s="424"/>
      <c r="WYG4280" s="424"/>
      <c r="WYH4280" s="424"/>
      <c r="WYI4280" s="424"/>
      <c r="WYJ4280" s="424"/>
      <c r="WYK4280" s="424"/>
      <c r="WYL4280" s="424"/>
      <c r="WYM4280" s="424"/>
      <c r="WYN4280" s="424"/>
      <c r="WYO4280" s="424"/>
      <c r="WYP4280" s="424"/>
      <c r="WYQ4280" s="424"/>
      <c r="WYR4280" s="424"/>
      <c r="WYS4280" s="424"/>
      <c r="WYT4280" s="424"/>
      <c r="WYU4280" s="424"/>
      <c r="WYV4280" s="424"/>
      <c r="WYW4280" s="424"/>
      <c r="WYX4280" s="424"/>
      <c r="WYY4280" s="424"/>
      <c r="WYZ4280" s="424"/>
      <c r="WZA4280" s="424"/>
      <c r="WZB4280" s="424"/>
      <c r="WZC4280" s="424"/>
      <c r="WZD4280" s="424"/>
      <c r="WZE4280" s="424"/>
      <c r="WZF4280" s="424"/>
      <c r="WZG4280" s="424"/>
      <c r="WZH4280" s="424"/>
      <c r="WZI4280" s="424"/>
      <c r="WZJ4280" s="424"/>
      <c r="WZK4280" s="424"/>
      <c r="WZL4280" s="424"/>
      <c r="WZM4280" s="424"/>
      <c r="WZN4280" s="424"/>
      <c r="WZO4280" s="424"/>
      <c r="WZP4280" s="424"/>
      <c r="WZQ4280" s="424"/>
      <c r="WZR4280" s="424"/>
      <c r="WZS4280" s="424"/>
      <c r="WZT4280" s="424"/>
      <c r="WZU4280" s="424"/>
      <c r="WZV4280" s="424"/>
      <c r="WZW4280" s="424"/>
      <c r="WZX4280" s="424"/>
      <c r="WZY4280" s="424"/>
      <c r="WZZ4280" s="424"/>
      <c r="XAA4280" s="424"/>
      <c r="XAB4280" s="424"/>
      <c r="XAC4280" s="424"/>
      <c r="XAD4280" s="424"/>
      <c r="XAE4280" s="424"/>
      <c r="XAF4280" s="424"/>
      <c r="XAG4280" s="424"/>
      <c r="XAH4280" s="424"/>
      <c r="XAI4280" s="424"/>
      <c r="XAJ4280" s="424"/>
      <c r="XAK4280" s="424"/>
      <c r="XAL4280" s="424"/>
      <c r="XAM4280" s="424"/>
      <c r="XAN4280" s="424"/>
      <c r="XAO4280" s="424"/>
      <c r="XAP4280" s="424"/>
      <c r="XAQ4280" s="424"/>
      <c r="XAR4280" s="424"/>
      <c r="XAS4280" s="424"/>
      <c r="XAT4280" s="424"/>
      <c r="XAU4280" s="424"/>
      <c r="XAV4280" s="424"/>
      <c r="XAW4280" s="424"/>
      <c r="XAX4280" s="424"/>
      <c r="XAY4280" s="424"/>
      <c r="XAZ4280" s="424"/>
      <c r="XBA4280" s="424"/>
      <c r="XBB4280" s="424"/>
      <c r="XBC4280" s="424"/>
      <c r="XBD4280" s="424"/>
      <c r="XBE4280" s="424"/>
      <c r="XBF4280" s="424"/>
      <c r="XBG4280" s="424"/>
      <c r="XBH4280" s="424"/>
      <c r="XBI4280" s="424"/>
      <c r="XBJ4280" s="424"/>
      <c r="XBK4280" s="424"/>
      <c r="XBL4280" s="424"/>
      <c r="XBM4280" s="424"/>
      <c r="XBN4280" s="424"/>
      <c r="XBO4280" s="424"/>
      <c r="XBP4280" s="424"/>
      <c r="XBQ4280" s="424"/>
      <c r="XBR4280" s="424"/>
      <c r="XBS4280" s="424"/>
      <c r="XBT4280" s="424"/>
      <c r="XBU4280" s="424"/>
      <c r="XBV4280" s="424"/>
      <c r="XBW4280" s="424"/>
      <c r="XBX4280" s="424"/>
      <c r="XBY4280" s="424"/>
      <c r="XBZ4280" s="424"/>
      <c r="XCA4280" s="424"/>
      <c r="XCB4280" s="424"/>
      <c r="XCC4280" s="424"/>
      <c r="XCD4280" s="424"/>
      <c r="XCE4280" s="424"/>
      <c r="XCF4280" s="424"/>
      <c r="XCG4280" s="424"/>
      <c r="XCH4280" s="424"/>
      <c r="XCI4280" s="424"/>
      <c r="XCJ4280" s="424"/>
      <c r="XCK4280" s="424"/>
      <c r="XCL4280" s="424"/>
      <c r="XCM4280" s="424"/>
      <c r="XCN4280" s="424"/>
      <c r="XCO4280" s="424"/>
      <c r="XCP4280" s="424"/>
      <c r="XCQ4280" s="424"/>
      <c r="XCR4280" s="424"/>
      <c r="XCS4280" s="424"/>
      <c r="XCT4280" s="424"/>
      <c r="XCU4280" s="424"/>
      <c r="XCV4280" s="424"/>
      <c r="XCW4280" s="424"/>
      <c r="XCX4280" s="424"/>
      <c r="XCY4280" s="424"/>
      <c r="XCZ4280" s="424"/>
      <c r="XDA4280" s="424"/>
      <c r="XDB4280" s="424"/>
      <c r="XDC4280" s="424"/>
      <c r="XDD4280" s="424"/>
      <c r="XDE4280" s="424"/>
      <c r="XDF4280" s="424"/>
      <c r="XDG4280" s="424"/>
      <c r="XDH4280" s="424"/>
      <c r="XDI4280" s="424"/>
      <c r="XDJ4280" s="424"/>
      <c r="XDK4280" s="424"/>
      <c r="XDL4280" s="424"/>
      <c r="XDM4280" s="424"/>
      <c r="XDN4280" s="424"/>
      <c r="XDO4280" s="424"/>
      <c r="XDP4280" s="424"/>
      <c r="XDQ4280" s="424"/>
      <c r="XDR4280" s="424"/>
      <c r="XDS4280" s="424"/>
      <c r="XDT4280" s="424"/>
      <c r="XDU4280" s="424"/>
      <c r="XDV4280" s="424"/>
      <c r="XDW4280" s="424"/>
      <c r="XDX4280" s="424"/>
      <c r="XDY4280" s="424"/>
      <c r="XDZ4280" s="424"/>
      <c r="XEA4280" s="424"/>
      <c r="XEB4280" s="424"/>
      <c r="XEC4280" s="424"/>
      <c r="XED4280" s="424"/>
      <c r="XEE4280" s="424"/>
      <c r="XEF4280" s="424"/>
      <c r="XEG4280" s="424"/>
      <c r="XEH4280" s="424"/>
      <c r="XEI4280" s="424"/>
      <c r="XEJ4280" s="424"/>
      <c r="XEK4280" s="424"/>
      <c r="XEL4280" s="424"/>
      <c r="XEM4280" s="424"/>
      <c r="XEN4280" s="424"/>
      <c r="XEO4280" s="424"/>
      <c r="XEP4280" s="424"/>
      <c r="XEQ4280" s="424"/>
      <c r="XER4280" s="424"/>
      <c r="XES4280" s="424"/>
      <c r="XET4280" s="424"/>
      <c r="XEU4280" s="424"/>
      <c r="XEV4280" s="424"/>
      <c r="XEW4280" s="424"/>
      <c r="XEX4280" s="424"/>
      <c r="XEY4280" s="424"/>
      <c r="XEZ4280" s="424"/>
      <c r="XFA4280" s="424"/>
    </row>
    <row r="4281" spans="1:16381" ht="16.5" customHeight="1">
      <c r="A4281" s="12" t="s">
        <v>406</v>
      </c>
      <c r="B4281" s="13"/>
      <c r="C4281" s="487"/>
      <c r="D4281" s="12"/>
      <c r="E4281" s="14" t="s">
        <v>552</v>
      </c>
      <c r="F4281" s="14" t="s">
        <v>655</v>
      </c>
      <c r="G4281" s="14" t="s">
        <v>656</v>
      </c>
      <c r="H4281" s="15">
        <v>2008</v>
      </c>
      <c r="I4281" s="423">
        <v>1</v>
      </c>
      <c r="J4281" s="423">
        <v>0</v>
      </c>
      <c r="K4281" s="423">
        <v>0</v>
      </c>
      <c r="L4281" s="16" t="s">
        <v>6816</v>
      </c>
      <c r="M4281" s="16"/>
      <c r="N4281" s="16" t="s">
        <v>41</v>
      </c>
      <c r="O4281" s="311">
        <v>0</v>
      </c>
      <c r="P4281" s="17">
        <v>0</v>
      </c>
      <c r="Q4281" s="17">
        <v>0</v>
      </c>
      <c r="R4281" s="18" t="s">
        <v>33</v>
      </c>
      <c r="S4281" s="244">
        <v>0</v>
      </c>
      <c r="T4281" s="244">
        <v>110</v>
      </c>
      <c r="U4281" s="244">
        <v>0</v>
      </c>
      <c r="V4281" s="244">
        <v>0</v>
      </c>
      <c r="W4281" s="310">
        <v>5.5E-2</v>
      </c>
      <c r="X4281" s="21">
        <v>0</v>
      </c>
      <c r="Y4281" s="247" t="s">
        <v>33</v>
      </c>
      <c r="Z4281" s="23" t="s">
        <v>5838</v>
      </c>
      <c r="AA4281" s="24"/>
      <c r="AB4281" s="14"/>
      <c r="AC4281" s="14"/>
      <c r="AD4281" s="25"/>
      <c r="AE4281" s="26"/>
      <c r="AF4281" s="27"/>
      <c r="AG4281" s="28"/>
      <c r="AH4281" s="28"/>
      <c r="AI4281" s="28"/>
      <c r="AJ4281" s="28"/>
      <c r="AK4281" s="28"/>
      <c r="AL4281" s="28"/>
      <c r="AM4281" s="28"/>
      <c r="AN4281" s="28"/>
      <c r="AO4281" s="28"/>
    </row>
    <row r="4282" spans="1:16381" ht="16.5" customHeight="1">
      <c r="A4282" s="12" t="s">
        <v>406</v>
      </c>
      <c r="B4282" s="13"/>
      <c r="C4282" s="487"/>
      <c r="D4282" s="12"/>
      <c r="E4282" s="14" t="s">
        <v>427</v>
      </c>
      <c r="F4282" s="14" t="s">
        <v>625</v>
      </c>
      <c r="G4282" s="14" t="s">
        <v>523</v>
      </c>
      <c r="H4282" s="15">
        <v>2007</v>
      </c>
      <c r="I4282" s="423">
        <v>1</v>
      </c>
      <c r="J4282" s="423">
        <v>0</v>
      </c>
      <c r="K4282" s="423">
        <v>0</v>
      </c>
      <c r="L4282" s="16" t="s">
        <v>6816</v>
      </c>
      <c r="M4282" s="16"/>
      <c r="N4282" s="16" t="s">
        <v>41</v>
      </c>
      <c r="O4282" s="311">
        <v>0</v>
      </c>
      <c r="P4282" s="17">
        <v>0</v>
      </c>
      <c r="Q4282" s="17">
        <v>0</v>
      </c>
      <c r="R4282" s="18" t="s">
        <v>33</v>
      </c>
      <c r="S4282" s="244">
        <v>0</v>
      </c>
      <c r="T4282" s="244">
        <v>110</v>
      </c>
      <c r="U4282" s="244">
        <v>0</v>
      </c>
      <c r="V4282" s="244">
        <v>0</v>
      </c>
      <c r="W4282" s="310">
        <v>1.65</v>
      </c>
      <c r="X4282" s="21">
        <v>0</v>
      </c>
      <c r="Y4282" s="247" t="s">
        <v>33</v>
      </c>
      <c r="Z4282" s="23" t="s">
        <v>5838</v>
      </c>
      <c r="AA4282" s="24"/>
      <c r="AB4282" s="14"/>
      <c r="AC4282" s="14"/>
      <c r="AD4282" s="25"/>
      <c r="AE4282" s="26"/>
      <c r="AF4282" s="27"/>
      <c r="AG4282" s="28"/>
      <c r="AH4282" s="28"/>
      <c r="AI4282" s="28"/>
      <c r="AJ4282" s="28"/>
      <c r="AK4282" s="28"/>
      <c r="AL4282" s="28"/>
      <c r="AM4282" s="28"/>
      <c r="AN4282" s="28"/>
      <c r="AO4282" s="28"/>
    </row>
    <row r="4283" spans="1:16381" ht="16.5" customHeight="1">
      <c r="A4283" s="12" t="s">
        <v>406</v>
      </c>
      <c r="B4283" s="13"/>
      <c r="C4283" s="487"/>
      <c r="D4283" s="12"/>
      <c r="E4283" s="14" t="s">
        <v>183</v>
      </c>
      <c r="F4283" s="14" t="s">
        <v>155</v>
      </c>
      <c r="G4283" s="14" t="s">
        <v>661</v>
      </c>
      <c r="H4283" s="15">
        <v>2004</v>
      </c>
      <c r="I4283" s="423">
        <v>1</v>
      </c>
      <c r="J4283" s="423">
        <v>0</v>
      </c>
      <c r="K4283" s="423">
        <v>0</v>
      </c>
      <c r="L4283" s="16" t="s">
        <v>6816</v>
      </c>
      <c r="M4283" s="16"/>
      <c r="N4283" s="16" t="s">
        <v>41</v>
      </c>
      <c r="O4283" s="311">
        <v>0</v>
      </c>
      <c r="P4283" s="17">
        <v>0</v>
      </c>
      <c r="Q4283" s="17">
        <v>0</v>
      </c>
      <c r="R4283" s="18" t="s">
        <v>33</v>
      </c>
      <c r="S4283" s="244">
        <v>0</v>
      </c>
      <c r="T4283" s="244">
        <v>110</v>
      </c>
      <c r="U4283" s="244">
        <v>0</v>
      </c>
      <c r="V4283" s="244">
        <v>0</v>
      </c>
      <c r="W4283" s="310">
        <v>0.22500000000000001</v>
      </c>
      <c r="X4283" s="21">
        <v>0</v>
      </c>
      <c r="Y4283" s="247" t="s">
        <v>33</v>
      </c>
      <c r="Z4283" s="23" t="s">
        <v>5838</v>
      </c>
      <c r="AA4283" s="24"/>
      <c r="AB4283" s="14"/>
      <c r="AC4283" s="14"/>
      <c r="AD4283" s="25"/>
      <c r="AE4283" s="26"/>
      <c r="AF4283" s="27"/>
      <c r="AG4283" s="28"/>
      <c r="AH4283" s="28"/>
      <c r="AI4283" s="28"/>
      <c r="AJ4283" s="28"/>
      <c r="AK4283" s="28"/>
      <c r="AL4283" s="28"/>
      <c r="AM4283" s="28"/>
      <c r="AN4283" s="28"/>
      <c r="AO4283" s="28"/>
    </row>
    <row r="4284" spans="1:16381" ht="16.5" customHeight="1">
      <c r="A4284" s="12" t="s">
        <v>406</v>
      </c>
      <c r="B4284" s="13"/>
      <c r="C4284" s="487"/>
      <c r="D4284" s="12"/>
      <c r="E4284" s="14" t="s">
        <v>662</v>
      </c>
      <c r="F4284" s="14" t="s">
        <v>663</v>
      </c>
      <c r="G4284" s="14" t="s">
        <v>664</v>
      </c>
      <c r="H4284" s="15">
        <v>2007</v>
      </c>
      <c r="I4284" s="423">
        <v>1</v>
      </c>
      <c r="J4284" s="423">
        <v>0</v>
      </c>
      <c r="K4284" s="423">
        <v>0</v>
      </c>
      <c r="L4284" s="16" t="s">
        <v>6816</v>
      </c>
      <c r="M4284" s="16"/>
      <c r="N4284" s="16" t="s">
        <v>41</v>
      </c>
      <c r="O4284" s="311">
        <v>0</v>
      </c>
      <c r="P4284" s="17">
        <v>0</v>
      </c>
      <c r="Q4284" s="17">
        <v>0</v>
      </c>
      <c r="R4284" s="18" t="s">
        <v>33</v>
      </c>
      <c r="S4284" s="244">
        <v>0</v>
      </c>
      <c r="T4284" s="244">
        <v>110</v>
      </c>
      <c r="U4284" s="244">
        <v>0</v>
      </c>
      <c r="V4284" s="244">
        <v>0</v>
      </c>
      <c r="W4284" s="310">
        <v>0.25</v>
      </c>
      <c r="X4284" s="21">
        <v>0</v>
      </c>
      <c r="Y4284" s="247" t="s">
        <v>33</v>
      </c>
      <c r="Z4284" s="23" t="s">
        <v>5838</v>
      </c>
      <c r="AA4284" s="24"/>
      <c r="AB4284" s="14"/>
      <c r="AC4284" s="14"/>
      <c r="AD4284" s="25"/>
      <c r="AE4284" s="26"/>
      <c r="AF4284" s="27"/>
      <c r="AG4284" s="28"/>
      <c r="AH4284" s="28"/>
      <c r="AI4284" s="28"/>
      <c r="AJ4284" s="28"/>
      <c r="AK4284" s="28"/>
      <c r="AL4284" s="28"/>
      <c r="AM4284" s="28"/>
      <c r="AN4284" s="28"/>
      <c r="AO4284" s="28"/>
    </row>
    <row r="4285" spans="1:16381" ht="16.5" customHeight="1">
      <c r="A4285" s="12" t="s">
        <v>406</v>
      </c>
      <c r="B4285" s="13"/>
      <c r="C4285" s="487"/>
      <c r="D4285" s="12"/>
      <c r="E4285" s="14" t="s">
        <v>665</v>
      </c>
      <c r="F4285" s="14" t="s">
        <v>663</v>
      </c>
      <c r="G4285" s="14" t="s">
        <v>666</v>
      </c>
      <c r="H4285" s="15">
        <v>2006</v>
      </c>
      <c r="I4285" s="423">
        <v>1</v>
      </c>
      <c r="J4285" s="423">
        <v>0</v>
      </c>
      <c r="K4285" s="423">
        <v>0</v>
      </c>
      <c r="L4285" s="16" t="s">
        <v>6816</v>
      </c>
      <c r="M4285" s="16"/>
      <c r="N4285" s="16" t="s">
        <v>41</v>
      </c>
      <c r="O4285" s="311">
        <v>0</v>
      </c>
      <c r="P4285" s="17">
        <v>0</v>
      </c>
      <c r="Q4285" s="17">
        <v>0</v>
      </c>
      <c r="R4285" s="18" t="s">
        <v>33</v>
      </c>
      <c r="S4285" s="244">
        <v>0</v>
      </c>
      <c r="T4285" s="244">
        <v>110</v>
      </c>
      <c r="U4285" s="244">
        <v>0</v>
      </c>
      <c r="V4285" s="244">
        <v>0</v>
      </c>
      <c r="W4285" s="310">
        <v>0.25</v>
      </c>
      <c r="X4285" s="21">
        <v>0</v>
      </c>
      <c r="Y4285" s="247" t="s">
        <v>33</v>
      </c>
      <c r="Z4285" s="23" t="s">
        <v>5838</v>
      </c>
      <c r="AA4285" s="24"/>
      <c r="AB4285" s="14"/>
      <c r="AC4285" s="14"/>
      <c r="AD4285" s="25"/>
      <c r="AE4285" s="26"/>
      <c r="AF4285" s="27"/>
      <c r="AG4285" s="28"/>
      <c r="AH4285" s="28"/>
      <c r="AI4285" s="28"/>
      <c r="AJ4285" s="28"/>
      <c r="AK4285" s="28"/>
      <c r="AL4285" s="28"/>
      <c r="AM4285" s="28"/>
      <c r="AN4285" s="28"/>
      <c r="AO4285" s="28"/>
      <c r="AP4285" s="29"/>
      <c r="AQ4285" s="29"/>
      <c r="AR4285" s="29"/>
      <c r="AS4285" s="29"/>
      <c r="AT4285" s="29"/>
      <c r="AU4285" s="29"/>
      <c r="AV4285" s="29"/>
      <c r="AW4285" s="29"/>
      <c r="AX4285" s="29"/>
      <c r="AY4285" s="29"/>
      <c r="AZ4285" s="29"/>
      <c r="BA4285" s="29"/>
      <c r="BB4285" s="29"/>
      <c r="BC4285" s="29"/>
      <c r="BD4285" s="29"/>
      <c r="BE4285" s="29"/>
      <c r="BF4285" s="29"/>
      <c r="BG4285" s="29"/>
      <c r="BH4285" s="29"/>
      <c r="BI4285" s="29"/>
      <c r="BJ4285" s="29"/>
      <c r="BK4285" s="29"/>
      <c r="BL4285" s="29"/>
      <c r="BM4285" s="29"/>
      <c r="BN4285" s="29"/>
      <c r="BO4285" s="29"/>
      <c r="BP4285" s="29"/>
      <c r="BQ4285" s="29"/>
      <c r="BR4285" s="29"/>
      <c r="BS4285" s="29"/>
      <c r="BT4285" s="29"/>
      <c r="BU4285" s="29"/>
      <c r="BV4285" s="29"/>
      <c r="BW4285" s="29"/>
      <c r="BX4285" s="29"/>
      <c r="BY4285" s="29"/>
      <c r="BZ4285" s="29"/>
      <c r="CA4285" s="29"/>
      <c r="CB4285" s="29"/>
      <c r="CC4285" s="29"/>
      <c r="CD4285" s="29"/>
      <c r="CE4285" s="29"/>
      <c r="CF4285" s="29"/>
      <c r="CG4285" s="29"/>
      <c r="CH4285" s="29"/>
      <c r="CI4285" s="29"/>
      <c r="CJ4285" s="29"/>
      <c r="CK4285" s="29"/>
      <c r="CL4285" s="29"/>
      <c r="CM4285" s="29"/>
      <c r="CN4285" s="29"/>
      <c r="CO4285" s="29"/>
      <c r="CP4285" s="29"/>
      <c r="CQ4285" s="29"/>
      <c r="CR4285" s="29"/>
      <c r="CS4285" s="29"/>
      <c r="CT4285" s="29"/>
      <c r="CU4285" s="29"/>
      <c r="CV4285" s="29"/>
      <c r="CW4285" s="29"/>
      <c r="CX4285" s="29"/>
      <c r="CY4285" s="29"/>
      <c r="CZ4285" s="29"/>
      <c r="DA4285" s="29"/>
      <c r="DB4285" s="29"/>
      <c r="DC4285" s="29"/>
      <c r="DD4285" s="29"/>
      <c r="DE4285" s="29"/>
      <c r="DF4285" s="29"/>
      <c r="DG4285" s="29"/>
      <c r="DH4285" s="29"/>
      <c r="DI4285" s="29"/>
      <c r="DJ4285" s="29"/>
      <c r="DK4285" s="29"/>
      <c r="DL4285" s="29"/>
      <c r="DM4285" s="29"/>
      <c r="DN4285" s="29"/>
      <c r="DO4285" s="29"/>
      <c r="DP4285" s="29"/>
      <c r="DQ4285" s="29"/>
      <c r="DR4285" s="29"/>
      <c r="DS4285" s="29"/>
      <c r="DT4285" s="29"/>
      <c r="DU4285" s="29"/>
      <c r="DV4285" s="29"/>
      <c r="DW4285" s="29"/>
      <c r="DX4285" s="29"/>
      <c r="DY4285" s="29"/>
      <c r="DZ4285" s="29"/>
      <c r="EA4285" s="29"/>
      <c r="EB4285" s="29"/>
      <c r="EC4285" s="29"/>
      <c r="ED4285" s="29"/>
      <c r="EE4285" s="29"/>
      <c r="EF4285" s="29"/>
      <c r="EG4285" s="29"/>
      <c r="EH4285" s="29"/>
      <c r="EI4285" s="29"/>
      <c r="EJ4285" s="29"/>
      <c r="EK4285" s="29"/>
      <c r="EL4285" s="29"/>
      <c r="EM4285" s="29"/>
      <c r="EN4285" s="29"/>
      <c r="EO4285" s="29"/>
      <c r="EP4285" s="29"/>
      <c r="EQ4285" s="29"/>
      <c r="ER4285" s="29"/>
      <c r="ES4285" s="29"/>
      <c r="ET4285" s="29"/>
      <c r="EU4285" s="29"/>
      <c r="EV4285" s="29"/>
      <c r="EW4285" s="29"/>
      <c r="EX4285" s="29"/>
      <c r="EY4285" s="29"/>
      <c r="EZ4285" s="29"/>
      <c r="FA4285" s="29"/>
      <c r="FB4285" s="29"/>
      <c r="FC4285" s="29"/>
      <c r="FD4285" s="29"/>
      <c r="FE4285" s="29"/>
      <c r="FF4285" s="29"/>
      <c r="FG4285" s="29"/>
      <c r="FH4285" s="29"/>
      <c r="FI4285" s="29"/>
      <c r="FJ4285" s="29"/>
      <c r="FK4285" s="29"/>
      <c r="FL4285" s="29"/>
      <c r="FM4285" s="29"/>
      <c r="FN4285" s="29"/>
      <c r="FO4285" s="29"/>
      <c r="FP4285" s="29"/>
      <c r="FQ4285" s="29"/>
      <c r="FR4285" s="29"/>
      <c r="FS4285" s="29"/>
      <c r="FT4285" s="29"/>
      <c r="FU4285" s="29"/>
      <c r="FV4285" s="29"/>
      <c r="FW4285" s="29"/>
      <c r="FX4285" s="29"/>
      <c r="FY4285" s="29"/>
      <c r="FZ4285" s="29"/>
      <c r="GA4285" s="29"/>
      <c r="GB4285" s="29"/>
      <c r="GC4285" s="29"/>
      <c r="GD4285" s="29"/>
      <c r="GE4285" s="29"/>
      <c r="GF4285" s="29"/>
      <c r="GG4285" s="29"/>
      <c r="GH4285" s="29"/>
      <c r="GI4285" s="29"/>
      <c r="GJ4285" s="29"/>
      <c r="GK4285" s="29"/>
      <c r="GL4285" s="29"/>
      <c r="GM4285" s="29"/>
      <c r="GN4285" s="29"/>
      <c r="GO4285" s="29"/>
      <c r="GP4285" s="29"/>
      <c r="GQ4285" s="29"/>
      <c r="GR4285" s="29"/>
      <c r="GS4285" s="29"/>
      <c r="GT4285" s="29"/>
      <c r="GU4285" s="29"/>
      <c r="GV4285" s="29"/>
      <c r="GW4285" s="29"/>
      <c r="GX4285" s="29"/>
      <c r="GY4285" s="29"/>
      <c r="GZ4285" s="29"/>
      <c r="HA4285" s="29"/>
      <c r="HB4285" s="29"/>
      <c r="HC4285" s="29"/>
      <c r="HD4285" s="29"/>
      <c r="HE4285" s="29"/>
      <c r="HF4285" s="29"/>
      <c r="HG4285" s="29"/>
      <c r="HH4285" s="29"/>
      <c r="HI4285" s="29"/>
      <c r="HJ4285" s="29"/>
      <c r="HK4285" s="29"/>
      <c r="HL4285" s="29"/>
      <c r="HM4285" s="29"/>
      <c r="HN4285" s="29"/>
      <c r="HO4285" s="29"/>
      <c r="HP4285" s="29"/>
      <c r="HQ4285" s="29"/>
      <c r="HR4285" s="29"/>
      <c r="HS4285" s="29"/>
      <c r="HT4285" s="29"/>
      <c r="HU4285" s="29"/>
      <c r="HV4285" s="29"/>
      <c r="HW4285" s="29"/>
      <c r="HX4285" s="29"/>
      <c r="HY4285" s="29"/>
      <c r="HZ4285" s="29"/>
      <c r="IA4285" s="29"/>
      <c r="IB4285" s="29"/>
      <c r="IC4285" s="29"/>
      <c r="ID4285" s="29"/>
      <c r="IE4285" s="29"/>
      <c r="IF4285" s="29"/>
      <c r="IG4285" s="29"/>
      <c r="IH4285" s="29"/>
      <c r="II4285" s="29"/>
      <c r="IJ4285" s="29"/>
      <c r="IK4285" s="29"/>
      <c r="IL4285" s="29"/>
      <c r="IM4285" s="29"/>
      <c r="IN4285" s="29"/>
      <c r="IO4285" s="29"/>
      <c r="IP4285" s="29"/>
      <c r="IQ4285" s="29"/>
      <c r="IR4285" s="29"/>
      <c r="IS4285" s="29"/>
      <c r="IT4285" s="29"/>
      <c r="IU4285" s="29"/>
      <c r="IV4285" s="29"/>
      <c r="IW4285" s="29"/>
      <c r="IX4285" s="29"/>
      <c r="IY4285" s="29"/>
      <c r="IZ4285" s="29"/>
      <c r="JA4285" s="29"/>
      <c r="JB4285" s="29"/>
      <c r="JC4285" s="29"/>
      <c r="JD4285" s="29"/>
      <c r="JE4285" s="29"/>
      <c r="JF4285" s="29"/>
      <c r="JG4285" s="29"/>
      <c r="JH4285" s="29"/>
      <c r="JI4285" s="29"/>
      <c r="JJ4285" s="29"/>
      <c r="JK4285" s="29"/>
      <c r="JL4285" s="29"/>
      <c r="JM4285" s="29"/>
      <c r="JN4285" s="29"/>
      <c r="JO4285" s="29"/>
      <c r="JP4285" s="29"/>
      <c r="JQ4285" s="29"/>
      <c r="JR4285" s="29"/>
      <c r="JS4285" s="29"/>
      <c r="JT4285" s="29"/>
      <c r="JU4285" s="29"/>
      <c r="JV4285" s="29"/>
      <c r="JW4285" s="29"/>
      <c r="JX4285" s="29"/>
      <c r="JY4285" s="29"/>
      <c r="JZ4285" s="29"/>
      <c r="KA4285" s="29"/>
      <c r="KB4285" s="29"/>
      <c r="KC4285" s="29"/>
      <c r="KD4285" s="29"/>
      <c r="KE4285" s="29"/>
      <c r="KF4285" s="29"/>
      <c r="KG4285" s="29"/>
      <c r="KH4285" s="29"/>
      <c r="KI4285" s="29"/>
      <c r="KJ4285" s="29"/>
      <c r="KK4285" s="29"/>
      <c r="KL4285" s="29"/>
      <c r="KM4285" s="29"/>
      <c r="KN4285" s="29"/>
      <c r="KO4285" s="29"/>
      <c r="KP4285" s="29"/>
      <c r="KQ4285" s="29"/>
      <c r="KR4285" s="29"/>
      <c r="KS4285" s="29"/>
      <c r="KT4285" s="29"/>
      <c r="KU4285" s="29"/>
      <c r="KV4285" s="29"/>
      <c r="KW4285" s="29"/>
      <c r="KX4285" s="29"/>
      <c r="KY4285" s="29"/>
      <c r="KZ4285" s="29"/>
      <c r="LA4285" s="29"/>
      <c r="LB4285" s="29"/>
      <c r="LC4285" s="29"/>
      <c r="LD4285" s="29"/>
      <c r="LE4285" s="29"/>
      <c r="LF4285" s="29"/>
      <c r="LG4285" s="29"/>
      <c r="LH4285" s="29"/>
      <c r="LI4285" s="29"/>
      <c r="LJ4285" s="29"/>
      <c r="LK4285" s="29"/>
      <c r="LL4285" s="29"/>
      <c r="LM4285" s="29"/>
      <c r="LN4285" s="29"/>
      <c r="LO4285" s="29"/>
      <c r="LP4285" s="29"/>
      <c r="LQ4285" s="29"/>
      <c r="LR4285" s="29"/>
      <c r="LS4285" s="29"/>
      <c r="LT4285" s="29"/>
      <c r="LU4285" s="29"/>
      <c r="LV4285" s="29"/>
      <c r="LW4285" s="29"/>
      <c r="LX4285" s="29"/>
      <c r="LY4285" s="29"/>
      <c r="LZ4285" s="29"/>
      <c r="MA4285" s="29"/>
      <c r="MB4285" s="29"/>
      <c r="MC4285" s="29"/>
      <c r="MD4285" s="29"/>
      <c r="ME4285" s="29"/>
      <c r="MF4285" s="29"/>
      <c r="MG4285" s="29"/>
      <c r="MH4285" s="29"/>
      <c r="MI4285" s="29"/>
      <c r="MJ4285" s="29"/>
      <c r="MK4285" s="29"/>
      <c r="ML4285" s="29"/>
      <c r="MM4285" s="29"/>
      <c r="MN4285" s="29"/>
      <c r="MO4285" s="29"/>
      <c r="MP4285" s="29"/>
      <c r="MQ4285" s="29"/>
      <c r="MR4285" s="29"/>
      <c r="MS4285" s="29"/>
      <c r="MT4285" s="29"/>
      <c r="MU4285" s="29"/>
      <c r="MV4285" s="29"/>
      <c r="MW4285" s="29"/>
      <c r="MX4285" s="29"/>
      <c r="MY4285" s="29"/>
      <c r="MZ4285" s="29"/>
      <c r="NA4285" s="29"/>
      <c r="NB4285" s="29"/>
      <c r="NC4285" s="29"/>
      <c r="ND4285" s="29"/>
      <c r="NE4285" s="29"/>
      <c r="NF4285" s="29"/>
      <c r="NG4285" s="29"/>
      <c r="NH4285" s="29"/>
      <c r="NI4285" s="29"/>
      <c r="NJ4285" s="29"/>
      <c r="NK4285" s="29"/>
      <c r="NL4285" s="29"/>
      <c r="NM4285" s="29"/>
      <c r="NN4285" s="29"/>
      <c r="NO4285" s="29"/>
      <c r="NP4285" s="29"/>
      <c r="NQ4285" s="29"/>
      <c r="NR4285" s="29"/>
      <c r="NS4285" s="29"/>
      <c r="NT4285" s="29"/>
      <c r="NU4285" s="29"/>
      <c r="NV4285" s="29"/>
      <c r="NW4285" s="29"/>
      <c r="NX4285" s="29"/>
      <c r="NY4285" s="29"/>
      <c r="NZ4285" s="29"/>
      <c r="OA4285" s="29"/>
      <c r="OB4285" s="29"/>
      <c r="OC4285" s="29"/>
      <c r="OD4285" s="29"/>
      <c r="OE4285" s="29"/>
      <c r="OF4285" s="29"/>
      <c r="OG4285" s="29"/>
      <c r="OH4285" s="29"/>
      <c r="OI4285" s="29"/>
      <c r="OJ4285" s="29"/>
      <c r="OK4285" s="29"/>
      <c r="OL4285" s="29"/>
      <c r="OM4285" s="29"/>
      <c r="ON4285" s="29"/>
      <c r="OO4285" s="29"/>
      <c r="OP4285" s="29"/>
      <c r="OQ4285" s="29"/>
      <c r="OR4285" s="29"/>
      <c r="OS4285" s="29"/>
      <c r="OT4285" s="29"/>
      <c r="OU4285" s="29"/>
      <c r="OV4285" s="29"/>
      <c r="OW4285" s="29"/>
      <c r="OX4285" s="29"/>
      <c r="OY4285" s="29"/>
      <c r="OZ4285" s="29"/>
      <c r="PA4285" s="29"/>
      <c r="PB4285" s="29"/>
      <c r="PC4285" s="29"/>
      <c r="PD4285" s="29"/>
      <c r="PE4285" s="29"/>
      <c r="PF4285" s="29"/>
      <c r="PG4285" s="29"/>
      <c r="PH4285" s="29"/>
      <c r="PI4285" s="29"/>
      <c r="PJ4285" s="29"/>
      <c r="PK4285" s="29"/>
      <c r="PL4285" s="29"/>
      <c r="PM4285" s="29"/>
      <c r="PN4285" s="29"/>
      <c r="PO4285" s="29"/>
      <c r="PP4285" s="29"/>
      <c r="PQ4285" s="29"/>
      <c r="PR4285" s="29"/>
      <c r="PS4285" s="29"/>
      <c r="PT4285" s="29"/>
      <c r="PU4285" s="29"/>
      <c r="PV4285" s="29"/>
      <c r="PW4285" s="29"/>
      <c r="PX4285" s="29"/>
      <c r="PY4285" s="29"/>
      <c r="PZ4285" s="29"/>
      <c r="QA4285" s="29"/>
      <c r="QB4285" s="29"/>
      <c r="QC4285" s="29"/>
      <c r="QD4285" s="29"/>
      <c r="QE4285" s="29"/>
      <c r="QF4285" s="29"/>
      <c r="QG4285" s="29"/>
      <c r="QH4285" s="29"/>
      <c r="QI4285" s="29"/>
      <c r="QJ4285" s="29"/>
      <c r="QK4285" s="29"/>
      <c r="QL4285" s="29"/>
      <c r="QM4285" s="29"/>
      <c r="QN4285" s="29"/>
      <c r="QO4285" s="29"/>
      <c r="QP4285" s="29"/>
      <c r="QQ4285" s="29"/>
      <c r="QR4285" s="29"/>
      <c r="QS4285" s="29"/>
      <c r="QT4285" s="29"/>
      <c r="QU4285" s="29"/>
      <c r="QV4285" s="29"/>
      <c r="QW4285" s="29"/>
      <c r="QX4285" s="29"/>
      <c r="QY4285" s="29"/>
      <c r="QZ4285" s="29"/>
      <c r="RA4285" s="29"/>
      <c r="RB4285" s="29"/>
      <c r="RC4285" s="29"/>
      <c r="RD4285" s="29"/>
      <c r="RE4285" s="29"/>
      <c r="RF4285" s="29"/>
      <c r="RG4285" s="29"/>
      <c r="RH4285" s="29"/>
      <c r="RI4285" s="29"/>
      <c r="RJ4285" s="29"/>
      <c r="RK4285" s="29"/>
      <c r="RL4285" s="29"/>
      <c r="RM4285" s="29"/>
      <c r="RN4285" s="29"/>
      <c r="RO4285" s="29"/>
      <c r="RP4285" s="29"/>
      <c r="RQ4285" s="29"/>
      <c r="RR4285" s="29"/>
      <c r="RS4285" s="29"/>
      <c r="RT4285" s="29"/>
      <c r="RU4285" s="29"/>
      <c r="RV4285" s="29"/>
      <c r="RW4285" s="29"/>
      <c r="RX4285" s="29"/>
      <c r="RY4285" s="29"/>
      <c r="RZ4285" s="29"/>
      <c r="SA4285" s="29"/>
      <c r="SB4285" s="29"/>
      <c r="SC4285" s="29"/>
      <c r="SD4285" s="29"/>
      <c r="SE4285" s="29"/>
      <c r="SF4285" s="29"/>
      <c r="SG4285" s="29"/>
      <c r="SH4285" s="29"/>
      <c r="SI4285" s="29"/>
      <c r="SJ4285" s="29"/>
      <c r="SK4285" s="29"/>
      <c r="SL4285" s="29"/>
      <c r="SM4285" s="29"/>
      <c r="SN4285" s="29"/>
      <c r="SO4285" s="29"/>
      <c r="SP4285" s="29"/>
      <c r="SQ4285" s="29"/>
      <c r="SR4285" s="29"/>
      <c r="SS4285" s="29"/>
      <c r="ST4285" s="29"/>
      <c r="SU4285" s="29"/>
      <c r="SV4285" s="29"/>
      <c r="SW4285" s="29"/>
      <c r="SX4285" s="29"/>
      <c r="SY4285" s="29"/>
      <c r="SZ4285" s="29"/>
      <c r="TA4285" s="29"/>
      <c r="TB4285" s="29"/>
      <c r="TC4285" s="29"/>
      <c r="TD4285" s="29"/>
      <c r="TE4285" s="29"/>
      <c r="TF4285" s="29"/>
      <c r="TG4285" s="29"/>
      <c r="TH4285" s="29"/>
      <c r="TI4285" s="29"/>
      <c r="TJ4285" s="29"/>
      <c r="TK4285" s="29"/>
      <c r="TL4285" s="29"/>
      <c r="TM4285" s="29"/>
      <c r="TN4285" s="29"/>
      <c r="TO4285" s="29"/>
      <c r="TP4285" s="29"/>
      <c r="TQ4285" s="29"/>
      <c r="TR4285" s="29"/>
      <c r="TS4285" s="29"/>
      <c r="TT4285" s="29"/>
      <c r="TU4285" s="29"/>
      <c r="TV4285" s="29"/>
      <c r="TW4285" s="29"/>
      <c r="TX4285" s="29"/>
      <c r="TY4285" s="29"/>
      <c r="TZ4285" s="29"/>
      <c r="UA4285" s="29"/>
      <c r="UB4285" s="29"/>
      <c r="UC4285" s="29"/>
      <c r="UD4285" s="29"/>
      <c r="UE4285" s="29"/>
      <c r="UF4285" s="29"/>
      <c r="UG4285" s="29"/>
      <c r="UH4285" s="29"/>
      <c r="UI4285" s="29"/>
      <c r="UJ4285" s="29"/>
      <c r="UK4285" s="29"/>
      <c r="UL4285" s="29"/>
      <c r="UM4285" s="29"/>
      <c r="UN4285" s="29"/>
      <c r="UO4285" s="29"/>
      <c r="UP4285" s="29"/>
      <c r="UQ4285" s="29"/>
      <c r="UR4285" s="29"/>
      <c r="US4285" s="29"/>
      <c r="UT4285" s="29"/>
      <c r="UU4285" s="29"/>
      <c r="UV4285" s="29"/>
      <c r="UW4285" s="29"/>
      <c r="UX4285" s="29"/>
      <c r="UY4285" s="29"/>
      <c r="UZ4285" s="29"/>
      <c r="VA4285" s="29"/>
      <c r="VB4285" s="29"/>
      <c r="VC4285" s="29"/>
      <c r="VD4285" s="29"/>
      <c r="VE4285" s="29"/>
      <c r="VF4285" s="29"/>
      <c r="VG4285" s="29"/>
      <c r="VH4285" s="29"/>
      <c r="VI4285" s="29"/>
      <c r="VJ4285" s="29"/>
      <c r="VK4285" s="29"/>
      <c r="VL4285" s="29"/>
      <c r="VM4285" s="29"/>
      <c r="VN4285" s="29"/>
      <c r="VO4285" s="29"/>
      <c r="VP4285" s="29"/>
      <c r="VQ4285" s="29"/>
      <c r="VR4285" s="29"/>
      <c r="VS4285" s="29"/>
      <c r="VT4285" s="29"/>
      <c r="VU4285" s="29"/>
      <c r="VV4285" s="29"/>
      <c r="VW4285" s="29"/>
      <c r="VX4285" s="29"/>
      <c r="VY4285" s="29"/>
      <c r="VZ4285" s="29"/>
      <c r="WA4285" s="29"/>
      <c r="WB4285" s="29"/>
      <c r="WC4285" s="29"/>
      <c r="WD4285" s="29"/>
      <c r="WE4285" s="29"/>
      <c r="WF4285" s="29"/>
      <c r="WG4285" s="29"/>
      <c r="WH4285" s="29"/>
      <c r="WI4285" s="29"/>
      <c r="WJ4285" s="29"/>
      <c r="WK4285" s="29"/>
      <c r="WL4285" s="29"/>
      <c r="WM4285" s="29"/>
      <c r="WN4285" s="29"/>
      <c r="WO4285" s="29"/>
      <c r="WP4285" s="29"/>
      <c r="WQ4285" s="29"/>
      <c r="WR4285" s="29"/>
      <c r="WS4285" s="29"/>
      <c r="WT4285" s="29"/>
      <c r="WU4285" s="29"/>
      <c r="WV4285" s="29"/>
      <c r="WW4285" s="29"/>
      <c r="WX4285" s="29"/>
      <c r="WY4285" s="29"/>
      <c r="WZ4285" s="29"/>
      <c r="XA4285" s="29"/>
      <c r="XB4285" s="29"/>
      <c r="XC4285" s="29"/>
      <c r="XD4285" s="29"/>
      <c r="XE4285" s="29"/>
      <c r="XF4285" s="29"/>
      <c r="XG4285" s="29"/>
      <c r="XH4285" s="29"/>
      <c r="XI4285" s="29"/>
      <c r="XJ4285" s="29"/>
      <c r="XK4285" s="29"/>
      <c r="XL4285" s="29"/>
      <c r="XM4285" s="29"/>
      <c r="XN4285" s="29"/>
      <c r="XO4285" s="29"/>
      <c r="XP4285" s="29"/>
      <c r="XQ4285" s="29"/>
      <c r="XR4285" s="29"/>
      <c r="XS4285" s="29"/>
      <c r="XT4285" s="29"/>
      <c r="XU4285" s="29"/>
      <c r="XV4285" s="29"/>
      <c r="XW4285" s="29"/>
      <c r="XX4285" s="29"/>
      <c r="XY4285" s="29"/>
      <c r="XZ4285" s="29"/>
      <c r="YA4285" s="29"/>
      <c r="YB4285" s="29"/>
      <c r="YC4285" s="29"/>
      <c r="YD4285" s="29"/>
      <c r="YE4285" s="29"/>
      <c r="YF4285" s="29"/>
      <c r="YG4285" s="29"/>
      <c r="YH4285" s="29"/>
      <c r="YI4285" s="29"/>
      <c r="YJ4285" s="29"/>
      <c r="YK4285" s="29"/>
      <c r="YL4285" s="29"/>
      <c r="YM4285" s="29"/>
      <c r="YN4285" s="29"/>
      <c r="YO4285" s="29"/>
      <c r="YP4285" s="29"/>
      <c r="YQ4285" s="29"/>
      <c r="YR4285" s="29"/>
      <c r="YS4285" s="29"/>
      <c r="YT4285" s="29"/>
      <c r="YU4285" s="29"/>
      <c r="YV4285" s="29"/>
      <c r="YW4285" s="29"/>
      <c r="YX4285" s="29"/>
      <c r="YY4285" s="29"/>
      <c r="YZ4285" s="29"/>
      <c r="ZA4285" s="29"/>
      <c r="ZB4285" s="29"/>
      <c r="ZC4285" s="29"/>
      <c r="ZD4285" s="29"/>
      <c r="ZE4285" s="29"/>
      <c r="ZF4285" s="29"/>
      <c r="ZG4285" s="29"/>
      <c r="ZH4285" s="29"/>
      <c r="ZI4285" s="29"/>
      <c r="ZJ4285" s="29"/>
      <c r="ZK4285" s="29"/>
      <c r="ZL4285" s="29"/>
      <c r="ZM4285" s="29"/>
      <c r="ZN4285" s="29"/>
      <c r="ZO4285" s="29"/>
      <c r="ZP4285" s="29"/>
      <c r="ZQ4285" s="29"/>
      <c r="ZR4285" s="29"/>
      <c r="ZS4285" s="29"/>
      <c r="ZT4285" s="29"/>
      <c r="ZU4285" s="29"/>
      <c r="ZV4285" s="29"/>
      <c r="ZW4285" s="29"/>
      <c r="ZX4285" s="29"/>
      <c r="ZY4285" s="29"/>
      <c r="ZZ4285" s="29"/>
      <c r="AAA4285" s="29"/>
      <c r="AAB4285" s="29"/>
      <c r="AAC4285" s="29"/>
      <c r="AAD4285" s="29"/>
      <c r="AAE4285" s="29"/>
      <c r="AAF4285" s="29"/>
      <c r="AAG4285" s="29"/>
      <c r="AAH4285" s="29"/>
      <c r="AAI4285" s="29"/>
      <c r="AAJ4285" s="29"/>
      <c r="AAK4285" s="29"/>
      <c r="AAL4285" s="29"/>
      <c r="AAM4285" s="29"/>
      <c r="AAN4285" s="29"/>
      <c r="AAO4285" s="29"/>
      <c r="AAP4285" s="29"/>
      <c r="AAQ4285" s="29"/>
      <c r="AAR4285" s="29"/>
      <c r="AAS4285" s="29"/>
      <c r="AAT4285" s="29"/>
      <c r="AAU4285" s="29"/>
      <c r="AAV4285" s="29"/>
      <c r="AAW4285" s="29"/>
      <c r="AAX4285" s="29"/>
      <c r="AAY4285" s="29"/>
      <c r="AAZ4285" s="29"/>
      <c r="ABA4285" s="29"/>
      <c r="ABB4285" s="29"/>
      <c r="ABC4285" s="29"/>
      <c r="ABD4285" s="29"/>
      <c r="ABE4285" s="29"/>
      <c r="ABF4285" s="29"/>
      <c r="ABG4285" s="29"/>
      <c r="ABH4285" s="29"/>
      <c r="ABI4285" s="29"/>
      <c r="ABJ4285" s="29"/>
      <c r="ABK4285" s="29"/>
      <c r="ABL4285" s="29"/>
      <c r="ABM4285" s="29"/>
      <c r="ABN4285" s="29"/>
      <c r="ABO4285" s="29"/>
      <c r="ABP4285" s="29"/>
      <c r="ABQ4285" s="29"/>
      <c r="ABR4285" s="29"/>
      <c r="ABS4285" s="29"/>
      <c r="ABT4285" s="29"/>
      <c r="ABU4285" s="29"/>
      <c r="ABV4285" s="29"/>
      <c r="ABW4285" s="29"/>
      <c r="ABX4285" s="29"/>
      <c r="ABY4285" s="29"/>
      <c r="ABZ4285" s="29"/>
      <c r="ACA4285" s="29"/>
      <c r="ACB4285" s="29"/>
      <c r="ACC4285" s="29"/>
      <c r="ACD4285" s="29"/>
      <c r="ACE4285" s="29"/>
      <c r="ACF4285" s="29"/>
      <c r="ACG4285" s="29"/>
      <c r="ACH4285" s="29"/>
      <c r="ACI4285" s="29"/>
      <c r="ACJ4285" s="29"/>
      <c r="ACK4285" s="29"/>
      <c r="ACL4285" s="29"/>
      <c r="ACM4285" s="29"/>
      <c r="ACN4285" s="29"/>
      <c r="ACO4285" s="29"/>
      <c r="ACP4285" s="29"/>
      <c r="ACQ4285" s="29"/>
      <c r="ACR4285" s="29"/>
      <c r="ACS4285" s="29"/>
      <c r="ACT4285" s="29"/>
      <c r="ACU4285" s="29"/>
      <c r="ACV4285" s="29"/>
      <c r="ACW4285" s="29"/>
      <c r="ACX4285" s="29"/>
      <c r="ACY4285" s="29"/>
      <c r="ACZ4285" s="29"/>
      <c r="ADA4285" s="29"/>
      <c r="ADB4285" s="29"/>
      <c r="ADC4285" s="29"/>
      <c r="ADD4285" s="29"/>
      <c r="ADE4285" s="29"/>
      <c r="ADF4285" s="29"/>
      <c r="ADG4285" s="29"/>
      <c r="ADH4285" s="29"/>
      <c r="ADI4285" s="29"/>
      <c r="ADJ4285" s="29"/>
      <c r="ADK4285" s="29"/>
      <c r="ADL4285" s="29"/>
      <c r="ADM4285" s="29"/>
      <c r="ADN4285" s="29"/>
      <c r="ADO4285" s="29"/>
      <c r="ADP4285" s="29"/>
      <c r="ADQ4285" s="29"/>
      <c r="ADR4285" s="29"/>
      <c r="ADS4285" s="29"/>
      <c r="ADT4285" s="29"/>
      <c r="ADU4285" s="29"/>
      <c r="ADV4285" s="29"/>
      <c r="ADW4285" s="29"/>
      <c r="ADX4285" s="29"/>
      <c r="ADY4285" s="29"/>
      <c r="ADZ4285" s="29"/>
      <c r="AEA4285" s="29"/>
      <c r="AEB4285" s="29"/>
      <c r="AEC4285" s="29"/>
      <c r="AED4285" s="29"/>
      <c r="AEE4285" s="29"/>
      <c r="AEF4285" s="29"/>
      <c r="AEG4285" s="29"/>
      <c r="AEH4285" s="29"/>
      <c r="AEI4285" s="29"/>
      <c r="AEJ4285" s="29"/>
      <c r="AEK4285" s="29"/>
      <c r="AEL4285" s="29"/>
      <c r="AEM4285" s="29"/>
      <c r="AEN4285" s="29"/>
      <c r="AEO4285" s="29"/>
      <c r="AEP4285" s="29"/>
      <c r="AEQ4285" s="29"/>
      <c r="AER4285" s="29"/>
      <c r="AES4285" s="29"/>
      <c r="AET4285" s="29"/>
      <c r="AEU4285" s="29"/>
      <c r="AEV4285" s="29"/>
      <c r="AEW4285" s="29"/>
      <c r="AEX4285" s="29"/>
      <c r="AEY4285" s="29"/>
      <c r="AEZ4285" s="29"/>
      <c r="AFA4285" s="29"/>
      <c r="AFB4285" s="29"/>
      <c r="AFC4285" s="29"/>
      <c r="AFD4285" s="29"/>
      <c r="AFE4285" s="29"/>
      <c r="AFF4285" s="29"/>
      <c r="AFG4285" s="29"/>
      <c r="AFH4285" s="29"/>
      <c r="AFI4285" s="29"/>
      <c r="AFJ4285" s="29"/>
      <c r="AFK4285" s="29"/>
      <c r="AFL4285" s="29"/>
      <c r="AFM4285" s="29"/>
      <c r="AFN4285" s="29"/>
      <c r="AFO4285" s="29"/>
      <c r="AFP4285" s="29"/>
      <c r="AFQ4285" s="29"/>
      <c r="AFR4285" s="29"/>
      <c r="AFS4285" s="29"/>
      <c r="AFT4285" s="29"/>
      <c r="AFU4285" s="29"/>
      <c r="AFV4285" s="29"/>
      <c r="AFW4285" s="29"/>
      <c r="AFX4285" s="29"/>
      <c r="AFY4285" s="29"/>
      <c r="AFZ4285" s="29"/>
      <c r="AGA4285" s="29"/>
      <c r="AGB4285" s="29"/>
      <c r="AGC4285" s="29"/>
      <c r="AGD4285" s="29"/>
      <c r="AGE4285" s="29"/>
      <c r="AGF4285" s="29"/>
      <c r="AGG4285" s="29"/>
      <c r="AGH4285" s="29"/>
      <c r="AGI4285" s="29"/>
      <c r="AGJ4285" s="29"/>
      <c r="AGK4285" s="29"/>
      <c r="AGL4285" s="29"/>
      <c r="AGM4285" s="29"/>
      <c r="AGN4285" s="29"/>
      <c r="AGO4285" s="29"/>
      <c r="AGP4285" s="29"/>
      <c r="AGQ4285" s="29"/>
      <c r="AGR4285" s="29"/>
      <c r="AGS4285" s="29"/>
      <c r="AGT4285" s="29"/>
      <c r="AGU4285" s="29"/>
      <c r="AGV4285" s="29"/>
      <c r="AGW4285" s="29"/>
      <c r="AGX4285" s="29"/>
      <c r="AGY4285" s="29"/>
      <c r="AGZ4285" s="29"/>
      <c r="AHA4285" s="29"/>
      <c r="AHB4285" s="29"/>
      <c r="AHC4285" s="29"/>
      <c r="AHD4285" s="29"/>
      <c r="AHE4285" s="29"/>
      <c r="AHF4285" s="29"/>
      <c r="AHG4285" s="29"/>
      <c r="AHH4285" s="29"/>
      <c r="AHI4285" s="29"/>
      <c r="AHJ4285" s="29"/>
      <c r="AHK4285" s="29"/>
      <c r="AHL4285" s="29"/>
      <c r="AHM4285" s="29"/>
      <c r="AHN4285" s="29"/>
      <c r="AHO4285" s="29"/>
      <c r="AHP4285" s="29"/>
      <c r="AHQ4285" s="29"/>
      <c r="AHR4285" s="29"/>
      <c r="AHS4285" s="29"/>
      <c r="AHT4285" s="29"/>
      <c r="AHU4285" s="29"/>
      <c r="AHV4285" s="29"/>
      <c r="AHW4285" s="29"/>
      <c r="AHX4285" s="29"/>
      <c r="AHY4285" s="29"/>
      <c r="AHZ4285" s="29"/>
      <c r="AIA4285" s="29"/>
      <c r="AIB4285" s="29"/>
      <c r="AIC4285" s="29"/>
      <c r="AID4285" s="29"/>
      <c r="AIE4285" s="29"/>
      <c r="AIF4285" s="29"/>
      <c r="AIG4285" s="29"/>
      <c r="AIH4285" s="29"/>
      <c r="AII4285" s="29"/>
      <c r="AIJ4285" s="29"/>
      <c r="AIK4285" s="29"/>
      <c r="AIL4285" s="29"/>
      <c r="AIM4285" s="29"/>
      <c r="AIN4285" s="29"/>
      <c r="AIO4285" s="29"/>
      <c r="AIP4285" s="29"/>
      <c r="AIQ4285" s="29"/>
      <c r="AIR4285" s="29"/>
      <c r="AIS4285" s="29"/>
      <c r="AIT4285" s="29"/>
      <c r="AIU4285" s="29"/>
      <c r="AIV4285" s="29"/>
      <c r="AIW4285" s="29"/>
      <c r="AIX4285" s="29"/>
      <c r="AIY4285" s="29"/>
      <c r="AIZ4285" s="29"/>
      <c r="AJA4285" s="29"/>
      <c r="AJB4285" s="29"/>
      <c r="AJC4285" s="29"/>
      <c r="AJD4285" s="29"/>
      <c r="AJE4285" s="29"/>
      <c r="AJF4285" s="29"/>
      <c r="AJG4285" s="29"/>
      <c r="AJH4285" s="29"/>
      <c r="AJI4285" s="29"/>
      <c r="AJJ4285" s="29"/>
      <c r="AJK4285" s="29"/>
      <c r="AJL4285" s="29"/>
      <c r="AJM4285" s="29"/>
      <c r="AJN4285" s="29"/>
      <c r="AJO4285" s="29"/>
      <c r="AJP4285" s="29"/>
      <c r="AJQ4285" s="29"/>
      <c r="AJR4285" s="29"/>
      <c r="AJS4285" s="29"/>
      <c r="AJT4285" s="29"/>
      <c r="AJU4285" s="29"/>
      <c r="AJV4285" s="29"/>
      <c r="AJW4285" s="29"/>
      <c r="AJX4285" s="29"/>
      <c r="AJY4285" s="29"/>
      <c r="AJZ4285" s="29"/>
      <c r="AKA4285" s="29"/>
      <c r="AKB4285" s="29"/>
      <c r="AKC4285" s="29"/>
      <c r="AKD4285" s="29"/>
      <c r="AKE4285" s="29"/>
      <c r="AKF4285" s="29"/>
      <c r="AKG4285" s="29"/>
      <c r="AKH4285" s="29"/>
      <c r="AKI4285" s="29"/>
      <c r="AKJ4285" s="29"/>
      <c r="AKK4285" s="29"/>
      <c r="AKL4285" s="29"/>
      <c r="AKM4285" s="29"/>
      <c r="AKN4285" s="29"/>
      <c r="AKO4285" s="29"/>
      <c r="AKP4285" s="29"/>
      <c r="AKQ4285" s="29"/>
      <c r="AKR4285" s="29"/>
      <c r="AKS4285" s="29"/>
      <c r="AKT4285" s="29"/>
      <c r="AKU4285" s="29"/>
      <c r="AKV4285" s="29"/>
      <c r="AKW4285" s="29"/>
      <c r="AKX4285" s="29"/>
      <c r="AKY4285" s="29"/>
      <c r="AKZ4285" s="29"/>
      <c r="ALA4285" s="29"/>
      <c r="ALB4285" s="29"/>
      <c r="ALC4285" s="29"/>
      <c r="ALD4285" s="29"/>
      <c r="ALE4285" s="29"/>
      <c r="ALF4285" s="29"/>
      <c r="ALG4285" s="29"/>
      <c r="ALH4285" s="29"/>
      <c r="ALI4285" s="29"/>
      <c r="ALJ4285" s="29"/>
      <c r="ALK4285" s="29"/>
      <c r="ALL4285" s="29"/>
      <c r="ALM4285" s="29"/>
      <c r="ALN4285" s="29"/>
      <c r="ALO4285" s="29"/>
      <c r="ALP4285" s="29"/>
      <c r="ALQ4285" s="29"/>
      <c r="ALR4285" s="29"/>
      <c r="ALS4285" s="29"/>
      <c r="ALT4285" s="29"/>
      <c r="ALU4285" s="29"/>
      <c r="ALV4285" s="29"/>
      <c r="ALW4285" s="29"/>
      <c r="ALX4285" s="29"/>
      <c r="ALY4285" s="29"/>
      <c r="ALZ4285" s="29"/>
      <c r="AMA4285" s="29"/>
      <c r="AMB4285" s="29"/>
      <c r="AMC4285" s="29"/>
      <c r="AMD4285" s="29"/>
      <c r="AME4285" s="29"/>
      <c r="AMF4285" s="29"/>
      <c r="AMG4285" s="29"/>
      <c r="AMH4285" s="29"/>
      <c r="AMI4285" s="29"/>
      <c r="AMJ4285" s="29"/>
      <c r="AMK4285" s="29"/>
      <c r="AML4285" s="29"/>
      <c r="AMM4285" s="29"/>
      <c r="AMN4285" s="29"/>
      <c r="AMO4285" s="29"/>
      <c r="AMP4285" s="29"/>
      <c r="AMQ4285" s="29"/>
      <c r="AMR4285" s="29"/>
      <c r="AMS4285" s="29"/>
      <c r="AMT4285" s="29"/>
      <c r="AMU4285" s="29"/>
      <c r="AMV4285" s="29"/>
      <c r="AMW4285" s="29"/>
      <c r="AMX4285" s="29"/>
      <c r="AMY4285" s="29"/>
      <c r="AMZ4285" s="29"/>
      <c r="ANA4285" s="29"/>
      <c r="ANB4285" s="29"/>
      <c r="ANC4285" s="29"/>
      <c r="AND4285" s="29"/>
      <c r="ANE4285" s="29"/>
      <c r="ANF4285" s="29"/>
      <c r="ANG4285" s="29"/>
      <c r="ANH4285" s="29"/>
      <c r="ANI4285" s="29"/>
      <c r="ANJ4285" s="29"/>
      <c r="ANK4285" s="29"/>
      <c r="ANL4285" s="29"/>
      <c r="ANM4285" s="29"/>
      <c r="ANN4285" s="29"/>
      <c r="ANO4285" s="29"/>
      <c r="ANP4285" s="29"/>
      <c r="ANQ4285" s="29"/>
      <c r="ANR4285" s="29"/>
      <c r="ANS4285" s="29"/>
      <c r="ANT4285" s="29"/>
      <c r="ANU4285" s="29"/>
      <c r="ANV4285" s="29"/>
      <c r="ANW4285" s="29"/>
      <c r="ANX4285" s="29"/>
      <c r="ANY4285" s="29"/>
      <c r="ANZ4285" s="29"/>
      <c r="AOA4285" s="29"/>
      <c r="AOB4285" s="29"/>
      <c r="AOC4285" s="29"/>
      <c r="AOD4285" s="29"/>
      <c r="AOE4285" s="29"/>
      <c r="AOF4285" s="29"/>
      <c r="AOG4285" s="29"/>
      <c r="AOH4285" s="29"/>
      <c r="AOI4285" s="29"/>
      <c r="AOJ4285" s="29"/>
      <c r="AOK4285" s="29"/>
      <c r="AOL4285" s="29"/>
      <c r="AOM4285" s="29"/>
      <c r="AON4285" s="29"/>
      <c r="AOO4285" s="29"/>
      <c r="AOP4285" s="29"/>
      <c r="AOQ4285" s="29"/>
      <c r="AOR4285" s="29"/>
      <c r="AOS4285" s="29"/>
      <c r="AOT4285" s="29"/>
      <c r="AOU4285" s="29"/>
      <c r="AOV4285" s="29"/>
      <c r="AOW4285" s="29"/>
      <c r="AOX4285" s="29"/>
      <c r="AOY4285" s="29"/>
      <c r="AOZ4285" s="29"/>
      <c r="APA4285" s="29"/>
      <c r="APB4285" s="29"/>
      <c r="APC4285" s="29"/>
      <c r="APD4285" s="29"/>
      <c r="APE4285" s="29"/>
      <c r="APF4285" s="29"/>
      <c r="APG4285" s="29"/>
      <c r="APH4285" s="29"/>
      <c r="API4285" s="29"/>
      <c r="APJ4285" s="29"/>
      <c r="APK4285" s="29"/>
      <c r="APL4285" s="29"/>
      <c r="APM4285" s="29"/>
      <c r="APN4285" s="29"/>
      <c r="APO4285" s="29"/>
      <c r="APP4285" s="29"/>
      <c r="APQ4285" s="29"/>
      <c r="APR4285" s="29"/>
      <c r="APS4285" s="29"/>
      <c r="APT4285" s="29"/>
      <c r="APU4285" s="29"/>
      <c r="APV4285" s="29"/>
      <c r="APW4285" s="29"/>
      <c r="APX4285" s="29"/>
      <c r="APY4285" s="29"/>
      <c r="APZ4285" s="29"/>
      <c r="AQA4285" s="29"/>
      <c r="AQB4285" s="29"/>
      <c r="AQC4285" s="29"/>
      <c r="AQD4285" s="29"/>
      <c r="AQE4285" s="29"/>
      <c r="AQF4285" s="29"/>
      <c r="AQG4285" s="29"/>
      <c r="AQH4285" s="29"/>
      <c r="AQI4285" s="29"/>
      <c r="AQJ4285" s="29"/>
      <c r="AQK4285" s="29"/>
      <c r="AQL4285" s="29"/>
      <c r="AQM4285" s="29"/>
      <c r="AQN4285" s="29"/>
      <c r="AQO4285" s="29"/>
      <c r="AQP4285" s="29"/>
      <c r="AQQ4285" s="29"/>
      <c r="AQR4285" s="29"/>
      <c r="AQS4285" s="29"/>
      <c r="AQT4285" s="29"/>
      <c r="AQU4285" s="29"/>
      <c r="AQV4285" s="29"/>
      <c r="AQW4285" s="29"/>
      <c r="AQX4285" s="29"/>
      <c r="AQY4285" s="29"/>
      <c r="AQZ4285" s="29"/>
      <c r="ARA4285" s="29"/>
      <c r="ARB4285" s="29"/>
      <c r="ARC4285" s="29"/>
      <c r="ARD4285" s="29"/>
      <c r="ARE4285" s="29"/>
      <c r="ARF4285" s="29"/>
      <c r="ARG4285" s="29"/>
      <c r="ARH4285" s="29"/>
      <c r="ARI4285" s="29"/>
      <c r="ARJ4285" s="29"/>
      <c r="ARK4285" s="29"/>
      <c r="ARL4285" s="29"/>
      <c r="ARM4285" s="29"/>
      <c r="ARN4285" s="29"/>
      <c r="ARO4285" s="29"/>
      <c r="ARP4285" s="29"/>
      <c r="ARQ4285" s="29"/>
      <c r="ARR4285" s="29"/>
      <c r="ARS4285" s="29"/>
      <c r="ART4285" s="29"/>
      <c r="ARU4285" s="29"/>
      <c r="ARV4285" s="29"/>
      <c r="ARW4285" s="29"/>
      <c r="ARX4285" s="29"/>
      <c r="ARY4285" s="29"/>
      <c r="ARZ4285" s="29"/>
      <c r="ASA4285" s="29"/>
      <c r="ASB4285" s="29"/>
      <c r="ASC4285" s="29"/>
      <c r="ASD4285" s="29"/>
      <c r="ASE4285" s="29"/>
      <c r="ASF4285" s="29"/>
      <c r="ASG4285" s="29"/>
      <c r="ASH4285" s="29"/>
      <c r="ASI4285" s="29"/>
      <c r="ASJ4285" s="29"/>
      <c r="ASK4285" s="29"/>
      <c r="ASL4285" s="29"/>
      <c r="ASM4285" s="29"/>
      <c r="ASN4285" s="29"/>
      <c r="ASO4285" s="29"/>
      <c r="ASP4285" s="29"/>
      <c r="ASQ4285" s="29"/>
      <c r="ASR4285" s="29"/>
      <c r="ASS4285" s="29"/>
      <c r="AST4285" s="29"/>
      <c r="ASU4285" s="29"/>
      <c r="ASV4285" s="29"/>
      <c r="ASW4285" s="29"/>
      <c r="ASX4285" s="29"/>
      <c r="ASY4285" s="29"/>
      <c r="ASZ4285" s="29"/>
      <c r="ATA4285" s="29"/>
      <c r="ATB4285" s="29"/>
      <c r="ATC4285" s="29"/>
      <c r="ATD4285" s="29"/>
      <c r="ATE4285" s="29"/>
      <c r="ATF4285" s="29"/>
      <c r="ATG4285" s="29"/>
      <c r="ATH4285" s="29"/>
      <c r="ATI4285" s="29"/>
      <c r="ATJ4285" s="29"/>
      <c r="ATK4285" s="29"/>
      <c r="ATL4285" s="29"/>
      <c r="ATM4285" s="29"/>
      <c r="ATN4285" s="29"/>
      <c r="ATO4285" s="29"/>
      <c r="ATP4285" s="29"/>
      <c r="ATQ4285" s="29"/>
      <c r="ATR4285" s="29"/>
      <c r="ATS4285" s="29"/>
      <c r="ATT4285" s="29"/>
      <c r="ATU4285" s="29"/>
      <c r="ATV4285" s="29"/>
      <c r="ATW4285" s="29"/>
      <c r="ATX4285" s="29"/>
      <c r="ATY4285" s="29"/>
      <c r="ATZ4285" s="29"/>
      <c r="AUA4285" s="29"/>
      <c r="AUB4285" s="29"/>
      <c r="AUC4285" s="29"/>
      <c r="AUD4285" s="29"/>
      <c r="AUE4285" s="29"/>
      <c r="AUF4285" s="29"/>
      <c r="AUG4285" s="29"/>
      <c r="AUH4285" s="29"/>
      <c r="AUI4285" s="29"/>
      <c r="AUJ4285" s="29"/>
      <c r="AUK4285" s="29"/>
      <c r="AUL4285" s="29"/>
      <c r="AUM4285" s="29"/>
      <c r="AUN4285" s="29"/>
      <c r="AUO4285" s="29"/>
      <c r="AUP4285" s="29"/>
      <c r="AUQ4285" s="29"/>
      <c r="AUR4285" s="29"/>
      <c r="AUS4285" s="29"/>
      <c r="AUT4285" s="29"/>
      <c r="AUU4285" s="29"/>
      <c r="AUV4285" s="29"/>
      <c r="AUW4285" s="29"/>
      <c r="AUX4285" s="29"/>
      <c r="AUY4285" s="29"/>
      <c r="AUZ4285" s="29"/>
      <c r="AVA4285" s="29"/>
      <c r="AVB4285" s="29"/>
      <c r="AVC4285" s="29"/>
      <c r="AVD4285" s="29"/>
      <c r="AVE4285" s="29"/>
      <c r="AVF4285" s="29"/>
      <c r="AVG4285" s="29"/>
      <c r="AVH4285" s="29"/>
      <c r="AVI4285" s="29"/>
      <c r="AVJ4285" s="29"/>
      <c r="AVK4285" s="29"/>
      <c r="AVL4285" s="29"/>
      <c r="AVM4285" s="29"/>
      <c r="AVN4285" s="29"/>
      <c r="AVO4285" s="29"/>
      <c r="AVP4285" s="29"/>
      <c r="AVQ4285" s="29"/>
      <c r="AVR4285" s="29"/>
      <c r="AVS4285" s="29"/>
      <c r="AVT4285" s="29"/>
      <c r="AVU4285" s="29"/>
      <c r="AVV4285" s="29"/>
      <c r="AVW4285" s="29"/>
      <c r="AVX4285" s="29"/>
      <c r="AVY4285" s="29"/>
      <c r="AVZ4285" s="29"/>
      <c r="AWA4285" s="29"/>
      <c r="AWB4285" s="29"/>
      <c r="AWC4285" s="29"/>
      <c r="AWD4285" s="29"/>
      <c r="AWE4285" s="29"/>
      <c r="AWF4285" s="29"/>
      <c r="AWG4285" s="29"/>
      <c r="AWH4285" s="29"/>
      <c r="AWI4285" s="29"/>
      <c r="AWJ4285" s="29"/>
      <c r="AWK4285" s="29"/>
      <c r="AWL4285" s="29"/>
      <c r="AWM4285" s="29"/>
      <c r="AWN4285" s="29"/>
      <c r="AWO4285" s="29"/>
      <c r="AWP4285" s="29"/>
      <c r="AWQ4285" s="29"/>
      <c r="AWR4285" s="29"/>
      <c r="AWS4285" s="29"/>
      <c r="AWT4285" s="29"/>
      <c r="AWU4285" s="29"/>
      <c r="AWV4285" s="29"/>
      <c r="AWW4285" s="29"/>
      <c r="AWX4285" s="29"/>
      <c r="AWY4285" s="29"/>
      <c r="AWZ4285" s="29"/>
      <c r="AXA4285" s="29"/>
      <c r="AXB4285" s="29"/>
      <c r="AXC4285" s="29"/>
      <c r="AXD4285" s="29"/>
      <c r="AXE4285" s="29"/>
      <c r="AXF4285" s="29"/>
      <c r="AXG4285" s="29"/>
      <c r="AXH4285" s="29"/>
      <c r="AXI4285" s="29"/>
      <c r="AXJ4285" s="29"/>
      <c r="AXK4285" s="29"/>
      <c r="AXL4285" s="29"/>
      <c r="AXM4285" s="29"/>
      <c r="AXN4285" s="29"/>
      <c r="AXO4285" s="29"/>
      <c r="AXP4285" s="29"/>
      <c r="AXQ4285" s="29"/>
      <c r="AXR4285" s="29"/>
      <c r="AXS4285" s="29"/>
      <c r="AXT4285" s="29"/>
      <c r="AXU4285" s="29"/>
      <c r="AXV4285" s="29"/>
      <c r="AXW4285" s="29"/>
      <c r="AXX4285" s="29"/>
      <c r="AXY4285" s="29"/>
      <c r="AXZ4285" s="29"/>
      <c r="AYA4285" s="29"/>
      <c r="AYB4285" s="29"/>
      <c r="AYC4285" s="29"/>
      <c r="AYD4285" s="29"/>
      <c r="AYE4285" s="29"/>
      <c r="AYF4285" s="29"/>
      <c r="AYG4285" s="29"/>
      <c r="AYH4285" s="29"/>
      <c r="AYI4285" s="29"/>
      <c r="AYJ4285" s="29"/>
      <c r="AYK4285" s="29"/>
      <c r="AYL4285" s="29"/>
      <c r="AYM4285" s="29"/>
      <c r="AYN4285" s="29"/>
      <c r="AYO4285" s="29"/>
      <c r="AYP4285" s="29"/>
      <c r="AYQ4285" s="29"/>
      <c r="AYR4285" s="29"/>
      <c r="AYS4285" s="29"/>
      <c r="AYT4285" s="29"/>
      <c r="AYU4285" s="29"/>
      <c r="AYV4285" s="29"/>
      <c r="AYW4285" s="29"/>
      <c r="AYX4285" s="29"/>
      <c r="AYY4285" s="29"/>
      <c r="AYZ4285" s="29"/>
      <c r="AZA4285" s="29"/>
      <c r="AZB4285" s="29"/>
      <c r="AZC4285" s="29"/>
      <c r="AZD4285" s="29"/>
      <c r="AZE4285" s="29"/>
      <c r="AZF4285" s="29"/>
      <c r="AZG4285" s="29"/>
      <c r="AZH4285" s="29"/>
      <c r="AZI4285" s="29"/>
      <c r="AZJ4285" s="29"/>
      <c r="AZK4285" s="29"/>
      <c r="AZL4285" s="29"/>
      <c r="AZM4285" s="29"/>
      <c r="AZN4285" s="29"/>
      <c r="AZO4285" s="29"/>
      <c r="AZP4285" s="29"/>
      <c r="AZQ4285" s="29"/>
      <c r="AZR4285" s="29"/>
      <c r="AZS4285" s="29"/>
      <c r="AZT4285" s="29"/>
      <c r="AZU4285" s="29"/>
      <c r="AZV4285" s="29"/>
      <c r="AZW4285" s="29"/>
      <c r="AZX4285" s="29"/>
      <c r="AZY4285" s="29"/>
      <c r="AZZ4285" s="29"/>
      <c r="BAA4285" s="29"/>
      <c r="BAB4285" s="29"/>
      <c r="BAC4285" s="29"/>
      <c r="BAD4285" s="29"/>
      <c r="BAE4285" s="29"/>
      <c r="BAF4285" s="29"/>
      <c r="BAG4285" s="29"/>
      <c r="BAH4285" s="29"/>
      <c r="BAI4285" s="29"/>
      <c r="BAJ4285" s="29"/>
      <c r="BAK4285" s="29"/>
      <c r="BAL4285" s="29"/>
      <c r="BAM4285" s="29"/>
      <c r="BAN4285" s="29"/>
      <c r="BAO4285" s="29"/>
      <c r="BAP4285" s="29"/>
      <c r="BAQ4285" s="29"/>
      <c r="BAR4285" s="29"/>
      <c r="BAS4285" s="29"/>
      <c r="BAT4285" s="29"/>
      <c r="BAU4285" s="29"/>
      <c r="BAV4285" s="29"/>
      <c r="BAW4285" s="29"/>
      <c r="BAX4285" s="29"/>
      <c r="BAY4285" s="29"/>
      <c r="BAZ4285" s="29"/>
      <c r="BBA4285" s="29"/>
      <c r="BBB4285" s="29"/>
      <c r="BBC4285" s="29"/>
      <c r="BBD4285" s="29"/>
      <c r="BBE4285" s="29"/>
      <c r="BBF4285" s="29"/>
      <c r="BBG4285" s="29"/>
      <c r="BBH4285" s="29"/>
      <c r="BBI4285" s="29"/>
      <c r="BBJ4285" s="29"/>
      <c r="BBK4285" s="29"/>
      <c r="BBL4285" s="29"/>
      <c r="BBM4285" s="29"/>
      <c r="BBN4285" s="29"/>
      <c r="BBO4285" s="29"/>
      <c r="BBP4285" s="29"/>
      <c r="BBQ4285" s="29"/>
      <c r="BBR4285" s="29"/>
      <c r="BBS4285" s="29"/>
      <c r="BBT4285" s="29"/>
      <c r="BBU4285" s="29"/>
      <c r="BBV4285" s="29"/>
      <c r="BBW4285" s="29"/>
      <c r="BBX4285" s="29"/>
      <c r="BBY4285" s="29"/>
      <c r="BBZ4285" s="29"/>
      <c r="BCA4285" s="29"/>
      <c r="BCB4285" s="29"/>
      <c r="BCC4285" s="29"/>
      <c r="BCD4285" s="29"/>
      <c r="BCE4285" s="29"/>
      <c r="BCF4285" s="29"/>
      <c r="BCG4285" s="29"/>
      <c r="BCH4285" s="29"/>
      <c r="BCI4285" s="29"/>
      <c r="BCJ4285" s="29"/>
      <c r="BCK4285" s="29"/>
      <c r="BCL4285" s="29"/>
      <c r="BCM4285" s="29"/>
      <c r="BCN4285" s="29"/>
      <c r="BCO4285" s="29"/>
      <c r="BCP4285" s="29"/>
      <c r="BCQ4285" s="29"/>
      <c r="BCR4285" s="29"/>
      <c r="BCS4285" s="29"/>
      <c r="BCT4285" s="29"/>
      <c r="BCU4285" s="29"/>
      <c r="BCV4285" s="29"/>
      <c r="BCW4285" s="29"/>
      <c r="BCX4285" s="29"/>
      <c r="BCY4285" s="29"/>
      <c r="BCZ4285" s="29"/>
      <c r="BDA4285" s="29"/>
      <c r="BDB4285" s="29"/>
      <c r="BDC4285" s="29"/>
      <c r="BDD4285" s="29"/>
      <c r="BDE4285" s="29"/>
      <c r="BDF4285" s="29"/>
      <c r="BDG4285" s="29"/>
      <c r="BDH4285" s="29"/>
      <c r="BDI4285" s="29"/>
      <c r="BDJ4285" s="29"/>
      <c r="BDK4285" s="29"/>
      <c r="BDL4285" s="29"/>
      <c r="BDM4285" s="29"/>
      <c r="BDN4285" s="29"/>
      <c r="BDO4285" s="29"/>
      <c r="BDP4285" s="29"/>
      <c r="BDQ4285" s="29"/>
      <c r="BDR4285" s="29"/>
      <c r="BDS4285" s="29"/>
      <c r="BDT4285" s="29"/>
      <c r="BDU4285" s="29"/>
      <c r="BDV4285" s="29"/>
      <c r="BDW4285" s="29"/>
      <c r="BDX4285" s="29"/>
      <c r="BDY4285" s="29"/>
      <c r="BDZ4285" s="29"/>
      <c r="BEA4285" s="29"/>
      <c r="BEB4285" s="29"/>
      <c r="BEC4285" s="29"/>
      <c r="BED4285" s="29"/>
      <c r="BEE4285" s="29"/>
      <c r="BEF4285" s="29"/>
      <c r="BEG4285" s="29"/>
      <c r="BEH4285" s="29"/>
      <c r="BEI4285" s="29"/>
      <c r="BEJ4285" s="29"/>
      <c r="BEK4285" s="29"/>
      <c r="BEL4285" s="29"/>
      <c r="BEM4285" s="29"/>
      <c r="BEN4285" s="29"/>
      <c r="BEO4285" s="29"/>
      <c r="BEP4285" s="29"/>
      <c r="BEQ4285" s="29"/>
      <c r="BER4285" s="29"/>
      <c r="BES4285" s="29"/>
      <c r="BET4285" s="29"/>
      <c r="BEU4285" s="29"/>
      <c r="BEV4285" s="29"/>
      <c r="BEW4285" s="29"/>
      <c r="BEX4285" s="29"/>
      <c r="BEY4285" s="29"/>
      <c r="BEZ4285" s="29"/>
      <c r="BFA4285" s="29"/>
      <c r="BFB4285" s="29"/>
      <c r="BFC4285" s="29"/>
      <c r="BFD4285" s="29"/>
      <c r="BFE4285" s="29"/>
      <c r="BFF4285" s="29"/>
      <c r="BFG4285" s="29"/>
      <c r="BFH4285" s="29"/>
      <c r="BFI4285" s="29"/>
      <c r="BFJ4285" s="29"/>
      <c r="BFK4285" s="29"/>
      <c r="BFL4285" s="29"/>
      <c r="BFM4285" s="29"/>
      <c r="BFN4285" s="29"/>
      <c r="BFO4285" s="29"/>
      <c r="BFP4285" s="29"/>
      <c r="BFQ4285" s="29"/>
      <c r="BFR4285" s="29"/>
      <c r="BFS4285" s="29"/>
      <c r="BFT4285" s="29"/>
      <c r="BFU4285" s="29"/>
      <c r="BFV4285" s="29"/>
      <c r="BFW4285" s="29"/>
      <c r="BFX4285" s="29"/>
      <c r="BFY4285" s="29"/>
      <c r="BFZ4285" s="29"/>
      <c r="BGA4285" s="29"/>
      <c r="BGB4285" s="29"/>
      <c r="BGC4285" s="29"/>
      <c r="BGD4285" s="29"/>
      <c r="BGE4285" s="29"/>
      <c r="BGF4285" s="29"/>
      <c r="BGG4285" s="29"/>
      <c r="BGH4285" s="29"/>
      <c r="BGI4285" s="29"/>
      <c r="BGJ4285" s="29"/>
      <c r="BGK4285" s="29"/>
      <c r="BGL4285" s="29"/>
      <c r="BGM4285" s="29"/>
      <c r="BGN4285" s="29"/>
      <c r="BGO4285" s="29"/>
      <c r="BGP4285" s="29"/>
      <c r="BGQ4285" s="29"/>
      <c r="BGR4285" s="29"/>
      <c r="BGS4285" s="29"/>
      <c r="BGT4285" s="29"/>
      <c r="BGU4285" s="29"/>
      <c r="BGV4285" s="29"/>
      <c r="BGW4285" s="29"/>
      <c r="BGX4285" s="29"/>
      <c r="BGY4285" s="29"/>
      <c r="BGZ4285" s="29"/>
      <c r="BHA4285" s="29"/>
      <c r="BHB4285" s="29"/>
      <c r="BHC4285" s="29"/>
      <c r="BHD4285" s="29"/>
      <c r="BHE4285" s="29"/>
      <c r="BHF4285" s="29"/>
      <c r="BHG4285" s="29"/>
      <c r="BHH4285" s="29"/>
      <c r="BHI4285" s="29"/>
      <c r="BHJ4285" s="29"/>
      <c r="BHK4285" s="29"/>
      <c r="BHL4285" s="29"/>
      <c r="BHM4285" s="29"/>
      <c r="BHN4285" s="29"/>
      <c r="BHO4285" s="29"/>
      <c r="BHP4285" s="29"/>
      <c r="BHQ4285" s="29"/>
      <c r="BHR4285" s="29"/>
      <c r="BHS4285" s="29"/>
      <c r="BHT4285" s="29"/>
      <c r="BHU4285" s="29"/>
      <c r="BHV4285" s="29"/>
      <c r="BHW4285" s="29"/>
      <c r="BHX4285" s="29"/>
      <c r="BHY4285" s="29"/>
      <c r="BHZ4285" s="29"/>
      <c r="BIA4285" s="29"/>
      <c r="BIB4285" s="29"/>
      <c r="BIC4285" s="29"/>
      <c r="BID4285" s="29"/>
      <c r="BIE4285" s="29"/>
      <c r="BIF4285" s="29"/>
      <c r="BIG4285" s="29"/>
      <c r="BIH4285" s="29"/>
      <c r="BII4285" s="29"/>
      <c r="BIJ4285" s="29"/>
      <c r="BIK4285" s="29"/>
      <c r="BIL4285" s="29"/>
      <c r="BIM4285" s="29"/>
      <c r="BIN4285" s="29"/>
      <c r="BIO4285" s="29"/>
      <c r="BIP4285" s="29"/>
      <c r="BIQ4285" s="29"/>
      <c r="BIR4285" s="29"/>
      <c r="BIS4285" s="29"/>
      <c r="BIT4285" s="29"/>
      <c r="BIU4285" s="29"/>
      <c r="BIV4285" s="29"/>
      <c r="BIW4285" s="29"/>
      <c r="BIX4285" s="29"/>
      <c r="BIY4285" s="29"/>
      <c r="BIZ4285" s="29"/>
      <c r="BJA4285" s="29"/>
      <c r="BJB4285" s="29"/>
      <c r="BJC4285" s="29"/>
      <c r="BJD4285" s="29"/>
      <c r="BJE4285" s="29"/>
      <c r="BJF4285" s="29"/>
      <c r="BJG4285" s="29"/>
      <c r="BJH4285" s="29"/>
      <c r="BJI4285" s="29"/>
      <c r="BJJ4285" s="29"/>
      <c r="BJK4285" s="29"/>
      <c r="BJL4285" s="29"/>
      <c r="BJM4285" s="29"/>
      <c r="BJN4285" s="29"/>
      <c r="BJO4285" s="29"/>
      <c r="BJP4285" s="29"/>
      <c r="BJQ4285" s="29"/>
      <c r="BJR4285" s="29"/>
      <c r="BJS4285" s="29"/>
      <c r="BJT4285" s="29"/>
      <c r="BJU4285" s="29"/>
      <c r="BJV4285" s="29"/>
      <c r="BJW4285" s="29"/>
      <c r="BJX4285" s="29"/>
      <c r="BJY4285" s="29"/>
      <c r="BJZ4285" s="29"/>
      <c r="BKA4285" s="29"/>
      <c r="BKB4285" s="29"/>
      <c r="BKC4285" s="29"/>
      <c r="BKD4285" s="29"/>
      <c r="BKE4285" s="29"/>
      <c r="BKF4285" s="29"/>
      <c r="BKG4285" s="29"/>
      <c r="BKH4285" s="29"/>
      <c r="BKI4285" s="29"/>
      <c r="BKJ4285" s="29"/>
      <c r="BKK4285" s="29"/>
      <c r="BKL4285" s="29"/>
      <c r="BKM4285" s="29"/>
      <c r="BKN4285" s="29"/>
      <c r="BKO4285" s="29"/>
      <c r="BKP4285" s="29"/>
      <c r="BKQ4285" s="29"/>
      <c r="BKR4285" s="29"/>
      <c r="BKS4285" s="29"/>
      <c r="BKT4285" s="29"/>
      <c r="BKU4285" s="29"/>
      <c r="BKV4285" s="29"/>
      <c r="BKW4285" s="29"/>
      <c r="BKX4285" s="29"/>
      <c r="BKY4285" s="29"/>
      <c r="BKZ4285" s="29"/>
      <c r="BLA4285" s="29"/>
      <c r="BLB4285" s="29"/>
      <c r="BLC4285" s="29"/>
      <c r="BLD4285" s="29"/>
      <c r="BLE4285" s="29"/>
      <c r="BLF4285" s="29"/>
      <c r="BLG4285" s="29"/>
      <c r="BLH4285" s="29"/>
      <c r="BLI4285" s="29"/>
      <c r="BLJ4285" s="29"/>
      <c r="BLK4285" s="29"/>
      <c r="BLL4285" s="29"/>
      <c r="BLM4285" s="29"/>
      <c r="BLN4285" s="29"/>
      <c r="BLO4285" s="29"/>
      <c r="BLP4285" s="29"/>
      <c r="BLQ4285" s="29"/>
      <c r="BLR4285" s="29"/>
      <c r="BLS4285" s="29"/>
      <c r="BLT4285" s="29"/>
      <c r="BLU4285" s="29"/>
      <c r="BLV4285" s="29"/>
      <c r="BLW4285" s="29"/>
      <c r="BLX4285" s="29"/>
      <c r="BLY4285" s="29"/>
      <c r="BLZ4285" s="29"/>
      <c r="BMA4285" s="29"/>
      <c r="BMB4285" s="29"/>
      <c r="BMC4285" s="29"/>
      <c r="BMD4285" s="29"/>
      <c r="BME4285" s="29"/>
      <c r="BMF4285" s="29"/>
      <c r="BMG4285" s="29"/>
      <c r="BMH4285" s="29"/>
      <c r="BMI4285" s="29"/>
      <c r="BMJ4285" s="29"/>
      <c r="BMK4285" s="29"/>
      <c r="BML4285" s="29"/>
      <c r="BMM4285" s="29"/>
      <c r="BMN4285" s="29"/>
      <c r="BMO4285" s="29"/>
      <c r="BMP4285" s="29"/>
      <c r="BMQ4285" s="29"/>
      <c r="BMR4285" s="29"/>
      <c r="BMS4285" s="29"/>
      <c r="BMT4285" s="29"/>
      <c r="BMU4285" s="29"/>
      <c r="BMV4285" s="29"/>
      <c r="BMW4285" s="29"/>
      <c r="BMX4285" s="29"/>
      <c r="BMY4285" s="29"/>
      <c r="BMZ4285" s="29"/>
      <c r="BNA4285" s="29"/>
      <c r="BNB4285" s="29"/>
      <c r="BNC4285" s="29"/>
      <c r="BND4285" s="29"/>
      <c r="BNE4285" s="29"/>
      <c r="BNF4285" s="29"/>
      <c r="BNG4285" s="29"/>
      <c r="BNH4285" s="29"/>
      <c r="BNI4285" s="29"/>
      <c r="BNJ4285" s="29"/>
      <c r="BNK4285" s="29"/>
      <c r="BNL4285" s="29"/>
      <c r="BNM4285" s="29"/>
      <c r="BNN4285" s="29"/>
      <c r="BNO4285" s="29"/>
      <c r="BNP4285" s="29"/>
      <c r="BNQ4285" s="29"/>
      <c r="BNR4285" s="29"/>
      <c r="BNS4285" s="29"/>
      <c r="BNT4285" s="29"/>
      <c r="BNU4285" s="29"/>
      <c r="BNV4285" s="29"/>
      <c r="BNW4285" s="29"/>
      <c r="BNX4285" s="29"/>
      <c r="BNY4285" s="29"/>
      <c r="BNZ4285" s="29"/>
      <c r="BOA4285" s="29"/>
      <c r="BOB4285" s="29"/>
      <c r="BOC4285" s="29"/>
      <c r="BOD4285" s="29"/>
      <c r="BOE4285" s="29"/>
      <c r="BOF4285" s="29"/>
      <c r="BOG4285" s="29"/>
      <c r="BOH4285" s="29"/>
      <c r="BOI4285" s="29"/>
      <c r="BOJ4285" s="29"/>
      <c r="BOK4285" s="29"/>
      <c r="BOL4285" s="29"/>
      <c r="BOM4285" s="29"/>
      <c r="BON4285" s="29"/>
      <c r="BOO4285" s="29"/>
      <c r="BOP4285" s="29"/>
      <c r="BOQ4285" s="29"/>
      <c r="BOR4285" s="29"/>
      <c r="BOS4285" s="29"/>
      <c r="BOT4285" s="29"/>
      <c r="BOU4285" s="29"/>
      <c r="BOV4285" s="29"/>
      <c r="BOW4285" s="29"/>
      <c r="BOX4285" s="29"/>
      <c r="BOY4285" s="29"/>
      <c r="BOZ4285" s="29"/>
      <c r="BPA4285" s="29"/>
      <c r="BPB4285" s="29"/>
      <c r="BPC4285" s="29"/>
      <c r="BPD4285" s="29"/>
      <c r="BPE4285" s="29"/>
      <c r="BPF4285" s="29"/>
      <c r="BPG4285" s="29"/>
      <c r="BPH4285" s="29"/>
      <c r="BPI4285" s="29"/>
      <c r="BPJ4285" s="29"/>
      <c r="BPK4285" s="29"/>
      <c r="BPL4285" s="29"/>
      <c r="BPM4285" s="29"/>
      <c r="BPN4285" s="29"/>
      <c r="BPO4285" s="29"/>
      <c r="BPP4285" s="29"/>
      <c r="BPQ4285" s="29"/>
      <c r="BPR4285" s="29"/>
      <c r="BPS4285" s="29"/>
      <c r="BPT4285" s="29"/>
      <c r="BPU4285" s="29"/>
      <c r="BPV4285" s="29"/>
      <c r="BPW4285" s="29"/>
      <c r="BPX4285" s="29"/>
      <c r="BPY4285" s="29"/>
      <c r="BPZ4285" s="29"/>
      <c r="BQA4285" s="29"/>
      <c r="BQB4285" s="29"/>
      <c r="BQC4285" s="29"/>
      <c r="BQD4285" s="29"/>
      <c r="BQE4285" s="29"/>
      <c r="BQF4285" s="29"/>
      <c r="BQG4285" s="29"/>
      <c r="BQH4285" s="29"/>
      <c r="BQI4285" s="29"/>
      <c r="BQJ4285" s="29"/>
      <c r="BQK4285" s="29"/>
      <c r="BQL4285" s="29"/>
      <c r="BQM4285" s="29"/>
      <c r="BQN4285" s="29"/>
      <c r="BQO4285" s="29"/>
      <c r="BQP4285" s="29"/>
      <c r="BQQ4285" s="29"/>
      <c r="BQR4285" s="29"/>
      <c r="BQS4285" s="29"/>
      <c r="BQT4285" s="29"/>
      <c r="BQU4285" s="29"/>
      <c r="BQV4285" s="29"/>
      <c r="BQW4285" s="29"/>
      <c r="BQX4285" s="29"/>
      <c r="BQY4285" s="29"/>
      <c r="BQZ4285" s="29"/>
      <c r="BRA4285" s="29"/>
      <c r="BRB4285" s="29"/>
      <c r="BRC4285" s="29"/>
      <c r="BRD4285" s="29"/>
      <c r="BRE4285" s="29"/>
      <c r="BRF4285" s="29"/>
      <c r="BRG4285" s="29"/>
      <c r="BRH4285" s="29"/>
      <c r="BRI4285" s="29"/>
      <c r="BRJ4285" s="29"/>
      <c r="BRK4285" s="29"/>
      <c r="BRL4285" s="29"/>
      <c r="BRM4285" s="29"/>
      <c r="BRN4285" s="29"/>
      <c r="BRO4285" s="29"/>
      <c r="BRP4285" s="29"/>
      <c r="BRQ4285" s="29"/>
      <c r="BRR4285" s="29"/>
      <c r="BRS4285" s="29"/>
      <c r="BRT4285" s="29"/>
      <c r="BRU4285" s="29"/>
      <c r="BRV4285" s="29"/>
      <c r="BRW4285" s="29"/>
      <c r="BRX4285" s="29"/>
      <c r="BRY4285" s="29"/>
      <c r="BRZ4285" s="29"/>
      <c r="BSA4285" s="29"/>
      <c r="BSB4285" s="29"/>
      <c r="BSC4285" s="29"/>
      <c r="BSD4285" s="29"/>
      <c r="BSE4285" s="29"/>
      <c r="BSF4285" s="29"/>
      <c r="BSG4285" s="29"/>
      <c r="BSH4285" s="29"/>
      <c r="BSI4285" s="29"/>
      <c r="BSJ4285" s="29"/>
      <c r="BSK4285" s="29"/>
      <c r="BSL4285" s="29"/>
      <c r="BSM4285" s="29"/>
      <c r="BSN4285" s="29"/>
      <c r="BSO4285" s="29"/>
      <c r="BSP4285" s="29"/>
      <c r="BSQ4285" s="29"/>
      <c r="BSR4285" s="29"/>
      <c r="BSS4285" s="29"/>
      <c r="BST4285" s="29"/>
      <c r="BSU4285" s="29"/>
      <c r="BSV4285" s="29"/>
      <c r="BSW4285" s="29"/>
      <c r="BSX4285" s="29"/>
      <c r="BSY4285" s="29"/>
      <c r="BSZ4285" s="29"/>
      <c r="BTA4285" s="29"/>
      <c r="BTB4285" s="29"/>
      <c r="BTC4285" s="29"/>
      <c r="BTD4285" s="29"/>
      <c r="BTE4285" s="29"/>
      <c r="BTF4285" s="29"/>
      <c r="BTG4285" s="29"/>
      <c r="BTH4285" s="29"/>
      <c r="BTI4285" s="29"/>
      <c r="BTJ4285" s="29"/>
      <c r="BTK4285" s="29"/>
      <c r="BTL4285" s="29"/>
      <c r="BTM4285" s="29"/>
      <c r="BTN4285" s="29"/>
      <c r="BTO4285" s="29"/>
      <c r="BTP4285" s="29"/>
      <c r="BTQ4285" s="29"/>
      <c r="BTR4285" s="29"/>
      <c r="BTS4285" s="29"/>
      <c r="BTT4285" s="29"/>
      <c r="BTU4285" s="29"/>
      <c r="BTV4285" s="29"/>
      <c r="BTW4285" s="29"/>
      <c r="BTX4285" s="29"/>
      <c r="BTY4285" s="29"/>
      <c r="BTZ4285" s="29"/>
      <c r="BUA4285" s="29"/>
      <c r="BUB4285" s="29"/>
      <c r="BUC4285" s="29"/>
      <c r="BUD4285" s="29"/>
      <c r="BUE4285" s="29"/>
      <c r="BUF4285" s="29"/>
      <c r="BUG4285" s="29"/>
      <c r="BUH4285" s="29"/>
      <c r="BUI4285" s="29"/>
      <c r="BUJ4285" s="29"/>
      <c r="BUK4285" s="29"/>
      <c r="BUL4285" s="29"/>
      <c r="BUM4285" s="29"/>
      <c r="BUN4285" s="29"/>
      <c r="BUO4285" s="29"/>
      <c r="BUP4285" s="29"/>
      <c r="BUQ4285" s="29"/>
      <c r="BUR4285" s="29"/>
      <c r="BUS4285" s="29"/>
      <c r="BUT4285" s="29"/>
      <c r="BUU4285" s="29"/>
      <c r="BUV4285" s="29"/>
      <c r="BUW4285" s="29"/>
      <c r="BUX4285" s="29"/>
      <c r="BUY4285" s="29"/>
      <c r="BUZ4285" s="29"/>
      <c r="BVA4285" s="29"/>
      <c r="BVB4285" s="29"/>
      <c r="BVC4285" s="29"/>
      <c r="BVD4285" s="29"/>
      <c r="BVE4285" s="29"/>
      <c r="BVF4285" s="29"/>
      <c r="BVG4285" s="29"/>
      <c r="BVH4285" s="29"/>
      <c r="BVI4285" s="29"/>
      <c r="BVJ4285" s="29"/>
      <c r="BVK4285" s="29"/>
      <c r="BVL4285" s="29"/>
      <c r="BVM4285" s="29"/>
      <c r="BVN4285" s="29"/>
      <c r="BVO4285" s="29"/>
      <c r="BVP4285" s="29"/>
      <c r="BVQ4285" s="29"/>
      <c r="BVR4285" s="29"/>
      <c r="BVS4285" s="29"/>
      <c r="BVT4285" s="29"/>
      <c r="BVU4285" s="29"/>
      <c r="BVV4285" s="29"/>
      <c r="BVW4285" s="29"/>
      <c r="BVX4285" s="29"/>
      <c r="BVY4285" s="29"/>
      <c r="BVZ4285" s="29"/>
      <c r="BWA4285" s="29"/>
      <c r="BWB4285" s="29"/>
      <c r="BWC4285" s="29"/>
      <c r="BWD4285" s="29"/>
      <c r="BWE4285" s="29"/>
      <c r="BWF4285" s="29"/>
      <c r="BWG4285" s="29"/>
      <c r="BWH4285" s="29"/>
      <c r="BWI4285" s="29"/>
      <c r="BWJ4285" s="29"/>
      <c r="BWK4285" s="29"/>
      <c r="BWL4285" s="29"/>
      <c r="BWM4285" s="29"/>
      <c r="BWN4285" s="29"/>
      <c r="BWO4285" s="29"/>
      <c r="BWP4285" s="29"/>
      <c r="BWQ4285" s="29"/>
      <c r="BWR4285" s="29"/>
      <c r="BWS4285" s="29"/>
      <c r="BWT4285" s="29"/>
      <c r="BWU4285" s="29"/>
      <c r="BWV4285" s="29"/>
      <c r="BWW4285" s="29"/>
      <c r="BWX4285" s="29"/>
      <c r="BWY4285" s="29"/>
      <c r="BWZ4285" s="29"/>
      <c r="BXA4285" s="29"/>
      <c r="BXB4285" s="29"/>
      <c r="BXC4285" s="29"/>
      <c r="BXD4285" s="29"/>
      <c r="BXE4285" s="29"/>
      <c r="BXF4285" s="29"/>
      <c r="BXG4285" s="29"/>
      <c r="BXH4285" s="29"/>
      <c r="BXI4285" s="29"/>
      <c r="BXJ4285" s="29"/>
      <c r="BXK4285" s="29"/>
      <c r="BXL4285" s="29"/>
      <c r="BXM4285" s="29"/>
      <c r="BXN4285" s="29"/>
      <c r="BXO4285" s="29"/>
      <c r="BXP4285" s="29"/>
      <c r="BXQ4285" s="29"/>
      <c r="BXR4285" s="29"/>
      <c r="BXS4285" s="29"/>
      <c r="BXT4285" s="29"/>
      <c r="BXU4285" s="29"/>
      <c r="BXV4285" s="29"/>
      <c r="BXW4285" s="29"/>
      <c r="BXX4285" s="29"/>
      <c r="BXY4285" s="29"/>
      <c r="BXZ4285" s="29"/>
      <c r="BYA4285" s="29"/>
      <c r="BYB4285" s="29"/>
      <c r="BYC4285" s="29"/>
      <c r="BYD4285" s="29"/>
      <c r="BYE4285" s="29"/>
      <c r="BYF4285" s="29"/>
      <c r="BYG4285" s="29"/>
      <c r="BYH4285" s="29"/>
      <c r="BYI4285" s="29"/>
      <c r="BYJ4285" s="29"/>
      <c r="BYK4285" s="29"/>
      <c r="BYL4285" s="29"/>
      <c r="BYM4285" s="29"/>
      <c r="BYN4285" s="29"/>
      <c r="BYO4285" s="29"/>
      <c r="BYP4285" s="29"/>
      <c r="BYQ4285" s="29"/>
      <c r="BYR4285" s="29"/>
      <c r="BYS4285" s="29"/>
      <c r="BYT4285" s="29"/>
      <c r="BYU4285" s="29"/>
      <c r="BYV4285" s="29"/>
      <c r="BYW4285" s="29"/>
      <c r="BYX4285" s="29"/>
      <c r="BYY4285" s="29"/>
      <c r="BYZ4285" s="29"/>
      <c r="BZA4285" s="29"/>
      <c r="BZB4285" s="29"/>
      <c r="BZC4285" s="29"/>
      <c r="BZD4285" s="29"/>
      <c r="BZE4285" s="29"/>
      <c r="BZF4285" s="29"/>
      <c r="BZG4285" s="29"/>
      <c r="BZH4285" s="29"/>
      <c r="BZI4285" s="29"/>
      <c r="BZJ4285" s="29"/>
      <c r="BZK4285" s="29"/>
      <c r="BZL4285" s="29"/>
      <c r="BZM4285" s="29"/>
      <c r="BZN4285" s="29"/>
      <c r="BZO4285" s="29"/>
      <c r="BZP4285" s="29"/>
      <c r="BZQ4285" s="29"/>
      <c r="BZR4285" s="29"/>
      <c r="BZS4285" s="29"/>
      <c r="BZT4285" s="29"/>
      <c r="BZU4285" s="29"/>
      <c r="BZV4285" s="29"/>
      <c r="BZW4285" s="29"/>
      <c r="BZX4285" s="29"/>
      <c r="BZY4285" s="29"/>
      <c r="BZZ4285" s="29"/>
      <c r="CAA4285" s="29"/>
      <c r="CAB4285" s="29"/>
      <c r="CAC4285" s="29"/>
      <c r="CAD4285" s="29"/>
      <c r="CAE4285" s="29"/>
      <c r="CAF4285" s="29"/>
      <c r="CAG4285" s="29"/>
      <c r="CAH4285" s="29"/>
      <c r="CAI4285" s="29"/>
      <c r="CAJ4285" s="29"/>
      <c r="CAK4285" s="29"/>
      <c r="CAL4285" s="29"/>
      <c r="CAM4285" s="29"/>
      <c r="CAN4285" s="29"/>
      <c r="CAO4285" s="29"/>
      <c r="CAP4285" s="29"/>
      <c r="CAQ4285" s="29"/>
      <c r="CAR4285" s="29"/>
      <c r="CAS4285" s="29"/>
      <c r="CAT4285" s="29"/>
      <c r="CAU4285" s="29"/>
      <c r="CAV4285" s="29"/>
      <c r="CAW4285" s="29"/>
      <c r="CAX4285" s="29"/>
      <c r="CAY4285" s="29"/>
      <c r="CAZ4285" s="29"/>
      <c r="CBA4285" s="29"/>
      <c r="CBB4285" s="29"/>
      <c r="CBC4285" s="29"/>
      <c r="CBD4285" s="29"/>
      <c r="CBE4285" s="29"/>
      <c r="CBF4285" s="29"/>
      <c r="CBG4285" s="29"/>
      <c r="CBH4285" s="29"/>
      <c r="CBI4285" s="29"/>
      <c r="CBJ4285" s="29"/>
      <c r="CBK4285" s="29"/>
      <c r="CBL4285" s="29"/>
      <c r="CBM4285" s="29"/>
      <c r="CBN4285" s="29"/>
      <c r="CBO4285" s="29"/>
      <c r="CBP4285" s="29"/>
      <c r="CBQ4285" s="29"/>
      <c r="CBR4285" s="29"/>
      <c r="CBS4285" s="29"/>
      <c r="CBT4285" s="29"/>
      <c r="CBU4285" s="29"/>
      <c r="CBV4285" s="29"/>
      <c r="CBW4285" s="29"/>
      <c r="CBX4285" s="29"/>
      <c r="CBY4285" s="29"/>
      <c r="CBZ4285" s="29"/>
      <c r="CCA4285" s="29"/>
      <c r="CCB4285" s="29"/>
      <c r="CCC4285" s="29"/>
      <c r="CCD4285" s="29"/>
      <c r="CCE4285" s="29"/>
      <c r="CCF4285" s="29"/>
      <c r="CCG4285" s="29"/>
      <c r="CCH4285" s="29"/>
      <c r="CCI4285" s="29"/>
      <c r="CCJ4285" s="29"/>
      <c r="CCK4285" s="29"/>
      <c r="CCL4285" s="29"/>
      <c r="CCM4285" s="29"/>
      <c r="CCN4285" s="29"/>
      <c r="CCO4285" s="29"/>
      <c r="CCP4285" s="29"/>
      <c r="CCQ4285" s="29"/>
      <c r="CCR4285" s="29"/>
      <c r="CCS4285" s="29"/>
      <c r="CCT4285" s="29"/>
      <c r="CCU4285" s="29"/>
      <c r="CCV4285" s="29"/>
      <c r="CCW4285" s="29"/>
      <c r="CCX4285" s="29"/>
      <c r="CCY4285" s="29"/>
      <c r="CCZ4285" s="29"/>
      <c r="CDA4285" s="29"/>
      <c r="CDB4285" s="29"/>
      <c r="CDC4285" s="29"/>
      <c r="CDD4285" s="29"/>
      <c r="CDE4285" s="29"/>
      <c r="CDF4285" s="29"/>
      <c r="CDG4285" s="29"/>
      <c r="CDH4285" s="29"/>
      <c r="CDI4285" s="29"/>
      <c r="CDJ4285" s="29"/>
      <c r="CDK4285" s="29"/>
      <c r="CDL4285" s="29"/>
      <c r="CDM4285" s="29"/>
      <c r="CDN4285" s="29"/>
      <c r="CDO4285" s="29"/>
      <c r="CDP4285" s="29"/>
      <c r="CDQ4285" s="29"/>
      <c r="CDR4285" s="29"/>
      <c r="CDS4285" s="29"/>
      <c r="CDT4285" s="29"/>
      <c r="CDU4285" s="29"/>
      <c r="CDV4285" s="29"/>
      <c r="CDW4285" s="29"/>
      <c r="CDX4285" s="29"/>
      <c r="CDY4285" s="29"/>
      <c r="CDZ4285" s="29"/>
      <c r="CEA4285" s="29"/>
      <c r="CEB4285" s="29"/>
      <c r="CEC4285" s="29"/>
      <c r="CED4285" s="29"/>
      <c r="CEE4285" s="29"/>
      <c r="CEF4285" s="29"/>
      <c r="CEG4285" s="29"/>
      <c r="CEH4285" s="29"/>
      <c r="CEI4285" s="29"/>
      <c r="CEJ4285" s="29"/>
      <c r="CEK4285" s="29"/>
      <c r="CEL4285" s="29"/>
      <c r="CEM4285" s="29"/>
      <c r="CEN4285" s="29"/>
      <c r="CEO4285" s="29"/>
      <c r="CEP4285" s="29"/>
      <c r="CEQ4285" s="29"/>
      <c r="CER4285" s="29"/>
      <c r="CES4285" s="29"/>
      <c r="CET4285" s="29"/>
      <c r="CEU4285" s="29"/>
      <c r="CEV4285" s="29"/>
      <c r="CEW4285" s="29"/>
      <c r="CEX4285" s="29"/>
      <c r="CEY4285" s="29"/>
      <c r="CEZ4285" s="29"/>
      <c r="CFA4285" s="29"/>
      <c r="CFB4285" s="29"/>
      <c r="CFC4285" s="29"/>
      <c r="CFD4285" s="29"/>
      <c r="CFE4285" s="29"/>
      <c r="CFF4285" s="29"/>
      <c r="CFG4285" s="29"/>
      <c r="CFH4285" s="29"/>
      <c r="CFI4285" s="29"/>
      <c r="CFJ4285" s="29"/>
      <c r="CFK4285" s="29"/>
      <c r="CFL4285" s="29"/>
      <c r="CFM4285" s="29"/>
      <c r="CFN4285" s="29"/>
      <c r="CFO4285" s="29"/>
      <c r="CFP4285" s="29"/>
      <c r="CFQ4285" s="29"/>
      <c r="CFR4285" s="29"/>
      <c r="CFS4285" s="29"/>
      <c r="CFT4285" s="29"/>
      <c r="CFU4285" s="29"/>
      <c r="CFV4285" s="29"/>
      <c r="CFW4285" s="29"/>
      <c r="CFX4285" s="29"/>
      <c r="CFY4285" s="29"/>
      <c r="CFZ4285" s="29"/>
      <c r="CGA4285" s="29"/>
      <c r="CGB4285" s="29"/>
      <c r="CGC4285" s="29"/>
      <c r="CGD4285" s="29"/>
      <c r="CGE4285" s="29"/>
      <c r="CGF4285" s="29"/>
      <c r="CGG4285" s="29"/>
      <c r="CGH4285" s="29"/>
      <c r="CGI4285" s="29"/>
      <c r="CGJ4285" s="29"/>
      <c r="CGK4285" s="29"/>
      <c r="CGL4285" s="29"/>
      <c r="CGM4285" s="29"/>
      <c r="CGN4285" s="29"/>
      <c r="CGO4285" s="29"/>
      <c r="CGP4285" s="29"/>
      <c r="CGQ4285" s="29"/>
      <c r="CGR4285" s="29"/>
      <c r="CGS4285" s="29"/>
      <c r="CGT4285" s="29"/>
      <c r="CGU4285" s="29"/>
      <c r="CGV4285" s="29"/>
      <c r="CGW4285" s="29"/>
      <c r="CGX4285" s="29"/>
      <c r="CGY4285" s="29"/>
      <c r="CGZ4285" s="29"/>
      <c r="CHA4285" s="29"/>
      <c r="CHB4285" s="29"/>
      <c r="CHC4285" s="29"/>
      <c r="CHD4285" s="29"/>
      <c r="CHE4285" s="29"/>
      <c r="CHF4285" s="29"/>
      <c r="CHG4285" s="29"/>
      <c r="CHH4285" s="29"/>
      <c r="CHI4285" s="29"/>
      <c r="CHJ4285" s="29"/>
      <c r="CHK4285" s="29"/>
      <c r="CHL4285" s="29"/>
      <c r="CHM4285" s="29"/>
      <c r="CHN4285" s="29"/>
      <c r="CHO4285" s="29"/>
      <c r="CHP4285" s="29"/>
      <c r="CHQ4285" s="29"/>
      <c r="CHR4285" s="29"/>
      <c r="CHS4285" s="29"/>
      <c r="CHT4285" s="29"/>
      <c r="CHU4285" s="29"/>
      <c r="CHV4285" s="29"/>
      <c r="CHW4285" s="29"/>
      <c r="CHX4285" s="29"/>
      <c r="CHY4285" s="29"/>
      <c r="CHZ4285" s="29"/>
      <c r="CIA4285" s="29"/>
      <c r="CIB4285" s="29"/>
      <c r="CIC4285" s="29"/>
      <c r="CID4285" s="29"/>
      <c r="CIE4285" s="29"/>
      <c r="CIF4285" s="29"/>
      <c r="CIG4285" s="29"/>
      <c r="CIH4285" s="29"/>
      <c r="CII4285" s="29"/>
      <c r="CIJ4285" s="29"/>
      <c r="CIK4285" s="29"/>
      <c r="CIL4285" s="29"/>
      <c r="CIM4285" s="29"/>
      <c r="CIN4285" s="29"/>
      <c r="CIO4285" s="29"/>
      <c r="CIP4285" s="29"/>
      <c r="CIQ4285" s="29"/>
      <c r="CIR4285" s="29"/>
      <c r="CIS4285" s="29"/>
      <c r="CIT4285" s="29"/>
      <c r="CIU4285" s="29"/>
      <c r="CIV4285" s="29"/>
      <c r="CIW4285" s="29"/>
      <c r="CIX4285" s="29"/>
      <c r="CIY4285" s="29"/>
      <c r="CIZ4285" s="29"/>
      <c r="CJA4285" s="29"/>
      <c r="CJB4285" s="29"/>
      <c r="CJC4285" s="29"/>
      <c r="CJD4285" s="29"/>
      <c r="CJE4285" s="29"/>
      <c r="CJF4285" s="29"/>
      <c r="CJG4285" s="29"/>
      <c r="CJH4285" s="29"/>
      <c r="CJI4285" s="29"/>
      <c r="CJJ4285" s="29"/>
      <c r="CJK4285" s="29"/>
      <c r="CJL4285" s="29"/>
      <c r="CJM4285" s="29"/>
      <c r="CJN4285" s="29"/>
      <c r="CJO4285" s="29"/>
      <c r="CJP4285" s="29"/>
      <c r="CJQ4285" s="29"/>
      <c r="CJR4285" s="29"/>
      <c r="CJS4285" s="29"/>
      <c r="CJT4285" s="29"/>
      <c r="CJU4285" s="29"/>
      <c r="CJV4285" s="29"/>
      <c r="CJW4285" s="29"/>
      <c r="CJX4285" s="29"/>
      <c r="CJY4285" s="29"/>
      <c r="CJZ4285" s="29"/>
      <c r="CKA4285" s="29"/>
      <c r="CKB4285" s="29"/>
      <c r="CKC4285" s="29"/>
      <c r="CKD4285" s="29"/>
      <c r="CKE4285" s="29"/>
      <c r="CKF4285" s="29"/>
      <c r="CKG4285" s="29"/>
      <c r="CKH4285" s="29"/>
      <c r="CKI4285" s="29"/>
      <c r="CKJ4285" s="29"/>
      <c r="CKK4285" s="29"/>
      <c r="CKL4285" s="29"/>
      <c r="CKM4285" s="29"/>
      <c r="CKN4285" s="29"/>
      <c r="CKO4285" s="29"/>
      <c r="CKP4285" s="29"/>
      <c r="CKQ4285" s="29"/>
      <c r="CKR4285" s="29"/>
      <c r="CKS4285" s="29"/>
      <c r="CKT4285" s="29"/>
      <c r="CKU4285" s="29"/>
      <c r="CKV4285" s="29"/>
      <c r="CKW4285" s="29"/>
      <c r="CKX4285" s="29"/>
      <c r="CKY4285" s="29"/>
      <c r="CKZ4285" s="29"/>
      <c r="CLA4285" s="29"/>
      <c r="CLB4285" s="29"/>
      <c r="CLC4285" s="29"/>
      <c r="CLD4285" s="29"/>
      <c r="CLE4285" s="29"/>
      <c r="CLF4285" s="29"/>
      <c r="CLG4285" s="29"/>
      <c r="CLH4285" s="29"/>
      <c r="CLI4285" s="29"/>
      <c r="CLJ4285" s="29"/>
      <c r="CLK4285" s="29"/>
      <c r="CLL4285" s="29"/>
      <c r="CLM4285" s="29"/>
      <c r="CLN4285" s="29"/>
      <c r="CLO4285" s="29"/>
      <c r="CLP4285" s="29"/>
      <c r="CLQ4285" s="29"/>
      <c r="CLR4285" s="29"/>
      <c r="CLS4285" s="29"/>
      <c r="CLT4285" s="29"/>
      <c r="CLU4285" s="29"/>
      <c r="CLV4285" s="29"/>
      <c r="CLW4285" s="29"/>
      <c r="CLX4285" s="29"/>
      <c r="CLY4285" s="29"/>
      <c r="CLZ4285" s="29"/>
      <c r="CMA4285" s="29"/>
      <c r="CMB4285" s="29"/>
      <c r="CMC4285" s="29"/>
      <c r="CMD4285" s="29"/>
      <c r="CME4285" s="29"/>
      <c r="CMF4285" s="29"/>
      <c r="CMG4285" s="29"/>
      <c r="CMH4285" s="29"/>
      <c r="CMI4285" s="29"/>
      <c r="CMJ4285" s="29"/>
      <c r="CMK4285" s="29"/>
      <c r="CML4285" s="29"/>
      <c r="CMM4285" s="29"/>
      <c r="CMN4285" s="29"/>
      <c r="CMO4285" s="29"/>
      <c r="CMP4285" s="29"/>
      <c r="CMQ4285" s="29"/>
      <c r="CMR4285" s="29"/>
      <c r="CMS4285" s="29"/>
      <c r="CMT4285" s="29"/>
      <c r="CMU4285" s="29"/>
      <c r="CMV4285" s="29"/>
      <c r="CMW4285" s="29"/>
      <c r="CMX4285" s="29"/>
      <c r="CMY4285" s="29"/>
      <c r="CMZ4285" s="29"/>
      <c r="CNA4285" s="29"/>
      <c r="CNB4285" s="29"/>
      <c r="CNC4285" s="29"/>
      <c r="CND4285" s="29"/>
      <c r="CNE4285" s="29"/>
      <c r="CNF4285" s="29"/>
      <c r="CNG4285" s="29"/>
      <c r="CNH4285" s="29"/>
      <c r="CNI4285" s="29"/>
      <c r="CNJ4285" s="29"/>
      <c r="CNK4285" s="29"/>
      <c r="CNL4285" s="29"/>
      <c r="CNM4285" s="29"/>
      <c r="CNN4285" s="29"/>
      <c r="CNO4285" s="29"/>
      <c r="CNP4285" s="29"/>
      <c r="CNQ4285" s="29"/>
      <c r="CNR4285" s="29"/>
      <c r="CNS4285" s="29"/>
      <c r="CNT4285" s="29"/>
      <c r="CNU4285" s="29"/>
      <c r="CNV4285" s="29"/>
      <c r="CNW4285" s="29"/>
      <c r="CNX4285" s="29"/>
      <c r="CNY4285" s="29"/>
      <c r="CNZ4285" s="29"/>
      <c r="COA4285" s="29"/>
      <c r="COB4285" s="29"/>
      <c r="COC4285" s="29"/>
      <c r="COD4285" s="29"/>
      <c r="COE4285" s="29"/>
      <c r="COF4285" s="29"/>
      <c r="COG4285" s="29"/>
      <c r="COH4285" s="29"/>
      <c r="COI4285" s="29"/>
      <c r="COJ4285" s="29"/>
      <c r="COK4285" s="29"/>
      <c r="COL4285" s="29"/>
      <c r="COM4285" s="29"/>
      <c r="CON4285" s="29"/>
      <c r="COO4285" s="29"/>
      <c r="COP4285" s="29"/>
      <c r="COQ4285" s="29"/>
      <c r="COR4285" s="29"/>
      <c r="COS4285" s="29"/>
      <c r="COT4285" s="29"/>
      <c r="COU4285" s="29"/>
      <c r="COV4285" s="29"/>
      <c r="COW4285" s="29"/>
      <c r="COX4285" s="29"/>
      <c r="COY4285" s="29"/>
      <c r="COZ4285" s="29"/>
      <c r="CPA4285" s="29"/>
      <c r="CPB4285" s="29"/>
      <c r="CPC4285" s="29"/>
      <c r="CPD4285" s="29"/>
      <c r="CPE4285" s="29"/>
      <c r="CPF4285" s="29"/>
      <c r="CPG4285" s="29"/>
      <c r="CPH4285" s="29"/>
      <c r="CPI4285" s="29"/>
      <c r="CPJ4285" s="29"/>
      <c r="CPK4285" s="29"/>
      <c r="CPL4285" s="29"/>
      <c r="CPM4285" s="29"/>
      <c r="CPN4285" s="29"/>
      <c r="CPO4285" s="29"/>
      <c r="CPP4285" s="29"/>
      <c r="CPQ4285" s="29"/>
      <c r="CPR4285" s="29"/>
      <c r="CPS4285" s="29"/>
      <c r="CPT4285" s="29"/>
      <c r="CPU4285" s="29"/>
      <c r="CPV4285" s="29"/>
      <c r="CPW4285" s="29"/>
      <c r="CPX4285" s="29"/>
      <c r="CPY4285" s="29"/>
      <c r="CPZ4285" s="29"/>
      <c r="CQA4285" s="29"/>
      <c r="CQB4285" s="29"/>
      <c r="CQC4285" s="29"/>
      <c r="CQD4285" s="29"/>
      <c r="CQE4285" s="29"/>
      <c r="CQF4285" s="29"/>
      <c r="CQG4285" s="29"/>
      <c r="CQH4285" s="29"/>
      <c r="CQI4285" s="29"/>
      <c r="CQJ4285" s="29"/>
      <c r="CQK4285" s="29"/>
      <c r="CQL4285" s="29"/>
      <c r="CQM4285" s="29"/>
      <c r="CQN4285" s="29"/>
      <c r="CQO4285" s="29"/>
      <c r="CQP4285" s="29"/>
      <c r="CQQ4285" s="29"/>
      <c r="CQR4285" s="29"/>
      <c r="CQS4285" s="29"/>
      <c r="CQT4285" s="29"/>
      <c r="CQU4285" s="29"/>
      <c r="CQV4285" s="29"/>
      <c r="CQW4285" s="29"/>
      <c r="CQX4285" s="29"/>
      <c r="CQY4285" s="29"/>
      <c r="CQZ4285" s="29"/>
      <c r="CRA4285" s="29"/>
      <c r="CRB4285" s="29"/>
      <c r="CRC4285" s="29"/>
      <c r="CRD4285" s="29"/>
      <c r="CRE4285" s="29"/>
      <c r="CRF4285" s="29"/>
      <c r="CRG4285" s="29"/>
      <c r="CRH4285" s="29"/>
      <c r="CRI4285" s="29"/>
      <c r="CRJ4285" s="29"/>
      <c r="CRK4285" s="29"/>
      <c r="CRL4285" s="29"/>
      <c r="CRM4285" s="29"/>
      <c r="CRN4285" s="29"/>
      <c r="CRO4285" s="29"/>
      <c r="CRP4285" s="29"/>
      <c r="CRQ4285" s="29"/>
      <c r="CRR4285" s="29"/>
      <c r="CRS4285" s="29"/>
      <c r="CRT4285" s="29"/>
      <c r="CRU4285" s="29"/>
      <c r="CRV4285" s="29"/>
      <c r="CRW4285" s="29"/>
      <c r="CRX4285" s="29"/>
      <c r="CRY4285" s="29"/>
      <c r="CRZ4285" s="29"/>
      <c r="CSA4285" s="29"/>
      <c r="CSB4285" s="29"/>
      <c r="CSC4285" s="29"/>
      <c r="CSD4285" s="29"/>
      <c r="CSE4285" s="29"/>
      <c r="CSF4285" s="29"/>
      <c r="CSG4285" s="29"/>
      <c r="CSH4285" s="29"/>
      <c r="CSI4285" s="29"/>
      <c r="CSJ4285" s="29"/>
      <c r="CSK4285" s="29"/>
      <c r="CSL4285" s="29"/>
      <c r="CSM4285" s="29"/>
      <c r="CSN4285" s="29"/>
      <c r="CSO4285" s="29"/>
      <c r="CSP4285" s="29"/>
      <c r="CSQ4285" s="29"/>
      <c r="CSR4285" s="29"/>
      <c r="CSS4285" s="29"/>
      <c r="CST4285" s="29"/>
      <c r="CSU4285" s="29"/>
      <c r="CSV4285" s="29"/>
      <c r="CSW4285" s="29"/>
      <c r="CSX4285" s="29"/>
      <c r="CSY4285" s="29"/>
      <c r="CSZ4285" s="29"/>
      <c r="CTA4285" s="29"/>
      <c r="CTB4285" s="29"/>
      <c r="CTC4285" s="29"/>
      <c r="CTD4285" s="29"/>
      <c r="CTE4285" s="29"/>
      <c r="CTF4285" s="29"/>
      <c r="CTG4285" s="29"/>
      <c r="CTH4285" s="29"/>
      <c r="CTI4285" s="29"/>
      <c r="CTJ4285" s="29"/>
      <c r="CTK4285" s="29"/>
      <c r="CTL4285" s="29"/>
      <c r="CTM4285" s="29"/>
      <c r="CTN4285" s="29"/>
      <c r="CTO4285" s="29"/>
      <c r="CTP4285" s="29"/>
      <c r="CTQ4285" s="29"/>
      <c r="CTR4285" s="29"/>
      <c r="CTS4285" s="29"/>
      <c r="CTT4285" s="29"/>
      <c r="CTU4285" s="29"/>
      <c r="CTV4285" s="29"/>
      <c r="CTW4285" s="29"/>
      <c r="CTX4285" s="29"/>
      <c r="CTY4285" s="29"/>
      <c r="CTZ4285" s="29"/>
      <c r="CUA4285" s="29"/>
      <c r="CUB4285" s="29"/>
      <c r="CUC4285" s="29"/>
      <c r="CUD4285" s="29"/>
      <c r="CUE4285" s="29"/>
      <c r="CUF4285" s="29"/>
      <c r="CUG4285" s="29"/>
      <c r="CUH4285" s="29"/>
      <c r="CUI4285" s="29"/>
      <c r="CUJ4285" s="29"/>
      <c r="CUK4285" s="29"/>
      <c r="CUL4285" s="29"/>
      <c r="CUM4285" s="29"/>
      <c r="CUN4285" s="29"/>
      <c r="CUO4285" s="29"/>
      <c r="CUP4285" s="29"/>
      <c r="CUQ4285" s="29"/>
      <c r="CUR4285" s="29"/>
      <c r="CUS4285" s="29"/>
      <c r="CUT4285" s="29"/>
      <c r="CUU4285" s="29"/>
      <c r="CUV4285" s="29"/>
      <c r="CUW4285" s="29"/>
      <c r="CUX4285" s="29"/>
      <c r="CUY4285" s="29"/>
      <c r="CUZ4285" s="29"/>
      <c r="CVA4285" s="29"/>
      <c r="CVB4285" s="29"/>
      <c r="CVC4285" s="29"/>
      <c r="CVD4285" s="29"/>
      <c r="CVE4285" s="29"/>
      <c r="CVF4285" s="29"/>
      <c r="CVG4285" s="29"/>
      <c r="CVH4285" s="29"/>
      <c r="CVI4285" s="29"/>
      <c r="CVJ4285" s="29"/>
      <c r="CVK4285" s="29"/>
      <c r="CVL4285" s="29"/>
      <c r="CVM4285" s="29"/>
      <c r="CVN4285" s="29"/>
      <c r="CVO4285" s="29"/>
      <c r="CVP4285" s="29"/>
      <c r="CVQ4285" s="29"/>
      <c r="CVR4285" s="29"/>
      <c r="CVS4285" s="29"/>
      <c r="CVT4285" s="29"/>
      <c r="CVU4285" s="29"/>
      <c r="CVV4285" s="29"/>
      <c r="CVW4285" s="29"/>
      <c r="CVX4285" s="29"/>
      <c r="CVY4285" s="29"/>
      <c r="CVZ4285" s="29"/>
      <c r="CWA4285" s="29"/>
      <c r="CWB4285" s="29"/>
      <c r="CWC4285" s="29"/>
      <c r="CWD4285" s="29"/>
      <c r="CWE4285" s="29"/>
      <c r="CWF4285" s="29"/>
      <c r="CWG4285" s="29"/>
      <c r="CWH4285" s="29"/>
      <c r="CWI4285" s="29"/>
      <c r="CWJ4285" s="29"/>
      <c r="CWK4285" s="29"/>
      <c r="CWL4285" s="29"/>
      <c r="CWM4285" s="29"/>
      <c r="CWN4285" s="29"/>
      <c r="CWO4285" s="29"/>
      <c r="CWP4285" s="29"/>
      <c r="CWQ4285" s="29"/>
      <c r="CWR4285" s="29"/>
      <c r="CWS4285" s="29"/>
      <c r="CWT4285" s="29"/>
      <c r="CWU4285" s="29"/>
      <c r="CWV4285" s="29"/>
      <c r="CWW4285" s="29"/>
      <c r="CWX4285" s="29"/>
      <c r="CWY4285" s="29"/>
      <c r="CWZ4285" s="29"/>
      <c r="CXA4285" s="29"/>
      <c r="CXB4285" s="29"/>
      <c r="CXC4285" s="29"/>
      <c r="CXD4285" s="29"/>
      <c r="CXE4285" s="29"/>
      <c r="CXF4285" s="29"/>
      <c r="CXG4285" s="29"/>
      <c r="CXH4285" s="29"/>
      <c r="CXI4285" s="29"/>
      <c r="CXJ4285" s="29"/>
      <c r="CXK4285" s="29"/>
      <c r="CXL4285" s="29"/>
      <c r="CXM4285" s="29"/>
      <c r="CXN4285" s="29"/>
      <c r="CXO4285" s="29"/>
      <c r="CXP4285" s="29"/>
      <c r="CXQ4285" s="29"/>
      <c r="CXR4285" s="29"/>
      <c r="CXS4285" s="29"/>
      <c r="CXT4285" s="29"/>
      <c r="CXU4285" s="29"/>
      <c r="CXV4285" s="29"/>
      <c r="CXW4285" s="29"/>
      <c r="CXX4285" s="29"/>
      <c r="CXY4285" s="29"/>
      <c r="CXZ4285" s="29"/>
      <c r="CYA4285" s="29"/>
      <c r="CYB4285" s="29"/>
      <c r="CYC4285" s="29"/>
      <c r="CYD4285" s="29"/>
      <c r="CYE4285" s="29"/>
      <c r="CYF4285" s="29"/>
      <c r="CYG4285" s="29"/>
      <c r="CYH4285" s="29"/>
      <c r="CYI4285" s="29"/>
      <c r="CYJ4285" s="29"/>
      <c r="CYK4285" s="29"/>
      <c r="CYL4285" s="29"/>
      <c r="CYM4285" s="29"/>
      <c r="CYN4285" s="29"/>
      <c r="CYO4285" s="29"/>
      <c r="CYP4285" s="29"/>
      <c r="CYQ4285" s="29"/>
      <c r="CYR4285" s="29"/>
      <c r="CYS4285" s="29"/>
      <c r="CYT4285" s="29"/>
      <c r="CYU4285" s="29"/>
      <c r="CYV4285" s="29"/>
      <c r="CYW4285" s="29"/>
      <c r="CYX4285" s="29"/>
      <c r="CYY4285" s="29"/>
      <c r="CYZ4285" s="29"/>
      <c r="CZA4285" s="29"/>
      <c r="CZB4285" s="29"/>
      <c r="CZC4285" s="29"/>
      <c r="CZD4285" s="29"/>
      <c r="CZE4285" s="29"/>
      <c r="CZF4285" s="29"/>
      <c r="CZG4285" s="29"/>
      <c r="CZH4285" s="29"/>
      <c r="CZI4285" s="29"/>
      <c r="CZJ4285" s="29"/>
      <c r="CZK4285" s="29"/>
      <c r="CZL4285" s="29"/>
      <c r="CZM4285" s="29"/>
      <c r="CZN4285" s="29"/>
      <c r="CZO4285" s="29"/>
      <c r="CZP4285" s="29"/>
      <c r="CZQ4285" s="29"/>
      <c r="CZR4285" s="29"/>
      <c r="CZS4285" s="29"/>
      <c r="CZT4285" s="29"/>
      <c r="CZU4285" s="29"/>
      <c r="CZV4285" s="29"/>
      <c r="CZW4285" s="29"/>
      <c r="CZX4285" s="29"/>
      <c r="CZY4285" s="29"/>
      <c r="CZZ4285" s="29"/>
      <c r="DAA4285" s="29"/>
      <c r="DAB4285" s="29"/>
      <c r="DAC4285" s="29"/>
      <c r="DAD4285" s="29"/>
      <c r="DAE4285" s="29"/>
      <c r="DAF4285" s="29"/>
      <c r="DAG4285" s="29"/>
      <c r="DAH4285" s="29"/>
      <c r="DAI4285" s="29"/>
      <c r="DAJ4285" s="29"/>
      <c r="DAK4285" s="29"/>
      <c r="DAL4285" s="29"/>
      <c r="DAM4285" s="29"/>
      <c r="DAN4285" s="29"/>
      <c r="DAO4285" s="29"/>
      <c r="DAP4285" s="29"/>
      <c r="DAQ4285" s="29"/>
      <c r="DAR4285" s="29"/>
      <c r="DAS4285" s="29"/>
      <c r="DAT4285" s="29"/>
      <c r="DAU4285" s="29"/>
      <c r="DAV4285" s="29"/>
      <c r="DAW4285" s="29"/>
      <c r="DAX4285" s="29"/>
      <c r="DAY4285" s="29"/>
      <c r="DAZ4285" s="29"/>
      <c r="DBA4285" s="29"/>
      <c r="DBB4285" s="29"/>
      <c r="DBC4285" s="29"/>
      <c r="DBD4285" s="29"/>
      <c r="DBE4285" s="29"/>
      <c r="DBF4285" s="29"/>
      <c r="DBG4285" s="29"/>
      <c r="DBH4285" s="29"/>
      <c r="DBI4285" s="29"/>
      <c r="DBJ4285" s="29"/>
      <c r="DBK4285" s="29"/>
      <c r="DBL4285" s="29"/>
      <c r="DBM4285" s="29"/>
      <c r="DBN4285" s="29"/>
      <c r="DBO4285" s="29"/>
      <c r="DBP4285" s="29"/>
      <c r="DBQ4285" s="29"/>
      <c r="DBR4285" s="29"/>
      <c r="DBS4285" s="29"/>
      <c r="DBT4285" s="29"/>
      <c r="DBU4285" s="29"/>
      <c r="DBV4285" s="29"/>
      <c r="DBW4285" s="29"/>
      <c r="DBX4285" s="29"/>
      <c r="DBY4285" s="29"/>
      <c r="DBZ4285" s="29"/>
      <c r="DCA4285" s="29"/>
      <c r="DCB4285" s="29"/>
      <c r="DCC4285" s="29"/>
      <c r="DCD4285" s="29"/>
      <c r="DCE4285" s="29"/>
      <c r="DCF4285" s="29"/>
      <c r="DCG4285" s="29"/>
      <c r="DCH4285" s="29"/>
      <c r="DCI4285" s="29"/>
      <c r="DCJ4285" s="29"/>
      <c r="DCK4285" s="29"/>
      <c r="DCL4285" s="29"/>
      <c r="DCM4285" s="29"/>
      <c r="DCN4285" s="29"/>
      <c r="DCO4285" s="29"/>
      <c r="DCP4285" s="29"/>
      <c r="DCQ4285" s="29"/>
      <c r="DCR4285" s="29"/>
      <c r="DCS4285" s="29"/>
      <c r="DCT4285" s="29"/>
      <c r="DCU4285" s="29"/>
      <c r="DCV4285" s="29"/>
      <c r="DCW4285" s="29"/>
      <c r="DCX4285" s="29"/>
      <c r="DCY4285" s="29"/>
      <c r="DCZ4285" s="29"/>
      <c r="DDA4285" s="29"/>
      <c r="DDB4285" s="29"/>
      <c r="DDC4285" s="29"/>
      <c r="DDD4285" s="29"/>
      <c r="DDE4285" s="29"/>
      <c r="DDF4285" s="29"/>
      <c r="DDG4285" s="29"/>
      <c r="DDH4285" s="29"/>
      <c r="DDI4285" s="29"/>
      <c r="DDJ4285" s="29"/>
      <c r="DDK4285" s="29"/>
      <c r="DDL4285" s="29"/>
      <c r="DDM4285" s="29"/>
      <c r="DDN4285" s="29"/>
      <c r="DDO4285" s="29"/>
      <c r="DDP4285" s="29"/>
      <c r="DDQ4285" s="29"/>
      <c r="DDR4285" s="29"/>
      <c r="DDS4285" s="29"/>
      <c r="DDT4285" s="29"/>
      <c r="DDU4285" s="29"/>
      <c r="DDV4285" s="29"/>
      <c r="DDW4285" s="29"/>
      <c r="DDX4285" s="29"/>
      <c r="DDY4285" s="29"/>
      <c r="DDZ4285" s="29"/>
      <c r="DEA4285" s="29"/>
      <c r="DEB4285" s="29"/>
      <c r="DEC4285" s="29"/>
      <c r="DED4285" s="29"/>
      <c r="DEE4285" s="29"/>
      <c r="DEF4285" s="29"/>
      <c r="DEG4285" s="29"/>
      <c r="DEH4285" s="29"/>
      <c r="DEI4285" s="29"/>
      <c r="DEJ4285" s="29"/>
      <c r="DEK4285" s="29"/>
      <c r="DEL4285" s="29"/>
      <c r="DEM4285" s="29"/>
      <c r="DEN4285" s="29"/>
      <c r="DEO4285" s="29"/>
      <c r="DEP4285" s="29"/>
      <c r="DEQ4285" s="29"/>
      <c r="DER4285" s="29"/>
      <c r="DES4285" s="29"/>
      <c r="DET4285" s="29"/>
      <c r="DEU4285" s="29"/>
      <c r="DEV4285" s="29"/>
      <c r="DEW4285" s="29"/>
      <c r="DEX4285" s="29"/>
      <c r="DEY4285" s="29"/>
      <c r="DEZ4285" s="29"/>
      <c r="DFA4285" s="29"/>
      <c r="DFB4285" s="29"/>
      <c r="DFC4285" s="29"/>
      <c r="DFD4285" s="29"/>
      <c r="DFE4285" s="29"/>
      <c r="DFF4285" s="29"/>
      <c r="DFG4285" s="29"/>
      <c r="DFH4285" s="29"/>
      <c r="DFI4285" s="29"/>
      <c r="DFJ4285" s="29"/>
      <c r="DFK4285" s="29"/>
      <c r="DFL4285" s="29"/>
      <c r="DFM4285" s="29"/>
      <c r="DFN4285" s="29"/>
      <c r="DFO4285" s="29"/>
      <c r="DFP4285" s="29"/>
      <c r="DFQ4285" s="29"/>
      <c r="DFR4285" s="29"/>
      <c r="DFS4285" s="29"/>
      <c r="DFT4285" s="29"/>
      <c r="DFU4285" s="29"/>
      <c r="DFV4285" s="29"/>
      <c r="DFW4285" s="29"/>
      <c r="DFX4285" s="29"/>
      <c r="DFY4285" s="29"/>
      <c r="DFZ4285" s="29"/>
      <c r="DGA4285" s="29"/>
      <c r="DGB4285" s="29"/>
      <c r="DGC4285" s="29"/>
      <c r="DGD4285" s="29"/>
      <c r="DGE4285" s="29"/>
      <c r="DGF4285" s="29"/>
      <c r="DGG4285" s="29"/>
      <c r="DGH4285" s="29"/>
      <c r="DGI4285" s="29"/>
      <c r="DGJ4285" s="29"/>
      <c r="DGK4285" s="29"/>
      <c r="DGL4285" s="29"/>
      <c r="DGM4285" s="29"/>
      <c r="DGN4285" s="29"/>
      <c r="DGO4285" s="29"/>
      <c r="DGP4285" s="29"/>
      <c r="DGQ4285" s="29"/>
      <c r="DGR4285" s="29"/>
      <c r="DGS4285" s="29"/>
      <c r="DGT4285" s="29"/>
      <c r="DGU4285" s="29"/>
      <c r="DGV4285" s="29"/>
      <c r="DGW4285" s="29"/>
      <c r="DGX4285" s="29"/>
      <c r="DGY4285" s="29"/>
      <c r="DGZ4285" s="29"/>
      <c r="DHA4285" s="29"/>
      <c r="DHB4285" s="29"/>
      <c r="DHC4285" s="29"/>
      <c r="DHD4285" s="29"/>
      <c r="DHE4285" s="29"/>
      <c r="DHF4285" s="29"/>
      <c r="DHG4285" s="29"/>
      <c r="DHH4285" s="29"/>
      <c r="DHI4285" s="29"/>
      <c r="DHJ4285" s="29"/>
      <c r="DHK4285" s="29"/>
      <c r="DHL4285" s="29"/>
      <c r="DHM4285" s="29"/>
      <c r="DHN4285" s="29"/>
      <c r="DHO4285" s="29"/>
      <c r="DHP4285" s="29"/>
      <c r="DHQ4285" s="29"/>
      <c r="DHR4285" s="29"/>
      <c r="DHS4285" s="29"/>
      <c r="DHT4285" s="29"/>
      <c r="DHU4285" s="29"/>
      <c r="DHV4285" s="29"/>
      <c r="DHW4285" s="29"/>
      <c r="DHX4285" s="29"/>
      <c r="DHY4285" s="29"/>
      <c r="DHZ4285" s="29"/>
      <c r="DIA4285" s="29"/>
      <c r="DIB4285" s="29"/>
      <c r="DIC4285" s="29"/>
      <c r="DID4285" s="29"/>
      <c r="DIE4285" s="29"/>
      <c r="DIF4285" s="29"/>
      <c r="DIG4285" s="29"/>
      <c r="DIH4285" s="29"/>
      <c r="DII4285" s="29"/>
      <c r="DIJ4285" s="29"/>
      <c r="DIK4285" s="29"/>
      <c r="DIL4285" s="29"/>
      <c r="DIM4285" s="29"/>
      <c r="DIN4285" s="29"/>
      <c r="DIO4285" s="29"/>
      <c r="DIP4285" s="29"/>
      <c r="DIQ4285" s="29"/>
      <c r="DIR4285" s="29"/>
      <c r="DIS4285" s="29"/>
      <c r="DIT4285" s="29"/>
      <c r="DIU4285" s="29"/>
      <c r="DIV4285" s="29"/>
      <c r="DIW4285" s="29"/>
      <c r="DIX4285" s="29"/>
      <c r="DIY4285" s="29"/>
      <c r="DIZ4285" s="29"/>
      <c r="DJA4285" s="29"/>
      <c r="DJB4285" s="29"/>
      <c r="DJC4285" s="29"/>
      <c r="DJD4285" s="29"/>
      <c r="DJE4285" s="29"/>
      <c r="DJF4285" s="29"/>
      <c r="DJG4285" s="29"/>
      <c r="DJH4285" s="29"/>
      <c r="DJI4285" s="29"/>
      <c r="DJJ4285" s="29"/>
      <c r="DJK4285" s="29"/>
      <c r="DJL4285" s="29"/>
      <c r="DJM4285" s="29"/>
      <c r="DJN4285" s="29"/>
      <c r="DJO4285" s="29"/>
      <c r="DJP4285" s="29"/>
      <c r="DJQ4285" s="29"/>
      <c r="DJR4285" s="29"/>
      <c r="DJS4285" s="29"/>
      <c r="DJT4285" s="29"/>
      <c r="DJU4285" s="29"/>
      <c r="DJV4285" s="29"/>
      <c r="DJW4285" s="29"/>
      <c r="DJX4285" s="29"/>
      <c r="DJY4285" s="29"/>
      <c r="DJZ4285" s="29"/>
      <c r="DKA4285" s="29"/>
      <c r="DKB4285" s="29"/>
      <c r="DKC4285" s="29"/>
      <c r="DKD4285" s="29"/>
      <c r="DKE4285" s="29"/>
      <c r="DKF4285" s="29"/>
      <c r="DKG4285" s="29"/>
      <c r="DKH4285" s="29"/>
      <c r="DKI4285" s="29"/>
      <c r="DKJ4285" s="29"/>
      <c r="DKK4285" s="29"/>
      <c r="DKL4285" s="29"/>
      <c r="DKM4285" s="29"/>
      <c r="DKN4285" s="29"/>
      <c r="DKO4285" s="29"/>
      <c r="DKP4285" s="29"/>
      <c r="DKQ4285" s="29"/>
      <c r="DKR4285" s="29"/>
      <c r="DKS4285" s="29"/>
      <c r="DKT4285" s="29"/>
      <c r="DKU4285" s="29"/>
      <c r="DKV4285" s="29"/>
      <c r="DKW4285" s="29"/>
      <c r="DKX4285" s="29"/>
      <c r="DKY4285" s="29"/>
      <c r="DKZ4285" s="29"/>
      <c r="DLA4285" s="29"/>
      <c r="DLB4285" s="29"/>
      <c r="DLC4285" s="29"/>
      <c r="DLD4285" s="29"/>
      <c r="DLE4285" s="29"/>
      <c r="DLF4285" s="29"/>
      <c r="DLG4285" s="29"/>
      <c r="DLH4285" s="29"/>
      <c r="DLI4285" s="29"/>
      <c r="DLJ4285" s="29"/>
      <c r="DLK4285" s="29"/>
      <c r="DLL4285" s="29"/>
      <c r="DLM4285" s="29"/>
      <c r="DLN4285" s="29"/>
      <c r="DLO4285" s="29"/>
      <c r="DLP4285" s="29"/>
      <c r="DLQ4285" s="29"/>
      <c r="DLR4285" s="29"/>
      <c r="DLS4285" s="29"/>
      <c r="DLT4285" s="29"/>
      <c r="DLU4285" s="29"/>
      <c r="DLV4285" s="29"/>
      <c r="DLW4285" s="29"/>
      <c r="DLX4285" s="29"/>
      <c r="DLY4285" s="29"/>
      <c r="DLZ4285" s="29"/>
      <c r="DMA4285" s="29"/>
      <c r="DMB4285" s="29"/>
      <c r="DMC4285" s="29"/>
      <c r="DMD4285" s="29"/>
      <c r="DME4285" s="29"/>
      <c r="DMF4285" s="29"/>
      <c r="DMG4285" s="29"/>
      <c r="DMH4285" s="29"/>
      <c r="DMI4285" s="29"/>
      <c r="DMJ4285" s="29"/>
      <c r="DMK4285" s="29"/>
      <c r="DML4285" s="29"/>
      <c r="DMM4285" s="29"/>
      <c r="DMN4285" s="29"/>
      <c r="DMO4285" s="29"/>
      <c r="DMP4285" s="29"/>
      <c r="DMQ4285" s="29"/>
      <c r="DMR4285" s="29"/>
      <c r="DMS4285" s="29"/>
      <c r="DMT4285" s="29"/>
      <c r="DMU4285" s="29"/>
      <c r="DMV4285" s="29"/>
      <c r="DMW4285" s="29"/>
      <c r="DMX4285" s="29"/>
      <c r="DMY4285" s="29"/>
      <c r="DMZ4285" s="29"/>
      <c r="DNA4285" s="29"/>
      <c r="DNB4285" s="29"/>
      <c r="DNC4285" s="29"/>
      <c r="DND4285" s="29"/>
      <c r="DNE4285" s="29"/>
      <c r="DNF4285" s="29"/>
      <c r="DNG4285" s="29"/>
      <c r="DNH4285" s="29"/>
      <c r="DNI4285" s="29"/>
      <c r="DNJ4285" s="29"/>
      <c r="DNK4285" s="29"/>
      <c r="DNL4285" s="29"/>
      <c r="DNM4285" s="29"/>
      <c r="DNN4285" s="29"/>
      <c r="DNO4285" s="29"/>
      <c r="DNP4285" s="29"/>
      <c r="DNQ4285" s="29"/>
      <c r="DNR4285" s="29"/>
      <c r="DNS4285" s="29"/>
      <c r="DNT4285" s="29"/>
      <c r="DNU4285" s="29"/>
      <c r="DNV4285" s="29"/>
      <c r="DNW4285" s="29"/>
      <c r="DNX4285" s="29"/>
      <c r="DNY4285" s="29"/>
      <c r="DNZ4285" s="29"/>
      <c r="DOA4285" s="29"/>
      <c r="DOB4285" s="29"/>
      <c r="DOC4285" s="29"/>
      <c r="DOD4285" s="29"/>
      <c r="DOE4285" s="29"/>
      <c r="DOF4285" s="29"/>
      <c r="DOG4285" s="29"/>
      <c r="DOH4285" s="29"/>
      <c r="DOI4285" s="29"/>
      <c r="DOJ4285" s="29"/>
      <c r="DOK4285" s="29"/>
      <c r="DOL4285" s="29"/>
      <c r="DOM4285" s="29"/>
      <c r="DON4285" s="29"/>
      <c r="DOO4285" s="29"/>
      <c r="DOP4285" s="29"/>
      <c r="DOQ4285" s="29"/>
      <c r="DOR4285" s="29"/>
      <c r="DOS4285" s="29"/>
      <c r="DOT4285" s="29"/>
      <c r="DOU4285" s="29"/>
      <c r="DOV4285" s="29"/>
      <c r="DOW4285" s="29"/>
      <c r="DOX4285" s="29"/>
      <c r="DOY4285" s="29"/>
      <c r="DOZ4285" s="29"/>
      <c r="DPA4285" s="29"/>
      <c r="DPB4285" s="29"/>
      <c r="DPC4285" s="29"/>
      <c r="DPD4285" s="29"/>
      <c r="DPE4285" s="29"/>
      <c r="DPF4285" s="29"/>
      <c r="DPG4285" s="29"/>
      <c r="DPH4285" s="29"/>
      <c r="DPI4285" s="29"/>
      <c r="DPJ4285" s="29"/>
      <c r="DPK4285" s="29"/>
      <c r="DPL4285" s="29"/>
      <c r="DPM4285" s="29"/>
      <c r="DPN4285" s="29"/>
      <c r="DPO4285" s="29"/>
      <c r="DPP4285" s="29"/>
      <c r="DPQ4285" s="29"/>
      <c r="DPR4285" s="29"/>
      <c r="DPS4285" s="29"/>
      <c r="DPT4285" s="29"/>
      <c r="DPU4285" s="29"/>
      <c r="DPV4285" s="29"/>
      <c r="DPW4285" s="29"/>
      <c r="DPX4285" s="29"/>
      <c r="DPY4285" s="29"/>
      <c r="DPZ4285" s="29"/>
      <c r="DQA4285" s="29"/>
      <c r="DQB4285" s="29"/>
      <c r="DQC4285" s="29"/>
      <c r="DQD4285" s="29"/>
      <c r="DQE4285" s="29"/>
      <c r="DQF4285" s="29"/>
      <c r="DQG4285" s="29"/>
      <c r="DQH4285" s="29"/>
      <c r="DQI4285" s="29"/>
      <c r="DQJ4285" s="29"/>
      <c r="DQK4285" s="29"/>
      <c r="DQL4285" s="29"/>
      <c r="DQM4285" s="29"/>
      <c r="DQN4285" s="29"/>
      <c r="DQO4285" s="29"/>
      <c r="DQP4285" s="29"/>
      <c r="DQQ4285" s="29"/>
      <c r="DQR4285" s="29"/>
      <c r="DQS4285" s="29"/>
      <c r="DQT4285" s="29"/>
      <c r="DQU4285" s="29"/>
      <c r="DQV4285" s="29"/>
      <c r="DQW4285" s="29"/>
      <c r="DQX4285" s="29"/>
      <c r="DQY4285" s="29"/>
      <c r="DQZ4285" s="29"/>
      <c r="DRA4285" s="29"/>
      <c r="DRB4285" s="29"/>
      <c r="DRC4285" s="29"/>
      <c r="DRD4285" s="29"/>
      <c r="DRE4285" s="29"/>
      <c r="DRF4285" s="29"/>
      <c r="DRG4285" s="29"/>
      <c r="DRH4285" s="29"/>
      <c r="DRI4285" s="29"/>
      <c r="DRJ4285" s="29"/>
      <c r="DRK4285" s="29"/>
      <c r="DRL4285" s="29"/>
      <c r="DRM4285" s="29"/>
      <c r="DRN4285" s="29"/>
      <c r="DRO4285" s="29"/>
      <c r="DRP4285" s="29"/>
      <c r="DRQ4285" s="29"/>
      <c r="DRR4285" s="29"/>
      <c r="DRS4285" s="29"/>
      <c r="DRT4285" s="29"/>
      <c r="DRU4285" s="29"/>
      <c r="DRV4285" s="29"/>
      <c r="DRW4285" s="29"/>
      <c r="DRX4285" s="29"/>
      <c r="DRY4285" s="29"/>
      <c r="DRZ4285" s="29"/>
      <c r="DSA4285" s="29"/>
      <c r="DSB4285" s="29"/>
      <c r="DSC4285" s="29"/>
      <c r="DSD4285" s="29"/>
      <c r="DSE4285" s="29"/>
      <c r="DSF4285" s="29"/>
      <c r="DSG4285" s="29"/>
      <c r="DSH4285" s="29"/>
      <c r="DSI4285" s="29"/>
      <c r="DSJ4285" s="29"/>
      <c r="DSK4285" s="29"/>
      <c r="DSL4285" s="29"/>
      <c r="DSM4285" s="29"/>
      <c r="DSN4285" s="29"/>
      <c r="DSO4285" s="29"/>
      <c r="DSP4285" s="29"/>
      <c r="DSQ4285" s="29"/>
      <c r="DSR4285" s="29"/>
      <c r="DSS4285" s="29"/>
      <c r="DST4285" s="29"/>
      <c r="DSU4285" s="29"/>
      <c r="DSV4285" s="29"/>
      <c r="DSW4285" s="29"/>
      <c r="DSX4285" s="29"/>
      <c r="DSY4285" s="29"/>
      <c r="DSZ4285" s="29"/>
      <c r="DTA4285" s="29"/>
      <c r="DTB4285" s="29"/>
      <c r="DTC4285" s="29"/>
      <c r="DTD4285" s="29"/>
      <c r="DTE4285" s="29"/>
      <c r="DTF4285" s="29"/>
      <c r="DTG4285" s="29"/>
      <c r="DTH4285" s="29"/>
      <c r="DTI4285" s="29"/>
      <c r="DTJ4285" s="29"/>
      <c r="DTK4285" s="29"/>
      <c r="DTL4285" s="29"/>
      <c r="DTM4285" s="29"/>
      <c r="DTN4285" s="29"/>
      <c r="DTO4285" s="29"/>
      <c r="DTP4285" s="29"/>
      <c r="DTQ4285" s="29"/>
      <c r="DTR4285" s="29"/>
      <c r="DTS4285" s="29"/>
      <c r="DTT4285" s="29"/>
      <c r="DTU4285" s="29"/>
      <c r="DTV4285" s="29"/>
      <c r="DTW4285" s="29"/>
      <c r="DTX4285" s="29"/>
      <c r="DTY4285" s="29"/>
      <c r="DTZ4285" s="29"/>
      <c r="DUA4285" s="29"/>
      <c r="DUB4285" s="29"/>
      <c r="DUC4285" s="29"/>
      <c r="DUD4285" s="29"/>
      <c r="DUE4285" s="29"/>
      <c r="DUF4285" s="29"/>
      <c r="DUG4285" s="29"/>
      <c r="DUH4285" s="29"/>
      <c r="DUI4285" s="29"/>
      <c r="DUJ4285" s="29"/>
      <c r="DUK4285" s="29"/>
      <c r="DUL4285" s="29"/>
      <c r="DUM4285" s="29"/>
      <c r="DUN4285" s="29"/>
      <c r="DUO4285" s="29"/>
      <c r="DUP4285" s="29"/>
      <c r="DUQ4285" s="29"/>
      <c r="DUR4285" s="29"/>
      <c r="DUS4285" s="29"/>
      <c r="DUT4285" s="29"/>
      <c r="DUU4285" s="29"/>
      <c r="DUV4285" s="29"/>
      <c r="DUW4285" s="29"/>
      <c r="DUX4285" s="29"/>
      <c r="DUY4285" s="29"/>
      <c r="DUZ4285" s="29"/>
      <c r="DVA4285" s="29"/>
      <c r="DVB4285" s="29"/>
      <c r="DVC4285" s="29"/>
      <c r="DVD4285" s="29"/>
      <c r="DVE4285" s="29"/>
      <c r="DVF4285" s="29"/>
      <c r="DVG4285" s="29"/>
      <c r="DVH4285" s="29"/>
      <c r="DVI4285" s="29"/>
      <c r="DVJ4285" s="29"/>
      <c r="DVK4285" s="29"/>
      <c r="DVL4285" s="29"/>
      <c r="DVM4285" s="29"/>
      <c r="DVN4285" s="29"/>
      <c r="DVO4285" s="29"/>
      <c r="DVP4285" s="29"/>
      <c r="DVQ4285" s="29"/>
      <c r="DVR4285" s="29"/>
      <c r="DVS4285" s="29"/>
      <c r="DVT4285" s="29"/>
      <c r="DVU4285" s="29"/>
      <c r="DVV4285" s="29"/>
      <c r="DVW4285" s="29"/>
      <c r="DVX4285" s="29"/>
      <c r="DVY4285" s="29"/>
      <c r="DVZ4285" s="29"/>
      <c r="DWA4285" s="29"/>
      <c r="DWB4285" s="29"/>
      <c r="DWC4285" s="29"/>
      <c r="DWD4285" s="29"/>
      <c r="DWE4285" s="29"/>
      <c r="DWF4285" s="29"/>
      <c r="DWG4285" s="29"/>
      <c r="DWH4285" s="29"/>
      <c r="DWI4285" s="29"/>
      <c r="DWJ4285" s="29"/>
      <c r="DWK4285" s="29"/>
      <c r="DWL4285" s="29"/>
      <c r="DWM4285" s="29"/>
      <c r="DWN4285" s="29"/>
      <c r="DWO4285" s="29"/>
      <c r="DWP4285" s="29"/>
      <c r="DWQ4285" s="29"/>
      <c r="DWR4285" s="29"/>
      <c r="DWS4285" s="29"/>
      <c r="DWT4285" s="29"/>
      <c r="DWU4285" s="29"/>
      <c r="DWV4285" s="29"/>
      <c r="DWW4285" s="29"/>
      <c r="DWX4285" s="29"/>
      <c r="DWY4285" s="29"/>
      <c r="DWZ4285" s="29"/>
      <c r="DXA4285" s="29"/>
      <c r="DXB4285" s="29"/>
      <c r="DXC4285" s="29"/>
      <c r="DXD4285" s="29"/>
      <c r="DXE4285" s="29"/>
      <c r="DXF4285" s="29"/>
      <c r="DXG4285" s="29"/>
      <c r="DXH4285" s="29"/>
      <c r="DXI4285" s="29"/>
      <c r="DXJ4285" s="29"/>
      <c r="DXK4285" s="29"/>
      <c r="DXL4285" s="29"/>
      <c r="DXM4285" s="29"/>
      <c r="DXN4285" s="29"/>
      <c r="DXO4285" s="29"/>
      <c r="DXP4285" s="29"/>
      <c r="DXQ4285" s="29"/>
      <c r="DXR4285" s="29"/>
      <c r="DXS4285" s="29"/>
      <c r="DXT4285" s="29"/>
      <c r="DXU4285" s="29"/>
      <c r="DXV4285" s="29"/>
      <c r="DXW4285" s="29"/>
      <c r="DXX4285" s="29"/>
      <c r="DXY4285" s="29"/>
      <c r="DXZ4285" s="29"/>
      <c r="DYA4285" s="29"/>
      <c r="DYB4285" s="29"/>
      <c r="DYC4285" s="29"/>
      <c r="DYD4285" s="29"/>
      <c r="DYE4285" s="29"/>
      <c r="DYF4285" s="29"/>
      <c r="DYG4285" s="29"/>
      <c r="DYH4285" s="29"/>
      <c r="DYI4285" s="29"/>
      <c r="DYJ4285" s="29"/>
      <c r="DYK4285" s="29"/>
      <c r="DYL4285" s="29"/>
      <c r="DYM4285" s="29"/>
      <c r="DYN4285" s="29"/>
      <c r="DYO4285" s="29"/>
      <c r="DYP4285" s="29"/>
      <c r="DYQ4285" s="29"/>
      <c r="DYR4285" s="29"/>
      <c r="DYS4285" s="29"/>
      <c r="DYT4285" s="29"/>
      <c r="DYU4285" s="29"/>
      <c r="DYV4285" s="29"/>
      <c r="DYW4285" s="29"/>
      <c r="DYX4285" s="29"/>
      <c r="DYY4285" s="29"/>
      <c r="DYZ4285" s="29"/>
      <c r="DZA4285" s="29"/>
      <c r="DZB4285" s="29"/>
      <c r="DZC4285" s="29"/>
      <c r="DZD4285" s="29"/>
      <c r="DZE4285" s="29"/>
      <c r="DZF4285" s="29"/>
      <c r="DZG4285" s="29"/>
      <c r="DZH4285" s="29"/>
      <c r="DZI4285" s="29"/>
      <c r="DZJ4285" s="29"/>
      <c r="DZK4285" s="29"/>
      <c r="DZL4285" s="29"/>
      <c r="DZM4285" s="29"/>
      <c r="DZN4285" s="29"/>
      <c r="DZO4285" s="29"/>
      <c r="DZP4285" s="29"/>
      <c r="DZQ4285" s="29"/>
      <c r="DZR4285" s="29"/>
      <c r="DZS4285" s="29"/>
      <c r="DZT4285" s="29"/>
      <c r="DZU4285" s="29"/>
      <c r="DZV4285" s="29"/>
      <c r="DZW4285" s="29"/>
      <c r="DZX4285" s="29"/>
      <c r="DZY4285" s="29"/>
      <c r="DZZ4285" s="29"/>
      <c r="EAA4285" s="29"/>
      <c r="EAB4285" s="29"/>
      <c r="EAC4285" s="29"/>
      <c r="EAD4285" s="29"/>
      <c r="EAE4285" s="29"/>
      <c r="EAF4285" s="29"/>
      <c r="EAG4285" s="29"/>
      <c r="EAH4285" s="29"/>
      <c r="EAI4285" s="29"/>
      <c r="EAJ4285" s="29"/>
      <c r="EAK4285" s="29"/>
      <c r="EAL4285" s="29"/>
      <c r="EAM4285" s="29"/>
      <c r="EAN4285" s="29"/>
      <c r="EAO4285" s="29"/>
      <c r="EAP4285" s="29"/>
      <c r="EAQ4285" s="29"/>
      <c r="EAR4285" s="29"/>
      <c r="EAS4285" s="29"/>
      <c r="EAT4285" s="29"/>
      <c r="EAU4285" s="29"/>
      <c r="EAV4285" s="29"/>
      <c r="EAW4285" s="29"/>
      <c r="EAX4285" s="29"/>
      <c r="EAY4285" s="29"/>
      <c r="EAZ4285" s="29"/>
      <c r="EBA4285" s="29"/>
      <c r="EBB4285" s="29"/>
      <c r="EBC4285" s="29"/>
      <c r="EBD4285" s="29"/>
      <c r="EBE4285" s="29"/>
      <c r="EBF4285" s="29"/>
      <c r="EBG4285" s="29"/>
      <c r="EBH4285" s="29"/>
      <c r="EBI4285" s="29"/>
      <c r="EBJ4285" s="29"/>
      <c r="EBK4285" s="29"/>
      <c r="EBL4285" s="29"/>
      <c r="EBM4285" s="29"/>
      <c r="EBN4285" s="29"/>
      <c r="EBO4285" s="29"/>
      <c r="EBP4285" s="29"/>
      <c r="EBQ4285" s="29"/>
      <c r="EBR4285" s="29"/>
      <c r="EBS4285" s="29"/>
      <c r="EBT4285" s="29"/>
      <c r="EBU4285" s="29"/>
      <c r="EBV4285" s="29"/>
      <c r="EBW4285" s="29"/>
      <c r="EBX4285" s="29"/>
      <c r="EBY4285" s="29"/>
      <c r="EBZ4285" s="29"/>
      <c r="ECA4285" s="29"/>
      <c r="ECB4285" s="29"/>
      <c r="ECC4285" s="29"/>
      <c r="ECD4285" s="29"/>
      <c r="ECE4285" s="29"/>
      <c r="ECF4285" s="29"/>
      <c r="ECG4285" s="29"/>
      <c r="ECH4285" s="29"/>
      <c r="ECI4285" s="29"/>
      <c r="ECJ4285" s="29"/>
      <c r="ECK4285" s="29"/>
      <c r="ECL4285" s="29"/>
      <c r="ECM4285" s="29"/>
      <c r="ECN4285" s="29"/>
      <c r="ECO4285" s="29"/>
      <c r="ECP4285" s="29"/>
      <c r="ECQ4285" s="29"/>
      <c r="ECR4285" s="29"/>
      <c r="ECS4285" s="29"/>
      <c r="ECT4285" s="29"/>
      <c r="ECU4285" s="29"/>
      <c r="ECV4285" s="29"/>
      <c r="ECW4285" s="29"/>
      <c r="ECX4285" s="29"/>
      <c r="ECY4285" s="29"/>
      <c r="ECZ4285" s="29"/>
      <c r="EDA4285" s="29"/>
      <c r="EDB4285" s="29"/>
      <c r="EDC4285" s="29"/>
      <c r="EDD4285" s="29"/>
      <c r="EDE4285" s="29"/>
      <c r="EDF4285" s="29"/>
      <c r="EDG4285" s="29"/>
      <c r="EDH4285" s="29"/>
      <c r="EDI4285" s="29"/>
      <c r="EDJ4285" s="29"/>
      <c r="EDK4285" s="29"/>
      <c r="EDL4285" s="29"/>
      <c r="EDM4285" s="29"/>
      <c r="EDN4285" s="29"/>
      <c r="EDO4285" s="29"/>
      <c r="EDP4285" s="29"/>
      <c r="EDQ4285" s="29"/>
      <c r="EDR4285" s="29"/>
      <c r="EDS4285" s="29"/>
      <c r="EDT4285" s="29"/>
      <c r="EDU4285" s="29"/>
      <c r="EDV4285" s="29"/>
      <c r="EDW4285" s="29"/>
      <c r="EDX4285" s="29"/>
      <c r="EDY4285" s="29"/>
      <c r="EDZ4285" s="29"/>
      <c r="EEA4285" s="29"/>
      <c r="EEB4285" s="29"/>
      <c r="EEC4285" s="29"/>
      <c r="EED4285" s="29"/>
      <c r="EEE4285" s="29"/>
      <c r="EEF4285" s="29"/>
      <c r="EEG4285" s="29"/>
      <c r="EEH4285" s="29"/>
      <c r="EEI4285" s="29"/>
      <c r="EEJ4285" s="29"/>
      <c r="EEK4285" s="29"/>
      <c r="EEL4285" s="29"/>
      <c r="EEM4285" s="29"/>
      <c r="EEN4285" s="29"/>
      <c r="EEO4285" s="29"/>
      <c r="EEP4285" s="29"/>
      <c r="EEQ4285" s="29"/>
      <c r="EER4285" s="29"/>
      <c r="EES4285" s="29"/>
      <c r="EET4285" s="29"/>
      <c r="EEU4285" s="29"/>
      <c r="EEV4285" s="29"/>
      <c r="EEW4285" s="29"/>
      <c r="EEX4285" s="29"/>
      <c r="EEY4285" s="29"/>
      <c r="EEZ4285" s="29"/>
      <c r="EFA4285" s="29"/>
      <c r="EFB4285" s="29"/>
      <c r="EFC4285" s="29"/>
      <c r="EFD4285" s="29"/>
      <c r="EFE4285" s="29"/>
      <c r="EFF4285" s="29"/>
      <c r="EFG4285" s="29"/>
      <c r="EFH4285" s="29"/>
      <c r="EFI4285" s="29"/>
      <c r="EFJ4285" s="29"/>
      <c r="EFK4285" s="29"/>
      <c r="EFL4285" s="29"/>
      <c r="EFM4285" s="29"/>
      <c r="EFN4285" s="29"/>
      <c r="EFO4285" s="29"/>
      <c r="EFP4285" s="29"/>
      <c r="EFQ4285" s="29"/>
      <c r="EFR4285" s="29"/>
      <c r="EFS4285" s="29"/>
      <c r="EFT4285" s="29"/>
      <c r="EFU4285" s="29"/>
      <c r="EFV4285" s="29"/>
      <c r="EFW4285" s="29"/>
      <c r="EFX4285" s="29"/>
      <c r="EFY4285" s="29"/>
      <c r="EFZ4285" s="29"/>
      <c r="EGA4285" s="29"/>
      <c r="EGB4285" s="29"/>
      <c r="EGC4285" s="29"/>
      <c r="EGD4285" s="29"/>
      <c r="EGE4285" s="29"/>
      <c r="EGF4285" s="29"/>
      <c r="EGG4285" s="29"/>
      <c r="EGH4285" s="29"/>
      <c r="EGI4285" s="29"/>
      <c r="EGJ4285" s="29"/>
      <c r="EGK4285" s="29"/>
      <c r="EGL4285" s="29"/>
      <c r="EGM4285" s="29"/>
      <c r="EGN4285" s="29"/>
      <c r="EGO4285" s="29"/>
      <c r="EGP4285" s="29"/>
      <c r="EGQ4285" s="29"/>
      <c r="EGR4285" s="29"/>
      <c r="EGS4285" s="29"/>
      <c r="EGT4285" s="29"/>
      <c r="EGU4285" s="29"/>
      <c r="EGV4285" s="29"/>
      <c r="EGW4285" s="29"/>
      <c r="EGX4285" s="29"/>
      <c r="EGY4285" s="29"/>
      <c r="EGZ4285" s="29"/>
      <c r="EHA4285" s="29"/>
      <c r="EHB4285" s="29"/>
      <c r="EHC4285" s="29"/>
      <c r="EHD4285" s="29"/>
      <c r="EHE4285" s="29"/>
      <c r="EHF4285" s="29"/>
      <c r="EHG4285" s="29"/>
      <c r="EHH4285" s="29"/>
      <c r="EHI4285" s="29"/>
      <c r="EHJ4285" s="29"/>
      <c r="EHK4285" s="29"/>
      <c r="EHL4285" s="29"/>
      <c r="EHM4285" s="29"/>
      <c r="EHN4285" s="29"/>
      <c r="EHO4285" s="29"/>
      <c r="EHP4285" s="29"/>
      <c r="EHQ4285" s="29"/>
      <c r="EHR4285" s="29"/>
      <c r="EHS4285" s="29"/>
      <c r="EHT4285" s="29"/>
      <c r="EHU4285" s="29"/>
      <c r="EHV4285" s="29"/>
      <c r="EHW4285" s="29"/>
      <c r="EHX4285" s="29"/>
      <c r="EHY4285" s="29"/>
      <c r="EHZ4285" s="29"/>
      <c r="EIA4285" s="29"/>
      <c r="EIB4285" s="29"/>
      <c r="EIC4285" s="29"/>
      <c r="EID4285" s="29"/>
      <c r="EIE4285" s="29"/>
      <c r="EIF4285" s="29"/>
      <c r="EIG4285" s="29"/>
      <c r="EIH4285" s="29"/>
      <c r="EII4285" s="29"/>
      <c r="EIJ4285" s="29"/>
      <c r="EIK4285" s="29"/>
      <c r="EIL4285" s="29"/>
      <c r="EIM4285" s="29"/>
      <c r="EIN4285" s="29"/>
      <c r="EIO4285" s="29"/>
      <c r="EIP4285" s="29"/>
      <c r="EIQ4285" s="29"/>
      <c r="EIR4285" s="29"/>
      <c r="EIS4285" s="29"/>
      <c r="EIT4285" s="29"/>
      <c r="EIU4285" s="29"/>
      <c r="EIV4285" s="29"/>
      <c r="EIW4285" s="29"/>
      <c r="EIX4285" s="29"/>
      <c r="EIY4285" s="29"/>
      <c r="EIZ4285" s="29"/>
      <c r="EJA4285" s="29"/>
      <c r="EJB4285" s="29"/>
      <c r="EJC4285" s="29"/>
      <c r="EJD4285" s="29"/>
      <c r="EJE4285" s="29"/>
      <c r="EJF4285" s="29"/>
      <c r="EJG4285" s="29"/>
      <c r="EJH4285" s="29"/>
      <c r="EJI4285" s="29"/>
      <c r="EJJ4285" s="29"/>
      <c r="EJK4285" s="29"/>
      <c r="EJL4285" s="29"/>
      <c r="EJM4285" s="29"/>
      <c r="EJN4285" s="29"/>
      <c r="EJO4285" s="29"/>
      <c r="EJP4285" s="29"/>
      <c r="EJQ4285" s="29"/>
      <c r="EJR4285" s="29"/>
      <c r="EJS4285" s="29"/>
      <c r="EJT4285" s="29"/>
      <c r="EJU4285" s="29"/>
      <c r="EJV4285" s="29"/>
      <c r="EJW4285" s="29"/>
      <c r="EJX4285" s="29"/>
      <c r="EJY4285" s="29"/>
      <c r="EJZ4285" s="29"/>
      <c r="EKA4285" s="29"/>
      <c r="EKB4285" s="29"/>
      <c r="EKC4285" s="29"/>
      <c r="EKD4285" s="29"/>
      <c r="EKE4285" s="29"/>
      <c r="EKF4285" s="29"/>
      <c r="EKG4285" s="29"/>
      <c r="EKH4285" s="29"/>
      <c r="EKI4285" s="29"/>
      <c r="EKJ4285" s="29"/>
      <c r="EKK4285" s="29"/>
      <c r="EKL4285" s="29"/>
      <c r="EKM4285" s="29"/>
      <c r="EKN4285" s="29"/>
      <c r="EKO4285" s="29"/>
      <c r="EKP4285" s="29"/>
      <c r="EKQ4285" s="29"/>
      <c r="EKR4285" s="29"/>
      <c r="EKS4285" s="29"/>
      <c r="EKT4285" s="29"/>
      <c r="EKU4285" s="29"/>
      <c r="EKV4285" s="29"/>
      <c r="EKW4285" s="29"/>
      <c r="EKX4285" s="29"/>
      <c r="EKY4285" s="29"/>
      <c r="EKZ4285" s="29"/>
      <c r="ELA4285" s="29"/>
      <c r="ELB4285" s="29"/>
      <c r="ELC4285" s="29"/>
      <c r="ELD4285" s="29"/>
      <c r="ELE4285" s="29"/>
      <c r="ELF4285" s="29"/>
      <c r="ELG4285" s="29"/>
      <c r="ELH4285" s="29"/>
      <c r="ELI4285" s="29"/>
      <c r="ELJ4285" s="29"/>
      <c r="ELK4285" s="29"/>
      <c r="ELL4285" s="29"/>
      <c r="ELM4285" s="29"/>
      <c r="ELN4285" s="29"/>
      <c r="ELO4285" s="29"/>
      <c r="ELP4285" s="29"/>
      <c r="ELQ4285" s="29"/>
      <c r="ELR4285" s="29"/>
      <c r="ELS4285" s="29"/>
      <c r="ELT4285" s="29"/>
      <c r="ELU4285" s="29"/>
      <c r="ELV4285" s="29"/>
      <c r="ELW4285" s="29"/>
      <c r="ELX4285" s="29"/>
      <c r="ELY4285" s="29"/>
      <c r="ELZ4285" s="29"/>
      <c r="EMA4285" s="29"/>
      <c r="EMB4285" s="29"/>
      <c r="EMC4285" s="29"/>
      <c r="EMD4285" s="29"/>
      <c r="EME4285" s="29"/>
      <c r="EMF4285" s="29"/>
      <c r="EMG4285" s="29"/>
      <c r="EMH4285" s="29"/>
      <c r="EMI4285" s="29"/>
      <c r="EMJ4285" s="29"/>
      <c r="EMK4285" s="29"/>
      <c r="EML4285" s="29"/>
      <c r="EMM4285" s="29"/>
      <c r="EMN4285" s="29"/>
      <c r="EMO4285" s="29"/>
      <c r="EMP4285" s="29"/>
      <c r="EMQ4285" s="29"/>
      <c r="EMR4285" s="29"/>
      <c r="EMS4285" s="29"/>
      <c r="EMT4285" s="29"/>
      <c r="EMU4285" s="29"/>
      <c r="EMV4285" s="29"/>
      <c r="EMW4285" s="29"/>
      <c r="EMX4285" s="29"/>
      <c r="EMY4285" s="29"/>
      <c r="EMZ4285" s="29"/>
      <c r="ENA4285" s="29"/>
      <c r="ENB4285" s="29"/>
      <c r="ENC4285" s="29"/>
      <c r="END4285" s="29"/>
      <c r="ENE4285" s="29"/>
      <c r="ENF4285" s="29"/>
      <c r="ENG4285" s="29"/>
      <c r="ENH4285" s="29"/>
      <c r="ENI4285" s="29"/>
      <c r="ENJ4285" s="29"/>
      <c r="ENK4285" s="29"/>
      <c r="ENL4285" s="29"/>
      <c r="ENM4285" s="29"/>
      <c r="ENN4285" s="29"/>
      <c r="ENO4285" s="29"/>
      <c r="ENP4285" s="29"/>
      <c r="ENQ4285" s="29"/>
      <c r="ENR4285" s="29"/>
      <c r="ENS4285" s="29"/>
      <c r="ENT4285" s="29"/>
      <c r="ENU4285" s="29"/>
      <c r="ENV4285" s="29"/>
      <c r="ENW4285" s="29"/>
      <c r="ENX4285" s="29"/>
      <c r="ENY4285" s="29"/>
      <c r="ENZ4285" s="29"/>
      <c r="EOA4285" s="29"/>
      <c r="EOB4285" s="29"/>
      <c r="EOC4285" s="29"/>
      <c r="EOD4285" s="29"/>
      <c r="EOE4285" s="29"/>
      <c r="EOF4285" s="29"/>
      <c r="EOG4285" s="29"/>
      <c r="EOH4285" s="29"/>
      <c r="EOI4285" s="29"/>
      <c r="EOJ4285" s="29"/>
      <c r="EOK4285" s="29"/>
      <c r="EOL4285" s="29"/>
      <c r="EOM4285" s="29"/>
      <c r="EON4285" s="29"/>
      <c r="EOO4285" s="29"/>
      <c r="EOP4285" s="29"/>
      <c r="EOQ4285" s="29"/>
      <c r="EOR4285" s="29"/>
      <c r="EOS4285" s="29"/>
      <c r="EOT4285" s="29"/>
      <c r="EOU4285" s="29"/>
      <c r="EOV4285" s="29"/>
      <c r="EOW4285" s="29"/>
      <c r="EOX4285" s="29"/>
      <c r="EOY4285" s="29"/>
      <c r="EOZ4285" s="29"/>
      <c r="EPA4285" s="29"/>
      <c r="EPB4285" s="29"/>
      <c r="EPC4285" s="29"/>
      <c r="EPD4285" s="29"/>
      <c r="EPE4285" s="29"/>
      <c r="EPF4285" s="29"/>
      <c r="EPG4285" s="29"/>
      <c r="EPH4285" s="29"/>
      <c r="EPI4285" s="29"/>
      <c r="EPJ4285" s="29"/>
      <c r="EPK4285" s="29"/>
      <c r="EPL4285" s="29"/>
      <c r="EPM4285" s="29"/>
      <c r="EPN4285" s="29"/>
      <c r="EPO4285" s="29"/>
      <c r="EPP4285" s="29"/>
      <c r="EPQ4285" s="29"/>
      <c r="EPR4285" s="29"/>
      <c r="EPS4285" s="29"/>
      <c r="EPT4285" s="29"/>
      <c r="EPU4285" s="29"/>
      <c r="EPV4285" s="29"/>
      <c r="EPW4285" s="29"/>
      <c r="EPX4285" s="29"/>
      <c r="EPY4285" s="29"/>
      <c r="EPZ4285" s="29"/>
      <c r="EQA4285" s="29"/>
      <c r="EQB4285" s="29"/>
      <c r="EQC4285" s="29"/>
      <c r="EQD4285" s="29"/>
      <c r="EQE4285" s="29"/>
      <c r="EQF4285" s="29"/>
      <c r="EQG4285" s="29"/>
      <c r="EQH4285" s="29"/>
      <c r="EQI4285" s="29"/>
      <c r="EQJ4285" s="29"/>
      <c r="EQK4285" s="29"/>
      <c r="EQL4285" s="29"/>
      <c r="EQM4285" s="29"/>
      <c r="EQN4285" s="29"/>
      <c r="EQO4285" s="29"/>
      <c r="EQP4285" s="29"/>
      <c r="EQQ4285" s="29"/>
      <c r="EQR4285" s="29"/>
      <c r="EQS4285" s="29"/>
      <c r="EQT4285" s="29"/>
      <c r="EQU4285" s="29"/>
      <c r="EQV4285" s="29"/>
      <c r="EQW4285" s="29"/>
      <c r="EQX4285" s="29"/>
      <c r="EQY4285" s="29"/>
      <c r="EQZ4285" s="29"/>
      <c r="ERA4285" s="29"/>
      <c r="ERB4285" s="29"/>
      <c r="ERC4285" s="29"/>
      <c r="ERD4285" s="29"/>
      <c r="ERE4285" s="29"/>
      <c r="ERF4285" s="29"/>
      <c r="ERG4285" s="29"/>
      <c r="ERH4285" s="29"/>
      <c r="ERI4285" s="29"/>
      <c r="ERJ4285" s="29"/>
      <c r="ERK4285" s="29"/>
      <c r="ERL4285" s="29"/>
      <c r="ERM4285" s="29"/>
      <c r="ERN4285" s="29"/>
      <c r="ERO4285" s="29"/>
      <c r="ERP4285" s="29"/>
      <c r="ERQ4285" s="29"/>
      <c r="ERR4285" s="29"/>
      <c r="ERS4285" s="29"/>
      <c r="ERT4285" s="29"/>
      <c r="ERU4285" s="29"/>
      <c r="ERV4285" s="29"/>
      <c r="ERW4285" s="29"/>
      <c r="ERX4285" s="29"/>
      <c r="ERY4285" s="29"/>
      <c r="ERZ4285" s="29"/>
      <c r="ESA4285" s="29"/>
      <c r="ESB4285" s="29"/>
      <c r="ESC4285" s="29"/>
      <c r="ESD4285" s="29"/>
      <c r="ESE4285" s="29"/>
      <c r="ESF4285" s="29"/>
      <c r="ESG4285" s="29"/>
      <c r="ESH4285" s="29"/>
      <c r="ESI4285" s="29"/>
      <c r="ESJ4285" s="29"/>
      <c r="ESK4285" s="29"/>
      <c r="ESL4285" s="29"/>
      <c r="ESM4285" s="29"/>
      <c r="ESN4285" s="29"/>
      <c r="ESO4285" s="29"/>
      <c r="ESP4285" s="29"/>
      <c r="ESQ4285" s="29"/>
      <c r="ESR4285" s="29"/>
      <c r="ESS4285" s="29"/>
      <c r="EST4285" s="29"/>
      <c r="ESU4285" s="29"/>
      <c r="ESV4285" s="29"/>
      <c r="ESW4285" s="29"/>
      <c r="ESX4285" s="29"/>
      <c r="ESY4285" s="29"/>
      <c r="ESZ4285" s="29"/>
      <c r="ETA4285" s="29"/>
      <c r="ETB4285" s="29"/>
      <c r="ETC4285" s="29"/>
      <c r="ETD4285" s="29"/>
      <c r="ETE4285" s="29"/>
      <c r="ETF4285" s="29"/>
      <c r="ETG4285" s="29"/>
      <c r="ETH4285" s="29"/>
      <c r="ETI4285" s="29"/>
      <c r="ETJ4285" s="29"/>
      <c r="ETK4285" s="29"/>
      <c r="ETL4285" s="29"/>
      <c r="ETM4285" s="29"/>
      <c r="ETN4285" s="29"/>
      <c r="ETO4285" s="29"/>
      <c r="ETP4285" s="29"/>
      <c r="ETQ4285" s="29"/>
      <c r="ETR4285" s="29"/>
      <c r="ETS4285" s="29"/>
      <c r="ETT4285" s="29"/>
      <c r="ETU4285" s="29"/>
      <c r="ETV4285" s="29"/>
      <c r="ETW4285" s="29"/>
      <c r="ETX4285" s="29"/>
      <c r="ETY4285" s="29"/>
      <c r="ETZ4285" s="29"/>
      <c r="EUA4285" s="29"/>
      <c r="EUB4285" s="29"/>
      <c r="EUC4285" s="29"/>
      <c r="EUD4285" s="29"/>
      <c r="EUE4285" s="29"/>
      <c r="EUF4285" s="29"/>
      <c r="EUG4285" s="29"/>
      <c r="EUH4285" s="29"/>
      <c r="EUI4285" s="29"/>
      <c r="EUJ4285" s="29"/>
      <c r="EUK4285" s="29"/>
      <c r="EUL4285" s="29"/>
      <c r="EUM4285" s="29"/>
      <c r="EUN4285" s="29"/>
      <c r="EUO4285" s="29"/>
      <c r="EUP4285" s="29"/>
      <c r="EUQ4285" s="29"/>
      <c r="EUR4285" s="29"/>
      <c r="EUS4285" s="29"/>
      <c r="EUT4285" s="29"/>
      <c r="EUU4285" s="29"/>
      <c r="EUV4285" s="29"/>
      <c r="EUW4285" s="29"/>
      <c r="EUX4285" s="29"/>
      <c r="EUY4285" s="29"/>
      <c r="EUZ4285" s="29"/>
      <c r="EVA4285" s="29"/>
      <c r="EVB4285" s="29"/>
      <c r="EVC4285" s="29"/>
      <c r="EVD4285" s="29"/>
      <c r="EVE4285" s="29"/>
      <c r="EVF4285" s="29"/>
      <c r="EVG4285" s="29"/>
      <c r="EVH4285" s="29"/>
      <c r="EVI4285" s="29"/>
      <c r="EVJ4285" s="29"/>
      <c r="EVK4285" s="29"/>
      <c r="EVL4285" s="29"/>
      <c r="EVM4285" s="29"/>
      <c r="EVN4285" s="29"/>
      <c r="EVO4285" s="29"/>
      <c r="EVP4285" s="29"/>
      <c r="EVQ4285" s="29"/>
      <c r="EVR4285" s="29"/>
      <c r="EVS4285" s="29"/>
      <c r="EVT4285" s="29"/>
      <c r="EVU4285" s="29"/>
      <c r="EVV4285" s="29"/>
      <c r="EVW4285" s="29"/>
      <c r="EVX4285" s="29"/>
      <c r="EVY4285" s="29"/>
      <c r="EVZ4285" s="29"/>
      <c r="EWA4285" s="29"/>
      <c r="EWB4285" s="29"/>
      <c r="EWC4285" s="29"/>
      <c r="EWD4285" s="29"/>
      <c r="EWE4285" s="29"/>
      <c r="EWF4285" s="29"/>
      <c r="EWG4285" s="29"/>
      <c r="EWH4285" s="29"/>
      <c r="EWI4285" s="29"/>
      <c r="EWJ4285" s="29"/>
      <c r="EWK4285" s="29"/>
      <c r="EWL4285" s="29"/>
      <c r="EWM4285" s="29"/>
      <c r="EWN4285" s="29"/>
      <c r="EWO4285" s="29"/>
      <c r="EWP4285" s="29"/>
      <c r="EWQ4285" s="29"/>
      <c r="EWR4285" s="29"/>
      <c r="EWS4285" s="29"/>
      <c r="EWT4285" s="29"/>
      <c r="EWU4285" s="29"/>
      <c r="EWV4285" s="29"/>
      <c r="EWW4285" s="29"/>
      <c r="EWX4285" s="29"/>
      <c r="EWY4285" s="29"/>
      <c r="EWZ4285" s="29"/>
      <c r="EXA4285" s="29"/>
      <c r="EXB4285" s="29"/>
      <c r="EXC4285" s="29"/>
      <c r="EXD4285" s="29"/>
      <c r="EXE4285" s="29"/>
      <c r="EXF4285" s="29"/>
      <c r="EXG4285" s="29"/>
      <c r="EXH4285" s="29"/>
      <c r="EXI4285" s="29"/>
      <c r="EXJ4285" s="29"/>
      <c r="EXK4285" s="29"/>
      <c r="EXL4285" s="29"/>
      <c r="EXM4285" s="29"/>
      <c r="EXN4285" s="29"/>
      <c r="EXO4285" s="29"/>
      <c r="EXP4285" s="29"/>
      <c r="EXQ4285" s="29"/>
      <c r="EXR4285" s="29"/>
      <c r="EXS4285" s="29"/>
      <c r="EXT4285" s="29"/>
      <c r="EXU4285" s="29"/>
      <c r="EXV4285" s="29"/>
      <c r="EXW4285" s="29"/>
      <c r="EXX4285" s="29"/>
      <c r="EXY4285" s="29"/>
      <c r="EXZ4285" s="29"/>
      <c r="EYA4285" s="29"/>
      <c r="EYB4285" s="29"/>
      <c r="EYC4285" s="29"/>
      <c r="EYD4285" s="29"/>
      <c r="EYE4285" s="29"/>
      <c r="EYF4285" s="29"/>
      <c r="EYG4285" s="29"/>
      <c r="EYH4285" s="29"/>
      <c r="EYI4285" s="29"/>
      <c r="EYJ4285" s="29"/>
      <c r="EYK4285" s="29"/>
      <c r="EYL4285" s="29"/>
      <c r="EYM4285" s="29"/>
      <c r="EYN4285" s="29"/>
      <c r="EYO4285" s="29"/>
      <c r="EYP4285" s="29"/>
      <c r="EYQ4285" s="29"/>
      <c r="EYR4285" s="29"/>
      <c r="EYS4285" s="29"/>
      <c r="EYT4285" s="29"/>
      <c r="EYU4285" s="29"/>
      <c r="EYV4285" s="29"/>
      <c r="EYW4285" s="29"/>
      <c r="EYX4285" s="29"/>
      <c r="EYY4285" s="29"/>
      <c r="EYZ4285" s="29"/>
      <c r="EZA4285" s="29"/>
      <c r="EZB4285" s="29"/>
      <c r="EZC4285" s="29"/>
      <c r="EZD4285" s="29"/>
      <c r="EZE4285" s="29"/>
      <c r="EZF4285" s="29"/>
      <c r="EZG4285" s="29"/>
      <c r="EZH4285" s="29"/>
      <c r="EZI4285" s="29"/>
      <c r="EZJ4285" s="29"/>
      <c r="EZK4285" s="29"/>
      <c r="EZL4285" s="29"/>
      <c r="EZM4285" s="29"/>
      <c r="EZN4285" s="29"/>
      <c r="EZO4285" s="29"/>
      <c r="EZP4285" s="29"/>
      <c r="EZQ4285" s="29"/>
      <c r="EZR4285" s="29"/>
      <c r="EZS4285" s="29"/>
      <c r="EZT4285" s="29"/>
      <c r="EZU4285" s="29"/>
      <c r="EZV4285" s="29"/>
      <c r="EZW4285" s="29"/>
      <c r="EZX4285" s="29"/>
      <c r="EZY4285" s="29"/>
      <c r="EZZ4285" s="29"/>
      <c r="FAA4285" s="29"/>
      <c r="FAB4285" s="29"/>
      <c r="FAC4285" s="29"/>
      <c r="FAD4285" s="29"/>
      <c r="FAE4285" s="29"/>
      <c r="FAF4285" s="29"/>
      <c r="FAG4285" s="29"/>
      <c r="FAH4285" s="29"/>
      <c r="FAI4285" s="29"/>
      <c r="FAJ4285" s="29"/>
      <c r="FAK4285" s="29"/>
      <c r="FAL4285" s="29"/>
      <c r="FAM4285" s="29"/>
      <c r="FAN4285" s="29"/>
      <c r="FAO4285" s="29"/>
      <c r="FAP4285" s="29"/>
      <c r="FAQ4285" s="29"/>
      <c r="FAR4285" s="29"/>
      <c r="FAS4285" s="29"/>
      <c r="FAT4285" s="29"/>
      <c r="FAU4285" s="29"/>
      <c r="FAV4285" s="29"/>
      <c r="FAW4285" s="29"/>
      <c r="FAX4285" s="29"/>
      <c r="FAY4285" s="29"/>
      <c r="FAZ4285" s="29"/>
      <c r="FBA4285" s="29"/>
      <c r="FBB4285" s="29"/>
      <c r="FBC4285" s="29"/>
      <c r="FBD4285" s="29"/>
      <c r="FBE4285" s="29"/>
      <c r="FBF4285" s="29"/>
      <c r="FBG4285" s="29"/>
      <c r="FBH4285" s="29"/>
      <c r="FBI4285" s="29"/>
      <c r="FBJ4285" s="29"/>
      <c r="FBK4285" s="29"/>
      <c r="FBL4285" s="29"/>
      <c r="FBM4285" s="29"/>
      <c r="FBN4285" s="29"/>
      <c r="FBO4285" s="29"/>
      <c r="FBP4285" s="29"/>
      <c r="FBQ4285" s="29"/>
      <c r="FBR4285" s="29"/>
      <c r="FBS4285" s="29"/>
      <c r="FBT4285" s="29"/>
      <c r="FBU4285" s="29"/>
      <c r="FBV4285" s="29"/>
      <c r="FBW4285" s="29"/>
      <c r="FBX4285" s="29"/>
      <c r="FBY4285" s="29"/>
      <c r="FBZ4285" s="29"/>
      <c r="FCA4285" s="29"/>
      <c r="FCB4285" s="29"/>
      <c r="FCC4285" s="29"/>
      <c r="FCD4285" s="29"/>
      <c r="FCE4285" s="29"/>
      <c r="FCF4285" s="29"/>
      <c r="FCG4285" s="29"/>
      <c r="FCH4285" s="29"/>
      <c r="FCI4285" s="29"/>
      <c r="FCJ4285" s="29"/>
      <c r="FCK4285" s="29"/>
      <c r="FCL4285" s="29"/>
      <c r="FCM4285" s="29"/>
      <c r="FCN4285" s="29"/>
      <c r="FCO4285" s="29"/>
      <c r="FCP4285" s="29"/>
      <c r="FCQ4285" s="29"/>
      <c r="FCR4285" s="29"/>
      <c r="FCS4285" s="29"/>
      <c r="FCT4285" s="29"/>
      <c r="FCU4285" s="29"/>
      <c r="FCV4285" s="29"/>
      <c r="FCW4285" s="29"/>
      <c r="FCX4285" s="29"/>
      <c r="FCY4285" s="29"/>
      <c r="FCZ4285" s="29"/>
      <c r="FDA4285" s="29"/>
      <c r="FDB4285" s="29"/>
      <c r="FDC4285" s="29"/>
      <c r="FDD4285" s="29"/>
      <c r="FDE4285" s="29"/>
      <c r="FDF4285" s="29"/>
      <c r="FDG4285" s="29"/>
      <c r="FDH4285" s="29"/>
      <c r="FDI4285" s="29"/>
      <c r="FDJ4285" s="29"/>
      <c r="FDK4285" s="29"/>
      <c r="FDL4285" s="29"/>
      <c r="FDM4285" s="29"/>
      <c r="FDN4285" s="29"/>
      <c r="FDO4285" s="29"/>
      <c r="FDP4285" s="29"/>
      <c r="FDQ4285" s="29"/>
      <c r="FDR4285" s="29"/>
      <c r="FDS4285" s="29"/>
      <c r="FDT4285" s="29"/>
      <c r="FDU4285" s="29"/>
      <c r="FDV4285" s="29"/>
      <c r="FDW4285" s="29"/>
      <c r="FDX4285" s="29"/>
      <c r="FDY4285" s="29"/>
      <c r="FDZ4285" s="29"/>
      <c r="FEA4285" s="29"/>
      <c r="FEB4285" s="29"/>
      <c r="FEC4285" s="29"/>
      <c r="FED4285" s="29"/>
      <c r="FEE4285" s="29"/>
      <c r="FEF4285" s="29"/>
      <c r="FEG4285" s="29"/>
      <c r="FEH4285" s="29"/>
      <c r="FEI4285" s="29"/>
      <c r="FEJ4285" s="29"/>
      <c r="FEK4285" s="29"/>
      <c r="FEL4285" s="29"/>
      <c r="FEM4285" s="29"/>
      <c r="FEN4285" s="29"/>
      <c r="FEO4285" s="29"/>
      <c r="FEP4285" s="29"/>
      <c r="FEQ4285" s="29"/>
      <c r="FER4285" s="29"/>
      <c r="FES4285" s="29"/>
      <c r="FET4285" s="29"/>
      <c r="FEU4285" s="29"/>
      <c r="FEV4285" s="29"/>
      <c r="FEW4285" s="29"/>
      <c r="FEX4285" s="29"/>
      <c r="FEY4285" s="29"/>
      <c r="FEZ4285" s="29"/>
      <c r="FFA4285" s="29"/>
      <c r="FFB4285" s="29"/>
      <c r="FFC4285" s="29"/>
      <c r="FFD4285" s="29"/>
      <c r="FFE4285" s="29"/>
      <c r="FFF4285" s="29"/>
      <c r="FFG4285" s="29"/>
      <c r="FFH4285" s="29"/>
      <c r="FFI4285" s="29"/>
      <c r="FFJ4285" s="29"/>
      <c r="FFK4285" s="29"/>
      <c r="FFL4285" s="29"/>
      <c r="FFM4285" s="29"/>
      <c r="FFN4285" s="29"/>
      <c r="FFO4285" s="29"/>
      <c r="FFP4285" s="29"/>
      <c r="FFQ4285" s="29"/>
      <c r="FFR4285" s="29"/>
      <c r="FFS4285" s="29"/>
      <c r="FFT4285" s="29"/>
      <c r="FFU4285" s="29"/>
      <c r="FFV4285" s="29"/>
      <c r="FFW4285" s="29"/>
      <c r="FFX4285" s="29"/>
      <c r="FFY4285" s="29"/>
      <c r="FFZ4285" s="29"/>
      <c r="FGA4285" s="29"/>
      <c r="FGB4285" s="29"/>
      <c r="FGC4285" s="29"/>
      <c r="FGD4285" s="29"/>
      <c r="FGE4285" s="29"/>
      <c r="FGF4285" s="29"/>
      <c r="FGG4285" s="29"/>
      <c r="FGH4285" s="29"/>
      <c r="FGI4285" s="29"/>
      <c r="FGJ4285" s="29"/>
      <c r="FGK4285" s="29"/>
      <c r="FGL4285" s="29"/>
      <c r="FGM4285" s="29"/>
      <c r="FGN4285" s="29"/>
      <c r="FGO4285" s="29"/>
      <c r="FGP4285" s="29"/>
      <c r="FGQ4285" s="29"/>
      <c r="FGR4285" s="29"/>
      <c r="FGS4285" s="29"/>
      <c r="FGT4285" s="29"/>
      <c r="FGU4285" s="29"/>
      <c r="FGV4285" s="29"/>
      <c r="FGW4285" s="29"/>
      <c r="FGX4285" s="29"/>
      <c r="FGY4285" s="29"/>
      <c r="FGZ4285" s="29"/>
      <c r="FHA4285" s="29"/>
      <c r="FHB4285" s="29"/>
      <c r="FHC4285" s="29"/>
      <c r="FHD4285" s="29"/>
      <c r="FHE4285" s="29"/>
      <c r="FHF4285" s="29"/>
      <c r="FHG4285" s="29"/>
      <c r="FHH4285" s="29"/>
      <c r="FHI4285" s="29"/>
      <c r="FHJ4285" s="29"/>
      <c r="FHK4285" s="29"/>
      <c r="FHL4285" s="29"/>
      <c r="FHM4285" s="29"/>
      <c r="FHN4285" s="29"/>
      <c r="FHO4285" s="29"/>
      <c r="FHP4285" s="29"/>
      <c r="FHQ4285" s="29"/>
      <c r="FHR4285" s="29"/>
      <c r="FHS4285" s="29"/>
      <c r="FHT4285" s="29"/>
      <c r="FHU4285" s="29"/>
      <c r="FHV4285" s="29"/>
      <c r="FHW4285" s="29"/>
      <c r="FHX4285" s="29"/>
      <c r="FHY4285" s="29"/>
      <c r="FHZ4285" s="29"/>
      <c r="FIA4285" s="29"/>
      <c r="FIB4285" s="29"/>
      <c r="FIC4285" s="29"/>
      <c r="FID4285" s="29"/>
      <c r="FIE4285" s="29"/>
      <c r="FIF4285" s="29"/>
      <c r="FIG4285" s="29"/>
      <c r="FIH4285" s="29"/>
      <c r="FII4285" s="29"/>
      <c r="FIJ4285" s="29"/>
      <c r="FIK4285" s="29"/>
      <c r="FIL4285" s="29"/>
      <c r="FIM4285" s="29"/>
      <c r="FIN4285" s="29"/>
      <c r="FIO4285" s="29"/>
      <c r="FIP4285" s="29"/>
      <c r="FIQ4285" s="29"/>
      <c r="FIR4285" s="29"/>
      <c r="FIS4285" s="29"/>
      <c r="FIT4285" s="29"/>
      <c r="FIU4285" s="29"/>
      <c r="FIV4285" s="29"/>
      <c r="FIW4285" s="29"/>
      <c r="FIX4285" s="29"/>
      <c r="FIY4285" s="29"/>
      <c r="FIZ4285" s="29"/>
      <c r="FJA4285" s="29"/>
      <c r="FJB4285" s="29"/>
      <c r="FJC4285" s="29"/>
      <c r="FJD4285" s="29"/>
      <c r="FJE4285" s="29"/>
      <c r="FJF4285" s="29"/>
      <c r="FJG4285" s="29"/>
      <c r="FJH4285" s="29"/>
      <c r="FJI4285" s="29"/>
      <c r="FJJ4285" s="29"/>
      <c r="FJK4285" s="29"/>
      <c r="FJL4285" s="29"/>
      <c r="FJM4285" s="29"/>
      <c r="FJN4285" s="29"/>
      <c r="FJO4285" s="29"/>
      <c r="FJP4285" s="29"/>
      <c r="FJQ4285" s="29"/>
      <c r="FJR4285" s="29"/>
      <c r="FJS4285" s="29"/>
      <c r="FJT4285" s="29"/>
      <c r="FJU4285" s="29"/>
      <c r="FJV4285" s="29"/>
      <c r="FJW4285" s="29"/>
      <c r="FJX4285" s="29"/>
      <c r="FJY4285" s="29"/>
      <c r="FJZ4285" s="29"/>
      <c r="FKA4285" s="29"/>
      <c r="FKB4285" s="29"/>
      <c r="FKC4285" s="29"/>
      <c r="FKD4285" s="29"/>
      <c r="FKE4285" s="29"/>
      <c r="FKF4285" s="29"/>
      <c r="FKG4285" s="29"/>
      <c r="FKH4285" s="29"/>
      <c r="FKI4285" s="29"/>
      <c r="FKJ4285" s="29"/>
      <c r="FKK4285" s="29"/>
      <c r="FKL4285" s="29"/>
      <c r="FKM4285" s="29"/>
      <c r="FKN4285" s="29"/>
      <c r="FKO4285" s="29"/>
      <c r="FKP4285" s="29"/>
      <c r="FKQ4285" s="29"/>
      <c r="FKR4285" s="29"/>
      <c r="FKS4285" s="29"/>
      <c r="FKT4285" s="29"/>
      <c r="FKU4285" s="29"/>
      <c r="FKV4285" s="29"/>
      <c r="FKW4285" s="29"/>
      <c r="FKX4285" s="29"/>
      <c r="FKY4285" s="29"/>
      <c r="FKZ4285" s="29"/>
      <c r="FLA4285" s="29"/>
      <c r="FLB4285" s="29"/>
      <c r="FLC4285" s="29"/>
      <c r="FLD4285" s="29"/>
      <c r="FLE4285" s="29"/>
      <c r="FLF4285" s="29"/>
      <c r="FLG4285" s="29"/>
      <c r="FLH4285" s="29"/>
      <c r="FLI4285" s="29"/>
      <c r="FLJ4285" s="29"/>
      <c r="FLK4285" s="29"/>
      <c r="FLL4285" s="29"/>
      <c r="FLM4285" s="29"/>
      <c r="FLN4285" s="29"/>
      <c r="FLO4285" s="29"/>
      <c r="FLP4285" s="29"/>
      <c r="FLQ4285" s="29"/>
      <c r="FLR4285" s="29"/>
      <c r="FLS4285" s="29"/>
      <c r="FLT4285" s="29"/>
      <c r="FLU4285" s="29"/>
      <c r="FLV4285" s="29"/>
      <c r="FLW4285" s="29"/>
      <c r="FLX4285" s="29"/>
      <c r="FLY4285" s="29"/>
      <c r="FLZ4285" s="29"/>
      <c r="FMA4285" s="29"/>
      <c r="FMB4285" s="29"/>
      <c r="FMC4285" s="29"/>
      <c r="FMD4285" s="29"/>
      <c r="FME4285" s="29"/>
      <c r="FMF4285" s="29"/>
      <c r="FMG4285" s="29"/>
      <c r="FMH4285" s="29"/>
      <c r="FMI4285" s="29"/>
      <c r="FMJ4285" s="29"/>
      <c r="FMK4285" s="29"/>
      <c r="FML4285" s="29"/>
      <c r="FMM4285" s="29"/>
      <c r="FMN4285" s="29"/>
      <c r="FMO4285" s="29"/>
      <c r="FMP4285" s="29"/>
      <c r="FMQ4285" s="29"/>
      <c r="FMR4285" s="29"/>
      <c r="FMS4285" s="29"/>
      <c r="FMT4285" s="29"/>
      <c r="FMU4285" s="29"/>
      <c r="FMV4285" s="29"/>
      <c r="FMW4285" s="29"/>
      <c r="FMX4285" s="29"/>
      <c r="FMY4285" s="29"/>
      <c r="FMZ4285" s="29"/>
      <c r="FNA4285" s="29"/>
      <c r="FNB4285" s="29"/>
      <c r="FNC4285" s="29"/>
      <c r="FND4285" s="29"/>
      <c r="FNE4285" s="29"/>
      <c r="FNF4285" s="29"/>
      <c r="FNG4285" s="29"/>
      <c r="FNH4285" s="29"/>
      <c r="FNI4285" s="29"/>
      <c r="FNJ4285" s="29"/>
      <c r="FNK4285" s="29"/>
      <c r="FNL4285" s="29"/>
      <c r="FNM4285" s="29"/>
      <c r="FNN4285" s="29"/>
      <c r="FNO4285" s="29"/>
      <c r="FNP4285" s="29"/>
      <c r="FNQ4285" s="29"/>
      <c r="FNR4285" s="29"/>
      <c r="FNS4285" s="29"/>
      <c r="FNT4285" s="29"/>
      <c r="FNU4285" s="29"/>
      <c r="FNV4285" s="29"/>
      <c r="FNW4285" s="29"/>
      <c r="FNX4285" s="29"/>
      <c r="FNY4285" s="29"/>
      <c r="FNZ4285" s="29"/>
      <c r="FOA4285" s="29"/>
      <c r="FOB4285" s="29"/>
      <c r="FOC4285" s="29"/>
      <c r="FOD4285" s="29"/>
      <c r="FOE4285" s="29"/>
      <c r="FOF4285" s="29"/>
      <c r="FOG4285" s="29"/>
      <c r="FOH4285" s="29"/>
      <c r="FOI4285" s="29"/>
      <c r="FOJ4285" s="29"/>
      <c r="FOK4285" s="29"/>
      <c r="FOL4285" s="29"/>
      <c r="FOM4285" s="29"/>
      <c r="FON4285" s="29"/>
      <c r="FOO4285" s="29"/>
      <c r="FOP4285" s="29"/>
      <c r="FOQ4285" s="29"/>
      <c r="FOR4285" s="29"/>
      <c r="FOS4285" s="29"/>
      <c r="FOT4285" s="29"/>
      <c r="FOU4285" s="29"/>
      <c r="FOV4285" s="29"/>
      <c r="FOW4285" s="29"/>
      <c r="FOX4285" s="29"/>
      <c r="FOY4285" s="29"/>
      <c r="FOZ4285" s="29"/>
      <c r="FPA4285" s="29"/>
      <c r="FPB4285" s="29"/>
      <c r="FPC4285" s="29"/>
      <c r="FPD4285" s="29"/>
      <c r="FPE4285" s="29"/>
      <c r="FPF4285" s="29"/>
      <c r="FPG4285" s="29"/>
      <c r="FPH4285" s="29"/>
      <c r="FPI4285" s="29"/>
      <c r="FPJ4285" s="29"/>
      <c r="FPK4285" s="29"/>
      <c r="FPL4285" s="29"/>
      <c r="FPM4285" s="29"/>
      <c r="FPN4285" s="29"/>
      <c r="FPO4285" s="29"/>
      <c r="FPP4285" s="29"/>
      <c r="FPQ4285" s="29"/>
      <c r="FPR4285" s="29"/>
      <c r="FPS4285" s="29"/>
      <c r="FPT4285" s="29"/>
      <c r="FPU4285" s="29"/>
      <c r="FPV4285" s="29"/>
      <c r="FPW4285" s="29"/>
      <c r="FPX4285" s="29"/>
      <c r="FPY4285" s="29"/>
      <c r="FPZ4285" s="29"/>
      <c r="FQA4285" s="29"/>
      <c r="FQB4285" s="29"/>
      <c r="FQC4285" s="29"/>
      <c r="FQD4285" s="29"/>
      <c r="FQE4285" s="29"/>
      <c r="FQF4285" s="29"/>
      <c r="FQG4285" s="29"/>
      <c r="FQH4285" s="29"/>
      <c r="FQI4285" s="29"/>
      <c r="FQJ4285" s="29"/>
      <c r="FQK4285" s="29"/>
      <c r="FQL4285" s="29"/>
      <c r="FQM4285" s="29"/>
      <c r="FQN4285" s="29"/>
      <c r="FQO4285" s="29"/>
      <c r="FQP4285" s="29"/>
      <c r="FQQ4285" s="29"/>
      <c r="FQR4285" s="29"/>
      <c r="FQS4285" s="29"/>
      <c r="FQT4285" s="29"/>
      <c r="FQU4285" s="29"/>
      <c r="FQV4285" s="29"/>
      <c r="FQW4285" s="29"/>
      <c r="FQX4285" s="29"/>
      <c r="FQY4285" s="29"/>
      <c r="FQZ4285" s="29"/>
      <c r="FRA4285" s="29"/>
      <c r="FRB4285" s="29"/>
      <c r="FRC4285" s="29"/>
      <c r="FRD4285" s="29"/>
      <c r="FRE4285" s="29"/>
      <c r="FRF4285" s="29"/>
      <c r="FRG4285" s="29"/>
      <c r="FRH4285" s="29"/>
      <c r="FRI4285" s="29"/>
      <c r="FRJ4285" s="29"/>
      <c r="FRK4285" s="29"/>
      <c r="FRL4285" s="29"/>
      <c r="FRM4285" s="29"/>
      <c r="FRN4285" s="29"/>
      <c r="FRO4285" s="29"/>
      <c r="FRP4285" s="29"/>
      <c r="FRQ4285" s="29"/>
      <c r="FRR4285" s="29"/>
      <c r="FRS4285" s="29"/>
      <c r="FRT4285" s="29"/>
      <c r="FRU4285" s="29"/>
      <c r="FRV4285" s="29"/>
      <c r="FRW4285" s="29"/>
      <c r="FRX4285" s="29"/>
      <c r="FRY4285" s="29"/>
      <c r="FRZ4285" s="29"/>
      <c r="FSA4285" s="29"/>
      <c r="FSB4285" s="29"/>
      <c r="FSC4285" s="29"/>
      <c r="FSD4285" s="29"/>
      <c r="FSE4285" s="29"/>
      <c r="FSF4285" s="29"/>
      <c r="FSG4285" s="29"/>
      <c r="FSH4285" s="29"/>
      <c r="FSI4285" s="29"/>
      <c r="FSJ4285" s="29"/>
      <c r="FSK4285" s="29"/>
      <c r="FSL4285" s="29"/>
      <c r="FSM4285" s="29"/>
      <c r="FSN4285" s="29"/>
      <c r="FSO4285" s="29"/>
      <c r="FSP4285" s="29"/>
      <c r="FSQ4285" s="29"/>
      <c r="FSR4285" s="29"/>
      <c r="FSS4285" s="29"/>
      <c r="FST4285" s="29"/>
      <c r="FSU4285" s="29"/>
      <c r="FSV4285" s="29"/>
      <c r="FSW4285" s="29"/>
      <c r="FSX4285" s="29"/>
      <c r="FSY4285" s="29"/>
      <c r="FSZ4285" s="29"/>
      <c r="FTA4285" s="29"/>
      <c r="FTB4285" s="29"/>
      <c r="FTC4285" s="29"/>
      <c r="FTD4285" s="29"/>
      <c r="FTE4285" s="29"/>
      <c r="FTF4285" s="29"/>
      <c r="FTG4285" s="29"/>
      <c r="FTH4285" s="29"/>
      <c r="FTI4285" s="29"/>
      <c r="FTJ4285" s="29"/>
      <c r="FTK4285" s="29"/>
      <c r="FTL4285" s="29"/>
      <c r="FTM4285" s="29"/>
      <c r="FTN4285" s="29"/>
      <c r="FTO4285" s="29"/>
      <c r="FTP4285" s="29"/>
      <c r="FTQ4285" s="29"/>
      <c r="FTR4285" s="29"/>
      <c r="FTS4285" s="29"/>
      <c r="FTT4285" s="29"/>
      <c r="FTU4285" s="29"/>
      <c r="FTV4285" s="29"/>
      <c r="FTW4285" s="29"/>
      <c r="FTX4285" s="29"/>
      <c r="FTY4285" s="29"/>
      <c r="FTZ4285" s="29"/>
      <c r="FUA4285" s="29"/>
      <c r="FUB4285" s="29"/>
      <c r="FUC4285" s="29"/>
      <c r="FUD4285" s="29"/>
      <c r="FUE4285" s="29"/>
      <c r="FUF4285" s="29"/>
      <c r="FUG4285" s="29"/>
      <c r="FUH4285" s="29"/>
      <c r="FUI4285" s="29"/>
      <c r="FUJ4285" s="29"/>
      <c r="FUK4285" s="29"/>
      <c r="FUL4285" s="29"/>
      <c r="FUM4285" s="29"/>
      <c r="FUN4285" s="29"/>
      <c r="FUO4285" s="29"/>
      <c r="FUP4285" s="29"/>
      <c r="FUQ4285" s="29"/>
      <c r="FUR4285" s="29"/>
      <c r="FUS4285" s="29"/>
      <c r="FUT4285" s="29"/>
      <c r="FUU4285" s="29"/>
      <c r="FUV4285" s="29"/>
      <c r="FUW4285" s="29"/>
      <c r="FUX4285" s="29"/>
      <c r="FUY4285" s="29"/>
      <c r="FUZ4285" s="29"/>
      <c r="FVA4285" s="29"/>
      <c r="FVB4285" s="29"/>
      <c r="FVC4285" s="29"/>
      <c r="FVD4285" s="29"/>
      <c r="FVE4285" s="29"/>
      <c r="FVF4285" s="29"/>
      <c r="FVG4285" s="29"/>
      <c r="FVH4285" s="29"/>
      <c r="FVI4285" s="29"/>
      <c r="FVJ4285" s="29"/>
      <c r="FVK4285" s="29"/>
      <c r="FVL4285" s="29"/>
      <c r="FVM4285" s="29"/>
      <c r="FVN4285" s="29"/>
      <c r="FVO4285" s="29"/>
      <c r="FVP4285" s="29"/>
      <c r="FVQ4285" s="29"/>
      <c r="FVR4285" s="29"/>
      <c r="FVS4285" s="29"/>
      <c r="FVT4285" s="29"/>
      <c r="FVU4285" s="29"/>
      <c r="FVV4285" s="29"/>
      <c r="FVW4285" s="29"/>
      <c r="FVX4285" s="29"/>
      <c r="FVY4285" s="29"/>
      <c r="FVZ4285" s="29"/>
      <c r="FWA4285" s="29"/>
      <c r="FWB4285" s="29"/>
      <c r="FWC4285" s="29"/>
      <c r="FWD4285" s="29"/>
      <c r="FWE4285" s="29"/>
      <c r="FWF4285" s="29"/>
      <c r="FWG4285" s="29"/>
      <c r="FWH4285" s="29"/>
      <c r="FWI4285" s="29"/>
      <c r="FWJ4285" s="29"/>
      <c r="FWK4285" s="29"/>
      <c r="FWL4285" s="29"/>
      <c r="FWM4285" s="29"/>
      <c r="FWN4285" s="29"/>
      <c r="FWO4285" s="29"/>
      <c r="FWP4285" s="29"/>
      <c r="FWQ4285" s="29"/>
      <c r="FWR4285" s="29"/>
      <c r="FWS4285" s="29"/>
      <c r="FWT4285" s="29"/>
      <c r="FWU4285" s="29"/>
      <c r="FWV4285" s="29"/>
      <c r="FWW4285" s="29"/>
      <c r="FWX4285" s="29"/>
      <c r="FWY4285" s="29"/>
      <c r="FWZ4285" s="29"/>
      <c r="FXA4285" s="29"/>
      <c r="FXB4285" s="29"/>
      <c r="FXC4285" s="29"/>
      <c r="FXD4285" s="29"/>
      <c r="FXE4285" s="29"/>
      <c r="FXF4285" s="29"/>
      <c r="FXG4285" s="29"/>
      <c r="FXH4285" s="29"/>
      <c r="FXI4285" s="29"/>
      <c r="FXJ4285" s="29"/>
      <c r="FXK4285" s="29"/>
      <c r="FXL4285" s="29"/>
      <c r="FXM4285" s="29"/>
      <c r="FXN4285" s="29"/>
      <c r="FXO4285" s="29"/>
      <c r="FXP4285" s="29"/>
      <c r="FXQ4285" s="29"/>
      <c r="FXR4285" s="29"/>
      <c r="FXS4285" s="29"/>
      <c r="FXT4285" s="29"/>
      <c r="FXU4285" s="29"/>
      <c r="FXV4285" s="29"/>
      <c r="FXW4285" s="29"/>
      <c r="FXX4285" s="29"/>
      <c r="FXY4285" s="29"/>
      <c r="FXZ4285" s="29"/>
      <c r="FYA4285" s="29"/>
      <c r="FYB4285" s="29"/>
      <c r="FYC4285" s="29"/>
      <c r="FYD4285" s="29"/>
      <c r="FYE4285" s="29"/>
      <c r="FYF4285" s="29"/>
      <c r="FYG4285" s="29"/>
      <c r="FYH4285" s="29"/>
      <c r="FYI4285" s="29"/>
      <c r="FYJ4285" s="29"/>
      <c r="FYK4285" s="29"/>
      <c r="FYL4285" s="29"/>
      <c r="FYM4285" s="29"/>
      <c r="FYN4285" s="29"/>
      <c r="FYO4285" s="29"/>
      <c r="FYP4285" s="29"/>
      <c r="FYQ4285" s="29"/>
      <c r="FYR4285" s="29"/>
      <c r="FYS4285" s="29"/>
      <c r="FYT4285" s="29"/>
      <c r="FYU4285" s="29"/>
      <c r="FYV4285" s="29"/>
      <c r="FYW4285" s="29"/>
      <c r="FYX4285" s="29"/>
      <c r="FYY4285" s="29"/>
      <c r="FYZ4285" s="29"/>
      <c r="FZA4285" s="29"/>
      <c r="FZB4285" s="29"/>
      <c r="FZC4285" s="29"/>
      <c r="FZD4285" s="29"/>
      <c r="FZE4285" s="29"/>
      <c r="FZF4285" s="29"/>
      <c r="FZG4285" s="29"/>
      <c r="FZH4285" s="29"/>
      <c r="FZI4285" s="29"/>
      <c r="FZJ4285" s="29"/>
      <c r="FZK4285" s="29"/>
      <c r="FZL4285" s="29"/>
      <c r="FZM4285" s="29"/>
      <c r="FZN4285" s="29"/>
      <c r="FZO4285" s="29"/>
      <c r="FZP4285" s="29"/>
      <c r="FZQ4285" s="29"/>
      <c r="FZR4285" s="29"/>
      <c r="FZS4285" s="29"/>
      <c r="FZT4285" s="29"/>
      <c r="FZU4285" s="29"/>
      <c r="FZV4285" s="29"/>
      <c r="FZW4285" s="29"/>
      <c r="FZX4285" s="29"/>
      <c r="FZY4285" s="29"/>
      <c r="FZZ4285" s="29"/>
      <c r="GAA4285" s="29"/>
      <c r="GAB4285" s="29"/>
      <c r="GAC4285" s="29"/>
      <c r="GAD4285" s="29"/>
      <c r="GAE4285" s="29"/>
      <c r="GAF4285" s="29"/>
      <c r="GAG4285" s="29"/>
      <c r="GAH4285" s="29"/>
      <c r="GAI4285" s="29"/>
      <c r="GAJ4285" s="29"/>
      <c r="GAK4285" s="29"/>
      <c r="GAL4285" s="29"/>
      <c r="GAM4285" s="29"/>
      <c r="GAN4285" s="29"/>
      <c r="GAO4285" s="29"/>
      <c r="GAP4285" s="29"/>
      <c r="GAQ4285" s="29"/>
      <c r="GAR4285" s="29"/>
      <c r="GAS4285" s="29"/>
      <c r="GAT4285" s="29"/>
      <c r="GAU4285" s="29"/>
      <c r="GAV4285" s="29"/>
      <c r="GAW4285" s="29"/>
      <c r="GAX4285" s="29"/>
      <c r="GAY4285" s="29"/>
      <c r="GAZ4285" s="29"/>
      <c r="GBA4285" s="29"/>
      <c r="GBB4285" s="29"/>
      <c r="GBC4285" s="29"/>
      <c r="GBD4285" s="29"/>
      <c r="GBE4285" s="29"/>
      <c r="GBF4285" s="29"/>
      <c r="GBG4285" s="29"/>
      <c r="GBH4285" s="29"/>
      <c r="GBI4285" s="29"/>
      <c r="GBJ4285" s="29"/>
      <c r="GBK4285" s="29"/>
      <c r="GBL4285" s="29"/>
      <c r="GBM4285" s="29"/>
      <c r="GBN4285" s="29"/>
      <c r="GBO4285" s="29"/>
      <c r="GBP4285" s="29"/>
      <c r="GBQ4285" s="29"/>
      <c r="GBR4285" s="29"/>
      <c r="GBS4285" s="29"/>
      <c r="GBT4285" s="29"/>
      <c r="GBU4285" s="29"/>
      <c r="GBV4285" s="29"/>
      <c r="GBW4285" s="29"/>
      <c r="GBX4285" s="29"/>
      <c r="GBY4285" s="29"/>
      <c r="GBZ4285" s="29"/>
      <c r="GCA4285" s="29"/>
      <c r="GCB4285" s="29"/>
      <c r="GCC4285" s="29"/>
      <c r="GCD4285" s="29"/>
      <c r="GCE4285" s="29"/>
      <c r="GCF4285" s="29"/>
      <c r="GCG4285" s="29"/>
      <c r="GCH4285" s="29"/>
      <c r="GCI4285" s="29"/>
      <c r="GCJ4285" s="29"/>
      <c r="GCK4285" s="29"/>
      <c r="GCL4285" s="29"/>
      <c r="GCM4285" s="29"/>
      <c r="GCN4285" s="29"/>
      <c r="GCO4285" s="29"/>
      <c r="GCP4285" s="29"/>
      <c r="GCQ4285" s="29"/>
      <c r="GCR4285" s="29"/>
      <c r="GCS4285" s="29"/>
      <c r="GCT4285" s="29"/>
      <c r="GCU4285" s="29"/>
      <c r="GCV4285" s="29"/>
      <c r="GCW4285" s="29"/>
      <c r="GCX4285" s="29"/>
      <c r="GCY4285" s="29"/>
      <c r="GCZ4285" s="29"/>
      <c r="GDA4285" s="29"/>
      <c r="GDB4285" s="29"/>
      <c r="GDC4285" s="29"/>
      <c r="GDD4285" s="29"/>
      <c r="GDE4285" s="29"/>
      <c r="GDF4285" s="29"/>
      <c r="GDG4285" s="29"/>
      <c r="GDH4285" s="29"/>
      <c r="GDI4285" s="29"/>
      <c r="GDJ4285" s="29"/>
      <c r="GDK4285" s="29"/>
      <c r="GDL4285" s="29"/>
      <c r="GDM4285" s="29"/>
      <c r="GDN4285" s="29"/>
      <c r="GDO4285" s="29"/>
      <c r="GDP4285" s="29"/>
      <c r="GDQ4285" s="29"/>
      <c r="GDR4285" s="29"/>
      <c r="GDS4285" s="29"/>
      <c r="GDT4285" s="29"/>
      <c r="GDU4285" s="29"/>
      <c r="GDV4285" s="29"/>
      <c r="GDW4285" s="29"/>
      <c r="GDX4285" s="29"/>
      <c r="GDY4285" s="29"/>
      <c r="GDZ4285" s="29"/>
      <c r="GEA4285" s="29"/>
      <c r="GEB4285" s="29"/>
      <c r="GEC4285" s="29"/>
      <c r="GED4285" s="29"/>
      <c r="GEE4285" s="29"/>
      <c r="GEF4285" s="29"/>
      <c r="GEG4285" s="29"/>
      <c r="GEH4285" s="29"/>
      <c r="GEI4285" s="29"/>
      <c r="GEJ4285" s="29"/>
      <c r="GEK4285" s="29"/>
      <c r="GEL4285" s="29"/>
      <c r="GEM4285" s="29"/>
      <c r="GEN4285" s="29"/>
      <c r="GEO4285" s="29"/>
      <c r="GEP4285" s="29"/>
      <c r="GEQ4285" s="29"/>
      <c r="GER4285" s="29"/>
      <c r="GES4285" s="29"/>
      <c r="GET4285" s="29"/>
      <c r="GEU4285" s="29"/>
      <c r="GEV4285" s="29"/>
      <c r="GEW4285" s="29"/>
      <c r="GEX4285" s="29"/>
      <c r="GEY4285" s="29"/>
      <c r="GEZ4285" s="29"/>
      <c r="GFA4285" s="29"/>
      <c r="GFB4285" s="29"/>
      <c r="GFC4285" s="29"/>
      <c r="GFD4285" s="29"/>
      <c r="GFE4285" s="29"/>
      <c r="GFF4285" s="29"/>
      <c r="GFG4285" s="29"/>
      <c r="GFH4285" s="29"/>
      <c r="GFI4285" s="29"/>
      <c r="GFJ4285" s="29"/>
      <c r="GFK4285" s="29"/>
      <c r="GFL4285" s="29"/>
      <c r="GFM4285" s="29"/>
      <c r="GFN4285" s="29"/>
      <c r="GFO4285" s="29"/>
      <c r="GFP4285" s="29"/>
      <c r="GFQ4285" s="29"/>
      <c r="GFR4285" s="29"/>
      <c r="GFS4285" s="29"/>
      <c r="GFT4285" s="29"/>
      <c r="GFU4285" s="29"/>
      <c r="GFV4285" s="29"/>
      <c r="GFW4285" s="29"/>
      <c r="GFX4285" s="29"/>
      <c r="GFY4285" s="29"/>
      <c r="GFZ4285" s="29"/>
      <c r="GGA4285" s="29"/>
      <c r="GGB4285" s="29"/>
      <c r="GGC4285" s="29"/>
      <c r="GGD4285" s="29"/>
      <c r="GGE4285" s="29"/>
      <c r="GGF4285" s="29"/>
      <c r="GGG4285" s="29"/>
      <c r="GGH4285" s="29"/>
      <c r="GGI4285" s="29"/>
      <c r="GGJ4285" s="29"/>
      <c r="GGK4285" s="29"/>
      <c r="GGL4285" s="29"/>
      <c r="GGM4285" s="29"/>
      <c r="GGN4285" s="29"/>
      <c r="GGO4285" s="29"/>
      <c r="GGP4285" s="29"/>
      <c r="GGQ4285" s="29"/>
      <c r="GGR4285" s="29"/>
      <c r="GGS4285" s="29"/>
      <c r="GGT4285" s="29"/>
      <c r="GGU4285" s="29"/>
      <c r="GGV4285" s="29"/>
      <c r="GGW4285" s="29"/>
      <c r="GGX4285" s="29"/>
      <c r="GGY4285" s="29"/>
      <c r="GGZ4285" s="29"/>
      <c r="GHA4285" s="29"/>
      <c r="GHB4285" s="29"/>
      <c r="GHC4285" s="29"/>
      <c r="GHD4285" s="29"/>
      <c r="GHE4285" s="29"/>
      <c r="GHF4285" s="29"/>
      <c r="GHG4285" s="29"/>
      <c r="GHH4285" s="29"/>
      <c r="GHI4285" s="29"/>
      <c r="GHJ4285" s="29"/>
      <c r="GHK4285" s="29"/>
      <c r="GHL4285" s="29"/>
      <c r="GHM4285" s="29"/>
      <c r="GHN4285" s="29"/>
      <c r="GHO4285" s="29"/>
      <c r="GHP4285" s="29"/>
      <c r="GHQ4285" s="29"/>
      <c r="GHR4285" s="29"/>
      <c r="GHS4285" s="29"/>
      <c r="GHT4285" s="29"/>
      <c r="GHU4285" s="29"/>
      <c r="GHV4285" s="29"/>
      <c r="GHW4285" s="29"/>
      <c r="GHX4285" s="29"/>
      <c r="GHY4285" s="29"/>
      <c r="GHZ4285" s="29"/>
      <c r="GIA4285" s="29"/>
      <c r="GIB4285" s="29"/>
      <c r="GIC4285" s="29"/>
      <c r="GID4285" s="29"/>
      <c r="GIE4285" s="29"/>
      <c r="GIF4285" s="29"/>
      <c r="GIG4285" s="29"/>
      <c r="GIH4285" s="29"/>
      <c r="GII4285" s="29"/>
      <c r="GIJ4285" s="29"/>
      <c r="GIK4285" s="29"/>
      <c r="GIL4285" s="29"/>
      <c r="GIM4285" s="29"/>
      <c r="GIN4285" s="29"/>
      <c r="GIO4285" s="29"/>
      <c r="GIP4285" s="29"/>
      <c r="GIQ4285" s="29"/>
      <c r="GIR4285" s="29"/>
      <c r="GIS4285" s="29"/>
      <c r="GIT4285" s="29"/>
      <c r="GIU4285" s="29"/>
      <c r="GIV4285" s="29"/>
      <c r="GIW4285" s="29"/>
      <c r="GIX4285" s="29"/>
      <c r="GIY4285" s="29"/>
      <c r="GIZ4285" s="29"/>
      <c r="GJA4285" s="29"/>
      <c r="GJB4285" s="29"/>
      <c r="GJC4285" s="29"/>
      <c r="GJD4285" s="29"/>
      <c r="GJE4285" s="29"/>
      <c r="GJF4285" s="29"/>
      <c r="GJG4285" s="29"/>
      <c r="GJH4285" s="29"/>
      <c r="GJI4285" s="29"/>
      <c r="GJJ4285" s="29"/>
      <c r="GJK4285" s="29"/>
      <c r="GJL4285" s="29"/>
      <c r="GJM4285" s="29"/>
      <c r="GJN4285" s="29"/>
      <c r="GJO4285" s="29"/>
      <c r="GJP4285" s="29"/>
      <c r="GJQ4285" s="29"/>
      <c r="GJR4285" s="29"/>
      <c r="GJS4285" s="29"/>
      <c r="GJT4285" s="29"/>
      <c r="GJU4285" s="29"/>
      <c r="GJV4285" s="29"/>
      <c r="GJW4285" s="29"/>
      <c r="GJX4285" s="29"/>
      <c r="GJY4285" s="29"/>
      <c r="GJZ4285" s="29"/>
      <c r="GKA4285" s="29"/>
      <c r="GKB4285" s="29"/>
      <c r="GKC4285" s="29"/>
      <c r="GKD4285" s="29"/>
      <c r="GKE4285" s="29"/>
      <c r="GKF4285" s="29"/>
      <c r="GKG4285" s="29"/>
      <c r="GKH4285" s="29"/>
      <c r="GKI4285" s="29"/>
      <c r="GKJ4285" s="29"/>
      <c r="GKK4285" s="29"/>
      <c r="GKL4285" s="29"/>
      <c r="GKM4285" s="29"/>
      <c r="GKN4285" s="29"/>
      <c r="GKO4285" s="29"/>
      <c r="GKP4285" s="29"/>
      <c r="GKQ4285" s="29"/>
      <c r="GKR4285" s="29"/>
      <c r="GKS4285" s="29"/>
      <c r="GKT4285" s="29"/>
      <c r="GKU4285" s="29"/>
      <c r="GKV4285" s="29"/>
      <c r="GKW4285" s="29"/>
      <c r="GKX4285" s="29"/>
      <c r="GKY4285" s="29"/>
      <c r="GKZ4285" s="29"/>
      <c r="GLA4285" s="29"/>
      <c r="GLB4285" s="29"/>
      <c r="GLC4285" s="29"/>
      <c r="GLD4285" s="29"/>
      <c r="GLE4285" s="29"/>
      <c r="GLF4285" s="29"/>
      <c r="GLG4285" s="29"/>
      <c r="GLH4285" s="29"/>
      <c r="GLI4285" s="29"/>
      <c r="GLJ4285" s="29"/>
      <c r="GLK4285" s="29"/>
      <c r="GLL4285" s="29"/>
      <c r="GLM4285" s="29"/>
      <c r="GLN4285" s="29"/>
      <c r="GLO4285" s="29"/>
      <c r="GLP4285" s="29"/>
      <c r="GLQ4285" s="29"/>
      <c r="GLR4285" s="29"/>
      <c r="GLS4285" s="29"/>
      <c r="GLT4285" s="29"/>
      <c r="GLU4285" s="29"/>
      <c r="GLV4285" s="29"/>
      <c r="GLW4285" s="29"/>
      <c r="GLX4285" s="29"/>
      <c r="GLY4285" s="29"/>
      <c r="GLZ4285" s="29"/>
      <c r="GMA4285" s="29"/>
      <c r="GMB4285" s="29"/>
      <c r="GMC4285" s="29"/>
      <c r="GMD4285" s="29"/>
      <c r="GME4285" s="29"/>
      <c r="GMF4285" s="29"/>
      <c r="GMG4285" s="29"/>
      <c r="GMH4285" s="29"/>
      <c r="GMI4285" s="29"/>
      <c r="GMJ4285" s="29"/>
      <c r="GMK4285" s="29"/>
      <c r="GML4285" s="29"/>
      <c r="GMM4285" s="29"/>
      <c r="GMN4285" s="29"/>
      <c r="GMO4285" s="29"/>
      <c r="GMP4285" s="29"/>
      <c r="GMQ4285" s="29"/>
      <c r="GMR4285" s="29"/>
      <c r="GMS4285" s="29"/>
      <c r="GMT4285" s="29"/>
      <c r="GMU4285" s="29"/>
      <c r="GMV4285" s="29"/>
      <c r="GMW4285" s="29"/>
      <c r="GMX4285" s="29"/>
      <c r="GMY4285" s="29"/>
      <c r="GMZ4285" s="29"/>
      <c r="GNA4285" s="29"/>
      <c r="GNB4285" s="29"/>
      <c r="GNC4285" s="29"/>
      <c r="GND4285" s="29"/>
      <c r="GNE4285" s="29"/>
      <c r="GNF4285" s="29"/>
      <c r="GNG4285" s="29"/>
      <c r="GNH4285" s="29"/>
      <c r="GNI4285" s="29"/>
      <c r="GNJ4285" s="29"/>
      <c r="GNK4285" s="29"/>
      <c r="GNL4285" s="29"/>
      <c r="GNM4285" s="29"/>
      <c r="GNN4285" s="29"/>
      <c r="GNO4285" s="29"/>
      <c r="GNP4285" s="29"/>
      <c r="GNQ4285" s="29"/>
      <c r="GNR4285" s="29"/>
      <c r="GNS4285" s="29"/>
      <c r="GNT4285" s="29"/>
      <c r="GNU4285" s="29"/>
      <c r="GNV4285" s="29"/>
      <c r="GNW4285" s="29"/>
      <c r="GNX4285" s="29"/>
      <c r="GNY4285" s="29"/>
      <c r="GNZ4285" s="29"/>
      <c r="GOA4285" s="29"/>
      <c r="GOB4285" s="29"/>
      <c r="GOC4285" s="29"/>
      <c r="GOD4285" s="29"/>
      <c r="GOE4285" s="29"/>
      <c r="GOF4285" s="29"/>
      <c r="GOG4285" s="29"/>
      <c r="GOH4285" s="29"/>
      <c r="GOI4285" s="29"/>
      <c r="GOJ4285" s="29"/>
      <c r="GOK4285" s="29"/>
      <c r="GOL4285" s="29"/>
      <c r="GOM4285" s="29"/>
      <c r="GON4285" s="29"/>
      <c r="GOO4285" s="29"/>
      <c r="GOP4285" s="29"/>
      <c r="GOQ4285" s="29"/>
      <c r="GOR4285" s="29"/>
      <c r="GOS4285" s="29"/>
      <c r="GOT4285" s="29"/>
      <c r="GOU4285" s="29"/>
      <c r="GOV4285" s="29"/>
      <c r="GOW4285" s="29"/>
      <c r="GOX4285" s="29"/>
      <c r="GOY4285" s="29"/>
      <c r="GOZ4285" s="29"/>
      <c r="GPA4285" s="29"/>
      <c r="GPB4285" s="29"/>
      <c r="GPC4285" s="29"/>
      <c r="GPD4285" s="29"/>
      <c r="GPE4285" s="29"/>
      <c r="GPF4285" s="29"/>
      <c r="GPG4285" s="29"/>
      <c r="GPH4285" s="29"/>
      <c r="GPI4285" s="29"/>
      <c r="GPJ4285" s="29"/>
      <c r="GPK4285" s="29"/>
      <c r="GPL4285" s="29"/>
      <c r="GPM4285" s="29"/>
      <c r="GPN4285" s="29"/>
      <c r="GPO4285" s="29"/>
      <c r="GPP4285" s="29"/>
      <c r="GPQ4285" s="29"/>
      <c r="GPR4285" s="29"/>
      <c r="GPS4285" s="29"/>
      <c r="GPT4285" s="29"/>
      <c r="GPU4285" s="29"/>
      <c r="GPV4285" s="29"/>
      <c r="GPW4285" s="29"/>
      <c r="GPX4285" s="29"/>
      <c r="GPY4285" s="29"/>
      <c r="GPZ4285" s="29"/>
      <c r="GQA4285" s="29"/>
      <c r="GQB4285" s="29"/>
      <c r="GQC4285" s="29"/>
      <c r="GQD4285" s="29"/>
      <c r="GQE4285" s="29"/>
      <c r="GQF4285" s="29"/>
      <c r="GQG4285" s="29"/>
      <c r="GQH4285" s="29"/>
      <c r="GQI4285" s="29"/>
      <c r="GQJ4285" s="29"/>
      <c r="GQK4285" s="29"/>
      <c r="GQL4285" s="29"/>
      <c r="GQM4285" s="29"/>
      <c r="GQN4285" s="29"/>
      <c r="GQO4285" s="29"/>
      <c r="GQP4285" s="29"/>
      <c r="GQQ4285" s="29"/>
      <c r="GQR4285" s="29"/>
      <c r="GQS4285" s="29"/>
      <c r="GQT4285" s="29"/>
      <c r="GQU4285" s="29"/>
      <c r="GQV4285" s="29"/>
      <c r="GQW4285" s="29"/>
      <c r="GQX4285" s="29"/>
      <c r="GQY4285" s="29"/>
      <c r="GQZ4285" s="29"/>
      <c r="GRA4285" s="29"/>
      <c r="GRB4285" s="29"/>
      <c r="GRC4285" s="29"/>
      <c r="GRD4285" s="29"/>
      <c r="GRE4285" s="29"/>
      <c r="GRF4285" s="29"/>
      <c r="GRG4285" s="29"/>
      <c r="GRH4285" s="29"/>
      <c r="GRI4285" s="29"/>
      <c r="GRJ4285" s="29"/>
      <c r="GRK4285" s="29"/>
      <c r="GRL4285" s="29"/>
      <c r="GRM4285" s="29"/>
      <c r="GRN4285" s="29"/>
      <c r="GRO4285" s="29"/>
      <c r="GRP4285" s="29"/>
      <c r="GRQ4285" s="29"/>
      <c r="GRR4285" s="29"/>
      <c r="GRS4285" s="29"/>
      <c r="GRT4285" s="29"/>
      <c r="GRU4285" s="29"/>
      <c r="GRV4285" s="29"/>
      <c r="GRW4285" s="29"/>
      <c r="GRX4285" s="29"/>
      <c r="GRY4285" s="29"/>
      <c r="GRZ4285" s="29"/>
      <c r="GSA4285" s="29"/>
      <c r="GSB4285" s="29"/>
      <c r="GSC4285" s="29"/>
      <c r="GSD4285" s="29"/>
      <c r="GSE4285" s="29"/>
      <c r="GSF4285" s="29"/>
      <c r="GSG4285" s="29"/>
      <c r="GSH4285" s="29"/>
      <c r="GSI4285" s="29"/>
      <c r="GSJ4285" s="29"/>
      <c r="GSK4285" s="29"/>
      <c r="GSL4285" s="29"/>
      <c r="GSM4285" s="29"/>
      <c r="GSN4285" s="29"/>
      <c r="GSO4285" s="29"/>
      <c r="GSP4285" s="29"/>
      <c r="GSQ4285" s="29"/>
      <c r="GSR4285" s="29"/>
      <c r="GSS4285" s="29"/>
      <c r="GST4285" s="29"/>
      <c r="GSU4285" s="29"/>
      <c r="GSV4285" s="29"/>
      <c r="GSW4285" s="29"/>
      <c r="GSX4285" s="29"/>
      <c r="GSY4285" s="29"/>
      <c r="GSZ4285" s="29"/>
      <c r="GTA4285" s="29"/>
      <c r="GTB4285" s="29"/>
      <c r="GTC4285" s="29"/>
      <c r="GTD4285" s="29"/>
      <c r="GTE4285" s="29"/>
      <c r="GTF4285" s="29"/>
      <c r="GTG4285" s="29"/>
      <c r="GTH4285" s="29"/>
      <c r="GTI4285" s="29"/>
      <c r="GTJ4285" s="29"/>
      <c r="GTK4285" s="29"/>
      <c r="GTL4285" s="29"/>
      <c r="GTM4285" s="29"/>
      <c r="GTN4285" s="29"/>
      <c r="GTO4285" s="29"/>
      <c r="GTP4285" s="29"/>
      <c r="GTQ4285" s="29"/>
      <c r="GTR4285" s="29"/>
      <c r="GTS4285" s="29"/>
      <c r="GTT4285" s="29"/>
      <c r="GTU4285" s="29"/>
      <c r="GTV4285" s="29"/>
      <c r="GTW4285" s="29"/>
      <c r="GTX4285" s="29"/>
      <c r="GTY4285" s="29"/>
      <c r="GTZ4285" s="29"/>
      <c r="GUA4285" s="29"/>
      <c r="GUB4285" s="29"/>
      <c r="GUC4285" s="29"/>
      <c r="GUD4285" s="29"/>
      <c r="GUE4285" s="29"/>
      <c r="GUF4285" s="29"/>
      <c r="GUG4285" s="29"/>
      <c r="GUH4285" s="29"/>
      <c r="GUI4285" s="29"/>
      <c r="GUJ4285" s="29"/>
      <c r="GUK4285" s="29"/>
      <c r="GUL4285" s="29"/>
      <c r="GUM4285" s="29"/>
      <c r="GUN4285" s="29"/>
      <c r="GUO4285" s="29"/>
      <c r="GUP4285" s="29"/>
      <c r="GUQ4285" s="29"/>
      <c r="GUR4285" s="29"/>
      <c r="GUS4285" s="29"/>
      <c r="GUT4285" s="29"/>
      <c r="GUU4285" s="29"/>
      <c r="GUV4285" s="29"/>
      <c r="GUW4285" s="29"/>
      <c r="GUX4285" s="29"/>
      <c r="GUY4285" s="29"/>
      <c r="GUZ4285" s="29"/>
      <c r="GVA4285" s="29"/>
      <c r="GVB4285" s="29"/>
      <c r="GVC4285" s="29"/>
      <c r="GVD4285" s="29"/>
      <c r="GVE4285" s="29"/>
      <c r="GVF4285" s="29"/>
      <c r="GVG4285" s="29"/>
      <c r="GVH4285" s="29"/>
      <c r="GVI4285" s="29"/>
      <c r="GVJ4285" s="29"/>
      <c r="GVK4285" s="29"/>
      <c r="GVL4285" s="29"/>
      <c r="GVM4285" s="29"/>
      <c r="GVN4285" s="29"/>
      <c r="GVO4285" s="29"/>
      <c r="GVP4285" s="29"/>
      <c r="GVQ4285" s="29"/>
      <c r="GVR4285" s="29"/>
      <c r="GVS4285" s="29"/>
      <c r="GVT4285" s="29"/>
      <c r="GVU4285" s="29"/>
      <c r="GVV4285" s="29"/>
      <c r="GVW4285" s="29"/>
      <c r="GVX4285" s="29"/>
      <c r="GVY4285" s="29"/>
      <c r="GVZ4285" s="29"/>
      <c r="GWA4285" s="29"/>
      <c r="GWB4285" s="29"/>
      <c r="GWC4285" s="29"/>
      <c r="GWD4285" s="29"/>
      <c r="GWE4285" s="29"/>
      <c r="GWF4285" s="29"/>
      <c r="GWG4285" s="29"/>
      <c r="GWH4285" s="29"/>
      <c r="GWI4285" s="29"/>
      <c r="GWJ4285" s="29"/>
      <c r="GWK4285" s="29"/>
      <c r="GWL4285" s="29"/>
      <c r="GWM4285" s="29"/>
      <c r="GWN4285" s="29"/>
      <c r="GWO4285" s="29"/>
      <c r="GWP4285" s="29"/>
      <c r="GWQ4285" s="29"/>
      <c r="GWR4285" s="29"/>
      <c r="GWS4285" s="29"/>
      <c r="GWT4285" s="29"/>
      <c r="GWU4285" s="29"/>
      <c r="GWV4285" s="29"/>
      <c r="GWW4285" s="29"/>
      <c r="GWX4285" s="29"/>
      <c r="GWY4285" s="29"/>
      <c r="GWZ4285" s="29"/>
      <c r="GXA4285" s="29"/>
      <c r="GXB4285" s="29"/>
      <c r="GXC4285" s="29"/>
      <c r="GXD4285" s="29"/>
      <c r="GXE4285" s="29"/>
      <c r="GXF4285" s="29"/>
      <c r="GXG4285" s="29"/>
      <c r="GXH4285" s="29"/>
      <c r="GXI4285" s="29"/>
      <c r="GXJ4285" s="29"/>
      <c r="GXK4285" s="29"/>
      <c r="GXL4285" s="29"/>
      <c r="GXM4285" s="29"/>
      <c r="GXN4285" s="29"/>
      <c r="GXO4285" s="29"/>
      <c r="GXP4285" s="29"/>
      <c r="GXQ4285" s="29"/>
      <c r="GXR4285" s="29"/>
      <c r="GXS4285" s="29"/>
      <c r="GXT4285" s="29"/>
      <c r="GXU4285" s="29"/>
      <c r="GXV4285" s="29"/>
      <c r="GXW4285" s="29"/>
      <c r="GXX4285" s="29"/>
      <c r="GXY4285" s="29"/>
      <c r="GXZ4285" s="29"/>
      <c r="GYA4285" s="29"/>
      <c r="GYB4285" s="29"/>
      <c r="GYC4285" s="29"/>
      <c r="GYD4285" s="29"/>
      <c r="GYE4285" s="29"/>
      <c r="GYF4285" s="29"/>
      <c r="GYG4285" s="29"/>
      <c r="GYH4285" s="29"/>
      <c r="GYI4285" s="29"/>
      <c r="GYJ4285" s="29"/>
      <c r="GYK4285" s="29"/>
      <c r="GYL4285" s="29"/>
      <c r="GYM4285" s="29"/>
      <c r="GYN4285" s="29"/>
      <c r="GYO4285" s="29"/>
      <c r="GYP4285" s="29"/>
      <c r="GYQ4285" s="29"/>
      <c r="GYR4285" s="29"/>
      <c r="GYS4285" s="29"/>
      <c r="GYT4285" s="29"/>
      <c r="GYU4285" s="29"/>
      <c r="GYV4285" s="29"/>
      <c r="GYW4285" s="29"/>
      <c r="GYX4285" s="29"/>
      <c r="GYY4285" s="29"/>
      <c r="GYZ4285" s="29"/>
      <c r="GZA4285" s="29"/>
      <c r="GZB4285" s="29"/>
      <c r="GZC4285" s="29"/>
      <c r="GZD4285" s="29"/>
      <c r="GZE4285" s="29"/>
      <c r="GZF4285" s="29"/>
      <c r="GZG4285" s="29"/>
      <c r="GZH4285" s="29"/>
      <c r="GZI4285" s="29"/>
      <c r="GZJ4285" s="29"/>
      <c r="GZK4285" s="29"/>
      <c r="GZL4285" s="29"/>
      <c r="GZM4285" s="29"/>
      <c r="GZN4285" s="29"/>
      <c r="GZO4285" s="29"/>
      <c r="GZP4285" s="29"/>
      <c r="GZQ4285" s="29"/>
      <c r="GZR4285" s="29"/>
      <c r="GZS4285" s="29"/>
      <c r="GZT4285" s="29"/>
      <c r="GZU4285" s="29"/>
      <c r="GZV4285" s="29"/>
      <c r="GZW4285" s="29"/>
      <c r="GZX4285" s="29"/>
      <c r="GZY4285" s="29"/>
      <c r="GZZ4285" s="29"/>
      <c r="HAA4285" s="29"/>
      <c r="HAB4285" s="29"/>
      <c r="HAC4285" s="29"/>
      <c r="HAD4285" s="29"/>
      <c r="HAE4285" s="29"/>
      <c r="HAF4285" s="29"/>
      <c r="HAG4285" s="29"/>
      <c r="HAH4285" s="29"/>
      <c r="HAI4285" s="29"/>
      <c r="HAJ4285" s="29"/>
      <c r="HAK4285" s="29"/>
      <c r="HAL4285" s="29"/>
      <c r="HAM4285" s="29"/>
      <c r="HAN4285" s="29"/>
      <c r="HAO4285" s="29"/>
      <c r="HAP4285" s="29"/>
      <c r="HAQ4285" s="29"/>
      <c r="HAR4285" s="29"/>
      <c r="HAS4285" s="29"/>
      <c r="HAT4285" s="29"/>
      <c r="HAU4285" s="29"/>
      <c r="HAV4285" s="29"/>
      <c r="HAW4285" s="29"/>
      <c r="HAX4285" s="29"/>
      <c r="HAY4285" s="29"/>
      <c r="HAZ4285" s="29"/>
      <c r="HBA4285" s="29"/>
      <c r="HBB4285" s="29"/>
      <c r="HBC4285" s="29"/>
      <c r="HBD4285" s="29"/>
      <c r="HBE4285" s="29"/>
      <c r="HBF4285" s="29"/>
      <c r="HBG4285" s="29"/>
      <c r="HBH4285" s="29"/>
      <c r="HBI4285" s="29"/>
      <c r="HBJ4285" s="29"/>
      <c r="HBK4285" s="29"/>
      <c r="HBL4285" s="29"/>
      <c r="HBM4285" s="29"/>
      <c r="HBN4285" s="29"/>
      <c r="HBO4285" s="29"/>
      <c r="HBP4285" s="29"/>
      <c r="HBQ4285" s="29"/>
      <c r="HBR4285" s="29"/>
      <c r="HBS4285" s="29"/>
      <c r="HBT4285" s="29"/>
      <c r="HBU4285" s="29"/>
      <c r="HBV4285" s="29"/>
      <c r="HBW4285" s="29"/>
      <c r="HBX4285" s="29"/>
      <c r="HBY4285" s="29"/>
      <c r="HBZ4285" s="29"/>
      <c r="HCA4285" s="29"/>
      <c r="HCB4285" s="29"/>
      <c r="HCC4285" s="29"/>
      <c r="HCD4285" s="29"/>
      <c r="HCE4285" s="29"/>
      <c r="HCF4285" s="29"/>
      <c r="HCG4285" s="29"/>
      <c r="HCH4285" s="29"/>
      <c r="HCI4285" s="29"/>
      <c r="HCJ4285" s="29"/>
      <c r="HCK4285" s="29"/>
      <c r="HCL4285" s="29"/>
      <c r="HCM4285" s="29"/>
      <c r="HCN4285" s="29"/>
      <c r="HCO4285" s="29"/>
      <c r="HCP4285" s="29"/>
      <c r="HCQ4285" s="29"/>
      <c r="HCR4285" s="29"/>
      <c r="HCS4285" s="29"/>
      <c r="HCT4285" s="29"/>
      <c r="HCU4285" s="29"/>
      <c r="HCV4285" s="29"/>
      <c r="HCW4285" s="29"/>
      <c r="HCX4285" s="29"/>
      <c r="HCY4285" s="29"/>
      <c r="HCZ4285" s="29"/>
      <c r="HDA4285" s="29"/>
      <c r="HDB4285" s="29"/>
      <c r="HDC4285" s="29"/>
      <c r="HDD4285" s="29"/>
      <c r="HDE4285" s="29"/>
      <c r="HDF4285" s="29"/>
      <c r="HDG4285" s="29"/>
      <c r="HDH4285" s="29"/>
      <c r="HDI4285" s="29"/>
      <c r="HDJ4285" s="29"/>
      <c r="HDK4285" s="29"/>
      <c r="HDL4285" s="29"/>
      <c r="HDM4285" s="29"/>
      <c r="HDN4285" s="29"/>
      <c r="HDO4285" s="29"/>
      <c r="HDP4285" s="29"/>
      <c r="HDQ4285" s="29"/>
      <c r="HDR4285" s="29"/>
      <c r="HDS4285" s="29"/>
      <c r="HDT4285" s="29"/>
      <c r="HDU4285" s="29"/>
      <c r="HDV4285" s="29"/>
      <c r="HDW4285" s="29"/>
      <c r="HDX4285" s="29"/>
      <c r="HDY4285" s="29"/>
      <c r="HDZ4285" s="29"/>
      <c r="HEA4285" s="29"/>
      <c r="HEB4285" s="29"/>
      <c r="HEC4285" s="29"/>
      <c r="HED4285" s="29"/>
      <c r="HEE4285" s="29"/>
      <c r="HEF4285" s="29"/>
      <c r="HEG4285" s="29"/>
      <c r="HEH4285" s="29"/>
      <c r="HEI4285" s="29"/>
      <c r="HEJ4285" s="29"/>
      <c r="HEK4285" s="29"/>
      <c r="HEL4285" s="29"/>
      <c r="HEM4285" s="29"/>
      <c r="HEN4285" s="29"/>
      <c r="HEO4285" s="29"/>
      <c r="HEP4285" s="29"/>
      <c r="HEQ4285" s="29"/>
      <c r="HER4285" s="29"/>
      <c r="HES4285" s="29"/>
      <c r="HET4285" s="29"/>
      <c r="HEU4285" s="29"/>
      <c r="HEV4285" s="29"/>
      <c r="HEW4285" s="29"/>
      <c r="HEX4285" s="29"/>
      <c r="HEY4285" s="29"/>
      <c r="HEZ4285" s="29"/>
      <c r="HFA4285" s="29"/>
      <c r="HFB4285" s="29"/>
      <c r="HFC4285" s="29"/>
      <c r="HFD4285" s="29"/>
      <c r="HFE4285" s="29"/>
      <c r="HFF4285" s="29"/>
      <c r="HFG4285" s="29"/>
      <c r="HFH4285" s="29"/>
      <c r="HFI4285" s="29"/>
      <c r="HFJ4285" s="29"/>
      <c r="HFK4285" s="29"/>
      <c r="HFL4285" s="29"/>
      <c r="HFM4285" s="29"/>
      <c r="HFN4285" s="29"/>
      <c r="HFO4285" s="29"/>
      <c r="HFP4285" s="29"/>
      <c r="HFQ4285" s="29"/>
      <c r="HFR4285" s="29"/>
      <c r="HFS4285" s="29"/>
      <c r="HFT4285" s="29"/>
      <c r="HFU4285" s="29"/>
      <c r="HFV4285" s="29"/>
      <c r="HFW4285" s="29"/>
      <c r="HFX4285" s="29"/>
      <c r="HFY4285" s="29"/>
      <c r="HFZ4285" s="29"/>
      <c r="HGA4285" s="29"/>
      <c r="HGB4285" s="29"/>
      <c r="HGC4285" s="29"/>
      <c r="HGD4285" s="29"/>
      <c r="HGE4285" s="29"/>
      <c r="HGF4285" s="29"/>
      <c r="HGG4285" s="29"/>
      <c r="HGH4285" s="29"/>
      <c r="HGI4285" s="29"/>
      <c r="HGJ4285" s="29"/>
      <c r="HGK4285" s="29"/>
      <c r="HGL4285" s="29"/>
      <c r="HGM4285" s="29"/>
      <c r="HGN4285" s="29"/>
      <c r="HGO4285" s="29"/>
      <c r="HGP4285" s="29"/>
      <c r="HGQ4285" s="29"/>
      <c r="HGR4285" s="29"/>
      <c r="HGS4285" s="29"/>
      <c r="HGT4285" s="29"/>
      <c r="HGU4285" s="29"/>
      <c r="HGV4285" s="29"/>
      <c r="HGW4285" s="29"/>
      <c r="HGX4285" s="29"/>
      <c r="HGY4285" s="29"/>
      <c r="HGZ4285" s="29"/>
      <c r="HHA4285" s="29"/>
      <c r="HHB4285" s="29"/>
      <c r="HHC4285" s="29"/>
      <c r="HHD4285" s="29"/>
      <c r="HHE4285" s="29"/>
      <c r="HHF4285" s="29"/>
      <c r="HHG4285" s="29"/>
      <c r="HHH4285" s="29"/>
      <c r="HHI4285" s="29"/>
      <c r="HHJ4285" s="29"/>
      <c r="HHK4285" s="29"/>
      <c r="HHL4285" s="29"/>
      <c r="HHM4285" s="29"/>
      <c r="HHN4285" s="29"/>
      <c r="HHO4285" s="29"/>
      <c r="HHP4285" s="29"/>
      <c r="HHQ4285" s="29"/>
      <c r="HHR4285" s="29"/>
      <c r="HHS4285" s="29"/>
      <c r="HHT4285" s="29"/>
      <c r="HHU4285" s="29"/>
      <c r="HHV4285" s="29"/>
      <c r="HHW4285" s="29"/>
      <c r="HHX4285" s="29"/>
      <c r="HHY4285" s="29"/>
      <c r="HHZ4285" s="29"/>
      <c r="HIA4285" s="29"/>
      <c r="HIB4285" s="29"/>
      <c r="HIC4285" s="29"/>
      <c r="HID4285" s="29"/>
      <c r="HIE4285" s="29"/>
      <c r="HIF4285" s="29"/>
      <c r="HIG4285" s="29"/>
      <c r="HIH4285" s="29"/>
      <c r="HII4285" s="29"/>
      <c r="HIJ4285" s="29"/>
      <c r="HIK4285" s="29"/>
      <c r="HIL4285" s="29"/>
      <c r="HIM4285" s="29"/>
      <c r="HIN4285" s="29"/>
      <c r="HIO4285" s="29"/>
      <c r="HIP4285" s="29"/>
      <c r="HIQ4285" s="29"/>
      <c r="HIR4285" s="29"/>
      <c r="HIS4285" s="29"/>
      <c r="HIT4285" s="29"/>
      <c r="HIU4285" s="29"/>
      <c r="HIV4285" s="29"/>
      <c r="HIW4285" s="29"/>
      <c r="HIX4285" s="29"/>
      <c r="HIY4285" s="29"/>
      <c r="HIZ4285" s="29"/>
      <c r="HJA4285" s="29"/>
      <c r="HJB4285" s="29"/>
      <c r="HJC4285" s="29"/>
      <c r="HJD4285" s="29"/>
      <c r="HJE4285" s="29"/>
      <c r="HJF4285" s="29"/>
      <c r="HJG4285" s="29"/>
      <c r="HJH4285" s="29"/>
      <c r="HJI4285" s="29"/>
      <c r="HJJ4285" s="29"/>
      <c r="HJK4285" s="29"/>
      <c r="HJL4285" s="29"/>
      <c r="HJM4285" s="29"/>
      <c r="HJN4285" s="29"/>
      <c r="HJO4285" s="29"/>
      <c r="HJP4285" s="29"/>
      <c r="HJQ4285" s="29"/>
      <c r="HJR4285" s="29"/>
      <c r="HJS4285" s="29"/>
      <c r="HJT4285" s="29"/>
      <c r="HJU4285" s="29"/>
      <c r="HJV4285" s="29"/>
      <c r="HJW4285" s="29"/>
      <c r="HJX4285" s="29"/>
      <c r="HJY4285" s="29"/>
      <c r="HJZ4285" s="29"/>
      <c r="HKA4285" s="29"/>
      <c r="HKB4285" s="29"/>
      <c r="HKC4285" s="29"/>
      <c r="HKD4285" s="29"/>
      <c r="HKE4285" s="29"/>
      <c r="HKF4285" s="29"/>
      <c r="HKG4285" s="29"/>
      <c r="HKH4285" s="29"/>
      <c r="HKI4285" s="29"/>
      <c r="HKJ4285" s="29"/>
      <c r="HKK4285" s="29"/>
      <c r="HKL4285" s="29"/>
      <c r="HKM4285" s="29"/>
      <c r="HKN4285" s="29"/>
      <c r="HKO4285" s="29"/>
      <c r="HKP4285" s="29"/>
      <c r="HKQ4285" s="29"/>
      <c r="HKR4285" s="29"/>
      <c r="HKS4285" s="29"/>
      <c r="HKT4285" s="29"/>
      <c r="HKU4285" s="29"/>
      <c r="HKV4285" s="29"/>
      <c r="HKW4285" s="29"/>
      <c r="HKX4285" s="29"/>
      <c r="HKY4285" s="29"/>
      <c r="HKZ4285" s="29"/>
      <c r="HLA4285" s="29"/>
      <c r="HLB4285" s="29"/>
      <c r="HLC4285" s="29"/>
      <c r="HLD4285" s="29"/>
      <c r="HLE4285" s="29"/>
      <c r="HLF4285" s="29"/>
      <c r="HLG4285" s="29"/>
      <c r="HLH4285" s="29"/>
      <c r="HLI4285" s="29"/>
      <c r="HLJ4285" s="29"/>
      <c r="HLK4285" s="29"/>
      <c r="HLL4285" s="29"/>
      <c r="HLM4285" s="29"/>
      <c r="HLN4285" s="29"/>
      <c r="HLO4285" s="29"/>
      <c r="HLP4285" s="29"/>
      <c r="HLQ4285" s="29"/>
      <c r="HLR4285" s="29"/>
      <c r="HLS4285" s="29"/>
      <c r="HLT4285" s="29"/>
      <c r="HLU4285" s="29"/>
      <c r="HLV4285" s="29"/>
      <c r="HLW4285" s="29"/>
      <c r="HLX4285" s="29"/>
      <c r="HLY4285" s="29"/>
      <c r="HLZ4285" s="29"/>
      <c r="HMA4285" s="29"/>
      <c r="HMB4285" s="29"/>
      <c r="HMC4285" s="29"/>
      <c r="HMD4285" s="29"/>
      <c r="HME4285" s="29"/>
      <c r="HMF4285" s="29"/>
      <c r="HMG4285" s="29"/>
      <c r="HMH4285" s="29"/>
      <c r="HMI4285" s="29"/>
      <c r="HMJ4285" s="29"/>
      <c r="HMK4285" s="29"/>
      <c r="HML4285" s="29"/>
      <c r="HMM4285" s="29"/>
      <c r="HMN4285" s="29"/>
      <c r="HMO4285" s="29"/>
      <c r="HMP4285" s="29"/>
      <c r="HMQ4285" s="29"/>
      <c r="HMR4285" s="29"/>
      <c r="HMS4285" s="29"/>
      <c r="HMT4285" s="29"/>
      <c r="HMU4285" s="29"/>
      <c r="HMV4285" s="29"/>
      <c r="HMW4285" s="29"/>
      <c r="HMX4285" s="29"/>
      <c r="HMY4285" s="29"/>
      <c r="HMZ4285" s="29"/>
      <c r="HNA4285" s="29"/>
      <c r="HNB4285" s="29"/>
      <c r="HNC4285" s="29"/>
      <c r="HND4285" s="29"/>
      <c r="HNE4285" s="29"/>
      <c r="HNF4285" s="29"/>
      <c r="HNG4285" s="29"/>
      <c r="HNH4285" s="29"/>
      <c r="HNI4285" s="29"/>
      <c r="HNJ4285" s="29"/>
      <c r="HNK4285" s="29"/>
      <c r="HNL4285" s="29"/>
      <c r="HNM4285" s="29"/>
      <c r="HNN4285" s="29"/>
      <c r="HNO4285" s="29"/>
      <c r="HNP4285" s="29"/>
      <c r="HNQ4285" s="29"/>
      <c r="HNR4285" s="29"/>
      <c r="HNS4285" s="29"/>
      <c r="HNT4285" s="29"/>
      <c r="HNU4285" s="29"/>
      <c r="HNV4285" s="29"/>
      <c r="HNW4285" s="29"/>
      <c r="HNX4285" s="29"/>
      <c r="HNY4285" s="29"/>
      <c r="HNZ4285" s="29"/>
      <c r="HOA4285" s="29"/>
      <c r="HOB4285" s="29"/>
      <c r="HOC4285" s="29"/>
      <c r="HOD4285" s="29"/>
      <c r="HOE4285" s="29"/>
      <c r="HOF4285" s="29"/>
      <c r="HOG4285" s="29"/>
      <c r="HOH4285" s="29"/>
      <c r="HOI4285" s="29"/>
      <c r="HOJ4285" s="29"/>
      <c r="HOK4285" s="29"/>
      <c r="HOL4285" s="29"/>
      <c r="HOM4285" s="29"/>
      <c r="HON4285" s="29"/>
      <c r="HOO4285" s="29"/>
      <c r="HOP4285" s="29"/>
      <c r="HOQ4285" s="29"/>
      <c r="HOR4285" s="29"/>
      <c r="HOS4285" s="29"/>
      <c r="HOT4285" s="29"/>
      <c r="HOU4285" s="29"/>
      <c r="HOV4285" s="29"/>
      <c r="HOW4285" s="29"/>
      <c r="HOX4285" s="29"/>
      <c r="HOY4285" s="29"/>
      <c r="HOZ4285" s="29"/>
      <c r="HPA4285" s="29"/>
      <c r="HPB4285" s="29"/>
      <c r="HPC4285" s="29"/>
      <c r="HPD4285" s="29"/>
      <c r="HPE4285" s="29"/>
      <c r="HPF4285" s="29"/>
      <c r="HPG4285" s="29"/>
      <c r="HPH4285" s="29"/>
      <c r="HPI4285" s="29"/>
      <c r="HPJ4285" s="29"/>
      <c r="HPK4285" s="29"/>
      <c r="HPL4285" s="29"/>
      <c r="HPM4285" s="29"/>
      <c r="HPN4285" s="29"/>
      <c r="HPO4285" s="29"/>
      <c r="HPP4285" s="29"/>
      <c r="HPQ4285" s="29"/>
      <c r="HPR4285" s="29"/>
      <c r="HPS4285" s="29"/>
      <c r="HPT4285" s="29"/>
      <c r="HPU4285" s="29"/>
      <c r="HPV4285" s="29"/>
      <c r="HPW4285" s="29"/>
      <c r="HPX4285" s="29"/>
      <c r="HPY4285" s="29"/>
      <c r="HPZ4285" s="29"/>
      <c r="HQA4285" s="29"/>
      <c r="HQB4285" s="29"/>
      <c r="HQC4285" s="29"/>
      <c r="HQD4285" s="29"/>
      <c r="HQE4285" s="29"/>
      <c r="HQF4285" s="29"/>
      <c r="HQG4285" s="29"/>
      <c r="HQH4285" s="29"/>
      <c r="HQI4285" s="29"/>
      <c r="HQJ4285" s="29"/>
      <c r="HQK4285" s="29"/>
      <c r="HQL4285" s="29"/>
      <c r="HQM4285" s="29"/>
      <c r="HQN4285" s="29"/>
      <c r="HQO4285" s="29"/>
      <c r="HQP4285" s="29"/>
      <c r="HQQ4285" s="29"/>
      <c r="HQR4285" s="29"/>
      <c r="HQS4285" s="29"/>
      <c r="HQT4285" s="29"/>
      <c r="HQU4285" s="29"/>
      <c r="HQV4285" s="29"/>
      <c r="HQW4285" s="29"/>
      <c r="HQX4285" s="29"/>
      <c r="HQY4285" s="29"/>
      <c r="HQZ4285" s="29"/>
      <c r="HRA4285" s="29"/>
      <c r="HRB4285" s="29"/>
      <c r="HRC4285" s="29"/>
      <c r="HRD4285" s="29"/>
      <c r="HRE4285" s="29"/>
      <c r="HRF4285" s="29"/>
      <c r="HRG4285" s="29"/>
      <c r="HRH4285" s="29"/>
      <c r="HRI4285" s="29"/>
      <c r="HRJ4285" s="29"/>
      <c r="HRK4285" s="29"/>
      <c r="HRL4285" s="29"/>
      <c r="HRM4285" s="29"/>
      <c r="HRN4285" s="29"/>
      <c r="HRO4285" s="29"/>
      <c r="HRP4285" s="29"/>
      <c r="HRQ4285" s="29"/>
      <c r="HRR4285" s="29"/>
      <c r="HRS4285" s="29"/>
      <c r="HRT4285" s="29"/>
      <c r="HRU4285" s="29"/>
      <c r="HRV4285" s="29"/>
      <c r="HRW4285" s="29"/>
      <c r="HRX4285" s="29"/>
      <c r="HRY4285" s="29"/>
      <c r="HRZ4285" s="29"/>
      <c r="HSA4285" s="29"/>
      <c r="HSB4285" s="29"/>
      <c r="HSC4285" s="29"/>
      <c r="HSD4285" s="29"/>
      <c r="HSE4285" s="29"/>
      <c r="HSF4285" s="29"/>
      <c r="HSG4285" s="29"/>
      <c r="HSH4285" s="29"/>
      <c r="HSI4285" s="29"/>
      <c r="HSJ4285" s="29"/>
      <c r="HSK4285" s="29"/>
      <c r="HSL4285" s="29"/>
      <c r="HSM4285" s="29"/>
      <c r="HSN4285" s="29"/>
      <c r="HSO4285" s="29"/>
      <c r="HSP4285" s="29"/>
      <c r="HSQ4285" s="29"/>
      <c r="HSR4285" s="29"/>
      <c r="HSS4285" s="29"/>
      <c r="HST4285" s="29"/>
      <c r="HSU4285" s="29"/>
      <c r="HSV4285" s="29"/>
      <c r="HSW4285" s="29"/>
      <c r="HSX4285" s="29"/>
      <c r="HSY4285" s="29"/>
      <c r="HSZ4285" s="29"/>
      <c r="HTA4285" s="29"/>
      <c r="HTB4285" s="29"/>
      <c r="HTC4285" s="29"/>
      <c r="HTD4285" s="29"/>
      <c r="HTE4285" s="29"/>
      <c r="HTF4285" s="29"/>
      <c r="HTG4285" s="29"/>
      <c r="HTH4285" s="29"/>
      <c r="HTI4285" s="29"/>
      <c r="HTJ4285" s="29"/>
      <c r="HTK4285" s="29"/>
      <c r="HTL4285" s="29"/>
      <c r="HTM4285" s="29"/>
      <c r="HTN4285" s="29"/>
      <c r="HTO4285" s="29"/>
      <c r="HTP4285" s="29"/>
      <c r="HTQ4285" s="29"/>
      <c r="HTR4285" s="29"/>
      <c r="HTS4285" s="29"/>
      <c r="HTT4285" s="29"/>
      <c r="HTU4285" s="29"/>
      <c r="HTV4285" s="29"/>
      <c r="HTW4285" s="29"/>
      <c r="HTX4285" s="29"/>
      <c r="HTY4285" s="29"/>
      <c r="HTZ4285" s="29"/>
      <c r="HUA4285" s="29"/>
      <c r="HUB4285" s="29"/>
      <c r="HUC4285" s="29"/>
      <c r="HUD4285" s="29"/>
      <c r="HUE4285" s="29"/>
      <c r="HUF4285" s="29"/>
      <c r="HUG4285" s="29"/>
      <c r="HUH4285" s="29"/>
      <c r="HUI4285" s="29"/>
      <c r="HUJ4285" s="29"/>
      <c r="HUK4285" s="29"/>
      <c r="HUL4285" s="29"/>
      <c r="HUM4285" s="29"/>
      <c r="HUN4285" s="29"/>
      <c r="HUO4285" s="29"/>
      <c r="HUP4285" s="29"/>
      <c r="HUQ4285" s="29"/>
      <c r="HUR4285" s="29"/>
      <c r="HUS4285" s="29"/>
      <c r="HUT4285" s="29"/>
      <c r="HUU4285" s="29"/>
      <c r="HUV4285" s="29"/>
      <c r="HUW4285" s="29"/>
      <c r="HUX4285" s="29"/>
      <c r="HUY4285" s="29"/>
      <c r="HUZ4285" s="29"/>
      <c r="HVA4285" s="29"/>
      <c r="HVB4285" s="29"/>
      <c r="HVC4285" s="29"/>
      <c r="HVD4285" s="29"/>
      <c r="HVE4285" s="29"/>
      <c r="HVF4285" s="29"/>
      <c r="HVG4285" s="29"/>
      <c r="HVH4285" s="29"/>
      <c r="HVI4285" s="29"/>
      <c r="HVJ4285" s="29"/>
      <c r="HVK4285" s="29"/>
      <c r="HVL4285" s="29"/>
      <c r="HVM4285" s="29"/>
      <c r="HVN4285" s="29"/>
      <c r="HVO4285" s="29"/>
      <c r="HVP4285" s="29"/>
      <c r="HVQ4285" s="29"/>
      <c r="HVR4285" s="29"/>
      <c r="HVS4285" s="29"/>
      <c r="HVT4285" s="29"/>
      <c r="HVU4285" s="29"/>
      <c r="HVV4285" s="29"/>
      <c r="HVW4285" s="29"/>
      <c r="HVX4285" s="29"/>
      <c r="HVY4285" s="29"/>
      <c r="HVZ4285" s="29"/>
      <c r="HWA4285" s="29"/>
      <c r="HWB4285" s="29"/>
      <c r="HWC4285" s="29"/>
      <c r="HWD4285" s="29"/>
      <c r="HWE4285" s="29"/>
      <c r="HWF4285" s="29"/>
      <c r="HWG4285" s="29"/>
      <c r="HWH4285" s="29"/>
      <c r="HWI4285" s="29"/>
      <c r="HWJ4285" s="29"/>
      <c r="HWK4285" s="29"/>
      <c r="HWL4285" s="29"/>
      <c r="HWM4285" s="29"/>
      <c r="HWN4285" s="29"/>
      <c r="HWO4285" s="29"/>
      <c r="HWP4285" s="29"/>
      <c r="HWQ4285" s="29"/>
      <c r="HWR4285" s="29"/>
      <c r="HWS4285" s="29"/>
      <c r="HWT4285" s="29"/>
      <c r="HWU4285" s="29"/>
      <c r="HWV4285" s="29"/>
      <c r="HWW4285" s="29"/>
      <c r="HWX4285" s="29"/>
      <c r="HWY4285" s="29"/>
      <c r="HWZ4285" s="29"/>
      <c r="HXA4285" s="29"/>
      <c r="HXB4285" s="29"/>
      <c r="HXC4285" s="29"/>
      <c r="HXD4285" s="29"/>
      <c r="HXE4285" s="29"/>
      <c r="HXF4285" s="29"/>
      <c r="HXG4285" s="29"/>
      <c r="HXH4285" s="29"/>
      <c r="HXI4285" s="29"/>
      <c r="HXJ4285" s="29"/>
      <c r="HXK4285" s="29"/>
      <c r="HXL4285" s="29"/>
      <c r="HXM4285" s="29"/>
      <c r="HXN4285" s="29"/>
      <c r="HXO4285" s="29"/>
      <c r="HXP4285" s="29"/>
      <c r="HXQ4285" s="29"/>
      <c r="HXR4285" s="29"/>
      <c r="HXS4285" s="29"/>
      <c r="HXT4285" s="29"/>
      <c r="HXU4285" s="29"/>
      <c r="HXV4285" s="29"/>
      <c r="HXW4285" s="29"/>
      <c r="HXX4285" s="29"/>
      <c r="HXY4285" s="29"/>
      <c r="HXZ4285" s="29"/>
      <c r="HYA4285" s="29"/>
      <c r="HYB4285" s="29"/>
      <c r="HYC4285" s="29"/>
      <c r="HYD4285" s="29"/>
      <c r="HYE4285" s="29"/>
      <c r="HYF4285" s="29"/>
      <c r="HYG4285" s="29"/>
      <c r="HYH4285" s="29"/>
      <c r="HYI4285" s="29"/>
      <c r="HYJ4285" s="29"/>
      <c r="HYK4285" s="29"/>
      <c r="HYL4285" s="29"/>
      <c r="HYM4285" s="29"/>
      <c r="HYN4285" s="29"/>
      <c r="HYO4285" s="29"/>
      <c r="HYP4285" s="29"/>
      <c r="HYQ4285" s="29"/>
      <c r="HYR4285" s="29"/>
      <c r="HYS4285" s="29"/>
      <c r="HYT4285" s="29"/>
      <c r="HYU4285" s="29"/>
      <c r="HYV4285" s="29"/>
      <c r="HYW4285" s="29"/>
      <c r="HYX4285" s="29"/>
      <c r="HYY4285" s="29"/>
      <c r="HYZ4285" s="29"/>
      <c r="HZA4285" s="29"/>
      <c r="HZB4285" s="29"/>
      <c r="HZC4285" s="29"/>
      <c r="HZD4285" s="29"/>
      <c r="HZE4285" s="29"/>
      <c r="HZF4285" s="29"/>
      <c r="HZG4285" s="29"/>
      <c r="HZH4285" s="29"/>
      <c r="HZI4285" s="29"/>
      <c r="HZJ4285" s="29"/>
      <c r="HZK4285" s="29"/>
      <c r="HZL4285" s="29"/>
      <c r="HZM4285" s="29"/>
      <c r="HZN4285" s="29"/>
      <c r="HZO4285" s="29"/>
      <c r="HZP4285" s="29"/>
      <c r="HZQ4285" s="29"/>
      <c r="HZR4285" s="29"/>
      <c r="HZS4285" s="29"/>
      <c r="HZT4285" s="29"/>
      <c r="HZU4285" s="29"/>
      <c r="HZV4285" s="29"/>
      <c r="HZW4285" s="29"/>
      <c r="HZX4285" s="29"/>
      <c r="HZY4285" s="29"/>
      <c r="HZZ4285" s="29"/>
      <c r="IAA4285" s="29"/>
      <c r="IAB4285" s="29"/>
      <c r="IAC4285" s="29"/>
      <c r="IAD4285" s="29"/>
      <c r="IAE4285" s="29"/>
      <c r="IAF4285" s="29"/>
      <c r="IAG4285" s="29"/>
      <c r="IAH4285" s="29"/>
      <c r="IAI4285" s="29"/>
      <c r="IAJ4285" s="29"/>
      <c r="IAK4285" s="29"/>
      <c r="IAL4285" s="29"/>
      <c r="IAM4285" s="29"/>
      <c r="IAN4285" s="29"/>
      <c r="IAO4285" s="29"/>
      <c r="IAP4285" s="29"/>
      <c r="IAQ4285" s="29"/>
      <c r="IAR4285" s="29"/>
      <c r="IAS4285" s="29"/>
      <c r="IAT4285" s="29"/>
      <c r="IAU4285" s="29"/>
      <c r="IAV4285" s="29"/>
      <c r="IAW4285" s="29"/>
      <c r="IAX4285" s="29"/>
      <c r="IAY4285" s="29"/>
      <c r="IAZ4285" s="29"/>
      <c r="IBA4285" s="29"/>
      <c r="IBB4285" s="29"/>
      <c r="IBC4285" s="29"/>
      <c r="IBD4285" s="29"/>
      <c r="IBE4285" s="29"/>
      <c r="IBF4285" s="29"/>
      <c r="IBG4285" s="29"/>
      <c r="IBH4285" s="29"/>
      <c r="IBI4285" s="29"/>
      <c r="IBJ4285" s="29"/>
      <c r="IBK4285" s="29"/>
      <c r="IBL4285" s="29"/>
      <c r="IBM4285" s="29"/>
      <c r="IBN4285" s="29"/>
      <c r="IBO4285" s="29"/>
      <c r="IBP4285" s="29"/>
      <c r="IBQ4285" s="29"/>
      <c r="IBR4285" s="29"/>
      <c r="IBS4285" s="29"/>
      <c r="IBT4285" s="29"/>
      <c r="IBU4285" s="29"/>
      <c r="IBV4285" s="29"/>
      <c r="IBW4285" s="29"/>
      <c r="IBX4285" s="29"/>
      <c r="IBY4285" s="29"/>
      <c r="IBZ4285" s="29"/>
      <c r="ICA4285" s="29"/>
      <c r="ICB4285" s="29"/>
      <c r="ICC4285" s="29"/>
      <c r="ICD4285" s="29"/>
      <c r="ICE4285" s="29"/>
      <c r="ICF4285" s="29"/>
      <c r="ICG4285" s="29"/>
      <c r="ICH4285" s="29"/>
      <c r="ICI4285" s="29"/>
      <c r="ICJ4285" s="29"/>
      <c r="ICK4285" s="29"/>
      <c r="ICL4285" s="29"/>
      <c r="ICM4285" s="29"/>
      <c r="ICN4285" s="29"/>
      <c r="ICO4285" s="29"/>
      <c r="ICP4285" s="29"/>
      <c r="ICQ4285" s="29"/>
      <c r="ICR4285" s="29"/>
      <c r="ICS4285" s="29"/>
      <c r="ICT4285" s="29"/>
      <c r="ICU4285" s="29"/>
      <c r="ICV4285" s="29"/>
      <c r="ICW4285" s="29"/>
      <c r="ICX4285" s="29"/>
      <c r="ICY4285" s="29"/>
      <c r="ICZ4285" s="29"/>
      <c r="IDA4285" s="29"/>
      <c r="IDB4285" s="29"/>
      <c r="IDC4285" s="29"/>
      <c r="IDD4285" s="29"/>
      <c r="IDE4285" s="29"/>
      <c r="IDF4285" s="29"/>
      <c r="IDG4285" s="29"/>
      <c r="IDH4285" s="29"/>
      <c r="IDI4285" s="29"/>
      <c r="IDJ4285" s="29"/>
      <c r="IDK4285" s="29"/>
      <c r="IDL4285" s="29"/>
      <c r="IDM4285" s="29"/>
      <c r="IDN4285" s="29"/>
      <c r="IDO4285" s="29"/>
      <c r="IDP4285" s="29"/>
      <c r="IDQ4285" s="29"/>
      <c r="IDR4285" s="29"/>
      <c r="IDS4285" s="29"/>
      <c r="IDT4285" s="29"/>
      <c r="IDU4285" s="29"/>
      <c r="IDV4285" s="29"/>
      <c r="IDW4285" s="29"/>
      <c r="IDX4285" s="29"/>
      <c r="IDY4285" s="29"/>
      <c r="IDZ4285" s="29"/>
      <c r="IEA4285" s="29"/>
      <c r="IEB4285" s="29"/>
      <c r="IEC4285" s="29"/>
      <c r="IED4285" s="29"/>
      <c r="IEE4285" s="29"/>
      <c r="IEF4285" s="29"/>
      <c r="IEG4285" s="29"/>
      <c r="IEH4285" s="29"/>
      <c r="IEI4285" s="29"/>
      <c r="IEJ4285" s="29"/>
      <c r="IEK4285" s="29"/>
      <c r="IEL4285" s="29"/>
      <c r="IEM4285" s="29"/>
      <c r="IEN4285" s="29"/>
      <c r="IEO4285" s="29"/>
      <c r="IEP4285" s="29"/>
      <c r="IEQ4285" s="29"/>
      <c r="IER4285" s="29"/>
      <c r="IES4285" s="29"/>
      <c r="IET4285" s="29"/>
      <c r="IEU4285" s="29"/>
      <c r="IEV4285" s="29"/>
      <c r="IEW4285" s="29"/>
      <c r="IEX4285" s="29"/>
      <c r="IEY4285" s="29"/>
      <c r="IEZ4285" s="29"/>
      <c r="IFA4285" s="29"/>
      <c r="IFB4285" s="29"/>
      <c r="IFC4285" s="29"/>
      <c r="IFD4285" s="29"/>
      <c r="IFE4285" s="29"/>
      <c r="IFF4285" s="29"/>
      <c r="IFG4285" s="29"/>
      <c r="IFH4285" s="29"/>
      <c r="IFI4285" s="29"/>
      <c r="IFJ4285" s="29"/>
      <c r="IFK4285" s="29"/>
      <c r="IFL4285" s="29"/>
      <c r="IFM4285" s="29"/>
      <c r="IFN4285" s="29"/>
      <c r="IFO4285" s="29"/>
      <c r="IFP4285" s="29"/>
      <c r="IFQ4285" s="29"/>
      <c r="IFR4285" s="29"/>
      <c r="IFS4285" s="29"/>
      <c r="IFT4285" s="29"/>
      <c r="IFU4285" s="29"/>
      <c r="IFV4285" s="29"/>
      <c r="IFW4285" s="29"/>
      <c r="IFX4285" s="29"/>
      <c r="IFY4285" s="29"/>
      <c r="IFZ4285" s="29"/>
      <c r="IGA4285" s="29"/>
      <c r="IGB4285" s="29"/>
      <c r="IGC4285" s="29"/>
      <c r="IGD4285" s="29"/>
      <c r="IGE4285" s="29"/>
      <c r="IGF4285" s="29"/>
      <c r="IGG4285" s="29"/>
      <c r="IGH4285" s="29"/>
      <c r="IGI4285" s="29"/>
      <c r="IGJ4285" s="29"/>
      <c r="IGK4285" s="29"/>
      <c r="IGL4285" s="29"/>
      <c r="IGM4285" s="29"/>
      <c r="IGN4285" s="29"/>
      <c r="IGO4285" s="29"/>
      <c r="IGP4285" s="29"/>
      <c r="IGQ4285" s="29"/>
      <c r="IGR4285" s="29"/>
      <c r="IGS4285" s="29"/>
      <c r="IGT4285" s="29"/>
      <c r="IGU4285" s="29"/>
      <c r="IGV4285" s="29"/>
      <c r="IGW4285" s="29"/>
      <c r="IGX4285" s="29"/>
      <c r="IGY4285" s="29"/>
      <c r="IGZ4285" s="29"/>
      <c r="IHA4285" s="29"/>
      <c r="IHB4285" s="29"/>
      <c r="IHC4285" s="29"/>
      <c r="IHD4285" s="29"/>
      <c r="IHE4285" s="29"/>
      <c r="IHF4285" s="29"/>
      <c r="IHG4285" s="29"/>
      <c r="IHH4285" s="29"/>
      <c r="IHI4285" s="29"/>
      <c r="IHJ4285" s="29"/>
      <c r="IHK4285" s="29"/>
      <c r="IHL4285" s="29"/>
      <c r="IHM4285" s="29"/>
      <c r="IHN4285" s="29"/>
      <c r="IHO4285" s="29"/>
      <c r="IHP4285" s="29"/>
      <c r="IHQ4285" s="29"/>
      <c r="IHR4285" s="29"/>
      <c r="IHS4285" s="29"/>
      <c r="IHT4285" s="29"/>
      <c r="IHU4285" s="29"/>
      <c r="IHV4285" s="29"/>
      <c r="IHW4285" s="29"/>
      <c r="IHX4285" s="29"/>
      <c r="IHY4285" s="29"/>
      <c r="IHZ4285" s="29"/>
      <c r="IIA4285" s="29"/>
      <c r="IIB4285" s="29"/>
      <c r="IIC4285" s="29"/>
      <c r="IID4285" s="29"/>
      <c r="IIE4285" s="29"/>
      <c r="IIF4285" s="29"/>
      <c r="IIG4285" s="29"/>
      <c r="IIH4285" s="29"/>
      <c r="III4285" s="29"/>
      <c r="IIJ4285" s="29"/>
      <c r="IIK4285" s="29"/>
      <c r="IIL4285" s="29"/>
      <c r="IIM4285" s="29"/>
      <c r="IIN4285" s="29"/>
      <c r="IIO4285" s="29"/>
      <c r="IIP4285" s="29"/>
      <c r="IIQ4285" s="29"/>
      <c r="IIR4285" s="29"/>
      <c r="IIS4285" s="29"/>
      <c r="IIT4285" s="29"/>
      <c r="IIU4285" s="29"/>
      <c r="IIV4285" s="29"/>
      <c r="IIW4285" s="29"/>
      <c r="IIX4285" s="29"/>
      <c r="IIY4285" s="29"/>
      <c r="IIZ4285" s="29"/>
      <c r="IJA4285" s="29"/>
      <c r="IJB4285" s="29"/>
      <c r="IJC4285" s="29"/>
      <c r="IJD4285" s="29"/>
      <c r="IJE4285" s="29"/>
      <c r="IJF4285" s="29"/>
      <c r="IJG4285" s="29"/>
      <c r="IJH4285" s="29"/>
      <c r="IJI4285" s="29"/>
      <c r="IJJ4285" s="29"/>
      <c r="IJK4285" s="29"/>
      <c r="IJL4285" s="29"/>
      <c r="IJM4285" s="29"/>
      <c r="IJN4285" s="29"/>
      <c r="IJO4285" s="29"/>
      <c r="IJP4285" s="29"/>
      <c r="IJQ4285" s="29"/>
      <c r="IJR4285" s="29"/>
      <c r="IJS4285" s="29"/>
      <c r="IJT4285" s="29"/>
      <c r="IJU4285" s="29"/>
      <c r="IJV4285" s="29"/>
      <c r="IJW4285" s="29"/>
      <c r="IJX4285" s="29"/>
      <c r="IJY4285" s="29"/>
      <c r="IJZ4285" s="29"/>
      <c r="IKA4285" s="29"/>
      <c r="IKB4285" s="29"/>
      <c r="IKC4285" s="29"/>
      <c r="IKD4285" s="29"/>
      <c r="IKE4285" s="29"/>
      <c r="IKF4285" s="29"/>
      <c r="IKG4285" s="29"/>
      <c r="IKH4285" s="29"/>
      <c r="IKI4285" s="29"/>
      <c r="IKJ4285" s="29"/>
      <c r="IKK4285" s="29"/>
      <c r="IKL4285" s="29"/>
      <c r="IKM4285" s="29"/>
      <c r="IKN4285" s="29"/>
      <c r="IKO4285" s="29"/>
      <c r="IKP4285" s="29"/>
      <c r="IKQ4285" s="29"/>
      <c r="IKR4285" s="29"/>
      <c r="IKS4285" s="29"/>
      <c r="IKT4285" s="29"/>
      <c r="IKU4285" s="29"/>
      <c r="IKV4285" s="29"/>
      <c r="IKW4285" s="29"/>
      <c r="IKX4285" s="29"/>
      <c r="IKY4285" s="29"/>
      <c r="IKZ4285" s="29"/>
      <c r="ILA4285" s="29"/>
      <c r="ILB4285" s="29"/>
      <c r="ILC4285" s="29"/>
      <c r="ILD4285" s="29"/>
      <c r="ILE4285" s="29"/>
      <c r="ILF4285" s="29"/>
      <c r="ILG4285" s="29"/>
      <c r="ILH4285" s="29"/>
      <c r="ILI4285" s="29"/>
      <c r="ILJ4285" s="29"/>
      <c r="ILK4285" s="29"/>
      <c r="ILL4285" s="29"/>
      <c r="ILM4285" s="29"/>
      <c r="ILN4285" s="29"/>
      <c r="ILO4285" s="29"/>
      <c r="ILP4285" s="29"/>
      <c r="ILQ4285" s="29"/>
      <c r="ILR4285" s="29"/>
      <c r="ILS4285" s="29"/>
      <c r="ILT4285" s="29"/>
      <c r="ILU4285" s="29"/>
      <c r="ILV4285" s="29"/>
      <c r="ILW4285" s="29"/>
      <c r="ILX4285" s="29"/>
      <c r="ILY4285" s="29"/>
      <c r="ILZ4285" s="29"/>
      <c r="IMA4285" s="29"/>
      <c r="IMB4285" s="29"/>
      <c r="IMC4285" s="29"/>
      <c r="IMD4285" s="29"/>
      <c r="IME4285" s="29"/>
      <c r="IMF4285" s="29"/>
      <c r="IMG4285" s="29"/>
      <c r="IMH4285" s="29"/>
      <c r="IMI4285" s="29"/>
      <c r="IMJ4285" s="29"/>
      <c r="IMK4285" s="29"/>
      <c r="IML4285" s="29"/>
      <c r="IMM4285" s="29"/>
      <c r="IMN4285" s="29"/>
      <c r="IMO4285" s="29"/>
      <c r="IMP4285" s="29"/>
      <c r="IMQ4285" s="29"/>
      <c r="IMR4285" s="29"/>
      <c r="IMS4285" s="29"/>
      <c r="IMT4285" s="29"/>
      <c r="IMU4285" s="29"/>
      <c r="IMV4285" s="29"/>
      <c r="IMW4285" s="29"/>
      <c r="IMX4285" s="29"/>
      <c r="IMY4285" s="29"/>
      <c r="IMZ4285" s="29"/>
      <c r="INA4285" s="29"/>
      <c r="INB4285" s="29"/>
      <c r="INC4285" s="29"/>
      <c r="IND4285" s="29"/>
      <c r="INE4285" s="29"/>
      <c r="INF4285" s="29"/>
      <c r="ING4285" s="29"/>
      <c r="INH4285" s="29"/>
      <c r="INI4285" s="29"/>
      <c r="INJ4285" s="29"/>
      <c r="INK4285" s="29"/>
      <c r="INL4285" s="29"/>
      <c r="INM4285" s="29"/>
      <c r="INN4285" s="29"/>
      <c r="INO4285" s="29"/>
      <c r="INP4285" s="29"/>
      <c r="INQ4285" s="29"/>
      <c r="INR4285" s="29"/>
      <c r="INS4285" s="29"/>
      <c r="INT4285" s="29"/>
      <c r="INU4285" s="29"/>
      <c r="INV4285" s="29"/>
      <c r="INW4285" s="29"/>
      <c r="INX4285" s="29"/>
      <c r="INY4285" s="29"/>
      <c r="INZ4285" s="29"/>
      <c r="IOA4285" s="29"/>
      <c r="IOB4285" s="29"/>
      <c r="IOC4285" s="29"/>
      <c r="IOD4285" s="29"/>
      <c r="IOE4285" s="29"/>
      <c r="IOF4285" s="29"/>
      <c r="IOG4285" s="29"/>
      <c r="IOH4285" s="29"/>
      <c r="IOI4285" s="29"/>
      <c r="IOJ4285" s="29"/>
      <c r="IOK4285" s="29"/>
      <c r="IOL4285" s="29"/>
      <c r="IOM4285" s="29"/>
      <c r="ION4285" s="29"/>
      <c r="IOO4285" s="29"/>
      <c r="IOP4285" s="29"/>
      <c r="IOQ4285" s="29"/>
      <c r="IOR4285" s="29"/>
      <c r="IOS4285" s="29"/>
      <c r="IOT4285" s="29"/>
      <c r="IOU4285" s="29"/>
      <c r="IOV4285" s="29"/>
      <c r="IOW4285" s="29"/>
      <c r="IOX4285" s="29"/>
      <c r="IOY4285" s="29"/>
      <c r="IOZ4285" s="29"/>
      <c r="IPA4285" s="29"/>
      <c r="IPB4285" s="29"/>
      <c r="IPC4285" s="29"/>
      <c r="IPD4285" s="29"/>
      <c r="IPE4285" s="29"/>
      <c r="IPF4285" s="29"/>
      <c r="IPG4285" s="29"/>
      <c r="IPH4285" s="29"/>
      <c r="IPI4285" s="29"/>
      <c r="IPJ4285" s="29"/>
      <c r="IPK4285" s="29"/>
      <c r="IPL4285" s="29"/>
      <c r="IPM4285" s="29"/>
      <c r="IPN4285" s="29"/>
      <c r="IPO4285" s="29"/>
      <c r="IPP4285" s="29"/>
      <c r="IPQ4285" s="29"/>
      <c r="IPR4285" s="29"/>
      <c r="IPS4285" s="29"/>
      <c r="IPT4285" s="29"/>
      <c r="IPU4285" s="29"/>
      <c r="IPV4285" s="29"/>
      <c r="IPW4285" s="29"/>
      <c r="IPX4285" s="29"/>
      <c r="IPY4285" s="29"/>
      <c r="IPZ4285" s="29"/>
      <c r="IQA4285" s="29"/>
      <c r="IQB4285" s="29"/>
      <c r="IQC4285" s="29"/>
      <c r="IQD4285" s="29"/>
      <c r="IQE4285" s="29"/>
      <c r="IQF4285" s="29"/>
      <c r="IQG4285" s="29"/>
      <c r="IQH4285" s="29"/>
      <c r="IQI4285" s="29"/>
      <c r="IQJ4285" s="29"/>
      <c r="IQK4285" s="29"/>
      <c r="IQL4285" s="29"/>
      <c r="IQM4285" s="29"/>
      <c r="IQN4285" s="29"/>
      <c r="IQO4285" s="29"/>
      <c r="IQP4285" s="29"/>
      <c r="IQQ4285" s="29"/>
      <c r="IQR4285" s="29"/>
      <c r="IQS4285" s="29"/>
      <c r="IQT4285" s="29"/>
      <c r="IQU4285" s="29"/>
      <c r="IQV4285" s="29"/>
      <c r="IQW4285" s="29"/>
      <c r="IQX4285" s="29"/>
      <c r="IQY4285" s="29"/>
      <c r="IQZ4285" s="29"/>
      <c r="IRA4285" s="29"/>
      <c r="IRB4285" s="29"/>
      <c r="IRC4285" s="29"/>
      <c r="IRD4285" s="29"/>
      <c r="IRE4285" s="29"/>
      <c r="IRF4285" s="29"/>
      <c r="IRG4285" s="29"/>
      <c r="IRH4285" s="29"/>
      <c r="IRI4285" s="29"/>
      <c r="IRJ4285" s="29"/>
      <c r="IRK4285" s="29"/>
      <c r="IRL4285" s="29"/>
      <c r="IRM4285" s="29"/>
      <c r="IRN4285" s="29"/>
      <c r="IRO4285" s="29"/>
      <c r="IRP4285" s="29"/>
      <c r="IRQ4285" s="29"/>
      <c r="IRR4285" s="29"/>
      <c r="IRS4285" s="29"/>
      <c r="IRT4285" s="29"/>
      <c r="IRU4285" s="29"/>
      <c r="IRV4285" s="29"/>
      <c r="IRW4285" s="29"/>
      <c r="IRX4285" s="29"/>
      <c r="IRY4285" s="29"/>
      <c r="IRZ4285" s="29"/>
      <c r="ISA4285" s="29"/>
      <c r="ISB4285" s="29"/>
      <c r="ISC4285" s="29"/>
      <c r="ISD4285" s="29"/>
      <c r="ISE4285" s="29"/>
      <c r="ISF4285" s="29"/>
      <c r="ISG4285" s="29"/>
      <c r="ISH4285" s="29"/>
      <c r="ISI4285" s="29"/>
      <c r="ISJ4285" s="29"/>
      <c r="ISK4285" s="29"/>
      <c r="ISL4285" s="29"/>
      <c r="ISM4285" s="29"/>
      <c r="ISN4285" s="29"/>
      <c r="ISO4285" s="29"/>
      <c r="ISP4285" s="29"/>
      <c r="ISQ4285" s="29"/>
      <c r="ISR4285" s="29"/>
      <c r="ISS4285" s="29"/>
      <c r="IST4285" s="29"/>
      <c r="ISU4285" s="29"/>
      <c r="ISV4285" s="29"/>
      <c r="ISW4285" s="29"/>
      <c r="ISX4285" s="29"/>
      <c r="ISY4285" s="29"/>
      <c r="ISZ4285" s="29"/>
      <c r="ITA4285" s="29"/>
      <c r="ITB4285" s="29"/>
      <c r="ITC4285" s="29"/>
      <c r="ITD4285" s="29"/>
      <c r="ITE4285" s="29"/>
      <c r="ITF4285" s="29"/>
      <c r="ITG4285" s="29"/>
      <c r="ITH4285" s="29"/>
      <c r="ITI4285" s="29"/>
      <c r="ITJ4285" s="29"/>
      <c r="ITK4285" s="29"/>
      <c r="ITL4285" s="29"/>
      <c r="ITM4285" s="29"/>
      <c r="ITN4285" s="29"/>
      <c r="ITO4285" s="29"/>
      <c r="ITP4285" s="29"/>
      <c r="ITQ4285" s="29"/>
      <c r="ITR4285" s="29"/>
      <c r="ITS4285" s="29"/>
      <c r="ITT4285" s="29"/>
      <c r="ITU4285" s="29"/>
      <c r="ITV4285" s="29"/>
      <c r="ITW4285" s="29"/>
      <c r="ITX4285" s="29"/>
      <c r="ITY4285" s="29"/>
      <c r="ITZ4285" s="29"/>
      <c r="IUA4285" s="29"/>
      <c r="IUB4285" s="29"/>
      <c r="IUC4285" s="29"/>
      <c r="IUD4285" s="29"/>
      <c r="IUE4285" s="29"/>
      <c r="IUF4285" s="29"/>
      <c r="IUG4285" s="29"/>
      <c r="IUH4285" s="29"/>
      <c r="IUI4285" s="29"/>
      <c r="IUJ4285" s="29"/>
      <c r="IUK4285" s="29"/>
      <c r="IUL4285" s="29"/>
      <c r="IUM4285" s="29"/>
      <c r="IUN4285" s="29"/>
      <c r="IUO4285" s="29"/>
      <c r="IUP4285" s="29"/>
      <c r="IUQ4285" s="29"/>
      <c r="IUR4285" s="29"/>
      <c r="IUS4285" s="29"/>
      <c r="IUT4285" s="29"/>
      <c r="IUU4285" s="29"/>
      <c r="IUV4285" s="29"/>
      <c r="IUW4285" s="29"/>
      <c r="IUX4285" s="29"/>
      <c r="IUY4285" s="29"/>
      <c r="IUZ4285" s="29"/>
      <c r="IVA4285" s="29"/>
      <c r="IVB4285" s="29"/>
      <c r="IVC4285" s="29"/>
      <c r="IVD4285" s="29"/>
      <c r="IVE4285" s="29"/>
      <c r="IVF4285" s="29"/>
      <c r="IVG4285" s="29"/>
      <c r="IVH4285" s="29"/>
      <c r="IVI4285" s="29"/>
      <c r="IVJ4285" s="29"/>
      <c r="IVK4285" s="29"/>
      <c r="IVL4285" s="29"/>
      <c r="IVM4285" s="29"/>
      <c r="IVN4285" s="29"/>
      <c r="IVO4285" s="29"/>
      <c r="IVP4285" s="29"/>
      <c r="IVQ4285" s="29"/>
      <c r="IVR4285" s="29"/>
      <c r="IVS4285" s="29"/>
      <c r="IVT4285" s="29"/>
      <c r="IVU4285" s="29"/>
      <c r="IVV4285" s="29"/>
      <c r="IVW4285" s="29"/>
      <c r="IVX4285" s="29"/>
      <c r="IVY4285" s="29"/>
      <c r="IVZ4285" s="29"/>
      <c r="IWA4285" s="29"/>
      <c r="IWB4285" s="29"/>
      <c r="IWC4285" s="29"/>
      <c r="IWD4285" s="29"/>
      <c r="IWE4285" s="29"/>
      <c r="IWF4285" s="29"/>
      <c r="IWG4285" s="29"/>
      <c r="IWH4285" s="29"/>
      <c r="IWI4285" s="29"/>
      <c r="IWJ4285" s="29"/>
      <c r="IWK4285" s="29"/>
      <c r="IWL4285" s="29"/>
      <c r="IWM4285" s="29"/>
      <c r="IWN4285" s="29"/>
      <c r="IWO4285" s="29"/>
      <c r="IWP4285" s="29"/>
      <c r="IWQ4285" s="29"/>
      <c r="IWR4285" s="29"/>
      <c r="IWS4285" s="29"/>
      <c r="IWT4285" s="29"/>
      <c r="IWU4285" s="29"/>
      <c r="IWV4285" s="29"/>
      <c r="IWW4285" s="29"/>
      <c r="IWX4285" s="29"/>
      <c r="IWY4285" s="29"/>
      <c r="IWZ4285" s="29"/>
      <c r="IXA4285" s="29"/>
      <c r="IXB4285" s="29"/>
      <c r="IXC4285" s="29"/>
      <c r="IXD4285" s="29"/>
      <c r="IXE4285" s="29"/>
      <c r="IXF4285" s="29"/>
      <c r="IXG4285" s="29"/>
      <c r="IXH4285" s="29"/>
      <c r="IXI4285" s="29"/>
      <c r="IXJ4285" s="29"/>
      <c r="IXK4285" s="29"/>
      <c r="IXL4285" s="29"/>
      <c r="IXM4285" s="29"/>
      <c r="IXN4285" s="29"/>
      <c r="IXO4285" s="29"/>
      <c r="IXP4285" s="29"/>
      <c r="IXQ4285" s="29"/>
      <c r="IXR4285" s="29"/>
      <c r="IXS4285" s="29"/>
      <c r="IXT4285" s="29"/>
      <c r="IXU4285" s="29"/>
      <c r="IXV4285" s="29"/>
      <c r="IXW4285" s="29"/>
      <c r="IXX4285" s="29"/>
      <c r="IXY4285" s="29"/>
      <c r="IXZ4285" s="29"/>
      <c r="IYA4285" s="29"/>
      <c r="IYB4285" s="29"/>
      <c r="IYC4285" s="29"/>
      <c r="IYD4285" s="29"/>
      <c r="IYE4285" s="29"/>
      <c r="IYF4285" s="29"/>
      <c r="IYG4285" s="29"/>
      <c r="IYH4285" s="29"/>
      <c r="IYI4285" s="29"/>
      <c r="IYJ4285" s="29"/>
      <c r="IYK4285" s="29"/>
      <c r="IYL4285" s="29"/>
      <c r="IYM4285" s="29"/>
      <c r="IYN4285" s="29"/>
      <c r="IYO4285" s="29"/>
      <c r="IYP4285" s="29"/>
      <c r="IYQ4285" s="29"/>
      <c r="IYR4285" s="29"/>
      <c r="IYS4285" s="29"/>
      <c r="IYT4285" s="29"/>
      <c r="IYU4285" s="29"/>
      <c r="IYV4285" s="29"/>
      <c r="IYW4285" s="29"/>
      <c r="IYX4285" s="29"/>
      <c r="IYY4285" s="29"/>
      <c r="IYZ4285" s="29"/>
      <c r="IZA4285" s="29"/>
      <c r="IZB4285" s="29"/>
      <c r="IZC4285" s="29"/>
      <c r="IZD4285" s="29"/>
      <c r="IZE4285" s="29"/>
      <c r="IZF4285" s="29"/>
      <c r="IZG4285" s="29"/>
      <c r="IZH4285" s="29"/>
      <c r="IZI4285" s="29"/>
      <c r="IZJ4285" s="29"/>
      <c r="IZK4285" s="29"/>
      <c r="IZL4285" s="29"/>
      <c r="IZM4285" s="29"/>
      <c r="IZN4285" s="29"/>
      <c r="IZO4285" s="29"/>
      <c r="IZP4285" s="29"/>
      <c r="IZQ4285" s="29"/>
      <c r="IZR4285" s="29"/>
      <c r="IZS4285" s="29"/>
      <c r="IZT4285" s="29"/>
      <c r="IZU4285" s="29"/>
      <c r="IZV4285" s="29"/>
      <c r="IZW4285" s="29"/>
      <c r="IZX4285" s="29"/>
      <c r="IZY4285" s="29"/>
      <c r="IZZ4285" s="29"/>
      <c r="JAA4285" s="29"/>
      <c r="JAB4285" s="29"/>
      <c r="JAC4285" s="29"/>
      <c r="JAD4285" s="29"/>
      <c r="JAE4285" s="29"/>
      <c r="JAF4285" s="29"/>
      <c r="JAG4285" s="29"/>
      <c r="JAH4285" s="29"/>
      <c r="JAI4285" s="29"/>
      <c r="JAJ4285" s="29"/>
      <c r="JAK4285" s="29"/>
      <c r="JAL4285" s="29"/>
      <c r="JAM4285" s="29"/>
      <c r="JAN4285" s="29"/>
      <c r="JAO4285" s="29"/>
      <c r="JAP4285" s="29"/>
      <c r="JAQ4285" s="29"/>
      <c r="JAR4285" s="29"/>
      <c r="JAS4285" s="29"/>
      <c r="JAT4285" s="29"/>
      <c r="JAU4285" s="29"/>
      <c r="JAV4285" s="29"/>
      <c r="JAW4285" s="29"/>
      <c r="JAX4285" s="29"/>
      <c r="JAY4285" s="29"/>
      <c r="JAZ4285" s="29"/>
      <c r="JBA4285" s="29"/>
      <c r="JBB4285" s="29"/>
      <c r="JBC4285" s="29"/>
      <c r="JBD4285" s="29"/>
      <c r="JBE4285" s="29"/>
      <c r="JBF4285" s="29"/>
      <c r="JBG4285" s="29"/>
      <c r="JBH4285" s="29"/>
      <c r="JBI4285" s="29"/>
      <c r="JBJ4285" s="29"/>
      <c r="JBK4285" s="29"/>
      <c r="JBL4285" s="29"/>
      <c r="JBM4285" s="29"/>
      <c r="JBN4285" s="29"/>
      <c r="JBO4285" s="29"/>
      <c r="JBP4285" s="29"/>
      <c r="JBQ4285" s="29"/>
      <c r="JBR4285" s="29"/>
      <c r="JBS4285" s="29"/>
      <c r="JBT4285" s="29"/>
      <c r="JBU4285" s="29"/>
      <c r="JBV4285" s="29"/>
      <c r="JBW4285" s="29"/>
      <c r="JBX4285" s="29"/>
      <c r="JBY4285" s="29"/>
      <c r="JBZ4285" s="29"/>
      <c r="JCA4285" s="29"/>
      <c r="JCB4285" s="29"/>
      <c r="JCC4285" s="29"/>
      <c r="JCD4285" s="29"/>
      <c r="JCE4285" s="29"/>
      <c r="JCF4285" s="29"/>
      <c r="JCG4285" s="29"/>
      <c r="JCH4285" s="29"/>
      <c r="JCI4285" s="29"/>
      <c r="JCJ4285" s="29"/>
      <c r="JCK4285" s="29"/>
      <c r="JCL4285" s="29"/>
      <c r="JCM4285" s="29"/>
      <c r="JCN4285" s="29"/>
      <c r="JCO4285" s="29"/>
      <c r="JCP4285" s="29"/>
      <c r="JCQ4285" s="29"/>
      <c r="JCR4285" s="29"/>
      <c r="JCS4285" s="29"/>
      <c r="JCT4285" s="29"/>
      <c r="JCU4285" s="29"/>
      <c r="JCV4285" s="29"/>
      <c r="JCW4285" s="29"/>
      <c r="JCX4285" s="29"/>
      <c r="JCY4285" s="29"/>
      <c r="JCZ4285" s="29"/>
      <c r="JDA4285" s="29"/>
      <c r="JDB4285" s="29"/>
      <c r="JDC4285" s="29"/>
      <c r="JDD4285" s="29"/>
      <c r="JDE4285" s="29"/>
      <c r="JDF4285" s="29"/>
      <c r="JDG4285" s="29"/>
      <c r="JDH4285" s="29"/>
      <c r="JDI4285" s="29"/>
      <c r="JDJ4285" s="29"/>
      <c r="JDK4285" s="29"/>
      <c r="JDL4285" s="29"/>
      <c r="JDM4285" s="29"/>
      <c r="JDN4285" s="29"/>
      <c r="JDO4285" s="29"/>
      <c r="JDP4285" s="29"/>
      <c r="JDQ4285" s="29"/>
      <c r="JDR4285" s="29"/>
      <c r="JDS4285" s="29"/>
      <c r="JDT4285" s="29"/>
      <c r="JDU4285" s="29"/>
      <c r="JDV4285" s="29"/>
      <c r="JDW4285" s="29"/>
      <c r="JDX4285" s="29"/>
      <c r="JDY4285" s="29"/>
      <c r="JDZ4285" s="29"/>
      <c r="JEA4285" s="29"/>
      <c r="JEB4285" s="29"/>
      <c r="JEC4285" s="29"/>
      <c r="JED4285" s="29"/>
      <c r="JEE4285" s="29"/>
      <c r="JEF4285" s="29"/>
      <c r="JEG4285" s="29"/>
      <c r="JEH4285" s="29"/>
      <c r="JEI4285" s="29"/>
      <c r="JEJ4285" s="29"/>
      <c r="JEK4285" s="29"/>
      <c r="JEL4285" s="29"/>
      <c r="JEM4285" s="29"/>
      <c r="JEN4285" s="29"/>
      <c r="JEO4285" s="29"/>
      <c r="JEP4285" s="29"/>
      <c r="JEQ4285" s="29"/>
      <c r="JER4285" s="29"/>
      <c r="JES4285" s="29"/>
      <c r="JET4285" s="29"/>
      <c r="JEU4285" s="29"/>
      <c r="JEV4285" s="29"/>
      <c r="JEW4285" s="29"/>
      <c r="JEX4285" s="29"/>
      <c r="JEY4285" s="29"/>
      <c r="JEZ4285" s="29"/>
      <c r="JFA4285" s="29"/>
      <c r="JFB4285" s="29"/>
      <c r="JFC4285" s="29"/>
      <c r="JFD4285" s="29"/>
      <c r="JFE4285" s="29"/>
      <c r="JFF4285" s="29"/>
      <c r="JFG4285" s="29"/>
      <c r="JFH4285" s="29"/>
      <c r="JFI4285" s="29"/>
      <c r="JFJ4285" s="29"/>
      <c r="JFK4285" s="29"/>
      <c r="JFL4285" s="29"/>
      <c r="JFM4285" s="29"/>
      <c r="JFN4285" s="29"/>
      <c r="JFO4285" s="29"/>
      <c r="JFP4285" s="29"/>
      <c r="JFQ4285" s="29"/>
      <c r="JFR4285" s="29"/>
      <c r="JFS4285" s="29"/>
      <c r="JFT4285" s="29"/>
      <c r="JFU4285" s="29"/>
      <c r="JFV4285" s="29"/>
      <c r="JFW4285" s="29"/>
      <c r="JFX4285" s="29"/>
      <c r="JFY4285" s="29"/>
      <c r="JFZ4285" s="29"/>
      <c r="JGA4285" s="29"/>
      <c r="JGB4285" s="29"/>
      <c r="JGC4285" s="29"/>
      <c r="JGD4285" s="29"/>
      <c r="JGE4285" s="29"/>
      <c r="JGF4285" s="29"/>
      <c r="JGG4285" s="29"/>
      <c r="JGH4285" s="29"/>
      <c r="JGI4285" s="29"/>
      <c r="JGJ4285" s="29"/>
      <c r="JGK4285" s="29"/>
      <c r="JGL4285" s="29"/>
      <c r="JGM4285" s="29"/>
      <c r="JGN4285" s="29"/>
      <c r="JGO4285" s="29"/>
      <c r="JGP4285" s="29"/>
      <c r="JGQ4285" s="29"/>
      <c r="JGR4285" s="29"/>
      <c r="JGS4285" s="29"/>
      <c r="JGT4285" s="29"/>
      <c r="JGU4285" s="29"/>
      <c r="JGV4285" s="29"/>
      <c r="JGW4285" s="29"/>
      <c r="JGX4285" s="29"/>
      <c r="JGY4285" s="29"/>
      <c r="JGZ4285" s="29"/>
      <c r="JHA4285" s="29"/>
      <c r="JHB4285" s="29"/>
      <c r="JHC4285" s="29"/>
      <c r="JHD4285" s="29"/>
      <c r="JHE4285" s="29"/>
      <c r="JHF4285" s="29"/>
      <c r="JHG4285" s="29"/>
      <c r="JHH4285" s="29"/>
      <c r="JHI4285" s="29"/>
      <c r="JHJ4285" s="29"/>
      <c r="JHK4285" s="29"/>
      <c r="JHL4285" s="29"/>
      <c r="JHM4285" s="29"/>
      <c r="JHN4285" s="29"/>
      <c r="JHO4285" s="29"/>
      <c r="JHP4285" s="29"/>
      <c r="JHQ4285" s="29"/>
      <c r="JHR4285" s="29"/>
      <c r="JHS4285" s="29"/>
      <c r="JHT4285" s="29"/>
      <c r="JHU4285" s="29"/>
      <c r="JHV4285" s="29"/>
      <c r="JHW4285" s="29"/>
      <c r="JHX4285" s="29"/>
      <c r="JHY4285" s="29"/>
      <c r="JHZ4285" s="29"/>
      <c r="JIA4285" s="29"/>
      <c r="JIB4285" s="29"/>
      <c r="JIC4285" s="29"/>
      <c r="JID4285" s="29"/>
      <c r="JIE4285" s="29"/>
      <c r="JIF4285" s="29"/>
      <c r="JIG4285" s="29"/>
      <c r="JIH4285" s="29"/>
      <c r="JII4285" s="29"/>
      <c r="JIJ4285" s="29"/>
      <c r="JIK4285" s="29"/>
      <c r="JIL4285" s="29"/>
      <c r="JIM4285" s="29"/>
      <c r="JIN4285" s="29"/>
      <c r="JIO4285" s="29"/>
      <c r="JIP4285" s="29"/>
      <c r="JIQ4285" s="29"/>
      <c r="JIR4285" s="29"/>
      <c r="JIS4285" s="29"/>
      <c r="JIT4285" s="29"/>
      <c r="JIU4285" s="29"/>
      <c r="JIV4285" s="29"/>
      <c r="JIW4285" s="29"/>
      <c r="JIX4285" s="29"/>
      <c r="JIY4285" s="29"/>
      <c r="JIZ4285" s="29"/>
      <c r="JJA4285" s="29"/>
      <c r="JJB4285" s="29"/>
      <c r="JJC4285" s="29"/>
      <c r="JJD4285" s="29"/>
      <c r="JJE4285" s="29"/>
      <c r="JJF4285" s="29"/>
      <c r="JJG4285" s="29"/>
      <c r="JJH4285" s="29"/>
      <c r="JJI4285" s="29"/>
      <c r="JJJ4285" s="29"/>
      <c r="JJK4285" s="29"/>
      <c r="JJL4285" s="29"/>
      <c r="JJM4285" s="29"/>
      <c r="JJN4285" s="29"/>
      <c r="JJO4285" s="29"/>
      <c r="JJP4285" s="29"/>
      <c r="JJQ4285" s="29"/>
      <c r="JJR4285" s="29"/>
      <c r="JJS4285" s="29"/>
      <c r="JJT4285" s="29"/>
      <c r="JJU4285" s="29"/>
      <c r="JJV4285" s="29"/>
      <c r="JJW4285" s="29"/>
      <c r="JJX4285" s="29"/>
      <c r="JJY4285" s="29"/>
      <c r="JJZ4285" s="29"/>
      <c r="JKA4285" s="29"/>
      <c r="JKB4285" s="29"/>
      <c r="JKC4285" s="29"/>
      <c r="JKD4285" s="29"/>
      <c r="JKE4285" s="29"/>
      <c r="JKF4285" s="29"/>
      <c r="JKG4285" s="29"/>
      <c r="JKH4285" s="29"/>
      <c r="JKI4285" s="29"/>
      <c r="JKJ4285" s="29"/>
      <c r="JKK4285" s="29"/>
      <c r="JKL4285" s="29"/>
      <c r="JKM4285" s="29"/>
      <c r="JKN4285" s="29"/>
      <c r="JKO4285" s="29"/>
      <c r="JKP4285" s="29"/>
      <c r="JKQ4285" s="29"/>
      <c r="JKR4285" s="29"/>
      <c r="JKS4285" s="29"/>
      <c r="JKT4285" s="29"/>
      <c r="JKU4285" s="29"/>
      <c r="JKV4285" s="29"/>
      <c r="JKW4285" s="29"/>
      <c r="JKX4285" s="29"/>
      <c r="JKY4285" s="29"/>
      <c r="JKZ4285" s="29"/>
      <c r="JLA4285" s="29"/>
      <c r="JLB4285" s="29"/>
      <c r="JLC4285" s="29"/>
      <c r="JLD4285" s="29"/>
      <c r="JLE4285" s="29"/>
      <c r="JLF4285" s="29"/>
      <c r="JLG4285" s="29"/>
      <c r="JLH4285" s="29"/>
      <c r="JLI4285" s="29"/>
      <c r="JLJ4285" s="29"/>
      <c r="JLK4285" s="29"/>
      <c r="JLL4285" s="29"/>
      <c r="JLM4285" s="29"/>
      <c r="JLN4285" s="29"/>
      <c r="JLO4285" s="29"/>
      <c r="JLP4285" s="29"/>
      <c r="JLQ4285" s="29"/>
      <c r="JLR4285" s="29"/>
      <c r="JLS4285" s="29"/>
      <c r="JLT4285" s="29"/>
      <c r="JLU4285" s="29"/>
      <c r="JLV4285" s="29"/>
      <c r="JLW4285" s="29"/>
      <c r="JLX4285" s="29"/>
      <c r="JLY4285" s="29"/>
      <c r="JLZ4285" s="29"/>
      <c r="JMA4285" s="29"/>
      <c r="JMB4285" s="29"/>
      <c r="JMC4285" s="29"/>
      <c r="JMD4285" s="29"/>
      <c r="JME4285" s="29"/>
      <c r="JMF4285" s="29"/>
      <c r="JMG4285" s="29"/>
      <c r="JMH4285" s="29"/>
      <c r="JMI4285" s="29"/>
      <c r="JMJ4285" s="29"/>
      <c r="JMK4285" s="29"/>
      <c r="JML4285" s="29"/>
      <c r="JMM4285" s="29"/>
      <c r="JMN4285" s="29"/>
      <c r="JMO4285" s="29"/>
      <c r="JMP4285" s="29"/>
      <c r="JMQ4285" s="29"/>
      <c r="JMR4285" s="29"/>
      <c r="JMS4285" s="29"/>
      <c r="JMT4285" s="29"/>
      <c r="JMU4285" s="29"/>
      <c r="JMV4285" s="29"/>
      <c r="JMW4285" s="29"/>
      <c r="JMX4285" s="29"/>
      <c r="JMY4285" s="29"/>
      <c r="JMZ4285" s="29"/>
      <c r="JNA4285" s="29"/>
      <c r="JNB4285" s="29"/>
      <c r="JNC4285" s="29"/>
      <c r="JND4285" s="29"/>
      <c r="JNE4285" s="29"/>
      <c r="JNF4285" s="29"/>
      <c r="JNG4285" s="29"/>
      <c r="JNH4285" s="29"/>
      <c r="JNI4285" s="29"/>
      <c r="JNJ4285" s="29"/>
      <c r="JNK4285" s="29"/>
      <c r="JNL4285" s="29"/>
      <c r="JNM4285" s="29"/>
      <c r="JNN4285" s="29"/>
      <c r="JNO4285" s="29"/>
      <c r="JNP4285" s="29"/>
      <c r="JNQ4285" s="29"/>
      <c r="JNR4285" s="29"/>
      <c r="JNS4285" s="29"/>
      <c r="JNT4285" s="29"/>
      <c r="JNU4285" s="29"/>
      <c r="JNV4285" s="29"/>
      <c r="JNW4285" s="29"/>
      <c r="JNX4285" s="29"/>
      <c r="JNY4285" s="29"/>
      <c r="JNZ4285" s="29"/>
      <c r="JOA4285" s="29"/>
      <c r="JOB4285" s="29"/>
      <c r="JOC4285" s="29"/>
      <c r="JOD4285" s="29"/>
      <c r="JOE4285" s="29"/>
      <c r="JOF4285" s="29"/>
      <c r="JOG4285" s="29"/>
      <c r="JOH4285" s="29"/>
      <c r="JOI4285" s="29"/>
      <c r="JOJ4285" s="29"/>
      <c r="JOK4285" s="29"/>
      <c r="JOL4285" s="29"/>
      <c r="JOM4285" s="29"/>
      <c r="JON4285" s="29"/>
      <c r="JOO4285" s="29"/>
      <c r="JOP4285" s="29"/>
      <c r="JOQ4285" s="29"/>
      <c r="JOR4285" s="29"/>
      <c r="JOS4285" s="29"/>
      <c r="JOT4285" s="29"/>
      <c r="JOU4285" s="29"/>
      <c r="JOV4285" s="29"/>
      <c r="JOW4285" s="29"/>
      <c r="JOX4285" s="29"/>
      <c r="JOY4285" s="29"/>
      <c r="JOZ4285" s="29"/>
      <c r="JPA4285" s="29"/>
      <c r="JPB4285" s="29"/>
      <c r="JPC4285" s="29"/>
      <c r="JPD4285" s="29"/>
      <c r="JPE4285" s="29"/>
      <c r="JPF4285" s="29"/>
      <c r="JPG4285" s="29"/>
      <c r="JPH4285" s="29"/>
      <c r="JPI4285" s="29"/>
      <c r="JPJ4285" s="29"/>
      <c r="JPK4285" s="29"/>
      <c r="JPL4285" s="29"/>
      <c r="JPM4285" s="29"/>
      <c r="JPN4285" s="29"/>
      <c r="JPO4285" s="29"/>
      <c r="JPP4285" s="29"/>
      <c r="JPQ4285" s="29"/>
      <c r="JPR4285" s="29"/>
      <c r="JPS4285" s="29"/>
      <c r="JPT4285" s="29"/>
      <c r="JPU4285" s="29"/>
      <c r="JPV4285" s="29"/>
      <c r="JPW4285" s="29"/>
      <c r="JPX4285" s="29"/>
      <c r="JPY4285" s="29"/>
      <c r="JPZ4285" s="29"/>
      <c r="JQA4285" s="29"/>
      <c r="JQB4285" s="29"/>
      <c r="JQC4285" s="29"/>
      <c r="JQD4285" s="29"/>
      <c r="JQE4285" s="29"/>
      <c r="JQF4285" s="29"/>
      <c r="JQG4285" s="29"/>
      <c r="JQH4285" s="29"/>
      <c r="JQI4285" s="29"/>
      <c r="JQJ4285" s="29"/>
      <c r="JQK4285" s="29"/>
      <c r="JQL4285" s="29"/>
      <c r="JQM4285" s="29"/>
      <c r="JQN4285" s="29"/>
      <c r="JQO4285" s="29"/>
      <c r="JQP4285" s="29"/>
      <c r="JQQ4285" s="29"/>
      <c r="JQR4285" s="29"/>
      <c r="JQS4285" s="29"/>
      <c r="JQT4285" s="29"/>
      <c r="JQU4285" s="29"/>
      <c r="JQV4285" s="29"/>
      <c r="JQW4285" s="29"/>
      <c r="JQX4285" s="29"/>
      <c r="JQY4285" s="29"/>
      <c r="JQZ4285" s="29"/>
      <c r="JRA4285" s="29"/>
      <c r="JRB4285" s="29"/>
      <c r="JRC4285" s="29"/>
      <c r="JRD4285" s="29"/>
      <c r="JRE4285" s="29"/>
      <c r="JRF4285" s="29"/>
      <c r="JRG4285" s="29"/>
      <c r="JRH4285" s="29"/>
      <c r="JRI4285" s="29"/>
      <c r="JRJ4285" s="29"/>
      <c r="JRK4285" s="29"/>
      <c r="JRL4285" s="29"/>
      <c r="JRM4285" s="29"/>
      <c r="JRN4285" s="29"/>
      <c r="JRO4285" s="29"/>
      <c r="JRP4285" s="29"/>
      <c r="JRQ4285" s="29"/>
      <c r="JRR4285" s="29"/>
      <c r="JRS4285" s="29"/>
      <c r="JRT4285" s="29"/>
      <c r="JRU4285" s="29"/>
      <c r="JRV4285" s="29"/>
      <c r="JRW4285" s="29"/>
      <c r="JRX4285" s="29"/>
      <c r="JRY4285" s="29"/>
      <c r="JRZ4285" s="29"/>
      <c r="JSA4285" s="29"/>
      <c r="JSB4285" s="29"/>
      <c r="JSC4285" s="29"/>
      <c r="JSD4285" s="29"/>
      <c r="JSE4285" s="29"/>
      <c r="JSF4285" s="29"/>
      <c r="JSG4285" s="29"/>
      <c r="JSH4285" s="29"/>
      <c r="JSI4285" s="29"/>
      <c r="JSJ4285" s="29"/>
      <c r="JSK4285" s="29"/>
      <c r="JSL4285" s="29"/>
      <c r="JSM4285" s="29"/>
      <c r="JSN4285" s="29"/>
      <c r="JSO4285" s="29"/>
      <c r="JSP4285" s="29"/>
      <c r="JSQ4285" s="29"/>
      <c r="JSR4285" s="29"/>
      <c r="JSS4285" s="29"/>
      <c r="JST4285" s="29"/>
      <c r="JSU4285" s="29"/>
      <c r="JSV4285" s="29"/>
      <c r="JSW4285" s="29"/>
      <c r="JSX4285" s="29"/>
      <c r="JSY4285" s="29"/>
      <c r="JSZ4285" s="29"/>
      <c r="JTA4285" s="29"/>
      <c r="JTB4285" s="29"/>
      <c r="JTC4285" s="29"/>
      <c r="JTD4285" s="29"/>
      <c r="JTE4285" s="29"/>
      <c r="JTF4285" s="29"/>
      <c r="JTG4285" s="29"/>
      <c r="JTH4285" s="29"/>
      <c r="JTI4285" s="29"/>
      <c r="JTJ4285" s="29"/>
      <c r="JTK4285" s="29"/>
      <c r="JTL4285" s="29"/>
      <c r="JTM4285" s="29"/>
      <c r="JTN4285" s="29"/>
      <c r="JTO4285" s="29"/>
      <c r="JTP4285" s="29"/>
      <c r="JTQ4285" s="29"/>
      <c r="JTR4285" s="29"/>
      <c r="JTS4285" s="29"/>
      <c r="JTT4285" s="29"/>
      <c r="JTU4285" s="29"/>
      <c r="JTV4285" s="29"/>
      <c r="JTW4285" s="29"/>
      <c r="JTX4285" s="29"/>
      <c r="JTY4285" s="29"/>
      <c r="JTZ4285" s="29"/>
      <c r="JUA4285" s="29"/>
      <c r="JUB4285" s="29"/>
      <c r="JUC4285" s="29"/>
      <c r="JUD4285" s="29"/>
      <c r="JUE4285" s="29"/>
      <c r="JUF4285" s="29"/>
      <c r="JUG4285" s="29"/>
      <c r="JUH4285" s="29"/>
      <c r="JUI4285" s="29"/>
      <c r="JUJ4285" s="29"/>
      <c r="JUK4285" s="29"/>
      <c r="JUL4285" s="29"/>
      <c r="JUM4285" s="29"/>
      <c r="JUN4285" s="29"/>
      <c r="JUO4285" s="29"/>
      <c r="JUP4285" s="29"/>
      <c r="JUQ4285" s="29"/>
      <c r="JUR4285" s="29"/>
      <c r="JUS4285" s="29"/>
      <c r="JUT4285" s="29"/>
      <c r="JUU4285" s="29"/>
      <c r="JUV4285" s="29"/>
      <c r="JUW4285" s="29"/>
      <c r="JUX4285" s="29"/>
      <c r="JUY4285" s="29"/>
      <c r="JUZ4285" s="29"/>
      <c r="JVA4285" s="29"/>
      <c r="JVB4285" s="29"/>
      <c r="JVC4285" s="29"/>
      <c r="JVD4285" s="29"/>
      <c r="JVE4285" s="29"/>
      <c r="JVF4285" s="29"/>
      <c r="JVG4285" s="29"/>
      <c r="JVH4285" s="29"/>
      <c r="JVI4285" s="29"/>
      <c r="JVJ4285" s="29"/>
      <c r="JVK4285" s="29"/>
      <c r="JVL4285" s="29"/>
      <c r="JVM4285" s="29"/>
      <c r="JVN4285" s="29"/>
      <c r="JVO4285" s="29"/>
      <c r="JVP4285" s="29"/>
      <c r="JVQ4285" s="29"/>
      <c r="JVR4285" s="29"/>
      <c r="JVS4285" s="29"/>
      <c r="JVT4285" s="29"/>
      <c r="JVU4285" s="29"/>
      <c r="JVV4285" s="29"/>
      <c r="JVW4285" s="29"/>
      <c r="JVX4285" s="29"/>
      <c r="JVY4285" s="29"/>
      <c r="JVZ4285" s="29"/>
      <c r="JWA4285" s="29"/>
      <c r="JWB4285" s="29"/>
      <c r="JWC4285" s="29"/>
      <c r="JWD4285" s="29"/>
      <c r="JWE4285" s="29"/>
      <c r="JWF4285" s="29"/>
      <c r="JWG4285" s="29"/>
      <c r="JWH4285" s="29"/>
      <c r="JWI4285" s="29"/>
      <c r="JWJ4285" s="29"/>
      <c r="JWK4285" s="29"/>
      <c r="JWL4285" s="29"/>
      <c r="JWM4285" s="29"/>
      <c r="JWN4285" s="29"/>
      <c r="JWO4285" s="29"/>
      <c r="JWP4285" s="29"/>
      <c r="JWQ4285" s="29"/>
      <c r="JWR4285" s="29"/>
      <c r="JWS4285" s="29"/>
      <c r="JWT4285" s="29"/>
      <c r="JWU4285" s="29"/>
      <c r="JWV4285" s="29"/>
      <c r="JWW4285" s="29"/>
      <c r="JWX4285" s="29"/>
      <c r="JWY4285" s="29"/>
      <c r="JWZ4285" s="29"/>
      <c r="JXA4285" s="29"/>
      <c r="JXB4285" s="29"/>
      <c r="JXC4285" s="29"/>
      <c r="JXD4285" s="29"/>
      <c r="JXE4285" s="29"/>
      <c r="JXF4285" s="29"/>
      <c r="JXG4285" s="29"/>
      <c r="JXH4285" s="29"/>
      <c r="JXI4285" s="29"/>
      <c r="JXJ4285" s="29"/>
      <c r="JXK4285" s="29"/>
      <c r="JXL4285" s="29"/>
      <c r="JXM4285" s="29"/>
      <c r="JXN4285" s="29"/>
      <c r="JXO4285" s="29"/>
      <c r="JXP4285" s="29"/>
      <c r="JXQ4285" s="29"/>
      <c r="JXR4285" s="29"/>
      <c r="JXS4285" s="29"/>
      <c r="JXT4285" s="29"/>
      <c r="JXU4285" s="29"/>
      <c r="JXV4285" s="29"/>
      <c r="JXW4285" s="29"/>
      <c r="JXX4285" s="29"/>
      <c r="JXY4285" s="29"/>
      <c r="JXZ4285" s="29"/>
      <c r="JYA4285" s="29"/>
      <c r="JYB4285" s="29"/>
      <c r="JYC4285" s="29"/>
      <c r="JYD4285" s="29"/>
      <c r="JYE4285" s="29"/>
      <c r="JYF4285" s="29"/>
      <c r="JYG4285" s="29"/>
      <c r="JYH4285" s="29"/>
      <c r="JYI4285" s="29"/>
      <c r="JYJ4285" s="29"/>
      <c r="JYK4285" s="29"/>
      <c r="JYL4285" s="29"/>
      <c r="JYM4285" s="29"/>
      <c r="JYN4285" s="29"/>
      <c r="JYO4285" s="29"/>
      <c r="JYP4285" s="29"/>
      <c r="JYQ4285" s="29"/>
      <c r="JYR4285" s="29"/>
      <c r="JYS4285" s="29"/>
      <c r="JYT4285" s="29"/>
      <c r="JYU4285" s="29"/>
      <c r="JYV4285" s="29"/>
      <c r="JYW4285" s="29"/>
      <c r="JYX4285" s="29"/>
      <c r="JYY4285" s="29"/>
      <c r="JYZ4285" s="29"/>
      <c r="JZA4285" s="29"/>
      <c r="JZB4285" s="29"/>
      <c r="JZC4285" s="29"/>
      <c r="JZD4285" s="29"/>
      <c r="JZE4285" s="29"/>
      <c r="JZF4285" s="29"/>
      <c r="JZG4285" s="29"/>
      <c r="JZH4285" s="29"/>
      <c r="JZI4285" s="29"/>
      <c r="JZJ4285" s="29"/>
      <c r="JZK4285" s="29"/>
      <c r="JZL4285" s="29"/>
      <c r="JZM4285" s="29"/>
      <c r="JZN4285" s="29"/>
      <c r="JZO4285" s="29"/>
      <c r="JZP4285" s="29"/>
      <c r="JZQ4285" s="29"/>
      <c r="JZR4285" s="29"/>
      <c r="JZS4285" s="29"/>
      <c r="JZT4285" s="29"/>
      <c r="JZU4285" s="29"/>
      <c r="JZV4285" s="29"/>
      <c r="JZW4285" s="29"/>
      <c r="JZX4285" s="29"/>
      <c r="JZY4285" s="29"/>
      <c r="JZZ4285" s="29"/>
      <c r="KAA4285" s="29"/>
      <c r="KAB4285" s="29"/>
      <c r="KAC4285" s="29"/>
      <c r="KAD4285" s="29"/>
      <c r="KAE4285" s="29"/>
      <c r="KAF4285" s="29"/>
      <c r="KAG4285" s="29"/>
      <c r="KAH4285" s="29"/>
      <c r="KAI4285" s="29"/>
      <c r="KAJ4285" s="29"/>
      <c r="KAK4285" s="29"/>
      <c r="KAL4285" s="29"/>
      <c r="KAM4285" s="29"/>
      <c r="KAN4285" s="29"/>
      <c r="KAO4285" s="29"/>
      <c r="KAP4285" s="29"/>
      <c r="KAQ4285" s="29"/>
      <c r="KAR4285" s="29"/>
      <c r="KAS4285" s="29"/>
      <c r="KAT4285" s="29"/>
      <c r="KAU4285" s="29"/>
      <c r="KAV4285" s="29"/>
      <c r="KAW4285" s="29"/>
      <c r="KAX4285" s="29"/>
      <c r="KAY4285" s="29"/>
      <c r="KAZ4285" s="29"/>
      <c r="KBA4285" s="29"/>
      <c r="KBB4285" s="29"/>
      <c r="KBC4285" s="29"/>
      <c r="KBD4285" s="29"/>
      <c r="KBE4285" s="29"/>
      <c r="KBF4285" s="29"/>
      <c r="KBG4285" s="29"/>
      <c r="KBH4285" s="29"/>
      <c r="KBI4285" s="29"/>
      <c r="KBJ4285" s="29"/>
      <c r="KBK4285" s="29"/>
      <c r="KBL4285" s="29"/>
      <c r="KBM4285" s="29"/>
      <c r="KBN4285" s="29"/>
      <c r="KBO4285" s="29"/>
      <c r="KBP4285" s="29"/>
      <c r="KBQ4285" s="29"/>
      <c r="KBR4285" s="29"/>
      <c r="KBS4285" s="29"/>
      <c r="KBT4285" s="29"/>
      <c r="KBU4285" s="29"/>
      <c r="KBV4285" s="29"/>
      <c r="KBW4285" s="29"/>
      <c r="KBX4285" s="29"/>
      <c r="KBY4285" s="29"/>
      <c r="KBZ4285" s="29"/>
      <c r="KCA4285" s="29"/>
      <c r="KCB4285" s="29"/>
      <c r="KCC4285" s="29"/>
      <c r="KCD4285" s="29"/>
      <c r="KCE4285" s="29"/>
      <c r="KCF4285" s="29"/>
      <c r="KCG4285" s="29"/>
      <c r="KCH4285" s="29"/>
      <c r="KCI4285" s="29"/>
      <c r="KCJ4285" s="29"/>
      <c r="KCK4285" s="29"/>
      <c r="KCL4285" s="29"/>
      <c r="KCM4285" s="29"/>
      <c r="KCN4285" s="29"/>
      <c r="KCO4285" s="29"/>
      <c r="KCP4285" s="29"/>
      <c r="KCQ4285" s="29"/>
      <c r="KCR4285" s="29"/>
      <c r="KCS4285" s="29"/>
      <c r="KCT4285" s="29"/>
      <c r="KCU4285" s="29"/>
      <c r="KCV4285" s="29"/>
      <c r="KCW4285" s="29"/>
      <c r="KCX4285" s="29"/>
      <c r="KCY4285" s="29"/>
      <c r="KCZ4285" s="29"/>
      <c r="KDA4285" s="29"/>
      <c r="KDB4285" s="29"/>
      <c r="KDC4285" s="29"/>
      <c r="KDD4285" s="29"/>
      <c r="KDE4285" s="29"/>
      <c r="KDF4285" s="29"/>
      <c r="KDG4285" s="29"/>
      <c r="KDH4285" s="29"/>
      <c r="KDI4285" s="29"/>
      <c r="KDJ4285" s="29"/>
      <c r="KDK4285" s="29"/>
      <c r="KDL4285" s="29"/>
      <c r="KDM4285" s="29"/>
      <c r="KDN4285" s="29"/>
      <c r="KDO4285" s="29"/>
      <c r="KDP4285" s="29"/>
      <c r="KDQ4285" s="29"/>
      <c r="KDR4285" s="29"/>
      <c r="KDS4285" s="29"/>
      <c r="KDT4285" s="29"/>
      <c r="KDU4285" s="29"/>
      <c r="KDV4285" s="29"/>
      <c r="KDW4285" s="29"/>
      <c r="KDX4285" s="29"/>
      <c r="KDY4285" s="29"/>
      <c r="KDZ4285" s="29"/>
      <c r="KEA4285" s="29"/>
      <c r="KEB4285" s="29"/>
      <c r="KEC4285" s="29"/>
      <c r="KED4285" s="29"/>
      <c r="KEE4285" s="29"/>
      <c r="KEF4285" s="29"/>
      <c r="KEG4285" s="29"/>
      <c r="KEH4285" s="29"/>
      <c r="KEI4285" s="29"/>
      <c r="KEJ4285" s="29"/>
      <c r="KEK4285" s="29"/>
      <c r="KEL4285" s="29"/>
      <c r="KEM4285" s="29"/>
      <c r="KEN4285" s="29"/>
      <c r="KEO4285" s="29"/>
      <c r="KEP4285" s="29"/>
      <c r="KEQ4285" s="29"/>
      <c r="KER4285" s="29"/>
      <c r="KES4285" s="29"/>
      <c r="KET4285" s="29"/>
      <c r="KEU4285" s="29"/>
      <c r="KEV4285" s="29"/>
      <c r="KEW4285" s="29"/>
      <c r="KEX4285" s="29"/>
      <c r="KEY4285" s="29"/>
      <c r="KEZ4285" s="29"/>
      <c r="KFA4285" s="29"/>
      <c r="KFB4285" s="29"/>
      <c r="KFC4285" s="29"/>
      <c r="KFD4285" s="29"/>
      <c r="KFE4285" s="29"/>
      <c r="KFF4285" s="29"/>
      <c r="KFG4285" s="29"/>
      <c r="KFH4285" s="29"/>
      <c r="KFI4285" s="29"/>
      <c r="KFJ4285" s="29"/>
      <c r="KFK4285" s="29"/>
      <c r="KFL4285" s="29"/>
      <c r="KFM4285" s="29"/>
      <c r="KFN4285" s="29"/>
      <c r="KFO4285" s="29"/>
      <c r="KFP4285" s="29"/>
      <c r="KFQ4285" s="29"/>
      <c r="KFR4285" s="29"/>
      <c r="KFS4285" s="29"/>
      <c r="KFT4285" s="29"/>
      <c r="KFU4285" s="29"/>
      <c r="KFV4285" s="29"/>
      <c r="KFW4285" s="29"/>
      <c r="KFX4285" s="29"/>
      <c r="KFY4285" s="29"/>
      <c r="KFZ4285" s="29"/>
      <c r="KGA4285" s="29"/>
      <c r="KGB4285" s="29"/>
      <c r="KGC4285" s="29"/>
      <c r="KGD4285" s="29"/>
      <c r="KGE4285" s="29"/>
      <c r="KGF4285" s="29"/>
      <c r="KGG4285" s="29"/>
      <c r="KGH4285" s="29"/>
      <c r="KGI4285" s="29"/>
      <c r="KGJ4285" s="29"/>
      <c r="KGK4285" s="29"/>
      <c r="KGL4285" s="29"/>
      <c r="KGM4285" s="29"/>
      <c r="KGN4285" s="29"/>
      <c r="KGO4285" s="29"/>
      <c r="KGP4285" s="29"/>
      <c r="KGQ4285" s="29"/>
      <c r="KGR4285" s="29"/>
      <c r="KGS4285" s="29"/>
      <c r="KGT4285" s="29"/>
      <c r="KGU4285" s="29"/>
      <c r="KGV4285" s="29"/>
      <c r="KGW4285" s="29"/>
      <c r="KGX4285" s="29"/>
      <c r="KGY4285" s="29"/>
      <c r="KGZ4285" s="29"/>
      <c r="KHA4285" s="29"/>
      <c r="KHB4285" s="29"/>
      <c r="KHC4285" s="29"/>
      <c r="KHD4285" s="29"/>
      <c r="KHE4285" s="29"/>
      <c r="KHF4285" s="29"/>
      <c r="KHG4285" s="29"/>
      <c r="KHH4285" s="29"/>
      <c r="KHI4285" s="29"/>
      <c r="KHJ4285" s="29"/>
      <c r="KHK4285" s="29"/>
      <c r="KHL4285" s="29"/>
      <c r="KHM4285" s="29"/>
      <c r="KHN4285" s="29"/>
      <c r="KHO4285" s="29"/>
      <c r="KHP4285" s="29"/>
      <c r="KHQ4285" s="29"/>
      <c r="KHR4285" s="29"/>
      <c r="KHS4285" s="29"/>
      <c r="KHT4285" s="29"/>
      <c r="KHU4285" s="29"/>
      <c r="KHV4285" s="29"/>
      <c r="KHW4285" s="29"/>
      <c r="KHX4285" s="29"/>
      <c r="KHY4285" s="29"/>
      <c r="KHZ4285" s="29"/>
      <c r="KIA4285" s="29"/>
      <c r="KIB4285" s="29"/>
      <c r="KIC4285" s="29"/>
      <c r="KID4285" s="29"/>
      <c r="KIE4285" s="29"/>
      <c r="KIF4285" s="29"/>
      <c r="KIG4285" s="29"/>
      <c r="KIH4285" s="29"/>
      <c r="KII4285" s="29"/>
      <c r="KIJ4285" s="29"/>
      <c r="KIK4285" s="29"/>
      <c r="KIL4285" s="29"/>
      <c r="KIM4285" s="29"/>
      <c r="KIN4285" s="29"/>
      <c r="KIO4285" s="29"/>
      <c r="KIP4285" s="29"/>
      <c r="KIQ4285" s="29"/>
      <c r="KIR4285" s="29"/>
      <c r="KIS4285" s="29"/>
      <c r="KIT4285" s="29"/>
      <c r="KIU4285" s="29"/>
      <c r="KIV4285" s="29"/>
      <c r="KIW4285" s="29"/>
      <c r="KIX4285" s="29"/>
      <c r="KIY4285" s="29"/>
      <c r="KIZ4285" s="29"/>
      <c r="KJA4285" s="29"/>
      <c r="KJB4285" s="29"/>
      <c r="KJC4285" s="29"/>
      <c r="KJD4285" s="29"/>
      <c r="KJE4285" s="29"/>
      <c r="KJF4285" s="29"/>
      <c r="KJG4285" s="29"/>
      <c r="KJH4285" s="29"/>
      <c r="KJI4285" s="29"/>
      <c r="KJJ4285" s="29"/>
      <c r="KJK4285" s="29"/>
      <c r="KJL4285" s="29"/>
      <c r="KJM4285" s="29"/>
      <c r="KJN4285" s="29"/>
      <c r="KJO4285" s="29"/>
      <c r="KJP4285" s="29"/>
      <c r="KJQ4285" s="29"/>
      <c r="KJR4285" s="29"/>
      <c r="KJS4285" s="29"/>
      <c r="KJT4285" s="29"/>
      <c r="KJU4285" s="29"/>
      <c r="KJV4285" s="29"/>
      <c r="KJW4285" s="29"/>
      <c r="KJX4285" s="29"/>
      <c r="KJY4285" s="29"/>
      <c r="KJZ4285" s="29"/>
      <c r="KKA4285" s="29"/>
      <c r="KKB4285" s="29"/>
      <c r="KKC4285" s="29"/>
      <c r="KKD4285" s="29"/>
      <c r="KKE4285" s="29"/>
      <c r="KKF4285" s="29"/>
      <c r="KKG4285" s="29"/>
      <c r="KKH4285" s="29"/>
      <c r="KKI4285" s="29"/>
      <c r="KKJ4285" s="29"/>
      <c r="KKK4285" s="29"/>
      <c r="KKL4285" s="29"/>
      <c r="KKM4285" s="29"/>
      <c r="KKN4285" s="29"/>
      <c r="KKO4285" s="29"/>
      <c r="KKP4285" s="29"/>
      <c r="KKQ4285" s="29"/>
      <c r="KKR4285" s="29"/>
      <c r="KKS4285" s="29"/>
      <c r="KKT4285" s="29"/>
      <c r="KKU4285" s="29"/>
      <c r="KKV4285" s="29"/>
      <c r="KKW4285" s="29"/>
      <c r="KKX4285" s="29"/>
      <c r="KKY4285" s="29"/>
      <c r="KKZ4285" s="29"/>
      <c r="KLA4285" s="29"/>
      <c r="KLB4285" s="29"/>
      <c r="KLC4285" s="29"/>
      <c r="KLD4285" s="29"/>
      <c r="KLE4285" s="29"/>
      <c r="KLF4285" s="29"/>
      <c r="KLG4285" s="29"/>
      <c r="KLH4285" s="29"/>
      <c r="KLI4285" s="29"/>
      <c r="KLJ4285" s="29"/>
      <c r="KLK4285" s="29"/>
      <c r="KLL4285" s="29"/>
      <c r="KLM4285" s="29"/>
      <c r="KLN4285" s="29"/>
      <c r="KLO4285" s="29"/>
      <c r="KLP4285" s="29"/>
      <c r="KLQ4285" s="29"/>
      <c r="KLR4285" s="29"/>
      <c r="KLS4285" s="29"/>
      <c r="KLT4285" s="29"/>
      <c r="KLU4285" s="29"/>
      <c r="KLV4285" s="29"/>
      <c r="KLW4285" s="29"/>
      <c r="KLX4285" s="29"/>
      <c r="KLY4285" s="29"/>
      <c r="KLZ4285" s="29"/>
      <c r="KMA4285" s="29"/>
      <c r="KMB4285" s="29"/>
      <c r="KMC4285" s="29"/>
      <c r="KMD4285" s="29"/>
      <c r="KME4285" s="29"/>
      <c r="KMF4285" s="29"/>
      <c r="KMG4285" s="29"/>
      <c r="KMH4285" s="29"/>
      <c r="KMI4285" s="29"/>
      <c r="KMJ4285" s="29"/>
      <c r="KMK4285" s="29"/>
      <c r="KML4285" s="29"/>
      <c r="KMM4285" s="29"/>
      <c r="KMN4285" s="29"/>
      <c r="KMO4285" s="29"/>
      <c r="KMP4285" s="29"/>
      <c r="KMQ4285" s="29"/>
      <c r="KMR4285" s="29"/>
      <c r="KMS4285" s="29"/>
      <c r="KMT4285" s="29"/>
      <c r="KMU4285" s="29"/>
      <c r="KMV4285" s="29"/>
      <c r="KMW4285" s="29"/>
      <c r="KMX4285" s="29"/>
      <c r="KMY4285" s="29"/>
      <c r="KMZ4285" s="29"/>
      <c r="KNA4285" s="29"/>
      <c r="KNB4285" s="29"/>
      <c r="KNC4285" s="29"/>
      <c r="KND4285" s="29"/>
      <c r="KNE4285" s="29"/>
      <c r="KNF4285" s="29"/>
      <c r="KNG4285" s="29"/>
      <c r="KNH4285" s="29"/>
      <c r="KNI4285" s="29"/>
      <c r="KNJ4285" s="29"/>
      <c r="KNK4285" s="29"/>
      <c r="KNL4285" s="29"/>
      <c r="KNM4285" s="29"/>
      <c r="KNN4285" s="29"/>
      <c r="KNO4285" s="29"/>
      <c r="KNP4285" s="29"/>
      <c r="KNQ4285" s="29"/>
      <c r="KNR4285" s="29"/>
      <c r="KNS4285" s="29"/>
      <c r="KNT4285" s="29"/>
      <c r="KNU4285" s="29"/>
      <c r="KNV4285" s="29"/>
      <c r="KNW4285" s="29"/>
      <c r="KNX4285" s="29"/>
      <c r="KNY4285" s="29"/>
      <c r="KNZ4285" s="29"/>
      <c r="KOA4285" s="29"/>
      <c r="KOB4285" s="29"/>
      <c r="KOC4285" s="29"/>
      <c r="KOD4285" s="29"/>
      <c r="KOE4285" s="29"/>
      <c r="KOF4285" s="29"/>
      <c r="KOG4285" s="29"/>
      <c r="KOH4285" s="29"/>
      <c r="KOI4285" s="29"/>
      <c r="KOJ4285" s="29"/>
      <c r="KOK4285" s="29"/>
      <c r="KOL4285" s="29"/>
      <c r="KOM4285" s="29"/>
      <c r="KON4285" s="29"/>
      <c r="KOO4285" s="29"/>
      <c r="KOP4285" s="29"/>
      <c r="KOQ4285" s="29"/>
      <c r="KOR4285" s="29"/>
      <c r="KOS4285" s="29"/>
      <c r="KOT4285" s="29"/>
      <c r="KOU4285" s="29"/>
      <c r="KOV4285" s="29"/>
      <c r="KOW4285" s="29"/>
      <c r="KOX4285" s="29"/>
      <c r="KOY4285" s="29"/>
      <c r="KOZ4285" s="29"/>
      <c r="KPA4285" s="29"/>
      <c r="KPB4285" s="29"/>
      <c r="KPC4285" s="29"/>
      <c r="KPD4285" s="29"/>
      <c r="KPE4285" s="29"/>
      <c r="KPF4285" s="29"/>
      <c r="KPG4285" s="29"/>
      <c r="KPH4285" s="29"/>
      <c r="KPI4285" s="29"/>
      <c r="KPJ4285" s="29"/>
      <c r="KPK4285" s="29"/>
      <c r="KPL4285" s="29"/>
      <c r="KPM4285" s="29"/>
      <c r="KPN4285" s="29"/>
      <c r="KPO4285" s="29"/>
      <c r="KPP4285" s="29"/>
      <c r="KPQ4285" s="29"/>
      <c r="KPR4285" s="29"/>
      <c r="KPS4285" s="29"/>
      <c r="KPT4285" s="29"/>
      <c r="KPU4285" s="29"/>
      <c r="KPV4285" s="29"/>
      <c r="KPW4285" s="29"/>
      <c r="KPX4285" s="29"/>
      <c r="KPY4285" s="29"/>
      <c r="KPZ4285" s="29"/>
      <c r="KQA4285" s="29"/>
      <c r="KQB4285" s="29"/>
      <c r="KQC4285" s="29"/>
      <c r="KQD4285" s="29"/>
      <c r="KQE4285" s="29"/>
      <c r="KQF4285" s="29"/>
      <c r="KQG4285" s="29"/>
      <c r="KQH4285" s="29"/>
      <c r="KQI4285" s="29"/>
      <c r="KQJ4285" s="29"/>
      <c r="KQK4285" s="29"/>
      <c r="KQL4285" s="29"/>
      <c r="KQM4285" s="29"/>
      <c r="KQN4285" s="29"/>
      <c r="KQO4285" s="29"/>
      <c r="KQP4285" s="29"/>
      <c r="KQQ4285" s="29"/>
      <c r="KQR4285" s="29"/>
      <c r="KQS4285" s="29"/>
      <c r="KQT4285" s="29"/>
      <c r="KQU4285" s="29"/>
      <c r="KQV4285" s="29"/>
      <c r="KQW4285" s="29"/>
      <c r="KQX4285" s="29"/>
      <c r="KQY4285" s="29"/>
      <c r="KQZ4285" s="29"/>
      <c r="KRA4285" s="29"/>
      <c r="KRB4285" s="29"/>
      <c r="KRC4285" s="29"/>
      <c r="KRD4285" s="29"/>
      <c r="KRE4285" s="29"/>
      <c r="KRF4285" s="29"/>
      <c r="KRG4285" s="29"/>
      <c r="KRH4285" s="29"/>
      <c r="KRI4285" s="29"/>
      <c r="KRJ4285" s="29"/>
      <c r="KRK4285" s="29"/>
      <c r="KRL4285" s="29"/>
      <c r="KRM4285" s="29"/>
      <c r="KRN4285" s="29"/>
      <c r="KRO4285" s="29"/>
      <c r="KRP4285" s="29"/>
      <c r="KRQ4285" s="29"/>
      <c r="KRR4285" s="29"/>
      <c r="KRS4285" s="29"/>
      <c r="KRT4285" s="29"/>
      <c r="KRU4285" s="29"/>
      <c r="KRV4285" s="29"/>
      <c r="KRW4285" s="29"/>
      <c r="KRX4285" s="29"/>
      <c r="KRY4285" s="29"/>
      <c r="KRZ4285" s="29"/>
      <c r="KSA4285" s="29"/>
      <c r="KSB4285" s="29"/>
      <c r="KSC4285" s="29"/>
      <c r="KSD4285" s="29"/>
      <c r="KSE4285" s="29"/>
      <c r="KSF4285" s="29"/>
      <c r="KSG4285" s="29"/>
      <c r="KSH4285" s="29"/>
      <c r="KSI4285" s="29"/>
      <c r="KSJ4285" s="29"/>
      <c r="KSK4285" s="29"/>
      <c r="KSL4285" s="29"/>
      <c r="KSM4285" s="29"/>
      <c r="KSN4285" s="29"/>
      <c r="KSO4285" s="29"/>
      <c r="KSP4285" s="29"/>
      <c r="KSQ4285" s="29"/>
      <c r="KSR4285" s="29"/>
      <c r="KSS4285" s="29"/>
      <c r="KST4285" s="29"/>
      <c r="KSU4285" s="29"/>
      <c r="KSV4285" s="29"/>
      <c r="KSW4285" s="29"/>
      <c r="KSX4285" s="29"/>
      <c r="KSY4285" s="29"/>
      <c r="KSZ4285" s="29"/>
      <c r="KTA4285" s="29"/>
      <c r="KTB4285" s="29"/>
      <c r="KTC4285" s="29"/>
      <c r="KTD4285" s="29"/>
      <c r="KTE4285" s="29"/>
      <c r="KTF4285" s="29"/>
      <c r="KTG4285" s="29"/>
      <c r="KTH4285" s="29"/>
      <c r="KTI4285" s="29"/>
      <c r="KTJ4285" s="29"/>
      <c r="KTK4285" s="29"/>
      <c r="KTL4285" s="29"/>
      <c r="KTM4285" s="29"/>
      <c r="KTN4285" s="29"/>
      <c r="KTO4285" s="29"/>
      <c r="KTP4285" s="29"/>
      <c r="KTQ4285" s="29"/>
      <c r="KTR4285" s="29"/>
      <c r="KTS4285" s="29"/>
      <c r="KTT4285" s="29"/>
      <c r="KTU4285" s="29"/>
      <c r="KTV4285" s="29"/>
      <c r="KTW4285" s="29"/>
      <c r="KTX4285" s="29"/>
      <c r="KTY4285" s="29"/>
      <c r="KTZ4285" s="29"/>
      <c r="KUA4285" s="29"/>
      <c r="KUB4285" s="29"/>
      <c r="KUC4285" s="29"/>
      <c r="KUD4285" s="29"/>
      <c r="KUE4285" s="29"/>
      <c r="KUF4285" s="29"/>
      <c r="KUG4285" s="29"/>
      <c r="KUH4285" s="29"/>
      <c r="KUI4285" s="29"/>
      <c r="KUJ4285" s="29"/>
      <c r="KUK4285" s="29"/>
      <c r="KUL4285" s="29"/>
      <c r="KUM4285" s="29"/>
      <c r="KUN4285" s="29"/>
      <c r="KUO4285" s="29"/>
      <c r="KUP4285" s="29"/>
      <c r="KUQ4285" s="29"/>
      <c r="KUR4285" s="29"/>
      <c r="KUS4285" s="29"/>
      <c r="KUT4285" s="29"/>
      <c r="KUU4285" s="29"/>
      <c r="KUV4285" s="29"/>
      <c r="KUW4285" s="29"/>
      <c r="KUX4285" s="29"/>
      <c r="KUY4285" s="29"/>
      <c r="KUZ4285" s="29"/>
      <c r="KVA4285" s="29"/>
      <c r="KVB4285" s="29"/>
      <c r="KVC4285" s="29"/>
      <c r="KVD4285" s="29"/>
      <c r="KVE4285" s="29"/>
      <c r="KVF4285" s="29"/>
      <c r="KVG4285" s="29"/>
      <c r="KVH4285" s="29"/>
      <c r="KVI4285" s="29"/>
      <c r="KVJ4285" s="29"/>
      <c r="KVK4285" s="29"/>
      <c r="KVL4285" s="29"/>
      <c r="KVM4285" s="29"/>
      <c r="KVN4285" s="29"/>
      <c r="KVO4285" s="29"/>
      <c r="KVP4285" s="29"/>
      <c r="KVQ4285" s="29"/>
      <c r="KVR4285" s="29"/>
      <c r="KVS4285" s="29"/>
      <c r="KVT4285" s="29"/>
      <c r="KVU4285" s="29"/>
      <c r="KVV4285" s="29"/>
      <c r="KVW4285" s="29"/>
      <c r="KVX4285" s="29"/>
      <c r="KVY4285" s="29"/>
      <c r="KVZ4285" s="29"/>
      <c r="KWA4285" s="29"/>
      <c r="KWB4285" s="29"/>
      <c r="KWC4285" s="29"/>
      <c r="KWD4285" s="29"/>
      <c r="KWE4285" s="29"/>
      <c r="KWF4285" s="29"/>
      <c r="KWG4285" s="29"/>
      <c r="KWH4285" s="29"/>
      <c r="KWI4285" s="29"/>
      <c r="KWJ4285" s="29"/>
      <c r="KWK4285" s="29"/>
      <c r="KWL4285" s="29"/>
      <c r="KWM4285" s="29"/>
      <c r="KWN4285" s="29"/>
      <c r="KWO4285" s="29"/>
      <c r="KWP4285" s="29"/>
      <c r="KWQ4285" s="29"/>
      <c r="KWR4285" s="29"/>
      <c r="KWS4285" s="29"/>
      <c r="KWT4285" s="29"/>
      <c r="KWU4285" s="29"/>
      <c r="KWV4285" s="29"/>
      <c r="KWW4285" s="29"/>
      <c r="KWX4285" s="29"/>
      <c r="KWY4285" s="29"/>
      <c r="KWZ4285" s="29"/>
      <c r="KXA4285" s="29"/>
      <c r="KXB4285" s="29"/>
      <c r="KXC4285" s="29"/>
      <c r="KXD4285" s="29"/>
      <c r="KXE4285" s="29"/>
      <c r="KXF4285" s="29"/>
      <c r="KXG4285" s="29"/>
      <c r="KXH4285" s="29"/>
      <c r="KXI4285" s="29"/>
      <c r="KXJ4285" s="29"/>
      <c r="KXK4285" s="29"/>
      <c r="KXL4285" s="29"/>
      <c r="KXM4285" s="29"/>
      <c r="KXN4285" s="29"/>
      <c r="KXO4285" s="29"/>
      <c r="KXP4285" s="29"/>
      <c r="KXQ4285" s="29"/>
      <c r="KXR4285" s="29"/>
      <c r="KXS4285" s="29"/>
      <c r="KXT4285" s="29"/>
      <c r="KXU4285" s="29"/>
      <c r="KXV4285" s="29"/>
      <c r="KXW4285" s="29"/>
      <c r="KXX4285" s="29"/>
      <c r="KXY4285" s="29"/>
      <c r="KXZ4285" s="29"/>
      <c r="KYA4285" s="29"/>
      <c r="KYB4285" s="29"/>
      <c r="KYC4285" s="29"/>
      <c r="KYD4285" s="29"/>
      <c r="KYE4285" s="29"/>
      <c r="KYF4285" s="29"/>
      <c r="KYG4285" s="29"/>
      <c r="KYH4285" s="29"/>
      <c r="KYI4285" s="29"/>
      <c r="KYJ4285" s="29"/>
      <c r="KYK4285" s="29"/>
      <c r="KYL4285" s="29"/>
      <c r="KYM4285" s="29"/>
      <c r="KYN4285" s="29"/>
      <c r="KYO4285" s="29"/>
      <c r="KYP4285" s="29"/>
      <c r="KYQ4285" s="29"/>
      <c r="KYR4285" s="29"/>
      <c r="KYS4285" s="29"/>
      <c r="KYT4285" s="29"/>
      <c r="KYU4285" s="29"/>
      <c r="KYV4285" s="29"/>
      <c r="KYW4285" s="29"/>
      <c r="KYX4285" s="29"/>
      <c r="KYY4285" s="29"/>
      <c r="KYZ4285" s="29"/>
      <c r="KZA4285" s="29"/>
      <c r="KZB4285" s="29"/>
      <c r="KZC4285" s="29"/>
      <c r="KZD4285" s="29"/>
      <c r="KZE4285" s="29"/>
      <c r="KZF4285" s="29"/>
      <c r="KZG4285" s="29"/>
      <c r="KZH4285" s="29"/>
      <c r="KZI4285" s="29"/>
      <c r="KZJ4285" s="29"/>
      <c r="KZK4285" s="29"/>
      <c r="KZL4285" s="29"/>
      <c r="KZM4285" s="29"/>
      <c r="KZN4285" s="29"/>
      <c r="KZO4285" s="29"/>
      <c r="KZP4285" s="29"/>
      <c r="KZQ4285" s="29"/>
      <c r="KZR4285" s="29"/>
      <c r="KZS4285" s="29"/>
      <c r="KZT4285" s="29"/>
      <c r="KZU4285" s="29"/>
      <c r="KZV4285" s="29"/>
      <c r="KZW4285" s="29"/>
      <c r="KZX4285" s="29"/>
      <c r="KZY4285" s="29"/>
      <c r="KZZ4285" s="29"/>
      <c r="LAA4285" s="29"/>
      <c r="LAB4285" s="29"/>
      <c r="LAC4285" s="29"/>
      <c r="LAD4285" s="29"/>
      <c r="LAE4285" s="29"/>
      <c r="LAF4285" s="29"/>
      <c r="LAG4285" s="29"/>
      <c r="LAH4285" s="29"/>
      <c r="LAI4285" s="29"/>
      <c r="LAJ4285" s="29"/>
      <c r="LAK4285" s="29"/>
      <c r="LAL4285" s="29"/>
      <c r="LAM4285" s="29"/>
      <c r="LAN4285" s="29"/>
      <c r="LAO4285" s="29"/>
      <c r="LAP4285" s="29"/>
      <c r="LAQ4285" s="29"/>
      <c r="LAR4285" s="29"/>
      <c r="LAS4285" s="29"/>
      <c r="LAT4285" s="29"/>
      <c r="LAU4285" s="29"/>
      <c r="LAV4285" s="29"/>
      <c r="LAW4285" s="29"/>
      <c r="LAX4285" s="29"/>
      <c r="LAY4285" s="29"/>
      <c r="LAZ4285" s="29"/>
      <c r="LBA4285" s="29"/>
      <c r="LBB4285" s="29"/>
      <c r="LBC4285" s="29"/>
      <c r="LBD4285" s="29"/>
      <c r="LBE4285" s="29"/>
      <c r="LBF4285" s="29"/>
      <c r="LBG4285" s="29"/>
      <c r="LBH4285" s="29"/>
      <c r="LBI4285" s="29"/>
      <c r="LBJ4285" s="29"/>
      <c r="LBK4285" s="29"/>
      <c r="LBL4285" s="29"/>
      <c r="LBM4285" s="29"/>
      <c r="LBN4285" s="29"/>
      <c r="LBO4285" s="29"/>
      <c r="LBP4285" s="29"/>
      <c r="LBQ4285" s="29"/>
      <c r="LBR4285" s="29"/>
      <c r="LBS4285" s="29"/>
      <c r="LBT4285" s="29"/>
      <c r="LBU4285" s="29"/>
      <c r="LBV4285" s="29"/>
      <c r="LBW4285" s="29"/>
      <c r="LBX4285" s="29"/>
      <c r="LBY4285" s="29"/>
      <c r="LBZ4285" s="29"/>
      <c r="LCA4285" s="29"/>
      <c r="LCB4285" s="29"/>
      <c r="LCC4285" s="29"/>
      <c r="LCD4285" s="29"/>
      <c r="LCE4285" s="29"/>
      <c r="LCF4285" s="29"/>
      <c r="LCG4285" s="29"/>
      <c r="LCH4285" s="29"/>
      <c r="LCI4285" s="29"/>
      <c r="LCJ4285" s="29"/>
      <c r="LCK4285" s="29"/>
      <c r="LCL4285" s="29"/>
      <c r="LCM4285" s="29"/>
      <c r="LCN4285" s="29"/>
      <c r="LCO4285" s="29"/>
      <c r="LCP4285" s="29"/>
      <c r="LCQ4285" s="29"/>
      <c r="LCR4285" s="29"/>
      <c r="LCS4285" s="29"/>
      <c r="LCT4285" s="29"/>
      <c r="LCU4285" s="29"/>
      <c r="LCV4285" s="29"/>
      <c r="LCW4285" s="29"/>
      <c r="LCX4285" s="29"/>
      <c r="LCY4285" s="29"/>
      <c r="LCZ4285" s="29"/>
      <c r="LDA4285" s="29"/>
      <c r="LDB4285" s="29"/>
      <c r="LDC4285" s="29"/>
      <c r="LDD4285" s="29"/>
      <c r="LDE4285" s="29"/>
      <c r="LDF4285" s="29"/>
      <c r="LDG4285" s="29"/>
      <c r="LDH4285" s="29"/>
      <c r="LDI4285" s="29"/>
      <c r="LDJ4285" s="29"/>
      <c r="LDK4285" s="29"/>
      <c r="LDL4285" s="29"/>
      <c r="LDM4285" s="29"/>
      <c r="LDN4285" s="29"/>
      <c r="LDO4285" s="29"/>
      <c r="LDP4285" s="29"/>
      <c r="LDQ4285" s="29"/>
      <c r="LDR4285" s="29"/>
      <c r="LDS4285" s="29"/>
      <c r="LDT4285" s="29"/>
      <c r="LDU4285" s="29"/>
      <c r="LDV4285" s="29"/>
      <c r="LDW4285" s="29"/>
      <c r="LDX4285" s="29"/>
      <c r="LDY4285" s="29"/>
      <c r="LDZ4285" s="29"/>
      <c r="LEA4285" s="29"/>
      <c r="LEB4285" s="29"/>
      <c r="LEC4285" s="29"/>
      <c r="LED4285" s="29"/>
      <c r="LEE4285" s="29"/>
      <c r="LEF4285" s="29"/>
      <c r="LEG4285" s="29"/>
      <c r="LEH4285" s="29"/>
      <c r="LEI4285" s="29"/>
      <c r="LEJ4285" s="29"/>
      <c r="LEK4285" s="29"/>
      <c r="LEL4285" s="29"/>
      <c r="LEM4285" s="29"/>
      <c r="LEN4285" s="29"/>
      <c r="LEO4285" s="29"/>
      <c r="LEP4285" s="29"/>
      <c r="LEQ4285" s="29"/>
      <c r="LER4285" s="29"/>
      <c r="LES4285" s="29"/>
      <c r="LET4285" s="29"/>
      <c r="LEU4285" s="29"/>
      <c r="LEV4285" s="29"/>
      <c r="LEW4285" s="29"/>
      <c r="LEX4285" s="29"/>
      <c r="LEY4285" s="29"/>
      <c r="LEZ4285" s="29"/>
      <c r="LFA4285" s="29"/>
      <c r="LFB4285" s="29"/>
      <c r="LFC4285" s="29"/>
      <c r="LFD4285" s="29"/>
      <c r="LFE4285" s="29"/>
      <c r="LFF4285" s="29"/>
      <c r="LFG4285" s="29"/>
      <c r="LFH4285" s="29"/>
      <c r="LFI4285" s="29"/>
      <c r="LFJ4285" s="29"/>
      <c r="LFK4285" s="29"/>
      <c r="LFL4285" s="29"/>
      <c r="LFM4285" s="29"/>
      <c r="LFN4285" s="29"/>
      <c r="LFO4285" s="29"/>
      <c r="LFP4285" s="29"/>
      <c r="LFQ4285" s="29"/>
      <c r="LFR4285" s="29"/>
      <c r="LFS4285" s="29"/>
      <c r="LFT4285" s="29"/>
      <c r="LFU4285" s="29"/>
      <c r="LFV4285" s="29"/>
      <c r="LFW4285" s="29"/>
      <c r="LFX4285" s="29"/>
      <c r="LFY4285" s="29"/>
      <c r="LFZ4285" s="29"/>
      <c r="LGA4285" s="29"/>
      <c r="LGB4285" s="29"/>
      <c r="LGC4285" s="29"/>
      <c r="LGD4285" s="29"/>
      <c r="LGE4285" s="29"/>
      <c r="LGF4285" s="29"/>
      <c r="LGG4285" s="29"/>
      <c r="LGH4285" s="29"/>
      <c r="LGI4285" s="29"/>
      <c r="LGJ4285" s="29"/>
      <c r="LGK4285" s="29"/>
      <c r="LGL4285" s="29"/>
      <c r="LGM4285" s="29"/>
      <c r="LGN4285" s="29"/>
      <c r="LGO4285" s="29"/>
      <c r="LGP4285" s="29"/>
      <c r="LGQ4285" s="29"/>
      <c r="LGR4285" s="29"/>
      <c r="LGS4285" s="29"/>
      <c r="LGT4285" s="29"/>
      <c r="LGU4285" s="29"/>
      <c r="LGV4285" s="29"/>
      <c r="LGW4285" s="29"/>
      <c r="LGX4285" s="29"/>
      <c r="LGY4285" s="29"/>
      <c r="LGZ4285" s="29"/>
      <c r="LHA4285" s="29"/>
      <c r="LHB4285" s="29"/>
      <c r="LHC4285" s="29"/>
      <c r="LHD4285" s="29"/>
      <c r="LHE4285" s="29"/>
      <c r="LHF4285" s="29"/>
      <c r="LHG4285" s="29"/>
      <c r="LHH4285" s="29"/>
      <c r="LHI4285" s="29"/>
      <c r="LHJ4285" s="29"/>
      <c r="LHK4285" s="29"/>
      <c r="LHL4285" s="29"/>
      <c r="LHM4285" s="29"/>
      <c r="LHN4285" s="29"/>
      <c r="LHO4285" s="29"/>
      <c r="LHP4285" s="29"/>
      <c r="LHQ4285" s="29"/>
      <c r="LHR4285" s="29"/>
      <c r="LHS4285" s="29"/>
      <c r="LHT4285" s="29"/>
      <c r="LHU4285" s="29"/>
      <c r="LHV4285" s="29"/>
      <c r="LHW4285" s="29"/>
      <c r="LHX4285" s="29"/>
      <c r="LHY4285" s="29"/>
      <c r="LHZ4285" s="29"/>
      <c r="LIA4285" s="29"/>
      <c r="LIB4285" s="29"/>
      <c r="LIC4285" s="29"/>
      <c r="LID4285" s="29"/>
      <c r="LIE4285" s="29"/>
      <c r="LIF4285" s="29"/>
      <c r="LIG4285" s="29"/>
      <c r="LIH4285" s="29"/>
      <c r="LII4285" s="29"/>
      <c r="LIJ4285" s="29"/>
      <c r="LIK4285" s="29"/>
      <c r="LIL4285" s="29"/>
      <c r="LIM4285" s="29"/>
      <c r="LIN4285" s="29"/>
      <c r="LIO4285" s="29"/>
      <c r="LIP4285" s="29"/>
      <c r="LIQ4285" s="29"/>
      <c r="LIR4285" s="29"/>
      <c r="LIS4285" s="29"/>
      <c r="LIT4285" s="29"/>
      <c r="LIU4285" s="29"/>
      <c r="LIV4285" s="29"/>
      <c r="LIW4285" s="29"/>
      <c r="LIX4285" s="29"/>
      <c r="LIY4285" s="29"/>
      <c r="LIZ4285" s="29"/>
      <c r="LJA4285" s="29"/>
      <c r="LJB4285" s="29"/>
      <c r="LJC4285" s="29"/>
      <c r="LJD4285" s="29"/>
      <c r="LJE4285" s="29"/>
      <c r="LJF4285" s="29"/>
      <c r="LJG4285" s="29"/>
      <c r="LJH4285" s="29"/>
      <c r="LJI4285" s="29"/>
      <c r="LJJ4285" s="29"/>
      <c r="LJK4285" s="29"/>
      <c r="LJL4285" s="29"/>
      <c r="LJM4285" s="29"/>
      <c r="LJN4285" s="29"/>
      <c r="LJO4285" s="29"/>
      <c r="LJP4285" s="29"/>
      <c r="LJQ4285" s="29"/>
      <c r="LJR4285" s="29"/>
      <c r="LJS4285" s="29"/>
      <c r="LJT4285" s="29"/>
      <c r="LJU4285" s="29"/>
      <c r="LJV4285" s="29"/>
      <c r="LJW4285" s="29"/>
      <c r="LJX4285" s="29"/>
      <c r="LJY4285" s="29"/>
      <c r="LJZ4285" s="29"/>
      <c r="LKA4285" s="29"/>
      <c r="LKB4285" s="29"/>
      <c r="LKC4285" s="29"/>
      <c r="LKD4285" s="29"/>
      <c r="LKE4285" s="29"/>
      <c r="LKF4285" s="29"/>
      <c r="LKG4285" s="29"/>
      <c r="LKH4285" s="29"/>
      <c r="LKI4285" s="29"/>
      <c r="LKJ4285" s="29"/>
      <c r="LKK4285" s="29"/>
      <c r="LKL4285" s="29"/>
      <c r="LKM4285" s="29"/>
      <c r="LKN4285" s="29"/>
      <c r="LKO4285" s="29"/>
      <c r="LKP4285" s="29"/>
      <c r="LKQ4285" s="29"/>
      <c r="LKR4285" s="29"/>
      <c r="LKS4285" s="29"/>
      <c r="LKT4285" s="29"/>
      <c r="LKU4285" s="29"/>
      <c r="LKV4285" s="29"/>
      <c r="LKW4285" s="29"/>
      <c r="LKX4285" s="29"/>
      <c r="LKY4285" s="29"/>
      <c r="LKZ4285" s="29"/>
      <c r="LLA4285" s="29"/>
      <c r="LLB4285" s="29"/>
      <c r="LLC4285" s="29"/>
      <c r="LLD4285" s="29"/>
      <c r="LLE4285" s="29"/>
      <c r="LLF4285" s="29"/>
      <c r="LLG4285" s="29"/>
      <c r="LLH4285" s="29"/>
      <c r="LLI4285" s="29"/>
      <c r="LLJ4285" s="29"/>
      <c r="LLK4285" s="29"/>
      <c r="LLL4285" s="29"/>
      <c r="LLM4285" s="29"/>
      <c r="LLN4285" s="29"/>
      <c r="LLO4285" s="29"/>
      <c r="LLP4285" s="29"/>
      <c r="LLQ4285" s="29"/>
      <c r="LLR4285" s="29"/>
      <c r="LLS4285" s="29"/>
      <c r="LLT4285" s="29"/>
      <c r="LLU4285" s="29"/>
      <c r="LLV4285" s="29"/>
      <c r="LLW4285" s="29"/>
      <c r="LLX4285" s="29"/>
      <c r="LLY4285" s="29"/>
      <c r="LLZ4285" s="29"/>
      <c r="LMA4285" s="29"/>
      <c r="LMB4285" s="29"/>
      <c r="LMC4285" s="29"/>
      <c r="LMD4285" s="29"/>
      <c r="LME4285" s="29"/>
      <c r="LMF4285" s="29"/>
      <c r="LMG4285" s="29"/>
      <c r="LMH4285" s="29"/>
      <c r="LMI4285" s="29"/>
      <c r="LMJ4285" s="29"/>
      <c r="LMK4285" s="29"/>
      <c r="LML4285" s="29"/>
      <c r="LMM4285" s="29"/>
      <c r="LMN4285" s="29"/>
      <c r="LMO4285" s="29"/>
      <c r="LMP4285" s="29"/>
      <c r="LMQ4285" s="29"/>
      <c r="LMR4285" s="29"/>
      <c r="LMS4285" s="29"/>
      <c r="LMT4285" s="29"/>
      <c r="LMU4285" s="29"/>
      <c r="LMV4285" s="29"/>
      <c r="LMW4285" s="29"/>
      <c r="LMX4285" s="29"/>
      <c r="LMY4285" s="29"/>
      <c r="LMZ4285" s="29"/>
      <c r="LNA4285" s="29"/>
      <c r="LNB4285" s="29"/>
      <c r="LNC4285" s="29"/>
      <c r="LND4285" s="29"/>
      <c r="LNE4285" s="29"/>
      <c r="LNF4285" s="29"/>
      <c r="LNG4285" s="29"/>
      <c r="LNH4285" s="29"/>
      <c r="LNI4285" s="29"/>
      <c r="LNJ4285" s="29"/>
      <c r="LNK4285" s="29"/>
      <c r="LNL4285" s="29"/>
      <c r="LNM4285" s="29"/>
      <c r="LNN4285" s="29"/>
      <c r="LNO4285" s="29"/>
      <c r="LNP4285" s="29"/>
      <c r="LNQ4285" s="29"/>
      <c r="LNR4285" s="29"/>
      <c r="LNS4285" s="29"/>
      <c r="LNT4285" s="29"/>
      <c r="LNU4285" s="29"/>
      <c r="LNV4285" s="29"/>
      <c r="LNW4285" s="29"/>
      <c r="LNX4285" s="29"/>
      <c r="LNY4285" s="29"/>
      <c r="LNZ4285" s="29"/>
      <c r="LOA4285" s="29"/>
      <c r="LOB4285" s="29"/>
      <c r="LOC4285" s="29"/>
      <c r="LOD4285" s="29"/>
      <c r="LOE4285" s="29"/>
      <c r="LOF4285" s="29"/>
      <c r="LOG4285" s="29"/>
      <c r="LOH4285" s="29"/>
      <c r="LOI4285" s="29"/>
      <c r="LOJ4285" s="29"/>
      <c r="LOK4285" s="29"/>
      <c r="LOL4285" s="29"/>
      <c r="LOM4285" s="29"/>
      <c r="LON4285" s="29"/>
      <c r="LOO4285" s="29"/>
      <c r="LOP4285" s="29"/>
      <c r="LOQ4285" s="29"/>
      <c r="LOR4285" s="29"/>
      <c r="LOS4285" s="29"/>
      <c r="LOT4285" s="29"/>
      <c r="LOU4285" s="29"/>
      <c r="LOV4285" s="29"/>
      <c r="LOW4285" s="29"/>
      <c r="LOX4285" s="29"/>
      <c r="LOY4285" s="29"/>
      <c r="LOZ4285" s="29"/>
      <c r="LPA4285" s="29"/>
      <c r="LPB4285" s="29"/>
      <c r="LPC4285" s="29"/>
      <c r="LPD4285" s="29"/>
      <c r="LPE4285" s="29"/>
      <c r="LPF4285" s="29"/>
      <c r="LPG4285" s="29"/>
      <c r="LPH4285" s="29"/>
      <c r="LPI4285" s="29"/>
      <c r="LPJ4285" s="29"/>
      <c r="LPK4285" s="29"/>
      <c r="LPL4285" s="29"/>
      <c r="LPM4285" s="29"/>
      <c r="LPN4285" s="29"/>
      <c r="LPO4285" s="29"/>
      <c r="LPP4285" s="29"/>
      <c r="LPQ4285" s="29"/>
      <c r="LPR4285" s="29"/>
      <c r="LPS4285" s="29"/>
      <c r="LPT4285" s="29"/>
      <c r="LPU4285" s="29"/>
      <c r="LPV4285" s="29"/>
      <c r="LPW4285" s="29"/>
      <c r="LPX4285" s="29"/>
      <c r="LPY4285" s="29"/>
      <c r="LPZ4285" s="29"/>
      <c r="LQA4285" s="29"/>
      <c r="LQB4285" s="29"/>
      <c r="LQC4285" s="29"/>
      <c r="LQD4285" s="29"/>
      <c r="LQE4285" s="29"/>
      <c r="LQF4285" s="29"/>
      <c r="LQG4285" s="29"/>
      <c r="LQH4285" s="29"/>
      <c r="LQI4285" s="29"/>
      <c r="LQJ4285" s="29"/>
      <c r="LQK4285" s="29"/>
      <c r="LQL4285" s="29"/>
      <c r="LQM4285" s="29"/>
      <c r="LQN4285" s="29"/>
      <c r="LQO4285" s="29"/>
      <c r="LQP4285" s="29"/>
      <c r="LQQ4285" s="29"/>
      <c r="LQR4285" s="29"/>
      <c r="LQS4285" s="29"/>
      <c r="LQT4285" s="29"/>
      <c r="LQU4285" s="29"/>
      <c r="LQV4285" s="29"/>
      <c r="LQW4285" s="29"/>
      <c r="LQX4285" s="29"/>
      <c r="LQY4285" s="29"/>
      <c r="LQZ4285" s="29"/>
      <c r="LRA4285" s="29"/>
      <c r="LRB4285" s="29"/>
      <c r="LRC4285" s="29"/>
      <c r="LRD4285" s="29"/>
      <c r="LRE4285" s="29"/>
      <c r="LRF4285" s="29"/>
      <c r="LRG4285" s="29"/>
      <c r="LRH4285" s="29"/>
      <c r="LRI4285" s="29"/>
      <c r="LRJ4285" s="29"/>
      <c r="LRK4285" s="29"/>
      <c r="LRL4285" s="29"/>
      <c r="LRM4285" s="29"/>
      <c r="LRN4285" s="29"/>
      <c r="LRO4285" s="29"/>
      <c r="LRP4285" s="29"/>
      <c r="LRQ4285" s="29"/>
      <c r="LRR4285" s="29"/>
      <c r="LRS4285" s="29"/>
      <c r="LRT4285" s="29"/>
      <c r="LRU4285" s="29"/>
      <c r="LRV4285" s="29"/>
      <c r="LRW4285" s="29"/>
      <c r="LRX4285" s="29"/>
      <c r="LRY4285" s="29"/>
      <c r="LRZ4285" s="29"/>
      <c r="LSA4285" s="29"/>
      <c r="LSB4285" s="29"/>
      <c r="LSC4285" s="29"/>
      <c r="LSD4285" s="29"/>
      <c r="LSE4285" s="29"/>
      <c r="LSF4285" s="29"/>
      <c r="LSG4285" s="29"/>
      <c r="LSH4285" s="29"/>
      <c r="LSI4285" s="29"/>
      <c r="LSJ4285" s="29"/>
      <c r="LSK4285" s="29"/>
      <c r="LSL4285" s="29"/>
      <c r="LSM4285" s="29"/>
      <c r="LSN4285" s="29"/>
      <c r="LSO4285" s="29"/>
      <c r="LSP4285" s="29"/>
      <c r="LSQ4285" s="29"/>
      <c r="LSR4285" s="29"/>
      <c r="LSS4285" s="29"/>
      <c r="LST4285" s="29"/>
      <c r="LSU4285" s="29"/>
      <c r="LSV4285" s="29"/>
      <c r="LSW4285" s="29"/>
      <c r="LSX4285" s="29"/>
      <c r="LSY4285" s="29"/>
      <c r="LSZ4285" s="29"/>
      <c r="LTA4285" s="29"/>
      <c r="LTB4285" s="29"/>
      <c r="LTC4285" s="29"/>
      <c r="LTD4285" s="29"/>
      <c r="LTE4285" s="29"/>
      <c r="LTF4285" s="29"/>
      <c r="LTG4285" s="29"/>
      <c r="LTH4285" s="29"/>
      <c r="LTI4285" s="29"/>
      <c r="LTJ4285" s="29"/>
      <c r="LTK4285" s="29"/>
      <c r="LTL4285" s="29"/>
      <c r="LTM4285" s="29"/>
      <c r="LTN4285" s="29"/>
      <c r="LTO4285" s="29"/>
      <c r="LTP4285" s="29"/>
      <c r="LTQ4285" s="29"/>
      <c r="LTR4285" s="29"/>
      <c r="LTS4285" s="29"/>
      <c r="LTT4285" s="29"/>
      <c r="LTU4285" s="29"/>
      <c r="LTV4285" s="29"/>
      <c r="LTW4285" s="29"/>
      <c r="LTX4285" s="29"/>
      <c r="LTY4285" s="29"/>
      <c r="LTZ4285" s="29"/>
      <c r="LUA4285" s="29"/>
      <c r="LUB4285" s="29"/>
      <c r="LUC4285" s="29"/>
      <c r="LUD4285" s="29"/>
      <c r="LUE4285" s="29"/>
      <c r="LUF4285" s="29"/>
      <c r="LUG4285" s="29"/>
      <c r="LUH4285" s="29"/>
      <c r="LUI4285" s="29"/>
      <c r="LUJ4285" s="29"/>
      <c r="LUK4285" s="29"/>
      <c r="LUL4285" s="29"/>
      <c r="LUM4285" s="29"/>
      <c r="LUN4285" s="29"/>
      <c r="LUO4285" s="29"/>
      <c r="LUP4285" s="29"/>
      <c r="LUQ4285" s="29"/>
      <c r="LUR4285" s="29"/>
      <c r="LUS4285" s="29"/>
      <c r="LUT4285" s="29"/>
      <c r="LUU4285" s="29"/>
      <c r="LUV4285" s="29"/>
      <c r="LUW4285" s="29"/>
      <c r="LUX4285" s="29"/>
      <c r="LUY4285" s="29"/>
      <c r="LUZ4285" s="29"/>
      <c r="LVA4285" s="29"/>
      <c r="LVB4285" s="29"/>
      <c r="LVC4285" s="29"/>
      <c r="LVD4285" s="29"/>
      <c r="LVE4285" s="29"/>
      <c r="LVF4285" s="29"/>
      <c r="LVG4285" s="29"/>
      <c r="LVH4285" s="29"/>
      <c r="LVI4285" s="29"/>
      <c r="LVJ4285" s="29"/>
      <c r="LVK4285" s="29"/>
      <c r="LVL4285" s="29"/>
      <c r="LVM4285" s="29"/>
      <c r="LVN4285" s="29"/>
      <c r="LVO4285" s="29"/>
      <c r="LVP4285" s="29"/>
      <c r="LVQ4285" s="29"/>
      <c r="LVR4285" s="29"/>
      <c r="LVS4285" s="29"/>
      <c r="LVT4285" s="29"/>
      <c r="LVU4285" s="29"/>
      <c r="LVV4285" s="29"/>
      <c r="LVW4285" s="29"/>
      <c r="LVX4285" s="29"/>
      <c r="LVY4285" s="29"/>
      <c r="LVZ4285" s="29"/>
      <c r="LWA4285" s="29"/>
      <c r="LWB4285" s="29"/>
      <c r="LWC4285" s="29"/>
      <c r="LWD4285" s="29"/>
      <c r="LWE4285" s="29"/>
      <c r="LWF4285" s="29"/>
      <c r="LWG4285" s="29"/>
      <c r="LWH4285" s="29"/>
      <c r="LWI4285" s="29"/>
      <c r="LWJ4285" s="29"/>
      <c r="LWK4285" s="29"/>
      <c r="LWL4285" s="29"/>
      <c r="LWM4285" s="29"/>
      <c r="LWN4285" s="29"/>
      <c r="LWO4285" s="29"/>
      <c r="LWP4285" s="29"/>
      <c r="LWQ4285" s="29"/>
      <c r="LWR4285" s="29"/>
      <c r="LWS4285" s="29"/>
      <c r="LWT4285" s="29"/>
      <c r="LWU4285" s="29"/>
      <c r="LWV4285" s="29"/>
      <c r="LWW4285" s="29"/>
      <c r="LWX4285" s="29"/>
      <c r="LWY4285" s="29"/>
      <c r="LWZ4285" s="29"/>
      <c r="LXA4285" s="29"/>
      <c r="LXB4285" s="29"/>
      <c r="LXC4285" s="29"/>
      <c r="LXD4285" s="29"/>
      <c r="LXE4285" s="29"/>
      <c r="LXF4285" s="29"/>
      <c r="LXG4285" s="29"/>
      <c r="LXH4285" s="29"/>
      <c r="LXI4285" s="29"/>
      <c r="LXJ4285" s="29"/>
      <c r="LXK4285" s="29"/>
      <c r="LXL4285" s="29"/>
      <c r="LXM4285" s="29"/>
      <c r="LXN4285" s="29"/>
      <c r="LXO4285" s="29"/>
      <c r="LXP4285" s="29"/>
      <c r="LXQ4285" s="29"/>
      <c r="LXR4285" s="29"/>
      <c r="LXS4285" s="29"/>
      <c r="LXT4285" s="29"/>
      <c r="LXU4285" s="29"/>
      <c r="LXV4285" s="29"/>
      <c r="LXW4285" s="29"/>
      <c r="LXX4285" s="29"/>
      <c r="LXY4285" s="29"/>
      <c r="LXZ4285" s="29"/>
      <c r="LYA4285" s="29"/>
      <c r="LYB4285" s="29"/>
      <c r="LYC4285" s="29"/>
      <c r="LYD4285" s="29"/>
      <c r="LYE4285" s="29"/>
      <c r="LYF4285" s="29"/>
      <c r="LYG4285" s="29"/>
      <c r="LYH4285" s="29"/>
      <c r="LYI4285" s="29"/>
      <c r="LYJ4285" s="29"/>
      <c r="LYK4285" s="29"/>
      <c r="LYL4285" s="29"/>
      <c r="LYM4285" s="29"/>
      <c r="LYN4285" s="29"/>
      <c r="LYO4285" s="29"/>
      <c r="LYP4285" s="29"/>
      <c r="LYQ4285" s="29"/>
      <c r="LYR4285" s="29"/>
      <c r="LYS4285" s="29"/>
      <c r="LYT4285" s="29"/>
      <c r="LYU4285" s="29"/>
      <c r="LYV4285" s="29"/>
      <c r="LYW4285" s="29"/>
      <c r="LYX4285" s="29"/>
      <c r="LYY4285" s="29"/>
      <c r="LYZ4285" s="29"/>
      <c r="LZA4285" s="29"/>
      <c r="LZB4285" s="29"/>
      <c r="LZC4285" s="29"/>
      <c r="LZD4285" s="29"/>
      <c r="LZE4285" s="29"/>
      <c r="LZF4285" s="29"/>
      <c r="LZG4285" s="29"/>
      <c r="LZH4285" s="29"/>
      <c r="LZI4285" s="29"/>
      <c r="LZJ4285" s="29"/>
      <c r="LZK4285" s="29"/>
      <c r="LZL4285" s="29"/>
      <c r="LZM4285" s="29"/>
      <c r="LZN4285" s="29"/>
      <c r="LZO4285" s="29"/>
      <c r="LZP4285" s="29"/>
      <c r="LZQ4285" s="29"/>
      <c r="LZR4285" s="29"/>
      <c r="LZS4285" s="29"/>
      <c r="LZT4285" s="29"/>
      <c r="LZU4285" s="29"/>
      <c r="LZV4285" s="29"/>
      <c r="LZW4285" s="29"/>
      <c r="LZX4285" s="29"/>
      <c r="LZY4285" s="29"/>
      <c r="LZZ4285" s="29"/>
      <c r="MAA4285" s="29"/>
      <c r="MAB4285" s="29"/>
      <c r="MAC4285" s="29"/>
      <c r="MAD4285" s="29"/>
      <c r="MAE4285" s="29"/>
      <c r="MAF4285" s="29"/>
      <c r="MAG4285" s="29"/>
      <c r="MAH4285" s="29"/>
      <c r="MAI4285" s="29"/>
      <c r="MAJ4285" s="29"/>
      <c r="MAK4285" s="29"/>
      <c r="MAL4285" s="29"/>
      <c r="MAM4285" s="29"/>
      <c r="MAN4285" s="29"/>
      <c r="MAO4285" s="29"/>
      <c r="MAP4285" s="29"/>
      <c r="MAQ4285" s="29"/>
      <c r="MAR4285" s="29"/>
      <c r="MAS4285" s="29"/>
      <c r="MAT4285" s="29"/>
      <c r="MAU4285" s="29"/>
      <c r="MAV4285" s="29"/>
      <c r="MAW4285" s="29"/>
      <c r="MAX4285" s="29"/>
      <c r="MAY4285" s="29"/>
      <c r="MAZ4285" s="29"/>
      <c r="MBA4285" s="29"/>
      <c r="MBB4285" s="29"/>
      <c r="MBC4285" s="29"/>
      <c r="MBD4285" s="29"/>
      <c r="MBE4285" s="29"/>
      <c r="MBF4285" s="29"/>
      <c r="MBG4285" s="29"/>
      <c r="MBH4285" s="29"/>
      <c r="MBI4285" s="29"/>
      <c r="MBJ4285" s="29"/>
      <c r="MBK4285" s="29"/>
      <c r="MBL4285" s="29"/>
      <c r="MBM4285" s="29"/>
      <c r="MBN4285" s="29"/>
      <c r="MBO4285" s="29"/>
      <c r="MBP4285" s="29"/>
      <c r="MBQ4285" s="29"/>
      <c r="MBR4285" s="29"/>
      <c r="MBS4285" s="29"/>
      <c r="MBT4285" s="29"/>
      <c r="MBU4285" s="29"/>
      <c r="MBV4285" s="29"/>
      <c r="MBW4285" s="29"/>
      <c r="MBX4285" s="29"/>
      <c r="MBY4285" s="29"/>
      <c r="MBZ4285" s="29"/>
      <c r="MCA4285" s="29"/>
      <c r="MCB4285" s="29"/>
      <c r="MCC4285" s="29"/>
      <c r="MCD4285" s="29"/>
      <c r="MCE4285" s="29"/>
      <c r="MCF4285" s="29"/>
      <c r="MCG4285" s="29"/>
      <c r="MCH4285" s="29"/>
      <c r="MCI4285" s="29"/>
      <c r="MCJ4285" s="29"/>
      <c r="MCK4285" s="29"/>
      <c r="MCL4285" s="29"/>
      <c r="MCM4285" s="29"/>
      <c r="MCN4285" s="29"/>
      <c r="MCO4285" s="29"/>
      <c r="MCP4285" s="29"/>
      <c r="MCQ4285" s="29"/>
      <c r="MCR4285" s="29"/>
      <c r="MCS4285" s="29"/>
      <c r="MCT4285" s="29"/>
      <c r="MCU4285" s="29"/>
      <c r="MCV4285" s="29"/>
      <c r="MCW4285" s="29"/>
      <c r="MCX4285" s="29"/>
      <c r="MCY4285" s="29"/>
      <c r="MCZ4285" s="29"/>
      <c r="MDA4285" s="29"/>
      <c r="MDB4285" s="29"/>
      <c r="MDC4285" s="29"/>
      <c r="MDD4285" s="29"/>
      <c r="MDE4285" s="29"/>
      <c r="MDF4285" s="29"/>
      <c r="MDG4285" s="29"/>
      <c r="MDH4285" s="29"/>
      <c r="MDI4285" s="29"/>
      <c r="MDJ4285" s="29"/>
      <c r="MDK4285" s="29"/>
      <c r="MDL4285" s="29"/>
      <c r="MDM4285" s="29"/>
      <c r="MDN4285" s="29"/>
      <c r="MDO4285" s="29"/>
      <c r="MDP4285" s="29"/>
      <c r="MDQ4285" s="29"/>
      <c r="MDR4285" s="29"/>
      <c r="MDS4285" s="29"/>
      <c r="MDT4285" s="29"/>
      <c r="MDU4285" s="29"/>
      <c r="MDV4285" s="29"/>
      <c r="MDW4285" s="29"/>
      <c r="MDX4285" s="29"/>
      <c r="MDY4285" s="29"/>
      <c r="MDZ4285" s="29"/>
      <c r="MEA4285" s="29"/>
      <c r="MEB4285" s="29"/>
      <c r="MEC4285" s="29"/>
      <c r="MED4285" s="29"/>
      <c r="MEE4285" s="29"/>
      <c r="MEF4285" s="29"/>
      <c r="MEG4285" s="29"/>
      <c r="MEH4285" s="29"/>
      <c r="MEI4285" s="29"/>
      <c r="MEJ4285" s="29"/>
      <c r="MEK4285" s="29"/>
      <c r="MEL4285" s="29"/>
      <c r="MEM4285" s="29"/>
      <c r="MEN4285" s="29"/>
      <c r="MEO4285" s="29"/>
      <c r="MEP4285" s="29"/>
      <c r="MEQ4285" s="29"/>
      <c r="MER4285" s="29"/>
      <c r="MES4285" s="29"/>
      <c r="MET4285" s="29"/>
      <c r="MEU4285" s="29"/>
      <c r="MEV4285" s="29"/>
      <c r="MEW4285" s="29"/>
      <c r="MEX4285" s="29"/>
      <c r="MEY4285" s="29"/>
      <c r="MEZ4285" s="29"/>
      <c r="MFA4285" s="29"/>
      <c r="MFB4285" s="29"/>
      <c r="MFC4285" s="29"/>
      <c r="MFD4285" s="29"/>
      <c r="MFE4285" s="29"/>
      <c r="MFF4285" s="29"/>
      <c r="MFG4285" s="29"/>
      <c r="MFH4285" s="29"/>
      <c r="MFI4285" s="29"/>
      <c r="MFJ4285" s="29"/>
      <c r="MFK4285" s="29"/>
      <c r="MFL4285" s="29"/>
      <c r="MFM4285" s="29"/>
      <c r="MFN4285" s="29"/>
      <c r="MFO4285" s="29"/>
      <c r="MFP4285" s="29"/>
      <c r="MFQ4285" s="29"/>
      <c r="MFR4285" s="29"/>
      <c r="MFS4285" s="29"/>
      <c r="MFT4285" s="29"/>
      <c r="MFU4285" s="29"/>
      <c r="MFV4285" s="29"/>
      <c r="MFW4285" s="29"/>
      <c r="MFX4285" s="29"/>
      <c r="MFY4285" s="29"/>
      <c r="MFZ4285" s="29"/>
      <c r="MGA4285" s="29"/>
      <c r="MGB4285" s="29"/>
      <c r="MGC4285" s="29"/>
      <c r="MGD4285" s="29"/>
      <c r="MGE4285" s="29"/>
      <c r="MGF4285" s="29"/>
      <c r="MGG4285" s="29"/>
      <c r="MGH4285" s="29"/>
      <c r="MGI4285" s="29"/>
      <c r="MGJ4285" s="29"/>
      <c r="MGK4285" s="29"/>
      <c r="MGL4285" s="29"/>
      <c r="MGM4285" s="29"/>
      <c r="MGN4285" s="29"/>
      <c r="MGO4285" s="29"/>
      <c r="MGP4285" s="29"/>
      <c r="MGQ4285" s="29"/>
      <c r="MGR4285" s="29"/>
      <c r="MGS4285" s="29"/>
      <c r="MGT4285" s="29"/>
      <c r="MGU4285" s="29"/>
      <c r="MGV4285" s="29"/>
      <c r="MGW4285" s="29"/>
      <c r="MGX4285" s="29"/>
      <c r="MGY4285" s="29"/>
      <c r="MGZ4285" s="29"/>
      <c r="MHA4285" s="29"/>
      <c r="MHB4285" s="29"/>
      <c r="MHC4285" s="29"/>
      <c r="MHD4285" s="29"/>
      <c r="MHE4285" s="29"/>
      <c r="MHF4285" s="29"/>
      <c r="MHG4285" s="29"/>
      <c r="MHH4285" s="29"/>
      <c r="MHI4285" s="29"/>
      <c r="MHJ4285" s="29"/>
      <c r="MHK4285" s="29"/>
      <c r="MHL4285" s="29"/>
      <c r="MHM4285" s="29"/>
      <c r="MHN4285" s="29"/>
      <c r="MHO4285" s="29"/>
      <c r="MHP4285" s="29"/>
      <c r="MHQ4285" s="29"/>
      <c r="MHR4285" s="29"/>
      <c r="MHS4285" s="29"/>
      <c r="MHT4285" s="29"/>
      <c r="MHU4285" s="29"/>
      <c r="MHV4285" s="29"/>
      <c r="MHW4285" s="29"/>
      <c r="MHX4285" s="29"/>
      <c r="MHY4285" s="29"/>
      <c r="MHZ4285" s="29"/>
      <c r="MIA4285" s="29"/>
      <c r="MIB4285" s="29"/>
      <c r="MIC4285" s="29"/>
      <c r="MID4285" s="29"/>
      <c r="MIE4285" s="29"/>
      <c r="MIF4285" s="29"/>
      <c r="MIG4285" s="29"/>
      <c r="MIH4285" s="29"/>
      <c r="MII4285" s="29"/>
      <c r="MIJ4285" s="29"/>
      <c r="MIK4285" s="29"/>
      <c r="MIL4285" s="29"/>
      <c r="MIM4285" s="29"/>
      <c r="MIN4285" s="29"/>
      <c r="MIO4285" s="29"/>
      <c r="MIP4285" s="29"/>
      <c r="MIQ4285" s="29"/>
      <c r="MIR4285" s="29"/>
      <c r="MIS4285" s="29"/>
      <c r="MIT4285" s="29"/>
      <c r="MIU4285" s="29"/>
      <c r="MIV4285" s="29"/>
      <c r="MIW4285" s="29"/>
      <c r="MIX4285" s="29"/>
      <c r="MIY4285" s="29"/>
      <c r="MIZ4285" s="29"/>
      <c r="MJA4285" s="29"/>
      <c r="MJB4285" s="29"/>
      <c r="MJC4285" s="29"/>
      <c r="MJD4285" s="29"/>
      <c r="MJE4285" s="29"/>
      <c r="MJF4285" s="29"/>
      <c r="MJG4285" s="29"/>
      <c r="MJH4285" s="29"/>
      <c r="MJI4285" s="29"/>
      <c r="MJJ4285" s="29"/>
      <c r="MJK4285" s="29"/>
      <c r="MJL4285" s="29"/>
      <c r="MJM4285" s="29"/>
      <c r="MJN4285" s="29"/>
      <c r="MJO4285" s="29"/>
      <c r="MJP4285" s="29"/>
      <c r="MJQ4285" s="29"/>
      <c r="MJR4285" s="29"/>
      <c r="MJS4285" s="29"/>
      <c r="MJT4285" s="29"/>
      <c r="MJU4285" s="29"/>
      <c r="MJV4285" s="29"/>
      <c r="MJW4285" s="29"/>
      <c r="MJX4285" s="29"/>
      <c r="MJY4285" s="29"/>
      <c r="MJZ4285" s="29"/>
      <c r="MKA4285" s="29"/>
      <c r="MKB4285" s="29"/>
      <c r="MKC4285" s="29"/>
      <c r="MKD4285" s="29"/>
      <c r="MKE4285" s="29"/>
      <c r="MKF4285" s="29"/>
      <c r="MKG4285" s="29"/>
      <c r="MKH4285" s="29"/>
      <c r="MKI4285" s="29"/>
      <c r="MKJ4285" s="29"/>
      <c r="MKK4285" s="29"/>
      <c r="MKL4285" s="29"/>
      <c r="MKM4285" s="29"/>
      <c r="MKN4285" s="29"/>
      <c r="MKO4285" s="29"/>
      <c r="MKP4285" s="29"/>
      <c r="MKQ4285" s="29"/>
      <c r="MKR4285" s="29"/>
      <c r="MKS4285" s="29"/>
      <c r="MKT4285" s="29"/>
      <c r="MKU4285" s="29"/>
      <c r="MKV4285" s="29"/>
      <c r="MKW4285" s="29"/>
      <c r="MKX4285" s="29"/>
      <c r="MKY4285" s="29"/>
      <c r="MKZ4285" s="29"/>
      <c r="MLA4285" s="29"/>
      <c r="MLB4285" s="29"/>
      <c r="MLC4285" s="29"/>
      <c r="MLD4285" s="29"/>
      <c r="MLE4285" s="29"/>
      <c r="MLF4285" s="29"/>
      <c r="MLG4285" s="29"/>
      <c r="MLH4285" s="29"/>
      <c r="MLI4285" s="29"/>
      <c r="MLJ4285" s="29"/>
      <c r="MLK4285" s="29"/>
      <c r="MLL4285" s="29"/>
      <c r="MLM4285" s="29"/>
      <c r="MLN4285" s="29"/>
      <c r="MLO4285" s="29"/>
      <c r="MLP4285" s="29"/>
      <c r="MLQ4285" s="29"/>
      <c r="MLR4285" s="29"/>
      <c r="MLS4285" s="29"/>
      <c r="MLT4285" s="29"/>
      <c r="MLU4285" s="29"/>
      <c r="MLV4285" s="29"/>
      <c r="MLW4285" s="29"/>
      <c r="MLX4285" s="29"/>
      <c r="MLY4285" s="29"/>
      <c r="MLZ4285" s="29"/>
      <c r="MMA4285" s="29"/>
      <c r="MMB4285" s="29"/>
      <c r="MMC4285" s="29"/>
      <c r="MMD4285" s="29"/>
      <c r="MME4285" s="29"/>
      <c r="MMF4285" s="29"/>
      <c r="MMG4285" s="29"/>
      <c r="MMH4285" s="29"/>
      <c r="MMI4285" s="29"/>
      <c r="MMJ4285" s="29"/>
      <c r="MMK4285" s="29"/>
      <c r="MML4285" s="29"/>
      <c r="MMM4285" s="29"/>
      <c r="MMN4285" s="29"/>
      <c r="MMO4285" s="29"/>
      <c r="MMP4285" s="29"/>
      <c r="MMQ4285" s="29"/>
      <c r="MMR4285" s="29"/>
      <c r="MMS4285" s="29"/>
      <c r="MMT4285" s="29"/>
      <c r="MMU4285" s="29"/>
      <c r="MMV4285" s="29"/>
      <c r="MMW4285" s="29"/>
      <c r="MMX4285" s="29"/>
      <c r="MMY4285" s="29"/>
      <c r="MMZ4285" s="29"/>
      <c r="MNA4285" s="29"/>
      <c r="MNB4285" s="29"/>
      <c r="MNC4285" s="29"/>
      <c r="MND4285" s="29"/>
      <c r="MNE4285" s="29"/>
      <c r="MNF4285" s="29"/>
      <c r="MNG4285" s="29"/>
      <c r="MNH4285" s="29"/>
      <c r="MNI4285" s="29"/>
      <c r="MNJ4285" s="29"/>
      <c r="MNK4285" s="29"/>
      <c r="MNL4285" s="29"/>
      <c r="MNM4285" s="29"/>
      <c r="MNN4285" s="29"/>
      <c r="MNO4285" s="29"/>
      <c r="MNP4285" s="29"/>
      <c r="MNQ4285" s="29"/>
      <c r="MNR4285" s="29"/>
      <c r="MNS4285" s="29"/>
      <c r="MNT4285" s="29"/>
      <c r="MNU4285" s="29"/>
      <c r="MNV4285" s="29"/>
      <c r="MNW4285" s="29"/>
      <c r="MNX4285" s="29"/>
      <c r="MNY4285" s="29"/>
      <c r="MNZ4285" s="29"/>
      <c r="MOA4285" s="29"/>
      <c r="MOB4285" s="29"/>
      <c r="MOC4285" s="29"/>
      <c r="MOD4285" s="29"/>
      <c r="MOE4285" s="29"/>
      <c r="MOF4285" s="29"/>
      <c r="MOG4285" s="29"/>
      <c r="MOH4285" s="29"/>
      <c r="MOI4285" s="29"/>
      <c r="MOJ4285" s="29"/>
      <c r="MOK4285" s="29"/>
      <c r="MOL4285" s="29"/>
      <c r="MOM4285" s="29"/>
      <c r="MON4285" s="29"/>
      <c r="MOO4285" s="29"/>
      <c r="MOP4285" s="29"/>
      <c r="MOQ4285" s="29"/>
      <c r="MOR4285" s="29"/>
      <c r="MOS4285" s="29"/>
      <c r="MOT4285" s="29"/>
      <c r="MOU4285" s="29"/>
      <c r="MOV4285" s="29"/>
      <c r="MOW4285" s="29"/>
      <c r="MOX4285" s="29"/>
      <c r="MOY4285" s="29"/>
      <c r="MOZ4285" s="29"/>
      <c r="MPA4285" s="29"/>
      <c r="MPB4285" s="29"/>
      <c r="MPC4285" s="29"/>
      <c r="MPD4285" s="29"/>
      <c r="MPE4285" s="29"/>
      <c r="MPF4285" s="29"/>
      <c r="MPG4285" s="29"/>
      <c r="MPH4285" s="29"/>
      <c r="MPI4285" s="29"/>
      <c r="MPJ4285" s="29"/>
      <c r="MPK4285" s="29"/>
      <c r="MPL4285" s="29"/>
      <c r="MPM4285" s="29"/>
      <c r="MPN4285" s="29"/>
      <c r="MPO4285" s="29"/>
      <c r="MPP4285" s="29"/>
      <c r="MPQ4285" s="29"/>
      <c r="MPR4285" s="29"/>
      <c r="MPS4285" s="29"/>
      <c r="MPT4285" s="29"/>
      <c r="MPU4285" s="29"/>
      <c r="MPV4285" s="29"/>
      <c r="MPW4285" s="29"/>
      <c r="MPX4285" s="29"/>
      <c r="MPY4285" s="29"/>
      <c r="MPZ4285" s="29"/>
      <c r="MQA4285" s="29"/>
      <c r="MQB4285" s="29"/>
      <c r="MQC4285" s="29"/>
      <c r="MQD4285" s="29"/>
      <c r="MQE4285" s="29"/>
      <c r="MQF4285" s="29"/>
      <c r="MQG4285" s="29"/>
      <c r="MQH4285" s="29"/>
      <c r="MQI4285" s="29"/>
      <c r="MQJ4285" s="29"/>
      <c r="MQK4285" s="29"/>
      <c r="MQL4285" s="29"/>
      <c r="MQM4285" s="29"/>
      <c r="MQN4285" s="29"/>
      <c r="MQO4285" s="29"/>
      <c r="MQP4285" s="29"/>
      <c r="MQQ4285" s="29"/>
      <c r="MQR4285" s="29"/>
      <c r="MQS4285" s="29"/>
      <c r="MQT4285" s="29"/>
      <c r="MQU4285" s="29"/>
      <c r="MQV4285" s="29"/>
      <c r="MQW4285" s="29"/>
      <c r="MQX4285" s="29"/>
      <c r="MQY4285" s="29"/>
      <c r="MQZ4285" s="29"/>
      <c r="MRA4285" s="29"/>
      <c r="MRB4285" s="29"/>
      <c r="MRC4285" s="29"/>
      <c r="MRD4285" s="29"/>
      <c r="MRE4285" s="29"/>
      <c r="MRF4285" s="29"/>
      <c r="MRG4285" s="29"/>
      <c r="MRH4285" s="29"/>
      <c r="MRI4285" s="29"/>
      <c r="MRJ4285" s="29"/>
      <c r="MRK4285" s="29"/>
      <c r="MRL4285" s="29"/>
      <c r="MRM4285" s="29"/>
      <c r="MRN4285" s="29"/>
      <c r="MRO4285" s="29"/>
      <c r="MRP4285" s="29"/>
      <c r="MRQ4285" s="29"/>
      <c r="MRR4285" s="29"/>
      <c r="MRS4285" s="29"/>
      <c r="MRT4285" s="29"/>
      <c r="MRU4285" s="29"/>
      <c r="MRV4285" s="29"/>
      <c r="MRW4285" s="29"/>
      <c r="MRX4285" s="29"/>
      <c r="MRY4285" s="29"/>
      <c r="MRZ4285" s="29"/>
      <c r="MSA4285" s="29"/>
      <c r="MSB4285" s="29"/>
      <c r="MSC4285" s="29"/>
      <c r="MSD4285" s="29"/>
      <c r="MSE4285" s="29"/>
      <c r="MSF4285" s="29"/>
      <c r="MSG4285" s="29"/>
      <c r="MSH4285" s="29"/>
      <c r="MSI4285" s="29"/>
      <c r="MSJ4285" s="29"/>
      <c r="MSK4285" s="29"/>
      <c r="MSL4285" s="29"/>
      <c r="MSM4285" s="29"/>
      <c r="MSN4285" s="29"/>
      <c r="MSO4285" s="29"/>
      <c r="MSP4285" s="29"/>
      <c r="MSQ4285" s="29"/>
      <c r="MSR4285" s="29"/>
      <c r="MSS4285" s="29"/>
      <c r="MST4285" s="29"/>
      <c r="MSU4285" s="29"/>
      <c r="MSV4285" s="29"/>
      <c r="MSW4285" s="29"/>
      <c r="MSX4285" s="29"/>
      <c r="MSY4285" s="29"/>
      <c r="MSZ4285" s="29"/>
      <c r="MTA4285" s="29"/>
      <c r="MTB4285" s="29"/>
      <c r="MTC4285" s="29"/>
      <c r="MTD4285" s="29"/>
      <c r="MTE4285" s="29"/>
      <c r="MTF4285" s="29"/>
      <c r="MTG4285" s="29"/>
      <c r="MTH4285" s="29"/>
      <c r="MTI4285" s="29"/>
      <c r="MTJ4285" s="29"/>
      <c r="MTK4285" s="29"/>
      <c r="MTL4285" s="29"/>
      <c r="MTM4285" s="29"/>
      <c r="MTN4285" s="29"/>
      <c r="MTO4285" s="29"/>
      <c r="MTP4285" s="29"/>
      <c r="MTQ4285" s="29"/>
      <c r="MTR4285" s="29"/>
      <c r="MTS4285" s="29"/>
      <c r="MTT4285" s="29"/>
      <c r="MTU4285" s="29"/>
      <c r="MTV4285" s="29"/>
      <c r="MTW4285" s="29"/>
      <c r="MTX4285" s="29"/>
      <c r="MTY4285" s="29"/>
      <c r="MTZ4285" s="29"/>
      <c r="MUA4285" s="29"/>
      <c r="MUB4285" s="29"/>
      <c r="MUC4285" s="29"/>
      <c r="MUD4285" s="29"/>
      <c r="MUE4285" s="29"/>
      <c r="MUF4285" s="29"/>
      <c r="MUG4285" s="29"/>
      <c r="MUH4285" s="29"/>
      <c r="MUI4285" s="29"/>
      <c r="MUJ4285" s="29"/>
      <c r="MUK4285" s="29"/>
      <c r="MUL4285" s="29"/>
      <c r="MUM4285" s="29"/>
      <c r="MUN4285" s="29"/>
      <c r="MUO4285" s="29"/>
      <c r="MUP4285" s="29"/>
      <c r="MUQ4285" s="29"/>
      <c r="MUR4285" s="29"/>
      <c r="MUS4285" s="29"/>
      <c r="MUT4285" s="29"/>
      <c r="MUU4285" s="29"/>
      <c r="MUV4285" s="29"/>
      <c r="MUW4285" s="29"/>
      <c r="MUX4285" s="29"/>
      <c r="MUY4285" s="29"/>
      <c r="MUZ4285" s="29"/>
      <c r="MVA4285" s="29"/>
      <c r="MVB4285" s="29"/>
      <c r="MVC4285" s="29"/>
      <c r="MVD4285" s="29"/>
      <c r="MVE4285" s="29"/>
      <c r="MVF4285" s="29"/>
      <c r="MVG4285" s="29"/>
      <c r="MVH4285" s="29"/>
      <c r="MVI4285" s="29"/>
      <c r="MVJ4285" s="29"/>
      <c r="MVK4285" s="29"/>
      <c r="MVL4285" s="29"/>
      <c r="MVM4285" s="29"/>
      <c r="MVN4285" s="29"/>
      <c r="MVO4285" s="29"/>
      <c r="MVP4285" s="29"/>
      <c r="MVQ4285" s="29"/>
      <c r="MVR4285" s="29"/>
      <c r="MVS4285" s="29"/>
      <c r="MVT4285" s="29"/>
      <c r="MVU4285" s="29"/>
      <c r="MVV4285" s="29"/>
      <c r="MVW4285" s="29"/>
      <c r="MVX4285" s="29"/>
      <c r="MVY4285" s="29"/>
      <c r="MVZ4285" s="29"/>
      <c r="MWA4285" s="29"/>
      <c r="MWB4285" s="29"/>
      <c r="MWC4285" s="29"/>
      <c r="MWD4285" s="29"/>
      <c r="MWE4285" s="29"/>
      <c r="MWF4285" s="29"/>
      <c r="MWG4285" s="29"/>
      <c r="MWH4285" s="29"/>
      <c r="MWI4285" s="29"/>
      <c r="MWJ4285" s="29"/>
      <c r="MWK4285" s="29"/>
      <c r="MWL4285" s="29"/>
      <c r="MWM4285" s="29"/>
      <c r="MWN4285" s="29"/>
      <c r="MWO4285" s="29"/>
      <c r="MWP4285" s="29"/>
      <c r="MWQ4285" s="29"/>
      <c r="MWR4285" s="29"/>
      <c r="MWS4285" s="29"/>
      <c r="MWT4285" s="29"/>
      <c r="MWU4285" s="29"/>
      <c r="MWV4285" s="29"/>
      <c r="MWW4285" s="29"/>
      <c r="MWX4285" s="29"/>
      <c r="MWY4285" s="29"/>
      <c r="MWZ4285" s="29"/>
      <c r="MXA4285" s="29"/>
      <c r="MXB4285" s="29"/>
      <c r="MXC4285" s="29"/>
      <c r="MXD4285" s="29"/>
      <c r="MXE4285" s="29"/>
      <c r="MXF4285" s="29"/>
      <c r="MXG4285" s="29"/>
      <c r="MXH4285" s="29"/>
      <c r="MXI4285" s="29"/>
      <c r="MXJ4285" s="29"/>
      <c r="MXK4285" s="29"/>
      <c r="MXL4285" s="29"/>
      <c r="MXM4285" s="29"/>
      <c r="MXN4285" s="29"/>
      <c r="MXO4285" s="29"/>
      <c r="MXP4285" s="29"/>
      <c r="MXQ4285" s="29"/>
      <c r="MXR4285" s="29"/>
      <c r="MXS4285" s="29"/>
      <c r="MXT4285" s="29"/>
      <c r="MXU4285" s="29"/>
      <c r="MXV4285" s="29"/>
      <c r="MXW4285" s="29"/>
      <c r="MXX4285" s="29"/>
      <c r="MXY4285" s="29"/>
      <c r="MXZ4285" s="29"/>
      <c r="MYA4285" s="29"/>
      <c r="MYB4285" s="29"/>
      <c r="MYC4285" s="29"/>
      <c r="MYD4285" s="29"/>
      <c r="MYE4285" s="29"/>
      <c r="MYF4285" s="29"/>
      <c r="MYG4285" s="29"/>
      <c r="MYH4285" s="29"/>
      <c r="MYI4285" s="29"/>
      <c r="MYJ4285" s="29"/>
      <c r="MYK4285" s="29"/>
      <c r="MYL4285" s="29"/>
      <c r="MYM4285" s="29"/>
      <c r="MYN4285" s="29"/>
      <c r="MYO4285" s="29"/>
      <c r="MYP4285" s="29"/>
      <c r="MYQ4285" s="29"/>
      <c r="MYR4285" s="29"/>
      <c r="MYS4285" s="29"/>
      <c r="MYT4285" s="29"/>
      <c r="MYU4285" s="29"/>
      <c r="MYV4285" s="29"/>
      <c r="MYW4285" s="29"/>
      <c r="MYX4285" s="29"/>
      <c r="MYY4285" s="29"/>
      <c r="MYZ4285" s="29"/>
      <c r="MZA4285" s="29"/>
      <c r="MZB4285" s="29"/>
      <c r="MZC4285" s="29"/>
      <c r="MZD4285" s="29"/>
      <c r="MZE4285" s="29"/>
      <c r="MZF4285" s="29"/>
      <c r="MZG4285" s="29"/>
      <c r="MZH4285" s="29"/>
      <c r="MZI4285" s="29"/>
      <c r="MZJ4285" s="29"/>
      <c r="MZK4285" s="29"/>
      <c r="MZL4285" s="29"/>
      <c r="MZM4285" s="29"/>
      <c r="MZN4285" s="29"/>
      <c r="MZO4285" s="29"/>
      <c r="MZP4285" s="29"/>
      <c r="MZQ4285" s="29"/>
      <c r="MZR4285" s="29"/>
      <c r="MZS4285" s="29"/>
      <c r="MZT4285" s="29"/>
      <c r="MZU4285" s="29"/>
      <c r="MZV4285" s="29"/>
      <c r="MZW4285" s="29"/>
      <c r="MZX4285" s="29"/>
      <c r="MZY4285" s="29"/>
      <c r="MZZ4285" s="29"/>
      <c r="NAA4285" s="29"/>
      <c r="NAB4285" s="29"/>
      <c r="NAC4285" s="29"/>
      <c r="NAD4285" s="29"/>
      <c r="NAE4285" s="29"/>
      <c r="NAF4285" s="29"/>
      <c r="NAG4285" s="29"/>
      <c r="NAH4285" s="29"/>
      <c r="NAI4285" s="29"/>
      <c r="NAJ4285" s="29"/>
      <c r="NAK4285" s="29"/>
      <c r="NAL4285" s="29"/>
      <c r="NAM4285" s="29"/>
      <c r="NAN4285" s="29"/>
      <c r="NAO4285" s="29"/>
      <c r="NAP4285" s="29"/>
      <c r="NAQ4285" s="29"/>
      <c r="NAR4285" s="29"/>
      <c r="NAS4285" s="29"/>
      <c r="NAT4285" s="29"/>
      <c r="NAU4285" s="29"/>
      <c r="NAV4285" s="29"/>
      <c r="NAW4285" s="29"/>
      <c r="NAX4285" s="29"/>
      <c r="NAY4285" s="29"/>
      <c r="NAZ4285" s="29"/>
      <c r="NBA4285" s="29"/>
      <c r="NBB4285" s="29"/>
      <c r="NBC4285" s="29"/>
      <c r="NBD4285" s="29"/>
      <c r="NBE4285" s="29"/>
      <c r="NBF4285" s="29"/>
      <c r="NBG4285" s="29"/>
      <c r="NBH4285" s="29"/>
      <c r="NBI4285" s="29"/>
      <c r="NBJ4285" s="29"/>
      <c r="NBK4285" s="29"/>
      <c r="NBL4285" s="29"/>
      <c r="NBM4285" s="29"/>
      <c r="NBN4285" s="29"/>
      <c r="NBO4285" s="29"/>
      <c r="NBP4285" s="29"/>
      <c r="NBQ4285" s="29"/>
      <c r="NBR4285" s="29"/>
      <c r="NBS4285" s="29"/>
      <c r="NBT4285" s="29"/>
      <c r="NBU4285" s="29"/>
      <c r="NBV4285" s="29"/>
      <c r="NBW4285" s="29"/>
      <c r="NBX4285" s="29"/>
      <c r="NBY4285" s="29"/>
      <c r="NBZ4285" s="29"/>
      <c r="NCA4285" s="29"/>
      <c r="NCB4285" s="29"/>
      <c r="NCC4285" s="29"/>
      <c r="NCD4285" s="29"/>
      <c r="NCE4285" s="29"/>
      <c r="NCF4285" s="29"/>
      <c r="NCG4285" s="29"/>
      <c r="NCH4285" s="29"/>
      <c r="NCI4285" s="29"/>
      <c r="NCJ4285" s="29"/>
      <c r="NCK4285" s="29"/>
      <c r="NCL4285" s="29"/>
      <c r="NCM4285" s="29"/>
      <c r="NCN4285" s="29"/>
      <c r="NCO4285" s="29"/>
      <c r="NCP4285" s="29"/>
      <c r="NCQ4285" s="29"/>
      <c r="NCR4285" s="29"/>
      <c r="NCS4285" s="29"/>
      <c r="NCT4285" s="29"/>
      <c r="NCU4285" s="29"/>
      <c r="NCV4285" s="29"/>
      <c r="NCW4285" s="29"/>
      <c r="NCX4285" s="29"/>
      <c r="NCY4285" s="29"/>
      <c r="NCZ4285" s="29"/>
      <c r="NDA4285" s="29"/>
      <c r="NDB4285" s="29"/>
      <c r="NDC4285" s="29"/>
      <c r="NDD4285" s="29"/>
      <c r="NDE4285" s="29"/>
      <c r="NDF4285" s="29"/>
      <c r="NDG4285" s="29"/>
      <c r="NDH4285" s="29"/>
      <c r="NDI4285" s="29"/>
      <c r="NDJ4285" s="29"/>
      <c r="NDK4285" s="29"/>
      <c r="NDL4285" s="29"/>
      <c r="NDM4285" s="29"/>
      <c r="NDN4285" s="29"/>
      <c r="NDO4285" s="29"/>
      <c r="NDP4285" s="29"/>
      <c r="NDQ4285" s="29"/>
      <c r="NDR4285" s="29"/>
      <c r="NDS4285" s="29"/>
      <c r="NDT4285" s="29"/>
      <c r="NDU4285" s="29"/>
      <c r="NDV4285" s="29"/>
      <c r="NDW4285" s="29"/>
      <c r="NDX4285" s="29"/>
      <c r="NDY4285" s="29"/>
      <c r="NDZ4285" s="29"/>
      <c r="NEA4285" s="29"/>
      <c r="NEB4285" s="29"/>
      <c r="NEC4285" s="29"/>
      <c r="NED4285" s="29"/>
      <c r="NEE4285" s="29"/>
      <c r="NEF4285" s="29"/>
      <c r="NEG4285" s="29"/>
      <c r="NEH4285" s="29"/>
      <c r="NEI4285" s="29"/>
      <c r="NEJ4285" s="29"/>
      <c r="NEK4285" s="29"/>
      <c r="NEL4285" s="29"/>
      <c r="NEM4285" s="29"/>
      <c r="NEN4285" s="29"/>
      <c r="NEO4285" s="29"/>
      <c r="NEP4285" s="29"/>
      <c r="NEQ4285" s="29"/>
      <c r="NER4285" s="29"/>
      <c r="NES4285" s="29"/>
      <c r="NET4285" s="29"/>
      <c r="NEU4285" s="29"/>
      <c r="NEV4285" s="29"/>
      <c r="NEW4285" s="29"/>
      <c r="NEX4285" s="29"/>
      <c r="NEY4285" s="29"/>
      <c r="NEZ4285" s="29"/>
      <c r="NFA4285" s="29"/>
      <c r="NFB4285" s="29"/>
      <c r="NFC4285" s="29"/>
      <c r="NFD4285" s="29"/>
      <c r="NFE4285" s="29"/>
      <c r="NFF4285" s="29"/>
      <c r="NFG4285" s="29"/>
      <c r="NFH4285" s="29"/>
      <c r="NFI4285" s="29"/>
      <c r="NFJ4285" s="29"/>
      <c r="NFK4285" s="29"/>
      <c r="NFL4285" s="29"/>
      <c r="NFM4285" s="29"/>
      <c r="NFN4285" s="29"/>
      <c r="NFO4285" s="29"/>
      <c r="NFP4285" s="29"/>
      <c r="NFQ4285" s="29"/>
      <c r="NFR4285" s="29"/>
      <c r="NFS4285" s="29"/>
      <c r="NFT4285" s="29"/>
      <c r="NFU4285" s="29"/>
      <c r="NFV4285" s="29"/>
      <c r="NFW4285" s="29"/>
      <c r="NFX4285" s="29"/>
      <c r="NFY4285" s="29"/>
      <c r="NFZ4285" s="29"/>
      <c r="NGA4285" s="29"/>
      <c r="NGB4285" s="29"/>
      <c r="NGC4285" s="29"/>
      <c r="NGD4285" s="29"/>
      <c r="NGE4285" s="29"/>
      <c r="NGF4285" s="29"/>
      <c r="NGG4285" s="29"/>
      <c r="NGH4285" s="29"/>
      <c r="NGI4285" s="29"/>
      <c r="NGJ4285" s="29"/>
      <c r="NGK4285" s="29"/>
      <c r="NGL4285" s="29"/>
      <c r="NGM4285" s="29"/>
      <c r="NGN4285" s="29"/>
      <c r="NGO4285" s="29"/>
      <c r="NGP4285" s="29"/>
      <c r="NGQ4285" s="29"/>
      <c r="NGR4285" s="29"/>
      <c r="NGS4285" s="29"/>
      <c r="NGT4285" s="29"/>
      <c r="NGU4285" s="29"/>
      <c r="NGV4285" s="29"/>
      <c r="NGW4285" s="29"/>
      <c r="NGX4285" s="29"/>
      <c r="NGY4285" s="29"/>
      <c r="NGZ4285" s="29"/>
      <c r="NHA4285" s="29"/>
      <c r="NHB4285" s="29"/>
      <c r="NHC4285" s="29"/>
      <c r="NHD4285" s="29"/>
      <c r="NHE4285" s="29"/>
      <c r="NHF4285" s="29"/>
      <c r="NHG4285" s="29"/>
      <c r="NHH4285" s="29"/>
      <c r="NHI4285" s="29"/>
      <c r="NHJ4285" s="29"/>
      <c r="NHK4285" s="29"/>
      <c r="NHL4285" s="29"/>
      <c r="NHM4285" s="29"/>
      <c r="NHN4285" s="29"/>
      <c r="NHO4285" s="29"/>
      <c r="NHP4285" s="29"/>
      <c r="NHQ4285" s="29"/>
      <c r="NHR4285" s="29"/>
      <c r="NHS4285" s="29"/>
      <c r="NHT4285" s="29"/>
      <c r="NHU4285" s="29"/>
      <c r="NHV4285" s="29"/>
      <c r="NHW4285" s="29"/>
      <c r="NHX4285" s="29"/>
      <c r="NHY4285" s="29"/>
      <c r="NHZ4285" s="29"/>
      <c r="NIA4285" s="29"/>
      <c r="NIB4285" s="29"/>
      <c r="NIC4285" s="29"/>
      <c r="NID4285" s="29"/>
      <c r="NIE4285" s="29"/>
      <c r="NIF4285" s="29"/>
      <c r="NIG4285" s="29"/>
      <c r="NIH4285" s="29"/>
      <c r="NII4285" s="29"/>
      <c r="NIJ4285" s="29"/>
      <c r="NIK4285" s="29"/>
      <c r="NIL4285" s="29"/>
      <c r="NIM4285" s="29"/>
      <c r="NIN4285" s="29"/>
      <c r="NIO4285" s="29"/>
      <c r="NIP4285" s="29"/>
      <c r="NIQ4285" s="29"/>
      <c r="NIR4285" s="29"/>
      <c r="NIS4285" s="29"/>
      <c r="NIT4285" s="29"/>
      <c r="NIU4285" s="29"/>
      <c r="NIV4285" s="29"/>
      <c r="NIW4285" s="29"/>
      <c r="NIX4285" s="29"/>
      <c r="NIY4285" s="29"/>
      <c r="NIZ4285" s="29"/>
      <c r="NJA4285" s="29"/>
      <c r="NJB4285" s="29"/>
      <c r="NJC4285" s="29"/>
      <c r="NJD4285" s="29"/>
      <c r="NJE4285" s="29"/>
      <c r="NJF4285" s="29"/>
      <c r="NJG4285" s="29"/>
      <c r="NJH4285" s="29"/>
      <c r="NJI4285" s="29"/>
      <c r="NJJ4285" s="29"/>
      <c r="NJK4285" s="29"/>
      <c r="NJL4285" s="29"/>
      <c r="NJM4285" s="29"/>
      <c r="NJN4285" s="29"/>
      <c r="NJO4285" s="29"/>
      <c r="NJP4285" s="29"/>
      <c r="NJQ4285" s="29"/>
      <c r="NJR4285" s="29"/>
      <c r="NJS4285" s="29"/>
      <c r="NJT4285" s="29"/>
      <c r="NJU4285" s="29"/>
      <c r="NJV4285" s="29"/>
      <c r="NJW4285" s="29"/>
      <c r="NJX4285" s="29"/>
      <c r="NJY4285" s="29"/>
      <c r="NJZ4285" s="29"/>
      <c r="NKA4285" s="29"/>
      <c r="NKB4285" s="29"/>
      <c r="NKC4285" s="29"/>
      <c r="NKD4285" s="29"/>
      <c r="NKE4285" s="29"/>
      <c r="NKF4285" s="29"/>
      <c r="NKG4285" s="29"/>
      <c r="NKH4285" s="29"/>
      <c r="NKI4285" s="29"/>
      <c r="NKJ4285" s="29"/>
      <c r="NKK4285" s="29"/>
      <c r="NKL4285" s="29"/>
      <c r="NKM4285" s="29"/>
      <c r="NKN4285" s="29"/>
      <c r="NKO4285" s="29"/>
      <c r="NKP4285" s="29"/>
      <c r="NKQ4285" s="29"/>
      <c r="NKR4285" s="29"/>
      <c r="NKS4285" s="29"/>
      <c r="NKT4285" s="29"/>
      <c r="NKU4285" s="29"/>
      <c r="NKV4285" s="29"/>
      <c r="NKW4285" s="29"/>
      <c r="NKX4285" s="29"/>
      <c r="NKY4285" s="29"/>
      <c r="NKZ4285" s="29"/>
      <c r="NLA4285" s="29"/>
      <c r="NLB4285" s="29"/>
      <c r="NLC4285" s="29"/>
      <c r="NLD4285" s="29"/>
      <c r="NLE4285" s="29"/>
      <c r="NLF4285" s="29"/>
      <c r="NLG4285" s="29"/>
      <c r="NLH4285" s="29"/>
      <c r="NLI4285" s="29"/>
      <c r="NLJ4285" s="29"/>
      <c r="NLK4285" s="29"/>
      <c r="NLL4285" s="29"/>
      <c r="NLM4285" s="29"/>
      <c r="NLN4285" s="29"/>
      <c r="NLO4285" s="29"/>
      <c r="NLP4285" s="29"/>
      <c r="NLQ4285" s="29"/>
      <c r="NLR4285" s="29"/>
      <c r="NLS4285" s="29"/>
      <c r="NLT4285" s="29"/>
      <c r="NLU4285" s="29"/>
      <c r="NLV4285" s="29"/>
      <c r="NLW4285" s="29"/>
      <c r="NLX4285" s="29"/>
      <c r="NLY4285" s="29"/>
      <c r="NLZ4285" s="29"/>
      <c r="NMA4285" s="29"/>
      <c r="NMB4285" s="29"/>
      <c r="NMC4285" s="29"/>
      <c r="NMD4285" s="29"/>
      <c r="NME4285" s="29"/>
      <c r="NMF4285" s="29"/>
      <c r="NMG4285" s="29"/>
      <c r="NMH4285" s="29"/>
      <c r="NMI4285" s="29"/>
      <c r="NMJ4285" s="29"/>
      <c r="NMK4285" s="29"/>
      <c r="NML4285" s="29"/>
      <c r="NMM4285" s="29"/>
      <c r="NMN4285" s="29"/>
      <c r="NMO4285" s="29"/>
      <c r="NMP4285" s="29"/>
      <c r="NMQ4285" s="29"/>
      <c r="NMR4285" s="29"/>
      <c r="NMS4285" s="29"/>
      <c r="NMT4285" s="29"/>
      <c r="NMU4285" s="29"/>
      <c r="NMV4285" s="29"/>
      <c r="NMW4285" s="29"/>
      <c r="NMX4285" s="29"/>
      <c r="NMY4285" s="29"/>
      <c r="NMZ4285" s="29"/>
      <c r="NNA4285" s="29"/>
      <c r="NNB4285" s="29"/>
      <c r="NNC4285" s="29"/>
      <c r="NND4285" s="29"/>
      <c r="NNE4285" s="29"/>
      <c r="NNF4285" s="29"/>
      <c r="NNG4285" s="29"/>
      <c r="NNH4285" s="29"/>
      <c r="NNI4285" s="29"/>
      <c r="NNJ4285" s="29"/>
      <c r="NNK4285" s="29"/>
      <c r="NNL4285" s="29"/>
      <c r="NNM4285" s="29"/>
      <c r="NNN4285" s="29"/>
      <c r="NNO4285" s="29"/>
      <c r="NNP4285" s="29"/>
      <c r="NNQ4285" s="29"/>
      <c r="NNR4285" s="29"/>
      <c r="NNS4285" s="29"/>
      <c r="NNT4285" s="29"/>
      <c r="NNU4285" s="29"/>
      <c r="NNV4285" s="29"/>
      <c r="NNW4285" s="29"/>
      <c r="NNX4285" s="29"/>
      <c r="NNY4285" s="29"/>
      <c r="NNZ4285" s="29"/>
      <c r="NOA4285" s="29"/>
      <c r="NOB4285" s="29"/>
      <c r="NOC4285" s="29"/>
      <c r="NOD4285" s="29"/>
      <c r="NOE4285" s="29"/>
      <c r="NOF4285" s="29"/>
      <c r="NOG4285" s="29"/>
      <c r="NOH4285" s="29"/>
      <c r="NOI4285" s="29"/>
      <c r="NOJ4285" s="29"/>
      <c r="NOK4285" s="29"/>
      <c r="NOL4285" s="29"/>
      <c r="NOM4285" s="29"/>
      <c r="NON4285" s="29"/>
      <c r="NOO4285" s="29"/>
      <c r="NOP4285" s="29"/>
      <c r="NOQ4285" s="29"/>
      <c r="NOR4285" s="29"/>
      <c r="NOS4285" s="29"/>
      <c r="NOT4285" s="29"/>
      <c r="NOU4285" s="29"/>
      <c r="NOV4285" s="29"/>
      <c r="NOW4285" s="29"/>
      <c r="NOX4285" s="29"/>
      <c r="NOY4285" s="29"/>
      <c r="NOZ4285" s="29"/>
      <c r="NPA4285" s="29"/>
      <c r="NPB4285" s="29"/>
      <c r="NPC4285" s="29"/>
      <c r="NPD4285" s="29"/>
      <c r="NPE4285" s="29"/>
      <c r="NPF4285" s="29"/>
      <c r="NPG4285" s="29"/>
      <c r="NPH4285" s="29"/>
      <c r="NPI4285" s="29"/>
      <c r="NPJ4285" s="29"/>
      <c r="NPK4285" s="29"/>
      <c r="NPL4285" s="29"/>
      <c r="NPM4285" s="29"/>
      <c r="NPN4285" s="29"/>
      <c r="NPO4285" s="29"/>
      <c r="NPP4285" s="29"/>
      <c r="NPQ4285" s="29"/>
      <c r="NPR4285" s="29"/>
      <c r="NPS4285" s="29"/>
      <c r="NPT4285" s="29"/>
      <c r="NPU4285" s="29"/>
      <c r="NPV4285" s="29"/>
      <c r="NPW4285" s="29"/>
      <c r="NPX4285" s="29"/>
      <c r="NPY4285" s="29"/>
      <c r="NPZ4285" s="29"/>
      <c r="NQA4285" s="29"/>
      <c r="NQB4285" s="29"/>
      <c r="NQC4285" s="29"/>
      <c r="NQD4285" s="29"/>
      <c r="NQE4285" s="29"/>
      <c r="NQF4285" s="29"/>
      <c r="NQG4285" s="29"/>
      <c r="NQH4285" s="29"/>
      <c r="NQI4285" s="29"/>
      <c r="NQJ4285" s="29"/>
      <c r="NQK4285" s="29"/>
      <c r="NQL4285" s="29"/>
      <c r="NQM4285" s="29"/>
      <c r="NQN4285" s="29"/>
      <c r="NQO4285" s="29"/>
      <c r="NQP4285" s="29"/>
      <c r="NQQ4285" s="29"/>
      <c r="NQR4285" s="29"/>
      <c r="NQS4285" s="29"/>
      <c r="NQT4285" s="29"/>
      <c r="NQU4285" s="29"/>
      <c r="NQV4285" s="29"/>
      <c r="NQW4285" s="29"/>
      <c r="NQX4285" s="29"/>
      <c r="NQY4285" s="29"/>
      <c r="NQZ4285" s="29"/>
      <c r="NRA4285" s="29"/>
      <c r="NRB4285" s="29"/>
      <c r="NRC4285" s="29"/>
      <c r="NRD4285" s="29"/>
      <c r="NRE4285" s="29"/>
      <c r="NRF4285" s="29"/>
      <c r="NRG4285" s="29"/>
      <c r="NRH4285" s="29"/>
      <c r="NRI4285" s="29"/>
      <c r="NRJ4285" s="29"/>
      <c r="NRK4285" s="29"/>
      <c r="NRL4285" s="29"/>
      <c r="NRM4285" s="29"/>
      <c r="NRN4285" s="29"/>
      <c r="NRO4285" s="29"/>
      <c r="NRP4285" s="29"/>
      <c r="NRQ4285" s="29"/>
      <c r="NRR4285" s="29"/>
      <c r="NRS4285" s="29"/>
      <c r="NRT4285" s="29"/>
      <c r="NRU4285" s="29"/>
      <c r="NRV4285" s="29"/>
      <c r="NRW4285" s="29"/>
      <c r="NRX4285" s="29"/>
      <c r="NRY4285" s="29"/>
      <c r="NRZ4285" s="29"/>
      <c r="NSA4285" s="29"/>
      <c r="NSB4285" s="29"/>
      <c r="NSC4285" s="29"/>
      <c r="NSD4285" s="29"/>
      <c r="NSE4285" s="29"/>
      <c r="NSF4285" s="29"/>
      <c r="NSG4285" s="29"/>
      <c r="NSH4285" s="29"/>
      <c r="NSI4285" s="29"/>
      <c r="NSJ4285" s="29"/>
      <c r="NSK4285" s="29"/>
      <c r="NSL4285" s="29"/>
      <c r="NSM4285" s="29"/>
      <c r="NSN4285" s="29"/>
      <c r="NSO4285" s="29"/>
      <c r="NSP4285" s="29"/>
      <c r="NSQ4285" s="29"/>
      <c r="NSR4285" s="29"/>
      <c r="NSS4285" s="29"/>
      <c r="NST4285" s="29"/>
      <c r="NSU4285" s="29"/>
      <c r="NSV4285" s="29"/>
      <c r="NSW4285" s="29"/>
      <c r="NSX4285" s="29"/>
      <c r="NSY4285" s="29"/>
      <c r="NSZ4285" s="29"/>
      <c r="NTA4285" s="29"/>
      <c r="NTB4285" s="29"/>
      <c r="NTC4285" s="29"/>
      <c r="NTD4285" s="29"/>
      <c r="NTE4285" s="29"/>
      <c r="NTF4285" s="29"/>
      <c r="NTG4285" s="29"/>
      <c r="NTH4285" s="29"/>
      <c r="NTI4285" s="29"/>
      <c r="NTJ4285" s="29"/>
      <c r="NTK4285" s="29"/>
      <c r="NTL4285" s="29"/>
      <c r="NTM4285" s="29"/>
      <c r="NTN4285" s="29"/>
      <c r="NTO4285" s="29"/>
      <c r="NTP4285" s="29"/>
      <c r="NTQ4285" s="29"/>
      <c r="NTR4285" s="29"/>
      <c r="NTS4285" s="29"/>
      <c r="NTT4285" s="29"/>
      <c r="NTU4285" s="29"/>
      <c r="NTV4285" s="29"/>
      <c r="NTW4285" s="29"/>
      <c r="NTX4285" s="29"/>
      <c r="NTY4285" s="29"/>
      <c r="NTZ4285" s="29"/>
      <c r="NUA4285" s="29"/>
      <c r="NUB4285" s="29"/>
      <c r="NUC4285" s="29"/>
      <c r="NUD4285" s="29"/>
      <c r="NUE4285" s="29"/>
      <c r="NUF4285" s="29"/>
      <c r="NUG4285" s="29"/>
      <c r="NUH4285" s="29"/>
      <c r="NUI4285" s="29"/>
      <c r="NUJ4285" s="29"/>
      <c r="NUK4285" s="29"/>
      <c r="NUL4285" s="29"/>
      <c r="NUM4285" s="29"/>
      <c r="NUN4285" s="29"/>
      <c r="NUO4285" s="29"/>
      <c r="NUP4285" s="29"/>
      <c r="NUQ4285" s="29"/>
      <c r="NUR4285" s="29"/>
      <c r="NUS4285" s="29"/>
      <c r="NUT4285" s="29"/>
      <c r="NUU4285" s="29"/>
      <c r="NUV4285" s="29"/>
      <c r="NUW4285" s="29"/>
      <c r="NUX4285" s="29"/>
      <c r="NUY4285" s="29"/>
      <c r="NUZ4285" s="29"/>
      <c r="NVA4285" s="29"/>
      <c r="NVB4285" s="29"/>
      <c r="NVC4285" s="29"/>
      <c r="NVD4285" s="29"/>
      <c r="NVE4285" s="29"/>
      <c r="NVF4285" s="29"/>
      <c r="NVG4285" s="29"/>
      <c r="NVH4285" s="29"/>
      <c r="NVI4285" s="29"/>
      <c r="NVJ4285" s="29"/>
      <c r="NVK4285" s="29"/>
      <c r="NVL4285" s="29"/>
      <c r="NVM4285" s="29"/>
      <c r="NVN4285" s="29"/>
      <c r="NVO4285" s="29"/>
      <c r="NVP4285" s="29"/>
      <c r="NVQ4285" s="29"/>
      <c r="NVR4285" s="29"/>
      <c r="NVS4285" s="29"/>
      <c r="NVT4285" s="29"/>
      <c r="NVU4285" s="29"/>
      <c r="NVV4285" s="29"/>
      <c r="NVW4285" s="29"/>
      <c r="NVX4285" s="29"/>
      <c r="NVY4285" s="29"/>
      <c r="NVZ4285" s="29"/>
      <c r="NWA4285" s="29"/>
      <c r="NWB4285" s="29"/>
      <c r="NWC4285" s="29"/>
      <c r="NWD4285" s="29"/>
      <c r="NWE4285" s="29"/>
      <c r="NWF4285" s="29"/>
      <c r="NWG4285" s="29"/>
      <c r="NWH4285" s="29"/>
      <c r="NWI4285" s="29"/>
      <c r="NWJ4285" s="29"/>
      <c r="NWK4285" s="29"/>
      <c r="NWL4285" s="29"/>
      <c r="NWM4285" s="29"/>
      <c r="NWN4285" s="29"/>
      <c r="NWO4285" s="29"/>
      <c r="NWP4285" s="29"/>
      <c r="NWQ4285" s="29"/>
      <c r="NWR4285" s="29"/>
      <c r="NWS4285" s="29"/>
      <c r="NWT4285" s="29"/>
      <c r="NWU4285" s="29"/>
      <c r="NWV4285" s="29"/>
      <c r="NWW4285" s="29"/>
      <c r="NWX4285" s="29"/>
      <c r="NWY4285" s="29"/>
      <c r="NWZ4285" s="29"/>
      <c r="NXA4285" s="29"/>
      <c r="NXB4285" s="29"/>
      <c r="NXC4285" s="29"/>
      <c r="NXD4285" s="29"/>
      <c r="NXE4285" s="29"/>
      <c r="NXF4285" s="29"/>
      <c r="NXG4285" s="29"/>
      <c r="NXH4285" s="29"/>
      <c r="NXI4285" s="29"/>
      <c r="NXJ4285" s="29"/>
      <c r="NXK4285" s="29"/>
      <c r="NXL4285" s="29"/>
      <c r="NXM4285" s="29"/>
      <c r="NXN4285" s="29"/>
      <c r="NXO4285" s="29"/>
      <c r="NXP4285" s="29"/>
      <c r="NXQ4285" s="29"/>
      <c r="NXR4285" s="29"/>
      <c r="NXS4285" s="29"/>
      <c r="NXT4285" s="29"/>
      <c r="NXU4285" s="29"/>
      <c r="NXV4285" s="29"/>
      <c r="NXW4285" s="29"/>
      <c r="NXX4285" s="29"/>
      <c r="NXY4285" s="29"/>
      <c r="NXZ4285" s="29"/>
      <c r="NYA4285" s="29"/>
      <c r="NYB4285" s="29"/>
      <c r="NYC4285" s="29"/>
      <c r="NYD4285" s="29"/>
      <c r="NYE4285" s="29"/>
      <c r="NYF4285" s="29"/>
      <c r="NYG4285" s="29"/>
      <c r="NYH4285" s="29"/>
      <c r="NYI4285" s="29"/>
      <c r="NYJ4285" s="29"/>
      <c r="NYK4285" s="29"/>
      <c r="NYL4285" s="29"/>
      <c r="NYM4285" s="29"/>
      <c r="NYN4285" s="29"/>
      <c r="NYO4285" s="29"/>
      <c r="NYP4285" s="29"/>
      <c r="NYQ4285" s="29"/>
      <c r="NYR4285" s="29"/>
      <c r="NYS4285" s="29"/>
      <c r="NYT4285" s="29"/>
      <c r="NYU4285" s="29"/>
      <c r="NYV4285" s="29"/>
      <c r="NYW4285" s="29"/>
      <c r="NYX4285" s="29"/>
      <c r="NYY4285" s="29"/>
      <c r="NYZ4285" s="29"/>
      <c r="NZA4285" s="29"/>
      <c r="NZB4285" s="29"/>
      <c r="NZC4285" s="29"/>
      <c r="NZD4285" s="29"/>
      <c r="NZE4285" s="29"/>
      <c r="NZF4285" s="29"/>
      <c r="NZG4285" s="29"/>
      <c r="NZH4285" s="29"/>
      <c r="NZI4285" s="29"/>
      <c r="NZJ4285" s="29"/>
      <c r="NZK4285" s="29"/>
      <c r="NZL4285" s="29"/>
      <c r="NZM4285" s="29"/>
      <c r="NZN4285" s="29"/>
      <c r="NZO4285" s="29"/>
      <c r="NZP4285" s="29"/>
      <c r="NZQ4285" s="29"/>
      <c r="NZR4285" s="29"/>
      <c r="NZS4285" s="29"/>
      <c r="NZT4285" s="29"/>
      <c r="NZU4285" s="29"/>
      <c r="NZV4285" s="29"/>
      <c r="NZW4285" s="29"/>
      <c r="NZX4285" s="29"/>
      <c r="NZY4285" s="29"/>
      <c r="NZZ4285" s="29"/>
      <c r="OAA4285" s="29"/>
      <c r="OAB4285" s="29"/>
      <c r="OAC4285" s="29"/>
      <c r="OAD4285" s="29"/>
      <c r="OAE4285" s="29"/>
      <c r="OAF4285" s="29"/>
      <c r="OAG4285" s="29"/>
      <c r="OAH4285" s="29"/>
      <c r="OAI4285" s="29"/>
      <c r="OAJ4285" s="29"/>
      <c r="OAK4285" s="29"/>
      <c r="OAL4285" s="29"/>
      <c r="OAM4285" s="29"/>
      <c r="OAN4285" s="29"/>
      <c r="OAO4285" s="29"/>
      <c r="OAP4285" s="29"/>
      <c r="OAQ4285" s="29"/>
      <c r="OAR4285" s="29"/>
      <c r="OAS4285" s="29"/>
      <c r="OAT4285" s="29"/>
      <c r="OAU4285" s="29"/>
      <c r="OAV4285" s="29"/>
      <c r="OAW4285" s="29"/>
      <c r="OAX4285" s="29"/>
      <c r="OAY4285" s="29"/>
      <c r="OAZ4285" s="29"/>
      <c r="OBA4285" s="29"/>
      <c r="OBB4285" s="29"/>
      <c r="OBC4285" s="29"/>
      <c r="OBD4285" s="29"/>
      <c r="OBE4285" s="29"/>
      <c r="OBF4285" s="29"/>
      <c r="OBG4285" s="29"/>
      <c r="OBH4285" s="29"/>
      <c r="OBI4285" s="29"/>
      <c r="OBJ4285" s="29"/>
      <c r="OBK4285" s="29"/>
      <c r="OBL4285" s="29"/>
      <c r="OBM4285" s="29"/>
      <c r="OBN4285" s="29"/>
      <c r="OBO4285" s="29"/>
      <c r="OBP4285" s="29"/>
      <c r="OBQ4285" s="29"/>
      <c r="OBR4285" s="29"/>
      <c r="OBS4285" s="29"/>
      <c r="OBT4285" s="29"/>
      <c r="OBU4285" s="29"/>
      <c r="OBV4285" s="29"/>
      <c r="OBW4285" s="29"/>
      <c r="OBX4285" s="29"/>
      <c r="OBY4285" s="29"/>
      <c r="OBZ4285" s="29"/>
      <c r="OCA4285" s="29"/>
      <c r="OCB4285" s="29"/>
      <c r="OCC4285" s="29"/>
      <c r="OCD4285" s="29"/>
      <c r="OCE4285" s="29"/>
      <c r="OCF4285" s="29"/>
      <c r="OCG4285" s="29"/>
      <c r="OCH4285" s="29"/>
      <c r="OCI4285" s="29"/>
      <c r="OCJ4285" s="29"/>
      <c r="OCK4285" s="29"/>
      <c r="OCL4285" s="29"/>
      <c r="OCM4285" s="29"/>
      <c r="OCN4285" s="29"/>
      <c r="OCO4285" s="29"/>
      <c r="OCP4285" s="29"/>
      <c r="OCQ4285" s="29"/>
      <c r="OCR4285" s="29"/>
      <c r="OCS4285" s="29"/>
      <c r="OCT4285" s="29"/>
      <c r="OCU4285" s="29"/>
      <c r="OCV4285" s="29"/>
      <c r="OCW4285" s="29"/>
      <c r="OCX4285" s="29"/>
      <c r="OCY4285" s="29"/>
      <c r="OCZ4285" s="29"/>
      <c r="ODA4285" s="29"/>
      <c r="ODB4285" s="29"/>
      <c r="ODC4285" s="29"/>
      <c r="ODD4285" s="29"/>
      <c r="ODE4285" s="29"/>
      <c r="ODF4285" s="29"/>
      <c r="ODG4285" s="29"/>
      <c r="ODH4285" s="29"/>
      <c r="ODI4285" s="29"/>
      <c r="ODJ4285" s="29"/>
      <c r="ODK4285" s="29"/>
      <c r="ODL4285" s="29"/>
      <c r="ODM4285" s="29"/>
      <c r="ODN4285" s="29"/>
      <c r="ODO4285" s="29"/>
      <c r="ODP4285" s="29"/>
      <c r="ODQ4285" s="29"/>
      <c r="ODR4285" s="29"/>
      <c r="ODS4285" s="29"/>
      <c r="ODT4285" s="29"/>
      <c r="ODU4285" s="29"/>
      <c r="ODV4285" s="29"/>
      <c r="ODW4285" s="29"/>
      <c r="ODX4285" s="29"/>
      <c r="ODY4285" s="29"/>
      <c r="ODZ4285" s="29"/>
      <c r="OEA4285" s="29"/>
      <c r="OEB4285" s="29"/>
      <c r="OEC4285" s="29"/>
      <c r="OED4285" s="29"/>
      <c r="OEE4285" s="29"/>
      <c r="OEF4285" s="29"/>
      <c r="OEG4285" s="29"/>
      <c r="OEH4285" s="29"/>
      <c r="OEI4285" s="29"/>
      <c r="OEJ4285" s="29"/>
      <c r="OEK4285" s="29"/>
      <c r="OEL4285" s="29"/>
      <c r="OEM4285" s="29"/>
      <c r="OEN4285" s="29"/>
      <c r="OEO4285" s="29"/>
      <c r="OEP4285" s="29"/>
      <c r="OEQ4285" s="29"/>
      <c r="OER4285" s="29"/>
      <c r="OES4285" s="29"/>
      <c r="OET4285" s="29"/>
      <c r="OEU4285" s="29"/>
      <c r="OEV4285" s="29"/>
      <c r="OEW4285" s="29"/>
      <c r="OEX4285" s="29"/>
      <c r="OEY4285" s="29"/>
      <c r="OEZ4285" s="29"/>
      <c r="OFA4285" s="29"/>
      <c r="OFB4285" s="29"/>
      <c r="OFC4285" s="29"/>
      <c r="OFD4285" s="29"/>
      <c r="OFE4285" s="29"/>
      <c r="OFF4285" s="29"/>
      <c r="OFG4285" s="29"/>
      <c r="OFH4285" s="29"/>
      <c r="OFI4285" s="29"/>
      <c r="OFJ4285" s="29"/>
      <c r="OFK4285" s="29"/>
      <c r="OFL4285" s="29"/>
      <c r="OFM4285" s="29"/>
      <c r="OFN4285" s="29"/>
      <c r="OFO4285" s="29"/>
      <c r="OFP4285" s="29"/>
      <c r="OFQ4285" s="29"/>
      <c r="OFR4285" s="29"/>
      <c r="OFS4285" s="29"/>
      <c r="OFT4285" s="29"/>
      <c r="OFU4285" s="29"/>
      <c r="OFV4285" s="29"/>
      <c r="OFW4285" s="29"/>
      <c r="OFX4285" s="29"/>
      <c r="OFY4285" s="29"/>
      <c r="OFZ4285" s="29"/>
      <c r="OGA4285" s="29"/>
      <c r="OGB4285" s="29"/>
      <c r="OGC4285" s="29"/>
      <c r="OGD4285" s="29"/>
      <c r="OGE4285" s="29"/>
      <c r="OGF4285" s="29"/>
      <c r="OGG4285" s="29"/>
      <c r="OGH4285" s="29"/>
      <c r="OGI4285" s="29"/>
      <c r="OGJ4285" s="29"/>
      <c r="OGK4285" s="29"/>
      <c r="OGL4285" s="29"/>
      <c r="OGM4285" s="29"/>
      <c r="OGN4285" s="29"/>
      <c r="OGO4285" s="29"/>
      <c r="OGP4285" s="29"/>
      <c r="OGQ4285" s="29"/>
      <c r="OGR4285" s="29"/>
      <c r="OGS4285" s="29"/>
      <c r="OGT4285" s="29"/>
      <c r="OGU4285" s="29"/>
      <c r="OGV4285" s="29"/>
      <c r="OGW4285" s="29"/>
      <c r="OGX4285" s="29"/>
      <c r="OGY4285" s="29"/>
      <c r="OGZ4285" s="29"/>
      <c r="OHA4285" s="29"/>
      <c r="OHB4285" s="29"/>
      <c r="OHC4285" s="29"/>
      <c r="OHD4285" s="29"/>
      <c r="OHE4285" s="29"/>
      <c r="OHF4285" s="29"/>
      <c r="OHG4285" s="29"/>
      <c r="OHH4285" s="29"/>
      <c r="OHI4285" s="29"/>
      <c r="OHJ4285" s="29"/>
      <c r="OHK4285" s="29"/>
      <c r="OHL4285" s="29"/>
      <c r="OHM4285" s="29"/>
      <c r="OHN4285" s="29"/>
      <c r="OHO4285" s="29"/>
      <c r="OHP4285" s="29"/>
      <c r="OHQ4285" s="29"/>
      <c r="OHR4285" s="29"/>
      <c r="OHS4285" s="29"/>
      <c r="OHT4285" s="29"/>
      <c r="OHU4285" s="29"/>
      <c r="OHV4285" s="29"/>
      <c r="OHW4285" s="29"/>
      <c r="OHX4285" s="29"/>
      <c r="OHY4285" s="29"/>
      <c r="OHZ4285" s="29"/>
      <c r="OIA4285" s="29"/>
      <c r="OIB4285" s="29"/>
      <c r="OIC4285" s="29"/>
      <c r="OID4285" s="29"/>
      <c r="OIE4285" s="29"/>
      <c r="OIF4285" s="29"/>
      <c r="OIG4285" s="29"/>
      <c r="OIH4285" s="29"/>
      <c r="OII4285" s="29"/>
      <c r="OIJ4285" s="29"/>
      <c r="OIK4285" s="29"/>
      <c r="OIL4285" s="29"/>
      <c r="OIM4285" s="29"/>
      <c r="OIN4285" s="29"/>
      <c r="OIO4285" s="29"/>
      <c r="OIP4285" s="29"/>
      <c r="OIQ4285" s="29"/>
      <c r="OIR4285" s="29"/>
      <c r="OIS4285" s="29"/>
      <c r="OIT4285" s="29"/>
      <c r="OIU4285" s="29"/>
      <c r="OIV4285" s="29"/>
      <c r="OIW4285" s="29"/>
      <c r="OIX4285" s="29"/>
      <c r="OIY4285" s="29"/>
      <c r="OIZ4285" s="29"/>
      <c r="OJA4285" s="29"/>
      <c r="OJB4285" s="29"/>
      <c r="OJC4285" s="29"/>
      <c r="OJD4285" s="29"/>
      <c r="OJE4285" s="29"/>
      <c r="OJF4285" s="29"/>
      <c r="OJG4285" s="29"/>
      <c r="OJH4285" s="29"/>
      <c r="OJI4285" s="29"/>
      <c r="OJJ4285" s="29"/>
      <c r="OJK4285" s="29"/>
      <c r="OJL4285" s="29"/>
      <c r="OJM4285" s="29"/>
      <c r="OJN4285" s="29"/>
      <c r="OJO4285" s="29"/>
      <c r="OJP4285" s="29"/>
      <c r="OJQ4285" s="29"/>
      <c r="OJR4285" s="29"/>
      <c r="OJS4285" s="29"/>
      <c r="OJT4285" s="29"/>
      <c r="OJU4285" s="29"/>
      <c r="OJV4285" s="29"/>
      <c r="OJW4285" s="29"/>
      <c r="OJX4285" s="29"/>
      <c r="OJY4285" s="29"/>
      <c r="OJZ4285" s="29"/>
      <c r="OKA4285" s="29"/>
      <c r="OKB4285" s="29"/>
      <c r="OKC4285" s="29"/>
      <c r="OKD4285" s="29"/>
      <c r="OKE4285" s="29"/>
      <c r="OKF4285" s="29"/>
      <c r="OKG4285" s="29"/>
      <c r="OKH4285" s="29"/>
      <c r="OKI4285" s="29"/>
      <c r="OKJ4285" s="29"/>
      <c r="OKK4285" s="29"/>
      <c r="OKL4285" s="29"/>
      <c r="OKM4285" s="29"/>
      <c r="OKN4285" s="29"/>
      <c r="OKO4285" s="29"/>
      <c r="OKP4285" s="29"/>
      <c r="OKQ4285" s="29"/>
      <c r="OKR4285" s="29"/>
      <c r="OKS4285" s="29"/>
      <c r="OKT4285" s="29"/>
      <c r="OKU4285" s="29"/>
      <c r="OKV4285" s="29"/>
      <c r="OKW4285" s="29"/>
      <c r="OKX4285" s="29"/>
      <c r="OKY4285" s="29"/>
      <c r="OKZ4285" s="29"/>
      <c r="OLA4285" s="29"/>
      <c r="OLB4285" s="29"/>
      <c r="OLC4285" s="29"/>
      <c r="OLD4285" s="29"/>
      <c r="OLE4285" s="29"/>
      <c r="OLF4285" s="29"/>
      <c r="OLG4285" s="29"/>
      <c r="OLH4285" s="29"/>
      <c r="OLI4285" s="29"/>
      <c r="OLJ4285" s="29"/>
      <c r="OLK4285" s="29"/>
      <c r="OLL4285" s="29"/>
      <c r="OLM4285" s="29"/>
      <c r="OLN4285" s="29"/>
      <c r="OLO4285" s="29"/>
      <c r="OLP4285" s="29"/>
      <c r="OLQ4285" s="29"/>
      <c r="OLR4285" s="29"/>
      <c r="OLS4285" s="29"/>
      <c r="OLT4285" s="29"/>
      <c r="OLU4285" s="29"/>
      <c r="OLV4285" s="29"/>
      <c r="OLW4285" s="29"/>
      <c r="OLX4285" s="29"/>
      <c r="OLY4285" s="29"/>
      <c r="OLZ4285" s="29"/>
      <c r="OMA4285" s="29"/>
      <c r="OMB4285" s="29"/>
      <c r="OMC4285" s="29"/>
      <c r="OMD4285" s="29"/>
      <c r="OME4285" s="29"/>
      <c r="OMF4285" s="29"/>
      <c r="OMG4285" s="29"/>
      <c r="OMH4285" s="29"/>
      <c r="OMI4285" s="29"/>
      <c r="OMJ4285" s="29"/>
      <c r="OMK4285" s="29"/>
      <c r="OML4285" s="29"/>
      <c r="OMM4285" s="29"/>
      <c r="OMN4285" s="29"/>
      <c r="OMO4285" s="29"/>
      <c r="OMP4285" s="29"/>
      <c r="OMQ4285" s="29"/>
      <c r="OMR4285" s="29"/>
      <c r="OMS4285" s="29"/>
      <c r="OMT4285" s="29"/>
      <c r="OMU4285" s="29"/>
      <c r="OMV4285" s="29"/>
      <c r="OMW4285" s="29"/>
      <c r="OMX4285" s="29"/>
      <c r="OMY4285" s="29"/>
      <c r="OMZ4285" s="29"/>
      <c r="ONA4285" s="29"/>
      <c r="ONB4285" s="29"/>
      <c r="ONC4285" s="29"/>
      <c r="OND4285" s="29"/>
      <c r="ONE4285" s="29"/>
      <c r="ONF4285" s="29"/>
      <c r="ONG4285" s="29"/>
      <c r="ONH4285" s="29"/>
      <c r="ONI4285" s="29"/>
      <c r="ONJ4285" s="29"/>
      <c r="ONK4285" s="29"/>
      <c r="ONL4285" s="29"/>
      <c r="ONM4285" s="29"/>
      <c r="ONN4285" s="29"/>
      <c r="ONO4285" s="29"/>
      <c r="ONP4285" s="29"/>
      <c r="ONQ4285" s="29"/>
      <c r="ONR4285" s="29"/>
      <c r="ONS4285" s="29"/>
      <c r="ONT4285" s="29"/>
      <c r="ONU4285" s="29"/>
      <c r="ONV4285" s="29"/>
      <c r="ONW4285" s="29"/>
      <c r="ONX4285" s="29"/>
      <c r="ONY4285" s="29"/>
      <c r="ONZ4285" s="29"/>
      <c r="OOA4285" s="29"/>
      <c r="OOB4285" s="29"/>
      <c r="OOC4285" s="29"/>
      <c r="OOD4285" s="29"/>
      <c r="OOE4285" s="29"/>
      <c r="OOF4285" s="29"/>
      <c r="OOG4285" s="29"/>
      <c r="OOH4285" s="29"/>
      <c r="OOI4285" s="29"/>
      <c r="OOJ4285" s="29"/>
      <c r="OOK4285" s="29"/>
      <c r="OOL4285" s="29"/>
      <c r="OOM4285" s="29"/>
      <c r="OON4285" s="29"/>
      <c r="OOO4285" s="29"/>
      <c r="OOP4285" s="29"/>
      <c r="OOQ4285" s="29"/>
      <c r="OOR4285" s="29"/>
      <c r="OOS4285" s="29"/>
      <c r="OOT4285" s="29"/>
      <c r="OOU4285" s="29"/>
      <c r="OOV4285" s="29"/>
      <c r="OOW4285" s="29"/>
      <c r="OOX4285" s="29"/>
      <c r="OOY4285" s="29"/>
      <c r="OOZ4285" s="29"/>
      <c r="OPA4285" s="29"/>
      <c r="OPB4285" s="29"/>
      <c r="OPC4285" s="29"/>
      <c r="OPD4285" s="29"/>
      <c r="OPE4285" s="29"/>
      <c r="OPF4285" s="29"/>
      <c r="OPG4285" s="29"/>
      <c r="OPH4285" s="29"/>
      <c r="OPI4285" s="29"/>
      <c r="OPJ4285" s="29"/>
      <c r="OPK4285" s="29"/>
      <c r="OPL4285" s="29"/>
      <c r="OPM4285" s="29"/>
      <c r="OPN4285" s="29"/>
      <c r="OPO4285" s="29"/>
      <c r="OPP4285" s="29"/>
      <c r="OPQ4285" s="29"/>
      <c r="OPR4285" s="29"/>
      <c r="OPS4285" s="29"/>
      <c r="OPT4285" s="29"/>
      <c r="OPU4285" s="29"/>
      <c r="OPV4285" s="29"/>
      <c r="OPW4285" s="29"/>
      <c r="OPX4285" s="29"/>
      <c r="OPY4285" s="29"/>
      <c r="OPZ4285" s="29"/>
      <c r="OQA4285" s="29"/>
      <c r="OQB4285" s="29"/>
      <c r="OQC4285" s="29"/>
      <c r="OQD4285" s="29"/>
      <c r="OQE4285" s="29"/>
      <c r="OQF4285" s="29"/>
      <c r="OQG4285" s="29"/>
      <c r="OQH4285" s="29"/>
      <c r="OQI4285" s="29"/>
      <c r="OQJ4285" s="29"/>
      <c r="OQK4285" s="29"/>
      <c r="OQL4285" s="29"/>
      <c r="OQM4285" s="29"/>
      <c r="OQN4285" s="29"/>
      <c r="OQO4285" s="29"/>
      <c r="OQP4285" s="29"/>
      <c r="OQQ4285" s="29"/>
      <c r="OQR4285" s="29"/>
      <c r="OQS4285" s="29"/>
      <c r="OQT4285" s="29"/>
      <c r="OQU4285" s="29"/>
      <c r="OQV4285" s="29"/>
      <c r="OQW4285" s="29"/>
      <c r="OQX4285" s="29"/>
      <c r="OQY4285" s="29"/>
      <c r="OQZ4285" s="29"/>
      <c r="ORA4285" s="29"/>
      <c r="ORB4285" s="29"/>
      <c r="ORC4285" s="29"/>
      <c r="ORD4285" s="29"/>
      <c r="ORE4285" s="29"/>
      <c r="ORF4285" s="29"/>
      <c r="ORG4285" s="29"/>
      <c r="ORH4285" s="29"/>
      <c r="ORI4285" s="29"/>
      <c r="ORJ4285" s="29"/>
      <c r="ORK4285" s="29"/>
      <c r="ORL4285" s="29"/>
      <c r="ORM4285" s="29"/>
      <c r="ORN4285" s="29"/>
      <c r="ORO4285" s="29"/>
      <c r="ORP4285" s="29"/>
      <c r="ORQ4285" s="29"/>
      <c r="ORR4285" s="29"/>
      <c r="ORS4285" s="29"/>
      <c r="ORT4285" s="29"/>
      <c r="ORU4285" s="29"/>
      <c r="ORV4285" s="29"/>
      <c r="ORW4285" s="29"/>
      <c r="ORX4285" s="29"/>
      <c r="ORY4285" s="29"/>
      <c r="ORZ4285" s="29"/>
      <c r="OSA4285" s="29"/>
      <c r="OSB4285" s="29"/>
      <c r="OSC4285" s="29"/>
      <c r="OSD4285" s="29"/>
      <c r="OSE4285" s="29"/>
      <c r="OSF4285" s="29"/>
      <c r="OSG4285" s="29"/>
      <c r="OSH4285" s="29"/>
      <c r="OSI4285" s="29"/>
      <c r="OSJ4285" s="29"/>
      <c r="OSK4285" s="29"/>
      <c r="OSL4285" s="29"/>
      <c r="OSM4285" s="29"/>
      <c r="OSN4285" s="29"/>
      <c r="OSO4285" s="29"/>
      <c r="OSP4285" s="29"/>
      <c r="OSQ4285" s="29"/>
      <c r="OSR4285" s="29"/>
      <c r="OSS4285" s="29"/>
      <c r="OST4285" s="29"/>
      <c r="OSU4285" s="29"/>
      <c r="OSV4285" s="29"/>
      <c r="OSW4285" s="29"/>
      <c r="OSX4285" s="29"/>
      <c r="OSY4285" s="29"/>
      <c r="OSZ4285" s="29"/>
      <c r="OTA4285" s="29"/>
      <c r="OTB4285" s="29"/>
      <c r="OTC4285" s="29"/>
      <c r="OTD4285" s="29"/>
      <c r="OTE4285" s="29"/>
      <c r="OTF4285" s="29"/>
      <c r="OTG4285" s="29"/>
      <c r="OTH4285" s="29"/>
      <c r="OTI4285" s="29"/>
      <c r="OTJ4285" s="29"/>
      <c r="OTK4285" s="29"/>
      <c r="OTL4285" s="29"/>
      <c r="OTM4285" s="29"/>
      <c r="OTN4285" s="29"/>
      <c r="OTO4285" s="29"/>
      <c r="OTP4285" s="29"/>
      <c r="OTQ4285" s="29"/>
      <c r="OTR4285" s="29"/>
      <c r="OTS4285" s="29"/>
      <c r="OTT4285" s="29"/>
      <c r="OTU4285" s="29"/>
      <c r="OTV4285" s="29"/>
      <c r="OTW4285" s="29"/>
      <c r="OTX4285" s="29"/>
      <c r="OTY4285" s="29"/>
      <c r="OTZ4285" s="29"/>
      <c r="OUA4285" s="29"/>
      <c r="OUB4285" s="29"/>
      <c r="OUC4285" s="29"/>
      <c r="OUD4285" s="29"/>
      <c r="OUE4285" s="29"/>
      <c r="OUF4285" s="29"/>
      <c r="OUG4285" s="29"/>
      <c r="OUH4285" s="29"/>
      <c r="OUI4285" s="29"/>
      <c r="OUJ4285" s="29"/>
      <c r="OUK4285" s="29"/>
      <c r="OUL4285" s="29"/>
      <c r="OUM4285" s="29"/>
      <c r="OUN4285" s="29"/>
      <c r="OUO4285" s="29"/>
      <c r="OUP4285" s="29"/>
      <c r="OUQ4285" s="29"/>
      <c r="OUR4285" s="29"/>
      <c r="OUS4285" s="29"/>
      <c r="OUT4285" s="29"/>
      <c r="OUU4285" s="29"/>
      <c r="OUV4285" s="29"/>
      <c r="OUW4285" s="29"/>
      <c r="OUX4285" s="29"/>
      <c r="OUY4285" s="29"/>
      <c r="OUZ4285" s="29"/>
      <c r="OVA4285" s="29"/>
      <c r="OVB4285" s="29"/>
      <c r="OVC4285" s="29"/>
      <c r="OVD4285" s="29"/>
      <c r="OVE4285" s="29"/>
      <c r="OVF4285" s="29"/>
      <c r="OVG4285" s="29"/>
      <c r="OVH4285" s="29"/>
      <c r="OVI4285" s="29"/>
      <c r="OVJ4285" s="29"/>
      <c r="OVK4285" s="29"/>
      <c r="OVL4285" s="29"/>
      <c r="OVM4285" s="29"/>
      <c r="OVN4285" s="29"/>
      <c r="OVO4285" s="29"/>
      <c r="OVP4285" s="29"/>
      <c r="OVQ4285" s="29"/>
      <c r="OVR4285" s="29"/>
      <c r="OVS4285" s="29"/>
      <c r="OVT4285" s="29"/>
      <c r="OVU4285" s="29"/>
      <c r="OVV4285" s="29"/>
      <c r="OVW4285" s="29"/>
      <c r="OVX4285" s="29"/>
      <c r="OVY4285" s="29"/>
      <c r="OVZ4285" s="29"/>
      <c r="OWA4285" s="29"/>
      <c r="OWB4285" s="29"/>
      <c r="OWC4285" s="29"/>
      <c r="OWD4285" s="29"/>
      <c r="OWE4285" s="29"/>
      <c r="OWF4285" s="29"/>
      <c r="OWG4285" s="29"/>
      <c r="OWH4285" s="29"/>
      <c r="OWI4285" s="29"/>
      <c r="OWJ4285" s="29"/>
      <c r="OWK4285" s="29"/>
      <c r="OWL4285" s="29"/>
      <c r="OWM4285" s="29"/>
      <c r="OWN4285" s="29"/>
      <c r="OWO4285" s="29"/>
      <c r="OWP4285" s="29"/>
      <c r="OWQ4285" s="29"/>
      <c r="OWR4285" s="29"/>
      <c r="OWS4285" s="29"/>
      <c r="OWT4285" s="29"/>
      <c r="OWU4285" s="29"/>
      <c r="OWV4285" s="29"/>
      <c r="OWW4285" s="29"/>
      <c r="OWX4285" s="29"/>
      <c r="OWY4285" s="29"/>
      <c r="OWZ4285" s="29"/>
      <c r="OXA4285" s="29"/>
      <c r="OXB4285" s="29"/>
      <c r="OXC4285" s="29"/>
      <c r="OXD4285" s="29"/>
      <c r="OXE4285" s="29"/>
      <c r="OXF4285" s="29"/>
      <c r="OXG4285" s="29"/>
      <c r="OXH4285" s="29"/>
      <c r="OXI4285" s="29"/>
      <c r="OXJ4285" s="29"/>
      <c r="OXK4285" s="29"/>
      <c r="OXL4285" s="29"/>
      <c r="OXM4285" s="29"/>
      <c r="OXN4285" s="29"/>
      <c r="OXO4285" s="29"/>
      <c r="OXP4285" s="29"/>
      <c r="OXQ4285" s="29"/>
      <c r="OXR4285" s="29"/>
      <c r="OXS4285" s="29"/>
      <c r="OXT4285" s="29"/>
      <c r="OXU4285" s="29"/>
      <c r="OXV4285" s="29"/>
      <c r="OXW4285" s="29"/>
      <c r="OXX4285" s="29"/>
      <c r="OXY4285" s="29"/>
      <c r="OXZ4285" s="29"/>
      <c r="OYA4285" s="29"/>
      <c r="OYB4285" s="29"/>
      <c r="OYC4285" s="29"/>
      <c r="OYD4285" s="29"/>
      <c r="OYE4285" s="29"/>
      <c r="OYF4285" s="29"/>
      <c r="OYG4285" s="29"/>
      <c r="OYH4285" s="29"/>
      <c r="OYI4285" s="29"/>
      <c r="OYJ4285" s="29"/>
      <c r="OYK4285" s="29"/>
      <c r="OYL4285" s="29"/>
      <c r="OYM4285" s="29"/>
      <c r="OYN4285" s="29"/>
      <c r="OYO4285" s="29"/>
      <c r="OYP4285" s="29"/>
      <c r="OYQ4285" s="29"/>
      <c r="OYR4285" s="29"/>
      <c r="OYS4285" s="29"/>
      <c r="OYT4285" s="29"/>
      <c r="OYU4285" s="29"/>
      <c r="OYV4285" s="29"/>
      <c r="OYW4285" s="29"/>
      <c r="OYX4285" s="29"/>
      <c r="OYY4285" s="29"/>
      <c r="OYZ4285" s="29"/>
      <c r="OZA4285" s="29"/>
      <c r="OZB4285" s="29"/>
      <c r="OZC4285" s="29"/>
      <c r="OZD4285" s="29"/>
      <c r="OZE4285" s="29"/>
      <c r="OZF4285" s="29"/>
      <c r="OZG4285" s="29"/>
      <c r="OZH4285" s="29"/>
      <c r="OZI4285" s="29"/>
      <c r="OZJ4285" s="29"/>
      <c r="OZK4285" s="29"/>
      <c r="OZL4285" s="29"/>
      <c r="OZM4285" s="29"/>
      <c r="OZN4285" s="29"/>
      <c r="OZO4285" s="29"/>
      <c r="OZP4285" s="29"/>
      <c r="OZQ4285" s="29"/>
      <c r="OZR4285" s="29"/>
      <c r="OZS4285" s="29"/>
      <c r="OZT4285" s="29"/>
      <c r="OZU4285" s="29"/>
      <c r="OZV4285" s="29"/>
      <c r="OZW4285" s="29"/>
      <c r="OZX4285" s="29"/>
      <c r="OZY4285" s="29"/>
      <c r="OZZ4285" s="29"/>
      <c r="PAA4285" s="29"/>
      <c r="PAB4285" s="29"/>
      <c r="PAC4285" s="29"/>
      <c r="PAD4285" s="29"/>
      <c r="PAE4285" s="29"/>
      <c r="PAF4285" s="29"/>
      <c r="PAG4285" s="29"/>
      <c r="PAH4285" s="29"/>
      <c r="PAI4285" s="29"/>
      <c r="PAJ4285" s="29"/>
      <c r="PAK4285" s="29"/>
      <c r="PAL4285" s="29"/>
      <c r="PAM4285" s="29"/>
      <c r="PAN4285" s="29"/>
      <c r="PAO4285" s="29"/>
      <c r="PAP4285" s="29"/>
      <c r="PAQ4285" s="29"/>
      <c r="PAR4285" s="29"/>
      <c r="PAS4285" s="29"/>
      <c r="PAT4285" s="29"/>
      <c r="PAU4285" s="29"/>
      <c r="PAV4285" s="29"/>
      <c r="PAW4285" s="29"/>
      <c r="PAX4285" s="29"/>
      <c r="PAY4285" s="29"/>
      <c r="PAZ4285" s="29"/>
      <c r="PBA4285" s="29"/>
      <c r="PBB4285" s="29"/>
      <c r="PBC4285" s="29"/>
      <c r="PBD4285" s="29"/>
      <c r="PBE4285" s="29"/>
      <c r="PBF4285" s="29"/>
      <c r="PBG4285" s="29"/>
      <c r="PBH4285" s="29"/>
      <c r="PBI4285" s="29"/>
      <c r="PBJ4285" s="29"/>
      <c r="PBK4285" s="29"/>
      <c r="PBL4285" s="29"/>
      <c r="PBM4285" s="29"/>
      <c r="PBN4285" s="29"/>
      <c r="PBO4285" s="29"/>
      <c r="PBP4285" s="29"/>
      <c r="PBQ4285" s="29"/>
      <c r="PBR4285" s="29"/>
      <c r="PBS4285" s="29"/>
      <c r="PBT4285" s="29"/>
      <c r="PBU4285" s="29"/>
      <c r="PBV4285" s="29"/>
      <c r="PBW4285" s="29"/>
      <c r="PBX4285" s="29"/>
      <c r="PBY4285" s="29"/>
      <c r="PBZ4285" s="29"/>
      <c r="PCA4285" s="29"/>
      <c r="PCB4285" s="29"/>
      <c r="PCC4285" s="29"/>
      <c r="PCD4285" s="29"/>
      <c r="PCE4285" s="29"/>
      <c r="PCF4285" s="29"/>
      <c r="PCG4285" s="29"/>
      <c r="PCH4285" s="29"/>
      <c r="PCI4285" s="29"/>
      <c r="PCJ4285" s="29"/>
      <c r="PCK4285" s="29"/>
      <c r="PCL4285" s="29"/>
      <c r="PCM4285" s="29"/>
      <c r="PCN4285" s="29"/>
      <c r="PCO4285" s="29"/>
      <c r="PCP4285" s="29"/>
      <c r="PCQ4285" s="29"/>
      <c r="PCR4285" s="29"/>
      <c r="PCS4285" s="29"/>
      <c r="PCT4285" s="29"/>
      <c r="PCU4285" s="29"/>
      <c r="PCV4285" s="29"/>
      <c r="PCW4285" s="29"/>
      <c r="PCX4285" s="29"/>
      <c r="PCY4285" s="29"/>
      <c r="PCZ4285" s="29"/>
      <c r="PDA4285" s="29"/>
      <c r="PDB4285" s="29"/>
      <c r="PDC4285" s="29"/>
      <c r="PDD4285" s="29"/>
      <c r="PDE4285" s="29"/>
      <c r="PDF4285" s="29"/>
      <c r="PDG4285" s="29"/>
      <c r="PDH4285" s="29"/>
      <c r="PDI4285" s="29"/>
      <c r="PDJ4285" s="29"/>
      <c r="PDK4285" s="29"/>
      <c r="PDL4285" s="29"/>
      <c r="PDM4285" s="29"/>
      <c r="PDN4285" s="29"/>
      <c r="PDO4285" s="29"/>
      <c r="PDP4285" s="29"/>
      <c r="PDQ4285" s="29"/>
      <c r="PDR4285" s="29"/>
      <c r="PDS4285" s="29"/>
      <c r="PDT4285" s="29"/>
      <c r="PDU4285" s="29"/>
      <c r="PDV4285" s="29"/>
      <c r="PDW4285" s="29"/>
      <c r="PDX4285" s="29"/>
      <c r="PDY4285" s="29"/>
      <c r="PDZ4285" s="29"/>
      <c r="PEA4285" s="29"/>
      <c r="PEB4285" s="29"/>
      <c r="PEC4285" s="29"/>
      <c r="PED4285" s="29"/>
      <c r="PEE4285" s="29"/>
      <c r="PEF4285" s="29"/>
      <c r="PEG4285" s="29"/>
      <c r="PEH4285" s="29"/>
      <c r="PEI4285" s="29"/>
      <c r="PEJ4285" s="29"/>
      <c r="PEK4285" s="29"/>
      <c r="PEL4285" s="29"/>
      <c r="PEM4285" s="29"/>
      <c r="PEN4285" s="29"/>
      <c r="PEO4285" s="29"/>
      <c r="PEP4285" s="29"/>
      <c r="PEQ4285" s="29"/>
      <c r="PER4285" s="29"/>
      <c r="PES4285" s="29"/>
      <c r="PET4285" s="29"/>
      <c r="PEU4285" s="29"/>
      <c r="PEV4285" s="29"/>
      <c r="PEW4285" s="29"/>
      <c r="PEX4285" s="29"/>
      <c r="PEY4285" s="29"/>
      <c r="PEZ4285" s="29"/>
      <c r="PFA4285" s="29"/>
      <c r="PFB4285" s="29"/>
      <c r="PFC4285" s="29"/>
      <c r="PFD4285" s="29"/>
      <c r="PFE4285" s="29"/>
      <c r="PFF4285" s="29"/>
      <c r="PFG4285" s="29"/>
      <c r="PFH4285" s="29"/>
      <c r="PFI4285" s="29"/>
      <c r="PFJ4285" s="29"/>
      <c r="PFK4285" s="29"/>
      <c r="PFL4285" s="29"/>
      <c r="PFM4285" s="29"/>
      <c r="PFN4285" s="29"/>
      <c r="PFO4285" s="29"/>
      <c r="PFP4285" s="29"/>
      <c r="PFQ4285" s="29"/>
      <c r="PFR4285" s="29"/>
      <c r="PFS4285" s="29"/>
      <c r="PFT4285" s="29"/>
      <c r="PFU4285" s="29"/>
      <c r="PFV4285" s="29"/>
      <c r="PFW4285" s="29"/>
      <c r="PFX4285" s="29"/>
      <c r="PFY4285" s="29"/>
      <c r="PFZ4285" s="29"/>
      <c r="PGA4285" s="29"/>
      <c r="PGB4285" s="29"/>
      <c r="PGC4285" s="29"/>
      <c r="PGD4285" s="29"/>
      <c r="PGE4285" s="29"/>
      <c r="PGF4285" s="29"/>
      <c r="PGG4285" s="29"/>
      <c r="PGH4285" s="29"/>
      <c r="PGI4285" s="29"/>
      <c r="PGJ4285" s="29"/>
      <c r="PGK4285" s="29"/>
      <c r="PGL4285" s="29"/>
      <c r="PGM4285" s="29"/>
      <c r="PGN4285" s="29"/>
      <c r="PGO4285" s="29"/>
      <c r="PGP4285" s="29"/>
      <c r="PGQ4285" s="29"/>
      <c r="PGR4285" s="29"/>
      <c r="PGS4285" s="29"/>
      <c r="PGT4285" s="29"/>
      <c r="PGU4285" s="29"/>
      <c r="PGV4285" s="29"/>
      <c r="PGW4285" s="29"/>
      <c r="PGX4285" s="29"/>
      <c r="PGY4285" s="29"/>
      <c r="PGZ4285" s="29"/>
      <c r="PHA4285" s="29"/>
      <c r="PHB4285" s="29"/>
      <c r="PHC4285" s="29"/>
      <c r="PHD4285" s="29"/>
      <c r="PHE4285" s="29"/>
      <c r="PHF4285" s="29"/>
      <c r="PHG4285" s="29"/>
      <c r="PHH4285" s="29"/>
      <c r="PHI4285" s="29"/>
      <c r="PHJ4285" s="29"/>
      <c r="PHK4285" s="29"/>
      <c r="PHL4285" s="29"/>
      <c r="PHM4285" s="29"/>
      <c r="PHN4285" s="29"/>
      <c r="PHO4285" s="29"/>
      <c r="PHP4285" s="29"/>
      <c r="PHQ4285" s="29"/>
      <c r="PHR4285" s="29"/>
      <c r="PHS4285" s="29"/>
      <c r="PHT4285" s="29"/>
      <c r="PHU4285" s="29"/>
      <c r="PHV4285" s="29"/>
      <c r="PHW4285" s="29"/>
      <c r="PHX4285" s="29"/>
      <c r="PHY4285" s="29"/>
      <c r="PHZ4285" s="29"/>
      <c r="PIA4285" s="29"/>
      <c r="PIB4285" s="29"/>
      <c r="PIC4285" s="29"/>
      <c r="PID4285" s="29"/>
      <c r="PIE4285" s="29"/>
      <c r="PIF4285" s="29"/>
      <c r="PIG4285" s="29"/>
      <c r="PIH4285" s="29"/>
      <c r="PII4285" s="29"/>
      <c r="PIJ4285" s="29"/>
      <c r="PIK4285" s="29"/>
      <c r="PIL4285" s="29"/>
      <c r="PIM4285" s="29"/>
      <c r="PIN4285" s="29"/>
      <c r="PIO4285" s="29"/>
      <c r="PIP4285" s="29"/>
      <c r="PIQ4285" s="29"/>
      <c r="PIR4285" s="29"/>
      <c r="PIS4285" s="29"/>
      <c r="PIT4285" s="29"/>
      <c r="PIU4285" s="29"/>
      <c r="PIV4285" s="29"/>
      <c r="PIW4285" s="29"/>
      <c r="PIX4285" s="29"/>
      <c r="PIY4285" s="29"/>
      <c r="PIZ4285" s="29"/>
      <c r="PJA4285" s="29"/>
      <c r="PJB4285" s="29"/>
      <c r="PJC4285" s="29"/>
      <c r="PJD4285" s="29"/>
      <c r="PJE4285" s="29"/>
      <c r="PJF4285" s="29"/>
      <c r="PJG4285" s="29"/>
      <c r="PJH4285" s="29"/>
      <c r="PJI4285" s="29"/>
      <c r="PJJ4285" s="29"/>
      <c r="PJK4285" s="29"/>
      <c r="PJL4285" s="29"/>
      <c r="PJM4285" s="29"/>
      <c r="PJN4285" s="29"/>
      <c r="PJO4285" s="29"/>
      <c r="PJP4285" s="29"/>
      <c r="PJQ4285" s="29"/>
      <c r="PJR4285" s="29"/>
      <c r="PJS4285" s="29"/>
      <c r="PJT4285" s="29"/>
      <c r="PJU4285" s="29"/>
      <c r="PJV4285" s="29"/>
      <c r="PJW4285" s="29"/>
      <c r="PJX4285" s="29"/>
      <c r="PJY4285" s="29"/>
      <c r="PJZ4285" s="29"/>
      <c r="PKA4285" s="29"/>
      <c r="PKB4285" s="29"/>
      <c r="PKC4285" s="29"/>
      <c r="PKD4285" s="29"/>
      <c r="PKE4285" s="29"/>
      <c r="PKF4285" s="29"/>
      <c r="PKG4285" s="29"/>
      <c r="PKH4285" s="29"/>
      <c r="PKI4285" s="29"/>
      <c r="PKJ4285" s="29"/>
      <c r="PKK4285" s="29"/>
      <c r="PKL4285" s="29"/>
      <c r="PKM4285" s="29"/>
      <c r="PKN4285" s="29"/>
      <c r="PKO4285" s="29"/>
      <c r="PKP4285" s="29"/>
      <c r="PKQ4285" s="29"/>
      <c r="PKR4285" s="29"/>
      <c r="PKS4285" s="29"/>
      <c r="PKT4285" s="29"/>
      <c r="PKU4285" s="29"/>
      <c r="PKV4285" s="29"/>
      <c r="PKW4285" s="29"/>
      <c r="PKX4285" s="29"/>
      <c r="PKY4285" s="29"/>
      <c r="PKZ4285" s="29"/>
      <c r="PLA4285" s="29"/>
      <c r="PLB4285" s="29"/>
      <c r="PLC4285" s="29"/>
      <c r="PLD4285" s="29"/>
      <c r="PLE4285" s="29"/>
      <c r="PLF4285" s="29"/>
      <c r="PLG4285" s="29"/>
      <c r="PLH4285" s="29"/>
      <c r="PLI4285" s="29"/>
      <c r="PLJ4285" s="29"/>
      <c r="PLK4285" s="29"/>
      <c r="PLL4285" s="29"/>
      <c r="PLM4285" s="29"/>
      <c r="PLN4285" s="29"/>
      <c r="PLO4285" s="29"/>
      <c r="PLP4285" s="29"/>
      <c r="PLQ4285" s="29"/>
      <c r="PLR4285" s="29"/>
      <c r="PLS4285" s="29"/>
      <c r="PLT4285" s="29"/>
      <c r="PLU4285" s="29"/>
      <c r="PLV4285" s="29"/>
      <c r="PLW4285" s="29"/>
      <c r="PLX4285" s="29"/>
      <c r="PLY4285" s="29"/>
      <c r="PLZ4285" s="29"/>
      <c r="PMA4285" s="29"/>
      <c r="PMB4285" s="29"/>
      <c r="PMC4285" s="29"/>
      <c r="PMD4285" s="29"/>
      <c r="PME4285" s="29"/>
      <c r="PMF4285" s="29"/>
      <c r="PMG4285" s="29"/>
      <c r="PMH4285" s="29"/>
      <c r="PMI4285" s="29"/>
      <c r="PMJ4285" s="29"/>
      <c r="PMK4285" s="29"/>
      <c r="PML4285" s="29"/>
      <c r="PMM4285" s="29"/>
      <c r="PMN4285" s="29"/>
      <c r="PMO4285" s="29"/>
      <c r="PMP4285" s="29"/>
      <c r="PMQ4285" s="29"/>
      <c r="PMR4285" s="29"/>
      <c r="PMS4285" s="29"/>
      <c r="PMT4285" s="29"/>
      <c r="PMU4285" s="29"/>
      <c r="PMV4285" s="29"/>
      <c r="PMW4285" s="29"/>
      <c r="PMX4285" s="29"/>
      <c r="PMY4285" s="29"/>
      <c r="PMZ4285" s="29"/>
      <c r="PNA4285" s="29"/>
      <c r="PNB4285" s="29"/>
      <c r="PNC4285" s="29"/>
      <c r="PND4285" s="29"/>
      <c r="PNE4285" s="29"/>
      <c r="PNF4285" s="29"/>
      <c r="PNG4285" s="29"/>
      <c r="PNH4285" s="29"/>
      <c r="PNI4285" s="29"/>
      <c r="PNJ4285" s="29"/>
      <c r="PNK4285" s="29"/>
      <c r="PNL4285" s="29"/>
      <c r="PNM4285" s="29"/>
      <c r="PNN4285" s="29"/>
      <c r="PNO4285" s="29"/>
      <c r="PNP4285" s="29"/>
      <c r="PNQ4285" s="29"/>
      <c r="PNR4285" s="29"/>
      <c r="PNS4285" s="29"/>
      <c r="PNT4285" s="29"/>
      <c r="PNU4285" s="29"/>
      <c r="PNV4285" s="29"/>
      <c r="PNW4285" s="29"/>
      <c r="PNX4285" s="29"/>
      <c r="PNY4285" s="29"/>
      <c r="PNZ4285" s="29"/>
      <c r="POA4285" s="29"/>
      <c r="POB4285" s="29"/>
      <c r="POC4285" s="29"/>
      <c r="POD4285" s="29"/>
      <c r="POE4285" s="29"/>
      <c r="POF4285" s="29"/>
      <c r="POG4285" s="29"/>
      <c r="POH4285" s="29"/>
      <c r="POI4285" s="29"/>
      <c r="POJ4285" s="29"/>
      <c r="POK4285" s="29"/>
      <c r="POL4285" s="29"/>
      <c r="POM4285" s="29"/>
      <c r="PON4285" s="29"/>
      <c r="POO4285" s="29"/>
      <c r="POP4285" s="29"/>
      <c r="POQ4285" s="29"/>
      <c r="POR4285" s="29"/>
      <c r="POS4285" s="29"/>
      <c r="POT4285" s="29"/>
      <c r="POU4285" s="29"/>
      <c r="POV4285" s="29"/>
      <c r="POW4285" s="29"/>
      <c r="POX4285" s="29"/>
      <c r="POY4285" s="29"/>
      <c r="POZ4285" s="29"/>
      <c r="PPA4285" s="29"/>
      <c r="PPB4285" s="29"/>
      <c r="PPC4285" s="29"/>
      <c r="PPD4285" s="29"/>
      <c r="PPE4285" s="29"/>
      <c r="PPF4285" s="29"/>
      <c r="PPG4285" s="29"/>
      <c r="PPH4285" s="29"/>
      <c r="PPI4285" s="29"/>
      <c r="PPJ4285" s="29"/>
      <c r="PPK4285" s="29"/>
      <c r="PPL4285" s="29"/>
      <c r="PPM4285" s="29"/>
      <c r="PPN4285" s="29"/>
      <c r="PPO4285" s="29"/>
      <c r="PPP4285" s="29"/>
      <c r="PPQ4285" s="29"/>
      <c r="PPR4285" s="29"/>
      <c r="PPS4285" s="29"/>
      <c r="PPT4285" s="29"/>
      <c r="PPU4285" s="29"/>
      <c r="PPV4285" s="29"/>
      <c r="PPW4285" s="29"/>
      <c r="PPX4285" s="29"/>
      <c r="PPY4285" s="29"/>
      <c r="PPZ4285" s="29"/>
      <c r="PQA4285" s="29"/>
      <c r="PQB4285" s="29"/>
      <c r="PQC4285" s="29"/>
      <c r="PQD4285" s="29"/>
      <c r="PQE4285" s="29"/>
      <c r="PQF4285" s="29"/>
      <c r="PQG4285" s="29"/>
      <c r="PQH4285" s="29"/>
      <c r="PQI4285" s="29"/>
      <c r="PQJ4285" s="29"/>
      <c r="PQK4285" s="29"/>
      <c r="PQL4285" s="29"/>
      <c r="PQM4285" s="29"/>
      <c r="PQN4285" s="29"/>
      <c r="PQO4285" s="29"/>
      <c r="PQP4285" s="29"/>
      <c r="PQQ4285" s="29"/>
      <c r="PQR4285" s="29"/>
      <c r="PQS4285" s="29"/>
      <c r="PQT4285" s="29"/>
      <c r="PQU4285" s="29"/>
      <c r="PQV4285" s="29"/>
      <c r="PQW4285" s="29"/>
      <c r="PQX4285" s="29"/>
      <c r="PQY4285" s="29"/>
      <c r="PQZ4285" s="29"/>
      <c r="PRA4285" s="29"/>
      <c r="PRB4285" s="29"/>
      <c r="PRC4285" s="29"/>
      <c r="PRD4285" s="29"/>
      <c r="PRE4285" s="29"/>
      <c r="PRF4285" s="29"/>
      <c r="PRG4285" s="29"/>
      <c r="PRH4285" s="29"/>
      <c r="PRI4285" s="29"/>
      <c r="PRJ4285" s="29"/>
      <c r="PRK4285" s="29"/>
      <c r="PRL4285" s="29"/>
      <c r="PRM4285" s="29"/>
      <c r="PRN4285" s="29"/>
      <c r="PRO4285" s="29"/>
      <c r="PRP4285" s="29"/>
      <c r="PRQ4285" s="29"/>
      <c r="PRR4285" s="29"/>
      <c r="PRS4285" s="29"/>
      <c r="PRT4285" s="29"/>
      <c r="PRU4285" s="29"/>
      <c r="PRV4285" s="29"/>
      <c r="PRW4285" s="29"/>
      <c r="PRX4285" s="29"/>
      <c r="PRY4285" s="29"/>
      <c r="PRZ4285" s="29"/>
      <c r="PSA4285" s="29"/>
      <c r="PSB4285" s="29"/>
      <c r="PSC4285" s="29"/>
      <c r="PSD4285" s="29"/>
      <c r="PSE4285" s="29"/>
      <c r="PSF4285" s="29"/>
      <c r="PSG4285" s="29"/>
      <c r="PSH4285" s="29"/>
      <c r="PSI4285" s="29"/>
      <c r="PSJ4285" s="29"/>
      <c r="PSK4285" s="29"/>
      <c r="PSL4285" s="29"/>
      <c r="PSM4285" s="29"/>
      <c r="PSN4285" s="29"/>
      <c r="PSO4285" s="29"/>
      <c r="PSP4285" s="29"/>
      <c r="PSQ4285" s="29"/>
      <c r="PSR4285" s="29"/>
      <c r="PSS4285" s="29"/>
      <c r="PST4285" s="29"/>
      <c r="PSU4285" s="29"/>
      <c r="PSV4285" s="29"/>
      <c r="PSW4285" s="29"/>
      <c r="PSX4285" s="29"/>
      <c r="PSY4285" s="29"/>
      <c r="PSZ4285" s="29"/>
      <c r="PTA4285" s="29"/>
      <c r="PTB4285" s="29"/>
      <c r="PTC4285" s="29"/>
      <c r="PTD4285" s="29"/>
      <c r="PTE4285" s="29"/>
      <c r="PTF4285" s="29"/>
      <c r="PTG4285" s="29"/>
      <c r="PTH4285" s="29"/>
      <c r="PTI4285" s="29"/>
      <c r="PTJ4285" s="29"/>
      <c r="PTK4285" s="29"/>
      <c r="PTL4285" s="29"/>
      <c r="PTM4285" s="29"/>
      <c r="PTN4285" s="29"/>
      <c r="PTO4285" s="29"/>
      <c r="PTP4285" s="29"/>
      <c r="PTQ4285" s="29"/>
      <c r="PTR4285" s="29"/>
      <c r="PTS4285" s="29"/>
      <c r="PTT4285" s="29"/>
      <c r="PTU4285" s="29"/>
      <c r="PTV4285" s="29"/>
      <c r="PTW4285" s="29"/>
      <c r="PTX4285" s="29"/>
      <c r="PTY4285" s="29"/>
      <c r="PTZ4285" s="29"/>
      <c r="PUA4285" s="29"/>
      <c r="PUB4285" s="29"/>
      <c r="PUC4285" s="29"/>
      <c r="PUD4285" s="29"/>
      <c r="PUE4285" s="29"/>
      <c r="PUF4285" s="29"/>
      <c r="PUG4285" s="29"/>
      <c r="PUH4285" s="29"/>
      <c r="PUI4285" s="29"/>
      <c r="PUJ4285" s="29"/>
      <c r="PUK4285" s="29"/>
      <c r="PUL4285" s="29"/>
      <c r="PUM4285" s="29"/>
      <c r="PUN4285" s="29"/>
      <c r="PUO4285" s="29"/>
      <c r="PUP4285" s="29"/>
      <c r="PUQ4285" s="29"/>
      <c r="PUR4285" s="29"/>
      <c r="PUS4285" s="29"/>
      <c r="PUT4285" s="29"/>
      <c r="PUU4285" s="29"/>
      <c r="PUV4285" s="29"/>
      <c r="PUW4285" s="29"/>
      <c r="PUX4285" s="29"/>
      <c r="PUY4285" s="29"/>
      <c r="PUZ4285" s="29"/>
      <c r="PVA4285" s="29"/>
      <c r="PVB4285" s="29"/>
      <c r="PVC4285" s="29"/>
      <c r="PVD4285" s="29"/>
      <c r="PVE4285" s="29"/>
      <c r="PVF4285" s="29"/>
      <c r="PVG4285" s="29"/>
      <c r="PVH4285" s="29"/>
      <c r="PVI4285" s="29"/>
      <c r="PVJ4285" s="29"/>
      <c r="PVK4285" s="29"/>
      <c r="PVL4285" s="29"/>
      <c r="PVM4285" s="29"/>
      <c r="PVN4285" s="29"/>
      <c r="PVO4285" s="29"/>
      <c r="PVP4285" s="29"/>
      <c r="PVQ4285" s="29"/>
      <c r="PVR4285" s="29"/>
      <c r="PVS4285" s="29"/>
      <c r="PVT4285" s="29"/>
      <c r="PVU4285" s="29"/>
      <c r="PVV4285" s="29"/>
      <c r="PVW4285" s="29"/>
      <c r="PVX4285" s="29"/>
      <c r="PVY4285" s="29"/>
      <c r="PVZ4285" s="29"/>
      <c r="PWA4285" s="29"/>
      <c r="PWB4285" s="29"/>
      <c r="PWC4285" s="29"/>
      <c r="PWD4285" s="29"/>
      <c r="PWE4285" s="29"/>
      <c r="PWF4285" s="29"/>
      <c r="PWG4285" s="29"/>
      <c r="PWH4285" s="29"/>
      <c r="PWI4285" s="29"/>
      <c r="PWJ4285" s="29"/>
      <c r="PWK4285" s="29"/>
      <c r="PWL4285" s="29"/>
      <c r="PWM4285" s="29"/>
      <c r="PWN4285" s="29"/>
      <c r="PWO4285" s="29"/>
      <c r="PWP4285" s="29"/>
      <c r="PWQ4285" s="29"/>
      <c r="PWR4285" s="29"/>
      <c r="PWS4285" s="29"/>
      <c r="PWT4285" s="29"/>
      <c r="PWU4285" s="29"/>
      <c r="PWV4285" s="29"/>
      <c r="PWW4285" s="29"/>
      <c r="PWX4285" s="29"/>
      <c r="PWY4285" s="29"/>
      <c r="PWZ4285" s="29"/>
      <c r="PXA4285" s="29"/>
      <c r="PXB4285" s="29"/>
      <c r="PXC4285" s="29"/>
      <c r="PXD4285" s="29"/>
      <c r="PXE4285" s="29"/>
      <c r="PXF4285" s="29"/>
      <c r="PXG4285" s="29"/>
      <c r="PXH4285" s="29"/>
      <c r="PXI4285" s="29"/>
      <c r="PXJ4285" s="29"/>
      <c r="PXK4285" s="29"/>
      <c r="PXL4285" s="29"/>
      <c r="PXM4285" s="29"/>
      <c r="PXN4285" s="29"/>
      <c r="PXO4285" s="29"/>
      <c r="PXP4285" s="29"/>
      <c r="PXQ4285" s="29"/>
      <c r="PXR4285" s="29"/>
      <c r="PXS4285" s="29"/>
      <c r="PXT4285" s="29"/>
      <c r="PXU4285" s="29"/>
      <c r="PXV4285" s="29"/>
      <c r="PXW4285" s="29"/>
      <c r="PXX4285" s="29"/>
      <c r="PXY4285" s="29"/>
      <c r="PXZ4285" s="29"/>
      <c r="PYA4285" s="29"/>
      <c r="PYB4285" s="29"/>
      <c r="PYC4285" s="29"/>
      <c r="PYD4285" s="29"/>
      <c r="PYE4285" s="29"/>
      <c r="PYF4285" s="29"/>
      <c r="PYG4285" s="29"/>
      <c r="PYH4285" s="29"/>
      <c r="PYI4285" s="29"/>
      <c r="PYJ4285" s="29"/>
      <c r="PYK4285" s="29"/>
      <c r="PYL4285" s="29"/>
      <c r="PYM4285" s="29"/>
      <c r="PYN4285" s="29"/>
      <c r="PYO4285" s="29"/>
      <c r="PYP4285" s="29"/>
      <c r="PYQ4285" s="29"/>
      <c r="PYR4285" s="29"/>
      <c r="PYS4285" s="29"/>
      <c r="PYT4285" s="29"/>
      <c r="PYU4285" s="29"/>
      <c r="PYV4285" s="29"/>
      <c r="PYW4285" s="29"/>
      <c r="PYX4285" s="29"/>
      <c r="PYY4285" s="29"/>
      <c r="PYZ4285" s="29"/>
      <c r="PZA4285" s="29"/>
      <c r="PZB4285" s="29"/>
      <c r="PZC4285" s="29"/>
      <c r="PZD4285" s="29"/>
      <c r="PZE4285" s="29"/>
      <c r="PZF4285" s="29"/>
      <c r="PZG4285" s="29"/>
      <c r="PZH4285" s="29"/>
      <c r="PZI4285" s="29"/>
      <c r="PZJ4285" s="29"/>
      <c r="PZK4285" s="29"/>
      <c r="PZL4285" s="29"/>
      <c r="PZM4285" s="29"/>
      <c r="PZN4285" s="29"/>
      <c r="PZO4285" s="29"/>
      <c r="PZP4285" s="29"/>
      <c r="PZQ4285" s="29"/>
      <c r="PZR4285" s="29"/>
      <c r="PZS4285" s="29"/>
      <c r="PZT4285" s="29"/>
      <c r="PZU4285" s="29"/>
      <c r="PZV4285" s="29"/>
      <c r="PZW4285" s="29"/>
      <c r="PZX4285" s="29"/>
      <c r="PZY4285" s="29"/>
      <c r="PZZ4285" s="29"/>
      <c r="QAA4285" s="29"/>
      <c r="QAB4285" s="29"/>
      <c r="QAC4285" s="29"/>
      <c r="QAD4285" s="29"/>
      <c r="QAE4285" s="29"/>
      <c r="QAF4285" s="29"/>
      <c r="QAG4285" s="29"/>
      <c r="QAH4285" s="29"/>
      <c r="QAI4285" s="29"/>
      <c r="QAJ4285" s="29"/>
      <c r="QAK4285" s="29"/>
      <c r="QAL4285" s="29"/>
      <c r="QAM4285" s="29"/>
      <c r="QAN4285" s="29"/>
      <c r="QAO4285" s="29"/>
      <c r="QAP4285" s="29"/>
      <c r="QAQ4285" s="29"/>
      <c r="QAR4285" s="29"/>
      <c r="QAS4285" s="29"/>
      <c r="QAT4285" s="29"/>
      <c r="QAU4285" s="29"/>
      <c r="QAV4285" s="29"/>
      <c r="QAW4285" s="29"/>
      <c r="QAX4285" s="29"/>
      <c r="QAY4285" s="29"/>
      <c r="QAZ4285" s="29"/>
      <c r="QBA4285" s="29"/>
      <c r="QBB4285" s="29"/>
      <c r="QBC4285" s="29"/>
      <c r="QBD4285" s="29"/>
      <c r="QBE4285" s="29"/>
      <c r="QBF4285" s="29"/>
      <c r="QBG4285" s="29"/>
      <c r="QBH4285" s="29"/>
      <c r="QBI4285" s="29"/>
      <c r="QBJ4285" s="29"/>
      <c r="QBK4285" s="29"/>
      <c r="QBL4285" s="29"/>
      <c r="QBM4285" s="29"/>
      <c r="QBN4285" s="29"/>
      <c r="QBO4285" s="29"/>
      <c r="QBP4285" s="29"/>
      <c r="QBQ4285" s="29"/>
      <c r="QBR4285" s="29"/>
      <c r="QBS4285" s="29"/>
      <c r="QBT4285" s="29"/>
      <c r="QBU4285" s="29"/>
      <c r="QBV4285" s="29"/>
      <c r="QBW4285" s="29"/>
      <c r="QBX4285" s="29"/>
      <c r="QBY4285" s="29"/>
      <c r="QBZ4285" s="29"/>
      <c r="QCA4285" s="29"/>
      <c r="QCB4285" s="29"/>
      <c r="QCC4285" s="29"/>
      <c r="QCD4285" s="29"/>
      <c r="QCE4285" s="29"/>
      <c r="QCF4285" s="29"/>
      <c r="QCG4285" s="29"/>
      <c r="QCH4285" s="29"/>
      <c r="QCI4285" s="29"/>
      <c r="QCJ4285" s="29"/>
      <c r="QCK4285" s="29"/>
      <c r="QCL4285" s="29"/>
      <c r="QCM4285" s="29"/>
      <c r="QCN4285" s="29"/>
      <c r="QCO4285" s="29"/>
      <c r="QCP4285" s="29"/>
      <c r="QCQ4285" s="29"/>
      <c r="QCR4285" s="29"/>
      <c r="QCS4285" s="29"/>
      <c r="QCT4285" s="29"/>
      <c r="QCU4285" s="29"/>
      <c r="QCV4285" s="29"/>
      <c r="QCW4285" s="29"/>
      <c r="QCX4285" s="29"/>
      <c r="QCY4285" s="29"/>
      <c r="QCZ4285" s="29"/>
      <c r="QDA4285" s="29"/>
      <c r="QDB4285" s="29"/>
      <c r="QDC4285" s="29"/>
      <c r="QDD4285" s="29"/>
      <c r="QDE4285" s="29"/>
      <c r="QDF4285" s="29"/>
      <c r="QDG4285" s="29"/>
      <c r="QDH4285" s="29"/>
      <c r="QDI4285" s="29"/>
      <c r="QDJ4285" s="29"/>
      <c r="QDK4285" s="29"/>
      <c r="QDL4285" s="29"/>
      <c r="QDM4285" s="29"/>
      <c r="QDN4285" s="29"/>
      <c r="QDO4285" s="29"/>
      <c r="QDP4285" s="29"/>
      <c r="QDQ4285" s="29"/>
      <c r="QDR4285" s="29"/>
      <c r="QDS4285" s="29"/>
      <c r="QDT4285" s="29"/>
      <c r="QDU4285" s="29"/>
      <c r="QDV4285" s="29"/>
      <c r="QDW4285" s="29"/>
      <c r="QDX4285" s="29"/>
      <c r="QDY4285" s="29"/>
      <c r="QDZ4285" s="29"/>
      <c r="QEA4285" s="29"/>
      <c r="QEB4285" s="29"/>
      <c r="QEC4285" s="29"/>
      <c r="QED4285" s="29"/>
      <c r="QEE4285" s="29"/>
      <c r="QEF4285" s="29"/>
      <c r="QEG4285" s="29"/>
      <c r="QEH4285" s="29"/>
      <c r="QEI4285" s="29"/>
      <c r="QEJ4285" s="29"/>
      <c r="QEK4285" s="29"/>
      <c r="QEL4285" s="29"/>
      <c r="QEM4285" s="29"/>
      <c r="QEN4285" s="29"/>
      <c r="QEO4285" s="29"/>
      <c r="QEP4285" s="29"/>
      <c r="QEQ4285" s="29"/>
      <c r="QER4285" s="29"/>
      <c r="QES4285" s="29"/>
      <c r="QET4285" s="29"/>
      <c r="QEU4285" s="29"/>
      <c r="QEV4285" s="29"/>
      <c r="QEW4285" s="29"/>
      <c r="QEX4285" s="29"/>
      <c r="QEY4285" s="29"/>
      <c r="QEZ4285" s="29"/>
      <c r="QFA4285" s="29"/>
      <c r="QFB4285" s="29"/>
      <c r="QFC4285" s="29"/>
      <c r="QFD4285" s="29"/>
      <c r="QFE4285" s="29"/>
      <c r="QFF4285" s="29"/>
      <c r="QFG4285" s="29"/>
      <c r="QFH4285" s="29"/>
      <c r="QFI4285" s="29"/>
      <c r="QFJ4285" s="29"/>
      <c r="QFK4285" s="29"/>
      <c r="QFL4285" s="29"/>
      <c r="QFM4285" s="29"/>
      <c r="QFN4285" s="29"/>
      <c r="QFO4285" s="29"/>
      <c r="QFP4285" s="29"/>
      <c r="QFQ4285" s="29"/>
      <c r="QFR4285" s="29"/>
      <c r="QFS4285" s="29"/>
      <c r="QFT4285" s="29"/>
      <c r="QFU4285" s="29"/>
      <c r="QFV4285" s="29"/>
      <c r="QFW4285" s="29"/>
      <c r="QFX4285" s="29"/>
      <c r="QFY4285" s="29"/>
      <c r="QFZ4285" s="29"/>
      <c r="QGA4285" s="29"/>
      <c r="QGB4285" s="29"/>
      <c r="QGC4285" s="29"/>
      <c r="QGD4285" s="29"/>
      <c r="QGE4285" s="29"/>
      <c r="QGF4285" s="29"/>
      <c r="QGG4285" s="29"/>
      <c r="QGH4285" s="29"/>
      <c r="QGI4285" s="29"/>
      <c r="QGJ4285" s="29"/>
      <c r="QGK4285" s="29"/>
      <c r="QGL4285" s="29"/>
      <c r="QGM4285" s="29"/>
      <c r="QGN4285" s="29"/>
      <c r="QGO4285" s="29"/>
      <c r="QGP4285" s="29"/>
      <c r="QGQ4285" s="29"/>
      <c r="QGR4285" s="29"/>
      <c r="QGS4285" s="29"/>
      <c r="QGT4285" s="29"/>
      <c r="QGU4285" s="29"/>
      <c r="QGV4285" s="29"/>
      <c r="QGW4285" s="29"/>
      <c r="QGX4285" s="29"/>
      <c r="QGY4285" s="29"/>
      <c r="QGZ4285" s="29"/>
      <c r="QHA4285" s="29"/>
      <c r="QHB4285" s="29"/>
      <c r="QHC4285" s="29"/>
      <c r="QHD4285" s="29"/>
      <c r="QHE4285" s="29"/>
      <c r="QHF4285" s="29"/>
      <c r="QHG4285" s="29"/>
      <c r="QHH4285" s="29"/>
      <c r="QHI4285" s="29"/>
      <c r="QHJ4285" s="29"/>
      <c r="QHK4285" s="29"/>
      <c r="QHL4285" s="29"/>
      <c r="QHM4285" s="29"/>
      <c r="QHN4285" s="29"/>
      <c r="QHO4285" s="29"/>
      <c r="QHP4285" s="29"/>
      <c r="QHQ4285" s="29"/>
      <c r="QHR4285" s="29"/>
      <c r="QHS4285" s="29"/>
      <c r="QHT4285" s="29"/>
      <c r="QHU4285" s="29"/>
      <c r="QHV4285" s="29"/>
      <c r="QHW4285" s="29"/>
      <c r="QHX4285" s="29"/>
      <c r="QHY4285" s="29"/>
      <c r="QHZ4285" s="29"/>
      <c r="QIA4285" s="29"/>
      <c r="QIB4285" s="29"/>
      <c r="QIC4285" s="29"/>
      <c r="QID4285" s="29"/>
      <c r="QIE4285" s="29"/>
      <c r="QIF4285" s="29"/>
      <c r="QIG4285" s="29"/>
      <c r="QIH4285" s="29"/>
      <c r="QII4285" s="29"/>
      <c r="QIJ4285" s="29"/>
      <c r="QIK4285" s="29"/>
      <c r="QIL4285" s="29"/>
      <c r="QIM4285" s="29"/>
      <c r="QIN4285" s="29"/>
      <c r="QIO4285" s="29"/>
      <c r="QIP4285" s="29"/>
      <c r="QIQ4285" s="29"/>
      <c r="QIR4285" s="29"/>
      <c r="QIS4285" s="29"/>
      <c r="QIT4285" s="29"/>
      <c r="QIU4285" s="29"/>
      <c r="QIV4285" s="29"/>
      <c r="QIW4285" s="29"/>
      <c r="QIX4285" s="29"/>
      <c r="QIY4285" s="29"/>
      <c r="QIZ4285" s="29"/>
      <c r="QJA4285" s="29"/>
      <c r="QJB4285" s="29"/>
      <c r="QJC4285" s="29"/>
      <c r="QJD4285" s="29"/>
      <c r="QJE4285" s="29"/>
      <c r="QJF4285" s="29"/>
      <c r="QJG4285" s="29"/>
      <c r="QJH4285" s="29"/>
      <c r="QJI4285" s="29"/>
      <c r="QJJ4285" s="29"/>
      <c r="QJK4285" s="29"/>
      <c r="QJL4285" s="29"/>
      <c r="QJM4285" s="29"/>
      <c r="QJN4285" s="29"/>
      <c r="QJO4285" s="29"/>
      <c r="QJP4285" s="29"/>
      <c r="QJQ4285" s="29"/>
      <c r="QJR4285" s="29"/>
      <c r="QJS4285" s="29"/>
      <c r="QJT4285" s="29"/>
      <c r="QJU4285" s="29"/>
      <c r="QJV4285" s="29"/>
      <c r="QJW4285" s="29"/>
      <c r="QJX4285" s="29"/>
      <c r="QJY4285" s="29"/>
      <c r="QJZ4285" s="29"/>
      <c r="QKA4285" s="29"/>
      <c r="QKB4285" s="29"/>
      <c r="QKC4285" s="29"/>
      <c r="QKD4285" s="29"/>
      <c r="QKE4285" s="29"/>
      <c r="QKF4285" s="29"/>
      <c r="QKG4285" s="29"/>
      <c r="QKH4285" s="29"/>
      <c r="QKI4285" s="29"/>
      <c r="QKJ4285" s="29"/>
      <c r="QKK4285" s="29"/>
      <c r="QKL4285" s="29"/>
      <c r="QKM4285" s="29"/>
      <c r="QKN4285" s="29"/>
      <c r="QKO4285" s="29"/>
      <c r="QKP4285" s="29"/>
      <c r="QKQ4285" s="29"/>
      <c r="QKR4285" s="29"/>
      <c r="QKS4285" s="29"/>
      <c r="QKT4285" s="29"/>
      <c r="QKU4285" s="29"/>
      <c r="QKV4285" s="29"/>
      <c r="QKW4285" s="29"/>
      <c r="QKX4285" s="29"/>
      <c r="QKY4285" s="29"/>
      <c r="QKZ4285" s="29"/>
      <c r="QLA4285" s="29"/>
      <c r="QLB4285" s="29"/>
      <c r="QLC4285" s="29"/>
      <c r="QLD4285" s="29"/>
      <c r="QLE4285" s="29"/>
      <c r="QLF4285" s="29"/>
      <c r="QLG4285" s="29"/>
      <c r="QLH4285" s="29"/>
      <c r="QLI4285" s="29"/>
      <c r="QLJ4285" s="29"/>
      <c r="QLK4285" s="29"/>
      <c r="QLL4285" s="29"/>
      <c r="QLM4285" s="29"/>
      <c r="QLN4285" s="29"/>
      <c r="QLO4285" s="29"/>
      <c r="QLP4285" s="29"/>
      <c r="QLQ4285" s="29"/>
      <c r="QLR4285" s="29"/>
      <c r="QLS4285" s="29"/>
      <c r="QLT4285" s="29"/>
      <c r="QLU4285" s="29"/>
      <c r="QLV4285" s="29"/>
      <c r="QLW4285" s="29"/>
      <c r="QLX4285" s="29"/>
      <c r="QLY4285" s="29"/>
      <c r="QLZ4285" s="29"/>
      <c r="QMA4285" s="29"/>
      <c r="QMB4285" s="29"/>
      <c r="QMC4285" s="29"/>
      <c r="QMD4285" s="29"/>
      <c r="QME4285" s="29"/>
      <c r="QMF4285" s="29"/>
      <c r="QMG4285" s="29"/>
      <c r="QMH4285" s="29"/>
      <c r="QMI4285" s="29"/>
      <c r="QMJ4285" s="29"/>
      <c r="QMK4285" s="29"/>
      <c r="QML4285" s="29"/>
      <c r="QMM4285" s="29"/>
      <c r="QMN4285" s="29"/>
      <c r="QMO4285" s="29"/>
      <c r="QMP4285" s="29"/>
      <c r="QMQ4285" s="29"/>
      <c r="QMR4285" s="29"/>
      <c r="QMS4285" s="29"/>
      <c r="QMT4285" s="29"/>
      <c r="QMU4285" s="29"/>
      <c r="QMV4285" s="29"/>
      <c r="QMW4285" s="29"/>
      <c r="QMX4285" s="29"/>
      <c r="QMY4285" s="29"/>
      <c r="QMZ4285" s="29"/>
      <c r="QNA4285" s="29"/>
      <c r="QNB4285" s="29"/>
      <c r="QNC4285" s="29"/>
      <c r="QND4285" s="29"/>
      <c r="QNE4285" s="29"/>
      <c r="QNF4285" s="29"/>
      <c r="QNG4285" s="29"/>
      <c r="QNH4285" s="29"/>
      <c r="QNI4285" s="29"/>
      <c r="QNJ4285" s="29"/>
      <c r="QNK4285" s="29"/>
      <c r="QNL4285" s="29"/>
      <c r="QNM4285" s="29"/>
      <c r="QNN4285" s="29"/>
      <c r="QNO4285" s="29"/>
      <c r="QNP4285" s="29"/>
      <c r="QNQ4285" s="29"/>
      <c r="QNR4285" s="29"/>
      <c r="QNS4285" s="29"/>
      <c r="QNT4285" s="29"/>
      <c r="QNU4285" s="29"/>
      <c r="QNV4285" s="29"/>
      <c r="QNW4285" s="29"/>
      <c r="QNX4285" s="29"/>
      <c r="QNY4285" s="29"/>
      <c r="QNZ4285" s="29"/>
      <c r="QOA4285" s="29"/>
      <c r="QOB4285" s="29"/>
      <c r="QOC4285" s="29"/>
      <c r="QOD4285" s="29"/>
      <c r="QOE4285" s="29"/>
      <c r="QOF4285" s="29"/>
      <c r="QOG4285" s="29"/>
      <c r="QOH4285" s="29"/>
      <c r="QOI4285" s="29"/>
      <c r="QOJ4285" s="29"/>
      <c r="QOK4285" s="29"/>
      <c r="QOL4285" s="29"/>
      <c r="QOM4285" s="29"/>
      <c r="QON4285" s="29"/>
      <c r="QOO4285" s="29"/>
      <c r="QOP4285" s="29"/>
      <c r="QOQ4285" s="29"/>
      <c r="QOR4285" s="29"/>
      <c r="QOS4285" s="29"/>
      <c r="QOT4285" s="29"/>
      <c r="QOU4285" s="29"/>
      <c r="QOV4285" s="29"/>
      <c r="QOW4285" s="29"/>
      <c r="QOX4285" s="29"/>
      <c r="QOY4285" s="29"/>
      <c r="QOZ4285" s="29"/>
      <c r="QPA4285" s="29"/>
      <c r="QPB4285" s="29"/>
      <c r="QPC4285" s="29"/>
      <c r="QPD4285" s="29"/>
      <c r="QPE4285" s="29"/>
      <c r="QPF4285" s="29"/>
      <c r="QPG4285" s="29"/>
      <c r="QPH4285" s="29"/>
      <c r="QPI4285" s="29"/>
      <c r="QPJ4285" s="29"/>
      <c r="QPK4285" s="29"/>
      <c r="QPL4285" s="29"/>
      <c r="QPM4285" s="29"/>
      <c r="QPN4285" s="29"/>
      <c r="QPO4285" s="29"/>
      <c r="QPP4285" s="29"/>
      <c r="QPQ4285" s="29"/>
      <c r="QPR4285" s="29"/>
      <c r="QPS4285" s="29"/>
      <c r="QPT4285" s="29"/>
      <c r="QPU4285" s="29"/>
      <c r="QPV4285" s="29"/>
      <c r="QPW4285" s="29"/>
      <c r="QPX4285" s="29"/>
      <c r="QPY4285" s="29"/>
      <c r="QPZ4285" s="29"/>
      <c r="QQA4285" s="29"/>
      <c r="QQB4285" s="29"/>
      <c r="QQC4285" s="29"/>
      <c r="QQD4285" s="29"/>
      <c r="QQE4285" s="29"/>
      <c r="QQF4285" s="29"/>
      <c r="QQG4285" s="29"/>
      <c r="QQH4285" s="29"/>
      <c r="QQI4285" s="29"/>
      <c r="QQJ4285" s="29"/>
      <c r="QQK4285" s="29"/>
      <c r="QQL4285" s="29"/>
      <c r="QQM4285" s="29"/>
      <c r="QQN4285" s="29"/>
      <c r="QQO4285" s="29"/>
      <c r="QQP4285" s="29"/>
      <c r="QQQ4285" s="29"/>
      <c r="QQR4285" s="29"/>
      <c r="QQS4285" s="29"/>
      <c r="QQT4285" s="29"/>
      <c r="QQU4285" s="29"/>
      <c r="QQV4285" s="29"/>
      <c r="QQW4285" s="29"/>
      <c r="QQX4285" s="29"/>
      <c r="QQY4285" s="29"/>
      <c r="QQZ4285" s="29"/>
      <c r="QRA4285" s="29"/>
      <c r="QRB4285" s="29"/>
      <c r="QRC4285" s="29"/>
      <c r="QRD4285" s="29"/>
      <c r="QRE4285" s="29"/>
      <c r="QRF4285" s="29"/>
      <c r="QRG4285" s="29"/>
      <c r="QRH4285" s="29"/>
      <c r="QRI4285" s="29"/>
      <c r="QRJ4285" s="29"/>
      <c r="QRK4285" s="29"/>
      <c r="QRL4285" s="29"/>
      <c r="QRM4285" s="29"/>
      <c r="QRN4285" s="29"/>
      <c r="QRO4285" s="29"/>
      <c r="QRP4285" s="29"/>
      <c r="QRQ4285" s="29"/>
      <c r="QRR4285" s="29"/>
      <c r="QRS4285" s="29"/>
      <c r="QRT4285" s="29"/>
      <c r="QRU4285" s="29"/>
      <c r="QRV4285" s="29"/>
      <c r="QRW4285" s="29"/>
      <c r="QRX4285" s="29"/>
      <c r="QRY4285" s="29"/>
      <c r="QRZ4285" s="29"/>
      <c r="QSA4285" s="29"/>
      <c r="QSB4285" s="29"/>
      <c r="QSC4285" s="29"/>
      <c r="QSD4285" s="29"/>
      <c r="QSE4285" s="29"/>
      <c r="QSF4285" s="29"/>
      <c r="QSG4285" s="29"/>
      <c r="QSH4285" s="29"/>
      <c r="QSI4285" s="29"/>
      <c r="QSJ4285" s="29"/>
      <c r="QSK4285" s="29"/>
      <c r="QSL4285" s="29"/>
      <c r="QSM4285" s="29"/>
      <c r="QSN4285" s="29"/>
      <c r="QSO4285" s="29"/>
      <c r="QSP4285" s="29"/>
      <c r="QSQ4285" s="29"/>
      <c r="QSR4285" s="29"/>
      <c r="QSS4285" s="29"/>
      <c r="QST4285" s="29"/>
      <c r="QSU4285" s="29"/>
      <c r="QSV4285" s="29"/>
      <c r="QSW4285" s="29"/>
      <c r="QSX4285" s="29"/>
      <c r="QSY4285" s="29"/>
      <c r="QSZ4285" s="29"/>
      <c r="QTA4285" s="29"/>
      <c r="QTB4285" s="29"/>
      <c r="QTC4285" s="29"/>
      <c r="QTD4285" s="29"/>
      <c r="QTE4285" s="29"/>
      <c r="QTF4285" s="29"/>
      <c r="QTG4285" s="29"/>
      <c r="QTH4285" s="29"/>
      <c r="QTI4285" s="29"/>
      <c r="QTJ4285" s="29"/>
      <c r="QTK4285" s="29"/>
      <c r="QTL4285" s="29"/>
      <c r="QTM4285" s="29"/>
      <c r="QTN4285" s="29"/>
      <c r="QTO4285" s="29"/>
      <c r="QTP4285" s="29"/>
      <c r="QTQ4285" s="29"/>
      <c r="QTR4285" s="29"/>
      <c r="QTS4285" s="29"/>
      <c r="QTT4285" s="29"/>
      <c r="QTU4285" s="29"/>
      <c r="QTV4285" s="29"/>
      <c r="QTW4285" s="29"/>
      <c r="QTX4285" s="29"/>
      <c r="QTY4285" s="29"/>
      <c r="QTZ4285" s="29"/>
      <c r="QUA4285" s="29"/>
      <c r="QUB4285" s="29"/>
      <c r="QUC4285" s="29"/>
      <c r="QUD4285" s="29"/>
      <c r="QUE4285" s="29"/>
      <c r="QUF4285" s="29"/>
      <c r="QUG4285" s="29"/>
      <c r="QUH4285" s="29"/>
      <c r="QUI4285" s="29"/>
      <c r="QUJ4285" s="29"/>
      <c r="QUK4285" s="29"/>
      <c r="QUL4285" s="29"/>
      <c r="QUM4285" s="29"/>
      <c r="QUN4285" s="29"/>
      <c r="QUO4285" s="29"/>
      <c r="QUP4285" s="29"/>
      <c r="QUQ4285" s="29"/>
      <c r="QUR4285" s="29"/>
      <c r="QUS4285" s="29"/>
      <c r="QUT4285" s="29"/>
      <c r="QUU4285" s="29"/>
      <c r="QUV4285" s="29"/>
      <c r="QUW4285" s="29"/>
      <c r="QUX4285" s="29"/>
      <c r="QUY4285" s="29"/>
      <c r="QUZ4285" s="29"/>
      <c r="QVA4285" s="29"/>
      <c r="QVB4285" s="29"/>
      <c r="QVC4285" s="29"/>
      <c r="QVD4285" s="29"/>
      <c r="QVE4285" s="29"/>
      <c r="QVF4285" s="29"/>
      <c r="QVG4285" s="29"/>
      <c r="QVH4285" s="29"/>
      <c r="QVI4285" s="29"/>
      <c r="QVJ4285" s="29"/>
      <c r="QVK4285" s="29"/>
      <c r="QVL4285" s="29"/>
      <c r="QVM4285" s="29"/>
      <c r="QVN4285" s="29"/>
      <c r="QVO4285" s="29"/>
      <c r="QVP4285" s="29"/>
      <c r="QVQ4285" s="29"/>
      <c r="QVR4285" s="29"/>
      <c r="QVS4285" s="29"/>
      <c r="QVT4285" s="29"/>
      <c r="QVU4285" s="29"/>
      <c r="QVV4285" s="29"/>
      <c r="QVW4285" s="29"/>
      <c r="QVX4285" s="29"/>
      <c r="QVY4285" s="29"/>
      <c r="QVZ4285" s="29"/>
      <c r="QWA4285" s="29"/>
      <c r="QWB4285" s="29"/>
      <c r="QWC4285" s="29"/>
      <c r="QWD4285" s="29"/>
      <c r="QWE4285" s="29"/>
      <c r="QWF4285" s="29"/>
      <c r="QWG4285" s="29"/>
      <c r="QWH4285" s="29"/>
      <c r="QWI4285" s="29"/>
      <c r="QWJ4285" s="29"/>
      <c r="QWK4285" s="29"/>
      <c r="QWL4285" s="29"/>
      <c r="QWM4285" s="29"/>
      <c r="QWN4285" s="29"/>
      <c r="QWO4285" s="29"/>
      <c r="QWP4285" s="29"/>
      <c r="QWQ4285" s="29"/>
      <c r="QWR4285" s="29"/>
      <c r="QWS4285" s="29"/>
      <c r="QWT4285" s="29"/>
      <c r="QWU4285" s="29"/>
      <c r="QWV4285" s="29"/>
      <c r="QWW4285" s="29"/>
      <c r="QWX4285" s="29"/>
      <c r="QWY4285" s="29"/>
      <c r="QWZ4285" s="29"/>
      <c r="QXA4285" s="29"/>
      <c r="QXB4285" s="29"/>
      <c r="QXC4285" s="29"/>
      <c r="QXD4285" s="29"/>
      <c r="QXE4285" s="29"/>
      <c r="QXF4285" s="29"/>
      <c r="QXG4285" s="29"/>
      <c r="QXH4285" s="29"/>
      <c r="QXI4285" s="29"/>
      <c r="QXJ4285" s="29"/>
      <c r="QXK4285" s="29"/>
      <c r="QXL4285" s="29"/>
      <c r="QXM4285" s="29"/>
      <c r="QXN4285" s="29"/>
      <c r="QXO4285" s="29"/>
      <c r="QXP4285" s="29"/>
      <c r="QXQ4285" s="29"/>
      <c r="QXR4285" s="29"/>
      <c r="QXS4285" s="29"/>
      <c r="QXT4285" s="29"/>
      <c r="QXU4285" s="29"/>
      <c r="QXV4285" s="29"/>
      <c r="QXW4285" s="29"/>
      <c r="QXX4285" s="29"/>
      <c r="QXY4285" s="29"/>
      <c r="QXZ4285" s="29"/>
      <c r="QYA4285" s="29"/>
      <c r="QYB4285" s="29"/>
      <c r="QYC4285" s="29"/>
      <c r="QYD4285" s="29"/>
      <c r="QYE4285" s="29"/>
      <c r="QYF4285" s="29"/>
      <c r="QYG4285" s="29"/>
      <c r="QYH4285" s="29"/>
      <c r="QYI4285" s="29"/>
      <c r="QYJ4285" s="29"/>
      <c r="QYK4285" s="29"/>
      <c r="QYL4285" s="29"/>
      <c r="QYM4285" s="29"/>
      <c r="QYN4285" s="29"/>
      <c r="QYO4285" s="29"/>
      <c r="QYP4285" s="29"/>
      <c r="QYQ4285" s="29"/>
      <c r="QYR4285" s="29"/>
      <c r="QYS4285" s="29"/>
      <c r="QYT4285" s="29"/>
      <c r="QYU4285" s="29"/>
      <c r="QYV4285" s="29"/>
      <c r="QYW4285" s="29"/>
      <c r="QYX4285" s="29"/>
      <c r="QYY4285" s="29"/>
      <c r="QYZ4285" s="29"/>
      <c r="QZA4285" s="29"/>
      <c r="QZB4285" s="29"/>
      <c r="QZC4285" s="29"/>
      <c r="QZD4285" s="29"/>
      <c r="QZE4285" s="29"/>
      <c r="QZF4285" s="29"/>
      <c r="QZG4285" s="29"/>
      <c r="QZH4285" s="29"/>
      <c r="QZI4285" s="29"/>
      <c r="QZJ4285" s="29"/>
      <c r="QZK4285" s="29"/>
      <c r="QZL4285" s="29"/>
      <c r="QZM4285" s="29"/>
      <c r="QZN4285" s="29"/>
      <c r="QZO4285" s="29"/>
      <c r="QZP4285" s="29"/>
      <c r="QZQ4285" s="29"/>
      <c r="QZR4285" s="29"/>
      <c r="QZS4285" s="29"/>
      <c r="QZT4285" s="29"/>
      <c r="QZU4285" s="29"/>
      <c r="QZV4285" s="29"/>
      <c r="QZW4285" s="29"/>
      <c r="QZX4285" s="29"/>
      <c r="QZY4285" s="29"/>
      <c r="QZZ4285" s="29"/>
      <c r="RAA4285" s="29"/>
      <c r="RAB4285" s="29"/>
      <c r="RAC4285" s="29"/>
      <c r="RAD4285" s="29"/>
      <c r="RAE4285" s="29"/>
      <c r="RAF4285" s="29"/>
      <c r="RAG4285" s="29"/>
      <c r="RAH4285" s="29"/>
      <c r="RAI4285" s="29"/>
      <c r="RAJ4285" s="29"/>
      <c r="RAK4285" s="29"/>
      <c r="RAL4285" s="29"/>
      <c r="RAM4285" s="29"/>
      <c r="RAN4285" s="29"/>
      <c r="RAO4285" s="29"/>
      <c r="RAP4285" s="29"/>
      <c r="RAQ4285" s="29"/>
      <c r="RAR4285" s="29"/>
      <c r="RAS4285" s="29"/>
      <c r="RAT4285" s="29"/>
      <c r="RAU4285" s="29"/>
      <c r="RAV4285" s="29"/>
      <c r="RAW4285" s="29"/>
      <c r="RAX4285" s="29"/>
      <c r="RAY4285" s="29"/>
      <c r="RAZ4285" s="29"/>
      <c r="RBA4285" s="29"/>
      <c r="RBB4285" s="29"/>
      <c r="RBC4285" s="29"/>
      <c r="RBD4285" s="29"/>
      <c r="RBE4285" s="29"/>
      <c r="RBF4285" s="29"/>
      <c r="RBG4285" s="29"/>
      <c r="RBH4285" s="29"/>
      <c r="RBI4285" s="29"/>
      <c r="RBJ4285" s="29"/>
      <c r="RBK4285" s="29"/>
      <c r="RBL4285" s="29"/>
      <c r="RBM4285" s="29"/>
      <c r="RBN4285" s="29"/>
      <c r="RBO4285" s="29"/>
      <c r="RBP4285" s="29"/>
      <c r="RBQ4285" s="29"/>
      <c r="RBR4285" s="29"/>
      <c r="RBS4285" s="29"/>
      <c r="RBT4285" s="29"/>
      <c r="RBU4285" s="29"/>
      <c r="RBV4285" s="29"/>
      <c r="RBW4285" s="29"/>
      <c r="RBX4285" s="29"/>
      <c r="RBY4285" s="29"/>
      <c r="RBZ4285" s="29"/>
      <c r="RCA4285" s="29"/>
      <c r="RCB4285" s="29"/>
      <c r="RCC4285" s="29"/>
      <c r="RCD4285" s="29"/>
      <c r="RCE4285" s="29"/>
      <c r="RCF4285" s="29"/>
      <c r="RCG4285" s="29"/>
      <c r="RCH4285" s="29"/>
      <c r="RCI4285" s="29"/>
      <c r="RCJ4285" s="29"/>
      <c r="RCK4285" s="29"/>
      <c r="RCL4285" s="29"/>
      <c r="RCM4285" s="29"/>
      <c r="RCN4285" s="29"/>
      <c r="RCO4285" s="29"/>
      <c r="RCP4285" s="29"/>
      <c r="RCQ4285" s="29"/>
      <c r="RCR4285" s="29"/>
      <c r="RCS4285" s="29"/>
      <c r="RCT4285" s="29"/>
      <c r="RCU4285" s="29"/>
      <c r="RCV4285" s="29"/>
      <c r="RCW4285" s="29"/>
      <c r="RCX4285" s="29"/>
      <c r="RCY4285" s="29"/>
      <c r="RCZ4285" s="29"/>
      <c r="RDA4285" s="29"/>
      <c r="RDB4285" s="29"/>
      <c r="RDC4285" s="29"/>
      <c r="RDD4285" s="29"/>
      <c r="RDE4285" s="29"/>
      <c r="RDF4285" s="29"/>
      <c r="RDG4285" s="29"/>
      <c r="RDH4285" s="29"/>
      <c r="RDI4285" s="29"/>
      <c r="RDJ4285" s="29"/>
      <c r="RDK4285" s="29"/>
      <c r="RDL4285" s="29"/>
      <c r="RDM4285" s="29"/>
      <c r="RDN4285" s="29"/>
      <c r="RDO4285" s="29"/>
      <c r="RDP4285" s="29"/>
      <c r="RDQ4285" s="29"/>
      <c r="RDR4285" s="29"/>
      <c r="RDS4285" s="29"/>
      <c r="RDT4285" s="29"/>
      <c r="RDU4285" s="29"/>
      <c r="RDV4285" s="29"/>
      <c r="RDW4285" s="29"/>
      <c r="RDX4285" s="29"/>
      <c r="RDY4285" s="29"/>
      <c r="RDZ4285" s="29"/>
      <c r="REA4285" s="29"/>
      <c r="REB4285" s="29"/>
      <c r="REC4285" s="29"/>
      <c r="RED4285" s="29"/>
      <c r="REE4285" s="29"/>
      <c r="REF4285" s="29"/>
      <c r="REG4285" s="29"/>
      <c r="REH4285" s="29"/>
      <c r="REI4285" s="29"/>
      <c r="REJ4285" s="29"/>
      <c r="REK4285" s="29"/>
      <c r="REL4285" s="29"/>
      <c r="REM4285" s="29"/>
      <c r="REN4285" s="29"/>
      <c r="REO4285" s="29"/>
      <c r="REP4285" s="29"/>
      <c r="REQ4285" s="29"/>
      <c r="RER4285" s="29"/>
      <c r="RES4285" s="29"/>
      <c r="RET4285" s="29"/>
      <c r="REU4285" s="29"/>
      <c r="REV4285" s="29"/>
      <c r="REW4285" s="29"/>
      <c r="REX4285" s="29"/>
      <c r="REY4285" s="29"/>
      <c r="REZ4285" s="29"/>
      <c r="RFA4285" s="29"/>
      <c r="RFB4285" s="29"/>
      <c r="RFC4285" s="29"/>
      <c r="RFD4285" s="29"/>
      <c r="RFE4285" s="29"/>
      <c r="RFF4285" s="29"/>
      <c r="RFG4285" s="29"/>
      <c r="RFH4285" s="29"/>
      <c r="RFI4285" s="29"/>
      <c r="RFJ4285" s="29"/>
      <c r="RFK4285" s="29"/>
      <c r="RFL4285" s="29"/>
      <c r="RFM4285" s="29"/>
      <c r="RFN4285" s="29"/>
      <c r="RFO4285" s="29"/>
      <c r="RFP4285" s="29"/>
      <c r="RFQ4285" s="29"/>
      <c r="RFR4285" s="29"/>
      <c r="RFS4285" s="29"/>
      <c r="RFT4285" s="29"/>
      <c r="RFU4285" s="29"/>
      <c r="RFV4285" s="29"/>
      <c r="RFW4285" s="29"/>
      <c r="RFX4285" s="29"/>
      <c r="RFY4285" s="29"/>
      <c r="RFZ4285" s="29"/>
      <c r="RGA4285" s="29"/>
      <c r="RGB4285" s="29"/>
      <c r="RGC4285" s="29"/>
      <c r="RGD4285" s="29"/>
      <c r="RGE4285" s="29"/>
      <c r="RGF4285" s="29"/>
      <c r="RGG4285" s="29"/>
      <c r="RGH4285" s="29"/>
      <c r="RGI4285" s="29"/>
      <c r="RGJ4285" s="29"/>
      <c r="RGK4285" s="29"/>
      <c r="RGL4285" s="29"/>
      <c r="RGM4285" s="29"/>
      <c r="RGN4285" s="29"/>
      <c r="RGO4285" s="29"/>
      <c r="RGP4285" s="29"/>
      <c r="RGQ4285" s="29"/>
      <c r="RGR4285" s="29"/>
      <c r="RGS4285" s="29"/>
      <c r="RGT4285" s="29"/>
      <c r="RGU4285" s="29"/>
      <c r="RGV4285" s="29"/>
      <c r="RGW4285" s="29"/>
      <c r="RGX4285" s="29"/>
      <c r="RGY4285" s="29"/>
      <c r="RGZ4285" s="29"/>
      <c r="RHA4285" s="29"/>
      <c r="RHB4285" s="29"/>
      <c r="RHC4285" s="29"/>
      <c r="RHD4285" s="29"/>
      <c r="RHE4285" s="29"/>
      <c r="RHF4285" s="29"/>
      <c r="RHG4285" s="29"/>
      <c r="RHH4285" s="29"/>
      <c r="RHI4285" s="29"/>
      <c r="RHJ4285" s="29"/>
      <c r="RHK4285" s="29"/>
      <c r="RHL4285" s="29"/>
      <c r="RHM4285" s="29"/>
      <c r="RHN4285" s="29"/>
      <c r="RHO4285" s="29"/>
      <c r="RHP4285" s="29"/>
      <c r="RHQ4285" s="29"/>
      <c r="RHR4285" s="29"/>
      <c r="RHS4285" s="29"/>
      <c r="RHT4285" s="29"/>
      <c r="RHU4285" s="29"/>
      <c r="RHV4285" s="29"/>
      <c r="RHW4285" s="29"/>
      <c r="RHX4285" s="29"/>
      <c r="RHY4285" s="29"/>
      <c r="RHZ4285" s="29"/>
      <c r="RIA4285" s="29"/>
      <c r="RIB4285" s="29"/>
      <c r="RIC4285" s="29"/>
      <c r="RID4285" s="29"/>
      <c r="RIE4285" s="29"/>
      <c r="RIF4285" s="29"/>
      <c r="RIG4285" s="29"/>
      <c r="RIH4285" s="29"/>
      <c r="RII4285" s="29"/>
      <c r="RIJ4285" s="29"/>
      <c r="RIK4285" s="29"/>
      <c r="RIL4285" s="29"/>
      <c r="RIM4285" s="29"/>
      <c r="RIN4285" s="29"/>
      <c r="RIO4285" s="29"/>
      <c r="RIP4285" s="29"/>
      <c r="RIQ4285" s="29"/>
      <c r="RIR4285" s="29"/>
      <c r="RIS4285" s="29"/>
      <c r="RIT4285" s="29"/>
      <c r="RIU4285" s="29"/>
      <c r="RIV4285" s="29"/>
      <c r="RIW4285" s="29"/>
      <c r="RIX4285" s="29"/>
      <c r="RIY4285" s="29"/>
      <c r="RIZ4285" s="29"/>
      <c r="RJA4285" s="29"/>
      <c r="RJB4285" s="29"/>
      <c r="RJC4285" s="29"/>
      <c r="RJD4285" s="29"/>
      <c r="RJE4285" s="29"/>
      <c r="RJF4285" s="29"/>
      <c r="RJG4285" s="29"/>
      <c r="RJH4285" s="29"/>
      <c r="RJI4285" s="29"/>
      <c r="RJJ4285" s="29"/>
      <c r="RJK4285" s="29"/>
      <c r="RJL4285" s="29"/>
      <c r="RJM4285" s="29"/>
      <c r="RJN4285" s="29"/>
      <c r="RJO4285" s="29"/>
      <c r="RJP4285" s="29"/>
      <c r="RJQ4285" s="29"/>
      <c r="RJR4285" s="29"/>
      <c r="RJS4285" s="29"/>
      <c r="RJT4285" s="29"/>
      <c r="RJU4285" s="29"/>
      <c r="RJV4285" s="29"/>
      <c r="RJW4285" s="29"/>
      <c r="RJX4285" s="29"/>
      <c r="RJY4285" s="29"/>
      <c r="RJZ4285" s="29"/>
      <c r="RKA4285" s="29"/>
      <c r="RKB4285" s="29"/>
      <c r="RKC4285" s="29"/>
      <c r="RKD4285" s="29"/>
      <c r="RKE4285" s="29"/>
      <c r="RKF4285" s="29"/>
      <c r="RKG4285" s="29"/>
      <c r="RKH4285" s="29"/>
      <c r="RKI4285" s="29"/>
      <c r="RKJ4285" s="29"/>
      <c r="RKK4285" s="29"/>
      <c r="RKL4285" s="29"/>
      <c r="RKM4285" s="29"/>
      <c r="RKN4285" s="29"/>
      <c r="RKO4285" s="29"/>
      <c r="RKP4285" s="29"/>
      <c r="RKQ4285" s="29"/>
      <c r="RKR4285" s="29"/>
      <c r="RKS4285" s="29"/>
      <c r="RKT4285" s="29"/>
      <c r="RKU4285" s="29"/>
      <c r="RKV4285" s="29"/>
      <c r="RKW4285" s="29"/>
      <c r="RKX4285" s="29"/>
      <c r="RKY4285" s="29"/>
      <c r="RKZ4285" s="29"/>
      <c r="RLA4285" s="29"/>
      <c r="RLB4285" s="29"/>
      <c r="RLC4285" s="29"/>
      <c r="RLD4285" s="29"/>
      <c r="RLE4285" s="29"/>
      <c r="RLF4285" s="29"/>
      <c r="RLG4285" s="29"/>
      <c r="RLH4285" s="29"/>
      <c r="RLI4285" s="29"/>
      <c r="RLJ4285" s="29"/>
      <c r="RLK4285" s="29"/>
      <c r="RLL4285" s="29"/>
      <c r="RLM4285" s="29"/>
      <c r="RLN4285" s="29"/>
      <c r="RLO4285" s="29"/>
      <c r="RLP4285" s="29"/>
      <c r="RLQ4285" s="29"/>
      <c r="RLR4285" s="29"/>
      <c r="RLS4285" s="29"/>
      <c r="RLT4285" s="29"/>
      <c r="RLU4285" s="29"/>
      <c r="RLV4285" s="29"/>
      <c r="RLW4285" s="29"/>
      <c r="RLX4285" s="29"/>
      <c r="RLY4285" s="29"/>
      <c r="RLZ4285" s="29"/>
      <c r="RMA4285" s="29"/>
      <c r="RMB4285" s="29"/>
      <c r="RMC4285" s="29"/>
      <c r="RMD4285" s="29"/>
      <c r="RME4285" s="29"/>
      <c r="RMF4285" s="29"/>
      <c r="RMG4285" s="29"/>
      <c r="RMH4285" s="29"/>
      <c r="RMI4285" s="29"/>
      <c r="RMJ4285" s="29"/>
      <c r="RMK4285" s="29"/>
      <c r="RML4285" s="29"/>
      <c r="RMM4285" s="29"/>
      <c r="RMN4285" s="29"/>
      <c r="RMO4285" s="29"/>
      <c r="RMP4285" s="29"/>
      <c r="RMQ4285" s="29"/>
      <c r="RMR4285" s="29"/>
      <c r="RMS4285" s="29"/>
      <c r="RMT4285" s="29"/>
      <c r="RMU4285" s="29"/>
      <c r="RMV4285" s="29"/>
      <c r="RMW4285" s="29"/>
      <c r="RMX4285" s="29"/>
      <c r="RMY4285" s="29"/>
      <c r="RMZ4285" s="29"/>
      <c r="RNA4285" s="29"/>
      <c r="RNB4285" s="29"/>
      <c r="RNC4285" s="29"/>
      <c r="RND4285" s="29"/>
      <c r="RNE4285" s="29"/>
      <c r="RNF4285" s="29"/>
      <c r="RNG4285" s="29"/>
      <c r="RNH4285" s="29"/>
      <c r="RNI4285" s="29"/>
      <c r="RNJ4285" s="29"/>
      <c r="RNK4285" s="29"/>
      <c r="RNL4285" s="29"/>
      <c r="RNM4285" s="29"/>
      <c r="RNN4285" s="29"/>
      <c r="RNO4285" s="29"/>
      <c r="RNP4285" s="29"/>
      <c r="RNQ4285" s="29"/>
      <c r="RNR4285" s="29"/>
      <c r="RNS4285" s="29"/>
      <c r="RNT4285" s="29"/>
      <c r="RNU4285" s="29"/>
      <c r="RNV4285" s="29"/>
      <c r="RNW4285" s="29"/>
      <c r="RNX4285" s="29"/>
      <c r="RNY4285" s="29"/>
      <c r="RNZ4285" s="29"/>
      <c r="ROA4285" s="29"/>
      <c r="ROB4285" s="29"/>
      <c r="ROC4285" s="29"/>
      <c r="ROD4285" s="29"/>
      <c r="ROE4285" s="29"/>
      <c r="ROF4285" s="29"/>
      <c r="ROG4285" s="29"/>
      <c r="ROH4285" s="29"/>
      <c r="ROI4285" s="29"/>
      <c r="ROJ4285" s="29"/>
      <c r="ROK4285" s="29"/>
      <c r="ROL4285" s="29"/>
      <c r="ROM4285" s="29"/>
      <c r="RON4285" s="29"/>
      <c r="ROO4285" s="29"/>
      <c r="ROP4285" s="29"/>
      <c r="ROQ4285" s="29"/>
      <c r="ROR4285" s="29"/>
      <c r="ROS4285" s="29"/>
      <c r="ROT4285" s="29"/>
      <c r="ROU4285" s="29"/>
      <c r="ROV4285" s="29"/>
      <c r="ROW4285" s="29"/>
      <c r="ROX4285" s="29"/>
      <c r="ROY4285" s="29"/>
      <c r="ROZ4285" s="29"/>
      <c r="RPA4285" s="29"/>
      <c r="RPB4285" s="29"/>
      <c r="RPC4285" s="29"/>
      <c r="RPD4285" s="29"/>
      <c r="RPE4285" s="29"/>
      <c r="RPF4285" s="29"/>
      <c r="RPG4285" s="29"/>
      <c r="RPH4285" s="29"/>
      <c r="RPI4285" s="29"/>
      <c r="RPJ4285" s="29"/>
      <c r="RPK4285" s="29"/>
      <c r="RPL4285" s="29"/>
      <c r="RPM4285" s="29"/>
      <c r="RPN4285" s="29"/>
      <c r="RPO4285" s="29"/>
      <c r="RPP4285" s="29"/>
      <c r="RPQ4285" s="29"/>
      <c r="RPR4285" s="29"/>
      <c r="RPS4285" s="29"/>
      <c r="RPT4285" s="29"/>
      <c r="RPU4285" s="29"/>
      <c r="RPV4285" s="29"/>
      <c r="RPW4285" s="29"/>
      <c r="RPX4285" s="29"/>
      <c r="RPY4285" s="29"/>
      <c r="RPZ4285" s="29"/>
      <c r="RQA4285" s="29"/>
      <c r="RQB4285" s="29"/>
      <c r="RQC4285" s="29"/>
      <c r="RQD4285" s="29"/>
      <c r="RQE4285" s="29"/>
      <c r="RQF4285" s="29"/>
      <c r="RQG4285" s="29"/>
      <c r="RQH4285" s="29"/>
      <c r="RQI4285" s="29"/>
      <c r="RQJ4285" s="29"/>
      <c r="RQK4285" s="29"/>
      <c r="RQL4285" s="29"/>
      <c r="RQM4285" s="29"/>
      <c r="RQN4285" s="29"/>
      <c r="RQO4285" s="29"/>
      <c r="RQP4285" s="29"/>
      <c r="RQQ4285" s="29"/>
      <c r="RQR4285" s="29"/>
      <c r="RQS4285" s="29"/>
      <c r="RQT4285" s="29"/>
      <c r="RQU4285" s="29"/>
      <c r="RQV4285" s="29"/>
      <c r="RQW4285" s="29"/>
      <c r="RQX4285" s="29"/>
      <c r="RQY4285" s="29"/>
      <c r="RQZ4285" s="29"/>
      <c r="RRA4285" s="29"/>
      <c r="RRB4285" s="29"/>
      <c r="RRC4285" s="29"/>
      <c r="RRD4285" s="29"/>
      <c r="RRE4285" s="29"/>
      <c r="RRF4285" s="29"/>
      <c r="RRG4285" s="29"/>
      <c r="RRH4285" s="29"/>
      <c r="RRI4285" s="29"/>
      <c r="RRJ4285" s="29"/>
      <c r="RRK4285" s="29"/>
      <c r="RRL4285" s="29"/>
      <c r="RRM4285" s="29"/>
      <c r="RRN4285" s="29"/>
      <c r="RRO4285" s="29"/>
      <c r="RRP4285" s="29"/>
      <c r="RRQ4285" s="29"/>
      <c r="RRR4285" s="29"/>
      <c r="RRS4285" s="29"/>
      <c r="RRT4285" s="29"/>
      <c r="RRU4285" s="29"/>
      <c r="RRV4285" s="29"/>
      <c r="RRW4285" s="29"/>
      <c r="RRX4285" s="29"/>
      <c r="RRY4285" s="29"/>
      <c r="RRZ4285" s="29"/>
      <c r="RSA4285" s="29"/>
      <c r="RSB4285" s="29"/>
      <c r="RSC4285" s="29"/>
      <c r="RSD4285" s="29"/>
      <c r="RSE4285" s="29"/>
      <c r="RSF4285" s="29"/>
      <c r="RSG4285" s="29"/>
      <c r="RSH4285" s="29"/>
      <c r="RSI4285" s="29"/>
      <c r="RSJ4285" s="29"/>
      <c r="RSK4285" s="29"/>
      <c r="RSL4285" s="29"/>
      <c r="RSM4285" s="29"/>
      <c r="RSN4285" s="29"/>
      <c r="RSO4285" s="29"/>
      <c r="RSP4285" s="29"/>
      <c r="RSQ4285" s="29"/>
      <c r="RSR4285" s="29"/>
      <c r="RSS4285" s="29"/>
      <c r="RST4285" s="29"/>
      <c r="RSU4285" s="29"/>
      <c r="RSV4285" s="29"/>
      <c r="RSW4285" s="29"/>
      <c r="RSX4285" s="29"/>
      <c r="RSY4285" s="29"/>
      <c r="RSZ4285" s="29"/>
      <c r="RTA4285" s="29"/>
      <c r="RTB4285" s="29"/>
      <c r="RTC4285" s="29"/>
      <c r="RTD4285" s="29"/>
      <c r="RTE4285" s="29"/>
      <c r="RTF4285" s="29"/>
      <c r="RTG4285" s="29"/>
      <c r="RTH4285" s="29"/>
      <c r="RTI4285" s="29"/>
      <c r="RTJ4285" s="29"/>
      <c r="RTK4285" s="29"/>
      <c r="RTL4285" s="29"/>
      <c r="RTM4285" s="29"/>
      <c r="RTN4285" s="29"/>
      <c r="RTO4285" s="29"/>
      <c r="RTP4285" s="29"/>
      <c r="RTQ4285" s="29"/>
      <c r="RTR4285" s="29"/>
      <c r="RTS4285" s="29"/>
      <c r="RTT4285" s="29"/>
      <c r="RTU4285" s="29"/>
      <c r="RTV4285" s="29"/>
      <c r="RTW4285" s="29"/>
      <c r="RTX4285" s="29"/>
      <c r="RTY4285" s="29"/>
      <c r="RTZ4285" s="29"/>
      <c r="RUA4285" s="29"/>
      <c r="RUB4285" s="29"/>
      <c r="RUC4285" s="29"/>
      <c r="RUD4285" s="29"/>
      <c r="RUE4285" s="29"/>
      <c r="RUF4285" s="29"/>
      <c r="RUG4285" s="29"/>
      <c r="RUH4285" s="29"/>
      <c r="RUI4285" s="29"/>
      <c r="RUJ4285" s="29"/>
      <c r="RUK4285" s="29"/>
      <c r="RUL4285" s="29"/>
      <c r="RUM4285" s="29"/>
      <c r="RUN4285" s="29"/>
      <c r="RUO4285" s="29"/>
      <c r="RUP4285" s="29"/>
      <c r="RUQ4285" s="29"/>
      <c r="RUR4285" s="29"/>
      <c r="RUS4285" s="29"/>
      <c r="RUT4285" s="29"/>
      <c r="RUU4285" s="29"/>
      <c r="RUV4285" s="29"/>
      <c r="RUW4285" s="29"/>
      <c r="RUX4285" s="29"/>
      <c r="RUY4285" s="29"/>
      <c r="RUZ4285" s="29"/>
      <c r="RVA4285" s="29"/>
      <c r="RVB4285" s="29"/>
      <c r="RVC4285" s="29"/>
      <c r="RVD4285" s="29"/>
      <c r="RVE4285" s="29"/>
      <c r="RVF4285" s="29"/>
      <c r="RVG4285" s="29"/>
      <c r="RVH4285" s="29"/>
      <c r="RVI4285" s="29"/>
      <c r="RVJ4285" s="29"/>
      <c r="RVK4285" s="29"/>
      <c r="RVL4285" s="29"/>
      <c r="RVM4285" s="29"/>
      <c r="RVN4285" s="29"/>
      <c r="RVO4285" s="29"/>
      <c r="RVP4285" s="29"/>
      <c r="RVQ4285" s="29"/>
      <c r="RVR4285" s="29"/>
      <c r="RVS4285" s="29"/>
      <c r="RVT4285" s="29"/>
      <c r="RVU4285" s="29"/>
      <c r="RVV4285" s="29"/>
      <c r="RVW4285" s="29"/>
      <c r="RVX4285" s="29"/>
      <c r="RVY4285" s="29"/>
      <c r="RVZ4285" s="29"/>
      <c r="RWA4285" s="29"/>
      <c r="RWB4285" s="29"/>
      <c r="RWC4285" s="29"/>
      <c r="RWD4285" s="29"/>
      <c r="RWE4285" s="29"/>
      <c r="RWF4285" s="29"/>
      <c r="RWG4285" s="29"/>
      <c r="RWH4285" s="29"/>
      <c r="RWI4285" s="29"/>
      <c r="RWJ4285" s="29"/>
      <c r="RWK4285" s="29"/>
      <c r="RWL4285" s="29"/>
      <c r="RWM4285" s="29"/>
      <c r="RWN4285" s="29"/>
      <c r="RWO4285" s="29"/>
      <c r="RWP4285" s="29"/>
      <c r="RWQ4285" s="29"/>
      <c r="RWR4285" s="29"/>
      <c r="RWS4285" s="29"/>
      <c r="RWT4285" s="29"/>
      <c r="RWU4285" s="29"/>
      <c r="RWV4285" s="29"/>
      <c r="RWW4285" s="29"/>
      <c r="RWX4285" s="29"/>
      <c r="RWY4285" s="29"/>
      <c r="RWZ4285" s="29"/>
      <c r="RXA4285" s="29"/>
      <c r="RXB4285" s="29"/>
      <c r="RXC4285" s="29"/>
      <c r="RXD4285" s="29"/>
      <c r="RXE4285" s="29"/>
      <c r="RXF4285" s="29"/>
      <c r="RXG4285" s="29"/>
      <c r="RXH4285" s="29"/>
      <c r="RXI4285" s="29"/>
      <c r="RXJ4285" s="29"/>
      <c r="RXK4285" s="29"/>
      <c r="RXL4285" s="29"/>
      <c r="RXM4285" s="29"/>
      <c r="RXN4285" s="29"/>
      <c r="RXO4285" s="29"/>
      <c r="RXP4285" s="29"/>
      <c r="RXQ4285" s="29"/>
      <c r="RXR4285" s="29"/>
      <c r="RXS4285" s="29"/>
      <c r="RXT4285" s="29"/>
      <c r="RXU4285" s="29"/>
      <c r="RXV4285" s="29"/>
      <c r="RXW4285" s="29"/>
      <c r="RXX4285" s="29"/>
      <c r="RXY4285" s="29"/>
      <c r="RXZ4285" s="29"/>
      <c r="RYA4285" s="29"/>
      <c r="RYB4285" s="29"/>
      <c r="RYC4285" s="29"/>
      <c r="RYD4285" s="29"/>
      <c r="RYE4285" s="29"/>
      <c r="RYF4285" s="29"/>
      <c r="RYG4285" s="29"/>
      <c r="RYH4285" s="29"/>
      <c r="RYI4285" s="29"/>
      <c r="RYJ4285" s="29"/>
      <c r="RYK4285" s="29"/>
      <c r="RYL4285" s="29"/>
      <c r="RYM4285" s="29"/>
      <c r="RYN4285" s="29"/>
      <c r="RYO4285" s="29"/>
      <c r="RYP4285" s="29"/>
      <c r="RYQ4285" s="29"/>
      <c r="RYR4285" s="29"/>
      <c r="RYS4285" s="29"/>
      <c r="RYT4285" s="29"/>
      <c r="RYU4285" s="29"/>
      <c r="RYV4285" s="29"/>
      <c r="RYW4285" s="29"/>
      <c r="RYX4285" s="29"/>
      <c r="RYY4285" s="29"/>
      <c r="RYZ4285" s="29"/>
      <c r="RZA4285" s="29"/>
      <c r="RZB4285" s="29"/>
      <c r="RZC4285" s="29"/>
      <c r="RZD4285" s="29"/>
      <c r="RZE4285" s="29"/>
      <c r="RZF4285" s="29"/>
      <c r="RZG4285" s="29"/>
      <c r="RZH4285" s="29"/>
      <c r="RZI4285" s="29"/>
      <c r="RZJ4285" s="29"/>
      <c r="RZK4285" s="29"/>
      <c r="RZL4285" s="29"/>
      <c r="RZM4285" s="29"/>
      <c r="RZN4285" s="29"/>
      <c r="RZO4285" s="29"/>
      <c r="RZP4285" s="29"/>
      <c r="RZQ4285" s="29"/>
      <c r="RZR4285" s="29"/>
      <c r="RZS4285" s="29"/>
      <c r="RZT4285" s="29"/>
      <c r="RZU4285" s="29"/>
      <c r="RZV4285" s="29"/>
      <c r="RZW4285" s="29"/>
      <c r="RZX4285" s="29"/>
      <c r="RZY4285" s="29"/>
      <c r="RZZ4285" s="29"/>
      <c r="SAA4285" s="29"/>
      <c r="SAB4285" s="29"/>
      <c r="SAC4285" s="29"/>
      <c r="SAD4285" s="29"/>
      <c r="SAE4285" s="29"/>
      <c r="SAF4285" s="29"/>
      <c r="SAG4285" s="29"/>
      <c r="SAH4285" s="29"/>
      <c r="SAI4285" s="29"/>
      <c r="SAJ4285" s="29"/>
      <c r="SAK4285" s="29"/>
      <c r="SAL4285" s="29"/>
      <c r="SAM4285" s="29"/>
      <c r="SAN4285" s="29"/>
      <c r="SAO4285" s="29"/>
      <c r="SAP4285" s="29"/>
      <c r="SAQ4285" s="29"/>
      <c r="SAR4285" s="29"/>
      <c r="SAS4285" s="29"/>
      <c r="SAT4285" s="29"/>
      <c r="SAU4285" s="29"/>
      <c r="SAV4285" s="29"/>
      <c r="SAW4285" s="29"/>
      <c r="SAX4285" s="29"/>
      <c r="SAY4285" s="29"/>
      <c r="SAZ4285" s="29"/>
      <c r="SBA4285" s="29"/>
      <c r="SBB4285" s="29"/>
      <c r="SBC4285" s="29"/>
      <c r="SBD4285" s="29"/>
      <c r="SBE4285" s="29"/>
      <c r="SBF4285" s="29"/>
      <c r="SBG4285" s="29"/>
      <c r="SBH4285" s="29"/>
      <c r="SBI4285" s="29"/>
      <c r="SBJ4285" s="29"/>
      <c r="SBK4285" s="29"/>
      <c r="SBL4285" s="29"/>
      <c r="SBM4285" s="29"/>
      <c r="SBN4285" s="29"/>
      <c r="SBO4285" s="29"/>
      <c r="SBP4285" s="29"/>
      <c r="SBQ4285" s="29"/>
      <c r="SBR4285" s="29"/>
      <c r="SBS4285" s="29"/>
      <c r="SBT4285" s="29"/>
      <c r="SBU4285" s="29"/>
      <c r="SBV4285" s="29"/>
      <c r="SBW4285" s="29"/>
      <c r="SBX4285" s="29"/>
      <c r="SBY4285" s="29"/>
      <c r="SBZ4285" s="29"/>
      <c r="SCA4285" s="29"/>
      <c r="SCB4285" s="29"/>
      <c r="SCC4285" s="29"/>
      <c r="SCD4285" s="29"/>
      <c r="SCE4285" s="29"/>
      <c r="SCF4285" s="29"/>
      <c r="SCG4285" s="29"/>
      <c r="SCH4285" s="29"/>
      <c r="SCI4285" s="29"/>
      <c r="SCJ4285" s="29"/>
      <c r="SCK4285" s="29"/>
      <c r="SCL4285" s="29"/>
      <c r="SCM4285" s="29"/>
      <c r="SCN4285" s="29"/>
      <c r="SCO4285" s="29"/>
      <c r="SCP4285" s="29"/>
      <c r="SCQ4285" s="29"/>
      <c r="SCR4285" s="29"/>
      <c r="SCS4285" s="29"/>
      <c r="SCT4285" s="29"/>
      <c r="SCU4285" s="29"/>
      <c r="SCV4285" s="29"/>
      <c r="SCW4285" s="29"/>
      <c r="SCX4285" s="29"/>
      <c r="SCY4285" s="29"/>
      <c r="SCZ4285" s="29"/>
      <c r="SDA4285" s="29"/>
      <c r="SDB4285" s="29"/>
      <c r="SDC4285" s="29"/>
      <c r="SDD4285" s="29"/>
      <c r="SDE4285" s="29"/>
      <c r="SDF4285" s="29"/>
      <c r="SDG4285" s="29"/>
      <c r="SDH4285" s="29"/>
      <c r="SDI4285" s="29"/>
      <c r="SDJ4285" s="29"/>
      <c r="SDK4285" s="29"/>
      <c r="SDL4285" s="29"/>
      <c r="SDM4285" s="29"/>
      <c r="SDN4285" s="29"/>
      <c r="SDO4285" s="29"/>
      <c r="SDP4285" s="29"/>
      <c r="SDQ4285" s="29"/>
      <c r="SDR4285" s="29"/>
      <c r="SDS4285" s="29"/>
      <c r="SDT4285" s="29"/>
      <c r="SDU4285" s="29"/>
      <c r="SDV4285" s="29"/>
      <c r="SDW4285" s="29"/>
      <c r="SDX4285" s="29"/>
      <c r="SDY4285" s="29"/>
      <c r="SDZ4285" s="29"/>
      <c r="SEA4285" s="29"/>
      <c r="SEB4285" s="29"/>
      <c r="SEC4285" s="29"/>
      <c r="SED4285" s="29"/>
      <c r="SEE4285" s="29"/>
      <c r="SEF4285" s="29"/>
      <c r="SEG4285" s="29"/>
      <c r="SEH4285" s="29"/>
      <c r="SEI4285" s="29"/>
      <c r="SEJ4285" s="29"/>
      <c r="SEK4285" s="29"/>
      <c r="SEL4285" s="29"/>
      <c r="SEM4285" s="29"/>
      <c r="SEN4285" s="29"/>
      <c r="SEO4285" s="29"/>
      <c r="SEP4285" s="29"/>
      <c r="SEQ4285" s="29"/>
      <c r="SER4285" s="29"/>
      <c r="SES4285" s="29"/>
      <c r="SET4285" s="29"/>
      <c r="SEU4285" s="29"/>
      <c r="SEV4285" s="29"/>
      <c r="SEW4285" s="29"/>
      <c r="SEX4285" s="29"/>
      <c r="SEY4285" s="29"/>
      <c r="SEZ4285" s="29"/>
      <c r="SFA4285" s="29"/>
      <c r="SFB4285" s="29"/>
      <c r="SFC4285" s="29"/>
      <c r="SFD4285" s="29"/>
      <c r="SFE4285" s="29"/>
      <c r="SFF4285" s="29"/>
      <c r="SFG4285" s="29"/>
      <c r="SFH4285" s="29"/>
      <c r="SFI4285" s="29"/>
      <c r="SFJ4285" s="29"/>
      <c r="SFK4285" s="29"/>
      <c r="SFL4285" s="29"/>
      <c r="SFM4285" s="29"/>
      <c r="SFN4285" s="29"/>
      <c r="SFO4285" s="29"/>
      <c r="SFP4285" s="29"/>
      <c r="SFQ4285" s="29"/>
      <c r="SFR4285" s="29"/>
      <c r="SFS4285" s="29"/>
      <c r="SFT4285" s="29"/>
      <c r="SFU4285" s="29"/>
      <c r="SFV4285" s="29"/>
      <c r="SFW4285" s="29"/>
      <c r="SFX4285" s="29"/>
      <c r="SFY4285" s="29"/>
      <c r="SFZ4285" s="29"/>
      <c r="SGA4285" s="29"/>
      <c r="SGB4285" s="29"/>
      <c r="SGC4285" s="29"/>
      <c r="SGD4285" s="29"/>
      <c r="SGE4285" s="29"/>
      <c r="SGF4285" s="29"/>
      <c r="SGG4285" s="29"/>
      <c r="SGH4285" s="29"/>
      <c r="SGI4285" s="29"/>
      <c r="SGJ4285" s="29"/>
      <c r="SGK4285" s="29"/>
      <c r="SGL4285" s="29"/>
      <c r="SGM4285" s="29"/>
      <c r="SGN4285" s="29"/>
      <c r="SGO4285" s="29"/>
      <c r="SGP4285" s="29"/>
      <c r="SGQ4285" s="29"/>
      <c r="SGR4285" s="29"/>
      <c r="SGS4285" s="29"/>
      <c r="SGT4285" s="29"/>
      <c r="SGU4285" s="29"/>
      <c r="SGV4285" s="29"/>
      <c r="SGW4285" s="29"/>
      <c r="SGX4285" s="29"/>
      <c r="SGY4285" s="29"/>
      <c r="SGZ4285" s="29"/>
      <c r="SHA4285" s="29"/>
      <c r="SHB4285" s="29"/>
      <c r="SHC4285" s="29"/>
      <c r="SHD4285" s="29"/>
      <c r="SHE4285" s="29"/>
      <c r="SHF4285" s="29"/>
      <c r="SHG4285" s="29"/>
      <c r="SHH4285" s="29"/>
      <c r="SHI4285" s="29"/>
      <c r="SHJ4285" s="29"/>
      <c r="SHK4285" s="29"/>
      <c r="SHL4285" s="29"/>
      <c r="SHM4285" s="29"/>
      <c r="SHN4285" s="29"/>
      <c r="SHO4285" s="29"/>
      <c r="SHP4285" s="29"/>
      <c r="SHQ4285" s="29"/>
      <c r="SHR4285" s="29"/>
      <c r="SHS4285" s="29"/>
      <c r="SHT4285" s="29"/>
      <c r="SHU4285" s="29"/>
      <c r="SHV4285" s="29"/>
      <c r="SHW4285" s="29"/>
      <c r="SHX4285" s="29"/>
      <c r="SHY4285" s="29"/>
      <c r="SHZ4285" s="29"/>
      <c r="SIA4285" s="29"/>
      <c r="SIB4285" s="29"/>
      <c r="SIC4285" s="29"/>
      <c r="SID4285" s="29"/>
      <c r="SIE4285" s="29"/>
      <c r="SIF4285" s="29"/>
      <c r="SIG4285" s="29"/>
      <c r="SIH4285" s="29"/>
      <c r="SII4285" s="29"/>
      <c r="SIJ4285" s="29"/>
      <c r="SIK4285" s="29"/>
      <c r="SIL4285" s="29"/>
      <c r="SIM4285" s="29"/>
      <c r="SIN4285" s="29"/>
      <c r="SIO4285" s="29"/>
      <c r="SIP4285" s="29"/>
      <c r="SIQ4285" s="29"/>
      <c r="SIR4285" s="29"/>
      <c r="SIS4285" s="29"/>
      <c r="SIT4285" s="29"/>
      <c r="SIU4285" s="29"/>
      <c r="SIV4285" s="29"/>
      <c r="SIW4285" s="29"/>
      <c r="SIX4285" s="29"/>
      <c r="SIY4285" s="29"/>
      <c r="SIZ4285" s="29"/>
      <c r="SJA4285" s="29"/>
      <c r="SJB4285" s="29"/>
      <c r="SJC4285" s="29"/>
      <c r="SJD4285" s="29"/>
      <c r="SJE4285" s="29"/>
      <c r="SJF4285" s="29"/>
      <c r="SJG4285" s="29"/>
      <c r="SJH4285" s="29"/>
      <c r="SJI4285" s="29"/>
      <c r="SJJ4285" s="29"/>
      <c r="SJK4285" s="29"/>
      <c r="SJL4285" s="29"/>
      <c r="SJM4285" s="29"/>
      <c r="SJN4285" s="29"/>
      <c r="SJO4285" s="29"/>
      <c r="SJP4285" s="29"/>
      <c r="SJQ4285" s="29"/>
      <c r="SJR4285" s="29"/>
      <c r="SJS4285" s="29"/>
      <c r="SJT4285" s="29"/>
      <c r="SJU4285" s="29"/>
      <c r="SJV4285" s="29"/>
      <c r="SJW4285" s="29"/>
      <c r="SJX4285" s="29"/>
      <c r="SJY4285" s="29"/>
      <c r="SJZ4285" s="29"/>
      <c r="SKA4285" s="29"/>
      <c r="SKB4285" s="29"/>
      <c r="SKC4285" s="29"/>
      <c r="SKD4285" s="29"/>
      <c r="SKE4285" s="29"/>
      <c r="SKF4285" s="29"/>
      <c r="SKG4285" s="29"/>
      <c r="SKH4285" s="29"/>
      <c r="SKI4285" s="29"/>
      <c r="SKJ4285" s="29"/>
      <c r="SKK4285" s="29"/>
      <c r="SKL4285" s="29"/>
      <c r="SKM4285" s="29"/>
      <c r="SKN4285" s="29"/>
      <c r="SKO4285" s="29"/>
      <c r="SKP4285" s="29"/>
      <c r="SKQ4285" s="29"/>
      <c r="SKR4285" s="29"/>
      <c r="SKS4285" s="29"/>
      <c r="SKT4285" s="29"/>
      <c r="SKU4285" s="29"/>
      <c r="SKV4285" s="29"/>
      <c r="SKW4285" s="29"/>
      <c r="SKX4285" s="29"/>
      <c r="SKY4285" s="29"/>
      <c r="SKZ4285" s="29"/>
      <c r="SLA4285" s="29"/>
      <c r="SLB4285" s="29"/>
      <c r="SLC4285" s="29"/>
      <c r="SLD4285" s="29"/>
      <c r="SLE4285" s="29"/>
      <c r="SLF4285" s="29"/>
      <c r="SLG4285" s="29"/>
      <c r="SLH4285" s="29"/>
      <c r="SLI4285" s="29"/>
      <c r="SLJ4285" s="29"/>
      <c r="SLK4285" s="29"/>
      <c r="SLL4285" s="29"/>
      <c r="SLM4285" s="29"/>
      <c r="SLN4285" s="29"/>
      <c r="SLO4285" s="29"/>
      <c r="SLP4285" s="29"/>
      <c r="SLQ4285" s="29"/>
      <c r="SLR4285" s="29"/>
      <c r="SLS4285" s="29"/>
      <c r="SLT4285" s="29"/>
      <c r="SLU4285" s="29"/>
      <c r="SLV4285" s="29"/>
      <c r="SLW4285" s="29"/>
      <c r="SLX4285" s="29"/>
      <c r="SLY4285" s="29"/>
      <c r="SLZ4285" s="29"/>
      <c r="SMA4285" s="29"/>
      <c r="SMB4285" s="29"/>
      <c r="SMC4285" s="29"/>
      <c r="SMD4285" s="29"/>
      <c r="SME4285" s="29"/>
      <c r="SMF4285" s="29"/>
      <c r="SMG4285" s="29"/>
      <c r="SMH4285" s="29"/>
      <c r="SMI4285" s="29"/>
      <c r="SMJ4285" s="29"/>
      <c r="SMK4285" s="29"/>
      <c r="SML4285" s="29"/>
      <c r="SMM4285" s="29"/>
      <c r="SMN4285" s="29"/>
      <c r="SMO4285" s="29"/>
      <c r="SMP4285" s="29"/>
      <c r="SMQ4285" s="29"/>
      <c r="SMR4285" s="29"/>
      <c r="SMS4285" s="29"/>
      <c r="SMT4285" s="29"/>
      <c r="SMU4285" s="29"/>
      <c r="SMV4285" s="29"/>
      <c r="SMW4285" s="29"/>
      <c r="SMX4285" s="29"/>
      <c r="SMY4285" s="29"/>
      <c r="SMZ4285" s="29"/>
      <c r="SNA4285" s="29"/>
      <c r="SNB4285" s="29"/>
      <c r="SNC4285" s="29"/>
      <c r="SND4285" s="29"/>
      <c r="SNE4285" s="29"/>
      <c r="SNF4285" s="29"/>
      <c r="SNG4285" s="29"/>
      <c r="SNH4285" s="29"/>
      <c r="SNI4285" s="29"/>
      <c r="SNJ4285" s="29"/>
      <c r="SNK4285" s="29"/>
      <c r="SNL4285" s="29"/>
      <c r="SNM4285" s="29"/>
      <c r="SNN4285" s="29"/>
      <c r="SNO4285" s="29"/>
      <c r="SNP4285" s="29"/>
      <c r="SNQ4285" s="29"/>
      <c r="SNR4285" s="29"/>
      <c r="SNS4285" s="29"/>
      <c r="SNT4285" s="29"/>
      <c r="SNU4285" s="29"/>
      <c r="SNV4285" s="29"/>
      <c r="SNW4285" s="29"/>
      <c r="SNX4285" s="29"/>
      <c r="SNY4285" s="29"/>
      <c r="SNZ4285" s="29"/>
      <c r="SOA4285" s="29"/>
      <c r="SOB4285" s="29"/>
      <c r="SOC4285" s="29"/>
      <c r="SOD4285" s="29"/>
      <c r="SOE4285" s="29"/>
      <c r="SOF4285" s="29"/>
      <c r="SOG4285" s="29"/>
      <c r="SOH4285" s="29"/>
      <c r="SOI4285" s="29"/>
      <c r="SOJ4285" s="29"/>
      <c r="SOK4285" s="29"/>
      <c r="SOL4285" s="29"/>
      <c r="SOM4285" s="29"/>
      <c r="SON4285" s="29"/>
      <c r="SOO4285" s="29"/>
      <c r="SOP4285" s="29"/>
      <c r="SOQ4285" s="29"/>
      <c r="SOR4285" s="29"/>
      <c r="SOS4285" s="29"/>
      <c r="SOT4285" s="29"/>
      <c r="SOU4285" s="29"/>
      <c r="SOV4285" s="29"/>
      <c r="SOW4285" s="29"/>
      <c r="SOX4285" s="29"/>
      <c r="SOY4285" s="29"/>
      <c r="SOZ4285" s="29"/>
      <c r="SPA4285" s="29"/>
      <c r="SPB4285" s="29"/>
      <c r="SPC4285" s="29"/>
      <c r="SPD4285" s="29"/>
      <c r="SPE4285" s="29"/>
      <c r="SPF4285" s="29"/>
      <c r="SPG4285" s="29"/>
      <c r="SPH4285" s="29"/>
      <c r="SPI4285" s="29"/>
      <c r="SPJ4285" s="29"/>
      <c r="SPK4285" s="29"/>
      <c r="SPL4285" s="29"/>
      <c r="SPM4285" s="29"/>
      <c r="SPN4285" s="29"/>
      <c r="SPO4285" s="29"/>
      <c r="SPP4285" s="29"/>
      <c r="SPQ4285" s="29"/>
      <c r="SPR4285" s="29"/>
      <c r="SPS4285" s="29"/>
      <c r="SPT4285" s="29"/>
      <c r="SPU4285" s="29"/>
      <c r="SPV4285" s="29"/>
      <c r="SPW4285" s="29"/>
      <c r="SPX4285" s="29"/>
      <c r="SPY4285" s="29"/>
      <c r="SPZ4285" s="29"/>
      <c r="SQA4285" s="29"/>
      <c r="SQB4285" s="29"/>
      <c r="SQC4285" s="29"/>
      <c r="SQD4285" s="29"/>
      <c r="SQE4285" s="29"/>
      <c r="SQF4285" s="29"/>
      <c r="SQG4285" s="29"/>
      <c r="SQH4285" s="29"/>
      <c r="SQI4285" s="29"/>
      <c r="SQJ4285" s="29"/>
      <c r="SQK4285" s="29"/>
      <c r="SQL4285" s="29"/>
      <c r="SQM4285" s="29"/>
      <c r="SQN4285" s="29"/>
      <c r="SQO4285" s="29"/>
      <c r="SQP4285" s="29"/>
      <c r="SQQ4285" s="29"/>
      <c r="SQR4285" s="29"/>
      <c r="SQS4285" s="29"/>
      <c r="SQT4285" s="29"/>
      <c r="SQU4285" s="29"/>
      <c r="SQV4285" s="29"/>
      <c r="SQW4285" s="29"/>
      <c r="SQX4285" s="29"/>
      <c r="SQY4285" s="29"/>
      <c r="SQZ4285" s="29"/>
      <c r="SRA4285" s="29"/>
      <c r="SRB4285" s="29"/>
      <c r="SRC4285" s="29"/>
      <c r="SRD4285" s="29"/>
      <c r="SRE4285" s="29"/>
      <c r="SRF4285" s="29"/>
      <c r="SRG4285" s="29"/>
      <c r="SRH4285" s="29"/>
      <c r="SRI4285" s="29"/>
      <c r="SRJ4285" s="29"/>
      <c r="SRK4285" s="29"/>
      <c r="SRL4285" s="29"/>
      <c r="SRM4285" s="29"/>
      <c r="SRN4285" s="29"/>
      <c r="SRO4285" s="29"/>
      <c r="SRP4285" s="29"/>
      <c r="SRQ4285" s="29"/>
      <c r="SRR4285" s="29"/>
      <c r="SRS4285" s="29"/>
      <c r="SRT4285" s="29"/>
      <c r="SRU4285" s="29"/>
      <c r="SRV4285" s="29"/>
      <c r="SRW4285" s="29"/>
      <c r="SRX4285" s="29"/>
      <c r="SRY4285" s="29"/>
      <c r="SRZ4285" s="29"/>
      <c r="SSA4285" s="29"/>
      <c r="SSB4285" s="29"/>
      <c r="SSC4285" s="29"/>
      <c r="SSD4285" s="29"/>
      <c r="SSE4285" s="29"/>
      <c r="SSF4285" s="29"/>
      <c r="SSG4285" s="29"/>
      <c r="SSH4285" s="29"/>
      <c r="SSI4285" s="29"/>
      <c r="SSJ4285" s="29"/>
      <c r="SSK4285" s="29"/>
      <c r="SSL4285" s="29"/>
      <c r="SSM4285" s="29"/>
      <c r="SSN4285" s="29"/>
      <c r="SSO4285" s="29"/>
      <c r="SSP4285" s="29"/>
      <c r="SSQ4285" s="29"/>
      <c r="SSR4285" s="29"/>
      <c r="SSS4285" s="29"/>
      <c r="SST4285" s="29"/>
      <c r="SSU4285" s="29"/>
      <c r="SSV4285" s="29"/>
      <c r="SSW4285" s="29"/>
      <c r="SSX4285" s="29"/>
      <c r="SSY4285" s="29"/>
      <c r="SSZ4285" s="29"/>
      <c r="STA4285" s="29"/>
      <c r="STB4285" s="29"/>
      <c r="STC4285" s="29"/>
      <c r="STD4285" s="29"/>
      <c r="STE4285" s="29"/>
      <c r="STF4285" s="29"/>
      <c r="STG4285" s="29"/>
      <c r="STH4285" s="29"/>
      <c r="STI4285" s="29"/>
      <c r="STJ4285" s="29"/>
      <c r="STK4285" s="29"/>
      <c r="STL4285" s="29"/>
      <c r="STM4285" s="29"/>
      <c r="STN4285" s="29"/>
      <c r="STO4285" s="29"/>
      <c r="STP4285" s="29"/>
      <c r="STQ4285" s="29"/>
      <c r="STR4285" s="29"/>
      <c r="STS4285" s="29"/>
      <c r="STT4285" s="29"/>
      <c r="STU4285" s="29"/>
      <c r="STV4285" s="29"/>
      <c r="STW4285" s="29"/>
      <c r="STX4285" s="29"/>
      <c r="STY4285" s="29"/>
      <c r="STZ4285" s="29"/>
      <c r="SUA4285" s="29"/>
      <c r="SUB4285" s="29"/>
      <c r="SUC4285" s="29"/>
      <c r="SUD4285" s="29"/>
      <c r="SUE4285" s="29"/>
      <c r="SUF4285" s="29"/>
      <c r="SUG4285" s="29"/>
      <c r="SUH4285" s="29"/>
      <c r="SUI4285" s="29"/>
      <c r="SUJ4285" s="29"/>
      <c r="SUK4285" s="29"/>
      <c r="SUL4285" s="29"/>
      <c r="SUM4285" s="29"/>
      <c r="SUN4285" s="29"/>
      <c r="SUO4285" s="29"/>
      <c r="SUP4285" s="29"/>
      <c r="SUQ4285" s="29"/>
      <c r="SUR4285" s="29"/>
      <c r="SUS4285" s="29"/>
      <c r="SUT4285" s="29"/>
      <c r="SUU4285" s="29"/>
      <c r="SUV4285" s="29"/>
      <c r="SUW4285" s="29"/>
      <c r="SUX4285" s="29"/>
      <c r="SUY4285" s="29"/>
      <c r="SUZ4285" s="29"/>
      <c r="SVA4285" s="29"/>
      <c r="SVB4285" s="29"/>
      <c r="SVC4285" s="29"/>
      <c r="SVD4285" s="29"/>
      <c r="SVE4285" s="29"/>
      <c r="SVF4285" s="29"/>
      <c r="SVG4285" s="29"/>
      <c r="SVH4285" s="29"/>
      <c r="SVI4285" s="29"/>
      <c r="SVJ4285" s="29"/>
      <c r="SVK4285" s="29"/>
      <c r="SVL4285" s="29"/>
      <c r="SVM4285" s="29"/>
      <c r="SVN4285" s="29"/>
      <c r="SVO4285" s="29"/>
      <c r="SVP4285" s="29"/>
      <c r="SVQ4285" s="29"/>
      <c r="SVR4285" s="29"/>
      <c r="SVS4285" s="29"/>
      <c r="SVT4285" s="29"/>
      <c r="SVU4285" s="29"/>
      <c r="SVV4285" s="29"/>
      <c r="SVW4285" s="29"/>
      <c r="SVX4285" s="29"/>
      <c r="SVY4285" s="29"/>
      <c r="SVZ4285" s="29"/>
      <c r="SWA4285" s="29"/>
      <c r="SWB4285" s="29"/>
      <c r="SWC4285" s="29"/>
      <c r="SWD4285" s="29"/>
      <c r="SWE4285" s="29"/>
      <c r="SWF4285" s="29"/>
      <c r="SWG4285" s="29"/>
      <c r="SWH4285" s="29"/>
      <c r="SWI4285" s="29"/>
      <c r="SWJ4285" s="29"/>
      <c r="SWK4285" s="29"/>
      <c r="SWL4285" s="29"/>
      <c r="SWM4285" s="29"/>
      <c r="SWN4285" s="29"/>
      <c r="SWO4285" s="29"/>
      <c r="SWP4285" s="29"/>
      <c r="SWQ4285" s="29"/>
      <c r="SWR4285" s="29"/>
      <c r="SWS4285" s="29"/>
      <c r="SWT4285" s="29"/>
      <c r="SWU4285" s="29"/>
      <c r="SWV4285" s="29"/>
      <c r="SWW4285" s="29"/>
      <c r="SWX4285" s="29"/>
      <c r="SWY4285" s="29"/>
      <c r="SWZ4285" s="29"/>
      <c r="SXA4285" s="29"/>
      <c r="SXB4285" s="29"/>
      <c r="SXC4285" s="29"/>
      <c r="SXD4285" s="29"/>
      <c r="SXE4285" s="29"/>
      <c r="SXF4285" s="29"/>
      <c r="SXG4285" s="29"/>
      <c r="SXH4285" s="29"/>
      <c r="SXI4285" s="29"/>
      <c r="SXJ4285" s="29"/>
      <c r="SXK4285" s="29"/>
      <c r="SXL4285" s="29"/>
      <c r="SXM4285" s="29"/>
      <c r="SXN4285" s="29"/>
      <c r="SXO4285" s="29"/>
      <c r="SXP4285" s="29"/>
      <c r="SXQ4285" s="29"/>
      <c r="SXR4285" s="29"/>
      <c r="SXS4285" s="29"/>
      <c r="SXT4285" s="29"/>
      <c r="SXU4285" s="29"/>
      <c r="SXV4285" s="29"/>
      <c r="SXW4285" s="29"/>
      <c r="SXX4285" s="29"/>
      <c r="SXY4285" s="29"/>
      <c r="SXZ4285" s="29"/>
      <c r="SYA4285" s="29"/>
      <c r="SYB4285" s="29"/>
      <c r="SYC4285" s="29"/>
      <c r="SYD4285" s="29"/>
      <c r="SYE4285" s="29"/>
      <c r="SYF4285" s="29"/>
      <c r="SYG4285" s="29"/>
      <c r="SYH4285" s="29"/>
      <c r="SYI4285" s="29"/>
      <c r="SYJ4285" s="29"/>
      <c r="SYK4285" s="29"/>
      <c r="SYL4285" s="29"/>
      <c r="SYM4285" s="29"/>
      <c r="SYN4285" s="29"/>
      <c r="SYO4285" s="29"/>
      <c r="SYP4285" s="29"/>
      <c r="SYQ4285" s="29"/>
      <c r="SYR4285" s="29"/>
      <c r="SYS4285" s="29"/>
      <c r="SYT4285" s="29"/>
      <c r="SYU4285" s="29"/>
      <c r="SYV4285" s="29"/>
      <c r="SYW4285" s="29"/>
      <c r="SYX4285" s="29"/>
      <c r="SYY4285" s="29"/>
      <c r="SYZ4285" s="29"/>
      <c r="SZA4285" s="29"/>
      <c r="SZB4285" s="29"/>
      <c r="SZC4285" s="29"/>
      <c r="SZD4285" s="29"/>
      <c r="SZE4285" s="29"/>
      <c r="SZF4285" s="29"/>
      <c r="SZG4285" s="29"/>
      <c r="SZH4285" s="29"/>
      <c r="SZI4285" s="29"/>
      <c r="SZJ4285" s="29"/>
      <c r="SZK4285" s="29"/>
      <c r="SZL4285" s="29"/>
      <c r="SZM4285" s="29"/>
      <c r="SZN4285" s="29"/>
      <c r="SZO4285" s="29"/>
      <c r="SZP4285" s="29"/>
      <c r="SZQ4285" s="29"/>
      <c r="SZR4285" s="29"/>
      <c r="SZS4285" s="29"/>
      <c r="SZT4285" s="29"/>
      <c r="SZU4285" s="29"/>
      <c r="SZV4285" s="29"/>
      <c r="SZW4285" s="29"/>
      <c r="SZX4285" s="29"/>
      <c r="SZY4285" s="29"/>
      <c r="SZZ4285" s="29"/>
      <c r="TAA4285" s="29"/>
      <c r="TAB4285" s="29"/>
      <c r="TAC4285" s="29"/>
      <c r="TAD4285" s="29"/>
      <c r="TAE4285" s="29"/>
      <c r="TAF4285" s="29"/>
      <c r="TAG4285" s="29"/>
      <c r="TAH4285" s="29"/>
      <c r="TAI4285" s="29"/>
      <c r="TAJ4285" s="29"/>
      <c r="TAK4285" s="29"/>
      <c r="TAL4285" s="29"/>
      <c r="TAM4285" s="29"/>
      <c r="TAN4285" s="29"/>
      <c r="TAO4285" s="29"/>
      <c r="TAP4285" s="29"/>
      <c r="TAQ4285" s="29"/>
      <c r="TAR4285" s="29"/>
      <c r="TAS4285" s="29"/>
      <c r="TAT4285" s="29"/>
      <c r="TAU4285" s="29"/>
      <c r="TAV4285" s="29"/>
      <c r="TAW4285" s="29"/>
      <c r="TAX4285" s="29"/>
      <c r="TAY4285" s="29"/>
      <c r="TAZ4285" s="29"/>
      <c r="TBA4285" s="29"/>
      <c r="TBB4285" s="29"/>
      <c r="TBC4285" s="29"/>
      <c r="TBD4285" s="29"/>
      <c r="TBE4285" s="29"/>
      <c r="TBF4285" s="29"/>
      <c r="TBG4285" s="29"/>
      <c r="TBH4285" s="29"/>
      <c r="TBI4285" s="29"/>
      <c r="TBJ4285" s="29"/>
      <c r="TBK4285" s="29"/>
      <c r="TBL4285" s="29"/>
      <c r="TBM4285" s="29"/>
      <c r="TBN4285" s="29"/>
      <c r="TBO4285" s="29"/>
      <c r="TBP4285" s="29"/>
      <c r="TBQ4285" s="29"/>
      <c r="TBR4285" s="29"/>
      <c r="TBS4285" s="29"/>
      <c r="TBT4285" s="29"/>
      <c r="TBU4285" s="29"/>
      <c r="TBV4285" s="29"/>
      <c r="TBW4285" s="29"/>
      <c r="TBX4285" s="29"/>
      <c r="TBY4285" s="29"/>
      <c r="TBZ4285" s="29"/>
      <c r="TCA4285" s="29"/>
      <c r="TCB4285" s="29"/>
      <c r="TCC4285" s="29"/>
      <c r="TCD4285" s="29"/>
      <c r="TCE4285" s="29"/>
      <c r="TCF4285" s="29"/>
      <c r="TCG4285" s="29"/>
      <c r="TCH4285" s="29"/>
      <c r="TCI4285" s="29"/>
      <c r="TCJ4285" s="29"/>
      <c r="TCK4285" s="29"/>
      <c r="TCL4285" s="29"/>
      <c r="TCM4285" s="29"/>
      <c r="TCN4285" s="29"/>
      <c r="TCO4285" s="29"/>
      <c r="TCP4285" s="29"/>
      <c r="TCQ4285" s="29"/>
      <c r="TCR4285" s="29"/>
      <c r="TCS4285" s="29"/>
      <c r="TCT4285" s="29"/>
      <c r="TCU4285" s="29"/>
      <c r="TCV4285" s="29"/>
      <c r="TCW4285" s="29"/>
      <c r="TCX4285" s="29"/>
      <c r="TCY4285" s="29"/>
      <c r="TCZ4285" s="29"/>
      <c r="TDA4285" s="29"/>
      <c r="TDB4285" s="29"/>
      <c r="TDC4285" s="29"/>
      <c r="TDD4285" s="29"/>
      <c r="TDE4285" s="29"/>
      <c r="TDF4285" s="29"/>
      <c r="TDG4285" s="29"/>
      <c r="TDH4285" s="29"/>
      <c r="TDI4285" s="29"/>
      <c r="TDJ4285" s="29"/>
      <c r="TDK4285" s="29"/>
      <c r="TDL4285" s="29"/>
      <c r="TDM4285" s="29"/>
      <c r="TDN4285" s="29"/>
      <c r="TDO4285" s="29"/>
      <c r="TDP4285" s="29"/>
      <c r="TDQ4285" s="29"/>
      <c r="TDR4285" s="29"/>
      <c r="TDS4285" s="29"/>
      <c r="TDT4285" s="29"/>
      <c r="TDU4285" s="29"/>
      <c r="TDV4285" s="29"/>
      <c r="TDW4285" s="29"/>
      <c r="TDX4285" s="29"/>
      <c r="TDY4285" s="29"/>
      <c r="TDZ4285" s="29"/>
      <c r="TEA4285" s="29"/>
      <c r="TEB4285" s="29"/>
      <c r="TEC4285" s="29"/>
      <c r="TED4285" s="29"/>
      <c r="TEE4285" s="29"/>
      <c r="TEF4285" s="29"/>
      <c r="TEG4285" s="29"/>
      <c r="TEH4285" s="29"/>
      <c r="TEI4285" s="29"/>
      <c r="TEJ4285" s="29"/>
      <c r="TEK4285" s="29"/>
      <c r="TEL4285" s="29"/>
      <c r="TEM4285" s="29"/>
      <c r="TEN4285" s="29"/>
      <c r="TEO4285" s="29"/>
      <c r="TEP4285" s="29"/>
      <c r="TEQ4285" s="29"/>
      <c r="TER4285" s="29"/>
      <c r="TES4285" s="29"/>
      <c r="TET4285" s="29"/>
      <c r="TEU4285" s="29"/>
      <c r="TEV4285" s="29"/>
      <c r="TEW4285" s="29"/>
      <c r="TEX4285" s="29"/>
      <c r="TEY4285" s="29"/>
      <c r="TEZ4285" s="29"/>
      <c r="TFA4285" s="29"/>
      <c r="TFB4285" s="29"/>
      <c r="TFC4285" s="29"/>
      <c r="TFD4285" s="29"/>
      <c r="TFE4285" s="29"/>
      <c r="TFF4285" s="29"/>
      <c r="TFG4285" s="29"/>
      <c r="TFH4285" s="29"/>
      <c r="TFI4285" s="29"/>
      <c r="TFJ4285" s="29"/>
      <c r="TFK4285" s="29"/>
      <c r="TFL4285" s="29"/>
      <c r="TFM4285" s="29"/>
      <c r="TFN4285" s="29"/>
      <c r="TFO4285" s="29"/>
      <c r="TFP4285" s="29"/>
      <c r="TFQ4285" s="29"/>
      <c r="TFR4285" s="29"/>
      <c r="TFS4285" s="29"/>
      <c r="TFT4285" s="29"/>
      <c r="TFU4285" s="29"/>
      <c r="TFV4285" s="29"/>
      <c r="TFW4285" s="29"/>
      <c r="TFX4285" s="29"/>
      <c r="TFY4285" s="29"/>
      <c r="TFZ4285" s="29"/>
      <c r="TGA4285" s="29"/>
      <c r="TGB4285" s="29"/>
      <c r="TGC4285" s="29"/>
      <c r="TGD4285" s="29"/>
      <c r="TGE4285" s="29"/>
      <c r="TGF4285" s="29"/>
      <c r="TGG4285" s="29"/>
      <c r="TGH4285" s="29"/>
      <c r="TGI4285" s="29"/>
      <c r="TGJ4285" s="29"/>
      <c r="TGK4285" s="29"/>
      <c r="TGL4285" s="29"/>
      <c r="TGM4285" s="29"/>
      <c r="TGN4285" s="29"/>
      <c r="TGO4285" s="29"/>
      <c r="TGP4285" s="29"/>
      <c r="TGQ4285" s="29"/>
      <c r="TGR4285" s="29"/>
      <c r="TGS4285" s="29"/>
      <c r="TGT4285" s="29"/>
      <c r="TGU4285" s="29"/>
      <c r="TGV4285" s="29"/>
      <c r="TGW4285" s="29"/>
      <c r="TGX4285" s="29"/>
      <c r="TGY4285" s="29"/>
      <c r="TGZ4285" s="29"/>
      <c r="THA4285" s="29"/>
      <c r="THB4285" s="29"/>
      <c r="THC4285" s="29"/>
      <c r="THD4285" s="29"/>
      <c r="THE4285" s="29"/>
      <c r="THF4285" s="29"/>
      <c r="THG4285" s="29"/>
      <c r="THH4285" s="29"/>
      <c r="THI4285" s="29"/>
      <c r="THJ4285" s="29"/>
      <c r="THK4285" s="29"/>
      <c r="THL4285" s="29"/>
      <c r="THM4285" s="29"/>
      <c r="THN4285" s="29"/>
      <c r="THO4285" s="29"/>
      <c r="THP4285" s="29"/>
      <c r="THQ4285" s="29"/>
      <c r="THR4285" s="29"/>
      <c r="THS4285" s="29"/>
      <c r="THT4285" s="29"/>
      <c r="THU4285" s="29"/>
      <c r="THV4285" s="29"/>
      <c r="THW4285" s="29"/>
      <c r="THX4285" s="29"/>
      <c r="THY4285" s="29"/>
      <c r="THZ4285" s="29"/>
      <c r="TIA4285" s="29"/>
      <c r="TIB4285" s="29"/>
      <c r="TIC4285" s="29"/>
      <c r="TID4285" s="29"/>
      <c r="TIE4285" s="29"/>
      <c r="TIF4285" s="29"/>
      <c r="TIG4285" s="29"/>
      <c r="TIH4285" s="29"/>
      <c r="TII4285" s="29"/>
      <c r="TIJ4285" s="29"/>
      <c r="TIK4285" s="29"/>
      <c r="TIL4285" s="29"/>
      <c r="TIM4285" s="29"/>
      <c r="TIN4285" s="29"/>
      <c r="TIO4285" s="29"/>
      <c r="TIP4285" s="29"/>
      <c r="TIQ4285" s="29"/>
      <c r="TIR4285" s="29"/>
      <c r="TIS4285" s="29"/>
      <c r="TIT4285" s="29"/>
      <c r="TIU4285" s="29"/>
      <c r="TIV4285" s="29"/>
      <c r="TIW4285" s="29"/>
      <c r="TIX4285" s="29"/>
      <c r="TIY4285" s="29"/>
      <c r="TIZ4285" s="29"/>
      <c r="TJA4285" s="29"/>
      <c r="TJB4285" s="29"/>
      <c r="TJC4285" s="29"/>
      <c r="TJD4285" s="29"/>
      <c r="TJE4285" s="29"/>
      <c r="TJF4285" s="29"/>
      <c r="TJG4285" s="29"/>
      <c r="TJH4285" s="29"/>
      <c r="TJI4285" s="29"/>
      <c r="TJJ4285" s="29"/>
      <c r="TJK4285" s="29"/>
      <c r="TJL4285" s="29"/>
      <c r="TJM4285" s="29"/>
      <c r="TJN4285" s="29"/>
      <c r="TJO4285" s="29"/>
      <c r="TJP4285" s="29"/>
      <c r="TJQ4285" s="29"/>
      <c r="TJR4285" s="29"/>
      <c r="TJS4285" s="29"/>
      <c r="TJT4285" s="29"/>
      <c r="TJU4285" s="29"/>
      <c r="TJV4285" s="29"/>
      <c r="TJW4285" s="29"/>
      <c r="TJX4285" s="29"/>
      <c r="TJY4285" s="29"/>
      <c r="TJZ4285" s="29"/>
      <c r="TKA4285" s="29"/>
      <c r="TKB4285" s="29"/>
      <c r="TKC4285" s="29"/>
      <c r="TKD4285" s="29"/>
      <c r="TKE4285" s="29"/>
      <c r="TKF4285" s="29"/>
      <c r="TKG4285" s="29"/>
      <c r="TKH4285" s="29"/>
      <c r="TKI4285" s="29"/>
      <c r="TKJ4285" s="29"/>
      <c r="TKK4285" s="29"/>
      <c r="TKL4285" s="29"/>
      <c r="TKM4285" s="29"/>
      <c r="TKN4285" s="29"/>
      <c r="TKO4285" s="29"/>
      <c r="TKP4285" s="29"/>
      <c r="TKQ4285" s="29"/>
      <c r="TKR4285" s="29"/>
      <c r="TKS4285" s="29"/>
      <c r="TKT4285" s="29"/>
      <c r="TKU4285" s="29"/>
      <c r="TKV4285" s="29"/>
      <c r="TKW4285" s="29"/>
      <c r="TKX4285" s="29"/>
      <c r="TKY4285" s="29"/>
      <c r="TKZ4285" s="29"/>
      <c r="TLA4285" s="29"/>
      <c r="TLB4285" s="29"/>
      <c r="TLC4285" s="29"/>
      <c r="TLD4285" s="29"/>
      <c r="TLE4285" s="29"/>
      <c r="TLF4285" s="29"/>
      <c r="TLG4285" s="29"/>
      <c r="TLH4285" s="29"/>
      <c r="TLI4285" s="29"/>
      <c r="TLJ4285" s="29"/>
      <c r="TLK4285" s="29"/>
      <c r="TLL4285" s="29"/>
      <c r="TLM4285" s="29"/>
      <c r="TLN4285" s="29"/>
      <c r="TLO4285" s="29"/>
      <c r="TLP4285" s="29"/>
      <c r="TLQ4285" s="29"/>
      <c r="TLR4285" s="29"/>
      <c r="TLS4285" s="29"/>
      <c r="TLT4285" s="29"/>
      <c r="TLU4285" s="29"/>
      <c r="TLV4285" s="29"/>
      <c r="TLW4285" s="29"/>
      <c r="TLX4285" s="29"/>
      <c r="TLY4285" s="29"/>
      <c r="TLZ4285" s="29"/>
      <c r="TMA4285" s="29"/>
      <c r="TMB4285" s="29"/>
      <c r="TMC4285" s="29"/>
      <c r="TMD4285" s="29"/>
      <c r="TME4285" s="29"/>
      <c r="TMF4285" s="29"/>
      <c r="TMG4285" s="29"/>
      <c r="TMH4285" s="29"/>
      <c r="TMI4285" s="29"/>
      <c r="TMJ4285" s="29"/>
      <c r="TMK4285" s="29"/>
      <c r="TML4285" s="29"/>
      <c r="TMM4285" s="29"/>
      <c r="TMN4285" s="29"/>
      <c r="TMO4285" s="29"/>
      <c r="TMP4285" s="29"/>
      <c r="TMQ4285" s="29"/>
      <c r="TMR4285" s="29"/>
      <c r="TMS4285" s="29"/>
      <c r="TMT4285" s="29"/>
      <c r="TMU4285" s="29"/>
      <c r="TMV4285" s="29"/>
      <c r="TMW4285" s="29"/>
      <c r="TMX4285" s="29"/>
      <c r="TMY4285" s="29"/>
      <c r="TMZ4285" s="29"/>
      <c r="TNA4285" s="29"/>
      <c r="TNB4285" s="29"/>
      <c r="TNC4285" s="29"/>
      <c r="TND4285" s="29"/>
      <c r="TNE4285" s="29"/>
      <c r="TNF4285" s="29"/>
      <c r="TNG4285" s="29"/>
      <c r="TNH4285" s="29"/>
      <c r="TNI4285" s="29"/>
      <c r="TNJ4285" s="29"/>
      <c r="TNK4285" s="29"/>
      <c r="TNL4285" s="29"/>
      <c r="TNM4285" s="29"/>
      <c r="TNN4285" s="29"/>
      <c r="TNO4285" s="29"/>
      <c r="TNP4285" s="29"/>
      <c r="TNQ4285" s="29"/>
      <c r="TNR4285" s="29"/>
      <c r="TNS4285" s="29"/>
      <c r="TNT4285" s="29"/>
      <c r="TNU4285" s="29"/>
      <c r="TNV4285" s="29"/>
      <c r="TNW4285" s="29"/>
      <c r="TNX4285" s="29"/>
      <c r="TNY4285" s="29"/>
      <c r="TNZ4285" s="29"/>
      <c r="TOA4285" s="29"/>
      <c r="TOB4285" s="29"/>
      <c r="TOC4285" s="29"/>
      <c r="TOD4285" s="29"/>
      <c r="TOE4285" s="29"/>
      <c r="TOF4285" s="29"/>
      <c r="TOG4285" s="29"/>
      <c r="TOH4285" s="29"/>
      <c r="TOI4285" s="29"/>
      <c r="TOJ4285" s="29"/>
      <c r="TOK4285" s="29"/>
      <c r="TOL4285" s="29"/>
      <c r="TOM4285" s="29"/>
      <c r="TON4285" s="29"/>
      <c r="TOO4285" s="29"/>
      <c r="TOP4285" s="29"/>
      <c r="TOQ4285" s="29"/>
      <c r="TOR4285" s="29"/>
      <c r="TOS4285" s="29"/>
      <c r="TOT4285" s="29"/>
      <c r="TOU4285" s="29"/>
      <c r="TOV4285" s="29"/>
      <c r="TOW4285" s="29"/>
      <c r="TOX4285" s="29"/>
      <c r="TOY4285" s="29"/>
      <c r="TOZ4285" s="29"/>
      <c r="TPA4285" s="29"/>
      <c r="TPB4285" s="29"/>
      <c r="TPC4285" s="29"/>
      <c r="TPD4285" s="29"/>
      <c r="TPE4285" s="29"/>
      <c r="TPF4285" s="29"/>
      <c r="TPG4285" s="29"/>
      <c r="TPH4285" s="29"/>
      <c r="TPI4285" s="29"/>
      <c r="TPJ4285" s="29"/>
      <c r="TPK4285" s="29"/>
      <c r="TPL4285" s="29"/>
      <c r="TPM4285" s="29"/>
      <c r="TPN4285" s="29"/>
      <c r="TPO4285" s="29"/>
      <c r="TPP4285" s="29"/>
      <c r="TPQ4285" s="29"/>
      <c r="TPR4285" s="29"/>
      <c r="TPS4285" s="29"/>
      <c r="TPT4285" s="29"/>
      <c r="TPU4285" s="29"/>
      <c r="TPV4285" s="29"/>
      <c r="TPW4285" s="29"/>
      <c r="TPX4285" s="29"/>
      <c r="TPY4285" s="29"/>
      <c r="TPZ4285" s="29"/>
      <c r="TQA4285" s="29"/>
      <c r="TQB4285" s="29"/>
      <c r="TQC4285" s="29"/>
      <c r="TQD4285" s="29"/>
      <c r="TQE4285" s="29"/>
      <c r="TQF4285" s="29"/>
      <c r="TQG4285" s="29"/>
      <c r="TQH4285" s="29"/>
      <c r="TQI4285" s="29"/>
      <c r="TQJ4285" s="29"/>
      <c r="TQK4285" s="29"/>
      <c r="TQL4285" s="29"/>
      <c r="TQM4285" s="29"/>
      <c r="TQN4285" s="29"/>
      <c r="TQO4285" s="29"/>
      <c r="TQP4285" s="29"/>
      <c r="TQQ4285" s="29"/>
      <c r="TQR4285" s="29"/>
      <c r="TQS4285" s="29"/>
      <c r="TQT4285" s="29"/>
      <c r="TQU4285" s="29"/>
      <c r="TQV4285" s="29"/>
      <c r="TQW4285" s="29"/>
      <c r="TQX4285" s="29"/>
      <c r="TQY4285" s="29"/>
      <c r="TQZ4285" s="29"/>
      <c r="TRA4285" s="29"/>
      <c r="TRB4285" s="29"/>
      <c r="TRC4285" s="29"/>
      <c r="TRD4285" s="29"/>
      <c r="TRE4285" s="29"/>
      <c r="TRF4285" s="29"/>
      <c r="TRG4285" s="29"/>
      <c r="TRH4285" s="29"/>
      <c r="TRI4285" s="29"/>
      <c r="TRJ4285" s="29"/>
      <c r="TRK4285" s="29"/>
      <c r="TRL4285" s="29"/>
      <c r="TRM4285" s="29"/>
      <c r="TRN4285" s="29"/>
      <c r="TRO4285" s="29"/>
      <c r="TRP4285" s="29"/>
      <c r="TRQ4285" s="29"/>
      <c r="TRR4285" s="29"/>
      <c r="TRS4285" s="29"/>
      <c r="TRT4285" s="29"/>
      <c r="TRU4285" s="29"/>
      <c r="TRV4285" s="29"/>
      <c r="TRW4285" s="29"/>
      <c r="TRX4285" s="29"/>
      <c r="TRY4285" s="29"/>
      <c r="TRZ4285" s="29"/>
      <c r="TSA4285" s="29"/>
      <c r="TSB4285" s="29"/>
      <c r="TSC4285" s="29"/>
      <c r="TSD4285" s="29"/>
      <c r="TSE4285" s="29"/>
      <c r="TSF4285" s="29"/>
      <c r="TSG4285" s="29"/>
      <c r="TSH4285" s="29"/>
      <c r="TSI4285" s="29"/>
      <c r="TSJ4285" s="29"/>
      <c r="TSK4285" s="29"/>
      <c r="TSL4285" s="29"/>
      <c r="TSM4285" s="29"/>
      <c r="TSN4285" s="29"/>
      <c r="TSO4285" s="29"/>
      <c r="TSP4285" s="29"/>
      <c r="TSQ4285" s="29"/>
      <c r="TSR4285" s="29"/>
      <c r="TSS4285" s="29"/>
      <c r="TST4285" s="29"/>
      <c r="TSU4285" s="29"/>
      <c r="TSV4285" s="29"/>
      <c r="TSW4285" s="29"/>
      <c r="TSX4285" s="29"/>
      <c r="TSY4285" s="29"/>
      <c r="TSZ4285" s="29"/>
      <c r="TTA4285" s="29"/>
      <c r="TTB4285" s="29"/>
      <c r="TTC4285" s="29"/>
      <c r="TTD4285" s="29"/>
      <c r="TTE4285" s="29"/>
      <c r="TTF4285" s="29"/>
      <c r="TTG4285" s="29"/>
      <c r="TTH4285" s="29"/>
      <c r="TTI4285" s="29"/>
      <c r="TTJ4285" s="29"/>
      <c r="TTK4285" s="29"/>
      <c r="TTL4285" s="29"/>
      <c r="TTM4285" s="29"/>
      <c r="TTN4285" s="29"/>
      <c r="TTO4285" s="29"/>
      <c r="TTP4285" s="29"/>
      <c r="TTQ4285" s="29"/>
      <c r="TTR4285" s="29"/>
      <c r="TTS4285" s="29"/>
      <c r="TTT4285" s="29"/>
      <c r="TTU4285" s="29"/>
      <c r="TTV4285" s="29"/>
      <c r="TTW4285" s="29"/>
      <c r="TTX4285" s="29"/>
      <c r="TTY4285" s="29"/>
      <c r="TTZ4285" s="29"/>
      <c r="TUA4285" s="29"/>
      <c r="TUB4285" s="29"/>
      <c r="TUC4285" s="29"/>
      <c r="TUD4285" s="29"/>
      <c r="TUE4285" s="29"/>
      <c r="TUF4285" s="29"/>
      <c r="TUG4285" s="29"/>
      <c r="TUH4285" s="29"/>
      <c r="TUI4285" s="29"/>
      <c r="TUJ4285" s="29"/>
      <c r="TUK4285" s="29"/>
      <c r="TUL4285" s="29"/>
      <c r="TUM4285" s="29"/>
      <c r="TUN4285" s="29"/>
      <c r="TUO4285" s="29"/>
      <c r="TUP4285" s="29"/>
      <c r="TUQ4285" s="29"/>
      <c r="TUR4285" s="29"/>
      <c r="TUS4285" s="29"/>
      <c r="TUT4285" s="29"/>
      <c r="TUU4285" s="29"/>
      <c r="TUV4285" s="29"/>
      <c r="TUW4285" s="29"/>
      <c r="TUX4285" s="29"/>
      <c r="TUY4285" s="29"/>
      <c r="TUZ4285" s="29"/>
      <c r="TVA4285" s="29"/>
      <c r="TVB4285" s="29"/>
      <c r="TVC4285" s="29"/>
      <c r="TVD4285" s="29"/>
      <c r="TVE4285" s="29"/>
      <c r="TVF4285" s="29"/>
      <c r="TVG4285" s="29"/>
      <c r="TVH4285" s="29"/>
      <c r="TVI4285" s="29"/>
      <c r="TVJ4285" s="29"/>
      <c r="TVK4285" s="29"/>
      <c r="TVL4285" s="29"/>
      <c r="TVM4285" s="29"/>
      <c r="TVN4285" s="29"/>
      <c r="TVO4285" s="29"/>
      <c r="TVP4285" s="29"/>
      <c r="TVQ4285" s="29"/>
      <c r="TVR4285" s="29"/>
      <c r="TVS4285" s="29"/>
      <c r="TVT4285" s="29"/>
      <c r="TVU4285" s="29"/>
      <c r="TVV4285" s="29"/>
      <c r="TVW4285" s="29"/>
      <c r="TVX4285" s="29"/>
      <c r="TVY4285" s="29"/>
      <c r="TVZ4285" s="29"/>
      <c r="TWA4285" s="29"/>
      <c r="TWB4285" s="29"/>
      <c r="TWC4285" s="29"/>
      <c r="TWD4285" s="29"/>
      <c r="TWE4285" s="29"/>
      <c r="TWF4285" s="29"/>
      <c r="TWG4285" s="29"/>
      <c r="TWH4285" s="29"/>
      <c r="TWI4285" s="29"/>
      <c r="TWJ4285" s="29"/>
      <c r="TWK4285" s="29"/>
      <c r="TWL4285" s="29"/>
      <c r="TWM4285" s="29"/>
      <c r="TWN4285" s="29"/>
      <c r="TWO4285" s="29"/>
      <c r="TWP4285" s="29"/>
      <c r="TWQ4285" s="29"/>
      <c r="TWR4285" s="29"/>
      <c r="TWS4285" s="29"/>
      <c r="TWT4285" s="29"/>
      <c r="TWU4285" s="29"/>
      <c r="TWV4285" s="29"/>
      <c r="TWW4285" s="29"/>
      <c r="TWX4285" s="29"/>
      <c r="TWY4285" s="29"/>
      <c r="TWZ4285" s="29"/>
      <c r="TXA4285" s="29"/>
      <c r="TXB4285" s="29"/>
      <c r="TXC4285" s="29"/>
      <c r="TXD4285" s="29"/>
      <c r="TXE4285" s="29"/>
      <c r="TXF4285" s="29"/>
      <c r="TXG4285" s="29"/>
      <c r="TXH4285" s="29"/>
      <c r="TXI4285" s="29"/>
      <c r="TXJ4285" s="29"/>
      <c r="TXK4285" s="29"/>
      <c r="TXL4285" s="29"/>
      <c r="TXM4285" s="29"/>
      <c r="TXN4285" s="29"/>
      <c r="TXO4285" s="29"/>
      <c r="TXP4285" s="29"/>
      <c r="TXQ4285" s="29"/>
      <c r="TXR4285" s="29"/>
      <c r="TXS4285" s="29"/>
      <c r="TXT4285" s="29"/>
      <c r="TXU4285" s="29"/>
      <c r="TXV4285" s="29"/>
      <c r="TXW4285" s="29"/>
      <c r="TXX4285" s="29"/>
      <c r="TXY4285" s="29"/>
      <c r="TXZ4285" s="29"/>
      <c r="TYA4285" s="29"/>
      <c r="TYB4285" s="29"/>
      <c r="TYC4285" s="29"/>
      <c r="TYD4285" s="29"/>
      <c r="TYE4285" s="29"/>
      <c r="TYF4285" s="29"/>
      <c r="TYG4285" s="29"/>
      <c r="TYH4285" s="29"/>
      <c r="TYI4285" s="29"/>
      <c r="TYJ4285" s="29"/>
      <c r="TYK4285" s="29"/>
      <c r="TYL4285" s="29"/>
      <c r="TYM4285" s="29"/>
      <c r="TYN4285" s="29"/>
      <c r="TYO4285" s="29"/>
      <c r="TYP4285" s="29"/>
      <c r="TYQ4285" s="29"/>
      <c r="TYR4285" s="29"/>
      <c r="TYS4285" s="29"/>
      <c r="TYT4285" s="29"/>
      <c r="TYU4285" s="29"/>
      <c r="TYV4285" s="29"/>
      <c r="TYW4285" s="29"/>
      <c r="TYX4285" s="29"/>
      <c r="TYY4285" s="29"/>
      <c r="TYZ4285" s="29"/>
      <c r="TZA4285" s="29"/>
      <c r="TZB4285" s="29"/>
      <c r="TZC4285" s="29"/>
      <c r="TZD4285" s="29"/>
      <c r="TZE4285" s="29"/>
      <c r="TZF4285" s="29"/>
      <c r="TZG4285" s="29"/>
      <c r="TZH4285" s="29"/>
      <c r="TZI4285" s="29"/>
      <c r="TZJ4285" s="29"/>
      <c r="TZK4285" s="29"/>
      <c r="TZL4285" s="29"/>
      <c r="TZM4285" s="29"/>
      <c r="TZN4285" s="29"/>
      <c r="TZO4285" s="29"/>
      <c r="TZP4285" s="29"/>
      <c r="TZQ4285" s="29"/>
      <c r="TZR4285" s="29"/>
      <c r="TZS4285" s="29"/>
      <c r="TZT4285" s="29"/>
      <c r="TZU4285" s="29"/>
      <c r="TZV4285" s="29"/>
      <c r="TZW4285" s="29"/>
      <c r="TZX4285" s="29"/>
      <c r="TZY4285" s="29"/>
      <c r="TZZ4285" s="29"/>
      <c r="UAA4285" s="29"/>
      <c r="UAB4285" s="29"/>
      <c r="UAC4285" s="29"/>
      <c r="UAD4285" s="29"/>
      <c r="UAE4285" s="29"/>
      <c r="UAF4285" s="29"/>
      <c r="UAG4285" s="29"/>
      <c r="UAH4285" s="29"/>
      <c r="UAI4285" s="29"/>
      <c r="UAJ4285" s="29"/>
      <c r="UAK4285" s="29"/>
      <c r="UAL4285" s="29"/>
      <c r="UAM4285" s="29"/>
      <c r="UAN4285" s="29"/>
      <c r="UAO4285" s="29"/>
      <c r="UAP4285" s="29"/>
      <c r="UAQ4285" s="29"/>
      <c r="UAR4285" s="29"/>
      <c r="UAS4285" s="29"/>
      <c r="UAT4285" s="29"/>
      <c r="UAU4285" s="29"/>
      <c r="UAV4285" s="29"/>
      <c r="UAW4285" s="29"/>
      <c r="UAX4285" s="29"/>
      <c r="UAY4285" s="29"/>
      <c r="UAZ4285" s="29"/>
      <c r="UBA4285" s="29"/>
      <c r="UBB4285" s="29"/>
      <c r="UBC4285" s="29"/>
      <c r="UBD4285" s="29"/>
      <c r="UBE4285" s="29"/>
      <c r="UBF4285" s="29"/>
      <c r="UBG4285" s="29"/>
      <c r="UBH4285" s="29"/>
      <c r="UBI4285" s="29"/>
      <c r="UBJ4285" s="29"/>
      <c r="UBK4285" s="29"/>
      <c r="UBL4285" s="29"/>
      <c r="UBM4285" s="29"/>
      <c r="UBN4285" s="29"/>
      <c r="UBO4285" s="29"/>
      <c r="UBP4285" s="29"/>
      <c r="UBQ4285" s="29"/>
      <c r="UBR4285" s="29"/>
      <c r="UBS4285" s="29"/>
      <c r="UBT4285" s="29"/>
      <c r="UBU4285" s="29"/>
      <c r="UBV4285" s="29"/>
      <c r="UBW4285" s="29"/>
      <c r="UBX4285" s="29"/>
      <c r="UBY4285" s="29"/>
      <c r="UBZ4285" s="29"/>
      <c r="UCA4285" s="29"/>
      <c r="UCB4285" s="29"/>
      <c r="UCC4285" s="29"/>
      <c r="UCD4285" s="29"/>
      <c r="UCE4285" s="29"/>
      <c r="UCF4285" s="29"/>
      <c r="UCG4285" s="29"/>
      <c r="UCH4285" s="29"/>
      <c r="UCI4285" s="29"/>
      <c r="UCJ4285" s="29"/>
      <c r="UCK4285" s="29"/>
      <c r="UCL4285" s="29"/>
      <c r="UCM4285" s="29"/>
      <c r="UCN4285" s="29"/>
      <c r="UCO4285" s="29"/>
      <c r="UCP4285" s="29"/>
      <c r="UCQ4285" s="29"/>
      <c r="UCR4285" s="29"/>
      <c r="UCS4285" s="29"/>
      <c r="UCT4285" s="29"/>
      <c r="UCU4285" s="29"/>
      <c r="UCV4285" s="29"/>
      <c r="UCW4285" s="29"/>
      <c r="UCX4285" s="29"/>
      <c r="UCY4285" s="29"/>
      <c r="UCZ4285" s="29"/>
      <c r="UDA4285" s="29"/>
      <c r="UDB4285" s="29"/>
      <c r="UDC4285" s="29"/>
      <c r="UDD4285" s="29"/>
      <c r="UDE4285" s="29"/>
      <c r="UDF4285" s="29"/>
      <c r="UDG4285" s="29"/>
      <c r="UDH4285" s="29"/>
      <c r="UDI4285" s="29"/>
      <c r="UDJ4285" s="29"/>
      <c r="UDK4285" s="29"/>
      <c r="UDL4285" s="29"/>
      <c r="UDM4285" s="29"/>
      <c r="UDN4285" s="29"/>
      <c r="UDO4285" s="29"/>
      <c r="UDP4285" s="29"/>
      <c r="UDQ4285" s="29"/>
      <c r="UDR4285" s="29"/>
      <c r="UDS4285" s="29"/>
      <c r="UDT4285" s="29"/>
      <c r="UDU4285" s="29"/>
      <c r="UDV4285" s="29"/>
      <c r="UDW4285" s="29"/>
      <c r="UDX4285" s="29"/>
      <c r="UDY4285" s="29"/>
      <c r="UDZ4285" s="29"/>
      <c r="UEA4285" s="29"/>
      <c r="UEB4285" s="29"/>
      <c r="UEC4285" s="29"/>
      <c r="UED4285" s="29"/>
      <c r="UEE4285" s="29"/>
      <c r="UEF4285" s="29"/>
      <c r="UEG4285" s="29"/>
      <c r="UEH4285" s="29"/>
      <c r="UEI4285" s="29"/>
      <c r="UEJ4285" s="29"/>
      <c r="UEK4285" s="29"/>
      <c r="UEL4285" s="29"/>
      <c r="UEM4285" s="29"/>
      <c r="UEN4285" s="29"/>
      <c r="UEO4285" s="29"/>
      <c r="UEP4285" s="29"/>
      <c r="UEQ4285" s="29"/>
      <c r="UER4285" s="29"/>
      <c r="UES4285" s="29"/>
      <c r="UET4285" s="29"/>
      <c r="UEU4285" s="29"/>
      <c r="UEV4285" s="29"/>
      <c r="UEW4285" s="29"/>
      <c r="UEX4285" s="29"/>
      <c r="UEY4285" s="29"/>
      <c r="UEZ4285" s="29"/>
      <c r="UFA4285" s="29"/>
      <c r="UFB4285" s="29"/>
      <c r="UFC4285" s="29"/>
      <c r="UFD4285" s="29"/>
      <c r="UFE4285" s="29"/>
      <c r="UFF4285" s="29"/>
      <c r="UFG4285" s="29"/>
      <c r="UFH4285" s="29"/>
      <c r="UFI4285" s="29"/>
      <c r="UFJ4285" s="29"/>
      <c r="UFK4285" s="29"/>
      <c r="UFL4285" s="29"/>
      <c r="UFM4285" s="29"/>
      <c r="UFN4285" s="29"/>
      <c r="UFO4285" s="29"/>
      <c r="UFP4285" s="29"/>
      <c r="UFQ4285" s="29"/>
      <c r="UFR4285" s="29"/>
      <c r="UFS4285" s="29"/>
      <c r="UFT4285" s="29"/>
      <c r="UFU4285" s="29"/>
      <c r="UFV4285" s="29"/>
      <c r="UFW4285" s="29"/>
      <c r="UFX4285" s="29"/>
      <c r="UFY4285" s="29"/>
      <c r="UFZ4285" s="29"/>
      <c r="UGA4285" s="29"/>
      <c r="UGB4285" s="29"/>
      <c r="UGC4285" s="29"/>
      <c r="UGD4285" s="29"/>
      <c r="UGE4285" s="29"/>
      <c r="UGF4285" s="29"/>
      <c r="UGG4285" s="29"/>
      <c r="UGH4285" s="29"/>
      <c r="UGI4285" s="29"/>
      <c r="UGJ4285" s="29"/>
      <c r="UGK4285" s="29"/>
      <c r="UGL4285" s="29"/>
      <c r="UGM4285" s="29"/>
      <c r="UGN4285" s="29"/>
      <c r="UGO4285" s="29"/>
      <c r="UGP4285" s="29"/>
      <c r="UGQ4285" s="29"/>
      <c r="UGR4285" s="29"/>
      <c r="UGS4285" s="29"/>
      <c r="UGT4285" s="29"/>
      <c r="UGU4285" s="29"/>
      <c r="UGV4285" s="29"/>
      <c r="UGW4285" s="29"/>
      <c r="UGX4285" s="29"/>
      <c r="UGY4285" s="29"/>
      <c r="UGZ4285" s="29"/>
      <c r="UHA4285" s="29"/>
      <c r="UHB4285" s="29"/>
      <c r="UHC4285" s="29"/>
      <c r="UHD4285" s="29"/>
      <c r="UHE4285" s="29"/>
      <c r="UHF4285" s="29"/>
      <c r="UHG4285" s="29"/>
      <c r="UHH4285" s="29"/>
      <c r="UHI4285" s="29"/>
      <c r="UHJ4285" s="29"/>
      <c r="UHK4285" s="29"/>
      <c r="UHL4285" s="29"/>
      <c r="UHM4285" s="29"/>
      <c r="UHN4285" s="29"/>
      <c r="UHO4285" s="29"/>
      <c r="UHP4285" s="29"/>
      <c r="UHQ4285" s="29"/>
      <c r="UHR4285" s="29"/>
      <c r="UHS4285" s="29"/>
      <c r="UHT4285" s="29"/>
      <c r="UHU4285" s="29"/>
      <c r="UHV4285" s="29"/>
      <c r="UHW4285" s="29"/>
      <c r="UHX4285" s="29"/>
      <c r="UHY4285" s="29"/>
      <c r="UHZ4285" s="29"/>
      <c r="UIA4285" s="29"/>
      <c r="UIB4285" s="29"/>
      <c r="UIC4285" s="29"/>
      <c r="UID4285" s="29"/>
      <c r="UIE4285" s="29"/>
      <c r="UIF4285" s="29"/>
      <c r="UIG4285" s="29"/>
      <c r="UIH4285" s="29"/>
      <c r="UII4285" s="29"/>
      <c r="UIJ4285" s="29"/>
      <c r="UIK4285" s="29"/>
      <c r="UIL4285" s="29"/>
      <c r="UIM4285" s="29"/>
      <c r="UIN4285" s="29"/>
      <c r="UIO4285" s="29"/>
      <c r="UIP4285" s="29"/>
      <c r="UIQ4285" s="29"/>
      <c r="UIR4285" s="29"/>
      <c r="UIS4285" s="29"/>
      <c r="UIT4285" s="29"/>
      <c r="UIU4285" s="29"/>
      <c r="UIV4285" s="29"/>
      <c r="UIW4285" s="29"/>
      <c r="UIX4285" s="29"/>
      <c r="UIY4285" s="29"/>
      <c r="UIZ4285" s="29"/>
      <c r="UJA4285" s="29"/>
      <c r="UJB4285" s="29"/>
      <c r="UJC4285" s="29"/>
      <c r="UJD4285" s="29"/>
      <c r="UJE4285" s="29"/>
      <c r="UJF4285" s="29"/>
      <c r="UJG4285" s="29"/>
      <c r="UJH4285" s="29"/>
      <c r="UJI4285" s="29"/>
      <c r="UJJ4285" s="29"/>
      <c r="UJK4285" s="29"/>
      <c r="UJL4285" s="29"/>
      <c r="UJM4285" s="29"/>
      <c r="UJN4285" s="29"/>
      <c r="UJO4285" s="29"/>
      <c r="UJP4285" s="29"/>
      <c r="UJQ4285" s="29"/>
      <c r="UJR4285" s="29"/>
      <c r="UJS4285" s="29"/>
      <c r="UJT4285" s="29"/>
      <c r="UJU4285" s="29"/>
      <c r="UJV4285" s="29"/>
      <c r="UJW4285" s="29"/>
      <c r="UJX4285" s="29"/>
      <c r="UJY4285" s="29"/>
      <c r="UJZ4285" s="29"/>
      <c r="UKA4285" s="29"/>
      <c r="UKB4285" s="29"/>
      <c r="UKC4285" s="29"/>
      <c r="UKD4285" s="29"/>
      <c r="UKE4285" s="29"/>
      <c r="UKF4285" s="29"/>
      <c r="UKG4285" s="29"/>
      <c r="UKH4285" s="29"/>
      <c r="UKI4285" s="29"/>
      <c r="UKJ4285" s="29"/>
      <c r="UKK4285" s="29"/>
      <c r="UKL4285" s="29"/>
      <c r="UKM4285" s="29"/>
      <c r="UKN4285" s="29"/>
      <c r="UKO4285" s="29"/>
      <c r="UKP4285" s="29"/>
      <c r="UKQ4285" s="29"/>
      <c r="UKR4285" s="29"/>
      <c r="UKS4285" s="29"/>
      <c r="UKT4285" s="29"/>
      <c r="UKU4285" s="29"/>
      <c r="UKV4285" s="29"/>
      <c r="UKW4285" s="29"/>
      <c r="UKX4285" s="29"/>
      <c r="UKY4285" s="29"/>
      <c r="UKZ4285" s="29"/>
      <c r="ULA4285" s="29"/>
      <c r="ULB4285" s="29"/>
      <c r="ULC4285" s="29"/>
      <c r="ULD4285" s="29"/>
      <c r="ULE4285" s="29"/>
      <c r="ULF4285" s="29"/>
      <c r="ULG4285" s="29"/>
      <c r="ULH4285" s="29"/>
      <c r="ULI4285" s="29"/>
      <c r="ULJ4285" s="29"/>
      <c r="ULK4285" s="29"/>
      <c r="ULL4285" s="29"/>
      <c r="ULM4285" s="29"/>
      <c r="ULN4285" s="29"/>
      <c r="ULO4285" s="29"/>
      <c r="ULP4285" s="29"/>
      <c r="ULQ4285" s="29"/>
      <c r="ULR4285" s="29"/>
      <c r="ULS4285" s="29"/>
      <c r="ULT4285" s="29"/>
      <c r="ULU4285" s="29"/>
      <c r="ULV4285" s="29"/>
      <c r="ULW4285" s="29"/>
      <c r="ULX4285" s="29"/>
      <c r="ULY4285" s="29"/>
      <c r="ULZ4285" s="29"/>
      <c r="UMA4285" s="29"/>
      <c r="UMB4285" s="29"/>
      <c r="UMC4285" s="29"/>
      <c r="UMD4285" s="29"/>
      <c r="UME4285" s="29"/>
      <c r="UMF4285" s="29"/>
      <c r="UMG4285" s="29"/>
      <c r="UMH4285" s="29"/>
      <c r="UMI4285" s="29"/>
      <c r="UMJ4285" s="29"/>
      <c r="UMK4285" s="29"/>
      <c r="UML4285" s="29"/>
      <c r="UMM4285" s="29"/>
      <c r="UMN4285" s="29"/>
      <c r="UMO4285" s="29"/>
      <c r="UMP4285" s="29"/>
      <c r="UMQ4285" s="29"/>
      <c r="UMR4285" s="29"/>
      <c r="UMS4285" s="29"/>
      <c r="UMT4285" s="29"/>
      <c r="UMU4285" s="29"/>
      <c r="UMV4285" s="29"/>
      <c r="UMW4285" s="29"/>
      <c r="UMX4285" s="29"/>
      <c r="UMY4285" s="29"/>
      <c r="UMZ4285" s="29"/>
      <c r="UNA4285" s="29"/>
      <c r="UNB4285" s="29"/>
      <c r="UNC4285" s="29"/>
      <c r="UND4285" s="29"/>
      <c r="UNE4285" s="29"/>
      <c r="UNF4285" s="29"/>
      <c r="UNG4285" s="29"/>
      <c r="UNH4285" s="29"/>
      <c r="UNI4285" s="29"/>
      <c r="UNJ4285" s="29"/>
      <c r="UNK4285" s="29"/>
      <c r="UNL4285" s="29"/>
      <c r="UNM4285" s="29"/>
      <c r="UNN4285" s="29"/>
      <c r="UNO4285" s="29"/>
      <c r="UNP4285" s="29"/>
      <c r="UNQ4285" s="29"/>
      <c r="UNR4285" s="29"/>
      <c r="UNS4285" s="29"/>
      <c r="UNT4285" s="29"/>
      <c r="UNU4285" s="29"/>
      <c r="UNV4285" s="29"/>
      <c r="UNW4285" s="29"/>
      <c r="UNX4285" s="29"/>
      <c r="UNY4285" s="29"/>
      <c r="UNZ4285" s="29"/>
      <c r="UOA4285" s="29"/>
      <c r="UOB4285" s="29"/>
      <c r="UOC4285" s="29"/>
      <c r="UOD4285" s="29"/>
      <c r="UOE4285" s="29"/>
      <c r="UOF4285" s="29"/>
      <c r="UOG4285" s="29"/>
      <c r="UOH4285" s="29"/>
      <c r="UOI4285" s="29"/>
      <c r="UOJ4285" s="29"/>
      <c r="UOK4285" s="29"/>
      <c r="UOL4285" s="29"/>
      <c r="UOM4285" s="29"/>
      <c r="UON4285" s="29"/>
      <c r="UOO4285" s="29"/>
      <c r="UOP4285" s="29"/>
      <c r="UOQ4285" s="29"/>
      <c r="UOR4285" s="29"/>
      <c r="UOS4285" s="29"/>
      <c r="UOT4285" s="29"/>
      <c r="UOU4285" s="29"/>
      <c r="UOV4285" s="29"/>
      <c r="UOW4285" s="29"/>
      <c r="UOX4285" s="29"/>
      <c r="UOY4285" s="29"/>
      <c r="UOZ4285" s="29"/>
      <c r="UPA4285" s="29"/>
      <c r="UPB4285" s="29"/>
      <c r="UPC4285" s="29"/>
      <c r="UPD4285" s="29"/>
      <c r="UPE4285" s="29"/>
      <c r="UPF4285" s="29"/>
      <c r="UPG4285" s="29"/>
      <c r="UPH4285" s="29"/>
      <c r="UPI4285" s="29"/>
      <c r="UPJ4285" s="29"/>
      <c r="UPK4285" s="29"/>
      <c r="UPL4285" s="29"/>
      <c r="UPM4285" s="29"/>
      <c r="UPN4285" s="29"/>
      <c r="UPO4285" s="29"/>
      <c r="UPP4285" s="29"/>
      <c r="UPQ4285" s="29"/>
      <c r="UPR4285" s="29"/>
      <c r="UPS4285" s="29"/>
      <c r="UPT4285" s="29"/>
      <c r="UPU4285" s="29"/>
      <c r="UPV4285" s="29"/>
      <c r="UPW4285" s="29"/>
      <c r="UPX4285" s="29"/>
      <c r="UPY4285" s="29"/>
      <c r="UPZ4285" s="29"/>
      <c r="UQA4285" s="29"/>
      <c r="UQB4285" s="29"/>
      <c r="UQC4285" s="29"/>
      <c r="UQD4285" s="29"/>
      <c r="UQE4285" s="29"/>
      <c r="UQF4285" s="29"/>
      <c r="UQG4285" s="29"/>
      <c r="UQH4285" s="29"/>
      <c r="UQI4285" s="29"/>
      <c r="UQJ4285" s="29"/>
      <c r="UQK4285" s="29"/>
      <c r="UQL4285" s="29"/>
      <c r="UQM4285" s="29"/>
      <c r="UQN4285" s="29"/>
      <c r="UQO4285" s="29"/>
      <c r="UQP4285" s="29"/>
      <c r="UQQ4285" s="29"/>
      <c r="UQR4285" s="29"/>
      <c r="UQS4285" s="29"/>
      <c r="UQT4285" s="29"/>
      <c r="UQU4285" s="29"/>
      <c r="UQV4285" s="29"/>
      <c r="UQW4285" s="29"/>
      <c r="UQX4285" s="29"/>
      <c r="UQY4285" s="29"/>
      <c r="UQZ4285" s="29"/>
      <c r="URA4285" s="29"/>
      <c r="URB4285" s="29"/>
      <c r="URC4285" s="29"/>
      <c r="URD4285" s="29"/>
      <c r="URE4285" s="29"/>
      <c r="URF4285" s="29"/>
      <c r="URG4285" s="29"/>
      <c r="URH4285" s="29"/>
      <c r="URI4285" s="29"/>
      <c r="URJ4285" s="29"/>
      <c r="URK4285" s="29"/>
      <c r="URL4285" s="29"/>
      <c r="URM4285" s="29"/>
      <c r="URN4285" s="29"/>
      <c r="URO4285" s="29"/>
      <c r="URP4285" s="29"/>
      <c r="URQ4285" s="29"/>
      <c r="URR4285" s="29"/>
      <c r="URS4285" s="29"/>
      <c r="URT4285" s="29"/>
      <c r="URU4285" s="29"/>
      <c r="URV4285" s="29"/>
      <c r="URW4285" s="29"/>
      <c r="URX4285" s="29"/>
      <c r="URY4285" s="29"/>
      <c r="URZ4285" s="29"/>
      <c r="USA4285" s="29"/>
      <c r="USB4285" s="29"/>
      <c r="USC4285" s="29"/>
      <c r="USD4285" s="29"/>
      <c r="USE4285" s="29"/>
      <c r="USF4285" s="29"/>
      <c r="USG4285" s="29"/>
      <c r="USH4285" s="29"/>
      <c r="USI4285" s="29"/>
      <c r="USJ4285" s="29"/>
      <c r="USK4285" s="29"/>
      <c r="USL4285" s="29"/>
      <c r="USM4285" s="29"/>
      <c r="USN4285" s="29"/>
      <c r="USO4285" s="29"/>
      <c r="USP4285" s="29"/>
      <c r="USQ4285" s="29"/>
      <c r="USR4285" s="29"/>
      <c r="USS4285" s="29"/>
      <c r="UST4285" s="29"/>
      <c r="USU4285" s="29"/>
      <c r="USV4285" s="29"/>
      <c r="USW4285" s="29"/>
      <c r="USX4285" s="29"/>
      <c r="USY4285" s="29"/>
      <c r="USZ4285" s="29"/>
      <c r="UTA4285" s="29"/>
      <c r="UTB4285" s="29"/>
      <c r="UTC4285" s="29"/>
      <c r="UTD4285" s="29"/>
      <c r="UTE4285" s="29"/>
      <c r="UTF4285" s="29"/>
      <c r="UTG4285" s="29"/>
      <c r="UTH4285" s="29"/>
      <c r="UTI4285" s="29"/>
      <c r="UTJ4285" s="29"/>
      <c r="UTK4285" s="29"/>
      <c r="UTL4285" s="29"/>
      <c r="UTM4285" s="29"/>
      <c r="UTN4285" s="29"/>
      <c r="UTO4285" s="29"/>
      <c r="UTP4285" s="29"/>
      <c r="UTQ4285" s="29"/>
      <c r="UTR4285" s="29"/>
      <c r="UTS4285" s="29"/>
      <c r="UTT4285" s="29"/>
      <c r="UTU4285" s="29"/>
      <c r="UTV4285" s="29"/>
      <c r="UTW4285" s="29"/>
      <c r="UTX4285" s="29"/>
      <c r="UTY4285" s="29"/>
      <c r="UTZ4285" s="29"/>
      <c r="UUA4285" s="29"/>
      <c r="UUB4285" s="29"/>
      <c r="UUC4285" s="29"/>
      <c r="UUD4285" s="29"/>
      <c r="UUE4285" s="29"/>
      <c r="UUF4285" s="29"/>
      <c r="UUG4285" s="29"/>
      <c r="UUH4285" s="29"/>
      <c r="UUI4285" s="29"/>
      <c r="UUJ4285" s="29"/>
      <c r="UUK4285" s="29"/>
      <c r="UUL4285" s="29"/>
      <c r="UUM4285" s="29"/>
      <c r="UUN4285" s="29"/>
      <c r="UUO4285" s="29"/>
      <c r="UUP4285" s="29"/>
      <c r="UUQ4285" s="29"/>
      <c r="UUR4285" s="29"/>
      <c r="UUS4285" s="29"/>
      <c r="UUT4285" s="29"/>
      <c r="UUU4285" s="29"/>
      <c r="UUV4285" s="29"/>
      <c r="UUW4285" s="29"/>
      <c r="UUX4285" s="29"/>
      <c r="UUY4285" s="29"/>
      <c r="UUZ4285" s="29"/>
      <c r="UVA4285" s="29"/>
      <c r="UVB4285" s="29"/>
      <c r="UVC4285" s="29"/>
      <c r="UVD4285" s="29"/>
      <c r="UVE4285" s="29"/>
      <c r="UVF4285" s="29"/>
      <c r="UVG4285" s="29"/>
      <c r="UVH4285" s="29"/>
      <c r="UVI4285" s="29"/>
      <c r="UVJ4285" s="29"/>
      <c r="UVK4285" s="29"/>
      <c r="UVL4285" s="29"/>
      <c r="UVM4285" s="29"/>
      <c r="UVN4285" s="29"/>
      <c r="UVO4285" s="29"/>
      <c r="UVP4285" s="29"/>
      <c r="UVQ4285" s="29"/>
      <c r="UVR4285" s="29"/>
      <c r="UVS4285" s="29"/>
      <c r="UVT4285" s="29"/>
      <c r="UVU4285" s="29"/>
      <c r="UVV4285" s="29"/>
      <c r="UVW4285" s="29"/>
      <c r="UVX4285" s="29"/>
      <c r="UVY4285" s="29"/>
      <c r="UVZ4285" s="29"/>
      <c r="UWA4285" s="29"/>
      <c r="UWB4285" s="29"/>
      <c r="UWC4285" s="29"/>
      <c r="UWD4285" s="29"/>
      <c r="UWE4285" s="29"/>
      <c r="UWF4285" s="29"/>
      <c r="UWG4285" s="29"/>
      <c r="UWH4285" s="29"/>
      <c r="UWI4285" s="29"/>
      <c r="UWJ4285" s="29"/>
      <c r="UWK4285" s="29"/>
      <c r="UWL4285" s="29"/>
      <c r="UWM4285" s="29"/>
      <c r="UWN4285" s="29"/>
      <c r="UWO4285" s="29"/>
      <c r="UWP4285" s="29"/>
      <c r="UWQ4285" s="29"/>
      <c r="UWR4285" s="29"/>
      <c r="UWS4285" s="29"/>
      <c r="UWT4285" s="29"/>
      <c r="UWU4285" s="29"/>
      <c r="UWV4285" s="29"/>
      <c r="UWW4285" s="29"/>
      <c r="UWX4285" s="29"/>
      <c r="UWY4285" s="29"/>
      <c r="UWZ4285" s="29"/>
      <c r="UXA4285" s="29"/>
      <c r="UXB4285" s="29"/>
      <c r="UXC4285" s="29"/>
      <c r="UXD4285" s="29"/>
      <c r="UXE4285" s="29"/>
      <c r="UXF4285" s="29"/>
      <c r="UXG4285" s="29"/>
      <c r="UXH4285" s="29"/>
      <c r="UXI4285" s="29"/>
      <c r="UXJ4285" s="29"/>
      <c r="UXK4285" s="29"/>
      <c r="UXL4285" s="29"/>
      <c r="UXM4285" s="29"/>
      <c r="UXN4285" s="29"/>
      <c r="UXO4285" s="29"/>
      <c r="UXP4285" s="29"/>
      <c r="UXQ4285" s="29"/>
      <c r="UXR4285" s="29"/>
      <c r="UXS4285" s="29"/>
      <c r="UXT4285" s="29"/>
      <c r="UXU4285" s="29"/>
      <c r="UXV4285" s="29"/>
      <c r="UXW4285" s="29"/>
      <c r="UXX4285" s="29"/>
      <c r="UXY4285" s="29"/>
      <c r="UXZ4285" s="29"/>
      <c r="UYA4285" s="29"/>
      <c r="UYB4285" s="29"/>
      <c r="UYC4285" s="29"/>
      <c r="UYD4285" s="29"/>
      <c r="UYE4285" s="29"/>
      <c r="UYF4285" s="29"/>
      <c r="UYG4285" s="29"/>
      <c r="UYH4285" s="29"/>
      <c r="UYI4285" s="29"/>
      <c r="UYJ4285" s="29"/>
      <c r="UYK4285" s="29"/>
      <c r="UYL4285" s="29"/>
      <c r="UYM4285" s="29"/>
      <c r="UYN4285" s="29"/>
      <c r="UYO4285" s="29"/>
      <c r="UYP4285" s="29"/>
      <c r="UYQ4285" s="29"/>
      <c r="UYR4285" s="29"/>
      <c r="UYS4285" s="29"/>
      <c r="UYT4285" s="29"/>
      <c r="UYU4285" s="29"/>
      <c r="UYV4285" s="29"/>
      <c r="UYW4285" s="29"/>
      <c r="UYX4285" s="29"/>
      <c r="UYY4285" s="29"/>
      <c r="UYZ4285" s="29"/>
      <c r="UZA4285" s="29"/>
      <c r="UZB4285" s="29"/>
      <c r="UZC4285" s="29"/>
      <c r="UZD4285" s="29"/>
      <c r="UZE4285" s="29"/>
      <c r="UZF4285" s="29"/>
      <c r="UZG4285" s="29"/>
      <c r="UZH4285" s="29"/>
      <c r="UZI4285" s="29"/>
      <c r="UZJ4285" s="29"/>
      <c r="UZK4285" s="29"/>
      <c r="UZL4285" s="29"/>
      <c r="UZM4285" s="29"/>
      <c r="UZN4285" s="29"/>
      <c r="UZO4285" s="29"/>
      <c r="UZP4285" s="29"/>
      <c r="UZQ4285" s="29"/>
      <c r="UZR4285" s="29"/>
      <c r="UZS4285" s="29"/>
      <c r="UZT4285" s="29"/>
      <c r="UZU4285" s="29"/>
      <c r="UZV4285" s="29"/>
      <c r="UZW4285" s="29"/>
      <c r="UZX4285" s="29"/>
      <c r="UZY4285" s="29"/>
      <c r="UZZ4285" s="29"/>
      <c r="VAA4285" s="29"/>
      <c r="VAB4285" s="29"/>
      <c r="VAC4285" s="29"/>
      <c r="VAD4285" s="29"/>
      <c r="VAE4285" s="29"/>
      <c r="VAF4285" s="29"/>
      <c r="VAG4285" s="29"/>
      <c r="VAH4285" s="29"/>
      <c r="VAI4285" s="29"/>
      <c r="VAJ4285" s="29"/>
      <c r="VAK4285" s="29"/>
      <c r="VAL4285" s="29"/>
      <c r="VAM4285" s="29"/>
      <c r="VAN4285" s="29"/>
      <c r="VAO4285" s="29"/>
      <c r="VAP4285" s="29"/>
      <c r="VAQ4285" s="29"/>
      <c r="VAR4285" s="29"/>
      <c r="VAS4285" s="29"/>
      <c r="VAT4285" s="29"/>
      <c r="VAU4285" s="29"/>
      <c r="VAV4285" s="29"/>
      <c r="VAW4285" s="29"/>
      <c r="VAX4285" s="29"/>
      <c r="VAY4285" s="29"/>
      <c r="VAZ4285" s="29"/>
      <c r="VBA4285" s="29"/>
      <c r="VBB4285" s="29"/>
      <c r="VBC4285" s="29"/>
      <c r="VBD4285" s="29"/>
      <c r="VBE4285" s="29"/>
      <c r="VBF4285" s="29"/>
      <c r="VBG4285" s="29"/>
      <c r="VBH4285" s="29"/>
      <c r="VBI4285" s="29"/>
      <c r="VBJ4285" s="29"/>
      <c r="VBK4285" s="29"/>
      <c r="VBL4285" s="29"/>
      <c r="VBM4285" s="29"/>
      <c r="VBN4285" s="29"/>
      <c r="VBO4285" s="29"/>
      <c r="VBP4285" s="29"/>
      <c r="VBQ4285" s="29"/>
      <c r="VBR4285" s="29"/>
      <c r="VBS4285" s="29"/>
      <c r="VBT4285" s="29"/>
      <c r="VBU4285" s="29"/>
      <c r="VBV4285" s="29"/>
      <c r="VBW4285" s="29"/>
      <c r="VBX4285" s="29"/>
      <c r="VBY4285" s="29"/>
      <c r="VBZ4285" s="29"/>
      <c r="VCA4285" s="29"/>
      <c r="VCB4285" s="29"/>
      <c r="VCC4285" s="29"/>
      <c r="VCD4285" s="29"/>
      <c r="VCE4285" s="29"/>
      <c r="VCF4285" s="29"/>
      <c r="VCG4285" s="29"/>
      <c r="VCH4285" s="29"/>
      <c r="VCI4285" s="29"/>
      <c r="VCJ4285" s="29"/>
      <c r="VCK4285" s="29"/>
      <c r="VCL4285" s="29"/>
      <c r="VCM4285" s="29"/>
      <c r="VCN4285" s="29"/>
      <c r="VCO4285" s="29"/>
      <c r="VCP4285" s="29"/>
      <c r="VCQ4285" s="29"/>
      <c r="VCR4285" s="29"/>
      <c r="VCS4285" s="29"/>
      <c r="VCT4285" s="29"/>
      <c r="VCU4285" s="29"/>
      <c r="VCV4285" s="29"/>
      <c r="VCW4285" s="29"/>
      <c r="VCX4285" s="29"/>
      <c r="VCY4285" s="29"/>
      <c r="VCZ4285" s="29"/>
      <c r="VDA4285" s="29"/>
      <c r="VDB4285" s="29"/>
      <c r="VDC4285" s="29"/>
      <c r="VDD4285" s="29"/>
      <c r="VDE4285" s="29"/>
      <c r="VDF4285" s="29"/>
      <c r="VDG4285" s="29"/>
      <c r="VDH4285" s="29"/>
      <c r="VDI4285" s="29"/>
      <c r="VDJ4285" s="29"/>
      <c r="VDK4285" s="29"/>
      <c r="VDL4285" s="29"/>
      <c r="VDM4285" s="29"/>
      <c r="VDN4285" s="29"/>
      <c r="VDO4285" s="29"/>
      <c r="VDP4285" s="29"/>
      <c r="VDQ4285" s="29"/>
      <c r="VDR4285" s="29"/>
      <c r="VDS4285" s="29"/>
      <c r="VDT4285" s="29"/>
      <c r="VDU4285" s="29"/>
      <c r="VDV4285" s="29"/>
      <c r="VDW4285" s="29"/>
      <c r="VDX4285" s="29"/>
      <c r="VDY4285" s="29"/>
      <c r="VDZ4285" s="29"/>
      <c r="VEA4285" s="29"/>
      <c r="VEB4285" s="29"/>
      <c r="VEC4285" s="29"/>
      <c r="VED4285" s="29"/>
      <c r="VEE4285" s="29"/>
      <c r="VEF4285" s="29"/>
      <c r="VEG4285" s="29"/>
      <c r="VEH4285" s="29"/>
      <c r="VEI4285" s="29"/>
      <c r="VEJ4285" s="29"/>
      <c r="VEK4285" s="29"/>
      <c r="VEL4285" s="29"/>
      <c r="VEM4285" s="29"/>
      <c r="VEN4285" s="29"/>
      <c r="VEO4285" s="29"/>
      <c r="VEP4285" s="29"/>
      <c r="VEQ4285" s="29"/>
      <c r="VER4285" s="29"/>
      <c r="VES4285" s="29"/>
      <c r="VET4285" s="29"/>
      <c r="VEU4285" s="29"/>
      <c r="VEV4285" s="29"/>
      <c r="VEW4285" s="29"/>
      <c r="VEX4285" s="29"/>
      <c r="VEY4285" s="29"/>
      <c r="VEZ4285" s="29"/>
      <c r="VFA4285" s="29"/>
      <c r="VFB4285" s="29"/>
      <c r="VFC4285" s="29"/>
      <c r="VFD4285" s="29"/>
      <c r="VFE4285" s="29"/>
      <c r="VFF4285" s="29"/>
      <c r="VFG4285" s="29"/>
      <c r="VFH4285" s="29"/>
      <c r="VFI4285" s="29"/>
      <c r="VFJ4285" s="29"/>
      <c r="VFK4285" s="29"/>
      <c r="VFL4285" s="29"/>
      <c r="VFM4285" s="29"/>
      <c r="VFN4285" s="29"/>
      <c r="VFO4285" s="29"/>
      <c r="VFP4285" s="29"/>
      <c r="VFQ4285" s="29"/>
      <c r="VFR4285" s="29"/>
      <c r="VFS4285" s="29"/>
      <c r="VFT4285" s="29"/>
      <c r="VFU4285" s="29"/>
      <c r="VFV4285" s="29"/>
      <c r="VFW4285" s="29"/>
      <c r="VFX4285" s="29"/>
      <c r="VFY4285" s="29"/>
      <c r="VFZ4285" s="29"/>
      <c r="VGA4285" s="29"/>
      <c r="VGB4285" s="29"/>
      <c r="VGC4285" s="29"/>
      <c r="VGD4285" s="29"/>
      <c r="VGE4285" s="29"/>
      <c r="VGF4285" s="29"/>
      <c r="VGG4285" s="29"/>
      <c r="VGH4285" s="29"/>
      <c r="VGI4285" s="29"/>
      <c r="VGJ4285" s="29"/>
      <c r="VGK4285" s="29"/>
      <c r="VGL4285" s="29"/>
      <c r="VGM4285" s="29"/>
      <c r="VGN4285" s="29"/>
      <c r="VGO4285" s="29"/>
      <c r="VGP4285" s="29"/>
      <c r="VGQ4285" s="29"/>
      <c r="VGR4285" s="29"/>
      <c r="VGS4285" s="29"/>
      <c r="VGT4285" s="29"/>
      <c r="VGU4285" s="29"/>
      <c r="VGV4285" s="29"/>
      <c r="VGW4285" s="29"/>
      <c r="VGX4285" s="29"/>
      <c r="VGY4285" s="29"/>
      <c r="VGZ4285" s="29"/>
      <c r="VHA4285" s="29"/>
      <c r="VHB4285" s="29"/>
      <c r="VHC4285" s="29"/>
      <c r="VHD4285" s="29"/>
      <c r="VHE4285" s="29"/>
      <c r="VHF4285" s="29"/>
      <c r="VHG4285" s="29"/>
      <c r="VHH4285" s="29"/>
      <c r="VHI4285" s="29"/>
      <c r="VHJ4285" s="29"/>
      <c r="VHK4285" s="29"/>
      <c r="VHL4285" s="29"/>
      <c r="VHM4285" s="29"/>
      <c r="VHN4285" s="29"/>
      <c r="VHO4285" s="29"/>
      <c r="VHP4285" s="29"/>
      <c r="VHQ4285" s="29"/>
      <c r="VHR4285" s="29"/>
      <c r="VHS4285" s="29"/>
      <c r="VHT4285" s="29"/>
      <c r="VHU4285" s="29"/>
      <c r="VHV4285" s="29"/>
      <c r="VHW4285" s="29"/>
      <c r="VHX4285" s="29"/>
      <c r="VHY4285" s="29"/>
      <c r="VHZ4285" s="29"/>
      <c r="VIA4285" s="29"/>
      <c r="VIB4285" s="29"/>
      <c r="VIC4285" s="29"/>
      <c r="VID4285" s="29"/>
      <c r="VIE4285" s="29"/>
      <c r="VIF4285" s="29"/>
      <c r="VIG4285" s="29"/>
      <c r="VIH4285" s="29"/>
      <c r="VII4285" s="29"/>
      <c r="VIJ4285" s="29"/>
      <c r="VIK4285" s="29"/>
      <c r="VIL4285" s="29"/>
      <c r="VIM4285" s="29"/>
      <c r="VIN4285" s="29"/>
      <c r="VIO4285" s="29"/>
      <c r="VIP4285" s="29"/>
      <c r="VIQ4285" s="29"/>
      <c r="VIR4285" s="29"/>
      <c r="VIS4285" s="29"/>
      <c r="VIT4285" s="29"/>
      <c r="VIU4285" s="29"/>
      <c r="VIV4285" s="29"/>
      <c r="VIW4285" s="29"/>
      <c r="VIX4285" s="29"/>
      <c r="VIY4285" s="29"/>
      <c r="VIZ4285" s="29"/>
      <c r="VJA4285" s="29"/>
      <c r="VJB4285" s="29"/>
      <c r="VJC4285" s="29"/>
      <c r="VJD4285" s="29"/>
      <c r="VJE4285" s="29"/>
      <c r="VJF4285" s="29"/>
      <c r="VJG4285" s="29"/>
      <c r="VJH4285" s="29"/>
      <c r="VJI4285" s="29"/>
      <c r="VJJ4285" s="29"/>
      <c r="VJK4285" s="29"/>
      <c r="VJL4285" s="29"/>
      <c r="VJM4285" s="29"/>
      <c r="VJN4285" s="29"/>
      <c r="VJO4285" s="29"/>
      <c r="VJP4285" s="29"/>
      <c r="VJQ4285" s="29"/>
      <c r="VJR4285" s="29"/>
      <c r="VJS4285" s="29"/>
      <c r="VJT4285" s="29"/>
      <c r="VJU4285" s="29"/>
      <c r="VJV4285" s="29"/>
      <c r="VJW4285" s="29"/>
      <c r="VJX4285" s="29"/>
      <c r="VJY4285" s="29"/>
      <c r="VJZ4285" s="29"/>
      <c r="VKA4285" s="29"/>
      <c r="VKB4285" s="29"/>
      <c r="VKC4285" s="29"/>
      <c r="VKD4285" s="29"/>
      <c r="VKE4285" s="29"/>
      <c r="VKF4285" s="29"/>
      <c r="VKG4285" s="29"/>
      <c r="VKH4285" s="29"/>
      <c r="VKI4285" s="29"/>
      <c r="VKJ4285" s="29"/>
      <c r="VKK4285" s="29"/>
      <c r="VKL4285" s="29"/>
      <c r="VKM4285" s="29"/>
      <c r="VKN4285" s="29"/>
      <c r="VKO4285" s="29"/>
      <c r="VKP4285" s="29"/>
      <c r="VKQ4285" s="29"/>
      <c r="VKR4285" s="29"/>
      <c r="VKS4285" s="29"/>
      <c r="VKT4285" s="29"/>
      <c r="VKU4285" s="29"/>
      <c r="VKV4285" s="29"/>
      <c r="VKW4285" s="29"/>
      <c r="VKX4285" s="29"/>
      <c r="VKY4285" s="29"/>
      <c r="VKZ4285" s="29"/>
      <c r="VLA4285" s="29"/>
      <c r="VLB4285" s="29"/>
      <c r="VLC4285" s="29"/>
      <c r="VLD4285" s="29"/>
      <c r="VLE4285" s="29"/>
      <c r="VLF4285" s="29"/>
      <c r="VLG4285" s="29"/>
      <c r="VLH4285" s="29"/>
      <c r="VLI4285" s="29"/>
      <c r="VLJ4285" s="29"/>
      <c r="VLK4285" s="29"/>
      <c r="VLL4285" s="29"/>
      <c r="VLM4285" s="29"/>
      <c r="VLN4285" s="29"/>
      <c r="VLO4285" s="29"/>
      <c r="VLP4285" s="29"/>
      <c r="VLQ4285" s="29"/>
      <c r="VLR4285" s="29"/>
      <c r="VLS4285" s="29"/>
      <c r="VLT4285" s="29"/>
      <c r="VLU4285" s="29"/>
      <c r="VLV4285" s="29"/>
      <c r="VLW4285" s="29"/>
      <c r="VLX4285" s="29"/>
      <c r="VLY4285" s="29"/>
      <c r="VLZ4285" s="29"/>
      <c r="VMA4285" s="29"/>
      <c r="VMB4285" s="29"/>
      <c r="VMC4285" s="29"/>
      <c r="VMD4285" s="29"/>
      <c r="VME4285" s="29"/>
      <c r="VMF4285" s="29"/>
      <c r="VMG4285" s="29"/>
      <c r="VMH4285" s="29"/>
      <c r="VMI4285" s="29"/>
      <c r="VMJ4285" s="29"/>
      <c r="VMK4285" s="29"/>
      <c r="VML4285" s="29"/>
      <c r="VMM4285" s="29"/>
      <c r="VMN4285" s="29"/>
      <c r="VMO4285" s="29"/>
      <c r="VMP4285" s="29"/>
      <c r="VMQ4285" s="29"/>
      <c r="VMR4285" s="29"/>
      <c r="VMS4285" s="29"/>
      <c r="VMT4285" s="29"/>
      <c r="VMU4285" s="29"/>
      <c r="VMV4285" s="29"/>
      <c r="VMW4285" s="29"/>
      <c r="VMX4285" s="29"/>
      <c r="VMY4285" s="29"/>
      <c r="VMZ4285" s="29"/>
      <c r="VNA4285" s="29"/>
      <c r="VNB4285" s="29"/>
      <c r="VNC4285" s="29"/>
      <c r="VND4285" s="29"/>
      <c r="VNE4285" s="29"/>
      <c r="VNF4285" s="29"/>
      <c r="VNG4285" s="29"/>
      <c r="VNH4285" s="29"/>
      <c r="VNI4285" s="29"/>
      <c r="VNJ4285" s="29"/>
      <c r="VNK4285" s="29"/>
      <c r="VNL4285" s="29"/>
      <c r="VNM4285" s="29"/>
      <c r="VNN4285" s="29"/>
      <c r="VNO4285" s="29"/>
      <c r="VNP4285" s="29"/>
      <c r="VNQ4285" s="29"/>
      <c r="VNR4285" s="29"/>
      <c r="VNS4285" s="29"/>
      <c r="VNT4285" s="29"/>
      <c r="VNU4285" s="29"/>
      <c r="VNV4285" s="29"/>
      <c r="VNW4285" s="29"/>
      <c r="VNX4285" s="29"/>
      <c r="VNY4285" s="29"/>
      <c r="VNZ4285" s="29"/>
      <c r="VOA4285" s="29"/>
      <c r="VOB4285" s="29"/>
      <c r="VOC4285" s="29"/>
      <c r="VOD4285" s="29"/>
      <c r="VOE4285" s="29"/>
      <c r="VOF4285" s="29"/>
      <c r="VOG4285" s="29"/>
      <c r="VOH4285" s="29"/>
      <c r="VOI4285" s="29"/>
      <c r="VOJ4285" s="29"/>
      <c r="VOK4285" s="29"/>
      <c r="VOL4285" s="29"/>
      <c r="VOM4285" s="29"/>
      <c r="VON4285" s="29"/>
      <c r="VOO4285" s="29"/>
      <c r="VOP4285" s="29"/>
      <c r="VOQ4285" s="29"/>
      <c r="VOR4285" s="29"/>
      <c r="VOS4285" s="29"/>
      <c r="VOT4285" s="29"/>
      <c r="VOU4285" s="29"/>
      <c r="VOV4285" s="29"/>
      <c r="VOW4285" s="29"/>
      <c r="VOX4285" s="29"/>
      <c r="VOY4285" s="29"/>
      <c r="VOZ4285" s="29"/>
      <c r="VPA4285" s="29"/>
      <c r="VPB4285" s="29"/>
      <c r="VPC4285" s="29"/>
      <c r="VPD4285" s="29"/>
      <c r="VPE4285" s="29"/>
      <c r="VPF4285" s="29"/>
      <c r="VPG4285" s="29"/>
      <c r="VPH4285" s="29"/>
      <c r="VPI4285" s="29"/>
      <c r="VPJ4285" s="29"/>
      <c r="VPK4285" s="29"/>
      <c r="VPL4285" s="29"/>
      <c r="VPM4285" s="29"/>
      <c r="VPN4285" s="29"/>
      <c r="VPO4285" s="29"/>
      <c r="VPP4285" s="29"/>
      <c r="VPQ4285" s="29"/>
      <c r="VPR4285" s="29"/>
      <c r="VPS4285" s="29"/>
      <c r="VPT4285" s="29"/>
      <c r="VPU4285" s="29"/>
      <c r="VPV4285" s="29"/>
      <c r="VPW4285" s="29"/>
      <c r="VPX4285" s="29"/>
      <c r="VPY4285" s="29"/>
      <c r="VPZ4285" s="29"/>
      <c r="VQA4285" s="29"/>
      <c r="VQB4285" s="29"/>
      <c r="VQC4285" s="29"/>
      <c r="VQD4285" s="29"/>
      <c r="VQE4285" s="29"/>
      <c r="VQF4285" s="29"/>
      <c r="VQG4285" s="29"/>
      <c r="VQH4285" s="29"/>
      <c r="VQI4285" s="29"/>
      <c r="VQJ4285" s="29"/>
      <c r="VQK4285" s="29"/>
      <c r="VQL4285" s="29"/>
      <c r="VQM4285" s="29"/>
      <c r="VQN4285" s="29"/>
      <c r="VQO4285" s="29"/>
      <c r="VQP4285" s="29"/>
      <c r="VQQ4285" s="29"/>
      <c r="VQR4285" s="29"/>
      <c r="VQS4285" s="29"/>
      <c r="VQT4285" s="29"/>
      <c r="VQU4285" s="29"/>
      <c r="VQV4285" s="29"/>
      <c r="VQW4285" s="29"/>
      <c r="VQX4285" s="29"/>
      <c r="VQY4285" s="29"/>
      <c r="VQZ4285" s="29"/>
      <c r="VRA4285" s="29"/>
      <c r="VRB4285" s="29"/>
      <c r="VRC4285" s="29"/>
      <c r="VRD4285" s="29"/>
      <c r="VRE4285" s="29"/>
      <c r="VRF4285" s="29"/>
      <c r="VRG4285" s="29"/>
      <c r="VRH4285" s="29"/>
      <c r="VRI4285" s="29"/>
      <c r="VRJ4285" s="29"/>
      <c r="VRK4285" s="29"/>
      <c r="VRL4285" s="29"/>
      <c r="VRM4285" s="29"/>
      <c r="VRN4285" s="29"/>
      <c r="VRO4285" s="29"/>
      <c r="VRP4285" s="29"/>
      <c r="VRQ4285" s="29"/>
      <c r="VRR4285" s="29"/>
      <c r="VRS4285" s="29"/>
      <c r="VRT4285" s="29"/>
      <c r="VRU4285" s="29"/>
      <c r="VRV4285" s="29"/>
      <c r="VRW4285" s="29"/>
      <c r="VRX4285" s="29"/>
      <c r="VRY4285" s="29"/>
      <c r="VRZ4285" s="29"/>
      <c r="VSA4285" s="29"/>
      <c r="VSB4285" s="29"/>
      <c r="VSC4285" s="29"/>
      <c r="VSD4285" s="29"/>
      <c r="VSE4285" s="29"/>
      <c r="VSF4285" s="29"/>
      <c r="VSG4285" s="29"/>
      <c r="VSH4285" s="29"/>
      <c r="VSI4285" s="29"/>
      <c r="VSJ4285" s="29"/>
      <c r="VSK4285" s="29"/>
      <c r="VSL4285" s="29"/>
      <c r="VSM4285" s="29"/>
      <c r="VSN4285" s="29"/>
      <c r="VSO4285" s="29"/>
      <c r="VSP4285" s="29"/>
      <c r="VSQ4285" s="29"/>
      <c r="VSR4285" s="29"/>
      <c r="VSS4285" s="29"/>
      <c r="VST4285" s="29"/>
      <c r="VSU4285" s="29"/>
      <c r="VSV4285" s="29"/>
      <c r="VSW4285" s="29"/>
      <c r="VSX4285" s="29"/>
      <c r="VSY4285" s="29"/>
      <c r="VSZ4285" s="29"/>
      <c r="VTA4285" s="29"/>
      <c r="VTB4285" s="29"/>
      <c r="VTC4285" s="29"/>
      <c r="VTD4285" s="29"/>
      <c r="VTE4285" s="29"/>
      <c r="VTF4285" s="29"/>
      <c r="VTG4285" s="29"/>
      <c r="VTH4285" s="29"/>
      <c r="VTI4285" s="29"/>
      <c r="VTJ4285" s="29"/>
      <c r="VTK4285" s="29"/>
      <c r="VTL4285" s="29"/>
      <c r="VTM4285" s="29"/>
      <c r="VTN4285" s="29"/>
      <c r="VTO4285" s="29"/>
      <c r="VTP4285" s="29"/>
      <c r="VTQ4285" s="29"/>
      <c r="VTR4285" s="29"/>
      <c r="VTS4285" s="29"/>
      <c r="VTT4285" s="29"/>
      <c r="VTU4285" s="29"/>
      <c r="VTV4285" s="29"/>
      <c r="VTW4285" s="29"/>
      <c r="VTX4285" s="29"/>
      <c r="VTY4285" s="29"/>
      <c r="VTZ4285" s="29"/>
      <c r="VUA4285" s="29"/>
      <c r="VUB4285" s="29"/>
      <c r="VUC4285" s="29"/>
      <c r="VUD4285" s="29"/>
      <c r="VUE4285" s="29"/>
      <c r="VUF4285" s="29"/>
      <c r="VUG4285" s="29"/>
      <c r="VUH4285" s="29"/>
      <c r="VUI4285" s="29"/>
      <c r="VUJ4285" s="29"/>
      <c r="VUK4285" s="29"/>
      <c r="VUL4285" s="29"/>
      <c r="VUM4285" s="29"/>
      <c r="VUN4285" s="29"/>
      <c r="VUO4285" s="29"/>
      <c r="VUP4285" s="29"/>
      <c r="VUQ4285" s="29"/>
      <c r="VUR4285" s="29"/>
      <c r="VUS4285" s="29"/>
      <c r="VUT4285" s="29"/>
      <c r="VUU4285" s="29"/>
      <c r="VUV4285" s="29"/>
      <c r="VUW4285" s="29"/>
      <c r="VUX4285" s="29"/>
      <c r="VUY4285" s="29"/>
      <c r="VUZ4285" s="29"/>
      <c r="VVA4285" s="29"/>
      <c r="VVB4285" s="29"/>
      <c r="VVC4285" s="29"/>
      <c r="VVD4285" s="29"/>
      <c r="VVE4285" s="29"/>
      <c r="VVF4285" s="29"/>
      <c r="VVG4285" s="29"/>
      <c r="VVH4285" s="29"/>
      <c r="VVI4285" s="29"/>
      <c r="VVJ4285" s="29"/>
      <c r="VVK4285" s="29"/>
      <c r="VVL4285" s="29"/>
      <c r="VVM4285" s="29"/>
      <c r="VVN4285" s="29"/>
      <c r="VVO4285" s="29"/>
      <c r="VVP4285" s="29"/>
      <c r="VVQ4285" s="29"/>
      <c r="VVR4285" s="29"/>
      <c r="VVS4285" s="29"/>
      <c r="VVT4285" s="29"/>
      <c r="VVU4285" s="29"/>
      <c r="VVV4285" s="29"/>
      <c r="VVW4285" s="29"/>
      <c r="VVX4285" s="29"/>
      <c r="VVY4285" s="29"/>
      <c r="VVZ4285" s="29"/>
      <c r="VWA4285" s="29"/>
      <c r="VWB4285" s="29"/>
      <c r="VWC4285" s="29"/>
      <c r="VWD4285" s="29"/>
      <c r="VWE4285" s="29"/>
      <c r="VWF4285" s="29"/>
      <c r="VWG4285" s="29"/>
      <c r="VWH4285" s="29"/>
      <c r="VWI4285" s="29"/>
      <c r="VWJ4285" s="29"/>
      <c r="VWK4285" s="29"/>
      <c r="VWL4285" s="29"/>
      <c r="VWM4285" s="29"/>
      <c r="VWN4285" s="29"/>
      <c r="VWO4285" s="29"/>
      <c r="VWP4285" s="29"/>
      <c r="VWQ4285" s="29"/>
      <c r="VWR4285" s="29"/>
      <c r="VWS4285" s="29"/>
      <c r="VWT4285" s="29"/>
      <c r="VWU4285" s="29"/>
      <c r="VWV4285" s="29"/>
      <c r="VWW4285" s="29"/>
      <c r="VWX4285" s="29"/>
      <c r="VWY4285" s="29"/>
      <c r="VWZ4285" s="29"/>
      <c r="VXA4285" s="29"/>
      <c r="VXB4285" s="29"/>
      <c r="VXC4285" s="29"/>
      <c r="VXD4285" s="29"/>
      <c r="VXE4285" s="29"/>
      <c r="VXF4285" s="29"/>
      <c r="VXG4285" s="29"/>
      <c r="VXH4285" s="29"/>
      <c r="VXI4285" s="29"/>
      <c r="VXJ4285" s="29"/>
      <c r="VXK4285" s="29"/>
      <c r="VXL4285" s="29"/>
      <c r="VXM4285" s="29"/>
      <c r="VXN4285" s="29"/>
      <c r="VXO4285" s="29"/>
      <c r="VXP4285" s="29"/>
      <c r="VXQ4285" s="29"/>
      <c r="VXR4285" s="29"/>
      <c r="VXS4285" s="29"/>
      <c r="VXT4285" s="29"/>
      <c r="VXU4285" s="29"/>
      <c r="VXV4285" s="29"/>
      <c r="VXW4285" s="29"/>
      <c r="VXX4285" s="29"/>
      <c r="VXY4285" s="29"/>
      <c r="VXZ4285" s="29"/>
      <c r="VYA4285" s="29"/>
      <c r="VYB4285" s="29"/>
      <c r="VYC4285" s="29"/>
      <c r="VYD4285" s="29"/>
      <c r="VYE4285" s="29"/>
      <c r="VYF4285" s="29"/>
      <c r="VYG4285" s="29"/>
      <c r="VYH4285" s="29"/>
      <c r="VYI4285" s="29"/>
      <c r="VYJ4285" s="29"/>
      <c r="VYK4285" s="29"/>
      <c r="VYL4285" s="29"/>
      <c r="VYM4285" s="29"/>
      <c r="VYN4285" s="29"/>
      <c r="VYO4285" s="29"/>
      <c r="VYP4285" s="29"/>
      <c r="VYQ4285" s="29"/>
      <c r="VYR4285" s="29"/>
      <c r="VYS4285" s="29"/>
      <c r="VYT4285" s="29"/>
      <c r="VYU4285" s="29"/>
      <c r="VYV4285" s="29"/>
      <c r="VYW4285" s="29"/>
      <c r="VYX4285" s="29"/>
      <c r="VYY4285" s="29"/>
      <c r="VYZ4285" s="29"/>
      <c r="VZA4285" s="29"/>
      <c r="VZB4285" s="29"/>
      <c r="VZC4285" s="29"/>
      <c r="VZD4285" s="29"/>
      <c r="VZE4285" s="29"/>
      <c r="VZF4285" s="29"/>
      <c r="VZG4285" s="29"/>
      <c r="VZH4285" s="29"/>
      <c r="VZI4285" s="29"/>
      <c r="VZJ4285" s="29"/>
      <c r="VZK4285" s="29"/>
      <c r="VZL4285" s="29"/>
      <c r="VZM4285" s="29"/>
      <c r="VZN4285" s="29"/>
      <c r="VZO4285" s="29"/>
      <c r="VZP4285" s="29"/>
      <c r="VZQ4285" s="29"/>
      <c r="VZR4285" s="29"/>
      <c r="VZS4285" s="29"/>
      <c r="VZT4285" s="29"/>
      <c r="VZU4285" s="29"/>
      <c r="VZV4285" s="29"/>
      <c r="VZW4285" s="29"/>
      <c r="VZX4285" s="29"/>
      <c r="VZY4285" s="29"/>
      <c r="VZZ4285" s="29"/>
      <c r="WAA4285" s="29"/>
      <c r="WAB4285" s="29"/>
      <c r="WAC4285" s="29"/>
      <c r="WAD4285" s="29"/>
      <c r="WAE4285" s="29"/>
      <c r="WAF4285" s="29"/>
      <c r="WAG4285" s="29"/>
      <c r="WAH4285" s="29"/>
      <c r="WAI4285" s="29"/>
      <c r="WAJ4285" s="29"/>
      <c r="WAK4285" s="29"/>
      <c r="WAL4285" s="29"/>
      <c r="WAM4285" s="29"/>
      <c r="WAN4285" s="29"/>
      <c r="WAO4285" s="29"/>
      <c r="WAP4285" s="29"/>
      <c r="WAQ4285" s="29"/>
      <c r="WAR4285" s="29"/>
      <c r="WAS4285" s="29"/>
      <c r="WAT4285" s="29"/>
      <c r="WAU4285" s="29"/>
      <c r="WAV4285" s="29"/>
      <c r="WAW4285" s="29"/>
      <c r="WAX4285" s="29"/>
      <c r="WAY4285" s="29"/>
      <c r="WAZ4285" s="29"/>
      <c r="WBA4285" s="29"/>
      <c r="WBB4285" s="29"/>
      <c r="WBC4285" s="29"/>
      <c r="WBD4285" s="29"/>
      <c r="WBE4285" s="29"/>
      <c r="WBF4285" s="29"/>
      <c r="WBG4285" s="29"/>
      <c r="WBH4285" s="29"/>
      <c r="WBI4285" s="29"/>
      <c r="WBJ4285" s="29"/>
      <c r="WBK4285" s="29"/>
      <c r="WBL4285" s="29"/>
      <c r="WBM4285" s="29"/>
      <c r="WBN4285" s="29"/>
      <c r="WBO4285" s="29"/>
      <c r="WBP4285" s="29"/>
      <c r="WBQ4285" s="29"/>
      <c r="WBR4285" s="29"/>
      <c r="WBS4285" s="29"/>
      <c r="WBT4285" s="29"/>
      <c r="WBU4285" s="29"/>
      <c r="WBV4285" s="29"/>
      <c r="WBW4285" s="29"/>
      <c r="WBX4285" s="29"/>
      <c r="WBY4285" s="29"/>
      <c r="WBZ4285" s="29"/>
      <c r="WCA4285" s="29"/>
      <c r="WCB4285" s="29"/>
      <c r="WCC4285" s="29"/>
      <c r="WCD4285" s="29"/>
      <c r="WCE4285" s="29"/>
      <c r="WCF4285" s="29"/>
      <c r="WCG4285" s="29"/>
      <c r="WCH4285" s="29"/>
      <c r="WCI4285" s="29"/>
      <c r="WCJ4285" s="29"/>
      <c r="WCK4285" s="29"/>
      <c r="WCL4285" s="29"/>
      <c r="WCM4285" s="29"/>
      <c r="WCN4285" s="29"/>
      <c r="WCO4285" s="29"/>
      <c r="WCP4285" s="29"/>
      <c r="WCQ4285" s="29"/>
      <c r="WCR4285" s="29"/>
      <c r="WCS4285" s="29"/>
      <c r="WCT4285" s="29"/>
      <c r="WCU4285" s="29"/>
      <c r="WCV4285" s="29"/>
      <c r="WCW4285" s="29"/>
      <c r="WCX4285" s="29"/>
      <c r="WCY4285" s="29"/>
      <c r="WCZ4285" s="29"/>
      <c r="WDA4285" s="29"/>
      <c r="WDB4285" s="29"/>
      <c r="WDC4285" s="29"/>
      <c r="WDD4285" s="29"/>
      <c r="WDE4285" s="29"/>
      <c r="WDF4285" s="29"/>
      <c r="WDG4285" s="29"/>
      <c r="WDH4285" s="29"/>
      <c r="WDI4285" s="29"/>
      <c r="WDJ4285" s="29"/>
      <c r="WDK4285" s="29"/>
      <c r="WDL4285" s="29"/>
      <c r="WDM4285" s="29"/>
      <c r="WDN4285" s="29"/>
      <c r="WDO4285" s="29"/>
      <c r="WDP4285" s="29"/>
      <c r="WDQ4285" s="29"/>
      <c r="WDR4285" s="29"/>
      <c r="WDS4285" s="29"/>
      <c r="WDT4285" s="29"/>
      <c r="WDU4285" s="29"/>
      <c r="WDV4285" s="29"/>
      <c r="WDW4285" s="29"/>
      <c r="WDX4285" s="29"/>
      <c r="WDY4285" s="29"/>
      <c r="WDZ4285" s="29"/>
      <c r="WEA4285" s="29"/>
      <c r="WEB4285" s="29"/>
      <c r="WEC4285" s="29"/>
      <c r="WED4285" s="29"/>
      <c r="WEE4285" s="29"/>
      <c r="WEF4285" s="29"/>
      <c r="WEG4285" s="29"/>
      <c r="WEH4285" s="29"/>
      <c r="WEI4285" s="29"/>
      <c r="WEJ4285" s="29"/>
      <c r="WEK4285" s="29"/>
      <c r="WEL4285" s="29"/>
      <c r="WEM4285" s="29"/>
      <c r="WEN4285" s="29"/>
      <c r="WEO4285" s="29"/>
      <c r="WEP4285" s="29"/>
      <c r="WEQ4285" s="29"/>
      <c r="WER4285" s="29"/>
      <c r="WES4285" s="29"/>
      <c r="WET4285" s="29"/>
      <c r="WEU4285" s="29"/>
      <c r="WEV4285" s="29"/>
      <c r="WEW4285" s="29"/>
      <c r="WEX4285" s="29"/>
      <c r="WEY4285" s="29"/>
      <c r="WEZ4285" s="29"/>
      <c r="WFA4285" s="29"/>
      <c r="WFB4285" s="29"/>
      <c r="WFC4285" s="29"/>
      <c r="WFD4285" s="29"/>
      <c r="WFE4285" s="29"/>
      <c r="WFF4285" s="29"/>
      <c r="WFG4285" s="29"/>
      <c r="WFH4285" s="29"/>
      <c r="WFI4285" s="29"/>
      <c r="WFJ4285" s="29"/>
      <c r="WFK4285" s="29"/>
      <c r="WFL4285" s="29"/>
      <c r="WFM4285" s="29"/>
      <c r="WFN4285" s="29"/>
      <c r="WFO4285" s="29"/>
      <c r="WFP4285" s="29"/>
      <c r="WFQ4285" s="29"/>
      <c r="WFR4285" s="29"/>
      <c r="WFS4285" s="29"/>
      <c r="WFT4285" s="29"/>
      <c r="WFU4285" s="29"/>
      <c r="WFV4285" s="29"/>
      <c r="WFW4285" s="29"/>
      <c r="WFX4285" s="29"/>
      <c r="WFY4285" s="29"/>
      <c r="WFZ4285" s="29"/>
      <c r="WGA4285" s="29"/>
      <c r="WGB4285" s="29"/>
      <c r="WGC4285" s="29"/>
      <c r="WGD4285" s="29"/>
      <c r="WGE4285" s="29"/>
      <c r="WGF4285" s="29"/>
      <c r="WGG4285" s="29"/>
      <c r="WGH4285" s="29"/>
      <c r="WGI4285" s="29"/>
      <c r="WGJ4285" s="29"/>
      <c r="WGK4285" s="29"/>
      <c r="WGL4285" s="29"/>
      <c r="WGM4285" s="29"/>
      <c r="WGN4285" s="29"/>
      <c r="WGO4285" s="29"/>
      <c r="WGP4285" s="29"/>
      <c r="WGQ4285" s="29"/>
      <c r="WGR4285" s="29"/>
      <c r="WGS4285" s="29"/>
      <c r="WGT4285" s="29"/>
      <c r="WGU4285" s="29"/>
      <c r="WGV4285" s="29"/>
      <c r="WGW4285" s="29"/>
      <c r="WGX4285" s="29"/>
      <c r="WGY4285" s="29"/>
      <c r="WGZ4285" s="29"/>
      <c r="WHA4285" s="29"/>
      <c r="WHB4285" s="29"/>
      <c r="WHC4285" s="29"/>
      <c r="WHD4285" s="29"/>
      <c r="WHE4285" s="29"/>
      <c r="WHF4285" s="29"/>
      <c r="WHG4285" s="29"/>
      <c r="WHH4285" s="29"/>
      <c r="WHI4285" s="29"/>
      <c r="WHJ4285" s="29"/>
      <c r="WHK4285" s="29"/>
      <c r="WHL4285" s="29"/>
      <c r="WHM4285" s="29"/>
      <c r="WHN4285" s="29"/>
      <c r="WHO4285" s="29"/>
      <c r="WHP4285" s="29"/>
      <c r="WHQ4285" s="29"/>
      <c r="WHR4285" s="29"/>
      <c r="WHS4285" s="29"/>
      <c r="WHT4285" s="29"/>
      <c r="WHU4285" s="29"/>
      <c r="WHV4285" s="29"/>
      <c r="WHW4285" s="29"/>
      <c r="WHX4285" s="29"/>
      <c r="WHY4285" s="29"/>
      <c r="WHZ4285" s="29"/>
      <c r="WIA4285" s="29"/>
      <c r="WIB4285" s="29"/>
      <c r="WIC4285" s="29"/>
      <c r="WID4285" s="29"/>
      <c r="WIE4285" s="29"/>
      <c r="WIF4285" s="29"/>
      <c r="WIG4285" s="29"/>
      <c r="WIH4285" s="29"/>
      <c r="WII4285" s="29"/>
      <c r="WIJ4285" s="29"/>
      <c r="WIK4285" s="29"/>
      <c r="WIL4285" s="29"/>
      <c r="WIM4285" s="29"/>
      <c r="WIN4285" s="29"/>
      <c r="WIO4285" s="29"/>
      <c r="WIP4285" s="29"/>
      <c r="WIQ4285" s="29"/>
      <c r="WIR4285" s="29"/>
      <c r="WIS4285" s="29"/>
      <c r="WIT4285" s="29"/>
      <c r="WIU4285" s="29"/>
      <c r="WIV4285" s="29"/>
      <c r="WIW4285" s="29"/>
      <c r="WIX4285" s="29"/>
      <c r="WIY4285" s="29"/>
      <c r="WIZ4285" s="29"/>
      <c r="WJA4285" s="29"/>
      <c r="WJB4285" s="29"/>
      <c r="WJC4285" s="29"/>
      <c r="WJD4285" s="29"/>
      <c r="WJE4285" s="29"/>
      <c r="WJF4285" s="29"/>
      <c r="WJG4285" s="29"/>
      <c r="WJH4285" s="29"/>
      <c r="WJI4285" s="29"/>
      <c r="WJJ4285" s="29"/>
      <c r="WJK4285" s="29"/>
      <c r="WJL4285" s="29"/>
      <c r="WJM4285" s="29"/>
      <c r="WJN4285" s="29"/>
      <c r="WJO4285" s="29"/>
      <c r="WJP4285" s="29"/>
      <c r="WJQ4285" s="29"/>
      <c r="WJR4285" s="29"/>
      <c r="WJS4285" s="29"/>
      <c r="WJT4285" s="29"/>
      <c r="WJU4285" s="29"/>
      <c r="WJV4285" s="29"/>
      <c r="WJW4285" s="29"/>
      <c r="WJX4285" s="29"/>
      <c r="WJY4285" s="29"/>
      <c r="WJZ4285" s="29"/>
      <c r="WKA4285" s="29"/>
      <c r="WKB4285" s="29"/>
      <c r="WKC4285" s="29"/>
      <c r="WKD4285" s="29"/>
      <c r="WKE4285" s="29"/>
      <c r="WKF4285" s="29"/>
      <c r="WKG4285" s="29"/>
      <c r="WKH4285" s="29"/>
      <c r="WKI4285" s="29"/>
      <c r="WKJ4285" s="29"/>
      <c r="WKK4285" s="29"/>
      <c r="WKL4285" s="29"/>
      <c r="WKM4285" s="29"/>
      <c r="WKN4285" s="29"/>
      <c r="WKO4285" s="29"/>
      <c r="WKP4285" s="29"/>
      <c r="WKQ4285" s="29"/>
      <c r="WKR4285" s="29"/>
      <c r="WKS4285" s="29"/>
      <c r="WKT4285" s="29"/>
      <c r="WKU4285" s="29"/>
      <c r="WKV4285" s="29"/>
      <c r="WKW4285" s="29"/>
      <c r="WKX4285" s="29"/>
      <c r="WKY4285" s="29"/>
      <c r="WKZ4285" s="29"/>
      <c r="WLA4285" s="29"/>
      <c r="WLB4285" s="29"/>
      <c r="WLC4285" s="29"/>
      <c r="WLD4285" s="29"/>
      <c r="WLE4285" s="29"/>
      <c r="WLF4285" s="29"/>
      <c r="WLG4285" s="29"/>
      <c r="WLH4285" s="29"/>
      <c r="WLI4285" s="29"/>
      <c r="WLJ4285" s="29"/>
      <c r="WLK4285" s="29"/>
      <c r="WLL4285" s="29"/>
      <c r="WLM4285" s="29"/>
      <c r="WLN4285" s="29"/>
      <c r="WLO4285" s="29"/>
      <c r="WLP4285" s="29"/>
      <c r="WLQ4285" s="29"/>
      <c r="WLR4285" s="29"/>
      <c r="WLS4285" s="29"/>
      <c r="WLT4285" s="29"/>
      <c r="WLU4285" s="29"/>
      <c r="WLV4285" s="29"/>
      <c r="WLW4285" s="29"/>
      <c r="WLX4285" s="29"/>
      <c r="WLY4285" s="29"/>
      <c r="WLZ4285" s="29"/>
      <c r="WMA4285" s="29"/>
      <c r="WMB4285" s="29"/>
      <c r="WMC4285" s="29"/>
      <c r="WMD4285" s="29"/>
      <c r="WME4285" s="29"/>
      <c r="WMF4285" s="29"/>
      <c r="WMG4285" s="29"/>
      <c r="WMH4285" s="29"/>
      <c r="WMI4285" s="29"/>
      <c r="WMJ4285" s="29"/>
      <c r="WMK4285" s="29"/>
      <c r="WML4285" s="29"/>
      <c r="WMM4285" s="29"/>
      <c r="WMN4285" s="29"/>
      <c r="WMO4285" s="29"/>
      <c r="WMP4285" s="29"/>
      <c r="WMQ4285" s="29"/>
      <c r="WMR4285" s="29"/>
      <c r="WMS4285" s="29"/>
      <c r="WMT4285" s="29"/>
      <c r="WMU4285" s="29"/>
      <c r="WMV4285" s="29"/>
      <c r="WMW4285" s="29"/>
      <c r="WMX4285" s="29"/>
      <c r="WMY4285" s="29"/>
      <c r="WMZ4285" s="29"/>
      <c r="WNA4285" s="29"/>
      <c r="WNB4285" s="29"/>
      <c r="WNC4285" s="29"/>
      <c r="WND4285" s="29"/>
      <c r="WNE4285" s="29"/>
      <c r="WNF4285" s="29"/>
      <c r="WNG4285" s="29"/>
      <c r="WNH4285" s="29"/>
      <c r="WNI4285" s="29"/>
      <c r="WNJ4285" s="29"/>
      <c r="WNK4285" s="29"/>
      <c r="WNL4285" s="29"/>
      <c r="WNM4285" s="29"/>
      <c r="WNN4285" s="29"/>
      <c r="WNO4285" s="29"/>
      <c r="WNP4285" s="29"/>
      <c r="WNQ4285" s="29"/>
      <c r="WNR4285" s="29"/>
      <c r="WNS4285" s="29"/>
      <c r="WNT4285" s="29"/>
      <c r="WNU4285" s="29"/>
      <c r="WNV4285" s="29"/>
      <c r="WNW4285" s="29"/>
      <c r="WNX4285" s="29"/>
      <c r="WNY4285" s="29"/>
      <c r="WNZ4285" s="29"/>
      <c r="WOA4285" s="29"/>
      <c r="WOB4285" s="29"/>
      <c r="WOC4285" s="29"/>
      <c r="WOD4285" s="29"/>
      <c r="WOE4285" s="29"/>
      <c r="WOF4285" s="29"/>
      <c r="WOG4285" s="29"/>
      <c r="WOH4285" s="29"/>
      <c r="WOI4285" s="29"/>
      <c r="WOJ4285" s="29"/>
      <c r="WOK4285" s="29"/>
      <c r="WOL4285" s="29"/>
      <c r="WOM4285" s="29"/>
      <c r="WON4285" s="29"/>
      <c r="WOO4285" s="29"/>
      <c r="WOP4285" s="29"/>
      <c r="WOQ4285" s="29"/>
      <c r="WOR4285" s="29"/>
      <c r="WOS4285" s="29"/>
      <c r="WOT4285" s="29"/>
      <c r="WOU4285" s="29"/>
      <c r="WOV4285" s="29"/>
      <c r="WOW4285" s="29"/>
      <c r="WOX4285" s="29"/>
      <c r="WOY4285" s="29"/>
      <c r="WOZ4285" s="29"/>
      <c r="WPA4285" s="29"/>
      <c r="WPB4285" s="29"/>
      <c r="WPC4285" s="29"/>
      <c r="WPD4285" s="29"/>
      <c r="WPE4285" s="29"/>
      <c r="WPF4285" s="29"/>
      <c r="WPG4285" s="29"/>
      <c r="WPH4285" s="29"/>
      <c r="WPI4285" s="29"/>
      <c r="WPJ4285" s="29"/>
      <c r="WPK4285" s="29"/>
      <c r="WPL4285" s="29"/>
      <c r="WPM4285" s="29"/>
      <c r="WPN4285" s="29"/>
      <c r="WPO4285" s="29"/>
      <c r="WPP4285" s="29"/>
      <c r="WPQ4285" s="29"/>
      <c r="WPR4285" s="29"/>
      <c r="WPS4285" s="29"/>
      <c r="WPT4285" s="29"/>
      <c r="WPU4285" s="29"/>
      <c r="WPV4285" s="29"/>
      <c r="WPW4285" s="29"/>
      <c r="WPX4285" s="29"/>
      <c r="WPY4285" s="29"/>
      <c r="WPZ4285" s="29"/>
      <c r="WQA4285" s="29"/>
      <c r="WQB4285" s="29"/>
      <c r="WQC4285" s="29"/>
      <c r="WQD4285" s="29"/>
      <c r="WQE4285" s="29"/>
      <c r="WQF4285" s="29"/>
      <c r="WQG4285" s="29"/>
      <c r="WQH4285" s="29"/>
      <c r="WQI4285" s="29"/>
      <c r="WQJ4285" s="29"/>
      <c r="WQK4285" s="29"/>
      <c r="WQL4285" s="29"/>
      <c r="WQM4285" s="29"/>
      <c r="WQN4285" s="29"/>
      <c r="WQO4285" s="29"/>
      <c r="WQP4285" s="29"/>
      <c r="WQQ4285" s="29"/>
      <c r="WQR4285" s="29"/>
      <c r="WQS4285" s="29"/>
      <c r="WQT4285" s="29"/>
      <c r="WQU4285" s="29"/>
      <c r="WQV4285" s="29"/>
      <c r="WQW4285" s="29"/>
      <c r="WQX4285" s="29"/>
      <c r="WQY4285" s="29"/>
      <c r="WQZ4285" s="29"/>
      <c r="WRA4285" s="29"/>
      <c r="WRB4285" s="29"/>
      <c r="WRC4285" s="29"/>
      <c r="WRD4285" s="29"/>
      <c r="WRE4285" s="424"/>
      <c r="WRF4285" s="424"/>
      <c r="WRG4285" s="424"/>
      <c r="WRH4285" s="424"/>
      <c r="WRI4285" s="424"/>
      <c r="WRJ4285" s="424"/>
      <c r="WRK4285" s="424"/>
      <c r="WRL4285" s="424"/>
      <c r="WRM4285" s="424"/>
      <c r="WRN4285" s="424"/>
      <c r="WRO4285" s="424"/>
      <c r="WRP4285" s="424"/>
      <c r="WRQ4285" s="424"/>
      <c r="WRR4285" s="424"/>
      <c r="WRS4285" s="424"/>
      <c r="WRT4285" s="424"/>
      <c r="WRU4285" s="424"/>
      <c r="WRV4285" s="424"/>
      <c r="WRW4285" s="424"/>
      <c r="WRX4285" s="424"/>
      <c r="WRY4285" s="424"/>
      <c r="WRZ4285" s="424"/>
      <c r="WSA4285" s="424"/>
      <c r="WSB4285" s="424"/>
      <c r="WSC4285" s="424"/>
      <c r="WSD4285" s="424"/>
      <c r="WSE4285" s="424"/>
      <c r="WSF4285" s="424"/>
      <c r="WSG4285" s="424"/>
      <c r="WSH4285" s="424"/>
      <c r="WSI4285" s="424"/>
      <c r="WSJ4285" s="424"/>
      <c r="WSK4285" s="424"/>
      <c r="WSL4285" s="424"/>
      <c r="WSM4285" s="424"/>
      <c r="WSN4285" s="424"/>
      <c r="WSO4285" s="424"/>
      <c r="WSP4285" s="424"/>
      <c r="WSQ4285" s="424"/>
      <c r="WSR4285" s="424"/>
      <c r="WSS4285" s="424"/>
      <c r="WST4285" s="424"/>
      <c r="WSU4285" s="424"/>
      <c r="WSV4285" s="424"/>
      <c r="WSW4285" s="424"/>
      <c r="WSX4285" s="424"/>
      <c r="WSY4285" s="424"/>
      <c r="WSZ4285" s="424"/>
      <c r="WTA4285" s="424"/>
      <c r="WTB4285" s="424"/>
      <c r="WTC4285" s="424"/>
      <c r="WTD4285" s="424"/>
      <c r="WTE4285" s="424"/>
      <c r="WTF4285" s="424"/>
      <c r="WTG4285" s="424"/>
      <c r="WTH4285" s="424"/>
      <c r="WTI4285" s="424"/>
      <c r="WTJ4285" s="424"/>
      <c r="WTK4285" s="424"/>
      <c r="WTL4285" s="424"/>
      <c r="WTM4285" s="424"/>
      <c r="WTN4285" s="424"/>
      <c r="WTO4285" s="424"/>
      <c r="WTP4285" s="424"/>
      <c r="WTQ4285" s="424"/>
      <c r="WTR4285" s="424"/>
      <c r="WTS4285" s="424"/>
      <c r="WTT4285" s="424"/>
      <c r="WTU4285" s="424"/>
      <c r="WTV4285" s="424"/>
      <c r="WTW4285" s="424"/>
      <c r="WTX4285" s="424"/>
      <c r="WTY4285" s="424"/>
      <c r="WTZ4285" s="424"/>
      <c r="WUA4285" s="424"/>
      <c r="WUB4285" s="424"/>
      <c r="WUC4285" s="424"/>
      <c r="WUD4285" s="424"/>
      <c r="WUE4285" s="424"/>
      <c r="WUF4285" s="424"/>
      <c r="WUG4285" s="424"/>
      <c r="WUH4285" s="424"/>
      <c r="WUI4285" s="424"/>
      <c r="WUJ4285" s="424"/>
      <c r="WUK4285" s="424"/>
      <c r="WUL4285" s="424"/>
      <c r="WUM4285" s="424"/>
      <c r="WUN4285" s="424"/>
      <c r="WUO4285" s="424"/>
      <c r="WUP4285" s="424"/>
      <c r="WUQ4285" s="424"/>
      <c r="WUR4285" s="424"/>
      <c r="WUS4285" s="424"/>
      <c r="WUT4285" s="424"/>
      <c r="WUU4285" s="424"/>
      <c r="WUV4285" s="424"/>
      <c r="WUW4285" s="424"/>
      <c r="WUX4285" s="424"/>
      <c r="WUY4285" s="424"/>
      <c r="WUZ4285" s="424"/>
      <c r="WVA4285" s="424"/>
      <c r="WVB4285" s="424"/>
      <c r="WVC4285" s="424"/>
      <c r="WVD4285" s="424"/>
      <c r="WVE4285" s="424"/>
      <c r="WVF4285" s="424"/>
      <c r="WVG4285" s="424"/>
      <c r="WVH4285" s="424"/>
      <c r="WVI4285" s="424"/>
      <c r="WVJ4285" s="424"/>
      <c r="WVK4285" s="424"/>
      <c r="WVL4285" s="424"/>
      <c r="WVM4285" s="424"/>
      <c r="WVN4285" s="424"/>
      <c r="WVO4285" s="424"/>
      <c r="WVP4285" s="424"/>
      <c r="WVQ4285" s="424"/>
      <c r="WVR4285" s="424"/>
      <c r="WVS4285" s="424"/>
      <c r="WVT4285" s="424"/>
      <c r="WVU4285" s="424"/>
      <c r="WVV4285" s="424"/>
      <c r="WVW4285" s="424"/>
      <c r="WVX4285" s="424"/>
      <c r="WVY4285" s="424"/>
      <c r="WVZ4285" s="424"/>
      <c r="WWA4285" s="424"/>
      <c r="WWB4285" s="424"/>
      <c r="WWC4285" s="424"/>
      <c r="WWD4285" s="424"/>
      <c r="WWE4285" s="424"/>
      <c r="WWF4285" s="424"/>
      <c r="WWG4285" s="424"/>
      <c r="WWH4285" s="424"/>
      <c r="WWI4285" s="424"/>
      <c r="WWJ4285" s="424"/>
      <c r="WWK4285" s="424"/>
      <c r="WWL4285" s="424"/>
      <c r="WWM4285" s="424"/>
      <c r="WWN4285" s="424"/>
      <c r="WWO4285" s="424"/>
      <c r="WWP4285" s="424"/>
      <c r="WWQ4285" s="424"/>
      <c r="WWR4285" s="424"/>
      <c r="WWS4285" s="424"/>
      <c r="WWT4285" s="424"/>
      <c r="WWU4285" s="424"/>
      <c r="WWV4285" s="424"/>
      <c r="WWW4285" s="424"/>
      <c r="WWX4285" s="424"/>
      <c r="WWY4285" s="424"/>
      <c r="WWZ4285" s="424"/>
      <c r="WXA4285" s="424"/>
      <c r="WXB4285" s="424"/>
      <c r="WXC4285" s="424"/>
      <c r="WXD4285" s="424"/>
      <c r="WXE4285" s="424"/>
      <c r="WXF4285" s="424"/>
      <c r="WXG4285" s="424"/>
      <c r="WXH4285" s="424"/>
      <c r="WXI4285" s="424"/>
      <c r="WXJ4285" s="424"/>
      <c r="WXK4285" s="424"/>
      <c r="WXL4285" s="424"/>
      <c r="WXM4285" s="424"/>
      <c r="WXN4285" s="424"/>
      <c r="WXO4285" s="424"/>
      <c r="WXP4285" s="424"/>
      <c r="WXQ4285" s="424"/>
      <c r="WXR4285" s="424"/>
      <c r="WXS4285" s="424"/>
      <c r="WXT4285" s="424"/>
      <c r="WXU4285" s="424"/>
      <c r="WXV4285" s="424"/>
      <c r="WXW4285" s="424"/>
      <c r="WXX4285" s="424"/>
      <c r="WXY4285" s="424"/>
      <c r="WXZ4285" s="424"/>
      <c r="WYA4285" s="424"/>
      <c r="WYB4285" s="424"/>
      <c r="WYC4285" s="424"/>
      <c r="WYD4285" s="424"/>
      <c r="WYE4285" s="424"/>
      <c r="WYF4285" s="424"/>
      <c r="WYG4285" s="424"/>
      <c r="WYH4285" s="424"/>
      <c r="WYI4285" s="424"/>
      <c r="WYJ4285" s="424"/>
      <c r="WYK4285" s="424"/>
      <c r="WYL4285" s="424"/>
      <c r="WYM4285" s="424"/>
      <c r="WYN4285" s="424"/>
      <c r="WYO4285" s="424"/>
      <c r="WYP4285" s="424"/>
      <c r="WYQ4285" s="424"/>
      <c r="WYR4285" s="424"/>
      <c r="WYS4285" s="424"/>
      <c r="WYT4285" s="424"/>
      <c r="WYU4285" s="424"/>
      <c r="WYV4285" s="424"/>
      <c r="WYW4285" s="424"/>
      <c r="WYX4285" s="424"/>
      <c r="WYY4285" s="424"/>
      <c r="WYZ4285" s="424"/>
      <c r="WZA4285" s="424"/>
      <c r="WZB4285" s="424"/>
      <c r="WZC4285" s="424"/>
      <c r="WZD4285" s="424"/>
      <c r="WZE4285" s="424"/>
      <c r="WZF4285" s="424"/>
      <c r="WZG4285" s="424"/>
      <c r="WZH4285" s="424"/>
      <c r="WZI4285" s="424"/>
      <c r="WZJ4285" s="424"/>
      <c r="WZK4285" s="424"/>
      <c r="WZL4285" s="424"/>
      <c r="WZM4285" s="424"/>
      <c r="WZN4285" s="424"/>
      <c r="WZO4285" s="424"/>
      <c r="WZP4285" s="424"/>
      <c r="WZQ4285" s="424"/>
      <c r="WZR4285" s="424"/>
      <c r="WZS4285" s="424"/>
      <c r="WZT4285" s="424"/>
      <c r="WZU4285" s="424"/>
      <c r="WZV4285" s="424"/>
      <c r="WZW4285" s="424"/>
      <c r="WZX4285" s="424"/>
      <c r="WZY4285" s="424"/>
      <c r="WZZ4285" s="424"/>
      <c r="XAA4285" s="424"/>
      <c r="XAB4285" s="424"/>
      <c r="XAC4285" s="424"/>
      <c r="XAD4285" s="424"/>
      <c r="XAE4285" s="424"/>
      <c r="XAF4285" s="424"/>
      <c r="XAG4285" s="424"/>
      <c r="XAH4285" s="424"/>
      <c r="XAI4285" s="424"/>
      <c r="XAJ4285" s="424"/>
      <c r="XAK4285" s="424"/>
      <c r="XAL4285" s="424"/>
      <c r="XAM4285" s="424"/>
      <c r="XAN4285" s="424"/>
      <c r="XAO4285" s="424"/>
      <c r="XAP4285" s="424"/>
      <c r="XAQ4285" s="424"/>
      <c r="XAR4285" s="424"/>
      <c r="XAS4285" s="424"/>
      <c r="XAT4285" s="424"/>
      <c r="XAU4285" s="424"/>
      <c r="XAV4285" s="424"/>
      <c r="XAW4285" s="424"/>
      <c r="XAX4285" s="424"/>
      <c r="XAY4285" s="424"/>
      <c r="XAZ4285" s="424"/>
      <c r="XBA4285" s="424"/>
      <c r="XBB4285" s="424"/>
      <c r="XBC4285" s="424"/>
      <c r="XBD4285" s="424"/>
      <c r="XBE4285" s="424"/>
      <c r="XBF4285" s="424"/>
      <c r="XBG4285" s="424"/>
      <c r="XBH4285" s="424"/>
      <c r="XBI4285" s="424"/>
      <c r="XBJ4285" s="424"/>
      <c r="XBK4285" s="424"/>
      <c r="XBL4285" s="424"/>
      <c r="XBM4285" s="424"/>
      <c r="XBN4285" s="424"/>
      <c r="XBO4285" s="424"/>
      <c r="XBP4285" s="424"/>
      <c r="XBQ4285" s="424"/>
      <c r="XBR4285" s="424"/>
      <c r="XBS4285" s="424"/>
      <c r="XBT4285" s="424"/>
      <c r="XBU4285" s="424"/>
      <c r="XBV4285" s="424"/>
      <c r="XBW4285" s="424"/>
      <c r="XBX4285" s="424"/>
      <c r="XBY4285" s="424"/>
      <c r="XBZ4285" s="424"/>
      <c r="XCA4285" s="424"/>
      <c r="XCB4285" s="424"/>
      <c r="XCC4285" s="424"/>
      <c r="XCD4285" s="424"/>
      <c r="XCE4285" s="424"/>
      <c r="XCF4285" s="424"/>
      <c r="XCG4285" s="424"/>
      <c r="XCH4285" s="424"/>
      <c r="XCI4285" s="424"/>
      <c r="XCJ4285" s="424"/>
      <c r="XCK4285" s="424"/>
      <c r="XCL4285" s="424"/>
      <c r="XCM4285" s="424"/>
      <c r="XCN4285" s="424"/>
      <c r="XCO4285" s="424"/>
      <c r="XCP4285" s="424"/>
      <c r="XCQ4285" s="424"/>
      <c r="XCR4285" s="424"/>
      <c r="XCS4285" s="424"/>
      <c r="XCT4285" s="424"/>
      <c r="XCU4285" s="424"/>
      <c r="XCV4285" s="424"/>
      <c r="XCW4285" s="424"/>
      <c r="XCX4285" s="424"/>
      <c r="XCY4285" s="424"/>
      <c r="XCZ4285" s="424"/>
      <c r="XDA4285" s="424"/>
      <c r="XDB4285" s="424"/>
      <c r="XDC4285" s="424"/>
      <c r="XDD4285" s="424"/>
      <c r="XDE4285" s="424"/>
      <c r="XDF4285" s="424"/>
      <c r="XDG4285" s="424"/>
      <c r="XDH4285" s="424"/>
      <c r="XDI4285" s="424"/>
      <c r="XDJ4285" s="424"/>
      <c r="XDK4285" s="424"/>
      <c r="XDL4285" s="424"/>
      <c r="XDM4285" s="424"/>
      <c r="XDN4285" s="424"/>
      <c r="XDO4285" s="424"/>
      <c r="XDP4285" s="424"/>
      <c r="XDQ4285" s="424"/>
      <c r="XDR4285" s="424"/>
      <c r="XDS4285" s="424"/>
      <c r="XDT4285" s="424"/>
      <c r="XDU4285" s="424"/>
      <c r="XDV4285" s="424"/>
      <c r="XDW4285" s="424"/>
      <c r="XDX4285" s="424"/>
      <c r="XDY4285" s="424"/>
      <c r="XDZ4285" s="424"/>
      <c r="XEA4285" s="424"/>
      <c r="XEB4285" s="424"/>
      <c r="XEC4285" s="424"/>
      <c r="XED4285" s="424"/>
      <c r="XEE4285" s="424"/>
      <c r="XEF4285" s="424"/>
      <c r="XEG4285" s="424"/>
      <c r="XEH4285" s="424"/>
      <c r="XEI4285" s="424"/>
      <c r="XEJ4285" s="424"/>
      <c r="XEK4285" s="424"/>
      <c r="XEL4285" s="424"/>
      <c r="XEM4285" s="424"/>
      <c r="XEN4285" s="424"/>
      <c r="XEO4285" s="424"/>
      <c r="XEP4285" s="424"/>
      <c r="XEQ4285" s="424"/>
      <c r="XER4285" s="424"/>
      <c r="XES4285" s="424"/>
      <c r="XET4285" s="424"/>
      <c r="XEU4285" s="424"/>
      <c r="XEV4285" s="424"/>
      <c r="XEW4285" s="424"/>
      <c r="XEX4285" s="424"/>
      <c r="XEY4285" s="424"/>
      <c r="XEZ4285" s="424"/>
      <c r="XFA4285" s="424"/>
    </row>
    <row r="4286" spans="1:16381" ht="16.5" customHeight="1">
      <c r="A4286" s="12" t="s">
        <v>406</v>
      </c>
      <c r="B4286" s="13"/>
      <c r="C4286" s="487"/>
      <c r="D4286" s="12"/>
      <c r="E4286" s="14" t="s">
        <v>667</v>
      </c>
      <c r="F4286" s="14" t="s">
        <v>514</v>
      </c>
      <c r="G4286" s="14" t="s">
        <v>668</v>
      </c>
      <c r="H4286" s="15">
        <v>2007</v>
      </c>
      <c r="I4286" s="423">
        <v>1</v>
      </c>
      <c r="J4286" s="423">
        <v>0</v>
      </c>
      <c r="K4286" s="423">
        <v>0</v>
      </c>
      <c r="L4286" s="16" t="s">
        <v>6816</v>
      </c>
      <c r="M4286" s="16"/>
      <c r="N4286" s="16" t="s">
        <v>41</v>
      </c>
      <c r="O4286" s="311">
        <v>0</v>
      </c>
      <c r="P4286" s="17">
        <v>0</v>
      </c>
      <c r="Q4286" s="17">
        <v>0</v>
      </c>
      <c r="R4286" s="18" t="s">
        <v>33</v>
      </c>
      <c r="S4286" s="244">
        <v>0</v>
      </c>
      <c r="T4286" s="244">
        <v>110</v>
      </c>
      <c r="U4286" s="244">
        <v>0</v>
      </c>
      <c r="V4286" s="244">
        <v>0</v>
      </c>
      <c r="W4286" s="310">
        <v>0.25</v>
      </c>
      <c r="X4286" s="21">
        <v>0</v>
      </c>
      <c r="Y4286" s="247" t="s">
        <v>33</v>
      </c>
      <c r="Z4286" s="23" t="s">
        <v>5838</v>
      </c>
      <c r="AA4286" s="24"/>
      <c r="AB4286" s="14"/>
      <c r="AC4286" s="14"/>
      <c r="AD4286" s="25"/>
      <c r="AE4286" s="26"/>
      <c r="AF4286" s="27"/>
      <c r="AG4286" s="28"/>
      <c r="AH4286" s="28"/>
      <c r="AI4286" s="28"/>
      <c r="AJ4286" s="28"/>
      <c r="AK4286" s="28"/>
      <c r="AL4286" s="28"/>
      <c r="AM4286" s="28"/>
      <c r="AN4286" s="28"/>
      <c r="AO4286" s="28"/>
    </row>
    <row r="4287" spans="1:16381" ht="16.5" customHeight="1">
      <c r="A4287" s="12" t="s">
        <v>406</v>
      </c>
      <c r="B4287" s="13"/>
      <c r="C4287" s="487"/>
      <c r="D4287" s="12"/>
      <c r="E4287" s="14" t="s">
        <v>670</v>
      </c>
      <c r="F4287" s="14" t="s">
        <v>625</v>
      </c>
      <c r="G4287" s="14" t="s">
        <v>671</v>
      </c>
      <c r="H4287" s="15">
        <v>2007</v>
      </c>
      <c r="I4287" s="423">
        <v>1</v>
      </c>
      <c r="J4287" s="423">
        <v>0</v>
      </c>
      <c r="K4287" s="423">
        <v>0</v>
      </c>
      <c r="L4287" s="16" t="s">
        <v>6816</v>
      </c>
      <c r="M4287" s="16"/>
      <c r="N4287" s="16" t="s">
        <v>41</v>
      </c>
      <c r="O4287" s="311">
        <v>0</v>
      </c>
      <c r="P4287" s="17">
        <v>0</v>
      </c>
      <c r="Q4287" s="17">
        <v>0</v>
      </c>
      <c r="R4287" s="18" t="s">
        <v>33</v>
      </c>
      <c r="S4287" s="244">
        <v>60</v>
      </c>
      <c r="T4287" s="244">
        <v>110</v>
      </c>
      <c r="U4287" s="244">
        <v>0</v>
      </c>
      <c r="V4287" s="244">
        <v>0</v>
      </c>
      <c r="W4287" s="310">
        <v>0.25</v>
      </c>
      <c r="X4287" s="21">
        <v>0</v>
      </c>
      <c r="Y4287" s="247" t="s">
        <v>33</v>
      </c>
      <c r="Z4287" s="23" t="s">
        <v>5838</v>
      </c>
      <c r="AA4287" s="24"/>
      <c r="AB4287" s="14"/>
      <c r="AC4287" s="14"/>
      <c r="AD4287" s="25"/>
      <c r="AE4287" s="26"/>
      <c r="AF4287" s="27"/>
      <c r="AG4287" s="28"/>
      <c r="AH4287" s="28"/>
      <c r="AI4287" s="28"/>
      <c r="AJ4287" s="28"/>
      <c r="AK4287" s="28"/>
      <c r="AL4287" s="28"/>
      <c r="AM4287" s="28"/>
      <c r="AN4287" s="28"/>
      <c r="AO4287" s="28"/>
    </row>
    <row r="4288" spans="1:16381" ht="16.5" customHeight="1">
      <c r="A4288" s="12" t="s">
        <v>406</v>
      </c>
      <c r="B4288" s="13"/>
      <c r="C4288" s="487"/>
      <c r="D4288" s="12"/>
      <c r="E4288" s="14" t="s">
        <v>672</v>
      </c>
      <c r="F4288" s="14" t="s">
        <v>673</v>
      </c>
      <c r="G4288" s="14" t="s">
        <v>674</v>
      </c>
      <c r="H4288" s="15">
        <v>2007</v>
      </c>
      <c r="I4288" s="423">
        <v>1</v>
      </c>
      <c r="J4288" s="423">
        <v>0</v>
      </c>
      <c r="K4288" s="423">
        <v>0</v>
      </c>
      <c r="L4288" s="16" t="s">
        <v>6816</v>
      </c>
      <c r="M4288" s="16"/>
      <c r="N4288" s="16" t="s">
        <v>41</v>
      </c>
      <c r="O4288" s="311">
        <v>0</v>
      </c>
      <c r="P4288" s="17">
        <v>0</v>
      </c>
      <c r="Q4288" s="17">
        <v>0</v>
      </c>
      <c r="R4288" s="18" t="s">
        <v>33</v>
      </c>
      <c r="S4288" s="244">
        <v>60</v>
      </c>
      <c r="T4288" s="244">
        <v>110</v>
      </c>
      <c r="U4288" s="244">
        <v>0</v>
      </c>
      <c r="V4288" s="244">
        <v>0</v>
      </c>
      <c r="W4288" s="310">
        <v>0.25</v>
      </c>
      <c r="X4288" s="21">
        <v>0</v>
      </c>
      <c r="Y4288" s="247" t="s">
        <v>33</v>
      </c>
      <c r="Z4288" s="23" t="s">
        <v>5838</v>
      </c>
      <c r="AA4288" s="24"/>
      <c r="AB4288" s="14"/>
      <c r="AC4288" s="14"/>
      <c r="AD4288" s="25"/>
      <c r="AE4288" s="26"/>
      <c r="AF4288" s="27"/>
      <c r="AG4288" s="28"/>
      <c r="AH4288" s="28"/>
      <c r="AI4288" s="28"/>
      <c r="AJ4288" s="28"/>
      <c r="AK4288" s="28"/>
      <c r="AL4288" s="28"/>
      <c r="AM4288" s="28"/>
      <c r="AN4288" s="28"/>
      <c r="AO4288" s="28"/>
    </row>
    <row r="4289" spans="1:398 16021:16381" ht="16.5" customHeight="1">
      <c r="A4289" s="30" t="s">
        <v>406</v>
      </c>
      <c r="B4289" s="187"/>
      <c r="C4289" s="187"/>
      <c r="D4289" s="30"/>
      <c r="E4289" s="164" t="s">
        <v>675</v>
      </c>
      <c r="F4289" s="164" t="s">
        <v>625</v>
      </c>
      <c r="G4289" s="164" t="s">
        <v>676</v>
      </c>
      <c r="H4289" s="188">
        <v>2006</v>
      </c>
      <c r="I4289" s="188">
        <v>1</v>
      </c>
      <c r="J4289" s="188">
        <v>0</v>
      </c>
      <c r="K4289" s="188">
        <v>0</v>
      </c>
      <c r="L4289" s="165" t="s">
        <v>6816</v>
      </c>
      <c r="M4289" s="165"/>
      <c r="N4289" s="165" t="s">
        <v>41</v>
      </c>
      <c r="O4289" s="85">
        <v>0</v>
      </c>
      <c r="P4289" s="85">
        <v>0</v>
      </c>
      <c r="Q4289" s="85">
        <v>0</v>
      </c>
      <c r="R4289" s="183" t="s">
        <v>33</v>
      </c>
      <c r="S4289" s="174">
        <v>0</v>
      </c>
      <c r="T4289" s="174">
        <v>110</v>
      </c>
      <c r="U4289" s="174">
        <v>0</v>
      </c>
      <c r="V4289" s="174">
        <v>0</v>
      </c>
      <c r="W4289" s="184">
        <v>0.25</v>
      </c>
      <c r="X4289" s="21">
        <v>0</v>
      </c>
      <c r="Y4289" s="185" t="s">
        <v>33</v>
      </c>
      <c r="Z4289" s="164" t="s">
        <v>5838</v>
      </c>
      <c r="AA4289" s="186"/>
      <c r="AB4289" s="164"/>
      <c r="AC4289" s="164"/>
      <c r="AD4289" s="25"/>
      <c r="AE4289" s="26"/>
      <c r="AF4289" s="27"/>
    </row>
    <row r="4290" spans="1:398 16021:16381" ht="16.5" customHeight="1">
      <c r="A4290" s="30" t="s">
        <v>406</v>
      </c>
      <c r="B4290" s="30"/>
      <c r="C4290" s="30"/>
      <c r="D4290" s="30"/>
      <c r="E4290" s="164" t="s">
        <v>680</v>
      </c>
      <c r="F4290" s="164" t="s">
        <v>514</v>
      </c>
      <c r="G4290" s="164" t="s">
        <v>681</v>
      </c>
      <c r="H4290" s="164">
        <v>2007</v>
      </c>
      <c r="I4290" s="164">
        <v>1</v>
      </c>
      <c r="J4290" s="164">
        <v>0</v>
      </c>
      <c r="K4290" s="164">
        <v>0</v>
      </c>
      <c r="L4290" s="165" t="s">
        <v>6816</v>
      </c>
      <c r="M4290" s="165"/>
      <c r="N4290" s="165" t="s">
        <v>41</v>
      </c>
      <c r="O4290" s="85">
        <v>0</v>
      </c>
      <c r="P4290" s="85">
        <v>0</v>
      </c>
      <c r="Q4290" s="85">
        <v>0</v>
      </c>
      <c r="R4290" s="183" t="s">
        <v>33</v>
      </c>
      <c r="S4290" s="174">
        <v>0</v>
      </c>
      <c r="T4290" s="174">
        <v>110</v>
      </c>
      <c r="U4290" s="174">
        <v>0</v>
      </c>
      <c r="V4290" s="174">
        <v>0</v>
      </c>
      <c r="W4290" s="184">
        <v>0.25</v>
      </c>
      <c r="X4290" s="21">
        <v>0</v>
      </c>
      <c r="Y4290" s="185" t="s">
        <v>33</v>
      </c>
      <c r="Z4290" s="164" t="s">
        <v>5838</v>
      </c>
      <c r="AA4290" s="186"/>
      <c r="AB4290" s="164"/>
      <c r="AC4290" s="164"/>
      <c r="AD4290" s="25"/>
      <c r="AE4290" s="26"/>
      <c r="AF4290" s="27"/>
    </row>
    <row r="4291" spans="1:398 16021:16381" ht="16.5" customHeight="1">
      <c r="A4291" s="30" t="s">
        <v>406</v>
      </c>
      <c r="B4291" s="30"/>
      <c r="C4291" s="30"/>
      <c r="D4291" s="30"/>
      <c r="E4291" s="164" t="s">
        <v>682</v>
      </c>
      <c r="F4291" s="164" t="s">
        <v>514</v>
      </c>
      <c r="G4291" s="164" t="s">
        <v>683</v>
      </c>
      <c r="H4291" s="164">
        <v>2009</v>
      </c>
      <c r="I4291" s="164">
        <v>1</v>
      </c>
      <c r="J4291" s="164">
        <v>0</v>
      </c>
      <c r="K4291" s="164">
        <v>0</v>
      </c>
      <c r="L4291" s="165" t="s">
        <v>6816</v>
      </c>
      <c r="M4291" s="165"/>
      <c r="N4291" s="165" t="s">
        <v>41</v>
      </c>
      <c r="O4291" s="85">
        <v>0</v>
      </c>
      <c r="P4291" s="85">
        <v>0</v>
      </c>
      <c r="Q4291" s="85">
        <v>0</v>
      </c>
      <c r="R4291" s="183" t="s">
        <v>33</v>
      </c>
      <c r="S4291" s="174">
        <v>0</v>
      </c>
      <c r="T4291" s="174">
        <v>110</v>
      </c>
      <c r="U4291" s="174">
        <v>0</v>
      </c>
      <c r="V4291" s="174">
        <v>0</v>
      </c>
      <c r="W4291" s="184">
        <v>0.25</v>
      </c>
      <c r="X4291" s="21">
        <v>0</v>
      </c>
      <c r="Y4291" s="185" t="s">
        <v>33</v>
      </c>
      <c r="Z4291" s="164" t="s">
        <v>5838</v>
      </c>
      <c r="AA4291" s="186"/>
      <c r="AB4291" s="164"/>
      <c r="AC4291" s="164"/>
      <c r="AD4291" s="25"/>
      <c r="AE4291" s="26"/>
      <c r="AF4291" s="27"/>
    </row>
    <row r="4292" spans="1:398 16021:16381" ht="16.5" customHeight="1">
      <c r="A4292" s="30" t="s">
        <v>406</v>
      </c>
      <c r="B4292" s="30"/>
      <c r="C4292" s="30"/>
      <c r="D4292" s="30"/>
      <c r="E4292" s="164" t="s">
        <v>684</v>
      </c>
      <c r="F4292" s="164" t="s">
        <v>653</v>
      </c>
      <c r="G4292" s="164" t="s">
        <v>685</v>
      </c>
      <c r="H4292" s="164">
        <v>2006</v>
      </c>
      <c r="I4292" s="164">
        <v>1</v>
      </c>
      <c r="J4292" s="164">
        <v>0</v>
      </c>
      <c r="K4292" s="164">
        <v>0</v>
      </c>
      <c r="L4292" s="165" t="s">
        <v>6816</v>
      </c>
      <c r="M4292" s="165"/>
      <c r="N4292" s="165" t="s">
        <v>41</v>
      </c>
      <c r="O4292" s="85">
        <v>0</v>
      </c>
      <c r="P4292" s="85">
        <v>0</v>
      </c>
      <c r="Q4292" s="85">
        <v>0</v>
      </c>
      <c r="R4292" s="183" t="s">
        <v>33</v>
      </c>
      <c r="S4292" s="174">
        <v>0</v>
      </c>
      <c r="T4292" s="174">
        <v>110</v>
      </c>
      <c r="U4292" s="174">
        <v>0</v>
      </c>
      <c r="V4292" s="174">
        <v>0</v>
      </c>
      <c r="W4292" s="184">
        <v>0.5</v>
      </c>
      <c r="X4292" s="21">
        <v>0</v>
      </c>
      <c r="Y4292" s="185" t="s">
        <v>33</v>
      </c>
      <c r="Z4292" s="164" t="s">
        <v>5838</v>
      </c>
      <c r="AA4292" s="186"/>
      <c r="AB4292" s="164"/>
      <c r="AC4292" s="164"/>
      <c r="AD4292" s="25"/>
      <c r="AE4292" s="26"/>
      <c r="AF4292" s="27"/>
    </row>
    <row r="4293" spans="1:398 16021:16381" ht="16.5" customHeight="1">
      <c r="A4293" s="30" t="s">
        <v>406</v>
      </c>
      <c r="B4293" s="30"/>
      <c r="C4293" s="30"/>
      <c r="D4293" s="30"/>
      <c r="E4293" s="164" t="s">
        <v>686</v>
      </c>
      <c r="F4293" s="164" t="s">
        <v>687</v>
      </c>
      <c r="G4293" s="164" t="s">
        <v>688</v>
      </c>
      <c r="H4293" s="164">
        <v>2007</v>
      </c>
      <c r="I4293" s="164">
        <v>1</v>
      </c>
      <c r="J4293" s="164">
        <v>0</v>
      </c>
      <c r="K4293" s="164">
        <v>0</v>
      </c>
      <c r="L4293" s="165" t="s">
        <v>6816</v>
      </c>
      <c r="M4293" s="165"/>
      <c r="N4293" s="165" t="s">
        <v>41</v>
      </c>
      <c r="O4293" s="85">
        <v>0</v>
      </c>
      <c r="P4293" s="85">
        <v>0</v>
      </c>
      <c r="Q4293" s="85">
        <v>0</v>
      </c>
      <c r="R4293" s="183" t="s">
        <v>33</v>
      </c>
      <c r="S4293" s="174">
        <v>0</v>
      </c>
      <c r="T4293" s="174">
        <v>110</v>
      </c>
      <c r="U4293" s="174">
        <v>0</v>
      </c>
      <c r="V4293" s="174">
        <v>0</v>
      </c>
      <c r="W4293" s="184">
        <v>0.25</v>
      </c>
      <c r="X4293" s="21">
        <v>0</v>
      </c>
      <c r="Y4293" s="185" t="s">
        <v>33</v>
      </c>
      <c r="Z4293" s="164" t="s">
        <v>5838</v>
      </c>
      <c r="AA4293" s="186"/>
      <c r="AB4293" s="164"/>
      <c r="AC4293" s="164"/>
      <c r="AD4293" s="25"/>
      <c r="AE4293" s="26"/>
      <c r="AF4293" s="27"/>
    </row>
    <row r="4294" spans="1:398 16021:16381" ht="16.5" customHeight="1">
      <c r="A4294" s="12" t="s">
        <v>406</v>
      </c>
      <c r="B4294" s="13"/>
      <c r="C4294" s="487"/>
      <c r="D4294" s="12"/>
      <c r="E4294" s="14" t="s">
        <v>623</v>
      </c>
      <c r="F4294" s="14" t="s">
        <v>500</v>
      </c>
      <c r="G4294" s="14" t="s">
        <v>624</v>
      </c>
      <c r="H4294" s="15">
        <v>2018</v>
      </c>
      <c r="I4294" s="423">
        <v>1</v>
      </c>
      <c r="J4294" s="423">
        <v>0</v>
      </c>
      <c r="K4294" s="423">
        <v>0</v>
      </c>
      <c r="L4294" s="16" t="s">
        <v>416</v>
      </c>
      <c r="M4294" s="16"/>
      <c r="N4294" s="16" t="s">
        <v>411</v>
      </c>
      <c r="O4294" s="311">
        <v>150</v>
      </c>
      <c r="P4294" s="17">
        <v>0</v>
      </c>
      <c r="Q4294" s="17">
        <v>0</v>
      </c>
      <c r="R4294" s="18" t="s">
        <v>33</v>
      </c>
      <c r="S4294" s="244" t="s">
        <v>89</v>
      </c>
      <c r="T4294" s="244">
        <v>110</v>
      </c>
      <c r="U4294" s="244">
        <v>3.6363636363636362E-2</v>
      </c>
      <c r="V4294" s="244">
        <v>0</v>
      </c>
      <c r="W4294" s="310">
        <v>4.0000000000000001E-3</v>
      </c>
      <c r="X4294" s="21">
        <v>0.6</v>
      </c>
      <c r="Y4294" s="247" t="s">
        <v>33</v>
      </c>
      <c r="Z4294" s="23" t="s">
        <v>5838</v>
      </c>
      <c r="AA4294" s="24"/>
      <c r="AB4294" s="14"/>
      <c r="AC4294" s="14"/>
      <c r="AD4294" s="25"/>
      <c r="AE4294" s="26"/>
      <c r="AF4294" s="27"/>
      <c r="AG4294" s="28"/>
      <c r="AH4294" s="28"/>
      <c r="AI4294" s="28"/>
      <c r="AJ4294" s="28"/>
      <c r="AK4294" s="28"/>
      <c r="AL4294" s="28"/>
      <c r="AM4294" s="28"/>
      <c r="AN4294" s="28"/>
      <c r="AO4294" s="28"/>
    </row>
    <row r="4295" spans="1:398 16021:16381" ht="16.5" customHeight="1">
      <c r="A4295" s="12" t="s">
        <v>406</v>
      </c>
      <c r="B4295" s="13"/>
      <c r="C4295" s="487"/>
      <c r="D4295" s="12"/>
      <c r="E4295" s="14" t="s">
        <v>565</v>
      </c>
      <c r="F4295" s="14" t="s">
        <v>619</v>
      </c>
      <c r="G4295" s="14" t="s">
        <v>620</v>
      </c>
      <c r="H4295" s="15">
        <v>2008</v>
      </c>
      <c r="I4295" s="423">
        <v>2</v>
      </c>
      <c r="J4295" s="423">
        <v>0</v>
      </c>
      <c r="K4295" s="423">
        <v>0</v>
      </c>
      <c r="L4295" s="16" t="s">
        <v>410</v>
      </c>
      <c r="M4295" s="16"/>
      <c r="N4295" s="16" t="s">
        <v>411</v>
      </c>
      <c r="O4295" s="311">
        <v>240</v>
      </c>
      <c r="P4295" s="17">
        <v>0</v>
      </c>
      <c r="Q4295" s="17">
        <v>0</v>
      </c>
      <c r="R4295" s="18" t="s">
        <v>33</v>
      </c>
      <c r="S4295" s="244" t="s">
        <v>89</v>
      </c>
      <c r="T4295" s="244">
        <v>115</v>
      </c>
      <c r="U4295" s="244">
        <v>0.11304347826086956</v>
      </c>
      <c r="V4295" s="244">
        <v>0</v>
      </c>
      <c r="W4295" s="310">
        <v>1.2999999999999999E-2</v>
      </c>
      <c r="X4295" s="21">
        <v>6.2399999999999993</v>
      </c>
      <c r="Y4295" s="247" t="s">
        <v>33</v>
      </c>
      <c r="Z4295" s="23" t="s">
        <v>5838</v>
      </c>
      <c r="AA4295" s="24"/>
      <c r="AB4295" s="14"/>
      <c r="AC4295" s="14"/>
      <c r="AD4295" s="25"/>
      <c r="AE4295" s="26"/>
      <c r="AF4295" s="27"/>
      <c r="AG4295" s="28"/>
      <c r="AH4295" s="28"/>
      <c r="AI4295" s="28"/>
      <c r="AJ4295" s="28"/>
      <c r="AK4295" s="28"/>
      <c r="AL4295" s="28"/>
      <c r="AM4295" s="28"/>
      <c r="AN4295" s="28"/>
      <c r="AO4295" s="28"/>
      <c r="WRE4295" s="424"/>
      <c r="WRF4295" s="424"/>
      <c r="WRG4295" s="424"/>
      <c r="WRH4295" s="424"/>
      <c r="WRI4295" s="424"/>
      <c r="WRJ4295" s="424"/>
      <c r="WRK4295" s="424"/>
      <c r="WRL4295" s="424"/>
      <c r="WRM4295" s="424"/>
      <c r="WRN4295" s="424"/>
      <c r="WRO4295" s="424"/>
      <c r="WRP4295" s="424"/>
      <c r="WRQ4295" s="424"/>
      <c r="WRR4295" s="424"/>
      <c r="WRS4295" s="424"/>
      <c r="WRT4295" s="424"/>
      <c r="WRU4295" s="424"/>
      <c r="WRV4295" s="424"/>
      <c r="WRW4295" s="424"/>
      <c r="WRX4295" s="424"/>
      <c r="WRY4295" s="424"/>
      <c r="WRZ4295" s="424"/>
      <c r="WSA4295" s="424"/>
      <c r="WSB4295" s="424"/>
      <c r="WSC4295" s="424"/>
      <c r="WSD4295" s="424"/>
      <c r="WSE4295" s="424"/>
      <c r="WSF4295" s="424"/>
      <c r="WSG4295" s="424"/>
      <c r="WSH4295" s="424"/>
      <c r="WSI4295" s="424"/>
      <c r="WSJ4295" s="424"/>
      <c r="WSK4295" s="424"/>
      <c r="WSL4295" s="424"/>
      <c r="WSM4295" s="424"/>
      <c r="WSN4295" s="424"/>
      <c r="WSO4295" s="424"/>
      <c r="WSP4295" s="424"/>
      <c r="WSQ4295" s="424"/>
      <c r="WSR4295" s="424"/>
      <c r="WSS4295" s="424"/>
      <c r="WST4295" s="424"/>
      <c r="WSU4295" s="424"/>
      <c r="WSV4295" s="424"/>
      <c r="WSW4295" s="424"/>
      <c r="WSX4295" s="424"/>
      <c r="WSY4295" s="424"/>
      <c r="WSZ4295" s="424"/>
      <c r="WTA4295" s="424"/>
      <c r="WTB4295" s="424"/>
      <c r="WTC4295" s="424"/>
      <c r="WTD4295" s="424"/>
      <c r="WTE4295" s="424"/>
      <c r="WTF4295" s="424"/>
      <c r="WTG4295" s="424"/>
      <c r="WTH4295" s="424"/>
      <c r="WTI4295" s="424"/>
      <c r="WTJ4295" s="424"/>
      <c r="WTK4295" s="424"/>
      <c r="WTL4295" s="424"/>
      <c r="WTM4295" s="424"/>
      <c r="WTN4295" s="424"/>
      <c r="WTO4295" s="424"/>
      <c r="WTP4295" s="424"/>
      <c r="WTQ4295" s="424"/>
      <c r="WTR4295" s="424"/>
      <c r="WTS4295" s="424"/>
      <c r="WTT4295" s="424"/>
      <c r="WTU4295" s="424"/>
      <c r="WTV4295" s="424"/>
      <c r="WTW4295" s="424"/>
      <c r="WTX4295" s="424"/>
      <c r="WTY4295" s="424"/>
      <c r="WTZ4295" s="424"/>
      <c r="WUA4295" s="424"/>
      <c r="WUB4295" s="424"/>
      <c r="WUC4295" s="424"/>
      <c r="WUD4295" s="424"/>
      <c r="WUE4295" s="424"/>
      <c r="WUF4295" s="424"/>
      <c r="WUG4295" s="424"/>
      <c r="WUH4295" s="424"/>
      <c r="WUI4295" s="424"/>
      <c r="WUJ4295" s="424"/>
      <c r="WUK4295" s="424"/>
      <c r="WUL4295" s="424"/>
      <c r="WUM4295" s="424"/>
      <c r="WUN4295" s="424"/>
      <c r="WUO4295" s="424"/>
      <c r="WUP4295" s="424"/>
      <c r="WUQ4295" s="424"/>
      <c r="WUR4295" s="424"/>
      <c r="WUS4295" s="424"/>
      <c r="WUT4295" s="424"/>
      <c r="WUU4295" s="424"/>
      <c r="WUV4295" s="424"/>
      <c r="WUW4295" s="424"/>
      <c r="WUX4295" s="424"/>
      <c r="WUY4295" s="424"/>
      <c r="WUZ4295" s="424"/>
      <c r="WVA4295" s="424"/>
      <c r="WVB4295" s="424"/>
      <c r="WVC4295" s="424"/>
      <c r="WVD4295" s="424"/>
      <c r="WVE4295" s="424"/>
      <c r="WVF4295" s="424"/>
      <c r="WVG4295" s="424"/>
      <c r="WVH4295" s="424"/>
      <c r="WVI4295" s="424"/>
      <c r="WVJ4295" s="424"/>
      <c r="WVK4295" s="424"/>
      <c r="WVL4295" s="424"/>
      <c r="WVM4295" s="424"/>
      <c r="WVN4295" s="424"/>
      <c r="WVO4295" s="424"/>
      <c r="WVP4295" s="424"/>
      <c r="WVQ4295" s="424"/>
      <c r="WVR4295" s="424"/>
      <c r="WVS4295" s="424"/>
      <c r="WVT4295" s="424"/>
      <c r="WVU4295" s="424"/>
      <c r="WVV4295" s="424"/>
      <c r="WVW4295" s="424"/>
      <c r="WVX4295" s="424"/>
      <c r="WVY4295" s="424"/>
      <c r="WVZ4295" s="424"/>
      <c r="WWA4295" s="424"/>
      <c r="WWB4295" s="424"/>
      <c r="WWC4295" s="424"/>
      <c r="WWD4295" s="424"/>
      <c r="WWE4295" s="424"/>
      <c r="WWF4295" s="424"/>
      <c r="WWG4295" s="424"/>
      <c r="WWH4295" s="424"/>
      <c r="WWI4295" s="424"/>
      <c r="WWJ4295" s="424"/>
      <c r="WWK4295" s="424"/>
      <c r="WWL4295" s="424"/>
      <c r="WWM4295" s="424"/>
      <c r="WWN4295" s="424"/>
      <c r="WWO4295" s="424"/>
      <c r="WWP4295" s="424"/>
      <c r="WWQ4295" s="424"/>
      <c r="WWR4295" s="424"/>
      <c r="WWS4295" s="424"/>
      <c r="WWT4295" s="424"/>
      <c r="WWU4295" s="424"/>
      <c r="WWV4295" s="424"/>
      <c r="WWW4295" s="424"/>
      <c r="WWX4295" s="424"/>
      <c r="WWY4295" s="424"/>
      <c r="WWZ4295" s="424"/>
      <c r="WXA4295" s="424"/>
      <c r="WXB4295" s="424"/>
      <c r="WXC4295" s="424"/>
      <c r="WXD4295" s="424"/>
      <c r="WXE4295" s="424"/>
      <c r="WXF4295" s="424"/>
      <c r="WXG4295" s="424"/>
      <c r="WXH4295" s="424"/>
      <c r="WXI4295" s="424"/>
      <c r="WXJ4295" s="424"/>
      <c r="WXK4295" s="424"/>
      <c r="WXL4295" s="424"/>
      <c r="WXM4295" s="424"/>
      <c r="WXN4295" s="424"/>
      <c r="WXO4295" s="424"/>
      <c r="WXP4295" s="424"/>
      <c r="WXQ4295" s="424"/>
      <c r="WXR4295" s="424"/>
      <c r="WXS4295" s="424"/>
      <c r="WXT4295" s="424"/>
      <c r="WXU4295" s="424"/>
      <c r="WXV4295" s="424"/>
      <c r="WXW4295" s="424"/>
      <c r="WXX4295" s="424"/>
      <c r="WXY4295" s="424"/>
      <c r="WXZ4295" s="424"/>
      <c r="WYA4295" s="424"/>
      <c r="WYB4295" s="424"/>
      <c r="WYC4295" s="424"/>
      <c r="WYD4295" s="424"/>
      <c r="WYE4295" s="424"/>
      <c r="WYF4295" s="424"/>
      <c r="WYG4295" s="424"/>
      <c r="WYH4295" s="424"/>
      <c r="WYI4295" s="424"/>
      <c r="WYJ4295" s="424"/>
      <c r="WYK4295" s="424"/>
      <c r="WYL4295" s="424"/>
      <c r="WYM4295" s="424"/>
      <c r="WYN4295" s="424"/>
      <c r="WYO4295" s="424"/>
      <c r="WYP4295" s="424"/>
      <c r="WYQ4295" s="424"/>
      <c r="WYR4295" s="424"/>
      <c r="WYS4295" s="424"/>
      <c r="WYT4295" s="424"/>
      <c r="WYU4295" s="424"/>
      <c r="WYV4295" s="424"/>
      <c r="WYW4295" s="424"/>
      <c r="WYX4295" s="424"/>
      <c r="WYY4295" s="424"/>
      <c r="WYZ4295" s="424"/>
      <c r="WZA4295" s="424"/>
      <c r="WZB4295" s="424"/>
      <c r="WZC4295" s="424"/>
      <c r="WZD4295" s="424"/>
      <c r="WZE4295" s="424"/>
      <c r="WZF4295" s="424"/>
      <c r="WZG4295" s="424"/>
      <c r="WZH4295" s="424"/>
      <c r="WZI4295" s="424"/>
      <c r="WZJ4295" s="424"/>
      <c r="WZK4295" s="424"/>
      <c r="WZL4295" s="424"/>
      <c r="WZM4295" s="424"/>
      <c r="WZN4295" s="424"/>
      <c r="WZO4295" s="424"/>
      <c r="WZP4295" s="424"/>
      <c r="WZQ4295" s="424"/>
      <c r="WZR4295" s="424"/>
      <c r="WZS4295" s="424"/>
      <c r="WZT4295" s="424"/>
      <c r="WZU4295" s="424"/>
      <c r="WZV4295" s="424"/>
      <c r="WZW4295" s="424"/>
      <c r="WZX4295" s="424"/>
      <c r="WZY4295" s="424"/>
      <c r="WZZ4295" s="424"/>
      <c r="XAA4295" s="424"/>
      <c r="XAB4295" s="424"/>
      <c r="XAC4295" s="424"/>
      <c r="XAD4295" s="424"/>
      <c r="XAE4295" s="424"/>
      <c r="XAF4295" s="424"/>
      <c r="XAG4295" s="424"/>
      <c r="XAH4295" s="424"/>
      <c r="XAI4295" s="424"/>
      <c r="XAJ4295" s="424"/>
      <c r="XAK4295" s="424"/>
      <c r="XAL4295" s="424"/>
      <c r="XAM4295" s="424"/>
      <c r="XAN4295" s="424"/>
      <c r="XAO4295" s="424"/>
      <c r="XAP4295" s="424"/>
      <c r="XAQ4295" s="424"/>
      <c r="XAR4295" s="424"/>
      <c r="XAS4295" s="424"/>
      <c r="XAT4295" s="424"/>
      <c r="XAU4295" s="424"/>
      <c r="XAV4295" s="424"/>
      <c r="XAW4295" s="424"/>
      <c r="XAX4295" s="424"/>
      <c r="XAY4295" s="424"/>
      <c r="XAZ4295" s="424"/>
      <c r="XBA4295" s="424"/>
      <c r="XBB4295" s="424"/>
      <c r="XBC4295" s="424"/>
      <c r="XBD4295" s="424"/>
      <c r="XBE4295" s="424"/>
      <c r="XBF4295" s="424"/>
      <c r="XBG4295" s="424"/>
      <c r="XBH4295" s="424"/>
      <c r="XBI4295" s="424"/>
      <c r="XBJ4295" s="424"/>
      <c r="XBK4295" s="424"/>
      <c r="XBL4295" s="424"/>
      <c r="XBM4295" s="424"/>
      <c r="XBN4295" s="424"/>
      <c r="XBO4295" s="424"/>
      <c r="XBP4295" s="424"/>
      <c r="XBQ4295" s="424"/>
      <c r="XBR4295" s="424"/>
      <c r="XBS4295" s="424"/>
      <c r="XBT4295" s="424"/>
      <c r="XBU4295" s="424"/>
      <c r="XBV4295" s="424"/>
      <c r="XBW4295" s="424"/>
      <c r="XBX4295" s="424"/>
      <c r="XBY4295" s="424"/>
      <c r="XBZ4295" s="424"/>
      <c r="XCA4295" s="424"/>
      <c r="XCB4295" s="424"/>
      <c r="XCC4295" s="424"/>
      <c r="XCD4295" s="424"/>
      <c r="XCE4295" s="424"/>
      <c r="XCF4295" s="424"/>
      <c r="XCG4295" s="424"/>
      <c r="XCH4295" s="424"/>
      <c r="XCI4295" s="424"/>
      <c r="XCJ4295" s="424"/>
      <c r="XCK4295" s="424"/>
      <c r="XCL4295" s="424"/>
      <c r="XCM4295" s="424"/>
      <c r="XCN4295" s="424"/>
      <c r="XCO4295" s="424"/>
      <c r="XCP4295" s="424"/>
      <c r="XCQ4295" s="424"/>
      <c r="XCR4295" s="424"/>
      <c r="XCS4295" s="424"/>
      <c r="XCT4295" s="424"/>
      <c r="XCU4295" s="424"/>
      <c r="XCV4295" s="424"/>
      <c r="XCW4295" s="424"/>
      <c r="XCX4295" s="424"/>
      <c r="XCY4295" s="424"/>
      <c r="XCZ4295" s="424"/>
      <c r="XDA4295" s="424"/>
      <c r="XDB4295" s="424"/>
      <c r="XDC4295" s="424"/>
      <c r="XDD4295" s="424"/>
      <c r="XDE4295" s="424"/>
      <c r="XDF4295" s="424"/>
      <c r="XDG4295" s="424"/>
      <c r="XDH4295" s="424"/>
      <c r="XDI4295" s="424"/>
      <c r="XDJ4295" s="424"/>
      <c r="XDK4295" s="424"/>
      <c r="XDL4295" s="424"/>
      <c r="XDM4295" s="424"/>
      <c r="XDN4295" s="424"/>
      <c r="XDO4295" s="424"/>
      <c r="XDP4295" s="424"/>
      <c r="XDQ4295" s="424"/>
      <c r="XDR4295" s="424"/>
      <c r="XDS4295" s="424"/>
      <c r="XDT4295" s="424"/>
      <c r="XDU4295" s="424"/>
      <c r="XDV4295" s="424"/>
      <c r="XDW4295" s="424"/>
      <c r="XDX4295" s="424"/>
      <c r="XDY4295" s="424"/>
      <c r="XDZ4295" s="424"/>
      <c r="XEA4295" s="424"/>
      <c r="XEB4295" s="424"/>
      <c r="XEC4295" s="424"/>
      <c r="XED4295" s="424"/>
      <c r="XEE4295" s="424"/>
      <c r="XEF4295" s="424"/>
      <c r="XEG4295" s="424"/>
      <c r="XEH4295" s="424"/>
      <c r="XEI4295" s="424"/>
      <c r="XEJ4295" s="424"/>
      <c r="XEK4295" s="424"/>
      <c r="XEL4295" s="424"/>
      <c r="XEM4295" s="424"/>
      <c r="XEN4295" s="424"/>
      <c r="XEO4295" s="424"/>
      <c r="XEP4295" s="424"/>
      <c r="XEQ4295" s="424"/>
      <c r="XER4295" s="424"/>
      <c r="XES4295" s="424"/>
      <c r="XET4295" s="424"/>
      <c r="XEU4295" s="424"/>
      <c r="XEV4295" s="424"/>
      <c r="XEW4295" s="424"/>
      <c r="XEX4295" s="424"/>
      <c r="XEY4295" s="424"/>
      <c r="XEZ4295" s="424"/>
      <c r="XFA4295" s="424"/>
    </row>
    <row r="4296" spans="1:398 16021:16381" ht="16.5" customHeight="1">
      <c r="A4296" s="12" t="s">
        <v>406</v>
      </c>
      <c r="B4296" s="13"/>
      <c r="C4296" s="487"/>
      <c r="D4296" s="12"/>
      <c r="E4296" s="14" t="s">
        <v>35</v>
      </c>
      <c r="F4296" s="14" t="s">
        <v>445</v>
      </c>
      <c r="G4296" s="14" t="s">
        <v>618</v>
      </c>
      <c r="H4296" s="15">
        <v>2014</v>
      </c>
      <c r="I4296" s="423">
        <v>1</v>
      </c>
      <c r="J4296" s="423">
        <v>0</v>
      </c>
      <c r="K4296" s="423">
        <v>0</v>
      </c>
      <c r="L4296" s="16" t="s">
        <v>410</v>
      </c>
      <c r="M4296" s="16"/>
      <c r="N4296" s="16" t="s">
        <v>411</v>
      </c>
      <c r="O4296" s="311">
        <v>200</v>
      </c>
      <c r="P4296" s="17">
        <v>0</v>
      </c>
      <c r="Q4296" s="17">
        <v>0</v>
      </c>
      <c r="R4296" s="18" t="s">
        <v>33</v>
      </c>
      <c r="S4296" s="244">
        <v>60</v>
      </c>
      <c r="T4296" s="244">
        <v>110</v>
      </c>
      <c r="U4296" s="244">
        <v>0.18181818181818182</v>
      </c>
      <c r="V4296" s="244">
        <v>0</v>
      </c>
      <c r="W4296" s="310">
        <v>0.02</v>
      </c>
      <c r="X4296" s="21">
        <v>4</v>
      </c>
      <c r="Y4296" s="247" t="s">
        <v>33</v>
      </c>
      <c r="Z4296" s="23" t="s">
        <v>5838</v>
      </c>
      <c r="AA4296" s="24"/>
      <c r="AB4296" s="14"/>
      <c r="AC4296" s="14"/>
      <c r="AD4296" s="25"/>
      <c r="AE4296" s="26"/>
      <c r="AF4296" s="27"/>
      <c r="AG4296" s="28"/>
      <c r="AH4296" s="28"/>
      <c r="AI4296" s="28"/>
      <c r="AJ4296" s="28"/>
      <c r="AK4296" s="28"/>
      <c r="AL4296" s="28"/>
      <c r="AM4296" s="28"/>
      <c r="AN4296" s="28"/>
      <c r="AO4296" s="28"/>
    </row>
    <row r="4297" spans="1:398 16021:16381" ht="16.5" customHeight="1">
      <c r="A4297" s="12" t="s">
        <v>406</v>
      </c>
      <c r="B4297" s="13"/>
      <c r="C4297" s="487"/>
      <c r="D4297" s="12"/>
      <c r="E4297" s="14" t="s">
        <v>613</v>
      </c>
      <c r="F4297" s="14" t="s">
        <v>514</v>
      </c>
      <c r="G4297" s="14" t="s">
        <v>614</v>
      </c>
      <c r="H4297" s="15">
        <v>2006</v>
      </c>
      <c r="I4297" s="15">
        <v>1</v>
      </c>
      <c r="J4297" s="15">
        <v>0</v>
      </c>
      <c r="K4297" s="15">
        <v>0</v>
      </c>
      <c r="L4297" s="16" t="s">
        <v>422</v>
      </c>
      <c r="M4297" s="16"/>
      <c r="N4297" s="16" t="s">
        <v>41</v>
      </c>
      <c r="O4297" s="17">
        <v>20</v>
      </c>
      <c r="P4297" s="17">
        <v>0</v>
      </c>
      <c r="Q4297" s="17">
        <v>0</v>
      </c>
      <c r="R4297" s="18" t="s">
        <v>33</v>
      </c>
      <c r="S4297" s="19">
        <v>60</v>
      </c>
      <c r="T4297" s="19">
        <v>110</v>
      </c>
      <c r="U4297" s="19">
        <v>2.2727272727272729</v>
      </c>
      <c r="V4297" s="19">
        <v>0</v>
      </c>
      <c r="W4297" s="20">
        <v>0.25</v>
      </c>
      <c r="X4297" s="21">
        <v>5</v>
      </c>
      <c r="Y4297" s="22" t="s">
        <v>33</v>
      </c>
      <c r="Z4297" s="23" t="s">
        <v>5838</v>
      </c>
      <c r="AA4297" s="24"/>
      <c r="AB4297" s="14"/>
      <c r="AC4297" s="14"/>
      <c r="AD4297" s="25"/>
      <c r="AE4297" s="26"/>
      <c r="AF4297" s="27"/>
      <c r="AG4297" s="28"/>
      <c r="AH4297" s="28"/>
      <c r="AI4297" s="28"/>
      <c r="AJ4297" s="28"/>
      <c r="AK4297" s="28"/>
      <c r="AL4297" s="28"/>
      <c r="AM4297" s="28"/>
      <c r="AN4297" s="28"/>
      <c r="AO4297" s="28"/>
    </row>
    <row r="4298" spans="1:398 16021:16381" ht="16.5" customHeight="1">
      <c r="A4298" s="12" t="s">
        <v>406</v>
      </c>
      <c r="B4298" s="13"/>
      <c r="C4298" s="487"/>
      <c r="D4298" s="12"/>
      <c r="E4298" s="14" t="s">
        <v>615</v>
      </c>
      <c r="F4298" s="14" t="s">
        <v>616</v>
      </c>
      <c r="G4298" s="14" t="s">
        <v>617</v>
      </c>
      <c r="H4298" s="15">
        <v>2006</v>
      </c>
      <c r="I4298" s="15">
        <v>1</v>
      </c>
      <c r="J4298" s="15">
        <v>0</v>
      </c>
      <c r="K4298" s="15">
        <v>0</v>
      </c>
      <c r="L4298" s="16" t="s">
        <v>422</v>
      </c>
      <c r="M4298" s="16"/>
      <c r="N4298" s="16" t="s">
        <v>41</v>
      </c>
      <c r="O4298" s="17">
        <v>20</v>
      </c>
      <c r="P4298" s="17">
        <v>0</v>
      </c>
      <c r="Q4298" s="17">
        <v>0</v>
      </c>
      <c r="R4298" s="18" t="s">
        <v>33</v>
      </c>
      <c r="S4298" s="19">
        <v>60</v>
      </c>
      <c r="T4298" s="19">
        <v>110</v>
      </c>
      <c r="U4298" s="19">
        <v>2.2727272727272729</v>
      </c>
      <c r="V4298" s="19">
        <v>0</v>
      </c>
      <c r="W4298" s="20">
        <v>0.25</v>
      </c>
      <c r="X4298" s="21">
        <v>5</v>
      </c>
      <c r="Y4298" s="22" t="s">
        <v>33</v>
      </c>
      <c r="Z4298" s="23" t="s">
        <v>5838</v>
      </c>
      <c r="AA4298" s="24"/>
      <c r="AB4298" s="14"/>
      <c r="AC4298" s="14"/>
      <c r="AD4298" s="25"/>
      <c r="AE4298" s="26"/>
      <c r="AF4298" s="27"/>
      <c r="AG4298" s="28"/>
      <c r="AH4298" s="28"/>
      <c r="AI4298" s="28"/>
      <c r="AJ4298" s="28"/>
      <c r="AK4298" s="28"/>
      <c r="AL4298" s="28"/>
      <c r="AM4298" s="28"/>
      <c r="AN4298" s="28"/>
      <c r="AO4298" s="28"/>
    </row>
    <row r="4299" spans="1:398 16021:16381" ht="16.5" customHeight="1">
      <c r="A4299" s="12" t="s">
        <v>406</v>
      </c>
      <c r="B4299" s="13"/>
      <c r="C4299" s="487"/>
      <c r="D4299" s="12"/>
      <c r="E4299" s="14" t="s">
        <v>541</v>
      </c>
      <c r="F4299" s="14" t="s">
        <v>608</v>
      </c>
      <c r="G4299" s="14" t="s">
        <v>609</v>
      </c>
      <c r="H4299" s="15">
        <v>2006</v>
      </c>
      <c r="I4299" s="15">
        <v>2</v>
      </c>
      <c r="J4299" s="15">
        <v>0</v>
      </c>
      <c r="K4299" s="15">
        <v>0</v>
      </c>
      <c r="L4299" s="16" t="s">
        <v>422</v>
      </c>
      <c r="M4299" s="16"/>
      <c r="N4299" s="16" t="s">
        <v>41</v>
      </c>
      <c r="O4299" s="17">
        <v>100</v>
      </c>
      <c r="P4299" s="17">
        <v>8760</v>
      </c>
      <c r="Q4299" s="17">
        <v>0</v>
      </c>
      <c r="R4299" s="18" t="s">
        <v>33</v>
      </c>
      <c r="S4299" s="19">
        <v>60</v>
      </c>
      <c r="T4299" s="19">
        <v>110</v>
      </c>
      <c r="U4299" s="19">
        <v>0.5</v>
      </c>
      <c r="V4299" s="19">
        <v>0</v>
      </c>
      <c r="W4299" s="20">
        <v>5.5E-2</v>
      </c>
      <c r="X4299" s="21">
        <v>11</v>
      </c>
      <c r="Y4299" s="22" t="s">
        <v>33</v>
      </c>
      <c r="Z4299" s="23" t="s">
        <v>5838</v>
      </c>
      <c r="AA4299" s="24"/>
      <c r="AB4299" s="14"/>
      <c r="AC4299" s="14"/>
      <c r="AD4299" s="25"/>
      <c r="AE4299" s="26"/>
      <c r="AF4299" s="27"/>
      <c r="AG4299" s="28"/>
      <c r="AH4299" s="28"/>
      <c r="AI4299" s="28"/>
      <c r="AJ4299" s="28"/>
      <c r="AK4299" s="28"/>
      <c r="AL4299" s="28"/>
      <c r="AM4299" s="28"/>
      <c r="AN4299" s="28"/>
      <c r="AO4299" s="28"/>
    </row>
    <row r="4300" spans="1:398 16021:16381" ht="16.5" customHeight="1">
      <c r="A4300" s="12" t="s">
        <v>406</v>
      </c>
      <c r="B4300" s="13"/>
      <c r="C4300" s="487"/>
      <c r="D4300" s="12"/>
      <c r="E4300" s="14" t="s">
        <v>541</v>
      </c>
      <c r="F4300" s="14" t="s">
        <v>612</v>
      </c>
      <c r="G4300" s="14" t="s">
        <v>612</v>
      </c>
      <c r="H4300" s="15">
        <v>2018</v>
      </c>
      <c r="I4300" s="423">
        <v>2</v>
      </c>
      <c r="J4300" s="423">
        <v>0</v>
      </c>
      <c r="K4300" s="423">
        <v>0</v>
      </c>
      <c r="L4300" s="16" t="s">
        <v>410</v>
      </c>
      <c r="M4300" s="16"/>
      <c r="N4300" s="16" t="s">
        <v>411</v>
      </c>
      <c r="O4300" s="311">
        <v>100</v>
      </c>
      <c r="P4300" s="17">
        <v>0</v>
      </c>
      <c r="Q4300" s="17">
        <v>0</v>
      </c>
      <c r="R4300" s="18" t="s">
        <v>33</v>
      </c>
      <c r="S4300" s="244">
        <v>60</v>
      </c>
      <c r="T4300" s="244">
        <v>110</v>
      </c>
      <c r="U4300" s="244">
        <v>0.5</v>
      </c>
      <c r="V4300" s="244">
        <v>0</v>
      </c>
      <c r="W4300" s="310">
        <v>5.5E-2</v>
      </c>
      <c r="X4300" s="21">
        <v>11</v>
      </c>
      <c r="Y4300" s="247" t="s">
        <v>33</v>
      </c>
      <c r="Z4300" s="23" t="s">
        <v>5838</v>
      </c>
      <c r="AA4300" s="24"/>
      <c r="AB4300" s="14"/>
      <c r="AC4300" s="14"/>
      <c r="AD4300" s="25"/>
      <c r="AE4300" s="26"/>
      <c r="AF4300" s="27"/>
      <c r="AG4300" s="28"/>
      <c r="AH4300" s="28"/>
      <c r="AI4300" s="28"/>
      <c r="AJ4300" s="28"/>
      <c r="AK4300" s="28"/>
      <c r="AL4300" s="28"/>
      <c r="AM4300" s="28"/>
      <c r="AN4300" s="28"/>
      <c r="AO4300" s="28"/>
    </row>
    <row r="4301" spans="1:398 16021:16381" s="28" customFormat="1" ht="16.5" customHeight="1">
      <c r="A4301" s="30" t="s">
        <v>406</v>
      </c>
      <c r="B4301" s="30"/>
      <c r="C4301" s="30"/>
      <c r="D4301" s="30"/>
      <c r="E4301" s="164" t="s">
        <v>443</v>
      </c>
      <c r="F4301" s="164" t="s">
        <v>450</v>
      </c>
      <c r="G4301" s="164" t="s">
        <v>679</v>
      </c>
      <c r="H4301" s="164">
        <v>2015</v>
      </c>
      <c r="I4301" s="164">
        <v>1</v>
      </c>
      <c r="J4301" s="164">
        <v>0</v>
      </c>
      <c r="K4301" s="164">
        <v>0</v>
      </c>
      <c r="L4301" s="165" t="s">
        <v>6816</v>
      </c>
      <c r="M4301" s="165"/>
      <c r="N4301" s="165" t="s">
        <v>41</v>
      </c>
      <c r="O4301" s="85">
        <v>50</v>
      </c>
      <c r="P4301" s="85">
        <v>0</v>
      </c>
      <c r="Q4301" s="85">
        <v>0</v>
      </c>
      <c r="R4301" s="183" t="s">
        <v>33</v>
      </c>
      <c r="S4301" s="174">
        <v>0</v>
      </c>
      <c r="T4301" s="174">
        <v>110</v>
      </c>
      <c r="U4301" s="174">
        <v>1.4</v>
      </c>
      <c r="V4301" s="174">
        <v>0</v>
      </c>
      <c r="W4301" s="184">
        <v>0.154</v>
      </c>
      <c r="X4301" s="21">
        <v>7.7</v>
      </c>
      <c r="Y4301" s="185" t="s">
        <v>33</v>
      </c>
      <c r="Z4301" s="164" t="s">
        <v>5838</v>
      </c>
      <c r="AA4301" s="186"/>
      <c r="AB4301" s="164"/>
      <c r="AC4301" s="164"/>
      <c r="AD4301" s="25"/>
      <c r="AE4301" s="26"/>
      <c r="AF4301" s="27"/>
      <c r="AP4301" s="50"/>
      <c r="AQ4301" s="50"/>
      <c r="AR4301" s="50"/>
      <c r="AS4301" s="50"/>
      <c r="AT4301" s="50"/>
      <c r="AU4301" s="50"/>
      <c r="AV4301" s="50"/>
      <c r="AW4301" s="50"/>
      <c r="AX4301" s="50"/>
      <c r="AY4301" s="50"/>
      <c r="AZ4301" s="50"/>
      <c r="BA4301" s="50"/>
      <c r="BB4301" s="50"/>
      <c r="BC4301" s="50"/>
      <c r="BD4301" s="50"/>
      <c r="BE4301" s="50"/>
      <c r="BF4301" s="50"/>
      <c r="BG4301" s="50"/>
      <c r="BH4301" s="50"/>
      <c r="BI4301" s="50"/>
      <c r="BJ4301" s="50"/>
      <c r="BK4301" s="50"/>
      <c r="BL4301" s="50"/>
      <c r="BM4301" s="50"/>
      <c r="BN4301" s="50"/>
      <c r="BO4301" s="50"/>
      <c r="BP4301" s="50"/>
      <c r="BQ4301" s="50"/>
      <c r="BR4301" s="50"/>
      <c r="BS4301" s="50"/>
      <c r="BT4301" s="50"/>
      <c r="BU4301" s="50"/>
      <c r="BV4301" s="50"/>
      <c r="BW4301" s="50"/>
      <c r="BX4301" s="50"/>
      <c r="BY4301" s="50"/>
      <c r="BZ4301" s="50"/>
      <c r="CA4301" s="50"/>
      <c r="CB4301" s="50"/>
      <c r="CC4301" s="50"/>
      <c r="CD4301" s="50"/>
      <c r="CE4301" s="50"/>
      <c r="CF4301" s="50"/>
      <c r="CG4301" s="50"/>
      <c r="CH4301" s="50"/>
      <c r="CI4301" s="50"/>
      <c r="CJ4301" s="50"/>
      <c r="CK4301" s="50"/>
      <c r="CL4301" s="50"/>
      <c r="CM4301" s="50"/>
      <c r="CN4301" s="50"/>
      <c r="CO4301" s="50"/>
      <c r="CP4301" s="50"/>
      <c r="CQ4301" s="50"/>
      <c r="CR4301" s="50"/>
      <c r="CS4301" s="50"/>
      <c r="CT4301" s="50"/>
      <c r="CU4301" s="50"/>
      <c r="CV4301" s="50"/>
      <c r="CW4301" s="50"/>
      <c r="CX4301" s="50"/>
      <c r="CY4301" s="50"/>
      <c r="CZ4301" s="50"/>
      <c r="DA4301" s="50"/>
      <c r="DB4301" s="50"/>
      <c r="DC4301" s="50"/>
      <c r="DD4301" s="50"/>
      <c r="DE4301" s="50"/>
      <c r="DF4301" s="50"/>
      <c r="DG4301" s="50"/>
      <c r="DH4301" s="50"/>
      <c r="DI4301" s="50"/>
      <c r="DJ4301" s="50"/>
      <c r="DK4301" s="50"/>
      <c r="DL4301" s="50"/>
      <c r="DM4301" s="50"/>
      <c r="DN4301" s="50"/>
      <c r="DO4301" s="50"/>
      <c r="DP4301" s="50"/>
      <c r="DQ4301" s="50"/>
      <c r="DR4301" s="50"/>
      <c r="DS4301" s="50"/>
      <c r="DT4301" s="50"/>
      <c r="DU4301" s="50"/>
      <c r="DV4301" s="50"/>
      <c r="DW4301" s="50"/>
      <c r="DX4301" s="50"/>
      <c r="DY4301" s="50"/>
      <c r="DZ4301" s="50"/>
      <c r="EA4301" s="50"/>
      <c r="EB4301" s="50"/>
      <c r="EC4301" s="50"/>
      <c r="ED4301" s="50"/>
      <c r="EE4301" s="50"/>
      <c r="EF4301" s="50"/>
      <c r="EG4301" s="50"/>
      <c r="EH4301" s="50"/>
      <c r="EI4301" s="50"/>
      <c r="EJ4301" s="50"/>
      <c r="EK4301" s="50"/>
      <c r="EL4301" s="50"/>
      <c r="EM4301" s="50"/>
      <c r="EN4301" s="50"/>
      <c r="EO4301" s="50"/>
      <c r="EP4301" s="50"/>
      <c r="EQ4301" s="50"/>
      <c r="ER4301" s="50"/>
      <c r="ES4301" s="50"/>
      <c r="ET4301" s="50"/>
      <c r="EU4301" s="50"/>
      <c r="EV4301" s="50"/>
      <c r="EW4301" s="50"/>
      <c r="EX4301" s="50"/>
      <c r="EY4301" s="50"/>
      <c r="EZ4301" s="50"/>
      <c r="FA4301" s="50"/>
      <c r="FB4301" s="50"/>
      <c r="FC4301" s="50"/>
      <c r="FD4301" s="50"/>
      <c r="FE4301" s="50"/>
      <c r="FF4301" s="50"/>
      <c r="FG4301" s="50"/>
      <c r="FH4301" s="50"/>
      <c r="FI4301" s="50"/>
      <c r="FJ4301" s="50"/>
      <c r="FK4301" s="50"/>
      <c r="FL4301" s="50"/>
      <c r="FM4301" s="50"/>
      <c r="FN4301" s="50"/>
      <c r="FO4301" s="50"/>
      <c r="FP4301" s="50"/>
      <c r="FQ4301" s="50"/>
      <c r="FR4301" s="50"/>
      <c r="FS4301" s="50"/>
      <c r="FT4301" s="50"/>
      <c r="FU4301" s="50"/>
      <c r="FV4301" s="50"/>
      <c r="FW4301" s="50"/>
      <c r="FX4301" s="50"/>
      <c r="FY4301" s="50"/>
      <c r="FZ4301" s="50"/>
      <c r="GA4301" s="50"/>
      <c r="GB4301" s="50"/>
      <c r="GC4301" s="50"/>
      <c r="GD4301" s="50"/>
      <c r="GE4301" s="50"/>
      <c r="GF4301" s="50"/>
      <c r="GG4301" s="50"/>
      <c r="GH4301" s="50"/>
      <c r="GI4301" s="50"/>
      <c r="GJ4301" s="50"/>
      <c r="GK4301" s="50"/>
      <c r="GL4301" s="50"/>
      <c r="GM4301" s="50"/>
      <c r="GN4301" s="50"/>
      <c r="GO4301" s="50"/>
      <c r="GP4301" s="50"/>
      <c r="GQ4301" s="50"/>
      <c r="GR4301" s="50"/>
      <c r="GS4301" s="50"/>
      <c r="GT4301" s="50"/>
      <c r="GU4301" s="50"/>
      <c r="GV4301" s="50"/>
      <c r="GW4301" s="50"/>
      <c r="GX4301" s="50"/>
      <c r="GY4301" s="50"/>
      <c r="GZ4301" s="50"/>
      <c r="HA4301" s="50"/>
      <c r="HB4301" s="50"/>
      <c r="HC4301" s="50"/>
      <c r="HD4301" s="50"/>
      <c r="HE4301" s="50"/>
      <c r="HF4301" s="50"/>
      <c r="HG4301" s="50"/>
      <c r="HH4301" s="50"/>
      <c r="HI4301" s="50"/>
      <c r="HJ4301" s="50"/>
      <c r="HK4301" s="50"/>
      <c r="HL4301" s="50"/>
      <c r="HM4301" s="50"/>
      <c r="HN4301" s="50"/>
      <c r="HO4301" s="50"/>
      <c r="HP4301" s="50"/>
      <c r="HQ4301" s="50"/>
      <c r="HR4301" s="50"/>
      <c r="HS4301" s="50"/>
      <c r="HT4301" s="50"/>
      <c r="HU4301" s="50"/>
      <c r="HV4301" s="50"/>
      <c r="HW4301" s="50"/>
      <c r="HX4301" s="50"/>
      <c r="HY4301" s="50"/>
      <c r="HZ4301" s="50"/>
      <c r="IA4301" s="50"/>
      <c r="IB4301" s="50"/>
      <c r="IC4301" s="50"/>
      <c r="ID4301" s="50"/>
      <c r="IE4301" s="50"/>
      <c r="IF4301" s="50"/>
      <c r="IG4301" s="50"/>
      <c r="IH4301" s="50"/>
      <c r="II4301" s="50"/>
      <c r="IJ4301" s="50"/>
      <c r="IK4301" s="50"/>
      <c r="IL4301" s="50"/>
      <c r="IM4301" s="50"/>
      <c r="IN4301" s="50"/>
      <c r="IO4301" s="50"/>
      <c r="IP4301" s="50"/>
      <c r="IQ4301" s="50"/>
      <c r="IR4301" s="50"/>
      <c r="IS4301" s="50"/>
      <c r="IT4301" s="50"/>
      <c r="IU4301" s="50"/>
      <c r="IV4301" s="50"/>
      <c r="IW4301" s="50"/>
      <c r="IX4301" s="50"/>
      <c r="IY4301" s="50"/>
      <c r="IZ4301" s="50"/>
      <c r="JA4301" s="50"/>
      <c r="JB4301" s="50"/>
      <c r="JC4301" s="50"/>
      <c r="JD4301" s="50"/>
      <c r="JE4301" s="50"/>
      <c r="JF4301" s="50"/>
      <c r="JG4301" s="50"/>
      <c r="JH4301" s="50"/>
      <c r="JI4301" s="50"/>
      <c r="JJ4301" s="50"/>
      <c r="JK4301" s="50"/>
      <c r="JL4301" s="50"/>
      <c r="JM4301" s="50"/>
      <c r="JN4301" s="50"/>
      <c r="JO4301" s="50"/>
      <c r="JP4301" s="50"/>
      <c r="JQ4301" s="50"/>
      <c r="JR4301" s="50"/>
      <c r="JS4301" s="50"/>
      <c r="JT4301" s="50"/>
      <c r="JU4301" s="50"/>
      <c r="JV4301" s="50"/>
      <c r="JW4301" s="50"/>
      <c r="JX4301" s="50"/>
      <c r="JY4301" s="50"/>
      <c r="JZ4301" s="50"/>
      <c r="KA4301" s="50"/>
      <c r="KB4301" s="50"/>
      <c r="KC4301" s="50"/>
      <c r="KD4301" s="50"/>
      <c r="KE4301" s="50"/>
      <c r="KF4301" s="50"/>
      <c r="KG4301" s="50"/>
      <c r="KH4301" s="50"/>
      <c r="KI4301" s="50"/>
      <c r="KJ4301" s="50"/>
      <c r="KK4301" s="50"/>
      <c r="KL4301" s="50"/>
      <c r="KM4301" s="50"/>
      <c r="KN4301" s="50"/>
      <c r="KO4301" s="50"/>
      <c r="KP4301" s="50"/>
      <c r="KQ4301" s="50"/>
      <c r="KR4301" s="50"/>
      <c r="KS4301" s="50"/>
      <c r="KT4301" s="50"/>
      <c r="KU4301" s="50"/>
      <c r="KV4301" s="50"/>
      <c r="KW4301" s="50"/>
      <c r="KX4301" s="50"/>
      <c r="KY4301" s="50"/>
      <c r="KZ4301" s="50"/>
      <c r="LA4301" s="50"/>
      <c r="LB4301" s="50"/>
      <c r="LC4301" s="50"/>
      <c r="LD4301" s="50"/>
      <c r="LE4301" s="50"/>
      <c r="LF4301" s="50"/>
      <c r="LG4301" s="50"/>
      <c r="LH4301" s="50"/>
      <c r="LI4301" s="50"/>
      <c r="LJ4301" s="50"/>
      <c r="LK4301" s="50"/>
      <c r="LL4301" s="50"/>
      <c r="LM4301" s="50"/>
      <c r="LN4301" s="50"/>
      <c r="LO4301" s="50"/>
      <c r="LP4301" s="50"/>
      <c r="LQ4301" s="50"/>
      <c r="LR4301" s="50"/>
      <c r="LS4301" s="50"/>
      <c r="LT4301" s="50"/>
      <c r="LU4301" s="50"/>
      <c r="LV4301" s="50"/>
      <c r="LW4301" s="50"/>
      <c r="LX4301" s="50"/>
      <c r="LY4301" s="50"/>
      <c r="LZ4301" s="50"/>
      <c r="MA4301" s="50"/>
      <c r="MB4301" s="50"/>
      <c r="MC4301" s="50"/>
      <c r="MD4301" s="50"/>
      <c r="ME4301" s="50"/>
      <c r="MF4301" s="50"/>
      <c r="MG4301" s="50"/>
      <c r="MH4301" s="50"/>
      <c r="MI4301" s="50"/>
      <c r="MJ4301" s="50"/>
      <c r="MK4301" s="50"/>
      <c r="ML4301" s="50"/>
      <c r="MM4301" s="50"/>
      <c r="MN4301" s="50"/>
      <c r="MO4301" s="50"/>
      <c r="MP4301" s="50"/>
      <c r="MQ4301" s="50"/>
      <c r="MR4301" s="50"/>
      <c r="MS4301" s="50"/>
      <c r="MT4301" s="50"/>
      <c r="MU4301" s="50"/>
      <c r="MV4301" s="50"/>
      <c r="MW4301" s="50"/>
      <c r="MX4301" s="50"/>
      <c r="MY4301" s="50"/>
      <c r="MZ4301" s="50"/>
      <c r="NA4301" s="50"/>
      <c r="NB4301" s="50"/>
      <c r="NC4301" s="50"/>
      <c r="ND4301" s="50"/>
      <c r="NE4301" s="50"/>
      <c r="NF4301" s="50"/>
      <c r="NG4301" s="50"/>
      <c r="NH4301" s="50"/>
      <c r="NI4301" s="50"/>
      <c r="NJ4301" s="50"/>
      <c r="NK4301" s="50"/>
      <c r="NL4301" s="50"/>
      <c r="NM4301" s="50"/>
      <c r="NN4301" s="50"/>
      <c r="NO4301" s="50"/>
      <c r="NP4301" s="50"/>
      <c r="NQ4301" s="50"/>
      <c r="NR4301" s="50"/>
      <c r="NS4301" s="50"/>
      <c r="NT4301" s="50"/>
      <c r="NU4301" s="50"/>
      <c r="NV4301" s="50"/>
      <c r="NW4301" s="50"/>
      <c r="NX4301" s="50"/>
      <c r="NY4301" s="50"/>
      <c r="NZ4301" s="50"/>
      <c r="OA4301" s="50"/>
      <c r="OB4301" s="50"/>
      <c r="OC4301" s="50"/>
      <c r="OD4301" s="50"/>
      <c r="OE4301" s="50"/>
      <c r="OF4301" s="50"/>
      <c r="OG4301" s="50"/>
      <c r="OH4301" s="50"/>
    </row>
    <row r="4302" spans="1:398 16021:16381" s="425" customFormat="1" ht="16.5" customHeight="1">
      <c r="A4302" s="12" t="s">
        <v>406</v>
      </c>
      <c r="B4302" s="13"/>
      <c r="C4302" s="487"/>
      <c r="D4302" s="12"/>
      <c r="E4302" s="14" t="s">
        <v>580</v>
      </c>
      <c r="F4302" s="14" t="s">
        <v>595</v>
      </c>
      <c r="G4302" s="14" t="s">
        <v>485</v>
      </c>
      <c r="H4302" s="15" t="s">
        <v>67</v>
      </c>
      <c r="I4302" s="15">
        <v>2</v>
      </c>
      <c r="J4302" s="15">
        <v>0</v>
      </c>
      <c r="K4302" s="15">
        <v>0</v>
      </c>
      <c r="L4302" s="16" t="s">
        <v>410</v>
      </c>
      <c r="M4302" s="16"/>
      <c r="N4302" s="16" t="s">
        <v>411</v>
      </c>
      <c r="O4302" s="17">
        <v>50</v>
      </c>
      <c r="P4302" s="17">
        <v>0</v>
      </c>
      <c r="Q4302" s="17">
        <v>0</v>
      </c>
      <c r="R4302" s="18" t="s">
        <v>33</v>
      </c>
      <c r="S4302" s="19">
        <v>60</v>
      </c>
      <c r="T4302" s="19">
        <v>110</v>
      </c>
      <c r="U4302" s="19">
        <v>2.2727272727272729</v>
      </c>
      <c r="V4302" s="19">
        <v>0</v>
      </c>
      <c r="W4302" s="20">
        <v>0.25</v>
      </c>
      <c r="X4302" s="21">
        <v>25</v>
      </c>
      <c r="Y4302" s="22" t="s">
        <v>33</v>
      </c>
      <c r="Z4302" s="23" t="s">
        <v>5838</v>
      </c>
      <c r="AA4302" s="24"/>
      <c r="AB4302" s="14"/>
      <c r="AC4302" s="14"/>
      <c r="AD4302" s="25"/>
      <c r="AE4302" s="26"/>
      <c r="AF4302" s="27"/>
      <c r="AG4302" s="28"/>
      <c r="AH4302" s="28"/>
      <c r="AI4302" s="28"/>
      <c r="AJ4302" s="28"/>
      <c r="AK4302" s="28"/>
      <c r="AL4302" s="28"/>
      <c r="AM4302" s="28"/>
      <c r="AN4302" s="28"/>
      <c r="AO4302" s="28"/>
      <c r="AP4302" s="65"/>
      <c r="AQ4302" s="65"/>
      <c r="AR4302" s="65"/>
      <c r="AS4302" s="65"/>
      <c r="AT4302" s="65"/>
      <c r="AU4302" s="65"/>
      <c r="AV4302" s="65"/>
      <c r="AW4302" s="65"/>
      <c r="AX4302" s="65"/>
      <c r="AY4302" s="65"/>
      <c r="AZ4302" s="65"/>
      <c r="BA4302" s="65"/>
      <c r="BB4302" s="65"/>
      <c r="BC4302" s="65"/>
      <c r="BD4302" s="65"/>
      <c r="BE4302" s="65"/>
      <c r="BF4302" s="65"/>
      <c r="BG4302" s="65"/>
      <c r="BH4302" s="65"/>
      <c r="BI4302" s="65"/>
      <c r="BJ4302" s="65"/>
      <c r="BK4302" s="65"/>
      <c r="BL4302" s="65"/>
      <c r="BM4302" s="65"/>
      <c r="BN4302" s="65"/>
      <c r="BO4302" s="65"/>
      <c r="BP4302" s="65"/>
      <c r="BQ4302" s="65"/>
      <c r="BR4302" s="65"/>
      <c r="BS4302" s="65"/>
      <c r="BT4302" s="65"/>
      <c r="BU4302" s="65"/>
      <c r="BV4302" s="65"/>
      <c r="BW4302" s="65"/>
      <c r="BX4302" s="65"/>
      <c r="BY4302" s="65"/>
      <c r="BZ4302" s="65"/>
      <c r="CA4302" s="65"/>
      <c r="CB4302" s="65"/>
      <c r="CC4302" s="65"/>
      <c r="CD4302" s="65"/>
      <c r="CE4302" s="65"/>
      <c r="CF4302" s="65"/>
      <c r="CG4302" s="65"/>
      <c r="CH4302" s="65"/>
      <c r="CI4302" s="65"/>
      <c r="CJ4302" s="65"/>
      <c r="CK4302" s="65"/>
      <c r="CL4302" s="65"/>
      <c r="CM4302" s="65"/>
      <c r="CN4302" s="65"/>
      <c r="CO4302" s="65"/>
      <c r="CP4302" s="65"/>
      <c r="CQ4302" s="65"/>
      <c r="CR4302" s="65"/>
      <c r="CS4302" s="65"/>
      <c r="CT4302" s="65"/>
      <c r="CU4302" s="65"/>
      <c r="CV4302" s="65"/>
      <c r="CW4302" s="65"/>
      <c r="CX4302" s="65"/>
      <c r="CY4302" s="65"/>
      <c r="CZ4302" s="65"/>
      <c r="DA4302" s="65"/>
      <c r="DB4302" s="65"/>
      <c r="DC4302" s="65"/>
      <c r="DD4302" s="65"/>
      <c r="DE4302" s="65"/>
      <c r="DF4302" s="65"/>
      <c r="DG4302" s="65"/>
      <c r="DH4302" s="65"/>
      <c r="DI4302" s="65"/>
      <c r="DJ4302" s="65"/>
      <c r="DK4302" s="65"/>
      <c r="DL4302" s="65"/>
      <c r="DM4302" s="65"/>
      <c r="DN4302" s="65"/>
      <c r="DO4302" s="65"/>
      <c r="DP4302" s="65"/>
      <c r="DQ4302" s="65"/>
      <c r="DR4302" s="65"/>
      <c r="DS4302" s="65"/>
      <c r="DT4302" s="65"/>
      <c r="DU4302" s="65"/>
      <c r="DV4302" s="65"/>
      <c r="DW4302" s="65"/>
      <c r="DX4302" s="65"/>
      <c r="DY4302" s="65"/>
      <c r="DZ4302" s="65"/>
      <c r="EA4302" s="65"/>
      <c r="EB4302" s="65"/>
      <c r="EC4302" s="65"/>
      <c r="ED4302" s="65"/>
      <c r="EE4302" s="65"/>
      <c r="EF4302" s="65"/>
      <c r="EG4302" s="65"/>
      <c r="EH4302" s="65"/>
      <c r="EI4302" s="65"/>
      <c r="EJ4302" s="65"/>
      <c r="EK4302" s="65"/>
      <c r="EL4302" s="65"/>
      <c r="EM4302" s="65"/>
      <c r="EN4302" s="65"/>
      <c r="EO4302" s="65"/>
      <c r="EP4302" s="65"/>
      <c r="EQ4302" s="65"/>
      <c r="ER4302" s="65"/>
      <c r="ES4302" s="65"/>
      <c r="ET4302" s="65"/>
      <c r="EU4302" s="65"/>
      <c r="EV4302" s="65"/>
      <c r="EW4302" s="65"/>
      <c r="EX4302" s="65"/>
      <c r="EY4302" s="65"/>
      <c r="EZ4302" s="65"/>
      <c r="FA4302" s="65"/>
      <c r="FB4302" s="65"/>
      <c r="FC4302" s="65"/>
      <c r="FD4302" s="65"/>
      <c r="FE4302" s="65"/>
      <c r="FF4302" s="65"/>
      <c r="FG4302" s="65"/>
      <c r="FH4302" s="65"/>
      <c r="FI4302" s="65"/>
      <c r="FJ4302" s="65"/>
      <c r="FK4302" s="65"/>
      <c r="FL4302" s="65"/>
      <c r="FM4302" s="65"/>
      <c r="FN4302" s="65"/>
      <c r="FO4302" s="65"/>
      <c r="FP4302" s="65"/>
      <c r="FQ4302" s="65"/>
      <c r="FR4302" s="65"/>
      <c r="FS4302" s="65"/>
      <c r="FT4302" s="65"/>
      <c r="FU4302" s="65"/>
      <c r="FV4302" s="65"/>
      <c r="FW4302" s="65"/>
      <c r="FX4302" s="65"/>
      <c r="FY4302" s="65"/>
      <c r="FZ4302" s="65"/>
      <c r="GA4302" s="65"/>
      <c r="GB4302" s="65"/>
      <c r="GC4302" s="65"/>
      <c r="GD4302" s="65"/>
      <c r="GE4302" s="65"/>
      <c r="GF4302" s="65"/>
      <c r="GG4302" s="65"/>
      <c r="GH4302" s="65"/>
      <c r="GI4302" s="65"/>
      <c r="GJ4302" s="65"/>
      <c r="GK4302" s="65"/>
      <c r="GL4302" s="65"/>
      <c r="GM4302" s="65"/>
      <c r="GN4302" s="65"/>
      <c r="GO4302" s="65"/>
      <c r="GP4302" s="65"/>
      <c r="GQ4302" s="65"/>
      <c r="GR4302" s="65"/>
      <c r="GS4302" s="65"/>
      <c r="GT4302" s="65"/>
      <c r="GU4302" s="65"/>
      <c r="GV4302" s="65"/>
      <c r="GW4302" s="65"/>
      <c r="GX4302" s="65"/>
      <c r="GY4302" s="65"/>
      <c r="GZ4302" s="65"/>
      <c r="HA4302" s="65"/>
      <c r="HB4302" s="65"/>
      <c r="HC4302" s="65"/>
      <c r="HD4302" s="65"/>
      <c r="HE4302" s="65"/>
      <c r="HF4302" s="65"/>
      <c r="HG4302" s="65"/>
      <c r="HH4302" s="65"/>
      <c r="HI4302" s="65"/>
      <c r="HJ4302" s="65"/>
      <c r="HK4302" s="65"/>
      <c r="HL4302" s="65"/>
      <c r="HM4302" s="65"/>
      <c r="HN4302" s="65"/>
      <c r="HO4302" s="65"/>
      <c r="HP4302" s="65"/>
      <c r="HQ4302" s="65"/>
      <c r="HR4302" s="65"/>
      <c r="HS4302" s="65"/>
      <c r="HT4302" s="65"/>
      <c r="HU4302" s="65"/>
      <c r="HV4302" s="65"/>
      <c r="HW4302" s="65"/>
      <c r="HX4302" s="65"/>
      <c r="HY4302" s="65"/>
      <c r="HZ4302" s="65"/>
      <c r="IA4302" s="65"/>
      <c r="IB4302" s="65"/>
      <c r="IC4302" s="65"/>
      <c r="ID4302" s="65"/>
      <c r="IE4302" s="65"/>
      <c r="IF4302" s="65"/>
      <c r="IG4302" s="65"/>
      <c r="IH4302" s="65"/>
      <c r="II4302" s="65"/>
      <c r="IJ4302" s="65"/>
      <c r="IK4302" s="65"/>
      <c r="IL4302" s="65"/>
      <c r="IM4302" s="65"/>
      <c r="IN4302" s="65"/>
      <c r="IO4302" s="65"/>
      <c r="IP4302" s="65"/>
      <c r="IQ4302" s="65"/>
      <c r="IR4302" s="65"/>
      <c r="IS4302" s="65"/>
      <c r="IT4302" s="65"/>
      <c r="IU4302" s="65"/>
      <c r="IV4302" s="65"/>
      <c r="IW4302" s="65"/>
      <c r="IX4302" s="65"/>
      <c r="IY4302" s="65"/>
      <c r="IZ4302" s="65"/>
      <c r="JA4302" s="65"/>
      <c r="JB4302" s="65"/>
      <c r="JC4302" s="65"/>
      <c r="JD4302" s="65"/>
      <c r="JE4302" s="65"/>
      <c r="JF4302" s="65"/>
      <c r="JG4302" s="65"/>
      <c r="JH4302" s="65"/>
      <c r="JI4302" s="65"/>
      <c r="JJ4302" s="65"/>
      <c r="JK4302" s="65"/>
      <c r="JL4302" s="65"/>
      <c r="JM4302" s="65"/>
      <c r="JN4302" s="65"/>
      <c r="JO4302" s="65"/>
      <c r="JP4302" s="65"/>
      <c r="JQ4302" s="65"/>
      <c r="JR4302" s="65"/>
      <c r="JS4302" s="65"/>
      <c r="JT4302" s="65"/>
      <c r="JU4302" s="65"/>
      <c r="JV4302" s="65"/>
      <c r="JW4302" s="65"/>
      <c r="JX4302" s="65"/>
      <c r="JY4302" s="65"/>
      <c r="JZ4302" s="65"/>
      <c r="KA4302" s="65"/>
      <c r="KB4302" s="65"/>
      <c r="KC4302" s="65"/>
      <c r="KD4302" s="65"/>
      <c r="KE4302" s="65"/>
      <c r="KF4302" s="65"/>
      <c r="KG4302" s="65"/>
      <c r="KH4302" s="65"/>
      <c r="KI4302" s="65"/>
      <c r="KJ4302" s="65"/>
      <c r="KK4302" s="65"/>
      <c r="KL4302" s="65"/>
      <c r="KM4302" s="65"/>
      <c r="KN4302" s="65"/>
      <c r="KO4302" s="65"/>
      <c r="KP4302" s="65"/>
      <c r="KQ4302" s="65"/>
      <c r="KR4302" s="65"/>
      <c r="KS4302" s="65"/>
      <c r="KT4302" s="65"/>
      <c r="KU4302" s="65"/>
      <c r="KV4302" s="65"/>
      <c r="KW4302" s="65"/>
      <c r="KX4302" s="65"/>
      <c r="KY4302" s="65"/>
      <c r="KZ4302" s="65"/>
      <c r="LA4302" s="65"/>
      <c r="LB4302" s="65"/>
      <c r="LC4302" s="65"/>
      <c r="LD4302" s="65"/>
      <c r="LE4302" s="65"/>
      <c r="LF4302" s="65"/>
      <c r="LG4302" s="65"/>
      <c r="LH4302" s="65"/>
      <c r="LI4302" s="65"/>
      <c r="LJ4302" s="65"/>
      <c r="LK4302" s="65"/>
      <c r="LL4302" s="65"/>
      <c r="LM4302" s="65"/>
      <c r="LN4302" s="65"/>
      <c r="LO4302" s="65"/>
      <c r="LP4302" s="65"/>
      <c r="LQ4302" s="65"/>
      <c r="LR4302" s="65"/>
      <c r="LS4302" s="65"/>
      <c r="LT4302" s="65"/>
      <c r="LU4302" s="65"/>
      <c r="LV4302" s="65"/>
      <c r="LW4302" s="65"/>
      <c r="LX4302" s="65"/>
      <c r="LY4302" s="65"/>
      <c r="LZ4302" s="65"/>
      <c r="MA4302" s="65"/>
      <c r="MB4302" s="65"/>
      <c r="MC4302" s="65"/>
      <c r="MD4302" s="65"/>
      <c r="ME4302" s="65"/>
      <c r="MF4302" s="65"/>
      <c r="MG4302" s="65"/>
      <c r="MH4302" s="65"/>
      <c r="MI4302" s="65"/>
      <c r="MJ4302" s="65"/>
      <c r="MK4302" s="65"/>
      <c r="ML4302" s="65"/>
      <c r="MM4302" s="65"/>
      <c r="MN4302" s="65"/>
      <c r="MO4302" s="65"/>
      <c r="MP4302" s="65"/>
      <c r="MQ4302" s="65"/>
      <c r="MR4302" s="65"/>
      <c r="MS4302" s="65"/>
      <c r="MT4302" s="65"/>
      <c r="MU4302" s="65"/>
      <c r="MV4302" s="65"/>
      <c r="MW4302" s="65"/>
      <c r="MX4302" s="65"/>
      <c r="MY4302" s="65"/>
      <c r="MZ4302" s="65"/>
      <c r="NA4302" s="65"/>
      <c r="NB4302" s="65"/>
      <c r="NC4302" s="65"/>
      <c r="ND4302" s="65"/>
      <c r="NE4302" s="65"/>
      <c r="NF4302" s="65"/>
      <c r="NG4302" s="65"/>
      <c r="NH4302" s="65"/>
      <c r="NI4302" s="65"/>
      <c r="NJ4302" s="65"/>
      <c r="NK4302" s="65"/>
      <c r="NL4302" s="65"/>
      <c r="NM4302" s="65"/>
      <c r="NN4302" s="65"/>
      <c r="NO4302" s="65"/>
      <c r="NP4302" s="65"/>
      <c r="NQ4302" s="65"/>
      <c r="NR4302" s="65"/>
      <c r="NS4302" s="65"/>
      <c r="NT4302" s="65"/>
      <c r="NU4302" s="65"/>
      <c r="NV4302" s="65"/>
      <c r="NW4302" s="65"/>
      <c r="NX4302" s="65"/>
      <c r="NY4302" s="65"/>
      <c r="NZ4302" s="65"/>
      <c r="OA4302" s="65"/>
      <c r="OB4302" s="65"/>
      <c r="OC4302" s="65"/>
      <c r="OD4302" s="65"/>
      <c r="OE4302" s="65"/>
      <c r="OF4302" s="65"/>
      <c r="OG4302" s="65"/>
      <c r="OH4302" s="65"/>
    </row>
    <row r="4303" spans="1:398 16021:16381" s="28" customFormat="1" ht="16.5" customHeight="1">
      <c r="A4303" s="426" t="s">
        <v>406</v>
      </c>
      <c r="B4303" s="426"/>
      <c r="C4303" s="499"/>
      <c r="D4303" s="426"/>
      <c r="E4303" s="14" t="s">
        <v>605</v>
      </c>
      <c r="F4303" s="14" t="s">
        <v>606</v>
      </c>
      <c r="G4303" s="14" t="s">
        <v>607</v>
      </c>
      <c r="H4303" s="15">
        <v>2015</v>
      </c>
      <c r="I4303" s="423">
        <v>1</v>
      </c>
      <c r="J4303" s="423">
        <v>0</v>
      </c>
      <c r="K4303" s="423">
        <v>0</v>
      </c>
      <c r="L4303" s="16" t="s">
        <v>452</v>
      </c>
      <c r="M4303" s="16"/>
      <c r="N4303" s="16" t="s">
        <v>41</v>
      </c>
      <c r="O4303" s="311">
        <v>100</v>
      </c>
      <c r="P4303" s="17">
        <v>0</v>
      </c>
      <c r="Q4303" s="17">
        <v>0</v>
      </c>
      <c r="R4303" s="18" t="s">
        <v>33</v>
      </c>
      <c r="S4303" s="244" t="s">
        <v>89</v>
      </c>
      <c r="T4303" s="244">
        <v>110</v>
      </c>
      <c r="U4303" s="244">
        <v>1.3636363636363635</v>
      </c>
      <c r="V4303" s="244">
        <v>0</v>
      </c>
      <c r="W4303" s="310">
        <v>0.15</v>
      </c>
      <c r="X4303" s="21">
        <v>15</v>
      </c>
      <c r="Y4303" s="247" t="s">
        <v>33</v>
      </c>
      <c r="Z4303" s="23" t="s">
        <v>5838</v>
      </c>
      <c r="AA4303" s="24"/>
      <c r="AB4303" s="14"/>
      <c r="AC4303" s="14"/>
      <c r="AD4303" s="25"/>
      <c r="AE4303" s="26"/>
      <c r="AF4303" s="27"/>
      <c r="AP4303" s="50"/>
      <c r="AQ4303" s="50"/>
      <c r="AR4303" s="50"/>
      <c r="AS4303" s="50"/>
      <c r="AT4303" s="50"/>
      <c r="AU4303" s="50"/>
      <c r="AV4303" s="50"/>
      <c r="AW4303" s="50"/>
      <c r="AX4303" s="50"/>
      <c r="AY4303" s="50"/>
      <c r="AZ4303" s="50"/>
      <c r="BA4303" s="50"/>
      <c r="BB4303" s="50"/>
      <c r="BC4303" s="50"/>
      <c r="BD4303" s="50"/>
      <c r="BE4303" s="50"/>
      <c r="BF4303" s="50"/>
      <c r="BG4303" s="50"/>
      <c r="BH4303" s="50"/>
      <c r="BI4303" s="50"/>
      <c r="BJ4303" s="50"/>
      <c r="BK4303" s="50"/>
      <c r="BL4303" s="50"/>
      <c r="BM4303" s="50"/>
      <c r="BN4303" s="50"/>
      <c r="BO4303" s="50"/>
      <c r="BP4303" s="50"/>
      <c r="BQ4303" s="50"/>
      <c r="BR4303" s="50"/>
      <c r="BS4303" s="50"/>
      <c r="BT4303" s="50"/>
      <c r="BU4303" s="50"/>
      <c r="BV4303" s="50"/>
      <c r="BW4303" s="50"/>
      <c r="BX4303" s="50"/>
      <c r="BY4303" s="50"/>
      <c r="BZ4303" s="50"/>
      <c r="CA4303" s="50"/>
      <c r="CB4303" s="50"/>
      <c r="CC4303" s="50"/>
      <c r="CD4303" s="50"/>
      <c r="CE4303" s="50"/>
      <c r="CF4303" s="50"/>
      <c r="CG4303" s="50"/>
      <c r="CH4303" s="50"/>
      <c r="CI4303" s="50"/>
      <c r="CJ4303" s="50"/>
      <c r="CK4303" s="50"/>
      <c r="CL4303" s="50"/>
      <c r="CM4303" s="50"/>
      <c r="CN4303" s="50"/>
      <c r="CO4303" s="50"/>
      <c r="CP4303" s="50"/>
      <c r="CQ4303" s="50"/>
      <c r="CR4303" s="50"/>
      <c r="CS4303" s="50"/>
      <c r="CT4303" s="50"/>
      <c r="CU4303" s="50"/>
      <c r="CV4303" s="50"/>
      <c r="CW4303" s="50"/>
      <c r="CX4303" s="50"/>
      <c r="CY4303" s="50"/>
      <c r="CZ4303" s="50"/>
      <c r="DA4303" s="50"/>
      <c r="DB4303" s="50"/>
      <c r="DC4303" s="50"/>
      <c r="DD4303" s="50"/>
      <c r="DE4303" s="50"/>
      <c r="DF4303" s="50"/>
      <c r="DG4303" s="50"/>
      <c r="DH4303" s="50"/>
      <c r="DI4303" s="50"/>
      <c r="DJ4303" s="50"/>
      <c r="DK4303" s="50"/>
      <c r="DL4303" s="50"/>
      <c r="DM4303" s="50"/>
      <c r="DN4303" s="50"/>
      <c r="DO4303" s="50"/>
      <c r="DP4303" s="50"/>
      <c r="DQ4303" s="50"/>
      <c r="DR4303" s="50"/>
      <c r="DS4303" s="50"/>
      <c r="DT4303" s="50"/>
      <c r="DU4303" s="50"/>
      <c r="DV4303" s="50"/>
      <c r="DW4303" s="50"/>
      <c r="DX4303" s="50"/>
      <c r="DY4303" s="50"/>
      <c r="DZ4303" s="50"/>
      <c r="EA4303" s="50"/>
      <c r="EB4303" s="50"/>
      <c r="EC4303" s="50"/>
      <c r="ED4303" s="50"/>
      <c r="EE4303" s="50"/>
      <c r="EF4303" s="50"/>
      <c r="EG4303" s="50"/>
      <c r="EH4303" s="50"/>
      <c r="EI4303" s="50"/>
      <c r="EJ4303" s="50"/>
      <c r="EK4303" s="50"/>
      <c r="EL4303" s="50"/>
      <c r="EM4303" s="50"/>
      <c r="EN4303" s="50"/>
      <c r="EO4303" s="50"/>
      <c r="EP4303" s="50"/>
      <c r="EQ4303" s="50"/>
      <c r="ER4303" s="50"/>
      <c r="ES4303" s="50"/>
      <c r="ET4303" s="50"/>
      <c r="EU4303" s="50"/>
      <c r="EV4303" s="50"/>
      <c r="EW4303" s="50"/>
      <c r="EX4303" s="50"/>
      <c r="EY4303" s="50"/>
      <c r="EZ4303" s="50"/>
      <c r="FA4303" s="50"/>
      <c r="FB4303" s="50"/>
      <c r="FC4303" s="50"/>
      <c r="FD4303" s="50"/>
      <c r="FE4303" s="50"/>
      <c r="FF4303" s="50"/>
      <c r="FG4303" s="50"/>
      <c r="FH4303" s="50"/>
      <c r="FI4303" s="50"/>
      <c r="FJ4303" s="50"/>
      <c r="FK4303" s="50"/>
      <c r="FL4303" s="50"/>
      <c r="FM4303" s="50"/>
      <c r="FN4303" s="50"/>
      <c r="FO4303" s="50"/>
      <c r="FP4303" s="50"/>
      <c r="FQ4303" s="50"/>
      <c r="FR4303" s="50"/>
      <c r="FS4303" s="50"/>
      <c r="FT4303" s="50"/>
      <c r="FU4303" s="50"/>
      <c r="FV4303" s="50"/>
      <c r="FW4303" s="50"/>
      <c r="FX4303" s="50"/>
      <c r="FY4303" s="50"/>
      <c r="FZ4303" s="50"/>
      <c r="GA4303" s="50"/>
      <c r="GB4303" s="50"/>
      <c r="GC4303" s="50"/>
      <c r="GD4303" s="50"/>
      <c r="GE4303" s="50"/>
      <c r="GF4303" s="50"/>
      <c r="GG4303" s="50"/>
      <c r="GH4303" s="50"/>
      <c r="GI4303" s="50"/>
      <c r="GJ4303" s="50"/>
      <c r="GK4303" s="50"/>
      <c r="GL4303" s="50"/>
      <c r="GM4303" s="50"/>
      <c r="GN4303" s="50"/>
      <c r="GO4303" s="50"/>
      <c r="GP4303" s="50"/>
      <c r="GQ4303" s="50"/>
      <c r="GR4303" s="50"/>
      <c r="GS4303" s="50"/>
      <c r="GT4303" s="50"/>
      <c r="GU4303" s="50"/>
      <c r="GV4303" s="50"/>
      <c r="GW4303" s="50"/>
      <c r="GX4303" s="50"/>
      <c r="GY4303" s="50"/>
      <c r="GZ4303" s="50"/>
      <c r="HA4303" s="50"/>
      <c r="HB4303" s="50"/>
      <c r="HC4303" s="50"/>
      <c r="HD4303" s="50"/>
      <c r="HE4303" s="50"/>
      <c r="HF4303" s="50"/>
      <c r="HG4303" s="50"/>
      <c r="HH4303" s="50"/>
      <c r="HI4303" s="50"/>
      <c r="HJ4303" s="50"/>
      <c r="HK4303" s="50"/>
      <c r="HL4303" s="50"/>
      <c r="HM4303" s="50"/>
      <c r="HN4303" s="50"/>
      <c r="HO4303" s="50"/>
      <c r="HP4303" s="50"/>
      <c r="HQ4303" s="50"/>
      <c r="HR4303" s="50"/>
      <c r="HS4303" s="50"/>
      <c r="HT4303" s="50"/>
      <c r="HU4303" s="50"/>
      <c r="HV4303" s="50"/>
      <c r="HW4303" s="50"/>
      <c r="HX4303" s="50"/>
      <c r="HY4303" s="50"/>
      <c r="HZ4303" s="50"/>
      <c r="IA4303" s="50"/>
      <c r="IB4303" s="50"/>
      <c r="IC4303" s="50"/>
      <c r="ID4303" s="50"/>
      <c r="IE4303" s="50"/>
      <c r="IF4303" s="50"/>
      <c r="IG4303" s="50"/>
      <c r="IH4303" s="50"/>
      <c r="II4303" s="50"/>
      <c r="IJ4303" s="50"/>
      <c r="IK4303" s="50"/>
      <c r="IL4303" s="50"/>
      <c r="IM4303" s="50"/>
      <c r="IN4303" s="50"/>
      <c r="IO4303" s="50"/>
      <c r="IP4303" s="50"/>
      <c r="IQ4303" s="50"/>
      <c r="IR4303" s="50"/>
      <c r="IS4303" s="50"/>
      <c r="IT4303" s="50"/>
      <c r="IU4303" s="50"/>
      <c r="IV4303" s="50"/>
      <c r="IW4303" s="50"/>
      <c r="IX4303" s="50"/>
      <c r="IY4303" s="50"/>
      <c r="IZ4303" s="50"/>
      <c r="JA4303" s="50"/>
      <c r="JB4303" s="50"/>
      <c r="JC4303" s="50"/>
      <c r="JD4303" s="50"/>
      <c r="JE4303" s="50"/>
      <c r="JF4303" s="50"/>
      <c r="JG4303" s="50"/>
      <c r="JH4303" s="50"/>
      <c r="JI4303" s="50"/>
      <c r="JJ4303" s="50"/>
      <c r="JK4303" s="50"/>
      <c r="JL4303" s="50"/>
      <c r="JM4303" s="50"/>
      <c r="JN4303" s="50"/>
      <c r="JO4303" s="50"/>
      <c r="JP4303" s="50"/>
      <c r="JQ4303" s="50"/>
      <c r="JR4303" s="50"/>
      <c r="JS4303" s="50"/>
      <c r="JT4303" s="50"/>
      <c r="JU4303" s="50"/>
      <c r="JV4303" s="50"/>
      <c r="JW4303" s="50"/>
      <c r="JX4303" s="50"/>
      <c r="JY4303" s="50"/>
      <c r="JZ4303" s="50"/>
      <c r="KA4303" s="50"/>
      <c r="KB4303" s="50"/>
      <c r="KC4303" s="50"/>
      <c r="KD4303" s="50"/>
      <c r="KE4303" s="50"/>
      <c r="KF4303" s="50"/>
      <c r="KG4303" s="50"/>
      <c r="KH4303" s="50"/>
      <c r="KI4303" s="50"/>
      <c r="KJ4303" s="50"/>
      <c r="KK4303" s="50"/>
      <c r="KL4303" s="50"/>
      <c r="KM4303" s="50"/>
      <c r="KN4303" s="50"/>
      <c r="KO4303" s="50"/>
      <c r="KP4303" s="50"/>
      <c r="KQ4303" s="50"/>
      <c r="KR4303" s="50"/>
      <c r="KS4303" s="50"/>
      <c r="KT4303" s="50"/>
      <c r="KU4303" s="50"/>
      <c r="KV4303" s="50"/>
      <c r="KW4303" s="50"/>
      <c r="KX4303" s="50"/>
      <c r="KY4303" s="50"/>
      <c r="KZ4303" s="50"/>
      <c r="LA4303" s="50"/>
      <c r="LB4303" s="50"/>
      <c r="LC4303" s="50"/>
      <c r="LD4303" s="50"/>
      <c r="LE4303" s="50"/>
      <c r="LF4303" s="50"/>
      <c r="LG4303" s="50"/>
      <c r="LH4303" s="50"/>
      <c r="LI4303" s="50"/>
      <c r="LJ4303" s="50"/>
      <c r="LK4303" s="50"/>
      <c r="LL4303" s="50"/>
      <c r="LM4303" s="50"/>
      <c r="LN4303" s="50"/>
      <c r="LO4303" s="50"/>
      <c r="LP4303" s="50"/>
      <c r="LQ4303" s="50"/>
      <c r="LR4303" s="50"/>
      <c r="LS4303" s="50"/>
      <c r="LT4303" s="50"/>
      <c r="LU4303" s="50"/>
      <c r="LV4303" s="50"/>
      <c r="LW4303" s="50"/>
      <c r="LX4303" s="50"/>
      <c r="LY4303" s="50"/>
      <c r="LZ4303" s="50"/>
      <c r="MA4303" s="50"/>
      <c r="MB4303" s="50"/>
      <c r="MC4303" s="50"/>
      <c r="MD4303" s="50"/>
      <c r="ME4303" s="50"/>
      <c r="MF4303" s="50"/>
      <c r="MG4303" s="50"/>
      <c r="MH4303" s="50"/>
      <c r="MI4303" s="50"/>
      <c r="MJ4303" s="50"/>
      <c r="MK4303" s="50"/>
      <c r="ML4303" s="50"/>
      <c r="MM4303" s="50"/>
      <c r="MN4303" s="50"/>
      <c r="MO4303" s="50"/>
      <c r="MP4303" s="50"/>
      <c r="MQ4303" s="50"/>
      <c r="MR4303" s="50"/>
      <c r="MS4303" s="50"/>
      <c r="MT4303" s="50"/>
      <c r="MU4303" s="50"/>
      <c r="MV4303" s="50"/>
      <c r="MW4303" s="50"/>
      <c r="MX4303" s="50"/>
      <c r="MY4303" s="50"/>
      <c r="MZ4303" s="50"/>
      <c r="NA4303" s="50"/>
      <c r="NB4303" s="50"/>
      <c r="NC4303" s="50"/>
      <c r="ND4303" s="50"/>
      <c r="NE4303" s="50"/>
      <c r="NF4303" s="50"/>
      <c r="NG4303" s="50"/>
      <c r="NH4303" s="50"/>
      <c r="NI4303" s="50"/>
      <c r="NJ4303" s="50"/>
      <c r="NK4303" s="50"/>
      <c r="NL4303" s="50"/>
      <c r="NM4303" s="50"/>
      <c r="NN4303" s="50"/>
      <c r="NO4303" s="50"/>
      <c r="NP4303" s="50"/>
      <c r="NQ4303" s="50"/>
      <c r="NR4303" s="50"/>
      <c r="NS4303" s="50"/>
      <c r="NT4303" s="50"/>
      <c r="NU4303" s="50"/>
      <c r="NV4303" s="50"/>
      <c r="NW4303" s="50"/>
      <c r="NX4303" s="50"/>
      <c r="NY4303" s="50"/>
      <c r="NZ4303" s="50"/>
      <c r="OA4303" s="50"/>
      <c r="OB4303" s="50"/>
      <c r="OC4303" s="50"/>
      <c r="OD4303" s="50"/>
      <c r="OE4303" s="50"/>
      <c r="OF4303" s="50"/>
      <c r="OG4303" s="50"/>
      <c r="OH4303" s="50"/>
    </row>
    <row r="4304" spans="1:398 16021:16381" s="28" customFormat="1" ht="16.5" customHeight="1">
      <c r="A4304" s="12" t="s">
        <v>406</v>
      </c>
      <c r="B4304" s="13"/>
      <c r="C4304" s="487"/>
      <c r="D4304" s="12"/>
      <c r="E4304" s="14" t="s">
        <v>448</v>
      </c>
      <c r="F4304" s="14" t="s">
        <v>67</v>
      </c>
      <c r="G4304" s="14" t="s">
        <v>604</v>
      </c>
      <c r="H4304" s="15">
        <v>2006</v>
      </c>
      <c r="I4304" s="423">
        <v>1</v>
      </c>
      <c r="J4304" s="423">
        <v>0</v>
      </c>
      <c r="K4304" s="423">
        <v>0</v>
      </c>
      <c r="L4304" s="16" t="s">
        <v>410</v>
      </c>
      <c r="M4304" s="16"/>
      <c r="N4304" s="16" t="s">
        <v>411</v>
      </c>
      <c r="O4304" s="311">
        <v>100</v>
      </c>
      <c r="P4304" s="17">
        <v>0</v>
      </c>
      <c r="Q4304" s="17">
        <v>0</v>
      </c>
      <c r="R4304" s="18" t="s">
        <v>33</v>
      </c>
      <c r="S4304" s="244">
        <v>60</v>
      </c>
      <c r="T4304" s="244">
        <v>110</v>
      </c>
      <c r="U4304" s="244">
        <v>1.62</v>
      </c>
      <c r="V4304" s="244">
        <v>0</v>
      </c>
      <c r="W4304" s="310">
        <v>0.17820000000000003</v>
      </c>
      <c r="X4304" s="21">
        <v>17.820000000000004</v>
      </c>
      <c r="Y4304" s="247" t="s">
        <v>33</v>
      </c>
      <c r="Z4304" s="23" t="s">
        <v>5838</v>
      </c>
      <c r="AA4304" s="24"/>
      <c r="AB4304" s="14"/>
      <c r="AC4304" s="14"/>
      <c r="AD4304" s="25"/>
      <c r="AE4304" s="26"/>
      <c r="AF4304" s="27"/>
      <c r="AP4304" s="50"/>
      <c r="AQ4304" s="50"/>
      <c r="AR4304" s="50"/>
      <c r="AS4304" s="50"/>
      <c r="AT4304" s="50"/>
      <c r="AU4304" s="50"/>
      <c r="AV4304" s="50"/>
      <c r="AW4304" s="50"/>
      <c r="AX4304" s="50"/>
      <c r="AY4304" s="50"/>
      <c r="AZ4304" s="50"/>
      <c r="BA4304" s="50"/>
      <c r="BB4304" s="50"/>
      <c r="BC4304" s="50"/>
      <c r="BD4304" s="50"/>
      <c r="BE4304" s="50"/>
      <c r="BF4304" s="50"/>
      <c r="BG4304" s="50"/>
      <c r="BH4304" s="50"/>
      <c r="BI4304" s="50"/>
      <c r="BJ4304" s="50"/>
      <c r="BK4304" s="50"/>
      <c r="BL4304" s="50"/>
      <c r="BM4304" s="50"/>
      <c r="BN4304" s="50"/>
      <c r="BO4304" s="50"/>
      <c r="BP4304" s="50"/>
      <c r="BQ4304" s="50"/>
      <c r="BR4304" s="50"/>
      <c r="BS4304" s="50"/>
      <c r="BT4304" s="50"/>
      <c r="BU4304" s="50"/>
      <c r="BV4304" s="50"/>
      <c r="BW4304" s="50"/>
      <c r="BX4304" s="50"/>
      <c r="BY4304" s="50"/>
      <c r="BZ4304" s="50"/>
      <c r="CA4304" s="50"/>
      <c r="CB4304" s="50"/>
      <c r="CC4304" s="50"/>
      <c r="CD4304" s="50"/>
      <c r="CE4304" s="50"/>
      <c r="CF4304" s="50"/>
      <c r="CG4304" s="50"/>
      <c r="CH4304" s="50"/>
      <c r="CI4304" s="50"/>
      <c r="CJ4304" s="50"/>
      <c r="CK4304" s="50"/>
      <c r="CL4304" s="50"/>
      <c r="CM4304" s="50"/>
      <c r="CN4304" s="50"/>
      <c r="CO4304" s="50"/>
      <c r="CP4304" s="50"/>
      <c r="CQ4304" s="50"/>
      <c r="CR4304" s="50"/>
      <c r="CS4304" s="50"/>
      <c r="CT4304" s="50"/>
      <c r="CU4304" s="50"/>
      <c r="CV4304" s="50"/>
      <c r="CW4304" s="50"/>
      <c r="CX4304" s="50"/>
      <c r="CY4304" s="50"/>
      <c r="CZ4304" s="50"/>
      <c r="DA4304" s="50"/>
      <c r="DB4304" s="50"/>
      <c r="DC4304" s="50"/>
      <c r="DD4304" s="50"/>
      <c r="DE4304" s="50"/>
      <c r="DF4304" s="50"/>
      <c r="DG4304" s="50"/>
      <c r="DH4304" s="50"/>
      <c r="DI4304" s="50"/>
      <c r="DJ4304" s="50"/>
      <c r="DK4304" s="50"/>
      <c r="DL4304" s="50"/>
      <c r="DM4304" s="50"/>
      <c r="DN4304" s="50"/>
      <c r="DO4304" s="50"/>
      <c r="DP4304" s="50"/>
      <c r="DQ4304" s="50"/>
      <c r="DR4304" s="50"/>
      <c r="DS4304" s="50"/>
      <c r="DT4304" s="50"/>
      <c r="DU4304" s="50"/>
      <c r="DV4304" s="50"/>
      <c r="DW4304" s="50"/>
      <c r="DX4304" s="50"/>
      <c r="DY4304" s="50"/>
      <c r="DZ4304" s="50"/>
      <c r="EA4304" s="50"/>
      <c r="EB4304" s="50"/>
      <c r="EC4304" s="50"/>
      <c r="ED4304" s="50"/>
      <c r="EE4304" s="50"/>
      <c r="EF4304" s="50"/>
      <c r="EG4304" s="50"/>
      <c r="EH4304" s="50"/>
      <c r="EI4304" s="50"/>
      <c r="EJ4304" s="50"/>
      <c r="EK4304" s="50"/>
      <c r="EL4304" s="50"/>
      <c r="EM4304" s="50"/>
      <c r="EN4304" s="50"/>
      <c r="EO4304" s="50"/>
      <c r="EP4304" s="50"/>
      <c r="EQ4304" s="50"/>
      <c r="ER4304" s="50"/>
      <c r="ES4304" s="50"/>
      <c r="ET4304" s="50"/>
      <c r="EU4304" s="50"/>
      <c r="EV4304" s="50"/>
      <c r="EW4304" s="50"/>
      <c r="EX4304" s="50"/>
      <c r="EY4304" s="50"/>
      <c r="EZ4304" s="50"/>
      <c r="FA4304" s="50"/>
      <c r="FB4304" s="50"/>
      <c r="FC4304" s="50"/>
      <c r="FD4304" s="50"/>
      <c r="FE4304" s="50"/>
      <c r="FF4304" s="50"/>
      <c r="FG4304" s="50"/>
      <c r="FH4304" s="50"/>
      <c r="FI4304" s="50"/>
      <c r="FJ4304" s="50"/>
      <c r="FK4304" s="50"/>
      <c r="FL4304" s="50"/>
      <c r="FM4304" s="50"/>
      <c r="FN4304" s="50"/>
      <c r="FO4304" s="50"/>
      <c r="FP4304" s="50"/>
      <c r="FQ4304" s="50"/>
      <c r="FR4304" s="50"/>
      <c r="FS4304" s="50"/>
      <c r="FT4304" s="50"/>
      <c r="FU4304" s="50"/>
      <c r="FV4304" s="50"/>
      <c r="FW4304" s="50"/>
      <c r="FX4304" s="50"/>
      <c r="FY4304" s="50"/>
      <c r="FZ4304" s="50"/>
      <c r="GA4304" s="50"/>
      <c r="GB4304" s="50"/>
      <c r="GC4304" s="50"/>
      <c r="GD4304" s="50"/>
      <c r="GE4304" s="50"/>
      <c r="GF4304" s="50"/>
      <c r="GG4304" s="50"/>
      <c r="GH4304" s="50"/>
      <c r="GI4304" s="50"/>
      <c r="GJ4304" s="50"/>
      <c r="GK4304" s="50"/>
      <c r="GL4304" s="50"/>
      <c r="GM4304" s="50"/>
      <c r="GN4304" s="50"/>
      <c r="GO4304" s="50"/>
      <c r="GP4304" s="50"/>
      <c r="GQ4304" s="50"/>
      <c r="GR4304" s="50"/>
      <c r="GS4304" s="50"/>
      <c r="GT4304" s="50"/>
      <c r="GU4304" s="50"/>
      <c r="GV4304" s="50"/>
      <c r="GW4304" s="50"/>
      <c r="GX4304" s="50"/>
      <c r="GY4304" s="50"/>
      <c r="GZ4304" s="50"/>
      <c r="HA4304" s="50"/>
      <c r="HB4304" s="50"/>
      <c r="HC4304" s="50"/>
      <c r="HD4304" s="50"/>
      <c r="HE4304" s="50"/>
      <c r="HF4304" s="50"/>
      <c r="HG4304" s="50"/>
      <c r="HH4304" s="50"/>
      <c r="HI4304" s="50"/>
      <c r="HJ4304" s="50"/>
      <c r="HK4304" s="50"/>
      <c r="HL4304" s="50"/>
      <c r="HM4304" s="50"/>
      <c r="HN4304" s="50"/>
      <c r="HO4304" s="50"/>
      <c r="HP4304" s="50"/>
      <c r="HQ4304" s="50"/>
      <c r="HR4304" s="50"/>
      <c r="HS4304" s="50"/>
      <c r="HT4304" s="50"/>
      <c r="HU4304" s="50"/>
      <c r="HV4304" s="50"/>
      <c r="HW4304" s="50"/>
      <c r="HX4304" s="50"/>
      <c r="HY4304" s="50"/>
      <c r="HZ4304" s="50"/>
      <c r="IA4304" s="50"/>
      <c r="IB4304" s="50"/>
      <c r="IC4304" s="50"/>
      <c r="ID4304" s="50"/>
      <c r="IE4304" s="50"/>
      <c r="IF4304" s="50"/>
      <c r="IG4304" s="50"/>
      <c r="IH4304" s="50"/>
      <c r="II4304" s="50"/>
      <c r="IJ4304" s="50"/>
      <c r="IK4304" s="50"/>
      <c r="IL4304" s="50"/>
      <c r="IM4304" s="50"/>
      <c r="IN4304" s="50"/>
      <c r="IO4304" s="50"/>
      <c r="IP4304" s="50"/>
      <c r="IQ4304" s="50"/>
      <c r="IR4304" s="50"/>
      <c r="IS4304" s="50"/>
      <c r="IT4304" s="50"/>
      <c r="IU4304" s="50"/>
      <c r="IV4304" s="50"/>
      <c r="IW4304" s="50"/>
      <c r="IX4304" s="50"/>
      <c r="IY4304" s="50"/>
      <c r="IZ4304" s="50"/>
      <c r="JA4304" s="50"/>
      <c r="JB4304" s="50"/>
      <c r="JC4304" s="50"/>
      <c r="JD4304" s="50"/>
      <c r="JE4304" s="50"/>
      <c r="JF4304" s="50"/>
      <c r="JG4304" s="50"/>
      <c r="JH4304" s="50"/>
      <c r="JI4304" s="50"/>
      <c r="JJ4304" s="50"/>
      <c r="JK4304" s="50"/>
      <c r="JL4304" s="50"/>
      <c r="JM4304" s="50"/>
      <c r="JN4304" s="50"/>
      <c r="JO4304" s="50"/>
      <c r="JP4304" s="50"/>
      <c r="JQ4304" s="50"/>
      <c r="JR4304" s="50"/>
      <c r="JS4304" s="50"/>
      <c r="JT4304" s="50"/>
      <c r="JU4304" s="50"/>
      <c r="JV4304" s="50"/>
      <c r="JW4304" s="50"/>
      <c r="JX4304" s="50"/>
      <c r="JY4304" s="50"/>
      <c r="JZ4304" s="50"/>
      <c r="KA4304" s="50"/>
      <c r="KB4304" s="50"/>
      <c r="KC4304" s="50"/>
      <c r="KD4304" s="50"/>
      <c r="KE4304" s="50"/>
      <c r="KF4304" s="50"/>
      <c r="KG4304" s="50"/>
      <c r="KH4304" s="50"/>
      <c r="KI4304" s="50"/>
      <c r="KJ4304" s="50"/>
      <c r="KK4304" s="50"/>
      <c r="KL4304" s="50"/>
      <c r="KM4304" s="50"/>
      <c r="KN4304" s="50"/>
      <c r="KO4304" s="50"/>
      <c r="KP4304" s="50"/>
      <c r="KQ4304" s="50"/>
      <c r="KR4304" s="50"/>
      <c r="KS4304" s="50"/>
      <c r="KT4304" s="50"/>
      <c r="KU4304" s="50"/>
      <c r="KV4304" s="50"/>
      <c r="KW4304" s="50"/>
      <c r="KX4304" s="50"/>
      <c r="KY4304" s="50"/>
      <c r="KZ4304" s="50"/>
      <c r="LA4304" s="50"/>
      <c r="LB4304" s="50"/>
      <c r="LC4304" s="50"/>
      <c r="LD4304" s="50"/>
      <c r="LE4304" s="50"/>
      <c r="LF4304" s="50"/>
      <c r="LG4304" s="50"/>
      <c r="LH4304" s="50"/>
      <c r="LI4304" s="50"/>
      <c r="LJ4304" s="50"/>
      <c r="LK4304" s="50"/>
      <c r="LL4304" s="50"/>
      <c r="LM4304" s="50"/>
      <c r="LN4304" s="50"/>
      <c r="LO4304" s="50"/>
      <c r="LP4304" s="50"/>
      <c r="LQ4304" s="50"/>
      <c r="LR4304" s="50"/>
      <c r="LS4304" s="50"/>
      <c r="LT4304" s="50"/>
      <c r="LU4304" s="50"/>
      <c r="LV4304" s="50"/>
      <c r="LW4304" s="50"/>
      <c r="LX4304" s="50"/>
      <c r="LY4304" s="50"/>
      <c r="LZ4304" s="50"/>
      <c r="MA4304" s="50"/>
      <c r="MB4304" s="50"/>
      <c r="MC4304" s="50"/>
      <c r="MD4304" s="50"/>
      <c r="ME4304" s="50"/>
      <c r="MF4304" s="50"/>
      <c r="MG4304" s="50"/>
      <c r="MH4304" s="50"/>
      <c r="MI4304" s="50"/>
      <c r="MJ4304" s="50"/>
      <c r="MK4304" s="50"/>
      <c r="ML4304" s="50"/>
      <c r="MM4304" s="50"/>
      <c r="MN4304" s="50"/>
      <c r="MO4304" s="50"/>
      <c r="MP4304" s="50"/>
      <c r="MQ4304" s="50"/>
      <c r="MR4304" s="50"/>
      <c r="MS4304" s="50"/>
      <c r="MT4304" s="50"/>
      <c r="MU4304" s="50"/>
      <c r="MV4304" s="50"/>
      <c r="MW4304" s="50"/>
      <c r="MX4304" s="50"/>
      <c r="MY4304" s="50"/>
      <c r="MZ4304" s="50"/>
      <c r="NA4304" s="50"/>
      <c r="NB4304" s="50"/>
      <c r="NC4304" s="50"/>
      <c r="ND4304" s="50"/>
      <c r="NE4304" s="50"/>
      <c r="NF4304" s="50"/>
      <c r="NG4304" s="50"/>
      <c r="NH4304" s="50"/>
      <c r="NI4304" s="50"/>
      <c r="NJ4304" s="50"/>
      <c r="NK4304" s="50"/>
      <c r="NL4304" s="50"/>
      <c r="NM4304" s="50"/>
      <c r="NN4304" s="50"/>
      <c r="NO4304" s="50"/>
      <c r="NP4304" s="50"/>
      <c r="NQ4304" s="50"/>
      <c r="NR4304" s="50"/>
      <c r="NS4304" s="50"/>
      <c r="NT4304" s="50"/>
      <c r="NU4304" s="50"/>
      <c r="NV4304" s="50"/>
      <c r="NW4304" s="50"/>
      <c r="NX4304" s="50"/>
      <c r="NY4304" s="50"/>
      <c r="NZ4304" s="50"/>
      <c r="OA4304" s="50"/>
      <c r="OB4304" s="50"/>
      <c r="OC4304" s="50"/>
      <c r="OD4304" s="50"/>
      <c r="OE4304" s="50"/>
      <c r="OF4304" s="50"/>
      <c r="OG4304" s="50"/>
      <c r="OH4304" s="50"/>
    </row>
    <row r="4305" spans="1:398" s="28" customFormat="1" ht="16.5" customHeight="1">
      <c r="A4305" s="12" t="s">
        <v>406</v>
      </c>
      <c r="B4305" s="13"/>
      <c r="C4305" s="487"/>
      <c r="D4305" s="12"/>
      <c r="E4305" s="14" t="s">
        <v>486</v>
      </c>
      <c r="F4305" s="14" t="s">
        <v>602</v>
      </c>
      <c r="G4305" s="14" t="s">
        <v>603</v>
      </c>
      <c r="H4305" s="15">
        <v>2008</v>
      </c>
      <c r="I4305" s="423">
        <v>1</v>
      </c>
      <c r="J4305" s="423">
        <v>0</v>
      </c>
      <c r="K4305" s="423">
        <v>0</v>
      </c>
      <c r="L4305" s="16" t="s">
        <v>410</v>
      </c>
      <c r="M4305" s="16"/>
      <c r="N4305" s="16" t="s">
        <v>411</v>
      </c>
      <c r="O4305" s="311">
        <v>100</v>
      </c>
      <c r="P4305" s="17">
        <v>0</v>
      </c>
      <c r="Q4305" s="17">
        <v>0</v>
      </c>
      <c r="R4305" s="18" t="s">
        <v>33</v>
      </c>
      <c r="S4305" s="244">
        <v>60</v>
      </c>
      <c r="T4305" s="244">
        <v>120</v>
      </c>
      <c r="U4305" s="244">
        <v>1.5</v>
      </c>
      <c r="V4305" s="244">
        <v>0</v>
      </c>
      <c r="W4305" s="310">
        <v>0.18</v>
      </c>
      <c r="X4305" s="21">
        <v>18</v>
      </c>
      <c r="Y4305" s="247" t="s">
        <v>33</v>
      </c>
      <c r="Z4305" s="23" t="s">
        <v>5838</v>
      </c>
      <c r="AA4305" s="24"/>
      <c r="AB4305" s="14"/>
      <c r="AC4305" s="14"/>
      <c r="AD4305" s="25"/>
      <c r="AE4305" s="26"/>
      <c r="AF4305" s="27"/>
      <c r="AP4305" s="50"/>
      <c r="AQ4305" s="50"/>
      <c r="AR4305" s="50"/>
      <c r="AS4305" s="50"/>
      <c r="AT4305" s="50"/>
      <c r="AU4305" s="50"/>
      <c r="AV4305" s="50"/>
      <c r="AW4305" s="50"/>
      <c r="AX4305" s="50"/>
      <c r="AY4305" s="50"/>
      <c r="AZ4305" s="50"/>
      <c r="BA4305" s="50"/>
      <c r="BB4305" s="50"/>
      <c r="BC4305" s="50"/>
      <c r="BD4305" s="50"/>
      <c r="BE4305" s="50"/>
      <c r="BF4305" s="50"/>
      <c r="BG4305" s="50"/>
      <c r="BH4305" s="50"/>
      <c r="BI4305" s="50"/>
      <c r="BJ4305" s="50"/>
      <c r="BK4305" s="50"/>
      <c r="BL4305" s="50"/>
      <c r="BM4305" s="50"/>
      <c r="BN4305" s="50"/>
      <c r="BO4305" s="50"/>
      <c r="BP4305" s="50"/>
      <c r="BQ4305" s="50"/>
      <c r="BR4305" s="50"/>
      <c r="BS4305" s="50"/>
      <c r="BT4305" s="50"/>
      <c r="BU4305" s="50"/>
      <c r="BV4305" s="50"/>
      <c r="BW4305" s="50"/>
      <c r="BX4305" s="50"/>
      <c r="BY4305" s="50"/>
      <c r="BZ4305" s="50"/>
      <c r="CA4305" s="50"/>
      <c r="CB4305" s="50"/>
      <c r="CC4305" s="50"/>
      <c r="CD4305" s="50"/>
      <c r="CE4305" s="50"/>
      <c r="CF4305" s="50"/>
      <c r="CG4305" s="50"/>
      <c r="CH4305" s="50"/>
      <c r="CI4305" s="50"/>
      <c r="CJ4305" s="50"/>
      <c r="CK4305" s="50"/>
      <c r="CL4305" s="50"/>
      <c r="CM4305" s="50"/>
      <c r="CN4305" s="50"/>
      <c r="CO4305" s="50"/>
      <c r="CP4305" s="50"/>
      <c r="CQ4305" s="50"/>
      <c r="CR4305" s="50"/>
      <c r="CS4305" s="50"/>
      <c r="CT4305" s="50"/>
      <c r="CU4305" s="50"/>
      <c r="CV4305" s="50"/>
      <c r="CW4305" s="50"/>
      <c r="CX4305" s="50"/>
      <c r="CY4305" s="50"/>
      <c r="CZ4305" s="50"/>
      <c r="DA4305" s="50"/>
      <c r="DB4305" s="50"/>
      <c r="DC4305" s="50"/>
      <c r="DD4305" s="50"/>
      <c r="DE4305" s="50"/>
      <c r="DF4305" s="50"/>
      <c r="DG4305" s="50"/>
      <c r="DH4305" s="50"/>
      <c r="DI4305" s="50"/>
      <c r="DJ4305" s="50"/>
      <c r="DK4305" s="50"/>
      <c r="DL4305" s="50"/>
      <c r="DM4305" s="50"/>
      <c r="DN4305" s="50"/>
      <c r="DO4305" s="50"/>
      <c r="DP4305" s="50"/>
      <c r="DQ4305" s="50"/>
      <c r="DR4305" s="50"/>
      <c r="DS4305" s="50"/>
      <c r="DT4305" s="50"/>
      <c r="DU4305" s="50"/>
      <c r="DV4305" s="50"/>
      <c r="DW4305" s="50"/>
      <c r="DX4305" s="50"/>
      <c r="DY4305" s="50"/>
      <c r="DZ4305" s="50"/>
      <c r="EA4305" s="50"/>
      <c r="EB4305" s="50"/>
      <c r="EC4305" s="50"/>
      <c r="ED4305" s="50"/>
      <c r="EE4305" s="50"/>
      <c r="EF4305" s="50"/>
      <c r="EG4305" s="50"/>
      <c r="EH4305" s="50"/>
      <c r="EI4305" s="50"/>
      <c r="EJ4305" s="50"/>
      <c r="EK4305" s="50"/>
      <c r="EL4305" s="50"/>
      <c r="EM4305" s="50"/>
      <c r="EN4305" s="50"/>
      <c r="EO4305" s="50"/>
      <c r="EP4305" s="50"/>
      <c r="EQ4305" s="50"/>
      <c r="ER4305" s="50"/>
      <c r="ES4305" s="50"/>
      <c r="ET4305" s="50"/>
      <c r="EU4305" s="50"/>
      <c r="EV4305" s="50"/>
      <c r="EW4305" s="50"/>
      <c r="EX4305" s="50"/>
      <c r="EY4305" s="50"/>
      <c r="EZ4305" s="50"/>
      <c r="FA4305" s="50"/>
      <c r="FB4305" s="50"/>
      <c r="FC4305" s="50"/>
      <c r="FD4305" s="50"/>
      <c r="FE4305" s="50"/>
      <c r="FF4305" s="50"/>
      <c r="FG4305" s="50"/>
      <c r="FH4305" s="50"/>
      <c r="FI4305" s="50"/>
      <c r="FJ4305" s="50"/>
      <c r="FK4305" s="50"/>
      <c r="FL4305" s="50"/>
      <c r="FM4305" s="50"/>
      <c r="FN4305" s="50"/>
      <c r="FO4305" s="50"/>
      <c r="FP4305" s="50"/>
      <c r="FQ4305" s="50"/>
      <c r="FR4305" s="50"/>
      <c r="FS4305" s="50"/>
      <c r="FT4305" s="50"/>
      <c r="FU4305" s="50"/>
      <c r="FV4305" s="50"/>
      <c r="FW4305" s="50"/>
      <c r="FX4305" s="50"/>
      <c r="FY4305" s="50"/>
      <c r="FZ4305" s="50"/>
      <c r="GA4305" s="50"/>
      <c r="GB4305" s="50"/>
      <c r="GC4305" s="50"/>
      <c r="GD4305" s="50"/>
      <c r="GE4305" s="50"/>
      <c r="GF4305" s="50"/>
      <c r="GG4305" s="50"/>
      <c r="GH4305" s="50"/>
      <c r="GI4305" s="50"/>
      <c r="GJ4305" s="50"/>
      <c r="GK4305" s="50"/>
      <c r="GL4305" s="50"/>
      <c r="GM4305" s="50"/>
      <c r="GN4305" s="50"/>
      <c r="GO4305" s="50"/>
      <c r="GP4305" s="50"/>
      <c r="GQ4305" s="50"/>
      <c r="GR4305" s="50"/>
      <c r="GS4305" s="50"/>
      <c r="GT4305" s="50"/>
      <c r="GU4305" s="50"/>
      <c r="GV4305" s="50"/>
      <c r="GW4305" s="50"/>
      <c r="GX4305" s="50"/>
      <c r="GY4305" s="50"/>
      <c r="GZ4305" s="50"/>
      <c r="HA4305" s="50"/>
      <c r="HB4305" s="50"/>
      <c r="HC4305" s="50"/>
      <c r="HD4305" s="50"/>
      <c r="HE4305" s="50"/>
      <c r="HF4305" s="50"/>
      <c r="HG4305" s="50"/>
      <c r="HH4305" s="50"/>
      <c r="HI4305" s="50"/>
      <c r="HJ4305" s="50"/>
      <c r="HK4305" s="50"/>
      <c r="HL4305" s="50"/>
      <c r="HM4305" s="50"/>
      <c r="HN4305" s="50"/>
      <c r="HO4305" s="50"/>
      <c r="HP4305" s="50"/>
      <c r="HQ4305" s="50"/>
      <c r="HR4305" s="50"/>
      <c r="HS4305" s="50"/>
      <c r="HT4305" s="50"/>
      <c r="HU4305" s="50"/>
      <c r="HV4305" s="50"/>
      <c r="HW4305" s="50"/>
      <c r="HX4305" s="50"/>
      <c r="HY4305" s="50"/>
      <c r="HZ4305" s="50"/>
      <c r="IA4305" s="50"/>
      <c r="IB4305" s="50"/>
      <c r="IC4305" s="50"/>
      <c r="ID4305" s="50"/>
      <c r="IE4305" s="50"/>
      <c r="IF4305" s="50"/>
      <c r="IG4305" s="50"/>
      <c r="IH4305" s="50"/>
      <c r="II4305" s="50"/>
      <c r="IJ4305" s="50"/>
      <c r="IK4305" s="50"/>
      <c r="IL4305" s="50"/>
      <c r="IM4305" s="50"/>
      <c r="IN4305" s="50"/>
      <c r="IO4305" s="50"/>
      <c r="IP4305" s="50"/>
      <c r="IQ4305" s="50"/>
      <c r="IR4305" s="50"/>
      <c r="IS4305" s="50"/>
      <c r="IT4305" s="50"/>
      <c r="IU4305" s="50"/>
      <c r="IV4305" s="50"/>
      <c r="IW4305" s="50"/>
      <c r="IX4305" s="50"/>
      <c r="IY4305" s="50"/>
      <c r="IZ4305" s="50"/>
      <c r="JA4305" s="50"/>
      <c r="JB4305" s="50"/>
      <c r="JC4305" s="50"/>
      <c r="JD4305" s="50"/>
      <c r="JE4305" s="50"/>
      <c r="JF4305" s="50"/>
      <c r="JG4305" s="50"/>
      <c r="JH4305" s="50"/>
      <c r="JI4305" s="50"/>
      <c r="JJ4305" s="50"/>
      <c r="JK4305" s="50"/>
      <c r="JL4305" s="50"/>
      <c r="JM4305" s="50"/>
      <c r="JN4305" s="50"/>
      <c r="JO4305" s="50"/>
      <c r="JP4305" s="50"/>
      <c r="JQ4305" s="50"/>
      <c r="JR4305" s="50"/>
      <c r="JS4305" s="50"/>
      <c r="JT4305" s="50"/>
      <c r="JU4305" s="50"/>
      <c r="JV4305" s="50"/>
      <c r="JW4305" s="50"/>
      <c r="JX4305" s="50"/>
      <c r="JY4305" s="50"/>
      <c r="JZ4305" s="50"/>
      <c r="KA4305" s="50"/>
      <c r="KB4305" s="50"/>
      <c r="KC4305" s="50"/>
      <c r="KD4305" s="50"/>
      <c r="KE4305" s="50"/>
      <c r="KF4305" s="50"/>
      <c r="KG4305" s="50"/>
      <c r="KH4305" s="50"/>
      <c r="KI4305" s="50"/>
      <c r="KJ4305" s="50"/>
      <c r="KK4305" s="50"/>
      <c r="KL4305" s="50"/>
      <c r="KM4305" s="50"/>
      <c r="KN4305" s="50"/>
      <c r="KO4305" s="50"/>
      <c r="KP4305" s="50"/>
      <c r="KQ4305" s="50"/>
      <c r="KR4305" s="50"/>
      <c r="KS4305" s="50"/>
      <c r="KT4305" s="50"/>
      <c r="KU4305" s="50"/>
      <c r="KV4305" s="50"/>
      <c r="KW4305" s="50"/>
      <c r="KX4305" s="50"/>
      <c r="KY4305" s="50"/>
      <c r="KZ4305" s="50"/>
      <c r="LA4305" s="50"/>
      <c r="LB4305" s="50"/>
      <c r="LC4305" s="50"/>
      <c r="LD4305" s="50"/>
      <c r="LE4305" s="50"/>
      <c r="LF4305" s="50"/>
      <c r="LG4305" s="50"/>
      <c r="LH4305" s="50"/>
      <c r="LI4305" s="50"/>
      <c r="LJ4305" s="50"/>
      <c r="LK4305" s="50"/>
      <c r="LL4305" s="50"/>
      <c r="LM4305" s="50"/>
      <c r="LN4305" s="50"/>
      <c r="LO4305" s="50"/>
      <c r="LP4305" s="50"/>
      <c r="LQ4305" s="50"/>
      <c r="LR4305" s="50"/>
      <c r="LS4305" s="50"/>
      <c r="LT4305" s="50"/>
      <c r="LU4305" s="50"/>
      <c r="LV4305" s="50"/>
      <c r="LW4305" s="50"/>
      <c r="LX4305" s="50"/>
      <c r="LY4305" s="50"/>
      <c r="LZ4305" s="50"/>
      <c r="MA4305" s="50"/>
      <c r="MB4305" s="50"/>
      <c r="MC4305" s="50"/>
      <c r="MD4305" s="50"/>
      <c r="ME4305" s="50"/>
      <c r="MF4305" s="50"/>
      <c r="MG4305" s="50"/>
      <c r="MH4305" s="50"/>
      <c r="MI4305" s="50"/>
      <c r="MJ4305" s="50"/>
      <c r="MK4305" s="50"/>
      <c r="ML4305" s="50"/>
      <c r="MM4305" s="50"/>
      <c r="MN4305" s="50"/>
      <c r="MO4305" s="50"/>
      <c r="MP4305" s="50"/>
      <c r="MQ4305" s="50"/>
      <c r="MR4305" s="50"/>
      <c r="MS4305" s="50"/>
      <c r="MT4305" s="50"/>
      <c r="MU4305" s="50"/>
      <c r="MV4305" s="50"/>
      <c r="MW4305" s="50"/>
      <c r="MX4305" s="50"/>
      <c r="MY4305" s="50"/>
      <c r="MZ4305" s="50"/>
      <c r="NA4305" s="50"/>
      <c r="NB4305" s="50"/>
      <c r="NC4305" s="50"/>
      <c r="ND4305" s="50"/>
      <c r="NE4305" s="50"/>
      <c r="NF4305" s="50"/>
      <c r="NG4305" s="50"/>
      <c r="NH4305" s="50"/>
      <c r="NI4305" s="50"/>
      <c r="NJ4305" s="50"/>
      <c r="NK4305" s="50"/>
      <c r="NL4305" s="50"/>
      <c r="NM4305" s="50"/>
      <c r="NN4305" s="50"/>
      <c r="NO4305" s="50"/>
      <c r="NP4305" s="50"/>
      <c r="NQ4305" s="50"/>
      <c r="NR4305" s="50"/>
      <c r="NS4305" s="50"/>
      <c r="NT4305" s="50"/>
      <c r="NU4305" s="50"/>
      <c r="NV4305" s="50"/>
      <c r="NW4305" s="50"/>
      <c r="NX4305" s="50"/>
      <c r="NY4305" s="50"/>
      <c r="NZ4305" s="50"/>
      <c r="OA4305" s="50"/>
      <c r="OB4305" s="50"/>
      <c r="OC4305" s="50"/>
      <c r="OD4305" s="50"/>
      <c r="OE4305" s="50"/>
      <c r="OF4305" s="50"/>
      <c r="OG4305" s="50"/>
      <c r="OH4305" s="50"/>
    </row>
    <row r="4306" spans="1:398" s="28" customFormat="1" ht="16.5" customHeight="1">
      <c r="A4306" s="12" t="s">
        <v>406</v>
      </c>
      <c r="B4306" s="13"/>
      <c r="C4306" s="189"/>
      <c r="D4306" s="12"/>
      <c r="E4306" s="14" t="s">
        <v>448</v>
      </c>
      <c r="F4306" s="14" t="s">
        <v>450</v>
      </c>
      <c r="G4306" s="14" t="s">
        <v>539</v>
      </c>
      <c r="H4306" s="15">
        <v>2015</v>
      </c>
      <c r="I4306" s="15">
        <v>1</v>
      </c>
      <c r="J4306" s="15">
        <v>0</v>
      </c>
      <c r="K4306" s="15">
        <v>0</v>
      </c>
      <c r="L4306" s="16" t="s">
        <v>452</v>
      </c>
      <c r="M4306" s="16"/>
      <c r="N4306" s="16" t="s">
        <v>41</v>
      </c>
      <c r="O4306" s="17">
        <v>100</v>
      </c>
      <c r="P4306" s="17">
        <v>0</v>
      </c>
      <c r="Q4306" s="17">
        <v>0</v>
      </c>
      <c r="R4306" s="18" t="s">
        <v>33</v>
      </c>
      <c r="S4306" s="19">
        <v>60</v>
      </c>
      <c r="T4306" s="19">
        <v>110</v>
      </c>
      <c r="U4306" s="19">
        <v>2.2727272727272729</v>
      </c>
      <c r="V4306" s="19">
        <v>0</v>
      </c>
      <c r="W4306" s="20">
        <v>0.25</v>
      </c>
      <c r="X4306" s="21">
        <v>25</v>
      </c>
      <c r="Y4306" s="22" t="s">
        <v>33</v>
      </c>
      <c r="Z4306" s="23" t="s">
        <v>5838</v>
      </c>
      <c r="AA4306" s="24"/>
      <c r="AB4306" s="14"/>
      <c r="AC4306" s="14"/>
      <c r="AD4306" s="25"/>
      <c r="AE4306" s="26"/>
      <c r="AF4306" s="27"/>
      <c r="AP4306" s="50"/>
      <c r="AQ4306" s="50"/>
      <c r="AR4306" s="50"/>
      <c r="AS4306" s="50"/>
      <c r="AT4306" s="50"/>
      <c r="AU4306" s="50"/>
      <c r="AV4306" s="50"/>
      <c r="AW4306" s="50"/>
      <c r="AX4306" s="50"/>
      <c r="AY4306" s="50"/>
      <c r="AZ4306" s="50"/>
      <c r="BA4306" s="50"/>
      <c r="BB4306" s="50"/>
      <c r="BC4306" s="50"/>
      <c r="BD4306" s="50"/>
      <c r="BE4306" s="50"/>
      <c r="BF4306" s="50"/>
      <c r="BG4306" s="50"/>
      <c r="BH4306" s="50"/>
      <c r="BI4306" s="50"/>
      <c r="BJ4306" s="50"/>
      <c r="BK4306" s="50"/>
      <c r="BL4306" s="50"/>
      <c r="BM4306" s="50"/>
      <c r="BN4306" s="50"/>
      <c r="BO4306" s="50"/>
      <c r="BP4306" s="50"/>
      <c r="BQ4306" s="50"/>
      <c r="BR4306" s="50"/>
      <c r="BS4306" s="50"/>
      <c r="BT4306" s="50"/>
      <c r="BU4306" s="50"/>
      <c r="BV4306" s="50"/>
      <c r="BW4306" s="50"/>
      <c r="BX4306" s="50"/>
      <c r="BY4306" s="50"/>
      <c r="BZ4306" s="50"/>
      <c r="CA4306" s="50"/>
      <c r="CB4306" s="50"/>
      <c r="CC4306" s="50"/>
      <c r="CD4306" s="50"/>
      <c r="CE4306" s="50"/>
      <c r="CF4306" s="50"/>
      <c r="CG4306" s="50"/>
      <c r="CH4306" s="50"/>
      <c r="CI4306" s="50"/>
      <c r="CJ4306" s="50"/>
      <c r="CK4306" s="50"/>
      <c r="CL4306" s="50"/>
      <c r="CM4306" s="50"/>
      <c r="CN4306" s="50"/>
      <c r="CO4306" s="50"/>
      <c r="CP4306" s="50"/>
      <c r="CQ4306" s="50"/>
      <c r="CR4306" s="50"/>
      <c r="CS4306" s="50"/>
      <c r="CT4306" s="50"/>
      <c r="CU4306" s="50"/>
      <c r="CV4306" s="50"/>
      <c r="CW4306" s="50"/>
      <c r="CX4306" s="50"/>
      <c r="CY4306" s="50"/>
      <c r="CZ4306" s="50"/>
      <c r="DA4306" s="50"/>
      <c r="DB4306" s="50"/>
      <c r="DC4306" s="50"/>
      <c r="DD4306" s="50"/>
      <c r="DE4306" s="50"/>
      <c r="DF4306" s="50"/>
      <c r="DG4306" s="50"/>
      <c r="DH4306" s="50"/>
      <c r="DI4306" s="50"/>
      <c r="DJ4306" s="50"/>
      <c r="DK4306" s="50"/>
      <c r="DL4306" s="50"/>
      <c r="DM4306" s="50"/>
      <c r="DN4306" s="50"/>
      <c r="DO4306" s="50"/>
      <c r="DP4306" s="50"/>
      <c r="DQ4306" s="50"/>
      <c r="DR4306" s="50"/>
      <c r="DS4306" s="50"/>
      <c r="DT4306" s="50"/>
      <c r="DU4306" s="50"/>
      <c r="DV4306" s="50"/>
      <c r="DW4306" s="50"/>
      <c r="DX4306" s="50"/>
      <c r="DY4306" s="50"/>
      <c r="DZ4306" s="50"/>
      <c r="EA4306" s="50"/>
      <c r="EB4306" s="50"/>
      <c r="EC4306" s="50"/>
      <c r="ED4306" s="50"/>
      <c r="EE4306" s="50"/>
      <c r="EF4306" s="50"/>
      <c r="EG4306" s="50"/>
      <c r="EH4306" s="50"/>
      <c r="EI4306" s="50"/>
      <c r="EJ4306" s="50"/>
      <c r="EK4306" s="50"/>
      <c r="EL4306" s="50"/>
      <c r="EM4306" s="50"/>
      <c r="EN4306" s="50"/>
      <c r="EO4306" s="50"/>
      <c r="EP4306" s="50"/>
      <c r="EQ4306" s="50"/>
      <c r="ER4306" s="50"/>
      <c r="ES4306" s="50"/>
      <c r="ET4306" s="50"/>
      <c r="EU4306" s="50"/>
      <c r="EV4306" s="50"/>
      <c r="EW4306" s="50"/>
      <c r="EX4306" s="50"/>
      <c r="EY4306" s="50"/>
      <c r="EZ4306" s="50"/>
      <c r="FA4306" s="50"/>
      <c r="FB4306" s="50"/>
      <c r="FC4306" s="50"/>
      <c r="FD4306" s="50"/>
      <c r="FE4306" s="50"/>
      <c r="FF4306" s="50"/>
      <c r="FG4306" s="50"/>
      <c r="FH4306" s="50"/>
      <c r="FI4306" s="50"/>
      <c r="FJ4306" s="50"/>
      <c r="FK4306" s="50"/>
      <c r="FL4306" s="50"/>
      <c r="FM4306" s="50"/>
      <c r="FN4306" s="50"/>
      <c r="FO4306" s="50"/>
      <c r="FP4306" s="50"/>
      <c r="FQ4306" s="50"/>
      <c r="FR4306" s="50"/>
      <c r="FS4306" s="50"/>
      <c r="FT4306" s="50"/>
      <c r="FU4306" s="50"/>
      <c r="FV4306" s="50"/>
      <c r="FW4306" s="50"/>
      <c r="FX4306" s="50"/>
      <c r="FY4306" s="50"/>
      <c r="FZ4306" s="50"/>
      <c r="GA4306" s="50"/>
      <c r="GB4306" s="50"/>
      <c r="GC4306" s="50"/>
      <c r="GD4306" s="50"/>
      <c r="GE4306" s="50"/>
      <c r="GF4306" s="50"/>
      <c r="GG4306" s="50"/>
      <c r="GH4306" s="50"/>
      <c r="GI4306" s="50"/>
      <c r="GJ4306" s="50"/>
      <c r="GK4306" s="50"/>
      <c r="GL4306" s="50"/>
      <c r="GM4306" s="50"/>
      <c r="GN4306" s="50"/>
      <c r="GO4306" s="50"/>
      <c r="GP4306" s="50"/>
      <c r="GQ4306" s="50"/>
      <c r="GR4306" s="50"/>
      <c r="GS4306" s="50"/>
      <c r="GT4306" s="50"/>
      <c r="GU4306" s="50"/>
      <c r="GV4306" s="50"/>
      <c r="GW4306" s="50"/>
      <c r="GX4306" s="50"/>
      <c r="GY4306" s="50"/>
      <c r="GZ4306" s="50"/>
      <c r="HA4306" s="50"/>
      <c r="HB4306" s="50"/>
      <c r="HC4306" s="50"/>
      <c r="HD4306" s="50"/>
      <c r="HE4306" s="50"/>
      <c r="HF4306" s="50"/>
      <c r="HG4306" s="50"/>
      <c r="HH4306" s="50"/>
      <c r="HI4306" s="50"/>
      <c r="HJ4306" s="50"/>
      <c r="HK4306" s="50"/>
      <c r="HL4306" s="50"/>
      <c r="HM4306" s="50"/>
      <c r="HN4306" s="50"/>
      <c r="HO4306" s="50"/>
      <c r="HP4306" s="50"/>
      <c r="HQ4306" s="50"/>
      <c r="HR4306" s="50"/>
      <c r="HS4306" s="50"/>
      <c r="HT4306" s="50"/>
      <c r="HU4306" s="50"/>
      <c r="HV4306" s="50"/>
      <c r="HW4306" s="50"/>
      <c r="HX4306" s="50"/>
      <c r="HY4306" s="50"/>
      <c r="HZ4306" s="50"/>
      <c r="IA4306" s="50"/>
      <c r="IB4306" s="50"/>
      <c r="IC4306" s="50"/>
      <c r="ID4306" s="50"/>
      <c r="IE4306" s="50"/>
      <c r="IF4306" s="50"/>
      <c r="IG4306" s="50"/>
      <c r="IH4306" s="50"/>
      <c r="II4306" s="50"/>
      <c r="IJ4306" s="50"/>
      <c r="IK4306" s="50"/>
      <c r="IL4306" s="50"/>
      <c r="IM4306" s="50"/>
      <c r="IN4306" s="50"/>
      <c r="IO4306" s="50"/>
      <c r="IP4306" s="50"/>
      <c r="IQ4306" s="50"/>
      <c r="IR4306" s="50"/>
      <c r="IS4306" s="50"/>
      <c r="IT4306" s="50"/>
      <c r="IU4306" s="50"/>
      <c r="IV4306" s="50"/>
      <c r="IW4306" s="50"/>
      <c r="IX4306" s="50"/>
      <c r="IY4306" s="50"/>
      <c r="IZ4306" s="50"/>
      <c r="JA4306" s="50"/>
      <c r="JB4306" s="50"/>
      <c r="JC4306" s="50"/>
      <c r="JD4306" s="50"/>
      <c r="JE4306" s="50"/>
      <c r="JF4306" s="50"/>
      <c r="JG4306" s="50"/>
      <c r="JH4306" s="50"/>
      <c r="JI4306" s="50"/>
      <c r="JJ4306" s="50"/>
      <c r="JK4306" s="50"/>
      <c r="JL4306" s="50"/>
      <c r="JM4306" s="50"/>
      <c r="JN4306" s="50"/>
      <c r="JO4306" s="50"/>
      <c r="JP4306" s="50"/>
      <c r="JQ4306" s="50"/>
      <c r="JR4306" s="50"/>
      <c r="JS4306" s="50"/>
      <c r="JT4306" s="50"/>
      <c r="JU4306" s="50"/>
      <c r="JV4306" s="50"/>
      <c r="JW4306" s="50"/>
      <c r="JX4306" s="50"/>
      <c r="JY4306" s="50"/>
      <c r="JZ4306" s="50"/>
      <c r="KA4306" s="50"/>
      <c r="KB4306" s="50"/>
      <c r="KC4306" s="50"/>
      <c r="KD4306" s="50"/>
      <c r="KE4306" s="50"/>
      <c r="KF4306" s="50"/>
      <c r="KG4306" s="50"/>
      <c r="KH4306" s="50"/>
      <c r="KI4306" s="50"/>
      <c r="KJ4306" s="50"/>
      <c r="KK4306" s="50"/>
      <c r="KL4306" s="50"/>
      <c r="KM4306" s="50"/>
      <c r="KN4306" s="50"/>
      <c r="KO4306" s="50"/>
      <c r="KP4306" s="50"/>
      <c r="KQ4306" s="50"/>
      <c r="KR4306" s="50"/>
      <c r="KS4306" s="50"/>
      <c r="KT4306" s="50"/>
      <c r="KU4306" s="50"/>
      <c r="KV4306" s="50"/>
      <c r="KW4306" s="50"/>
      <c r="KX4306" s="50"/>
      <c r="KY4306" s="50"/>
      <c r="KZ4306" s="50"/>
      <c r="LA4306" s="50"/>
      <c r="LB4306" s="50"/>
      <c r="LC4306" s="50"/>
      <c r="LD4306" s="50"/>
      <c r="LE4306" s="50"/>
      <c r="LF4306" s="50"/>
      <c r="LG4306" s="50"/>
      <c r="LH4306" s="50"/>
      <c r="LI4306" s="50"/>
      <c r="LJ4306" s="50"/>
      <c r="LK4306" s="50"/>
      <c r="LL4306" s="50"/>
      <c r="LM4306" s="50"/>
      <c r="LN4306" s="50"/>
      <c r="LO4306" s="50"/>
      <c r="LP4306" s="50"/>
      <c r="LQ4306" s="50"/>
      <c r="LR4306" s="50"/>
      <c r="LS4306" s="50"/>
      <c r="LT4306" s="50"/>
      <c r="LU4306" s="50"/>
      <c r="LV4306" s="50"/>
      <c r="LW4306" s="50"/>
      <c r="LX4306" s="50"/>
      <c r="LY4306" s="50"/>
      <c r="LZ4306" s="50"/>
      <c r="MA4306" s="50"/>
      <c r="MB4306" s="50"/>
      <c r="MC4306" s="50"/>
      <c r="MD4306" s="50"/>
      <c r="ME4306" s="50"/>
      <c r="MF4306" s="50"/>
      <c r="MG4306" s="50"/>
      <c r="MH4306" s="50"/>
      <c r="MI4306" s="50"/>
      <c r="MJ4306" s="50"/>
      <c r="MK4306" s="50"/>
      <c r="ML4306" s="50"/>
      <c r="MM4306" s="50"/>
      <c r="MN4306" s="50"/>
      <c r="MO4306" s="50"/>
      <c r="MP4306" s="50"/>
      <c r="MQ4306" s="50"/>
      <c r="MR4306" s="50"/>
      <c r="MS4306" s="50"/>
      <c r="MT4306" s="50"/>
      <c r="MU4306" s="50"/>
      <c r="MV4306" s="50"/>
      <c r="MW4306" s="50"/>
      <c r="MX4306" s="50"/>
      <c r="MY4306" s="50"/>
      <c r="MZ4306" s="50"/>
      <c r="NA4306" s="50"/>
      <c r="NB4306" s="50"/>
      <c r="NC4306" s="50"/>
      <c r="ND4306" s="50"/>
      <c r="NE4306" s="50"/>
      <c r="NF4306" s="50"/>
      <c r="NG4306" s="50"/>
      <c r="NH4306" s="50"/>
      <c r="NI4306" s="50"/>
      <c r="NJ4306" s="50"/>
      <c r="NK4306" s="50"/>
      <c r="NL4306" s="50"/>
      <c r="NM4306" s="50"/>
      <c r="NN4306" s="50"/>
      <c r="NO4306" s="50"/>
      <c r="NP4306" s="50"/>
      <c r="NQ4306" s="50"/>
      <c r="NR4306" s="50"/>
      <c r="NS4306" s="50"/>
      <c r="NT4306" s="50"/>
      <c r="NU4306" s="50"/>
      <c r="NV4306" s="50"/>
      <c r="NW4306" s="50"/>
      <c r="NX4306" s="50"/>
      <c r="NY4306" s="50"/>
      <c r="NZ4306" s="50"/>
      <c r="OA4306" s="50"/>
      <c r="OB4306" s="50"/>
      <c r="OC4306" s="50"/>
      <c r="OD4306" s="50"/>
      <c r="OE4306" s="50"/>
      <c r="OF4306" s="50"/>
      <c r="OG4306" s="50"/>
      <c r="OH4306" s="50"/>
    </row>
    <row r="4307" spans="1:398" s="28" customFormat="1" ht="16.5" customHeight="1">
      <c r="A4307" s="12" t="s">
        <v>406</v>
      </c>
      <c r="B4307" s="13"/>
      <c r="C4307" s="487"/>
      <c r="D4307" s="12"/>
      <c r="E4307" s="14" t="s">
        <v>468</v>
      </c>
      <c r="F4307" s="14" t="s">
        <v>598</v>
      </c>
      <c r="G4307" s="14" t="s">
        <v>599</v>
      </c>
      <c r="H4307" s="15">
        <v>2006</v>
      </c>
      <c r="I4307" s="15">
        <v>1</v>
      </c>
      <c r="J4307" s="15">
        <v>0</v>
      </c>
      <c r="K4307" s="15">
        <v>0</v>
      </c>
      <c r="L4307" s="16" t="s">
        <v>422</v>
      </c>
      <c r="M4307" s="16"/>
      <c r="N4307" s="16" t="s">
        <v>41</v>
      </c>
      <c r="O4307" s="17">
        <v>100</v>
      </c>
      <c r="P4307" s="17">
        <v>2</v>
      </c>
      <c r="Q4307" s="17">
        <v>0</v>
      </c>
      <c r="R4307" s="18" t="s">
        <v>33</v>
      </c>
      <c r="S4307" s="19">
        <v>60</v>
      </c>
      <c r="T4307" s="19">
        <v>110</v>
      </c>
      <c r="U4307" s="19">
        <v>2.2727272727272729</v>
      </c>
      <c r="V4307" s="19">
        <v>0</v>
      </c>
      <c r="W4307" s="20">
        <v>0.25</v>
      </c>
      <c r="X4307" s="21">
        <v>25</v>
      </c>
      <c r="Y4307" s="22" t="s">
        <v>33</v>
      </c>
      <c r="Z4307" s="23" t="s">
        <v>5838</v>
      </c>
      <c r="AA4307" s="24"/>
      <c r="AB4307" s="14"/>
      <c r="AC4307" s="14"/>
      <c r="AD4307" s="25"/>
      <c r="AE4307" s="26"/>
      <c r="AF4307" s="27"/>
      <c r="AP4307" s="50"/>
      <c r="AQ4307" s="50"/>
      <c r="AR4307" s="50"/>
      <c r="AS4307" s="50"/>
      <c r="AT4307" s="50"/>
      <c r="AU4307" s="50"/>
      <c r="AV4307" s="50"/>
      <c r="AW4307" s="50"/>
      <c r="AX4307" s="50"/>
      <c r="AY4307" s="50"/>
      <c r="AZ4307" s="50"/>
      <c r="BA4307" s="50"/>
      <c r="BB4307" s="50"/>
      <c r="BC4307" s="50"/>
      <c r="BD4307" s="50"/>
      <c r="BE4307" s="50"/>
      <c r="BF4307" s="50"/>
      <c r="BG4307" s="50"/>
      <c r="BH4307" s="50"/>
      <c r="BI4307" s="50"/>
      <c r="BJ4307" s="50"/>
      <c r="BK4307" s="50"/>
      <c r="BL4307" s="50"/>
      <c r="BM4307" s="50"/>
      <c r="BN4307" s="50"/>
      <c r="BO4307" s="50"/>
      <c r="BP4307" s="50"/>
      <c r="BQ4307" s="50"/>
      <c r="BR4307" s="50"/>
      <c r="BS4307" s="50"/>
      <c r="BT4307" s="50"/>
      <c r="BU4307" s="50"/>
      <c r="BV4307" s="50"/>
      <c r="BW4307" s="50"/>
      <c r="BX4307" s="50"/>
      <c r="BY4307" s="50"/>
      <c r="BZ4307" s="50"/>
      <c r="CA4307" s="50"/>
      <c r="CB4307" s="50"/>
      <c r="CC4307" s="50"/>
      <c r="CD4307" s="50"/>
      <c r="CE4307" s="50"/>
      <c r="CF4307" s="50"/>
      <c r="CG4307" s="50"/>
      <c r="CH4307" s="50"/>
      <c r="CI4307" s="50"/>
      <c r="CJ4307" s="50"/>
      <c r="CK4307" s="50"/>
      <c r="CL4307" s="50"/>
      <c r="CM4307" s="50"/>
      <c r="CN4307" s="50"/>
      <c r="CO4307" s="50"/>
      <c r="CP4307" s="50"/>
      <c r="CQ4307" s="50"/>
      <c r="CR4307" s="50"/>
      <c r="CS4307" s="50"/>
      <c r="CT4307" s="50"/>
      <c r="CU4307" s="50"/>
      <c r="CV4307" s="50"/>
      <c r="CW4307" s="50"/>
      <c r="CX4307" s="50"/>
      <c r="CY4307" s="50"/>
      <c r="CZ4307" s="50"/>
      <c r="DA4307" s="50"/>
      <c r="DB4307" s="50"/>
      <c r="DC4307" s="50"/>
      <c r="DD4307" s="50"/>
      <c r="DE4307" s="50"/>
      <c r="DF4307" s="50"/>
      <c r="DG4307" s="50"/>
      <c r="DH4307" s="50"/>
      <c r="DI4307" s="50"/>
      <c r="DJ4307" s="50"/>
      <c r="DK4307" s="50"/>
      <c r="DL4307" s="50"/>
      <c r="DM4307" s="50"/>
      <c r="DN4307" s="50"/>
      <c r="DO4307" s="50"/>
      <c r="DP4307" s="50"/>
      <c r="DQ4307" s="50"/>
      <c r="DR4307" s="50"/>
      <c r="DS4307" s="50"/>
      <c r="DT4307" s="50"/>
      <c r="DU4307" s="50"/>
      <c r="DV4307" s="50"/>
      <c r="DW4307" s="50"/>
      <c r="DX4307" s="50"/>
      <c r="DY4307" s="50"/>
      <c r="DZ4307" s="50"/>
      <c r="EA4307" s="50"/>
      <c r="EB4307" s="50"/>
      <c r="EC4307" s="50"/>
      <c r="ED4307" s="50"/>
      <c r="EE4307" s="50"/>
      <c r="EF4307" s="50"/>
      <c r="EG4307" s="50"/>
      <c r="EH4307" s="50"/>
      <c r="EI4307" s="50"/>
      <c r="EJ4307" s="50"/>
      <c r="EK4307" s="50"/>
      <c r="EL4307" s="50"/>
      <c r="EM4307" s="50"/>
      <c r="EN4307" s="50"/>
      <c r="EO4307" s="50"/>
      <c r="EP4307" s="50"/>
      <c r="EQ4307" s="50"/>
      <c r="ER4307" s="50"/>
      <c r="ES4307" s="50"/>
      <c r="ET4307" s="50"/>
      <c r="EU4307" s="50"/>
      <c r="EV4307" s="50"/>
      <c r="EW4307" s="50"/>
      <c r="EX4307" s="50"/>
      <c r="EY4307" s="50"/>
      <c r="EZ4307" s="50"/>
      <c r="FA4307" s="50"/>
      <c r="FB4307" s="50"/>
      <c r="FC4307" s="50"/>
      <c r="FD4307" s="50"/>
      <c r="FE4307" s="50"/>
      <c r="FF4307" s="50"/>
      <c r="FG4307" s="50"/>
      <c r="FH4307" s="50"/>
      <c r="FI4307" s="50"/>
      <c r="FJ4307" s="50"/>
      <c r="FK4307" s="50"/>
      <c r="FL4307" s="50"/>
      <c r="FM4307" s="50"/>
      <c r="FN4307" s="50"/>
      <c r="FO4307" s="50"/>
      <c r="FP4307" s="50"/>
      <c r="FQ4307" s="50"/>
      <c r="FR4307" s="50"/>
      <c r="FS4307" s="50"/>
      <c r="FT4307" s="50"/>
      <c r="FU4307" s="50"/>
      <c r="FV4307" s="50"/>
      <c r="FW4307" s="50"/>
      <c r="FX4307" s="50"/>
      <c r="FY4307" s="50"/>
      <c r="FZ4307" s="50"/>
      <c r="GA4307" s="50"/>
      <c r="GB4307" s="50"/>
      <c r="GC4307" s="50"/>
      <c r="GD4307" s="50"/>
      <c r="GE4307" s="50"/>
      <c r="GF4307" s="50"/>
      <c r="GG4307" s="50"/>
      <c r="GH4307" s="50"/>
      <c r="GI4307" s="50"/>
      <c r="GJ4307" s="50"/>
      <c r="GK4307" s="50"/>
      <c r="GL4307" s="50"/>
      <c r="GM4307" s="50"/>
      <c r="GN4307" s="50"/>
      <c r="GO4307" s="50"/>
      <c r="GP4307" s="50"/>
      <c r="GQ4307" s="50"/>
      <c r="GR4307" s="50"/>
      <c r="GS4307" s="50"/>
      <c r="GT4307" s="50"/>
      <c r="GU4307" s="50"/>
      <c r="GV4307" s="50"/>
      <c r="GW4307" s="50"/>
      <c r="GX4307" s="50"/>
      <c r="GY4307" s="50"/>
      <c r="GZ4307" s="50"/>
      <c r="HA4307" s="50"/>
      <c r="HB4307" s="50"/>
      <c r="HC4307" s="50"/>
      <c r="HD4307" s="50"/>
      <c r="HE4307" s="50"/>
      <c r="HF4307" s="50"/>
      <c r="HG4307" s="50"/>
      <c r="HH4307" s="50"/>
      <c r="HI4307" s="50"/>
      <c r="HJ4307" s="50"/>
      <c r="HK4307" s="50"/>
      <c r="HL4307" s="50"/>
      <c r="HM4307" s="50"/>
      <c r="HN4307" s="50"/>
      <c r="HO4307" s="50"/>
      <c r="HP4307" s="50"/>
      <c r="HQ4307" s="50"/>
      <c r="HR4307" s="50"/>
      <c r="HS4307" s="50"/>
      <c r="HT4307" s="50"/>
      <c r="HU4307" s="50"/>
      <c r="HV4307" s="50"/>
      <c r="HW4307" s="50"/>
      <c r="HX4307" s="50"/>
      <c r="HY4307" s="50"/>
      <c r="HZ4307" s="50"/>
      <c r="IA4307" s="50"/>
      <c r="IB4307" s="50"/>
      <c r="IC4307" s="50"/>
      <c r="ID4307" s="50"/>
      <c r="IE4307" s="50"/>
      <c r="IF4307" s="50"/>
      <c r="IG4307" s="50"/>
      <c r="IH4307" s="50"/>
      <c r="II4307" s="50"/>
      <c r="IJ4307" s="50"/>
      <c r="IK4307" s="50"/>
      <c r="IL4307" s="50"/>
      <c r="IM4307" s="50"/>
      <c r="IN4307" s="50"/>
      <c r="IO4307" s="50"/>
      <c r="IP4307" s="50"/>
      <c r="IQ4307" s="50"/>
      <c r="IR4307" s="50"/>
      <c r="IS4307" s="50"/>
      <c r="IT4307" s="50"/>
      <c r="IU4307" s="50"/>
      <c r="IV4307" s="50"/>
      <c r="IW4307" s="50"/>
      <c r="IX4307" s="50"/>
      <c r="IY4307" s="50"/>
      <c r="IZ4307" s="50"/>
      <c r="JA4307" s="50"/>
      <c r="JB4307" s="50"/>
      <c r="JC4307" s="50"/>
      <c r="JD4307" s="50"/>
      <c r="JE4307" s="50"/>
      <c r="JF4307" s="50"/>
      <c r="JG4307" s="50"/>
      <c r="JH4307" s="50"/>
      <c r="JI4307" s="50"/>
      <c r="JJ4307" s="50"/>
      <c r="JK4307" s="50"/>
      <c r="JL4307" s="50"/>
      <c r="JM4307" s="50"/>
      <c r="JN4307" s="50"/>
      <c r="JO4307" s="50"/>
      <c r="JP4307" s="50"/>
      <c r="JQ4307" s="50"/>
      <c r="JR4307" s="50"/>
      <c r="JS4307" s="50"/>
      <c r="JT4307" s="50"/>
      <c r="JU4307" s="50"/>
      <c r="JV4307" s="50"/>
      <c r="JW4307" s="50"/>
      <c r="JX4307" s="50"/>
      <c r="JY4307" s="50"/>
      <c r="JZ4307" s="50"/>
      <c r="KA4307" s="50"/>
      <c r="KB4307" s="50"/>
      <c r="KC4307" s="50"/>
      <c r="KD4307" s="50"/>
      <c r="KE4307" s="50"/>
      <c r="KF4307" s="50"/>
      <c r="KG4307" s="50"/>
      <c r="KH4307" s="50"/>
      <c r="KI4307" s="50"/>
      <c r="KJ4307" s="50"/>
      <c r="KK4307" s="50"/>
      <c r="KL4307" s="50"/>
      <c r="KM4307" s="50"/>
      <c r="KN4307" s="50"/>
      <c r="KO4307" s="50"/>
      <c r="KP4307" s="50"/>
      <c r="KQ4307" s="50"/>
      <c r="KR4307" s="50"/>
      <c r="KS4307" s="50"/>
      <c r="KT4307" s="50"/>
      <c r="KU4307" s="50"/>
      <c r="KV4307" s="50"/>
      <c r="KW4307" s="50"/>
      <c r="KX4307" s="50"/>
      <c r="KY4307" s="50"/>
      <c r="KZ4307" s="50"/>
      <c r="LA4307" s="50"/>
      <c r="LB4307" s="50"/>
      <c r="LC4307" s="50"/>
      <c r="LD4307" s="50"/>
      <c r="LE4307" s="50"/>
      <c r="LF4307" s="50"/>
      <c r="LG4307" s="50"/>
      <c r="LH4307" s="50"/>
      <c r="LI4307" s="50"/>
      <c r="LJ4307" s="50"/>
      <c r="LK4307" s="50"/>
      <c r="LL4307" s="50"/>
      <c r="LM4307" s="50"/>
      <c r="LN4307" s="50"/>
      <c r="LO4307" s="50"/>
      <c r="LP4307" s="50"/>
      <c r="LQ4307" s="50"/>
      <c r="LR4307" s="50"/>
      <c r="LS4307" s="50"/>
      <c r="LT4307" s="50"/>
      <c r="LU4307" s="50"/>
      <c r="LV4307" s="50"/>
      <c r="LW4307" s="50"/>
      <c r="LX4307" s="50"/>
      <c r="LY4307" s="50"/>
      <c r="LZ4307" s="50"/>
      <c r="MA4307" s="50"/>
      <c r="MB4307" s="50"/>
      <c r="MC4307" s="50"/>
      <c r="MD4307" s="50"/>
      <c r="ME4307" s="50"/>
      <c r="MF4307" s="50"/>
      <c r="MG4307" s="50"/>
      <c r="MH4307" s="50"/>
      <c r="MI4307" s="50"/>
      <c r="MJ4307" s="50"/>
      <c r="MK4307" s="50"/>
      <c r="ML4307" s="50"/>
      <c r="MM4307" s="50"/>
      <c r="MN4307" s="50"/>
      <c r="MO4307" s="50"/>
      <c r="MP4307" s="50"/>
      <c r="MQ4307" s="50"/>
      <c r="MR4307" s="50"/>
      <c r="MS4307" s="50"/>
      <c r="MT4307" s="50"/>
      <c r="MU4307" s="50"/>
      <c r="MV4307" s="50"/>
      <c r="MW4307" s="50"/>
      <c r="MX4307" s="50"/>
      <c r="MY4307" s="50"/>
      <c r="MZ4307" s="50"/>
      <c r="NA4307" s="50"/>
      <c r="NB4307" s="50"/>
      <c r="NC4307" s="50"/>
      <c r="ND4307" s="50"/>
      <c r="NE4307" s="50"/>
      <c r="NF4307" s="50"/>
      <c r="NG4307" s="50"/>
      <c r="NH4307" s="50"/>
      <c r="NI4307" s="50"/>
      <c r="NJ4307" s="50"/>
      <c r="NK4307" s="50"/>
      <c r="NL4307" s="50"/>
      <c r="NM4307" s="50"/>
      <c r="NN4307" s="50"/>
      <c r="NO4307" s="50"/>
      <c r="NP4307" s="50"/>
      <c r="NQ4307" s="50"/>
      <c r="NR4307" s="50"/>
      <c r="NS4307" s="50"/>
      <c r="NT4307" s="50"/>
      <c r="NU4307" s="50"/>
      <c r="NV4307" s="50"/>
      <c r="NW4307" s="50"/>
      <c r="NX4307" s="50"/>
      <c r="NY4307" s="50"/>
      <c r="NZ4307" s="50"/>
      <c r="OA4307" s="50"/>
      <c r="OB4307" s="50"/>
      <c r="OC4307" s="50"/>
      <c r="OD4307" s="50"/>
      <c r="OE4307" s="50"/>
      <c r="OF4307" s="50"/>
      <c r="OG4307" s="50"/>
      <c r="OH4307" s="50"/>
    </row>
    <row r="4308" spans="1:398" s="28" customFormat="1" ht="16.5" customHeight="1">
      <c r="A4308" s="12" t="s">
        <v>406</v>
      </c>
      <c r="B4308" s="13"/>
      <c r="C4308" s="487"/>
      <c r="D4308" s="12"/>
      <c r="E4308" s="14" t="s">
        <v>600</v>
      </c>
      <c r="F4308" s="14" t="s">
        <v>601</v>
      </c>
      <c r="G4308" s="14" t="s">
        <v>555</v>
      </c>
      <c r="H4308" s="15">
        <v>2006</v>
      </c>
      <c r="I4308" s="15">
        <v>1</v>
      </c>
      <c r="J4308" s="15">
        <v>0</v>
      </c>
      <c r="K4308" s="15">
        <v>0</v>
      </c>
      <c r="L4308" s="16" t="s">
        <v>422</v>
      </c>
      <c r="M4308" s="16"/>
      <c r="N4308" s="16" t="s">
        <v>41</v>
      </c>
      <c r="O4308" s="17">
        <v>100</v>
      </c>
      <c r="P4308" s="17">
        <v>0</v>
      </c>
      <c r="Q4308" s="17">
        <v>0</v>
      </c>
      <c r="R4308" s="18" t="s">
        <v>33</v>
      </c>
      <c r="S4308" s="19">
        <v>60</v>
      </c>
      <c r="T4308" s="19">
        <v>110</v>
      </c>
      <c r="U4308" s="19">
        <v>2.2727272727272729</v>
      </c>
      <c r="V4308" s="19">
        <v>0</v>
      </c>
      <c r="W4308" s="20">
        <v>0.25</v>
      </c>
      <c r="X4308" s="21">
        <v>25</v>
      </c>
      <c r="Y4308" s="22" t="s">
        <v>33</v>
      </c>
      <c r="Z4308" s="23" t="s">
        <v>5838</v>
      </c>
      <c r="AA4308" s="24"/>
      <c r="AB4308" s="14"/>
      <c r="AC4308" s="14"/>
      <c r="AD4308" s="25"/>
      <c r="AE4308" s="26"/>
      <c r="AF4308" s="27"/>
      <c r="AP4308" s="50"/>
      <c r="AQ4308" s="50"/>
      <c r="AR4308" s="50"/>
      <c r="AS4308" s="50"/>
      <c r="AT4308" s="50"/>
      <c r="AU4308" s="50"/>
      <c r="AV4308" s="50"/>
      <c r="AW4308" s="50"/>
      <c r="AX4308" s="50"/>
      <c r="AY4308" s="50"/>
      <c r="AZ4308" s="50"/>
      <c r="BA4308" s="50"/>
      <c r="BB4308" s="50"/>
      <c r="BC4308" s="50"/>
      <c r="BD4308" s="50"/>
      <c r="BE4308" s="50"/>
      <c r="BF4308" s="50"/>
      <c r="BG4308" s="50"/>
      <c r="BH4308" s="50"/>
      <c r="BI4308" s="50"/>
      <c r="BJ4308" s="50"/>
      <c r="BK4308" s="50"/>
      <c r="BL4308" s="50"/>
      <c r="BM4308" s="50"/>
      <c r="BN4308" s="50"/>
      <c r="BO4308" s="50"/>
      <c r="BP4308" s="50"/>
      <c r="BQ4308" s="50"/>
      <c r="BR4308" s="50"/>
      <c r="BS4308" s="50"/>
      <c r="BT4308" s="50"/>
      <c r="BU4308" s="50"/>
      <c r="BV4308" s="50"/>
      <c r="BW4308" s="50"/>
      <c r="BX4308" s="50"/>
      <c r="BY4308" s="50"/>
      <c r="BZ4308" s="50"/>
      <c r="CA4308" s="50"/>
      <c r="CB4308" s="50"/>
      <c r="CC4308" s="50"/>
      <c r="CD4308" s="50"/>
      <c r="CE4308" s="50"/>
      <c r="CF4308" s="50"/>
      <c r="CG4308" s="50"/>
      <c r="CH4308" s="50"/>
      <c r="CI4308" s="50"/>
      <c r="CJ4308" s="50"/>
      <c r="CK4308" s="50"/>
      <c r="CL4308" s="50"/>
      <c r="CM4308" s="50"/>
      <c r="CN4308" s="50"/>
      <c r="CO4308" s="50"/>
      <c r="CP4308" s="50"/>
      <c r="CQ4308" s="50"/>
      <c r="CR4308" s="50"/>
      <c r="CS4308" s="50"/>
      <c r="CT4308" s="50"/>
      <c r="CU4308" s="50"/>
      <c r="CV4308" s="50"/>
      <c r="CW4308" s="50"/>
      <c r="CX4308" s="50"/>
      <c r="CY4308" s="50"/>
      <c r="CZ4308" s="50"/>
      <c r="DA4308" s="50"/>
      <c r="DB4308" s="50"/>
      <c r="DC4308" s="50"/>
      <c r="DD4308" s="50"/>
      <c r="DE4308" s="50"/>
      <c r="DF4308" s="50"/>
      <c r="DG4308" s="50"/>
      <c r="DH4308" s="50"/>
      <c r="DI4308" s="50"/>
      <c r="DJ4308" s="50"/>
      <c r="DK4308" s="50"/>
      <c r="DL4308" s="50"/>
      <c r="DM4308" s="50"/>
      <c r="DN4308" s="50"/>
      <c r="DO4308" s="50"/>
      <c r="DP4308" s="50"/>
      <c r="DQ4308" s="50"/>
      <c r="DR4308" s="50"/>
      <c r="DS4308" s="50"/>
      <c r="DT4308" s="50"/>
      <c r="DU4308" s="50"/>
      <c r="DV4308" s="50"/>
      <c r="DW4308" s="50"/>
      <c r="DX4308" s="50"/>
      <c r="DY4308" s="50"/>
      <c r="DZ4308" s="50"/>
      <c r="EA4308" s="50"/>
      <c r="EB4308" s="50"/>
      <c r="EC4308" s="50"/>
      <c r="ED4308" s="50"/>
      <c r="EE4308" s="50"/>
      <c r="EF4308" s="50"/>
      <c r="EG4308" s="50"/>
      <c r="EH4308" s="50"/>
      <c r="EI4308" s="50"/>
      <c r="EJ4308" s="50"/>
      <c r="EK4308" s="50"/>
      <c r="EL4308" s="50"/>
      <c r="EM4308" s="50"/>
      <c r="EN4308" s="50"/>
      <c r="EO4308" s="50"/>
      <c r="EP4308" s="50"/>
      <c r="EQ4308" s="50"/>
      <c r="ER4308" s="50"/>
      <c r="ES4308" s="50"/>
      <c r="ET4308" s="50"/>
      <c r="EU4308" s="50"/>
      <c r="EV4308" s="50"/>
      <c r="EW4308" s="50"/>
      <c r="EX4308" s="50"/>
      <c r="EY4308" s="50"/>
      <c r="EZ4308" s="50"/>
      <c r="FA4308" s="50"/>
      <c r="FB4308" s="50"/>
      <c r="FC4308" s="50"/>
      <c r="FD4308" s="50"/>
      <c r="FE4308" s="50"/>
      <c r="FF4308" s="50"/>
      <c r="FG4308" s="50"/>
      <c r="FH4308" s="50"/>
      <c r="FI4308" s="50"/>
      <c r="FJ4308" s="50"/>
      <c r="FK4308" s="50"/>
      <c r="FL4308" s="50"/>
      <c r="FM4308" s="50"/>
      <c r="FN4308" s="50"/>
      <c r="FO4308" s="50"/>
      <c r="FP4308" s="50"/>
      <c r="FQ4308" s="50"/>
      <c r="FR4308" s="50"/>
      <c r="FS4308" s="50"/>
      <c r="FT4308" s="50"/>
      <c r="FU4308" s="50"/>
      <c r="FV4308" s="50"/>
      <c r="FW4308" s="50"/>
      <c r="FX4308" s="50"/>
      <c r="FY4308" s="50"/>
      <c r="FZ4308" s="50"/>
      <c r="GA4308" s="50"/>
      <c r="GB4308" s="50"/>
      <c r="GC4308" s="50"/>
      <c r="GD4308" s="50"/>
      <c r="GE4308" s="50"/>
      <c r="GF4308" s="50"/>
      <c r="GG4308" s="50"/>
      <c r="GH4308" s="50"/>
      <c r="GI4308" s="50"/>
      <c r="GJ4308" s="50"/>
      <c r="GK4308" s="50"/>
      <c r="GL4308" s="50"/>
      <c r="GM4308" s="50"/>
      <c r="GN4308" s="50"/>
      <c r="GO4308" s="50"/>
      <c r="GP4308" s="50"/>
      <c r="GQ4308" s="50"/>
      <c r="GR4308" s="50"/>
      <c r="GS4308" s="50"/>
      <c r="GT4308" s="50"/>
      <c r="GU4308" s="50"/>
      <c r="GV4308" s="50"/>
      <c r="GW4308" s="50"/>
      <c r="GX4308" s="50"/>
      <c r="GY4308" s="50"/>
      <c r="GZ4308" s="50"/>
      <c r="HA4308" s="50"/>
      <c r="HB4308" s="50"/>
      <c r="HC4308" s="50"/>
      <c r="HD4308" s="50"/>
      <c r="HE4308" s="50"/>
      <c r="HF4308" s="50"/>
      <c r="HG4308" s="50"/>
      <c r="HH4308" s="50"/>
      <c r="HI4308" s="50"/>
      <c r="HJ4308" s="50"/>
      <c r="HK4308" s="50"/>
      <c r="HL4308" s="50"/>
      <c r="HM4308" s="50"/>
      <c r="HN4308" s="50"/>
      <c r="HO4308" s="50"/>
      <c r="HP4308" s="50"/>
      <c r="HQ4308" s="50"/>
      <c r="HR4308" s="50"/>
      <c r="HS4308" s="50"/>
      <c r="HT4308" s="50"/>
      <c r="HU4308" s="50"/>
      <c r="HV4308" s="50"/>
      <c r="HW4308" s="50"/>
      <c r="HX4308" s="50"/>
      <c r="HY4308" s="50"/>
      <c r="HZ4308" s="50"/>
      <c r="IA4308" s="50"/>
      <c r="IB4308" s="50"/>
      <c r="IC4308" s="50"/>
      <c r="ID4308" s="50"/>
      <c r="IE4308" s="50"/>
      <c r="IF4308" s="50"/>
      <c r="IG4308" s="50"/>
      <c r="IH4308" s="50"/>
      <c r="II4308" s="50"/>
      <c r="IJ4308" s="50"/>
      <c r="IK4308" s="50"/>
      <c r="IL4308" s="50"/>
      <c r="IM4308" s="50"/>
      <c r="IN4308" s="50"/>
      <c r="IO4308" s="50"/>
      <c r="IP4308" s="50"/>
      <c r="IQ4308" s="50"/>
      <c r="IR4308" s="50"/>
      <c r="IS4308" s="50"/>
      <c r="IT4308" s="50"/>
      <c r="IU4308" s="50"/>
      <c r="IV4308" s="50"/>
      <c r="IW4308" s="50"/>
      <c r="IX4308" s="50"/>
      <c r="IY4308" s="50"/>
      <c r="IZ4308" s="50"/>
      <c r="JA4308" s="50"/>
      <c r="JB4308" s="50"/>
      <c r="JC4308" s="50"/>
      <c r="JD4308" s="50"/>
      <c r="JE4308" s="50"/>
      <c r="JF4308" s="50"/>
      <c r="JG4308" s="50"/>
      <c r="JH4308" s="50"/>
      <c r="JI4308" s="50"/>
      <c r="JJ4308" s="50"/>
      <c r="JK4308" s="50"/>
      <c r="JL4308" s="50"/>
      <c r="JM4308" s="50"/>
      <c r="JN4308" s="50"/>
      <c r="JO4308" s="50"/>
      <c r="JP4308" s="50"/>
      <c r="JQ4308" s="50"/>
      <c r="JR4308" s="50"/>
      <c r="JS4308" s="50"/>
      <c r="JT4308" s="50"/>
      <c r="JU4308" s="50"/>
      <c r="JV4308" s="50"/>
      <c r="JW4308" s="50"/>
      <c r="JX4308" s="50"/>
      <c r="JY4308" s="50"/>
      <c r="JZ4308" s="50"/>
      <c r="KA4308" s="50"/>
      <c r="KB4308" s="50"/>
      <c r="KC4308" s="50"/>
      <c r="KD4308" s="50"/>
      <c r="KE4308" s="50"/>
      <c r="KF4308" s="50"/>
      <c r="KG4308" s="50"/>
      <c r="KH4308" s="50"/>
      <c r="KI4308" s="50"/>
      <c r="KJ4308" s="50"/>
      <c r="KK4308" s="50"/>
      <c r="KL4308" s="50"/>
      <c r="KM4308" s="50"/>
      <c r="KN4308" s="50"/>
      <c r="KO4308" s="50"/>
      <c r="KP4308" s="50"/>
      <c r="KQ4308" s="50"/>
      <c r="KR4308" s="50"/>
      <c r="KS4308" s="50"/>
      <c r="KT4308" s="50"/>
      <c r="KU4308" s="50"/>
      <c r="KV4308" s="50"/>
      <c r="KW4308" s="50"/>
      <c r="KX4308" s="50"/>
      <c r="KY4308" s="50"/>
      <c r="KZ4308" s="50"/>
      <c r="LA4308" s="50"/>
      <c r="LB4308" s="50"/>
      <c r="LC4308" s="50"/>
      <c r="LD4308" s="50"/>
      <c r="LE4308" s="50"/>
      <c r="LF4308" s="50"/>
      <c r="LG4308" s="50"/>
      <c r="LH4308" s="50"/>
      <c r="LI4308" s="50"/>
      <c r="LJ4308" s="50"/>
      <c r="LK4308" s="50"/>
      <c r="LL4308" s="50"/>
      <c r="LM4308" s="50"/>
      <c r="LN4308" s="50"/>
      <c r="LO4308" s="50"/>
      <c r="LP4308" s="50"/>
      <c r="LQ4308" s="50"/>
      <c r="LR4308" s="50"/>
      <c r="LS4308" s="50"/>
      <c r="LT4308" s="50"/>
      <c r="LU4308" s="50"/>
      <c r="LV4308" s="50"/>
      <c r="LW4308" s="50"/>
      <c r="LX4308" s="50"/>
      <c r="LY4308" s="50"/>
      <c r="LZ4308" s="50"/>
      <c r="MA4308" s="50"/>
      <c r="MB4308" s="50"/>
      <c r="MC4308" s="50"/>
      <c r="MD4308" s="50"/>
      <c r="ME4308" s="50"/>
      <c r="MF4308" s="50"/>
      <c r="MG4308" s="50"/>
      <c r="MH4308" s="50"/>
      <c r="MI4308" s="50"/>
      <c r="MJ4308" s="50"/>
      <c r="MK4308" s="50"/>
      <c r="ML4308" s="50"/>
      <c r="MM4308" s="50"/>
      <c r="MN4308" s="50"/>
      <c r="MO4308" s="50"/>
      <c r="MP4308" s="50"/>
      <c r="MQ4308" s="50"/>
      <c r="MR4308" s="50"/>
      <c r="MS4308" s="50"/>
      <c r="MT4308" s="50"/>
      <c r="MU4308" s="50"/>
      <c r="MV4308" s="50"/>
      <c r="MW4308" s="50"/>
      <c r="MX4308" s="50"/>
      <c r="MY4308" s="50"/>
      <c r="MZ4308" s="50"/>
      <c r="NA4308" s="50"/>
      <c r="NB4308" s="50"/>
      <c r="NC4308" s="50"/>
      <c r="ND4308" s="50"/>
      <c r="NE4308" s="50"/>
      <c r="NF4308" s="50"/>
      <c r="NG4308" s="50"/>
      <c r="NH4308" s="50"/>
      <c r="NI4308" s="50"/>
      <c r="NJ4308" s="50"/>
      <c r="NK4308" s="50"/>
      <c r="NL4308" s="50"/>
      <c r="NM4308" s="50"/>
      <c r="NN4308" s="50"/>
      <c r="NO4308" s="50"/>
      <c r="NP4308" s="50"/>
      <c r="NQ4308" s="50"/>
      <c r="NR4308" s="50"/>
      <c r="NS4308" s="50"/>
      <c r="NT4308" s="50"/>
      <c r="NU4308" s="50"/>
      <c r="NV4308" s="50"/>
      <c r="NW4308" s="50"/>
      <c r="NX4308" s="50"/>
      <c r="NY4308" s="50"/>
      <c r="NZ4308" s="50"/>
      <c r="OA4308" s="50"/>
      <c r="OB4308" s="50"/>
      <c r="OC4308" s="50"/>
      <c r="OD4308" s="50"/>
      <c r="OE4308" s="50"/>
      <c r="OF4308" s="50"/>
      <c r="OG4308" s="50"/>
      <c r="OH4308" s="50"/>
    </row>
    <row r="4309" spans="1:398" s="28" customFormat="1" ht="16.5" customHeight="1">
      <c r="A4309" s="12" t="s">
        <v>406</v>
      </c>
      <c r="B4309" s="13"/>
      <c r="C4309" s="487"/>
      <c r="D4309" s="12"/>
      <c r="E4309" s="14" t="s">
        <v>593</v>
      </c>
      <c r="F4309" s="14" t="s">
        <v>594</v>
      </c>
      <c r="G4309" s="14" t="s">
        <v>67</v>
      </c>
      <c r="H4309" s="15">
        <v>2008</v>
      </c>
      <c r="I4309" s="15">
        <v>1</v>
      </c>
      <c r="J4309" s="15">
        <v>0</v>
      </c>
      <c r="K4309" s="15">
        <v>0</v>
      </c>
      <c r="L4309" s="16" t="s">
        <v>416</v>
      </c>
      <c r="M4309" s="16"/>
      <c r="N4309" s="16" t="s">
        <v>411</v>
      </c>
      <c r="O4309" s="17">
        <v>100</v>
      </c>
      <c r="P4309" s="17">
        <v>0</v>
      </c>
      <c r="Q4309" s="17">
        <v>0</v>
      </c>
      <c r="R4309" s="18" t="s">
        <v>33</v>
      </c>
      <c r="S4309" s="19">
        <v>60</v>
      </c>
      <c r="T4309" s="19">
        <v>110</v>
      </c>
      <c r="U4309" s="19">
        <v>2.2727272727272729</v>
      </c>
      <c r="V4309" s="19">
        <v>0</v>
      </c>
      <c r="W4309" s="20">
        <v>0.25</v>
      </c>
      <c r="X4309" s="21">
        <v>25</v>
      </c>
      <c r="Y4309" s="22" t="s">
        <v>33</v>
      </c>
      <c r="Z4309" s="23" t="s">
        <v>5838</v>
      </c>
      <c r="AA4309" s="24"/>
      <c r="AB4309" s="14"/>
      <c r="AC4309" s="14"/>
      <c r="AD4309" s="25"/>
      <c r="AE4309" s="26"/>
      <c r="AF4309" s="27"/>
      <c r="AP4309" s="50"/>
      <c r="AQ4309" s="50"/>
      <c r="AR4309" s="50"/>
      <c r="AS4309" s="50"/>
      <c r="AT4309" s="50"/>
      <c r="AU4309" s="50"/>
      <c r="AV4309" s="50"/>
      <c r="AW4309" s="50"/>
      <c r="AX4309" s="50"/>
      <c r="AY4309" s="50"/>
      <c r="AZ4309" s="50"/>
      <c r="BA4309" s="50"/>
      <c r="BB4309" s="50"/>
      <c r="BC4309" s="50"/>
      <c r="BD4309" s="50"/>
      <c r="BE4309" s="50"/>
      <c r="BF4309" s="50"/>
      <c r="BG4309" s="50"/>
      <c r="BH4309" s="50"/>
      <c r="BI4309" s="50"/>
      <c r="BJ4309" s="50"/>
      <c r="BK4309" s="50"/>
      <c r="BL4309" s="50"/>
      <c r="BM4309" s="50"/>
      <c r="BN4309" s="50"/>
      <c r="BO4309" s="50"/>
      <c r="BP4309" s="50"/>
      <c r="BQ4309" s="50"/>
      <c r="BR4309" s="50"/>
      <c r="BS4309" s="50"/>
      <c r="BT4309" s="50"/>
      <c r="BU4309" s="50"/>
      <c r="BV4309" s="50"/>
      <c r="BW4309" s="50"/>
      <c r="BX4309" s="50"/>
      <c r="BY4309" s="50"/>
      <c r="BZ4309" s="50"/>
      <c r="CA4309" s="50"/>
      <c r="CB4309" s="50"/>
      <c r="CC4309" s="50"/>
      <c r="CD4309" s="50"/>
      <c r="CE4309" s="50"/>
      <c r="CF4309" s="50"/>
      <c r="CG4309" s="50"/>
      <c r="CH4309" s="50"/>
      <c r="CI4309" s="50"/>
      <c r="CJ4309" s="50"/>
      <c r="CK4309" s="50"/>
      <c r="CL4309" s="50"/>
      <c r="CM4309" s="50"/>
      <c r="CN4309" s="50"/>
      <c r="CO4309" s="50"/>
      <c r="CP4309" s="50"/>
      <c r="CQ4309" s="50"/>
      <c r="CR4309" s="50"/>
      <c r="CS4309" s="50"/>
      <c r="CT4309" s="50"/>
      <c r="CU4309" s="50"/>
      <c r="CV4309" s="50"/>
      <c r="CW4309" s="50"/>
      <c r="CX4309" s="50"/>
      <c r="CY4309" s="50"/>
      <c r="CZ4309" s="50"/>
      <c r="DA4309" s="50"/>
      <c r="DB4309" s="50"/>
      <c r="DC4309" s="50"/>
      <c r="DD4309" s="50"/>
      <c r="DE4309" s="50"/>
      <c r="DF4309" s="50"/>
      <c r="DG4309" s="50"/>
      <c r="DH4309" s="50"/>
      <c r="DI4309" s="50"/>
      <c r="DJ4309" s="50"/>
      <c r="DK4309" s="50"/>
      <c r="DL4309" s="50"/>
      <c r="DM4309" s="50"/>
      <c r="DN4309" s="50"/>
      <c r="DO4309" s="50"/>
      <c r="DP4309" s="50"/>
      <c r="DQ4309" s="50"/>
      <c r="DR4309" s="50"/>
      <c r="DS4309" s="50"/>
      <c r="DT4309" s="50"/>
      <c r="DU4309" s="50"/>
      <c r="DV4309" s="50"/>
      <c r="DW4309" s="50"/>
      <c r="DX4309" s="50"/>
      <c r="DY4309" s="50"/>
      <c r="DZ4309" s="50"/>
      <c r="EA4309" s="50"/>
      <c r="EB4309" s="50"/>
      <c r="EC4309" s="50"/>
      <c r="ED4309" s="50"/>
      <c r="EE4309" s="50"/>
      <c r="EF4309" s="50"/>
      <c r="EG4309" s="50"/>
      <c r="EH4309" s="50"/>
      <c r="EI4309" s="50"/>
      <c r="EJ4309" s="50"/>
      <c r="EK4309" s="50"/>
      <c r="EL4309" s="50"/>
      <c r="EM4309" s="50"/>
      <c r="EN4309" s="50"/>
      <c r="EO4309" s="50"/>
      <c r="EP4309" s="50"/>
      <c r="EQ4309" s="50"/>
      <c r="ER4309" s="50"/>
      <c r="ES4309" s="50"/>
      <c r="ET4309" s="50"/>
      <c r="EU4309" s="50"/>
      <c r="EV4309" s="50"/>
      <c r="EW4309" s="50"/>
      <c r="EX4309" s="50"/>
      <c r="EY4309" s="50"/>
      <c r="EZ4309" s="50"/>
      <c r="FA4309" s="50"/>
      <c r="FB4309" s="50"/>
      <c r="FC4309" s="50"/>
      <c r="FD4309" s="50"/>
      <c r="FE4309" s="50"/>
      <c r="FF4309" s="50"/>
      <c r="FG4309" s="50"/>
      <c r="FH4309" s="50"/>
      <c r="FI4309" s="50"/>
      <c r="FJ4309" s="50"/>
      <c r="FK4309" s="50"/>
      <c r="FL4309" s="50"/>
      <c r="FM4309" s="50"/>
      <c r="FN4309" s="50"/>
      <c r="FO4309" s="50"/>
      <c r="FP4309" s="50"/>
      <c r="FQ4309" s="50"/>
      <c r="FR4309" s="50"/>
      <c r="FS4309" s="50"/>
      <c r="FT4309" s="50"/>
      <c r="FU4309" s="50"/>
      <c r="FV4309" s="50"/>
      <c r="FW4309" s="50"/>
      <c r="FX4309" s="50"/>
      <c r="FY4309" s="50"/>
      <c r="FZ4309" s="50"/>
      <c r="GA4309" s="50"/>
      <c r="GB4309" s="50"/>
      <c r="GC4309" s="50"/>
      <c r="GD4309" s="50"/>
      <c r="GE4309" s="50"/>
      <c r="GF4309" s="50"/>
      <c r="GG4309" s="50"/>
      <c r="GH4309" s="50"/>
      <c r="GI4309" s="50"/>
      <c r="GJ4309" s="50"/>
      <c r="GK4309" s="50"/>
      <c r="GL4309" s="50"/>
      <c r="GM4309" s="50"/>
      <c r="GN4309" s="50"/>
      <c r="GO4309" s="50"/>
      <c r="GP4309" s="50"/>
      <c r="GQ4309" s="50"/>
      <c r="GR4309" s="50"/>
      <c r="GS4309" s="50"/>
      <c r="GT4309" s="50"/>
      <c r="GU4309" s="50"/>
      <c r="GV4309" s="50"/>
      <c r="GW4309" s="50"/>
      <c r="GX4309" s="50"/>
      <c r="GY4309" s="50"/>
      <c r="GZ4309" s="50"/>
      <c r="HA4309" s="50"/>
      <c r="HB4309" s="50"/>
      <c r="HC4309" s="50"/>
      <c r="HD4309" s="50"/>
      <c r="HE4309" s="50"/>
      <c r="HF4309" s="50"/>
      <c r="HG4309" s="50"/>
      <c r="HH4309" s="50"/>
      <c r="HI4309" s="50"/>
      <c r="HJ4309" s="50"/>
      <c r="HK4309" s="50"/>
      <c r="HL4309" s="50"/>
      <c r="HM4309" s="50"/>
      <c r="HN4309" s="50"/>
      <c r="HO4309" s="50"/>
      <c r="HP4309" s="50"/>
      <c r="HQ4309" s="50"/>
      <c r="HR4309" s="50"/>
      <c r="HS4309" s="50"/>
      <c r="HT4309" s="50"/>
      <c r="HU4309" s="50"/>
      <c r="HV4309" s="50"/>
      <c r="HW4309" s="50"/>
      <c r="HX4309" s="50"/>
      <c r="HY4309" s="50"/>
      <c r="HZ4309" s="50"/>
      <c r="IA4309" s="50"/>
      <c r="IB4309" s="50"/>
      <c r="IC4309" s="50"/>
      <c r="ID4309" s="50"/>
      <c r="IE4309" s="50"/>
      <c r="IF4309" s="50"/>
      <c r="IG4309" s="50"/>
      <c r="IH4309" s="50"/>
      <c r="II4309" s="50"/>
      <c r="IJ4309" s="50"/>
      <c r="IK4309" s="50"/>
      <c r="IL4309" s="50"/>
      <c r="IM4309" s="50"/>
      <c r="IN4309" s="50"/>
      <c r="IO4309" s="50"/>
      <c r="IP4309" s="50"/>
      <c r="IQ4309" s="50"/>
      <c r="IR4309" s="50"/>
      <c r="IS4309" s="50"/>
      <c r="IT4309" s="50"/>
      <c r="IU4309" s="50"/>
      <c r="IV4309" s="50"/>
      <c r="IW4309" s="50"/>
      <c r="IX4309" s="50"/>
      <c r="IY4309" s="50"/>
      <c r="IZ4309" s="50"/>
      <c r="JA4309" s="50"/>
      <c r="JB4309" s="50"/>
      <c r="JC4309" s="50"/>
      <c r="JD4309" s="50"/>
      <c r="JE4309" s="50"/>
      <c r="JF4309" s="50"/>
      <c r="JG4309" s="50"/>
      <c r="JH4309" s="50"/>
      <c r="JI4309" s="50"/>
      <c r="JJ4309" s="50"/>
      <c r="JK4309" s="50"/>
      <c r="JL4309" s="50"/>
      <c r="JM4309" s="50"/>
      <c r="JN4309" s="50"/>
      <c r="JO4309" s="50"/>
      <c r="JP4309" s="50"/>
      <c r="JQ4309" s="50"/>
      <c r="JR4309" s="50"/>
      <c r="JS4309" s="50"/>
      <c r="JT4309" s="50"/>
      <c r="JU4309" s="50"/>
      <c r="JV4309" s="50"/>
      <c r="JW4309" s="50"/>
      <c r="JX4309" s="50"/>
      <c r="JY4309" s="50"/>
      <c r="JZ4309" s="50"/>
      <c r="KA4309" s="50"/>
      <c r="KB4309" s="50"/>
      <c r="KC4309" s="50"/>
      <c r="KD4309" s="50"/>
      <c r="KE4309" s="50"/>
      <c r="KF4309" s="50"/>
      <c r="KG4309" s="50"/>
      <c r="KH4309" s="50"/>
      <c r="KI4309" s="50"/>
      <c r="KJ4309" s="50"/>
      <c r="KK4309" s="50"/>
      <c r="KL4309" s="50"/>
      <c r="KM4309" s="50"/>
      <c r="KN4309" s="50"/>
      <c r="KO4309" s="50"/>
      <c r="KP4309" s="50"/>
      <c r="KQ4309" s="50"/>
      <c r="KR4309" s="50"/>
      <c r="KS4309" s="50"/>
      <c r="KT4309" s="50"/>
      <c r="KU4309" s="50"/>
      <c r="KV4309" s="50"/>
      <c r="KW4309" s="50"/>
      <c r="KX4309" s="50"/>
      <c r="KY4309" s="50"/>
      <c r="KZ4309" s="50"/>
      <c r="LA4309" s="50"/>
      <c r="LB4309" s="50"/>
      <c r="LC4309" s="50"/>
      <c r="LD4309" s="50"/>
      <c r="LE4309" s="50"/>
      <c r="LF4309" s="50"/>
      <c r="LG4309" s="50"/>
      <c r="LH4309" s="50"/>
      <c r="LI4309" s="50"/>
      <c r="LJ4309" s="50"/>
      <c r="LK4309" s="50"/>
      <c r="LL4309" s="50"/>
      <c r="LM4309" s="50"/>
      <c r="LN4309" s="50"/>
      <c r="LO4309" s="50"/>
      <c r="LP4309" s="50"/>
      <c r="LQ4309" s="50"/>
      <c r="LR4309" s="50"/>
      <c r="LS4309" s="50"/>
      <c r="LT4309" s="50"/>
      <c r="LU4309" s="50"/>
      <c r="LV4309" s="50"/>
      <c r="LW4309" s="50"/>
      <c r="LX4309" s="50"/>
      <c r="LY4309" s="50"/>
      <c r="LZ4309" s="50"/>
      <c r="MA4309" s="50"/>
      <c r="MB4309" s="50"/>
      <c r="MC4309" s="50"/>
      <c r="MD4309" s="50"/>
      <c r="ME4309" s="50"/>
      <c r="MF4309" s="50"/>
      <c r="MG4309" s="50"/>
      <c r="MH4309" s="50"/>
      <c r="MI4309" s="50"/>
      <c r="MJ4309" s="50"/>
      <c r="MK4309" s="50"/>
      <c r="ML4309" s="50"/>
      <c r="MM4309" s="50"/>
      <c r="MN4309" s="50"/>
      <c r="MO4309" s="50"/>
      <c r="MP4309" s="50"/>
      <c r="MQ4309" s="50"/>
      <c r="MR4309" s="50"/>
      <c r="MS4309" s="50"/>
      <c r="MT4309" s="50"/>
      <c r="MU4309" s="50"/>
      <c r="MV4309" s="50"/>
      <c r="MW4309" s="50"/>
      <c r="MX4309" s="50"/>
      <c r="MY4309" s="50"/>
      <c r="MZ4309" s="50"/>
      <c r="NA4309" s="50"/>
      <c r="NB4309" s="50"/>
      <c r="NC4309" s="50"/>
      <c r="ND4309" s="50"/>
      <c r="NE4309" s="50"/>
      <c r="NF4309" s="50"/>
      <c r="NG4309" s="50"/>
      <c r="NH4309" s="50"/>
      <c r="NI4309" s="50"/>
      <c r="NJ4309" s="50"/>
      <c r="NK4309" s="50"/>
      <c r="NL4309" s="50"/>
      <c r="NM4309" s="50"/>
      <c r="NN4309" s="50"/>
      <c r="NO4309" s="50"/>
      <c r="NP4309" s="50"/>
      <c r="NQ4309" s="50"/>
      <c r="NR4309" s="50"/>
      <c r="NS4309" s="50"/>
      <c r="NT4309" s="50"/>
      <c r="NU4309" s="50"/>
      <c r="NV4309" s="50"/>
      <c r="NW4309" s="50"/>
      <c r="NX4309" s="50"/>
      <c r="NY4309" s="50"/>
      <c r="NZ4309" s="50"/>
      <c r="OA4309" s="50"/>
      <c r="OB4309" s="50"/>
      <c r="OC4309" s="50"/>
      <c r="OD4309" s="50"/>
      <c r="OE4309" s="50"/>
      <c r="OF4309" s="50"/>
      <c r="OG4309" s="50"/>
      <c r="OH4309" s="50"/>
    </row>
    <row r="4310" spans="1:398" s="28" customFormat="1" ht="16.5" customHeight="1">
      <c r="A4310" s="12" t="s">
        <v>406</v>
      </c>
      <c r="B4310" s="12"/>
      <c r="C4310" s="487"/>
      <c r="D4310" s="12"/>
      <c r="E4310" s="14" t="s">
        <v>596</v>
      </c>
      <c r="F4310" s="14" t="s">
        <v>557</v>
      </c>
      <c r="G4310" s="14" t="s">
        <v>597</v>
      </c>
      <c r="H4310" s="15">
        <v>2014</v>
      </c>
      <c r="I4310" s="15">
        <v>1</v>
      </c>
      <c r="J4310" s="15">
        <v>0</v>
      </c>
      <c r="K4310" s="15">
        <v>0</v>
      </c>
      <c r="L4310" s="16" t="s">
        <v>410</v>
      </c>
      <c r="M4310" s="16"/>
      <c r="N4310" s="16" t="s">
        <v>411</v>
      </c>
      <c r="O4310" s="17">
        <v>100</v>
      </c>
      <c r="P4310" s="17">
        <v>0</v>
      </c>
      <c r="Q4310" s="17">
        <v>0</v>
      </c>
      <c r="R4310" s="18" t="s">
        <v>33</v>
      </c>
      <c r="S4310" s="19" t="s">
        <v>508</v>
      </c>
      <c r="T4310" s="19">
        <v>115</v>
      </c>
      <c r="U4310" s="19">
        <v>2.1739130434782608</v>
      </c>
      <c r="V4310" s="19">
        <v>0</v>
      </c>
      <c r="W4310" s="20">
        <v>0.25</v>
      </c>
      <c r="X4310" s="21">
        <v>25</v>
      </c>
      <c r="Y4310" s="22" t="s">
        <v>33</v>
      </c>
      <c r="Z4310" s="23" t="s">
        <v>5838</v>
      </c>
      <c r="AA4310" s="24"/>
      <c r="AB4310" s="14"/>
      <c r="AC4310" s="14"/>
      <c r="AD4310" s="25"/>
      <c r="AE4310" s="26"/>
      <c r="AF4310" s="27"/>
      <c r="AP4310" s="50"/>
      <c r="AQ4310" s="50"/>
      <c r="AR4310" s="50"/>
      <c r="AS4310" s="50"/>
      <c r="AT4310" s="50"/>
      <c r="AU4310" s="50"/>
      <c r="AV4310" s="50"/>
      <c r="AW4310" s="50"/>
      <c r="AX4310" s="50"/>
      <c r="AY4310" s="50"/>
      <c r="AZ4310" s="50"/>
      <c r="BA4310" s="50"/>
      <c r="BB4310" s="50"/>
      <c r="BC4310" s="50"/>
      <c r="BD4310" s="50"/>
      <c r="BE4310" s="50"/>
      <c r="BF4310" s="50"/>
      <c r="BG4310" s="50"/>
      <c r="BH4310" s="50"/>
      <c r="BI4310" s="50"/>
      <c r="BJ4310" s="50"/>
      <c r="BK4310" s="50"/>
      <c r="BL4310" s="50"/>
      <c r="BM4310" s="50"/>
      <c r="BN4310" s="50"/>
      <c r="BO4310" s="50"/>
      <c r="BP4310" s="50"/>
      <c r="BQ4310" s="50"/>
      <c r="BR4310" s="50"/>
      <c r="BS4310" s="50"/>
      <c r="BT4310" s="50"/>
      <c r="BU4310" s="50"/>
      <c r="BV4310" s="50"/>
      <c r="BW4310" s="50"/>
      <c r="BX4310" s="50"/>
      <c r="BY4310" s="50"/>
      <c r="BZ4310" s="50"/>
      <c r="CA4310" s="50"/>
      <c r="CB4310" s="50"/>
      <c r="CC4310" s="50"/>
      <c r="CD4310" s="50"/>
      <c r="CE4310" s="50"/>
      <c r="CF4310" s="50"/>
      <c r="CG4310" s="50"/>
      <c r="CH4310" s="50"/>
      <c r="CI4310" s="50"/>
      <c r="CJ4310" s="50"/>
      <c r="CK4310" s="50"/>
      <c r="CL4310" s="50"/>
      <c r="CM4310" s="50"/>
      <c r="CN4310" s="50"/>
      <c r="CO4310" s="50"/>
      <c r="CP4310" s="50"/>
      <c r="CQ4310" s="50"/>
      <c r="CR4310" s="50"/>
      <c r="CS4310" s="50"/>
      <c r="CT4310" s="50"/>
      <c r="CU4310" s="50"/>
      <c r="CV4310" s="50"/>
      <c r="CW4310" s="50"/>
      <c r="CX4310" s="50"/>
      <c r="CY4310" s="50"/>
      <c r="CZ4310" s="50"/>
      <c r="DA4310" s="50"/>
      <c r="DB4310" s="50"/>
      <c r="DC4310" s="50"/>
      <c r="DD4310" s="50"/>
      <c r="DE4310" s="50"/>
      <c r="DF4310" s="50"/>
      <c r="DG4310" s="50"/>
      <c r="DH4310" s="50"/>
      <c r="DI4310" s="50"/>
      <c r="DJ4310" s="50"/>
      <c r="DK4310" s="50"/>
      <c r="DL4310" s="50"/>
      <c r="DM4310" s="50"/>
      <c r="DN4310" s="50"/>
      <c r="DO4310" s="50"/>
      <c r="DP4310" s="50"/>
      <c r="DQ4310" s="50"/>
      <c r="DR4310" s="50"/>
      <c r="DS4310" s="50"/>
      <c r="DT4310" s="50"/>
      <c r="DU4310" s="50"/>
      <c r="DV4310" s="50"/>
      <c r="DW4310" s="50"/>
      <c r="DX4310" s="50"/>
      <c r="DY4310" s="50"/>
      <c r="DZ4310" s="50"/>
      <c r="EA4310" s="50"/>
      <c r="EB4310" s="50"/>
      <c r="EC4310" s="50"/>
      <c r="ED4310" s="50"/>
      <c r="EE4310" s="50"/>
      <c r="EF4310" s="50"/>
      <c r="EG4310" s="50"/>
      <c r="EH4310" s="50"/>
      <c r="EI4310" s="50"/>
      <c r="EJ4310" s="50"/>
      <c r="EK4310" s="50"/>
      <c r="EL4310" s="50"/>
      <c r="EM4310" s="50"/>
      <c r="EN4310" s="50"/>
      <c r="EO4310" s="50"/>
      <c r="EP4310" s="50"/>
      <c r="EQ4310" s="50"/>
      <c r="ER4310" s="50"/>
      <c r="ES4310" s="50"/>
      <c r="ET4310" s="50"/>
      <c r="EU4310" s="50"/>
      <c r="EV4310" s="50"/>
      <c r="EW4310" s="50"/>
      <c r="EX4310" s="50"/>
      <c r="EY4310" s="50"/>
      <c r="EZ4310" s="50"/>
      <c r="FA4310" s="50"/>
      <c r="FB4310" s="50"/>
      <c r="FC4310" s="50"/>
      <c r="FD4310" s="50"/>
      <c r="FE4310" s="50"/>
      <c r="FF4310" s="50"/>
      <c r="FG4310" s="50"/>
      <c r="FH4310" s="50"/>
      <c r="FI4310" s="50"/>
      <c r="FJ4310" s="50"/>
      <c r="FK4310" s="50"/>
      <c r="FL4310" s="50"/>
      <c r="FM4310" s="50"/>
      <c r="FN4310" s="50"/>
      <c r="FO4310" s="50"/>
      <c r="FP4310" s="50"/>
      <c r="FQ4310" s="50"/>
      <c r="FR4310" s="50"/>
      <c r="FS4310" s="50"/>
      <c r="FT4310" s="50"/>
      <c r="FU4310" s="50"/>
      <c r="FV4310" s="50"/>
      <c r="FW4310" s="50"/>
      <c r="FX4310" s="50"/>
      <c r="FY4310" s="50"/>
      <c r="FZ4310" s="50"/>
      <c r="GA4310" s="50"/>
      <c r="GB4310" s="50"/>
      <c r="GC4310" s="50"/>
      <c r="GD4310" s="50"/>
      <c r="GE4310" s="50"/>
      <c r="GF4310" s="50"/>
      <c r="GG4310" s="50"/>
      <c r="GH4310" s="50"/>
      <c r="GI4310" s="50"/>
      <c r="GJ4310" s="50"/>
      <c r="GK4310" s="50"/>
      <c r="GL4310" s="50"/>
      <c r="GM4310" s="50"/>
      <c r="GN4310" s="50"/>
      <c r="GO4310" s="50"/>
      <c r="GP4310" s="50"/>
      <c r="GQ4310" s="50"/>
      <c r="GR4310" s="50"/>
      <c r="GS4310" s="50"/>
      <c r="GT4310" s="50"/>
      <c r="GU4310" s="50"/>
      <c r="GV4310" s="50"/>
      <c r="GW4310" s="50"/>
      <c r="GX4310" s="50"/>
      <c r="GY4310" s="50"/>
      <c r="GZ4310" s="50"/>
      <c r="HA4310" s="50"/>
      <c r="HB4310" s="50"/>
      <c r="HC4310" s="50"/>
      <c r="HD4310" s="50"/>
      <c r="HE4310" s="50"/>
      <c r="HF4310" s="50"/>
      <c r="HG4310" s="50"/>
      <c r="HH4310" s="50"/>
      <c r="HI4310" s="50"/>
      <c r="HJ4310" s="50"/>
      <c r="HK4310" s="50"/>
      <c r="HL4310" s="50"/>
      <c r="HM4310" s="50"/>
      <c r="HN4310" s="50"/>
      <c r="HO4310" s="50"/>
      <c r="HP4310" s="50"/>
      <c r="HQ4310" s="50"/>
      <c r="HR4310" s="50"/>
      <c r="HS4310" s="50"/>
      <c r="HT4310" s="50"/>
      <c r="HU4310" s="50"/>
      <c r="HV4310" s="50"/>
      <c r="HW4310" s="50"/>
      <c r="HX4310" s="50"/>
      <c r="HY4310" s="50"/>
      <c r="HZ4310" s="50"/>
      <c r="IA4310" s="50"/>
      <c r="IB4310" s="50"/>
      <c r="IC4310" s="50"/>
      <c r="ID4310" s="50"/>
      <c r="IE4310" s="50"/>
      <c r="IF4310" s="50"/>
      <c r="IG4310" s="50"/>
      <c r="IH4310" s="50"/>
      <c r="II4310" s="50"/>
      <c r="IJ4310" s="50"/>
      <c r="IK4310" s="50"/>
      <c r="IL4310" s="50"/>
      <c r="IM4310" s="50"/>
      <c r="IN4310" s="50"/>
      <c r="IO4310" s="50"/>
      <c r="IP4310" s="50"/>
      <c r="IQ4310" s="50"/>
      <c r="IR4310" s="50"/>
      <c r="IS4310" s="50"/>
      <c r="IT4310" s="50"/>
      <c r="IU4310" s="50"/>
      <c r="IV4310" s="50"/>
      <c r="IW4310" s="50"/>
      <c r="IX4310" s="50"/>
      <c r="IY4310" s="50"/>
      <c r="IZ4310" s="50"/>
      <c r="JA4310" s="50"/>
      <c r="JB4310" s="50"/>
      <c r="JC4310" s="50"/>
      <c r="JD4310" s="50"/>
      <c r="JE4310" s="50"/>
      <c r="JF4310" s="50"/>
      <c r="JG4310" s="50"/>
      <c r="JH4310" s="50"/>
      <c r="JI4310" s="50"/>
      <c r="JJ4310" s="50"/>
      <c r="JK4310" s="50"/>
      <c r="JL4310" s="50"/>
      <c r="JM4310" s="50"/>
      <c r="JN4310" s="50"/>
      <c r="JO4310" s="50"/>
      <c r="JP4310" s="50"/>
      <c r="JQ4310" s="50"/>
      <c r="JR4310" s="50"/>
      <c r="JS4310" s="50"/>
      <c r="JT4310" s="50"/>
      <c r="JU4310" s="50"/>
      <c r="JV4310" s="50"/>
      <c r="JW4310" s="50"/>
      <c r="JX4310" s="50"/>
      <c r="JY4310" s="50"/>
      <c r="JZ4310" s="50"/>
      <c r="KA4310" s="50"/>
      <c r="KB4310" s="50"/>
      <c r="KC4310" s="50"/>
      <c r="KD4310" s="50"/>
      <c r="KE4310" s="50"/>
      <c r="KF4310" s="50"/>
      <c r="KG4310" s="50"/>
      <c r="KH4310" s="50"/>
      <c r="KI4310" s="50"/>
      <c r="KJ4310" s="50"/>
      <c r="KK4310" s="50"/>
      <c r="KL4310" s="50"/>
      <c r="KM4310" s="50"/>
      <c r="KN4310" s="50"/>
      <c r="KO4310" s="50"/>
      <c r="KP4310" s="50"/>
      <c r="KQ4310" s="50"/>
      <c r="KR4310" s="50"/>
      <c r="KS4310" s="50"/>
      <c r="KT4310" s="50"/>
      <c r="KU4310" s="50"/>
      <c r="KV4310" s="50"/>
      <c r="KW4310" s="50"/>
      <c r="KX4310" s="50"/>
      <c r="KY4310" s="50"/>
      <c r="KZ4310" s="50"/>
      <c r="LA4310" s="50"/>
      <c r="LB4310" s="50"/>
      <c r="LC4310" s="50"/>
      <c r="LD4310" s="50"/>
      <c r="LE4310" s="50"/>
      <c r="LF4310" s="50"/>
      <c r="LG4310" s="50"/>
      <c r="LH4310" s="50"/>
      <c r="LI4310" s="50"/>
      <c r="LJ4310" s="50"/>
      <c r="LK4310" s="50"/>
      <c r="LL4310" s="50"/>
      <c r="LM4310" s="50"/>
      <c r="LN4310" s="50"/>
      <c r="LO4310" s="50"/>
      <c r="LP4310" s="50"/>
      <c r="LQ4310" s="50"/>
      <c r="LR4310" s="50"/>
      <c r="LS4310" s="50"/>
      <c r="LT4310" s="50"/>
      <c r="LU4310" s="50"/>
      <c r="LV4310" s="50"/>
      <c r="LW4310" s="50"/>
      <c r="LX4310" s="50"/>
      <c r="LY4310" s="50"/>
      <c r="LZ4310" s="50"/>
      <c r="MA4310" s="50"/>
      <c r="MB4310" s="50"/>
      <c r="MC4310" s="50"/>
      <c r="MD4310" s="50"/>
      <c r="ME4310" s="50"/>
      <c r="MF4310" s="50"/>
      <c r="MG4310" s="50"/>
      <c r="MH4310" s="50"/>
      <c r="MI4310" s="50"/>
      <c r="MJ4310" s="50"/>
      <c r="MK4310" s="50"/>
      <c r="ML4310" s="50"/>
      <c r="MM4310" s="50"/>
      <c r="MN4310" s="50"/>
      <c r="MO4310" s="50"/>
      <c r="MP4310" s="50"/>
      <c r="MQ4310" s="50"/>
      <c r="MR4310" s="50"/>
      <c r="MS4310" s="50"/>
      <c r="MT4310" s="50"/>
      <c r="MU4310" s="50"/>
      <c r="MV4310" s="50"/>
      <c r="MW4310" s="50"/>
      <c r="MX4310" s="50"/>
      <c r="MY4310" s="50"/>
      <c r="MZ4310" s="50"/>
      <c r="NA4310" s="50"/>
      <c r="NB4310" s="50"/>
      <c r="NC4310" s="50"/>
      <c r="ND4310" s="50"/>
      <c r="NE4310" s="50"/>
      <c r="NF4310" s="50"/>
      <c r="NG4310" s="50"/>
      <c r="NH4310" s="50"/>
      <c r="NI4310" s="50"/>
      <c r="NJ4310" s="50"/>
      <c r="NK4310" s="50"/>
      <c r="NL4310" s="50"/>
      <c r="NM4310" s="50"/>
      <c r="NN4310" s="50"/>
      <c r="NO4310" s="50"/>
      <c r="NP4310" s="50"/>
      <c r="NQ4310" s="50"/>
      <c r="NR4310" s="50"/>
      <c r="NS4310" s="50"/>
      <c r="NT4310" s="50"/>
      <c r="NU4310" s="50"/>
      <c r="NV4310" s="50"/>
      <c r="NW4310" s="50"/>
      <c r="NX4310" s="50"/>
      <c r="NY4310" s="50"/>
      <c r="NZ4310" s="50"/>
      <c r="OA4310" s="50"/>
      <c r="OB4310" s="50"/>
      <c r="OC4310" s="50"/>
      <c r="OD4310" s="50"/>
      <c r="OE4310" s="50"/>
      <c r="OF4310" s="50"/>
      <c r="OG4310" s="50"/>
      <c r="OH4310" s="50"/>
    </row>
    <row r="4311" spans="1:398" s="28" customFormat="1" ht="16.5" customHeight="1">
      <c r="A4311" s="12" t="s">
        <v>406</v>
      </c>
      <c r="B4311" s="13"/>
      <c r="C4311" s="189"/>
      <c r="D4311" s="12"/>
      <c r="E4311" s="14" t="s">
        <v>590</v>
      </c>
      <c r="F4311" s="14" t="s">
        <v>591</v>
      </c>
      <c r="G4311" s="14" t="s">
        <v>592</v>
      </c>
      <c r="H4311" s="15">
        <v>2016</v>
      </c>
      <c r="I4311" s="15">
        <v>1</v>
      </c>
      <c r="J4311" s="15">
        <v>0</v>
      </c>
      <c r="K4311" s="15">
        <v>0</v>
      </c>
      <c r="L4311" s="16" t="s">
        <v>452</v>
      </c>
      <c r="M4311" s="16"/>
      <c r="N4311" s="16" t="s">
        <v>41</v>
      </c>
      <c r="O4311" s="17">
        <v>200</v>
      </c>
      <c r="P4311" s="17">
        <v>0</v>
      </c>
      <c r="Q4311" s="17">
        <v>0</v>
      </c>
      <c r="R4311" s="18" t="s">
        <v>33</v>
      </c>
      <c r="S4311" s="19">
        <v>60</v>
      </c>
      <c r="T4311" s="19">
        <v>120</v>
      </c>
      <c r="U4311" s="19">
        <v>1.25</v>
      </c>
      <c r="V4311" s="19">
        <v>0</v>
      </c>
      <c r="W4311" s="20">
        <v>0.15</v>
      </c>
      <c r="X4311" s="21">
        <v>30</v>
      </c>
      <c r="Y4311" s="22" t="s">
        <v>33</v>
      </c>
      <c r="Z4311" s="23" t="s">
        <v>5838</v>
      </c>
      <c r="AA4311" s="24"/>
      <c r="AB4311" s="14"/>
      <c r="AC4311" s="14"/>
      <c r="AD4311" s="25"/>
      <c r="AE4311" s="26"/>
      <c r="AF4311" s="27"/>
      <c r="AP4311" s="50"/>
      <c r="AQ4311" s="50"/>
      <c r="AR4311" s="50"/>
      <c r="AS4311" s="50"/>
      <c r="AT4311" s="50"/>
      <c r="AU4311" s="50"/>
      <c r="AV4311" s="50"/>
      <c r="AW4311" s="50"/>
      <c r="AX4311" s="50"/>
      <c r="AY4311" s="50"/>
      <c r="AZ4311" s="50"/>
      <c r="BA4311" s="50"/>
      <c r="BB4311" s="50"/>
      <c r="BC4311" s="50"/>
      <c r="BD4311" s="50"/>
      <c r="BE4311" s="50"/>
      <c r="BF4311" s="50"/>
      <c r="BG4311" s="50"/>
      <c r="BH4311" s="50"/>
      <c r="BI4311" s="50"/>
      <c r="BJ4311" s="50"/>
      <c r="BK4311" s="50"/>
      <c r="BL4311" s="50"/>
      <c r="BM4311" s="50"/>
      <c r="BN4311" s="50"/>
      <c r="BO4311" s="50"/>
      <c r="BP4311" s="50"/>
      <c r="BQ4311" s="50"/>
      <c r="BR4311" s="50"/>
      <c r="BS4311" s="50"/>
      <c r="BT4311" s="50"/>
      <c r="BU4311" s="50"/>
      <c r="BV4311" s="50"/>
      <c r="BW4311" s="50"/>
      <c r="BX4311" s="50"/>
      <c r="BY4311" s="50"/>
      <c r="BZ4311" s="50"/>
      <c r="CA4311" s="50"/>
      <c r="CB4311" s="50"/>
      <c r="CC4311" s="50"/>
      <c r="CD4311" s="50"/>
      <c r="CE4311" s="50"/>
      <c r="CF4311" s="50"/>
      <c r="CG4311" s="50"/>
      <c r="CH4311" s="50"/>
      <c r="CI4311" s="50"/>
      <c r="CJ4311" s="50"/>
      <c r="CK4311" s="50"/>
      <c r="CL4311" s="50"/>
      <c r="CM4311" s="50"/>
      <c r="CN4311" s="50"/>
      <c r="CO4311" s="50"/>
      <c r="CP4311" s="50"/>
      <c r="CQ4311" s="50"/>
      <c r="CR4311" s="50"/>
      <c r="CS4311" s="50"/>
      <c r="CT4311" s="50"/>
      <c r="CU4311" s="50"/>
      <c r="CV4311" s="50"/>
      <c r="CW4311" s="50"/>
      <c r="CX4311" s="50"/>
      <c r="CY4311" s="50"/>
      <c r="CZ4311" s="50"/>
      <c r="DA4311" s="50"/>
      <c r="DB4311" s="50"/>
      <c r="DC4311" s="50"/>
      <c r="DD4311" s="50"/>
      <c r="DE4311" s="50"/>
      <c r="DF4311" s="50"/>
      <c r="DG4311" s="50"/>
      <c r="DH4311" s="50"/>
      <c r="DI4311" s="50"/>
      <c r="DJ4311" s="50"/>
      <c r="DK4311" s="50"/>
      <c r="DL4311" s="50"/>
      <c r="DM4311" s="50"/>
      <c r="DN4311" s="50"/>
      <c r="DO4311" s="50"/>
      <c r="DP4311" s="50"/>
      <c r="DQ4311" s="50"/>
      <c r="DR4311" s="50"/>
      <c r="DS4311" s="50"/>
      <c r="DT4311" s="50"/>
      <c r="DU4311" s="50"/>
      <c r="DV4311" s="50"/>
      <c r="DW4311" s="50"/>
      <c r="DX4311" s="50"/>
      <c r="DY4311" s="50"/>
      <c r="DZ4311" s="50"/>
      <c r="EA4311" s="50"/>
      <c r="EB4311" s="50"/>
      <c r="EC4311" s="50"/>
      <c r="ED4311" s="50"/>
      <c r="EE4311" s="50"/>
      <c r="EF4311" s="50"/>
      <c r="EG4311" s="50"/>
      <c r="EH4311" s="50"/>
      <c r="EI4311" s="50"/>
      <c r="EJ4311" s="50"/>
      <c r="EK4311" s="50"/>
      <c r="EL4311" s="50"/>
      <c r="EM4311" s="50"/>
      <c r="EN4311" s="50"/>
      <c r="EO4311" s="50"/>
      <c r="EP4311" s="50"/>
      <c r="EQ4311" s="50"/>
      <c r="ER4311" s="50"/>
      <c r="ES4311" s="50"/>
      <c r="ET4311" s="50"/>
      <c r="EU4311" s="50"/>
      <c r="EV4311" s="50"/>
      <c r="EW4311" s="50"/>
      <c r="EX4311" s="50"/>
      <c r="EY4311" s="50"/>
      <c r="EZ4311" s="50"/>
      <c r="FA4311" s="50"/>
      <c r="FB4311" s="50"/>
      <c r="FC4311" s="50"/>
      <c r="FD4311" s="50"/>
      <c r="FE4311" s="50"/>
      <c r="FF4311" s="50"/>
      <c r="FG4311" s="50"/>
      <c r="FH4311" s="50"/>
      <c r="FI4311" s="50"/>
      <c r="FJ4311" s="50"/>
      <c r="FK4311" s="50"/>
      <c r="FL4311" s="50"/>
      <c r="FM4311" s="50"/>
      <c r="FN4311" s="50"/>
      <c r="FO4311" s="50"/>
      <c r="FP4311" s="50"/>
      <c r="FQ4311" s="50"/>
      <c r="FR4311" s="50"/>
      <c r="FS4311" s="50"/>
      <c r="FT4311" s="50"/>
      <c r="FU4311" s="50"/>
      <c r="FV4311" s="50"/>
      <c r="FW4311" s="50"/>
      <c r="FX4311" s="50"/>
      <c r="FY4311" s="50"/>
      <c r="FZ4311" s="50"/>
      <c r="GA4311" s="50"/>
      <c r="GB4311" s="50"/>
      <c r="GC4311" s="50"/>
      <c r="GD4311" s="50"/>
      <c r="GE4311" s="50"/>
      <c r="GF4311" s="50"/>
      <c r="GG4311" s="50"/>
      <c r="GH4311" s="50"/>
      <c r="GI4311" s="50"/>
      <c r="GJ4311" s="50"/>
      <c r="GK4311" s="50"/>
      <c r="GL4311" s="50"/>
      <c r="GM4311" s="50"/>
      <c r="GN4311" s="50"/>
      <c r="GO4311" s="50"/>
      <c r="GP4311" s="50"/>
      <c r="GQ4311" s="50"/>
      <c r="GR4311" s="50"/>
      <c r="GS4311" s="50"/>
      <c r="GT4311" s="50"/>
      <c r="GU4311" s="50"/>
      <c r="GV4311" s="50"/>
      <c r="GW4311" s="50"/>
      <c r="GX4311" s="50"/>
      <c r="GY4311" s="50"/>
      <c r="GZ4311" s="50"/>
      <c r="HA4311" s="50"/>
      <c r="HB4311" s="50"/>
      <c r="HC4311" s="50"/>
      <c r="HD4311" s="50"/>
      <c r="HE4311" s="50"/>
      <c r="HF4311" s="50"/>
      <c r="HG4311" s="50"/>
      <c r="HH4311" s="50"/>
      <c r="HI4311" s="50"/>
      <c r="HJ4311" s="50"/>
      <c r="HK4311" s="50"/>
      <c r="HL4311" s="50"/>
      <c r="HM4311" s="50"/>
      <c r="HN4311" s="50"/>
      <c r="HO4311" s="50"/>
      <c r="HP4311" s="50"/>
      <c r="HQ4311" s="50"/>
      <c r="HR4311" s="50"/>
      <c r="HS4311" s="50"/>
      <c r="HT4311" s="50"/>
      <c r="HU4311" s="50"/>
      <c r="HV4311" s="50"/>
      <c r="HW4311" s="50"/>
      <c r="HX4311" s="50"/>
      <c r="HY4311" s="50"/>
      <c r="HZ4311" s="50"/>
      <c r="IA4311" s="50"/>
      <c r="IB4311" s="50"/>
      <c r="IC4311" s="50"/>
      <c r="ID4311" s="50"/>
      <c r="IE4311" s="50"/>
      <c r="IF4311" s="50"/>
      <c r="IG4311" s="50"/>
      <c r="IH4311" s="50"/>
      <c r="II4311" s="50"/>
      <c r="IJ4311" s="50"/>
      <c r="IK4311" s="50"/>
      <c r="IL4311" s="50"/>
      <c r="IM4311" s="50"/>
      <c r="IN4311" s="50"/>
      <c r="IO4311" s="50"/>
      <c r="IP4311" s="50"/>
      <c r="IQ4311" s="50"/>
      <c r="IR4311" s="50"/>
      <c r="IS4311" s="50"/>
      <c r="IT4311" s="50"/>
      <c r="IU4311" s="50"/>
      <c r="IV4311" s="50"/>
      <c r="IW4311" s="50"/>
      <c r="IX4311" s="50"/>
      <c r="IY4311" s="50"/>
      <c r="IZ4311" s="50"/>
      <c r="JA4311" s="50"/>
      <c r="JB4311" s="50"/>
      <c r="JC4311" s="50"/>
      <c r="JD4311" s="50"/>
      <c r="JE4311" s="50"/>
      <c r="JF4311" s="50"/>
      <c r="JG4311" s="50"/>
      <c r="JH4311" s="50"/>
      <c r="JI4311" s="50"/>
      <c r="JJ4311" s="50"/>
      <c r="JK4311" s="50"/>
      <c r="JL4311" s="50"/>
      <c r="JM4311" s="50"/>
      <c r="JN4311" s="50"/>
      <c r="JO4311" s="50"/>
      <c r="JP4311" s="50"/>
      <c r="JQ4311" s="50"/>
      <c r="JR4311" s="50"/>
      <c r="JS4311" s="50"/>
      <c r="JT4311" s="50"/>
      <c r="JU4311" s="50"/>
      <c r="JV4311" s="50"/>
      <c r="JW4311" s="50"/>
      <c r="JX4311" s="50"/>
      <c r="JY4311" s="50"/>
      <c r="JZ4311" s="50"/>
      <c r="KA4311" s="50"/>
      <c r="KB4311" s="50"/>
      <c r="KC4311" s="50"/>
      <c r="KD4311" s="50"/>
      <c r="KE4311" s="50"/>
      <c r="KF4311" s="50"/>
      <c r="KG4311" s="50"/>
      <c r="KH4311" s="50"/>
      <c r="KI4311" s="50"/>
      <c r="KJ4311" s="50"/>
      <c r="KK4311" s="50"/>
      <c r="KL4311" s="50"/>
      <c r="KM4311" s="50"/>
      <c r="KN4311" s="50"/>
      <c r="KO4311" s="50"/>
      <c r="KP4311" s="50"/>
      <c r="KQ4311" s="50"/>
      <c r="KR4311" s="50"/>
      <c r="KS4311" s="50"/>
      <c r="KT4311" s="50"/>
      <c r="KU4311" s="50"/>
      <c r="KV4311" s="50"/>
      <c r="KW4311" s="50"/>
      <c r="KX4311" s="50"/>
      <c r="KY4311" s="50"/>
      <c r="KZ4311" s="50"/>
      <c r="LA4311" s="50"/>
      <c r="LB4311" s="50"/>
      <c r="LC4311" s="50"/>
      <c r="LD4311" s="50"/>
      <c r="LE4311" s="50"/>
      <c r="LF4311" s="50"/>
      <c r="LG4311" s="50"/>
      <c r="LH4311" s="50"/>
      <c r="LI4311" s="50"/>
      <c r="LJ4311" s="50"/>
      <c r="LK4311" s="50"/>
      <c r="LL4311" s="50"/>
      <c r="LM4311" s="50"/>
      <c r="LN4311" s="50"/>
      <c r="LO4311" s="50"/>
      <c r="LP4311" s="50"/>
      <c r="LQ4311" s="50"/>
      <c r="LR4311" s="50"/>
      <c r="LS4311" s="50"/>
      <c r="LT4311" s="50"/>
      <c r="LU4311" s="50"/>
      <c r="LV4311" s="50"/>
      <c r="LW4311" s="50"/>
      <c r="LX4311" s="50"/>
      <c r="LY4311" s="50"/>
      <c r="LZ4311" s="50"/>
      <c r="MA4311" s="50"/>
      <c r="MB4311" s="50"/>
      <c r="MC4311" s="50"/>
      <c r="MD4311" s="50"/>
      <c r="ME4311" s="50"/>
      <c r="MF4311" s="50"/>
      <c r="MG4311" s="50"/>
      <c r="MH4311" s="50"/>
      <c r="MI4311" s="50"/>
      <c r="MJ4311" s="50"/>
      <c r="MK4311" s="50"/>
      <c r="ML4311" s="50"/>
      <c r="MM4311" s="50"/>
      <c r="MN4311" s="50"/>
      <c r="MO4311" s="50"/>
      <c r="MP4311" s="50"/>
      <c r="MQ4311" s="50"/>
      <c r="MR4311" s="50"/>
      <c r="MS4311" s="50"/>
      <c r="MT4311" s="50"/>
      <c r="MU4311" s="50"/>
      <c r="MV4311" s="50"/>
      <c r="MW4311" s="50"/>
      <c r="MX4311" s="50"/>
      <c r="MY4311" s="50"/>
      <c r="MZ4311" s="50"/>
      <c r="NA4311" s="50"/>
      <c r="NB4311" s="50"/>
      <c r="NC4311" s="50"/>
      <c r="ND4311" s="50"/>
      <c r="NE4311" s="50"/>
      <c r="NF4311" s="50"/>
      <c r="NG4311" s="50"/>
      <c r="NH4311" s="50"/>
      <c r="NI4311" s="50"/>
      <c r="NJ4311" s="50"/>
      <c r="NK4311" s="50"/>
      <c r="NL4311" s="50"/>
      <c r="NM4311" s="50"/>
      <c r="NN4311" s="50"/>
      <c r="NO4311" s="50"/>
      <c r="NP4311" s="50"/>
      <c r="NQ4311" s="50"/>
      <c r="NR4311" s="50"/>
      <c r="NS4311" s="50"/>
      <c r="NT4311" s="50"/>
      <c r="NU4311" s="50"/>
      <c r="NV4311" s="50"/>
      <c r="NW4311" s="50"/>
      <c r="NX4311" s="50"/>
      <c r="NY4311" s="50"/>
      <c r="NZ4311" s="50"/>
      <c r="OA4311" s="50"/>
      <c r="OB4311" s="50"/>
      <c r="OC4311" s="50"/>
      <c r="OD4311" s="50"/>
      <c r="OE4311" s="50"/>
      <c r="OF4311" s="50"/>
      <c r="OG4311" s="50"/>
      <c r="OH4311" s="50"/>
    </row>
    <row r="4312" spans="1:398" s="28" customFormat="1" ht="16.5" customHeight="1">
      <c r="A4312" s="12" t="s">
        <v>406</v>
      </c>
      <c r="B4312" s="13"/>
      <c r="C4312" s="487"/>
      <c r="D4312" s="12"/>
      <c r="E4312" s="14" t="s">
        <v>587</v>
      </c>
      <c r="F4312" s="14" t="s">
        <v>588</v>
      </c>
      <c r="G4312" s="14" t="s">
        <v>589</v>
      </c>
      <c r="H4312" s="15">
        <v>2006</v>
      </c>
      <c r="I4312" s="15">
        <v>1</v>
      </c>
      <c r="J4312" s="15">
        <v>0</v>
      </c>
      <c r="K4312" s="15">
        <v>0</v>
      </c>
      <c r="L4312" s="16" t="s">
        <v>416</v>
      </c>
      <c r="M4312" s="16"/>
      <c r="N4312" s="16" t="s">
        <v>411</v>
      </c>
      <c r="O4312" s="17">
        <v>120</v>
      </c>
      <c r="P4312" s="17">
        <v>0</v>
      </c>
      <c r="Q4312" s="17">
        <v>0</v>
      </c>
      <c r="R4312" s="18" t="s">
        <v>33</v>
      </c>
      <c r="S4312" s="19">
        <v>60</v>
      </c>
      <c r="T4312" s="19">
        <v>120</v>
      </c>
      <c r="U4312" s="19">
        <v>2.0833333333333335</v>
      </c>
      <c r="V4312" s="19">
        <v>0</v>
      </c>
      <c r="W4312" s="20">
        <v>0.25</v>
      </c>
      <c r="X4312" s="21">
        <v>30</v>
      </c>
      <c r="Y4312" s="22" t="s">
        <v>33</v>
      </c>
      <c r="Z4312" s="23" t="s">
        <v>5838</v>
      </c>
      <c r="AA4312" s="24"/>
      <c r="AB4312" s="14"/>
      <c r="AC4312" s="14"/>
      <c r="AD4312" s="25"/>
      <c r="AE4312" s="26"/>
      <c r="AF4312" s="27"/>
      <c r="AP4312" s="50"/>
      <c r="AQ4312" s="50"/>
      <c r="AR4312" s="50"/>
      <c r="AS4312" s="50"/>
      <c r="AT4312" s="50"/>
      <c r="AU4312" s="50"/>
      <c r="AV4312" s="50"/>
      <c r="AW4312" s="50"/>
      <c r="AX4312" s="50"/>
      <c r="AY4312" s="50"/>
      <c r="AZ4312" s="50"/>
      <c r="BA4312" s="50"/>
      <c r="BB4312" s="50"/>
      <c r="BC4312" s="50"/>
      <c r="BD4312" s="50"/>
      <c r="BE4312" s="50"/>
      <c r="BF4312" s="50"/>
      <c r="BG4312" s="50"/>
      <c r="BH4312" s="50"/>
      <c r="BI4312" s="50"/>
      <c r="BJ4312" s="50"/>
      <c r="BK4312" s="50"/>
      <c r="BL4312" s="50"/>
      <c r="BM4312" s="50"/>
      <c r="BN4312" s="50"/>
      <c r="BO4312" s="50"/>
      <c r="BP4312" s="50"/>
      <c r="BQ4312" s="50"/>
      <c r="BR4312" s="50"/>
      <c r="BS4312" s="50"/>
      <c r="BT4312" s="50"/>
      <c r="BU4312" s="50"/>
      <c r="BV4312" s="50"/>
      <c r="BW4312" s="50"/>
      <c r="BX4312" s="50"/>
      <c r="BY4312" s="50"/>
      <c r="BZ4312" s="50"/>
      <c r="CA4312" s="50"/>
      <c r="CB4312" s="50"/>
      <c r="CC4312" s="50"/>
      <c r="CD4312" s="50"/>
      <c r="CE4312" s="50"/>
      <c r="CF4312" s="50"/>
      <c r="CG4312" s="50"/>
      <c r="CH4312" s="50"/>
      <c r="CI4312" s="50"/>
      <c r="CJ4312" s="50"/>
      <c r="CK4312" s="50"/>
      <c r="CL4312" s="50"/>
      <c r="CM4312" s="50"/>
      <c r="CN4312" s="50"/>
      <c r="CO4312" s="50"/>
      <c r="CP4312" s="50"/>
      <c r="CQ4312" s="50"/>
      <c r="CR4312" s="50"/>
      <c r="CS4312" s="50"/>
      <c r="CT4312" s="50"/>
      <c r="CU4312" s="50"/>
      <c r="CV4312" s="50"/>
      <c r="CW4312" s="50"/>
      <c r="CX4312" s="50"/>
      <c r="CY4312" s="50"/>
      <c r="CZ4312" s="50"/>
      <c r="DA4312" s="50"/>
      <c r="DB4312" s="50"/>
      <c r="DC4312" s="50"/>
      <c r="DD4312" s="50"/>
      <c r="DE4312" s="50"/>
      <c r="DF4312" s="50"/>
      <c r="DG4312" s="50"/>
      <c r="DH4312" s="50"/>
      <c r="DI4312" s="50"/>
      <c r="DJ4312" s="50"/>
      <c r="DK4312" s="50"/>
      <c r="DL4312" s="50"/>
      <c r="DM4312" s="50"/>
      <c r="DN4312" s="50"/>
      <c r="DO4312" s="50"/>
      <c r="DP4312" s="50"/>
      <c r="DQ4312" s="50"/>
      <c r="DR4312" s="50"/>
      <c r="DS4312" s="50"/>
      <c r="DT4312" s="50"/>
      <c r="DU4312" s="50"/>
      <c r="DV4312" s="50"/>
      <c r="DW4312" s="50"/>
      <c r="DX4312" s="50"/>
      <c r="DY4312" s="50"/>
      <c r="DZ4312" s="50"/>
      <c r="EA4312" s="50"/>
      <c r="EB4312" s="50"/>
      <c r="EC4312" s="50"/>
      <c r="ED4312" s="50"/>
      <c r="EE4312" s="50"/>
      <c r="EF4312" s="50"/>
      <c r="EG4312" s="50"/>
      <c r="EH4312" s="50"/>
      <c r="EI4312" s="50"/>
      <c r="EJ4312" s="50"/>
      <c r="EK4312" s="50"/>
      <c r="EL4312" s="50"/>
      <c r="EM4312" s="50"/>
      <c r="EN4312" s="50"/>
      <c r="EO4312" s="50"/>
      <c r="EP4312" s="50"/>
      <c r="EQ4312" s="50"/>
      <c r="ER4312" s="50"/>
      <c r="ES4312" s="50"/>
      <c r="ET4312" s="50"/>
      <c r="EU4312" s="50"/>
      <c r="EV4312" s="50"/>
      <c r="EW4312" s="50"/>
      <c r="EX4312" s="50"/>
      <c r="EY4312" s="50"/>
      <c r="EZ4312" s="50"/>
      <c r="FA4312" s="50"/>
      <c r="FB4312" s="50"/>
      <c r="FC4312" s="50"/>
      <c r="FD4312" s="50"/>
      <c r="FE4312" s="50"/>
      <c r="FF4312" s="50"/>
      <c r="FG4312" s="50"/>
      <c r="FH4312" s="50"/>
      <c r="FI4312" s="50"/>
      <c r="FJ4312" s="50"/>
      <c r="FK4312" s="50"/>
      <c r="FL4312" s="50"/>
      <c r="FM4312" s="50"/>
      <c r="FN4312" s="50"/>
      <c r="FO4312" s="50"/>
      <c r="FP4312" s="50"/>
      <c r="FQ4312" s="50"/>
      <c r="FR4312" s="50"/>
      <c r="FS4312" s="50"/>
      <c r="FT4312" s="50"/>
      <c r="FU4312" s="50"/>
      <c r="FV4312" s="50"/>
      <c r="FW4312" s="50"/>
      <c r="FX4312" s="50"/>
      <c r="FY4312" s="50"/>
      <c r="FZ4312" s="50"/>
      <c r="GA4312" s="50"/>
      <c r="GB4312" s="50"/>
      <c r="GC4312" s="50"/>
      <c r="GD4312" s="50"/>
      <c r="GE4312" s="50"/>
      <c r="GF4312" s="50"/>
      <c r="GG4312" s="50"/>
      <c r="GH4312" s="50"/>
      <c r="GI4312" s="50"/>
      <c r="GJ4312" s="50"/>
      <c r="GK4312" s="50"/>
      <c r="GL4312" s="50"/>
      <c r="GM4312" s="50"/>
      <c r="GN4312" s="50"/>
      <c r="GO4312" s="50"/>
      <c r="GP4312" s="50"/>
      <c r="GQ4312" s="50"/>
      <c r="GR4312" s="50"/>
      <c r="GS4312" s="50"/>
      <c r="GT4312" s="50"/>
      <c r="GU4312" s="50"/>
      <c r="GV4312" s="50"/>
      <c r="GW4312" s="50"/>
      <c r="GX4312" s="50"/>
      <c r="GY4312" s="50"/>
      <c r="GZ4312" s="50"/>
      <c r="HA4312" s="50"/>
      <c r="HB4312" s="50"/>
      <c r="HC4312" s="50"/>
      <c r="HD4312" s="50"/>
      <c r="HE4312" s="50"/>
      <c r="HF4312" s="50"/>
      <c r="HG4312" s="50"/>
      <c r="HH4312" s="50"/>
      <c r="HI4312" s="50"/>
      <c r="HJ4312" s="50"/>
      <c r="HK4312" s="50"/>
      <c r="HL4312" s="50"/>
      <c r="HM4312" s="50"/>
      <c r="HN4312" s="50"/>
      <c r="HO4312" s="50"/>
      <c r="HP4312" s="50"/>
      <c r="HQ4312" s="50"/>
      <c r="HR4312" s="50"/>
      <c r="HS4312" s="50"/>
      <c r="HT4312" s="50"/>
      <c r="HU4312" s="50"/>
      <c r="HV4312" s="50"/>
      <c r="HW4312" s="50"/>
      <c r="HX4312" s="50"/>
      <c r="HY4312" s="50"/>
      <c r="HZ4312" s="50"/>
      <c r="IA4312" s="50"/>
      <c r="IB4312" s="50"/>
      <c r="IC4312" s="50"/>
      <c r="ID4312" s="50"/>
      <c r="IE4312" s="50"/>
      <c r="IF4312" s="50"/>
      <c r="IG4312" s="50"/>
      <c r="IH4312" s="50"/>
      <c r="II4312" s="50"/>
      <c r="IJ4312" s="50"/>
      <c r="IK4312" s="50"/>
      <c r="IL4312" s="50"/>
      <c r="IM4312" s="50"/>
      <c r="IN4312" s="50"/>
      <c r="IO4312" s="50"/>
      <c r="IP4312" s="50"/>
      <c r="IQ4312" s="50"/>
      <c r="IR4312" s="50"/>
      <c r="IS4312" s="50"/>
      <c r="IT4312" s="50"/>
      <c r="IU4312" s="50"/>
      <c r="IV4312" s="50"/>
      <c r="IW4312" s="50"/>
      <c r="IX4312" s="50"/>
      <c r="IY4312" s="50"/>
      <c r="IZ4312" s="50"/>
      <c r="JA4312" s="50"/>
      <c r="JB4312" s="50"/>
      <c r="JC4312" s="50"/>
      <c r="JD4312" s="50"/>
      <c r="JE4312" s="50"/>
      <c r="JF4312" s="50"/>
      <c r="JG4312" s="50"/>
      <c r="JH4312" s="50"/>
      <c r="JI4312" s="50"/>
      <c r="JJ4312" s="50"/>
      <c r="JK4312" s="50"/>
      <c r="JL4312" s="50"/>
      <c r="JM4312" s="50"/>
      <c r="JN4312" s="50"/>
      <c r="JO4312" s="50"/>
      <c r="JP4312" s="50"/>
      <c r="JQ4312" s="50"/>
      <c r="JR4312" s="50"/>
      <c r="JS4312" s="50"/>
      <c r="JT4312" s="50"/>
      <c r="JU4312" s="50"/>
      <c r="JV4312" s="50"/>
      <c r="JW4312" s="50"/>
      <c r="JX4312" s="50"/>
      <c r="JY4312" s="50"/>
      <c r="JZ4312" s="50"/>
      <c r="KA4312" s="50"/>
      <c r="KB4312" s="50"/>
      <c r="KC4312" s="50"/>
      <c r="KD4312" s="50"/>
      <c r="KE4312" s="50"/>
      <c r="KF4312" s="50"/>
      <c r="KG4312" s="50"/>
      <c r="KH4312" s="50"/>
      <c r="KI4312" s="50"/>
      <c r="KJ4312" s="50"/>
      <c r="KK4312" s="50"/>
      <c r="KL4312" s="50"/>
      <c r="KM4312" s="50"/>
      <c r="KN4312" s="50"/>
      <c r="KO4312" s="50"/>
      <c r="KP4312" s="50"/>
      <c r="KQ4312" s="50"/>
      <c r="KR4312" s="50"/>
      <c r="KS4312" s="50"/>
      <c r="KT4312" s="50"/>
      <c r="KU4312" s="50"/>
      <c r="KV4312" s="50"/>
      <c r="KW4312" s="50"/>
      <c r="KX4312" s="50"/>
      <c r="KY4312" s="50"/>
      <c r="KZ4312" s="50"/>
      <c r="LA4312" s="50"/>
      <c r="LB4312" s="50"/>
      <c r="LC4312" s="50"/>
      <c r="LD4312" s="50"/>
      <c r="LE4312" s="50"/>
      <c r="LF4312" s="50"/>
      <c r="LG4312" s="50"/>
      <c r="LH4312" s="50"/>
      <c r="LI4312" s="50"/>
      <c r="LJ4312" s="50"/>
      <c r="LK4312" s="50"/>
      <c r="LL4312" s="50"/>
      <c r="LM4312" s="50"/>
      <c r="LN4312" s="50"/>
      <c r="LO4312" s="50"/>
      <c r="LP4312" s="50"/>
      <c r="LQ4312" s="50"/>
      <c r="LR4312" s="50"/>
      <c r="LS4312" s="50"/>
      <c r="LT4312" s="50"/>
      <c r="LU4312" s="50"/>
      <c r="LV4312" s="50"/>
      <c r="LW4312" s="50"/>
      <c r="LX4312" s="50"/>
      <c r="LY4312" s="50"/>
      <c r="LZ4312" s="50"/>
      <c r="MA4312" s="50"/>
      <c r="MB4312" s="50"/>
      <c r="MC4312" s="50"/>
      <c r="MD4312" s="50"/>
      <c r="ME4312" s="50"/>
      <c r="MF4312" s="50"/>
      <c r="MG4312" s="50"/>
      <c r="MH4312" s="50"/>
      <c r="MI4312" s="50"/>
      <c r="MJ4312" s="50"/>
      <c r="MK4312" s="50"/>
      <c r="ML4312" s="50"/>
      <c r="MM4312" s="50"/>
      <c r="MN4312" s="50"/>
      <c r="MO4312" s="50"/>
      <c r="MP4312" s="50"/>
      <c r="MQ4312" s="50"/>
      <c r="MR4312" s="50"/>
      <c r="MS4312" s="50"/>
      <c r="MT4312" s="50"/>
      <c r="MU4312" s="50"/>
      <c r="MV4312" s="50"/>
      <c r="MW4312" s="50"/>
      <c r="MX4312" s="50"/>
      <c r="MY4312" s="50"/>
      <c r="MZ4312" s="50"/>
      <c r="NA4312" s="50"/>
      <c r="NB4312" s="50"/>
      <c r="NC4312" s="50"/>
      <c r="ND4312" s="50"/>
      <c r="NE4312" s="50"/>
      <c r="NF4312" s="50"/>
      <c r="NG4312" s="50"/>
      <c r="NH4312" s="50"/>
      <c r="NI4312" s="50"/>
      <c r="NJ4312" s="50"/>
      <c r="NK4312" s="50"/>
      <c r="NL4312" s="50"/>
      <c r="NM4312" s="50"/>
      <c r="NN4312" s="50"/>
      <c r="NO4312" s="50"/>
      <c r="NP4312" s="50"/>
      <c r="NQ4312" s="50"/>
      <c r="NR4312" s="50"/>
      <c r="NS4312" s="50"/>
      <c r="NT4312" s="50"/>
      <c r="NU4312" s="50"/>
      <c r="NV4312" s="50"/>
      <c r="NW4312" s="50"/>
      <c r="NX4312" s="50"/>
      <c r="NY4312" s="50"/>
      <c r="NZ4312" s="50"/>
      <c r="OA4312" s="50"/>
      <c r="OB4312" s="50"/>
      <c r="OC4312" s="50"/>
      <c r="OD4312" s="50"/>
      <c r="OE4312" s="50"/>
      <c r="OF4312" s="50"/>
      <c r="OG4312" s="50"/>
      <c r="OH4312" s="50"/>
    </row>
    <row r="4313" spans="1:398" s="28" customFormat="1" ht="16.5" customHeight="1">
      <c r="A4313" s="12" t="s">
        <v>406</v>
      </c>
      <c r="B4313" s="13"/>
      <c r="C4313" s="487"/>
      <c r="D4313" s="12"/>
      <c r="E4313" s="14" t="s">
        <v>504</v>
      </c>
      <c r="F4313" s="14" t="s">
        <v>586</v>
      </c>
      <c r="G4313" s="14" t="s">
        <v>542</v>
      </c>
      <c r="H4313" s="15">
        <v>2007</v>
      </c>
      <c r="I4313" s="15">
        <v>1</v>
      </c>
      <c r="J4313" s="15">
        <v>0</v>
      </c>
      <c r="K4313" s="15">
        <v>0</v>
      </c>
      <c r="L4313" s="16" t="s">
        <v>410</v>
      </c>
      <c r="M4313" s="16"/>
      <c r="N4313" s="16" t="s">
        <v>411</v>
      </c>
      <c r="O4313" s="17">
        <v>100</v>
      </c>
      <c r="P4313" s="17">
        <v>0</v>
      </c>
      <c r="Q4313" s="17">
        <v>0</v>
      </c>
      <c r="R4313" s="18" t="s">
        <v>33</v>
      </c>
      <c r="S4313" s="19" t="s">
        <v>89</v>
      </c>
      <c r="T4313" s="19">
        <v>120</v>
      </c>
      <c r="U4313" s="19">
        <v>2.8</v>
      </c>
      <c r="V4313" s="19">
        <v>0</v>
      </c>
      <c r="W4313" s="20">
        <v>0.33600000000000002</v>
      </c>
      <c r="X4313" s="21">
        <v>33.6</v>
      </c>
      <c r="Y4313" s="22" t="s">
        <v>33</v>
      </c>
      <c r="Z4313" s="23" t="s">
        <v>5838</v>
      </c>
      <c r="AA4313" s="24"/>
      <c r="AB4313" s="14"/>
      <c r="AC4313" s="14"/>
      <c r="AD4313" s="25"/>
      <c r="AE4313" s="26"/>
      <c r="AF4313" s="27"/>
      <c r="AP4313" s="50"/>
      <c r="AQ4313" s="50"/>
      <c r="AR4313" s="50"/>
      <c r="AS4313" s="50"/>
      <c r="AT4313" s="50"/>
      <c r="AU4313" s="50"/>
      <c r="AV4313" s="50"/>
      <c r="AW4313" s="50"/>
      <c r="AX4313" s="50"/>
      <c r="AY4313" s="50"/>
      <c r="AZ4313" s="50"/>
      <c r="BA4313" s="50"/>
      <c r="BB4313" s="50"/>
      <c r="BC4313" s="50"/>
      <c r="BD4313" s="50"/>
      <c r="BE4313" s="50"/>
      <c r="BF4313" s="50"/>
      <c r="BG4313" s="50"/>
      <c r="BH4313" s="50"/>
      <c r="BI4313" s="50"/>
      <c r="BJ4313" s="50"/>
      <c r="BK4313" s="50"/>
      <c r="BL4313" s="50"/>
      <c r="BM4313" s="50"/>
      <c r="BN4313" s="50"/>
      <c r="BO4313" s="50"/>
      <c r="BP4313" s="50"/>
      <c r="BQ4313" s="50"/>
      <c r="BR4313" s="50"/>
      <c r="BS4313" s="50"/>
      <c r="BT4313" s="50"/>
      <c r="BU4313" s="50"/>
      <c r="BV4313" s="50"/>
      <c r="BW4313" s="50"/>
      <c r="BX4313" s="50"/>
      <c r="BY4313" s="50"/>
      <c r="BZ4313" s="50"/>
      <c r="CA4313" s="50"/>
      <c r="CB4313" s="50"/>
      <c r="CC4313" s="50"/>
      <c r="CD4313" s="50"/>
      <c r="CE4313" s="50"/>
      <c r="CF4313" s="50"/>
      <c r="CG4313" s="50"/>
      <c r="CH4313" s="50"/>
      <c r="CI4313" s="50"/>
      <c r="CJ4313" s="50"/>
      <c r="CK4313" s="50"/>
      <c r="CL4313" s="50"/>
      <c r="CM4313" s="50"/>
      <c r="CN4313" s="50"/>
      <c r="CO4313" s="50"/>
      <c r="CP4313" s="50"/>
      <c r="CQ4313" s="50"/>
      <c r="CR4313" s="50"/>
      <c r="CS4313" s="50"/>
      <c r="CT4313" s="50"/>
      <c r="CU4313" s="50"/>
      <c r="CV4313" s="50"/>
      <c r="CW4313" s="50"/>
      <c r="CX4313" s="50"/>
      <c r="CY4313" s="50"/>
      <c r="CZ4313" s="50"/>
      <c r="DA4313" s="50"/>
      <c r="DB4313" s="50"/>
      <c r="DC4313" s="50"/>
      <c r="DD4313" s="50"/>
      <c r="DE4313" s="50"/>
      <c r="DF4313" s="50"/>
      <c r="DG4313" s="50"/>
      <c r="DH4313" s="50"/>
      <c r="DI4313" s="50"/>
      <c r="DJ4313" s="50"/>
      <c r="DK4313" s="50"/>
      <c r="DL4313" s="50"/>
      <c r="DM4313" s="50"/>
      <c r="DN4313" s="50"/>
      <c r="DO4313" s="50"/>
      <c r="DP4313" s="50"/>
      <c r="DQ4313" s="50"/>
      <c r="DR4313" s="50"/>
      <c r="DS4313" s="50"/>
      <c r="DT4313" s="50"/>
      <c r="DU4313" s="50"/>
      <c r="DV4313" s="50"/>
      <c r="DW4313" s="50"/>
      <c r="DX4313" s="50"/>
      <c r="DY4313" s="50"/>
      <c r="DZ4313" s="50"/>
      <c r="EA4313" s="50"/>
      <c r="EB4313" s="50"/>
      <c r="EC4313" s="50"/>
      <c r="ED4313" s="50"/>
      <c r="EE4313" s="50"/>
      <c r="EF4313" s="50"/>
      <c r="EG4313" s="50"/>
      <c r="EH4313" s="50"/>
      <c r="EI4313" s="50"/>
      <c r="EJ4313" s="50"/>
      <c r="EK4313" s="50"/>
      <c r="EL4313" s="50"/>
      <c r="EM4313" s="50"/>
      <c r="EN4313" s="50"/>
      <c r="EO4313" s="50"/>
      <c r="EP4313" s="50"/>
      <c r="EQ4313" s="50"/>
      <c r="ER4313" s="50"/>
      <c r="ES4313" s="50"/>
      <c r="ET4313" s="50"/>
      <c r="EU4313" s="50"/>
      <c r="EV4313" s="50"/>
      <c r="EW4313" s="50"/>
      <c r="EX4313" s="50"/>
      <c r="EY4313" s="50"/>
      <c r="EZ4313" s="50"/>
      <c r="FA4313" s="50"/>
      <c r="FB4313" s="50"/>
      <c r="FC4313" s="50"/>
      <c r="FD4313" s="50"/>
      <c r="FE4313" s="50"/>
      <c r="FF4313" s="50"/>
      <c r="FG4313" s="50"/>
      <c r="FH4313" s="50"/>
      <c r="FI4313" s="50"/>
      <c r="FJ4313" s="50"/>
      <c r="FK4313" s="50"/>
      <c r="FL4313" s="50"/>
      <c r="FM4313" s="50"/>
      <c r="FN4313" s="50"/>
      <c r="FO4313" s="50"/>
      <c r="FP4313" s="50"/>
      <c r="FQ4313" s="50"/>
      <c r="FR4313" s="50"/>
      <c r="FS4313" s="50"/>
      <c r="FT4313" s="50"/>
      <c r="FU4313" s="50"/>
      <c r="FV4313" s="50"/>
      <c r="FW4313" s="50"/>
      <c r="FX4313" s="50"/>
      <c r="FY4313" s="50"/>
      <c r="FZ4313" s="50"/>
      <c r="GA4313" s="50"/>
      <c r="GB4313" s="50"/>
      <c r="GC4313" s="50"/>
      <c r="GD4313" s="50"/>
      <c r="GE4313" s="50"/>
      <c r="GF4313" s="50"/>
      <c r="GG4313" s="50"/>
      <c r="GH4313" s="50"/>
      <c r="GI4313" s="50"/>
      <c r="GJ4313" s="50"/>
      <c r="GK4313" s="50"/>
      <c r="GL4313" s="50"/>
      <c r="GM4313" s="50"/>
      <c r="GN4313" s="50"/>
      <c r="GO4313" s="50"/>
      <c r="GP4313" s="50"/>
      <c r="GQ4313" s="50"/>
      <c r="GR4313" s="50"/>
      <c r="GS4313" s="50"/>
      <c r="GT4313" s="50"/>
      <c r="GU4313" s="50"/>
      <c r="GV4313" s="50"/>
      <c r="GW4313" s="50"/>
      <c r="GX4313" s="50"/>
      <c r="GY4313" s="50"/>
      <c r="GZ4313" s="50"/>
      <c r="HA4313" s="50"/>
      <c r="HB4313" s="50"/>
      <c r="HC4313" s="50"/>
      <c r="HD4313" s="50"/>
      <c r="HE4313" s="50"/>
      <c r="HF4313" s="50"/>
      <c r="HG4313" s="50"/>
      <c r="HH4313" s="50"/>
      <c r="HI4313" s="50"/>
      <c r="HJ4313" s="50"/>
      <c r="HK4313" s="50"/>
      <c r="HL4313" s="50"/>
      <c r="HM4313" s="50"/>
      <c r="HN4313" s="50"/>
      <c r="HO4313" s="50"/>
      <c r="HP4313" s="50"/>
      <c r="HQ4313" s="50"/>
      <c r="HR4313" s="50"/>
      <c r="HS4313" s="50"/>
      <c r="HT4313" s="50"/>
      <c r="HU4313" s="50"/>
      <c r="HV4313" s="50"/>
      <c r="HW4313" s="50"/>
      <c r="HX4313" s="50"/>
      <c r="HY4313" s="50"/>
      <c r="HZ4313" s="50"/>
      <c r="IA4313" s="50"/>
      <c r="IB4313" s="50"/>
      <c r="IC4313" s="50"/>
      <c r="ID4313" s="50"/>
      <c r="IE4313" s="50"/>
      <c r="IF4313" s="50"/>
      <c r="IG4313" s="50"/>
      <c r="IH4313" s="50"/>
      <c r="II4313" s="50"/>
      <c r="IJ4313" s="50"/>
      <c r="IK4313" s="50"/>
      <c r="IL4313" s="50"/>
      <c r="IM4313" s="50"/>
      <c r="IN4313" s="50"/>
      <c r="IO4313" s="50"/>
      <c r="IP4313" s="50"/>
      <c r="IQ4313" s="50"/>
      <c r="IR4313" s="50"/>
      <c r="IS4313" s="50"/>
      <c r="IT4313" s="50"/>
      <c r="IU4313" s="50"/>
      <c r="IV4313" s="50"/>
      <c r="IW4313" s="50"/>
      <c r="IX4313" s="50"/>
      <c r="IY4313" s="50"/>
      <c r="IZ4313" s="50"/>
      <c r="JA4313" s="50"/>
      <c r="JB4313" s="50"/>
      <c r="JC4313" s="50"/>
      <c r="JD4313" s="50"/>
      <c r="JE4313" s="50"/>
      <c r="JF4313" s="50"/>
      <c r="JG4313" s="50"/>
      <c r="JH4313" s="50"/>
      <c r="JI4313" s="50"/>
      <c r="JJ4313" s="50"/>
      <c r="JK4313" s="50"/>
      <c r="JL4313" s="50"/>
      <c r="JM4313" s="50"/>
      <c r="JN4313" s="50"/>
      <c r="JO4313" s="50"/>
      <c r="JP4313" s="50"/>
      <c r="JQ4313" s="50"/>
      <c r="JR4313" s="50"/>
      <c r="JS4313" s="50"/>
      <c r="JT4313" s="50"/>
      <c r="JU4313" s="50"/>
      <c r="JV4313" s="50"/>
      <c r="JW4313" s="50"/>
      <c r="JX4313" s="50"/>
      <c r="JY4313" s="50"/>
      <c r="JZ4313" s="50"/>
      <c r="KA4313" s="50"/>
      <c r="KB4313" s="50"/>
      <c r="KC4313" s="50"/>
      <c r="KD4313" s="50"/>
      <c r="KE4313" s="50"/>
      <c r="KF4313" s="50"/>
      <c r="KG4313" s="50"/>
      <c r="KH4313" s="50"/>
      <c r="KI4313" s="50"/>
      <c r="KJ4313" s="50"/>
      <c r="KK4313" s="50"/>
      <c r="KL4313" s="50"/>
      <c r="KM4313" s="50"/>
      <c r="KN4313" s="50"/>
      <c r="KO4313" s="50"/>
      <c r="KP4313" s="50"/>
      <c r="KQ4313" s="50"/>
      <c r="KR4313" s="50"/>
      <c r="KS4313" s="50"/>
      <c r="KT4313" s="50"/>
      <c r="KU4313" s="50"/>
      <c r="KV4313" s="50"/>
      <c r="KW4313" s="50"/>
      <c r="KX4313" s="50"/>
      <c r="KY4313" s="50"/>
      <c r="KZ4313" s="50"/>
      <c r="LA4313" s="50"/>
      <c r="LB4313" s="50"/>
      <c r="LC4313" s="50"/>
      <c r="LD4313" s="50"/>
      <c r="LE4313" s="50"/>
      <c r="LF4313" s="50"/>
      <c r="LG4313" s="50"/>
      <c r="LH4313" s="50"/>
      <c r="LI4313" s="50"/>
      <c r="LJ4313" s="50"/>
      <c r="LK4313" s="50"/>
      <c r="LL4313" s="50"/>
      <c r="LM4313" s="50"/>
      <c r="LN4313" s="50"/>
      <c r="LO4313" s="50"/>
      <c r="LP4313" s="50"/>
      <c r="LQ4313" s="50"/>
      <c r="LR4313" s="50"/>
      <c r="LS4313" s="50"/>
      <c r="LT4313" s="50"/>
      <c r="LU4313" s="50"/>
      <c r="LV4313" s="50"/>
      <c r="LW4313" s="50"/>
      <c r="LX4313" s="50"/>
      <c r="LY4313" s="50"/>
      <c r="LZ4313" s="50"/>
      <c r="MA4313" s="50"/>
      <c r="MB4313" s="50"/>
      <c r="MC4313" s="50"/>
      <c r="MD4313" s="50"/>
      <c r="ME4313" s="50"/>
      <c r="MF4313" s="50"/>
      <c r="MG4313" s="50"/>
      <c r="MH4313" s="50"/>
      <c r="MI4313" s="50"/>
      <c r="MJ4313" s="50"/>
      <c r="MK4313" s="50"/>
      <c r="ML4313" s="50"/>
      <c r="MM4313" s="50"/>
      <c r="MN4313" s="50"/>
      <c r="MO4313" s="50"/>
      <c r="MP4313" s="50"/>
      <c r="MQ4313" s="50"/>
      <c r="MR4313" s="50"/>
      <c r="MS4313" s="50"/>
      <c r="MT4313" s="50"/>
      <c r="MU4313" s="50"/>
      <c r="MV4313" s="50"/>
      <c r="MW4313" s="50"/>
      <c r="MX4313" s="50"/>
      <c r="MY4313" s="50"/>
      <c r="MZ4313" s="50"/>
      <c r="NA4313" s="50"/>
      <c r="NB4313" s="50"/>
      <c r="NC4313" s="50"/>
      <c r="ND4313" s="50"/>
      <c r="NE4313" s="50"/>
      <c r="NF4313" s="50"/>
      <c r="NG4313" s="50"/>
      <c r="NH4313" s="50"/>
      <c r="NI4313" s="50"/>
      <c r="NJ4313" s="50"/>
      <c r="NK4313" s="50"/>
      <c r="NL4313" s="50"/>
      <c r="NM4313" s="50"/>
      <c r="NN4313" s="50"/>
      <c r="NO4313" s="50"/>
      <c r="NP4313" s="50"/>
      <c r="NQ4313" s="50"/>
      <c r="NR4313" s="50"/>
      <c r="NS4313" s="50"/>
      <c r="NT4313" s="50"/>
      <c r="NU4313" s="50"/>
      <c r="NV4313" s="50"/>
      <c r="NW4313" s="50"/>
      <c r="NX4313" s="50"/>
      <c r="NY4313" s="50"/>
      <c r="NZ4313" s="50"/>
      <c r="OA4313" s="50"/>
      <c r="OB4313" s="50"/>
      <c r="OC4313" s="50"/>
      <c r="OD4313" s="50"/>
      <c r="OE4313" s="50"/>
      <c r="OF4313" s="50"/>
      <c r="OG4313" s="50"/>
      <c r="OH4313" s="50"/>
    </row>
    <row r="4314" spans="1:398" s="28" customFormat="1" ht="16.5" customHeight="1">
      <c r="A4314" s="12" t="s">
        <v>406</v>
      </c>
      <c r="B4314" s="13"/>
      <c r="C4314" s="189"/>
      <c r="D4314" s="12"/>
      <c r="E4314" s="14" t="s">
        <v>498</v>
      </c>
      <c r="F4314" s="14" t="s">
        <v>151</v>
      </c>
      <c r="G4314" s="14" t="s">
        <v>559</v>
      </c>
      <c r="H4314" s="15">
        <v>2006</v>
      </c>
      <c r="I4314" s="15">
        <v>3</v>
      </c>
      <c r="J4314" s="15">
        <v>0</v>
      </c>
      <c r="K4314" s="15">
        <v>0</v>
      </c>
      <c r="L4314" s="16" t="s">
        <v>422</v>
      </c>
      <c r="M4314" s="16"/>
      <c r="N4314" s="16" t="s">
        <v>41</v>
      </c>
      <c r="O4314" s="17">
        <v>8760</v>
      </c>
      <c r="P4314" s="17">
        <v>0</v>
      </c>
      <c r="Q4314" s="17">
        <v>0</v>
      </c>
      <c r="R4314" s="18" t="s">
        <v>33</v>
      </c>
      <c r="S4314" s="19">
        <v>60</v>
      </c>
      <c r="T4314" s="19">
        <v>110</v>
      </c>
      <c r="U4314" s="19">
        <v>3.6363636363636362E-2</v>
      </c>
      <c r="V4314" s="19">
        <v>0</v>
      </c>
      <c r="W4314" s="20">
        <v>4.0000000000000001E-3</v>
      </c>
      <c r="X4314" s="21">
        <v>105.12</v>
      </c>
      <c r="Y4314" s="22" t="s">
        <v>33</v>
      </c>
      <c r="Z4314" s="23" t="s">
        <v>5838</v>
      </c>
      <c r="AA4314" s="24"/>
      <c r="AB4314" s="14"/>
      <c r="AC4314" s="14"/>
      <c r="AD4314" s="25"/>
      <c r="AE4314" s="26"/>
      <c r="AF4314" s="27"/>
      <c r="AP4314" s="50"/>
      <c r="AQ4314" s="50"/>
      <c r="AR4314" s="50"/>
      <c r="AS4314" s="50"/>
      <c r="AT4314" s="50"/>
      <c r="AU4314" s="50"/>
      <c r="AV4314" s="50"/>
      <c r="AW4314" s="50"/>
      <c r="AX4314" s="50"/>
      <c r="AY4314" s="50"/>
      <c r="AZ4314" s="50"/>
      <c r="BA4314" s="50"/>
      <c r="BB4314" s="50"/>
      <c r="BC4314" s="50"/>
      <c r="BD4314" s="50"/>
      <c r="BE4314" s="50"/>
      <c r="BF4314" s="50"/>
      <c r="BG4314" s="50"/>
      <c r="BH4314" s="50"/>
      <c r="BI4314" s="50"/>
      <c r="BJ4314" s="50"/>
      <c r="BK4314" s="50"/>
      <c r="BL4314" s="50"/>
      <c r="BM4314" s="50"/>
      <c r="BN4314" s="50"/>
      <c r="BO4314" s="50"/>
      <c r="BP4314" s="50"/>
      <c r="BQ4314" s="50"/>
      <c r="BR4314" s="50"/>
      <c r="BS4314" s="50"/>
      <c r="BT4314" s="50"/>
      <c r="BU4314" s="50"/>
      <c r="BV4314" s="50"/>
      <c r="BW4314" s="50"/>
      <c r="BX4314" s="50"/>
      <c r="BY4314" s="50"/>
      <c r="BZ4314" s="50"/>
      <c r="CA4314" s="50"/>
      <c r="CB4314" s="50"/>
      <c r="CC4314" s="50"/>
      <c r="CD4314" s="50"/>
      <c r="CE4314" s="50"/>
      <c r="CF4314" s="50"/>
      <c r="CG4314" s="50"/>
      <c r="CH4314" s="50"/>
      <c r="CI4314" s="50"/>
      <c r="CJ4314" s="50"/>
      <c r="CK4314" s="50"/>
      <c r="CL4314" s="50"/>
      <c r="CM4314" s="50"/>
      <c r="CN4314" s="50"/>
      <c r="CO4314" s="50"/>
      <c r="CP4314" s="50"/>
      <c r="CQ4314" s="50"/>
      <c r="CR4314" s="50"/>
      <c r="CS4314" s="50"/>
      <c r="CT4314" s="50"/>
      <c r="CU4314" s="50"/>
      <c r="CV4314" s="50"/>
      <c r="CW4314" s="50"/>
      <c r="CX4314" s="50"/>
      <c r="CY4314" s="50"/>
      <c r="CZ4314" s="50"/>
      <c r="DA4314" s="50"/>
      <c r="DB4314" s="50"/>
      <c r="DC4314" s="50"/>
      <c r="DD4314" s="50"/>
      <c r="DE4314" s="50"/>
      <c r="DF4314" s="50"/>
      <c r="DG4314" s="50"/>
      <c r="DH4314" s="50"/>
      <c r="DI4314" s="50"/>
      <c r="DJ4314" s="50"/>
      <c r="DK4314" s="50"/>
      <c r="DL4314" s="50"/>
      <c r="DM4314" s="50"/>
      <c r="DN4314" s="50"/>
      <c r="DO4314" s="50"/>
      <c r="DP4314" s="50"/>
      <c r="DQ4314" s="50"/>
      <c r="DR4314" s="50"/>
      <c r="DS4314" s="50"/>
      <c r="DT4314" s="50"/>
      <c r="DU4314" s="50"/>
      <c r="DV4314" s="50"/>
      <c r="DW4314" s="50"/>
      <c r="DX4314" s="50"/>
      <c r="DY4314" s="50"/>
      <c r="DZ4314" s="50"/>
      <c r="EA4314" s="50"/>
      <c r="EB4314" s="50"/>
      <c r="EC4314" s="50"/>
      <c r="ED4314" s="50"/>
      <c r="EE4314" s="50"/>
      <c r="EF4314" s="50"/>
      <c r="EG4314" s="50"/>
      <c r="EH4314" s="50"/>
      <c r="EI4314" s="50"/>
      <c r="EJ4314" s="50"/>
      <c r="EK4314" s="50"/>
      <c r="EL4314" s="50"/>
      <c r="EM4314" s="50"/>
      <c r="EN4314" s="50"/>
      <c r="EO4314" s="50"/>
      <c r="EP4314" s="50"/>
      <c r="EQ4314" s="50"/>
      <c r="ER4314" s="50"/>
      <c r="ES4314" s="50"/>
      <c r="ET4314" s="50"/>
      <c r="EU4314" s="50"/>
      <c r="EV4314" s="50"/>
      <c r="EW4314" s="50"/>
      <c r="EX4314" s="50"/>
      <c r="EY4314" s="50"/>
      <c r="EZ4314" s="50"/>
      <c r="FA4314" s="50"/>
      <c r="FB4314" s="50"/>
      <c r="FC4314" s="50"/>
      <c r="FD4314" s="50"/>
      <c r="FE4314" s="50"/>
      <c r="FF4314" s="50"/>
      <c r="FG4314" s="50"/>
      <c r="FH4314" s="50"/>
      <c r="FI4314" s="50"/>
      <c r="FJ4314" s="50"/>
      <c r="FK4314" s="50"/>
      <c r="FL4314" s="50"/>
      <c r="FM4314" s="50"/>
      <c r="FN4314" s="50"/>
      <c r="FO4314" s="50"/>
      <c r="FP4314" s="50"/>
      <c r="FQ4314" s="50"/>
      <c r="FR4314" s="50"/>
      <c r="FS4314" s="50"/>
      <c r="FT4314" s="50"/>
      <c r="FU4314" s="50"/>
      <c r="FV4314" s="50"/>
      <c r="FW4314" s="50"/>
      <c r="FX4314" s="50"/>
      <c r="FY4314" s="50"/>
      <c r="FZ4314" s="50"/>
      <c r="GA4314" s="50"/>
      <c r="GB4314" s="50"/>
      <c r="GC4314" s="50"/>
      <c r="GD4314" s="50"/>
      <c r="GE4314" s="50"/>
      <c r="GF4314" s="50"/>
      <c r="GG4314" s="50"/>
      <c r="GH4314" s="50"/>
      <c r="GI4314" s="50"/>
      <c r="GJ4314" s="50"/>
      <c r="GK4314" s="50"/>
      <c r="GL4314" s="50"/>
      <c r="GM4314" s="50"/>
      <c r="GN4314" s="50"/>
      <c r="GO4314" s="50"/>
      <c r="GP4314" s="50"/>
      <c r="GQ4314" s="50"/>
      <c r="GR4314" s="50"/>
      <c r="GS4314" s="50"/>
      <c r="GT4314" s="50"/>
      <c r="GU4314" s="50"/>
      <c r="GV4314" s="50"/>
      <c r="GW4314" s="50"/>
      <c r="GX4314" s="50"/>
      <c r="GY4314" s="50"/>
      <c r="GZ4314" s="50"/>
      <c r="HA4314" s="50"/>
      <c r="HB4314" s="50"/>
      <c r="HC4314" s="50"/>
      <c r="HD4314" s="50"/>
      <c r="HE4314" s="50"/>
      <c r="HF4314" s="50"/>
      <c r="HG4314" s="50"/>
      <c r="HH4314" s="50"/>
      <c r="HI4314" s="50"/>
      <c r="HJ4314" s="50"/>
      <c r="HK4314" s="50"/>
      <c r="HL4314" s="50"/>
      <c r="HM4314" s="50"/>
      <c r="HN4314" s="50"/>
      <c r="HO4314" s="50"/>
      <c r="HP4314" s="50"/>
      <c r="HQ4314" s="50"/>
      <c r="HR4314" s="50"/>
      <c r="HS4314" s="50"/>
      <c r="HT4314" s="50"/>
      <c r="HU4314" s="50"/>
      <c r="HV4314" s="50"/>
      <c r="HW4314" s="50"/>
      <c r="HX4314" s="50"/>
      <c r="HY4314" s="50"/>
      <c r="HZ4314" s="50"/>
      <c r="IA4314" s="50"/>
      <c r="IB4314" s="50"/>
      <c r="IC4314" s="50"/>
      <c r="ID4314" s="50"/>
      <c r="IE4314" s="50"/>
      <c r="IF4314" s="50"/>
      <c r="IG4314" s="50"/>
      <c r="IH4314" s="50"/>
      <c r="II4314" s="50"/>
      <c r="IJ4314" s="50"/>
      <c r="IK4314" s="50"/>
      <c r="IL4314" s="50"/>
      <c r="IM4314" s="50"/>
      <c r="IN4314" s="50"/>
      <c r="IO4314" s="50"/>
      <c r="IP4314" s="50"/>
      <c r="IQ4314" s="50"/>
      <c r="IR4314" s="50"/>
      <c r="IS4314" s="50"/>
      <c r="IT4314" s="50"/>
      <c r="IU4314" s="50"/>
      <c r="IV4314" s="50"/>
      <c r="IW4314" s="50"/>
      <c r="IX4314" s="50"/>
      <c r="IY4314" s="50"/>
      <c r="IZ4314" s="50"/>
      <c r="JA4314" s="50"/>
      <c r="JB4314" s="50"/>
      <c r="JC4314" s="50"/>
      <c r="JD4314" s="50"/>
      <c r="JE4314" s="50"/>
      <c r="JF4314" s="50"/>
      <c r="JG4314" s="50"/>
      <c r="JH4314" s="50"/>
      <c r="JI4314" s="50"/>
      <c r="JJ4314" s="50"/>
      <c r="JK4314" s="50"/>
      <c r="JL4314" s="50"/>
      <c r="JM4314" s="50"/>
      <c r="JN4314" s="50"/>
      <c r="JO4314" s="50"/>
      <c r="JP4314" s="50"/>
      <c r="JQ4314" s="50"/>
      <c r="JR4314" s="50"/>
      <c r="JS4314" s="50"/>
      <c r="JT4314" s="50"/>
      <c r="JU4314" s="50"/>
      <c r="JV4314" s="50"/>
      <c r="JW4314" s="50"/>
      <c r="JX4314" s="50"/>
      <c r="JY4314" s="50"/>
      <c r="JZ4314" s="50"/>
      <c r="KA4314" s="50"/>
      <c r="KB4314" s="50"/>
      <c r="KC4314" s="50"/>
      <c r="KD4314" s="50"/>
      <c r="KE4314" s="50"/>
      <c r="KF4314" s="50"/>
      <c r="KG4314" s="50"/>
      <c r="KH4314" s="50"/>
      <c r="KI4314" s="50"/>
      <c r="KJ4314" s="50"/>
      <c r="KK4314" s="50"/>
      <c r="KL4314" s="50"/>
      <c r="KM4314" s="50"/>
      <c r="KN4314" s="50"/>
      <c r="KO4314" s="50"/>
      <c r="KP4314" s="50"/>
      <c r="KQ4314" s="50"/>
      <c r="KR4314" s="50"/>
      <c r="KS4314" s="50"/>
      <c r="KT4314" s="50"/>
      <c r="KU4314" s="50"/>
      <c r="KV4314" s="50"/>
      <c r="KW4314" s="50"/>
      <c r="KX4314" s="50"/>
      <c r="KY4314" s="50"/>
      <c r="KZ4314" s="50"/>
      <c r="LA4314" s="50"/>
      <c r="LB4314" s="50"/>
      <c r="LC4314" s="50"/>
      <c r="LD4314" s="50"/>
      <c r="LE4314" s="50"/>
      <c r="LF4314" s="50"/>
      <c r="LG4314" s="50"/>
      <c r="LH4314" s="50"/>
      <c r="LI4314" s="50"/>
      <c r="LJ4314" s="50"/>
      <c r="LK4314" s="50"/>
      <c r="LL4314" s="50"/>
      <c r="LM4314" s="50"/>
      <c r="LN4314" s="50"/>
      <c r="LO4314" s="50"/>
      <c r="LP4314" s="50"/>
      <c r="LQ4314" s="50"/>
      <c r="LR4314" s="50"/>
      <c r="LS4314" s="50"/>
      <c r="LT4314" s="50"/>
      <c r="LU4314" s="50"/>
      <c r="LV4314" s="50"/>
      <c r="LW4314" s="50"/>
      <c r="LX4314" s="50"/>
      <c r="LY4314" s="50"/>
      <c r="LZ4314" s="50"/>
      <c r="MA4314" s="50"/>
      <c r="MB4314" s="50"/>
      <c r="MC4314" s="50"/>
      <c r="MD4314" s="50"/>
      <c r="ME4314" s="50"/>
      <c r="MF4314" s="50"/>
      <c r="MG4314" s="50"/>
      <c r="MH4314" s="50"/>
      <c r="MI4314" s="50"/>
      <c r="MJ4314" s="50"/>
      <c r="MK4314" s="50"/>
      <c r="ML4314" s="50"/>
      <c r="MM4314" s="50"/>
      <c r="MN4314" s="50"/>
      <c r="MO4314" s="50"/>
      <c r="MP4314" s="50"/>
      <c r="MQ4314" s="50"/>
      <c r="MR4314" s="50"/>
      <c r="MS4314" s="50"/>
      <c r="MT4314" s="50"/>
      <c r="MU4314" s="50"/>
      <c r="MV4314" s="50"/>
      <c r="MW4314" s="50"/>
      <c r="MX4314" s="50"/>
      <c r="MY4314" s="50"/>
      <c r="MZ4314" s="50"/>
      <c r="NA4314" s="50"/>
      <c r="NB4314" s="50"/>
      <c r="NC4314" s="50"/>
      <c r="ND4314" s="50"/>
      <c r="NE4314" s="50"/>
      <c r="NF4314" s="50"/>
      <c r="NG4314" s="50"/>
      <c r="NH4314" s="50"/>
      <c r="NI4314" s="50"/>
      <c r="NJ4314" s="50"/>
      <c r="NK4314" s="50"/>
      <c r="NL4314" s="50"/>
      <c r="NM4314" s="50"/>
      <c r="NN4314" s="50"/>
      <c r="NO4314" s="50"/>
      <c r="NP4314" s="50"/>
      <c r="NQ4314" s="50"/>
      <c r="NR4314" s="50"/>
      <c r="NS4314" s="50"/>
      <c r="NT4314" s="50"/>
      <c r="NU4314" s="50"/>
      <c r="NV4314" s="50"/>
      <c r="NW4314" s="50"/>
      <c r="NX4314" s="50"/>
      <c r="NY4314" s="50"/>
      <c r="NZ4314" s="50"/>
      <c r="OA4314" s="50"/>
      <c r="OB4314" s="50"/>
      <c r="OC4314" s="50"/>
      <c r="OD4314" s="50"/>
      <c r="OE4314" s="50"/>
      <c r="OF4314" s="50"/>
      <c r="OG4314" s="50"/>
      <c r="OH4314" s="50"/>
    </row>
    <row r="4315" spans="1:398" s="28" customFormat="1" ht="16.5" customHeight="1">
      <c r="A4315" s="12" t="s">
        <v>406</v>
      </c>
      <c r="B4315" s="13"/>
      <c r="C4315" s="487"/>
      <c r="D4315" s="12"/>
      <c r="E4315" s="14" t="s">
        <v>562</v>
      </c>
      <c r="F4315" s="14" t="s">
        <v>563</v>
      </c>
      <c r="G4315" s="14" t="s">
        <v>564</v>
      </c>
      <c r="H4315" s="15">
        <v>2006</v>
      </c>
      <c r="I4315" s="15">
        <v>2</v>
      </c>
      <c r="J4315" s="15">
        <v>0</v>
      </c>
      <c r="K4315" s="15">
        <v>0</v>
      </c>
      <c r="L4315" s="16" t="s">
        <v>410</v>
      </c>
      <c r="M4315" s="16"/>
      <c r="N4315" s="16" t="s">
        <v>411</v>
      </c>
      <c r="O4315" s="17">
        <v>100</v>
      </c>
      <c r="P4315" s="17">
        <v>0</v>
      </c>
      <c r="Q4315" s="17">
        <v>0</v>
      </c>
      <c r="R4315" s="18" t="s">
        <v>33</v>
      </c>
      <c r="S4315" s="19">
        <v>60</v>
      </c>
      <c r="T4315" s="19">
        <v>250</v>
      </c>
      <c r="U4315" s="19">
        <v>1.6</v>
      </c>
      <c r="V4315" s="19">
        <v>0</v>
      </c>
      <c r="W4315" s="20">
        <v>0.4</v>
      </c>
      <c r="X4315" s="21">
        <v>80</v>
      </c>
      <c r="Y4315" s="22" t="s">
        <v>33</v>
      </c>
      <c r="Z4315" s="23" t="s">
        <v>5838</v>
      </c>
      <c r="AA4315" s="24"/>
      <c r="AB4315" s="14"/>
      <c r="AC4315" s="14"/>
      <c r="AD4315" s="25"/>
      <c r="AE4315" s="26"/>
      <c r="AF4315" s="27"/>
      <c r="AP4315" s="50"/>
      <c r="AQ4315" s="50"/>
      <c r="AR4315" s="50"/>
      <c r="AS4315" s="50"/>
      <c r="AT4315" s="50"/>
      <c r="AU4315" s="50"/>
      <c r="AV4315" s="50"/>
      <c r="AW4315" s="50"/>
      <c r="AX4315" s="50"/>
      <c r="AY4315" s="50"/>
      <c r="AZ4315" s="50"/>
      <c r="BA4315" s="50"/>
      <c r="BB4315" s="50"/>
      <c r="BC4315" s="50"/>
      <c r="BD4315" s="50"/>
      <c r="BE4315" s="50"/>
      <c r="BF4315" s="50"/>
      <c r="BG4315" s="50"/>
      <c r="BH4315" s="50"/>
      <c r="BI4315" s="50"/>
      <c r="BJ4315" s="50"/>
      <c r="BK4315" s="50"/>
      <c r="BL4315" s="50"/>
      <c r="BM4315" s="50"/>
      <c r="BN4315" s="50"/>
      <c r="BO4315" s="50"/>
      <c r="BP4315" s="50"/>
      <c r="BQ4315" s="50"/>
      <c r="BR4315" s="50"/>
      <c r="BS4315" s="50"/>
      <c r="BT4315" s="50"/>
      <c r="BU4315" s="50"/>
      <c r="BV4315" s="50"/>
      <c r="BW4315" s="50"/>
      <c r="BX4315" s="50"/>
      <c r="BY4315" s="50"/>
      <c r="BZ4315" s="50"/>
      <c r="CA4315" s="50"/>
      <c r="CB4315" s="50"/>
      <c r="CC4315" s="50"/>
      <c r="CD4315" s="50"/>
      <c r="CE4315" s="50"/>
      <c r="CF4315" s="50"/>
      <c r="CG4315" s="50"/>
      <c r="CH4315" s="50"/>
      <c r="CI4315" s="50"/>
      <c r="CJ4315" s="50"/>
      <c r="CK4315" s="50"/>
      <c r="CL4315" s="50"/>
      <c r="CM4315" s="50"/>
      <c r="CN4315" s="50"/>
      <c r="CO4315" s="50"/>
      <c r="CP4315" s="50"/>
      <c r="CQ4315" s="50"/>
      <c r="CR4315" s="50"/>
      <c r="CS4315" s="50"/>
      <c r="CT4315" s="50"/>
      <c r="CU4315" s="50"/>
      <c r="CV4315" s="50"/>
      <c r="CW4315" s="50"/>
      <c r="CX4315" s="50"/>
      <c r="CY4315" s="50"/>
      <c r="CZ4315" s="50"/>
      <c r="DA4315" s="50"/>
      <c r="DB4315" s="50"/>
      <c r="DC4315" s="50"/>
      <c r="DD4315" s="50"/>
      <c r="DE4315" s="50"/>
      <c r="DF4315" s="50"/>
      <c r="DG4315" s="50"/>
      <c r="DH4315" s="50"/>
      <c r="DI4315" s="50"/>
      <c r="DJ4315" s="50"/>
      <c r="DK4315" s="50"/>
      <c r="DL4315" s="50"/>
      <c r="DM4315" s="50"/>
      <c r="DN4315" s="50"/>
      <c r="DO4315" s="50"/>
      <c r="DP4315" s="50"/>
      <c r="DQ4315" s="50"/>
      <c r="DR4315" s="50"/>
      <c r="DS4315" s="50"/>
      <c r="DT4315" s="50"/>
      <c r="DU4315" s="50"/>
      <c r="DV4315" s="50"/>
      <c r="DW4315" s="50"/>
      <c r="DX4315" s="50"/>
      <c r="DY4315" s="50"/>
      <c r="DZ4315" s="50"/>
      <c r="EA4315" s="50"/>
      <c r="EB4315" s="50"/>
      <c r="EC4315" s="50"/>
      <c r="ED4315" s="50"/>
      <c r="EE4315" s="50"/>
      <c r="EF4315" s="50"/>
      <c r="EG4315" s="50"/>
      <c r="EH4315" s="50"/>
      <c r="EI4315" s="50"/>
      <c r="EJ4315" s="50"/>
      <c r="EK4315" s="50"/>
      <c r="EL4315" s="50"/>
      <c r="EM4315" s="50"/>
      <c r="EN4315" s="50"/>
      <c r="EO4315" s="50"/>
      <c r="EP4315" s="50"/>
      <c r="EQ4315" s="50"/>
      <c r="ER4315" s="50"/>
      <c r="ES4315" s="50"/>
      <c r="ET4315" s="50"/>
      <c r="EU4315" s="50"/>
      <c r="EV4315" s="50"/>
      <c r="EW4315" s="50"/>
      <c r="EX4315" s="50"/>
      <c r="EY4315" s="50"/>
      <c r="EZ4315" s="50"/>
      <c r="FA4315" s="50"/>
      <c r="FB4315" s="50"/>
      <c r="FC4315" s="50"/>
      <c r="FD4315" s="50"/>
      <c r="FE4315" s="50"/>
      <c r="FF4315" s="50"/>
      <c r="FG4315" s="50"/>
      <c r="FH4315" s="50"/>
      <c r="FI4315" s="50"/>
      <c r="FJ4315" s="50"/>
      <c r="FK4315" s="50"/>
      <c r="FL4315" s="50"/>
      <c r="FM4315" s="50"/>
      <c r="FN4315" s="50"/>
      <c r="FO4315" s="50"/>
      <c r="FP4315" s="50"/>
      <c r="FQ4315" s="50"/>
      <c r="FR4315" s="50"/>
      <c r="FS4315" s="50"/>
      <c r="FT4315" s="50"/>
      <c r="FU4315" s="50"/>
      <c r="FV4315" s="50"/>
      <c r="FW4315" s="50"/>
      <c r="FX4315" s="50"/>
      <c r="FY4315" s="50"/>
      <c r="FZ4315" s="50"/>
      <c r="GA4315" s="50"/>
      <c r="GB4315" s="50"/>
      <c r="GC4315" s="50"/>
      <c r="GD4315" s="50"/>
      <c r="GE4315" s="50"/>
      <c r="GF4315" s="50"/>
      <c r="GG4315" s="50"/>
      <c r="GH4315" s="50"/>
      <c r="GI4315" s="50"/>
      <c r="GJ4315" s="50"/>
      <c r="GK4315" s="50"/>
      <c r="GL4315" s="50"/>
      <c r="GM4315" s="50"/>
      <c r="GN4315" s="50"/>
      <c r="GO4315" s="50"/>
      <c r="GP4315" s="50"/>
      <c r="GQ4315" s="50"/>
      <c r="GR4315" s="50"/>
      <c r="GS4315" s="50"/>
      <c r="GT4315" s="50"/>
      <c r="GU4315" s="50"/>
      <c r="GV4315" s="50"/>
      <c r="GW4315" s="50"/>
      <c r="GX4315" s="50"/>
      <c r="GY4315" s="50"/>
      <c r="GZ4315" s="50"/>
      <c r="HA4315" s="50"/>
      <c r="HB4315" s="50"/>
      <c r="HC4315" s="50"/>
      <c r="HD4315" s="50"/>
      <c r="HE4315" s="50"/>
      <c r="HF4315" s="50"/>
      <c r="HG4315" s="50"/>
      <c r="HH4315" s="50"/>
      <c r="HI4315" s="50"/>
      <c r="HJ4315" s="50"/>
      <c r="HK4315" s="50"/>
      <c r="HL4315" s="50"/>
      <c r="HM4315" s="50"/>
      <c r="HN4315" s="50"/>
      <c r="HO4315" s="50"/>
      <c r="HP4315" s="50"/>
      <c r="HQ4315" s="50"/>
      <c r="HR4315" s="50"/>
      <c r="HS4315" s="50"/>
      <c r="HT4315" s="50"/>
      <c r="HU4315" s="50"/>
      <c r="HV4315" s="50"/>
      <c r="HW4315" s="50"/>
      <c r="HX4315" s="50"/>
      <c r="HY4315" s="50"/>
      <c r="HZ4315" s="50"/>
      <c r="IA4315" s="50"/>
      <c r="IB4315" s="50"/>
      <c r="IC4315" s="50"/>
      <c r="ID4315" s="50"/>
      <c r="IE4315" s="50"/>
      <c r="IF4315" s="50"/>
      <c r="IG4315" s="50"/>
      <c r="IH4315" s="50"/>
      <c r="II4315" s="50"/>
      <c r="IJ4315" s="50"/>
      <c r="IK4315" s="50"/>
      <c r="IL4315" s="50"/>
      <c r="IM4315" s="50"/>
      <c r="IN4315" s="50"/>
      <c r="IO4315" s="50"/>
      <c r="IP4315" s="50"/>
      <c r="IQ4315" s="50"/>
      <c r="IR4315" s="50"/>
      <c r="IS4315" s="50"/>
      <c r="IT4315" s="50"/>
      <c r="IU4315" s="50"/>
      <c r="IV4315" s="50"/>
      <c r="IW4315" s="50"/>
      <c r="IX4315" s="50"/>
      <c r="IY4315" s="50"/>
      <c r="IZ4315" s="50"/>
      <c r="JA4315" s="50"/>
      <c r="JB4315" s="50"/>
      <c r="JC4315" s="50"/>
      <c r="JD4315" s="50"/>
      <c r="JE4315" s="50"/>
      <c r="JF4315" s="50"/>
      <c r="JG4315" s="50"/>
      <c r="JH4315" s="50"/>
      <c r="JI4315" s="50"/>
      <c r="JJ4315" s="50"/>
      <c r="JK4315" s="50"/>
      <c r="JL4315" s="50"/>
      <c r="JM4315" s="50"/>
      <c r="JN4315" s="50"/>
      <c r="JO4315" s="50"/>
      <c r="JP4315" s="50"/>
      <c r="JQ4315" s="50"/>
      <c r="JR4315" s="50"/>
      <c r="JS4315" s="50"/>
      <c r="JT4315" s="50"/>
      <c r="JU4315" s="50"/>
      <c r="JV4315" s="50"/>
      <c r="JW4315" s="50"/>
      <c r="JX4315" s="50"/>
      <c r="JY4315" s="50"/>
      <c r="JZ4315" s="50"/>
      <c r="KA4315" s="50"/>
      <c r="KB4315" s="50"/>
      <c r="KC4315" s="50"/>
      <c r="KD4315" s="50"/>
      <c r="KE4315" s="50"/>
      <c r="KF4315" s="50"/>
      <c r="KG4315" s="50"/>
      <c r="KH4315" s="50"/>
      <c r="KI4315" s="50"/>
      <c r="KJ4315" s="50"/>
      <c r="KK4315" s="50"/>
      <c r="KL4315" s="50"/>
      <c r="KM4315" s="50"/>
      <c r="KN4315" s="50"/>
      <c r="KO4315" s="50"/>
      <c r="KP4315" s="50"/>
      <c r="KQ4315" s="50"/>
      <c r="KR4315" s="50"/>
      <c r="KS4315" s="50"/>
      <c r="KT4315" s="50"/>
      <c r="KU4315" s="50"/>
      <c r="KV4315" s="50"/>
      <c r="KW4315" s="50"/>
      <c r="KX4315" s="50"/>
      <c r="KY4315" s="50"/>
      <c r="KZ4315" s="50"/>
      <c r="LA4315" s="50"/>
      <c r="LB4315" s="50"/>
      <c r="LC4315" s="50"/>
      <c r="LD4315" s="50"/>
      <c r="LE4315" s="50"/>
      <c r="LF4315" s="50"/>
      <c r="LG4315" s="50"/>
      <c r="LH4315" s="50"/>
      <c r="LI4315" s="50"/>
      <c r="LJ4315" s="50"/>
      <c r="LK4315" s="50"/>
      <c r="LL4315" s="50"/>
      <c r="LM4315" s="50"/>
      <c r="LN4315" s="50"/>
      <c r="LO4315" s="50"/>
      <c r="LP4315" s="50"/>
      <c r="LQ4315" s="50"/>
      <c r="LR4315" s="50"/>
      <c r="LS4315" s="50"/>
      <c r="LT4315" s="50"/>
      <c r="LU4315" s="50"/>
      <c r="LV4315" s="50"/>
      <c r="LW4315" s="50"/>
      <c r="LX4315" s="50"/>
      <c r="LY4315" s="50"/>
      <c r="LZ4315" s="50"/>
      <c r="MA4315" s="50"/>
      <c r="MB4315" s="50"/>
      <c r="MC4315" s="50"/>
      <c r="MD4315" s="50"/>
      <c r="ME4315" s="50"/>
      <c r="MF4315" s="50"/>
      <c r="MG4315" s="50"/>
      <c r="MH4315" s="50"/>
      <c r="MI4315" s="50"/>
      <c r="MJ4315" s="50"/>
      <c r="MK4315" s="50"/>
      <c r="ML4315" s="50"/>
      <c r="MM4315" s="50"/>
      <c r="MN4315" s="50"/>
      <c r="MO4315" s="50"/>
      <c r="MP4315" s="50"/>
      <c r="MQ4315" s="50"/>
      <c r="MR4315" s="50"/>
      <c r="MS4315" s="50"/>
      <c r="MT4315" s="50"/>
      <c r="MU4315" s="50"/>
      <c r="MV4315" s="50"/>
      <c r="MW4315" s="50"/>
      <c r="MX4315" s="50"/>
      <c r="MY4315" s="50"/>
      <c r="MZ4315" s="50"/>
      <c r="NA4315" s="50"/>
      <c r="NB4315" s="50"/>
      <c r="NC4315" s="50"/>
      <c r="ND4315" s="50"/>
      <c r="NE4315" s="50"/>
      <c r="NF4315" s="50"/>
      <c r="NG4315" s="50"/>
      <c r="NH4315" s="50"/>
      <c r="NI4315" s="50"/>
      <c r="NJ4315" s="50"/>
      <c r="NK4315" s="50"/>
      <c r="NL4315" s="50"/>
      <c r="NM4315" s="50"/>
      <c r="NN4315" s="50"/>
      <c r="NO4315" s="50"/>
      <c r="NP4315" s="50"/>
      <c r="NQ4315" s="50"/>
      <c r="NR4315" s="50"/>
      <c r="NS4315" s="50"/>
      <c r="NT4315" s="50"/>
      <c r="NU4315" s="50"/>
      <c r="NV4315" s="50"/>
      <c r="NW4315" s="50"/>
      <c r="NX4315" s="50"/>
      <c r="NY4315" s="50"/>
      <c r="NZ4315" s="50"/>
      <c r="OA4315" s="50"/>
      <c r="OB4315" s="50"/>
      <c r="OC4315" s="50"/>
      <c r="OD4315" s="50"/>
      <c r="OE4315" s="50"/>
      <c r="OF4315" s="50"/>
      <c r="OG4315" s="50"/>
      <c r="OH4315" s="50"/>
    </row>
    <row r="4316" spans="1:398" s="28" customFormat="1" ht="16.5" customHeight="1">
      <c r="A4316" s="12" t="s">
        <v>406</v>
      </c>
      <c r="B4316" s="13"/>
      <c r="C4316" s="487"/>
      <c r="D4316" s="12"/>
      <c r="E4316" s="14" t="s">
        <v>660</v>
      </c>
      <c r="F4316" s="14" t="s">
        <v>625</v>
      </c>
      <c r="G4316" s="14" t="s">
        <v>450</v>
      </c>
      <c r="H4316" s="15">
        <v>2009</v>
      </c>
      <c r="I4316" s="423">
        <v>1</v>
      </c>
      <c r="J4316" s="423">
        <v>0</v>
      </c>
      <c r="K4316" s="423">
        <v>0</v>
      </c>
      <c r="L4316" s="16" t="s">
        <v>6816</v>
      </c>
      <c r="M4316" s="16"/>
      <c r="N4316" s="16" t="s">
        <v>41</v>
      </c>
      <c r="O4316" s="311">
        <v>8760</v>
      </c>
      <c r="P4316" s="17">
        <v>0</v>
      </c>
      <c r="Q4316" s="17">
        <v>0</v>
      </c>
      <c r="R4316" s="18" t="s">
        <v>33</v>
      </c>
      <c r="S4316" s="244">
        <v>60</v>
      </c>
      <c r="T4316" s="244">
        <v>110</v>
      </c>
      <c r="U4316" s="244">
        <v>0</v>
      </c>
      <c r="V4316" s="244">
        <v>0</v>
      </c>
      <c r="W4316" s="310">
        <v>5.0000000000000001E-3</v>
      </c>
      <c r="X4316" s="21">
        <v>43.800000000000004</v>
      </c>
      <c r="Y4316" s="247" t="s">
        <v>33</v>
      </c>
      <c r="Z4316" s="23" t="s">
        <v>5838</v>
      </c>
      <c r="AA4316" s="24"/>
      <c r="AB4316" s="14"/>
      <c r="AC4316" s="14"/>
      <c r="AD4316" s="25"/>
      <c r="AE4316" s="26"/>
      <c r="AF4316" s="27"/>
      <c r="AP4316" s="50"/>
      <c r="AQ4316" s="50"/>
      <c r="AR4316" s="50"/>
      <c r="AS4316" s="50"/>
      <c r="AT4316" s="50"/>
      <c r="AU4316" s="50"/>
      <c r="AV4316" s="50"/>
      <c r="AW4316" s="50"/>
      <c r="AX4316" s="50"/>
      <c r="AY4316" s="50"/>
      <c r="AZ4316" s="50"/>
      <c r="BA4316" s="50"/>
      <c r="BB4316" s="50"/>
      <c r="BC4316" s="50"/>
      <c r="BD4316" s="50"/>
      <c r="BE4316" s="50"/>
      <c r="BF4316" s="50"/>
      <c r="BG4316" s="50"/>
      <c r="BH4316" s="50"/>
      <c r="BI4316" s="50"/>
      <c r="BJ4316" s="50"/>
      <c r="BK4316" s="50"/>
      <c r="BL4316" s="50"/>
      <c r="BM4316" s="50"/>
      <c r="BN4316" s="50"/>
      <c r="BO4316" s="50"/>
      <c r="BP4316" s="50"/>
      <c r="BQ4316" s="50"/>
      <c r="BR4316" s="50"/>
      <c r="BS4316" s="50"/>
      <c r="BT4316" s="50"/>
      <c r="BU4316" s="50"/>
      <c r="BV4316" s="50"/>
      <c r="BW4316" s="50"/>
      <c r="BX4316" s="50"/>
      <c r="BY4316" s="50"/>
      <c r="BZ4316" s="50"/>
      <c r="CA4316" s="50"/>
      <c r="CB4316" s="50"/>
      <c r="CC4316" s="50"/>
      <c r="CD4316" s="50"/>
      <c r="CE4316" s="50"/>
      <c r="CF4316" s="50"/>
      <c r="CG4316" s="50"/>
      <c r="CH4316" s="50"/>
      <c r="CI4316" s="50"/>
      <c r="CJ4316" s="50"/>
      <c r="CK4316" s="50"/>
      <c r="CL4316" s="50"/>
      <c r="CM4316" s="50"/>
      <c r="CN4316" s="50"/>
      <c r="CO4316" s="50"/>
      <c r="CP4316" s="50"/>
      <c r="CQ4316" s="50"/>
      <c r="CR4316" s="50"/>
      <c r="CS4316" s="50"/>
      <c r="CT4316" s="50"/>
      <c r="CU4316" s="50"/>
      <c r="CV4316" s="50"/>
      <c r="CW4316" s="50"/>
      <c r="CX4316" s="50"/>
      <c r="CY4316" s="50"/>
      <c r="CZ4316" s="50"/>
      <c r="DA4316" s="50"/>
      <c r="DB4316" s="50"/>
      <c r="DC4316" s="50"/>
      <c r="DD4316" s="50"/>
      <c r="DE4316" s="50"/>
      <c r="DF4316" s="50"/>
      <c r="DG4316" s="50"/>
      <c r="DH4316" s="50"/>
      <c r="DI4316" s="50"/>
      <c r="DJ4316" s="50"/>
      <c r="DK4316" s="50"/>
      <c r="DL4316" s="50"/>
      <c r="DM4316" s="50"/>
      <c r="DN4316" s="50"/>
      <c r="DO4316" s="50"/>
      <c r="DP4316" s="50"/>
      <c r="DQ4316" s="50"/>
      <c r="DR4316" s="50"/>
      <c r="DS4316" s="50"/>
      <c r="DT4316" s="50"/>
      <c r="DU4316" s="50"/>
      <c r="DV4316" s="50"/>
      <c r="DW4316" s="50"/>
      <c r="DX4316" s="50"/>
      <c r="DY4316" s="50"/>
      <c r="DZ4316" s="50"/>
      <c r="EA4316" s="50"/>
      <c r="EB4316" s="50"/>
      <c r="EC4316" s="50"/>
      <c r="ED4316" s="50"/>
      <c r="EE4316" s="50"/>
      <c r="EF4316" s="50"/>
      <c r="EG4316" s="50"/>
      <c r="EH4316" s="50"/>
      <c r="EI4316" s="50"/>
      <c r="EJ4316" s="50"/>
      <c r="EK4316" s="50"/>
      <c r="EL4316" s="50"/>
      <c r="EM4316" s="50"/>
      <c r="EN4316" s="50"/>
      <c r="EO4316" s="50"/>
      <c r="EP4316" s="50"/>
      <c r="EQ4316" s="50"/>
      <c r="ER4316" s="50"/>
      <c r="ES4316" s="50"/>
      <c r="ET4316" s="50"/>
      <c r="EU4316" s="50"/>
      <c r="EV4316" s="50"/>
      <c r="EW4316" s="50"/>
      <c r="EX4316" s="50"/>
      <c r="EY4316" s="50"/>
      <c r="EZ4316" s="50"/>
      <c r="FA4316" s="50"/>
      <c r="FB4316" s="50"/>
      <c r="FC4316" s="50"/>
      <c r="FD4316" s="50"/>
      <c r="FE4316" s="50"/>
      <c r="FF4316" s="50"/>
      <c r="FG4316" s="50"/>
      <c r="FH4316" s="50"/>
      <c r="FI4316" s="50"/>
      <c r="FJ4316" s="50"/>
      <c r="FK4316" s="50"/>
      <c r="FL4316" s="50"/>
      <c r="FM4316" s="50"/>
      <c r="FN4316" s="50"/>
      <c r="FO4316" s="50"/>
      <c r="FP4316" s="50"/>
      <c r="FQ4316" s="50"/>
      <c r="FR4316" s="50"/>
      <c r="FS4316" s="50"/>
      <c r="FT4316" s="50"/>
      <c r="FU4316" s="50"/>
      <c r="FV4316" s="50"/>
      <c r="FW4316" s="50"/>
      <c r="FX4316" s="50"/>
      <c r="FY4316" s="50"/>
      <c r="FZ4316" s="50"/>
      <c r="GA4316" s="50"/>
      <c r="GB4316" s="50"/>
      <c r="GC4316" s="50"/>
      <c r="GD4316" s="50"/>
      <c r="GE4316" s="50"/>
      <c r="GF4316" s="50"/>
      <c r="GG4316" s="50"/>
      <c r="GH4316" s="50"/>
      <c r="GI4316" s="50"/>
      <c r="GJ4316" s="50"/>
      <c r="GK4316" s="50"/>
      <c r="GL4316" s="50"/>
      <c r="GM4316" s="50"/>
      <c r="GN4316" s="50"/>
      <c r="GO4316" s="50"/>
      <c r="GP4316" s="50"/>
      <c r="GQ4316" s="50"/>
      <c r="GR4316" s="50"/>
      <c r="GS4316" s="50"/>
      <c r="GT4316" s="50"/>
      <c r="GU4316" s="50"/>
      <c r="GV4316" s="50"/>
      <c r="GW4316" s="50"/>
      <c r="GX4316" s="50"/>
      <c r="GY4316" s="50"/>
      <c r="GZ4316" s="50"/>
      <c r="HA4316" s="50"/>
      <c r="HB4316" s="50"/>
      <c r="HC4316" s="50"/>
      <c r="HD4316" s="50"/>
      <c r="HE4316" s="50"/>
      <c r="HF4316" s="50"/>
      <c r="HG4316" s="50"/>
      <c r="HH4316" s="50"/>
      <c r="HI4316" s="50"/>
      <c r="HJ4316" s="50"/>
      <c r="HK4316" s="50"/>
      <c r="HL4316" s="50"/>
      <c r="HM4316" s="50"/>
      <c r="HN4316" s="50"/>
      <c r="HO4316" s="50"/>
      <c r="HP4316" s="50"/>
      <c r="HQ4316" s="50"/>
      <c r="HR4316" s="50"/>
      <c r="HS4316" s="50"/>
      <c r="HT4316" s="50"/>
      <c r="HU4316" s="50"/>
      <c r="HV4316" s="50"/>
      <c r="HW4316" s="50"/>
      <c r="HX4316" s="50"/>
      <c r="HY4316" s="50"/>
      <c r="HZ4316" s="50"/>
      <c r="IA4316" s="50"/>
      <c r="IB4316" s="50"/>
      <c r="IC4316" s="50"/>
      <c r="ID4316" s="50"/>
      <c r="IE4316" s="50"/>
      <c r="IF4316" s="50"/>
      <c r="IG4316" s="50"/>
      <c r="IH4316" s="50"/>
      <c r="II4316" s="50"/>
      <c r="IJ4316" s="50"/>
      <c r="IK4316" s="50"/>
      <c r="IL4316" s="50"/>
      <c r="IM4316" s="50"/>
      <c r="IN4316" s="50"/>
      <c r="IO4316" s="50"/>
      <c r="IP4316" s="50"/>
      <c r="IQ4316" s="50"/>
      <c r="IR4316" s="50"/>
      <c r="IS4316" s="50"/>
      <c r="IT4316" s="50"/>
      <c r="IU4316" s="50"/>
      <c r="IV4316" s="50"/>
      <c r="IW4316" s="50"/>
      <c r="IX4316" s="50"/>
      <c r="IY4316" s="50"/>
      <c r="IZ4316" s="50"/>
      <c r="JA4316" s="50"/>
      <c r="JB4316" s="50"/>
      <c r="JC4316" s="50"/>
      <c r="JD4316" s="50"/>
      <c r="JE4316" s="50"/>
      <c r="JF4316" s="50"/>
      <c r="JG4316" s="50"/>
      <c r="JH4316" s="50"/>
      <c r="JI4316" s="50"/>
      <c r="JJ4316" s="50"/>
      <c r="JK4316" s="50"/>
      <c r="JL4316" s="50"/>
      <c r="JM4316" s="50"/>
      <c r="JN4316" s="50"/>
      <c r="JO4316" s="50"/>
      <c r="JP4316" s="50"/>
      <c r="JQ4316" s="50"/>
      <c r="JR4316" s="50"/>
      <c r="JS4316" s="50"/>
      <c r="JT4316" s="50"/>
      <c r="JU4316" s="50"/>
      <c r="JV4316" s="50"/>
      <c r="JW4316" s="50"/>
      <c r="JX4316" s="50"/>
      <c r="JY4316" s="50"/>
      <c r="JZ4316" s="50"/>
      <c r="KA4316" s="50"/>
      <c r="KB4316" s="50"/>
      <c r="KC4316" s="50"/>
      <c r="KD4316" s="50"/>
      <c r="KE4316" s="50"/>
      <c r="KF4316" s="50"/>
      <c r="KG4316" s="50"/>
      <c r="KH4316" s="50"/>
      <c r="KI4316" s="50"/>
      <c r="KJ4316" s="50"/>
      <c r="KK4316" s="50"/>
      <c r="KL4316" s="50"/>
      <c r="KM4316" s="50"/>
      <c r="KN4316" s="50"/>
      <c r="KO4316" s="50"/>
      <c r="KP4316" s="50"/>
      <c r="KQ4316" s="50"/>
      <c r="KR4316" s="50"/>
      <c r="KS4316" s="50"/>
      <c r="KT4316" s="50"/>
      <c r="KU4316" s="50"/>
      <c r="KV4316" s="50"/>
      <c r="KW4316" s="50"/>
      <c r="KX4316" s="50"/>
      <c r="KY4316" s="50"/>
      <c r="KZ4316" s="50"/>
      <c r="LA4316" s="50"/>
      <c r="LB4316" s="50"/>
      <c r="LC4316" s="50"/>
      <c r="LD4316" s="50"/>
      <c r="LE4316" s="50"/>
      <c r="LF4316" s="50"/>
      <c r="LG4316" s="50"/>
      <c r="LH4316" s="50"/>
      <c r="LI4316" s="50"/>
      <c r="LJ4316" s="50"/>
      <c r="LK4316" s="50"/>
      <c r="LL4316" s="50"/>
      <c r="LM4316" s="50"/>
      <c r="LN4316" s="50"/>
      <c r="LO4316" s="50"/>
      <c r="LP4316" s="50"/>
      <c r="LQ4316" s="50"/>
      <c r="LR4316" s="50"/>
      <c r="LS4316" s="50"/>
      <c r="LT4316" s="50"/>
      <c r="LU4316" s="50"/>
      <c r="LV4316" s="50"/>
      <c r="LW4316" s="50"/>
      <c r="LX4316" s="50"/>
      <c r="LY4316" s="50"/>
      <c r="LZ4316" s="50"/>
      <c r="MA4316" s="50"/>
      <c r="MB4316" s="50"/>
      <c r="MC4316" s="50"/>
      <c r="MD4316" s="50"/>
      <c r="ME4316" s="50"/>
      <c r="MF4316" s="50"/>
      <c r="MG4316" s="50"/>
      <c r="MH4316" s="50"/>
      <c r="MI4316" s="50"/>
      <c r="MJ4316" s="50"/>
      <c r="MK4316" s="50"/>
      <c r="ML4316" s="50"/>
      <c r="MM4316" s="50"/>
      <c r="MN4316" s="50"/>
      <c r="MO4316" s="50"/>
      <c r="MP4316" s="50"/>
      <c r="MQ4316" s="50"/>
      <c r="MR4316" s="50"/>
      <c r="MS4316" s="50"/>
      <c r="MT4316" s="50"/>
      <c r="MU4316" s="50"/>
      <c r="MV4316" s="50"/>
      <c r="MW4316" s="50"/>
      <c r="MX4316" s="50"/>
      <c r="MY4316" s="50"/>
      <c r="MZ4316" s="50"/>
      <c r="NA4316" s="50"/>
      <c r="NB4316" s="50"/>
      <c r="NC4316" s="50"/>
      <c r="ND4316" s="50"/>
      <c r="NE4316" s="50"/>
      <c r="NF4316" s="50"/>
      <c r="NG4316" s="50"/>
      <c r="NH4316" s="50"/>
      <c r="NI4316" s="50"/>
      <c r="NJ4316" s="50"/>
      <c r="NK4316" s="50"/>
      <c r="NL4316" s="50"/>
      <c r="NM4316" s="50"/>
      <c r="NN4316" s="50"/>
      <c r="NO4316" s="50"/>
      <c r="NP4316" s="50"/>
      <c r="NQ4316" s="50"/>
      <c r="NR4316" s="50"/>
      <c r="NS4316" s="50"/>
      <c r="NT4316" s="50"/>
      <c r="NU4316" s="50"/>
      <c r="NV4316" s="50"/>
      <c r="NW4316" s="50"/>
      <c r="NX4316" s="50"/>
      <c r="NY4316" s="50"/>
      <c r="NZ4316" s="50"/>
      <c r="OA4316" s="50"/>
      <c r="OB4316" s="50"/>
      <c r="OC4316" s="50"/>
      <c r="OD4316" s="50"/>
      <c r="OE4316" s="50"/>
      <c r="OF4316" s="50"/>
      <c r="OG4316" s="50"/>
      <c r="OH4316" s="50"/>
    </row>
    <row r="4317" spans="1:398" s="28" customFormat="1" ht="16.5" customHeight="1">
      <c r="A4317" s="12" t="s">
        <v>406</v>
      </c>
      <c r="B4317" s="13"/>
      <c r="C4317" s="487"/>
      <c r="D4317" s="12"/>
      <c r="E4317" s="14" t="s">
        <v>659</v>
      </c>
      <c r="F4317" s="14" t="s">
        <v>653</v>
      </c>
      <c r="G4317" s="14" t="s">
        <v>555</v>
      </c>
      <c r="H4317" s="15">
        <v>2007</v>
      </c>
      <c r="I4317" s="423">
        <v>1</v>
      </c>
      <c r="J4317" s="423">
        <v>0</v>
      </c>
      <c r="K4317" s="423">
        <v>0</v>
      </c>
      <c r="L4317" s="16" t="s">
        <v>6816</v>
      </c>
      <c r="M4317" s="16"/>
      <c r="N4317" s="16" t="s">
        <v>41</v>
      </c>
      <c r="O4317" s="311">
        <v>180</v>
      </c>
      <c r="P4317" s="17">
        <v>0</v>
      </c>
      <c r="Q4317" s="17">
        <v>0</v>
      </c>
      <c r="R4317" s="18" t="s">
        <v>33</v>
      </c>
      <c r="S4317" s="244">
        <v>60</v>
      </c>
      <c r="T4317" s="244">
        <v>110</v>
      </c>
      <c r="U4317" s="244">
        <v>0</v>
      </c>
      <c r="V4317" s="244">
        <v>0</v>
      </c>
      <c r="W4317" s="310">
        <v>0.25</v>
      </c>
      <c r="X4317" s="21">
        <v>45</v>
      </c>
      <c r="Y4317" s="247" t="s">
        <v>33</v>
      </c>
      <c r="Z4317" s="23" t="s">
        <v>5838</v>
      </c>
      <c r="AA4317" s="24"/>
      <c r="AB4317" s="14"/>
      <c r="AC4317" s="14"/>
      <c r="AD4317" s="25"/>
      <c r="AE4317" s="26"/>
      <c r="AF4317" s="27"/>
      <c r="AP4317" s="50"/>
      <c r="AQ4317" s="50"/>
      <c r="AR4317" s="50"/>
      <c r="AS4317" s="50"/>
      <c r="AT4317" s="50"/>
      <c r="AU4317" s="50"/>
      <c r="AV4317" s="50"/>
      <c r="AW4317" s="50"/>
      <c r="AX4317" s="50"/>
      <c r="AY4317" s="50"/>
      <c r="AZ4317" s="50"/>
      <c r="BA4317" s="50"/>
      <c r="BB4317" s="50"/>
      <c r="BC4317" s="50"/>
      <c r="BD4317" s="50"/>
      <c r="BE4317" s="50"/>
      <c r="BF4317" s="50"/>
      <c r="BG4317" s="50"/>
      <c r="BH4317" s="50"/>
      <c r="BI4317" s="50"/>
      <c r="BJ4317" s="50"/>
      <c r="BK4317" s="50"/>
      <c r="BL4317" s="50"/>
      <c r="BM4317" s="50"/>
      <c r="BN4317" s="50"/>
      <c r="BO4317" s="50"/>
      <c r="BP4317" s="50"/>
      <c r="BQ4317" s="50"/>
      <c r="BR4317" s="50"/>
      <c r="BS4317" s="50"/>
      <c r="BT4317" s="50"/>
      <c r="BU4317" s="50"/>
      <c r="BV4317" s="50"/>
      <c r="BW4317" s="50"/>
      <c r="BX4317" s="50"/>
      <c r="BY4317" s="50"/>
      <c r="BZ4317" s="50"/>
      <c r="CA4317" s="50"/>
      <c r="CB4317" s="50"/>
      <c r="CC4317" s="50"/>
      <c r="CD4317" s="50"/>
      <c r="CE4317" s="50"/>
      <c r="CF4317" s="50"/>
      <c r="CG4317" s="50"/>
      <c r="CH4317" s="50"/>
      <c r="CI4317" s="50"/>
      <c r="CJ4317" s="50"/>
      <c r="CK4317" s="50"/>
      <c r="CL4317" s="50"/>
      <c r="CM4317" s="50"/>
      <c r="CN4317" s="50"/>
      <c r="CO4317" s="50"/>
      <c r="CP4317" s="50"/>
      <c r="CQ4317" s="50"/>
      <c r="CR4317" s="50"/>
      <c r="CS4317" s="50"/>
      <c r="CT4317" s="50"/>
      <c r="CU4317" s="50"/>
      <c r="CV4317" s="50"/>
      <c r="CW4317" s="50"/>
      <c r="CX4317" s="50"/>
      <c r="CY4317" s="50"/>
      <c r="CZ4317" s="50"/>
      <c r="DA4317" s="50"/>
      <c r="DB4317" s="50"/>
      <c r="DC4317" s="50"/>
      <c r="DD4317" s="50"/>
      <c r="DE4317" s="50"/>
      <c r="DF4317" s="50"/>
      <c r="DG4317" s="50"/>
      <c r="DH4317" s="50"/>
      <c r="DI4317" s="50"/>
      <c r="DJ4317" s="50"/>
      <c r="DK4317" s="50"/>
      <c r="DL4317" s="50"/>
      <c r="DM4317" s="50"/>
      <c r="DN4317" s="50"/>
      <c r="DO4317" s="50"/>
      <c r="DP4317" s="50"/>
      <c r="DQ4317" s="50"/>
      <c r="DR4317" s="50"/>
      <c r="DS4317" s="50"/>
      <c r="DT4317" s="50"/>
      <c r="DU4317" s="50"/>
      <c r="DV4317" s="50"/>
      <c r="DW4317" s="50"/>
      <c r="DX4317" s="50"/>
      <c r="DY4317" s="50"/>
      <c r="DZ4317" s="50"/>
      <c r="EA4317" s="50"/>
      <c r="EB4317" s="50"/>
      <c r="EC4317" s="50"/>
      <c r="ED4317" s="50"/>
      <c r="EE4317" s="50"/>
      <c r="EF4317" s="50"/>
      <c r="EG4317" s="50"/>
      <c r="EH4317" s="50"/>
      <c r="EI4317" s="50"/>
      <c r="EJ4317" s="50"/>
      <c r="EK4317" s="50"/>
      <c r="EL4317" s="50"/>
      <c r="EM4317" s="50"/>
      <c r="EN4317" s="50"/>
      <c r="EO4317" s="50"/>
      <c r="EP4317" s="50"/>
      <c r="EQ4317" s="50"/>
      <c r="ER4317" s="50"/>
      <c r="ES4317" s="50"/>
      <c r="ET4317" s="50"/>
      <c r="EU4317" s="50"/>
      <c r="EV4317" s="50"/>
      <c r="EW4317" s="50"/>
      <c r="EX4317" s="50"/>
      <c r="EY4317" s="50"/>
      <c r="EZ4317" s="50"/>
      <c r="FA4317" s="50"/>
      <c r="FB4317" s="50"/>
      <c r="FC4317" s="50"/>
      <c r="FD4317" s="50"/>
      <c r="FE4317" s="50"/>
      <c r="FF4317" s="50"/>
      <c r="FG4317" s="50"/>
      <c r="FH4317" s="50"/>
      <c r="FI4317" s="50"/>
      <c r="FJ4317" s="50"/>
      <c r="FK4317" s="50"/>
      <c r="FL4317" s="50"/>
      <c r="FM4317" s="50"/>
      <c r="FN4317" s="50"/>
      <c r="FO4317" s="50"/>
      <c r="FP4317" s="50"/>
      <c r="FQ4317" s="50"/>
      <c r="FR4317" s="50"/>
      <c r="FS4317" s="50"/>
      <c r="FT4317" s="50"/>
      <c r="FU4317" s="50"/>
      <c r="FV4317" s="50"/>
      <c r="FW4317" s="50"/>
      <c r="FX4317" s="50"/>
      <c r="FY4317" s="50"/>
      <c r="FZ4317" s="50"/>
      <c r="GA4317" s="50"/>
      <c r="GB4317" s="50"/>
      <c r="GC4317" s="50"/>
      <c r="GD4317" s="50"/>
      <c r="GE4317" s="50"/>
      <c r="GF4317" s="50"/>
      <c r="GG4317" s="50"/>
      <c r="GH4317" s="50"/>
      <c r="GI4317" s="50"/>
      <c r="GJ4317" s="50"/>
      <c r="GK4317" s="50"/>
      <c r="GL4317" s="50"/>
      <c r="GM4317" s="50"/>
      <c r="GN4317" s="50"/>
      <c r="GO4317" s="50"/>
      <c r="GP4317" s="50"/>
      <c r="GQ4317" s="50"/>
      <c r="GR4317" s="50"/>
      <c r="GS4317" s="50"/>
      <c r="GT4317" s="50"/>
      <c r="GU4317" s="50"/>
      <c r="GV4317" s="50"/>
      <c r="GW4317" s="50"/>
      <c r="GX4317" s="50"/>
      <c r="GY4317" s="50"/>
      <c r="GZ4317" s="50"/>
      <c r="HA4317" s="50"/>
      <c r="HB4317" s="50"/>
      <c r="HC4317" s="50"/>
      <c r="HD4317" s="50"/>
      <c r="HE4317" s="50"/>
      <c r="HF4317" s="50"/>
      <c r="HG4317" s="50"/>
      <c r="HH4317" s="50"/>
      <c r="HI4317" s="50"/>
      <c r="HJ4317" s="50"/>
      <c r="HK4317" s="50"/>
      <c r="HL4317" s="50"/>
      <c r="HM4317" s="50"/>
      <c r="HN4317" s="50"/>
      <c r="HO4317" s="50"/>
      <c r="HP4317" s="50"/>
      <c r="HQ4317" s="50"/>
      <c r="HR4317" s="50"/>
      <c r="HS4317" s="50"/>
      <c r="HT4317" s="50"/>
      <c r="HU4317" s="50"/>
      <c r="HV4317" s="50"/>
      <c r="HW4317" s="50"/>
      <c r="HX4317" s="50"/>
      <c r="HY4317" s="50"/>
      <c r="HZ4317" s="50"/>
      <c r="IA4317" s="50"/>
      <c r="IB4317" s="50"/>
      <c r="IC4317" s="50"/>
      <c r="ID4317" s="50"/>
      <c r="IE4317" s="50"/>
      <c r="IF4317" s="50"/>
      <c r="IG4317" s="50"/>
      <c r="IH4317" s="50"/>
      <c r="II4317" s="50"/>
      <c r="IJ4317" s="50"/>
      <c r="IK4317" s="50"/>
      <c r="IL4317" s="50"/>
      <c r="IM4317" s="50"/>
      <c r="IN4317" s="50"/>
      <c r="IO4317" s="50"/>
      <c r="IP4317" s="50"/>
      <c r="IQ4317" s="50"/>
      <c r="IR4317" s="50"/>
      <c r="IS4317" s="50"/>
      <c r="IT4317" s="50"/>
      <c r="IU4317" s="50"/>
      <c r="IV4317" s="50"/>
      <c r="IW4317" s="50"/>
      <c r="IX4317" s="50"/>
      <c r="IY4317" s="50"/>
      <c r="IZ4317" s="50"/>
      <c r="JA4317" s="50"/>
      <c r="JB4317" s="50"/>
      <c r="JC4317" s="50"/>
      <c r="JD4317" s="50"/>
      <c r="JE4317" s="50"/>
      <c r="JF4317" s="50"/>
      <c r="JG4317" s="50"/>
      <c r="JH4317" s="50"/>
      <c r="JI4317" s="50"/>
      <c r="JJ4317" s="50"/>
      <c r="JK4317" s="50"/>
      <c r="JL4317" s="50"/>
      <c r="JM4317" s="50"/>
      <c r="JN4317" s="50"/>
      <c r="JO4317" s="50"/>
      <c r="JP4317" s="50"/>
      <c r="JQ4317" s="50"/>
      <c r="JR4317" s="50"/>
      <c r="JS4317" s="50"/>
      <c r="JT4317" s="50"/>
      <c r="JU4317" s="50"/>
      <c r="JV4317" s="50"/>
      <c r="JW4317" s="50"/>
      <c r="JX4317" s="50"/>
      <c r="JY4317" s="50"/>
      <c r="JZ4317" s="50"/>
      <c r="KA4317" s="50"/>
      <c r="KB4317" s="50"/>
      <c r="KC4317" s="50"/>
      <c r="KD4317" s="50"/>
      <c r="KE4317" s="50"/>
      <c r="KF4317" s="50"/>
      <c r="KG4317" s="50"/>
      <c r="KH4317" s="50"/>
      <c r="KI4317" s="50"/>
      <c r="KJ4317" s="50"/>
      <c r="KK4317" s="50"/>
      <c r="KL4317" s="50"/>
      <c r="KM4317" s="50"/>
      <c r="KN4317" s="50"/>
      <c r="KO4317" s="50"/>
      <c r="KP4317" s="50"/>
      <c r="KQ4317" s="50"/>
      <c r="KR4317" s="50"/>
      <c r="KS4317" s="50"/>
      <c r="KT4317" s="50"/>
      <c r="KU4317" s="50"/>
      <c r="KV4317" s="50"/>
      <c r="KW4317" s="50"/>
      <c r="KX4317" s="50"/>
      <c r="KY4317" s="50"/>
      <c r="KZ4317" s="50"/>
      <c r="LA4317" s="50"/>
      <c r="LB4317" s="50"/>
      <c r="LC4317" s="50"/>
      <c r="LD4317" s="50"/>
      <c r="LE4317" s="50"/>
      <c r="LF4317" s="50"/>
      <c r="LG4317" s="50"/>
      <c r="LH4317" s="50"/>
      <c r="LI4317" s="50"/>
      <c r="LJ4317" s="50"/>
      <c r="LK4317" s="50"/>
      <c r="LL4317" s="50"/>
      <c r="LM4317" s="50"/>
      <c r="LN4317" s="50"/>
      <c r="LO4317" s="50"/>
      <c r="LP4317" s="50"/>
      <c r="LQ4317" s="50"/>
      <c r="LR4317" s="50"/>
      <c r="LS4317" s="50"/>
      <c r="LT4317" s="50"/>
      <c r="LU4317" s="50"/>
      <c r="LV4317" s="50"/>
      <c r="LW4317" s="50"/>
      <c r="LX4317" s="50"/>
      <c r="LY4317" s="50"/>
      <c r="LZ4317" s="50"/>
      <c r="MA4317" s="50"/>
      <c r="MB4317" s="50"/>
      <c r="MC4317" s="50"/>
      <c r="MD4317" s="50"/>
      <c r="ME4317" s="50"/>
      <c r="MF4317" s="50"/>
      <c r="MG4317" s="50"/>
      <c r="MH4317" s="50"/>
      <c r="MI4317" s="50"/>
      <c r="MJ4317" s="50"/>
      <c r="MK4317" s="50"/>
      <c r="ML4317" s="50"/>
      <c r="MM4317" s="50"/>
      <c r="MN4317" s="50"/>
      <c r="MO4317" s="50"/>
      <c r="MP4317" s="50"/>
      <c r="MQ4317" s="50"/>
      <c r="MR4317" s="50"/>
      <c r="MS4317" s="50"/>
      <c r="MT4317" s="50"/>
      <c r="MU4317" s="50"/>
      <c r="MV4317" s="50"/>
      <c r="MW4317" s="50"/>
      <c r="MX4317" s="50"/>
      <c r="MY4317" s="50"/>
      <c r="MZ4317" s="50"/>
      <c r="NA4317" s="50"/>
      <c r="NB4317" s="50"/>
      <c r="NC4317" s="50"/>
      <c r="ND4317" s="50"/>
      <c r="NE4317" s="50"/>
      <c r="NF4317" s="50"/>
      <c r="NG4317" s="50"/>
      <c r="NH4317" s="50"/>
      <c r="NI4317" s="50"/>
      <c r="NJ4317" s="50"/>
      <c r="NK4317" s="50"/>
      <c r="NL4317" s="50"/>
      <c r="NM4317" s="50"/>
      <c r="NN4317" s="50"/>
      <c r="NO4317" s="50"/>
      <c r="NP4317" s="50"/>
      <c r="NQ4317" s="50"/>
      <c r="NR4317" s="50"/>
      <c r="NS4317" s="50"/>
      <c r="NT4317" s="50"/>
      <c r="NU4317" s="50"/>
      <c r="NV4317" s="50"/>
      <c r="NW4317" s="50"/>
      <c r="NX4317" s="50"/>
      <c r="NY4317" s="50"/>
      <c r="NZ4317" s="50"/>
      <c r="OA4317" s="50"/>
      <c r="OB4317" s="50"/>
      <c r="OC4317" s="50"/>
      <c r="OD4317" s="50"/>
      <c r="OE4317" s="50"/>
      <c r="OF4317" s="50"/>
      <c r="OG4317" s="50"/>
      <c r="OH4317" s="50"/>
    </row>
    <row r="4318" spans="1:398" s="28" customFormat="1" ht="16.5" customHeight="1">
      <c r="A4318" s="12" t="s">
        <v>406</v>
      </c>
      <c r="B4318" s="13"/>
      <c r="C4318" s="189"/>
      <c r="D4318" s="12"/>
      <c r="E4318" s="14" t="s">
        <v>536</v>
      </c>
      <c r="F4318" s="14" t="s">
        <v>67</v>
      </c>
      <c r="G4318" s="14" t="s">
        <v>537</v>
      </c>
      <c r="H4318" s="15" t="s">
        <v>67</v>
      </c>
      <c r="I4318" s="15">
        <v>5</v>
      </c>
      <c r="J4318" s="15">
        <v>0</v>
      </c>
      <c r="K4318" s="15">
        <v>0</v>
      </c>
      <c r="L4318" s="16" t="s">
        <v>416</v>
      </c>
      <c r="M4318" s="16"/>
      <c r="N4318" s="16" t="s">
        <v>411</v>
      </c>
      <c r="O4318" s="17">
        <v>200</v>
      </c>
      <c r="P4318" s="17">
        <v>0</v>
      </c>
      <c r="Q4318" s="17">
        <v>0</v>
      </c>
      <c r="R4318" s="18" t="s">
        <v>33</v>
      </c>
      <c r="S4318" s="19">
        <v>60</v>
      </c>
      <c r="T4318" s="19">
        <v>110</v>
      </c>
      <c r="U4318" s="19">
        <v>2.2727272727272729</v>
      </c>
      <c r="V4318" s="19">
        <v>0</v>
      </c>
      <c r="W4318" s="20">
        <v>0.25</v>
      </c>
      <c r="X4318" s="21">
        <v>250</v>
      </c>
      <c r="Y4318" s="22" t="s">
        <v>33</v>
      </c>
      <c r="Z4318" s="23" t="s">
        <v>5838</v>
      </c>
      <c r="AA4318" s="24"/>
      <c r="AB4318" s="14"/>
      <c r="AC4318" s="14"/>
      <c r="AD4318" s="25"/>
      <c r="AE4318" s="26"/>
      <c r="AF4318" s="27"/>
      <c r="AP4318" s="50"/>
      <c r="AQ4318" s="50"/>
      <c r="AR4318" s="50"/>
      <c r="AS4318" s="50"/>
      <c r="AT4318" s="50"/>
      <c r="AU4318" s="50"/>
      <c r="AV4318" s="50"/>
      <c r="AW4318" s="50"/>
      <c r="AX4318" s="50"/>
      <c r="AY4318" s="50"/>
      <c r="AZ4318" s="50"/>
      <c r="BA4318" s="50"/>
      <c r="BB4318" s="50"/>
      <c r="BC4318" s="50"/>
      <c r="BD4318" s="50"/>
      <c r="BE4318" s="50"/>
      <c r="BF4318" s="50"/>
      <c r="BG4318" s="50"/>
      <c r="BH4318" s="50"/>
      <c r="BI4318" s="50"/>
      <c r="BJ4318" s="50"/>
      <c r="BK4318" s="50"/>
      <c r="BL4318" s="50"/>
      <c r="BM4318" s="50"/>
      <c r="BN4318" s="50"/>
      <c r="BO4318" s="50"/>
      <c r="BP4318" s="50"/>
      <c r="BQ4318" s="50"/>
      <c r="BR4318" s="50"/>
      <c r="BS4318" s="50"/>
      <c r="BT4318" s="50"/>
      <c r="BU4318" s="50"/>
      <c r="BV4318" s="50"/>
      <c r="BW4318" s="50"/>
      <c r="BX4318" s="50"/>
      <c r="BY4318" s="50"/>
      <c r="BZ4318" s="50"/>
      <c r="CA4318" s="50"/>
      <c r="CB4318" s="50"/>
      <c r="CC4318" s="50"/>
      <c r="CD4318" s="50"/>
      <c r="CE4318" s="50"/>
      <c r="CF4318" s="50"/>
      <c r="CG4318" s="50"/>
      <c r="CH4318" s="50"/>
      <c r="CI4318" s="50"/>
      <c r="CJ4318" s="50"/>
      <c r="CK4318" s="50"/>
      <c r="CL4318" s="50"/>
      <c r="CM4318" s="50"/>
      <c r="CN4318" s="50"/>
      <c r="CO4318" s="50"/>
      <c r="CP4318" s="50"/>
      <c r="CQ4318" s="50"/>
      <c r="CR4318" s="50"/>
      <c r="CS4318" s="50"/>
      <c r="CT4318" s="50"/>
      <c r="CU4318" s="50"/>
      <c r="CV4318" s="50"/>
      <c r="CW4318" s="50"/>
      <c r="CX4318" s="50"/>
      <c r="CY4318" s="50"/>
      <c r="CZ4318" s="50"/>
      <c r="DA4318" s="50"/>
      <c r="DB4318" s="50"/>
      <c r="DC4318" s="50"/>
      <c r="DD4318" s="50"/>
      <c r="DE4318" s="50"/>
      <c r="DF4318" s="50"/>
      <c r="DG4318" s="50"/>
      <c r="DH4318" s="50"/>
      <c r="DI4318" s="50"/>
      <c r="DJ4318" s="50"/>
      <c r="DK4318" s="50"/>
      <c r="DL4318" s="50"/>
      <c r="DM4318" s="50"/>
      <c r="DN4318" s="50"/>
      <c r="DO4318" s="50"/>
      <c r="DP4318" s="50"/>
      <c r="DQ4318" s="50"/>
      <c r="DR4318" s="50"/>
      <c r="DS4318" s="50"/>
      <c r="DT4318" s="50"/>
      <c r="DU4318" s="50"/>
      <c r="DV4318" s="50"/>
      <c r="DW4318" s="50"/>
      <c r="DX4318" s="50"/>
      <c r="DY4318" s="50"/>
      <c r="DZ4318" s="50"/>
      <c r="EA4318" s="50"/>
      <c r="EB4318" s="50"/>
      <c r="EC4318" s="50"/>
      <c r="ED4318" s="50"/>
      <c r="EE4318" s="50"/>
      <c r="EF4318" s="50"/>
      <c r="EG4318" s="50"/>
      <c r="EH4318" s="50"/>
      <c r="EI4318" s="50"/>
      <c r="EJ4318" s="50"/>
      <c r="EK4318" s="50"/>
      <c r="EL4318" s="50"/>
      <c r="EM4318" s="50"/>
      <c r="EN4318" s="50"/>
      <c r="EO4318" s="50"/>
      <c r="EP4318" s="50"/>
      <c r="EQ4318" s="50"/>
      <c r="ER4318" s="50"/>
      <c r="ES4318" s="50"/>
      <c r="ET4318" s="50"/>
      <c r="EU4318" s="50"/>
      <c r="EV4318" s="50"/>
      <c r="EW4318" s="50"/>
      <c r="EX4318" s="50"/>
      <c r="EY4318" s="50"/>
      <c r="EZ4318" s="50"/>
      <c r="FA4318" s="50"/>
      <c r="FB4318" s="50"/>
      <c r="FC4318" s="50"/>
      <c r="FD4318" s="50"/>
      <c r="FE4318" s="50"/>
      <c r="FF4318" s="50"/>
      <c r="FG4318" s="50"/>
      <c r="FH4318" s="50"/>
      <c r="FI4318" s="50"/>
      <c r="FJ4318" s="50"/>
      <c r="FK4318" s="50"/>
      <c r="FL4318" s="50"/>
      <c r="FM4318" s="50"/>
      <c r="FN4318" s="50"/>
      <c r="FO4318" s="50"/>
      <c r="FP4318" s="50"/>
      <c r="FQ4318" s="50"/>
      <c r="FR4318" s="50"/>
      <c r="FS4318" s="50"/>
      <c r="FT4318" s="50"/>
      <c r="FU4318" s="50"/>
      <c r="FV4318" s="50"/>
      <c r="FW4318" s="50"/>
      <c r="FX4318" s="50"/>
      <c r="FY4318" s="50"/>
      <c r="FZ4318" s="50"/>
      <c r="GA4318" s="50"/>
      <c r="GB4318" s="50"/>
      <c r="GC4318" s="50"/>
      <c r="GD4318" s="50"/>
      <c r="GE4318" s="50"/>
      <c r="GF4318" s="50"/>
      <c r="GG4318" s="50"/>
      <c r="GH4318" s="50"/>
      <c r="GI4318" s="50"/>
      <c r="GJ4318" s="50"/>
      <c r="GK4318" s="50"/>
      <c r="GL4318" s="50"/>
      <c r="GM4318" s="50"/>
      <c r="GN4318" s="50"/>
      <c r="GO4318" s="50"/>
      <c r="GP4318" s="50"/>
      <c r="GQ4318" s="50"/>
      <c r="GR4318" s="50"/>
      <c r="GS4318" s="50"/>
      <c r="GT4318" s="50"/>
      <c r="GU4318" s="50"/>
      <c r="GV4318" s="50"/>
      <c r="GW4318" s="50"/>
      <c r="GX4318" s="50"/>
      <c r="GY4318" s="50"/>
      <c r="GZ4318" s="50"/>
      <c r="HA4318" s="50"/>
      <c r="HB4318" s="50"/>
      <c r="HC4318" s="50"/>
      <c r="HD4318" s="50"/>
      <c r="HE4318" s="50"/>
      <c r="HF4318" s="50"/>
      <c r="HG4318" s="50"/>
      <c r="HH4318" s="50"/>
      <c r="HI4318" s="50"/>
      <c r="HJ4318" s="50"/>
      <c r="HK4318" s="50"/>
      <c r="HL4318" s="50"/>
      <c r="HM4318" s="50"/>
      <c r="HN4318" s="50"/>
      <c r="HO4318" s="50"/>
      <c r="HP4318" s="50"/>
      <c r="HQ4318" s="50"/>
      <c r="HR4318" s="50"/>
      <c r="HS4318" s="50"/>
      <c r="HT4318" s="50"/>
      <c r="HU4318" s="50"/>
      <c r="HV4318" s="50"/>
      <c r="HW4318" s="50"/>
      <c r="HX4318" s="50"/>
      <c r="HY4318" s="50"/>
      <c r="HZ4318" s="50"/>
      <c r="IA4318" s="50"/>
      <c r="IB4318" s="50"/>
      <c r="IC4318" s="50"/>
      <c r="ID4318" s="50"/>
      <c r="IE4318" s="50"/>
      <c r="IF4318" s="50"/>
      <c r="IG4318" s="50"/>
      <c r="IH4318" s="50"/>
      <c r="II4318" s="50"/>
      <c r="IJ4318" s="50"/>
      <c r="IK4318" s="50"/>
      <c r="IL4318" s="50"/>
      <c r="IM4318" s="50"/>
      <c r="IN4318" s="50"/>
      <c r="IO4318" s="50"/>
      <c r="IP4318" s="50"/>
      <c r="IQ4318" s="50"/>
      <c r="IR4318" s="50"/>
      <c r="IS4318" s="50"/>
      <c r="IT4318" s="50"/>
      <c r="IU4318" s="50"/>
      <c r="IV4318" s="50"/>
      <c r="IW4318" s="50"/>
      <c r="IX4318" s="50"/>
      <c r="IY4318" s="50"/>
      <c r="IZ4318" s="50"/>
      <c r="JA4318" s="50"/>
      <c r="JB4318" s="50"/>
      <c r="JC4318" s="50"/>
      <c r="JD4318" s="50"/>
      <c r="JE4318" s="50"/>
      <c r="JF4318" s="50"/>
      <c r="JG4318" s="50"/>
      <c r="JH4318" s="50"/>
      <c r="JI4318" s="50"/>
      <c r="JJ4318" s="50"/>
      <c r="JK4318" s="50"/>
      <c r="JL4318" s="50"/>
      <c r="JM4318" s="50"/>
      <c r="JN4318" s="50"/>
      <c r="JO4318" s="50"/>
      <c r="JP4318" s="50"/>
      <c r="JQ4318" s="50"/>
      <c r="JR4318" s="50"/>
      <c r="JS4318" s="50"/>
      <c r="JT4318" s="50"/>
      <c r="JU4318" s="50"/>
      <c r="JV4318" s="50"/>
      <c r="JW4318" s="50"/>
      <c r="JX4318" s="50"/>
      <c r="JY4318" s="50"/>
      <c r="JZ4318" s="50"/>
      <c r="KA4318" s="50"/>
      <c r="KB4318" s="50"/>
      <c r="KC4318" s="50"/>
      <c r="KD4318" s="50"/>
      <c r="KE4318" s="50"/>
      <c r="KF4318" s="50"/>
      <c r="KG4318" s="50"/>
      <c r="KH4318" s="50"/>
      <c r="KI4318" s="50"/>
      <c r="KJ4318" s="50"/>
      <c r="KK4318" s="50"/>
      <c r="KL4318" s="50"/>
      <c r="KM4318" s="50"/>
      <c r="KN4318" s="50"/>
      <c r="KO4318" s="50"/>
      <c r="KP4318" s="50"/>
      <c r="KQ4318" s="50"/>
      <c r="KR4318" s="50"/>
      <c r="KS4318" s="50"/>
      <c r="KT4318" s="50"/>
      <c r="KU4318" s="50"/>
      <c r="KV4318" s="50"/>
      <c r="KW4318" s="50"/>
      <c r="KX4318" s="50"/>
      <c r="KY4318" s="50"/>
      <c r="KZ4318" s="50"/>
      <c r="LA4318" s="50"/>
      <c r="LB4318" s="50"/>
      <c r="LC4318" s="50"/>
      <c r="LD4318" s="50"/>
      <c r="LE4318" s="50"/>
      <c r="LF4318" s="50"/>
      <c r="LG4318" s="50"/>
      <c r="LH4318" s="50"/>
      <c r="LI4318" s="50"/>
      <c r="LJ4318" s="50"/>
      <c r="LK4318" s="50"/>
      <c r="LL4318" s="50"/>
      <c r="LM4318" s="50"/>
      <c r="LN4318" s="50"/>
      <c r="LO4318" s="50"/>
      <c r="LP4318" s="50"/>
      <c r="LQ4318" s="50"/>
      <c r="LR4318" s="50"/>
      <c r="LS4318" s="50"/>
      <c r="LT4318" s="50"/>
      <c r="LU4318" s="50"/>
      <c r="LV4318" s="50"/>
      <c r="LW4318" s="50"/>
      <c r="LX4318" s="50"/>
      <c r="LY4318" s="50"/>
      <c r="LZ4318" s="50"/>
      <c r="MA4318" s="50"/>
      <c r="MB4318" s="50"/>
      <c r="MC4318" s="50"/>
      <c r="MD4318" s="50"/>
      <c r="ME4318" s="50"/>
      <c r="MF4318" s="50"/>
      <c r="MG4318" s="50"/>
      <c r="MH4318" s="50"/>
      <c r="MI4318" s="50"/>
      <c r="MJ4318" s="50"/>
      <c r="MK4318" s="50"/>
      <c r="ML4318" s="50"/>
      <c r="MM4318" s="50"/>
      <c r="MN4318" s="50"/>
      <c r="MO4318" s="50"/>
      <c r="MP4318" s="50"/>
      <c r="MQ4318" s="50"/>
      <c r="MR4318" s="50"/>
      <c r="MS4318" s="50"/>
      <c r="MT4318" s="50"/>
      <c r="MU4318" s="50"/>
      <c r="MV4318" s="50"/>
      <c r="MW4318" s="50"/>
      <c r="MX4318" s="50"/>
      <c r="MY4318" s="50"/>
      <c r="MZ4318" s="50"/>
      <c r="NA4318" s="50"/>
      <c r="NB4318" s="50"/>
      <c r="NC4318" s="50"/>
      <c r="ND4318" s="50"/>
      <c r="NE4318" s="50"/>
      <c r="NF4318" s="50"/>
      <c r="NG4318" s="50"/>
      <c r="NH4318" s="50"/>
      <c r="NI4318" s="50"/>
      <c r="NJ4318" s="50"/>
      <c r="NK4318" s="50"/>
      <c r="NL4318" s="50"/>
      <c r="NM4318" s="50"/>
      <c r="NN4318" s="50"/>
      <c r="NO4318" s="50"/>
      <c r="NP4318" s="50"/>
      <c r="NQ4318" s="50"/>
      <c r="NR4318" s="50"/>
      <c r="NS4318" s="50"/>
      <c r="NT4318" s="50"/>
      <c r="NU4318" s="50"/>
      <c r="NV4318" s="50"/>
      <c r="NW4318" s="50"/>
      <c r="NX4318" s="50"/>
      <c r="NY4318" s="50"/>
      <c r="NZ4318" s="50"/>
      <c r="OA4318" s="50"/>
      <c r="OB4318" s="50"/>
      <c r="OC4318" s="50"/>
      <c r="OD4318" s="50"/>
      <c r="OE4318" s="50"/>
      <c r="OF4318" s="50"/>
      <c r="OG4318" s="50"/>
      <c r="OH4318" s="50"/>
    </row>
    <row r="4319" spans="1:398" s="28" customFormat="1" ht="16.5" customHeight="1">
      <c r="A4319" s="12" t="s">
        <v>406</v>
      </c>
      <c r="B4319" s="13"/>
      <c r="C4319" s="487"/>
      <c r="D4319" s="12"/>
      <c r="E4319" s="14" t="s">
        <v>484</v>
      </c>
      <c r="F4319" s="14" t="s">
        <v>653</v>
      </c>
      <c r="G4319" s="14" t="s">
        <v>610</v>
      </c>
      <c r="H4319" s="15">
        <v>2008</v>
      </c>
      <c r="I4319" s="423">
        <v>1</v>
      </c>
      <c r="J4319" s="423">
        <v>0</v>
      </c>
      <c r="K4319" s="423">
        <v>0</v>
      </c>
      <c r="L4319" s="16" t="s">
        <v>6816</v>
      </c>
      <c r="M4319" s="16"/>
      <c r="N4319" s="16" t="s">
        <v>41</v>
      </c>
      <c r="O4319" s="311">
        <v>200</v>
      </c>
      <c r="P4319" s="17">
        <v>0</v>
      </c>
      <c r="Q4319" s="17">
        <v>0</v>
      </c>
      <c r="R4319" s="18" t="s">
        <v>33</v>
      </c>
      <c r="S4319" s="244">
        <v>0</v>
      </c>
      <c r="T4319" s="244">
        <v>110</v>
      </c>
      <c r="U4319" s="244">
        <v>0</v>
      </c>
      <c r="V4319" s="244">
        <v>0</v>
      </c>
      <c r="W4319" s="310">
        <v>0.25</v>
      </c>
      <c r="X4319" s="21">
        <v>50</v>
      </c>
      <c r="Y4319" s="247" t="s">
        <v>33</v>
      </c>
      <c r="Z4319" s="23" t="s">
        <v>5838</v>
      </c>
      <c r="AA4319" s="24"/>
      <c r="AB4319" s="14"/>
      <c r="AC4319" s="14"/>
      <c r="AD4319" s="25"/>
      <c r="AE4319" s="26"/>
      <c r="AF4319" s="27"/>
      <c r="AP4319" s="50"/>
      <c r="AQ4319" s="50"/>
      <c r="AR4319" s="50"/>
      <c r="AS4319" s="50"/>
      <c r="AT4319" s="50"/>
      <c r="AU4319" s="50"/>
      <c r="AV4319" s="50"/>
      <c r="AW4319" s="50"/>
      <c r="AX4319" s="50"/>
      <c r="AY4319" s="50"/>
      <c r="AZ4319" s="50"/>
      <c r="BA4319" s="50"/>
      <c r="BB4319" s="50"/>
      <c r="BC4319" s="50"/>
      <c r="BD4319" s="50"/>
      <c r="BE4319" s="50"/>
      <c r="BF4319" s="50"/>
      <c r="BG4319" s="50"/>
      <c r="BH4319" s="50"/>
      <c r="BI4319" s="50"/>
      <c r="BJ4319" s="50"/>
      <c r="BK4319" s="50"/>
      <c r="BL4319" s="50"/>
      <c r="BM4319" s="50"/>
      <c r="BN4319" s="50"/>
      <c r="BO4319" s="50"/>
      <c r="BP4319" s="50"/>
      <c r="BQ4319" s="50"/>
      <c r="BR4319" s="50"/>
      <c r="BS4319" s="50"/>
      <c r="BT4319" s="50"/>
      <c r="BU4319" s="50"/>
      <c r="BV4319" s="50"/>
      <c r="BW4319" s="50"/>
      <c r="BX4319" s="50"/>
      <c r="BY4319" s="50"/>
      <c r="BZ4319" s="50"/>
      <c r="CA4319" s="50"/>
      <c r="CB4319" s="50"/>
      <c r="CC4319" s="50"/>
      <c r="CD4319" s="50"/>
      <c r="CE4319" s="50"/>
      <c r="CF4319" s="50"/>
      <c r="CG4319" s="50"/>
      <c r="CH4319" s="50"/>
      <c r="CI4319" s="50"/>
      <c r="CJ4319" s="50"/>
      <c r="CK4319" s="50"/>
      <c r="CL4319" s="50"/>
      <c r="CM4319" s="50"/>
      <c r="CN4319" s="50"/>
      <c r="CO4319" s="50"/>
      <c r="CP4319" s="50"/>
      <c r="CQ4319" s="50"/>
      <c r="CR4319" s="50"/>
      <c r="CS4319" s="50"/>
      <c r="CT4319" s="50"/>
      <c r="CU4319" s="50"/>
      <c r="CV4319" s="50"/>
      <c r="CW4319" s="50"/>
      <c r="CX4319" s="50"/>
      <c r="CY4319" s="50"/>
      <c r="CZ4319" s="50"/>
      <c r="DA4319" s="50"/>
      <c r="DB4319" s="50"/>
      <c r="DC4319" s="50"/>
      <c r="DD4319" s="50"/>
      <c r="DE4319" s="50"/>
      <c r="DF4319" s="50"/>
      <c r="DG4319" s="50"/>
      <c r="DH4319" s="50"/>
      <c r="DI4319" s="50"/>
      <c r="DJ4319" s="50"/>
      <c r="DK4319" s="50"/>
      <c r="DL4319" s="50"/>
      <c r="DM4319" s="50"/>
      <c r="DN4319" s="50"/>
      <c r="DO4319" s="50"/>
      <c r="DP4319" s="50"/>
      <c r="DQ4319" s="50"/>
      <c r="DR4319" s="50"/>
      <c r="DS4319" s="50"/>
      <c r="DT4319" s="50"/>
      <c r="DU4319" s="50"/>
      <c r="DV4319" s="50"/>
      <c r="DW4319" s="50"/>
      <c r="DX4319" s="50"/>
      <c r="DY4319" s="50"/>
      <c r="DZ4319" s="50"/>
      <c r="EA4319" s="50"/>
      <c r="EB4319" s="50"/>
      <c r="EC4319" s="50"/>
      <c r="ED4319" s="50"/>
      <c r="EE4319" s="50"/>
      <c r="EF4319" s="50"/>
      <c r="EG4319" s="50"/>
      <c r="EH4319" s="50"/>
      <c r="EI4319" s="50"/>
      <c r="EJ4319" s="50"/>
      <c r="EK4319" s="50"/>
      <c r="EL4319" s="50"/>
      <c r="EM4319" s="50"/>
      <c r="EN4319" s="50"/>
      <c r="EO4319" s="50"/>
      <c r="EP4319" s="50"/>
      <c r="EQ4319" s="50"/>
      <c r="ER4319" s="50"/>
      <c r="ES4319" s="50"/>
      <c r="ET4319" s="50"/>
      <c r="EU4319" s="50"/>
      <c r="EV4319" s="50"/>
      <c r="EW4319" s="50"/>
      <c r="EX4319" s="50"/>
      <c r="EY4319" s="50"/>
      <c r="EZ4319" s="50"/>
      <c r="FA4319" s="50"/>
      <c r="FB4319" s="50"/>
      <c r="FC4319" s="50"/>
      <c r="FD4319" s="50"/>
      <c r="FE4319" s="50"/>
      <c r="FF4319" s="50"/>
      <c r="FG4319" s="50"/>
      <c r="FH4319" s="50"/>
      <c r="FI4319" s="50"/>
      <c r="FJ4319" s="50"/>
      <c r="FK4319" s="50"/>
      <c r="FL4319" s="50"/>
      <c r="FM4319" s="50"/>
      <c r="FN4319" s="50"/>
      <c r="FO4319" s="50"/>
      <c r="FP4319" s="50"/>
      <c r="FQ4319" s="50"/>
      <c r="FR4319" s="50"/>
      <c r="FS4319" s="50"/>
      <c r="FT4319" s="50"/>
      <c r="FU4319" s="50"/>
      <c r="FV4319" s="50"/>
      <c r="FW4319" s="50"/>
      <c r="FX4319" s="50"/>
      <c r="FY4319" s="50"/>
      <c r="FZ4319" s="50"/>
      <c r="GA4319" s="50"/>
      <c r="GB4319" s="50"/>
      <c r="GC4319" s="50"/>
      <c r="GD4319" s="50"/>
      <c r="GE4319" s="50"/>
      <c r="GF4319" s="50"/>
      <c r="GG4319" s="50"/>
      <c r="GH4319" s="50"/>
      <c r="GI4319" s="50"/>
      <c r="GJ4319" s="50"/>
      <c r="GK4319" s="50"/>
      <c r="GL4319" s="50"/>
      <c r="GM4319" s="50"/>
      <c r="GN4319" s="50"/>
      <c r="GO4319" s="50"/>
      <c r="GP4319" s="50"/>
      <c r="GQ4319" s="50"/>
      <c r="GR4319" s="50"/>
      <c r="GS4319" s="50"/>
      <c r="GT4319" s="50"/>
      <c r="GU4319" s="50"/>
      <c r="GV4319" s="50"/>
      <c r="GW4319" s="50"/>
      <c r="GX4319" s="50"/>
      <c r="GY4319" s="50"/>
      <c r="GZ4319" s="50"/>
      <c r="HA4319" s="50"/>
      <c r="HB4319" s="50"/>
      <c r="HC4319" s="50"/>
      <c r="HD4319" s="50"/>
      <c r="HE4319" s="50"/>
      <c r="HF4319" s="50"/>
      <c r="HG4319" s="50"/>
      <c r="HH4319" s="50"/>
      <c r="HI4319" s="50"/>
      <c r="HJ4319" s="50"/>
      <c r="HK4319" s="50"/>
      <c r="HL4319" s="50"/>
      <c r="HM4319" s="50"/>
      <c r="HN4319" s="50"/>
      <c r="HO4319" s="50"/>
      <c r="HP4319" s="50"/>
      <c r="HQ4319" s="50"/>
      <c r="HR4319" s="50"/>
      <c r="HS4319" s="50"/>
      <c r="HT4319" s="50"/>
      <c r="HU4319" s="50"/>
      <c r="HV4319" s="50"/>
      <c r="HW4319" s="50"/>
      <c r="HX4319" s="50"/>
      <c r="HY4319" s="50"/>
      <c r="HZ4319" s="50"/>
      <c r="IA4319" s="50"/>
      <c r="IB4319" s="50"/>
      <c r="IC4319" s="50"/>
      <c r="ID4319" s="50"/>
      <c r="IE4319" s="50"/>
      <c r="IF4319" s="50"/>
      <c r="IG4319" s="50"/>
      <c r="IH4319" s="50"/>
      <c r="II4319" s="50"/>
      <c r="IJ4319" s="50"/>
      <c r="IK4319" s="50"/>
      <c r="IL4319" s="50"/>
      <c r="IM4319" s="50"/>
      <c r="IN4319" s="50"/>
      <c r="IO4319" s="50"/>
      <c r="IP4319" s="50"/>
      <c r="IQ4319" s="50"/>
      <c r="IR4319" s="50"/>
      <c r="IS4319" s="50"/>
      <c r="IT4319" s="50"/>
      <c r="IU4319" s="50"/>
      <c r="IV4319" s="50"/>
      <c r="IW4319" s="50"/>
      <c r="IX4319" s="50"/>
      <c r="IY4319" s="50"/>
      <c r="IZ4319" s="50"/>
      <c r="JA4319" s="50"/>
      <c r="JB4319" s="50"/>
      <c r="JC4319" s="50"/>
      <c r="JD4319" s="50"/>
      <c r="JE4319" s="50"/>
      <c r="JF4319" s="50"/>
      <c r="JG4319" s="50"/>
      <c r="JH4319" s="50"/>
      <c r="JI4319" s="50"/>
      <c r="JJ4319" s="50"/>
      <c r="JK4319" s="50"/>
      <c r="JL4319" s="50"/>
      <c r="JM4319" s="50"/>
      <c r="JN4319" s="50"/>
      <c r="JO4319" s="50"/>
      <c r="JP4319" s="50"/>
      <c r="JQ4319" s="50"/>
      <c r="JR4319" s="50"/>
      <c r="JS4319" s="50"/>
      <c r="JT4319" s="50"/>
      <c r="JU4319" s="50"/>
      <c r="JV4319" s="50"/>
      <c r="JW4319" s="50"/>
      <c r="JX4319" s="50"/>
      <c r="JY4319" s="50"/>
      <c r="JZ4319" s="50"/>
      <c r="KA4319" s="50"/>
      <c r="KB4319" s="50"/>
      <c r="KC4319" s="50"/>
      <c r="KD4319" s="50"/>
      <c r="KE4319" s="50"/>
      <c r="KF4319" s="50"/>
      <c r="KG4319" s="50"/>
      <c r="KH4319" s="50"/>
      <c r="KI4319" s="50"/>
      <c r="KJ4319" s="50"/>
      <c r="KK4319" s="50"/>
      <c r="KL4319" s="50"/>
      <c r="KM4319" s="50"/>
      <c r="KN4319" s="50"/>
      <c r="KO4319" s="50"/>
      <c r="KP4319" s="50"/>
      <c r="KQ4319" s="50"/>
      <c r="KR4319" s="50"/>
      <c r="KS4319" s="50"/>
      <c r="KT4319" s="50"/>
      <c r="KU4319" s="50"/>
      <c r="KV4319" s="50"/>
      <c r="KW4319" s="50"/>
      <c r="KX4319" s="50"/>
      <c r="KY4319" s="50"/>
      <c r="KZ4319" s="50"/>
      <c r="LA4319" s="50"/>
      <c r="LB4319" s="50"/>
      <c r="LC4319" s="50"/>
      <c r="LD4319" s="50"/>
      <c r="LE4319" s="50"/>
      <c r="LF4319" s="50"/>
      <c r="LG4319" s="50"/>
      <c r="LH4319" s="50"/>
      <c r="LI4319" s="50"/>
      <c r="LJ4319" s="50"/>
      <c r="LK4319" s="50"/>
      <c r="LL4319" s="50"/>
      <c r="LM4319" s="50"/>
      <c r="LN4319" s="50"/>
      <c r="LO4319" s="50"/>
      <c r="LP4319" s="50"/>
      <c r="LQ4319" s="50"/>
      <c r="LR4319" s="50"/>
      <c r="LS4319" s="50"/>
      <c r="LT4319" s="50"/>
      <c r="LU4319" s="50"/>
      <c r="LV4319" s="50"/>
      <c r="LW4319" s="50"/>
      <c r="LX4319" s="50"/>
      <c r="LY4319" s="50"/>
      <c r="LZ4319" s="50"/>
      <c r="MA4319" s="50"/>
      <c r="MB4319" s="50"/>
      <c r="MC4319" s="50"/>
      <c r="MD4319" s="50"/>
      <c r="ME4319" s="50"/>
      <c r="MF4319" s="50"/>
      <c r="MG4319" s="50"/>
      <c r="MH4319" s="50"/>
      <c r="MI4319" s="50"/>
      <c r="MJ4319" s="50"/>
      <c r="MK4319" s="50"/>
      <c r="ML4319" s="50"/>
      <c r="MM4319" s="50"/>
      <c r="MN4319" s="50"/>
      <c r="MO4319" s="50"/>
      <c r="MP4319" s="50"/>
      <c r="MQ4319" s="50"/>
      <c r="MR4319" s="50"/>
      <c r="MS4319" s="50"/>
      <c r="MT4319" s="50"/>
      <c r="MU4319" s="50"/>
      <c r="MV4319" s="50"/>
      <c r="MW4319" s="50"/>
      <c r="MX4319" s="50"/>
      <c r="MY4319" s="50"/>
      <c r="MZ4319" s="50"/>
      <c r="NA4319" s="50"/>
      <c r="NB4319" s="50"/>
      <c r="NC4319" s="50"/>
      <c r="ND4319" s="50"/>
      <c r="NE4319" s="50"/>
      <c r="NF4319" s="50"/>
      <c r="NG4319" s="50"/>
      <c r="NH4319" s="50"/>
      <c r="NI4319" s="50"/>
      <c r="NJ4319" s="50"/>
      <c r="NK4319" s="50"/>
      <c r="NL4319" s="50"/>
      <c r="NM4319" s="50"/>
      <c r="NN4319" s="50"/>
      <c r="NO4319" s="50"/>
      <c r="NP4319" s="50"/>
      <c r="NQ4319" s="50"/>
      <c r="NR4319" s="50"/>
      <c r="NS4319" s="50"/>
      <c r="NT4319" s="50"/>
      <c r="NU4319" s="50"/>
      <c r="NV4319" s="50"/>
      <c r="NW4319" s="50"/>
      <c r="NX4319" s="50"/>
      <c r="NY4319" s="50"/>
      <c r="NZ4319" s="50"/>
      <c r="OA4319" s="50"/>
      <c r="OB4319" s="50"/>
      <c r="OC4319" s="50"/>
      <c r="OD4319" s="50"/>
      <c r="OE4319" s="50"/>
      <c r="OF4319" s="50"/>
      <c r="OG4319" s="50"/>
      <c r="OH4319" s="50"/>
    </row>
    <row r="4320" spans="1:398" s="29" customFormat="1" ht="16.5" customHeight="1">
      <c r="A4320" s="12" t="s">
        <v>406</v>
      </c>
      <c r="B4320" s="13"/>
      <c r="C4320" s="487"/>
      <c r="D4320" s="12"/>
      <c r="E4320" s="14" t="s">
        <v>513</v>
      </c>
      <c r="F4320" s="14" t="s">
        <v>518</v>
      </c>
      <c r="G4320" s="14" t="s">
        <v>669</v>
      </c>
      <c r="H4320" s="15">
        <v>2003</v>
      </c>
      <c r="I4320" s="423">
        <v>1</v>
      </c>
      <c r="J4320" s="423">
        <v>0</v>
      </c>
      <c r="K4320" s="423">
        <v>0</v>
      </c>
      <c r="L4320" s="16" t="s">
        <v>6816</v>
      </c>
      <c r="M4320" s="16"/>
      <c r="N4320" s="16" t="s">
        <v>41</v>
      </c>
      <c r="O4320" s="311">
        <v>200</v>
      </c>
      <c r="P4320" s="17">
        <v>0</v>
      </c>
      <c r="Q4320" s="17">
        <v>0</v>
      </c>
      <c r="R4320" s="18" t="s">
        <v>33</v>
      </c>
      <c r="S4320" s="244">
        <v>0</v>
      </c>
      <c r="T4320" s="244">
        <v>110</v>
      </c>
      <c r="U4320" s="244">
        <v>0</v>
      </c>
      <c r="V4320" s="244">
        <v>0</v>
      </c>
      <c r="W4320" s="310">
        <v>0.25</v>
      </c>
      <c r="X4320" s="21">
        <v>50</v>
      </c>
      <c r="Y4320" s="247" t="s">
        <v>33</v>
      </c>
      <c r="Z4320" s="23" t="s">
        <v>5838</v>
      </c>
      <c r="AA4320" s="24"/>
      <c r="AB4320" s="14"/>
      <c r="AC4320" s="14"/>
      <c r="AD4320" s="25"/>
      <c r="AE4320" s="26"/>
      <c r="AF4320" s="27"/>
      <c r="AG4320" s="28"/>
      <c r="AH4320" s="28"/>
      <c r="AI4320" s="28"/>
      <c r="AJ4320" s="28"/>
      <c r="AK4320" s="28"/>
      <c r="AL4320" s="28"/>
      <c r="AM4320" s="28"/>
      <c r="AN4320" s="28"/>
      <c r="AO4320" s="28"/>
    </row>
    <row r="4321" spans="1:398" ht="16.5" customHeight="1">
      <c r="A4321" s="30" t="s">
        <v>406</v>
      </c>
      <c r="B4321" s="30"/>
      <c r="C4321" s="30"/>
      <c r="D4321" s="30"/>
      <c r="E4321" s="164" t="s">
        <v>579</v>
      </c>
      <c r="F4321" s="164" t="s">
        <v>677</v>
      </c>
      <c r="G4321" s="164" t="s">
        <v>678</v>
      </c>
      <c r="H4321" s="164">
        <v>2006</v>
      </c>
      <c r="I4321" s="164">
        <v>1</v>
      </c>
      <c r="J4321" s="164">
        <v>0</v>
      </c>
      <c r="K4321" s="164">
        <v>0</v>
      </c>
      <c r="L4321" s="165" t="s">
        <v>6816</v>
      </c>
      <c r="M4321" s="165"/>
      <c r="N4321" s="165" t="s">
        <v>41</v>
      </c>
      <c r="O4321" s="85">
        <v>200</v>
      </c>
      <c r="P4321" s="85">
        <v>0</v>
      </c>
      <c r="Q4321" s="85">
        <v>0</v>
      </c>
      <c r="R4321" s="183" t="s">
        <v>33</v>
      </c>
      <c r="S4321" s="174">
        <v>0</v>
      </c>
      <c r="T4321" s="174">
        <v>110</v>
      </c>
      <c r="U4321" s="174">
        <v>0</v>
      </c>
      <c r="V4321" s="174">
        <v>0</v>
      </c>
      <c r="W4321" s="184">
        <v>0.25</v>
      </c>
      <c r="X4321" s="21">
        <v>50</v>
      </c>
      <c r="Y4321" s="185" t="s">
        <v>33</v>
      </c>
      <c r="Z4321" s="164" t="s">
        <v>5838</v>
      </c>
      <c r="AA4321" s="186"/>
      <c r="AB4321" s="164"/>
      <c r="AC4321" s="164"/>
      <c r="AD4321" s="25"/>
      <c r="AE4321" s="26"/>
      <c r="AF4321" s="27"/>
      <c r="AP4321" s="88"/>
      <c r="AQ4321" s="88"/>
      <c r="AR4321" s="88"/>
      <c r="AS4321" s="88"/>
      <c r="AT4321" s="88"/>
      <c r="AU4321" s="88"/>
      <c r="AV4321" s="88"/>
      <c r="AW4321" s="88"/>
      <c r="AX4321" s="88"/>
      <c r="AY4321" s="88"/>
      <c r="AZ4321" s="88"/>
      <c r="BA4321" s="88"/>
      <c r="BB4321" s="88"/>
      <c r="BC4321" s="88"/>
      <c r="BD4321" s="88"/>
      <c r="BE4321" s="88"/>
      <c r="BF4321" s="88"/>
      <c r="BG4321" s="88"/>
      <c r="BH4321" s="88"/>
      <c r="BI4321" s="88"/>
      <c r="BJ4321" s="88"/>
      <c r="BK4321" s="88"/>
      <c r="BL4321" s="88"/>
      <c r="BM4321" s="88"/>
      <c r="BN4321" s="88"/>
      <c r="BO4321" s="88"/>
      <c r="BP4321" s="88"/>
      <c r="BQ4321" s="88"/>
      <c r="BR4321" s="88"/>
      <c r="BS4321" s="88"/>
      <c r="BT4321" s="88"/>
      <c r="BU4321" s="88"/>
      <c r="BV4321" s="88"/>
      <c r="BW4321" s="88"/>
      <c r="BX4321" s="88"/>
      <c r="BY4321" s="88"/>
      <c r="BZ4321" s="88"/>
      <c r="CA4321" s="88"/>
      <c r="CB4321" s="88"/>
      <c r="CC4321" s="88"/>
      <c r="CD4321" s="88"/>
      <c r="CE4321" s="88"/>
      <c r="CF4321" s="88"/>
      <c r="CG4321" s="88"/>
      <c r="CH4321" s="88"/>
      <c r="CI4321" s="88"/>
      <c r="CJ4321" s="88"/>
      <c r="CK4321" s="88"/>
      <c r="CL4321" s="88"/>
      <c r="CM4321" s="88"/>
      <c r="CN4321" s="88"/>
      <c r="CO4321" s="88"/>
      <c r="CP4321" s="88"/>
      <c r="CQ4321" s="88"/>
      <c r="CR4321" s="88"/>
      <c r="CS4321" s="88"/>
      <c r="CT4321" s="88"/>
      <c r="CU4321" s="88"/>
      <c r="CV4321" s="88"/>
      <c r="CW4321" s="88"/>
      <c r="CX4321" s="88"/>
      <c r="CY4321" s="88"/>
      <c r="CZ4321" s="88"/>
      <c r="DA4321" s="88"/>
      <c r="DB4321" s="88"/>
      <c r="DC4321" s="88"/>
      <c r="DD4321" s="88"/>
      <c r="DE4321" s="88"/>
      <c r="DF4321" s="88"/>
      <c r="DG4321" s="88"/>
      <c r="DH4321" s="88"/>
      <c r="DI4321" s="88"/>
      <c r="DJ4321" s="88"/>
      <c r="DK4321" s="88"/>
      <c r="DL4321" s="88"/>
      <c r="DM4321" s="88"/>
      <c r="DN4321" s="88"/>
      <c r="DO4321" s="88"/>
      <c r="DP4321" s="88"/>
      <c r="DQ4321" s="88"/>
      <c r="DR4321" s="88"/>
      <c r="DS4321" s="88"/>
      <c r="DT4321" s="88"/>
      <c r="DU4321" s="88"/>
      <c r="DV4321" s="88"/>
      <c r="DW4321" s="88"/>
      <c r="DX4321" s="88"/>
      <c r="DY4321" s="88"/>
      <c r="DZ4321" s="88"/>
      <c r="EA4321" s="88"/>
      <c r="EB4321" s="88"/>
      <c r="EC4321" s="88"/>
      <c r="ED4321" s="88"/>
      <c r="EE4321" s="88"/>
      <c r="EF4321" s="88"/>
      <c r="EG4321" s="88"/>
      <c r="EH4321" s="88"/>
      <c r="EI4321" s="88"/>
      <c r="EJ4321" s="88"/>
      <c r="EK4321" s="88"/>
      <c r="EL4321" s="88"/>
      <c r="EM4321" s="88"/>
      <c r="EN4321" s="88"/>
      <c r="EO4321" s="88"/>
      <c r="EP4321" s="88"/>
      <c r="EQ4321" s="88"/>
      <c r="ER4321" s="88"/>
      <c r="ES4321" s="88"/>
      <c r="ET4321" s="88"/>
      <c r="EU4321" s="88"/>
      <c r="EV4321" s="88"/>
      <c r="EW4321" s="88"/>
      <c r="EX4321" s="88"/>
      <c r="EY4321" s="88"/>
      <c r="EZ4321" s="88"/>
      <c r="FA4321" s="88"/>
      <c r="FB4321" s="88"/>
      <c r="FC4321" s="88"/>
      <c r="FD4321" s="88"/>
      <c r="FE4321" s="88"/>
      <c r="FF4321" s="88"/>
      <c r="FG4321" s="88"/>
      <c r="FH4321" s="88"/>
      <c r="FI4321" s="88"/>
      <c r="FJ4321" s="88"/>
      <c r="FK4321" s="88"/>
      <c r="FL4321" s="88"/>
      <c r="FM4321" s="88"/>
      <c r="FN4321" s="88"/>
      <c r="FO4321" s="88"/>
      <c r="FP4321" s="88"/>
      <c r="FQ4321" s="88"/>
      <c r="FR4321" s="88"/>
      <c r="FS4321" s="88"/>
      <c r="FT4321" s="88"/>
      <c r="FU4321" s="88"/>
      <c r="FV4321" s="88"/>
      <c r="FW4321" s="88"/>
      <c r="FX4321" s="88"/>
      <c r="FY4321" s="88"/>
      <c r="FZ4321" s="88"/>
      <c r="GA4321" s="88"/>
      <c r="GB4321" s="88"/>
      <c r="GC4321" s="88"/>
      <c r="GD4321" s="88"/>
      <c r="GE4321" s="88"/>
      <c r="GF4321" s="88"/>
      <c r="GG4321" s="88"/>
      <c r="GH4321" s="88"/>
      <c r="GI4321" s="88"/>
      <c r="GJ4321" s="88"/>
      <c r="GK4321" s="88"/>
      <c r="GL4321" s="88"/>
      <c r="GM4321" s="88"/>
      <c r="GN4321" s="88"/>
      <c r="GO4321" s="88"/>
      <c r="GP4321" s="88"/>
      <c r="GQ4321" s="88"/>
      <c r="GR4321" s="88"/>
      <c r="GS4321" s="88"/>
      <c r="GT4321" s="88"/>
      <c r="GU4321" s="88"/>
      <c r="GV4321" s="88"/>
      <c r="GW4321" s="88"/>
      <c r="GX4321" s="88"/>
      <c r="GY4321" s="88"/>
      <c r="GZ4321" s="88"/>
      <c r="HA4321" s="88"/>
      <c r="HB4321" s="88"/>
      <c r="HC4321" s="88"/>
      <c r="HD4321" s="88"/>
      <c r="HE4321" s="88"/>
      <c r="HF4321" s="88"/>
      <c r="HG4321" s="88"/>
      <c r="HH4321" s="88"/>
      <c r="HI4321" s="88"/>
      <c r="HJ4321" s="88"/>
      <c r="HK4321" s="88"/>
      <c r="HL4321" s="88"/>
      <c r="HM4321" s="88"/>
      <c r="HN4321" s="88"/>
      <c r="HO4321" s="88"/>
      <c r="HP4321" s="88"/>
      <c r="HQ4321" s="88"/>
      <c r="HR4321" s="88"/>
      <c r="HS4321" s="88"/>
      <c r="HT4321" s="88"/>
      <c r="HU4321" s="88"/>
      <c r="HV4321" s="88"/>
      <c r="HW4321" s="88"/>
      <c r="HX4321" s="88"/>
      <c r="HY4321" s="88"/>
      <c r="HZ4321" s="88"/>
      <c r="IA4321" s="88"/>
      <c r="IB4321" s="88"/>
      <c r="IC4321" s="88"/>
      <c r="ID4321" s="88"/>
      <c r="IE4321" s="88"/>
      <c r="IF4321" s="88"/>
      <c r="IG4321" s="88"/>
      <c r="IH4321" s="88"/>
      <c r="II4321" s="88"/>
      <c r="IJ4321" s="88"/>
      <c r="IK4321" s="88"/>
      <c r="IL4321" s="88"/>
      <c r="IM4321" s="88"/>
      <c r="IN4321" s="88"/>
      <c r="IO4321" s="88"/>
      <c r="IP4321" s="88"/>
      <c r="IQ4321" s="88"/>
      <c r="IR4321" s="88"/>
      <c r="IS4321" s="88"/>
      <c r="IT4321" s="88"/>
      <c r="IU4321" s="88"/>
      <c r="IV4321" s="88"/>
      <c r="IW4321" s="88"/>
      <c r="IX4321" s="88"/>
      <c r="IY4321" s="88"/>
      <c r="IZ4321" s="88"/>
      <c r="JA4321" s="88"/>
      <c r="JB4321" s="88"/>
      <c r="JC4321" s="88"/>
      <c r="JD4321" s="88"/>
      <c r="JE4321" s="88"/>
      <c r="JF4321" s="88"/>
      <c r="JG4321" s="88"/>
      <c r="JH4321" s="88"/>
      <c r="JI4321" s="88"/>
      <c r="JJ4321" s="88"/>
      <c r="JK4321" s="88"/>
      <c r="JL4321" s="88"/>
      <c r="JM4321" s="88"/>
      <c r="JN4321" s="88"/>
      <c r="JO4321" s="88"/>
      <c r="JP4321" s="88"/>
      <c r="JQ4321" s="88"/>
      <c r="JR4321" s="88"/>
      <c r="JS4321" s="88"/>
      <c r="JT4321" s="88"/>
      <c r="JU4321" s="88"/>
      <c r="JV4321" s="88"/>
      <c r="JW4321" s="88"/>
      <c r="JX4321" s="88"/>
      <c r="JY4321" s="88"/>
      <c r="JZ4321" s="88"/>
      <c r="KA4321" s="88"/>
      <c r="KB4321" s="88"/>
      <c r="KC4321" s="88"/>
      <c r="KD4321" s="88"/>
      <c r="KE4321" s="88"/>
      <c r="KF4321" s="88"/>
      <c r="KG4321" s="88"/>
      <c r="KH4321" s="88"/>
      <c r="KI4321" s="88"/>
      <c r="KJ4321" s="88"/>
      <c r="KK4321" s="88"/>
      <c r="KL4321" s="88"/>
      <c r="KM4321" s="88"/>
      <c r="KN4321" s="88"/>
      <c r="KO4321" s="88"/>
      <c r="KP4321" s="88"/>
      <c r="KQ4321" s="88"/>
      <c r="KR4321" s="88"/>
      <c r="KS4321" s="88"/>
      <c r="KT4321" s="88"/>
      <c r="KU4321" s="88"/>
      <c r="KV4321" s="88"/>
      <c r="KW4321" s="88"/>
      <c r="KX4321" s="88"/>
      <c r="KY4321" s="88"/>
      <c r="KZ4321" s="88"/>
      <c r="LA4321" s="88"/>
      <c r="LB4321" s="88"/>
      <c r="LC4321" s="88"/>
      <c r="LD4321" s="88"/>
      <c r="LE4321" s="88"/>
      <c r="LF4321" s="88"/>
      <c r="LG4321" s="88"/>
      <c r="LH4321" s="88"/>
      <c r="LI4321" s="88"/>
      <c r="LJ4321" s="88"/>
      <c r="LK4321" s="88"/>
      <c r="LL4321" s="88"/>
      <c r="LM4321" s="88"/>
      <c r="LN4321" s="88"/>
      <c r="LO4321" s="88"/>
      <c r="LP4321" s="88"/>
      <c r="LQ4321" s="88"/>
      <c r="LR4321" s="88"/>
      <c r="LS4321" s="88"/>
      <c r="LT4321" s="88"/>
      <c r="LU4321" s="88"/>
      <c r="LV4321" s="88"/>
      <c r="LW4321" s="88"/>
      <c r="LX4321" s="88"/>
      <c r="LY4321" s="88"/>
      <c r="LZ4321" s="88"/>
      <c r="MA4321" s="88"/>
      <c r="MB4321" s="88"/>
      <c r="MC4321" s="88"/>
      <c r="MD4321" s="88"/>
      <c r="ME4321" s="88"/>
      <c r="MF4321" s="88"/>
      <c r="MG4321" s="88"/>
      <c r="MH4321" s="88"/>
      <c r="MI4321" s="88"/>
      <c r="MJ4321" s="88"/>
      <c r="MK4321" s="88"/>
      <c r="ML4321" s="88"/>
      <c r="MM4321" s="88"/>
      <c r="MN4321" s="88"/>
      <c r="MO4321" s="88"/>
      <c r="MP4321" s="88"/>
      <c r="MQ4321" s="88"/>
      <c r="MR4321" s="88"/>
      <c r="MS4321" s="88"/>
      <c r="MT4321" s="88"/>
      <c r="MU4321" s="88"/>
      <c r="MV4321" s="88"/>
      <c r="MW4321" s="88"/>
      <c r="MX4321" s="88"/>
      <c r="MY4321" s="88"/>
      <c r="MZ4321" s="88"/>
      <c r="NA4321" s="88"/>
      <c r="NB4321" s="88"/>
      <c r="NC4321" s="88"/>
      <c r="ND4321" s="88"/>
      <c r="NE4321" s="88"/>
      <c r="NF4321" s="88"/>
      <c r="NG4321" s="88"/>
      <c r="NH4321" s="88"/>
      <c r="NI4321" s="88"/>
      <c r="NJ4321" s="88"/>
      <c r="NK4321" s="88"/>
      <c r="NL4321" s="88"/>
      <c r="NM4321" s="88"/>
      <c r="NN4321" s="88"/>
      <c r="NO4321" s="88"/>
      <c r="NP4321" s="88"/>
      <c r="NQ4321" s="88"/>
      <c r="NR4321" s="88"/>
      <c r="NS4321" s="88"/>
      <c r="NT4321" s="88"/>
      <c r="NU4321" s="88"/>
      <c r="NV4321" s="88"/>
      <c r="NW4321" s="88"/>
      <c r="NX4321" s="88"/>
      <c r="NY4321" s="88"/>
      <c r="NZ4321" s="88"/>
      <c r="OA4321" s="88"/>
      <c r="OB4321" s="88"/>
      <c r="OC4321" s="88"/>
      <c r="OD4321" s="88"/>
      <c r="OE4321" s="88"/>
      <c r="OF4321" s="88"/>
      <c r="OG4321" s="88"/>
      <c r="OH4321" s="88"/>
    </row>
    <row r="4322" spans="1:398" ht="16.5" customHeight="1">
      <c r="A4322" s="12" t="s">
        <v>406</v>
      </c>
      <c r="B4322" s="13"/>
      <c r="C4322" s="487"/>
      <c r="D4322" s="12"/>
      <c r="E4322" s="14" t="s">
        <v>528</v>
      </c>
      <c r="F4322" s="14" t="s">
        <v>657</v>
      </c>
      <c r="G4322" s="14" t="s">
        <v>658</v>
      </c>
      <c r="H4322" s="15">
        <v>2015</v>
      </c>
      <c r="I4322" s="423">
        <v>1</v>
      </c>
      <c r="J4322" s="423">
        <v>0</v>
      </c>
      <c r="K4322" s="423">
        <v>0</v>
      </c>
      <c r="L4322" s="16" t="s">
        <v>6816</v>
      </c>
      <c r="M4322" s="16"/>
      <c r="N4322" s="16" t="s">
        <v>41</v>
      </c>
      <c r="O4322" s="311">
        <v>60</v>
      </c>
      <c r="P4322" s="17">
        <v>0</v>
      </c>
      <c r="Q4322" s="17">
        <v>0</v>
      </c>
      <c r="R4322" s="18" t="s">
        <v>33</v>
      </c>
      <c r="S4322" s="244">
        <v>60</v>
      </c>
      <c r="T4322" s="244">
        <v>120</v>
      </c>
      <c r="U4322" s="244">
        <v>0</v>
      </c>
      <c r="V4322" s="244">
        <v>0</v>
      </c>
      <c r="W4322" s="310">
        <v>0.9</v>
      </c>
      <c r="X4322" s="21">
        <v>54</v>
      </c>
      <c r="Y4322" s="247" t="s">
        <v>33</v>
      </c>
      <c r="Z4322" s="23" t="s">
        <v>5838</v>
      </c>
      <c r="AA4322" s="24"/>
      <c r="AB4322" s="14"/>
      <c r="AC4322" s="14"/>
      <c r="AD4322" s="25"/>
      <c r="AE4322" s="26"/>
      <c r="AF4322" s="27"/>
      <c r="AG4322" s="28"/>
      <c r="AH4322" s="28"/>
      <c r="AI4322" s="28"/>
      <c r="AJ4322" s="28"/>
      <c r="AK4322" s="28"/>
      <c r="AL4322" s="28"/>
      <c r="AM4322" s="28"/>
      <c r="AN4322" s="28"/>
      <c r="AO4322" s="28"/>
      <c r="AP4322" s="88"/>
      <c r="AQ4322" s="88"/>
      <c r="AR4322" s="88"/>
      <c r="AS4322" s="88"/>
      <c r="AT4322" s="88"/>
      <c r="AU4322" s="88"/>
      <c r="AV4322" s="88"/>
      <c r="AW4322" s="88"/>
      <c r="AX4322" s="88"/>
      <c r="AY4322" s="88"/>
      <c r="AZ4322" s="88"/>
      <c r="BA4322" s="88"/>
      <c r="BB4322" s="88"/>
      <c r="BC4322" s="88"/>
      <c r="BD4322" s="88"/>
      <c r="BE4322" s="88"/>
      <c r="BF4322" s="88"/>
      <c r="BG4322" s="88"/>
      <c r="BH4322" s="88"/>
      <c r="BI4322" s="88"/>
      <c r="BJ4322" s="88"/>
      <c r="BK4322" s="88"/>
      <c r="BL4322" s="88"/>
      <c r="BM4322" s="88"/>
      <c r="BN4322" s="88"/>
      <c r="BO4322" s="88"/>
      <c r="BP4322" s="88"/>
      <c r="BQ4322" s="88"/>
      <c r="BR4322" s="88"/>
      <c r="BS4322" s="88"/>
      <c r="BT4322" s="88"/>
      <c r="BU4322" s="88"/>
      <c r="BV4322" s="88"/>
      <c r="BW4322" s="88"/>
      <c r="BX4322" s="88"/>
      <c r="BY4322" s="88"/>
      <c r="BZ4322" s="88"/>
      <c r="CA4322" s="88"/>
      <c r="CB4322" s="88"/>
      <c r="CC4322" s="88"/>
      <c r="CD4322" s="88"/>
      <c r="CE4322" s="88"/>
      <c r="CF4322" s="88"/>
      <c r="CG4322" s="88"/>
      <c r="CH4322" s="88"/>
      <c r="CI4322" s="88"/>
      <c r="CJ4322" s="88"/>
      <c r="CK4322" s="88"/>
      <c r="CL4322" s="88"/>
      <c r="CM4322" s="88"/>
      <c r="CN4322" s="88"/>
      <c r="CO4322" s="88"/>
      <c r="CP4322" s="88"/>
      <c r="CQ4322" s="88"/>
      <c r="CR4322" s="88"/>
      <c r="CS4322" s="88"/>
      <c r="CT4322" s="88"/>
      <c r="CU4322" s="88"/>
      <c r="CV4322" s="88"/>
      <c r="CW4322" s="88"/>
      <c r="CX4322" s="88"/>
      <c r="CY4322" s="88"/>
      <c r="CZ4322" s="88"/>
      <c r="DA4322" s="88"/>
      <c r="DB4322" s="88"/>
      <c r="DC4322" s="88"/>
      <c r="DD4322" s="88"/>
      <c r="DE4322" s="88"/>
      <c r="DF4322" s="88"/>
      <c r="DG4322" s="88"/>
      <c r="DH4322" s="88"/>
      <c r="DI4322" s="88"/>
      <c r="DJ4322" s="88"/>
      <c r="DK4322" s="88"/>
      <c r="DL4322" s="88"/>
      <c r="DM4322" s="88"/>
      <c r="DN4322" s="88"/>
      <c r="DO4322" s="88"/>
      <c r="DP4322" s="88"/>
      <c r="DQ4322" s="88"/>
      <c r="DR4322" s="88"/>
      <c r="DS4322" s="88"/>
      <c r="DT4322" s="88"/>
      <c r="DU4322" s="88"/>
      <c r="DV4322" s="88"/>
      <c r="DW4322" s="88"/>
      <c r="DX4322" s="88"/>
      <c r="DY4322" s="88"/>
      <c r="DZ4322" s="88"/>
      <c r="EA4322" s="88"/>
      <c r="EB4322" s="88"/>
      <c r="EC4322" s="88"/>
      <c r="ED4322" s="88"/>
      <c r="EE4322" s="88"/>
      <c r="EF4322" s="88"/>
      <c r="EG4322" s="88"/>
      <c r="EH4322" s="88"/>
      <c r="EI4322" s="88"/>
      <c r="EJ4322" s="88"/>
      <c r="EK4322" s="88"/>
      <c r="EL4322" s="88"/>
      <c r="EM4322" s="88"/>
      <c r="EN4322" s="88"/>
      <c r="EO4322" s="88"/>
      <c r="EP4322" s="88"/>
      <c r="EQ4322" s="88"/>
      <c r="ER4322" s="88"/>
      <c r="ES4322" s="88"/>
      <c r="ET4322" s="88"/>
      <c r="EU4322" s="88"/>
      <c r="EV4322" s="88"/>
      <c r="EW4322" s="88"/>
      <c r="EX4322" s="88"/>
      <c r="EY4322" s="88"/>
      <c r="EZ4322" s="88"/>
      <c r="FA4322" s="88"/>
      <c r="FB4322" s="88"/>
      <c r="FC4322" s="88"/>
      <c r="FD4322" s="88"/>
      <c r="FE4322" s="88"/>
      <c r="FF4322" s="88"/>
      <c r="FG4322" s="88"/>
      <c r="FH4322" s="88"/>
      <c r="FI4322" s="88"/>
      <c r="FJ4322" s="88"/>
      <c r="FK4322" s="88"/>
      <c r="FL4322" s="88"/>
      <c r="FM4322" s="88"/>
      <c r="FN4322" s="88"/>
      <c r="FO4322" s="88"/>
      <c r="FP4322" s="88"/>
      <c r="FQ4322" s="88"/>
      <c r="FR4322" s="88"/>
      <c r="FS4322" s="88"/>
      <c r="FT4322" s="88"/>
      <c r="FU4322" s="88"/>
      <c r="FV4322" s="88"/>
      <c r="FW4322" s="88"/>
      <c r="FX4322" s="88"/>
      <c r="FY4322" s="88"/>
      <c r="FZ4322" s="88"/>
      <c r="GA4322" s="88"/>
      <c r="GB4322" s="88"/>
      <c r="GC4322" s="88"/>
      <c r="GD4322" s="88"/>
      <c r="GE4322" s="88"/>
      <c r="GF4322" s="88"/>
      <c r="GG4322" s="88"/>
      <c r="GH4322" s="88"/>
      <c r="GI4322" s="88"/>
      <c r="GJ4322" s="88"/>
      <c r="GK4322" s="88"/>
      <c r="GL4322" s="88"/>
      <c r="GM4322" s="88"/>
      <c r="GN4322" s="88"/>
      <c r="GO4322" s="88"/>
      <c r="GP4322" s="88"/>
      <c r="GQ4322" s="88"/>
      <c r="GR4322" s="88"/>
      <c r="GS4322" s="88"/>
      <c r="GT4322" s="88"/>
      <c r="GU4322" s="88"/>
      <c r="GV4322" s="88"/>
      <c r="GW4322" s="88"/>
      <c r="GX4322" s="88"/>
      <c r="GY4322" s="88"/>
      <c r="GZ4322" s="88"/>
      <c r="HA4322" s="88"/>
      <c r="HB4322" s="88"/>
      <c r="HC4322" s="88"/>
      <c r="HD4322" s="88"/>
      <c r="HE4322" s="88"/>
      <c r="HF4322" s="88"/>
      <c r="HG4322" s="88"/>
      <c r="HH4322" s="88"/>
      <c r="HI4322" s="88"/>
      <c r="HJ4322" s="88"/>
      <c r="HK4322" s="88"/>
      <c r="HL4322" s="88"/>
      <c r="HM4322" s="88"/>
      <c r="HN4322" s="88"/>
      <c r="HO4322" s="88"/>
      <c r="HP4322" s="88"/>
      <c r="HQ4322" s="88"/>
      <c r="HR4322" s="88"/>
      <c r="HS4322" s="88"/>
      <c r="HT4322" s="88"/>
      <c r="HU4322" s="88"/>
      <c r="HV4322" s="88"/>
      <c r="HW4322" s="88"/>
      <c r="HX4322" s="88"/>
      <c r="HY4322" s="88"/>
      <c r="HZ4322" s="88"/>
      <c r="IA4322" s="88"/>
      <c r="IB4322" s="88"/>
      <c r="IC4322" s="88"/>
      <c r="ID4322" s="88"/>
      <c r="IE4322" s="88"/>
      <c r="IF4322" s="88"/>
      <c r="IG4322" s="88"/>
      <c r="IH4322" s="88"/>
      <c r="II4322" s="88"/>
      <c r="IJ4322" s="88"/>
      <c r="IK4322" s="88"/>
      <c r="IL4322" s="88"/>
      <c r="IM4322" s="88"/>
      <c r="IN4322" s="88"/>
      <c r="IO4322" s="88"/>
      <c r="IP4322" s="88"/>
      <c r="IQ4322" s="88"/>
      <c r="IR4322" s="88"/>
      <c r="IS4322" s="88"/>
      <c r="IT4322" s="88"/>
      <c r="IU4322" s="88"/>
      <c r="IV4322" s="88"/>
      <c r="IW4322" s="88"/>
      <c r="IX4322" s="88"/>
      <c r="IY4322" s="88"/>
      <c r="IZ4322" s="88"/>
      <c r="JA4322" s="88"/>
      <c r="JB4322" s="88"/>
      <c r="JC4322" s="88"/>
      <c r="JD4322" s="88"/>
      <c r="JE4322" s="88"/>
      <c r="JF4322" s="88"/>
      <c r="JG4322" s="88"/>
      <c r="JH4322" s="88"/>
      <c r="JI4322" s="88"/>
      <c r="JJ4322" s="88"/>
      <c r="JK4322" s="88"/>
      <c r="JL4322" s="88"/>
      <c r="JM4322" s="88"/>
      <c r="JN4322" s="88"/>
      <c r="JO4322" s="88"/>
      <c r="JP4322" s="88"/>
      <c r="JQ4322" s="88"/>
      <c r="JR4322" s="88"/>
      <c r="JS4322" s="88"/>
      <c r="JT4322" s="88"/>
      <c r="JU4322" s="88"/>
      <c r="JV4322" s="88"/>
      <c r="JW4322" s="88"/>
      <c r="JX4322" s="88"/>
      <c r="JY4322" s="88"/>
      <c r="JZ4322" s="88"/>
      <c r="KA4322" s="88"/>
      <c r="KB4322" s="88"/>
      <c r="KC4322" s="88"/>
      <c r="KD4322" s="88"/>
      <c r="KE4322" s="88"/>
      <c r="KF4322" s="88"/>
      <c r="KG4322" s="88"/>
      <c r="KH4322" s="88"/>
      <c r="KI4322" s="88"/>
      <c r="KJ4322" s="88"/>
      <c r="KK4322" s="88"/>
      <c r="KL4322" s="88"/>
      <c r="KM4322" s="88"/>
      <c r="KN4322" s="88"/>
      <c r="KO4322" s="88"/>
      <c r="KP4322" s="88"/>
      <c r="KQ4322" s="88"/>
      <c r="KR4322" s="88"/>
      <c r="KS4322" s="88"/>
      <c r="KT4322" s="88"/>
      <c r="KU4322" s="88"/>
      <c r="KV4322" s="88"/>
      <c r="KW4322" s="88"/>
      <c r="KX4322" s="88"/>
      <c r="KY4322" s="88"/>
      <c r="KZ4322" s="88"/>
      <c r="LA4322" s="88"/>
      <c r="LB4322" s="88"/>
      <c r="LC4322" s="88"/>
      <c r="LD4322" s="88"/>
      <c r="LE4322" s="88"/>
      <c r="LF4322" s="88"/>
      <c r="LG4322" s="88"/>
      <c r="LH4322" s="88"/>
      <c r="LI4322" s="88"/>
      <c r="LJ4322" s="88"/>
      <c r="LK4322" s="88"/>
      <c r="LL4322" s="88"/>
      <c r="LM4322" s="88"/>
      <c r="LN4322" s="88"/>
      <c r="LO4322" s="88"/>
      <c r="LP4322" s="88"/>
      <c r="LQ4322" s="88"/>
      <c r="LR4322" s="88"/>
      <c r="LS4322" s="88"/>
      <c r="LT4322" s="88"/>
      <c r="LU4322" s="88"/>
      <c r="LV4322" s="88"/>
      <c r="LW4322" s="88"/>
      <c r="LX4322" s="88"/>
      <c r="LY4322" s="88"/>
      <c r="LZ4322" s="88"/>
      <c r="MA4322" s="88"/>
      <c r="MB4322" s="88"/>
      <c r="MC4322" s="88"/>
      <c r="MD4322" s="88"/>
      <c r="ME4322" s="88"/>
      <c r="MF4322" s="88"/>
      <c r="MG4322" s="88"/>
      <c r="MH4322" s="88"/>
      <c r="MI4322" s="88"/>
      <c r="MJ4322" s="88"/>
      <c r="MK4322" s="88"/>
      <c r="ML4322" s="88"/>
      <c r="MM4322" s="88"/>
      <c r="MN4322" s="88"/>
      <c r="MO4322" s="88"/>
      <c r="MP4322" s="88"/>
      <c r="MQ4322" s="88"/>
      <c r="MR4322" s="88"/>
      <c r="MS4322" s="88"/>
      <c r="MT4322" s="88"/>
      <c r="MU4322" s="88"/>
      <c r="MV4322" s="88"/>
      <c r="MW4322" s="88"/>
      <c r="MX4322" s="88"/>
      <c r="MY4322" s="88"/>
      <c r="MZ4322" s="88"/>
      <c r="NA4322" s="88"/>
      <c r="NB4322" s="88"/>
      <c r="NC4322" s="88"/>
      <c r="ND4322" s="88"/>
      <c r="NE4322" s="88"/>
      <c r="NF4322" s="88"/>
      <c r="NG4322" s="88"/>
      <c r="NH4322" s="88"/>
      <c r="NI4322" s="88"/>
      <c r="NJ4322" s="88"/>
      <c r="NK4322" s="88"/>
      <c r="NL4322" s="88"/>
      <c r="NM4322" s="88"/>
      <c r="NN4322" s="88"/>
      <c r="NO4322" s="88"/>
      <c r="NP4322" s="88"/>
      <c r="NQ4322" s="88"/>
      <c r="NR4322" s="88"/>
      <c r="NS4322" s="88"/>
      <c r="NT4322" s="88"/>
      <c r="NU4322" s="88"/>
      <c r="NV4322" s="88"/>
      <c r="NW4322" s="88"/>
      <c r="NX4322" s="88"/>
      <c r="NY4322" s="88"/>
      <c r="NZ4322" s="88"/>
      <c r="OA4322" s="88"/>
      <c r="OB4322" s="88"/>
      <c r="OC4322" s="88"/>
      <c r="OD4322" s="88"/>
      <c r="OE4322" s="88"/>
      <c r="OF4322" s="88"/>
      <c r="OG4322" s="88"/>
      <c r="OH4322" s="88"/>
    </row>
    <row r="4323" spans="1:398" ht="16.5" customHeight="1">
      <c r="A4323" s="12" t="s">
        <v>406</v>
      </c>
      <c r="B4323" s="13"/>
      <c r="C4323" s="189"/>
      <c r="D4323" s="12"/>
      <c r="E4323" s="14" t="s">
        <v>576</v>
      </c>
      <c r="F4323" s="14" t="s">
        <v>577</v>
      </c>
      <c r="G4323" s="14" t="s">
        <v>578</v>
      </c>
      <c r="H4323" s="15">
        <v>2018</v>
      </c>
      <c r="I4323" s="15">
        <v>1</v>
      </c>
      <c r="J4323" s="15">
        <v>0</v>
      </c>
      <c r="K4323" s="15">
        <v>0</v>
      </c>
      <c r="L4323" s="16" t="s">
        <v>416</v>
      </c>
      <c r="M4323" s="16"/>
      <c r="N4323" s="16" t="s">
        <v>411</v>
      </c>
      <c r="O4323" s="17">
        <v>100</v>
      </c>
      <c r="P4323" s="17">
        <v>0</v>
      </c>
      <c r="Q4323" s="17">
        <v>0</v>
      </c>
      <c r="R4323" s="18" t="s">
        <v>33</v>
      </c>
      <c r="S4323" s="19">
        <v>60</v>
      </c>
      <c r="T4323" s="19">
        <v>110</v>
      </c>
      <c r="U4323" s="19">
        <v>5.9090909090909092</v>
      </c>
      <c r="V4323" s="19">
        <v>0</v>
      </c>
      <c r="W4323" s="20">
        <v>0.65</v>
      </c>
      <c r="X4323" s="21">
        <v>65</v>
      </c>
      <c r="Y4323" s="22" t="s">
        <v>33</v>
      </c>
      <c r="Z4323" s="23" t="s">
        <v>5838</v>
      </c>
      <c r="AA4323" s="24"/>
      <c r="AB4323" s="14"/>
      <c r="AC4323" s="14"/>
      <c r="AD4323" s="25"/>
      <c r="AE4323" s="26"/>
      <c r="AF4323" s="27"/>
      <c r="AG4323" s="28"/>
      <c r="AH4323" s="28"/>
      <c r="AI4323" s="28"/>
      <c r="AJ4323" s="28"/>
      <c r="AK4323" s="28"/>
      <c r="AL4323" s="28"/>
      <c r="AM4323" s="28"/>
      <c r="AN4323" s="28"/>
      <c r="AO4323" s="28"/>
      <c r="AP4323" s="88"/>
      <c r="AQ4323" s="88"/>
      <c r="AR4323" s="88"/>
      <c r="AS4323" s="88"/>
      <c r="AT4323" s="88"/>
      <c r="AU4323" s="88"/>
      <c r="AV4323" s="88"/>
      <c r="AW4323" s="88"/>
      <c r="AX4323" s="88"/>
      <c r="AY4323" s="88"/>
      <c r="AZ4323" s="88"/>
      <c r="BA4323" s="88"/>
      <c r="BB4323" s="88"/>
      <c r="BC4323" s="88"/>
      <c r="BD4323" s="88"/>
      <c r="BE4323" s="88"/>
      <c r="BF4323" s="88"/>
      <c r="BG4323" s="88"/>
      <c r="BH4323" s="88"/>
      <c r="BI4323" s="88"/>
      <c r="BJ4323" s="88"/>
      <c r="BK4323" s="88"/>
      <c r="BL4323" s="88"/>
      <c r="BM4323" s="88"/>
      <c r="BN4323" s="88"/>
      <c r="BO4323" s="88"/>
      <c r="BP4323" s="88"/>
      <c r="BQ4323" s="88"/>
      <c r="BR4323" s="88"/>
      <c r="BS4323" s="88"/>
      <c r="BT4323" s="88"/>
      <c r="BU4323" s="88"/>
      <c r="BV4323" s="88"/>
      <c r="BW4323" s="88"/>
      <c r="BX4323" s="88"/>
      <c r="BY4323" s="88"/>
      <c r="BZ4323" s="88"/>
      <c r="CA4323" s="88"/>
      <c r="CB4323" s="88"/>
      <c r="CC4323" s="88"/>
      <c r="CD4323" s="88"/>
      <c r="CE4323" s="88"/>
      <c r="CF4323" s="88"/>
      <c r="CG4323" s="88"/>
      <c r="CH4323" s="88"/>
      <c r="CI4323" s="88"/>
      <c r="CJ4323" s="88"/>
      <c r="CK4323" s="88"/>
      <c r="CL4323" s="88"/>
      <c r="CM4323" s="88"/>
      <c r="CN4323" s="88"/>
      <c r="CO4323" s="88"/>
      <c r="CP4323" s="88"/>
      <c r="CQ4323" s="88"/>
      <c r="CR4323" s="88"/>
      <c r="CS4323" s="88"/>
      <c r="CT4323" s="88"/>
      <c r="CU4323" s="88"/>
      <c r="CV4323" s="88"/>
      <c r="CW4323" s="88"/>
      <c r="CX4323" s="88"/>
      <c r="CY4323" s="88"/>
      <c r="CZ4323" s="88"/>
      <c r="DA4323" s="88"/>
      <c r="DB4323" s="88"/>
      <c r="DC4323" s="88"/>
      <c r="DD4323" s="88"/>
      <c r="DE4323" s="88"/>
      <c r="DF4323" s="88"/>
      <c r="DG4323" s="88"/>
      <c r="DH4323" s="88"/>
      <c r="DI4323" s="88"/>
      <c r="DJ4323" s="88"/>
      <c r="DK4323" s="88"/>
      <c r="DL4323" s="88"/>
      <c r="DM4323" s="88"/>
      <c r="DN4323" s="88"/>
      <c r="DO4323" s="88"/>
      <c r="DP4323" s="88"/>
      <c r="DQ4323" s="88"/>
      <c r="DR4323" s="88"/>
      <c r="DS4323" s="88"/>
      <c r="DT4323" s="88"/>
      <c r="DU4323" s="88"/>
      <c r="DV4323" s="88"/>
      <c r="DW4323" s="88"/>
      <c r="DX4323" s="88"/>
      <c r="DY4323" s="88"/>
      <c r="DZ4323" s="88"/>
      <c r="EA4323" s="88"/>
      <c r="EB4323" s="88"/>
      <c r="EC4323" s="88"/>
      <c r="ED4323" s="88"/>
      <c r="EE4323" s="88"/>
      <c r="EF4323" s="88"/>
      <c r="EG4323" s="88"/>
      <c r="EH4323" s="88"/>
      <c r="EI4323" s="88"/>
      <c r="EJ4323" s="88"/>
      <c r="EK4323" s="88"/>
      <c r="EL4323" s="88"/>
      <c r="EM4323" s="88"/>
      <c r="EN4323" s="88"/>
      <c r="EO4323" s="88"/>
      <c r="EP4323" s="88"/>
      <c r="EQ4323" s="88"/>
      <c r="ER4323" s="88"/>
      <c r="ES4323" s="88"/>
      <c r="ET4323" s="88"/>
      <c r="EU4323" s="88"/>
      <c r="EV4323" s="88"/>
      <c r="EW4323" s="88"/>
      <c r="EX4323" s="88"/>
      <c r="EY4323" s="88"/>
      <c r="EZ4323" s="88"/>
      <c r="FA4323" s="88"/>
      <c r="FB4323" s="88"/>
      <c r="FC4323" s="88"/>
      <c r="FD4323" s="88"/>
      <c r="FE4323" s="88"/>
      <c r="FF4323" s="88"/>
      <c r="FG4323" s="88"/>
      <c r="FH4323" s="88"/>
      <c r="FI4323" s="88"/>
      <c r="FJ4323" s="88"/>
      <c r="FK4323" s="88"/>
      <c r="FL4323" s="88"/>
      <c r="FM4323" s="88"/>
      <c r="FN4323" s="88"/>
      <c r="FO4323" s="88"/>
      <c r="FP4323" s="88"/>
      <c r="FQ4323" s="88"/>
      <c r="FR4323" s="88"/>
      <c r="FS4323" s="88"/>
      <c r="FT4323" s="88"/>
      <c r="FU4323" s="88"/>
      <c r="FV4323" s="88"/>
      <c r="FW4323" s="88"/>
      <c r="FX4323" s="88"/>
      <c r="FY4323" s="88"/>
      <c r="FZ4323" s="88"/>
      <c r="GA4323" s="88"/>
      <c r="GB4323" s="88"/>
      <c r="GC4323" s="88"/>
      <c r="GD4323" s="88"/>
      <c r="GE4323" s="88"/>
      <c r="GF4323" s="88"/>
      <c r="GG4323" s="88"/>
      <c r="GH4323" s="88"/>
      <c r="GI4323" s="88"/>
      <c r="GJ4323" s="88"/>
      <c r="GK4323" s="88"/>
      <c r="GL4323" s="88"/>
      <c r="GM4323" s="88"/>
      <c r="GN4323" s="88"/>
      <c r="GO4323" s="88"/>
      <c r="GP4323" s="88"/>
      <c r="GQ4323" s="88"/>
      <c r="GR4323" s="88"/>
      <c r="GS4323" s="88"/>
      <c r="GT4323" s="88"/>
      <c r="GU4323" s="88"/>
      <c r="GV4323" s="88"/>
      <c r="GW4323" s="88"/>
      <c r="GX4323" s="88"/>
      <c r="GY4323" s="88"/>
      <c r="GZ4323" s="88"/>
      <c r="HA4323" s="88"/>
      <c r="HB4323" s="88"/>
      <c r="HC4323" s="88"/>
      <c r="HD4323" s="88"/>
      <c r="HE4323" s="88"/>
      <c r="HF4323" s="88"/>
      <c r="HG4323" s="88"/>
      <c r="HH4323" s="88"/>
      <c r="HI4323" s="88"/>
      <c r="HJ4323" s="88"/>
      <c r="HK4323" s="88"/>
      <c r="HL4323" s="88"/>
      <c r="HM4323" s="88"/>
      <c r="HN4323" s="88"/>
      <c r="HO4323" s="88"/>
      <c r="HP4323" s="88"/>
      <c r="HQ4323" s="88"/>
      <c r="HR4323" s="88"/>
      <c r="HS4323" s="88"/>
      <c r="HT4323" s="88"/>
      <c r="HU4323" s="88"/>
      <c r="HV4323" s="88"/>
      <c r="HW4323" s="88"/>
      <c r="HX4323" s="88"/>
      <c r="HY4323" s="88"/>
      <c r="HZ4323" s="88"/>
      <c r="IA4323" s="88"/>
      <c r="IB4323" s="88"/>
      <c r="IC4323" s="88"/>
      <c r="ID4323" s="88"/>
      <c r="IE4323" s="88"/>
      <c r="IF4323" s="88"/>
      <c r="IG4323" s="88"/>
      <c r="IH4323" s="88"/>
      <c r="II4323" s="88"/>
      <c r="IJ4323" s="88"/>
      <c r="IK4323" s="88"/>
      <c r="IL4323" s="88"/>
      <c r="IM4323" s="88"/>
      <c r="IN4323" s="88"/>
      <c r="IO4323" s="88"/>
      <c r="IP4323" s="88"/>
      <c r="IQ4323" s="88"/>
      <c r="IR4323" s="88"/>
      <c r="IS4323" s="88"/>
      <c r="IT4323" s="88"/>
      <c r="IU4323" s="88"/>
      <c r="IV4323" s="88"/>
      <c r="IW4323" s="88"/>
      <c r="IX4323" s="88"/>
      <c r="IY4323" s="88"/>
      <c r="IZ4323" s="88"/>
      <c r="JA4323" s="88"/>
      <c r="JB4323" s="88"/>
      <c r="JC4323" s="88"/>
      <c r="JD4323" s="88"/>
      <c r="JE4323" s="88"/>
      <c r="JF4323" s="88"/>
      <c r="JG4323" s="88"/>
      <c r="JH4323" s="88"/>
      <c r="JI4323" s="88"/>
      <c r="JJ4323" s="88"/>
      <c r="JK4323" s="88"/>
      <c r="JL4323" s="88"/>
      <c r="JM4323" s="88"/>
      <c r="JN4323" s="88"/>
      <c r="JO4323" s="88"/>
      <c r="JP4323" s="88"/>
      <c r="JQ4323" s="88"/>
      <c r="JR4323" s="88"/>
      <c r="JS4323" s="88"/>
      <c r="JT4323" s="88"/>
      <c r="JU4323" s="88"/>
      <c r="JV4323" s="88"/>
      <c r="JW4323" s="88"/>
      <c r="JX4323" s="88"/>
      <c r="JY4323" s="88"/>
      <c r="JZ4323" s="88"/>
      <c r="KA4323" s="88"/>
      <c r="KB4323" s="88"/>
      <c r="KC4323" s="88"/>
      <c r="KD4323" s="88"/>
      <c r="KE4323" s="88"/>
      <c r="KF4323" s="88"/>
      <c r="KG4323" s="88"/>
      <c r="KH4323" s="88"/>
      <c r="KI4323" s="88"/>
      <c r="KJ4323" s="88"/>
      <c r="KK4323" s="88"/>
      <c r="KL4323" s="88"/>
      <c r="KM4323" s="88"/>
      <c r="KN4323" s="88"/>
      <c r="KO4323" s="88"/>
      <c r="KP4323" s="88"/>
      <c r="KQ4323" s="88"/>
      <c r="KR4323" s="88"/>
      <c r="KS4323" s="88"/>
      <c r="KT4323" s="88"/>
      <c r="KU4323" s="88"/>
      <c r="KV4323" s="88"/>
      <c r="KW4323" s="88"/>
      <c r="KX4323" s="88"/>
      <c r="KY4323" s="88"/>
      <c r="KZ4323" s="88"/>
      <c r="LA4323" s="88"/>
      <c r="LB4323" s="88"/>
      <c r="LC4323" s="88"/>
      <c r="LD4323" s="88"/>
      <c r="LE4323" s="88"/>
      <c r="LF4323" s="88"/>
      <c r="LG4323" s="88"/>
      <c r="LH4323" s="88"/>
      <c r="LI4323" s="88"/>
      <c r="LJ4323" s="88"/>
      <c r="LK4323" s="88"/>
      <c r="LL4323" s="88"/>
      <c r="LM4323" s="88"/>
      <c r="LN4323" s="88"/>
      <c r="LO4323" s="88"/>
      <c r="LP4323" s="88"/>
      <c r="LQ4323" s="88"/>
      <c r="LR4323" s="88"/>
      <c r="LS4323" s="88"/>
      <c r="LT4323" s="88"/>
      <c r="LU4323" s="88"/>
      <c r="LV4323" s="88"/>
      <c r="LW4323" s="88"/>
      <c r="LX4323" s="88"/>
      <c r="LY4323" s="88"/>
      <c r="LZ4323" s="88"/>
      <c r="MA4323" s="88"/>
      <c r="MB4323" s="88"/>
      <c r="MC4323" s="88"/>
      <c r="MD4323" s="88"/>
      <c r="ME4323" s="88"/>
      <c r="MF4323" s="88"/>
      <c r="MG4323" s="88"/>
      <c r="MH4323" s="88"/>
      <c r="MI4323" s="88"/>
      <c r="MJ4323" s="88"/>
      <c r="MK4323" s="88"/>
      <c r="ML4323" s="88"/>
      <c r="MM4323" s="88"/>
      <c r="MN4323" s="88"/>
      <c r="MO4323" s="88"/>
      <c r="MP4323" s="88"/>
      <c r="MQ4323" s="88"/>
      <c r="MR4323" s="88"/>
      <c r="MS4323" s="88"/>
      <c r="MT4323" s="88"/>
      <c r="MU4323" s="88"/>
      <c r="MV4323" s="88"/>
      <c r="MW4323" s="88"/>
      <c r="MX4323" s="88"/>
      <c r="MY4323" s="88"/>
      <c r="MZ4323" s="88"/>
      <c r="NA4323" s="88"/>
      <c r="NB4323" s="88"/>
      <c r="NC4323" s="88"/>
      <c r="ND4323" s="88"/>
      <c r="NE4323" s="88"/>
      <c r="NF4323" s="88"/>
      <c r="NG4323" s="88"/>
      <c r="NH4323" s="88"/>
      <c r="NI4323" s="88"/>
      <c r="NJ4323" s="88"/>
      <c r="NK4323" s="88"/>
      <c r="NL4323" s="88"/>
      <c r="NM4323" s="88"/>
      <c r="NN4323" s="88"/>
      <c r="NO4323" s="88"/>
      <c r="NP4323" s="88"/>
      <c r="NQ4323" s="88"/>
      <c r="NR4323" s="88"/>
      <c r="NS4323" s="88"/>
      <c r="NT4323" s="88"/>
      <c r="NU4323" s="88"/>
      <c r="NV4323" s="88"/>
      <c r="NW4323" s="88"/>
      <c r="NX4323" s="88"/>
      <c r="NY4323" s="88"/>
      <c r="NZ4323" s="88"/>
      <c r="OA4323" s="88"/>
      <c r="OB4323" s="88"/>
      <c r="OC4323" s="88"/>
      <c r="OD4323" s="88"/>
      <c r="OE4323" s="88"/>
      <c r="OF4323" s="88"/>
      <c r="OG4323" s="88"/>
      <c r="OH4323" s="88"/>
    </row>
    <row r="4324" spans="1:398" ht="16.5" customHeight="1">
      <c r="A4324" s="12" t="s">
        <v>406</v>
      </c>
      <c r="B4324" s="13"/>
      <c r="C4324" s="189"/>
      <c r="D4324" s="12"/>
      <c r="E4324" s="14" t="s">
        <v>37</v>
      </c>
      <c r="F4324" s="14" t="s">
        <v>165</v>
      </c>
      <c r="G4324" s="14" t="s">
        <v>573</v>
      </c>
      <c r="H4324" s="15">
        <v>2003</v>
      </c>
      <c r="I4324" s="15">
        <v>1</v>
      </c>
      <c r="J4324" s="15">
        <v>0</v>
      </c>
      <c r="K4324" s="15">
        <v>0</v>
      </c>
      <c r="L4324" s="16" t="s">
        <v>422</v>
      </c>
      <c r="M4324" s="16"/>
      <c r="N4324" s="16" t="s">
        <v>41</v>
      </c>
      <c r="O4324" s="17">
        <v>2610</v>
      </c>
      <c r="P4324" s="17">
        <v>0</v>
      </c>
      <c r="Q4324" s="17">
        <v>0</v>
      </c>
      <c r="R4324" s="18" t="s">
        <v>33</v>
      </c>
      <c r="S4324" s="19">
        <v>60</v>
      </c>
      <c r="T4324" s="19">
        <v>110</v>
      </c>
      <c r="U4324" s="19">
        <v>0.22727272727272727</v>
      </c>
      <c r="V4324" s="19">
        <v>0</v>
      </c>
      <c r="W4324" s="20">
        <v>2.5000000000000001E-2</v>
      </c>
      <c r="X4324" s="21">
        <v>65.25</v>
      </c>
      <c r="Y4324" s="22" t="s">
        <v>33</v>
      </c>
      <c r="Z4324" s="23" t="s">
        <v>5838</v>
      </c>
      <c r="AA4324" s="24"/>
      <c r="AB4324" s="14"/>
      <c r="AC4324" s="14"/>
      <c r="AD4324" s="25"/>
      <c r="AE4324" s="26"/>
      <c r="AF4324" s="27"/>
      <c r="AG4324" s="28"/>
      <c r="AH4324" s="28"/>
      <c r="AI4324" s="28"/>
      <c r="AJ4324" s="28"/>
      <c r="AK4324" s="28"/>
      <c r="AL4324" s="28"/>
      <c r="AM4324" s="28"/>
      <c r="AN4324" s="28"/>
      <c r="AO4324" s="28"/>
      <c r="AP4324" s="88"/>
      <c r="AQ4324" s="88"/>
      <c r="AR4324" s="88"/>
      <c r="AS4324" s="88"/>
      <c r="AT4324" s="88"/>
      <c r="AU4324" s="88"/>
      <c r="AV4324" s="88"/>
      <c r="AW4324" s="88"/>
      <c r="AX4324" s="88"/>
      <c r="AY4324" s="88"/>
      <c r="AZ4324" s="88"/>
      <c r="BA4324" s="88"/>
      <c r="BB4324" s="88"/>
      <c r="BC4324" s="88"/>
      <c r="BD4324" s="88"/>
      <c r="BE4324" s="88"/>
      <c r="BF4324" s="88"/>
      <c r="BG4324" s="88"/>
      <c r="BH4324" s="88"/>
      <c r="BI4324" s="88"/>
      <c r="BJ4324" s="88"/>
      <c r="BK4324" s="88"/>
      <c r="BL4324" s="88"/>
      <c r="BM4324" s="88"/>
      <c r="BN4324" s="88"/>
      <c r="BO4324" s="88"/>
      <c r="BP4324" s="88"/>
      <c r="BQ4324" s="88"/>
      <c r="BR4324" s="88"/>
      <c r="BS4324" s="88"/>
      <c r="BT4324" s="88"/>
      <c r="BU4324" s="88"/>
      <c r="BV4324" s="88"/>
      <c r="BW4324" s="88"/>
      <c r="BX4324" s="88"/>
      <c r="BY4324" s="88"/>
      <c r="BZ4324" s="88"/>
      <c r="CA4324" s="88"/>
      <c r="CB4324" s="88"/>
      <c r="CC4324" s="88"/>
      <c r="CD4324" s="88"/>
      <c r="CE4324" s="88"/>
      <c r="CF4324" s="88"/>
      <c r="CG4324" s="88"/>
      <c r="CH4324" s="88"/>
      <c r="CI4324" s="88"/>
      <c r="CJ4324" s="88"/>
      <c r="CK4324" s="88"/>
      <c r="CL4324" s="88"/>
      <c r="CM4324" s="88"/>
      <c r="CN4324" s="88"/>
      <c r="CO4324" s="88"/>
      <c r="CP4324" s="88"/>
      <c r="CQ4324" s="88"/>
      <c r="CR4324" s="88"/>
      <c r="CS4324" s="88"/>
      <c r="CT4324" s="88"/>
      <c r="CU4324" s="88"/>
      <c r="CV4324" s="88"/>
      <c r="CW4324" s="88"/>
      <c r="CX4324" s="88"/>
      <c r="CY4324" s="88"/>
      <c r="CZ4324" s="88"/>
      <c r="DA4324" s="88"/>
      <c r="DB4324" s="88"/>
      <c r="DC4324" s="88"/>
      <c r="DD4324" s="88"/>
      <c r="DE4324" s="88"/>
      <c r="DF4324" s="88"/>
      <c r="DG4324" s="88"/>
      <c r="DH4324" s="88"/>
      <c r="DI4324" s="88"/>
      <c r="DJ4324" s="88"/>
      <c r="DK4324" s="88"/>
      <c r="DL4324" s="88"/>
      <c r="DM4324" s="88"/>
      <c r="DN4324" s="88"/>
      <c r="DO4324" s="88"/>
      <c r="DP4324" s="88"/>
      <c r="DQ4324" s="88"/>
      <c r="DR4324" s="88"/>
      <c r="DS4324" s="88"/>
      <c r="DT4324" s="88"/>
      <c r="DU4324" s="88"/>
      <c r="DV4324" s="88"/>
      <c r="DW4324" s="88"/>
      <c r="DX4324" s="88"/>
      <c r="DY4324" s="88"/>
      <c r="DZ4324" s="88"/>
      <c r="EA4324" s="88"/>
      <c r="EB4324" s="88"/>
      <c r="EC4324" s="88"/>
      <c r="ED4324" s="88"/>
      <c r="EE4324" s="88"/>
      <c r="EF4324" s="88"/>
      <c r="EG4324" s="88"/>
      <c r="EH4324" s="88"/>
      <c r="EI4324" s="88"/>
      <c r="EJ4324" s="88"/>
      <c r="EK4324" s="88"/>
      <c r="EL4324" s="88"/>
      <c r="EM4324" s="88"/>
      <c r="EN4324" s="88"/>
      <c r="EO4324" s="88"/>
      <c r="EP4324" s="88"/>
      <c r="EQ4324" s="88"/>
      <c r="ER4324" s="88"/>
      <c r="ES4324" s="88"/>
      <c r="ET4324" s="88"/>
      <c r="EU4324" s="88"/>
      <c r="EV4324" s="88"/>
      <c r="EW4324" s="88"/>
      <c r="EX4324" s="88"/>
      <c r="EY4324" s="88"/>
      <c r="EZ4324" s="88"/>
      <c r="FA4324" s="88"/>
      <c r="FB4324" s="88"/>
      <c r="FC4324" s="88"/>
      <c r="FD4324" s="88"/>
      <c r="FE4324" s="88"/>
      <c r="FF4324" s="88"/>
      <c r="FG4324" s="88"/>
      <c r="FH4324" s="88"/>
      <c r="FI4324" s="88"/>
      <c r="FJ4324" s="88"/>
      <c r="FK4324" s="88"/>
      <c r="FL4324" s="88"/>
      <c r="FM4324" s="88"/>
      <c r="FN4324" s="88"/>
      <c r="FO4324" s="88"/>
      <c r="FP4324" s="88"/>
      <c r="FQ4324" s="88"/>
      <c r="FR4324" s="88"/>
      <c r="FS4324" s="88"/>
      <c r="FT4324" s="88"/>
      <c r="FU4324" s="88"/>
      <c r="FV4324" s="88"/>
      <c r="FW4324" s="88"/>
      <c r="FX4324" s="88"/>
      <c r="FY4324" s="88"/>
      <c r="FZ4324" s="88"/>
      <c r="GA4324" s="88"/>
      <c r="GB4324" s="88"/>
      <c r="GC4324" s="88"/>
      <c r="GD4324" s="88"/>
      <c r="GE4324" s="88"/>
      <c r="GF4324" s="88"/>
      <c r="GG4324" s="88"/>
      <c r="GH4324" s="88"/>
      <c r="GI4324" s="88"/>
      <c r="GJ4324" s="88"/>
      <c r="GK4324" s="88"/>
      <c r="GL4324" s="88"/>
      <c r="GM4324" s="88"/>
      <c r="GN4324" s="88"/>
      <c r="GO4324" s="88"/>
      <c r="GP4324" s="88"/>
      <c r="GQ4324" s="88"/>
      <c r="GR4324" s="88"/>
      <c r="GS4324" s="88"/>
      <c r="GT4324" s="88"/>
      <c r="GU4324" s="88"/>
      <c r="GV4324" s="88"/>
      <c r="GW4324" s="88"/>
      <c r="GX4324" s="88"/>
      <c r="GY4324" s="88"/>
      <c r="GZ4324" s="88"/>
      <c r="HA4324" s="88"/>
      <c r="HB4324" s="88"/>
      <c r="HC4324" s="88"/>
      <c r="HD4324" s="88"/>
      <c r="HE4324" s="88"/>
      <c r="HF4324" s="88"/>
      <c r="HG4324" s="88"/>
      <c r="HH4324" s="88"/>
      <c r="HI4324" s="88"/>
      <c r="HJ4324" s="88"/>
      <c r="HK4324" s="88"/>
      <c r="HL4324" s="88"/>
      <c r="HM4324" s="88"/>
      <c r="HN4324" s="88"/>
      <c r="HO4324" s="88"/>
      <c r="HP4324" s="88"/>
      <c r="HQ4324" s="88"/>
      <c r="HR4324" s="88"/>
      <c r="HS4324" s="88"/>
      <c r="HT4324" s="88"/>
      <c r="HU4324" s="88"/>
      <c r="HV4324" s="88"/>
      <c r="HW4324" s="88"/>
      <c r="HX4324" s="88"/>
      <c r="HY4324" s="88"/>
      <c r="HZ4324" s="88"/>
      <c r="IA4324" s="88"/>
      <c r="IB4324" s="88"/>
      <c r="IC4324" s="88"/>
      <c r="ID4324" s="88"/>
      <c r="IE4324" s="88"/>
      <c r="IF4324" s="88"/>
      <c r="IG4324" s="88"/>
      <c r="IH4324" s="88"/>
      <c r="II4324" s="88"/>
      <c r="IJ4324" s="88"/>
      <c r="IK4324" s="88"/>
      <c r="IL4324" s="88"/>
      <c r="IM4324" s="88"/>
      <c r="IN4324" s="88"/>
      <c r="IO4324" s="88"/>
      <c r="IP4324" s="88"/>
      <c r="IQ4324" s="88"/>
      <c r="IR4324" s="88"/>
      <c r="IS4324" s="88"/>
      <c r="IT4324" s="88"/>
      <c r="IU4324" s="88"/>
      <c r="IV4324" s="88"/>
      <c r="IW4324" s="88"/>
      <c r="IX4324" s="88"/>
      <c r="IY4324" s="88"/>
      <c r="IZ4324" s="88"/>
      <c r="JA4324" s="88"/>
      <c r="JB4324" s="88"/>
      <c r="JC4324" s="88"/>
      <c r="JD4324" s="88"/>
      <c r="JE4324" s="88"/>
      <c r="JF4324" s="88"/>
      <c r="JG4324" s="88"/>
      <c r="JH4324" s="88"/>
      <c r="JI4324" s="88"/>
      <c r="JJ4324" s="88"/>
      <c r="JK4324" s="88"/>
      <c r="JL4324" s="88"/>
      <c r="JM4324" s="88"/>
      <c r="JN4324" s="88"/>
      <c r="JO4324" s="88"/>
      <c r="JP4324" s="88"/>
      <c r="JQ4324" s="88"/>
      <c r="JR4324" s="88"/>
      <c r="JS4324" s="88"/>
      <c r="JT4324" s="88"/>
      <c r="JU4324" s="88"/>
      <c r="JV4324" s="88"/>
      <c r="JW4324" s="88"/>
      <c r="JX4324" s="88"/>
      <c r="JY4324" s="88"/>
      <c r="JZ4324" s="88"/>
      <c r="KA4324" s="88"/>
      <c r="KB4324" s="88"/>
      <c r="KC4324" s="88"/>
      <c r="KD4324" s="88"/>
      <c r="KE4324" s="88"/>
      <c r="KF4324" s="88"/>
      <c r="KG4324" s="88"/>
      <c r="KH4324" s="88"/>
      <c r="KI4324" s="88"/>
      <c r="KJ4324" s="88"/>
      <c r="KK4324" s="88"/>
      <c r="KL4324" s="88"/>
      <c r="KM4324" s="88"/>
      <c r="KN4324" s="88"/>
      <c r="KO4324" s="88"/>
      <c r="KP4324" s="88"/>
      <c r="KQ4324" s="88"/>
      <c r="KR4324" s="88"/>
      <c r="KS4324" s="88"/>
      <c r="KT4324" s="88"/>
      <c r="KU4324" s="88"/>
      <c r="KV4324" s="88"/>
      <c r="KW4324" s="88"/>
      <c r="KX4324" s="88"/>
      <c r="KY4324" s="88"/>
      <c r="KZ4324" s="88"/>
      <c r="LA4324" s="88"/>
      <c r="LB4324" s="88"/>
      <c r="LC4324" s="88"/>
      <c r="LD4324" s="88"/>
      <c r="LE4324" s="88"/>
      <c r="LF4324" s="88"/>
      <c r="LG4324" s="88"/>
      <c r="LH4324" s="88"/>
      <c r="LI4324" s="88"/>
      <c r="LJ4324" s="88"/>
      <c r="LK4324" s="88"/>
      <c r="LL4324" s="88"/>
      <c r="LM4324" s="88"/>
      <c r="LN4324" s="88"/>
      <c r="LO4324" s="88"/>
      <c r="LP4324" s="88"/>
      <c r="LQ4324" s="88"/>
      <c r="LR4324" s="88"/>
      <c r="LS4324" s="88"/>
      <c r="LT4324" s="88"/>
      <c r="LU4324" s="88"/>
      <c r="LV4324" s="88"/>
      <c r="LW4324" s="88"/>
      <c r="LX4324" s="88"/>
      <c r="LY4324" s="88"/>
      <c r="LZ4324" s="88"/>
      <c r="MA4324" s="88"/>
      <c r="MB4324" s="88"/>
      <c r="MC4324" s="88"/>
      <c r="MD4324" s="88"/>
      <c r="ME4324" s="88"/>
      <c r="MF4324" s="88"/>
      <c r="MG4324" s="88"/>
      <c r="MH4324" s="88"/>
      <c r="MI4324" s="88"/>
      <c r="MJ4324" s="88"/>
      <c r="MK4324" s="88"/>
      <c r="ML4324" s="88"/>
      <c r="MM4324" s="88"/>
      <c r="MN4324" s="88"/>
      <c r="MO4324" s="88"/>
      <c r="MP4324" s="88"/>
      <c r="MQ4324" s="88"/>
      <c r="MR4324" s="88"/>
      <c r="MS4324" s="88"/>
      <c r="MT4324" s="88"/>
      <c r="MU4324" s="88"/>
      <c r="MV4324" s="88"/>
      <c r="MW4324" s="88"/>
      <c r="MX4324" s="88"/>
      <c r="MY4324" s="88"/>
      <c r="MZ4324" s="88"/>
      <c r="NA4324" s="88"/>
      <c r="NB4324" s="88"/>
      <c r="NC4324" s="88"/>
      <c r="ND4324" s="88"/>
      <c r="NE4324" s="88"/>
      <c r="NF4324" s="88"/>
      <c r="NG4324" s="88"/>
      <c r="NH4324" s="88"/>
      <c r="NI4324" s="88"/>
      <c r="NJ4324" s="88"/>
      <c r="NK4324" s="88"/>
      <c r="NL4324" s="88"/>
      <c r="NM4324" s="88"/>
      <c r="NN4324" s="88"/>
      <c r="NO4324" s="88"/>
      <c r="NP4324" s="88"/>
      <c r="NQ4324" s="88"/>
      <c r="NR4324" s="88"/>
      <c r="NS4324" s="88"/>
      <c r="NT4324" s="88"/>
      <c r="NU4324" s="88"/>
      <c r="NV4324" s="88"/>
      <c r="NW4324" s="88"/>
      <c r="NX4324" s="88"/>
      <c r="NY4324" s="88"/>
      <c r="NZ4324" s="88"/>
      <c r="OA4324" s="88"/>
      <c r="OB4324" s="88"/>
      <c r="OC4324" s="88"/>
      <c r="OD4324" s="88"/>
      <c r="OE4324" s="88"/>
      <c r="OF4324" s="88"/>
      <c r="OG4324" s="88"/>
      <c r="OH4324" s="88"/>
    </row>
    <row r="4325" spans="1:398" ht="16.5" customHeight="1">
      <c r="A4325" s="12" t="s">
        <v>406</v>
      </c>
      <c r="B4325" s="13"/>
      <c r="C4325" s="487"/>
      <c r="D4325" s="12"/>
      <c r="E4325" s="14" t="s">
        <v>37</v>
      </c>
      <c r="F4325" s="14" t="s">
        <v>125</v>
      </c>
      <c r="G4325" s="14" t="s">
        <v>574</v>
      </c>
      <c r="H4325" s="15">
        <v>2006</v>
      </c>
      <c r="I4325" s="15">
        <v>1</v>
      </c>
      <c r="J4325" s="15">
        <v>0</v>
      </c>
      <c r="K4325" s="15">
        <v>0</v>
      </c>
      <c r="L4325" s="16" t="s">
        <v>422</v>
      </c>
      <c r="M4325" s="16"/>
      <c r="N4325" s="16" t="s">
        <v>41</v>
      </c>
      <c r="O4325" s="17">
        <v>2610</v>
      </c>
      <c r="P4325" s="17">
        <v>0</v>
      </c>
      <c r="Q4325" s="17">
        <v>0</v>
      </c>
      <c r="R4325" s="18" t="s">
        <v>33</v>
      </c>
      <c r="S4325" s="19">
        <v>60</v>
      </c>
      <c r="T4325" s="19">
        <v>110</v>
      </c>
      <c r="U4325" s="19">
        <v>0.22727272727272727</v>
      </c>
      <c r="V4325" s="19">
        <v>0</v>
      </c>
      <c r="W4325" s="20">
        <v>2.5000000000000001E-2</v>
      </c>
      <c r="X4325" s="21">
        <v>65.25</v>
      </c>
      <c r="Y4325" s="22" t="s">
        <v>33</v>
      </c>
      <c r="Z4325" s="23" t="s">
        <v>5838</v>
      </c>
      <c r="AA4325" s="24"/>
      <c r="AB4325" s="14"/>
      <c r="AC4325" s="14"/>
      <c r="AD4325" s="25"/>
      <c r="AE4325" s="26"/>
      <c r="AF4325" s="27"/>
      <c r="AG4325" s="28"/>
      <c r="AH4325" s="28"/>
      <c r="AI4325" s="28"/>
      <c r="AJ4325" s="28"/>
      <c r="AK4325" s="28"/>
      <c r="AL4325" s="28"/>
      <c r="AM4325" s="28"/>
      <c r="AN4325" s="28"/>
      <c r="AO4325" s="28"/>
      <c r="AP4325" s="88"/>
      <c r="AQ4325" s="88"/>
      <c r="AR4325" s="88"/>
      <c r="AS4325" s="88"/>
      <c r="AT4325" s="88"/>
      <c r="AU4325" s="88"/>
      <c r="AV4325" s="88"/>
      <c r="AW4325" s="88"/>
      <c r="AX4325" s="88"/>
      <c r="AY4325" s="88"/>
      <c r="AZ4325" s="88"/>
      <c r="BA4325" s="88"/>
      <c r="BB4325" s="88"/>
      <c r="BC4325" s="88"/>
      <c r="BD4325" s="88"/>
      <c r="BE4325" s="88"/>
      <c r="BF4325" s="88"/>
      <c r="BG4325" s="88"/>
      <c r="BH4325" s="88"/>
      <c r="BI4325" s="88"/>
      <c r="BJ4325" s="88"/>
      <c r="BK4325" s="88"/>
      <c r="BL4325" s="88"/>
      <c r="BM4325" s="88"/>
      <c r="BN4325" s="88"/>
      <c r="BO4325" s="88"/>
      <c r="BP4325" s="88"/>
      <c r="BQ4325" s="88"/>
      <c r="BR4325" s="88"/>
      <c r="BS4325" s="88"/>
      <c r="BT4325" s="88"/>
      <c r="BU4325" s="88"/>
      <c r="BV4325" s="88"/>
      <c r="BW4325" s="88"/>
      <c r="BX4325" s="88"/>
      <c r="BY4325" s="88"/>
      <c r="BZ4325" s="88"/>
      <c r="CA4325" s="88"/>
      <c r="CB4325" s="88"/>
      <c r="CC4325" s="88"/>
      <c r="CD4325" s="88"/>
      <c r="CE4325" s="88"/>
      <c r="CF4325" s="88"/>
      <c r="CG4325" s="88"/>
      <c r="CH4325" s="88"/>
      <c r="CI4325" s="88"/>
      <c r="CJ4325" s="88"/>
      <c r="CK4325" s="88"/>
      <c r="CL4325" s="88"/>
      <c r="CM4325" s="88"/>
      <c r="CN4325" s="88"/>
      <c r="CO4325" s="88"/>
      <c r="CP4325" s="88"/>
      <c r="CQ4325" s="88"/>
      <c r="CR4325" s="88"/>
      <c r="CS4325" s="88"/>
      <c r="CT4325" s="88"/>
      <c r="CU4325" s="88"/>
      <c r="CV4325" s="88"/>
      <c r="CW4325" s="88"/>
      <c r="CX4325" s="88"/>
      <c r="CY4325" s="88"/>
      <c r="CZ4325" s="88"/>
      <c r="DA4325" s="88"/>
      <c r="DB4325" s="88"/>
      <c r="DC4325" s="88"/>
      <c r="DD4325" s="88"/>
      <c r="DE4325" s="88"/>
      <c r="DF4325" s="88"/>
      <c r="DG4325" s="88"/>
      <c r="DH4325" s="88"/>
      <c r="DI4325" s="88"/>
      <c r="DJ4325" s="88"/>
      <c r="DK4325" s="88"/>
      <c r="DL4325" s="88"/>
      <c r="DM4325" s="88"/>
      <c r="DN4325" s="88"/>
      <c r="DO4325" s="88"/>
      <c r="DP4325" s="88"/>
      <c r="DQ4325" s="88"/>
      <c r="DR4325" s="88"/>
      <c r="DS4325" s="88"/>
      <c r="DT4325" s="88"/>
      <c r="DU4325" s="88"/>
      <c r="DV4325" s="88"/>
      <c r="DW4325" s="88"/>
      <c r="DX4325" s="88"/>
      <c r="DY4325" s="88"/>
      <c r="DZ4325" s="88"/>
      <c r="EA4325" s="88"/>
      <c r="EB4325" s="88"/>
      <c r="EC4325" s="88"/>
      <c r="ED4325" s="88"/>
      <c r="EE4325" s="88"/>
      <c r="EF4325" s="88"/>
      <c r="EG4325" s="88"/>
      <c r="EH4325" s="88"/>
      <c r="EI4325" s="88"/>
      <c r="EJ4325" s="88"/>
      <c r="EK4325" s="88"/>
      <c r="EL4325" s="88"/>
      <c r="EM4325" s="88"/>
      <c r="EN4325" s="88"/>
      <c r="EO4325" s="88"/>
      <c r="EP4325" s="88"/>
      <c r="EQ4325" s="88"/>
      <c r="ER4325" s="88"/>
      <c r="ES4325" s="88"/>
      <c r="ET4325" s="88"/>
      <c r="EU4325" s="88"/>
      <c r="EV4325" s="88"/>
      <c r="EW4325" s="88"/>
      <c r="EX4325" s="88"/>
      <c r="EY4325" s="88"/>
      <c r="EZ4325" s="88"/>
      <c r="FA4325" s="88"/>
      <c r="FB4325" s="88"/>
      <c r="FC4325" s="88"/>
      <c r="FD4325" s="88"/>
      <c r="FE4325" s="88"/>
      <c r="FF4325" s="88"/>
      <c r="FG4325" s="88"/>
      <c r="FH4325" s="88"/>
      <c r="FI4325" s="88"/>
      <c r="FJ4325" s="88"/>
      <c r="FK4325" s="88"/>
      <c r="FL4325" s="88"/>
      <c r="FM4325" s="88"/>
      <c r="FN4325" s="88"/>
      <c r="FO4325" s="88"/>
      <c r="FP4325" s="88"/>
      <c r="FQ4325" s="88"/>
      <c r="FR4325" s="88"/>
      <c r="FS4325" s="88"/>
      <c r="FT4325" s="88"/>
      <c r="FU4325" s="88"/>
      <c r="FV4325" s="88"/>
      <c r="FW4325" s="88"/>
      <c r="FX4325" s="88"/>
      <c r="FY4325" s="88"/>
      <c r="FZ4325" s="88"/>
      <c r="GA4325" s="88"/>
      <c r="GB4325" s="88"/>
      <c r="GC4325" s="88"/>
      <c r="GD4325" s="88"/>
      <c r="GE4325" s="88"/>
      <c r="GF4325" s="88"/>
      <c r="GG4325" s="88"/>
      <c r="GH4325" s="88"/>
      <c r="GI4325" s="88"/>
      <c r="GJ4325" s="88"/>
      <c r="GK4325" s="88"/>
      <c r="GL4325" s="88"/>
      <c r="GM4325" s="88"/>
      <c r="GN4325" s="88"/>
      <c r="GO4325" s="88"/>
      <c r="GP4325" s="88"/>
      <c r="GQ4325" s="88"/>
      <c r="GR4325" s="88"/>
      <c r="GS4325" s="88"/>
      <c r="GT4325" s="88"/>
      <c r="GU4325" s="88"/>
      <c r="GV4325" s="88"/>
      <c r="GW4325" s="88"/>
      <c r="GX4325" s="88"/>
      <c r="GY4325" s="88"/>
      <c r="GZ4325" s="88"/>
      <c r="HA4325" s="88"/>
      <c r="HB4325" s="88"/>
      <c r="HC4325" s="88"/>
      <c r="HD4325" s="88"/>
      <c r="HE4325" s="88"/>
      <c r="HF4325" s="88"/>
      <c r="HG4325" s="88"/>
      <c r="HH4325" s="88"/>
      <c r="HI4325" s="88"/>
      <c r="HJ4325" s="88"/>
      <c r="HK4325" s="88"/>
      <c r="HL4325" s="88"/>
      <c r="HM4325" s="88"/>
      <c r="HN4325" s="88"/>
      <c r="HO4325" s="88"/>
      <c r="HP4325" s="88"/>
      <c r="HQ4325" s="88"/>
      <c r="HR4325" s="88"/>
      <c r="HS4325" s="88"/>
      <c r="HT4325" s="88"/>
      <c r="HU4325" s="88"/>
      <c r="HV4325" s="88"/>
      <c r="HW4325" s="88"/>
      <c r="HX4325" s="88"/>
      <c r="HY4325" s="88"/>
      <c r="HZ4325" s="88"/>
      <c r="IA4325" s="88"/>
      <c r="IB4325" s="88"/>
      <c r="IC4325" s="88"/>
      <c r="ID4325" s="88"/>
      <c r="IE4325" s="88"/>
      <c r="IF4325" s="88"/>
      <c r="IG4325" s="88"/>
      <c r="IH4325" s="88"/>
      <c r="II4325" s="88"/>
      <c r="IJ4325" s="88"/>
      <c r="IK4325" s="88"/>
      <c r="IL4325" s="88"/>
      <c r="IM4325" s="88"/>
      <c r="IN4325" s="88"/>
      <c r="IO4325" s="88"/>
      <c r="IP4325" s="88"/>
      <c r="IQ4325" s="88"/>
      <c r="IR4325" s="88"/>
      <c r="IS4325" s="88"/>
      <c r="IT4325" s="88"/>
      <c r="IU4325" s="88"/>
      <c r="IV4325" s="88"/>
      <c r="IW4325" s="88"/>
      <c r="IX4325" s="88"/>
      <c r="IY4325" s="88"/>
      <c r="IZ4325" s="88"/>
      <c r="JA4325" s="88"/>
      <c r="JB4325" s="88"/>
      <c r="JC4325" s="88"/>
      <c r="JD4325" s="88"/>
      <c r="JE4325" s="88"/>
      <c r="JF4325" s="88"/>
      <c r="JG4325" s="88"/>
      <c r="JH4325" s="88"/>
      <c r="JI4325" s="88"/>
      <c r="JJ4325" s="88"/>
      <c r="JK4325" s="88"/>
      <c r="JL4325" s="88"/>
      <c r="JM4325" s="88"/>
      <c r="JN4325" s="88"/>
      <c r="JO4325" s="88"/>
      <c r="JP4325" s="88"/>
      <c r="JQ4325" s="88"/>
      <c r="JR4325" s="88"/>
      <c r="JS4325" s="88"/>
      <c r="JT4325" s="88"/>
      <c r="JU4325" s="88"/>
      <c r="JV4325" s="88"/>
      <c r="JW4325" s="88"/>
      <c r="JX4325" s="88"/>
      <c r="JY4325" s="88"/>
      <c r="JZ4325" s="88"/>
      <c r="KA4325" s="88"/>
      <c r="KB4325" s="88"/>
      <c r="KC4325" s="88"/>
      <c r="KD4325" s="88"/>
      <c r="KE4325" s="88"/>
      <c r="KF4325" s="88"/>
      <c r="KG4325" s="88"/>
      <c r="KH4325" s="88"/>
      <c r="KI4325" s="88"/>
      <c r="KJ4325" s="88"/>
      <c r="KK4325" s="88"/>
      <c r="KL4325" s="88"/>
      <c r="KM4325" s="88"/>
      <c r="KN4325" s="88"/>
      <c r="KO4325" s="88"/>
      <c r="KP4325" s="88"/>
      <c r="KQ4325" s="88"/>
      <c r="KR4325" s="88"/>
      <c r="KS4325" s="88"/>
      <c r="KT4325" s="88"/>
      <c r="KU4325" s="88"/>
      <c r="KV4325" s="88"/>
      <c r="KW4325" s="88"/>
      <c r="KX4325" s="88"/>
      <c r="KY4325" s="88"/>
      <c r="KZ4325" s="88"/>
      <c r="LA4325" s="88"/>
      <c r="LB4325" s="88"/>
      <c r="LC4325" s="88"/>
      <c r="LD4325" s="88"/>
      <c r="LE4325" s="88"/>
      <c r="LF4325" s="88"/>
      <c r="LG4325" s="88"/>
      <c r="LH4325" s="88"/>
      <c r="LI4325" s="88"/>
      <c r="LJ4325" s="88"/>
      <c r="LK4325" s="88"/>
      <c r="LL4325" s="88"/>
      <c r="LM4325" s="88"/>
      <c r="LN4325" s="88"/>
      <c r="LO4325" s="88"/>
      <c r="LP4325" s="88"/>
      <c r="LQ4325" s="88"/>
      <c r="LR4325" s="88"/>
      <c r="LS4325" s="88"/>
      <c r="LT4325" s="88"/>
      <c r="LU4325" s="88"/>
      <c r="LV4325" s="88"/>
      <c r="LW4325" s="88"/>
      <c r="LX4325" s="88"/>
      <c r="LY4325" s="88"/>
      <c r="LZ4325" s="88"/>
      <c r="MA4325" s="88"/>
      <c r="MB4325" s="88"/>
      <c r="MC4325" s="88"/>
      <c r="MD4325" s="88"/>
      <c r="ME4325" s="88"/>
      <c r="MF4325" s="88"/>
      <c r="MG4325" s="88"/>
      <c r="MH4325" s="88"/>
      <c r="MI4325" s="88"/>
      <c r="MJ4325" s="88"/>
      <c r="MK4325" s="88"/>
      <c r="ML4325" s="88"/>
      <c r="MM4325" s="88"/>
      <c r="MN4325" s="88"/>
      <c r="MO4325" s="88"/>
      <c r="MP4325" s="88"/>
      <c r="MQ4325" s="88"/>
      <c r="MR4325" s="88"/>
      <c r="MS4325" s="88"/>
      <c r="MT4325" s="88"/>
      <c r="MU4325" s="88"/>
      <c r="MV4325" s="88"/>
      <c r="MW4325" s="88"/>
      <c r="MX4325" s="88"/>
      <c r="MY4325" s="88"/>
      <c r="MZ4325" s="88"/>
      <c r="NA4325" s="88"/>
      <c r="NB4325" s="88"/>
      <c r="NC4325" s="88"/>
      <c r="ND4325" s="88"/>
      <c r="NE4325" s="88"/>
      <c r="NF4325" s="88"/>
      <c r="NG4325" s="88"/>
      <c r="NH4325" s="88"/>
      <c r="NI4325" s="88"/>
      <c r="NJ4325" s="88"/>
      <c r="NK4325" s="88"/>
      <c r="NL4325" s="88"/>
      <c r="NM4325" s="88"/>
      <c r="NN4325" s="88"/>
      <c r="NO4325" s="88"/>
      <c r="NP4325" s="88"/>
      <c r="NQ4325" s="88"/>
      <c r="NR4325" s="88"/>
      <c r="NS4325" s="88"/>
      <c r="NT4325" s="88"/>
      <c r="NU4325" s="88"/>
      <c r="NV4325" s="88"/>
      <c r="NW4325" s="88"/>
      <c r="NX4325" s="88"/>
      <c r="NY4325" s="88"/>
      <c r="NZ4325" s="88"/>
      <c r="OA4325" s="88"/>
      <c r="OB4325" s="88"/>
      <c r="OC4325" s="88"/>
      <c r="OD4325" s="88"/>
      <c r="OE4325" s="88"/>
      <c r="OF4325" s="88"/>
      <c r="OG4325" s="88"/>
      <c r="OH4325" s="88"/>
    </row>
    <row r="4326" spans="1:398" ht="16.5" customHeight="1">
      <c r="A4326" s="12" t="s">
        <v>406</v>
      </c>
      <c r="B4326" s="13"/>
      <c r="C4326" s="487"/>
      <c r="D4326" s="12"/>
      <c r="E4326" s="14" t="s">
        <v>37</v>
      </c>
      <c r="F4326" s="14" t="s">
        <v>83</v>
      </c>
      <c r="G4326" s="14" t="s">
        <v>575</v>
      </c>
      <c r="H4326" s="15">
        <v>2006</v>
      </c>
      <c r="I4326" s="15">
        <v>1</v>
      </c>
      <c r="J4326" s="15">
        <v>0</v>
      </c>
      <c r="K4326" s="15">
        <v>0</v>
      </c>
      <c r="L4326" s="16" t="s">
        <v>422</v>
      </c>
      <c r="M4326" s="16"/>
      <c r="N4326" s="16" t="s">
        <v>41</v>
      </c>
      <c r="O4326" s="17">
        <v>2610</v>
      </c>
      <c r="P4326" s="17">
        <v>0</v>
      </c>
      <c r="Q4326" s="17">
        <v>0</v>
      </c>
      <c r="R4326" s="18" t="s">
        <v>33</v>
      </c>
      <c r="S4326" s="19">
        <v>60</v>
      </c>
      <c r="T4326" s="19">
        <v>110</v>
      </c>
      <c r="U4326" s="19">
        <v>0.22727272727272727</v>
      </c>
      <c r="V4326" s="19">
        <v>0</v>
      </c>
      <c r="W4326" s="20">
        <v>2.5000000000000001E-2</v>
      </c>
      <c r="X4326" s="21">
        <v>65.25</v>
      </c>
      <c r="Y4326" s="22" t="s">
        <v>33</v>
      </c>
      <c r="Z4326" s="23" t="s">
        <v>5838</v>
      </c>
      <c r="AA4326" s="24"/>
      <c r="AB4326" s="14"/>
      <c r="AC4326" s="14"/>
      <c r="AD4326" s="25"/>
      <c r="AE4326" s="26"/>
      <c r="AF4326" s="27"/>
      <c r="AG4326" s="28"/>
      <c r="AH4326" s="28"/>
      <c r="AI4326" s="28"/>
      <c r="AJ4326" s="28"/>
      <c r="AK4326" s="28"/>
      <c r="AL4326" s="28"/>
      <c r="AM4326" s="28"/>
      <c r="AN4326" s="28"/>
      <c r="AO4326" s="28"/>
      <c r="AP4326" s="88"/>
      <c r="AQ4326" s="88"/>
      <c r="AR4326" s="88"/>
      <c r="AS4326" s="88"/>
      <c r="AT4326" s="88"/>
      <c r="AU4326" s="88"/>
      <c r="AV4326" s="88"/>
      <c r="AW4326" s="88"/>
      <c r="AX4326" s="88"/>
      <c r="AY4326" s="88"/>
      <c r="AZ4326" s="88"/>
      <c r="BA4326" s="88"/>
      <c r="BB4326" s="88"/>
      <c r="BC4326" s="88"/>
      <c r="BD4326" s="88"/>
      <c r="BE4326" s="88"/>
      <c r="BF4326" s="88"/>
      <c r="BG4326" s="88"/>
      <c r="BH4326" s="88"/>
      <c r="BI4326" s="88"/>
      <c r="BJ4326" s="88"/>
      <c r="BK4326" s="88"/>
      <c r="BL4326" s="88"/>
      <c r="BM4326" s="88"/>
      <c r="BN4326" s="88"/>
      <c r="BO4326" s="88"/>
      <c r="BP4326" s="88"/>
      <c r="BQ4326" s="88"/>
      <c r="BR4326" s="88"/>
      <c r="BS4326" s="88"/>
      <c r="BT4326" s="88"/>
      <c r="BU4326" s="88"/>
      <c r="BV4326" s="88"/>
      <c r="BW4326" s="88"/>
      <c r="BX4326" s="88"/>
      <c r="BY4326" s="88"/>
      <c r="BZ4326" s="88"/>
      <c r="CA4326" s="88"/>
      <c r="CB4326" s="88"/>
      <c r="CC4326" s="88"/>
      <c r="CD4326" s="88"/>
      <c r="CE4326" s="88"/>
      <c r="CF4326" s="88"/>
      <c r="CG4326" s="88"/>
      <c r="CH4326" s="88"/>
      <c r="CI4326" s="88"/>
      <c r="CJ4326" s="88"/>
      <c r="CK4326" s="88"/>
      <c r="CL4326" s="88"/>
      <c r="CM4326" s="88"/>
      <c r="CN4326" s="88"/>
      <c r="CO4326" s="88"/>
      <c r="CP4326" s="88"/>
      <c r="CQ4326" s="88"/>
      <c r="CR4326" s="88"/>
      <c r="CS4326" s="88"/>
      <c r="CT4326" s="88"/>
      <c r="CU4326" s="88"/>
      <c r="CV4326" s="88"/>
      <c r="CW4326" s="88"/>
      <c r="CX4326" s="88"/>
      <c r="CY4326" s="88"/>
      <c r="CZ4326" s="88"/>
      <c r="DA4326" s="88"/>
      <c r="DB4326" s="88"/>
      <c r="DC4326" s="88"/>
      <c r="DD4326" s="88"/>
      <c r="DE4326" s="88"/>
      <c r="DF4326" s="88"/>
      <c r="DG4326" s="88"/>
      <c r="DH4326" s="88"/>
      <c r="DI4326" s="88"/>
      <c r="DJ4326" s="88"/>
      <c r="DK4326" s="88"/>
      <c r="DL4326" s="88"/>
      <c r="DM4326" s="88"/>
      <c r="DN4326" s="88"/>
      <c r="DO4326" s="88"/>
      <c r="DP4326" s="88"/>
      <c r="DQ4326" s="88"/>
      <c r="DR4326" s="88"/>
      <c r="DS4326" s="88"/>
      <c r="DT4326" s="88"/>
      <c r="DU4326" s="88"/>
      <c r="DV4326" s="88"/>
      <c r="DW4326" s="88"/>
      <c r="DX4326" s="88"/>
      <c r="DY4326" s="88"/>
      <c r="DZ4326" s="88"/>
      <c r="EA4326" s="88"/>
      <c r="EB4326" s="88"/>
      <c r="EC4326" s="88"/>
      <c r="ED4326" s="88"/>
      <c r="EE4326" s="88"/>
      <c r="EF4326" s="88"/>
      <c r="EG4326" s="88"/>
      <c r="EH4326" s="88"/>
      <c r="EI4326" s="88"/>
      <c r="EJ4326" s="88"/>
      <c r="EK4326" s="88"/>
      <c r="EL4326" s="88"/>
      <c r="EM4326" s="88"/>
      <c r="EN4326" s="88"/>
      <c r="EO4326" s="88"/>
      <c r="EP4326" s="88"/>
      <c r="EQ4326" s="88"/>
      <c r="ER4326" s="88"/>
      <c r="ES4326" s="88"/>
      <c r="ET4326" s="88"/>
      <c r="EU4326" s="88"/>
      <c r="EV4326" s="88"/>
      <c r="EW4326" s="88"/>
      <c r="EX4326" s="88"/>
      <c r="EY4326" s="88"/>
      <c r="EZ4326" s="88"/>
      <c r="FA4326" s="88"/>
      <c r="FB4326" s="88"/>
      <c r="FC4326" s="88"/>
      <c r="FD4326" s="88"/>
      <c r="FE4326" s="88"/>
      <c r="FF4326" s="88"/>
      <c r="FG4326" s="88"/>
      <c r="FH4326" s="88"/>
      <c r="FI4326" s="88"/>
      <c r="FJ4326" s="88"/>
      <c r="FK4326" s="88"/>
      <c r="FL4326" s="88"/>
      <c r="FM4326" s="88"/>
      <c r="FN4326" s="88"/>
      <c r="FO4326" s="88"/>
      <c r="FP4326" s="88"/>
      <c r="FQ4326" s="88"/>
      <c r="FR4326" s="88"/>
      <c r="FS4326" s="88"/>
      <c r="FT4326" s="88"/>
      <c r="FU4326" s="88"/>
      <c r="FV4326" s="88"/>
      <c r="FW4326" s="88"/>
      <c r="FX4326" s="88"/>
      <c r="FY4326" s="88"/>
      <c r="FZ4326" s="88"/>
      <c r="GA4326" s="88"/>
      <c r="GB4326" s="88"/>
      <c r="GC4326" s="88"/>
      <c r="GD4326" s="88"/>
      <c r="GE4326" s="88"/>
      <c r="GF4326" s="88"/>
      <c r="GG4326" s="88"/>
      <c r="GH4326" s="88"/>
      <c r="GI4326" s="88"/>
      <c r="GJ4326" s="88"/>
      <c r="GK4326" s="88"/>
      <c r="GL4326" s="88"/>
      <c r="GM4326" s="88"/>
      <c r="GN4326" s="88"/>
      <c r="GO4326" s="88"/>
      <c r="GP4326" s="88"/>
      <c r="GQ4326" s="88"/>
      <c r="GR4326" s="88"/>
      <c r="GS4326" s="88"/>
      <c r="GT4326" s="88"/>
      <c r="GU4326" s="88"/>
      <c r="GV4326" s="88"/>
      <c r="GW4326" s="88"/>
      <c r="GX4326" s="88"/>
      <c r="GY4326" s="88"/>
      <c r="GZ4326" s="88"/>
      <c r="HA4326" s="88"/>
      <c r="HB4326" s="88"/>
      <c r="HC4326" s="88"/>
      <c r="HD4326" s="88"/>
      <c r="HE4326" s="88"/>
      <c r="HF4326" s="88"/>
      <c r="HG4326" s="88"/>
      <c r="HH4326" s="88"/>
      <c r="HI4326" s="88"/>
      <c r="HJ4326" s="88"/>
      <c r="HK4326" s="88"/>
      <c r="HL4326" s="88"/>
      <c r="HM4326" s="88"/>
      <c r="HN4326" s="88"/>
      <c r="HO4326" s="88"/>
      <c r="HP4326" s="88"/>
      <c r="HQ4326" s="88"/>
      <c r="HR4326" s="88"/>
      <c r="HS4326" s="88"/>
      <c r="HT4326" s="88"/>
      <c r="HU4326" s="88"/>
      <c r="HV4326" s="88"/>
      <c r="HW4326" s="88"/>
      <c r="HX4326" s="88"/>
      <c r="HY4326" s="88"/>
      <c r="HZ4326" s="88"/>
      <c r="IA4326" s="88"/>
      <c r="IB4326" s="88"/>
      <c r="IC4326" s="88"/>
      <c r="ID4326" s="88"/>
      <c r="IE4326" s="88"/>
      <c r="IF4326" s="88"/>
      <c r="IG4326" s="88"/>
      <c r="IH4326" s="88"/>
      <c r="II4326" s="88"/>
      <c r="IJ4326" s="88"/>
      <c r="IK4326" s="88"/>
      <c r="IL4326" s="88"/>
      <c r="IM4326" s="88"/>
      <c r="IN4326" s="88"/>
      <c r="IO4326" s="88"/>
      <c r="IP4326" s="88"/>
      <c r="IQ4326" s="88"/>
      <c r="IR4326" s="88"/>
      <c r="IS4326" s="88"/>
      <c r="IT4326" s="88"/>
      <c r="IU4326" s="88"/>
      <c r="IV4326" s="88"/>
      <c r="IW4326" s="88"/>
      <c r="IX4326" s="88"/>
      <c r="IY4326" s="88"/>
      <c r="IZ4326" s="88"/>
      <c r="JA4326" s="88"/>
      <c r="JB4326" s="88"/>
      <c r="JC4326" s="88"/>
      <c r="JD4326" s="88"/>
      <c r="JE4326" s="88"/>
      <c r="JF4326" s="88"/>
      <c r="JG4326" s="88"/>
      <c r="JH4326" s="88"/>
      <c r="JI4326" s="88"/>
      <c r="JJ4326" s="88"/>
      <c r="JK4326" s="88"/>
      <c r="JL4326" s="88"/>
      <c r="JM4326" s="88"/>
      <c r="JN4326" s="88"/>
      <c r="JO4326" s="88"/>
      <c r="JP4326" s="88"/>
      <c r="JQ4326" s="88"/>
      <c r="JR4326" s="88"/>
      <c r="JS4326" s="88"/>
      <c r="JT4326" s="88"/>
      <c r="JU4326" s="88"/>
      <c r="JV4326" s="88"/>
      <c r="JW4326" s="88"/>
      <c r="JX4326" s="88"/>
      <c r="JY4326" s="88"/>
      <c r="JZ4326" s="88"/>
      <c r="KA4326" s="88"/>
      <c r="KB4326" s="88"/>
      <c r="KC4326" s="88"/>
      <c r="KD4326" s="88"/>
      <c r="KE4326" s="88"/>
      <c r="KF4326" s="88"/>
      <c r="KG4326" s="88"/>
      <c r="KH4326" s="88"/>
      <c r="KI4326" s="88"/>
      <c r="KJ4326" s="88"/>
      <c r="KK4326" s="88"/>
      <c r="KL4326" s="88"/>
      <c r="KM4326" s="88"/>
      <c r="KN4326" s="88"/>
      <c r="KO4326" s="88"/>
      <c r="KP4326" s="88"/>
      <c r="KQ4326" s="88"/>
      <c r="KR4326" s="88"/>
      <c r="KS4326" s="88"/>
      <c r="KT4326" s="88"/>
      <c r="KU4326" s="88"/>
      <c r="KV4326" s="88"/>
      <c r="KW4326" s="88"/>
      <c r="KX4326" s="88"/>
      <c r="KY4326" s="88"/>
      <c r="KZ4326" s="88"/>
      <c r="LA4326" s="88"/>
      <c r="LB4326" s="88"/>
      <c r="LC4326" s="88"/>
      <c r="LD4326" s="88"/>
      <c r="LE4326" s="88"/>
      <c r="LF4326" s="88"/>
      <c r="LG4326" s="88"/>
      <c r="LH4326" s="88"/>
      <c r="LI4326" s="88"/>
      <c r="LJ4326" s="88"/>
      <c r="LK4326" s="88"/>
      <c r="LL4326" s="88"/>
      <c r="LM4326" s="88"/>
      <c r="LN4326" s="88"/>
      <c r="LO4326" s="88"/>
      <c r="LP4326" s="88"/>
      <c r="LQ4326" s="88"/>
      <c r="LR4326" s="88"/>
      <c r="LS4326" s="88"/>
      <c r="LT4326" s="88"/>
      <c r="LU4326" s="88"/>
      <c r="LV4326" s="88"/>
      <c r="LW4326" s="88"/>
      <c r="LX4326" s="88"/>
      <c r="LY4326" s="88"/>
      <c r="LZ4326" s="88"/>
      <c r="MA4326" s="88"/>
      <c r="MB4326" s="88"/>
      <c r="MC4326" s="88"/>
      <c r="MD4326" s="88"/>
      <c r="ME4326" s="88"/>
      <c r="MF4326" s="88"/>
      <c r="MG4326" s="88"/>
      <c r="MH4326" s="88"/>
      <c r="MI4326" s="88"/>
      <c r="MJ4326" s="88"/>
      <c r="MK4326" s="88"/>
      <c r="ML4326" s="88"/>
      <c r="MM4326" s="88"/>
      <c r="MN4326" s="88"/>
      <c r="MO4326" s="88"/>
      <c r="MP4326" s="88"/>
      <c r="MQ4326" s="88"/>
      <c r="MR4326" s="88"/>
      <c r="MS4326" s="88"/>
      <c r="MT4326" s="88"/>
      <c r="MU4326" s="88"/>
      <c r="MV4326" s="88"/>
      <c r="MW4326" s="88"/>
      <c r="MX4326" s="88"/>
      <c r="MY4326" s="88"/>
      <c r="MZ4326" s="88"/>
      <c r="NA4326" s="88"/>
      <c r="NB4326" s="88"/>
      <c r="NC4326" s="88"/>
      <c r="ND4326" s="88"/>
      <c r="NE4326" s="88"/>
      <c r="NF4326" s="88"/>
      <c r="NG4326" s="88"/>
      <c r="NH4326" s="88"/>
      <c r="NI4326" s="88"/>
      <c r="NJ4326" s="88"/>
      <c r="NK4326" s="88"/>
      <c r="NL4326" s="88"/>
      <c r="NM4326" s="88"/>
      <c r="NN4326" s="88"/>
      <c r="NO4326" s="88"/>
      <c r="NP4326" s="88"/>
      <c r="NQ4326" s="88"/>
      <c r="NR4326" s="88"/>
      <c r="NS4326" s="88"/>
      <c r="NT4326" s="88"/>
      <c r="NU4326" s="88"/>
      <c r="NV4326" s="88"/>
      <c r="NW4326" s="88"/>
      <c r="NX4326" s="88"/>
      <c r="NY4326" s="88"/>
      <c r="NZ4326" s="88"/>
      <c r="OA4326" s="88"/>
      <c r="OB4326" s="88"/>
      <c r="OC4326" s="88"/>
      <c r="OD4326" s="88"/>
      <c r="OE4326" s="88"/>
      <c r="OF4326" s="88"/>
      <c r="OG4326" s="88"/>
      <c r="OH4326" s="88"/>
    </row>
    <row r="4327" spans="1:398" ht="16.5" customHeight="1">
      <c r="A4327" s="12" t="s">
        <v>406</v>
      </c>
      <c r="B4327" s="13"/>
      <c r="C4327" s="189"/>
      <c r="D4327" s="12"/>
      <c r="E4327" s="14" t="s">
        <v>569</v>
      </c>
      <c r="F4327" s="14" t="s">
        <v>570</v>
      </c>
      <c r="G4327" s="14" t="s">
        <v>571</v>
      </c>
      <c r="H4327" s="15">
        <v>2006</v>
      </c>
      <c r="I4327" s="15">
        <v>1</v>
      </c>
      <c r="J4327" s="15">
        <v>0</v>
      </c>
      <c r="K4327" s="15">
        <v>0</v>
      </c>
      <c r="L4327" s="16" t="s">
        <v>422</v>
      </c>
      <c r="M4327" s="16"/>
      <c r="N4327" s="16" t="s">
        <v>41</v>
      </c>
      <c r="O4327" s="17">
        <v>280</v>
      </c>
      <c r="P4327" s="17">
        <v>0</v>
      </c>
      <c r="Q4327" s="17">
        <v>0</v>
      </c>
      <c r="R4327" s="18" t="s">
        <v>33</v>
      </c>
      <c r="S4327" s="19">
        <v>60</v>
      </c>
      <c r="T4327" s="19">
        <v>220</v>
      </c>
      <c r="U4327" s="19">
        <v>1.1363636363636365</v>
      </c>
      <c r="V4327" s="19">
        <v>0</v>
      </c>
      <c r="W4327" s="20">
        <v>0.25</v>
      </c>
      <c r="X4327" s="21">
        <v>70</v>
      </c>
      <c r="Y4327" s="22" t="s">
        <v>33</v>
      </c>
      <c r="Z4327" s="23" t="s">
        <v>5838</v>
      </c>
      <c r="AA4327" s="24"/>
      <c r="AB4327" s="14"/>
      <c r="AC4327" s="14"/>
      <c r="AD4327" s="25"/>
      <c r="AE4327" s="26"/>
      <c r="AF4327" s="27"/>
      <c r="AG4327" s="28"/>
      <c r="AH4327" s="28"/>
      <c r="AI4327" s="28"/>
      <c r="AJ4327" s="28"/>
      <c r="AK4327" s="28"/>
      <c r="AL4327" s="28"/>
      <c r="AM4327" s="28"/>
      <c r="AN4327" s="28"/>
      <c r="AO4327" s="28"/>
      <c r="AP4327" s="88"/>
      <c r="AQ4327" s="88"/>
      <c r="AR4327" s="88"/>
      <c r="AS4327" s="88"/>
      <c r="AT4327" s="88"/>
      <c r="AU4327" s="88"/>
      <c r="AV4327" s="88"/>
      <c r="AW4327" s="88"/>
      <c r="AX4327" s="88"/>
      <c r="AY4327" s="88"/>
      <c r="AZ4327" s="88"/>
      <c r="BA4327" s="88"/>
      <c r="BB4327" s="88"/>
      <c r="BC4327" s="88"/>
      <c r="BD4327" s="88"/>
      <c r="BE4327" s="88"/>
      <c r="BF4327" s="88"/>
      <c r="BG4327" s="88"/>
      <c r="BH4327" s="88"/>
      <c r="BI4327" s="88"/>
      <c r="BJ4327" s="88"/>
      <c r="BK4327" s="88"/>
      <c r="BL4327" s="88"/>
      <c r="BM4327" s="88"/>
      <c r="BN4327" s="88"/>
      <c r="BO4327" s="88"/>
      <c r="BP4327" s="88"/>
      <c r="BQ4327" s="88"/>
      <c r="BR4327" s="88"/>
      <c r="BS4327" s="88"/>
      <c r="BT4327" s="88"/>
      <c r="BU4327" s="88"/>
      <c r="BV4327" s="88"/>
      <c r="BW4327" s="88"/>
      <c r="BX4327" s="88"/>
      <c r="BY4327" s="88"/>
      <c r="BZ4327" s="88"/>
      <c r="CA4327" s="88"/>
      <c r="CB4327" s="88"/>
      <c r="CC4327" s="88"/>
      <c r="CD4327" s="88"/>
      <c r="CE4327" s="88"/>
      <c r="CF4327" s="88"/>
      <c r="CG4327" s="88"/>
      <c r="CH4327" s="88"/>
      <c r="CI4327" s="88"/>
      <c r="CJ4327" s="88"/>
      <c r="CK4327" s="88"/>
      <c r="CL4327" s="88"/>
      <c r="CM4327" s="88"/>
      <c r="CN4327" s="88"/>
      <c r="CO4327" s="88"/>
      <c r="CP4327" s="88"/>
      <c r="CQ4327" s="88"/>
      <c r="CR4327" s="88"/>
      <c r="CS4327" s="88"/>
      <c r="CT4327" s="88"/>
      <c r="CU4327" s="88"/>
      <c r="CV4327" s="88"/>
      <c r="CW4327" s="88"/>
      <c r="CX4327" s="88"/>
      <c r="CY4327" s="88"/>
      <c r="CZ4327" s="88"/>
      <c r="DA4327" s="88"/>
      <c r="DB4327" s="88"/>
      <c r="DC4327" s="88"/>
      <c r="DD4327" s="88"/>
      <c r="DE4327" s="88"/>
      <c r="DF4327" s="88"/>
      <c r="DG4327" s="88"/>
      <c r="DH4327" s="88"/>
      <c r="DI4327" s="88"/>
      <c r="DJ4327" s="88"/>
      <c r="DK4327" s="88"/>
      <c r="DL4327" s="88"/>
      <c r="DM4327" s="88"/>
      <c r="DN4327" s="88"/>
      <c r="DO4327" s="88"/>
      <c r="DP4327" s="88"/>
      <c r="DQ4327" s="88"/>
      <c r="DR4327" s="88"/>
      <c r="DS4327" s="88"/>
      <c r="DT4327" s="88"/>
      <c r="DU4327" s="88"/>
      <c r="DV4327" s="88"/>
      <c r="DW4327" s="88"/>
      <c r="DX4327" s="88"/>
      <c r="DY4327" s="88"/>
      <c r="DZ4327" s="88"/>
      <c r="EA4327" s="88"/>
      <c r="EB4327" s="88"/>
      <c r="EC4327" s="88"/>
      <c r="ED4327" s="88"/>
      <c r="EE4327" s="88"/>
      <c r="EF4327" s="88"/>
      <c r="EG4327" s="88"/>
      <c r="EH4327" s="88"/>
      <c r="EI4327" s="88"/>
      <c r="EJ4327" s="88"/>
      <c r="EK4327" s="88"/>
      <c r="EL4327" s="88"/>
      <c r="EM4327" s="88"/>
      <c r="EN4327" s="88"/>
      <c r="EO4327" s="88"/>
      <c r="EP4327" s="88"/>
      <c r="EQ4327" s="88"/>
      <c r="ER4327" s="88"/>
      <c r="ES4327" s="88"/>
      <c r="ET4327" s="88"/>
      <c r="EU4327" s="88"/>
      <c r="EV4327" s="88"/>
      <c r="EW4327" s="88"/>
      <c r="EX4327" s="88"/>
      <c r="EY4327" s="88"/>
      <c r="EZ4327" s="88"/>
      <c r="FA4327" s="88"/>
      <c r="FB4327" s="88"/>
      <c r="FC4327" s="88"/>
      <c r="FD4327" s="88"/>
      <c r="FE4327" s="88"/>
      <c r="FF4327" s="88"/>
      <c r="FG4327" s="88"/>
      <c r="FH4327" s="88"/>
      <c r="FI4327" s="88"/>
      <c r="FJ4327" s="88"/>
      <c r="FK4327" s="88"/>
      <c r="FL4327" s="88"/>
      <c r="FM4327" s="88"/>
      <c r="FN4327" s="88"/>
      <c r="FO4327" s="88"/>
      <c r="FP4327" s="88"/>
      <c r="FQ4327" s="88"/>
      <c r="FR4327" s="88"/>
      <c r="FS4327" s="88"/>
      <c r="FT4327" s="88"/>
      <c r="FU4327" s="88"/>
      <c r="FV4327" s="88"/>
      <c r="FW4327" s="88"/>
      <c r="FX4327" s="88"/>
      <c r="FY4327" s="88"/>
      <c r="FZ4327" s="88"/>
      <c r="GA4327" s="88"/>
      <c r="GB4327" s="88"/>
      <c r="GC4327" s="88"/>
      <c r="GD4327" s="88"/>
      <c r="GE4327" s="88"/>
      <c r="GF4327" s="88"/>
      <c r="GG4327" s="88"/>
      <c r="GH4327" s="88"/>
      <c r="GI4327" s="88"/>
      <c r="GJ4327" s="88"/>
      <c r="GK4327" s="88"/>
      <c r="GL4327" s="88"/>
      <c r="GM4327" s="88"/>
      <c r="GN4327" s="88"/>
      <c r="GO4327" s="88"/>
      <c r="GP4327" s="88"/>
      <c r="GQ4327" s="88"/>
      <c r="GR4327" s="88"/>
      <c r="GS4327" s="88"/>
      <c r="GT4327" s="88"/>
      <c r="GU4327" s="88"/>
      <c r="GV4327" s="88"/>
      <c r="GW4327" s="88"/>
      <c r="GX4327" s="88"/>
      <c r="GY4327" s="88"/>
      <c r="GZ4327" s="88"/>
      <c r="HA4327" s="88"/>
      <c r="HB4327" s="88"/>
      <c r="HC4327" s="88"/>
      <c r="HD4327" s="88"/>
      <c r="HE4327" s="88"/>
      <c r="HF4327" s="88"/>
      <c r="HG4327" s="88"/>
      <c r="HH4327" s="88"/>
      <c r="HI4327" s="88"/>
      <c r="HJ4327" s="88"/>
      <c r="HK4327" s="88"/>
      <c r="HL4327" s="88"/>
      <c r="HM4327" s="88"/>
      <c r="HN4327" s="88"/>
      <c r="HO4327" s="88"/>
      <c r="HP4327" s="88"/>
      <c r="HQ4327" s="88"/>
      <c r="HR4327" s="88"/>
      <c r="HS4327" s="88"/>
      <c r="HT4327" s="88"/>
      <c r="HU4327" s="88"/>
      <c r="HV4327" s="88"/>
      <c r="HW4327" s="88"/>
      <c r="HX4327" s="88"/>
      <c r="HY4327" s="88"/>
      <c r="HZ4327" s="88"/>
      <c r="IA4327" s="88"/>
      <c r="IB4327" s="88"/>
      <c r="IC4327" s="88"/>
      <c r="ID4327" s="88"/>
      <c r="IE4327" s="88"/>
      <c r="IF4327" s="88"/>
      <c r="IG4327" s="88"/>
      <c r="IH4327" s="88"/>
      <c r="II4327" s="88"/>
      <c r="IJ4327" s="88"/>
      <c r="IK4327" s="88"/>
      <c r="IL4327" s="88"/>
      <c r="IM4327" s="88"/>
      <c r="IN4327" s="88"/>
      <c r="IO4327" s="88"/>
      <c r="IP4327" s="88"/>
      <c r="IQ4327" s="88"/>
      <c r="IR4327" s="88"/>
      <c r="IS4327" s="88"/>
      <c r="IT4327" s="88"/>
      <c r="IU4327" s="88"/>
      <c r="IV4327" s="88"/>
      <c r="IW4327" s="88"/>
      <c r="IX4327" s="88"/>
      <c r="IY4327" s="88"/>
      <c r="IZ4327" s="88"/>
      <c r="JA4327" s="88"/>
      <c r="JB4327" s="88"/>
      <c r="JC4327" s="88"/>
      <c r="JD4327" s="88"/>
      <c r="JE4327" s="88"/>
      <c r="JF4327" s="88"/>
      <c r="JG4327" s="88"/>
      <c r="JH4327" s="88"/>
      <c r="JI4327" s="88"/>
      <c r="JJ4327" s="88"/>
      <c r="JK4327" s="88"/>
      <c r="JL4327" s="88"/>
      <c r="JM4327" s="88"/>
      <c r="JN4327" s="88"/>
      <c r="JO4327" s="88"/>
      <c r="JP4327" s="88"/>
      <c r="JQ4327" s="88"/>
      <c r="JR4327" s="88"/>
      <c r="JS4327" s="88"/>
      <c r="JT4327" s="88"/>
      <c r="JU4327" s="88"/>
      <c r="JV4327" s="88"/>
      <c r="JW4327" s="88"/>
      <c r="JX4327" s="88"/>
      <c r="JY4327" s="88"/>
      <c r="JZ4327" s="88"/>
      <c r="KA4327" s="88"/>
      <c r="KB4327" s="88"/>
      <c r="KC4327" s="88"/>
      <c r="KD4327" s="88"/>
      <c r="KE4327" s="88"/>
      <c r="KF4327" s="88"/>
      <c r="KG4327" s="88"/>
      <c r="KH4327" s="88"/>
      <c r="KI4327" s="88"/>
      <c r="KJ4327" s="88"/>
      <c r="KK4327" s="88"/>
      <c r="KL4327" s="88"/>
      <c r="KM4327" s="88"/>
      <c r="KN4327" s="88"/>
      <c r="KO4327" s="88"/>
      <c r="KP4327" s="88"/>
      <c r="KQ4327" s="88"/>
      <c r="KR4327" s="88"/>
      <c r="KS4327" s="88"/>
      <c r="KT4327" s="88"/>
      <c r="KU4327" s="88"/>
      <c r="KV4327" s="88"/>
      <c r="KW4327" s="88"/>
      <c r="KX4327" s="88"/>
      <c r="KY4327" s="88"/>
      <c r="KZ4327" s="88"/>
      <c r="LA4327" s="88"/>
      <c r="LB4327" s="88"/>
      <c r="LC4327" s="88"/>
      <c r="LD4327" s="88"/>
      <c r="LE4327" s="88"/>
      <c r="LF4327" s="88"/>
      <c r="LG4327" s="88"/>
      <c r="LH4327" s="88"/>
      <c r="LI4327" s="88"/>
      <c r="LJ4327" s="88"/>
      <c r="LK4327" s="88"/>
      <c r="LL4327" s="88"/>
      <c r="LM4327" s="88"/>
      <c r="LN4327" s="88"/>
      <c r="LO4327" s="88"/>
      <c r="LP4327" s="88"/>
      <c r="LQ4327" s="88"/>
      <c r="LR4327" s="88"/>
      <c r="LS4327" s="88"/>
      <c r="LT4327" s="88"/>
      <c r="LU4327" s="88"/>
      <c r="LV4327" s="88"/>
      <c r="LW4327" s="88"/>
      <c r="LX4327" s="88"/>
      <c r="LY4327" s="88"/>
      <c r="LZ4327" s="88"/>
      <c r="MA4327" s="88"/>
      <c r="MB4327" s="88"/>
      <c r="MC4327" s="88"/>
      <c r="MD4327" s="88"/>
      <c r="ME4327" s="88"/>
      <c r="MF4327" s="88"/>
      <c r="MG4327" s="88"/>
      <c r="MH4327" s="88"/>
      <c r="MI4327" s="88"/>
      <c r="MJ4327" s="88"/>
      <c r="MK4327" s="88"/>
      <c r="ML4327" s="88"/>
      <c r="MM4327" s="88"/>
      <c r="MN4327" s="88"/>
      <c r="MO4327" s="88"/>
      <c r="MP4327" s="88"/>
      <c r="MQ4327" s="88"/>
      <c r="MR4327" s="88"/>
      <c r="MS4327" s="88"/>
      <c r="MT4327" s="88"/>
      <c r="MU4327" s="88"/>
      <c r="MV4327" s="88"/>
      <c r="MW4327" s="88"/>
      <c r="MX4327" s="88"/>
      <c r="MY4327" s="88"/>
      <c r="MZ4327" s="88"/>
      <c r="NA4327" s="88"/>
      <c r="NB4327" s="88"/>
      <c r="NC4327" s="88"/>
      <c r="ND4327" s="88"/>
      <c r="NE4327" s="88"/>
      <c r="NF4327" s="88"/>
      <c r="NG4327" s="88"/>
      <c r="NH4327" s="88"/>
      <c r="NI4327" s="88"/>
      <c r="NJ4327" s="88"/>
      <c r="NK4327" s="88"/>
      <c r="NL4327" s="88"/>
      <c r="NM4327" s="88"/>
      <c r="NN4327" s="88"/>
      <c r="NO4327" s="88"/>
      <c r="NP4327" s="88"/>
      <c r="NQ4327" s="88"/>
      <c r="NR4327" s="88"/>
      <c r="NS4327" s="88"/>
      <c r="NT4327" s="88"/>
      <c r="NU4327" s="88"/>
      <c r="NV4327" s="88"/>
      <c r="NW4327" s="88"/>
      <c r="NX4327" s="88"/>
      <c r="NY4327" s="88"/>
      <c r="NZ4327" s="88"/>
      <c r="OA4327" s="88"/>
      <c r="OB4327" s="88"/>
      <c r="OC4327" s="88"/>
      <c r="OD4327" s="88"/>
      <c r="OE4327" s="88"/>
      <c r="OF4327" s="88"/>
      <c r="OG4327" s="88"/>
      <c r="OH4327" s="88"/>
    </row>
    <row r="4328" spans="1:398" ht="16.5" customHeight="1">
      <c r="A4328" s="12" t="s">
        <v>406</v>
      </c>
      <c r="B4328" s="13"/>
      <c r="C4328" s="189"/>
      <c r="D4328" s="12"/>
      <c r="E4328" s="14" t="s">
        <v>6819</v>
      </c>
      <c r="F4328" s="14" t="s">
        <v>38</v>
      </c>
      <c r="G4328" s="14" t="s">
        <v>6820</v>
      </c>
      <c r="H4328" s="15" t="s">
        <v>67</v>
      </c>
      <c r="I4328" s="15">
        <v>8</v>
      </c>
      <c r="J4328" s="15">
        <v>0</v>
      </c>
      <c r="K4328" s="15">
        <v>0</v>
      </c>
      <c r="L4328" s="16" t="s">
        <v>6821</v>
      </c>
      <c r="M4328" s="16"/>
      <c r="N4328" s="16" t="s">
        <v>41</v>
      </c>
      <c r="O4328" s="17">
        <v>1280</v>
      </c>
      <c r="P4328" s="17">
        <v>0</v>
      </c>
      <c r="Q4328" s="17">
        <v>0</v>
      </c>
      <c r="R4328" s="18" t="s">
        <v>33</v>
      </c>
      <c r="S4328" s="19">
        <v>60</v>
      </c>
      <c r="T4328" s="19">
        <v>220</v>
      </c>
      <c r="U4328" s="19">
        <v>0.25454545454545452</v>
      </c>
      <c r="V4328" s="19">
        <v>0</v>
      </c>
      <c r="W4328" s="20">
        <v>5.6000000000000001E-2</v>
      </c>
      <c r="X4328" s="21">
        <v>573.44000000000005</v>
      </c>
      <c r="Y4328" s="22" t="s">
        <v>33</v>
      </c>
      <c r="Z4328" s="23" t="s">
        <v>5838</v>
      </c>
      <c r="AA4328" s="24"/>
      <c r="AB4328" s="14"/>
      <c r="AC4328" s="14"/>
      <c r="AD4328" s="25"/>
      <c r="AE4328" s="26"/>
      <c r="AF4328" s="27"/>
      <c r="AG4328" s="28"/>
      <c r="AH4328" s="28"/>
      <c r="AI4328" s="28"/>
      <c r="AJ4328" s="28"/>
      <c r="AK4328" s="28"/>
      <c r="AL4328" s="28"/>
      <c r="AM4328" s="28"/>
      <c r="AN4328" s="28"/>
      <c r="AO4328" s="28"/>
      <c r="AP4328" s="88"/>
      <c r="AQ4328" s="88"/>
      <c r="AR4328" s="88"/>
      <c r="AS4328" s="88"/>
      <c r="AT4328" s="88"/>
      <c r="AU4328" s="88"/>
      <c r="AV4328" s="88"/>
      <c r="AW4328" s="88"/>
      <c r="AX4328" s="88"/>
      <c r="AY4328" s="88"/>
      <c r="AZ4328" s="88"/>
      <c r="BA4328" s="88"/>
      <c r="BB4328" s="88"/>
      <c r="BC4328" s="88"/>
      <c r="BD4328" s="88"/>
      <c r="BE4328" s="88"/>
      <c r="BF4328" s="88"/>
      <c r="BG4328" s="88"/>
      <c r="BH4328" s="88"/>
      <c r="BI4328" s="88"/>
      <c r="BJ4328" s="88"/>
      <c r="BK4328" s="88"/>
      <c r="BL4328" s="88"/>
      <c r="BM4328" s="88"/>
      <c r="BN4328" s="88"/>
      <c r="BO4328" s="88"/>
      <c r="BP4328" s="88"/>
      <c r="BQ4328" s="88"/>
      <c r="BR4328" s="88"/>
      <c r="BS4328" s="88"/>
      <c r="BT4328" s="88"/>
      <c r="BU4328" s="88"/>
      <c r="BV4328" s="88"/>
      <c r="BW4328" s="88"/>
      <c r="BX4328" s="88"/>
      <c r="BY4328" s="88"/>
      <c r="BZ4328" s="88"/>
      <c r="CA4328" s="88"/>
      <c r="CB4328" s="88"/>
      <c r="CC4328" s="88"/>
      <c r="CD4328" s="88"/>
      <c r="CE4328" s="88"/>
      <c r="CF4328" s="88"/>
      <c r="CG4328" s="88"/>
      <c r="CH4328" s="88"/>
      <c r="CI4328" s="88"/>
      <c r="CJ4328" s="88"/>
      <c r="CK4328" s="88"/>
      <c r="CL4328" s="88"/>
      <c r="CM4328" s="88"/>
      <c r="CN4328" s="88"/>
      <c r="CO4328" s="88"/>
      <c r="CP4328" s="88"/>
      <c r="CQ4328" s="88"/>
      <c r="CR4328" s="88"/>
      <c r="CS4328" s="88"/>
      <c r="CT4328" s="88"/>
      <c r="CU4328" s="88"/>
      <c r="CV4328" s="88"/>
      <c r="CW4328" s="88"/>
      <c r="CX4328" s="88"/>
      <c r="CY4328" s="88"/>
      <c r="CZ4328" s="88"/>
      <c r="DA4328" s="88"/>
      <c r="DB4328" s="88"/>
      <c r="DC4328" s="88"/>
      <c r="DD4328" s="88"/>
      <c r="DE4328" s="88"/>
      <c r="DF4328" s="88"/>
      <c r="DG4328" s="88"/>
      <c r="DH4328" s="88"/>
      <c r="DI4328" s="88"/>
      <c r="DJ4328" s="88"/>
      <c r="DK4328" s="88"/>
      <c r="DL4328" s="88"/>
      <c r="DM4328" s="88"/>
      <c r="DN4328" s="88"/>
      <c r="DO4328" s="88"/>
      <c r="DP4328" s="88"/>
      <c r="DQ4328" s="88"/>
      <c r="DR4328" s="88"/>
      <c r="DS4328" s="88"/>
      <c r="DT4328" s="88"/>
      <c r="DU4328" s="88"/>
      <c r="DV4328" s="88"/>
      <c r="DW4328" s="88"/>
      <c r="DX4328" s="88"/>
      <c r="DY4328" s="88"/>
      <c r="DZ4328" s="88"/>
      <c r="EA4328" s="88"/>
      <c r="EB4328" s="88"/>
      <c r="EC4328" s="88"/>
      <c r="ED4328" s="88"/>
      <c r="EE4328" s="88"/>
      <c r="EF4328" s="88"/>
      <c r="EG4328" s="88"/>
      <c r="EH4328" s="88"/>
      <c r="EI4328" s="88"/>
      <c r="EJ4328" s="88"/>
      <c r="EK4328" s="88"/>
      <c r="EL4328" s="88"/>
      <c r="EM4328" s="88"/>
      <c r="EN4328" s="88"/>
      <c r="EO4328" s="88"/>
      <c r="EP4328" s="88"/>
      <c r="EQ4328" s="88"/>
      <c r="ER4328" s="88"/>
      <c r="ES4328" s="88"/>
      <c r="ET4328" s="88"/>
      <c r="EU4328" s="88"/>
      <c r="EV4328" s="88"/>
      <c r="EW4328" s="88"/>
      <c r="EX4328" s="88"/>
      <c r="EY4328" s="88"/>
      <c r="EZ4328" s="88"/>
      <c r="FA4328" s="88"/>
      <c r="FB4328" s="88"/>
      <c r="FC4328" s="88"/>
      <c r="FD4328" s="88"/>
      <c r="FE4328" s="88"/>
      <c r="FF4328" s="88"/>
      <c r="FG4328" s="88"/>
      <c r="FH4328" s="88"/>
      <c r="FI4328" s="88"/>
      <c r="FJ4328" s="88"/>
      <c r="FK4328" s="88"/>
      <c r="FL4328" s="88"/>
      <c r="FM4328" s="88"/>
      <c r="FN4328" s="88"/>
      <c r="FO4328" s="88"/>
      <c r="FP4328" s="88"/>
      <c r="FQ4328" s="88"/>
      <c r="FR4328" s="88"/>
      <c r="FS4328" s="88"/>
      <c r="FT4328" s="88"/>
      <c r="FU4328" s="88"/>
      <c r="FV4328" s="88"/>
      <c r="FW4328" s="88"/>
      <c r="FX4328" s="88"/>
      <c r="FY4328" s="88"/>
      <c r="FZ4328" s="88"/>
      <c r="GA4328" s="88"/>
      <c r="GB4328" s="88"/>
      <c r="GC4328" s="88"/>
      <c r="GD4328" s="88"/>
      <c r="GE4328" s="88"/>
      <c r="GF4328" s="88"/>
      <c r="GG4328" s="88"/>
      <c r="GH4328" s="88"/>
      <c r="GI4328" s="88"/>
      <c r="GJ4328" s="88"/>
      <c r="GK4328" s="88"/>
      <c r="GL4328" s="88"/>
      <c r="GM4328" s="88"/>
      <c r="GN4328" s="88"/>
      <c r="GO4328" s="88"/>
      <c r="GP4328" s="88"/>
      <c r="GQ4328" s="88"/>
      <c r="GR4328" s="88"/>
      <c r="GS4328" s="88"/>
      <c r="GT4328" s="88"/>
      <c r="GU4328" s="88"/>
      <c r="GV4328" s="88"/>
      <c r="GW4328" s="88"/>
      <c r="GX4328" s="88"/>
      <c r="GY4328" s="88"/>
      <c r="GZ4328" s="88"/>
      <c r="HA4328" s="88"/>
      <c r="HB4328" s="88"/>
      <c r="HC4328" s="88"/>
      <c r="HD4328" s="88"/>
      <c r="HE4328" s="88"/>
      <c r="HF4328" s="88"/>
      <c r="HG4328" s="88"/>
      <c r="HH4328" s="88"/>
      <c r="HI4328" s="88"/>
      <c r="HJ4328" s="88"/>
      <c r="HK4328" s="88"/>
      <c r="HL4328" s="88"/>
      <c r="HM4328" s="88"/>
      <c r="HN4328" s="88"/>
      <c r="HO4328" s="88"/>
      <c r="HP4328" s="88"/>
      <c r="HQ4328" s="88"/>
      <c r="HR4328" s="88"/>
      <c r="HS4328" s="88"/>
      <c r="HT4328" s="88"/>
      <c r="HU4328" s="88"/>
      <c r="HV4328" s="88"/>
      <c r="HW4328" s="88"/>
      <c r="HX4328" s="88"/>
      <c r="HY4328" s="88"/>
      <c r="HZ4328" s="88"/>
      <c r="IA4328" s="88"/>
      <c r="IB4328" s="88"/>
      <c r="IC4328" s="88"/>
      <c r="ID4328" s="88"/>
      <c r="IE4328" s="88"/>
      <c r="IF4328" s="88"/>
      <c r="IG4328" s="88"/>
      <c r="IH4328" s="88"/>
      <c r="II4328" s="88"/>
      <c r="IJ4328" s="88"/>
      <c r="IK4328" s="88"/>
      <c r="IL4328" s="88"/>
      <c r="IM4328" s="88"/>
      <c r="IN4328" s="88"/>
      <c r="IO4328" s="88"/>
      <c r="IP4328" s="88"/>
      <c r="IQ4328" s="88"/>
      <c r="IR4328" s="88"/>
      <c r="IS4328" s="88"/>
      <c r="IT4328" s="88"/>
      <c r="IU4328" s="88"/>
      <c r="IV4328" s="88"/>
      <c r="IW4328" s="88"/>
      <c r="IX4328" s="88"/>
      <c r="IY4328" s="88"/>
      <c r="IZ4328" s="88"/>
      <c r="JA4328" s="88"/>
      <c r="JB4328" s="88"/>
      <c r="JC4328" s="88"/>
      <c r="JD4328" s="88"/>
      <c r="JE4328" s="88"/>
      <c r="JF4328" s="88"/>
      <c r="JG4328" s="88"/>
      <c r="JH4328" s="88"/>
      <c r="JI4328" s="88"/>
      <c r="JJ4328" s="88"/>
      <c r="JK4328" s="88"/>
      <c r="JL4328" s="88"/>
      <c r="JM4328" s="88"/>
      <c r="JN4328" s="88"/>
      <c r="JO4328" s="88"/>
      <c r="JP4328" s="88"/>
      <c r="JQ4328" s="88"/>
      <c r="JR4328" s="88"/>
      <c r="JS4328" s="88"/>
      <c r="JT4328" s="88"/>
      <c r="JU4328" s="88"/>
      <c r="JV4328" s="88"/>
      <c r="JW4328" s="88"/>
      <c r="JX4328" s="88"/>
      <c r="JY4328" s="88"/>
      <c r="JZ4328" s="88"/>
      <c r="KA4328" s="88"/>
      <c r="KB4328" s="88"/>
      <c r="KC4328" s="88"/>
      <c r="KD4328" s="88"/>
      <c r="KE4328" s="88"/>
      <c r="KF4328" s="88"/>
      <c r="KG4328" s="88"/>
      <c r="KH4328" s="88"/>
      <c r="KI4328" s="88"/>
      <c r="KJ4328" s="88"/>
      <c r="KK4328" s="88"/>
      <c r="KL4328" s="88"/>
      <c r="KM4328" s="88"/>
      <c r="KN4328" s="88"/>
      <c r="KO4328" s="88"/>
      <c r="KP4328" s="88"/>
      <c r="KQ4328" s="88"/>
      <c r="KR4328" s="88"/>
      <c r="KS4328" s="88"/>
      <c r="KT4328" s="88"/>
      <c r="KU4328" s="88"/>
      <c r="KV4328" s="88"/>
      <c r="KW4328" s="88"/>
      <c r="KX4328" s="88"/>
      <c r="KY4328" s="88"/>
      <c r="KZ4328" s="88"/>
      <c r="LA4328" s="88"/>
      <c r="LB4328" s="88"/>
      <c r="LC4328" s="88"/>
      <c r="LD4328" s="88"/>
      <c r="LE4328" s="88"/>
      <c r="LF4328" s="88"/>
      <c r="LG4328" s="88"/>
      <c r="LH4328" s="88"/>
      <c r="LI4328" s="88"/>
      <c r="LJ4328" s="88"/>
      <c r="LK4328" s="88"/>
      <c r="LL4328" s="88"/>
      <c r="LM4328" s="88"/>
      <c r="LN4328" s="88"/>
      <c r="LO4328" s="88"/>
      <c r="LP4328" s="88"/>
      <c r="LQ4328" s="88"/>
      <c r="LR4328" s="88"/>
      <c r="LS4328" s="88"/>
      <c r="LT4328" s="88"/>
      <c r="LU4328" s="88"/>
      <c r="LV4328" s="88"/>
      <c r="LW4328" s="88"/>
      <c r="LX4328" s="88"/>
      <c r="LY4328" s="88"/>
      <c r="LZ4328" s="88"/>
      <c r="MA4328" s="88"/>
      <c r="MB4328" s="88"/>
      <c r="MC4328" s="88"/>
      <c r="MD4328" s="88"/>
      <c r="ME4328" s="88"/>
      <c r="MF4328" s="88"/>
      <c r="MG4328" s="88"/>
      <c r="MH4328" s="88"/>
      <c r="MI4328" s="88"/>
      <c r="MJ4328" s="88"/>
      <c r="MK4328" s="88"/>
      <c r="ML4328" s="88"/>
      <c r="MM4328" s="88"/>
      <c r="MN4328" s="88"/>
      <c r="MO4328" s="88"/>
      <c r="MP4328" s="88"/>
      <c r="MQ4328" s="88"/>
      <c r="MR4328" s="88"/>
      <c r="MS4328" s="88"/>
      <c r="MT4328" s="88"/>
      <c r="MU4328" s="88"/>
      <c r="MV4328" s="88"/>
      <c r="MW4328" s="88"/>
      <c r="MX4328" s="88"/>
      <c r="MY4328" s="88"/>
      <c r="MZ4328" s="88"/>
      <c r="NA4328" s="88"/>
      <c r="NB4328" s="88"/>
      <c r="NC4328" s="88"/>
      <c r="ND4328" s="88"/>
      <c r="NE4328" s="88"/>
      <c r="NF4328" s="88"/>
      <c r="NG4328" s="88"/>
      <c r="NH4328" s="88"/>
      <c r="NI4328" s="88"/>
      <c r="NJ4328" s="88"/>
      <c r="NK4328" s="88"/>
      <c r="NL4328" s="88"/>
      <c r="NM4328" s="88"/>
      <c r="NN4328" s="88"/>
      <c r="NO4328" s="88"/>
      <c r="NP4328" s="88"/>
      <c r="NQ4328" s="88"/>
      <c r="NR4328" s="88"/>
      <c r="NS4328" s="88"/>
      <c r="NT4328" s="88"/>
      <c r="NU4328" s="88"/>
      <c r="NV4328" s="88"/>
      <c r="NW4328" s="88"/>
      <c r="NX4328" s="88"/>
      <c r="NY4328" s="88"/>
      <c r="NZ4328" s="88"/>
      <c r="OA4328" s="88"/>
      <c r="OB4328" s="88"/>
      <c r="OC4328" s="88"/>
      <c r="OD4328" s="88"/>
      <c r="OE4328" s="88"/>
      <c r="OF4328" s="88"/>
      <c r="OG4328" s="88"/>
      <c r="OH4328" s="88"/>
    </row>
    <row r="4329" spans="1:398" ht="16.5" customHeight="1">
      <c r="A4329" s="12" t="s">
        <v>406</v>
      </c>
      <c r="B4329" s="13"/>
      <c r="C4329" s="189"/>
      <c r="D4329" s="12"/>
      <c r="E4329" s="14" t="s">
        <v>6822</v>
      </c>
      <c r="F4329" s="14" t="s">
        <v>38</v>
      </c>
      <c r="G4329" s="14" t="s">
        <v>6823</v>
      </c>
      <c r="H4329" s="15" t="s">
        <v>67</v>
      </c>
      <c r="I4329" s="15">
        <v>7</v>
      </c>
      <c r="J4329" s="15">
        <v>0</v>
      </c>
      <c r="K4329" s="15">
        <v>0</v>
      </c>
      <c r="L4329" s="16" t="s">
        <v>6821</v>
      </c>
      <c r="M4329" s="16"/>
      <c r="N4329" s="16" t="s">
        <v>41</v>
      </c>
      <c r="O4329" s="17">
        <v>1280</v>
      </c>
      <c r="P4329" s="17">
        <v>0</v>
      </c>
      <c r="Q4329" s="17">
        <v>0</v>
      </c>
      <c r="R4329" s="18" t="s">
        <v>33</v>
      </c>
      <c r="S4329" s="19">
        <v>60</v>
      </c>
      <c r="T4329" s="19">
        <v>220</v>
      </c>
      <c r="U4329" s="19">
        <v>0.25454545454545452</v>
      </c>
      <c r="V4329" s="19">
        <v>0</v>
      </c>
      <c r="W4329" s="20">
        <v>5.6000000000000001E-2</v>
      </c>
      <c r="X4329" s="21">
        <v>501.76000000000005</v>
      </c>
      <c r="Y4329" s="22" t="s">
        <v>33</v>
      </c>
      <c r="Z4329" s="23" t="s">
        <v>5838</v>
      </c>
      <c r="AA4329" s="24"/>
      <c r="AB4329" s="14"/>
      <c r="AC4329" s="14"/>
      <c r="AD4329" s="25"/>
      <c r="AE4329" s="26"/>
      <c r="AF4329" s="27"/>
      <c r="AG4329" s="28"/>
      <c r="AH4329" s="28"/>
      <c r="AI4329" s="28"/>
      <c r="AJ4329" s="28"/>
      <c r="AK4329" s="28"/>
      <c r="AL4329" s="28"/>
      <c r="AM4329" s="28"/>
      <c r="AN4329" s="28"/>
      <c r="AO4329" s="28"/>
      <c r="AP4329" s="88"/>
      <c r="AQ4329" s="88"/>
      <c r="AR4329" s="88"/>
      <c r="AS4329" s="88"/>
      <c r="AT4329" s="88"/>
      <c r="AU4329" s="88"/>
      <c r="AV4329" s="88"/>
      <c r="AW4329" s="88"/>
      <c r="AX4329" s="88"/>
      <c r="AY4329" s="88"/>
      <c r="AZ4329" s="88"/>
      <c r="BA4329" s="88"/>
      <c r="BB4329" s="88"/>
      <c r="BC4329" s="88"/>
      <c r="BD4329" s="88"/>
      <c r="BE4329" s="88"/>
      <c r="BF4329" s="88"/>
      <c r="BG4329" s="88"/>
      <c r="BH4329" s="88"/>
      <c r="BI4329" s="88"/>
      <c r="BJ4329" s="88"/>
      <c r="BK4329" s="88"/>
      <c r="BL4329" s="88"/>
      <c r="BM4329" s="88"/>
      <c r="BN4329" s="88"/>
      <c r="BO4329" s="88"/>
      <c r="BP4329" s="88"/>
      <c r="BQ4329" s="88"/>
      <c r="BR4329" s="88"/>
      <c r="BS4329" s="88"/>
      <c r="BT4329" s="88"/>
      <c r="BU4329" s="88"/>
      <c r="BV4329" s="88"/>
      <c r="BW4329" s="88"/>
      <c r="BX4329" s="88"/>
      <c r="BY4329" s="88"/>
      <c r="BZ4329" s="88"/>
      <c r="CA4329" s="88"/>
      <c r="CB4329" s="88"/>
      <c r="CC4329" s="88"/>
      <c r="CD4329" s="88"/>
      <c r="CE4329" s="88"/>
      <c r="CF4329" s="88"/>
      <c r="CG4329" s="88"/>
      <c r="CH4329" s="88"/>
      <c r="CI4329" s="88"/>
      <c r="CJ4329" s="88"/>
      <c r="CK4329" s="88"/>
      <c r="CL4329" s="88"/>
      <c r="CM4329" s="88"/>
      <c r="CN4329" s="88"/>
      <c r="CO4329" s="88"/>
      <c r="CP4329" s="88"/>
      <c r="CQ4329" s="88"/>
      <c r="CR4329" s="88"/>
      <c r="CS4329" s="88"/>
      <c r="CT4329" s="88"/>
      <c r="CU4329" s="88"/>
      <c r="CV4329" s="88"/>
      <c r="CW4329" s="88"/>
      <c r="CX4329" s="88"/>
      <c r="CY4329" s="88"/>
      <c r="CZ4329" s="88"/>
      <c r="DA4329" s="88"/>
      <c r="DB4329" s="88"/>
      <c r="DC4329" s="88"/>
      <c r="DD4329" s="88"/>
      <c r="DE4329" s="88"/>
      <c r="DF4329" s="88"/>
      <c r="DG4329" s="88"/>
      <c r="DH4329" s="88"/>
      <c r="DI4329" s="88"/>
      <c r="DJ4329" s="88"/>
      <c r="DK4329" s="88"/>
      <c r="DL4329" s="88"/>
      <c r="DM4329" s="88"/>
      <c r="DN4329" s="88"/>
      <c r="DO4329" s="88"/>
      <c r="DP4329" s="88"/>
      <c r="DQ4329" s="88"/>
      <c r="DR4329" s="88"/>
      <c r="DS4329" s="88"/>
      <c r="DT4329" s="88"/>
      <c r="DU4329" s="88"/>
      <c r="DV4329" s="88"/>
      <c r="DW4329" s="88"/>
      <c r="DX4329" s="88"/>
      <c r="DY4329" s="88"/>
      <c r="DZ4329" s="88"/>
      <c r="EA4329" s="88"/>
      <c r="EB4329" s="88"/>
      <c r="EC4329" s="88"/>
      <c r="ED4329" s="88"/>
      <c r="EE4329" s="88"/>
      <c r="EF4329" s="88"/>
      <c r="EG4329" s="88"/>
      <c r="EH4329" s="88"/>
      <c r="EI4329" s="88"/>
      <c r="EJ4329" s="88"/>
      <c r="EK4329" s="88"/>
      <c r="EL4329" s="88"/>
      <c r="EM4329" s="88"/>
      <c r="EN4329" s="88"/>
      <c r="EO4329" s="88"/>
      <c r="EP4329" s="88"/>
      <c r="EQ4329" s="88"/>
      <c r="ER4329" s="88"/>
      <c r="ES4329" s="88"/>
      <c r="ET4329" s="88"/>
      <c r="EU4329" s="88"/>
      <c r="EV4329" s="88"/>
      <c r="EW4329" s="88"/>
      <c r="EX4329" s="88"/>
      <c r="EY4329" s="88"/>
      <c r="EZ4329" s="88"/>
      <c r="FA4329" s="88"/>
      <c r="FB4329" s="88"/>
      <c r="FC4329" s="88"/>
      <c r="FD4329" s="88"/>
      <c r="FE4329" s="88"/>
      <c r="FF4329" s="88"/>
      <c r="FG4329" s="88"/>
      <c r="FH4329" s="88"/>
      <c r="FI4329" s="88"/>
      <c r="FJ4329" s="88"/>
      <c r="FK4329" s="88"/>
      <c r="FL4329" s="88"/>
      <c r="FM4329" s="88"/>
      <c r="FN4329" s="88"/>
      <c r="FO4329" s="88"/>
      <c r="FP4329" s="88"/>
      <c r="FQ4329" s="88"/>
      <c r="FR4329" s="88"/>
      <c r="FS4329" s="88"/>
      <c r="FT4329" s="88"/>
      <c r="FU4329" s="88"/>
      <c r="FV4329" s="88"/>
      <c r="FW4329" s="88"/>
      <c r="FX4329" s="88"/>
      <c r="FY4329" s="88"/>
      <c r="FZ4329" s="88"/>
      <c r="GA4329" s="88"/>
      <c r="GB4329" s="88"/>
      <c r="GC4329" s="88"/>
      <c r="GD4329" s="88"/>
      <c r="GE4329" s="88"/>
      <c r="GF4329" s="88"/>
      <c r="GG4329" s="88"/>
      <c r="GH4329" s="88"/>
      <c r="GI4329" s="88"/>
      <c r="GJ4329" s="88"/>
      <c r="GK4329" s="88"/>
      <c r="GL4329" s="88"/>
      <c r="GM4329" s="88"/>
      <c r="GN4329" s="88"/>
      <c r="GO4329" s="88"/>
      <c r="GP4329" s="88"/>
      <c r="GQ4329" s="88"/>
      <c r="GR4329" s="88"/>
      <c r="GS4329" s="88"/>
      <c r="GT4329" s="88"/>
      <c r="GU4329" s="88"/>
      <c r="GV4329" s="88"/>
      <c r="GW4329" s="88"/>
      <c r="GX4329" s="88"/>
      <c r="GY4329" s="88"/>
      <c r="GZ4329" s="88"/>
      <c r="HA4329" s="88"/>
      <c r="HB4329" s="88"/>
      <c r="HC4329" s="88"/>
      <c r="HD4329" s="88"/>
      <c r="HE4329" s="88"/>
      <c r="HF4329" s="88"/>
      <c r="HG4329" s="88"/>
      <c r="HH4329" s="88"/>
      <c r="HI4329" s="88"/>
      <c r="HJ4329" s="88"/>
      <c r="HK4329" s="88"/>
      <c r="HL4329" s="88"/>
      <c r="HM4329" s="88"/>
      <c r="HN4329" s="88"/>
      <c r="HO4329" s="88"/>
      <c r="HP4329" s="88"/>
      <c r="HQ4329" s="88"/>
      <c r="HR4329" s="88"/>
      <c r="HS4329" s="88"/>
      <c r="HT4329" s="88"/>
      <c r="HU4329" s="88"/>
      <c r="HV4329" s="88"/>
      <c r="HW4329" s="88"/>
      <c r="HX4329" s="88"/>
      <c r="HY4329" s="88"/>
      <c r="HZ4329" s="88"/>
      <c r="IA4329" s="88"/>
      <c r="IB4329" s="88"/>
      <c r="IC4329" s="88"/>
      <c r="ID4329" s="88"/>
      <c r="IE4329" s="88"/>
      <c r="IF4329" s="88"/>
      <c r="IG4329" s="88"/>
      <c r="IH4329" s="88"/>
      <c r="II4329" s="88"/>
      <c r="IJ4329" s="88"/>
      <c r="IK4329" s="88"/>
      <c r="IL4329" s="88"/>
      <c r="IM4329" s="88"/>
      <c r="IN4329" s="88"/>
      <c r="IO4329" s="88"/>
      <c r="IP4329" s="88"/>
      <c r="IQ4329" s="88"/>
      <c r="IR4329" s="88"/>
      <c r="IS4329" s="88"/>
      <c r="IT4329" s="88"/>
      <c r="IU4329" s="88"/>
      <c r="IV4329" s="88"/>
      <c r="IW4329" s="88"/>
      <c r="IX4329" s="88"/>
      <c r="IY4329" s="88"/>
      <c r="IZ4329" s="88"/>
      <c r="JA4329" s="88"/>
      <c r="JB4329" s="88"/>
      <c r="JC4329" s="88"/>
      <c r="JD4329" s="88"/>
      <c r="JE4329" s="88"/>
      <c r="JF4329" s="88"/>
      <c r="JG4329" s="88"/>
      <c r="JH4329" s="88"/>
      <c r="JI4329" s="88"/>
      <c r="JJ4329" s="88"/>
      <c r="JK4329" s="88"/>
      <c r="JL4329" s="88"/>
      <c r="JM4329" s="88"/>
      <c r="JN4329" s="88"/>
      <c r="JO4329" s="88"/>
      <c r="JP4329" s="88"/>
      <c r="JQ4329" s="88"/>
      <c r="JR4329" s="88"/>
      <c r="JS4329" s="88"/>
      <c r="JT4329" s="88"/>
      <c r="JU4329" s="88"/>
      <c r="JV4329" s="88"/>
      <c r="JW4329" s="88"/>
      <c r="JX4329" s="88"/>
      <c r="JY4329" s="88"/>
      <c r="JZ4329" s="88"/>
      <c r="KA4329" s="88"/>
      <c r="KB4329" s="88"/>
      <c r="KC4329" s="88"/>
      <c r="KD4329" s="88"/>
      <c r="KE4329" s="88"/>
      <c r="KF4329" s="88"/>
      <c r="KG4329" s="88"/>
      <c r="KH4329" s="88"/>
      <c r="KI4329" s="88"/>
      <c r="KJ4329" s="88"/>
      <c r="KK4329" s="88"/>
      <c r="KL4329" s="88"/>
      <c r="KM4329" s="88"/>
      <c r="KN4329" s="88"/>
      <c r="KO4329" s="88"/>
      <c r="KP4329" s="88"/>
      <c r="KQ4329" s="88"/>
      <c r="KR4329" s="88"/>
      <c r="KS4329" s="88"/>
      <c r="KT4329" s="88"/>
      <c r="KU4329" s="88"/>
      <c r="KV4329" s="88"/>
      <c r="KW4329" s="88"/>
      <c r="KX4329" s="88"/>
      <c r="KY4329" s="88"/>
      <c r="KZ4329" s="88"/>
      <c r="LA4329" s="88"/>
      <c r="LB4329" s="88"/>
      <c r="LC4329" s="88"/>
      <c r="LD4329" s="88"/>
      <c r="LE4329" s="88"/>
      <c r="LF4329" s="88"/>
      <c r="LG4329" s="88"/>
      <c r="LH4329" s="88"/>
      <c r="LI4329" s="88"/>
      <c r="LJ4329" s="88"/>
      <c r="LK4329" s="88"/>
      <c r="LL4329" s="88"/>
      <c r="LM4329" s="88"/>
      <c r="LN4329" s="88"/>
      <c r="LO4329" s="88"/>
      <c r="LP4329" s="88"/>
      <c r="LQ4329" s="88"/>
      <c r="LR4329" s="88"/>
      <c r="LS4329" s="88"/>
      <c r="LT4329" s="88"/>
      <c r="LU4329" s="88"/>
      <c r="LV4329" s="88"/>
      <c r="LW4329" s="88"/>
      <c r="LX4329" s="88"/>
      <c r="LY4329" s="88"/>
      <c r="LZ4329" s="88"/>
      <c r="MA4329" s="88"/>
      <c r="MB4329" s="88"/>
      <c r="MC4329" s="88"/>
      <c r="MD4329" s="88"/>
      <c r="ME4329" s="88"/>
      <c r="MF4329" s="88"/>
      <c r="MG4329" s="88"/>
      <c r="MH4329" s="88"/>
      <c r="MI4329" s="88"/>
      <c r="MJ4329" s="88"/>
      <c r="MK4329" s="88"/>
      <c r="ML4329" s="88"/>
      <c r="MM4329" s="88"/>
      <c r="MN4329" s="88"/>
      <c r="MO4329" s="88"/>
      <c r="MP4329" s="88"/>
      <c r="MQ4329" s="88"/>
      <c r="MR4329" s="88"/>
      <c r="MS4329" s="88"/>
      <c r="MT4329" s="88"/>
      <c r="MU4329" s="88"/>
      <c r="MV4329" s="88"/>
      <c r="MW4329" s="88"/>
      <c r="MX4329" s="88"/>
      <c r="MY4329" s="88"/>
      <c r="MZ4329" s="88"/>
      <c r="NA4329" s="88"/>
      <c r="NB4329" s="88"/>
      <c r="NC4329" s="88"/>
      <c r="ND4329" s="88"/>
      <c r="NE4329" s="88"/>
      <c r="NF4329" s="88"/>
      <c r="NG4329" s="88"/>
      <c r="NH4329" s="88"/>
      <c r="NI4329" s="88"/>
      <c r="NJ4329" s="88"/>
      <c r="NK4329" s="88"/>
      <c r="NL4329" s="88"/>
      <c r="NM4329" s="88"/>
      <c r="NN4329" s="88"/>
      <c r="NO4329" s="88"/>
      <c r="NP4329" s="88"/>
      <c r="NQ4329" s="88"/>
      <c r="NR4329" s="88"/>
      <c r="NS4329" s="88"/>
      <c r="NT4329" s="88"/>
      <c r="NU4329" s="88"/>
      <c r="NV4329" s="88"/>
      <c r="NW4329" s="88"/>
      <c r="NX4329" s="88"/>
      <c r="NY4329" s="88"/>
      <c r="NZ4329" s="88"/>
      <c r="OA4329" s="88"/>
      <c r="OB4329" s="88"/>
      <c r="OC4329" s="88"/>
      <c r="OD4329" s="88"/>
      <c r="OE4329" s="88"/>
      <c r="OF4329" s="88"/>
      <c r="OG4329" s="88"/>
      <c r="OH4329" s="88"/>
    </row>
    <row r="4330" spans="1:398" ht="16.5" customHeight="1">
      <c r="A4330" s="12" t="s">
        <v>406</v>
      </c>
      <c r="B4330" s="13"/>
      <c r="C4330" s="189"/>
      <c r="D4330" s="12"/>
      <c r="E4330" s="14" t="s">
        <v>560</v>
      </c>
      <c r="F4330" s="14" t="s">
        <v>67</v>
      </c>
      <c r="G4330" s="14" t="s">
        <v>561</v>
      </c>
      <c r="H4330" s="15">
        <v>2011</v>
      </c>
      <c r="I4330" s="15">
        <v>1</v>
      </c>
      <c r="J4330" s="15">
        <v>0</v>
      </c>
      <c r="K4330" s="15">
        <v>0</v>
      </c>
      <c r="L4330" s="16" t="s">
        <v>452</v>
      </c>
      <c r="M4330" s="16"/>
      <c r="N4330" s="16" t="s">
        <v>41</v>
      </c>
      <c r="O4330" s="17">
        <v>400</v>
      </c>
      <c r="P4330" s="17">
        <v>0</v>
      </c>
      <c r="Q4330" s="17">
        <v>0</v>
      </c>
      <c r="R4330" s="18" t="s">
        <v>33</v>
      </c>
      <c r="S4330" s="19" t="s">
        <v>89</v>
      </c>
      <c r="T4330" s="19">
        <v>110</v>
      </c>
      <c r="U4330" s="19">
        <v>2</v>
      </c>
      <c r="V4330" s="19">
        <v>0</v>
      </c>
      <c r="W4330" s="20">
        <v>0.22</v>
      </c>
      <c r="X4330" s="21">
        <v>88</v>
      </c>
      <c r="Y4330" s="22" t="s">
        <v>33</v>
      </c>
      <c r="Z4330" s="23" t="s">
        <v>5838</v>
      </c>
      <c r="AA4330" s="24"/>
      <c r="AB4330" s="14"/>
      <c r="AC4330" s="14"/>
      <c r="AD4330" s="25"/>
      <c r="AE4330" s="26"/>
      <c r="AF4330" s="27"/>
      <c r="AG4330" s="28"/>
      <c r="AH4330" s="28"/>
      <c r="AI4330" s="28"/>
      <c r="AJ4330" s="28"/>
      <c r="AK4330" s="28"/>
      <c r="AL4330" s="28"/>
      <c r="AM4330" s="28"/>
      <c r="AN4330" s="28"/>
      <c r="AO4330" s="28"/>
      <c r="AP4330" s="88"/>
      <c r="AQ4330" s="88"/>
      <c r="AR4330" s="88"/>
      <c r="AS4330" s="88"/>
      <c r="AT4330" s="88"/>
      <c r="AU4330" s="88"/>
      <c r="AV4330" s="88"/>
      <c r="AW4330" s="88"/>
      <c r="AX4330" s="88"/>
      <c r="AY4330" s="88"/>
      <c r="AZ4330" s="88"/>
      <c r="BA4330" s="88"/>
      <c r="BB4330" s="88"/>
      <c r="BC4330" s="88"/>
      <c r="BD4330" s="88"/>
      <c r="BE4330" s="88"/>
      <c r="BF4330" s="88"/>
      <c r="BG4330" s="88"/>
      <c r="BH4330" s="88"/>
      <c r="BI4330" s="88"/>
      <c r="BJ4330" s="88"/>
      <c r="BK4330" s="88"/>
      <c r="BL4330" s="88"/>
      <c r="BM4330" s="88"/>
      <c r="BN4330" s="88"/>
      <c r="BO4330" s="88"/>
      <c r="BP4330" s="88"/>
      <c r="BQ4330" s="88"/>
      <c r="BR4330" s="88"/>
      <c r="BS4330" s="88"/>
      <c r="BT4330" s="88"/>
      <c r="BU4330" s="88"/>
      <c r="BV4330" s="88"/>
      <c r="BW4330" s="88"/>
      <c r="BX4330" s="88"/>
      <c r="BY4330" s="88"/>
      <c r="BZ4330" s="88"/>
      <c r="CA4330" s="88"/>
      <c r="CB4330" s="88"/>
      <c r="CC4330" s="88"/>
      <c r="CD4330" s="88"/>
      <c r="CE4330" s="88"/>
      <c r="CF4330" s="88"/>
      <c r="CG4330" s="88"/>
      <c r="CH4330" s="88"/>
      <c r="CI4330" s="88"/>
      <c r="CJ4330" s="88"/>
      <c r="CK4330" s="88"/>
      <c r="CL4330" s="88"/>
      <c r="CM4330" s="88"/>
      <c r="CN4330" s="88"/>
      <c r="CO4330" s="88"/>
      <c r="CP4330" s="88"/>
      <c r="CQ4330" s="88"/>
      <c r="CR4330" s="88"/>
      <c r="CS4330" s="88"/>
      <c r="CT4330" s="88"/>
      <c r="CU4330" s="88"/>
      <c r="CV4330" s="88"/>
      <c r="CW4330" s="88"/>
      <c r="CX4330" s="88"/>
      <c r="CY4330" s="88"/>
      <c r="CZ4330" s="88"/>
      <c r="DA4330" s="88"/>
      <c r="DB4330" s="88"/>
      <c r="DC4330" s="88"/>
      <c r="DD4330" s="88"/>
      <c r="DE4330" s="88"/>
      <c r="DF4330" s="88"/>
      <c r="DG4330" s="88"/>
      <c r="DH4330" s="88"/>
      <c r="DI4330" s="88"/>
      <c r="DJ4330" s="88"/>
      <c r="DK4330" s="88"/>
      <c r="DL4330" s="88"/>
      <c r="DM4330" s="88"/>
      <c r="DN4330" s="88"/>
      <c r="DO4330" s="88"/>
      <c r="DP4330" s="88"/>
      <c r="DQ4330" s="88"/>
      <c r="DR4330" s="88"/>
      <c r="DS4330" s="88"/>
      <c r="DT4330" s="88"/>
      <c r="DU4330" s="88"/>
      <c r="DV4330" s="88"/>
      <c r="DW4330" s="88"/>
      <c r="DX4330" s="88"/>
      <c r="DY4330" s="88"/>
      <c r="DZ4330" s="88"/>
      <c r="EA4330" s="88"/>
      <c r="EB4330" s="88"/>
      <c r="EC4330" s="88"/>
      <c r="ED4330" s="88"/>
      <c r="EE4330" s="88"/>
      <c r="EF4330" s="88"/>
      <c r="EG4330" s="88"/>
      <c r="EH4330" s="88"/>
      <c r="EI4330" s="88"/>
      <c r="EJ4330" s="88"/>
      <c r="EK4330" s="88"/>
      <c r="EL4330" s="88"/>
      <c r="EM4330" s="88"/>
      <c r="EN4330" s="88"/>
      <c r="EO4330" s="88"/>
      <c r="EP4330" s="88"/>
      <c r="EQ4330" s="88"/>
      <c r="ER4330" s="88"/>
      <c r="ES4330" s="88"/>
      <c r="ET4330" s="88"/>
      <c r="EU4330" s="88"/>
      <c r="EV4330" s="88"/>
      <c r="EW4330" s="88"/>
      <c r="EX4330" s="88"/>
      <c r="EY4330" s="88"/>
      <c r="EZ4330" s="88"/>
      <c r="FA4330" s="88"/>
      <c r="FB4330" s="88"/>
      <c r="FC4330" s="88"/>
      <c r="FD4330" s="88"/>
      <c r="FE4330" s="88"/>
      <c r="FF4330" s="88"/>
      <c r="FG4330" s="88"/>
      <c r="FH4330" s="88"/>
      <c r="FI4330" s="88"/>
      <c r="FJ4330" s="88"/>
      <c r="FK4330" s="88"/>
      <c r="FL4330" s="88"/>
      <c r="FM4330" s="88"/>
      <c r="FN4330" s="88"/>
      <c r="FO4330" s="88"/>
      <c r="FP4330" s="88"/>
      <c r="FQ4330" s="88"/>
      <c r="FR4330" s="88"/>
      <c r="FS4330" s="88"/>
      <c r="FT4330" s="88"/>
      <c r="FU4330" s="88"/>
      <c r="FV4330" s="88"/>
      <c r="FW4330" s="88"/>
      <c r="FX4330" s="88"/>
      <c r="FY4330" s="88"/>
      <c r="FZ4330" s="88"/>
      <c r="GA4330" s="88"/>
      <c r="GB4330" s="88"/>
      <c r="GC4330" s="88"/>
      <c r="GD4330" s="88"/>
      <c r="GE4330" s="88"/>
      <c r="GF4330" s="88"/>
      <c r="GG4330" s="88"/>
      <c r="GH4330" s="88"/>
      <c r="GI4330" s="88"/>
      <c r="GJ4330" s="88"/>
      <c r="GK4330" s="88"/>
      <c r="GL4330" s="88"/>
      <c r="GM4330" s="88"/>
      <c r="GN4330" s="88"/>
      <c r="GO4330" s="88"/>
      <c r="GP4330" s="88"/>
      <c r="GQ4330" s="88"/>
      <c r="GR4330" s="88"/>
      <c r="GS4330" s="88"/>
      <c r="GT4330" s="88"/>
      <c r="GU4330" s="88"/>
      <c r="GV4330" s="88"/>
      <c r="GW4330" s="88"/>
      <c r="GX4330" s="88"/>
      <c r="GY4330" s="88"/>
      <c r="GZ4330" s="88"/>
      <c r="HA4330" s="88"/>
      <c r="HB4330" s="88"/>
      <c r="HC4330" s="88"/>
      <c r="HD4330" s="88"/>
      <c r="HE4330" s="88"/>
      <c r="HF4330" s="88"/>
      <c r="HG4330" s="88"/>
      <c r="HH4330" s="88"/>
      <c r="HI4330" s="88"/>
      <c r="HJ4330" s="88"/>
      <c r="HK4330" s="88"/>
      <c r="HL4330" s="88"/>
      <c r="HM4330" s="88"/>
      <c r="HN4330" s="88"/>
      <c r="HO4330" s="88"/>
      <c r="HP4330" s="88"/>
      <c r="HQ4330" s="88"/>
      <c r="HR4330" s="88"/>
      <c r="HS4330" s="88"/>
      <c r="HT4330" s="88"/>
      <c r="HU4330" s="88"/>
      <c r="HV4330" s="88"/>
      <c r="HW4330" s="88"/>
      <c r="HX4330" s="88"/>
      <c r="HY4330" s="88"/>
      <c r="HZ4330" s="88"/>
      <c r="IA4330" s="88"/>
      <c r="IB4330" s="88"/>
      <c r="IC4330" s="88"/>
      <c r="ID4330" s="88"/>
      <c r="IE4330" s="88"/>
      <c r="IF4330" s="88"/>
      <c r="IG4330" s="88"/>
      <c r="IH4330" s="88"/>
      <c r="II4330" s="88"/>
      <c r="IJ4330" s="88"/>
      <c r="IK4330" s="88"/>
      <c r="IL4330" s="88"/>
      <c r="IM4330" s="88"/>
      <c r="IN4330" s="88"/>
      <c r="IO4330" s="88"/>
      <c r="IP4330" s="88"/>
      <c r="IQ4330" s="88"/>
      <c r="IR4330" s="88"/>
      <c r="IS4330" s="88"/>
      <c r="IT4330" s="88"/>
      <c r="IU4330" s="88"/>
      <c r="IV4330" s="88"/>
      <c r="IW4330" s="88"/>
      <c r="IX4330" s="88"/>
      <c r="IY4330" s="88"/>
      <c r="IZ4330" s="88"/>
      <c r="JA4330" s="88"/>
      <c r="JB4330" s="88"/>
      <c r="JC4330" s="88"/>
      <c r="JD4330" s="88"/>
      <c r="JE4330" s="88"/>
      <c r="JF4330" s="88"/>
      <c r="JG4330" s="88"/>
      <c r="JH4330" s="88"/>
      <c r="JI4330" s="88"/>
      <c r="JJ4330" s="88"/>
      <c r="JK4330" s="88"/>
      <c r="JL4330" s="88"/>
      <c r="JM4330" s="88"/>
      <c r="JN4330" s="88"/>
      <c r="JO4330" s="88"/>
      <c r="JP4330" s="88"/>
      <c r="JQ4330" s="88"/>
      <c r="JR4330" s="88"/>
      <c r="JS4330" s="88"/>
      <c r="JT4330" s="88"/>
      <c r="JU4330" s="88"/>
      <c r="JV4330" s="88"/>
      <c r="JW4330" s="88"/>
      <c r="JX4330" s="88"/>
      <c r="JY4330" s="88"/>
      <c r="JZ4330" s="88"/>
      <c r="KA4330" s="88"/>
      <c r="KB4330" s="88"/>
      <c r="KC4330" s="88"/>
      <c r="KD4330" s="88"/>
      <c r="KE4330" s="88"/>
      <c r="KF4330" s="88"/>
      <c r="KG4330" s="88"/>
      <c r="KH4330" s="88"/>
      <c r="KI4330" s="88"/>
      <c r="KJ4330" s="88"/>
      <c r="KK4330" s="88"/>
      <c r="KL4330" s="88"/>
      <c r="KM4330" s="88"/>
      <c r="KN4330" s="88"/>
      <c r="KO4330" s="88"/>
      <c r="KP4330" s="88"/>
      <c r="KQ4330" s="88"/>
      <c r="KR4330" s="88"/>
      <c r="KS4330" s="88"/>
      <c r="KT4330" s="88"/>
      <c r="KU4330" s="88"/>
      <c r="KV4330" s="88"/>
      <c r="KW4330" s="88"/>
      <c r="KX4330" s="88"/>
      <c r="KY4330" s="88"/>
      <c r="KZ4330" s="88"/>
      <c r="LA4330" s="88"/>
      <c r="LB4330" s="88"/>
      <c r="LC4330" s="88"/>
      <c r="LD4330" s="88"/>
      <c r="LE4330" s="88"/>
      <c r="LF4330" s="88"/>
      <c r="LG4330" s="88"/>
      <c r="LH4330" s="88"/>
      <c r="LI4330" s="88"/>
      <c r="LJ4330" s="88"/>
      <c r="LK4330" s="88"/>
      <c r="LL4330" s="88"/>
      <c r="LM4330" s="88"/>
      <c r="LN4330" s="88"/>
      <c r="LO4330" s="88"/>
      <c r="LP4330" s="88"/>
      <c r="LQ4330" s="88"/>
      <c r="LR4330" s="88"/>
      <c r="LS4330" s="88"/>
      <c r="LT4330" s="88"/>
      <c r="LU4330" s="88"/>
      <c r="LV4330" s="88"/>
      <c r="LW4330" s="88"/>
      <c r="LX4330" s="88"/>
      <c r="LY4330" s="88"/>
      <c r="LZ4330" s="88"/>
      <c r="MA4330" s="88"/>
      <c r="MB4330" s="88"/>
      <c r="MC4330" s="88"/>
      <c r="MD4330" s="88"/>
      <c r="ME4330" s="88"/>
      <c r="MF4330" s="88"/>
      <c r="MG4330" s="88"/>
      <c r="MH4330" s="88"/>
      <c r="MI4330" s="88"/>
      <c r="MJ4330" s="88"/>
      <c r="MK4330" s="88"/>
      <c r="ML4330" s="88"/>
      <c r="MM4330" s="88"/>
      <c r="MN4330" s="88"/>
      <c r="MO4330" s="88"/>
      <c r="MP4330" s="88"/>
      <c r="MQ4330" s="88"/>
      <c r="MR4330" s="88"/>
      <c r="MS4330" s="88"/>
      <c r="MT4330" s="88"/>
      <c r="MU4330" s="88"/>
      <c r="MV4330" s="88"/>
      <c r="MW4330" s="88"/>
      <c r="MX4330" s="88"/>
      <c r="MY4330" s="88"/>
      <c r="MZ4330" s="88"/>
      <c r="NA4330" s="88"/>
      <c r="NB4330" s="88"/>
      <c r="NC4330" s="88"/>
      <c r="ND4330" s="88"/>
      <c r="NE4330" s="88"/>
      <c r="NF4330" s="88"/>
      <c r="NG4330" s="88"/>
      <c r="NH4330" s="88"/>
      <c r="NI4330" s="88"/>
      <c r="NJ4330" s="88"/>
      <c r="NK4330" s="88"/>
      <c r="NL4330" s="88"/>
      <c r="NM4330" s="88"/>
      <c r="NN4330" s="88"/>
      <c r="NO4330" s="88"/>
      <c r="NP4330" s="88"/>
      <c r="NQ4330" s="88"/>
      <c r="NR4330" s="88"/>
      <c r="NS4330" s="88"/>
      <c r="NT4330" s="88"/>
      <c r="NU4330" s="88"/>
      <c r="NV4330" s="88"/>
      <c r="NW4330" s="88"/>
      <c r="NX4330" s="88"/>
      <c r="NY4330" s="88"/>
      <c r="NZ4330" s="88"/>
      <c r="OA4330" s="88"/>
      <c r="OB4330" s="88"/>
      <c r="OC4330" s="88"/>
      <c r="OD4330" s="88"/>
      <c r="OE4330" s="88"/>
      <c r="OF4330" s="88"/>
      <c r="OG4330" s="88"/>
      <c r="OH4330" s="88"/>
    </row>
    <row r="4331" spans="1:398" ht="16.5" customHeight="1">
      <c r="A4331" s="12" t="s">
        <v>406</v>
      </c>
      <c r="B4331" s="13"/>
      <c r="C4331" s="487"/>
      <c r="D4331" s="12"/>
      <c r="E4331" s="14" t="s">
        <v>556</v>
      </c>
      <c r="F4331" s="14" t="s">
        <v>557</v>
      </c>
      <c r="G4331" s="14" t="s">
        <v>558</v>
      </c>
      <c r="H4331" s="15">
        <v>2018</v>
      </c>
      <c r="I4331" s="15">
        <v>1</v>
      </c>
      <c r="J4331" s="15">
        <v>0</v>
      </c>
      <c r="K4331" s="15">
        <v>0</v>
      </c>
      <c r="L4331" s="16" t="s">
        <v>410</v>
      </c>
      <c r="M4331" s="16"/>
      <c r="N4331" s="16" t="s">
        <v>411</v>
      </c>
      <c r="O4331" s="17">
        <v>200</v>
      </c>
      <c r="P4331" s="17">
        <v>0</v>
      </c>
      <c r="Q4331" s="17">
        <v>0</v>
      </c>
      <c r="R4331" s="18" t="s">
        <v>33</v>
      </c>
      <c r="S4331" s="19">
        <v>60</v>
      </c>
      <c r="T4331" s="19">
        <v>110</v>
      </c>
      <c r="U4331" s="19">
        <v>5</v>
      </c>
      <c r="V4331" s="19">
        <v>0</v>
      </c>
      <c r="W4331" s="20">
        <v>0.55000000000000004</v>
      </c>
      <c r="X4331" s="21">
        <v>110.00000000000001</v>
      </c>
      <c r="Y4331" s="22" t="s">
        <v>33</v>
      </c>
      <c r="Z4331" s="23" t="s">
        <v>5838</v>
      </c>
      <c r="AA4331" s="24"/>
      <c r="AB4331" s="14"/>
      <c r="AC4331" s="14"/>
      <c r="AD4331" s="25"/>
      <c r="AE4331" s="26"/>
      <c r="AF4331" s="27"/>
      <c r="AG4331" s="28"/>
      <c r="AH4331" s="28"/>
      <c r="AI4331" s="28"/>
      <c r="AJ4331" s="28"/>
      <c r="AK4331" s="28"/>
      <c r="AL4331" s="28"/>
      <c r="AM4331" s="28"/>
      <c r="AN4331" s="28"/>
      <c r="AO4331" s="28"/>
      <c r="AP4331" s="88"/>
      <c r="AQ4331" s="88"/>
      <c r="AR4331" s="88"/>
      <c r="AS4331" s="88"/>
      <c r="AT4331" s="88"/>
      <c r="AU4331" s="88"/>
      <c r="AV4331" s="88"/>
      <c r="AW4331" s="88"/>
      <c r="AX4331" s="88"/>
      <c r="AY4331" s="88"/>
      <c r="AZ4331" s="88"/>
      <c r="BA4331" s="88"/>
      <c r="BB4331" s="88"/>
      <c r="BC4331" s="88"/>
      <c r="BD4331" s="88"/>
      <c r="BE4331" s="88"/>
      <c r="BF4331" s="88"/>
      <c r="BG4331" s="88"/>
      <c r="BH4331" s="88"/>
      <c r="BI4331" s="88"/>
      <c r="BJ4331" s="88"/>
      <c r="BK4331" s="88"/>
      <c r="BL4331" s="88"/>
      <c r="BM4331" s="88"/>
      <c r="BN4331" s="88"/>
      <c r="BO4331" s="88"/>
      <c r="BP4331" s="88"/>
      <c r="BQ4331" s="88"/>
      <c r="BR4331" s="88"/>
      <c r="BS4331" s="88"/>
      <c r="BT4331" s="88"/>
      <c r="BU4331" s="88"/>
      <c r="BV4331" s="88"/>
      <c r="BW4331" s="88"/>
      <c r="BX4331" s="88"/>
      <c r="BY4331" s="88"/>
      <c r="BZ4331" s="88"/>
      <c r="CA4331" s="88"/>
      <c r="CB4331" s="88"/>
      <c r="CC4331" s="88"/>
      <c r="CD4331" s="88"/>
      <c r="CE4331" s="88"/>
      <c r="CF4331" s="88"/>
      <c r="CG4331" s="88"/>
      <c r="CH4331" s="88"/>
      <c r="CI4331" s="88"/>
      <c r="CJ4331" s="88"/>
      <c r="CK4331" s="88"/>
      <c r="CL4331" s="88"/>
      <c r="CM4331" s="88"/>
      <c r="CN4331" s="88"/>
      <c r="CO4331" s="88"/>
      <c r="CP4331" s="88"/>
      <c r="CQ4331" s="88"/>
      <c r="CR4331" s="88"/>
      <c r="CS4331" s="88"/>
      <c r="CT4331" s="88"/>
      <c r="CU4331" s="88"/>
      <c r="CV4331" s="88"/>
      <c r="CW4331" s="88"/>
      <c r="CX4331" s="88"/>
      <c r="CY4331" s="88"/>
      <c r="CZ4331" s="88"/>
      <c r="DA4331" s="88"/>
      <c r="DB4331" s="88"/>
      <c r="DC4331" s="88"/>
      <c r="DD4331" s="88"/>
      <c r="DE4331" s="88"/>
      <c r="DF4331" s="88"/>
      <c r="DG4331" s="88"/>
      <c r="DH4331" s="88"/>
      <c r="DI4331" s="88"/>
      <c r="DJ4331" s="88"/>
      <c r="DK4331" s="88"/>
      <c r="DL4331" s="88"/>
      <c r="DM4331" s="88"/>
      <c r="DN4331" s="88"/>
      <c r="DO4331" s="88"/>
      <c r="DP4331" s="88"/>
      <c r="DQ4331" s="88"/>
      <c r="DR4331" s="88"/>
      <c r="DS4331" s="88"/>
      <c r="DT4331" s="88"/>
      <c r="DU4331" s="88"/>
      <c r="DV4331" s="88"/>
      <c r="DW4331" s="88"/>
      <c r="DX4331" s="88"/>
      <c r="DY4331" s="88"/>
      <c r="DZ4331" s="88"/>
      <c r="EA4331" s="88"/>
      <c r="EB4331" s="88"/>
      <c r="EC4331" s="88"/>
      <c r="ED4331" s="88"/>
      <c r="EE4331" s="88"/>
      <c r="EF4331" s="88"/>
      <c r="EG4331" s="88"/>
      <c r="EH4331" s="88"/>
      <c r="EI4331" s="88"/>
      <c r="EJ4331" s="88"/>
      <c r="EK4331" s="88"/>
      <c r="EL4331" s="88"/>
      <c r="EM4331" s="88"/>
      <c r="EN4331" s="88"/>
      <c r="EO4331" s="88"/>
      <c r="EP4331" s="88"/>
      <c r="EQ4331" s="88"/>
      <c r="ER4331" s="88"/>
      <c r="ES4331" s="88"/>
      <c r="ET4331" s="88"/>
      <c r="EU4331" s="88"/>
      <c r="EV4331" s="88"/>
      <c r="EW4331" s="88"/>
      <c r="EX4331" s="88"/>
      <c r="EY4331" s="88"/>
      <c r="EZ4331" s="88"/>
      <c r="FA4331" s="88"/>
      <c r="FB4331" s="88"/>
      <c r="FC4331" s="88"/>
      <c r="FD4331" s="88"/>
      <c r="FE4331" s="88"/>
      <c r="FF4331" s="88"/>
      <c r="FG4331" s="88"/>
      <c r="FH4331" s="88"/>
      <c r="FI4331" s="88"/>
      <c r="FJ4331" s="88"/>
      <c r="FK4331" s="88"/>
      <c r="FL4331" s="88"/>
      <c r="FM4331" s="88"/>
      <c r="FN4331" s="88"/>
      <c r="FO4331" s="88"/>
      <c r="FP4331" s="88"/>
      <c r="FQ4331" s="88"/>
      <c r="FR4331" s="88"/>
      <c r="FS4331" s="88"/>
      <c r="FT4331" s="88"/>
      <c r="FU4331" s="88"/>
      <c r="FV4331" s="88"/>
      <c r="FW4331" s="88"/>
      <c r="FX4331" s="88"/>
      <c r="FY4331" s="88"/>
      <c r="FZ4331" s="88"/>
      <c r="GA4331" s="88"/>
      <c r="GB4331" s="88"/>
      <c r="GC4331" s="88"/>
      <c r="GD4331" s="88"/>
      <c r="GE4331" s="88"/>
      <c r="GF4331" s="88"/>
      <c r="GG4331" s="88"/>
      <c r="GH4331" s="88"/>
      <c r="GI4331" s="88"/>
      <c r="GJ4331" s="88"/>
      <c r="GK4331" s="88"/>
      <c r="GL4331" s="88"/>
      <c r="GM4331" s="88"/>
      <c r="GN4331" s="88"/>
      <c r="GO4331" s="88"/>
      <c r="GP4331" s="88"/>
      <c r="GQ4331" s="88"/>
      <c r="GR4331" s="88"/>
      <c r="GS4331" s="88"/>
      <c r="GT4331" s="88"/>
      <c r="GU4331" s="88"/>
      <c r="GV4331" s="88"/>
      <c r="GW4331" s="88"/>
      <c r="GX4331" s="88"/>
      <c r="GY4331" s="88"/>
      <c r="GZ4331" s="88"/>
      <c r="HA4331" s="88"/>
      <c r="HB4331" s="88"/>
      <c r="HC4331" s="88"/>
      <c r="HD4331" s="88"/>
      <c r="HE4331" s="88"/>
      <c r="HF4331" s="88"/>
      <c r="HG4331" s="88"/>
      <c r="HH4331" s="88"/>
      <c r="HI4331" s="88"/>
      <c r="HJ4331" s="88"/>
      <c r="HK4331" s="88"/>
      <c r="HL4331" s="88"/>
      <c r="HM4331" s="88"/>
      <c r="HN4331" s="88"/>
      <c r="HO4331" s="88"/>
      <c r="HP4331" s="88"/>
      <c r="HQ4331" s="88"/>
      <c r="HR4331" s="88"/>
      <c r="HS4331" s="88"/>
      <c r="HT4331" s="88"/>
      <c r="HU4331" s="88"/>
      <c r="HV4331" s="88"/>
      <c r="HW4331" s="88"/>
      <c r="HX4331" s="88"/>
      <c r="HY4331" s="88"/>
      <c r="HZ4331" s="88"/>
      <c r="IA4331" s="88"/>
      <c r="IB4331" s="88"/>
      <c r="IC4331" s="88"/>
      <c r="ID4331" s="88"/>
      <c r="IE4331" s="88"/>
      <c r="IF4331" s="88"/>
      <c r="IG4331" s="88"/>
      <c r="IH4331" s="88"/>
      <c r="II4331" s="88"/>
      <c r="IJ4331" s="88"/>
      <c r="IK4331" s="88"/>
      <c r="IL4331" s="88"/>
      <c r="IM4331" s="88"/>
      <c r="IN4331" s="88"/>
      <c r="IO4331" s="88"/>
      <c r="IP4331" s="88"/>
      <c r="IQ4331" s="88"/>
      <c r="IR4331" s="88"/>
      <c r="IS4331" s="88"/>
      <c r="IT4331" s="88"/>
      <c r="IU4331" s="88"/>
      <c r="IV4331" s="88"/>
      <c r="IW4331" s="88"/>
      <c r="IX4331" s="88"/>
      <c r="IY4331" s="88"/>
      <c r="IZ4331" s="88"/>
      <c r="JA4331" s="88"/>
      <c r="JB4331" s="88"/>
      <c r="JC4331" s="88"/>
      <c r="JD4331" s="88"/>
      <c r="JE4331" s="88"/>
      <c r="JF4331" s="88"/>
      <c r="JG4331" s="88"/>
      <c r="JH4331" s="88"/>
      <c r="JI4331" s="88"/>
      <c r="JJ4331" s="88"/>
      <c r="JK4331" s="88"/>
      <c r="JL4331" s="88"/>
      <c r="JM4331" s="88"/>
      <c r="JN4331" s="88"/>
      <c r="JO4331" s="88"/>
      <c r="JP4331" s="88"/>
      <c r="JQ4331" s="88"/>
      <c r="JR4331" s="88"/>
      <c r="JS4331" s="88"/>
      <c r="JT4331" s="88"/>
      <c r="JU4331" s="88"/>
      <c r="JV4331" s="88"/>
      <c r="JW4331" s="88"/>
      <c r="JX4331" s="88"/>
      <c r="JY4331" s="88"/>
      <c r="JZ4331" s="88"/>
      <c r="KA4331" s="88"/>
      <c r="KB4331" s="88"/>
      <c r="KC4331" s="88"/>
      <c r="KD4331" s="88"/>
      <c r="KE4331" s="88"/>
      <c r="KF4331" s="88"/>
      <c r="KG4331" s="88"/>
      <c r="KH4331" s="88"/>
      <c r="KI4331" s="88"/>
      <c r="KJ4331" s="88"/>
      <c r="KK4331" s="88"/>
      <c r="KL4331" s="88"/>
      <c r="KM4331" s="88"/>
      <c r="KN4331" s="88"/>
      <c r="KO4331" s="88"/>
      <c r="KP4331" s="88"/>
      <c r="KQ4331" s="88"/>
      <c r="KR4331" s="88"/>
      <c r="KS4331" s="88"/>
      <c r="KT4331" s="88"/>
      <c r="KU4331" s="88"/>
      <c r="KV4331" s="88"/>
      <c r="KW4331" s="88"/>
      <c r="KX4331" s="88"/>
      <c r="KY4331" s="88"/>
      <c r="KZ4331" s="88"/>
      <c r="LA4331" s="88"/>
      <c r="LB4331" s="88"/>
      <c r="LC4331" s="88"/>
      <c r="LD4331" s="88"/>
      <c r="LE4331" s="88"/>
      <c r="LF4331" s="88"/>
      <c r="LG4331" s="88"/>
      <c r="LH4331" s="88"/>
      <c r="LI4331" s="88"/>
      <c r="LJ4331" s="88"/>
      <c r="LK4331" s="88"/>
      <c r="LL4331" s="88"/>
      <c r="LM4331" s="88"/>
      <c r="LN4331" s="88"/>
      <c r="LO4331" s="88"/>
      <c r="LP4331" s="88"/>
      <c r="LQ4331" s="88"/>
      <c r="LR4331" s="88"/>
      <c r="LS4331" s="88"/>
      <c r="LT4331" s="88"/>
      <c r="LU4331" s="88"/>
      <c r="LV4331" s="88"/>
      <c r="LW4331" s="88"/>
      <c r="LX4331" s="88"/>
      <c r="LY4331" s="88"/>
      <c r="LZ4331" s="88"/>
      <c r="MA4331" s="88"/>
      <c r="MB4331" s="88"/>
      <c r="MC4331" s="88"/>
      <c r="MD4331" s="88"/>
      <c r="ME4331" s="88"/>
      <c r="MF4331" s="88"/>
      <c r="MG4331" s="88"/>
      <c r="MH4331" s="88"/>
      <c r="MI4331" s="88"/>
      <c r="MJ4331" s="88"/>
      <c r="MK4331" s="88"/>
      <c r="ML4331" s="88"/>
      <c r="MM4331" s="88"/>
      <c r="MN4331" s="88"/>
      <c r="MO4331" s="88"/>
      <c r="MP4331" s="88"/>
      <c r="MQ4331" s="88"/>
      <c r="MR4331" s="88"/>
      <c r="MS4331" s="88"/>
      <c r="MT4331" s="88"/>
      <c r="MU4331" s="88"/>
      <c r="MV4331" s="88"/>
      <c r="MW4331" s="88"/>
      <c r="MX4331" s="88"/>
      <c r="MY4331" s="88"/>
      <c r="MZ4331" s="88"/>
      <c r="NA4331" s="88"/>
      <c r="NB4331" s="88"/>
      <c r="NC4331" s="88"/>
      <c r="ND4331" s="88"/>
      <c r="NE4331" s="88"/>
      <c r="NF4331" s="88"/>
      <c r="NG4331" s="88"/>
      <c r="NH4331" s="88"/>
      <c r="NI4331" s="88"/>
      <c r="NJ4331" s="88"/>
      <c r="NK4331" s="88"/>
      <c r="NL4331" s="88"/>
      <c r="NM4331" s="88"/>
      <c r="NN4331" s="88"/>
      <c r="NO4331" s="88"/>
      <c r="NP4331" s="88"/>
      <c r="NQ4331" s="88"/>
      <c r="NR4331" s="88"/>
      <c r="NS4331" s="88"/>
      <c r="NT4331" s="88"/>
      <c r="NU4331" s="88"/>
      <c r="NV4331" s="88"/>
      <c r="NW4331" s="88"/>
      <c r="NX4331" s="88"/>
      <c r="NY4331" s="88"/>
      <c r="NZ4331" s="88"/>
      <c r="OA4331" s="88"/>
      <c r="OB4331" s="88"/>
      <c r="OC4331" s="88"/>
      <c r="OD4331" s="88"/>
      <c r="OE4331" s="88"/>
      <c r="OF4331" s="88"/>
      <c r="OG4331" s="88"/>
      <c r="OH4331" s="88"/>
    </row>
    <row r="4332" spans="1:398" ht="16.5" customHeight="1">
      <c r="A4332" s="12" t="s">
        <v>406</v>
      </c>
      <c r="B4332" s="13"/>
      <c r="C4332" s="189"/>
      <c r="D4332" s="12"/>
      <c r="E4332" s="14" t="s">
        <v>199</v>
      </c>
      <c r="F4332" s="14" t="s">
        <v>228</v>
      </c>
      <c r="G4332" s="14" t="s">
        <v>555</v>
      </c>
      <c r="H4332" s="15">
        <v>2006</v>
      </c>
      <c r="I4332" s="15">
        <v>1</v>
      </c>
      <c r="J4332" s="15">
        <v>0</v>
      </c>
      <c r="K4332" s="15">
        <v>0</v>
      </c>
      <c r="L4332" s="16" t="s">
        <v>422</v>
      </c>
      <c r="M4332" s="16"/>
      <c r="N4332" s="16" t="s">
        <v>41</v>
      </c>
      <c r="O4332" s="17">
        <v>100</v>
      </c>
      <c r="P4332" s="17">
        <v>0</v>
      </c>
      <c r="Q4332" s="17">
        <v>0</v>
      </c>
      <c r="R4332" s="18" t="s">
        <v>33</v>
      </c>
      <c r="S4332" s="19">
        <v>60</v>
      </c>
      <c r="T4332" s="19">
        <v>110</v>
      </c>
      <c r="U4332" s="19">
        <v>11.545454545454545</v>
      </c>
      <c r="V4332" s="19">
        <v>0</v>
      </c>
      <c r="W4332" s="20">
        <v>1.27</v>
      </c>
      <c r="X4332" s="21">
        <v>127</v>
      </c>
      <c r="Y4332" s="22" t="s">
        <v>33</v>
      </c>
      <c r="Z4332" s="23" t="s">
        <v>5838</v>
      </c>
      <c r="AA4332" s="24"/>
      <c r="AB4332" s="14"/>
      <c r="AC4332" s="14"/>
      <c r="AD4332" s="25"/>
      <c r="AE4332" s="26"/>
      <c r="AF4332" s="27"/>
      <c r="AG4332" s="28"/>
      <c r="AH4332" s="28"/>
      <c r="AI4332" s="28"/>
      <c r="AJ4332" s="28"/>
      <c r="AK4332" s="28"/>
      <c r="AL4332" s="28"/>
      <c r="AM4332" s="28"/>
      <c r="AN4332" s="28"/>
      <c r="AO4332" s="28"/>
      <c r="AP4332" s="88"/>
      <c r="AQ4332" s="88"/>
      <c r="AR4332" s="88"/>
      <c r="AS4332" s="88"/>
      <c r="AT4332" s="88"/>
      <c r="AU4332" s="88"/>
      <c r="AV4332" s="88"/>
      <c r="AW4332" s="88"/>
      <c r="AX4332" s="88"/>
      <c r="AY4332" s="88"/>
      <c r="AZ4332" s="88"/>
      <c r="BA4332" s="88"/>
      <c r="BB4332" s="88"/>
      <c r="BC4332" s="88"/>
      <c r="BD4332" s="88"/>
      <c r="BE4332" s="88"/>
      <c r="BF4332" s="88"/>
      <c r="BG4332" s="88"/>
      <c r="BH4332" s="88"/>
      <c r="BI4332" s="88"/>
      <c r="BJ4332" s="88"/>
      <c r="BK4332" s="88"/>
      <c r="BL4332" s="88"/>
      <c r="BM4332" s="88"/>
      <c r="BN4332" s="88"/>
      <c r="BO4332" s="88"/>
      <c r="BP4332" s="88"/>
      <c r="BQ4332" s="88"/>
      <c r="BR4332" s="88"/>
      <c r="BS4332" s="88"/>
      <c r="BT4332" s="88"/>
      <c r="BU4332" s="88"/>
      <c r="BV4332" s="88"/>
      <c r="BW4332" s="88"/>
      <c r="BX4332" s="88"/>
      <c r="BY4332" s="88"/>
      <c r="BZ4332" s="88"/>
      <c r="CA4332" s="88"/>
      <c r="CB4332" s="88"/>
      <c r="CC4332" s="88"/>
      <c r="CD4332" s="88"/>
      <c r="CE4332" s="88"/>
      <c r="CF4332" s="88"/>
      <c r="CG4332" s="88"/>
      <c r="CH4332" s="88"/>
      <c r="CI4332" s="88"/>
      <c r="CJ4332" s="88"/>
      <c r="CK4332" s="88"/>
      <c r="CL4332" s="88"/>
      <c r="CM4332" s="88"/>
      <c r="CN4332" s="88"/>
      <c r="CO4332" s="88"/>
      <c r="CP4332" s="88"/>
      <c r="CQ4332" s="88"/>
      <c r="CR4332" s="88"/>
      <c r="CS4332" s="88"/>
      <c r="CT4332" s="88"/>
      <c r="CU4332" s="88"/>
      <c r="CV4332" s="88"/>
      <c r="CW4332" s="88"/>
      <c r="CX4332" s="88"/>
      <c r="CY4332" s="88"/>
      <c r="CZ4332" s="88"/>
      <c r="DA4332" s="88"/>
      <c r="DB4332" s="88"/>
      <c r="DC4332" s="88"/>
      <c r="DD4332" s="88"/>
      <c r="DE4332" s="88"/>
      <c r="DF4332" s="88"/>
      <c r="DG4332" s="88"/>
      <c r="DH4332" s="88"/>
      <c r="DI4332" s="88"/>
      <c r="DJ4332" s="88"/>
      <c r="DK4332" s="88"/>
      <c r="DL4332" s="88"/>
      <c r="DM4332" s="88"/>
      <c r="DN4332" s="88"/>
      <c r="DO4332" s="88"/>
      <c r="DP4332" s="88"/>
      <c r="DQ4332" s="88"/>
      <c r="DR4332" s="88"/>
      <c r="DS4332" s="88"/>
      <c r="DT4332" s="88"/>
      <c r="DU4332" s="88"/>
      <c r="DV4332" s="88"/>
      <c r="DW4332" s="88"/>
      <c r="DX4332" s="88"/>
      <c r="DY4332" s="88"/>
      <c r="DZ4332" s="88"/>
      <c r="EA4332" s="88"/>
      <c r="EB4332" s="88"/>
      <c r="EC4332" s="88"/>
      <c r="ED4332" s="88"/>
      <c r="EE4332" s="88"/>
      <c r="EF4332" s="88"/>
      <c r="EG4332" s="88"/>
      <c r="EH4332" s="88"/>
      <c r="EI4332" s="88"/>
      <c r="EJ4332" s="88"/>
      <c r="EK4332" s="88"/>
      <c r="EL4332" s="88"/>
      <c r="EM4332" s="88"/>
      <c r="EN4332" s="88"/>
      <c r="EO4332" s="88"/>
      <c r="EP4332" s="88"/>
      <c r="EQ4332" s="88"/>
      <c r="ER4332" s="88"/>
      <c r="ES4332" s="88"/>
      <c r="ET4332" s="88"/>
      <c r="EU4332" s="88"/>
      <c r="EV4332" s="88"/>
      <c r="EW4332" s="88"/>
      <c r="EX4332" s="88"/>
      <c r="EY4332" s="88"/>
      <c r="EZ4332" s="88"/>
      <c r="FA4332" s="88"/>
      <c r="FB4332" s="88"/>
      <c r="FC4332" s="88"/>
      <c r="FD4332" s="88"/>
      <c r="FE4332" s="88"/>
      <c r="FF4332" s="88"/>
      <c r="FG4332" s="88"/>
      <c r="FH4332" s="88"/>
      <c r="FI4332" s="88"/>
      <c r="FJ4332" s="88"/>
      <c r="FK4332" s="88"/>
      <c r="FL4332" s="88"/>
      <c r="FM4332" s="88"/>
      <c r="FN4332" s="88"/>
      <c r="FO4332" s="88"/>
      <c r="FP4332" s="88"/>
      <c r="FQ4332" s="88"/>
      <c r="FR4332" s="88"/>
      <c r="FS4332" s="88"/>
      <c r="FT4332" s="88"/>
      <c r="FU4332" s="88"/>
      <c r="FV4332" s="88"/>
      <c r="FW4332" s="88"/>
      <c r="FX4332" s="88"/>
      <c r="FY4332" s="88"/>
      <c r="FZ4332" s="88"/>
      <c r="GA4332" s="88"/>
      <c r="GB4332" s="88"/>
      <c r="GC4332" s="88"/>
      <c r="GD4332" s="88"/>
      <c r="GE4332" s="88"/>
      <c r="GF4332" s="88"/>
      <c r="GG4332" s="88"/>
      <c r="GH4332" s="88"/>
      <c r="GI4332" s="88"/>
      <c r="GJ4332" s="88"/>
      <c r="GK4332" s="88"/>
      <c r="GL4332" s="88"/>
      <c r="GM4332" s="88"/>
      <c r="GN4332" s="88"/>
      <c r="GO4332" s="88"/>
      <c r="GP4332" s="88"/>
      <c r="GQ4332" s="88"/>
      <c r="GR4332" s="88"/>
      <c r="GS4332" s="88"/>
      <c r="GT4332" s="88"/>
      <c r="GU4332" s="88"/>
      <c r="GV4332" s="88"/>
      <c r="GW4332" s="88"/>
      <c r="GX4332" s="88"/>
      <c r="GY4332" s="88"/>
      <c r="GZ4332" s="88"/>
      <c r="HA4332" s="88"/>
      <c r="HB4332" s="88"/>
      <c r="HC4332" s="88"/>
      <c r="HD4332" s="88"/>
      <c r="HE4332" s="88"/>
      <c r="HF4332" s="88"/>
      <c r="HG4332" s="88"/>
      <c r="HH4332" s="88"/>
      <c r="HI4332" s="88"/>
      <c r="HJ4332" s="88"/>
      <c r="HK4332" s="88"/>
      <c r="HL4332" s="88"/>
      <c r="HM4332" s="88"/>
      <c r="HN4332" s="88"/>
      <c r="HO4332" s="88"/>
      <c r="HP4332" s="88"/>
      <c r="HQ4332" s="88"/>
      <c r="HR4332" s="88"/>
      <c r="HS4332" s="88"/>
      <c r="HT4332" s="88"/>
      <c r="HU4332" s="88"/>
      <c r="HV4332" s="88"/>
      <c r="HW4332" s="88"/>
      <c r="HX4332" s="88"/>
      <c r="HY4332" s="88"/>
      <c r="HZ4332" s="88"/>
      <c r="IA4332" s="88"/>
      <c r="IB4332" s="88"/>
      <c r="IC4332" s="88"/>
      <c r="ID4332" s="88"/>
      <c r="IE4332" s="88"/>
      <c r="IF4332" s="88"/>
      <c r="IG4332" s="88"/>
      <c r="IH4332" s="88"/>
      <c r="II4332" s="88"/>
      <c r="IJ4332" s="88"/>
      <c r="IK4332" s="88"/>
      <c r="IL4332" s="88"/>
      <c r="IM4332" s="88"/>
      <c r="IN4332" s="88"/>
      <c r="IO4332" s="88"/>
      <c r="IP4332" s="88"/>
      <c r="IQ4332" s="88"/>
      <c r="IR4332" s="88"/>
      <c r="IS4332" s="88"/>
      <c r="IT4332" s="88"/>
      <c r="IU4332" s="88"/>
      <c r="IV4332" s="88"/>
      <c r="IW4332" s="88"/>
      <c r="IX4332" s="88"/>
      <c r="IY4332" s="88"/>
      <c r="IZ4332" s="88"/>
      <c r="JA4332" s="88"/>
      <c r="JB4332" s="88"/>
      <c r="JC4332" s="88"/>
      <c r="JD4332" s="88"/>
      <c r="JE4332" s="88"/>
      <c r="JF4332" s="88"/>
      <c r="JG4332" s="88"/>
      <c r="JH4332" s="88"/>
      <c r="JI4332" s="88"/>
      <c r="JJ4332" s="88"/>
      <c r="JK4332" s="88"/>
      <c r="JL4332" s="88"/>
      <c r="JM4332" s="88"/>
      <c r="JN4332" s="88"/>
      <c r="JO4332" s="88"/>
      <c r="JP4332" s="88"/>
      <c r="JQ4332" s="88"/>
      <c r="JR4332" s="88"/>
      <c r="JS4332" s="88"/>
      <c r="JT4332" s="88"/>
      <c r="JU4332" s="88"/>
      <c r="JV4332" s="88"/>
      <c r="JW4332" s="88"/>
      <c r="JX4332" s="88"/>
      <c r="JY4332" s="88"/>
      <c r="JZ4332" s="88"/>
      <c r="KA4332" s="88"/>
      <c r="KB4332" s="88"/>
      <c r="KC4332" s="88"/>
      <c r="KD4332" s="88"/>
      <c r="KE4332" s="88"/>
      <c r="KF4332" s="88"/>
      <c r="KG4332" s="88"/>
      <c r="KH4332" s="88"/>
      <c r="KI4332" s="88"/>
      <c r="KJ4332" s="88"/>
      <c r="KK4332" s="88"/>
      <c r="KL4332" s="88"/>
      <c r="KM4332" s="88"/>
      <c r="KN4332" s="88"/>
      <c r="KO4332" s="88"/>
      <c r="KP4332" s="88"/>
      <c r="KQ4332" s="88"/>
      <c r="KR4332" s="88"/>
      <c r="KS4332" s="88"/>
      <c r="KT4332" s="88"/>
      <c r="KU4332" s="88"/>
      <c r="KV4332" s="88"/>
      <c r="KW4332" s="88"/>
      <c r="KX4332" s="88"/>
      <c r="KY4332" s="88"/>
      <c r="KZ4332" s="88"/>
      <c r="LA4332" s="88"/>
      <c r="LB4332" s="88"/>
      <c r="LC4332" s="88"/>
      <c r="LD4332" s="88"/>
      <c r="LE4332" s="88"/>
      <c r="LF4332" s="88"/>
      <c r="LG4332" s="88"/>
      <c r="LH4332" s="88"/>
      <c r="LI4332" s="88"/>
      <c r="LJ4332" s="88"/>
      <c r="LK4332" s="88"/>
      <c r="LL4332" s="88"/>
      <c r="LM4332" s="88"/>
      <c r="LN4332" s="88"/>
      <c r="LO4332" s="88"/>
      <c r="LP4332" s="88"/>
      <c r="LQ4332" s="88"/>
      <c r="LR4332" s="88"/>
      <c r="LS4332" s="88"/>
      <c r="LT4332" s="88"/>
      <c r="LU4332" s="88"/>
      <c r="LV4332" s="88"/>
      <c r="LW4332" s="88"/>
      <c r="LX4332" s="88"/>
      <c r="LY4332" s="88"/>
      <c r="LZ4332" s="88"/>
      <c r="MA4332" s="88"/>
      <c r="MB4332" s="88"/>
      <c r="MC4332" s="88"/>
      <c r="MD4332" s="88"/>
      <c r="ME4332" s="88"/>
      <c r="MF4332" s="88"/>
      <c r="MG4332" s="88"/>
      <c r="MH4332" s="88"/>
      <c r="MI4332" s="88"/>
      <c r="MJ4332" s="88"/>
      <c r="MK4332" s="88"/>
      <c r="ML4332" s="88"/>
      <c r="MM4332" s="88"/>
      <c r="MN4332" s="88"/>
      <c r="MO4332" s="88"/>
      <c r="MP4332" s="88"/>
      <c r="MQ4332" s="88"/>
      <c r="MR4332" s="88"/>
      <c r="MS4332" s="88"/>
      <c r="MT4332" s="88"/>
      <c r="MU4332" s="88"/>
      <c r="MV4332" s="88"/>
      <c r="MW4332" s="88"/>
      <c r="MX4332" s="88"/>
      <c r="MY4332" s="88"/>
      <c r="MZ4332" s="88"/>
      <c r="NA4332" s="88"/>
      <c r="NB4332" s="88"/>
      <c r="NC4332" s="88"/>
      <c r="ND4332" s="88"/>
      <c r="NE4332" s="88"/>
      <c r="NF4332" s="88"/>
      <c r="NG4332" s="88"/>
      <c r="NH4332" s="88"/>
      <c r="NI4332" s="88"/>
      <c r="NJ4332" s="88"/>
      <c r="NK4332" s="88"/>
      <c r="NL4332" s="88"/>
      <c r="NM4332" s="88"/>
      <c r="NN4332" s="88"/>
      <c r="NO4332" s="88"/>
      <c r="NP4332" s="88"/>
      <c r="NQ4332" s="88"/>
      <c r="NR4332" s="88"/>
      <c r="NS4332" s="88"/>
      <c r="NT4332" s="88"/>
      <c r="NU4332" s="88"/>
      <c r="NV4332" s="88"/>
      <c r="NW4332" s="88"/>
      <c r="NX4332" s="88"/>
      <c r="NY4332" s="88"/>
      <c r="NZ4332" s="88"/>
      <c r="OA4332" s="88"/>
      <c r="OB4332" s="88"/>
      <c r="OC4332" s="88"/>
      <c r="OD4332" s="88"/>
      <c r="OE4332" s="88"/>
      <c r="OF4332" s="88"/>
      <c r="OG4332" s="88"/>
      <c r="OH4332" s="88"/>
    </row>
    <row r="4333" spans="1:398" ht="16.5" customHeight="1">
      <c r="A4333" s="427" t="s">
        <v>406</v>
      </c>
      <c r="B4333" s="427"/>
      <c r="C4333" s="500"/>
      <c r="D4333" s="427"/>
      <c r="E4333" s="14" t="s">
        <v>72</v>
      </c>
      <c r="F4333" s="14" t="s">
        <v>38</v>
      </c>
      <c r="G4333" s="14" t="s">
        <v>73</v>
      </c>
      <c r="H4333" s="15" t="s">
        <v>67</v>
      </c>
      <c r="I4333" s="15">
        <v>22</v>
      </c>
      <c r="J4333" s="15">
        <v>0</v>
      </c>
      <c r="K4333" s="15">
        <v>0</v>
      </c>
      <c r="L4333" s="16" t="s">
        <v>416</v>
      </c>
      <c r="M4333" s="16"/>
      <c r="N4333" s="16" t="s">
        <v>411</v>
      </c>
      <c r="O4333" s="17">
        <v>2304</v>
      </c>
      <c r="P4333" s="17">
        <v>0</v>
      </c>
      <c r="Q4333" s="17">
        <v>0</v>
      </c>
      <c r="R4333" s="18" t="s">
        <v>33</v>
      </c>
      <c r="S4333" s="19">
        <v>60</v>
      </c>
      <c r="T4333" s="19">
        <v>220</v>
      </c>
      <c r="U4333" s="19">
        <v>0.25454545454545452</v>
      </c>
      <c r="V4333" s="19">
        <v>0</v>
      </c>
      <c r="W4333" s="20">
        <v>5.6000000000000001E-2</v>
      </c>
      <c r="X4333" s="21">
        <v>2838.5280000000002</v>
      </c>
      <c r="Y4333" s="22" t="s">
        <v>33</v>
      </c>
      <c r="Z4333" s="23" t="s">
        <v>5838</v>
      </c>
      <c r="AA4333" s="24"/>
      <c r="AB4333" s="14"/>
      <c r="AC4333" s="14"/>
      <c r="AD4333" s="25"/>
      <c r="AE4333" s="26"/>
      <c r="AF4333" s="27"/>
      <c r="AG4333" s="34"/>
      <c r="AH4333" s="34"/>
      <c r="AI4333" s="34"/>
      <c r="AJ4333" s="34"/>
      <c r="AK4333" s="34"/>
      <c r="AL4333" s="34"/>
      <c r="AM4333" s="34"/>
      <c r="AN4333" s="34"/>
      <c r="AO4333" s="34"/>
      <c r="AP4333" s="88"/>
      <c r="AQ4333" s="88"/>
      <c r="AR4333" s="88"/>
      <c r="AS4333" s="88"/>
      <c r="AT4333" s="88"/>
      <c r="AU4333" s="88"/>
      <c r="AV4333" s="88"/>
      <c r="AW4333" s="88"/>
      <c r="AX4333" s="88"/>
      <c r="AY4333" s="88"/>
      <c r="AZ4333" s="88"/>
      <c r="BA4333" s="88"/>
      <c r="BB4333" s="88"/>
      <c r="BC4333" s="88"/>
      <c r="BD4333" s="88"/>
      <c r="BE4333" s="88"/>
      <c r="BF4333" s="88"/>
      <c r="BG4333" s="88"/>
      <c r="BH4333" s="88"/>
      <c r="BI4333" s="88"/>
      <c r="BJ4333" s="88"/>
      <c r="BK4333" s="88"/>
      <c r="BL4333" s="88"/>
      <c r="BM4333" s="88"/>
      <c r="BN4333" s="88"/>
      <c r="BO4333" s="88"/>
      <c r="BP4333" s="88"/>
      <c r="BQ4333" s="88"/>
      <c r="BR4333" s="88"/>
      <c r="BS4333" s="88"/>
      <c r="BT4333" s="88"/>
      <c r="BU4333" s="88"/>
      <c r="BV4333" s="88"/>
      <c r="BW4333" s="88"/>
      <c r="BX4333" s="88"/>
      <c r="BY4333" s="88"/>
      <c r="BZ4333" s="88"/>
      <c r="CA4333" s="88"/>
      <c r="CB4333" s="88"/>
      <c r="CC4333" s="88"/>
      <c r="CD4333" s="88"/>
      <c r="CE4333" s="88"/>
      <c r="CF4333" s="88"/>
      <c r="CG4333" s="88"/>
      <c r="CH4333" s="88"/>
      <c r="CI4333" s="88"/>
      <c r="CJ4333" s="88"/>
      <c r="CK4333" s="88"/>
      <c r="CL4333" s="88"/>
      <c r="CM4333" s="88"/>
      <c r="CN4333" s="88"/>
      <c r="CO4333" s="88"/>
      <c r="CP4333" s="88"/>
      <c r="CQ4333" s="88"/>
      <c r="CR4333" s="88"/>
      <c r="CS4333" s="88"/>
      <c r="CT4333" s="88"/>
      <c r="CU4333" s="88"/>
      <c r="CV4333" s="88"/>
      <c r="CW4333" s="88"/>
      <c r="CX4333" s="88"/>
      <c r="CY4333" s="88"/>
      <c r="CZ4333" s="88"/>
      <c r="DA4333" s="88"/>
      <c r="DB4333" s="88"/>
      <c r="DC4333" s="88"/>
      <c r="DD4333" s="88"/>
      <c r="DE4333" s="88"/>
      <c r="DF4333" s="88"/>
      <c r="DG4333" s="88"/>
      <c r="DH4333" s="88"/>
      <c r="DI4333" s="88"/>
      <c r="DJ4333" s="88"/>
      <c r="DK4333" s="88"/>
      <c r="DL4333" s="88"/>
      <c r="DM4333" s="88"/>
      <c r="DN4333" s="88"/>
      <c r="DO4333" s="88"/>
      <c r="DP4333" s="88"/>
      <c r="DQ4333" s="88"/>
      <c r="DR4333" s="88"/>
      <c r="DS4333" s="88"/>
      <c r="DT4333" s="88"/>
      <c r="DU4333" s="88"/>
      <c r="DV4333" s="88"/>
      <c r="DW4333" s="88"/>
      <c r="DX4333" s="88"/>
      <c r="DY4333" s="88"/>
      <c r="DZ4333" s="88"/>
      <c r="EA4333" s="88"/>
      <c r="EB4333" s="88"/>
      <c r="EC4333" s="88"/>
      <c r="ED4333" s="88"/>
      <c r="EE4333" s="88"/>
      <c r="EF4333" s="88"/>
      <c r="EG4333" s="88"/>
      <c r="EH4333" s="88"/>
      <c r="EI4333" s="88"/>
      <c r="EJ4333" s="88"/>
      <c r="EK4333" s="88"/>
      <c r="EL4333" s="88"/>
      <c r="EM4333" s="88"/>
      <c r="EN4333" s="88"/>
      <c r="EO4333" s="88"/>
      <c r="EP4333" s="88"/>
      <c r="EQ4333" s="88"/>
      <c r="ER4333" s="88"/>
      <c r="ES4333" s="88"/>
      <c r="ET4333" s="88"/>
      <c r="EU4333" s="88"/>
      <c r="EV4333" s="88"/>
      <c r="EW4333" s="88"/>
      <c r="EX4333" s="88"/>
      <c r="EY4333" s="88"/>
      <c r="EZ4333" s="88"/>
      <c r="FA4333" s="88"/>
      <c r="FB4333" s="88"/>
      <c r="FC4333" s="88"/>
      <c r="FD4333" s="88"/>
      <c r="FE4333" s="88"/>
      <c r="FF4333" s="88"/>
      <c r="FG4333" s="88"/>
      <c r="FH4333" s="88"/>
      <c r="FI4333" s="88"/>
      <c r="FJ4333" s="88"/>
      <c r="FK4333" s="88"/>
      <c r="FL4333" s="88"/>
      <c r="FM4333" s="88"/>
      <c r="FN4333" s="88"/>
      <c r="FO4333" s="88"/>
      <c r="FP4333" s="88"/>
      <c r="FQ4333" s="88"/>
      <c r="FR4333" s="88"/>
      <c r="FS4333" s="88"/>
      <c r="FT4333" s="88"/>
      <c r="FU4333" s="88"/>
      <c r="FV4333" s="88"/>
      <c r="FW4333" s="88"/>
      <c r="FX4333" s="88"/>
      <c r="FY4333" s="88"/>
      <c r="FZ4333" s="88"/>
      <c r="GA4333" s="88"/>
      <c r="GB4333" s="88"/>
      <c r="GC4333" s="88"/>
      <c r="GD4333" s="88"/>
      <c r="GE4333" s="88"/>
      <c r="GF4333" s="88"/>
      <c r="GG4333" s="88"/>
      <c r="GH4333" s="88"/>
      <c r="GI4333" s="88"/>
      <c r="GJ4333" s="88"/>
      <c r="GK4333" s="88"/>
      <c r="GL4333" s="88"/>
      <c r="GM4333" s="88"/>
      <c r="GN4333" s="88"/>
      <c r="GO4333" s="88"/>
      <c r="GP4333" s="88"/>
      <c r="GQ4333" s="88"/>
      <c r="GR4333" s="88"/>
      <c r="GS4333" s="88"/>
      <c r="GT4333" s="88"/>
      <c r="GU4333" s="88"/>
      <c r="GV4333" s="88"/>
      <c r="GW4333" s="88"/>
      <c r="GX4333" s="88"/>
      <c r="GY4333" s="88"/>
      <c r="GZ4333" s="88"/>
      <c r="HA4333" s="88"/>
      <c r="HB4333" s="88"/>
      <c r="HC4333" s="88"/>
      <c r="HD4333" s="88"/>
      <c r="HE4333" s="88"/>
      <c r="HF4333" s="88"/>
      <c r="HG4333" s="88"/>
      <c r="HH4333" s="88"/>
      <c r="HI4333" s="88"/>
      <c r="HJ4333" s="88"/>
      <c r="HK4333" s="88"/>
      <c r="HL4333" s="88"/>
      <c r="HM4333" s="88"/>
      <c r="HN4333" s="88"/>
      <c r="HO4333" s="88"/>
      <c r="HP4333" s="88"/>
      <c r="HQ4333" s="88"/>
      <c r="HR4333" s="88"/>
      <c r="HS4333" s="88"/>
      <c r="HT4333" s="88"/>
      <c r="HU4333" s="88"/>
      <c r="HV4333" s="88"/>
      <c r="HW4333" s="88"/>
      <c r="HX4333" s="88"/>
      <c r="HY4333" s="88"/>
      <c r="HZ4333" s="88"/>
      <c r="IA4333" s="88"/>
      <c r="IB4333" s="88"/>
      <c r="IC4333" s="88"/>
      <c r="ID4333" s="88"/>
      <c r="IE4333" s="88"/>
      <c r="IF4333" s="88"/>
      <c r="IG4333" s="88"/>
      <c r="IH4333" s="88"/>
      <c r="II4333" s="88"/>
      <c r="IJ4333" s="88"/>
      <c r="IK4333" s="88"/>
      <c r="IL4333" s="88"/>
      <c r="IM4333" s="88"/>
      <c r="IN4333" s="88"/>
      <c r="IO4333" s="88"/>
      <c r="IP4333" s="88"/>
      <c r="IQ4333" s="88"/>
      <c r="IR4333" s="88"/>
      <c r="IS4333" s="88"/>
      <c r="IT4333" s="88"/>
      <c r="IU4333" s="88"/>
      <c r="IV4333" s="88"/>
      <c r="IW4333" s="88"/>
      <c r="IX4333" s="88"/>
      <c r="IY4333" s="88"/>
      <c r="IZ4333" s="88"/>
      <c r="JA4333" s="88"/>
      <c r="JB4333" s="88"/>
      <c r="JC4333" s="88"/>
      <c r="JD4333" s="88"/>
      <c r="JE4333" s="88"/>
      <c r="JF4333" s="88"/>
      <c r="JG4333" s="88"/>
      <c r="JH4333" s="88"/>
      <c r="JI4333" s="88"/>
      <c r="JJ4333" s="88"/>
      <c r="JK4333" s="88"/>
      <c r="JL4333" s="88"/>
      <c r="JM4333" s="88"/>
      <c r="JN4333" s="88"/>
      <c r="JO4333" s="88"/>
      <c r="JP4333" s="88"/>
      <c r="JQ4333" s="88"/>
      <c r="JR4333" s="88"/>
      <c r="JS4333" s="88"/>
      <c r="JT4333" s="88"/>
      <c r="JU4333" s="88"/>
      <c r="JV4333" s="88"/>
      <c r="JW4333" s="88"/>
      <c r="JX4333" s="88"/>
      <c r="JY4333" s="88"/>
      <c r="JZ4333" s="88"/>
      <c r="KA4333" s="88"/>
      <c r="KB4333" s="88"/>
      <c r="KC4333" s="88"/>
      <c r="KD4333" s="88"/>
      <c r="KE4333" s="88"/>
      <c r="KF4333" s="88"/>
      <c r="KG4333" s="88"/>
      <c r="KH4333" s="88"/>
      <c r="KI4333" s="88"/>
      <c r="KJ4333" s="88"/>
      <c r="KK4333" s="88"/>
      <c r="KL4333" s="88"/>
      <c r="KM4333" s="88"/>
      <c r="KN4333" s="88"/>
      <c r="KO4333" s="88"/>
      <c r="KP4333" s="88"/>
      <c r="KQ4333" s="88"/>
      <c r="KR4333" s="88"/>
      <c r="KS4333" s="88"/>
      <c r="KT4333" s="88"/>
      <c r="KU4333" s="88"/>
      <c r="KV4333" s="88"/>
      <c r="KW4333" s="88"/>
      <c r="KX4333" s="88"/>
      <c r="KY4333" s="88"/>
      <c r="KZ4333" s="88"/>
      <c r="LA4333" s="88"/>
      <c r="LB4333" s="88"/>
      <c r="LC4333" s="88"/>
      <c r="LD4333" s="88"/>
      <c r="LE4333" s="88"/>
      <c r="LF4333" s="88"/>
      <c r="LG4333" s="88"/>
      <c r="LH4333" s="88"/>
      <c r="LI4333" s="88"/>
      <c r="LJ4333" s="88"/>
      <c r="LK4333" s="88"/>
      <c r="LL4333" s="88"/>
      <c r="LM4333" s="88"/>
      <c r="LN4333" s="88"/>
      <c r="LO4333" s="88"/>
      <c r="LP4333" s="88"/>
      <c r="LQ4333" s="88"/>
      <c r="LR4333" s="88"/>
      <c r="LS4333" s="88"/>
      <c r="LT4333" s="88"/>
      <c r="LU4333" s="88"/>
      <c r="LV4333" s="88"/>
      <c r="LW4333" s="88"/>
      <c r="LX4333" s="88"/>
      <c r="LY4333" s="88"/>
      <c r="LZ4333" s="88"/>
      <c r="MA4333" s="88"/>
      <c r="MB4333" s="88"/>
      <c r="MC4333" s="88"/>
      <c r="MD4333" s="88"/>
      <c r="ME4333" s="88"/>
      <c r="MF4333" s="88"/>
      <c r="MG4333" s="88"/>
      <c r="MH4333" s="88"/>
      <c r="MI4333" s="88"/>
      <c r="MJ4333" s="88"/>
      <c r="MK4333" s="88"/>
      <c r="ML4333" s="88"/>
      <c r="MM4333" s="88"/>
      <c r="MN4333" s="88"/>
      <c r="MO4333" s="88"/>
      <c r="MP4333" s="88"/>
      <c r="MQ4333" s="88"/>
      <c r="MR4333" s="88"/>
      <c r="MS4333" s="88"/>
      <c r="MT4333" s="88"/>
      <c r="MU4333" s="88"/>
      <c r="MV4333" s="88"/>
      <c r="MW4333" s="88"/>
      <c r="MX4333" s="88"/>
      <c r="MY4333" s="88"/>
      <c r="MZ4333" s="88"/>
      <c r="NA4333" s="88"/>
      <c r="NB4333" s="88"/>
      <c r="NC4333" s="88"/>
      <c r="ND4333" s="88"/>
      <c r="NE4333" s="88"/>
      <c r="NF4333" s="88"/>
      <c r="NG4333" s="88"/>
      <c r="NH4333" s="88"/>
      <c r="NI4333" s="88"/>
      <c r="NJ4333" s="88"/>
      <c r="NK4333" s="88"/>
      <c r="NL4333" s="88"/>
      <c r="NM4333" s="88"/>
      <c r="NN4333" s="88"/>
      <c r="NO4333" s="88"/>
      <c r="NP4333" s="88"/>
      <c r="NQ4333" s="88"/>
      <c r="NR4333" s="88"/>
      <c r="NS4333" s="88"/>
      <c r="NT4333" s="88"/>
      <c r="NU4333" s="88"/>
      <c r="NV4333" s="88"/>
      <c r="NW4333" s="88"/>
      <c r="NX4333" s="88"/>
      <c r="NY4333" s="88"/>
      <c r="NZ4333" s="88"/>
      <c r="OA4333" s="88"/>
      <c r="OB4333" s="88"/>
      <c r="OC4333" s="88"/>
      <c r="OD4333" s="88"/>
      <c r="OE4333" s="88"/>
      <c r="OF4333" s="88"/>
      <c r="OG4333" s="88"/>
      <c r="OH4333" s="88"/>
    </row>
    <row r="4334" spans="1:398" ht="16.5" customHeight="1">
      <c r="A4334" s="12" t="s">
        <v>406</v>
      </c>
      <c r="B4334" s="13"/>
      <c r="C4334" s="189"/>
      <c r="D4334" s="12"/>
      <c r="E4334" s="14" t="s">
        <v>72</v>
      </c>
      <c r="F4334" s="14" t="s">
        <v>38</v>
      </c>
      <c r="G4334" s="14" t="s">
        <v>73</v>
      </c>
      <c r="H4334" s="15" t="s">
        <v>67</v>
      </c>
      <c r="I4334" s="15">
        <v>28</v>
      </c>
      <c r="J4334" s="15">
        <v>0</v>
      </c>
      <c r="K4334" s="15">
        <v>0</v>
      </c>
      <c r="L4334" s="16" t="s">
        <v>6816</v>
      </c>
      <c r="M4334" s="16"/>
      <c r="N4334" s="16" t="s">
        <v>41</v>
      </c>
      <c r="O4334" s="17">
        <v>2304</v>
      </c>
      <c r="P4334" s="17">
        <v>0.01</v>
      </c>
      <c r="Q4334" s="17">
        <v>0</v>
      </c>
      <c r="R4334" s="18" t="s">
        <v>33</v>
      </c>
      <c r="S4334" s="19">
        <v>60</v>
      </c>
      <c r="T4334" s="19">
        <v>2200</v>
      </c>
      <c r="U4334" s="19">
        <v>0.3</v>
      </c>
      <c r="V4334" s="19">
        <v>0</v>
      </c>
      <c r="W4334" s="20">
        <v>5.6000000000000001E-2</v>
      </c>
      <c r="X4334" s="21">
        <v>3612.672</v>
      </c>
      <c r="Y4334" s="22" t="s">
        <v>33</v>
      </c>
      <c r="Z4334" s="23" t="s">
        <v>5838</v>
      </c>
      <c r="AA4334" s="24"/>
      <c r="AB4334" s="14"/>
      <c r="AC4334" s="14"/>
      <c r="AD4334" s="25"/>
      <c r="AE4334" s="26"/>
      <c r="AF4334" s="27"/>
      <c r="AG4334" s="28"/>
      <c r="AH4334" s="28"/>
      <c r="AI4334" s="28"/>
      <c r="AJ4334" s="28"/>
      <c r="AK4334" s="28"/>
      <c r="AL4334" s="28"/>
      <c r="AM4334" s="28"/>
      <c r="AN4334" s="28"/>
      <c r="AO4334" s="28"/>
      <c r="AP4334" s="88"/>
      <c r="AQ4334" s="88"/>
      <c r="AR4334" s="88"/>
      <c r="AS4334" s="88"/>
      <c r="AT4334" s="88"/>
      <c r="AU4334" s="88"/>
      <c r="AV4334" s="88"/>
      <c r="AW4334" s="88"/>
      <c r="AX4334" s="88"/>
      <c r="AY4334" s="88"/>
      <c r="AZ4334" s="88"/>
      <c r="BA4334" s="88"/>
      <c r="BB4334" s="88"/>
      <c r="BC4334" s="88"/>
      <c r="BD4334" s="88"/>
      <c r="BE4334" s="88"/>
      <c r="BF4334" s="88"/>
      <c r="BG4334" s="88"/>
      <c r="BH4334" s="88"/>
      <c r="BI4334" s="88"/>
      <c r="BJ4334" s="88"/>
      <c r="BK4334" s="88"/>
      <c r="BL4334" s="88"/>
      <c r="BM4334" s="88"/>
      <c r="BN4334" s="88"/>
      <c r="BO4334" s="88"/>
      <c r="BP4334" s="88"/>
      <c r="BQ4334" s="88"/>
      <c r="BR4334" s="88"/>
      <c r="BS4334" s="88"/>
      <c r="BT4334" s="88"/>
      <c r="BU4334" s="88"/>
      <c r="BV4334" s="88"/>
      <c r="BW4334" s="88"/>
      <c r="BX4334" s="88"/>
      <c r="BY4334" s="88"/>
      <c r="BZ4334" s="88"/>
      <c r="CA4334" s="88"/>
      <c r="CB4334" s="88"/>
      <c r="CC4334" s="88"/>
      <c r="CD4334" s="88"/>
      <c r="CE4334" s="88"/>
      <c r="CF4334" s="88"/>
      <c r="CG4334" s="88"/>
      <c r="CH4334" s="88"/>
      <c r="CI4334" s="88"/>
      <c r="CJ4334" s="88"/>
      <c r="CK4334" s="88"/>
      <c r="CL4334" s="88"/>
      <c r="CM4334" s="88"/>
      <c r="CN4334" s="88"/>
      <c r="CO4334" s="88"/>
      <c r="CP4334" s="88"/>
      <c r="CQ4334" s="88"/>
      <c r="CR4334" s="88"/>
      <c r="CS4334" s="88"/>
      <c r="CT4334" s="88"/>
      <c r="CU4334" s="88"/>
      <c r="CV4334" s="88"/>
      <c r="CW4334" s="88"/>
      <c r="CX4334" s="88"/>
      <c r="CY4334" s="88"/>
      <c r="CZ4334" s="88"/>
      <c r="DA4334" s="88"/>
      <c r="DB4334" s="88"/>
      <c r="DC4334" s="88"/>
      <c r="DD4334" s="88"/>
      <c r="DE4334" s="88"/>
      <c r="DF4334" s="88"/>
      <c r="DG4334" s="88"/>
      <c r="DH4334" s="88"/>
      <c r="DI4334" s="88"/>
      <c r="DJ4334" s="88"/>
      <c r="DK4334" s="88"/>
      <c r="DL4334" s="88"/>
      <c r="DM4334" s="88"/>
      <c r="DN4334" s="88"/>
      <c r="DO4334" s="88"/>
      <c r="DP4334" s="88"/>
      <c r="DQ4334" s="88"/>
      <c r="DR4334" s="88"/>
      <c r="DS4334" s="88"/>
      <c r="DT4334" s="88"/>
      <c r="DU4334" s="88"/>
      <c r="DV4334" s="88"/>
      <c r="DW4334" s="88"/>
      <c r="DX4334" s="88"/>
      <c r="DY4334" s="88"/>
      <c r="DZ4334" s="88"/>
      <c r="EA4334" s="88"/>
      <c r="EB4334" s="88"/>
      <c r="EC4334" s="88"/>
      <c r="ED4334" s="88"/>
      <c r="EE4334" s="88"/>
      <c r="EF4334" s="88"/>
      <c r="EG4334" s="88"/>
      <c r="EH4334" s="88"/>
      <c r="EI4334" s="88"/>
      <c r="EJ4334" s="88"/>
      <c r="EK4334" s="88"/>
      <c r="EL4334" s="88"/>
      <c r="EM4334" s="88"/>
      <c r="EN4334" s="88"/>
      <c r="EO4334" s="88"/>
      <c r="EP4334" s="88"/>
      <c r="EQ4334" s="88"/>
      <c r="ER4334" s="88"/>
      <c r="ES4334" s="88"/>
      <c r="ET4334" s="88"/>
      <c r="EU4334" s="88"/>
      <c r="EV4334" s="88"/>
      <c r="EW4334" s="88"/>
      <c r="EX4334" s="88"/>
      <c r="EY4334" s="88"/>
      <c r="EZ4334" s="88"/>
      <c r="FA4334" s="88"/>
      <c r="FB4334" s="88"/>
      <c r="FC4334" s="88"/>
      <c r="FD4334" s="88"/>
      <c r="FE4334" s="88"/>
      <c r="FF4334" s="88"/>
      <c r="FG4334" s="88"/>
      <c r="FH4334" s="88"/>
      <c r="FI4334" s="88"/>
      <c r="FJ4334" s="88"/>
      <c r="FK4334" s="88"/>
      <c r="FL4334" s="88"/>
      <c r="FM4334" s="88"/>
      <c r="FN4334" s="88"/>
      <c r="FO4334" s="88"/>
      <c r="FP4334" s="88"/>
      <c r="FQ4334" s="88"/>
      <c r="FR4334" s="88"/>
      <c r="FS4334" s="88"/>
      <c r="FT4334" s="88"/>
      <c r="FU4334" s="88"/>
      <c r="FV4334" s="88"/>
      <c r="FW4334" s="88"/>
      <c r="FX4334" s="88"/>
      <c r="FY4334" s="88"/>
      <c r="FZ4334" s="88"/>
      <c r="GA4334" s="88"/>
      <c r="GB4334" s="88"/>
      <c r="GC4334" s="88"/>
      <c r="GD4334" s="88"/>
      <c r="GE4334" s="88"/>
      <c r="GF4334" s="88"/>
      <c r="GG4334" s="88"/>
      <c r="GH4334" s="88"/>
      <c r="GI4334" s="88"/>
      <c r="GJ4334" s="88"/>
      <c r="GK4334" s="88"/>
      <c r="GL4334" s="88"/>
      <c r="GM4334" s="88"/>
      <c r="GN4334" s="88"/>
      <c r="GO4334" s="88"/>
      <c r="GP4334" s="88"/>
      <c r="GQ4334" s="88"/>
      <c r="GR4334" s="88"/>
      <c r="GS4334" s="88"/>
      <c r="GT4334" s="88"/>
      <c r="GU4334" s="88"/>
      <c r="GV4334" s="88"/>
      <c r="GW4334" s="88"/>
      <c r="GX4334" s="88"/>
      <c r="GY4334" s="88"/>
      <c r="GZ4334" s="88"/>
      <c r="HA4334" s="88"/>
      <c r="HB4334" s="88"/>
      <c r="HC4334" s="88"/>
      <c r="HD4334" s="88"/>
      <c r="HE4334" s="88"/>
      <c r="HF4334" s="88"/>
      <c r="HG4334" s="88"/>
      <c r="HH4334" s="88"/>
      <c r="HI4334" s="88"/>
      <c r="HJ4334" s="88"/>
      <c r="HK4334" s="88"/>
      <c r="HL4334" s="88"/>
      <c r="HM4334" s="88"/>
      <c r="HN4334" s="88"/>
      <c r="HO4334" s="88"/>
      <c r="HP4334" s="88"/>
      <c r="HQ4334" s="88"/>
      <c r="HR4334" s="88"/>
      <c r="HS4334" s="88"/>
      <c r="HT4334" s="88"/>
      <c r="HU4334" s="88"/>
      <c r="HV4334" s="88"/>
      <c r="HW4334" s="88"/>
      <c r="HX4334" s="88"/>
      <c r="HY4334" s="88"/>
      <c r="HZ4334" s="88"/>
      <c r="IA4334" s="88"/>
      <c r="IB4334" s="88"/>
      <c r="IC4334" s="88"/>
      <c r="ID4334" s="88"/>
      <c r="IE4334" s="88"/>
      <c r="IF4334" s="88"/>
      <c r="IG4334" s="88"/>
      <c r="IH4334" s="88"/>
      <c r="II4334" s="88"/>
      <c r="IJ4334" s="88"/>
      <c r="IK4334" s="88"/>
      <c r="IL4334" s="88"/>
      <c r="IM4334" s="88"/>
      <c r="IN4334" s="88"/>
      <c r="IO4334" s="88"/>
      <c r="IP4334" s="88"/>
      <c r="IQ4334" s="88"/>
      <c r="IR4334" s="88"/>
      <c r="IS4334" s="88"/>
      <c r="IT4334" s="88"/>
      <c r="IU4334" s="88"/>
      <c r="IV4334" s="88"/>
      <c r="IW4334" s="88"/>
      <c r="IX4334" s="88"/>
      <c r="IY4334" s="88"/>
      <c r="IZ4334" s="88"/>
      <c r="JA4334" s="88"/>
      <c r="JB4334" s="88"/>
      <c r="JC4334" s="88"/>
      <c r="JD4334" s="88"/>
      <c r="JE4334" s="88"/>
      <c r="JF4334" s="88"/>
      <c r="JG4334" s="88"/>
      <c r="JH4334" s="88"/>
      <c r="JI4334" s="88"/>
      <c r="JJ4334" s="88"/>
      <c r="JK4334" s="88"/>
      <c r="JL4334" s="88"/>
      <c r="JM4334" s="88"/>
      <c r="JN4334" s="88"/>
      <c r="JO4334" s="88"/>
      <c r="JP4334" s="88"/>
      <c r="JQ4334" s="88"/>
      <c r="JR4334" s="88"/>
      <c r="JS4334" s="88"/>
      <c r="JT4334" s="88"/>
      <c r="JU4334" s="88"/>
      <c r="JV4334" s="88"/>
      <c r="JW4334" s="88"/>
      <c r="JX4334" s="88"/>
      <c r="JY4334" s="88"/>
      <c r="JZ4334" s="88"/>
      <c r="KA4334" s="88"/>
      <c r="KB4334" s="88"/>
      <c r="KC4334" s="88"/>
      <c r="KD4334" s="88"/>
      <c r="KE4334" s="88"/>
      <c r="KF4334" s="88"/>
      <c r="KG4334" s="88"/>
      <c r="KH4334" s="88"/>
      <c r="KI4334" s="88"/>
      <c r="KJ4334" s="88"/>
      <c r="KK4334" s="88"/>
      <c r="KL4334" s="88"/>
      <c r="KM4334" s="88"/>
      <c r="KN4334" s="88"/>
      <c r="KO4334" s="88"/>
      <c r="KP4334" s="88"/>
      <c r="KQ4334" s="88"/>
      <c r="KR4334" s="88"/>
      <c r="KS4334" s="88"/>
      <c r="KT4334" s="88"/>
      <c r="KU4334" s="88"/>
      <c r="KV4334" s="88"/>
      <c r="KW4334" s="88"/>
      <c r="KX4334" s="88"/>
      <c r="KY4334" s="88"/>
      <c r="KZ4334" s="88"/>
      <c r="LA4334" s="88"/>
      <c r="LB4334" s="88"/>
      <c r="LC4334" s="88"/>
      <c r="LD4334" s="88"/>
      <c r="LE4334" s="88"/>
      <c r="LF4334" s="88"/>
      <c r="LG4334" s="88"/>
      <c r="LH4334" s="88"/>
      <c r="LI4334" s="88"/>
      <c r="LJ4334" s="88"/>
      <c r="LK4334" s="88"/>
      <c r="LL4334" s="88"/>
      <c r="LM4334" s="88"/>
      <c r="LN4334" s="88"/>
      <c r="LO4334" s="88"/>
      <c r="LP4334" s="88"/>
      <c r="LQ4334" s="88"/>
      <c r="LR4334" s="88"/>
      <c r="LS4334" s="88"/>
      <c r="LT4334" s="88"/>
      <c r="LU4334" s="88"/>
      <c r="LV4334" s="88"/>
      <c r="LW4334" s="88"/>
      <c r="LX4334" s="88"/>
      <c r="LY4334" s="88"/>
      <c r="LZ4334" s="88"/>
      <c r="MA4334" s="88"/>
      <c r="MB4334" s="88"/>
      <c r="MC4334" s="88"/>
      <c r="MD4334" s="88"/>
      <c r="ME4334" s="88"/>
      <c r="MF4334" s="88"/>
      <c r="MG4334" s="88"/>
      <c r="MH4334" s="88"/>
      <c r="MI4334" s="88"/>
      <c r="MJ4334" s="88"/>
      <c r="MK4334" s="88"/>
      <c r="ML4334" s="88"/>
      <c r="MM4334" s="88"/>
      <c r="MN4334" s="88"/>
      <c r="MO4334" s="88"/>
      <c r="MP4334" s="88"/>
      <c r="MQ4334" s="88"/>
      <c r="MR4334" s="88"/>
      <c r="MS4334" s="88"/>
      <c r="MT4334" s="88"/>
      <c r="MU4334" s="88"/>
      <c r="MV4334" s="88"/>
      <c r="MW4334" s="88"/>
      <c r="MX4334" s="88"/>
      <c r="MY4334" s="88"/>
      <c r="MZ4334" s="88"/>
      <c r="NA4334" s="88"/>
      <c r="NB4334" s="88"/>
      <c r="NC4334" s="88"/>
      <c r="ND4334" s="88"/>
      <c r="NE4334" s="88"/>
      <c r="NF4334" s="88"/>
      <c r="NG4334" s="88"/>
      <c r="NH4334" s="88"/>
      <c r="NI4334" s="88"/>
      <c r="NJ4334" s="88"/>
      <c r="NK4334" s="88"/>
      <c r="NL4334" s="88"/>
      <c r="NM4334" s="88"/>
      <c r="NN4334" s="88"/>
      <c r="NO4334" s="88"/>
      <c r="NP4334" s="88"/>
      <c r="NQ4334" s="88"/>
      <c r="NR4334" s="88"/>
      <c r="NS4334" s="88"/>
      <c r="NT4334" s="88"/>
      <c r="NU4334" s="88"/>
      <c r="NV4334" s="88"/>
      <c r="NW4334" s="88"/>
      <c r="NX4334" s="88"/>
      <c r="NY4334" s="88"/>
      <c r="NZ4334" s="88"/>
      <c r="OA4334" s="88"/>
      <c r="OB4334" s="88"/>
      <c r="OC4334" s="88"/>
      <c r="OD4334" s="88"/>
      <c r="OE4334" s="88"/>
      <c r="OF4334" s="88"/>
      <c r="OG4334" s="88"/>
      <c r="OH4334" s="88"/>
    </row>
    <row r="4335" spans="1:398" ht="16.5" customHeight="1">
      <c r="A4335" s="12" t="s">
        <v>406</v>
      </c>
      <c r="B4335" s="13"/>
      <c r="C4335" s="189"/>
      <c r="D4335" s="12"/>
      <c r="E4335" s="14" t="s">
        <v>72</v>
      </c>
      <c r="F4335" s="14" t="s">
        <v>38</v>
      </c>
      <c r="G4335" s="14" t="s">
        <v>73</v>
      </c>
      <c r="H4335" s="15" t="s">
        <v>67</v>
      </c>
      <c r="I4335" s="15">
        <v>15</v>
      </c>
      <c r="J4335" s="15">
        <v>0</v>
      </c>
      <c r="K4335" s="15">
        <v>0</v>
      </c>
      <c r="L4335" s="16" t="s">
        <v>422</v>
      </c>
      <c r="M4335" s="16"/>
      <c r="N4335" s="16" t="s">
        <v>41</v>
      </c>
      <c r="O4335" s="17">
        <v>2304</v>
      </c>
      <c r="P4335" s="17">
        <v>0</v>
      </c>
      <c r="Q4335" s="17">
        <v>0</v>
      </c>
      <c r="R4335" s="18" t="s">
        <v>33</v>
      </c>
      <c r="S4335" s="19">
        <v>60</v>
      </c>
      <c r="T4335" s="19">
        <v>220</v>
      </c>
      <c r="U4335" s="19">
        <v>0.25454545454545452</v>
      </c>
      <c r="V4335" s="19">
        <v>0</v>
      </c>
      <c r="W4335" s="20">
        <v>5.6000000000000001E-2</v>
      </c>
      <c r="X4335" s="21">
        <v>1935.3600000000001</v>
      </c>
      <c r="Y4335" s="22" t="s">
        <v>33</v>
      </c>
      <c r="Z4335" s="23" t="s">
        <v>5838</v>
      </c>
      <c r="AA4335" s="24"/>
      <c r="AB4335" s="14"/>
      <c r="AC4335" s="14"/>
      <c r="AD4335" s="25"/>
      <c r="AE4335" s="26"/>
      <c r="AF4335" s="27"/>
      <c r="AG4335" s="28"/>
      <c r="AH4335" s="28"/>
      <c r="AI4335" s="28"/>
      <c r="AJ4335" s="28"/>
      <c r="AK4335" s="28"/>
      <c r="AL4335" s="28"/>
      <c r="AM4335" s="28"/>
      <c r="AN4335" s="28"/>
      <c r="AO4335" s="28"/>
      <c r="AP4335" s="88"/>
      <c r="AQ4335" s="88"/>
      <c r="AR4335" s="88"/>
      <c r="AS4335" s="88"/>
      <c r="AT4335" s="88"/>
      <c r="AU4335" s="88"/>
      <c r="AV4335" s="88"/>
      <c r="AW4335" s="88"/>
      <c r="AX4335" s="88"/>
      <c r="AY4335" s="88"/>
      <c r="AZ4335" s="88"/>
      <c r="BA4335" s="88"/>
      <c r="BB4335" s="88"/>
      <c r="BC4335" s="88"/>
      <c r="BD4335" s="88"/>
      <c r="BE4335" s="88"/>
      <c r="BF4335" s="88"/>
      <c r="BG4335" s="88"/>
      <c r="BH4335" s="88"/>
      <c r="BI4335" s="88"/>
      <c r="BJ4335" s="88"/>
      <c r="BK4335" s="88"/>
      <c r="BL4335" s="88"/>
      <c r="BM4335" s="88"/>
      <c r="BN4335" s="88"/>
      <c r="BO4335" s="88"/>
      <c r="BP4335" s="88"/>
      <c r="BQ4335" s="88"/>
      <c r="BR4335" s="88"/>
      <c r="BS4335" s="88"/>
      <c r="BT4335" s="88"/>
      <c r="BU4335" s="88"/>
      <c r="BV4335" s="88"/>
      <c r="BW4335" s="88"/>
      <c r="BX4335" s="88"/>
      <c r="BY4335" s="88"/>
      <c r="BZ4335" s="88"/>
      <c r="CA4335" s="88"/>
      <c r="CB4335" s="88"/>
      <c r="CC4335" s="88"/>
      <c r="CD4335" s="88"/>
      <c r="CE4335" s="88"/>
      <c r="CF4335" s="88"/>
      <c r="CG4335" s="88"/>
      <c r="CH4335" s="88"/>
      <c r="CI4335" s="88"/>
      <c r="CJ4335" s="88"/>
      <c r="CK4335" s="88"/>
      <c r="CL4335" s="88"/>
      <c r="CM4335" s="88"/>
      <c r="CN4335" s="88"/>
      <c r="CO4335" s="88"/>
      <c r="CP4335" s="88"/>
      <c r="CQ4335" s="88"/>
      <c r="CR4335" s="88"/>
      <c r="CS4335" s="88"/>
      <c r="CT4335" s="88"/>
      <c r="CU4335" s="88"/>
      <c r="CV4335" s="88"/>
      <c r="CW4335" s="88"/>
      <c r="CX4335" s="88"/>
      <c r="CY4335" s="88"/>
      <c r="CZ4335" s="88"/>
      <c r="DA4335" s="88"/>
      <c r="DB4335" s="88"/>
      <c r="DC4335" s="88"/>
      <c r="DD4335" s="88"/>
      <c r="DE4335" s="88"/>
      <c r="DF4335" s="88"/>
      <c r="DG4335" s="88"/>
      <c r="DH4335" s="88"/>
      <c r="DI4335" s="88"/>
      <c r="DJ4335" s="88"/>
      <c r="DK4335" s="88"/>
      <c r="DL4335" s="88"/>
      <c r="DM4335" s="88"/>
      <c r="DN4335" s="88"/>
      <c r="DO4335" s="88"/>
      <c r="DP4335" s="88"/>
      <c r="DQ4335" s="88"/>
      <c r="DR4335" s="88"/>
      <c r="DS4335" s="88"/>
      <c r="DT4335" s="88"/>
      <c r="DU4335" s="88"/>
      <c r="DV4335" s="88"/>
      <c r="DW4335" s="88"/>
      <c r="DX4335" s="88"/>
      <c r="DY4335" s="88"/>
      <c r="DZ4335" s="88"/>
      <c r="EA4335" s="88"/>
      <c r="EB4335" s="88"/>
      <c r="EC4335" s="88"/>
      <c r="ED4335" s="88"/>
      <c r="EE4335" s="88"/>
      <c r="EF4335" s="88"/>
      <c r="EG4335" s="88"/>
      <c r="EH4335" s="88"/>
      <c r="EI4335" s="88"/>
      <c r="EJ4335" s="88"/>
      <c r="EK4335" s="88"/>
      <c r="EL4335" s="88"/>
      <c r="EM4335" s="88"/>
      <c r="EN4335" s="88"/>
      <c r="EO4335" s="88"/>
      <c r="EP4335" s="88"/>
      <c r="EQ4335" s="88"/>
      <c r="ER4335" s="88"/>
      <c r="ES4335" s="88"/>
      <c r="ET4335" s="88"/>
      <c r="EU4335" s="88"/>
      <c r="EV4335" s="88"/>
      <c r="EW4335" s="88"/>
      <c r="EX4335" s="88"/>
      <c r="EY4335" s="88"/>
      <c r="EZ4335" s="88"/>
      <c r="FA4335" s="88"/>
      <c r="FB4335" s="88"/>
      <c r="FC4335" s="88"/>
      <c r="FD4335" s="88"/>
      <c r="FE4335" s="88"/>
      <c r="FF4335" s="88"/>
      <c r="FG4335" s="88"/>
      <c r="FH4335" s="88"/>
      <c r="FI4335" s="88"/>
      <c r="FJ4335" s="88"/>
      <c r="FK4335" s="88"/>
      <c r="FL4335" s="88"/>
      <c r="FM4335" s="88"/>
      <c r="FN4335" s="88"/>
      <c r="FO4335" s="88"/>
      <c r="FP4335" s="88"/>
      <c r="FQ4335" s="88"/>
      <c r="FR4335" s="88"/>
      <c r="FS4335" s="88"/>
      <c r="FT4335" s="88"/>
      <c r="FU4335" s="88"/>
      <c r="FV4335" s="88"/>
      <c r="FW4335" s="88"/>
      <c r="FX4335" s="88"/>
      <c r="FY4335" s="88"/>
      <c r="FZ4335" s="88"/>
      <c r="GA4335" s="88"/>
      <c r="GB4335" s="88"/>
      <c r="GC4335" s="88"/>
      <c r="GD4335" s="88"/>
      <c r="GE4335" s="88"/>
      <c r="GF4335" s="88"/>
      <c r="GG4335" s="88"/>
      <c r="GH4335" s="88"/>
      <c r="GI4335" s="88"/>
      <c r="GJ4335" s="88"/>
      <c r="GK4335" s="88"/>
      <c r="GL4335" s="88"/>
      <c r="GM4335" s="88"/>
      <c r="GN4335" s="88"/>
      <c r="GO4335" s="88"/>
      <c r="GP4335" s="88"/>
      <c r="GQ4335" s="88"/>
      <c r="GR4335" s="88"/>
      <c r="GS4335" s="88"/>
      <c r="GT4335" s="88"/>
      <c r="GU4335" s="88"/>
      <c r="GV4335" s="88"/>
      <c r="GW4335" s="88"/>
      <c r="GX4335" s="88"/>
      <c r="GY4335" s="88"/>
      <c r="GZ4335" s="88"/>
      <c r="HA4335" s="88"/>
      <c r="HB4335" s="88"/>
      <c r="HC4335" s="88"/>
      <c r="HD4335" s="88"/>
      <c r="HE4335" s="88"/>
      <c r="HF4335" s="88"/>
      <c r="HG4335" s="88"/>
      <c r="HH4335" s="88"/>
      <c r="HI4335" s="88"/>
      <c r="HJ4335" s="88"/>
      <c r="HK4335" s="88"/>
      <c r="HL4335" s="88"/>
      <c r="HM4335" s="88"/>
      <c r="HN4335" s="88"/>
      <c r="HO4335" s="88"/>
      <c r="HP4335" s="88"/>
      <c r="HQ4335" s="88"/>
      <c r="HR4335" s="88"/>
      <c r="HS4335" s="88"/>
      <c r="HT4335" s="88"/>
      <c r="HU4335" s="88"/>
      <c r="HV4335" s="88"/>
      <c r="HW4335" s="88"/>
      <c r="HX4335" s="88"/>
      <c r="HY4335" s="88"/>
      <c r="HZ4335" s="88"/>
      <c r="IA4335" s="88"/>
      <c r="IB4335" s="88"/>
      <c r="IC4335" s="88"/>
      <c r="ID4335" s="88"/>
      <c r="IE4335" s="88"/>
      <c r="IF4335" s="88"/>
      <c r="IG4335" s="88"/>
      <c r="IH4335" s="88"/>
      <c r="II4335" s="88"/>
      <c r="IJ4335" s="88"/>
      <c r="IK4335" s="88"/>
      <c r="IL4335" s="88"/>
      <c r="IM4335" s="88"/>
      <c r="IN4335" s="88"/>
      <c r="IO4335" s="88"/>
      <c r="IP4335" s="88"/>
      <c r="IQ4335" s="88"/>
      <c r="IR4335" s="88"/>
      <c r="IS4335" s="88"/>
      <c r="IT4335" s="88"/>
      <c r="IU4335" s="88"/>
      <c r="IV4335" s="88"/>
      <c r="IW4335" s="88"/>
      <c r="IX4335" s="88"/>
      <c r="IY4335" s="88"/>
      <c r="IZ4335" s="88"/>
      <c r="JA4335" s="88"/>
      <c r="JB4335" s="88"/>
      <c r="JC4335" s="88"/>
      <c r="JD4335" s="88"/>
      <c r="JE4335" s="88"/>
      <c r="JF4335" s="88"/>
      <c r="JG4335" s="88"/>
      <c r="JH4335" s="88"/>
      <c r="JI4335" s="88"/>
      <c r="JJ4335" s="88"/>
      <c r="JK4335" s="88"/>
      <c r="JL4335" s="88"/>
      <c r="JM4335" s="88"/>
      <c r="JN4335" s="88"/>
      <c r="JO4335" s="88"/>
      <c r="JP4335" s="88"/>
      <c r="JQ4335" s="88"/>
      <c r="JR4335" s="88"/>
      <c r="JS4335" s="88"/>
      <c r="JT4335" s="88"/>
      <c r="JU4335" s="88"/>
      <c r="JV4335" s="88"/>
      <c r="JW4335" s="88"/>
      <c r="JX4335" s="88"/>
      <c r="JY4335" s="88"/>
      <c r="JZ4335" s="88"/>
      <c r="KA4335" s="88"/>
      <c r="KB4335" s="88"/>
      <c r="KC4335" s="88"/>
      <c r="KD4335" s="88"/>
      <c r="KE4335" s="88"/>
      <c r="KF4335" s="88"/>
      <c r="KG4335" s="88"/>
      <c r="KH4335" s="88"/>
      <c r="KI4335" s="88"/>
      <c r="KJ4335" s="88"/>
      <c r="KK4335" s="88"/>
      <c r="KL4335" s="88"/>
      <c r="KM4335" s="88"/>
      <c r="KN4335" s="88"/>
      <c r="KO4335" s="88"/>
      <c r="KP4335" s="88"/>
      <c r="KQ4335" s="88"/>
      <c r="KR4335" s="88"/>
      <c r="KS4335" s="88"/>
      <c r="KT4335" s="88"/>
      <c r="KU4335" s="88"/>
      <c r="KV4335" s="88"/>
      <c r="KW4335" s="88"/>
      <c r="KX4335" s="88"/>
      <c r="KY4335" s="88"/>
      <c r="KZ4335" s="88"/>
      <c r="LA4335" s="88"/>
      <c r="LB4335" s="88"/>
      <c r="LC4335" s="88"/>
      <c r="LD4335" s="88"/>
      <c r="LE4335" s="88"/>
      <c r="LF4335" s="88"/>
      <c r="LG4335" s="88"/>
      <c r="LH4335" s="88"/>
      <c r="LI4335" s="88"/>
      <c r="LJ4335" s="88"/>
      <c r="LK4335" s="88"/>
      <c r="LL4335" s="88"/>
      <c r="LM4335" s="88"/>
      <c r="LN4335" s="88"/>
      <c r="LO4335" s="88"/>
      <c r="LP4335" s="88"/>
      <c r="LQ4335" s="88"/>
      <c r="LR4335" s="88"/>
      <c r="LS4335" s="88"/>
      <c r="LT4335" s="88"/>
      <c r="LU4335" s="88"/>
      <c r="LV4335" s="88"/>
      <c r="LW4335" s="88"/>
      <c r="LX4335" s="88"/>
      <c r="LY4335" s="88"/>
      <c r="LZ4335" s="88"/>
      <c r="MA4335" s="88"/>
      <c r="MB4335" s="88"/>
      <c r="MC4335" s="88"/>
      <c r="MD4335" s="88"/>
      <c r="ME4335" s="88"/>
      <c r="MF4335" s="88"/>
      <c r="MG4335" s="88"/>
      <c r="MH4335" s="88"/>
      <c r="MI4335" s="88"/>
      <c r="MJ4335" s="88"/>
      <c r="MK4335" s="88"/>
      <c r="ML4335" s="88"/>
      <c r="MM4335" s="88"/>
      <c r="MN4335" s="88"/>
      <c r="MO4335" s="88"/>
      <c r="MP4335" s="88"/>
      <c r="MQ4335" s="88"/>
      <c r="MR4335" s="88"/>
      <c r="MS4335" s="88"/>
      <c r="MT4335" s="88"/>
      <c r="MU4335" s="88"/>
      <c r="MV4335" s="88"/>
      <c r="MW4335" s="88"/>
      <c r="MX4335" s="88"/>
      <c r="MY4335" s="88"/>
      <c r="MZ4335" s="88"/>
      <c r="NA4335" s="88"/>
      <c r="NB4335" s="88"/>
      <c r="NC4335" s="88"/>
      <c r="ND4335" s="88"/>
      <c r="NE4335" s="88"/>
      <c r="NF4335" s="88"/>
      <c r="NG4335" s="88"/>
      <c r="NH4335" s="88"/>
      <c r="NI4335" s="88"/>
      <c r="NJ4335" s="88"/>
      <c r="NK4335" s="88"/>
      <c r="NL4335" s="88"/>
      <c r="NM4335" s="88"/>
      <c r="NN4335" s="88"/>
      <c r="NO4335" s="88"/>
      <c r="NP4335" s="88"/>
      <c r="NQ4335" s="88"/>
      <c r="NR4335" s="88"/>
      <c r="NS4335" s="88"/>
      <c r="NT4335" s="88"/>
      <c r="NU4335" s="88"/>
      <c r="NV4335" s="88"/>
      <c r="NW4335" s="88"/>
      <c r="NX4335" s="88"/>
      <c r="NY4335" s="88"/>
      <c r="NZ4335" s="88"/>
      <c r="OA4335" s="88"/>
      <c r="OB4335" s="88"/>
      <c r="OC4335" s="88"/>
      <c r="OD4335" s="88"/>
      <c r="OE4335" s="88"/>
      <c r="OF4335" s="88"/>
      <c r="OG4335" s="88"/>
      <c r="OH4335" s="88"/>
    </row>
    <row r="4336" spans="1:398" ht="16.5" customHeight="1">
      <c r="A4336" s="12" t="s">
        <v>406</v>
      </c>
      <c r="B4336" s="13"/>
      <c r="C4336" s="189"/>
      <c r="D4336" s="12"/>
      <c r="E4336" s="14" t="s">
        <v>72</v>
      </c>
      <c r="F4336" s="14" t="s">
        <v>38</v>
      </c>
      <c r="G4336" s="14" t="s">
        <v>73</v>
      </c>
      <c r="H4336" s="15" t="s">
        <v>67</v>
      </c>
      <c r="I4336" s="15">
        <v>9</v>
      </c>
      <c r="J4336" s="15">
        <v>0</v>
      </c>
      <c r="K4336" s="15">
        <v>0</v>
      </c>
      <c r="L4336" s="16" t="s">
        <v>452</v>
      </c>
      <c r="M4336" s="16"/>
      <c r="N4336" s="16" t="s">
        <v>41</v>
      </c>
      <c r="O4336" s="17">
        <v>2304</v>
      </c>
      <c r="P4336" s="17">
        <v>0</v>
      </c>
      <c r="Q4336" s="17">
        <v>0</v>
      </c>
      <c r="R4336" s="18" t="s">
        <v>33</v>
      </c>
      <c r="S4336" s="19">
        <v>60</v>
      </c>
      <c r="T4336" s="19">
        <v>220</v>
      </c>
      <c r="U4336" s="19">
        <v>0.25454545454545452</v>
      </c>
      <c r="V4336" s="19">
        <v>0</v>
      </c>
      <c r="W4336" s="20">
        <v>5.6000000000000001E-2</v>
      </c>
      <c r="X4336" s="21">
        <v>1161.2159999999999</v>
      </c>
      <c r="Y4336" s="22" t="s">
        <v>33</v>
      </c>
      <c r="Z4336" s="23" t="s">
        <v>5838</v>
      </c>
      <c r="AA4336" s="24"/>
      <c r="AB4336" s="14"/>
      <c r="AC4336" s="14"/>
      <c r="AD4336" s="25"/>
      <c r="AE4336" s="26"/>
      <c r="AF4336" s="27"/>
      <c r="AG4336" s="28"/>
      <c r="AH4336" s="28"/>
      <c r="AI4336" s="28"/>
      <c r="AJ4336" s="28"/>
      <c r="AK4336" s="28"/>
      <c r="AL4336" s="28"/>
      <c r="AM4336" s="28"/>
      <c r="AN4336" s="28"/>
      <c r="AO4336" s="28"/>
      <c r="AP4336" s="88"/>
      <c r="AQ4336" s="88"/>
      <c r="AR4336" s="88"/>
      <c r="AS4336" s="88"/>
      <c r="AT4336" s="88"/>
      <c r="AU4336" s="88"/>
      <c r="AV4336" s="88"/>
      <c r="AW4336" s="88"/>
      <c r="AX4336" s="88"/>
      <c r="AY4336" s="88"/>
      <c r="AZ4336" s="88"/>
      <c r="BA4336" s="88"/>
      <c r="BB4336" s="88"/>
      <c r="BC4336" s="88"/>
      <c r="BD4336" s="88"/>
      <c r="BE4336" s="88"/>
      <c r="BF4336" s="88"/>
      <c r="BG4336" s="88"/>
      <c r="BH4336" s="88"/>
      <c r="BI4336" s="88"/>
      <c r="BJ4336" s="88"/>
      <c r="BK4336" s="88"/>
      <c r="BL4336" s="88"/>
      <c r="BM4336" s="88"/>
      <c r="BN4336" s="88"/>
      <c r="BO4336" s="88"/>
      <c r="BP4336" s="88"/>
      <c r="BQ4336" s="88"/>
      <c r="BR4336" s="88"/>
      <c r="BS4336" s="88"/>
      <c r="BT4336" s="88"/>
      <c r="BU4336" s="88"/>
      <c r="BV4336" s="88"/>
      <c r="BW4336" s="88"/>
      <c r="BX4336" s="88"/>
      <c r="BY4336" s="88"/>
      <c r="BZ4336" s="88"/>
      <c r="CA4336" s="88"/>
      <c r="CB4336" s="88"/>
      <c r="CC4336" s="88"/>
      <c r="CD4336" s="88"/>
      <c r="CE4336" s="88"/>
      <c r="CF4336" s="88"/>
      <c r="CG4336" s="88"/>
      <c r="CH4336" s="88"/>
      <c r="CI4336" s="88"/>
      <c r="CJ4336" s="88"/>
      <c r="CK4336" s="88"/>
      <c r="CL4336" s="88"/>
      <c r="CM4336" s="88"/>
      <c r="CN4336" s="88"/>
      <c r="CO4336" s="88"/>
      <c r="CP4336" s="88"/>
      <c r="CQ4336" s="88"/>
      <c r="CR4336" s="88"/>
      <c r="CS4336" s="88"/>
      <c r="CT4336" s="88"/>
      <c r="CU4336" s="88"/>
      <c r="CV4336" s="88"/>
      <c r="CW4336" s="88"/>
      <c r="CX4336" s="88"/>
      <c r="CY4336" s="88"/>
      <c r="CZ4336" s="88"/>
      <c r="DA4336" s="88"/>
      <c r="DB4336" s="88"/>
      <c r="DC4336" s="88"/>
      <c r="DD4336" s="88"/>
      <c r="DE4336" s="88"/>
      <c r="DF4336" s="88"/>
      <c r="DG4336" s="88"/>
      <c r="DH4336" s="88"/>
      <c r="DI4336" s="88"/>
      <c r="DJ4336" s="88"/>
      <c r="DK4336" s="88"/>
      <c r="DL4336" s="88"/>
      <c r="DM4336" s="88"/>
      <c r="DN4336" s="88"/>
      <c r="DO4336" s="88"/>
      <c r="DP4336" s="88"/>
      <c r="DQ4336" s="88"/>
      <c r="DR4336" s="88"/>
      <c r="DS4336" s="88"/>
      <c r="DT4336" s="88"/>
      <c r="DU4336" s="88"/>
      <c r="DV4336" s="88"/>
      <c r="DW4336" s="88"/>
      <c r="DX4336" s="88"/>
      <c r="DY4336" s="88"/>
      <c r="DZ4336" s="88"/>
      <c r="EA4336" s="88"/>
      <c r="EB4336" s="88"/>
      <c r="EC4336" s="88"/>
      <c r="ED4336" s="88"/>
      <c r="EE4336" s="88"/>
      <c r="EF4336" s="88"/>
      <c r="EG4336" s="88"/>
      <c r="EH4336" s="88"/>
      <c r="EI4336" s="88"/>
      <c r="EJ4336" s="88"/>
      <c r="EK4336" s="88"/>
      <c r="EL4336" s="88"/>
      <c r="EM4336" s="88"/>
      <c r="EN4336" s="88"/>
      <c r="EO4336" s="88"/>
      <c r="EP4336" s="88"/>
      <c r="EQ4336" s="88"/>
      <c r="ER4336" s="88"/>
      <c r="ES4336" s="88"/>
      <c r="ET4336" s="88"/>
      <c r="EU4336" s="88"/>
      <c r="EV4336" s="88"/>
      <c r="EW4336" s="88"/>
      <c r="EX4336" s="88"/>
      <c r="EY4336" s="88"/>
      <c r="EZ4336" s="88"/>
      <c r="FA4336" s="88"/>
      <c r="FB4336" s="88"/>
      <c r="FC4336" s="88"/>
      <c r="FD4336" s="88"/>
      <c r="FE4336" s="88"/>
      <c r="FF4336" s="88"/>
      <c r="FG4336" s="88"/>
      <c r="FH4336" s="88"/>
      <c r="FI4336" s="88"/>
      <c r="FJ4336" s="88"/>
      <c r="FK4336" s="88"/>
      <c r="FL4336" s="88"/>
      <c r="FM4336" s="88"/>
      <c r="FN4336" s="88"/>
      <c r="FO4336" s="88"/>
      <c r="FP4336" s="88"/>
      <c r="FQ4336" s="88"/>
      <c r="FR4336" s="88"/>
      <c r="FS4336" s="88"/>
      <c r="FT4336" s="88"/>
      <c r="FU4336" s="88"/>
      <c r="FV4336" s="88"/>
      <c r="FW4336" s="88"/>
      <c r="FX4336" s="88"/>
      <c r="FY4336" s="88"/>
      <c r="FZ4336" s="88"/>
      <c r="GA4336" s="88"/>
      <c r="GB4336" s="88"/>
      <c r="GC4336" s="88"/>
      <c r="GD4336" s="88"/>
      <c r="GE4336" s="88"/>
      <c r="GF4336" s="88"/>
      <c r="GG4336" s="88"/>
      <c r="GH4336" s="88"/>
      <c r="GI4336" s="88"/>
      <c r="GJ4336" s="88"/>
      <c r="GK4336" s="88"/>
      <c r="GL4336" s="88"/>
      <c r="GM4336" s="88"/>
      <c r="GN4336" s="88"/>
      <c r="GO4336" s="88"/>
      <c r="GP4336" s="88"/>
      <c r="GQ4336" s="88"/>
      <c r="GR4336" s="88"/>
      <c r="GS4336" s="88"/>
      <c r="GT4336" s="88"/>
      <c r="GU4336" s="88"/>
      <c r="GV4336" s="88"/>
      <c r="GW4336" s="88"/>
      <c r="GX4336" s="88"/>
      <c r="GY4336" s="88"/>
      <c r="GZ4336" s="88"/>
      <c r="HA4336" s="88"/>
      <c r="HB4336" s="88"/>
      <c r="HC4336" s="88"/>
      <c r="HD4336" s="88"/>
      <c r="HE4336" s="88"/>
      <c r="HF4336" s="88"/>
      <c r="HG4336" s="88"/>
      <c r="HH4336" s="88"/>
      <c r="HI4336" s="88"/>
      <c r="HJ4336" s="88"/>
      <c r="HK4336" s="88"/>
      <c r="HL4336" s="88"/>
      <c r="HM4336" s="88"/>
      <c r="HN4336" s="88"/>
      <c r="HO4336" s="88"/>
      <c r="HP4336" s="88"/>
      <c r="HQ4336" s="88"/>
      <c r="HR4336" s="88"/>
      <c r="HS4336" s="88"/>
      <c r="HT4336" s="88"/>
      <c r="HU4336" s="88"/>
      <c r="HV4336" s="88"/>
      <c r="HW4336" s="88"/>
      <c r="HX4336" s="88"/>
      <c r="HY4336" s="88"/>
      <c r="HZ4336" s="88"/>
      <c r="IA4336" s="88"/>
      <c r="IB4336" s="88"/>
      <c r="IC4336" s="88"/>
      <c r="ID4336" s="88"/>
      <c r="IE4336" s="88"/>
      <c r="IF4336" s="88"/>
      <c r="IG4336" s="88"/>
      <c r="IH4336" s="88"/>
      <c r="II4336" s="88"/>
      <c r="IJ4336" s="88"/>
      <c r="IK4336" s="88"/>
      <c r="IL4336" s="88"/>
      <c r="IM4336" s="88"/>
      <c r="IN4336" s="88"/>
      <c r="IO4336" s="88"/>
      <c r="IP4336" s="88"/>
      <c r="IQ4336" s="88"/>
      <c r="IR4336" s="88"/>
      <c r="IS4336" s="88"/>
      <c r="IT4336" s="88"/>
      <c r="IU4336" s="88"/>
      <c r="IV4336" s="88"/>
      <c r="IW4336" s="88"/>
      <c r="IX4336" s="88"/>
      <c r="IY4336" s="88"/>
      <c r="IZ4336" s="88"/>
      <c r="JA4336" s="88"/>
      <c r="JB4336" s="88"/>
      <c r="JC4336" s="88"/>
      <c r="JD4336" s="88"/>
      <c r="JE4336" s="88"/>
      <c r="JF4336" s="88"/>
      <c r="JG4336" s="88"/>
      <c r="JH4336" s="88"/>
      <c r="JI4336" s="88"/>
      <c r="JJ4336" s="88"/>
      <c r="JK4336" s="88"/>
      <c r="JL4336" s="88"/>
      <c r="JM4336" s="88"/>
      <c r="JN4336" s="88"/>
      <c r="JO4336" s="88"/>
      <c r="JP4336" s="88"/>
      <c r="JQ4336" s="88"/>
      <c r="JR4336" s="88"/>
      <c r="JS4336" s="88"/>
      <c r="JT4336" s="88"/>
      <c r="JU4336" s="88"/>
      <c r="JV4336" s="88"/>
      <c r="JW4336" s="88"/>
      <c r="JX4336" s="88"/>
      <c r="JY4336" s="88"/>
      <c r="JZ4336" s="88"/>
      <c r="KA4336" s="88"/>
      <c r="KB4336" s="88"/>
      <c r="KC4336" s="88"/>
      <c r="KD4336" s="88"/>
      <c r="KE4336" s="88"/>
      <c r="KF4336" s="88"/>
      <c r="KG4336" s="88"/>
      <c r="KH4336" s="88"/>
      <c r="KI4336" s="88"/>
      <c r="KJ4336" s="88"/>
      <c r="KK4336" s="88"/>
      <c r="KL4336" s="88"/>
      <c r="KM4336" s="88"/>
      <c r="KN4336" s="88"/>
      <c r="KO4336" s="88"/>
      <c r="KP4336" s="88"/>
      <c r="KQ4336" s="88"/>
      <c r="KR4336" s="88"/>
      <c r="KS4336" s="88"/>
      <c r="KT4336" s="88"/>
      <c r="KU4336" s="88"/>
      <c r="KV4336" s="88"/>
      <c r="KW4336" s="88"/>
      <c r="KX4336" s="88"/>
      <c r="KY4336" s="88"/>
      <c r="KZ4336" s="88"/>
      <c r="LA4336" s="88"/>
      <c r="LB4336" s="88"/>
      <c r="LC4336" s="88"/>
      <c r="LD4336" s="88"/>
      <c r="LE4336" s="88"/>
      <c r="LF4336" s="88"/>
      <c r="LG4336" s="88"/>
      <c r="LH4336" s="88"/>
      <c r="LI4336" s="88"/>
      <c r="LJ4336" s="88"/>
      <c r="LK4336" s="88"/>
      <c r="LL4336" s="88"/>
      <c r="LM4336" s="88"/>
      <c r="LN4336" s="88"/>
      <c r="LO4336" s="88"/>
      <c r="LP4336" s="88"/>
      <c r="LQ4336" s="88"/>
      <c r="LR4336" s="88"/>
      <c r="LS4336" s="88"/>
      <c r="LT4336" s="88"/>
      <c r="LU4336" s="88"/>
      <c r="LV4336" s="88"/>
      <c r="LW4336" s="88"/>
      <c r="LX4336" s="88"/>
      <c r="LY4336" s="88"/>
      <c r="LZ4336" s="88"/>
      <c r="MA4336" s="88"/>
      <c r="MB4336" s="88"/>
      <c r="MC4336" s="88"/>
      <c r="MD4336" s="88"/>
      <c r="ME4336" s="88"/>
      <c r="MF4336" s="88"/>
      <c r="MG4336" s="88"/>
      <c r="MH4336" s="88"/>
      <c r="MI4336" s="88"/>
      <c r="MJ4336" s="88"/>
      <c r="MK4336" s="88"/>
      <c r="ML4336" s="88"/>
      <c r="MM4336" s="88"/>
      <c r="MN4336" s="88"/>
      <c r="MO4336" s="88"/>
      <c r="MP4336" s="88"/>
      <c r="MQ4336" s="88"/>
      <c r="MR4336" s="88"/>
      <c r="MS4336" s="88"/>
      <c r="MT4336" s="88"/>
      <c r="MU4336" s="88"/>
      <c r="MV4336" s="88"/>
      <c r="MW4336" s="88"/>
      <c r="MX4336" s="88"/>
      <c r="MY4336" s="88"/>
      <c r="MZ4336" s="88"/>
      <c r="NA4336" s="88"/>
      <c r="NB4336" s="88"/>
      <c r="NC4336" s="88"/>
      <c r="ND4336" s="88"/>
      <c r="NE4336" s="88"/>
      <c r="NF4336" s="88"/>
      <c r="NG4336" s="88"/>
      <c r="NH4336" s="88"/>
      <c r="NI4336" s="88"/>
      <c r="NJ4336" s="88"/>
      <c r="NK4336" s="88"/>
      <c r="NL4336" s="88"/>
      <c r="NM4336" s="88"/>
      <c r="NN4336" s="88"/>
      <c r="NO4336" s="88"/>
      <c r="NP4336" s="88"/>
      <c r="NQ4336" s="88"/>
      <c r="NR4336" s="88"/>
      <c r="NS4336" s="88"/>
      <c r="NT4336" s="88"/>
      <c r="NU4336" s="88"/>
      <c r="NV4336" s="88"/>
      <c r="NW4336" s="88"/>
      <c r="NX4336" s="88"/>
      <c r="NY4336" s="88"/>
      <c r="NZ4336" s="88"/>
      <c r="OA4336" s="88"/>
      <c r="OB4336" s="88"/>
      <c r="OC4336" s="88"/>
      <c r="OD4336" s="88"/>
      <c r="OE4336" s="88"/>
      <c r="OF4336" s="88"/>
      <c r="OG4336" s="88"/>
      <c r="OH4336" s="88"/>
    </row>
    <row r="4337" spans="1:398" ht="16.5" customHeight="1">
      <c r="A4337" s="12" t="s">
        <v>406</v>
      </c>
      <c r="B4337" s="13"/>
      <c r="C4337" s="189"/>
      <c r="D4337" s="12"/>
      <c r="E4337" s="14" t="s">
        <v>6817</v>
      </c>
      <c r="F4337" s="14" t="s">
        <v>38</v>
      </c>
      <c r="G4337" s="14" t="s">
        <v>6818</v>
      </c>
      <c r="H4337" s="15" t="s">
        <v>67</v>
      </c>
      <c r="I4337" s="15">
        <v>12</v>
      </c>
      <c r="J4337" s="15">
        <v>0</v>
      </c>
      <c r="K4337" s="15">
        <v>0</v>
      </c>
      <c r="L4337" s="16" t="s">
        <v>422</v>
      </c>
      <c r="M4337" s="16"/>
      <c r="N4337" s="16" t="s">
        <v>41</v>
      </c>
      <c r="O4337" s="17">
        <v>2304</v>
      </c>
      <c r="P4337" s="17">
        <v>0</v>
      </c>
      <c r="Q4337" s="17">
        <v>0</v>
      </c>
      <c r="R4337" s="18" t="s">
        <v>33</v>
      </c>
      <c r="S4337" s="19">
        <v>60</v>
      </c>
      <c r="T4337" s="19">
        <v>220</v>
      </c>
      <c r="U4337" s="19">
        <v>0.25454545454545452</v>
      </c>
      <c r="V4337" s="19">
        <v>0</v>
      </c>
      <c r="W4337" s="20">
        <v>5.6000000000000001E-2</v>
      </c>
      <c r="X4337" s="21">
        <v>1548.288</v>
      </c>
      <c r="Y4337" s="22" t="s">
        <v>33</v>
      </c>
      <c r="Z4337" s="23" t="s">
        <v>5838</v>
      </c>
      <c r="AA4337" s="24"/>
      <c r="AB4337" s="14"/>
      <c r="AC4337" s="14"/>
      <c r="AD4337" s="25"/>
      <c r="AE4337" s="26"/>
      <c r="AF4337" s="27"/>
      <c r="AG4337" s="28"/>
      <c r="AH4337" s="28"/>
      <c r="AI4337" s="28"/>
      <c r="AJ4337" s="28"/>
      <c r="AK4337" s="28"/>
      <c r="AL4337" s="28"/>
      <c r="AM4337" s="28"/>
      <c r="AN4337" s="28"/>
      <c r="AO4337" s="28"/>
      <c r="AP4337" s="88"/>
      <c r="AQ4337" s="88"/>
      <c r="AR4337" s="88"/>
      <c r="AS4337" s="88"/>
      <c r="AT4337" s="88"/>
      <c r="AU4337" s="88"/>
      <c r="AV4337" s="88"/>
      <c r="AW4337" s="88"/>
      <c r="AX4337" s="88"/>
      <c r="AY4337" s="88"/>
      <c r="AZ4337" s="88"/>
      <c r="BA4337" s="88"/>
      <c r="BB4337" s="88"/>
      <c r="BC4337" s="88"/>
      <c r="BD4337" s="88"/>
      <c r="BE4337" s="88"/>
      <c r="BF4337" s="88"/>
      <c r="BG4337" s="88"/>
      <c r="BH4337" s="88"/>
      <c r="BI4337" s="88"/>
      <c r="BJ4337" s="88"/>
      <c r="BK4337" s="88"/>
      <c r="BL4337" s="88"/>
      <c r="BM4337" s="88"/>
      <c r="BN4337" s="88"/>
      <c r="BO4337" s="88"/>
      <c r="BP4337" s="88"/>
      <c r="BQ4337" s="88"/>
      <c r="BR4337" s="88"/>
      <c r="BS4337" s="88"/>
      <c r="BT4337" s="88"/>
      <c r="BU4337" s="88"/>
      <c r="BV4337" s="88"/>
      <c r="BW4337" s="88"/>
      <c r="BX4337" s="88"/>
      <c r="BY4337" s="88"/>
      <c r="BZ4337" s="88"/>
      <c r="CA4337" s="88"/>
      <c r="CB4337" s="88"/>
      <c r="CC4337" s="88"/>
      <c r="CD4337" s="88"/>
      <c r="CE4337" s="88"/>
      <c r="CF4337" s="88"/>
      <c r="CG4337" s="88"/>
      <c r="CH4337" s="88"/>
      <c r="CI4337" s="88"/>
      <c r="CJ4337" s="88"/>
      <c r="CK4337" s="88"/>
      <c r="CL4337" s="88"/>
      <c r="CM4337" s="88"/>
      <c r="CN4337" s="88"/>
      <c r="CO4337" s="88"/>
      <c r="CP4337" s="88"/>
      <c r="CQ4337" s="88"/>
      <c r="CR4337" s="88"/>
      <c r="CS4337" s="88"/>
      <c r="CT4337" s="88"/>
      <c r="CU4337" s="88"/>
      <c r="CV4337" s="88"/>
      <c r="CW4337" s="88"/>
      <c r="CX4337" s="88"/>
      <c r="CY4337" s="88"/>
      <c r="CZ4337" s="88"/>
      <c r="DA4337" s="88"/>
      <c r="DB4337" s="88"/>
      <c r="DC4337" s="88"/>
      <c r="DD4337" s="88"/>
      <c r="DE4337" s="88"/>
      <c r="DF4337" s="88"/>
      <c r="DG4337" s="88"/>
      <c r="DH4337" s="88"/>
      <c r="DI4337" s="88"/>
      <c r="DJ4337" s="88"/>
      <c r="DK4337" s="88"/>
      <c r="DL4337" s="88"/>
      <c r="DM4337" s="88"/>
      <c r="DN4337" s="88"/>
      <c r="DO4337" s="88"/>
      <c r="DP4337" s="88"/>
      <c r="DQ4337" s="88"/>
      <c r="DR4337" s="88"/>
      <c r="DS4337" s="88"/>
      <c r="DT4337" s="88"/>
      <c r="DU4337" s="88"/>
      <c r="DV4337" s="88"/>
      <c r="DW4337" s="88"/>
      <c r="DX4337" s="88"/>
      <c r="DY4337" s="88"/>
      <c r="DZ4337" s="88"/>
      <c r="EA4337" s="88"/>
      <c r="EB4337" s="88"/>
      <c r="EC4337" s="88"/>
      <c r="ED4337" s="88"/>
      <c r="EE4337" s="88"/>
      <c r="EF4337" s="88"/>
      <c r="EG4337" s="88"/>
      <c r="EH4337" s="88"/>
      <c r="EI4337" s="88"/>
      <c r="EJ4337" s="88"/>
      <c r="EK4337" s="88"/>
      <c r="EL4337" s="88"/>
      <c r="EM4337" s="88"/>
      <c r="EN4337" s="88"/>
      <c r="EO4337" s="88"/>
      <c r="EP4337" s="88"/>
      <c r="EQ4337" s="88"/>
      <c r="ER4337" s="88"/>
      <c r="ES4337" s="88"/>
      <c r="ET4337" s="88"/>
      <c r="EU4337" s="88"/>
      <c r="EV4337" s="88"/>
      <c r="EW4337" s="88"/>
      <c r="EX4337" s="88"/>
      <c r="EY4337" s="88"/>
      <c r="EZ4337" s="88"/>
      <c r="FA4337" s="88"/>
      <c r="FB4337" s="88"/>
      <c r="FC4337" s="88"/>
      <c r="FD4337" s="88"/>
      <c r="FE4337" s="88"/>
      <c r="FF4337" s="88"/>
      <c r="FG4337" s="88"/>
      <c r="FH4337" s="88"/>
      <c r="FI4337" s="88"/>
      <c r="FJ4337" s="88"/>
      <c r="FK4337" s="88"/>
      <c r="FL4337" s="88"/>
      <c r="FM4337" s="88"/>
      <c r="FN4337" s="88"/>
      <c r="FO4337" s="88"/>
      <c r="FP4337" s="88"/>
      <c r="FQ4337" s="88"/>
      <c r="FR4337" s="88"/>
      <c r="FS4337" s="88"/>
      <c r="FT4337" s="88"/>
      <c r="FU4337" s="88"/>
      <c r="FV4337" s="88"/>
      <c r="FW4337" s="88"/>
      <c r="FX4337" s="88"/>
      <c r="FY4337" s="88"/>
      <c r="FZ4337" s="88"/>
      <c r="GA4337" s="88"/>
      <c r="GB4337" s="88"/>
      <c r="GC4337" s="88"/>
      <c r="GD4337" s="88"/>
      <c r="GE4337" s="88"/>
      <c r="GF4337" s="88"/>
      <c r="GG4337" s="88"/>
      <c r="GH4337" s="88"/>
      <c r="GI4337" s="88"/>
      <c r="GJ4337" s="88"/>
      <c r="GK4337" s="88"/>
      <c r="GL4337" s="88"/>
      <c r="GM4337" s="88"/>
      <c r="GN4337" s="88"/>
      <c r="GO4337" s="88"/>
      <c r="GP4337" s="88"/>
      <c r="GQ4337" s="88"/>
      <c r="GR4337" s="88"/>
      <c r="GS4337" s="88"/>
      <c r="GT4337" s="88"/>
      <c r="GU4337" s="88"/>
      <c r="GV4337" s="88"/>
      <c r="GW4337" s="88"/>
      <c r="GX4337" s="88"/>
      <c r="GY4337" s="88"/>
      <c r="GZ4337" s="88"/>
      <c r="HA4337" s="88"/>
      <c r="HB4337" s="88"/>
      <c r="HC4337" s="88"/>
      <c r="HD4337" s="88"/>
      <c r="HE4337" s="88"/>
      <c r="HF4337" s="88"/>
      <c r="HG4337" s="88"/>
      <c r="HH4337" s="88"/>
      <c r="HI4337" s="88"/>
      <c r="HJ4337" s="88"/>
      <c r="HK4337" s="88"/>
      <c r="HL4337" s="88"/>
      <c r="HM4337" s="88"/>
      <c r="HN4337" s="88"/>
      <c r="HO4337" s="88"/>
      <c r="HP4337" s="88"/>
      <c r="HQ4337" s="88"/>
      <c r="HR4337" s="88"/>
      <c r="HS4337" s="88"/>
      <c r="HT4337" s="88"/>
      <c r="HU4337" s="88"/>
      <c r="HV4337" s="88"/>
      <c r="HW4337" s="88"/>
      <c r="HX4337" s="88"/>
      <c r="HY4337" s="88"/>
      <c r="HZ4337" s="88"/>
      <c r="IA4337" s="88"/>
      <c r="IB4337" s="88"/>
      <c r="IC4337" s="88"/>
      <c r="ID4337" s="88"/>
      <c r="IE4337" s="88"/>
      <c r="IF4337" s="88"/>
      <c r="IG4337" s="88"/>
      <c r="IH4337" s="88"/>
      <c r="II4337" s="88"/>
      <c r="IJ4337" s="88"/>
      <c r="IK4337" s="88"/>
      <c r="IL4337" s="88"/>
      <c r="IM4337" s="88"/>
      <c r="IN4337" s="88"/>
      <c r="IO4337" s="88"/>
      <c r="IP4337" s="88"/>
      <c r="IQ4337" s="88"/>
      <c r="IR4337" s="88"/>
      <c r="IS4337" s="88"/>
      <c r="IT4337" s="88"/>
      <c r="IU4337" s="88"/>
      <c r="IV4337" s="88"/>
      <c r="IW4337" s="88"/>
      <c r="IX4337" s="88"/>
      <c r="IY4337" s="88"/>
      <c r="IZ4337" s="88"/>
      <c r="JA4337" s="88"/>
      <c r="JB4337" s="88"/>
      <c r="JC4337" s="88"/>
      <c r="JD4337" s="88"/>
      <c r="JE4337" s="88"/>
      <c r="JF4337" s="88"/>
      <c r="JG4337" s="88"/>
      <c r="JH4337" s="88"/>
      <c r="JI4337" s="88"/>
      <c r="JJ4337" s="88"/>
      <c r="JK4337" s="88"/>
      <c r="JL4337" s="88"/>
      <c r="JM4337" s="88"/>
      <c r="JN4337" s="88"/>
      <c r="JO4337" s="88"/>
      <c r="JP4337" s="88"/>
      <c r="JQ4337" s="88"/>
      <c r="JR4337" s="88"/>
      <c r="JS4337" s="88"/>
      <c r="JT4337" s="88"/>
      <c r="JU4337" s="88"/>
      <c r="JV4337" s="88"/>
      <c r="JW4337" s="88"/>
      <c r="JX4337" s="88"/>
      <c r="JY4337" s="88"/>
      <c r="JZ4337" s="88"/>
      <c r="KA4337" s="88"/>
      <c r="KB4337" s="88"/>
      <c r="KC4337" s="88"/>
      <c r="KD4337" s="88"/>
      <c r="KE4337" s="88"/>
      <c r="KF4337" s="88"/>
      <c r="KG4337" s="88"/>
      <c r="KH4337" s="88"/>
      <c r="KI4337" s="88"/>
      <c r="KJ4337" s="88"/>
      <c r="KK4337" s="88"/>
      <c r="KL4337" s="88"/>
      <c r="KM4337" s="88"/>
      <c r="KN4337" s="88"/>
      <c r="KO4337" s="88"/>
      <c r="KP4337" s="88"/>
      <c r="KQ4337" s="88"/>
      <c r="KR4337" s="88"/>
      <c r="KS4337" s="88"/>
      <c r="KT4337" s="88"/>
      <c r="KU4337" s="88"/>
      <c r="KV4337" s="88"/>
      <c r="KW4337" s="88"/>
      <c r="KX4337" s="88"/>
      <c r="KY4337" s="88"/>
      <c r="KZ4337" s="88"/>
      <c r="LA4337" s="88"/>
      <c r="LB4337" s="88"/>
      <c r="LC4337" s="88"/>
      <c r="LD4337" s="88"/>
      <c r="LE4337" s="88"/>
      <c r="LF4337" s="88"/>
      <c r="LG4337" s="88"/>
      <c r="LH4337" s="88"/>
      <c r="LI4337" s="88"/>
      <c r="LJ4337" s="88"/>
      <c r="LK4337" s="88"/>
      <c r="LL4337" s="88"/>
      <c r="LM4337" s="88"/>
      <c r="LN4337" s="88"/>
      <c r="LO4337" s="88"/>
      <c r="LP4337" s="88"/>
      <c r="LQ4337" s="88"/>
      <c r="LR4337" s="88"/>
      <c r="LS4337" s="88"/>
      <c r="LT4337" s="88"/>
      <c r="LU4337" s="88"/>
      <c r="LV4337" s="88"/>
      <c r="LW4337" s="88"/>
      <c r="LX4337" s="88"/>
      <c r="LY4337" s="88"/>
      <c r="LZ4337" s="88"/>
      <c r="MA4337" s="88"/>
      <c r="MB4337" s="88"/>
      <c r="MC4337" s="88"/>
      <c r="MD4337" s="88"/>
      <c r="ME4337" s="88"/>
      <c r="MF4337" s="88"/>
      <c r="MG4337" s="88"/>
      <c r="MH4337" s="88"/>
      <c r="MI4337" s="88"/>
      <c r="MJ4337" s="88"/>
      <c r="MK4337" s="88"/>
      <c r="ML4337" s="88"/>
      <c r="MM4337" s="88"/>
      <c r="MN4337" s="88"/>
      <c r="MO4337" s="88"/>
      <c r="MP4337" s="88"/>
      <c r="MQ4337" s="88"/>
      <c r="MR4337" s="88"/>
      <c r="MS4337" s="88"/>
      <c r="MT4337" s="88"/>
      <c r="MU4337" s="88"/>
      <c r="MV4337" s="88"/>
      <c r="MW4337" s="88"/>
      <c r="MX4337" s="88"/>
      <c r="MY4337" s="88"/>
      <c r="MZ4337" s="88"/>
      <c r="NA4337" s="88"/>
      <c r="NB4337" s="88"/>
      <c r="NC4337" s="88"/>
      <c r="ND4337" s="88"/>
      <c r="NE4337" s="88"/>
      <c r="NF4337" s="88"/>
      <c r="NG4337" s="88"/>
      <c r="NH4337" s="88"/>
      <c r="NI4337" s="88"/>
      <c r="NJ4337" s="88"/>
      <c r="NK4337" s="88"/>
      <c r="NL4337" s="88"/>
      <c r="NM4337" s="88"/>
      <c r="NN4337" s="88"/>
      <c r="NO4337" s="88"/>
      <c r="NP4337" s="88"/>
      <c r="NQ4337" s="88"/>
      <c r="NR4337" s="88"/>
      <c r="NS4337" s="88"/>
      <c r="NT4337" s="88"/>
      <c r="NU4337" s="88"/>
      <c r="NV4337" s="88"/>
      <c r="NW4337" s="88"/>
      <c r="NX4337" s="88"/>
      <c r="NY4337" s="88"/>
      <c r="NZ4337" s="88"/>
      <c r="OA4337" s="88"/>
      <c r="OB4337" s="88"/>
      <c r="OC4337" s="88"/>
      <c r="OD4337" s="88"/>
      <c r="OE4337" s="88"/>
      <c r="OF4337" s="88"/>
      <c r="OG4337" s="88"/>
      <c r="OH4337" s="88"/>
    </row>
    <row r="4338" spans="1:398" ht="16.5" customHeight="1">
      <c r="A4338" s="12" t="s">
        <v>406</v>
      </c>
      <c r="B4338" s="13"/>
      <c r="C4338" s="189"/>
      <c r="D4338" s="12"/>
      <c r="E4338" s="14" t="s">
        <v>6817</v>
      </c>
      <c r="F4338" s="14" t="s">
        <v>38</v>
      </c>
      <c r="G4338" s="14" t="s">
        <v>6818</v>
      </c>
      <c r="H4338" s="15" t="s">
        <v>67</v>
      </c>
      <c r="I4338" s="15">
        <v>13</v>
      </c>
      <c r="J4338" s="15">
        <v>0</v>
      </c>
      <c r="K4338" s="15">
        <v>0</v>
      </c>
      <c r="L4338" s="16" t="s">
        <v>410</v>
      </c>
      <c r="M4338" s="16"/>
      <c r="N4338" s="16" t="s">
        <v>411</v>
      </c>
      <c r="O4338" s="17">
        <v>2304</v>
      </c>
      <c r="P4338" s="17">
        <v>0</v>
      </c>
      <c r="Q4338" s="17">
        <v>0</v>
      </c>
      <c r="R4338" s="18" t="s">
        <v>33</v>
      </c>
      <c r="S4338" s="19">
        <v>60</v>
      </c>
      <c r="T4338" s="19">
        <v>220</v>
      </c>
      <c r="U4338" s="19">
        <v>0.25454545454545452</v>
      </c>
      <c r="V4338" s="19">
        <v>0</v>
      </c>
      <c r="W4338" s="20">
        <v>5.6000000000000001E-2</v>
      </c>
      <c r="X4338" s="21">
        <v>1677.3119999999999</v>
      </c>
      <c r="Y4338" s="22" t="s">
        <v>33</v>
      </c>
      <c r="Z4338" s="23" t="s">
        <v>5838</v>
      </c>
      <c r="AA4338" s="24"/>
      <c r="AB4338" s="14"/>
      <c r="AC4338" s="14"/>
      <c r="AD4338" s="25"/>
      <c r="AE4338" s="26"/>
      <c r="AF4338" s="27"/>
      <c r="AG4338" s="28"/>
      <c r="AH4338" s="28"/>
      <c r="AI4338" s="28"/>
      <c r="AJ4338" s="28"/>
      <c r="AK4338" s="28"/>
      <c r="AL4338" s="28"/>
      <c r="AM4338" s="28"/>
      <c r="AN4338" s="28"/>
      <c r="AO4338" s="28"/>
      <c r="AP4338" s="88"/>
      <c r="AQ4338" s="88"/>
      <c r="AR4338" s="88"/>
      <c r="AS4338" s="88"/>
      <c r="AT4338" s="88"/>
      <c r="AU4338" s="88"/>
      <c r="AV4338" s="88"/>
      <c r="AW4338" s="88"/>
      <c r="AX4338" s="88"/>
      <c r="AY4338" s="88"/>
      <c r="AZ4338" s="88"/>
      <c r="BA4338" s="88"/>
      <c r="BB4338" s="88"/>
      <c r="BC4338" s="88"/>
      <c r="BD4338" s="88"/>
      <c r="BE4338" s="88"/>
      <c r="BF4338" s="88"/>
      <c r="BG4338" s="88"/>
      <c r="BH4338" s="88"/>
      <c r="BI4338" s="88"/>
      <c r="BJ4338" s="88"/>
      <c r="BK4338" s="88"/>
      <c r="BL4338" s="88"/>
      <c r="BM4338" s="88"/>
      <c r="BN4338" s="88"/>
      <c r="BO4338" s="88"/>
      <c r="BP4338" s="88"/>
      <c r="BQ4338" s="88"/>
      <c r="BR4338" s="88"/>
      <c r="BS4338" s="88"/>
      <c r="BT4338" s="88"/>
      <c r="BU4338" s="88"/>
      <c r="BV4338" s="88"/>
      <c r="BW4338" s="88"/>
      <c r="BX4338" s="88"/>
      <c r="BY4338" s="88"/>
      <c r="BZ4338" s="88"/>
      <c r="CA4338" s="88"/>
      <c r="CB4338" s="88"/>
      <c r="CC4338" s="88"/>
      <c r="CD4338" s="88"/>
      <c r="CE4338" s="88"/>
      <c r="CF4338" s="88"/>
      <c r="CG4338" s="88"/>
      <c r="CH4338" s="88"/>
      <c r="CI4338" s="88"/>
      <c r="CJ4338" s="88"/>
      <c r="CK4338" s="88"/>
      <c r="CL4338" s="88"/>
      <c r="CM4338" s="88"/>
      <c r="CN4338" s="88"/>
      <c r="CO4338" s="88"/>
      <c r="CP4338" s="88"/>
      <c r="CQ4338" s="88"/>
      <c r="CR4338" s="88"/>
      <c r="CS4338" s="88"/>
      <c r="CT4338" s="88"/>
      <c r="CU4338" s="88"/>
      <c r="CV4338" s="88"/>
      <c r="CW4338" s="88"/>
      <c r="CX4338" s="88"/>
      <c r="CY4338" s="88"/>
      <c r="CZ4338" s="88"/>
      <c r="DA4338" s="88"/>
      <c r="DB4338" s="88"/>
      <c r="DC4338" s="88"/>
      <c r="DD4338" s="88"/>
      <c r="DE4338" s="88"/>
      <c r="DF4338" s="88"/>
      <c r="DG4338" s="88"/>
      <c r="DH4338" s="88"/>
      <c r="DI4338" s="88"/>
      <c r="DJ4338" s="88"/>
      <c r="DK4338" s="88"/>
      <c r="DL4338" s="88"/>
      <c r="DM4338" s="88"/>
      <c r="DN4338" s="88"/>
      <c r="DO4338" s="88"/>
      <c r="DP4338" s="88"/>
      <c r="DQ4338" s="88"/>
      <c r="DR4338" s="88"/>
      <c r="DS4338" s="88"/>
      <c r="DT4338" s="88"/>
      <c r="DU4338" s="88"/>
      <c r="DV4338" s="88"/>
      <c r="DW4338" s="88"/>
      <c r="DX4338" s="88"/>
      <c r="DY4338" s="88"/>
      <c r="DZ4338" s="88"/>
      <c r="EA4338" s="88"/>
      <c r="EB4338" s="88"/>
      <c r="EC4338" s="88"/>
      <c r="ED4338" s="88"/>
      <c r="EE4338" s="88"/>
      <c r="EF4338" s="88"/>
      <c r="EG4338" s="88"/>
      <c r="EH4338" s="88"/>
      <c r="EI4338" s="88"/>
      <c r="EJ4338" s="88"/>
      <c r="EK4338" s="88"/>
      <c r="EL4338" s="88"/>
      <c r="EM4338" s="88"/>
      <c r="EN4338" s="88"/>
      <c r="EO4338" s="88"/>
      <c r="EP4338" s="88"/>
      <c r="EQ4338" s="88"/>
      <c r="ER4338" s="88"/>
      <c r="ES4338" s="88"/>
      <c r="ET4338" s="88"/>
      <c r="EU4338" s="88"/>
      <c r="EV4338" s="88"/>
      <c r="EW4338" s="88"/>
      <c r="EX4338" s="88"/>
      <c r="EY4338" s="88"/>
      <c r="EZ4338" s="88"/>
      <c r="FA4338" s="88"/>
      <c r="FB4338" s="88"/>
      <c r="FC4338" s="88"/>
      <c r="FD4338" s="88"/>
      <c r="FE4338" s="88"/>
      <c r="FF4338" s="88"/>
      <c r="FG4338" s="88"/>
      <c r="FH4338" s="88"/>
      <c r="FI4338" s="88"/>
      <c r="FJ4338" s="88"/>
      <c r="FK4338" s="88"/>
      <c r="FL4338" s="88"/>
      <c r="FM4338" s="88"/>
      <c r="FN4338" s="88"/>
      <c r="FO4338" s="88"/>
      <c r="FP4338" s="88"/>
      <c r="FQ4338" s="88"/>
      <c r="FR4338" s="88"/>
      <c r="FS4338" s="88"/>
      <c r="FT4338" s="88"/>
      <c r="FU4338" s="88"/>
      <c r="FV4338" s="88"/>
      <c r="FW4338" s="88"/>
      <c r="FX4338" s="88"/>
      <c r="FY4338" s="88"/>
      <c r="FZ4338" s="88"/>
      <c r="GA4338" s="88"/>
      <c r="GB4338" s="88"/>
      <c r="GC4338" s="88"/>
      <c r="GD4338" s="88"/>
      <c r="GE4338" s="88"/>
      <c r="GF4338" s="88"/>
      <c r="GG4338" s="88"/>
      <c r="GH4338" s="88"/>
      <c r="GI4338" s="88"/>
      <c r="GJ4338" s="88"/>
      <c r="GK4338" s="88"/>
      <c r="GL4338" s="88"/>
      <c r="GM4338" s="88"/>
      <c r="GN4338" s="88"/>
      <c r="GO4338" s="88"/>
      <c r="GP4338" s="88"/>
      <c r="GQ4338" s="88"/>
      <c r="GR4338" s="88"/>
      <c r="GS4338" s="88"/>
      <c r="GT4338" s="88"/>
      <c r="GU4338" s="88"/>
      <c r="GV4338" s="88"/>
      <c r="GW4338" s="88"/>
      <c r="GX4338" s="88"/>
      <c r="GY4338" s="88"/>
      <c r="GZ4338" s="88"/>
      <c r="HA4338" s="88"/>
      <c r="HB4338" s="88"/>
      <c r="HC4338" s="88"/>
      <c r="HD4338" s="88"/>
      <c r="HE4338" s="88"/>
      <c r="HF4338" s="88"/>
      <c r="HG4338" s="88"/>
      <c r="HH4338" s="88"/>
      <c r="HI4338" s="88"/>
      <c r="HJ4338" s="88"/>
      <c r="HK4338" s="88"/>
      <c r="HL4338" s="88"/>
      <c r="HM4338" s="88"/>
      <c r="HN4338" s="88"/>
      <c r="HO4338" s="88"/>
      <c r="HP4338" s="88"/>
      <c r="HQ4338" s="88"/>
      <c r="HR4338" s="88"/>
      <c r="HS4338" s="88"/>
      <c r="HT4338" s="88"/>
      <c r="HU4338" s="88"/>
      <c r="HV4338" s="88"/>
      <c r="HW4338" s="88"/>
      <c r="HX4338" s="88"/>
      <c r="HY4338" s="88"/>
      <c r="HZ4338" s="88"/>
      <c r="IA4338" s="88"/>
      <c r="IB4338" s="88"/>
      <c r="IC4338" s="88"/>
      <c r="ID4338" s="88"/>
      <c r="IE4338" s="88"/>
      <c r="IF4338" s="88"/>
      <c r="IG4338" s="88"/>
      <c r="IH4338" s="88"/>
      <c r="II4338" s="88"/>
      <c r="IJ4338" s="88"/>
      <c r="IK4338" s="88"/>
      <c r="IL4338" s="88"/>
      <c r="IM4338" s="88"/>
      <c r="IN4338" s="88"/>
      <c r="IO4338" s="88"/>
      <c r="IP4338" s="88"/>
      <c r="IQ4338" s="88"/>
      <c r="IR4338" s="88"/>
      <c r="IS4338" s="88"/>
      <c r="IT4338" s="88"/>
      <c r="IU4338" s="88"/>
      <c r="IV4338" s="88"/>
      <c r="IW4338" s="88"/>
      <c r="IX4338" s="88"/>
      <c r="IY4338" s="88"/>
      <c r="IZ4338" s="88"/>
      <c r="JA4338" s="88"/>
      <c r="JB4338" s="88"/>
      <c r="JC4338" s="88"/>
      <c r="JD4338" s="88"/>
      <c r="JE4338" s="88"/>
      <c r="JF4338" s="88"/>
      <c r="JG4338" s="88"/>
      <c r="JH4338" s="88"/>
      <c r="JI4338" s="88"/>
      <c r="JJ4338" s="88"/>
      <c r="JK4338" s="88"/>
      <c r="JL4338" s="88"/>
      <c r="JM4338" s="88"/>
      <c r="JN4338" s="88"/>
      <c r="JO4338" s="88"/>
      <c r="JP4338" s="88"/>
      <c r="JQ4338" s="88"/>
      <c r="JR4338" s="88"/>
      <c r="JS4338" s="88"/>
      <c r="JT4338" s="88"/>
      <c r="JU4338" s="88"/>
      <c r="JV4338" s="88"/>
      <c r="JW4338" s="88"/>
      <c r="JX4338" s="88"/>
      <c r="JY4338" s="88"/>
      <c r="JZ4338" s="88"/>
      <c r="KA4338" s="88"/>
      <c r="KB4338" s="88"/>
      <c r="KC4338" s="88"/>
      <c r="KD4338" s="88"/>
      <c r="KE4338" s="88"/>
      <c r="KF4338" s="88"/>
      <c r="KG4338" s="88"/>
      <c r="KH4338" s="88"/>
      <c r="KI4338" s="88"/>
      <c r="KJ4338" s="88"/>
      <c r="KK4338" s="88"/>
      <c r="KL4338" s="88"/>
      <c r="KM4338" s="88"/>
      <c r="KN4338" s="88"/>
      <c r="KO4338" s="88"/>
      <c r="KP4338" s="88"/>
      <c r="KQ4338" s="88"/>
      <c r="KR4338" s="88"/>
      <c r="KS4338" s="88"/>
      <c r="KT4338" s="88"/>
      <c r="KU4338" s="88"/>
      <c r="KV4338" s="88"/>
      <c r="KW4338" s="88"/>
      <c r="KX4338" s="88"/>
      <c r="KY4338" s="88"/>
      <c r="KZ4338" s="88"/>
      <c r="LA4338" s="88"/>
      <c r="LB4338" s="88"/>
      <c r="LC4338" s="88"/>
      <c r="LD4338" s="88"/>
      <c r="LE4338" s="88"/>
      <c r="LF4338" s="88"/>
      <c r="LG4338" s="88"/>
      <c r="LH4338" s="88"/>
      <c r="LI4338" s="88"/>
      <c r="LJ4338" s="88"/>
      <c r="LK4338" s="88"/>
      <c r="LL4338" s="88"/>
      <c r="LM4338" s="88"/>
      <c r="LN4338" s="88"/>
      <c r="LO4338" s="88"/>
      <c r="LP4338" s="88"/>
      <c r="LQ4338" s="88"/>
      <c r="LR4338" s="88"/>
      <c r="LS4338" s="88"/>
      <c r="LT4338" s="88"/>
      <c r="LU4338" s="88"/>
      <c r="LV4338" s="88"/>
      <c r="LW4338" s="88"/>
      <c r="LX4338" s="88"/>
      <c r="LY4338" s="88"/>
      <c r="LZ4338" s="88"/>
      <c r="MA4338" s="88"/>
      <c r="MB4338" s="88"/>
      <c r="MC4338" s="88"/>
      <c r="MD4338" s="88"/>
      <c r="ME4338" s="88"/>
      <c r="MF4338" s="88"/>
      <c r="MG4338" s="88"/>
      <c r="MH4338" s="88"/>
      <c r="MI4338" s="88"/>
      <c r="MJ4338" s="88"/>
      <c r="MK4338" s="88"/>
      <c r="ML4338" s="88"/>
      <c r="MM4338" s="88"/>
      <c r="MN4338" s="88"/>
      <c r="MO4338" s="88"/>
      <c r="MP4338" s="88"/>
      <c r="MQ4338" s="88"/>
      <c r="MR4338" s="88"/>
      <c r="MS4338" s="88"/>
      <c r="MT4338" s="88"/>
      <c r="MU4338" s="88"/>
      <c r="MV4338" s="88"/>
      <c r="MW4338" s="88"/>
      <c r="MX4338" s="88"/>
      <c r="MY4338" s="88"/>
      <c r="MZ4338" s="88"/>
      <c r="NA4338" s="88"/>
      <c r="NB4338" s="88"/>
      <c r="NC4338" s="88"/>
      <c r="ND4338" s="88"/>
      <c r="NE4338" s="88"/>
      <c r="NF4338" s="88"/>
      <c r="NG4338" s="88"/>
      <c r="NH4338" s="88"/>
      <c r="NI4338" s="88"/>
      <c r="NJ4338" s="88"/>
      <c r="NK4338" s="88"/>
      <c r="NL4338" s="88"/>
      <c r="NM4338" s="88"/>
      <c r="NN4338" s="88"/>
      <c r="NO4338" s="88"/>
      <c r="NP4338" s="88"/>
      <c r="NQ4338" s="88"/>
      <c r="NR4338" s="88"/>
      <c r="NS4338" s="88"/>
      <c r="NT4338" s="88"/>
      <c r="NU4338" s="88"/>
      <c r="NV4338" s="88"/>
      <c r="NW4338" s="88"/>
      <c r="NX4338" s="88"/>
      <c r="NY4338" s="88"/>
      <c r="NZ4338" s="88"/>
      <c r="OA4338" s="88"/>
      <c r="OB4338" s="88"/>
      <c r="OC4338" s="88"/>
      <c r="OD4338" s="88"/>
      <c r="OE4338" s="88"/>
      <c r="OF4338" s="88"/>
      <c r="OG4338" s="88"/>
      <c r="OH4338" s="88"/>
    </row>
    <row r="4339" spans="1:398" ht="16.5" customHeight="1">
      <c r="A4339" s="12" t="s">
        <v>406</v>
      </c>
      <c r="B4339" s="13"/>
      <c r="C4339" s="189"/>
      <c r="D4339" s="12"/>
      <c r="E4339" s="14" t="s">
        <v>515</v>
      </c>
      <c r="F4339" s="14" t="s">
        <v>516</v>
      </c>
      <c r="G4339" s="14" t="s">
        <v>554</v>
      </c>
      <c r="H4339" s="15">
        <v>2015</v>
      </c>
      <c r="I4339" s="15">
        <v>1</v>
      </c>
      <c r="J4339" s="15">
        <v>0</v>
      </c>
      <c r="K4339" s="15">
        <v>0</v>
      </c>
      <c r="L4339" s="16" t="s">
        <v>422</v>
      </c>
      <c r="M4339" s="16"/>
      <c r="N4339" s="16" t="s">
        <v>41</v>
      </c>
      <c r="O4339" s="17">
        <v>200</v>
      </c>
      <c r="P4339" s="17">
        <v>0</v>
      </c>
      <c r="Q4339" s="17">
        <v>0</v>
      </c>
      <c r="R4339" s="18" t="s">
        <v>33</v>
      </c>
      <c r="S4339" s="19">
        <v>60</v>
      </c>
      <c r="T4339" s="19">
        <v>110</v>
      </c>
      <c r="U4339" s="19">
        <v>5.9090909090909092</v>
      </c>
      <c r="V4339" s="19">
        <v>0</v>
      </c>
      <c r="W4339" s="20">
        <v>0.65</v>
      </c>
      <c r="X4339" s="21">
        <v>130</v>
      </c>
      <c r="Y4339" s="22" t="s">
        <v>33</v>
      </c>
      <c r="Z4339" s="23" t="s">
        <v>5838</v>
      </c>
      <c r="AA4339" s="24"/>
      <c r="AB4339" s="14"/>
      <c r="AC4339" s="14"/>
      <c r="AD4339" s="25"/>
      <c r="AE4339" s="26"/>
      <c r="AF4339" s="27"/>
      <c r="AG4339" s="28"/>
      <c r="AH4339" s="28"/>
      <c r="AI4339" s="28"/>
      <c r="AJ4339" s="28"/>
      <c r="AK4339" s="28"/>
      <c r="AL4339" s="28"/>
      <c r="AM4339" s="28"/>
      <c r="AN4339" s="28"/>
      <c r="AO4339" s="28"/>
      <c r="AP4339" s="88"/>
      <c r="AQ4339" s="88"/>
      <c r="AR4339" s="88"/>
      <c r="AS4339" s="88"/>
      <c r="AT4339" s="88"/>
      <c r="AU4339" s="88"/>
      <c r="AV4339" s="88"/>
      <c r="AW4339" s="88"/>
      <c r="AX4339" s="88"/>
      <c r="AY4339" s="88"/>
      <c r="AZ4339" s="88"/>
      <c r="BA4339" s="88"/>
      <c r="BB4339" s="88"/>
      <c r="BC4339" s="88"/>
      <c r="BD4339" s="88"/>
      <c r="BE4339" s="88"/>
      <c r="BF4339" s="88"/>
      <c r="BG4339" s="88"/>
      <c r="BH4339" s="88"/>
      <c r="BI4339" s="88"/>
      <c r="BJ4339" s="88"/>
      <c r="BK4339" s="88"/>
      <c r="BL4339" s="88"/>
      <c r="BM4339" s="88"/>
      <c r="BN4339" s="88"/>
      <c r="BO4339" s="88"/>
      <c r="BP4339" s="88"/>
      <c r="BQ4339" s="88"/>
      <c r="BR4339" s="88"/>
      <c r="BS4339" s="88"/>
      <c r="BT4339" s="88"/>
      <c r="BU4339" s="88"/>
      <c r="BV4339" s="88"/>
      <c r="BW4339" s="88"/>
      <c r="BX4339" s="88"/>
      <c r="BY4339" s="88"/>
      <c r="BZ4339" s="88"/>
      <c r="CA4339" s="88"/>
      <c r="CB4339" s="88"/>
      <c r="CC4339" s="88"/>
      <c r="CD4339" s="88"/>
      <c r="CE4339" s="88"/>
      <c r="CF4339" s="88"/>
      <c r="CG4339" s="88"/>
      <c r="CH4339" s="88"/>
      <c r="CI4339" s="88"/>
      <c r="CJ4339" s="88"/>
      <c r="CK4339" s="88"/>
      <c r="CL4339" s="88"/>
      <c r="CM4339" s="88"/>
      <c r="CN4339" s="88"/>
      <c r="CO4339" s="88"/>
      <c r="CP4339" s="88"/>
      <c r="CQ4339" s="88"/>
      <c r="CR4339" s="88"/>
      <c r="CS4339" s="88"/>
      <c r="CT4339" s="88"/>
      <c r="CU4339" s="88"/>
      <c r="CV4339" s="88"/>
      <c r="CW4339" s="88"/>
      <c r="CX4339" s="88"/>
      <c r="CY4339" s="88"/>
      <c r="CZ4339" s="88"/>
      <c r="DA4339" s="88"/>
      <c r="DB4339" s="88"/>
      <c r="DC4339" s="88"/>
      <c r="DD4339" s="88"/>
      <c r="DE4339" s="88"/>
      <c r="DF4339" s="88"/>
      <c r="DG4339" s="88"/>
      <c r="DH4339" s="88"/>
      <c r="DI4339" s="88"/>
      <c r="DJ4339" s="88"/>
      <c r="DK4339" s="88"/>
      <c r="DL4339" s="88"/>
      <c r="DM4339" s="88"/>
      <c r="DN4339" s="88"/>
      <c r="DO4339" s="88"/>
      <c r="DP4339" s="88"/>
      <c r="DQ4339" s="88"/>
      <c r="DR4339" s="88"/>
      <c r="DS4339" s="88"/>
      <c r="DT4339" s="88"/>
      <c r="DU4339" s="88"/>
      <c r="DV4339" s="88"/>
      <c r="DW4339" s="88"/>
      <c r="DX4339" s="88"/>
      <c r="DY4339" s="88"/>
      <c r="DZ4339" s="88"/>
      <c r="EA4339" s="88"/>
      <c r="EB4339" s="88"/>
      <c r="EC4339" s="88"/>
      <c r="ED4339" s="88"/>
      <c r="EE4339" s="88"/>
      <c r="EF4339" s="88"/>
      <c r="EG4339" s="88"/>
      <c r="EH4339" s="88"/>
      <c r="EI4339" s="88"/>
      <c r="EJ4339" s="88"/>
      <c r="EK4339" s="88"/>
      <c r="EL4339" s="88"/>
      <c r="EM4339" s="88"/>
      <c r="EN4339" s="88"/>
      <c r="EO4339" s="88"/>
      <c r="EP4339" s="88"/>
      <c r="EQ4339" s="88"/>
      <c r="ER4339" s="88"/>
      <c r="ES4339" s="88"/>
      <c r="ET4339" s="88"/>
      <c r="EU4339" s="88"/>
      <c r="EV4339" s="88"/>
      <c r="EW4339" s="88"/>
      <c r="EX4339" s="88"/>
      <c r="EY4339" s="88"/>
      <c r="EZ4339" s="88"/>
      <c r="FA4339" s="88"/>
      <c r="FB4339" s="88"/>
      <c r="FC4339" s="88"/>
      <c r="FD4339" s="88"/>
      <c r="FE4339" s="88"/>
      <c r="FF4339" s="88"/>
      <c r="FG4339" s="88"/>
      <c r="FH4339" s="88"/>
      <c r="FI4339" s="88"/>
      <c r="FJ4339" s="88"/>
      <c r="FK4339" s="88"/>
      <c r="FL4339" s="88"/>
      <c r="FM4339" s="88"/>
      <c r="FN4339" s="88"/>
      <c r="FO4339" s="88"/>
      <c r="FP4339" s="88"/>
      <c r="FQ4339" s="88"/>
      <c r="FR4339" s="88"/>
      <c r="FS4339" s="88"/>
      <c r="FT4339" s="88"/>
      <c r="FU4339" s="88"/>
      <c r="FV4339" s="88"/>
      <c r="FW4339" s="88"/>
      <c r="FX4339" s="88"/>
      <c r="FY4339" s="88"/>
      <c r="FZ4339" s="88"/>
      <c r="GA4339" s="88"/>
      <c r="GB4339" s="88"/>
      <c r="GC4339" s="88"/>
      <c r="GD4339" s="88"/>
      <c r="GE4339" s="88"/>
      <c r="GF4339" s="88"/>
      <c r="GG4339" s="88"/>
      <c r="GH4339" s="88"/>
      <c r="GI4339" s="88"/>
      <c r="GJ4339" s="88"/>
      <c r="GK4339" s="88"/>
      <c r="GL4339" s="88"/>
      <c r="GM4339" s="88"/>
      <c r="GN4339" s="88"/>
      <c r="GO4339" s="88"/>
      <c r="GP4339" s="88"/>
      <c r="GQ4339" s="88"/>
      <c r="GR4339" s="88"/>
      <c r="GS4339" s="88"/>
      <c r="GT4339" s="88"/>
      <c r="GU4339" s="88"/>
      <c r="GV4339" s="88"/>
      <c r="GW4339" s="88"/>
      <c r="GX4339" s="88"/>
      <c r="GY4339" s="88"/>
      <c r="GZ4339" s="88"/>
      <c r="HA4339" s="88"/>
      <c r="HB4339" s="88"/>
      <c r="HC4339" s="88"/>
      <c r="HD4339" s="88"/>
      <c r="HE4339" s="88"/>
      <c r="HF4339" s="88"/>
      <c r="HG4339" s="88"/>
      <c r="HH4339" s="88"/>
      <c r="HI4339" s="88"/>
      <c r="HJ4339" s="88"/>
      <c r="HK4339" s="88"/>
      <c r="HL4339" s="88"/>
      <c r="HM4339" s="88"/>
      <c r="HN4339" s="88"/>
      <c r="HO4339" s="88"/>
      <c r="HP4339" s="88"/>
      <c r="HQ4339" s="88"/>
      <c r="HR4339" s="88"/>
      <c r="HS4339" s="88"/>
      <c r="HT4339" s="88"/>
      <c r="HU4339" s="88"/>
      <c r="HV4339" s="88"/>
      <c r="HW4339" s="88"/>
      <c r="HX4339" s="88"/>
      <c r="HY4339" s="88"/>
      <c r="HZ4339" s="88"/>
      <c r="IA4339" s="88"/>
      <c r="IB4339" s="88"/>
      <c r="IC4339" s="88"/>
      <c r="ID4339" s="88"/>
      <c r="IE4339" s="88"/>
      <c r="IF4339" s="88"/>
      <c r="IG4339" s="88"/>
      <c r="IH4339" s="88"/>
      <c r="II4339" s="88"/>
      <c r="IJ4339" s="88"/>
      <c r="IK4339" s="88"/>
      <c r="IL4339" s="88"/>
      <c r="IM4339" s="88"/>
      <c r="IN4339" s="88"/>
      <c r="IO4339" s="88"/>
      <c r="IP4339" s="88"/>
      <c r="IQ4339" s="88"/>
      <c r="IR4339" s="88"/>
      <c r="IS4339" s="88"/>
      <c r="IT4339" s="88"/>
      <c r="IU4339" s="88"/>
      <c r="IV4339" s="88"/>
      <c r="IW4339" s="88"/>
      <c r="IX4339" s="88"/>
      <c r="IY4339" s="88"/>
      <c r="IZ4339" s="88"/>
      <c r="JA4339" s="88"/>
      <c r="JB4339" s="88"/>
      <c r="JC4339" s="88"/>
      <c r="JD4339" s="88"/>
      <c r="JE4339" s="88"/>
      <c r="JF4339" s="88"/>
      <c r="JG4339" s="88"/>
      <c r="JH4339" s="88"/>
      <c r="JI4339" s="88"/>
      <c r="JJ4339" s="88"/>
      <c r="JK4339" s="88"/>
      <c r="JL4339" s="88"/>
      <c r="JM4339" s="88"/>
      <c r="JN4339" s="88"/>
      <c r="JO4339" s="88"/>
      <c r="JP4339" s="88"/>
      <c r="JQ4339" s="88"/>
      <c r="JR4339" s="88"/>
      <c r="JS4339" s="88"/>
      <c r="JT4339" s="88"/>
      <c r="JU4339" s="88"/>
      <c r="JV4339" s="88"/>
      <c r="JW4339" s="88"/>
      <c r="JX4339" s="88"/>
      <c r="JY4339" s="88"/>
      <c r="JZ4339" s="88"/>
      <c r="KA4339" s="88"/>
      <c r="KB4339" s="88"/>
      <c r="KC4339" s="88"/>
      <c r="KD4339" s="88"/>
      <c r="KE4339" s="88"/>
      <c r="KF4339" s="88"/>
      <c r="KG4339" s="88"/>
      <c r="KH4339" s="88"/>
      <c r="KI4339" s="88"/>
      <c r="KJ4339" s="88"/>
      <c r="KK4339" s="88"/>
      <c r="KL4339" s="88"/>
      <c r="KM4339" s="88"/>
      <c r="KN4339" s="88"/>
      <c r="KO4339" s="88"/>
      <c r="KP4339" s="88"/>
      <c r="KQ4339" s="88"/>
      <c r="KR4339" s="88"/>
      <c r="KS4339" s="88"/>
      <c r="KT4339" s="88"/>
      <c r="KU4339" s="88"/>
      <c r="KV4339" s="88"/>
      <c r="KW4339" s="88"/>
      <c r="KX4339" s="88"/>
      <c r="KY4339" s="88"/>
      <c r="KZ4339" s="88"/>
      <c r="LA4339" s="88"/>
      <c r="LB4339" s="88"/>
      <c r="LC4339" s="88"/>
      <c r="LD4339" s="88"/>
      <c r="LE4339" s="88"/>
      <c r="LF4339" s="88"/>
      <c r="LG4339" s="88"/>
      <c r="LH4339" s="88"/>
      <c r="LI4339" s="88"/>
      <c r="LJ4339" s="88"/>
      <c r="LK4339" s="88"/>
      <c r="LL4339" s="88"/>
      <c r="LM4339" s="88"/>
      <c r="LN4339" s="88"/>
      <c r="LO4339" s="88"/>
      <c r="LP4339" s="88"/>
      <c r="LQ4339" s="88"/>
      <c r="LR4339" s="88"/>
      <c r="LS4339" s="88"/>
      <c r="LT4339" s="88"/>
      <c r="LU4339" s="88"/>
      <c r="LV4339" s="88"/>
      <c r="LW4339" s="88"/>
      <c r="LX4339" s="88"/>
      <c r="LY4339" s="88"/>
      <c r="LZ4339" s="88"/>
      <c r="MA4339" s="88"/>
      <c r="MB4339" s="88"/>
      <c r="MC4339" s="88"/>
      <c r="MD4339" s="88"/>
      <c r="ME4339" s="88"/>
      <c r="MF4339" s="88"/>
      <c r="MG4339" s="88"/>
      <c r="MH4339" s="88"/>
      <c r="MI4339" s="88"/>
      <c r="MJ4339" s="88"/>
      <c r="MK4339" s="88"/>
      <c r="ML4339" s="88"/>
      <c r="MM4339" s="88"/>
      <c r="MN4339" s="88"/>
      <c r="MO4339" s="88"/>
      <c r="MP4339" s="88"/>
      <c r="MQ4339" s="88"/>
      <c r="MR4339" s="88"/>
      <c r="MS4339" s="88"/>
      <c r="MT4339" s="88"/>
      <c r="MU4339" s="88"/>
      <c r="MV4339" s="88"/>
      <c r="MW4339" s="88"/>
      <c r="MX4339" s="88"/>
      <c r="MY4339" s="88"/>
      <c r="MZ4339" s="88"/>
      <c r="NA4339" s="88"/>
      <c r="NB4339" s="88"/>
      <c r="NC4339" s="88"/>
      <c r="ND4339" s="88"/>
      <c r="NE4339" s="88"/>
      <c r="NF4339" s="88"/>
      <c r="NG4339" s="88"/>
      <c r="NH4339" s="88"/>
      <c r="NI4339" s="88"/>
      <c r="NJ4339" s="88"/>
      <c r="NK4339" s="88"/>
      <c r="NL4339" s="88"/>
      <c r="NM4339" s="88"/>
      <c r="NN4339" s="88"/>
      <c r="NO4339" s="88"/>
      <c r="NP4339" s="88"/>
      <c r="NQ4339" s="88"/>
      <c r="NR4339" s="88"/>
      <c r="NS4339" s="88"/>
      <c r="NT4339" s="88"/>
      <c r="NU4339" s="88"/>
      <c r="NV4339" s="88"/>
      <c r="NW4339" s="88"/>
      <c r="NX4339" s="88"/>
      <c r="NY4339" s="88"/>
      <c r="NZ4339" s="88"/>
      <c r="OA4339" s="88"/>
      <c r="OB4339" s="88"/>
      <c r="OC4339" s="88"/>
      <c r="OD4339" s="88"/>
      <c r="OE4339" s="88"/>
      <c r="OF4339" s="88"/>
      <c r="OG4339" s="88"/>
      <c r="OH4339" s="88"/>
    </row>
    <row r="4340" spans="1:398" ht="16.5" customHeight="1">
      <c r="A4340" s="12" t="s">
        <v>406</v>
      </c>
      <c r="B4340" s="13"/>
      <c r="C4340" s="189"/>
      <c r="D4340" s="12"/>
      <c r="E4340" s="14" t="s">
        <v>549</v>
      </c>
      <c r="F4340" s="14" t="s">
        <v>550</v>
      </c>
      <c r="G4340" s="14" t="s">
        <v>551</v>
      </c>
      <c r="H4340" s="15">
        <v>2013</v>
      </c>
      <c r="I4340" s="15">
        <v>1</v>
      </c>
      <c r="J4340" s="15">
        <v>0</v>
      </c>
      <c r="K4340" s="15">
        <v>0</v>
      </c>
      <c r="L4340" s="16" t="s">
        <v>422</v>
      </c>
      <c r="M4340" s="16"/>
      <c r="N4340" s="16" t="s">
        <v>41</v>
      </c>
      <c r="O4340" s="17">
        <v>100</v>
      </c>
      <c r="P4340" s="17">
        <v>0</v>
      </c>
      <c r="Q4340" s="17">
        <v>0</v>
      </c>
      <c r="R4340" s="18" t="s">
        <v>33</v>
      </c>
      <c r="S4340" s="19">
        <v>60</v>
      </c>
      <c r="T4340" s="19">
        <v>230</v>
      </c>
      <c r="U4340" s="19">
        <v>6.0869565217391308</v>
      </c>
      <c r="V4340" s="19">
        <v>0</v>
      </c>
      <c r="W4340" s="20">
        <v>1.4</v>
      </c>
      <c r="X4340" s="21">
        <v>140</v>
      </c>
      <c r="Y4340" s="22" t="s">
        <v>33</v>
      </c>
      <c r="Z4340" s="23" t="s">
        <v>5838</v>
      </c>
      <c r="AA4340" s="24"/>
      <c r="AB4340" s="14"/>
      <c r="AC4340" s="14"/>
      <c r="AD4340" s="25"/>
      <c r="AE4340" s="26"/>
      <c r="AF4340" s="27"/>
      <c r="AG4340" s="28"/>
      <c r="AH4340" s="28"/>
      <c r="AI4340" s="28"/>
      <c r="AJ4340" s="28"/>
      <c r="AK4340" s="28"/>
      <c r="AL4340" s="28"/>
      <c r="AM4340" s="28"/>
      <c r="AN4340" s="28"/>
      <c r="AO4340" s="28"/>
      <c r="AP4340" s="88"/>
      <c r="AQ4340" s="88"/>
      <c r="AR4340" s="88"/>
      <c r="AS4340" s="88"/>
      <c r="AT4340" s="88"/>
      <c r="AU4340" s="88"/>
      <c r="AV4340" s="88"/>
      <c r="AW4340" s="88"/>
      <c r="AX4340" s="88"/>
      <c r="AY4340" s="88"/>
      <c r="AZ4340" s="88"/>
      <c r="BA4340" s="88"/>
      <c r="BB4340" s="88"/>
      <c r="BC4340" s="88"/>
      <c r="BD4340" s="88"/>
      <c r="BE4340" s="88"/>
      <c r="BF4340" s="88"/>
      <c r="BG4340" s="88"/>
      <c r="BH4340" s="88"/>
      <c r="BI4340" s="88"/>
      <c r="BJ4340" s="88"/>
      <c r="BK4340" s="88"/>
      <c r="BL4340" s="88"/>
      <c r="BM4340" s="88"/>
      <c r="BN4340" s="88"/>
      <c r="BO4340" s="88"/>
      <c r="BP4340" s="88"/>
      <c r="BQ4340" s="88"/>
      <c r="BR4340" s="88"/>
      <c r="BS4340" s="88"/>
      <c r="BT4340" s="88"/>
      <c r="BU4340" s="88"/>
      <c r="BV4340" s="88"/>
      <c r="BW4340" s="88"/>
      <c r="BX4340" s="88"/>
      <c r="BY4340" s="88"/>
      <c r="BZ4340" s="88"/>
      <c r="CA4340" s="88"/>
      <c r="CB4340" s="88"/>
      <c r="CC4340" s="88"/>
      <c r="CD4340" s="88"/>
      <c r="CE4340" s="88"/>
      <c r="CF4340" s="88"/>
      <c r="CG4340" s="88"/>
      <c r="CH4340" s="88"/>
      <c r="CI4340" s="88"/>
      <c r="CJ4340" s="88"/>
      <c r="CK4340" s="88"/>
      <c r="CL4340" s="88"/>
      <c r="CM4340" s="88"/>
      <c r="CN4340" s="88"/>
      <c r="CO4340" s="88"/>
      <c r="CP4340" s="88"/>
      <c r="CQ4340" s="88"/>
      <c r="CR4340" s="88"/>
      <c r="CS4340" s="88"/>
      <c r="CT4340" s="88"/>
      <c r="CU4340" s="88"/>
      <c r="CV4340" s="88"/>
      <c r="CW4340" s="88"/>
      <c r="CX4340" s="88"/>
      <c r="CY4340" s="88"/>
      <c r="CZ4340" s="88"/>
      <c r="DA4340" s="88"/>
      <c r="DB4340" s="88"/>
      <c r="DC4340" s="88"/>
      <c r="DD4340" s="88"/>
      <c r="DE4340" s="88"/>
      <c r="DF4340" s="88"/>
      <c r="DG4340" s="88"/>
      <c r="DH4340" s="88"/>
      <c r="DI4340" s="88"/>
      <c r="DJ4340" s="88"/>
      <c r="DK4340" s="88"/>
      <c r="DL4340" s="88"/>
      <c r="DM4340" s="88"/>
      <c r="DN4340" s="88"/>
      <c r="DO4340" s="88"/>
      <c r="DP4340" s="88"/>
      <c r="DQ4340" s="88"/>
      <c r="DR4340" s="88"/>
      <c r="DS4340" s="88"/>
      <c r="DT4340" s="88"/>
      <c r="DU4340" s="88"/>
      <c r="DV4340" s="88"/>
      <c r="DW4340" s="88"/>
      <c r="DX4340" s="88"/>
      <c r="DY4340" s="88"/>
      <c r="DZ4340" s="88"/>
      <c r="EA4340" s="88"/>
      <c r="EB4340" s="88"/>
      <c r="EC4340" s="88"/>
      <c r="ED4340" s="88"/>
      <c r="EE4340" s="88"/>
      <c r="EF4340" s="88"/>
      <c r="EG4340" s="88"/>
      <c r="EH4340" s="88"/>
      <c r="EI4340" s="88"/>
      <c r="EJ4340" s="88"/>
      <c r="EK4340" s="88"/>
      <c r="EL4340" s="88"/>
      <c r="EM4340" s="88"/>
      <c r="EN4340" s="88"/>
      <c r="EO4340" s="88"/>
      <c r="EP4340" s="88"/>
      <c r="EQ4340" s="88"/>
      <c r="ER4340" s="88"/>
      <c r="ES4340" s="88"/>
      <c r="ET4340" s="88"/>
      <c r="EU4340" s="88"/>
      <c r="EV4340" s="88"/>
      <c r="EW4340" s="88"/>
      <c r="EX4340" s="88"/>
      <c r="EY4340" s="88"/>
      <c r="EZ4340" s="88"/>
      <c r="FA4340" s="88"/>
      <c r="FB4340" s="88"/>
      <c r="FC4340" s="88"/>
      <c r="FD4340" s="88"/>
      <c r="FE4340" s="88"/>
      <c r="FF4340" s="88"/>
      <c r="FG4340" s="88"/>
      <c r="FH4340" s="88"/>
      <c r="FI4340" s="88"/>
      <c r="FJ4340" s="88"/>
      <c r="FK4340" s="88"/>
      <c r="FL4340" s="88"/>
      <c r="FM4340" s="88"/>
      <c r="FN4340" s="88"/>
      <c r="FO4340" s="88"/>
      <c r="FP4340" s="88"/>
      <c r="FQ4340" s="88"/>
      <c r="FR4340" s="88"/>
      <c r="FS4340" s="88"/>
      <c r="FT4340" s="88"/>
      <c r="FU4340" s="88"/>
      <c r="FV4340" s="88"/>
      <c r="FW4340" s="88"/>
      <c r="FX4340" s="88"/>
      <c r="FY4340" s="88"/>
      <c r="FZ4340" s="88"/>
      <c r="GA4340" s="88"/>
      <c r="GB4340" s="88"/>
      <c r="GC4340" s="88"/>
      <c r="GD4340" s="88"/>
      <c r="GE4340" s="88"/>
      <c r="GF4340" s="88"/>
      <c r="GG4340" s="88"/>
      <c r="GH4340" s="88"/>
      <c r="GI4340" s="88"/>
      <c r="GJ4340" s="88"/>
      <c r="GK4340" s="88"/>
      <c r="GL4340" s="88"/>
      <c r="GM4340" s="88"/>
      <c r="GN4340" s="88"/>
      <c r="GO4340" s="88"/>
      <c r="GP4340" s="88"/>
      <c r="GQ4340" s="88"/>
      <c r="GR4340" s="88"/>
      <c r="GS4340" s="88"/>
      <c r="GT4340" s="88"/>
      <c r="GU4340" s="88"/>
      <c r="GV4340" s="88"/>
      <c r="GW4340" s="88"/>
      <c r="GX4340" s="88"/>
      <c r="GY4340" s="88"/>
      <c r="GZ4340" s="88"/>
      <c r="HA4340" s="88"/>
      <c r="HB4340" s="88"/>
      <c r="HC4340" s="88"/>
      <c r="HD4340" s="88"/>
      <c r="HE4340" s="88"/>
      <c r="HF4340" s="88"/>
      <c r="HG4340" s="88"/>
      <c r="HH4340" s="88"/>
      <c r="HI4340" s="88"/>
      <c r="HJ4340" s="88"/>
      <c r="HK4340" s="88"/>
      <c r="HL4340" s="88"/>
      <c r="HM4340" s="88"/>
      <c r="HN4340" s="88"/>
      <c r="HO4340" s="88"/>
      <c r="HP4340" s="88"/>
      <c r="HQ4340" s="88"/>
      <c r="HR4340" s="88"/>
      <c r="HS4340" s="88"/>
      <c r="HT4340" s="88"/>
      <c r="HU4340" s="88"/>
      <c r="HV4340" s="88"/>
      <c r="HW4340" s="88"/>
      <c r="HX4340" s="88"/>
      <c r="HY4340" s="88"/>
      <c r="HZ4340" s="88"/>
      <c r="IA4340" s="88"/>
      <c r="IB4340" s="88"/>
      <c r="IC4340" s="88"/>
      <c r="ID4340" s="88"/>
      <c r="IE4340" s="88"/>
      <c r="IF4340" s="88"/>
      <c r="IG4340" s="88"/>
      <c r="IH4340" s="88"/>
      <c r="II4340" s="88"/>
      <c r="IJ4340" s="88"/>
      <c r="IK4340" s="88"/>
      <c r="IL4340" s="88"/>
      <c r="IM4340" s="88"/>
      <c r="IN4340" s="88"/>
      <c r="IO4340" s="88"/>
      <c r="IP4340" s="88"/>
      <c r="IQ4340" s="88"/>
      <c r="IR4340" s="88"/>
      <c r="IS4340" s="88"/>
      <c r="IT4340" s="88"/>
      <c r="IU4340" s="88"/>
      <c r="IV4340" s="88"/>
      <c r="IW4340" s="88"/>
      <c r="IX4340" s="88"/>
      <c r="IY4340" s="88"/>
      <c r="IZ4340" s="88"/>
      <c r="JA4340" s="88"/>
      <c r="JB4340" s="88"/>
      <c r="JC4340" s="88"/>
      <c r="JD4340" s="88"/>
      <c r="JE4340" s="88"/>
      <c r="JF4340" s="88"/>
      <c r="JG4340" s="88"/>
      <c r="JH4340" s="88"/>
      <c r="JI4340" s="88"/>
      <c r="JJ4340" s="88"/>
      <c r="JK4340" s="88"/>
      <c r="JL4340" s="88"/>
      <c r="JM4340" s="88"/>
      <c r="JN4340" s="88"/>
      <c r="JO4340" s="88"/>
      <c r="JP4340" s="88"/>
      <c r="JQ4340" s="88"/>
      <c r="JR4340" s="88"/>
      <c r="JS4340" s="88"/>
      <c r="JT4340" s="88"/>
      <c r="JU4340" s="88"/>
      <c r="JV4340" s="88"/>
      <c r="JW4340" s="88"/>
      <c r="JX4340" s="88"/>
      <c r="JY4340" s="88"/>
      <c r="JZ4340" s="88"/>
      <c r="KA4340" s="88"/>
      <c r="KB4340" s="88"/>
      <c r="KC4340" s="88"/>
      <c r="KD4340" s="88"/>
      <c r="KE4340" s="88"/>
      <c r="KF4340" s="88"/>
      <c r="KG4340" s="88"/>
      <c r="KH4340" s="88"/>
      <c r="KI4340" s="88"/>
      <c r="KJ4340" s="88"/>
      <c r="KK4340" s="88"/>
      <c r="KL4340" s="88"/>
      <c r="KM4340" s="88"/>
      <c r="KN4340" s="88"/>
      <c r="KO4340" s="88"/>
      <c r="KP4340" s="88"/>
      <c r="KQ4340" s="88"/>
      <c r="KR4340" s="88"/>
      <c r="KS4340" s="88"/>
      <c r="KT4340" s="88"/>
      <c r="KU4340" s="88"/>
      <c r="KV4340" s="88"/>
      <c r="KW4340" s="88"/>
      <c r="KX4340" s="88"/>
      <c r="KY4340" s="88"/>
      <c r="KZ4340" s="88"/>
      <c r="LA4340" s="88"/>
      <c r="LB4340" s="88"/>
      <c r="LC4340" s="88"/>
      <c r="LD4340" s="88"/>
      <c r="LE4340" s="88"/>
      <c r="LF4340" s="88"/>
      <c r="LG4340" s="88"/>
      <c r="LH4340" s="88"/>
      <c r="LI4340" s="88"/>
      <c r="LJ4340" s="88"/>
      <c r="LK4340" s="88"/>
      <c r="LL4340" s="88"/>
      <c r="LM4340" s="88"/>
      <c r="LN4340" s="88"/>
      <c r="LO4340" s="88"/>
      <c r="LP4340" s="88"/>
      <c r="LQ4340" s="88"/>
      <c r="LR4340" s="88"/>
      <c r="LS4340" s="88"/>
      <c r="LT4340" s="88"/>
      <c r="LU4340" s="88"/>
      <c r="LV4340" s="88"/>
      <c r="LW4340" s="88"/>
      <c r="LX4340" s="88"/>
      <c r="LY4340" s="88"/>
      <c r="LZ4340" s="88"/>
      <c r="MA4340" s="88"/>
      <c r="MB4340" s="88"/>
      <c r="MC4340" s="88"/>
      <c r="MD4340" s="88"/>
      <c r="ME4340" s="88"/>
      <c r="MF4340" s="88"/>
      <c r="MG4340" s="88"/>
      <c r="MH4340" s="88"/>
      <c r="MI4340" s="88"/>
      <c r="MJ4340" s="88"/>
      <c r="MK4340" s="88"/>
      <c r="ML4340" s="88"/>
      <c r="MM4340" s="88"/>
      <c r="MN4340" s="88"/>
      <c r="MO4340" s="88"/>
      <c r="MP4340" s="88"/>
      <c r="MQ4340" s="88"/>
      <c r="MR4340" s="88"/>
      <c r="MS4340" s="88"/>
      <c r="MT4340" s="88"/>
      <c r="MU4340" s="88"/>
      <c r="MV4340" s="88"/>
      <c r="MW4340" s="88"/>
      <c r="MX4340" s="88"/>
      <c r="MY4340" s="88"/>
      <c r="MZ4340" s="88"/>
      <c r="NA4340" s="88"/>
      <c r="NB4340" s="88"/>
      <c r="NC4340" s="88"/>
      <c r="ND4340" s="88"/>
      <c r="NE4340" s="88"/>
      <c r="NF4340" s="88"/>
      <c r="NG4340" s="88"/>
      <c r="NH4340" s="88"/>
      <c r="NI4340" s="88"/>
      <c r="NJ4340" s="88"/>
      <c r="NK4340" s="88"/>
      <c r="NL4340" s="88"/>
      <c r="NM4340" s="88"/>
      <c r="NN4340" s="88"/>
      <c r="NO4340" s="88"/>
      <c r="NP4340" s="88"/>
      <c r="NQ4340" s="88"/>
      <c r="NR4340" s="88"/>
      <c r="NS4340" s="88"/>
      <c r="NT4340" s="88"/>
      <c r="NU4340" s="88"/>
      <c r="NV4340" s="88"/>
      <c r="NW4340" s="88"/>
      <c r="NX4340" s="88"/>
      <c r="NY4340" s="88"/>
      <c r="NZ4340" s="88"/>
      <c r="OA4340" s="88"/>
      <c r="OB4340" s="88"/>
      <c r="OC4340" s="88"/>
      <c r="OD4340" s="88"/>
      <c r="OE4340" s="88"/>
      <c r="OF4340" s="88"/>
      <c r="OG4340" s="88"/>
      <c r="OH4340" s="88"/>
    </row>
    <row r="4341" spans="1:398" ht="16.5" customHeight="1">
      <c r="A4341" s="12" t="s">
        <v>406</v>
      </c>
      <c r="B4341" s="13"/>
      <c r="C4341" s="189"/>
      <c r="D4341" s="12"/>
      <c r="E4341" s="14" t="s">
        <v>494</v>
      </c>
      <c r="F4341" s="14" t="s">
        <v>545</v>
      </c>
      <c r="G4341" s="14" t="s">
        <v>546</v>
      </c>
      <c r="H4341" s="15">
        <v>2006</v>
      </c>
      <c r="I4341" s="15">
        <v>1</v>
      </c>
      <c r="J4341" s="15">
        <v>0</v>
      </c>
      <c r="K4341" s="15">
        <v>0</v>
      </c>
      <c r="L4341" s="16" t="s">
        <v>422</v>
      </c>
      <c r="M4341" s="16"/>
      <c r="N4341" s="16" t="s">
        <v>41</v>
      </c>
      <c r="O4341" s="17">
        <v>588</v>
      </c>
      <c r="P4341" s="17">
        <v>0</v>
      </c>
      <c r="Q4341" s="17">
        <v>0</v>
      </c>
      <c r="R4341" s="18" t="s">
        <v>33</v>
      </c>
      <c r="S4341" s="19">
        <v>60</v>
      </c>
      <c r="T4341" s="19">
        <v>110</v>
      </c>
      <c r="U4341" s="19">
        <v>2.7272727272727271</v>
      </c>
      <c r="V4341" s="19">
        <v>0</v>
      </c>
      <c r="W4341" s="20">
        <v>0.3</v>
      </c>
      <c r="X4341" s="21">
        <v>176.4</v>
      </c>
      <c r="Y4341" s="22" t="s">
        <v>33</v>
      </c>
      <c r="Z4341" s="23" t="s">
        <v>5838</v>
      </c>
      <c r="AA4341" s="24"/>
      <c r="AB4341" s="14"/>
      <c r="AC4341" s="14"/>
      <c r="AD4341" s="25"/>
      <c r="AE4341" s="26"/>
      <c r="AF4341" s="27"/>
      <c r="AG4341" s="28"/>
      <c r="AH4341" s="28"/>
      <c r="AI4341" s="28"/>
      <c r="AJ4341" s="28"/>
      <c r="AK4341" s="28"/>
      <c r="AL4341" s="28"/>
      <c r="AM4341" s="28"/>
      <c r="AN4341" s="28"/>
      <c r="AO4341" s="28"/>
      <c r="AP4341" s="88"/>
      <c r="AQ4341" s="88"/>
      <c r="AR4341" s="88"/>
      <c r="AS4341" s="88"/>
      <c r="AT4341" s="88"/>
      <c r="AU4341" s="88"/>
      <c r="AV4341" s="88"/>
      <c r="AW4341" s="88"/>
      <c r="AX4341" s="88"/>
      <c r="AY4341" s="88"/>
      <c r="AZ4341" s="88"/>
      <c r="BA4341" s="88"/>
      <c r="BB4341" s="88"/>
      <c r="BC4341" s="88"/>
      <c r="BD4341" s="88"/>
      <c r="BE4341" s="88"/>
      <c r="BF4341" s="88"/>
      <c r="BG4341" s="88"/>
      <c r="BH4341" s="88"/>
      <c r="BI4341" s="88"/>
      <c r="BJ4341" s="88"/>
      <c r="BK4341" s="88"/>
      <c r="BL4341" s="88"/>
      <c r="BM4341" s="88"/>
      <c r="BN4341" s="88"/>
      <c r="BO4341" s="88"/>
      <c r="BP4341" s="88"/>
      <c r="BQ4341" s="88"/>
      <c r="BR4341" s="88"/>
      <c r="BS4341" s="88"/>
      <c r="BT4341" s="88"/>
      <c r="BU4341" s="88"/>
      <c r="BV4341" s="88"/>
      <c r="BW4341" s="88"/>
      <c r="BX4341" s="88"/>
      <c r="BY4341" s="88"/>
      <c r="BZ4341" s="88"/>
      <c r="CA4341" s="88"/>
      <c r="CB4341" s="88"/>
      <c r="CC4341" s="88"/>
      <c r="CD4341" s="88"/>
      <c r="CE4341" s="88"/>
      <c r="CF4341" s="88"/>
      <c r="CG4341" s="88"/>
      <c r="CH4341" s="88"/>
      <c r="CI4341" s="88"/>
      <c r="CJ4341" s="88"/>
      <c r="CK4341" s="88"/>
      <c r="CL4341" s="88"/>
      <c r="CM4341" s="88"/>
      <c r="CN4341" s="88"/>
      <c r="CO4341" s="88"/>
      <c r="CP4341" s="88"/>
      <c r="CQ4341" s="88"/>
      <c r="CR4341" s="88"/>
      <c r="CS4341" s="88"/>
      <c r="CT4341" s="88"/>
      <c r="CU4341" s="88"/>
      <c r="CV4341" s="88"/>
      <c r="CW4341" s="88"/>
      <c r="CX4341" s="88"/>
      <c r="CY4341" s="88"/>
      <c r="CZ4341" s="88"/>
      <c r="DA4341" s="88"/>
      <c r="DB4341" s="88"/>
      <c r="DC4341" s="88"/>
      <c r="DD4341" s="88"/>
      <c r="DE4341" s="88"/>
      <c r="DF4341" s="88"/>
      <c r="DG4341" s="88"/>
      <c r="DH4341" s="88"/>
      <c r="DI4341" s="88"/>
      <c r="DJ4341" s="88"/>
      <c r="DK4341" s="88"/>
      <c r="DL4341" s="88"/>
      <c r="DM4341" s="88"/>
      <c r="DN4341" s="88"/>
      <c r="DO4341" s="88"/>
      <c r="DP4341" s="88"/>
      <c r="DQ4341" s="88"/>
      <c r="DR4341" s="88"/>
      <c r="DS4341" s="88"/>
      <c r="DT4341" s="88"/>
      <c r="DU4341" s="88"/>
      <c r="DV4341" s="88"/>
      <c r="DW4341" s="88"/>
      <c r="DX4341" s="88"/>
      <c r="DY4341" s="88"/>
      <c r="DZ4341" s="88"/>
      <c r="EA4341" s="88"/>
      <c r="EB4341" s="88"/>
      <c r="EC4341" s="88"/>
      <c r="ED4341" s="88"/>
      <c r="EE4341" s="88"/>
      <c r="EF4341" s="88"/>
      <c r="EG4341" s="88"/>
      <c r="EH4341" s="88"/>
      <c r="EI4341" s="88"/>
      <c r="EJ4341" s="88"/>
      <c r="EK4341" s="88"/>
      <c r="EL4341" s="88"/>
      <c r="EM4341" s="88"/>
      <c r="EN4341" s="88"/>
      <c r="EO4341" s="88"/>
      <c r="EP4341" s="88"/>
      <c r="EQ4341" s="88"/>
      <c r="ER4341" s="88"/>
      <c r="ES4341" s="88"/>
      <c r="ET4341" s="88"/>
      <c r="EU4341" s="88"/>
      <c r="EV4341" s="88"/>
      <c r="EW4341" s="88"/>
      <c r="EX4341" s="88"/>
      <c r="EY4341" s="88"/>
      <c r="EZ4341" s="88"/>
      <c r="FA4341" s="88"/>
      <c r="FB4341" s="88"/>
      <c r="FC4341" s="88"/>
      <c r="FD4341" s="88"/>
      <c r="FE4341" s="88"/>
      <c r="FF4341" s="88"/>
      <c r="FG4341" s="88"/>
      <c r="FH4341" s="88"/>
      <c r="FI4341" s="88"/>
      <c r="FJ4341" s="88"/>
      <c r="FK4341" s="88"/>
      <c r="FL4341" s="88"/>
      <c r="FM4341" s="88"/>
      <c r="FN4341" s="88"/>
      <c r="FO4341" s="88"/>
      <c r="FP4341" s="88"/>
      <c r="FQ4341" s="88"/>
      <c r="FR4341" s="88"/>
      <c r="FS4341" s="88"/>
      <c r="FT4341" s="88"/>
      <c r="FU4341" s="88"/>
      <c r="FV4341" s="88"/>
      <c r="FW4341" s="88"/>
      <c r="FX4341" s="88"/>
      <c r="FY4341" s="88"/>
      <c r="FZ4341" s="88"/>
      <c r="GA4341" s="88"/>
      <c r="GB4341" s="88"/>
      <c r="GC4341" s="88"/>
      <c r="GD4341" s="88"/>
      <c r="GE4341" s="88"/>
      <c r="GF4341" s="88"/>
      <c r="GG4341" s="88"/>
      <c r="GH4341" s="88"/>
      <c r="GI4341" s="88"/>
      <c r="GJ4341" s="88"/>
      <c r="GK4341" s="88"/>
      <c r="GL4341" s="88"/>
      <c r="GM4341" s="88"/>
      <c r="GN4341" s="88"/>
      <c r="GO4341" s="88"/>
      <c r="GP4341" s="88"/>
      <c r="GQ4341" s="88"/>
      <c r="GR4341" s="88"/>
      <c r="GS4341" s="88"/>
      <c r="GT4341" s="88"/>
      <c r="GU4341" s="88"/>
      <c r="GV4341" s="88"/>
      <c r="GW4341" s="88"/>
      <c r="GX4341" s="88"/>
      <c r="GY4341" s="88"/>
      <c r="GZ4341" s="88"/>
      <c r="HA4341" s="88"/>
      <c r="HB4341" s="88"/>
      <c r="HC4341" s="88"/>
      <c r="HD4341" s="88"/>
      <c r="HE4341" s="88"/>
      <c r="HF4341" s="88"/>
      <c r="HG4341" s="88"/>
      <c r="HH4341" s="88"/>
      <c r="HI4341" s="88"/>
      <c r="HJ4341" s="88"/>
      <c r="HK4341" s="88"/>
      <c r="HL4341" s="88"/>
      <c r="HM4341" s="88"/>
      <c r="HN4341" s="88"/>
      <c r="HO4341" s="88"/>
      <c r="HP4341" s="88"/>
      <c r="HQ4341" s="88"/>
      <c r="HR4341" s="88"/>
      <c r="HS4341" s="88"/>
      <c r="HT4341" s="88"/>
      <c r="HU4341" s="88"/>
      <c r="HV4341" s="88"/>
      <c r="HW4341" s="88"/>
      <c r="HX4341" s="88"/>
      <c r="HY4341" s="88"/>
      <c r="HZ4341" s="88"/>
      <c r="IA4341" s="88"/>
      <c r="IB4341" s="88"/>
      <c r="IC4341" s="88"/>
      <c r="ID4341" s="88"/>
      <c r="IE4341" s="88"/>
      <c r="IF4341" s="88"/>
      <c r="IG4341" s="88"/>
      <c r="IH4341" s="88"/>
      <c r="II4341" s="88"/>
      <c r="IJ4341" s="88"/>
      <c r="IK4341" s="88"/>
      <c r="IL4341" s="88"/>
      <c r="IM4341" s="88"/>
      <c r="IN4341" s="88"/>
      <c r="IO4341" s="88"/>
      <c r="IP4341" s="88"/>
      <c r="IQ4341" s="88"/>
      <c r="IR4341" s="88"/>
      <c r="IS4341" s="88"/>
      <c r="IT4341" s="88"/>
      <c r="IU4341" s="88"/>
      <c r="IV4341" s="88"/>
      <c r="IW4341" s="88"/>
      <c r="IX4341" s="88"/>
      <c r="IY4341" s="88"/>
      <c r="IZ4341" s="88"/>
      <c r="JA4341" s="88"/>
      <c r="JB4341" s="88"/>
      <c r="JC4341" s="88"/>
      <c r="JD4341" s="88"/>
      <c r="JE4341" s="88"/>
      <c r="JF4341" s="88"/>
      <c r="JG4341" s="88"/>
      <c r="JH4341" s="88"/>
      <c r="JI4341" s="88"/>
      <c r="JJ4341" s="88"/>
      <c r="JK4341" s="88"/>
      <c r="JL4341" s="88"/>
      <c r="JM4341" s="88"/>
      <c r="JN4341" s="88"/>
      <c r="JO4341" s="88"/>
      <c r="JP4341" s="88"/>
      <c r="JQ4341" s="88"/>
      <c r="JR4341" s="88"/>
      <c r="JS4341" s="88"/>
      <c r="JT4341" s="88"/>
      <c r="JU4341" s="88"/>
      <c r="JV4341" s="88"/>
      <c r="JW4341" s="88"/>
      <c r="JX4341" s="88"/>
      <c r="JY4341" s="88"/>
      <c r="JZ4341" s="88"/>
      <c r="KA4341" s="88"/>
      <c r="KB4341" s="88"/>
      <c r="KC4341" s="88"/>
      <c r="KD4341" s="88"/>
      <c r="KE4341" s="88"/>
      <c r="KF4341" s="88"/>
      <c r="KG4341" s="88"/>
      <c r="KH4341" s="88"/>
      <c r="KI4341" s="88"/>
      <c r="KJ4341" s="88"/>
      <c r="KK4341" s="88"/>
      <c r="KL4341" s="88"/>
      <c r="KM4341" s="88"/>
      <c r="KN4341" s="88"/>
      <c r="KO4341" s="88"/>
      <c r="KP4341" s="88"/>
      <c r="KQ4341" s="88"/>
      <c r="KR4341" s="88"/>
      <c r="KS4341" s="88"/>
      <c r="KT4341" s="88"/>
      <c r="KU4341" s="88"/>
      <c r="KV4341" s="88"/>
      <c r="KW4341" s="88"/>
      <c r="KX4341" s="88"/>
      <c r="KY4341" s="88"/>
      <c r="KZ4341" s="88"/>
      <c r="LA4341" s="88"/>
      <c r="LB4341" s="88"/>
      <c r="LC4341" s="88"/>
      <c r="LD4341" s="88"/>
      <c r="LE4341" s="88"/>
      <c r="LF4341" s="88"/>
      <c r="LG4341" s="88"/>
      <c r="LH4341" s="88"/>
      <c r="LI4341" s="88"/>
      <c r="LJ4341" s="88"/>
      <c r="LK4341" s="88"/>
      <c r="LL4341" s="88"/>
      <c r="LM4341" s="88"/>
      <c r="LN4341" s="88"/>
      <c r="LO4341" s="88"/>
      <c r="LP4341" s="88"/>
      <c r="LQ4341" s="88"/>
      <c r="LR4341" s="88"/>
      <c r="LS4341" s="88"/>
      <c r="LT4341" s="88"/>
      <c r="LU4341" s="88"/>
      <c r="LV4341" s="88"/>
      <c r="LW4341" s="88"/>
      <c r="LX4341" s="88"/>
      <c r="LY4341" s="88"/>
      <c r="LZ4341" s="88"/>
      <c r="MA4341" s="88"/>
      <c r="MB4341" s="88"/>
      <c r="MC4341" s="88"/>
      <c r="MD4341" s="88"/>
      <c r="ME4341" s="88"/>
      <c r="MF4341" s="88"/>
      <c r="MG4341" s="88"/>
      <c r="MH4341" s="88"/>
      <c r="MI4341" s="88"/>
      <c r="MJ4341" s="88"/>
      <c r="MK4341" s="88"/>
      <c r="ML4341" s="88"/>
      <c r="MM4341" s="88"/>
      <c r="MN4341" s="88"/>
      <c r="MO4341" s="88"/>
      <c r="MP4341" s="88"/>
      <c r="MQ4341" s="88"/>
      <c r="MR4341" s="88"/>
      <c r="MS4341" s="88"/>
      <c r="MT4341" s="88"/>
      <c r="MU4341" s="88"/>
      <c r="MV4341" s="88"/>
      <c r="MW4341" s="88"/>
      <c r="MX4341" s="88"/>
      <c r="MY4341" s="88"/>
      <c r="MZ4341" s="88"/>
      <c r="NA4341" s="88"/>
      <c r="NB4341" s="88"/>
      <c r="NC4341" s="88"/>
      <c r="ND4341" s="88"/>
      <c r="NE4341" s="88"/>
      <c r="NF4341" s="88"/>
      <c r="NG4341" s="88"/>
      <c r="NH4341" s="88"/>
      <c r="NI4341" s="88"/>
      <c r="NJ4341" s="88"/>
      <c r="NK4341" s="88"/>
      <c r="NL4341" s="88"/>
      <c r="NM4341" s="88"/>
      <c r="NN4341" s="88"/>
      <c r="NO4341" s="88"/>
      <c r="NP4341" s="88"/>
      <c r="NQ4341" s="88"/>
      <c r="NR4341" s="88"/>
      <c r="NS4341" s="88"/>
      <c r="NT4341" s="88"/>
      <c r="NU4341" s="88"/>
      <c r="NV4341" s="88"/>
      <c r="NW4341" s="88"/>
      <c r="NX4341" s="88"/>
      <c r="NY4341" s="88"/>
      <c r="NZ4341" s="88"/>
      <c r="OA4341" s="88"/>
      <c r="OB4341" s="88"/>
      <c r="OC4341" s="88"/>
      <c r="OD4341" s="88"/>
      <c r="OE4341" s="88"/>
      <c r="OF4341" s="88"/>
      <c r="OG4341" s="88"/>
      <c r="OH4341" s="88"/>
    </row>
    <row r="4342" spans="1:398" ht="16.5" customHeight="1">
      <c r="A4342" s="12" t="s">
        <v>406</v>
      </c>
      <c r="B4342" s="13"/>
      <c r="C4342" s="487"/>
      <c r="D4342" s="12"/>
      <c r="E4342" s="14" t="s">
        <v>543</v>
      </c>
      <c r="F4342" s="14" t="s">
        <v>495</v>
      </c>
      <c r="G4342" s="14" t="s">
        <v>544</v>
      </c>
      <c r="H4342" s="15">
        <v>2014</v>
      </c>
      <c r="I4342" s="15">
        <v>1</v>
      </c>
      <c r="J4342" s="15">
        <v>0</v>
      </c>
      <c r="K4342" s="15">
        <v>0</v>
      </c>
      <c r="L4342" s="16" t="s">
        <v>410</v>
      </c>
      <c r="M4342" s="16"/>
      <c r="N4342" s="16" t="s">
        <v>411</v>
      </c>
      <c r="O4342" s="17">
        <v>200</v>
      </c>
      <c r="P4342" s="17">
        <v>0</v>
      </c>
      <c r="Q4342" s="17">
        <v>0</v>
      </c>
      <c r="R4342" s="18" t="s">
        <v>33</v>
      </c>
      <c r="S4342" s="19" t="s">
        <v>89</v>
      </c>
      <c r="T4342" s="19">
        <v>250</v>
      </c>
      <c r="U4342" s="19">
        <v>3.6</v>
      </c>
      <c r="V4342" s="19">
        <v>0</v>
      </c>
      <c r="W4342" s="20">
        <v>0.9</v>
      </c>
      <c r="X4342" s="21">
        <v>180</v>
      </c>
      <c r="Y4342" s="22" t="s">
        <v>33</v>
      </c>
      <c r="Z4342" s="23" t="s">
        <v>5838</v>
      </c>
      <c r="AA4342" s="24"/>
      <c r="AB4342" s="14"/>
      <c r="AC4342" s="14"/>
      <c r="AD4342" s="25"/>
      <c r="AE4342" s="26"/>
      <c r="AF4342" s="27"/>
      <c r="AG4342" s="28"/>
      <c r="AH4342" s="28"/>
      <c r="AI4342" s="28"/>
      <c r="AJ4342" s="28"/>
      <c r="AK4342" s="28"/>
      <c r="AL4342" s="28"/>
      <c r="AM4342" s="28"/>
      <c r="AN4342" s="28"/>
      <c r="AO4342" s="28"/>
      <c r="AP4342" s="88"/>
      <c r="AQ4342" s="88"/>
      <c r="AR4342" s="88"/>
      <c r="AS4342" s="88"/>
      <c r="AT4342" s="88"/>
      <c r="AU4342" s="88"/>
      <c r="AV4342" s="88"/>
      <c r="AW4342" s="88"/>
      <c r="AX4342" s="88"/>
      <c r="AY4342" s="88"/>
      <c r="AZ4342" s="88"/>
      <c r="BA4342" s="88"/>
      <c r="BB4342" s="88"/>
      <c r="BC4342" s="88"/>
      <c r="BD4342" s="88"/>
      <c r="BE4342" s="88"/>
      <c r="BF4342" s="88"/>
      <c r="BG4342" s="88"/>
      <c r="BH4342" s="88"/>
      <c r="BI4342" s="88"/>
      <c r="BJ4342" s="88"/>
      <c r="BK4342" s="88"/>
      <c r="BL4342" s="88"/>
      <c r="BM4342" s="88"/>
      <c r="BN4342" s="88"/>
      <c r="BO4342" s="88"/>
      <c r="BP4342" s="88"/>
      <c r="BQ4342" s="88"/>
      <c r="BR4342" s="88"/>
      <c r="BS4342" s="88"/>
      <c r="BT4342" s="88"/>
      <c r="BU4342" s="88"/>
      <c r="BV4342" s="88"/>
      <c r="BW4342" s="88"/>
      <c r="BX4342" s="88"/>
      <c r="BY4342" s="88"/>
      <c r="BZ4342" s="88"/>
      <c r="CA4342" s="88"/>
      <c r="CB4342" s="88"/>
      <c r="CC4342" s="88"/>
      <c r="CD4342" s="88"/>
      <c r="CE4342" s="88"/>
      <c r="CF4342" s="88"/>
      <c r="CG4342" s="88"/>
      <c r="CH4342" s="88"/>
      <c r="CI4342" s="88"/>
      <c r="CJ4342" s="88"/>
      <c r="CK4342" s="88"/>
      <c r="CL4342" s="88"/>
      <c r="CM4342" s="88"/>
      <c r="CN4342" s="88"/>
      <c r="CO4342" s="88"/>
      <c r="CP4342" s="88"/>
      <c r="CQ4342" s="88"/>
      <c r="CR4342" s="88"/>
      <c r="CS4342" s="88"/>
      <c r="CT4342" s="88"/>
      <c r="CU4342" s="88"/>
      <c r="CV4342" s="88"/>
      <c r="CW4342" s="88"/>
      <c r="CX4342" s="88"/>
      <c r="CY4342" s="88"/>
      <c r="CZ4342" s="88"/>
      <c r="DA4342" s="88"/>
      <c r="DB4342" s="88"/>
      <c r="DC4342" s="88"/>
      <c r="DD4342" s="88"/>
      <c r="DE4342" s="88"/>
      <c r="DF4342" s="88"/>
      <c r="DG4342" s="88"/>
      <c r="DH4342" s="88"/>
      <c r="DI4342" s="88"/>
      <c r="DJ4342" s="88"/>
      <c r="DK4342" s="88"/>
      <c r="DL4342" s="88"/>
      <c r="DM4342" s="88"/>
      <c r="DN4342" s="88"/>
      <c r="DO4342" s="88"/>
      <c r="DP4342" s="88"/>
      <c r="DQ4342" s="88"/>
      <c r="DR4342" s="88"/>
      <c r="DS4342" s="88"/>
      <c r="DT4342" s="88"/>
      <c r="DU4342" s="88"/>
      <c r="DV4342" s="88"/>
      <c r="DW4342" s="88"/>
      <c r="DX4342" s="88"/>
      <c r="DY4342" s="88"/>
      <c r="DZ4342" s="88"/>
      <c r="EA4342" s="88"/>
      <c r="EB4342" s="88"/>
      <c r="EC4342" s="88"/>
      <c r="ED4342" s="88"/>
      <c r="EE4342" s="88"/>
      <c r="EF4342" s="88"/>
      <c r="EG4342" s="88"/>
      <c r="EH4342" s="88"/>
      <c r="EI4342" s="88"/>
      <c r="EJ4342" s="88"/>
      <c r="EK4342" s="88"/>
      <c r="EL4342" s="88"/>
      <c r="EM4342" s="88"/>
      <c r="EN4342" s="88"/>
      <c r="EO4342" s="88"/>
      <c r="EP4342" s="88"/>
      <c r="EQ4342" s="88"/>
      <c r="ER4342" s="88"/>
      <c r="ES4342" s="88"/>
      <c r="ET4342" s="88"/>
      <c r="EU4342" s="88"/>
      <c r="EV4342" s="88"/>
      <c r="EW4342" s="88"/>
      <c r="EX4342" s="88"/>
      <c r="EY4342" s="88"/>
      <c r="EZ4342" s="88"/>
      <c r="FA4342" s="88"/>
      <c r="FB4342" s="88"/>
      <c r="FC4342" s="88"/>
      <c r="FD4342" s="88"/>
      <c r="FE4342" s="88"/>
      <c r="FF4342" s="88"/>
      <c r="FG4342" s="88"/>
      <c r="FH4342" s="88"/>
      <c r="FI4342" s="88"/>
      <c r="FJ4342" s="88"/>
      <c r="FK4342" s="88"/>
      <c r="FL4342" s="88"/>
      <c r="FM4342" s="88"/>
      <c r="FN4342" s="88"/>
      <c r="FO4342" s="88"/>
      <c r="FP4342" s="88"/>
      <c r="FQ4342" s="88"/>
      <c r="FR4342" s="88"/>
      <c r="FS4342" s="88"/>
      <c r="FT4342" s="88"/>
      <c r="FU4342" s="88"/>
      <c r="FV4342" s="88"/>
      <c r="FW4342" s="88"/>
      <c r="FX4342" s="88"/>
      <c r="FY4342" s="88"/>
      <c r="FZ4342" s="88"/>
      <c r="GA4342" s="88"/>
      <c r="GB4342" s="88"/>
      <c r="GC4342" s="88"/>
      <c r="GD4342" s="88"/>
      <c r="GE4342" s="88"/>
      <c r="GF4342" s="88"/>
      <c r="GG4342" s="88"/>
      <c r="GH4342" s="88"/>
      <c r="GI4342" s="88"/>
      <c r="GJ4342" s="88"/>
      <c r="GK4342" s="88"/>
      <c r="GL4342" s="88"/>
      <c r="GM4342" s="88"/>
      <c r="GN4342" s="88"/>
      <c r="GO4342" s="88"/>
      <c r="GP4342" s="88"/>
      <c r="GQ4342" s="88"/>
      <c r="GR4342" s="88"/>
      <c r="GS4342" s="88"/>
      <c r="GT4342" s="88"/>
      <c r="GU4342" s="88"/>
      <c r="GV4342" s="88"/>
      <c r="GW4342" s="88"/>
      <c r="GX4342" s="88"/>
      <c r="GY4342" s="88"/>
      <c r="GZ4342" s="88"/>
      <c r="HA4342" s="88"/>
      <c r="HB4342" s="88"/>
      <c r="HC4342" s="88"/>
      <c r="HD4342" s="88"/>
      <c r="HE4342" s="88"/>
      <c r="HF4342" s="88"/>
      <c r="HG4342" s="88"/>
      <c r="HH4342" s="88"/>
      <c r="HI4342" s="88"/>
      <c r="HJ4342" s="88"/>
      <c r="HK4342" s="88"/>
      <c r="HL4342" s="88"/>
      <c r="HM4342" s="88"/>
      <c r="HN4342" s="88"/>
      <c r="HO4342" s="88"/>
      <c r="HP4342" s="88"/>
      <c r="HQ4342" s="88"/>
      <c r="HR4342" s="88"/>
      <c r="HS4342" s="88"/>
      <c r="HT4342" s="88"/>
      <c r="HU4342" s="88"/>
      <c r="HV4342" s="88"/>
      <c r="HW4342" s="88"/>
      <c r="HX4342" s="88"/>
      <c r="HY4342" s="88"/>
      <c r="HZ4342" s="88"/>
      <c r="IA4342" s="88"/>
      <c r="IB4342" s="88"/>
      <c r="IC4342" s="88"/>
      <c r="ID4342" s="88"/>
      <c r="IE4342" s="88"/>
      <c r="IF4342" s="88"/>
      <c r="IG4342" s="88"/>
      <c r="IH4342" s="88"/>
      <c r="II4342" s="88"/>
      <c r="IJ4342" s="88"/>
      <c r="IK4342" s="88"/>
      <c r="IL4342" s="88"/>
      <c r="IM4342" s="88"/>
      <c r="IN4342" s="88"/>
      <c r="IO4342" s="88"/>
      <c r="IP4342" s="88"/>
      <c r="IQ4342" s="88"/>
      <c r="IR4342" s="88"/>
      <c r="IS4342" s="88"/>
      <c r="IT4342" s="88"/>
      <c r="IU4342" s="88"/>
      <c r="IV4342" s="88"/>
      <c r="IW4342" s="88"/>
      <c r="IX4342" s="88"/>
      <c r="IY4342" s="88"/>
      <c r="IZ4342" s="88"/>
      <c r="JA4342" s="88"/>
      <c r="JB4342" s="88"/>
      <c r="JC4342" s="88"/>
      <c r="JD4342" s="88"/>
      <c r="JE4342" s="88"/>
      <c r="JF4342" s="88"/>
      <c r="JG4342" s="88"/>
      <c r="JH4342" s="88"/>
      <c r="JI4342" s="88"/>
      <c r="JJ4342" s="88"/>
      <c r="JK4342" s="88"/>
      <c r="JL4342" s="88"/>
      <c r="JM4342" s="88"/>
      <c r="JN4342" s="88"/>
      <c r="JO4342" s="88"/>
      <c r="JP4342" s="88"/>
      <c r="JQ4342" s="88"/>
      <c r="JR4342" s="88"/>
      <c r="JS4342" s="88"/>
      <c r="JT4342" s="88"/>
      <c r="JU4342" s="88"/>
      <c r="JV4342" s="88"/>
      <c r="JW4342" s="88"/>
      <c r="JX4342" s="88"/>
      <c r="JY4342" s="88"/>
      <c r="JZ4342" s="88"/>
      <c r="KA4342" s="88"/>
      <c r="KB4342" s="88"/>
      <c r="KC4342" s="88"/>
      <c r="KD4342" s="88"/>
      <c r="KE4342" s="88"/>
      <c r="KF4342" s="88"/>
      <c r="KG4342" s="88"/>
      <c r="KH4342" s="88"/>
      <c r="KI4342" s="88"/>
      <c r="KJ4342" s="88"/>
      <c r="KK4342" s="88"/>
      <c r="KL4342" s="88"/>
      <c r="KM4342" s="88"/>
      <c r="KN4342" s="88"/>
      <c r="KO4342" s="88"/>
      <c r="KP4342" s="88"/>
      <c r="KQ4342" s="88"/>
      <c r="KR4342" s="88"/>
      <c r="KS4342" s="88"/>
      <c r="KT4342" s="88"/>
      <c r="KU4342" s="88"/>
      <c r="KV4342" s="88"/>
      <c r="KW4342" s="88"/>
      <c r="KX4342" s="88"/>
      <c r="KY4342" s="88"/>
      <c r="KZ4342" s="88"/>
      <c r="LA4342" s="88"/>
      <c r="LB4342" s="88"/>
      <c r="LC4342" s="88"/>
      <c r="LD4342" s="88"/>
      <c r="LE4342" s="88"/>
      <c r="LF4342" s="88"/>
      <c r="LG4342" s="88"/>
      <c r="LH4342" s="88"/>
      <c r="LI4342" s="88"/>
      <c r="LJ4342" s="88"/>
      <c r="LK4342" s="88"/>
      <c r="LL4342" s="88"/>
      <c r="LM4342" s="88"/>
      <c r="LN4342" s="88"/>
      <c r="LO4342" s="88"/>
      <c r="LP4342" s="88"/>
      <c r="LQ4342" s="88"/>
      <c r="LR4342" s="88"/>
      <c r="LS4342" s="88"/>
      <c r="LT4342" s="88"/>
      <c r="LU4342" s="88"/>
      <c r="LV4342" s="88"/>
      <c r="LW4342" s="88"/>
      <c r="LX4342" s="88"/>
      <c r="LY4342" s="88"/>
      <c r="LZ4342" s="88"/>
      <c r="MA4342" s="88"/>
      <c r="MB4342" s="88"/>
      <c r="MC4342" s="88"/>
      <c r="MD4342" s="88"/>
      <c r="ME4342" s="88"/>
      <c r="MF4342" s="88"/>
      <c r="MG4342" s="88"/>
      <c r="MH4342" s="88"/>
      <c r="MI4342" s="88"/>
      <c r="MJ4342" s="88"/>
      <c r="MK4342" s="88"/>
      <c r="ML4342" s="88"/>
      <c r="MM4342" s="88"/>
      <c r="MN4342" s="88"/>
      <c r="MO4342" s="88"/>
      <c r="MP4342" s="88"/>
      <c r="MQ4342" s="88"/>
      <c r="MR4342" s="88"/>
      <c r="MS4342" s="88"/>
      <c r="MT4342" s="88"/>
      <c r="MU4342" s="88"/>
      <c r="MV4342" s="88"/>
      <c r="MW4342" s="88"/>
      <c r="MX4342" s="88"/>
      <c r="MY4342" s="88"/>
      <c r="MZ4342" s="88"/>
      <c r="NA4342" s="88"/>
      <c r="NB4342" s="88"/>
      <c r="NC4342" s="88"/>
      <c r="ND4342" s="88"/>
      <c r="NE4342" s="88"/>
      <c r="NF4342" s="88"/>
      <c r="NG4342" s="88"/>
      <c r="NH4342" s="88"/>
      <c r="NI4342" s="88"/>
      <c r="NJ4342" s="88"/>
      <c r="NK4342" s="88"/>
      <c r="NL4342" s="88"/>
      <c r="NM4342" s="88"/>
      <c r="NN4342" s="88"/>
      <c r="NO4342" s="88"/>
      <c r="NP4342" s="88"/>
      <c r="NQ4342" s="88"/>
      <c r="NR4342" s="88"/>
      <c r="NS4342" s="88"/>
      <c r="NT4342" s="88"/>
      <c r="NU4342" s="88"/>
      <c r="NV4342" s="88"/>
      <c r="NW4342" s="88"/>
      <c r="NX4342" s="88"/>
      <c r="NY4342" s="88"/>
      <c r="NZ4342" s="88"/>
      <c r="OA4342" s="88"/>
      <c r="OB4342" s="88"/>
      <c r="OC4342" s="88"/>
      <c r="OD4342" s="88"/>
      <c r="OE4342" s="88"/>
      <c r="OF4342" s="88"/>
      <c r="OG4342" s="88"/>
      <c r="OH4342" s="88"/>
    </row>
    <row r="4343" spans="1:398" ht="16.5" customHeight="1">
      <c r="A4343" s="12" t="s">
        <v>406</v>
      </c>
      <c r="B4343" s="13"/>
      <c r="C4343" s="189"/>
      <c r="D4343" s="12"/>
      <c r="E4343" s="14" t="s">
        <v>199</v>
      </c>
      <c r="F4343" s="14" t="s">
        <v>228</v>
      </c>
      <c r="G4343" s="14" t="s">
        <v>540</v>
      </c>
      <c r="H4343" s="15">
        <v>2006</v>
      </c>
      <c r="I4343" s="15">
        <v>1</v>
      </c>
      <c r="J4343" s="15">
        <v>0</v>
      </c>
      <c r="K4343" s="15">
        <v>0</v>
      </c>
      <c r="L4343" s="16" t="s">
        <v>422</v>
      </c>
      <c r="M4343" s="16"/>
      <c r="N4343" s="16" t="s">
        <v>41</v>
      </c>
      <c r="O4343" s="17">
        <v>200</v>
      </c>
      <c r="P4343" s="17">
        <v>0</v>
      </c>
      <c r="Q4343" s="17">
        <v>0</v>
      </c>
      <c r="R4343" s="18" t="s">
        <v>33</v>
      </c>
      <c r="S4343" s="19">
        <v>60</v>
      </c>
      <c r="T4343" s="19">
        <v>110</v>
      </c>
      <c r="U4343" s="19">
        <v>10</v>
      </c>
      <c r="V4343" s="19">
        <v>0</v>
      </c>
      <c r="W4343" s="20">
        <v>1.1000000000000001</v>
      </c>
      <c r="X4343" s="21">
        <v>220.00000000000003</v>
      </c>
      <c r="Y4343" s="22" t="s">
        <v>33</v>
      </c>
      <c r="Z4343" s="23" t="s">
        <v>5838</v>
      </c>
      <c r="AA4343" s="24"/>
      <c r="AB4343" s="14"/>
      <c r="AC4343" s="14"/>
      <c r="AD4343" s="25"/>
      <c r="AE4343" s="26"/>
      <c r="AF4343" s="27"/>
      <c r="AG4343" s="28"/>
      <c r="AH4343" s="28"/>
      <c r="AI4343" s="28"/>
      <c r="AJ4343" s="28"/>
      <c r="AK4343" s="28"/>
      <c r="AL4343" s="28"/>
      <c r="AM4343" s="28"/>
      <c r="AN4343" s="28"/>
      <c r="AO4343" s="28"/>
      <c r="AP4343" s="88"/>
      <c r="AQ4343" s="88"/>
      <c r="AR4343" s="88"/>
      <c r="AS4343" s="88"/>
      <c r="AT4343" s="88"/>
      <c r="AU4343" s="88"/>
      <c r="AV4343" s="88"/>
      <c r="AW4343" s="88"/>
      <c r="AX4343" s="88"/>
      <c r="AY4343" s="88"/>
      <c r="AZ4343" s="88"/>
      <c r="BA4343" s="88"/>
      <c r="BB4343" s="88"/>
      <c r="BC4343" s="88"/>
      <c r="BD4343" s="88"/>
      <c r="BE4343" s="88"/>
      <c r="BF4343" s="88"/>
      <c r="BG4343" s="88"/>
      <c r="BH4343" s="88"/>
      <c r="BI4343" s="88"/>
      <c r="BJ4343" s="88"/>
      <c r="BK4343" s="88"/>
      <c r="BL4343" s="88"/>
      <c r="BM4343" s="88"/>
      <c r="BN4343" s="88"/>
      <c r="BO4343" s="88"/>
      <c r="BP4343" s="88"/>
      <c r="BQ4343" s="88"/>
      <c r="BR4343" s="88"/>
      <c r="BS4343" s="88"/>
      <c r="BT4343" s="88"/>
      <c r="BU4343" s="88"/>
      <c r="BV4343" s="88"/>
      <c r="BW4343" s="88"/>
      <c r="BX4343" s="88"/>
      <c r="BY4343" s="88"/>
      <c r="BZ4343" s="88"/>
      <c r="CA4343" s="88"/>
      <c r="CB4343" s="88"/>
      <c r="CC4343" s="88"/>
      <c r="CD4343" s="88"/>
      <c r="CE4343" s="88"/>
      <c r="CF4343" s="88"/>
      <c r="CG4343" s="88"/>
      <c r="CH4343" s="88"/>
      <c r="CI4343" s="88"/>
      <c r="CJ4343" s="88"/>
      <c r="CK4343" s="88"/>
      <c r="CL4343" s="88"/>
      <c r="CM4343" s="88"/>
      <c r="CN4343" s="88"/>
      <c r="CO4343" s="88"/>
      <c r="CP4343" s="88"/>
      <c r="CQ4343" s="88"/>
      <c r="CR4343" s="88"/>
      <c r="CS4343" s="88"/>
      <c r="CT4343" s="88"/>
      <c r="CU4343" s="88"/>
      <c r="CV4343" s="88"/>
      <c r="CW4343" s="88"/>
      <c r="CX4343" s="88"/>
      <c r="CY4343" s="88"/>
      <c r="CZ4343" s="88"/>
      <c r="DA4343" s="88"/>
      <c r="DB4343" s="88"/>
      <c r="DC4343" s="88"/>
      <c r="DD4343" s="88"/>
      <c r="DE4343" s="88"/>
      <c r="DF4343" s="88"/>
      <c r="DG4343" s="88"/>
      <c r="DH4343" s="88"/>
      <c r="DI4343" s="88"/>
      <c r="DJ4343" s="88"/>
      <c r="DK4343" s="88"/>
      <c r="DL4343" s="88"/>
      <c r="DM4343" s="88"/>
      <c r="DN4343" s="88"/>
      <c r="DO4343" s="88"/>
      <c r="DP4343" s="88"/>
      <c r="DQ4343" s="88"/>
      <c r="DR4343" s="88"/>
      <c r="DS4343" s="88"/>
      <c r="DT4343" s="88"/>
      <c r="DU4343" s="88"/>
      <c r="DV4343" s="88"/>
      <c r="DW4343" s="88"/>
      <c r="DX4343" s="88"/>
      <c r="DY4343" s="88"/>
      <c r="DZ4343" s="88"/>
      <c r="EA4343" s="88"/>
      <c r="EB4343" s="88"/>
      <c r="EC4343" s="88"/>
      <c r="ED4343" s="88"/>
      <c r="EE4343" s="88"/>
      <c r="EF4343" s="88"/>
      <c r="EG4343" s="88"/>
      <c r="EH4343" s="88"/>
      <c r="EI4343" s="88"/>
      <c r="EJ4343" s="88"/>
      <c r="EK4343" s="88"/>
      <c r="EL4343" s="88"/>
      <c r="EM4343" s="88"/>
      <c r="EN4343" s="88"/>
      <c r="EO4343" s="88"/>
      <c r="EP4343" s="88"/>
      <c r="EQ4343" s="88"/>
      <c r="ER4343" s="88"/>
      <c r="ES4343" s="88"/>
      <c r="ET4343" s="88"/>
      <c r="EU4343" s="88"/>
      <c r="EV4343" s="88"/>
      <c r="EW4343" s="88"/>
      <c r="EX4343" s="88"/>
      <c r="EY4343" s="88"/>
      <c r="EZ4343" s="88"/>
      <c r="FA4343" s="88"/>
      <c r="FB4343" s="88"/>
      <c r="FC4343" s="88"/>
      <c r="FD4343" s="88"/>
      <c r="FE4343" s="88"/>
      <c r="FF4343" s="88"/>
      <c r="FG4343" s="88"/>
      <c r="FH4343" s="88"/>
      <c r="FI4343" s="88"/>
      <c r="FJ4343" s="88"/>
      <c r="FK4343" s="88"/>
      <c r="FL4343" s="88"/>
      <c r="FM4343" s="88"/>
      <c r="FN4343" s="88"/>
      <c r="FO4343" s="88"/>
      <c r="FP4343" s="88"/>
      <c r="FQ4343" s="88"/>
      <c r="FR4343" s="88"/>
      <c r="FS4343" s="88"/>
      <c r="FT4343" s="88"/>
      <c r="FU4343" s="88"/>
      <c r="FV4343" s="88"/>
      <c r="FW4343" s="88"/>
      <c r="FX4343" s="88"/>
      <c r="FY4343" s="88"/>
      <c r="FZ4343" s="88"/>
      <c r="GA4343" s="88"/>
      <c r="GB4343" s="88"/>
      <c r="GC4343" s="88"/>
      <c r="GD4343" s="88"/>
      <c r="GE4343" s="88"/>
      <c r="GF4343" s="88"/>
      <c r="GG4343" s="88"/>
      <c r="GH4343" s="88"/>
      <c r="GI4343" s="88"/>
      <c r="GJ4343" s="88"/>
      <c r="GK4343" s="88"/>
      <c r="GL4343" s="88"/>
      <c r="GM4343" s="88"/>
      <c r="GN4343" s="88"/>
      <c r="GO4343" s="88"/>
      <c r="GP4343" s="88"/>
      <c r="GQ4343" s="88"/>
      <c r="GR4343" s="88"/>
      <c r="GS4343" s="88"/>
      <c r="GT4343" s="88"/>
      <c r="GU4343" s="88"/>
      <c r="GV4343" s="88"/>
      <c r="GW4343" s="88"/>
      <c r="GX4343" s="88"/>
      <c r="GY4343" s="88"/>
      <c r="GZ4343" s="88"/>
      <c r="HA4343" s="88"/>
      <c r="HB4343" s="88"/>
      <c r="HC4343" s="88"/>
      <c r="HD4343" s="88"/>
      <c r="HE4343" s="88"/>
      <c r="HF4343" s="88"/>
      <c r="HG4343" s="88"/>
      <c r="HH4343" s="88"/>
      <c r="HI4343" s="88"/>
      <c r="HJ4343" s="88"/>
      <c r="HK4343" s="88"/>
      <c r="HL4343" s="88"/>
      <c r="HM4343" s="88"/>
      <c r="HN4343" s="88"/>
      <c r="HO4343" s="88"/>
      <c r="HP4343" s="88"/>
      <c r="HQ4343" s="88"/>
      <c r="HR4343" s="88"/>
      <c r="HS4343" s="88"/>
      <c r="HT4343" s="88"/>
      <c r="HU4343" s="88"/>
      <c r="HV4343" s="88"/>
      <c r="HW4343" s="88"/>
      <c r="HX4343" s="88"/>
      <c r="HY4343" s="88"/>
      <c r="HZ4343" s="88"/>
      <c r="IA4343" s="88"/>
      <c r="IB4343" s="88"/>
      <c r="IC4343" s="88"/>
      <c r="ID4343" s="88"/>
      <c r="IE4343" s="88"/>
      <c r="IF4343" s="88"/>
      <c r="IG4343" s="88"/>
      <c r="IH4343" s="88"/>
      <c r="II4343" s="88"/>
      <c r="IJ4343" s="88"/>
      <c r="IK4343" s="88"/>
      <c r="IL4343" s="88"/>
      <c r="IM4343" s="88"/>
      <c r="IN4343" s="88"/>
      <c r="IO4343" s="88"/>
      <c r="IP4343" s="88"/>
      <c r="IQ4343" s="88"/>
      <c r="IR4343" s="88"/>
      <c r="IS4343" s="88"/>
      <c r="IT4343" s="88"/>
      <c r="IU4343" s="88"/>
      <c r="IV4343" s="88"/>
      <c r="IW4343" s="88"/>
      <c r="IX4343" s="88"/>
      <c r="IY4343" s="88"/>
      <c r="IZ4343" s="88"/>
      <c r="JA4343" s="88"/>
      <c r="JB4343" s="88"/>
      <c r="JC4343" s="88"/>
      <c r="JD4343" s="88"/>
      <c r="JE4343" s="88"/>
      <c r="JF4343" s="88"/>
      <c r="JG4343" s="88"/>
      <c r="JH4343" s="88"/>
      <c r="JI4343" s="88"/>
      <c r="JJ4343" s="88"/>
      <c r="JK4343" s="88"/>
      <c r="JL4343" s="88"/>
      <c r="JM4343" s="88"/>
      <c r="JN4343" s="88"/>
      <c r="JO4343" s="88"/>
      <c r="JP4343" s="88"/>
      <c r="JQ4343" s="88"/>
      <c r="JR4343" s="88"/>
      <c r="JS4343" s="88"/>
      <c r="JT4343" s="88"/>
      <c r="JU4343" s="88"/>
      <c r="JV4343" s="88"/>
      <c r="JW4343" s="88"/>
      <c r="JX4343" s="88"/>
      <c r="JY4343" s="88"/>
      <c r="JZ4343" s="88"/>
      <c r="KA4343" s="88"/>
      <c r="KB4343" s="88"/>
      <c r="KC4343" s="88"/>
      <c r="KD4343" s="88"/>
      <c r="KE4343" s="88"/>
      <c r="KF4343" s="88"/>
      <c r="KG4343" s="88"/>
      <c r="KH4343" s="88"/>
      <c r="KI4343" s="88"/>
      <c r="KJ4343" s="88"/>
      <c r="KK4343" s="88"/>
      <c r="KL4343" s="88"/>
      <c r="KM4343" s="88"/>
      <c r="KN4343" s="88"/>
      <c r="KO4343" s="88"/>
      <c r="KP4343" s="88"/>
      <c r="KQ4343" s="88"/>
      <c r="KR4343" s="88"/>
      <c r="KS4343" s="88"/>
      <c r="KT4343" s="88"/>
      <c r="KU4343" s="88"/>
      <c r="KV4343" s="88"/>
      <c r="KW4343" s="88"/>
      <c r="KX4343" s="88"/>
      <c r="KY4343" s="88"/>
      <c r="KZ4343" s="88"/>
      <c r="LA4343" s="88"/>
      <c r="LB4343" s="88"/>
      <c r="LC4343" s="88"/>
      <c r="LD4343" s="88"/>
      <c r="LE4343" s="88"/>
      <c r="LF4343" s="88"/>
      <c r="LG4343" s="88"/>
      <c r="LH4343" s="88"/>
      <c r="LI4343" s="88"/>
      <c r="LJ4343" s="88"/>
      <c r="LK4343" s="88"/>
      <c r="LL4343" s="88"/>
      <c r="LM4343" s="88"/>
      <c r="LN4343" s="88"/>
      <c r="LO4343" s="88"/>
      <c r="LP4343" s="88"/>
      <c r="LQ4343" s="88"/>
      <c r="LR4343" s="88"/>
      <c r="LS4343" s="88"/>
      <c r="LT4343" s="88"/>
      <c r="LU4343" s="88"/>
      <c r="LV4343" s="88"/>
      <c r="LW4343" s="88"/>
      <c r="LX4343" s="88"/>
      <c r="LY4343" s="88"/>
      <c r="LZ4343" s="88"/>
      <c r="MA4343" s="88"/>
      <c r="MB4343" s="88"/>
      <c r="MC4343" s="88"/>
      <c r="MD4343" s="88"/>
      <c r="ME4343" s="88"/>
      <c r="MF4343" s="88"/>
      <c r="MG4343" s="88"/>
      <c r="MH4343" s="88"/>
      <c r="MI4343" s="88"/>
      <c r="MJ4343" s="88"/>
      <c r="MK4343" s="88"/>
      <c r="ML4343" s="88"/>
      <c r="MM4343" s="88"/>
      <c r="MN4343" s="88"/>
      <c r="MO4343" s="88"/>
      <c r="MP4343" s="88"/>
      <c r="MQ4343" s="88"/>
      <c r="MR4343" s="88"/>
      <c r="MS4343" s="88"/>
      <c r="MT4343" s="88"/>
      <c r="MU4343" s="88"/>
      <c r="MV4343" s="88"/>
      <c r="MW4343" s="88"/>
      <c r="MX4343" s="88"/>
      <c r="MY4343" s="88"/>
      <c r="MZ4343" s="88"/>
      <c r="NA4343" s="88"/>
      <c r="NB4343" s="88"/>
      <c r="NC4343" s="88"/>
      <c r="ND4343" s="88"/>
      <c r="NE4343" s="88"/>
      <c r="NF4343" s="88"/>
      <c r="NG4343" s="88"/>
      <c r="NH4343" s="88"/>
      <c r="NI4343" s="88"/>
      <c r="NJ4343" s="88"/>
      <c r="NK4343" s="88"/>
      <c r="NL4343" s="88"/>
      <c r="NM4343" s="88"/>
      <c r="NN4343" s="88"/>
      <c r="NO4343" s="88"/>
      <c r="NP4343" s="88"/>
      <c r="NQ4343" s="88"/>
      <c r="NR4343" s="88"/>
      <c r="NS4343" s="88"/>
      <c r="NT4343" s="88"/>
      <c r="NU4343" s="88"/>
      <c r="NV4343" s="88"/>
      <c r="NW4343" s="88"/>
      <c r="NX4343" s="88"/>
      <c r="NY4343" s="88"/>
      <c r="NZ4343" s="88"/>
      <c r="OA4343" s="88"/>
      <c r="OB4343" s="88"/>
      <c r="OC4343" s="88"/>
      <c r="OD4343" s="88"/>
      <c r="OE4343" s="88"/>
      <c r="OF4343" s="88"/>
      <c r="OG4343" s="88"/>
      <c r="OH4343" s="88"/>
    </row>
    <row r="4344" spans="1:398" ht="16.5" customHeight="1">
      <c r="A4344" s="12" t="s">
        <v>406</v>
      </c>
      <c r="B4344" s="13"/>
      <c r="C4344" s="487"/>
      <c r="D4344" s="12"/>
      <c r="E4344" s="14" t="s">
        <v>649</v>
      </c>
      <c r="F4344" s="14" t="s">
        <v>625</v>
      </c>
      <c r="G4344" s="14" t="s">
        <v>650</v>
      </c>
      <c r="H4344" s="15">
        <v>2008</v>
      </c>
      <c r="I4344" s="423">
        <v>1</v>
      </c>
      <c r="J4344" s="423">
        <v>0</v>
      </c>
      <c r="K4344" s="423">
        <v>0</v>
      </c>
      <c r="L4344" s="16" t="s">
        <v>6816</v>
      </c>
      <c r="M4344" s="16"/>
      <c r="N4344" s="16" t="s">
        <v>41</v>
      </c>
      <c r="O4344" s="311">
        <v>1080</v>
      </c>
      <c r="P4344" s="17">
        <v>0</v>
      </c>
      <c r="Q4344" s="17">
        <v>0</v>
      </c>
      <c r="R4344" s="18" t="s">
        <v>33</v>
      </c>
      <c r="S4344" s="244">
        <v>0</v>
      </c>
      <c r="T4344" s="244">
        <v>110</v>
      </c>
      <c r="U4344" s="244">
        <v>0</v>
      </c>
      <c r="V4344" s="244">
        <v>0</v>
      </c>
      <c r="W4344" s="310">
        <v>0.25</v>
      </c>
      <c r="X4344" s="21">
        <v>270</v>
      </c>
      <c r="Y4344" s="247" t="s">
        <v>33</v>
      </c>
      <c r="Z4344" s="23" t="s">
        <v>5838</v>
      </c>
      <c r="AA4344" s="24"/>
      <c r="AB4344" s="14"/>
      <c r="AC4344" s="14"/>
      <c r="AD4344" s="25"/>
      <c r="AE4344" s="26"/>
      <c r="AF4344" s="27"/>
      <c r="AG4344" s="28"/>
      <c r="AH4344" s="28"/>
      <c r="AI4344" s="28"/>
      <c r="AJ4344" s="28"/>
      <c r="AK4344" s="28"/>
      <c r="AL4344" s="28"/>
      <c r="AM4344" s="28"/>
      <c r="AN4344" s="28"/>
      <c r="AO4344" s="28"/>
      <c r="AP4344" s="88"/>
      <c r="AQ4344" s="88"/>
      <c r="AR4344" s="88"/>
      <c r="AS4344" s="88"/>
      <c r="AT4344" s="88"/>
      <c r="AU4344" s="88"/>
      <c r="AV4344" s="88"/>
      <c r="AW4344" s="88"/>
      <c r="AX4344" s="88"/>
      <c r="AY4344" s="88"/>
      <c r="AZ4344" s="88"/>
      <c r="BA4344" s="88"/>
      <c r="BB4344" s="88"/>
      <c r="BC4344" s="88"/>
      <c r="BD4344" s="88"/>
      <c r="BE4344" s="88"/>
      <c r="BF4344" s="88"/>
      <c r="BG4344" s="88"/>
      <c r="BH4344" s="88"/>
      <c r="BI4344" s="88"/>
      <c r="BJ4344" s="88"/>
      <c r="BK4344" s="88"/>
      <c r="BL4344" s="88"/>
      <c r="BM4344" s="88"/>
      <c r="BN4344" s="88"/>
      <c r="BO4344" s="88"/>
      <c r="BP4344" s="88"/>
      <c r="BQ4344" s="88"/>
      <c r="BR4344" s="88"/>
      <c r="BS4344" s="88"/>
      <c r="BT4344" s="88"/>
      <c r="BU4344" s="88"/>
      <c r="BV4344" s="88"/>
      <c r="BW4344" s="88"/>
      <c r="BX4344" s="88"/>
      <c r="BY4344" s="88"/>
      <c r="BZ4344" s="88"/>
      <c r="CA4344" s="88"/>
      <c r="CB4344" s="88"/>
      <c r="CC4344" s="88"/>
      <c r="CD4344" s="88"/>
      <c r="CE4344" s="88"/>
      <c r="CF4344" s="88"/>
      <c r="CG4344" s="88"/>
      <c r="CH4344" s="88"/>
      <c r="CI4344" s="88"/>
      <c r="CJ4344" s="88"/>
      <c r="CK4344" s="88"/>
      <c r="CL4344" s="88"/>
      <c r="CM4344" s="88"/>
      <c r="CN4344" s="88"/>
      <c r="CO4344" s="88"/>
      <c r="CP4344" s="88"/>
      <c r="CQ4344" s="88"/>
      <c r="CR4344" s="88"/>
      <c r="CS4344" s="88"/>
      <c r="CT4344" s="88"/>
      <c r="CU4344" s="88"/>
      <c r="CV4344" s="88"/>
      <c r="CW4344" s="88"/>
      <c r="CX4344" s="88"/>
      <c r="CY4344" s="88"/>
      <c r="CZ4344" s="88"/>
      <c r="DA4344" s="88"/>
      <c r="DB4344" s="88"/>
      <c r="DC4344" s="88"/>
      <c r="DD4344" s="88"/>
      <c r="DE4344" s="88"/>
      <c r="DF4344" s="88"/>
      <c r="DG4344" s="88"/>
      <c r="DH4344" s="88"/>
      <c r="DI4344" s="88"/>
      <c r="DJ4344" s="88"/>
      <c r="DK4344" s="88"/>
      <c r="DL4344" s="88"/>
      <c r="DM4344" s="88"/>
      <c r="DN4344" s="88"/>
      <c r="DO4344" s="88"/>
      <c r="DP4344" s="88"/>
      <c r="DQ4344" s="88"/>
      <c r="DR4344" s="88"/>
      <c r="DS4344" s="88"/>
      <c r="DT4344" s="88"/>
      <c r="DU4344" s="88"/>
      <c r="DV4344" s="88"/>
      <c r="DW4344" s="88"/>
      <c r="DX4344" s="88"/>
      <c r="DY4344" s="88"/>
      <c r="DZ4344" s="88"/>
      <c r="EA4344" s="88"/>
      <c r="EB4344" s="88"/>
      <c r="EC4344" s="88"/>
      <c r="ED4344" s="88"/>
      <c r="EE4344" s="88"/>
      <c r="EF4344" s="88"/>
      <c r="EG4344" s="88"/>
      <c r="EH4344" s="88"/>
      <c r="EI4344" s="88"/>
      <c r="EJ4344" s="88"/>
      <c r="EK4344" s="88"/>
      <c r="EL4344" s="88"/>
      <c r="EM4344" s="88"/>
      <c r="EN4344" s="88"/>
      <c r="EO4344" s="88"/>
      <c r="EP4344" s="88"/>
      <c r="EQ4344" s="88"/>
      <c r="ER4344" s="88"/>
      <c r="ES4344" s="88"/>
      <c r="ET4344" s="88"/>
      <c r="EU4344" s="88"/>
      <c r="EV4344" s="88"/>
      <c r="EW4344" s="88"/>
      <c r="EX4344" s="88"/>
      <c r="EY4344" s="88"/>
      <c r="EZ4344" s="88"/>
      <c r="FA4344" s="88"/>
      <c r="FB4344" s="88"/>
      <c r="FC4344" s="88"/>
      <c r="FD4344" s="88"/>
      <c r="FE4344" s="88"/>
      <c r="FF4344" s="88"/>
      <c r="FG4344" s="88"/>
      <c r="FH4344" s="88"/>
      <c r="FI4344" s="88"/>
      <c r="FJ4344" s="88"/>
      <c r="FK4344" s="88"/>
      <c r="FL4344" s="88"/>
      <c r="FM4344" s="88"/>
      <c r="FN4344" s="88"/>
      <c r="FO4344" s="88"/>
      <c r="FP4344" s="88"/>
      <c r="FQ4344" s="88"/>
      <c r="FR4344" s="88"/>
      <c r="FS4344" s="88"/>
      <c r="FT4344" s="88"/>
      <c r="FU4344" s="88"/>
      <c r="FV4344" s="88"/>
      <c r="FW4344" s="88"/>
      <c r="FX4344" s="88"/>
      <c r="FY4344" s="88"/>
      <c r="FZ4344" s="88"/>
      <c r="GA4344" s="88"/>
      <c r="GB4344" s="88"/>
      <c r="GC4344" s="88"/>
      <c r="GD4344" s="88"/>
      <c r="GE4344" s="88"/>
      <c r="GF4344" s="88"/>
      <c r="GG4344" s="88"/>
      <c r="GH4344" s="88"/>
      <c r="GI4344" s="88"/>
      <c r="GJ4344" s="88"/>
      <c r="GK4344" s="88"/>
      <c r="GL4344" s="88"/>
      <c r="GM4344" s="88"/>
      <c r="GN4344" s="88"/>
      <c r="GO4344" s="88"/>
      <c r="GP4344" s="88"/>
      <c r="GQ4344" s="88"/>
      <c r="GR4344" s="88"/>
      <c r="GS4344" s="88"/>
      <c r="GT4344" s="88"/>
      <c r="GU4344" s="88"/>
      <c r="GV4344" s="88"/>
      <c r="GW4344" s="88"/>
      <c r="GX4344" s="88"/>
      <c r="GY4344" s="88"/>
      <c r="GZ4344" s="88"/>
      <c r="HA4344" s="88"/>
      <c r="HB4344" s="88"/>
      <c r="HC4344" s="88"/>
      <c r="HD4344" s="88"/>
      <c r="HE4344" s="88"/>
      <c r="HF4344" s="88"/>
      <c r="HG4344" s="88"/>
      <c r="HH4344" s="88"/>
      <c r="HI4344" s="88"/>
      <c r="HJ4344" s="88"/>
      <c r="HK4344" s="88"/>
      <c r="HL4344" s="88"/>
      <c r="HM4344" s="88"/>
      <c r="HN4344" s="88"/>
      <c r="HO4344" s="88"/>
      <c r="HP4344" s="88"/>
      <c r="HQ4344" s="88"/>
      <c r="HR4344" s="88"/>
      <c r="HS4344" s="88"/>
      <c r="HT4344" s="88"/>
      <c r="HU4344" s="88"/>
      <c r="HV4344" s="88"/>
      <c r="HW4344" s="88"/>
      <c r="HX4344" s="88"/>
      <c r="HY4344" s="88"/>
      <c r="HZ4344" s="88"/>
      <c r="IA4344" s="88"/>
      <c r="IB4344" s="88"/>
      <c r="IC4344" s="88"/>
      <c r="ID4344" s="88"/>
      <c r="IE4344" s="88"/>
      <c r="IF4344" s="88"/>
      <c r="IG4344" s="88"/>
      <c r="IH4344" s="88"/>
      <c r="II4344" s="88"/>
      <c r="IJ4344" s="88"/>
      <c r="IK4344" s="88"/>
      <c r="IL4344" s="88"/>
      <c r="IM4344" s="88"/>
      <c r="IN4344" s="88"/>
      <c r="IO4344" s="88"/>
      <c r="IP4344" s="88"/>
      <c r="IQ4344" s="88"/>
      <c r="IR4344" s="88"/>
      <c r="IS4344" s="88"/>
      <c r="IT4344" s="88"/>
      <c r="IU4344" s="88"/>
      <c r="IV4344" s="88"/>
      <c r="IW4344" s="88"/>
      <c r="IX4344" s="88"/>
      <c r="IY4344" s="88"/>
      <c r="IZ4344" s="88"/>
      <c r="JA4344" s="88"/>
      <c r="JB4344" s="88"/>
      <c r="JC4344" s="88"/>
      <c r="JD4344" s="88"/>
      <c r="JE4344" s="88"/>
      <c r="JF4344" s="88"/>
      <c r="JG4344" s="88"/>
      <c r="JH4344" s="88"/>
      <c r="JI4344" s="88"/>
      <c r="JJ4344" s="88"/>
      <c r="JK4344" s="88"/>
      <c r="JL4344" s="88"/>
      <c r="JM4344" s="88"/>
      <c r="JN4344" s="88"/>
      <c r="JO4344" s="88"/>
      <c r="JP4344" s="88"/>
      <c r="JQ4344" s="88"/>
      <c r="JR4344" s="88"/>
      <c r="JS4344" s="88"/>
      <c r="JT4344" s="88"/>
      <c r="JU4344" s="88"/>
      <c r="JV4344" s="88"/>
      <c r="JW4344" s="88"/>
      <c r="JX4344" s="88"/>
      <c r="JY4344" s="88"/>
      <c r="JZ4344" s="88"/>
      <c r="KA4344" s="88"/>
      <c r="KB4344" s="88"/>
      <c r="KC4344" s="88"/>
      <c r="KD4344" s="88"/>
      <c r="KE4344" s="88"/>
      <c r="KF4344" s="88"/>
      <c r="KG4344" s="88"/>
      <c r="KH4344" s="88"/>
      <c r="KI4344" s="88"/>
      <c r="KJ4344" s="88"/>
      <c r="KK4344" s="88"/>
      <c r="KL4344" s="88"/>
      <c r="KM4344" s="88"/>
      <c r="KN4344" s="88"/>
      <c r="KO4344" s="88"/>
      <c r="KP4344" s="88"/>
      <c r="KQ4344" s="88"/>
      <c r="KR4344" s="88"/>
      <c r="KS4344" s="88"/>
      <c r="KT4344" s="88"/>
      <c r="KU4344" s="88"/>
      <c r="KV4344" s="88"/>
      <c r="KW4344" s="88"/>
      <c r="KX4344" s="88"/>
      <c r="KY4344" s="88"/>
      <c r="KZ4344" s="88"/>
      <c r="LA4344" s="88"/>
      <c r="LB4344" s="88"/>
      <c r="LC4344" s="88"/>
      <c r="LD4344" s="88"/>
      <c r="LE4344" s="88"/>
      <c r="LF4344" s="88"/>
      <c r="LG4344" s="88"/>
      <c r="LH4344" s="88"/>
      <c r="LI4344" s="88"/>
      <c r="LJ4344" s="88"/>
      <c r="LK4344" s="88"/>
      <c r="LL4344" s="88"/>
      <c r="LM4344" s="88"/>
      <c r="LN4344" s="88"/>
      <c r="LO4344" s="88"/>
      <c r="LP4344" s="88"/>
      <c r="LQ4344" s="88"/>
      <c r="LR4344" s="88"/>
      <c r="LS4344" s="88"/>
      <c r="LT4344" s="88"/>
      <c r="LU4344" s="88"/>
      <c r="LV4344" s="88"/>
      <c r="LW4344" s="88"/>
      <c r="LX4344" s="88"/>
      <c r="LY4344" s="88"/>
      <c r="LZ4344" s="88"/>
      <c r="MA4344" s="88"/>
      <c r="MB4344" s="88"/>
      <c r="MC4344" s="88"/>
      <c r="MD4344" s="88"/>
      <c r="ME4344" s="88"/>
      <c r="MF4344" s="88"/>
      <c r="MG4344" s="88"/>
      <c r="MH4344" s="88"/>
      <c r="MI4344" s="88"/>
      <c r="MJ4344" s="88"/>
      <c r="MK4344" s="88"/>
      <c r="ML4344" s="88"/>
      <c r="MM4344" s="88"/>
      <c r="MN4344" s="88"/>
      <c r="MO4344" s="88"/>
      <c r="MP4344" s="88"/>
      <c r="MQ4344" s="88"/>
      <c r="MR4344" s="88"/>
      <c r="MS4344" s="88"/>
      <c r="MT4344" s="88"/>
      <c r="MU4344" s="88"/>
      <c r="MV4344" s="88"/>
      <c r="MW4344" s="88"/>
      <c r="MX4344" s="88"/>
      <c r="MY4344" s="88"/>
      <c r="MZ4344" s="88"/>
      <c r="NA4344" s="88"/>
      <c r="NB4344" s="88"/>
      <c r="NC4344" s="88"/>
      <c r="ND4344" s="88"/>
      <c r="NE4344" s="88"/>
      <c r="NF4344" s="88"/>
      <c r="NG4344" s="88"/>
      <c r="NH4344" s="88"/>
      <c r="NI4344" s="88"/>
      <c r="NJ4344" s="88"/>
      <c r="NK4344" s="88"/>
      <c r="NL4344" s="88"/>
      <c r="NM4344" s="88"/>
      <c r="NN4344" s="88"/>
      <c r="NO4344" s="88"/>
      <c r="NP4344" s="88"/>
      <c r="NQ4344" s="88"/>
      <c r="NR4344" s="88"/>
      <c r="NS4344" s="88"/>
      <c r="NT4344" s="88"/>
      <c r="NU4344" s="88"/>
      <c r="NV4344" s="88"/>
      <c r="NW4344" s="88"/>
      <c r="NX4344" s="88"/>
      <c r="NY4344" s="88"/>
      <c r="NZ4344" s="88"/>
      <c r="OA4344" s="88"/>
      <c r="OB4344" s="88"/>
      <c r="OC4344" s="88"/>
      <c r="OD4344" s="88"/>
      <c r="OE4344" s="88"/>
      <c r="OF4344" s="88"/>
      <c r="OG4344" s="88"/>
      <c r="OH4344" s="88"/>
    </row>
    <row r="4345" spans="1:398" ht="16.5" customHeight="1">
      <c r="A4345" s="12" t="s">
        <v>406</v>
      </c>
      <c r="B4345" s="13"/>
      <c r="C4345" s="487"/>
      <c r="D4345" s="12"/>
      <c r="E4345" s="14" t="s">
        <v>533</v>
      </c>
      <c r="F4345" s="14" t="s">
        <v>534</v>
      </c>
      <c r="G4345" s="14" t="s">
        <v>535</v>
      </c>
      <c r="H4345" s="15">
        <v>2006</v>
      </c>
      <c r="I4345" s="15">
        <v>1</v>
      </c>
      <c r="J4345" s="15">
        <v>0</v>
      </c>
      <c r="K4345" s="15">
        <v>0</v>
      </c>
      <c r="L4345" s="16" t="s">
        <v>410</v>
      </c>
      <c r="M4345" s="16"/>
      <c r="N4345" s="16" t="s">
        <v>411</v>
      </c>
      <c r="O4345" s="17">
        <v>300</v>
      </c>
      <c r="P4345" s="17">
        <v>0</v>
      </c>
      <c r="Q4345" s="17">
        <v>0</v>
      </c>
      <c r="R4345" s="18" t="s">
        <v>33</v>
      </c>
      <c r="S4345" s="19">
        <v>60</v>
      </c>
      <c r="T4345" s="19">
        <v>220</v>
      </c>
      <c r="U4345" s="19">
        <v>4.5454545454545459</v>
      </c>
      <c r="V4345" s="19">
        <v>0</v>
      </c>
      <c r="W4345" s="20">
        <v>1</v>
      </c>
      <c r="X4345" s="21">
        <v>300</v>
      </c>
      <c r="Y4345" s="22" t="s">
        <v>33</v>
      </c>
      <c r="Z4345" s="23" t="s">
        <v>5838</v>
      </c>
      <c r="AA4345" s="24"/>
      <c r="AB4345" s="14"/>
      <c r="AC4345" s="14"/>
      <c r="AD4345" s="25"/>
      <c r="AE4345" s="26"/>
      <c r="AF4345" s="27"/>
      <c r="AG4345" s="28"/>
      <c r="AH4345" s="28"/>
      <c r="AI4345" s="28"/>
      <c r="AJ4345" s="28"/>
      <c r="AK4345" s="28"/>
      <c r="AL4345" s="28"/>
      <c r="AM4345" s="28"/>
      <c r="AN4345" s="28"/>
      <c r="AO4345" s="28"/>
      <c r="AP4345" s="88"/>
      <c r="AQ4345" s="88"/>
      <c r="AR4345" s="88"/>
      <c r="AS4345" s="88"/>
      <c r="AT4345" s="88"/>
      <c r="AU4345" s="88"/>
      <c r="AV4345" s="88"/>
      <c r="AW4345" s="88"/>
      <c r="AX4345" s="88"/>
      <c r="AY4345" s="88"/>
      <c r="AZ4345" s="88"/>
      <c r="BA4345" s="88"/>
      <c r="BB4345" s="88"/>
      <c r="BC4345" s="88"/>
      <c r="BD4345" s="88"/>
      <c r="BE4345" s="88"/>
      <c r="BF4345" s="88"/>
      <c r="BG4345" s="88"/>
      <c r="BH4345" s="88"/>
      <c r="BI4345" s="88"/>
      <c r="BJ4345" s="88"/>
      <c r="BK4345" s="88"/>
      <c r="BL4345" s="88"/>
      <c r="BM4345" s="88"/>
      <c r="BN4345" s="88"/>
      <c r="BO4345" s="88"/>
      <c r="BP4345" s="88"/>
      <c r="BQ4345" s="88"/>
      <c r="BR4345" s="88"/>
      <c r="BS4345" s="88"/>
      <c r="BT4345" s="88"/>
      <c r="BU4345" s="88"/>
      <c r="BV4345" s="88"/>
      <c r="BW4345" s="88"/>
      <c r="BX4345" s="88"/>
      <c r="BY4345" s="88"/>
      <c r="BZ4345" s="88"/>
      <c r="CA4345" s="88"/>
      <c r="CB4345" s="88"/>
      <c r="CC4345" s="88"/>
      <c r="CD4345" s="88"/>
      <c r="CE4345" s="88"/>
      <c r="CF4345" s="88"/>
      <c r="CG4345" s="88"/>
      <c r="CH4345" s="88"/>
      <c r="CI4345" s="88"/>
      <c r="CJ4345" s="88"/>
      <c r="CK4345" s="88"/>
      <c r="CL4345" s="88"/>
      <c r="CM4345" s="88"/>
      <c r="CN4345" s="88"/>
      <c r="CO4345" s="88"/>
      <c r="CP4345" s="88"/>
      <c r="CQ4345" s="88"/>
      <c r="CR4345" s="88"/>
      <c r="CS4345" s="88"/>
      <c r="CT4345" s="88"/>
      <c r="CU4345" s="88"/>
      <c r="CV4345" s="88"/>
      <c r="CW4345" s="88"/>
      <c r="CX4345" s="88"/>
      <c r="CY4345" s="88"/>
      <c r="CZ4345" s="88"/>
      <c r="DA4345" s="88"/>
      <c r="DB4345" s="88"/>
      <c r="DC4345" s="88"/>
      <c r="DD4345" s="88"/>
      <c r="DE4345" s="88"/>
      <c r="DF4345" s="88"/>
      <c r="DG4345" s="88"/>
      <c r="DH4345" s="88"/>
      <c r="DI4345" s="88"/>
      <c r="DJ4345" s="88"/>
      <c r="DK4345" s="88"/>
      <c r="DL4345" s="88"/>
      <c r="DM4345" s="88"/>
      <c r="DN4345" s="88"/>
      <c r="DO4345" s="88"/>
      <c r="DP4345" s="88"/>
      <c r="DQ4345" s="88"/>
      <c r="DR4345" s="88"/>
      <c r="DS4345" s="88"/>
      <c r="DT4345" s="88"/>
      <c r="DU4345" s="88"/>
      <c r="DV4345" s="88"/>
      <c r="DW4345" s="88"/>
      <c r="DX4345" s="88"/>
      <c r="DY4345" s="88"/>
      <c r="DZ4345" s="88"/>
      <c r="EA4345" s="88"/>
      <c r="EB4345" s="88"/>
      <c r="EC4345" s="88"/>
      <c r="ED4345" s="88"/>
      <c r="EE4345" s="88"/>
      <c r="EF4345" s="88"/>
      <c r="EG4345" s="88"/>
      <c r="EH4345" s="88"/>
      <c r="EI4345" s="88"/>
      <c r="EJ4345" s="88"/>
      <c r="EK4345" s="88"/>
      <c r="EL4345" s="88"/>
      <c r="EM4345" s="88"/>
      <c r="EN4345" s="88"/>
      <c r="EO4345" s="88"/>
      <c r="EP4345" s="88"/>
      <c r="EQ4345" s="88"/>
      <c r="ER4345" s="88"/>
      <c r="ES4345" s="88"/>
      <c r="ET4345" s="88"/>
      <c r="EU4345" s="88"/>
      <c r="EV4345" s="88"/>
      <c r="EW4345" s="88"/>
      <c r="EX4345" s="88"/>
      <c r="EY4345" s="88"/>
      <c r="EZ4345" s="88"/>
      <c r="FA4345" s="88"/>
      <c r="FB4345" s="88"/>
      <c r="FC4345" s="88"/>
      <c r="FD4345" s="88"/>
      <c r="FE4345" s="88"/>
      <c r="FF4345" s="88"/>
      <c r="FG4345" s="88"/>
      <c r="FH4345" s="88"/>
      <c r="FI4345" s="88"/>
      <c r="FJ4345" s="88"/>
      <c r="FK4345" s="88"/>
      <c r="FL4345" s="88"/>
      <c r="FM4345" s="88"/>
      <c r="FN4345" s="88"/>
      <c r="FO4345" s="88"/>
      <c r="FP4345" s="88"/>
      <c r="FQ4345" s="88"/>
      <c r="FR4345" s="88"/>
      <c r="FS4345" s="88"/>
      <c r="FT4345" s="88"/>
      <c r="FU4345" s="88"/>
      <c r="FV4345" s="88"/>
      <c r="FW4345" s="88"/>
      <c r="FX4345" s="88"/>
      <c r="FY4345" s="88"/>
      <c r="FZ4345" s="88"/>
      <c r="GA4345" s="88"/>
      <c r="GB4345" s="88"/>
      <c r="GC4345" s="88"/>
      <c r="GD4345" s="88"/>
      <c r="GE4345" s="88"/>
      <c r="GF4345" s="88"/>
      <c r="GG4345" s="88"/>
      <c r="GH4345" s="88"/>
      <c r="GI4345" s="88"/>
      <c r="GJ4345" s="88"/>
      <c r="GK4345" s="88"/>
      <c r="GL4345" s="88"/>
      <c r="GM4345" s="88"/>
      <c r="GN4345" s="88"/>
      <c r="GO4345" s="88"/>
      <c r="GP4345" s="88"/>
      <c r="GQ4345" s="88"/>
      <c r="GR4345" s="88"/>
      <c r="GS4345" s="88"/>
      <c r="GT4345" s="88"/>
      <c r="GU4345" s="88"/>
      <c r="GV4345" s="88"/>
      <c r="GW4345" s="88"/>
      <c r="GX4345" s="88"/>
      <c r="GY4345" s="88"/>
      <c r="GZ4345" s="88"/>
      <c r="HA4345" s="88"/>
      <c r="HB4345" s="88"/>
      <c r="HC4345" s="88"/>
      <c r="HD4345" s="88"/>
      <c r="HE4345" s="88"/>
      <c r="HF4345" s="88"/>
      <c r="HG4345" s="88"/>
      <c r="HH4345" s="88"/>
      <c r="HI4345" s="88"/>
      <c r="HJ4345" s="88"/>
      <c r="HK4345" s="88"/>
      <c r="HL4345" s="88"/>
      <c r="HM4345" s="88"/>
      <c r="HN4345" s="88"/>
      <c r="HO4345" s="88"/>
      <c r="HP4345" s="88"/>
      <c r="HQ4345" s="88"/>
      <c r="HR4345" s="88"/>
      <c r="HS4345" s="88"/>
      <c r="HT4345" s="88"/>
      <c r="HU4345" s="88"/>
      <c r="HV4345" s="88"/>
      <c r="HW4345" s="88"/>
      <c r="HX4345" s="88"/>
      <c r="HY4345" s="88"/>
      <c r="HZ4345" s="88"/>
      <c r="IA4345" s="88"/>
      <c r="IB4345" s="88"/>
      <c r="IC4345" s="88"/>
      <c r="ID4345" s="88"/>
      <c r="IE4345" s="88"/>
      <c r="IF4345" s="88"/>
      <c r="IG4345" s="88"/>
      <c r="IH4345" s="88"/>
      <c r="II4345" s="88"/>
      <c r="IJ4345" s="88"/>
      <c r="IK4345" s="88"/>
      <c r="IL4345" s="88"/>
      <c r="IM4345" s="88"/>
      <c r="IN4345" s="88"/>
      <c r="IO4345" s="88"/>
      <c r="IP4345" s="88"/>
      <c r="IQ4345" s="88"/>
      <c r="IR4345" s="88"/>
      <c r="IS4345" s="88"/>
      <c r="IT4345" s="88"/>
      <c r="IU4345" s="88"/>
      <c r="IV4345" s="88"/>
      <c r="IW4345" s="88"/>
      <c r="IX4345" s="88"/>
      <c r="IY4345" s="88"/>
      <c r="IZ4345" s="88"/>
      <c r="JA4345" s="88"/>
      <c r="JB4345" s="88"/>
      <c r="JC4345" s="88"/>
      <c r="JD4345" s="88"/>
      <c r="JE4345" s="88"/>
      <c r="JF4345" s="88"/>
      <c r="JG4345" s="88"/>
      <c r="JH4345" s="88"/>
      <c r="JI4345" s="88"/>
      <c r="JJ4345" s="88"/>
      <c r="JK4345" s="88"/>
      <c r="JL4345" s="88"/>
      <c r="JM4345" s="88"/>
      <c r="JN4345" s="88"/>
      <c r="JO4345" s="88"/>
      <c r="JP4345" s="88"/>
      <c r="JQ4345" s="88"/>
      <c r="JR4345" s="88"/>
      <c r="JS4345" s="88"/>
      <c r="JT4345" s="88"/>
      <c r="JU4345" s="88"/>
      <c r="JV4345" s="88"/>
      <c r="JW4345" s="88"/>
      <c r="JX4345" s="88"/>
      <c r="JY4345" s="88"/>
      <c r="JZ4345" s="88"/>
      <c r="KA4345" s="88"/>
      <c r="KB4345" s="88"/>
      <c r="KC4345" s="88"/>
      <c r="KD4345" s="88"/>
      <c r="KE4345" s="88"/>
      <c r="KF4345" s="88"/>
      <c r="KG4345" s="88"/>
      <c r="KH4345" s="88"/>
      <c r="KI4345" s="88"/>
      <c r="KJ4345" s="88"/>
      <c r="KK4345" s="88"/>
      <c r="KL4345" s="88"/>
      <c r="KM4345" s="88"/>
      <c r="KN4345" s="88"/>
      <c r="KO4345" s="88"/>
      <c r="KP4345" s="88"/>
      <c r="KQ4345" s="88"/>
      <c r="KR4345" s="88"/>
      <c r="KS4345" s="88"/>
      <c r="KT4345" s="88"/>
      <c r="KU4345" s="88"/>
      <c r="KV4345" s="88"/>
      <c r="KW4345" s="88"/>
      <c r="KX4345" s="88"/>
      <c r="KY4345" s="88"/>
      <c r="KZ4345" s="88"/>
      <c r="LA4345" s="88"/>
      <c r="LB4345" s="88"/>
      <c r="LC4345" s="88"/>
      <c r="LD4345" s="88"/>
      <c r="LE4345" s="88"/>
      <c r="LF4345" s="88"/>
      <c r="LG4345" s="88"/>
      <c r="LH4345" s="88"/>
      <c r="LI4345" s="88"/>
      <c r="LJ4345" s="88"/>
      <c r="LK4345" s="88"/>
      <c r="LL4345" s="88"/>
      <c r="LM4345" s="88"/>
      <c r="LN4345" s="88"/>
      <c r="LO4345" s="88"/>
      <c r="LP4345" s="88"/>
      <c r="LQ4345" s="88"/>
      <c r="LR4345" s="88"/>
      <c r="LS4345" s="88"/>
      <c r="LT4345" s="88"/>
      <c r="LU4345" s="88"/>
      <c r="LV4345" s="88"/>
      <c r="LW4345" s="88"/>
      <c r="LX4345" s="88"/>
      <c r="LY4345" s="88"/>
      <c r="LZ4345" s="88"/>
      <c r="MA4345" s="88"/>
      <c r="MB4345" s="88"/>
      <c r="MC4345" s="88"/>
      <c r="MD4345" s="88"/>
      <c r="ME4345" s="88"/>
      <c r="MF4345" s="88"/>
      <c r="MG4345" s="88"/>
      <c r="MH4345" s="88"/>
      <c r="MI4345" s="88"/>
      <c r="MJ4345" s="88"/>
      <c r="MK4345" s="88"/>
      <c r="ML4345" s="88"/>
      <c r="MM4345" s="88"/>
      <c r="MN4345" s="88"/>
      <c r="MO4345" s="88"/>
      <c r="MP4345" s="88"/>
      <c r="MQ4345" s="88"/>
      <c r="MR4345" s="88"/>
      <c r="MS4345" s="88"/>
      <c r="MT4345" s="88"/>
      <c r="MU4345" s="88"/>
      <c r="MV4345" s="88"/>
      <c r="MW4345" s="88"/>
      <c r="MX4345" s="88"/>
      <c r="MY4345" s="88"/>
      <c r="MZ4345" s="88"/>
      <c r="NA4345" s="88"/>
      <c r="NB4345" s="88"/>
      <c r="NC4345" s="88"/>
      <c r="ND4345" s="88"/>
      <c r="NE4345" s="88"/>
      <c r="NF4345" s="88"/>
      <c r="NG4345" s="88"/>
      <c r="NH4345" s="88"/>
      <c r="NI4345" s="88"/>
      <c r="NJ4345" s="88"/>
      <c r="NK4345" s="88"/>
      <c r="NL4345" s="88"/>
      <c r="NM4345" s="88"/>
      <c r="NN4345" s="88"/>
      <c r="NO4345" s="88"/>
      <c r="NP4345" s="88"/>
      <c r="NQ4345" s="88"/>
      <c r="NR4345" s="88"/>
      <c r="NS4345" s="88"/>
      <c r="NT4345" s="88"/>
      <c r="NU4345" s="88"/>
      <c r="NV4345" s="88"/>
      <c r="NW4345" s="88"/>
      <c r="NX4345" s="88"/>
      <c r="NY4345" s="88"/>
      <c r="NZ4345" s="88"/>
      <c r="OA4345" s="88"/>
      <c r="OB4345" s="88"/>
      <c r="OC4345" s="88"/>
      <c r="OD4345" s="88"/>
      <c r="OE4345" s="88"/>
      <c r="OF4345" s="88"/>
      <c r="OG4345" s="88"/>
      <c r="OH4345" s="88"/>
    </row>
    <row r="4346" spans="1:398" ht="16.5" customHeight="1">
      <c r="A4346" s="12" t="s">
        <v>406</v>
      </c>
      <c r="B4346" s="13"/>
      <c r="C4346" s="189"/>
      <c r="D4346" s="12"/>
      <c r="E4346" s="14" t="s">
        <v>448</v>
      </c>
      <c r="F4346" s="14" t="s">
        <v>423</v>
      </c>
      <c r="G4346" s="14" t="s">
        <v>530</v>
      </c>
      <c r="H4346" s="15">
        <v>2006</v>
      </c>
      <c r="I4346" s="15">
        <v>1</v>
      </c>
      <c r="J4346" s="15">
        <v>0</v>
      </c>
      <c r="K4346" s="15">
        <v>0</v>
      </c>
      <c r="L4346" s="16" t="s">
        <v>422</v>
      </c>
      <c r="M4346" s="16"/>
      <c r="N4346" s="16" t="s">
        <v>41</v>
      </c>
      <c r="O4346" s="17">
        <v>1280</v>
      </c>
      <c r="P4346" s="17">
        <v>0</v>
      </c>
      <c r="Q4346" s="17">
        <v>0</v>
      </c>
      <c r="R4346" s="18" t="s">
        <v>33</v>
      </c>
      <c r="S4346" s="19">
        <v>60</v>
      </c>
      <c r="T4346" s="19">
        <v>110</v>
      </c>
      <c r="U4346" s="19">
        <v>2.2727272727272729</v>
      </c>
      <c r="V4346" s="19">
        <v>0</v>
      </c>
      <c r="W4346" s="20">
        <v>0.25</v>
      </c>
      <c r="X4346" s="21">
        <v>320</v>
      </c>
      <c r="Y4346" s="22" t="s">
        <v>33</v>
      </c>
      <c r="Z4346" s="23" t="s">
        <v>5838</v>
      </c>
      <c r="AA4346" s="24"/>
      <c r="AB4346" s="14"/>
      <c r="AC4346" s="14"/>
      <c r="AD4346" s="25"/>
      <c r="AE4346" s="26"/>
      <c r="AF4346" s="27"/>
      <c r="AG4346" s="28"/>
      <c r="AH4346" s="28"/>
      <c r="AI4346" s="28"/>
      <c r="AJ4346" s="28"/>
      <c r="AK4346" s="28"/>
      <c r="AL4346" s="28"/>
      <c r="AM4346" s="28"/>
      <c r="AN4346" s="28"/>
      <c r="AO4346" s="28"/>
      <c r="AP4346" s="88"/>
      <c r="AQ4346" s="88"/>
      <c r="AR4346" s="88"/>
      <c r="AS4346" s="88"/>
      <c r="AT4346" s="88"/>
      <c r="AU4346" s="88"/>
      <c r="AV4346" s="88"/>
      <c r="AW4346" s="88"/>
      <c r="AX4346" s="88"/>
      <c r="AY4346" s="88"/>
      <c r="AZ4346" s="88"/>
      <c r="BA4346" s="88"/>
      <c r="BB4346" s="88"/>
      <c r="BC4346" s="88"/>
      <c r="BD4346" s="88"/>
      <c r="BE4346" s="88"/>
      <c r="BF4346" s="88"/>
      <c r="BG4346" s="88"/>
      <c r="BH4346" s="88"/>
      <c r="BI4346" s="88"/>
      <c r="BJ4346" s="88"/>
      <c r="BK4346" s="88"/>
      <c r="BL4346" s="88"/>
      <c r="BM4346" s="88"/>
      <c r="BN4346" s="88"/>
      <c r="BO4346" s="88"/>
      <c r="BP4346" s="88"/>
      <c r="BQ4346" s="88"/>
      <c r="BR4346" s="88"/>
      <c r="BS4346" s="88"/>
      <c r="BT4346" s="88"/>
      <c r="BU4346" s="88"/>
      <c r="BV4346" s="88"/>
      <c r="BW4346" s="88"/>
      <c r="BX4346" s="88"/>
      <c r="BY4346" s="88"/>
      <c r="BZ4346" s="88"/>
      <c r="CA4346" s="88"/>
      <c r="CB4346" s="88"/>
      <c r="CC4346" s="88"/>
      <c r="CD4346" s="88"/>
      <c r="CE4346" s="88"/>
      <c r="CF4346" s="88"/>
      <c r="CG4346" s="88"/>
      <c r="CH4346" s="88"/>
      <c r="CI4346" s="88"/>
      <c r="CJ4346" s="88"/>
      <c r="CK4346" s="88"/>
      <c r="CL4346" s="88"/>
      <c r="CM4346" s="88"/>
      <c r="CN4346" s="88"/>
      <c r="CO4346" s="88"/>
      <c r="CP4346" s="88"/>
      <c r="CQ4346" s="88"/>
      <c r="CR4346" s="88"/>
      <c r="CS4346" s="88"/>
      <c r="CT4346" s="88"/>
      <c r="CU4346" s="88"/>
      <c r="CV4346" s="88"/>
      <c r="CW4346" s="88"/>
      <c r="CX4346" s="88"/>
      <c r="CY4346" s="88"/>
      <c r="CZ4346" s="88"/>
      <c r="DA4346" s="88"/>
      <c r="DB4346" s="88"/>
      <c r="DC4346" s="88"/>
      <c r="DD4346" s="88"/>
      <c r="DE4346" s="88"/>
      <c r="DF4346" s="88"/>
      <c r="DG4346" s="88"/>
      <c r="DH4346" s="88"/>
      <c r="DI4346" s="88"/>
      <c r="DJ4346" s="88"/>
      <c r="DK4346" s="88"/>
      <c r="DL4346" s="88"/>
      <c r="DM4346" s="88"/>
      <c r="DN4346" s="88"/>
      <c r="DO4346" s="88"/>
      <c r="DP4346" s="88"/>
      <c r="DQ4346" s="88"/>
      <c r="DR4346" s="88"/>
      <c r="DS4346" s="88"/>
      <c r="DT4346" s="88"/>
      <c r="DU4346" s="88"/>
      <c r="DV4346" s="88"/>
      <c r="DW4346" s="88"/>
      <c r="DX4346" s="88"/>
      <c r="DY4346" s="88"/>
      <c r="DZ4346" s="88"/>
      <c r="EA4346" s="88"/>
      <c r="EB4346" s="88"/>
      <c r="EC4346" s="88"/>
      <c r="ED4346" s="88"/>
      <c r="EE4346" s="88"/>
      <c r="EF4346" s="88"/>
      <c r="EG4346" s="88"/>
      <c r="EH4346" s="88"/>
      <c r="EI4346" s="88"/>
      <c r="EJ4346" s="88"/>
      <c r="EK4346" s="88"/>
      <c r="EL4346" s="88"/>
      <c r="EM4346" s="88"/>
      <c r="EN4346" s="88"/>
      <c r="EO4346" s="88"/>
      <c r="EP4346" s="88"/>
      <c r="EQ4346" s="88"/>
      <c r="ER4346" s="88"/>
      <c r="ES4346" s="88"/>
      <c r="ET4346" s="88"/>
      <c r="EU4346" s="88"/>
      <c r="EV4346" s="88"/>
      <c r="EW4346" s="88"/>
      <c r="EX4346" s="88"/>
      <c r="EY4346" s="88"/>
      <c r="EZ4346" s="88"/>
      <c r="FA4346" s="88"/>
      <c r="FB4346" s="88"/>
      <c r="FC4346" s="88"/>
      <c r="FD4346" s="88"/>
      <c r="FE4346" s="88"/>
      <c r="FF4346" s="88"/>
      <c r="FG4346" s="88"/>
      <c r="FH4346" s="88"/>
      <c r="FI4346" s="88"/>
      <c r="FJ4346" s="88"/>
      <c r="FK4346" s="88"/>
      <c r="FL4346" s="88"/>
      <c r="FM4346" s="88"/>
      <c r="FN4346" s="88"/>
      <c r="FO4346" s="88"/>
      <c r="FP4346" s="88"/>
      <c r="FQ4346" s="88"/>
      <c r="FR4346" s="88"/>
      <c r="FS4346" s="88"/>
      <c r="FT4346" s="88"/>
      <c r="FU4346" s="88"/>
      <c r="FV4346" s="88"/>
      <c r="FW4346" s="88"/>
      <c r="FX4346" s="88"/>
      <c r="FY4346" s="88"/>
      <c r="FZ4346" s="88"/>
      <c r="GA4346" s="88"/>
      <c r="GB4346" s="88"/>
      <c r="GC4346" s="88"/>
      <c r="GD4346" s="88"/>
      <c r="GE4346" s="88"/>
      <c r="GF4346" s="88"/>
      <c r="GG4346" s="88"/>
      <c r="GH4346" s="88"/>
      <c r="GI4346" s="88"/>
      <c r="GJ4346" s="88"/>
      <c r="GK4346" s="88"/>
      <c r="GL4346" s="88"/>
      <c r="GM4346" s="88"/>
      <c r="GN4346" s="88"/>
      <c r="GO4346" s="88"/>
      <c r="GP4346" s="88"/>
      <c r="GQ4346" s="88"/>
      <c r="GR4346" s="88"/>
      <c r="GS4346" s="88"/>
      <c r="GT4346" s="88"/>
      <c r="GU4346" s="88"/>
      <c r="GV4346" s="88"/>
      <c r="GW4346" s="88"/>
      <c r="GX4346" s="88"/>
      <c r="GY4346" s="88"/>
      <c r="GZ4346" s="88"/>
      <c r="HA4346" s="88"/>
      <c r="HB4346" s="88"/>
      <c r="HC4346" s="88"/>
      <c r="HD4346" s="88"/>
      <c r="HE4346" s="88"/>
      <c r="HF4346" s="88"/>
      <c r="HG4346" s="88"/>
      <c r="HH4346" s="88"/>
      <c r="HI4346" s="88"/>
      <c r="HJ4346" s="88"/>
      <c r="HK4346" s="88"/>
      <c r="HL4346" s="88"/>
      <c r="HM4346" s="88"/>
      <c r="HN4346" s="88"/>
      <c r="HO4346" s="88"/>
      <c r="HP4346" s="88"/>
      <c r="HQ4346" s="88"/>
      <c r="HR4346" s="88"/>
      <c r="HS4346" s="88"/>
      <c r="HT4346" s="88"/>
      <c r="HU4346" s="88"/>
      <c r="HV4346" s="88"/>
      <c r="HW4346" s="88"/>
      <c r="HX4346" s="88"/>
      <c r="HY4346" s="88"/>
      <c r="HZ4346" s="88"/>
      <c r="IA4346" s="88"/>
      <c r="IB4346" s="88"/>
      <c r="IC4346" s="88"/>
      <c r="ID4346" s="88"/>
      <c r="IE4346" s="88"/>
      <c r="IF4346" s="88"/>
      <c r="IG4346" s="88"/>
      <c r="IH4346" s="88"/>
      <c r="II4346" s="88"/>
      <c r="IJ4346" s="88"/>
      <c r="IK4346" s="88"/>
      <c r="IL4346" s="88"/>
      <c r="IM4346" s="88"/>
      <c r="IN4346" s="88"/>
      <c r="IO4346" s="88"/>
      <c r="IP4346" s="88"/>
      <c r="IQ4346" s="88"/>
      <c r="IR4346" s="88"/>
      <c r="IS4346" s="88"/>
      <c r="IT4346" s="88"/>
      <c r="IU4346" s="88"/>
      <c r="IV4346" s="88"/>
      <c r="IW4346" s="88"/>
      <c r="IX4346" s="88"/>
      <c r="IY4346" s="88"/>
      <c r="IZ4346" s="88"/>
      <c r="JA4346" s="88"/>
      <c r="JB4346" s="88"/>
      <c r="JC4346" s="88"/>
      <c r="JD4346" s="88"/>
      <c r="JE4346" s="88"/>
      <c r="JF4346" s="88"/>
      <c r="JG4346" s="88"/>
      <c r="JH4346" s="88"/>
      <c r="JI4346" s="88"/>
      <c r="JJ4346" s="88"/>
      <c r="JK4346" s="88"/>
      <c r="JL4346" s="88"/>
      <c r="JM4346" s="88"/>
      <c r="JN4346" s="88"/>
      <c r="JO4346" s="88"/>
      <c r="JP4346" s="88"/>
      <c r="JQ4346" s="88"/>
      <c r="JR4346" s="88"/>
      <c r="JS4346" s="88"/>
      <c r="JT4346" s="88"/>
      <c r="JU4346" s="88"/>
      <c r="JV4346" s="88"/>
      <c r="JW4346" s="88"/>
      <c r="JX4346" s="88"/>
      <c r="JY4346" s="88"/>
      <c r="JZ4346" s="88"/>
      <c r="KA4346" s="88"/>
      <c r="KB4346" s="88"/>
      <c r="KC4346" s="88"/>
      <c r="KD4346" s="88"/>
      <c r="KE4346" s="88"/>
      <c r="KF4346" s="88"/>
      <c r="KG4346" s="88"/>
      <c r="KH4346" s="88"/>
      <c r="KI4346" s="88"/>
      <c r="KJ4346" s="88"/>
      <c r="KK4346" s="88"/>
      <c r="KL4346" s="88"/>
      <c r="KM4346" s="88"/>
      <c r="KN4346" s="88"/>
      <c r="KO4346" s="88"/>
      <c r="KP4346" s="88"/>
      <c r="KQ4346" s="88"/>
      <c r="KR4346" s="88"/>
      <c r="KS4346" s="88"/>
      <c r="KT4346" s="88"/>
      <c r="KU4346" s="88"/>
      <c r="KV4346" s="88"/>
      <c r="KW4346" s="88"/>
      <c r="KX4346" s="88"/>
      <c r="KY4346" s="88"/>
      <c r="KZ4346" s="88"/>
      <c r="LA4346" s="88"/>
      <c r="LB4346" s="88"/>
      <c r="LC4346" s="88"/>
      <c r="LD4346" s="88"/>
      <c r="LE4346" s="88"/>
      <c r="LF4346" s="88"/>
      <c r="LG4346" s="88"/>
      <c r="LH4346" s="88"/>
      <c r="LI4346" s="88"/>
      <c r="LJ4346" s="88"/>
      <c r="LK4346" s="88"/>
      <c r="LL4346" s="88"/>
      <c r="LM4346" s="88"/>
      <c r="LN4346" s="88"/>
      <c r="LO4346" s="88"/>
      <c r="LP4346" s="88"/>
      <c r="LQ4346" s="88"/>
      <c r="LR4346" s="88"/>
      <c r="LS4346" s="88"/>
      <c r="LT4346" s="88"/>
      <c r="LU4346" s="88"/>
      <c r="LV4346" s="88"/>
      <c r="LW4346" s="88"/>
      <c r="LX4346" s="88"/>
      <c r="LY4346" s="88"/>
      <c r="LZ4346" s="88"/>
      <c r="MA4346" s="88"/>
      <c r="MB4346" s="88"/>
      <c r="MC4346" s="88"/>
      <c r="MD4346" s="88"/>
      <c r="ME4346" s="88"/>
      <c r="MF4346" s="88"/>
      <c r="MG4346" s="88"/>
      <c r="MH4346" s="88"/>
      <c r="MI4346" s="88"/>
      <c r="MJ4346" s="88"/>
      <c r="MK4346" s="88"/>
      <c r="ML4346" s="88"/>
      <c r="MM4346" s="88"/>
      <c r="MN4346" s="88"/>
      <c r="MO4346" s="88"/>
      <c r="MP4346" s="88"/>
      <c r="MQ4346" s="88"/>
      <c r="MR4346" s="88"/>
      <c r="MS4346" s="88"/>
      <c r="MT4346" s="88"/>
      <c r="MU4346" s="88"/>
      <c r="MV4346" s="88"/>
      <c r="MW4346" s="88"/>
      <c r="MX4346" s="88"/>
      <c r="MY4346" s="88"/>
      <c r="MZ4346" s="88"/>
      <c r="NA4346" s="88"/>
      <c r="NB4346" s="88"/>
      <c r="NC4346" s="88"/>
      <c r="ND4346" s="88"/>
      <c r="NE4346" s="88"/>
      <c r="NF4346" s="88"/>
      <c r="NG4346" s="88"/>
      <c r="NH4346" s="88"/>
      <c r="NI4346" s="88"/>
      <c r="NJ4346" s="88"/>
      <c r="NK4346" s="88"/>
      <c r="NL4346" s="88"/>
      <c r="NM4346" s="88"/>
      <c r="NN4346" s="88"/>
      <c r="NO4346" s="88"/>
      <c r="NP4346" s="88"/>
      <c r="NQ4346" s="88"/>
      <c r="NR4346" s="88"/>
      <c r="NS4346" s="88"/>
      <c r="NT4346" s="88"/>
      <c r="NU4346" s="88"/>
      <c r="NV4346" s="88"/>
      <c r="NW4346" s="88"/>
      <c r="NX4346" s="88"/>
      <c r="NY4346" s="88"/>
      <c r="NZ4346" s="88"/>
      <c r="OA4346" s="88"/>
      <c r="OB4346" s="88"/>
      <c r="OC4346" s="88"/>
      <c r="OD4346" s="88"/>
      <c r="OE4346" s="88"/>
      <c r="OF4346" s="88"/>
      <c r="OG4346" s="88"/>
      <c r="OH4346" s="88"/>
    </row>
    <row r="4347" spans="1:398" ht="16.5" customHeight="1">
      <c r="A4347" s="12" t="s">
        <v>406</v>
      </c>
      <c r="B4347" s="13"/>
      <c r="C4347" s="487"/>
      <c r="D4347" s="12"/>
      <c r="E4347" s="14" t="s">
        <v>439</v>
      </c>
      <c r="F4347" s="14" t="s">
        <v>440</v>
      </c>
      <c r="G4347" s="14" t="s">
        <v>441</v>
      </c>
      <c r="H4347" s="15" t="s">
        <v>67</v>
      </c>
      <c r="I4347" s="15">
        <v>6</v>
      </c>
      <c r="J4347" s="15">
        <v>0</v>
      </c>
      <c r="K4347" s="15">
        <v>0</v>
      </c>
      <c r="L4347" s="16" t="s">
        <v>416</v>
      </c>
      <c r="M4347" s="16"/>
      <c r="N4347" s="16" t="s">
        <v>411</v>
      </c>
      <c r="O4347" s="17">
        <v>400</v>
      </c>
      <c r="P4347" s="17">
        <v>0</v>
      </c>
      <c r="Q4347" s="17">
        <v>0</v>
      </c>
      <c r="R4347" s="18" t="s">
        <v>33</v>
      </c>
      <c r="S4347" s="19">
        <v>60</v>
      </c>
      <c r="T4347" s="19">
        <v>110</v>
      </c>
      <c r="U4347" s="19">
        <v>8</v>
      </c>
      <c r="V4347" s="19">
        <v>0</v>
      </c>
      <c r="W4347" s="20">
        <v>0.88</v>
      </c>
      <c r="X4347" s="21">
        <v>2112</v>
      </c>
      <c r="Y4347" s="22" t="s">
        <v>33</v>
      </c>
      <c r="Z4347" s="23" t="s">
        <v>5838</v>
      </c>
      <c r="AA4347" s="24"/>
      <c r="AB4347" s="14"/>
      <c r="AC4347" s="14"/>
      <c r="AD4347" s="25"/>
      <c r="AE4347" s="26"/>
      <c r="AF4347" s="27"/>
      <c r="AG4347" s="28"/>
      <c r="AH4347" s="28"/>
      <c r="AI4347" s="28"/>
      <c r="AJ4347" s="28"/>
      <c r="AK4347" s="28"/>
      <c r="AL4347" s="28"/>
      <c r="AM4347" s="28"/>
      <c r="AN4347" s="28"/>
      <c r="AO4347" s="28"/>
      <c r="AP4347" s="88"/>
      <c r="AQ4347" s="88"/>
      <c r="AR4347" s="88"/>
      <c r="AS4347" s="88"/>
      <c r="AT4347" s="88"/>
      <c r="AU4347" s="88"/>
      <c r="AV4347" s="88"/>
      <c r="AW4347" s="88"/>
      <c r="AX4347" s="88"/>
      <c r="AY4347" s="88"/>
      <c r="AZ4347" s="88"/>
      <c r="BA4347" s="88"/>
      <c r="BB4347" s="88"/>
      <c r="BC4347" s="88"/>
      <c r="BD4347" s="88"/>
      <c r="BE4347" s="88"/>
      <c r="BF4347" s="88"/>
      <c r="BG4347" s="88"/>
      <c r="BH4347" s="88"/>
      <c r="BI4347" s="88"/>
      <c r="BJ4347" s="88"/>
      <c r="BK4347" s="88"/>
      <c r="BL4347" s="88"/>
      <c r="BM4347" s="88"/>
      <c r="BN4347" s="88"/>
      <c r="BO4347" s="88"/>
      <c r="BP4347" s="88"/>
      <c r="BQ4347" s="88"/>
      <c r="BR4347" s="88"/>
      <c r="BS4347" s="88"/>
      <c r="BT4347" s="88"/>
      <c r="BU4347" s="88"/>
      <c r="BV4347" s="88"/>
      <c r="BW4347" s="88"/>
      <c r="BX4347" s="88"/>
      <c r="BY4347" s="88"/>
      <c r="BZ4347" s="88"/>
      <c r="CA4347" s="88"/>
      <c r="CB4347" s="88"/>
      <c r="CC4347" s="88"/>
      <c r="CD4347" s="88"/>
      <c r="CE4347" s="88"/>
      <c r="CF4347" s="88"/>
      <c r="CG4347" s="88"/>
      <c r="CH4347" s="88"/>
      <c r="CI4347" s="88"/>
      <c r="CJ4347" s="88"/>
      <c r="CK4347" s="88"/>
      <c r="CL4347" s="88"/>
      <c r="CM4347" s="88"/>
      <c r="CN4347" s="88"/>
      <c r="CO4347" s="88"/>
      <c r="CP4347" s="88"/>
      <c r="CQ4347" s="88"/>
      <c r="CR4347" s="88"/>
      <c r="CS4347" s="88"/>
      <c r="CT4347" s="88"/>
      <c r="CU4347" s="88"/>
      <c r="CV4347" s="88"/>
      <c r="CW4347" s="88"/>
      <c r="CX4347" s="88"/>
      <c r="CY4347" s="88"/>
      <c r="CZ4347" s="88"/>
      <c r="DA4347" s="88"/>
      <c r="DB4347" s="88"/>
      <c r="DC4347" s="88"/>
      <c r="DD4347" s="88"/>
      <c r="DE4347" s="88"/>
      <c r="DF4347" s="88"/>
      <c r="DG4347" s="88"/>
      <c r="DH4347" s="88"/>
      <c r="DI4347" s="88"/>
      <c r="DJ4347" s="88"/>
      <c r="DK4347" s="88"/>
      <c r="DL4347" s="88"/>
      <c r="DM4347" s="88"/>
      <c r="DN4347" s="88"/>
      <c r="DO4347" s="88"/>
      <c r="DP4347" s="88"/>
      <c r="DQ4347" s="88"/>
      <c r="DR4347" s="88"/>
      <c r="DS4347" s="88"/>
      <c r="DT4347" s="88"/>
      <c r="DU4347" s="88"/>
      <c r="DV4347" s="88"/>
      <c r="DW4347" s="88"/>
      <c r="DX4347" s="88"/>
      <c r="DY4347" s="88"/>
      <c r="DZ4347" s="88"/>
      <c r="EA4347" s="88"/>
      <c r="EB4347" s="88"/>
      <c r="EC4347" s="88"/>
      <c r="ED4347" s="88"/>
      <c r="EE4347" s="88"/>
      <c r="EF4347" s="88"/>
      <c r="EG4347" s="88"/>
      <c r="EH4347" s="88"/>
      <c r="EI4347" s="88"/>
      <c r="EJ4347" s="88"/>
      <c r="EK4347" s="88"/>
      <c r="EL4347" s="88"/>
      <c r="EM4347" s="88"/>
      <c r="EN4347" s="88"/>
      <c r="EO4347" s="88"/>
      <c r="EP4347" s="88"/>
      <c r="EQ4347" s="88"/>
      <c r="ER4347" s="88"/>
      <c r="ES4347" s="88"/>
      <c r="ET4347" s="88"/>
      <c r="EU4347" s="88"/>
      <c r="EV4347" s="88"/>
      <c r="EW4347" s="88"/>
      <c r="EX4347" s="88"/>
      <c r="EY4347" s="88"/>
      <c r="EZ4347" s="88"/>
      <c r="FA4347" s="88"/>
      <c r="FB4347" s="88"/>
      <c r="FC4347" s="88"/>
      <c r="FD4347" s="88"/>
      <c r="FE4347" s="88"/>
      <c r="FF4347" s="88"/>
      <c r="FG4347" s="88"/>
      <c r="FH4347" s="88"/>
      <c r="FI4347" s="88"/>
      <c r="FJ4347" s="88"/>
      <c r="FK4347" s="88"/>
      <c r="FL4347" s="88"/>
      <c r="FM4347" s="88"/>
      <c r="FN4347" s="88"/>
      <c r="FO4347" s="88"/>
      <c r="FP4347" s="88"/>
      <c r="FQ4347" s="88"/>
      <c r="FR4347" s="88"/>
      <c r="FS4347" s="88"/>
      <c r="FT4347" s="88"/>
      <c r="FU4347" s="88"/>
      <c r="FV4347" s="88"/>
      <c r="FW4347" s="88"/>
      <c r="FX4347" s="88"/>
      <c r="FY4347" s="88"/>
      <c r="FZ4347" s="88"/>
      <c r="GA4347" s="88"/>
      <c r="GB4347" s="88"/>
      <c r="GC4347" s="88"/>
      <c r="GD4347" s="88"/>
      <c r="GE4347" s="88"/>
      <c r="GF4347" s="88"/>
      <c r="GG4347" s="88"/>
      <c r="GH4347" s="88"/>
      <c r="GI4347" s="88"/>
      <c r="GJ4347" s="88"/>
      <c r="GK4347" s="88"/>
      <c r="GL4347" s="88"/>
      <c r="GM4347" s="88"/>
      <c r="GN4347" s="88"/>
      <c r="GO4347" s="88"/>
      <c r="GP4347" s="88"/>
      <c r="GQ4347" s="88"/>
      <c r="GR4347" s="88"/>
      <c r="GS4347" s="88"/>
      <c r="GT4347" s="88"/>
      <c r="GU4347" s="88"/>
      <c r="GV4347" s="88"/>
      <c r="GW4347" s="88"/>
      <c r="GX4347" s="88"/>
      <c r="GY4347" s="88"/>
      <c r="GZ4347" s="88"/>
      <c r="HA4347" s="88"/>
      <c r="HB4347" s="88"/>
      <c r="HC4347" s="88"/>
      <c r="HD4347" s="88"/>
      <c r="HE4347" s="88"/>
      <c r="HF4347" s="88"/>
      <c r="HG4347" s="88"/>
      <c r="HH4347" s="88"/>
      <c r="HI4347" s="88"/>
      <c r="HJ4347" s="88"/>
      <c r="HK4347" s="88"/>
      <c r="HL4347" s="88"/>
      <c r="HM4347" s="88"/>
      <c r="HN4347" s="88"/>
      <c r="HO4347" s="88"/>
      <c r="HP4347" s="88"/>
      <c r="HQ4347" s="88"/>
      <c r="HR4347" s="88"/>
      <c r="HS4347" s="88"/>
      <c r="HT4347" s="88"/>
      <c r="HU4347" s="88"/>
      <c r="HV4347" s="88"/>
      <c r="HW4347" s="88"/>
      <c r="HX4347" s="88"/>
      <c r="HY4347" s="88"/>
      <c r="HZ4347" s="88"/>
      <c r="IA4347" s="88"/>
      <c r="IB4347" s="88"/>
      <c r="IC4347" s="88"/>
      <c r="ID4347" s="88"/>
      <c r="IE4347" s="88"/>
      <c r="IF4347" s="88"/>
      <c r="IG4347" s="88"/>
      <c r="IH4347" s="88"/>
      <c r="II4347" s="88"/>
      <c r="IJ4347" s="88"/>
      <c r="IK4347" s="88"/>
      <c r="IL4347" s="88"/>
      <c r="IM4347" s="88"/>
      <c r="IN4347" s="88"/>
      <c r="IO4347" s="88"/>
      <c r="IP4347" s="88"/>
      <c r="IQ4347" s="88"/>
      <c r="IR4347" s="88"/>
      <c r="IS4347" s="88"/>
      <c r="IT4347" s="88"/>
      <c r="IU4347" s="88"/>
      <c r="IV4347" s="88"/>
      <c r="IW4347" s="88"/>
      <c r="IX4347" s="88"/>
      <c r="IY4347" s="88"/>
      <c r="IZ4347" s="88"/>
      <c r="JA4347" s="88"/>
      <c r="JB4347" s="88"/>
      <c r="JC4347" s="88"/>
      <c r="JD4347" s="88"/>
      <c r="JE4347" s="88"/>
      <c r="JF4347" s="88"/>
      <c r="JG4347" s="88"/>
      <c r="JH4347" s="88"/>
      <c r="JI4347" s="88"/>
      <c r="JJ4347" s="88"/>
      <c r="JK4347" s="88"/>
      <c r="JL4347" s="88"/>
      <c r="JM4347" s="88"/>
      <c r="JN4347" s="88"/>
      <c r="JO4347" s="88"/>
      <c r="JP4347" s="88"/>
      <c r="JQ4347" s="88"/>
      <c r="JR4347" s="88"/>
      <c r="JS4347" s="88"/>
      <c r="JT4347" s="88"/>
      <c r="JU4347" s="88"/>
      <c r="JV4347" s="88"/>
      <c r="JW4347" s="88"/>
      <c r="JX4347" s="88"/>
      <c r="JY4347" s="88"/>
      <c r="JZ4347" s="88"/>
      <c r="KA4347" s="88"/>
      <c r="KB4347" s="88"/>
      <c r="KC4347" s="88"/>
      <c r="KD4347" s="88"/>
      <c r="KE4347" s="88"/>
      <c r="KF4347" s="88"/>
      <c r="KG4347" s="88"/>
      <c r="KH4347" s="88"/>
      <c r="KI4347" s="88"/>
      <c r="KJ4347" s="88"/>
      <c r="KK4347" s="88"/>
      <c r="KL4347" s="88"/>
      <c r="KM4347" s="88"/>
      <c r="KN4347" s="88"/>
      <c r="KO4347" s="88"/>
      <c r="KP4347" s="88"/>
      <c r="KQ4347" s="88"/>
      <c r="KR4347" s="88"/>
      <c r="KS4347" s="88"/>
      <c r="KT4347" s="88"/>
      <c r="KU4347" s="88"/>
      <c r="KV4347" s="88"/>
      <c r="KW4347" s="88"/>
      <c r="KX4347" s="88"/>
      <c r="KY4347" s="88"/>
      <c r="KZ4347" s="88"/>
      <c r="LA4347" s="88"/>
      <c r="LB4347" s="88"/>
      <c r="LC4347" s="88"/>
      <c r="LD4347" s="88"/>
      <c r="LE4347" s="88"/>
      <c r="LF4347" s="88"/>
      <c r="LG4347" s="88"/>
      <c r="LH4347" s="88"/>
      <c r="LI4347" s="88"/>
      <c r="LJ4347" s="88"/>
      <c r="LK4347" s="88"/>
      <c r="LL4347" s="88"/>
      <c r="LM4347" s="88"/>
      <c r="LN4347" s="88"/>
      <c r="LO4347" s="88"/>
      <c r="LP4347" s="88"/>
      <c r="LQ4347" s="88"/>
      <c r="LR4347" s="88"/>
      <c r="LS4347" s="88"/>
      <c r="LT4347" s="88"/>
      <c r="LU4347" s="88"/>
      <c r="LV4347" s="88"/>
      <c r="LW4347" s="88"/>
      <c r="LX4347" s="88"/>
      <c r="LY4347" s="88"/>
      <c r="LZ4347" s="88"/>
      <c r="MA4347" s="88"/>
      <c r="MB4347" s="88"/>
      <c r="MC4347" s="88"/>
      <c r="MD4347" s="88"/>
      <c r="ME4347" s="88"/>
      <c r="MF4347" s="88"/>
      <c r="MG4347" s="88"/>
      <c r="MH4347" s="88"/>
      <c r="MI4347" s="88"/>
      <c r="MJ4347" s="88"/>
      <c r="MK4347" s="88"/>
      <c r="ML4347" s="88"/>
      <c r="MM4347" s="88"/>
      <c r="MN4347" s="88"/>
      <c r="MO4347" s="88"/>
      <c r="MP4347" s="88"/>
      <c r="MQ4347" s="88"/>
      <c r="MR4347" s="88"/>
      <c r="MS4347" s="88"/>
      <c r="MT4347" s="88"/>
      <c r="MU4347" s="88"/>
      <c r="MV4347" s="88"/>
      <c r="MW4347" s="88"/>
      <c r="MX4347" s="88"/>
      <c r="MY4347" s="88"/>
      <c r="MZ4347" s="88"/>
      <c r="NA4347" s="88"/>
      <c r="NB4347" s="88"/>
      <c r="NC4347" s="88"/>
      <c r="ND4347" s="88"/>
      <c r="NE4347" s="88"/>
      <c r="NF4347" s="88"/>
      <c r="NG4347" s="88"/>
      <c r="NH4347" s="88"/>
      <c r="NI4347" s="88"/>
      <c r="NJ4347" s="88"/>
      <c r="NK4347" s="88"/>
      <c r="NL4347" s="88"/>
      <c r="NM4347" s="88"/>
      <c r="NN4347" s="88"/>
      <c r="NO4347" s="88"/>
      <c r="NP4347" s="88"/>
      <c r="NQ4347" s="88"/>
      <c r="NR4347" s="88"/>
      <c r="NS4347" s="88"/>
      <c r="NT4347" s="88"/>
      <c r="NU4347" s="88"/>
      <c r="NV4347" s="88"/>
      <c r="NW4347" s="88"/>
      <c r="NX4347" s="88"/>
      <c r="NY4347" s="88"/>
      <c r="NZ4347" s="88"/>
      <c r="OA4347" s="88"/>
      <c r="OB4347" s="88"/>
      <c r="OC4347" s="88"/>
      <c r="OD4347" s="88"/>
      <c r="OE4347" s="88"/>
      <c r="OF4347" s="88"/>
      <c r="OG4347" s="88"/>
      <c r="OH4347" s="88"/>
    </row>
    <row r="4348" spans="1:398" ht="16.5" customHeight="1">
      <c r="A4348" s="12" t="s">
        <v>406</v>
      </c>
      <c r="B4348" s="13"/>
      <c r="C4348" s="487"/>
      <c r="D4348" s="12"/>
      <c r="E4348" s="14" t="s">
        <v>150</v>
      </c>
      <c r="F4348" s="14" t="s">
        <v>526</v>
      </c>
      <c r="G4348" s="14" t="s">
        <v>527</v>
      </c>
      <c r="H4348" s="15" t="s">
        <v>67</v>
      </c>
      <c r="I4348" s="15">
        <v>1</v>
      </c>
      <c r="J4348" s="15">
        <v>0</v>
      </c>
      <c r="K4348" s="15">
        <v>0</v>
      </c>
      <c r="L4348" s="16" t="s">
        <v>416</v>
      </c>
      <c r="M4348" s="16"/>
      <c r="N4348" s="16" t="s">
        <v>411</v>
      </c>
      <c r="O4348" s="17">
        <v>8760</v>
      </c>
      <c r="P4348" s="17">
        <v>0</v>
      </c>
      <c r="Q4348" s="17">
        <v>0</v>
      </c>
      <c r="R4348" s="18" t="s">
        <v>33</v>
      </c>
      <c r="S4348" s="19">
        <v>60</v>
      </c>
      <c r="T4348" s="19">
        <v>220</v>
      </c>
      <c r="U4348" s="19">
        <v>0.22727272727272727</v>
      </c>
      <c r="V4348" s="19">
        <v>0</v>
      </c>
      <c r="W4348" s="20">
        <v>0.05</v>
      </c>
      <c r="X4348" s="21">
        <v>438</v>
      </c>
      <c r="Y4348" s="22" t="s">
        <v>33</v>
      </c>
      <c r="Z4348" s="23" t="s">
        <v>5838</v>
      </c>
      <c r="AA4348" s="24"/>
      <c r="AB4348" s="14"/>
      <c r="AC4348" s="14"/>
      <c r="AD4348" s="25"/>
      <c r="AE4348" s="26"/>
      <c r="AF4348" s="27"/>
      <c r="AG4348" s="28"/>
      <c r="AH4348" s="28"/>
      <c r="AI4348" s="28"/>
      <c r="AJ4348" s="28"/>
      <c r="AK4348" s="28"/>
      <c r="AL4348" s="28"/>
      <c r="AM4348" s="28"/>
      <c r="AN4348" s="28"/>
      <c r="AO4348" s="28"/>
      <c r="AP4348" s="88"/>
      <c r="AQ4348" s="88"/>
      <c r="AR4348" s="88"/>
      <c r="AS4348" s="88"/>
      <c r="AT4348" s="88"/>
      <c r="AU4348" s="88"/>
      <c r="AV4348" s="88"/>
      <c r="AW4348" s="88"/>
      <c r="AX4348" s="88"/>
      <c r="AY4348" s="88"/>
      <c r="AZ4348" s="88"/>
      <c r="BA4348" s="88"/>
      <c r="BB4348" s="88"/>
      <c r="BC4348" s="88"/>
      <c r="BD4348" s="88"/>
      <c r="BE4348" s="88"/>
      <c r="BF4348" s="88"/>
      <c r="BG4348" s="88"/>
      <c r="BH4348" s="88"/>
      <c r="BI4348" s="88"/>
      <c r="BJ4348" s="88"/>
      <c r="BK4348" s="88"/>
      <c r="BL4348" s="88"/>
      <c r="BM4348" s="88"/>
      <c r="BN4348" s="88"/>
      <c r="BO4348" s="88"/>
      <c r="BP4348" s="88"/>
      <c r="BQ4348" s="88"/>
      <c r="BR4348" s="88"/>
      <c r="BS4348" s="88"/>
      <c r="BT4348" s="88"/>
      <c r="BU4348" s="88"/>
      <c r="BV4348" s="88"/>
      <c r="BW4348" s="88"/>
      <c r="BX4348" s="88"/>
      <c r="BY4348" s="88"/>
      <c r="BZ4348" s="88"/>
      <c r="CA4348" s="88"/>
      <c r="CB4348" s="88"/>
      <c r="CC4348" s="88"/>
      <c r="CD4348" s="88"/>
      <c r="CE4348" s="88"/>
      <c r="CF4348" s="88"/>
      <c r="CG4348" s="88"/>
      <c r="CH4348" s="88"/>
      <c r="CI4348" s="88"/>
      <c r="CJ4348" s="88"/>
      <c r="CK4348" s="88"/>
      <c r="CL4348" s="88"/>
      <c r="CM4348" s="88"/>
      <c r="CN4348" s="88"/>
      <c r="CO4348" s="88"/>
      <c r="CP4348" s="88"/>
      <c r="CQ4348" s="88"/>
      <c r="CR4348" s="88"/>
      <c r="CS4348" s="88"/>
      <c r="CT4348" s="88"/>
      <c r="CU4348" s="88"/>
      <c r="CV4348" s="88"/>
      <c r="CW4348" s="88"/>
      <c r="CX4348" s="88"/>
      <c r="CY4348" s="88"/>
      <c r="CZ4348" s="88"/>
      <c r="DA4348" s="88"/>
      <c r="DB4348" s="88"/>
      <c r="DC4348" s="88"/>
      <c r="DD4348" s="88"/>
      <c r="DE4348" s="88"/>
      <c r="DF4348" s="88"/>
      <c r="DG4348" s="88"/>
      <c r="DH4348" s="88"/>
      <c r="DI4348" s="88"/>
      <c r="DJ4348" s="88"/>
      <c r="DK4348" s="88"/>
      <c r="DL4348" s="88"/>
      <c r="DM4348" s="88"/>
      <c r="DN4348" s="88"/>
      <c r="DO4348" s="88"/>
      <c r="DP4348" s="88"/>
      <c r="DQ4348" s="88"/>
      <c r="DR4348" s="88"/>
      <c r="DS4348" s="88"/>
      <c r="DT4348" s="88"/>
      <c r="DU4348" s="88"/>
      <c r="DV4348" s="88"/>
      <c r="DW4348" s="88"/>
      <c r="DX4348" s="88"/>
      <c r="DY4348" s="88"/>
      <c r="DZ4348" s="88"/>
      <c r="EA4348" s="88"/>
      <c r="EB4348" s="88"/>
      <c r="EC4348" s="88"/>
      <c r="ED4348" s="88"/>
      <c r="EE4348" s="88"/>
      <c r="EF4348" s="88"/>
      <c r="EG4348" s="88"/>
      <c r="EH4348" s="88"/>
      <c r="EI4348" s="88"/>
      <c r="EJ4348" s="88"/>
      <c r="EK4348" s="88"/>
      <c r="EL4348" s="88"/>
      <c r="EM4348" s="88"/>
      <c r="EN4348" s="88"/>
      <c r="EO4348" s="88"/>
      <c r="EP4348" s="88"/>
      <c r="EQ4348" s="88"/>
      <c r="ER4348" s="88"/>
      <c r="ES4348" s="88"/>
      <c r="ET4348" s="88"/>
      <c r="EU4348" s="88"/>
      <c r="EV4348" s="88"/>
      <c r="EW4348" s="88"/>
      <c r="EX4348" s="88"/>
      <c r="EY4348" s="88"/>
      <c r="EZ4348" s="88"/>
      <c r="FA4348" s="88"/>
      <c r="FB4348" s="88"/>
      <c r="FC4348" s="88"/>
      <c r="FD4348" s="88"/>
      <c r="FE4348" s="88"/>
      <c r="FF4348" s="88"/>
      <c r="FG4348" s="88"/>
      <c r="FH4348" s="88"/>
      <c r="FI4348" s="88"/>
      <c r="FJ4348" s="88"/>
      <c r="FK4348" s="88"/>
      <c r="FL4348" s="88"/>
      <c r="FM4348" s="88"/>
      <c r="FN4348" s="88"/>
      <c r="FO4348" s="88"/>
      <c r="FP4348" s="88"/>
      <c r="FQ4348" s="88"/>
      <c r="FR4348" s="88"/>
      <c r="FS4348" s="88"/>
      <c r="FT4348" s="88"/>
      <c r="FU4348" s="88"/>
      <c r="FV4348" s="88"/>
      <c r="FW4348" s="88"/>
      <c r="FX4348" s="88"/>
      <c r="FY4348" s="88"/>
      <c r="FZ4348" s="88"/>
      <c r="GA4348" s="88"/>
      <c r="GB4348" s="88"/>
      <c r="GC4348" s="88"/>
      <c r="GD4348" s="88"/>
      <c r="GE4348" s="88"/>
      <c r="GF4348" s="88"/>
      <c r="GG4348" s="88"/>
      <c r="GH4348" s="88"/>
      <c r="GI4348" s="88"/>
      <c r="GJ4348" s="88"/>
      <c r="GK4348" s="88"/>
      <c r="GL4348" s="88"/>
      <c r="GM4348" s="88"/>
      <c r="GN4348" s="88"/>
      <c r="GO4348" s="88"/>
      <c r="GP4348" s="88"/>
      <c r="GQ4348" s="88"/>
      <c r="GR4348" s="88"/>
      <c r="GS4348" s="88"/>
      <c r="GT4348" s="88"/>
      <c r="GU4348" s="88"/>
      <c r="GV4348" s="88"/>
      <c r="GW4348" s="88"/>
      <c r="GX4348" s="88"/>
      <c r="GY4348" s="88"/>
      <c r="GZ4348" s="88"/>
      <c r="HA4348" s="88"/>
      <c r="HB4348" s="88"/>
      <c r="HC4348" s="88"/>
      <c r="HD4348" s="88"/>
      <c r="HE4348" s="88"/>
      <c r="HF4348" s="88"/>
      <c r="HG4348" s="88"/>
      <c r="HH4348" s="88"/>
      <c r="HI4348" s="88"/>
      <c r="HJ4348" s="88"/>
      <c r="HK4348" s="88"/>
      <c r="HL4348" s="88"/>
      <c r="HM4348" s="88"/>
      <c r="HN4348" s="88"/>
      <c r="HO4348" s="88"/>
      <c r="HP4348" s="88"/>
      <c r="HQ4348" s="88"/>
      <c r="HR4348" s="88"/>
      <c r="HS4348" s="88"/>
      <c r="HT4348" s="88"/>
      <c r="HU4348" s="88"/>
      <c r="HV4348" s="88"/>
      <c r="HW4348" s="88"/>
      <c r="HX4348" s="88"/>
      <c r="HY4348" s="88"/>
      <c r="HZ4348" s="88"/>
      <c r="IA4348" s="88"/>
      <c r="IB4348" s="88"/>
      <c r="IC4348" s="88"/>
      <c r="ID4348" s="88"/>
      <c r="IE4348" s="88"/>
      <c r="IF4348" s="88"/>
      <c r="IG4348" s="88"/>
      <c r="IH4348" s="88"/>
      <c r="II4348" s="88"/>
      <c r="IJ4348" s="88"/>
      <c r="IK4348" s="88"/>
      <c r="IL4348" s="88"/>
      <c r="IM4348" s="88"/>
      <c r="IN4348" s="88"/>
      <c r="IO4348" s="88"/>
      <c r="IP4348" s="88"/>
      <c r="IQ4348" s="88"/>
      <c r="IR4348" s="88"/>
      <c r="IS4348" s="88"/>
      <c r="IT4348" s="88"/>
      <c r="IU4348" s="88"/>
      <c r="IV4348" s="88"/>
      <c r="IW4348" s="88"/>
      <c r="IX4348" s="88"/>
      <c r="IY4348" s="88"/>
      <c r="IZ4348" s="88"/>
      <c r="JA4348" s="88"/>
      <c r="JB4348" s="88"/>
      <c r="JC4348" s="88"/>
      <c r="JD4348" s="88"/>
      <c r="JE4348" s="88"/>
      <c r="JF4348" s="88"/>
      <c r="JG4348" s="88"/>
      <c r="JH4348" s="88"/>
      <c r="JI4348" s="88"/>
      <c r="JJ4348" s="88"/>
      <c r="JK4348" s="88"/>
      <c r="JL4348" s="88"/>
      <c r="JM4348" s="88"/>
      <c r="JN4348" s="88"/>
      <c r="JO4348" s="88"/>
      <c r="JP4348" s="88"/>
      <c r="JQ4348" s="88"/>
      <c r="JR4348" s="88"/>
      <c r="JS4348" s="88"/>
      <c r="JT4348" s="88"/>
      <c r="JU4348" s="88"/>
      <c r="JV4348" s="88"/>
      <c r="JW4348" s="88"/>
      <c r="JX4348" s="88"/>
      <c r="JY4348" s="88"/>
      <c r="JZ4348" s="88"/>
      <c r="KA4348" s="88"/>
      <c r="KB4348" s="88"/>
      <c r="KC4348" s="88"/>
      <c r="KD4348" s="88"/>
      <c r="KE4348" s="88"/>
      <c r="KF4348" s="88"/>
      <c r="KG4348" s="88"/>
      <c r="KH4348" s="88"/>
      <c r="KI4348" s="88"/>
      <c r="KJ4348" s="88"/>
      <c r="KK4348" s="88"/>
      <c r="KL4348" s="88"/>
      <c r="KM4348" s="88"/>
      <c r="KN4348" s="88"/>
      <c r="KO4348" s="88"/>
      <c r="KP4348" s="88"/>
      <c r="KQ4348" s="88"/>
      <c r="KR4348" s="88"/>
      <c r="KS4348" s="88"/>
      <c r="KT4348" s="88"/>
      <c r="KU4348" s="88"/>
      <c r="KV4348" s="88"/>
      <c r="KW4348" s="88"/>
      <c r="KX4348" s="88"/>
      <c r="KY4348" s="88"/>
      <c r="KZ4348" s="88"/>
      <c r="LA4348" s="88"/>
      <c r="LB4348" s="88"/>
      <c r="LC4348" s="88"/>
      <c r="LD4348" s="88"/>
      <c r="LE4348" s="88"/>
      <c r="LF4348" s="88"/>
      <c r="LG4348" s="88"/>
      <c r="LH4348" s="88"/>
      <c r="LI4348" s="88"/>
      <c r="LJ4348" s="88"/>
      <c r="LK4348" s="88"/>
      <c r="LL4348" s="88"/>
      <c r="LM4348" s="88"/>
      <c r="LN4348" s="88"/>
      <c r="LO4348" s="88"/>
      <c r="LP4348" s="88"/>
      <c r="LQ4348" s="88"/>
      <c r="LR4348" s="88"/>
      <c r="LS4348" s="88"/>
      <c r="LT4348" s="88"/>
      <c r="LU4348" s="88"/>
      <c r="LV4348" s="88"/>
      <c r="LW4348" s="88"/>
      <c r="LX4348" s="88"/>
      <c r="LY4348" s="88"/>
      <c r="LZ4348" s="88"/>
      <c r="MA4348" s="88"/>
      <c r="MB4348" s="88"/>
      <c r="MC4348" s="88"/>
      <c r="MD4348" s="88"/>
      <c r="ME4348" s="88"/>
      <c r="MF4348" s="88"/>
      <c r="MG4348" s="88"/>
      <c r="MH4348" s="88"/>
      <c r="MI4348" s="88"/>
      <c r="MJ4348" s="88"/>
      <c r="MK4348" s="88"/>
      <c r="ML4348" s="88"/>
      <c r="MM4348" s="88"/>
      <c r="MN4348" s="88"/>
      <c r="MO4348" s="88"/>
      <c r="MP4348" s="88"/>
      <c r="MQ4348" s="88"/>
      <c r="MR4348" s="88"/>
      <c r="MS4348" s="88"/>
      <c r="MT4348" s="88"/>
      <c r="MU4348" s="88"/>
      <c r="MV4348" s="88"/>
      <c r="MW4348" s="88"/>
      <c r="MX4348" s="88"/>
      <c r="MY4348" s="88"/>
      <c r="MZ4348" s="88"/>
      <c r="NA4348" s="88"/>
      <c r="NB4348" s="88"/>
      <c r="NC4348" s="88"/>
      <c r="ND4348" s="88"/>
      <c r="NE4348" s="88"/>
      <c r="NF4348" s="88"/>
      <c r="NG4348" s="88"/>
      <c r="NH4348" s="88"/>
      <c r="NI4348" s="88"/>
      <c r="NJ4348" s="88"/>
      <c r="NK4348" s="88"/>
      <c r="NL4348" s="88"/>
      <c r="NM4348" s="88"/>
      <c r="NN4348" s="88"/>
      <c r="NO4348" s="88"/>
      <c r="NP4348" s="88"/>
      <c r="NQ4348" s="88"/>
      <c r="NR4348" s="88"/>
      <c r="NS4348" s="88"/>
      <c r="NT4348" s="88"/>
      <c r="NU4348" s="88"/>
      <c r="NV4348" s="88"/>
      <c r="NW4348" s="88"/>
      <c r="NX4348" s="88"/>
      <c r="NY4348" s="88"/>
      <c r="NZ4348" s="88"/>
      <c r="OA4348" s="88"/>
      <c r="OB4348" s="88"/>
      <c r="OC4348" s="88"/>
      <c r="OD4348" s="88"/>
      <c r="OE4348" s="88"/>
      <c r="OF4348" s="88"/>
      <c r="OG4348" s="88"/>
      <c r="OH4348" s="88"/>
    </row>
    <row r="4349" spans="1:398" ht="16.5" customHeight="1">
      <c r="A4349" s="12" t="s">
        <v>406</v>
      </c>
      <c r="B4349" s="13"/>
      <c r="C4349" s="487"/>
      <c r="D4349" s="12"/>
      <c r="E4349" s="14" t="s">
        <v>430</v>
      </c>
      <c r="F4349" s="14" t="s">
        <v>598</v>
      </c>
      <c r="G4349" s="14" t="s">
        <v>654</v>
      </c>
      <c r="H4349" s="15">
        <v>2008</v>
      </c>
      <c r="I4349" s="423">
        <v>1</v>
      </c>
      <c r="J4349" s="423">
        <v>0</v>
      </c>
      <c r="K4349" s="423">
        <v>0</v>
      </c>
      <c r="L4349" s="16" t="s">
        <v>6816</v>
      </c>
      <c r="M4349" s="16"/>
      <c r="N4349" s="16" t="s">
        <v>41</v>
      </c>
      <c r="O4349" s="311">
        <v>8760</v>
      </c>
      <c r="P4349" s="17">
        <v>0</v>
      </c>
      <c r="Q4349" s="17">
        <v>0</v>
      </c>
      <c r="R4349" s="18" t="s">
        <v>33</v>
      </c>
      <c r="S4349" s="244">
        <v>0</v>
      </c>
      <c r="T4349" s="244">
        <v>110</v>
      </c>
      <c r="U4349" s="244">
        <v>0</v>
      </c>
      <c r="V4349" s="244">
        <v>0</v>
      </c>
      <c r="W4349" s="310">
        <v>5.5E-2</v>
      </c>
      <c r="X4349" s="21">
        <v>481.8</v>
      </c>
      <c r="Y4349" s="247" t="s">
        <v>33</v>
      </c>
      <c r="Z4349" s="23" t="s">
        <v>5838</v>
      </c>
      <c r="AA4349" s="24"/>
      <c r="AB4349" s="14"/>
      <c r="AC4349" s="14"/>
      <c r="AD4349" s="25"/>
      <c r="AE4349" s="26"/>
      <c r="AF4349" s="27"/>
      <c r="AG4349" s="28"/>
      <c r="AH4349" s="28"/>
      <c r="AI4349" s="28"/>
      <c r="AJ4349" s="28"/>
      <c r="AK4349" s="28"/>
      <c r="AL4349" s="28"/>
      <c r="AM4349" s="28"/>
      <c r="AN4349" s="28"/>
      <c r="AO4349" s="28"/>
      <c r="AP4349" s="88"/>
      <c r="AQ4349" s="88"/>
      <c r="AR4349" s="88"/>
      <c r="AS4349" s="88"/>
      <c r="AT4349" s="88"/>
      <c r="AU4349" s="88"/>
      <c r="AV4349" s="88"/>
      <c r="AW4349" s="88"/>
      <c r="AX4349" s="88"/>
      <c r="AY4349" s="88"/>
      <c r="AZ4349" s="88"/>
      <c r="BA4349" s="88"/>
      <c r="BB4349" s="88"/>
      <c r="BC4349" s="88"/>
      <c r="BD4349" s="88"/>
      <c r="BE4349" s="88"/>
      <c r="BF4349" s="88"/>
      <c r="BG4349" s="88"/>
      <c r="BH4349" s="88"/>
      <c r="BI4349" s="88"/>
      <c r="BJ4349" s="88"/>
      <c r="BK4349" s="88"/>
      <c r="BL4349" s="88"/>
      <c r="BM4349" s="88"/>
      <c r="BN4349" s="88"/>
      <c r="BO4349" s="88"/>
      <c r="BP4349" s="88"/>
      <c r="BQ4349" s="88"/>
      <c r="BR4349" s="88"/>
      <c r="BS4349" s="88"/>
      <c r="BT4349" s="88"/>
      <c r="BU4349" s="88"/>
      <c r="BV4349" s="88"/>
      <c r="BW4349" s="88"/>
      <c r="BX4349" s="88"/>
      <c r="BY4349" s="88"/>
      <c r="BZ4349" s="88"/>
      <c r="CA4349" s="88"/>
      <c r="CB4349" s="88"/>
      <c r="CC4349" s="88"/>
      <c r="CD4349" s="88"/>
      <c r="CE4349" s="88"/>
      <c r="CF4349" s="88"/>
      <c r="CG4349" s="88"/>
      <c r="CH4349" s="88"/>
      <c r="CI4349" s="88"/>
      <c r="CJ4349" s="88"/>
      <c r="CK4349" s="88"/>
      <c r="CL4349" s="88"/>
      <c r="CM4349" s="88"/>
      <c r="CN4349" s="88"/>
      <c r="CO4349" s="88"/>
      <c r="CP4349" s="88"/>
      <c r="CQ4349" s="88"/>
      <c r="CR4349" s="88"/>
      <c r="CS4349" s="88"/>
      <c r="CT4349" s="88"/>
      <c r="CU4349" s="88"/>
      <c r="CV4349" s="88"/>
      <c r="CW4349" s="88"/>
      <c r="CX4349" s="88"/>
      <c r="CY4349" s="88"/>
      <c r="CZ4349" s="88"/>
      <c r="DA4349" s="88"/>
      <c r="DB4349" s="88"/>
      <c r="DC4349" s="88"/>
      <c r="DD4349" s="88"/>
      <c r="DE4349" s="88"/>
      <c r="DF4349" s="88"/>
      <c r="DG4349" s="88"/>
      <c r="DH4349" s="88"/>
      <c r="DI4349" s="88"/>
      <c r="DJ4349" s="88"/>
      <c r="DK4349" s="88"/>
      <c r="DL4349" s="88"/>
      <c r="DM4349" s="88"/>
      <c r="DN4349" s="88"/>
      <c r="DO4349" s="88"/>
      <c r="DP4349" s="88"/>
      <c r="DQ4349" s="88"/>
      <c r="DR4349" s="88"/>
      <c r="DS4349" s="88"/>
      <c r="DT4349" s="88"/>
      <c r="DU4349" s="88"/>
      <c r="DV4349" s="88"/>
      <c r="DW4349" s="88"/>
      <c r="DX4349" s="88"/>
      <c r="DY4349" s="88"/>
      <c r="DZ4349" s="88"/>
      <c r="EA4349" s="88"/>
      <c r="EB4349" s="88"/>
      <c r="EC4349" s="88"/>
      <c r="ED4349" s="88"/>
      <c r="EE4349" s="88"/>
      <c r="EF4349" s="88"/>
      <c r="EG4349" s="88"/>
      <c r="EH4349" s="88"/>
      <c r="EI4349" s="88"/>
      <c r="EJ4349" s="88"/>
      <c r="EK4349" s="88"/>
      <c r="EL4349" s="88"/>
      <c r="EM4349" s="88"/>
      <c r="EN4349" s="88"/>
      <c r="EO4349" s="88"/>
      <c r="EP4349" s="88"/>
      <c r="EQ4349" s="88"/>
      <c r="ER4349" s="88"/>
      <c r="ES4349" s="88"/>
      <c r="ET4349" s="88"/>
      <c r="EU4349" s="88"/>
      <c r="EV4349" s="88"/>
      <c r="EW4349" s="88"/>
      <c r="EX4349" s="88"/>
      <c r="EY4349" s="88"/>
      <c r="EZ4349" s="88"/>
      <c r="FA4349" s="88"/>
      <c r="FB4349" s="88"/>
      <c r="FC4349" s="88"/>
      <c r="FD4349" s="88"/>
      <c r="FE4349" s="88"/>
      <c r="FF4349" s="88"/>
      <c r="FG4349" s="88"/>
      <c r="FH4349" s="88"/>
      <c r="FI4349" s="88"/>
      <c r="FJ4349" s="88"/>
      <c r="FK4349" s="88"/>
      <c r="FL4349" s="88"/>
      <c r="FM4349" s="88"/>
      <c r="FN4349" s="88"/>
      <c r="FO4349" s="88"/>
      <c r="FP4349" s="88"/>
      <c r="FQ4349" s="88"/>
      <c r="FR4349" s="88"/>
      <c r="FS4349" s="88"/>
      <c r="FT4349" s="88"/>
      <c r="FU4349" s="88"/>
      <c r="FV4349" s="88"/>
      <c r="FW4349" s="88"/>
      <c r="FX4349" s="88"/>
      <c r="FY4349" s="88"/>
      <c r="FZ4349" s="88"/>
      <c r="GA4349" s="88"/>
      <c r="GB4349" s="88"/>
      <c r="GC4349" s="88"/>
      <c r="GD4349" s="88"/>
      <c r="GE4349" s="88"/>
      <c r="GF4349" s="88"/>
      <c r="GG4349" s="88"/>
      <c r="GH4349" s="88"/>
      <c r="GI4349" s="88"/>
      <c r="GJ4349" s="88"/>
      <c r="GK4349" s="88"/>
      <c r="GL4349" s="88"/>
      <c r="GM4349" s="88"/>
      <c r="GN4349" s="88"/>
      <c r="GO4349" s="88"/>
      <c r="GP4349" s="88"/>
      <c r="GQ4349" s="88"/>
      <c r="GR4349" s="88"/>
      <c r="GS4349" s="88"/>
      <c r="GT4349" s="88"/>
      <c r="GU4349" s="88"/>
      <c r="GV4349" s="88"/>
      <c r="GW4349" s="88"/>
      <c r="GX4349" s="88"/>
      <c r="GY4349" s="88"/>
      <c r="GZ4349" s="88"/>
      <c r="HA4349" s="88"/>
      <c r="HB4349" s="88"/>
      <c r="HC4349" s="88"/>
      <c r="HD4349" s="88"/>
      <c r="HE4349" s="88"/>
      <c r="HF4349" s="88"/>
      <c r="HG4349" s="88"/>
      <c r="HH4349" s="88"/>
      <c r="HI4349" s="88"/>
      <c r="HJ4349" s="88"/>
      <c r="HK4349" s="88"/>
      <c r="HL4349" s="88"/>
      <c r="HM4349" s="88"/>
      <c r="HN4349" s="88"/>
      <c r="HO4349" s="88"/>
      <c r="HP4349" s="88"/>
      <c r="HQ4349" s="88"/>
      <c r="HR4349" s="88"/>
      <c r="HS4349" s="88"/>
      <c r="HT4349" s="88"/>
      <c r="HU4349" s="88"/>
      <c r="HV4349" s="88"/>
      <c r="HW4349" s="88"/>
      <c r="HX4349" s="88"/>
      <c r="HY4349" s="88"/>
      <c r="HZ4349" s="88"/>
      <c r="IA4349" s="88"/>
      <c r="IB4349" s="88"/>
      <c r="IC4349" s="88"/>
      <c r="ID4349" s="88"/>
      <c r="IE4349" s="88"/>
      <c r="IF4349" s="88"/>
      <c r="IG4349" s="88"/>
      <c r="IH4349" s="88"/>
      <c r="II4349" s="88"/>
      <c r="IJ4349" s="88"/>
      <c r="IK4349" s="88"/>
      <c r="IL4349" s="88"/>
      <c r="IM4349" s="88"/>
      <c r="IN4349" s="88"/>
      <c r="IO4349" s="88"/>
      <c r="IP4349" s="88"/>
      <c r="IQ4349" s="88"/>
      <c r="IR4349" s="88"/>
      <c r="IS4349" s="88"/>
      <c r="IT4349" s="88"/>
      <c r="IU4349" s="88"/>
      <c r="IV4349" s="88"/>
      <c r="IW4349" s="88"/>
      <c r="IX4349" s="88"/>
      <c r="IY4349" s="88"/>
      <c r="IZ4349" s="88"/>
      <c r="JA4349" s="88"/>
      <c r="JB4349" s="88"/>
      <c r="JC4349" s="88"/>
      <c r="JD4349" s="88"/>
      <c r="JE4349" s="88"/>
      <c r="JF4349" s="88"/>
      <c r="JG4349" s="88"/>
      <c r="JH4349" s="88"/>
      <c r="JI4349" s="88"/>
      <c r="JJ4349" s="88"/>
      <c r="JK4349" s="88"/>
      <c r="JL4349" s="88"/>
      <c r="JM4349" s="88"/>
      <c r="JN4349" s="88"/>
      <c r="JO4349" s="88"/>
      <c r="JP4349" s="88"/>
      <c r="JQ4349" s="88"/>
      <c r="JR4349" s="88"/>
      <c r="JS4349" s="88"/>
      <c r="JT4349" s="88"/>
      <c r="JU4349" s="88"/>
      <c r="JV4349" s="88"/>
      <c r="JW4349" s="88"/>
      <c r="JX4349" s="88"/>
      <c r="JY4349" s="88"/>
      <c r="JZ4349" s="88"/>
      <c r="KA4349" s="88"/>
      <c r="KB4349" s="88"/>
      <c r="KC4349" s="88"/>
      <c r="KD4349" s="88"/>
      <c r="KE4349" s="88"/>
      <c r="KF4349" s="88"/>
      <c r="KG4349" s="88"/>
      <c r="KH4349" s="88"/>
      <c r="KI4349" s="88"/>
      <c r="KJ4349" s="88"/>
      <c r="KK4349" s="88"/>
      <c r="KL4349" s="88"/>
      <c r="KM4349" s="88"/>
      <c r="KN4349" s="88"/>
      <c r="KO4349" s="88"/>
      <c r="KP4349" s="88"/>
      <c r="KQ4349" s="88"/>
      <c r="KR4349" s="88"/>
      <c r="KS4349" s="88"/>
      <c r="KT4349" s="88"/>
      <c r="KU4349" s="88"/>
      <c r="KV4349" s="88"/>
      <c r="KW4349" s="88"/>
      <c r="KX4349" s="88"/>
      <c r="KY4349" s="88"/>
      <c r="KZ4349" s="88"/>
      <c r="LA4349" s="88"/>
      <c r="LB4349" s="88"/>
      <c r="LC4349" s="88"/>
      <c r="LD4349" s="88"/>
      <c r="LE4349" s="88"/>
      <c r="LF4349" s="88"/>
      <c r="LG4349" s="88"/>
      <c r="LH4349" s="88"/>
      <c r="LI4349" s="88"/>
      <c r="LJ4349" s="88"/>
      <c r="LK4349" s="88"/>
      <c r="LL4349" s="88"/>
      <c r="LM4349" s="88"/>
      <c r="LN4349" s="88"/>
      <c r="LO4349" s="88"/>
      <c r="LP4349" s="88"/>
      <c r="LQ4349" s="88"/>
      <c r="LR4349" s="88"/>
      <c r="LS4349" s="88"/>
      <c r="LT4349" s="88"/>
      <c r="LU4349" s="88"/>
      <c r="LV4349" s="88"/>
      <c r="LW4349" s="88"/>
      <c r="LX4349" s="88"/>
      <c r="LY4349" s="88"/>
      <c r="LZ4349" s="88"/>
      <c r="MA4349" s="88"/>
      <c r="MB4349" s="88"/>
      <c r="MC4349" s="88"/>
      <c r="MD4349" s="88"/>
      <c r="ME4349" s="88"/>
      <c r="MF4349" s="88"/>
      <c r="MG4349" s="88"/>
      <c r="MH4349" s="88"/>
      <c r="MI4349" s="88"/>
      <c r="MJ4349" s="88"/>
      <c r="MK4349" s="88"/>
      <c r="ML4349" s="88"/>
      <c r="MM4349" s="88"/>
      <c r="MN4349" s="88"/>
      <c r="MO4349" s="88"/>
      <c r="MP4349" s="88"/>
      <c r="MQ4349" s="88"/>
      <c r="MR4349" s="88"/>
      <c r="MS4349" s="88"/>
      <c r="MT4349" s="88"/>
      <c r="MU4349" s="88"/>
      <c r="MV4349" s="88"/>
      <c r="MW4349" s="88"/>
      <c r="MX4349" s="88"/>
      <c r="MY4349" s="88"/>
      <c r="MZ4349" s="88"/>
      <c r="NA4349" s="88"/>
      <c r="NB4349" s="88"/>
      <c r="NC4349" s="88"/>
      <c r="ND4349" s="88"/>
      <c r="NE4349" s="88"/>
      <c r="NF4349" s="88"/>
      <c r="NG4349" s="88"/>
      <c r="NH4349" s="88"/>
      <c r="NI4349" s="88"/>
      <c r="NJ4349" s="88"/>
      <c r="NK4349" s="88"/>
      <c r="NL4349" s="88"/>
      <c r="NM4349" s="88"/>
      <c r="NN4349" s="88"/>
      <c r="NO4349" s="88"/>
      <c r="NP4349" s="88"/>
      <c r="NQ4349" s="88"/>
      <c r="NR4349" s="88"/>
      <c r="NS4349" s="88"/>
      <c r="NT4349" s="88"/>
      <c r="NU4349" s="88"/>
      <c r="NV4349" s="88"/>
      <c r="NW4349" s="88"/>
      <c r="NX4349" s="88"/>
      <c r="NY4349" s="88"/>
      <c r="NZ4349" s="88"/>
      <c r="OA4349" s="88"/>
      <c r="OB4349" s="88"/>
      <c r="OC4349" s="88"/>
      <c r="OD4349" s="88"/>
      <c r="OE4349" s="88"/>
      <c r="OF4349" s="88"/>
      <c r="OG4349" s="88"/>
      <c r="OH4349" s="88"/>
    </row>
    <row r="4350" spans="1:398" ht="16.5" customHeight="1">
      <c r="A4350" s="12" t="s">
        <v>406</v>
      </c>
      <c r="B4350" s="13"/>
      <c r="C4350" s="487"/>
      <c r="D4350" s="12"/>
      <c r="E4350" s="14" t="s">
        <v>519</v>
      </c>
      <c r="F4350" s="14" t="s">
        <v>520</v>
      </c>
      <c r="G4350" s="14" t="s">
        <v>521</v>
      </c>
      <c r="H4350" s="15">
        <v>2009</v>
      </c>
      <c r="I4350" s="15">
        <v>1</v>
      </c>
      <c r="J4350" s="15">
        <v>0</v>
      </c>
      <c r="K4350" s="15">
        <v>0</v>
      </c>
      <c r="L4350" s="16" t="s">
        <v>410</v>
      </c>
      <c r="M4350" s="16"/>
      <c r="N4350" s="16" t="s">
        <v>411</v>
      </c>
      <c r="O4350" s="17">
        <v>144</v>
      </c>
      <c r="P4350" s="17">
        <v>0</v>
      </c>
      <c r="Q4350" s="17">
        <v>0</v>
      </c>
      <c r="R4350" s="18" t="s">
        <v>33</v>
      </c>
      <c r="S4350" s="19">
        <v>60</v>
      </c>
      <c r="T4350" s="19">
        <v>220</v>
      </c>
      <c r="U4350" s="19">
        <v>15.454545454545455</v>
      </c>
      <c r="V4350" s="19">
        <v>0</v>
      </c>
      <c r="W4350" s="20">
        <v>3.4</v>
      </c>
      <c r="X4350" s="21">
        <v>489.59999999999997</v>
      </c>
      <c r="Y4350" s="22" t="s">
        <v>33</v>
      </c>
      <c r="Z4350" s="23" t="s">
        <v>5838</v>
      </c>
      <c r="AA4350" s="24"/>
      <c r="AB4350" s="14"/>
      <c r="AC4350" s="14"/>
      <c r="AD4350" s="25"/>
      <c r="AE4350" s="26"/>
      <c r="AF4350" s="27"/>
      <c r="AG4350" s="28"/>
      <c r="AH4350" s="28"/>
      <c r="AI4350" s="28"/>
      <c r="AJ4350" s="28"/>
      <c r="AK4350" s="28"/>
      <c r="AL4350" s="28"/>
      <c r="AM4350" s="28"/>
      <c r="AN4350" s="28"/>
      <c r="AO4350" s="28"/>
      <c r="AP4350" s="88"/>
      <c r="AQ4350" s="88"/>
      <c r="AR4350" s="88"/>
      <c r="AS4350" s="88"/>
      <c r="AT4350" s="88"/>
      <c r="AU4350" s="88"/>
      <c r="AV4350" s="88"/>
      <c r="AW4350" s="88"/>
      <c r="AX4350" s="88"/>
      <c r="AY4350" s="88"/>
      <c r="AZ4350" s="88"/>
      <c r="BA4350" s="88"/>
      <c r="BB4350" s="88"/>
      <c r="BC4350" s="88"/>
      <c r="BD4350" s="88"/>
      <c r="BE4350" s="88"/>
      <c r="BF4350" s="88"/>
      <c r="BG4350" s="88"/>
      <c r="BH4350" s="88"/>
      <c r="BI4350" s="88"/>
      <c r="BJ4350" s="88"/>
      <c r="BK4350" s="88"/>
      <c r="BL4350" s="88"/>
      <c r="BM4350" s="88"/>
      <c r="BN4350" s="88"/>
      <c r="BO4350" s="88"/>
      <c r="BP4350" s="88"/>
      <c r="BQ4350" s="88"/>
      <c r="BR4350" s="88"/>
      <c r="BS4350" s="88"/>
      <c r="BT4350" s="88"/>
      <c r="BU4350" s="88"/>
      <c r="BV4350" s="88"/>
      <c r="BW4350" s="88"/>
      <c r="BX4350" s="88"/>
      <c r="BY4350" s="88"/>
      <c r="BZ4350" s="88"/>
      <c r="CA4350" s="88"/>
      <c r="CB4350" s="88"/>
      <c r="CC4350" s="88"/>
      <c r="CD4350" s="88"/>
      <c r="CE4350" s="88"/>
      <c r="CF4350" s="88"/>
      <c r="CG4350" s="88"/>
      <c r="CH4350" s="88"/>
      <c r="CI4350" s="88"/>
      <c r="CJ4350" s="88"/>
      <c r="CK4350" s="88"/>
      <c r="CL4350" s="88"/>
      <c r="CM4350" s="88"/>
      <c r="CN4350" s="88"/>
      <c r="CO4350" s="88"/>
      <c r="CP4350" s="88"/>
      <c r="CQ4350" s="88"/>
      <c r="CR4350" s="88"/>
      <c r="CS4350" s="88"/>
      <c r="CT4350" s="88"/>
      <c r="CU4350" s="88"/>
      <c r="CV4350" s="88"/>
      <c r="CW4350" s="88"/>
      <c r="CX4350" s="88"/>
      <c r="CY4350" s="88"/>
      <c r="CZ4350" s="88"/>
      <c r="DA4350" s="88"/>
      <c r="DB4350" s="88"/>
      <c r="DC4350" s="88"/>
      <c r="DD4350" s="88"/>
      <c r="DE4350" s="88"/>
      <c r="DF4350" s="88"/>
      <c r="DG4350" s="88"/>
      <c r="DH4350" s="88"/>
      <c r="DI4350" s="88"/>
      <c r="DJ4350" s="88"/>
      <c r="DK4350" s="88"/>
      <c r="DL4350" s="88"/>
      <c r="DM4350" s="88"/>
      <c r="DN4350" s="88"/>
      <c r="DO4350" s="88"/>
      <c r="DP4350" s="88"/>
      <c r="DQ4350" s="88"/>
      <c r="DR4350" s="88"/>
      <c r="DS4350" s="88"/>
      <c r="DT4350" s="88"/>
      <c r="DU4350" s="88"/>
      <c r="DV4350" s="88"/>
      <c r="DW4350" s="88"/>
      <c r="DX4350" s="88"/>
      <c r="DY4350" s="88"/>
      <c r="DZ4350" s="88"/>
      <c r="EA4350" s="88"/>
      <c r="EB4350" s="88"/>
      <c r="EC4350" s="88"/>
      <c r="ED4350" s="88"/>
      <c r="EE4350" s="88"/>
      <c r="EF4350" s="88"/>
      <c r="EG4350" s="88"/>
      <c r="EH4350" s="88"/>
      <c r="EI4350" s="88"/>
      <c r="EJ4350" s="88"/>
      <c r="EK4350" s="88"/>
      <c r="EL4350" s="88"/>
      <c r="EM4350" s="88"/>
      <c r="EN4350" s="88"/>
      <c r="EO4350" s="88"/>
      <c r="EP4350" s="88"/>
      <c r="EQ4350" s="88"/>
      <c r="ER4350" s="88"/>
      <c r="ES4350" s="88"/>
      <c r="ET4350" s="88"/>
      <c r="EU4350" s="88"/>
      <c r="EV4350" s="88"/>
      <c r="EW4350" s="88"/>
      <c r="EX4350" s="88"/>
      <c r="EY4350" s="88"/>
      <c r="EZ4350" s="88"/>
      <c r="FA4350" s="88"/>
      <c r="FB4350" s="88"/>
      <c r="FC4350" s="88"/>
      <c r="FD4350" s="88"/>
      <c r="FE4350" s="88"/>
      <c r="FF4350" s="88"/>
      <c r="FG4350" s="88"/>
      <c r="FH4350" s="88"/>
      <c r="FI4350" s="88"/>
      <c r="FJ4350" s="88"/>
      <c r="FK4350" s="88"/>
      <c r="FL4350" s="88"/>
      <c r="FM4350" s="88"/>
      <c r="FN4350" s="88"/>
      <c r="FO4350" s="88"/>
      <c r="FP4350" s="88"/>
      <c r="FQ4350" s="88"/>
      <c r="FR4350" s="88"/>
      <c r="FS4350" s="88"/>
      <c r="FT4350" s="88"/>
      <c r="FU4350" s="88"/>
      <c r="FV4350" s="88"/>
      <c r="FW4350" s="88"/>
      <c r="FX4350" s="88"/>
      <c r="FY4350" s="88"/>
      <c r="FZ4350" s="88"/>
      <c r="GA4350" s="88"/>
      <c r="GB4350" s="88"/>
      <c r="GC4350" s="88"/>
      <c r="GD4350" s="88"/>
      <c r="GE4350" s="88"/>
      <c r="GF4350" s="88"/>
      <c r="GG4350" s="88"/>
      <c r="GH4350" s="88"/>
      <c r="GI4350" s="88"/>
      <c r="GJ4350" s="88"/>
      <c r="GK4350" s="88"/>
      <c r="GL4350" s="88"/>
      <c r="GM4350" s="88"/>
      <c r="GN4350" s="88"/>
      <c r="GO4350" s="88"/>
      <c r="GP4350" s="88"/>
      <c r="GQ4350" s="88"/>
      <c r="GR4350" s="88"/>
      <c r="GS4350" s="88"/>
      <c r="GT4350" s="88"/>
      <c r="GU4350" s="88"/>
      <c r="GV4350" s="88"/>
      <c r="GW4350" s="88"/>
      <c r="GX4350" s="88"/>
      <c r="GY4350" s="88"/>
      <c r="GZ4350" s="88"/>
      <c r="HA4350" s="88"/>
      <c r="HB4350" s="88"/>
      <c r="HC4350" s="88"/>
      <c r="HD4350" s="88"/>
      <c r="HE4350" s="88"/>
      <c r="HF4350" s="88"/>
      <c r="HG4350" s="88"/>
      <c r="HH4350" s="88"/>
      <c r="HI4350" s="88"/>
      <c r="HJ4350" s="88"/>
      <c r="HK4350" s="88"/>
      <c r="HL4350" s="88"/>
      <c r="HM4350" s="88"/>
      <c r="HN4350" s="88"/>
      <c r="HO4350" s="88"/>
      <c r="HP4350" s="88"/>
      <c r="HQ4350" s="88"/>
      <c r="HR4350" s="88"/>
      <c r="HS4350" s="88"/>
      <c r="HT4350" s="88"/>
      <c r="HU4350" s="88"/>
      <c r="HV4350" s="88"/>
      <c r="HW4350" s="88"/>
      <c r="HX4350" s="88"/>
      <c r="HY4350" s="88"/>
      <c r="HZ4350" s="88"/>
      <c r="IA4350" s="88"/>
      <c r="IB4350" s="88"/>
      <c r="IC4350" s="88"/>
      <c r="ID4350" s="88"/>
      <c r="IE4350" s="88"/>
      <c r="IF4350" s="88"/>
      <c r="IG4350" s="88"/>
      <c r="IH4350" s="88"/>
      <c r="II4350" s="88"/>
      <c r="IJ4350" s="88"/>
      <c r="IK4350" s="88"/>
      <c r="IL4350" s="88"/>
      <c r="IM4350" s="88"/>
      <c r="IN4350" s="88"/>
      <c r="IO4350" s="88"/>
      <c r="IP4350" s="88"/>
      <c r="IQ4350" s="88"/>
      <c r="IR4350" s="88"/>
      <c r="IS4350" s="88"/>
      <c r="IT4350" s="88"/>
      <c r="IU4350" s="88"/>
      <c r="IV4350" s="88"/>
      <c r="IW4350" s="88"/>
      <c r="IX4350" s="88"/>
      <c r="IY4350" s="88"/>
      <c r="IZ4350" s="88"/>
      <c r="JA4350" s="88"/>
      <c r="JB4350" s="88"/>
      <c r="JC4350" s="88"/>
      <c r="JD4350" s="88"/>
      <c r="JE4350" s="88"/>
      <c r="JF4350" s="88"/>
      <c r="JG4350" s="88"/>
      <c r="JH4350" s="88"/>
      <c r="JI4350" s="88"/>
      <c r="JJ4350" s="88"/>
      <c r="JK4350" s="88"/>
      <c r="JL4350" s="88"/>
      <c r="JM4350" s="88"/>
      <c r="JN4350" s="88"/>
      <c r="JO4350" s="88"/>
      <c r="JP4350" s="88"/>
      <c r="JQ4350" s="88"/>
      <c r="JR4350" s="88"/>
      <c r="JS4350" s="88"/>
      <c r="JT4350" s="88"/>
      <c r="JU4350" s="88"/>
      <c r="JV4350" s="88"/>
      <c r="JW4350" s="88"/>
      <c r="JX4350" s="88"/>
      <c r="JY4350" s="88"/>
      <c r="JZ4350" s="88"/>
      <c r="KA4350" s="88"/>
      <c r="KB4350" s="88"/>
      <c r="KC4350" s="88"/>
      <c r="KD4350" s="88"/>
      <c r="KE4350" s="88"/>
      <c r="KF4350" s="88"/>
      <c r="KG4350" s="88"/>
      <c r="KH4350" s="88"/>
      <c r="KI4350" s="88"/>
      <c r="KJ4350" s="88"/>
      <c r="KK4350" s="88"/>
      <c r="KL4350" s="88"/>
      <c r="KM4350" s="88"/>
      <c r="KN4350" s="88"/>
      <c r="KO4350" s="88"/>
      <c r="KP4350" s="88"/>
      <c r="KQ4350" s="88"/>
      <c r="KR4350" s="88"/>
      <c r="KS4350" s="88"/>
      <c r="KT4350" s="88"/>
      <c r="KU4350" s="88"/>
      <c r="KV4350" s="88"/>
      <c r="KW4350" s="88"/>
      <c r="KX4350" s="88"/>
      <c r="KY4350" s="88"/>
      <c r="KZ4350" s="88"/>
      <c r="LA4350" s="88"/>
      <c r="LB4350" s="88"/>
      <c r="LC4350" s="88"/>
      <c r="LD4350" s="88"/>
      <c r="LE4350" s="88"/>
      <c r="LF4350" s="88"/>
      <c r="LG4350" s="88"/>
      <c r="LH4350" s="88"/>
      <c r="LI4350" s="88"/>
      <c r="LJ4350" s="88"/>
      <c r="LK4350" s="88"/>
      <c r="LL4350" s="88"/>
      <c r="LM4350" s="88"/>
      <c r="LN4350" s="88"/>
      <c r="LO4350" s="88"/>
      <c r="LP4350" s="88"/>
      <c r="LQ4350" s="88"/>
      <c r="LR4350" s="88"/>
      <c r="LS4350" s="88"/>
      <c r="LT4350" s="88"/>
      <c r="LU4350" s="88"/>
      <c r="LV4350" s="88"/>
      <c r="LW4350" s="88"/>
      <c r="LX4350" s="88"/>
      <c r="LY4350" s="88"/>
      <c r="LZ4350" s="88"/>
      <c r="MA4350" s="88"/>
      <c r="MB4350" s="88"/>
      <c r="MC4350" s="88"/>
      <c r="MD4350" s="88"/>
      <c r="ME4350" s="88"/>
      <c r="MF4350" s="88"/>
      <c r="MG4350" s="88"/>
      <c r="MH4350" s="88"/>
      <c r="MI4350" s="88"/>
      <c r="MJ4350" s="88"/>
      <c r="MK4350" s="88"/>
      <c r="ML4350" s="88"/>
      <c r="MM4350" s="88"/>
      <c r="MN4350" s="88"/>
      <c r="MO4350" s="88"/>
      <c r="MP4350" s="88"/>
      <c r="MQ4350" s="88"/>
      <c r="MR4350" s="88"/>
      <c r="MS4350" s="88"/>
      <c r="MT4350" s="88"/>
      <c r="MU4350" s="88"/>
      <c r="MV4350" s="88"/>
      <c r="MW4350" s="88"/>
      <c r="MX4350" s="88"/>
      <c r="MY4350" s="88"/>
      <c r="MZ4350" s="88"/>
      <c r="NA4350" s="88"/>
      <c r="NB4350" s="88"/>
      <c r="NC4350" s="88"/>
      <c r="ND4350" s="88"/>
      <c r="NE4350" s="88"/>
      <c r="NF4350" s="88"/>
      <c r="NG4350" s="88"/>
      <c r="NH4350" s="88"/>
      <c r="NI4350" s="88"/>
      <c r="NJ4350" s="88"/>
      <c r="NK4350" s="88"/>
      <c r="NL4350" s="88"/>
      <c r="NM4350" s="88"/>
      <c r="NN4350" s="88"/>
      <c r="NO4350" s="88"/>
      <c r="NP4350" s="88"/>
      <c r="NQ4350" s="88"/>
      <c r="NR4350" s="88"/>
      <c r="NS4350" s="88"/>
      <c r="NT4350" s="88"/>
      <c r="NU4350" s="88"/>
      <c r="NV4350" s="88"/>
      <c r="NW4350" s="88"/>
      <c r="NX4350" s="88"/>
      <c r="NY4350" s="88"/>
      <c r="NZ4350" s="88"/>
      <c r="OA4350" s="88"/>
      <c r="OB4350" s="88"/>
      <c r="OC4350" s="88"/>
      <c r="OD4350" s="88"/>
      <c r="OE4350" s="88"/>
      <c r="OF4350" s="88"/>
      <c r="OG4350" s="88"/>
      <c r="OH4350" s="88"/>
    </row>
    <row r="4351" spans="1:398" ht="16.5" customHeight="1">
      <c r="A4351" s="12" t="s">
        <v>406</v>
      </c>
      <c r="B4351" s="13"/>
      <c r="C4351" s="487"/>
      <c r="D4351" s="12"/>
      <c r="E4351" s="14" t="s">
        <v>309</v>
      </c>
      <c r="F4351" s="14" t="s">
        <v>36</v>
      </c>
      <c r="G4351" s="14" t="s">
        <v>433</v>
      </c>
      <c r="H4351" s="15">
        <v>2009</v>
      </c>
      <c r="I4351" s="15">
        <v>3</v>
      </c>
      <c r="J4351" s="15">
        <v>0</v>
      </c>
      <c r="K4351" s="15">
        <v>0</v>
      </c>
      <c r="L4351" s="16" t="s">
        <v>416</v>
      </c>
      <c r="M4351" s="16"/>
      <c r="N4351" s="16" t="s">
        <v>411</v>
      </c>
      <c r="O4351" s="17">
        <v>2190</v>
      </c>
      <c r="P4351" s="17">
        <v>0</v>
      </c>
      <c r="Q4351" s="17">
        <v>0</v>
      </c>
      <c r="R4351" s="18" t="s">
        <v>33</v>
      </c>
      <c r="S4351" s="19">
        <v>60</v>
      </c>
      <c r="T4351" s="19">
        <v>110</v>
      </c>
      <c r="U4351" s="19">
        <v>2.2727272727272729</v>
      </c>
      <c r="V4351" s="19">
        <v>0</v>
      </c>
      <c r="W4351" s="20">
        <v>0.25</v>
      </c>
      <c r="X4351" s="21">
        <v>1642.5</v>
      </c>
      <c r="Y4351" s="22" t="s">
        <v>33</v>
      </c>
      <c r="Z4351" s="23" t="s">
        <v>5838</v>
      </c>
      <c r="AA4351" s="24"/>
      <c r="AB4351" s="14"/>
      <c r="AC4351" s="14"/>
      <c r="AD4351" s="25"/>
      <c r="AE4351" s="26"/>
      <c r="AF4351" s="27"/>
      <c r="AG4351" s="28"/>
      <c r="AH4351" s="28"/>
      <c r="AI4351" s="28"/>
      <c r="AJ4351" s="28"/>
      <c r="AK4351" s="28"/>
      <c r="AL4351" s="28"/>
      <c r="AM4351" s="28"/>
      <c r="AN4351" s="28"/>
      <c r="AO4351" s="28"/>
      <c r="AP4351" s="88"/>
      <c r="AQ4351" s="88"/>
      <c r="AR4351" s="88"/>
      <c r="AS4351" s="88"/>
      <c r="AT4351" s="88"/>
      <c r="AU4351" s="88"/>
      <c r="AV4351" s="88"/>
      <c r="AW4351" s="88"/>
      <c r="AX4351" s="88"/>
      <c r="AY4351" s="88"/>
      <c r="AZ4351" s="88"/>
      <c r="BA4351" s="88"/>
      <c r="BB4351" s="88"/>
      <c r="BC4351" s="88"/>
      <c r="BD4351" s="88"/>
      <c r="BE4351" s="88"/>
      <c r="BF4351" s="88"/>
      <c r="BG4351" s="88"/>
      <c r="BH4351" s="88"/>
      <c r="BI4351" s="88"/>
      <c r="BJ4351" s="88"/>
      <c r="BK4351" s="88"/>
      <c r="BL4351" s="88"/>
      <c r="BM4351" s="88"/>
      <c r="BN4351" s="88"/>
      <c r="BO4351" s="88"/>
      <c r="BP4351" s="88"/>
      <c r="BQ4351" s="88"/>
      <c r="BR4351" s="88"/>
      <c r="BS4351" s="88"/>
      <c r="BT4351" s="88"/>
      <c r="BU4351" s="88"/>
      <c r="BV4351" s="88"/>
      <c r="BW4351" s="88"/>
      <c r="BX4351" s="88"/>
      <c r="BY4351" s="88"/>
      <c r="BZ4351" s="88"/>
      <c r="CA4351" s="88"/>
      <c r="CB4351" s="88"/>
      <c r="CC4351" s="88"/>
      <c r="CD4351" s="88"/>
      <c r="CE4351" s="88"/>
      <c r="CF4351" s="88"/>
      <c r="CG4351" s="88"/>
      <c r="CH4351" s="88"/>
      <c r="CI4351" s="88"/>
      <c r="CJ4351" s="88"/>
      <c r="CK4351" s="88"/>
      <c r="CL4351" s="88"/>
      <c r="CM4351" s="88"/>
      <c r="CN4351" s="88"/>
      <c r="CO4351" s="88"/>
      <c r="CP4351" s="88"/>
      <c r="CQ4351" s="88"/>
      <c r="CR4351" s="88"/>
      <c r="CS4351" s="88"/>
      <c r="CT4351" s="88"/>
      <c r="CU4351" s="88"/>
      <c r="CV4351" s="88"/>
      <c r="CW4351" s="88"/>
      <c r="CX4351" s="88"/>
      <c r="CY4351" s="88"/>
      <c r="CZ4351" s="88"/>
      <c r="DA4351" s="88"/>
      <c r="DB4351" s="88"/>
      <c r="DC4351" s="88"/>
      <c r="DD4351" s="88"/>
      <c r="DE4351" s="88"/>
      <c r="DF4351" s="88"/>
      <c r="DG4351" s="88"/>
      <c r="DH4351" s="88"/>
      <c r="DI4351" s="88"/>
      <c r="DJ4351" s="88"/>
      <c r="DK4351" s="88"/>
      <c r="DL4351" s="88"/>
      <c r="DM4351" s="88"/>
      <c r="DN4351" s="88"/>
      <c r="DO4351" s="88"/>
      <c r="DP4351" s="88"/>
      <c r="DQ4351" s="88"/>
      <c r="DR4351" s="88"/>
      <c r="DS4351" s="88"/>
      <c r="DT4351" s="88"/>
      <c r="DU4351" s="88"/>
      <c r="DV4351" s="88"/>
      <c r="DW4351" s="88"/>
      <c r="DX4351" s="88"/>
      <c r="DY4351" s="88"/>
      <c r="DZ4351" s="88"/>
      <c r="EA4351" s="88"/>
      <c r="EB4351" s="88"/>
      <c r="EC4351" s="88"/>
      <c r="ED4351" s="88"/>
      <c r="EE4351" s="88"/>
      <c r="EF4351" s="88"/>
      <c r="EG4351" s="88"/>
      <c r="EH4351" s="88"/>
      <c r="EI4351" s="88"/>
      <c r="EJ4351" s="88"/>
      <c r="EK4351" s="88"/>
      <c r="EL4351" s="88"/>
      <c r="EM4351" s="88"/>
      <c r="EN4351" s="88"/>
      <c r="EO4351" s="88"/>
      <c r="EP4351" s="88"/>
      <c r="EQ4351" s="88"/>
      <c r="ER4351" s="88"/>
      <c r="ES4351" s="88"/>
      <c r="ET4351" s="88"/>
      <c r="EU4351" s="88"/>
      <c r="EV4351" s="88"/>
      <c r="EW4351" s="88"/>
      <c r="EX4351" s="88"/>
      <c r="EY4351" s="88"/>
      <c r="EZ4351" s="88"/>
      <c r="FA4351" s="88"/>
      <c r="FB4351" s="88"/>
      <c r="FC4351" s="88"/>
      <c r="FD4351" s="88"/>
      <c r="FE4351" s="88"/>
      <c r="FF4351" s="88"/>
      <c r="FG4351" s="88"/>
      <c r="FH4351" s="88"/>
      <c r="FI4351" s="88"/>
      <c r="FJ4351" s="88"/>
      <c r="FK4351" s="88"/>
      <c r="FL4351" s="88"/>
      <c r="FM4351" s="88"/>
      <c r="FN4351" s="88"/>
      <c r="FO4351" s="88"/>
      <c r="FP4351" s="88"/>
      <c r="FQ4351" s="88"/>
      <c r="FR4351" s="88"/>
      <c r="FS4351" s="88"/>
      <c r="FT4351" s="88"/>
      <c r="FU4351" s="88"/>
      <c r="FV4351" s="88"/>
      <c r="FW4351" s="88"/>
      <c r="FX4351" s="88"/>
      <c r="FY4351" s="88"/>
      <c r="FZ4351" s="88"/>
      <c r="GA4351" s="88"/>
      <c r="GB4351" s="88"/>
      <c r="GC4351" s="88"/>
      <c r="GD4351" s="88"/>
      <c r="GE4351" s="88"/>
      <c r="GF4351" s="88"/>
      <c r="GG4351" s="88"/>
      <c r="GH4351" s="88"/>
      <c r="GI4351" s="88"/>
      <c r="GJ4351" s="88"/>
      <c r="GK4351" s="88"/>
      <c r="GL4351" s="88"/>
      <c r="GM4351" s="88"/>
      <c r="GN4351" s="88"/>
      <c r="GO4351" s="88"/>
      <c r="GP4351" s="88"/>
      <c r="GQ4351" s="88"/>
      <c r="GR4351" s="88"/>
      <c r="GS4351" s="88"/>
      <c r="GT4351" s="88"/>
      <c r="GU4351" s="88"/>
      <c r="GV4351" s="88"/>
      <c r="GW4351" s="88"/>
      <c r="GX4351" s="88"/>
      <c r="GY4351" s="88"/>
      <c r="GZ4351" s="88"/>
      <c r="HA4351" s="88"/>
      <c r="HB4351" s="88"/>
      <c r="HC4351" s="88"/>
      <c r="HD4351" s="88"/>
      <c r="HE4351" s="88"/>
      <c r="HF4351" s="88"/>
      <c r="HG4351" s="88"/>
      <c r="HH4351" s="88"/>
      <c r="HI4351" s="88"/>
      <c r="HJ4351" s="88"/>
      <c r="HK4351" s="88"/>
      <c r="HL4351" s="88"/>
      <c r="HM4351" s="88"/>
      <c r="HN4351" s="88"/>
      <c r="HO4351" s="88"/>
      <c r="HP4351" s="88"/>
      <c r="HQ4351" s="88"/>
      <c r="HR4351" s="88"/>
      <c r="HS4351" s="88"/>
      <c r="HT4351" s="88"/>
      <c r="HU4351" s="88"/>
      <c r="HV4351" s="88"/>
      <c r="HW4351" s="88"/>
      <c r="HX4351" s="88"/>
      <c r="HY4351" s="88"/>
      <c r="HZ4351" s="88"/>
      <c r="IA4351" s="88"/>
      <c r="IB4351" s="88"/>
      <c r="IC4351" s="88"/>
      <c r="ID4351" s="88"/>
      <c r="IE4351" s="88"/>
      <c r="IF4351" s="88"/>
      <c r="IG4351" s="88"/>
      <c r="IH4351" s="88"/>
      <c r="II4351" s="88"/>
      <c r="IJ4351" s="88"/>
      <c r="IK4351" s="88"/>
      <c r="IL4351" s="88"/>
      <c r="IM4351" s="88"/>
      <c r="IN4351" s="88"/>
      <c r="IO4351" s="88"/>
      <c r="IP4351" s="88"/>
      <c r="IQ4351" s="88"/>
      <c r="IR4351" s="88"/>
      <c r="IS4351" s="88"/>
      <c r="IT4351" s="88"/>
      <c r="IU4351" s="88"/>
      <c r="IV4351" s="88"/>
      <c r="IW4351" s="88"/>
      <c r="IX4351" s="88"/>
      <c r="IY4351" s="88"/>
      <c r="IZ4351" s="88"/>
      <c r="JA4351" s="88"/>
      <c r="JB4351" s="88"/>
      <c r="JC4351" s="88"/>
      <c r="JD4351" s="88"/>
      <c r="JE4351" s="88"/>
      <c r="JF4351" s="88"/>
      <c r="JG4351" s="88"/>
      <c r="JH4351" s="88"/>
      <c r="JI4351" s="88"/>
      <c r="JJ4351" s="88"/>
      <c r="JK4351" s="88"/>
      <c r="JL4351" s="88"/>
      <c r="JM4351" s="88"/>
      <c r="JN4351" s="88"/>
      <c r="JO4351" s="88"/>
      <c r="JP4351" s="88"/>
      <c r="JQ4351" s="88"/>
      <c r="JR4351" s="88"/>
      <c r="JS4351" s="88"/>
      <c r="JT4351" s="88"/>
      <c r="JU4351" s="88"/>
      <c r="JV4351" s="88"/>
      <c r="JW4351" s="88"/>
      <c r="JX4351" s="88"/>
      <c r="JY4351" s="88"/>
      <c r="JZ4351" s="88"/>
      <c r="KA4351" s="88"/>
      <c r="KB4351" s="88"/>
      <c r="KC4351" s="88"/>
      <c r="KD4351" s="88"/>
      <c r="KE4351" s="88"/>
      <c r="KF4351" s="88"/>
      <c r="KG4351" s="88"/>
      <c r="KH4351" s="88"/>
      <c r="KI4351" s="88"/>
      <c r="KJ4351" s="88"/>
      <c r="KK4351" s="88"/>
      <c r="KL4351" s="88"/>
      <c r="KM4351" s="88"/>
      <c r="KN4351" s="88"/>
      <c r="KO4351" s="88"/>
      <c r="KP4351" s="88"/>
      <c r="KQ4351" s="88"/>
      <c r="KR4351" s="88"/>
      <c r="KS4351" s="88"/>
      <c r="KT4351" s="88"/>
      <c r="KU4351" s="88"/>
      <c r="KV4351" s="88"/>
      <c r="KW4351" s="88"/>
      <c r="KX4351" s="88"/>
      <c r="KY4351" s="88"/>
      <c r="KZ4351" s="88"/>
      <c r="LA4351" s="88"/>
      <c r="LB4351" s="88"/>
      <c r="LC4351" s="88"/>
      <c r="LD4351" s="88"/>
      <c r="LE4351" s="88"/>
      <c r="LF4351" s="88"/>
      <c r="LG4351" s="88"/>
      <c r="LH4351" s="88"/>
      <c r="LI4351" s="88"/>
      <c r="LJ4351" s="88"/>
      <c r="LK4351" s="88"/>
      <c r="LL4351" s="88"/>
      <c r="LM4351" s="88"/>
      <c r="LN4351" s="88"/>
      <c r="LO4351" s="88"/>
      <c r="LP4351" s="88"/>
      <c r="LQ4351" s="88"/>
      <c r="LR4351" s="88"/>
      <c r="LS4351" s="88"/>
      <c r="LT4351" s="88"/>
      <c r="LU4351" s="88"/>
      <c r="LV4351" s="88"/>
      <c r="LW4351" s="88"/>
      <c r="LX4351" s="88"/>
      <c r="LY4351" s="88"/>
      <c r="LZ4351" s="88"/>
      <c r="MA4351" s="88"/>
      <c r="MB4351" s="88"/>
      <c r="MC4351" s="88"/>
      <c r="MD4351" s="88"/>
      <c r="ME4351" s="88"/>
      <c r="MF4351" s="88"/>
      <c r="MG4351" s="88"/>
      <c r="MH4351" s="88"/>
      <c r="MI4351" s="88"/>
      <c r="MJ4351" s="88"/>
      <c r="MK4351" s="88"/>
      <c r="ML4351" s="88"/>
      <c r="MM4351" s="88"/>
      <c r="MN4351" s="88"/>
      <c r="MO4351" s="88"/>
      <c r="MP4351" s="88"/>
      <c r="MQ4351" s="88"/>
      <c r="MR4351" s="88"/>
      <c r="MS4351" s="88"/>
      <c r="MT4351" s="88"/>
      <c r="MU4351" s="88"/>
      <c r="MV4351" s="88"/>
      <c r="MW4351" s="88"/>
      <c r="MX4351" s="88"/>
      <c r="MY4351" s="88"/>
      <c r="MZ4351" s="88"/>
      <c r="NA4351" s="88"/>
      <c r="NB4351" s="88"/>
      <c r="NC4351" s="88"/>
      <c r="ND4351" s="88"/>
      <c r="NE4351" s="88"/>
      <c r="NF4351" s="88"/>
      <c r="NG4351" s="88"/>
      <c r="NH4351" s="88"/>
      <c r="NI4351" s="88"/>
      <c r="NJ4351" s="88"/>
      <c r="NK4351" s="88"/>
      <c r="NL4351" s="88"/>
      <c r="NM4351" s="88"/>
      <c r="NN4351" s="88"/>
      <c r="NO4351" s="88"/>
      <c r="NP4351" s="88"/>
      <c r="NQ4351" s="88"/>
      <c r="NR4351" s="88"/>
      <c r="NS4351" s="88"/>
      <c r="NT4351" s="88"/>
      <c r="NU4351" s="88"/>
      <c r="NV4351" s="88"/>
      <c r="NW4351" s="88"/>
      <c r="NX4351" s="88"/>
      <c r="NY4351" s="88"/>
      <c r="NZ4351" s="88"/>
      <c r="OA4351" s="88"/>
      <c r="OB4351" s="88"/>
      <c r="OC4351" s="88"/>
      <c r="OD4351" s="88"/>
      <c r="OE4351" s="88"/>
      <c r="OF4351" s="88"/>
      <c r="OG4351" s="88"/>
      <c r="OH4351" s="88"/>
    </row>
    <row r="4352" spans="1:398" ht="16.5" customHeight="1">
      <c r="A4352" s="12" t="s">
        <v>406</v>
      </c>
      <c r="B4352" s="13"/>
      <c r="C4352" s="189"/>
      <c r="D4352" s="12"/>
      <c r="E4352" s="14" t="s">
        <v>79</v>
      </c>
      <c r="F4352" s="14" t="s">
        <v>454</v>
      </c>
      <c r="G4352" s="14" t="s">
        <v>455</v>
      </c>
      <c r="H4352" s="15">
        <v>2013</v>
      </c>
      <c r="I4352" s="15">
        <v>3</v>
      </c>
      <c r="J4352" s="15">
        <v>0</v>
      </c>
      <c r="K4352" s="15">
        <v>0</v>
      </c>
      <c r="L4352" s="16" t="s">
        <v>422</v>
      </c>
      <c r="M4352" s="16"/>
      <c r="N4352" s="16" t="s">
        <v>41</v>
      </c>
      <c r="O4352" s="17">
        <v>2610</v>
      </c>
      <c r="P4352" s="17">
        <v>0</v>
      </c>
      <c r="Q4352" s="17">
        <v>0</v>
      </c>
      <c r="R4352" s="18" t="s">
        <v>33</v>
      </c>
      <c r="S4352" s="19">
        <v>60</v>
      </c>
      <c r="T4352" s="19">
        <v>110</v>
      </c>
      <c r="U4352" s="19">
        <v>2.2727272727272729</v>
      </c>
      <c r="V4352" s="19">
        <v>0</v>
      </c>
      <c r="W4352" s="20">
        <v>0.25</v>
      </c>
      <c r="X4352" s="21">
        <v>1957.5</v>
      </c>
      <c r="Y4352" s="22" t="s">
        <v>33</v>
      </c>
      <c r="Z4352" s="23" t="s">
        <v>5838</v>
      </c>
      <c r="AA4352" s="24"/>
      <c r="AB4352" s="14"/>
      <c r="AC4352" s="14"/>
      <c r="AD4352" s="25"/>
      <c r="AE4352" s="26"/>
      <c r="AF4352" s="27"/>
      <c r="AG4352" s="28"/>
      <c r="AH4352" s="28"/>
      <c r="AI4352" s="28"/>
      <c r="AJ4352" s="28"/>
      <c r="AK4352" s="28"/>
      <c r="AL4352" s="28"/>
      <c r="AM4352" s="28"/>
      <c r="AN4352" s="28"/>
      <c r="AO4352" s="28"/>
      <c r="AP4352" s="88"/>
      <c r="AQ4352" s="88"/>
      <c r="AR4352" s="88"/>
      <c r="AS4352" s="88"/>
      <c r="AT4352" s="88"/>
      <c r="AU4352" s="88"/>
      <c r="AV4352" s="88"/>
      <c r="AW4352" s="88"/>
      <c r="AX4352" s="88"/>
      <c r="AY4352" s="88"/>
      <c r="AZ4352" s="88"/>
      <c r="BA4352" s="88"/>
      <c r="BB4352" s="88"/>
      <c r="BC4352" s="88"/>
      <c r="BD4352" s="88"/>
      <c r="BE4352" s="88"/>
      <c r="BF4352" s="88"/>
      <c r="BG4352" s="88"/>
      <c r="BH4352" s="88"/>
      <c r="BI4352" s="88"/>
      <c r="BJ4352" s="88"/>
      <c r="BK4352" s="88"/>
      <c r="BL4352" s="88"/>
      <c r="BM4352" s="88"/>
      <c r="BN4352" s="88"/>
      <c r="BO4352" s="88"/>
      <c r="BP4352" s="88"/>
      <c r="BQ4352" s="88"/>
      <c r="BR4352" s="88"/>
      <c r="BS4352" s="88"/>
      <c r="BT4352" s="88"/>
      <c r="BU4352" s="88"/>
      <c r="BV4352" s="88"/>
      <c r="BW4352" s="88"/>
      <c r="BX4352" s="88"/>
      <c r="BY4352" s="88"/>
      <c r="BZ4352" s="88"/>
      <c r="CA4352" s="88"/>
      <c r="CB4352" s="88"/>
      <c r="CC4352" s="88"/>
      <c r="CD4352" s="88"/>
      <c r="CE4352" s="88"/>
      <c r="CF4352" s="88"/>
      <c r="CG4352" s="88"/>
      <c r="CH4352" s="88"/>
      <c r="CI4352" s="88"/>
      <c r="CJ4352" s="88"/>
      <c r="CK4352" s="88"/>
      <c r="CL4352" s="88"/>
      <c r="CM4352" s="88"/>
      <c r="CN4352" s="88"/>
      <c r="CO4352" s="88"/>
      <c r="CP4352" s="88"/>
      <c r="CQ4352" s="88"/>
      <c r="CR4352" s="88"/>
      <c r="CS4352" s="88"/>
      <c r="CT4352" s="88"/>
      <c r="CU4352" s="88"/>
      <c r="CV4352" s="88"/>
      <c r="CW4352" s="88"/>
      <c r="CX4352" s="88"/>
      <c r="CY4352" s="88"/>
      <c r="CZ4352" s="88"/>
      <c r="DA4352" s="88"/>
      <c r="DB4352" s="88"/>
      <c r="DC4352" s="88"/>
      <c r="DD4352" s="88"/>
      <c r="DE4352" s="88"/>
      <c r="DF4352" s="88"/>
      <c r="DG4352" s="88"/>
      <c r="DH4352" s="88"/>
      <c r="DI4352" s="88"/>
      <c r="DJ4352" s="88"/>
      <c r="DK4352" s="88"/>
      <c r="DL4352" s="88"/>
      <c r="DM4352" s="88"/>
      <c r="DN4352" s="88"/>
      <c r="DO4352" s="88"/>
      <c r="DP4352" s="88"/>
      <c r="DQ4352" s="88"/>
      <c r="DR4352" s="88"/>
      <c r="DS4352" s="88"/>
      <c r="DT4352" s="88"/>
      <c r="DU4352" s="88"/>
      <c r="DV4352" s="88"/>
      <c r="DW4352" s="88"/>
      <c r="DX4352" s="88"/>
      <c r="DY4352" s="88"/>
      <c r="DZ4352" s="88"/>
      <c r="EA4352" s="88"/>
      <c r="EB4352" s="88"/>
      <c r="EC4352" s="88"/>
      <c r="ED4352" s="88"/>
      <c r="EE4352" s="88"/>
      <c r="EF4352" s="88"/>
      <c r="EG4352" s="88"/>
      <c r="EH4352" s="88"/>
      <c r="EI4352" s="88"/>
      <c r="EJ4352" s="88"/>
      <c r="EK4352" s="88"/>
      <c r="EL4352" s="88"/>
      <c r="EM4352" s="88"/>
      <c r="EN4352" s="88"/>
      <c r="EO4352" s="88"/>
      <c r="EP4352" s="88"/>
      <c r="EQ4352" s="88"/>
      <c r="ER4352" s="88"/>
      <c r="ES4352" s="88"/>
      <c r="ET4352" s="88"/>
      <c r="EU4352" s="88"/>
      <c r="EV4352" s="88"/>
      <c r="EW4352" s="88"/>
      <c r="EX4352" s="88"/>
      <c r="EY4352" s="88"/>
      <c r="EZ4352" s="88"/>
      <c r="FA4352" s="88"/>
      <c r="FB4352" s="88"/>
      <c r="FC4352" s="88"/>
      <c r="FD4352" s="88"/>
      <c r="FE4352" s="88"/>
      <c r="FF4352" s="88"/>
      <c r="FG4352" s="88"/>
      <c r="FH4352" s="88"/>
      <c r="FI4352" s="88"/>
      <c r="FJ4352" s="88"/>
      <c r="FK4352" s="88"/>
      <c r="FL4352" s="88"/>
      <c r="FM4352" s="88"/>
      <c r="FN4352" s="88"/>
      <c r="FO4352" s="88"/>
      <c r="FP4352" s="88"/>
      <c r="FQ4352" s="88"/>
      <c r="FR4352" s="88"/>
      <c r="FS4352" s="88"/>
      <c r="FT4352" s="88"/>
      <c r="FU4352" s="88"/>
      <c r="FV4352" s="88"/>
      <c r="FW4352" s="88"/>
      <c r="FX4352" s="88"/>
      <c r="FY4352" s="88"/>
      <c r="FZ4352" s="88"/>
      <c r="GA4352" s="88"/>
      <c r="GB4352" s="88"/>
      <c r="GC4352" s="88"/>
      <c r="GD4352" s="88"/>
      <c r="GE4352" s="88"/>
      <c r="GF4352" s="88"/>
      <c r="GG4352" s="88"/>
      <c r="GH4352" s="88"/>
      <c r="GI4352" s="88"/>
      <c r="GJ4352" s="88"/>
      <c r="GK4352" s="88"/>
      <c r="GL4352" s="88"/>
      <c r="GM4352" s="88"/>
      <c r="GN4352" s="88"/>
      <c r="GO4352" s="88"/>
      <c r="GP4352" s="88"/>
      <c r="GQ4352" s="88"/>
      <c r="GR4352" s="88"/>
      <c r="GS4352" s="88"/>
      <c r="GT4352" s="88"/>
      <c r="GU4352" s="88"/>
      <c r="GV4352" s="88"/>
      <c r="GW4352" s="88"/>
      <c r="GX4352" s="88"/>
      <c r="GY4352" s="88"/>
      <c r="GZ4352" s="88"/>
      <c r="HA4352" s="88"/>
      <c r="HB4352" s="88"/>
      <c r="HC4352" s="88"/>
      <c r="HD4352" s="88"/>
      <c r="HE4352" s="88"/>
      <c r="HF4352" s="88"/>
      <c r="HG4352" s="88"/>
      <c r="HH4352" s="88"/>
      <c r="HI4352" s="88"/>
      <c r="HJ4352" s="88"/>
      <c r="HK4352" s="88"/>
      <c r="HL4352" s="88"/>
      <c r="HM4352" s="88"/>
      <c r="HN4352" s="88"/>
      <c r="HO4352" s="88"/>
      <c r="HP4352" s="88"/>
      <c r="HQ4352" s="88"/>
      <c r="HR4352" s="88"/>
      <c r="HS4352" s="88"/>
      <c r="HT4352" s="88"/>
      <c r="HU4352" s="88"/>
      <c r="HV4352" s="88"/>
      <c r="HW4352" s="88"/>
      <c r="HX4352" s="88"/>
      <c r="HY4352" s="88"/>
      <c r="HZ4352" s="88"/>
      <c r="IA4352" s="88"/>
      <c r="IB4352" s="88"/>
      <c r="IC4352" s="88"/>
      <c r="ID4352" s="88"/>
      <c r="IE4352" s="88"/>
      <c r="IF4352" s="88"/>
      <c r="IG4352" s="88"/>
      <c r="IH4352" s="88"/>
      <c r="II4352" s="88"/>
      <c r="IJ4352" s="88"/>
      <c r="IK4352" s="88"/>
      <c r="IL4352" s="88"/>
      <c r="IM4352" s="88"/>
      <c r="IN4352" s="88"/>
      <c r="IO4352" s="88"/>
      <c r="IP4352" s="88"/>
      <c r="IQ4352" s="88"/>
      <c r="IR4352" s="88"/>
      <c r="IS4352" s="88"/>
      <c r="IT4352" s="88"/>
      <c r="IU4352" s="88"/>
      <c r="IV4352" s="88"/>
      <c r="IW4352" s="88"/>
      <c r="IX4352" s="88"/>
      <c r="IY4352" s="88"/>
      <c r="IZ4352" s="88"/>
      <c r="JA4352" s="88"/>
      <c r="JB4352" s="88"/>
      <c r="JC4352" s="88"/>
      <c r="JD4352" s="88"/>
      <c r="JE4352" s="88"/>
      <c r="JF4352" s="88"/>
      <c r="JG4352" s="88"/>
      <c r="JH4352" s="88"/>
      <c r="JI4352" s="88"/>
      <c r="JJ4352" s="88"/>
      <c r="JK4352" s="88"/>
      <c r="JL4352" s="88"/>
      <c r="JM4352" s="88"/>
      <c r="JN4352" s="88"/>
      <c r="JO4352" s="88"/>
      <c r="JP4352" s="88"/>
      <c r="JQ4352" s="88"/>
      <c r="JR4352" s="88"/>
      <c r="JS4352" s="88"/>
      <c r="JT4352" s="88"/>
      <c r="JU4352" s="88"/>
      <c r="JV4352" s="88"/>
      <c r="JW4352" s="88"/>
      <c r="JX4352" s="88"/>
      <c r="JY4352" s="88"/>
      <c r="JZ4352" s="88"/>
      <c r="KA4352" s="88"/>
      <c r="KB4352" s="88"/>
      <c r="KC4352" s="88"/>
      <c r="KD4352" s="88"/>
      <c r="KE4352" s="88"/>
      <c r="KF4352" s="88"/>
      <c r="KG4352" s="88"/>
      <c r="KH4352" s="88"/>
      <c r="KI4352" s="88"/>
      <c r="KJ4352" s="88"/>
      <c r="KK4352" s="88"/>
      <c r="KL4352" s="88"/>
      <c r="KM4352" s="88"/>
      <c r="KN4352" s="88"/>
      <c r="KO4352" s="88"/>
      <c r="KP4352" s="88"/>
      <c r="KQ4352" s="88"/>
      <c r="KR4352" s="88"/>
      <c r="KS4352" s="88"/>
      <c r="KT4352" s="88"/>
      <c r="KU4352" s="88"/>
      <c r="KV4352" s="88"/>
      <c r="KW4352" s="88"/>
      <c r="KX4352" s="88"/>
      <c r="KY4352" s="88"/>
      <c r="KZ4352" s="88"/>
      <c r="LA4352" s="88"/>
      <c r="LB4352" s="88"/>
      <c r="LC4352" s="88"/>
      <c r="LD4352" s="88"/>
      <c r="LE4352" s="88"/>
      <c r="LF4352" s="88"/>
      <c r="LG4352" s="88"/>
      <c r="LH4352" s="88"/>
      <c r="LI4352" s="88"/>
      <c r="LJ4352" s="88"/>
      <c r="LK4352" s="88"/>
      <c r="LL4352" s="88"/>
      <c r="LM4352" s="88"/>
      <c r="LN4352" s="88"/>
      <c r="LO4352" s="88"/>
      <c r="LP4352" s="88"/>
      <c r="LQ4352" s="88"/>
      <c r="LR4352" s="88"/>
      <c r="LS4352" s="88"/>
      <c r="LT4352" s="88"/>
      <c r="LU4352" s="88"/>
      <c r="LV4352" s="88"/>
      <c r="LW4352" s="88"/>
      <c r="LX4352" s="88"/>
      <c r="LY4352" s="88"/>
      <c r="LZ4352" s="88"/>
      <c r="MA4352" s="88"/>
      <c r="MB4352" s="88"/>
      <c r="MC4352" s="88"/>
      <c r="MD4352" s="88"/>
      <c r="ME4352" s="88"/>
      <c r="MF4352" s="88"/>
      <c r="MG4352" s="88"/>
      <c r="MH4352" s="88"/>
      <c r="MI4352" s="88"/>
      <c r="MJ4352" s="88"/>
      <c r="MK4352" s="88"/>
      <c r="ML4352" s="88"/>
      <c r="MM4352" s="88"/>
      <c r="MN4352" s="88"/>
      <c r="MO4352" s="88"/>
      <c r="MP4352" s="88"/>
      <c r="MQ4352" s="88"/>
      <c r="MR4352" s="88"/>
      <c r="MS4352" s="88"/>
      <c r="MT4352" s="88"/>
      <c r="MU4352" s="88"/>
      <c r="MV4352" s="88"/>
      <c r="MW4352" s="88"/>
      <c r="MX4352" s="88"/>
      <c r="MY4352" s="88"/>
      <c r="MZ4352" s="88"/>
      <c r="NA4352" s="88"/>
      <c r="NB4352" s="88"/>
      <c r="NC4352" s="88"/>
      <c r="ND4352" s="88"/>
      <c r="NE4352" s="88"/>
      <c r="NF4352" s="88"/>
      <c r="NG4352" s="88"/>
      <c r="NH4352" s="88"/>
      <c r="NI4352" s="88"/>
      <c r="NJ4352" s="88"/>
      <c r="NK4352" s="88"/>
      <c r="NL4352" s="88"/>
      <c r="NM4352" s="88"/>
      <c r="NN4352" s="88"/>
      <c r="NO4352" s="88"/>
      <c r="NP4352" s="88"/>
      <c r="NQ4352" s="88"/>
      <c r="NR4352" s="88"/>
      <c r="NS4352" s="88"/>
      <c r="NT4352" s="88"/>
      <c r="NU4352" s="88"/>
      <c r="NV4352" s="88"/>
      <c r="NW4352" s="88"/>
      <c r="NX4352" s="88"/>
      <c r="NY4352" s="88"/>
      <c r="NZ4352" s="88"/>
      <c r="OA4352" s="88"/>
      <c r="OB4352" s="88"/>
      <c r="OC4352" s="88"/>
      <c r="OD4352" s="88"/>
      <c r="OE4352" s="88"/>
      <c r="OF4352" s="88"/>
      <c r="OG4352" s="88"/>
      <c r="OH4352" s="88"/>
    </row>
    <row r="4353" spans="1:442" ht="16.5" customHeight="1">
      <c r="A4353" s="12" t="s">
        <v>406</v>
      </c>
      <c r="B4353" s="13"/>
      <c r="C4353" s="487"/>
      <c r="D4353" s="12"/>
      <c r="E4353" s="14" t="s">
        <v>418</v>
      </c>
      <c r="F4353" s="14" t="s">
        <v>457</v>
      </c>
      <c r="G4353" s="14" t="s">
        <v>458</v>
      </c>
      <c r="H4353" s="15">
        <v>2015</v>
      </c>
      <c r="I4353" s="15">
        <v>1</v>
      </c>
      <c r="J4353" s="15">
        <v>0</v>
      </c>
      <c r="K4353" s="15">
        <v>0</v>
      </c>
      <c r="L4353" s="16" t="s">
        <v>410</v>
      </c>
      <c r="M4353" s="16"/>
      <c r="N4353" s="16" t="s">
        <v>411</v>
      </c>
      <c r="O4353" s="17">
        <v>2610</v>
      </c>
      <c r="P4353" s="17">
        <v>0</v>
      </c>
      <c r="Q4353" s="17">
        <v>0</v>
      </c>
      <c r="R4353" s="18" t="s">
        <v>33</v>
      </c>
      <c r="S4353" s="19">
        <v>60</v>
      </c>
      <c r="T4353" s="19">
        <v>110</v>
      </c>
      <c r="U4353" s="19">
        <v>2.4363636363636365</v>
      </c>
      <c r="V4353" s="19">
        <v>0</v>
      </c>
      <c r="W4353" s="20">
        <v>0.26800000000000002</v>
      </c>
      <c r="X4353" s="21">
        <v>699.48</v>
      </c>
      <c r="Y4353" s="22" t="s">
        <v>33</v>
      </c>
      <c r="Z4353" s="23" t="s">
        <v>5838</v>
      </c>
      <c r="AA4353" s="24"/>
      <c r="AB4353" s="14"/>
      <c r="AC4353" s="14"/>
      <c r="AD4353" s="25"/>
      <c r="AE4353" s="26"/>
      <c r="AF4353" s="27"/>
      <c r="AG4353" s="28"/>
      <c r="AH4353" s="28"/>
      <c r="AI4353" s="28"/>
      <c r="AJ4353" s="28"/>
      <c r="AK4353" s="28"/>
      <c r="AL4353" s="28"/>
      <c r="AM4353" s="28"/>
      <c r="AN4353" s="28"/>
      <c r="AO4353" s="28"/>
      <c r="AP4353" s="88"/>
      <c r="AQ4353" s="88"/>
      <c r="AR4353" s="88"/>
      <c r="AS4353" s="88"/>
      <c r="AT4353" s="88"/>
      <c r="AU4353" s="88"/>
      <c r="AV4353" s="88"/>
      <c r="AW4353" s="88"/>
      <c r="AX4353" s="88"/>
      <c r="AY4353" s="88"/>
      <c r="AZ4353" s="88"/>
      <c r="BA4353" s="88"/>
      <c r="BB4353" s="88"/>
      <c r="BC4353" s="88"/>
      <c r="BD4353" s="88"/>
      <c r="BE4353" s="88"/>
      <c r="BF4353" s="88"/>
      <c r="BG4353" s="88"/>
      <c r="BH4353" s="88"/>
      <c r="BI4353" s="88"/>
      <c r="BJ4353" s="88"/>
      <c r="BK4353" s="88"/>
      <c r="BL4353" s="88"/>
      <c r="BM4353" s="88"/>
      <c r="BN4353" s="88"/>
      <c r="BO4353" s="88"/>
      <c r="BP4353" s="88"/>
      <c r="BQ4353" s="88"/>
      <c r="BR4353" s="88"/>
      <c r="BS4353" s="88"/>
      <c r="BT4353" s="88"/>
      <c r="BU4353" s="88"/>
      <c r="BV4353" s="88"/>
      <c r="BW4353" s="88"/>
      <c r="BX4353" s="88"/>
      <c r="BY4353" s="88"/>
      <c r="BZ4353" s="88"/>
      <c r="CA4353" s="88"/>
      <c r="CB4353" s="88"/>
      <c r="CC4353" s="88"/>
      <c r="CD4353" s="88"/>
      <c r="CE4353" s="88"/>
      <c r="CF4353" s="88"/>
      <c r="CG4353" s="88"/>
      <c r="CH4353" s="88"/>
      <c r="CI4353" s="88"/>
      <c r="CJ4353" s="88"/>
      <c r="CK4353" s="88"/>
      <c r="CL4353" s="88"/>
      <c r="CM4353" s="88"/>
      <c r="CN4353" s="88"/>
      <c r="CO4353" s="88"/>
      <c r="CP4353" s="88"/>
      <c r="CQ4353" s="88"/>
      <c r="CR4353" s="88"/>
      <c r="CS4353" s="88"/>
      <c r="CT4353" s="88"/>
      <c r="CU4353" s="88"/>
      <c r="CV4353" s="88"/>
      <c r="CW4353" s="88"/>
      <c r="CX4353" s="88"/>
      <c r="CY4353" s="88"/>
      <c r="CZ4353" s="88"/>
      <c r="DA4353" s="88"/>
      <c r="DB4353" s="88"/>
      <c r="DC4353" s="88"/>
      <c r="DD4353" s="88"/>
      <c r="DE4353" s="88"/>
      <c r="DF4353" s="88"/>
      <c r="DG4353" s="88"/>
      <c r="DH4353" s="88"/>
      <c r="DI4353" s="88"/>
      <c r="DJ4353" s="88"/>
      <c r="DK4353" s="88"/>
      <c r="DL4353" s="88"/>
      <c r="DM4353" s="88"/>
      <c r="DN4353" s="88"/>
      <c r="DO4353" s="88"/>
      <c r="DP4353" s="88"/>
      <c r="DQ4353" s="88"/>
      <c r="DR4353" s="88"/>
      <c r="DS4353" s="88"/>
      <c r="DT4353" s="88"/>
      <c r="DU4353" s="88"/>
      <c r="DV4353" s="88"/>
      <c r="DW4353" s="88"/>
      <c r="DX4353" s="88"/>
      <c r="DY4353" s="88"/>
      <c r="DZ4353" s="88"/>
      <c r="EA4353" s="88"/>
      <c r="EB4353" s="88"/>
      <c r="EC4353" s="88"/>
      <c r="ED4353" s="88"/>
      <c r="EE4353" s="88"/>
      <c r="EF4353" s="88"/>
      <c r="EG4353" s="88"/>
      <c r="EH4353" s="88"/>
      <c r="EI4353" s="88"/>
      <c r="EJ4353" s="88"/>
      <c r="EK4353" s="88"/>
      <c r="EL4353" s="88"/>
      <c r="EM4353" s="88"/>
      <c r="EN4353" s="88"/>
      <c r="EO4353" s="88"/>
      <c r="EP4353" s="88"/>
      <c r="EQ4353" s="88"/>
      <c r="ER4353" s="88"/>
      <c r="ES4353" s="88"/>
      <c r="ET4353" s="88"/>
      <c r="EU4353" s="88"/>
      <c r="EV4353" s="88"/>
      <c r="EW4353" s="88"/>
      <c r="EX4353" s="88"/>
      <c r="EY4353" s="88"/>
      <c r="EZ4353" s="88"/>
      <c r="FA4353" s="88"/>
      <c r="FB4353" s="88"/>
      <c r="FC4353" s="88"/>
      <c r="FD4353" s="88"/>
      <c r="FE4353" s="88"/>
      <c r="FF4353" s="88"/>
      <c r="FG4353" s="88"/>
      <c r="FH4353" s="88"/>
      <c r="FI4353" s="88"/>
      <c r="FJ4353" s="88"/>
      <c r="FK4353" s="88"/>
      <c r="FL4353" s="88"/>
      <c r="FM4353" s="88"/>
      <c r="FN4353" s="88"/>
      <c r="FO4353" s="88"/>
      <c r="FP4353" s="88"/>
      <c r="FQ4353" s="88"/>
      <c r="FR4353" s="88"/>
      <c r="FS4353" s="88"/>
      <c r="FT4353" s="88"/>
      <c r="FU4353" s="88"/>
      <c r="FV4353" s="88"/>
      <c r="FW4353" s="88"/>
      <c r="FX4353" s="88"/>
      <c r="FY4353" s="88"/>
      <c r="FZ4353" s="88"/>
      <c r="GA4353" s="88"/>
      <c r="GB4353" s="88"/>
      <c r="GC4353" s="88"/>
      <c r="GD4353" s="88"/>
      <c r="GE4353" s="88"/>
      <c r="GF4353" s="88"/>
      <c r="GG4353" s="88"/>
      <c r="GH4353" s="88"/>
      <c r="GI4353" s="88"/>
      <c r="GJ4353" s="88"/>
      <c r="GK4353" s="88"/>
      <c r="GL4353" s="88"/>
      <c r="GM4353" s="88"/>
      <c r="GN4353" s="88"/>
      <c r="GO4353" s="88"/>
      <c r="GP4353" s="88"/>
      <c r="GQ4353" s="88"/>
      <c r="GR4353" s="88"/>
      <c r="GS4353" s="88"/>
      <c r="GT4353" s="88"/>
      <c r="GU4353" s="88"/>
      <c r="GV4353" s="88"/>
      <c r="GW4353" s="88"/>
      <c r="GX4353" s="88"/>
      <c r="GY4353" s="88"/>
      <c r="GZ4353" s="88"/>
      <c r="HA4353" s="88"/>
      <c r="HB4353" s="88"/>
      <c r="HC4353" s="88"/>
      <c r="HD4353" s="88"/>
      <c r="HE4353" s="88"/>
      <c r="HF4353" s="88"/>
      <c r="HG4353" s="88"/>
      <c r="HH4353" s="88"/>
      <c r="HI4353" s="88"/>
      <c r="HJ4353" s="88"/>
      <c r="HK4353" s="88"/>
      <c r="HL4353" s="88"/>
      <c r="HM4353" s="88"/>
      <c r="HN4353" s="88"/>
      <c r="HO4353" s="88"/>
      <c r="HP4353" s="88"/>
      <c r="HQ4353" s="88"/>
      <c r="HR4353" s="88"/>
      <c r="HS4353" s="88"/>
      <c r="HT4353" s="88"/>
      <c r="HU4353" s="88"/>
      <c r="HV4353" s="88"/>
      <c r="HW4353" s="88"/>
      <c r="HX4353" s="88"/>
      <c r="HY4353" s="88"/>
      <c r="HZ4353" s="88"/>
      <c r="IA4353" s="88"/>
      <c r="IB4353" s="88"/>
      <c r="IC4353" s="88"/>
      <c r="ID4353" s="88"/>
      <c r="IE4353" s="88"/>
      <c r="IF4353" s="88"/>
      <c r="IG4353" s="88"/>
      <c r="IH4353" s="88"/>
      <c r="II4353" s="88"/>
      <c r="IJ4353" s="88"/>
      <c r="IK4353" s="88"/>
      <c r="IL4353" s="88"/>
      <c r="IM4353" s="88"/>
      <c r="IN4353" s="88"/>
      <c r="IO4353" s="88"/>
      <c r="IP4353" s="88"/>
      <c r="IQ4353" s="88"/>
      <c r="IR4353" s="88"/>
      <c r="IS4353" s="88"/>
      <c r="IT4353" s="88"/>
      <c r="IU4353" s="88"/>
      <c r="IV4353" s="88"/>
      <c r="IW4353" s="88"/>
      <c r="IX4353" s="88"/>
      <c r="IY4353" s="88"/>
      <c r="IZ4353" s="88"/>
      <c r="JA4353" s="88"/>
      <c r="JB4353" s="88"/>
      <c r="JC4353" s="88"/>
      <c r="JD4353" s="88"/>
      <c r="JE4353" s="88"/>
      <c r="JF4353" s="88"/>
      <c r="JG4353" s="88"/>
      <c r="JH4353" s="88"/>
      <c r="JI4353" s="88"/>
      <c r="JJ4353" s="88"/>
      <c r="JK4353" s="88"/>
      <c r="JL4353" s="88"/>
      <c r="JM4353" s="88"/>
      <c r="JN4353" s="88"/>
      <c r="JO4353" s="88"/>
      <c r="JP4353" s="88"/>
      <c r="JQ4353" s="88"/>
      <c r="JR4353" s="88"/>
      <c r="JS4353" s="88"/>
      <c r="JT4353" s="88"/>
      <c r="JU4353" s="88"/>
      <c r="JV4353" s="88"/>
      <c r="JW4353" s="88"/>
      <c r="JX4353" s="88"/>
      <c r="JY4353" s="88"/>
      <c r="JZ4353" s="88"/>
      <c r="KA4353" s="88"/>
      <c r="KB4353" s="88"/>
      <c r="KC4353" s="88"/>
      <c r="KD4353" s="88"/>
      <c r="KE4353" s="88"/>
      <c r="KF4353" s="88"/>
      <c r="KG4353" s="88"/>
      <c r="KH4353" s="88"/>
      <c r="KI4353" s="88"/>
      <c r="KJ4353" s="88"/>
      <c r="KK4353" s="88"/>
      <c r="KL4353" s="88"/>
      <c r="KM4353" s="88"/>
      <c r="KN4353" s="88"/>
      <c r="KO4353" s="88"/>
      <c r="KP4353" s="88"/>
      <c r="KQ4353" s="88"/>
      <c r="KR4353" s="88"/>
      <c r="KS4353" s="88"/>
      <c r="KT4353" s="88"/>
      <c r="KU4353" s="88"/>
      <c r="KV4353" s="88"/>
      <c r="KW4353" s="88"/>
      <c r="KX4353" s="88"/>
      <c r="KY4353" s="88"/>
      <c r="KZ4353" s="88"/>
      <c r="LA4353" s="88"/>
      <c r="LB4353" s="88"/>
      <c r="LC4353" s="88"/>
      <c r="LD4353" s="88"/>
      <c r="LE4353" s="88"/>
      <c r="LF4353" s="88"/>
      <c r="LG4353" s="88"/>
      <c r="LH4353" s="88"/>
      <c r="LI4353" s="88"/>
      <c r="LJ4353" s="88"/>
      <c r="LK4353" s="88"/>
      <c r="LL4353" s="88"/>
      <c r="LM4353" s="88"/>
      <c r="LN4353" s="88"/>
      <c r="LO4353" s="88"/>
      <c r="LP4353" s="88"/>
      <c r="LQ4353" s="88"/>
      <c r="LR4353" s="88"/>
      <c r="LS4353" s="88"/>
      <c r="LT4353" s="88"/>
      <c r="LU4353" s="88"/>
      <c r="LV4353" s="88"/>
      <c r="LW4353" s="88"/>
      <c r="LX4353" s="88"/>
      <c r="LY4353" s="88"/>
      <c r="LZ4353" s="88"/>
      <c r="MA4353" s="88"/>
      <c r="MB4353" s="88"/>
      <c r="MC4353" s="88"/>
      <c r="MD4353" s="88"/>
      <c r="ME4353" s="88"/>
      <c r="MF4353" s="88"/>
      <c r="MG4353" s="88"/>
      <c r="MH4353" s="88"/>
      <c r="MI4353" s="88"/>
      <c r="MJ4353" s="88"/>
      <c r="MK4353" s="88"/>
      <c r="ML4353" s="88"/>
      <c r="MM4353" s="88"/>
      <c r="MN4353" s="88"/>
      <c r="MO4353" s="88"/>
      <c r="MP4353" s="88"/>
      <c r="MQ4353" s="88"/>
      <c r="MR4353" s="88"/>
      <c r="MS4353" s="88"/>
      <c r="MT4353" s="88"/>
      <c r="MU4353" s="88"/>
      <c r="MV4353" s="88"/>
      <c r="MW4353" s="88"/>
      <c r="MX4353" s="88"/>
      <c r="MY4353" s="88"/>
      <c r="MZ4353" s="88"/>
      <c r="NA4353" s="88"/>
      <c r="NB4353" s="88"/>
      <c r="NC4353" s="88"/>
      <c r="ND4353" s="88"/>
      <c r="NE4353" s="88"/>
      <c r="NF4353" s="88"/>
      <c r="NG4353" s="88"/>
      <c r="NH4353" s="88"/>
      <c r="NI4353" s="88"/>
      <c r="NJ4353" s="88"/>
      <c r="NK4353" s="88"/>
      <c r="NL4353" s="88"/>
      <c r="NM4353" s="88"/>
      <c r="NN4353" s="88"/>
      <c r="NO4353" s="88"/>
      <c r="NP4353" s="88"/>
      <c r="NQ4353" s="88"/>
      <c r="NR4353" s="88"/>
      <c r="NS4353" s="88"/>
      <c r="NT4353" s="88"/>
      <c r="NU4353" s="88"/>
      <c r="NV4353" s="88"/>
      <c r="NW4353" s="88"/>
      <c r="NX4353" s="88"/>
      <c r="NY4353" s="88"/>
      <c r="NZ4353" s="88"/>
      <c r="OA4353" s="88"/>
      <c r="OB4353" s="88"/>
      <c r="OC4353" s="88"/>
      <c r="OD4353" s="88"/>
      <c r="OE4353" s="88"/>
      <c r="OF4353" s="88"/>
      <c r="OG4353" s="88"/>
      <c r="OH4353" s="88"/>
    </row>
    <row r="4354" spans="1:442" ht="16.5" customHeight="1">
      <c r="A4354" s="12" t="s">
        <v>406</v>
      </c>
      <c r="B4354" s="13"/>
      <c r="C4354" s="189"/>
      <c r="D4354" s="12"/>
      <c r="E4354" s="14" t="s">
        <v>413</v>
      </c>
      <c r="F4354" s="14" t="s">
        <v>380</v>
      </c>
      <c r="G4354" s="14" t="s">
        <v>67</v>
      </c>
      <c r="H4354" s="15" t="s">
        <v>67</v>
      </c>
      <c r="I4354" s="15">
        <v>1</v>
      </c>
      <c r="J4354" s="15">
        <v>0</v>
      </c>
      <c r="K4354" s="15">
        <v>0</v>
      </c>
      <c r="L4354" s="16" t="s">
        <v>452</v>
      </c>
      <c r="M4354" s="16"/>
      <c r="N4354" s="16" t="s">
        <v>41</v>
      </c>
      <c r="O4354" s="17">
        <v>8760</v>
      </c>
      <c r="P4354" s="17">
        <v>0</v>
      </c>
      <c r="Q4354" s="17">
        <v>0</v>
      </c>
      <c r="R4354" s="18" t="s">
        <v>33</v>
      </c>
      <c r="S4354" s="19">
        <v>60</v>
      </c>
      <c r="T4354" s="19">
        <v>220</v>
      </c>
      <c r="U4354" s="19">
        <v>0.36363636363636365</v>
      </c>
      <c r="V4354" s="19">
        <v>0</v>
      </c>
      <c r="W4354" s="20">
        <v>0.08</v>
      </c>
      <c r="X4354" s="21">
        <v>700.80000000000007</v>
      </c>
      <c r="Y4354" s="22" t="s">
        <v>33</v>
      </c>
      <c r="Z4354" s="23" t="s">
        <v>5838</v>
      </c>
      <c r="AA4354" s="24"/>
      <c r="AB4354" s="14"/>
      <c r="AC4354" s="14"/>
      <c r="AD4354" s="25"/>
      <c r="AE4354" s="26"/>
      <c r="AF4354" s="27"/>
      <c r="AG4354" s="28"/>
      <c r="AH4354" s="28"/>
      <c r="AI4354" s="28"/>
      <c r="AJ4354" s="28"/>
      <c r="AK4354" s="28"/>
      <c r="AL4354" s="28"/>
      <c r="AM4354" s="28"/>
      <c r="AN4354" s="28"/>
      <c r="AO4354" s="28"/>
      <c r="AP4354" s="88"/>
      <c r="AQ4354" s="88"/>
      <c r="AR4354" s="88"/>
      <c r="AS4354" s="88"/>
      <c r="AT4354" s="88"/>
      <c r="AU4354" s="88"/>
      <c r="AV4354" s="88"/>
      <c r="AW4354" s="88"/>
      <c r="AX4354" s="88"/>
      <c r="AY4354" s="88"/>
      <c r="AZ4354" s="88"/>
      <c r="BA4354" s="88"/>
      <c r="BB4354" s="88"/>
      <c r="BC4354" s="88"/>
      <c r="BD4354" s="88"/>
      <c r="BE4354" s="88"/>
      <c r="BF4354" s="88"/>
      <c r="BG4354" s="88"/>
      <c r="BH4354" s="88"/>
      <c r="BI4354" s="88"/>
      <c r="BJ4354" s="88"/>
      <c r="BK4354" s="88"/>
      <c r="BL4354" s="88"/>
      <c r="BM4354" s="88"/>
      <c r="BN4354" s="88"/>
      <c r="BO4354" s="88"/>
      <c r="BP4354" s="88"/>
      <c r="BQ4354" s="88"/>
      <c r="BR4354" s="88"/>
      <c r="BS4354" s="88"/>
      <c r="BT4354" s="88"/>
      <c r="BU4354" s="88"/>
      <c r="BV4354" s="88"/>
      <c r="BW4354" s="88"/>
      <c r="BX4354" s="88"/>
      <c r="BY4354" s="88"/>
      <c r="BZ4354" s="88"/>
      <c r="CA4354" s="88"/>
      <c r="CB4354" s="88"/>
      <c r="CC4354" s="88"/>
      <c r="CD4354" s="88"/>
      <c r="CE4354" s="88"/>
      <c r="CF4354" s="88"/>
      <c r="CG4354" s="88"/>
      <c r="CH4354" s="88"/>
      <c r="CI4354" s="88"/>
      <c r="CJ4354" s="88"/>
      <c r="CK4354" s="88"/>
      <c r="CL4354" s="88"/>
      <c r="CM4354" s="88"/>
      <c r="CN4354" s="88"/>
      <c r="CO4354" s="88"/>
      <c r="CP4354" s="88"/>
      <c r="CQ4354" s="88"/>
      <c r="CR4354" s="88"/>
      <c r="CS4354" s="88"/>
      <c r="CT4354" s="88"/>
      <c r="CU4354" s="88"/>
      <c r="CV4354" s="88"/>
      <c r="CW4354" s="88"/>
      <c r="CX4354" s="88"/>
      <c r="CY4354" s="88"/>
      <c r="CZ4354" s="88"/>
      <c r="DA4354" s="88"/>
      <c r="DB4354" s="88"/>
      <c r="DC4354" s="88"/>
      <c r="DD4354" s="88"/>
      <c r="DE4354" s="88"/>
      <c r="DF4354" s="88"/>
      <c r="DG4354" s="88"/>
      <c r="DH4354" s="88"/>
      <c r="DI4354" s="88"/>
      <c r="DJ4354" s="88"/>
      <c r="DK4354" s="88"/>
      <c r="DL4354" s="88"/>
      <c r="DM4354" s="88"/>
      <c r="DN4354" s="88"/>
      <c r="DO4354" s="88"/>
      <c r="DP4354" s="88"/>
      <c r="DQ4354" s="88"/>
      <c r="DR4354" s="88"/>
      <c r="DS4354" s="88"/>
      <c r="DT4354" s="88"/>
      <c r="DU4354" s="88"/>
      <c r="DV4354" s="88"/>
      <c r="DW4354" s="88"/>
      <c r="DX4354" s="88"/>
      <c r="DY4354" s="88"/>
      <c r="DZ4354" s="88"/>
      <c r="EA4354" s="88"/>
      <c r="EB4354" s="88"/>
      <c r="EC4354" s="88"/>
      <c r="ED4354" s="88"/>
      <c r="EE4354" s="88"/>
      <c r="EF4354" s="88"/>
      <c r="EG4354" s="88"/>
      <c r="EH4354" s="88"/>
      <c r="EI4354" s="88"/>
      <c r="EJ4354" s="88"/>
      <c r="EK4354" s="88"/>
      <c r="EL4354" s="88"/>
      <c r="EM4354" s="88"/>
      <c r="EN4354" s="88"/>
      <c r="EO4354" s="88"/>
      <c r="EP4354" s="88"/>
      <c r="EQ4354" s="88"/>
      <c r="ER4354" s="88"/>
      <c r="ES4354" s="88"/>
      <c r="ET4354" s="88"/>
      <c r="EU4354" s="88"/>
      <c r="EV4354" s="88"/>
      <c r="EW4354" s="88"/>
      <c r="EX4354" s="88"/>
      <c r="EY4354" s="88"/>
      <c r="EZ4354" s="88"/>
      <c r="FA4354" s="88"/>
      <c r="FB4354" s="88"/>
      <c r="FC4354" s="88"/>
      <c r="FD4354" s="88"/>
      <c r="FE4354" s="88"/>
      <c r="FF4354" s="88"/>
      <c r="FG4354" s="88"/>
      <c r="FH4354" s="88"/>
      <c r="FI4354" s="88"/>
      <c r="FJ4354" s="88"/>
      <c r="FK4354" s="88"/>
      <c r="FL4354" s="88"/>
      <c r="FM4354" s="88"/>
      <c r="FN4354" s="88"/>
      <c r="FO4354" s="88"/>
      <c r="FP4354" s="88"/>
      <c r="FQ4354" s="88"/>
      <c r="FR4354" s="88"/>
      <c r="FS4354" s="88"/>
      <c r="FT4354" s="88"/>
      <c r="FU4354" s="88"/>
      <c r="FV4354" s="88"/>
      <c r="FW4354" s="88"/>
      <c r="FX4354" s="88"/>
      <c r="FY4354" s="88"/>
      <c r="FZ4354" s="88"/>
      <c r="GA4354" s="88"/>
      <c r="GB4354" s="88"/>
      <c r="GC4354" s="88"/>
      <c r="GD4354" s="88"/>
      <c r="GE4354" s="88"/>
      <c r="GF4354" s="88"/>
      <c r="GG4354" s="88"/>
      <c r="GH4354" s="88"/>
      <c r="GI4354" s="88"/>
      <c r="GJ4354" s="88"/>
      <c r="GK4354" s="88"/>
      <c r="GL4354" s="88"/>
      <c r="GM4354" s="88"/>
      <c r="GN4354" s="88"/>
      <c r="GO4354" s="88"/>
      <c r="GP4354" s="88"/>
      <c r="GQ4354" s="88"/>
      <c r="GR4354" s="88"/>
      <c r="GS4354" s="88"/>
      <c r="GT4354" s="88"/>
      <c r="GU4354" s="88"/>
      <c r="GV4354" s="88"/>
      <c r="GW4354" s="88"/>
      <c r="GX4354" s="88"/>
      <c r="GY4354" s="88"/>
      <c r="GZ4354" s="88"/>
      <c r="HA4354" s="88"/>
      <c r="HB4354" s="88"/>
      <c r="HC4354" s="88"/>
      <c r="HD4354" s="88"/>
      <c r="HE4354" s="88"/>
      <c r="HF4354" s="88"/>
      <c r="HG4354" s="88"/>
      <c r="HH4354" s="88"/>
      <c r="HI4354" s="88"/>
      <c r="HJ4354" s="88"/>
      <c r="HK4354" s="88"/>
      <c r="HL4354" s="88"/>
      <c r="HM4354" s="88"/>
      <c r="HN4354" s="88"/>
      <c r="HO4354" s="88"/>
      <c r="HP4354" s="88"/>
      <c r="HQ4354" s="88"/>
      <c r="HR4354" s="88"/>
      <c r="HS4354" s="88"/>
      <c r="HT4354" s="88"/>
      <c r="HU4354" s="88"/>
      <c r="HV4354" s="88"/>
      <c r="HW4354" s="88"/>
      <c r="HX4354" s="88"/>
      <c r="HY4354" s="88"/>
      <c r="HZ4354" s="88"/>
      <c r="IA4354" s="88"/>
      <c r="IB4354" s="88"/>
      <c r="IC4354" s="88"/>
      <c r="ID4354" s="88"/>
      <c r="IE4354" s="88"/>
      <c r="IF4354" s="88"/>
      <c r="IG4354" s="88"/>
      <c r="IH4354" s="88"/>
      <c r="II4354" s="88"/>
      <c r="IJ4354" s="88"/>
      <c r="IK4354" s="88"/>
      <c r="IL4354" s="88"/>
      <c r="IM4354" s="88"/>
      <c r="IN4354" s="88"/>
      <c r="IO4354" s="88"/>
      <c r="IP4354" s="88"/>
      <c r="IQ4354" s="88"/>
      <c r="IR4354" s="88"/>
      <c r="IS4354" s="88"/>
      <c r="IT4354" s="88"/>
      <c r="IU4354" s="88"/>
      <c r="IV4354" s="88"/>
      <c r="IW4354" s="88"/>
      <c r="IX4354" s="88"/>
      <c r="IY4354" s="88"/>
      <c r="IZ4354" s="88"/>
      <c r="JA4354" s="88"/>
      <c r="JB4354" s="88"/>
      <c r="JC4354" s="88"/>
      <c r="JD4354" s="88"/>
      <c r="JE4354" s="88"/>
      <c r="JF4354" s="88"/>
      <c r="JG4354" s="88"/>
      <c r="JH4354" s="88"/>
      <c r="JI4354" s="88"/>
      <c r="JJ4354" s="88"/>
      <c r="JK4354" s="88"/>
      <c r="JL4354" s="88"/>
      <c r="JM4354" s="88"/>
      <c r="JN4354" s="88"/>
      <c r="JO4354" s="88"/>
      <c r="JP4354" s="88"/>
      <c r="JQ4354" s="88"/>
      <c r="JR4354" s="88"/>
      <c r="JS4354" s="88"/>
      <c r="JT4354" s="88"/>
      <c r="JU4354" s="88"/>
      <c r="JV4354" s="88"/>
      <c r="JW4354" s="88"/>
      <c r="JX4354" s="88"/>
      <c r="JY4354" s="88"/>
      <c r="JZ4354" s="88"/>
      <c r="KA4354" s="88"/>
      <c r="KB4354" s="88"/>
      <c r="KC4354" s="88"/>
      <c r="KD4354" s="88"/>
      <c r="KE4354" s="88"/>
      <c r="KF4354" s="88"/>
      <c r="KG4354" s="88"/>
      <c r="KH4354" s="88"/>
      <c r="KI4354" s="88"/>
      <c r="KJ4354" s="88"/>
      <c r="KK4354" s="88"/>
      <c r="KL4354" s="88"/>
      <c r="KM4354" s="88"/>
      <c r="KN4354" s="88"/>
      <c r="KO4354" s="88"/>
      <c r="KP4354" s="88"/>
      <c r="KQ4354" s="88"/>
      <c r="KR4354" s="88"/>
      <c r="KS4354" s="88"/>
      <c r="KT4354" s="88"/>
      <c r="KU4354" s="88"/>
      <c r="KV4354" s="88"/>
      <c r="KW4354" s="88"/>
      <c r="KX4354" s="88"/>
      <c r="KY4354" s="88"/>
      <c r="KZ4354" s="88"/>
      <c r="LA4354" s="88"/>
      <c r="LB4354" s="88"/>
      <c r="LC4354" s="88"/>
      <c r="LD4354" s="88"/>
      <c r="LE4354" s="88"/>
      <c r="LF4354" s="88"/>
      <c r="LG4354" s="88"/>
      <c r="LH4354" s="88"/>
      <c r="LI4354" s="88"/>
      <c r="LJ4354" s="88"/>
      <c r="LK4354" s="88"/>
      <c r="LL4354" s="88"/>
      <c r="LM4354" s="88"/>
      <c r="LN4354" s="88"/>
      <c r="LO4354" s="88"/>
      <c r="LP4354" s="88"/>
      <c r="LQ4354" s="88"/>
      <c r="LR4354" s="88"/>
      <c r="LS4354" s="88"/>
      <c r="LT4354" s="88"/>
      <c r="LU4354" s="88"/>
      <c r="LV4354" s="88"/>
      <c r="LW4354" s="88"/>
      <c r="LX4354" s="88"/>
      <c r="LY4354" s="88"/>
      <c r="LZ4354" s="88"/>
      <c r="MA4354" s="88"/>
      <c r="MB4354" s="88"/>
      <c r="MC4354" s="88"/>
      <c r="MD4354" s="88"/>
      <c r="ME4354" s="88"/>
      <c r="MF4354" s="88"/>
      <c r="MG4354" s="88"/>
      <c r="MH4354" s="88"/>
      <c r="MI4354" s="88"/>
      <c r="MJ4354" s="88"/>
      <c r="MK4354" s="88"/>
      <c r="ML4354" s="88"/>
      <c r="MM4354" s="88"/>
      <c r="MN4354" s="88"/>
      <c r="MO4354" s="88"/>
      <c r="MP4354" s="88"/>
      <c r="MQ4354" s="88"/>
      <c r="MR4354" s="88"/>
      <c r="MS4354" s="88"/>
      <c r="MT4354" s="88"/>
      <c r="MU4354" s="88"/>
      <c r="MV4354" s="88"/>
      <c r="MW4354" s="88"/>
      <c r="MX4354" s="88"/>
      <c r="MY4354" s="88"/>
      <c r="MZ4354" s="88"/>
      <c r="NA4354" s="88"/>
      <c r="NB4354" s="88"/>
      <c r="NC4354" s="88"/>
      <c r="ND4354" s="88"/>
      <c r="NE4354" s="88"/>
      <c r="NF4354" s="88"/>
      <c r="NG4354" s="88"/>
      <c r="NH4354" s="88"/>
      <c r="NI4354" s="88"/>
      <c r="NJ4354" s="88"/>
      <c r="NK4354" s="88"/>
      <c r="NL4354" s="88"/>
      <c r="NM4354" s="88"/>
      <c r="NN4354" s="88"/>
      <c r="NO4354" s="88"/>
      <c r="NP4354" s="88"/>
      <c r="NQ4354" s="88"/>
      <c r="NR4354" s="88"/>
      <c r="NS4354" s="88"/>
      <c r="NT4354" s="88"/>
      <c r="NU4354" s="88"/>
      <c r="NV4354" s="88"/>
      <c r="NW4354" s="88"/>
      <c r="NX4354" s="88"/>
      <c r="NY4354" s="88"/>
      <c r="NZ4354" s="88"/>
      <c r="OA4354" s="88"/>
      <c r="OB4354" s="88"/>
      <c r="OC4354" s="88"/>
      <c r="OD4354" s="88"/>
      <c r="OE4354" s="88"/>
      <c r="OF4354" s="88"/>
      <c r="OG4354" s="88"/>
      <c r="OH4354" s="88"/>
    </row>
    <row r="4355" spans="1:442" ht="16.5" customHeight="1">
      <c r="A4355" s="30" t="s">
        <v>406</v>
      </c>
      <c r="B4355" s="30"/>
      <c r="C4355" s="30"/>
      <c r="D4355" s="30"/>
      <c r="E4355" s="164" t="s">
        <v>1230</v>
      </c>
      <c r="F4355" s="164" t="s">
        <v>1029</v>
      </c>
      <c r="G4355" s="164" t="s">
        <v>67</v>
      </c>
      <c r="H4355" s="164">
        <v>2005</v>
      </c>
      <c r="I4355" s="164">
        <v>3</v>
      </c>
      <c r="J4355" s="164">
        <v>0</v>
      </c>
      <c r="K4355" s="164">
        <v>0</v>
      </c>
      <c r="L4355" s="165" t="s">
        <v>422</v>
      </c>
      <c r="M4355" s="165"/>
      <c r="N4355" s="165" t="s">
        <v>41</v>
      </c>
      <c r="O4355" s="85">
        <v>8760</v>
      </c>
      <c r="P4355" s="85">
        <v>0</v>
      </c>
      <c r="Q4355" s="85">
        <v>0</v>
      </c>
      <c r="R4355" s="183" t="s">
        <v>33</v>
      </c>
      <c r="S4355" s="174">
        <v>60</v>
      </c>
      <c r="T4355" s="174">
        <v>220</v>
      </c>
      <c r="U4355" s="174">
        <v>0.36363636363636365</v>
      </c>
      <c r="V4355" s="174">
        <v>0</v>
      </c>
      <c r="W4355" s="184">
        <v>0.08</v>
      </c>
      <c r="X4355" s="21">
        <v>2102.4</v>
      </c>
      <c r="Y4355" s="185" t="s">
        <v>33</v>
      </c>
      <c r="Z4355" s="164" t="s">
        <v>5838</v>
      </c>
      <c r="AA4355" s="186"/>
      <c r="AB4355" s="164"/>
      <c r="AC4355" s="164"/>
      <c r="AD4355" s="25"/>
      <c r="AE4355" s="26"/>
      <c r="AF4355" s="27"/>
      <c r="AG4355" s="28"/>
      <c r="AH4355" s="28"/>
      <c r="AI4355" s="28"/>
      <c r="AJ4355" s="28"/>
      <c r="AK4355" s="28"/>
      <c r="AL4355" s="28"/>
      <c r="AM4355" s="28"/>
      <c r="AN4355" s="28"/>
      <c r="AO4355" s="28"/>
      <c r="AP4355" s="88"/>
      <c r="AQ4355" s="88"/>
      <c r="AR4355" s="88"/>
      <c r="AS4355" s="88"/>
      <c r="AT4355" s="88"/>
      <c r="AU4355" s="88"/>
      <c r="AV4355" s="88"/>
      <c r="AW4355" s="88"/>
      <c r="AX4355" s="88"/>
      <c r="AY4355" s="88"/>
      <c r="AZ4355" s="88"/>
      <c r="BA4355" s="88"/>
      <c r="BB4355" s="88"/>
      <c r="BC4355" s="88"/>
      <c r="BD4355" s="88"/>
      <c r="BE4355" s="88"/>
      <c r="BF4355" s="88"/>
      <c r="BG4355" s="88"/>
      <c r="BH4355" s="88"/>
      <c r="BI4355" s="88"/>
      <c r="BJ4355" s="88"/>
      <c r="BK4355" s="88"/>
      <c r="BL4355" s="88"/>
      <c r="BM4355" s="88"/>
      <c r="BN4355" s="88"/>
      <c r="BO4355" s="88"/>
      <c r="BP4355" s="88"/>
      <c r="BQ4355" s="88"/>
      <c r="BR4355" s="88"/>
      <c r="BS4355" s="88"/>
      <c r="BT4355" s="88"/>
      <c r="BU4355" s="88"/>
      <c r="BV4355" s="88"/>
      <c r="BW4355" s="88"/>
      <c r="BX4355" s="88"/>
      <c r="BY4355" s="88"/>
      <c r="BZ4355" s="88"/>
      <c r="CA4355" s="88"/>
      <c r="CB4355" s="88"/>
      <c r="CC4355" s="88"/>
      <c r="CD4355" s="88"/>
      <c r="CE4355" s="88"/>
      <c r="CF4355" s="88"/>
      <c r="CG4355" s="88"/>
      <c r="CH4355" s="88"/>
      <c r="CI4355" s="88"/>
      <c r="CJ4355" s="88"/>
      <c r="CK4355" s="88"/>
      <c r="CL4355" s="88"/>
      <c r="CM4355" s="88"/>
      <c r="CN4355" s="88"/>
      <c r="CO4355" s="88"/>
      <c r="CP4355" s="88"/>
      <c r="CQ4355" s="88"/>
      <c r="CR4355" s="88"/>
      <c r="CS4355" s="88"/>
      <c r="CT4355" s="88"/>
      <c r="CU4355" s="88"/>
      <c r="CV4355" s="88"/>
      <c r="CW4355" s="88"/>
      <c r="CX4355" s="88"/>
      <c r="CY4355" s="88"/>
      <c r="CZ4355" s="88"/>
      <c r="DA4355" s="88"/>
      <c r="DB4355" s="88"/>
      <c r="DC4355" s="88"/>
      <c r="DD4355" s="88"/>
      <c r="DE4355" s="88"/>
      <c r="DF4355" s="88"/>
      <c r="DG4355" s="88"/>
      <c r="DH4355" s="88"/>
      <c r="DI4355" s="88"/>
      <c r="DJ4355" s="88"/>
      <c r="DK4355" s="88"/>
      <c r="DL4355" s="88"/>
      <c r="DM4355" s="88"/>
      <c r="DN4355" s="88"/>
      <c r="DO4355" s="88"/>
      <c r="DP4355" s="88"/>
      <c r="DQ4355" s="88"/>
      <c r="DR4355" s="88"/>
      <c r="DS4355" s="88"/>
      <c r="DT4355" s="88"/>
      <c r="DU4355" s="88"/>
      <c r="DV4355" s="88"/>
      <c r="DW4355" s="88"/>
      <c r="DX4355" s="88"/>
      <c r="DY4355" s="88"/>
      <c r="DZ4355" s="88"/>
      <c r="EA4355" s="88"/>
      <c r="EB4355" s="88"/>
      <c r="EC4355" s="88"/>
      <c r="ED4355" s="88"/>
      <c r="EE4355" s="88"/>
      <c r="EF4355" s="88"/>
      <c r="EG4355" s="88"/>
      <c r="EH4355" s="88"/>
      <c r="EI4355" s="88"/>
      <c r="EJ4355" s="88"/>
      <c r="EK4355" s="88"/>
      <c r="EL4355" s="88"/>
      <c r="EM4355" s="88"/>
      <c r="EN4355" s="88"/>
      <c r="EO4355" s="88"/>
      <c r="EP4355" s="88"/>
      <c r="EQ4355" s="88"/>
      <c r="ER4355" s="88"/>
      <c r="ES4355" s="88"/>
      <c r="ET4355" s="88"/>
      <c r="EU4355" s="88"/>
      <c r="EV4355" s="88"/>
      <c r="EW4355" s="88"/>
      <c r="EX4355" s="88"/>
      <c r="EY4355" s="88"/>
      <c r="EZ4355" s="88"/>
      <c r="FA4355" s="88"/>
      <c r="FB4355" s="88"/>
      <c r="FC4355" s="88"/>
      <c r="FD4355" s="88"/>
      <c r="FE4355" s="88"/>
      <c r="FF4355" s="88"/>
      <c r="FG4355" s="88"/>
      <c r="FH4355" s="88"/>
      <c r="FI4355" s="88"/>
      <c r="FJ4355" s="88"/>
      <c r="FK4355" s="88"/>
      <c r="FL4355" s="88"/>
      <c r="FM4355" s="88"/>
      <c r="FN4355" s="88"/>
      <c r="FO4355" s="88"/>
      <c r="FP4355" s="88"/>
      <c r="FQ4355" s="88"/>
      <c r="FR4355" s="88"/>
      <c r="FS4355" s="88"/>
      <c r="FT4355" s="88"/>
      <c r="FU4355" s="88"/>
      <c r="FV4355" s="88"/>
      <c r="FW4355" s="88"/>
      <c r="FX4355" s="88"/>
      <c r="FY4355" s="88"/>
      <c r="FZ4355" s="88"/>
      <c r="GA4355" s="88"/>
      <c r="GB4355" s="88"/>
      <c r="GC4355" s="88"/>
      <c r="GD4355" s="88"/>
      <c r="GE4355" s="88"/>
      <c r="GF4355" s="88"/>
      <c r="GG4355" s="88"/>
      <c r="GH4355" s="88"/>
      <c r="GI4355" s="88"/>
      <c r="GJ4355" s="88"/>
      <c r="GK4355" s="88"/>
      <c r="GL4355" s="88"/>
      <c r="GM4355" s="88"/>
      <c r="GN4355" s="88"/>
      <c r="GO4355" s="88"/>
      <c r="GP4355" s="88"/>
      <c r="GQ4355" s="88"/>
      <c r="GR4355" s="88"/>
      <c r="GS4355" s="88"/>
      <c r="GT4355" s="88"/>
      <c r="GU4355" s="88"/>
      <c r="GV4355" s="88"/>
      <c r="GW4355" s="88"/>
      <c r="GX4355" s="88"/>
      <c r="GY4355" s="88"/>
      <c r="GZ4355" s="88"/>
      <c r="HA4355" s="88"/>
      <c r="HB4355" s="88"/>
      <c r="HC4355" s="88"/>
      <c r="HD4355" s="88"/>
      <c r="HE4355" s="88"/>
      <c r="HF4355" s="88"/>
      <c r="HG4355" s="88"/>
      <c r="HH4355" s="88"/>
      <c r="HI4355" s="88"/>
      <c r="HJ4355" s="88"/>
      <c r="HK4355" s="88"/>
      <c r="HL4355" s="88"/>
      <c r="HM4355" s="88"/>
      <c r="HN4355" s="88"/>
      <c r="HO4355" s="88"/>
      <c r="HP4355" s="88"/>
      <c r="HQ4355" s="88"/>
      <c r="HR4355" s="88"/>
      <c r="HS4355" s="88"/>
      <c r="HT4355" s="88"/>
      <c r="HU4355" s="88"/>
      <c r="HV4355" s="88"/>
      <c r="HW4355" s="88"/>
      <c r="HX4355" s="88"/>
      <c r="HY4355" s="88"/>
      <c r="HZ4355" s="88"/>
      <c r="IA4355" s="88"/>
      <c r="IB4355" s="88"/>
      <c r="IC4355" s="88"/>
      <c r="ID4355" s="88"/>
      <c r="IE4355" s="88"/>
      <c r="IF4355" s="88"/>
      <c r="IG4355" s="88"/>
      <c r="IH4355" s="88"/>
      <c r="II4355" s="88"/>
      <c r="IJ4355" s="88"/>
      <c r="IK4355" s="88"/>
      <c r="IL4355" s="88"/>
      <c r="IM4355" s="88"/>
      <c r="IN4355" s="88"/>
      <c r="IO4355" s="88"/>
      <c r="IP4355" s="88"/>
      <c r="IQ4355" s="88"/>
      <c r="IR4355" s="88"/>
      <c r="IS4355" s="88"/>
      <c r="IT4355" s="88"/>
      <c r="IU4355" s="88"/>
      <c r="IV4355" s="88"/>
      <c r="IW4355" s="88"/>
      <c r="IX4355" s="88"/>
      <c r="IY4355" s="88"/>
      <c r="IZ4355" s="88"/>
      <c r="JA4355" s="88"/>
      <c r="JB4355" s="88"/>
      <c r="JC4355" s="88"/>
      <c r="JD4355" s="88"/>
      <c r="JE4355" s="88"/>
      <c r="JF4355" s="88"/>
      <c r="JG4355" s="88"/>
      <c r="JH4355" s="88"/>
      <c r="JI4355" s="88"/>
      <c r="JJ4355" s="88"/>
      <c r="JK4355" s="88"/>
      <c r="JL4355" s="88"/>
      <c r="JM4355" s="88"/>
      <c r="JN4355" s="88"/>
      <c r="JO4355" s="88"/>
      <c r="JP4355" s="88"/>
      <c r="JQ4355" s="88"/>
      <c r="JR4355" s="88"/>
      <c r="JS4355" s="88"/>
      <c r="JT4355" s="88"/>
      <c r="JU4355" s="88"/>
      <c r="JV4355" s="88"/>
      <c r="JW4355" s="88"/>
      <c r="JX4355" s="88"/>
      <c r="JY4355" s="88"/>
      <c r="JZ4355" s="88"/>
      <c r="KA4355" s="88"/>
      <c r="KB4355" s="88"/>
      <c r="KC4355" s="88"/>
      <c r="KD4355" s="88"/>
      <c r="KE4355" s="88"/>
      <c r="KF4355" s="88"/>
      <c r="KG4355" s="88"/>
      <c r="KH4355" s="88"/>
      <c r="KI4355" s="88"/>
      <c r="KJ4355" s="88"/>
      <c r="KK4355" s="88"/>
      <c r="KL4355" s="88"/>
      <c r="KM4355" s="88"/>
      <c r="KN4355" s="88"/>
      <c r="KO4355" s="88"/>
      <c r="KP4355" s="88"/>
      <c r="KQ4355" s="88"/>
      <c r="KR4355" s="88"/>
      <c r="KS4355" s="88"/>
      <c r="KT4355" s="88"/>
      <c r="KU4355" s="88"/>
      <c r="KV4355" s="88"/>
      <c r="KW4355" s="88"/>
      <c r="KX4355" s="88"/>
      <c r="KY4355" s="88"/>
      <c r="KZ4355" s="88"/>
      <c r="LA4355" s="88"/>
      <c r="LB4355" s="88"/>
      <c r="LC4355" s="88"/>
      <c r="LD4355" s="88"/>
      <c r="LE4355" s="88"/>
      <c r="LF4355" s="88"/>
      <c r="LG4355" s="88"/>
      <c r="LH4355" s="88"/>
      <c r="LI4355" s="88"/>
      <c r="LJ4355" s="88"/>
      <c r="LK4355" s="88"/>
      <c r="LL4355" s="88"/>
      <c r="LM4355" s="88"/>
      <c r="LN4355" s="88"/>
      <c r="LO4355" s="88"/>
      <c r="LP4355" s="88"/>
      <c r="LQ4355" s="88"/>
      <c r="LR4355" s="88"/>
      <c r="LS4355" s="88"/>
      <c r="LT4355" s="88"/>
      <c r="LU4355" s="88"/>
      <c r="LV4355" s="88"/>
      <c r="LW4355" s="88"/>
      <c r="LX4355" s="88"/>
      <c r="LY4355" s="88"/>
      <c r="LZ4355" s="88"/>
      <c r="MA4355" s="88"/>
      <c r="MB4355" s="88"/>
      <c r="MC4355" s="88"/>
      <c r="MD4355" s="88"/>
      <c r="ME4355" s="88"/>
      <c r="MF4355" s="88"/>
      <c r="MG4355" s="88"/>
      <c r="MH4355" s="88"/>
      <c r="MI4355" s="88"/>
      <c r="MJ4355" s="88"/>
      <c r="MK4355" s="88"/>
      <c r="ML4355" s="88"/>
      <c r="MM4355" s="88"/>
      <c r="MN4355" s="88"/>
      <c r="MO4355" s="88"/>
      <c r="MP4355" s="88"/>
      <c r="MQ4355" s="88"/>
      <c r="MR4355" s="88"/>
      <c r="MS4355" s="88"/>
      <c r="MT4355" s="88"/>
      <c r="MU4355" s="88"/>
      <c r="MV4355" s="88"/>
      <c r="MW4355" s="88"/>
      <c r="MX4355" s="88"/>
      <c r="MY4355" s="88"/>
      <c r="MZ4355" s="88"/>
      <c r="NA4355" s="88"/>
      <c r="NB4355" s="88"/>
      <c r="NC4355" s="88"/>
      <c r="ND4355" s="88"/>
      <c r="NE4355" s="88"/>
      <c r="NF4355" s="88"/>
      <c r="NG4355" s="88"/>
      <c r="NH4355" s="88"/>
      <c r="NI4355" s="88"/>
      <c r="NJ4355" s="88"/>
      <c r="NK4355" s="88"/>
      <c r="NL4355" s="88"/>
      <c r="NM4355" s="88"/>
      <c r="NN4355" s="88"/>
      <c r="NO4355" s="88"/>
      <c r="NP4355" s="88"/>
      <c r="NQ4355" s="88"/>
      <c r="NR4355" s="88"/>
      <c r="NS4355" s="88"/>
      <c r="NT4355" s="88"/>
      <c r="NU4355" s="88"/>
      <c r="NV4355" s="88"/>
      <c r="NW4355" s="88"/>
      <c r="NX4355" s="88"/>
      <c r="NY4355" s="88"/>
      <c r="NZ4355" s="88"/>
      <c r="OA4355" s="88"/>
      <c r="OB4355" s="88"/>
      <c r="OC4355" s="88"/>
      <c r="OD4355" s="88"/>
      <c r="OE4355" s="88"/>
      <c r="OF4355" s="88"/>
      <c r="OG4355" s="88"/>
      <c r="OH4355" s="88"/>
    </row>
    <row r="4356" spans="1:442" ht="16.5" customHeight="1">
      <c r="A4356" s="30" t="s">
        <v>406</v>
      </c>
      <c r="B4356" s="30"/>
      <c r="C4356" s="30"/>
      <c r="D4356" s="30"/>
      <c r="E4356" s="164" t="s">
        <v>1230</v>
      </c>
      <c r="F4356" s="164" t="s">
        <v>1029</v>
      </c>
      <c r="G4356" s="164" t="s">
        <v>67</v>
      </c>
      <c r="H4356" s="164">
        <v>2005</v>
      </c>
      <c r="I4356" s="164">
        <v>3</v>
      </c>
      <c r="J4356" s="164">
        <v>0</v>
      </c>
      <c r="K4356" s="164">
        <v>0</v>
      </c>
      <c r="L4356" s="165" t="s">
        <v>6816</v>
      </c>
      <c r="M4356" s="165"/>
      <c r="N4356" s="165" t="s">
        <v>41</v>
      </c>
      <c r="O4356" s="85">
        <v>8760</v>
      </c>
      <c r="P4356" s="85">
        <v>0</v>
      </c>
      <c r="Q4356" s="85">
        <v>0</v>
      </c>
      <c r="R4356" s="183" t="s">
        <v>33</v>
      </c>
      <c r="S4356" s="174">
        <v>60</v>
      </c>
      <c r="T4356" s="174">
        <v>220</v>
      </c>
      <c r="U4356" s="174">
        <v>0.36363636363636365</v>
      </c>
      <c r="V4356" s="174">
        <v>0</v>
      </c>
      <c r="W4356" s="184">
        <v>0.08</v>
      </c>
      <c r="X4356" s="21">
        <v>2102.4</v>
      </c>
      <c r="Y4356" s="185" t="s">
        <v>33</v>
      </c>
      <c r="Z4356" s="164" t="s">
        <v>5838</v>
      </c>
      <c r="AA4356" s="186"/>
      <c r="AB4356" s="164"/>
      <c r="AC4356" s="164"/>
      <c r="AD4356" s="25"/>
      <c r="AE4356" s="26"/>
      <c r="AF4356" s="27"/>
      <c r="AG4356" s="28"/>
      <c r="AH4356" s="28"/>
      <c r="AI4356" s="28"/>
      <c r="AJ4356" s="28"/>
      <c r="AK4356" s="28"/>
      <c r="AL4356" s="28"/>
      <c r="AM4356" s="28"/>
      <c r="AN4356" s="28"/>
      <c r="AO4356" s="28"/>
      <c r="AP4356" s="88"/>
      <c r="AQ4356" s="88"/>
      <c r="AR4356" s="88"/>
      <c r="AS4356" s="88"/>
      <c r="AT4356" s="88"/>
      <c r="AU4356" s="88"/>
      <c r="AV4356" s="88"/>
      <c r="AW4356" s="88"/>
      <c r="AX4356" s="88"/>
      <c r="AY4356" s="88"/>
      <c r="AZ4356" s="88"/>
      <c r="BA4356" s="88"/>
      <c r="BB4356" s="88"/>
      <c r="BC4356" s="88"/>
      <c r="BD4356" s="88"/>
      <c r="BE4356" s="88"/>
      <c r="BF4356" s="88"/>
      <c r="BG4356" s="88"/>
      <c r="BH4356" s="88"/>
      <c r="BI4356" s="88"/>
      <c r="BJ4356" s="88"/>
      <c r="BK4356" s="88"/>
      <c r="BL4356" s="88"/>
      <c r="BM4356" s="88"/>
      <c r="BN4356" s="88"/>
      <c r="BO4356" s="88"/>
      <c r="BP4356" s="88"/>
      <c r="BQ4356" s="88"/>
      <c r="BR4356" s="88"/>
      <c r="BS4356" s="88"/>
      <c r="BT4356" s="88"/>
      <c r="BU4356" s="88"/>
      <c r="BV4356" s="88"/>
      <c r="BW4356" s="88"/>
      <c r="BX4356" s="88"/>
      <c r="BY4356" s="88"/>
      <c r="BZ4356" s="88"/>
      <c r="CA4356" s="88"/>
      <c r="CB4356" s="88"/>
      <c r="CC4356" s="88"/>
      <c r="CD4356" s="88"/>
      <c r="CE4356" s="88"/>
      <c r="CF4356" s="88"/>
      <c r="CG4356" s="88"/>
      <c r="CH4356" s="88"/>
      <c r="CI4356" s="88"/>
      <c r="CJ4356" s="88"/>
      <c r="CK4356" s="88"/>
      <c r="CL4356" s="88"/>
      <c r="CM4356" s="88"/>
      <c r="CN4356" s="88"/>
      <c r="CO4356" s="88"/>
      <c r="CP4356" s="88"/>
      <c r="CQ4356" s="88"/>
      <c r="CR4356" s="88"/>
      <c r="CS4356" s="88"/>
      <c r="CT4356" s="88"/>
      <c r="CU4356" s="88"/>
      <c r="CV4356" s="88"/>
      <c r="CW4356" s="88"/>
      <c r="CX4356" s="88"/>
      <c r="CY4356" s="88"/>
      <c r="CZ4356" s="88"/>
      <c r="DA4356" s="88"/>
      <c r="DB4356" s="88"/>
      <c r="DC4356" s="88"/>
      <c r="DD4356" s="88"/>
      <c r="DE4356" s="88"/>
      <c r="DF4356" s="88"/>
      <c r="DG4356" s="88"/>
      <c r="DH4356" s="88"/>
      <c r="DI4356" s="88"/>
      <c r="DJ4356" s="88"/>
      <c r="DK4356" s="88"/>
      <c r="DL4356" s="88"/>
      <c r="DM4356" s="88"/>
      <c r="DN4356" s="88"/>
      <c r="DO4356" s="88"/>
      <c r="DP4356" s="88"/>
      <c r="DQ4356" s="88"/>
      <c r="DR4356" s="88"/>
      <c r="DS4356" s="88"/>
      <c r="DT4356" s="88"/>
      <c r="DU4356" s="88"/>
      <c r="DV4356" s="88"/>
      <c r="DW4356" s="88"/>
      <c r="DX4356" s="88"/>
      <c r="DY4356" s="88"/>
      <c r="DZ4356" s="88"/>
      <c r="EA4356" s="88"/>
      <c r="EB4356" s="88"/>
      <c r="EC4356" s="88"/>
      <c r="ED4356" s="88"/>
      <c r="EE4356" s="88"/>
      <c r="EF4356" s="88"/>
      <c r="EG4356" s="88"/>
      <c r="EH4356" s="88"/>
      <c r="EI4356" s="88"/>
      <c r="EJ4356" s="88"/>
      <c r="EK4356" s="88"/>
      <c r="EL4356" s="88"/>
      <c r="EM4356" s="88"/>
      <c r="EN4356" s="88"/>
      <c r="EO4356" s="88"/>
      <c r="EP4356" s="88"/>
      <c r="EQ4356" s="88"/>
      <c r="ER4356" s="88"/>
      <c r="ES4356" s="88"/>
      <c r="ET4356" s="88"/>
      <c r="EU4356" s="88"/>
      <c r="EV4356" s="88"/>
      <c r="EW4356" s="88"/>
      <c r="EX4356" s="88"/>
      <c r="EY4356" s="88"/>
      <c r="EZ4356" s="88"/>
      <c r="FA4356" s="88"/>
      <c r="FB4356" s="88"/>
      <c r="FC4356" s="88"/>
      <c r="FD4356" s="88"/>
      <c r="FE4356" s="88"/>
      <c r="FF4356" s="88"/>
      <c r="FG4356" s="88"/>
      <c r="FH4356" s="88"/>
      <c r="FI4356" s="88"/>
      <c r="FJ4356" s="88"/>
      <c r="FK4356" s="88"/>
      <c r="FL4356" s="88"/>
      <c r="FM4356" s="88"/>
      <c r="FN4356" s="88"/>
      <c r="FO4356" s="88"/>
      <c r="FP4356" s="88"/>
      <c r="FQ4356" s="88"/>
      <c r="FR4356" s="88"/>
      <c r="FS4356" s="88"/>
      <c r="FT4356" s="88"/>
      <c r="FU4356" s="88"/>
      <c r="FV4356" s="88"/>
      <c r="FW4356" s="88"/>
      <c r="FX4356" s="88"/>
      <c r="FY4356" s="88"/>
      <c r="FZ4356" s="88"/>
      <c r="GA4356" s="88"/>
      <c r="GB4356" s="88"/>
      <c r="GC4356" s="88"/>
      <c r="GD4356" s="88"/>
      <c r="GE4356" s="88"/>
      <c r="GF4356" s="88"/>
      <c r="GG4356" s="88"/>
      <c r="GH4356" s="88"/>
      <c r="GI4356" s="88"/>
      <c r="GJ4356" s="88"/>
      <c r="GK4356" s="88"/>
      <c r="GL4356" s="88"/>
      <c r="GM4356" s="88"/>
      <c r="GN4356" s="88"/>
      <c r="GO4356" s="88"/>
      <c r="GP4356" s="88"/>
      <c r="GQ4356" s="88"/>
      <c r="GR4356" s="88"/>
      <c r="GS4356" s="88"/>
      <c r="GT4356" s="88"/>
      <c r="GU4356" s="88"/>
      <c r="GV4356" s="88"/>
      <c r="GW4356" s="88"/>
      <c r="GX4356" s="88"/>
      <c r="GY4356" s="88"/>
      <c r="GZ4356" s="88"/>
      <c r="HA4356" s="88"/>
      <c r="HB4356" s="88"/>
      <c r="HC4356" s="88"/>
      <c r="HD4356" s="88"/>
      <c r="HE4356" s="88"/>
      <c r="HF4356" s="88"/>
      <c r="HG4356" s="88"/>
      <c r="HH4356" s="88"/>
      <c r="HI4356" s="88"/>
      <c r="HJ4356" s="88"/>
      <c r="HK4356" s="88"/>
      <c r="HL4356" s="88"/>
      <c r="HM4356" s="88"/>
      <c r="HN4356" s="88"/>
      <c r="HO4356" s="88"/>
      <c r="HP4356" s="88"/>
      <c r="HQ4356" s="88"/>
      <c r="HR4356" s="88"/>
      <c r="HS4356" s="88"/>
      <c r="HT4356" s="88"/>
      <c r="HU4356" s="88"/>
      <c r="HV4356" s="88"/>
      <c r="HW4356" s="88"/>
      <c r="HX4356" s="88"/>
      <c r="HY4356" s="88"/>
      <c r="HZ4356" s="88"/>
      <c r="IA4356" s="88"/>
      <c r="IB4356" s="88"/>
      <c r="IC4356" s="88"/>
      <c r="ID4356" s="88"/>
      <c r="IE4356" s="88"/>
      <c r="IF4356" s="88"/>
      <c r="IG4356" s="88"/>
      <c r="IH4356" s="88"/>
      <c r="II4356" s="88"/>
      <c r="IJ4356" s="88"/>
      <c r="IK4356" s="88"/>
      <c r="IL4356" s="88"/>
      <c r="IM4356" s="88"/>
      <c r="IN4356" s="88"/>
      <c r="IO4356" s="88"/>
      <c r="IP4356" s="88"/>
      <c r="IQ4356" s="88"/>
      <c r="IR4356" s="88"/>
      <c r="IS4356" s="88"/>
      <c r="IT4356" s="88"/>
      <c r="IU4356" s="88"/>
      <c r="IV4356" s="88"/>
      <c r="IW4356" s="88"/>
      <c r="IX4356" s="88"/>
      <c r="IY4356" s="88"/>
      <c r="IZ4356" s="88"/>
      <c r="JA4356" s="88"/>
      <c r="JB4356" s="88"/>
      <c r="JC4356" s="88"/>
      <c r="JD4356" s="88"/>
      <c r="JE4356" s="88"/>
      <c r="JF4356" s="88"/>
      <c r="JG4356" s="88"/>
      <c r="JH4356" s="88"/>
      <c r="JI4356" s="88"/>
      <c r="JJ4356" s="88"/>
      <c r="JK4356" s="88"/>
      <c r="JL4356" s="88"/>
      <c r="JM4356" s="88"/>
      <c r="JN4356" s="88"/>
      <c r="JO4356" s="88"/>
      <c r="JP4356" s="88"/>
      <c r="JQ4356" s="88"/>
      <c r="JR4356" s="88"/>
      <c r="JS4356" s="88"/>
      <c r="JT4356" s="88"/>
      <c r="JU4356" s="88"/>
      <c r="JV4356" s="88"/>
      <c r="JW4356" s="88"/>
      <c r="JX4356" s="88"/>
      <c r="JY4356" s="88"/>
      <c r="JZ4356" s="88"/>
      <c r="KA4356" s="88"/>
      <c r="KB4356" s="88"/>
      <c r="KC4356" s="88"/>
      <c r="KD4356" s="88"/>
      <c r="KE4356" s="88"/>
      <c r="KF4356" s="88"/>
      <c r="KG4356" s="88"/>
      <c r="KH4356" s="88"/>
      <c r="KI4356" s="88"/>
      <c r="KJ4356" s="88"/>
      <c r="KK4356" s="88"/>
      <c r="KL4356" s="88"/>
      <c r="KM4356" s="88"/>
      <c r="KN4356" s="88"/>
      <c r="KO4356" s="88"/>
      <c r="KP4356" s="88"/>
      <c r="KQ4356" s="88"/>
      <c r="KR4356" s="88"/>
      <c r="KS4356" s="88"/>
      <c r="KT4356" s="88"/>
      <c r="KU4356" s="88"/>
      <c r="KV4356" s="88"/>
      <c r="KW4356" s="88"/>
      <c r="KX4356" s="88"/>
      <c r="KY4356" s="88"/>
      <c r="KZ4356" s="88"/>
      <c r="LA4356" s="88"/>
      <c r="LB4356" s="88"/>
      <c r="LC4356" s="88"/>
      <c r="LD4356" s="88"/>
      <c r="LE4356" s="88"/>
      <c r="LF4356" s="88"/>
      <c r="LG4356" s="88"/>
      <c r="LH4356" s="88"/>
      <c r="LI4356" s="88"/>
      <c r="LJ4356" s="88"/>
      <c r="LK4356" s="88"/>
      <c r="LL4356" s="88"/>
      <c r="LM4356" s="88"/>
      <c r="LN4356" s="88"/>
      <c r="LO4356" s="88"/>
      <c r="LP4356" s="88"/>
      <c r="LQ4356" s="88"/>
      <c r="LR4356" s="88"/>
      <c r="LS4356" s="88"/>
      <c r="LT4356" s="88"/>
      <c r="LU4356" s="88"/>
      <c r="LV4356" s="88"/>
      <c r="LW4356" s="88"/>
      <c r="LX4356" s="88"/>
      <c r="LY4356" s="88"/>
      <c r="LZ4356" s="88"/>
      <c r="MA4356" s="88"/>
      <c r="MB4356" s="88"/>
      <c r="MC4356" s="88"/>
      <c r="MD4356" s="88"/>
      <c r="ME4356" s="88"/>
      <c r="MF4356" s="88"/>
      <c r="MG4356" s="88"/>
      <c r="MH4356" s="88"/>
      <c r="MI4356" s="88"/>
      <c r="MJ4356" s="88"/>
      <c r="MK4356" s="88"/>
      <c r="ML4356" s="88"/>
      <c r="MM4356" s="88"/>
      <c r="MN4356" s="88"/>
      <c r="MO4356" s="88"/>
      <c r="MP4356" s="88"/>
      <c r="MQ4356" s="88"/>
      <c r="MR4356" s="88"/>
      <c r="MS4356" s="88"/>
      <c r="MT4356" s="88"/>
      <c r="MU4356" s="88"/>
      <c r="MV4356" s="88"/>
      <c r="MW4356" s="88"/>
      <c r="MX4356" s="88"/>
      <c r="MY4356" s="88"/>
      <c r="MZ4356" s="88"/>
      <c r="NA4356" s="88"/>
      <c r="NB4356" s="88"/>
      <c r="NC4356" s="88"/>
      <c r="ND4356" s="88"/>
      <c r="NE4356" s="88"/>
      <c r="NF4356" s="88"/>
      <c r="NG4356" s="88"/>
      <c r="NH4356" s="88"/>
      <c r="NI4356" s="88"/>
      <c r="NJ4356" s="88"/>
      <c r="NK4356" s="88"/>
      <c r="NL4356" s="88"/>
      <c r="NM4356" s="88"/>
      <c r="NN4356" s="88"/>
      <c r="NO4356" s="88"/>
      <c r="NP4356" s="88"/>
      <c r="NQ4356" s="88"/>
      <c r="NR4356" s="88"/>
      <c r="NS4356" s="88"/>
      <c r="NT4356" s="88"/>
      <c r="NU4356" s="88"/>
      <c r="NV4356" s="88"/>
      <c r="NW4356" s="88"/>
      <c r="NX4356" s="88"/>
      <c r="NY4356" s="88"/>
      <c r="NZ4356" s="88"/>
      <c r="OA4356" s="88"/>
      <c r="OB4356" s="88"/>
      <c r="OC4356" s="88"/>
      <c r="OD4356" s="88"/>
      <c r="OE4356" s="88"/>
      <c r="OF4356" s="88"/>
      <c r="OG4356" s="88"/>
      <c r="OH4356" s="88"/>
    </row>
    <row r="4357" spans="1:442" ht="16.5" customHeight="1">
      <c r="A4357" s="30" t="s">
        <v>406</v>
      </c>
      <c r="B4357" s="30"/>
      <c r="C4357" s="30"/>
      <c r="D4357" s="30"/>
      <c r="E4357" s="164" t="s">
        <v>1230</v>
      </c>
      <c r="F4357" s="164" t="s">
        <v>1029</v>
      </c>
      <c r="G4357" s="164" t="s">
        <v>67</v>
      </c>
      <c r="H4357" s="164">
        <v>2008</v>
      </c>
      <c r="I4357" s="164">
        <v>2</v>
      </c>
      <c r="J4357" s="164">
        <v>0</v>
      </c>
      <c r="K4357" s="164">
        <v>0</v>
      </c>
      <c r="L4357" s="165" t="s">
        <v>6821</v>
      </c>
      <c r="M4357" s="165"/>
      <c r="N4357" s="165" t="s">
        <v>41</v>
      </c>
      <c r="O4357" s="85">
        <v>8760</v>
      </c>
      <c r="P4357" s="85">
        <v>0</v>
      </c>
      <c r="Q4357" s="85">
        <v>0</v>
      </c>
      <c r="R4357" s="183" t="s">
        <v>33</v>
      </c>
      <c r="S4357" s="174">
        <v>60</v>
      </c>
      <c r="T4357" s="174">
        <v>220</v>
      </c>
      <c r="U4357" s="174">
        <v>0.36363636363636365</v>
      </c>
      <c r="V4357" s="174">
        <v>0</v>
      </c>
      <c r="W4357" s="184">
        <v>0.08</v>
      </c>
      <c r="X4357" s="21">
        <v>1401.6000000000001</v>
      </c>
      <c r="Y4357" s="185" t="s">
        <v>33</v>
      </c>
      <c r="Z4357" s="164" t="s">
        <v>5838</v>
      </c>
      <c r="AA4357" s="186"/>
      <c r="AB4357" s="164"/>
      <c r="AC4357" s="164"/>
      <c r="AD4357" s="25"/>
      <c r="AE4357" s="26"/>
      <c r="AF4357" s="27"/>
      <c r="AG4357" s="28"/>
      <c r="AH4357" s="28"/>
      <c r="AI4357" s="28"/>
      <c r="AJ4357" s="28"/>
      <c r="AK4357" s="28"/>
      <c r="AL4357" s="28"/>
      <c r="AM4357" s="28"/>
      <c r="AN4357" s="28"/>
      <c r="AO4357" s="28"/>
      <c r="AP4357" s="88"/>
      <c r="AQ4357" s="88"/>
      <c r="AR4357" s="88"/>
      <c r="AS4357" s="88"/>
      <c r="AT4357" s="88"/>
      <c r="AU4357" s="88"/>
      <c r="AV4357" s="88"/>
      <c r="AW4357" s="88"/>
      <c r="AX4357" s="88"/>
      <c r="AY4357" s="88"/>
      <c r="AZ4357" s="88"/>
      <c r="BA4357" s="88"/>
      <c r="BB4357" s="88"/>
      <c r="BC4357" s="88"/>
      <c r="BD4357" s="88"/>
      <c r="BE4357" s="88"/>
      <c r="BF4357" s="88"/>
      <c r="BG4357" s="88"/>
      <c r="BH4357" s="88"/>
      <c r="BI4357" s="88"/>
      <c r="BJ4357" s="88"/>
      <c r="BK4357" s="88"/>
      <c r="BL4357" s="88"/>
      <c r="BM4357" s="88"/>
      <c r="BN4357" s="88"/>
      <c r="BO4357" s="88"/>
      <c r="BP4357" s="88"/>
      <c r="BQ4357" s="88"/>
      <c r="BR4357" s="88"/>
      <c r="BS4357" s="88"/>
      <c r="BT4357" s="88"/>
      <c r="BU4357" s="88"/>
      <c r="BV4357" s="88"/>
      <c r="BW4357" s="88"/>
      <c r="BX4357" s="88"/>
      <c r="BY4357" s="88"/>
      <c r="BZ4357" s="88"/>
      <c r="CA4357" s="88"/>
      <c r="CB4357" s="88"/>
      <c r="CC4357" s="88"/>
      <c r="CD4357" s="88"/>
      <c r="CE4357" s="88"/>
      <c r="CF4357" s="88"/>
      <c r="CG4357" s="88"/>
      <c r="CH4357" s="88"/>
      <c r="CI4357" s="88"/>
      <c r="CJ4357" s="88"/>
      <c r="CK4357" s="88"/>
      <c r="CL4357" s="88"/>
      <c r="CM4357" s="88"/>
      <c r="CN4357" s="88"/>
      <c r="CO4357" s="88"/>
      <c r="CP4357" s="88"/>
      <c r="CQ4357" s="88"/>
      <c r="CR4357" s="88"/>
      <c r="CS4357" s="88"/>
      <c r="CT4357" s="88"/>
      <c r="CU4357" s="88"/>
      <c r="CV4357" s="88"/>
      <c r="CW4357" s="88"/>
      <c r="CX4357" s="88"/>
      <c r="CY4357" s="88"/>
      <c r="CZ4357" s="88"/>
      <c r="DA4357" s="88"/>
      <c r="DB4357" s="88"/>
      <c r="DC4357" s="88"/>
      <c r="DD4357" s="88"/>
      <c r="DE4357" s="88"/>
      <c r="DF4357" s="88"/>
      <c r="DG4357" s="88"/>
      <c r="DH4357" s="88"/>
      <c r="DI4357" s="88"/>
      <c r="DJ4357" s="88"/>
      <c r="DK4357" s="88"/>
      <c r="DL4357" s="88"/>
      <c r="DM4357" s="88"/>
      <c r="DN4357" s="88"/>
      <c r="DO4357" s="88"/>
      <c r="DP4357" s="88"/>
      <c r="DQ4357" s="88"/>
      <c r="DR4357" s="88"/>
      <c r="DS4357" s="88"/>
      <c r="DT4357" s="88"/>
      <c r="DU4357" s="88"/>
      <c r="DV4357" s="88"/>
      <c r="DW4357" s="88"/>
      <c r="DX4357" s="88"/>
      <c r="DY4357" s="88"/>
      <c r="DZ4357" s="88"/>
      <c r="EA4357" s="88"/>
      <c r="EB4357" s="88"/>
      <c r="EC4357" s="88"/>
      <c r="ED4357" s="88"/>
      <c r="EE4357" s="88"/>
      <c r="EF4357" s="88"/>
      <c r="EG4357" s="88"/>
      <c r="EH4357" s="88"/>
      <c r="EI4357" s="88"/>
      <c r="EJ4357" s="88"/>
      <c r="EK4357" s="88"/>
      <c r="EL4357" s="88"/>
      <c r="EM4357" s="88"/>
      <c r="EN4357" s="88"/>
      <c r="EO4357" s="88"/>
      <c r="EP4357" s="88"/>
      <c r="EQ4357" s="88"/>
      <c r="ER4357" s="88"/>
      <c r="ES4357" s="88"/>
      <c r="ET4357" s="88"/>
      <c r="EU4357" s="88"/>
      <c r="EV4357" s="88"/>
      <c r="EW4357" s="88"/>
      <c r="EX4357" s="88"/>
      <c r="EY4357" s="88"/>
      <c r="EZ4357" s="88"/>
      <c r="FA4357" s="88"/>
      <c r="FB4357" s="88"/>
      <c r="FC4357" s="88"/>
      <c r="FD4357" s="88"/>
      <c r="FE4357" s="88"/>
      <c r="FF4357" s="88"/>
      <c r="FG4357" s="88"/>
      <c r="FH4357" s="88"/>
      <c r="FI4357" s="88"/>
      <c r="FJ4357" s="88"/>
      <c r="FK4357" s="88"/>
      <c r="FL4357" s="88"/>
      <c r="FM4357" s="88"/>
      <c r="FN4357" s="88"/>
      <c r="FO4357" s="88"/>
      <c r="FP4357" s="88"/>
      <c r="FQ4357" s="88"/>
      <c r="FR4357" s="88"/>
      <c r="FS4357" s="88"/>
      <c r="FT4357" s="88"/>
      <c r="FU4357" s="88"/>
      <c r="FV4357" s="88"/>
      <c r="FW4357" s="88"/>
      <c r="FX4357" s="88"/>
      <c r="FY4357" s="88"/>
      <c r="FZ4357" s="88"/>
      <c r="GA4357" s="88"/>
      <c r="GB4357" s="88"/>
      <c r="GC4357" s="88"/>
      <c r="GD4357" s="88"/>
      <c r="GE4357" s="88"/>
      <c r="GF4357" s="88"/>
      <c r="GG4357" s="88"/>
      <c r="GH4357" s="88"/>
      <c r="GI4357" s="88"/>
      <c r="GJ4357" s="88"/>
      <c r="GK4357" s="88"/>
      <c r="GL4357" s="88"/>
      <c r="GM4357" s="88"/>
      <c r="GN4357" s="88"/>
      <c r="GO4357" s="88"/>
      <c r="GP4357" s="88"/>
      <c r="GQ4357" s="88"/>
      <c r="GR4357" s="88"/>
      <c r="GS4357" s="88"/>
      <c r="GT4357" s="88"/>
      <c r="GU4357" s="88"/>
      <c r="GV4357" s="88"/>
      <c r="GW4357" s="88"/>
      <c r="GX4357" s="88"/>
      <c r="GY4357" s="88"/>
      <c r="GZ4357" s="88"/>
      <c r="HA4357" s="88"/>
      <c r="HB4357" s="88"/>
      <c r="HC4357" s="88"/>
      <c r="HD4357" s="88"/>
      <c r="HE4357" s="88"/>
      <c r="HF4357" s="88"/>
      <c r="HG4357" s="88"/>
      <c r="HH4357" s="88"/>
      <c r="HI4357" s="88"/>
      <c r="HJ4357" s="88"/>
      <c r="HK4357" s="88"/>
      <c r="HL4357" s="88"/>
      <c r="HM4357" s="88"/>
      <c r="HN4357" s="88"/>
      <c r="HO4357" s="88"/>
      <c r="HP4357" s="88"/>
      <c r="HQ4357" s="88"/>
      <c r="HR4357" s="88"/>
      <c r="HS4357" s="88"/>
      <c r="HT4357" s="88"/>
      <c r="HU4357" s="88"/>
      <c r="HV4357" s="88"/>
      <c r="HW4357" s="88"/>
      <c r="HX4357" s="88"/>
      <c r="HY4357" s="88"/>
      <c r="HZ4357" s="88"/>
      <c r="IA4357" s="88"/>
      <c r="IB4357" s="88"/>
      <c r="IC4357" s="88"/>
      <c r="ID4357" s="88"/>
      <c r="IE4357" s="88"/>
      <c r="IF4357" s="88"/>
      <c r="IG4357" s="88"/>
      <c r="IH4357" s="88"/>
      <c r="II4357" s="88"/>
      <c r="IJ4357" s="88"/>
      <c r="IK4357" s="88"/>
      <c r="IL4357" s="88"/>
      <c r="IM4357" s="88"/>
      <c r="IN4357" s="88"/>
      <c r="IO4357" s="88"/>
      <c r="IP4357" s="88"/>
      <c r="IQ4357" s="88"/>
      <c r="IR4357" s="88"/>
      <c r="IS4357" s="88"/>
      <c r="IT4357" s="88"/>
      <c r="IU4357" s="88"/>
      <c r="IV4357" s="88"/>
      <c r="IW4357" s="88"/>
      <c r="IX4357" s="88"/>
      <c r="IY4357" s="88"/>
      <c r="IZ4357" s="88"/>
      <c r="JA4357" s="88"/>
      <c r="JB4357" s="88"/>
      <c r="JC4357" s="88"/>
      <c r="JD4357" s="88"/>
      <c r="JE4357" s="88"/>
      <c r="JF4357" s="88"/>
      <c r="JG4357" s="88"/>
      <c r="JH4357" s="88"/>
      <c r="JI4357" s="88"/>
      <c r="JJ4357" s="88"/>
      <c r="JK4357" s="88"/>
      <c r="JL4357" s="88"/>
      <c r="JM4357" s="88"/>
      <c r="JN4357" s="88"/>
      <c r="JO4357" s="88"/>
      <c r="JP4357" s="88"/>
      <c r="JQ4357" s="88"/>
      <c r="JR4357" s="88"/>
      <c r="JS4357" s="88"/>
      <c r="JT4357" s="88"/>
      <c r="JU4357" s="88"/>
      <c r="JV4357" s="88"/>
      <c r="JW4357" s="88"/>
      <c r="JX4357" s="88"/>
      <c r="JY4357" s="88"/>
      <c r="JZ4357" s="88"/>
      <c r="KA4357" s="88"/>
      <c r="KB4357" s="88"/>
      <c r="KC4357" s="88"/>
      <c r="KD4357" s="88"/>
      <c r="KE4357" s="88"/>
      <c r="KF4357" s="88"/>
      <c r="KG4357" s="88"/>
      <c r="KH4357" s="88"/>
      <c r="KI4357" s="88"/>
      <c r="KJ4357" s="88"/>
      <c r="KK4357" s="88"/>
      <c r="KL4357" s="88"/>
      <c r="KM4357" s="88"/>
      <c r="KN4357" s="88"/>
      <c r="KO4357" s="88"/>
      <c r="KP4357" s="88"/>
      <c r="KQ4357" s="88"/>
      <c r="KR4357" s="88"/>
      <c r="KS4357" s="88"/>
      <c r="KT4357" s="88"/>
      <c r="KU4357" s="88"/>
      <c r="KV4357" s="88"/>
      <c r="KW4357" s="88"/>
      <c r="KX4357" s="88"/>
      <c r="KY4357" s="88"/>
      <c r="KZ4357" s="88"/>
      <c r="LA4357" s="88"/>
      <c r="LB4357" s="88"/>
      <c r="LC4357" s="88"/>
      <c r="LD4357" s="88"/>
      <c r="LE4357" s="88"/>
      <c r="LF4357" s="88"/>
      <c r="LG4357" s="88"/>
      <c r="LH4357" s="88"/>
      <c r="LI4357" s="88"/>
      <c r="LJ4357" s="88"/>
      <c r="LK4357" s="88"/>
      <c r="LL4357" s="88"/>
      <c r="LM4357" s="88"/>
      <c r="LN4357" s="88"/>
      <c r="LO4357" s="88"/>
      <c r="LP4357" s="88"/>
      <c r="LQ4357" s="88"/>
      <c r="LR4357" s="88"/>
      <c r="LS4357" s="88"/>
      <c r="LT4357" s="88"/>
      <c r="LU4357" s="88"/>
      <c r="LV4357" s="88"/>
      <c r="LW4357" s="88"/>
      <c r="LX4357" s="88"/>
      <c r="LY4357" s="88"/>
      <c r="LZ4357" s="88"/>
      <c r="MA4357" s="88"/>
      <c r="MB4357" s="88"/>
      <c r="MC4357" s="88"/>
      <c r="MD4357" s="88"/>
      <c r="ME4357" s="88"/>
      <c r="MF4357" s="88"/>
      <c r="MG4357" s="88"/>
      <c r="MH4357" s="88"/>
      <c r="MI4357" s="88"/>
      <c r="MJ4357" s="88"/>
      <c r="MK4357" s="88"/>
      <c r="ML4357" s="88"/>
      <c r="MM4357" s="88"/>
      <c r="MN4357" s="88"/>
      <c r="MO4357" s="88"/>
      <c r="MP4357" s="88"/>
      <c r="MQ4357" s="88"/>
      <c r="MR4357" s="88"/>
      <c r="MS4357" s="88"/>
      <c r="MT4357" s="88"/>
      <c r="MU4357" s="88"/>
      <c r="MV4357" s="88"/>
      <c r="MW4357" s="88"/>
      <c r="MX4357" s="88"/>
      <c r="MY4357" s="88"/>
      <c r="MZ4357" s="88"/>
      <c r="NA4357" s="88"/>
      <c r="NB4357" s="88"/>
      <c r="NC4357" s="88"/>
      <c r="ND4357" s="88"/>
      <c r="NE4357" s="88"/>
      <c r="NF4357" s="88"/>
      <c r="NG4357" s="88"/>
      <c r="NH4357" s="88"/>
      <c r="NI4357" s="88"/>
      <c r="NJ4357" s="88"/>
      <c r="NK4357" s="88"/>
      <c r="NL4357" s="88"/>
      <c r="NM4357" s="88"/>
      <c r="NN4357" s="88"/>
      <c r="NO4357" s="88"/>
      <c r="NP4357" s="88"/>
      <c r="NQ4357" s="88"/>
      <c r="NR4357" s="88"/>
      <c r="NS4357" s="88"/>
      <c r="NT4357" s="88"/>
      <c r="NU4357" s="88"/>
      <c r="NV4357" s="88"/>
      <c r="NW4357" s="88"/>
      <c r="NX4357" s="88"/>
      <c r="NY4357" s="88"/>
      <c r="NZ4357" s="88"/>
      <c r="OA4357" s="88"/>
      <c r="OB4357" s="88"/>
      <c r="OC4357" s="88"/>
      <c r="OD4357" s="88"/>
      <c r="OE4357" s="88"/>
      <c r="OF4357" s="88"/>
      <c r="OG4357" s="88"/>
      <c r="OH4357" s="88"/>
    </row>
    <row r="4358" spans="1:442" ht="16.5" customHeight="1">
      <c r="A4358" s="30" t="s">
        <v>406</v>
      </c>
      <c r="B4358" s="30"/>
      <c r="C4358" s="30"/>
      <c r="D4358" s="30"/>
      <c r="E4358" s="164" t="s">
        <v>1230</v>
      </c>
      <c r="F4358" s="164" t="s">
        <v>1029</v>
      </c>
      <c r="G4358" s="164" t="s">
        <v>67</v>
      </c>
      <c r="H4358" s="164">
        <v>2008</v>
      </c>
      <c r="I4358" s="164">
        <v>1</v>
      </c>
      <c r="J4358" s="164">
        <v>0</v>
      </c>
      <c r="K4358" s="164">
        <v>0</v>
      </c>
      <c r="L4358" s="165" t="s">
        <v>452</v>
      </c>
      <c r="M4358" s="165"/>
      <c r="N4358" s="165" t="s">
        <v>41</v>
      </c>
      <c r="O4358" s="85">
        <v>8760</v>
      </c>
      <c r="P4358" s="85">
        <v>0</v>
      </c>
      <c r="Q4358" s="85">
        <v>0</v>
      </c>
      <c r="R4358" s="183" t="s">
        <v>33</v>
      </c>
      <c r="S4358" s="174">
        <v>60</v>
      </c>
      <c r="T4358" s="174">
        <v>220</v>
      </c>
      <c r="U4358" s="174">
        <v>0.36363636363636365</v>
      </c>
      <c r="V4358" s="174">
        <v>0</v>
      </c>
      <c r="W4358" s="184">
        <v>0.08</v>
      </c>
      <c r="X4358" s="21">
        <v>700.80000000000007</v>
      </c>
      <c r="Y4358" s="185" t="s">
        <v>33</v>
      </c>
      <c r="Z4358" s="164" t="s">
        <v>5838</v>
      </c>
      <c r="AA4358" s="186"/>
      <c r="AB4358" s="164"/>
      <c r="AC4358" s="164"/>
      <c r="AD4358" s="25"/>
      <c r="AE4358" s="26"/>
      <c r="AF4358" s="27"/>
      <c r="AG4358" s="28"/>
      <c r="AH4358" s="28"/>
      <c r="AI4358" s="28"/>
      <c r="AJ4358" s="28"/>
      <c r="AK4358" s="28"/>
      <c r="AL4358" s="28"/>
      <c r="AM4358" s="28"/>
      <c r="AN4358" s="28"/>
      <c r="AO4358" s="28"/>
      <c r="AP4358" s="88"/>
      <c r="AQ4358" s="88"/>
      <c r="AR4358" s="88"/>
      <c r="AS4358" s="88"/>
      <c r="AT4358" s="88"/>
      <c r="AU4358" s="88"/>
      <c r="AV4358" s="88"/>
      <c r="AW4358" s="88"/>
      <c r="AX4358" s="88"/>
      <c r="AY4358" s="88"/>
      <c r="AZ4358" s="88"/>
      <c r="BA4358" s="88"/>
      <c r="BB4358" s="88"/>
      <c r="BC4358" s="88"/>
      <c r="BD4358" s="88"/>
      <c r="BE4358" s="88"/>
      <c r="BF4358" s="88"/>
      <c r="BG4358" s="88"/>
      <c r="BH4358" s="88"/>
      <c r="BI4358" s="88"/>
      <c r="BJ4358" s="88"/>
      <c r="BK4358" s="88"/>
      <c r="BL4358" s="88"/>
      <c r="BM4358" s="88"/>
      <c r="BN4358" s="88"/>
      <c r="BO4358" s="88"/>
      <c r="BP4358" s="88"/>
      <c r="BQ4358" s="88"/>
      <c r="BR4358" s="88"/>
      <c r="BS4358" s="88"/>
      <c r="BT4358" s="88"/>
      <c r="BU4358" s="88"/>
      <c r="BV4358" s="88"/>
      <c r="BW4358" s="88"/>
      <c r="BX4358" s="88"/>
      <c r="BY4358" s="88"/>
      <c r="BZ4358" s="88"/>
      <c r="CA4358" s="88"/>
      <c r="CB4358" s="88"/>
      <c r="CC4358" s="88"/>
      <c r="CD4358" s="88"/>
      <c r="CE4358" s="88"/>
      <c r="CF4358" s="88"/>
      <c r="CG4358" s="88"/>
      <c r="CH4358" s="88"/>
      <c r="CI4358" s="88"/>
      <c r="CJ4358" s="88"/>
      <c r="CK4358" s="88"/>
      <c r="CL4358" s="88"/>
      <c r="CM4358" s="88"/>
      <c r="CN4358" s="88"/>
      <c r="CO4358" s="88"/>
      <c r="CP4358" s="88"/>
      <c r="CQ4358" s="88"/>
      <c r="CR4358" s="88"/>
      <c r="CS4358" s="88"/>
      <c r="CT4358" s="88"/>
      <c r="CU4358" s="88"/>
      <c r="CV4358" s="88"/>
      <c r="CW4358" s="88"/>
      <c r="CX4358" s="88"/>
      <c r="CY4358" s="88"/>
      <c r="CZ4358" s="88"/>
      <c r="DA4358" s="88"/>
      <c r="DB4358" s="88"/>
      <c r="DC4358" s="88"/>
      <c r="DD4358" s="88"/>
      <c r="DE4358" s="88"/>
      <c r="DF4358" s="88"/>
      <c r="DG4358" s="88"/>
      <c r="DH4358" s="88"/>
      <c r="DI4358" s="88"/>
      <c r="DJ4358" s="88"/>
      <c r="DK4358" s="88"/>
      <c r="DL4358" s="88"/>
      <c r="DM4358" s="88"/>
      <c r="DN4358" s="88"/>
      <c r="DO4358" s="88"/>
      <c r="DP4358" s="88"/>
      <c r="DQ4358" s="88"/>
      <c r="DR4358" s="88"/>
      <c r="DS4358" s="88"/>
      <c r="DT4358" s="88"/>
      <c r="DU4358" s="88"/>
      <c r="DV4358" s="88"/>
      <c r="DW4358" s="88"/>
      <c r="DX4358" s="88"/>
      <c r="DY4358" s="88"/>
      <c r="DZ4358" s="88"/>
      <c r="EA4358" s="88"/>
      <c r="EB4358" s="88"/>
      <c r="EC4358" s="88"/>
      <c r="ED4358" s="88"/>
      <c r="EE4358" s="88"/>
      <c r="EF4358" s="88"/>
      <c r="EG4358" s="88"/>
      <c r="EH4358" s="88"/>
      <c r="EI4358" s="88"/>
      <c r="EJ4358" s="88"/>
      <c r="EK4358" s="88"/>
      <c r="EL4358" s="88"/>
      <c r="EM4358" s="88"/>
      <c r="EN4358" s="88"/>
      <c r="EO4358" s="88"/>
      <c r="EP4358" s="88"/>
      <c r="EQ4358" s="88"/>
      <c r="ER4358" s="88"/>
      <c r="ES4358" s="88"/>
      <c r="ET4358" s="88"/>
      <c r="EU4358" s="88"/>
      <c r="EV4358" s="88"/>
      <c r="EW4358" s="88"/>
      <c r="EX4358" s="88"/>
      <c r="EY4358" s="88"/>
      <c r="EZ4358" s="88"/>
      <c r="FA4358" s="88"/>
      <c r="FB4358" s="88"/>
      <c r="FC4358" s="88"/>
      <c r="FD4358" s="88"/>
      <c r="FE4358" s="88"/>
      <c r="FF4358" s="88"/>
      <c r="FG4358" s="88"/>
      <c r="FH4358" s="88"/>
      <c r="FI4358" s="88"/>
      <c r="FJ4358" s="88"/>
      <c r="FK4358" s="88"/>
      <c r="FL4358" s="88"/>
      <c r="FM4358" s="88"/>
      <c r="FN4358" s="88"/>
      <c r="FO4358" s="88"/>
      <c r="FP4358" s="88"/>
      <c r="FQ4358" s="88"/>
      <c r="FR4358" s="88"/>
      <c r="FS4358" s="88"/>
      <c r="FT4358" s="88"/>
      <c r="FU4358" s="88"/>
      <c r="FV4358" s="88"/>
      <c r="FW4358" s="88"/>
      <c r="FX4358" s="88"/>
      <c r="FY4358" s="88"/>
      <c r="FZ4358" s="88"/>
      <c r="GA4358" s="88"/>
      <c r="GB4358" s="88"/>
      <c r="GC4358" s="88"/>
      <c r="GD4358" s="88"/>
      <c r="GE4358" s="88"/>
      <c r="GF4358" s="88"/>
      <c r="GG4358" s="88"/>
      <c r="GH4358" s="88"/>
      <c r="GI4358" s="88"/>
      <c r="GJ4358" s="88"/>
      <c r="GK4358" s="88"/>
      <c r="GL4358" s="88"/>
      <c r="GM4358" s="88"/>
      <c r="GN4358" s="88"/>
      <c r="GO4358" s="88"/>
      <c r="GP4358" s="88"/>
      <c r="GQ4358" s="88"/>
      <c r="GR4358" s="88"/>
      <c r="GS4358" s="88"/>
      <c r="GT4358" s="88"/>
      <c r="GU4358" s="88"/>
      <c r="GV4358" s="88"/>
      <c r="GW4358" s="88"/>
      <c r="GX4358" s="88"/>
      <c r="GY4358" s="88"/>
      <c r="GZ4358" s="88"/>
      <c r="HA4358" s="88"/>
      <c r="HB4358" s="88"/>
      <c r="HC4358" s="88"/>
      <c r="HD4358" s="88"/>
      <c r="HE4358" s="88"/>
      <c r="HF4358" s="88"/>
      <c r="HG4358" s="88"/>
      <c r="HH4358" s="88"/>
      <c r="HI4358" s="88"/>
      <c r="HJ4358" s="88"/>
      <c r="HK4358" s="88"/>
      <c r="HL4358" s="88"/>
      <c r="HM4358" s="88"/>
      <c r="HN4358" s="88"/>
      <c r="HO4358" s="88"/>
      <c r="HP4358" s="88"/>
      <c r="HQ4358" s="88"/>
      <c r="HR4358" s="88"/>
      <c r="HS4358" s="88"/>
      <c r="HT4358" s="88"/>
      <c r="HU4358" s="88"/>
      <c r="HV4358" s="88"/>
      <c r="HW4358" s="88"/>
      <c r="HX4358" s="88"/>
      <c r="HY4358" s="88"/>
      <c r="HZ4358" s="88"/>
      <c r="IA4358" s="88"/>
      <c r="IB4358" s="88"/>
      <c r="IC4358" s="88"/>
      <c r="ID4358" s="88"/>
      <c r="IE4358" s="88"/>
      <c r="IF4358" s="88"/>
      <c r="IG4358" s="88"/>
      <c r="IH4358" s="88"/>
      <c r="II4358" s="88"/>
      <c r="IJ4358" s="88"/>
      <c r="IK4358" s="88"/>
      <c r="IL4358" s="88"/>
      <c r="IM4358" s="88"/>
      <c r="IN4358" s="88"/>
      <c r="IO4358" s="88"/>
      <c r="IP4358" s="88"/>
      <c r="IQ4358" s="88"/>
      <c r="IR4358" s="88"/>
      <c r="IS4358" s="88"/>
      <c r="IT4358" s="88"/>
      <c r="IU4358" s="88"/>
      <c r="IV4358" s="88"/>
      <c r="IW4358" s="88"/>
      <c r="IX4358" s="88"/>
      <c r="IY4358" s="88"/>
      <c r="IZ4358" s="88"/>
      <c r="JA4358" s="88"/>
      <c r="JB4358" s="88"/>
      <c r="JC4358" s="88"/>
      <c r="JD4358" s="88"/>
      <c r="JE4358" s="88"/>
      <c r="JF4358" s="88"/>
      <c r="JG4358" s="88"/>
      <c r="JH4358" s="88"/>
      <c r="JI4358" s="88"/>
      <c r="JJ4358" s="88"/>
      <c r="JK4358" s="88"/>
      <c r="JL4358" s="88"/>
      <c r="JM4358" s="88"/>
      <c r="JN4358" s="88"/>
      <c r="JO4358" s="88"/>
      <c r="JP4358" s="88"/>
      <c r="JQ4358" s="88"/>
      <c r="JR4358" s="88"/>
      <c r="JS4358" s="88"/>
      <c r="JT4358" s="88"/>
      <c r="JU4358" s="88"/>
      <c r="JV4358" s="88"/>
      <c r="JW4358" s="88"/>
      <c r="JX4358" s="88"/>
      <c r="JY4358" s="88"/>
      <c r="JZ4358" s="88"/>
      <c r="KA4358" s="88"/>
      <c r="KB4358" s="88"/>
      <c r="KC4358" s="88"/>
      <c r="KD4358" s="88"/>
      <c r="KE4358" s="88"/>
      <c r="KF4358" s="88"/>
      <c r="KG4358" s="88"/>
      <c r="KH4358" s="88"/>
      <c r="KI4358" s="88"/>
      <c r="KJ4358" s="88"/>
      <c r="KK4358" s="88"/>
      <c r="KL4358" s="88"/>
      <c r="KM4358" s="88"/>
      <c r="KN4358" s="88"/>
      <c r="KO4358" s="88"/>
      <c r="KP4358" s="88"/>
      <c r="KQ4358" s="88"/>
      <c r="KR4358" s="88"/>
      <c r="KS4358" s="88"/>
      <c r="KT4358" s="88"/>
      <c r="KU4358" s="88"/>
      <c r="KV4358" s="88"/>
      <c r="KW4358" s="88"/>
      <c r="KX4358" s="88"/>
      <c r="KY4358" s="88"/>
      <c r="KZ4358" s="88"/>
      <c r="LA4358" s="88"/>
      <c r="LB4358" s="88"/>
      <c r="LC4358" s="88"/>
      <c r="LD4358" s="88"/>
      <c r="LE4358" s="88"/>
      <c r="LF4358" s="88"/>
      <c r="LG4358" s="88"/>
      <c r="LH4358" s="88"/>
      <c r="LI4358" s="88"/>
      <c r="LJ4358" s="88"/>
      <c r="LK4358" s="88"/>
      <c r="LL4358" s="88"/>
      <c r="LM4358" s="88"/>
      <c r="LN4358" s="88"/>
      <c r="LO4358" s="88"/>
      <c r="LP4358" s="88"/>
      <c r="LQ4358" s="88"/>
      <c r="LR4358" s="88"/>
      <c r="LS4358" s="88"/>
      <c r="LT4358" s="88"/>
      <c r="LU4358" s="88"/>
      <c r="LV4358" s="88"/>
      <c r="LW4358" s="88"/>
      <c r="LX4358" s="88"/>
      <c r="LY4358" s="88"/>
      <c r="LZ4358" s="88"/>
      <c r="MA4358" s="88"/>
      <c r="MB4358" s="88"/>
      <c r="MC4358" s="88"/>
      <c r="MD4358" s="88"/>
      <c r="ME4358" s="88"/>
      <c r="MF4358" s="88"/>
      <c r="MG4358" s="88"/>
      <c r="MH4358" s="88"/>
      <c r="MI4358" s="88"/>
      <c r="MJ4358" s="88"/>
      <c r="MK4358" s="88"/>
      <c r="ML4358" s="88"/>
      <c r="MM4358" s="88"/>
      <c r="MN4358" s="88"/>
      <c r="MO4358" s="88"/>
      <c r="MP4358" s="88"/>
      <c r="MQ4358" s="88"/>
      <c r="MR4358" s="88"/>
      <c r="MS4358" s="88"/>
      <c r="MT4358" s="88"/>
      <c r="MU4358" s="88"/>
      <c r="MV4358" s="88"/>
      <c r="MW4358" s="88"/>
      <c r="MX4358" s="88"/>
      <c r="MY4358" s="88"/>
      <c r="MZ4358" s="88"/>
      <c r="NA4358" s="88"/>
      <c r="NB4358" s="88"/>
      <c r="NC4358" s="88"/>
      <c r="ND4358" s="88"/>
      <c r="NE4358" s="88"/>
      <c r="NF4358" s="88"/>
      <c r="NG4358" s="88"/>
      <c r="NH4358" s="88"/>
      <c r="NI4358" s="88"/>
      <c r="NJ4358" s="88"/>
      <c r="NK4358" s="88"/>
      <c r="NL4358" s="88"/>
      <c r="NM4358" s="88"/>
      <c r="NN4358" s="88"/>
      <c r="NO4358" s="88"/>
      <c r="NP4358" s="88"/>
      <c r="NQ4358" s="88"/>
      <c r="NR4358" s="88"/>
      <c r="NS4358" s="88"/>
      <c r="NT4358" s="88"/>
      <c r="NU4358" s="88"/>
      <c r="NV4358" s="88"/>
      <c r="NW4358" s="88"/>
      <c r="NX4358" s="88"/>
      <c r="NY4358" s="88"/>
      <c r="NZ4358" s="88"/>
      <c r="OA4358" s="88"/>
      <c r="OB4358" s="88"/>
      <c r="OC4358" s="88"/>
      <c r="OD4358" s="88"/>
      <c r="OE4358" s="88"/>
      <c r="OF4358" s="88"/>
      <c r="OG4358" s="88"/>
      <c r="OH4358" s="88"/>
    </row>
    <row r="4359" spans="1:442" ht="16.5" customHeight="1">
      <c r="A4359" s="12" t="s">
        <v>406</v>
      </c>
      <c r="B4359" s="13"/>
      <c r="C4359" s="487"/>
      <c r="D4359" s="12"/>
      <c r="E4359" s="14" t="s">
        <v>6825</v>
      </c>
      <c r="F4359" s="14" t="s">
        <v>6826</v>
      </c>
      <c r="G4359" s="14" t="s">
        <v>6827</v>
      </c>
      <c r="H4359" s="15">
        <v>2022</v>
      </c>
      <c r="I4359" s="423">
        <v>1</v>
      </c>
      <c r="J4359" s="423">
        <v>0</v>
      </c>
      <c r="K4359" s="423">
        <v>0</v>
      </c>
      <c r="L4359" s="16" t="s">
        <v>6816</v>
      </c>
      <c r="M4359" s="16"/>
      <c r="N4359" s="16" t="s">
        <v>41</v>
      </c>
      <c r="O4359" s="311">
        <v>300</v>
      </c>
      <c r="P4359" s="17">
        <v>0</v>
      </c>
      <c r="Q4359" s="17">
        <v>0</v>
      </c>
      <c r="R4359" s="18" t="s">
        <v>33</v>
      </c>
      <c r="S4359" s="244" t="s">
        <v>89</v>
      </c>
      <c r="T4359" s="244">
        <v>230</v>
      </c>
      <c r="U4359" s="244">
        <v>10</v>
      </c>
      <c r="V4359" s="244">
        <v>0</v>
      </c>
      <c r="W4359" s="310">
        <v>2.5</v>
      </c>
      <c r="X4359" s="21">
        <v>750</v>
      </c>
      <c r="Y4359" s="247" t="s">
        <v>33</v>
      </c>
      <c r="Z4359" s="23" t="s">
        <v>5838</v>
      </c>
      <c r="AA4359" s="24"/>
      <c r="AB4359" s="14"/>
      <c r="AC4359" s="14"/>
      <c r="AD4359" s="25"/>
      <c r="AE4359" s="26"/>
      <c r="AF4359" s="27"/>
      <c r="AG4359" s="28"/>
      <c r="AH4359" s="28"/>
      <c r="AI4359" s="28"/>
      <c r="AJ4359" s="28"/>
      <c r="AK4359" s="28"/>
      <c r="AL4359" s="28"/>
      <c r="AM4359" s="28"/>
      <c r="AN4359" s="28"/>
      <c r="AO4359" s="28"/>
      <c r="AP4359" s="88"/>
      <c r="AQ4359" s="88"/>
      <c r="AR4359" s="88"/>
      <c r="AS4359" s="88"/>
      <c r="AT4359" s="88"/>
      <c r="AU4359" s="88"/>
      <c r="AV4359" s="88"/>
      <c r="AW4359" s="88"/>
      <c r="AX4359" s="88"/>
      <c r="AY4359" s="88"/>
      <c r="AZ4359" s="88"/>
      <c r="BA4359" s="88"/>
      <c r="BB4359" s="88"/>
      <c r="BC4359" s="88"/>
      <c r="BD4359" s="88"/>
      <c r="BE4359" s="88"/>
      <c r="BF4359" s="88"/>
      <c r="BG4359" s="88"/>
      <c r="BH4359" s="88"/>
      <c r="BI4359" s="88"/>
      <c r="BJ4359" s="88"/>
      <c r="BK4359" s="88"/>
      <c r="BL4359" s="88"/>
      <c r="BM4359" s="88"/>
      <c r="BN4359" s="88"/>
      <c r="BO4359" s="88"/>
      <c r="BP4359" s="88"/>
      <c r="BQ4359" s="88"/>
      <c r="BR4359" s="88"/>
      <c r="BS4359" s="88"/>
      <c r="BT4359" s="88"/>
      <c r="BU4359" s="88"/>
      <c r="BV4359" s="88"/>
      <c r="BW4359" s="88"/>
      <c r="BX4359" s="88"/>
      <c r="BY4359" s="88"/>
      <c r="BZ4359" s="88"/>
      <c r="CA4359" s="88"/>
      <c r="CB4359" s="88"/>
      <c r="CC4359" s="88"/>
      <c r="CD4359" s="88"/>
      <c r="CE4359" s="88"/>
      <c r="CF4359" s="88"/>
      <c r="CG4359" s="88"/>
      <c r="CH4359" s="88"/>
      <c r="CI4359" s="88"/>
      <c r="CJ4359" s="88"/>
      <c r="CK4359" s="88"/>
      <c r="CL4359" s="88"/>
      <c r="CM4359" s="88"/>
      <c r="CN4359" s="88"/>
      <c r="CO4359" s="88"/>
      <c r="CP4359" s="88"/>
      <c r="CQ4359" s="88"/>
      <c r="CR4359" s="88"/>
      <c r="CS4359" s="88"/>
      <c r="CT4359" s="88"/>
      <c r="CU4359" s="88"/>
      <c r="CV4359" s="88"/>
      <c r="CW4359" s="88"/>
      <c r="CX4359" s="88"/>
      <c r="CY4359" s="88"/>
      <c r="CZ4359" s="88"/>
      <c r="DA4359" s="88"/>
      <c r="DB4359" s="88"/>
      <c r="DC4359" s="88"/>
      <c r="DD4359" s="88"/>
      <c r="DE4359" s="88"/>
      <c r="DF4359" s="88"/>
      <c r="DG4359" s="88"/>
      <c r="DH4359" s="88"/>
      <c r="DI4359" s="88"/>
      <c r="DJ4359" s="88"/>
      <c r="DK4359" s="88"/>
      <c r="DL4359" s="88"/>
      <c r="DM4359" s="88"/>
      <c r="DN4359" s="88"/>
      <c r="DO4359" s="88"/>
      <c r="DP4359" s="88"/>
      <c r="DQ4359" s="88"/>
      <c r="DR4359" s="88"/>
      <c r="DS4359" s="88"/>
      <c r="DT4359" s="88"/>
      <c r="DU4359" s="88"/>
      <c r="DV4359" s="88"/>
      <c r="DW4359" s="88"/>
      <c r="DX4359" s="88"/>
      <c r="DY4359" s="88"/>
      <c r="DZ4359" s="88"/>
      <c r="EA4359" s="88"/>
      <c r="EB4359" s="88"/>
      <c r="EC4359" s="88"/>
      <c r="ED4359" s="88"/>
      <c r="EE4359" s="88"/>
      <c r="EF4359" s="88"/>
      <c r="EG4359" s="88"/>
      <c r="EH4359" s="88"/>
      <c r="EI4359" s="88"/>
      <c r="EJ4359" s="88"/>
      <c r="EK4359" s="88"/>
      <c r="EL4359" s="88"/>
      <c r="EM4359" s="88"/>
      <c r="EN4359" s="88"/>
      <c r="EO4359" s="88"/>
      <c r="EP4359" s="88"/>
      <c r="EQ4359" s="88"/>
      <c r="ER4359" s="88"/>
      <c r="ES4359" s="88"/>
      <c r="ET4359" s="88"/>
      <c r="EU4359" s="88"/>
      <c r="EV4359" s="88"/>
      <c r="EW4359" s="88"/>
      <c r="EX4359" s="88"/>
      <c r="EY4359" s="88"/>
      <c r="EZ4359" s="88"/>
      <c r="FA4359" s="88"/>
      <c r="FB4359" s="88"/>
      <c r="FC4359" s="88"/>
      <c r="FD4359" s="88"/>
      <c r="FE4359" s="88"/>
      <c r="FF4359" s="88"/>
      <c r="FG4359" s="88"/>
      <c r="FH4359" s="88"/>
      <c r="FI4359" s="88"/>
      <c r="FJ4359" s="88"/>
      <c r="FK4359" s="88"/>
      <c r="FL4359" s="88"/>
      <c r="FM4359" s="88"/>
      <c r="FN4359" s="88"/>
      <c r="FO4359" s="88"/>
      <c r="FP4359" s="88"/>
      <c r="FQ4359" s="88"/>
      <c r="FR4359" s="88"/>
      <c r="FS4359" s="88"/>
      <c r="FT4359" s="88"/>
      <c r="FU4359" s="88"/>
      <c r="FV4359" s="88"/>
      <c r="FW4359" s="88"/>
      <c r="FX4359" s="88"/>
      <c r="FY4359" s="88"/>
      <c r="FZ4359" s="88"/>
      <c r="GA4359" s="88"/>
      <c r="GB4359" s="88"/>
      <c r="GC4359" s="88"/>
      <c r="GD4359" s="88"/>
      <c r="GE4359" s="88"/>
      <c r="GF4359" s="88"/>
      <c r="GG4359" s="88"/>
      <c r="GH4359" s="88"/>
      <c r="GI4359" s="88"/>
      <c r="GJ4359" s="88"/>
      <c r="GK4359" s="88"/>
      <c r="GL4359" s="88"/>
      <c r="GM4359" s="88"/>
      <c r="GN4359" s="88"/>
      <c r="GO4359" s="88"/>
      <c r="GP4359" s="88"/>
      <c r="GQ4359" s="88"/>
      <c r="GR4359" s="88"/>
      <c r="GS4359" s="88"/>
      <c r="GT4359" s="88"/>
      <c r="GU4359" s="88"/>
      <c r="GV4359" s="88"/>
      <c r="GW4359" s="88"/>
      <c r="GX4359" s="88"/>
      <c r="GY4359" s="88"/>
      <c r="GZ4359" s="88"/>
      <c r="HA4359" s="88"/>
      <c r="HB4359" s="88"/>
      <c r="HC4359" s="88"/>
      <c r="HD4359" s="88"/>
      <c r="HE4359" s="88"/>
      <c r="HF4359" s="88"/>
      <c r="HG4359" s="88"/>
      <c r="HH4359" s="88"/>
      <c r="HI4359" s="88"/>
      <c r="HJ4359" s="88"/>
      <c r="HK4359" s="88"/>
      <c r="HL4359" s="88"/>
      <c r="HM4359" s="88"/>
      <c r="HN4359" s="88"/>
      <c r="HO4359" s="88"/>
      <c r="HP4359" s="88"/>
      <c r="HQ4359" s="88"/>
      <c r="HR4359" s="88"/>
      <c r="HS4359" s="88"/>
      <c r="HT4359" s="88"/>
      <c r="HU4359" s="88"/>
      <c r="HV4359" s="88"/>
      <c r="HW4359" s="88"/>
      <c r="HX4359" s="88"/>
      <c r="HY4359" s="88"/>
      <c r="HZ4359" s="88"/>
      <c r="IA4359" s="88"/>
      <c r="IB4359" s="88"/>
      <c r="IC4359" s="88"/>
      <c r="ID4359" s="88"/>
      <c r="IE4359" s="88"/>
      <c r="IF4359" s="88"/>
      <c r="IG4359" s="88"/>
      <c r="IH4359" s="88"/>
      <c r="II4359" s="88"/>
      <c r="IJ4359" s="88"/>
      <c r="IK4359" s="88"/>
      <c r="IL4359" s="88"/>
      <c r="IM4359" s="88"/>
      <c r="IN4359" s="88"/>
      <c r="IO4359" s="88"/>
      <c r="IP4359" s="88"/>
      <c r="IQ4359" s="88"/>
      <c r="IR4359" s="88"/>
      <c r="IS4359" s="88"/>
      <c r="IT4359" s="88"/>
      <c r="IU4359" s="88"/>
      <c r="IV4359" s="88"/>
      <c r="IW4359" s="88"/>
      <c r="IX4359" s="88"/>
      <c r="IY4359" s="88"/>
      <c r="IZ4359" s="88"/>
      <c r="JA4359" s="88"/>
      <c r="JB4359" s="88"/>
      <c r="JC4359" s="88"/>
      <c r="JD4359" s="88"/>
      <c r="JE4359" s="88"/>
      <c r="JF4359" s="88"/>
      <c r="JG4359" s="88"/>
      <c r="JH4359" s="88"/>
      <c r="JI4359" s="88"/>
      <c r="JJ4359" s="88"/>
      <c r="JK4359" s="88"/>
      <c r="JL4359" s="88"/>
      <c r="JM4359" s="88"/>
      <c r="JN4359" s="88"/>
      <c r="JO4359" s="88"/>
      <c r="JP4359" s="88"/>
      <c r="JQ4359" s="88"/>
      <c r="JR4359" s="88"/>
      <c r="JS4359" s="88"/>
      <c r="JT4359" s="88"/>
      <c r="JU4359" s="88"/>
      <c r="JV4359" s="88"/>
      <c r="JW4359" s="88"/>
      <c r="JX4359" s="88"/>
      <c r="JY4359" s="88"/>
      <c r="JZ4359" s="88"/>
      <c r="KA4359" s="88"/>
      <c r="KB4359" s="88"/>
      <c r="KC4359" s="88"/>
      <c r="KD4359" s="88"/>
      <c r="KE4359" s="88"/>
      <c r="KF4359" s="88"/>
      <c r="KG4359" s="88"/>
      <c r="KH4359" s="88"/>
      <c r="KI4359" s="88"/>
      <c r="KJ4359" s="88"/>
      <c r="KK4359" s="88"/>
      <c r="KL4359" s="88"/>
      <c r="KM4359" s="88"/>
      <c r="KN4359" s="88"/>
      <c r="KO4359" s="88"/>
      <c r="KP4359" s="88"/>
      <c r="KQ4359" s="88"/>
      <c r="KR4359" s="88"/>
      <c r="KS4359" s="88"/>
      <c r="KT4359" s="88"/>
      <c r="KU4359" s="88"/>
      <c r="KV4359" s="88"/>
      <c r="KW4359" s="88"/>
      <c r="KX4359" s="88"/>
      <c r="KY4359" s="88"/>
      <c r="KZ4359" s="88"/>
      <c r="LA4359" s="88"/>
      <c r="LB4359" s="88"/>
      <c r="LC4359" s="88"/>
      <c r="LD4359" s="88"/>
      <c r="LE4359" s="88"/>
      <c r="LF4359" s="88"/>
      <c r="LG4359" s="88"/>
      <c r="LH4359" s="88"/>
      <c r="LI4359" s="88"/>
      <c r="LJ4359" s="88"/>
      <c r="LK4359" s="88"/>
      <c r="LL4359" s="88"/>
      <c r="LM4359" s="88"/>
      <c r="LN4359" s="88"/>
      <c r="LO4359" s="88"/>
      <c r="LP4359" s="88"/>
      <c r="LQ4359" s="88"/>
      <c r="LR4359" s="88"/>
      <c r="LS4359" s="88"/>
      <c r="LT4359" s="88"/>
      <c r="LU4359" s="88"/>
      <c r="LV4359" s="88"/>
      <c r="LW4359" s="88"/>
      <c r="LX4359" s="88"/>
      <c r="LY4359" s="88"/>
      <c r="LZ4359" s="88"/>
      <c r="MA4359" s="88"/>
      <c r="MB4359" s="88"/>
      <c r="MC4359" s="88"/>
      <c r="MD4359" s="88"/>
      <c r="ME4359" s="88"/>
      <c r="MF4359" s="88"/>
      <c r="MG4359" s="88"/>
      <c r="MH4359" s="88"/>
      <c r="MI4359" s="88"/>
      <c r="MJ4359" s="88"/>
      <c r="MK4359" s="88"/>
      <c r="ML4359" s="88"/>
      <c r="MM4359" s="88"/>
      <c r="MN4359" s="88"/>
      <c r="MO4359" s="88"/>
      <c r="MP4359" s="88"/>
      <c r="MQ4359" s="88"/>
      <c r="MR4359" s="88"/>
      <c r="MS4359" s="88"/>
      <c r="MT4359" s="88"/>
      <c r="MU4359" s="88"/>
      <c r="MV4359" s="88"/>
      <c r="MW4359" s="88"/>
      <c r="MX4359" s="88"/>
      <c r="MY4359" s="88"/>
      <c r="MZ4359" s="88"/>
      <c r="NA4359" s="88"/>
      <c r="NB4359" s="88"/>
      <c r="NC4359" s="88"/>
      <c r="ND4359" s="88"/>
      <c r="NE4359" s="88"/>
      <c r="NF4359" s="88"/>
      <c r="NG4359" s="88"/>
      <c r="NH4359" s="88"/>
      <c r="NI4359" s="88"/>
      <c r="NJ4359" s="88"/>
      <c r="NK4359" s="88"/>
      <c r="NL4359" s="88"/>
      <c r="NM4359" s="88"/>
      <c r="NN4359" s="88"/>
      <c r="NO4359" s="88"/>
      <c r="NP4359" s="88"/>
      <c r="NQ4359" s="88"/>
      <c r="NR4359" s="88"/>
      <c r="NS4359" s="88"/>
      <c r="NT4359" s="88"/>
      <c r="NU4359" s="88"/>
      <c r="NV4359" s="88"/>
      <c r="NW4359" s="88"/>
      <c r="NX4359" s="88"/>
      <c r="NY4359" s="88"/>
      <c r="NZ4359" s="88"/>
      <c r="OA4359" s="88"/>
      <c r="OB4359" s="88"/>
      <c r="OC4359" s="88"/>
      <c r="OD4359" s="88"/>
      <c r="OE4359" s="88"/>
      <c r="OF4359" s="88"/>
      <c r="OG4359" s="88"/>
      <c r="OH4359" s="88"/>
    </row>
    <row r="4360" spans="1:442" ht="16.5" customHeight="1">
      <c r="A4360" s="12" t="s">
        <v>406</v>
      </c>
      <c r="B4360" s="13"/>
      <c r="C4360" s="487"/>
      <c r="D4360" s="12"/>
      <c r="E4360" s="14" t="s">
        <v>424</v>
      </c>
      <c r="F4360" s="14" t="s">
        <v>67</v>
      </c>
      <c r="G4360" s="14" t="s">
        <v>503</v>
      </c>
      <c r="H4360" s="15">
        <v>2006</v>
      </c>
      <c r="I4360" s="15">
        <v>1</v>
      </c>
      <c r="J4360" s="15">
        <v>0</v>
      </c>
      <c r="K4360" s="15">
        <v>0</v>
      </c>
      <c r="L4360" s="16" t="s">
        <v>416</v>
      </c>
      <c r="M4360" s="16"/>
      <c r="N4360" s="16" t="s">
        <v>411</v>
      </c>
      <c r="O4360" s="17">
        <v>500</v>
      </c>
      <c r="P4360" s="17">
        <v>0</v>
      </c>
      <c r="Q4360" s="17">
        <v>0</v>
      </c>
      <c r="R4360" s="18" t="s">
        <v>33</v>
      </c>
      <c r="S4360" s="19">
        <v>60</v>
      </c>
      <c r="T4360" s="19">
        <v>110</v>
      </c>
      <c r="U4360" s="19">
        <v>14</v>
      </c>
      <c r="V4360" s="19">
        <v>0</v>
      </c>
      <c r="W4360" s="20">
        <v>1.54</v>
      </c>
      <c r="X4360" s="21">
        <v>770</v>
      </c>
      <c r="Y4360" s="22" t="s">
        <v>33</v>
      </c>
      <c r="Z4360" s="23" t="s">
        <v>5838</v>
      </c>
      <c r="AA4360" s="24"/>
      <c r="AB4360" s="14"/>
      <c r="AC4360" s="14"/>
      <c r="AD4360" s="25"/>
      <c r="AE4360" s="26"/>
      <c r="AF4360" s="27"/>
      <c r="AG4360" s="28"/>
      <c r="AH4360" s="28"/>
      <c r="AI4360" s="28"/>
      <c r="AJ4360" s="28"/>
      <c r="AK4360" s="28"/>
      <c r="AL4360" s="28"/>
      <c r="AM4360" s="28"/>
      <c r="AN4360" s="28"/>
      <c r="AO4360" s="28"/>
      <c r="AP4360" s="88"/>
      <c r="AQ4360" s="88"/>
      <c r="AR4360" s="88"/>
      <c r="AS4360" s="88"/>
      <c r="AT4360" s="88"/>
      <c r="AU4360" s="88"/>
      <c r="AV4360" s="88"/>
      <c r="AW4360" s="88"/>
      <c r="AX4360" s="88"/>
      <c r="AY4360" s="88"/>
      <c r="AZ4360" s="88"/>
      <c r="BA4360" s="88"/>
      <c r="BB4360" s="88"/>
      <c r="BC4360" s="88"/>
      <c r="BD4360" s="88"/>
      <c r="BE4360" s="88"/>
      <c r="BF4360" s="88"/>
      <c r="BG4360" s="88"/>
      <c r="BH4360" s="88"/>
      <c r="BI4360" s="88"/>
      <c r="BJ4360" s="88"/>
      <c r="BK4360" s="88"/>
      <c r="BL4360" s="88"/>
      <c r="BM4360" s="88"/>
      <c r="BN4360" s="88"/>
      <c r="BO4360" s="88"/>
      <c r="BP4360" s="88"/>
      <c r="BQ4360" s="88"/>
      <c r="BR4360" s="88"/>
      <c r="BS4360" s="88"/>
      <c r="BT4360" s="88"/>
      <c r="BU4360" s="88"/>
      <c r="BV4360" s="88"/>
      <c r="BW4360" s="88"/>
      <c r="BX4360" s="88"/>
      <c r="BY4360" s="88"/>
      <c r="BZ4360" s="88"/>
      <c r="CA4360" s="88"/>
      <c r="CB4360" s="88"/>
      <c r="CC4360" s="88"/>
      <c r="CD4360" s="88"/>
      <c r="CE4360" s="88"/>
      <c r="CF4360" s="88"/>
      <c r="CG4360" s="88"/>
      <c r="CH4360" s="88"/>
      <c r="CI4360" s="88"/>
      <c r="CJ4360" s="88"/>
      <c r="CK4360" s="88"/>
      <c r="CL4360" s="88"/>
      <c r="CM4360" s="88"/>
      <c r="CN4360" s="88"/>
      <c r="CO4360" s="88"/>
      <c r="CP4360" s="88"/>
      <c r="CQ4360" s="88"/>
      <c r="CR4360" s="88"/>
      <c r="CS4360" s="88"/>
      <c r="CT4360" s="88"/>
      <c r="CU4360" s="88"/>
      <c r="CV4360" s="88"/>
      <c r="CW4360" s="88"/>
      <c r="CX4360" s="88"/>
      <c r="CY4360" s="88"/>
      <c r="CZ4360" s="88"/>
      <c r="DA4360" s="88"/>
      <c r="DB4360" s="88"/>
      <c r="DC4360" s="88"/>
      <c r="DD4360" s="88"/>
      <c r="DE4360" s="88"/>
      <c r="DF4360" s="88"/>
      <c r="DG4360" s="88"/>
      <c r="DH4360" s="88"/>
      <c r="DI4360" s="88"/>
      <c r="DJ4360" s="88"/>
      <c r="DK4360" s="88"/>
      <c r="DL4360" s="88"/>
      <c r="DM4360" s="88"/>
      <c r="DN4360" s="88"/>
      <c r="DO4360" s="88"/>
      <c r="DP4360" s="88"/>
      <c r="DQ4360" s="88"/>
      <c r="DR4360" s="88"/>
      <c r="DS4360" s="88"/>
      <c r="DT4360" s="88"/>
      <c r="DU4360" s="88"/>
      <c r="DV4360" s="88"/>
      <c r="DW4360" s="88"/>
      <c r="DX4360" s="88"/>
      <c r="DY4360" s="88"/>
      <c r="DZ4360" s="88"/>
      <c r="EA4360" s="88"/>
      <c r="EB4360" s="88"/>
      <c r="EC4360" s="88"/>
      <c r="ED4360" s="88"/>
      <c r="EE4360" s="88"/>
      <c r="EF4360" s="88"/>
      <c r="EG4360" s="88"/>
      <c r="EH4360" s="88"/>
      <c r="EI4360" s="88"/>
      <c r="EJ4360" s="88"/>
      <c r="EK4360" s="88"/>
      <c r="EL4360" s="88"/>
      <c r="EM4360" s="88"/>
      <c r="EN4360" s="88"/>
      <c r="EO4360" s="88"/>
      <c r="EP4360" s="88"/>
      <c r="EQ4360" s="88"/>
      <c r="ER4360" s="88"/>
      <c r="ES4360" s="88"/>
      <c r="ET4360" s="88"/>
      <c r="EU4360" s="88"/>
      <c r="EV4360" s="88"/>
      <c r="EW4360" s="88"/>
      <c r="EX4360" s="88"/>
      <c r="EY4360" s="88"/>
      <c r="EZ4360" s="88"/>
      <c r="FA4360" s="88"/>
      <c r="FB4360" s="88"/>
      <c r="FC4360" s="88"/>
      <c r="FD4360" s="88"/>
      <c r="FE4360" s="88"/>
      <c r="FF4360" s="88"/>
      <c r="FG4360" s="88"/>
      <c r="FH4360" s="88"/>
      <c r="FI4360" s="88"/>
      <c r="FJ4360" s="88"/>
      <c r="FK4360" s="88"/>
      <c r="FL4360" s="88"/>
      <c r="FM4360" s="88"/>
      <c r="FN4360" s="88"/>
      <c r="FO4360" s="88"/>
      <c r="FP4360" s="88"/>
      <c r="FQ4360" s="88"/>
      <c r="FR4360" s="88"/>
      <c r="FS4360" s="88"/>
      <c r="FT4360" s="88"/>
      <c r="FU4360" s="88"/>
      <c r="FV4360" s="88"/>
      <c r="FW4360" s="88"/>
      <c r="FX4360" s="88"/>
      <c r="FY4360" s="88"/>
      <c r="FZ4360" s="88"/>
      <c r="GA4360" s="88"/>
      <c r="GB4360" s="88"/>
      <c r="GC4360" s="88"/>
      <c r="GD4360" s="88"/>
      <c r="GE4360" s="88"/>
      <c r="GF4360" s="88"/>
      <c r="GG4360" s="88"/>
      <c r="GH4360" s="88"/>
      <c r="GI4360" s="88"/>
      <c r="GJ4360" s="88"/>
      <c r="GK4360" s="88"/>
      <c r="GL4360" s="88"/>
      <c r="GM4360" s="88"/>
      <c r="GN4360" s="88"/>
      <c r="GO4360" s="88"/>
      <c r="GP4360" s="88"/>
      <c r="GQ4360" s="88"/>
      <c r="GR4360" s="88"/>
      <c r="GS4360" s="88"/>
      <c r="GT4360" s="88"/>
      <c r="GU4360" s="88"/>
      <c r="GV4360" s="88"/>
      <c r="GW4360" s="88"/>
      <c r="GX4360" s="88"/>
      <c r="GY4360" s="88"/>
      <c r="GZ4360" s="88"/>
      <c r="HA4360" s="88"/>
      <c r="HB4360" s="88"/>
      <c r="HC4360" s="88"/>
      <c r="HD4360" s="88"/>
      <c r="HE4360" s="88"/>
      <c r="HF4360" s="88"/>
      <c r="HG4360" s="88"/>
      <c r="HH4360" s="88"/>
      <c r="HI4360" s="88"/>
      <c r="HJ4360" s="88"/>
      <c r="HK4360" s="88"/>
      <c r="HL4360" s="88"/>
      <c r="HM4360" s="88"/>
      <c r="HN4360" s="88"/>
      <c r="HO4360" s="88"/>
      <c r="HP4360" s="88"/>
      <c r="HQ4360" s="88"/>
      <c r="HR4360" s="88"/>
      <c r="HS4360" s="88"/>
      <c r="HT4360" s="88"/>
      <c r="HU4360" s="88"/>
      <c r="HV4360" s="88"/>
      <c r="HW4360" s="88"/>
      <c r="HX4360" s="88"/>
      <c r="HY4360" s="88"/>
      <c r="HZ4360" s="88"/>
      <c r="IA4360" s="88"/>
      <c r="IB4360" s="88"/>
      <c r="IC4360" s="88"/>
      <c r="ID4360" s="88"/>
      <c r="IE4360" s="88"/>
      <c r="IF4360" s="88"/>
      <c r="IG4360" s="88"/>
      <c r="IH4360" s="88"/>
      <c r="II4360" s="88"/>
      <c r="IJ4360" s="88"/>
      <c r="IK4360" s="88"/>
      <c r="IL4360" s="88"/>
      <c r="IM4360" s="88"/>
      <c r="IN4360" s="88"/>
      <c r="IO4360" s="88"/>
      <c r="IP4360" s="88"/>
      <c r="IQ4360" s="88"/>
      <c r="IR4360" s="88"/>
      <c r="IS4360" s="88"/>
      <c r="IT4360" s="88"/>
      <c r="IU4360" s="88"/>
      <c r="IV4360" s="88"/>
      <c r="IW4360" s="88"/>
      <c r="IX4360" s="88"/>
      <c r="IY4360" s="88"/>
      <c r="IZ4360" s="88"/>
      <c r="JA4360" s="88"/>
      <c r="JB4360" s="88"/>
      <c r="JC4360" s="88"/>
      <c r="JD4360" s="88"/>
      <c r="JE4360" s="88"/>
      <c r="JF4360" s="88"/>
      <c r="JG4360" s="88"/>
      <c r="JH4360" s="88"/>
      <c r="JI4360" s="88"/>
      <c r="JJ4360" s="88"/>
      <c r="JK4360" s="88"/>
      <c r="JL4360" s="88"/>
      <c r="JM4360" s="88"/>
      <c r="JN4360" s="88"/>
      <c r="JO4360" s="88"/>
      <c r="JP4360" s="88"/>
      <c r="JQ4360" s="88"/>
      <c r="JR4360" s="88"/>
      <c r="JS4360" s="88"/>
      <c r="JT4360" s="88"/>
      <c r="JU4360" s="88"/>
      <c r="JV4360" s="88"/>
      <c r="JW4360" s="88"/>
      <c r="JX4360" s="88"/>
      <c r="JY4360" s="88"/>
      <c r="JZ4360" s="88"/>
      <c r="KA4360" s="88"/>
      <c r="KB4360" s="88"/>
      <c r="KC4360" s="88"/>
      <c r="KD4360" s="88"/>
      <c r="KE4360" s="88"/>
      <c r="KF4360" s="88"/>
      <c r="KG4360" s="88"/>
      <c r="KH4360" s="88"/>
      <c r="KI4360" s="88"/>
      <c r="KJ4360" s="88"/>
      <c r="KK4360" s="88"/>
      <c r="KL4360" s="88"/>
      <c r="KM4360" s="88"/>
      <c r="KN4360" s="88"/>
      <c r="KO4360" s="88"/>
      <c r="KP4360" s="88"/>
      <c r="KQ4360" s="88"/>
      <c r="KR4360" s="88"/>
      <c r="KS4360" s="88"/>
      <c r="KT4360" s="88"/>
      <c r="KU4360" s="88"/>
      <c r="KV4360" s="88"/>
      <c r="KW4360" s="88"/>
      <c r="KX4360" s="88"/>
      <c r="KY4360" s="88"/>
      <c r="KZ4360" s="88"/>
      <c r="LA4360" s="88"/>
      <c r="LB4360" s="88"/>
      <c r="LC4360" s="88"/>
      <c r="LD4360" s="88"/>
      <c r="LE4360" s="88"/>
      <c r="LF4360" s="88"/>
      <c r="LG4360" s="88"/>
      <c r="LH4360" s="88"/>
      <c r="LI4360" s="88"/>
      <c r="LJ4360" s="88"/>
      <c r="LK4360" s="88"/>
      <c r="LL4360" s="88"/>
      <c r="LM4360" s="88"/>
      <c r="LN4360" s="88"/>
      <c r="LO4360" s="88"/>
      <c r="LP4360" s="88"/>
      <c r="LQ4360" s="88"/>
      <c r="LR4360" s="88"/>
      <c r="LS4360" s="88"/>
      <c r="LT4360" s="88"/>
      <c r="LU4360" s="88"/>
      <c r="LV4360" s="88"/>
      <c r="LW4360" s="88"/>
      <c r="LX4360" s="88"/>
      <c r="LY4360" s="88"/>
      <c r="LZ4360" s="88"/>
      <c r="MA4360" s="88"/>
      <c r="MB4360" s="88"/>
      <c r="MC4360" s="88"/>
      <c r="MD4360" s="88"/>
      <c r="ME4360" s="88"/>
      <c r="MF4360" s="88"/>
      <c r="MG4360" s="88"/>
      <c r="MH4360" s="88"/>
      <c r="MI4360" s="88"/>
      <c r="MJ4360" s="88"/>
      <c r="MK4360" s="88"/>
      <c r="ML4360" s="88"/>
      <c r="MM4360" s="88"/>
      <c r="MN4360" s="88"/>
      <c r="MO4360" s="88"/>
      <c r="MP4360" s="88"/>
      <c r="MQ4360" s="88"/>
      <c r="MR4360" s="88"/>
      <c r="MS4360" s="88"/>
      <c r="MT4360" s="88"/>
      <c r="MU4360" s="88"/>
      <c r="MV4360" s="88"/>
      <c r="MW4360" s="88"/>
      <c r="MX4360" s="88"/>
      <c r="MY4360" s="88"/>
      <c r="MZ4360" s="88"/>
      <c r="NA4360" s="88"/>
      <c r="NB4360" s="88"/>
      <c r="NC4360" s="88"/>
      <c r="ND4360" s="88"/>
      <c r="NE4360" s="88"/>
      <c r="NF4360" s="88"/>
      <c r="NG4360" s="88"/>
      <c r="NH4360" s="88"/>
      <c r="NI4360" s="88"/>
      <c r="NJ4360" s="88"/>
      <c r="NK4360" s="88"/>
      <c r="NL4360" s="88"/>
      <c r="NM4360" s="88"/>
      <c r="NN4360" s="88"/>
      <c r="NO4360" s="88"/>
      <c r="NP4360" s="88"/>
      <c r="NQ4360" s="88"/>
      <c r="NR4360" s="88"/>
      <c r="NS4360" s="88"/>
      <c r="NT4360" s="88"/>
      <c r="NU4360" s="88"/>
      <c r="NV4360" s="88"/>
      <c r="NW4360" s="88"/>
      <c r="NX4360" s="88"/>
      <c r="NY4360" s="88"/>
      <c r="NZ4360" s="88"/>
      <c r="OA4360" s="88"/>
      <c r="OB4360" s="88"/>
      <c r="OC4360" s="88"/>
      <c r="OD4360" s="88"/>
      <c r="OE4360" s="88"/>
      <c r="OF4360" s="88"/>
      <c r="OG4360" s="88"/>
      <c r="OH4360" s="88"/>
    </row>
    <row r="4361" spans="1:442" ht="16.5" customHeight="1">
      <c r="A4361" s="12" t="s">
        <v>406</v>
      </c>
      <c r="B4361" s="13"/>
      <c r="C4361" s="189"/>
      <c r="D4361" s="12"/>
      <c r="E4361" s="14" t="s">
        <v>418</v>
      </c>
      <c r="F4361" s="14" t="s">
        <v>466</v>
      </c>
      <c r="G4361" s="14" t="s">
        <v>499</v>
      </c>
      <c r="H4361" s="15">
        <v>2006</v>
      </c>
      <c r="I4361" s="15">
        <v>1</v>
      </c>
      <c r="J4361" s="15">
        <v>0</v>
      </c>
      <c r="K4361" s="15">
        <v>0</v>
      </c>
      <c r="L4361" s="16" t="s">
        <v>422</v>
      </c>
      <c r="M4361" s="16"/>
      <c r="N4361" s="16" t="s">
        <v>41</v>
      </c>
      <c r="O4361" s="17">
        <v>2920</v>
      </c>
      <c r="P4361" s="17">
        <v>0</v>
      </c>
      <c r="Q4361" s="17">
        <v>0</v>
      </c>
      <c r="R4361" s="18" t="s">
        <v>33</v>
      </c>
      <c r="S4361" s="19">
        <v>60</v>
      </c>
      <c r="T4361" s="19">
        <v>110</v>
      </c>
      <c r="U4361" s="19">
        <v>2.7272727272727271</v>
      </c>
      <c r="V4361" s="19">
        <v>0</v>
      </c>
      <c r="W4361" s="20">
        <v>0.3</v>
      </c>
      <c r="X4361" s="21">
        <v>876</v>
      </c>
      <c r="Y4361" s="22" t="s">
        <v>33</v>
      </c>
      <c r="Z4361" s="23" t="s">
        <v>5838</v>
      </c>
      <c r="AA4361" s="24"/>
      <c r="AB4361" s="14"/>
      <c r="AC4361" s="14"/>
      <c r="AD4361" s="25"/>
      <c r="AE4361" s="26"/>
      <c r="AF4361" s="27"/>
      <c r="AG4361" s="28"/>
      <c r="AH4361" s="28"/>
      <c r="AI4361" s="28"/>
      <c r="AJ4361" s="28"/>
      <c r="AK4361" s="28"/>
      <c r="AL4361" s="28"/>
      <c r="AM4361" s="28"/>
      <c r="AN4361" s="28"/>
      <c r="AO4361" s="28"/>
      <c r="AP4361" s="88"/>
      <c r="AQ4361" s="88"/>
      <c r="AR4361" s="88"/>
      <c r="AS4361" s="88"/>
      <c r="AT4361" s="88"/>
      <c r="AU4361" s="88"/>
      <c r="AV4361" s="88"/>
      <c r="AW4361" s="88"/>
      <c r="AX4361" s="88"/>
      <c r="AY4361" s="88"/>
      <c r="AZ4361" s="88"/>
      <c r="BA4361" s="88"/>
      <c r="BB4361" s="88"/>
      <c r="BC4361" s="88"/>
      <c r="BD4361" s="88"/>
      <c r="BE4361" s="88"/>
      <c r="BF4361" s="88"/>
      <c r="BG4361" s="88"/>
      <c r="BH4361" s="88"/>
      <c r="BI4361" s="88"/>
      <c r="BJ4361" s="88"/>
      <c r="BK4361" s="88"/>
      <c r="BL4361" s="88"/>
      <c r="BM4361" s="88"/>
      <c r="BN4361" s="88"/>
      <c r="BO4361" s="88"/>
      <c r="BP4361" s="88"/>
      <c r="BQ4361" s="88"/>
      <c r="BR4361" s="88"/>
      <c r="BS4361" s="88"/>
      <c r="BT4361" s="88"/>
      <c r="BU4361" s="88"/>
      <c r="BV4361" s="88"/>
      <c r="BW4361" s="88"/>
      <c r="BX4361" s="88"/>
      <c r="BY4361" s="88"/>
      <c r="BZ4361" s="88"/>
      <c r="CA4361" s="88"/>
      <c r="CB4361" s="88"/>
      <c r="CC4361" s="88"/>
      <c r="CD4361" s="88"/>
      <c r="CE4361" s="88"/>
      <c r="CF4361" s="88"/>
      <c r="CG4361" s="88"/>
      <c r="CH4361" s="88"/>
      <c r="CI4361" s="88"/>
      <c r="CJ4361" s="88"/>
      <c r="CK4361" s="88"/>
      <c r="CL4361" s="88"/>
      <c r="CM4361" s="88"/>
      <c r="CN4361" s="88"/>
      <c r="CO4361" s="88"/>
      <c r="CP4361" s="88"/>
      <c r="CQ4361" s="88"/>
      <c r="CR4361" s="88"/>
      <c r="CS4361" s="88"/>
      <c r="CT4361" s="88"/>
      <c r="CU4361" s="88"/>
      <c r="CV4361" s="88"/>
      <c r="CW4361" s="88"/>
      <c r="CX4361" s="88"/>
      <c r="CY4361" s="88"/>
      <c r="CZ4361" s="88"/>
      <c r="DA4361" s="88"/>
      <c r="DB4361" s="88"/>
      <c r="DC4361" s="88"/>
      <c r="DD4361" s="88"/>
      <c r="DE4361" s="88"/>
      <c r="DF4361" s="88"/>
      <c r="DG4361" s="88"/>
      <c r="DH4361" s="88"/>
      <c r="DI4361" s="88"/>
      <c r="DJ4361" s="88"/>
      <c r="DK4361" s="88"/>
      <c r="DL4361" s="88"/>
      <c r="DM4361" s="88"/>
      <c r="DN4361" s="88"/>
      <c r="DO4361" s="88"/>
      <c r="DP4361" s="88"/>
      <c r="DQ4361" s="88"/>
      <c r="DR4361" s="88"/>
      <c r="DS4361" s="88"/>
      <c r="DT4361" s="88"/>
      <c r="DU4361" s="88"/>
      <c r="DV4361" s="88"/>
      <c r="DW4361" s="88"/>
      <c r="DX4361" s="88"/>
      <c r="DY4361" s="88"/>
      <c r="DZ4361" s="88"/>
      <c r="EA4361" s="88"/>
      <c r="EB4361" s="88"/>
      <c r="EC4361" s="88"/>
      <c r="ED4361" s="88"/>
      <c r="EE4361" s="88"/>
      <c r="EF4361" s="88"/>
      <c r="EG4361" s="88"/>
      <c r="EH4361" s="88"/>
      <c r="EI4361" s="88"/>
      <c r="EJ4361" s="88"/>
      <c r="EK4361" s="88"/>
      <c r="EL4361" s="88"/>
      <c r="EM4361" s="88"/>
      <c r="EN4361" s="88"/>
      <c r="EO4361" s="88"/>
      <c r="EP4361" s="88"/>
      <c r="EQ4361" s="88"/>
      <c r="ER4361" s="88"/>
      <c r="ES4361" s="88"/>
      <c r="ET4361" s="88"/>
      <c r="EU4361" s="88"/>
      <c r="EV4361" s="88"/>
      <c r="EW4361" s="88"/>
      <c r="EX4361" s="88"/>
      <c r="EY4361" s="88"/>
      <c r="EZ4361" s="88"/>
      <c r="FA4361" s="88"/>
      <c r="FB4361" s="88"/>
      <c r="FC4361" s="88"/>
      <c r="FD4361" s="88"/>
      <c r="FE4361" s="88"/>
      <c r="FF4361" s="88"/>
      <c r="FG4361" s="88"/>
      <c r="FH4361" s="88"/>
      <c r="FI4361" s="88"/>
      <c r="FJ4361" s="88"/>
      <c r="FK4361" s="88"/>
      <c r="FL4361" s="88"/>
      <c r="FM4361" s="88"/>
      <c r="FN4361" s="88"/>
      <c r="FO4361" s="88"/>
      <c r="FP4361" s="88"/>
      <c r="FQ4361" s="88"/>
      <c r="FR4361" s="88"/>
      <c r="FS4361" s="88"/>
      <c r="FT4361" s="88"/>
      <c r="FU4361" s="88"/>
      <c r="FV4361" s="88"/>
      <c r="FW4361" s="88"/>
      <c r="FX4361" s="88"/>
      <c r="FY4361" s="88"/>
      <c r="FZ4361" s="88"/>
      <c r="GA4361" s="88"/>
      <c r="GB4361" s="88"/>
      <c r="GC4361" s="88"/>
      <c r="GD4361" s="88"/>
      <c r="GE4361" s="88"/>
      <c r="GF4361" s="88"/>
      <c r="GG4361" s="88"/>
      <c r="GH4361" s="88"/>
      <c r="GI4361" s="88"/>
      <c r="GJ4361" s="88"/>
      <c r="GK4361" s="88"/>
      <c r="GL4361" s="88"/>
      <c r="GM4361" s="88"/>
      <c r="GN4361" s="88"/>
      <c r="GO4361" s="88"/>
      <c r="GP4361" s="88"/>
      <c r="GQ4361" s="88"/>
      <c r="GR4361" s="88"/>
      <c r="GS4361" s="88"/>
      <c r="GT4361" s="88"/>
      <c r="GU4361" s="88"/>
      <c r="GV4361" s="88"/>
      <c r="GW4361" s="88"/>
      <c r="GX4361" s="88"/>
      <c r="GY4361" s="88"/>
      <c r="GZ4361" s="88"/>
      <c r="HA4361" s="88"/>
      <c r="HB4361" s="88"/>
      <c r="HC4361" s="88"/>
      <c r="HD4361" s="88"/>
      <c r="HE4361" s="88"/>
      <c r="HF4361" s="88"/>
      <c r="HG4361" s="88"/>
      <c r="HH4361" s="88"/>
      <c r="HI4361" s="88"/>
      <c r="HJ4361" s="88"/>
      <c r="HK4361" s="88"/>
      <c r="HL4361" s="88"/>
      <c r="HM4361" s="88"/>
      <c r="HN4361" s="88"/>
      <c r="HO4361" s="88"/>
      <c r="HP4361" s="88"/>
      <c r="HQ4361" s="88"/>
      <c r="HR4361" s="88"/>
      <c r="HS4361" s="88"/>
      <c r="HT4361" s="88"/>
      <c r="HU4361" s="88"/>
      <c r="HV4361" s="88"/>
      <c r="HW4361" s="88"/>
      <c r="HX4361" s="88"/>
      <c r="HY4361" s="88"/>
      <c r="HZ4361" s="88"/>
      <c r="IA4361" s="88"/>
      <c r="IB4361" s="88"/>
      <c r="IC4361" s="88"/>
      <c r="ID4361" s="88"/>
      <c r="IE4361" s="88"/>
      <c r="IF4361" s="88"/>
      <c r="IG4361" s="88"/>
      <c r="IH4361" s="88"/>
      <c r="II4361" s="88"/>
      <c r="IJ4361" s="88"/>
      <c r="IK4361" s="88"/>
      <c r="IL4361" s="88"/>
      <c r="IM4361" s="88"/>
      <c r="IN4361" s="88"/>
      <c r="IO4361" s="88"/>
      <c r="IP4361" s="88"/>
      <c r="IQ4361" s="88"/>
      <c r="IR4361" s="88"/>
      <c r="IS4361" s="88"/>
      <c r="IT4361" s="88"/>
      <c r="IU4361" s="88"/>
      <c r="IV4361" s="88"/>
      <c r="IW4361" s="88"/>
      <c r="IX4361" s="88"/>
      <c r="IY4361" s="88"/>
      <c r="IZ4361" s="88"/>
      <c r="JA4361" s="88"/>
      <c r="JB4361" s="88"/>
      <c r="JC4361" s="88"/>
      <c r="JD4361" s="88"/>
      <c r="JE4361" s="88"/>
      <c r="JF4361" s="88"/>
      <c r="JG4361" s="88"/>
      <c r="JH4361" s="88"/>
      <c r="JI4361" s="88"/>
      <c r="JJ4361" s="88"/>
      <c r="JK4361" s="88"/>
      <c r="JL4361" s="88"/>
      <c r="JM4361" s="88"/>
      <c r="JN4361" s="88"/>
      <c r="JO4361" s="88"/>
      <c r="JP4361" s="88"/>
      <c r="JQ4361" s="88"/>
      <c r="JR4361" s="88"/>
      <c r="JS4361" s="88"/>
      <c r="JT4361" s="88"/>
      <c r="JU4361" s="88"/>
      <c r="JV4361" s="88"/>
      <c r="JW4361" s="88"/>
      <c r="JX4361" s="88"/>
      <c r="JY4361" s="88"/>
      <c r="JZ4361" s="88"/>
      <c r="KA4361" s="88"/>
      <c r="KB4361" s="88"/>
      <c r="KC4361" s="88"/>
      <c r="KD4361" s="88"/>
      <c r="KE4361" s="88"/>
      <c r="KF4361" s="88"/>
      <c r="KG4361" s="88"/>
      <c r="KH4361" s="88"/>
      <c r="KI4361" s="88"/>
      <c r="KJ4361" s="88"/>
      <c r="KK4361" s="88"/>
      <c r="KL4361" s="88"/>
      <c r="KM4361" s="88"/>
      <c r="KN4361" s="88"/>
      <c r="KO4361" s="88"/>
      <c r="KP4361" s="88"/>
      <c r="KQ4361" s="88"/>
      <c r="KR4361" s="88"/>
      <c r="KS4361" s="88"/>
      <c r="KT4361" s="88"/>
      <c r="KU4361" s="88"/>
      <c r="KV4361" s="88"/>
      <c r="KW4361" s="88"/>
      <c r="KX4361" s="88"/>
      <c r="KY4361" s="88"/>
      <c r="KZ4361" s="88"/>
      <c r="LA4361" s="88"/>
      <c r="LB4361" s="88"/>
      <c r="LC4361" s="88"/>
      <c r="LD4361" s="88"/>
      <c r="LE4361" s="88"/>
      <c r="LF4361" s="88"/>
      <c r="LG4361" s="88"/>
      <c r="LH4361" s="88"/>
      <c r="LI4361" s="88"/>
      <c r="LJ4361" s="88"/>
      <c r="LK4361" s="88"/>
      <c r="LL4361" s="88"/>
      <c r="LM4361" s="88"/>
      <c r="LN4361" s="88"/>
      <c r="LO4361" s="88"/>
      <c r="LP4361" s="88"/>
      <c r="LQ4361" s="88"/>
      <c r="LR4361" s="88"/>
      <c r="LS4361" s="88"/>
      <c r="LT4361" s="88"/>
      <c r="LU4361" s="88"/>
      <c r="LV4361" s="88"/>
      <c r="LW4361" s="88"/>
      <c r="LX4361" s="88"/>
      <c r="LY4361" s="88"/>
      <c r="LZ4361" s="88"/>
      <c r="MA4361" s="88"/>
      <c r="MB4361" s="88"/>
      <c r="MC4361" s="88"/>
      <c r="MD4361" s="88"/>
      <c r="ME4361" s="88"/>
      <c r="MF4361" s="88"/>
      <c r="MG4361" s="88"/>
      <c r="MH4361" s="88"/>
      <c r="MI4361" s="88"/>
      <c r="MJ4361" s="88"/>
      <c r="MK4361" s="88"/>
      <c r="ML4361" s="88"/>
      <c r="MM4361" s="88"/>
      <c r="MN4361" s="88"/>
      <c r="MO4361" s="88"/>
      <c r="MP4361" s="88"/>
      <c r="MQ4361" s="88"/>
      <c r="MR4361" s="88"/>
      <c r="MS4361" s="88"/>
      <c r="MT4361" s="88"/>
      <c r="MU4361" s="88"/>
      <c r="MV4361" s="88"/>
      <c r="MW4361" s="88"/>
      <c r="MX4361" s="88"/>
      <c r="MY4361" s="88"/>
      <c r="MZ4361" s="88"/>
      <c r="NA4361" s="88"/>
      <c r="NB4361" s="88"/>
      <c r="NC4361" s="88"/>
      <c r="ND4361" s="88"/>
      <c r="NE4361" s="88"/>
      <c r="NF4361" s="88"/>
      <c r="NG4361" s="88"/>
      <c r="NH4361" s="88"/>
      <c r="NI4361" s="88"/>
      <c r="NJ4361" s="88"/>
      <c r="NK4361" s="88"/>
      <c r="NL4361" s="88"/>
      <c r="NM4361" s="88"/>
      <c r="NN4361" s="88"/>
      <c r="NO4361" s="88"/>
      <c r="NP4361" s="88"/>
      <c r="NQ4361" s="88"/>
      <c r="NR4361" s="88"/>
      <c r="NS4361" s="88"/>
      <c r="NT4361" s="88"/>
      <c r="NU4361" s="88"/>
      <c r="NV4361" s="88"/>
      <c r="NW4361" s="88"/>
      <c r="NX4361" s="88"/>
      <c r="NY4361" s="88"/>
      <c r="NZ4361" s="88"/>
      <c r="OA4361" s="88"/>
      <c r="OB4361" s="88"/>
      <c r="OC4361" s="88"/>
      <c r="OD4361" s="88"/>
      <c r="OE4361" s="88"/>
      <c r="OF4361" s="88"/>
      <c r="OG4361" s="88"/>
      <c r="OH4361" s="88"/>
    </row>
    <row r="4362" spans="1:442" ht="16.5" customHeight="1">
      <c r="A4362" s="12" t="s">
        <v>406</v>
      </c>
      <c r="B4362" s="12"/>
      <c r="C4362" s="110"/>
      <c r="D4362" s="12"/>
      <c r="E4362" s="14" t="s">
        <v>424</v>
      </c>
      <c r="F4362" s="14" t="s">
        <v>598</v>
      </c>
      <c r="G4362" s="14" t="s">
        <v>627</v>
      </c>
      <c r="H4362" s="14">
        <v>2006</v>
      </c>
      <c r="I4362" s="14">
        <v>1</v>
      </c>
      <c r="J4362" s="14">
        <v>0</v>
      </c>
      <c r="K4362" s="14">
        <v>0</v>
      </c>
      <c r="L4362" s="16" t="s">
        <v>6816</v>
      </c>
      <c r="M4362" s="16"/>
      <c r="N4362" s="16" t="s">
        <v>41</v>
      </c>
      <c r="O4362" s="311">
        <v>300</v>
      </c>
      <c r="P4362" s="311">
        <v>0</v>
      </c>
      <c r="Q4362" s="311">
        <v>0</v>
      </c>
      <c r="R4362" s="311" t="s">
        <v>33</v>
      </c>
      <c r="S4362" s="244">
        <v>0</v>
      </c>
      <c r="T4362" s="244">
        <v>110</v>
      </c>
      <c r="U4362" s="244">
        <v>0</v>
      </c>
      <c r="V4362" s="244">
        <v>0</v>
      </c>
      <c r="W4362" s="310">
        <v>3</v>
      </c>
      <c r="X4362" s="21">
        <v>900</v>
      </c>
      <c r="Y4362" s="428" t="s">
        <v>33</v>
      </c>
      <c r="Z4362" s="14" t="s">
        <v>5838</v>
      </c>
      <c r="AA4362" s="14"/>
      <c r="AB4362" s="14"/>
      <c r="AC4362" s="14"/>
      <c r="AD4362" s="25"/>
      <c r="AE4362" s="26"/>
      <c r="AF4362" s="27"/>
      <c r="AG4362" s="40"/>
      <c r="AH4362" s="40"/>
      <c r="AI4362" s="40"/>
      <c r="AJ4362" s="40"/>
      <c r="AK4362" s="40"/>
      <c r="AL4362" s="40"/>
      <c r="AM4362" s="40"/>
      <c r="AN4362" s="40"/>
      <c r="AO4362" s="40"/>
      <c r="AP4362" s="88"/>
      <c r="AQ4362" s="88"/>
      <c r="AR4362" s="88"/>
      <c r="AS4362" s="88"/>
      <c r="AT4362" s="88"/>
      <c r="AU4362" s="88"/>
      <c r="AV4362" s="88"/>
      <c r="AW4362" s="88"/>
      <c r="AX4362" s="88"/>
      <c r="AY4362" s="88"/>
      <c r="AZ4362" s="88"/>
      <c r="BA4362" s="88"/>
      <c r="BB4362" s="88"/>
      <c r="BC4362" s="88"/>
      <c r="BD4362" s="88"/>
      <c r="BE4362" s="88"/>
      <c r="BF4362" s="88"/>
      <c r="BG4362" s="88"/>
      <c r="BH4362" s="88"/>
      <c r="BI4362" s="88"/>
      <c r="BJ4362" s="88"/>
      <c r="BK4362" s="88"/>
      <c r="BL4362" s="88"/>
      <c r="BM4362" s="88"/>
      <c r="BN4362" s="88"/>
      <c r="BO4362" s="88"/>
      <c r="BP4362" s="88"/>
      <c r="BQ4362" s="88"/>
      <c r="BR4362" s="88"/>
      <c r="BS4362" s="88"/>
      <c r="BT4362" s="88"/>
      <c r="BU4362" s="88"/>
      <c r="BV4362" s="88"/>
      <c r="BW4362" s="88"/>
      <c r="BX4362" s="88"/>
      <c r="BY4362" s="88"/>
      <c r="BZ4362" s="88"/>
      <c r="CA4362" s="88"/>
      <c r="CB4362" s="88"/>
      <c r="CC4362" s="88"/>
      <c r="CD4362" s="88"/>
      <c r="CE4362" s="88"/>
      <c r="CF4362" s="88"/>
      <c r="CG4362" s="88"/>
      <c r="CH4362" s="88"/>
      <c r="CI4362" s="88"/>
      <c r="CJ4362" s="88"/>
      <c r="CK4362" s="88"/>
      <c r="CL4362" s="88"/>
      <c r="CM4362" s="88"/>
      <c r="CN4362" s="88"/>
      <c r="CO4362" s="88"/>
      <c r="CP4362" s="88"/>
      <c r="CQ4362" s="88"/>
      <c r="CR4362" s="88"/>
      <c r="CS4362" s="88"/>
      <c r="CT4362" s="88"/>
      <c r="CU4362" s="88"/>
      <c r="CV4362" s="88"/>
      <c r="CW4362" s="88"/>
      <c r="CX4362" s="88"/>
      <c r="CY4362" s="88"/>
      <c r="CZ4362" s="88"/>
      <c r="DA4362" s="88"/>
      <c r="DB4362" s="88"/>
      <c r="DC4362" s="88"/>
      <c r="DD4362" s="88"/>
      <c r="DE4362" s="88"/>
      <c r="DF4362" s="88"/>
      <c r="DG4362" s="88"/>
      <c r="DH4362" s="88"/>
      <c r="DI4362" s="88"/>
      <c r="DJ4362" s="88"/>
      <c r="DK4362" s="88"/>
      <c r="DL4362" s="88"/>
      <c r="DM4362" s="88"/>
      <c r="DN4362" s="88"/>
      <c r="DO4362" s="88"/>
      <c r="DP4362" s="88"/>
      <c r="DQ4362" s="88"/>
      <c r="DR4362" s="88"/>
      <c r="DS4362" s="88"/>
      <c r="DT4362" s="88"/>
      <c r="DU4362" s="88"/>
      <c r="DV4362" s="88"/>
      <c r="DW4362" s="88"/>
      <c r="DX4362" s="88"/>
      <c r="DY4362" s="88"/>
      <c r="DZ4362" s="88"/>
      <c r="EA4362" s="88"/>
      <c r="EB4362" s="88"/>
      <c r="EC4362" s="88"/>
      <c r="ED4362" s="88"/>
      <c r="EE4362" s="88"/>
      <c r="EF4362" s="88"/>
      <c r="EG4362" s="88"/>
      <c r="EH4362" s="88"/>
      <c r="EI4362" s="88"/>
      <c r="EJ4362" s="88"/>
      <c r="EK4362" s="88"/>
      <c r="EL4362" s="88"/>
      <c r="EM4362" s="88"/>
      <c r="EN4362" s="88"/>
      <c r="EO4362" s="88"/>
      <c r="EP4362" s="88"/>
      <c r="EQ4362" s="88"/>
      <c r="ER4362" s="88"/>
      <c r="ES4362" s="88"/>
      <c r="ET4362" s="88"/>
      <c r="EU4362" s="88"/>
      <c r="EV4362" s="88"/>
      <c r="EW4362" s="88"/>
      <c r="EX4362" s="88"/>
      <c r="EY4362" s="88"/>
      <c r="EZ4362" s="88"/>
      <c r="FA4362" s="88"/>
      <c r="FB4362" s="88"/>
      <c r="FC4362" s="88"/>
      <c r="FD4362" s="88"/>
      <c r="FE4362" s="88"/>
      <c r="FF4362" s="88"/>
      <c r="FG4362" s="88"/>
      <c r="FH4362" s="88"/>
      <c r="FI4362" s="88"/>
      <c r="FJ4362" s="88"/>
      <c r="FK4362" s="88"/>
      <c r="FL4362" s="88"/>
      <c r="FM4362" s="88"/>
      <c r="FN4362" s="88"/>
      <c r="FO4362" s="88"/>
      <c r="FP4362" s="88"/>
      <c r="FQ4362" s="88"/>
      <c r="FR4362" s="88"/>
      <c r="FS4362" s="88"/>
      <c r="FT4362" s="88"/>
      <c r="FU4362" s="88"/>
      <c r="FV4362" s="88"/>
      <c r="FW4362" s="88"/>
      <c r="FX4362" s="88"/>
      <c r="FY4362" s="88"/>
      <c r="FZ4362" s="88"/>
      <c r="GA4362" s="88"/>
      <c r="GB4362" s="88"/>
      <c r="GC4362" s="88"/>
      <c r="GD4362" s="88"/>
      <c r="GE4362" s="88"/>
      <c r="GF4362" s="88"/>
      <c r="GG4362" s="88"/>
      <c r="GH4362" s="88"/>
      <c r="GI4362" s="88"/>
      <c r="GJ4362" s="88"/>
      <c r="GK4362" s="88"/>
      <c r="GL4362" s="88"/>
      <c r="GM4362" s="88"/>
      <c r="GN4362" s="88"/>
      <c r="GO4362" s="88"/>
      <c r="GP4362" s="88"/>
      <c r="GQ4362" s="88"/>
      <c r="GR4362" s="88"/>
      <c r="GS4362" s="88"/>
      <c r="GT4362" s="88"/>
      <c r="GU4362" s="88"/>
      <c r="GV4362" s="88"/>
      <c r="GW4362" s="88"/>
      <c r="GX4362" s="88"/>
      <c r="GY4362" s="88"/>
      <c r="GZ4362" s="88"/>
      <c r="HA4362" s="88"/>
      <c r="HB4362" s="88"/>
      <c r="HC4362" s="88"/>
      <c r="HD4362" s="88"/>
      <c r="HE4362" s="88"/>
      <c r="HF4362" s="88"/>
      <c r="HG4362" s="88"/>
      <c r="HH4362" s="88"/>
      <c r="HI4362" s="88"/>
      <c r="HJ4362" s="88"/>
      <c r="HK4362" s="88"/>
      <c r="HL4362" s="88"/>
      <c r="HM4362" s="88"/>
      <c r="HN4362" s="88"/>
      <c r="HO4362" s="88"/>
      <c r="HP4362" s="88"/>
      <c r="HQ4362" s="88"/>
      <c r="HR4362" s="88"/>
      <c r="HS4362" s="88"/>
      <c r="HT4362" s="88"/>
      <c r="HU4362" s="88"/>
      <c r="HV4362" s="88"/>
      <c r="HW4362" s="88"/>
      <c r="HX4362" s="88"/>
      <c r="HY4362" s="88"/>
      <c r="HZ4362" s="88"/>
      <c r="IA4362" s="88"/>
      <c r="IB4362" s="88"/>
      <c r="IC4362" s="88"/>
      <c r="ID4362" s="88"/>
      <c r="IE4362" s="88"/>
      <c r="IF4362" s="88"/>
      <c r="IG4362" s="88"/>
      <c r="IH4362" s="88"/>
      <c r="II4362" s="88"/>
      <c r="IJ4362" s="88"/>
      <c r="IK4362" s="88"/>
      <c r="IL4362" s="88"/>
      <c r="IM4362" s="88"/>
      <c r="IN4362" s="88"/>
      <c r="IO4362" s="88"/>
      <c r="IP4362" s="88"/>
      <c r="IQ4362" s="88"/>
      <c r="IR4362" s="88"/>
      <c r="IS4362" s="88"/>
      <c r="IT4362" s="88"/>
      <c r="IU4362" s="88"/>
      <c r="IV4362" s="88"/>
      <c r="IW4362" s="88"/>
      <c r="IX4362" s="88"/>
      <c r="IY4362" s="88"/>
      <c r="IZ4362" s="88"/>
      <c r="JA4362" s="88"/>
      <c r="JB4362" s="88"/>
      <c r="JC4362" s="88"/>
      <c r="JD4362" s="88"/>
      <c r="JE4362" s="88"/>
      <c r="JF4362" s="88"/>
      <c r="JG4362" s="88"/>
      <c r="JH4362" s="88"/>
      <c r="JI4362" s="88"/>
      <c r="JJ4362" s="88"/>
      <c r="JK4362" s="88"/>
      <c r="JL4362" s="88"/>
      <c r="JM4362" s="88"/>
      <c r="JN4362" s="88"/>
      <c r="JO4362" s="88"/>
      <c r="JP4362" s="88"/>
      <c r="JQ4362" s="88"/>
      <c r="JR4362" s="88"/>
      <c r="JS4362" s="88"/>
      <c r="JT4362" s="88"/>
      <c r="JU4362" s="88"/>
      <c r="JV4362" s="88"/>
      <c r="JW4362" s="88"/>
      <c r="JX4362" s="88"/>
      <c r="JY4362" s="88"/>
      <c r="JZ4362" s="88"/>
      <c r="KA4362" s="88"/>
      <c r="KB4362" s="88"/>
      <c r="KC4362" s="88"/>
      <c r="KD4362" s="88"/>
      <c r="KE4362" s="88"/>
      <c r="KF4362" s="88"/>
      <c r="KG4362" s="88"/>
      <c r="KH4362" s="88"/>
      <c r="KI4362" s="88"/>
      <c r="KJ4362" s="88"/>
      <c r="KK4362" s="88"/>
      <c r="KL4362" s="88"/>
      <c r="KM4362" s="88"/>
      <c r="KN4362" s="88"/>
      <c r="KO4362" s="88"/>
      <c r="KP4362" s="88"/>
      <c r="KQ4362" s="88"/>
      <c r="KR4362" s="88"/>
      <c r="KS4362" s="88"/>
      <c r="KT4362" s="88"/>
      <c r="KU4362" s="88"/>
      <c r="KV4362" s="88"/>
      <c r="KW4362" s="88"/>
      <c r="KX4362" s="88"/>
      <c r="KY4362" s="88"/>
      <c r="KZ4362" s="88"/>
      <c r="LA4362" s="88"/>
      <c r="LB4362" s="88"/>
      <c r="LC4362" s="88"/>
      <c r="LD4362" s="88"/>
      <c r="LE4362" s="88"/>
      <c r="LF4362" s="88"/>
      <c r="LG4362" s="88"/>
      <c r="LH4362" s="88"/>
      <c r="LI4362" s="88"/>
      <c r="LJ4362" s="88"/>
      <c r="LK4362" s="88"/>
      <c r="LL4362" s="88"/>
      <c r="LM4362" s="88"/>
      <c r="LN4362" s="88"/>
      <c r="LO4362" s="88"/>
      <c r="LP4362" s="88"/>
      <c r="LQ4362" s="88"/>
      <c r="LR4362" s="88"/>
      <c r="LS4362" s="88"/>
      <c r="LT4362" s="88"/>
      <c r="LU4362" s="88"/>
      <c r="LV4362" s="88"/>
      <c r="LW4362" s="88"/>
      <c r="LX4362" s="88"/>
      <c r="LY4362" s="88"/>
      <c r="LZ4362" s="88"/>
      <c r="MA4362" s="88"/>
      <c r="MB4362" s="88"/>
      <c r="MC4362" s="88"/>
      <c r="MD4362" s="88"/>
      <c r="ME4362" s="88"/>
      <c r="MF4362" s="88"/>
      <c r="MG4362" s="88"/>
      <c r="MH4362" s="88"/>
      <c r="MI4362" s="88"/>
      <c r="MJ4362" s="88"/>
      <c r="MK4362" s="88"/>
      <c r="ML4362" s="88"/>
      <c r="MM4362" s="88"/>
      <c r="MN4362" s="88"/>
      <c r="MO4362" s="88"/>
      <c r="MP4362" s="88"/>
      <c r="MQ4362" s="88"/>
      <c r="MR4362" s="88"/>
      <c r="MS4362" s="88"/>
      <c r="MT4362" s="88"/>
      <c r="MU4362" s="88"/>
      <c r="MV4362" s="88"/>
      <c r="MW4362" s="88"/>
      <c r="MX4362" s="88"/>
      <c r="MY4362" s="88"/>
      <c r="MZ4362" s="88"/>
      <c r="NA4362" s="88"/>
      <c r="NB4362" s="88"/>
      <c r="NC4362" s="88"/>
      <c r="ND4362" s="88"/>
      <c r="NE4362" s="88"/>
      <c r="NF4362" s="88"/>
      <c r="NG4362" s="88"/>
      <c r="NH4362" s="88"/>
      <c r="NI4362" s="88"/>
      <c r="NJ4362" s="88"/>
      <c r="NK4362" s="88"/>
      <c r="NL4362" s="88"/>
      <c r="NM4362" s="88"/>
      <c r="NN4362" s="88"/>
      <c r="NO4362" s="88"/>
      <c r="NP4362" s="88"/>
      <c r="NQ4362" s="88"/>
      <c r="NR4362" s="88"/>
      <c r="NS4362" s="88"/>
      <c r="NT4362" s="88"/>
      <c r="NU4362" s="88"/>
      <c r="NV4362" s="88"/>
      <c r="NW4362" s="88"/>
      <c r="NX4362" s="88"/>
      <c r="NY4362" s="88"/>
      <c r="NZ4362" s="88"/>
      <c r="OA4362" s="88"/>
      <c r="OB4362" s="88"/>
      <c r="OC4362" s="88"/>
      <c r="OD4362" s="88"/>
      <c r="OE4362" s="88"/>
      <c r="OF4362" s="88"/>
      <c r="OG4362" s="88"/>
      <c r="OH4362" s="88"/>
    </row>
    <row r="4363" spans="1:442" ht="16.5" customHeight="1">
      <c r="A4363" s="12" t="s">
        <v>406</v>
      </c>
      <c r="B4363" s="13"/>
      <c r="C4363" s="189"/>
      <c r="D4363" s="12"/>
      <c r="E4363" s="14" t="s">
        <v>107</v>
      </c>
      <c r="F4363" s="14" t="s">
        <v>417</v>
      </c>
      <c r="G4363" s="14" t="s">
        <v>489</v>
      </c>
      <c r="H4363" s="15">
        <v>2006</v>
      </c>
      <c r="I4363" s="15">
        <v>1</v>
      </c>
      <c r="J4363" s="15">
        <v>0</v>
      </c>
      <c r="K4363" s="15">
        <v>0</v>
      </c>
      <c r="L4363" s="16" t="s">
        <v>422</v>
      </c>
      <c r="M4363" s="16"/>
      <c r="N4363" s="16" t="s">
        <v>41</v>
      </c>
      <c r="O4363" s="17">
        <v>8760</v>
      </c>
      <c r="P4363" s="17">
        <v>0</v>
      </c>
      <c r="Q4363" s="17">
        <v>0</v>
      </c>
      <c r="R4363" s="18" t="s">
        <v>33</v>
      </c>
      <c r="S4363" s="19">
        <v>60</v>
      </c>
      <c r="T4363" s="19">
        <v>110</v>
      </c>
      <c r="U4363" s="19">
        <v>1.1818181818181819</v>
      </c>
      <c r="V4363" s="19">
        <v>0</v>
      </c>
      <c r="W4363" s="20">
        <v>0.13</v>
      </c>
      <c r="X4363" s="21">
        <v>1138.8</v>
      </c>
      <c r="Y4363" s="22" t="s">
        <v>33</v>
      </c>
      <c r="Z4363" s="23" t="s">
        <v>5838</v>
      </c>
      <c r="AA4363" s="24"/>
      <c r="AB4363" s="14"/>
      <c r="AC4363" s="14"/>
      <c r="AD4363" s="25"/>
      <c r="AE4363" s="26"/>
      <c r="AF4363" s="27"/>
      <c r="AG4363" s="28"/>
      <c r="AH4363" s="28"/>
      <c r="AI4363" s="28"/>
      <c r="AJ4363" s="28"/>
      <c r="AK4363" s="28"/>
      <c r="AL4363" s="28"/>
      <c r="AM4363" s="28"/>
      <c r="AN4363" s="28"/>
      <c r="AO4363" s="28"/>
      <c r="AP4363" s="88"/>
      <c r="AQ4363" s="88"/>
      <c r="AR4363" s="88"/>
      <c r="AS4363" s="88"/>
      <c r="AT4363" s="88"/>
      <c r="AU4363" s="88"/>
      <c r="AV4363" s="88"/>
      <c r="AW4363" s="88"/>
      <c r="AX4363" s="88"/>
      <c r="AY4363" s="88"/>
      <c r="AZ4363" s="88"/>
      <c r="BA4363" s="88"/>
      <c r="BB4363" s="88"/>
      <c r="BC4363" s="88"/>
      <c r="BD4363" s="88"/>
      <c r="BE4363" s="88"/>
      <c r="BF4363" s="88"/>
      <c r="BG4363" s="88"/>
      <c r="BH4363" s="88"/>
      <c r="BI4363" s="88"/>
      <c r="BJ4363" s="88"/>
      <c r="BK4363" s="88"/>
      <c r="BL4363" s="88"/>
      <c r="BM4363" s="88"/>
      <c r="BN4363" s="88"/>
      <c r="BO4363" s="88"/>
      <c r="BP4363" s="88"/>
      <c r="BQ4363" s="88"/>
      <c r="BR4363" s="88"/>
      <c r="BS4363" s="88"/>
      <c r="BT4363" s="88"/>
      <c r="BU4363" s="88"/>
      <c r="BV4363" s="88"/>
      <c r="BW4363" s="88"/>
      <c r="BX4363" s="88"/>
      <c r="BY4363" s="88"/>
      <c r="BZ4363" s="88"/>
      <c r="CA4363" s="88"/>
      <c r="CB4363" s="88"/>
      <c r="CC4363" s="88"/>
      <c r="CD4363" s="88"/>
      <c r="CE4363" s="88"/>
      <c r="CF4363" s="88"/>
      <c r="CG4363" s="88"/>
      <c r="CH4363" s="88"/>
      <c r="CI4363" s="88"/>
      <c r="CJ4363" s="88"/>
      <c r="CK4363" s="88"/>
      <c r="CL4363" s="88"/>
      <c r="CM4363" s="88"/>
      <c r="CN4363" s="88"/>
      <c r="CO4363" s="88"/>
      <c r="CP4363" s="88"/>
      <c r="CQ4363" s="88"/>
      <c r="CR4363" s="88"/>
      <c r="CS4363" s="88"/>
      <c r="CT4363" s="88"/>
      <c r="CU4363" s="88"/>
      <c r="CV4363" s="88"/>
      <c r="CW4363" s="88"/>
      <c r="CX4363" s="88"/>
      <c r="CY4363" s="88"/>
      <c r="CZ4363" s="88"/>
      <c r="DA4363" s="88"/>
      <c r="DB4363" s="88"/>
      <c r="DC4363" s="88"/>
      <c r="DD4363" s="88"/>
      <c r="DE4363" s="88"/>
      <c r="DF4363" s="88"/>
      <c r="DG4363" s="88"/>
      <c r="DH4363" s="88"/>
      <c r="DI4363" s="88"/>
      <c r="DJ4363" s="88"/>
      <c r="DK4363" s="88"/>
      <c r="DL4363" s="88"/>
      <c r="DM4363" s="88"/>
      <c r="DN4363" s="88"/>
      <c r="DO4363" s="88"/>
      <c r="DP4363" s="88"/>
      <c r="DQ4363" s="88"/>
      <c r="DR4363" s="88"/>
      <c r="DS4363" s="88"/>
      <c r="DT4363" s="88"/>
      <c r="DU4363" s="88"/>
      <c r="DV4363" s="88"/>
      <c r="DW4363" s="88"/>
      <c r="DX4363" s="88"/>
      <c r="DY4363" s="88"/>
      <c r="DZ4363" s="88"/>
      <c r="EA4363" s="88"/>
      <c r="EB4363" s="88"/>
      <c r="EC4363" s="88"/>
      <c r="ED4363" s="88"/>
      <c r="EE4363" s="88"/>
      <c r="EF4363" s="88"/>
      <c r="EG4363" s="88"/>
      <c r="EH4363" s="88"/>
      <c r="EI4363" s="88"/>
      <c r="EJ4363" s="88"/>
      <c r="EK4363" s="88"/>
      <c r="EL4363" s="88"/>
      <c r="EM4363" s="88"/>
      <c r="EN4363" s="88"/>
      <c r="EO4363" s="88"/>
      <c r="EP4363" s="88"/>
      <c r="EQ4363" s="88"/>
      <c r="ER4363" s="88"/>
      <c r="ES4363" s="88"/>
      <c r="ET4363" s="88"/>
      <c r="EU4363" s="88"/>
      <c r="EV4363" s="88"/>
      <c r="EW4363" s="88"/>
      <c r="EX4363" s="88"/>
      <c r="EY4363" s="88"/>
      <c r="EZ4363" s="88"/>
      <c r="FA4363" s="88"/>
      <c r="FB4363" s="88"/>
      <c r="FC4363" s="88"/>
      <c r="FD4363" s="88"/>
      <c r="FE4363" s="88"/>
      <c r="FF4363" s="88"/>
      <c r="FG4363" s="88"/>
      <c r="FH4363" s="88"/>
      <c r="FI4363" s="88"/>
      <c r="FJ4363" s="88"/>
      <c r="FK4363" s="88"/>
      <c r="FL4363" s="88"/>
      <c r="FM4363" s="88"/>
      <c r="FN4363" s="88"/>
      <c r="FO4363" s="88"/>
      <c r="FP4363" s="88"/>
      <c r="FQ4363" s="88"/>
      <c r="FR4363" s="88"/>
      <c r="FS4363" s="88"/>
      <c r="FT4363" s="88"/>
      <c r="FU4363" s="88"/>
      <c r="FV4363" s="88"/>
      <c r="FW4363" s="88"/>
      <c r="FX4363" s="88"/>
      <c r="FY4363" s="88"/>
      <c r="FZ4363" s="88"/>
      <c r="GA4363" s="88"/>
      <c r="GB4363" s="88"/>
      <c r="GC4363" s="88"/>
      <c r="GD4363" s="88"/>
      <c r="GE4363" s="88"/>
      <c r="GF4363" s="88"/>
      <c r="GG4363" s="88"/>
      <c r="GH4363" s="88"/>
      <c r="GI4363" s="88"/>
      <c r="GJ4363" s="88"/>
      <c r="GK4363" s="88"/>
      <c r="GL4363" s="88"/>
      <c r="GM4363" s="88"/>
      <c r="GN4363" s="88"/>
      <c r="GO4363" s="88"/>
      <c r="GP4363" s="88"/>
      <c r="GQ4363" s="88"/>
      <c r="GR4363" s="88"/>
      <c r="GS4363" s="88"/>
      <c r="GT4363" s="88"/>
      <c r="GU4363" s="88"/>
      <c r="GV4363" s="88"/>
      <c r="GW4363" s="88"/>
      <c r="GX4363" s="88"/>
      <c r="GY4363" s="88"/>
      <c r="GZ4363" s="88"/>
      <c r="HA4363" s="88"/>
      <c r="HB4363" s="88"/>
      <c r="HC4363" s="88"/>
      <c r="HD4363" s="88"/>
      <c r="HE4363" s="88"/>
      <c r="HF4363" s="88"/>
      <c r="HG4363" s="88"/>
      <c r="HH4363" s="88"/>
      <c r="HI4363" s="88"/>
      <c r="HJ4363" s="88"/>
      <c r="HK4363" s="88"/>
      <c r="HL4363" s="88"/>
      <c r="HM4363" s="88"/>
      <c r="HN4363" s="88"/>
      <c r="HO4363" s="88"/>
      <c r="HP4363" s="88"/>
      <c r="HQ4363" s="88"/>
      <c r="HR4363" s="88"/>
      <c r="HS4363" s="88"/>
      <c r="HT4363" s="88"/>
      <c r="HU4363" s="88"/>
      <c r="HV4363" s="88"/>
      <c r="HW4363" s="88"/>
      <c r="HX4363" s="88"/>
      <c r="HY4363" s="88"/>
      <c r="HZ4363" s="88"/>
      <c r="IA4363" s="88"/>
      <c r="IB4363" s="88"/>
      <c r="IC4363" s="88"/>
      <c r="ID4363" s="88"/>
      <c r="IE4363" s="88"/>
      <c r="IF4363" s="88"/>
      <c r="IG4363" s="88"/>
      <c r="IH4363" s="88"/>
      <c r="II4363" s="88"/>
      <c r="IJ4363" s="88"/>
      <c r="IK4363" s="88"/>
      <c r="IL4363" s="88"/>
      <c r="IM4363" s="88"/>
      <c r="IN4363" s="88"/>
      <c r="IO4363" s="88"/>
      <c r="IP4363" s="88"/>
      <c r="IQ4363" s="88"/>
      <c r="IR4363" s="88"/>
      <c r="IS4363" s="88"/>
      <c r="IT4363" s="88"/>
      <c r="IU4363" s="88"/>
      <c r="IV4363" s="88"/>
      <c r="IW4363" s="88"/>
      <c r="IX4363" s="88"/>
      <c r="IY4363" s="88"/>
      <c r="IZ4363" s="88"/>
      <c r="JA4363" s="88"/>
      <c r="JB4363" s="88"/>
      <c r="JC4363" s="88"/>
      <c r="JD4363" s="88"/>
      <c r="JE4363" s="88"/>
      <c r="JF4363" s="88"/>
      <c r="JG4363" s="88"/>
      <c r="JH4363" s="88"/>
      <c r="JI4363" s="88"/>
      <c r="JJ4363" s="88"/>
      <c r="JK4363" s="88"/>
      <c r="JL4363" s="88"/>
      <c r="JM4363" s="88"/>
      <c r="JN4363" s="88"/>
      <c r="JO4363" s="88"/>
      <c r="JP4363" s="88"/>
      <c r="JQ4363" s="88"/>
      <c r="JR4363" s="88"/>
      <c r="JS4363" s="88"/>
      <c r="JT4363" s="88"/>
      <c r="JU4363" s="88"/>
      <c r="JV4363" s="88"/>
      <c r="JW4363" s="88"/>
      <c r="JX4363" s="88"/>
      <c r="JY4363" s="88"/>
      <c r="JZ4363" s="88"/>
      <c r="KA4363" s="88"/>
      <c r="KB4363" s="88"/>
      <c r="KC4363" s="88"/>
      <c r="KD4363" s="88"/>
      <c r="KE4363" s="88"/>
      <c r="KF4363" s="88"/>
      <c r="KG4363" s="88"/>
      <c r="KH4363" s="88"/>
      <c r="KI4363" s="88"/>
      <c r="KJ4363" s="88"/>
      <c r="KK4363" s="88"/>
      <c r="KL4363" s="88"/>
      <c r="KM4363" s="88"/>
      <c r="KN4363" s="88"/>
      <c r="KO4363" s="88"/>
      <c r="KP4363" s="88"/>
      <c r="KQ4363" s="88"/>
      <c r="KR4363" s="88"/>
      <c r="KS4363" s="88"/>
      <c r="KT4363" s="88"/>
      <c r="KU4363" s="88"/>
      <c r="KV4363" s="88"/>
      <c r="KW4363" s="88"/>
      <c r="KX4363" s="88"/>
      <c r="KY4363" s="88"/>
      <c r="KZ4363" s="88"/>
      <c r="LA4363" s="88"/>
      <c r="LB4363" s="88"/>
      <c r="LC4363" s="88"/>
      <c r="LD4363" s="88"/>
      <c r="LE4363" s="88"/>
      <c r="LF4363" s="88"/>
      <c r="LG4363" s="88"/>
      <c r="LH4363" s="88"/>
      <c r="LI4363" s="88"/>
      <c r="LJ4363" s="88"/>
      <c r="LK4363" s="88"/>
      <c r="LL4363" s="88"/>
      <c r="LM4363" s="88"/>
      <c r="LN4363" s="88"/>
      <c r="LO4363" s="88"/>
      <c r="LP4363" s="88"/>
      <c r="LQ4363" s="88"/>
      <c r="LR4363" s="88"/>
      <c r="LS4363" s="88"/>
      <c r="LT4363" s="88"/>
      <c r="LU4363" s="88"/>
      <c r="LV4363" s="88"/>
      <c r="LW4363" s="88"/>
      <c r="LX4363" s="88"/>
      <c r="LY4363" s="88"/>
      <c r="LZ4363" s="88"/>
      <c r="MA4363" s="88"/>
      <c r="MB4363" s="88"/>
      <c r="MC4363" s="88"/>
      <c r="MD4363" s="88"/>
      <c r="ME4363" s="88"/>
      <c r="MF4363" s="88"/>
      <c r="MG4363" s="88"/>
      <c r="MH4363" s="88"/>
      <c r="MI4363" s="88"/>
      <c r="MJ4363" s="88"/>
      <c r="MK4363" s="88"/>
      <c r="ML4363" s="88"/>
      <c r="MM4363" s="88"/>
      <c r="MN4363" s="88"/>
      <c r="MO4363" s="88"/>
      <c r="MP4363" s="88"/>
      <c r="MQ4363" s="88"/>
      <c r="MR4363" s="88"/>
      <c r="MS4363" s="88"/>
      <c r="MT4363" s="88"/>
      <c r="MU4363" s="88"/>
      <c r="MV4363" s="88"/>
      <c r="MW4363" s="88"/>
      <c r="MX4363" s="88"/>
      <c r="MY4363" s="88"/>
      <c r="MZ4363" s="88"/>
      <c r="NA4363" s="88"/>
      <c r="NB4363" s="88"/>
      <c r="NC4363" s="88"/>
      <c r="ND4363" s="88"/>
      <c r="NE4363" s="88"/>
      <c r="NF4363" s="88"/>
      <c r="NG4363" s="88"/>
      <c r="NH4363" s="88"/>
      <c r="NI4363" s="88"/>
      <c r="NJ4363" s="88"/>
      <c r="NK4363" s="88"/>
      <c r="NL4363" s="88"/>
      <c r="NM4363" s="88"/>
      <c r="NN4363" s="88"/>
      <c r="NO4363" s="88"/>
      <c r="NP4363" s="88"/>
      <c r="NQ4363" s="88"/>
      <c r="NR4363" s="88"/>
      <c r="NS4363" s="88"/>
      <c r="NT4363" s="88"/>
      <c r="NU4363" s="88"/>
      <c r="NV4363" s="88"/>
      <c r="NW4363" s="88"/>
      <c r="NX4363" s="88"/>
      <c r="NY4363" s="88"/>
      <c r="NZ4363" s="88"/>
      <c r="OA4363" s="88"/>
      <c r="OB4363" s="88"/>
      <c r="OC4363" s="88"/>
      <c r="OD4363" s="88"/>
      <c r="OE4363" s="88"/>
      <c r="OF4363" s="88"/>
      <c r="OG4363" s="88"/>
      <c r="OH4363" s="88"/>
    </row>
    <row r="4364" spans="1:442" ht="16.5" customHeight="1">
      <c r="A4364" s="12" t="s">
        <v>406</v>
      </c>
      <c r="B4364" s="13"/>
      <c r="C4364" s="189"/>
      <c r="D4364" s="12"/>
      <c r="E4364" s="14" t="s">
        <v>449</v>
      </c>
      <c r="F4364" s="14" t="s">
        <v>438</v>
      </c>
      <c r="G4364" s="14" t="s">
        <v>490</v>
      </c>
      <c r="H4364" s="15">
        <v>2006</v>
      </c>
      <c r="I4364" s="15">
        <v>1</v>
      </c>
      <c r="J4364" s="15">
        <v>0</v>
      </c>
      <c r="K4364" s="15">
        <v>0</v>
      </c>
      <c r="L4364" s="16" t="s">
        <v>422</v>
      </c>
      <c r="M4364" s="16"/>
      <c r="N4364" s="16" t="s">
        <v>41</v>
      </c>
      <c r="O4364" s="17">
        <v>8760</v>
      </c>
      <c r="P4364" s="17">
        <v>0</v>
      </c>
      <c r="Q4364" s="17">
        <v>0</v>
      </c>
      <c r="R4364" s="18" t="s">
        <v>33</v>
      </c>
      <c r="S4364" s="19">
        <v>60</v>
      </c>
      <c r="T4364" s="19">
        <v>110</v>
      </c>
      <c r="U4364" s="19">
        <v>1.1818181818181819</v>
      </c>
      <c r="V4364" s="19">
        <v>0</v>
      </c>
      <c r="W4364" s="20">
        <v>0.13</v>
      </c>
      <c r="X4364" s="21">
        <v>1138.8</v>
      </c>
      <c r="Y4364" s="22" t="s">
        <v>33</v>
      </c>
      <c r="Z4364" s="23" t="s">
        <v>5838</v>
      </c>
      <c r="AA4364" s="24"/>
      <c r="AB4364" s="14"/>
      <c r="AC4364" s="14"/>
      <c r="AD4364" s="25"/>
      <c r="AE4364" s="26"/>
      <c r="AF4364" s="27"/>
      <c r="AG4364" s="28"/>
      <c r="AH4364" s="28"/>
      <c r="AI4364" s="28"/>
      <c r="AJ4364" s="28"/>
      <c r="AK4364" s="28"/>
      <c r="AL4364" s="28"/>
      <c r="AM4364" s="28"/>
      <c r="AN4364" s="28"/>
      <c r="AO4364" s="28"/>
      <c r="AP4364" s="88"/>
      <c r="AQ4364" s="88"/>
      <c r="AR4364" s="88"/>
      <c r="AS4364" s="88"/>
      <c r="AT4364" s="88"/>
      <c r="AU4364" s="88"/>
      <c r="AV4364" s="88"/>
      <c r="AW4364" s="88"/>
      <c r="AX4364" s="88"/>
      <c r="AY4364" s="88"/>
      <c r="AZ4364" s="88"/>
      <c r="BA4364" s="88"/>
      <c r="BB4364" s="88"/>
      <c r="BC4364" s="88"/>
      <c r="BD4364" s="88"/>
      <c r="BE4364" s="88"/>
      <c r="BF4364" s="88"/>
      <c r="BG4364" s="88"/>
      <c r="BH4364" s="88"/>
      <c r="BI4364" s="88"/>
      <c r="BJ4364" s="88"/>
      <c r="BK4364" s="88"/>
      <c r="BL4364" s="88"/>
      <c r="BM4364" s="88"/>
      <c r="BN4364" s="88"/>
      <c r="BO4364" s="88"/>
      <c r="BP4364" s="88"/>
      <c r="BQ4364" s="88"/>
      <c r="BR4364" s="88"/>
      <c r="BS4364" s="88"/>
      <c r="BT4364" s="88"/>
      <c r="BU4364" s="88"/>
      <c r="BV4364" s="88"/>
      <c r="BW4364" s="88"/>
      <c r="BX4364" s="88"/>
      <c r="BY4364" s="88"/>
      <c r="BZ4364" s="88"/>
      <c r="CA4364" s="88"/>
      <c r="CB4364" s="88"/>
      <c r="CC4364" s="88"/>
      <c r="CD4364" s="88"/>
      <c r="CE4364" s="88"/>
      <c r="CF4364" s="88"/>
      <c r="CG4364" s="88"/>
      <c r="CH4364" s="88"/>
      <c r="CI4364" s="88"/>
      <c r="CJ4364" s="88"/>
      <c r="CK4364" s="88"/>
      <c r="CL4364" s="88"/>
      <c r="CM4364" s="88"/>
      <c r="CN4364" s="88"/>
      <c r="CO4364" s="88"/>
      <c r="CP4364" s="88"/>
      <c r="CQ4364" s="88"/>
      <c r="CR4364" s="88"/>
      <c r="CS4364" s="88"/>
      <c r="CT4364" s="88"/>
      <c r="CU4364" s="88"/>
      <c r="CV4364" s="88"/>
      <c r="CW4364" s="88"/>
      <c r="CX4364" s="88"/>
      <c r="CY4364" s="88"/>
      <c r="CZ4364" s="88"/>
      <c r="DA4364" s="88"/>
      <c r="DB4364" s="88"/>
      <c r="DC4364" s="88"/>
      <c r="DD4364" s="88"/>
      <c r="DE4364" s="88"/>
      <c r="DF4364" s="88"/>
      <c r="DG4364" s="88"/>
      <c r="DH4364" s="88"/>
      <c r="DI4364" s="88"/>
      <c r="DJ4364" s="88"/>
      <c r="DK4364" s="88"/>
      <c r="DL4364" s="88"/>
      <c r="DM4364" s="88"/>
      <c r="DN4364" s="88"/>
      <c r="DO4364" s="88"/>
      <c r="DP4364" s="88"/>
      <c r="DQ4364" s="88"/>
      <c r="DR4364" s="88"/>
      <c r="DS4364" s="88"/>
      <c r="DT4364" s="88"/>
      <c r="DU4364" s="88"/>
      <c r="DV4364" s="88"/>
      <c r="DW4364" s="88"/>
      <c r="DX4364" s="88"/>
      <c r="DY4364" s="88"/>
      <c r="DZ4364" s="88"/>
      <c r="EA4364" s="88"/>
      <c r="EB4364" s="88"/>
      <c r="EC4364" s="88"/>
      <c r="ED4364" s="88"/>
      <c r="EE4364" s="88"/>
      <c r="EF4364" s="88"/>
      <c r="EG4364" s="88"/>
      <c r="EH4364" s="88"/>
      <c r="EI4364" s="88"/>
      <c r="EJ4364" s="88"/>
      <c r="EK4364" s="88"/>
      <c r="EL4364" s="88"/>
      <c r="EM4364" s="88"/>
      <c r="EN4364" s="88"/>
      <c r="EO4364" s="88"/>
      <c r="EP4364" s="88"/>
      <c r="EQ4364" s="88"/>
      <c r="ER4364" s="88"/>
      <c r="ES4364" s="88"/>
      <c r="ET4364" s="88"/>
      <c r="EU4364" s="88"/>
      <c r="EV4364" s="88"/>
      <c r="EW4364" s="88"/>
      <c r="EX4364" s="88"/>
      <c r="EY4364" s="88"/>
      <c r="EZ4364" s="88"/>
      <c r="FA4364" s="88"/>
      <c r="FB4364" s="88"/>
      <c r="FC4364" s="88"/>
      <c r="FD4364" s="88"/>
      <c r="FE4364" s="88"/>
      <c r="FF4364" s="88"/>
      <c r="FG4364" s="88"/>
      <c r="FH4364" s="88"/>
      <c r="FI4364" s="88"/>
      <c r="FJ4364" s="88"/>
      <c r="FK4364" s="88"/>
      <c r="FL4364" s="88"/>
      <c r="FM4364" s="88"/>
      <c r="FN4364" s="88"/>
      <c r="FO4364" s="88"/>
      <c r="FP4364" s="88"/>
      <c r="FQ4364" s="88"/>
      <c r="FR4364" s="88"/>
      <c r="FS4364" s="88"/>
      <c r="FT4364" s="88"/>
      <c r="FU4364" s="88"/>
      <c r="FV4364" s="88"/>
      <c r="FW4364" s="88"/>
      <c r="FX4364" s="88"/>
      <c r="FY4364" s="88"/>
      <c r="FZ4364" s="88"/>
      <c r="GA4364" s="88"/>
      <c r="GB4364" s="88"/>
      <c r="GC4364" s="88"/>
      <c r="GD4364" s="88"/>
      <c r="GE4364" s="88"/>
      <c r="GF4364" s="88"/>
      <c r="GG4364" s="88"/>
      <c r="GH4364" s="88"/>
      <c r="GI4364" s="88"/>
      <c r="GJ4364" s="88"/>
      <c r="GK4364" s="88"/>
      <c r="GL4364" s="88"/>
      <c r="GM4364" s="88"/>
      <c r="GN4364" s="88"/>
      <c r="GO4364" s="88"/>
      <c r="GP4364" s="88"/>
      <c r="GQ4364" s="88"/>
      <c r="GR4364" s="88"/>
      <c r="GS4364" s="88"/>
      <c r="GT4364" s="88"/>
      <c r="GU4364" s="88"/>
      <c r="GV4364" s="88"/>
      <c r="GW4364" s="88"/>
      <c r="GX4364" s="88"/>
      <c r="GY4364" s="88"/>
      <c r="GZ4364" s="88"/>
      <c r="HA4364" s="88"/>
      <c r="HB4364" s="88"/>
      <c r="HC4364" s="88"/>
      <c r="HD4364" s="88"/>
      <c r="HE4364" s="88"/>
      <c r="HF4364" s="88"/>
      <c r="HG4364" s="88"/>
      <c r="HH4364" s="88"/>
      <c r="HI4364" s="88"/>
      <c r="HJ4364" s="88"/>
      <c r="HK4364" s="88"/>
      <c r="HL4364" s="88"/>
      <c r="HM4364" s="88"/>
      <c r="HN4364" s="88"/>
      <c r="HO4364" s="88"/>
      <c r="HP4364" s="88"/>
      <c r="HQ4364" s="88"/>
      <c r="HR4364" s="88"/>
      <c r="HS4364" s="88"/>
      <c r="HT4364" s="88"/>
      <c r="HU4364" s="88"/>
      <c r="HV4364" s="88"/>
      <c r="HW4364" s="88"/>
      <c r="HX4364" s="88"/>
      <c r="HY4364" s="88"/>
      <c r="HZ4364" s="88"/>
      <c r="IA4364" s="88"/>
      <c r="IB4364" s="88"/>
      <c r="IC4364" s="88"/>
      <c r="ID4364" s="88"/>
      <c r="IE4364" s="88"/>
      <c r="IF4364" s="88"/>
      <c r="IG4364" s="88"/>
      <c r="IH4364" s="88"/>
      <c r="II4364" s="88"/>
      <c r="IJ4364" s="88"/>
      <c r="IK4364" s="88"/>
      <c r="IL4364" s="88"/>
      <c r="IM4364" s="88"/>
      <c r="IN4364" s="88"/>
      <c r="IO4364" s="88"/>
      <c r="IP4364" s="88"/>
      <c r="IQ4364" s="88"/>
      <c r="IR4364" s="88"/>
      <c r="IS4364" s="88"/>
      <c r="IT4364" s="88"/>
      <c r="IU4364" s="88"/>
      <c r="IV4364" s="88"/>
      <c r="IW4364" s="88"/>
      <c r="IX4364" s="88"/>
      <c r="IY4364" s="88"/>
      <c r="IZ4364" s="88"/>
      <c r="JA4364" s="88"/>
      <c r="JB4364" s="88"/>
      <c r="JC4364" s="88"/>
      <c r="JD4364" s="88"/>
      <c r="JE4364" s="88"/>
      <c r="JF4364" s="88"/>
      <c r="JG4364" s="88"/>
      <c r="JH4364" s="88"/>
      <c r="JI4364" s="88"/>
      <c r="JJ4364" s="88"/>
      <c r="JK4364" s="88"/>
      <c r="JL4364" s="88"/>
      <c r="JM4364" s="88"/>
      <c r="JN4364" s="88"/>
      <c r="JO4364" s="88"/>
      <c r="JP4364" s="88"/>
      <c r="JQ4364" s="88"/>
      <c r="JR4364" s="88"/>
      <c r="JS4364" s="88"/>
      <c r="JT4364" s="88"/>
      <c r="JU4364" s="88"/>
      <c r="JV4364" s="88"/>
      <c r="JW4364" s="88"/>
      <c r="JX4364" s="88"/>
      <c r="JY4364" s="88"/>
      <c r="JZ4364" s="88"/>
      <c r="KA4364" s="88"/>
      <c r="KB4364" s="88"/>
      <c r="KC4364" s="88"/>
      <c r="KD4364" s="88"/>
      <c r="KE4364" s="88"/>
      <c r="KF4364" s="88"/>
      <c r="KG4364" s="88"/>
      <c r="KH4364" s="88"/>
      <c r="KI4364" s="88"/>
      <c r="KJ4364" s="88"/>
      <c r="KK4364" s="88"/>
      <c r="KL4364" s="88"/>
      <c r="KM4364" s="88"/>
      <c r="KN4364" s="88"/>
      <c r="KO4364" s="88"/>
      <c r="KP4364" s="88"/>
      <c r="KQ4364" s="88"/>
      <c r="KR4364" s="88"/>
      <c r="KS4364" s="88"/>
      <c r="KT4364" s="88"/>
      <c r="KU4364" s="88"/>
      <c r="KV4364" s="88"/>
      <c r="KW4364" s="88"/>
      <c r="KX4364" s="88"/>
      <c r="KY4364" s="88"/>
      <c r="KZ4364" s="88"/>
      <c r="LA4364" s="88"/>
      <c r="LB4364" s="88"/>
      <c r="LC4364" s="88"/>
      <c r="LD4364" s="88"/>
      <c r="LE4364" s="88"/>
      <c r="LF4364" s="88"/>
      <c r="LG4364" s="88"/>
      <c r="LH4364" s="88"/>
      <c r="LI4364" s="88"/>
      <c r="LJ4364" s="88"/>
      <c r="LK4364" s="88"/>
      <c r="LL4364" s="88"/>
      <c r="LM4364" s="88"/>
      <c r="LN4364" s="88"/>
      <c r="LO4364" s="88"/>
      <c r="LP4364" s="88"/>
      <c r="LQ4364" s="88"/>
      <c r="LR4364" s="88"/>
      <c r="LS4364" s="88"/>
      <c r="LT4364" s="88"/>
      <c r="LU4364" s="88"/>
      <c r="LV4364" s="88"/>
      <c r="LW4364" s="88"/>
      <c r="LX4364" s="88"/>
      <c r="LY4364" s="88"/>
      <c r="LZ4364" s="88"/>
      <c r="MA4364" s="88"/>
      <c r="MB4364" s="88"/>
      <c r="MC4364" s="88"/>
      <c r="MD4364" s="88"/>
      <c r="ME4364" s="88"/>
      <c r="MF4364" s="88"/>
      <c r="MG4364" s="88"/>
      <c r="MH4364" s="88"/>
      <c r="MI4364" s="88"/>
      <c r="MJ4364" s="88"/>
      <c r="MK4364" s="88"/>
      <c r="ML4364" s="88"/>
      <c r="MM4364" s="88"/>
      <c r="MN4364" s="88"/>
      <c r="MO4364" s="88"/>
      <c r="MP4364" s="88"/>
      <c r="MQ4364" s="88"/>
      <c r="MR4364" s="88"/>
      <c r="MS4364" s="88"/>
      <c r="MT4364" s="88"/>
      <c r="MU4364" s="88"/>
      <c r="MV4364" s="88"/>
      <c r="MW4364" s="88"/>
      <c r="MX4364" s="88"/>
      <c r="MY4364" s="88"/>
      <c r="MZ4364" s="88"/>
      <c r="NA4364" s="88"/>
      <c r="NB4364" s="88"/>
      <c r="NC4364" s="88"/>
      <c r="ND4364" s="88"/>
      <c r="NE4364" s="88"/>
      <c r="NF4364" s="88"/>
      <c r="NG4364" s="88"/>
      <c r="NH4364" s="88"/>
      <c r="NI4364" s="88"/>
      <c r="NJ4364" s="88"/>
      <c r="NK4364" s="88"/>
      <c r="NL4364" s="88"/>
      <c r="NM4364" s="88"/>
      <c r="NN4364" s="88"/>
      <c r="NO4364" s="88"/>
      <c r="NP4364" s="88"/>
      <c r="NQ4364" s="88"/>
      <c r="NR4364" s="88"/>
      <c r="NS4364" s="88"/>
      <c r="NT4364" s="88"/>
      <c r="NU4364" s="88"/>
      <c r="NV4364" s="88"/>
      <c r="NW4364" s="88"/>
      <c r="NX4364" s="88"/>
      <c r="NY4364" s="88"/>
      <c r="NZ4364" s="88"/>
      <c r="OA4364" s="88"/>
      <c r="OB4364" s="88"/>
      <c r="OC4364" s="88"/>
      <c r="OD4364" s="88"/>
      <c r="OE4364" s="88"/>
      <c r="OF4364" s="88"/>
      <c r="OG4364" s="88"/>
      <c r="OH4364" s="88"/>
    </row>
    <row r="4365" spans="1:442" ht="16.5" customHeight="1">
      <c r="A4365" s="12" t="s">
        <v>406</v>
      </c>
      <c r="B4365" s="13"/>
      <c r="C4365" s="189"/>
      <c r="D4365" s="12"/>
      <c r="E4365" s="14" t="s">
        <v>491</v>
      </c>
      <c r="F4365" s="14" t="s">
        <v>492</v>
      </c>
      <c r="G4365" s="14" t="s">
        <v>493</v>
      </c>
      <c r="H4365" s="15">
        <v>2006</v>
      </c>
      <c r="I4365" s="15">
        <v>1</v>
      </c>
      <c r="J4365" s="15">
        <v>0</v>
      </c>
      <c r="K4365" s="15">
        <v>0</v>
      </c>
      <c r="L4365" s="16" t="s">
        <v>422</v>
      </c>
      <c r="M4365" s="16"/>
      <c r="N4365" s="16" t="s">
        <v>41</v>
      </c>
      <c r="O4365" s="17">
        <v>8760</v>
      </c>
      <c r="P4365" s="17">
        <v>0</v>
      </c>
      <c r="Q4365" s="17">
        <v>0</v>
      </c>
      <c r="R4365" s="18" t="s">
        <v>33</v>
      </c>
      <c r="S4365" s="19">
        <v>60</v>
      </c>
      <c r="T4365" s="19">
        <v>110</v>
      </c>
      <c r="U4365" s="19">
        <v>1.1818181818181819</v>
      </c>
      <c r="V4365" s="19">
        <v>0</v>
      </c>
      <c r="W4365" s="20">
        <v>0.13</v>
      </c>
      <c r="X4365" s="21">
        <v>1138.8</v>
      </c>
      <c r="Y4365" s="22" t="s">
        <v>33</v>
      </c>
      <c r="Z4365" s="23" t="s">
        <v>5838</v>
      </c>
      <c r="AA4365" s="24"/>
      <c r="AB4365" s="14"/>
      <c r="AC4365" s="14"/>
      <c r="AD4365" s="25"/>
      <c r="AE4365" s="26"/>
      <c r="AF4365" s="27"/>
      <c r="AG4365" s="28"/>
      <c r="AH4365" s="28"/>
      <c r="AI4365" s="28"/>
      <c r="AJ4365" s="28"/>
      <c r="AK4365" s="28"/>
      <c r="AL4365" s="28"/>
      <c r="AM4365" s="28"/>
      <c r="AN4365" s="28"/>
      <c r="AO4365" s="28"/>
      <c r="AP4365" s="88"/>
      <c r="AQ4365" s="88"/>
      <c r="AR4365" s="88"/>
      <c r="AS4365" s="88"/>
      <c r="AT4365" s="88"/>
      <c r="AU4365" s="88"/>
      <c r="AV4365" s="88"/>
      <c r="AW4365" s="88"/>
      <c r="AX4365" s="88"/>
      <c r="AY4365" s="88"/>
      <c r="AZ4365" s="88"/>
      <c r="BA4365" s="88"/>
      <c r="BB4365" s="88"/>
      <c r="BC4365" s="88"/>
      <c r="BD4365" s="88"/>
      <c r="BE4365" s="88"/>
      <c r="BF4365" s="88"/>
      <c r="BG4365" s="88"/>
      <c r="BH4365" s="88"/>
      <c r="BI4365" s="88"/>
      <c r="BJ4365" s="88"/>
      <c r="BK4365" s="88"/>
      <c r="BL4365" s="88"/>
      <c r="BM4365" s="88"/>
      <c r="BN4365" s="88"/>
      <c r="BO4365" s="88"/>
      <c r="BP4365" s="88"/>
      <c r="BQ4365" s="88"/>
      <c r="BR4365" s="88"/>
      <c r="BS4365" s="88"/>
      <c r="BT4365" s="88"/>
      <c r="BU4365" s="88"/>
      <c r="BV4365" s="88"/>
      <c r="BW4365" s="88"/>
      <c r="BX4365" s="88"/>
      <c r="BY4365" s="88"/>
      <c r="BZ4365" s="88"/>
      <c r="CA4365" s="88"/>
      <c r="CB4365" s="88"/>
      <c r="CC4365" s="88"/>
      <c r="CD4365" s="88"/>
      <c r="CE4365" s="88"/>
      <c r="CF4365" s="88"/>
      <c r="CG4365" s="88"/>
      <c r="CH4365" s="88"/>
      <c r="CI4365" s="88"/>
      <c r="CJ4365" s="88"/>
      <c r="CK4365" s="88"/>
      <c r="CL4365" s="88"/>
      <c r="CM4365" s="88"/>
      <c r="CN4365" s="88"/>
      <c r="CO4365" s="88"/>
      <c r="CP4365" s="88"/>
      <c r="CQ4365" s="88"/>
      <c r="CR4365" s="88"/>
      <c r="CS4365" s="88"/>
      <c r="CT4365" s="88"/>
      <c r="CU4365" s="88"/>
      <c r="CV4365" s="88"/>
      <c r="CW4365" s="88"/>
      <c r="CX4365" s="88"/>
      <c r="CY4365" s="88"/>
      <c r="CZ4365" s="88"/>
      <c r="DA4365" s="88"/>
      <c r="DB4365" s="88"/>
      <c r="DC4365" s="88"/>
      <c r="DD4365" s="88"/>
      <c r="DE4365" s="88"/>
      <c r="DF4365" s="88"/>
      <c r="DG4365" s="88"/>
      <c r="DH4365" s="88"/>
      <c r="DI4365" s="88"/>
      <c r="DJ4365" s="88"/>
      <c r="DK4365" s="88"/>
      <c r="DL4365" s="88"/>
      <c r="DM4365" s="88"/>
      <c r="DN4365" s="88"/>
      <c r="DO4365" s="88"/>
      <c r="DP4365" s="88"/>
      <c r="DQ4365" s="88"/>
      <c r="DR4365" s="88"/>
      <c r="DS4365" s="88"/>
      <c r="DT4365" s="88"/>
      <c r="DU4365" s="88"/>
      <c r="DV4365" s="88"/>
      <c r="DW4365" s="88"/>
      <c r="DX4365" s="88"/>
      <c r="DY4365" s="88"/>
      <c r="DZ4365" s="88"/>
      <c r="EA4365" s="88"/>
      <c r="EB4365" s="88"/>
      <c r="EC4365" s="88"/>
      <c r="ED4365" s="88"/>
      <c r="EE4365" s="88"/>
      <c r="EF4365" s="88"/>
      <c r="EG4365" s="88"/>
      <c r="EH4365" s="88"/>
      <c r="EI4365" s="88"/>
      <c r="EJ4365" s="88"/>
      <c r="EK4365" s="88"/>
      <c r="EL4365" s="88"/>
      <c r="EM4365" s="88"/>
      <c r="EN4365" s="88"/>
      <c r="EO4365" s="88"/>
      <c r="EP4365" s="88"/>
      <c r="EQ4365" s="88"/>
      <c r="ER4365" s="88"/>
      <c r="ES4365" s="88"/>
      <c r="ET4365" s="88"/>
      <c r="EU4365" s="88"/>
      <c r="EV4365" s="88"/>
      <c r="EW4365" s="88"/>
      <c r="EX4365" s="88"/>
      <c r="EY4365" s="88"/>
      <c r="EZ4365" s="88"/>
      <c r="FA4365" s="88"/>
      <c r="FB4365" s="88"/>
      <c r="FC4365" s="88"/>
      <c r="FD4365" s="88"/>
      <c r="FE4365" s="88"/>
      <c r="FF4365" s="88"/>
      <c r="FG4365" s="88"/>
      <c r="FH4365" s="88"/>
      <c r="FI4365" s="88"/>
      <c r="FJ4365" s="88"/>
      <c r="FK4365" s="88"/>
      <c r="FL4365" s="88"/>
      <c r="FM4365" s="88"/>
      <c r="FN4365" s="88"/>
      <c r="FO4365" s="88"/>
      <c r="FP4365" s="88"/>
      <c r="FQ4365" s="88"/>
      <c r="FR4365" s="88"/>
      <c r="FS4365" s="88"/>
      <c r="FT4365" s="88"/>
      <c r="FU4365" s="88"/>
      <c r="FV4365" s="88"/>
      <c r="FW4365" s="88"/>
      <c r="FX4365" s="88"/>
      <c r="FY4365" s="88"/>
      <c r="FZ4365" s="88"/>
      <c r="GA4365" s="88"/>
      <c r="GB4365" s="88"/>
      <c r="GC4365" s="88"/>
      <c r="GD4365" s="88"/>
      <c r="GE4365" s="88"/>
      <c r="GF4365" s="88"/>
      <c r="GG4365" s="88"/>
      <c r="GH4365" s="88"/>
      <c r="GI4365" s="88"/>
      <c r="GJ4365" s="88"/>
      <c r="GK4365" s="88"/>
      <c r="GL4365" s="88"/>
      <c r="GM4365" s="88"/>
      <c r="GN4365" s="88"/>
      <c r="GO4365" s="88"/>
      <c r="GP4365" s="88"/>
      <c r="GQ4365" s="88"/>
      <c r="GR4365" s="88"/>
      <c r="GS4365" s="88"/>
      <c r="GT4365" s="88"/>
      <c r="GU4365" s="88"/>
      <c r="GV4365" s="88"/>
      <c r="GW4365" s="88"/>
      <c r="GX4365" s="88"/>
      <c r="GY4365" s="88"/>
      <c r="GZ4365" s="88"/>
      <c r="HA4365" s="88"/>
      <c r="HB4365" s="88"/>
      <c r="HC4365" s="88"/>
      <c r="HD4365" s="88"/>
      <c r="HE4365" s="88"/>
      <c r="HF4365" s="88"/>
      <c r="HG4365" s="88"/>
      <c r="HH4365" s="88"/>
      <c r="HI4365" s="88"/>
      <c r="HJ4365" s="88"/>
      <c r="HK4365" s="88"/>
      <c r="HL4365" s="88"/>
      <c r="HM4365" s="88"/>
      <c r="HN4365" s="88"/>
      <c r="HO4365" s="88"/>
      <c r="HP4365" s="88"/>
      <c r="HQ4365" s="88"/>
      <c r="HR4365" s="88"/>
      <c r="HS4365" s="88"/>
      <c r="HT4365" s="88"/>
      <c r="HU4365" s="88"/>
      <c r="HV4365" s="88"/>
      <c r="HW4365" s="88"/>
      <c r="HX4365" s="88"/>
      <c r="HY4365" s="88"/>
      <c r="HZ4365" s="88"/>
      <c r="IA4365" s="88"/>
      <c r="IB4365" s="88"/>
      <c r="IC4365" s="88"/>
      <c r="ID4365" s="88"/>
      <c r="IE4365" s="88"/>
      <c r="IF4365" s="88"/>
      <c r="IG4365" s="88"/>
      <c r="IH4365" s="88"/>
      <c r="II4365" s="88"/>
      <c r="IJ4365" s="88"/>
      <c r="IK4365" s="88"/>
      <c r="IL4365" s="88"/>
      <c r="IM4365" s="88"/>
      <c r="IN4365" s="88"/>
      <c r="IO4365" s="88"/>
      <c r="IP4365" s="88"/>
      <c r="IQ4365" s="88"/>
      <c r="IR4365" s="88"/>
      <c r="IS4365" s="88"/>
      <c r="IT4365" s="88"/>
      <c r="IU4365" s="88"/>
      <c r="IV4365" s="88"/>
      <c r="IW4365" s="88"/>
      <c r="IX4365" s="88"/>
      <c r="IY4365" s="88"/>
      <c r="IZ4365" s="88"/>
      <c r="JA4365" s="88"/>
      <c r="JB4365" s="88"/>
      <c r="JC4365" s="88"/>
      <c r="JD4365" s="88"/>
      <c r="JE4365" s="88"/>
      <c r="JF4365" s="88"/>
      <c r="JG4365" s="88"/>
      <c r="JH4365" s="88"/>
      <c r="JI4365" s="88"/>
      <c r="JJ4365" s="88"/>
      <c r="JK4365" s="88"/>
      <c r="JL4365" s="88"/>
      <c r="JM4365" s="88"/>
      <c r="JN4365" s="88"/>
      <c r="JO4365" s="88"/>
      <c r="JP4365" s="88"/>
      <c r="JQ4365" s="88"/>
      <c r="JR4365" s="88"/>
      <c r="JS4365" s="88"/>
      <c r="JT4365" s="88"/>
      <c r="JU4365" s="88"/>
      <c r="JV4365" s="88"/>
      <c r="JW4365" s="88"/>
      <c r="JX4365" s="88"/>
      <c r="JY4365" s="88"/>
      <c r="JZ4365" s="88"/>
      <c r="KA4365" s="88"/>
      <c r="KB4365" s="88"/>
      <c r="KC4365" s="88"/>
      <c r="KD4365" s="88"/>
      <c r="KE4365" s="88"/>
      <c r="KF4365" s="88"/>
      <c r="KG4365" s="88"/>
      <c r="KH4365" s="88"/>
      <c r="KI4365" s="88"/>
      <c r="KJ4365" s="88"/>
      <c r="KK4365" s="88"/>
      <c r="KL4365" s="88"/>
      <c r="KM4365" s="88"/>
      <c r="KN4365" s="88"/>
      <c r="KO4365" s="88"/>
      <c r="KP4365" s="88"/>
      <c r="KQ4365" s="88"/>
      <c r="KR4365" s="88"/>
      <c r="KS4365" s="88"/>
      <c r="KT4365" s="88"/>
      <c r="KU4365" s="88"/>
      <c r="KV4365" s="88"/>
      <c r="KW4365" s="88"/>
      <c r="KX4365" s="88"/>
      <c r="KY4365" s="88"/>
      <c r="KZ4365" s="88"/>
      <c r="LA4365" s="88"/>
      <c r="LB4365" s="88"/>
      <c r="LC4365" s="88"/>
      <c r="LD4365" s="88"/>
      <c r="LE4365" s="88"/>
      <c r="LF4365" s="88"/>
      <c r="LG4365" s="88"/>
      <c r="LH4365" s="88"/>
      <c r="LI4365" s="88"/>
      <c r="LJ4365" s="88"/>
      <c r="LK4365" s="88"/>
      <c r="LL4365" s="88"/>
      <c r="LM4365" s="88"/>
      <c r="LN4365" s="88"/>
      <c r="LO4365" s="88"/>
      <c r="LP4365" s="88"/>
      <c r="LQ4365" s="88"/>
      <c r="LR4365" s="88"/>
      <c r="LS4365" s="88"/>
      <c r="LT4365" s="88"/>
      <c r="LU4365" s="88"/>
      <c r="LV4365" s="88"/>
      <c r="LW4365" s="88"/>
      <c r="LX4365" s="88"/>
      <c r="LY4365" s="88"/>
      <c r="LZ4365" s="88"/>
      <c r="MA4365" s="88"/>
      <c r="MB4365" s="88"/>
      <c r="MC4365" s="88"/>
      <c r="MD4365" s="88"/>
      <c r="ME4365" s="88"/>
      <c r="MF4365" s="88"/>
      <c r="MG4365" s="88"/>
      <c r="MH4365" s="88"/>
      <c r="MI4365" s="88"/>
      <c r="MJ4365" s="88"/>
      <c r="MK4365" s="88"/>
      <c r="ML4365" s="88"/>
      <c r="MM4365" s="88"/>
      <c r="MN4365" s="88"/>
      <c r="MO4365" s="88"/>
      <c r="MP4365" s="88"/>
      <c r="MQ4365" s="88"/>
      <c r="MR4365" s="88"/>
      <c r="MS4365" s="88"/>
      <c r="MT4365" s="88"/>
      <c r="MU4365" s="88"/>
      <c r="MV4365" s="88"/>
      <c r="MW4365" s="88"/>
      <c r="MX4365" s="88"/>
      <c r="MY4365" s="88"/>
      <c r="MZ4365" s="88"/>
      <c r="NA4365" s="88"/>
      <c r="NB4365" s="88"/>
      <c r="NC4365" s="88"/>
      <c r="ND4365" s="88"/>
      <c r="NE4365" s="88"/>
      <c r="NF4365" s="88"/>
      <c r="NG4365" s="88"/>
      <c r="NH4365" s="88"/>
      <c r="NI4365" s="88"/>
      <c r="NJ4365" s="88"/>
      <c r="NK4365" s="88"/>
      <c r="NL4365" s="88"/>
      <c r="NM4365" s="88"/>
      <c r="NN4365" s="88"/>
      <c r="NO4365" s="88"/>
      <c r="NP4365" s="88"/>
      <c r="NQ4365" s="88"/>
      <c r="NR4365" s="88"/>
      <c r="NS4365" s="88"/>
      <c r="NT4365" s="88"/>
      <c r="NU4365" s="88"/>
      <c r="NV4365" s="88"/>
      <c r="NW4365" s="88"/>
      <c r="NX4365" s="88"/>
      <c r="NY4365" s="88"/>
      <c r="NZ4365" s="88"/>
      <c r="OA4365" s="88"/>
      <c r="OB4365" s="88"/>
      <c r="OC4365" s="88"/>
      <c r="OD4365" s="88"/>
      <c r="OE4365" s="88"/>
      <c r="OF4365" s="88"/>
      <c r="OG4365" s="88"/>
      <c r="OH4365" s="88"/>
    </row>
    <row r="4366" spans="1:442" s="429" customFormat="1" ht="16.5" customHeight="1">
      <c r="A4366" s="12" t="s">
        <v>406</v>
      </c>
      <c r="B4366" s="13"/>
      <c r="C4366" s="487"/>
      <c r="D4366" s="12"/>
      <c r="E4366" s="14" t="s">
        <v>456</v>
      </c>
      <c r="F4366" s="14" t="s">
        <v>417</v>
      </c>
      <c r="G4366" s="14" t="s">
        <v>487</v>
      </c>
      <c r="H4366" s="15">
        <v>2006</v>
      </c>
      <c r="I4366" s="15">
        <v>1</v>
      </c>
      <c r="J4366" s="15">
        <v>0</v>
      </c>
      <c r="K4366" s="15">
        <v>0</v>
      </c>
      <c r="L4366" s="16" t="s">
        <v>410</v>
      </c>
      <c r="M4366" s="16"/>
      <c r="N4366" s="16" t="s">
        <v>411</v>
      </c>
      <c r="O4366" s="17">
        <v>8760</v>
      </c>
      <c r="P4366" s="17">
        <v>0</v>
      </c>
      <c r="Q4366" s="17">
        <v>0</v>
      </c>
      <c r="R4366" s="18" t="s">
        <v>33</v>
      </c>
      <c r="S4366" s="19">
        <v>60</v>
      </c>
      <c r="T4366" s="19">
        <v>220</v>
      </c>
      <c r="U4366" s="19">
        <v>0.59090909090909094</v>
      </c>
      <c r="V4366" s="19">
        <v>0</v>
      </c>
      <c r="W4366" s="20">
        <v>0.13</v>
      </c>
      <c r="X4366" s="21">
        <v>1138.8</v>
      </c>
      <c r="Y4366" s="22" t="s">
        <v>33</v>
      </c>
      <c r="Z4366" s="23" t="s">
        <v>5838</v>
      </c>
      <c r="AA4366" s="24"/>
      <c r="AB4366" s="14"/>
      <c r="AC4366" s="14"/>
      <c r="AD4366" s="25"/>
      <c r="AE4366" s="26"/>
      <c r="AF4366" s="27"/>
      <c r="AG4366" s="28"/>
      <c r="AH4366" s="28"/>
      <c r="AI4366" s="28"/>
      <c r="AJ4366" s="28"/>
      <c r="AK4366" s="28"/>
      <c r="AL4366" s="28"/>
      <c r="AM4366" s="28"/>
      <c r="AN4366" s="28"/>
      <c r="AO4366" s="28"/>
      <c r="AP4366" s="88"/>
      <c r="AQ4366" s="88"/>
      <c r="AR4366" s="88"/>
      <c r="AS4366" s="88"/>
      <c r="AT4366" s="88"/>
      <c r="AU4366" s="88"/>
      <c r="AV4366" s="88"/>
      <c r="AW4366" s="88"/>
      <c r="AX4366" s="88"/>
      <c r="AY4366" s="88"/>
      <c r="AZ4366" s="88"/>
      <c r="BA4366" s="88"/>
      <c r="BB4366" s="88"/>
      <c r="BC4366" s="88"/>
      <c r="BD4366" s="88"/>
      <c r="BE4366" s="88"/>
      <c r="BF4366" s="88"/>
      <c r="BG4366" s="88"/>
      <c r="BH4366" s="88"/>
      <c r="BI4366" s="88"/>
      <c r="BJ4366" s="88"/>
      <c r="BK4366" s="88"/>
      <c r="BL4366" s="88"/>
      <c r="BM4366" s="88"/>
      <c r="BN4366" s="88"/>
      <c r="BO4366" s="88"/>
      <c r="BP4366" s="88"/>
      <c r="BQ4366" s="88"/>
      <c r="BR4366" s="88"/>
      <c r="BS4366" s="88"/>
      <c r="BT4366" s="88"/>
      <c r="BU4366" s="88"/>
      <c r="BV4366" s="88"/>
      <c r="BW4366" s="88"/>
      <c r="BX4366" s="88"/>
      <c r="BY4366" s="88"/>
      <c r="BZ4366" s="88"/>
      <c r="CA4366" s="88"/>
      <c r="CB4366" s="88"/>
      <c r="CC4366" s="88"/>
      <c r="CD4366" s="88"/>
      <c r="CE4366" s="88"/>
      <c r="CF4366" s="88"/>
      <c r="CG4366" s="88"/>
      <c r="CH4366" s="88"/>
      <c r="CI4366" s="88"/>
      <c r="CJ4366" s="88"/>
      <c r="CK4366" s="88"/>
      <c r="CL4366" s="88"/>
      <c r="CM4366" s="88"/>
      <c r="CN4366" s="88"/>
      <c r="CO4366" s="88"/>
      <c r="CP4366" s="88"/>
      <c r="CQ4366" s="88"/>
      <c r="CR4366" s="88"/>
      <c r="CS4366" s="88"/>
      <c r="CT4366" s="88"/>
      <c r="CU4366" s="88"/>
      <c r="CV4366" s="88"/>
      <c r="CW4366" s="88"/>
      <c r="CX4366" s="88"/>
      <c r="CY4366" s="88"/>
      <c r="CZ4366" s="88"/>
      <c r="DA4366" s="88"/>
      <c r="DB4366" s="88"/>
      <c r="DC4366" s="88"/>
      <c r="DD4366" s="88"/>
      <c r="DE4366" s="88"/>
      <c r="DF4366" s="88"/>
      <c r="DG4366" s="88"/>
      <c r="DH4366" s="88"/>
      <c r="DI4366" s="88"/>
      <c r="DJ4366" s="88"/>
      <c r="DK4366" s="88"/>
      <c r="DL4366" s="88"/>
      <c r="DM4366" s="88"/>
      <c r="DN4366" s="88"/>
      <c r="DO4366" s="88"/>
      <c r="DP4366" s="88"/>
      <c r="DQ4366" s="88"/>
      <c r="DR4366" s="88"/>
      <c r="DS4366" s="88"/>
      <c r="DT4366" s="88"/>
      <c r="DU4366" s="88"/>
      <c r="DV4366" s="88"/>
      <c r="DW4366" s="88"/>
      <c r="DX4366" s="88"/>
      <c r="DY4366" s="88"/>
      <c r="DZ4366" s="88"/>
      <c r="EA4366" s="88"/>
      <c r="EB4366" s="88"/>
      <c r="EC4366" s="88"/>
      <c r="ED4366" s="88"/>
      <c r="EE4366" s="88"/>
      <c r="EF4366" s="88"/>
      <c r="EG4366" s="88"/>
      <c r="EH4366" s="88"/>
      <c r="EI4366" s="88"/>
      <c r="EJ4366" s="88"/>
      <c r="EK4366" s="88"/>
      <c r="EL4366" s="88"/>
      <c r="EM4366" s="88"/>
      <c r="EN4366" s="88"/>
      <c r="EO4366" s="88"/>
      <c r="EP4366" s="88"/>
      <c r="EQ4366" s="88"/>
      <c r="ER4366" s="88"/>
      <c r="ES4366" s="88"/>
      <c r="ET4366" s="88"/>
      <c r="EU4366" s="88"/>
      <c r="EV4366" s="88"/>
      <c r="EW4366" s="88"/>
      <c r="EX4366" s="88"/>
      <c r="EY4366" s="88"/>
      <c r="EZ4366" s="88"/>
      <c r="FA4366" s="88"/>
      <c r="FB4366" s="88"/>
      <c r="FC4366" s="88"/>
      <c r="FD4366" s="88"/>
      <c r="FE4366" s="88"/>
      <c r="FF4366" s="88"/>
      <c r="FG4366" s="88"/>
      <c r="FH4366" s="88"/>
      <c r="FI4366" s="88"/>
      <c r="FJ4366" s="88"/>
      <c r="FK4366" s="88"/>
      <c r="FL4366" s="88"/>
      <c r="FM4366" s="88"/>
      <c r="FN4366" s="88"/>
      <c r="FO4366" s="88"/>
      <c r="FP4366" s="88"/>
      <c r="FQ4366" s="88"/>
      <c r="FR4366" s="88"/>
      <c r="FS4366" s="88"/>
      <c r="FT4366" s="88"/>
      <c r="FU4366" s="88"/>
      <c r="FV4366" s="88"/>
      <c r="FW4366" s="88"/>
      <c r="FX4366" s="88"/>
      <c r="FY4366" s="88"/>
      <c r="FZ4366" s="88"/>
      <c r="GA4366" s="88"/>
      <c r="GB4366" s="88"/>
      <c r="GC4366" s="88"/>
      <c r="GD4366" s="88"/>
      <c r="GE4366" s="88"/>
      <c r="GF4366" s="88"/>
      <c r="GG4366" s="88"/>
      <c r="GH4366" s="88"/>
      <c r="GI4366" s="88"/>
      <c r="GJ4366" s="88"/>
      <c r="GK4366" s="88"/>
      <c r="GL4366" s="88"/>
      <c r="GM4366" s="88"/>
      <c r="GN4366" s="88"/>
      <c r="GO4366" s="88"/>
      <c r="GP4366" s="88"/>
      <c r="GQ4366" s="88"/>
      <c r="GR4366" s="88"/>
      <c r="GS4366" s="88"/>
      <c r="GT4366" s="88"/>
      <c r="GU4366" s="88"/>
      <c r="GV4366" s="88"/>
      <c r="GW4366" s="88"/>
      <c r="GX4366" s="88"/>
      <c r="GY4366" s="88"/>
      <c r="GZ4366" s="88"/>
      <c r="HA4366" s="88"/>
      <c r="HB4366" s="88"/>
      <c r="HC4366" s="88"/>
      <c r="HD4366" s="88"/>
      <c r="HE4366" s="88"/>
      <c r="HF4366" s="88"/>
      <c r="HG4366" s="88"/>
      <c r="HH4366" s="88"/>
      <c r="HI4366" s="88"/>
      <c r="HJ4366" s="88"/>
      <c r="HK4366" s="88"/>
      <c r="HL4366" s="88"/>
      <c r="HM4366" s="88"/>
      <c r="HN4366" s="88"/>
      <c r="HO4366" s="88"/>
      <c r="HP4366" s="88"/>
      <c r="HQ4366" s="88"/>
      <c r="HR4366" s="88"/>
      <c r="HS4366" s="88"/>
      <c r="HT4366" s="88"/>
      <c r="HU4366" s="88"/>
      <c r="HV4366" s="88"/>
      <c r="HW4366" s="88"/>
      <c r="HX4366" s="88"/>
      <c r="HY4366" s="88"/>
      <c r="HZ4366" s="88"/>
      <c r="IA4366" s="88"/>
      <c r="IB4366" s="88"/>
      <c r="IC4366" s="88"/>
      <c r="ID4366" s="88"/>
      <c r="IE4366" s="88"/>
      <c r="IF4366" s="88"/>
      <c r="IG4366" s="88"/>
      <c r="IH4366" s="88"/>
      <c r="II4366" s="88"/>
      <c r="IJ4366" s="88"/>
      <c r="IK4366" s="88"/>
      <c r="IL4366" s="88"/>
      <c r="IM4366" s="88"/>
      <c r="IN4366" s="88"/>
      <c r="IO4366" s="88"/>
      <c r="IP4366" s="88"/>
      <c r="IQ4366" s="88"/>
      <c r="IR4366" s="88"/>
      <c r="IS4366" s="88"/>
      <c r="IT4366" s="88"/>
      <c r="IU4366" s="88"/>
      <c r="IV4366" s="88"/>
      <c r="IW4366" s="88"/>
      <c r="IX4366" s="88"/>
      <c r="IY4366" s="88"/>
      <c r="IZ4366" s="88"/>
      <c r="JA4366" s="88"/>
      <c r="JB4366" s="88"/>
      <c r="JC4366" s="88"/>
      <c r="JD4366" s="88"/>
      <c r="JE4366" s="88"/>
      <c r="JF4366" s="88"/>
      <c r="JG4366" s="88"/>
      <c r="JH4366" s="88"/>
      <c r="JI4366" s="88"/>
      <c r="JJ4366" s="88"/>
      <c r="JK4366" s="88"/>
      <c r="JL4366" s="88"/>
      <c r="JM4366" s="88"/>
      <c r="JN4366" s="88"/>
      <c r="JO4366" s="88"/>
      <c r="JP4366" s="88"/>
      <c r="JQ4366" s="88"/>
      <c r="JR4366" s="88"/>
      <c r="JS4366" s="88"/>
      <c r="JT4366" s="88"/>
      <c r="JU4366" s="88"/>
      <c r="JV4366" s="88"/>
      <c r="JW4366" s="88"/>
      <c r="JX4366" s="88"/>
      <c r="JY4366" s="88"/>
      <c r="JZ4366" s="88"/>
      <c r="KA4366" s="88"/>
      <c r="KB4366" s="88"/>
      <c r="KC4366" s="88"/>
      <c r="KD4366" s="88"/>
      <c r="KE4366" s="88"/>
      <c r="KF4366" s="88"/>
      <c r="KG4366" s="88"/>
      <c r="KH4366" s="88"/>
      <c r="KI4366" s="88"/>
      <c r="KJ4366" s="88"/>
      <c r="KK4366" s="88"/>
      <c r="KL4366" s="88"/>
      <c r="KM4366" s="88"/>
      <c r="KN4366" s="88"/>
      <c r="KO4366" s="88"/>
      <c r="KP4366" s="88"/>
      <c r="KQ4366" s="88"/>
      <c r="KR4366" s="88"/>
      <c r="KS4366" s="88"/>
      <c r="KT4366" s="88"/>
      <c r="KU4366" s="88"/>
      <c r="KV4366" s="88"/>
      <c r="KW4366" s="88"/>
      <c r="KX4366" s="88"/>
      <c r="KY4366" s="88"/>
      <c r="KZ4366" s="88"/>
      <c r="LA4366" s="88"/>
      <c r="LB4366" s="88"/>
      <c r="LC4366" s="88"/>
      <c r="LD4366" s="88"/>
      <c r="LE4366" s="88"/>
      <c r="LF4366" s="88"/>
      <c r="LG4366" s="88"/>
      <c r="LH4366" s="88"/>
      <c r="LI4366" s="88"/>
      <c r="LJ4366" s="88"/>
      <c r="LK4366" s="88"/>
      <c r="LL4366" s="88"/>
      <c r="LM4366" s="88"/>
      <c r="LN4366" s="88"/>
      <c r="LO4366" s="88"/>
      <c r="LP4366" s="88"/>
      <c r="LQ4366" s="88"/>
      <c r="LR4366" s="88"/>
      <c r="LS4366" s="88"/>
      <c r="LT4366" s="88"/>
      <c r="LU4366" s="88"/>
      <c r="LV4366" s="88"/>
      <c r="LW4366" s="88"/>
      <c r="LX4366" s="88"/>
      <c r="LY4366" s="88"/>
      <c r="LZ4366" s="88"/>
      <c r="MA4366" s="88"/>
      <c r="MB4366" s="88"/>
      <c r="MC4366" s="88"/>
      <c r="MD4366" s="88"/>
      <c r="ME4366" s="88"/>
      <c r="MF4366" s="88"/>
      <c r="MG4366" s="88"/>
      <c r="MH4366" s="88"/>
      <c r="MI4366" s="88"/>
      <c r="MJ4366" s="88"/>
      <c r="MK4366" s="88"/>
      <c r="ML4366" s="88"/>
      <c r="MM4366" s="88"/>
      <c r="MN4366" s="88"/>
      <c r="MO4366" s="88"/>
      <c r="MP4366" s="88"/>
      <c r="MQ4366" s="88"/>
      <c r="MR4366" s="88"/>
      <c r="MS4366" s="88"/>
      <c r="MT4366" s="88"/>
      <c r="MU4366" s="88"/>
      <c r="MV4366" s="88"/>
      <c r="MW4366" s="88"/>
      <c r="MX4366" s="88"/>
      <c r="MY4366" s="88"/>
      <c r="MZ4366" s="88"/>
      <c r="NA4366" s="88"/>
      <c r="NB4366" s="88"/>
      <c r="NC4366" s="88"/>
      <c r="ND4366" s="88"/>
      <c r="NE4366" s="88"/>
      <c r="NF4366" s="88"/>
      <c r="NG4366" s="88"/>
      <c r="NH4366" s="88"/>
      <c r="NI4366" s="88"/>
      <c r="NJ4366" s="88"/>
      <c r="NK4366" s="88"/>
      <c r="NL4366" s="88"/>
      <c r="NM4366" s="88"/>
      <c r="NN4366" s="88"/>
      <c r="NO4366" s="88"/>
      <c r="NP4366" s="88"/>
      <c r="NQ4366" s="88"/>
      <c r="NR4366" s="88"/>
      <c r="NS4366" s="88"/>
      <c r="NT4366" s="88"/>
      <c r="NU4366" s="88"/>
      <c r="NV4366" s="88"/>
      <c r="NW4366" s="88"/>
      <c r="NX4366" s="88"/>
      <c r="NY4366" s="88"/>
      <c r="NZ4366" s="88"/>
      <c r="OA4366" s="88"/>
      <c r="OB4366" s="88"/>
      <c r="OC4366" s="88"/>
      <c r="OD4366" s="88"/>
      <c r="OE4366" s="88"/>
      <c r="OF4366" s="88"/>
      <c r="OG4366" s="88"/>
      <c r="OH4366" s="88"/>
      <c r="OI4366" s="11"/>
      <c r="OJ4366" s="11"/>
      <c r="OK4366" s="11"/>
      <c r="OL4366" s="11"/>
      <c r="OM4366" s="11"/>
      <c r="ON4366" s="11"/>
      <c r="OO4366" s="11"/>
      <c r="OP4366" s="11"/>
      <c r="OQ4366" s="11"/>
      <c r="OR4366" s="11"/>
      <c r="OS4366" s="11"/>
      <c r="OT4366" s="11"/>
      <c r="OU4366" s="11"/>
      <c r="OV4366" s="11"/>
      <c r="OW4366" s="11"/>
      <c r="OX4366" s="11"/>
      <c r="OY4366" s="11"/>
      <c r="OZ4366" s="11"/>
      <c r="PA4366" s="11"/>
      <c r="PB4366" s="11"/>
      <c r="PC4366" s="11"/>
      <c r="PD4366" s="11"/>
      <c r="PE4366" s="11"/>
      <c r="PF4366" s="11"/>
      <c r="PG4366" s="11"/>
      <c r="PH4366" s="11"/>
      <c r="PI4366" s="11"/>
      <c r="PJ4366" s="11"/>
      <c r="PK4366" s="11"/>
      <c r="PL4366" s="11"/>
      <c r="PM4366" s="11"/>
      <c r="PN4366" s="11"/>
      <c r="PO4366" s="11"/>
      <c r="PP4366" s="11"/>
      <c r="PQ4366" s="11"/>
      <c r="PR4366" s="11"/>
      <c r="PS4366" s="11"/>
      <c r="PT4366" s="11"/>
      <c r="PU4366" s="11"/>
      <c r="PV4366" s="11"/>
      <c r="PW4366" s="11"/>
      <c r="PX4366" s="11"/>
      <c r="PY4366" s="11"/>
    </row>
    <row r="4367" spans="1:442" s="429" customFormat="1" ht="16.5" customHeight="1">
      <c r="A4367" s="12" t="s">
        <v>406</v>
      </c>
      <c r="B4367" s="13"/>
      <c r="C4367" s="487"/>
      <c r="D4367" s="12"/>
      <c r="E4367" s="14" t="s">
        <v>639</v>
      </c>
      <c r="F4367" s="14" t="s">
        <v>625</v>
      </c>
      <c r="G4367" s="14" t="s">
        <v>640</v>
      </c>
      <c r="H4367" s="15">
        <v>2008</v>
      </c>
      <c r="I4367" s="423">
        <v>1</v>
      </c>
      <c r="J4367" s="423">
        <v>0</v>
      </c>
      <c r="K4367" s="423">
        <v>0</v>
      </c>
      <c r="L4367" s="16" t="s">
        <v>6816</v>
      </c>
      <c r="M4367" s="16"/>
      <c r="N4367" s="16" t="s">
        <v>41</v>
      </c>
      <c r="O4367" s="311">
        <v>8760</v>
      </c>
      <c r="P4367" s="17">
        <v>0</v>
      </c>
      <c r="Q4367" s="17">
        <v>0</v>
      </c>
      <c r="R4367" s="18" t="s">
        <v>33</v>
      </c>
      <c r="S4367" s="244">
        <v>0</v>
      </c>
      <c r="T4367" s="244">
        <v>110</v>
      </c>
      <c r="U4367" s="244">
        <v>1.4</v>
      </c>
      <c r="V4367" s="244">
        <v>0</v>
      </c>
      <c r="W4367" s="310">
        <v>0.154</v>
      </c>
      <c r="X4367" s="21">
        <v>1349.04</v>
      </c>
      <c r="Y4367" s="247" t="s">
        <v>33</v>
      </c>
      <c r="Z4367" s="23" t="s">
        <v>5838</v>
      </c>
      <c r="AA4367" s="24"/>
      <c r="AB4367" s="14"/>
      <c r="AC4367" s="14"/>
      <c r="AD4367" s="25"/>
      <c r="AE4367" s="26"/>
      <c r="AF4367" s="27"/>
      <c r="AG4367" s="28"/>
      <c r="AH4367" s="28"/>
      <c r="AI4367" s="28"/>
      <c r="AJ4367" s="28"/>
      <c r="AK4367" s="28"/>
      <c r="AL4367" s="28"/>
      <c r="AM4367" s="28"/>
      <c r="AN4367" s="28"/>
      <c r="AO4367" s="28"/>
      <c r="AP4367" s="88"/>
      <c r="AQ4367" s="88"/>
      <c r="AR4367" s="88"/>
      <c r="AS4367" s="88"/>
      <c r="AT4367" s="88"/>
      <c r="AU4367" s="88"/>
      <c r="AV4367" s="88"/>
      <c r="AW4367" s="88"/>
      <c r="AX4367" s="88"/>
      <c r="AY4367" s="88"/>
      <c r="AZ4367" s="88"/>
      <c r="BA4367" s="88"/>
      <c r="BB4367" s="88"/>
      <c r="BC4367" s="88"/>
      <c r="BD4367" s="88"/>
      <c r="BE4367" s="88"/>
      <c r="BF4367" s="88"/>
      <c r="BG4367" s="88"/>
      <c r="BH4367" s="88"/>
      <c r="BI4367" s="88"/>
      <c r="BJ4367" s="88"/>
      <c r="BK4367" s="88"/>
      <c r="BL4367" s="88"/>
      <c r="BM4367" s="88"/>
      <c r="BN4367" s="88"/>
      <c r="BO4367" s="88"/>
      <c r="BP4367" s="88"/>
      <c r="BQ4367" s="88"/>
      <c r="BR4367" s="88"/>
      <c r="BS4367" s="88"/>
      <c r="BT4367" s="88"/>
      <c r="BU4367" s="88"/>
      <c r="BV4367" s="88"/>
      <c r="BW4367" s="88"/>
      <c r="BX4367" s="88"/>
      <c r="BY4367" s="88"/>
      <c r="BZ4367" s="88"/>
      <c r="CA4367" s="88"/>
      <c r="CB4367" s="88"/>
      <c r="CC4367" s="88"/>
      <c r="CD4367" s="88"/>
      <c r="CE4367" s="88"/>
      <c r="CF4367" s="88"/>
      <c r="CG4367" s="88"/>
      <c r="CH4367" s="88"/>
      <c r="CI4367" s="88"/>
      <c r="CJ4367" s="88"/>
      <c r="CK4367" s="88"/>
      <c r="CL4367" s="88"/>
      <c r="CM4367" s="88"/>
      <c r="CN4367" s="88"/>
      <c r="CO4367" s="88"/>
      <c r="CP4367" s="88"/>
      <c r="CQ4367" s="88"/>
      <c r="CR4367" s="88"/>
      <c r="CS4367" s="88"/>
      <c r="CT4367" s="88"/>
      <c r="CU4367" s="88"/>
      <c r="CV4367" s="88"/>
      <c r="CW4367" s="88"/>
      <c r="CX4367" s="88"/>
      <c r="CY4367" s="88"/>
      <c r="CZ4367" s="88"/>
      <c r="DA4367" s="88"/>
      <c r="DB4367" s="88"/>
      <c r="DC4367" s="88"/>
      <c r="DD4367" s="88"/>
      <c r="DE4367" s="88"/>
      <c r="DF4367" s="88"/>
      <c r="DG4367" s="88"/>
      <c r="DH4367" s="88"/>
      <c r="DI4367" s="88"/>
      <c r="DJ4367" s="88"/>
      <c r="DK4367" s="88"/>
      <c r="DL4367" s="88"/>
      <c r="DM4367" s="88"/>
      <c r="DN4367" s="88"/>
      <c r="DO4367" s="88"/>
      <c r="DP4367" s="88"/>
      <c r="DQ4367" s="88"/>
      <c r="DR4367" s="88"/>
      <c r="DS4367" s="88"/>
      <c r="DT4367" s="88"/>
      <c r="DU4367" s="88"/>
      <c r="DV4367" s="88"/>
      <c r="DW4367" s="88"/>
      <c r="DX4367" s="88"/>
      <c r="DY4367" s="88"/>
      <c r="DZ4367" s="88"/>
      <c r="EA4367" s="88"/>
      <c r="EB4367" s="88"/>
      <c r="EC4367" s="88"/>
      <c r="ED4367" s="88"/>
      <c r="EE4367" s="88"/>
      <c r="EF4367" s="88"/>
      <c r="EG4367" s="88"/>
      <c r="EH4367" s="88"/>
      <c r="EI4367" s="88"/>
      <c r="EJ4367" s="88"/>
      <c r="EK4367" s="88"/>
      <c r="EL4367" s="88"/>
      <c r="EM4367" s="88"/>
      <c r="EN4367" s="88"/>
      <c r="EO4367" s="88"/>
      <c r="EP4367" s="88"/>
      <c r="EQ4367" s="88"/>
      <c r="ER4367" s="88"/>
      <c r="ES4367" s="88"/>
      <c r="ET4367" s="88"/>
      <c r="EU4367" s="88"/>
      <c r="EV4367" s="88"/>
      <c r="EW4367" s="88"/>
      <c r="EX4367" s="88"/>
      <c r="EY4367" s="88"/>
      <c r="EZ4367" s="88"/>
      <c r="FA4367" s="88"/>
      <c r="FB4367" s="88"/>
      <c r="FC4367" s="88"/>
      <c r="FD4367" s="88"/>
      <c r="FE4367" s="88"/>
      <c r="FF4367" s="88"/>
      <c r="FG4367" s="88"/>
      <c r="FH4367" s="88"/>
      <c r="FI4367" s="88"/>
      <c r="FJ4367" s="88"/>
      <c r="FK4367" s="88"/>
      <c r="FL4367" s="88"/>
      <c r="FM4367" s="88"/>
      <c r="FN4367" s="88"/>
      <c r="FO4367" s="88"/>
      <c r="FP4367" s="88"/>
      <c r="FQ4367" s="88"/>
      <c r="FR4367" s="88"/>
      <c r="FS4367" s="88"/>
      <c r="FT4367" s="88"/>
      <c r="FU4367" s="88"/>
      <c r="FV4367" s="88"/>
      <c r="FW4367" s="88"/>
      <c r="FX4367" s="88"/>
      <c r="FY4367" s="88"/>
      <c r="FZ4367" s="88"/>
      <c r="GA4367" s="88"/>
      <c r="GB4367" s="88"/>
      <c r="GC4367" s="88"/>
      <c r="GD4367" s="88"/>
      <c r="GE4367" s="88"/>
      <c r="GF4367" s="88"/>
      <c r="GG4367" s="88"/>
      <c r="GH4367" s="88"/>
      <c r="GI4367" s="88"/>
      <c r="GJ4367" s="88"/>
      <c r="GK4367" s="88"/>
      <c r="GL4367" s="88"/>
      <c r="GM4367" s="88"/>
      <c r="GN4367" s="88"/>
      <c r="GO4367" s="88"/>
      <c r="GP4367" s="88"/>
      <c r="GQ4367" s="88"/>
      <c r="GR4367" s="88"/>
      <c r="GS4367" s="88"/>
      <c r="GT4367" s="88"/>
      <c r="GU4367" s="88"/>
      <c r="GV4367" s="88"/>
      <c r="GW4367" s="88"/>
      <c r="GX4367" s="88"/>
      <c r="GY4367" s="88"/>
      <c r="GZ4367" s="88"/>
      <c r="HA4367" s="88"/>
      <c r="HB4367" s="88"/>
      <c r="HC4367" s="88"/>
      <c r="HD4367" s="88"/>
      <c r="HE4367" s="88"/>
      <c r="HF4367" s="88"/>
      <c r="HG4367" s="88"/>
      <c r="HH4367" s="88"/>
      <c r="HI4367" s="88"/>
      <c r="HJ4367" s="88"/>
      <c r="HK4367" s="88"/>
      <c r="HL4367" s="88"/>
      <c r="HM4367" s="88"/>
      <c r="HN4367" s="88"/>
      <c r="HO4367" s="88"/>
      <c r="HP4367" s="88"/>
      <c r="HQ4367" s="88"/>
      <c r="HR4367" s="88"/>
      <c r="HS4367" s="88"/>
      <c r="HT4367" s="88"/>
      <c r="HU4367" s="88"/>
      <c r="HV4367" s="88"/>
      <c r="HW4367" s="88"/>
      <c r="HX4367" s="88"/>
      <c r="HY4367" s="88"/>
      <c r="HZ4367" s="88"/>
      <c r="IA4367" s="88"/>
      <c r="IB4367" s="88"/>
      <c r="IC4367" s="88"/>
      <c r="ID4367" s="88"/>
      <c r="IE4367" s="88"/>
      <c r="IF4367" s="88"/>
      <c r="IG4367" s="88"/>
      <c r="IH4367" s="88"/>
      <c r="II4367" s="88"/>
      <c r="IJ4367" s="88"/>
      <c r="IK4367" s="88"/>
      <c r="IL4367" s="88"/>
      <c r="IM4367" s="88"/>
      <c r="IN4367" s="88"/>
      <c r="IO4367" s="88"/>
      <c r="IP4367" s="88"/>
      <c r="IQ4367" s="88"/>
      <c r="IR4367" s="88"/>
      <c r="IS4367" s="88"/>
      <c r="IT4367" s="88"/>
      <c r="IU4367" s="88"/>
      <c r="IV4367" s="88"/>
      <c r="IW4367" s="88"/>
      <c r="IX4367" s="88"/>
      <c r="IY4367" s="88"/>
      <c r="IZ4367" s="88"/>
      <c r="JA4367" s="88"/>
      <c r="JB4367" s="88"/>
      <c r="JC4367" s="88"/>
      <c r="JD4367" s="88"/>
      <c r="JE4367" s="88"/>
      <c r="JF4367" s="88"/>
      <c r="JG4367" s="88"/>
      <c r="JH4367" s="88"/>
      <c r="JI4367" s="88"/>
      <c r="JJ4367" s="88"/>
      <c r="JK4367" s="88"/>
      <c r="JL4367" s="88"/>
      <c r="JM4367" s="88"/>
      <c r="JN4367" s="88"/>
      <c r="JO4367" s="88"/>
      <c r="JP4367" s="88"/>
      <c r="JQ4367" s="88"/>
      <c r="JR4367" s="88"/>
      <c r="JS4367" s="88"/>
      <c r="JT4367" s="88"/>
      <c r="JU4367" s="88"/>
      <c r="JV4367" s="88"/>
      <c r="JW4367" s="88"/>
      <c r="JX4367" s="88"/>
      <c r="JY4367" s="88"/>
      <c r="JZ4367" s="88"/>
      <c r="KA4367" s="88"/>
      <c r="KB4367" s="88"/>
      <c r="KC4367" s="88"/>
      <c r="KD4367" s="88"/>
      <c r="KE4367" s="88"/>
      <c r="KF4367" s="88"/>
      <c r="KG4367" s="88"/>
      <c r="KH4367" s="88"/>
      <c r="KI4367" s="88"/>
      <c r="KJ4367" s="88"/>
      <c r="KK4367" s="88"/>
      <c r="KL4367" s="88"/>
      <c r="KM4367" s="88"/>
      <c r="KN4367" s="88"/>
      <c r="KO4367" s="88"/>
      <c r="KP4367" s="88"/>
      <c r="KQ4367" s="88"/>
      <c r="KR4367" s="88"/>
      <c r="KS4367" s="88"/>
      <c r="KT4367" s="88"/>
      <c r="KU4367" s="88"/>
      <c r="KV4367" s="88"/>
      <c r="KW4367" s="88"/>
      <c r="KX4367" s="88"/>
      <c r="KY4367" s="88"/>
      <c r="KZ4367" s="88"/>
      <c r="LA4367" s="88"/>
      <c r="LB4367" s="88"/>
      <c r="LC4367" s="88"/>
      <c r="LD4367" s="88"/>
      <c r="LE4367" s="88"/>
      <c r="LF4367" s="88"/>
      <c r="LG4367" s="88"/>
      <c r="LH4367" s="88"/>
      <c r="LI4367" s="88"/>
      <c r="LJ4367" s="88"/>
      <c r="LK4367" s="88"/>
      <c r="LL4367" s="88"/>
      <c r="LM4367" s="88"/>
      <c r="LN4367" s="88"/>
      <c r="LO4367" s="88"/>
      <c r="LP4367" s="88"/>
      <c r="LQ4367" s="88"/>
      <c r="LR4367" s="88"/>
      <c r="LS4367" s="88"/>
      <c r="LT4367" s="88"/>
      <c r="LU4367" s="88"/>
      <c r="LV4367" s="88"/>
      <c r="LW4367" s="88"/>
      <c r="LX4367" s="88"/>
      <c r="LY4367" s="88"/>
      <c r="LZ4367" s="88"/>
      <c r="MA4367" s="88"/>
      <c r="MB4367" s="88"/>
      <c r="MC4367" s="88"/>
      <c r="MD4367" s="88"/>
      <c r="ME4367" s="88"/>
      <c r="MF4367" s="88"/>
      <c r="MG4367" s="88"/>
      <c r="MH4367" s="88"/>
      <c r="MI4367" s="88"/>
      <c r="MJ4367" s="88"/>
      <c r="MK4367" s="88"/>
      <c r="ML4367" s="88"/>
      <c r="MM4367" s="88"/>
      <c r="MN4367" s="88"/>
      <c r="MO4367" s="88"/>
      <c r="MP4367" s="88"/>
      <c r="MQ4367" s="88"/>
      <c r="MR4367" s="88"/>
      <c r="MS4367" s="88"/>
      <c r="MT4367" s="88"/>
      <c r="MU4367" s="88"/>
      <c r="MV4367" s="88"/>
      <c r="MW4367" s="88"/>
      <c r="MX4367" s="88"/>
      <c r="MY4367" s="88"/>
      <c r="MZ4367" s="88"/>
      <c r="NA4367" s="88"/>
      <c r="NB4367" s="88"/>
      <c r="NC4367" s="88"/>
      <c r="ND4367" s="88"/>
      <c r="NE4367" s="88"/>
      <c r="NF4367" s="88"/>
      <c r="NG4367" s="88"/>
      <c r="NH4367" s="88"/>
      <c r="NI4367" s="88"/>
      <c r="NJ4367" s="88"/>
      <c r="NK4367" s="88"/>
      <c r="NL4367" s="88"/>
      <c r="NM4367" s="88"/>
      <c r="NN4367" s="88"/>
      <c r="NO4367" s="88"/>
      <c r="NP4367" s="88"/>
      <c r="NQ4367" s="88"/>
      <c r="NR4367" s="88"/>
      <c r="NS4367" s="88"/>
      <c r="NT4367" s="88"/>
      <c r="NU4367" s="88"/>
      <c r="NV4367" s="88"/>
      <c r="NW4367" s="88"/>
      <c r="NX4367" s="88"/>
      <c r="NY4367" s="88"/>
      <c r="NZ4367" s="88"/>
      <c r="OA4367" s="88"/>
      <c r="OB4367" s="88"/>
      <c r="OC4367" s="88"/>
      <c r="OD4367" s="88"/>
      <c r="OE4367" s="88"/>
      <c r="OF4367" s="88"/>
      <c r="OG4367" s="88"/>
      <c r="OH4367" s="88"/>
      <c r="OI4367" s="11"/>
      <c r="OJ4367" s="11"/>
      <c r="OK4367" s="11"/>
      <c r="OL4367" s="11"/>
      <c r="OM4367" s="11"/>
      <c r="ON4367" s="11"/>
      <c r="OO4367" s="11"/>
      <c r="OP4367" s="11"/>
      <c r="OQ4367" s="11"/>
      <c r="OR4367" s="11"/>
      <c r="OS4367" s="11"/>
      <c r="OT4367" s="11"/>
      <c r="OU4367" s="11"/>
      <c r="OV4367" s="11"/>
      <c r="OW4367" s="11"/>
      <c r="OX4367" s="11"/>
      <c r="OY4367" s="11"/>
      <c r="OZ4367" s="11"/>
      <c r="PA4367" s="11"/>
      <c r="PB4367" s="11"/>
      <c r="PC4367" s="11"/>
      <c r="PD4367" s="11"/>
      <c r="PE4367" s="11"/>
      <c r="PF4367" s="11"/>
      <c r="PG4367" s="11"/>
      <c r="PH4367" s="11"/>
      <c r="PI4367" s="11"/>
      <c r="PJ4367" s="11"/>
      <c r="PK4367" s="11"/>
      <c r="PL4367" s="11"/>
      <c r="PM4367" s="11"/>
      <c r="PN4367" s="11"/>
      <c r="PO4367" s="11"/>
      <c r="PP4367" s="11"/>
      <c r="PQ4367" s="11"/>
      <c r="PR4367" s="11"/>
      <c r="PS4367" s="11"/>
      <c r="PT4367" s="11"/>
      <c r="PU4367" s="11"/>
      <c r="PV4367" s="11"/>
      <c r="PW4367" s="11"/>
      <c r="PX4367" s="11"/>
      <c r="PY4367" s="11"/>
      <c r="PZ4367" s="11"/>
    </row>
    <row r="4368" spans="1:442" s="429" customFormat="1" ht="16.5" customHeight="1">
      <c r="A4368" s="12" t="s">
        <v>406</v>
      </c>
      <c r="B4368" s="13"/>
      <c r="C4368" s="487"/>
      <c r="D4368" s="12"/>
      <c r="E4368" s="14" t="s">
        <v>641</v>
      </c>
      <c r="F4368" s="14" t="s">
        <v>625</v>
      </c>
      <c r="G4368" s="14" t="s">
        <v>642</v>
      </c>
      <c r="H4368" s="15">
        <v>2008</v>
      </c>
      <c r="I4368" s="423">
        <v>1</v>
      </c>
      <c r="J4368" s="423">
        <v>0</v>
      </c>
      <c r="K4368" s="423">
        <v>0</v>
      </c>
      <c r="L4368" s="16" t="s">
        <v>6816</v>
      </c>
      <c r="M4368" s="16"/>
      <c r="N4368" s="16" t="s">
        <v>41</v>
      </c>
      <c r="O4368" s="311">
        <v>8760</v>
      </c>
      <c r="P4368" s="17">
        <v>0</v>
      </c>
      <c r="Q4368" s="17">
        <v>0</v>
      </c>
      <c r="R4368" s="18" t="s">
        <v>33</v>
      </c>
      <c r="S4368" s="244">
        <v>0</v>
      </c>
      <c r="T4368" s="244">
        <v>110</v>
      </c>
      <c r="U4368" s="244">
        <v>1.4</v>
      </c>
      <c r="V4368" s="244">
        <v>0</v>
      </c>
      <c r="W4368" s="310">
        <v>0.154</v>
      </c>
      <c r="X4368" s="21">
        <v>1349.04</v>
      </c>
      <c r="Y4368" s="247" t="s">
        <v>33</v>
      </c>
      <c r="Z4368" s="23" t="s">
        <v>5838</v>
      </c>
      <c r="AA4368" s="24"/>
      <c r="AB4368" s="14"/>
      <c r="AC4368" s="14"/>
      <c r="AD4368" s="25"/>
      <c r="AE4368" s="26"/>
      <c r="AF4368" s="27"/>
      <c r="AG4368" s="28"/>
      <c r="AH4368" s="28"/>
      <c r="AI4368" s="28"/>
      <c r="AJ4368" s="28"/>
      <c r="AK4368" s="28"/>
      <c r="AL4368" s="28"/>
      <c r="AM4368" s="28"/>
      <c r="AN4368" s="28"/>
      <c r="AO4368" s="28"/>
      <c r="AP4368" s="88"/>
      <c r="AQ4368" s="88"/>
      <c r="AR4368" s="88"/>
      <c r="AS4368" s="88"/>
      <c r="AT4368" s="88"/>
      <c r="AU4368" s="88"/>
      <c r="AV4368" s="88"/>
      <c r="AW4368" s="88"/>
      <c r="AX4368" s="88"/>
      <c r="AY4368" s="88"/>
      <c r="AZ4368" s="88"/>
      <c r="BA4368" s="88"/>
      <c r="BB4368" s="88"/>
      <c r="BC4368" s="88"/>
      <c r="BD4368" s="88"/>
      <c r="BE4368" s="88"/>
      <c r="BF4368" s="88"/>
      <c r="BG4368" s="88"/>
      <c r="BH4368" s="88"/>
      <c r="BI4368" s="88"/>
      <c r="BJ4368" s="88"/>
      <c r="BK4368" s="88"/>
      <c r="BL4368" s="88"/>
      <c r="BM4368" s="88"/>
      <c r="BN4368" s="88"/>
      <c r="BO4368" s="88"/>
      <c r="BP4368" s="88"/>
      <c r="BQ4368" s="88"/>
      <c r="BR4368" s="88"/>
      <c r="BS4368" s="88"/>
      <c r="BT4368" s="88"/>
      <c r="BU4368" s="88"/>
      <c r="BV4368" s="88"/>
      <c r="BW4368" s="88"/>
      <c r="BX4368" s="88"/>
      <c r="BY4368" s="88"/>
      <c r="BZ4368" s="88"/>
      <c r="CA4368" s="88"/>
      <c r="CB4368" s="88"/>
      <c r="CC4368" s="88"/>
      <c r="CD4368" s="88"/>
      <c r="CE4368" s="88"/>
      <c r="CF4368" s="88"/>
      <c r="CG4368" s="88"/>
      <c r="CH4368" s="88"/>
      <c r="CI4368" s="88"/>
      <c r="CJ4368" s="88"/>
      <c r="CK4368" s="88"/>
      <c r="CL4368" s="88"/>
      <c r="CM4368" s="88"/>
      <c r="CN4368" s="88"/>
      <c r="CO4368" s="88"/>
      <c r="CP4368" s="88"/>
      <c r="CQ4368" s="88"/>
      <c r="CR4368" s="88"/>
      <c r="CS4368" s="88"/>
      <c r="CT4368" s="88"/>
      <c r="CU4368" s="88"/>
      <c r="CV4368" s="88"/>
      <c r="CW4368" s="88"/>
      <c r="CX4368" s="88"/>
      <c r="CY4368" s="88"/>
      <c r="CZ4368" s="88"/>
      <c r="DA4368" s="88"/>
      <c r="DB4368" s="88"/>
      <c r="DC4368" s="88"/>
      <c r="DD4368" s="88"/>
      <c r="DE4368" s="88"/>
      <c r="DF4368" s="88"/>
      <c r="DG4368" s="88"/>
      <c r="DH4368" s="88"/>
      <c r="DI4368" s="88"/>
      <c r="DJ4368" s="88"/>
      <c r="DK4368" s="88"/>
      <c r="DL4368" s="88"/>
      <c r="DM4368" s="88"/>
      <c r="DN4368" s="88"/>
      <c r="DO4368" s="88"/>
      <c r="DP4368" s="88"/>
      <c r="DQ4368" s="88"/>
      <c r="DR4368" s="88"/>
      <c r="DS4368" s="88"/>
      <c r="DT4368" s="88"/>
      <c r="DU4368" s="88"/>
      <c r="DV4368" s="88"/>
      <c r="DW4368" s="88"/>
      <c r="DX4368" s="88"/>
      <c r="DY4368" s="88"/>
      <c r="DZ4368" s="88"/>
      <c r="EA4368" s="88"/>
      <c r="EB4368" s="88"/>
      <c r="EC4368" s="88"/>
      <c r="ED4368" s="88"/>
      <c r="EE4368" s="88"/>
      <c r="EF4368" s="88"/>
      <c r="EG4368" s="88"/>
      <c r="EH4368" s="88"/>
      <c r="EI4368" s="88"/>
      <c r="EJ4368" s="88"/>
      <c r="EK4368" s="88"/>
      <c r="EL4368" s="88"/>
      <c r="EM4368" s="88"/>
      <c r="EN4368" s="88"/>
      <c r="EO4368" s="88"/>
      <c r="EP4368" s="88"/>
      <c r="EQ4368" s="88"/>
      <c r="ER4368" s="88"/>
      <c r="ES4368" s="88"/>
      <c r="ET4368" s="88"/>
      <c r="EU4368" s="88"/>
      <c r="EV4368" s="88"/>
      <c r="EW4368" s="88"/>
      <c r="EX4368" s="88"/>
      <c r="EY4368" s="88"/>
      <c r="EZ4368" s="88"/>
      <c r="FA4368" s="88"/>
      <c r="FB4368" s="88"/>
      <c r="FC4368" s="88"/>
      <c r="FD4368" s="88"/>
      <c r="FE4368" s="88"/>
      <c r="FF4368" s="88"/>
      <c r="FG4368" s="88"/>
      <c r="FH4368" s="88"/>
      <c r="FI4368" s="88"/>
      <c r="FJ4368" s="88"/>
      <c r="FK4368" s="88"/>
      <c r="FL4368" s="88"/>
      <c r="FM4368" s="88"/>
      <c r="FN4368" s="88"/>
      <c r="FO4368" s="88"/>
      <c r="FP4368" s="88"/>
      <c r="FQ4368" s="88"/>
      <c r="FR4368" s="88"/>
      <c r="FS4368" s="88"/>
      <c r="FT4368" s="88"/>
      <c r="FU4368" s="88"/>
      <c r="FV4368" s="88"/>
      <c r="FW4368" s="88"/>
      <c r="FX4368" s="88"/>
      <c r="FY4368" s="88"/>
      <c r="FZ4368" s="88"/>
      <c r="GA4368" s="88"/>
      <c r="GB4368" s="88"/>
      <c r="GC4368" s="88"/>
      <c r="GD4368" s="88"/>
      <c r="GE4368" s="88"/>
      <c r="GF4368" s="88"/>
      <c r="GG4368" s="88"/>
      <c r="GH4368" s="88"/>
      <c r="GI4368" s="88"/>
      <c r="GJ4368" s="88"/>
      <c r="GK4368" s="88"/>
      <c r="GL4368" s="88"/>
      <c r="GM4368" s="88"/>
      <c r="GN4368" s="88"/>
      <c r="GO4368" s="88"/>
      <c r="GP4368" s="88"/>
      <c r="GQ4368" s="88"/>
      <c r="GR4368" s="88"/>
      <c r="GS4368" s="88"/>
      <c r="GT4368" s="88"/>
      <c r="GU4368" s="88"/>
      <c r="GV4368" s="88"/>
      <c r="GW4368" s="88"/>
      <c r="GX4368" s="88"/>
      <c r="GY4368" s="88"/>
      <c r="GZ4368" s="88"/>
      <c r="HA4368" s="88"/>
      <c r="HB4368" s="88"/>
      <c r="HC4368" s="88"/>
      <c r="HD4368" s="88"/>
      <c r="HE4368" s="88"/>
      <c r="HF4368" s="88"/>
      <c r="HG4368" s="88"/>
      <c r="HH4368" s="88"/>
      <c r="HI4368" s="88"/>
      <c r="HJ4368" s="88"/>
      <c r="HK4368" s="88"/>
      <c r="HL4368" s="88"/>
      <c r="HM4368" s="88"/>
      <c r="HN4368" s="88"/>
      <c r="HO4368" s="88"/>
      <c r="HP4368" s="88"/>
      <c r="HQ4368" s="88"/>
      <c r="HR4368" s="88"/>
      <c r="HS4368" s="88"/>
      <c r="HT4368" s="88"/>
      <c r="HU4368" s="88"/>
      <c r="HV4368" s="88"/>
      <c r="HW4368" s="88"/>
      <c r="HX4368" s="88"/>
      <c r="HY4368" s="88"/>
      <c r="HZ4368" s="88"/>
      <c r="IA4368" s="88"/>
      <c r="IB4368" s="88"/>
      <c r="IC4368" s="88"/>
      <c r="ID4368" s="88"/>
      <c r="IE4368" s="88"/>
      <c r="IF4368" s="88"/>
      <c r="IG4368" s="88"/>
      <c r="IH4368" s="88"/>
      <c r="II4368" s="88"/>
      <c r="IJ4368" s="88"/>
      <c r="IK4368" s="88"/>
      <c r="IL4368" s="88"/>
      <c r="IM4368" s="88"/>
      <c r="IN4368" s="88"/>
      <c r="IO4368" s="88"/>
      <c r="IP4368" s="88"/>
      <c r="IQ4368" s="88"/>
      <c r="IR4368" s="88"/>
      <c r="IS4368" s="88"/>
      <c r="IT4368" s="88"/>
      <c r="IU4368" s="88"/>
      <c r="IV4368" s="88"/>
      <c r="IW4368" s="88"/>
      <c r="IX4368" s="88"/>
      <c r="IY4368" s="88"/>
      <c r="IZ4368" s="88"/>
      <c r="JA4368" s="88"/>
      <c r="JB4368" s="88"/>
      <c r="JC4368" s="88"/>
      <c r="JD4368" s="88"/>
      <c r="JE4368" s="88"/>
      <c r="JF4368" s="88"/>
      <c r="JG4368" s="88"/>
      <c r="JH4368" s="88"/>
      <c r="JI4368" s="88"/>
      <c r="JJ4368" s="88"/>
      <c r="JK4368" s="88"/>
      <c r="JL4368" s="88"/>
      <c r="JM4368" s="88"/>
      <c r="JN4368" s="88"/>
      <c r="JO4368" s="88"/>
      <c r="JP4368" s="88"/>
      <c r="JQ4368" s="88"/>
      <c r="JR4368" s="88"/>
      <c r="JS4368" s="88"/>
      <c r="JT4368" s="88"/>
      <c r="JU4368" s="88"/>
      <c r="JV4368" s="88"/>
      <c r="JW4368" s="88"/>
      <c r="JX4368" s="88"/>
      <c r="JY4368" s="88"/>
      <c r="JZ4368" s="88"/>
      <c r="KA4368" s="88"/>
      <c r="KB4368" s="88"/>
      <c r="KC4368" s="88"/>
      <c r="KD4368" s="88"/>
      <c r="KE4368" s="88"/>
      <c r="KF4368" s="88"/>
      <c r="KG4368" s="88"/>
      <c r="KH4368" s="88"/>
      <c r="KI4368" s="88"/>
      <c r="KJ4368" s="88"/>
      <c r="KK4368" s="88"/>
      <c r="KL4368" s="88"/>
      <c r="KM4368" s="88"/>
      <c r="KN4368" s="88"/>
      <c r="KO4368" s="88"/>
      <c r="KP4368" s="88"/>
      <c r="KQ4368" s="88"/>
      <c r="KR4368" s="88"/>
      <c r="KS4368" s="88"/>
      <c r="KT4368" s="88"/>
      <c r="KU4368" s="88"/>
      <c r="KV4368" s="88"/>
      <c r="KW4368" s="88"/>
      <c r="KX4368" s="88"/>
      <c r="KY4368" s="88"/>
      <c r="KZ4368" s="88"/>
      <c r="LA4368" s="88"/>
      <c r="LB4368" s="88"/>
      <c r="LC4368" s="88"/>
      <c r="LD4368" s="88"/>
      <c r="LE4368" s="88"/>
      <c r="LF4368" s="88"/>
      <c r="LG4368" s="88"/>
      <c r="LH4368" s="88"/>
      <c r="LI4368" s="88"/>
      <c r="LJ4368" s="88"/>
      <c r="LK4368" s="88"/>
      <c r="LL4368" s="88"/>
      <c r="LM4368" s="88"/>
      <c r="LN4368" s="88"/>
      <c r="LO4368" s="88"/>
      <c r="LP4368" s="88"/>
      <c r="LQ4368" s="88"/>
      <c r="LR4368" s="88"/>
      <c r="LS4368" s="88"/>
      <c r="LT4368" s="88"/>
      <c r="LU4368" s="88"/>
      <c r="LV4368" s="88"/>
      <c r="LW4368" s="88"/>
      <c r="LX4368" s="88"/>
      <c r="LY4368" s="88"/>
      <c r="LZ4368" s="88"/>
      <c r="MA4368" s="88"/>
      <c r="MB4368" s="88"/>
      <c r="MC4368" s="88"/>
      <c r="MD4368" s="88"/>
      <c r="ME4368" s="88"/>
      <c r="MF4368" s="88"/>
      <c r="MG4368" s="88"/>
      <c r="MH4368" s="88"/>
      <c r="MI4368" s="88"/>
      <c r="MJ4368" s="88"/>
      <c r="MK4368" s="88"/>
      <c r="ML4368" s="88"/>
      <c r="MM4368" s="88"/>
      <c r="MN4368" s="88"/>
      <c r="MO4368" s="88"/>
      <c r="MP4368" s="88"/>
      <c r="MQ4368" s="88"/>
      <c r="MR4368" s="88"/>
      <c r="MS4368" s="88"/>
      <c r="MT4368" s="88"/>
      <c r="MU4368" s="88"/>
      <c r="MV4368" s="88"/>
      <c r="MW4368" s="88"/>
      <c r="MX4368" s="88"/>
      <c r="MY4368" s="88"/>
      <c r="MZ4368" s="88"/>
      <c r="NA4368" s="88"/>
      <c r="NB4368" s="88"/>
      <c r="NC4368" s="88"/>
      <c r="ND4368" s="88"/>
      <c r="NE4368" s="88"/>
      <c r="NF4368" s="88"/>
      <c r="NG4368" s="88"/>
      <c r="NH4368" s="88"/>
      <c r="NI4368" s="88"/>
      <c r="NJ4368" s="88"/>
      <c r="NK4368" s="88"/>
      <c r="NL4368" s="88"/>
      <c r="NM4368" s="88"/>
      <c r="NN4368" s="88"/>
      <c r="NO4368" s="88"/>
      <c r="NP4368" s="88"/>
      <c r="NQ4368" s="88"/>
      <c r="NR4368" s="88"/>
      <c r="NS4368" s="88"/>
      <c r="NT4368" s="88"/>
      <c r="NU4368" s="88"/>
      <c r="NV4368" s="88"/>
      <c r="NW4368" s="88"/>
      <c r="NX4368" s="88"/>
      <c r="NY4368" s="88"/>
      <c r="NZ4368" s="88"/>
      <c r="OA4368" s="88"/>
      <c r="OB4368" s="88"/>
      <c r="OC4368" s="88"/>
      <c r="OD4368" s="88"/>
      <c r="OE4368" s="88"/>
      <c r="OF4368" s="88"/>
      <c r="OG4368" s="88"/>
      <c r="OH4368" s="88"/>
      <c r="OI4368" s="11"/>
      <c r="OJ4368" s="11"/>
      <c r="OK4368" s="11"/>
      <c r="OL4368" s="11"/>
      <c r="OM4368" s="11"/>
      <c r="ON4368" s="11"/>
      <c r="OO4368" s="11"/>
      <c r="OP4368" s="11"/>
      <c r="OQ4368" s="11"/>
      <c r="OR4368" s="11"/>
      <c r="OS4368" s="11"/>
      <c r="OT4368" s="11"/>
      <c r="OU4368" s="11"/>
      <c r="OV4368" s="11"/>
      <c r="OW4368" s="11"/>
      <c r="OX4368" s="11"/>
      <c r="OY4368" s="11"/>
      <c r="OZ4368" s="11"/>
      <c r="PA4368" s="11"/>
      <c r="PB4368" s="11"/>
      <c r="PC4368" s="11"/>
      <c r="PD4368" s="11"/>
      <c r="PE4368" s="11"/>
      <c r="PF4368" s="11"/>
      <c r="PG4368" s="11"/>
      <c r="PH4368" s="11"/>
      <c r="PI4368" s="11"/>
      <c r="PJ4368" s="11"/>
      <c r="PK4368" s="11"/>
      <c r="PL4368" s="11"/>
      <c r="PM4368" s="11"/>
      <c r="PN4368" s="11"/>
      <c r="PO4368" s="11"/>
      <c r="PP4368" s="11"/>
      <c r="PQ4368" s="11"/>
      <c r="PR4368" s="11"/>
      <c r="PS4368" s="11"/>
      <c r="PT4368" s="11"/>
      <c r="PU4368" s="11"/>
      <c r="PV4368" s="11"/>
      <c r="PW4368" s="11"/>
      <c r="PX4368" s="11"/>
      <c r="PY4368" s="11"/>
      <c r="PZ4368" s="11"/>
    </row>
    <row r="4369" spans="1:398" ht="16.5" customHeight="1">
      <c r="A4369" s="12" t="s">
        <v>406</v>
      </c>
      <c r="B4369" s="13"/>
      <c r="C4369" s="487"/>
      <c r="D4369" s="12"/>
      <c r="E4369" s="14" t="s">
        <v>643</v>
      </c>
      <c r="F4369" s="14" t="s">
        <v>644</v>
      </c>
      <c r="G4369" s="14" t="s">
        <v>645</v>
      </c>
      <c r="H4369" s="15">
        <v>2006</v>
      </c>
      <c r="I4369" s="423">
        <v>1</v>
      </c>
      <c r="J4369" s="423">
        <v>0</v>
      </c>
      <c r="K4369" s="423">
        <v>0</v>
      </c>
      <c r="L4369" s="16" t="s">
        <v>6816</v>
      </c>
      <c r="M4369" s="16"/>
      <c r="N4369" s="16" t="s">
        <v>41</v>
      </c>
      <c r="O4369" s="311">
        <v>8760</v>
      </c>
      <c r="P4369" s="17">
        <v>0</v>
      </c>
      <c r="Q4369" s="17">
        <v>0</v>
      </c>
      <c r="R4369" s="18" t="s">
        <v>33</v>
      </c>
      <c r="S4369" s="244">
        <v>0</v>
      </c>
      <c r="T4369" s="244">
        <v>110</v>
      </c>
      <c r="U4369" s="244">
        <v>1.4</v>
      </c>
      <c r="V4369" s="244">
        <v>0</v>
      </c>
      <c r="W4369" s="310">
        <v>0.154</v>
      </c>
      <c r="X4369" s="21">
        <v>1349.04</v>
      </c>
      <c r="Y4369" s="247" t="s">
        <v>33</v>
      </c>
      <c r="Z4369" s="23" t="s">
        <v>5838</v>
      </c>
      <c r="AA4369" s="24"/>
      <c r="AB4369" s="14"/>
      <c r="AC4369" s="14"/>
      <c r="AD4369" s="25"/>
      <c r="AE4369" s="26"/>
      <c r="AF4369" s="27"/>
      <c r="AG4369" s="28"/>
      <c r="AH4369" s="28"/>
      <c r="AI4369" s="28"/>
      <c r="AJ4369" s="28"/>
      <c r="AK4369" s="28"/>
      <c r="AL4369" s="28"/>
      <c r="AM4369" s="28"/>
      <c r="AN4369" s="28"/>
      <c r="AO4369" s="28"/>
      <c r="AP4369" s="88"/>
      <c r="AQ4369" s="88"/>
      <c r="AR4369" s="88"/>
      <c r="AS4369" s="88"/>
      <c r="AT4369" s="88"/>
      <c r="AU4369" s="88"/>
      <c r="AV4369" s="88"/>
      <c r="AW4369" s="88"/>
      <c r="AX4369" s="88"/>
      <c r="AY4369" s="88"/>
      <c r="AZ4369" s="88"/>
      <c r="BA4369" s="88"/>
      <c r="BB4369" s="88"/>
      <c r="BC4369" s="88"/>
      <c r="BD4369" s="88"/>
      <c r="BE4369" s="88"/>
      <c r="BF4369" s="88"/>
      <c r="BG4369" s="88"/>
      <c r="BH4369" s="88"/>
      <c r="BI4369" s="88"/>
      <c r="BJ4369" s="88"/>
      <c r="BK4369" s="88"/>
      <c r="BL4369" s="88"/>
      <c r="BM4369" s="88"/>
      <c r="BN4369" s="88"/>
      <c r="BO4369" s="88"/>
      <c r="BP4369" s="88"/>
      <c r="BQ4369" s="88"/>
      <c r="BR4369" s="88"/>
      <c r="BS4369" s="88"/>
      <c r="BT4369" s="88"/>
      <c r="BU4369" s="88"/>
      <c r="BV4369" s="88"/>
      <c r="BW4369" s="88"/>
      <c r="BX4369" s="88"/>
      <c r="BY4369" s="88"/>
      <c r="BZ4369" s="88"/>
      <c r="CA4369" s="88"/>
      <c r="CB4369" s="88"/>
      <c r="CC4369" s="88"/>
      <c r="CD4369" s="88"/>
      <c r="CE4369" s="88"/>
      <c r="CF4369" s="88"/>
      <c r="CG4369" s="88"/>
      <c r="CH4369" s="88"/>
      <c r="CI4369" s="88"/>
      <c r="CJ4369" s="88"/>
      <c r="CK4369" s="88"/>
      <c r="CL4369" s="88"/>
      <c r="CM4369" s="88"/>
      <c r="CN4369" s="88"/>
      <c r="CO4369" s="88"/>
      <c r="CP4369" s="88"/>
      <c r="CQ4369" s="88"/>
      <c r="CR4369" s="88"/>
      <c r="CS4369" s="88"/>
      <c r="CT4369" s="88"/>
      <c r="CU4369" s="88"/>
      <c r="CV4369" s="88"/>
      <c r="CW4369" s="88"/>
      <c r="CX4369" s="88"/>
      <c r="CY4369" s="88"/>
      <c r="CZ4369" s="88"/>
      <c r="DA4369" s="88"/>
      <c r="DB4369" s="88"/>
      <c r="DC4369" s="88"/>
      <c r="DD4369" s="88"/>
      <c r="DE4369" s="88"/>
      <c r="DF4369" s="88"/>
      <c r="DG4369" s="88"/>
      <c r="DH4369" s="88"/>
      <c r="DI4369" s="88"/>
      <c r="DJ4369" s="88"/>
      <c r="DK4369" s="88"/>
      <c r="DL4369" s="88"/>
      <c r="DM4369" s="88"/>
      <c r="DN4369" s="88"/>
      <c r="DO4369" s="88"/>
      <c r="DP4369" s="88"/>
      <c r="DQ4369" s="88"/>
      <c r="DR4369" s="88"/>
      <c r="DS4369" s="88"/>
      <c r="DT4369" s="88"/>
      <c r="DU4369" s="88"/>
      <c r="DV4369" s="88"/>
      <c r="DW4369" s="88"/>
      <c r="DX4369" s="88"/>
      <c r="DY4369" s="88"/>
      <c r="DZ4369" s="88"/>
      <c r="EA4369" s="88"/>
      <c r="EB4369" s="88"/>
      <c r="EC4369" s="88"/>
      <c r="ED4369" s="88"/>
      <c r="EE4369" s="88"/>
      <c r="EF4369" s="88"/>
      <c r="EG4369" s="88"/>
      <c r="EH4369" s="88"/>
      <c r="EI4369" s="88"/>
      <c r="EJ4369" s="88"/>
      <c r="EK4369" s="88"/>
      <c r="EL4369" s="88"/>
      <c r="EM4369" s="88"/>
      <c r="EN4369" s="88"/>
      <c r="EO4369" s="88"/>
      <c r="EP4369" s="88"/>
      <c r="EQ4369" s="88"/>
      <c r="ER4369" s="88"/>
      <c r="ES4369" s="88"/>
      <c r="ET4369" s="88"/>
      <c r="EU4369" s="88"/>
      <c r="EV4369" s="88"/>
      <c r="EW4369" s="88"/>
      <c r="EX4369" s="88"/>
      <c r="EY4369" s="88"/>
      <c r="EZ4369" s="88"/>
      <c r="FA4369" s="88"/>
      <c r="FB4369" s="88"/>
      <c r="FC4369" s="88"/>
      <c r="FD4369" s="88"/>
      <c r="FE4369" s="88"/>
      <c r="FF4369" s="88"/>
      <c r="FG4369" s="88"/>
      <c r="FH4369" s="88"/>
      <c r="FI4369" s="88"/>
      <c r="FJ4369" s="88"/>
      <c r="FK4369" s="88"/>
      <c r="FL4369" s="88"/>
      <c r="FM4369" s="88"/>
      <c r="FN4369" s="88"/>
      <c r="FO4369" s="88"/>
      <c r="FP4369" s="88"/>
      <c r="FQ4369" s="88"/>
      <c r="FR4369" s="88"/>
      <c r="FS4369" s="88"/>
      <c r="FT4369" s="88"/>
      <c r="FU4369" s="88"/>
      <c r="FV4369" s="88"/>
      <c r="FW4369" s="88"/>
      <c r="FX4369" s="88"/>
      <c r="FY4369" s="88"/>
      <c r="FZ4369" s="88"/>
      <c r="GA4369" s="88"/>
      <c r="GB4369" s="88"/>
      <c r="GC4369" s="88"/>
      <c r="GD4369" s="88"/>
      <c r="GE4369" s="88"/>
      <c r="GF4369" s="88"/>
      <c r="GG4369" s="88"/>
      <c r="GH4369" s="88"/>
      <c r="GI4369" s="88"/>
      <c r="GJ4369" s="88"/>
      <c r="GK4369" s="88"/>
      <c r="GL4369" s="88"/>
      <c r="GM4369" s="88"/>
      <c r="GN4369" s="88"/>
      <c r="GO4369" s="88"/>
      <c r="GP4369" s="88"/>
      <c r="GQ4369" s="88"/>
      <c r="GR4369" s="88"/>
      <c r="GS4369" s="88"/>
      <c r="GT4369" s="88"/>
      <c r="GU4369" s="88"/>
      <c r="GV4369" s="88"/>
      <c r="GW4369" s="88"/>
      <c r="GX4369" s="88"/>
      <c r="GY4369" s="88"/>
      <c r="GZ4369" s="88"/>
      <c r="HA4369" s="88"/>
      <c r="HB4369" s="88"/>
      <c r="HC4369" s="88"/>
      <c r="HD4369" s="88"/>
      <c r="HE4369" s="88"/>
      <c r="HF4369" s="88"/>
      <c r="HG4369" s="88"/>
      <c r="HH4369" s="88"/>
      <c r="HI4369" s="88"/>
      <c r="HJ4369" s="88"/>
      <c r="HK4369" s="88"/>
      <c r="HL4369" s="88"/>
      <c r="HM4369" s="88"/>
      <c r="HN4369" s="88"/>
      <c r="HO4369" s="88"/>
      <c r="HP4369" s="88"/>
      <c r="HQ4369" s="88"/>
      <c r="HR4369" s="88"/>
      <c r="HS4369" s="88"/>
      <c r="HT4369" s="88"/>
      <c r="HU4369" s="88"/>
      <c r="HV4369" s="88"/>
      <c r="HW4369" s="88"/>
      <c r="HX4369" s="88"/>
      <c r="HY4369" s="88"/>
      <c r="HZ4369" s="88"/>
      <c r="IA4369" s="88"/>
      <c r="IB4369" s="88"/>
      <c r="IC4369" s="88"/>
      <c r="ID4369" s="88"/>
      <c r="IE4369" s="88"/>
      <c r="IF4369" s="88"/>
      <c r="IG4369" s="88"/>
      <c r="IH4369" s="88"/>
      <c r="II4369" s="88"/>
      <c r="IJ4369" s="88"/>
      <c r="IK4369" s="88"/>
      <c r="IL4369" s="88"/>
      <c r="IM4369" s="88"/>
      <c r="IN4369" s="88"/>
      <c r="IO4369" s="88"/>
      <c r="IP4369" s="88"/>
      <c r="IQ4369" s="88"/>
      <c r="IR4369" s="88"/>
      <c r="IS4369" s="88"/>
      <c r="IT4369" s="88"/>
      <c r="IU4369" s="88"/>
      <c r="IV4369" s="88"/>
      <c r="IW4369" s="88"/>
      <c r="IX4369" s="88"/>
      <c r="IY4369" s="88"/>
      <c r="IZ4369" s="88"/>
      <c r="JA4369" s="88"/>
      <c r="JB4369" s="88"/>
      <c r="JC4369" s="88"/>
      <c r="JD4369" s="88"/>
      <c r="JE4369" s="88"/>
      <c r="JF4369" s="88"/>
      <c r="JG4369" s="88"/>
      <c r="JH4369" s="88"/>
      <c r="JI4369" s="88"/>
      <c r="JJ4369" s="88"/>
      <c r="JK4369" s="88"/>
      <c r="JL4369" s="88"/>
      <c r="JM4369" s="88"/>
      <c r="JN4369" s="88"/>
      <c r="JO4369" s="88"/>
      <c r="JP4369" s="88"/>
      <c r="JQ4369" s="88"/>
      <c r="JR4369" s="88"/>
      <c r="JS4369" s="88"/>
      <c r="JT4369" s="88"/>
      <c r="JU4369" s="88"/>
      <c r="JV4369" s="88"/>
      <c r="JW4369" s="88"/>
      <c r="JX4369" s="88"/>
      <c r="JY4369" s="88"/>
      <c r="JZ4369" s="88"/>
      <c r="KA4369" s="88"/>
      <c r="KB4369" s="88"/>
      <c r="KC4369" s="88"/>
      <c r="KD4369" s="88"/>
      <c r="KE4369" s="88"/>
      <c r="KF4369" s="88"/>
      <c r="KG4369" s="88"/>
      <c r="KH4369" s="88"/>
      <c r="KI4369" s="88"/>
      <c r="KJ4369" s="88"/>
      <c r="KK4369" s="88"/>
      <c r="KL4369" s="88"/>
      <c r="KM4369" s="88"/>
      <c r="KN4369" s="88"/>
      <c r="KO4369" s="88"/>
      <c r="KP4369" s="88"/>
      <c r="KQ4369" s="88"/>
      <c r="KR4369" s="88"/>
      <c r="KS4369" s="88"/>
      <c r="KT4369" s="88"/>
      <c r="KU4369" s="88"/>
      <c r="KV4369" s="88"/>
      <c r="KW4369" s="88"/>
      <c r="KX4369" s="88"/>
      <c r="KY4369" s="88"/>
      <c r="KZ4369" s="88"/>
      <c r="LA4369" s="88"/>
      <c r="LB4369" s="88"/>
      <c r="LC4369" s="88"/>
      <c r="LD4369" s="88"/>
      <c r="LE4369" s="88"/>
      <c r="LF4369" s="88"/>
      <c r="LG4369" s="88"/>
      <c r="LH4369" s="88"/>
      <c r="LI4369" s="88"/>
      <c r="LJ4369" s="88"/>
      <c r="LK4369" s="88"/>
      <c r="LL4369" s="88"/>
      <c r="LM4369" s="88"/>
      <c r="LN4369" s="88"/>
      <c r="LO4369" s="88"/>
      <c r="LP4369" s="88"/>
      <c r="LQ4369" s="88"/>
      <c r="LR4369" s="88"/>
      <c r="LS4369" s="88"/>
      <c r="LT4369" s="88"/>
      <c r="LU4369" s="88"/>
      <c r="LV4369" s="88"/>
      <c r="LW4369" s="88"/>
      <c r="LX4369" s="88"/>
      <c r="LY4369" s="88"/>
      <c r="LZ4369" s="88"/>
      <c r="MA4369" s="88"/>
      <c r="MB4369" s="88"/>
      <c r="MC4369" s="88"/>
      <c r="MD4369" s="88"/>
      <c r="ME4369" s="88"/>
      <c r="MF4369" s="88"/>
      <c r="MG4369" s="88"/>
      <c r="MH4369" s="88"/>
      <c r="MI4369" s="88"/>
      <c r="MJ4369" s="88"/>
      <c r="MK4369" s="88"/>
      <c r="ML4369" s="88"/>
      <c r="MM4369" s="88"/>
      <c r="MN4369" s="88"/>
      <c r="MO4369" s="88"/>
      <c r="MP4369" s="88"/>
      <c r="MQ4369" s="88"/>
      <c r="MR4369" s="88"/>
      <c r="MS4369" s="88"/>
      <c r="MT4369" s="88"/>
      <c r="MU4369" s="88"/>
      <c r="MV4369" s="88"/>
      <c r="MW4369" s="88"/>
      <c r="MX4369" s="88"/>
      <c r="MY4369" s="88"/>
      <c r="MZ4369" s="88"/>
      <c r="NA4369" s="88"/>
      <c r="NB4369" s="88"/>
      <c r="NC4369" s="88"/>
      <c r="ND4369" s="88"/>
      <c r="NE4369" s="88"/>
      <c r="NF4369" s="88"/>
      <c r="NG4369" s="88"/>
      <c r="NH4369" s="88"/>
      <c r="NI4369" s="88"/>
      <c r="NJ4369" s="88"/>
      <c r="NK4369" s="88"/>
      <c r="NL4369" s="88"/>
      <c r="NM4369" s="88"/>
      <c r="NN4369" s="88"/>
      <c r="NO4369" s="88"/>
      <c r="NP4369" s="88"/>
      <c r="NQ4369" s="88"/>
      <c r="NR4369" s="88"/>
      <c r="NS4369" s="88"/>
      <c r="NT4369" s="88"/>
      <c r="NU4369" s="88"/>
      <c r="NV4369" s="88"/>
      <c r="NW4369" s="88"/>
      <c r="NX4369" s="88"/>
      <c r="NY4369" s="88"/>
      <c r="NZ4369" s="88"/>
      <c r="OA4369" s="88"/>
      <c r="OB4369" s="88"/>
      <c r="OC4369" s="88"/>
      <c r="OD4369" s="88"/>
      <c r="OE4369" s="88"/>
      <c r="OF4369" s="88"/>
      <c r="OG4369" s="88"/>
      <c r="OH4369" s="88"/>
    </row>
    <row r="4370" spans="1:398" ht="16.5" customHeight="1">
      <c r="A4370" s="12" t="s">
        <v>406</v>
      </c>
      <c r="B4370" s="13"/>
      <c r="C4370" s="189"/>
      <c r="D4370" s="12"/>
      <c r="E4370" s="14" t="s">
        <v>472</v>
      </c>
      <c r="F4370" s="14" t="s">
        <v>473</v>
      </c>
      <c r="G4370" s="14" t="s">
        <v>474</v>
      </c>
      <c r="H4370" s="15">
        <v>2015</v>
      </c>
      <c r="I4370" s="15">
        <v>1</v>
      </c>
      <c r="J4370" s="15">
        <v>0</v>
      </c>
      <c r="K4370" s="15">
        <v>0</v>
      </c>
      <c r="L4370" s="16" t="s">
        <v>452</v>
      </c>
      <c r="M4370" s="16"/>
      <c r="N4370" s="16" t="s">
        <v>41</v>
      </c>
      <c r="O4370" s="17">
        <v>2628</v>
      </c>
      <c r="P4370" s="17">
        <v>6132</v>
      </c>
      <c r="Q4370" s="17">
        <v>5</v>
      </c>
      <c r="R4370" s="18" t="s">
        <v>33</v>
      </c>
      <c r="S4370" s="19">
        <v>60</v>
      </c>
      <c r="T4370" s="19">
        <v>110</v>
      </c>
      <c r="U4370" s="19">
        <v>4.5454545454545459</v>
      </c>
      <c r="V4370" s="19">
        <v>0</v>
      </c>
      <c r="W4370" s="20">
        <v>0.5</v>
      </c>
      <c r="X4370" s="21">
        <v>1467.3</v>
      </c>
      <c r="Y4370" s="22" t="s">
        <v>33</v>
      </c>
      <c r="Z4370" s="23" t="s">
        <v>5838</v>
      </c>
      <c r="AA4370" s="24"/>
      <c r="AB4370" s="14"/>
      <c r="AC4370" s="14"/>
      <c r="AD4370" s="25"/>
      <c r="AE4370" s="26"/>
      <c r="AF4370" s="27"/>
      <c r="AG4370" s="28"/>
      <c r="AH4370" s="28"/>
      <c r="AI4370" s="28"/>
      <c r="AJ4370" s="28"/>
      <c r="AK4370" s="28"/>
      <c r="AL4370" s="28"/>
      <c r="AM4370" s="28"/>
      <c r="AN4370" s="28"/>
      <c r="AO4370" s="28"/>
      <c r="AP4370" s="88"/>
      <c r="AQ4370" s="88"/>
      <c r="AR4370" s="88"/>
      <c r="AS4370" s="88"/>
      <c r="AT4370" s="88"/>
      <c r="AU4370" s="88"/>
      <c r="AV4370" s="88"/>
      <c r="AW4370" s="88"/>
      <c r="AX4370" s="88"/>
      <c r="AY4370" s="88"/>
      <c r="AZ4370" s="88"/>
      <c r="BA4370" s="88"/>
      <c r="BB4370" s="88"/>
      <c r="BC4370" s="88"/>
      <c r="BD4370" s="88"/>
      <c r="BE4370" s="88"/>
      <c r="BF4370" s="88"/>
      <c r="BG4370" s="88"/>
      <c r="BH4370" s="88"/>
      <c r="BI4370" s="88"/>
      <c r="BJ4370" s="88"/>
      <c r="BK4370" s="88"/>
      <c r="BL4370" s="88"/>
      <c r="BM4370" s="88"/>
      <c r="BN4370" s="88"/>
      <c r="BO4370" s="88"/>
      <c r="BP4370" s="88"/>
      <c r="BQ4370" s="88"/>
      <c r="BR4370" s="88"/>
      <c r="BS4370" s="88"/>
      <c r="BT4370" s="88"/>
      <c r="BU4370" s="88"/>
      <c r="BV4370" s="88"/>
      <c r="BW4370" s="88"/>
      <c r="BX4370" s="88"/>
      <c r="BY4370" s="88"/>
      <c r="BZ4370" s="88"/>
      <c r="CA4370" s="88"/>
      <c r="CB4370" s="88"/>
      <c r="CC4370" s="88"/>
      <c r="CD4370" s="88"/>
      <c r="CE4370" s="88"/>
      <c r="CF4370" s="88"/>
      <c r="CG4370" s="88"/>
      <c r="CH4370" s="88"/>
      <c r="CI4370" s="88"/>
      <c r="CJ4370" s="88"/>
      <c r="CK4370" s="88"/>
      <c r="CL4370" s="88"/>
      <c r="CM4370" s="88"/>
      <c r="CN4370" s="88"/>
      <c r="CO4370" s="88"/>
      <c r="CP4370" s="88"/>
      <c r="CQ4370" s="88"/>
      <c r="CR4370" s="88"/>
      <c r="CS4370" s="88"/>
      <c r="CT4370" s="88"/>
      <c r="CU4370" s="88"/>
      <c r="CV4370" s="88"/>
      <c r="CW4370" s="88"/>
      <c r="CX4370" s="88"/>
      <c r="CY4370" s="88"/>
      <c r="CZ4370" s="88"/>
      <c r="DA4370" s="88"/>
      <c r="DB4370" s="88"/>
      <c r="DC4370" s="88"/>
      <c r="DD4370" s="88"/>
      <c r="DE4370" s="88"/>
      <c r="DF4370" s="88"/>
      <c r="DG4370" s="88"/>
      <c r="DH4370" s="88"/>
      <c r="DI4370" s="88"/>
      <c r="DJ4370" s="88"/>
      <c r="DK4370" s="88"/>
      <c r="DL4370" s="88"/>
      <c r="DM4370" s="88"/>
      <c r="DN4370" s="88"/>
      <c r="DO4370" s="88"/>
      <c r="DP4370" s="88"/>
      <c r="DQ4370" s="88"/>
      <c r="DR4370" s="88"/>
      <c r="DS4370" s="88"/>
      <c r="DT4370" s="88"/>
      <c r="DU4370" s="88"/>
      <c r="DV4370" s="88"/>
      <c r="DW4370" s="88"/>
      <c r="DX4370" s="88"/>
      <c r="DY4370" s="88"/>
      <c r="DZ4370" s="88"/>
      <c r="EA4370" s="88"/>
      <c r="EB4370" s="88"/>
      <c r="EC4370" s="88"/>
      <c r="ED4370" s="88"/>
      <c r="EE4370" s="88"/>
      <c r="EF4370" s="88"/>
      <c r="EG4370" s="88"/>
      <c r="EH4370" s="88"/>
      <c r="EI4370" s="88"/>
      <c r="EJ4370" s="88"/>
      <c r="EK4370" s="88"/>
      <c r="EL4370" s="88"/>
      <c r="EM4370" s="88"/>
      <c r="EN4370" s="88"/>
      <c r="EO4370" s="88"/>
      <c r="EP4370" s="88"/>
      <c r="EQ4370" s="88"/>
      <c r="ER4370" s="88"/>
      <c r="ES4370" s="88"/>
      <c r="ET4370" s="88"/>
      <c r="EU4370" s="88"/>
      <c r="EV4370" s="88"/>
      <c r="EW4370" s="88"/>
      <c r="EX4370" s="88"/>
      <c r="EY4370" s="88"/>
      <c r="EZ4370" s="88"/>
      <c r="FA4370" s="88"/>
      <c r="FB4370" s="88"/>
      <c r="FC4370" s="88"/>
      <c r="FD4370" s="88"/>
      <c r="FE4370" s="88"/>
      <c r="FF4370" s="88"/>
      <c r="FG4370" s="88"/>
      <c r="FH4370" s="88"/>
      <c r="FI4370" s="88"/>
      <c r="FJ4370" s="88"/>
      <c r="FK4370" s="88"/>
      <c r="FL4370" s="88"/>
      <c r="FM4370" s="88"/>
      <c r="FN4370" s="88"/>
      <c r="FO4370" s="88"/>
      <c r="FP4370" s="88"/>
      <c r="FQ4370" s="88"/>
      <c r="FR4370" s="88"/>
      <c r="FS4370" s="88"/>
      <c r="FT4370" s="88"/>
      <c r="FU4370" s="88"/>
      <c r="FV4370" s="88"/>
      <c r="FW4370" s="88"/>
      <c r="FX4370" s="88"/>
      <c r="FY4370" s="88"/>
      <c r="FZ4370" s="88"/>
      <c r="GA4370" s="88"/>
      <c r="GB4370" s="88"/>
      <c r="GC4370" s="88"/>
      <c r="GD4370" s="88"/>
      <c r="GE4370" s="88"/>
      <c r="GF4370" s="88"/>
      <c r="GG4370" s="88"/>
      <c r="GH4370" s="88"/>
      <c r="GI4370" s="88"/>
      <c r="GJ4370" s="88"/>
      <c r="GK4370" s="88"/>
      <c r="GL4370" s="88"/>
      <c r="GM4370" s="88"/>
      <c r="GN4370" s="88"/>
      <c r="GO4370" s="88"/>
      <c r="GP4370" s="88"/>
      <c r="GQ4370" s="88"/>
      <c r="GR4370" s="88"/>
      <c r="GS4370" s="88"/>
      <c r="GT4370" s="88"/>
      <c r="GU4370" s="88"/>
      <c r="GV4370" s="88"/>
      <c r="GW4370" s="88"/>
      <c r="GX4370" s="88"/>
      <c r="GY4370" s="88"/>
      <c r="GZ4370" s="88"/>
      <c r="HA4370" s="88"/>
      <c r="HB4370" s="88"/>
      <c r="HC4370" s="88"/>
      <c r="HD4370" s="88"/>
      <c r="HE4370" s="88"/>
      <c r="HF4370" s="88"/>
      <c r="HG4370" s="88"/>
      <c r="HH4370" s="88"/>
      <c r="HI4370" s="88"/>
      <c r="HJ4370" s="88"/>
      <c r="HK4370" s="88"/>
      <c r="HL4370" s="88"/>
      <c r="HM4370" s="88"/>
      <c r="HN4370" s="88"/>
      <c r="HO4370" s="88"/>
      <c r="HP4370" s="88"/>
      <c r="HQ4370" s="88"/>
      <c r="HR4370" s="88"/>
      <c r="HS4370" s="88"/>
      <c r="HT4370" s="88"/>
      <c r="HU4370" s="88"/>
      <c r="HV4370" s="88"/>
      <c r="HW4370" s="88"/>
      <c r="HX4370" s="88"/>
      <c r="HY4370" s="88"/>
      <c r="HZ4370" s="88"/>
      <c r="IA4370" s="88"/>
      <c r="IB4370" s="88"/>
      <c r="IC4370" s="88"/>
      <c r="ID4370" s="88"/>
      <c r="IE4370" s="88"/>
      <c r="IF4370" s="88"/>
      <c r="IG4370" s="88"/>
      <c r="IH4370" s="88"/>
      <c r="II4370" s="88"/>
      <c r="IJ4370" s="88"/>
      <c r="IK4370" s="88"/>
      <c r="IL4370" s="88"/>
      <c r="IM4370" s="88"/>
      <c r="IN4370" s="88"/>
      <c r="IO4370" s="88"/>
      <c r="IP4370" s="88"/>
      <c r="IQ4370" s="88"/>
      <c r="IR4370" s="88"/>
      <c r="IS4370" s="88"/>
      <c r="IT4370" s="88"/>
      <c r="IU4370" s="88"/>
      <c r="IV4370" s="88"/>
      <c r="IW4370" s="88"/>
      <c r="IX4370" s="88"/>
      <c r="IY4370" s="88"/>
      <c r="IZ4370" s="88"/>
      <c r="JA4370" s="88"/>
      <c r="JB4370" s="88"/>
      <c r="JC4370" s="88"/>
      <c r="JD4370" s="88"/>
      <c r="JE4370" s="88"/>
      <c r="JF4370" s="88"/>
      <c r="JG4370" s="88"/>
      <c r="JH4370" s="88"/>
      <c r="JI4370" s="88"/>
      <c r="JJ4370" s="88"/>
      <c r="JK4370" s="88"/>
      <c r="JL4370" s="88"/>
      <c r="JM4370" s="88"/>
      <c r="JN4370" s="88"/>
      <c r="JO4370" s="88"/>
      <c r="JP4370" s="88"/>
      <c r="JQ4370" s="88"/>
      <c r="JR4370" s="88"/>
      <c r="JS4370" s="88"/>
      <c r="JT4370" s="88"/>
      <c r="JU4370" s="88"/>
      <c r="JV4370" s="88"/>
      <c r="JW4370" s="88"/>
      <c r="JX4370" s="88"/>
      <c r="JY4370" s="88"/>
      <c r="JZ4370" s="88"/>
      <c r="KA4370" s="88"/>
      <c r="KB4370" s="88"/>
      <c r="KC4370" s="88"/>
      <c r="KD4370" s="88"/>
      <c r="KE4370" s="88"/>
      <c r="KF4370" s="88"/>
      <c r="KG4370" s="88"/>
      <c r="KH4370" s="88"/>
      <c r="KI4370" s="88"/>
      <c r="KJ4370" s="88"/>
      <c r="KK4370" s="88"/>
      <c r="KL4370" s="88"/>
      <c r="KM4370" s="88"/>
      <c r="KN4370" s="88"/>
      <c r="KO4370" s="88"/>
      <c r="KP4370" s="88"/>
      <c r="KQ4370" s="88"/>
      <c r="KR4370" s="88"/>
      <c r="KS4370" s="88"/>
      <c r="KT4370" s="88"/>
      <c r="KU4370" s="88"/>
      <c r="KV4370" s="88"/>
      <c r="KW4370" s="88"/>
      <c r="KX4370" s="88"/>
      <c r="KY4370" s="88"/>
      <c r="KZ4370" s="88"/>
      <c r="LA4370" s="88"/>
      <c r="LB4370" s="88"/>
      <c r="LC4370" s="88"/>
      <c r="LD4370" s="88"/>
      <c r="LE4370" s="88"/>
      <c r="LF4370" s="88"/>
      <c r="LG4370" s="88"/>
      <c r="LH4370" s="88"/>
      <c r="LI4370" s="88"/>
      <c r="LJ4370" s="88"/>
      <c r="LK4370" s="88"/>
      <c r="LL4370" s="88"/>
      <c r="LM4370" s="88"/>
      <c r="LN4370" s="88"/>
      <c r="LO4370" s="88"/>
      <c r="LP4370" s="88"/>
      <c r="LQ4370" s="88"/>
      <c r="LR4370" s="88"/>
      <c r="LS4370" s="88"/>
      <c r="LT4370" s="88"/>
      <c r="LU4370" s="88"/>
      <c r="LV4370" s="88"/>
      <c r="LW4370" s="88"/>
      <c r="LX4370" s="88"/>
      <c r="LY4370" s="88"/>
      <c r="LZ4370" s="88"/>
      <c r="MA4370" s="88"/>
      <c r="MB4370" s="88"/>
      <c r="MC4370" s="88"/>
      <c r="MD4370" s="88"/>
      <c r="ME4370" s="88"/>
      <c r="MF4370" s="88"/>
      <c r="MG4370" s="88"/>
      <c r="MH4370" s="88"/>
      <c r="MI4370" s="88"/>
      <c r="MJ4370" s="88"/>
      <c r="MK4370" s="88"/>
      <c r="ML4370" s="88"/>
      <c r="MM4370" s="88"/>
      <c r="MN4370" s="88"/>
      <c r="MO4370" s="88"/>
      <c r="MP4370" s="88"/>
      <c r="MQ4370" s="88"/>
      <c r="MR4370" s="88"/>
      <c r="MS4370" s="88"/>
      <c r="MT4370" s="88"/>
      <c r="MU4370" s="88"/>
      <c r="MV4370" s="88"/>
      <c r="MW4370" s="88"/>
      <c r="MX4370" s="88"/>
      <c r="MY4370" s="88"/>
      <c r="MZ4370" s="88"/>
      <c r="NA4370" s="88"/>
      <c r="NB4370" s="88"/>
      <c r="NC4370" s="88"/>
      <c r="ND4370" s="88"/>
      <c r="NE4370" s="88"/>
      <c r="NF4370" s="88"/>
      <c r="NG4370" s="88"/>
      <c r="NH4370" s="88"/>
      <c r="NI4370" s="88"/>
      <c r="NJ4370" s="88"/>
      <c r="NK4370" s="88"/>
      <c r="NL4370" s="88"/>
      <c r="NM4370" s="88"/>
      <c r="NN4370" s="88"/>
      <c r="NO4370" s="88"/>
      <c r="NP4370" s="88"/>
      <c r="NQ4370" s="88"/>
      <c r="NR4370" s="88"/>
      <c r="NS4370" s="88"/>
      <c r="NT4370" s="88"/>
      <c r="NU4370" s="88"/>
      <c r="NV4370" s="88"/>
      <c r="NW4370" s="88"/>
      <c r="NX4370" s="88"/>
      <c r="NY4370" s="88"/>
      <c r="NZ4370" s="88"/>
      <c r="OA4370" s="88"/>
      <c r="OB4370" s="88"/>
      <c r="OC4370" s="88"/>
      <c r="OD4370" s="88"/>
      <c r="OE4370" s="88"/>
      <c r="OF4370" s="88"/>
      <c r="OG4370" s="88"/>
      <c r="OH4370" s="88"/>
    </row>
    <row r="4371" spans="1:398" ht="16.5" customHeight="1">
      <c r="A4371" s="12" t="s">
        <v>406</v>
      </c>
      <c r="B4371" s="13"/>
      <c r="C4371" s="189"/>
      <c r="D4371" s="12"/>
      <c r="E4371" s="14" t="s">
        <v>475</v>
      </c>
      <c r="F4371" s="14" t="s">
        <v>67</v>
      </c>
      <c r="G4371" s="14" t="s">
        <v>67</v>
      </c>
      <c r="H4371" s="15">
        <v>2012</v>
      </c>
      <c r="I4371" s="15">
        <v>1</v>
      </c>
      <c r="J4371" s="15">
        <v>0</v>
      </c>
      <c r="K4371" s="15">
        <v>0</v>
      </c>
      <c r="L4371" s="16" t="s">
        <v>452</v>
      </c>
      <c r="M4371" s="16"/>
      <c r="N4371" s="16" t="s">
        <v>41</v>
      </c>
      <c r="O4371" s="17">
        <v>2628</v>
      </c>
      <c r="P4371" s="17">
        <v>6132</v>
      </c>
      <c r="Q4371" s="17">
        <v>5</v>
      </c>
      <c r="R4371" s="18" t="s">
        <v>33</v>
      </c>
      <c r="S4371" s="19">
        <v>60</v>
      </c>
      <c r="T4371" s="19">
        <v>110</v>
      </c>
      <c r="U4371" s="19">
        <v>4.5454545454545459</v>
      </c>
      <c r="V4371" s="19">
        <v>0</v>
      </c>
      <c r="W4371" s="20">
        <v>0.5</v>
      </c>
      <c r="X4371" s="21">
        <v>1467.3</v>
      </c>
      <c r="Y4371" s="22" t="s">
        <v>33</v>
      </c>
      <c r="Z4371" s="23" t="s">
        <v>5838</v>
      </c>
      <c r="AA4371" s="24"/>
      <c r="AB4371" s="14"/>
      <c r="AC4371" s="14"/>
      <c r="AD4371" s="25"/>
      <c r="AE4371" s="26"/>
      <c r="AF4371" s="27"/>
      <c r="AG4371" s="28"/>
      <c r="AH4371" s="28"/>
      <c r="AI4371" s="28"/>
      <c r="AJ4371" s="28"/>
      <c r="AK4371" s="28"/>
      <c r="AL4371" s="28"/>
      <c r="AM4371" s="28"/>
      <c r="AN4371" s="28"/>
      <c r="AO4371" s="28"/>
      <c r="AP4371" s="88"/>
      <c r="AQ4371" s="88"/>
      <c r="AR4371" s="88"/>
      <c r="AS4371" s="88"/>
      <c r="AT4371" s="88"/>
      <c r="AU4371" s="88"/>
      <c r="AV4371" s="88"/>
      <c r="AW4371" s="88"/>
      <c r="AX4371" s="88"/>
      <c r="AY4371" s="88"/>
      <c r="AZ4371" s="88"/>
      <c r="BA4371" s="88"/>
      <c r="BB4371" s="88"/>
      <c r="BC4371" s="88"/>
      <c r="BD4371" s="88"/>
      <c r="BE4371" s="88"/>
      <c r="BF4371" s="88"/>
      <c r="BG4371" s="88"/>
      <c r="BH4371" s="88"/>
      <c r="BI4371" s="88"/>
      <c r="BJ4371" s="88"/>
      <c r="BK4371" s="88"/>
      <c r="BL4371" s="88"/>
      <c r="BM4371" s="88"/>
      <c r="BN4371" s="88"/>
      <c r="BO4371" s="88"/>
      <c r="BP4371" s="88"/>
      <c r="BQ4371" s="88"/>
      <c r="BR4371" s="88"/>
      <c r="BS4371" s="88"/>
      <c r="BT4371" s="88"/>
      <c r="BU4371" s="88"/>
      <c r="BV4371" s="88"/>
      <c r="BW4371" s="88"/>
      <c r="BX4371" s="88"/>
      <c r="BY4371" s="88"/>
      <c r="BZ4371" s="88"/>
      <c r="CA4371" s="88"/>
      <c r="CB4371" s="88"/>
      <c r="CC4371" s="88"/>
      <c r="CD4371" s="88"/>
      <c r="CE4371" s="88"/>
      <c r="CF4371" s="88"/>
      <c r="CG4371" s="88"/>
      <c r="CH4371" s="88"/>
      <c r="CI4371" s="88"/>
      <c r="CJ4371" s="88"/>
      <c r="CK4371" s="88"/>
      <c r="CL4371" s="88"/>
      <c r="CM4371" s="88"/>
      <c r="CN4371" s="88"/>
      <c r="CO4371" s="88"/>
      <c r="CP4371" s="88"/>
      <c r="CQ4371" s="88"/>
      <c r="CR4371" s="88"/>
      <c r="CS4371" s="88"/>
      <c r="CT4371" s="88"/>
      <c r="CU4371" s="88"/>
      <c r="CV4371" s="88"/>
      <c r="CW4371" s="88"/>
      <c r="CX4371" s="88"/>
      <c r="CY4371" s="88"/>
      <c r="CZ4371" s="88"/>
      <c r="DA4371" s="88"/>
      <c r="DB4371" s="88"/>
      <c r="DC4371" s="88"/>
      <c r="DD4371" s="88"/>
      <c r="DE4371" s="88"/>
      <c r="DF4371" s="88"/>
      <c r="DG4371" s="88"/>
      <c r="DH4371" s="88"/>
      <c r="DI4371" s="88"/>
      <c r="DJ4371" s="88"/>
      <c r="DK4371" s="88"/>
      <c r="DL4371" s="88"/>
      <c r="DM4371" s="88"/>
      <c r="DN4371" s="88"/>
      <c r="DO4371" s="88"/>
      <c r="DP4371" s="88"/>
      <c r="DQ4371" s="88"/>
      <c r="DR4371" s="88"/>
      <c r="DS4371" s="88"/>
      <c r="DT4371" s="88"/>
      <c r="DU4371" s="88"/>
      <c r="DV4371" s="88"/>
      <c r="DW4371" s="88"/>
      <c r="DX4371" s="88"/>
      <c r="DY4371" s="88"/>
      <c r="DZ4371" s="88"/>
      <c r="EA4371" s="88"/>
      <c r="EB4371" s="88"/>
      <c r="EC4371" s="88"/>
      <c r="ED4371" s="88"/>
      <c r="EE4371" s="88"/>
      <c r="EF4371" s="88"/>
      <c r="EG4371" s="88"/>
      <c r="EH4371" s="88"/>
      <c r="EI4371" s="88"/>
      <c r="EJ4371" s="88"/>
      <c r="EK4371" s="88"/>
      <c r="EL4371" s="88"/>
      <c r="EM4371" s="88"/>
      <c r="EN4371" s="88"/>
      <c r="EO4371" s="88"/>
      <c r="EP4371" s="88"/>
      <c r="EQ4371" s="88"/>
      <c r="ER4371" s="88"/>
      <c r="ES4371" s="88"/>
      <c r="ET4371" s="88"/>
      <c r="EU4371" s="88"/>
      <c r="EV4371" s="88"/>
      <c r="EW4371" s="88"/>
      <c r="EX4371" s="88"/>
      <c r="EY4371" s="88"/>
      <c r="EZ4371" s="88"/>
      <c r="FA4371" s="88"/>
      <c r="FB4371" s="88"/>
      <c r="FC4371" s="88"/>
      <c r="FD4371" s="88"/>
      <c r="FE4371" s="88"/>
      <c r="FF4371" s="88"/>
      <c r="FG4371" s="88"/>
      <c r="FH4371" s="88"/>
      <c r="FI4371" s="88"/>
      <c r="FJ4371" s="88"/>
      <c r="FK4371" s="88"/>
      <c r="FL4371" s="88"/>
      <c r="FM4371" s="88"/>
      <c r="FN4371" s="88"/>
      <c r="FO4371" s="88"/>
      <c r="FP4371" s="88"/>
      <c r="FQ4371" s="88"/>
      <c r="FR4371" s="88"/>
      <c r="FS4371" s="88"/>
      <c r="FT4371" s="88"/>
      <c r="FU4371" s="88"/>
      <c r="FV4371" s="88"/>
      <c r="FW4371" s="88"/>
      <c r="FX4371" s="88"/>
      <c r="FY4371" s="88"/>
      <c r="FZ4371" s="88"/>
      <c r="GA4371" s="88"/>
      <c r="GB4371" s="88"/>
      <c r="GC4371" s="88"/>
      <c r="GD4371" s="88"/>
      <c r="GE4371" s="88"/>
      <c r="GF4371" s="88"/>
      <c r="GG4371" s="88"/>
      <c r="GH4371" s="88"/>
      <c r="GI4371" s="88"/>
      <c r="GJ4371" s="88"/>
      <c r="GK4371" s="88"/>
      <c r="GL4371" s="88"/>
      <c r="GM4371" s="88"/>
      <c r="GN4371" s="88"/>
      <c r="GO4371" s="88"/>
      <c r="GP4371" s="88"/>
      <c r="GQ4371" s="88"/>
      <c r="GR4371" s="88"/>
      <c r="GS4371" s="88"/>
      <c r="GT4371" s="88"/>
      <c r="GU4371" s="88"/>
      <c r="GV4371" s="88"/>
      <c r="GW4371" s="88"/>
      <c r="GX4371" s="88"/>
      <c r="GY4371" s="88"/>
      <c r="GZ4371" s="88"/>
      <c r="HA4371" s="88"/>
      <c r="HB4371" s="88"/>
      <c r="HC4371" s="88"/>
      <c r="HD4371" s="88"/>
      <c r="HE4371" s="88"/>
      <c r="HF4371" s="88"/>
      <c r="HG4371" s="88"/>
      <c r="HH4371" s="88"/>
      <c r="HI4371" s="88"/>
      <c r="HJ4371" s="88"/>
      <c r="HK4371" s="88"/>
      <c r="HL4371" s="88"/>
      <c r="HM4371" s="88"/>
      <c r="HN4371" s="88"/>
      <c r="HO4371" s="88"/>
      <c r="HP4371" s="88"/>
      <c r="HQ4371" s="88"/>
      <c r="HR4371" s="88"/>
      <c r="HS4371" s="88"/>
      <c r="HT4371" s="88"/>
      <c r="HU4371" s="88"/>
      <c r="HV4371" s="88"/>
      <c r="HW4371" s="88"/>
      <c r="HX4371" s="88"/>
      <c r="HY4371" s="88"/>
      <c r="HZ4371" s="88"/>
      <c r="IA4371" s="88"/>
      <c r="IB4371" s="88"/>
      <c r="IC4371" s="88"/>
      <c r="ID4371" s="88"/>
      <c r="IE4371" s="88"/>
      <c r="IF4371" s="88"/>
      <c r="IG4371" s="88"/>
      <c r="IH4371" s="88"/>
      <c r="II4371" s="88"/>
      <c r="IJ4371" s="88"/>
      <c r="IK4371" s="88"/>
      <c r="IL4371" s="88"/>
      <c r="IM4371" s="88"/>
      <c r="IN4371" s="88"/>
      <c r="IO4371" s="88"/>
      <c r="IP4371" s="88"/>
      <c r="IQ4371" s="88"/>
      <c r="IR4371" s="88"/>
      <c r="IS4371" s="88"/>
      <c r="IT4371" s="88"/>
      <c r="IU4371" s="88"/>
      <c r="IV4371" s="88"/>
      <c r="IW4371" s="88"/>
      <c r="IX4371" s="88"/>
      <c r="IY4371" s="88"/>
      <c r="IZ4371" s="88"/>
      <c r="JA4371" s="88"/>
      <c r="JB4371" s="88"/>
      <c r="JC4371" s="88"/>
      <c r="JD4371" s="88"/>
      <c r="JE4371" s="88"/>
      <c r="JF4371" s="88"/>
      <c r="JG4371" s="88"/>
      <c r="JH4371" s="88"/>
      <c r="JI4371" s="88"/>
      <c r="JJ4371" s="88"/>
      <c r="JK4371" s="88"/>
      <c r="JL4371" s="88"/>
      <c r="JM4371" s="88"/>
      <c r="JN4371" s="88"/>
      <c r="JO4371" s="88"/>
      <c r="JP4371" s="88"/>
      <c r="JQ4371" s="88"/>
      <c r="JR4371" s="88"/>
      <c r="JS4371" s="88"/>
      <c r="JT4371" s="88"/>
      <c r="JU4371" s="88"/>
      <c r="JV4371" s="88"/>
      <c r="JW4371" s="88"/>
      <c r="JX4371" s="88"/>
      <c r="JY4371" s="88"/>
      <c r="JZ4371" s="88"/>
      <c r="KA4371" s="88"/>
      <c r="KB4371" s="88"/>
      <c r="KC4371" s="88"/>
      <c r="KD4371" s="88"/>
      <c r="KE4371" s="88"/>
      <c r="KF4371" s="88"/>
      <c r="KG4371" s="88"/>
      <c r="KH4371" s="88"/>
      <c r="KI4371" s="88"/>
      <c r="KJ4371" s="88"/>
      <c r="KK4371" s="88"/>
      <c r="KL4371" s="88"/>
      <c r="KM4371" s="88"/>
      <c r="KN4371" s="88"/>
      <c r="KO4371" s="88"/>
      <c r="KP4371" s="88"/>
      <c r="KQ4371" s="88"/>
      <c r="KR4371" s="88"/>
      <c r="KS4371" s="88"/>
      <c r="KT4371" s="88"/>
      <c r="KU4371" s="88"/>
      <c r="KV4371" s="88"/>
      <c r="KW4371" s="88"/>
      <c r="KX4371" s="88"/>
      <c r="KY4371" s="88"/>
      <c r="KZ4371" s="88"/>
      <c r="LA4371" s="88"/>
      <c r="LB4371" s="88"/>
      <c r="LC4371" s="88"/>
      <c r="LD4371" s="88"/>
      <c r="LE4371" s="88"/>
      <c r="LF4371" s="88"/>
      <c r="LG4371" s="88"/>
      <c r="LH4371" s="88"/>
      <c r="LI4371" s="88"/>
      <c r="LJ4371" s="88"/>
      <c r="LK4371" s="88"/>
      <c r="LL4371" s="88"/>
      <c r="LM4371" s="88"/>
      <c r="LN4371" s="88"/>
      <c r="LO4371" s="88"/>
      <c r="LP4371" s="88"/>
      <c r="LQ4371" s="88"/>
      <c r="LR4371" s="88"/>
      <c r="LS4371" s="88"/>
      <c r="LT4371" s="88"/>
      <c r="LU4371" s="88"/>
      <c r="LV4371" s="88"/>
      <c r="LW4371" s="88"/>
      <c r="LX4371" s="88"/>
      <c r="LY4371" s="88"/>
      <c r="LZ4371" s="88"/>
      <c r="MA4371" s="88"/>
      <c r="MB4371" s="88"/>
      <c r="MC4371" s="88"/>
      <c r="MD4371" s="88"/>
      <c r="ME4371" s="88"/>
      <c r="MF4371" s="88"/>
      <c r="MG4371" s="88"/>
      <c r="MH4371" s="88"/>
      <c r="MI4371" s="88"/>
      <c r="MJ4371" s="88"/>
      <c r="MK4371" s="88"/>
      <c r="ML4371" s="88"/>
      <c r="MM4371" s="88"/>
      <c r="MN4371" s="88"/>
      <c r="MO4371" s="88"/>
      <c r="MP4371" s="88"/>
      <c r="MQ4371" s="88"/>
      <c r="MR4371" s="88"/>
      <c r="MS4371" s="88"/>
      <c r="MT4371" s="88"/>
      <c r="MU4371" s="88"/>
      <c r="MV4371" s="88"/>
      <c r="MW4371" s="88"/>
      <c r="MX4371" s="88"/>
      <c r="MY4371" s="88"/>
      <c r="MZ4371" s="88"/>
      <c r="NA4371" s="88"/>
      <c r="NB4371" s="88"/>
      <c r="NC4371" s="88"/>
      <c r="ND4371" s="88"/>
      <c r="NE4371" s="88"/>
      <c r="NF4371" s="88"/>
      <c r="NG4371" s="88"/>
      <c r="NH4371" s="88"/>
      <c r="NI4371" s="88"/>
      <c r="NJ4371" s="88"/>
      <c r="NK4371" s="88"/>
      <c r="NL4371" s="88"/>
      <c r="NM4371" s="88"/>
      <c r="NN4371" s="88"/>
      <c r="NO4371" s="88"/>
      <c r="NP4371" s="88"/>
      <c r="NQ4371" s="88"/>
      <c r="NR4371" s="88"/>
      <c r="NS4371" s="88"/>
      <c r="NT4371" s="88"/>
      <c r="NU4371" s="88"/>
      <c r="NV4371" s="88"/>
      <c r="NW4371" s="88"/>
      <c r="NX4371" s="88"/>
      <c r="NY4371" s="88"/>
      <c r="NZ4371" s="88"/>
      <c r="OA4371" s="88"/>
      <c r="OB4371" s="88"/>
      <c r="OC4371" s="88"/>
      <c r="OD4371" s="88"/>
      <c r="OE4371" s="88"/>
      <c r="OF4371" s="88"/>
      <c r="OG4371" s="88"/>
      <c r="OH4371" s="88"/>
    </row>
    <row r="4372" spans="1:398" ht="16.5" customHeight="1">
      <c r="A4372" s="12" t="s">
        <v>406</v>
      </c>
      <c r="B4372" s="13"/>
      <c r="C4372" s="189"/>
      <c r="D4372" s="12"/>
      <c r="E4372" s="14" t="s">
        <v>107</v>
      </c>
      <c r="F4372" s="14" t="s">
        <v>63</v>
      </c>
      <c r="G4372" s="14" t="s">
        <v>471</v>
      </c>
      <c r="H4372" s="15">
        <v>2006</v>
      </c>
      <c r="I4372" s="15">
        <v>1</v>
      </c>
      <c r="J4372" s="15">
        <v>0</v>
      </c>
      <c r="K4372" s="15">
        <v>0</v>
      </c>
      <c r="L4372" s="16" t="s">
        <v>422</v>
      </c>
      <c r="M4372" s="16"/>
      <c r="N4372" s="16" t="s">
        <v>41</v>
      </c>
      <c r="O4372" s="17">
        <v>8760</v>
      </c>
      <c r="P4372" s="17">
        <v>0</v>
      </c>
      <c r="Q4372" s="17">
        <v>0</v>
      </c>
      <c r="R4372" s="18" t="s">
        <v>33</v>
      </c>
      <c r="S4372" s="19">
        <v>60</v>
      </c>
      <c r="T4372" s="19">
        <v>110</v>
      </c>
      <c r="U4372" s="19">
        <v>1.5272727272727273</v>
      </c>
      <c r="V4372" s="19">
        <v>0</v>
      </c>
      <c r="W4372" s="20">
        <v>0.16800000000000001</v>
      </c>
      <c r="X4372" s="21">
        <v>1471.68</v>
      </c>
      <c r="Y4372" s="22" t="s">
        <v>33</v>
      </c>
      <c r="Z4372" s="23" t="s">
        <v>5838</v>
      </c>
      <c r="AA4372" s="24"/>
      <c r="AB4372" s="14"/>
      <c r="AC4372" s="14"/>
      <c r="AD4372" s="25"/>
      <c r="AE4372" s="26"/>
      <c r="AF4372" s="27"/>
      <c r="AG4372" s="28"/>
      <c r="AH4372" s="28"/>
      <c r="AI4372" s="28"/>
      <c r="AJ4372" s="28"/>
      <c r="AK4372" s="28"/>
      <c r="AL4372" s="28"/>
      <c r="AM4372" s="28"/>
      <c r="AN4372" s="28"/>
      <c r="AO4372" s="28"/>
      <c r="AP4372" s="88"/>
      <c r="AQ4372" s="88"/>
      <c r="AR4372" s="88"/>
      <c r="AS4372" s="88"/>
      <c r="AT4372" s="88"/>
      <c r="AU4372" s="88"/>
      <c r="AV4372" s="88"/>
      <c r="AW4372" s="88"/>
      <c r="AX4372" s="88"/>
      <c r="AY4372" s="88"/>
      <c r="AZ4372" s="88"/>
      <c r="BA4372" s="88"/>
      <c r="BB4372" s="88"/>
      <c r="BC4372" s="88"/>
      <c r="BD4372" s="88"/>
      <c r="BE4372" s="88"/>
      <c r="BF4372" s="88"/>
      <c r="BG4372" s="88"/>
      <c r="BH4372" s="88"/>
      <c r="BI4372" s="88"/>
      <c r="BJ4372" s="88"/>
      <c r="BK4372" s="88"/>
      <c r="BL4372" s="88"/>
      <c r="BM4372" s="88"/>
      <c r="BN4372" s="88"/>
      <c r="BO4372" s="88"/>
      <c r="BP4372" s="88"/>
      <c r="BQ4372" s="88"/>
      <c r="BR4372" s="88"/>
      <c r="BS4372" s="88"/>
      <c r="BT4372" s="88"/>
      <c r="BU4372" s="88"/>
      <c r="BV4372" s="88"/>
      <c r="BW4372" s="88"/>
      <c r="BX4372" s="88"/>
      <c r="BY4372" s="88"/>
      <c r="BZ4372" s="88"/>
      <c r="CA4372" s="88"/>
      <c r="CB4372" s="88"/>
      <c r="CC4372" s="88"/>
      <c r="CD4372" s="88"/>
      <c r="CE4372" s="88"/>
      <c r="CF4372" s="88"/>
      <c r="CG4372" s="88"/>
      <c r="CH4372" s="88"/>
      <c r="CI4372" s="88"/>
      <c r="CJ4372" s="88"/>
      <c r="CK4372" s="88"/>
      <c r="CL4372" s="88"/>
      <c r="CM4372" s="88"/>
      <c r="CN4372" s="88"/>
      <c r="CO4372" s="88"/>
      <c r="CP4372" s="88"/>
      <c r="CQ4372" s="88"/>
      <c r="CR4372" s="88"/>
      <c r="CS4372" s="88"/>
      <c r="CT4372" s="88"/>
      <c r="CU4372" s="88"/>
      <c r="CV4372" s="88"/>
      <c r="CW4372" s="88"/>
      <c r="CX4372" s="88"/>
      <c r="CY4372" s="88"/>
      <c r="CZ4372" s="88"/>
      <c r="DA4372" s="88"/>
      <c r="DB4372" s="88"/>
      <c r="DC4372" s="88"/>
      <c r="DD4372" s="88"/>
      <c r="DE4372" s="88"/>
      <c r="DF4372" s="88"/>
      <c r="DG4372" s="88"/>
      <c r="DH4372" s="88"/>
      <c r="DI4372" s="88"/>
      <c r="DJ4372" s="88"/>
      <c r="DK4372" s="88"/>
      <c r="DL4372" s="88"/>
      <c r="DM4372" s="88"/>
      <c r="DN4372" s="88"/>
      <c r="DO4372" s="88"/>
      <c r="DP4372" s="88"/>
      <c r="DQ4372" s="88"/>
      <c r="DR4372" s="88"/>
      <c r="DS4372" s="88"/>
      <c r="DT4372" s="88"/>
      <c r="DU4372" s="88"/>
      <c r="DV4372" s="88"/>
      <c r="DW4372" s="88"/>
      <c r="DX4372" s="88"/>
      <c r="DY4372" s="88"/>
      <c r="DZ4372" s="88"/>
      <c r="EA4372" s="88"/>
      <c r="EB4372" s="88"/>
      <c r="EC4372" s="88"/>
      <c r="ED4372" s="88"/>
      <c r="EE4372" s="88"/>
      <c r="EF4372" s="88"/>
      <c r="EG4372" s="88"/>
      <c r="EH4372" s="88"/>
      <c r="EI4372" s="88"/>
      <c r="EJ4372" s="88"/>
      <c r="EK4372" s="88"/>
      <c r="EL4372" s="88"/>
      <c r="EM4372" s="88"/>
      <c r="EN4372" s="88"/>
      <c r="EO4372" s="88"/>
      <c r="EP4372" s="88"/>
      <c r="EQ4372" s="88"/>
      <c r="ER4372" s="88"/>
      <c r="ES4372" s="88"/>
      <c r="ET4372" s="88"/>
      <c r="EU4372" s="88"/>
      <c r="EV4372" s="88"/>
      <c r="EW4372" s="88"/>
      <c r="EX4372" s="88"/>
      <c r="EY4372" s="88"/>
      <c r="EZ4372" s="88"/>
      <c r="FA4372" s="88"/>
      <c r="FB4372" s="88"/>
      <c r="FC4372" s="88"/>
      <c r="FD4372" s="88"/>
      <c r="FE4372" s="88"/>
      <c r="FF4372" s="88"/>
      <c r="FG4372" s="88"/>
      <c r="FH4372" s="88"/>
      <c r="FI4372" s="88"/>
      <c r="FJ4372" s="88"/>
      <c r="FK4372" s="88"/>
      <c r="FL4372" s="88"/>
      <c r="FM4372" s="88"/>
      <c r="FN4372" s="88"/>
      <c r="FO4372" s="88"/>
      <c r="FP4372" s="88"/>
      <c r="FQ4372" s="88"/>
      <c r="FR4372" s="88"/>
      <c r="FS4372" s="88"/>
      <c r="FT4372" s="88"/>
      <c r="FU4372" s="88"/>
      <c r="FV4372" s="88"/>
      <c r="FW4372" s="88"/>
      <c r="FX4372" s="88"/>
      <c r="FY4372" s="88"/>
      <c r="FZ4372" s="88"/>
      <c r="GA4372" s="88"/>
      <c r="GB4372" s="88"/>
      <c r="GC4372" s="88"/>
      <c r="GD4372" s="88"/>
      <c r="GE4372" s="88"/>
      <c r="GF4372" s="88"/>
      <c r="GG4372" s="88"/>
      <c r="GH4372" s="88"/>
      <c r="GI4372" s="88"/>
      <c r="GJ4372" s="88"/>
      <c r="GK4372" s="88"/>
      <c r="GL4372" s="88"/>
      <c r="GM4372" s="88"/>
      <c r="GN4372" s="88"/>
      <c r="GO4372" s="88"/>
      <c r="GP4372" s="88"/>
      <c r="GQ4372" s="88"/>
      <c r="GR4372" s="88"/>
      <c r="GS4372" s="88"/>
      <c r="GT4372" s="88"/>
      <c r="GU4372" s="88"/>
      <c r="GV4372" s="88"/>
      <c r="GW4372" s="88"/>
      <c r="GX4372" s="88"/>
      <c r="GY4372" s="88"/>
      <c r="GZ4372" s="88"/>
      <c r="HA4372" s="88"/>
      <c r="HB4372" s="88"/>
      <c r="HC4372" s="88"/>
      <c r="HD4372" s="88"/>
      <c r="HE4372" s="88"/>
      <c r="HF4372" s="88"/>
      <c r="HG4372" s="88"/>
      <c r="HH4372" s="88"/>
      <c r="HI4372" s="88"/>
      <c r="HJ4372" s="88"/>
      <c r="HK4372" s="88"/>
      <c r="HL4372" s="88"/>
      <c r="HM4372" s="88"/>
      <c r="HN4372" s="88"/>
      <c r="HO4372" s="88"/>
      <c r="HP4372" s="88"/>
      <c r="HQ4372" s="88"/>
      <c r="HR4372" s="88"/>
      <c r="HS4372" s="88"/>
      <c r="HT4372" s="88"/>
      <c r="HU4372" s="88"/>
      <c r="HV4372" s="88"/>
      <c r="HW4372" s="88"/>
      <c r="HX4372" s="88"/>
      <c r="HY4372" s="88"/>
      <c r="HZ4372" s="88"/>
      <c r="IA4372" s="88"/>
      <c r="IB4372" s="88"/>
      <c r="IC4372" s="88"/>
      <c r="ID4372" s="88"/>
      <c r="IE4372" s="88"/>
      <c r="IF4372" s="88"/>
      <c r="IG4372" s="88"/>
      <c r="IH4372" s="88"/>
      <c r="II4372" s="88"/>
      <c r="IJ4372" s="88"/>
      <c r="IK4372" s="88"/>
      <c r="IL4372" s="88"/>
      <c r="IM4372" s="88"/>
      <c r="IN4372" s="88"/>
      <c r="IO4372" s="88"/>
      <c r="IP4372" s="88"/>
      <c r="IQ4372" s="88"/>
      <c r="IR4372" s="88"/>
      <c r="IS4372" s="88"/>
      <c r="IT4372" s="88"/>
      <c r="IU4372" s="88"/>
      <c r="IV4372" s="88"/>
      <c r="IW4372" s="88"/>
      <c r="IX4372" s="88"/>
      <c r="IY4372" s="88"/>
      <c r="IZ4372" s="88"/>
      <c r="JA4372" s="88"/>
      <c r="JB4372" s="88"/>
      <c r="JC4372" s="88"/>
      <c r="JD4372" s="88"/>
      <c r="JE4372" s="88"/>
      <c r="JF4372" s="88"/>
      <c r="JG4372" s="88"/>
      <c r="JH4372" s="88"/>
      <c r="JI4372" s="88"/>
      <c r="JJ4372" s="88"/>
      <c r="JK4372" s="88"/>
      <c r="JL4372" s="88"/>
      <c r="JM4372" s="88"/>
      <c r="JN4372" s="88"/>
      <c r="JO4372" s="88"/>
      <c r="JP4372" s="88"/>
      <c r="JQ4372" s="88"/>
      <c r="JR4372" s="88"/>
      <c r="JS4372" s="88"/>
      <c r="JT4372" s="88"/>
      <c r="JU4372" s="88"/>
      <c r="JV4372" s="88"/>
      <c r="JW4372" s="88"/>
      <c r="JX4372" s="88"/>
      <c r="JY4372" s="88"/>
      <c r="JZ4372" s="88"/>
      <c r="KA4372" s="88"/>
      <c r="KB4372" s="88"/>
      <c r="KC4372" s="88"/>
      <c r="KD4372" s="88"/>
      <c r="KE4372" s="88"/>
      <c r="KF4372" s="88"/>
      <c r="KG4372" s="88"/>
      <c r="KH4372" s="88"/>
      <c r="KI4372" s="88"/>
      <c r="KJ4372" s="88"/>
      <c r="KK4372" s="88"/>
      <c r="KL4372" s="88"/>
      <c r="KM4372" s="88"/>
      <c r="KN4372" s="88"/>
      <c r="KO4372" s="88"/>
      <c r="KP4372" s="88"/>
      <c r="KQ4372" s="88"/>
      <c r="KR4372" s="88"/>
      <c r="KS4372" s="88"/>
      <c r="KT4372" s="88"/>
      <c r="KU4372" s="88"/>
      <c r="KV4372" s="88"/>
      <c r="KW4372" s="88"/>
      <c r="KX4372" s="88"/>
      <c r="KY4372" s="88"/>
      <c r="KZ4372" s="88"/>
      <c r="LA4372" s="88"/>
      <c r="LB4372" s="88"/>
      <c r="LC4372" s="88"/>
      <c r="LD4372" s="88"/>
      <c r="LE4372" s="88"/>
      <c r="LF4372" s="88"/>
      <c r="LG4372" s="88"/>
      <c r="LH4372" s="88"/>
      <c r="LI4372" s="88"/>
      <c r="LJ4372" s="88"/>
      <c r="LK4372" s="88"/>
      <c r="LL4372" s="88"/>
      <c r="LM4372" s="88"/>
      <c r="LN4372" s="88"/>
      <c r="LO4372" s="88"/>
      <c r="LP4372" s="88"/>
      <c r="LQ4372" s="88"/>
      <c r="LR4372" s="88"/>
      <c r="LS4372" s="88"/>
      <c r="LT4372" s="88"/>
      <c r="LU4372" s="88"/>
      <c r="LV4372" s="88"/>
      <c r="LW4372" s="88"/>
      <c r="LX4372" s="88"/>
      <c r="LY4372" s="88"/>
      <c r="LZ4372" s="88"/>
      <c r="MA4372" s="88"/>
      <c r="MB4372" s="88"/>
      <c r="MC4372" s="88"/>
      <c r="MD4372" s="88"/>
      <c r="ME4372" s="88"/>
      <c r="MF4372" s="88"/>
      <c r="MG4372" s="88"/>
      <c r="MH4372" s="88"/>
      <c r="MI4372" s="88"/>
      <c r="MJ4372" s="88"/>
      <c r="MK4372" s="88"/>
      <c r="ML4372" s="88"/>
      <c r="MM4372" s="88"/>
      <c r="MN4372" s="88"/>
      <c r="MO4372" s="88"/>
      <c r="MP4372" s="88"/>
      <c r="MQ4372" s="88"/>
      <c r="MR4372" s="88"/>
      <c r="MS4372" s="88"/>
      <c r="MT4372" s="88"/>
      <c r="MU4372" s="88"/>
      <c r="MV4372" s="88"/>
      <c r="MW4372" s="88"/>
      <c r="MX4372" s="88"/>
      <c r="MY4372" s="88"/>
      <c r="MZ4372" s="88"/>
      <c r="NA4372" s="88"/>
      <c r="NB4372" s="88"/>
      <c r="NC4372" s="88"/>
      <c r="ND4372" s="88"/>
      <c r="NE4372" s="88"/>
      <c r="NF4372" s="88"/>
      <c r="NG4372" s="88"/>
      <c r="NH4372" s="88"/>
      <c r="NI4372" s="88"/>
      <c r="NJ4372" s="88"/>
      <c r="NK4372" s="88"/>
      <c r="NL4372" s="88"/>
      <c r="NM4372" s="88"/>
      <c r="NN4372" s="88"/>
      <c r="NO4372" s="88"/>
      <c r="NP4372" s="88"/>
      <c r="NQ4372" s="88"/>
      <c r="NR4372" s="88"/>
      <c r="NS4372" s="88"/>
      <c r="NT4372" s="88"/>
      <c r="NU4372" s="88"/>
      <c r="NV4372" s="88"/>
      <c r="NW4372" s="88"/>
      <c r="NX4372" s="88"/>
      <c r="NY4372" s="88"/>
      <c r="NZ4372" s="88"/>
      <c r="OA4372" s="88"/>
      <c r="OB4372" s="88"/>
      <c r="OC4372" s="88"/>
      <c r="OD4372" s="88"/>
      <c r="OE4372" s="88"/>
      <c r="OF4372" s="88"/>
      <c r="OG4372" s="88"/>
      <c r="OH4372" s="88"/>
    </row>
    <row r="4373" spans="1:398" ht="16.5" customHeight="1">
      <c r="A4373" s="12" t="s">
        <v>406</v>
      </c>
      <c r="B4373" s="13"/>
      <c r="C4373" s="487"/>
      <c r="D4373" s="12"/>
      <c r="E4373" s="14" t="s">
        <v>468</v>
      </c>
      <c r="F4373" s="14" t="s">
        <v>469</v>
      </c>
      <c r="G4373" s="14" t="s">
        <v>470</v>
      </c>
      <c r="H4373" s="15">
        <v>2016</v>
      </c>
      <c r="I4373" s="15">
        <v>1</v>
      </c>
      <c r="J4373" s="15">
        <v>0</v>
      </c>
      <c r="K4373" s="15">
        <v>0</v>
      </c>
      <c r="L4373" s="16" t="s">
        <v>410</v>
      </c>
      <c r="M4373" s="16"/>
      <c r="N4373" s="16" t="s">
        <v>411</v>
      </c>
      <c r="O4373" s="17">
        <v>8760</v>
      </c>
      <c r="P4373" s="17">
        <v>0</v>
      </c>
      <c r="Q4373" s="17">
        <v>0</v>
      </c>
      <c r="R4373" s="18" t="s">
        <v>33</v>
      </c>
      <c r="S4373" s="19">
        <v>60</v>
      </c>
      <c r="T4373" s="19">
        <v>120</v>
      </c>
      <c r="U4373" s="19">
        <v>1.5</v>
      </c>
      <c r="V4373" s="19">
        <v>0</v>
      </c>
      <c r="W4373" s="20">
        <v>0.18</v>
      </c>
      <c r="X4373" s="21">
        <v>1576.8</v>
      </c>
      <c r="Y4373" s="22" t="s">
        <v>33</v>
      </c>
      <c r="Z4373" s="23" t="s">
        <v>5838</v>
      </c>
      <c r="AA4373" s="24"/>
      <c r="AB4373" s="14"/>
      <c r="AC4373" s="14"/>
      <c r="AD4373" s="25"/>
      <c r="AE4373" s="26"/>
      <c r="AF4373" s="27"/>
      <c r="AG4373" s="28"/>
      <c r="AH4373" s="28"/>
      <c r="AI4373" s="28"/>
      <c r="AJ4373" s="28"/>
      <c r="AK4373" s="28"/>
      <c r="AL4373" s="28"/>
      <c r="AM4373" s="28"/>
      <c r="AN4373" s="28"/>
      <c r="AO4373" s="28"/>
      <c r="AP4373" s="88"/>
      <c r="AQ4373" s="88"/>
      <c r="AR4373" s="88"/>
      <c r="AS4373" s="88"/>
      <c r="AT4373" s="88"/>
      <c r="AU4373" s="88"/>
      <c r="AV4373" s="88"/>
      <c r="AW4373" s="88"/>
      <c r="AX4373" s="88"/>
      <c r="AY4373" s="88"/>
      <c r="AZ4373" s="88"/>
      <c r="BA4373" s="88"/>
      <c r="BB4373" s="88"/>
      <c r="BC4373" s="88"/>
      <c r="BD4373" s="88"/>
      <c r="BE4373" s="88"/>
      <c r="BF4373" s="88"/>
      <c r="BG4373" s="88"/>
      <c r="BH4373" s="88"/>
      <c r="BI4373" s="88"/>
      <c r="BJ4373" s="88"/>
      <c r="BK4373" s="88"/>
      <c r="BL4373" s="88"/>
      <c r="BM4373" s="88"/>
      <c r="BN4373" s="88"/>
      <c r="BO4373" s="88"/>
      <c r="BP4373" s="88"/>
      <c r="BQ4373" s="88"/>
      <c r="BR4373" s="88"/>
      <c r="BS4373" s="88"/>
      <c r="BT4373" s="88"/>
      <c r="BU4373" s="88"/>
      <c r="BV4373" s="88"/>
      <c r="BW4373" s="88"/>
      <c r="BX4373" s="88"/>
      <c r="BY4373" s="88"/>
      <c r="BZ4373" s="88"/>
      <c r="CA4373" s="88"/>
      <c r="CB4373" s="88"/>
      <c r="CC4373" s="88"/>
      <c r="CD4373" s="88"/>
      <c r="CE4373" s="88"/>
      <c r="CF4373" s="88"/>
      <c r="CG4373" s="88"/>
      <c r="CH4373" s="88"/>
      <c r="CI4373" s="88"/>
      <c r="CJ4373" s="88"/>
      <c r="CK4373" s="88"/>
      <c r="CL4373" s="88"/>
      <c r="CM4373" s="88"/>
      <c r="CN4373" s="88"/>
      <c r="CO4373" s="88"/>
      <c r="CP4373" s="88"/>
      <c r="CQ4373" s="88"/>
      <c r="CR4373" s="88"/>
      <c r="CS4373" s="88"/>
      <c r="CT4373" s="88"/>
      <c r="CU4373" s="88"/>
      <c r="CV4373" s="88"/>
      <c r="CW4373" s="88"/>
      <c r="CX4373" s="88"/>
      <c r="CY4373" s="88"/>
      <c r="CZ4373" s="88"/>
      <c r="DA4373" s="88"/>
      <c r="DB4373" s="88"/>
      <c r="DC4373" s="88"/>
      <c r="DD4373" s="88"/>
      <c r="DE4373" s="88"/>
      <c r="DF4373" s="88"/>
      <c r="DG4373" s="88"/>
      <c r="DH4373" s="88"/>
      <c r="DI4373" s="88"/>
      <c r="DJ4373" s="88"/>
      <c r="DK4373" s="88"/>
      <c r="DL4373" s="88"/>
      <c r="DM4373" s="88"/>
      <c r="DN4373" s="88"/>
      <c r="DO4373" s="88"/>
      <c r="DP4373" s="88"/>
      <c r="DQ4373" s="88"/>
      <c r="DR4373" s="88"/>
      <c r="DS4373" s="88"/>
      <c r="DT4373" s="88"/>
      <c r="DU4373" s="88"/>
      <c r="DV4373" s="88"/>
      <c r="DW4373" s="88"/>
      <c r="DX4373" s="88"/>
      <c r="DY4373" s="88"/>
      <c r="DZ4373" s="88"/>
      <c r="EA4373" s="88"/>
      <c r="EB4373" s="88"/>
      <c r="EC4373" s="88"/>
      <c r="ED4373" s="88"/>
      <c r="EE4373" s="88"/>
      <c r="EF4373" s="88"/>
      <c r="EG4373" s="88"/>
      <c r="EH4373" s="88"/>
      <c r="EI4373" s="88"/>
      <c r="EJ4373" s="88"/>
      <c r="EK4373" s="88"/>
      <c r="EL4373" s="88"/>
      <c r="EM4373" s="88"/>
      <c r="EN4373" s="88"/>
      <c r="EO4373" s="88"/>
      <c r="EP4373" s="88"/>
      <c r="EQ4373" s="88"/>
      <c r="ER4373" s="88"/>
      <c r="ES4373" s="88"/>
      <c r="ET4373" s="88"/>
      <c r="EU4373" s="88"/>
      <c r="EV4373" s="88"/>
      <c r="EW4373" s="88"/>
      <c r="EX4373" s="88"/>
      <c r="EY4373" s="88"/>
      <c r="EZ4373" s="88"/>
      <c r="FA4373" s="88"/>
      <c r="FB4373" s="88"/>
      <c r="FC4373" s="88"/>
      <c r="FD4373" s="88"/>
      <c r="FE4373" s="88"/>
      <c r="FF4373" s="88"/>
      <c r="FG4373" s="88"/>
      <c r="FH4373" s="88"/>
      <c r="FI4373" s="88"/>
      <c r="FJ4373" s="88"/>
      <c r="FK4373" s="88"/>
      <c r="FL4373" s="88"/>
      <c r="FM4373" s="88"/>
      <c r="FN4373" s="88"/>
      <c r="FO4373" s="88"/>
      <c r="FP4373" s="88"/>
      <c r="FQ4373" s="88"/>
      <c r="FR4373" s="88"/>
      <c r="FS4373" s="88"/>
      <c r="FT4373" s="88"/>
      <c r="FU4373" s="88"/>
      <c r="FV4373" s="88"/>
      <c r="FW4373" s="88"/>
      <c r="FX4373" s="88"/>
      <c r="FY4373" s="88"/>
      <c r="FZ4373" s="88"/>
      <c r="GA4373" s="88"/>
      <c r="GB4373" s="88"/>
      <c r="GC4373" s="88"/>
      <c r="GD4373" s="88"/>
      <c r="GE4373" s="88"/>
      <c r="GF4373" s="88"/>
      <c r="GG4373" s="88"/>
      <c r="GH4373" s="88"/>
      <c r="GI4373" s="88"/>
      <c r="GJ4373" s="88"/>
      <c r="GK4373" s="88"/>
      <c r="GL4373" s="88"/>
      <c r="GM4373" s="88"/>
      <c r="GN4373" s="88"/>
      <c r="GO4373" s="88"/>
      <c r="GP4373" s="88"/>
      <c r="GQ4373" s="88"/>
      <c r="GR4373" s="88"/>
      <c r="GS4373" s="88"/>
      <c r="GT4373" s="88"/>
      <c r="GU4373" s="88"/>
      <c r="GV4373" s="88"/>
      <c r="GW4373" s="88"/>
      <c r="GX4373" s="88"/>
      <c r="GY4373" s="88"/>
      <c r="GZ4373" s="88"/>
      <c r="HA4373" s="88"/>
      <c r="HB4373" s="88"/>
      <c r="HC4373" s="88"/>
      <c r="HD4373" s="88"/>
      <c r="HE4373" s="88"/>
      <c r="HF4373" s="88"/>
      <c r="HG4373" s="88"/>
      <c r="HH4373" s="88"/>
      <c r="HI4373" s="88"/>
      <c r="HJ4373" s="88"/>
      <c r="HK4373" s="88"/>
      <c r="HL4373" s="88"/>
      <c r="HM4373" s="88"/>
      <c r="HN4373" s="88"/>
      <c r="HO4373" s="88"/>
      <c r="HP4373" s="88"/>
      <c r="HQ4373" s="88"/>
      <c r="HR4373" s="88"/>
      <c r="HS4373" s="88"/>
      <c r="HT4373" s="88"/>
      <c r="HU4373" s="88"/>
      <c r="HV4373" s="88"/>
      <c r="HW4373" s="88"/>
      <c r="HX4373" s="88"/>
      <c r="HY4373" s="88"/>
      <c r="HZ4373" s="88"/>
      <c r="IA4373" s="88"/>
      <c r="IB4373" s="88"/>
      <c r="IC4373" s="88"/>
      <c r="ID4373" s="88"/>
      <c r="IE4373" s="88"/>
      <c r="IF4373" s="88"/>
      <c r="IG4373" s="88"/>
      <c r="IH4373" s="88"/>
      <c r="II4373" s="88"/>
      <c r="IJ4373" s="88"/>
      <c r="IK4373" s="88"/>
      <c r="IL4373" s="88"/>
      <c r="IM4373" s="88"/>
      <c r="IN4373" s="88"/>
      <c r="IO4373" s="88"/>
      <c r="IP4373" s="88"/>
      <c r="IQ4373" s="88"/>
      <c r="IR4373" s="88"/>
      <c r="IS4373" s="88"/>
      <c r="IT4373" s="88"/>
      <c r="IU4373" s="88"/>
      <c r="IV4373" s="88"/>
      <c r="IW4373" s="88"/>
      <c r="IX4373" s="88"/>
      <c r="IY4373" s="88"/>
      <c r="IZ4373" s="88"/>
      <c r="JA4373" s="88"/>
      <c r="JB4373" s="88"/>
      <c r="JC4373" s="88"/>
      <c r="JD4373" s="88"/>
      <c r="JE4373" s="88"/>
      <c r="JF4373" s="88"/>
      <c r="JG4373" s="88"/>
      <c r="JH4373" s="88"/>
      <c r="JI4373" s="88"/>
      <c r="JJ4373" s="88"/>
      <c r="JK4373" s="88"/>
      <c r="JL4373" s="88"/>
      <c r="JM4373" s="88"/>
      <c r="JN4373" s="88"/>
      <c r="JO4373" s="88"/>
      <c r="JP4373" s="88"/>
      <c r="JQ4373" s="88"/>
      <c r="JR4373" s="88"/>
      <c r="JS4373" s="88"/>
      <c r="JT4373" s="88"/>
      <c r="JU4373" s="88"/>
      <c r="JV4373" s="88"/>
      <c r="JW4373" s="88"/>
      <c r="JX4373" s="88"/>
      <c r="JY4373" s="88"/>
      <c r="JZ4373" s="88"/>
      <c r="KA4373" s="88"/>
      <c r="KB4373" s="88"/>
      <c r="KC4373" s="88"/>
      <c r="KD4373" s="88"/>
      <c r="KE4373" s="88"/>
      <c r="KF4373" s="88"/>
      <c r="KG4373" s="88"/>
      <c r="KH4373" s="88"/>
      <c r="KI4373" s="88"/>
      <c r="KJ4373" s="88"/>
      <c r="KK4373" s="88"/>
      <c r="KL4373" s="88"/>
      <c r="KM4373" s="88"/>
      <c r="KN4373" s="88"/>
      <c r="KO4373" s="88"/>
      <c r="KP4373" s="88"/>
      <c r="KQ4373" s="88"/>
      <c r="KR4373" s="88"/>
      <c r="KS4373" s="88"/>
      <c r="KT4373" s="88"/>
      <c r="KU4373" s="88"/>
      <c r="KV4373" s="88"/>
      <c r="KW4373" s="88"/>
      <c r="KX4373" s="88"/>
      <c r="KY4373" s="88"/>
      <c r="KZ4373" s="88"/>
      <c r="LA4373" s="88"/>
      <c r="LB4373" s="88"/>
      <c r="LC4373" s="88"/>
      <c r="LD4373" s="88"/>
      <c r="LE4373" s="88"/>
      <c r="LF4373" s="88"/>
      <c r="LG4373" s="88"/>
      <c r="LH4373" s="88"/>
      <c r="LI4373" s="88"/>
      <c r="LJ4373" s="88"/>
      <c r="LK4373" s="88"/>
      <c r="LL4373" s="88"/>
      <c r="LM4373" s="88"/>
      <c r="LN4373" s="88"/>
      <c r="LO4373" s="88"/>
      <c r="LP4373" s="88"/>
      <c r="LQ4373" s="88"/>
      <c r="LR4373" s="88"/>
      <c r="LS4373" s="88"/>
      <c r="LT4373" s="88"/>
      <c r="LU4373" s="88"/>
      <c r="LV4373" s="88"/>
      <c r="LW4373" s="88"/>
      <c r="LX4373" s="88"/>
      <c r="LY4373" s="88"/>
      <c r="LZ4373" s="88"/>
      <c r="MA4373" s="88"/>
      <c r="MB4373" s="88"/>
      <c r="MC4373" s="88"/>
      <c r="MD4373" s="88"/>
      <c r="ME4373" s="88"/>
      <c r="MF4373" s="88"/>
      <c r="MG4373" s="88"/>
      <c r="MH4373" s="88"/>
      <c r="MI4373" s="88"/>
      <c r="MJ4373" s="88"/>
      <c r="MK4373" s="88"/>
      <c r="ML4373" s="88"/>
      <c r="MM4373" s="88"/>
      <c r="MN4373" s="88"/>
      <c r="MO4373" s="88"/>
      <c r="MP4373" s="88"/>
      <c r="MQ4373" s="88"/>
      <c r="MR4373" s="88"/>
      <c r="MS4373" s="88"/>
      <c r="MT4373" s="88"/>
      <c r="MU4373" s="88"/>
      <c r="MV4373" s="88"/>
      <c r="MW4373" s="88"/>
      <c r="MX4373" s="88"/>
      <c r="MY4373" s="88"/>
      <c r="MZ4373" s="88"/>
      <c r="NA4373" s="88"/>
      <c r="NB4373" s="88"/>
      <c r="NC4373" s="88"/>
      <c r="ND4373" s="88"/>
      <c r="NE4373" s="88"/>
      <c r="NF4373" s="88"/>
      <c r="NG4373" s="88"/>
      <c r="NH4373" s="88"/>
      <c r="NI4373" s="88"/>
      <c r="NJ4373" s="88"/>
      <c r="NK4373" s="88"/>
      <c r="NL4373" s="88"/>
      <c r="NM4373" s="88"/>
      <c r="NN4373" s="88"/>
      <c r="NO4373" s="88"/>
      <c r="NP4373" s="88"/>
      <c r="NQ4373" s="88"/>
      <c r="NR4373" s="88"/>
      <c r="NS4373" s="88"/>
      <c r="NT4373" s="88"/>
      <c r="NU4373" s="88"/>
      <c r="NV4373" s="88"/>
      <c r="NW4373" s="88"/>
      <c r="NX4373" s="88"/>
      <c r="NY4373" s="88"/>
      <c r="NZ4373" s="88"/>
      <c r="OA4373" s="88"/>
      <c r="OB4373" s="88"/>
      <c r="OC4373" s="88"/>
      <c r="OD4373" s="88"/>
      <c r="OE4373" s="88"/>
      <c r="OF4373" s="88"/>
      <c r="OG4373" s="88"/>
      <c r="OH4373" s="88"/>
    </row>
    <row r="4374" spans="1:398" ht="16.5" customHeight="1">
      <c r="A4374" s="12" t="s">
        <v>406</v>
      </c>
      <c r="B4374" s="13"/>
      <c r="C4374" s="487"/>
      <c r="D4374" s="12"/>
      <c r="E4374" s="14" t="s">
        <v>379</v>
      </c>
      <c r="F4374" s="14" t="s">
        <v>34</v>
      </c>
      <c r="G4374" s="14" t="s">
        <v>415</v>
      </c>
      <c r="H4374" s="15">
        <v>2018</v>
      </c>
      <c r="I4374" s="15">
        <v>2</v>
      </c>
      <c r="J4374" s="15">
        <v>0</v>
      </c>
      <c r="K4374" s="15">
        <v>0</v>
      </c>
      <c r="L4374" s="16" t="s">
        <v>416</v>
      </c>
      <c r="M4374" s="16"/>
      <c r="N4374" s="16" t="s">
        <v>411</v>
      </c>
      <c r="O4374" s="17">
        <v>2628</v>
      </c>
      <c r="P4374" s="17">
        <v>6132</v>
      </c>
      <c r="Q4374" s="17">
        <v>5</v>
      </c>
      <c r="R4374" s="18" t="s">
        <v>33</v>
      </c>
      <c r="S4374" s="19">
        <v>60</v>
      </c>
      <c r="T4374" s="19">
        <v>220</v>
      </c>
      <c r="U4374" s="19">
        <v>5.7818181818181822</v>
      </c>
      <c r="V4374" s="19">
        <v>0</v>
      </c>
      <c r="W4374" s="20">
        <v>1.272</v>
      </c>
      <c r="X4374" s="21">
        <v>3732.8112000000001</v>
      </c>
      <c r="Y4374" s="22" t="s">
        <v>33</v>
      </c>
      <c r="Z4374" s="23" t="s">
        <v>5838</v>
      </c>
      <c r="AA4374" s="24"/>
      <c r="AB4374" s="14"/>
      <c r="AC4374" s="14"/>
      <c r="AD4374" s="25"/>
      <c r="AE4374" s="26"/>
      <c r="AF4374" s="27"/>
      <c r="AG4374" s="28"/>
      <c r="AH4374" s="28"/>
      <c r="AI4374" s="28"/>
      <c r="AJ4374" s="28"/>
      <c r="AK4374" s="28"/>
      <c r="AL4374" s="28"/>
      <c r="AM4374" s="28"/>
      <c r="AN4374" s="28"/>
      <c r="AO4374" s="28"/>
      <c r="AP4374" s="88"/>
      <c r="AQ4374" s="88"/>
      <c r="AR4374" s="88"/>
      <c r="AS4374" s="88"/>
      <c r="AT4374" s="88"/>
      <c r="AU4374" s="88"/>
      <c r="AV4374" s="88"/>
      <c r="AW4374" s="88"/>
      <c r="AX4374" s="88"/>
      <c r="AY4374" s="88"/>
      <c r="AZ4374" s="88"/>
      <c r="BA4374" s="88"/>
      <c r="BB4374" s="88"/>
      <c r="BC4374" s="88"/>
      <c r="BD4374" s="88"/>
      <c r="BE4374" s="88"/>
      <c r="BF4374" s="88"/>
      <c r="BG4374" s="88"/>
      <c r="BH4374" s="88"/>
      <c r="BI4374" s="88"/>
      <c r="BJ4374" s="88"/>
      <c r="BK4374" s="88"/>
      <c r="BL4374" s="88"/>
      <c r="BM4374" s="88"/>
      <c r="BN4374" s="88"/>
      <c r="BO4374" s="88"/>
      <c r="BP4374" s="88"/>
      <c r="BQ4374" s="88"/>
      <c r="BR4374" s="88"/>
      <c r="BS4374" s="88"/>
      <c r="BT4374" s="88"/>
      <c r="BU4374" s="88"/>
      <c r="BV4374" s="88"/>
      <c r="BW4374" s="88"/>
      <c r="BX4374" s="88"/>
      <c r="BY4374" s="88"/>
      <c r="BZ4374" s="88"/>
      <c r="CA4374" s="88"/>
      <c r="CB4374" s="88"/>
      <c r="CC4374" s="88"/>
      <c r="CD4374" s="88"/>
      <c r="CE4374" s="88"/>
      <c r="CF4374" s="88"/>
      <c r="CG4374" s="88"/>
      <c r="CH4374" s="88"/>
      <c r="CI4374" s="88"/>
      <c r="CJ4374" s="88"/>
      <c r="CK4374" s="88"/>
      <c r="CL4374" s="88"/>
      <c r="CM4374" s="88"/>
      <c r="CN4374" s="88"/>
      <c r="CO4374" s="88"/>
      <c r="CP4374" s="88"/>
      <c r="CQ4374" s="88"/>
      <c r="CR4374" s="88"/>
      <c r="CS4374" s="88"/>
      <c r="CT4374" s="88"/>
      <c r="CU4374" s="88"/>
      <c r="CV4374" s="88"/>
      <c r="CW4374" s="88"/>
      <c r="CX4374" s="88"/>
      <c r="CY4374" s="88"/>
      <c r="CZ4374" s="88"/>
      <c r="DA4374" s="88"/>
      <c r="DB4374" s="88"/>
      <c r="DC4374" s="88"/>
      <c r="DD4374" s="88"/>
      <c r="DE4374" s="88"/>
      <c r="DF4374" s="88"/>
      <c r="DG4374" s="88"/>
      <c r="DH4374" s="88"/>
      <c r="DI4374" s="88"/>
      <c r="DJ4374" s="88"/>
      <c r="DK4374" s="88"/>
      <c r="DL4374" s="88"/>
      <c r="DM4374" s="88"/>
      <c r="DN4374" s="88"/>
      <c r="DO4374" s="88"/>
      <c r="DP4374" s="88"/>
      <c r="DQ4374" s="88"/>
      <c r="DR4374" s="88"/>
      <c r="DS4374" s="88"/>
      <c r="DT4374" s="88"/>
      <c r="DU4374" s="88"/>
      <c r="DV4374" s="88"/>
      <c r="DW4374" s="88"/>
      <c r="DX4374" s="88"/>
      <c r="DY4374" s="88"/>
      <c r="DZ4374" s="88"/>
      <c r="EA4374" s="88"/>
      <c r="EB4374" s="88"/>
      <c r="EC4374" s="88"/>
      <c r="ED4374" s="88"/>
      <c r="EE4374" s="88"/>
      <c r="EF4374" s="88"/>
      <c r="EG4374" s="88"/>
      <c r="EH4374" s="88"/>
      <c r="EI4374" s="88"/>
      <c r="EJ4374" s="88"/>
      <c r="EK4374" s="88"/>
      <c r="EL4374" s="88"/>
      <c r="EM4374" s="88"/>
      <c r="EN4374" s="88"/>
      <c r="EO4374" s="88"/>
      <c r="EP4374" s="88"/>
      <c r="EQ4374" s="88"/>
      <c r="ER4374" s="88"/>
      <c r="ES4374" s="88"/>
      <c r="ET4374" s="88"/>
      <c r="EU4374" s="88"/>
      <c r="EV4374" s="88"/>
      <c r="EW4374" s="88"/>
      <c r="EX4374" s="88"/>
      <c r="EY4374" s="88"/>
      <c r="EZ4374" s="88"/>
      <c r="FA4374" s="88"/>
      <c r="FB4374" s="88"/>
      <c r="FC4374" s="88"/>
      <c r="FD4374" s="88"/>
      <c r="FE4374" s="88"/>
      <c r="FF4374" s="88"/>
      <c r="FG4374" s="88"/>
      <c r="FH4374" s="88"/>
      <c r="FI4374" s="88"/>
      <c r="FJ4374" s="88"/>
      <c r="FK4374" s="88"/>
      <c r="FL4374" s="88"/>
      <c r="FM4374" s="88"/>
      <c r="FN4374" s="88"/>
      <c r="FO4374" s="88"/>
      <c r="FP4374" s="88"/>
      <c r="FQ4374" s="88"/>
      <c r="FR4374" s="88"/>
      <c r="FS4374" s="88"/>
      <c r="FT4374" s="88"/>
      <c r="FU4374" s="88"/>
      <c r="FV4374" s="88"/>
      <c r="FW4374" s="88"/>
      <c r="FX4374" s="88"/>
      <c r="FY4374" s="88"/>
      <c r="FZ4374" s="88"/>
      <c r="GA4374" s="88"/>
      <c r="GB4374" s="88"/>
      <c r="GC4374" s="88"/>
      <c r="GD4374" s="88"/>
      <c r="GE4374" s="88"/>
      <c r="GF4374" s="88"/>
      <c r="GG4374" s="88"/>
      <c r="GH4374" s="88"/>
      <c r="GI4374" s="88"/>
      <c r="GJ4374" s="88"/>
      <c r="GK4374" s="88"/>
      <c r="GL4374" s="88"/>
      <c r="GM4374" s="88"/>
      <c r="GN4374" s="88"/>
      <c r="GO4374" s="88"/>
      <c r="GP4374" s="88"/>
      <c r="GQ4374" s="88"/>
      <c r="GR4374" s="88"/>
      <c r="GS4374" s="88"/>
      <c r="GT4374" s="88"/>
      <c r="GU4374" s="88"/>
      <c r="GV4374" s="88"/>
      <c r="GW4374" s="88"/>
      <c r="GX4374" s="88"/>
      <c r="GY4374" s="88"/>
      <c r="GZ4374" s="88"/>
      <c r="HA4374" s="88"/>
      <c r="HB4374" s="88"/>
      <c r="HC4374" s="88"/>
      <c r="HD4374" s="88"/>
      <c r="HE4374" s="88"/>
      <c r="HF4374" s="88"/>
      <c r="HG4374" s="88"/>
      <c r="HH4374" s="88"/>
      <c r="HI4374" s="88"/>
      <c r="HJ4374" s="88"/>
      <c r="HK4374" s="88"/>
      <c r="HL4374" s="88"/>
      <c r="HM4374" s="88"/>
      <c r="HN4374" s="88"/>
      <c r="HO4374" s="88"/>
      <c r="HP4374" s="88"/>
      <c r="HQ4374" s="88"/>
      <c r="HR4374" s="88"/>
      <c r="HS4374" s="88"/>
      <c r="HT4374" s="88"/>
      <c r="HU4374" s="88"/>
      <c r="HV4374" s="88"/>
      <c r="HW4374" s="88"/>
      <c r="HX4374" s="88"/>
      <c r="HY4374" s="88"/>
      <c r="HZ4374" s="88"/>
      <c r="IA4374" s="88"/>
      <c r="IB4374" s="88"/>
      <c r="IC4374" s="88"/>
      <c r="ID4374" s="88"/>
      <c r="IE4374" s="88"/>
      <c r="IF4374" s="88"/>
      <c r="IG4374" s="88"/>
      <c r="IH4374" s="88"/>
      <c r="II4374" s="88"/>
      <c r="IJ4374" s="88"/>
      <c r="IK4374" s="88"/>
      <c r="IL4374" s="88"/>
      <c r="IM4374" s="88"/>
      <c r="IN4374" s="88"/>
      <c r="IO4374" s="88"/>
      <c r="IP4374" s="88"/>
      <c r="IQ4374" s="88"/>
      <c r="IR4374" s="88"/>
      <c r="IS4374" s="88"/>
      <c r="IT4374" s="88"/>
      <c r="IU4374" s="88"/>
      <c r="IV4374" s="88"/>
      <c r="IW4374" s="88"/>
      <c r="IX4374" s="88"/>
      <c r="IY4374" s="88"/>
      <c r="IZ4374" s="88"/>
      <c r="JA4374" s="88"/>
      <c r="JB4374" s="88"/>
      <c r="JC4374" s="88"/>
      <c r="JD4374" s="88"/>
      <c r="JE4374" s="88"/>
      <c r="JF4374" s="88"/>
      <c r="JG4374" s="88"/>
      <c r="JH4374" s="88"/>
      <c r="JI4374" s="88"/>
      <c r="JJ4374" s="88"/>
      <c r="JK4374" s="88"/>
      <c r="JL4374" s="88"/>
      <c r="JM4374" s="88"/>
      <c r="JN4374" s="88"/>
      <c r="JO4374" s="88"/>
      <c r="JP4374" s="88"/>
      <c r="JQ4374" s="88"/>
      <c r="JR4374" s="88"/>
      <c r="JS4374" s="88"/>
      <c r="JT4374" s="88"/>
      <c r="JU4374" s="88"/>
      <c r="JV4374" s="88"/>
      <c r="JW4374" s="88"/>
      <c r="JX4374" s="88"/>
      <c r="JY4374" s="88"/>
      <c r="JZ4374" s="88"/>
      <c r="KA4374" s="88"/>
      <c r="KB4374" s="88"/>
      <c r="KC4374" s="88"/>
      <c r="KD4374" s="88"/>
      <c r="KE4374" s="88"/>
      <c r="KF4374" s="88"/>
      <c r="KG4374" s="88"/>
      <c r="KH4374" s="88"/>
      <c r="KI4374" s="88"/>
      <c r="KJ4374" s="88"/>
      <c r="KK4374" s="88"/>
      <c r="KL4374" s="88"/>
      <c r="KM4374" s="88"/>
      <c r="KN4374" s="88"/>
      <c r="KO4374" s="88"/>
      <c r="KP4374" s="88"/>
      <c r="KQ4374" s="88"/>
      <c r="KR4374" s="88"/>
      <c r="KS4374" s="88"/>
      <c r="KT4374" s="88"/>
      <c r="KU4374" s="88"/>
      <c r="KV4374" s="88"/>
      <c r="KW4374" s="88"/>
      <c r="KX4374" s="88"/>
      <c r="KY4374" s="88"/>
      <c r="KZ4374" s="88"/>
      <c r="LA4374" s="88"/>
      <c r="LB4374" s="88"/>
      <c r="LC4374" s="88"/>
      <c r="LD4374" s="88"/>
      <c r="LE4374" s="88"/>
      <c r="LF4374" s="88"/>
      <c r="LG4374" s="88"/>
      <c r="LH4374" s="88"/>
      <c r="LI4374" s="88"/>
      <c r="LJ4374" s="88"/>
      <c r="LK4374" s="88"/>
      <c r="LL4374" s="88"/>
      <c r="LM4374" s="88"/>
      <c r="LN4374" s="88"/>
      <c r="LO4374" s="88"/>
      <c r="LP4374" s="88"/>
      <c r="LQ4374" s="88"/>
      <c r="LR4374" s="88"/>
      <c r="LS4374" s="88"/>
      <c r="LT4374" s="88"/>
      <c r="LU4374" s="88"/>
      <c r="LV4374" s="88"/>
      <c r="LW4374" s="88"/>
      <c r="LX4374" s="88"/>
      <c r="LY4374" s="88"/>
      <c r="LZ4374" s="88"/>
      <c r="MA4374" s="88"/>
      <c r="MB4374" s="88"/>
      <c r="MC4374" s="88"/>
      <c r="MD4374" s="88"/>
      <c r="ME4374" s="88"/>
      <c r="MF4374" s="88"/>
      <c r="MG4374" s="88"/>
      <c r="MH4374" s="88"/>
      <c r="MI4374" s="88"/>
      <c r="MJ4374" s="88"/>
      <c r="MK4374" s="88"/>
      <c r="ML4374" s="88"/>
      <c r="MM4374" s="88"/>
      <c r="MN4374" s="88"/>
      <c r="MO4374" s="88"/>
      <c r="MP4374" s="88"/>
      <c r="MQ4374" s="88"/>
      <c r="MR4374" s="88"/>
      <c r="MS4374" s="88"/>
      <c r="MT4374" s="88"/>
      <c r="MU4374" s="88"/>
      <c r="MV4374" s="88"/>
      <c r="MW4374" s="88"/>
      <c r="MX4374" s="88"/>
      <c r="MY4374" s="88"/>
      <c r="MZ4374" s="88"/>
      <c r="NA4374" s="88"/>
      <c r="NB4374" s="88"/>
      <c r="NC4374" s="88"/>
      <c r="ND4374" s="88"/>
      <c r="NE4374" s="88"/>
      <c r="NF4374" s="88"/>
      <c r="NG4374" s="88"/>
      <c r="NH4374" s="88"/>
      <c r="NI4374" s="88"/>
      <c r="NJ4374" s="88"/>
      <c r="NK4374" s="88"/>
      <c r="NL4374" s="88"/>
      <c r="NM4374" s="88"/>
      <c r="NN4374" s="88"/>
      <c r="NO4374" s="88"/>
      <c r="NP4374" s="88"/>
      <c r="NQ4374" s="88"/>
      <c r="NR4374" s="88"/>
      <c r="NS4374" s="88"/>
      <c r="NT4374" s="88"/>
      <c r="NU4374" s="88"/>
      <c r="NV4374" s="88"/>
      <c r="NW4374" s="88"/>
      <c r="NX4374" s="88"/>
      <c r="NY4374" s="88"/>
      <c r="NZ4374" s="88"/>
      <c r="OA4374" s="88"/>
      <c r="OB4374" s="88"/>
      <c r="OC4374" s="88"/>
      <c r="OD4374" s="88"/>
      <c r="OE4374" s="88"/>
      <c r="OF4374" s="88"/>
      <c r="OG4374" s="88"/>
      <c r="OH4374" s="88"/>
    </row>
    <row r="4375" spans="1:398" ht="16.5" customHeight="1">
      <c r="A4375" s="12" t="s">
        <v>406</v>
      </c>
      <c r="B4375" s="13"/>
      <c r="C4375" s="487"/>
      <c r="D4375" s="12"/>
      <c r="E4375" s="14" t="s">
        <v>459</v>
      </c>
      <c r="F4375" s="14" t="s">
        <v>417</v>
      </c>
      <c r="G4375" s="14" t="s">
        <v>461</v>
      </c>
      <c r="H4375" s="15">
        <v>2007</v>
      </c>
      <c r="I4375" s="15">
        <v>1</v>
      </c>
      <c r="J4375" s="15">
        <v>0</v>
      </c>
      <c r="K4375" s="15">
        <v>0</v>
      </c>
      <c r="L4375" s="16" t="s">
        <v>410</v>
      </c>
      <c r="M4375" s="16"/>
      <c r="N4375" s="16" t="s">
        <v>411</v>
      </c>
      <c r="O4375" s="17">
        <v>8760</v>
      </c>
      <c r="P4375" s="17">
        <v>0</v>
      </c>
      <c r="Q4375" s="17">
        <v>0</v>
      </c>
      <c r="R4375" s="18" t="s">
        <v>33</v>
      </c>
      <c r="S4375" s="19">
        <v>60</v>
      </c>
      <c r="T4375" s="19">
        <v>110</v>
      </c>
      <c r="U4375" s="19">
        <v>2</v>
      </c>
      <c r="V4375" s="19">
        <v>0</v>
      </c>
      <c r="W4375" s="20">
        <v>0.22</v>
      </c>
      <c r="X4375" s="21">
        <v>1927.2</v>
      </c>
      <c r="Y4375" s="22" t="s">
        <v>33</v>
      </c>
      <c r="Z4375" s="23" t="s">
        <v>5838</v>
      </c>
      <c r="AA4375" s="24"/>
      <c r="AB4375" s="14"/>
      <c r="AC4375" s="14"/>
      <c r="AD4375" s="25"/>
      <c r="AE4375" s="26"/>
      <c r="AF4375" s="27"/>
      <c r="AG4375" s="28"/>
      <c r="AH4375" s="28"/>
      <c r="AI4375" s="28"/>
      <c r="AJ4375" s="28"/>
      <c r="AK4375" s="28"/>
      <c r="AL4375" s="28"/>
      <c r="AM4375" s="28"/>
      <c r="AN4375" s="28"/>
      <c r="AO4375" s="28"/>
      <c r="AP4375" s="88"/>
      <c r="AQ4375" s="88"/>
      <c r="AR4375" s="88"/>
      <c r="AS4375" s="88"/>
      <c r="AT4375" s="88"/>
      <c r="AU4375" s="88"/>
      <c r="AV4375" s="88"/>
      <c r="AW4375" s="88"/>
      <c r="AX4375" s="88"/>
      <c r="AY4375" s="88"/>
      <c r="AZ4375" s="88"/>
      <c r="BA4375" s="88"/>
      <c r="BB4375" s="88"/>
      <c r="BC4375" s="88"/>
      <c r="BD4375" s="88"/>
      <c r="BE4375" s="88"/>
      <c r="BF4375" s="88"/>
      <c r="BG4375" s="88"/>
      <c r="BH4375" s="88"/>
      <c r="BI4375" s="88"/>
      <c r="BJ4375" s="88"/>
      <c r="BK4375" s="88"/>
      <c r="BL4375" s="88"/>
      <c r="BM4375" s="88"/>
      <c r="BN4375" s="88"/>
      <c r="BO4375" s="88"/>
      <c r="BP4375" s="88"/>
      <c r="BQ4375" s="88"/>
      <c r="BR4375" s="88"/>
      <c r="BS4375" s="88"/>
      <c r="BT4375" s="88"/>
      <c r="BU4375" s="88"/>
      <c r="BV4375" s="88"/>
      <c r="BW4375" s="88"/>
      <c r="BX4375" s="88"/>
      <c r="BY4375" s="88"/>
      <c r="BZ4375" s="88"/>
      <c r="CA4375" s="88"/>
      <c r="CB4375" s="88"/>
      <c r="CC4375" s="88"/>
      <c r="CD4375" s="88"/>
      <c r="CE4375" s="88"/>
      <c r="CF4375" s="88"/>
      <c r="CG4375" s="88"/>
      <c r="CH4375" s="88"/>
      <c r="CI4375" s="88"/>
      <c r="CJ4375" s="88"/>
      <c r="CK4375" s="88"/>
      <c r="CL4375" s="88"/>
      <c r="CM4375" s="88"/>
      <c r="CN4375" s="88"/>
      <c r="CO4375" s="88"/>
      <c r="CP4375" s="88"/>
      <c r="CQ4375" s="88"/>
      <c r="CR4375" s="88"/>
      <c r="CS4375" s="88"/>
      <c r="CT4375" s="88"/>
      <c r="CU4375" s="88"/>
      <c r="CV4375" s="88"/>
      <c r="CW4375" s="88"/>
      <c r="CX4375" s="88"/>
      <c r="CY4375" s="88"/>
      <c r="CZ4375" s="88"/>
      <c r="DA4375" s="88"/>
      <c r="DB4375" s="88"/>
      <c r="DC4375" s="88"/>
      <c r="DD4375" s="88"/>
      <c r="DE4375" s="88"/>
      <c r="DF4375" s="88"/>
      <c r="DG4375" s="88"/>
      <c r="DH4375" s="88"/>
      <c r="DI4375" s="88"/>
      <c r="DJ4375" s="88"/>
      <c r="DK4375" s="88"/>
      <c r="DL4375" s="88"/>
      <c r="DM4375" s="88"/>
      <c r="DN4375" s="88"/>
      <c r="DO4375" s="88"/>
      <c r="DP4375" s="88"/>
      <c r="DQ4375" s="88"/>
      <c r="DR4375" s="88"/>
      <c r="DS4375" s="88"/>
      <c r="DT4375" s="88"/>
      <c r="DU4375" s="88"/>
      <c r="DV4375" s="88"/>
      <c r="DW4375" s="88"/>
      <c r="DX4375" s="88"/>
      <c r="DY4375" s="88"/>
      <c r="DZ4375" s="88"/>
      <c r="EA4375" s="88"/>
      <c r="EB4375" s="88"/>
      <c r="EC4375" s="88"/>
      <c r="ED4375" s="88"/>
      <c r="EE4375" s="88"/>
      <c r="EF4375" s="88"/>
      <c r="EG4375" s="88"/>
      <c r="EH4375" s="88"/>
      <c r="EI4375" s="88"/>
      <c r="EJ4375" s="88"/>
      <c r="EK4375" s="88"/>
      <c r="EL4375" s="88"/>
      <c r="EM4375" s="88"/>
      <c r="EN4375" s="88"/>
      <c r="EO4375" s="88"/>
      <c r="EP4375" s="88"/>
      <c r="EQ4375" s="88"/>
      <c r="ER4375" s="88"/>
      <c r="ES4375" s="88"/>
      <c r="ET4375" s="88"/>
      <c r="EU4375" s="88"/>
      <c r="EV4375" s="88"/>
      <c r="EW4375" s="88"/>
      <c r="EX4375" s="88"/>
      <c r="EY4375" s="88"/>
      <c r="EZ4375" s="88"/>
      <c r="FA4375" s="88"/>
      <c r="FB4375" s="88"/>
      <c r="FC4375" s="88"/>
      <c r="FD4375" s="88"/>
      <c r="FE4375" s="88"/>
      <c r="FF4375" s="88"/>
      <c r="FG4375" s="88"/>
      <c r="FH4375" s="88"/>
      <c r="FI4375" s="88"/>
      <c r="FJ4375" s="88"/>
      <c r="FK4375" s="88"/>
      <c r="FL4375" s="88"/>
      <c r="FM4375" s="88"/>
      <c r="FN4375" s="88"/>
      <c r="FO4375" s="88"/>
      <c r="FP4375" s="88"/>
      <c r="FQ4375" s="88"/>
      <c r="FR4375" s="88"/>
      <c r="FS4375" s="88"/>
      <c r="FT4375" s="88"/>
      <c r="FU4375" s="88"/>
      <c r="FV4375" s="88"/>
      <c r="FW4375" s="88"/>
      <c r="FX4375" s="88"/>
      <c r="FY4375" s="88"/>
      <c r="FZ4375" s="88"/>
      <c r="GA4375" s="88"/>
      <c r="GB4375" s="88"/>
      <c r="GC4375" s="88"/>
      <c r="GD4375" s="88"/>
      <c r="GE4375" s="88"/>
      <c r="GF4375" s="88"/>
      <c r="GG4375" s="88"/>
      <c r="GH4375" s="88"/>
      <c r="GI4375" s="88"/>
      <c r="GJ4375" s="88"/>
      <c r="GK4375" s="88"/>
      <c r="GL4375" s="88"/>
      <c r="GM4375" s="88"/>
      <c r="GN4375" s="88"/>
      <c r="GO4375" s="88"/>
      <c r="GP4375" s="88"/>
      <c r="GQ4375" s="88"/>
      <c r="GR4375" s="88"/>
      <c r="GS4375" s="88"/>
      <c r="GT4375" s="88"/>
      <c r="GU4375" s="88"/>
      <c r="GV4375" s="88"/>
      <c r="GW4375" s="88"/>
      <c r="GX4375" s="88"/>
      <c r="GY4375" s="88"/>
      <c r="GZ4375" s="88"/>
      <c r="HA4375" s="88"/>
      <c r="HB4375" s="88"/>
      <c r="HC4375" s="88"/>
      <c r="HD4375" s="88"/>
      <c r="HE4375" s="88"/>
      <c r="HF4375" s="88"/>
      <c r="HG4375" s="88"/>
      <c r="HH4375" s="88"/>
      <c r="HI4375" s="88"/>
      <c r="HJ4375" s="88"/>
      <c r="HK4375" s="88"/>
      <c r="HL4375" s="88"/>
      <c r="HM4375" s="88"/>
      <c r="HN4375" s="88"/>
      <c r="HO4375" s="88"/>
      <c r="HP4375" s="88"/>
      <c r="HQ4375" s="88"/>
      <c r="HR4375" s="88"/>
      <c r="HS4375" s="88"/>
      <c r="HT4375" s="88"/>
      <c r="HU4375" s="88"/>
      <c r="HV4375" s="88"/>
      <c r="HW4375" s="88"/>
      <c r="HX4375" s="88"/>
      <c r="HY4375" s="88"/>
      <c r="HZ4375" s="88"/>
      <c r="IA4375" s="88"/>
      <c r="IB4375" s="88"/>
      <c r="IC4375" s="88"/>
      <c r="ID4375" s="88"/>
      <c r="IE4375" s="88"/>
      <c r="IF4375" s="88"/>
      <c r="IG4375" s="88"/>
      <c r="IH4375" s="88"/>
      <c r="II4375" s="88"/>
      <c r="IJ4375" s="88"/>
      <c r="IK4375" s="88"/>
      <c r="IL4375" s="88"/>
      <c r="IM4375" s="88"/>
      <c r="IN4375" s="88"/>
      <c r="IO4375" s="88"/>
      <c r="IP4375" s="88"/>
      <c r="IQ4375" s="88"/>
      <c r="IR4375" s="88"/>
      <c r="IS4375" s="88"/>
      <c r="IT4375" s="88"/>
      <c r="IU4375" s="88"/>
      <c r="IV4375" s="88"/>
      <c r="IW4375" s="88"/>
      <c r="IX4375" s="88"/>
      <c r="IY4375" s="88"/>
      <c r="IZ4375" s="88"/>
      <c r="JA4375" s="88"/>
      <c r="JB4375" s="88"/>
      <c r="JC4375" s="88"/>
      <c r="JD4375" s="88"/>
      <c r="JE4375" s="88"/>
      <c r="JF4375" s="88"/>
      <c r="JG4375" s="88"/>
      <c r="JH4375" s="88"/>
      <c r="JI4375" s="88"/>
      <c r="JJ4375" s="88"/>
      <c r="JK4375" s="88"/>
      <c r="JL4375" s="88"/>
      <c r="JM4375" s="88"/>
      <c r="JN4375" s="88"/>
      <c r="JO4375" s="88"/>
      <c r="JP4375" s="88"/>
      <c r="JQ4375" s="88"/>
      <c r="JR4375" s="88"/>
      <c r="JS4375" s="88"/>
      <c r="JT4375" s="88"/>
      <c r="JU4375" s="88"/>
      <c r="JV4375" s="88"/>
      <c r="JW4375" s="88"/>
      <c r="JX4375" s="88"/>
      <c r="JY4375" s="88"/>
      <c r="JZ4375" s="88"/>
      <c r="KA4375" s="88"/>
      <c r="KB4375" s="88"/>
      <c r="KC4375" s="88"/>
      <c r="KD4375" s="88"/>
      <c r="KE4375" s="88"/>
      <c r="KF4375" s="88"/>
      <c r="KG4375" s="88"/>
      <c r="KH4375" s="88"/>
      <c r="KI4375" s="88"/>
      <c r="KJ4375" s="88"/>
      <c r="KK4375" s="88"/>
      <c r="KL4375" s="88"/>
      <c r="KM4375" s="88"/>
      <c r="KN4375" s="88"/>
      <c r="KO4375" s="88"/>
      <c r="KP4375" s="88"/>
      <c r="KQ4375" s="88"/>
      <c r="KR4375" s="88"/>
      <c r="KS4375" s="88"/>
      <c r="KT4375" s="88"/>
      <c r="KU4375" s="88"/>
      <c r="KV4375" s="88"/>
      <c r="KW4375" s="88"/>
      <c r="KX4375" s="88"/>
      <c r="KY4375" s="88"/>
      <c r="KZ4375" s="88"/>
      <c r="LA4375" s="88"/>
      <c r="LB4375" s="88"/>
      <c r="LC4375" s="88"/>
      <c r="LD4375" s="88"/>
      <c r="LE4375" s="88"/>
      <c r="LF4375" s="88"/>
      <c r="LG4375" s="88"/>
      <c r="LH4375" s="88"/>
      <c r="LI4375" s="88"/>
      <c r="LJ4375" s="88"/>
      <c r="LK4375" s="88"/>
      <c r="LL4375" s="88"/>
      <c r="LM4375" s="88"/>
      <c r="LN4375" s="88"/>
      <c r="LO4375" s="88"/>
      <c r="LP4375" s="88"/>
      <c r="LQ4375" s="88"/>
      <c r="LR4375" s="88"/>
      <c r="LS4375" s="88"/>
      <c r="LT4375" s="88"/>
      <c r="LU4375" s="88"/>
      <c r="LV4375" s="88"/>
      <c r="LW4375" s="88"/>
      <c r="LX4375" s="88"/>
      <c r="LY4375" s="88"/>
      <c r="LZ4375" s="88"/>
      <c r="MA4375" s="88"/>
      <c r="MB4375" s="88"/>
      <c r="MC4375" s="88"/>
      <c r="MD4375" s="88"/>
      <c r="ME4375" s="88"/>
      <c r="MF4375" s="88"/>
      <c r="MG4375" s="88"/>
      <c r="MH4375" s="88"/>
      <c r="MI4375" s="88"/>
      <c r="MJ4375" s="88"/>
      <c r="MK4375" s="88"/>
      <c r="ML4375" s="88"/>
      <c r="MM4375" s="88"/>
      <c r="MN4375" s="88"/>
      <c r="MO4375" s="88"/>
      <c r="MP4375" s="88"/>
      <c r="MQ4375" s="88"/>
      <c r="MR4375" s="88"/>
      <c r="MS4375" s="88"/>
      <c r="MT4375" s="88"/>
      <c r="MU4375" s="88"/>
      <c r="MV4375" s="88"/>
      <c r="MW4375" s="88"/>
      <c r="MX4375" s="88"/>
      <c r="MY4375" s="88"/>
      <c r="MZ4375" s="88"/>
      <c r="NA4375" s="88"/>
      <c r="NB4375" s="88"/>
      <c r="NC4375" s="88"/>
      <c r="ND4375" s="88"/>
      <c r="NE4375" s="88"/>
      <c r="NF4375" s="88"/>
      <c r="NG4375" s="88"/>
      <c r="NH4375" s="88"/>
      <c r="NI4375" s="88"/>
      <c r="NJ4375" s="88"/>
      <c r="NK4375" s="88"/>
      <c r="NL4375" s="88"/>
      <c r="NM4375" s="88"/>
      <c r="NN4375" s="88"/>
      <c r="NO4375" s="88"/>
      <c r="NP4375" s="88"/>
      <c r="NQ4375" s="88"/>
      <c r="NR4375" s="88"/>
      <c r="NS4375" s="88"/>
      <c r="NT4375" s="88"/>
      <c r="NU4375" s="88"/>
      <c r="NV4375" s="88"/>
      <c r="NW4375" s="88"/>
      <c r="NX4375" s="88"/>
      <c r="NY4375" s="88"/>
      <c r="NZ4375" s="88"/>
      <c r="OA4375" s="88"/>
      <c r="OB4375" s="88"/>
      <c r="OC4375" s="88"/>
      <c r="OD4375" s="88"/>
      <c r="OE4375" s="88"/>
      <c r="OF4375" s="88"/>
      <c r="OG4375" s="88"/>
      <c r="OH4375" s="88"/>
    </row>
    <row r="4376" spans="1:398" ht="16.5" customHeight="1">
      <c r="A4376" s="12" t="s">
        <v>406</v>
      </c>
      <c r="B4376" s="13"/>
      <c r="C4376" s="189"/>
      <c r="D4376" s="12"/>
      <c r="E4376" s="14" t="s">
        <v>443</v>
      </c>
      <c r="F4376" s="14" t="s">
        <v>450</v>
      </c>
      <c r="G4376" s="14" t="s">
        <v>451</v>
      </c>
      <c r="H4376" s="15">
        <v>2014</v>
      </c>
      <c r="I4376" s="15">
        <v>1</v>
      </c>
      <c r="J4376" s="15">
        <v>0</v>
      </c>
      <c r="K4376" s="15">
        <v>0</v>
      </c>
      <c r="L4376" s="16" t="s">
        <v>452</v>
      </c>
      <c r="M4376" s="16"/>
      <c r="N4376" s="16" t="s">
        <v>41</v>
      </c>
      <c r="O4376" s="17">
        <v>4380</v>
      </c>
      <c r="P4376" s="17">
        <v>0</v>
      </c>
      <c r="Q4376" s="17">
        <v>0</v>
      </c>
      <c r="R4376" s="18" t="s">
        <v>33</v>
      </c>
      <c r="S4376" s="19">
        <v>60</v>
      </c>
      <c r="T4376" s="19">
        <v>220</v>
      </c>
      <c r="U4376" s="19">
        <v>2.2727272727272729</v>
      </c>
      <c r="V4376" s="19">
        <v>0</v>
      </c>
      <c r="W4376" s="20">
        <v>0.5</v>
      </c>
      <c r="X4376" s="21">
        <v>2190</v>
      </c>
      <c r="Y4376" s="22" t="s">
        <v>33</v>
      </c>
      <c r="Z4376" s="23" t="s">
        <v>5838</v>
      </c>
      <c r="AA4376" s="24"/>
      <c r="AB4376" s="14"/>
      <c r="AC4376" s="14"/>
      <c r="AD4376" s="25"/>
      <c r="AE4376" s="26"/>
      <c r="AF4376" s="27"/>
      <c r="AG4376" s="28"/>
      <c r="AH4376" s="28"/>
      <c r="AI4376" s="28"/>
      <c r="AJ4376" s="28"/>
      <c r="AK4376" s="28"/>
      <c r="AL4376" s="28"/>
      <c r="AM4376" s="28"/>
      <c r="AN4376" s="28"/>
      <c r="AO4376" s="28"/>
      <c r="AP4376" s="88"/>
      <c r="AQ4376" s="88"/>
      <c r="AR4376" s="88"/>
      <c r="AS4376" s="88"/>
      <c r="AT4376" s="88"/>
      <c r="AU4376" s="88"/>
      <c r="AV4376" s="88"/>
      <c r="AW4376" s="88"/>
      <c r="AX4376" s="88"/>
      <c r="AY4376" s="88"/>
      <c r="AZ4376" s="88"/>
      <c r="BA4376" s="88"/>
      <c r="BB4376" s="88"/>
      <c r="BC4376" s="88"/>
      <c r="BD4376" s="88"/>
      <c r="BE4376" s="88"/>
      <c r="BF4376" s="88"/>
      <c r="BG4376" s="88"/>
      <c r="BH4376" s="88"/>
      <c r="BI4376" s="88"/>
      <c r="BJ4376" s="88"/>
      <c r="BK4376" s="88"/>
      <c r="BL4376" s="88"/>
      <c r="BM4376" s="88"/>
      <c r="BN4376" s="88"/>
      <c r="BO4376" s="88"/>
      <c r="BP4376" s="88"/>
      <c r="BQ4376" s="88"/>
      <c r="BR4376" s="88"/>
      <c r="BS4376" s="88"/>
      <c r="BT4376" s="88"/>
      <c r="BU4376" s="88"/>
      <c r="BV4376" s="88"/>
      <c r="BW4376" s="88"/>
      <c r="BX4376" s="88"/>
      <c r="BY4376" s="88"/>
      <c r="BZ4376" s="88"/>
      <c r="CA4376" s="88"/>
      <c r="CB4376" s="88"/>
      <c r="CC4376" s="88"/>
      <c r="CD4376" s="88"/>
      <c r="CE4376" s="88"/>
      <c r="CF4376" s="88"/>
      <c r="CG4376" s="88"/>
      <c r="CH4376" s="88"/>
      <c r="CI4376" s="88"/>
      <c r="CJ4376" s="88"/>
      <c r="CK4376" s="88"/>
      <c r="CL4376" s="88"/>
      <c r="CM4376" s="88"/>
      <c r="CN4376" s="88"/>
      <c r="CO4376" s="88"/>
      <c r="CP4376" s="88"/>
      <c r="CQ4376" s="88"/>
      <c r="CR4376" s="88"/>
      <c r="CS4376" s="88"/>
      <c r="CT4376" s="88"/>
      <c r="CU4376" s="88"/>
      <c r="CV4376" s="88"/>
      <c r="CW4376" s="88"/>
      <c r="CX4376" s="88"/>
      <c r="CY4376" s="88"/>
      <c r="CZ4376" s="88"/>
      <c r="DA4376" s="88"/>
      <c r="DB4376" s="88"/>
      <c r="DC4376" s="88"/>
      <c r="DD4376" s="88"/>
      <c r="DE4376" s="88"/>
      <c r="DF4376" s="88"/>
      <c r="DG4376" s="88"/>
      <c r="DH4376" s="88"/>
      <c r="DI4376" s="88"/>
      <c r="DJ4376" s="88"/>
      <c r="DK4376" s="88"/>
      <c r="DL4376" s="88"/>
      <c r="DM4376" s="88"/>
      <c r="DN4376" s="88"/>
      <c r="DO4376" s="88"/>
      <c r="DP4376" s="88"/>
      <c r="DQ4376" s="88"/>
      <c r="DR4376" s="88"/>
      <c r="DS4376" s="88"/>
      <c r="DT4376" s="88"/>
      <c r="DU4376" s="88"/>
      <c r="DV4376" s="88"/>
      <c r="DW4376" s="88"/>
      <c r="DX4376" s="88"/>
      <c r="DY4376" s="88"/>
      <c r="DZ4376" s="88"/>
      <c r="EA4376" s="88"/>
      <c r="EB4376" s="88"/>
      <c r="EC4376" s="88"/>
      <c r="ED4376" s="88"/>
      <c r="EE4376" s="88"/>
      <c r="EF4376" s="88"/>
      <c r="EG4376" s="88"/>
      <c r="EH4376" s="88"/>
      <c r="EI4376" s="88"/>
      <c r="EJ4376" s="88"/>
      <c r="EK4376" s="88"/>
      <c r="EL4376" s="88"/>
      <c r="EM4376" s="88"/>
      <c r="EN4376" s="88"/>
      <c r="EO4376" s="88"/>
      <c r="EP4376" s="88"/>
      <c r="EQ4376" s="88"/>
      <c r="ER4376" s="88"/>
      <c r="ES4376" s="88"/>
      <c r="ET4376" s="88"/>
      <c r="EU4376" s="88"/>
      <c r="EV4376" s="88"/>
      <c r="EW4376" s="88"/>
      <c r="EX4376" s="88"/>
      <c r="EY4376" s="88"/>
      <c r="EZ4376" s="88"/>
      <c r="FA4376" s="88"/>
      <c r="FB4376" s="88"/>
      <c r="FC4376" s="88"/>
      <c r="FD4376" s="88"/>
      <c r="FE4376" s="88"/>
      <c r="FF4376" s="88"/>
      <c r="FG4376" s="88"/>
      <c r="FH4376" s="88"/>
      <c r="FI4376" s="88"/>
      <c r="FJ4376" s="88"/>
      <c r="FK4376" s="88"/>
      <c r="FL4376" s="88"/>
      <c r="FM4376" s="88"/>
      <c r="FN4376" s="88"/>
      <c r="FO4376" s="88"/>
      <c r="FP4376" s="88"/>
      <c r="FQ4376" s="88"/>
      <c r="FR4376" s="88"/>
      <c r="FS4376" s="88"/>
      <c r="FT4376" s="88"/>
      <c r="FU4376" s="88"/>
      <c r="FV4376" s="88"/>
      <c r="FW4376" s="88"/>
      <c r="FX4376" s="88"/>
      <c r="FY4376" s="88"/>
      <c r="FZ4376" s="88"/>
      <c r="GA4376" s="88"/>
      <c r="GB4376" s="88"/>
      <c r="GC4376" s="88"/>
      <c r="GD4376" s="88"/>
      <c r="GE4376" s="88"/>
      <c r="GF4376" s="88"/>
      <c r="GG4376" s="88"/>
      <c r="GH4376" s="88"/>
      <c r="GI4376" s="88"/>
      <c r="GJ4376" s="88"/>
      <c r="GK4376" s="88"/>
      <c r="GL4376" s="88"/>
      <c r="GM4376" s="88"/>
      <c r="GN4376" s="88"/>
      <c r="GO4376" s="88"/>
      <c r="GP4376" s="88"/>
      <c r="GQ4376" s="88"/>
      <c r="GR4376" s="88"/>
      <c r="GS4376" s="88"/>
      <c r="GT4376" s="88"/>
      <c r="GU4376" s="88"/>
      <c r="GV4376" s="88"/>
      <c r="GW4376" s="88"/>
      <c r="GX4376" s="88"/>
      <c r="GY4376" s="88"/>
      <c r="GZ4376" s="88"/>
      <c r="HA4376" s="88"/>
      <c r="HB4376" s="88"/>
      <c r="HC4376" s="88"/>
      <c r="HD4376" s="88"/>
      <c r="HE4376" s="88"/>
      <c r="HF4376" s="88"/>
      <c r="HG4376" s="88"/>
      <c r="HH4376" s="88"/>
      <c r="HI4376" s="88"/>
      <c r="HJ4376" s="88"/>
      <c r="HK4376" s="88"/>
      <c r="HL4376" s="88"/>
      <c r="HM4376" s="88"/>
      <c r="HN4376" s="88"/>
      <c r="HO4376" s="88"/>
      <c r="HP4376" s="88"/>
      <c r="HQ4376" s="88"/>
      <c r="HR4376" s="88"/>
      <c r="HS4376" s="88"/>
      <c r="HT4376" s="88"/>
      <c r="HU4376" s="88"/>
      <c r="HV4376" s="88"/>
      <c r="HW4376" s="88"/>
      <c r="HX4376" s="88"/>
      <c r="HY4376" s="88"/>
      <c r="HZ4376" s="88"/>
      <c r="IA4376" s="88"/>
      <c r="IB4376" s="88"/>
      <c r="IC4376" s="88"/>
      <c r="ID4376" s="88"/>
      <c r="IE4376" s="88"/>
      <c r="IF4376" s="88"/>
      <c r="IG4376" s="88"/>
      <c r="IH4376" s="88"/>
      <c r="II4376" s="88"/>
      <c r="IJ4376" s="88"/>
      <c r="IK4376" s="88"/>
      <c r="IL4376" s="88"/>
      <c r="IM4376" s="88"/>
      <c r="IN4376" s="88"/>
      <c r="IO4376" s="88"/>
      <c r="IP4376" s="88"/>
      <c r="IQ4376" s="88"/>
      <c r="IR4376" s="88"/>
      <c r="IS4376" s="88"/>
      <c r="IT4376" s="88"/>
      <c r="IU4376" s="88"/>
      <c r="IV4376" s="88"/>
      <c r="IW4376" s="88"/>
      <c r="IX4376" s="88"/>
      <c r="IY4376" s="88"/>
      <c r="IZ4376" s="88"/>
      <c r="JA4376" s="88"/>
      <c r="JB4376" s="88"/>
      <c r="JC4376" s="88"/>
      <c r="JD4376" s="88"/>
      <c r="JE4376" s="88"/>
      <c r="JF4376" s="88"/>
      <c r="JG4376" s="88"/>
      <c r="JH4376" s="88"/>
      <c r="JI4376" s="88"/>
      <c r="JJ4376" s="88"/>
      <c r="JK4376" s="88"/>
      <c r="JL4376" s="88"/>
      <c r="JM4376" s="88"/>
      <c r="JN4376" s="88"/>
      <c r="JO4376" s="88"/>
      <c r="JP4376" s="88"/>
      <c r="JQ4376" s="88"/>
      <c r="JR4376" s="88"/>
      <c r="JS4376" s="88"/>
      <c r="JT4376" s="88"/>
      <c r="JU4376" s="88"/>
      <c r="JV4376" s="88"/>
      <c r="JW4376" s="88"/>
      <c r="JX4376" s="88"/>
      <c r="JY4376" s="88"/>
      <c r="JZ4376" s="88"/>
      <c r="KA4376" s="88"/>
      <c r="KB4376" s="88"/>
      <c r="KC4376" s="88"/>
      <c r="KD4376" s="88"/>
      <c r="KE4376" s="88"/>
      <c r="KF4376" s="88"/>
      <c r="KG4376" s="88"/>
      <c r="KH4376" s="88"/>
      <c r="KI4376" s="88"/>
      <c r="KJ4376" s="88"/>
      <c r="KK4376" s="88"/>
      <c r="KL4376" s="88"/>
      <c r="KM4376" s="88"/>
      <c r="KN4376" s="88"/>
      <c r="KO4376" s="88"/>
      <c r="KP4376" s="88"/>
      <c r="KQ4376" s="88"/>
      <c r="KR4376" s="88"/>
      <c r="KS4376" s="88"/>
      <c r="KT4376" s="88"/>
      <c r="KU4376" s="88"/>
      <c r="KV4376" s="88"/>
      <c r="KW4376" s="88"/>
      <c r="KX4376" s="88"/>
      <c r="KY4376" s="88"/>
      <c r="KZ4376" s="88"/>
      <c r="LA4376" s="88"/>
      <c r="LB4376" s="88"/>
      <c r="LC4376" s="88"/>
      <c r="LD4376" s="88"/>
      <c r="LE4376" s="88"/>
      <c r="LF4376" s="88"/>
      <c r="LG4376" s="88"/>
      <c r="LH4376" s="88"/>
      <c r="LI4376" s="88"/>
      <c r="LJ4376" s="88"/>
      <c r="LK4376" s="88"/>
      <c r="LL4376" s="88"/>
      <c r="LM4376" s="88"/>
      <c r="LN4376" s="88"/>
      <c r="LO4376" s="88"/>
      <c r="LP4376" s="88"/>
      <c r="LQ4376" s="88"/>
      <c r="LR4376" s="88"/>
      <c r="LS4376" s="88"/>
      <c r="LT4376" s="88"/>
      <c r="LU4376" s="88"/>
      <c r="LV4376" s="88"/>
      <c r="LW4376" s="88"/>
      <c r="LX4376" s="88"/>
      <c r="LY4376" s="88"/>
      <c r="LZ4376" s="88"/>
      <c r="MA4376" s="88"/>
      <c r="MB4376" s="88"/>
      <c r="MC4376" s="88"/>
      <c r="MD4376" s="88"/>
      <c r="ME4376" s="88"/>
      <c r="MF4376" s="88"/>
      <c r="MG4376" s="88"/>
      <c r="MH4376" s="88"/>
      <c r="MI4376" s="88"/>
      <c r="MJ4376" s="88"/>
      <c r="MK4376" s="88"/>
      <c r="ML4376" s="88"/>
      <c r="MM4376" s="88"/>
      <c r="MN4376" s="88"/>
      <c r="MO4376" s="88"/>
      <c r="MP4376" s="88"/>
      <c r="MQ4376" s="88"/>
      <c r="MR4376" s="88"/>
      <c r="MS4376" s="88"/>
      <c r="MT4376" s="88"/>
      <c r="MU4376" s="88"/>
      <c r="MV4376" s="88"/>
      <c r="MW4376" s="88"/>
      <c r="MX4376" s="88"/>
      <c r="MY4376" s="88"/>
      <c r="MZ4376" s="88"/>
      <c r="NA4376" s="88"/>
      <c r="NB4376" s="88"/>
      <c r="NC4376" s="88"/>
      <c r="ND4376" s="88"/>
      <c r="NE4376" s="88"/>
      <c r="NF4376" s="88"/>
      <c r="NG4376" s="88"/>
      <c r="NH4376" s="88"/>
      <c r="NI4376" s="88"/>
      <c r="NJ4376" s="88"/>
      <c r="NK4376" s="88"/>
      <c r="NL4376" s="88"/>
      <c r="NM4376" s="88"/>
      <c r="NN4376" s="88"/>
      <c r="NO4376" s="88"/>
      <c r="NP4376" s="88"/>
      <c r="NQ4376" s="88"/>
      <c r="NR4376" s="88"/>
      <c r="NS4376" s="88"/>
      <c r="NT4376" s="88"/>
      <c r="NU4376" s="88"/>
      <c r="NV4376" s="88"/>
      <c r="NW4376" s="88"/>
      <c r="NX4376" s="88"/>
      <c r="NY4376" s="88"/>
      <c r="NZ4376" s="88"/>
      <c r="OA4376" s="88"/>
      <c r="OB4376" s="88"/>
      <c r="OC4376" s="88"/>
      <c r="OD4376" s="88"/>
      <c r="OE4376" s="88"/>
      <c r="OF4376" s="88"/>
      <c r="OG4376" s="88"/>
      <c r="OH4376" s="88"/>
    </row>
    <row r="4377" spans="1:398" ht="16.5" customHeight="1">
      <c r="A4377" s="12" t="s">
        <v>406</v>
      </c>
      <c r="B4377" s="13"/>
      <c r="C4377" s="189"/>
      <c r="D4377" s="12"/>
      <c r="E4377" s="14" t="s">
        <v>429</v>
      </c>
      <c r="F4377" s="14" t="s">
        <v>67</v>
      </c>
      <c r="G4377" s="14" t="s">
        <v>67</v>
      </c>
      <c r="H4377" s="15">
        <v>2012</v>
      </c>
      <c r="I4377" s="15">
        <v>1</v>
      </c>
      <c r="J4377" s="15">
        <v>0</v>
      </c>
      <c r="K4377" s="15">
        <v>0</v>
      </c>
      <c r="L4377" s="16" t="s">
        <v>452</v>
      </c>
      <c r="M4377" s="16"/>
      <c r="N4377" s="16" t="s">
        <v>41</v>
      </c>
      <c r="O4377" s="17">
        <v>8760</v>
      </c>
      <c r="P4377" s="17">
        <v>0</v>
      </c>
      <c r="Q4377" s="17">
        <v>0</v>
      </c>
      <c r="R4377" s="18" t="s">
        <v>33</v>
      </c>
      <c r="S4377" s="19">
        <v>60</v>
      </c>
      <c r="T4377" s="19">
        <v>110</v>
      </c>
      <c r="U4377" s="19">
        <v>2.2727272727272729</v>
      </c>
      <c r="V4377" s="19">
        <v>0</v>
      </c>
      <c r="W4377" s="20">
        <v>0.25</v>
      </c>
      <c r="X4377" s="21">
        <v>2190</v>
      </c>
      <c r="Y4377" s="22" t="s">
        <v>33</v>
      </c>
      <c r="Z4377" s="23" t="s">
        <v>5838</v>
      </c>
      <c r="AA4377" s="24"/>
      <c r="AB4377" s="14"/>
      <c r="AC4377" s="14"/>
      <c r="AD4377" s="25"/>
      <c r="AE4377" s="26"/>
      <c r="AF4377" s="27"/>
      <c r="AG4377" s="28"/>
      <c r="AH4377" s="28"/>
      <c r="AI4377" s="28"/>
      <c r="AJ4377" s="28"/>
      <c r="AK4377" s="28"/>
      <c r="AL4377" s="28"/>
      <c r="AM4377" s="28"/>
      <c r="AN4377" s="28"/>
      <c r="AO4377" s="28"/>
      <c r="AP4377" s="88"/>
      <c r="AQ4377" s="88"/>
      <c r="AR4377" s="88"/>
      <c r="AS4377" s="88"/>
      <c r="AT4377" s="88"/>
      <c r="AU4377" s="88"/>
      <c r="AV4377" s="88"/>
      <c r="AW4377" s="88"/>
      <c r="AX4377" s="88"/>
      <c r="AY4377" s="88"/>
      <c r="AZ4377" s="88"/>
      <c r="BA4377" s="88"/>
      <c r="BB4377" s="88"/>
      <c r="BC4377" s="88"/>
      <c r="BD4377" s="88"/>
      <c r="BE4377" s="88"/>
      <c r="BF4377" s="88"/>
      <c r="BG4377" s="88"/>
      <c r="BH4377" s="88"/>
      <c r="BI4377" s="88"/>
      <c r="BJ4377" s="88"/>
      <c r="BK4377" s="88"/>
      <c r="BL4377" s="88"/>
      <c r="BM4377" s="88"/>
      <c r="BN4377" s="88"/>
      <c r="BO4377" s="88"/>
      <c r="BP4377" s="88"/>
      <c r="BQ4377" s="88"/>
      <c r="BR4377" s="88"/>
      <c r="BS4377" s="88"/>
      <c r="BT4377" s="88"/>
      <c r="BU4377" s="88"/>
      <c r="BV4377" s="88"/>
      <c r="BW4377" s="88"/>
      <c r="BX4377" s="88"/>
      <c r="BY4377" s="88"/>
      <c r="BZ4377" s="88"/>
      <c r="CA4377" s="88"/>
      <c r="CB4377" s="88"/>
      <c r="CC4377" s="88"/>
      <c r="CD4377" s="88"/>
      <c r="CE4377" s="88"/>
      <c r="CF4377" s="88"/>
      <c r="CG4377" s="88"/>
      <c r="CH4377" s="88"/>
      <c r="CI4377" s="88"/>
      <c r="CJ4377" s="88"/>
      <c r="CK4377" s="88"/>
      <c r="CL4377" s="88"/>
      <c r="CM4377" s="88"/>
      <c r="CN4377" s="88"/>
      <c r="CO4377" s="88"/>
      <c r="CP4377" s="88"/>
      <c r="CQ4377" s="88"/>
      <c r="CR4377" s="88"/>
      <c r="CS4377" s="88"/>
      <c r="CT4377" s="88"/>
      <c r="CU4377" s="88"/>
      <c r="CV4377" s="88"/>
      <c r="CW4377" s="88"/>
      <c r="CX4377" s="88"/>
      <c r="CY4377" s="88"/>
      <c r="CZ4377" s="88"/>
      <c r="DA4377" s="88"/>
      <c r="DB4377" s="88"/>
      <c r="DC4377" s="88"/>
      <c r="DD4377" s="88"/>
      <c r="DE4377" s="88"/>
      <c r="DF4377" s="88"/>
      <c r="DG4377" s="88"/>
      <c r="DH4377" s="88"/>
      <c r="DI4377" s="88"/>
      <c r="DJ4377" s="88"/>
      <c r="DK4377" s="88"/>
      <c r="DL4377" s="88"/>
      <c r="DM4377" s="88"/>
      <c r="DN4377" s="88"/>
      <c r="DO4377" s="88"/>
      <c r="DP4377" s="88"/>
      <c r="DQ4377" s="88"/>
      <c r="DR4377" s="88"/>
      <c r="DS4377" s="88"/>
      <c r="DT4377" s="88"/>
      <c r="DU4377" s="88"/>
      <c r="DV4377" s="88"/>
      <c r="DW4377" s="88"/>
      <c r="DX4377" s="88"/>
      <c r="DY4377" s="88"/>
      <c r="DZ4377" s="88"/>
      <c r="EA4377" s="88"/>
      <c r="EB4377" s="88"/>
      <c r="EC4377" s="88"/>
      <c r="ED4377" s="88"/>
      <c r="EE4377" s="88"/>
      <c r="EF4377" s="88"/>
      <c r="EG4377" s="88"/>
      <c r="EH4377" s="88"/>
      <c r="EI4377" s="88"/>
      <c r="EJ4377" s="88"/>
      <c r="EK4377" s="88"/>
      <c r="EL4377" s="88"/>
      <c r="EM4377" s="88"/>
      <c r="EN4377" s="88"/>
      <c r="EO4377" s="88"/>
      <c r="EP4377" s="88"/>
      <c r="EQ4377" s="88"/>
      <c r="ER4377" s="88"/>
      <c r="ES4377" s="88"/>
      <c r="ET4377" s="88"/>
      <c r="EU4377" s="88"/>
      <c r="EV4377" s="88"/>
      <c r="EW4377" s="88"/>
      <c r="EX4377" s="88"/>
      <c r="EY4377" s="88"/>
      <c r="EZ4377" s="88"/>
      <c r="FA4377" s="88"/>
      <c r="FB4377" s="88"/>
      <c r="FC4377" s="88"/>
      <c r="FD4377" s="88"/>
      <c r="FE4377" s="88"/>
      <c r="FF4377" s="88"/>
      <c r="FG4377" s="88"/>
      <c r="FH4377" s="88"/>
      <c r="FI4377" s="88"/>
      <c r="FJ4377" s="88"/>
      <c r="FK4377" s="88"/>
      <c r="FL4377" s="88"/>
      <c r="FM4377" s="88"/>
      <c r="FN4377" s="88"/>
      <c r="FO4377" s="88"/>
      <c r="FP4377" s="88"/>
      <c r="FQ4377" s="88"/>
      <c r="FR4377" s="88"/>
      <c r="FS4377" s="88"/>
      <c r="FT4377" s="88"/>
      <c r="FU4377" s="88"/>
      <c r="FV4377" s="88"/>
      <c r="FW4377" s="88"/>
      <c r="FX4377" s="88"/>
      <c r="FY4377" s="88"/>
      <c r="FZ4377" s="88"/>
      <c r="GA4377" s="88"/>
      <c r="GB4377" s="88"/>
      <c r="GC4377" s="88"/>
      <c r="GD4377" s="88"/>
      <c r="GE4377" s="88"/>
      <c r="GF4377" s="88"/>
      <c r="GG4377" s="88"/>
      <c r="GH4377" s="88"/>
      <c r="GI4377" s="88"/>
      <c r="GJ4377" s="88"/>
      <c r="GK4377" s="88"/>
      <c r="GL4377" s="88"/>
      <c r="GM4377" s="88"/>
      <c r="GN4377" s="88"/>
      <c r="GO4377" s="88"/>
      <c r="GP4377" s="88"/>
      <c r="GQ4377" s="88"/>
      <c r="GR4377" s="88"/>
      <c r="GS4377" s="88"/>
      <c r="GT4377" s="88"/>
      <c r="GU4377" s="88"/>
      <c r="GV4377" s="88"/>
      <c r="GW4377" s="88"/>
      <c r="GX4377" s="88"/>
      <c r="GY4377" s="88"/>
      <c r="GZ4377" s="88"/>
      <c r="HA4377" s="88"/>
      <c r="HB4377" s="88"/>
      <c r="HC4377" s="88"/>
      <c r="HD4377" s="88"/>
      <c r="HE4377" s="88"/>
      <c r="HF4377" s="88"/>
      <c r="HG4377" s="88"/>
      <c r="HH4377" s="88"/>
      <c r="HI4377" s="88"/>
      <c r="HJ4377" s="88"/>
      <c r="HK4377" s="88"/>
      <c r="HL4377" s="88"/>
      <c r="HM4377" s="88"/>
      <c r="HN4377" s="88"/>
      <c r="HO4377" s="88"/>
      <c r="HP4377" s="88"/>
      <c r="HQ4377" s="88"/>
      <c r="HR4377" s="88"/>
      <c r="HS4377" s="88"/>
      <c r="HT4377" s="88"/>
      <c r="HU4377" s="88"/>
      <c r="HV4377" s="88"/>
      <c r="HW4377" s="88"/>
      <c r="HX4377" s="88"/>
      <c r="HY4377" s="88"/>
      <c r="HZ4377" s="88"/>
      <c r="IA4377" s="88"/>
      <c r="IB4377" s="88"/>
      <c r="IC4377" s="88"/>
      <c r="ID4377" s="88"/>
      <c r="IE4377" s="88"/>
      <c r="IF4377" s="88"/>
      <c r="IG4377" s="88"/>
      <c r="IH4377" s="88"/>
      <c r="II4377" s="88"/>
      <c r="IJ4377" s="88"/>
      <c r="IK4377" s="88"/>
      <c r="IL4377" s="88"/>
      <c r="IM4377" s="88"/>
      <c r="IN4377" s="88"/>
      <c r="IO4377" s="88"/>
      <c r="IP4377" s="88"/>
      <c r="IQ4377" s="88"/>
      <c r="IR4377" s="88"/>
      <c r="IS4377" s="88"/>
      <c r="IT4377" s="88"/>
      <c r="IU4377" s="88"/>
      <c r="IV4377" s="88"/>
      <c r="IW4377" s="88"/>
      <c r="IX4377" s="88"/>
      <c r="IY4377" s="88"/>
      <c r="IZ4377" s="88"/>
      <c r="JA4377" s="88"/>
      <c r="JB4377" s="88"/>
      <c r="JC4377" s="88"/>
      <c r="JD4377" s="88"/>
      <c r="JE4377" s="88"/>
      <c r="JF4377" s="88"/>
      <c r="JG4377" s="88"/>
      <c r="JH4377" s="88"/>
      <c r="JI4377" s="88"/>
      <c r="JJ4377" s="88"/>
      <c r="JK4377" s="88"/>
      <c r="JL4377" s="88"/>
      <c r="JM4377" s="88"/>
      <c r="JN4377" s="88"/>
      <c r="JO4377" s="88"/>
      <c r="JP4377" s="88"/>
      <c r="JQ4377" s="88"/>
      <c r="JR4377" s="88"/>
      <c r="JS4377" s="88"/>
      <c r="JT4377" s="88"/>
      <c r="JU4377" s="88"/>
      <c r="JV4377" s="88"/>
      <c r="JW4377" s="88"/>
      <c r="JX4377" s="88"/>
      <c r="JY4377" s="88"/>
      <c r="JZ4377" s="88"/>
      <c r="KA4377" s="88"/>
      <c r="KB4377" s="88"/>
      <c r="KC4377" s="88"/>
      <c r="KD4377" s="88"/>
      <c r="KE4377" s="88"/>
      <c r="KF4377" s="88"/>
      <c r="KG4377" s="88"/>
      <c r="KH4377" s="88"/>
      <c r="KI4377" s="88"/>
      <c r="KJ4377" s="88"/>
      <c r="KK4377" s="88"/>
      <c r="KL4377" s="88"/>
      <c r="KM4377" s="88"/>
      <c r="KN4377" s="88"/>
      <c r="KO4377" s="88"/>
      <c r="KP4377" s="88"/>
      <c r="KQ4377" s="88"/>
      <c r="KR4377" s="88"/>
      <c r="KS4377" s="88"/>
      <c r="KT4377" s="88"/>
      <c r="KU4377" s="88"/>
      <c r="KV4377" s="88"/>
      <c r="KW4377" s="88"/>
      <c r="KX4377" s="88"/>
      <c r="KY4377" s="88"/>
      <c r="KZ4377" s="88"/>
      <c r="LA4377" s="88"/>
      <c r="LB4377" s="88"/>
      <c r="LC4377" s="88"/>
      <c r="LD4377" s="88"/>
      <c r="LE4377" s="88"/>
      <c r="LF4377" s="88"/>
      <c r="LG4377" s="88"/>
      <c r="LH4377" s="88"/>
      <c r="LI4377" s="88"/>
      <c r="LJ4377" s="88"/>
      <c r="LK4377" s="88"/>
      <c r="LL4377" s="88"/>
      <c r="LM4377" s="88"/>
      <c r="LN4377" s="88"/>
      <c r="LO4377" s="88"/>
      <c r="LP4377" s="88"/>
      <c r="LQ4377" s="88"/>
      <c r="LR4377" s="88"/>
      <c r="LS4377" s="88"/>
      <c r="LT4377" s="88"/>
      <c r="LU4377" s="88"/>
      <c r="LV4377" s="88"/>
      <c r="LW4377" s="88"/>
      <c r="LX4377" s="88"/>
      <c r="LY4377" s="88"/>
      <c r="LZ4377" s="88"/>
      <c r="MA4377" s="88"/>
      <c r="MB4377" s="88"/>
      <c r="MC4377" s="88"/>
      <c r="MD4377" s="88"/>
      <c r="ME4377" s="88"/>
      <c r="MF4377" s="88"/>
      <c r="MG4377" s="88"/>
      <c r="MH4377" s="88"/>
      <c r="MI4377" s="88"/>
      <c r="MJ4377" s="88"/>
      <c r="MK4377" s="88"/>
      <c r="ML4377" s="88"/>
      <c r="MM4377" s="88"/>
      <c r="MN4377" s="88"/>
      <c r="MO4377" s="88"/>
      <c r="MP4377" s="88"/>
      <c r="MQ4377" s="88"/>
      <c r="MR4377" s="88"/>
      <c r="MS4377" s="88"/>
      <c r="MT4377" s="88"/>
      <c r="MU4377" s="88"/>
      <c r="MV4377" s="88"/>
      <c r="MW4377" s="88"/>
      <c r="MX4377" s="88"/>
      <c r="MY4377" s="88"/>
      <c r="MZ4377" s="88"/>
      <c r="NA4377" s="88"/>
      <c r="NB4377" s="88"/>
      <c r="NC4377" s="88"/>
      <c r="ND4377" s="88"/>
      <c r="NE4377" s="88"/>
      <c r="NF4377" s="88"/>
      <c r="NG4377" s="88"/>
      <c r="NH4377" s="88"/>
      <c r="NI4377" s="88"/>
      <c r="NJ4377" s="88"/>
      <c r="NK4377" s="88"/>
      <c r="NL4377" s="88"/>
      <c r="NM4377" s="88"/>
      <c r="NN4377" s="88"/>
      <c r="NO4377" s="88"/>
      <c r="NP4377" s="88"/>
      <c r="NQ4377" s="88"/>
      <c r="NR4377" s="88"/>
      <c r="NS4377" s="88"/>
      <c r="NT4377" s="88"/>
      <c r="NU4377" s="88"/>
      <c r="NV4377" s="88"/>
      <c r="NW4377" s="88"/>
      <c r="NX4377" s="88"/>
      <c r="NY4377" s="88"/>
      <c r="NZ4377" s="88"/>
      <c r="OA4377" s="88"/>
      <c r="OB4377" s="88"/>
      <c r="OC4377" s="88"/>
      <c r="OD4377" s="88"/>
      <c r="OE4377" s="88"/>
      <c r="OF4377" s="88"/>
      <c r="OG4377" s="88"/>
      <c r="OH4377" s="88"/>
    </row>
    <row r="4378" spans="1:398" ht="16.5" customHeight="1">
      <c r="A4378" s="12" t="s">
        <v>406</v>
      </c>
      <c r="B4378" s="13"/>
      <c r="C4378" s="487"/>
      <c r="D4378" s="12"/>
      <c r="E4378" s="14" t="s">
        <v>635</v>
      </c>
      <c r="F4378" s="14" t="s">
        <v>625</v>
      </c>
      <c r="G4378" s="14" t="s">
        <v>636</v>
      </c>
      <c r="H4378" s="15">
        <v>2006</v>
      </c>
      <c r="I4378" s="423">
        <v>1</v>
      </c>
      <c r="J4378" s="423">
        <v>0</v>
      </c>
      <c r="K4378" s="423">
        <v>0</v>
      </c>
      <c r="L4378" s="16" t="s">
        <v>6816</v>
      </c>
      <c r="M4378" s="16"/>
      <c r="N4378" s="16" t="s">
        <v>41</v>
      </c>
      <c r="O4378" s="311">
        <v>8760</v>
      </c>
      <c r="P4378" s="17">
        <v>0</v>
      </c>
      <c r="Q4378" s="17">
        <v>0</v>
      </c>
      <c r="R4378" s="18" t="s">
        <v>33</v>
      </c>
      <c r="S4378" s="244">
        <v>60</v>
      </c>
      <c r="T4378" s="244">
        <v>110</v>
      </c>
      <c r="U4378" s="244">
        <v>0</v>
      </c>
      <c r="V4378" s="244">
        <v>0</v>
      </c>
      <c r="W4378" s="310">
        <v>0.25</v>
      </c>
      <c r="X4378" s="21">
        <v>2190</v>
      </c>
      <c r="Y4378" s="247" t="s">
        <v>33</v>
      </c>
      <c r="Z4378" s="23" t="s">
        <v>5838</v>
      </c>
      <c r="AA4378" s="24"/>
      <c r="AB4378" s="14"/>
      <c r="AC4378" s="14"/>
      <c r="AD4378" s="25"/>
      <c r="AE4378" s="26"/>
      <c r="AF4378" s="27"/>
      <c r="AG4378" s="28"/>
      <c r="AH4378" s="28"/>
      <c r="AI4378" s="28"/>
      <c r="AJ4378" s="28"/>
      <c r="AK4378" s="28"/>
      <c r="AL4378" s="28"/>
      <c r="AM4378" s="28"/>
      <c r="AN4378" s="28"/>
      <c r="AO4378" s="28"/>
      <c r="AP4378" s="88"/>
      <c r="AQ4378" s="88"/>
      <c r="AR4378" s="88"/>
      <c r="AS4378" s="88"/>
      <c r="AT4378" s="88"/>
      <c r="AU4378" s="88"/>
      <c r="AV4378" s="88"/>
      <c r="AW4378" s="88"/>
      <c r="AX4378" s="88"/>
      <c r="AY4378" s="88"/>
      <c r="AZ4378" s="88"/>
      <c r="BA4378" s="88"/>
      <c r="BB4378" s="88"/>
      <c r="BC4378" s="88"/>
      <c r="BD4378" s="88"/>
      <c r="BE4378" s="88"/>
      <c r="BF4378" s="88"/>
      <c r="BG4378" s="88"/>
      <c r="BH4378" s="88"/>
      <c r="BI4378" s="88"/>
      <c r="BJ4378" s="88"/>
      <c r="BK4378" s="88"/>
      <c r="BL4378" s="88"/>
      <c r="BM4378" s="88"/>
      <c r="BN4378" s="88"/>
      <c r="BO4378" s="88"/>
      <c r="BP4378" s="88"/>
      <c r="BQ4378" s="88"/>
      <c r="BR4378" s="88"/>
      <c r="BS4378" s="88"/>
      <c r="BT4378" s="88"/>
      <c r="BU4378" s="88"/>
      <c r="BV4378" s="88"/>
      <c r="BW4378" s="88"/>
      <c r="BX4378" s="88"/>
      <c r="BY4378" s="88"/>
      <c r="BZ4378" s="88"/>
      <c r="CA4378" s="88"/>
      <c r="CB4378" s="88"/>
      <c r="CC4378" s="88"/>
      <c r="CD4378" s="88"/>
      <c r="CE4378" s="88"/>
      <c r="CF4378" s="88"/>
      <c r="CG4378" s="88"/>
      <c r="CH4378" s="88"/>
      <c r="CI4378" s="88"/>
      <c r="CJ4378" s="88"/>
      <c r="CK4378" s="88"/>
      <c r="CL4378" s="88"/>
      <c r="CM4378" s="88"/>
      <c r="CN4378" s="88"/>
      <c r="CO4378" s="88"/>
      <c r="CP4378" s="88"/>
      <c r="CQ4378" s="88"/>
      <c r="CR4378" s="88"/>
      <c r="CS4378" s="88"/>
      <c r="CT4378" s="88"/>
      <c r="CU4378" s="88"/>
      <c r="CV4378" s="88"/>
      <c r="CW4378" s="88"/>
      <c r="CX4378" s="88"/>
      <c r="CY4378" s="88"/>
      <c r="CZ4378" s="88"/>
      <c r="DA4378" s="88"/>
      <c r="DB4378" s="88"/>
      <c r="DC4378" s="88"/>
      <c r="DD4378" s="88"/>
      <c r="DE4378" s="88"/>
      <c r="DF4378" s="88"/>
      <c r="DG4378" s="88"/>
      <c r="DH4378" s="88"/>
      <c r="DI4378" s="88"/>
      <c r="DJ4378" s="88"/>
      <c r="DK4378" s="88"/>
      <c r="DL4378" s="88"/>
      <c r="DM4378" s="88"/>
      <c r="DN4378" s="88"/>
      <c r="DO4378" s="88"/>
      <c r="DP4378" s="88"/>
      <c r="DQ4378" s="88"/>
      <c r="DR4378" s="88"/>
      <c r="DS4378" s="88"/>
      <c r="DT4378" s="88"/>
      <c r="DU4378" s="88"/>
      <c r="DV4378" s="88"/>
      <c r="DW4378" s="88"/>
      <c r="DX4378" s="88"/>
      <c r="DY4378" s="88"/>
      <c r="DZ4378" s="88"/>
      <c r="EA4378" s="88"/>
      <c r="EB4378" s="88"/>
      <c r="EC4378" s="88"/>
      <c r="ED4378" s="88"/>
      <c r="EE4378" s="88"/>
      <c r="EF4378" s="88"/>
      <c r="EG4378" s="88"/>
      <c r="EH4378" s="88"/>
      <c r="EI4378" s="88"/>
      <c r="EJ4378" s="88"/>
      <c r="EK4378" s="88"/>
      <c r="EL4378" s="88"/>
      <c r="EM4378" s="88"/>
      <c r="EN4378" s="88"/>
      <c r="EO4378" s="88"/>
      <c r="EP4378" s="88"/>
      <c r="EQ4378" s="88"/>
      <c r="ER4378" s="88"/>
      <c r="ES4378" s="88"/>
      <c r="ET4378" s="88"/>
      <c r="EU4378" s="88"/>
      <c r="EV4378" s="88"/>
      <c r="EW4378" s="88"/>
      <c r="EX4378" s="88"/>
      <c r="EY4378" s="88"/>
      <c r="EZ4378" s="88"/>
      <c r="FA4378" s="88"/>
      <c r="FB4378" s="88"/>
      <c r="FC4378" s="88"/>
      <c r="FD4378" s="88"/>
      <c r="FE4378" s="88"/>
      <c r="FF4378" s="88"/>
      <c r="FG4378" s="88"/>
      <c r="FH4378" s="88"/>
      <c r="FI4378" s="88"/>
      <c r="FJ4378" s="88"/>
      <c r="FK4378" s="88"/>
      <c r="FL4378" s="88"/>
      <c r="FM4378" s="88"/>
      <c r="FN4378" s="88"/>
      <c r="FO4378" s="88"/>
      <c r="FP4378" s="88"/>
      <c r="FQ4378" s="88"/>
      <c r="FR4378" s="88"/>
      <c r="FS4378" s="88"/>
      <c r="FT4378" s="88"/>
      <c r="FU4378" s="88"/>
      <c r="FV4378" s="88"/>
      <c r="FW4378" s="88"/>
      <c r="FX4378" s="88"/>
      <c r="FY4378" s="88"/>
      <c r="FZ4378" s="88"/>
      <c r="GA4378" s="88"/>
      <c r="GB4378" s="88"/>
      <c r="GC4378" s="88"/>
      <c r="GD4378" s="88"/>
      <c r="GE4378" s="88"/>
      <c r="GF4378" s="88"/>
      <c r="GG4378" s="88"/>
      <c r="GH4378" s="88"/>
      <c r="GI4378" s="88"/>
      <c r="GJ4378" s="88"/>
      <c r="GK4378" s="88"/>
      <c r="GL4378" s="88"/>
      <c r="GM4378" s="88"/>
      <c r="GN4378" s="88"/>
      <c r="GO4378" s="88"/>
      <c r="GP4378" s="88"/>
      <c r="GQ4378" s="88"/>
      <c r="GR4378" s="88"/>
      <c r="GS4378" s="88"/>
      <c r="GT4378" s="88"/>
      <c r="GU4378" s="88"/>
      <c r="GV4378" s="88"/>
      <c r="GW4378" s="88"/>
      <c r="GX4378" s="88"/>
      <c r="GY4378" s="88"/>
      <c r="GZ4378" s="88"/>
      <c r="HA4378" s="88"/>
      <c r="HB4378" s="88"/>
      <c r="HC4378" s="88"/>
      <c r="HD4378" s="88"/>
      <c r="HE4378" s="88"/>
      <c r="HF4378" s="88"/>
      <c r="HG4378" s="88"/>
      <c r="HH4378" s="88"/>
      <c r="HI4378" s="88"/>
      <c r="HJ4378" s="88"/>
      <c r="HK4378" s="88"/>
      <c r="HL4378" s="88"/>
      <c r="HM4378" s="88"/>
      <c r="HN4378" s="88"/>
      <c r="HO4378" s="88"/>
      <c r="HP4378" s="88"/>
      <c r="HQ4378" s="88"/>
      <c r="HR4378" s="88"/>
      <c r="HS4378" s="88"/>
      <c r="HT4378" s="88"/>
      <c r="HU4378" s="88"/>
      <c r="HV4378" s="88"/>
      <c r="HW4378" s="88"/>
      <c r="HX4378" s="88"/>
      <c r="HY4378" s="88"/>
      <c r="HZ4378" s="88"/>
      <c r="IA4378" s="88"/>
      <c r="IB4378" s="88"/>
      <c r="IC4378" s="88"/>
      <c r="ID4378" s="88"/>
      <c r="IE4378" s="88"/>
      <c r="IF4378" s="88"/>
      <c r="IG4378" s="88"/>
      <c r="IH4378" s="88"/>
      <c r="II4378" s="88"/>
      <c r="IJ4378" s="88"/>
      <c r="IK4378" s="88"/>
      <c r="IL4378" s="88"/>
      <c r="IM4378" s="88"/>
      <c r="IN4378" s="88"/>
      <c r="IO4378" s="88"/>
      <c r="IP4378" s="88"/>
      <c r="IQ4378" s="88"/>
      <c r="IR4378" s="88"/>
      <c r="IS4378" s="88"/>
      <c r="IT4378" s="88"/>
      <c r="IU4378" s="88"/>
      <c r="IV4378" s="88"/>
      <c r="IW4378" s="88"/>
      <c r="IX4378" s="88"/>
      <c r="IY4378" s="88"/>
      <c r="IZ4378" s="88"/>
      <c r="JA4378" s="88"/>
      <c r="JB4378" s="88"/>
      <c r="JC4378" s="88"/>
      <c r="JD4378" s="88"/>
      <c r="JE4378" s="88"/>
      <c r="JF4378" s="88"/>
      <c r="JG4378" s="88"/>
      <c r="JH4378" s="88"/>
      <c r="JI4378" s="88"/>
      <c r="JJ4378" s="88"/>
      <c r="JK4378" s="88"/>
      <c r="JL4378" s="88"/>
      <c r="JM4378" s="88"/>
      <c r="JN4378" s="88"/>
      <c r="JO4378" s="88"/>
      <c r="JP4378" s="88"/>
      <c r="JQ4378" s="88"/>
      <c r="JR4378" s="88"/>
      <c r="JS4378" s="88"/>
      <c r="JT4378" s="88"/>
      <c r="JU4378" s="88"/>
      <c r="JV4378" s="88"/>
      <c r="JW4378" s="88"/>
      <c r="JX4378" s="88"/>
      <c r="JY4378" s="88"/>
      <c r="JZ4378" s="88"/>
      <c r="KA4378" s="88"/>
      <c r="KB4378" s="88"/>
      <c r="KC4378" s="88"/>
      <c r="KD4378" s="88"/>
      <c r="KE4378" s="88"/>
      <c r="KF4378" s="88"/>
      <c r="KG4378" s="88"/>
      <c r="KH4378" s="88"/>
      <c r="KI4378" s="88"/>
      <c r="KJ4378" s="88"/>
      <c r="KK4378" s="88"/>
      <c r="KL4378" s="88"/>
      <c r="KM4378" s="88"/>
      <c r="KN4378" s="88"/>
      <c r="KO4378" s="88"/>
      <c r="KP4378" s="88"/>
      <c r="KQ4378" s="88"/>
      <c r="KR4378" s="88"/>
      <c r="KS4378" s="88"/>
      <c r="KT4378" s="88"/>
      <c r="KU4378" s="88"/>
      <c r="KV4378" s="88"/>
      <c r="KW4378" s="88"/>
      <c r="KX4378" s="88"/>
      <c r="KY4378" s="88"/>
      <c r="KZ4378" s="88"/>
      <c r="LA4378" s="88"/>
      <c r="LB4378" s="88"/>
      <c r="LC4378" s="88"/>
      <c r="LD4378" s="88"/>
      <c r="LE4378" s="88"/>
      <c r="LF4378" s="88"/>
      <c r="LG4378" s="88"/>
      <c r="LH4378" s="88"/>
      <c r="LI4378" s="88"/>
      <c r="LJ4378" s="88"/>
      <c r="LK4378" s="88"/>
      <c r="LL4378" s="88"/>
      <c r="LM4378" s="88"/>
      <c r="LN4378" s="88"/>
      <c r="LO4378" s="88"/>
      <c r="LP4378" s="88"/>
      <c r="LQ4378" s="88"/>
      <c r="LR4378" s="88"/>
      <c r="LS4378" s="88"/>
      <c r="LT4378" s="88"/>
      <c r="LU4378" s="88"/>
      <c r="LV4378" s="88"/>
      <c r="LW4378" s="88"/>
      <c r="LX4378" s="88"/>
      <c r="LY4378" s="88"/>
      <c r="LZ4378" s="88"/>
      <c r="MA4378" s="88"/>
      <c r="MB4378" s="88"/>
      <c r="MC4378" s="88"/>
      <c r="MD4378" s="88"/>
      <c r="ME4378" s="88"/>
      <c r="MF4378" s="88"/>
      <c r="MG4378" s="88"/>
      <c r="MH4378" s="88"/>
      <c r="MI4378" s="88"/>
      <c r="MJ4378" s="88"/>
      <c r="MK4378" s="88"/>
      <c r="ML4378" s="88"/>
      <c r="MM4378" s="88"/>
      <c r="MN4378" s="88"/>
      <c r="MO4378" s="88"/>
      <c r="MP4378" s="88"/>
      <c r="MQ4378" s="88"/>
      <c r="MR4378" s="88"/>
      <c r="MS4378" s="88"/>
      <c r="MT4378" s="88"/>
      <c r="MU4378" s="88"/>
      <c r="MV4378" s="88"/>
      <c r="MW4378" s="88"/>
      <c r="MX4378" s="88"/>
      <c r="MY4378" s="88"/>
      <c r="MZ4378" s="88"/>
      <c r="NA4378" s="88"/>
      <c r="NB4378" s="88"/>
      <c r="NC4378" s="88"/>
      <c r="ND4378" s="88"/>
      <c r="NE4378" s="88"/>
      <c r="NF4378" s="88"/>
      <c r="NG4378" s="88"/>
      <c r="NH4378" s="88"/>
      <c r="NI4378" s="88"/>
      <c r="NJ4378" s="88"/>
      <c r="NK4378" s="88"/>
      <c r="NL4378" s="88"/>
      <c r="NM4378" s="88"/>
      <c r="NN4378" s="88"/>
      <c r="NO4378" s="88"/>
      <c r="NP4378" s="88"/>
      <c r="NQ4378" s="88"/>
      <c r="NR4378" s="88"/>
      <c r="NS4378" s="88"/>
      <c r="NT4378" s="88"/>
      <c r="NU4378" s="88"/>
      <c r="NV4378" s="88"/>
      <c r="NW4378" s="88"/>
      <c r="NX4378" s="88"/>
      <c r="NY4378" s="88"/>
      <c r="NZ4378" s="88"/>
      <c r="OA4378" s="88"/>
      <c r="OB4378" s="88"/>
      <c r="OC4378" s="88"/>
      <c r="OD4378" s="88"/>
      <c r="OE4378" s="88"/>
      <c r="OF4378" s="88"/>
      <c r="OG4378" s="88"/>
      <c r="OH4378" s="88"/>
    </row>
    <row r="4379" spans="1:398" ht="16.5" customHeight="1">
      <c r="A4379" s="12" t="s">
        <v>406</v>
      </c>
      <c r="B4379" s="12"/>
      <c r="C4379" s="30"/>
      <c r="D4379" s="12"/>
      <c r="E4379" s="14" t="s">
        <v>633</v>
      </c>
      <c r="F4379" s="14" t="s">
        <v>611</v>
      </c>
      <c r="G4379" s="14" t="s">
        <v>634</v>
      </c>
      <c r="H4379" s="14">
        <v>2015</v>
      </c>
      <c r="I4379" s="14">
        <v>1</v>
      </c>
      <c r="J4379" s="14">
        <v>0</v>
      </c>
      <c r="K4379" s="14">
        <v>0</v>
      </c>
      <c r="L4379" s="16" t="s">
        <v>6816</v>
      </c>
      <c r="M4379" s="16"/>
      <c r="N4379" s="16" t="s">
        <v>41</v>
      </c>
      <c r="O4379" s="311">
        <v>8760</v>
      </c>
      <c r="P4379" s="311">
        <v>0</v>
      </c>
      <c r="Q4379" s="311">
        <v>0</v>
      </c>
      <c r="R4379" s="311" t="s">
        <v>33</v>
      </c>
      <c r="S4379" s="244">
        <v>60</v>
      </c>
      <c r="T4379" s="244">
        <v>110</v>
      </c>
      <c r="U4379" s="244">
        <v>0</v>
      </c>
      <c r="V4379" s="244">
        <v>0</v>
      </c>
      <c r="W4379" s="310">
        <v>0.26500000000000001</v>
      </c>
      <c r="X4379" s="21">
        <v>2321.4</v>
      </c>
      <c r="Y4379" s="428" t="s">
        <v>33</v>
      </c>
      <c r="Z4379" s="23" t="s">
        <v>5838</v>
      </c>
      <c r="AA4379" s="23"/>
      <c r="AB4379" s="23"/>
      <c r="AC4379" s="23"/>
      <c r="AD4379" s="25"/>
      <c r="AE4379" s="26"/>
      <c r="AF4379" s="27"/>
      <c r="AG4379" s="39"/>
      <c r="AH4379" s="39"/>
      <c r="AI4379" s="39"/>
      <c r="AJ4379" s="39"/>
      <c r="AK4379" s="39"/>
      <c r="AL4379" s="39"/>
      <c r="AM4379" s="39"/>
      <c r="AN4379" s="39"/>
      <c r="AO4379" s="39"/>
    </row>
    <row r="4380" spans="1:398" ht="16.5" customHeight="1">
      <c r="A4380" s="12" t="s">
        <v>406</v>
      </c>
      <c r="B4380" s="13"/>
      <c r="C4380" s="487"/>
      <c r="D4380" s="12"/>
      <c r="E4380" s="14" t="s">
        <v>631</v>
      </c>
      <c r="F4380" s="14" t="s">
        <v>625</v>
      </c>
      <c r="G4380" s="14" t="s">
        <v>493</v>
      </c>
      <c r="H4380" s="15">
        <v>2009</v>
      </c>
      <c r="I4380" s="423">
        <v>1</v>
      </c>
      <c r="J4380" s="423">
        <v>0</v>
      </c>
      <c r="K4380" s="423">
        <v>0</v>
      </c>
      <c r="L4380" s="16" t="s">
        <v>6816</v>
      </c>
      <c r="M4380" s="16"/>
      <c r="N4380" s="16" t="s">
        <v>41</v>
      </c>
      <c r="O4380" s="311">
        <v>8760</v>
      </c>
      <c r="P4380" s="17">
        <v>0</v>
      </c>
      <c r="Q4380" s="17">
        <v>0</v>
      </c>
      <c r="R4380" s="18" t="s">
        <v>33</v>
      </c>
      <c r="S4380" s="244">
        <v>0</v>
      </c>
      <c r="T4380" s="244">
        <v>110</v>
      </c>
      <c r="U4380" s="244">
        <v>0</v>
      </c>
      <c r="V4380" s="244">
        <v>0</v>
      </c>
      <c r="W4380" s="310">
        <v>0.27500000000000002</v>
      </c>
      <c r="X4380" s="21">
        <v>2409</v>
      </c>
      <c r="Y4380" s="247" t="s">
        <v>33</v>
      </c>
      <c r="Z4380" s="23" t="s">
        <v>5838</v>
      </c>
      <c r="AA4380" s="24"/>
      <c r="AB4380" s="14"/>
      <c r="AC4380" s="14"/>
      <c r="AD4380" s="25"/>
      <c r="AE4380" s="26"/>
      <c r="AF4380" s="27"/>
      <c r="AG4380" s="28"/>
      <c r="AH4380" s="28"/>
      <c r="AI4380" s="28"/>
      <c r="AJ4380" s="28"/>
      <c r="AK4380" s="28"/>
      <c r="AL4380" s="28"/>
      <c r="AM4380" s="28"/>
      <c r="AN4380" s="28"/>
      <c r="AO4380" s="28"/>
    </row>
    <row r="4381" spans="1:398" ht="16.5" customHeight="1">
      <c r="A4381" s="12" t="s">
        <v>406</v>
      </c>
      <c r="B4381" s="13"/>
      <c r="C4381" s="487"/>
      <c r="D4381" s="12"/>
      <c r="E4381" s="14" t="s">
        <v>632</v>
      </c>
      <c r="F4381" s="14" t="s">
        <v>625</v>
      </c>
      <c r="G4381" s="14" t="s">
        <v>490</v>
      </c>
      <c r="H4381" s="15">
        <v>2009</v>
      </c>
      <c r="I4381" s="423">
        <v>1</v>
      </c>
      <c r="J4381" s="423">
        <v>0</v>
      </c>
      <c r="K4381" s="423">
        <v>0</v>
      </c>
      <c r="L4381" s="16" t="s">
        <v>6816</v>
      </c>
      <c r="M4381" s="16"/>
      <c r="N4381" s="16" t="s">
        <v>41</v>
      </c>
      <c r="O4381" s="311">
        <v>8760</v>
      </c>
      <c r="P4381" s="17">
        <v>0</v>
      </c>
      <c r="Q4381" s="17">
        <v>0</v>
      </c>
      <c r="R4381" s="18" t="s">
        <v>33</v>
      </c>
      <c r="S4381" s="244">
        <v>0</v>
      </c>
      <c r="T4381" s="244">
        <v>110</v>
      </c>
      <c r="U4381" s="244">
        <v>0</v>
      </c>
      <c r="V4381" s="244">
        <v>0</v>
      </c>
      <c r="W4381" s="310">
        <v>0.27500000000000002</v>
      </c>
      <c r="X4381" s="21">
        <v>2409</v>
      </c>
      <c r="Y4381" s="247" t="s">
        <v>33</v>
      </c>
      <c r="Z4381" s="23" t="s">
        <v>5838</v>
      </c>
      <c r="AA4381" s="24"/>
      <c r="AB4381" s="14"/>
      <c r="AC4381" s="14"/>
      <c r="AD4381" s="25"/>
      <c r="AE4381" s="26"/>
      <c r="AF4381" s="27"/>
      <c r="AG4381" s="28"/>
      <c r="AH4381" s="28"/>
      <c r="AI4381" s="28"/>
      <c r="AJ4381" s="28"/>
      <c r="AK4381" s="28"/>
      <c r="AL4381" s="28"/>
      <c r="AM4381" s="28"/>
      <c r="AN4381" s="28"/>
      <c r="AO4381" s="28"/>
    </row>
    <row r="4382" spans="1:398" ht="16.5" customHeight="1">
      <c r="A4382" s="426" t="s">
        <v>406</v>
      </c>
      <c r="B4382" s="426"/>
      <c r="C4382" s="499"/>
      <c r="D4382" s="426"/>
      <c r="E4382" s="14" t="s">
        <v>379</v>
      </c>
      <c r="F4382" s="14" t="s">
        <v>34</v>
      </c>
      <c r="G4382" s="14" t="s">
        <v>446</v>
      </c>
      <c r="H4382" s="15">
        <v>2018</v>
      </c>
      <c r="I4382" s="15">
        <v>1</v>
      </c>
      <c r="J4382" s="15">
        <v>0</v>
      </c>
      <c r="K4382" s="15">
        <v>0</v>
      </c>
      <c r="L4382" s="16" t="s">
        <v>416</v>
      </c>
      <c r="M4382" s="16"/>
      <c r="N4382" s="16" t="s">
        <v>411</v>
      </c>
      <c r="O4382" s="17">
        <v>2628</v>
      </c>
      <c r="P4382" s="17">
        <v>6132</v>
      </c>
      <c r="Q4382" s="17">
        <v>5</v>
      </c>
      <c r="R4382" s="18" t="s">
        <v>33</v>
      </c>
      <c r="S4382" s="19">
        <v>60</v>
      </c>
      <c r="T4382" s="19">
        <v>220</v>
      </c>
      <c r="U4382" s="19">
        <v>3.8181818181818183</v>
      </c>
      <c r="V4382" s="19">
        <v>0</v>
      </c>
      <c r="W4382" s="20">
        <v>0.84</v>
      </c>
      <c r="X4382" s="21">
        <v>2465.0639999999999</v>
      </c>
      <c r="Y4382" s="22" t="s">
        <v>33</v>
      </c>
      <c r="Z4382" s="23" t="s">
        <v>5838</v>
      </c>
      <c r="AA4382" s="24"/>
      <c r="AB4382" s="14"/>
      <c r="AC4382" s="14"/>
      <c r="AD4382" s="25"/>
      <c r="AE4382" s="26"/>
      <c r="AF4382" s="27"/>
      <c r="AG4382" s="28"/>
      <c r="AH4382" s="28"/>
      <c r="AI4382" s="28"/>
      <c r="AJ4382" s="28"/>
      <c r="AK4382" s="28"/>
      <c r="AL4382" s="28"/>
      <c r="AM4382" s="28"/>
      <c r="AN4382" s="28"/>
      <c r="AO4382" s="28"/>
    </row>
    <row r="4383" spans="1:398" ht="16.5" customHeight="1">
      <c r="A4383" s="12" t="s">
        <v>406</v>
      </c>
      <c r="B4383" s="13"/>
      <c r="C4383" s="189"/>
      <c r="D4383" s="12"/>
      <c r="E4383" s="14" t="s">
        <v>407</v>
      </c>
      <c r="F4383" s="14" t="s">
        <v>408</v>
      </c>
      <c r="G4383" s="14" t="s">
        <v>409</v>
      </c>
      <c r="H4383" s="15">
        <v>2006</v>
      </c>
      <c r="I4383" s="15">
        <v>3</v>
      </c>
      <c r="J4383" s="15">
        <v>0</v>
      </c>
      <c r="K4383" s="15">
        <v>0</v>
      </c>
      <c r="L4383" s="16" t="s">
        <v>410</v>
      </c>
      <c r="M4383" s="16"/>
      <c r="N4383" s="16" t="s">
        <v>411</v>
      </c>
      <c r="O4383" s="17">
        <v>1280</v>
      </c>
      <c r="P4383" s="17">
        <v>0</v>
      </c>
      <c r="Q4383" s="17">
        <v>0</v>
      </c>
      <c r="R4383" s="18" t="s">
        <v>33</v>
      </c>
      <c r="S4383" s="19">
        <v>60</v>
      </c>
      <c r="T4383" s="19">
        <v>110</v>
      </c>
      <c r="U4383" s="19">
        <v>20.454545454545453</v>
      </c>
      <c r="V4383" s="19">
        <v>0</v>
      </c>
      <c r="W4383" s="20">
        <v>2.25</v>
      </c>
      <c r="X4383" s="21">
        <v>8640</v>
      </c>
      <c r="Y4383" s="22" t="s">
        <v>33</v>
      </c>
      <c r="Z4383" s="23" t="s">
        <v>5838</v>
      </c>
      <c r="AA4383" s="24"/>
      <c r="AB4383" s="14"/>
      <c r="AC4383" s="14"/>
      <c r="AD4383" s="25"/>
      <c r="AE4383" s="26"/>
      <c r="AF4383" s="27"/>
      <c r="AG4383" s="28"/>
      <c r="AH4383" s="28"/>
      <c r="AI4383" s="28"/>
      <c r="AJ4383" s="28"/>
      <c r="AK4383" s="28"/>
      <c r="AL4383" s="28"/>
      <c r="AM4383" s="28"/>
      <c r="AN4383" s="28"/>
      <c r="AO4383" s="28"/>
    </row>
    <row r="4384" spans="1:398" ht="16.5" customHeight="1">
      <c r="A4384" s="12" t="s">
        <v>406</v>
      </c>
      <c r="B4384" s="13"/>
      <c r="C4384" s="189"/>
      <c r="D4384" s="12"/>
      <c r="E4384" s="14" t="s">
        <v>419</v>
      </c>
      <c r="F4384" s="14" t="s">
        <v>420</v>
      </c>
      <c r="G4384" s="14" t="s">
        <v>421</v>
      </c>
      <c r="H4384" s="15">
        <v>2016</v>
      </c>
      <c r="I4384" s="15">
        <v>2</v>
      </c>
      <c r="J4384" s="15">
        <v>0</v>
      </c>
      <c r="K4384" s="15">
        <v>0</v>
      </c>
      <c r="L4384" s="16" t="s">
        <v>422</v>
      </c>
      <c r="M4384" s="16"/>
      <c r="N4384" s="16" t="s">
        <v>41</v>
      </c>
      <c r="O4384" s="17">
        <v>4380</v>
      </c>
      <c r="P4384" s="17">
        <v>0</v>
      </c>
      <c r="Q4384" s="17">
        <v>0</v>
      </c>
      <c r="R4384" s="18" t="s">
        <v>33</v>
      </c>
      <c r="S4384" s="19">
        <v>60</v>
      </c>
      <c r="T4384" s="19">
        <v>110</v>
      </c>
      <c r="U4384" s="19">
        <v>6.9636363636363638</v>
      </c>
      <c r="V4384" s="19">
        <v>0</v>
      </c>
      <c r="W4384" s="20">
        <v>0.76600000000000001</v>
      </c>
      <c r="X4384" s="21">
        <v>6710.16</v>
      </c>
      <c r="Y4384" s="22" t="s">
        <v>33</v>
      </c>
      <c r="Z4384" s="23" t="s">
        <v>5838</v>
      </c>
      <c r="AA4384" s="24"/>
      <c r="AB4384" s="14"/>
      <c r="AC4384" s="14"/>
      <c r="AD4384" s="25"/>
      <c r="AE4384" s="26"/>
      <c r="AF4384" s="27"/>
      <c r="AG4384" s="28"/>
      <c r="AH4384" s="28"/>
      <c r="AI4384" s="28"/>
      <c r="AJ4384" s="28"/>
      <c r="AK4384" s="28"/>
      <c r="AL4384" s="28"/>
      <c r="AM4384" s="28"/>
      <c r="AN4384" s="28"/>
      <c r="AO4384" s="28"/>
    </row>
    <row r="4385" spans="1:398" ht="16.5" customHeight="1">
      <c r="A4385" s="12" t="s">
        <v>406</v>
      </c>
      <c r="B4385" s="13"/>
      <c r="C4385" s="487"/>
      <c r="D4385" s="12"/>
      <c r="E4385" s="14" t="s">
        <v>107</v>
      </c>
      <c r="F4385" s="14" t="s">
        <v>64</v>
      </c>
      <c r="G4385" s="14" t="s">
        <v>432</v>
      </c>
      <c r="H4385" s="15">
        <v>2008</v>
      </c>
      <c r="I4385" s="15">
        <v>1</v>
      </c>
      <c r="J4385" s="15">
        <v>0</v>
      </c>
      <c r="K4385" s="15">
        <v>0</v>
      </c>
      <c r="L4385" s="16" t="s">
        <v>410</v>
      </c>
      <c r="M4385" s="16"/>
      <c r="N4385" s="16" t="s">
        <v>411</v>
      </c>
      <c r="O4385" s="17">
        <v>8760</v>
      </c>
      <c r="P4385" s="17">
        <v>0</v>
      </c>
      <c r="Q4385" s="17">
        <v>0</v>
      </c>
      <c r="R4385" s="18" t="s">
        <v>33</v>
      </c>
      <c r="S4385" s="19">
        <v>60</v>
      </c>
      <c r="T4385" s="19">
        <v>110</v>
      </c>
      <c r="U4385" s="19">
        <v>5.3454545454545457</v>
      </c>
      <c r="V4385" s="19">
        <v>0</v>
      </c>
      <c r="W4385" s="20">
        <v>0.58799999999999997</v>
      </c>
      <c r="X4385" s="21">
        <v>5150.88</v>
      </c>
      <c r="Y4385" s="22" t="s">
        <v>33</v>
      </c>
      <c r="Z4385" s="23" t="s">
        <v>5838</v>
      </c>
      <c r="AA4385" s="24"/>
      <c r="AB4385" s="14"/>
      <c r="AC4385" s="14"/>
      <c r="AD4385" s="25"/>
      <c r="AE4385" s="26"/>
      <c r="AF4385" s="27"/>
      <c r="AG4385" s="28"/>
      <c r="AH4385" s="28"/>
      <c r="AI4385" s="28"/>
      <c r="AJ4385" s="28"/>
      <c r="AK4385" s="28"/>
      <c r="AL4385" s="28"/>
      <c r="AM4385" s="28"/>
      <c r="AN4385" s="28"/>
      <c r="AO4385" s="28"/>
    </row>
    <row r="4386" spans="1:398" ht="16.5" customHeight="1">
      <c r="A4386" s="12" t="s">
        <v>406</v>
      </c>
      <c r="B4386" s="13"/>
      <c r="C4386" s="487"/>
      <c r="D4386" s="12"/>
      <c r="E4386" s="14" t="s">
        <v>456</v>
      </c>
      <c r="F4386" s="14" t="s">
        <v>488</v>
      </c>
      <c r="G4386" s="14" t="s">
        <v>6824</v>
      </c>
      <c r="H4386" s="15">
        <v>2009</v>
      </c>
      <c r="I4386" s="15">
        <v>1</v>
      </c>
      <c r="J4386" s="15">
        <v>0</v>
      </c>
      <c r="K4386" s="15">
        <v>0</v>
      </c>
      <c r="L4386" s="16" t="s">
        <v>416</v>
      </c>
      <c r="M4386" s="16"/>
      <c r="N4386" s="16" t="s">
        <v>411</v>
      </c>
      <c r="O4386" s="17">
        <v>8760</v>
      </c>
      <c r="P4386" s="17">
        <v>0</v>
      </c>
      <c r="Q4386" s="17">
        <v>0</v>
      </c>
      <c r="R4386" s="18" t="s">
        <v>33</v>
      </c>
      <c r="S4386" s="19">
        <v>60</v>
      </c>
      <c r="T4386" s="19">
        <v>220</v>
      </c>
      <c r="U4386" s="19">
        <v>4.4000000000000004</v>
      </c>
      <c r="V4386" s="19">
        <v>0</v>
      </c>
      <c r="W4386" s="20">
        <v>0.71</v>
      </c>
      <c r="X4386" s="21">
        <v>6219.5999999999995</v>
      </c>
      <c r="Y4386" s="22" t="s">
        <v>33</v>
      </c>
      <c r="Z4386" s="23" t="s">
        <v>5838</v>
      </c>
      <c r="AA4386" s="24"/>
      <c r="AB4386" s="14"/>
      <c r="AC4386" s="14"/>
      <c r="AD4386" s="25"/>
      <c r="AE4386" s="26"/>
      <c r="AF4386" s="27"/>
      <c r="AG4386" s="28"/>
      <c r="AH4386" s="28"/>
      <c r="AI4386" s="28"/>
      <c r="AJ4386" s="28"/>
      <c r="AK4386" s="28"/>
      <c r="AL4386" s="28"/>
      <c r="AM4386" s="28"/>
      <c r="AN4386" s="28"/>
      <c r="AO4386" s="28"/>
    </row>
    <row r="4387" spans="1:398" ht="16.5" customHeight="1">
      <c r="A4387" s="12" t="s">
        <v>406</v>
      </c>
      <c r="B4387" s="13"/>
      <c r="C4387" s="189"/>
      <c r="D4387" s="12"/>
      <c r="E4387" s="14" t="s">
        <v>424</v>
      </c>
      <c r="F4387" s="14" t="s">
        <v>425</v>
      </c>
      <c r="G4387" s="14" t="s">
        <v>426</v>
      </c>
      <c r="H4387" s="15">
        <v>2006</v>
      </c>
      <c r="I4387" s="15">
        <v>1</v>
      </c>
      <c r="J4387" s="15">
        <v>0</v>
      </c>
      <c r="K4387" s="15">
        <v>0</v>
      </c>
      <c r="L4387" s="16" t="s">
        <v>410</v>
      </c>
      <c r="M4387" s="16"/>
      <c r="N4387" s="16" t="s">
        <v>411</v>
      </c>
      <c r="O4387" s="17">
        <v>2088</v>
      </c>
      <c r="P4387" s="17">
        <v>0</v>
      </c>
      <c r="Q4387" s="17">
        <v>0</v>
      </c>
      <c r="R4387" s="18" t="s">
        <v>33</v>
      </c>
      <c r="S4387" s="19">
        <v>60</v>
      </c>
      <c r="T4387" s="19">
        <v>110</v>
      </c>
      <c r="U4387" s="19">
        <v>27.272727272727273</v>
      </c>
      <c r="V4387" s="19">
        <v>0</v>
      </c>
      <c r="W4387" s="20">
        <v>3</v>
      </c>
      <c r="X4387" s="21">
        <v>6264</v>
      </c>
      <c r="Y4387" s="22" t="s">
        <v>33</v>
      </c>
      <c r="Z4387" s="23" t="s">
        <v>5838</v>
      </c>
      <c r="AA4387" s="24"/>
      <c r="AB4387" s="14"/>
      <c r="AC4387" s="14"/>
      <c r="AD4387" s="25"/>
      <c r="AE4387" s="26"/>
      <c r="AF4387" s="27"/>
      <c r="AG4387" s="28"/>
      <c r="AH4387" s="28"/>
      <c r="AI4387" s="28"/>
      <c r="AJ4387" s="28"/>
      <c r="AK4387" s="28"/>
      <c r="AL4387" s="28"/>
      <c r="AM4387" s="28"/>
      <c r="AN4387" s="28"/>
      <c r="AO4387" s="28"/>
    </row>
    <row r="4388" spans="1:398" ht="16.5" customHeight="1">
      <c r="A4388" s="12" t="s">
        <v>406</v>
      </c>
      <c r="B4388" s="13"/>
      <c r="C4388" s="487"/>
      <c r="D4388" s="12"/>
      <c r="E4388" s="14" t="s">
        <v>483</v>
      </c>
      <c r="F4388" s="14" t="s">
        <v>408</v>
      </c>
      <c r="G4388" s="14" t="s">
        <v>409</v>
      </c>
      <c r="H4388" s="15">
        <v>2016</v>
      </c>
      <c r="I4388" s="15">
        <v>1</v>
      </c>
      <c r="J4388" s="15">
        <v>0</v>
      </c>
      <c r="K4388" s="15">
        <v>0</v>
      </c>
      <c r="L4388" s="16" t="s">
        <v>410</v>
      </c>
      <c r="M4388" s="16"/>
      <c r="N4388" s="16" t="s">
        <v>411</v>
      </c>
      <c r="O4388" s="17">
        <v>2880</v>
      </c>
      <c r="P4388" s="17">
        <v>0</v>
      </c>
      <c r="Q4388" s="17">
        <v>0</v>
      </c>
      <c r="R4388" s="18" t="s">
        <v>33</v>
      </c>
      <c r="S4388" s="19">
        <v>60</v>
      </c>
      <c r="T4388" s="19">
        <v>220</v>
      </c>
      <c r="U4388" s="19">
        <v>17</v>
      </c>
      <c r="V4388" s="19">
        <v>0</v>
      </c>
      <c r="W4388" s="20">
        <v>3.74</v>
      </c>
      <c r="X4388" s="21">
        <v>10771.2</v>
      </c>
      <c r="Y4388" s="22" t="s">
        <v>33</v>
      </c>
      <c r="Z4388" s="23" t="s">
        <v>5838</v>
      </c>
      <c r="AA4388" s="24"/>
      <c r="AB4388" s="14"/>
      <c r="AC4388" s="14"/>
      <c r="AD4388" s="25"/>
      <c r="AE4388" s="26"/>
      <c r="AF4388" s="27"/>
      <c r="AG4388" s="28"/>
      <c r="AH4388" s="28"/>
      <c r="AI4388" s="28"/>
      <c r="AJ4388" s="28"/>
      <c r="AK4388" s="28"/>
      <c r="AL4388" s="28"/>
      <c r="AM4388" s="28"/>
      <c r="AN4388" s="28"/>
      <c r="AO4388" s="28"/>
    </row>
    <row r="4389" spans="1:398" ht="16.5" customHeight="1">
      <c r="A4389" s="12" t="s">
        <v>406</v>
      </c>
      <c r="B4389" s="13"/>
      <c r="C4389" s="487"/>
      <c r="D4389" s="12"/>
      <c r="E4389" s="14" t="s">
        <v>475</v>
      </c>
      <c r="F4389" s="14" t="s">
        <v>625</v>
      </c>
      <c r="G4389" s="14" t="s">
        <v>626</v>
      </c>
      <c r="H4389" s="15">
        <v>2007</v>
      </c>
      <c r="I4389" s="423">
        <v>1</v>
      </c>
      <c r="J4389" s="423">
        <v>0</v>
      </c>
      <c r="K4389" s="423">
        <v>0</v>
      </c>
      <c r="L4389" s="16" t="s">
        <v>6816</v>
      </c>
      <c r="M4389" s="16"/>
      <c r="N4389" s="16" t="s">
        <v>41</v>
      </c>
      <c r="O4389" s="311">
        <v>8760</v>
      </c>
      <c r="P4389" s="17">
        <v>0</v>
      </c>
      <c r="Q4389" s="17">
        <v>0</v>
      </c>
      <c r="R4389" s="18" t="s">
        <v>33</v>
      </c>
      <c r="S4389" s="244">
        <v>0</v>
      </c>
      <c r="T4389" s="244">
        <v>110</v>
      </c>
      <c r="U4389" s="244">
        <v>0</v>
      </c>
      <c r="V4389" s="244">
        <v>0</v>
      </c>
      <c r="W4389" s="310">
        <v>1.98</v>
      </c>
      <c r="X4389" s="21">
        <v>17344.8</v>
      </c>
      <c r="Y4389" s="247" t="s">
        <v>33</v>
      </c>
      <c r="Z4389" s="23" t="s">
        <v>5838</v>
      </c>
      <c r="AA4389" s="24"/>
      <c r="AB4389" s="14"/>
      <c r="AC4389" s="14"/>
      <c r="AD4389" s="25"/>
      <c r="AE4389" s="26"/>
      <c r="AF4389" s="27"/>
      <c r="AG4389" s="28"/>
      <c r="AH4389" s="28"/>
      <c r="AI4389" s="28"/>
      <c r="AJ4389" s="28"/>
      <c r="AK4389" s="28"/>
      <c r="AL4389" s="28"/>
      <c r="AM4389" s="28"/>
      <c r="AN4389" s="28"/>
      <c r="AO4389" s="28"/>
    </row>
    <row r="4390" spans="1:398" ht="16.5" customHeight="1">
      <c r="A4390" s="30" t="s">
        <v>5742</v>
      </c>
      <c r="B4390" s="13"/>
      <c r="C4390" s="487"/>
      <c r="D4390" s="12"/>
      <c r="E4390" s="14" t="s">
        <v>5751</v>
      </c>
      <c r="F4390" s="14" t="s">
        <v>68</v>
      </c>
      <c r="G4390" s="14" t="s">
        <v>68</v>
      </c>
      <c r="H4390" s="15" t="s">
        <v>68</v>
      </c>
      <c r="I4390" s="15">
        <v>2</v>
      </c>
      <c r="J4390" s="15" t="s">
        <v>68</v>
      </c>
      <c r="K4390" s="15" t="s">
        <v>68</v>
      </c>
      <c r="L4390" s="16" t="s">
        <v>5750</v>
      </c>
      <c r="M4390" s="16"/>
      <c r="N4390" s="16" t="s">
        <v>56</v>
      </c>
      <c r="O4390" s="17">
        <v>0</v>
      </c>
      <c r="P4390" s="17">
        <v>0</v>
      </c>
      <c r="Q4390" s="17">
        <v>0</v>
      </c>
      <c r="R4390" s="18" t="s">
        <v>33</v>
      </c>
      <c r="S4390" s="19">
        <v>60</v>
      </c>
      <c r="T4390" s="19">
        <v>110</v>
      </c>
      <c r="U4390" s="19">
        <v>0</v>
      </c>
      <c r="V4390" s="19">
        <v>0</v>
      </c>
      <c r="W4390" s="20">
        <v>2</v>
      </c>
      <c r="X4390" s="21">
        <v>0</v>
      </c>
      <c r="Y4390" s="22" t="s">
        <v>33</v>
      </c>
      <c r="Z4390" s="86" t="s">
        <v>62</v>
      </c>
      <c r="AA4390" s="86">
        <v>0</v>
      </c>
      <c r="AB4390" s="86" t="s">
        <v>68</v>
      </c>
      <c r="AC4390" s="86" t="s">
        <v>68</v>
      </c>
      <c r="AD4390" s="25"/>
      <c r="AE4390" s="26"/>
      <c r="AF4390" s="27"/>
    </row>
    <row r="4391" spans="1:398" ht="16.5" customHeight="1">
      <c r="A4391" s="30" t="s">
        <v>5742</v>
      </c>
      <c r="B4391" s="13"/>
      <c r="C4391" s="487"/>
      <c r="D4391" s="12"/>
      <c r="E4391" s="14" t="s">
        <v>2003</v>
      </c>
      <c r="F4391" s="14" t="s">
        <v>5758</v>
      </c>
      <c r="G4391" s="14" t="s">
        <v>5759</v>
      </c>
      <c r="H4391" s="15" t="s">
        <v>68</v>
      </c>
      <c r="I4391" s="15">
        <v>1</v>
      </c>
      <c r="J4391" s="15" t="s">
        <v>68</v>
      </c>
      <c r="K4391" s="15" t="s">
        <v>68</v>
      </c>
      <c r="L4391" s="16" t="s">
        <v>5750</v>
      </c>
      <c r="M4391" s="16"/>
      <c r="N4391" s="16" t="s">
        <v>56</v>
      </c>
      <c r="O4391" s="17">
        <v>0</v>
      </c>
      <c r="P4391" s="17">
        <v>0</v>
      </c>
      <c r="Q4391" s="17">
        <v>0</v>
      </c>
      <c r="R4391" s="18" t="s">
        <v>33</v>
      </c>
      <c r="S4391" s="19">
        <v>60</v>
      </c>
      <c r="T4391" s="19">
        <v>110</v>
      </c>
      <c r="U4391" s="19" t="s">
        <v>68</v>
      </c>
      <c r="V4391" s="19">
        <v>0</v>
      </c>
      <c r="W4391" s="20">
        <v>20</v>
      </c>
      <c r="X4391" s="21">
        <v>0</v>
      </c>
      <c r="Y4391" s="22" t="s">
        <v>33</v>
      </c>
      <c r="Z4391" s="86" t="s">
        <v>62</v>
      </c>
      <c r="AA4391" s="86">
        <v>0</v>
      </c>
      <c r="AB4391" s="86" t="s">
        <v>68</v>
      </c>
      <c r="AC4391" s="86" t="s">
        <v>68</v>
      </c>
      <c r="AD4391" s="25"/>
      <c r="AE4391" s="26"/>
      <c r="AF4391" s="27"/>
    </row>
    <row r="4392" spans="1:398" ht="16.5" customHeight="1">
      <c r="A4392" s="30" t="s">
        <v>5742</v>
      </c>
      <c r="B4392" s="13"/>
      <c r="C4392" s="487"/>
      <c r="D4392" s="12"/>
      <c r="E4392" s="14" t="s">
        <v>5692</v>
      </c>
      <c r="F4392" s="14" t="s">
        <v>4345</v>
      </c>
      <c r="G4392" s="14" t="s">
        <v>5765</v>
      </c>
      <c r="H4392" s="15" t="s">
        <v>68</v>
      </c>
      <c r="I4392" s="15">
        <v>1</v>
      </c>
      <c r="J4392" s="430" t="s">
        <v>68</v>
      </c>
      <c r="K4392" s="430" t="s">
        <v>68</v>
      </c>
      <c r="L4392" s="16" t="s">
        <v>5750</v>
      </c>
      <c r="M4392" s="16"/>
      <c r="N4392" s="16" t="s">
        <v>56</v>
      </c>
      <c r="O4392" s="17">
        <v>0</v>
      </c>
      <c r="P4392" s="17">
        <v>0</v>
      </c>
      <c r="Q4392" s="17">
        <v>0</v>
      </c>
      <c r="R4392" s="18" t="s">
        <v>33</v>
      </c>
      <c r="S4392" s="19" t="s">
        <v>5766</v>
      </c>
      <c r="T4392" s="19">
        <v>110</v>
      </c>
      <c r="U4392" s="19">
        <v>24</v>
      </c>
      <c r="V4392" s="19">
        <v>0</v>
      </c>
      <c r="W4392" s="20">
        <v>0.12</v>
      </c>
      <c r="X4392" s="21">
        <v>0</v>
      </c>
      <c r="Y4392" s="22" t="s">
        <v>33</v>
      </c>
      <c r="Z4392" s="86" t="s">
        <v>62</v>
      </c>
      <c r="AA4392" s="86">
        <v>0</v>
      </c>
      <c r="AB4392" s="86" t="s">
        <v>68</v>
      </c>
      <c r="AC4392" s="86" t="s">
        <v>68</v>
      </c>
      <c r="AD4392" s="25"/>
      <c r="AE4392" s="26"/>
      <c r="AF4392" s="27"/>
    </row>
    <row r="4393" spans="1:398" ht="16.5" customHeight="1">
      <c r="A4393" s="30" t="s">
        <v>5742</v>
      </c>
      <c r="B4393" s="13"/>
      <c r="C4393" s="487"/>
      <c r="D4393" s="12"/>
      <c r="E4393" s="14" t="s">
        <v>5775</v>
      </c>
      <c r="F4393" s="14" t="s">
        <v>5776</v>
      </c>
      <c r="G4393" s="14" t="s">
        <v>5777</v>
      </c>
      <c r="H4393" s="15" t="s">
        <v>68</v>
      </c>
      <c r="I4393" s="15">
        <v>1</v>
      </c>
      <c r="J4393" s="15" t="s">
        <v>68</v>
      </c>
      <c r="K4393" s="15" t="s">
        <v>68</v>
      </c>
      <c r="L4393" s="16" t="s">
        <v>5750</v>
      </c>
      <c r="M4393" s="16"/>
      <c r="N4393" s="16" t="s">
        <v>56</v>
      </c>
      <c r="O4393" s="17">
        <v>0</v>
      </c>
      <c r="P4393" s="17">
        <v>0</v>
      </c>
      <c r="Q4393" s="17">
        <v>0</v>
      </c>
      <c r="R4393" s="18" t="s">
        <v>33</v>
      </c>
      <c r="S4393" s="19">
        <v>60</v>
      </c>
      <c r="T4393" s="19">
        <v>110</v>
      </c>
      <c r="U4393" s="19">
        <v>14</v>
      </c>
      <c r="V4393" s="19">
        <v>0</v>
      </c>
      <c r="W4393" s="20">
        <v>1.54</v>
      </c>
      <c r="X4393" s="21">
        <v>0</v>
      </c>
      <c r="Y4393" s="22" t="s">
        <v>33</v>
      </c>
      <c r="Z4393" s="86" t="s">
        <v>62</v>
      </c>
      <c r="AA4393" s="86">
        <v>0</v>
      </c>
      <c r="AB4393" s="86" t="s">
        <v>68</v>
      </c>
      <c r="AC4393" s="86" t="s">
        <v>68</v>
      </c>
      <c r="AD4393" s="25"/>
      <c r="AE4393" s="26"/>
      <c r="AF4393" s="27"/>
    </row>
    <row r="4394" spans="1:398" ht="16.5" customHeight="1">
      <c r="A4394" s="30" t="s">
        <v>5742</v>
      </c>
      <c r="B4394" s="13"/>
      <c r="C4394" s="487"/>
      <c r="D4394" s="12"/>
      <c r="E4394" s="14" t="s">
        <v>5784</v>
      </c>
      <c r="F4394" s="132" t="s">
        <v>5695</v>
      </c>
      <c r="G4394" s="14" t="s">
        <v>5785</v>
      </c>
      <c r="H4394" s="15" t="s">
        <v>68</v>
      </c>
      <c r="I4394" s="15">
        <v>2</v>
      </c>
      <c r="J4394" s="15" t="s">
        <v>68</v>
      </c>
      <c r="K4394" s="15" t="s">
        <v>68</v>
      </c>
      <c r="L4394" s="16" t="s">
        <v>5750</v>
      </c>
      <c r="M4394" s="16"/>
      <c r="N4394" s="16" t="s">
        <v>56</v>
      </c>
      <c r="O4394" s="17">
        <v>0</v>
      </c>
      <c r="P4394" s="17">
        <v>0</v>
      </c>
      <c r="Q4394" s="17">
        <v>0</v>
      </c>
      <c r="R4394" s="18" t="s">
        <v>33</v>
      </c>
      <c r="S4394" s="19">
        <v>60</v>
      </c>
      <c r="T4394" s="19">
        <v>110</v>
      </c>
      <c r="U4394" s="19">
        <v>0</v>
      </c>
      <c r="V4394" s="19">
        <v>0</v>
      </c>
      <c r="W4394" s="20">
        <v>1</v>
      </c>
      <c r="X4394" s="21">
        <v>0</v>
      </c>
      <c r="Y4394" s="22" t="s">
        <v>33</v>
      </c>
      <c r="Z4394" s="86" t="s">
        <v>62</v>
      </c>
      <c r="AA4394" s="86">
        <v>0</v>
      </c>
      <c r="AB4394" s="431" t="s">
        <v>68</v>
      </c>
      <c r="AC4394" s="86" t="s">
        <v>68</v>
      </c>
      <c r="AD4394" s="25"/>
      <c r="AE4394" s="26"/>
      <c r="AF4394" s="27"/>
    </row>
    <row r="4395" spans="1:398" ht="16.5" customHeight="1">
      <c r="A4395" s="30" t="s">
        <v>5742</v>
      </c>
      <c r="B4395" s="13"/>
      <c r="C4395" s="487"/>
      <c r="D4395" s="12"/>
      <c r="E4395" s="14" t="s">
        <v>5798</v>
      </c>
      <c r="F4395" s="172" t="s">
        <v>5799</v>
      </c>
      <c r="G4395" s="14" t="s">
        <v>5800</v>
      </c>
      <c r="H4395" s="15">
        <v>2013</v>
      </c>
      <c r="I4395" s="15">
        <v>1</v>
      </c>
      <c r="J4395" s="15">
        <v>0</v>
      </c>
      <c r="K4395" s="15">
        <v>0</v>
      </c>
      <c r="L4395" s="16" t="s">
        <v>5699</v>
      </c>
      <c r="M4395" s="16"/>
      <c r="N4395" s="16" t="s">
        <v>411</v>
      </c>
      <c r="O4395" s="17">
        <v>0</v>
      </c>
      <c r="P4395" s="17">
        <v>0</v>
      </c>
      <c r="Q4395" s="17">
        <v>0</v>
      </c>
      <c r="R4395" s="18" t="s">
        <v>33</v>
      </c>
      <c r="S4395" s="19">
        <v>60</v>
      </c>
      <c r="T4395" s="19">
        <v>110</v>
      </c>
      <c r="U4395" s="19">
        <v>0</v>
      </c>
      <c r="V4395" s="19">
        <v>0</v>
      </c>
      <c r="W4395" s="20">
        <v>0.13</v>
      </c>
      <c r="X4395" s="21">
        <v>0</v>
      </c>
      <c r="Y4395" s="22" t="s">
        <v>33</v>
      </c>
      <c r="Z4395" s="86" t="s">
        <v>62</v>
      </c>
      <c r="AA4395" s="86">
        <v>0</v>
      </c>
      <c r="AB4395" s="86" t="s">
        <v>414</v>
      </c>
      <c r="AC4395" s="86" t="s">
        <v>414</v>
      </c>
      <c r="AD4395" s="25"/>
      <c r="AE4395" s="26"/>
      <c r="AF4395" s="27"/>
      <c r="AP4395" s="29"/>
      <c r="AQ4395" s="29"/>
      <c r="AR4395" s="29"/>
      <c r="AS4395" s="29"/>
      <c r="AT4395" s="29"/>
      <c r="AU4395" s="29"/>
      <c r="AV4395" s="29"/>
      <c r="AW4395" s="29"/>
      <c r="AX4395" s="29"/>
      <c r="AY4395" s="29"/>
      <c r="AZ4395" s="29"/>
      <c r="BA4395" s="29"/>
      <c r="BB4395" s="29"/>
      <c r="BC4395" s="29"/>
      <c r="BD4395" s="29"/>
      <c r="BE4395" s="29"/>
      <c r="BF4395" s="29"/>
      <c r="BG4395" s="29"/>
      <c r="BH4395" s="29"/>
      <c r="BI4395" s="29"/>
      <c r="BJ4395" s="29"/>
      <c r="BK4395" s="29"/>
      <c r="BL4395" s="29"/>
      <c r="BM4395" s="29"/>
      <c r="BN4395" s="29"/>
      <c r="BO4395" s="29"/>
      <c r="BP4395" s="29"/>
      <c r="BQ4395" s="29"/>
      <c r="BR4395" s="29"/>
      <c r="BS4395" s="29"/>
      <c r="BT4395" s="29"/>
      <c r="BU4395" s="29"/>
      <c r="BV4395" s="29"/>
      <c r="BW4395" s="29"/>
      <c r="BX4395" s="29"/>
      <c r="BY4395" s="29"/>
      <c r="BZ4395" s="29"/>
      <c r="CA4395" s="29"/>
      <c r="CB4395" s="29"/>
      <c r="CC4395" s="29"/>
      <c r="CD4395" s="29"/>
      <c r="CE4395" s="29"/>
      <c r="CF4395" s="29"/>
      <c r="CG4395" s="29"/>
      <c r="CH4395" s="29"/>
      <c r="CI4395" s="29"/>
      <c r="CJ4395" s="29"/>
      <c r="CK4395" s="29"/>
      <c r="CL4395" s="29"/>
      <c r="CM4395" s="29"/>
      <c r="CN4395" s="29"/>
      <c r="CO4395" s="29"/>
      <c r="CP4395" s="29"/>
      <c r="CQ4395" s="29"/>
      <c r="CR4395" s="29"/>
      <c r="CS4395" s="29"/>
      <c r="CT4395" s="29"/>
      <c r="CU4395" s="29"/>
      <c r="CV4395" s="29"/>
      <c r="CW4395" s="29"/>
      <c r="CX4395" s="29"/>
      <c r="CY4395" s="29"/>
      <c r="CZ4395" s="29"/>
      <c r="DA4395" s="29"/>
      <c r="DB4395" s="29"/>
      <c r="DC4395" s="29"/>
      <c r="DD4395" s="29"/>
      <c r="DE4395" s="29"/>
      <c r="DF4395" s="29"/>
      <c r="DG4395" s="29"/>
      <c r="DH4395" s="29"/>
      <c r="DI4395" s="29"/>
      <c r="DJ4395" s="29"/>
      <c r="DK4395" s="29"/>
      <c r="DL4395" s="29"/>
      <c r="DM4395" s="29"/>
      <c r="DN4395" s="29"/>
      <c r="DO4395" s="29"/>
      <c r="DP4395" s="29"/>
      <c r="DQ4395" s="29"/>
      <c r="DR4395" s="29"/>
      <c r="DS4395" s="29"/>
      <c r="DT4395" s="29"/>
      <c r="DU4395" s="29"/>
      <c r="DV4395" s="29"/>
      <c r="DW4395" s="29"/>
      <c r="DX4395" s="29"/>
      <c r="DY4395" s="29"/>
      <c r="DZ4395" s="29"/>
      <c r="EA4395" s="29"/>
      <c r="EB4395" s="29"/>
      <c r="EC4395" s="29"/>
      <c r="ED4395" s="29"/>
      <c r="EE4395" s="29"/>
      <c r="EF4395" s="29"/>
      <c r="EG4395" s="29"/>
      <c r="EH4395" s="29"/>
      <c r="EI4395" s="29"/>
      <c r="EJ4395" s="29"/>
      <c r="EK4395" s="29"/>
      <c r="EL4395" s="29"/>
      <c r="EM4395" s="29"/>
      <c r="EN4395" s="29"/>
      <c r="EO4395" s="29"/>
      <c r="EP4395" s="29"/>
      <c r="EQ4395" s="29"/>
      <c r="ER4395" s="29"/>
      <c r="ES4395" s="29"/>
      <c r="ET4395" s="29"/>
      <c r="EU4395" s="29"/>
      <c r="EV4395" s="29"/>
      <c r="EW4395" s="29"/>
      <c r="EX4395" s="29"/>
      <c r="EY4395" s="29"/>
      <c r="EZ4395" s="29"/>
      <c r="FA4395" s="29"/>
      <c r="FB4395" s="29"/>
      <c r="FC4395" s="29"/>
      <c r="FD4395" s="29"/>
      <c r="FE4395" s="29"/>
      <c r="FF4395" s="29"/>
      <c r="FG4395" s="29"/>
      <c r="FH4395" s="29"/>
      <c r="FI4395" s="29"/>
      <c r="FJ4395" s="29"/>
      <c r="FK4395" s="29"/>
      <c r="FL4395" s="29"/>
      <c r="FM4395" s="29"/>
      <c r="FN4395" s="29"/>
      <c r="FO4395" s="29"/>
      <c r="FP4395" s="29"/>
      <c r="FQ4395" s="29"/>
      <c r="FR4395" s="29"/>
      <c r="FS4395" s="29"/>
      <c r="FT4395" s="29"/>
      <c r="FU4395" s="29"/>
      <c r="FV4395" s="29"/>
      <c r="FW4395" s="29"/>
      <c r="FX4395" s="29"/>
      <c r="FY4395" s="29"/>
      <c r="FZ4395" s="29"/>
      <c r="GA4395" s="29"/>
      <c r="GB4395" s="29"/>
      <c r="GC4395" s="29"/>
      <c r="GD4395" s="29"/>
      <c r="GE4395" s="29"/>
      <c r="GF4395" s="29"/>
      <c r="GG4395" s="29"/>
      <c r="GH4395" s="29"/>
      <c r="GI4395" s="29"/>
      <c r="GJ4395" s="29"/>
      <c r="GK4395" s="29"/>
      <c r="GL4395" s="29"/>
      <c r="GM4395" s="29"/>
      <c r="GN4395" s="29"/>
      <c r="GO4395" s="29"/>
      <c r="GP4395" s="29"/>
      <c r="GQ4395" s="29"/>
      <c r="GR4395" s="29"/>
      <c r="GS4395" s="29"/>
      <c r="GT4395" s="29"/>
      <c r="GU4395" s="29"/>
      <c r="GV4395" s="29"/>
      <c r="GW4395" s="29"/>
      <c r="GX4395" s="29"/>
      <c r="GY4395" s="29"/>
      <c r="GZ4395" s="29"/>
      <c r="HA4395" s="29"/>
      <c r="HB4395" s="29"/>
      <c r="HC4395" s="29"/>
      <c r="HD4395" s="29"/>
      <c r="HE4395" s="29"/>
      <c r="HF4395" s="29"/>
      <c r="HG4395" s="29"/>
      <c r="HH4395" s="29"/>
      <c r="HI4395" s="29"/>
      <c r="HJ4395" s="29"/>
      <c r="HK4395" s="29"/>
      <c r="HL4395" s="29"/>
      <c r="HM4395" s="29"/>
      <c r="HN4395" s="29"/>
      <c r="HO4395" s="29"/>
      <c r="HP4395" s="29"/>
      <c r="HQ4395" s="29"/>
      <c r="HR4395" s="29"/>
      <c r="HS4395" s="29"/>
      <c r="HT4395" s="29"/>
      <c r="HU4395" s="29"/>
      <c r="HV4395" s="29"/>
      <c r="HW4395" s="29"/>
      <c r="HX4395" s="29"/>
      <c r="HY4395" s="29"/>
      <c r="HZ4395" s="29"/>
      <c r="IA4395" s="29"/>
      <c r="IB4395" s="29"/>
      <c r="IC4395" s="29"/>
      <c r="ID4395" s="29"/>
      <c r="IE4395" s="29"/>
      <c r="IF4395" s="29"/>
      <c r="IG4395" s="29"/>
      <c r="IH4395" s="29"/>
      <c r="II4395" s="29"/>
      <c r="IJ4395" s="29"/>
      <c r="IK4395" s="29"/>
      <c r="IL4395" s="29"/>
      <c r="IM4395" s="29"/>
      <c r="IN4395" s="29"/>
      <c r="IO4395" s="29"/>
      <c r="IP4395" s="29"/>
      <c r="IQ4395" s="29"/>
      <c r="IR4395" s="29"/>
      <c r="IS4395" s="29"/>
      <c r="IT4395" s="29"/>
      <c r="IU4395" s="29"/>
      <c r="IV4395" s="29"/>
      <c r="IW4395" s="29"/>
      <c r="IX4395" s="29"/>
      <c r="IY4395" s="29"/>
      <c r="IZ4395" s="29"/>
      <c r="JA4395" s="29"/>
      <c r="JB4395" s="29"/>
      <c r="JC4395" s="29"/>
      <c r="JD4395" s="29"/>
      <c r="JE4395" s="29"/>
      <c r="JF4395" s="29"/>
      <c r="JG4395" s="29"/>
      <c r="JH4395" s="29"/>
      <c r="JI4395" s="29"/>
      <c r="JJ4395" s="29"/>
      <c r="JK4395" s="29"/>
      <c r="JL4395" s="29"/>
      <c r="JM4395" s="29"/>
      <c r="JN4395" s="29"/>
      <c r="JO4395" s="29"/>
      <c r="JP4395" s="29"/>
      <c r="JQ4395" s="29"/>
      <c r="JR4395" s="29"/>
      <c r="JS4395" s="29"/>
      <c r="JT4395" s="29"/>
      <c r="JU4395" s="29"/>
      <c r="JV4395" s="29"/>
      <c r="JW4395" s="29"/>
      <c r="JX4395" s="29"/>
      <c r="JY4395" s="29"/>
      <c r="JZ4395" s="29"/>
      <c r="KA4395" s="29"/>
      <c r="KB4395" s="29"/>
      <c r="KC4395" s="29"/>
      <c r="KD4395" s="29"/>
      <c r="KE4395" s="29"/>
      <c r="KF4395" s="29"/>
      <c r="KG4395" s="29"/>
      <c r="KH4395" s="29"/>
      <c r="KI4395" s="29"/>
      <c r="KJ4395" s="29"/>
      <c r="KK4395" s="29"/>
      <c r="KL4395" s="29"/>
      <c r="KM4395" s="29"/>
      <c r="KN4395" s="29"/>
      <c r="KO4395" s="29"/>
      <c r="KP4395" s="29"/>
      <c r="KQ4395" s="29"/>
      <c r="KR4395" s="29"/>
      <c r="KS4395" s="29"/>
      <c r="KT4395" s="29"/>
      <c r="KU4395" s="29"/>
      <c r="KV4395" s="29"/>
      <c r="KW4395" s="29"/>
      <c r="KX4395" s="29"/>
      <c r="KY4395" s="29"/>
      <c r="KZ4395" s="29"/>
      <c r="LA4395" s="29"/>
      <c r="LB4395" s="29"/>
      <c r="LC4395" s="29"/>
      <c r="LD4395" s="29"/>
      <c r="LE4395" s="29"/>
      <c r="LF4395" s="29"/>
      <c r="LG4395" s="29"/>
      <c r="LH4395" s="29"/>
      <c r="LI4395" s="29"/>
      <c r="LJ4395" s="29"/>
      <c r="LK4395" s="29"/>
      <c r="LL4395" s="29"/>
      <c r="LM4395" s="29"/>
      <c r="LN4395" s="29"/>
      <c r="LO4395" s="29"/>
      <c r="LP4395" s="29"/>
      <c r="LQ4395" s="29"/>
      <c r="LR4395" s="29"/>
      <c r="LS4395" s="29"/>
      <c r="LT4395" s="29"/>
      <c r="LU4395" s="29"/>
      <c r="LV4395" s="29"/>
      <c r="LW4395" s="29"/>
      <c r="LX4395" s="29"/>
      <c r="LY4395" s="29"/>
      <c r="LZ4395" s="29"/>
      <c r="MA4395" s="29"/>
      <c r="MB4395" s="29"/>
      <c r="MC4395" s="29"/>
      <c r="MD4395" s="29"/>
      <c r="ME4395" s="29"/>
      <c r="MF4395" s="29"/>
      <c r="MG4395" s="29"/>
      <c r="MH4395" s="29"/>
      <c r="MI4395" s="29"/>
      <c r="MJ4395" s="29"/>
      <c r="MK4395" s="29"/>
      <c r="ML4395" s="29"/>
      <c r="MM4395" s="29"/>
      <c r="MN4395" s="29"/>
      <c r="MO4395" s="29"/>
      <c r="MP4395" s="29"/>
      <c r="MQ4395" s="29"/>
      <c r="MR4395" s="29"/>
      <c r="MS4395" s="29"/>
      <c r="MT4395" s="29"/>
      <c r="MU4395" s="29"/>
      <c r="MV4395" s="29"/>
      <c r="MW4395" s="29"/>
      <c r="MX4395" s="29"/>
      <c r="MY4395" s="29"/>
      <c r="MZ4395" s="29"/>
      <c r="NA4395" s="29"/>
      <c r="NB4395" s="29"/>
      <c r="NC4395" s="29"/>
      <c r="ND4395" s="29"/>
      <c r="NE4395" s="29"/>
      <c r="NF4395" s="29"/>
      <c r="NG4395" s="29"/>
      <c r="NH4395" s="29"/>
      <c r="NI4395" s="29"/>
      <c r="NJ4395" s="29"/>
      <c r="NK4395" s="29"/>
      <c r="NL4395" s="29"/>
      <c r="NM4395" s="29"/>
      <c r="NN4395" s="29"/>
      <c r="NO4395" s="29"/>
      <c r="NP4395" s="29"/>
      <c r="NQ4395" s="29"/>
      <c r="NR4395" s="29"/>
      <c r="NS4395" s="29"/>
      <c r="NT4395" s="29"/>
      <c r="NU4395" s="29"/>
      <c r="NV4395" s="29"/>
      <c r="NW4395" s="29"/>
      <c r="NX4395" s="29"/>
      <c r="NY4395" s="29"/>
      <c r="NZ4395" s="29"/>
      <c r="OA4395" s="29"/>
      <c r="OB4395" s="29"/>
      <c r="OC4395" s="29"/>
      <c r="OD4395" s="29"/>
      <c r="OE4395" s="29"/>
      <c r="OF4395" s="29"/>
      <c r="OG4395" s="29"/>
      <c r="OH4395" s="29"/>
    </row>
    <row r="4396" spans="1:398" ht="16.5" customHeight="1">
      <c r="A4396" s="30" t="s">
        <v>5742</v>
      </c>
      <c r="B4396" s="13"/>
      <c r="C4396" s="487"/>
      <c r="D4396" s="12"/>
      <c r="E4396" s="14" t="s">
        <v>5805</v>
      </c>
      <c r="F4396" s="172" t="s">
        <v>4185</v>
      </c>
      <c r="G4396" s="14" t="s">
        <v>5806</v>
      </c>
      <c r="H4396" s="15">
        <v>2013</v>
      </c>
      <c r="I4396" s="15">
        <v>1</v>
      </c>
      <c r="J4396" s="15">
        <v>0</v>
      </c>
      <c r="K4396" s="15">
        <v>0</v>
      </c>
      <c r="L4396" s="16" t="s">
        <v>5804</v>
      </c>
      <c r="M4396" s="16"/>
      <c r="N4396" s="16" t="s">
        <v>8499</v>
      </c>
      <c r="O4396" s="17">
        <v>0</v>
      </c>
      <c r="P4396" s="17">
        <v>0</v>
      </c>
      <c r="Q4396" s="17">
        <v>0</v>
      </c>
      <c r="R4396" s="18" t="s">
        <v>33</v>
      </c>
      <c r="S4396" s="19">
        <v>60</v>
      </c>
      <c r="T4396" s="19">
        <v>110</v>
      </c>
      <c r="U4396" s="19">
        <v>0</v>
      </c>
      <c r="V4396" s="19">
        <v>0</v>
      </c>
      <c r="W4396" s="20">
        <v>0.25</v>
      </c>
      <c r="X4396" s="21">
        <v>0</v>
      </c>
      <c r="Y4396" s="22" t="s">
        <v>33</v>
      </c>
      <c r="Z4396" s="86" t="s">
        <v>62</v>
      </c>
      <c r="AA4396" s="86">
        <v>0</v>
      </c>
      <c r="AB4396" s="86" t="s">
        <v>414</v>
      </c>
      <c r="AC4396" s="86" t="s">
        <v>414</v>
      </c>
      <c r="AD4396" s="25"/>
      <c r="AE4396" s="26"/>
      <c r="AF4396" s="27"/>
      <c r="AP4396" s="29"/>
      <c r="AQ4396" s="29"/>
      <c r="AR4396" s="29"/>
      <c r="AS4396" s="29"/>
      <c r="AT4396" s="29"/>
      <c r="AU4396" s="29"/>
      <c r="AV4396" s="29"/>
      <c r="AW4396" s="29"/>
      <c r="AX4396" s="29"/>
      <c r="AY4396" s="29"/>
      <c r="AZ4396" s="29"/>
      <c r="BA4396" s="29"/>
      <c r="BB4396" s="29"/>
      <c r="BC4396" s="29"/>
      <c r="BD4396" s="29"/>
      <c r="BE4396" s="29"/>
      <c r="BF4396" s="29"/>
      <c r="BG4396" s="29"/>
      <c r="BH4396" s="29"/>
      <c r="BI4396" s="29"/>
      <c r="BJ4396" s="29"/>
      <c r="BK4396" s="29"/>
      <c r="BL4396" s="29"/>
      <c r="BM4396" s="29"/>
      <c r="BN4396" s="29"/>
      <c r="BO4396" s="29"/>
      <c r="BP4396" s="29"/>
      <c r="BQ4396" s="29"/>
      <c r="BR4396" s="29"/>
      <c r="BS4396" s="29"/>
      <c r="BT4396" s="29"/>
      <c r="BU4396" s="29"/>
      <c r="BV4396" s="29"/>
      <c r="BW4396" s="29"/>
      <c r="BX4396" s="29"/>
      <c r="BY4396" s="29"/>
      <c r="BZ4396" s="29"/>
      <c r="CA4396" s="29"/>
      <c r="CB4396" s="29"/>
      <c r="CC4396" s="29"/>
      <c r="CD4396" s="29"/>
      <c r="CE4396" s="29"/>
      <c r="CF4396" s="29"/>
      <c r="CG4396" s="29"/>
      <c r="CH4396" s="29"/>
      <c r="CI4396" s="29"/>
      <c r="CJ4396" s="29"/>
      <c r="CK4396" s="29"/>
      <c r="CL4396" s="29"/>
      <c r="CM4396" s="29"/>
      <c r="CN4396" s="29"/>
      <c r="CO4396" s="29"/>
      <c r="CP4396" s="29"/>
      <c r="CQ4396" s="29"/>
      <c r="CR4396" s="29"/>
      <c r="CS4396" s="29"/>
      <c r="CT4396" s="29"/>
      <c r="CU4396" s="29"/>
      <c r="CV4396" s="29"/>
      <c r="CW4396" s="29"/>
      <c r="CX4396" s="29"/>
      <c r="CY4396" s="29"/>
      <c r="CZ4396" s="29"/>
      <c r="DA4396" s="29"/>
      <c r="DB4396" s="29"/>
      <c r="DC4396" s="29"/>
      <c r="DD4396" s="29"/>
      <c r="DE4396" s="29"/>
      <c r="DF4396" s="29"/>
      <c r="DG4396" s="29"/>
      <c r="DH4396" s="29"/>
      <c r="DI4396" s="29"/>
      <c r="DJ4396" s="29"/>
      <c r="DK4396" s="29"/>
      <c r="DL4396" s="29"/>
      <c r="DM4396" s="29"/>
      <c r="DN4396" s="29"/>
      <c r="DO4396" s="29"/>
      <c r="DP4396" s="29"/>
      <c r="DQ4396" s="29"/>
      <c r="DR4396" s="29"/>
      <c r="DS4396" s="29"/>
      <c r="DT4396" s="29"/>
      <c r="DU4396" s="29"/>
      <c r="DV4396" s="29"/>
      <c r="DW4396" s="29"/>
      <c r="DX4396" s="29"/>
      <c r="DY4396" s="29"/>
      <c r="DZ4396" s="29"/>
      <c r="EA4396" s="29"/>
      <c r="EB4396" s="29"/>
      <c r="EC4396" s="29"/>
      <c r="ED4396" s="29"/>
      <c r="EE4396" s="29"/>
      <c r="EF4396" s="29"/>
      <c r="EG4396" s="29"/>
      <c r="EH4396" s="29"/>
      <c r="EI4396" s="29"/>
      <c r="EJ4396" s="29"/>
      <c r="EK4396" s="29"/>
      <c r="EL4396" s="29"/>
      <c r="EM4396" s="29"/>
      <c r="EN4396" s="29"/>
      <c r="EO4396" s="29"/>
      <c r="EP4396" s="29"/>
      <c r="EQ4396" s="29"/>
      <c r="ER4396" s="29"/>
      <c r="ES4396" s="29"/>
      <c r="ET4396" s="29"/>
      <c r="EU4396" s="29"/>
      <c r="EV4396" s="29"/>
      <c r="EW4396" s="29"/>
      <c r="EX4396" s="29"/>
      <c r="EY4396" s="29"/>
      <c r="EZ4396" s="29"/>
      <c r="FA4396" s="29"/>
      <c r="FB4396" s="29"/>
      <c r="FC4396" s="29"/>
      <c r="FD4396" s="29"/>
      <c r="FE4396" s="29"/>
      <c r="FF4396" s="29"/>
      <c r="FG4396" s="29"/>
      <c r="FH4396" s="29"/>
      <c r="FI4396" s="29"/>
      <c r="FJ4396" s="29"/>
      <c r="FK4396" s="29"/>
      <c r="FL4396" s="29"/>
      <c r="FM4396" s="29"/>
      <c r="FN4396" s="29"/>
      <c r="FO4396" s="29"/>
      <c r="FP4396" s="29"/>
      <c r="FQ4396" s="29"/>
      <c r="FR4396" s="29"/>
      <c r="FS4396" s="29"/>
      <c r="FT4396" s="29"/>
      <c r="FU4396" s="29"/>
      <c r="FV4396" s="29"/>
      <c r="FW4396" s="29"/>
      <c r="FX4396" s="29"/>
      <c r="FY4396" s="29"/>
      <c r="FZ4396" s="29"/>
      <c r="GA4396" s="29"/>
      <c r="GB4396" s="29"/>
      <c r="GC4396" s="29"/>
      <c r="GD4396" s="29"/>
      <c r="GE4396" s="29"/>
      <c r="GF4396" s="29"/>
      <c r="GG4396" s="29"/>
      <c r="GH4396" s="29"/>
      <c r="GI4396" s="29"/>
      <c r="GJ4396" s="29"/>
      <c r="GK4396" s="29"/>
      <c r="GL4396" s="29"/>
      <c r="GM4396" s="29"/>
      <c r="GN4396" s="29"/>
      <c r="GO4396" s="29"/>
      <c r="GP4396" s="29"/>
      <c r="GQ4396" s="29"/>
      <c r="GR4396" s="29"/>
      <c r="GS4396" s="29"/>
      <c r="GT4396" s="29"/>
      <c r="GU4396" s="29"/>
      <c r="GV4396" s="29"/>
      <c r="GW4396" s="29"/>
      <c r="GX4396" s="29"/>
      <c r="GY4396" s="29"/>
      <c r="GZ4396" s="29"/>
      <c r="HA4396" s="29"/>
      <c r="HB4396" s="29"/>
      <c r="HC4396" s="29"/>
      <c r="HD4396" s="29"/>
      <c r="HE4396" s="29"/>
      <c r="HF4396" s="29"/>
      <c r="HG4396" s="29"/>
      <c r="HH4396" s="29"/>
      <c r="HI4396" s="29"/>
      <c r="HJ4396" s="29"/>
      <c r="HK4396" s="29"/>
      <c r="HL4396" s="29"/>
      <c r="HM4396" s="29"/>
      <c r="HN4396" s="29"/>
      <c r="HO4396" s="29"/>
      <c r="HP4396" s="29"/>
      <c r="HQ4396" s="29"/>
      <c r="HR4396" s="29"/>
      <c r="HS4396" s="29"/>
      <c r="HT4396" s="29"/>
      <c r="HU4396" s="29"/>
      <c r="HV4396" s="29"/>
      <c r="HW4396" s="29"/>
      <c r="HX4396" s="29"/>
      <c r="HY4396" s="29"/>
      <c r="HZ4396" s="29"/>
      <c r="IA4396" s="29"/>
      <c r="IB4396" s="29"/>
      <c r="IC4396" s="29"/>
      <c r="ID4396" s="29"/>
      <c r="IE4396" s="29"/>
      <c r="IF4396" s="29"/>
      <c r="IG4396" s="29"/>
      <c r="IH4396" s="29"/>
      <c r="II4396" s="29"/>
      <c r="IJ4396" s="29"/>
      <c r="IK4396" s="29"/>
      <c r="IL4396" s="29"/>
      <c r="IM4396" s="29"/>
      <c r="IN4396" s="29"/>
      <c r="IO4396" s="29"/>
      <c r="IP4396" s="29"/>
      <c r="IQ4396" s="29"/>
      <c r="IR4396" s="29"/>
      <c r="IS4396" s="29"/>
      <c r="IT4396" s="29"/>
      <c r="IU4396" s="29"/>
      <c r="IV4396" s="29"/>
      <c r="IW4396" s="29"/>
      <c r="IX4396" s="29"/>
      <c r="IY4396" s="29"/>
      <c r="IZ4396" s="29"/>
      <c r="JA4396" s="29"/>
      <c r="JB4396" s="29"/>
      <c r="JC4396" s="29"/>
      <c r="JD4396" s="29"/>
      <c r="JE4396" s="29"/>
      <c r="JF4396" s="29"/>
      <c r="JG4396" s="29"/>
      <c r="JH4396" s="29"/>
      <c r="JI4396" s="29"/>
      <c r="JJ4396" s="29"/>
      <c r="JK4396" s="29"/>
      <c r="JL4396" s="29"/>
      <c r="JM4396" s="29"/>
      <c r="JN4396" s="29"/>
      <c r="JO4396" s="29"/>
      <c r="JP4396" s="29"/>
      <c r="JQ4396" s="29"/>
      <c r="JR4396" s="29"/>
      <c r="JS4396" s="29"/>
      <c r="JT4396" s="29"/>
      <c r="JU4396" s="29"/>
      <c r="JV4396" s="29"/>
      <c r="JW4396" s="29"/>
      <c r="JX4396" s="29"/>
      <c r="JY4396" s="29"/>
      <c r="JZ4396" s="29"/>
      <c r="KA4396" s="29"/>
      <c r="KB4396" s="29"/>
      <c r="KC4396" s="29"/>
      <c r="KD4396" s="29"/>
      <c r="KE4396" s="29"/>
      <c r="KF4396" s="29"/>
      <c r="KG4396" s="29"/>
      <c r="KH4396" s="29"/>
      <c r="KI4396" s="29"/>
      <c r="KJ4396" s="29"/>
      <c r="KK4396" s="29"/>
      <c r="KL4396" s="29"/>
      <c r="KM4396" s="29"/>
      <c r="KN4396" s="29"/>
      <c r="KO4396" s="29"/>
      <c r="KP4396" s="29"/>
      <c r="KQ4396" s="29"/>
      <c r="KR4396" s="29"/>
      <c r="KS4396" s="29"/>
      <c r="KT4396" s="29"/>
      <c r="KU4396" s="29"/>
      <c r="KV4396" s="29"/>
      <c r="KW4396" s="29"/>
      <c r="KX4396" s="29"/>
      <c r="KY4396" s="29"/>
      <c r="KZ4396" s="29"/>
      <c r="LA4396" s="29"/>
      <c r="LB4396" s="29"/>
      <c r="LC4396" s="29"/>
      <c r="LD4396" s="29"/>
      <c r="LE4396" s="29"/>
      <c r="LF4396" s="29"/>
      <c r="LG4396" s="29"/>
      <c r="LH4396" s="29"/>
      <c r="LI4396" s="29"/>
      <c r="LJ4396" s="29"/>
      <c r="LK4396" s="29"/>
      <c r="LL4396" s="29"/>
      <c r="LM4396" s="29"/>
      <c r="LN4396" s="29"/>
      <c r="LO4396" s="29"/>
      <c r="LP4396" s="29"/>
      <c r="LQ4396" s="29"/>
      <c r="LR4396" s="29"/>
      <c r="LS4396" s="29"/>
      <c r="LT4396" s="29"/>
      <c r="LU4396" s="29"/>
      <c r="LV4396" s="29"/>
      <c r="LW4396" s="29"/>
      <c r="LX4396" s="29"/>
      <c r="LY4396" s="29"/>
      <c r="LZ4396" s="29"/>
      <c r="MA4396" s="29"/>
      <c r="MB4396" s="29"/>
      <c r="MC4396" s="29"/>
      <c r="MD4396" s="29"/>
      <c r="ME4396" s="29"/>
      <c r="MF4396" s="29"/>
      <c r="MG4396" s="29"/>
      <c r="MH4396" s="29"/>
      <c r="MI4396" s="29"/>
      <c r="MJ4396" s="29"/>
      <c r="MK4396" s="29"/>
      <c r="ML4396" s="29"/>
      <c r="MM4396" s="29"/>
      <c r="MN4396" s="29"/>
      <c r="MO4396" s="29"/>
      <c r="MP4396" s="29"/>
      <c r="MQ4396" s="29"/>
      <c r="MR4396" s="29"/>
      <c r="MS4396" s="29"/>
      <c r="MT4396" s="29"/>
      <c r="MU4396" s="29"/>
      <c r="MV4396" s="29"/>
      <c r="MW4396" s="29"/>
      <c r="MX4396" s="29"/>
      <c r="MY4396" s="29"/>
      <c r="MZ4396" s="29"/>
      <c r="NA4396" s="29"/>
      <c r="NB4396" s="29"/>
      <c r="NC4396" s="29"/>
      <c r="ND4396" s="29"/>
      <c r="NE4396" s="29"/>
      <c r="NF4396" s="29"/>
      <c r="NG4396" s="29"/>
      <c r="NH4396" s="29"/>
      <c r="NI4396" s="29"/>
      <c r="NJ4396" s="29"/>
      <c r="NK4396" s="29"/>
      <c r="NL4396" s="29"/>
      <c r="NM4396" s="29"/>
      <c r="NN4396" s="29"/>
      <c r="NO4396" s="29"/>
      <c r="NP4396" s="29"/>
      <c r="NQ4396" s="29"/>
      <c r="NR4396" s="29"/>
      <c r="NS4396" s="29"/>
      <c r="NT4396" s="29"/>
      <c r="NU4396" s="29"/>
      <c r="NV4396" s="29"/>
      <c r="NW4396" s="29"/>
      <c r="NX4396" s="29"/>
      <c r="NY4396" s="29"/>
      <c r="NZ4396" s="29"/>
      <c r="OA4396" s="29"/>
      <c r="OB4396" s="29"/>
      <c r="OC4396" s="29"/>
      <c r="OD4396" s="29"/>
      <c r="OE4396" s="29"/>
      <c r="OF4396" s="29"/>
      <c r="OG4396" s="29"/>
      <c r="OH4396" s="29"/>
    </row>
    <row r="4397" spans="1:398" ht="16.5" customHeight="1">
      <c r="A4397" s="30" t="s">
        <v>5742</v>
      </c>
      <c r="B4397" s="13"/>
      <c r="C4397" s="487"/>
      <c r="D4397" s="12"/>
      <c r="E4397" s="14" t="s">
        <v>2912</v>
      </c>
      <c r="F4397" s="14" t="s">
        <v>2347</v>
      </c>
      <c r="G4397" s="14" t="s">
        <v>5807</v>
      </c>
      <c r="H4397" s="15">
        <v>2010</v>
      </c>
      <c r="I4397" s="15">
        <v>1</v>
      </c>
      <c r="J4397" s="15">
        <v>0</v>
      </c>
      <c r="K4397" s="15">
        <v>0</v>
      </c>
      <c r="L4397" s="16" t="s">
        <v>5808</v>
      </c>
      <c r="M4397" s="16"/>
      <c r="N4397" s="16" t="s">
        <v>8499</v>
      </c>
      <c r="O4397" s="17">
        <v>0</v>
      </c>
      <c r="P4397" s="17">
        <v>0</v>
      </c>
      <c r="Q4397" s="17">
        <v>0</v>
      </c>
      <c r="R4397" s="18" t="s">
        <v>33</v>
      </c>
      <c r="S4397" s="19">
        <v>60</v>
      </c>
      <c r="T4397" s="19">
        <v>110</v>
      </c>
      <c r="U4397" s="19">
        <v>0</v>
      </c>
      <c r="V4397" s="19">
        <v>0</v>
      </c>
      <c r="W4397" s="20">
        <v>0.25</v>
      </c>
      <c r="X4397" s="21">
        <v>0</v>
      </c>
      <c r="Y4397" s="22" t="s">
        <v>33</v>
      </c>
      <c r="Z4397" s="86" t="s">
        <v>62</v>
      </c>
      <c r="AA4397" s="86">
        <v>0</v>
      </c>
      <c r="AB4397" s="86" t="s">
        <v>414</v>
      </c>
      <c r="AC4397" s="86" t="s">
        <v>414</v>
      </c>
      <c r="AD4397" s="25"/>
      <c r="AE4397" s="26"/>
      <c r="AF4397" s="27"/>
      <c r="AP4397" s="29"/>
      <c r="AQ4397" s="29"/>
      <c r="AR4397" s="29"/>
      <c r="AS4397" s="29"/>
      <c r="AT4397" s="29"/>
      <c r="AU4397" s="29"/>
      <c r="AV4397" s="29"/>
      <c r="AW4397" s="29"/>
      <c r="AX4397" s="29"/>
      <c r="AY4397" s="29"/>
      <c r="AZ4397" s="29"/>
      <c r="BA4397" s="29"/>
      <c r="BB4397" s="29"/>
      <c r="BC4397" s="29"/>
      <c r="BD4397" s="29"/>
      <c r="BE4397" s="29"/>
      <c r="BF4397" s="29"/>
      <c r="BG4397" s="29"/>
      <c r="BH4397" s="29"/>
      <c r="BI4397" s="29"/>
      <c r="BJ4397" s="29"/>
      <c r="BK4397" s="29"/>
      <c r="BL4397" s="29"/>
      <c r="BM4397" s="29"/>
      <c r="BN4397" s="29"/>
      <c r="BO4397" s="29"/>
      <c r="BP4397" s="29"/>
      <c r="BQ4397" s="29"/>
      <c r="BR4397" s="29"/>
      <c r="BS4397" s="29"/>
      <c r="BT4397" s="29"/>
      <c r="BU4397" s="29"/>
      <c r="BV4397" s="29"/>
      <c r="BW4397" s="29"/>
      <c r="BX4397" s="29"/>
      <c r="BY4397" s="29"/>
      <c r="BZ4397" s="29"/>
      <c r="CA4397" s="29"/>
      <c r="CB4397" s="29"/>
      <c r="CC4397" s="29"/>
      <c r="CD4397" s="29"/>
      <c r="CE4397" s="29"/>
      <c r="CF4397" s="29"/>
      <c r="CG4397" s="29"/>
      <c r="CH4397" s="29"/>
      <c r="CI4397" s="29"/>
      <c r="CJ4397" s="29"/>
      <c r="CK4397" s="29"/>
      <c r="CL4397" s="29"/>
      <c r="CM4397" s="29"/>
      <c r="CN4397" s="29"/>
      <c r="CO4397" s="29"/>
      <c r="CP4397" s="29"/>
      <c r="CQ4397" s="29"/>
      <c r="CR4397" s="29"/>
      <c r="CS4397" s="29"/>
      <c r="CT4397" s="29"/>
      <c r="CU4397" s="29"/>
      <c r="CV4397" s="29"/>
      <c r="CW4397" s="29"/>
      <c r="CX4397" s="29"/>
      <c r="CY4397" s="29"/>
      <c r="CZ4397" s="29"/>
      <c r="DA4397" s="29"/>
      <c r="DB4397" s="29"/>
      <c r="DC4397" s="29"/>
      <c r="DD4397" s="29"/>
      <c r="DE4397" s="29"/>
      <c r="DF4397" s="29"/>
      <c r="DG4397" s="29"/>
      <c r="DH4397" s="29"/>
      <c r="DI4397" s="29"/>
      <c r="DJ4397" s="29"/>
      <c r="DK4397" s="29"/>
      <c r="DL4397" s="29"/>
      <c r="DM4397" s="29"/>
      <c r="DN4397" s="29"/>
      <c r="DO4397" s="29"/>
      <c r="DP4397" s="29"/>
      <c r="DQ4397" s="29"/>
      <c r="DR4397" s="29"/>
      <c r="DS4397" s="29"/>
      <c r="DT4397" s="29"/>
      <c r="DU4397" s="29"/>
      <c r="DV4397" s="29"/>
      <c r="DW4397" s="29"/>
      <c r="DX4397" s="29"/>
      <c r="DY4397" s="29"/>
      <c r="DZ4397" s="29"/>
      <c r="EA4397" s="29"/>
      <c r="EB4397" s="29"/>
      <c r="EC4397" s="29"/>
      <c r="ED4397" s="29"/>
      <c r="EE4397" s="29"/>
      <c r="EF4397" s="29"/>
      <c r="EG4397" s="29"/>
      <c r="EH4397" s="29"/>
      <c r="EI4397" s="29"/>
      <c r="EJ4397" s="29"/>
      <c r="EK4397" s="29"/>
      <c r="EL4397" s="29"/>
      <c r="EM4397" s="29"/>
      <c r="EN4397" s="29"/>
      <c r="EO4397" s="29"/>
      <c r="EP4397" s="29"/>
      <c r="EQ4397" s="29"/>
      <c r="ER4397" s="29"/>
      <c r="ES4397" s="29"/>
      <c r="ET4397" s="29"/>
      <c r="EU4397" s="29"/>
      <c r="EV4397" s="29"/>
      <c r="EW4397" s="29"/>
      <c r="EX4397" s="29"/>
      <c r="EY4397" s="29"/>
      <c r="EZ4397" s="29"/>
      <c r="FA4397" s="29"/>
      <c r="FB4397" s="29"/>
      <c r="FC4397" s="29"/>
      <c r="FD4397" s="29"/>
      <c r="FE4397" s="29"/>
      <c r="FF4397" s="29"/>
      <c r="FG4397" s="29"/>
      <c r="FH4397" s="29"/>
      <c r="FI4397" s="29"/>
      <c r="FJ4397" s="29"/>
      <c r="FK4397" s="29"/>
      <c r="FL4397" s="29"/>
      <c r="FM4397" s="29"/>
      <c r="FN4397" s="29"/>
      <c r="FO4397" s="29"/>
      <c r="FP4397" s="29"/>
      <c r="FQ4397" s="29"/>
      <c r="FR4397" s="29"/>
      <c r="FS4397" s="29"/>
      <c r="FT4397" s="29"/>
      <c r="FU4397" s="29"/>
      <c r="FV4397" s="29"/>
      <c r="FW4397" s="29"/>
      <c r="FX4397" s="29"/>
      <c r="FY4397" s="29"/>
      <c r="FZ4397" s="29"/>
      <c r="GA4397" s="29"/>
      <c r="GB4397" s="29"/>
      <c r="GC4397" s="29"/>
      <c r="GD4397" s="29"/>
      <c r="GE4397" s="29"/>
      <c r="GF4397" s="29"/>
      <c r="GG4397" s="29"/>
      <c r="GH4397" s="29"/>
      <c r="GI4397" s="29"/>
      <c r="GJ4397" s="29"/>
      <c r="GK4397" s="29"/>
      <c r="GL4397" s="29"/>
      <c r="GM4397" s="29"/>
      <c r="GN4397" s="29"/>
      <c r="GO4397" s="29"/>
      <c r="GP4397" s="29"/>
      <c r="GQ4397" s="29"/>
      <c r="GR4397" s="29"/>
      <c r="GS4397" s="29"/>
      <c r="GT4397" s="29"/>
      <c r="GU4397" s="29"/>
      <c r="GV4397" s="29"/>
      <c r="GW4397" s="29"/>
      <c r="GX4397" s="29"/>
      <c r="GY4397" s="29"/>
      <c r="GZ4397" s="29"/>
      <c r="HA4397" s="29"/>
      <c r="HB4397" s="29"/>
      <c r="HC4397" s="29"/>
      <c r="HD4397" s="29"/>
      <c r="HE4397" s="29"/>
      <c r="HF4397" s="29"/>
      <c r="HG4397" s="29"/>
      <c r="HH4397" s="29"/>
      <c r="HI4397" s="29"/>
      <c r="HJ4397" s="29"/>
      <c r="HK4397" s="29"/>
      <c r="HL4397" s="29"/>
      <c r="HM4397" s="29"/>
      <c r="HN4397" s="29"/>
      <c r="HO4397" s="29"/>
      <c r="HP4397" s="29"/>
      <c r="HQ4397" s="29"/>
      <c r="HR4397" s="29"/>
      <c r="HS4397" s="29"/>
      <c r="HT4397" s="29"/>
      <c r="HU4397" s="29"/>
      <c r="HV4397" s="29"/>
      <c r="HW4397" s="29"/>
      <c r="HX4397" s="29"/>
      <c r="HY4397" s="29"/>
      <c r="HZ4397" s="29"/>
      <c r="IA4397" s="29"/>
      <c r="IB4397" s="29"/>
      <c r="IC4397" s="29"/>
      <c r="ID4397" s="29"/>
      <c r="IE4397" s="29"/>
      <c r="IF4397" s="29"/>
      <c r="IG4397" s="29"/>
      <c r="IH4397" s="29"/>
      <c r="II4397" s="29"/>
      <c r="IJ4397" s="29"/>
      <c r="IK4397" s="29"/>
      <c r="IL4397" s="29"/>
      <c r="IM4397" s="29"/>
      <c r="IN4397" s="29"/>
      <c r="IO4397" s="29"/>
      <c r="IP4397" s="29"/>
      <c r="IQ4397" s="29"/>
      <c r="IR4397" s="29"/>
      <c r="IS4397" s="29"/>
      <c r="IT4397" s="29"/>
      <c r="IU4397" s="29"/>
      <c r="IV4397" s="29"/>
      <c r="IW4397" s="29"/>
      <c r="IX4397" s="29"/>
      <c r="IY4397" s="29"/>
      <c r="IZ4397" s="29"/>
      <c r="JA4397" s="29"/>
      <c r="JB4397" s="29"/>
      <c r="JC4397" s="29"/>
      <c r="JD4397" s="29"/>
      <c r="JE4397" s="29"/>
      <c r="JF4397" s="29"/>
      <c r="JG4397" s="29"/>
      <c r="JH4397" s="29"/>
      <c r="JI4397" s="29"/>
      <c r="JJ4397" s="29"/>
      <c r="JK4397" s="29"/>
      <c r="JL4397" s="29"/>
      <c r="JM4397" s="29"/>
      <c r="JN4397" s="29"/>
      <c r="JO4397" s="29"/>
      <c r="JP4397" s="29"/>
      <c r="JQ4397" s="29"/>
      <c r="JR4397" s="29"/>
      <c r="JS4397" s="29"/>
      <c r="JT4397" s="29"/>
      <c r="JU4397" s="29"/>
      <c r="JV4397" s="29"/>
      <c r="JW4397" s="29"/>
      <c r="JX4397" s="29"/>
      <c r="JY4397" s="29"/>
      <c r="JZ4397" s="29"/>
      <c r="KA4397" s="29"/>
      <c r="KB4397" s="29"/>
      <c r="KC4397" s="29"/>
      <c r="KD4397" s="29"/>
      <c r="KE4397" s="29"/>
      <c r="KF4397" s="29"/>
      <c r="KG4397" s="29"/>
      <c r="KH4397" s="29"/>
      <c r="KI4397" s="29"/>
      <c r="KJ4397" s="29"/>
      <c r="KK4397" s="29"/>
      <c r="KL4397" s="29"/>
      <c r="KM4397" s="29"/>
      <c r="KN4397" s="29"/>
      <c r="KO4397" s="29"/>
      <c r="KP4397" s="29"/>
      <c r="KQ4397" s="29"/>
      <c r="KR4397" s="29"/>
      <c r="KS4397" s="29"/>
      <c r="KT4397" s="29"/>
      <c r="KU4397" s="29"/>
      <c r="KV4397" s="29"/>
      <c r="KW4397" s="29"/>
      <c r="KX4397" s="29"/>
      <c r="KY4397" s="29"/>
      <c r="KZ4397" s="29"/>
      <c r="LA4397" s="29"/>
      <c r="LB4397" s="29"/>
      <c r="LC4397" s="29"/>
      <c r="LD4397" s="29"/>
      <c r="LE4397" s="29"/>
      <c r="LF4397" s="29"/>
      <c r="LG4397" s="29"/>
      <c r="LH4397" s="29"/>
      <c r="LI4397" s="29"/>
      <c r="LJ4397" s="29"/>
      <c r="LK4397" s="29"/>
      <c r="LL4397" s="29"/>
      <c r="LM4397" s="29"/>
      <c r="LN4397" s="29"/>
      <c r="LO4397" s="29"/>
      <c r="LP4397" s="29"/>
      <c r="LQ4397" s="29"/>
      <c r="LR4397" s="29"/>
      <c r="LS4397" s="29"/>
      <c r="LT4397" s="29"/>
      <c r="LU4397" s="29"/>
      <c r="LV4397" s="29"/>
      <c r="LW4397" s="29"/>
      <c r="LX4397" s="29"/>
      <c r="LY4397" s="29"/>
      <c r="LZ4397" s="29"/>
      <c r="MA4397" s="29"/>
      <c r="MB4397" s="29"/>
      <c r="MC4397" s="29"/>
      <c r="MD4397" s="29"/>
      <c r="ME4397" s="29"/>
      <c r="MF4397" s="29"/>
      <c r="MG4397" s="29"/>
      <c r="MH4397" s="29"/>
      <c r="MI4397" s="29"/>
      <c r="MJ4397" s="29"/>
      <c r="MK4397" s="29"/>
      <c r="ML4397" s="29"/>
      <c r="MM4397" s="29"/>
      <c r="MN4397" s="29"/>
      <c r="MO4397" s="29"/>
      <c r="MP4397" s="29"/>
      <c r="MQ4397" s="29"/>
      <c r="MR4397" s="29"/>
      <c r="MS4397" s="29"/>
      <c r="MT4397" s="29"/>
      <c r="MU4397" s="29"/>
      <c r="MV4397" s="29"/>
      <c r="MW4397" s="29"/>
      <c r="MX4397" s="29"/>
      <c r="MY4397" s="29"/>
      <c r="MZ4397" s="29"/>
      <c r="NA4397" s="29"/>
      <c r="NB4397" s="29"/>
      <c r="NC4397" s="29"/>
      <c r="ND4397" s="29"/>
      <c r="NE4397" s="29"/>
      <c r="NF4397" s="29"/>
      <c r="NG4397" s="29"/>
      <c r="NH4397" s="29"/>
      <c r="NI4397" s="29"/>
      <c r="NJ4397" s="29"/>
      <c r="NK4397" s="29"/>
      <c r="NL4397" s="29"/>
      <c r="NM4397" s="29"/>
      <c r="NN4397" s="29"/>
      <c r="NO4397" s="29"/>
      <c r="NP4397" s="29"/>
      <c r="NQ4397" s="29"/>
      <c r="NR4397" s="29"/>
      <c r="NS4397" s="29"/>
      <c r="NT4397" s="29"/>
      <c r="NU4397" s="29"/>
      <c r="NV4397" s="29"/>
      <c r="NW4397" s="29"/>
      <c r="NX4397" s="29"/>
      <c r="NY4397" s="29"/>
      <c r="NZ4397" s="29"/>
      <c r="OA4397" s="29"/>
      <c r="OB4397" s="29"/>
      <c r="OC4397" s="29"/>
      <c r="OD4397" s="29"/>
      <c r="OE4397" s="29"/>
      <c r="OF4397" s="29"/>
      <c r="OG4397" s="29"/>
      <c r="OH4397" s="29"/>
    </row>
    <row r="4398" spans="1:398" ht="16.5" customHeight="1">
      <c r="A4398" s="30" t="s">
        <v>5742</v>
      </c>
      <c r="B4398" s="13"/>
      <c r="C4398" s="487"/>
      <c r="D4398" s="12"/>
      <c r="E4398" s="14" t="s">
        <v>692</v>
      </c>
      <c r="F4398" s="14" t="s">
        <v>2347</v>
      </c>
      <c r="G4398" s="14" t="s">
        <v>4342</v>
      </c>
      <c r="H4398" s="15">
        <v>2010</v>
      </c>
      <c r="I4398" s="15">
        <v>1</v>
      </c>
      <c r="J4398" s="15">
        <v>0</v>
      </c>
      <c r="K4398" s="15">
        <v>0</v>
      </c>
      <c r="L4398" s="16" t="s">
        <v>5808</v>
      </c>
      <c r="M4398" s="16"/>
      <c r="N4398" s="16" t="s">
        <v>8499</v>
      </c>
      <c r="O4398" s="17">
        <v>0</v>
      </c>
      <c r="P4398" s="17">
        <v>0</v>
      </c>
      <c r="Q4398" s="17">
        <v>0</v>
      </c>
      <c r="R4398" s="18" t="s">
        <v>33</v>
      </c>
      <c r="S4398" s="19">
        <v>60</v>
      </c>
      <c r="T4398" s="19">
        <v>110</v>
      </c>
      <c r="U4398" s="19">
        <v>3.15</v>
      </c>
      <c r="V4398" s="19">
        <v>0</v>
      </c>
      <c r="W4398" s="20">
        <v>0.34649999999999997</v>
      </c>
      <c r="X4398" s="21">
        <v>0</v>
      </c>
      <c r="Y4398" s="22" t="s">
        <v>33</v>
      </c>
      <c r="Z4398" s="86" t="s">
        <v>62</v>
      </c>
      <c r="AA4398" s="86">
        <v>0</v>
      </c>
      <c r="AB4398" s="86" t="s">
        <v>414</v>
      </c>
      <c r="AC4398" s="86" t="s">
        <v>414</v>
      </c>
      <c r="AD4398" s="25"/>
      <c r="AE4398" s="26"/>
      <c r="AF4398" s="27"/>
      <c r="AP4398" s="29"/>
      <c r="AQ4398" s="29"/>
      <c r="AR4398" s="29"/>
      <c r="AS4398" s="29"/>
      <c r="AT4398" s="29"/>
      <c r="AU4398" s="29"/>
      <c r="AV4398" s="29"/>
      <c r="AW4398" s="29"/>
      <c r="AX4398" s="29"/>
      <c r="AY4398" s="29"/>
      <c r="AZ4398" s="29"/>
      <c r="BA4398" s="29"/>
      <c r="BB4398" s="29"/>
      <c r="BC4398" s="29"/>
      <c r="BD4398" s="29"/>
      <c r="BE4398" s="29"/>
      <c r="BF4398" s="29"/>
      <c r="BG4398" s="29"/>
      <c r="BH4398" s="29"/>
      <c r="BI4398" s="29"/>
      <c r="BJ4398" s="29"/>
      <c r="BK4398" s="29"/>
      <c r="BL4398" s="29"/>
      <c r="BM4398" s="29"/>
      <c r="BN4398" s="29"/>
      <c r="BO4398" s="29"/>
      <c r="BP4398" s="29"/>
      <c r="BQ4398" s="29"/>
      <c r="BR4398" s="29"/>
      <c r="BS4398" s="29"/>
      <c r="BT4398" s="29"/>
      <c r="BU4398" s="29"/>
      <c r="BV4398" s="29"/>
      <c r="BW4398" s="29"/>
      <c r="BX4398" s="29"/>
      <c r="BY4398" s="29"/>
      <c r="BZ4398" s="29"/>
      <c r="CA4398" s="29"/>
      <c r="CB4398" s="29"/>
      <c r="CC4398" s="29"/>
      <c r="CD4398" s="29"/>
      <c r="CE4398" s="29"/>
      <c r="CF4398" s="29"/>
      <c r="CG4398" s="29"/>
      <c r="CH4398" s="29"/>
      <c r="CI4398" s="29"/>
      <c r="CJ4398" s="29"/>
      <c r="CK4398" s="29"/>
      <c r="CL4398" s="29"/>
      <c r="CM4398" s="29"/>
      <c r="CN4398" s="29"/>
      <c r="CO4398" s="29"/>
      <c r="CP4398" s="29"/>
      <c r="CQ4398" s="29"/>
      <c r="CR4398" s="29"/>
      <c r="CS4398" s="29"/>
      <c r="CT4398" s="29"/>
      <c r="CU4398" s="29"/>
      <c r="CV4398" s="29"/>
      <c r="CW4398" s="29"/>
      <c r="CX4398" s="29"/>
      <c r="CY4398" s="29"/>
      <c r="CZ4398" s="29"/>
      <c r="DA4398" s="29"/>
      <c r="DB4398" s="29"/>
      <c r="DC4398" s="29"/>
      <c r="DD4398" s="29"/>
      <c r="DE4398" s="29"/>
      <c r="DF4398" s="29"/>
      <c r="DG4398" s="29"/>
      <c r="DH4398" s="29"/>
      <c r="DI4398" s="29"/>
      <c r="DJ4398" s="29"/>
      <c r="DK4398" s="29"/>
      <c r="DL4398" s="29"/>
      <c r="DM4398" s="29"/>
      <c r="DN4398" s="29"/>
      <c r="DO4398" s="29"/>
      <c r="DP4398" s="29"/>
      <c r="DQ4398" s="29"/>
      <c r="DR4398" s="29"/>
      <c r="DS4398" s="29"/>
      <c r="DT4398" s="29"/>
      <c r="DU4398" s="29"/>
      <c r="DV4398" s="29"/>
      <c r="DW4398" s="29"/>
      <c r="DX4398" s="29"/>
      <c r="DY4398" s="29"/>
      <c r="DZ4398" s="29"/>
      <c r="EA4398" s="29"/>
      <c r="EB4398" s="29"/>
      <c r="EC4398" s="29"/>
      <c r="ED4398" s="29"/>
      <c r="EE4398" s="29"/>
      <c r="EF4398" s="29"/>
      <c r="EG4398" s="29"/>
      <c r="EH4398" s="29"/>
      <c r="EI4398" s="29"/>
      <c r="EJ4398" s="29"/>
      <c r="EK4398" s="29"/>
      <c r="EL4398" s="29"/>
      <c r="EM4398" s="29"/>
      <c r="EN4398" s="29"/>
      <c r="EO4398" s="29"/>
      <c r="EP4398" s="29"/>
      <c r="EQ4398" s="29"/>
      <c r="ER4398" s="29"/>
      <c r="ES4398" s="29"/>
      <c r="ET4398" s="29"/>
      <c r="EU4398" s="29"/>
      <c r="EV4398" s="29"/>
      <c r="EW4398" s="29"/>
      <c r="EX4398" s="29"/>
      <c r="EY4398" s="29"/>
      <c r="EZ4398" s="29"/>
      <c r="FA4398" s="29"/>
      <c r="FB4398" s="29"/>
      <c r="FC4398" s="29"/>
      <c r="FD4398" s="29"/>
      <c r="FE4398" s="29"/>
      <c r="FF4398" s="29"/>
      <c r="FG4398" s="29"/>
      <c r="FH4398" s="29"/>
      <c r="FI4398" s="29"/>
      <c r="FJ4398" s="29"/>
      <c r="FK4398" s="29"/>
      <c r="FL4398" s="29"/>
      <c r="FM4398" s="29"/>
      <c r="FN4398" s="29"/>
      <c r="FO4398" s="29"/>
      <c r="FP4398" s="29"/>
      <c r="FQ4398" s="29"/>
      <c r="FR4398" s="29"/>
      <c r="FS4398" s="29"/>
      <c r="FT4398" s="29"/>
      <c r="FU4398" s="29"/>
      <c r="FV4398" s="29"/>
      <c r="FW4398" s="29"/>
      <c r="FX4398" s="29"/>
      <c r="FY4398" s="29"/>
      <c r="FZ4398" s="29"/>
      <c r="GA4398" s="29"/>
      <c r="GB4398" s="29"/>
      <c r="GC4398" s="29"/>
      <c r="GD4398" s="29"/>
      <c r="GE4398" s="29"/>
      <c r="GF4398" s="29"/>
      <c r="GG4398" s="29"/>
      <c r="GH4398" s="29"/>
      <c r="GI4398" s="29"/>
      <c r="GJ4398" s="29"/>
      <c r="GK4398" s="29"/>
      <c r="GL4398" s="29"/>
      <c r="GM4398" s="29"/>
      <c r="GN4398" s="29"/>
      <c r="GO4398" s="29"/>
      <c r="GP4398" s="29"/>
      <c r="GQ4398" s="29"/>
      <c r="GR4398" s="29"/>
      <c r="GS4398" s="29"/>
      <c r="GT4398" s="29"/>
      <c r="GU4398" s="29"/>
      <c r="GV4398" s="29"/>
      <c r="GW4398" s="29"/>
      <c r="GX4398" s="29"/>
      <c r="GY4398" s="29"/>
      <c r="GZ4398" s="29"/>
      <c r="HA4398" s="29"/>
      <c r="HB4398" s="29"/>
      <c r="HC4398" s="29"/>
      <c r="HD4398" s="29"/>
      <c r="HE4398" s="29"/>
      <c r="HF4398" s="29"/>
      <c r="HG4398" s="29"/>
      <c r="HH4398" s="29"/>
      <c r="HI4398" s="29"/>
      <c r="HJ4398" s="29"/>
      <c r="HK4398" s="29"/>
      <c r="HL4398" s="29"/>
      <c r="HM4398" s="29"/>
      <c r="HN4398" s="29"/>
      <c r="HO4398" s="29"/>
      <c r="HP4398" s="29"/>
      <c r="HQ4398" s="29"/>
      <c r="HR4398" s="29"/>
      <c r="HS4398" s="29"/>
      <c r="HT4398" s="29"/>
      <c r="HU4398" s="29"/>
      <c r="HV4398" s="29"/>
      <c r="HW4398" s="29"/>
      <c r="HX4398" s="29"/>
      <c r="HY4398" s="29"/>
      <c r="HZ4398" s="29"/>
      <c r="IA4398" s="29"/>
      <c r="IB4398" s="29"/>
      <c r="IC4398" s="29"/>
      <c r="ID4398" s="29"/>
      <c r="IE4398" s="29"/>
      <c r="IF4398" s="29"/>
      <c r="IG4398" s="29"/>
      <c r="IH4398" s="29"/>
      <c r="II4398" s="29"/>
      <c r="IJ4398" s="29"/>
      <c r="IK4398" s="29"/>
      <c r="IL4398" s="29"/>
      <c r="IM4398" s="29"/>
      <c r="IN4398" s="29"/>
      <c r="IO4398" s="29"/>
      <c r="IP4398" s="29"/>
      <c r="IQ4398" s="29"/>
      <c r="IR4398" s="29"/>
      <c r="IS4398" s="29"/>
      <c r="IT4398" s="29"/>
      <c r="IU4398" s="29"/>
      <c r="IV4398" s="29"/>
      <c r="IW4398" s="29"/>
      <c r="IX4398" s="29"/>
      <c r="IY4398" s="29"/>
      <c r="IZ4398" s="29"/>
      <c r="JA4398" s="29"/>
      <c r="JB4398" s="29"/>
      <c r="JC4398" s="29"/>
      <c r="JD4398" s="29"/>
      <c r="JE4398" s="29"/>
      <c r="JF4398" s="29"/>
      <c r="JG4398" s="29"/>
      <c r="JH4398" s="29"/>
      <c r="JI4398" s="29"/>
      <c r="JJ4398" s="29"/>
      <c r="JK4398" s="29"/>
      <c r="JL4398" s="29"/>
      <c r="JM4398" s="29"/>
      <c r="JN4398" s="29"/>
      <c r="JO4398" s="29"/>
      <c r="JP4398" s="29"/>
      <c r="JQ4398" s="29"/>
      <c r="JR4398" s="29"/>
      <c r="JS4398" s="29"/>
      <c r="JT4398" s="29"/>
      <c r="JU4398" s="29"/>
      <c r="JV4398" s="29"/>
      <c r="JW4398" s="29"/>
      <c r="JX4398" s="29"/>
      <c r="JY4398" s="29"/>
      <c r="JZ4398" s="29"/>
      <c r="KA4398" s="29"/>
      <c r="KB4398" s="29"/>
      <c r="KC4398" s="29"/>
      <c r="KD4398" s="29"/>
      <c r="KE4398" s="29"/>
      <c r="KF4398" s="29"/>
      <c r="KG4398" s="29"/>
      <c r="KH4398" s="29"/>
      <c r="KI4398" s="29"/>
      <c r="KJ4398" s="29"/>
      <c r="KK4398" s="29"/>
      <c r="KL4398" s="29"/>
      <c r="KM4398" s="29"/>
      <c r="KN4398" s="29"/>
      <c r="KO4398" s="29"/>
      <c r="KP4398" s="29"/>
      <c r="KQ4398" s="29"/>
      <c r="KR4398" s="29"/>
      <c r="KS4398" s="29"/>
      <c r="KT4398" s="29"/>
      <c r="KU4398" s="29"/>
      <c r="KV4398" s="29"/>
      <c r="KW4398" s="29"/>
      <c r="KX4398" s="29"/>
      <c r="KY4398" s="29"/>
      <c r="KZ4398" s="29"/>
      <c r="LA4398" s="29"/>
      <c r="LB4398" s="29"/>
      <c r="LC4398" s="29"/>
      <c r="LD4398" s="29"/>
      <c r="LE4398" s="29"/>
      <c r="LF4398" s="29"/>
      <c r="LG4398" s="29"/>
      <c r="LH4398" s="29"/>
      <c r="LI4398" s="29"/>
      <c r="LJ4398" s="29"/>
      <c r="LK4398" s="29"/>
      <c r="LL4398" s="29"/>
      <c r="LM4398" s="29"/>
      <c r="LN4398" s="29"/>
      <c r="LO4398" s="29"/>
      <c r="LP4398" s="29"/>
      <c r="LQ4398" s="29"/>
      <c r="LR4398" s="29"/>
      <c r="LS4398" s="29"/>
      <c r="LT4398" s="29"/>
      <c r="LU4398" s="29"/>
      <c r="LV4398" s="29"/>
      <c r="LW4398" s="29"/>
      <c r="LX4398" s="29"/>
      <c r="LY4398" s="29"/>
      <c r="LZ4398" s="29"/>
      <c r="MA4398" s="29"/>
      <c r="MB4398" s="29"/>
      <c r="MC4398" s="29"/>
      <c r="MD4398" s="29"/>
      <c r="ME4398" s="29"/>
      <c r="MF4398" s="29"/>
      <c r="MG4398" s="29"/>
      <c r="MH4398" s="29"/>
      <c r="MI4398" s="29"/>
      <c r="MJ4398" s="29"/>
      <c r="MK4398" s="29"/>
      <c r="ML4398" s="29"/>
      <c r="MM4398" s="29"/>
      <c r="MN4398" s="29"/>
      <c r="MO4398" s="29"/>
      <c r="MP4398" s="29"/>
      <c r="MQ4398" s="29"/>
      <c r="MR4398" s="29"/>
      <c r="MS4398" s="29"/>
      <c r="MT4398" s="29"/>
      <c r="MU4398" s="29"/>
      <c r="MV4398" s="29"/>
      <c r="MW4398" s="29"/>
      <c r="MX4398" s="29"/>
      <c r="MY4398" s="29"/>
      <c r="MZ4398" s="29"/>
      <c r="NA4398" s="29"/>
      <c r="NB4398" s="29"/>
      <c r="NC4398" s="29"/>
      <c r="ND4398" s="29"/>
      <c r="NE4398" s="29"/>
      <c r="NF4398" s="29"/>
      <c r="NG4398" s="29"/>
      <c r="NH4398" s="29"/>
      <c r="NI4398" s="29"/>
      <c r="NJ4398" s="29"/>
      <c r="NK4398" s="29"/>
      <c r="NL4398" s="29"/>
      <c r="NM4398" s="29"/>
      <c r="NN4398" s="29"/>
      <c r="NO4398" s="29"/>
      <c r="NP4398" s="29"/>
      <c r="NQ4398" s="29"/>
      <c r="NR4398" s="29"/>
      <c r="NS4398" s="29"/>
      <c r="NT4398" s="29"/>
      <c r="NU4398" s="29"/>
      <c r="NV4398" s="29"/>
      <c r="NW4398" s="29"/>
      <c r="NX4398" s="29"/>
      <c r="NY4398" s="29"/>
      <c r="NZ4398" s="29"/>
      <c r="OA4398" s="29"/>
      <c r="OB4398" s="29"/>
      <c r="OC4398" s="29"/>
      <c r="OD4398" s="29"/>
      <c r="OE4398" s="29"/>
      <c r="OF4398" s="29"/>
      <c r="OG4398" s="29"/>
      <c r="OH4398" s="29"/>
    </row>
    <row r="4399" spans="1:398" ht="16.5" customHeight="1">
      <c r="A4399" s="30" t="s">
        <v>5742</v>
      </c>
      <c r="B4399" s="13"/>
      <c r="C4399" s="487"/>
      <c r="D4399" s="12"/>
      <c r="E4399" s="14" t="s">
        <v>379</v>
      </c>
      <c r="F4399" s="14" t="s">
        <v>414</v>
      </c>
      <c r="G4399" s="14" t="s">
        <v>414</v>
      </c>
      <c r="H4399" s="15">
        <v>2009</v>
      </c>
      <c r="I4399" s="15">
        <v>1</v>
      </c>
      <c r="J4399" s="15">
        <v>0</v>
      </c>
      <c r="K4399" s="15">
        <v>0</v>
      </c>
      <c r="L4399" s="16" t="s">
        <v>5700</v>
      </c>
      <c r="M4399" s="16"/>
      <c r="N4399" s="16" t="s">
        <v>6562</v>
      </c>
      <c r="O4399" s="17">
        <v>0</v>
      </c>
      <c r="P4399" s="17">
        <v>0</v>
      </c>
      <c r="Q4399" s="17">
        <v>0</v>
      </c>
      <c r="R4399" s="18" t="s">
        <v>33</v>
      </c>
      <c r="S4399" s="19">
        <v>60</v>
      </c>
      <c r="T4399" s="19">
        <v>110</v>
      </c>
      <c r="U4399" s="19">
        <v>0</v>
      </c>
      <c r="V4399" s="19">
        <v>0</v>
      </c>
      <c r="W4399" s="20">
        <v>0.3</v>
      </c>
      <c r="X4399" s="21">
        <v>0</v>
      </c>
      <c r="Y4399" s="22" t="s">
        <v>33</v>
      </c>
      <c r="Z4399" s="86" t="s">
        <v>62</v>
      </c>
      <c r="AA4399" s="86">
        <v>0</v>
      </c>
      <c r="AB4399" s="86" t="s">
        <v>414</v>
      </c>
      <c r="AC4399" s="86" t="s">
        <v>414</v>
      </c>
      <c r="AD4399" s="25"/>
      <c r="AE4399" s="26"/>
      <c r="AF4399" s="27"/>
      <c r="AP4399" s="29"/>
      <c r="AQ4399" s="29"/>
      <c r="AR4399" s="29"/>
      <c r="AS4399" s="29"/>
      <c r="AT4399" s="29"/>
      <c r="AU4399" s="29"/>
      <c r="AV4399" s="29"/>
      <c r="AW4399" s="29"/>
      <c r="AX4399" s="29"/>
      <c r="AY4399" s="29"/>
      <c r="AZ4399" s="29"/>
      <c r="BA4399" s="29"/>
      <c r="BB4399" s="29"/>
      <c r="BC4399" s="29"/>
      <c r="BD4399" s="29"/>
      <c r="BE4399" s="29"/>
      <c r="BF4399" s="29"/>
      <c r="BG4399" s="29"/>
      <c r="BH4399" s="29"/>
      <c r="BI4399" s="29"/>
      <c r="BJ4399" s="29"/>
      <c r="BK4399" s="29"/>
      <c r="BL4399" s="29"/>
      <c r="BM4399" s="29"/>
      <c r="BN4399" s="29"/>
      <c r="BO4399" s="29"/>
      <c r="BP4399" s="29"/>
      <c r="BQ4399" s="29"/>
      <c r="BR4399" s="29"/>
      <c r="BS4399" s="29"/>
      <c r="BT4399" s="29"/>
      <c r="BU4399" s="29"/>
      <c r="BV4399" s="29"/>
      <c r="BW4399" s="29"/>
      <c r="BX4399" s="29"/>
      <c r="BY4399" s="29"/>
      <c r="BZ4399" s="29"/>
      <c r="CA4399" s="29"/>
      <c r="CB4399" s="29"/>
      <c r="CC4399" s="29"/>
      <c r="CD4399" s="29"/>
      <c r="CE4399" s="29"/>
      <c r="CF4399" s="29"/>
      <c r="CG4399" s="29"/>
      <c r="CH4399" s="29"/>
      <c r="CI4399" s="29"/>
      <c r="CJ4399" s="29"/>
      <c r="CK4399" s="29"/>
      <c r="CL4399" s="29"/>
      <c r="CM4399" s="29"/>
      <c r="CN4399" s="29"/>
      <c r="CO4399" s="29"/>
      <c r="CP4399" s="29"/>
      <c r="CQ4399" s="29"/>
      <c r="CR4399" s="29"/>
      <c r="CS4399" s="29"/>
      <c r="CT4399" s="29"/>
      <c r="CU4399" s="29"/>
      <c r="CV4399" s="29"/>
      <c r="CW4399" s="29"/>
      <c r="CX4399" s="29"/>
      <c r="CY4399" s="29"/>
      <c r="CZ4399" s="29"/>
      <c r="DA4399" s="29"/>
      <c r="DB4399" s="29"/>
      <c r="DC4399" s="29"/>
      <c r="DD4399" s="29"/>
      <c r="DE4399" s="29"/>
      <c r="DF4399" s="29"/>
      <c r="DG4399" s="29"/>
      <c r="DH4399" s="29"/>
      <c r="DI4399" s="29"/>
      <c r="DJ4399" s="29"/>
      <c r="DK4399" s="29"/>
      <c r="DL4399" s="29"/>
      <c r="DM4399" s="29"/>
      <c r="DN4399" s="29"/>
      <c r="DO4399" s="29"/>
      <c r="DP4399" s="29"/>
      <c r="DQ4399" s="29"/>
      <c r="DR4399" s="29"/>
      <c r="DS4399" s="29"/>
      <c r="DT4399" s="29"/>
      <c r="DU4399" s="29"/>
      <c r="DV4399" s="29"/>
      <c r="DW4399" s="29"/>
      <c r="DX4399" s="29"/>
      <c r="DY4399" s="29"/>
      <c r="DZ4399" s="29"/>
      <c r="EA4399" s="29"/>
      <c r="EB4399" s="29"/>
      <c r="EC4399" s="29"/>
      <c r="ED4399" s="29"/>
      <c r="EE4399" s="29"/>
      <c r="EF4399" s="29"/>
      <c r="EG4399" s="29"/>
      <c r="EH4399" s="29"/>
      <c r="EI4399" s="29"/>
      <c r="EJ4399" s="29"/>
      <c r="EK4399" s="29"/>
      <c r="EL4399" s="29"/>
      <c r="EM4399" s="29"/>
      <c r="EN4399" s="29"/>
      <c r="EO4399" s="29"/>
      <c r="EP4399" s="29"/>
      <c r="EQ4399" s="29"/>
      <c r="ER4399" s="29"/>
      <c r="ES4399" s="29"/>
      <c r="ET4399" s="29"/>
      <c r="EU4399" s="29"/>
      <c r="EV4399" s="29"/>
      <c r="EW4399" s="29"/>
      <c r="EX4399" s="29"/>
      <c r="EY4399" s="29"/>
      <c r="EZ4399" s="29"/>
      <c r="FA4399" s="29"/>
      <c r="FB4399" s="29"/>
      <c r="FC4399" s="29"/>
      <c r="FD4399" s="29"/>
      <c r="FE4399" s="29"/>
      <c r="FF4399" s="29"/>
      <c r="FG4399" s="29"/>
      <c r="FH4399" s="29"/>
      <c r="FI4399" s="29"/>
      <c r="FJ4399" s="29"/>
      <c r="FK4399" s="29"/>
      <c r="FL4399" s="29"/>
      <c r="FM4399" s="29"/>
      <c r="FN4399" s="29"/>
      <c r="FO4399" s="29"/>
      <c r="FP4399" s="29"/>
      <c r="FQ4399" s="29"/>
      <c r="FR4399" s="29"/>
      <c r="FS4399" s="29"/>
      <c r="FT4399" s="29"/>
      <c r="FU4399" s="29"/>
      <c r="FV4399" s="29"/>
      <c r="FW4399" s="29"/>
      <c r="FX4399" s="29"/>
      <c r="FY4399" s="29"/>
      <c r="FZ4399" s="29"/>
      <c r="GA4399" s="29"/>
      <c r="GB4399" s="29"/>
      <c r="GC4399" s="29"/>
      <c r="GD4399" s="29"/>
      <c r="GE4399" s="29"/>
      <c r="GF4399" s="29"/>
      <c r="GG4399" s="29"/>
      <c r="GH4399" s="29"/>
      <c r="GI4399" s="29"/>
      <c r="GJ4399" s="29"/>
      <c r="GK4399" s="29"/>
      <c r="GL4399" s="29"/>
      <c r="GM4399" s="29"/>
      <c r="GN4399" s="29"/>
      <c r="GO4399" s="29"/>
      <c r="GP4399" s="29"/>
      <c r="GQ4399" s="29"/>
      <c r="GR4399" s="29"/>
      <c r="GS4399" s="29"/>
      <c r="GT4399" s="29"/>
      <c r="GU4399" s="29"/>
      <c r="GV4399" s="29"/>
      <c r="GW4399" s="29"/>
      <c r="GX4399" s="29"/>
      <c r="GY4399" s="29"/>
      <c r="GZ4399" s="29"/>
      <c r="HA4399" s="29"/>
      <c r="HB4399" s="29"/>
      <c r="HC4399" s="29"/>
      <c r="HD4399" s="29"/>
      <c r="HE4399" s="29"/>
      <c r="HF4399" s="29"/>
      <c r="HG4399" s="29"/>
      <c r="HH4399" s="29"/>
      <c r="HI4399" s="29"/>
      <c r="HJ4399" s="29"/>
      <c r="HK4399" s="29"/>
      <c r="HL4399" s="29"/>
      <c r="HM4399" s="29"/>
      <c r="HN4399" s="29"/>
      <c r="HO4399" s="29"/>
      <c r="HP4399" s="29"/>
      <c r="HQ4399" s="29"/>
      <c r="HR4399" s="29"/>
      <c r="HS4399" s="29"/>
      <c r="HT4399" s="29"/>
      <c r="HU4399" s="29"/>
      <c r="HV4399" s="29"/>
      <c r="HW4399" s="29"/>
      <c r="HX4399" s="29"/>
      <c r="HY4399" s="29"/>
      <c r="HZ4399" s="29"/>
      <c r="IA4399" s="29"/>
      <c r="IB4399" s="29"/>
      <c r="IC4399" s="29"/>
      <c r="ID4399" s="29"/>
      <c r="IE4399" s="29"/>
      <c r="IF4399" s="29"/>
      <c r="IG4399" s="29"/>
      <c r="IH4399" s="29"/>
      <c r="II4399" s="29"/>
      <c r="IJ4399" s="29"/>
      <c r="IK4399" s="29"/>
      <c r="IL4399" s="29"/>
      <c r="IM4399" s="29"/>
      <c r="IN4399" s="29"/>
      <c r="IO4399" s="29"/>
      <c r="IP4399" s="29"/>
      <c r="IQ4399" s="29"/>
      <c r="IR4399" s="29"/>
      <c r="IS4399" s="29"/>
      <c r="IT4399" s="29"/>
      <c r="IU4399" s="29"/>
      <c r="IV4399" s="29"/>
      <c r="IW4399" s="29"/>
      <c r="IX4399" s="29"/>
      <c r="IY4399" s="29"/>
      <c r="IZ4399" s="29"/>
      <c r="JA4399" s="29"/>
      <c r="JB4399" s="29"/>
      <c r="JC4399" s="29"/>
      <c r="JD4399" s="29"/>
      <c r="JE4399" s="29"/>
      <c r="JF4399" s="29"/>
      <c r="JG4399" s="29"/>
      <c r="JH4399" s="29"/>
      <c r="JI4399" s="29"/>
      <c r="JJ4399" s="29"/>
      <c r="JK4399" s="29"/>
      <c r="JL4399" s="29"/>
      <c r="JM4399" s="29"/>
      <c r="JN4399" s="29"/>
      <c r="JO4399" s="29"/>
      <c r="JP4399" s="29"/>
      <c r="JQ4399" s="29"/>
      <c r="JR4399" s="29"/>
      <c r="JS4399" s="29"/>
      <c r="JT4399" s="29"/>
      <c r="JU4399" s="29"/>
      <c r="JV4399" s="29"/>
      <c r="JW4399" s="29"/>
      <c r="JX4399" s="29"/>
      <c r="JY4399" s="29"/>
      <c r="JZ4399" s="29"/>
      <c r="KA4399" s="29"/>
      <c r="KB4399" s="29"/>
      <c r="KC4399" s="29"/>
      <c r="KD4399" s="29"/>
      <c r="KE4399" s="29"/>
      <c r="KF4399" s="29"/>
      <c r="KG4399" s="29"/>
      <c r="KH4399" s="29"/>
      <c r="KI4399" s="29"/>
      <c r="KJ4399" s="29"/>
      <c r="KK4399" s="29"/>
      <c r="KL4399" s="29"/>
      <c r="KM4399" s="29"/>
      <c r="KN4399" s="29"/>
      <c r="KO4399" s="29"/>
      <c r="KP4399" s="29"/>
      <c r="KQ4399" s="29"/>
      <c r="KR4399" s="29"/>
      <c r="KS4399" s="29"/>
      <c r="KT4399" s="29"/>
      <c r="KU4399" s="29"/>
      <c r="KV4399" s="29"/>
      <c r="KW4399" s="29"/>
      <c r="KX4399" s="29"/>
      <c r="KY4399" s="29"/>
      <c r="KZ4399" s="29"/>
      <c r="LA4399" s="29"/>
      <c r="LB4399" s="29"/>
      <c r="LC4399" s="29"/>
      <c r="LD4399" s="29"/>
      <c r="LE4399" s="29"/>
      <c r="LF4399" s="29"/>
      <c r="LG4399" s="29"/>
      <c r="LH4399" s="29"/>
      <c r="LI4399" s="29"/>
      <c r="LJ4399" s="29"/>
      <c r="LK4399" s="29"/>
      <c r="LL4399" s="29"/>
      <c r="LM4399" s="29"/>
      <c r="LN4399" s="29"/>
      <c r="LO4399" s="29"/>
      <c r="LP4399" s="29"/>
      <c r="LQ4399" s="29"/>
      <c r="LR4399" s="29"/>
      <c r="LS4399" s="29"/>
      <c r="LT4399" s="29"/>
      <c r="LU4399" s="29"/>
      <c r="LV4399" s="29"/>
      <c r="LW4399" s="29"/>
      <c r="LX4399" s="29"/>
      <c r="LY4399" s="29"/>
      <c r="LZ4399" s="29"/>
      <c r="MA4399" s="29"/>
      <c r="MB4399" s="29"/>
      <c r="MC4399" s="29"/>
      <c r="MD4399" s="29"/>
      <c r="ME4399" s="29"/>
      <c r="MF4399" s="29"/>
      <c r="MG4399" s="29"/>
      <c r="MH4399" s="29"/>
      <c r="MI4399" s="29"/>
      <c r="MJ4399" s="29"/>
      <c r="MK4399" s="29"/>
      <c r="ML4399" s="29"/>
      <c r="MM4399" s="29"/>
      <c r="MN4399" s="29"/>
      <c r="MO4399" s="29"/>
      <c r="MP4399" s="29"/>
      <c r="MQ4399" s="29"/>
      <c r="MR4399" s="29"/>
      <c r="MS4399" s="29"/>
      <c r="MT4399" s="29"/>
      <c r="MU4399" s="29"/>
      <c r="MV4399" s="29"/>
      <c r="MW4399" s="29"/>
      <c r="MX4399" s="29"/>
      <c r="MY4399" s="29"/>
      <c r="MZ4399" s="29"/>
      <c r="NA4399" s="29"/>
      <c r="NB4399" s="29"/>
      <c r="NC4399" s="29"/>
      <c r="ND4399" s="29"/>
      <c r="NE4399" s="29"/>
      <c r="NF4399" s="29"/>
      <c r="NG4399" s="29"/>
      <c r="NH4399" s="29"/>
      <c r="NI4399" s="29"/>
      <c r="NJ4399" s="29"/>
      <c r="NK4399" s="29"/>
      <c r="NL4399" s="29"/>
      <c r="NM4399" s="29"/>
      <c r="NN4399" s="29"/>
      <c r="NO4399" s="29"/>
      <c r="NP4399" s="29"/>
      <c r="NQ4399" s="29"/>
      <c r="NR4399" s="29"/>
      <c r="NS4399" s="29"/>
      <c r="NT4399" s="29"/>
      <c r="NU4399" s="29"/>
      <c r="NV4399" s="29"/>
      <c r="NW4399" s="29"/>
      <c r="NX4399" s="29"/>
      <c r="NY4399" s="29"/>
      <c r="NZ4399" s="29"/>
      <c r="OA4399" s="29"/>
      <c r="OB4399" s="29"/>
      <c r="OC4399" s="29"/>
      <c r="OD4399" s="29"/>
      <c r="OE4399" s="29"/>
      <c r="OF4399" s="29"/>
      <c r="OG4399" s="29"/>
      <c r="OH4399" s="29"/>
    </row>
    <row r="4400" spans="1:398" ht="16.5" customHeight="1">
      <c r="A4400" s="30" t="s">
        <v>5742</v>
      </c>
      <c r="B4400" s="13"/>
      <c r="C4400" s="487"/>
      <c r="D4400" s="12"/>
      <c r="E4400" s="14" t="s">
        <v>8500</v>
      </c>
      <c r="F4400" s="14" t="s">
        <v>125</v>
      </c>
      <c r="G4400" s="14" t="s">
        <v>111</v>
      </c>
      <c r="H4400" s="15">
        <v>2005</v>
      </c>
      <c r="I4400" s="15">
        <v>1</v>
      </c>
      <c r="J4400" s="15">
        <v>0</v>
      </c>
      <c r="K4400" s="15">
        <v>0</v>
      </c>
      <c r="L4400" s="16" t="s">
        <v>8501</v>
      </c>
      <c r="M4400" s="16"/>
      <c r="N4400" s="16" t="s">
        <v>41</v>
      </c>
      <c r="O4400" s="17">
        <v>0</v>
      </c>
      <c r="P4400" s="17">
        <v>0</v>
      </c>
      <c r="Q4400" s="17">
        <v>0</v>
      </c>
      <c r="R4400" s="18" t="s">
        <v>33</v>
      </c>
      <c r="S4400" s="19">
        <v>0</v>
      </c>
      <c r="T4400" s="19">
        <v>110</v>
      </c>
      <c r="U4400" s="19">
        <v>0</v>
      </c>
      <c r="V4400" s="19">
        <v>0</v>
      </c>
      <c r="W4400" s="20">
        <v>2.5000000000000001E-2</v>
      </c>
      <c r="X4400" s="21">
        <v>0</v>
      </c>
      <c r="Y4400" s="22" t="s">
        <v>33</v>
      </c>
      <c r="Z4400" s="86" t="s">
        <v>62</v>
      </c>
      <c r="AA4400" s="86">
        <v>0</v>
      </c>
      <c r="AB4400" s="86" t="s">
        <v>414</v>
      </c>
      <c r="AC4400" s="86" t="s">
        <v>414</v>
      </c>
      <c r="AD4400" s="25"/>
      <c r="AE4400" s="26"/>
      <c r="AF4400" s="27"/>
      <c r="AP4400" s="29"/>
      <c r="AQ4400" s="29"/>
      <c r="AR4400" s="29"/>
      <c r="AS4400" s="29"/>
      <c r="AT4400" s="29"/>
      <c r="AU4400" s="29"/>
      <c r="AV4400" s="29"/>
      <c r="AW4400" s="29"/>
      <c r="AX4400" s="29"/>
      <c r="AY4400" s="29"/>
      <c r="AZ4400" s="29"/>
      <c r="BA4400" s="29"/>
      <c r="BB4400" s="29"/>
      <c r="BC4400" s="29"/>
      <c r="BD4400" s="29"/>
      <c r="BE4400" s="29"/>
      <c r="BF4400" s="29"/>
      <c r="BG4400" s="29"/>
      <c r="BH4400" s="29"/>
      <c r="BI4400" s="29"/>
      <c r="BJ4400" s="29"/>
      <c r="BK4400" s="29"/>
      <c r="BL4400" s="29"/>
      <c r="BM4400" s="29"/>
      <c r="BN4400" s="29"/>
      <c r="BO4400" s="29"/>
      <c r="BP4400" s="29"/>
      <c r="BQ4400" s="29"/>
      <c r="BR4400" s="29"/>
      <c r="BS4400" s="29"/>
      <c r="BT4400" s="29"/>
      <c r="BU4400" s="29"/>
      <c r="BV4400" s="29"/>
      <c r="BW4400" s="29"/>
      <c r="BX4400" s="29"/>
      <c r="BY4400" s="29"/>
      <c r="BZ4400" s="29"/>
      <c r="CA4400" s="29"/>
      <c r="CB4400" s="29"/>
      <c r="CC4400" s="29"/>
      <c r="CD4400" s="29"/>
      <c r="CE4400" s="29"/>
      <c r="CF4400" s="29"/>
      <c r="CG4400" s="29"/>
      <c r="CH4400" s="29"/>
      <c r="CI4400" s="29"/>
      <c r="CJ4400" s="29"/>
      <c r="CK4400" s="29"/>
      <c r="CL4400" s="29"/>
      <c r="CM4400" s="29"/>
      <c r="CN4400" s="29"/>
      <c r="CO4400" s="29"/>
      <c r="CP4400" s="29"/>
      <c r="CQ4400" s="29"/>
      <c r="CR4400" s="29"/>
      <c r="CS4400" s="29"/>
      <c r="CT4400" s="29"/>
      <c r="CU4400" s="29"/>
      <c r="CV4400" s="29"/>
      <c r="CW4400" s="29"/>
      <c r="CX4400" s="29"/>
      <c r="CY4400" s="29"/>
      <c r="CZ4400" s="29"/>
      <c r="DA4400" s="29"/>
      <c r="DB4400" s="29"/>
      <c r="DC4400" s="29"/>
      <c r="DD4400" s="29"/>
      <c r="DE4400" s="29"/>
      <c r="DF4400" s="29"/>
      <c r="DG4400" s="29"/>
      <c r="DH4400" s="29"/>
      <c r="DI4400" s="29"/>
      <c r="DJ4400" s="29"/>
      <c r="DK4400" s="29"/>
      <c r="DL4400" s="29"/>
      <c r="DM4400" s="29"/>
      <c r="DN4400" s="29"/>
      <c r="DO4400" s="29"/>
      <c r="DP4400" s="29"/>
      <c r="DQ4400" s="29"/>
      <c r="DR4400" s="29"/>
      <c r="DS4400" s="29"/>
      <c r="DT4400" s="29"/>
      <c r="DU4400" s="29"/>
      <c r="DV4400" s="29"/>
      <c r="DW4400" s="29"/>
      <c r="DX4400" s="29"/>
      <c r="DY4400" s="29"/>
      <c r="DZ4400" s="29"/>
      <c r="EA4400" s="29"/>
      <c r="EB4400" s="29"/>
      <c r="EC4400" s="29"/>
      <c r="ED4400" s="29"/>
      <c r="EE4400" s="29"/>
      <c r="EF4400" s="29"/>
      <c r="EG4400" s="29"/>
      <c r="EH4400" s="29"/>
      <c r="EI4400" s="29"/>
      <c r="EJ4400" s="29"/>
      <c r="EK4400" s="29"/>
      <c r="EL4400" s="29"/>
      <c r="EM4400" s="29"/>
      <c r="EN4400" s="29"/>
      <c r="EO4400" s="29"/>
      <c r="EP4400" s="29"/>
      <c r="EQ4400" s="29"/>
      <c r="ER4400" s="29"/>
      <c r="ES4400" s="29"/>
      <c r="ET4400" s="29"/>
      <c r="EU4400" s="29"/>
      <c r="EV4400" s="29"/>
      <c r="EW4400" s="29"/>
      <c r="EX4400" s="29"/>
      <c r="EY4400" s="29"/>
      <c r="EZ4400" s="29"/>
      <c r="FA4400" s="29"/>
      <c r="FB4400" s="29"/>
      <c r="FC4400" s="29"/>
      <c r="FD4400" s="29"/>
      <c r="FE4400" s="29"/>
      <c r="FF4400" s="29"/>
      <c r="FG4400" s="29"/>
      <c r="FH4400" s="29"/>
      <c r="FI4400" s="29"/>
      <c r="FJ4400" s="29"/>
      <c r="FK4400" s="29"/>
      <c r="FL4400" s="29"/>
      <c r="FM4400" s="29"/>
      <c r="FN4400" s="29"/>
      <c r="FO4400" s="29"/>
      <c r="FP4400" s="29"/>
      <c r="FQ4400" s="29"/>
      <c r="FR4400" s="29"/>
      <c r="FS4400" s="29"/>
      <c r="FT4400" s="29"/>
      <c r="FU4400" s="29"/>
      <c r="FV4400" s="29"/>
      <c r="FW4400" s="29"/>
      <c r="FX4400" s="29"/>
      <c r="FY4400" s="29"/>
      <c r="FZ4400" s="29"/>
      <c r="GA4400" s="29"/>
      <c r="GB4400" s="29"/>
      <c r="GC4400" s="29"/>
      <c r="GD4400" s="29"/>
      <c r="GE4400" s="29"/>
      <c r="GF4400" s="29"/>
      <c r="GG4400" s="29"/>
      <c r="GH4400" s="29"/>
      <c r="GI4400" s="29"/>
      <c r="GJ4400" s="29"/>
      <c r="GK4400" s="29"/>
      <c r="GL4400" s="29"/>
      <c r="GM4400" s="29"/>
      <c r="GN4400" s="29"/>
      <c r="GO4400" s="29"/>
      <c r="GP4400" s="29"/>
      <c r="GQ4400" s="29"/>
      <c r="GR4400" s="29"/>
      <c r="GS4400" s="29"/>
      <c r="GT4400" s="29"/>
      <c r="GU4400" s="29"/>
      <c r="GV4400" s="29"/>
      <c r="GW4400" s="29"/>
      <c r="GX4400" s="29"/>
      <c r="GY4400" s="29"/>
      <c r="GZ4400" s="29"/>
      <c r="HA4400" s="29"/>
      <c r="HB4400" s="29"/>
      <c r="HC4400" s="29"/>
      <c r="HD4400" s="29"/>
      <c r="HE4400" s="29"/>
      <c r="HF4400" s="29"/>
      <c r="HG4400" s="29"/>
      <c r="HH4400" s="29"/>
      <c r="HI4400" s="29"/>
      <c r="HJ4400" s="29"/>
      <c r="HK4400" s="29"/>
      <c r="HL4400" s="29"/>
      <c r="HM4400" s="29"/>
      <c r="HN4400" s="29"/>
      <c r="HO4400" s="29"/>
      <c r="HP4400" s="29"/>
      <c r="HQ4400" s="29"/>
      <c r="HR4400" s="29"/>
      <c r="HS4400" s="29"/>
      <c r="HT4400" s="29"/>
      <c r="HU4400" s="29"/>
      <c r="HV4400" s="29"/>
      <c r="HW4400" s="29"/>
      <c r="HX4400" s="29"/>
      <c r="HY4400" s="29"/>
      <c r="HZ4400" s="29"/>
      <c r="IA4400" s="29"/>
      <c r="IB4400" s="29"/>
      <c r="IC4400" s="29"/>
      <c r="ID4400" s="29"/>
      <c r="IE4400" s="29"/>
      <c r="IF4400" s="29"/>
      <c r="IG4400" s="29"/>
      <c r="IH4400" s="29"/>
      <c r="II4400" s="29"/>
      <c r="IJ4400" s="29"/>
      <c r="IK4400" s="29"/>
      <c r="IL4400" s="29"/>
      <c r="IM4400" s="29"/>
      <c r="IN4400" s="29"/>
      <c r="IO4400" s="29"/>
      <c r="IP4400" s="29"/>
      <c r="IQ4400" s="29"/>
      <c r="IR4400" s="29"/>
      <c r="IS4400" s="29"/>
      <c r="IT4400" s="29"/>
      <c r="IU4400" s="29"/>
      <c r="IV4400" s="29"/>
      <c r="IW4400" s="29"/>
      <c r="IX4400" s="29"/>
      <c r="IY4400" s="29"/>
      <c r="IZ4400" s="29"/>
      <c r="JA4400" s="29"/>
      <c r="JB4400" s="29"/>
      <c r="JC4400" s="29"/>
      <c r="JD4400" s="29"/>
      <c r="JE4400" s="29"/>
      <c r="JF4400" s="29"/>
      <c r="JG4400" s="29"/>
      <c r="JH4400" s="29"/>
      <c r="JI4400" s="29"/>
      <c r="JJ4400" s="29"/>
      <c r="JK4400" s="29"/>
      <c r="JL4400" s="29"/>
      <c r="JM4400" s="29"/>
      <c r="JN4400" s="29"/>
      <c r="JO4400" s="29"/>
      <c r="JP4400" s="29"/>
      <c r="JQ4400" s="29"/>
      <c r="JR4400" s="29"/>
      <c r="JS4400" s="29"/>
      <c r="JT4400" s="29"/>
      <c r="JU4400" s="29"/>
      <c r="JV4400" s="29"/>
      <c r="JW4400" s="29"/>
      <c r="JX4400" s="29"/>
      <c r="JY4400" s="29"/>
      <c r="JZ4400" s="29"/>
      <c r="KA4400" s="29"/>
      <c r="KB4400" s="29"/>
      <c r="KC4400" s="29"/>
      <c r="KD4400" s="29"/>
      <c r="KE4400" s="29"/>
      <c r="KF4400" s="29"/>
      <c r="KG4400" s="29"/>
      <c r="KH4400" s="29"/>
      <c r="KI4400" s="29"/>
      <c r="KJ4400" s="29"/>
      <c r="KK4400" s="29"/>
      <c r="KL4400" s="29"/>
      <c r="KM4400" s="29"/>
      <c r="KN4400" s="29"/>
      <c r="KO4400" s="29"/>
      <c r="KP4400" s="29"/>
      <c r="KQ4400" s="29"/>
      <c r="KR4400" s="29"/>
      <c r="KS4400" s="29"/>
      <c r="KT4400" s="29"/>
      <c r="KU4400" s="29"/>
      <c r="KV4400" s="29"/>
      <c r="KW4400" s="29"/>
      <c r="KX4400" s="29"/>
      <c r="KY4400" s="29"/>
      <c r="KZ4400" s="29"/>
      <c r="LA4400" s="29"/>
      <c r="LB4400" s="29"/>
      <c r="LC4400" s="29"/>
      <c r="LD4400" s="29"/>
      <c r="LE4400" s="29"/>
      <c r="LF4400" s="29"/>
      <c r="LG4400" s="29"/>
      <c r="LH4400" s="29"/>
      <c r="LI4400" s="29"/>
      <c r="LJ4400" s="29"/>
      <c r="LK4400" s="29"/>
      <c r="LL4400" s="29"/>
      <c r="LM4400" s="29"/>
      <c r="LN4400" s="29"/>
      <c r="LO4400" s="29"/>
      <c r="LP4400" s="29"/>
      <c r="LQ4400" s="29"/>
      <c r="LR4400" s="29"/>
      <c r="LS4400" s="29"/>
      <c r="LT4400" s="29"/>
      <c r="LU4400" s="29"/>
      <c r="LV4400" s="29"/>
      <c r="LW4400" s="29"/>
      <c r="LX4400" s="29"/>
      <c r="LY4400" s="29"/>
      <c r="LZ4400" s="29"/>
      <c r="MA4400" s="29"/>
      <c r="MB4400" s="29"/>
      <c r="MC4400" s="29"/>
      <c r="MD4400" s="29"/>
      <c r="ME4400" s="29"/>
      <c r="MF4400" s="29"/>
      <c r="MG4400" s="29"/>
      <c r="MH4400" s="29"/>
      <c r="MI4400" s="29"/>
      <c r="MJ4400" s="29"/>
      <c r="MK4400" s="29"/>
      <c r="ML4400" s="29"/>
      <c r="MM4400" s="29"/>
      <c r="MN4400" s="29"/>
      <c r="MO4400" s="29"/>
      <c r="MP4400" s="29"/>
      <c r="MQ4400" s="29"/>
      <c r="MR4400" s="29"/>
      <c r="MS4400" s="29"/>
      <c r="MT4400" s="29"/>
      <c r="MU4400" s="29"/>
      <c r="MV4400" s="29"/>
      <c r="MW4400" s="29"/>
      <c r="MX4400" s="29"/>
      <c r="MY4400" s="29"/>
      <c r="MZ4400" s="29"/>
      <c r="NA4400" s="29"/>
      <c r="NB4400" s="29"/>
      <c r="NC4400" s="29"/>
      <c r="ND4400" s="29"/>
      <c r="NE4400" s="29"/>
      <c r="NF4400" s="29"/>
      <c r="NG4400" s="29"/>
      <c r="NH4400" s="29"/>
      <c r="NI4400" s="29"/>
      <c r="NJ4400" s="29"/>
      <c r="NK4400" s="29"/>
      <c r="NL4400" s="29"/>
      <c r="NM4400" s="29"/>
      <c r="NN4400" s="29"/>
      <c r="NO4400" s="29"/>
      <c r="NP4400" s="29"/>
      <c r="NQ4400" s="29"/>
      <c r="NR4400" s="29"/>
      <c r="NS4400" s="29"/>
      <c r="NT4400" s="29"/>
      <c r="NU4400" s="29"/>
      <c r="NV4400" s="29"/>
      <c r="NW4400" s="29"/>
      <c r="NX4400" s="29"/>
      <c r="NY4400" s="29"/>
      <c r="NZ4400" s="29"/>
      <c r="OA4400" s="29"/>
      <c r="OB4400" s="29"/>
      <c r="OC4400" s="29"/>
      <c r="OD4400" s="29"/>
      <c r="OE4400" s="29"/>
      <c r="OF4400" s="29"/>
      <c r="OG4400" s="29"/>
      <c r="OH4400" s="29"/>
    </row>
    <row r="4401" spans="1:398" ht="16.5" customHeight="1">
      <c r="A4401" s="30" t="s">
        <v>5742</v>
      </c>
      <c r="B4401" s="13"/>
      <c r="C4401" s="487"/>
      <c r="D4401" s="12"/>
      <c r="E4401" s="14" t="s">
        <v>424</v>
      </c>
      <c r="F4401" s="14" t="s">
        <v>1288</v>
      </c>
      <c r="G4401" s="14" t="s">
        <v>5701</v>
      </c>
      <c r="H4401" s="15">
        <v>2003</v>
      </c>
      <c r="I4401" s="15">
        <v>1</v>
      </c>
      <c r="J4401" s="15">
        <v>0</v>
      </c>
      <c r="K4401" s="15">
        <v>0</v>
      </c>
      <c r="L4401" s="16" t="s">
        <v>5702</v>
      </c>
      <c r="M4401" s="16"/>
      <c r="N4401" s="16" t="s">
        <v>41</v>
      </c>
      <c r="O4401" s="17">
        <v>0</v>
      </c>
      <c r="P4401" s="17">
        <v>0</v>
      </c>
      <c r="Q4401" s="17">
        <v>0</v>
      </c>
      <c r="R4401" s="18" t="s">
        <v>33</v>
      </c>
      <c r="S4401" s="19">
        <v>60</v>
      </c>
      <c r="T4401" s="19">
        <v>110</v>
      </c>
      <c r="U4401" s="19">
        <v>0</v>
      </c>
      <c r="V4401" s="19">
        <v>0</v>
      </c>
      <c r="W4401" s="20">
        <v>7.2999999999999995E-2</v>
      </c>
      <c r="X4401" s="21">
        <v>0</v>
      </c>
      <c r="Y4401" s="22" t="s">
        <v>33</v>
      </c>
      <c r="Z4401" s="86" t="s">
        <v>62</v>
      </c>
      <c r="AA4401" s="86">
        <v>0</v>
      </c>
      <c r="AB4401" s="86" t="s">
        <v>414</v>
      </c>
      <c r="AC4401" s="86" t="s">
        <v>414</v>
      </c>
      <c r="AD4401" s="25"/>
      <c r="AE4401" s="26"/>
      <c r="AF4401" s="27"/>
      <c r="AP4401" s="29"/>
      <c r="AQ4401" s="29"/>
      <c r="AR4401" s="29"/>
      <c r="AS4401" s="29"/>
      <c r="AT4401" s="29"/>
      <c r="AU4401" s="29"/>
      <c r="AV4401" s="29"/>
      <c r="AW4401" s="29"/>
      <c r="AX4401" s="29"/>
      <c r="AY4401" s="29"/>
      <c r="AZ4401" s="29"/>
      <c r="BA4401" s="29"/>
      <c r="BB4401" s="29"/>
      <c r="BC4401" s="29"/>
      <c r="BD4401" s="29"/>
      <c r="BE4401" s="29"/>
      <c r="BF4401" s="29"/>
      <c r="BG4401" s="29"/>
      <c r="BH4401" s="29"/>
      <c r="BI4401" s="29"/>
      <c r="BJ4401" s="29"/>
      <c r="BK4401" s="29"/>
      <c r="BL4401" s="29"/>
      <c r="BM4401" s="29"/>
      <c r="BN4401" s="29"/>
      <c r="BO4401" s="29"/>
      <c r="BP4401" s="29"/>
      <c r="BQ4401" s="29"/>
      <c r="BR4401" s="29"/>
      <c r="BS4401" s="29"/>
      <c r="BT4401" s="29"/>
      <c r="BU4401" s="29"/>
      <c r="BV4401" s="29"/>
      <c r="BW4401" s="29"/>
      <c r="BX4401" s="29"/>
      <c r="BY4401" s="29"/>
      <c r="BZ4401" s="29"/>
      <c r="CA4401" s="29"/>
      <c r="CB4401" s="29"/>
      <c r="CC4401" s="29"/>
      <c r="CD4401" s="29"/>
      <c r="CE4401" s="29"/>
      <c r="CF4401" s="29"/>
      <c r="CG4401" s="29"/>
      <c r="CH4401" s="29"/>
      <c r="CI4401" s="29"/>
      <c r="CJ4401" s="29"/>
      <c r="CK4401" s="29"/>
      <c r="CL4401" s="29"/>
      <c r="CM4401" s="29"/>
      <c r="CN4401" s="29"/>
      <c r="CO4401" s="29"/>
      <c r="CP4401" s="29"/>
      <c r="CQ4401" s="29"/>
      <c r="CR4401" s="29"/>
      <c r="CS4401" s="29"/>
      <c r="CT4401" s="29"/>
      <c r="CU4401" s="29"/>
      <c r="CV4401" s="29"/>
      <c r="CW4401" s="29"/>
      <c r="CX4401" s="29"/>
      <c r="CY4401" s="29"/>
      <c r="CZ4401" s="29"/>
      <c r="DA4401" s="29"/>
      <c r="DB4401" s="29"/>
      <c r="DC4401" s="29"/>
      <c r="DD4401" s="29"/>
      <c r="DE4401" s="29"/>
      <c r="DF4401" s="29"/>
      <c r="DG4401" s="29"/>
      <c r="DH4401" s="29"/>
      <c r="DI4401" s="29"/>
      <c r="DJ4401" s="29"/>
      <c r="DK4401" s="29"/>
      <c r="DL4401" s="29"/>
      <c r="DM4401" s="29"/>
      <c r="DN4401" s="29"/>
      <c r="DO4401" s="29"/>
      <c r="DP4401" s="29"/>
      <c r="DQ4401" s="29"/>
      <c r="DR4401" s="29"/>
      <c r="DS4401" s="29"/>
      <c r="DT4401" s="29"/>
      <c r="DU4401" s="29"/>
      <c r="DV4401" s="29"/>
      <c r="DW4401" s="29"/>
      <c r="DX4401" s="29"/>
      <c r="DY4401" s="29"/>
      <c r="DZ4401" s="29"/>
      <c r="EA4401" s="29"/>
      <c r="EB4401" s="29"/>
      <c r="EC4401" s="29"/>
      <c r="ED4401" s="29"/>
      <c r="EE4401" s="29"/>
      <c r="EF4401" s="29"/>
      <c r="EG4401" s="29"/>
      <c r="EH4401" s="29"/>
      <c r="EI4401" s="29"/>
      <c r="EJ4401" s="29"/>
      <c r="EK4401" s="29"/>
      <c r="EL4401" s="29"/>
      <c r="EM4401" s="29"/>
      <c r="EN4401" s="29"/>
      <c r="EO4401" s="29"/>
      <c r="EP4401" s="29"/>
      <c r="EQ4401" s="29"/>
      <c r="ER4401" s="29"/>
      <c r="ES4401" s="29"/>
      <c r="ET4401" s="29"/>
      <c r="EU4401" s="29"/>
      <c r="EV4401" s="29"/>
      <c r="EW4401" s="29"/>
      <c r="EX4401" s="29"/>
      <c r="EY4401" s="29"/>
      <c r="EZ4401" s="29"/>
      <c r="FA4401" s="29"/>
      <c r="FB4401" s="29"/>
      <c r="FC4401" s="29"/>
      <c r="FD4401" s="29"/>
      <c r="FE4401" s="29"/>
      <c r="FF4401" s="29"/>
      <c r="FG4401" s="29"/>
      <c r="FH4401" s="29"/>
      <c r="FI4401" s="29"/>
      <c r="FJ4401" s="29"/>
      <c r="FK4401" s="29"/>
      <c r="FL4401" s="29"/>
      <c r="FM4401" s="29"/>
      <c r="FN4401" s="29"/>
      <c r="FO4401" s="29"/>
      <c r="FP4401" s="29"/>
      <c r="FQ4401" s="29"/>
      <c r="FR4401" s="29"/>
      <c r="FS4401" s="29"/>
      <c r="FT4401" s="29"/>
      <c r="FU4401" s="29"/>
      <c r="FV4401" s="29"/>
      <c r="FW4401" s="29"/>
      <c r="FX4401" s="29"/>
      <c r="FY4401" s="29"/>
      <c r="FZ4401" s="29"/>
      <c r="GA4401" s="29"/>
      <c r="GB4401" s="29"/>
      <c r="GC4401" s="29"/>
      <c r="GD4401" s="29"/>
      <c r="GE4401" s="29"/>
      <c r="GF4401" s="29"/>
      <c r="GG4401" s="29"/>
      <c r="GH4401" s="29"/>
      <c r="GI4401" s="29"/>
      <c r="GJ4401" s="29"/>
      <c r="GK4401" s="29"/>
      <c r="GL4401" s="29"/>
      <c r="GM4401" s="29"/>
      <c r="GN4401" s="29"/>
      <c r="GO4401" s="29"/>
      <c r="GP4401" s="29"/>
      <c r="GQ4401" s="29"/>
      <c r="GR4401" s="29"/>
      <c r="GS4401" s="29"/>
      <c r="GT4401" s="29"/>
      <c r="GU4401" s="29"/>
      <c r="GV4401" s="29"/>
      <c r="GW4401" s="29"/>
      <c r="GX4401" s="29"/>
      <c r="GY4401" s="29"/>
      <c r="GZ4401" s="29"/>
      <c r="HA4401" s="29"/>
      <c r="HB4401" s="29"/>
      <c r="HC4401" s="29"/>
      <c r="HD4401" s="29"/>
      <c r="HE4401" s="29"/>
      <c r="HF4401" s="29"/>
      <c r="HG4401" s="29"/>
      <c r="HH4401" s="29"/>
      <c r="HI4401" s="29"/>
      <c r="HJ4401" s="29"/>
      <c r="HK4401" s="29"/>
      <c r="HL4401" s="29"/>
      <c r="HM4401" s="29"/>
      <c r="HN4401" s="29"/>
      <c r="HO4401" s="29"/>
      <c r="HP4401" s="29"/>
      <c r="HQ4401" s="29"/>
      <c r="HR4401" s="29"/>
      <c r="HS4401" s="29"/>
      <c r="HT4401" s="29"/>
      <c r="HU4401" s="29"/>
      <c r="HV4401" s="29"/>
      <c r="HW4401" s="29"/>
      <c r="HX4401" s="29"/>
      <c r="HY4401" s="29"/>
      <c r="HZ4401" s="29"/>
      <c r="IA4401" s="29"/>
      <c r="IB4401" s="29"/>
      <c r="IC4401" s="29"/>
      <c r="ID4401" s="29"/>
      <c r="IE4401" s="29"/>
      <c r="IF4401" s="29"/>
      <c r="IG4401" s="29"/>
      <c r="IH4401" s="29"/>
      <c r="II4401" s="29"/>
      <c r="IJ4401" s="29"/>
      <c r="IK4401" s="29"/>
      <c r="IL4401" s="29"/>
      <c r="IM4401" s="29"/>
      <c r="IN4401" s="29"/>
      <c r="IO4401" s="29"/>
      <c r="IP4401" s="29"/>
      <c r="IQ4401" s="29"/>
      <c r="IR4401" s="29"/>
      <c r="IS4401" s="29"/>
      <c r="IT4401" s="29"/>
      <c r="IU4401" s="29"/>
      <c r="IV4401" s="29"/>
      <c r="IW4401" s="29"/>
      <c r="IX4401" s="29"/>
      <c r="IY4401" s="29"/>
      <c r="IZ4401" s="29"/>
      <c r="JA4401" s="29"/>
      <c r="JB4401" s="29"/>
      <c r="JC4401" s="29"/>
      <c r="JD4401" s="29"/>
      <c r="JE4401" s="29"/>
      <c r="JF4401" s="29"/>
      <c r="JG4401" s="29"/>
      <c r="JH4401" s="29"/>
      <c r="JI4401" s="29"/>
      <c r="JJ4401" s="29"/>
      <c r="JK4401" s="29"/>
      <c r="JL4401" s="29"/>
      <c r="JM4401" s="29"/>
      <c r="JN4401" s="29"/>
      <c r="JO4401" s="29"/>
      <c r="JP4401" s="29"/>
      <c r="JQ4401" s="29"/>
      <c r="JR4401" s="29"/>
      <c r="JS4401" s="29"/>
      <c r="JT4401" s="29"/>
      <c r="JU4401" s="29"/>
      <c r="JV4401" s="29"/>
      <c r="JW4401" s="29"/>
      <c r="JX4401" s="29"/>
      <c r="JY4401" s="29"/>
      <c r="JZ4401" s="29"/>
      <c r="KA4401" s="29"/>
      <c r="KB4401" s="29"/>
      <c r="KC4401" s="29"/>
      <c r="KD4401" s="29"/>
      <c r="KE4401" s="29"/>
      <c r="KF4401" s="29"/>
      <c r="KG4401" s="29"/>
      <c r="KH4401" s="29"/>
      <c r="KI4401" s="29"/>
      <c r="KJ4401" s="29"/>
      <c r="KK4401" s="29"/>
      <c r="KL4401" s="29"/>
      <c r="KM4401" s="29"/>
      <c r="KN4401" s="29"/>
      <c r="KO4401" s="29"/>
      <c r="KP4401" s="29"/>
      <c r="KQ4401" s="29"/>
      <c r="KR4401" s="29"/>
      <c r="KS4401" s="29"/>
      <c r="KT4401" s="29"/>
      <c r="KU4401" s="29"/>
      <c r="KV4401" s="29"/>
      <c r="KW4401" s="29"/>
      <c r="KX4401" s="29"/>
      <c r="KY4401" s="29"/>
      <c r="KZ4401" s="29"/>
      <c r="LA4401" s="29"/>
      <c r="LB4401" s="29"/>
      <c r="LC4401" s="29"/>
      <c r="LD4401" s="29"/>
      <c r="LE4401" s="29"/>
      <c r="LF4401" s="29"/>
      <c r="LG4401" s="29"/>
      <c r="LH4401" s="29"/>
      <c r="LI4401" s="29"/>
      <c r="LJ4401" s="29"/>
      <c r="LK4401" s="29"/>
      <c r="LL4401" s="29"/>
      <c r="LM4401" s="29"/>
      <c r="LN4401" s="29"/>
      <c r="LO4401" s="29"/>
      <c r="LP4401" s="29"/>
      <c r="LQ4401" s="29"/>
      <c r="LR4401" s="29"/>
      <c r="LS4401" s="29"/>
      <c r="LT4401" s="29"/>
      <c r="LU4401" s="29"/>
      <c r="LV4401" s="29"/>
      <c r="LW4401" s="29"/>
      <c r="LX4401" s="29"/>
      <c r="LY4401" s="29"/>
      <c r="LZ4401" s="29"/>
      <c r="MA4401" s="29"/>
      <c r="MB4401" s="29"/>
      <c r="MC4401" s="29"/>
      <c r="MD4401" s="29"/>
      <c r="ME4401" s="29"/>
      <c r="MF4401" s="29"/>
      <c r="MG4401" s="29"/>
      <c r="MH4401" s="29"/>
      <c r="MI4401" s="29"/>
      <c r="MJ4401" s="29"/>
      <c r="MK4401" s="29"/>
      <c r="ML4401" s="29"/>
      <c r="MM4401" s="29"/>
      <c r="MN4401" s="29"/>
      <c r="MO4401" s="29"/>
      <c r="MP4401" s="29"/>
      <c r="MQ4401" s="29"/>
      <c r="MR4401" s="29"/>
      <c r="MS4401" s="29"/>
      <c r="MT4401" s="29"/>
      <c r="MU4401" s="29"/>
      <c r="MV4401" s="29"/>
      <c r="MW4401" s="29"/>
      <c r="MX4401" s="29"/>
      <c r="MY4401" s="29"/>
      <c r="MZ4401" s="29"/>
      <c r="NA4401" s="29"/>
      <c r="NB4401" s="29"/>
      <c r="NC4401" s="29"/>
      <c r="ND4401" s="29"/>
      <c r="NE4401" s="29"/>
      <c r="NF4401" s="29"/>
      <c r="NG4401" s="29"/>
      <c r="NH4401" s="29"/>
      <c r="NI4401" s="29"/>
      <c r="NJ4401" s="29"/>
      <c r="NK4401" s="29"/>
      <c r="NL4401" s="29"/>
      <c r="NM4401" s="29"/>
      <c r="NN4401" s="29"/>
      <c r="NO4401" s="29"/>
      <c r="NP4401" s="29"/>
      <c r="NQ4401" s="29"/>
      <c r="NR4401" s="29"/>
      <c r="NS4401" s="29"/>
      <c r="NT4401" s="29"/>
      <c r="NU4401" s="29"/>
      <c r="NV4401" s="29"/>
      <c r="NW4401" s="29"/>
      <c r="NX4401" s="29"/>
      <c r="NY4401" s="29"/>
      <c r="NZ4401" s="29"/>
      <c r="OA4401" s="29"/>
      <c r="OB4401" s="29"/>
      <c r="OC4401" s="29"/>
      <c r="OD4401" s="29"/>
      <c r="OE4401" s="29"/>
      <c r="OF4401" s="29"/>
      <c r="OG4401" s="29"/>
      <c r="OH4401" s="29"/>
    </row>
    <row r="4402" spans="1:398" ht="16.5" customHeight="1">
      <c r="A4402" s="30" t="s">
        <v>5742</v>
      </c>
      <c r="B4402" s="13"/>
      <c r="C4402" s="487"/>
      <c r="D4402" s="12"/>
      <c r="E4402" s="14" t="s">
        <v>5703</v>
      </c>
      <c r="F4402" s="14" t="s">
        <v>414</v>
      </c>
      <c r="G4402" s="14" t="s">
        <v>414</v>
      </c>
      <c r="H4402" s="15">
        <v>2009</v>
      </c>
      <c r="I4402" s="15">
        <v>1</v>
      </c>
      <c r="J4402" s="15">
        <v>0</v>
      </c>
      <c r="K4402" s="15">
        <v>0</v>
      </c>
      <c r="L4402" s="16" t="s">
        <v>5702</v>
      </c>
      <c r="M4402" s="16"/>
      <c r="N4402" s="16" t="s">
        <v>6562</v>
      </c>
      <c r="O4402" s="17">
        <v>0</v>
      </c>
      <c r="P4402" s="17">
        <v>0</v>
      </c>
      <c r="Q4402" s="17">
        <v>0</v>
      </c>
      <c r="R4402" s="18" t="s">
        <v>33</v>
      </c>
      <c r="S4402" s="19">
        <v>60</v>
      </c>
      <c r="T4402" s="19">
        <v>110</v>
      </c>
      <c r="U4402" s="19">
        <v>0</v>
      </c>
      <c r="V4402" s="19">
        <v>0</v>
      </c>
      <c r="W4402" s="20">
        <v>0.16</v>
      </c>
      <c r="X4402" s="21">
        <v>0</v>
      </c>
      <c r="Y4402" s="22" t="s">
        <v>33</v>
      </c>
      <c r="Z4402" s="86" t="s">
        <v>62</v>
      </c>
      <c r="AA4402" s="86">
        <v>0</v>
      </c>
      <c r="AB4402" s="86" t="s">
        <v>414</v>
      </c>
      <c r="AC4402" s="86" t="s">
        <v>414</v>
      </c>
      <c r="AD4402" s="25"/>
      <c r="AE4402" s="26"/>
      <c r="AF4402" s="27"/>
      <c r="AP4402" s="29"/>
      <c r="AQ4402" s="29"/>
      <c r="AR4402" s="29"/>
      <c r="AS4402" s="29"/>
      <c r="AT4402" s="29"/>
      <c r="AU4402" s="29"/>
      <c r="AV4402" s="29"/>
      <c r="AW4402" s="29"/>
      <c r="AX4402" s="29"/>
      <c r="AY4402" s="29"/>
      <c r="AZ4402" s="29"/>
      <c r="BA4402" s="29"/>
      <c r="BB4402" s="29"/>
      <c r="BC4402" s="29"/>
      <c r="BD4402" s="29"/>
      <c r="BE4402" s="29"/>
      <c r="BF4402" s="29"/>
      <c r="BG4402" s="29"/>
      <c r="BH4402" s="29"/>
      <c r="BI4402" s="29"/>
      <c r="BJ4402" s="29"/>
      <c r="BK4402" s="29"/>
      <c r="BL4402" s="29"/>
      <c r="BM4402" s="29"/>
      <c r="BN4402" s="29"/>
      <c r="BO4402" s="29"/>
      <c r="BP4402" s="29"/>
      <c r="BQ4402" s="29"/>
      <c r="BR4402" s="29"/>
      <c r="BS4402" s="29"/>
      <c r="BT4402" s="29"/>
      <c r="BU4402" s="29"/>
      <c r="BV4402" s="29"/>
      <c r="BW4402" s="29"/>
      <c r="BX4402" s="29"/>
      <c r="BY4402" s="29"/>
      <c r="BZ4402" s="29"/>
      <c r="CA4402" s="29"/>
      <c r="CB4402" s="29"/>
      <c r="CC4402" s="29"/>
      <c r="CD4402" s="29"/>
      <c r="CE4402" s="29"/>
      <c r="CF4402" s="29"/>
      <c r="CG4402" s="29"/>
      <c r="CH4402" s="29"/>
      <c r="CI4402" s="29"/>
      <c r="CJ4402" s="29"/>
      <c r="CK4402" s="29"/>
      <c r="CL4402" s="29"/>
      <c r="CM4402" s="29"/>
      <c r="CN4402" s="29"/>
      <c r="CO4402" s="29"/>
      <c r="CP4402" s="29"/>
      <c r="CQ4402" s="29"/>
      <c r="CR4402" s="29"/>
      <c r="CS4402" s="29"/>
      <c r="CT4402" s="29"/>
      <c r="CU4402" s="29"/>
      <c r="CV4402" s="29"/>
      <c r="CW4402" s="29"/>
      <c r="CX4402" s="29"/>
      <c r="CY4402" s="29"/>
      <c r="CZ4402" s="29"/>
      <c r="DA4402" s="29"/>
      <c r="DB4402" s="29"/>
      <c r="DC4402" s="29"/>
      <c r="DD4402" s="29"/>
      <c r="DE4402" s="29"/>
      <c r="DF4402" s="29"/>
      <c r="DG4402" s="29"/>
      <c r="DH4402" s="29"/>
      <c r="DI4402" s="29"/>
      <c r="DJ4402" s="29"/>
      <c r="DK4402" s="29"/>
      <c r="DL4402" s="29"/>
      <c r="DM4402" s="29"/>
      <c r="DN4402" s="29"/>
      <c r="DO4402" s="29"/>
      <c r="DP4402" s="29"/>
      <c r="DQ4402" s="29"/>
      <c r="DR4402" s="29"/>
      <c r="DS4402" s="29"/>
      <c r="DT4402" s="29"/>
      <c r="DU4402" s="29"/>
      <c r="DV4402" s="29"/>
      <c r="DW4402" s="29"/>
      <c r="DX4402" s="29"/>
      <c r="DY4402" s="29"/>
      <c r="DZ4402" s="29"/>
      <c r="EA4402" s="29"/>
      <c r="EB4402" s="29"/>
      <c r="EC4402" s="29"/>
      <c r="ED4402" s="29"/>
      <c r="EE4402" s="29"/>
      <c r="EF4402" s="29"/>
      <c r="EG4402" s="29"/>
      <c r="EH4402" s="29"/>
      <c r="EI4402" s="29"/>
      <c r="EJ4402" s="29"/>
      <c r="EK4402" s="29"/>
      <c r="EL4402" s="29"/>
      <c r="EM4402" s="29"/>
      <c r="EN4402" s="29"/>
      <c r="EO4402" s="29"/>
      <c r="EP4402" s="29"/>
      <c r="EQ4402" s="29"/>
      <c r="ER4402" s="29"/>
      <c r="ES4402" s="29"/>
      <c r="ET4402" s="29"/>
      <c r="EU4402" s="29"/>
      <c r="EV4402" s="29"/>
      <c r="EW4402" s="29"/>
      <c r="EX4402" s="29"/>
      <c r="EY4402" s="29"/>
      <c r="EZ4402" s="29"/>
      <c r="FA4402" s="29"/>
      <c r="FB4402" s="29"/>
      <c r="FC4402" s="29"/>
      <c r="FD4402" s="29"/>
      <c r="FE4402" s="29"/>
      <c r="FF4402" s="29"/>
      <c r="FG4402" s="29"/>
      <c r="FH4402" s="29"/>
      <c r="FI4402" s="29"/>
      <c r="FJ4402" s="29"/>
      <c r="FK4402" s="29"/>
      <c r="FL4402" s="29"/>
      <c r="FM4402" s="29"/>
      <c r="FN4402" s="29"/>
      <c r="FO4402" s="29"/>
      <c r="FP4402" s="29"/>
      <c r="FQ4402" s="29"/>
      <c r="FR4402" s="29"/>
      <c r="FS4402" s="29"/>
      <c r="FT4402" s="29"/>
      <c r="FU4402" s="29"/>
      <c r="FV4402" s="29"/>
      <c r="FW4402" s="29"/>
      <c r="FX4402" s="29"/>
      <c r="FY4402" s="29"/>
      <c r="FZ4402" s="29"/>
      <c r="GA4402" s="29"/>
      <c r="GB4402" s="29"/>
      <c r="GC4402" s="29"/>
      <c r="GD4402" s="29"/>
      <c r="GE4402" s="29"/>
      <c r="GF4402" s="29"/>
      <c r="GG4402" s="29"/>
      <c r="GH4402" s="29"/>
      <c r="GI4402" s="29"/>
      <c r="GJ4402" s="29"/>
      <c r="GK4402" s="29"/>
      <c r="GL4402" s="29"/>
      <c r="GM4402" s="29"/>
      <c r="GN4402" s="29"/>
      <c r="GO4402" s="29"/>
      <c r="GP4402" s="29"/>
      <c r="GQ4402" s="29"/>
      <c r="GR4402" s="29"/>
      <c r="GS4402" s="29"/>
      <c r="GT4402" s="29"/>
      <c r="GU4402" s="29"/>
      <c r="GV4402" s="29"/>
      <c r="GW4402" s="29"/>
      <c r="GX4402" s="29"/>
      <c r="GY4402" s="29"/>
      <c r="GZ4402" s="29"/>
      <c r="HA4402" s="29"/>
      <c r="HB4402" s="29"/>
      <c r="HC4402" s="29"/>
      <c r="HD4402" s="29"/>
      <c r="HE4402" s="29"/>
      <c r="HF4402" s="29"/>
      <c r="HG4402" s="29"/>
      <c r="HH4402" s="29"/>
      <c r="HI4402" s="29"/>
      <c r="HJ4402" s="29"/>
      <c r="HK4402" s="29"/>
      <c r="HL4402" s="29"/>
      <c r="HM4402" s="29"/>
      <c r="HN4402" s="29"/>
      <c r="HO4402" s="29"/>
      <c r="HP4402" s="29"/>
      <c r="HQ4402" s="29"/>
      <c r="HR4402" s="29"/>
      <c r="HS4402" s="29"/>
      <c r="HT4402" s="29"/>
      <c r="HU4402" s="29"/>
      <c r="HV4402" s="29"/>
      <c r="HW4402" s="29"/>
      <c r="HX4402" s="29"/>
      <c r="HY4402" s="29"/>
      <c r="HZ4402" s="29"/>
      <c r="IA4402" s="29"/>
      <c r="IB4402" s="29"/>
      <c r="IC4402" s="29"/>
      <c r="ID4402" s="29"/>
      <c r="IE4402" s="29"/>
      <c r="IF4402" s="29"/>
      <c r="IG4402" s="29"/>
      <c r="IH4402" s="29"/>
      <c r="II4402" s="29"/>
      <c r="IJ4402" s="29"/>
      <c r="IK4402" s="29"/>
      <c r="IL4402" s="29"/>
      <c r="IM4402" s="29"/>
      <c r="IN4402" s="29"/>
      <c r="IO4402" s="29"/>
      <c r="IP4402" s="29"/>
      <c r="IQ4402" s="29"/>
      <c r="IR4402" s="29"/>
      <c r="IS4402" s="29"/>
      <c r="IT4402" s="29"/>
      <c r="IU4402" s="29"/>
      <c r="IV4402" s="29"/>
      <c r="IW4402" s="29"/>
      <c r="IX4402" s="29"/>
      <c r="IY4402" s="29"/>
      <c r="IZ4402" s="29"/>
      <c r="JA4402" s="29"/>
      <c r="JB4402" s="29"/>
      <c r="JC4402" s="29"/>
      <c r="JD4402" s="29"/>
      <c r="JE4402" s="29"/>
      <c r="JF4402" s="29"/>
      <c r="JG4402" s="29"/>
      <c r="JH4402" s="29"/>
      <c r="JI4402" s="29"/>
      <c r="JJ4402" s="29"/>
      <c r="JK4402" s="29"/>
      <c r="JL4402" s="29"/>
      <c r="JM4402" s="29"/>
      <c r="JN4402" s="29"/>
      <c r="JO4402" s="29"/>
      <c r="JP4402" s="29"/>
      <c r="JQ4402" s="29"/>
      <c r="JR4402" s="29"/>
      <c r="JS4402" s="29"/>
      <c r="JT4402" s="29"/>
      <c r="JU4402" s="29"/>
      <c r="JV4402" s="29"/>
      <c r="JW4402" s="29"/>
      <c r="JX4402" s="29"/>
      <c r="JY4402" s="29"/>
      <c r="JZ4402" s="29"/>
      <c r="KA4402" s="29"/>
      <c r="KB4402" s="29"/>
      <c r="KC4402" s="29"/>
      <c r="KD4402" s="29"/>
      <c r="KE4402" s="29"/>
      <c r="KF4402" s="29"/>
      <c r="KG4402" s="29"/>
      <c r="KH4402" s="29"/>
      <c r="KI4402" s="29"/>
      <c r="KJ4402" s="29"/>
      <c r="KK4402" s="29"/>
      <c r="KL4402" s="29"/>
      <c r="KM4402" s="29"/>
      <c r="KN4402" s="29"/>
      <c r="KO4402" s="29"/>
      <c r="KP4402" s="29"/>
      <c r="KQ4402" s="29"/>
      <c r="KR4402" s="29"/>
      <c r="KS4402" s="29"/>
      <c r="KT4402" s="29"/>
      <c r="KU4402" s="29"/>
      <c r="KV4402" s="29"/>
      <c r="KW4402" s="29"/>
      <c r="KX4402" s="29"/>
      <c r="KY4402" s="29"/>
      <c r="KZ4402" s="29"/>
      <c r="LA4402" s="29"/>
      <c r="LB4402" s="29"/>
      <c r="LC4402" s="29"/>
      <c r="LD4402" s="29"/>
      <c r="LE4402" s="29"/>
      <c r="LF4402" s="29"/>
      <c r="LG4402" s="29"/>
      <c r="LH4402" s="29"/>
      <c r="LI4402" s="29"/>
      <c r="LJ4402" s="29"/>
      <c r="LK4402" s="29"/>
      <c r="LL4402" s="29"/>
      <c r="LM4402" s="29"/>
      <c r="LN4402" s="29"/>
      <c r="LO4402" s="29"/>
      <c r="LP4402" s="29"/>
      <c r="LQ4402" s="29"/>
      <c r="LR4402" s="29"/>
      <c r="LS4402" s="29"/>
      <c r="LT4402" s="29"/>
      <c r="LU4402" s="29"/>
      <c r="LV4402" s="29"/>
      <c r="LW4402" s="29"/>
      <c r="LX4402" s="29"/>
      <c r="LY4402" s="29"/>
      <c r="LZ4402" s="29"/>
      <c r="MA4402" s="29"/>
      <c r="MB4402" s="29"/>
      <c r="MC4402" s="29"/>
      <c r="MD4402" s="29"/>
      <c r="ME4402" s="29"/>
      <c r="MF4402" s="29"/>
      <c r="MG4402" s="29"/>
      <c r="MH4402" s="29"/>
      <c r="MI4402" s="29"/>
      <c r="MJ4402" s="29"/>
      <c r="MK4402" s="29"/>
      <c r="ML4402" s="29"/>
      <c r="MM4402" s="29"/>
      <c r="MN4402" s="29"/>
      <c r="MO4402" s="29"/>
      <c r="MP4402" s="29"/>
      <c r="MQ4402" s="29"/>
      <c r="MR4402" s="29"/>
      <c r="MS4402" s="29"/>
      <c r="MT4402" s="29"/>
      <c r="MU4402" s="29"/>
      <c r="MV4402" s="29"/>
      <c r="MW4402" s="29"/>
      <c r="MX4402" s="29"/>
      <c r="MY4402" s="29"/>
      <c r="MZ4402" s="29"/>
      <c r="NA4402" s="29"/>
      <c r="NB4402" s="29"/>
      <c r="NC4402" s="29"/>
      <c r="ND4402" s="29"/>
      <c r="NE4402" s="29"/>
      <c r="NF4402" s="29"/>
      <c r="NG4402" s="29"/>
      <c r="NH4402" s="29"/>
      <c r="NI4402" s="29"/>
      <c r="NJ4402" s="29"/>
      <c r="NK4402" s="29"/>
      <c r="NL4402" s="29"/>
      <c r="NM4402" s="29"/>
      <c r="NN4402" s="29"/>
      <c r="NO4402" s="29"/>
      <c r="NP4402" s="29"/>
      <c r="NQ4402" s="29"/>
      <c r="NR4402" s="29"/>
      <c r="NS4402" s="29"/>
      <c r="NT4402" s="29"/>
      <c r="NU4402" s="29"/>
      <c r="NV4402" s="29"/>
      <c r="NW4402" s="29"/>
      <c r="NX4402" s="29"/>
      <c r="NY4402" s="29"/>
      <c r="NZ4402" s="29"/>
      <c r="OA4402" s="29"/>
      <c r="OB4402" s="29"/>
      <c r="OC4402" s="29"/>
      <c r="OD4402" s="29"/>
      <c r="OE4402" s="29"/>
      <c r="OF4402" s="29"/>
      <c r="OG4402" s="29"/>
      <c r="OH4402" s="29"/>
    </row>
    <row r="4403" spans="1:398" ht="16.5" customHeight="1">
      <c r="A4403" s="30" t="s">
        <v>5742</v>
      </c>
      <c r="B4403" s="13"/>
      <c r="C4403" s="487"/>
      <c r="D4403" s="12"/>
      <c r="E4403" s="14" t="s">
        <v>486</v>
      </c>
      <c r="F4403" s="14" t="s">
        <v>5707</v>
      </c>
      <c r="G4403" s="14" t="s">
        <v>5708</v>
      </c>
      <c r="H4403" s="15">
        <v>2003</v>
      </c>
      <c r="I4403" s="15">
        <v>1</v>
      </c>
      <c r="J4403" s="15">
        <v>0</v>
      </c>
      <c r="K4403" s="15">
        <v>0</v>
      </c>
      <c r="L4403" s="16" t="s">
        <v>5702</v>
      </c>
      <c r="M4403" s="16"/>
      <c r="N4403" s="16" t="s">
        <v>41</v>
      </c>
      <c r="O4403" s="17">
        <v>0</v>
      </c>
      <c r="P4403" s="17">
        <v>0</v>
      </c>
      <c r="Q4403" s="17">
        <v>0</v>
      </c>
      <c r="R4403" s="18" t="s">
        <v>33</v>
      </c>
      <c r="S4403" s="19">
        <v>60</v>
      </c>
      <c r="T4403" s="19">
        <v>110</v>
      </c>
      <c r="U4403" s="19">
        <v>0</v>
      </c>
      <c r="V4403" s="19">
        <v>0</v>
      </c>
      <c r="W4403" s="20">
        <v>0.6</v>
      </c>
      <c r="X4403" s="21">
        <v>0</v>
      </c>
      <c r="Y4403" s="22" t="s">
        <v>33</v>
      </c>
      <c r="Z4403" s="86" t="s">
        <v>62</v>
      </c>
      <c r="AA4403" s="86">
        <v>0</v>
      </c>
      <c r="AB4403" s="86" t="s">
        <v>414</v>
      </c>
      <c r="AC4403" s="86" t="s">
        <v>414</v>
      </c>
      <c r="AD4403" s="25"/>
      <c r="AE4403" s="26"/>
      <c r="AF4403" s="27"/>
      <c r="AP4403" s="29"/>
      <c r="AQ4403" s="29"/>
      <c r="AR4403" s="29"/>
      <c r="AS4403" s="29"/>
      <c r="AT4403" s="29"/>
      <c r="AU4403" s="29"/>
      <c r="AV4403" s="29"/>
      <c r="AW4403" s="29"/>
      <c r="AX4403" s="29"/>
      <c r="AY4403" s="29"/>
      <c r="AZ4403" s="29"/>
      <c r="BA4403" s="29"/>
      <c r="BB4403" s="29"/>
      <c r="BC4403" s="29"/>
      <c r="BD4403" s="29"/>
      <c r="BE4403" s="29"/>
      <c r="BF4403" s="29"/>
      <c r="BG4403" s="29"/>
      <c r="BH4403" s="29"/>
      <c r="BI4403" s="29"/>
      <c r="BJ4403" s="29"/>
      <c r="BK4403" s="29"/>
      <c r="BL4403" s="29"/>
      <c r="BM4403" s="29"/>
      <c r="BN4403" s="29"/>
      <c r="BO4403" s="29"/>
      <c r="BP4403" s="29"/>
      <c r="BQ4403" s="29"/>
      <c r="BR4403" s="29"/>
      <c r="BS4403" s="29"/>
      <c r="BT4403" s="29"/>
      <c r="BU4403" s="29"/>
      <c r="BV4403" s="29"/>
      <c r="BW4403" s="29"/>
      <c r="BX4403" s="29"/>
      <c r="BY4403" s="29"/>
      <c r="BZ4403" s="29"/>
      <c r="CA4403" s="29"/>
      <c r="CB4403" s="29"/>
      <c r="CC4403" s="29"/>
      <c r="CD4403" s="29"/>
      <c r="CE4403" s="29"/>
      <c r="CF4403" s="29"/>
      <c r="CG4403" s="29"/>
      <c r="CH4403" s="29"/>
      <c r="CI4403" s="29"/>
      <c r="CJ4403" s="29"/>
      <c r="CK4403" s="29"/>
      <c r="CL4403" s="29"/>
      <c r="CM4403" s="29"/>
      <c r="CN4403" s="29"/>
      <c r="CO4403" s="29"/>
      <c r="CP4403" s="29"/>
      <c r="CQ4403" s="29"/>
      <c r="CR4403" s="29"/>
      <c r="CS4403" s="29"/>
      <c r="CT4403" s="29"/>
      <c r="CU4403" s="29"/>
      <c r="CV4403" s="29"/>
      <c r="CW4403" s="29"/>
      <c r="CX4403" s="29"/>
      <c r="CY4403" s="29"/>
      <c r="CZ4403" s="29"/>
      <c r="DA4403" s="29"/>
      <c r="DB4403" s="29"/>
      <c r="DC4403" s="29"/>
      <c r="DD4403" s="29"/>
      <c r="DE4403" s="29"/>
      <c r="DF4403" s="29"/>
      <c r="DG4403" s="29"/>
      <c r="DH4403" s="29"/>
      <c r="DI4403" s="29"/>
      <c r="DJ4403" s="29"/>
      <c r="DK4403" s="29"/>
      <c r="DL4403" s="29"/>
      <c r="DM4403" s="29"/>
      <c r="DN4403" s="29"/>
      <c r="DO4403" s="29"/>
      <c r="DP4403" s="29"/>
      <c r="DQ4403" s="29"/>
      <c r="DR4403" s="29"/>
      <c r="DS4403" s="29"/>
      <c r="DT4403" s="29"/>
      <c r="DU4403" s="29"/>
      <c r="DV4403" s="29"/>
      <c r="DW4403" s="29"/>
      <c r="DX4403" s="29"/>
      <c r="DY4403" s="29"/>
      <c r="DZ4403" s="29"/>
      <c r="EA4403" s="29"/>
      <c r="EB4403" s="29"/>
      <c r="EC4403" s="29"/>
      <c r="ED4403" s="29"/>
      <c r="EE4403" s="29"/>
      <c r="EF4403" s="29"/>
      <c r="EG4403" s="29"/>
      <c r="EH4403" s="29"/>
      <c r="EI4403" s="29"/>
      <c r="EJ4403" s="29"/>
      <c r="EK4403" s="29"/>
      <c r="EL4403" s="29"/>
      <c r="EM4403" s="29"/>
      <c r="EN4403" s="29"/>
      <c r="EO4403" s="29"/>
      <c r="EP4403" s="29"/>
      <c r="EQ4403" s="29"/>
      <c r="ER4403" s="29"/>
      <c r="ES4403" s="29"/>
      <c r="ET4403" s="29"/>
      <c r="EU4403" s="29"/>
      <c r="EV4403" s="29"/>
      <c r="EW4403" s="29"/>
      <c r="EX4403" s="29"/>
      <c r="EY4403" s="29"/>
      <c r="EZ4403" s="29"/>
      <c r="FA4403" s="29"/>
      <c r="FB4403" s="29"/>
      <c r="FC4403" s="29"/>
      <c r="FD4403" s="29"/>
      <c r="FE4403" s="29"/>
      <c r="FF4403" s="29"/>
      <c r="FG4403" s="29"/>
      <c r="FH4403" s="29"/>
      <c r="FI4403" s="29"/>
      <c r="FJ4403" s="29"/>
      <c r="FK4403" s="29"/>
      <c r="FL4403" s="29"/>
      <c r="FM4403" s="29"/>
      <c r="FN4403" s="29"/>
      <c r="FO4403" s="29"/>
      <c r="FP4403" s="29"/>
      <c r="FQ4403" s="29"/>
      <c r="FR4403" s="29"/>
      <c r="FS4403" s="29"/>
      <c r="FT4403" s="29"/>
      <c r="FU4403" s="29"/>
      <c r="FV4403" s="29"/>
      <c r="FW4403" s="29"/>
      <c r="FX4403" s="29"/>
      <c r="FY4403" s="29"/>
      <c r="FZ4403" s="29"/>
      <c r="GA4403" s="29"/>
      <c r="GB4403" s="29"/>
      <c r="GC4403" s="29"/>
      <c r="GD4403" s="29"/>
      <c r="GE4403" s="29"/>
      <c r="GF4403" s="29"/>
      <c r="GG4403" s="29"/>
      <c r="GH4403" s="29"/>
      <c r="GI4403" s="29"/>
      <c r="GJ4403" s="29"/>
      <c r="GK4403" s="29"/>
      <c r="GL4403" s="29"/>
      <c r="GM4403" s="29"/>
      <c r="GN4403" s="29"/>
      <c r="GO4403" s="29"/>
      <c r="GP4403" s="29"/>
      <c r="GQ4403" s="29"/>
      <c r="GR4403" s="29"/>
      <c r="GS4403" s="29"/>
      <c r="GT4403" s="29"/>
      <c r="GU4403" s="29"/>
      <c r="GV4403" s="29"/>
      <c r="GW4403" s="29"/>
      <c r="GX4403" s="29"/>
      <c r="GY4403" s="29"/>
      <c r="GZ4403" s="29"/>
      <c r="HA4403" s="29"/>
      <c r="HB4403" s="29"/>
      <c r="HC4403" s="29"/>
      <c r="HD4403" s="29"/>
      <c r="HE4403" s="29"/>
      <c r="HF4403" s="29"/>
      <c r="HG4403" s="29"/>
      <c r="HH4403" s="29"/>
      <c r="HI4403" s="29"/>
      <c r="HJ4403" s="29"/>
      <c r="HK4403" s="29"/>
      <c r="HL4403" s="29"/>
      <c r="HM4403" s="29"/>
      <c r="HN4403" s="29"/>
      <c r="HO4403" s="29"/>
      <c r="HP4403" s="29"/>
      <c r="HQ4403" s="29"/>
      <c r="HR4403" s="29"/>
      <c r="HS4403" s="29"/>
      <c r="HT4403" s="29"/>
      <c r="HU4403" s="29"/>
      <c r="HV4403" s="29"/>
      <c r="HW4403" s="29"/>
      <c r="HX4403" s="29"/>
      <c r="HY4403" s="29"/>
      <c r="HZ4403" s="29"/>
      <c r="IA4403" s="29"/>
      <c r="IB4403" s="29"/>
      <c r="IC4403" s="29"/>
      <c r="ID4403" s="29"/>
      <c r="IE4403" s="29"/>
      <c r="IF4403" s="29"/>
      <c r="IG4403" s="29"/>
      <c r="IH4403" s="29"/>
      <c r="II4403" s="29"/>
      <c r="IJ4403" s="29"/>
      <c r="IK4403" s="29"/>
      <c r="IL4403" s="29"/>
      <c r="IM4403" s="29"/>
      <c r="IN4403" s="29"/>
      <c r="IO4403" s="29"/>
      <c r="IP4403" s="29"/>
      <c r="IQ4403" s="29"/>
      <c r="IR4403" s="29"/>
      <c r="IS4403" s="29"/>
      <c r="IT4403" s="29"/>
      <c r="IU4403" s="29"/>
      <c r="IV4403" s="29"/>
      <c r="IW4403" s="29"/>
      <c r="IX4403" s="29"/>
      <c r="IY4403" s="29"/>
      <c r="IZ4403" s="29"/>
      <c r="JA4403" s="29"/>
      <c r="JB4403" s="29"/>
      <c r="JC4403" s="29"/>
      <c r="JD4403" s="29"/>
      <c r="JE4403" s="29"/>
      <c r="JF4403" s="29"/>
      <c r="JG4403" s="29"/>
      <c r="JH4403" s="29"/>
      <c r="JI4403" s="29"/>
      <c r="JJ4403" s="29"/>
      <c r="JK4403" s="29"/>
      <c r="JL4403" s="29"/>
      <c r="JM4403" s="29"/>
      <c r="JN4403" s="29"/>
      <c r="JO4403" s="29"/>
      <c r="JP4403" s="29"/>
      <c r="JQ4403" s="29"/>
      <c r="JR4403" s="29"/>
      <c r="JS4403" s="29"/>
      <c r="JT4403" s="29"/>
      <c r="JU4403" s="29"/>
      <c r="JV4403" s="29"/>
      <c r="JW4403" s="29"/>
      <c r="JX4403" s="29"/>
      <c r="JY4403" s="29"/>
      <c r="JZ4403" s="29"/>
      <c r="KA4403" s="29"/>
      <c r="KB4403" s="29"/>
      <c r="KC4403" s="29"/>
      <c r="KD4403" s="29"/>
      <c r="KE4403" s="29"/>
      <c r="KF4403" s="29"/>
      <c r="KG4403" s="29"/>
      <c r="KH4403" s="29"/>
      <c r="KI4403" s="29"/>
      <c r="KJ4403" s="29"/>
      <c r="KK4403" s="29"/>
      <c r="KL4403" s="29"/>
      <c r="KM4403" s="29"/>
      <c r="KN4403" s="29"/>
      <c r="KO4403" s="29"/>
      <c r="KP4403" s="29"/>
      <c r="KQ4403" s="29"/>
      <c r="KR4403" s="29"/>
      <c r="KS4403" s="29"/>
      <c r="KT4403" s="29"/>
      <c r="KU4403" s="29"/>
      <c r="KV4403" s="29"/>
      <c r="KW4403" s="29"/>
      <c r="KX4403" s="29"/>
      <c r="KY4403" s="29"/>
      <c r="KZ4403" s="29"/>
      <c r="LA4403" s="29"/>
      <c r="LB4403" s="29"/>
      <c r="LC4403" s="29"/>
      <c r="LD4403" s="29"/>
      <c r="LE4403" s="29"/>
      <c r="LF4403" s="29"/>
      <c r="LG4403" s="29"/>
      <c r="LH4403" s="29"/>
      <c r="LI4403" s="29"/>
      <c r="LJ4403" s="29"/>
      <c r="LK4403" s="29"/>
      <c r="LL4403" s="29"/>
      <c r="LM4403" s="29"/>
      <c r="LN4403" s="29"/>
      <c r="LO4403" s="29"/>
      <c r="LP4403" s="29"/>
      <c r="LQ4403" s="29"/>
      <c r="LR4403" s="29"/>
      <c r="LS4403" s="29"/>
      <c r="LT4403" s="29"/>
      <c r="LU4403" s="29"/>
      <c r="LV4403" s="29"/>
      <c r="LW4403" s="29"/>
      <c r="LX4403" s="29"/>
      <c r="LY4403" s="29"/>
      <c r="LZ4403" s="29"/>
      <c r="MA4403" s="29"/>
      <c r="MB4403" s="29"/>
      <c r="MC4403" s="29"/>
      <c r="MD4403" s="29"/>
      <c r="ME4403" s="29"/>
      <c r="MF4403" s="29"/>
      <c r="MG4403" s="29"/>
      <c r="MH4403" s="29"/>
      <c r="MI4403" s="29"/>
      <c r="MJ4403" s="29"/>
      <c r="MK4403" s="29"/>
      <c r="ML4403" s="29"/>
      <c r="MM4403" s="29"/>
      <c r="MN4403" s="29"/>
      <c r="MO4403" s="29"/>
      <c r="MP4403" s="29"/>
      <c r="MQ4403" s="29"/>
      <c r="MR4403" s="29"/>
      <c r="MS4403" s="29"/>
      <c r="MT4403" s="29"/>
      <c r="MU4403" s="29"/>
      <c r="MV4403" s="29"/>
      <c r="MW4403" s="29"/>
      <c r="MX4403" s="29"/>
      <c r="MY4403" s="29"/>
      <c r="MZ4403" s="29"/>
      <c r="NA4403" s="29"/>
      <c r="NB4403" s="29"/>
      <c r="NC4403" s="29"/>
      <c r="ND4403" s="29"/>
      <c r="NE4403" s="29"/>
      <c r="NF4403" s="29"/>
      <c r="NG4403" s="29"/>
      <c r="NH4403" s="29"/>
      <c r="NI4403" s="29"/>
      <c r="NJ4403" s="29"/>
      <c r="NK4403" s="29"/>
      <c r="NL4403" s="29"/>
      <c r="NM4403" s="29"/>
      <c r="NN4403" s="29"/>
      <c r="NO4403" s="29"/>
      <c r="NP4403" s="29"/>
      <c r="NQ4403" s="29"/>
      <c r="NR4403" s="29"/>
      <c r="NS4403" s="29"/>
      <c r="NT4403" s="29"/>
      <c r="NU4403" s="29"/>
      <c r="NV4403" s="29"/>
      <c r="NW4403" s="29"/>
      <c r="NX4403" s="29"/>
      <c r="NY4403" s="29"/>
      <c r="NZ4403" s="29"/>
      <c r="OA4403" s="29"/>
      <c r="OB4403" s="29"/>
      <c r="OC4403" s="29"/>
      <c r="OD4403" s="29"/>
      <c r="OE4403" s="29"/>
      <c r="OF4403" s="29"/>
      <c r="OG4403" s="29"/>
      <c r="OH4403" s="29"/>
    </row>
    <row r="4404" spans="1:398" ht="16.5" customHeight="1">
      <c r="A4404" s="30" t="s">
        <v>5742</v>
      </c>
      <c r="B4404" s="13"/>
      <c r="C4404" s="487"/>
      <c r="D4404" s="12"/>
      <c r="E4404" s="14" t="s">
        <v>486</v>
      </c>
      <c r="F4404" s="14" t="s">
        <v>1290</v>
      </c>
      <c r="G4404" s="14" t="s">
        <v>5709</v>
      </c>
      <c r="H4404" s="15" t="s">
        <v>4311</v>
      </c>
      <c r="I4404" s="15">
        <v>2</v>
      </c>
      <c r="J4404" s="15">
        <v>0</v>
      </c>
      <c r="K4404" s="15">
        <v>0</v>
      </c>
      <c r="L4404" s="16" t="s">
        <v>5702</v>
      </c>
      <c r="M4404" s="16"/>
      <c r="N4404" s="16" t="s">
        <v>6562</v>
      </c>
      <c r="O4404" s="17">
        <v>0</v>
      </c>
      <c r="P4404" s="17">
        <v>0</v>
      </c>
      <c r="Q4404" s="17">
        <v>0</v>
      </c>
      <c r="R4404" s="18" t="s">
        <v>33</v>
      </c>
      <c r="S4404" s="19">
        <v>60</v>
      </c>
      <c r="T4404" s="19">
        <v>110</v>
      </c>
      <c r="U4404" s="19">
        <v>0</v>
      </c>
      <c r="V4404" s="19">
        <v>0</v>
      </c>
      <c r="W4404" s="20">
        <v>1</v>
      </c>
      <c r="X4404" s="21">
        <v>0</v>
      </c>
      <c r="Y4404" s="22" t="s">
        <v>33</v>
      </c>
      <c r="Z4404" s="86" t="s">
        <v>62</v>
      </c>
      <c r="AA4404" s="86">
        <v>0</v>
      </c>
      <c r="AB4404" s="86" t="s">
        <v>414</v>
      </c>
      <c r="AC4404" s="86" t="s">
        <v>414</v>
      </c>
      <c r="AD4404" s="25"/>
      <c r="AE4404" s="26"/>
      <c r="AF4404" s="27"/>
      <c r="AP4404" s="29"/>
      <c r="AQ4404" s="29"/>
      <c r="AR4404" s="29"/>
      <c r="AS4404" s="29"/>
      <c r="AT4404" s="29"/>
      <c r="AU4404" s="29"/>
      <c r="AV4404" s="29"/>
      <c r="AW4404" s="29"/>
      <c r="AX4404" s="29"/>
      <c r="AY4404" s="29"/>
      <c r="AZ4404" s="29"/>
      <c r="BA4404" s="29"/>
      <c r="BB4404" s="29"/>
      <c r="BC4404" s="29"/>
      <c r="BD4404" s="29"/>
      <c r="BE4404" s="29"/>
      <c r="BF4404" s="29"/>
      <c r="BG4404" s="29"/>
      <c r="BH4404" s="29"/>
      <c r="BI4404" s="29"/>
      <c r="BJ4404" s="29"/>
      <c r="BK4404" s="29"/>
      <c r="BL4404" s="29"/>
      <c r="BM4404" s="29"/>
      <c r="BN4404" s="29"/>
      <c r="BO4404" s="29"/>
      <c r="BP4404" s="29"/>
      <c r="BQ4404" s="29"/>
      <c r="BR4404" s="29"/>
      <c r="BS4404" s="29"/>
      <c r="BT4404" s="29"/>
      <c r="BU4404" s="29"/>
      <c r="BV4404" s="29"/>
      <c r="BW4404" s="29"/>
      <c r="BX4404" s="29"/>
      <c r="BY4404" s="29"/>
      <c r="BZ4404" s="29"/>
      <c r="CA4404" s="29"/>
      <c r="CB4404" s="29"/>
      <c r="CC4404" s="29"/>
      <c r="CD4404" s="29"/>
      <c r="CE4404" s="29"/>
      <c r="CF4404" s="29"/>
      <c r="CG4404" s="29"/>
      <c r="CH4404" s="29"/>
      <c r="CI4404" s="29"/>
      <c r="CJ4404" s="29"/>
      <c r="CK4404" s="29"/>
      <c r="CL4404" s="29"/>
      <c r="CM4404" s="29"/>
      <c r="CN4404" s="29"/>
      <c r="CO4404" s="29"/>
      <c r="CP4404" s="29"/>
      <c r="CQ4404" s="29"/>
      <c r="CR4404" s="29"/>
      <c r="CS4404" s="29"/>
      <c r="CT4404" s="29"/>
      <c r="CU4404" s="29"/>
      <c r="CV4404" s="29"/>
      <c r="CW4404" s="29"/>
      <c r="CX4404" s="29"/>
      <c r="CY4404" s="29"/>
      <c r="CZ4404" s="29"/>
      <c r="DA4404" s="29"/>
      <c r="DB4404" s="29"/>
      <c r="DC4404" s="29"/>
      <c r="DD4404" s="29"/>
      <c r="DE4404" s="29"/>
      <c r="DF4404" s="29"/>
      <c r="DG4404" s="29"/>
      <c r="DH4404" s="29"/>
      <c r="DI4404" s="29"/>
      <c r="DJ4404" s="29"/>
      <c r="DK4404" s="29"/>
      <c r="DL4404" s="29"/>
      <c r="DM4404" s="29"/>
      <c r="DN4404" s="29"/>
      <c r="DO4404" s="29"/>
      <c r="DP4404" s="29"/>
      <c r="DQ4404" s="29"/>
      <c r="DR4404" s="29"/>
      <c r="DS4404" s="29"/>
      <c r="DT4404" s="29"/>
      <c r="DU4404" s="29"/>
      <c r="DV4404" s="29"/>
      <c r="DW4404" s="29"/>
      <c r="DX4404" s="29"/>
      <c r="DY4404" s="29"/>
      <c r="DZ4404" s="29"/>
      <c r="EA4404" s="29"/>
      <c r="EB4404" s="29"/>
      <c r="EC4404" s="29"/>
      <c r="ED4404" s="29"/>
      <c r="EE4404" s="29"/>
      <c r="EF4404" s="29"/>
      <c r="EG4404" s="29"/>
      <c r="EH4404" s="29"/>
      <c r="EI4404" s="29"/>
      <c r="EJ4404" s="29"/>
      <c r="EK4404" s="29"/>
      <c r="EL4404" s="29"/>
      <c r="EM4404" s="29"/>
      <c r="EN4404" s="29"/>
      <c r="EO4404" s="29"/>
      <c r="EP4404" s="29"/>
      <c r="EQ4404" s="29"/>
      <c r="ER4404" s="29"/>
      <c r="ES4404" s="29"/>
      <c r="ET4404" s="29"/>
      <c r="EU4404" s="29"/>
      <c r="EV4404" s="29"/>
      <c r="EW4404" s="29"/>
      <c r="EX4404" s="29"/>
      <c r="EY4404" s="29"/>
      <c r="EZ4404" s="29"/>
      <c r="FA4404" s="29"/>
      <c r="FB4404" s="29"/>
      <c r="FC4404" s="29"/>
      <c r="FD4404" s="29"/>
      <c r="FE4404" s="29"/>
      <c r="FF4404" s="29"/>
      <c r="FG4404" s="29"/>
      <c r="FH4404" s="29"/>
      <c r="FI4404" s="29"/>
      <c r="FJ4404" s="29"/>
      <c r="FK4404" s="29"/>
      <c r="FL4404" s="29"/>
      <c r="FM4404" s="29"/>
      <c r="FN4404" s="29"/>
      <c r="FO4404" s="29"/>
      <c r="FP4404" s="29"/>
      <c r="FQ4404" s="29"/>
      <c r="FR4404" s="29"/>
      <c r="FS4404" s="29"/>
      <c r="FT4404" s="29"/>
      <c r="FU4404" s="29"/>
      <c r="FV4404" s="29"/>
      <c r="FW4404" s="29"/>
      <c r="FX4404" s="29"/>
      <c r="FY4404" s="29"/>
      <c r="FZ4404" s="29"/>
      <c r="GA4404" s="29"/>
      <c r="GB4404" s="29"/>
      <c r="GC4404" s="29"/>
      <c r="GD4404" s="29"/>
      <c r="GE4404" s="29"/>
      <c r="GF4404" s="29"/>
      <c r="GG4404" s="29"/>
      <c r="GH4404" s="29"/>
      <c r="GI4404" s="29"/>
      <c r="GJ4404" s="29"/>
      <c r="GK4404" s="29"/>
      <c r="GL4404" s="29"/>
      <c r="GM4404" s="29"/>
      <c r="GN4404" s="29"/>
      <c r="GO4404" s="29"/>
      <c r="GP4404" s="29"/>
      <c r="GQ4404" s="29"/>
      <c r="GR4404" s="29"/>
      <c r="GS4404" s="29"/>
      <c r="GT4404" s="29"/>
      <c r="GU4404" s="29"/>
      <c r="GV4404" s="29"/>
      <c r="GW4404" s="29"/>
      <c r="GX4404" s="29"/>
      <c r="GY4404" s="29"/>
      <c r="GZ4404" s="29"/>
      <c r="HA4404" s="29"/>
      <c r="HB4404" s="29"/>
      <c r="HC4404" s="29"/>
      <c r="HD4404" s="29"/>
      <c r="HE4404" s="29"/>
      <c r="HF4404" s="29"/>
      <c r="HG4404" s="29"/>
      <c r="HH4404" s="29"/>
      <c r="HI4404" s="29"/>
      <c r="HJ4404" s="29"/>
      <c r="HK4404" s="29"/>
      <c r="HL4404" s="29"/>
      <c r="HM4404" s="29"/>
      <c r="HN4404" s="29"/>
      <c r="HO4404" s="29"/>
      <c r="HP4404" s="29"/>
      <c r="HQ4404" s="29"/>
      <c r="HR4404" s="29"/>
      <c r="HS4404" s="29"/>
      <c r="HT4404" s="29"/>
      <c r="HU4404" s="29"/>
      <c r="HV4404" s="29"/>
      <c r="HW4404" s="29"/>
      <c r="HX4404" s="29"/>
      <c r="HY4404" s="29"/>
      <c r="HZ4404" s="29"/>
      <c r="IA4404" s="29"/>
      <c r="IB4404" s="29"/>
      <c r="IC4404" s="29"/>
      <c r="ID4404" s="29"/>
      <c r="IE4404" s="29"/>
      <c r="IF4404" s="29"/>
      <c r="IG4404" s="29"/>
      <c r="IH4404" s="29"/>
      <c r="II4404" s="29"/>
      <c r="IJ4404" s="29"/>
      <c r="IK4404" s="29"/>
      <c r="IL4404" s="29"/>
      <c r="IM4404" s="29"/>
      <c r="IN4404" s="29"/>
      <c r="IO4404" s="29"/>
      <c r="IP4404" s="29"/>
      <c r="IQ4404" s="29"/>
      <c r="IR4404" s="29"/>
      <c r="IS4404" s="29"/>
      <c r="IT4404" s="29"/>
      <c r="IU4404" s="29"/>
      <c r="IV4404" s="29"/>
      <c r="IW4404" s="29"/>
      <c r="IX4404" s="29"/>
      <c r="IY4404" s="29"/>
      <c r="IZ4404" s="29"/>
      <c r="JA4404" s="29"/>
      <c r="JB4404" s="29"/>
      <c r="JC4404" s="29"/>
      <c r="JD4404" s="29"/>
      <c r="JE4404" s="29"/>
      <c r="JF4404" s="29"/>
      <c r="JG4404" s="29"/>
      <c r="JH4404" s="29"/>
      <c r="JI4404" s="29"/>
      <c r="JJ4404" s="29"/>
      <c r="JK4404" s="29"/>
      <c r="JL4404" s="29"/>
      <c r="JM4404" s="29"/>
      <c r="JN4404" s="29"/>
      <c r="JO4404" s="29"/>
      <c r="JP4404" s="29"/>
      <c r="JQ4404" s="29"/>
      <c r="JR4404" s="29"/>
      <c r="JS4404" s="29"/>
      <c r="JT4404" s="29"/>
      <c r="JU4404" s="29"/>
      <c r="JV4404" s="29"/>
      <c r="JW4404" s="29"/>
      <c r="JX4404" s="29"/>
      <c r="JY4404" s="29"/>
      <c r="JZ4404" s="29"/>
      <c r="KA4404" s="29"/>
      <c r="KB4404" s="29"/>
      <c r="KC4404" s="29"/>
      <c r="KD4404" s="29"/>
      <c r="KE4404" s="29"/>
      <c r="KF4404" s="29"/>
      <c r="KG4404" s="29"/>
      <c r="KH4404" s="29"/>
      <c r="KI4404" s="29"/>
      <c r="KJ4404" s="29"/>
      <c r="KK4404" s="29"/>
      <c r="KL4404" s="29"/>
      <c r="KM4404" s="29"/>
      <c r="KN4404" s="29"/>
      <c r="KO4404" s="29"/>
      <c r="KP4404" s="29"/>
      <c r="KQ4404" s="29"/>
      <c r="KR4404" s="29"/>
      <c r="KS4404" s="29"/>
      <c r="KT4404" s="29"/>
      <c r="KU4404" s="29"/>
      <c r="KV4404" s="29"/>
      <c r="KW4404" s="29"/>
      <c r="KX4404" s="29"/>
      <c r="KY4404" s="29"/>
      <c r="KZ4404" s="29"/>
      <c r="LA4404" s="29"/>
      <c r="LB4404" s="29"/>
      <c r="LC4404" s="29"/>
      <c r="LD4404" s="29"/>
      <c r="LE4404" s="29"/>
      <c r="LF4404" s="29"/>
      <c r="LG4404" s="29"/>
      <c r="LH4404" s="29"/>
      <c r="LI4404" s="29"/>
      <c r="LJ4404" s="29"/>
      <c r="LK4404" s="29"/>
      <c r="LL4404" s="29"/>
      <c r="LM4404" s="29"/>
      <c r="LN4404" s="29"/>
      <c r="LO4404" s="29"/>
      <c r="LP4404" s="29"/>
      <c r="LQ4404" s="29"/>
      <c r="LR4404" s="29"/>
      <c r="LS4404" s="29"/>
      <c r="LT4404" s="29"/>
      <c r="LU4404" s="29"/>
      <c r="LV4404" s="29"/>
      <c r="LW4404" s="29"/>
      <c r="LX4404" s="29"/>
      <c r="LY4404" s="29"/>
      <c r="LZ4404" s="29"/>
      <c r="MA4404" s="29"/>
      <c r="MB4404" s="29"/>
      <c r="MC4404" s="29"/>
      <c r="MD4404" s="29"/>
      <c r="ME4404" s="29"/>
      <c r="MF4404" s="29"/>
      <c r="MG4404" s="29"/>
      <c r="MH4404" s="29"/>
      <c r="MI4404" s="29"/>
      <c r="MJ4404" s="29"/>
      <c r="MK4404" s="29"/>
      <c r="ML4404" s="29"/>
      <c r="MM4404" s="29"/>
      <c r="MN4404" s="29"/>
      <c r="MO4404" s="29"/>
      <c r="MP4404" s="29"/>
      <c r="MQ4404" s="29"/>
      <c r="MR4404" s="29"/>
      <c r="MS4404" s="29"/>
      <c r="MT4404" s="29"/>
      <c r="MU4404" s="29"/>
      <c r="MV4404" s="29"/>
      <c r="MW4404" s="29"/>
      <c r="MX4404" s="29"/>
      <c r="MY4404" s="29"/>
      <c r="MZ4404" s="29"/>
      <c r="NA4404" s="29"/>
      <c r="NB4404" s="29"/>
      <c r="NC4404" s="29"/>
      <c r="ND4404" s="29"/>
      <c r="NE4404" s="29"/>
      <c r="NF4404" s="29"/>
      <c r="NG4404" s="29"/>
      <c r="NH4404" s="29"/>
      <c r="NI4404" s="29"/>
      <c r="NJ4404" s="29"/>
      <c r="NK4404" s="29"/>
      <c r="NL4404" s="29"/>
      <c r="NM4404" s="29"/>
      <c r="NN4404" s="29"/>
      <c r="NO4404" s="29"/>
      <c r="NP4404" s="29"/>
      <c r="NQ4404" s="29"/>
      <c r="NR4404" s="29"/>
      <c r="NS4404" s="29"/>
      <c r="NT4404" s="29"/>
      <c r="NU4404" s="29"/>
      <c r="NV4404" s="29"/>
      <c r="NW4404" s="29"/>
      <c r="NX4404" s="29"/>
      <c r="NY4404" s="29"/>
      <c r="NZ4404" s="29"/>
      <c r="OA4404" s="29"/>
      <c r="OB4404" s="29"/>
      <c r="OC4404" s="29"/>
      <c r="OD4404" s="29"/>
      <c r="OE4404" s="29"/>
      <c r="OF4404" s="29"/>
      <c r="OG4404" s="29"/>
      <c r="OH4404" s="29"/>
    </row>
    <row r="4405" spans="1:398" ht="16.5" customHeight="1">
      <c r="A4405" s="30" t="s">
        <v>5742</v>
      </c>
      <c r="B4405" s="13"/>
      <c r="C4405" s="487"/>
      <c r="D4405" s="12"/>
      <c r="E4405" s="14" t="s">
        <v>5710</v>
      </c>
      <c r="F4405" s="14" t="s">
        <v>2533</v>
      </c>
      <c r="G4405" s="14" t="s">
        <v>5711</v>
      </c>
      <c r="H4405" s="15">
        <v>2008</v>
      </c>
      <c r="I4405" s="15">
        <v>1</v>
      </c>
      <c r="J4405" s="15">
        <v>0</v>
      </c>
      <c r="K4405" s="15">
        <v>0</v>
      </c>
      <c r="L4405" s="16" t="s">
        <v>5702</v>
      </c>
      <c r="M4405" s="16"/>
      <c r="N4405" s="16" t="s">
        <v>6562</v>
      </c>
      <c r="O4405" s="17">
        <v>0</v>
      </c>
      <c r="P4405" s="17">
        <v>0</v>
      </c>
      <c r="Q4405" s="17">
        <v>0</v>
      </c>
      <c r="R4405" s="18" t="s">
        <v>33</v>
      </c>
      <c r="S4405" s="19">
        <v>0</v>
      </c>
      <c r="T4405" s="19">
        <v>110</v>
      </c>
      <c r="U4405" s="19">
        <v>0</v>
      </c>
      <c r="V4405" s="19">
        <v>0</v>
      </c>
      <c r="W4405" s="20">
        <v>7.4999999999999997E-2</v>
      </c>
      <c r="X4405" s="21">
        <v>0</v>
      </c>
      <c r="Y4405" s="22" t="s">
        <v>33</v>
      </c>
      <c r="Z4405" s="86" t="s">
        <v>62</v>
      </c>
      <c r="AA4405" s="86">
        <v>0</v>
      </c>
      <c r="AB4405" s="86" t="s">
        <v>414</v>
      </c>
      <c r="AC4405" s="86" t="s">
        <v>414</v>
      </c>
      <c r="AD4405" s="25"/>
      <c r="AE4405" s="26"/>
      <c r="AF4405" s="27"/>
      <c r="AP4405" s="29"/>
      <c r="AQ4405" s="29"/>
      <c r="AR4405" s="29"/>
      <c r="AS4405" s="29"/>
      <c r="AT4405" s="29"/>
      <c r="AU4405" s="29"/>
      <c r="AV4405" s="29"/>
      <c r="AW4405" s="29"/>
      <c r="AX4405" s="29"/>
      <c r="AY4405" s="29"/>
      <c r="AZ4405" s="29"/>
      <c r="BA4405" s="29"/>
      <c r="BB4405" s="29"/>
      <c r="BC4405" s="29"/>
      <c r="BD4405" s="29"/>
      <c r="BE4405" s="29"/>
      <c r="BF4405" s="29"/>
      <c r="BG4405" s="29"/>
      <c r="BH4405" s="29"/>
      <c r="BI4405" s="29"/>
      <c r="BJ4405" s="29"/>
      <c r="BK4405" s="29"/>
      <c r="BL4405" s="29"/>
      <c r="BM4405" s="29"/>
      <c r="BN4405" s="29"/>
      <c r="BO4405" s="29"/>
      <c r="BP4405" s="29"/>
      <c r="BQ4405" s="29"/>
      <c r="BR4405" s="29"/>
      <c r="BS4405" s="29"/>
      <c r="BT4405" s="29"/>
      <c r="BU4405" s="29"/>
      <c r="BV4405" s="29"/>
      <c r="BW4405" s="29"/>
      <c r="BX4405" s="29"/>
      <c r="BY4405" s="29"/>
      <c r="BZ4405" s="29"/>
      <c r="CA4405" s="29"/>
      <c r="CB4405" s="29"/>
      <c r="CC4405" s="29"/>
      <c r="CD4405" s="29"/>
      <c r="CE4405" s="29"/>
      <c r="CF4405" s="29"/>
      <c r="CG4405" s="29"/>
      <c r="CH4405" s="29"/>
      <c r="CI4405" s="29"/>
      <c r="CJ4405" s="29"/>
      <c r="CK4405" s="29"/>
      <c r="CL4405" s="29"/>
      <c r="CM4405" s="29"/>
      <c r="CN4405" s="29"/>
      <c r="CO4405" s="29"/>
      <c r="CP4405" s="29"/>
      <c r="CQ4405" s="29"/>
      <c r="CR4405" s="29"/>
      <c r="CS4405" s="29"/>
      <c r="CT4405" s="29"/>
      <c r="CU4405" s="29"/>
      <c r="CV4405" s="29"/>
      <c r="CW4405" s="29"/>
      <c r="CX4405" s="29"/>
      <c r="CY4405" s="29"/>
      <c r="CZ4405" s="29"/>
      <c r="DA4405" s="29"/>
      <c r="DB4405" s="29"/>
      <c r="DC4405" s="29"/>
      <c r="DD4405" s="29"/>
      <c r="DE4405" s="29"/>
      <c r="DF4405" s="29"/>
      <c r="DG4405" s="29"/>
      <c r="DH4405" s="29"/>
      <c r="DI4405" s="29"/>
      <c r="DJ4405" s="29"/>
      <c r="DK4405" s="29"/>
      <c r="DL4405" s="29"/>
      <c r="DM4405" s="29"/>
      <c r="DN4405" s="29"/>
      <c r="DO4405" s="29"/>
      <c r="DP4405" s="29"/>
      <c r="DQ4405" s="29"/>
      <c r="DR4405" s="29"/>
      <c r="DS4405" s="29"/>
      <c r="DT4405" s="29"/>
      <c r="DU4405" s="29"/>
      <c r="DV4405" s="29"/>
      <c r="DW4405" s="29"/>
      <c r="DX4405" s="29"/>
      <c r="DY4405" s="29"/>
      <c r="DZ4405" s="29"/>
      <c r="EA4405" s="29"/>
      <c r="EB4405" s="29"/>
      <c r="EC4405" s="29"/>
      <c r="ED4405" s="29"/>
      <c r="EE4405" s="29"/>
      <c r="EF4405" s="29"/>
      <c r="EG4405" s="29"/>
      <c r="EH4405" s="29"/>
      <c r="EI4405" s="29"/>
      <c r="EJ4405" s="29"/>
      <c r="EK4405" s="29"/>
      <c r="EL4405" s="29"/>
      <c r="EM4405" s="29"/>
      <c r="EN4405" s="29"/>
      <c r="EO4405" s="29"/>
      <c r="EP4405" s="29"/>
      <c r="EQ4405" s="29"/>
      <c r="ER4405" s="29"/>
      <c r="ES4405" s="29"/>
      <c r="ET4405" s="29"/>
      <c r="EU4405" s="29"/>
      <c r="EV4405" s="29"/>
      <c r="EW4405" s="29"/>
      <c r="EX4405" s="29"/>
      <c r="EY4405" s="29"/>
      <c r="EZ4405" s="29"/>
      <c r="FA4405" s="29"/>
      <c r="FB4405" s="29"/>
      <c r="FC4405" s="29"/>
      <c r="FD4405" s="29"/>
      <c r="FE4405" s="29"/>
      <c r="FF4405" s="29"/>
      <c r="FG4405" s="29"/>
      <c r="FH4405" s="29"/>
      <c r="FI4405" s="29"/>
      <c r="FJ4405" s="29"/>
      <c r="FK4405" s="29"/>
      <c r="FL4405" s="29"/>
      <c r="FM4405" s="29"/>
      <c r="FN4405" s="29"/>
      <c r="FO4405" s="29"/>
      <c r="FP4405" s="29"/>
      <c r="FQ4405" s="29"/>
      <c r="FR4405" s="29"/>
      <c r="FS4405" s="29"/>
      <c r="FT4405" s="29"/>
      <c r="FU4405" s="29"/>
      <c r="FV4405" s="29"/>
      <c r="FW4405" s="29"/>
      <c r="FX4405" s="29"/>
      <c r="FY4405" s="29"/>
      <c r="FZ4405" s="29"/>
      <c r="GA4405" s="29"/>
      <c r="GB4405" s="29"/>
      <c r="GC4405" s="29"/>
      <c r="GD4405" s="29"/>
      <c r="GE4405" s="29"/>
      <c r="GF4405" s="29"/>
      <c r="GG4405" s="29"/>
      <c r="GH4405" s="29"/>
      <c r="GI4405" s="29"/>
      <c r="GJ4405" s="29"/>
      <c r="GK4405" s="29"/>
      <c r="GL4405" s="29"/>
      <c r="GM4405" s="29"/>
      <c r="GN4405" s="29"/>
      <c r="GO4405" s="29"/>
      <c r="GP4405" s="29"/>
      <c r="GQ4405" s="29"/>
      <c r="GR4405" s="29"/>
      <c r="GS4405" s="29"/>
      <c r="GT4405" s="29"/>
      <c r="GU4405" s="29"/>
      <c r="GV4405" s="29"/>
      <c r="GW4405" s="29"/>
      <c r="GX4405" s="29"/>
      <c r="GY4405" s="29"/>
      <c r="GZ4405" s="29"/>
      <c r="HA4405" s="29"/>
      <c r="HB4405" s="29"/>
      <c r="HC4405" s="29"/>
      <c r="HD4405" s="29"/>
      <c r="HE4405" s="29"/>
      <c r="HF4405" s="29"/>
      <c r="HG4405" s="29"/>
      <c r="HH4405" s="29"/>
      <c r="HI4405" s="29"/>
      <c r="HJ4405" s="29"/>
      <c r="HK4405" s="29"/>
      <c r="HL4405" s="29"/>
      <c r="HM4405" s="29"/>
      <c r="HN4405" s="29"/>
      <c r="HO4405" s="29"/>
      <c r="HP4405" s="29"/>
      <c r="HQ4405" s="29"/>
      <c r="HR4405" s="29"/>
      <c r="HS4405" s="29"/>
      <c r="HT4405" s="29"/>
      <c r="HU4405" s="29"/>
      <c r="HV4405" s="29"/>
      <c r="HW4405" s="29"/>
      <c r="HX4405" s="29"/>
      <c r="HY4405" s="29"/>
      <c r="HZ4405" s="29"/>
      <c r="IA4405" s="29"/>
      <c r="IB4405" s="29"/>
      <c r="IC4405" s="29"/>
      <c r="ID4405" s="29"/>
      <c r="IE4405" s="29"/>
      <c r="IF4405" s="29"/>
      <c r="IG4405" s="29"/>
      <c r="IH4405" s="29"/>
      <c r="II4405" s="29"/>
      <c r="IJ4405" s="29"/>
      <c r="IK4405" s="29"/>
      <c r="IL4405" s="29"/>
      <c r="IM4405" s="29"/>
      <c r="IN4405" s="29"/>
      <c r="IO4405" s="29"/>
      <c r="IP4405" s="29"/>
      <c r="IQ4405" s="29"/>
      <c r="IR4405" s="29"/>
      <c r="IS4405" s="29"/>
      <c r="IT4405" s="29"/>
      <c r="IU4405" s="29"/>
      <c r="IV4405" s="29"/>
      <c r="IW4405" s="29"/>
      <c r="IX4405" s="29"/>
      <c r="IY4405" s="29"/>
      <c r="IZ4405" s="29"/>
      <c r="JA4405" s="29"/>
      <c r="JB4405" s="29"/>
      <c r="JC4405" s="29"/>
      <c r="JD4405" s="29"/>
      <c r="JE4405" s="29"/>
      <c r="JF4405" s="29"/>
      <c r="JG4405" s="29"/>
      <c r="JH4405" s="29"/>
      <c r="JI4405" s="29"/>
      <c r="JJ4405" s="29"/>
      <c r="JK4405" s="29"/>
      <c r="JL4405" s="29"/>
      <c r="JM4405" s="29"/>
      <c r="JN4405" s="29"/>
      <c r="JO4405" s="29"/>
      <c r="JP4405" s="29"/>
      <c r="JQ4405" s="29"/>
      <c r="JR4405" s="29"/>
      <c r="JS4405" s="29"/>
      <c r="JT4405" s="29"/>
      <c r="JU4405" s="29"/>
      <c r="JV4405" s="29"/>
      <c r="JW4405" s="29"/>
      <c r="JX4405" s="29"/>
      <c r="JY4405" s="29"/>
      <c r="JZ4405" s="29"/>
      <c r="KA4405" s="29"/>
      <c r="KB4405" s="29"/>
      <c r="KC4405" s="29"/>
      <c r="KD4405" s="29"/>
      <c r="KE4405" s="29"/>
      <c r="KF4405" s="29"/>
      <c r="KG4405" s="29"/>
      <c r="KH4405" s="29"/>
      <c r="KI4405" s="29"/>
      <c r="KJ4405" s="29"/>
      <c r="KK4405" s="29"/>
      <c r="KL4405" s="29"/>
      <c r="KM4405" s="29"/>
      <c r="KN4405" s="29"/>
      <c r="KO4405" s="29"/>
      <c r="KP4405" s="29"/>
      <c r="KQ4405" s="29"/>
      <c r="KR4405" s="29"/>
      <c r="KS4405" s="29"/>
      <c r="KT4405" s="29"/>
      <c r="KU4405" s="29"/>
      <c r="KV4405" s="29"/>
      <c r="KW4405" s="29"/>
      <c r="KX4405" s="29"/>
      <c r="KY4405" s="29"/>
      <c r="KZ4405" s="29"/>
      <c r="LA4405" s="29"/>
      <c r="LB4405" s="29"/>
      <c r="LC4405" s="29"/>
      <c r="LD4405" s="29"/>
      <c r="LE4405" s="29"/>
      <c r="LF4405" s="29"/>
      <c r="LG4405" s="29"/>
      <c r="LH4405" s="29"/>
      <c r="LI4405" s="29"/>
      <c r="LJ4405" s="29"/>
      <c r="LK4405" s="29"/>
      <c r="LL4405" s="29"/>
      <c r="LM4405" s="29"/>
      <c r="LN4405" s="29"/>
      <c r="LO4405" s="29"/>
      <c r="LP4405" s="29"/>
      <c r="LQ4405" s="29"/>
      <c r="LR4405" s="29"/>
      <c r="LS4405" s="29"/>
      <c r="LT4405" s="29"/>
      <c r="LU4405" s="29"/>
      <c r="LV4405" s="29"/>
      <c r="LW4405" s="29"/>
      <c r="LX4405" s="29"/>
      <c r="LY4405" s="29"/>
      <c r="LZ4405" s="29"/>
      <c r="MA4405" s="29"/>
      <c r="MB4405" s="29"/>
      <c r="MC4405" s="29"/>
      <c r="MD4405" s="29"/>
      <c r="ME4405" s="29"/>
      <c r="MF4405" s="29"/>
      <c r="MG4405" s="29"/>
      <c r="MH4405" s="29"/>
      <c r="MI4405" s="29"/>
      <c r="MJ4405" s="29"/>
      <c r="MK4405" s="29"/>
      <c r="ML4405" s="29"/>
      <c r="MM4405" s="29"/>
      <c r="MN4405" s="29"/>
      <c r="MO4405" s="29"/>
      <c r="MP4405" s="29"/>
      <c r="MQ4405" s="29"/>
      <c r="MR4405" s="29"/>
      <c r="MS4405" s="29"/>
      <c r="MT4405" s="29"/>
      <c r="MU4405" s="29"/>
      <c r="MV4405" s="29"/>
      <c r="MW4405" s="29"/>
      <c r="MX4405" s="29"/>
      <c r="MY4405" s="29"/>
      <c r="MZ4405" s="29"/>
      <c r="NA4405" s="29"/>
      <c r="NB4405" s="29"/>
      <c r="NC4405" s="29"/>
      <c r="ND4405" s="29"/>
      <c r="NE4405" s="29"/>
      <c r="NF4405" s="29"/>
      <c r="NG4405" s="29"/>
      <c r="NH4405" s="29"/>
      <c r="NI4405" s="29"/>
      <c r="NJ4405" s="29"/>
      <c r="NK4405" s="29"/>
      <c r="NL4405" s="29"/>
      <c r="NM4405" s="29"/>
      <c r="NN4405" s="29"/>
      <c r="NO4405" s="29"/>
      <c r="NP4405" s="29"/>
      <c r="NQ4405" s="29"/>
      <c r="NR4405" s="29"/>
      <c r="NS4405" s="29"/>
      <c r="NT4405" s="29"/>
      <c r="NU4405" s="29"/>
      <c r="NV4405" s="29"/>
      <c r="NW4405" s="29"/>
      <c r="NX4405" s="29"/>
      <c r="NY4405" s="29"/>
      <c r="NZ4405" s="29"/>
      <c r="OA4405" s="29"/>
      <c r="OB4405" s="29"/>
      <c r="OC4405" s="29"/>
      <c r="OD4405" s="29"/>
      <c r="OE4405" s="29"/>
      <c r="OF4405" s="29"/>
      <c r="OG4405" s="29"/>
      <c r="OH4405" s="29"/>
    </row>
    <row r="4406" spans="1:398" ht="16.5" customHeight="1">
      <c r="A4406" s="30" t="s">
        <v>5742</v>
      </c>
      <c r="B4406" s="13"/>
      <c r="C4406" s="487"/>
      <c r="D4406" s="12"/>
      <c r="E4406" s="14" t="s">
        <v>513</v>
      </c>
      <c r="F4406" s="14" t="s">
        <v>5712</v>
      </c>
      <c r="G4406" s="14" t="s">
        <v>414</v>
      </c>
      <c r="H4406" s="15">
        <v>2002</v>
      </c>
      <c r="I4406" s="15">
        <v>1</v>
      </c>
      <c r="J4406" s="15">
        <v>0</v>
      </c>
      <c r="K4406" s="15">
        <v>0</v>
      </c>
      <c r="L4406" s="16" t="s">
        <v>5702</v>
      </c>
      <c r="M4406" s="16"/>
      <c r="N4406" s="16" t="s">
        <v>41</v>
      </c>
      <c r="O4406" s="17">
        <v>0</v>
      </c>
      <c r="P4406" s="17">
        <v>0</v>
      </c>
      <c r="Q4406" s="17">
        <v>0</v>
      </c>
      <c r="R4406" s="18" t="s">
        <v>33</v>
      </c>
      <c r="S4406" s="19">
        <v>60</v>
      </c>
      <c r="T4406" s="19">
        <v>110</v>
      </c>
      <c r="U4406" s="19">
        <v>0</v>
      </c>
      <c r="V4406" s="19">
        <v>0</v>
      </c>
      <c r="W4406" s="20">
        <v>0.25</v>
      </c>
      <c r="X4406" s="21">
        <v>0</v>
      </c>
      <c r="Y4406" s="22" t="s">
        <v>33</v>
      </c>
      <c r="Z4406" s="86" t="s">
        <v>62</v>
      </c>
      <c r="AA4406" s="86">
        <v>0</v>
      </c>
      <c r="AB4406" s="86" t="s">
        <v>414</v>
      </c>
      <c r="AC4406" s="86" t="s">
        <v>414</v>
      </c>
      <c r="AD4406" s="25"/>
      <c r="AE4406" s="26"/>
      <c r="AF4406" s="27"/>
      <c r="AP4406" s="29"/>
      <c r="AQ4406" s="29"/>
      <c r="AR4406" s="29"/>
      <c r="AS4406" s="29"/>
      <c r="AT4406" s="29"/>
      <c r="AU4406" s="29"/>
      <c r="AV4406" s="29"/>
      <c r="AW4406" s="29"/>
      <c r="AX4406" s="29"/>
      <c r="AY4406" s="29"/>
      <c r="AZ4406" s="29"/>
      <c r="BA4406" s="29"/>
      <c r="BB4406" s="29"/>
      <c r="BC4406" s="29"/>
      <c r="BD4406" s="29"/>
      <c r="BE4406" s="29"/>
      <c r="BF4406" s="29"/>
      <c r="BG4406" s="29"/>
      <c r="BH4406" s="29"/>
      <c r="BI4406" s="29"/>
      <c r="BJ4406" s="29"/>
      <c r="BK4406" s="29"/>
      <c r="BL4406" s="29"/>
      <c r="BM4406" s="29"/>
      <c r="BN4406" s="29"/>
      <c r="BO4406" s="29"/>
      <c r="BP4406" s="29"/>
      <c r="BQ4406" s="29"/>
      <c r="BR4406" s="29"/>
      <c r="BS4406" s="29"/>
      <c r="BT4406" s="29"/>
      <c r="BU4406" s="29"/>
      <c r="BV4406" s="29"/>
      <c r="BW4406" s="29"/>
      <c r="BX4406" s="29"/>
      <c r="BY4406" s="29"/>
      <c r="BZ4406" s="29"/>
      <c r="CA4406" s="29"/>
      <c r="CB4406" s="29"/>
      <c r="CC4406" s="29"/>
      <c r="CD4406" s="29"/>
      <c r="CE4406" s="29"/>
      <c r="CF4406" s="29"/>
      <c r="CG4406" s="29"/>
      <c r="CH4406" s="29"/>
      <c r="CI4406" s="29"/>
      <c r="CJ4406" s="29"/>
      <c r="CK4406" s="29"/>
      <c r="CL4406" s="29"/>
      <c r="CM4406" s="29"/>
      <c r="CN4406" s="29"/>
      <c r="CO4406" s="29"/>
      <c r="CP4406" s="29"/>
      <c r="CQ4406" s="29"/>
      <c r="CR4406" s="29"/>
      <c r="CS4406" s="29"/>
      <c r="CT4406" s="29"/>
      <c r="CU4406" s="29"/>
      <c r="CV4406" s="29"/>
      <c r="CW4406" s="29"/>
      <c r="CX4406" s="29"/>
      <c r="CY4406" s="29"/>
      <c r="CZ4406" s="29"/>
      <c r="DA4406" s="29"/>
      <c r="DB4406" s="29"/>
      <c r="DC4406" s="29"/>
      <c r="DD4406" s="29"/>
      <c r="DE4406" s="29"/>
      <c r="DF4406" s="29"/>
      <c r="DG4406" s="29"/>
      <c r="DH4406" s="29"/>
      <c r="DI4406" s="29"/>
      <c r="DJ4406" s="29"/>
      <c r="DK4406" s="29"/>
      <c r="DL4406" s="29"/>
      <c r="DM4406" s="29"/>
      <c r="DN4406" s="29"/>
      <c r="DO4406" s="29"/>
      <c r="DP4406" s="29"/>
      <c r="DQ4406" s="29"/>
      <c r="DR4406" s="29"/>
      <c r="DS4406" s="29"/>
      <c r="DT4406" s="29"/>
      <c r="DU4406" s="29"/>
      <c r="DV4406" s="29"/>
      <c r="DW4406" s="29"/>
      <c r="DX4406" s="29"/>
      <c r="DY4406" s="29"/>
      <c r="DZ4406" s="29"/>
      <c r="EA4406" s="29"/>
      <c r="EB4406" s="29"/>
      <c r="EC4406" s="29"/>
      <c r="ED4406" s="29"/>
      <c r="EE4406" s="29"/>
      <c r="EF4406" s="29"/>
      <c r="EG4406" s="29"/>
      <c r="EH4406" s="29"/>
      <c r="EI4406" s="29"/>
      <c r="EJ4406" s="29"/>
      <c r="EK4406" s="29"/>
      <c r="EL4406" s="29"/>
      <c r="EM4406" s="29"/>
      <c r="EN4406" s="29"/>
      <c r="EO4406" s="29"/>
      <c r="EP4406" s="29"/>
      <c r="EQ4406" s="29"/>
      <c r="ER4406" s="29"/>
      <c r="ES4406" s="29"/>
      <c r="ET4406" s="29"/>
      <c r="EU4406" s="29"/>
      <c r="EV4406" s="29"/>
      <c r="EW4406" s="29"/>
      <c r="EX4406" s="29"/>
      <c r="EY4406" s="29"/>
      <c r="EZ4406" s="29"/>
      <c r="FA4406" s="29"/>
      <c r="FB4406" s="29"/>
      <c r="FC4406" s="29"/>
      <c r="FD4406" s="29"/>
      <c r="FE4406" s="29"/>
      <c r="FF4406" s="29"/>
      <c r="FG4406" s="29"/>
      <c r="FH4406" s="29"/>
      <c r="FI4406" s="29"/>
      <c r="FJ4406" s="29"/>
      <c r="FK4406" s="29"/>
      <c r="FL4406" s="29"/>
      <c r="FM4406" s="29"/>
      <c r="FN4406" s="29"/>
      <c r="FO4406" s="29"/>
      <c r="FP4406" s="29"/>
      <c r="FQ4406" s="29"/>
      <c r="FR4406" s="29"/>
      <c r="FS4406" s="29"/>
      <c r="FT4406" s="29"/>
      <c r="FU4406" s="29"/>
      <c r="FV4406" s="29"/>
      <c r="FW4406" s="29"/>
      <c r="FX4406" s="29"/>
      <c r="FY4406" s="29"/>
      <c r="FZ4406" s="29"/>
      <c r="GA4406" s="29"/>
      <c r="GB4406" s="29"/>
      <c r="GC4406" s="29"/>
      <c r="GD4406" s="29"/>
      <c r="GE4406" s="29"/>
      <c r="GF4406" s="29"/>
      <c r="GG4406" s="29"/>
      <c r="GH4406" s="29"/>
      <c r="GI4406" s="29"/>
      <c r="GJ4406" s="29"/>
      <c r="GK4406" s="29"/>
      <c r="GL4406" s="29"/>
      <c r="GM4406" s="29"/>
      <c r="GN4406" s="29"/>
      <c r="GO4406" s="29"/>
      <c r="GP4406" s="29"/>
      <c r="GQ4406" s="29"/>
      <c r="GR4406" s="29"/>
      <c r="GS4406" s="29"/>
      <c r="GT4406" s="29"/>
      <c r="GU4406" s="29"/>
      <c r="GV4406" s="29"/>
      <c r="GW4406" s="29"/>
      <c r="GX4406" s="29"/>
      <c r="GY4406" s="29"/>
      <c r="GZ4406" s="29"/>
      <c r="HA4406" s="29"/>
      <c r="HB4406" s="29"/>
      <c r="HC4406" s="29"/>
      <c r="HD4406" s="29"/>
      <c r="HE4406" s="29"/>
      <c r="HF4406" s="29"/>
      <c r="HG4406" s="29"/>
      <c r="HH4406" s="29"/>
      <c r="HI4406" s="29"/>
      <c r="HJ4406" s="29"/>
      <c r="HK4406" s="29"/>
      <c r="HL4406" s="29"/>
      <c r="HM4406" s="29"/>
      <c r="HN4406" s="29"/>
      <c r="HO4406" s="29"/>
      <c r="HP4406" s="29"/>
      <c r="HQ4406" s="29"/>
      <c r="HR4406" s="29"/>
      <c r="HS4406" s="29"/>
      <c r="HT4406" s="29"/>
      <c r="HU4406" s="29"/>
      <c r="HV4406" s="29"/>
      <c r="HW4406" s="29"/>
      <c r="HX4406" s="29"/>
      <c r="HY4406" s="29"/>
      <c r="HZ4406" s="29"/>
      <c r="IA4406" s="29"/>
      <c r="IB4406" s="29"/>
      <c r="IC4406" s="29"/>
      <c r="ID4406" s="29"/>
      <c r="IE4406" s="29"/>
      <c r="IF4406" s="29"/>
      <c r="IG4406" s="29"/>
      <c r="IH4406" s="29"/>
      <c r="II4406" s="29"/>
      <c r="IJ4406" s="29"/>
      <c r="IK4406" s="29"/>
      <c r="IL4406" s="29"/>
      <c r="IM4406" s="29"/>
      <c r="IN4406" s="29"/>
      <c r="IO4406" s="29"/>
      <c r="IP4406" s="29"/>
      <c r="IQ4406" s="29"/>
      <c r="IR4406" s="29"/>
      <c r="IS4406" s="29"/>
      <c r="IT4406" s="29"/>
      <c r="IU4406" s="29"/>
      <c r="IV4406" s="29"/>
      <c r="IW4406" s="29"/>
      <c r="IX4406" s="29"/>
      <c r="IY4406" s="29"/>
      <c r="IZ4406" s="29"/>
      <c r="JA4406" s="29"/>
      <c r="JB4406" s="29"/>
      <c r="JC4406" s="29"/>
      <c r="JD4406" s="29"/>
      <c r="JE4406" s="29"/>
      <c r="JF4406" s="29"/>
      <c r="JG4406" s="29"/>
      <c r="JH4406" s="29"/>
      <c r="JI4406" s="29"/>
      <c r="JJ4406" s="29"/>
      <c r="JK4406" s="29"/>
      <c r="JL4406" s="29"/>
      <c r="JM4406" s="29"/>
      <c r="JN4406" s="29"/>
      <c r="JO4406" s="29"/>
      <c r="JP4406" s="29"/>
      <c r="JQ4406" s="29"/>
      <c r="JR4406" s="29"/>
      <c r="JS4406" s="29"/>
      <c r="JT4406" s="29"/>
      <c r="JU4406" s="29"/>
      <c r="JV4406" s="29"/>
      <c r="JW4406" s="29"/>
      <c r="JX4406" s="29"/>
      <c r="JY4406" s="29"/>
      <c r="JZ4406" s="29"/>
      <c r="KA4406" s="29"/>
      <c r="KB4406" s="29"/>
      <c r="KC4406" s="29"/>
      <c r="KD4406" s="29"/>
      <c r="KE4406" s="29"/>
      <c r="KF4406" s="29"/>
      <c r="KG4406" s="29"/>
      <c r="KH4406" s="29"/>
      <c r="KI4406" s="29"/>
      <c r="KJ4406" s="29"/>
      <c r="KK4406" s="29"/>
      <c r="KL4406" s="29"/>
      <c r="KM4406" s="29"/>
      <c r="KN4406" s="29"/>
      <c r="KO4406" s="29"/>
      <c r="KP4406" s="29"/>
      <c r="KQ4406" s="29"/>
      <c r="KR4406" s="29"/>
      <c r="KS4406" s="29"/>
      <c r="KT4406" s="29"/>
      <c r="KU4406" s="29"/>
      <c r="KV4406" s="29"/>
      <c r="KW4406" s="29"/>
      <c r="KX4406" s="29"/>
      <c r="KY4406" s="29"/>
      <c r="KZ4406" s="29"/>
      <c r="LA4406" s="29"/>
      <c r="LB4406" s="29"/>
      <c r="LC4406" s="29"/>
      <c r="LD4406" s="29"/>
      <c r="LE4406" s="29"/>
      <c r="LF4406" s="29"/>
      <c r="LG4406" s="29"/>
      <c r="LH4406" s="29"/>
      <c r="LI4406" s="29"/>
      <c r="LJ4406" s="29"/>
      <c r="LK4406" s="29"/>
      <c r="LL4406" s="29"/>
      <c r="LM4406" s="29"/>
      <c r="LN4406" s="29"/>
      <c r="LO4406" s="29"/>
      <c r="LP4406" s="29"/>
      <c r="LQ4406" s="29"/>
      <c r="LR4406" s="29"/>
      <c r="LS4406" s="29"/>
      <c r="LT4406" s="29"/>
      <c r="LU4406" s="29"/>
      <c r="LV4406" s="29"/>
      <c r="LW4406" s="29"/>
      <c r="LX4406" s="29"/>
      <c r="LY4406" s="29"/>
      <c r="LZ4406" s="29"/>
      <c r="MA4406" s="29"/>
      <c r="MB4406" s="29"/>
      <c r="MC4406" s="29"/>
      <c r="MD4406" s="29"/>
      <c r="ME4406" s="29"/>
      <c r="MF4406" s="29"/>
      <c r="MG4406" s="29"/>
      <c r="MH4406" s="29"/>
      <c r="MI4406" s="29"/>
      <c r="MJ4406" s="29"/>
      <c r="MK4406" s="29"/>
      <c r="ML4406" s="29"/>
      <c r="MM4406" s="29"/>
      <c r="MN4406" s="29"/>
      <c r="MO4406" s="29"/>
      <c r="MP4406" s="29"/>
      <c r="MQ4406" s="29"/>
      <c r="MR4406" s="29"/>
      <c r="MS4406" s="29"/>
      <c r="MT4406" s="29"/>
      <c r="MU4406" s="29"/>
      <c r="MV4406" s="29"/>
      <c r="MW4406" s="29"/>
      <c r="MX4406" s="29"/>
      <c r="MY4406" s="29"/>
      <c r="MZ4406" s="29"/>
      <c r="NA4406" s="29"/>
      <c r="NB4406" s="29"/>
      <c r="NC4406" s="29"/>
      <c r="ND4406" s="29"/>
      <c r="NE4406" s="29"/>
      <c r="NF4406" s="29"/>
      <c r="NG4406" s="29"/>
      <c r="NH4406" s="29"/>
      <c r="NI4406" s="29"/>
      <c r="NJ4406" s="29"/>
      <c r="NK4406" s="29"/>
      <c r="NL4406" s="29"/>
      <c r="NM4406" s="29"/>
      <c r="NN4406" s="29"/>
      <c r="NO4406" s="29"/>
      <c r="NP4406" s="29"/>
      <c r="NQ4406" s="29"/>
      <c r="NR4406" s="29"/>
      <c r="NS4406" s="29"/>
      <c r="NT4406" s="29"/>
      <c r="NU4406" s="29"/>
      <c r="NV4406" s="29"/>
      <c r="NW4406" s="29"/>
      <c r="NX4406" s="29"/>
      <c r="NY4406" s="29"/>
      <c r="NZ4406" s="29"/>
      <c r="OA4406" s="29"/>
      <c r="OB4406" s="29"/>
      <c r="OC4406" s="29"/>
      <c r="OD4406" s="29"/>
      <c r="OE4406" s="29"/>
      <c r="OF4406" s="29"/>
      <c r="OG4406" s="29"/>
      <c r="OH4406" s="29"/>
    </row>
    <row r="4407" spans="1:398" ht="16.5" customHeight="1">
      <c r="A4407" s="30" t="s">
        <v>5742</v>
      </c>
      <c r="B4407" s="13"/>
      <c r="C4407" s="487"/>
      <c r="D4407" s="12"/>
      <c r="E4407" s="14" t="s">
        <v>1125</v>
      </c>
      <c r="F4407" s="14" t="s">
        <v>163</v>
      </c>
      <c r="G4407" s="14" t="s">
        <v>433</v>
      </c>
      <c r="H4407" s="15">
        <v>2009</v>
      </c>
      <c r="I4407" s="15">
        <v>1</v>
      </c>
      <c r="J4407" s="15">
        <v>0</v>
      </c>
      <c r="K4407" s="15">
        <v>0</v>
      </c>
      <c r="L4407" s="16" t="s">
        <v>5702</v>
      </c>
      <c r="M4407" s="16"/>
      <c r="N4407" s="16" t="s">
        <v>41</v>
      </c>
      <c r="O4407" s="17">
        <v>0</v>
      </c>
      <c r="P4407" s="17">
        <v>0</v>
      </c>
      <c r="Q4407" s="17">
        <v>0</v>
      </c>
      <c r="R4407" s="18" t="s">
        <v>33</v>
      </c>
      <c r="S4407" s="19">
        <v>0</v>
      </c>
      <c r="T4407" s="19">
        <v>110</v>
      </c>
      <c r="U4407" s="19">
        <v>0</v>
      </c>
      <c r="V4407" s="19">
        <v>0</v>
      </c>
      <c r="W4407" s="20">
        <v>2.5000000000000001E-2</v>
      </c>
      <c r="X4407" s="21">
        <v>0</v>
      </c>
      <c r="Y4407" s="22" t="s">
        <v>33</v>
      </c>
      <c r="Z4407" s="86" t="s">
        <v>62</v>
      </c>
      <c r="AA4407" s="86">
        <v>0</v>
      </c>
      <c r="AB4407" s="86" t="s">
        <v>414</v>
      </c>
      <c r="AC4407" s="86" t="s">
        <v>414</v>
      </c>
      <c r="AD4407" s="25"/>
      <c r="AE4407" s="26"/>
      <c r="AF4407" s="27"/>
      <c r="AP4407" s="29"/>
      <c r="AQ4407" s="29"/>
      <c r="AR4407" s="29"/>
      <c r="AS4407" s="29"/>
      <c r="AT4407" s="29"/>
      <c r="AU4407" s="29"/>
      <c r="AV4407" s="29"/>
      <c r="AW4407" s="29"/>
      <c r="AX4407" s="29"/>
      <c r="AY4407" s="29"/>
      <c r="AZ4407" s="29"/>
      <c r="BA4407" s="29"/>
      <c r="BB4407" s="29"/>
      <c r="BC4407" s="29"/>
      <c r="BD4407" s="29"/>
      <c r="BE4407" s="29"/>
      <c r="BF4407" s="29"/>
      <c r="BG4407" s="29"/>
      <c r="BH4407" s="29"/>
      <c r="BI4407" s="29"/>
      <c r="BJ4407" s="29"/>
      <c r="BK4407" s="29"/>
      <c r="BL4407" s="29"/>
      <c r="BM4407" s="29"/>
      <c r="BN4407" s="29"/>
      <c r="BO4407" s="29"/>
      <c r="BP4407" s="29"/>
      <c r="BQ4407" s="29"/>
      <c r="BR4407" s="29"/>
      <c r="BS4407" s="29"/>
      <c r="BT4407" s="29"/>
      <c r="BU4407" s="29"/>
      <c r="BV4407" s="29"/>
      <c r="BW4407" s="29"/>
      <c r="BX4407" s="29"/>
      <c r="BY4407" s="29"/>
      <c r="BZ4407" s="29"/>
      <c r="CA4407" s="29"/>
      <c r="CB4407" s="29"/>
      <c r="CC4407" s="29"/>
      <c r="CD4407" s="29"/>
      <c r="CE4407" s="29"/>
      <c r="CF4407" s="29"/>
      <c r="CG4407" s="29"/>
      <c r="CH4407" s="29"/>
      <c r="CI4407" s="29"/>
      <c r="CJ4407" s="29"/>
      <c r="CK4407" s="29"/>
      <c r="CL4407" s="29"/>
      <c r="CM4407" s="29"/>
      <c r="CN4407" s="29"/>
      <c r="CO4407" s="29"/>
      <c r="CP4407" s="29"/>
      <c r="CQ4407" s="29"/>
      <c r="CR4407" s="29"/>
      <c r="CS4407" s="29"/>
      <c r="CT4407" s="29"/>
      <c r="CU4407" s="29"/>
      <c r="CV4407" s="29"/>
      <c r="CW4407" s="29"/>
      <c r="CX4407" s="29"/>
      <c r="CY4407" s="29"/>
      <c r="CZ4407" s="29"/>
      <c r="DA4407" s="29"/>
      <c r="DB4407" s="29"/>
      <c r="DC4407" s="29"/>
      <c r="DD4407" s="29"/>
      <c r="DE4407" s="29"/>
      <c r="DF4407" s="29"/>
      <c r="DG4407" s="29"/>
      <c r="DH4407" s="29"/>
      <c r="DI4407" s="29"/>
      <c r="DJ4407" s="29"/>
      <c r="DK4407" s="29"/>
      <c r="DL4407" s="29"/>
      <c r="DM4407" s="29"/>
      <c r="DN4407" s="29"/>
      <c r="DO4407" s="29"/>
      <c r="DP4407" s="29"/>
      <c r="DQ4407" s="29"/>
      <c r="DR4407" s="29"/>
      <c r="DS4407" s="29"/>
      <c r="DT4407" s="29"/>
      <c r="DU4407" s="29"/>
      <c r="DV4407" s="29"/>
      <c r="DW4407" s="29"/>
      <c r="DX4407" s="29"/>
      <c r="DY4407" s="29"/>
      <c r="DZ4407" s="29"/>
      <c r="EA4407" s="29"/>
      <c r="EB4407" s="29"/>
      <c r="EC4407" s="29"/>
      <c r="ED4407" s="29"/>
      <c r="EE4407" s="29"/>
      <c r="EF4407" s="29"/>
      <c r="EG4407" s="29"/>
      <c r="EH4407" s="29"/>
      <c r="EI4407" s="29"/>
      <c r="EJ4407" s="29"/>
      <c r="EK4407" s="29"/>
      <c r="EL4407" s="29"/>
      <c r="EM4407" s="29"/>
      <c r="EN4407" s="29"/>
      <c r="EO4407" s="29"/>
      <c r="EP4407" s="29"/>
      <c r="EQ4407" s="29"/>
      <c r="ER4407" s="29"/>
      <c r="ES4407" s="29"/>
      <c r="ET4407" s="29"/>
      <c r="EU4407" s="29"/>
      <c r="EV4407" s="29"/>
      <c r="EW4407" s="29"/>
      <c r="EX4407" s="29"/>
      <c r="EY4407" s="29"/>
      <c r="EZ4407" s="29"/>
      <c r="FA4407" s="29"/>
      <c r="FB4407" s="29"/>
      <c r="FC4407" s="29"/>
      <c r="FD4407" s="29"/>
      <c r="FE4407" s="29"/>
      <c r="FF4407" s="29"/>
      <c r="FG4407" s="29"/>
      <c r="FH4407" s="29"/>
      <c r="FI4407" s="29"/>
      <c r="FJ4407" s="29"/>
      <c r="FK4407" s="29"/>
      <c r="FL4407" s="29"/>
      <c r="FM4407" s="29"/>
      <c r="FN4407" s="29"/>
      <c r="FO4407" s="29"/>
      <c r="FP4407" s="29"/>
      <c r="FQ4407" s="29"/>
      <c r="FR4407" s="29"/>
      <c r="FS4407" s="29"/>
      <c r="FT4407" s="29"/>
      <c r="FU4407" s="29"/>
      <c r="FV4407" s="29"/>
      <c r="FW4407" s="29"/>
      <c r="FX4407" s="29"/>
      <c r="FY4407" s="29"/>
      <c r="FZ4407" s="29"/>
      <c r="GA4407" s="29"/>
      <c r="GB4407" s="29"/>
      <c r="GC4407" s="29"/>
      <c r="GD4407" s="29"/>
      <c r="GE4407" s="29"/>
      <c r="GF4407" s="29"/>
      <c r="GG4407" s="29"/>
      <c r="GH4407" s="29"/>
      <c r="GI4407" s="29"/>
      <c r="GJ4407" s="29"/>
      <c r="GK4407" s="29"/>
      <c r="GL4407" s="29"/>
      <c r="GM4407" s="29"/>
      <c r="GN4407" s="29"/>
      <c r="GO4407" s="29"/>
      <c r="GP4407" s="29"/>
      <c r="GQ4407" s="29"/>
      <c r="GR4407" s="29"/>
      <c r="GS4407" s="29"/>
      <c r="GT4407" s="29"/>
      <c r="GU4407" s="29"/>
      <c r="GV4407" s="29"/>
      <c r="GW4407" s="29"/>
      <c r="GX4407" s="29"/>
      <c r="GY4407" s="29"/>
      <c r="GZ4407" s="29"/>
      <c r="HA4407" s="29"/>
      <c r="HB4407" s="29"/>
      <c r="HC4407" s="29"/>
      <c r="HD4407" s="29"/>
      <c r="HE4407" s="29"/>
      <c r="HF4407" s="29"/>
      <c r="HG4407" s="29"/>
      <c r="HH4407" s="29"/>
      <c r="HI4407" s="29"/>
      <c r="HJ4407" s="29"/>
      <c r="HK4407" s="29"/>
      <c r="HL4407" s="29"/>
      <c r="HM4407" s="29"/>
      <c r="HN4407" s="29"/>
      <c r="HO4407" s="29"/>
      <c r="HP4407" s="29"/>
      <c r="HQ4407" s="29"/>
      <c r="HR4407" s="29"/>
      <c r="HS4407" s="29"/>
      <c r="HT4407" s="29"/>
      <c r="HU4407" s="29"/>
      <c r="HV4407" s="29"/>
      <c r="HW4407" s="29"/>
      <c r="HX4407" s="29"/>
      <c r="HY4407" s="29"/>
      <c r="HZ4407" s="29"/>
      <c r="IA4407" s="29"/>
      <c r="IB4407" s="29"/>
      <c r="IC4407" s="29"/>
      <c r="ID4407" s="29"/>
      <c r="IE4407" s="29"/>
      <c r="IF4407" s="29"/>
      <c r="IG4407" s="29"/>
      <c r="IH4407" s="29"/>
      <c r="II4407" s="29"/>
      <c r="IJ4407" s="29"/>
      <c r="IK4407" s="29"/>
      <c r="IL4407" s="29"/>
      <c r="IM4407" s="29"/>
      <c r="IN4407" s="29"/>
      <c r="IO4407" s="29"/>
      <c r="IP4407" s="29"/>
      <c r="IQ4407" s="29"/>
      <c r="IR4407" s="29"/>
      <c r="IS4407" s="29"/>
      <c r="IT4407" s="29"/>
      <c r="IU4407" s="29"/>
      <c r="IV4407" s="29"/>
      <c r="IW4407" s="29"/>
      <c r="IX4407" s="29"/>
      <c r="IY4407" s="29"/>
      <c r="IZ4407" s="29"/>
      <c r="JA4407" s="29"/>
      <c r="JB4407" s="29"/>
      <c r="JC4407" s="29"/>
      <c r="JD4407" s="29"/>
      <c r="JE4407" s="29"/>
      <c r="JF4407" s="29"/>
      <c r="JG4407" s="29"/>
      <c r="JH4407" s="29"/>
      <c r="JI4407" s="29"/>
      <c r="JJ4407" s="29"/>
      <c r="JK4407" s="29"/>
      <c r="JL4407" s="29"/>
      <c r="JM4407" s="29"/>
      <c r="JN4407" s="29"/>
      <c r="JO4407" s="29"/>
      <c r="JP4407" s="29"/>
      <c r="JQ4407" s="29"/>
      <c r="JR4407" s="29"/>
      <c r="JS4407" s="29"/>
      <c r="JT4407" s="29"/>
      <c r="JU4407" s="29"/>
      <c r="JV4407" s="29"/>
      <c r="JW4407" s="29"/>
      <c r="JX4407" s="29"/>
      <c r="JY4407" s="29"/>
      <c r="JZ4407" s="29"/>
      <c r="KA4407" s="29"/>
      <c r="KB4407" s="29"/>
      <c r="KC4407" s="29"/>
      <c r="KD4407" s="29"/>
      <c r="KE4407" s="29"/>
      <c r="KF4407" s="29"/>
      <c r="KG4407" s="29"/>
      <c r="KH4407" s="29"/>
      <c r="KI4407" s="29"/>
      <c r="KJ4407" s="29"/>
      <c r="KK4407" s="29"/>
      <c r="KL4407" s="29"/>
      <c r="KM4407" s="29"/>
      <c r="KN4407" s="29"/>
      <c r="KO4407" s="29"/>
      <c r="KP4407" s="29"/>
      <c r="KQ4407" s="29"/>
      <c r="KR4407" s="29"/>
      <c r="KS4407" s="29"/>
      <c r="KT4407" s="29"/>
      <c r="KU4407" s="29"/>
      <c r="KV4407" s="29"/>
      <c r="KW4407" s="29"/>
      <c r="KX4407" s="29"/>
      <c r="KY4407" s="29"/>
      <c r="KZ4407" s="29"/>
      <c r="LA4407" s="29"/>
      <c r="LB4407" s="29"/>
      <c r="LC4407" s="29"/>
      <c r="LD4407" s="29"/>
      <c r="LE4407" s="29"/>
      <c r="LF4407" s="29"/>
      <c r="LG4407" s="29"/>
      <c r="LH4407" s="29"/>
      <c r="LI4407" s="29"/>
      <c r="LJ4407" s="29"/>
      <c r="LK4407" s="29"/>
      <c r="LL4407" s="29"/>
      <c r="LM4407" s="29"/>
      <c r="LN4407" s="29"/>
      <c r="LO4407" s="29"/>
      <c r="LP4407" s="29"/>
      <c r="LQ4407" s="29"/>
      <c r="LR4407" s="29"/>
      <c r="LS4407" s="29"/>
      <c r="LT4407" s="29"/>
      <c r="LU4407" s="29"/>
      <c r="LV4407" s="29"/>
      <c r="LW4407" s="29"/>
      <c r="LX4407" s="29"/>
      <c r="LY4407" s="29"/>
      <c r="LZ4407" s="29"/>
      <c r="MA4407" s="29"/>
      <c r="MB4407" s="29"/>
      <c r="MC4407" s="29"/>
      <c r="MD4407" s="29"/>
      <c r="ME4407" s="29"/>
      <c r="MF4407" s="29"/>
      <c r="MG4407" s="29"/>
      <c r="MH4407" s="29"/>
      <c r="MI4407" s="29"/>
      <c r="MJ4407" s="29"/>
      <c r="MK4407" s="29"/>
      <c r="ML4407" s="29"/>
      <c r="MM4407" s="29"/>
      <c r="MN4407" s="29"/>
      <c r="MO4407" s="29"/>
      <c r="MP4407" s="29"/>
      <c r="MQ4407" s="29"/>
      <c r="MR4407" s="29"/>
      <c r="MS4407" s="29"/>
      <c r="MT4407" s="29"/>
      <c r="MU4407" s="29"/>
      <c r="MV4407" s="29"/>
      <c r="MW4407" s="29"/>
      <c r="MX4407" s="29"/>
      <c r="MY4407" s="29"/>
      <c r="MZ4407" s="29"/>
      <c r="NA4407" s="29"/>
      <c r="NB4407" s="29"/>
      <c r="NC4407" s="29"/>
      <c r="ND4407" s="29"/>
      <c r="NE4407" s="29"/>
      <c r="NF4407" s="29"/>
      <c r="NG4407" s="29"/>
      <c r="NH4407" s="29"/>
      <c r="NI4407" s="29"/>
      <c r="NJ4407" s="29"/>
      <c r="NK4407" s="29"/>
      <c r="NL4407" s="29"/>
      <c r="NM4407" s="29"/>
      <c r="NN4407" s="29"/>
      <c r="NO4407" s="29"/>
      <c r="NP4407" s="29"/>
      <c r="NQ4407" s="29"/>
      <c r="NR4407" s="29"/>
      <c r="NS4407" s="29"/>
      <c r="NT4407" s="29"/>
      <c r="NU4407" s="29"/>
      <c r="NV4407" s="29"/>
      <c r="NW4407" s="29"/>
      <c r="NX4407" s="29"/>
      <c r="NY4407" s="29"/>
      <c r="NZ4407" s="29"/>
      <c r="OA4407" s="29"/>
      <c r="OB4407" s="29"/>
      <c r="OC4407" s="29"/>
      <c r="OD4407" s="29"/>
      <c r="OE4407" s="29"/>
      <c r="OF4407" s="29"/>
      <c r="OG4407" s="29"/>
      <c r="OH4407" s="29"/>
    </row>
    <row r="4408" spans="1:398" ht="16.5" customHeight="1">
      <c r="A4408" s="30" t="s">
        <v>5742</v>
      </c>
      <c r="B4408" s="13"/>
      <c r="C4408" s="487"/>
      <c r="D4408" s="12"/>
      <c r="E4408" s="14" t="s">
        <v>5713</v>
      </c>
      <c r="F4408" s="14" t="s">
        <v>163</v>
      </c>
      <c r="G4408" s="14" t="s">
        <v>433</v>
      </c>
      <c r="H4408" s="15">
        <v>2009</v>
      </c>
      <c r="I4408" s="15">
        <v>1</v>
      </c>
      <c r="J4408" s="15">
        <v>0</v>
      </c>
      <c r="K4408" s="15">
        <v>0</v>
      </c>
      <c r="L4408" s="16" t="s">
        <v>5702</v>
      </c>
      <c r="M4408" s="16"/>
      <c r="N4408" s="16" t="s">
        <v>41</v>
      </c>
      <c r="O4408" s="17">
        <v>0</v>
      </c>
      <c r="P4408" s="17">
        <v>0</v>
      </c>
      <c r="Q4408" s="17">
        <v>0</v>
      </c>
      <c r="R4408" s="18" t="s">
        <v>33</v>
      </c>
      <c r="S4408" s="19">
        <v>0</v>
      </c>
      <c r="T4408" s="19">
        <v>110</v>
      </c>
      <c r="U4408" s="19">
        <v>0</v>
      </c>
      <c r="V4408" s="19">
        <v>0</v>
      </c>
      <c r="W4408" s="20">
        <v>2.5000000000000001E-2</v>
      </c>
      <c r="X4408" s="21">
        <v>0</v>
      </c>
      <c r="Y4408" s="22" t="s">
        <v>33</v>
      </c>
      <c r="Z4408" s="86" t="s">
        <v>62</v>
      </c>
      <c r="AA4408" s="86">
        <v>0</v>
      </c>
      <c r="AB4408" s="86" t="s">
        <v>414</v>
      </c>
      <c r="AC4408" s="86" t="s">
        <v>414</v>
      </c>
      <c r="AD4408" s="25"/>
      <c r="AE4408" s="26"/>
      <c r="AF4408" s="27"/>
      <c r="AP4408" s="29"/>
      <c r="AQ4408" s="29"/>
      <c r="AR4408" s="29"/>
      <c r="AS4408" s="29"/>
      <c r="AT4408" s="29"/>
      <c r="AU4408" s="29"/>
      <c r="AV4408" s="29"/>
      <c r="AW4408" s="29"/>
      <c r="AX4408" s="29"/>
      <c r="AY4408" s="29"/>
      <c r="AZ4408" s="29"/>
      <c r="BA4408" s="29"/>
      <c r="BB4408" s="29"/>
      <c r="BC4408" s="29"/>
      <c r="BD4408" s="29"/>
      <c r="BE4408" s="29"/>
      <c r="BF4408" s="29"/>
      <c r="BG4408" s="29"/>
      <c r="BH4408" s="29"/>
      <c r="BI4408" s="29"/>
      <c r="BJ4408" s="29"/>
      <c r="BK4408" s="29"/>
      <c r="BL4408" s="29"/>
      <c r="BM4408" s="29"/>
      <c r="BN4408" s="29"/>
      <c r="BO4408" s="29"/>
      <c r="BP4408" s="29"/>
      <c r="BQ4408" s="29"/>
      <c r="BR4408" s="29"/>
      <c r="BS4408" s="29"/>
      <c r="BT4408" s="29"/>
      <c r="BU4408" s="29"/>
      <c r="BV4408" s="29"/>
      <c r="BW4408" s="29"/>
      <c r="BX4408" s="29"/>
      <c r="BY4408" s="29"/>
      <c r="BZ4408" s="29"/>
      <c r="CA4408" s="29"/>
      <c r="CB4408" s="29"/>
      <c r="CC4408" s="29"/>
      <c r="CD4408" s="29"/>
      <c r="CE4408" s="29"/>
      <c r="CF4408" s="29"/>
      <c r="CG4408" s="29"/>
      <c r="CH4408" s="29"/>
      <c r="CI4408" s="29"/>
      <c r="CJ4408" s="29"/>
      <c r="CK4408" s="29"/>
      <c r="CL4408" s="29"/>
      <c r="CM4408" s="29"/>
      <c r="CN4408" s="29"/>
      <c r="CO4408" s="29"/>
      <c r="CP4408" s="29"/>
      <c r="CQ4408" s="29"/>
      <c r="CR4408" s="29"/>
      <c r="CS4408" s="29"/>
      <c r="CT4408" s="29"/>
      <c r="CU4408" s="29"/>
      <c r="CV4408" s="29"/>
      <c r="CW4408" s="29"/>
      <c r="CX4408" s="29"/>
      <c r="CY4408" s="29"/>
      <c r="CZ4408" s="29"/>
      <c r="DA4408" s="29"/>
      <c r="DB4408" s="29"/>
      <c r="DC4408" s="29"/>
      <c r="DD4408" s="29"/>
      <c r="DE4408" s="29"/>
      <c r="DF4408" s="29"/>
      <c r="DG4408" s="29"/>
      <c r="DH4408" s="29"/>
      <c r="DI4408" s="29"/>
      <c r="DJ4408" s="29"/>
      <c r="DK4408" s="29"/>
      <c r="DL4408" s="29"/>
      <c r="DM4408" s="29"/>
      <c r="DN4408" s="29"/>
      <c r="DO4408" s="29"/>
      <c r="DP4408" s="29"/>
      <c r="DQ4408" s="29"/>
      <c r="DR4408" s="29"/>
      <c r="DS4408" s="29"/>
      <c r="DT4408" s="29"/>
      <c r="DU4408" s="29"/>
      <c r="DV4408" s="29"/>
      <c r="DW4408" s="29"/>
      <c r="DX4408" s="29"/>
      <c r="DY4408" s="29"/>
      <c r="DZ4408" s="29"/>
      <c r="EA4408" s="29"/>
      <c r="EB4408" s="29"/>
      <c r="EC4408" s="29"/>
      <c r="ED4408" s="29"/>
      <c r="EE4408" s="29"/>
      <c r="EF4408" s="29"/>
      <c r="EG4408" s="29"/>
      <c r="EH4408" s="29"/>
      <c r="EI4408" s="29"/>
      <c r="EJ4408" s="29"/>
      <c r="EK4408" s="29"/>
      <c r="EL4408" s="29"/>
      <c r="EM4408" s="29"/>
      <c r="EN4408" s="29"/>
      <c r="EO4408" s="29"/>
      <c r="EP4408" s="29"/>
      <c r="EQ4408" s="29"/>
      <c r="ER4408" s="29"/>
      <c r="ES4408" s="29"/>
      <c r="ET4408" s="29"/>
      <c r="EU4408" s="29"/>
      <c r="EV4408" s="29"/>
      <c r="EW4408" s="29"/>
      <c r="EX4408" s="29"/>
      <c r="EY4408" s="29"/>
      <c r="EZ4408" s="29"/>
      <c r="FA4408" s="29"/>
      <c r="FB4408" s="29"/>
      <c r="FC4408" s="29"/>
      <c r="FD4408" s="29"/>
      <c r="FE4408" s="29"/>
      <c r="FF4408" s="29"/>
      <c r="FG4408" s="29"/>
      <c r="FH4408" s="29"/>
      <c r="FI4408" s="29"/>
      <c r="FJ4408" s="29"/>
      <c r="FK4408" s="29"/>
      <c r="FL4408" s="29"/>
      <c r="FM4408" s="29"/>
      <c r="FN4408" s="29"/>
      <c r="FO4408" s="29"/>
      <c r="FP4408" s="29"/>
      <c r="FQ4408" s="29"/>
      <c r="FR4408" s="29"/>
      <c r="FS4408" s="29"/>
      <c r="FT4408" s="29"/>
      <c r="FU4408" s="29"/>
      <c r="FV4408" s="29"/>
      <c r="FW4408" s="29"/>
      <c r="FX4408" s="29"/>
      <c r="FY4408" s="29"/>
      <c r="FZ4408" s="29"/>
      <c r="GA4408" s="29"/>
      <c r="GB4408" s="29"/>
      <c r="GC4408" s="29"/>
      <c r="GD4408" s="29"/>
      <c r="GE4408" s="29"/>
      <c r="GF4408" s="29"/>
      <c r="GG4408" s="29"/>
      <c r="GH4408" s="29"/>
      <c r="GI4408" s="29"/>
      <c r="GJ4408" s="29"/>
      <c r="GK4408" s="29"/>
      <c r="GL4408" s="29"/>
      <c r="GM4408" s="29"/>
      <c r="GN4408" s="29"/>
      <c r="GO4408" s="29"/>
      <c r="GP4408" s="29"/>
      <c r="GQ4408" s="29"/>
      <c r="GR4408" s="29"/>
      <c r="GS4408" s="29"/>
      <c r="GT4408" s="29"/>
      <c r="GU4408" s="29"/>
      <c r="GV4408" s="29"/>
      <c r="GW4408" s="29"/>
      <c r="GX4408" s="29"/>
      <c r="GY4408" s="29"/>
      <c r="GZ4408" s="29"/>
      <c r="HA4408" s="29"/>
      <c r="HB4408" s="29"/>
      <c r="HC4408" s="29"/>
      <c r="HD4408" s="29"/>
      <c r="HE4408" s="29"/>
      <c r="HF4408" s="29"/>
      <c r="HG4408" s="29"/>
      <c r="HH4408" s="29"/>
      <c r="HI4408" s="29"/>
      <c r="HJ4408" s="29"/>
      <c r="HK4408" s="29"/>
      <c r="HL4408" s="29"/>
      <c r="HM4408" s="29"/>
      <c r="HN4408" s="29"/>
      <c r="HO4408" s="29"/>
      <c r="HP4408" s="29"/>
      <c r="HQ4408" s="29"/>
      <c r="HR4408" s="29"/>
      <c r="HS4408" s="29"/>
      <c r="HT4408" s="29"/>
      <c r="HU4408" s="29"/>
      <c r="HV4408" s="29"/>
      <c r="HW4408" s="29"/>
      <c r="HX4408" s="29"/>
      <c r="HY4408" s="29"/>
      <c r="HZ4408" s="29"/>
      <c r="IA4408" s="29"/>
      <c r="IB4408" s="29"/>
      <c r="IC4408" s="29"/>
      <c r="ID4408" s="29"/>
      <c r="IE4408" s="29"/>
      <c r="IF4408" s="29"/>
      <c r="IG4408" s="29"/>
      <c r="IH4408" s="29"/>
      <c r="II4408" s="29"/>
      <c r="IJ4408" s="29"/>
      <c r="IK4408" s="29"/>
      <c r="IL4408" s="29"/>
      <c r="IM4408" s="29"/>
      <c r="IN4408" s="29"/>
      <c r="IO4408" s="29"/>
      <c r="IP4408" s="29"/>
      <c r="IQ4408" s="29"/>
      <c r="IR4408" s="29"/>
      <c r="IS4408" s="29"/>
      <c r="IT4408" s="29"/>
      <c r="IU4408" s="29"/>
      <c r="IV4408" s="29"/>
      <c r="IW4408" s="29"/>
      <c r="IX4408" s="29"/>
      <c r="IY4408" s="29"/>
      <c r="IZ4408" s="29"/>
      <c r="JA4408" s="29"/>
      <c r="JB4408" s="29"/>
      <c r="JC4408" s="29"/>
      <c r="JD4408" s="29"/>
      <c r="JE4408" s="29"/>
      <c r="JF4408" s="29"/>
      <c r="JG4408" s="29"/>
      <c r="JH4408" s="29"/>
      <c r="JI4408" s="29"/>
      <c r="JJ4408" s="29"/>
      <c r="JK4408" s="29"/>
      <c r="JL4408" s="29"/>
      <c r="JM4408" s="29"/>
      <c r="JN4408" s="29"/>
      <c r="JO4408" s="29"/>
      <c r="JP4408" s="29"/>
      <c r="JQ4408" s="29"/>
      <c r="JR4408" s="29"/>
      <c r="JS4408" s="29"/>
      <c r="JT4408" s="29"/>
      <c r="JU4408" s="29"/>
      <c r="JV4408" s="29"/>
      <c r="JW4408" s="29"/>
      <c r="JX4408" s="29"/>
      <c r="JY4408" s="29"/>
      <c r="JZ4408" s="29"/>
      <c r="KA4408" s="29"/>
      <c r="KB4408" s="29"/>
      <c r="KC4408" s="29"/>
      <c r="KD4408" s="29"/>
      <c r="KE4408" s="29"/>
      <c r="KF4408" s="29"/>
      <c r="KG4408" s="29"/>
      <c r="KH4408" s="29"/>
      <c r="KI4408" s="29"/>
      <c r="KJ4408" s="29"/>
      <c r="KK4408" s="29"/>
      <c r="KL4408" s="29"/>
      <c r="KM4408" s="29"/>
      <c r="KN4408" s="29"/>
      <c r="KO4408" s="29"/>
      <c r="KP4408" s="29"/>
      <c r="KQ4408" s="29"/>
      <c r="KR4408" s="29"/>
      <c r="KS4408" s="29"/>
      <c r="KT4408" s="29"/>
      <c r="KU4408" s="29"/>
      <c r="KV4408" s="29"/>
      <c r="KW4408" s="29"/>
      <c r="KX4408" s="29"/>
      <c r="KY4408" s="29"/>
      <c r="KZ4408" s="29"/>
      <c r="LA4408" s="29"/>
      <c r="LB4408" s="29"/>
      <c r="LC4408" s="29"/>
      <c r="LD4408" s="29"/>
      <c r="LE4408" s="29"/>
      <c r="LF4408" s="29"/>
      <c r="LG4408" s="29"/>
      <c r="LH4408" s="29"/>
      <c r="LI4408" s="29"/>
      <c r="LJ4408" s="29"/>
      <c r="LK4408" s="29"/>
      <c r="LL4408" s="29"/>
      <c r="LM4408" s="29"/>
      <c r="LN4408" s="29"/>
      <c r="LO4408" s="29"/>
      <c r="LP4408" s="29"/>
      <c r="LQ4408" s="29"/>
      <c r="LR4408" s="29"/>
      <c r="LS4408" s="29"/>
      <c r="LT4408" s="29"/>
      <c r="LU4408" s="29"/>
      <c r="LV4408" s="29"/>
      <c r="LW4408" s="29"/>
      <c r="LX4408" s="29"/>
      <c r="LY4408" s="29"/>
      <c r="LZ4408" s="29"/>
      <c r="MA4408" s="29"/>
      <c r="MB4408" s="29"/>
      <c r="MC4408" s="29"/>
      <c r="MD4408" s="29"/>
      <c r="ME4408" s="29"/>
      <c r="MF4408" s="29"/>
      <c r="MG4408" s="29"/>
      <c r="MH4408" s="29"/>
      <c r="MI4408" s="29"/>
      <c r="MJ4408" s="29"/>
      <c r="MK4408" s="29"/>
      <c r="ML4408" s="29"/>
      <c r="MM4408" s="29"/>
      <c r="MN4408" s="29"/>
      <c r="MO4408" s="29"/>
      <c r="MP4408" s="29"/>
      <c r="MQ4408" s="29"/>
      <c r="MR4408" s="29"/>
      <c r="MS4408" s="29"/>
      <c r="MT4408" s="29"/>
      <c r="MU4408" s="29"/>
      <c r="MV4408" s="29"/>
      <c r="MW4408" s="29"/>
      <c r="MX4408" s="29"/>
      <c r="MY4408" s="29"/>
      <c r="MZ4408" s="29"/>
      <c r="NA4408" s="29"/>
      <c r="NB4408" s="29"/>
      <c r="NC4408" s="29"/>
      <c r="ND4408" s="29"/>
      <c r="NE4408" s="29"/>
      <c r="NF4408" s="29"/>
      <c r="NG4408" s="29"/>
      <c r="NH4408" s="29"/>
      <c r="NI4408" s="29"/>
      <c r="NJ4408" s="29"/>
      <c r="NK4408" s="29"/>
      <c r="NL4408" s="29"/>
      <c r="NM4408" s="29"/>
      <c r="NN4408" s="29"/>
      <c r="NO4408" s="29"/>
      <c r="NP4408" s="29"/>
      <c r="NQ4408" s="29"/>
      <c r="NR4408" s="29"/>
      <c r="NS4408" s="29"/>
      <c r="NT4408" s="29"/>
      <c r="NU4408" s="29"/>
      <c r="NV4408" s="29"/>
      <c r="NW4408" s="29"/>
      <c r="NX4408" s="29"/>
      <c r="NY4408" s="29"/>
      <c r="NZ4408" s="29"/>
      <c r="OA4408" s="29"/>
      <c r="OB4408" s="29"/>
      <c r="OC4408" s="29"/>
      <c r="OD4408" s="29"/>
      <c r="OE4408" s="29"/>
      <c r="OF4408" s="29"/>
      <c r="OG4408" s="29"/>
      <c r="OH4408" s="29"/>
    </row>
    <row r="4409" spans="1:398" ht="16.5" customHeight="1">
      <c r="A4409" s="30" t="s">
        <v>5742</v>
      </c>
      <c r="B4409" s="13"/>
      <c r="C4409" s="487"/>
      <c r="D4409" s="12"/>
      <c r="E4409" s="14" t="s">
        <v>5714</v>
      </c>
      <c r="F4409" s="14" t="s">
        <v>163</v>
      </c>
      <c r="G4409" s="14" t="s">
        <v>3075</v>
      </c>
      <c r="H4409" s="15">
        <v>2009</v>
      </c>
      <c r="I4409" s="15">
        <v>1</v>
      </c>
      <c r="J4409" s="15">
        <v>0</v>
      </c>
      <c r="K4409" s="15">
        <v>0</v>
      </c>
      <c r="L4409" s="16" t="s">
        <v>5702</v>
      </c>
      <c r="M4409" s="16"/>
      <c r="N4409" s="16" t="s">
        <v>41</v>
      </c>
      <c r="O4409" s="17">
        <v>0</v>
      </c>
      <c r="P4409" s="17">
        <v>0</v>
      </c>
      <c r="Q4409" s="17">
        <v>0</v>
      </c>
      <c r="R4409" s="18" t="s">
        <v>33</v>
      </c>
      <c r="S4409" s="19">
        <v>50</v>
      </c>
      <c r="T4409" s="19">
        <v>110</v>
      </c>
      <c r="U4409" s="19">
        <v>0</v>
      </c>
      <c r="V4409" s="19">
        <v>0</v>
      </c>
      <c r="W4409" s="20">
        <v>2.5000000000000001E-2</v>
      </c>
      <c r="X4409" s="21">
        <v>0</v>
      </c>
      <c r="Y4409" s="22" t="s">
        <v>33</v>
      </c>
      <c r="Z4409" s="86" t="s">
        <v>62</v>
      </c>
      <c r="AA4409" s="86">
        <v>0</v>
      </c>
      <c r="AB4409" s="86" t="s">
        <v>414</v>
      </c>
      <c r="AC4409" s="86" t="s">
        <v>414</v>
      </c>
      <c r="AD4409" s="25"/>
      <c r="AE4409" s="26"/>
      <c r="AF4409" s="27"/>
      <c r="AP4409" s="29"/>
      <c r="AQ4409" s="29"/>
      <c r="AR4409" s="29"/>
      <c r="AS4409" s="29"/>
      <c r="AT4409" s="29"/>
      <c r="AU4409" s="29"/>
      <c r="AV4409" s="29"/>
      <c r="AW4409" s="29"/>
      <c r="AX4409" s="29"/>
      <c r="AY4409" s="29"/>
      <c r="AZ4409" s="29"/>
      <c r="BA4409" s="29"/>
      <c r="BB4409" s="29"/>
      <c r="BC4409" s="29"/>
      <c r="BD4409" s="29"/>
      <c r="BE4409" s="29"/>
      <c r="BF4409" s="29"/>
      <c r="BG4409" s="29"/>
      <c r="BH4409" s="29"/>
      <c r="BI4409" s="29"/>
      <c r="BJ4409" s="29"/>
      <c r="BK4409" s="29"/>
      <c r="BL4409" s="29"/>
      <c r="BM4409" s="29"/>
      <c r="BN4409" s="29"/>
      <c r="BO4409" s="29"/>
      <c r="BP4409" s="29"/>
      <c r="BQ4409" s="29"/>
      <c r="BR4409" s="29"/>
      <c r="BS4409" s="29"/>
      <c r="BT4409" s="29"/>
      <c r="BU4409" s="29"/>
      <c r="BV4409" s="29"/>
      <c r="BW4409" s="29"/>
      <c r="BX4409" s="29"/>
      <c r="BY4409" s="29"/>
      <c r="BZ4409" s="29"/>
      <c r="CA4409" s="29"/>
      <c r="CB4409" s="29"/>
      <c r="CC4409" s="29"/>
      <c r="CD4409" s="29"/>
      <c r="CE4409" s="29"/>
      <c r="CF4409" s="29"/>
      <c r="CG4409" s="29"/>
      <c r="CH4409" s="29"/>
      <c r="CI4409" s="29"/>
      <c r="CJ4409" s="29"/>
      <c r="CK4409" s="29"/>
      <c r="CL4409" s="29"/>
      <c r="CM4409" s="29"/>
      <c r="CN4409" s="29"/>
      <c r="CO4409" s="29"/>
      <c r="CP4409" s="29"/>
      <c r="CQ4409" s="29"/>
      <c r="CR4409" s="29"/>
      <c r="CS4409" s="29"/>
      <c r="CT4409" s="29"/>
      <c r="CU4409" s="29"/>
      <c r="CV4409" s="29"/>
      <c r="CW4409" s="29"/>
      <c r="CX4409" s="29"/>
      <c r="CY4409" s="29"/>
      <c r="CZ4409" s="29"/>
      <c r="DA4409" s="29"/>
      <c r="DB4409" s="29"/>
      <c r="DC4409" s="29"/>
      <c r="DD4409" s="29"/>
      <c r="DE4409" s="29"/>
      <c r="DF4409" s="29"/>
      <c r="DG4409" s="29"/>
      <c r="DH4409" s="29"/>
      <c r="DI4409" s="29"/>
      <c r="DJ4409" s="29"/>
      <c r="DK4409" s="29"/>
      <c r="DL4409" s="29"/>
      <c r="DM4409" s="29"/>
      <c r="DN4409" s="29"/>
      <c r="DO4409" s="29"/>
      <c r="DP4409" s="29"/>
      <c r="DQ4409" s="29"/>
      <c r="DR4409" s="29"/>
      <c r="DS4409" s="29"/>
      <c r="DT4409" s="29"/>
      <c r="DU4409" s="29"/>
      <c r="DV4409" s="29"/>
      <c r="DW4409" s="29"/>
      <c r="DX4409" s="29"/>
      <c r="DY4409" s="29"/>
      <c r="DZ4409" s="29"/>
      <c r="EA4409" s="29"/>
      <c r="EB4409" s="29"/>
      <c r="EC4409" s="29"/>
      <c r="ED4409" s="29"/>
      <c r="EE4409" s="29"/>
      <c r="EF4409" s="29"/>
      <c r="EG4409" s="29"/>
      <c r="EH4409" s="29"/>
      <c r="EI4409" s="29"/>
      <c r="EJ4409" s="29"/>
      <c r="EK4409" s="29"/>
      <c r="EL4409" s="29"/>
      <c r="EM4409" s="29"/>
      <c r="EN4409" s="29"/>
      <c r="EO4409" s="29"/>
      <c r="EP4409" s="29"/>
      <c r="EQ4409" s="29"/>
      <c r="ER4409" s="29"/>
      <c r="ES4409" s="29"/>
      <c r="ET4409" s="29"/>
      <c r="EU4409" s="29"/>
      <c r="EV4409" s="29"/>
      <c r="EW4409" s="29"/>
      <c r="EX4409" s="29"/>
      <c r="EY4409" s="29"/>
      <c r="EZ4409" s="29"/>
      <c r="FA4409" s="29"/>
      <c r="FB4409" s="29"/>
      <c r="FC4409" s="29"/>
      <c r="FD4409" s="29"/>
      <c r="FE4409" s="29"/>
      <c r="FF4409" s="29"/>
      <c r="FG4409" s="29"/>
      <c r="FH4409" s="29"/>
      <c r="FI4409" s="29"/>
      <c r="FJ4409" s="29"/>
      <c r="FK4409" s="29"/>
      <c r="FL4409" s="29"/>
      <c r="FM4409" s="29"/>
      <c r="FN4409" s="29"/>
      <c r="FO4409" s="29"/>
      <c r="FP4409" s="29"/>
      <c r="FQ4409" s="29"/>
      <c r="FR4409" s="29"/>
      <c r="FS4409" s="29"/>
      <c r="FT4409" s="29"/>
      <c r="FU4409" s="29"/>
      <c r="FV4409" s="29"/>
      <c r="FW4409" s="29"/>
      <c r="FX4409" s="29"/>
      <c r="FY4409" s="29"/>
      <c r="FZ4409" s="29"/>
      <c r="GA4409" s="29"/>
      <c r="GB4409" s="29"/>
      <c r="GC4409" s="29"/>
      <c r="GD4409" s="29"/>
      <c r="GE4409" s="29"/>
      <c r="GF4409" s="29"/>
      <c r="GG4409" s="29"/>
      <c r="GH4409" s="29"/>
      <c r="GI4409" s="29"/>
      <c r="GJ4409" s="29"/>
      <c r="GK4409" s="29"/>
      <c r="GL4409" s="29"/>
      <c r="GM4409" s="29"/>
      <c r="GN4409" s="29"/>
      <c r="GO4409" s="29"/>
      <c r="GP4409" s="29"/>
      <c r="GQ4409" s="29"/>
      <c r="GR4409" s="29"/>
      <c r="GS4409" s="29"/>
      <c r="GT4409" s="29"/>
      <c r="GU4409" s="29"/>
      <c r="GV4409" s="29"/>
      <c r="GW4409" s="29"/>
      <c r="GX4409" s="29"/>
      <c r="GY4409" s="29"/>
      <c r="GZ4409" s="29"/>
      <c r="HA4409" s="29"/>
      <c r="HB4409" s="29"/>
      <c r="HC4409" s="29"/>
      <c r="HD4409" s="29"/>
      <c r="HE4409" s="29"/>
      <c r="HF4409" s="29"/>
      <c r="HG4409" s="29"/>
      <c r="HH4409" s="29"/>
      <c r="HI4409" s="29"/>
      <c r="HJ4409" s="29"/>
      <c r="HK4409" s="29"/>
      <c r="HL4409" s="29"/>
      <c r="HM4409" s="29"/>
      <c r="HN4409" s="29"/>
      <c r="HO4409" s="29"/>
      <c r="HP4409" s="29"/>
      <c r="HQ4409" s="29"/>
      <c r="HR4409" s="29"/>
      <c r="HS4409" s="29"/>
      <c r="HT4409" s="29"/>
      <c r="HU4409" s="29"/>
      <c r="HV4409" s="29"/>
      <c r="HW4409" s="29"/>
      <c r="HX4409" s="29"/>
      <c r="HY4409" s="29"/>
      <c r="HZ4409" s="29"/>
      <c r="IA4409" s="29"/>
      <c r="IB4409" s="29"/>
      <c r="IC4409" s="29"/>
      <c r="ID4409" s="29"/>
      <c r="IE4409" s="29"/>
      <c r="IF4409" s="29"/>
      <c r="IG4409" s="29"/>
      <c r="IH4409" s="29"/>
      <c r="II4409" s="29"/>
      <c r="IJ4409" s="29"/>
      <c r="IK4409" s="29"/>
      <c r="IL4409" s="29"/>
      <c r="IM4409" s="29"/>
      <c r="IN4409" s="29"/>
      <c r="IO4409" s="29"/>
      <c r="IP4409" s="29"/>
      <c r="IQ4409" s="29"/>
      <c r="IR4409" s="29"/>
      <c r="IS4409" s="29"/>
      <c r="IT4409" s="29"/>
      <c r="IU4409" s="29"/>
      <c r="IV4409" s="29"/>
      <c r="IW4409" s="29"/>
      <c r="IX4409" s="29"/>
      <c r="IY4409" s="29"/>
      <c r="IZ4409" s="29"/>
      <c r="JA4409" s="29"/>
      <c r="JB4409" s="29"/>
      <c r="JC4409" s="29"/>
      <c r="JD4409" s="29"/>
      <c r="JE4409" s="29"/>
      <c r="JF4409" s="29"/>
      <c r="JG4409" s="29"/>
      <c r="JH4409" s="29"/>
      <c r="JI4409" s="29"/>
      <c r="JJ4409" s="29"/>
      <c r="JK4409" s="29"/>
      <c r="JL4409" s="29"/>
      <c r="JM4409" s="29"/>
      <c r="JN4409" s="29"/>
      <c r="JO4409" s="29"/>
      <c r="JP4409" s="29"/>
      <c r="JQ4409" s="29"/>
      <c r="JR4409" s="29"/>
      <c r="JS4409" s="29"/>
      <c r="JT4409" s="29"/>
      <c r="JU4409" s="29"/>
      <c r="JV4409" s="29"/>
      <c r="JW4409" s="29"/>
      <c r="JX4409" s="29"/>
      <c r="JY4409" s="29"/>
      <c r="JZ4409" s="29"/>
      <c r="KA4409" s="29"/>
      <c r="KB4409" s="29"/>
      <c r="KC4409" s="29"/>
      <c r="KD4409" s="29"/>
      <c r="KE4409" s="29"/>
      <c r="KF4409" s="29"/>
      <c r="KG4409" s="29"/>
      <c r="KH4409" s="29"/>
      <c r="KI4409" s="29"/>
      <c r="KJ4409" s="29"/>
      <c r="KK4409" s="29"/>
      <c r="KL4409" s="29"/>
      <c r="KM4409" s="29"/>
      <c r="KN4409" s="29"/>
      <c r="KO4409" s="29"/>
      <c r="KP4409" s="29"/>
      <c r="KQ4409" s="29"/>
      <c r="KR4409" s="29"/>
      <c r="KS4409" s="29"/>
      <c r="KT4409" s="29"/>
      <c r="KU4409" s="29"/>
      <c r="KV4409" s="29"/>
      <c r="KW4409" s="29"/>
      <c r="KX4409" s="29"/>
      <c r="KY4409" s="29"/>
      <c r="KZ4409" s="29"/>
      <c r="LA4409" s="29"/>
      <c r="LB4409" s="29"/>
      <c r="LC4409" s="29"/>
      <c r="LD4409" s="29"/>
      <c r="LE4409" s="29"/>
      <c r="LF4409" s="29"/>
      <c r="LG4409" s="29"/>
      <c r="LH4409" s="29"/>
      <c r="LI4409" s="29"/>
      <c r="LJ4409" s="29"/>
      <c r="LK4409" s="29"/>
      <c r="LL4409" s="29"/>
      <c r="LM4409" s="29"/>
      <c r="LN4409" s="29"/>
      <c r="LO4409" s="29"/>
      <c r="LP4409" s="29"/>
      <c r="LQ4409" s="29"/>
      <c r="LR4409" s="29"/>
      <c r="LS4409" s="29"/>
      <c r="LT4409" s="29"/>
      <c r="LU4409" s="29"/>
      <c r="LV4409" s="29"/>
      <c r="LW4409" s="29"/>
      <c r="LX4409" s="29"/>
      <c r="LY4409" s="29"/>
      <c r="LZ4409" s="29"/>
      <c r="MA4409" s="29"/>
      <c r="MB4409" s="29"/>
      <c r="MC4409" s="29"/>
      <c r="MD4409" s="29"/>
      <c r="ME4409" s="29"/>
      <c r="MF4409" s="29"/>
      <c r="MG4409" s="29"/>
      <c r="MH4409" s="29"/>
      <c r="MI4409" s="29"/>
      <c r="MJ4409" s="29"/>
      <c r="MK4409" s="29"/>
      <c r="ML4409" s="29"/>
      <c r="MM4409" s="29"/>
      <c r="MN4409" s="29"/>
      <c r="MO4409" s="29"/>
      <c r="MP4409" s="29"/>
      <c r="MQ4409" s="29"/>
      <c r="MR4409" s="29"/>
      <c r="MS4409" s="29"/>
      <c r="MT4409" s="29"/>
      <c r="MU4409" s="29"/>
      <c r="MV4409" s="29"/>
      <c r="MW4409" s="29"/>
      <c r="MX4409" s="29"/>
      <c r="MY4409" s="29"/>
      <c r="MZ4409" s="29"/>
      <c r="NA4409" s="29"/>
      <c r="NB4409" s="29"/>
      <c r="NC4409" s="29"/>
      <c r="ND4409" s="29"/>
      <c r="NE4409" s="29"/>
      <c r="NF4409" s="29"/>
      <c r="NG4409" s="29"/>
      <c r="NH4409" s="29"/>
      <c r="NI4409" s="29"/>
      <c r="NJ4409" s="29"/>
      <c r="NK4409" s="29"/>
      <c r="NL4409" s="29"/>
      <c r="NM4409" s="29"/>
      <c r="NN4409" s="29"/>
      <c r="NO4409" s="29"/>
      <c r="NP4409" s="29"/>
      <c r="NQ4409" s="29"/>
      <c r="NR4409" s="29"/>
      <c r="NS4409" s="29"/>
      <c r="NT4409" s="29"/>
      <c r="NU4409" s="29"/>
      <c r="NV4409" s="29"/>
      <c r="NW4409" s="29"/>
      <c r="NX4409" s="29"/>
      <c r="NY4409" s="29"/>
      <c r="NZ4409" s="29"/>
      <c r="OA4409" s="29"/>
      <c r="OB4409" s="29"/>
      <c r="OC4409" s="29"/>
      <c r="OD4409" s="29"/>
      <c r="OE4409" s="29"/>
      <c r="OF4409" s="29"/>
      <c r="OG4409" s="29"/>
      <c r="OH4409" s="29"/>
    </row>
    <row r="4410" spans="1:398" ht="16.5" customHeight="1">
      <c r="A4410" s="30" t="s">
        <v>5742</v>
      </c>
      <c r="B4410" s="13"/>
      <c r="C4410" s="487"/>
      <c r="D4410" s="12"/>
      <c r="E4410" s="14" t="s">
        <v>5715</v>
      </c>
      <c r="F4410" s="14" t="s">
        <v>163</v>
      </c>
      <c r="G4410" s="14" t="s">
        <v>3075</v>
      </c>
      <c r="H4410" s="15">
        <v>2009</v>
      </c>
      <c r="I4410" s="15">
        <v>1</v>
      </c>
      <c r="J4410" s="15">
        <v>0</v>
      </c>
      <c r="K4410" s="15">
        <v>0</v>
      </c>
      <c r="L4410" s="16" t="s">
        <v>5702</v>
      </c>
      <c r="M4410" s="16"/>
      <c r="N4410" s="16" t="s">
        <v>41</v>
      </c>
      <c r="O4410" s="17">
        <v>0</v>
      </c>
      <c r="P4410" s="17">
        <v>0</v>
      </c>
      <c r="Q4410" s="17">
        <v>0</v>
      </c>
      <c r="R4410" s="18" t="s">
        <v>33</v>
      </c>
      <c r="S4410" s="19">
        <v>50</v>
      </c>
      <c r="T4410" s="19">
        <v>110</v>
      </c>
      <c r="U4410" s="19">
        <v>0</v>
      </c>
      <c r="V4410" s="19">
        <v>0</v>
      </c>
      <c r="W4410" s="20">
        <v>2.5000000000000001E-2</v>
      </c>
      <c r="X4410" s="21">
        <v>0</v>
      </c>
      <c r="Y4410" s="22" t="s">
        <v>33</v>
      </c>
      <c r="Z4410" s="86" t="s">
        <v>62</v>
      </c>
      <c r="AA4410" s="86">
        <v>0</v>
      </c>
      <c r="AB4410" s="86" t="s">
        <v>414</v>
      </c>
      <c r="AC4410" s="86" t="s">
        <v>414</v>
      </c>
      <c r="AD4410" s="25"/>
      <c r="AE4410" s="26"/>
      <c r="AF4410" s="27"/>
      <c r="AP4410" s="29"/>
      <c r="AQ4410" s="29"/>
      <c r="AR4410" s="29"/>
      <c r="AS4410" s="29"/>
      <c r="AT4410" s="29"/>
      <c r="AU4410" s="29"/>
      <c r="AV4410" s="29"/>
      <c r="AW4410" s="29"/>
      <c r="AX4410" s="29"/>
      <c r="AY4410" s="29"/>
      <c r="AZ4410" s="29"/>
      <c r="BA4410" s="29"/>
      <c r="BB4410" s="29"/>
      <c r="BC4410" s="29"/>
      <c r="BD4410" s="29"/>
      <c r="BE4410" s="29"/>
      <c r="BF4410" s="29"/>
      <c r="BG4410" s="29"/>
      <c r="BH4410" s="29"/>
      <c r="BI4410" s="29"/>
      <c r="BJ4410" s="29"/>
      <c r="BK4410" s="29"/>
      <c r="BL4410" s="29"/>
      <c r="BM4410" s="29"/>
      <c r="BN4410" s="29"/>
      <c r="BO4410" s="29"/>
      <c r="BP4410" s="29"/>
      <c r="BQ4410" s="29"/>
      <c r="BR4410" s="29"/>
      <c r="BS4410" s="29"/>
      <c r="BT4410" s="29"/>
      <c r="BU4410" s="29"/>
      <c r="BV4410" s="29"/>
      <c r="BW4410" s="29"/>
      <c r="BX4410" s="29"/>
      <c r="BY4410" s="29"/>
      <c r="BZ4410" s="29"/>
      <c r="CA4410" s="29"/>
      <c r="CB4410" s="29"/>
      <c r="CC4410" s="29"/>
      <c r="CD4410" s="29"/>
      <c r="CE4410" s="29"/>
      <c r="CF4410" s="29"/>
      <c r="CG4410" s="29"/>
      <c r="CH4410" s="29"/>
      <c r="CI4410" s="29"/>
      <c r="CJ4410" s="29"/>
      <c r="CK4410" s="29"/>
      <c r="CL4410" s="29"/>
      <c r="CM4410" s="29"/>
      <c r="CN4410" s="29"/>
      <c r="CO4410" s="29"/>
      <c r="CP4410" s="29"/>
      <c r="CQ4410" s="29"/>
      <c r="CR4410" s="29"/>
      <c r="CS4410" s="29"/>
      <c r="CT4410" s="29"/>
      <c r="CU4410" s="29"/>
      <c r="CV4410" s="29"/>
      <c r="CW4410" s="29"/>
      <c r="CX4410" s="29"/>
      <c r="CY4410" s="29"/>
      <c r="CZ4410" s="29"/>
      <c r="DA4410" s="29"/>
      <c r="DB4410" s="29"/>
      <c r="DC4410" s="29"/>
      <c r="DD4410" s="29"/>
      <c r="DE4410" s="29"/>
      <c r="DF4410" s="29"/>
      <c r="DG4410" s="29"/>
      <c r="DH4410" s="29"/>
      <c r="DI4410" s="29"/>
      <c r="DJ4410" s="29"/>
      <c r="DK4410" s="29"/>
      <c r="DL4410" s="29"/>
      <c r="DM4410" s="29"/>
      <c r="DN4410" s="29"/>
      <c r="DO4410" s="29"/>
      <c r="DP4410" s="29"/>
      <c r="DQ4410" s="29"/>
      <c r="DR4410" s="29"/>
      <c r="DS4410" s="29"/>
      <c r="DT4410" s="29"/>
      <c r="DU4410" s="29"/>
      <c r="DV4410" s="29"/>
      <c r="DW4410" s="29"/>
      <c r="DX4410" s="29"/>
      <c r="DY4410" s="29"/>
      <c r="DZ4410" s="29"/>
      <c r="EA4410" s="29"/>
      <c r="EB4410" s="29"/>
      <c r="EC4410" s="29"/>
      <c r="ED4410" s="29"/>
      <c r="EE4410" s="29"/>
      <c r="EF4410" s="29"/>
      <c r="EG4410" s="29"/>
      <c r="EH4410" s="29"/>
      <c r="EI4410" s="29"/>
      <c r="EJ4410" s="29"/>
      <c r="EK4410" s="29"/>
      <c r="EL4410" s="29"/>
      <c r="EM4410" s="29"/>
      <c r="EN4410" s="29"/>
      <c r="EO4410" s="29"/>
      <c r="EP4410" s="29"/>
      <c r="EQ4410" s="29"/>
      <c r="ER4410" s="29"/>
      <c r="ES4410" s="29"/>
      <c r="ET4410" s="29"/>
      <c r="EU4410" s="29"/>
      <c r="EV4410" s="29"/>
      <c r="EW4410" s="29"/>
      <c r="EX4410" s="29"/>
      <c r="EY4410" s="29"/>
      <c r="EZ4410" s="29"/>
      <c r="FA4410" s="29"/>
      <c r="FB4410" s="29"/>
      <c r="FC4410" s="29"/>
      <c r="FD4410" s="29"/>
      <c r="FE4410" s="29"/>
      <c r="FF4410" s="29"/>
      <c r="FG4410" s="29"/>
      <c r="FH4410" s="29"/>
      <c r="FI4410" s="29"/>
      <c r="FJ4410" s="29"/>
      <c r="FK4410" s="29"/>
      <c r="FL4410" s="29"/>
      <c r="FM4410" s="29"/>
      <c r="FN4410" s="29"/>
      <c r="FO4410" s="29"/>
      <c r="FP4410" s="29"/>
      <c r="FQ4410" s="29"/>
      <c r="FR4410" s="29"/>
      <c r="FS4410" s="29"/>
      <c r="FT4410" s="29"/>
      <c r="FU4410" s="29"/>
      <c r="FV4410" s="29"/>
      <c r="FW4410" s="29"/>
      <c r="FX4410" s="29"/>
      <c r="FY4410" s="29"/>
      <c r="FZ4410" s="29"/>
      <c r="GA4410" s="29"/>
      <c r="GB4410" s="29"/>
      <c r="GC4410" s="29"/>
      <c r="GD4410" s="29"/>
      <c r="GE4410" s="29"/>
      <c r="GF4410" s="29"/>
      <c r="GG4410" s="29"/>
      <c r="GH4410" s="29"/>
      <c r="GI4410" s="29"/>
      <c r="GJ4410" s="29"/>
      <c r="GK4410" s="29"/>
      <c r="GL4410" s="29"/>
      <c r="GM4410" s="29"/>
      <c r="GN4410" s="29"/>
      <c r="GO4410" s="29"/>
      <c r="GP4410" s="29"/>
      <c r="GQ4410" s="29"/>
      <c r="GR4410" s="29"/>
      <c r="GS4410" s="29"/>
      <c r="GT4410" s="29"/>
      <c r="GU4410" s="29"/>
      <c r="GV4410" s="29"/>
      <c r="GW4410" s="29"/>
      <c r="GX4410" s="29"/>
      <c r="GY4410" s="29"/>
      <c r="GZ4410" s="29"/>
      <c r="HA4410" s="29"/>
      <c r="HB4410" s="29"/>
      <c r="HC4410" s="29"/>
      <c r="HD4410" s="29"/>
      <c r="HE4410" s="29"/>
      <c r="HF4410" s="29"/>
      <c r="HG4410" s="29"/>
      <c r="HH4410" s="29"/>
      <c r="HI4410" s="29"/>
      <c r="HJ4410" s="29"/>
      <c r="HK4410" s="29"/>
      <c r="HL4410" s="29"/>
      <c r="HM4410" s="29"/>
      <c r="HN4410" s="29"/>
      <c r="HO4410" s="29"/>
      <c r="HP4410" s="29"/>
      <c r="HQ4410" s="29"/>
      <c r="HR4410" s="29"/>
      <c r="HS4410" s="29"/>
      <c r="HT4410" s="29"/>
      <c r="HU4410" s="29"/>
      <c r="HV4410" s="29"/>
      <c r="HW4410" s="29"/>
      <c r="HX4410" s="29"/>
      <c r="HY4410" s="29"/>
      <c r="HZ4410" s="29"/>
      <c r="IA4410" s="29"/>
      <c r="IB4410" s="29"/>
      <c r="IC4410" s="29"/>
      <c r="ID4410" s="29"/>
      <c r="IE4410" s="29"/>
      <c r="IF4410" s="29"/>
      <c r="IG4410" s="29"/>
      <c r="IH4410" s="29"/>
      <c r="II4410" s="29"/>
      <c r="IJ4410" s="29"/>
      <c r="IK4410" s="29"/>
      <c r="IL4410" s="29"/>
      <c r="IM4410" s="29"/>
      <c r="IN4410" s="29"/>
      <c r="IO4410" s="29"/>
      <c r="IP4410" s="29"/>
      <c r="IQ4410" s="29"/>
      <c r="IR4410" s="29"/>
      <c r="IS4410" s="29"/>
      <c r="IT4410" s="29"/>
      <c r="IU4410" s="29"/>
      <c r="IV4410" s="29"/>
      <c r="IW4410" s="29"/>
      <c r="IX4410" s="29"/>
      <c r="IY4410" s="29"/>
      <c r="IZ4410" s="29"/>
      <c r="JA4410" s="29"/>
      <c r="JB4410" s="29"/>
      <c r="JC4410" s="29"/>
      <c r="JD4410" s="29"/>
      <c r="JE4410" s="29"/>
      <c r="JF4410" s="29"/>
      <c r="JG4410" s="29"/>
      <c r="JH4410" s="29"/>
      <c r="JI4410" s="29"/>
      <c r="JJ4410" s="29"/>
      <c r="JK4410" s="29"/>
      <c r="JL4410" s="29"/>
      <c r="JM4410" s="29"/>
      <c r="JN4410" s="29"/>
      <c r="JO4410" s="29"/>
      <c r="JP4410" s="29"/>
      <c r="JQ4410" s="29"/>
      <c r="JR4410" s="29"/>
      <c r="JS4410" s="29"/>
      <c r="JT4410" s="29"/>
      <c r="JU4410" s="29"/>
      <c r="JV4410" s="29"/>
      <c r="JW4410" s="29"/>
      <c r="JX4410" s="29"/>
      <c r="JY4410" s="29"/>
      <c r="JZ4410" s="29"/>
      <c r="KA4410" s="29"/>
      <c r="KB4410" s="29"/>
      <c r="KC4410" s="29"/>
      <c r="KD4410" s="29"/>
      <c r="KE4410" s="29"/>
      <c r="KF4410" s="29"/>
      <c r="KG4410" s="29"/>
      <c r="KH4410" s="29"/>
      <c r="KI4410" s="29"/>
      <c r="KJ4410" s="29"/>
      <c r="KK4410" s="29"/>
      <c r="KL4410" s="29"/>
      <c r="KM4410" s="29"/>
      <c r="KN4410" s="29"/>
      <c r="KO4410" s="29"/>
      <c r="KP4410" s="29"/>
      <c r="KQ4410" s="29"/>
      <c r="KR4410" s="29"/>
      <c r="KS4410" s="29"/>
      <c r="KT4410" s="29"/>
      <c r="KU4410" s="29"/>
      <c r="KV4410" s="29"/>
      <c r="KW4410" s="29"/>
      <c r="KX4410" s="29"/>
      <c r="KY4410" s="29"/>
      <c r="KZ4410" s="29"/>
      <c r="LA4410" s="29"/>
      <c r="LB4410" s="29"/>
      <c r="LC4410" s="29"/>
      <c r="LD4410" s="29"/>
      <c r="LE4410" s="29"/>
      <c r="LF4410" s="29"/>
      <c r="LG4410" s="29"/>
      <c r="LH4410" s="29"/>
      <c r="LI4410" s="29"/>
      <c r="LJ4410" s="29"/>
      <c r="LK4410" s="29"/>
      <c r="LL4410" s="29"/>
      <c r="LM4410" s="29"/>
      <c r="LN4410" s="29"/>
      <c r="LO4410" s="29"/>
      <c r="LP4410" s="29"/>
      <c r="LQ4410" s="29"/>
      <c r="LR4410" s="29"/>
      <c r="LS4410" s="29"/>
      <c r="LT4410" s="29"/>
      <c r="LU4410" s="29"/>
      <c r="LV4410" s="29"/>
      <c r="LW4410" s="29"/>
      <c r="LX4410" s="29"/>
      <c r="LY4410" s="29"/>
      <c r="LZ4410" s="29"/>
      <c r="MA4410" s="29"/>
      <c r="MB4410" s="29"/>
      <c r="MC4410" s="29"/>
      <c r="MD4410" s="29"/>
      <c r="ME4410" s="29"/>
      <c r="MF4410" s="29"/>
      <c r="MG4410" s="29"/>
      <c r="MH4410" s="29"/>
      <c r="MI4410" s="29"/>
      <c r="MJ4410" s="29"/>
      <c r="MK4410" s="29"/>
      <c r="ML4410" s="29"/>
      <c r="MM4410" s="29"/>
      <c r="MN4410" s="29"/>
      <c r="MO4410" s="29"/>
      <c r="MP4410" s="29"/>
      <c r="MQ4410" s="29"/>
      <c r="MR4410" s="29"/>
      <c r="MS4410" s="29"/>
      <c r="MT4410" s="29"/>
      <c r="MU4410" s="29"/>
      <c r="MV4410" s="29"/>
      <c r="MW4410" s="29"/>
      <c r="MX4410" s="29"/>
      <c r="MY4410" s="29"/>
      <c r="MZ4410" s="29"/>
      <c r="NA4410" s="29"/>
      <c r="NB4410" s="29"/>
      <c r="NC4410" s="29"/>
      <c r="ND4410" s="29"/>
      <c r="NE4410" s="29"/>
      <c r="NF4410" s="29"/>
      <c r="NG4410" s="29"/>
      <c r="NH4410" s="29"/>
      <c r="NI4410" s="29"/>
      <c r="NJ4410" s="29"/>
      <c r="NK4410" s="29"/>
      <c r="NL4410" s="29"/>
      <c r="NM4410" s="29"/>
      <c r="NN4410" s="29"/>
      <c r="NO4410" s="29"/>
      <c r="NP4410" s="29"/>
      <c r="NQ4410" s="29"/>
      <c r="NR4410" s="29"/>
      <c r="NS4410" s="29"/>
      <c r="NT4410" s="29"/>
      <c r="NU4410" s="29"/>
      <c r="NV4410" s="29"/>
      <c r="NW4410" s="29"/>
      <c r="NX4410" s="29"/>
      <c r="NY4410" s="29"/>
      <c r="NZ4410" s="29"/>
      <c r="OA4410" s="29"/>
      <c r="OB4410" s="29"/>
      <c r="OC4410" s="29"/>
      <c r="OD4410" s="29"/>
      <c r="OE4410" s="29"/>
      <c r="OF4410" s="29"/>
      <c r="OG4410" s="29"/>
      <c r="OH4410" s="29"/>
    </row>
    <row r="4411" spans="1:398" ht="16.5" customHeight="1">
      <c r="A4411" s="30" t="s">
        <v>5742</v>
      </c>
      <c r="B4411" s="13"/>
      <c r="C4411" s="487"/>
      <c r="D4411" s="12"/>
      <c r="E4411" s="14" t="s">
        <v>5716</v>
      </c>
      <c r="F4411" s="14" t="s">
        <v>152</v>
      </c>
      <c r="G4411" s="14" t="s">
        <v>5717</v>
      </c>
      <c r="H4411" s="15">
        <v>2010</v>
      </c>
      <c r="I4411" s="15">
        <v>1</v>
      </c>
      <c r="J4411" s="15">
        <v>0</v>
      </c>
      <c r="K4411" s="15">
        <v>0</v>
      </c>
      <c r="L4411" s="16" t="s">
        <v>5702</v>
      </c>
      <c r="M4411" s="16"/>
      <c r="N4411" s="16" t="s">
        <v>41</v>
      </c>
      <c r="O4411" s="17">
        <v>0</v>
      </c>
      <c r="P4411" s="17">
        <v>0</v>
      </c>
      <c r="Q4411" s="17">
        <v>0</v>
      </c>
      <c r="R4411" s="18" t="s">
        <v>33</v>
      </c>
      <c r="S4411" s="19">
        <v>60</v>
      </c>
      <c r="T4411" s="19">
        <v>110</v>
      </c>
      <c r="U4411" s="19">
        <v>0</v>
      </c>
      <c r="V4411" s="19">
        <v>0</v>
      </c>
      <c r="W4411" s="20">
        <v>4.2000000000000003E-2</v>
      </c>
      <c r="X4411" s="21">
        <v>0</v>
      </c>
      <c r="Y4411" s="22" t="s">
        <v>33</v>
      </c>
      <c r="Z4411" s="86" t="s">
        <v>62</v>
      </c>
      <c r="AA4411" s="86">
        <v>0</v>
      </c>
      <c r="AB4411" s="86" t="s">
        <v>414</v>
      </c>
      <c r="AC4411" s="86" t="s">
        <v>414</v>
      </c>
      <c r="AD4411" s="25"/>
      <c r="AE4411" s="26"/>
      <c r="AF4411" s="27"/>
      <c r="AP4411" s="29"/>
      <c r="AQ4411" s="29"/>
      <c r="AR4411" s="29"/>
      <c r="AS4411" s="29"/>
      <c r="AT4411" s="29"/>
      <c r="AU4411" s="29"/>
      <c r="AV4411" s="29"/>
      <c r="AW4411" s="29"/>
      <c r="AX4411" s="29"/>
      <c r="AY4411" s="29"/>
      <c r="AZ4411" s="29"/>
      <c r="BA4411" s="29"/>
      <c r="BB4411" s="29"/>
      <c r="BC4411" s="29"/>
      <c r="BD4411" s="29"/>
      <c r="BE4411" s="29"/>
      <c r="BF4411" s="29"/>
      <c r="BG4411" s="29"/>
      <c r="BH4411" s="29"/>
      <c r="BI4411" s="29"/>
      <c r="BJ4411" s="29"/>
      <c r="BK4411" s="29"/>
      <c r="BL4411" s="29"/>
      <c r="BM4411" s="29"/>
      <c r="BN4411" s="29"/>
      <c r="BO4411" s="29"/>
      <c r="BP4411" s="29"/>
      <c r="BQ4411" s="29"/>
      <c r="BR4411" s="29"/>
      <c r="BS4411" s="29"/>
      <c r="BT4411" s="29"/>
      <c r="BU4411" s="29"/>
      <c r="BV4411" s="29"/>
      <c r="BW4411" s="29"/>
      <c r="BX4411" s="29"/>
      <c r="BY4411" s="29"/>
      <c r="BZ4411" s="29"/>
      <c r="CA4411" s="29"/>
      <c r="CB4411" s="29"/>
      <c r="CC4411" s="29"/>
      <c r="CD4411" s="29"/>
      <c r="CE4411" s="29"/>
      <c r="CF4411" s="29"/>
      <c r="CG4411" s="29"/>
      <c r="CH4411" s="29"/>
      <c r="CI4411" s="29"/>
      <c r="CJ4411" s="29"/>
      <c r="CK4411" s="29"/>
      <c r="CL4411" s="29"/>
      <c r="CM4411" s="29"/>
      <c r="CN4411" s="29"/>
      <c r="CO4411" s="29"/>
      <c r="CP4411" s="29"/>
      <c r="CQ4411" s="29"/>
      <c r="CR4411" s="29"/>
      <c r="CS4411" s="29"/>
      <c r="CT4411" s="29"/>
      <c r="CU4411" s="29"/>
      <c r="CV4411" s="29"/>
      <c r="CW4411" s="29"/>
      <c r="CX4411" s="29"/>
      <c r="CY4411" s="29"/>
      <c r="CZ4411" s="29"/>
      <c r="DA4411" s="29"/>
      <c r="DB4411" s="29"/>
      <c r="DC4411" s="29"/>
      <c r="DD4411" s="29"/>
      <c r="DE4411" s="29"/>
      <c r="DF4411" s="29"/>
      <c r="DG4411" s="29"/>
      <c r="DH4411" s="29"/>
      <c r="DI4411" s="29"/>
      <c r="DJ4411" s="29"/>
      <c r="DK4411" s="29"/>
      <c r="DL4411" s="29"/>
      <c r="DM4411" s="29"/>
      <c r="DN4411" s="29"/>
      <c r="DO4411" s="29"/>
      <c r="DP4411" s="29"/>
      <c r="DQ4411" s="29"/>
      <c r="DR4411" s="29"/>
      <c r="DS4411" s="29"/>
      <c r="DT4411" s="29"/>
      <c r="DU4411" s="29"/>
      <c r="DV4411" s="29"/>
      <c r="DW4411" s="29"/>
      <c r="DX4411" s="29"/>
      <c r="DY4411" s="29"/>
      <c r="DZ4411" s="29"/>
      <c r="EA4411" s="29"/>
      <c r="EB4411" s="29"/>
      <c r="EC4411" s="29"/>
      <c r="ED4411" s="29"/>
      <c r="EE4411" s="29"/>
      <c r="EF4411" s="29"/>
      <c r="EG4411" s="29"/>
      <c r="EH4411" s="29"/>
      <c r="EI4411" s="29"/>
      <c r="EJ4411" s="29"/>
      <c r="EK4411" s="29"/>
      <c r="EL4411" s="29"/>
      <c r="EM4411" s="29"/>
      <c r="EN4411" s="29"/>
      <c r="EO4411" s="29"/>
      <c r="EP4411" s="29"/>
      <c r="EQ4411" s="29"/>
      <c r="ER4411" s="29"/>
      <c r="ES4411" s="29"/>
      <c r="ET4411" s="29"/>
      <c r="EU4411" s="29"/>
      <c r="EV4411" s="29"/>
      <c r="EW4411" s="29"/>
      <c r="EX4411" s="29"/>
      <c r="EY4411" s="29"/>
      <c r="EZ4411" s="29"/>
      <c r="FA4411" s="29"/>
      <c r="FB4411" s="29"/>
      <c r="FC4411" s="29"/>
      <c r="FD4411" s="29"/>
      <c r="FE4411" s="29"/>
      <c r="FF4411" s="29"/>
      <c r="FG4411" s="29"/>
      <c r="FH4411" s="29"/>
      <c r="FI4411" s="29"/>
      <c r="FJ4411" s="29"/>
      <c r="FK4411" s="29"/>
      <c r="FL4411" s="29"/>
      <c r="FM4411" s="29"/>
      <c r="FN4411" s="29"/>
      <c r="FO4411" s="29"/>
      <c r="FP4411" s="29"/>
      <c r="FQ4411" s="29"/>
      <c r="FR4411" s="29"/>
      <c r="FS4411" s="29"/>
      <c r="FT4411" s="29"/>
      <c r="FU4411" s="29"/>
      <c r="FV4411" s="29"/>
      <c r="FW4411" s="29"/>
      <c r="FX4411" s="29"/>
      <c r="FY4411" s="29"/>
      <c r="FZ4411" s="29"/>
      <c r="GA4411" s="29"/>
      <c r="GB4411" s="29"/>
      <c r="GC4411" s="29"/>
      <c r="GD4411" s="29"/>
      <c r="GE4411" s="29"/>
      <c r="GF4411" s="29"/>
      <c r="GG4411" s="29"/>
      <c r="GH4411" s="29"/>
      <c r="GI4411" s="29"/>
      <c r="GJ4411" s="29"/>
      <c r="GK4411" s="29"/>
      <c r="GL4411" s="29"/>
      <c r="GM4411" s="29"/>
      <c r="GN4411" s="29"/>
      <c r="GO4411" s="29"/>
      <c r="GP4411" s="29"/>
      <c r="GQ4411" s="29"/>
      <c r="GR4411" s="29"/>
      <c r="GS4411" s="29"/>
      <c r="GT4411" s="29"/>
      <c r="GU4411" s="29"/>
      <c r="GV4411" s="29"/>
      <c r="GW4411" s="29"/>
      <c r="GX4411" s="29"/>
      <c r="GY4411" s="29"/>
      <c r="GZ4411" s="29"/>
      <c r="HA4411" s="29"/>
      <c r="HB4411" s="29"/>
      <c r="HC4411" s="29"/>
      <c r="HD4411" s="29"/>
      <c r="HE4411" s="29"/>
      <c r="HF4411" s="29"/>
      <c r="HG4411" s="29"/>
      <c r="HH4411" s="29"/>
      <c r="HI4411" s="29"/>
      <c r="HJ4411" s="29"/>
      <c r="HK4411" s="29"/>
      <c r="HL4411" s="29"/>
      <c r="HM4411" s="29"/>
      <c r="HN4411" s="29"/>
      <c r="HO4411" s="29"/>
      <c r="HP4411" s="29"/>
      <c r="HQ4411" s="29"/>
      <c r="HR4411" s="29"/>
      <c r="HS4411" s="29"/>
      <c r="HT4411" s="29"/>
      <c r="HU4411" s="29"/>
      <c r="HV4411" s="29"/>
      <c r="HW4411" s="29"/>
      <c r="HX4411" s="29"/>
      <c r="HY4411" s="29"/>
      <c r="HZ4411" s="29"/>
      <c r="IA4411" s="29"/>
      <c r="IB4411" s="29"/>
      <c r="IC4411" s="29"/>
      <c r="ID4411" s="29"/>
      <c r="IE4411" s="29"/>
      <c r="IF4411" s="29"/>
      <c r="IG4411" s="29"/>
      <c r="IH4411" s="29"/>
      <c r="II4411" s="29"/>
      <c r="IJ4411" s="29"/>
      <c r="IK4411" s="29"/>
      <c r="IL4411" s="29"/>
      <c r="IM4411" s="29"/>
      <c r="IN4411" s="29"/>
      <c r="IO4411" s="29"/>
      <c r="IP4411" s="29"/>
      <c r="IQ4411" s="29"/>
      <c r="IR4411" s="29"/>
      <c r="IS4411" s="29"/>
      <c r="IT4411" s="29"/>
      <c r="IU4411" s="29"/>
      <c r="IV4411" s="29"/>
      <c r="IW4411" s="29"/>
      <c r="IX4411" s="29"/>
      <c r="IY4411" s="29"/>
      <c r="IZ4411" s="29"/>
      <c r="JA4411" s="29"/>
      <c r="JB4411" s="29"/>
      <c r="JC4411" s="29"/>
      <c r="JD4411" s="29"/>
      <c r="JE4411" s="29"/>
      <c r="JF4411" s="29"/>
      <c r="JG4411" s="29"/>
      <c r="JH4411" s="29"/>
      <c r="JI4411" s="29"/>
      <c r="JJ4411" s="29"/>
      <c r="JK4411" s="29"/>
      <c r="JL4411" s="29"/>
      <c r="JM4411" s="29"/>
      <c r="JN4411" s="29"/>
      <c r="JO4411" s="29"/>
      <c r="JP4411" s="29"/>
      <c r="JQ4411" s="29"/>
      <c r="JR4411" s="29"/>
      <c r="JS4411" s="29"/>
      <c r="JT4411" s="29"/>
      <c r="JU4411" s="29"/>
      <c r="JV4411" s="29"/>
      <c r="JW4411" s="29"/>
      <c r="JX4411" s="29"/>
      <c r="JY4411" s="29"/>
      <c r="JZ4411" s="29"/>
      <c r="KA4411" s="29"/>
      <c r="KB4411" s="29"/>
      <c r="KC4411" s="29"/>
      <c r="KD4411" s="29"/>
      <c r="KE4411" s="29"/>
      <c r="KF4411" s="29"/>
      <c r="KG4411" s="29"/>
      <c r="KH4411" s="29"/>
      <c r="KI4411" s="29"/>
      <c r="KJ4411" s="29"/>
      <c r="KK4411" s="29"/>
      <c r="KL4411" s="29"/>
      <c r="KM4411" s="29"/>
      <c r="KN4411" s="29"/>
      <c r="KO4411" s="29"/>
      <c r="KP4411" s="29"/>
      <c r="KQ4411" s="29"/>
      <c r="KR4411" s="29"/>
      <c r="KS4411" s="29"/>
      <c r="KT4411" s="29"/>
      <c r="KU4411" s="29"/>
      <c r="KV4411" s="29"/>
      <c r="KW4411" s="29"/>
      <c r="KX4411" s="29"/>
      <c r="KY4411" s="29"/>
      <c r="KZ4411" s="29"/>
      <c r="LA4411" s="29"/>
      <c r="LB4411" s="29"/>
      <c r="LC4411" s="29"/>
      <c r="LD4411" s="29"/>
      <c r="LE4411" s="29"/>
      <c r="LF4411" s="29"/>
      <c r="LG4411" s="29"/>
      <c r="LH4411" s="29"/>
      <c r="LI4411" s="29"/>
      <c r="LJ4411" s="29"/>
      <c r="LK4411" s="29"/>
      <c r="LL4411" s="29"/>
      <c r="LM4411" s="29"/>
      <c r="LN4411" s="29"/>
      <c r="LO4411" s="29"/>
      <c r="LP4411" s="29"/>
      <c r="LQ4411" s="29"/>
      <c r="LR4411" s="29"/>
      <c r="LS4411" s="29"/>
      <c r="LT4411" s="29"/>
      <c r="LU4411" s="29"/>
      <c r="LV4411" s="29"/>
      <c r="LW4411" s="29"/>
      <c r="LX4411" s="29"/>
      <c r="LY4411" s="29"/>
      <c r="LZ4411" s="29"/>
      <c r="MA4411" s="29"/>
      <c r="MB4411" s="29"/>
      <c r="MC4411" s="29"/>
      <c r="MD4411" s="29"/>
      <c r="ME4411" s="29"/>
      <c r="MF4411" s="29"/>
      <c r="MG4411" s="29"/>
      <c r="MH4411" s="29"/>
      <c r="MI4411" s="29"/>
      <c r="MJ4411" s="29"/>
      <c r="MK4411" s="29"/>
      <c r="ML4411" s="29"/>
      <c r="MM4411" s="29"/>
      <c r="MN4411" s="29"/>
      <c r="MO4411" s="29"/>
      <c r="MP4411" s="29"/>
      <c r="MQ4411" s="29"/>
      <c r="MR4411" s="29"/>
      <c r="MS4411" s="29"/>
      <c r="MT4411" s="29"/>
      <c r="MU4411" s="29"/>
      <c r="MV4411" s="29"/>
      <c r="MW4411" s="29"/>
      <c r="MX4411" s="29"/>
      <c r="MY4411" s="29"/>
      <c r="MZ4411" s="29"/>
      <c r="NA4411" s="29"/>
      <c r="NB4411" s="29"/>
      <c r="NC4411" s="29"/>
      <c r="ND4411" s="29"/>
      <c r="NE4411" s="29"/>
      <c r="NF4411" s="29"/>
      <c r="NG4411" s="29"/>
      <c r="NH4411" s="29"/>
      <c r="NI4411" s="29"/>
      <c r="NJ4411" s="29"/>
      <c r="NK4411" s="29"/>
      <c r="NL4411" s="29"/>
      <c r="NM4411" s="29"/>
      <c r="NN4411" s="29"/>
      <c r="NO4411" s="29"/>
      <c r="NP4411" s="29"/>
      <c r="NQ4411" s="29"/>
      <c r="NR4411" s="29"/>
      <c r="NS4411" s="29"/>
      <c r="NT4411" s="29"/>
      <c r="NU4411" s="29"/>
      <c r="NV4411" s="29"/>
      <c r="NW4411" s="29"/>
      <c r="NX4411" s="29"/>
      <c r="NY4411" s="29"/>
      <c r="NZ4411" s="29"/>
      <c r="OA4411" s="29"/>
      <c r="OB4411" s="29"/>
      <c r="OC4411" s="29"/>
      <c r="OD4411" s="29"/>
      <c r="OE4411" s="29"/>
      <c r="OF4411" s="29"/>
      <c r="OG4411" s="29"/>
      <c r="OH4411" s="29"/>
    </row>
    <row r="4412" spans="1:398" ht="16.5" customHeight="1">
      <c r="A4412" s="30" t="s">
        <v>5742</v>
      </c>
      <c r="B4412" s="13"/>
      <c r="C4412" s="487"/>
      <c r="D4412" s="12"/>
      <c r="E4412" s="14" t="s">
        <v>1175</v>
      </c>
      <c r="F4412" s="14" t="s">
        <v>152</v>
      </c>
      <c r="G4412" s="14" t="s">
        <v>5718</v>
      </c>
      <c r="H4412" s="15">
        <v>2007</v>
      </c>
      <c r="I4412" s="15">
        <v>1</v>
      </c>
      <c r="J4412" s="15">
        <v>0</v>
      </c>
      <c r="K4412" s="15">
        <v>0</v>
      </c>
      <c r="L4412" s="16" t="s">
        <v>5702</v>
      </c>
      <c r="M4412" s="16"/>
      <c r="N4412" s="16" t="s">
        <v>41</v>
      </c>
      <c r="O4412" s="17">
        <v>0</v>
      </c>
      <c r="P4412" s="17">
        <v>0</v>
      </c>
      <c r="Q4412" s="17">
        <v>0</v>
      </c>
      <c r="R4412" s="18" t="s">
        <v>33</v>
      </c>
      <c r="S4412" s="19">
        <v>60</v>
      </c>
      <c r="T4412" s="19">
        <v>110</v>
      </c>
      <c r="U4412" s="19">
        <v>0</v>
      </c>
      <c r="V4412" s="19">
        <v>0</v>
      </c>
      <c r="W4412" s="20">
        <v>4.2000000000000003E-2</v>
      </c>
      <c r="X4412" s="21">
        <v>0</v>
      </c>
      <c r="Y4412" s="22" t="s">
        <v>33</v>
      </c>
      <c r="Z4412" s="86" t="s">
        <v>62</v>
      </c>
      <c r="AA4412" s="86">
        <v>0</v>
      </c>
      <c r="AB4412" s="86" t="s">
        <v>414</v>
      </c>
      <c r="AC4412" s="86" t="s">
        <v>414</v>
      </c>
      <c r="AD4412" s="25"/>
      <c r="AE4412" s="26"/>
      <c r="AF4412" s="27"/>
      <c r="AP4412" s="29"/>
      <c r="AQ4412" s="29"/>
      <c r="AR4412" s="29"/>
      <c r="AS4412" s="29"/>
      <c r="AT4412" s="29"/>
      <c r="AU4412" s="29"/>
      <c r="AV4412" s="29"/>
      <c r="AW4412" s="29"/>
      <c r="AX4412" s="29"/>
      <c r="AY4412" s="29"/>
      <c r="AZ4412" s="29"/>
      <c r="BA4412" s="29"/>
      <c r="BB4412" s="29"/>
      <c r="BC4412" s="29"/>
      <c r="BD4412" s="29"/>
      <c r="BE4412" s="29"/>
      <c r="BF4412" s="29"/>
      <c r="BG4412" s="29"/>
      <c r="BH4412" s="29"/>
      <c r="BI4412" s="29"/>
      <c r="BJ4412" s="29"/>
      <c r="BK4412" s="29"/>
      <c r="BL4412" s="29"/>
      <c r="BM4412" s="29"/>
      <c r="BN4412" s="29"/>
      <c r="BO4412" s="29"/>
      <c r="BP4412" s="29"/>
      <c r="BQ4412" s="29"/>
      <c r="BR4412" s="29"/>
      <c r="BS4412" s="29"/>
      <c r="BT4412" s="29"/>
      <c r="BU4412" s="29"/>
      <c r="BV4412" s="29"/>
      <c r="BW4412" s="29"/>
      <c r="BX4412" s="29"/>
      <c r="BY4412" s="29"/>
      <c r="BZ4412" s="29"/>
      <c r="CA4412" s="29"/>
      <c r="CB4412" s="29"/>
      <c r="CC4412" s="29"/>
      <c r="CD4412" s="29"/>
      <c r="CE4412" s="29"/>
      <c r="CF4412" s="29"/>
      <c r="CG4412" s="29"/>
      <c r="CH4412" s="29"/>
      <c r="CI4412" s="29"/>
      <c r="CJ4412" s="29"/>
      <c r="CK4412" s="29"/>
      <c r="CL4412" s="29"/>
      <c r="CM4412" s="29"/>
      <c r="CN4412" s="29"/>
      <c r="CO4412" s="29"/>
      <c r="CP4412" s="29"/>
      <c r="CQ4412" s="29"/>
      <c r="CR4412" s="29"/>
      <c r="CS4412" s="29"/>
      <c r="CT4412" s="29"/>
      <c r="CU4412" s="29"/>
      <c r="CV4412" s="29"/>
      <c r="CW4412" s="29"/>
      <c r="CX4412" s="29"/>
      <c r="CY4412" s="29"/>
      <c r="CZ4412" s="29"/>
      <c r="DA4412" s="29"/>
      <c r="DB4412" s="29"/>
      <c r="DC4412" s="29"/>
      <c r="DD4412" s="29"/>
      <c r="DE4412" s="29"/>
      <c r="DF4412" s="29"/>
      <c r="DG4412" s="29"/>
      <c r="DH4412" s="29"/>
      <c r="DI4412" s="29"/>
      <c r="DJ4412" s="29"/>
      <c r="DK4412" s="29"/>
      <c r="DL4412" s="29"/>
      <c r="DM4412" s="29"/>
      <c r="DN4412" s="29"/>
      <c r="DO4412" s="29"/>
      <c r="DP4412" s="29"/>
      <c r="DQ4412" s="29"/>
      <c r="DR4412" s="29"/>
      <c r="DS4412" s="29"/>
      <c r="DT4412" s="29"/>
      <c r="DU4412" s="29"/>
      <c r="DV4412" s="29"/>
      <c r="DW4412" s="29"/>
      <c r="DX4412" s="29"/>
      <c r="DY4412" s="29"/>
      <c r="DZ4412" s="29"/>
      <c r="EA4412" s="29"/>
      <c r="EB4412" s="29"/>
      <c r="EC4412" s="29"/>
      <c r="ED4412" s="29"/>
      <c r="EE4412" s="29"/>
      <c r="EF4412" s="29"/>
      <c r="EG4412" s="29"/>
      <c r="EH4412" s="29"/>
      <c r="EI4412" s="29"/>
      <c r="EJ4412" s="29"/>
      <c r="EK4412" s="29"/>
      <c r="EL4412" s="29"/>
      <c r="EM4412" s="29"/>
      <c r="EN4412" s="29"/>
      <c r="EO4412" s="29"/>
      <c r="EP4412" s="29"/>
      <c r="EQ4412" s="29"/>
      <c r="ER4412" s="29"/>
      <c r="ES4412" s="29"/>
      <c r="ET4412" s="29"/>
      <c r="EU4412" s="29"/>
      <c r="EV4412" s="29"/>
      <c r="EW4412" s="29"/>
      <c r="EX4412" s="29"/>
      <c r="EY4412" s="29"/>
      <c r="EZ4412" s="29"/>
      <c r="FA4412" s="29"/>
      <c r="FB4412" s="29"/>
      <c r="FC4412" s="29"/>
      <c r="FD4412" s="29"/>
      <c r="FE4412" s="29"/>
      <c r="FF4412" s="29"/>
      <c r="FG4412" s="29"/>
      <c r="FH4412" s="29"/>
      <c r="FI4412" s="29"/>
      <c r="FJ4412" s="29"/>
      <c r="FK4412" s="29"/>
      <c r="FL4412" s="29"/>
      <c r="FM4412" s="29"/>
      <c r="FN4412" s="29"/>
      <c r="FO4412" s="29"/>
      <c r="FP4412" s="29"/>
      <c r="FQ4412" s="29"/>
      <c r="FR4412" s="29"/>
      <c r="FS4412" s="29"/>
      <c r="FT4412" s="29"/>
      <c r="FU4412" s="29"/>
      <c r="FV4412" s="29"/>
      <c r="FW4412" s="29"/>
      <c r="FX4412" s="29"/>
      <c r="FY4412" s="29"/>
      <c r="FZ4412" s="29"/>
      <c r="GA4412" s="29"/>
      <c r="GB4412" s="29"/>
      <c r="GC4412" s="29"/>
      <c r="GD4412" s="29"/>
      <c r="GE4412" s="29"/>
      <c r="GF4412" s="29"/>
      <c r="GG4412" s="29"/>
      <c r="GH4412" s="29"/>
      <c r="GI4412" s="29"/>
      <c r="GJ4412" s="29"/>
      <c r="GK4412" s="29"/>
      <c r="GL4412" s="29"/>
      <c r="GM4412" s="29"/>
      <c r="GN4412" s="29"/>
      <c r="GO4412" s="29"/>
      <c r="GP4412" s="29"/>
      <c r="GQ4412" s="29"/>
      <c r="GR4412" s="29"/>
      <c r="GS4412" s="29"/>
      <c r="GT4412" s="29"/>
      <c r="GU4412" s="29"/>
      <c r="GV4412" s="29"/>
      <c r="GW4412" s="29"/>
      <c r="GX4412" s="29"/>
      <c r="GY4412" s="29"/>
      <c r="GZ4412" s="29"/>
      <c r="HA4412" s="29"/>
      <c r="HB4412" s="29"/>
      <c r="HC4412" s="29"/>
      <c r="HD4412" s="29"/>
      <c r="HE4412" s="29"/>
      <c r="HF4412" s="29"/>
      <c r="HG4412" s="29"/>
      <c r="HH4412" s="29"/>
      <c r="HI4412" s="29"/>
      <c r="HJ4412" s="29"/>
      <c r="HK4412" s="29"/>
      <c r="HL4412" s="29"/>
      <c r="HM4412" s="29"/>
      <c r="HN4412" s="29"/>
      <c r="HO4412" s="29"/>
      <c r="HP4412" s="29"/>
      <c r="HQ4412" s="29"/>
      <c r="HR4412" s="29"/>
      <c r="HS4412" s="29"/>
      <c r="HT4412" s="29"/>
      <c r="HU4412" s="29"/>
      <c r="HV4412" s="29"/>
      <c r="HW4412" s="29"/>
      <c r="HX4412" s="29"/>
      <c r="HY4412" s="29"/>
      <c r="HZ4412" s="29"/>
      <c r="IA4412" s="29"/>
      <c r="IB4412" s="29"/>
      <c r="IC4412" s="29"/>
      <c r="ID4412" s="29"/>
      <c r="IE4412" s="29"/>
      <c r="IF4412" s="29"/>
      <c r="IG4412" s="29"/>
      <c r="IH4412" s="29"/>
      <c r="II4412" s="29"/>
      <c r="IJ4412" s="29"/>
      <c r="IK4412" s="29"/>
      <c r="IL4412" s="29"/>
      <c r="IM4412" s="29"/>
      <c r="IN4412" s="29"/>
      <c r="IO4412" s="29"/>
      <c r="IP4412" s="29"/>
      <c r="IQ4412" s="29"/>
      <c r="IR4412" s="29"/>
      <c r="IS4412" s="29"/>
      <c r="IT4412" s="29"/>
      <c r="IU4412" s="29"/>
      <c r="IV4412" s="29"/>
      <c r="IW4412" s="29"/>
      <c r="IX4412" s="29"/>
      <c r="IY4412" s="29"/>
      <c r="IZ4412" s="29"/>
      <c r="JA4412" s="29"/>
      <c r="JB4412" s="29"/>
      <c r="JC4412" s="29"/>
      <c r="JD4412" s="29"/>
      <c r="JE4412" s="29"/>
      <c r="JF4412" s="29"/>
      <c r="JG4412" s="29"/>
      <c r="JH4412" s="29"/>
      <c r="JI4412" s="29"/>
      <c r="JJ4412" s="29"/>
      <c r="JK4412" s="29"/>
      <c r="JL4412" s="29"/>
      <c r="JM4412" s="29"/>
      <c r="JN4412" s="29"/>
      <c r="JO4412" s="29"/>
      <c r="JP4412" s="29"/>
      <c r="JQ4412" s="29"/>
      <c r="JR4412" s="29"/>
      <c r="JS4412" s="29"/>
      <c r="JT4412" s="29"/>
      <c r="JU4412" s="29"/>
      <c r="JV4412" s="29"/>
      <c r="JW4412" s="29"/>
      <c r="JX4412" s="29"/>
      <c r="JY4412" s="29"/>
      <c r="JZ4412" s="29"/>
      <c r="KA4412" s="29"/>
      <c r="KB4412" s="29"/>
      <c r="KC4412" s="29"/>
      <c r="KD4412" s="29"/>
      <c r="KE4412" s="29"/>
      <c r="KF4412" s="29"/>
      <c r="KG4412" s="29"/>
      <c r="KH4412" s="29"/>
      <c r="KI4412" s="29"/>
      <c r="KJ4412" s="29"/>
      <c r="KK4412" s="29"/>
      <c r="KL4412" s="29"/>
      <c r="KM4412" s="29"/>
      <c r="KN4412" s="29"/>
      <c r="KO4412" s="29"/>
      <c r="KP4412" s="29"/>
      <c r="KQ4412" s="29"/>
      <c r="KR4412" s="29"/>
      <c r="KS4412" s="29"/>
      <c r="KT4412" s="29"/>
      <c r="KU4412" s="29"/>
      <c r="KV4412" s="29"/>
      <c r="KW4412" s="29"/>
      <c r="KX4412" s="29"/>
      <c r="KY4412" s="29"/>
      <c r="KZ4412" s="29"/>
      <c r="LA4412" s="29"/>
      <c r="LB4412" s="29"/>
      <c r="LC4412" s="29"/>
      <c r="LD4412" s="29"/>
      <c r="LE4412" s="29"/>
      <c r="LF4412" s="29"/>
      <c r="LG4412" s="29"/>
      <c r="LH4412" s="29"/>
      <c r="LI4412" s="29"/>
      <c r="LJ4412" s="29"/>
      <c r="LK4412" s="29"/>
      <c r="LL4412" s="29"/>
      <c r="LM4412" s="29"/>
      <c r="LN4412" s="29"/>
      <c r="LO4412" s="29"/>
      <c r="LP4412" s="29"/>
      <c r="LQ4412" s="29"/>
      <c r="LR4412" s="29"/>
      <c r="LS4412" s="29"/>
      <c r="LT4412" s="29"/>
      <c r="LU4412" s="29"/>
      <c r="LV4412" s="29"/>
      <c r="LW4412" s="29"/>
      <c r="LX4412" s="29"/>
      <c r="LY4412" s="29"/>
      <c r="LZ4412" s="29"/>
      <c r="MA4412" s="29"/>
      <c r="MB4412" s="29"/>
      <c r="MC4412" s="29"/>
      <c r="MD4412" s="29"/>
      <c r="ME4412" s="29"/>
      <c r="MF4412" s="29"/>
      <c r="MG4412" s="29"/>
      <c r="MH4412" s="29"/>
      <c r="MI4412" s="29"/>
      <c r="MJ4412" s="29"/>
      <c r="MK4412" s="29"/>
      <c r="ML4412" s="29"/>
      <c r="MM4412" s="29"/>
      <c r="MN4412" s="29"/>
      <c r="MO4412" s="29"/>
      <c r="MP4412" s="29"/>
      <c r="MQ4412" s="29"/>
      <c r="MR4412" s="29"/>
      <c r="MS4412" s="29"/>
      <c r="MT4412" s="29"/>
      <c r="MU4412" s="29"/>
      <c r="MV4412" s="29"/>
      <c r="MW4412" s="29"/>
      <c r="MX4412" s="29"/>
      <c r="MY4412" s="29"/>
      <c r="MZ4412" s="29"/>
      <c r="NA4412" s="29"/>
      <c r="NB4412" s="29"/>
      <c r="NC4412" s="29"/>
      <c r="ND4412" s="29"/>
      <c r="NE4412" s="29"/>
      <c r="NF4412" s="29"/>
      <c r="NG4412" s="29"/>
      <c r="NH4412" s="29"/>
      <c r="NI4412" s="29"/>
      <c r="NJ4412" s="29"/>
      <c r="NK4412" s="29"/>
      <c r="NL4412" s="29"/>
      <c r="NM4412" s="29"/>
      <c r="NN4412" s="29"/>
      <c r="NO4412" s="29"/>
      <c r="NP4412" s="29"/>
      <c r="NQ4412" s="29"/>
      <c r="NR4412" s="29"/>
      <c r="NS4412" s="29"/>
      <c r="NT4412" s="29"/>
      <c r="NU4412" s="29"/>
      <c r="NV4412" s="29"/>
      <c r="NW4412" s="29"/>
      <c r="NX4412" s="29"/>
      <c r="NY4412" s="29"/>
      <c r="NZ4412" s="29"/>
      <c r="OA4412" s="29"/>
      <c r="OB4412" s="29"/>
      <c r="OC4412" s="29"/>
      <c r="OD4412" s="29"/>
      <c r="OE4412" s="29"/>
      <c r="OF4412" s="29"/>
      <c r="OG4412" s="29"/>
      <c r="OH4412" s="29"/>
    </row>
    <row r="4413" spans="1:398" ht="16.5" customHeight="1">
      <c r="A4413" s="30" t="s">
        <v>5742</v>
      </c>
      <c r="B4413" s="13"/>
      <c r="C4413" s="487"/>
      <c r="D4413" s="12"/>
      <c r="E4413" s="14" t="s">
        <v>5719</v>
      </c>
      <c r="F4413" s="14" t="s">
        <v>152</v>
      </c>
      <c r="G4413" s="14" t="s">
        <v>5720</v>
      </c>
      <c r="H4413" s="15">
        <v>2009</v>
      </c>
      <c r="I4413" s="15">
        <v>1</v>
      </c>
      <c r="J4413" s="15">
        <v>0</v>
      </c>
      <c r="K4413" s="15">
        <v>0</v>
      </c>
      <c r="L4413" s="16" t="s">
        <v>5702</v>
      </c>
      <c r="M4413" s="16"/>
      <c r="N4413" s="16" t="s">
        <v>41</v>
      </c>
      <c r="O4413" s="17">
        <v>0</v>
      </c>
      <c r="P4413" s="17">
        <v>0</v>
      </c>
      <c r="Q4413" s="17">
        <v>0</v>
      </c>
      <c r="R4413" s="18" t="s">
        <v>33</v>
      </c>
      <c r="S4413" s="19">
        <v>60</v>
      </c>
      <c r="T4413" s="19">
        <v>110</v>
      </c>
      <c r="U4413" s="19">
        <v>0</v>
      </c>
      <c r="V4413" s="19">
        <v>0</v>
      </c>
      <c r="W4413" s="20">
        <v>4.2000000000000003E-2</v>
      </c>
      <c r="X4413" s="21">
        <v>0</v>
      </c>
      <c r="Y4413" s="22" t="s">
        <v>33</v>
      </c>
      <c r="Z4413" s="86" t="s">
        <v>62</v>
      </c>
      <c r="AA4413" s="86">
        <v>0</v>
      </c>
      <c r="AB4413" s="86" t="s">
        <v>414</v>
      </c>
      <c r="AC4413" s="86" t="s">
        <v>414</v>
      </c>
      <c r="AD4413" s="25"/>
      <c r="AE4413" s="26"/>
      <c r="AF4413" s="27"/>
      <c r="AP4413" s="29"/>
      <c r="AQ4413" s="29"/>
      <c r="AR4413" s="29"/>
      <c r="AS4413" s="29"/>
      <c r="AT4413" s="29"/>
      <c r="AU4413" s="29"/>
      <c r="AV4413" s="29"/>
      <c r="AW4413" s="29"/>
      <c r="AX4413" s="29"/>
      <c r="AY4413" s="29"/>
      <c r="AZ4413" s="29"/>
      <c r="BA4413" s="29"/>
      <c r="BB4413" s="29"/>
      <c r="BC4413" s="29"/>
      <c r="BD4413" s="29"/>
      <c r="BE4413" s="29"/>
      <c r="BF4413" s="29"/>
      <c r="BG4413" s="29"/>
      <c r="BH4413" s="29"/>
      <c r="BI4413" s="29"/>
      <c r="BJ4413" s="29"/>
      <c r="BK4413" s="29"/>
      <c r="BL4413" s="29"/>
      <c r="BM4413" s="29"/>
      <c r="BN4413" s="29"/>
      <c r="BO4413" s="29"/>
      <c r="BP4413" s="29"/>
      <c r="BQ4413" s="29"/>
      <c r="BR4413" s="29"/>
      <c r="BS4413" s="29"/>
      <c r="BT4413" s="29"/>
      <c r="BU4413" s="29"/>
      <c r="BV4413" s="29"/>
      <c r="BW4413" s="29"/>
      <c r="BX4413" s="29"/>
      <c r="BY4413" s="29"/>
      <c r="BZ4413" s="29"/>
      <c r="CA4413" s="29"/>
      <c r="CB4413" s="29"/>
      <c r="CC4413" s="29"/>
      <c r="CD4413" s="29"/>
      <c r="CE4413" s="29"/>
      <c r="CF4413" s="29"/>
      <c r="CG4413" s="29"/>
      <c r="CH4413" s="29"/>
      <c r="CI4413" s="29"/>
      <c r="CJ4413" s="29"/>
      <c r="CK4413" s="29"/>
      <c r="CL4413" s="29"/>
      <c r="CM4413" s="29"/>
      <c r="CN4413" s="29"/>
      <c r="CO4413" s="29"/>
      <c r="CP4413" s="29"/>
      <c r="CQ4413" s="29"/>
      <c r="CR4413" s="29"/>
      <c r="CS4413" s="29"/>
      <c r="CT4413" s="29"/>
      <c r="CU4413" s="29"/>
      <c r="CV4413" s="29"/>
      <c r="CW4413" s="29"/>
      <c r="CX4413" s="29"/>
      <c r="CY4413" s="29"/>
      <c r="CZ4413" s="29"/>
      <c r="DA4413" s="29"/>
      <c r="DB4413" s="29"/>
      <c r="DC4413" s="29"/>
      <c r="DD4413" s="29"/>
      <c r="DE4413" s="29"/>
      <c r="DF4413" s="29"/>
      <c r="DG4413" s="29"/>
      <c r="DH4413" s="29"/>
      <c r="DI4413" s="29"/>
      <c r="DJ4413" s="29"/>
      <c r="DK4413" s="29"/>
      <c r="DL4413" s="29"/>
      <c r="DM4413" s="29"/>
      <c r="DN4413" s="29"/>
      <c r="DO4413" s="29"/>
      <c r="DP4413" s="29"/>
      <c r="DQ4413" s="29"/>
      <c r="DR4413" s="29"/>
      <c r="DS4413" s="29"/>
      <c r="DT4413" s="29"/>
      <c r="DU4413" s="29"/>
      <c r="DV4413" s="29"/>
      <c r="DW4413" s="29"/>
      <c r="DX4413" s="29"/>
      <c r="DY4413" s="29"/>
      <c r="DZ4413" s="29"/>
      <c r="EA4413" s="29"/>
      <c r="EB4413" s="29"/>
      <c r="EC4413" s="29"/>
      <c r="ED4413" s="29"/>
      <c r="EE4413" s="29"/>
      <c r="EF4413" s="29"/>
      <c r="EG4413" s="29"/>
      <c r="EH4413" s="29"/>
      <c r="EI4413" s="29"/>
      <c r="EJ4413" s="29"/>
      <c r="EK4413" s="29"/>
      <c r="EL4413" s="29"/>
      <c r="EM4413" s="29"/>
      <c r="EN4413" s="29"/>
      <c r="EO4413" s="29"/>
      <c r="EP4413" s="29"/>
      <c r="EQ4413" s="29"/>
      <c r="ER4413" s="29"/>
      <c r="ES4413" s="29"/>
      <c r="ET4413" s="29"/>
      <c r="EU4413" s="29"/>
      <c r="EV4413" s="29"/>
      <c r="EW4413" s="29"/>
      <c r="EX4413" s="29"/>
      <c r="EY4413" s="29"/>
      <c r="EZ4413" s="29"/>
      <c r="FA4413" s="29"/>
      <c r="FB4413" s="29"/>
      <c r="FC4413" s="29"/>
      <c r="FD4413" s="29"/>
      <c r="FE4413" s="29"/>
      <c r="FF4413" s="29"/>
      <c r="FG4413" s="29"/>
      <c r="FH4413" s="29"/>
      <c r="FI4413" s="29"/>
      <c r="FJ4413" s="29"/>
      <c r="FK4413" s="29"/>
      <c r="FL4413" s="29"/>
      <c r="FM4413" s="29"/>
      <c r="FN4413" s="29"/>
      <c r="FO4413" s="29"/>
      <c r="FP4413" s="29"/>
      <c r="FQ4413" s="29"/>
      <c r="FR4413" s="29"/>
      <c r="FS4413" s="29"/>
      <c r="FT4413" s="29"/>
      <c r="FU4413" s="29"/>
      <c r="FV4413" s="29"/>
      <c r="FW4413" s="29"/>
      <c r="FX4413" s="29"/>
      <c r="FY4413" s="29"/>
      <c r="FZ4413" s="29"/>
      <c r="GA4413" s="29"/>
      <c r="GB4413" s="29"/>
      <c r="GC4413" s="29"/>
      <c r="GD4413" s="29"/>
      <c r="GE4413" s="29"/>
      <c r="GF4413" s="29"/>
      <c r="GG4413" s="29"/>
      <c r="GH4413" s="29"/>
      <c r="GI4413" s="29"/>
      <c r="GJ4413" s="29"/>
      <c r="GK4413" s="29"/>
      <c r="GL4413" s="29"/>
      <c r="GM4413" s="29"/>
      <c r="GN4413" s="29"/>
      <c r="GO4413" s="29"/>
      <c r="GP4413" s="29"/>
      <c r="GQ4413" s="29"/>
      <c r="GR4413" s="29"/>
      <c r="GS4413" s="29"/>
      <c r="GT4413" s="29"/>
      <c r="GU4413" s="29"/>
      <c r="GV4413" s="29"/>
      <c r="GW4413" s="29"/>
      <c r="GX4413" s="29"/>
      <c r="GY4413" s="29"/>
      <c r="GZ4413" s="29"/>
      <c r="HA4413" s="29"/>
      <c r="HB4413" s="29"/>
      <c r="HC4413" s="29"/>
      <c r="HD4413" s="29"/>
      <c r="HE4413" s="29"/>
      <c r="HF4413" s="29"/>
      <c r="HG4413" s="29"/>
      <c r="HH4413" s="29"/>
      <c r="HI4413" s="29"/>
      <c r="HJ4413" s="29"/>
      <c r="HK4413" s="29"/>
      <c r="HL4413" s="29"/>
      <c r="HM4413" s="29"/>
      <c r="HN4413" s="29"/>
      <c r="HO4413" s="29"/>
      <c r="HP4413" s="29"/>
      <c r="HQ4413" s="29"/>
      <c r="HR4413" s="29"/>
      <c r="HS4413" s="29"/>
      <c r="HT4413" s="29"/>
      <c r="HU4413" s="29"/>
      <c r="HV4413" s="29"/>
      <c r="HW4413" s="29"/>
      <c r="HX4413" s="29"/>
      <c r="HY4413" s="29"/>
      <c r="HZ4413" s="29"/>
      <c r="IA4413" s="29"/>
      <c r="IB4413" s="29"/>
      <c r="IC4413" s="29"/>
      <c r="ID4413" s="29"/>
      <c r="IE4413" s="29"/>
      <c r="IF4413" s="29"/>
      <c r="IG4413" s="29"/>
      <c r="IH4413" s="29"/>
      <c r="II4413" s="29"/>
      <c r="IJ4413" s="29"/>
      <c r="IK4413" s="29"/>
      <c r="IL4413" s="29"/>
      <c r="IM4413" s="29"/>
      <c r="IN4413" s="29"/>
      <c r="IO4413" s="29"/>
      <c r="IP4413" s="29"/>
      <c r="IQ4413" s="29"/>
      <c r="IR4413" s="29"/>
      <c r="IS4413" s="29"/>
      <c r="IT4413" s="29"/>
      <c r="IU4413" s="29"/>
      <c r="IV4413" s="29"/>
      <c r="IW4413" s="29"/>
      <c r="IX4413" s="29"/>
      <c r="IY4413" s="29"/>
      <c r="IZ4413" s="29"/>
      <c r="JA4413" s="29"/>
      <c r="JB4413" s="29"/>
      <c r="JC4413" s="29"/>
      <c r="JD4413" s="29"/>
      <c r="JE4413" s="29"/>
      <c r="JF4413" s="29"/>
      <c r="JG4413" s="29"/>
      <c r="JH4413" s="29"/>
      <c r="JI4413" s="29"/>
      <c r="JJ4413" s="29"/>
      <c r="JK4413" s="29"/>
      <c r="JL4413" s="29"/>
      <c r="JM4413" s="29"/>
      <c r="JN4413" s="29"/>
      <c r="JO4413" s="29"/>
      <c r="JP4413" s="29"/>
      <c r="JQ4413" s="29"/>
      <c r="JR4413" s="29"/>
      <c r="JS4413" s="29"/>
      <c r="JT4413" s="29"/>
      <c r="JU4413" s="29"/>
      <c r="JV4413" s="29"/>
      <c r="JW4413" s="29"/>
      <c r="JX4413" s="29"/>
      <c r="JY4413" s="29"/>
      <c r="JZ4413" s="29"/>
      <c r="KA4413" s="29"/>
      <c r="KB4413" s="29"/>
      <c r="KC4413" s="29"/>
      <c r="KD4413" s="29"/>
      <c r="KE4413" s="29"/>
      <c r="KF4413" s="29"/>
      <c r="KG4413" s="29"/>
      <c r="KH4413" s="29"/>
      <c r="KI4413" s="29"/>
      <c r="KJ4413" s="29"/>
      <c r="KK4413" s="29"/>
      <c r="KL4413" s="29"/>
      <c r="KM4413" s="29"/>
      <c r="KN4413" s="29"/>
      <c r="KO4413" s="29"/>
      <c r="KP4413" s="29"/>
      <c r="KQ4413" s="29"/>
      <c r="KR4413" s="29"/>
      <c r="KS4413" s="29"/>
      <c r="KT4413" s="29"/>
      <c r="KU4413" s="29"/>
      <c r="KV4413" s="29"/>
      <c r="KW4413" s="29"/>
      <c r="KX4413" s="29"/>
      <c r="KY4413" s="29"/>
      <c r="KZ4413" s="29"/>
      <c r="LA4413" s="29"/>
      <c r="LB4413" s="29"/>
      <c r="LC4413" s="29"/>
      <c r="LD4413" s="29"/>
      <c r="LE4413" s="29"/>
      <c r="LF4413" s="29"/>
      <c r="LG4413" s="29"/>
      <c r="LH4413" s="29"/>
      <c r="LI4413" s="29"/>
      <c r="LJ4413" s="29"/>
      <c r="LK4413" s="29"/>
      <c r="LL4413" s="29"/>
      <c r="LM4413" s="29"/>
      <c r="LN4413" s="29"/>
      <c r="LO4413" s="29"/>
      <c r="LP4413" s="29"/>
      <c r="LQ4413" s="29"/>
      <c r="LR4413" s="29"/>
      <c r="LS4413" s="29"/>
      <c r="LT4413" s="29"/>
      <c r="LU4413" s="29"/>
      <c r="LV4413" s="29"/>
      <c r="LW4413" s="29"/>
      <c r="LX4413" s="29"/>
      <c r="LY4413" s="29"/>
      <c r="LZ4413" s="29"/>
      <c r="MA4413" s="29"/>
      <c r="MB4413" s="29"/>
      <c r="MC4413" s="29"/>
      <c r="MD4413" s="29"/>
      <c r="ME4413" s="29"/>
      <c r="MF4413" s="29"/>
      <c r="MG4413" s="29"/>
      <c r="MH4413" s="29"/>
      <c r="MI4413" s="29"/>
      <c r="MJ4413" s="29"/>
      <c r="MK4413" s="29"/>
      <c r="ML4413" s="29"/>
      <c r="MM4413" s="29"/>
      <c r="MN4413" s="29"/>
      <c r="MO4413" s="29"/>
      <c r="MP4413" s="29"/>
      <c r="MQ4413" s="29"/>
      <c r="MR4413" s="29"/>
      <c r="MS4413" s="29"/>
      <c r="MT4413" s="29"/>
      <c r="MU4413" s="29"/>
      <c r="MV4413" s="29"/>
      <c r="MW4413" s="29"/>
      <c r="MX4413" s="29"/>
      <c r="MY4413" s="29"/>
      <c r="MZ4413" s="29"/>
      <c r="NA4413" s="29"/>
      <c r="NB4413" s="29"/>
      <c r="NC4413" s="29"/>
      <c r="ND4413" s="29"/>
      <c r="NE4413" s="29"/>
      <c r="NF4413" s="29"/>
      <c r="NG4413" s="29"/>
      <c r="NH4413" s="29"/>
      <c r="NI4413" s="29"/>
      <c r="NJ4413" s="29"/>
      <c r="NK4413" s="29"/>
      <c r="NL4413" s="29"/>
      <c r="NM4413" s="29"/>
      <c r="NN4413" s="29"/>
      <c r="NO4413" s="29"/>
      <c r="NP4413" s="29"/>
      <c r="NQ4413" s="29"/>
      <c r="NR4413" s="29"/>
      <c r="NS4413" s="29"/>
      <c r="NT4413" s="29"/>
      <c r="NU4413" s="29"/>
      <c r="NV4413" s="29"/>
      <c r="NW4413" s="29"/>
      <c r="NX4413" s="29"/>
      <c r="NY4413" s="29"/>
      <c r="NZ4413" s="29"/>
      <c r="OA4413" s="29"/>
      <c r="OB4413" s="29"/>
      <c r="OC4413" s="29"/>
      <c r="OD4413" s="29"/>
      <c r="OE4413" s="29"/>
      <c r="OF4413" s="29"/>
      <c r="OG4413" s="29"/>
      <c r="OH4413" s="29"/>
    </row>
    <row r="4414" spans="1:398" ht="16.5" customHeight="1">
      <c r="A4414" s="30" t="s">
        <v>5742</v>
      </c>
      <c r="B4414" s="13"/>
      <c r="C4414" s="487"/>
      <c r="D4414" s="12"/>
      <c r="E4414" s="14" t="s">
        <v>5721</v>
      </c>
      <c r="F4414" s="14" t="s">
        <v>152</v>
      </c>
      <c r="G4414" s="14" t="s">
        <v>5720</v>
      </c>
      <c r="H4414" s="15">
        <v>2009</v>
      </c>
      <c r="I4414" s="15">
        <v>1</v>
      </c>
      <c r="J4414" s="15">
        <v>0</v>
      </c>
      <c r="K4414" s="15">
        <v>0</v>
      </c>
      <c r="L4414" s="16" t="s">
        <v>5702</v>
      </c>
      <c r="M4414" s="16"/>
      <c r="N4414" s="16" t="s">
        <v>41</v>
      </c>
      <c r="O4414" s="17">
        <v>0</v>
      </c>
      <c r="P4414" s="17">
        <v>0</v>
      </c>
      <c r="Q4414" s="17">
        <v>0</v>
      </c>
      <c r="R4414" s="18" t="s">
        <v>33</v>
      </c>
      <c r="S4414" s="19">
        <v>60</v>
      </c>
      <c r="T4414" s="19">
        <v>110</v>
      </c>
      <c r="U4414" s="19">
        <v>0</v>
      </c>
      <c r="V4414" s="19">
        <v>0</v>
      </c>
      <c r="W4414" s="20">
        <v>4.2000000000000003E-2</v>
      </c>
      <c r="X4414" s="21">
        <v>0</v>
      </c>
      <c r="Y4414" s="22" t="s">
        <v>33</v>
      </c>
      <c r="Z4414" s="86" t="s">
        <v>62</v>
      </c>
      <c r="AA4414" s="86">
        <v>0</v>
      </c>
      <c r="AB4414" s="86" t="s">
        <v>414</v>
      </c>
      <c r="AC4414" s="86" t="s">
        <v>414</v>
      </c>
      <c r="AD4414" s="25"/>
      <c r="AE4414" s="26"/>
      <c r="AF4414" s="27"/>
      <c r="AP4414" s="29"/>
      <c r="AQ4414" s="29"/>
      <c r="AR4414" s="29"/>
      <c r="AS4414" s="29"/>
      <c r="AT4414" s="29"/>
      <c r="AU4414" s="29"/>
      <c r="AV4414" s="29"/>
      <c r="AW4414" s="29"/>
      <c r="AX4414" s="29"/>
      <c r="AY4414" s="29"/>
      <c r="AZ4414" s="29"/>
      <c r="BA4414" s="29"/>
      <c r="BB4414" s="29"/>
      <c r="BC4414" s="29"/>
      <c r="BD4414" s="29"/>
      <c r="BE4414" s="29"/>
      <c r="BF4414" s="29"/>
      <c r="BG4414" s="29"/>
      <c r="BH4414" s="29"/>
      <c r="BI4414" s="29"/>
      <c r="BJ4414" s="29"/>
      <c r="BK4414" s="29"/>
      <c r="BL4414" s="29"/>
      <c r="BM4414" s="29"/>
      <c r="BN4414" s="29"/>
      <c r="BO4414" s="29"/>
      <c r="BP4414" s="29"/>
      <c r="BQ4414" s="29"/>
      <c r="BR4414" s="29"/>
      <c r="BS4414" s="29"/>
      <c r="BT4414" s="29"/>
      <c r="BU4414" s="29"/>
      <c r="BV4414" s="29"/>
      <c r="BW4414" s="29"/>
      <c r="BX4414" s="29"/>
      <c r="BY4414" s="29"/>
      <c r="BZ4414" s="29"/>
      <c r="CA4414" s="29"/>
      <c r="CB4414" s="29"/>
      <c r="CC4414" s="29"/>
      <c r="CD4414" s="29"/>
      <c r="CE4414" s="29"/>
      <c r="CF4414" s="29"/>
      <c r="CG4414" s="29"/>
      <c r="CH4414" s="29"/>
      <c r="CI4414" s="29"/>
      <c r="CJ4414" s="29"/>
      <c r="CK4414" s="29"/>
      <c r="CL4414" s="29"/>
      <c r="CM4414" s="29"/>
      <c r="CN4414" s="29"/>
      <c r="CO4414" s="29"/>
      <c r="CP4414" s="29"/>
      <c r="CQ4414" s="29"/>
      <c r="CR4414" s="29"/>
      <c r="CS4414" s="29"/>
      <c r="CT4414" s="29"/>
      <c r="CU4414" s="29"/>
      <c r="CV4414" s="29"/>
      <c r="CW4414" s="29"/>
      <c r="CX4414" s="29"/>
      <c r="CY4414" s="29"/>
      <c r="CZ4414" s="29"/>
      <c r="DA4414" s="29"/>
      <c r="DB4414" s="29"/>
      <c r="DC4414" s="29"/>
      <c r="DD4414" s="29"/>
      <c r="DE4414" s="29"/>
      <c r="DF4414" s="29"/>
      <c r="DG4414" s="29"/>
      <c r="DH4414" s="29"/>
      <c r="DI4414" s="29"/>
      <c r="DJ4414" s="29"/>
      <c r="DK4414" s="29"/>
      <c r="DL4414" s="29"/>
      <c r="DM4414" s="29"/>
      <c r="DN4414" s="29"/>
      <c r="DO4414" s="29"/>
      <c r="DP4414" s="29"/>
      <c r="DQ4414" s="29"/>
      <c r="DR4414" s="29"/>
      <c r="DS4414" s="29"/>
      <c r="DT4414" s="29"/>
      <c r="DU4414" s="29"/>
      <c r="DV4414" s="29"/>
      <c r="DW4414" s="29"/>
      <c r="DX4414" s="29"/>
      <c r="DY4414" s="29"/>
      <c r="DZ4414" s="29"/>
      <c r="EA4414" s="29"/>
      <c r="EB4414" s="29"/>
      <c r="EC4414" s="29"/>
      <c r="ED4414" s="29"/>
      <c r="EE4414" s="29"/>
      <c r="EF4414" s="29"/>
      <c r="EG4414" s="29"/>
      <c r="EH4414" s="29"/>
      <c r="EI4414" s="29"/>
      <c r="EJ4414" s="29"/>
      <c r="EK4414" s="29"/>
      <c r="EL4414" s="29"/>
      <c r="EM4414" s="29"/>
      <c r="EN4414" s="29"/>
      <c r="EO4414" s="29"/>
      <c r="EP4414" s="29"/>
      <c r="EQ4414" s="29"/>
      <c r="ER4414" s="29"/>
      <c r="ES4414" s="29"/>
      <c r="ET4414" s="29"/>
      <c r="EU4414" s="29"/>
      <c r="EV4414" s="29"/>
      <c r="EW4414" s="29"/>
      <c r="EX4414" s="29"/>
      <c r="EY4414" s="29"/>
      <c r="EZ4414" s="29"/>
      <c r="FA4414" s="29"/>
      <c r="FB4414" s="29"/>
      <c r="FC4414" s="29"/>
      <c r="FD4414" s="29"/>
      <c r="FE4414" s="29"/>
      <c r="FF4414" s="29"/>
      <c r="FG4414" s="29"/>
      <c r="FH4414" s="29"/>
      <c r="FI4414" s="29"/>
      <c r="FJ4414" s="29"/>
      <c r="FK4414" s="29"/>
      <c r="FL4414" s="29"/>
      <c r="FM4414" s="29"/>
      <c r="FN4414" s="29"/>
      <c r="FO4414" s="29"/>
      <c r="FP4414" s="29"/>
      <c r="FQ4414" s="29"/>
      <c r="FR4414" s="29"/>
      <c r="FS4414" s="29"/>
      <c r="FT4414" s="29"/>
      <c r="FU4414" s="29"/>
      <c r="FV4414" s="29"/>
      <c r="FW4414" s="29"/>
      <c r="FX4414" s="29"/>
      <c r="FY4414" s="29"/>
      <c r="FZ4414" s="29"/>
      <c r="GA4414" s="29"/>
      <c r="GB4414" s="29"/>
      <c r="GC4414" s="29"/>
      <c r="GD4414" s="29"/>
      <c r="GE4414" s="29"/>
      <c r="GF4414" s="29"/>
      <c r="GG4414" s="29"/>
      <c r="GH4414" s="29"/>
      <c r="GI4414" s="29"/>
      <c r="GJ4414" s="29"/>
      <c r="GK4414" s="29"/>
      <c r="GL4414" s="29"/>
      <c r="GM4414" s="29"/>
      <c r="GN4414" s="29"/>
      <c r="GO4414" s="29"/>
      <c r="GP4414" s="29"/>
      <c r="GQ4414" s="29"/>
      <c r="GR4414" s="29"/>
      <c r="GS4414" s="29"/>
      <c r="GT4414" s="29"/>
      <c r="GU4414" s="29"/>
      <c r="GV4414" s="29"/>
      <c r="GW4414" s="29"/>
      <c r="GX4414" s="29"/>
      <c r="GY4414" s="29"/>
      <c r="GZ4414" s="29"/>
      <c r="HA4414" s="29"/>
      <c r="HB4414" s="29"/>
      <c r="HC4414" s="29"/>
      <c r="HD4414" s="29"/>
      <c r="HE4414" s="29"/>
      <c r="HF4414" s="29"/>
      <c r="HG4414" s="29"/>
      <c r="HH4414" s="29"/>
      <c r="HI4414" s="29"/>
      <c r="HJ4414" s="29"/>
      <c r="HK4414" s="29"/>
      <c r="HL4414" s="29"/>
      <c r="HM4414" s="29"/>
      <c r="HN4414" s="29"/>
      <c r="HO4414" s="29"/>
      <c r="HP4414" s="29"/>
      <c r="HQ4414" s="29"/>
      <c r="HR4414" s="29"/>
      <c r="HS4414" s="29"/>
      <c r="HT4414" s="29"/>
      <c r="HU4414" s="29"/>
      <c r="HV4414" s="29"/>
      <c r="HW4414" s="29"/>
      <c r="HX4414" s="29"/>
      <c r="HY4414" s="29"/>
      <c r="HZ4414" s="29"/>
      <c r="IA4414" s="29"/>
      <c r="IB4414" s="29"/>
      <c r="IC4414" s="29"/>
      <c r="ID4414" s="29"/>
      <c r="IE4414" s="29"/>
      <c r="IF4414" s="29"/>
      <c r="IG4414" s="29"/>
      <c r="IH4414" s="29"/>
      <c r="II4414" s="29"/>
      <c r="IJ4414" s="29"/>
      <c r="IK4414" s="29"/>
      <c r="IL4414" s="29"/>
      <c r="IM4414" s="29"/>
      <c r="IN4414" s="29"/>
      <c r="IO4414" s="29"/>
      <c r="IP4414" s="29"/>
      <c r="IQ4414" s="29"/>
      <c r="IR4414" s="29"/>
      <c r="IS4414" s="29"/>
      <c r="IT4414" s="29"/>
      <c r="IU4414" s="29"/>
      <c r="IV4414" s="29"/>
      <c r="IW4414" s="29"/>
      <c r="IX4414" s="29"/>
      <c r="IY4414" s="29"/>
      <c r="IZ4414" s="29"/>
      <c r="JA4414" s="29"/>
      <c r="JB4414" s="29"/>
      <c r="JC4414" s="29"/>
      <c r="JD4414" s="29"/>
      <c r="JE4414" s="29"/>
      <c r="JF4414" s="29"/>
      <c r="JG4414" s="29"/>
      <c r="JH4414" s="29"/>
      <c r="JI4414" s="29"/>
      <c r="JJ4414" s="29"/>
      <c r="JK4414" s="29"/>
      <c r="JL4414" s="29"/>
      <c r="JM4414" s="29"/>
      <c r="JN4414" s="29"/>
      <c r="JO4414" s="29"/>
      <c r="JP4414" s="29"/>
      <c r="JQ4414" s="29"/>
      <c r="JR4414" s="29"/>
      <c r="JS4414" s="29"/>
      <c r="JT4414" s="29"/>
      <c r="JU4414" s="29"/>
      <c r="JV4414" s="29"/>
      <c r="JW4414" s="29"/>
      <c r="JX4414" s="29"/>
      <c r="JY4414" s="29"/>
      <c r="JZ4414" s="29"/>
      <c r="KA4414" s="29"/>
      <c r="KB4414" s="29"/>
      <c r="KC4414" s="29"/>
      <c r="KD4414" s="29"/>
      <c r="KE4414" s="29"/>
      <c r="KF4414" s="29"/>
      <c r="KG4414" s="29"/>
      <c r="KH4414" s="29"/>
      <c r="KI4414" s="29"/>
      <c r="KJ4414" s="29"/>
      <c r="KK4414" s="29"/>
      <c r="KL4414" s="29"/>
      <c r="KM4414" s="29"/>
      <c r="KN4414" s="29"/>
      <c r="KO4414" s="29"/>
      <c r="KP4414" s="29"/>
      <c r="KQ4414" s="29"/>
      <c r="KR4414" s="29"/>
      <c r="KS4414" s="29"/>
      <c r="KT4414" s="29"/>
      <c r="KU4414" s="29"/>
      <c r="KV4414" s="29"/>
      <c r="KW4414" s="29"/>
      <c r="KX4414" s="29"/>
      <c r="KY4414" s="29"/>
      <c r="KZ4414" s="29"/>
      <c r="LA4414" s="29"/>
      <c r="LB4414" s="29"/>
      <c r="LC4414" s="29"/>
      <c r="LD4414" s="29"/>
      <c r="LE4414" s="29"/>
      <c r="LF4414" s="29"/>
      <c r="LG4414" s="29"/>
      <c r="LH4414" s="29"/>
      <c r="LI4414" s="29"/>
      <c r="LJ4414" s="29"/>
      <c r="LK4414" s="29"/>
      <c r="LL4414" s="29"/>
      <c r="LM4414" s="29"/>
      <c r="LN4414" s="29"/>
      <c r="LO4414" s="29"/>
      <c r="LP4414" s="29"/>
      <c r="LQ4414" s="29"/>
      <c r="LR4414" s="29"/>
      <c r="LS4414" s="29"/>
      <c r="LT4414" s="29"/>
      <c r="LU4414" s="29"/>
      <c r="LV4414" s="29"/>
      <c r="LW4414" s="29"/>
      <c r="LX4414" s="29"/>
      <c r="LY4414" s="29"/>
      <c r="LZ4414" s="29"/>
      <c r="MA4414" s="29"/>
      <c r="MB4414" s="29"/>
      <c r="MC4414" s="29"/>
      <c r="MD4414" s="29"/>
      <c r="ME4414" s="29"/>
      <c r="MF4414" s="29"/>
      <c r="MG4414" s="29"/>
      <c r="MH4414" s="29"/>
      <c r="MI4414" s="29"/>
      <c r="MJ4414" s="29"/>
      <c r="MK4414" s="29"/>
      <c r="ML4414" s="29"/>
      <c r="MM4414" s="29"/>
      <c r="MN4414" s="29"/>
      <c r="MO4414" s="29"/>
      <c r="MP4414" s="29"/>
      <c r="MQ4414" s="29"/>
      <c r="MR4414" s="29"/>
      <c r="MS4414" s="29"/>
      <c r="MT4414" s="29"/>
      <c r="MU4414" s="29"/>
      <c r="MV4414" s="29"/>
      <c r="MW4414" s="29"/>
      <c r="MX4414" s="29"/>
      <c r="MY4414" s="29"/>
      <c r="MZ4414" s="29"/>
      <c r="NA4414" s="29"/>
      <c r="NB4414" s="29"/>
      <c r="NC4414" s="29"/>
      <c r="ND4414" s="29"/>
      <c r="NE4414" s="29"/>
      <c r="NF4414" s="29"/>
      <c r="NG4414" s="29"/>
      <c r="NH4414" s="29"/>
      <c r="NI4414" s="29"/>
      <c r="NJ4414" s="29"/>
      <c r="NK4414" s="29"/>
      <c r="NL4414" s="29"/>
      <c r="NM4414" s="29"/>
      <c r="NN4414" s="29"/>
      <c r="NO4414" s="29"/>
      <c r="NP4414" s="29"/>
      <c r="NQ4414" s="29"/>
      <c r="NR4414" s="29"/>
      <c r="NS4414" s="29"/>
      <c r="NT4414" s="29"/>
      <c r="NU4414" s="29"/>
      <c r="NV4414" s="29"/>
      <c r="NW4414" s="29"/>
      <c r="NX4414" s="29"/>
      <c r="NY4414" s="29"/>
      <c r="NZ4414" s="29"/>
      <c r="OA4414" s="29"/>
      <c r="OB4414" s="29"/>
      <c r="OC4414" s="29"/>
      <c r="OD4414" s="29"/>
      <c r="OE4414" s="29"/>
      <c r="OF4414" s="29"/>
      <c r="OG4414" s="29"/>
      <c r="OH4414" s="29"/>
    </row>
    <row r="4415" spans="1:398" ht="16.5" customHeight="1">
      <c r="A4415" s="30" t="s">
        <v>5742</v>
      </c>
      <c r="B4415" s="13"/>
      <c r="C4415" s="487"/>
      <c r="D4415" s="12"/>
      <c r="E4415" s="14" t="s">
        <v>5722</v>
      </c>
      <c r="F4415" s="14" t="s">
        <v>152</v>
      </c>
      <c r="G4415" s="14" t="s">
        <v>5717</v>
      </c>
      <c r="H4415" s="15">
        <v>2010</v>
      </c>
      <c r="I4415" s="15">
        <v>1</v>
      </c>
      <c r="J4415" s="15">
        <v>0</v>
      </c>
      <c r="K4415" s="15">
        <v>0</v>
      </c>
      <c r="L4415" s="16" t="s">
        <v>5702</v>
      </c>
      <c r="M4415" s="16"/>
      <c r="N4415" s="16" t="s">
        <v>41</v>
      </c>
      <c r="O4415" s="17">
        <v>0</v>
      </c>
      <c r="P4415" s="17">
        <v>0</v>
      </c>
      <c r="Q4415" s="17">
        <v>0</v>
      </c>
      <c r="R4415" s="18" t="s">
        <v>33</v>
      </c>
      <c r="S4415" s="19">
        <v>60</v>
      </c>
      <c r="T4415" s="19">
        <v>110</v>
      </c>
      <c r="U4415" s="19">
        <v>0</v>
      </c>
      <c r="V4415" s="19">
        <v>0</v>
      </c>
      <c r="W4415" s="20">
        <v>4.2000000000000003E-2</v>
      </c>
      <c r="X4415" s="21">
        <v>0</v>
      </c>
      <c r="Y4415" s="22" t="s">
        <v>33</v>
      </c>
      <c r="Z4415" s="86" t="s">
        <v>62</v>
      </c>
      <c r="AA4415" s="86">
        <v>0</v>
      </c>
      <c r="AB4415" s="86" t="s">
        <v>414</v>
      </c>
      <c r="AC4415" s="86" t="s">
        <v>414</v>
      </c>
      <c r="AD4415" s="25"/>
      <c r="AE4415" s="26"/>
      <c r="AF4415" s="27"/>
      <c r="AP4415" s="29"/>
      <c r="AQ4415" s="29"/>
      <c r="AR4415" s="29"/>
      <c r="AS4415" s="29"/>
      <c r="AT4415" s="29"/>
      <c r="AU4415" s="29"/>
      <c r="AV4415" s="29"/>
      <c r="AW4415" s="29"/>
      <c r="AX4415" s="29"/>
      <c r="AY4415" s="29"/>
      <c r="AZ4415" s="29"/>
      <c r="BA4415" s="29"/>
      <c r="BB4415" s="29"/>
      <c r="BC4415" s="29"/>
      <c r="BD4415" s="29"/>
      <c r="BE4415" s="29"/>
      <c r="BF4415" s="29"/>
      <c r="BG4415" s="29"/>
      <c r="BH4415" s="29"/>
      <c r="BI4415" s="29"/>
      <c r="BJ4415" s="29"/>
      <c r="BK4415" s="29"/>
      <c r="BL4415" s="29"/>
      <c r="BM4415" s="29"/>
      <c r="BN4415" s="29"/>
      <c r="BO4415" s="29"/>
      <c r="BP4415" s="29"/>
      <c r="BQ4415" s="29"/>
      <c r="BR4415" s="29"/>
      <c r="BS4415" s="29"/>
      <c r="BT4415" s="29"/>
      <c r="BU4415" s="29"/>
      <c r="BV4415" s="29"/>
      <c r="BW4415" s="29"/>
      <c r="BX4415" s="29"/>
      <c r="BY4415" s="29"/>
      <c r="BZ4415" s="29"/>
      <c r="CA4415" s="29"/>
      <c r="CB4415" s="29"/>
      <c r="CC4415" s="29"/>
      <c r="CD4415" s="29"/>
      <c r="CE4415" s="29"/>
      <c r="CF4415" s="29"/>
      <c r="CG4415" s="29"/>
      <c r="CH4415" s="29"/>
      <c r="CI4415" s="29"/>
      <c r="CJ4415" s="29"/>
      <c r="CK4415" s="29"/>
      <c r="CL4415" s="29"/>
      <c r="CM4415" s="29"/>
      <c r="CN4415" s="29"/>
      <c r="CO4415" s="29"/>
      <c r="CP4415" s="29"/>
      <c r="CQ4415" s="29"/>
      <c r="CR4415" s="29"/>
      <c r="CS4415" s="29"/>
      <c r="CT4415" s="29"/>
      <c r="CU4415" s="29"/>
      <c r="CV4415" s="29"/>
      <c r="CW4415" s="29"/>
      <c r="CX4415" s="29"/>
      <c r="CY4415" s="29"/>
      <c r="CZ4415" s="29"/>
      <c r="DA4415" s="29"/>
      <c r="DB4415" s="29"/>
      <c r="DC4415" s="29"/>
      <c r="DD4415" s="29"/>
      <c r="DE4415" s="29"/>
      <c r="DF4415" s="29"/>
      <c r="DG4415" s="29"/>
      <c r="DH4415" s="29"/>
      <c r="DI4415" s="29"/>
      <c r="DJ4415" s="29"/>
      <c r="DK4415" s="29"/>
      <c r="DL4415" s="29"/>
      <c r="DM4415" s="29"/>
      <c r="DN4415" s="29"/>
      <c r="DO4415" s="29"/>
      <c r="DP4415" s="29"/>
      <c r="DQ4415" s="29"/>
      <c r="DR4415" s="29"/>
      <c r="DS4415" s="29"/>
      <c r="DT4415" s="29"/>
      <c r="DU4415" s="29"/>
      <c r="DV4415" s="29"/>
      <c r="DW4415" s="29"/>
      <c r="DX4415" s="29"/>
      <c r="DY4415" s="29"/>
      <c r="DZ4415" s="29"/>
      <c r="EA4415" s="29"/>
      <c r="EB4415" s="29"/>
      <c r="EC4415" s="29"/>
      <c r="ED4415" s="29"/>
      <c r="EE4415" s="29"/>
      <c r="EF4415" s="29"/>
      <c r="EG4415" s="29"/>
      <c r="EH4415" s="29"/>
      <c r="EI4415" s="29"/>
      <c r="EJ4415" s="29"/>
      <c r="EK4415" s="29"/>
      <c r="EL4415" s="29"/>
      <c r="EM4415" s="29"/>
      <c r="EN4415" s="29"/>
      <c r="EO4415" s="29"/>
      <c r="EP4415" s="29"/>
      <c r="EQ4415" s="29"/>
      <c r="ER4415" s="29"/>
      <c r="ES4415" s="29"/>
      <c r="ET4415" s="29"/>
      <c r="EU4415" s="29"/>
      <c r="EV4415" s="29"/>
      <c r="EW4415" s="29"/>
      <c r="EX4415" s="29"/>
      <c r="EY4415" s="29"/>
      <c r="EZ4415" s="29"/>
      <c r="FA4415" s="29"/>
      <c r="FB4415" s="29"/>
      <c r="FC4415" s="29"/>
      <c r="FD4415" s="29"/>
      <c r="FE4415" s="29"/>
      <c r="FF4415" s="29"/>
      <c r="FG4415" s="29"/>
      <c r="FH4415" s="29"/>
      <c r="FI4415" s="29"/>
      <c r="FJ4415" s="29"/>
      <c r="FK4415" s="29"/>
      <c r="FL4415" s="29"/>
      <c r="FM4415" s="29"/>
      <c r="FN4415" s="29"/>
      <c r="FO4415" s="29"/>
      <c r="FP4415" s="29"/>
      <c r="FQ4415" s="29"/>
      <c r="FR4415" s="29"/>
      <c r="FS4415" s="29"/>
      <c r="FT4415" s="29"/>
      <c r="FU4415" s="29"/>
      <c r="FV4415" s="29"/>
      <c r="FW4415" s="29"/>
      <c r="FX4415" s="29"/>
      <c r="FY4415" s="29"/>
      <c r="FZ4415" s="29"/>
      <c r="GA4415" s="29"/>
      <c r="GB4415" s="29"/>
      <c r="GC4415" s="29"/>
      <c r="GD4415" s="29"/>
      <c r="GE4415" s="29"/>
      <c r="GF4415" s="29"/>
      <c r="GG4415" s="29"/>
      <c r="GH4415" s="29"/>
      <c r="GI4415" s="29"/>
      <c r="GJ4415" s="29"/>
      <c r="GK4415" s="29"/>
      <c r="GL4415" s="29"/>
      <c r="GM4415" s="29"/>
      <c r="GN4415" s="29"/>
      <c r="GO4415" s="29"/>
      <c r="GP4415" s="29"/>
      <c r="GQ4415" s="29"/>
      <c r="GR4415" s="29"/>
      <c r="GS4415" s="29"/>
      <c r="GT4415" s="29"/>
      <c r="GU4415" s="29"/>
      <c r="GV4415" s="29"/>
      <c r="GW4415" s="29"/>
      <c r="GX4415" s="29"/>
      <c r="GY4415" s="29"/>
      <c r="GZ4415" s="29"/>
      <c r="HA4415" s="29"/>
      <c r="HB4415" s="29"/>
      <c r="HC4415" s="29"/>
      <c r="HD4415" s="29"/>
      <c r="HE4415" s="29"/>
      <c r="HF4415" s="29"/>
      <c r="HG4415" s="29"/>
      <c r="HH4415" s="29"/>
      <c r="HI4415" s="29"/>
      <c r="HJ4415" s="29"/>
      <c r="HK4415" s="29"/>
      <c r="HL4415" s="29"/>
      <c r="HM4415" s="29"/>
      <c r="HN4415" s="29"/>
      <c r="HO4415" s="29"/>
      <c r="HP4415" s="29"/>
      <c r="HQ4415" s="29"/>
      <c r="HR4415" s="29"/>
      <c r="HS4415" s="29"/>
      <c r="HT4415" s="29"/>
      <c r="HU4415" s="29"/>
      <c r="HV4415" s="29"/>
      <c r="HW4415" s="29"/>
      <c r="HX4415" s="29"/>
      <c r="HY4415" s="29"/>
      <c r="HZ4415" s="29"/>
      <c r="IA4415" s="29"/>
      <c r="IB4415" s="29"/>
      <c r="IC4415" s="29"/>
      <c r="ID4415" s="29"/>
      <c r="IE4415" s="29"/>
      <c r="IF4415" s="29"/>
      <c r="IG4415" s="29"/>
      <c r="IH4415" s="29"/>
      <c r="II4415" s="29"/>
      <c r="IJ4415" s="29"/>
      <c r="IK4415" s="29"/>
      <c r="IL4415" s="29"/>
      <c r="IM4415" s="29"/>
      <c r="IN4415" s="29"/>
      <c r="IO4415" s="29"/>
      <c r="IP4415" s="29"/>
      <c r="IQ4415" s="29"/>
      <c r="IR4415" s="29"/>
      <c r="IS4415" s="29"/>
      <c r="IT4415" s="29"/>
      <c r="IU4415" s="29"/>
      <c r="IV4415" s="29"/>
      <c r="IW4415" s="29"/>
      <c r="IX4415" s="29"/>
      <c r="IY4415" s="29"/>
      <c r="IZ4415" s="29"/>
      <c r="JA4415" s="29"/>
      <c r="JB4415" s="29"/>
      <c r="JC4415" s="29"/>
      <c r="JD4415" s="29"/>
      <c r="JE4415" s="29"/>
      <c r="JF4415" s="29"/>
      <c r="JG4415" s="29"/>
      <c r="JH4415" s="29"/>
      <c r="JI4415" s="29"/>
      <c r="JJ4415" s="29"/>
      <c r="JK4415" s="29"/>
      <c r="JL4415" s="29"/>
      <c r="JM4415" s="29"/>
      <c r="JN4415" s="29"/>
      <c r="JO4415" s="29"/>
      <c r="JP4415" s="29"/>
      <c r="JQ4415" s="29"/>
      <c r="JR4415" s="29"/>
      <c r="JS4415" s="29"/>
      <c r="JT4415" s="29"/>
      <c r="JU4415" s="29"/>
      <c r="JV4415" s="29"/>
      <c r="JW4415" s="29"/>
      <c r="JX4415" s="29"/>
      <c r="JY4415" s="29"/>
      <c r="JZ4415" s="29"/>
      <c r="KA4415" s="29"/>
      <c r="KB4415" s="29"/>
      <c r="KC4415" s="29"/>
      <c r="KD4415" s="29"/>
      <c r="KE4415" s="29"/>
      <c r="KF4415" s="29"/>
      <c r="KG4415" s="29"/>
      <c r="KH4415" s="29"/>
      <c r="KI4415" s="29"/>
      <c r="KJ4415" s="29"/>
      <c r="KK4415" s="29"/>
      <c r="KL4415" s="29"/>
      <c r="KM4415" s="29"/>
      <c r="KN4415" s="29"/>
      <c r="KO4415" s="29"/>
      <c r="KP4415" s="29"/>
      <c r="KQ4415" s="29"/>
      <c r="KR4415" s="29"/>
      <c r="KS4415" s="29"/>
      <c r="KT4415" s="29"/>
      <c r="KU4415" s="29"/>
      <c r="KV4415" s="29"/>
      <c r="KW4415" s="29"/>
      <c r="KX4415" s="29"/>
      <c r="KY4415" s="29"/>
      <c r="KZ4415" s="29"/>
      <c r="LA4415" s="29"/>
      <c r="LB4415" s="29"/>
      <c r="LC4415" s="29"/>
      <c r="LD4415" s="29"/>
      <c r="LE4415" s="29"/>
      <c r="LF4415" s="29"/>
      <c r="LG4415" s="29"/>
      <c r="LH4415" s="29"/>
      <c r="LI4415" s="29"/>
      <c r="LJ4415" s="29"/>
      <c r="LK4415" s="29"/>
      <c r="LL4415" s="29"/>
      <c r="LM4415" s="29"/>
      <c r="LN4415" s="29"/>
      <c r="LO4415" s="29"/>
      <c r="LP4415" s="29"/>
      <c r="LQ4415" s="29"/>
      <c r="LR4415" s="29"/>
      <c r="LS4415" s="29"/>
      <c r="LT4415" s="29"/>
      <c r="LU4415" s="29"/>
      <c r="LV4415" s="29"/>
      <c r="LW4415" s="29"/>
      <c r="LX4415" s="29"/>
      <c r="LY4415" s="29"/>
      <c r="LZ4415" s="29"/>
      <c r="MA4415" s="29"/>
      <c r="MB4415" s="29"/>
      <c r="MC4415" s="29"/>
      <c r="MD4415" s="29"/>
      <c r="ME4415" s="29"/>
      <c r="MF4415" s="29"/>
      <c r="MG4415" s="29"/>
      <c r="MH4415" s="29"/>
      <c r="MI4415" s="29"/>
      <c r="MJ4415" s="29"/>
      <c r="MK4415" s="29"/>
      <c r="ML4415" s="29"/>
      <c r="MM4415" s="29"/>
      <c r="MN4415" s="29"/>
      <c r="MO4415" s="29"/>
      <c r="MP4415" s="29"/>
      <c r="MQ4415" s="29"/>
      <c r="MR4415" s="29"/>
      <c r="MS4415" s="29"/>
      <c r="MT4415" s="29"/>
      <c r="MU4415" s="29"/>
      <c r="MV4415" s="29"/>
      <c r="MW4415" s="29"/>
      <c r="MX4415" s="29"/>
      <c r="MY4415" s="29"/>
      <c r="MZ4415" s="29"/>
      <c r="NA4415" s="29"/>
      <c r="NB4415" s="29"/>
      <c r="NC4415" s="29"/>
      <c r="ND4415" s="29"/>
      <c r="NE4415" s="29"/>
      <c r="NF4415" s="29"/>
      <c r="NG4415" s="29"/>
      <c r="NH4415" s="29"/>
      <c r="NI4415" s="29"/>
      <c r="NJ4415" s="29"/>
      <c r="NK4415" s="29"/>
      <c r="NL4415" s="29"/>
      <c r="NM4415" s="29"/>
      <c r="NN4415" s="29"/>
      <c r="NO4415" s="29"/>
      <c r="NP4415" s="29"/>
      <c r="NQ4415" s="29"/>
      <c r="NR4415" s="29"/>
      <c r="NS4415" s="29"/>
      <c r="NT4415" s="29"/>
      <c r="NU4415" s="29"/>
      <c r="NV4415" s="29"/>
      <c r="NW4415" s="29"/>
      <c r="NX4415" s="29"/>
      <c r="NY4415" s="29"/>
      <c r="NZ4415" s="29"/>
      <c r="OA4415" s="29"/>
      <c r="OB4415" s="29"/>
      <c r="OC4415" s="29"/>
      <c r="OD4415" s="29"/>
      <c r="OE4415" s="29"/>
      <c r="OF4415" s="29"/>
      <c r="OG4415" s="29"/>
      <c r="OH4415" s="29"/>
    </row>
    <row r="4416" spans="1:398" ht="16.5" customHeight="1">
      <c r="A4416" s="30" t="s">
        <v>5742</v>
      </c>
      <c r="B4416" s="13"/>
      <c r="C4416" s="487"/>
      <c r="D4416" s="12"/>
      <c r="E4416" s="14" t="s">
        <v>5723</v>
      </c>
      <c r="F4416" s="14" t="s">
        <v>152</v>
      </c>
      <c r="G4416" s="14" t="s">
        <v>5717</v>
      </c>
      <c r="H4416" s="15">
        <v>2010</v>
      </c>
      <c r="I4416" s="15">
        <v>1</v>
      </c>
      <c r="J4416" s="15">
        <v>0</v>
      </c>
      <c r="K4416" s="15">
        <v>0</v>
      </c>
      <c r="L4416" s="16" t="s">
        <v>5702</v>
      </c>
      <c r="M4416" s="16"/>
      <c r="N4416" s="16" t="s">
        <v>41</v>
      </c>
      <c r="O4416" s="17">
        <v>0</v>
      </c>
      <c r="P4416" s="17">
        <v>0</v>
      </c>
      <c r="Q4416" s="17">
        <v>0</v>
      </c>
      <c r="R4416" s="18" t="s">
        <v>33</v>
      </c>
      <c r="S4416" s="19">
        <v>60</v>
      </c>
      <c r="T4416" s="19">
        <v>110</v>
      </c>
      <c r="U4416" s="19">
        <v>0</v>
      </c>
      <c r="V4416" s="19">
        <v>0</v>
      </c>
      <c r="W4416" s="20">
        <v>4.2000000000000003E-2</v>
      </c>
      <c r="X4416" s="21">
        <v>0</v>
      </c>
      <c r="Y4416" s="22" t="s">
        <v>33</v>
      </c>
      <c r="Z4416" s="86" t="s">
        <v>62</v>
      </c>
      <c r="AA4416" s="86">
        <v>0</v>
      </c>
      <c r="AB4416" s="86" t="s">
        <v>414</v>
      </c>
      <c r="AC4416" s="86" t="s">
        <v>414</v>
      </c>
      <c r="AD4416" s="25"/>
      <c r="AE4416" s="26"/>
      <c r="AF4416" s="27"/>
      <c r="AP4416" s="29"/>
      <c r="AQ4416" s="29"/>
      <c r="AR4416" s="29"/>
      <c r="AS4416" s="29"/>
      <c r="AT4416" s="29"/>
      <c r="AU4416" s="29"/>
      <c r="AV4416" s="29"/>
      <c r="AW4416" s="29"/>
      <c r="AX4416" s="29"/>
      <c r="AY4416" s="29"/>
      <c r="AZ4416" s="29"/>
      <c r="BA4416" s="29"/>
      <c r="BB4416" s="29"/>
      <c r="BC4416" s="29"/>
      <c r="BD4416" s="29"/>
      <c r="BE4416" s="29"/>
      <c r="BF4416" s="29"/>
      <c r="BG4416" s="29"/>
      <c r="BH4416" s="29"/>
      <c r="BI4416" s="29"/>
      <c r="BJ4416" s="29"/>
      <c r="BK4416" s="29"/>
      <c r="BL4416" s="29"/>
      <c r="BM4416" s="29"/>
      <c r="BN4416" s="29"/>
      <c r="BO4416" s="29"/>
      <c r="BP4416" s="29"/>
      <c r="BQ4416" s="29"/>
      <c r="BR4416" s="29"/>
      <c r="BS4416" s="29"/>
      <c r="BT4416" s="29"/>
      <c r="BU4416" s="29"/>
      <c r="BV4416" s="29"/>
      <c r="BW4416" s="29"/>
      <c r="BX4416" s="29"/>
      <c r="BY4416" s="29"/>
      <c r="BZ4416" s="29"/>
      <c r="CA4416" s="29"/>
      <c r="CB4416" s="29"/>
      <c r="CC4416" s="29"/>
      <c r="CD4416" s="29"/>
      <c r="CE4416" s="29"/>
      <c r="CF4416" s="29"/>
      <c r="CG4416" s="29"/>
      <c r="CH4416" s="29"/>
      <c r="CI4416" s="29"/>
      <c r="CJ4416" s="29"/>
      <c r="CK4416" s="29"/>
      <c r="CL4416" s="29"/>
      <c r="CM4416" s="29"/>
      <c r="CN4416" s="29"/>
      <c r="CO4416" s="29"/>
      <c r="CP4416" s="29"/>
      <c r="CQ4416" s="29"/>
      <c r="CR4416" s="29"/>
      <c r="CS4416" s="29"/>
      <c r="CT4416" s="29"/>
      <c r="CU4416" s="29"/>
      <c r="CV4416" s="29"/>
      <c r="CW4416" s="29"/>
      <c r="CX4416" s="29"/>
      <c r="CY4416" s="29"/>
      <c r="CZ4416" s="29"/>
      <c r="DA4416" s="29"/>
      <c r="DB4416" s="29"/>
      <c r="DC4416" s="29"/>
      <c r="DD4416" s="29"/>
      <c r="DE4416" s="29"/>
      <c r="DF4416" s="29"/>
      <c r="DG4416" s="29"/>
      <c r="DH4416" s="29"/>
      <c r="DI4416" s="29"/>
      <c r="DJ4416" s="29"/>
      <c r="DK4416" s="29"/>
      <c r="DL4416" s="29"/>
      <c r="DM4416" s="29"/>
      <c r="DN4416" s="29"/>
      <c r="DO4416" s="29"/>
      <c r="DP4416" s="29"/>
      <c r="DQ4416" s="29"/>
      <c r="DR4416" s="29"/>
      <c r="DS4416" s="29"/>
      <c r="DT4416" s="29"/>
      <c r="DU4416" s="29"/>
      <c r="DV4416" s="29"/>
      <c r="DW4416" s="29"/>
      <c r="DX4416" s="29"/>
      <c r="DY4416" s="29"/>
      <c r="DZ4416" s="29"/>
      <c r="EA4416" s="29"/>
      <c r="EB4416" s="29"/>
      <c r="EC4416" s="29"/>
      <c r="ED4416" s="29"/>
      <c r="EE4416" s="29"/>
      <c r="EF4416" s="29"/>
      <c r="EG4416" s="29"/>
      <c r="EH4416" s="29"/>
      <c r="EI4416" s="29"/>
      <c r="EJ4416" s="29"/>
      <c r="EK4416" s="29"/>
      <c r="EL4416" s="29"/>
      <c r="EM4416" s="29"/>
      <c r="EN4416" s="29"/>
      <c r="EO4416" s="29"/>
      <c r="EP4416" s="29"/>
      <c r="EQ4416" s="29"/>
      <c r="ER4416" s="29"/>
      <c r="ES4416" s="29"/>
      <c r="ET4416" s="29"/>
      <c r="EU4416" s="29"/>
      <c r="EV4416" s="29"/>
      <c r="EW4416" s="29"/>
      <c r="EX4416" s="29"/>
      <c r="EY4416" s="29"/>
      <c r="EZ4416" s="29"/>
      <c r="FA4416" s="29"/>
      <c r="FB4416" s="29"/>
      <c r="FC4416" s="29"/>
      <c r="FD4416" s="29"/>
      <c r="FE4416" s="29"/>
      <c r="FF4416" s="29"/>
      <c r="FG4416" s="29"/>
      <c r="FH4416" s="29"/>
      <c r="FI4416" s="29"/>
      <c r="FJ4416" s="29"/>
      <c r="FK4416" s="29"/>
      <c r="FL4416" s="29"/>
      <c r="FM4416" s="29"/>
      <c r="FN4416" s="29"/>
      <c r="FO4416" s="29"/>
      <c r="FP4416" s="29"/>
      <c r="FQ4416" s="29"/>
      <c r="FR4416" s="29"/>
      <c r="FS4416" s="29"/>
      <c r="FT4416" s="29"/>
      <c r="FU4416" s="29"/>
      <c r="FV4416" s="29"/>
      <c r="FW4416" s="29"/>
      <c r="FX4416" s="29"/>
      <c r="FY4416" s="29"/>
      <c r="FZ4416" s="29"/>
      <c r="GA4416" s="29"/>
      <c r="GB4416" s="29"/>
      <c r="GC4416" s="29"/>
      <c r="GD4416" s="29"/>
      <c r="GE4416" s="29"/>
      <c r="GF4416" s="29"/>
      <c r="GG4416" s="29"/>
      <c r="GH4416" s="29"/>
      <c r="GI4416" s="29"/>
      <c r="GJ4416" s="29"/>
      <c r="GK4416" s="29"/>
      <c r="GL4416" s="29"/>
      <c r="GM4416" s="29"/>
      <c r="GN4416" s="29"/>
      <c r="GO4416" s="29"/>
      <c r="GP4416" s="29"/>
      <c r="GQ4416" s="29"/>
      <c r="GR4416" s="29"/>
      <c r="GS4416" s="29"/>
      <c r="GT4416" s="29"/>
      <c r="GU4416" s="29"/>
      <c r="GV4416" s="29"/>
      <c r="GW4416" s="29"/>
      <c r="GX4416" s="29"/>
      <c r="GY4416" s="29"/>
      <c r="GZ4416" s="29"/>
      <c r="HA4416" s="29"/>
      <c r="HB4416" s="29"/>
      <c r="HC4416" s="29"/>
      <c r="HD4416" s="29"/>
      <c r="HE4416" s="29"/>
      <c r="HF4416" s="29"/>
      <c r="HG4416" s="29"/>
      <c r="HH4416" s="29"/>
      <c r="HI4416" s="29"/>
      <c r="HJ4416" s="29"/>
      <c r="HK4416" s="29"/>
      <c r="HL4416" s="29"/>
      <c r="HM4416" s="29"/>
      <c r="HN4416" s="29"/>
      <c r="HO4416" s="29"/>
      <c r="HP4416" s="29"/>
      <c r="HQ4416" s="29"/>
      <c r="HR4416" s="29"/>
      <c r="HS4416" s="29"/>
      <c r="HT4416" s="29"/>
      <c r="HU4416" s="29"/>
      <c r="HV4416" s="29"/>
      <c r="HW4416" s="29"/>
      <c r="HX4416" s="29"/>
      <c r="HY4416" s="29"/>
      <c r="HZ4416" s="29"/>
      <c r="IA4416" s="29"/>
      <c r="IB4416" s="29"/>
      <c r="IC4416" s="29"/>
      <c r="ID4416" s="29"/>
      <c r="IE4416" s="29"/>
      <c r="IF4416" s="29"/>
      <c r="IG4416" s="29"/>
      <c r="IH4416" s="29"/>
      <c r="II4416" s="29"/>
      <c r="IJ4416" s="29"/>
      <c r="IK4416" s="29"/>
      <c r="IL4416" s="29"/>
      <c r="IM4416" s="29"/>
      <c r="IN4416" s="29"/>
      <c r="IO4416" s="29"/>
      <c r="IP4416" s="29"/>
      <c r="IQ4416" s="29"/>
      <c r="IR4416" s="29"/>
      <c r="IS4416" s="29"/>
      <c r="IT4416" s="29"/>
      <c r="IU4416" s="29"/>
      <c r="IV4416" s="29"/>
      <c r="IW4416" s="29"/>
      <c r="IX4416" s="29"/>
      <c r="IY4416" s="29"/>
      <c r="IZ4416" s="29"/>
      <c r="JA4416" s="29"/>
      <c r="JB4416" s="29"/>
      <c r="JC4416" s="29"/>
      <c r="JD4416" s="29"/>
      <c r="JE4416" s="29"/>
      <c r="JF4416" s="29"/>
      <c r="JG4416" s="29"/>
      <c r="JH4416" s="29"/>
      <c r="JI4416" s="29"/>
      <c r="JJ4416" s="29"/>
      <c r="JK4416" s="29"/>
      <c r="JL4416" s="29"/>
      <c r="JM4416" s="29"/>
      <c r="JN4416" s="29"/>
      <c r="JO4416" s="29"/>
      <c r="JP4416" s="29"/>
      <c r="JQ4416" s="29"/>
      <c r="JR4416" s="29"/>
      <c r="JS4416" s="29"/>
      <c r="JT4416" s="29"/>
      <c r="JU4416" s="29"/>
      <c r="JV4416" s="29"/>
      <c r="JW4416" s="29"/>
      <c r="JX4416" s="29"/>
      <c r="JY4416" s="29"/>
      <c r="JZ4416" s="29"/>
      <c r="KA4416" s="29"/>
      <c r="KB4416" s="29"/>
      <c r="KC4416" s="29"/>
      <c r="KD4416" s="29"/>
      <c r="KE4416" s="29"/>
      <c r="KF4416" s="29"/>
      <c r="KG4416" s="29"/>
      <c r="KH4416" s="29"/>
      <c r="KI4416" s="29"/>
      <c r="KJ4416" s="29"/>
      <c r="KK4416" s="29"/>
      <c r="KL4416" s="29"/>
      <c r="KM4416" s="29"/>
      <c r="KN4416" s="29"/>
      <c r="KO4416" s="29"/>
      <c r="KP4416" s="29"/>
      <c r="KQ4416" s="29"/>
      <c r="KR4416" s="29"/>
      <c r="KS4416" s="29"/>
      <c r="KT4416" s="29"/>
      <c r="KU4416" s="29"/>
      <c r="KV4416" s="29"/>
      <c r="KW4416" s="29"/>
      <c r="KX4416" s="29"/>
      <c r="KY4416" s="29"/>
      <c r="KZ4416" s="29"/>
      <c r="LA4416" s="29"/>
      <c r="LB4416" s="29"/>
      <c r="LC4416" s="29"/>
      <c r="LD4416" s="29"/>
      <c r="LE4416" s="29"/>
      <c r="LF4416" s="29"/>
      <c r="LG4416" s="29"/>
      <c r="LH4416" s="29"/>
      <c r="LI4416" s="29"/>
      <c r="LJ4416" s="29"/>
      <c r="LK4416" s="29"/>
      <c r="LL4416" s="29"/>
      <c r="LM4416" s="29"/>
      <c r="LN4416" s="29"/>
      <c r="LO4416" s="29"/>
      <c r="LP4416" s="29"/>
      <c r="LQ4416" s="29"/>
      <c r="LR4416" s="29"/>
      <c r="LS4416" s="29"/>
      <c r="LT4416" s="29"/>
      <c r="LU4416" s="29"/>
      <c r="LV4416" s="29"/>
      <c r="LW4416" s="29"/>
      <c r="LX4416" s="29"/>
      <c r="LY4416" s="29"/>
      <c r="LZ4416" s="29"/>
      <c r="MA4416" s="29"/>
      <c r="MB4416" s="29"/>
      <c r="MC4416" s="29"/>
      <c r="MD4416" s="29"/>
      <c r="ME4416" s="29"/>
      <c r="MF4416" s="29"/>
      <c r="MG4416" s="29"/>
      <c r="MH4416" s="29"/>
      <c r="MI4416" s="29"/>
      <c r="MJ4416" s="29"/>
      <c r="MK4416" s="29"/>
      <c r="ML4416" s="29"/>
      <c r="MM4416" s="29"/>
      <c r="MN4416" s="29"/>
      <c r="MO4416" s="29"/>
      <c r="MP4416" s="29"/>
      <c r="MQ4416" s="29"/>
      <c r="MR4416" s="29"/>
      <c r="MS4416" s="29"/>
      <c r="MT4416" s="29"/>
      <c r="MU4416" s="29"/>
      <c r="MV4416" s="29"/>
      <c r="MW4416" s="29"/>
      <c r="MX4416" s="29"/>
      <c r="MY4416" s="29"/>
      <c r="MZ4416" s="29"/>
      <c r="NA4416" s="29"/>
      <c r="NB4416" s="29"/>
      <c r="NC4416" s="29"/>
      <c r="ND4416" s="29"/>
      <c r="NE4416" s="29"/>
      <c r="NF4416" s="29"/>
      <c r="NG4416" s="29"/>
      <c r="NH4416" s="29"/>
      <c r="NI4416" s="29"/>
      <c r="NJ4416" s="29"/>
      <c r="NK4416" s="29"/>
      <c r="NL4416" s="29"/>
      <c r="NM4416" s="29"/>
      <c r="NN4416" s="29"/>
      <c r="NO4416" s="29"/>
      <c r="NP4416" s="29"/>
      <c r="NQ4416" s="29"/>
      <c r="NR4416" s="29"/>
      <c r="NS4416" s="29"/>
      <c r="NT4416" s="29"/>
      <c r="NU4416" s="29"/>
      <c r="NV4416" s="29"/>
      <c r="NW4416" s="29"/>
      <c r="NX4416" s="29"/>
      <c r="NY4416" s="29"/>
      <c r="NZ4416" s="29"/>
      <c r="OA4416" s="29"/>
      <c r="OB4416" s="29"/>
      <c r="OC4416" s="29"/>
      <c r="OD4416" s="29"/>
      <c r="OE4416" s="29"/>
      <c r="OF4416" s="29"/>
      <c r="OG4416" s="29"/>
      <c r="OH4416" s="29"/>
    </row>
    <row r="4417" spans="1:398" ht="16.5" customHeight="1">
      <c r="A4417" s="30" t="s">
        <v>5742</v>
      </c>
      <c r="B4417" s="13"/>
      <c r="C4417" s="487"/>
      <c r="D4417" s="12"/>
      <c r="E4417" s="14" t="s">
        <v>4997</v>
      </c>
      <c r="F4417" s="14" t="s">
        <v>152</v>
      </c>
      <c r="G4417" s="14" t="s">
        <v>5717</v>
      </c>
      <c r="H4417" s="15">
        <v>2010</v>
      </c>
      <c r="I4417" s="15">
        <v>1</v>
      </c>
      <c r="J4417" s="15">
        <v>0</v>
      </c>
      <c r="K4417" s="15">
        <v>0</v>
      </c>
      <c r="L4417" s="16" t="s">
        <v>5702</v>
      </c>
      <c r="M4417" s="16"/>
      <c r="N4417" s="16" t="s">
        <v>41</v>
      </c>
      <c r="O4417" s="17">
        <v>0</v>
      </c>
      <c r="P4417" s="17">
        <v>0</v>
      </c>
      <c r="Q4417" s="17">
        <v>0</v>
      </c>
      <c r="R4417" s="18" t="s">
        <v>33</v>
      </c>
      <c r="S4417" s="19">
        <v>60</v>
      </c>
      <c r="T4417" s="19">
        <v>110</v>
      </c>
      <c r="U4417" s="19">
        <v>0</v>
      </c>
      <c r="V4417" s="19">
        <v>0</v>
      </c>
      <c r="W4417" s="20">
        <v>4.2000000000000003E-2</v>
      </c>
      <c r="X4417" s="21">
        <v>0</v>
      </c>
      <c r="Y4417" s="22" t="s">
        <v>33</v>
      </c>
      <c r="Z4417" s="86" t="s">
        <v>62</v>
      </c>
      <c r="AA4417" s="86">
        <v>0</v>
      </c>
      <c r="AB4417" s="86" t="s">
        <v>414</v>
      </c>
      <c r="AC4417" s="86" t="s">
        <v>414</v>
      </c>
      <c r="AD4417" s="25"/>
      <c r="AE4417" s="26"/>
      <c r="AF4417" s="27"/>
      <c r="AP4417" s="29"/>
      <c r="AQ4417" s="29"/>
      <c r="AR4417" s="29"/>
      <c r="AS4417" s="29"/>
      <c r="AT4417" s="29"/>
      <c r="AU4417" s="29"/>
      <c r="AV4417" s="29"/>
      <c r="AW4417" s="29"/>
      <c r="AX4417" s="29"/>
      <c r="AY4417" s="29"/>
      <c r="AZ4417" s="29"/>
      <c r="BA4417" s="29"/>
      <c r="BB4417" s="29"/>
      <c r="BC4417" s="29"/>
      <c r="BD4417" s="29"/>
      <c r="BE4417" s="29"/>
      <c r="BF4417" s="29"/>
      <c r="BG4417" s="29"/>
      <c r="BH4417" s="29"/>
      <c r="BI4417" s="29"/>
      <c r="BJ4417" s="29"/>
      <c r="BK4417" s="29"/>
      <c r="BL4417" s="29"/>
      <c r="BM4417" s="29"/>
      <c r="BN4417" s="29"/>
      <c r="BO4417" s="29"/>
      <c r="BP4417" s="29"/>
      <c r="BQ4417" s="29"/>
      <c r="BR4417" s="29"/>
      <c r="BS4417" s="29"/>
      <c r="BT4417" s="29"/>
      <c r="BU4417" s="29"/>
      <c r="BV4417" s="29"/>
      <c r="BW4417" s="29"/>
      <c r="BX4417" s="29"/>
      <c r="BY4417" s="29"/>
      <c r="BZ4417" s="29"/>
      <c r="CA4417" s="29"/>
      <c r="CB4417" s="29"/>
      <c r="CC4417" s="29"/>
      <c r="CD4417" s="29"/>
      <c r="CE4417" s="29"/>
      <c r="CF4417" s="29"/>
      <c r="CG4417" s="29"/>
      <c r="CH4417" s="29"/>
      <c r="CI4417" s="29"/>
      <c r="CJ4417" s="29"/>
      <c r="CK4417" s="29"/>
      <c r="CL4417" s="29"/>
      <c r="CM4417" s="29"/>
      <c r="CN4417" s="29"/>
      <c r="CO4417" s="29"/>
      <c r="CP4417" s="29"/>
      <c r="CQ4417" s="29"/>
      <c r="CR4417" s="29"/>
      <c r="CS4417" s="29"/>
      <c r="CT4417" s="29"/>
      <c r="CU4417" s="29"/>
      <c r="CV4417" s="29"/>
      <c r="CW4417" s="29"/>
      <c r="CX4417" s="29"/>
      <c r="CY4417" s="29"/>
      <c r="CZ4417" s="29"/>
      <c r="DA4417" s="29"/>
      <c r="DB4417" s="29"/>
      <c r="DC4417" s="29"/>
      <c r="DD4417" s="29"/>
      <c r="DE4417" s="29"/>
      <c r="DF4417" s="29"/>
      <c r="DG4417" s="29"/>
      <c r="DH4417" s="29"/>
      <c r="DI4417" s="29"/>
      <c r="DJ4417" s="29"/>
      <c r="DK4417" s="29"/>
      <c r="DL4417" s="29"/>
      <c r="DM4417" s="29"/>
      <c r="DN4417" s="29"/>
      <c r="DO4417" s="29"/>
      <c r="DP4417" s="29"/>
      <c r="DQ4417" s="29"/>
      <c r="DR4417" s="29"/>
      <c r="DS4417" s="29"/>
      <c r="DT4417" s="29"/>
      <c r="DU4417" s="29"/>
      <c r="DV4417" s="29"/>
      <c r="DW4417" s="29"/>
      <c r="DX4417" s="29"/>
      <c r="DY4417" s="29"/>
      <c r="DZ4417" s="29"/>
      <c r="EA4417" s="29"/>
      <c r="EB4417" s="29"/>
      <c r="EC4417" s="29"/>
      <c r="ED4417" s="29"/>
      <c r="EE4417" s="29"/>
      <c r="EF4417" s="29"/>
      <c r="EG4417" s="29"/>
      <c r="EH4417" s="29"/>
      <c r="EI4417" s="29"/>
      <c r="EJ4417" s="29"/>
      <c r="EK4417" s="29"/>
      <c r="EL4417" s="29"/>
      <c r="EM4417" s="29"/>
      <c r="EN4417" s="29"/>
      <c r="EO4417" s="29"/>
      <c r="EP4417" s="29"/>
      <c r="EQ4417" s="29"/>
      <c r="ER4417" s="29"/>
      <c r="ES4417" s="29"/>
      <c r="ET4417" s="29"/>
      <c r="EU4417" s="29"/>
      <c r="EV4417" s="29"/>
      <c r="EW4417" s="29"/>
      <c r="EX4417" s="29"/>
      <c r="EY4417" s="29"/>
      <c r="EZ4417" s="29"/>
      <c r="FA4417" s="29"/>
      <c r="FB4417" s="29"/>
      <c r="FC4417" s="29"/>
      <c r="FD4417" s="29"/>
      <c r="FE4417" s="29"/>
      <c r="FF4417" s="29"/>
      <c r="FG4417" s="29"/>
      <c r="FH4417" s="29"/>
      <c r="FI4417" s="29"/>
      <c r="FJ4417" s="29"/>
      <c r="FK4417" s="29"/>
      <c r="FL4417" s="29"/>
      <c r="FM4417" s="29"/>
      <c r="FN4417" s="29"/>
      <c r="FO4417" s="29"/>
      <c r="FP4417" s="29"/>
      <c r="FQ4417" s="29"/>
      <c r="FR4417" s="29"/>
      <c r="FS4417" s="29"/>
      <c r="FT4417" s="29"/>
      <c r="FU4417" s="29"/>
      <c r="FV4417" s="29"/>
      <c r="FW4417" s="29"/>
      <c r="FX4417" s="29"/>
      <c r="FY4417" s="29"/>
      <c r="FZ4417" s="29"/>
      <c r="GA4417" s="29"/>
      <c r="GB4417" s="29"/>
      <c r="GC4417" s="29"/>
      <c r="GD4417" s="29"/>
      <c r="GE4417" s="29"/>
      <c r="GF4417" s="29"/>
      <c r="GG4417" s="29"/>
      <c r="GH4417" s="29"/>
      <c r="GI4417" s="29"/>
      <c r="GJ4417" s="29"/>
      <c r="GK4417" s="29"/>
      <c r="GL4417" s="29"/>
      <c r="GM4417" s="29"/>
      <c r="GN4417" s="29"/>
      <c r="GO4417" s="29"/>
      <c r="GP4417" s="29"/>
      <c r="GQ4417" s="29"/>
      <c r="GR4417" s="29"/>
      <c r="GS4417" s="29"/>
      <c r="GT4417" s="29"/>
      <c r="GU4417" s="29"/>
      <c r="GV4417" s="29"/>
      <c r="GW4417" s="29"/>
      <c r="GX4417" s="29"/>
      <c r="GY4417" s="29"/>
      <c r="GZ4417" s="29"/>
      <c r="HA4417" s="29"/>
      <c r="HB4417" s="29"/>
      <c r="HC4417" s="29"/>
      <c r="HD4417" s="29"/>
      <c r="HE4417" s="29"/>
      <c r="HF4417" s="29"/>
      <c r="HG4417" s="29"/>
      <c r="HH4417" s="29"/>
      <c r="HI4417" s="29"/>
      <c r="HJ4417" s="29"/>
      <c r="HK4417" s="29"/>
      <c r="HL4417" s="29"/>
      <c r="HM4417" s="29"/>
      <c r="HN4417" s="29"/>
      <c r="HO4417" s="29"/>
      <c r="HP4417" s="29"/>
      <c r="HQ4417" s="29"/>
      <c r="HR4417" s="29"/>
      <c r="HS4417" s="29"/>
      <c r="HT4417" s="29"/>
      <c r="HU4417" s="29"/>
      <c r="HV4417" s="29"/>
      <c r="HW4417" s="29"/>
      <c r="HX4417" s="29"/>
      <c r="HY4417" s="29"/>
      <c r="HZ4417" s="29"/>
      <c r="IA4417" s="29"/>
      <c r="IB4417" s="29"/>
      <c r="IC4417" s="29"/>
      <c r="ID4417" s="29"/>
      <c r="IE4417" s="29"/>
      <c r="IF4417" s="29"/>
      <c r="IG4417" s="29"/>
      <c r="IH4417" s="29"/>
      <c r="II4417" s="29"/>
      <c r="IJ4417" s="29"/>
      <c r="IK4417" s="29"/>
      <c r="IL4417" s="29"/>
      <c r="IM4417" s="29"/>
      <c r="IN4417" s="29"/>
      <c r="IO4417" s="29"/>
      <c r="IP4417" s="29"/>
      <c r="IQ4417" s="29"/>
      <c r="IR4417" s="29"/>
      <c r="IS4417" s="29"/>
      <c r="IT4417" s="29"/>
      <c r="IU4417" s="29"/>
      <c r="IV4417" s="29"/>
      <c r="IW4417" s="29"/>
      <c r="IX4417" s="29"/>
      <c r="IY4417" s="29"/>
      <c r="IZ4417" s="29"/>
      <c r="JA4417" s="29"/>
      <c r="JB4417" s="29"/>
      <c r="JC4417" s="29"/>
      <c r="JD4417" s="29"/>
      <c r="JE4417" s="29"/>
      <c r="JF4417" s="29"/>
      <c r="JG4417" s="29"/>
      <c r="JH4417" s="29"/>
      <c r="JI4417" s="29"/>
      <c r="JJ4417" s="29"/>
      <c r="JK4417" s="29"/>
      <c r="JL4417" s="29"/>
      <c r="JM4417" s="29"/>
      <c r="JN4417" s="29"/>
      <c r="JO4417" s="29"/>
      <c r="JP4417" s="29"/>
      <c r="JQ4417" s="29"/>
      <c r="JR4417" s="29"/>
      <c r="JS4417" s="29"/>
      <c r="JT4417" s="29"/>
      <c r="JU4417" s="29"/>
      <c r="JV4417" s="29"/>
      <c r="JW4417" s="29"/>
      <c r="JX4417" s="29"/>
      <c r="JY4417" s="29"/>
      <c r="JZ4417" s="29"/>
      <c r="KA4417" s="29"/>
      <c r="KB4417" s="29"/>
      <c r="KC4417" s="29"/>
      <c r="KD4417" s="29"/>
      <c r="KE4417" s="29"/>
      <c r="KF4417" s="29"/>
      <c r="KG4417" s="29"/>
      <c r="KH4417" s="29"/>
      <c r="KI4417" s="29"/>
      <c r="KJ4417" s="29"/>
      <c r="KK4417" s="29"/>
      <c r="KL4417" s="29"/>
      <c r="KM4417" s="29"/>
      <c r="KN4417" s="29"/>
      <c r="KO4417" s="29"/>
      <c r="KP4417" s="29"/>
      <c r="KQ4417" s="29"/>
      <c r="KR4417" s="29"/>
      <c r="KS4417" s="29"/>
      <c r="KT4417" s="29"/>
      <c r="KU4417" s="29"/>
      <c r="KV4417" s="29"/>
      <c r="KW4417" s="29"/>
      <c r="KX4417" s="29"/>
      <c r="KY4417" s="29"/>
      <c r="KZ4417" s="29"/>
      <c r="LA4417" s="29"/>
      <c r="LB4417" s="29"/>
      <c r="LC4417" s="29"/>
      <c r="LD4417" s="29"/>
      <c r="LE4417" s="29"/>
      <c r="LF4417" s="29"/>
      <c r="LG4417" s="29"/>
      <c r="LH4417" s="29"/>
      <c r="LI4417" s="29"/>
      <c r="LJ4417" s="29"/>
      <c r="LK4417" s="29"/>
      <c r="LL4417" s="29"/>
      <c r="LM4417" s="29"/>
      <c r="LN4417" s="29"/>
      <c r="LO4417" s="29"/>
      <c r="LP4417" s="29"/>
      <c r="LQ4417" s="29"/>
      <c r="LR4417" s="29"/>
      <c r="LS4417" s="29"/>
      <c r="LT4417" s="29"/>
      <c r="LU4417" s="29"/>
      <c r="LV4417" s="29"/>
      <c r="LW4417" s="29"/>
      <c r="LX4417" s="29"/>
      <c r="LY4417" s="29"/>
      <c r="LZ4417" s="29"/>
      <c r="MA4417" s="29"/>
      <c r="MB4417" s="29"/>
      <c r="MC4417" s="29"/>
      <c r="MD4417" s="29"/>
      <c r="ME4417" s="29"/>
      <c r="MF4417" s="29"/>
      <c r="MG4417" s="29"/>
      <c r="MH4417" s="29"/>
      <c r="MI4417" s="29"/>
      <c r="MJ4417" s="29"/>
      <c r="MK4417" s="29"/>
      <c r="ML4417" s="29"/>
      <c r="MM4417" s="29"/>
      <c r="MN4417" s="29"/>
      <c r="MO4417" s="29"/>
      <c r="MP4417" s="29"/>
      <c r="MQ4417" s="29"/>
      <c r="MR4417" s="29"/>
      <c r="MS4417" s="29"/>
      <c r="MT4417" s="29"/>
      <c r="MU4417" s="29"/>
      <c r="MV4417" s="29"/>
      <c r="MW4417" s="29"/>
      <c r="MX4417" s="29"/>
      <c r="MY4417" s="29"/>
      <c r="MZ4417" s="29"/>
      <c r="NA4417" s="29"/>
      <c r="NB4417" s="29"/>
      <c r="NC4417" s="29"/>
      <c r="ND4417" s="29"/>
      <c r="NE4417" s="29"/>
      <c r="NF4417" s="29"/>
      <c r="NG4417" s="29"/>
      <c r="NH4417" s="29"/>
      <c r="NI4417" s="29"/>
      <c r="NJ4417" s="29"/>
      <c r="NK4417" s="29"/>
      <c r="NL4417" s="29"/>
      <c r="NM4417" s="29"/>
      <c r="NN4417" s="29"/>
      <c r="NO4417" s="29"/>
      <c r="NP4417" s="29"/>
      <c r="NQ4417" s="29"/>
      <c r="NR4417" s="29"/>
      <c r="NS4417" s="29"/>
      <c r="NT4417" s="29"/>
      <c r="NU4417" s="29"/>
      <c r="NV4417" s="29"/>
      <c r="NW4417" s="29"/>
      <c r="NX4417" s="29"/>
      <c r="NY4417" s="29"/>
      <c r="NZ4417" s="29"/>
      <c r="OA4417" s="29"/>
      <c r="OB4417" s="29"/>
      <c r="OC4417" s="29"/>
      <c r="OD4417" s="29"/>
      <c r="OE4417" s="29"/>
      <c r="OF4417" s="29"/>
      <c r="OG4417" s="29"/>
      <c r="OH4417" s="29"/>
    </row>
    <row r="4418" spans="1:398" ht="16.5" customHeight="1">
      <c r="A4418" s="30" t="s">
        <v>5742</v>
      </c>
      <c r="B4418" s="13"/>
      <c r="C4418" s="487"/>
      <c r="D4418" s="12"/>
      <c r="E4418" s="14" t="s">
        <v>2530</v>
      </c>
      <c r="F4418" s="14" t="s">
        <v>152</v>
      </c>
      <c r="G4418" s="14" t="s">
        <v>5724</v>
      </c>
      <c r="H4418" s="15">
        <v>2012</v>
      </c>
      <c r="I4418" s="15">
        <v>1</v>
      </c>
      <c r="J4418" s="15">
        <v>0</v>
      </c>
      <c r="K4418" s="15">
        <v>0</v>
      </c>
      <c r="L4418" s="16" t="s">
        <v>5702</v>
      </c>
      <c r="M4418" s="16"/>
      <c r="N4418" s="16" t="s">
        <v>41</v>
      </c>
      <c r="O4418" s="17">
        <v>0</v>
      </c>
      <c r="P4418" s="17">
        <v>0</v>
      </c>
      <c r="Q4418" s="17">
        <v>0</v>
      </c>
      <c r="R4418" s="18" t="s">
        <v>33</v>
      </c>
      <c r="S4418" s="19">
        <v>60</v>
      </c>
      <c r="T4418" s="19">
        <v>110</v>
      </c>
      <c r="U4418" s="19">
        <v>0</v>
      </c>
      <c r="V4418" s="19">
        <v>0</v>
      </c>
      <c r="W4418" s="20">
        <v>4.2000000000000003E-2</v>
      </c>
      <c r="X4418" s="21">
        <v>0</v>
      </c>
      <c r="Y4418" s="22" t="s">
        <v>33</v>
      </c>
      <c r="Z4418" s="86" t="s">
        <v>62</v>
      </c>
      <c r="AA4418" s="86">
        <v>0</v>
      </c>
      <c r="AB4418" s="86" t="s">
        <v>414</v>
      </c>
      <c r="AC4418" s="86" t="s">
        <v>414</v>
      </c>
      <c r="AD4418" s="25"/>
      <c r="AE4418" s="26"/>
      <c r="AF4418" s="27"/>
      <c r="AP4418" s="29"/>
      <c r="AQ4418" s="29"/>
      <c r="AR4418" s="29"/>
      <c r="AS4418" s="29"/>
      <c r="AT4418" s="29"/>
      <c r="AU4418" s="29"/>
      <c r="AV4418" s="29"/>
      <c r="AW4418" s="29"/>
      <c r="AX4418" s="29"/>
      <c r="AY4418" s="29"/>
      <c r="AZ4418" s="29"/>
      <c r="BA4418" s="29"/>
      <c r="BB4418" s="29"/>
      <c r="BC4418" s="29"/>
      <c r="BD4418" s="29"/>
      <c r="BE4418" s="29"/>
      <c r="BF4418" s="29"/>
      <c r="BG4418" s="29"/>
      <c r="BH4418" s="29"/>
      <c r="BI4418" s="29"/>
      <c r="BJ4418" s="29"/>
      <c r="BK4418" s="29"/>
      <c r="BL4418" s="29"/>
      <c r="BM4418" s="29"/>
      <c r="BN4418" s="29"/>
      <c r="BO4418" s="29"/>
      <c r="BP4418" s="29"/>
      <c r="BQ4418" s="29"/>
      <c r="BR4418" s="29"/>
      <c r="BS4418" s="29"/>
      <c r="BT4418" s="29"/>
      <c r="BU4418" s="29"/>
      <c r="BV4418" s="29"/>
      <c r="BW4418" s="29"/>
      <c r="BX4418" s="29"/>
      <c r="BY4418" s="29"/>
      <c r="BZ4418" s="29"/>
      <c r="CA4418" s="29"/>
      <c r="CB4418" s="29"/>
      <c r="CC4418" s="29"/>
      <c r="CD4418" s="29"/>
      <c r="CE4418" s="29"/>
      <c r="CF4418" s="29"/>
      <c r="CG4418" s="29"/>
      <c r="CH4418" s="29"/>
      <c r="CI4418" s="29"/>
      <c r="CJ4418" s="29"/>
      <c r="CK4418" s="29"/>
      <c r="CL4418" s="29"/>
      <c r="CM4418" s="29"/>
      <c r="CN4418" s="29"/>
      <c r="CO4418" s="29"/>
      <c r="CP4418" s="29"/>
      <c r="CQ4418" s="29"/>
      <c r="CR4418" s="29"/>
      <c r="CS4418" s="29"/>
      <c r="CT4418" s="29"/>
      <c r="CU4418" s="29"/>
      <c r="CV4418" s="29"/>
      <c r="CW4418" s="29"/>
      <c r="CX4418" s="29"/>
      <c r="CY4418" s="29"/>
      <c r="CZ4418" s="29"/>
      <c r="DA4418" s="29"/>
      <c r="DB4418" s="29"/>
      <c r="DC4418" s="29"/>
      <c r="DD4418" s="29"/>
      <c r="DE4418" s="29"/>
      <c r="DF4418" s="29"/>
      <c r="DG4418" s="29"/>
      <c r="DH4418" s="29"/>
      <c r="DI4418" s="29"/>
      <c r="DJ4418" s="29"/>
      <c r="DK4418" s="29"/>
      <c r="DL4418" s="29"/>
      <c r="DM4418" s="29"/>
      <c r="DN4418" s="29"/>
      <c r="DO4418" s="29"/>
      <c r="DP4418" s="29"/>
      <c r="DQ4418" s="29"/>
      <c r="DR4418" s="29"/>
      <c r="DS4418" s="29"/>
      <c r="DT4418" s="29"/>
      <c r="DU4418" s="29"/>
      <c r="DV4418" s="29"/>
      <c r="DW4418" s="29"/>
      <c r="DX4418" s="29"/>
      <c r="DY4418" s="29"/>
      <c r="DZ4418" s="29"/>
      <c r="EA4418" s="29"/>
      <c r="EB4418" s="29"/>
      <c r="EC4418" s="29"/>
      <c r="ED4418" s="29"/>
      <c r="EE4418" s="29"/>
      <c r="EF4418" s="29"/>
      <c r="EG4418" s="29"/>
      <c r="EH4418" s="29"/>
      <c r="EI4418" s="29"/>
      <c r="EJ4418" s="29"/>
      <c r="EK4418" s="29"/>
      <c r="EL4418" s="29"/>
      <c r="EM4418" s="29"/>
      <c r="EN4418" s="29"/>
      <c r="EO4418" s="29"/>
      <c r="EP4418" s="29"/>
      <c r="EQ4418" s="29"/>
      <c r="ER4418" s="29"/>
      <c r="ES4418" s="29"/>
      <c r="ET4418" s="29"/>
      <c r="EU4418" s="29"/>
      <c r="EV4418" s="29"/>
      <c r="EW4418" s="29"/>
      <c r="EX4418" s="29"/>
      <c r="EY4418" s="29"/>
      <c r="EZ4418" s="29"/>
      <c r="FA4418" s="29"/>
      <c r="FB4418" s="29"/>
      <c r="FC4418" s="29"/>
      <c r="FD4418" s="29"/>
      <c r="FE4418" s="29"/>
      <c r="FF4418" s="29"/>
      <c r="FG4418" s="29"/>
      <c r="FH4418" s="29"/>
      <c r="FI4418" s="29"/>
      <c r="FJ4418" s="29"/>
      <c r="FK4418" s="29"/>
      <c r="FL4418" s="29"/>
      <c r="FM4418" s="29"/>
      <c r="FN4418" s="29"/>
      <c r="FO4418" s="29"/>
      <c r="FP4418" s="29"/>
      <c r="FQ4418" s="29"/>
      <c r="FR4418" s="29"/>
      <c r="FS4418" s="29"/>
      <c r="FT4418" s="29"/>
      <c r="FU4418" s="29"/>
      <c r="FV4418" s="29"/>
      <c r="FW4418" s="29"/>
      <c r="FX4418" s="29"/>
      <c r="FY4418" s="29"/>
      <c r="FZ4418" s="29"/>
      <c r="GA4418" s="29"/>
      <c r="GB4418" s="29"/>
      <c r="GC4418" s="29"/>
      <c r="GD4418" s="29"/>
      <c r="GE4418" s="29"/>
      <c r="GF4418" s="29"/>
      <c r="GG4418" s="29"/>
      <c r="GH4418" s="29"/>
      <c r="GI4418" s="29"/>
      <c r="GJ4418" s="29"/>
      <c r="GK4418" s="29"/>
      <c r="GL4418" s="29"/>
      <c r="GM4418" s="29"/>
      <c r="GN4418" s="29"/>
      <c r="GO4418" s="29"/>
      <c r="GP4418" s="29"/>
      <c r="GQ4418" s="29"/>
      <c r="GR4418" s="29"/>
      <c r="GS4418" s="29"/>
      <c r="GT4418" s="29"/>
      <c r="GU4418" s="29"/>
      <c r="GV4418" s="29"/>
      <c r="GW4418" s="29"/>
      <c r="GX4418" s="29"/>
      <c r="GY4418" s="29"/>
      <c r="GZ4418" s="29"/>
      <c r="HA4418" s="29"/>
      <c r="HB4418" s="29"/>
      <c r="HC4418" s="29"/>
      <c r="HD4418" s="29"/>
      <c r="HE4418" s="29"/>
      <c r="HF4418" s="29"/>
      <c r="HG4418" s="29"/>
      <c r="HH4418" s="29"/>
      <c r="HI4418" s="29"/>
      <c r="HJ4418" s="29"/>
      <c r="HK4418" s="29"/>
      <c r="HL4418" s="29"/>
      <c r="HM4418" s="29"/>
      <c r="HN4418" s="29"/>
      <c r="HO4418" s="29"/>
      <c r="HP4418" s="29"/>
      <c r="HQ4418" s="29"/>
      <c r="HR4418" s="29"/>
      <c r="HS4418" s="29"/>
      <c r="HT4418" s="29"/>
      <c r="HU4418" s="29"/>
      <c r="HV4418" s="29"/>
      <c r="HW4418" s="29"/>
      <c r="HX4418" s="29"/>
      <c r="HY4418" s="29"/>
      <c r="HZ4418" s="29"/>
      <c r="IA4418" s="29"/>
      <c r="IB4418" s="29"/>
      <c r="IC4418" s="29"/>
      <c r="ID4418" s="29"/>
      <c r="IE4418" s="29"/>
      <c r="IF4418" s="29"/>
      <c r="IG4418" s="29"/>
      <c r="IH4418" s="29"/>
      <c r="II4418" s="29"/>
      <c r="IJ4418" s="29"/>
      <c r="IK4418" s="29"/>
      <c r="IL4418" s="29"/>
      <c r="IM4418" s="29"/>
      <c r="IN4418" s="29"/>
      <c r="IO4418" s="29"/>
      <c r="IP4418" s="29"/>
      <c r="IQ4418" s="29"/>
      <c r="IR4418" s="29"/>
      <c r="IS4418" s="29"/>
      <c r="IT4418" s="29"/>
      <c r="IU4418" s="29"/>
      <c r="IV4418" s="29"/>
      <c r="IW4418" s="29"/>
      <c r="IX4418" s="29"/>
      <c r="IY4418" s="29"/>
      <c r="IZ4418" s="29"/>
      <c r="JA4418" s="29"/>
      <c r="JB4418" s="29"/>
      <c r="JC4418" s="29"/>
      <c r="JD4418" s="29"/>
      <c r="JE4418" s="29"/>
      <c r="JF4418" s="29"/>
      <c r="JG4418" s="29"/>
      <c r="JH4418" s="29"/>
      <c r="JI4418" s="29"/>
      <c r="JJ4418" s="29"/>
      <c r="JK4418" s="29"/>
      <c r="JL4418" s="29"/>
      <c r="JM4418" s="29"/>
      <c r="JN4418" s="29"/>
      <c r="JO4418" s="29"/>
      <c r="JP4418" s="29"/>
      <c r="JQ4418" s="29"/>
      <c r="JR4418" s="29"/>
      <c r="JS4418" s="29"/>
      <c r="JT4418" s="29"/>
      <c r="JU4418" s="29"/>
      <c r="JV4418" s="29"/>
      <c r="JW4418" s="29"/>
      <c r="JX4418" s="29"/>
      <c r="JY4418" s="29"/>
      <c r="JZ4418" s="29"/>
      <c r="KA4418" s="29"/>
      <c r="KB4418" s="29"/>
      <c r="KC4418" s="29"/>
      <c r="KD4418" s="29"/>
      <c r="KE4418" s="29"/>
      <c r="KF4418" s="29"/>
      <c r="KG4418" s="29"/>
      <c r="KH4418" s="29"/>
      <c r="KI4418" s="29"/>
      <c r="KJ4418" s="29"/>
      <c r="KK4418" s="29"/>
      <c r="KL4418" s="29"/>
      <c r="KM4418" s="29"/>
      <c r="KN4418" s="29"/>
      <c r="KO4418" s="29"/>
      <c r="KP4418" s="29"/>
      <c r="KQ4418" s="29"/>
      <c r="KR4418" s="29"/>
      <c r="KS4418" s="29"/>
      <c r="KT4418" s="29"/>
      <c r="KU4418" s="29"/>
      <c r="KV4418" s="29"/>
      <c r="KW4418" s="29"/>
      <c r="KX4418" s="29"/>
      <c r="KY4418" s="29"/>
      <c r="KZ4418" s="29"/>
      <c r="LA4418" s="29"/>
      <c r="LB4418" s="29"/>
      <c r="LC4418" s="29"/>
      <c r="LD4418" s="29"/>
      <c r="LE4418" s="29"/>
      <c r="LF4418" s="29"/>
      <c r="LG4418" s="29"/>
      <c r="LH4418" s="29"/>
      <c r="LI4418" s="29"/>
      <c r="LJ4418" s="29"/>
      <c r="LK4418" s="29"/>
      <c r="LL4418" s="29"/>
      <c r="LM4418" s="29"/>
      <c r="LN4418" s="29"/>
      <c r="LO4418" s="29"/>
      <c r="LP4418" s="29"/>
      <c r="LQ4418" s="29"/>
      <c r="LR4418" s="29"/>
      <c r="LS4418" s="29"/>
      <c r="LT4418" s="29"/>
      <c r="LU4418" s="29"/>
      <c r="LV4418" s="29"/>
      <c r="LW4418" s="29"/>
      <c r="LX4418" s="29"/>
      <c r="LY4418" s="29"/>
      <c r="LZ4418" s="29"/>
      <c r="MA4418" s="29"/>
      <c r="MB4418" s="29"/>
      <c r="MC4418" s="29"/>
      <c r="MD4418" s="29"/>
      <c r="ME4418" s="29"/>
      <c r="MF4418" s="29"/>
      <c r="MG4418" s="29"/>
      <c r="MH4418" s="29"/>
      <c r="MI4418" s="29"/>
      <c r="MJ4418" s="29"/>
      <c r="MK4418" s="29"/>
      <c r="ML4418" s="29"/>
      <c r="MM4418" s="29"/>
      <c r="MN4418" s="29"/>
      <c r="MO4418" s="29"/>
      <c r="MP4418" s="29"/>
      <c r="MQ4418" s="29"/>
      <c r="MR4418" s="29"/>
      <c r="MS4418" s="29"/>
      <c r="MT4418" s="29"/>
      <c r="MU4418" s="29"/>
      <c r="MV4418" s="29"/>
      <c r="MW4418" s="29"/>
      <c r="MX4418" s="29"/>
      <c r="MY4418" s="29"/>
      <c r="MZ4418" s="29"/>
      <c r="NA4418" s="29"/>
      <c r="NB4418" s="29"/>
      <c r="NC4418" s="29"/>
      <c r="ND4418" s="29"/>
      <c r="NE4418" s="29"/>
      <c r="NF4418" s="29"/>
      <c r="NG4418" s="29"/>
      <c r="NH4418" s="29"/>
      <c r="NI4418" s="29"/>
      <c r="NJ4418" s="29"/>
      <c r="NK4418" s="29"/>
      <c r="NL4418" s="29"/>
      <c r="NM4418" s="29"/>
      <c r="NN4418" s="29"/>
      <c r="NO4418" s="29"/>
      <c r="NP4418" s="29"/>
      <c r="NQ4418" s="29"/>
      <c r="NR4418" s="29"/>
      <c r="NS4418" s="29"/>
      <c r="NT4418" s="29"/>
      <c r="NU4418" s="29"/>
      <c r="NV4418" s="29"/>
      <c r="NW4418" s="29"/>
      <c r="NX4418" s="29"/>
      <c r="NY4418" s="29"/>
      <c r="NZ4418" s="29"/>
      <c r="OA4418" s="29"/>
      <c r="OB4418" s="29"/>
      <c r="OC4418" s="29"/>
      <c r="OD4418" s="29"/>
      <c r="OE4418" s="29"/>
      <c r="OF4418" s="29"/>
      <c r="OG4418" s="29"/>
      <c r="OH4418" s="29"/>
    </row>
    <row r="4419" spans="1:398" ht="16.5" customHeight="1">
      <c r="A4419" s="30" t="s">
        <v>5742</v>
      </c>
      <c r="B4419" s="13"/>
      <c r="C4419" s="487"/>
      <c r="D4419" s="12"/>
      <c r="E4419" s="14" t="s">
        <v>1267</v>
      </c>
      <c r="F4419" s="14" t="s">
        <v>152</v>
      </c>
      <c r="G4419" s="14" t="s">
        <v>5724</v>
      </c>
      <c r="H4419" s="15">
        <v>2012</v>
      </c>
      <c r="I4419" s="15">
        <v>1</v>
      </c>
      <c r="J4419" s="15">
        <v>0</v>
      </c>
      <c r="K4419" s="15">
        <v>0</v>
      </c>
      <c r="L4419" s="16" t="s">
        <v>5702</v>
      </c>
      <c r="M4419" s="16"/>
      <c r="N4419" s="16" t="s">
        <v>41</v>
      </c>
      <c r="O4419" s="17">
        <v>0</v>
      </c>
      <c r="P4419" s="17">
        <v>0</v>
      </c>
      <c r="Q4419" s="17">
        <v>0</v>
      </c>
      <c r="R4419" s="18" t="s">
        <v>33</v>
      </c>
      <c r="S4419" s="19">
        <v>60</v>
      </c>
      <c r="T4419" s="19">
        <v>110</v>
      </c>
      <c r="U4419" s="19">
        <v>0</v>
      </c>
      <c r="V4419" s="19">
        <v>0</v>
      </c>
      <c r="W4419" s="20">
        <v>4.2000000000000003E-2</v>
      </c>
      <c r="X4419" s="21">
        <v>0</v>
      </c>
      <c r="Y4419" s="22" t="s">
        <v>33</v>
      </c>
      <c r="Z4419" s="86" t="s">
        <v>62</v>
      </c>
      <c r="AA4419" s="86">
        <v>0</v>
      </c>
      <c r="AB4419" s="86" t="s">
        <v>414</v>
      </c>
      <c r="AC4419" s="86" t="s">
        <v>414</v>
      </c>
      <c r="AD4419" s="25"/>
      <c r="AE4419" s="26"/>
      <c r="AF4419" s="27"/>
      <c r="AP4419" s="29"/>
      <c r="AQ4419" s="29"/>
      <c r="AR4419" s="29"/>
      <c r="AS4419" s="29"/>
      <c r="AT4419" s="29"/>
      <c r="AU4419" s="29"/>
      <c r="AV4419" s="29"/>
      <c r="AW4419" s="29"/>
      <c r="AX4419" s="29"/>
      <c r="AY4419" s="29"/>
      <c r="AZ4419" s="29"/>
      <c r="BA4419" s="29"/>
      <c r="BB4419" s="29"/>
      <c r="BC4419" s="29"/>
      <c r="BD4419" s="29"/>
      <c r="BE4419" s="29"/>
      <c r="BF4419" s="29"/>
      <c r="BG4419" s="29"/>
      <c r="BH4419" s="29"/>
      <c r="BI4419" s="29"/>
      <c r="BJ4419" s="29"/>
      <c r="BK4419" s="29"/>
      <c r="BL4419" s="29"/>
      <c r="BM4419" s="29"/>
      <c r="BN4419" s="29"/>
      <c r="BO4419" s="29"/>
      <c r="BP4419" s="29"/>
      <c r="BQ4419" s="29"/>
      <c r="BR4419" s="29"/>
      <c r="BS4419" s="29"/>
      <c r="BT4419" s="29"/>
      <c r="BU4419" s="29"/>
      <c r="BV4419" s="29"/>
      <c r="BW4419" s="29"/>
      <c r="BX4419" s="29"/>
      <c r="BY4419" s="29"/>
      <c r="BZ4419" s="29"/>
      <c r="CA4419" s="29"/>
      <c r="CB4419" s="29"/>
      <c r="CC4419" s="29"/>
      <c r="CD4419" s="29"/>
      <c r="CE4419" s="29"/>
      <c r="CF4419" s="29"/>
      <c r="CG4419" s="29"/>
      <c r="CH4419" s="29"/>
      <c r="CI4419" s="29"/>
      <c r="CJ4419" s="29"/>
      <c r="CK4419" s="29"/>
      <c r="CL4419" s="29"/>
      <c r="CM4419" s="29"/>
      <c r="CN4419" s="29"/>
      <c r="CO4419" s="29"/>
      <c r="CP4419" s="29"/>
      <c r="CQ4419" s="29"/>
      <c r="CR4419" s="29"/>
      <c r="CS4419" s="29"/>
      <c r="CT4419" s="29"/>
      <c r="CU4419" s="29"/>
      <c r="CV4419" s="29"/>
      <c r="CW4419" s="29"/>
      <c r="CX4419" s="29"/>
      <c r="CY4419" s="29"/>
      <c r="CZ4419" s="29"/>
      <c r="DA4419" s="29"/>
      <c r="DB4419" s="29"/>
      <c r="DC4419" s="29"/>
      <c r="DD4419" s="29"/>
      <c r="DE4419" s="29"/>
      <c r="DF4419" s="29"/>
      <c r="DG4419" s="29"/>
      <c r="DH4419" s="29"/>
      <c r="DI4419" s="29"/>
      <c r="DJ4419" s="29"/>
      <c r="DK4419" s="29"/>
      <c r="DL4419" s="29"/>
      <c r="DM4419" s="29"/>
      <c r="DN4419" s="29"/>
      <c r="DO4419" s="29"/>
      <c r="DP4419" s="29"/>
      <c r="DQ4419" s="29"/>
      <c r="DR4419" s="29"/>
      <c r="DS4419" s="29"/>
      <c r="DT4419" s="29"/>
      <c r="DU4419" s="29"/>
      <c r="DV4419" s="29"/>
      <c r="DW4419" s="29"/>
      <c r="DX4419" s="29"/>
      <c r="DY4419" s="29"/>
      <c r="DZ4419" s="29"/>
      <c r="EA4419" s="29"/>
      <c r="EB4419" s="29"/>
      <c r="EC4419" s="29"/>
      <c r="ED4419" s="29"/>
      <c r="EE4419" s="29"/>
      <c r="EF4419" s="29"/>
      <c r="EG4419" s="29"/>
      <c r="EH4419" s="29"/>
      <c r="EI4419" s="29"/>
      <c r="EJ4419" s="29"/>
      <c r="EK4419" s="29"/>
      <c r="EL4419" s="29"/>
      <c r="EM4419" s="29"/>
      <c r="EN4419" s="29"/>
      <c r="EO4419" s="29"/>
      <c r="EP4419" s="29"/>
      <c r="EQ4419" s="29"/>
      <c r="ER4419" s="29"/>
      <c r="ES4419" s="29"/>
      <c r="ET4419" s="29"/>
      <c r="EU4419" s="29"/>
      <c r="EV4419" s="29"/>
      <c r="EW4419" s="29"/>
      <c r="EX4419" s="29"/>
      <c r="EY4419" s="29"/>
      <c r="EZ4419" s="29"/>
      <c r="FA4419" s="29"/>
      <c r="FB4419" s="29"/>
      <c r="FC4419" s="29"/>
      <c r="FD4419" s="29"/>
      <c r="FE4419" s="29"/>
      <c r="FF4419" s="29"/>
      <c r="FG4419" s="29"/>
      <c r="FH4419" s="29"/>
      <c r="FI4419" s="29"/>
      <c r="FJ4419" s="29"/>
      <c r="FK4419" s="29"/>
      <c r="FL4419" s="29"/>
      <c r="FM4419" s="29"/>
      <c r="FN4419" s="29"/>
      <c r="FO4419" s="29"/>
      <c r="FP4419" s="29"/>
      <c r="FQ4419" s="29"/>
      <c r="FR4419" s="29"/>
      <c r="FS4419" s="29"/>
      <c r="FT4419" s="29"/>
      <c r="FU4419" s="29"/>
      <c r="FV4419" s="29"/>
      <c r="FW4419" s="29"/>
      <c r="FX4419" s="29"/>
      <c r="FY4419" s="29"/>
      <c r="FZ4419" s="29"/>
      <c r="GA4419" s="29"/>
      <c r="GB4419" s="29"/>
      <c r="GC4419" s="29"/>
      <c r="GD4419" s="29"/>
      <c r="GE4419" s="29"/>
      <c r="GF4419" s="29"/>
      <c r="GG4419" s="29"/>
      <c r="GH4419" s="29"/>
      <c r="GI4419" s="29"/>
      <c r="GJ4419" s="29"/>
      <c r="GK4419" s="29"/>
      <c r="GL4419" s="29"/>
      <c r="GM4419" s="29"/>
      <c r="GN4419" s="29"/>
      <c r="GO4419" s="29"/>
      <c r="GP4419" s="29"/>
      <c r="GQ4419" s="29"/>
      <c r="GR4419" s="29"/>
      <c r="GS4419" s="29"/>
      <c r="GT4419" s="29"/>
      <c r="GU4419" s="29"/>
      <c r="GV4419" s="29"/>
      <c r="GW4419" s="29"/>
      <c r="GX4419" s="29"/>
      <c r="GY4419" s="29"/>
      <c r="GZ4419" s="29"/>
      <c r="HA4419" s="29"/>
      <c r="HB4419" s="29"/>
      <c r="HC4419" s="29"/>
      <c r="HD4419" s="29"/>
      <c r="HE4419" s="29"/>
      <c r="HF4419" s="29"/>
      <c r="HG4419" s="29"/>
      <c r="HH4419" s="29"/>
      <c r="HI4419" s="29"/>
      <c r="HJ4419" s="29"/>
      <c r="HK4419" s="29"/>
      <c r="HL4419" s="29"/>
      <c r="HM4419" s="29"/>
      <c r="HN4419" s="29"/>
      <c r="HO4419" s="29"/>
      <c r="HP4419" s="29"/>
      <c r="HQ4419" s="29"/>
      <c r="HR4419" s="29"/>
      <c r="HS4419" s="29"/>
      <c r="HT4419" s="29"/>
      <c r="HU4419" s="29"/>
      <c r="HV4419" s="29"/>
      <c r="HW4419" s="29"/>
      <c r="HX4419" s="29"/>
      <c r="HY4419" s="29"/>
      <c r="HZ4419" s="29"/>
      <c r="IA4419" s="29"/>
      <c r="IB4419" s="29"/>
      <c r="IC4419" s="29"/>
      <c r="ID4419" s="29"/>
      <c r="IE4419" s="29"/>
      <c r="IF4419" s="29"/>
      <c r="IG4419" s="29"/>
      <c r="IH4419" s="29"/>
      <c r="II4419" s="29"/>
      <c r="IJ4419" s="29"/>
      <c r="IK4419" s="29"/>
      <c r="IL4419" s="29"/>
      <c r="IM4419" s="29"/>
      <c r="IN4419" s="29"/>
      <c r="IO4419" s="29"/>
      <c r="IP4419" s="29"/>
      <c r="IQ4419" s="29"/>
      <c r="IR4419" s="29"/>
      <c r="IS4419" s="29"/>
      <c r="IT4419" s="29"/>
      <c r="IU4419" s="29"/>
      <c r="IV4419" s="29"/>
      <c r="IW4419" s="29"/>
      <c r="IX4419" s="29"/>
      <c r="IY4419" s="29"/>
      <c r="IZ4419" s="29"/>
      <c r="JA4419" s="29"/>
      <c r="JB4419" s="29"/>
      <c r="JC4419" s="29"/>
      <c r="JD4419" s="29"/>
      <c r="JE4419" s="29"/>
      <c r="JF4419" s="29"/>
      <c r="JG4419" s="29"/>
      <c r="JH4419" s="29"/>
      <c r="JI4419" s="29"/>
      <c r="JJ4419" s="29"/>
      <c r="JK4419" s="29"/>
      <c r="JL4419" s="29"/>
      <c r="JM4419" s="29"/>
      <c r="JN4419" s="29"/>
      <c r="JO4419" s="29"/>
      <c r="JP4419" s="29"/>
      <c r="JQ4419" s="29"/>
      <c r="JR4419" s="29"/>
      <c r="JS4419" s="29"/>
      <c r="JT4419" s="29"/>
      <c r="JU4419" s="29"/>
      <c r="JV4419" s="29"/>
      <c r="JW4419" s="29"/>
      <c r="JX4419" s="29"/>
      <c r="JY4419" s="29"/>
      <c r="JZ4419" s="29"/>
      <c r="KA4419" s="29"/>
      <c r="KB4419" s="29"/>
      <c r="KC4419" s="29"/>
      <c r="KD4419" s="29"/>
      <c r="KE4419" s="29"/>
      <c r="KF4419" s="29"/>
      <c r="KG4419" s="29"/>
      <c r="KH4419" s="29"/>
      <c r="KI4419" s="29"/>
      <c r="KJ4419" s="29"/>
      <c r="KK4419" s="29"/>
      <c r="KL4419" s="29"/>
      <c r="KM4419" s="29"/>
      <c r="KN4419" s="29"/>
      <c r="KO4419" s="29"/>
      <c r="KP4419" s="29"/>
      <c r="KQ4419" s="29"/>
      <c r="KR4419" s="29"/>
      <c r="KS4419" s="29"/>
      <c r="KT4419" s="29"/>
      <c r="KU4419" s="29"/>
      <c r="KV4419" s="29"/>
      <c r="KW4419" s="29"/>
      <c r="KX4419" s="29"/>
      <c r="KY4419" s="29"/>
      <c r="KZ4419" s="29"/>
      <c r="LA4419" s="29"/>
      <c r="LB4419" s="29"/>
      <c r="LC4419" s="29"/>
      <c r="LD4419" s="29"/>
      <c r="LE4419" s="29"/>
      <c r="LF4419" s="29"/>
      <c r="LG4419" s="29"/>
      <c r="LH4419" s="29"/>
      <c r="LI4419" s="29"/>
      <c r="LJ4419" s="29"/>
      <c r="LK4419" s="29"/>
      <c r="LL4419" s="29"/>
      <c r="LM4419" s="29"/>
      <c r="LN4419" s="29"/>
      <c r="LO4419" s="29"/>
      <c r="LP4419" s="29"/>
      <c r="LQ4419" s="29"/>
      <c r="LR4419" s="29"/>
      <c r="LS4419" s="29"/>
      <c r="LT4419" s="29"/>
      <c r="LU4419" s="29"/>
      <c r="LV4419" s="29"/>
      <c r="LW4419" s="29"/>
      <c r="LX4419" s="29"/>
      <c r="LY4419" s="29"/>
      <c r="LZ4419" s="29"/>
      <c r="MA4419" s="29"/>
      <c r="MB4419" s="29"/>
      <c r="MC4419" s="29"/>
      <c r="MD4419" s="29"/>
      <c r="ME4419" s="29"/>
      <c r="MF4419" s="29"/>
      <c r="MG4419" s="29"/>
      <c r="MH4419" s="29"/>
      <c r="MI4419" s="29"/>
      <c r="MJ4419" s="29"/>
      <c r="MK4419" s="29"/>
      <c r="ML4419" s="29"/>
      <c r="MM4419" s="29"/>
      <c r="MN4419" s="29"/>
      <c r="MO4419" s="29"/>
      <c r="MP4419" s="29"/>
      <c r="MQ4419" s="29"/>
      <c r="MR4419" s="29"/>
      <c r="MS4419" s="29"/>
      <c r="MT4419" s="29"/>
      <c r="MU4419" s="29"/>
      <c r="MV4419" s="29"/>
      <c r="MW4419" s="29"/>
      <c r="MX4419" s="29"/>
      <c r="MY4419" s="29"/>
      <c r="MZ4419" s="29"/>
      <c r="NA4419" s="29"/>
      <c r="NB4419" s="29"/>
      <c r="NC4419" s="29"/>
      <c r="ND4419" s="29"/>
      <c r="NE4419" s="29"/>
      <c r="NF4419" s="29"/>
      <c r="NG4419" s="29"/>
      <c r="NH4419" s="29"/>
      <c r="NI4419" s="29"/>
      <c r="NJ4419" s="29"/>
      <c r="NK4419" s="29"/>
      <c r="NL4419" s="29"/>
      <c r="NM4419" s="29"/>
      <c r="NN4419" s="29"/>
      <c r="NO4419" s="29"/>
      <c r="NP4419" s="29"/>
      <c r="NQ4419" s="29"/>
      <c r="NR4419" s="29"/>
      <c r="NS4419" s="29"/>
      <c r="NT4419" s="29"/>
      <c r="NU4419" s="29"/>
      <c r="NV4419" s="29"/>
      <c r="NW4419" s="29"/>
      <c r="NX4419" s="29"/>
      <c r="NY4419" s="29"/>
      <c r="NZ4419" s="29"/>
      <c r="OA4419" s="29"/>
      <c r="OB4419" s="29"/>
      <c r="OC4419" s="29"/>
      <c r="OD4419" s="29"/>
      <c r="OE4419" s="29"/>
      <c r="OF4419" s="29"/>
      <c r="OG4419" s="29"/>
      <c r="OH4419" s="29"/>
    </row>
    <row r="4420" spans="1:398" ht="16.5" customHeight="1">
      <c r="A4420" s="30" t="s">
        <v>5742</v>
      </c>
      <c r="B4420" s="13"/>
      <c r="C4420" s="487"/>
      <c r="D4420" s="12"/>
      <c r="E4420" s="14" t="s">
        <v>424</v>
      </c>
      <c r="F4420" s="14" t="s">
        <v>5811</v>
      </c>
      <c r="G4420" s="14" t="s">
        <v>689</v>
      </c>
      <c r="H4420" s="15">
        <v>0</v>
      </c>
      <c r="I4420" s="15">
        <v>1</v>
      </c>
      <c r="J4420" s="15">
        <v>0</v>
      </c>
      <c r="K4420" s="15">
        <v>0</v>
      </c>
      <c r="L4420" s="16" t="s">
        <v>5812</v>
      </c>
      <c r="M4420" s="16"/>
      <c r="N4420" s="16" t="s">
        <v>41</v>
      </c>
      <c r="O4420" s="94">
        <v>0</v>
      </c>
      <c r="P4420" s="94">
        <v>0</v>
      </c>
      <c r="Q4420" s="94">
        <v>0</v>
      </c>
      <c r="R4420" s="18" t="s">
        <v>33</v>
      </c>
      <c r="S4420" s="19">
        <v>60</v>
      </c>
      <c r="T4420" s="19">
        <v>110</v>
      </c>
      <c r="U4420" s="19">
        <v>0</v>
      </c>
      <c r="V4420" s="19">
        <v>0</v>
      </c>
      <c r="W4420" s="20">
        <v>7.2999999999999995E-2</v>
      </c>
      <c r="X4420" s="21">
        <v>0</v>
      </c>
      <c r="Y4420" s="22" t="s">
        <v>33</v>
      </c>
      <c r="Z4420" s="86" t="s">
        <v>62</v>
      </c>
      <c r="AA4420" s="86">
        <v>0</v>
      </c>
      <c r="AB4420" s="86" t="s">
        <v>414</v>
      </c>
      <c r="AC4420" s="86" t="s">
        <v>414</v>
      </c>
      <c r="AD4420" s="25"/>
      <c r="AE4420" s="26"/>
      <c r="AF4420" s="27"/>
      <c r="AP4420" s="29"/>
      <c r="AQ4420" s="29"/>
      <c r="AR4420" s="29"/>
      <c r="AS4420" s="29"/>
      <c r="AT4420" s="29"/>
      <c r="AU4420" s="29"/>
      <c r="AV4420" s="29"/>
      <c r="AW4420" s="29"/>
      <c r="AX4420" s="29"/>
      <c r="AY4420" s="29"/>
      <c r="AZ4420" s="29"/>
      <c r="BA4420" s="29"/>
      <c r="BB4420" s="29"/>
      <c r="BC4420" s="29"/>
      <c r="BD4420" s="29"/>
      <c r="BE4420" s="29"/>
      <c r="BF4420" s="29"/>
      <c r="BG4420" s="29"/>
      <c r="BH4420" s="29"/>
      <c r="BI4420" s="29"/>
      <c r="BJ4420" s="29"/>
      <c r="BK4420" s="29"/>
      <c r="BL4420" s="29"/>
      <c r="BM4420" s="29"/>
      <c r="BN4420" s="29"/>
      <c r="BO4420" s="29"/>
      <c r="BP4420" s="29"/>
      <c r="BQ4420" s="29"/>
      <c r="BR4420" s="29"/>
      <c r="BS4420" s="29"/>
      <c r="BT4420" s="29"/>
      <c r="BU4420" s="29"/>
      <c r="BV4420" s="29"/>
      <c r="BW4420" s="29"/>
      <c r="BX4420" s="29"/>
      <c r="BY4420" s="29"/>
      <c r="BZ4420" s="29"/>
      <c r="CA4420" s="29"/>
      <c r="CB4420" s="29"/>
      <c r="CC4420" s="29"/>
      <c r="CD4420" s="29"/>
      <c r="CE4420" s="29"/>
      <c r="CF4420" s="29"/>
      <c r="CG4420" s="29"/>
      <c r="CH4420" s="29"/>
      <c r="CI4420" s="29"/>
      <c r="CJ4420" s="29"/>
      <c r="CK4420" s="29"/>
      <c r="CL4420" s="29"/>
      <c r="CM4420" s="29"/>
      <c r="CN4420" s="29"/>
      <c r="CO4420" s="29"/>
      <c r="CP4420" s="29"/>
      <c r="CQ4420" s="29"/>
      <c r="CR4420" s="29"/>
      <c r="CS4420" s="29"/>
      <c r="CT4420" s="29"/>
      <c r="CU4420" s="29"/>
      <c r="CV4420" s="29"/>
      <c r="CW4420" s="29"/>
      <c r="CX4420" s="29"/>
      <c r="CY4420" s="29"/>
      <c r="CZ4420" s="29"/>
      <c r="DA4420" s="29"/>
      <c r="DB4420" s="29"/>
      <c r="DC4420" s="29"/>
      <c r="DD4420" s="29"/>
      <c r="DE4420" s="29"/>
      <c r="DF4420" s="29"/>
      <c r="DG4420" s="29"/>
      <c r="DH4420" s="29"/>
      <c r="DI4420" s="29"/>
      <c r="DJ4420" s="29"/>
      <c r="DK4420" s="29"/>
      <c r="DL4420" s="29"/>
      <c r="DM4420" s="29"/>
      <c r="DN4420" s="29"/>
      <c r="DO4420" s="29"/>
      <c r="DP4420" s="29"/>
      <c r="DQ4420" s="29"/>
      <c r="DR4420" s="29"/>
      <c r="DS4420" s="29"/>
      <c r="DT4420" s="29"/>
      <c r="DU4420" s="29"/>
      <c r="DV4420" s="29"/>
      <c r="DW4420" s="29"/>
      <c r="DX4420" s="29"/>
      <c r="DY4420" s="29"/>
      <c r="DZ4420" s="29"/>
      <c r="EA4420" s="29"/>
      <c r="EB4420" s="29"/>
      <c r="EC4420" s="29"/>
      <c r="ED4420" s="29"/>
      <c r="EE4420" s="29"/>
      <c r="EF4420" s="29"/>
      <c r="EG4420" s="29"/>
      <c r="EH4420" s="29"/>
      <c r="EI4420" s="29"/>
      <c r="EJ4420" s="29"/>
      <c r="EK4420" s="29"/>
      <c r="EL4420" s="29"/>
      <c r="EM4420" s="29"/>
      <c r="EN4420" s="29"/>
      <c r="EO4420" s="29"/>
      <c r="EP4420" s="29"/>
      <c r="EQ4420" s="29"/>
      <c r="ER4420" s="29"/>
      <c r="ES4420" s="29"/>
      <c r="ET4420" s="29"/>
      <c r="EU4420" s="29"/>
      <c r="EV4420" s="29"/>
      <c r="EW4420" s="29"/>
      <c r="EX4420" s="29"/>
      <c r="EY4420" s="29"/>
      <c r="EZ4420" s="29"/>
      <c r="FA4420" s="29"/>
      <c r="FB4420" s="29"/>
      <c r="FC4420" s="29"/>
      <c r="FD4420" s="29"/>
      <c r="FE4420" s="29"/>
      <c r="FF4420" s="29"/>
      <c r="FG4420" s="29"/>
      <c r="FH4420" s="29"/>
      <c r="FI4420" s="29"/>
      <c r="FJ4420" s="29"/>
      <c r="FK4420" s="29"/>
      <c r="FL4420" s="29"/>
      <c r="FM4420" s="29"/>
      <c r="FN4420" s="29"/>
      <c r="FO4420" s="29"/>
      <c r="FP4420" s="29"/>
      <c r="FQ4420" s="29"/>
      <c r="FR4420" s="29"/>
      <c r="FS4420" s="29"/>
      <c r="FT4420" s="29"/>
      <c r="FU4420" s="29"/>
      <c r="FV4420" s="29"/>
      <c r="FW4420" s="29"/>
      <c r="FX4420" s="29"/>
      <c r="FY4420" s="29"/>
      <c r="FZ4420" s="29"/>
      <c r="GA4420" s="29"/>
      <c r="GB4420" s="29"/>
      <c r="GC4420" s="29"/>
      <c r="GD4420" s="29"/>
      <c r="GE4420" s="29"/>
      <c r="GF4420" s="29"/>
      <c r="GG4420" s="29"/>
      <c r="GH4420" s="29"/>
      <c r="GI4420" s="29"/>
      <c r="GJ4420" s="29"/>
      <c r="GK4420" s="29"/>
      <c r="GL4420" s="29"/>
      <c r="GM4420" s="29"/>
      <c r="GN4420" s="29"/>
      <c r="GO4420" s="29"/>
      <c r="GP4420" s="29"/>
      <c r="GQ4420" s="29"/>
      <c r="GR4420" s="29"/>
      <c r="GS4420" s="29"/>
      <c r="GT4420" s="29"/>
      <c r="GU4420" s="29"/>
      <c r="GV4420" s="29"/>
      <c r="GW4420" s="29"/>
      <c r="GX4420" s="29"/>
      <c r="GY4420" s="29"/>
      <c r="GZ4420" s="29"/>
      <c r="HA4420" s="29"/>
      <c r="HB4420" s="29"/>
      <c r="HC4420" s="29"/>
      <c r="HD4420" s="29"/>
      <c r="HE4420" s="29"/>
      <c r="HF4420" s="29"/>
      <c r="HG4420" s="29"/>
      <c r="HH4420" s="29"/>
      <c r="HI4420" s="29"/>
      <c r="HJ4420" s="29"/>
      <c r="HK4420" s="29"/>
      <c r="HL4420" s="29"/>
      <c r="HM4420" s="29"/>
      <c r="HN4420" s="29"/>
      <c r="HO4420" s="29"/>
      <c r="HP4420" s="29"/>
      <c r="HQ4420" s="29"/>
      <c r="HR4420" s="29"/>
      <c r="HS4420" s="29"/>
      <c r="HT4420" s="29"/>
      <c r="HU4420" s="29"/>
      <c r="HV4420" s="29"/>
      <c r="HW4420" s="29"/>
      <c r="HX4420" s="29"/>
      <c r="HY4420" s="29"/>
      <c r="HZ4420" s="29"/>
      <c r="IA4420" s="29"/>
      <c r="IB4420" s="29"/>
      <c r="IC4420" s="29"/>
      <c r="ID4420" s="29"/>
      <c r="IE4420" s="29"/>
      <c r="IF4420" s="29"/>
      <c r="IG4420" s="29"/>
      <c r="IH4420" s="29"/>
      <c r="II4420" s="29"/>
      <c r="IJ4420" s="29"/>
      <c r="IK4420" s="29"/>
      <c r="IL4420" s="29"/>
      <c r="IM4420" s="29"/>
      <c r="IN4420" s="29"/>
      <c r="IO4420" s="29"/>
      <c r="IP4420" s="29"/>
      <c r="IQ4420" s="29"/>
      <c r="IR4420" s="29"/>
      <c r="IS4420" s="29"/>
      <c r="IT4420" s="29"/>
      <c r="IU4420" s="29"/>
      <c r="IV4420" s="29"/>
      <c r="IW4420" s="29"/>
      <c r="IX4420" s="29"/>
      <c r="IY4420" s="29"/>
      <c r="IZ4420" s="29"/>
      <c r="JA4420" s="29"/>
      <c r="JB4420" s="29"/>
      <c r="JC4420" s="29"/>
      <c r="JD4420" s="29"/>
      <c r="JE4420" s="29"/>
      <c r="JF4420" s="29"/>
      <c r="JG4420" s="29"/>
      <c r="JH4420" s="29"/>
      <c r="JI4420" s="29"/>
      <c r="JJ4420" s="29"/>
      <c r="JK4420" s="29"/>
      <c r="JL4420" s="29"/>
      <c r="JM4420" s="29"/>
      <c r="JN4420" s="29"/>
      <c r="JO4420" s="29"/>
      <c r="JP4420" s="29"/>
      <c r="JQ4420" s="29"/>
      <c r="JR4420" s="29"/>
      <c r="JS4420" s="29"/>
      <c r="JT4420" s="29"/>
      <c r="JU4420" s="29"/>
      <c r="JV4420" s="29"/>
      <c r="JW4420" s="29"/>
      <c r="JX4420" s="29"/>
      <c r="JY4420" s="29"/>
      <c r="JZ4420" s="29"/>
      <c r="KA4420" s="29"/>
      <c r="KB4420" s="29"/>
      <c r="KC4420" s="29"/>
      <c r="KD4420" s="29"/>
      <c r="KE4420" s="29"/>
      <c r="KF4420" s="29"/>
      <c r="KG4420" s="29"/>
      <c r="KH4420" s="29"/>
      <c r="KI4420" s="29"/>
      <c r="KJ4420" s="29"/>
      <c r="KK4420" s="29"/>
      <c r="KL4420" s="29"/>
      <c r="KM4420" s="29"/>
      <c r="KN4420" s="29"/>
      <c r="KO4420" s="29"/>
      <c r="KP4420" s="29"/>
      <c r="KQ4420" s="29"/>
      <c r="KR4420" s="29"/>
      <c r="KS4420" s="29"/>
      <c r="KT4420" s="29"/>
      <c r="KU4420" s="29"/>
      <c r="KV4420" s="29"/>
      <c r="KW4420" s="29"/>
      <c r="KX4420" s="29"/>
      <c r="KY4420" s="29"/>
      <c r="KZ4420" s="29"/>
      <c r="LA4420" s="29"/>
      <c r="LB4420" s="29"/>
      <c r="LC4420" s="29"/>
      <c r="LD4420" s="29"/>
      <c r="LE4420" s="29"/>
      <c r="LF4420" s="29"/>
      <c r="LG4420" s="29"/>
      <c r="LH4420" s="29"/>
      <c r="LI4420" s="29"/>
      <c r="LJ4420" s="29"/>
      <c r="LK4420" s="29"/>
      <c r="LL4420" s="29"/>
      <c r="LM4420" s="29"/>
      <c r="LN4420" s="29"/>
      <c r="LO4420" s="29"/>
      <c r="LP4420" s="29"/>
      <c r="LQ4420" s="29"/>
      <c r="LR4420" s="29"/>
      <c r="LS4420" s="29"/>
      <c r="LT4420" s="29"/>
      <c r="LU4420" s="29"/>
      <c r="LV4420" s="29"/>
      <c r="LW4420" s="29"/>
      <c r="LX4420" s="29"/>
      <c r="LY4420" s="29"/>
      <c r="LZ4420" s="29"/>
      <c r="MA4420" s="29"/>
      <c r="MB4420" s="29"/>
      <c r="MC4420" s="29"/>
      <c r="MD4420" s="29"/>
      <c r="ME4420" s="29"/>
      <c r="MF4420" s="29"/>
      <c r="MG4420" s="29"/>
      <c r="MH4420" s="29"/>
      <c r="MI4420" s="29"/>
      <c r="MJ4420" s="29"/>
      <c r="MK4420" s="29"/>
      <c r="ML4420" s="29"/>
      <c r="MM4420" s="29"/>
      <c r="MN4420" s="29"/>
      <c r="MO4420" s="29"/>
      <c r="MP4420" s="29"/>
      <c r="MQ4420" s="29"/>
      <c r="MR4420" s="29"/>
      <c r="MS4420" s="29"/>
      <c r="MT4420" s="29"/>
      <c r="MU4420" s="29"/>
      <c r="MV4420" s="29"/>
      <c r="MW4420" s="29"/>
      <c r="MX4420" s="29"/>
      <c r="MY4420" s="29"/>
      <c r="MZ4420" s="29"/>
      <c r="NA4420" s="29"/>
      <c r="NB4420" s="29"/>
      <c r="NC4420" s="29"/>
      <c r="ND4420" s="29"/>
      <c r="NE4420" s="29"/>
      <c r="NF4420" s="29"/>
      <c r="NG4420" s="29"/>
      <c r="NH4420" s="29"/>
      <c r="NI4420" s="29"/>
      <c r="NJ4420" s="29"/>
      <c r="NK4420" s="29"/>
      <c r="NL4420" s="29"/>
      <c r="NM4420" s="29"/>
      <c r="NN4420" s="29"/>
      <c r="NO4420" s="29"/>
      <c r="NP4420" s="29"/>
      <c r="NQ4420" s="29"/>
      <c r="NR4420" s="29"/>
      <c r="NS4420" s="29"/>
      <c r="NT4420" s="29"/>
      <c r="NU4420" s="29"/>
      <c r="NV4420" s="29"/>
      <c r="NW4420" s="29"/>
      <c r="NX4420" s="29"/>
      <c r="NY4420" s="29"/>
      <c r="NZ4420" s="29"/>
      <c r="OA4420" s="29"/>
      <c r="OB4420" s="29"/>
      <c r="OC4420" s="29"/>
      <c r="OD4420" s="29"/>
      <c r="OE4420" s="29"/>
      <c r="OF4420" s="29"/>
      <c r="OG4420" s="29"/>
      <c r="OH4420" s="29"/>
    </row>
    <row r="4421" spans="1:398" ht="16.5" customHeight="1">
      <c r="A4421" s="30" t="s">
        <v>5742</v>
      </c>
      <c r="B4421" s="13"/>
      <c r="C4421" s="487"/>
      <c r="D4421" s="12"/>
      <c r="E4421" s="14" t="s">
        <v>8503</v>
      </c>
      <c r="F4421" s="14" t="s">
        <v>8504</v>
      </c>
      <c r="G4421" s="14" t="s">
        <v>8505</v>
      </c>
      <c r="H4421" s="15"/>
      <c r="I4421" s="15">
        <v>1</v>
      </c>
      <c r="J4421" s="15">
        <v>0</v>
      </c>
      <c r="K4421" s="15">
        <v>0</v>
      </c>
      <c r="L4421" s="16" t="s">
        <v>5725</v>
      </c>
      <c r="M4421" s="16"/>
      <c r="N4421" s="16" t="s">
        <v>41</v>
      </c>
      <c r="O4421" s="17">
        <v>180</v>
      </c>
      <c r="P4421" s="17">
        <v>0</v>
      </c>
      <c r="Q4421" s="17">
        <v>0</v>
      </c>
      <c r="R4421" s="18" t="s">
        <v>33</v>
      </c>
      <c r="S4421" s="19"/>
      <c r="T4421" s="19">
        <v>2.4</v>
      </c>
      <c r="U4421" s="19">
        <v>1</v>
      </c>
      <c r="V4421" s="19"/>
      <c r="W4421" s="20">
        <f>(T4421*U4421)/1000</f>
        <v>2.3999999999999998E-3</v>
      </c>
      <c r="X4421" s="21">
        <v>0.43199999999999994</v>
      </c>
      <c r="Y4421" s="22" t="s">
        <v>33</v>
      </c>
      <c r="Z4421" s="86" t="s">
        <v>62</v>
      </c>
      <c r="AA4421" s="86">
        <v>0</v>
      </c>
      <c r="AB4421" s="14" t="s">
        <v>689</v>
      </c>
      <c r="AC4421" s="14" t="s">
        <v>689</v>
      </c>
      <c r="AD4421" s="25"/>
      <c r="AE4421" s="26"/>
      <c r="AF4421" s="27"/>
      <c r="AG4421" s="31"/>
      <c r="AH4421" s="32"/>
      <c r="AI4421" s="32"/>
      <c r="AJ4421" s="32"/>
      <c r="AK4421" s="32"/>
      <c r="AL4421" s="32"/>
      <c r="AM4421" s="32"/>
      <c r="AN4421" s="32"/>
      <c r="AO4421" s="32"/>
      <c r="AP4421" s="30"/>
      <c r="AQ4421" s="30"/>
      <c r="AR4421" s="30"/>
      <c r="AS4421" s="30"/>
      <c r="AT4421" s="30"/>
      <c r="AU4421" s="30"/>
      <c r="AV4421" s="30"/>
      <c r="AW4421" s="30"/>
      <c r="AX4421" s="30"/>
      <c r="AY4421" s="30"/>
      <c r="AZ4421" s="30"/>
      <c r="BA4421" s="30"/>
      <c r="BB4421" s="30"/>
      <c r="BC4421" s="30"/>
      <c r="BD4421" s="30"/>
      <c r="BE4421" s="30"/>
      <c r="BF4421" s="30"/>
      <c r="BG4421" s="30"/>
      <c r="BH4421" s="30"/>
      <c r="BI4421" s="30"/>
      <c r="BJ4421" s="30"/>
      <c r="BK4421" s="30"/>
      <c r="BL4421" s="30"/>
      <c r="BM4421" s="30"/>
      <c r="BN4421" s="30"/>
      <c r="BO4421" s="30"/>
      <c r="BP4421" s="30"/>
      <c r="BQ4421" s="30"/>
      <c r="BR4421" s="432"/>
      <c r="BS4421" s="432"/>
      <c r="BT4421" s="432"/>
      <c r="BU4421" s="432"/>
      <c r="BV4421" s="432"/>
      <c r="BW4421" s="432"/>
      <c r="BX4421" s="432"/>
      <c r="BY4421" s="432"/>
      <c r="BZ4421" s="432"/>
      <c r="CA4421" s="432"/>
      <c r="CB4421" s="432"/>
      <c r="CC4421" s="432"/>
      <c r="CD4421" s="432"/>
      <c r="CE4421" s="432"/>
      <c r="CF4421" s="432"/>
      <c r="CG4421" s="432"/>
      <c r="CH4421" s="432"/>
      <c r="CI4421" s="432"/>
      <c r="CJ4421" s="432"/>
      <c r="CK4421" s="432"/>
      <c r="CL4421" s="432"/>
      <c r="CM4421" s="432"/>
      <c r="CN4421" s="432"/>
      <c r="CO4421" s="432"/>
      <c r="CP4421" s="432"/>
      <c r="CQ4421" s="432"/>
      <c r="CR4421" s="432"/>
      <c r="CS4421" s="432"/>
      <c r="CT4421" s="432"/>
      <c r="CU4421" s="432"/>
      <c r="CV4421" s="432"/>
      <c r="CW4421" s="432"/>
      <c r="CX4421" s="432"/>
      <c r="CY4421" s="432"/>
      <c r="CZ4421" s="432"/>
      <c r="DA4421" s="432"/>
      <c r="DB4421" s="432"/>
      <c r="DC4421" s="432"/>
      <c r="DD4421" s="432"/>
      <c r="DE4421" s="432"/>
      <c r="DF4421" s="432"/>
      <c r="DG4421" s="432"/>
      <c r="DH4421" s="432"/>
      <c r="DI4421" s="432"/>
      <c r="DJ4421" s="432"/>
      <c r="DK4421" s="432"/>
      <c r="DL4421" s="432"/>
      <c r="DM4421" s="432"/>
      <c r="DN4421" s="432"/>
      <c r="DO4421" s="432"/>
      <c r="DP4421" s="432"/>
      <c r="DQ4421" s="432"/>
      <c r="DR4421" s="432"/>
      <c r="DS4421" s="432"/>
      <c r="DT4421" s="432"/>
      <c r="DU4421" s="432"/>
      <c r="DV4421" s="432"/>
      <c r="DW4421" s="432"/>
      <c r="DX4421" s="432"/>
      <c r="DY4421" s="432"/>
      <c r="DZ4421" s="432"/>
      <c r="EA4421" s="432"/>
      <c r="EB4421" s="432"/>
      <c r="EC4421" s="432"/>
      <c r="ED4421" s="432"/>
      <c r="EE4421" s="432"/>
      <c r="EF4421" s="432"/>
      <c r="EG4421" s="432"/>
      <c r="EH4421" s="432"/>
      <c r="EI4421" s="432"/>
      <c r="EJ4421" s="432"/>
      <c r="EK4421" s="432"/>
      <c r="EL4421" s="432"/>
      <c r="EM4421" s="432"/>
      <c r="EN4421" s="432"/>
      <c r="EO4421" s="432"/>
      <c r="EP4421" s="432"/>
      <c r="EQ4421" s="432"/>
      <c r="ER4421" s="432"/>
      <c r="ES4421" s="432"/>
      <c r="ET4421" s="432"/>
      <c r="EU4421" s="432"/>
      <c r="EV4421" s="432"/>
      <c r="EW4421" s="432"/>
      <c r="EX4421" s="432"/>
      <c r="EY4421" s="432"/>
      <c r="EZ4421" s="432"/>
      <c r="FA4421" s="432"/>
      <c r="FB4421" s="432"/>
      <c r="FC4421" s="432"/>
      <c r="FD4421" s="432"/>
      <c r="FE4421" s="432"/>
      <c r="FF4421" s="432"/>
      <c r="FG4421" s="432"/>
      <c r="FH4421" s="432"/>
      <c r="FI4421" s="432"/>
      <c r="FJ4421" s="432"/>
      <c r="FK4421" s="432"/>
      <c r="FL4421" s="432"/>
      <c r="FM4421" s="432"/>
      <c r="FN4421" s="432"/>
      <c r="FO4421" s="432"/>
      <c r="FP4421" s="432"/>
      <c r="FQ4421" s="432"/>
      <c r="FR4421" s="432"/>
      <c r="FS4421" s="432"/>
      <c r="FT4421" s="432"/>
      <c r="FU4421" s="432"/>
      <c r="FV4421" s="432"/>
      <c r="FW4421" s="432"/>
      <c r="FX4421" s="432"/>
      <c r="FY4421" s="432"/>
      <c r="FZ4421" s="432"/>
      <c r="GA4421" s="432"/>
      <c r="GB4421" s="432"/>
      <c r="GC4421" s="432"/>
      <c r="GD4421" s="432"/>
      <c r="GE4421" s="432"/>
      <c r="GF4421" s="432"/>
      <c r="GG4421" s="432"/>
      <c r="GH4421" s="432"/>
      <c r="GI4421" s="432"/>
      <c r="GJ4421" s="432"/>
      <c r="GK4421" s="432"/>
      <c r="GL4421" s="432"/>
      <c r="GM4421" s="432"/>
      <c r="GN4421" s="432"/>
      <c r="GO4421" s="432"/>
      <c r="GP4421" s="432"/>
      <c r="GQ4421" s="432"/>
      <c r="GR4421" s="432"/>
      <c r="GS4421" s="432"/>
      <c r="GT4421" s="432"/>
      <c r="GU4421" s="432"/>
      <c r="GV4421" s="432"/>
      <c r="GW4421" s="432"/>
      <c r="GX4421" s="432"/>
      <c r="GY4421" s="432"/>
      <c r="GZ4421" s="432"/>
      <c r="HA4421" s="432"/>
      <c r="HB4421" s="432"/>
      <c r="HC4421" s="432"/>
      <c r="HD4421" s="432"/>
      <c r="HE4421" s="432"/>
      <c r="HF4421" s="432"/>
      <c r="HG4421" s="432"/>
      <c r="HH4421" s="432"/>
      <c r="HI4421" s="432"/>
      <c r="HJ4421" s="432"/>
      <c r="HK4421" s="432"/>
      <c r="HL4421" s="432"/>
      <c r="HM4421" s="432"/>
      <c r="HN4421" s="432"/>
      <c r="HO4421" s="432"/>
      <c r="HP4421" s="432"/>
      <c r="HQ4421" s="432"/>
      <c r="HR4421" s="432"/>
      <c r="HS4421" s="432"/>
      <c r="HT4421" s="432"/>
      <c r="HU4421" s="432"/>
      <c r="HV4421" s="432"/>
      <c r="HW4421" s="432"/>
      <c r="HX4421" s="432"/>
      <c r="HY4421" s="432"/>
      <c r="HZ4421" s="432"/>
      <c r="IA4421" s="432"/>
      <c r="IB4421" s="432"/>
      <c r="IC4421" s="432"/>
      <c r="ID4421" s="432"/>
      <c r="IE4421" s="432"/>
      <c r="IF4421" s="432"/>
      <c r="IG4421" s="432"/>
      <c r="IH4421" s="432"/>
      <c r="II4421" s="432"/>
      <c r="IJ4421" s="432"/>
      <c r="IK4421" s="432"/>
      <c r="IL4421" s="432"/>
      <c r="IM4421" s="432"/>
      <c r="IN4421" s="432"/>
      <c r="IO4421" s="432"/>
      <c r="IP4421" s="432"/>
      <c r="IQ4421" s="432"/>
      <c r="IR4421" s="432"/>
      <c r="IS4421" s="432"/>
      <c r="IT4421" s="432"/>
      <c r="IU4421" s="432"/>
      <c r="IV4421" s="432"/>
      <c r="IW4421" s="432"/>
      <c r="IX4421" s="432"/>
      <c r="IY4421" s="432"/>
      <c r="IZ4421" s="432"/>
      <c r="JA4421" s="432"/>
      <c r="JB4421" s="432"/>
      <c r="JC4421" s="432"/>
      <c r="JD4421" s="432"/>
      <c r="JE4421" s="432"/>
      <c r="JF4421" s="432"/>
      <c r="JG4421" s="432"/>
      <c r="JH4421" s="432"/>
      <c r="JI4421" s="432"/>
      <c r="JJ4421" s="432"/>
      <c r="JK4421" s="432"/>
      <c r="JL4421" s="432"/>
      <c r="JM4421" s="432"/>
      <c r="JN4421" s="432"/>
      <c r="JO4421" s="432"/>
      <c r="JP4421" s="432"/>
      <c r="JQ4421" s="432"/>
      <c r="JR4421" s="432"/>
      <c r="JS4421" s="432"/>
      <c r="JT4421" s="432"/>
      <c r="JU4421" s="432"/>
      <c r="JV4421" s="432"/>
      <c r="JW4421" s="432"/>
      <c r="JX4421" s="432"/>
      <c r="JY4421" s="432"/>
      <c r="JZ4421" s="432"/>
      <c r="KA4421" s="432"/>
      <c r="KB4421" s="432"/>
      <c r="KC4421" s="432"/>
      <c r="KD4421" s="432"/>
      <c r="KE4421" s="432"/>
      <c r="KF4421" s="432"/>
      <c r="KG4421" s="432"/>
      <c r="KH4421" s="432"/>
      <c r="KI4421" s="432"/>
      <c r="KJ4421" s="432"/>
      <c r="KK4421" s="432"/>
      <c r="KL4421" s="432"/>
      <c r="KM4421" s="432"/>
      <c r="KN4421" s="432"/>
      <c r="KO4421" s="432"/>
      <c r="KP4421" s="432"/>
      <c r="KQ4421" s="432"/>
      <c r="KR4421" s="432"/>
      <c r="KS4421" s="432"/>
      <c r="KT4421" s="432"/>
      <c r="KU4421" s="432"/>
      <c r="KV4421" s="432"/>
      <c r="KW4421" s="432"/>
      <c r="KX4421" s="432"/>
      <c r="KY4421" s="432"/>
      <c r="KZ4421" s="432"/>
      <c r="LA4421" s="432"/>
      <c r="LB4421" s="432"/>
      <c r="LC4421" s="432"/>
      <c r="LD4421" s="432"/>
      <c r="LE4421" s="432"/>
      <c r="LF4421" s="432"/>
      <c r="LG4421" s="432"/>
      <c r="LH4421" s="432"/>
      <c r="LI4421" s="432"/>
      <c r="LJ4421" s="432"/>
      <c r="LK4421" s="432"/>
      <c r="LL4421" s="432"/>
      <c r="LM4421" s="432"/>
      <c r="LN4421" s="432"/>
      <c r="LO4421" s="432"/>
      <c r="LP4421" s="432"/>
      <c r="LQ4421" s="432"/>
      <c r="LR4421" s="432"/>
      <c r="LS4421" s="432"/>
      <c r="LT4421" s="432"/>
      <c r="LU4421" s="432"/>
      <c r="LV4421" s="432"/>
      <c r="LW4421" s="432"/>
      <c r="LX4421" s="432"/>
      <c r="LY4421" s="432"/>
      <c r="LZ4421" s="432"/>
      <c r="MA4421" s="432"/>
      <c r="MB4421" s="432"/>
      <c r="MC4421" s="432"/>
      <c r="MD4421" s="432"/>
      <c r="ME4421" s="432"/>
      <c r="MF4421" s="432"/>
      <c r="MG4421" s="432"/>
      <c r="MH4421" s="432"/>
      <c r="MI4421" s="432"/>
      <c r="MJ4421" s="432"/>
      <c r="MK4421" s="432"/>
      <c r="ML4421" s="432"/>
      <c r="MM4421" s="432"/>
      <c r="MN4421" s="432"/>
      <c r="MO4421" s="432"/>
      <c r="MP4421" s="432"/>
      <c r="MQ4421" s="432"/>
      <c r="MR4421" s="432"/>
      <c r="MS4421" s="432"/>
      <c r="MT4421" s="432"/>
      <c r="MU4421" s="432"/>
      <c r="MV4421" s="432"/>
      <c r="MW4421" s="432"/>
      <c r="MX4421" s="432"/>
      <c r="MY4421" s="432"/>
      <c r="MZ4421" s="432"/>
      <c r="NA4421" s="432"/>
      <c r="NB4421" s="432"/>
      <c r="NC4421" s="432"/>
      <c r="ND4421" s="432"/>
      <c r="NE4421" s="432"/>
      <c r="NF4421" s="432"/>
      <c r="NG4421" s="432"/>
      <c r="NH4421" s="432"/>
      <c r="NI4421" s="432"/>
      <c r="NJ4421" s="432"/>
      <c r="NK4421" s="432"/>
      <c r="NL4421" s="432"/>
      <c r="NM4421" s="432"/>
      <c r="NN4421" s="432"/>
      <c r="NO4421" s="432"/>
      <c r="NP4421" s="432"/>
      <c r="NQ4421" s="432"/>
      <c r="NR4421" s="432"/>
      <c r="NS4421" s="432"/>
      <c r="NT4421" s="432"/>
      <c r="NU4421" s="432"/>
      <c r="NV4421" s="432"/>
      <c r="NW4421" s="432"/>
      <c r="NX4421" s="432"/>
      <c r="NY4421" s="432"/>
      <c r="NZ4421" s="432"/>
      <c r="OA4421" s="432"/>
      <c r="OB4421" s="432"/>
      <c r="OC4421" s="432"/>
      <c r="OD4421" s="432"/>
      <c r="OE4421" s="432"/>
      <c r="OF4421" s="432"/>
      <c r="OG4421" s="432"/>
      <c r="OH4421" s="432"/>
    </row>
    <row r="4422" spans="1:398" s="435" customFormat="1" ht="16.5" customHeight="1">
      <c r="A4422" s="30" t="s">
        <v>5742</v>
      </c>
      <c r="B4422" s="13"/>
      <c r="C4422" s="368"/>
      <c r="D4422" s="12"/>
      <c r="E4422" s="14" t="s">
        <v>5731</v>
      </c>
      <c r="F4422" s="14"/>
      <c r="G4422" s="14"/>
      <c r="H4422" s="15"/>
      <c r="I4422" s="15">
        <v>1</v>
      </c>
      <c r="J4422" s="15"/>
      <c r="K4422" s="15"/>
      <c r="L4422" s="16" t="s">
        <v>5700</v>
      </c>
      <c r="M4422" s="16"/>
      <c r="N4422" s="16" t="s">
        <v>61</v>
      </c>
      <c r="O4422" s="94">
        <v>20</v>
      </c>
      <c r="P4422" s="94">
        <v>0</v>
      </c>
      <c r="Q4422" s="94">
        <v>0</v>
      </c>
      <c r="R4422" s="94" t="s">
        <v>33</v>
      </c>
      <c r="S4422" s="19">
        <v>60</v>
      </c>
      <c r="T4422" s="19">
        <v>110</v>
      </c>
      <c r="U4422" s="19">
        <v>0</v>
      </c>
      <c r="V4422" s="19">
        <v>0</v>
      </c>
      <c r="W4422" s="20">
        <v>4.2000000000000003E-2</v>
      </c>
      <c r="X4422" s="21">
        <v>0.84000000000000008</v>
      </c>
      <c r="Y4422" s="22" t="s">
        <v>33</v>
      </c>
      <c r="Z4422" s="86" t="s">
        <v>62</v>
      </c>
      <c r="AA4422" s="86">
        <v>0</v>
      </c>
      <c r="AB4422" s="14" t="s">
        <v>414</v>
      </c>
      <c r="AC4422" s="14" t="s">
        <v>414</v>
      </c>
      <c r="AD4422" s="25"/>
      <c r="AE4422" s="26"/>
      <c r="AF4422" s="27"/>
      <c r="AG4422" s="31"/>
      <c r="AH4422" s="32"/>
      <c r="AI4422" s="32"/>
      <c r="AJ4422" s="32"/>
      <c r="AK4422" s="32"/>
      <c r="AL4422" s="32"/>
      <c r="AM4422" s="32"/>
      <c r="AN4422" s="32"/>
      <c r="AO4422" s="32"/>
      <c r="AP4422" s="433"/>
      <c r="AQ4422" s="433"/>
      <c r="AR4422" s="433"/>
      <c r="AS4422" s="433"/>
      <c r="AT4422" s="433"/>
      <c r="AU4422" s="433"/>
      <c r="AV4422" s="433"/>
      <c r="AW4422" s="433"/>
      <c r="AX4422" s="433"/>
      <c r="AY4422" s="433"/>
      <c r="AZ4422" s="433"/>
      <c r="BA4422" s="433"/>
      <c r="BB4422" s="433"/>
      <c r="BC4422" s="433"/>
      <c r="BD4422" s="433"/>
      <c r="BE4422" s="433"/>
      <c r="BF4422" s="433"/>
      <c r="BG4422" s="433"/>
      <c r="BH4422" s="433"/>
      <c r="BI4422" s="433"/>
      <c r="BJ4422" s="433"/>
      <c r="BK4422" s="433"/>
      <c r="BL4422" s="433"/>
      <c r="BM4422" s="433"/>
      <c r="BN4422" s="433"/>
      <c r="BO4422" s="433"/>
      <c r="BP4422" s="433"/>
      <c r="BQ4422" s="433"/>
      <c r="BR4422" s="434"/>
      <c r="BS4422" s="434"/>
      <c r="BT4422" s="434"/>
      <c r="BU4422" s="434"/>
      <c r="BV4422" s="434"/>
      <c r="BW4422" s="434"/>
      <c r="BX4422" s="434"/>
      <c r="BY4422" s="434"/>
      <c r="BZ4422" s="434"/>
      <c r="CA4422" s="434"/>
      <c r="CB4422" s="434"/>
      <c r="CC4422" s="434"/>
      <c r="CD4422" s="434"/>
      <c r="CE4422" s="434"/>
      <c r="CF4422" s="434"/>
      <c r="CG4422" s="434"/>
      <c r="CH4422" s="434"/>
      <c r="CI4422" s="434"/>
      <c r="CJ4422" s="434"/>
      <c r="CK4422" s="434"/>
      <c r="CL4422" s="434"/>
      <c r="CM4422" s="434"/>
      <c r="CN4422" s="434"/>
      <c r="CO4422" s="434"/>
      <c r="CP4422" s="434"/>
      <c r="CQ4422" s="434"/>
      <c r="CR4422" s="434"/>
      <c r="CS4422" s="434"/>
      <c r="CT4422" s="434"/>
      <c r="CU4422" s="434"/>
      <c r="CV4422" s="434"/>
      <c r="CW4422" s="434"/>
      <c r="CX4422" s="434"/>
      <c r="CY4422" s="434"/>
      <c r="CZ4422" s="434"/>
      <c r="DA4422" s="434"/>
      <c r="DB4422" s="434"/>
      <c r="DC4422" s="434"/>
      <c r="DD4422" s="434"/>
      <c r="DE4422" s="434"/>
      <c r="DF4422" s="434"/>
      <c r="DG4422" s="434"/>
      <c r="DH4422" s="434"/>
      <c r="DI4422" s="434"/>
      <c r="DJ4422" s="434"/>
      <c r="DK4422" s="434"/>
      <c r="DL4422" s="434"/>
      <c r="DM4422" s="434"/>
      <c r="DN4422" s="434"/>
      <c r="DO4422" s="434"/>
      <c r="DP4422" s="434"/>
      <c r="DQ4422" s="434"/>
      <c r="DR4422" s="434"/>
      <c r="DS4422" s="434"/>
      <c r="DT4422" s="434"/>
      <c r="DU4422" s="434"/>
      <c r="DV4422" s="434"/>
      <c r="DW4422" s="434"/>
      <c r="DX4422" s="434"/>
      <c r="DY4422" s="434"/>
      <c r="DZ4422" s="434"/>
      <c r="EA4422" s="434"/>
      <c r="EB4422" s="434"/>
      <c r="EC4422" s="434"/>
      <c r="ED4422" s="434"/>
      <c r="EE4422" s="434"/>
      <c r="EF4422" s="434"/>
      <c r="EG4422" s="434"/>
      <c r="EH4422" s="434"/>
      <c r="EI4422" s="434"/>
      <c r="EJ4422" s="434"/>
      <c r="EK4422" s="434"/>
      <c r="EL4422" s="434"/>
      <c r="EM4422" s="434"/>
      <c r="EN4422" s="434"/>
      <c r="EO4422" s="434"/>
      <c r="EP4422" s="434"/>
      <c r="EQ4422" s="434"/>
      <c r="ER4422" s="434"/>
      <c r="ES4422" s="434"/>
      <c r="ET4422" s="434"/>
      <c r="EU4422" s="434"/>
      <c r="EV4422" s="434"/>
      <c r="EW4422" s="434"/>
      <c r="EX4422" s="434"/>
      <c r="EY4422" s="434"/>
      <c r="EZ4422" s="434"/>
      <c r="FA4422" s="434"/>
      <c r="FB4422" s="434"/>
      <c r="FC4422" s="434"/>
      <c r="FD4422" s="434"/>
      <c r="FE4422" s="434"/>
      <c r="FF4422" s="434"/>
      <c r="FG4422" s="434"/>
      <c r="FH4422" s="434"/>
      <c r="FI4422" s="434"/>
      <c r="FJ4422" s="434"/>
      <c r="FK4422" s="434"/>
      <c r="FL4422" s="434"/>
      <c r="FM4422" s="434"/>
      <c r="FN4422" s="434"/>
      <c r="FO4422" s="434"/>
      <c r="FP4422" s="434"/>
      <c r="FQ4422" s="434"/>
      <c r="FR4422" s="434"/>
      <c r="FS4422" s="434"/>
      <c r="FT4422" s="434"/>
      <c r="FU4422" s="434"/>
      <c r="FV4422" s="434"/>
      <c r="FW4422" s="434"/>
      <c r="FX4422" s="434"/>
      <c r="FY4422" s="434"/>
      <c r="FZ4422" s="434"/>
      <c r="GA4422" s="434"/>
      <c r="GB4422" s="434"/>
      <c r="GC4422" s="434"/>
      <c r="GD4422" s="434"/>
      <c r="GE4422" s="434"/>
      <c r="GF4422" s="434"/>
      <c r="GG4422" s="434"/>
      <c r="GH4422" s="434"/>
      <c r="GI4422" s="434"/>
      <c r="GJ4422" s="434"/>
      <c r="GK4422" s="434"/>
      <c r="GL4422" s="434"/>
      <c r="GM4422" s="434"/>
      <c r="GN4422" s="434"/>
      <c r="GO4422" s="434"/>
      <c r="GP4422" s="434"/>
      <c r="GQ4422" s="434"/>
      <c r="GR4422" s="434"/>
      <c r="GS4422" s="434"/>
      <c r="GT4422" s="434"/>
      <c r="GU4422" s="434"/>
      <c r="GV4422" s="434"/>
      <c r="GW4422" s="434"/>
      <c r="GX4422" s="434"/>
      <c r="GY4422" s="434"/>
      <c r="GZ4422" s="434"/>
      <c r="HA4422" s="434"/>
      <c r="HB4422" s="434"/>
      <c r="HC4422" s="434"/>
      <c r="HD4422" s="434"/>
      <c r="HE4422" s="434"/>
      <c r="HF4422" s="434"/>
      <c r="HG4422" s="434"/>
      <c r="HH4422" s="434"/>
      <c r="HI4422" s="434"/>
      <c r="HJ4422" s="434"/>
      <c r="HK4422" s="434"/>
      <c r="HL4422" s="434"/>
      <c r="HM4422" s="434"/>
      <c r="HN4422" s="434"/>
      <c r="HO4422" s="434"/>
      <c r="HP4422" s="434"/>
      <c r="HQ4422" s="434"/>
      <c r="HR4422" s="434"/>
      <c r="HS4422" s="434"/>
      <c r="HT4422" s="434"/>
      <c r="HU4422" s="434"/>
      <c r="HV4422" s="434"/>
      <c r="HW4422" s="434"/>
      <c r="HX4422" s="434"/>
      <c r="HY4422" s="434"/>
      <c r="HZ4422" s="434"/>
      <c r="IA4422" s="434"/>
      <c r="IB4422" s="434"/>
      <c r="IC4422" s="434"/>
      <c r="ID4422" s="434"/>
      <c r="IE4422" s="434"/>
      <c r="IF4422" s="434"/>
      <c r="IG4422" s="434"/>
      <c r="IH4422" s="434"/>
      <c r="II4422" s="434"/>
      <c r="IJ4422" s="434"/>
      <c r="IK4422" s="434"/>
      <c r="IL4422" s="434"/>
      <c r="IM4422" s="434"/>
      <c r="IN4422" s="434"/>
      <c r="IO4422" s="434"/>
      <c r="IP4422" s="434"/>
      <c r="IQ4422" s="434"/>
      <c r="IR4422" s="434"/>
      <c r="IS4422" s="434"/>
      <c r="IT4422" s="434"/>
      <c r="IU4422" s="434"/>
      <c r="IV4422" s="434"/>
      <c r="IW4422" s="434"/>
      <c r="IX4422" s="434"/>
      <c r="IY4422" s="434"/>
      <c r="IZ4422" s="434"/>
      <c r="JA4422" s="434"/>
      <c r="JB4422" s="434"/>
      <c r="JC4422" s="434"/>
      <c r="JD4422" s="434"/>
      <c r="JE4422" s="434"/>
      <c r="JF4422" s="434"/>
      <c r="JG4422" s="434"/>
      <c r="JH4422" s="434"/>
      <c r="JI4422" s="434"/>
      <c r="JJ4422" s="434"/>
      <c r="JK4422" s="434"/>
      <c r="JL4422" s="434"/>
      <c r="JM4422" s="434"/>
      <c r="JN4422" s="434"/>
      <c r="JO4422" s="434"/>
      <c r="JP4422" s="434"/>
      <c r="JQ4422" s="434"/>
      <c r="JR4422" s="434"/>
      <c r="JS4422" s="434"/>
      <c r="JT4422" s="434"/>
      <c r="JU4422" s="434"/>
      <c r="JV4422" s="434"/>
      <c r="JW4422" s="434"/>
      <c r="JX4422" s="434"/>
      <c r="JY4422" s="434"/>
      <c r="JZ4422" s="434"/>
      <c r="KA4422" s="434"/>
      <c r="KB4422" s="434"/>
      <c r="KC4422" s="434"/>
      <c r="KD4422" s="434"/>
      <c r="KE4422" s="434"/>
      <c r="KF4422" s="434"/>
      <c r="KG4422" s="434"/>
      <c r="KH4422" s="434"/>
      <c r="KI4422" s="434"/>
      <c r="KJ4422" s="434"/>
      <c r="KK4422" s="434"/>
      <c r="KL4422" s="434"/>
      <c r="KM4422" s="434"/>
      <c r="KN4422" s="434"/>
      <c r="KO4422" s="434"/>
      <c r="KP4422" s="434"/>
      <c r="KQ4422" s="434"/>
      <c r="KR4422" s="434"/>
      <c r="KS4422" s="434"/>
      <c r="KT4422" s="434"/>
      <c r="KU4422" s="434"/>
      <c r="KV4422" s="434"/>
      <c r="KW4422" s="434"/>
      <c r="KX4422" s="434"/>
      <c r="KY4422" s="434"/>
      <c r="KZ4422" s="434"/>
      <c r="LA4422" s="434"/>
      <c r="LB4422" s="434"/>
      <c r="LC4422" s="434"/>
      <c r="LD4422" s="434"/>
      <c r="LE4422" s="434"/>
      <c r="LF4422" s="434"/>
      <c r="LG4422" s="434"/>
      <c r="LH4422" s="434"/>
      <c r="LI4422" s="434"/>
      <c r="LJ4422" s="434"/>
      <c r="LK4422" s="434"/>
      <c r="LL4422" s="434"/>
      <c r="LM4422" s="434"/>
      <c r="LN4422" s="434"/>
      <c r="LO4422" s="434"/>
      <c r="LP4422" s="434"/>
      <c r="LQ4422" s="434"/>
      <c r="LR4422" s="434"/>
      <c r="LS4422" s="434"/>
      <c r="LT4422" s="434"/>
      <c r="LU4422" s="434"/>
      <c r="LV4422" s="434"/>
      <c r="LW4422" s="434"/>
      <c r="LX4422" s="434"/>
      <c r="LY4422" s="434"/>
      <c r="LZ4422" s="434"/>
      <c r="MA4422" s="434"/>
      <c r="MB4422" s="434"/>
      <c r="MC4422" s="434"/>
      <c r="MD4422" s="434"/>
      <c r="ME4422" s="434"/>
      <c r="MF4422" s="434"/>
      <c r="MG4422" s="434"/>
      <c r="MH4422" s="434"/>
      <c r="MI4422" s="434"/>
      <c r="MJ4422" s="434"/>
      <c r="MK4422" s="434"/>
      <c r="ML4422" s="434"/>
      <c r="MM4422" s="434"/>
      <c r="MN4422" s="434"/>
      <c r="MO4422" s="434"/>
      <c r="MP4422" s="434"/>
      <c r="MQ4422" s="434"/>
      <c r="MR4422" s="434"/>
      <c r="MS4422" s="434"/>
      <c r="MT4422" s="434"/>
      <c r="MU4422" s="434"/>
      <c r="MV4422" s="434"/>
      <c r="MW4422" s="434"/>
      <c r="MX4422" s="434"/>
      <c r="MY4422" s="434"/>
      <c r="MZ4422" s="434"/>
      <c r="NA4422" s="434"/>
      <c r="NB4422" s="434"/>
      <c r="NC4422" s="434"/>
      <c r="ND4422" s="434"/>
      <c r="NE4422" s="434"/>
      <c r="NF4422" s="434"/>
      <c r="NG4422" s="434"/>
      <c r="NH4422" s="434"/>
      <c r="NI4422" s="434"/>
      <c r="NJ4422" s="434"/>
      <c r="NK4422" s="434"/>
      <c r="NL4422" s="434"/>
      <c r="NM4422" s="434"/>
      <c r="NN4422" s="434"/>
      <c r="NO4422" s="434"/>
      <c r="NP4422" s="434"/>
      <c r="NQ4422" s="434"/>
      <c r="NR4422" s="434"/>
      <c r="NS4422" s="434"/>
      <c r="NT4422" s="434"/>
      <c r="NU4422" s="434"/>
      <c r="NV4422" s="434"/>
      <c r="NW4422" s="434"/>
      <c r="NX4422" s="434"/>
      <c r="NY4422" s="434"/>
      <c r="NZ4422" s="434"/>
      <c r="OA4422" s="434"/>
      <c r="OB4422" s="434"/>
      <c r="OC4422" s="434"/>
      <c r="OD4422" s="434"/>
      <c r="OE4422" s="434"/>
      <c r="OF4422" s="434"/>
      <c r="OG4422" s="434"/>
      <c r="OH4422" s="434"/>
    </row>
    <row r="4423" spans="1:398" s="438" customFormat="1" ht="16.5" customHeight="1">
      <c r="A4423" s="30" t="s">
        <v>5742</v>
      </c>
      <c r="B4423" s="13"/>
      <c r="C4423" s="368"/>
      <c r="D4423" s="12"/>
      <c r="E4423" s="14" t="s">
        <v>430</v>
      </c>
      <c r="F4423" s="14" t="s">
        <v>500</v>
      </c>
      <c r="G4423" s="14" t="s">
        <v>5737</v>
      </c>
      <c r="H4423" s="15"/>
      <c r="I4423" s="15">
        <v>1</v>
      </c>
      <c r="J4423" s="15"/>
      <c r="K4423" s="15"/>
      <c r="L4423" s="16" t="s">
        <v>5700</v>
      </c>
      <c r="M4423" s="16"/>
      <c r="N4423" s="16" t="s">
        <v>61</v>
      </c>
      <c r="O4423" s="94">
        <v>20</v>
      </c>
      <c r="P4423" s="94">
        <v>0</v>
      </c>
      <c r="Q4423" s="94">
        <v>0</v>
      </c>
      <c r="R4423" s="94" t="s">
        <v>33</v>
      </c>
      <c r="S4423" s="19">
        <v>60</v>
      </c>
      <c r="T4423" s="19">
        <v>110</v>
      </c>
      <c r="U4423" s="19">
        <v>0.84</v>
      </c>
      <c r="V4423" s="19">
        <v>0</v>
      </c>
      <c r="W4423" s="20">
        <v>4.2000000000000003E-2</v>
      </c>
      <c r="X4423" s="21">
        <v>0.84000000000000008</v>
      </c>
      <c r="Y4423" s="22" t="s">
        <v>33</v>
      </c>
      <c r="Z4423" s="86" t="s">
        <v>62</v>
      </c>
      <c r="AA4423" s="86">
        <v>0</v>
      </c>
      <c r="AB4423" s="14" t="s">
        <v>414</v>
      </c>
      <c r="AC4423" s="14" t="s">
        <v>414</v>
      </c>
      <c r="AD4423" s="25"/>
      <c r="AE4423" s="26"/>
      <c r="AF4423" s="27"/>
      <c r="AG4423" s="31"/>
      <c r="AH4423" s="32"/>
      <c r="AI4423" s="32"/>
      <c r="AJ4423" s="32"/>
      <c r="AK4423" s="32"/>
      <c r="AL4423" s="32"/>
      <c r="AM4423" s="32"/>
      <c r="AN4423" s="32"/>
      <c r="AO4423" s="32"/>
      <c r="AP4423" s="436"/>
      <c r="AQ4423" s="436"/>
      <c r="AR4423" s="436"/>
      <c r="AS4423" s="436"/>
      <c r="AT4423" s="436"/>
      <c r="AU4423" s="436"/>
      <c r="AV4423" s="436"/>
      <c r="AW4423" s="436"/>
      <c r="AX4423" s="436"/>
      <c r="AY4423" s="436"/>
      <c r="AZ4423" s="436"/>
      <c r="BA4423" s="436"/>
      <c r="BB4423" s="436"/>
      <c r="BC4423" s="436"/>
      <c r="BD4423" s="436"/>
      <c r="BE4423" s="436"/>
      <c r="BF4423" s="436"/>
      <c r="BG4423" s="436"/>
      <c r="BH4423" s="436"/>
      <c r="BI4423" s="436"/>
      <c r="BJ4423" s="436"/>
      <c r="BK4423" s="436"/>
      <c r="BL4423" s="436"/>
      <c r="BM4423" s="436"/>
      <c r="BN4423" s="436"/>
      <c r="BO4423" s="436"/>
      <c r="BP4423" s="436"/>
      <c r="BQ4423" s="436"/>
      <c r="BR4423" s="437"/>
      <c r="BS4423" s="437"/>
      <c r="BT4423" s="437"/>
      <c r="BU4423" s="437"/>
      <c r="BV4423" s="437"/>
      <c r="BW4423" s="437"/>
      <c r="BX4423" s="437"/>
      <c r="BY4423" s="437"/>
      <c r="BZ4423" s="437"/>
      <c r="CA4423" s="437"/>
      <c r="CB4423" s="437"/>
      <c r="CC4423" s="437"/>
      <c r="CD4423" s="437"/>
      <c r="CE4423" s="437"/>
      <c r="CF4423" s="437"/>
      <c r="CG4423" s="437"/>
      <c r="CH4423" s="437"/>
      <c r="CI4423" s="437"/>
      <c r="CJ4423" s="437"/>
      <c r="CK4423" s="437"/>
      <c r="CL4423" s="437"/>
      <c r="CM4423" s="437"/>
      <c r="CN4423" s="437"/>
      <c r="CO4423" s="437"/>
      <c r="CP4423" s="437"/>
      <c r="CQ4423" s="437"/>
      <c r="CR4423" s="437"/>
      <c r="CS4423" s="437"/>
      <c r="CT4423" s="437"/>
      <c r="CU4423" s="437"/>
      <c r="CV4423" s="437"/>
      <c r="CW4423" s="437"/>
      <c r="CX4423" s="437"/>
      <c r="CY4423" s="437"/>
      <c r="CZ4423" s="437"/>
      <c r="DA4423" s="437"/>
      <c r="DB4423" s="437"/>
      <c r="DC4423" s="437"/>
      <c r="DD4423" s="437"/>
      <c r="DE4423" s="437"/>
      <c r="DF4423" s="437"/>
      <c r="DG4423" s="437"/>
      <c r="DH4423" s="437"/>
      <c r="DI4423" s="437"/>
      <c r="DJ4423" s="437"/>
      <c r="DK4423" s="437"/>
      <c r="DL4423" s="437"/>
      <c r="DM4423" s="437"/>
      <c r="DN4423" s="437"/>
      <c r="DO4423" s="437"/>
      <c r="DP4423" s="437"/>
      <c r="DQ4423" s="437"/>
      <c r="DR4423" s="437"/>
      <c r="DS4423" s="437"/>
      <c r="DT4423" s="437"/>
      <c r="DU4423" s="437"/>
      <c r="DV4423" s="437"/>
      <c r="DW4423" s="437"/>
      <c r="DX4423" s="437"/>
      <c r="DY4423" s="437"/>
      <c r="DZ4423" s="437"/>
      <c r="EA4423" s="437"/>
      <c r="EB4423" s="437"/>
      <c r="EC4423" s="437"/>
      <c r="ED4423" s="437"/>
      <c r="EE4423" s="437"/>
      <c r="EF4423" s="437"/>
      <c r="EG4423" s="437"/>
      <c r="EH4423" s="437"/>
      <c r="EI4423" s="437"/>
      <c r="EJ4423" s="437"/>
      <c r="EK4423" s="437"/>
      <c r="EL4423" s="437"/>
      <c r="EM4423" s="437"/>
      <c r="EN4423" s="437"/>
      <c r="EO4423" s="437"/>
      <c r="EP4423" s="437"/>
      <c r="EQ4423" s="437"/>
      <c r="ER4423" s="437"/>
      <c r="ES4423" s="437"/>
      <c r="ET4423" s="437"/>
      <c r="EU4423" s="437"/>
      <c r="EV4423" s="437"/>
      <c r="EW4423" s="437"/>
      <c r="EX4423" s="437"/>
      <c r="EY4423" s="437"/>
      <c r="EZ4423" s="437"/>
      <c r="FA4423" s="437"/>
      <c r="FB4423" s="437"/>
      <c r="FC4423" s="437"/>
      <c r="FD4423" s="437"/>
      <c r="FE4423" s="437"/>
      <c r="FF4423" s="437"/>
      <c r="FG4423" s="437"/>
      <c r="FH4423" s="437"/>
      <c r="FI4423" s="437"/>
      <c r="FJ4423" s="437"/>
      <c r="FK4423" s="437"/>
      <c r="FL4423" s="437"/>
      <c r="FM4423" s="437"/>
      <c r="FN4423" s="437"/>
      <c r="FO4423" s="437"/>
      <c r="FP4423" s="437"/>
      <c r="FQ4423" s="437"/>
      <c r="FR4423" s="437"/>
      <c r="FS4423" s="437"/>
      <c r="FT4423" s="437"/>
      <c r="FU4423" s="437"/>
      <c r="FV4423" s="437"/>
      <c r="FW4423" s="437"/>
      <c r="FX4423" s="437"/>
      <c r="FY4423" s="437"/>
      <c r="FZ4423" s="437"/>
      <c r="GA4423" s="437"/>
      <c r="GB4423" s="437"/>
      <c r="GC4423" s="437"/>
      <c r="GD4423" s="437"/>
      <c r="GE4423" s="437"/>
      <c r="GF4423" s="437"/>
      <c r="GG4423" s="437"/>
      <c r="GH4423" s="437"/>
      <c r="GI4423" s="437"/>
      <c r="GJ4423" s="437"/>
      <c r="GK4423" s="437"/>
      <c r="GL4423" s="437"/>
      <c r="GM4423" s="437"/>
      <c r="GN4423" s="437"/>
      <c r="GO4423" s="437"/>
      <c r="GP4423" s="437"/>
      <c r="GQ4423" s="437"/>
      <c r="GR4423" s="437"/>
      <c r="GS4423" s="437"/>
      <c r="GT4423" s="437"/>
      <c r="GU4423" s="437"/>
      <c r="GV4423" s="437"/>
      <c r="GW4423" s="437"/>
      <c r="GX4423" s="437"/>
      <c r="GY4423" s="437"/>
      <c r="GZ4423" s="437"/>
      <c r="HA4423" s="437"/>
      <c r="HB4423" s="437"/>
      <c r="HC4423" s="437"/>
      <c r="HD4423" s="437"/>
      <c r="HE4423" s="437"/>
      <c r="HF4423" s="437"/>
      <c r="HG4423" s="437"/>
      <c r="HH4423" s="437"/>
      <c r="HI4423" s="437"/>
      <c r="HJ4423" s="437"/>
      <c r="HK4423" s="437"/>
      <c r="HL4423" s="437"/>
      <c r="HM4423" s="437"/>
      <c r="HN4423" s="437"/>
      <c r="HO4423" s="437"/>
      <c r="HP4423" s="437"/>
      <c r="HQ4423" s="437"/>
      <c r="HR4423" s="437"/>
      <c r="HS4423" s="437"/>
      <c r="HT4423" s="437"/>
      <c r="HU4423" s="437"/>
      <c r="HV4423" s="437"/>
      <c r="HW4423" s="437"/>
      <c r="HX4423" s="437"/>
      <c r="HY4423" s="437"/>
      <c r="HZ4423" s="437"/>
      <c r="IA4423" s="437"/>
      <c r="IB4423" s="437"/>
      <c r="IC4423" s="437"/>
      <c r="ID4423" s="437"/>
      <c r="IE4423" s="437"/>
      <c r="IF4423" s="437"/>
      <c r="IG4423" s="437"/>
      <c r="IH4423" s="437"/>
      <c r="II4423" s="437"/>
      <c r="IJ4423" s="437"/>
      <c r="IK4423" s="437"/>
      <c r="IL4423" s="437"/>
      <c r="IM4423" s="437"/>
      <c r="IN4423" s="437"/>
      <c r="IO4423" s="437"/>
      <c r="IP4423" s="437"/>
      <c r="IQ4423" s="437"/>
      <c r="IR4423" s="437"/>
      <c r="IS4423" s="437"/>
      <c r="IT4423" s="437"/>
      <c r="IU4423" s="437"/>
      <c r="IV4423" s="437"/>
      <c r="IW4423" s="437"/>
      <c r="IX4423" s="437"/>
      <c r="IY4423" s="437"/>
      <c r="IZ4423" s="437"/>
      <c r="JA4423" s="437"/>
      <c r="JB4423" s="437"/>
      <c r="JC4423" s="437"/>
      <c r="JD4423" s="437"/>
      <c r="JE4423" s="437"/>
      <c r="JF4423" s="437"/>
      <c r="JG4423" s="437"/>
      <c r="JH4423" s="437"/>
      <c r="JI4423" s="437"/>
      <c r="JJ4423" s="437"/>
      <c r="JK4423" s="437"/>
      <c r="JL4423" s="437"/>
      <c r="JM4423" s="437"/>
      <c r="JN4423" s="437"/>
      <c r="JO4423" s="437"/>
      <c r="JP4423" s="437"/>
      <c r="JQ4423" s="437"/>
      <c r="JR4423" s="437"/>
      <c r="JS4423" s="437"/>
      <c r="JT4423" s="437"/>
      <c r="JU4423" s="437"/>
      <c r="JV4423" s="437"/>
      <c r="JW4423" s="437"/>
      <c r="JX4423" s="437"/>
      <c r="JY4423" s="437"/>
      <c r="JZ4423" s="437"/>
      <c r="KA4423" s="437"/>
      <c r="KB4423" s="437"/>
      <c r="KC4423" s="437"/>
      <c r="KD4423" s="437"/>
      <c r="KE4423" s="437"/>
      <c r="KF4423" s="437"/>
      <c r="KG4423" s="437"/>
      <c r="KH4423" s="437"/>
      <c r="KI4423" s="437"/>
      <c r="KJ4423" s="437"/>
      <c r="KK4423" s="437"/>
      <c r="KL4423" s="437"/>
      <c r="KM4423" s="437"/>
      <c r="KN4423" s="437"/>
      <c r="KO4423" s="437"/>
      <c r="KP4423" s="437"/>
      <c r="KQ4423" s="437"/>
      <c r="KR4423" s="437"/>
      <c r="KS4423" s="437"/>
      <c r="KT4423" s="437"/>
      <c r="KU4423" s="437"/>
      <c r="KV4423" s="437"/>
      <c r="KW4423" s="437"/>
      <c r="KX4423" s="437"/>
      <c r="KY4423" s="437"/>
      <c r="KZ4423" s="437"/>
      <c r="LA4423" s="437"/>
      <c r="LB4423" s="437"/>
      <c r="LC4423" s="437"/>
      <c r="LD4423" s="437"/>
      <c r="LE4423" s="437"/>
      <c r="LF4423" s="437"/>
      <c r="LG4423" s="437"/>
      <c r="LH4423" s="437"/>
      <c r="LI4423" s="437"/>
      <c r="LJ4423" s="437"/>
      <c r="LK4423" s="437"/>
      <c r="LL4423" s="437"/>
      <c r="LM4423" s="437"/>
      <c r="LN4423" s="437"/>
      <c r="LO4423" s="437"/>
      <c r="LP4423" s="437"/>
      <c r="LQ4423" s="437"/>
      <c r="LR4423" s="437"/>
      <c r="LS4423" s="437"/>
      <c r="LT4423" s="437"/>
      <c r="LU4423" s="437"/>
      <c r="LV4423" s="437"/>
      <c r="LW4423" s="437"/>
      <c r="LX4423" s="437"/>
      <c r="LY4423" s="437"/>
      <c r="LZ4423" s="437"/>
      <c r="MA4423" s="437"/>
      <c r="MB4423" s="437"/>
      <c r="MC4423" s="437"/>
      <c r="MD4423" s="437"/>
      <c r="ME4423" s="437"/>
      <c r="MF4423" s="437"/>
      <c r="MG4423" s="437"/>
      <c r="MH4423" s="437"/>
      <c r="MI4423" s="437"/>
      <c r="MJ4423" s="437"/>
      <c r="MK4423" s="437"/>
      <c r="ML4423" s="437"/>
      <c r="MM4423" s="437"/>
      <c r="MN4423" s="437"/>
      <c r="MO4423" s="437"/>
      <c r="MP4423" s="437"/>
      <c r="MQ4423" s="437"/>
      <c r="MR4423" s="437"/>
      <c r="MS4423" s="437"/>
      <c r="MT4423" s="437"/>
      <c r="MU4423" s="437"/>
      <c r="MV4423" s="437"/>
      <c r="MW4423" s="437"/>
      <c r="MX4423" s="437"/>
      <c r="MY4423" s="437"/>
      <c r="MZ4423" s="437"/>
      <c r="NA4423" s="437"/>
      <c r="NB4423" s="437"/>
      <c r="NC4423" s="437"/>
      <c r="ND4423" s="437"/>
      <c r="NE4423" s="437"/>
      <c r="NF4423" s="437"/>
      <c r="NG4423" s="437"/>
      <c r="NH4423" s="437"/>
      <c r="NI4423" s="437"/>
      <c r="NJ4423" s="437"/>
      <c r="NK4423" s="437"/>
      <c r="NL4423" s="437"/>
      <c r="NM4423" s="437"/>
      <c r="NN4423" s="437"/>
      <c r="NO4423" s="437"/>
      <c r="NP4423" s="437"/>
      <c r="NQ4423" s="437"/>
      <c r="NR4423" s="437"/>
      <c r="NS4423" s="437"/>
      <c r="NT4423" s="437"/>
      <c r="NU4423" s="437"/>
      <c r="NV4423" s="437"/>
      <c r="NW4423" s="437"/>
      <c r="NX4423" s="437"/>
      <c r="NY4423" s="437"/>
      <c r="NZ4423" s="437"/>
      <c r="OA4423" s="437"/>
      <c r="OB4423" s="437"/>
      <c r="OC4423" s="437"/>
      <c r="OD4423" s="437"/>
      <c r="OE4423" s="437"/>
      <c r="OF4423" s="437"/>
      <c r="OG4423" s="437"/>
      <c r="OH4423" s="437"/>
    </row>
    <row r="4424" spans="1:398" s="438" customFormat="1" ht="16.5" customHeight="1">
      <c r="A4424" s="30" t="s">
        <v>5742</v>
      </c>
      <c r="B4424" s="13"/>
      <c r="C4424" s="368"/>
      <c r="D4424" s="12"/>
      <c r="E4424" s="14" t="s">
        <v>430</v>
      </c>
      <c r="F4424" s="14" t="s">
        <v>500</v>
      </c>
      <c r="G4424" s="14" t="s">
        <v>5737</v>
      </c>
      <c r="H4424" s="15"/>
      <c r="I4424" s="15">
        <v>1</v>
      </c>
      <c r="J4424" s="15"/>
      <c r="K4424" s="15"/>
      <c r="L4424" s="16" t="s">
        <v>5700</v>
      </c>
      <c r="M4424" s="16"/>
      <c r="N4424" s="16" t="s">
        <v>61</v>
      </c>
      <c r="O4424" s="94">
        <v>20</v>
      </c>
      <c r="P4424" s="94">
        <v>0</v>
      </c>
      <c r="Q4424" s="94">
        <v>0</v>
      </c>
      <c r="R4424" s="94" t="s">
        <v>33</v>
      </c>
      <c r="S4424" s="19">
        <v>60</v>
      </c>
      <c r="T4424" s="19">
        <v>110</v>
      </c>
      <c r="U4424" s="19">
        <v>0.84</v>
      </c>
      <c r="V4424" s="19">
        <v>0</v>
      </c>
      <c r="W4424" s="20">
        <v>4.2000000000000003E-2</v>
      </c>
      <c r="X4424" s="21">
        <v>0.84000000000000008</v>
      </c>
      <c r="Y4424" s="22" t="s">
        <v>33</v>
      </c>
      <c r="Z4424" s="86" t="s">
        <v>62</v>
      </c>
      <c r="AA4424" s="86">
        <v>0</v>
      </c>
      <c r="AB4424" s="14" t="s">
        <v>414</v>
      </c>
      <c r="AC4424" s="14" t="s">
        <v>414</v>
      </c>
      <c r="AD4424" s="25"/>
      <c r="AE4424" s="26"/>
      <c r="AF4424" s="27"/>
      <c r="AG4424" s="31"/>
      <c r="AH4424" s="32"/>
      <c r="AI4424" s="32"/>
      <c r="AJ4424" s="32"/>
      <c r="AK4424" s="32"/>
      <c r="AL4424" s="32"/>
      <c r="AM4424" s="32"/>
      <c r="AN4424" s="32"/>
      <c r="AO4424" s="32"/>
      <c r="AP4424" s="436"/>
      <c r="AQ4424" s="436"/>
      <c r="AR4424" s="436"/>
      <c r="AS4424" s="436"/>
      <c r="AT4424" s="436"/>
      <c r="AU4424" s="436"/>
      <c r="AV4424" s="436"/>
      <c r="AW4424" s="436"/>
      <c r="AX4424" s="436"/>
      <c r="AY4424" s="436"/>
      <c r="AZ4424" s="436"/>
      <c r="BA4424" s="436"/>
      <c r="BB4424" s="436"/>
      <c r="BC4424" s="436"/>
      <c r="BD4424" s="436"/>
      <c r="BE4424" s="436"/>
      <c r="BF4424" s="436"/>
      <c r="BG4424" s="436"/>
      <c r="BH4424" s="436"/>
      <c r="BI4424" s="436"/>
      <c r="BJ4424" s="436"/>
      <c r="BK4424" s="436"/>
      <c r="BL4424" s="436"/>
      <c r="BM4424" s="436"/>
      <c r="BN4424" s="436"/>
      <c r="BO4424" s="436"/>
      <c r="BP4424" s="436"/>
      <c r="BQ4424" s="436"/>
      <c r="BR4424" s="437"/>
      <c r="BS4424" s="437"/>
      <c r="BT4424" s="437"/>
      <c r="BU4424" s="437"/>
      <c r="BV4424" s="437"/>
      <c r="BW4424" s="437"/>
      <c r="BX4424" s="437"/>
      <c r="BY4424" s="437"/>
      <c r="BZ4424" s="437"/>
      <c r="CA4424" s="437"/>
      <c r="CB4424" s="437"/>
      <c r="CC4424" s="437"/>
      <c r="CD4424" s="437"/>
      <c r="CE4424" s="437"/>
      <c r="CF4424" s="437"/>
      <c r="CG4424" s="437"/>
      <c r="CH4424" s="437"/>
      <c r="CI4424" s="437"/>
      <c r="CJ4424" s="437"/>
      <c r="CK4424" s="437"/>
      <c r="CL4424" s="437"/>
      <c r="CM4424" s="437"/>
      <c r="CN4424" s="437"/>
      <c r="CO4424" s="437"/>
      <c r="CP4424" s="437"/>
      <c r="CQ4424" s="437"/>
      <c r="CR4424" s="437"/>
      <c r="CS4424" s="437"/>
      <c r="CT4424" s="437"/>
      <c r="CU4424" s="437"/>
      <c r="CV4424" s="437"/>
      <c r="CW4424" s="437"/>
      <c r="CX4424" s="437"/>
      <c r="CY4424" s="437"/>
      <c r="CZ4424" s="437"/>
      <c r="DA4424" s="437"/>
      <c r="DB4424" s="437"/>
      <c r="DC4424" s="437"/>
      <c r="DD4424" s="437"/>
      <c r="DE4424" s="437"/>
      <c r="DF4424" s="437"/>
      <c r="DG4424" s="437"/>
      <c r="DH4424" s="437"/>
      <c r="DI4424" s="437"/>
      <c r="DJ4424" s="437"/>
      <c r="DK4424" s="437"/>
      <c r="DL4424" s="437"/>
      <c r="DM4424" s="437"/>
      <c r="DN4424" s="437"/>
      <c r="DO4424" s="437"/>
      <c r="DP4424" s="437"/>
      <c r="DQ4424" s="437"/>
      <c r="DR4424" s="437"/>
      <c r="DS4424" s="437"/>
      <c r="DT4424" s="437"/>
      <c r="DU4424" s="437"/>
      <c r="DV4424" s="437"/>
      <c r="DW4424" s="437"/>
      <c r="DX4424" s="437"/>
      <c r="DY4424" s="437"/>
      <c r="DZ4424" s="437"/>
      <c r="EA4424" s="437"/>
      <c r="EB4424" s="437"/>
      <c r="EC4424" s="437"/>
      <c r="ED4424" s="437"/>
      <c r="EE4424" s="437"/>
      <c r="EF4424" s="437"/>
      <c r="EG4424" s="437"/>
      <c r="EH4424" s="437"/>
      <c r="EI4424" s="437"/>
      <c r="EJ4424" s="437"/>
      <c r="EK4424" s="437"/>
      <c r="EL4424" s="437"/>
      <c r="EM4424" s="437"/>
      <c r="EN4424" s="437"/>
      <c r="EO4424" s="437"/>
      <c r="EP4424" s="437"/>
      <c r="EQ4424" s="437"/>
      <c r="ER4424" s="437"/>
      <c r="ES4424" s="437"/>
      <c r="ET4424" s="437"/>
      <c r="EU4424" s="437"/>
      <c r="EV4424" s="437"/>
      <c r="EW4424" s="437"/>
      <c r="EX4424" s="437"/>
      <c r="EY4424" s="437"/>
      <c r="EZ4424" s="437"/>
      <c r="FA4424" s="437"/>
      <c r="FB4424" s="437"/>
      <c r="FC4424" s="437"/>
      <c r="FD4424" s="437"/>
      <c r="FE4424" s="437"/>
      <c r="FF4424" s="437"/>
      <c r="FG4424" s="437"/>
      <c r="FH4424" s="437"/>
      <c r="FI4424" s="437"/>
      <c r="FJ4424" s="437"/>
      <c r="FK4424" s="437"/>
      <c r="FL4424" s="437"/>
      <c r="FM4424" s="437"/>
      <c r="FN4424" s="437"/>
      <c r="FO4424" s="437"/>
      <c r="FP4424" s="437"/>
      <c r="FQ4424" s="437"/>
      <c r="FR4424" s="437"/>
      <c r="FS4424" s="437"/>
      <c r="FT4424" s="437"/>
      <c r="FU4424" s="437"/>
      <c r="FV4424" s="437"/>
      <c r="FW4424" s="437"/>
      <c r="FX4424" s="437"/>
      <c r="FY4424" s="437"/>
      <c r="FZ4424" s="437"/>
      <c r="GA4424" s="437"/>
      <c r="GB4424" s="437"/>
      <c r="GC4424" s="437"/>
      <c r="GD4424" s="437"/>
      <c r="GE4424" s="437"/>
      <c r="GF4424" s="437"/>
      <c r="GG4424" s="437"/>
      <c r="GH4424" s="437"/>
      <c r="GI4424" s="437"/>
      <c r="GJ4424" s="437"/>
      <c r="GK4424" s="437"/>
      <c r="GL4424" s="437"/>
      <c r="GM4424" s="437"/>
      <c r="GN4424" s="437"/>
      <c r="GO4424" s="437"/>
      <c r="GP4424" s="437"/>
      <c r="GQ4424" s="437"/>
      <c r="GR4424" s="437"/>
      <c r="GS4424" s="437"/>
      <c r="GT4424" s="437"/>
      <c r="GU4424" s="437"/>
      <c r="GV4424" s="437"/>
      <c r="GW4424" s="437"/>
      <c r="GX4424" s="437"/>
      <c r="GY4424" s="437"/>
      <c r="GZ4424" s="437"/>
      <c r="HA4424" s="437"/>
      <c r="HB4424" s="437"/>
      <c r="HC4424" s="437"/>
      <c r="HD4424" s="437"/>
      <c r="HE4424" s="437"/>
      <c r="HF4424" s="437"/>
      <c r="HG4424" s="437"/>
      <c r="HH4424" s="437"/>
      <c r="HI4424" s="437"/>
      <c r="HJ4424" s="437"/>
      <c r="HK4424" s="437"/>
      <c r="HL4424" s="437"/>
      <c r="HM4424" s="437"/>
      <c r="HN4424" s="437"/>
      <c r="HO4424" s="437"/>
      <c r="HP4424" s="437"/>
      <c r="HQ4424" s="437"/>
      <c r="HR4424" s="437"/>
      <c r="HS4424" s="437"/>
      <c r="HT4424" s="437"/>
      <c r="HU4424" s="437"/>
      <c r="HV4424" s="437"/>
      <c r="HW4424" s="437"/>
      <c r="HX4424" s="437"/>
      <c r="HY4424" s="437"/>
      <c r="HZ4424" s="437"/>
      <c r="IA4424" s="437"/>
      <c r="IB4424" s="437"/>
      <c r="IC4424" s="437"/>
      <c r="ID4424" s="437"/>
      <c r="IE4424" s="437"/>
      <c r="IF4424" s="437"/>
      <c r="IG4424" s="437"/>
      <c r="IH4424" s="437"/>
      <c r="II4424" s="437"/>
      <c r="IJ4424" s="437"/>
      <c r="IK4424" s="437"/>
      <c r="IL4424" s="437"/>
      <c r="IM4424" s="437"/>
      <c r="IN4424" s="437"/>
      <c r="IO4424" s="437"/>
      <c r="IP4424" s="437"/>
      <c r="IQ4424" s="437"/>
      <c r="IR4424" s="437"/>
      <c r="IS4424" s="437"/>
      <c r="IT4424" s="437"/>
      <c r="IU4424" s="437"/>
      <c r="IV4424" s="437"/>
      <c r="IW4424" s="437"/>
      <c r="IX4424" s="437"/>
      <c r="IY4424" s="437"/>
      <c r="IZ4424" s="437"/>
      <c r="JA4424" s="437"/>
      <c r="JB4424" s="437"/>
      <c r="JC4424" s="437"/>
      <c r="JD4424" s="437"/>
      <c r="JE4424" s="437"/>
      <c r="JF4424" s="437"/>
      <c r="JG4424" s="437"/>
      <c r="JH4424" s="437"/>
      <c r="JI4424" s="437"/>
      <c r="JJ4424" s="437"/>
      <c r="JK4424" s="437"/>
      <c r="JL4424" s="437"/>
      <c r="JM4424" s="437"/>
      <c r="JN4424" s="437"/>
      <c r="JO4424" s="437"/>
      <c r="JP4424" s="437"/>
      <c r="JQ4424" s="437"/>
      <c r="JR4424" s="437"/>
      <c r="JS4424" s="437"/>
      <c r="JT4424" s="437"/>
      <c r="JU4424" s="437"/>
      <c r="JV4424" s="437"/>
      <c r="JW4424" s="437"/>
      <c r="JX4424" s="437"/>
      <c r="JY4424" s="437"/>
      <c r="JZ4424" s="437"/>
      <c r="KA4424" s="437"/>
      <c r="KB4424" s="437"/>
      <c r="KC4424" s="437"/>
      <c r="KD4424" s="437"/>
      <c r="KE4424" s="437"/>
      <c r="KF4424" s="437"/>
      <c r="KG4424" s="437"/>
      <c r="KH4424" s="437"/>
      <c r="KI4424" s="437"/>
      <c r="KJ4424" s="437"/>
      <c r="KK4424" s="437"/>
      <c r="KL4424" s="437"/>
      <c r="KM4424" s="437"/>
      <c r="KN4424" s="437"/>
      <c r="KO4424" s="437"/>
      <c r="KP4424" s="437"/>
      <c r="KQ4424" s="437"/>
      <c r="KR4424" s="437"/>
      <c r="KS4424" s="437"/>
      <c r="KT4424" s="437"/>
      <c r="KU4424" s="437"/>
      <c r="KV4424" s="437"/>
      <c r="KW4424" s="437"/>
      <c r="KX4424" s="437"/>
      <c r="KY4424" s="437"/>
      <c r="KZ4424" s="437"/>
      <c r="LA4424" s="437"/>
      <c r="LB4424" s="437"/>
      <c r="LC4424" s="437"/>
      <c r="LD4424" s="437"/>
      <c r="LE4424" s="437"/>
      <c r="LF4424" s="437"/>
      <c r="LG4424" s="437"/>
      <c r="LH4424" s="437"/>
      <c r="LI4424" s="437"/>
      <c r="LJ4424" s="437"/>
      <c r="LK4424" s="437"/>
      <c r="LL4424" s="437"/>
      <c r="LM4424" s="437"/>
      <c r="LN4424" s="437"/>
      <c r="LO4424" s="437"/>
      <c r="LP4424" s="437"/>
      <c r="LQ4424" s="437"/>
      <c r="LR4424" s="437"/>
      <c r="LS4424" s="437"/>
      <c r="LT4424" s="437"/>
      <c r="LU4424" s="437"/>
      <c r="LV4424" s="437"/>
      <c r="LW4424" s="437"/>
      <c r="LX4424" s="437"/>
      <c r="LY4424" s="437"/>
      <c r="LZ4424" s="437"/>
      <c r="MA4424" s="437"/>
      <c r="MB4424" s="437"/>
      <c r="MC4424" s="437"/>
      <c r="MD4424" s="437"/>
      <c r="ME4424" s="437"/>
      <c r="MF4424" s="437"/>
      <c r="MG4424" s="437"/>
      <c r="MH4424" s="437"/>
      <c r="MI4424" s="437"/>
      <c r="MJ4424" s="437"/>
      <c r="MK4424" s="437"/>
      <c r="ML4424" s="437"/>
      <c r="MM4424" s="437"/>
      <c r="MN4424" s="437"/>
      <c r="MO4424" s="437"/>
      <c r="MP4424" s="437"/>
      <c r="MQ4424" s="437"/>
      <c r="MR4424" s="437"/>
      <c r="MS4424" s="437"/>
      <c r="MT4424" s="437"/>
      <c r="MU4424" s="437"/>
      <c r="MV4424" s="437"/>
      <c r="MW4424" s="437"/>
      <c r="MX4424" s="437"/>
      <c r="MY4424" s="437"/>
      <c r="MZ4424" s="437"/>
      <c r="NA4424" s="437"/>
      <c r="NB4424" s="437"/>
      <c r="NC4424" s="437"/>
      <c r="ND4424" s="437"/>
      <c r="NE4424" s="437"/>
      <c r="NF4424" s="437"/>
      <c r="NG4424" s="437"/>
      <c r="NH4424" s="437"/>
      <c r="NI4424" s="437"/>
      <c r="NJ4424" s="437"/>
      <c r="NK4424" s="437"/>
      <c r="NL4424" s="437"/>
      <c r="NM4424" s="437"/>
      <c r="NN4424" s="437"/>
      <c r="NO4424" s="437"/>
      <c r="NP4424" s="437"/>
      <c r="NQ4424" s="437"/>
      <c r="NR4424" s="437"/>
      <c r="NS4424" s="437"/>
      <c r="NT4424" s="437"/>
      <c r="NU4424" s="437"/>
      <c r="NV4424" s="437"/>
      <c r="NW4424" s="437"/>
      <c r="NX4424" s="437"/>
      <c r="NY4424" s="437"/>
      <c r="NZ4424" s="437"/>
      <c r="OA4424" s="437"/>
      <c r="OB4424" s="437"/>
      <c r="OC4424" s="437"/>
      <c r="OD4424" s="437"/>
      <c r="OE4424" s="437"/>
      <c r="OF4424" s="437"/>
      <c r="OG4424" s="437"/>
      <c r="OH4424" s="437"/>
    </row>
    <row r="4425" spans="1:398" ht="16.5" customHeight="1">
      <c r="A4425" s="30" t="s">
        <v>5742</v>
      </c>
      <c r="B4425" s="13"/>
      <c r="C4425" s="368"/>
      <c r="D4425" s="12"/>
      <c r="E4425" s="14" t="s">
        <v>5682</v>
      </c>
      <c r="F4425" s="14"/>
      <c r="G4425" s="14"/>
      <c r="H4425" s="15"/>
      <c r="I4425" s="15">
        <v>1</v>
      </c>
      <c r="J4425" s="15"/>
      <c r="K4425" s="15"/>
      <c r="L4425" s="16" t="s">
        <v>5810</v>
      </c>
      <c r="M4425" s="16"/>
      <c r="N4425" s="16" t="s">
        <v>61</v>
      </c>
      <c r="O4425" s="94">
        <v>20</v>
      </c>
      <c r="P4425" s="94">
        <v>0</v>
      </c>
      <c r="Q4425" s="94">
        <v>0</v>
      </c>
      <c r="R4425" s="94" t="s">
        <v>33</v>
      </c>
      <c r="S4425" s="19">
        <v>60</v>
      </c>
      <c r="T4425" s="19">
        <v>110</v>
      </c>
      <c r="U4425" s="19">
        <v>0</v>
      </c>
      <c r="V4425" s="19">
        <v>0</v>
      </c>
      <c r="W4425" s="20">
        <v>4.2000000000000003E-2</v>
      </c>
      <c r="X4425" s="21">
        <v>0.84000000000000008</v>
      </c>
      <c r="Y4425" s="22" t="s">
        <v>33</v>
      </c>
      <c r="Z4425" s="86" t="s">
        <v>62</v>
      </c>
      <c r="AA4425" s="86">
        <v>0</v>
      </c>
      <c r="AB4425" s="14" t="s">
        <v>414</v>
      </c>
      <c r="AC4425" s="14" t="s">
        <v>414</v>
      </c>
      <c r="AD4425" s="25"/>
      <c r="AE4425" s="26"/>
      <c r="AF4425" s="27"/>
      <c r="AG4425" s="31"/>
      <c r="AH4425" s="32"/>
      <c r="AI4425" s="32"/>
      <c r="AJ4425" s="32"/>
      <c r="AK4425" s="32"/>
      <c r="AL4425" s="32"/>
      <c r="AM4425" s="32"/>
      <c r="AN4425" s="32"/>
      <c r="AO4425" s="32"/>
      <c r="AP4425" s="439"/>
      <c r="AQ4425" s="439"/>
      <c r="AR4425" s="439"/>
      <c r="AS4425" s="439"/>
      <c r="AT4425" s="439"/>
      <c r="AU4425" s="439"/>
      <c r="AV4425" s="439"/>
      <c r="AW4425" s="439"/>
      <c r="AX4425" s="439"/>
      <c r="AY4425" s="439"/>
      <c r="AZ4425" s="439"/>
      <c r="BA4425" s="439"/>
      <c r="BB4425" s="439"/>
      <c r="BC4425" s="439"/>
      <c r="BD4425" s="439"/>
      <c r="BE4425" s="439"/>
      <c r="BF4425" s="439"/>
      <c r="BG4425" s="439"/>
      <c r="BH4425" s="439"/>
      <c r="BI4425" s="439"/>
      <c r="BJ4425" s="439"/>
      <c r="BK4425" s="439"/>
      <c r="BL4425" s="439"/>
      <c r="BM4425" s="439"/>
      <c r="BN4425" s="439"/>
      <c r="BO4425" s="439"/>
      <c r="BP4425" s="439"/>
      <c r="BQ4425" s="439"/>
      <c r="BR4425" s="29"/>
      <c r="BS4425" s="29"/>
      <c r="BT4425" s="29"/>
      <c r="BU4425" s="29"/>
      <c r="BV4425" s="29"/>
      <c r="BW4425" s="29"/>
      <c r="BX4425" s="29"/>
      <c r="BY4425" s="29"/>
      <c r="BZ4425" s="29"/>
      <c r="CA4425" s="29"/>
      <c r="CB4425" s="29"/>
      <c r="CC4425" s="29"/>
      <c r="CD4425" s="29"/>
      <c r="CE4425" s="29"/>
      <c r="CF4425" s="29"/>
      <c r="CG4425" s="29"/>
      <c r="CH4425" s="29"/>
      <c r="CI4425" s="29"/>
      <c r="CJ4425" s="29"/>
      <c r="CK4425" s="29"/>
      <c r="CL4425" s="29"/>
      <c r="CM4425" s="29"/>
      <c r="CN4425" s="29"/>
      <c r="CO4425" s="29"/>
      <c r="CP4425" s="29"/>
      <c r="CQ4425" s="29"/>
      <c r="CR4425" s="29"/>
      <c r="CS4425" s="29"/>
      <c r="CT4425" s="29"/>
      <c r="CU4425" s="29"/>
      <c r="CV4425" s="29"/>
      <c r="CW4425" s="29"/>
      <c r="CX4425" s="29"/>
      <c r="CY4425" s="29"/>
      <c r="CZ4425" s="29"/>
      <c r="DA4425" s="29"/>
      <c r="DB4425" s="29"/>
      <c r="DC4425" s="29"/>
      <c r="DD4425" s="29"/>
      <c r="DE4425" s="29"/>
      <c r="DF4425" s="29"/>
      <c r="DG4425" s="29"/>
      <c r="DH4425" s="29"/>
      <c r="DI4425" s="29"/>
      <c r="DJ4425" s="29"/>
      <c r="DK4425" s="29"/>
      <c r="DL4425" s="29"/>
      <c r="DM4425" s="29"/>
      <c r="DN4425" s="29"/>
      <c r="DO4425" s="29"/>
      <c r="DP4425" s="29"/>
      <c r="DQ4425" s="29"/>
      <c r="DR4425" s="29"/>
      <c r="DS4425" s="29"/>
      <c r="DT4425" s="29"/>
      <c r="DU4425" s="29"/>
      <c r="DV4425" s="29"/>
      <c r="DW4425" s="29"/>
      <c r="DX4425" s="29"/>
      <c r="DY4425" s="29"/>
      <c r="DZ4425" s="29"/>
      <c r="EA4425" s="29"/>
      <c r="EB4425" s="29"/>
      <c r="EC4425" s="29"/>
      <c r="ED4425" s="29"/>
      <c r="EE4425" s="29"/>
      <c r="EF4425" s="29"/>
      <c r="EG4425" s="29"/>
      <c r="EH4425" s="29"/>
      <c r="EI4425" s="29"/>
      <c r="EJ4425" s="29"/>
      <c r="EK4425" s="29"/>
      <c r="EL4425" s="29"/>
      <c r="EM4425" s="29"/>
      <c r="EN4425" s="29"/>
      <c r="EO4425" s="29"/>
      <c r="EP4425" s="29"/>
      <c r="EQ4425" s="29"/>
      <c r="ER4425" s="29"/>
      <c r="ES4425" s="29"/>
      <c r="ET4425" s="29"/>
      <c r="EU4425" s="29"/>
      <c r="EV4425" s="29"/>
      <c r="EW4425" s="29"/>
      <c r="EX4425" s="29"/>
      <c r="EY4425" s="29"/>
      <c r="EZ4425" s="29"/>
      <c r="FA4425" s="29"/>
      <c r="FB4425" s="29"/>
      <c r="FC4425" s="29"/>
      <c r="FD4425" s="29"/>
      <c r="FE4425" s="29"/>
      <c r="FF4425" s="29"/>
      <c r="FG4425" s="29"/>
      <c r="FH4425" s="29"/>
      <c r="FI4425" s="29"/>
      <c r="FJ4425" s="29"/>
      <c r="FK4425" s="29"/>
      <c r="FL4425" s="29"/>
      <c r="FM4425" s="29"/>
      <c r="FN4425" s="29"/>
      <c r="FO4425" s="29"/>
      <c r="FP4425" s="29"/>
      <c r="FQ4425" s="29"/>
      <c r="FR4425" s="29"/>
      <c r="FS4425" s="29"/>
      <c r="FT4425" s="29"/>
      <c r="FU4425" s="29"/>
      <c r="FV4425" s="29"/>
      <c r="FW4425" s="29"/>
      <c r="FX4425" s="29"/>
      <c r="FY4425" s="29"/>
      <c r="FZ4425" s="29"/>
      <c r="GA4425" s="29"/>
      <c r="GB4425" s="29"/>
      <c r="GC4425" s="29"/>
      <c r="GD4425" s="29"/>
      <c r="GE4425" s="29"/>
      <c r="GF4425" s="29"/>
      <c r="GG4425" s="29"/>
      <c r="GH4425" s="29"/>
      <c r="GI4425" s="29"/>
      <c r="GJ4425" s="29"/>
      <c r="GK4425" s="29"/>
      <c r="GL4425" s="29"/>
      <c r="GM4425" s="29"/>
      <c r="GN4425" s="29"/>
      <c r="GO4425" s="29"/>
      <c r="GP4425" s="29"/>
      <c r="GQ4425" s="29"/>
      <c r="GR4425" s="29"/>
      <c r="GS4425" s="29"/>
      <c r="GT4425" s="29"/>
      <c r="GU4425" s="29"/>
      <c r="GV4425" s="29"/>
      <c r="GW4425" s="29"/>
      <c r="GX4425" s="29"/>
      <c r="GY4425" s="29"/>
      <c r="GZ4425" s="29"/>
      <c r="HA4425" s="29"/>
      <c r="HB4425" s="29"/>
      <c r="HC4425" s="29"/>
      <c r="HD4425" s="29"/>
      <c r="HE4425" s="29"/>
      <c r="HF4425" s="29"/>
      <c r="HG4425" s="29"/>
      <c r="HH4425" s="29"/>
      <c r="HI4425" s="29"/>
      <c r="HJ4425" s="29"/>
      <c r="HK4425" s="29"/>
      <c r="HL4425" s="29"/>
      <c r="HM4425" s="29"/>
      <c r="HN4425" s="29"/>
      <c r="HO4425" s="29"/>
      <c r="HP4425" s="29"/>
      <c r="HQ4425" s="29"/>
      <c r="HR4425" s="29"/>
      <c r="HS4425" s="29"/>
      <c r="HT4425" s="29"/>
      <c r="HU4425" s="29"/>
      <c r="HV4425" s="29"/>
      <c r="HW4425" s="29"/>
      <c r="HX4425" s="29"/>
      <c r="HY4425" s="29"/>
      <c r="HZ4425" s="29"/>
      <c r="IA4425" s="29"/>
      <c r="IB4425" s="29"/>
      <c r="IC4425" s="29"/>
      <c r="ID4425" s="29"/>
      <c r="IE4425" s="29"/>
      <c r="IF4425" s="29"/>
      <c r="IG4425" s="29"/>
      <c r="IH4425" s="29"/>
      <c r="II4425" s="29"/>
      <c r="IJ4425" s="29"/>
      <c r="IK4425" s="29"/>
      <c r="IL4425" s="29"/>
      <c r="IM4425" s="29"/>
      <c r="IN4425" s="29"/>
      <c r="IO4425" s="29"/>
      <c r="IP4425" s="29"/>
      <c r="IQ4425" s="29"/>
      <c r="IR4425" s="29"/>
      <c r="IS4425" s="29"/>
      <c r="IT4425" s="29"/>
      <c r="IU4425" s="29"/>
      <c r="IV4425" s="29"/>
      <c r="IW4425" s="29"/>
      <c r="IX4425" s="29"/>
      <c r="IY4425" s="29"/>
      <c r="IZ4425" s="29"/>
      <c r="JA4425" s="29"/>
      <c r="JB4425" s="29"/>
      <c r="JC4425" s="29"/>
      <c r="JD4425" s="29"/>
      <c r="JE4425" s="29"/>
      <c r="JF4425" s="29"/>
      <c r="JG4425" s="29"/>
      <c r="JH4425" s="29"/>
      <c r="JI4425" s="29"/>
      <c r="JJ4425" s="29"/>
      <c r="JK4425" s="29"/>
      <c r="JL4425" s="29"/>
      <c r="JM4425" s="29"/>
      <c r="JN4425" s="29"/>
      <c r="JO4425" s="29"/>
      <c r="JP4425" s="29"/>
      <c r="JQ4425" s="29"/>
      <c r="JR4425" s="29"/>
      <c r="JS4425" s="29"/>
      <c r="JT4425" s="29"/>
      <c r="JU4425" s="29"/>
      <c r="JV4425" s="29"/>
      <c r="JW4425" s="29"/>
      <c r="JX4425" s="29"/>
      <c r="JY4425" s="29"/>
      <c r="JZ4425" s="29"/>
      <c r="KA4425" s="29"/>
      <c r="KB4425" s="29"/>
      <c r="KC4425" s="29"/>
      <c r="KD4425" s="29"/>
      <c r="KE4425" s="29"/>
      <c r="KF4425" s="29"/>
      <c r="KG4425" s="29"/>
      <c r="KH4425" s="29"/>
      <c r="KI4425" s="29"/>
      <c r="KJ4425" s="29"/>
      <c r="KK4425" s="29"/>
      <c r="KL4425" s="29"/>
      <c r="KM4425" s="29"/>
      <c r="KN4425" s="29"/>
      <c r="KO4425" s="29"/>
      <c r="KP4425" s="29"/>
      <c r="KQ4425" s="29"/>
      <c r="KR4425" s="29"/>
      <c r="KS4425" s="29"/>
      <c r="KT4425" s="29"/>
      <c r="KU4425" s="29"/>
      <c r="KV4425" s="29"/>
      <c r="KW4425" s="29"/>
      <c r="KX4425" s="29"/>
      <c r="KY4425" s="29"/>
      <c r="KZ4425" s="29"/>
      <c r="LA4425" s="29"/>
      <c r="LB4425" s="29"/>
      <c r="LC4425" s="29"/>
      <c r="LD4425" s="29"/>
      <c r="LE4425" s="29"/>
      <c r="LF4425" s="29"/>
      <c r="LG4425" s="29"/>
      <c r="LH4425" s="29"/>
      <c r="LI4425" s="29"/>
      <c r="LJ4425" s="29"/>
      <c r="LK4425" s="29"/>
      <c r="LL4425" s="29"/>
      <c r="LM4425" s="29"/>
      <c r="LN4425" s="29"/>
      <c r="LO4425" s="29"/>
      <c r="LP4425" s="29"/>
      <c r="LQ4425" s="29"/>
      <c r="LR4425" s="29"/>
      <c r="LS4425" s="29"/>
      <c r="LT4425" s="29"/>
      <c r="LU4425" s="29"/>
      <c r="LV4425" s="29"/>
      <c r="LW4425" s="29"/>
      <c r="LX4425" s="29"/>
      <c r="LY4425" s="29"/>
      <c r="LZ4425" s="29"/>
      <c r="MA4425" s="29"/>
      <c r="MB4425" s="29"/>
      <c r="MC4425" s="29"/>
      <c r="MD4425" s="29"/>
      <c r="ME4425" s="29"/>
      <c r="MF4425" s="29"/>
      <c r="MG4425" s="29"/>
      <c r="MH4425" s="29"/>
      <c r="MI4425" s="29"/>
      <c r="MJ4425" s="29"/>
      <c r="MK4425" s="29"/>
      <c r="ML4425" s="29"/>
      <c r="MM4425" s="29"/>
      <c r="MN4425" s="29"/>
      <c r="MO4425" s="29"/>
      <c r="MP4425" s="29"/>
      <c r="MQ4425" s="29"/>
      <c r="MR4425" s="29"/>
      <c r="MS4425" s="29"/>
      <c r="MT4425" s="29"/>
      <c r="MU4425" s="29"/>
      <c r="MV4425" s="29"/>
      <c r="MW4425" s="29"/>
      <c r="MX4425" s="29"/>
      <c r="MY4425" s="29"/>
      <c r="MZ4425" s="29"/>
      <c r="NA4425" s="29"/>
      <c r="NB4425" s="29"/>
      <c r="NC4425" s="29"/>
      <c r="ND4425" s="29"/>
      <c r="NE4425" s="29"/>
      <c r="NF4425" s="29"/>
      <c r="NG4425" s="29"/>
      <c r="NH4425" s="29"/>
      <c r="NI4425" s="29"/>
      <c r="NJ4425" s="29"/>
      <c r="NK4425" s="29"/>
      <c r="NL4425" s="29"/>
      <c r="NM4425" s="29"/>
      <c r="NN4425" s="29"/>
      <c r="NO4425" s="29"/>
      <c r="NP4425" s="29"/>
      <c r="NQ4425" s="29"/>
      <c r="NR4425" s="29"/>
      <c r="NS4425" s="29"/>
      <c r="NT4425" s="29"/>
      <c r="NU4425" s="29"/>
      <c r="NV4425" s="29"/>
      <c r="NW4425" s="29"/>
      <c r="NX4425" s="29"/>
      <c r="NY4425" s="29"/>
      <c r="NZ4425" s="29"/>
      <c r="OA4425" s="29"/>
      <c r="OB4425" s="29"/>
      <c r="OC4425" s="29"/>
      <c r="OD4425" s="29"/>
      <c r="OE4425" s="29"/>
      <c r="OF4425" s="29"/>
      <c r="OG4425" s="29"/>
      <c r="OH4425" s="29"/>
    </row>
    <row r="4426" spans="1:398" s="438" customFormat="1" ht="16.5" customHeight="1">
      <c r="A4426" s="30" t="s">
        <v>5742</v>
      </c>
      <c r="B4426" s="13"/>
      <c r="C4426" s="487"/>
      <c r="D4426" s="12"/>
      <c r="E4426" s="14" t="s">
        <v>8528</v>
      </c>
      <c r="F4426" s="14" t="s">
        <v>1288</v>
      </c>
      <c r="G4426" s="14" t="s">
        <v>3984</v>
      </c>
      <c r="H4426" s="15"/>
      <c r="I4426" s="15">
        <v>1</v>
      </c>
      <c r="J4426" s="15">
        <v>0</v>
      </c>
      <c r="K4426" s="15">
        <v>0</v>
      </c>
      <c r="L4426" s="16" t="s">
        <v>5725</v>
      </c>
      <c r="M4426" s="16"/>
      <c r="N4426" s="16" t="s">
        <v>41</v>
      </c>
      <c r="O4426" s="17">
        <v>1440</v>
      </c>
      <c r="P4426" s="17">
        <v>0</v>
      </c>
      <c r="Q4426" s="17">
        <v>0</v>
      </c>
      <c r="R4426" s="18" t="s">
        <v>33</v>
      </c>
      <c r="S4426" s="19"/>
      <c r="T4426" s="19">
        <v>12</v>
      </c>
      <c r="U4426" s="19">
        <v>0.1</v>
      </c>
      <c r="V4426" s="19"/>
      <c r="W4426" s="20">
        <f>(T4426*U4426)/1000</f>
        <v>1.2000000000000001E-3</v>
      </c>
      <c r="X4426" s="21">
        <v>1.7280000000000002</v>
      </c>
      <c r="Y4426" s="22" t="s">
        <v>33</v>
      </c>
      <c r="Z4426" s="86" t="s">
        <v>62</v>
      </c>
      <c r="AA4426" s="86">
        <v>0</v>
      </c>
      <c r="AB4426" s="14" t="s">
        <v>414</v>
      </c>
      <c r="AC4426" s="14" t="s">
        <v>414</v>
      </c>
      <c r="AD4426" s="25"/>
      <c r="AE4426" s="26"/>
      <c r="AF4426" s="27"/>
      <c r="AG4426" s="31"/>
      <c r="AH4426" s="32"/>
      <c r="AI4426" s="32"/>
      <c r="AJ4426" s="32"/>
      <c r="AK4426" s="32"/>
      <c r="AL4426" s="32"/>
      <c r="AM4426" s="32"/>
      <c r="AN4426" s="32"/>
      <c r="AO4426" s="32"/>
      <c r="AP4426" s="440"/>
      <c r="AQ4426" s="440"/>
      <c r="AR4426" s="440"/>
      <c r="AS4426" s="440"/>
      <c r="AT4426" s="440"/>
      <c r="AU4426" s="440"/>
      <c r="AV4426" s="440"/>
      <c r="AW4426" s="440"/>
      <c r="AX4426" s="440"/>
      <c r="AY4426" s="440"/>
      <c r="AZ4426" s="440"/>
      <c r="BA4426" s="440"/>
      <c r="BB4426" s="440"/>
      <c r="BC4426" s="440"/>
      <c r="BD4426" s="440"/>
      <c r="BE4426" s="440"/>
      <c r="BF4426" s="440"/>
      <c r="BG4426" s="440"/>
      <c r="BH4426" s="440"/>
      <c r="BI4426" s="440"/>
      <c r="BJ4426" s="440"/>
      <c r="BK4426" s="440"/>
      <c r="BL4426" s="440"/>
      <c r="BM4426" s="440"/>
      <c r="BN4426" s="440"/>
      <c r="BO4426" s="440"/>
      <c r="BP4426" s="440"/>
      <c r="BQ4426" s="440"/>
      <c r="BR4426" s="437"/>
      <c r="BS4426" s="437"/>
      <c r="BT4426" s="437"/>
      <c r="BU4426" s="437"/>
      <c r="BV4426" s="437"/>
      <c r="BW4426" s="437"/>
      <c r="BX4426" s="437"/>
      <c r="BY4426" s="437"/>
      <c r="BZ4426" s="437"/>
      <c r="CA4426" s="437"/>
      <c r="CB4426" s="437"/>
      <c r="CC4426" s="437"/>
      <c r="CD4426" s="437"/>
      <c r="CE4426" s="437"/>
      <c r="CF4426" s="437"/>
      <c r="CG4426" s="437"/>
      <c r="CH4426" s="437"/>
      <c r="CI4426" s="437"/>
      <c r="CJ4426" s="437"/>
      <c r="CK4426" s="437"/>
      <c r="CL4426" s="437"/>
      <c r="CM4426" s="437"/>
      <c r="CN4426" s="437"/>
      <c r="CO4426" s="437"/>
      <c r="CP4426" s="437"/>
      <c r="CQ4426" s="437"/>
      <c r="CR4426" s="437"/>
      <c r="CS4426" s="437"/>
      <c r="CT4426" s="437"/>
      <c r="CU4426" s="437"/>
      <c r="CV4426" s="437"/>
      <c r="CW4426" s="437"/>
      <c r="CX4426" s="437"/>
      <c r="CY4426" s="437"/>
      <c r="CZ4426" s="437"/>
      <c r="DA4426" s="437"/>
      <c r="DB4426" s="437"/>
      <c r="DC4426" s="437"/>
      <c r="DD4426" s="437"/>
      <c r="DE4426" s="437"/>
      <c r="DF4426" s="437"/>
      <c r="DG4426" s="437"/>
      <c r="DH4426" s="437"/>
      <c r="DI4426" s="437"/>
      <c r="DJ4426" s="437"/>
      <c r="DK4426" s="437"/>
      <c r="DL4426" s="437"/>
      <c r="DM4426" s="437"/>
      <c r="DN4426" s="437"/>
      <c r="DO4426" s="437"/>
      <c r="DP4426" s="437"/>
      <c r="DQ4426" s="437"/>
      <c r="DR4426" s="437"/>
      <c r="DS4426" s="437"/>
      <c r="DT4426" s="437"/>
      <c r="DU4426" s="437"/>
      <c r="DV4426" s="437"/>
      <c r="DW4426" s="437"/>
      <c r="DX4426" s="437"/>
      <c r="DY4426" s="437"/>
      <c r="DZ4426" s="437"/>
      <c r="EA4426" s="437"/>
      <c r="EB4426" s="437"/>
      <c r="EC4426" s="437"/>
      <c r="ED4426" s="437"/>
      <c r="EE4426" s="437"/>
      <c r="EF4426" s="437"/>
      <c r="EG4426" s="437"/>
      <c r="EH4426" s="437"/>
      <c r="EI4426" s="437"/>
      <c r="EJ4426" s="437"/>
      <c r="EK4426" s="437"/>
      <c r="EL4426" s="437"/>
      <c r="EM4426" s="437"/>
      <c r="EN4426" s="437"/>
      <c r="EO4426" s="437"/>
      <c r="EP4426" s="437"/>
      <c r="EQ4426" s="437"/>
      <c r="ER4426" s="437"/>
      <c r="ES4426" s="437"/>
      <c r="ET4426" s="437"/>
      <c r="EU4426" s="437"/>
      <c r="EV4426" s="437"/>
      <c r="EW4426" s="437"/>
      <c r="EX4426" s="437"/>
      <c r="EY4426" s="437"/>
      <c r="EZ4426" s="437"/>
      <c r="FA4426" s="437"/>
      <c r="FB4426" s="437"/>
      <c r="FC4426" s="437"/>
      <c r="FD4426" s="437"/>
      <c r="FE4426" s="437"/>
      <c r="FF4426" s="437"/>
      <c r="FG4426" s="437"/>
      <c r="FH4426" s="437"/>
      <c r="FI4426" s="437"/>
      <c r="FJ4426" s="437"/>
      <c r="FK4426" s="437"/>
      <c r="FL4426" s="437"/>
      <c r="FM4426" s="437"/>
      <c r="FN4426" s="437"/>
      <c r="FO4426" s="437"/>
      <c r="FP4426" s="437"/>
      <c r="FQ4426" s="437"/>
      <c r="FR4426" s="437"/>
      <c r="FS4426" s="437"/>
      <c r="FT4426" s="437"/>
      <c r="FU4426" s="437"/>
      <c r="FV4426" s="437"/>
      <c r="FW4426" s="437"/>
      <c r="FX4426" s="437"/>
      <c r="FY4426" s="437"/>
      <c r="FZ4426" s="437"/>
      <c r="GA4426" s="437"/>
      <c r="GB4426" s="437"/>
      <c r="GC4426" s="437"/>
      <c r="GD4426" s="437"/>
      <c r="GE4426" s="437"/>
      <c r="GF4426" s="437"/>
      <c r="GG4426" s="437"/>
      <c r="GH4426" s="437"/>
      <c r="GI4426" s="437"/>
      <c r="GJ4426" s="437"/>
      <c r="GK4426" s="437"/>
      <c r="GL4426" s="437"/>
      <c r="GM4426" s="437"/>
      <c r="GN4426" s="437"/>
      <c r="GO4426" s="437"/>
      <c r="GP4426" s="437"/>
      <c r="GQ4426" s="437"/>
      <c r="GR4426" s="437"/>
      <c r="GS4426" s="437"/>
      <c r="GT4426" s="437"/>
      <c r="GU4426" s="437"/>
      <c r="GV4426" s="437"/>
      <c r="GW4426" s="437"/>
      <c r="GX4426" s="437"/>
      <c r="GY4426" s="437"/>
      <c r="GZ4426" s="437"/>
      <c r="HA4426" s="437"/>
      <c r="HB4426" s="437"/>
      <c r="HC4426" s="437"/>
      <c r="HD4426" s="437"/>
      <c r="HE4426" s="437"/>
      <c r="HF4426" s="437"/>
      <c r="HG4426" s="437"/>
      <c r="HH4426" s="437"/>
      <c r="HI4426" s="437"/>
      <c r="HJ4426" s="437"/>
      <c r="HK4426" s="437"/>
      <c r="HL4426" s="437"/>
      <c r="HM4426" s="437"/>
      <c r="HN4426" s="437"/>
      <c r="HO4426" s="437"/>
      <c r="HP4426" s="437"/>
      <c r="HQ4426" s="437"/>
      <c r="HR4426" s="437"/>
      <c r="HS4426" s="437"/>
      <c r="HT4426" s="437"/>
      <c r="HU4426" s="437"/>
      <c r="HV4426" s="437"/>
      <c r="HW4426" s="437"/>
      <c r="HX4426" s="437"/>
      <c r="HY4426" s="437"/>
      <c r="HZ4426" s="437"/>
      <c r="IA4426" s="437"/>
      <c r="IB4426" s="437"/>
      <c r="IC4426" s="437"/>
      <c r="ID4426" s="437"/>
      <c r="IE4426" s="437"/>
      <c r="IF4426" s="437"/>
      <c r="IG4426" s="437"/>
      <c r="IH4426" s="437"/>
      <c r="II4426" s="437"/>
      <c r="IJ4426" s="437"/>
      <c r="IK4426" s="437"/>
      <c r="IL4426" s="437"/>
      <c r="IM4426" s="437"/>
      <c r="IN4426" s="437"/>
      <c r="IO4426" s="437"/>
      <c r="IP4426" s="437"/>
      <c r="IQ4426" s="437"/>
      <c r="IR4426" s="437"/>
      <c r="IS4426" s="437"/>
      <c r="IT4426" s="437"/>
      <c r="IU4426" s="437"/>
      <c r="IV4426" s="437"/>
      <c r="IW4426" s="437"/>
      <c r="IX4426" s="437"/>
      <c r="IY4426" s="437"/>
      <c r="IZ4426" s="437"/>
      <c r="JA4426" s="437"/>
      <c r="JB4426" s="437"/>
      <c r="JC4426" s="437"/>
      <c r="JD4426" s="437"/>
      <c r="JE4426" s="437"/>
      <c r="JF4426" s="437"/>
      <c r="JG4426" s="437"/>
      <c r="JH4426" s="437"/>
      <c r="JI4426" s="437"/>
      <c r="JJ4426" s="437"/>
      <c r="JK4426" s="437"/>
      <c r="JL4426" s="437"/>
      <c r="JM4426" s="437"/>
      <c r="JN4426" s="437"/>
      <c r="JO4426" s="437"/>
      <c r="JP4426" s="437"/>
      <c r="JQ4426" s="437"/>
      <c r="JR4426" s="437"/>
      <c r="JS4426" s="437"/>
      <c r="JT4426" s="437"/>
      <c r="JU4426" s="437"/>
      <c r="JV4426" s="437"/>
      <c r="JW4426" s="437"/>
      <c r="JX4426" s="437"/>
      <c r="JY4426" s="437"/>
      <c r="JZ4426" s="437"/>
      <c r="KA4426" s="437"/>
      <c r="KB4426" s="437"/>
      <c r="KC4426" s="437"/>
      <c r="KD4426" s="437"/>
      <c r="KE4426" s="437"/>
      <c r="KF4426" s="437"/>
      <c r="KG4426" s="437"/>
      <c r="KH4426" s="437"/>
      <c r="KI4426" s="437"/>
      <c r="KJ4426" s="437"/>
      <c r="KK4426" s="437"/>
      <c r="KL4426" s="437"/>
      <c r="KM4426" s="437"/>
      <c r="KN4426" s="437"/>
      <c r="KO4426" s="437"/>
      <c r="KP4426" s="437"/>
      <c r="KQ4426" s="437"/>
      <c r="KR4426" s="437"/>
      <c r="KS4426" s="437"/>
      <c r="KT4426" s="437"/>
      <c r="KU4426" s="437"/>
      <c r="KV4426" s="437"/>
      <c r="KW4426" s="437"/>
      <c r="KX4426" s="437"/>
      <c r="KY4426" s="437"/>
      <c r="KZ4426" s="437"/>
      <c r="LA4426" s="437"/>
      <c r="LB4426" s="437"/>
      <c r="LC4426" s="437"/>
      <c r="LD4426" s="437"/>
      <c r="LE4426" s="437"/>
      <c r="LF4426" s="437"/>
      <c r="LG4426" s="437"/>
      <c r="LH4426" s="437"/>
      <c r="LI4426" s="437"/>
      <c r="LJ4426" s="437"/>
      <c r="LK4426" s="437"/>
      <c r="LL4426" s="437"/>
      <c r="LM4426" s="437"/>
      <c r="LN4426" s="437"/>
      <c r="LO4426" s="437"/>
      <c r="LP4426" s="437"/>
      <c r="LQ4426" s="437"/>
      <c r="LR4426" s="437"/>
      <c r="LS4426" s="437"/>
      <c r="LT4426" s="437"/>
      <c r="LU4426" s="437"/>
      <c r="LV4426" s="437"/>
      <c r="LW4426" s="437"/>
      <c r="LX4426" s="437"/>
      <c r="LY4426" s="437"/>
      <c r="LZ4426" s="437"/>
      <c r="MA4426" s="437"/>
      <c r="MB4426" s="437"/>
      <c r="MC4426" s="437"/>
      <c r="MD4426" s="437"/>
      <c r="ME4426" s="437"/>
      <c r="MF4426" s="437"/>
      <c r="MG4426" s="437"/>
      <c r="MH4426" s="437"/>
      <c r="MI4426" s="437"/>
      <c r="MJ4426" s="437"/>
      <c r="MK4426" s="437"/>
      <c r="ML4426" s="437"/>
      <c r="MM4426" s="437"/>
      <c r="MN4426" s="437"/>
      <c r="MO4426" s="437"/>
      <c r="MP4426" s="437"/>
      <c r="MQ4426" s="437"/>
      <c r="MR4426" s="437"/>
      <c r="MS4426" s="437"/>
      <c r="MT4426" s="437"/>
      <c r="MU4426" s="437"/>
      <c r="MV4426" s="437"/>
      <c r="MW4426" s="437"/>
      <c r="MX4426" s="437"/>
      <c r="MY4426" s="437"/>
      <c r="MZ4426" s="437"/>
      <c r="NA4426" s="437"/>
      <c r="NB4426" s="437"/>
      <c r="NC4426" s="437"/>
      <c r="ND4426" s="437"/>
      <c r="NE4426" s="437"/>
      <c r="NF4426" s="437"/>
      <c r="NG4426" s="437"/>
      <c r="NH4426" s="437"/>
      <c r="NI4426" s="437"/>
      <c r="NJ4426" s="437"/>
      <c r="NK4426" s="437"/>
      <c r="NL4426" s="437"/>
      <c r="NM4426" s="437"/>
      <c r="NN4426" s="437"/>
      <c r="NO4426" s="437"/>
      <c r="NP4426" s="437"/>
      <c r="NQ4426" s="437"/>
      <c r="NR4426" s="437"/>
      <c r="NS4426" s="437"/>
      <c r="NT4426" s="437"/>
      <c r="NU4426" s="437"/>
      <c r="NV4426" s="437"/>
      <c r="NW4426" s="437"/>
      <c r="NX4426" s="437"/>
      <c r="NY4426" s="437"/>
      <c r="NZ4426" s="437"/>
      <c r="OA4426" s="437"/>
      <c r="OB4426" s="437"/>
      <c r="OC4426" s="437"/>
      <c r="OD4426" s="437"/>
      <c r="OE4426" s="437"/>
      <c r="OF4426" s="437"/>
      <c r="OG4426" s="437"/>
      <c r="OH4426" s="437"/>
    </row>
    <row r="4427" spans="1:398" ht="16.5" customHeight="1">
      <c r="A4427" s="30" t="s">
        <v>5742</v>
      </c>
      <c r="B4427" s="13"/>
      <c r="C4427" s="368"/>
      <c r="D4427" s="12"/>
      <c r="E4427" s="14" t="s">
        <v>1687</v>
      </c>
      <c r="F4427" s="14"/>
      <c r="G4427" s="14"/>
      <c r="H4427" s="15"/>
      <c r="I4427" s="15">
        <v>1</v>
      </c>
      <c r="J4427" s="15"/>
      <c r="K4427" s="15"/>
      <c r="L4427" s="16" t="s">
        <v>5700</v>
      </c>
      <c r="M4427" s="16"/>
      <c r="N4427" s="16" t="s">
        <v>61</v>
      </c>
      <c r="O4427" s="94">
        <v>50</v>
      </c>
      <c r="P4427" s="94">
        <v>0</v>
      </c>
      <c r="Q4427" s="94">
        <v>0</v>
      </c>
      <c r="R4427" s="94" t="s">
        <v>33</v>
      </c>
      <c r="S4427" s="19">
        <v>60</v>
      </c>
      <c r="T4427" s="19">
        <v>110</v>
      </c>
      <c r="U4427" s="19">
        <v>0</v>
      </c>
      <c r="V4427" s="19">
        <v>0</v>
      </c>
      <c r="W4427" s="20">
        <v>4.2000000000000003E-2</v>
      </c>
      <c r="X4427" s="21">
        <v>2.1</v>
      </c>
      <c r="Y4427" s="22" t="s">
        <v>33</v>
      </c>
      <c r="Z4427" s="86" t="s">
        <v>62</v>
      </c>
      <c r="AA4427" s="86">
        <v>0</v>
      </c>
      <c r="AB4427" s="14" t="s">
        <v>414</v>
      </c>
      <c r="AC4427" s="14" t="s">
        <v>414</v>
      </c>
      <c r="AD4427" s="25"/>
      <c r="AE4427" s="26"/>
      <c r="AF4427" s="27"/>
      <c r="AG4427" s="31"/>
      <c r="AH4427" s="32"/>
      <c r="AI4427" s="32"/>
      <c r="AJ4427" s="32"/>
      <c r="AK4427" s="32"/>
      <c r="AL4427" s="32"/>
      <c r="AM4427" s="32"/>
      <c r="AN4427" s="32"/>
      <c r="AO4427" s="32"/>
      <c r="AP4427" s="439"/>
      <c r="AQ4427" s="439"/>
      <c r="AR4427" s="439"/>
      <c r="AS4427" s="439"/>
      <c r="AT4427" s="439"/>
      <c r="AU4427" s="439"/>
      <c r="AV4427" s="439"/>
      <c r="AW4427" s="439"/>
      <c r="AX4427" s="439"/>
      <c r="AY4427" s="439"/>
      <c r="AZ4427" s="439"/>
      <c r="BA4427" s="439"/>
      <c r="BB4427" s="439"/>
      <c r="BC4427" s="439"/>
      <c r="BD4427" s="439"/>
      <c r="BE4427" s="439"/>
      <c r="BF4427" s="439"/>
      <c r="BG4427" s="439"/>
      <c r="BH4427" s="439"/>
      <c r="BI4427" s="439"/>
      <c r="BJ4427" s="439"/>
      <c r="BK4427" s="439"/>
      <c r="BL4427" s="439"/>
      <c r="BM4427" s="439"/>
      <c r="BN4427" s="439"/>
      <c r="BO4427" s="439"/>
      <c r="BP4427" s="439"/>
      <c r="BQ4427" s="439"/>
      <c r="BR4427" s="29"/>
      <c r="BS4427" s="29"/>
      <c r="BT4427" s="29"/>
      <c r="BU4427" s="29"/>
      <c r="BV4427" s="29"/>
      <c r="BW4427" s="29"/>
      <c r="BX4427" s="29"/>
      <c r="BY4427" s="29"/>
      <c r="BZ4427" s="29"/>
      <c r="CA4427" s="29"/>
      <c r="CB4427" s="29"/>
      <c r="CC4427" s="29"/>
      <c r="CD4427" s="29"/>
      <c r="CE4427" s="29"/>
      <c r="CF4427" s="29"/>
      <c r="CG4427" s="29"/>
      <c r="CH4427" s="29"/>
      <c r="CI4427" s="29"/>
      <c r="CJ4427" s="29"/>
      <c r="CK4427" s="29"/>
      <c r="CL4427" s="29"/>
      <c r="CM4427" s="29"/>
      <c r="CN4427" s="29"/>
      <c r="CO4427" s="29"/>
      <c r="CP4427" s="29"/>
      <c r="CQ4427" s="29"/>
      <c r="CR4427" s="29"/>
      <c r="CS4427" s="29"/>
      <c r="CT4427" s="29"/>
      <c r="CU4427" s="29"/>
      <c r="CV4427" s="29"/>
      <c r="CW4427" s="29"/>
      <c r="CX4427" s="29"/>
      <c r="CY4427" s="29"/>
      <c r="CZ4427" s="29"/>
      <c r="DA4427" s="29"/>
      <c r="DB4427" s="29"/>
      <c r="DC4427" s="29"/>
      <c r="DD4427" s="29"/>
      <c r="DE4427" s="29"/>
      <c r="DF4427" s="29"/>
      <c r="DG4427" s="29"/>
      <c r="DH4427" s="29"/>
      <c r="DI4427" s="29"/>
      <c r="DJ4427" s="29"/>
      <c r="DK4427" s="29"/>
      <c r="DL4427" s="29"/>
      <c r="DM4427" s="29"/>
      <c r="DN4427" s="29"/>
      <c r="DO4427" s="29"/>
      <c r="DP4427" s="29"/>
      <c r="DQ4427" s="29"/>
      <c r="DR4427" s="29"/>
      <c r="DS4427" s="29"/>
      <c r="DT4427" s="29"/>
      <c r="DU4427" s="29"/>
      <c r="DV4427" s="29"/>
      <c r="DW4427" s="29"/>
      <c r="DX4427" s="29"/>
      <c r="DY4427" s="29"/>
      <c r="DZ4427" s="29"/>
      <c r="EA4427" s="29"/>
      <c r="EB4427" s="29"/>
      <c r="EC4427" s="29"/>
      <c r="ED4427" s="29"/>
      <c r="EE4427" s="29"/>
      <c r="EF4427" s="29"/>
      <c r="EG4427" s="29"/>
      <c r="EH4427" s="29"/>
      <c r="EI4427" s="29"/>
      <c r="EJ4427" s="29"/>
      <c r="EK4427" s="29"/>
      <c r="EL4427" s="29"/>
      <c r="EM4427" s="29"/>
      <c r="EN4427" s="29"/>
      <c r="EO4427" s="29"/>
      <c r="EP4427" s="29"/>
      <c r="EQ4427" s="29"/>
      <c r="ER4427" s="29"/>
      <c r="ES4427" s="29"/>
      <c r="ET4427" s="29"/>
      <c r="EU4427" s="29"/>
      <c r="EV4427" s="29"/>
      <c r="EW4427" s="29"/>
      <c r="EX4427" s="29"/>
      <c r="EY4427" s="29"/>
      <c r="EZ4427" s="29"/>
      <c r="FA4427" s="29"/>
      <c r="FB4427" s="29"/>
      <c r="FC4427" s="29"/>
      <c r="FD4427" s="29"/>
      <c r="FE4427" s="29"/>
      <c r="FF4427" s="29"/>
      <c r="FG4427" s="29"/>
      <c r="FH4427" s="29"/>
      <c r="FI4427" s="29"/>
      <c r="FJ4427" s="29"/>
      <c r="FK4427" s="29"/>
      <c r="FL4427" s="29"/>
      <c r="FM4427" s="29"/>
      <c r="FN4427" s="29"/>
      <c r="FO4427" s="29"/>
      <c r="FP4427" s="29"/>
      <c r="FQ4427" s="29"/>
      <c r="FR4427" s="29"/>
      <c r="FS4427" s="29"/>
      <c r="FT4427" s="29"/>
      <c r="FU4427" s="29"/>
      <c r="FV4427" s="29"/>
      <c r="FW4427" s="29"/>
      <c r="FX4427" s="29"/>
      <c r="FY4427" s="29"/>
      <c r="FZ4427" s="29"/>
      <c r="GA4427" s="29"/>
      <c r="GB4427" s="29"/>
      <c r="GC4427" s="29"/>
      <c r="GD4427" s="29"/>
      <c r="GE4427" s="29"/>
      <c r="GF4427" s="29"/>
      <c r="GG4427" s="29"/>
      <c r="GH4427" s="29"/>
      <c r="GI4427" s="29"/>
      <c r="GJ4427" s="29"/>
      <c r="GK4427" s="29"/>
      <c r="GL4427" s="29"/>
      <c r="GM4427" s="29"/>
      <c r="GN4427" s="29"/>
      <c r="GO4427" s="29"/>
      <c r="GP4427" s="29"/>
      <c r="GQ4427" s="29"/>
      <c r="GR4427" s="29"/>
      <c r="GS4427" s="29"/>
      <c r="GT4427" s="29"/>
      <c r="GU4427" s="29"/>
      <c r="GV4427" s="29"/>
      <c r="GW4427" s="29"/>
      <c r="GX4427" s="29"/>
      <c r="GY4427" s="29"/>
      <c r="GZ4427" s="29"/>
      <c r="HA4427" s="29"/>
      <c r="HB4427" s="29"/>
      <c r="HC4427" s="29"/>
      <c r="HD4427" s="29"/>
      <c r="HE4427" s="29"/>
      <c r="HF4427" s="29"/>
      <c r="HG4427" s="29"/>
      <c r="HH4427" s="29"/>
      <c r="HI4427" s="29"/>
      <c r="HJ4427" s="29"/>
      <c r="HK4427" s="29"/>
      <c r="HL4427" s="29"/>
      <c r="HM4427" s="29"/>
      <c r="HN4427" s="29"/>
      <c r="HO4427" s="29"/>
      <c r="HP4427" s="29"/>
      <c r="HQ4427" s="29"/>
      <c r="HR4427" s="29"/>
      <c r="HS4427" s="29"/>
      <c r="HT4427" s="29"/>
      <c r="HU4427" s="29"/>
      <c r="HV4427" s="29"/>
      <c r="HW4427" s="29"/>
      <c r="HX4427" s="29"/>
      <c r="HY4427" s="29"/>
      <c r="HZ4427" s="29"/>
      <c r="IA4427" s="29"/>
      <c r="IB4427" s="29"/>
      <c r="IC4427" s="29"/>
      <c r="ID4427" s="29"/>
      <c r="IE4427" s="29"/>
      <c r="IF4427" s="29"/>
      <c r="IG4427" s="29"/>
      <c r="IH4427" s="29"/>
      <c r="II4427" s="29"/>
      <c r="IJ4427" s="29"/>
      <c r="IK4427" s="29"/>
      <c r="IL4427" s="29"/>
      <c r="IM4427" s="29"/>
      <c r="IN4427" s="29"/>
      <c r="IO4427" s="29"/>
      <c r="IP4427" s="29"/>
      <c r="IQ4427" s="29"/>
      <c r="IR4427" s="29"/>
      <c r="IS4427" s="29"/>
      <c r="IT4427" s="29"/>
      <c r="IU4427" s="29"/>
      <c r="IV4427" s="29"/>
      <c r="IW4427" s="29"/>
      <c r="IX4427" s="29"/>
      <c r="IY4427" s="29"/>
      <c r="IZ4427" s="29"/>
      <c r="JA4427" s="29"/>
      <c r="JB4427" s="29"/>
      <c r="JC4427" s="29"/>
      <c r="JD4427" s="29"/>
      <c r="JE4427" s="29"/>
      <c r="JF4427" s="29"/>
      <c r="JG4427" s="29"/>
      <c r="JH4427" s="29"/>
      <c r="JI4427" s="29"/>
      <c r="JJ4427" s="29"/>
      <c r="JK4427" s="29"/>
      <c r="JL4427" s="29"/>
      <c r="JM4427" s="29"/>
      <c r="JN4427" s="29"/>
      <c r="JO4427" s="29"/>
      <c r="JP4427" s="29"/>
      <c r="JQ4427" s="29"/>
      <c r="JR4427" s="29"/>
      <c r="JS4427" s="29"/>
      <c r="JT4427" s="29"/>
      <c r="JU4427" s="29"/>
      <c r="JV4427" s="29"/>
      <c r="JW4427" s="29"/>
      <c r="JX4427" s="29"/>
      <c r="JY4427" s="29"/>
      <c r="JZ4427" s="29"/>
      <c r="KA4427" s="29"/>
      <c r="KB4427" s="29"/>
      <c r="KC4427" s="29"/>
      <c r="KD4427" s="29"/>
      <c r="KE4427" s="29"/>
      <c r="KF4427" s="29"/>
      <c r="KG4427" s="29"/>
      <c r="KH4427" s="29"/>
      <c r="KI4427" s="29"/>
      <c r="KJ4427" s="29"/>
      <c r="KK4427" s="29"/>
      <c r="KL4427" s="29"/>
      <c r="KM4427" s="29"/>
      <c r="KN4427" s="29"/>
      <c r="KO4427" s="29"/>
      <c r="KP4427" s="29"/>
      <c r="KQ4427" s="29"/>
      <c r="KR4427" s="29"/>
      <c r="KS4427" s="29"/>
      <c r="KT4427" s="29"/>
      <c r="KU4427" s="29"/>
      <c r="KV4427" s="29"/>
      <c r="KW4427" s="29"/>
      <c r="KX4427" s="29"/>
      <c r="KY4427" s="29"/>
      <c r="KZ4427" s="29"/>
      <c r="LA4427" s="29"/>
      <c r="LB4427" s="29"/>
      <c r="LC4427" s="29"/>
      <c r="LD4427" s="29"/>
      <c r="LE4427" s="29"/>
      <c r="LF4427" s="29"/>
      <c r="LG4427" s="29"/>
      <c r="LH4427" s="29"/>
      <c r="LI4427" s="29"/>
      <c r="LJ4427" s="29"/>
      <c r="LK4427" s="29"/>
      <c r="LL4427" s="29"/>
      <c r="LM4427" s="29"/>
      <c r="LN4427" s="29"/>
      <c r="LO4427" s="29"/>
      <c r="LP4427" s="29"/>
      <c r="LQ4427" s="29"/>
      <c r="LR4427" s="29"/>
      <c r="LS4427" s="29"/>
      <c r="LT4427" s="29"/>
      <c r="LU4427" s="29"/>
      <c r="LV4427" s="29"/>
      <c r="LW4427" s="29"/>
      <c r="LX4427" s="29"/>
      <c r="LY4427" s="29"/>
      <c r="LZ4427" s="29"/>
      <c r="MA4427" s="29"/>
      <c r="MB4427" s="29"/>
      <c r="MC4427" s="29"/>
      <c r="MD4427" s="29"/>
      <c r="ME4427" s="29"/>
      <c r="MF4427" s="29"/>
      <c r="MG4427" s="29"/>
      <c r="MH4427" s="29"/>
      <c r="MI4427" s="29"/>
      <c r="MJ4427" s="29"/>
      <c r="MK4427" s="29"/>
      <c r="ML4427" s="29"/>
      <c r="MM4427" s="29"/>
      <c r="MN4427" s="29"/>
      <c r="MO4427" s="29"/>
      <c r="MP4427" s="29"/>
      <c r="MQ4427" s="29"/>
      <c r="MR4427" s="29"/>
      <c r="MS4427" s="29"/>
      <c r="MT4427" s="29"/>
      <c r="MU4427" s="29"/>
      <c r="MV4427" s="29"/>
      <c r="MW4427" s="29"/>
      <c r="MX4427" s="29"/>
      <c r="MY4427" s="29"/>
      <c r="MZ4427" s="29"/>
      <c r="NA4427" s="29"/>
      <c r="NB4427" s="29"/>
      <c r="NC4427" s="29"/>
      <c r="ND4427" s="29"/>
      <c r="NE4427" s="29"/>
      <c r="NF4427" s="29"/>
      <c r="NG4427" s="29"/>
      <c r="NH4427" s="29"/>
      <c r="NI4427" s="29"/>
      <c r="NJ4427" s="29"/>
      <c r="NK4427" s="29"/>
      <c r="NL4427" s="29"/>
      <c r="NM4427" s="29"/>
      <c r="NN4427" s="29"/>
      <c r="NO4427" s="29"/>
      <c r="NP4427" s="29"/>
      <c r="NQ4427" s="29"/>
      <c r="NR4427" s="29"/>
      <c r="NS4427" s="29"/>
      <c r="NT4427" s="29"/>
      <c r="NU4427" s="29"/>
      <c r="NV4427" s="29"/>
      <c r="NW4427" s="29"/>
      <c r="NX4427" s="29"/>
      <c r="NY4427" s="29"/>
      <c r="NZ4427" s="29"/>
      <c r="OA4427" s="29"/>
      <c r="OB4427" s="29"/>
      <c r="OC4427" s="29"/>
      <c r="OD4427" s="29"/>
      <c r="OE4427" s="29"/>
      <c r="OF4427" s="29"/>
      <c r="OG4427" s="29"/>
      <c r="OH4427" s="29"/>
    </row>
    <row r="4428" spans="1:398" ht="16.5" customHeight="1">
      <c r="A4428" s="30" t="s">
        <v>5742</v>
      </c>
      <c r="B4428" s="13"/>
      <c r="C4428" s="487"/>
      <c r="D4428" s="12"/>
      <c r="E4428" s="14" t="s">
        <v>5682</v>
      </c>
      <c r="F4428" s="14" t="s">
        <v>5683</v>
      </c>
      <c r="G4428" s="14" t="s">
        <v>5684</v>
      </c>
      <c r="H4428" s="15" t="s">
        <v>68</v>
      </c>
      <c r="I4428" s="15">
        <v>1</v>
      </c>
      <c r="J4428" s="15" t="s">
        <v>68</v>
      </c>
      <c r="K4428" s="15" t="s">
        <v>68</v>
      </c>
      <c r="L4428" s="16" t="s">
        <v>5676</v>
      </c>
      <c r="M4428" s="16"/>
      <c r="N4428" s="16" t="s">
        <v>61</v>
      </c>
      <c r="O4428" s="17">
        <v>240</v>
      </c>
      <c r="P4428" s="17">
        <v>0</v>
      </c>
      <c r="Q4428" s="17">
        <v>0</v>
      </c>
      <c r="R4428" s="18" t="s">
        <v>33</v>
      </c>
      <c r="S4428" s="16" t="s">
        <v>5681</v>
      </c>
      <c r="T4428" s="19" t="s">
        <v>5685</v>
      </c>
      <c r="U4428" s="19" t="s">
        <v>68</v>
      </c>
      <c r="V4428" s="19">
        <v>0</v>
      </c>
      <c r="W4428" s="20">
        <v>1.4999999999999999E-2</v>
      </c>
      <c r="X4428" s="21">
        <v>3.5999999999999996</v>
      </c>
      <c r="Y4428" s="22" t="s">
        <v>33</v>
      </c>
      <c r="Z4428" s="86" t="s">
        <v>62</v>
      </c>
      <c r="AA4428" s="86">
        <v>0</v>
      </c>
      <c r="AB4428" s="86" t="s">
        <v>68</v>
      </c>
      <c r="AC4428" s="86" t="s">
        <v>68</v>
      </c>
      <c r="AD4428" s="25"/>
      <c r="AE4428" s="26"/>
      <c r="AF4428" s="27"/>
      <c r="AG4428" s="31"/>
      <c r="AH4428" s="32"/>
      <c r="AI4428" s="32"/>
      <c r="AJ4428" s="32"/>
      <c r="AK4428" s="32"/>
      <c r="AL4428" s="32"/>
      <c r="AM4428" s="32"/>
      <c r="AN4428" s="32"/>
      <c r="AO4428" s="32"/>
      <c r="AP4428" s="439"/>
      <c r="AQ4428" s="439"/>
      <c r="AR4428" s="439"/>
      <c r="AS4428" s="439"/>
      <c r="AT4428" s="439"/>
      <c r="AU4428" s="439"/>
      <c r="AV4428" s="439"/>
      <c r="AW4428" s="439"/>
      <c r="AX4428" s="439"/>
      <c r="AY4428" s="439"/>
      <c r="AZ4428" s="439"/>
      <c r="BA4428" s="439"/>
      <c r="BB4428" s="439"/>
      <c r="BC4428" s="439"/>
      <c r="BD4428" s="439"/>
      <c r="BE4428" s="439"/>
      <c r="BF4428" s="439"/>
      <c r="BG4428" s="439"/>
      <c r="BH4428" s="439"/>
      <c r="BI4428" s="439"/>
      <c r="BJ4428" s="439"/>
      <c r="BK4428" s="439"/>
      <c r="BL4428" s="439"/>
      <c r="BM4428" s="439"/>
      <c r="BN4428" s="439"/>
      <c r="BO4428" s="439"/>
      <c r="BP4428" s="439"/>
      <c r="BQ4428" s="439"/>
      <c r="BR4428" s="29"/>
      <c r="BS4428" s="29"/>
      <c r="BT4428" s="29"/>
      <c r="BU4428" s="29"/>
      <c r="BV4428" s="29"/>
      <c r="BW4428" s="29"/>
      <c r="BX4428" s="29"/>
      <c r="BY4428" s="29"/>
      <c r="BZ4428" s="29"/>
      <c r="CA4428" s="29"/>
      <c r="CB4428" s="29"/>
      <c r="CC4428" s="29"/>
      <c r="CD4428" s="29"/>
      <c r="CE4428" s="29"/>
      <c r="CF4428" s="29"/>
      <c r="CG4428" s="29"/>
      <c r="CH4428" s="29"/>
      <c r="CI4428" s="29"/>
      <c r="CJ4428" s="29"/>
      <c r="CK4428" s="29"/>
      <c r="CL4428" s="29"/>
      <c r="CM4428" s="29"/>
      <c r="CN4428" s="29"/>
      <c r="CO4428" s="29"/>
      <c r="CP4428" s="29"/>
      <c r="CQ4428" s="29"/>
      <c r="CR4428" s="29"/>
      <c r="CS4428" s="29"/>
      <c r="CT4428" s="29"/>
      <c r="CU4428" s="29"/>
      <c r="CV4428" s="29"/>
      <c r="CW4428" s="29"/>
      <c r="CX4428" s="29"/>
      <c r="CY4428" s="29"/>
      <c r="CZ4428" s="29"/>
      <c r="DA4428" s="29"/>
      <c r="DB4428" s="29"/>
      <c r="DC4428" s="29"/>
      <c r="DD4428" s="29"/>
      <c r="DE4428" s="29"/>
      <c r="DF4428" s="29"/>
      <c r="DG4428" s="29"/>
      <c r="DH4428" s="29"/>
      <c r="DI4428" s="29"/>
      <c r="DJ4428" s="29"/>
      <c r="DK4428" s="29"/>
      <c r="DL4428" s="29"/>
      <c r="DM4428" s="29"/>
      <c r="DN4428" s="29"/>
      <c r="DO4428" s="29"/>
      <c r="DP4428" s="29"/>
      <c r="DQ4428" s="29"/>
      <c r="DR4428" s="29"/>
      <c r="DS4428" s="29"/>
      <c r="DT4428" s="29"/>
      <c r="DU4428" s="29"/>
      <c r="DV4428" s="29"/>
      <c r="DW4428" s="29"/>
      <c r="DX4428" s="29"/>
      <c r="DY4428" s="29"/>
      <c r="DZ4428" s="29"/>
      <c r="EA4428" s="29"/>
      <c r="EB4428" s="29"/>
      <c r="EC4428" s="29"/>
      <c r="ED4428" s="29"/>
      <c r="EE4428" s="29"/>
      <c r="EF4428" s="29"/>
      <c r="EG4428" s="29"/>
      <c r="EH4428" s="29"/>
      <c r="EI4428" s="29"/>
      <c r="EJ4428" s="29"/>
      <c r="EK4428" s="29"/>
      <c r="EL4428" s="29"/>
      <c r="EM4428" s="29"/>
      <c r="EN4428" s="29"/>
      <c r="EO4428" s="29"/>
      <c r="EP4428" s="29"/>
      <c r="EQ4428" s="29"/>
      <c r="ER4428" s="29"/>
      <c r="ES4428" s="29"/>
      <c r="ET4428" s="29"/>
      <c r="EU4428" s="29"/>
      <c r="EV4428" s="29"/>
      <c r="EW4428" s="29"/>
      <c r="EX4428" s="29"/>
      <c r="EY4428" s="29"/>
      <c r="EZ4428" s="29"/>
      <c r="FA4428" s="29"/>
      <c r="FB4428" s="29"/>
      <c r="FC4428" s="29"/>
      <c r="FD4428" s="29"/>
      <c r="FE4428" s="29"/>
      <c r="FF4428" s="29"/>
      <c r="FG4428" s="29"/>
      <c r="FH4428" s="29"/>
      <c r="FI4428" s="29"/>
      <c r="FJ4428" s="29"/>
      <c r="FK4428" s="29"/>
      <c r="FL4428" s="29"/>
      <c r="FM4428" s="29"/>
      <c r="FN4428" s="29"/>
      <c r="FO4428" s="29"/>
      <c r="FP4428" s="29"/>
      <c r="FQ4428" s="29"/>
      <c r="FR4428" s="29"/>
      <c r="FS4428" s="29"/>
      <c r="FT4428" s="29"/>
      <c r="FU4428" s="29"/>
      <c r="FV4428" s="29"/>
      <c r="FW4428" s="29"/>
      <c r="FX4428" s="29"/>
      <c r="FY4428" s="29"/>
      <c r="FZ4428" s="29"/>
      <c r="GA4428" s="29"/>
      <c r="GB4428" s="29"/>
      <c r="GC4428" s="29"/>
      <c r="GD4428" s="29"/>
      <c r="GE4428" s="29"/>
      <c r="GF4428" s="29"/>
      <c r="GG4428" s="29"/>
      <c r="GH4428" s="29"/>
      <c r="GI4428" s="29"/>
      <c r="GJ4428" s="29"/>
      <c r="GK4428" s="29"/>
      <c r="GL4428" s="29"/>
      <c r="GM4428" s="29"/>
      <c r="GN4428" s="29"/>
      <c r="GO4428" s="29"/>
      <c r="GP4428" s="29"/>
      <c r="GQ4428" s="29"/>
      <c r="GR4428" s="29"/>
      <c r="GS4428" s="29"/>
      <c r="GT4428" s="29"/>
      <c r="GU4428" s="29"/>
      <c r="GV4428" s="29"/>
      <c r="GW4428" s="29"/>
      <c r="GX4428" s="29"/>
      <c r="GY4428" s="29"/>
      <c r="GZ4428" s="29"/>
      <c r="HA4428" s="29"/>
      <c r="HB4428" s="29"/>
      <c r="HC4428" s="29"/>
      <c r="HD4428" s="29"/>
      <c r="HE4428" s="29"/>
      <c r="HF4428" s="29"/>
      <c r="HG4428" s="29"/>
      <c r="HH4428" s="29"/>
      <c r="HI4428" s="29"/>
      <c r="HJ4428" s="29"/>
      <c r="HK4428" s="29"/>
      <c r="HL4428" s="29"/>
      <c r="HM4428" s="29"/>
      <c r="HN4428" s="29"/>
      <c r="HO4428" s="29"/>
      <c r="HP4428" s="29"/>
      <c r="HQ4428" s="29"/>
      <c r="HR4428" s="29"/>
      <c r="HS4428" s="29"/>
      <c r="HT4428" s="29"/>
      <c r="HU4428" s="29"/>
      <c r="HV4428" s="29"/>
      <c r="HW4428" s="29"/>
      <c r="HX4428" s="29"/>
      <c r="HY4428" s="29"/>
      <c r="HZ4428" s="29"/>
      <c r="IA4428" s="29"/>
      <c r="IB4428" s="29"/>
      <c r="IC4428" s="29"/>
      <c r="ID4428" s="29"/>
      <c r="IE4428" s="29"/>
      <c r="IF4428" s="29"/>
      <c r="IG4428" s="29"/>
      <c r="IH4428" s="29"/>
      <c r="II4428" s="29"/>
      <c r="IJ4428" s="29"/>
      <c r="IK4428" s="29"/>
      <c r="IL4428" s="29"/>
      <c r="IM4428" s="29"/>
      <c r="IN4428" s="29"/>
      <c r="IO4428" s="29"/>
      <c r="IP4428" s="29"/>
      <c r="IQ4428" s="29"/>
      <c r="IR4428" s="29"/>
      <c r="IS4428" s="29"/>
      <c r="IT4428" s="29"/>
      <c r="IU4428" s="29"/>
      <c r="IV4428" s="29"/>
      <c r="IW4428" s="29"/>
      <c r="IX4428" s="29"/>
      <c r="IY4428" s="29"/>
      <c r="IZ4428" s="29"/>
      <c r="JA4428" s="29"/>
      <c r="JB4428" s="29"/>
      <c r="JC4428" s="29"/>
      <c r="JD4428" s="29"/>
      <c r="JE4428" s="29"/>
      <c r="JF4428" s="29"/>
      <c r="JG4428" s="29"/>
      <c r="JH4428" s="29"/>
      <c r="JI4428" s="29"/>
      <c r="JJ4428" s="29"/>
      <c r="JK4428" s="29"/>
      <c r="JL4428" s="29"/>
      <c r="JM4428" s="29"/>
      <c r="JN4428" s="29"/>
      <c r="JO4428" s="29"/>
      <c r="JP4428" s="29"/>
      <c r="JQ4428" s="29"/>
      <c r="JR4428" s="29"/>
      <c r="JS4428" s="29"/>
      <c r="JT4428" s="29"/>
      <c r="JU4428" s="29"/>
      <c r="JV4428" s="29"/>
      <c r="JW4428" s="29"/>
      <c r="JX4428" s="29"/>
      <c r="JY4428" s="29"/>
      <c r="JZ4428" s="29"/>
      <c r="KA4428" s="29"/>
      <c r="KB4428" s="29"/>
      <c r="KC4428" s="29"/>
      <c r="KD4428" s="29"/>
      <c r="KE4428" s="29"/>
      <c r="KF4428" s="29"/>
      <c r="KG4428" s="29"/>
      <c r="KH4428" s="29"/>
      <c r="KI4428" s="29"/>
      <c r="KJ4428" s="29"/>
      <c r="KK4428" s="29"/>
      <c r="KL4428" s="29"/>
      <c r="KM4428" s="29"/>
      <c r="KN4428" s="29"/>
      <c r="KO4428" s="29"/>
      <c r="KP4428" s="29"/>
      <c r="KQ4428" s="29"/>
      <c r="KR4428" s="29"/>
      <c r="KS4428" s="29"/>
      <c r="KT4428" s="29"/>
      <c r="KU4428" s="29"/>
      <c r="KV4428" s="29"/>
      <c r="KW4428" s="29"/>
      <c r="KX4428" s="29"/>
      <c r="KY4428" s="29"/>
      <c r="KZ4428" s="29"/>
      <c r="LA4428" s="29"/>
      <c r="LB4428" s="29"/>
      <c r="LC4428" s="29"/>
      <c r="LD4428" s="29"/>
      <c r="LE4428" s="29"/>
      <c r="LF4428" s="29"/>
      <c r="LG4428" s="29"/>
      <c r="LH4428" s="29"/>
      <c r="LI4428" s="29"/>
      <c r="LJ4428" s="29"/>
      <c r="LK4428" s="29"/>
      <c r="LL4428" s="29"/>
      <c r="LM4428" s="29"/>
      <c r="LN4428" s="29"/>
      <c r="LO4428" s="29"/>
      <c r="LP4428" s="29"/>
      <c r="LQ4428" s="29"/>
      <c r="LR4428" s="29"/>
      <c r="LS4428" s="29"/>
      <c r="LT4428" s="29"/>
      <c r="LU4428" s="29"/>
      <c r="LV4428" s="29"/>
      <c r="LW4428" s="29"/>
      <c r="LX4428" s="29"/>
      <c r="LY4428" s="29"/>
      <c r="LZ4428" s="29"/>
      <c r="MA4428" s="29"/>
      <c r="MB4428" s="29"/>
      <c r="MC4428" s="29"/>
      <c r="MD4428" s="29"/>
      <c r="ME4428" s="29"/>
      <c r="MF4428" s="29"/>
      <c r="MG4428" s="29"/>
      <c r="MH4428" s="29"/>
      <c r="MI4428" s="29"/>
      <c r="MJ4428" s="29"/>
      <c r="MK4428" s="29"/>
      <c r="ML4428" s="29"/>
      <c r="MM4428" s="29"/>
      <c r="MN4428" s="29"/>
      <c r="MO4428" s="29"/>
      <c r="MP4428" s="29"/>
      <c r="MQ4428" s="29"/>
      <c r="MR4428" s="29"/>
      <c r="MS4428" s="29"/>
      <c r="MT4428" s="29"/>
      <c r="MU4428" s="29"/>
      <c r="MV4428" s="29"/>
      <c r="MW4428" s="29"/>
      <c r="MX4428" s="29"/>
      <c r="MY4428" s="29"/>
      <c r="MZ4428" s="29"/>
      <c r="NA4428" s="29"/>
      <c r="NB4428" s="29"/>
      <c r="NC4428" s="29"/>
      <c r="ND4428" s="29"/>
      <c r="NE4428" s="29"/>
      <c r="NF4428" s="29"/>
      <c r="NG4428" s="29"/>
      <c r="NH4428" s="29"/>
      <c r="NI4428" s="29"/>
      <c r="NJ4428" s="29"/>
      <c r="NK4428" s="29"/>
      <c r="NL4428" s="29"/>
      <c r="NM4428" s="29"/>
      <c r="NN4428" s="29"/>
      <c r="NO4428" s="29"/>
      <c r="NP4428" s="29"/>
      <c r="NQ4428" s="29"/>
      <c r="NR4428" s="29"/>
      <c r="NS4428" s="29"/>
      <c r="NT4428" s="29"/>
      <c r="NU4428" s="29"/>
      <c r="NV4428" s="29"/>
      <c r="NW4428" s="29"/>
      <c r="NX4428" s="29"/>
      <c r="NY4428" s="29"/>
      <c r="NZ4428" s="29"/>
      <c r="OA4428" s="29"/>
      <c r="OB4428" s="29"/>
      <c r="OC4428" s="29"/>
      <c r="OD4428" s="29"/>
      <c r="OE4428" s="29"/>
      <c r="OF4428" s="29"/>
      <c r="OG4428" s="29"/>
      <c r="OH4428" s="29"/>
    </row>
    <row r="4429" spans="1:398" s="435" customFormat="1" ht="16.5" customHeight="1">
      <c r="A4429" s="30" t="s">
        <v>5742</v>
      </c>
      <c r="B4429" s="13"/>
      <c r="C4429" s="487"/>
      <c r="D4429" s="12"/>
      <c r="E4429" s="14" t="s">
        <v>5821</v>
      </c>
      <c r="F4429" s="14" t="s">
        <v>5822</v>
      </c>
      <c r="G4429" s="14" t="s">
        <v>5814</v>
      </c>
      <c r="H4429" s="15">
        <v>0</v>
      </c>
      <c r="I4429" s="15">
        <v>1</v>
      </c>
      <c r="J4429" s="15">
        <v>0</v>
      </c>
      <c r="K4429" s="15">
        <v>0</v>
      </c>
      <c r="L4429" s="16" t="s">
        <v>5812</v>
      </c>
      <c r="M4429" s="16"/>
      <c r="N4429" s="16" t="s">
        <v>41</v>
      </c>
      <c r="O4429" s="94">
        <v>100</v>
      </c>
      <c r="P4429" s="94">
        <v>0</v>
      </c>
      <c r="Q4429" s="94">
        <v>0</v>
      </c>
      <c r="R4429" s="18" t="s">
        <v>33</v>
      </c>
      <c r="S4429" s="19">
        <v>60</v>
      </c>
      <c r="T4429" s="19">
        <v>110</v>
      </c>
      <c r="U4429" s="19">
        <v>0</v>
      </c>
      <c r="V4429" s="19">
        <v>0</v>
      </c>
      <c r="W4429" s="20">
        <v>4.2000000000000003E-2</v>
      </c>
      <c r="X4429" s="21">
        <v>4.2</v>
      </c>
      <c r="Y4429" s="22" t="s">
        <v>33</v>
      </c>
      <c r="Z4429" s="86" t="s">
        <v>62</v>
      </c>
      <c r="AA4429" s="86">
        <v>0</v>
      </c>
      <c r="AB4429" s="86" t="s">
        <v>414</v>
      </c>
      <c r="AC4429" s="86" t="s">
        <v>414</v>
      </c>
      <c r="AD4429" s="25"/>
      <c r="AE4429" s="26"/>
      <c r="AF4429" s="27"/>
      <c r="AG4429" s="31"/>
      <c r="AH4429" s="32"/>
      <c r="AI4429" s="32"/>
      <c r="AJ4429" s="32"/>
      <c r="AK4429" s="32"/>
      <c r="AL4429" s="32"/>
      <c r="AM4429" s="32"/>
      <c r="AN4429" s="32"/>
      <c r="AO4429" s="32"/>
      <c r="AP4429" s="441"/>
      <c r="AQ4429" s="441"/>
      <c r="AR4429" s="441"/>
      <c r="AS4429" s="441"/>
      <c r="AT4429" s="441"/>
      <c r="AU4429" s="441"/>
      <c r="AV4429" s="441"/>
      <c r="AW4429" s="441"/>
      <c r="AX4429" s="441"/>
      <c r="AY4429" s="441"/>
      <c r="AZ4429" s="441"/>
      <c r="BA4429" s="441"/>
      <c r="BB4429" s="441"/>
      <c r="BC4429" s="441"/>
      <c r="BD4429" s="441"/>
      <c r="BE4429" s="441"/>
      <c r="BF4429" s="441"/>
      <c r="BG4429" s="441"/>
      <c r="BH4429" s="441"/>
      <c r="BI4429" s="441"/>
      <c r="BJ4429" s="441"/>
      <c r="BK4429" s="441"/>
      <c r="BL4429" s="441"/>
      <c r="BM4429" s="441"/>
      <c r="BN4429" s="441"/>
      <c r="BO4429" s="441"/>
      <c r="BP4429" s="441"/>
      <c r="BQ4429" s="441"/>
      <c r="BR4429" s="434"/>
      <c r="BS4429" s="434"/>
      <c r="BT4429" s="434"/>
      <c r="BU4429" s="434"/>
      <c r="BV4429" s="434"/>
      <c r="BW4429" s="434"/>
      <c r="BX4429" s="434"/>
      <c r="BY4429" s="434"/>
      <c r="BZ4429" s="434"/>
      <c r="CA4429" s="434"/>
      <c r="CB4429" s="434"/>
      <c r="CC4429" s="434"/>
      <c r="CD4429" s="434"/>
      <c r="CE4429" s="434"/>
      <c r="CF4429" s="434"/>
      <c r="CG4429" s="434"/>
      <c r="CH4429" s="434"/>
      <c r="CI4429" s="434"/>
      <c r="CJ4429" s="434"/>
      <c r="CK4429" s="434"/>
      <c r="CL4429" s="434"/>
      <c r="CM4429" s="434"/>
      <c r="CN4429" s="434"/>
      <c r="CO4429" s="434"/>
      <c r="CP4429" s="434"/>
      <c r="CQ4429" s="434"/>
      <c r="CR4429" s="434"/>
      <c r="CS4429" s="434"/>
      <c r="CT4429" s="434"/>
      <c r="CU4429" s="434"/>
      <c r="CV4429" s="434"/>
      <c r="CW4429" s="434"/>
      <c r="CX4429" s="434"/>
      <c r="CY4429" s="434"/>
      <c r="CZ4429" s="434"/>
      <c r="DA4429" s="434"/>
      <c r="DB4429" s="434"/>
      <c r="DC4429" s="434"/>
      <c r="DD4429" s="434"/>
      <c r="DE4429" s="434"/>
      <c r="DF4429" s="434"/>
      <c r="DG4429" s="434"/>
      <c r="DH4429" s="434"/>
      <c r="DI4429" s="434"/>
      <c r="DJ4429" s="434"/>
      <c r="DK4429" s="434"/>
      <c r="DL4429" s="434"/>
      <c r="DM4429" s="434"/>
      <c r="DN4429" s="434"/>
      <c r="DO4429" s="434"/>
      <c r="DP4429" s="434"/>
      <c r="DQ4429" s="434"/>
      <c r="DR4429" s="434"/>
      <c r="DS4429" s="434"/>
      <c r="DT4429" s="434"/>
      <c r="DU4429" s="434"/>
      <c r="DV4429" s="434"/>
      <c r="DW4429" s="434"/>
      <c r="DX4429" s="434"/>
      <c r="DY4429" s="434"/>
      <c r="DZ4429" s="434"/>
      <c r="EA4429" s="434"/>
      <c r="EB4429" s="434"/>
      <c r="EC4429" s="434"/>
      <c r="ED4429" s="434"/>
      <c r="EE4429" s="434"/>
      <c r="EF4429" s="434"/>
      <c r="EG4429" s="434"/>
      <c r="EH4429" s="434"/>
      <c r="EI4429" s="434"/>
      <c r="EJ4429" s="434"/>
      <c r="EK4429" s="434"/>
      <c r="EL4429" s="434"/>
      <c r="EM4429" s="434"/>
      <c r="EN4429" s="434"/>
      <c r="EO4429" s="434"/>
      <c r="EP4429" s="434"/>
      <c r="EQ4429" s="434"/>
      <c r="ER4429" s="434"/>
      <c r="ES4429" s="434"/>
      <c r="ET4429" s="434"/>
      <c r="EU4429" s="434"/>
      <c r="EV4429" s="434"/>
      <c r="EW4429" s="434"/>
      <c r="EX4429" s="434"/>
      <c r="EY4429" s="434"/>
      <c r="EZ4429" s="434"/>
      <c r="FA4429" s="434"/>
      <c r="FB4429" s="434"/>
      <c r="FC4429" s="434"/>
      <c r="FD4429" s="434"/>
      <c r="FE4429" s="434"/>
      <c r="FF4429" s="434"/>
      <c r="FG4429" s="434"/>
      <c r="FH4429" s="434"/>
      <c r="FI4429" s="434"/>
      <c r="FJ4429" s="434"/>
      <c r="FK4429" s="434"/>
      <c r="FL4429" s="434"/>
      <c r="FM4429" s="434"/>
      <c r="FN4429" s="434"/>
      <c r="FO4429" s="434"/>
      <c r="FP4429" s="434"/>
      <c r="FQ4429" s="434"/>
      <c r="FR4429" s="434"/>
      <c r="FS4429" s="434"/>
      <c r="FT4429" s="434"/>
      <c r="FU4429" s="434"/>
      <c r="FV4429" s="434"/>
      <c r="FW4429" s="434"/>
      <c r="FX4429" s="434"/>
      <c r="FY4429" s="434"/>
      <c r="FZ4429" s="434"/>
      <c r="GA4429" s="434"/>
      <c r="GB4429" s="434"/>
      <c r="GC4429" s="434"/>
      <c r="GD4429" s="434"/>
      <c r="GE4429" s="434"/>
      <c r="GF4429" s="434"/>
      <c r="GG4429" s="434"/>
      <c r="GH4429" s="434"/>
      <c r="GI4429" s="434"/>
      <c r="GJ4429" s="434"/>
      <c r="GK4429" s="434"/>
      <c r="GL4429" s="434"/>
      <c r="GM4429" s="434"/>
      <c r="GN4429" s="434"/>
      <c r="GO4429" s="434"/>
      <c r="GP4429" s="434"/>
      <c r="GQ4429" s="434"/>
      <c r="GR4429" s="434"/>
      <c r="GS4429" s="434"/>
      <c r="GT4429" s="434"/>
      <c r="GU4429" s="434"/>
      <c r="GV4429" s="434"/>
      <c r="GW4429" s="434"/>
      <c r="GX4429" s="434"/>
      <c r="GY4429" s="434"/>
      <c r="GZ4429" s="434"/>
      <c r="HA4429" s="434"/>
      <c r="HB4429" s="434"/>
      <c r="HC4429" s="434"/>
      <c r="HD4429" s="434"/>
      <c r="HE4429" s="434"/>
      <c r="HF4429" s="434"/>
      <c r="HG4429" s="434"/>
      <c r="HH4429" s="434"/>
      <c r="HI4429" s="434"/>
      <c r="HJ4429" s="434"/>
      <c r="HK4429" s="434"/>
      <c r="HL4429" s="434"/>
      <c r="HM4429" s="434"/>
      <c r="HN4429" s="434"/>
      <c r="HO4429" s="434"/>
      <c r="HP4429" s="434"/>
      <c r="HQ4429" s="434"/>
      <c r="HR4429" s="434"/>
      <c r="HS4429" s="434"/>
      <c r="HT4429" s="434"/>
      <c r="HU4429" s="434"/>
      <c r="HV4429" s="434"/>
      <c r="HW4429" s="434"/>
      <c r="HX4429" s="434"/>
      <c r="HY4429" s="434"/>
      <c r="HZ4429" s="434"/>
      <c r="IA4429" s="434"/>
      <c r="IB4429" s="434"/>
      <c r="IC4429" s="434"/>
      <c r="ID4429" s="434"/>
      <c r="IE4429" s="434"/>
      <c r="IF4429" s="434"/>
      <c r="IG4429" s="434"/>
      <c r="IH4429" s="434"/>
      <c r="II4429" s="434"/>
      <c r="IJ4429" s="434"/>
      <c r="IK4429" s="434"/>
      <c r="IL4429" s="434"/>
      <c r="IM4429" s="434"/>
      <c r="IN4429" s="434"/>
      <c r="IO4429" s="434"/>
      <c r="IP4429" s="434"/>
      <c r="IQ4429" s="434"/>
      <c r="IR4429" s="434"/>
      <c r="IS4429" s="434"/>
      <c r="IT4429" s="434"/>
      <c r="IU4429" s="434"/>
      <c r="IV4429" s="434"/>
      <c r="IW4429" s="434"/>
      <c r="IX4429" s="434"/>
      <c r="IY4429" s="434"/>
      <c r="IZ4429" s="434"/>
      <c r="JA4429" s="434"/>
      <c r="JB4429" s="434"/>
      <c r="JC4429" s="434"/>
      <c r="JD4429" s="434"/>
      <c r="JE4429" s="434"/>
      <c r="JF4429" s="434"/>
      <c r="JG4429" s="434"/>
      <c r="JH4429" s="434"/>
      <c r="JI4429" s="434"/>
      <c r="JJ4429" s="434"/>
      <c r="JK4429" s="434"/>
      <c r="JL4429" s="434"/>
      <c r="JM4429" s="434"/>
      <c r="JN4429" s="434"/>
      <c r="JO4429" s="434"/>
      <c r="JP4429" s="434"/>
      <c r="JQ4429" s="434"/>
      <c r="JR4429" s="434"/>
      <c r="JS4429" s="434"/>
      <c r="JT4429" s="434"/>
      <c r="JU4429" s="434"/>
      <c r="JV4429" s="434"/>
      <c r="JW4429" s="434"/>
      <c r="JX4429" s="434"/>
      <c r="JY4429" s="434"/>
      <c r="JZ4429" s="434"/>
      <c r="KA4429" s="434"/>
      <c r="KB4429" s="434"/>
      <c r="KC4429" s="434"/>
      <c r="KD4429" s="434"/>
      <c r="KE4429" s="434"/>
      <c r="KF4429" s="434"/>
      <c r="KG4429" s="434"/>
      <c r="KH4429" s="434"/>
      <c r="KI4429" s="434"/>
      <c r="KJ4429" s="434"/>
      <c r="KK4429" s="434"/>
      <c r="KL4429" s="434"/>
      <c r="KM4429" s="434"/>
      <c r="KN4429" s="434"/>
      <c r="KO4429" s="434"/>
      <c r="KP4429" s="434"/>
      <c r="KQ4429" s="434"/>
      <c r="KR4429" s="434"/>
      <c r="KS4429" s="434"/>
      <c r="KT4429" s="434"/>
      <c r="KU4429" s="434"/>
      <c r="KV4429" s="434"/>
      <c r="KW4429" s="434"/>
      <c r="KX4429" s="434"/>
      <c r="KY4429" s="434"/>
      <c r="KZ4429" s="434"/>
      <c r="LA4429" s="434"/>
      <c r="LB4429" s="434"/>
      <c r="LC4429" s="434"/>
      <c r="LD4429" s="434"/>
      <c r="LE4429" s="434"/>
      <c r="LF4429" s="434"/>
      <c r="LG4429" s="434"/>
      <c r="LH4429" s="434"/>
      <c r="LI4429" s="434"/>
      <c r="LJ4429" s="434"/>
      <c r="LK4429" s="434"/>
      <c r="LL4429" s="434"/>
      <c r="LM4429" s="434"/>
      <c r="LN4429" s="434"/>
      <c r="LO4429" s="434"/>
      <c r="LP4429" s="434"/>
      <c r="LQ4429" s="434"/>
      <c r="LR4429" s="434"/>
      <c r="LS4429" s="434"/>
      <c r="LT4429" s="434"/>
      <c r="LU4429" s="434"/>
      <c r="LV4429" s="434"/>
      <c r="LW4429" s="434"/>
      <c r="LX4429" s="434"/>
      <c r="LY4429" s="434"/>
      <c r="LZ4429" s="434"/>
      <c r="MA4429" s="434"/>
      <c r="MB4429" s="434"/>
      <c r="MC4429" s="434"/>
      <c r="MD4429" s="434"/>
      <c r="ME4429" s="434"/>
      <c r="MF4429" s="434"/>
      <c r="MG4429" s="434"/>
      <c r="MH4429" s="434"/>
      <c r="MI4429" s="434"/>
      <c r="MJ4429" s="434"/>
      <c r="MK4429" s="434"/>
      <c r="ML4429" s="434"/>
      <c r="MM4429" s="434"/>
      <c r="MN4429" s="434"/>
      <c r="MO4429" s="434"/>
      <c r="MP4429" s="434"/>
      <c r="MQ4429" s="434"/>
      <c r="MR4429" s="434"/>
      <c r="MS4429" s="434"/>
      <c r="MT4429" s="434"/>
      <c r="MU4429" s="434"/>
      <c r="MV4429" s="434"/>
      <c r="MW4429" s="434"/>
      <c r="MX4429" s="434"/>
      <c r="MY4429" s="434"/>
      <c r="MZ4429" s="434"/>
      <c r="NA4429" s="434"/>
      <c r="NB4429" s="434"/>
      <c r="NC4429" s="434"/>
      <c r="ND4429" s="434"/>
      <c r="NE4429" s="434"/>
      <c r="NF4429" s="434"/>
      <c r="NG4429" s="434"/>
      <c r="NH4429" s="434"/>
      <c r="NI4429" s="434"/>
      <c r="NJ4429" s="434"/>
      <c r="NK4429" s="434"/>
      <c r="NL4429" s="434"/>
      <c r="NM4429" s="434"/>
      <c r="NN4429" s="434"/>
      <c r="NO4429" s="434"/>
      <c r="NP4429" s="434"/>
      <c r="NQ4429" s="434"/>
      <c r="NR4429" s="434"/>
      <c r="NS4429" s="434"/>
      <c r="NT4429" s="434"/>
      <c r="NU4429" s="434"/>
      <c r="NV4429" s="434"/>
      <c r="NW4429" s="434"/>
      <c r="NX4429" s="434"/>
      <c r="NY4429" s="434"/>
      <c r="NZ4429" s="434"/>
      <c r="OA4429" s="434"/>
      <c r="OB4429" s="434"/>
      <c r="OC4429" s="434"/>
      <c r="OD4429" s="434"/>
      <c r="OE4429" s="434"/>
      <c r="OF4429" s="434"/>
      <c r="OG4429" s="434"/>
      <c r="OH4429" s="434"/>
    </row>
    <row r="4430" spans="1:398" s="438" customFormat="1" ht="16.5" customHeight="1">
      <c r="A4430" s="30" t="s">
        <v>5742</v>
      </c>
      <c r="B4430" s="13"/>
      <c r="C4430" s="487"/>
      <c r="D4430" s="12"/>
      <c r="E4430" s="14" t="s">
        <v>5832</v>
      </c>
      <c r="F4430" s="14" t="s">
        <v>5833</v>
      </c>
      <c r="G4430" s="14" t="s">
        <v>689</v>
      </c>
      <c r="H4430" s="15">
        <v>0</v>
      </c>
      <c r="I4430" s="15">
        <v>1</v>
      </c>
      <c r="J4430" s="15">
        <v>0</v>
      </c>
      <c r="K4430" s="15">
        <v>0</v>
      </c>
      <c r="L4430" s="16" t="s">
        <v>5812</v>
      </c>
      <c r="M4430" s="16"/>
      <c r="N4430" s="16" t="s">
        <v>41</v>
      </c>
      <c r="O4430" s="94">
        <v>100</v>
      </c>
      <c r="P4430" s="94">
        <v>0</v>
      </c>
      <c r="Q4430" s="94">
        <v>0</v>
      </c>
      <c r="R4430" s="18" t="s">
        <v>33</v>
      </c>
      <c r="S4430" s="19">
        <v>60</v>
      </c>
      <c r="T4430" s="19">
        <v>110</v>
      </c>
      <c r="U4430" s="19">
        <v>0</v>
      </c>
      <c r="V4430" s="19">
        <v>0</v>
      </c>
      <c r="W4430" s="20">
        <v>4.2000000000000003E-2</v>
      </c>
      <c r="X4430" s="21">
        <v>4.2</v>
      </c>
      <c r="Y4430" s="22" t="s">
        <v>33</v>
      </c>
      <c r="Z4430" s="86" t="s">
        <v>62</v>
      </c>
      <c r="AA4430" s="86">
        <v>0</v>
      </c>
      <c r="AB4430" s="86" t="s">
        <v>414</v>
      </c>
      <c r="AC4430" s="86" t="s">
        <v>414</v>
      </c>
      <c r="AD4430" s="25"/>
      <c r="AE4430" s="26"/>
      <c r="AF4430" s="27"/>
      <c r="AG4430" s="31"/>
      <c r="AH4430" s="32"/>
      <c r="AI4430" s="32"/>
      <c r="AJ4430" s="32"/>
      <c r="AK4430" s="32"/>
      <c r="AL4430" s="32"/>
      <c r="AM4430" s="32"/>
      <c r="AN4430" s="32"/>
      <c r="AO4430" s="32"/>
      <c r="AP4430" s="440"/>
      <c r="AQ4430" s="440"/>
      <c r="AR4430" s="440"/>
      <c r="AS4430" s="440"/>
      <c r="AT4430" s="440"/>
      <c r="AU4430" s="440"/>
      <c r="AV4430" s="440"/>
      <c r="AW4430" s="440"/>
      <c r="AX4430" s="440"/>
      <c r="AY4430" s="440"/>
      <c r="AZ4430" s="440"/>
      <c r="BA4430" s="440"/>
      <c r="BB4430" s="440"/>
      <c r="BC4430" s="440"/>
      <c r="BD4430" s="440"/>
      <c r="BE4430" s="440"/>
      <c r="BF4430" s="440"/>
      <c r="BG4430" s="440"/>
      <c r="BH4430" s="440"/>
      <c r="BI4430" s="440"/>
      <c r="BJ4430" s="440"/>
      <c r="BK4430" s="440"/>
      <c r="BL4430" s="440"/>
      <c r="BM4430" s="440"/>
      <c r="BN4430" s="440"/>
      <c r="BO4430" s="440"/>
      <c r="BP4430" s="440"/>
      <c r="BQ4430" s="440"/>
      <c r="BR4430" s="437"/>
      <c r="BS4430" s="437"/>
      <c r="BT4430" s="437"/>
      <c r="BU4430" s="437"/>
      <c r="BV4430" s="437"/>
      <c r="BW4430" s="437"/>
      <c r="BX4430" s="437"/>
      <c r="BY4430" s="437"/>
      <c r="BZ4430" s="437"/>
      <c r="CA4430" s="437"/>
      <c r="CB4430" s="437"/>
      <c r="CC4430" s="437"/>
      <c r="CD4430" s="437"/>
      <c r="CE4430" s="437"/>
      <c r="CF4430" s="437"/>
      <c r="CG4430" s="437"/>
      <c r="CH4430" s="437"/>
      <c r="CI4430" s="437"/>
      <c r="CJ4430" s="437"/>
      <c r="CK4430" s="437"/>
      <c r="CL4430" s="437"/>
      <c r="CM4430" s="437"/>
      <c r="CN4430" s="437"/>
      <c r="CO4430" s="437"/>
      <c r="CP4430" s="437"/>
      <c r="CQ4430" s="437"/>
      <c r="CR4430" s="437"/>
      <c r="CS4430" s="437"/>
      <c r="CT4430" s="437"/>
      <c r="CU4430" s="437"/>
      <c r="CV4430" s="437"/>
      <c r="CW4430" s="437"/>
      <c r="CX4430" s="437"/>
      <c r="CY4430" s="437"/>
      <c r="CZ4430" s="437"/>
      <c r="DA4430" s="437"/>
      <c r="DB4430" s="437"/>
      <c r="DC4430" s="437"/>
      <c r="DD4430" s="437"/>
      <c r="DE4430" s="437"/>
      <c r="DF4430" s="437"/>
      <c r="DG4430" s="437"/>
      <c r="DH4430" s="437"/>
      <c r="DI4430" s="437"/>
      <c r="DJ4430" s="437"/>
      <c r="DK4430" s="437"/>
      <c r="DL4430" s="437"/>
      <c r="DM4430" s="437"/>
      <c r="DN4430" s="437"/>
      <c r="DO4430" s="437"/>
      <c r="DP4430" s="437"/>
      <c r="DQ4430" s="437"/>
      <c r="DR4430" s="437"/>
      <c r="DS4430" s="437"/>
      <c r="DT4430" s="437"/>
      <c r="DU4430" s="437"/>
      <c r="DV4430" s="437"/>
      <c r="DW4430" s="437"/>
      <c r="DX4430" s="437"/>
      <c r="DY4430" s="437"/>
      <c r="DZ4430" s="437"/>
      <c r="EA4430" s="437"/>
      <c r="EB4430" s="437"/>
      <c r="EC4430" s="437"/>
      <c r="ED4430" s="437"/>
      <c r="EE4430" s="437"/>
      <c r="EF4430" s="437"/>
      <c r="EG4430" s="437"/>
      <c r="EH4430" s="437"/>
      <c r="EI4430" s="437"/>
      <c r="EJ4430" s="437"/>
      <c r="EK4430" s="437"/>
      <c r="EL4430" s="437"/>
      <c r="EM4430" s="437"/>
      <c r="EN4430" s="437"/>
      <c r="EO4430" s="437"/>
      <c r="EP4430" s="437"/>
      <c r="EQ4430" s="437"/>
      <c r="ER4430" s="437"/>
      <c r="ES4430" s="437"/>
      <c r="ET4430" s="437"/>
      <c r="EU4430" s="437"/>
      <c r="EV4430" s="437"/>
      <c r="EW4430" s="437"/>
      <c r="EX4430" s="437"/>
      <c r="EY4430" s="437"/>
      <c r="EZ4430" s="437"/>
      <c r="FA4430" s="437"/>
      <c r="FB4430" s="437"/>
      <c r="FC4430" s="437"/>
      <c r="FD4430" s="437"/>
      <c r="FE4430" s="437"/>
      <c r="FF4430" s="437"/>
      <c r="FG4430" s="437"/>
      <c r="FH4430" s="437"/>
      <c r="FI4430" s="437"/>
      <c r="FJ4430" s="437"/>
      <c r="FK4430" s="437"/>
      <c r="FL4430" s="437"/>
      <c r="FM4430" s="437"/>
      <c r="FN4430" s="437"/>
      <c r="FO4430" s="437"/>
      <c r="FP4430" s="437"/>
      <c r="FQ4430" s="437"/>
      <c r="FR4430" s="437"/>
      <c r="FS4430" s="437"/>
      <c r="FT4430" s="437"/>
      <c r="FU4430" s="437"/>
      <c r="FV4430" s="437"/>
      <c r="FW4430" s="437"/>
      <c r="FX4430" s="437"/>
      <c r="FY4430" s="437"/>
      <c r="FZ4430" s="437"/>
      <c r="GA4430" s="437"/>
      <c r="GB4430" s="437"/>
      <c r="GC4430" s="437"/>
      <c r="GD4430" s="437"/>
      <c r="GE4430" s="437"/>
      <c r="GF4430" s="437"/>
      <c r="GG4430" s="437"/>
      <c r="GH4430" s="437"/>
      <c r="GI4430" s="437"/>
      <c r="GJ4430" s="437"/>
      <c r="GK4430" s="437"/>
      <c r="GL4430" s="437"/>
      <c r="GM4430" s="437"/>
      <c r="GN4430" s="437"/>
      <c r="GO4430" s="437"/>
      <c r="GP4430" s="437"/>
      <c r="GQ4430" s="437"/>
      <c r="GR4430" s="437"/>
      <c r="GS4430" s="437"/>
      <c r="GT4430" s="437"/>
      <c r="GU4430" s="437"/>
      <c r="GV4430" s="437"/>
      <c r="GW4430" s="437"/>
      <c r="GX4430" s="437"/>
      <c r="GY4430" s="437"/>
      <c r="GZ4430" s="437"/>
      <c r="HA4430" s="437"/>
      <c r="HB4430" s="437"/>
      <c r="HC4430" s="437"/>
      <c r="HD4430" s="437"/>
      <c r="HE4430" s="437"/>
      <c r="HF4430" s="437"/>
      <c r="HG4430" s="437"/>
      <c r="HH4430" s="437"/>
      <c r="HI4430" s="437"/>
      <c r="HJ4430" s="437"/>
      <c r="HK4430" s="437"/>
      <c r="HL4430" s="437"/>
      <c r="HM4430" s="437"/>
      <c r="HN4430" s="437"/>
      <c r="HO4430" s="437"/>
      <c r="HP4430" s="437"/>
      <c r="HQ4430" s="437"/>
      <c r="HR4430" s="437"/>
      <c r="HS4430" s="437"/>
      <c r="HT4430" s="437"/>
      <c r="HU4430" s="437"/>
      <c r="HV4430" s="437"/>
      <c r="HW4430" s="437"/>
      <c r="HX4430" s="437"/>
      <c r="HY4430" s="437"/>
      <c r="HZ4430" s="437"/>
      <c r="IA4430" s="437"/>
      <c r="IB4430" s="437"/>
      <c r="IC4430" s="437"/>
      <c r="ID4430" s="437"/>
      <c r="IE4430" s="437"/>
      <c r="IF4430" s="437"/>
      <c r="IG4430" s="437"/>
      <c r="IH4430" s="437"/>
      <c r="II4430" s="437"/>
      <c r="IJ4430" s="437"/>
      <c r="IK4430" s="437"/>
      <c r="IL4430" s="437"/>
      <c r="IM4430" s="437"/>
      <c r="IN4430" s="437"/>
      <c r="IO4430" s="437"/>
      <c r="IP4430" s="437"/>
      <c r="IQ4430" s="437"/>
      <c r="IR4430" s="437"/>
      <c r="IS4430" s="437"/>
      <c r="IT4430" s="437"/>
      <c r="IU4430" s="437"/>
      <c r="IV4430" s="437"/>
      <c r="IW4430" s="437"/>
      <c r="IX4430" s="437"/>
      <c r="IY4430" s="437"/>
      <c r="IZ4430" s="437"/>
      <c r="JA4430" s="437"/>
      <c r="JB4430" s="437"/>
      <c r="JC4430" s="437"/>
      <c r="JD4430" s="437"/>
      <c r="JE4430" s="437"/>
      <c r="JF4430" s="437"/>
      <c r="JG4430" s="437"/>
      <c r="JH4430" s="437"/>
      <c r="JI4430" s="437"/>
      <c r="JJ4430" s="437"/>
      <c r="JK4430" s="437"/>
      <c r="JL4430" s="437"/>
      <c r="JM4430" s="437"/>
      <c r="JN4430" s="437"/>
      <c r="JO4430" s="437"/>
      <c r="JP4430" s="437"/>
      <c r="JQ4430" s="437"/>
      <c r="JR4430" s="437"/>
      <c r="JS4430" s="437"/>
      <c r="JT4430" s="437"/>
      <c r="JU4430" s="437"/>
      <c r="JV4430" s="437"/>
      <c r="JW4430" s="437"/>
      <c r="JX4430" s="437"/>
      <c r="JY4430" s="437"/>
      <c r="JZ4430" s="437"/>
      <c r="KA4430" s="437"/>
      <c r="KB4430" s="437"/>
      <c r="KC4430" s="437"/>
      <c r="KD4430" s="437"/>
      <c r="KE4430" s="437"/>
      <c r="KF4430" s="437"/>
      <c r="KG4430" s="437"/>
      <c r="KH4430" s="437"/>
      <c r="KI4430" s="437"/>
      <c r="KJ4430" s="437"/>
      <c r="KK4430" s="437"/>
      <c r="KL4430" s="437"/>
      <c r="KM4430" s="437"/>
      <c r="KN4430" s="437"/>
      <c r="KO4430" s="437"/>
      <c r="KP4430" s="437"/>
      <c r="KQ4430" s="437"/>
      <c r="KR4430" s="437"/>
      <c r="KS4430" s="437"/>
      <c r="KT4430" s="437"/>
      <c r="KU4430" s="437"/>
      <c r="KV4430" s="437"/>
      <c r="KW4430" s="437"/>
      <c r="KX4430" s="437"/>
      <c r="KY4430" s="437"/>
      <c r="KZ4430" s="437"/>
      <c r="LA4430" s="437"/>
      <c r="LB4430" s="437"/>
      <c r="LC4430" s="437"/>
      <c r="LD4430" s="437"/>
      <c r="LE4430" s="437"/>
      <c r="LF4430" s="437"/>
      <c r="LG4430" s="437"/>
      <c r="LH4430" s="437"/>
      <c r="LI4430" s="437"/>
      <c r="LJ4430" s="437"/>
      <c r="LK4430" s="437"/>
      <c r="LL4430" s="437"/>
      <c r="LM4430" s="437"/>
      <c r="LN4430" s="437"/>
      <c r="LO4430" s="437"/>
      <c r="LP4430" s="437"/>
      <c r="LQ4430" s="437"/>
      <c r="LR4430" s="437"/>
      <c r="LS4430" s="437"/>
      <c r="LT4430" s="437"/>
      <c r="LU4430" s="437"/>
      <c r="LV4430" s="437"/>
      <c r="LW4430" s="437"/>
      <c r="LX4430" s="437"/>
      <c r="LY4430" s="437"/>
      <c r="LZ4430" s="437"/>
      <c r="MA4430" s="437"/>
      <c r="MB4430" s="437"/>
      <c r="MC4430" s="437"/>
      <c r="MD4430" s="437"/>
      <c r="ME4430" s="437"/>
      <c r="MF4430" s="437"/>
      <c r="MG4430" s="437"/>
      <c r="MH4430" s="437"/>
      <c r="MI4430" s="437"/>
      <c r="MJ4430" s="437"/>
      <c r="MK4430" s="437"/>
      <c r="ML4430" s="437"/>
      <c r="MM4430" s="437"/>
      <c r="MN4430" s="437"/>
      <c r="MO4430" s="437"/>
      <c r="MP4430" s="437"/>
      <c r="MQ4430" s="437"/>
      <c r="MR4430" s="437"/>
      <c r="MS4430" s="437"/>
      <c r="MT4430" s="437"/>
      <c r="MU4430" s="437"/>
      <c r="MV4430" s="437"/>
      <c r="MW4430" s="437"/>
      <c r="MX4430" s="437"/>
      <c r="MY4430" s="437"/>
      <c r="MZ4430" s="437"/>
      <c r="NA4430" s="437"/>
      <c r="NB4430" s="437"/>
      <c r="NC4430" s="437"/>
      <c r="ND4430" s="437"/>
      <c r="NE4430" s="437"/>
      <c r="NF4430" s="437"/>
      <c r="NG4430" s="437"/>
      <c r="NH4430" s="437"/>
      <c r="NI4430" s="437"/>
      <c r="NJ4430" s="437"/>
      <c r="NK4430" s="437"/>
      <c r="NL4430" s="437"/>
      <c r="NM4430" s="437"/>
      <c r="NN4430" s="437"/>
      <c r="NO4430" s="437"/>
      <c r="NP4430" s="437"/>
      <c r="NQ4430" s="437"/>
      <c r="NR4430" s="437"/>
      <c r="NS4430" s="437"/>
      <c r="NT4430" s="437"/>
      <c r="NU4430" s="437"/>
      <c r="NV4430" s="437"/>
      <c r="NW4430" s="437"/>
      <c r="NX4430" s="437"/>
      <c r="NY4430" s="437"/>
      <c r="NZ4430" s="437"/>
      <c r="OA4430" s="437"/>
      <c r="OB4430" s="437"/>
      <c r="OC4430" s="437"/>
      <c r="OD4430" s="437"/>
      <c r="OE4430" s="437"/>
      <c r="OF4430" s="437"/>
      <c r="OG4430" s="437"/>
      <c r="OH4430" s="437"/>
    </row>
    <row r="4431" spans="1:398" ht="16.5" customHeight="1">
      <c r="A4431" s="30" t="s">
        <v>5742</v>
      </c>
      <c r="B4431" s="13"/>
      <c r="C4431" s="487"/>
      <c r="D4431" s="12"/>
      <c r="E4431" s="14" t="s">
        <v>5754</v>
      </c>
      <c r="F4431" s="14" t="s">
        <v>68</v>
      </c>
      <c r="G4431" s="14" t="s">
        <v>68</v>
      </c>
      <c r="H4431" s="15" t="s">
        <v>68</v>
      </c>
      <c r="I4431" s="15">
        <v>1</v>
      </c>
      <c r="J4431" s="15" t="s">
        <v>68</v>
      </c>
      <c r="K4431" s="15" t="s">
        <v>68</v>
      </c>
      <c r="L4431" s="16" t="s">
        <v>5750</v>
      </c>
      <c r="M4431" s="16"/>
      <c r="N4431" s="16" t="s">
        <v>56</v>
      </c>
      <c r="O4431" s="17">
        <v>50</v>
      </c>
      <c r="P4431" s="17">
        <v>0</v>
      </c>
      <c r="Q4431" s="17">
        <v>0</v>
      </c>
      <c r="R4431" s="18" t="s">
        <v>33</v>
      </c>
      <c r="S4431" s="19">
        <v>60</v>
      </c>
      <c r="T4431" s="19">
        <v>110</v>
      </c>
      <c r="U4431" s="19">
        <v>0</v>
      </c>
      <c r="V4431" s="19">
        <v>0</v>
      </c>
      <c r="W4431" s="20">
        <v>0.12</v>
      </c>
      <c r="X4431" s="21">
        <v>6</v>
      </c>
      <c r="Y4431" s="22" t="s">
        <v>33</v>
      </c>
      <c r="Z4431" s="86" t="s">
        <v>62</v>
      </c>
      <c r="AA4431" s="86">
        <v>0</v>
      </c>
      <c r="AB4431" s="86" t="s">
        <v>68</v>
      </c>
      <c r="AC4431" s="86" t="s">
        <v>68</v>
      </c>
      <c r="AD4431" s="25"/>
      <c r="AE4431" s="26"/>
      <c r="AF4431" s="27"/>
      <c r="AG4431" s="31"/>
      <c r="AH4431" s="32"/>
      <c r="AI4431" s="32"/>
      <c r="AJ4431" s="32"/>
      <c r="AK4431" s="32"/>
      <c r="AL4431" s="32"/>
      <c r="AM4431" s="32"/>
      <c r="AN4431" s="32"/>
      <c r="AO4431" s="32"/>
      <c r="AP4431" s="439"/>
      <c r="AQ4431" s="439"/>
      <c r="AR4431" s="439"/>
      <c r="AS4431" s="439"/>
      <c r="AT4431" s="439"/>
      <c r="AU4431" s="439"/>
      <c r="AV4431" s="439"/>
      <c r="AW4431" s="439"/>
      <c r="AX4431" s="439"/>
      <c r="AY4431" s="439"/>
      <c r="AZ4431" s="439"/>
      <c r="BA4431" s="439"/>
      <c r="BB4431" s="439"/>
      <c r="BC4431" s="439"/>
      <c r="BD4431" s="439"/>
      <c r="BE4431" s="439"/>
      <c r="BF4431" s="439"/>
      <c r="BG4431" s="439"/>
      <c r="BH4431" s="439"/>
      <c r="BI4431" s="439"/>
      <c r="BJ4431" s="439"/>
      <c r="BK4431" s="439"/>
      <c r="BL4431" s="439"/>
      <c r="BM4431" s="439"/>
      <c r="BN4431" s="439"/>
      <c r="BO4431" s="439"/>
      <c r="BP4431" s="439"/>
      <c r="BQ4431" s="439"/>
      <c r="BR4431" s="29"/>
      <c r="BS4431" s="29"/>
      <c r="BT4431" s="29"/>
      <c r="BU4431" s="29"/>
      <c r="BV4431" s="29"/>
      <c r="BW4431" s="29"/>
      <c r="BX4431" s="29"/>
      <c r="BY4431" s="29"/>
      <c r="BZ4431" s="29"/>
      <c r="CA4431" s="29"/>
      <c r="CB4431" s="29"/>
      <c r="CC4431" s="29"/>
      <c r="CD4431" s="29"/>
      <c r="CE4431" s="29"/>
      <c r="CF4431" s="29"/>
      <c r="CG4431" s="29"/>
      <c r="CH4431" s="29"/>
      <c r="CI4431" s="29"/>
      <c r="CJ4431" s="29"/>
      <c r="CK4431" s="29"/>
      <c r="CL4431" s="29"/>
      <c r="CM4431" s="29"/>
      <c r="CN4431" s="29"/>
      <c r="CO4431" s="29"/>
      <c r="CP4431" s="29"/>
      <c r="CQ4431" s="29"/>
      <c r="CR4431" s="29"/>
      <c r="CS4431" s="29"/>
      <c r="CT4431" s="29"/>
      <c r="CU4431" s="29"/>
      <c r="CV4431" s="29"/>
      <c r="CW4431" s="29"/>
      <c r="CX4431" s="29"/>
      <c r="CY4431" s="29"/>
      <c r="CZ4431" s="29"/>
      <c r="DA4431" s="29"/>
      <c r="DB4431" s="29"/>
      <c r="DC4431" s="29"/>
      <c r="DD4431" s="29"/>
      <c r="DE4431" s="29"/>
      <c r="DF4431" s="29"/>
      <c r="DG4431" s="29"/>
      <c r="DH4431" s="29"/>
      <c r="DI4431" s="29"/>
      <c r="DJ4431" s="29"/>
      <c r="DK4431" s="29"/>
      <c r="DL4431" s="29"/>
      <c r="DM4431" s="29"/>
      <c r="DN4431" s="29"/>
      <c r="DO4431" s="29"/>
      <c r="DP4431" s="29"/>
      <c r="DQ4431" s="29"/>
      <c r="DR4431" s="29"/>
      <c r="DS4431" s="29"/>
      <c r="DT4431" s="29"/>
      <c r="DU4431" s="29"/>
      <c r="DV4431" s="29"/>
      <c r="DW4431" s="29"/>
      <c r="DX4431" s="29"/>
      <c r="DY4431" s="29"/>
      <c r="DZ4431" s="29"/>
      <c r="EA4431" s="29"/>
      <c r="EB4431" s="29"/>
      <c r="EC4431" s="29"/>
      <c r="ED4431" s="29"/>
      <c r="EE4431" s="29"/>
      <c r="EF4431" s="29"/>
      <c r="EG4431" s="29"/>
      <c r="EH4431" s="29"/>
      <c r="EI4431" s="29"/>
      <c r="EJ4431" s="29"/>
      <c r="EK4431" s="29"/>
      <c r="EL4431" s="29"/>
      <c r="EM4431" s="29"/>
      <c r="EN4431" s="29"/>
      <c r="EO4431" s="29"/>
      <c r="EP4431" s="29"/>
      <c r="EQ4431" s="29"/>
      <c r="ER4431" s="29"/>
      <c r="ES4431" s="29"/>
      <c r="ET4431" s="29"/>
      <c r="EU4431" s="29"/>
      <c r="EV4431" s="29"/>
      <c r="EW4431" s="29"/>
      <c r="EX4431" s="29"/>
      <c r="EY4431" s="29"/>
      <c r="EZ4431" s="29"/>
      <c r="FA4431" s="29"/>
      <c r="FB4431" s="29"/>
      <c r="FC4431" s="29"/>
      <c r="FD4431" s="29"/>
      <c r="FE4431" s="29"/>
      <c r="FF4431" s="29"/>
      <c r="FG4431" s="29"/>
      <c r="FH4431" s="29"/>
      <c r="FI4431" s="29"/>
      <c r="FJ4431" s="29"/>
      <c r="FK4431" s="29"/>
      <c r="FL4431" s="29"/>
      <c r="FM4431" s="29"/>
      <c r="FN4431" s="29"/>
      <c r="FO4431" s="29"/>
      <c r="FP4431" s="29"/>
      <c r="FQ4431" s="29"/>
      <c r="FR4431" s="29"/>
      <c r="FS4431" s="29"/>
      <c r="FT4431" s="29"/>
      <c r="FU4431" s="29"/>
      <c r="FV4431" s="29"/>
      <c r="FW4431" s="29"/>
      <c r="FX4431" s="29"/>
      <c r="FY4431" s="29"/>
      <c r="FZ4431" s="29"/>
      <c r="GA4431" s="29"/>
      <c r="GB4431" s="29"/>
      <c r="GC4431" s="29"/>
      <c r="GD4431" s="29"/>
      <c r="GE4431" s="29"/>
      <c r="GF4431" s="29"/>
      <c r="GG4431" s="29"/>
      <c r="GH4431" s="29"/>
      <c r="GI4431" s="29"/>
      <c r="GJ4431" s="29"/>
      <c r="GK4431" s="29"/>
      <c r="GL4431" s="29"/>
      <c r="GM4431" s="29"/>
      <c r="GN4431" s="29"/>
      <c r="GO4431" s="29"/>
      <c r="GP4431" s="29"/>
      <c r="GQ4431" s="29"/>
      <c r="GR4431" s="29"/>
      <c r="GS4431" s="29"/>
      <c r="GT4431" s="29"/>
      <c r="GU4431" s="29"/>
      <c r="GV4431" s="29"/>
      <c r="GW4431" s="29"/>
      <c r="GX4431" s="29"/>
      <c r="GY4431" s="29"/>
      <c r="GZ4431" s="29"/>
      <c r="HA4431" s="29"/>
      <c r="HB4431" s="29"/>
      <c r="HC4431" s="29"/>
      <c r="HD4431" s="29"/>
      <c r="HE4431" s="29"/>
      <c r="HF4431" s="29"/>
      <c r="HG4431" s="29"/>
      <c r="HH4431" s="29"/>
      <c r="HI4431" s="29"/>
      <c r="HJ4431" s="29"/>
      <c r="HK4431" s="29"/>
      <c r="HL4431" s="29"/>
      <c r="HM4431" s="29"/>
      <c r="HN4431" s="29"/>
      <c r="HO4431" s="29"/>
      <c r="HP4431" s="29"/>
      <c r="HQ4431" s="29"/>
      <c r="HR4431" s="29"/>
      <c r="HS4431" s="29"/>
      <c r="HT4431" s="29"/>
      <c r="HU4431" s="29"/>
      <c r="HV4431" s="29"/>
      <c r="HW4431" s="29"/>
      <c r="HX4431" s="29"/>
      <c r="HY4431" s="29"/>
      <c r="HZ4431" s="29"/>
      <c r="IA4431" s="29"/>
      <c r="IB4431" s="29"/>
      <c r="IC4431" s="29"/>
      <c r="ID4431" s="29"/>
      <c r="IE4431" s="29"/>
      <c r="IF4431" s="29"/>
      <c r="IG4431" s="29"/>
      <c r="IH4431" s="29"/>
      <c r="II4431" s="29"/>
      <c r="IJ4431" s="29"/>
      <c r="IK4431" s="29"/>
      <c r="IL4431" s="29"/>
      <c r="IM4431" s="29"/>
      <c r="IN4431" s="29"/>
      <c r="IO4431" s="29"/>
      <c r="IP4431" s="29"/>
      <c r="IQ4431" s="29"/>
      <c r="IR4431" s="29"/>
      <c r="IS4431" s="29"/>
      <c r="IT4431" s="29"/>
      <c r="IU4431" s="29"/>
      <c r="IV4431" s="29"/>
      <c r="IW4431" s="29"/>
      <c r="IX4431" s="29"/>
      <c r="IY4431" s="29"/>
      <c r="IZ4431" s="29"/>
      <c r="JA4431" s="29"/>
      <c r="JB4431" s="29"/>
      <c r="JC4431" s="29"/>
      <c r="JD4431" s="29"/>
      <c r="JE4431" s="29"/>
      <c r="JF4431" s="29"/>
      <c r="JG4431" s="29"/>
      <c r="JH4431" s="29"/>
      <c r="JI4431" s="29"/>
      <c r="JJ4431" s="29"/>
      <c r="JK4431" s="29"/>
      <c r="JL4431" s="29"/>
      <c r="JM4431" s="29"/>
      <c r="JN4431" s="29"/>
      <c r="JO4431" s="29"/>
      <c r="JP4431" s="29"/>
      <c r="JQ4431" s="29"/>
      <c r="JR4431" s="29"/>
      <c r="JS4431" s="29"/>
      <c r="JT4431" s="29"/>
      <c r="JU4431" s="29"/>
      <c r="JV4431" s="29"/>
      <c r="JW4431" s="29"/>
      <c r="JX4431" s="29"/>
      <c r="JY4431" s="29"/>
      <c r="JZ4431" s="29"/>
      <c r="KA4431" s="29"/>
      <c r="KB4431" s="29"/>
      <c r="KC4431" s="29"/>
      <c r="KD4431" s="29"/>
      <c r="KE4431" s="29"/>
      <c r="KF4431" s="29"/>
      <c r="KG4431" s="29"/>
      <c r="KH4431" s="29"/>
      <c r="KI4431" s="29"/>
      <c r="KJ4431" s="29"/>
      <c r="KK4431" s="29"/>
      <c r="KL4431" s="29"/>
      <c r="KM4431" s="29"/>
      <c r="KN4431" s="29"/>
      <c r="KO4431" s="29"/>
      <c r="KP4431" s="29"/>
      <c r="KQ4431" s="29"/>
      <c r="KR4431" s="29"/>
      <c r="KS4431" s="29"/>
      <c r="KT4431" s="29"/>
      <c r="KU4431" s="29"/>
      <c r="KV4431" s="29"/>
      <c r="KW4431" s="29"/>
      <c r="KX4431" s="29"/>
      <c r="KY4431" s="29"/>
      <c r="KZ4431" s="29"/>
      <c r="LA4431" s="29"/>
      <c r="LB4431" s="29"/>
      <c r="LC4431" s="29"/>
      <c r="LD4431" s="29"/>
      <c r="LE4431" s="29"/>
      <c r="LF4431" s="29"/>
      <c r="LG4431" s="29"/>
      <c r="LH4431" s="29"/>
      <c r="LI4431" s="29"/>
      <c r="LJ4431" s="29"/>
      <c r="LK4431" s="29"/>
      <c r="LL4431" s="29"/>
      <c r="LM4431" s="29"/>
      <c r="LN4431" s="29"/>
      <c r="LO4431" s="29"/>
      <c r="LP4431" s="29"/>
      <c r="LQ4431" s="29"/>
      <c r="LR4431" s="29"/>
      <c r="LS4431" s="29"/>
      <c r="LT4431" s="29"/>
      <c r="LU4431" s="29"/>
      <c r="LV4431" s="29"/>
      <c r="LW4431" s="29"/>
      <c r="LX4431" s="29"/>
      <c r="LY4431" s="29"/>
      <c r="LZ4431" s="29"/>
      <c r="MA4431" s="29"/>
      <c r="MB4431" s="29"/>
      <c r="MC4431" s="29"/>
      <c r="MD4431" s="29"/>
      <c r="ME4431" s="29"/>
      <c r="MF4431" s="29"/>
      <c r="MG4431" s="29"/>
      <c r="MH4431" s="29"/>
      <c r="MI4431" s="29"/>
      <c r="MJ4431" s="29"/>
      <c r="MK4431" s="29"/>
      <c r="ML4431" s="29"/>
      <c r="MM4431" s="29"/>
      <c r="MN4431" s="29"/>
      <c r="MO4431" s="29"/>
      <c r="MP4431" s="29"/>
      <c r="MQ4431" s="29"/>
      <c r="MR4431" s="29"/>
      <c r="MS4431" s="29"/>
      <c r="MT4431" s="29"/>
      <c r="MU4431" s="29"/>
      <c r="MV4431" s="29"/>
      <c r="MW4431" s="29"/>
      <c r="MX4431" s="29"/>
      <c r="MY4431" s="29"/>
      <c r="MZ4431" s="29"/>
      <c r="NA4431" s="29"/>
      <c r="NB4431" s="29"/>
      <c r="NC4431" s="29"/>
      <c r="ND4431" s="29"/>
      <c r="NE4431" s="29"/>
      <c r="NF4431" s="29"/>
      <c r="NG4431" s="29"/>
      <c r="NH4431" s="29"/>
      <c r="NI4431" s="29"/>
      <c r="NJ4431" s="29"/>
      <c r="NK4431" s="29"/>
      <c r="NL4431" s="29"/>
      <c r="NM4431" s="29"/>
      <c r="NN4431" s="29"/>
      <c r="NO4431" s="29"/>
      <c r="NP4431" s="29"/>
      <c r="NQ4431" s="29"/>
      <c r="NR4431" s="29"/>
      <c r="NS4431" s="29"/>
      <c r="NT4431" s="29"/>
      <c r="NU4431" s="29"/>
      <c r="NV4431" s="29"/>
      <c r="NW4431" s="29"/>
      <c r="NX4431" s="29"/>
      <c r="NY4431" s="29"/>
      <c r="NZ4431" s="29"/>
      <c r="OA4431" s="29"/>
      <c r="OB4431" s="29"/>
      <c r="OC4431" s="29"/>
      <c r="OD4431" s="29"/>
      <c r="OE4431" s="29"/>
      <c r="OF4431" s="29"/>
      <c r="OG4431" s="29"/>
      <c r="OH4431" s="29"/>
    </row>
    <row r="4432" spans="1:398" ht="16.5" customHeight="1">
      <c r="A4432" s="30" t="s">
        <v>5742</v>
      </c>
      <c r="B4432" s="13"/>
      <c r="C4432" s="368"/>
      <c r="D4432" s="12"/>
      <c r="E4432" s="14" t="s">
        <v>1775</v>
      </c>
      <c r="F4432" s="14"/>
      <c r="G4432" s="14"/>
      <c r="H4432" s="15"/>
      <c r="I4432" s="15">
        <v>1</v>
      </c>
      <c r="J4432" s="15"/>
      <c r="K4432" s="15"/>
      <c r="L4432" s="16" t="s">
        <v>5700</v>
      </c>
      <c r="M4432" s="16"/>
      <c r="N4432" s="16" t="s">
        <v>61</v>
      </c>
      <c r="O4432" s="94">
        <v>20</v>
      </c>
      <c r="P4432" s="94">
        <v>0</v>
      </c>
      <c r="Q4432" s="94">
        <v>0</v>
      </c>
      <c r="R4432" s="94" t="s">
        <v>33</v>
      </c>
      <c r="S4432" s="19">
        <v>60</v>
      </c>
      <c r="T4432" s="19">
        <v>110</v>
      </c>
      <c r="U4432" s="19">
        <v>0</v>
      </c>
      <c r="V4432" s="19">
        <v>0</v>
      </c>
      <c r="W4432" s="20">
        <v>0.32</v>
      </c>
      <c r="X4432" s="21">
        <v>6.4</v>
      </c>
      <c r="Y4432" s="22" t="s">
        <v>33</v>
      </c>
      <c r="Z4432" s="86" t="s">
        <v>62</v>
      </c>
      <c r="AA4432" s="86">
        <v>0</v>
      </c>
      <c r="AB4432" s="14" t="s">
        <v>414</v>
      </c>
      <c r="AC4432" s="14" t="s">
        <v>414</v>
      </c>
      <c r="AD4432" s="25"/>
      <c r="AE4432" s="26"/>
      <c r="AF4432" s="27"/>
      <c r="AG4432" s="31"/>
      <c r="AH4432" s="32"/>
      <c r="AI4432" s="32"/>
      <c r="AJ4432" s="32"/>
      <c r="AK4432" s="32"/>
      <c r="AL4432" s="32"/>
      <c r="AM4432" s="32"/>
      <c r="AN4432" s="32"/>
      <c r="AO4432" s="32"/>
      <c r="AP4432" s="439"/>
      <c r="AQ4432" s="439"/>
      <c r="AR4432" s="439"/>
      <c r="AS4432" s="439"/>
      <c r="AT4432" s="439"/>
      <c r="AU4432" s="439"/>
      <c r="AV4432" s="439"/>
      <c r="AW4432" s="439"/>
      <c r="AX4432" s="439"/>
      <c r="AY4432" s="439"/>
      <c r="AZ4432" s="439"/>
      <c r="BA4432" s="439"/>
      <c r="BB4432" s="439"/>
      <c r="BC4432" s="439"/>
      <c r="BD4432" s="439"/>
      <c r="BE4432" s="439"/>
      <c r="BF4432" s="439"/>
      <c r="BG4432" s="439"/>
      <c r="BH4432" s="439"/>
      <c r="BI4432" s="439"/>
      <c r="BJ4432" s="439"/>
      <c r="BK4432" s="439"/>
      <c r="BL4432" s="439"/>
      <c r="BM4432" s="439"/>
      <c r="BN4432" s="439"/>
      <c r="BO4432" s="439"/>
      <c r="BP4432" s="439"/>
      <c r="BQ4432" s="439"/>
      <c r="BR4432" s="29"/>
      <c r="BS4432" s="29"/>
      <c r="BT4432" s="29"/>
      <c r="BU4432" s="29"/>
      <c r="BV4432" s="29"/>
      <c r="BW4432" s="29"/>
      <c r="BX4432" s="29"/>
      <c r="BY4432" s="29"/>
      <c r="BZ4432" s="29"/>
      <c r="CA4432" s="29"/>
      <c r="CB4432" s="29"/>
      <c r="CC4432" s="29"/>
      <c r="CD4432" s="29"/>
      <c r="CE4432" s="29"/>
      <c r="CF4432" s="29"/>
      <c r="CG4432" s="29"/>
      <c r="CH4432" s="29"/>
      <c r="CI4432" s="29"/>
      <c r="CJ4432" s="29"/>
      <c r="CK4432" s="29"/>
      <c r="CL4432" s="29"/>
      <c r="CM4432" s="29"/>
      <c r="CN4432" s="29"/>
      <c r="CO4432" s="29"/>
      <c r="CP4432" s="29"/>
      <c r="CQ4432" s="29"/>
      <c r="CR4432" s="29"/>
      <c r="CS4432" s="29"/>
      <c r="CT4432" s="29"/>
      <c r="CU4432" s="29"/>
      <c r="CV4432" s="29"/>
      <c r="CW4432" s="29"/>
      <c r="CX4432" s="29"/>
      <c r="CY4432" s="29"/>
      <c r="CZ4432" s="29"/>
      <c r="DA4432" s="29"/>
      <c r="DB4432" s="29"/>
      <c r="DC4432" s="29"/>
      <c r="DD4432" s="29"/>
      <c r="DE4432" s="29"/>
      <c r="DF4432" s="29"/>
      <c r="DG4432" s="29"/>
      <c r="DH4432" s="29"/>
      <c r="DI4432" s="29"/>
      <c r="DJ4432" s="29"/>
      <c r="DK4432" s="29"/>
      <c r="DL4432" s="29"/>
      <c r="DM4432" s="29"/>
      <c r="DN4432" s="29"/>
      <c r="DO4432" s="29"/>
      <c r="DP4432" s="29"/>
      <c r="DQ4432" s="29"/>
      <c r="DR4432" s="29"/>
      <c r="DS4432" s="29"/>
      <c r="DT4432" s="29"/>
      <c r="DU4432" s="29"/>
      <c r="DV4432" s="29"/>
      <c r="DW4432" s="29"/>
      <c r="DX4432" s="29"/>
      <c r="DY4432" s="29"/>
      <c r="DZ4432" s="29"/>
      <c r="EA4432" s="29"/>
      <c r="EB4432" s="29"/>
      <c r="EC4432" s="29"/>
      <c r="ED4432" s="29"/>
      <c r="EE4432" s="29"/>
      <c r="EF4432" s="29"/>
      <c r="EG4432" s="29"/>
      <c r="EH4432" s="29"/>
      <c r="EI4432" s="29"/>
      <c r="EJ4432" s="29"/>
      <c r="EK4432" s="29"/>
      <c r="EL4432" s="29"/>
      <c r="EM4432" s="29"/>
      <c r="EN4432" s="29"/>
      <c r="EO4432" s="29"/>
      <c r="EP4432" s="29"/>
      <c r="EQ4432" s="29"/>
      <c r="ER4432" s="29"/>
      <c r="ES4432" s="29"/>
      <c r="ET4432" s="29"/>
      <c r="EU4432" s="29"/>
      <c r="EV4432" s="29"/>
      <c r="EW4432" s="29"/>
      <c r="EX4432" s="29"/>
      <c r="EY4432" s="29"/>
      <c r="EZ4432" s="29"/>
      <c r="FA4432" s="29"/>
      <c r="FB4432" s="29"/>
      <c r="FC4432" s="29"/>
      <c r="FD4432" s="29"/>
      <c r="FE4432" s="29"/>
      <c r="FF4432" s="29"/>
      <c r="FG4432" s="29"/>
      <c r="FH4432" s="29"/>
      <c r="FI4432" s="29"/>
      <c r="FJ4432" s="29"/>
      <c r="FK4432" s="29"/>
      <c r="FL4432" s="29"/>
      <c r="FM4432" s="29"/>
      <c r="FN4432" s="29"/>
      <c r="FO4432" s="29"/>
      <c r="FP4432" s="29"/>
      <c r="FQ4432" s="29"/>
      <c r="FR4432" s="29"/>
      <c r="FS4432" s="29"/>
      <c r="FT4432" s="29"/>
      <c r="FU4432" s="29"/>
      <c r="FV4432" s="29"/>
      <c r="FW4432" s="29"/>
      <c r="FX4432" s="29"/>
      <c r="FY4432" s="29"/>
      <c r="FZ4432" s="29"/>
      <c r="GA4432" s="29"/>
      <c r="GB4432" s="29"/>
      <c r="GC4432" s="29"/>
      <c r="GD4432" s="29"/>
      <c r="GE4432" s="29"/>
      <c r="GF4432" s="29"/>
      <c r="GG4432" s="29"/>
      <c r="GH4432" s="29"/>
      <c r="GI4432" s="29"/>
      <c r="GJ4432" s="29"/>
      <c r="GK4432" s="29"/>
      <c r="GL4432" s="29"/>
      <c r="GM4432" s="29"/>
      <c r="GN4432" s="29"/>
      <c r="GO4432" s="29"/>
      <c r="GP4432" s="29"/>
      <c r="GQ4432" s="29"/>
      <c r="GR4432" s="29"/>
      <c r="GS4432" s="29"/>
      <c r="GT4432" s="29"/>
      <c r="GU4432" s="29"/>
      <c r="GV4432" s="29"/>
      <c r="GW4432" s="29"/>
      <c r="GX4432" s="29"/>
      <c r="GY4432" s="29"/>
      <c r="GZ4432" s="29"/>
      <c r="HA4432" s="29"/>
      <c r="HB4432" s="29"/>
      <c r="HC4432" s="29"/>
      <c r="HD4432" s="29"/>
      <c r="HE4432" s="29"/>
      <c r="HF4432" s="29"/>
      <c r="HG4432" s="29"/>
      <c r="HH4432" s="29"/>
      <c r="HI4432" s="29"/>
      <c r="HJ4432" s="29"/>
      <c r="HK4432" s="29"/>
      <c r="HL4432" s="29"/>
      <c r="HM4432" s="29"/>
      <c r="HN4432" s="29"/>
      <c r="HO4432" s="29"/>
      <c r="HP4432" s="29"/>
      <c r="HQ4432" s="29"/>
      <c r="HR4432" s="29"/>
      <c r="HS4432" s="29"/>
      <c r="HT4432" s="29"/>
      <c r="HU4432" s="29"/>
      <c r="HV4432" s="29"/>
      <c r="HW4432" s="29"/>
      <c r="HX4432" s="29"/>
      <c r="HY4432" s="29"/>
      <c r="HZ4432" s="29"/>
      <c r="IA4432" s="29"/>
      <c r="IB4432" s="29"/>
      <c r="IC4432" s="29"/>
      <c r="ID4432" s="29"/>
      <c r="IE4432" s="29"/>
      <c r="IF4432" s="29"/>
      <c r="IG4432" s="29"/>
      <c r="IH4432" s="29"/>
      <c r="II4432" s="29"/>
      <c r="IJ4432" s="29"/>
      <c r="IK4432" s="29"/>
      <c r="IL4432" s="29"/>
      <c r="IM4432" s="29"/>
      <c r="IN4432" s="29"/>
      <c r="IO4432" s="29"/>
      <c r="IP4432" s="29"/>
      <c r="IQ4432" s="29"/>
      <c r="IR4432" s="29"/>
      <c r="IS4432" s="29"/>
      <c r="IT4432" s="29"/>
      <c r="IU4432" s="29"/>
      <c r="IV4432" s="29"/>
      <c r="IW4432" s="29"/>
      <c r="IX4432" s="29"/>
      <c r="IY4432" s="29"/>
      <c r="IZ4432" s="29"/>
      <c r="JA4432" s="29"/>
      <c r="JB4432" s="29"/>
      <c r="JC4432" s="29"/>
      <c r="JD4432" s="29"/>
      <c r="JE4432" s="29"/>
      <c r="JF4432" s="29"/>
      <c r="JG4432" s="29"/>
      <c r="JH4432" s="29"/>
      <c r="JI4432" s="29"/>
      <c r="JJ4432" s="29"/>
      <c r="JK4432" s="29"/>
      <c r="JL4432" s="29"/>
      <c r="JM4432" s="29"/>
      <c r="JN4432" s="29"/>
      <c r="JO4432" s="29"/>
      <c r="JP4432" s="29"/>
      <c r="JQ4432" s="29"/>
      <c r="JR4432" s="29"/>
      <c r="JS4432" s="29"/>
      <c r="JT4432" s="29"/>
      <c r="JU4432" s="29"/>
      <c r="JV4432" s="29"/>
      <c r="JW4432" s="29"/>
      <c r="JX4432" s="29"/>
      <c r="JY4432" s="29"/>
      <c r="JZ4432" s="29"/>
      <c r="KA4432" s="29"/>
      <c r="KB4432" s="29"/>
      <c r="KC4432" s="29"/>
      <c r="KD4432" s="29"/>
      <c r="KE4432" s="29"/>
      <c r="KF4432" s="29"/>
      <c r="KG4432" s="29"/>
      <c r="KH4432" s="29"/>
      <c r="KI4432" s="29"/>
      <c r="KJ4432" s="29"/>
      <c r="KK4432" s="29"/>
      <c r="KL4432" s="29"/>
      <c r="KM4432" s="29"/>
      <c r="KN4432" s="29"/>
      <c r="KO4432" s="29"/>
      <c r="KP4432" s="29"/>
      <c r="KQ4432" s="29"/>
      <c r="KR4432" s="29"/>
      <c r="KS4432" s="29"/>
      <c r="KT4432" s="29"/>
      <c r="KU4432" s="29"/>
      <c r="KV4432" s="29"/>
      <c r="KW4432" s="29"/>
      <c r="KX4432" s="29"/>
      <c r="KY4432" s="29"/>
      <c r="KZ4432" s="29"/>
      <c r="LA4432" s="29"/>
      <c r="LB4432" s="29"/>
      <c r="LC4432" s="29"/>
      <c r="LD4432" s="29"/>
      <c r="LE4432" s="29"/>
      <c r="LF4432" s="29"/>
      <c r="LG4432" s="29"/>
      <c r="LH4432" s="29"/>
      <c r="LI4432" s="29"/>
      <c r="LJ4432" s="29"/>
      <c r="LK4432" s="29"/>
      <c r="LL4432" s="29"/>
      <c r="LM4432" s="29"/>
      <c r="LN4432" s="29"/>
      <c r="LO4432" s="29"/>
      <c r="LP4432" s="29"/>
      <c r="LQ4432" s="29"/>
      <c r="LR4432" s="29"/>
      <c r="LS4432" s="29"/>
      <c r="LT4432" s="29"/>
      <c r="LU4432" s="29"/>
      <c r="LV4432" s="29"/>
      <c r="LW4432" s="29"/>
      <c r="LX4432" s="29"/>
      <c r="LY4432" s="29"/>
      <c r="LZ4432" s="29"/>
      <c r="MA4432" s="29"/>
      <c r="MB4432" s="29"/>
      <c r="MC4432" s="29"/>
      <c r="MD4432" s="29"/>
      <c r="ME4432" s="29"/>
      <c r="MF4432" s="29"/>
      <c r="MG4432" s="29"/>
      <c r="MH4432" s="29"/>
      <c r="MI4432" s="29"/>
      <c r="MJ4432" s="29"/>
      <c r="MK4432" s="29"/>
      <c r="ML4432" s="29"/>
      <c r="MM4432" s="29"/>
      <c r="MN4432" s="29"/>
      <c r="MO4432" s="29"/>
      <c r="MP4432" s="29"/>
      <c r="MQ4432" s="29"/>
      <c r="MR4432" s="29"/>
      <c r="MS4432" s="29"/>
      <c r="MT4432" s="29"/>
      <c r="MU4432" s="29"/>
      <c r="MV4432" s="29"/>
      <c r="MW4432" s="29"/>
      <c r="MX4432" s="29"/>
      <c r="MY4432" s="29"/>
      <c r="MZ4432" s="29"/>
      <c r="NA4432" s="29"/>
      <c r="NB4432" s="29"/>
      <c r="NC4432" s="29"/>
      <c r="ND4432" s="29"/>
      <c r="NE4432" s="29"/>
      <c r="NF4432" s="29"/>
      <c r="NG4432" s="29"/>
      <c r="NH4432" s="29"/>
      <c r="NI4432" s="29"/>
      <c r="NJ4432" s="29"/>
      <c r="NK4432" s="29"/>
      <c r="NL4432" s="29"/>
      <c r="NM4432" s="29"/>
      <c r="NN4432" s="29"/>
      <c r="NO4432" s="29"/>
      <c r="NP4432" s="29"/>
      <c r="NQ4432" s="29"/>
      <c r="NR4432" s="29"/>
      <c r="NS4432" s="29"/>
      <c r="NT4432" s="29"/>
      <c r="NU4432" s="29"/>
      <c r="NV4432" s="29"/>
      <c r="NW4432" s="29"/>
      <c r="NX4432" s="29"/>
      <c r="NY4432" s="29"/>
      <c r="NZ4432" s="29"/>
      <c r="OA4432" s="29"/>
      <c r="OB4432" s="29"/>
      <c r="OC4432" s="29"/>
      <c r="OD4432" s="29"/>
      <c r="OE4432" s="29"/>
      <c r="OF4432" s="29"/>
      <c r="OG4432" s="29"/>
      <c r="OH4432" s="29"/>
    </row>
    <row r="4433" spans="1:398" ht="16.5" customHeight="1">
      <c r="A4433" s="30" t="s">
        <v>5742</v>
      </c>
      <c r="B4433" s="13"/>
      <c r="C4433" s="487"/>
      <c r="D4433" s="12"/>
      <c r="E4433" s="14" t="s">
        <v>1821</v>
      </c>
      <c r="F4433" s="14" t="s">
        <v>1014</v>
      </c>
      <c r="G4433" s="14" t="s">
        <v>8502</v>
      </c>
      <c r="H4433" s="15">
        <v>2019</v>
      </c>
      <c r="I4433" s="15">
        <v>1</v>
      </c>
      <c r="J4433" s="15">
        <v>0</v>
      </c>
      <c r="K4433" s="15">
        <v>0</v>
      </c>
      <c r="L4433" s="16" t="s">
        <v>5725</v>
      </c>
      <c r="M4433" s="16"/>
      <c r="N4433" s="16" t="s">
        <v>41</v>
      </c>
      <c r="O4433" s="17">
        <v>90</v>
      </c>
      <c r="P4433" s="17">
        <v>0</v>
      </c>
      <c r="Q4433" s="17">
        <v>0</v>
      </c>
      <c r="R4433" s="18" t="s">
        <v>33</v>
      </c>
      <c r="S4433" s="19">
        <v>60</v>
      </c>
      <c r="T4433" s="19">
        <v>110</v>
      </c>
      <c r="U4433" s="19">
        <v>0.68</v>
      </c>
      <c r="V4433" s="19"/>
      <c r="W4433" s="20">
        <f>(T4433*U4433)/1000</f>
        <v>7.4800000000000005E-2</v>
      </c>
      <c r="X4433" s="21">
        <v>6.7320000000000002</v>
      </c>
      <c r="Y4433" s="22" t="s">
        <v>33</v>
      </c>
      <c r="Z4433" s="86" t="s">
        <v>62</v>
      </c>
      <c r="AA4433" s="86">
        <v>0</v>
      </c>
      <c r="AB4433" s="14" t="s">
        <v>689</v>
      </c>
      <c r="AC4433" s="14" t="s">
        <v>689</v>
      </c>
      <c r="AD4433" s="25"/>
      <c r="AE4433" s="26"/>
      <c r="AF4433" s="27"/>
      <c r="AG4433" s="31"/>
      <c r="AH4433" s="32"/>
      <c r="AI4433" s="32"/>
      <c r="AJ4433" s="32"/>
      <c r="AK4433" s="32"/>
      <c r="AL4433" s="32"/>
      <c r="AM4433" s="32"/>
      <c r="AN4433" s="32"/>
      <c r="AO4433" s="32"/>
      <c r="AP4433" s="439"/>
      <c r="AQ4433" s="439"/>
      <c r="AR4433" s="439"/>
      <c r="AS4433" s="439"/>
      <c r="AT4433" s="439"/>
      <c r="AU4433" s="439"/>
      <c r="AV4433" s="439"/>
      <c r="AW4433" s="439"/>
      <c r="AX4433" s="439"/>
      <c r="AY4433" s="439"/>
      <c r="AZ4433" s="439"/>
      <c r="BA4433" s="439"/>
      <c r="BB4433" s="439"/>
      <c r="BC4433" s="439"/>
      <c r="BD4433" s="439"/>
      <c r="BE4433" s="439"/>
      <c r="BF4433" s="439"/>
      <c r="BG4433" s="439"/>
      <c r="BH4433" s="439"/>
      <c r="BI4433" s="439"/>
      <c r="BJ4433" s="439"/>
      <c r="BK4433" s="439"/>
      <c r="BL4433" s="439"/>
      <c r="BM4433" s="439"/>
      <c r="BN4433" s="439"/>
      <c r="BO4433" s="439"/>
      <c r="BP4433" s="439"/>
      <c r="BQ4433" s="439"/>
      <c r="BR4433" s="29"/>
      <c r="BS4433" s="29"/>
      <c r="BT4433" s="29"/>
      <c r="BU4433" s="29"/>
      <c r="BV4433" s="29"/>
      <c r="BW4433" s="29"/>
      <c r="BX4433" s="29"/>
      <c r="BY4433" s="29"/>
      <c r="BZ4433" s="29"/>
      <c r="CA4433" s="29"/>
      <c r="CB4433" s="29"/>
      <c r="CC4433" s="29"/>
      <c r="CD4433" s="29"/>
      <c r="CE4433" s="29"/>
      <c r="CF4433" s="29"/>
      <c r="CG4433" s="29"/>
      <c r="CH4433" s="29"/>
      <c r="CI4433" s="29"/>
      <c r="CJ4433" s="29"/>
      <c r="CK4433" s="29"/>
      <c r="CL4433" s="29"/>
      <c r="CM4433" s="29"/>
      <c r="CN4433" s="29"/>
      <c r="CO4433" s="29"/>
      <c r="CP4433" s="29"/>
      <c r="CQ4433" s="29"/>
      <c r="CR4433" s="29"/>
      <c r="CS4433" s="29"/>
      <c r="CT4433" s="29"/>
      <c r="CU4433" s="29"/>
      <c r="CV4433" s="29"/>
      <c r="CW4433" s="29"/>
      <c r="CX4433" s="29"/>
      <c r="CY4433" s="29"/>
      <c r="CZ4433" s="29"/>
      <c r="DA4433" s="29"/>
      <c r="DB4433" s="29"/>
      <c r="DC4433" s="29"/>
      <c r="DD4433" s="29"/>
      <c r="DE4433" s="29"/>
      <c r="DF4433" s="29"/>
      <c r="DG4433" s="29"/>
      <c r="DH4433" s="29"/>
      <c r="DI4433" s="29"/>
      <c r="DJ4433" s="29"/>
      <c r="DK4433" s="29"/>
      <c r="DL4433" s="29"/>
      <c r="DM4433" s="29"/>
      <c r="DN4433" s="29"/>
      <c r="DO4433" s="29"/>
      <c r="DP4433" s="29"/>
      <c r="DQ4433" s="29"/>
      <c r="DR4433" s="29"/>
      <c r="DS4433" s="29"/>
      <c r="DT4433" s="29"/>
      <c r="DU4433" s="29"/>
      <c r="DV4433" s="29"/>
      <c r="DW4433" s="29"/>
      <c r="DX4433" s="29"/>
      <c r="DY4433" s="29"/>
      <c r="DZ4433" s="29"/>
      <c r="EA4433" s="29"/>
      <c r="EB4433" s="29"/>
      <c r="EC4433" s="29"/>
      <c r="ED4433" s="29"/>
      <c r="EE4433" s="29"/>
      <c r="EF4433" s="29"/>
      <c r="EG4433" s="29"/>
      <c r="EH4433" s="29"/>
      <c r="EI4433" s="29"/>
      <c r="EJ4433" s="29"/>
      <c r="EK4433" s="29"/>
      <c r="EL4433" s="29"/>
      <c r="EM4433" s="29"/>
      <c r="EN4433" s="29"/>
      <c r="EO4433" s="29"/>
      <c r="EP4433" s="29"/>
      <c r="EQ4433" s="29"/>
      <c r="ER4433" s="29"/>
      <c r="ES4433" s="29"/>
      <c r="ET4433" s="29"/>
      <c r="EU4433" s="29"/>
      <c r="EV4433" s="29"/>
      <c r="EW4433" s="29"/>
      <c r="EX4433" s="29"/>
      <c r="EY4433" s="29"/>
      <c r="EZ4433" s="29"/>
      <c r="FA4433" s="29"/>
      <c r="FB4433" s="29"/>
      <c r="FC4433" s="29"/>
      <c r="FD4433" s="29"/>
      <c r="FE4433" s="29"/>
      <c r="FF4433" s="29"/>
      <c r="FG4433" s="29"/>
      <c r="FH4433" s="29"/>
      <c r="FI4433" s="29"/>
      <c r="FJ4433" s="29"/>
      <c r="FK4433" s="29"/>
      <c r="FL4433" s="29"/>
      <c r="FM4433" s="29"/>
      <c r="FN4433" s="29"/>
      <c r="FO4433" s="29"/>
      <c r="FP4433" s="29"/>
      <c r="FQ4433" s="29"/>
      <c r="FR4433" s="29"/>
      <c r="FS4433" s="29"/>
      <c r="FT4433" s="29"/>
      <c r="FU4433" s="29"/>
      <c r="FV4433" s="29"/>
      <c r="FW4433" s="29"/>
      <c r="FX4433" s="29"/>
      <c r="FY4433" s="29"/>
      <c r="FZ4433" s="29"/>
      <c r="GA4433" s="29"/>
      <c r="GB4433" s="29"/>
      <c r="GC4433" s="29"/>
      <c r="GD4433" s="29"/>
      <c r="GE4433" s="29"/>
      <c r="GF4433" s="29"/>
      <c r="GG4433" s="29"/>
      <c r="GH4433" s="29"/>
      <c r="GI4433" s="29"/>
      <c r="GJ4433" s="29"/>
      <c r="GK4433" s="29"/>
      <c r="GL4433" s="29"/>
      <c r="GM4433" s="29"/>
      <c r="GN4433" s="29"/>
      <c r="GO4433" s="29"/>
      <c r="GP4433" s="29"/>
      <c r="GQ4433" s="29"/>
      <c r="GR4433" s="29"/>
      <c r="GS4433" s="29"/>
      <c r="GT4433" s="29"/>
      <c r="GU4433" s="29"/>
      <c r="GV4433" s="29"/>
      <c r="GW4433" s="29"/>
      <c r="GX4433" s="29"/>
      <c r="GY4433" s="29"/>
      <c r="GZ4433" s="29"/>
      <c r="HA4433" s="29"/>
      <c r="HB4433" s="29"/>
      <c r="HC4433" s="29"/>
      <c r="HD4433" s="29"/>
      <c r="HE4433" s="29"/>
      <c r="HF4433" s="29"/>
      <c r="HG4433" s="29"/>
      <c r="HH4433" s="29"/>
      <c r="HI4433" s="29"/>
      <c r="HJ4433" s="29"/>
      <c r="HK4433" s="29"/>
      <c r="HL4433" s="29"/>
      <c r="HM4433" s="29"/>
      <c r="HN4433" s="29"/>
      <c r="HO4433" s="29"/>
      <c r="HP4433" s="29"/>
      <c r="HQ4433" s="29"/>
      <c r="HR4433" s="29"/>
      <c r="HS4433" s="29"/>
      <c r="HT4433" s="29"/>
      <c r="HU4433" s="29"/>
      <c r="HV4433" s="29"/>
      <c r="HW4433" s="29"/>
      <c r="HX4433" s="29"/>
      <c r="HY4433" s="29"/>
      <c r="HZ4433" s="29"/>
      <c r="IA4433" s="29"/>
      <c r="IB4433" s="29"/>
      <c r="IC4433" s="29"/>
      <c r="ID4433" s="29"/>
      <c r="IE4433" s="29"/>
      <c r="IF4433" s="29"/>
      <c r="IG4433" s="29"/>
      <c r="IH4433" s="29"/>
      <c r="II4433" s="29"/>
      <c r="IJ4433" s="29"/>
      <c r="IK4433" s="29"/>
      <c r="IL4433" s="29"/>
      <c r="IM4433" s="29"/>
      <c r="IN4433" s="29"/>
      <c r="IO4433" s="29"/>
      <c r="IP4433" s="29"/>
      <c r="IQ4433" s="29"/>
      <c r="IR4433" s="29"/>
      <c r="IS4433" s="29"/>
      <c r="IT4433" s="29"/>
      <c r="IU4433" s="29"/>
      <c r="IV4433" s="29"/>
      <c r="IW4433" s="29"/>
      <c r="IX4433" s="29"/>
      <c r="IY4433" s="29"/>
      <c r="IZ4433" s="29"/>
      <c r="JA4433" s="29"/>
      <c r="JB4433" s="29"/>
      <c r="JC4433" s="29"/>
      <c r="JD4433" s="29"/>
      <c r="JE4433" s="29"/>
      <c r="JF4433" s="29"/>
      <c r="JG4433" s="29"/>
      <c r="JH4433" s="29"/>
      <c r="JI4433" s="29"/>
      <c r="JJ4433" s="29"/>
      <c r="JK4433" s="29"/>
      <c r="JL4433" s="29"/>
      <c r="JM4433" s="29"/>
      <c r="JN4433" s="29"/>
      <c r="JO4433" s="29"/>
      <c r="JP4433" s="29"/>
      <c r="JQ4433" s="29"/>
      <c r="JR4433" s="29"/>
      <c r="JS4433" s="29"/>
      <c r="JT4433" s="29"/>
      <c r="JU4433" s="29"/>
      <c r="JV4433" s="29"/>
      <c r="JW4433" s="29"/>
      <c r="JX4433" s="29"/>
      <c r="JY4433" s="29"/>
      <c r="JZ4433" s="29"/>
      <c r="KA4433" s="29"/>
      <c r="KB4433" s="29"/>
      <c r="KC4433" s="29"/>
      <c r="KD4433" s="29"/>
      <c r="KE4433" s="29"/>
      <c r="KF4433" s="29"/>
      <c r="KG4433" s="29"/>
      <c r="KH4433" s="29"/>
      <c r="KI4433" s="29"/>
      <c r="KJ4433" s="29"/>
      <c r="KK4433" s="29"/>
      <c r="KL4433" s="29"/>
      <c r="KM4433" s="29"/>
      <c r="KN4433" s="29"/>
      <c r="KO4433" s="29"/>
      <c r="KP4433" s="29"/>
      <c r="KQ4433" s="29"/>
      <c r="KR4433" s="29"/>
      <c r="KS4433" s="29"/>
      <c r="KT4433" s="29"/>
      <c r="KU4433" s="29"/>
      <c r="KV4433" s="29"/>
      <c r="KW4433" s="29"/>
      <c r="KX4433" s="29"/>
      <c r="KY4433" s="29"/>
      <c r="KZ4433" s="29"/>
      <c r="LA4433" s="29"/>
      <c r="LB4433" s="29"/>
      <c r="LC4433" s="29"/>
      <c r="LD4433" s="29"/>
      <c r="LE4433" s="29"/>
      <c r="LF4433" s="29"/>
      <c r="LG4433" s="29"/>
      <c r="LH4433" s="29"/>
      <c r="LI4433" s="29"/>
      <c r="LJ4433" s="29"/>
      <c r="LK4433" s="29"/>
      <c r="LL4433" s="29"/>
      <c r="LM4433" s="29"/>
      <c r="LN4433" s="29"/>
      <c r="LO4433" s="29"/>
      <c r="LP4433" s="29"/>
      <c r="LQ4433" s="29"/>
      <c r="LR4433" s="29"/>
      <c r="LS4433" s="29"/>
      <c r="LT4433" s="29"/>
      <c r="LU4433" s="29"/>
      <c r="LV4433" s="29"/>
      <c r="LW4433" s="29"/>
      <c r="LX4433" s="29"/>
      <c r="LY4433" s="29"/>
      <c r="LZ4433" s="29"/>
      <c r="MA4433" s="29"/>
      <c r="MB4433" s="29"/>
      <c r="MC4433" s="29"/>
      <c r="MD4433" s="29"/>
      <c r="ME4433" s="29"/>
      <c r="MF4433" s="29"/>
      <c r="MG4433" s="29"/>
      <c r="MH4433" s="29"/>
      <c r="MI4433" s="29"/>
      <c r="MJ4433" s="29"/>
      <c r="MK4433" s="29"/>
      <c r="ML4433" s="29"/>
      <c r="MM4433" s="29"/>
      <c r="MN4433" s="29"/>
      <c r="MO4433" s="29"/>
      <c r="MP4433" s="29"/>
      <c r="MQ4433" s="29"/>
      <c r="MR4433" s="29"/>
      <c r="MS4433" s="29"/>
      <c r="MT4433" s="29"/>
      <c r="MU4433" s="29"/>
      <c r="MV4433" s="29"/>
      <c r="MW4433" s="29"/>
      <c r="MX4433" s="29"/>
      <c r="MY4433" s="29"/>
      <c r="MZ4433" s="29"/>
      <c r="NA4433" s="29"/>
      <c r="NB4433" s="29"/>
      <c r="NC4433" s="29"/>
      <c r="ND4433" s="29"/>
      <c r="NE4433" s="29"/>
      <c r="NF4433" s="29"/>
      <c r="NG4433" s="29"/>
      <c r="NH4433" s="29"/>
      <c r="NI4433" s="29"/>
      <c r="NJ4433" s="29"/>
      <c r="NK4433" s="29"/>
      <c r="NL4433" s="29"/>
      <c r="NM4433" s="29"/>
      <c r="NN4433" s="29"/>
      <c r="NO4433" s="29"/>
      <c r="NP4433" s="29"/>
      <c r="NQ4433" s="29"/>
      <c r="NR4433" s="29"/>
      <c r="NS4433" s="29"/>
      <c r="NT4433" s="29"/>
      <c r="NU4433" s="29"/>
      <c r="NV4433" s="29"/>
      <c r="NW4433" s="29"/>
      <c r="NX4433" s="29"/>
      <c r="NY4433" s="29"/>
      <c r="NZ4433" s="29"/>
      <c r="OA4433" s="29"/>
      <c r="OB4433" s="29"/>
      <c r="OC4433" s="29"/>
      <c r="OD4433" s="29"/>
      <c r="OE4433" s="29"/>
      <c r="OF4433" s="29"/>
      <c r="OG4433" s="29"/>
      <c r="OH4433" s="29"/>
    </row>
    <row r="4434" spans="1:398" ht="16.5" customHeight="1">
      <c r="A4434" s="30" t="s">
        <v>5742</v>
      </c>
      <c r="B4434" s="13"/>
      <c r="C4434" s="487"/>
      <c r="D4434" s="12"/>
      <c r="E4434" s="14" t="s">
        <v>8533</v>
      </c>
      <c r="F4434" s="14"/>
      <c r="G4434" s="14" t="s">
        <v>8534</v>
      </c>
      <c r="H4434" s="15">
        <v>2014</v>
      </c>
      <c r="I4434" s="15">
        <v>1</v>
      </c>
      <c r="J4434" s="15">
        <v>0</v>
      </c>
      <c r="K4434" s="15">
        <v>0</v>
      </c>
      <c r="L4434" s="16" t="s">
        <v>5725</v>
      </c>
      <c r="M4434" s="16"/>
      <c r="N4434" s="16" t="s">
        <v>41</v>
      </c>
      <c r="O4434" s="94">
        <v>20</v>
      </c>
      <c r="P4434" s="94">
        <v>0</v>
      </c>
      <c r="Q4434" s="94">
        <v>0</v>
      </c>
      <c r="R4434" s="18" t="s">
        <v>33</v>
      </c>
      <c r="S4434" s="19">
        <v>60</v>
      </c>
      <c r="T4434" s="19">
        <v>110</v>
      </c>
      <c r="U4434" s="19">
        <v>3.25</v>
      </c>
      <c r="V4434" s="19"/>
      <c r="W4434" s="20">
        <f>(T4434*U4434)/1000</f>
        <v>0.35749999999999998</v>
      </c>
      <c r="X4434" s="21">
        <v>7.1499999999999995</v>
      </c>
      <c r="Y4434" s="22" t="s">
        <v>33</v>
      </c>
      <c r="Z4434" s="86" t="s">
        <v>62</v>
      </c>
      <c r="AA4434" s="86">
        <v>0</v>
      </c>
      <c r="AB4434" s="14" t="s">
        <v>414</v>
      </c>
      <c r="AC4434" s="14" t="s">
        <v>414</v>
      </c>
      <c r="AD4434" s="25"/>
      <c r="AE4434" s="26"/>
      <c r="AF4434" s="27"/>
      <c r="AG4434" s="31"/>
      <c r="AH4434" s="32"/>
      <c r="AI4434" s="32"/>
      <c r="AJ4434" s="32"/>
      <c r="AK4434" s="32"/>
      <c r="AL4434" s="32"/>
      <c r="AM4434" s="32"/>
      <c r="AN4434" s="32"/>
      <c r="AO4434" s="32"/>
      <c r="AP4434" s="439"/>
      <c r="AQ4434" s="439"/>
      <c r="AR4434" s="439"/>
      <c r="AS4434" s="439"/>
      <c r="AT4434" s="439"/>
      <c r="AU4434" s="439"/>
      <c r="AV4434" s="439"/>
      <c r="AW4434" s="439"/>
      <c r="AX4434" s="439"/>
      <c r="AY4434" s="439"/>
      <c r="AZ4434" s="439"/>
      <c r="BA4434" s="439"/>
      <c r="BB4434" s="439"/>
      <c r="BC4434" s="439"/>
      <c r="BD4434" s="439"/>
      <c r="BE4434" s="439"/>
      <c r="BF4434" s="439"/>
      <c r="BG4434" s="439"/>
      <c r="BH4434" s="439"/>
      <c r="BI4434" s="439"/>
      <c r="BJ4434" s="439"/>
      <c r="BK4434" s="439"/>
      <c r="BL4434" s="439"/>
      <c r="BM4434" s="439"/>
      <c r="BN4434" s="439"/>
      <c r="BO4434" s="439"/>
      <c r="BP4434" s="439"/>
      <c r="BQ4434" s="439"/>
      <c r="BR4434" s="29"/>
      <c r="BS4434" s="29"/>
      <c r="BT4434" s="29"/>
      <c r="BU4434" s="29"/>
      <c r="BV4434" s="29"/>
      <c r="BW4434" s="29"/>
      <c r="BX4434" s="29"/>
      <c r="BY4434" s="29"/>
      <c r="BZ4434" s="29"/>
      <c r="CA4434" s="29"/>
      <c r="CB4434" s="29"/>
      <c r="CC4434" s="29"/>
      <c r="CD4434" s="29"/>
      <c r="CE4434" s="29"/>
      <c r="CF4434" s="29"/>
      <c r="CG4434" s="29"/>
      <c r="CH4434" s="29"/>
      <c r="CI4434" s="29"/>
      <c r="CJ4434" s="29"/>
      <c r="CK4434" s="29"/>
      <c r="CL4434" s="29"/>
      <c r="CM4434" s="29"/>
      <c r="CN4434" s="29"/>
      <c r="CO4434" s="29"/>
      <c r="CP4434" s="29"/>
      <c r="CQ4434" s="29"/>
      <c r="CR4434" s="29"/>
      <c r="CS4434" s="29"/>
      <c r="CT4434" s="29"/>
      <c r="CU4434" s="29"/>
      <c r="CV4434" s="29"/>
      <c r="CW4434" s="29"/>
      <c r="CX4434" s="29"/>
      <c r="CY4434" s="29"/>
      <c r="CZ4434" s="29"/>
      <c r="DA4434" s="29"/>
      <c r="DB4434" s="29"/>
      <c r="DC4434" s="29"/>
      <c r="DD4434" s="29"/>
      <c r="DE4434" s="29"/>
      <c r="DF4434" s="29"/>
      <c r="DG4434" s="29"/>
      <c r="DH4434" s="29"/>
      <c r="DI4434" s="29"/>
      <c r="DJ4434" s="29"/>
      <c r="DK4434" s="29"/>
      <c r="DL4434" s="29"/>
      <c r="DM4434" s="29"/>
      <c r="DN4434" s="29"/>
      <c r="DO4434" s="29"/>
      <c r="DP4434" s="29"/>
      <c r="DQ4434" s="29"/>
      <c r="DR4434" s="29"/>
      <c r="DS4434" s="29"/>
      <c r="DT4434" s="29"/>
      <c r="DU4434" s="29"/>
      <c r="DV4434" s="29"/>
      <c r="DW4434" s="29"/>
      <c r="DX4434" s="29"/>
      <c r="DY4434" s="29"/>
      <c r="DZ4434" s="29"/>
      <c r="EA4434" s="29"/>
      <c r="EB4434" s="29"/>
      <c r="EC4434" s="29"/>
      <c r="ED4434" s="29"/>
      <c r="EE4434" s="29"/>
      <c r="EF4434" s="29"/>
      <c r="EG4434" s="29"/>
      <c r="EH4434" s="29"/>
      <c r="EI4434" s="29"/>
      <c r="EJ4434" s="29"/>
      <c r="EK4434" s="29"/>
      <c r="EL4434" s="29"/>
      <c r="EM4434" s="29"/>
      <c r="EN4434" s="29"/>
      <c r="EO4434" s="29"/>
      <c r="EP4434" s="29"/>
      <c r="EQ4434" s="29"/>
      <c r="ER4434" s="29"/>
      <c r="ES4434" s="29"/>
      <c r="ET4434" s="29"/>
      <c r="EU4434" s="29"/>
      <c r="EV4434" s="29"/>
      <c r="EW4434" s="29"/>
      <c r="EX4434" s="29"/>
      <c r="EY4434" s="29"/>
      <c r="EZ4434" s="29"/>
      <c r="FA4434" s="29"/>
      <c r="FB4434" s="29"/>
      <c r="FC4434" s="29"/>
      <c r="FD4434" s="29"/>
      <c r="FE4434" s="29"/>
      <c r="FF4434" s="29"/>
      <c r="FG4434" s="29"/>
      <c r="FH4434" s="29"/>
      <c r="FI4434" s="29"/>
      <c r="FJ4434" s="29"/>
      <c r="FK4434" s="29"/>
      <c r="FL4434" s="29"/>
      <c r="FM4434" s="29"/>
      <c r="FN4434" s="29"/>
      <c r="FO4434" s="29"/>
      <c r="FP4434" s="29"/>
      <c r="FQ4434" s="29"/>
      <c r="FR4434" s="29"/>
      <c r="FS4434" s="29"/>
      <c r="FT4434" s="29"/>
      <c r="FU4434" s="29"/>
      <c r="FV4434" s="29"/>
      <c r="FW4434" s="29"/>
      <c r="FX4434" s="29"/>
      <c r="FY4434" s="29"/>
      <c r="FZ4434" s="29"/>
      <c r="GA4434" s="29"/>
      <c r="GB4434" s="29"/>
      <c r="GC4434" s="29"/>
      <c r="GD4434" s="29"/>
      <c r="GE4434" s="29"/>
      <c r="GF4434" s="29"/>
      <c r="GG4434" s="29"/>
      <c r="GH4434" s="29"/>
      <c r="GI4434" s="29"/>
      <c r="GJ4434" s="29"/>
      <c r="GK4434" s="29"/>
      <c r="GL4434" s="29"/>
      <c r="GM4434" s="29"/>
      <c r="GN4434" s="29"/>
      <c r="GO4434" s="29"/>
      <c r="GP4434" s="29"/>
      <c r="GQ4434" s="29"/>
      <c r="GR4434" s="29"/>
      <c r="GS4434" s="29"/>
      <c r="GT4434" s="29"/>
      <c r="GU4434" s="29"/>
      <c r="GV4434" s="29"/>
      <c r="GW4434" s="29"/>
      <c r="GX4434" s="29"/>
      <c r="GY4434" s="29"/>
      <c r="GZ4434" s="29"/>
      <c r="HA4434" s="29"/>
      <c r="HB4434" s="29"/>
      <c r="HC4434" s="29"/>
      <c r="HD4434" s="29"/>
      <c r="HE4434" s="29"/>
      <c r="HF4434" s="29"/>
      <c r="HG4434" s="29"/>
      <c r="HH4434" s="29"/>
      <c r="HI4434" s="29"/>
      <c r="HJ4434" s="29"/>
      <c r="HK4434" s="29"/>
      <c r="HL4434" s="29"/>
      <c r="HM4434" s="29"/>
      <c r="HN4434" s="29"/>
      <c r="HO4434" s="29"/>
      <c r="HP4434" s="29"/>
      <c r="HQ4434" s="29"/>
      <c r="HR4434" s="29"/>
      <c r="HS4434" s="29"/>
      <c r="HT4434" s="29"/>
      <c r="HU4434" s="29"/>
      <c r="HV4434" s="29"/>
      <c r="HW4434" s="29"/>
      <c r="HX4434" s="29"/>
      <c r="HY4434" s="29"/>
      <c r="HZ4434" s="29"/>
      <c r="IA4434" s="29"/>
      <c r="IB4434" s="29"/>
      <c r="IC4434" s="29"/>
      <c r="ID4434" s="29"/>
      <c r="IE4434" s="29"/>
      <c r="IF4434" s="29"/>
      <c r="IG4434" s="29"/>
      <c r="IH4434" s="29"/>
      <c r="II4434" s="29"/>
      <c r="IJ4434" s="29"/>
      <c r="IK4434" s="29"/>
      <c r="IL4434" s="29"/>
      <c r="IM4434" s="29"/>
      <c r="IN4434" s="29"/>
      <c r="IO4434" s="29"/>
      <c r="IP4434" s="29"/>
      <c r="IQ4434" s="29"/>
      <c r="IR4434" s="29"/>
      <c r="IS4434" s="29"/>
      <c r="IT4434" s="29"/>
      <c r="IU4434" s="29"/>
      <c r="IV4434" s="29"/>
      <c r="IW4434" s="29"/>
      <c r="IX4434" s="29"/>
      <c r="IY4434" s="29"/>
      <c r="IZ4434" s="29"/>
      <c r="JA4434" s="29"/>
      <c r="JB4434" s="29"/>
      <c r="JC4434" s="29"/>
      <c r="JD4434" s="29"/>
      <c r="JE4434" s="29"/>
      <c r="JF4434" s="29"/>
      <c r="JG4434" s="29"/>
      <c r="JH4434" s="29"/>
      <c r="JI4434" s="29"/>
      <c r="JJ4434" s="29"/>
      <c r="JK4434" s="29"/>
      <c r="JL4434" s="29"/>
      <c r="JM4434" s="29"/>
      <c r="JN4434" s="29"/>
      <c r="JO4434" s="29"/>
      <c r="JP4434" s="29"/>
      <c r="JQ4434" s="29"/>
      <c r="JR4434" s="29"/>
      <c r="JS4434" s="29"/>
      <c r="JT4434" s="29"/>
      <c r="JU4434" s="29"/>
      <c r="JV4434" s="29"/>
      <c r="JW4434" s="29"/>
      <c r="JX4434" s="29"/>
      <c r="JY4434" s="29"/>
      <c r="JZ4434" s="29"/>
      <c r="KA4434" s="29"/>
      <c r="KB4434" s="29"/>
      <c r="KC4434" s="29"/>
      <c r="KD4434" s="29"/>
      <c r="KE4434" s="29"/>
      <c r="KF4434" s="29"/>
      <c r="KG4434" s="29"/>
      <c r="KH4434" s="29"/>
      <c r="KI4434" s="29"/>
      <c r="KJ4434" s="29"/>
      <c r="KK4434" s="29"/>
      <c r="KL4434" s="29"/>
      <c r="KM4434" s="29"/>
      <c r="KN4434" s="29"/>
      <c r="KO4434" s="29"/>
      <c r="KP4434" s="29"/>
      <c r="KQ4434" s="29"/>
      <c r="KR4434" s="29"/>
      <c r="KS4434" s="29"/>
      <c r="KT4434" s="29"/>
      <c r="KU4434" s="29"/>
      <c r="KV4434" s="29"/>
      <c r="KW4434" s="29"/>
      <c r="KX4434" s="29"/>
      <c r="KY4434" s="29"/>
      <c r="KZ4434" s="29"/>
      <c r="LA4434" s="29"/>
      <c r="LB4434" s="29"/>
      <c r="LC4434" s="29"/>
      <c r="LD4434" s="29"/>
      <c r="LE4434" s="29"/>
      <c r="LF4434" s="29"/>
      <c r="LG4434" s="29"/>
      <c r="LH4434" s="29"/>
      <c r="LI4434" s="29"/>
      <c r="LJ4434" s="29"/>
      <c r="LK4434" s="29"/>
      <c r="LL4434" s="29"/>
      <c r="LM4434" s="29"/>
      <c r="LN4434" s="29"/>
      <c r="LO4434" s="29"/>
      <c r="LP4434" s="29"/>
      <c r="LQ4434" s="29"/>
      <c r="LR4434" s="29"/>
      <c r="LS4434" s="29"/>
      <c r="LT4434" s="29"/>
      <c r="LU4434" s="29"/>
      <c r="LV4434" s="29"/>
      <c r="LW4434" s="29"/>
      <c r="LX4434" s="29"/>
      <c r="LY4434" s="29"/>
      <c r="LZ4434" s="29"/>
      <c r="MA4434" s="29"/>
      <c r="MB4434" s="29"/>
      <c r="MC4434" s="29"/>
      <c r="MD4434" s="29"/>
      <c r="ME4434" s="29"/>
      <c r="MF4434" s="29"/>
      <c r="MG4434" s="29"/>
      <c r="MH4434" s="29"/>
      <c r="MI4434" s="29"/>
      <c r="MJ4434" s="29"/>
      <c r="MK4434" s="29"/>
      <c r="ML4434" s="29"/>
      <c r="MM4434" s="29"/>
      <c r="MN4434" s="29"/>
      <c r="MO4434" s="29"/>
      <c r="MP4434" s="29"/>
      <c r="MQ4434" s="29"/>
      <c r="MR4434" s="29"/>
      <c r="MS4434" s="29"/>
      <c r="MT4434" s="29"/>
      <c r="MU4434" s="29"/>
      <c r="MV4434" s="29"/>
      <c r="MW4434" s="29"/>
      <c r="MX4434" s="29"/>
      <c r="MY4434" s="29"/>
      <c r="MZ4434" s="29"/>
      <c r="NA4434" s="29"/>
      <c r="NB4434" s="29"/>
      <c r="NC4434" s="29"/>
      <c r="ND4434" s="29"/>
      <c r="NE4434" s="29"/>
      <c r="NF4434" s="29"/>
      <c r="NG4434" s="29"/>
      <c r="NH4434" s="29"/>
      <c r="NI4434" s="29"/>
      <c r="NJ4434" s="29"/>
      <c r="NK4434" s="29"/>
      <c r="NL4434" s="29"/>
      <c r="NM4434" s="29"/>
      <c r="NN4434" s="29"/>
      <c r="NO4434" s="29"/>
      <c r="NP4434" s="29"/>
      <c r="NQ4434" s="29"/>
      <c r="NR4434" s="29"/>
      <c r="NS4434" s="29"/>
      <c r="NT4434" s="29"/>
      <c r="NU4434" s="29"/>
      <c r="NV4434" s="29"/>
      <c r="NW4434" s="29"/>
      <c r="NX4434" s="29"/>
      <c r="NY4434" s="29"/>
      <c r="NZ4434" s="29"/>
      <c r="OA4434" s="29"/>
      <c r="OB4434" s="29"/>
      <c r="OC4434" s="29"/>
      <c r="OD4434" s="29"/>
      <c r="OE4434" s="29"/>
      <c r="OF4434" s="29"/>
      <c r="OG4434" s="29"/>
      <c r="OH4434" s="29"/>
    </row>
    <row r="4435" spans="1:398" ht="16.5" customHeight="1">
      <c r="A4435" s="30" t="s">
        <v>5742</v>
      </c>
      <c r="B4435" s="13"/>
      <c r="C4435" s="368"/>
      <c r="D4435" s="12"/>
      <c r="E4435" s="14" t="s">
        <v>5727</v>
      </c>
      <c r="F4435" s="14"/>
      <c r="G4435" s="14"/>
      <c r="H4435" s="15"/>
      <c r="I4435" s="15">
        <v>1</v>
      </c>
      <c r="J4435" s="15"/>
      <c r="K4435" s="15"/>
      <c r="L4435" s="16" t="s">
        <v>5810</v>
      </c>
      <c r="M4435" s="16"/>
      <c r="N4435" s="16" t="s">
        <v>61</v>
      </c>
      <c r="O4435" s="94">
        <v>1200</v>
      </c>
      <c r="P4435" s="94">
        <v>0</v>
      </c>
      <c r="Q4435" s="94">
        <v>0</v>
      </c>
      <c r="R4435" s="94" t="s">
        <v>33</v>
      </c>
      <c r="S4435" s="19">
        <v>60</v>
      </c>
      <c r="T4435" s="19">
        <v>110</v>
      </c>
      <c r="U4435" s="19">
        <v>0</v>
      </c>
      <c r="V4435" s="19">
        <v>0</v>
      </c>
      <c r="W4435" s="20">
        <v>6.0000000000000001E-3</v>
      </c>
      <c r="X4435" s="21">
        <v>7.2</v>
      </c>
      <c r="Y4435" s="22" t="s">
        <v>33</v>
      </c>
      <c r="Z4435" s="86" t="s">
        <v>62</v>
      </c>
      <c r="AA4435" s="86">
        <v>0</v>
      </c>
      <c r="AB4435" s="14" t="s">
        <v>414</v>
      </c>
      <c r="AC4435" s="14" t="s">
        <v>414</v>
      </c>
      <c r="AD4435" s="25"/>
      <c r="AE4435" s="26"/>
      <c r="AF4435" s="27"/>
      <c r="AG4435" s="31"/>
      <c r="AH4435" s="32"/>
      <c r="AI4435" s="32"/>
      <c r="AJ4435" s="32"/>
      <c r="AK4435" s="32"/>
      <c r="AL4435" s="32"/>
      <c r="AM4435" s="32"/>
      <c r="AN4435" s="32"/>
      <c r="AO4435" s="32"/>
      <c r="AP4435" s="439"/>
      <c r="AQ4435" s="439"/>
      <c r="AR4435" s="439"/>
      <c r="AS4435" s="439"/>
      <c r="AT4435" s="439"/>
      <c r="AU4435" s="439"/>
      <c r="AV4435" s="439"/>
      <c r="AW4435" s="439"/>
      <c r="AX4435" s="439"/>
      <c r="AY4435" s="439"/>
      <c r="AZ4435" s="439"/>
      <c r="BA4435" s="439"/>
      <c r="BB4435" s="439"/>
      <c r="BC4435" s="439"/>
      <c r="BD4435" s="439"/>
      <c r="BE4435" s="439"/>
      <c r="BF4435" s="439"/>
      <c r="BG4435" s="439"/>
      <c r="BH4435" s="439"/>
      <c r="BI4435" s="439"/>
      <c r="BJ4435" s="439"/>
      <c r="BK4435" s="439"/>
      <c r="BL4435" s="439"/>
      <c r="BM4435" s="439"/>
      <c r="BN4435" s="439"/>
      <c r="BO4435" s="439"/>
      <c r="BP4435" s="439"/>
      <c r="BQ4435" s="439"/>
      <c r="BR4435" s="29"/>
      <c r="BS4435" s="29"/>
      <c r="BT4435" s="29"/>
      <c r="BU4435" s="29"/>
      <c r="BV4435" s="29"/>
      <c r="BW4435" s="29"/>
      <c r="BX4435" s="29"/>
      <c r="BY4435" s="29"/>
      <c r="BZ4435" s="29"/>
      <c r="CA4435" s="29"/>
      <c r="CB4435" s="29"/>
      <c r="CC4435" s="29"/>
      <c r="CD4435" s="29"/>
      <c r="CE4435" s="29"/>
      <c r="CF4435" s="29"/>
      <c r="CG4435" s="29"/>
      <c r="CH4435" s="29"/>
      <c r="CI4435" s="29"/>
      <c r="CJ4435" s="29"/>
      <c r="CK4435" s="29"/>
      <c r="CL4435" s="29"/>
      <c r="CM4435" s="29"/>
      <c r="CN4435" s="29"/>
      <c r="CO4435" s="29"/>
      <c r="CP4435" s="29"/>
      <c r="CQ4435" s="29"/>
      <c r="CR4435" s="29"/>
      <c r="CS4435" s="29"/>
      <c r="CT4435" s="29"/>
      <c r="CU4435" s="29"/>
      <c r="CV4435" s="29"/>
      <c r="CW4435" s="29"/>
      <c r="CX4435" s="29"/>
      <c r="CY4435" s="29"/>
      <c r="CZ4435" s="29"/>
      <c r="DA4435" s="29"/>
      <c r="DB4435" s="29"/>
      <c r="DC4435" s="29"/>
      <c r="DD4435" s="29"/>
      <c r="DE4435" s="29"/>
      <c r="DF4435" s="29"/>
      <c r="DG4435" s="29"/>
      <c r="DH4435" s="29"/>
      <c r="DI4435" s="29"/>
      <c r="DJ4435" s="29"/>
      <c r="DK4435" s="29"/>
      <c r="DL4435" s="29"/>
      <c r="DM4435" s="29"/>
      <c r="DN4435" s="29"/>
      <c r="DO4435" s="29"/>
      <c r="DP4435" s="29"/>
      <c r="DQ4435" s="29"/>
      <c r="DR4435" s="29"/>
      <c r="DS4435" s="29"/>
      <c r="DT4435" s="29"/>
      <c r="DU4435" s="29"/>
      <c r="DV4435" s="29"/>
      <c r="DW4435" s="29"/>
      <c r="DX4435" s="29"/>
      <c r="DY4435" s="29"/>
      <c r="DZ4435" s="29"/>
      <c r="EA4435" s="29"/>
      <c r="EB4435" s="29"/>
      <c r="EC4435" s="29"/>
      <c r="ED4435" s="29"/>
      <c r="EE4435" s="29"/>
      <c r="EF4435" s="29"/>
      <c r="EG4435" s="29"/>
      <c r="EH4435" s="29"/>
      <c r="EI4435" s="29"/>
      <c r="EJ4435" s="29"/>
      <c r="EK4435" s="29"/>
      <c r="EL4435" s="29"/>
      <c r="EM4435" s="29"/>
      <c r="EN4435" s="29"/>
      <c r="EO4435" s="29"/>
      <c r="EP4435" s="29"/>
      <c r="EQ4435" s="29"/>
      <c r="ER4435" s="29"/>
      <c r="ES4435" s="29"/>
      <c r="ET4435" s="29"/>
      <c r="EU4435" s="29"/>
      <c r="EV4435" s="29"/>
      <c r="EW4435" s="29"/>
      <c r="EX4435" s="29"/>
      <c r="EY4435" s="29"/>
      <c r="EZ4435" s="29"/>
      <c r="FA4435" s="29"/>
      <c r="FB4435" s="29"/>
      <c r="FC4435" s="29"/>
      <c r="FD4435" s="29"/>
      <c r="FE4435" s="29"/>
      <c r="FF4435" s="29"/>
      <c r="FG4435" s="29"/>
      <c r="FH4435" s="29"/>
      <c r="FI4435" s="29"/>
      <c r="FJ4435" s="29"/>
      <c r="FK4435" s="29"/>
      <c r="FL4435" s="29"/>
      <c r="FM4435" s="29"/>
      <c r="FN4435" s="29"/>
      <c r="FO4435" s="29"/>
      <c r="FP4435" s="29"/>
      <c r="FQ4435" s="29"/>
      <c r="FR4435" s="29"/>
      <c r="FS4435" s="29"/>
      <c r="FT4435" s="29"/>
      <c r="FU4435" s="29"/>
      <c r="FV4435" s="29"/>
      <c r="FW4435" s="29"/>
      <c r="FX4435" s="29"/>
      <c r="FY4435" s="29"/>
      <c r="FZ4435" s="29"/>
      <c r="GA4435" s="29"/>
      <c r="GB4435" s="29"/>
      <c r="GC4435" s="29"/>
      <c r="GD4435" s="29"/>
      <c r="GE4435" s="29"/>
      <c r="GF4435" s="29"/>
      <c r="GG4435" s="29"/>
      <c r="GH4435" s="29"/>
      <c r="GI4435" s="29"/>
      <c r="GJ4435" s="29"/>
      <c r="GK4435" s="29"/>
      <c r="GL4435" s="29"/>
      <c r="GM4435" s="29"/>
      <c r="GN4435" s="29"/>
      <c r="GO4435" s="29"/>
      <c r="GP4435" s="29"/>
      <c r="GQ4435" s="29"/>
      <c r="GR4435" s="29"/>
      <c r="GS4435" s="29"/>
      <c r="GT4435" s="29"/>
      <c r="GU4435" s="29"/>
      <c r="GV4435" s="29"/>
      <c r="GW4435" s="29"/>
      <c r="GX4435" s="29"/>
      <c r="GY4435" s="29"/>
      <c r="GZ4435" s="29"/>
      <c r="HA4435" s="29"/>
      <c r="HB4435" s="29"/>
      <c r="HC4435" s="29"/>
      <c r="HD4435" s="29"/>
      <c r="HE4435" s="29"/>
      <c r="HF4435" s="29"/>
      <c r="HG4435" s="29"/>
      <c r="HH4435" s="29"/>
      <c r="HI4435" s="29"/>
      <c r="HJ4435" s="29"/>
      <c r="HK4435" s="29"/>
      <c r="HL4435" s="29"/>
      <c r="HM4435" s="29"/>
      <c r="HN4435" s="29"/>
      <c r="HO4435" s="29"/>
      <c r="HP4435" s="29"/>
      <c r="HQ4435" s="29"/>
      <c r="HR4435" s="29"/>
      <c r="HS4435" s="29"/>
      <c r="HT4435" s="29"/>
      <c r="HU4435" s="29"/>
      <c r="HV4435" s="29"/>
      <c r="HW4435" s="29"/>
      <c r="HX4435" s="29"/>
      <c r="HY4435" s="29"/>
      <c r="HZ4435" s="29"/>
      <c r="IA4435" s="29"/>
      <c r="IB4435" s="29"/>
      <c r="IC4435" s="29"/>
      <c r="ID4435" s="29"/>
      <c r="IE4435" s="29"/>
      <c r="IF4435" s="29"/>
      <c r="IG4435" s="29"/>
      <c r="IH4435" s="29"/>
      <c r="II4435" s="29"/>
      <c r="IJ4435" s="29"/>
      <c r="IK4435" s="29"/>
      <c r="IL4435" s="29"/>
      <c r="IM4435" s="29"/>
      <c r="IN4435" s="29"/>
      <c r="IO4435" s="29"/>
      <c r="IP4435" s="29"/>
      <c r="IQ4435" s="29"/>
      <c r="IR4435" s="29"/>
      <c r="IS4435" s="29"/>
      <c r="IT4435" s="29"/>
      <c r="IU4435" s="29"/>
      <c r="IV4435" s="29"/>
      <c r="IW4435" s="29"/>
      <c r="IX4435" s="29"/>
      <c r="IY4435" s="29"/>
      <c r="IZ4435" s="29"/>
      <c r="JA4435" s="29"/>
      <c r="JB4435" s="29"/>
      <c r="JC4435" s="29"/>
      <c r="JD4435" s="29"/>
      <c r="JE4435" s="29"/>
      <c r="JF4435" s="29"/>
      <c r="JG4435" s="29"/>
      <c r="JH4435" s="29"/>
      <c r="JI4435" s="29"/>
      <c r="JJ4435" s="29"/>
      <c r="JK4435" s="29"/>
      <c r="JL4435" s="29"/>
      <c r="JM4435" s="29"/>
      <c r="JN4435" s="29"/>
      <c r="JO4435" s="29"/>
      <c r="JP4435" s="29"/>
      <c r="JQ4435" s="29"/>
      <c r="JR4435" s="29"/>
      <c r="JS4435" s="29"/>
      <c r="JT4435" s="29"/>
      <c r="JU4435" s="29"/>
      <c r="JV4435" s="29"/>
      <c r="JW4435" s="29"/>
      <c r="JX4435" s="29"/>
      <c r="JY4435" s="29"/>
      <c r="JZ4435" s="29"/>
      <c r="KA4435" s="29"/>
      <c r="KB4435" s="29"/>
      <c r="KC4435" s="29"/>
      <c r="KD4435" s="29"/>
      <c r="KE4435" s="29"/>
      <c r="KF4435" s="29"/>
      <c r="KG4435" s="29"/>
      <c r="KH4435" s="29"/>
      <c r="KI4435" s="29"/>
      <c r="KJ4435" s="29"/>
      <c r="KK4435" s="29"/>
      <c r="KL4435" s="29"/>
      <c r="KM4435" s="29"/>
      <c r="KN4435" s="29"/>
      <c r="KO4435" s="29"/>
      <c r="KP4435" s="29"/>
      <c r="KQ4435" s="29"/>
      <c r="KR4435" s="29"/>
      <c r="KS4435" s="29"/>
      <c r="KT4435" s="29"/>
      <c r="KU4435" s="29"/>
      <c r="KV4435" s="29"/>
      <c r="KW4435" s="29"/>
      <c r="KX4435" s="29"/>
      <c r="KY4435" s="29"/>
      <c r="KZ4435" s="29"/>
      <c r="LA4435" s="29"/>
      <c r="LB4435" s="29"/>
      <c r="LC4435" s="29"/>
      <c r="LD4435" s="29"/>
      <c r="LE4435" s="29"/>
      <c r="LF4435" s="29"/>
      <c r="LG4435" s="29"/>
      <c r="LH4435" s="29"/>
      <c r="LI4435" s="29"/>
      <c r="LJ4435" s="29"/>
      <c r="LK4435" s="29"/>
      <c r="LL4435" s="29"/>
      <c r="LM4435" s="29"/>
      <c r="LN4435" s="29"/>
      <c r="LO4435" s="29"/>
      <c r="LP4435" s="29"/>
      <c r="LQ4435" s="29"/>
      <c r="LR4435" s="29"/>
      <c r="LS4435" s="29"/>
      <c r="LT4435" s="29"/>
      <c r="LU4435" s="29"/>
      <c r="LV4435" s="29"/>
      <c r="LW4435" s="29"/>
      <c r="LX4435" s="29"/>
      <c r="LY4435" s="29"/>
      <c r="LZ4435" s="29"/>
      <c r="MA4435" s="29"/>
      <c r="MB4435" s="29"/>
      <c r="MC4435" s="29"/>
      <c r="MD4435" s="29"/>
      <c r="ME4435" s="29"/>
      <c r="MF4435" s="29"/>
      <c r="MG4435" s="29"/>
      <c r="MH4435" s="29"/>
      <c r="MI4435" s="29"/>
      <c r="MJ4435" s="29"/>
      <c r="MK4435" s="29"/>
      <c r="ML4435" s="29"/>
      <c r="MM4435" s="29"/>
      <c r="MN4435" s="29"/>
      <c r="MO4435" s="29"/>
      <c r="MP4435" s="29"/>
      <c r="MQ4435" s="29"/>
      <c r="MR4435" s="29"/>
      <c r="MS4435" s="29"/>
      <c r="MT4435" s="29"/>
      <c r="MU4435" s="29"/>
      <c r="MV4435" s="29"/>
      <c r="MW4435" s="29"/>
      <c r="MX4435" s="29"/>
      <c r="MY4435" s="29"/>
      <c r="MZ4435" s="29"/>
      <c r="NA4435" s="29"/>
      <c r="NB4435" s="29"/>
      <c r="NC4435" s="29"/>
      <c r="ND4435" s="29"/>
      <c r="NE4435" s="29"/>
      <c r="NF4435" s="29"/>
      <c r="NG4435" s="29"/>
      <c r="NH4435" s="29"/>
      <c r="NI4435" s="29"/>
      <c r="NJ4435" s="29"/>
      <c r="NK4435" s="29"/>
      <c r="NL4435" s="29"/>
      <c r="NM4435" s="29"/>
      <c r="NN4435" s="29"/>
      <c r="NO4435" s="29"/>
      <c r="NP4435" s="29"/>
      <c r="NQ4435" s="29"/>
      <c r="NR4435" s="29"/>
      <c r="NS4435" s="29"/>
      <c r="NT4435" s="29"/>
      <c r="NU4435" s="29"/>
      <c r="NV4435" s="29"/>
      <c r="NW4435" s="29"/>
      <c r="NX4435" s="29"/>
      <c r="NY4435" s="29"/>
      <c r="NZ4435" s="29"/>
      <c r="OA4435" s="29"/>
      <c r="OB4435" s="29"/>
      <c r="OC4435" s="29"/>
      <c r="OD4435" s="29"/>
      <c r="OE4435" s="29"/>
      <c r="OF4435" s="29"/>
      <c r="OG4435" s="29"/>
      <c r="OH4435" s="29"/>
    </row>
    <row r="4436" spans="1:398" ht="16.5" customHeight="1">
      <c r="A4436" s="30" t="s">
        <v>5742</v>
      </c>
      <c r="B4436" s="13"/>
      <c r="C4436" s="368"/>
      <c r="D4436" s="12"/>
      <c r="E4436" s="14" t="s">
        <v>5728</v>
      </c>
      <c r="F4436" s="14"/>
      <c r="G4436" s="14"/>
      <c r="H4436" s="15"/>
      <c r="I4436" s="15">
        <v>1</v>
      </c>
      <c r="J4436" s="15"/>
      <c r="K4436" s="15"/>
      <c r="L4436" s="16" t="s">
        <v>5700</v>
      </c>
      <c r="M4436" s="16"/>
      <c r="N4436" s="16" t="s">
        <v>61</v>
      </c>
      <c r="O4436" s="94">
        <v>20</v>
      </c>
      <c r="P4436" s="94">
        <v>0</v>
      </c>
      <c r="Q4436" s="94">
        <v>0</v>
      </c>
      <c r="R4436" s="94" t="s">
        <v>33</v>
      </c>
      <c r="S4436" s="19">
        <v>60</v>
      </c>
      <c r="T4436" s="19">
        <v>110</v>
      </c>
      <c r="U4436" s="19">
        <v>0</v>
      </c>
      <c r="V4436" s="19">
        <v>0</v>
      </c>
      <c r="W4436" s="20">
        <v>0.42</v>
      </c>
      <c r="X4436" s="21">
        <v>8.4</v>
      </c>
      <c r="Y4436" s="22" t="s">
        <v>33</v>
      </c>
      <c r="Z4436" s="86" t="s">
        <v>62</v>
      </c>
      <c r="AA4436" s="86">
        <v>0</v>
      </c>
      <c r="AB4436" s="14" t="s">
        <v>414</v>
      </c>
      <c r="AC4436" s="14" t="s">
        <v>414</v>
      </c>
      <c r="AD4436" s="25"/>
      <c r="AE4436" s="26"/>
      <c r="AF4436" s="27"/>
      <c r="AG4436" s="31"/>
      <c r="AH4436" s="32"/>
      <c r="AI4436" s="32"/>
      <c r="AJ4436" s="32"/>
      <c r="AK4436" s="32"/>
      <c r="AL4436" s="32"/>
      <c r="AM4436" s="32"/>
      <c r="AN4436" s="32"/>
      <c r="AO4436" s="32"/>
      <c r="AP4436" s="439"/>
      <c r="AQ4436" s="439"/>
      <c r="AR4436" s="439"/>
      <c r="AS4436" s="439"/>
      <c r="AT4436" s="439"/>
      <c r="AU4436" s="439"/>
      <c r="AV4436" s="439"/>
      <c r="AW4436" s="439"/>
      <c r="AX4436" s="439"/>
      <c r="AY4436" s="439"/>
      <c r="AZ4436" s="439"/>
      <c r="BA4436" s="439"/>
      <c r="BB4436" s="439"/>
      <c r="BC4436" s="439"/>
      <c r="BD4436" s="439"/>
      <c r="BE4436" s="439"/>
      <c r="BF4436" s="439"/>
      <c r="BG4436" s="439"/>
      <c r="BH4436" s="439"/>
      <c r="BI4436" s="439"/>
      <c r="BJ4436" s="439"/>
      <c r="BK4436" s="439"/>
      <c r="BL4436" s="439"/>
      <c r="BM4436" s="439"/>
      <c r="BN4436" s="439"/>
      <c r="BO4436" s="439"/>
      <c r="BP4436" s="439"/>
      <c r="BQ4436" s="439"/>
      <c r="BR4436" s="29"/>
      <c r="BS4436" s="29"/>
      <c r="BT4436" s="29"/>
      <c r="BU4436" s="29"/>
      <c r="BV4436" s="29"/>
      <c r="BW4436" s="29"/>
      <c r="BX4436" s="29"/>
      <c r="BY4436" s="29"/>
      <c r="BZ4436" s="29"/>
      <c r="CA4436" s="29"/>
      <c r="CB4436" s="29"/>
      <c r="CC4436" s="29"/>
      <c r="CD4436" s="29"/>
      <c r="CE4436" s="29"/>
      <c r="CF4436" s="29"/>
      <c r="CG4436" s="29"/>
      <c r="CH4436" s="29"/>
      <c r="CI4436" s="29"/>
      <c r="CJ4436" s="29"/>
      <c r="CK4436" s="29"/>
      <c r="CL4436" s="29"/>
      <c r="CM4436" s="29"/>
      <c r="CN4436" s="29"/>
      <c r="CO4436" s="29"/>
      <c r="CP4436" s="29"/>
      <c r="CQ4436" s="29"/>
      <c r="CR4436" s="29"/>
      <c r="CS4436" s="29"/>
      <c r="CT4436" s="29"/>
      <c r="CU4436" s="29"/>
      <c r="CV4436" s="29"/>
      <c r="CW4436" s="29"/>
      <c r="CX4436" s="29"/>
      <c r="CY4436" s="29"/>
      <c r="CZ4436" s="29"/>
      <c r="DA4436" s="29"/>
      <c r="DB4436" s="29"/>
      <c r="DC4436" s="29"/>
      <c r="DD4436" s="29"/>
      <c r="DE4436" s="29"/>
      <c r="DF4436" s="29"/>
      <c r="DG4436" s="29"/>
      <c r="DH4436" s="29"/>
      <c r="DI4436" s="29"/>
      <c r="DJ4436" s="29"/>
      <c r="DK4436" s="29"/>
      <c r="DL4436" s="29"/>
      <c r="DM4436" s="29"/>
      <c r="DN4436" s="29"/>
      <c r="DO4436" s="29"/>
      <c r="DP4436" s="29"/>
      <c r="DQ4436" s="29"/>
      <c r="DR4436" s="29"/>
      <c r="DS4436" s="29"/>
      <c r="DT4436" s="29"/>
      <c r="DU4436" s="29"/>
      <c r="DV4436" s="29"/>
      <c r="DW4436" s="29"/>
      <c r="DX4436" s="29"/>
      <c r="DY4436" s="29"/>
      <c r="DZ4436" s="29"/>
      <c r="EA4436" s="29"/>
      <c r="EB4436" s="29"/>
      <c r="EC4436" s="29"/>
      <c r="ED4436" s="29"/>
      <c r="EE4436" s="29"/>
      <c r="EF4436" s="29"/>
      <c r="EG4436" s="29"/>
      <c r="EH4436" s="29"/>
      <c r="EI4436" s="29"/>
      <c r="EJ4436" s="29"/>
      <c r="EK4436" s="29"/>
      <c r="EL4436" s="29"/>
      <c r="EM4436" s="29"/>
      <c r="EN4436" s="29"/>
      <c r="EO4436" s="29"/>
      <c r="EP4436" s="29"/>
      <c r="EQ4436" s="29"/>
      <c r="ER4436" s="29"/>
      <c r="ES4436" s="29"/>
      <c r="ET4436" s="29"/>
      <c r="EU4436" s="29"/>
      <c r="EV4436" s="29"/>
      <c r="EW4436" s="29"/>
      <c r="EX4436" s="29"/>
      <c r="EY4436" s="29"/>
      <c r="EZ4436" s="29"/>
      <c r="FA4436" s="29"/>
      <c r="FB4436" s="29"/>
      <c r="FC4436" s="29"/>
      <c r="FD4436" s="29"/>
      <c r="FE4436" s="29"/>
      <c r="FF4436" s="29"/>
      <c r="FG4436" s="29"/>
      <c r="FH4436" s="29"/>
      <c r="FI4436" s="29"/>
      <c r="FJ4436" s="29"/>
      <c r="FK4436" s="29"/>
      <c r="FL4436" s="29"/>
      <c r="FM4436" s="29"/>
      <c r="FN4436" s="29"/>
      <c r="FO4436" s="29"/>
      <c r="FP4436" s="29"/>
      <c r="FQ4436" s="29"/>
      <c r="FR4436" s="29"/>
      <c r="FS4436" s="29"/>
      <c r="FT4436" s="29"/>
      <c r="FU4436" s="29"/>
      <c r="FV4436" s="29"/>
      <c r="FW4436" s="29"/>
      <c r="FX4436" s="29"/>
      <c r="FY4436" s="29"/>
      <c r="FZ4436" s="29"/>
      <c r="GA4436" s="29"/>
      <c r="GB4436" s="29"/>
      <c r="GC4436" s="29"/>
      <c r="GD4436" s="29"/>
      <c r="GE4436" s="29"/>
      <c r="GF4436" s="29"/>
      <c r="GG4436" s="29"/>
      <c r="GH4436" s="29"/>
      <c r="GI4436" s="29"/>
      <c r="GJ4436" s="29"/>
      <c r="GK4436" s="29"/>
      <c r="GL4436" s="29"/>
      <c r="GM4436" s="29"/>
      <c r="GN4436" s="29"/>
      <c r="GO4436" s="29"/>
      <c r="GP4436" s="29"/>
      <c r="GQ4436" s="29"/>
      <c r="GR4436" s="29"/>
      <c r="GS4436" s="29"/>
      <c r="GT4436" s="29"/>
      <c r="GU4436" s="29"/>
      <c r="GV4436" s="29"/>
      <c r="GW4436" s="29"/>
      <c r="GX4436" s="29"/>
      <c r="GY4436" s="29"/>
      <c r="GZ4436" s="29"/>
      <c r="HA4436" s="29"/>
      <c r="HB4436" s="29"/>
      <c r="HC4436" s="29"/>
      <c r="HD4436" s="29"/>
      <c r="HE4436" s="29"/>
      <c r="HF4436" s="29"/>
      <c r="HG4436" s="29"/>
      <c r="HH4436" s="29"/>
      <c r="HI4436" s="29"/>
      <c r="HJ4436" s="29"/>
      <c r="HK4436" s="29"/>
      <c r="HL4436" s="29"/>
      <c r="HM4436" s="29"/>
      <c r="HN4436" s="29"/>
      <c r="HO4436" s="29"/>
      <c r="HP4436" s="29"/>
      <c r="HQ4436" s="29"/>
      <c r="HR4436" s="29"/>
      <c r="HS4436" s="29"/>
      <c r="HT4436" s="29"/>
      <c r="HU4436" s="29"/>
      <c r="HV4436" s="29"/>
      <c r="HW4436" s="29"/>
      <c r="HX4436" s="29"/>
      <c r="HY4436" s="29"/>
      <c r="HZ4436" s="29"/>
      <c r="IA4436" s="29"/>
      <c r="IB4436" s="29"/>
      <c r="IC4436" s="29"/>
      <c r="ID4436" s="29"/>
      <c r="IE4436" s="29"/>
      <c r="IF4436" s="29"/>
      <c r="IG4436" s="29"/>
      <c r="IH4436" s="29"/>
      <c r="II4436" s="29"/>
      <c r="IJ4436" s="29"/>
      <c r="IK4436" s="29"/>
      <c r="IL4436" s="29"/>
      <c r="IM4436" s="29"/>
      <c r="IN4436" s="29"/>
      <c r="IO4436" s="29"/>
      <c r="IP4436" s="29"/>
      <c r="IQ4436" s="29"/>
      <c r="IR4436" s="29"/>
      <c r="IS4436" s="29"/>
      <c r="IT4436" s="29"/>
      <c r="IU4436" s="29"/>
      <c r="IV4436" s="29"/>
      <c r="IW4436" s="29"/>
      <c r="IX4436" s="29"/>
      <c r="IY4436" s="29"/>
      <c r="IZ4436" s="29"/>
      <c r="JA4436" s="29"/>
      <c r="JB4436" s="29"/>
      <c r="JC4436" s="29"/>
      <c r="JD4436" s="29"/>
      <c r="JE4436" s="29"/>
      <c r="JF4436" s="29"/>
      <c r="JG4436" s="29"/>
      <c r="JH4436" s="29"/>
      <c r="JI4436" s="29"/>
      <c r="JJ4436" s="29"/>
      <c r="JK4436" s="29"/>
      <c r="JL4436" s="29"/>
      <c r="JM4436" s="29"/>
      <c r="JN4436" s="29"/>
      <c r="JO4436" s="29"/>
      <c r="JP4436" s="29"/>
      <c r="JQ4436" s="29"/>
      <c r="JR4436" s="29"/>
      <c r="JS4436" s="29"/>
      <c r="JT4436" s="29"/>
      <c r="JU4436" s="29"/>
      <c r="JV4436" s="29"/>
      <c r="JW4436" s="29"/>
      <c r="JX4436" s="29"/>
      <c r="JY4436" s="29"/>
      <c r="JZ4436" s="29"/>
      <c r="KA4436" s="29"/>
      <c r="KB4436" s="29"/>
      <c r="KC4436" s="29"/>
      <c r="KD4436" s="29"/>
      <c r="KE4436" s="29"/>
      <c r="KF4436" s="29"/>
      <c r="KG4436" s="29"/>
      <c r="KH4436" s="29"/>
      <c r="KI4436" s="29"/>
      <c r="KJ4436" s="29"/>
      <c r="KK4436" s="29"/>
      <c r="KL4436" s="29"/>
      <c r="KM4436" s="29"/>
      <c r="KN4436" s="29"/>
      <c r="KO4436" s="29"/>
      <c r="KP4436" s="29"/>
      <c r="KQ4436" s="29"/>
      <c r="KR4436" s="29"/>
      <c r="KS4436" s="29"/>
      <c r="KT4436" s="29"/>
      <c r="KU4436" s="29"/>
      <c r="KV4436" s="29"/>
      <c r="KW4436" s="29"/>
      <c r="KX4436" s="29"/>
      <c r="KY4436" s="29"/>
      <c r="KZ4436" s="29"/>
      <c r="LA4436" s="29"/>
      <c r="LB4436" s="29"/>
      <c r="LC4436" s="29"/>
      <c r="LD4436" s="29"/>
      <c r="LE4436" s="29"/>
      <c r="LF4436" s="29"/>
      <c r="LG4436" s="29"/>
      <c r="LH4436" s="29"/>
      <c r="LI4436" s="29"/>
      <c r="LJ4436" s="29"/>
      <c r="LK4436" s="29"/>
      <c r="LL4436" s="29"/>
      <c r="LM4436" s="29"/>
      <c r="LN4436" s="29"/>
      <c r="LO4436" s="29"/>
      <c r="LP4436" s="29"/>
      <c r="LQ4436" s="29"/>
      <c r="LR4436" s="29"/>
      <c r="LS4436" s="29"/>
      <c r="LT4436" s="29"/>
      <c r="LU4436" s="29"/>
      <c r="LV4436" s="29"/>
      <c r="LW4436" s="29"/>
      <c r="LX4436" s="29"/>
      <c r="LY4436" s="29"/>
      <c r="LZ4436" s="29"/>
      <c r="MA4436" s="29"/>
      <c r="MB4436" s="29"/>
      <c r="MC4436" s="29"/>
      <c r="MD4436" s="29"/>
      <c r="ME4436" s="29"/>
      <c r="MF4436" s="29"/>
      <c r="MG4436" s="29"/>
      <c r="MH4436" s="29"/>
      <c r="MI4436" s="29"/>
      <c r="MJ4436" s="29"/>
      <c r="MK4436" s="29"/>
      <c r="ML4436" s="29"/>
      <c r="MM4436" s="29"/>
      <c r="MN4436" s="29"/>
      <c r="MO4436" s="29"/>
      <c r="MP4436" s="29"/>
      <c r="MQ4436" s="29"/>
      <c r="MR4436" s="29"/>
      <c r="MS4436" s="29"/>
      <c r="MT4436" s="29"/>
      <c r="MU4436" s="29"/>
      <c r="MV4436" s="29"/>
      <c r="MW4436" s="29"/>
      <c r="MX4436" s="29"/>
      <c r="MY4436" s="29"/>
      <c r="MZ4436" s="29"/>
      <c r="NA4436" s="29"/>
      <c r="NB4436" s="29"/>
      <c r="NC4436" s="29"/>
      <c r="ND4436" s="29"/>
      <c r="NE4436" s="29"/>
      <c r="NF4436" s="29"/>
      <c r="NG4436" s="29"/>
      <c r="NH4436" s="29"/>
      <c r="NI4436" s="29"/>
      <c r="NJ4436" s="29"/>
      <c r="NK4436" s="29"/>
      <c r="NL4436" s="29"/>
      <c r="NM4436" s="29"/>
      <c r="NN4436" s="29"/>
      <c r="NO4436" s="29"/>
      <c r="NP4436" s="29"/>
      <c r="NQ4436" s="29"/>
      <c r="NR4436" s="29"/>
      <c r="NS4436" s="29"/>
      <c r="NT4436" s="29"/>
      <c r="NU4436" s="29"/>
      <c r="NV4436" s="29"/>
      <c r="NW4436" s="29"/>
      <c r="NX4436" s="29"/>
      <c r="NY4436" s="29"/>
      <c r="NZ4436" s="29"/>
      <c r="OA4436" s="29"/>
      <c r="OB4436" s="29"/>
      <c r="OC4436" s="29"/>
      <c r="OD4436" s="29"/>
      <c r="OE4436" s="29"/>
      <c r="OF4436" s="29"/>
      <c r="OG4436" s="29"/>
      <c r="OH4436" s="29"/>
    </row>
    <row r="4437" spans="1:398" ht="16.5" customHeight="1">
      <c r="A4437" s="30" t="s">
        <v>5742</v>
      </c>
      <c r="B4437" s="13"/>
      <c r="C4437" s="487"/>
      <c r="D4437" s="12"/>
      <c r="E4437" s="14" t="s">
        <v>5768</v>
      </c>
      <c r="F4437" s="14" t="s">
        <v>5769</v>
      </c>
      <c r="G4437" s="14" t="s">
        <v>5770</v>
      </c>
      <c r="H4437" s="15" t="s">
        <v>68</v>
      </c>
      <c r="I4437" s="15">
        <v>1</v>
      </c>
      <c r="J4437" s="15" t="s">
        <v>68</v>
      </c>
      <c r="K4437" s="15" t="s">
        <v>68</v>
      </c>
      <c r="L4437" s="16" t="s">
        <v>5750</v>
      </c>
      <c r="M4437" s="16"/>
      <c r="N4437" s="16" t="s">
        <v>56</v>
      </c>
      <c r="O4437" s="17">
        <v>50</v>
      </c>
      <c r="P4437" s="17">
        <v>0</v>
      </c>
      <c r="Q4437" s="17">
        <v>0</v>
      </c>
      <c r="R4437" s="18" t="s">
        <v>33</v>
      </c>
      <c r="S4437" s="19" t="s">
        <v>5766</v>
      </c>
      <c r="T4437" s="19">
        <v>120</v>
      </c>
      <c r="U4437" s="19">
        <v>5</v>
      </c>
      <c r="V4437" s="19">
        <v>0</v>
      </c>
      <c r="W4437" s="20">
        <v>0.2</v>
      </c>
      <c r="X4437" s="21">
        <v>10</v>
      </c>
      <c r="Y4437" s="22" t="s">
        <v>33</v>
      </c>
      <c r="Z4437" s="86" t="s">
        <v>62</v>
      </c>
      <c r="AA4437" s="86">
        <v>0</v>
      </c>
      <c r="AB4437" s="86" t="s">
        <v>68</v>
      </c>
      <c r="AC4437" s="86" t="s">
        <v>68</v>
      </c>
      <c r="AD4437" s="25"/>
      <c r="AE4437" s="26"/>
      <c r="AF4437" s="27"/>
      <c r="AG4437" s="31"/>
      <c r="AH4437" s="32"/>
      <c r="AI4437" s="32"/>
      <c r="AJ4437" s="32"/>
      <c r="AK4437" s="32"/>
      <c r="AL4437" s="32"/>
      <c r="AM4437" s="32"/>
      <c r="AN4437" s="32"/>
      <c r="AO4437" s="32"/>
      <c r="AP4437" s="30"/>
      <c r="AQ4437" s="30"/>
      <c r="AR4437" s="30"/>
      <c r="AS4437" s="30"/>
      <c r="AT4437" s="30"/>
      <c r="AU4437" s="30"/>
      <c r="AV4437" s="30"/>
      <c r="AW4437" s="30"/>
      <c r="AX4437" s="30"/>
      <c r="AY4437" s="30"/>
      <c r="AZ4437" s="30"/>
      <c r="BA4437" s="30"/>
      <c r="BB4437" s="30"/>
      <c r="BC4437" s="30"/>
      <c r="BD4437" s="30"/>
      <c r="BE4437" s="30"/>
      <c r="BF4437" s="30"/>
      <c r="BG4437" s="30"/>
      <c r="BH4437" s="30"/>
      <c r="BI4437" s="30"/>
      <c r="BJ4437" s="30"/>
      <c r="BK4437" s="30"/>
      <c r="BL4437" s="30"/>
      <c r="BM4437" s="30"/>
      <c r="BN4437" s="30"/>
      <c r="BO4437" s="30"/>
      <c r="BP4437" s="30"/>
      <c r="BQ4437" s="30"/>
      <c r="BR4437" s="29"/>
      <c r="BS4437" s="29"/>
      <c r="BT4437" s="29"/>
      <c r="BU4437" s="29"/>
      <c r="BV4437" s="29"/>
      <c r="BW4437" s="29"/>
      <c r="BX4437" s="29"/>
      <c r="BY4437" s="29"/>
      <c r="BZ4437" s="29"/>
      <c r="CA4437" s="29"/>
      <c r="CB4437" s="29"/>
      <c r="CC4437" s="29"/>
      <c r="CD4437" s="29"/>
      <c r="CE4437" s="29"/>
      <c r="CF4437" s="29"/>
      <c r="CG4437" s="29"/>
      <c r="CH4437" s="29"/>
      <c r="CI4437" s="29"/>
      <c r="CJ4437" s="29"/>
      <c r="CK4437" s="29"/>
      <c r="CL4437" s="29"/>
      <c r="CM4437" s="29"/>
      <c r="CN4437" s="29"/>
      <c r="CO4437" s="29"/>
      <c r="CP4437" s="29"/>
      <c r="CQ4437" s="29"/>
      <c r="CR4437" s="29"/>
      <c r="CS4437" s="29"/>
      <c r="CT4437" s="29"/>
      <c r="CU4437" s="29"/>
      <c r="CV4437" s="29"/>
      <c r="CW4437" s="29"/>
      <c r="CX4437" s="29"/>
      <c r="CY4437" s="29"/>
      <c r="CZ4437" s="29"/>
      <c r="DA4437" s="29"/>
      <c r="DB4437" s="29"/>
      <c r="DC4437" s="29"/>
      <c r="DD4437" s="29"/>
      <c r="DE4437" s="29"/>
      <c r="DF4437" s="29"/>
      <c r="DG4437" s="29"/>
      <c r="DH4437" s="29"/>
      <c r="DI4437" s="29"/>
      <c r="DJ4437" s="29"/>
      <c r="DK4437" s="29"/>
      <c r="DL4437" s="29"/>
      <c r="DM4437" s="29"/>
      <c r="DN4437" s="29"/>
      <c r="DO4437" s="29"/>
      <c r="DP4437" s="29"/>
      <c r="DQ4437" s="29"/>
      <c r="DR4437" s="29"/>
      <c r="DS4437" s="29"/>
      <c r="DT4437" s="29"/>
      <c r="DU4437" s="29"/>
      <c r="DV4437" s="29"/>
      <c r="DW4437" s="29"/>
      <c r="DX4437" s="29"/>
      <c r="DY4437" s="29"/>
      <c r="DZ4437" s="29"/>
      <c r="EA4437" s="29"/>
      <c r="EB4437" s="29"/>
      <c r="EC4437" s="29"/>
      <c r="ED4437" s="29"/>
      <c r="EE4437" s="29"/>
      <c r="EF4437" s="29"/>
      <c r="EG4437" s="29"/>
      <c r="EH4437" s="29"/>
      <c r="EI4437" s="29"/>
      <c r="EJ4437" s="29"/>
      <c r="EK4437" s="29"/>
      <c r="EL4437" s="29"/>
      <c r="EM4437" s="29"/>
      <c r="EN4437" s="29"/>
      <c r="EO4437" s="29"/>
      <c r="EP4437" s="29"/>
      <c r="EQ4437" s="29"/>
      <c r="ER4437" s="29"/>
      <c r="ES4437" s="29"/>
      <c r="ET4437" s="29"/>
      <c r="EU4437" s="29"/>
      <c r="EV4437" s="29"/>
      <c r="EW4437" s="29"/>
      <c r="EX4437" s="29"/>
      <c r="EY4437" s="29"/>
      <c r="EZ4437" s="29"/>
      <c r="FA4437" s="29"/>
      <c r="FB4437" s="29"/>
      <c r="FC4437" s="29"/>
      <c r="FD4437" s="29"/>
      <c r="FE4437" s="29"/>
      <c r="FF4437" s="29"/>
      <c r="FG4437" s="29"/>
      <c r="FH4437" s="29"/>
      <c r="FI4437" s="29"/>
      <c r="FJ4437" s="29"/>
      <c r="FK4437" s="29"/>
      <c r="FL4437" s="29"/>
      <c r="FM4437" s="29"/>
      <c r="FN4437" s="29"/>
      <c r="FO4437" s="29"/>
      <c r="FP4437" s="29"/>
      <c r="FQ4437" s="29"/>
      <c r="FR4437" s="29"/>
      <c r="FS4437" s="29"/>
      <c r="FT4437" s="29"/>
      <c r="FU4437" s="29"/>
      <c r="FV4437" s="29"/>
      <c r="FW4437" s="29"/>
      <c r="FX4437" s="29"/>
      <c r="FY4437" s="29"/>
      <c r="FZ4437" s="29"/>
      <c r="GA4437" s="29"/>
      <c r="GB4437" s="29"/>
      <c r="GC4437" s="29"/>
      <c r="GD4437" s="29"/>
      <c r="GE4437" s="29"/>
      <c r="GF4437" s="29"/>
      <c r="GG4437" s="29"/>
      <c r="GH4437" s="29"/>
      <c r="GI4437" s="29"/>
      <c r="GJ4437" s="29"/>
      <c r="GK4437" s="29"/>
      <c r="GL4437" s="29"/>
      <c r="GM4437" s="29"/>
      <c r="GN4437" s="29"/>
      <c r="GO4437" s="29"/>
      <c r="GP4437" s="29"/>
      <c r="GQ4437" s="29"/>
      <c r="GR4437" s="29"/>
      <c r="GS4437" s="29"/>
      <c r="GT4437" s="29"/>
      <c r="GU4437" s="29"/>
      <c r="GV4437" s="29"/>
      <c r="GW4437" s="29"/>
      <c r="GX4437" s="29"/>
      <c r="GY4437" s="29"/>
      <c r="GZ4437" s="29"/>
      <c r="HA4437" s="29"/>
      <c r="HB4437" s="29"/>
      <c r="HC4437" s="29"/>
      <c r="HD4437" s="29"/>
      <c r="HE4437" s="29"/>
      <c r="HF4437" s="29"/>
      <c r="HG4437" s="29"/>
      <c r="HH4437" s="29"/>
      <c r="HI4437" s="29"/>
      <c r="HJ4437" s="29"/>
      <c r="HK4437" s="29"/>
      <c r="HL4437" s="29"/>
      <c r="HM4437" s="29"/>
      <c r="HN4437" s="29"/>
      <c r="HO4437" s="29"/>
      <c r="HP4437" s="29"/>
      <c r="HQ4437" s="29"/>
      <c r="HR4437" s="29"/>
      <c r="HS4437" s="29"/>
      <c r="HT4437" s="29"/>
      <c r="HU4437" s="29"/>
      <c r="HV4437" s="29"/>
      <c r="HW4437" s="29"/>
      <c r="HX4437" s="29"/>
      <c r="HY4437" s="29"/>
      <c r="HZ4437" s="29"/>
      <c r="IA4437" s="29"/>
      <c r="IB4437" s="29"/>
      <c r="IC4437" s="29"/>
      <c r="ID4437" s="29"/>
      <c r="IE4437" s="29"/>
      <c r="IF4437" s="29"/>
      <c r="IG4437" s="29"/>
      <c r="IH4437" s="29"/>
      <c r="II4437" s="29"/>
      <c r="IJ4437" s="29"/>
      <c r="IK4437" s="29"/>
      <c r="IL4437" s="29"/>
      <c r="IM4437" s="29"/>
      <c r="IN4437" s="29"/>
      <c r="IO4437" s="29"/>
      <c r="IP4437" s="29"/>
      <c r="IQ4437" s="29"/>
      <c r="IR4437" s="29"/>
      <c r="IS4437" s="29"/>
      <c r="IT4437" s="29"/>
      <c r="IU4437" s="29"/>
      <c r="IV4437" s="29"/>
      <c r="IW4437" s="29"/>
      <c r="IX4437" s="29"/>
      <c r="IY4437" s="29"/>
      <c r="IZ4437" s="29"/>
      <c r="JA4437" s="29"/>
      <c r="JB4437" s="29"/>
      <c r="JC4437" s="29"/>
      <c r="JD4437" s="29"/>
      <c r="JE4437" s="29"/>
      <c r="JF4437" s="29"/>
      <c r="JG4437" s="29"/>
      <c r="JH4437" s="29"/>
      <c r="JI4437" s="29"/>
      <c r="JJ4437" s="29"/>
      <c r="JK4437" s="29"/>
      <c r="JL4437" s="29"/>
      <c r="JM4437" s="29"/>
      <c r="JN4437" s="29"/>
      <c r="JO4437" s="29"/>
      <c r="JP4437" s="29"/>
      <c r="JQ4437" s="29"/>
      <c r="JR4437" s="29"/>
      <c r="JS4437" s="29"/>
      <c r="JT4437" s="29"/>
      <c r="JU4437" s="29"/>
      <c r="JV4437" s="29"/>
      <c r="JW4437" s="29"/>
      <c r="JX4437" s="29"/>
      <c r="JY4437" s="29"/>
      <c r="JZ4437" s="29"/>
      <c r="KA4437" s="29"/>
      <c r="KB4437" s="29"/>
      <c r="KC4437" s="29"/>
      <c r="KD4437" s="29"/>
      <c r="KE4437" s="29"/>
      <c r="KF4437" s="29"/>
      <c r="KG4437" s="29"/>
      <c r="KH4437" s="29"/>
      <c r="KI4437" s="29"/>
      <c r="KJ4437" s="29"/>
      <c r="KK4437" s="29"/>
      <c r="KL4437" s="29"/>
      <c r="KM4437" s="29"/>
      <c r="KN4437" s="29"/>
      <c r="KO4437" s="29"/>
      <c r="KP4437" s="29"/>
      <c r="KQ4437" s="29"/>
      <c r="KR4437" s="29"/>
      <c r="KS4437" s="29"/>
      <c r="KT4437" s="29"/>
      <c r="KU4437" s="29"/>
      <c r="KV4437" s="29"/>
      <c r="KW4437" s="29"/>
      <c r="KX4437" s="29"/>
      <c r="KY4437" s="29"/>
      <c r="KZ4437" s="29"/>
      <c r="LA4437" s="29"/>
      <c r="LB4437" s="29"/>
      <c r="LC4437" s="29"/>
      <c r="LD4437" s="29"/>
      <c r="LE4437" s="29"/>
      <c r="LF4437" s="29"/>
      <c r="LG4437" s="29"/>
      <c r="LH4437" s="29"/>
      <c r="LI4437" s="29"/>
      <c r="LJ4437" s="29"/>
      <c r="LK4437" s="29"/>
      <c r="LL4437" s="29"/>
      <c r="LM4437" s="29"/>
      <c r="LN4437" s="29"/>
      <c r="LO4437" s="29"/>
      <c r="LP4437" s="29"/>
      <c r="LQ4437" s="29"/>
      <c r="LR4437" s="29"/>
      <c r="LS4437" s="29"/>
      <c r="LT4437" s="29"/>
      <c r="LU4437" s="29"/>
      <c r="LV4437" s="29"/>
      <c r="LW4437" s="29"/>
      <c r="LX4437" s="29"/>
      <c r="LY4437" s="29"/>
      <c r="LZ4437" s="29"/>
      <c r="MA4437" s="29"/>
      <c r="MB4437" s="29"/>
      <c r="MC4437" s="29"/>
      <c r="MD4437" s="29"/>
      <c r="ME4437" s="29"/>
      <c r="MF4437" s="29"/>
      <c r="MG4437" s="29"/>
      <c r="MH4437" s="29"/>
      <c r="MI4437" s="29"/>
      <c r="MJ4437" s="29"/>
      <c r="MK4437" s="29"/>
      <c r="ML4437" s="29"/>
      <c r="MM4437" s="29"/>
      <c r="MN4437" s="29"/>
      <c r="MO4437" s="29"/>
      <c r="MP4437" s="29"/>
      <c r="MQ4437" s="29"/>
      <c r="MR4437" s="29"/>
      <c r="MS4437" s="29"/>
      <c r="MT4437" s="29"/>
      <c r="MU4437" s="29"/>
      <c r="MV4437" s="29"/>
      <c r="MW4437" s="29"/>
      <c r="MX4437" s="29"/>
      <c r="MY4437" s="29"/>
      <c r="MZ4437" s="29"/>
      <c r="NA4437" s="29"/>
      <c r="NB4437" s="29"/>
      <c r="NC4437" s="29"/>
      <c r="ND4437" s="29"/>
      <c r="NE4437" s="29"/>
      <c r="NF4437" s="29"/>
      <c r="NG4437" s="29"/>
      <c r="NH4437" s="29"/>
      <c r="NI4437" s="29"/>
      <c r="NJ4437" s="29"/>
      <c r="NK4437" s="29"/>
      <c r="NL4437" s="29"/>
      <c r="NM4437" s="29"/>
      <c r="NN4437" s="29"/>
      <c r="NO4437" s="29"/>
      <c r="NP4437" s="29"/>
      <c r="NQ4437" s="29"/>
      <c r="NR4437" s="29"/>
      <c r="NS4437" s="29"/>
      <c r="NT4437" s="29"/>
      <c r="NU4437" s="29"/>
      <c r="NV4437" s="29"/>
      <c r="NW4437" s="29"/>
      <c r="NX4437" s="29"/>
      <c r="NY4437" s="29"/>
      <c r="NZ4437" s="29"/>
      <c r="OA4437" s="29"/>
      <c r="OB4437" s="29"/>
      <c r="OC4437" s="29"/>
      <c r="OD4437" s="29"/>
      <c r="OE4437" s="29"/>
      <c r="OF4437" s="29"/>
      <c r="OG4437" s="29"/>
      <c r="OH4437" s="29"/>
    </row>
    <row r="4438" spans="1:398" ht="16.5" customHeight="1">
      <c r="A4438" s="30" t="s">
        <v>5742</v>
      </c>
      <c r="B4438" s="13"/>
      <c r="C4438" s="487"/>
      <c r="D4438" s="12"/>
      <c r="E4438" s="14" t="s">
        <v>8537</v>
      </c>
      <c r="F4438" s="14"/>
      <c r="G4438" s="14"/>
      <c r="H4438" s="15"/>
      <c r="I4438" s="15">
        <v>1</v>
      </c>
      <c r="J4438" s="15">
        <v>0</v>
      </c>
      <c r="K4438" s="15">
        <v>0</v>
      </c>
      <c r="L4438" s="16" t="s">
        <v>5725</v>
      </c>
      <c r="M4438" s="16"/>
      <c r="N4438" s="16" t="s">
        <v>41</v>
      </c>
      <c r="O4438" s="94">
        <v>100</v>
      </c>
      <c r="P4438" s="94">
        <v>0</v>
      </c>
      <c r="Q4438" s="94">
        <v>0</v>
      </c>
      <c r="R4438" s="18" t="s">
        <v>33</v>
      </c>
      <c r="S4438" s="19"/>
      <c r="T4438" s="19"/>
      <c r="U4438" s="19"/>
      <c r="V4438" s="19">
        <v>25</v>
      </c>
      <c r="W4438" s="20">
        <v>0.125</v>
      </c>
      <c r="X4438" s="21">
        <v>12.5</v>
      </c>
      <c r="Y4438" s="22" t="s">
        <v>33</v>
      </c>
      <c r="Z4438" s="86" t="s">
        <v>62</v>
      </c>
      <c r="AA4438" s="86">
        <v>0</v>
      </c>
      <c r="AB4438" s="14" t="s">
        <v>414</v>
      </c>
      <c r="AC4438" s="14" t="s">
        <v>414</v>
      </c>
      <c r="AD4438" s="25"/>
      <c r="AE4438" s="26"/>
      <c r="AF4438" s="27"/>
      <c r="AG4438" s="31"/>
      <c r="AH4438" s="32"/>
      <c r="AI4438" s="32"/>
      <c r="AJ4438" s="32"/>
      <c r="AK4438" s="32"/>
      <c r="AL4438" s="32"/>
      <c r="AM4438" s="32"/>
      <c r="AN4438" s="32"/>
      <c r="AO4438" s="32"/>
      <c r="AP4438" s="30"/>
      <c r="AQ4438" s="30"/>
      <c r="AR4438" s="30"/>
      <c r="AS4438" s="30"/>
      <c r="AT4438" s="30"/>
      <c r="AU4438" s="30"/>
      <c r="AV4438" s="30"/>
      <c r="AW4438" s="30"/>
      <c r="AX4438" s="30"/>
      <c r="AY4438" s="30"/>
      <c r="AZ4438" s="30"/>
      <c r="BA4438" s="30"/>
      <c r="BB4438" s="30"/>
      <c r="BC4438" s="30"/>
      <c r="BD4438" s="30"/>
      <c r="BE4438" s="30"/>
      <c r="BF4438" s="30"/>
      <c r="BG4438" s="30"/>
      <c r="BH4438" s="30"/>
      <c r="BI4438" s="30"/>
      <c r="BJ4438" s="30"/>
      <c r="BK4438" s="30"/>
      <c r="BL4438" s="30"/>
      <c r="BM4438" s="30"/>
      <c r="BN4438" s="30"/>
      <c r="BO4438" s="30"/>
      <c r="BP4438" s="30"/>
      <c r="BQ4438" s="30"/>
      <c r="BR4438" s="29"/>
      <c r="BS4438" s="29"/>
      <c r="BT4438" s="29"/>
      <c r="BU4438" s="29"/>
      <c r="BV4438" s="29"/>
      <c r="BW4438" s="29"/>
      <c r="BX4438" s="29"/>
      <c r="BY4438" s="29"/>
      <c r="BZ4438" s="29"/>
      <c r="CA4438" s="29"/>
      <c r="CB4438" s="29"/>
      <c r="CC4438" s="29"/>
      <c r="CD4438" s="29"/>
      <c r="CE4438" s="29"/>
      <c r="CF4438" s="29"/>
      <c r="CG4438" s="29"/>
      <c r="CH4438" s="29"/>
      <c r="CI4438" s="29"/>
      <c r="CJ4438" s="29"/>
      <c r="CK4438" s="29"/>
      <c r="CL4438" s="29"/>
      <c r="CM4438" s="29"/>
      <c r="CN4438" s="29"/>
      <c r="CO4438" s="29"/>
      <c r="CP4438" s="29"/>
      <c r="CQ4438" s="29"/>
      <c r="CR4438" s="29"/>
      <c r="CS4438" s="29"/>
      <c r="CT4438" s="29"/>
      <c r="CU4438" s="29"/>
      <c r="CV4438" s="29"/>
      <c r="CW4438" s="29"/>
      <c r="CX4438" s="29"/>
      <c r="CY4438" s="29"/>
      <c r="CZ4438" s="29"/>
      <c r="DA4438" s="29"/>
      <c r="DB4438" s="29"/>
      <c r="DC4438" s="29"/>
      <c r="DD4438" s="29"/>
      <c r="DE4438" s="29"/>
      <c r="DF4438" s="29"/>
      <c r="DG4438" s="29"/>
      <c r="DH4438" s="29"/>
      <c r="DI4438" s="29"/>
      <c r="DJ4438" s="29"/>
      <c r="DK4438" s="29"/>
      <c r="DL4438" s="29"/>
      <c r="DM4438" s="29"/>
      <c r="DN4438" s="29"/>
      <c r="DO4438" s="29"/>
      <c r="DP4438" s="29"/>
      <c r="DQ4438" s="29"/>
      <c r="DR4438" s="29"/>
      <c r="DS4438" s="29"/>
      <c r="DT4438" s="29"/>
      <c r="DU4438" s="29"/>
      <c r="DV4438" s="29"/>
      <c r="DW4438" s="29"/>
      <c r="DX4438" s="29"/>
      <c r="DY4438" s="29"/>
      <c r="DZ4438" s="29"/>
      <c r="EA4438" s="29"/>
      <c r="EB4438" s="29"/>
      <c r="EC4438" s="29"/>
      <c r="ED4438" s="29"/>
      <c r="EE4438" s="29"/>
      <c r="EF4438" s="29"/>
      <c r="EG4438" s="29"/>
      <c r="EH4438" s="29"/>
      <c r="EI4438" s="29"/>
      <c r="EJ4438" s="29"/>
      <c r="EK4438" s="29"/>
      <c r="EL4438" s="29"/>
      <c r="EM4438" s="29"/>
      <c r="EN4438" s="29"/>
      <c r="EO4438" s="29"/>
      <c r="EP4438" s="29"/>
      <c r="EQ4438" s="29"/>
      <c r="ER4438" s="29"/>
      <c r="ES4438" s="29"/>
      <c r="ET4438" s="29"/>
      <c r="EU4438" s="29"/>
      <c r="EV4438" s="29"/>
      <c r="EW4438" s="29"/>
      <c r="EX4438" s="29"/>
      <c r="EY4438" s="29"/>
      <c r="EZ4438" s="29"/>
      <c r="FA4438" s="29"/>
      <c r="FB4438" s="29"/>
      <c r="FC4438" s="29"/>
      <c r="FD4438" s="29"/>
      <c r="FE4438" s="29"/>
      <c r="FF4438" s="29"/>
      <c r="FG4438" s="29"/>
      <c r="FH4438" s="29"/>
      <c r="FI4438" s="29"/>
      <c r="FJ4438" s="29"/>
      <c r="FK4438" s="29"/>
      <c r="FL4438" s="29"/>
      <c r="FM4438" s="29"/>
      <c r="FN4438" s="29"/>
      <c r="FO4438" s="29"/>
      <c r="FP4438" s="29"/>
      <c r="FQ4438" s="29"/>
      <c r="FR4438" s="29"/>
      <c r="FS4438" s="29"/>
      <c r="FT4438" s="29"/>
      <c r="FU4438" s="29"/>
      <c r="FV4438" s="29"/>
      <c r="FW4438" s="29"/>
      <c r="FX4438" s="29"/>
      <c r="FY4438" s="29"/>
      <c r="FZ4438" s="29"/>
      <c r="GA4438" s="29"/>
      <c r="GB4438" s="29"/>
      <c r="GC4438" s="29"/>
      <c r="GD4438" s="29"/>
      <c r="GE4438" s="29"/>
      <c r="GF4438" s="29"/>
      <c r="GG4438" s="29"/>
      <c r="GH4438" s="29"/>
      <c r="GI4438" s="29"/>
      <c r="GJ4438" s="29"/>
      <c r="GK4438" s="29"/>
      <c r="GL4438" s="29"/>
      <c r="GM4438" s="29"/>
      <c r="GN4438" s="29"/>
      <c r="GO4438" s="29"/>
      <c r="GP4438" s="29"/>
      <c r="GQ4438" s="29"/>
      <c r="GR4438" s="29"/>
      <c r="GS4438" s="29"/>
      <c r="GT4438" s="29"/>
      <c r="GU4438" s="29"/>
      <c r="GV4438" s="29"/>
      <c r="GW4438" s="29"/>
      <c r="GX4438" s="29"/>
      <c r="GY4438" s="29"/>
      <c r="GZ4438" s="29"/>
      <c r="HA4438" s="29"/>
      <c r="HB4438" s="29"/>
      <c r="HC4438" s="29"/>
      <c r="HD4438" s="29"/>
      <c r="HE4438" s="29"/>
      <c r="HF4438" s="29"/>
      <c r="HG4438" s="29"/>
      <c r="HH4438" s="29"/>
      <c r="HI4438" s="29"/>
      <c r="HJ4438" s="29"/>
      <c r="HK4438" s="29"/>
      <c r="HL4438" s="29"/>
      <c r="HM4438" s="29"/>
      <c r="HN4438" s="29"/>
      <c r="HO4438" s="29"/>
      <c r="HP4438" s="29"/>
      <c r="HQ4438" s="29"/>
      <c r="HR4438" s="29"/>
      <c r="HS4438" s="29"/>
      <c r="HT4438" s="29"/>
      <c r="HU4438" s="29"/>
      <c r="HV4438" s="29"/>
      <c r="HW4438" s="29"/>
      <c r="HX4438" s="29"/>
      <c r="HY4438" s="29"/>
      <c r="HZ4438" s="29"/>
      <c r="IA4438" s="29"/>
      <c r="IB4438" s="29"/>
      <c r="IC4438" s="29"/>
      <c r="ID4438" s="29"/>
      <c r="IE4438" s="29"/>
      <c r="IF4438" s="29"/>
      <c r="IG4438" s="29"/>
      <c r="IH4438" s="29"/>
      <c r="II4438" s="29"/>
      <c r="IJ4438" s="29"/>
      <c r="IK4438" s="29"/>
      <c r="IL4438" s="29"/>
      <c r="IM4438" s="29"/>
      <c r="IN4438" s="29"/>
      <c r="IO4438" s="29"/>
      <c r="IP4438" s="29"/>
      <c r="IQ4438" s="29"/>
      <c r="IR4438" s="29"/>
      <c r="IS4438" s="29"/>
      <c r="IT4438" s="29"/>
      <c r="IU4438" s="29"/>
      <c r="IV4438" s="29"/>
      <c r="IW4438" s="29"/>
      <c r="IX4438" s="29"/>
      <c r="IY4438" s="29"/>
      <c r="IZ4438" s="29"/>
      <c r="JA4438" s="29"/>
      <c r="JB4438" s="29"/>
      <c r="JC4438" s="29"/>
      <c r="JD4438" s="29"/>
      <c r="JE4438" s="29"/>
      <c r="JF4438" s="29"/>
      <c r="JG4438" s="29"/>
      <c r="JH4438" s="29"/>
      <c r="JI4438" s="29"/>
      <c r="JJ4438" s="29"/>
      <c r="JK4438" s="29"/>
      <c r="JL4438" s="29"/>
      <c r="JM4438" s="29"/>
      <c r="JN4438" s="29"/>
      <c r="JO4438" s="29"/>
      <c r="JP4438" s="29"/>
      <c r="JQ4438" s="29"/>
      <c r="JR4438" s="29"/>
      <c r="JS4438" s="29"/>
      <c r="JT4438" s="29"/>
      <c r="JU4438" s="29"/>
      <c r="JV4438" s="29"/>
      <c r="JW4438" s="29"/>
      <c r="JX4438" s="29"/>
      <c r="JY4438" s="29"/>
      <c r="JZ4438" s="29"/>
      <c r="KA4438" s="29"/>
      <c r="KB4438" s="29"/>
      <c r="KC4438" s="29"/>
      <c r="KD4438" s="29"/>
      <c r="KE4438" s="29"/>
      <c r="KF4438" s="29"/>
      <c r="KG4438" s="29"/>
      <c r="KH4438" s="29"/>
      <c r="KI4438" s="29"/>
      <c r="KJ4438" s="29"/>
      <c r="KK4438" s="29"/>
      <c r="KL4438" s="29"/>
      <c r="KM4438" s="29"/>
      <c r="KN4438" s="29"/>
      <c r="KO4438" s="29"/>
      <c r="KP4438" s="29"/>
      <c r="KQ4438" s="29"/>
      <c r="KR4438" s="29"/>
      <c r="KS4438" s="29"/>
      <c r="KT4438" s="29"/>
      <c r="KU4438" s="29"/>
      <c r="KV4438" s="29"/>
      <c r="KW4438" s="29"/>
      <c r="KX4438" s="29"/>
      <c r="KY4438" s="29"/>
      <c r="KZ4438" s="29"/>
      <c r="LA4438" s="29"/>
      <c r="LB4438" s="29"/>
      <c r="LC4438" s="29"/>
      <c r="LD4438" s="29"/>
      <c r="LE4438" s="29"/>
      <c r="LF4438" s="29"/>
      <c r="LG4438" s="29"/>
      <c r="LH4438" s="29"/>
      <c r="LI4438" s="29"/>
      <c r="LJ4438" s="29"/>
      <c r="LK4438" s="29"/>
      <c r="LL4438" s="29"/>
      <c r="LM4438" s="29"/>
      <c r="LN4438" s="29"/>
      <c r="LO4438" s="29"/>
      <c r="LP4438" s="29"/>
      <c r="LQ4438" s="29"/>
      <c r="LR4438" s="29"/>
      <c r="LS4438" s="29"/>
      <c r="LT4438" s="29"/>
      <c r="LU4438" s="29"/>
      <c r="LV4438" s="29"/>
      <c r="LW4438" s="29"/>
      <c r="LX4438" s="29"/>
      <c r="LY4438" s="29"/>
      <c r="LZ4438" s="29"/>
      <c r="MA4438" s="29"/>
      <c r="MB4438" s="29"/>
      <c r="MC4438" s="29"/>
      <c r="MD4438" s="29"/>
      <c r="ME4438" s="29"/>
      <c r="MF4438" s="29"/>
      <c r="MG4438" s="29"/>
      <c r="MH4438" s="29"/>
      <c r="MI4438" s="29"/>
      <c r="MJ4438" s="29"/>
      <c r="MK4438" s="29"/>
      <c r="ML4438" s="29"/>
      <c r="MM4438" s="29"/>
      <c r="MN4438" s="29"/>
      <c r="MO4438" s="29"/>
      <c r="MP4438" s="29"/>
      <c r="MQ4438" s="29"/>
      <c r="MR4438" s="29"/>
      <c r="MS4438" s="29"/>
      <c r="MT4438" s="29"/>
      <c r="MU4438" s="29"/>
      <c r="MV4438" s="29"/>
      <c r="MW4438" s="29"/>
      <c r="MX4438" s="29"/>
      <c r="MY4438" s="29"/>
      <c r="MZ4438" s="29"/>
      <c r="NA4438" s="29"/>
      <c r="NB4438" s="29"/>
      <c r="NC4438" s="29"/>
      <c r="ND4438" s="29"/>
      <c r="NE4438" s="29"/>
      <c r="NF4438" s="29"/>
      <c r="NG4438" s="29"/>
      <c r="NH4438" s="29"/>
      <c r="NI4438" s="29"/>
      <c r="NJ4438" s="29"/>
      <c r="NK4438" s="29"/>
      <c r="NL4438" s="29"/>
      <c r="NM4438" s="29"/>
      <c r="NN4438" s="29"/>
      <c r="NO4438" s="29"/>
      <c r="NP4438" s="29"/>
      <c r="NQ4438" s="29"/>
      <c r="NR4438" s="29"/>
      <c r="NS4438" s="29"/>
      <c r="NT4438" s="29"/>
      <c r="NU4438" s="29"/>
      <c r="NV4438" s="29"/>
      <c r="NW4438" s="29"/>
      <c r="NX4438" s="29"/>
      <c r="NY4438" s="29"/>
      <c r="NZ4438" s="29"/>
      <c r="OA4438" s="29"/>
      <c r="OB4438" s="29"/>
      <c r="OC4438" s="29"/>
      <c r="OD4438" s="29"/>
      <c r="OE4438" s="29"/>
      <c r="OF4438" s="29"/>
      <c r="OG4438" s="29"/>
      <c r="OH4438" s="29"/>
    </row>
    <row r="4439" spans="1:398" ht="16.5" customHeight="1">
      <c r="A4439" s="30" t="s">
        <v>5742</v>
      </c>
      <c r="B4439" s="13"/>
      <c r="C4439" s="487"/>
      <c r="D4439" s="12"/>
      <c r="E4439" s="14" t="s">
        <v>5731</v>
      </c>
      <c r="F4439" s="14" t="s">
        <v>8540</v>
      </c>
      <c r="G4439" s="14"/>
      <c r="H4439" s="15"/>
      <c r="I4439" s="15">
        <v>1</v>
      </c>
      <c r="J4439" s="15">
        <v>0</v>
      </c>
      <c r="K4439" s="15">
        <v>0</v>
      </c>
      <c r="L4439" s="16" t="s">
        <v>5725</v>
      </c>
      <c r="M4439" s="16"/>
      <c r="N4439" s="16" t="s">
        <v>41</v>
      </c>
      <c r="O4439" s="94">
        <v>30</v>
      </c>
      <c r="P4439" s="94">
        <v>0</v>
      </c>
      <c r="Q4439" s="94">
        <v>0</v>
      </c>
      <c r="R4439" s="18" t="s">
        <v>33</v>
      </c>
      <c r="S4439" s="19">
        <v>60</v>
      </c>
      <c r="T4439" s="19">
        <v>110</v>
      </c>
      <c r="U4439" s="19">
        <v>4</v>
      </c>
      <c r="V4439" s="19"/>
      <c r="W4439" s="20">
        <f>(T4439*U4439)/1000</f>
        <v>0.44</v>
      </c>
      <c r="X4439" s="21">
        <v>13.2</v>
      </c>
      <c r="Y4439" s="22" t="s">
        <v>33</v>
      </c>
      <c r="Z4439" s="86" t="s">
        <v>62</v>
      </c>
      <c r="AA4439" s="86">
        <v>0</v>
      </c>
      <c r="AB4439" s="14" t="s">
        <v>414</v>
      </c>
      <c r="AC4439" s="14" t="s">
        <v>414</v>
      </c>
      <c r="AD4439" s="25"/>
      <c r="AE4439" s="26"/>
      <c r="AF4439" s="27"/>
      <c r="AG4439" s="31"/>
      <c r="AH4439" s="32"/>
      <c r="AI4439" s="32"/>
      <c r="AJ4439" s="32"/>
      <c r="AK4439" s="32"/>
      <c r="AL4439" s="32"/>
      <c r="AM4439" s="32"/>
      <c r="AN4439" s="32"/>
      <c r="AO4439" s="32"/>
      <c r="AP4439" s="30"/>
      <c r="AQ4439" s="30"/>
      <c r="AR4439" s="30"/>
      <c r="AS4439" s="30"/>
      <c r="AT4439" s="30"/>
      <c r="AU4439" s="30"/>
      <c r="AV4439" s="30"/>
      <c r="AW4439" s="30"/>
      <c r="AX4439" s="30"/>
      <c r="AY4439" s="30"/>
      <c r="AZ4439" s="30"/>
      <c r="BA4439" s="30"/>
      <c r="BB4439" s="30"/>
      <c r="BC4439" s="30"/>
      <c r="BD4439" s="30"/>
      <c r="BE4439" s="30"/>
      <c r="BF4439" s="30"/>
      <c r="BG4439" s="30"/>
      <c r="BH4439" s="30"/>
      <c r="BI4439" s="30"/>
      <c r="BJ4439" s="30"/>
      <c r="BK4439" s="30"/>
      <c r="BL4439" s="30"/>
      <c r="BM4439" s="30"/>
      <c r="BN4439" s="30"/>
      <c r="BO4439" s="30"/>
      <c r="BP4439" s="30"/>
      <c r="BQ4439" s="30"/>
      <c r="BR4439" s="29"/>
      <c r="BS4439" s="29"/>
      <c r="BT4439" s="29"/>
      <c r="BU4439" s="29"/>
      <c r="BV4439" s="29"/>
      <c r="BW4439" s="29"/>
      <c r="BX4439" s="29"/>
      <c r="BY4439" s="29"/>
      <c r="BZ4439" s="29"/>
      <c r="CA4439" s="29"/>
      <c r="CB4439" s="29"/>
      <c r="CC4439" s="29"/>
      <c r="CD4439" s="29"/>
      <c r="CE4439" s="29"/>
      <c r="CF4439" s="29"/>
      <c r="CG4439" s="29"/>
      <c r="CH4439" s="29"/>
      <c r="CI4439" s="29"/>
      <c r="CJ4439" s="29"/>
      <c r="CK4439" s="29"/>
      <c r="CL4439" s="29"/>
      <c r="CM4439" s="29"/>
      <c r="CN4439" s="29"/>
      <c r="CO4439" s="29"/>
      <c r="CP4439" s="29"/>
      <c r="CQ4439" s="29"/>
      <c r="CR4439" s="29"/>
      <c r="CS4439" s="29"/>
      <c r="CT4439" s="29"/>
      <c r="CU4439" s="29"/>
      <c r="CV4439" s="29"/>
      <c r="CW4439" s="29"/>
      <c r="CX4439" s="29"/>
      <c r="CY4439" s="29"/>
      <c r="CZ4439" s="29"/>
      <c r="DA4439" s="29"/>
      <c r="DB4439" s="29"/>
      <c r="DC4439" s="29"/>
      <c r="DD4439" s="29"/>
      <c r="DE4439" s="29"/>
      <c r="DF4439" s="29"/>
      <c r="DG4439" s="29"/>
      <c r="DH4439" s="29"/>
      <c r="DI4439" s="29"/>
      <c r="DJ4439" s="29"/>
      <c r="DK4439" s="29"/>
      <c r="DL4439" s="29"/>
      <c r="DM4439" s="29"/>
      <c r="DN4439" s="29"/>
      <c r="DO4439" s="29"/>
      <c r="DP4439" s="29"/>
      <c r="DQ4439" s="29"/>
      <c r="DR4439" s="29"/>
      <c r="DS4439" s="29"/>
      <c r="DT4439" s="29"/>
      <c r="DU4439" s="29"/>
      <c r="DV4439" s="29"/>
      <c r="DW4439" s="29"/>
      <c r="DX4439" s="29"/>
      <c r="DY4439" s="29"/>
      <c r="DZ4439" s="29"/>
      <c r="EA4439" s="29"/>
      <c r="EB4439" s="29"/>
      <c r="EC4439" s="29"/>
      <c r="ED4439" s="29"/>
      <c r="EE4439" s="29"/>
      <c r="EF4439" s="29"/>
      <c r="EG4439" s="29"/>
      <c r="EH4439" s="29"/>
      <c r="EI4439" s="29"/>
      <c r="EJ4439" s="29"/>
      <c r="EK4439" s="29"/>
      <c r="EL4439" s="29"/>
      <c r="EM4439" s="29"/>
      <c r="EN4439" s="29"/>
      <c r="EO4439" s="29"/>
      <c r="EP4439" s="29"/>
      <c r="EQ4439" s="29"/>
      <c r="ER4439" s="29"/>
      <c r="ES4439" s="29"/>
      <c r="ET4439" s="29"/>
      <c r="EU4439" s="29"/>
      <c r="EV4439" s="29"/>
      <c r="EW4439" s="29"/>
      <c r="EX4439" s="29"/>
      <c r="EY4439" s="29"/>
      <c r="EZ4439" s="29"/>
      <c r="FA4439" s="29"/>
      <c r="FB4439" s="29"/>
      <c r="FC4439" s="29"/>
      <c r="FD4439" s="29"/>
      <c r="FE4439" s="29"/>
      <c r="FF4439" s="29"/>
      <c r="FG4439" s="29"/>
      <c r="FH4439" s="29"/>
      <c r="FI4439" s="29"/>
      <c r="FJ4439" s="29"/>
      <c r="FK4439" s="29"/>
      <c r="FL4439" s="29"/>
      <c r="FM4439" s="29"/>
      <c r="FN4439" s="29"/>
      <c r="FO4439" s="29"/>
      <c r="FP4439" s="29"/>
      <c r="FQ4439" s="29"/>
      <c r="FR4439" s="29"/>
      <c r="FS4439" s="29"/>
      <c r="FT4439" s="29"/>
      <c r="FU4439" s="29"/>
      <c r="FV4439" s="29"/>
      <c r="FW4439" s="29"/>
      <c r="FX4439" s="29"/>
      <c r="FY4439" s="29"/>
      <c r="FZ4439" s="29"/>
      <c r="GA4439" s="29"/>
      <c r="GB4439" s="29"/>
      <c r="GC4439" s="29"/>
      <c r="GD4439" s="29"/>
      <c r="GE4439" s="29"/>
      <c r="GF4439" s="29"/>
      <c r="GG4439" s="29"/>
      <c r="GH4439" s="29"/>
      <c r="GI4439" s="29"/>
      <c r="GJ4439" s="29"/>
      <c r="GK4439" s="29"/>
      <c r="GL4439" s="29"/>
      <c r="GM4439" s="29"/>
      <c r="GN4439" s="29"/>
      <c r="GO4439" s="29"/>
      <c r="GP4439" s="29"/>
      <c r="GQ4439" s="29"/>
      <c r="GR4439" s="29"/>
      <c r="GS4439" s="29"/>
      <c r="GT4439" s="29"/>
      <c r="GU4439" s="29"/>
      <c r="GV4439" s="29"/>
      <c r="GW4439" s="29"/>
      <c r="GX4439" s="29"/>
      <c r="GY4439" s="29"/>
      <c r="GZ4439" s="29"/>
      <c r="HA4439" s="29"/>
      <c r="HB4439" s="29"/>
      <c r="HC4439" s="29"/>
      <c r="HD4439" s="29"/>
      <c r="HE4439" s="29"/>
      <c r="HF4439" s="29"/>
      <c r="HG4439" s="29"/>
      <c r="HH4439" s="29"/>
      <c r="HI4439" s="29"/>
      <c r="HJ4439" s="29"/>
      <c r="HK4439" s="29"/>
      <c r="HL4439" s="29"/>
      <c r="HM4439" s="29"/>
      <c r="HN4439" s="29"/>
      <c r="HO4439" s="29"/>
      <c r="HP4439" s="29"/>
      <c r="HQ4439" s="29"/>
      <c r="HR4439" s="29"/>
      <c r="HS4439" s="29"/>
      <c r="HT4439" s="29"/>
      <c r="HU4439" s="29"/>
      <c r="HV4439" s="29"/>
      <c r="HW4439" s="29"/>
      <c r="HX4439" s="29"/>
      <c r="HY4439" s="29"/>
      <c r="HZ4439" s="29"/>
      <c r="IA4439" s="29"/>
      <c r="IB4439" s="29"/>
      <c r="IC4439" s="29"/>
      <c r="ID4439" s="29"/>
      <c r="IE4439" s="29"/>
      <c r="IF4439" s="29"/>
      <c r="IG4439" s="29"/>
      <c r="IH4439" s="29"/>
      <c r="II4439" s="29"/>
      <c r="IJ4439" s="29"/>
      <c r="IK4439" s="29"/>
      <c r="IL4439" s="29"/>
      <c r="IM4439" s="29"/>
      <c r="IN4439" s="29"/>
      <c r="IO4439" s="29"/>
      <c r="IP4439" s="29"/>
      <c r="IQ4439" s="29"/>
      <c r="IR4439" s="29"/>
      <c r="IS4439" s="29"/>
      <c r="IT4439" s="29"/>
      <c r="IU4439" s="29"/>
      <c r="IV4439" s="29"/>
      <c r="IW4439" s="29"/>
      <c r="IX4439" s="29"/>
      <c r="IY4439" s="29"/>
      <c r="IZ4439" s="29"/>
      <c r="JA4439" s="29"/>
      <c r="JB4439" s="29"/>
      <c r="JC4439" s="29"/>
      <c r="JD4439" s="29"/>
      <c r="JE4439" s="29"/>
      <c r="JF4439" s="29"/>
      <c r="JG4439" s="29"/>
      <c r="JH4439" s="29"/>
      <c r="JI4439" s="29"/>
      <c r="JJ4439" s="29"/>
      <c r="JK4439" s="29"/>
      <c r="JL4439" s="29"/>
      <c r="JM4439" s="29"/>
      <c r="JN4439" s="29"/>
      <c r="JO4439" s="29"/>
      <c r="JP4439" s="29"/>
      <c r="JQ4439" s="29"/>
      <c r="JR4439" s="29"/>
      <c r="JS4439" s="29"/>
      <c r="JT4439" s="29"/>
      <c r="JU4439" s="29"/>
      <c r="JV4439" s="29"/>
      <c r="JW4439" s="29"/>
      <c r="JX4439" s="29"/>
      <c r="JY4439" s="29"/>
      <c r="JZ4439" s="29"/>
      <c r="KA4439" s="29"/>
      <c r="KB4439" s="29"/>
      <c r="KC4439" s="29"/>
      <c r="KD4439" s="29"/>
      <c r="KE4439" s="29"/>
      <c r="KF4439" s="29"/>
      <c r="KG4439" s="29"/>
      <c r="KH4439" s="29"/>
      <c r="KI4439" s="29"/>
      <c r="KJ4439" s="29"/>
      <c r="KK4439" s="29"/>
      <c r="KL4439" s="29"/>
      <c r="KM4439" s="29"/>
      <c r="KN4439" s="29"/>
      <c r="KO4439" s="29"/>
      <c r="KP4439" s="29"/>
      <c r="KQ4439" s="29"/>
      <c r="KR4439" s="29"/>
      <c r="KS4439" s="29"/>
      <c r="KT4439" s="29"/>
      <c r="KU4439" s="29"/>
      <c r="KV4439" s="29"/>
      <c r="KW4439" s="29"/>
      <c r="KX4439" s="29"/>
      <c r="KY4439" s="29"/>
      <c r="KZ4439" s="29"/>
      <c r="LA4439" s="29"/>
      <c r="LB4439" s="29"/>
      <c r="LC4439" s="29"/>
      <c r="LD4439" s="29"/>
      <c r="LE4439" s="29"/>
      <c r="LF4439" s="29"/>
      <c r="LG4439" s="29"/>
      <c r="LH4439" s="29"/>
      <c r="LI4439" s="29"/>
      <c r="LJ4439" s="29"/>
      <c r="LK4439" s="29"/>
      <c r="LL4439" s="29"/>
      <c r="LM4439" s="29"/>
      <c r="LN4439" s="29"/>
      <c r="LO4439" s="29"/>
      <c r="LP4439" s="29"/>
      <c r="LQ4439" s="29"/>
      <c r="LR4439" s="29"/>
      <c r="LS4439" s="29"/>
      <c r="LT4439" s="29"/>
      <c r="LU4439" s="29"/>
      <c r="LV4439" s="29"/>
      <c r="LW4439" s="29"/>
      <c r="LX4439" s="29"/>
      <c r="LY4439" s="29"/>
      <c r="LZ4439" s="29"/>
      <c r="MA4439" s="29"/>
      <c r="MB4439" s="29"/>
      <c r="MC4439" s="29"/>
      <c r="MD4439" s="29"/>
      <c r="ME4439" s="29"/>
      <c r="MF4439" s="29"/>
      <c r="MG4439" s="29"/>
      <c r="MH4439" s="29"/>
      <c r="MI4439" s="29"/>
      <c r="MJ4439" s="29"/>
      <c r="MK4439" s="29"/>
      <c r="ML4439" s="29"/>
      <c r="MM4439" s="29"/>
      <c r="MN4439" s="29"/>
      <c r="MO4439" s="29"/>
      <c r="MP4439" s="29"/>
      <c r="MQ4439" s="29"/>
      <c r="MR4439" s="29"/>
      <c r="MS4439" s="29"/>
      <c r="MT4439" s="29"/>
      <c r="MU4439" s="29"/>
      <c r="MV4439" s="29"/>
      <c r="MW4439" s="29"/>
      <c r="MX4439" s="29"/>
      <c r="MY4439" s="29"/>
      <c r="MZ4439" s="29"/>
      <c r="NA4439" s="29"/>
      <c r="NB4439" s="29"/>
      <c r="NC4439" s="29"/>
      <c r="ND4439" s="29"/>
      <c r="NE4439" s="29"/>
      <c r="NF4439" s="29"/>
      <c r="NG4439" s="29"/>
      <c r="NH4439" s="29"/>
      <c r="NI4439" s="29"/>
      <c r="NJ4439" s="29"/>
      <c r="NK4439" s="29"/>
      <c r="NL4439" s="29"/>
      <c r="NM4439" s="29"/>
      <c r="NN4439" s="29"/>
      <c r="NO4439" s="29"/>
      <c r="NP4439" s="29"/>
      <c r="NQ4439" s="29"/>
      <c r="NR4439" s="29"/>
      <c r="NS4439" s="29"/>
      <c r="NT4439" s="29"/>
      <c r="NU4439" s="29"/>
      <c r="NV4439" s="29"/>
      <c r="NW4439" s="29"/>
      <c r="NX4439" s="29"/>
      <c r="NY4439" s="29"/>
      <c r="NZ4439" s="29"/>
      <c r="OA4439" s="29"/>
      <c r="OB4439" s="29"/>
      <c r="OC4439" s="29"/>
      <c r="OD4439" s="29"/>
      <c r="OE4439" s="29"/>
      <c r="OF4439" s="29"/>
      <c r="OG4439" s="29"/>
      <c r="OH4439" s="29"/>
    </row>
    <row r="4440" spans="1:398" ht="16.5" customHeight="1">
      <c r="A4440" s="30" t="s">
        <v>5742</v>
      </c>
      <c r="B4440" s="13"/>
      <c r="C4440" s="487"/>
      <c r="D4440" s="12"/>
      <c r="E4440" s="14" t="s">
        <v>51</v>
      </c>
      <c r="F4440" s="172" t="s">
        <v>2347</v>
      </c>
      <c r="G4440" s="14" t="s">
        <v>5791</v>
      </c>
      <c r="H4440" s="15">
        <v>2009</v>
      </c>
      <c r="I4440" s="15">
        <v>9</v>
      </c>
      <c r="J4440" s="15">
        <v>0</v>
      </c>
      <c r="K4440" s="15">
        <v>0</v>
      </c>
      <c r="L4440" s="16" t="s">
        <v>8497</v>
      </c>
      <c r="M4440" s="16"/>
      <c r="N4440" s="16" t="s">
        <v>41</v>
      </c>
      <c r="O4440" s="17">
        <v>50</v>
      </c>
      <c r="P4440" s="17">
        <v>0</v>
      </c>
      <c r="Q4440" s="17">
        <v>0</v>
      </c>
      <c r="R4440" s="18" t="s">
        <v>33</v>
      </c>
      <c r="S4440" s="19">
        <v>60</v>
      </c>
      <c r="T4440" s="19">
        <v>110</v>
      </c>
      <c r="U4440" s="19">
        <v>0</v>
      </c>
      <c r="V4440" s="19">
        <v>0</v>
      </c>
      <c r="W4440" s="20">
        <v>0.27500000000000002</v>
      </c>
      <c r="X4440" s="21">
        <v>123.75000000000001</v>
      </c>
      <c r="Y4440" s="22" t="s">
        <v>33</v>
      </c>
      <c r="Z4440" s="86" t="s">
        <v>62</v>
      </c>
      <c r="AA4440" s="86">
        <v>0</v>
      </c>
      <c r="AB4440" s="86" t="s">
        <v>414</v>
      </c>
      <c r="AC4440" s="86" t="s">
        <v>414</v>
      </c>
      <c r="AD4440" s="25"/>
      <c r="AE4440" s="26"/>
      <c r="AF4440" s="27"/>
      <c r="AG4440" s="31"/>
      <c r="AH4440" s="32"/>
      <c r="AI4440" s="32"/>
      <c r="AJ4440" s="32"/>
      <c r="AK4440" s="32"/>
      <c r="AL4440" s="32"/>
      <c r="AM4440" s="32"/>
      <c r="AN4440" s="32"/>
      <c r="AO4440" s="32"/>
      <c r="AP4440" s="30"/>
      <c r="AQ4440" s="30"/>
      <c r="AR4440" s="30"/>
      <c r="AS4440" s="30"/>
      <c r="AT4440" s="30"/>
      <c r="AU4440" s="30"/>
      <c r="AV4440" s="30"/>
      <c r="AW4440" s="30"/>
      <c r="AX4440" s="30"/>
      <c r="AY4440" s="30"/>
      <c r="AZ4440" s="30"/>
      <c r="BA4440" s="30"/>
      <c r="BB4440" s="30"/>
      <c r="BC4440" s="30"/>
      <c r="BD4440" s="30"/>
      <c r="BE4440" s="30"/>
      <c r="BF4440" s="30"/>
      <c r="BG4440" s="30"/>
      <c r="BH4440" s="30"/>
      <c r="BI4440" s="30"/>
      <c r="BJ4440" s="30"/>
      <c r="BK4440" s="30"/>
      <c r="BL4440" s="30"/>
      <c r="BM4440" s="30"/>
      <c r="BN4440" s="30"/>
      <c r="BO4440" s="30"/>
      <c r="BP4440" s="30"/>
      <c r="BQ4440" s="30"/>
      <c r="BR4440" s="29"/>
      <c r="BS4440" s="29"/>
      <c r="BT4440" s="29"/>
      <c r="BU4440" s="29"/>
      <c r="BV4440" s="29"/>
      <c r="BW4440" s="29"/>
      <c r="BX4440" s="29"/>
      <c r="BY4440" s="29"/>
      <c r="BZ4440" s="29"/>
      <c r="CA4440" s="29"/>
      <c r="CB4440" s="29"/>
      <c r="CC4440" s="29"/>
      <c r="CD4440" s="29"/>
      <c r="CE4440" s="29"/>
      <c r="CF4440" s="29"/>
      <c r="CG4440" s="29"/>
      <c r="CH4440" s="29"/>
      <c r="CI4440" s="29"/>
      <c r="CJ4440" s="29"/>
      <c r="CK4440" s="29"/>
      <c r="CL4440" s="29"/>
      <c r="CM4440" s="29"/>
      <c r="CN4440" s="29"/>
      <c r="CO4440" s="29"/>
      <c r="CP4440" s="29"/>
      <c r="CQ4440" s="29"/>
      <c r="CR4440" s="29"/>
      <c r="CS4440" s="29"/>
      <c r="CT4440" s="29"/>
      <c r="CU4440" s="29"/>
      <c r="CV4440" s="29"/>
      <c r="CW4440" s="29"/>
      <c r="CX4440" s="29"/>
      <c r="CY4440" s="29"/>
      <c r="CZ4440" s="29"/>
      <c r="DA4440" s="29"/>
      <c r="DB4440" s="29"/>
      <c r="DC4440" s="29"/>
      <c r="DD4440" s="29"/>
      <c r="DE4440" s="29"/>
      <c r="DF4440" s="29"/>
      <c r="DG4440" s="29"/>
      <c r="DH4440" s="29"/>
      <c r="DI4440" s="29"/>
      <c r="DJ4440" s="29"/>
      <c r="DK4440" s="29"/>
      <c r="DL4440" s="29"/>
      <c r="DM4440" s="29"/>
      <c r="DN4440" s="29"/>
      <c r="DO4440" s="29"/>
      <c r="DP4440" s="29"/>
      <c r="DQ4440" s="29"/>
      <c r="DR4440" s="29"/>
      <c r="DS4440" s="29"/>
      <c r="DT4440" s="29"/>
      <c r="DU4440" s="29"/>
      <c r="DV4440" s="29"/>
      <c r="DW4440" s="29"/>
      <c r="DX4440" s="29"/>
      <c r="DY4440" s="29"/>
      <c r="DZ4440" s="29"/>
      <c r="EA4440" s="29"/>
      <c r="EB4440" s="29"/>
      <c r="EC4440" s="29"/>
      <c r="ED4440" s="29"/>
      <c r="EE4440" s="29"/>
      <c r="EF4440" s="29"/>
      <c r="EG4440" s="29"/>
      <c r="EH4440" s="29"/>
      <c r="EI4440" s="29"/>
      <c r="EJ4440" s="29"/>
      <c r="EK4440" s="29"/>
      <c r="EL4440" s="29"/>
      <c r="EM4440" s="29"/>
      <c r="EN4440" s="29"/>
      <c r="EO4440" s="29"/>
      <c r="EP4440" s="29"/>
      <c r="EQ4440" s="29"/>
      <c r="ER4440" s="29"/>
      <c r="ES4440" s="29"/>
      <c r="ET4440" s="29"/>
      <c r="EU4440" s="29"/>
      <c r="EV4440" s="29"/>
      <c r="EW4440" s="29"/>
      <c r="EX4440" s="29"/>
      <c r="EY4440" s="29"/>
      <c r="EZ4440" s="29"/>
      <c r="FA4440" s="29"/>
      <c r="FB4440" s="29"/>
      <c r="FC4440" s="29"/>
      <c r="FD4440" s="29"/>
      <c r="FE4440" s="29"/>
      <c r="FF4440" s="29"/>
      <c r="FG4440" s="29"/>
      <c r="FH4440" s="29"/>
      <c r="FI4440" s="29"/>
      <c r="FJ4440" s="29"/>
      <c r="FK4440" s="29"/>
      <c r="FL4440" s="29"/>
      <c r="FM4440" s="29"/>
      <c r="FN4440" s="29"/>
      <c r="FO4440" s="29"/>
      <c r="FP4440" s="29"/>
      <c r="FQ4440" s="29"/>
      <c r="FR4440" s="29"/>
      <c r="FS4440" s="29"/>
      <c r="FT4440" s="29"/>
      <c r="FU4440" s="29"/>
      <c r="FV4440" s="29"/>
      <c r="FW4440" s="29"/>
      <c r="FX4440" s="29"/>
      <c r="FY4440" s="29"/>
      <c r="FZ4440" s="29"/>
      <c r="GA4440" s="29"/>
      <c r="GB4440" s="29"/>
      <c r="GC4440" s="29"/>
      <c r="GD4440" s="29"/>
      <c r="GE4440" s="29"/>
      <c r="GF4440" s="29"/>
      <c r="GG4440" s="29"/>
      <c r="GH4440" s="29"/>
      <c r="GI4440" s="29"/>
      <c r="GJ4440" s="29"/>
      <c r="GK4440" s="29"/>
      <c r="GL4440" s="29"/>
      <c r="GM4440" s="29"/>
      <c r="GN4440" s="29"/>
      <c r="GO4440" s="29"/>
      <c r="GP4440" s="29"/>
      <c r="GQ4440" s="29"/>
      <c r="GR4440" s="29"/>
      <c r="GS4440" s="29"/>
      <c r="GT4440" s="29"/>
      <c r="GU4440" s="29"/>
      <c r="GV4440" s="29"/>
      <c r="GW4440" s="29"/>
      <c r="GX4440" s="29"/>
      <c r="GY4440" s="29"/>
      <c r="GZ4440" s="29"/>
      <c r="HA4440" s="29"/>
      <c r="HB4440" s="29"/>
      <c r="HC4440" s="29"/>
      <c r="HD4440" s="29"/>
      <c r="HE4440" s="29"/>
      <c r="HF4440" s="29"/>
      <c r="HG4440" s="29"/>
      <c r="HH4440" s="29"/>
      <c r="HI4440" s="29"/>
      <c r="HJ4440" s="29"/>
      <c r="HK4440" s="29"/>
      <c r="HL4440" s="29"/>
      <c r="HM4440" s="29"/>
      <c r="HN4440" s="29"/>
      <c r="HO4440" s="29"/>
      <c r="HP4440" s="29"/>
      <c r="HQ4440" s="29"/>
      <c r="HR4440" s="29"/>
      <c r="HS4440" s="29"/>
      <c r="HT4440" s="29"/>
      <c r="HU4440" s="29"/>
      <c r="HV4440" s="29"/>
      <c r="HW4440" s="29"/>
      <c r="HX4440" s="29"/>
      <c r="HY4440" s="29"/>
      <c r="HZ4440" s="29"/>
      <c r="IA4440" s="29"/>
      <c r="IB4440" s="29"/>
      <c r="IC4440" s="29"/>
      <c r="ID4440" s="29"/>
      <c r="IE4440" s="29"/>
      <c r="IF4440" s="29"/>
      <c r="IG4440" s="29"/>
      <c r="IH4440" s="29"/>
      <c r="II4440" s="29"/>
      <c r="IJ4440" s="29"/>
      <c r="IK4440" s="29"/>
      <c r="IL4440" s="29"/>
      <c r="IM4440" s="29"/>
      <c r="IN4440" s="29"/>
      <c r="IO4440" s="29"/>
      <c r="IP4440" s="29"/>
      <c r="IQ4440" s="29"/>
      <c r="IR4440" s="29"/>
      <c r="IS4440" s="29"/>
      <c r="IT4440" s="29"/>
      <c r="IU4440" s="29"/>
      <c r="IV4440" s="29"/>
      <c r="IW4440" s="29"/>
      <c r="IX4440" s="29"/>
      <c r="IY4440" s="29"/>
      <c r="IZ4440" s="29"/>
      <c r="JA4440" s="29"/>
      <c r="JB4440" s="29"/>
      <c r="JC4440" s="29"/>
      <c r="JD4440" s="29"/>
      <c r="JE4440" s="29"/>
      <c r="JF4440" s="29"/>
      <c r="JG4440" s="29"/>
      <c r="JH4440" s="29"/>
      <c r="JI4440" s="29"/>
      <c r="JJ4440" s="29"/>
      <c r="JK4440" s="29"/>
      <c r="JL4440" s="29"/>
      <c r="JM4440" s="29"/>
      <c r="JN4440" s="29"/>
      <c r="JO4440" s="29"/>
      <c r="JP4440" s="29"/>
      <c r="JQ4440" s="29"/>
      <c r="JR4440" s="29"/>
      <c r="JS4440" s="29"/>
      <c r="JT4440" s="29"/>
      <c r="JU4440" s="29"/>
      <c r="JV4440" s="29"/>
      <c r="JW4440" s="29"/>
      <c r="JX4440" s="29"/>
      <c r="JY4440" s="29"/>
      <c r="JZ4440" s="29"/>
      <c r="KA4440" s="29"/>
      <c r="KB4440" s="29"/>
      <c r="KC4440" s="29"/>
      <c r="KD4440" s="29"/>
      <c r="KE4440" s="29"/>
      <c r="KF4440" s="29"/>
      <c r="KG4440" s="29"/>
      <c r="KH4440" s="29"/>
      <c r="KI4440" s="29"/>
      <c r="KJ4440" s="29"/>
      <c r="KK4440" s="29"/>
      <c r="KL4440" s="29"/>
      <c r="KM4440" s="29"/>
      <c r="KN4440" s="29"/>
      <c r="KO4440" s="29"/>
      <c r="KP4440" s="29"/>
      <c r="KQ4440" s="29"/>
      <c r="KR4440" s="29"/>
      <c r="KS4440" s="29"/>
      <c r="KT4440" s="29"/>
      <c r="KU4440" s="29"/>
      <c r="KV4440" s="29"/>
      <c r="KW4440" s="29"/>
      <c r="KX4440" s="29"/>
      <c r="KY4440" s="29"/>
      <c r="KZ4440" s="29"/>
      <c r="LA4440" s="29"/>
      <c r="LB4440" s="29"/>
      <c r="LC4440" s="29"/>
      <c r="LD4440" s="29"/>
      <c r="LE4440" s="29"/>
      <c r="LF4440" s="29"/>
      <c r="LG4440" s="29"/>
      <c r="LH4440" s="29"/>
      <c r="LI4440" s="29"/>
      <c r="LJ4440" s="29"/>
      <c r="LK4440" s="29"/>
      <c r="LL4440" s="29"/>
      <c r="LM4440" s="29"/>
      <c r="LN4440" s="29"/>
      <c r="LO4440" s="29"/>
      <c r="LP4440" s="29"/>
      <c r="LQ4440" s="29"/>
      <c r="LR4440" s="29"/>
      <c r="LS4440" s="29"/>
      <c r="LT4440" s="29"/>
      <c r="LU4440" s="29"/>
      <c r="LV4440" s="29"/>
      <c r="LW4440" s="29"/>
      <c r="LX4440" s="29"/>
      <c r="LY4440" s="29"/>
      <c r="LZ4440" s="29"/>
      <c r="MA4440" s="29"/>
      <c r="MB4440" s="29"/>
      <c r="MC4440" s="29"/>
      <c r="MD4440" s="29"/>
      <c r="ME4440" s="29"/>
      <c r="MF4440" s="29"/>
      <c r="MG4440" s="29"/>
      <c r="MH4440" s="29"/>
      <c r="MI4440" s="29"/>
      <c r="MJ4440" s="29"/>
      <c r="MK4440" s="29"/>
      <c r="ML4440" s="29"/>
      <c r="MM4440" s="29"/>
      <c r="MN4440" s="29"/>
      <c r="MO4440" s="29"/>
      <c r="MP4440" s="29"/>
      <c r="MQ4440" s="29"/>
      <c r="MR4440" s="29"/>
      <c r="MS4440" s="29"/>
      <c r="MT4440" s="29"/>
      <c r="MU4440" s="29"/>
      <c r="MV4440" s="29"/>
      <c r="MW4440" s="29"/>
      <c r="MX4440" s="29"/>
      <c r="MY4440" s="29"/>
      <c r="MZ4440" s="29"/>
      <c r="NA4440" s="29"/>
      <c r="NB4440" s="29"/>
      <c r="NC4440" s="29"/>
      <c r="ND4440" s="29"/>
      <c r="NE4440" s="29"/>
      <c r="NF4440" s="29"/>
      <c r="NG4440" s="29"/>
      <c r="NH4440" s="29"/>
      <c r="NI4440" s="29"/>
      <c r="NJ4440" s="29"/>
      <c r="NK4440" s="29"/>
      <c r="NL4440" s="29"/>
      <c r="NM4440" s="29"/>
      <c r="NN4440" s="29"/>
      <c r="NO4440" s="29"/>
      <c r="NP4440" s="29"/>
      <c r="NQ4440" s="29"/>
      <c r="NR4440" s="29"/>
      <c r="NS4440" s="29"/>
      <c r="NT4440" s="29"/>
      <c r="NU4440" s="29"/>
      <c r="NV4440" s="29"/>
      <c r="NW4440" s="29"/>
      <c r="NX4440" s="29"/>
      <c r="NY4440" s="29"/>
      <c r="NZ4440" s="29"/>
      <c r="OA4440" s="29"/>
      <c r="OB4440" s="29"/>
      <c r="OC4440" s="29"/>
      <c r="OD4440" s="29"/>
      <c r="OE4440" s="29"/>
      <c r="OF4440" s="29"/>
      <c r="OG4440" s="29"/>
      <c r="OH4440" s="29"/>
    </row>
    <row r="4441" spans="1:398" ht="16.5" customHeight="1">
      <c r="A4441" s="30" t="s">
        <v>5742</v>
      </c>
      <c r="B4441" s="13"/>
      <c r="C4441" s="368"/>
      <c r="D4441" s="12"/>
      <c r="E4441" s="14" t="s">
        <v>1320</v>
      </c>
      <c r="F4441" s="14"/>
      <c r="G4441" s="14"/>
      <c r="H4441" s="15"/>
      <c r="I4441" s="15">
        <v>1</v>
      </c>
      <c r="J4441" s="15"/>
      <c r="K4441" s="15"/>
      <c r="L4441" s="16" t="s">
        <v>5700</v>
      </c>
      <c r="M4441" s="16"/>
      <c r="N4441" s="16" t="s">
        <v>61</v>
      </c>
      <c r="O4441" s="94">
        <v>100</v>
      </c>
      <c r="P4441" s="94">
        <v>0</v>
      </c>
      <c r="Q4441" s="94">
        <v>0</v>
      </c>
      <c r="R4441" s="94" t="s">
        <v>33</v>
      </c>
      <c r="S4441" s="19">
        <v>60</v>
      </c>
      <c r="T4441" s="19">
        <v>110</v>
      </c>
      <c r="U4441" s="19">
        <v>0</v>
      </c>
      <c r="V4441" s="19">
        <v>0</v>
      </c>
      <c r="W4441" s="20">
        <v>0.15</v>
      </c>
      <c r="X4441" s="21">
        <v>15</v>
      </c>
      <c r="Y4441" s="22" t="s">
        <v>33</v>
      </c>
      <c r="Z4441" s="86" t="s">
        <v>62</v>
      </c>
      <c r="AA4441" s="86">
        <v>0</v>
      </c>
      <c r="AB4441" s="14" t="s">
        <v>414</v>
      </c>
      <c r="AC4441" s="14" t="s">
        <v>414</v>
      </c>
      <c r="AD4441" s="25"/>
      <c r="AE4441" s="26"/>
      <c r="AF4441" s="27"/>
      <c r="AG4441" s="31"/>
      <c r="AH4441" s="32"/>
      <c r="AI4441" s="32"/>
      <c r="AJ4441" s="32"/>
      <c r="AK4441" s="32"/>
      <c r="AL4441" s="32"/>
      <c r="AM4441" s="32"/>
      <c r="AN4441" s="32"/>
      <c r="AO4441" s="32"/>
      <c r="AP4441" s="30"/>
      <c r="AQ4441" s="30"/>
      <c r="AR4441" s="30"/>
      <c r="AS4441" s="30"/>
      <c r="AT4441" s="30"/>
      <c r="AU4441" s="30"/>
      <c r="AV4441" s="30"/>
      <c r="AW4441" s="30"/>
      <c r="AX4441" s="30"/>
      <c r="AY4441" s="30"/>
      <c r="AZ4441" s="30"/>
      <c r="BA4441" s="30"/>
      <c r="BB4441" s="30"/>
      <c r="BC4441" s="30"/>
      <c r="BD4441" s="30"/>
      <c r="BE4441" s="30"/>
      <c r="BF4441" s="30"/>
      <c r="BG4441" s="30"/>
      <c r="BH4441" s="30"/>
      <c r="BI4441" s="30"/>
      <c r="BJ4441" s="30"/>
      <c r="BK4441" s="30"/>
      <c r="BL4441" s="30"/>
      <c r="BM4441" s="30"/>
      <c r="BN4441" s="30"/>
      <c r="BO4441" s="30"/>
      <c r="BP4441" s="30"/>
      <c r="BQ4441" s="30"/>
      <c r="BR4441" s="29"/>
      <c r="BS4441" s="29"/>
      <c r="BT4441" s="29"/>
      <c r="BU4441" s="29"/>
      <c r="BV4441" s="29"/>
      <c r="BW4441" s="29"/>
      <c r="BX4441" s="29"/>
      <c r="BY4441" s="29"/>
      <c r="BZ4441" s="29"/>
      <c r="CA4441" s="29"/>
      <c r="CB4441" s="29"/>
      <c r="CC4441" s="29"/>
      <c r="CD4441" s="29"/>
      <c r="CE4441" s="29"/>
      <c r="CF4441" s="29"/>
      <c r="CG4441" s="29"/>
      <c r="CH4441" s="29"/>
      <c r="CI4441" s="29"/>
      <c r="CJ4441" s="29"/>
      <c r="CK4441" s="29"/>
      <c r="CL4441" s="29"/>
      <c r="CM4441" s="29"/>
      <c r="CN4441" s="29"/>
      <c r="CO4441" s="29"/>
      <c r="CP4441" s="29"/>
      <c r="CQ4441" s="29"/>
      <c r="CR4441" s="29"/>
      <c r="CS4441" s="29"/>
      <c r="CT4441" s="29"/>
      <c r="CU4441" s="29"/>
      <c r="CV4441" s="29"/>
      <c r="CW4441" s="29"/>
      <c r="CX4441" s="29"/>
      <c r="CY4441" s="29"/>
      <c r="CZ4441" s="29"/>
      <c r="DA4441" s="29"/>
      <c r="DB4441" s="29"/>
      <c r="DC4441" s="29"/>
      <c r="DD4441" s="29"/>
      <c r="DE4441" s="29"/>
      <c r="DF4441" s="29"/>
      <c r="DG4441" s="29"/>
      <c r="DH4441" s="29"/>
      <c r="DI4441" s="29"/>
      <c r="DJ4441" s="29"/>
      <c r="DK4441" s="29"/>
      <c r="DL4441" s="29"/>
      <c r="DM4441" s="29"/>
      <c r="DN4441" s="29"/>
      <c r="DO4441" s="29"/>
      <c r="DP4441" s="29"/>
      <c r="DQ4441" s="29"/>
      <c r="DR4441" s="29"/>
      <c r="DS4441" s="29"/>
      <c r="DT4441" s="29"/>
      <c r="DU4441" s="29"/>
      <c r="DV4441" s="29"/>
      <c r="DW4441" s="29"/>
      <c r="DX4441" s="29"/>
      <c r="DY4441" s="29"/>
      <c r="DZ4441" s="29"/>
      <c r="EA4441" s="29"/>
      <c r="EB4441" s="29"/>
      <c r="EC4441" s="29"/>
      <c r="ED4441" s="29"/>
      <c r="EE4441" s="29"/>
      <c r="EF4441" s="29"/>
      <c r="EG4441" s="29"/>
      <c r="EH4441" s="29"/>
      <c r="EI4441" s="29"/>
      <c r="EJ4441" s="29"/>
      <c r="EK4441" s="29"/>
      <c r="EL4441" s="29"/>
      <c r="EM4441" s="29"/>
      <c r="EN4441" s="29"/>
      <c r="EO4441" s="29"/>
      <c r="EP4441" s="29"/>
      <c r="EQ4441" s="29"/>
      <c r="ER4441" s="29"/>
      <c r="ES4441" s="29"/>
      <c r="ET4441" s="29"/>
      <c r="EU4441" s="29"/>
      <c r="EV4441" s="29"/>
      <c r="EW4441" s="29"/>
      <c r="EX4441" s="29"/>
      <c r="EY4441" s="29"/>
      <c r="EZ4441" s="29"/>
      <c r="FA4441" s="29"/>
      <c r="FB4441" s="29"/>
      <c r="FC4441" s="29"/>
      <c r="FD4441" s="29"/>
      <c r="FE4441" s="29"/>
      <c r="FF4441" s="29"/>
      <c r="FG4441" s="29"/>
      <c r="FH4441" s="29"/>
      <c r="FI4441" s="29"/>
      <c r="FJ4441" s="29"/>
      <c r="FK4441" s="29"/>
      <c r="FL4441" s="29"/>
      <c r="FM4441" s="29"/>
      <c r="FN4441" s="29"/>
      <c r="FO4441" s="29"/>
      <c r="FP4441" s="29"/>
      <c r="FQ4441" s="29"/>
      <c r="FR4441" s="29"/>
      <c r="FS4441" s="29"/>
      <c r="FT4441" s="29"/>
      <c r="FU4441" s="29"/>
      <c r="FV4441" s="29"/>
      <c r="FW4441" s="29"/>
      <c r="FX4441" s="29"/>
      <c r="FY4441" s="29"/>
      <c r="FZ4441" s="29"/>
      <c r="GA4441" s="29"/>
      <c r="GB4441" s="29"/>
      <c r="GC4441" s="29"/>
      <c r="GD4441" s="29"/>
      <c r="GE4441" s="29"/>
      <c r="GF4441" s="29"/>
      <c r="GG4441" s="29"/>
      <c r="GH4441" s="29"/>
      <c r="GI4441" s="29"/>
      <c r="GJ4441" s="29"/>
      <c r="GK4441" s="29"/>
      <c r="GL4441" s="29"/>
      <c r="GM4441" s="29"/>
      <c r="GN4441" s="29"/>
      <c r="GO4441" s="29"/>
      <c r="GP4441" s="29"/>
      <c r="GQ4441" s="29"/>
      <c r="GR4441" s="29"/>
      <c r="GS4441" s="29"/>
      <c r="GT4441" s="29"/>
      <c r="GU4441" s="29"/>
      <c r="GV4441" s="29"/>
      <c r="GW4441" s="29"/>
      <c r="GX4441" s="29"/>
      <c r="GY4441" s="29"/>
      <c r="GZ4441" s="29"/>
      <c r="HA4441" s="29"/>
      <c r="HB4441" s="29"/>
      <c r="HC4441" s="29"/>
      <c r="HD4441" s="29"/>
      <c r="HE4441" s="29"/>
      <c r="HF4441" s="29"/>
      <c r="HG4441" s="29"/>
      <c r="HH4441" s="29"/>
      <c r="HI4441" s="29"/>
      <c r="HJ4441" s="29"/>
      <c r="HK4441" s="29"/>
      <c r="HL4441" s="29"/>
      <c r="HM4441" s="29"/>
      <c r="HN4441" s="29"/>
      <c r="HO4441" s="29"/>
      <c r="HP4441" s="29"/>
      <c r="HQ4441" s="29"/>
      <c r="HR4441" s="29"/>
      <c r="HS4441" s="29"/>
      <c r="HT4441" s="29"/>
      <c r="HU4441" s="29"/>
      <c r="HV4441" s="29"/>
      <c r="HW4441" s="29"/>
      <c r="HX4441" s="29"/>
      <c r="HY4441" s="29"/>
      <c r="HZ4441" s="29"/>
      <c r="IA4441" s="29"/>
      <c r="IB4441" s="29"/>
      <c r="IC4441" s="29"/>
      <c r="ID4441" s="29"/>
      <c r="IE4441" s="29"/>
      <c r="IF4441" s="29"/>
      <c r="IG4441" s="29"/>
      <c r="IH4441" s="29"/>
      <c r="II4441" s="29"/>
      <c r="IJ4441" s="29"/>
      <c r="IK4441" s="29"/>
      <c r="IL4441" s="29"/>
      <c r="IM4441" s="29"/>
      <c r="IN4441" s="29"/>
      <c r="IO4441" s="29"/>
      <c r="IP4441" s="29"/>
      <c r="IQ4441" s="29"/>
      <c r="IR4441" s="29"/>
      <c r="IS4441" s="29"/>
      <c r="IT4441" s="29"/>
      <c r="IU4441" s="29"/>
      <c r="IV4441" s="29"/>
      <c r="IW4441" s="29"/>
      <c r="IX4441" s="29"/>
      <c r="IY4441" s="29"/>
      <c r="IZ4441" s="29"/>
      <c r="JA4441" s="29"/>
      <c r="JB4441" s="29"/>
      <c r="JC4441" s="29"/>
      <c r="JD4441" s="29"/>
      <c r="JE4441" s="29"/>
      <c r="JF4441" s="29"/>
      <c r="JG4441" s="29"/>
      <c r="JH4441" s="29"/>
      <c r="JI4441" s="29"/>
      <c r="JJ4441" s="29"/>
      <c r="JK4441" s="29"/>
      <c r="JL4441" s="29"/>
      <c r="JM4441" s="29"/>
      <c r="JN4441" s="29"/>
      <c r="JO4441" s="29"/>
      <c r="JP4441" s="29"/>
      <c r="JQ4441" s="29"/>
      <c r="JR4441" s="29"/>
      <c r="JS4441" s="29"/>
      <c r="JT4441" s="29"/>
      <c r="JU4441" s="29"/>
      <c r="JV4441" s="29"/>
      <c r="JW4441" s="29"/>
      <c r="JX4441" s="29"/>
      <c r="JY4441" s="29"/>
      <c r="JZ4441" s="29"/>
      <c r="KA4441" s="29"/>
      <c r="KB4441" s="29"/>
      <c r="KC4441" s="29"/>
      <c r="KD4441" s="29"/>
      <c r="KE4441" s="29"/>
      <c r="KF4441" s="29"/>
      <c r="KG4441" s="29"/>
      <c r="KH4441" s="29"/>
      <c r="KI4441" s="29"/>
      <c r="KJ4441" s="29"/>
      <c r="KK4441" s="29"/>
      <c r="KL4441" s="29"/>
      <c r="KM4441" s="29"/>
      <c r="KN4441" s="29"/>
      <c r="KO4441" s="29"/>
      <c r="KP4441" s="29"/>
      <c r="KQ4441" s="29"/>
      <c r="KR4441" s="29"/>
      <c r="KS4441" s="29"/>
      <c r="KT4441" s="29"/>
      <c r="KU4441" s="29"/>
      <c r="KV4441" s="29"/>
      <c r="KW4441" s="29"/>
      <c r="KX4441" s="29"/>
      <c r="KY4441" s="29"/>
      <c r="KZ4441" s="29"/>
      <c r="LA4441" s="29"/>
      <c r="LB4441" s="29"/>
      <c r="LC4441" s="29"/>
      <c r="LD4441" s="29"/>
      <c r="LE4441" s="29"/>
      <c r="LF4441" s="29"/>
      <c r="LG4441" s="29"/>
      <c r="LH4441" s="29"/>
      <c r="LI4441" s="29"/>
      <c r="LJ4441" s="29"/>
      <c r="LK4441" s="29"/>
      <c r="LL4441" s="29"/>
      <c r="LM4441" s="29"/>
      <c r="LN4441" s="29"/>
      <c r="LO4441" s="29"/>
      <c r="LP4441" s="29"/>
      <c r="LQ4441" s="29"/>
      <c r="LR4441" s="29"/>
      <c r="LS4441" s="29"/>
      <c r="LT4441" s="29"/>
      <c r="LU4441" s="29"/>
      <c r="LV4441" s="29"/>
      <c r="LW4441" s="29"/>
      <c r="LX4441" s="29"/>
      <c r="LY4441" s="29"/>
      <c r="LZ4441" s="29"/>
      <c r="MA4441" s="29"/>
      <c r="MB4441" s="29"/>
      <c r="MC4441" s="29"/>
      <c r="MD4441" s="29"/>
      <c r="ME4441" s="29"/>
      <c r="MF4441" s="29"/>
      <c r="MG4441" s="29"/>
      <c r="MH4441" s="29"/>
      <c r="MI4441" s="29"/>
      <c r="MJ4441" s="29"/>
      <c r="MK4441" s="29"/>
      <c r="ML4441" s="29"/>
      <c r="MM4441" s="29"/>
      <c r="MN4441" s="29"/>
      <c r="MO4441" s="29"/>
      <c r="MP4441" s="29"/>
      <c r="MQ4441" s="29"/>
      <c r="MR4441" s="29"/>
      <c r="MS4441" s="29"/>
      <c r="MT4441" s="29"/>
      <c r="MU4441" s="29"/>
      <c r="MV4441" s="29"/>
      <c r="MW4441" s="29"/>
      <c r="MX4441" s="29"/>
      <c r="MY4441" s="29"/>
      <c r="MZ4441" s="29"/>
      <c r="NA4441" s="29"/>
      <c r="NB4441" s="29"/>
      <c r="NC4441" s="29"/>
      <c r="ND4441" s="29"/>
      <c r="NE4441" s="29"/>
      <c r="NF4441" s="29"/>
      <c r="NG4441" s="29"/>
      <c r="NH4441" s="29"/>
      <c r="NI4441" s="29"/>
      <c r="NJ4441" s="29"/>
      <c r="NK4441" s="29"/>
      <c r="NL4441" s="29"/>
      <c r="NM4441" s="29"/>
      <c r="NN4441" s="29"/>
      <c r="NO4441" s="29"/>
      <c r="NP4441" s="29"/>
      <c r="NQ4441" s="29"/>
      <c r="NR4441" s="29"/>
      <c r="NS4441" s="29"/>
      <c r="NT4441" s="29"/>
      <c r="NU4441" s="29"/>
      <c r="NV4441" s="29"/>
      <c r="NW4441" s="29"/>
      <c r="NX4441" s="29"/>
      <c r="NY4441" s="29"/>
      <c r="NZ4441" s="29"/>
      <c r="OA4441" s="29"/>
      <c r="OB4441" s="29"/>
      <c r="OC4441" s="29"/>
      <c r="OD4441" s="29"/>
      <c r="OE4441" s="29"/>
      <c r="OF4441" s="29"/>
      <c r="OG4441" s="29"/>
      <c r="OH4441" s="29"/>
    </row>
    <row r="4442" spans="1:398" s="435" customFormat="1" ht="16.5" customHeight="1">
      <c r="A4442" s="30" t="s">
        <v>5742</v>
      </c>
      <c r="B4442" s="13"/>
      <c r="C4442" s="368"/>
      <c r="D4442" s="12"/>
      <c r="E4442" s="14" t="s">
        <v>5734</v>
      </c>
      <c r="F4442" s="14" t="s">
        <v>5735</v>
      </c>
      <c r="G4442" s="14" t="s">
        <v>5736</v>
      </c>
      <c r="H4442" s="15"/>
      <c r="I4442" s="15">
        <v>1</v>
      </c>
      <c r="J4442" s="15"/>
      <c r="K4442" s="15"/>
      <c r="L4442" s="16" t="s">
        <v>5810</v>
      </c>
      <c r="M4442" s="16"/>
      <c r="N4442" s="16" t="s">
        <v>61</v>
      </c>
      <c r="O4442" s="94">
        <v>20</v>
      </c>
      <c r="P4442" s="94">
        <v>0</v>
      </c>
      <c r="Q4442" s="94">
        <v>0</v>
      </c>
      <c r="R4442" s="94" t="s">
        <v>33</v>
      </c>
      <c r="S4442" s="19">
        <v>60</v>
      </c>
      <c r="T4442" s="19">
        <v>110</v>
      </c>
      <c r="U4442" s="19">
        <v>0</v>
      </c>
      <c r="V4442" s="19">
        <v>0</v>
      </c>
      <c r="W4442" s="20">
        <v>0.75</v>
      </c>
      <c r="X4442" s="21">
        <v>15</v>
      </c>
      <c r="Y4442" s="22" t="s">
        <v>33</v>
      </c>
      <c r="Z4442" s="86" t="s">
        <v>62</v>
      </c>
      <c r="AA4442" s="86">
        <v>0</v>
      </c>
      <c r="AB4442" s="14" t="s">
        <v>414</v>
      </c>
      <c r="AC4442" s="14" t="s">
        <v>414</v>
      </c>
      <c r="AD4442" s="25"/>
      <c r="AE4442" s="26"/>
      <c r="AF4442" s="27"/>
      <c r="AG4442" s="31"/>
      <c r="AH4442" s="32"/>
      <c r="AI4442" s="32"/>
      <c r="AJ4442" s="32"/>
      <c r="AK4442" s="32"/>
      <c r="AL4442" s="32"/>
      <c r="AM4442" s="32"/>
      <c r="AN4442" s="32"/>
      <c r="AO4442" s="32"/>
      <c r="AP4442" s="433"/>
      <c r="AQ4442" s="433"/>
      <c r="AR4442" s="433"/>
      <c r="AS4442" s="433"/>
      <c r="AT4442" s="433"/>
      <c r="AU4442" s="433"/>
      <c r="AV4442" s="433"/>
      <c r="AW4442" s="433"/>
      <c r="AX4442" s="433"/>
      <c r="AY4442" s="433"/>
      <c r="AZ4442" s="433"/>
      <c r="BA4442" s="433"/>
      <c r="BB4442" s="433"/>
      <c r="BC4442" s="433"/>
      <c r="BD4442" s="433"/>
      <c r="BE4442" s="433"/>
      <c r="BF4442" s="433"/>
      <c r="BG4442" s="433"/>
      <c r="BH4442" s="433"/>
      <c r="BI4442" s="433"/>
      <c r="BJ4442" s="433"/>
      <c r="BK4442" s="433"/>
      <c r="BL4442" s="433"/>
      <c r="BM4442" s="433"/>
      <c r="BN4442" s="433"/>
      <c r="BO4442" s="433"/>
      <c r="BP4442" s="433"/>
      <c r="BQ4442" s="433"/>
      <c r="BR4442" s="434"/>
      <c r="BS4442" s="434"/>
      <c r="BT4442" s="434"/>
      <c r="BU4442" s="434"/>
      <c r="BV4442" s="434"/>
      <c r="BW4442" s="434"/>
      <c r="BX4442" s="434"/>
      <c r="BY4442" s="434"/>
      <c r="BZ4442" s="434"/>
      <c r="CA4442" s="434"/>
      <c r="CB4442" s="434"/>
      <c r="CC4442" s="434"/>
      <c r="CD4442" s="434"/>
      <c r="CE4442" s="434"/>
      <c r="CF4442" s="434"/>
      <c r="CG4442" s="434"/>
      <c r="CH4442" s="434"/>
      <c r="CI4442" s="434"/>
      <c r="CJ4442" s="434"/>
      <c r="CK4442" s="434"/>
      <c r="CL4442" s="434"/>
      <c r="CM4442" s="434"/>
      <c r="CN4442" s="434"/>
      <c r="CO4442" s="434"/>
      <c r="CP4442" s="434"/>
      <c r="CQ4442" s="434"/>
      <c r="CR4442" s="434"/>
      <c r="CS4442" s="434"/>
      <c r="CT4442" s="434"/>
      <c r="CU4442" s="434"/>
      <c r="CV4442" s="434"/>
      <c r="CW4442" s="434"/>
      <c r="CX4442" s="434"/>
      <c r="CY4442" s="434"/>
      <c r="CZ4442" s="434"/>
      <c r="DA4442" s="434"/>
      <c r="DB4442" s="434"/>
      <c r="DC4442" s="434"/>
      <c r="DD4442" s="434"/>
      <c r="DE4442" s="434"/>
      <c r="DF4442" s="434"/>
      <c r="DG4442" s="434"/>
      <c r="DH4442" s="434"/>
      <c r="DI4442" s="434"/>
      <c r="DJ4442" s="434"/>
      <c r="DK4442" s="434"/>
      <c r="DL4442" s="434"/>
      <c r="DM4442" s="434"/>
      <c r="DN4442" s="434"/>
      <c r="DO4442" s="434"/>
      <c r="DP4442" s="434"/>
      <c r="DQ4442" s="434"/>
      <c r="DR4442" s="434"/>
      <c r="DS4442" s="434"/>
      <c r="DT4442" s="434"/>
      <c r="DU4442" s="434"/>
      <c r="DV4442" s="434"/>
      <c r="DW4442" s="434"/>
      <c r="DX4442" s="434"/>
      <c r="DY4442" s="434"/>
      <c r="DZ4442" s="434"/>
      <c r="EA4442" s="434"/>
      <c r="EB4442" s="434"/>
      <c r="EC4442" s="434"/>
      <c r="ED4442" s="434"/>
      <c r="EE4442" s="434"/>
      <c r="EF4442" s="434"/>
      <c r="EG4442" s="434"/>
      <c r="EH4442" s="434"/>
      <c r="EI4442" s="434"/>
      <c r="EJ4442" s="434"/>
      <c r="EK4442" s="434"/>
      <c r="EL4442" s="434"/>
      <c r="EM4442" s="434"/>
      <c r="EN4442" s="434"/>
      <c r="EO4442" s="434"/>
      <c r="EP4442" s="434"/>
      <c r="EQ4442" s="434"/>
      <c r="ER4442" s="434"/>
      <c r="ES4442" s="434"/>
      <c r="ET4442" s="434"/>
      <c r="EU4442" s="434"/>
      <c r="EV4442" s="434"/>
      <c r="EW4442" s="434"/>
      <c r="EX4442" s="434"/>
      <c r="EY4442" s="434"/>
      <c r="EZ4442" s="434"/>
      <c r="FA4442" s="434"/>
      <c r="FB4442" s="434"/>
      <c r="FC4442" s="434"/>
      <c r="FD4442" s="434"/>
      <c r="FE4442" s="434"/>
      <c r="FF4442" s="434"/>
      <c r="FG4442" s="434"/>
      <c r="FH4442" s="434"/>
      <c r="FI4442" s="434"/>
      <c r="FJ4442" s="434"/>
      <c r="FK4442" s="434"/>
      <c r="FL4442" s="434"/>
      <c r="FM4442" s="434"/>
      <c r="FN4442" s="434"/>
      <c r="FO4442" s="434"/>
      <c r="FP4442" s="434"/>
      <c r="FQ4442" s="434"/>
      <c r="FR4442" s="434"/>
      <c r="FS4442" s="434"/>
      <c r="FT4442" s="434"/>
      <c r="FU4442" s="434"/>
      <c r="FV4442" s="434"/>
      <c r="FW4442" s="434"/>
      <c r="FX4442" s="434"/>
      <c r="FY4442" s="434"/>
      <c r="FZ4442" s="434"/>
      <c r="GA4442" s="434"/>
      <c r="GB4442" s="434"/>
      <c r="GC4442" s="434"/>
      <c r="GD4442" s="434"/>
      <c r="GE4442" s="434"/>
      <c r="GF4442" s="434"/>
      <c r="GG4442" s="434"/>
      <c r="GH4442" s="434"/>
      <c r="GI4442" s="434"/>
      <c r="GJ4442" s="434"/>
      <c r="GK4442" s="434"/>
      <c r="GL4442" s="434"/>
      <c r="GM4442" s="434"/>
      <c r="GN4442" s="434"/>
      <c r="GO4442" s="434"/>
      <c r="GP4442" s="434"/>
      <c r="GQ4442" s="434"/>
      <c r="GR4442" s="434"/>
      <c r="GS4442" s="434"/>
      <c r="GT4442" s="434"/>
      <c r="GU4442" s="434"/>
      <c r="GV4442" s="434"/>
      <c r="GW4442" s="434"/>
      <c r="GX4442" s="434"/>
      <c r="GY4442" s="434"/>
      <c r="GZ4442" s="434"/>
      <c r="HA4442" s="434"/>
      <c r="HB4442" s="434"/>
      <c r="HC4442" s="434"/>
      <c r="HD4442" s="434"/>
      <c r="HE4442" s="434"/>
      <c r="HF4442" s="434"/>
      <c r="HG4442" s="434"/>
      <c r="HH4442" s="434"/>
      <c r="HI4442" s="434"/>
      <c r="HJ4442" s="434"/>
      <c r="HK4442" s="434"/>
      <c r="HL4442" s="434"/>
      <c r="HM4442" s="434"/>
      <c r="HN4442" s="434"/>
      <c r="HO4442" s="434"/>
      <c r="HP4442" s="434"/>
      <c r="HQ4442" s="434"/>
      <c r="HR4442" s="434"/>
      <c r="HS4442" s="434"/>
      <c r="HT4442" s="434"/>
      <c r="HU4442" s="434"/>
      <c r="HV4442" s="434"/>
      <c r="HW4442" s="434"/>
      <c r="HX4442" s="434"/>
      <c r="HY4442" s="434"/>
      <c r="HZ4442" s="434"/>
      <c r="IA4442" s="434"/>
      <c r="IB4442" s="434"/>
      <c r="IC4442" s="434"/>
      <c r="ID4442" s="434"/>
      <c r="IE4442" s="434"/>
      <c r="IF4442" s="434"/>
      <c r="IG4442" s="434"/>
      <c r="IH4442" s="434"/>
      <c r="II4442" s="434"/>
      <c r="IJ4442" s="434"/>
      <c r="IK4442" s="434"/>
      <c r="IL4442" s="434"/>
      <c r="IM4442" s="434"/>
      <c r="IN4442" s="434"/>
      <c r="IO4442" s="434"/>
      <c r="IP4442" s="434"/>
      <c r="IQ4442" s="434"/>
      <c r="IR4442" s="434"/>
      <c r="IS4442" s="434"/>
      <c r="IT4442" s="434"/>
      <c r="IU4442" s="434"/>
      <c r="IV4442" s="434"/>
      <c r="IW4442" s="434"/>
      <c r="IX4442" s="434"/>
      <c r="IY4442" s="434"/>
      <c r="IZ4442" s="434"/>
      <c r="JA4442" s="434"/>
      <c r="JB4442" s="434"/>
      <c r="JC4442" s="434"/>
      <c r="JD4442" s="434"/>
      <c r="JE4442" s="434"/>
      <c r="JF4442" s="434"/>
      <c r="JG4442" s="434"/>
      <c r="JH4442" s="434"/>
      <c r="JI4442" s="434"/>
      <c r="JJ4442" s="434"/>
      <c r="JK4442" s="434"/>
      <c r="JL4442" s="434"/>
      <c r="JM4442" s="434"/>
      <c r="JN4442" s="434"/>
      <c r="JO4442" s="434"/>
      <c r="JP4442" s="434"/>
      <c r="JQ4442" s="434"/>
      <c r="JR4442" s="434"/>
      <c r="JS4442" s="434"/>
      <c r="JT4442" s="434"/>
      <c r="JU4442" s="434"/>
      <c r="JV4442" s="434"/>
      <c r="JW4442" s="434"/>
      <c r="JX4442" s="434"/>
      <c r="JY4442" s="434"/>
      <c r="JZ4442" s="434"/>
      <c r="KA4442" s="434"/>
      <c r="KB4442" s="434"/>
      <c r="KC4442" s="434"/>
      <c r="KD4442" s="434"/>
      <c r="KE4442" s="434"/>
      <c r="KF4442" s="434"/>
      <c r="KG4442" s="434"/>
      <c r="KH4442" s="434"/>
      <c r="KI4442" s="434"/>
      <c r="KJ4442" s="434"/>
      <c r="KK4442" s="434"/>
      <c r="KL4442" s="434"/>
      <c r="KM4442" s="434"/>
      <c r="KN4442" s="434"/>
      <c r="KO4442" s="434"/>
      <c r="KP4442" s="434"/>
      <c r="KQ4442" s="434"/>
      <c r="KR4442" s="434"/>
      <c r="KS4442" s="434"/>
      <c r="KT4442" s="434"/>
      <c r="KU4442" s="434"/>
      <c r="KV4442" s="434"/>
      <c r="KW4442" s="434"/>
      <c r="KX4442" s="434"/>
      <c r="KY4442" s="434"/>
      <c r="KZ4442" s="434"/>
      <c r="LA4442" s="434"/>
      <c r="LB4442" s="434"/>
      <c r="LC4442" s="434"/>
      <c r="LD4442" s="434"/>
      <c r="LE4442" s="434"/>
      <c r="LF4442" s="434"/>
      <c r="LG4442" s="434"/>
      <c r="LH4442" s="434"/>
      <c r="LI4442" s="434"/>
      <c r="LJ4442" s="434"/>
      <c r="LK4442" s="434"/>
      <c r="LL4442" s="434"/>
      <c r="LM4442" s="434"/>
      <c r="LN4442" s="434"/>
      <c r="LO4442" s="434"/>
      <c r="LP4442" s="434"/>
      <c r="LQ4442" s="434"/>
      <c r="LR4442" s="434"/>
      <c r="LS4442" s="434"/>
      <c r="LT4442" s="434"/>
      <c r="LU4442" s="434"/>
      <c r="LV4442" s="434"/>
      <c r="LW4442" s="434"/>
      <c r="LX4442" s="434"/>
      <c r="LY4442" s="434"/>
      <c r="LZ4442" s="434"/>
      <c r="MA4442" s="434"/>
      <c r="MB4442" s="434"/>
      <c r="MC4442" s="434"/>
      <c r="MD4442" s="434"/>
      <c r="ME4442" s="434"/>
      <c r="MF4442" s="434"/>
      <c r="MG4442" s="434"/>
      <c r="MH4442" s="434"/>
      <c r="MI4442" s="434"/>
      <c r="MJ4442" s="434"/>
      <c r="MK4442" s="434"/>
      <c r="ML4442" s="434"/>
      <c r="MM4442" s="434"/>
      <c r="MN4442" s="434"/>
      <c r="MO4442" s="434"/>
      <c r="MP4442" s="434"/>
      <c r="MQ4442" s="434"/>
      <c r="MR4442" s="434"/>
      <c r="MS4442" s="434"/>
      <c r="MT4442" s="434"/>
      <c r="MU4442" s="434"/>
      <c r="MV4442" s="434"/>
      <c r="MW4442" s="434"/>
      <c r="MX4442" s="434"/>
      <c r="MY4442" s="434"/>
      <c r="MZ4442" s="434"/>
      <c r="NA4442" s="434"/>
      <c r="NB4442" s="434"/>
      <c r="NC4442" s="434"/>
      <c r="ND4442" s="434"/>
      <c r="NE4442" s="434"/>
      <c r="NF4442" s="434"/>
      <c r="NG4442" s="434"/>
      <c r="NH4442" s="434"/>
      <c r="NI4442" s="434"/>
      <c r="NJ4442" s="434"/>
      <c r="NK4442" s="434"/>
      <c r="NL4442" s="434"/>
      <c r="NM4442" s="434"/>
      <c r="NN4442" s="434"/>
      <c r="NO4442" s="434"/>
      <c r="NP4442" s="434"/>
      <c r="NQ4442" s="434"/>
      <c r="NR4442" s="434"/>
      <c r="NS4442" s="434"/>
      <c r="NT4442" s="434"/>
      <c r="NU4442" s="434"/>
      <c r="NV4442" s="434"/>
      <c r="NW4442" s="434"/>
      <c r="NX4442" s="434"/>
      <c r="NY4442" s="434"/>
      <c r="NZ4442" s="434"/>
      <c r="OA4442" s="434"/>
      <c r="OB4442" s="434"/>
      <c r="OC4442" s="434"/>
      <c r="OD4442" s="434"/>
      <c r="OE4442" s="434"/>
      <c r="OF4442" s="434"/>
      <c r="OG4442" s="434"/>
      <c r="OH4442" s="434"/>
    </row>
    <row r="4443" spans="1:398" ht="16.5" customHeight="1">
      <c r="A4443" s="30" t="s">
        <v>5742</v>
      </c>
      <c r="B4443" s="13"/>
      <c r="C4443" s="487"/>
      <c r="D4443" s="12"/>
      <c r="E4443" s="14" t="s">
        <v>8551</v>
      </c>
      <c r="F4443" s="14" t="s">
        <v>8552</v>
      </c>
      <c r="G4443" s="14"/>
      <c r="H4443" s="15"/>
      <c r="I4443" s="15">
        <v>1</v>
      </c>
      <c r="J4443" s="15">
        <v>0</v>
      </c>
      <c r="K4443" s="15">
        <v>0</v>
      </c>
      <c r="L4443" s="16" t="s">
        <v>5725</v>
      </c>
      <c r="M4443" s="16"/>
      <c r="N4443" s="16" t="s">
        <v>41</v>
      </c>
      <c r="O4443" s="94">
        <v>100</v>
      </c>
      <c r="P4443" s="94">
        <v>0</v>
      </c>
      <c r="Q4443" s="94">
        <v>0</v>
      </c>
      <c r="R4443" s="18" t="s">
        <v>33</v>
      </c>
      <c r="S4443" s="19">
        <v>60</v>
      </c>
      <c r="T4443" s="19">
        <v>120</v>
      </c>
      <c r="U4443" s="19">
        <v>1.5</v>
      </c>
      <c r="V4443" s="19"/>
      <c r="W4443" s="20">
        <f>(T4443*U4443)/1000</f>
        <v>0.18</v>
      </c>
      <c r="X4443" s="21">
        <v>18</v>
      </c>
      <c r="Y4443" s="22" t="s">
        <v>33</v>
      </c>
      <c r="Z4443" s="86" t="s">
        <v>62</v>
      </c>
      <c r="AA4443" s="86">
        <v>0</v>
      </c>
      <c r="AB4443" s="14" t="s">
        <v>414</v>
      </c>
      <c r="AC4443" s="14" t="s">
        <v>414</v>
      </c>
      <c r="AD4443" s="25"/>
      <c r="AE4443" s="26"/>
      <c r="AF4443" s="27"/>
      <c r="AG4443" s="31"/>
      <c r="AH4443" s="32"/>
      <c r="AI4443" s="32"/>
      <c r="AJ4443" s="32"/>
      <c r="AK4443" s="32"/>
      <c r="AL4443" s="32"/>
      <c r="AM4443" s="32"/>
      <c r="AN4443" s="32"/>
      <c r="AO4443" s="32"/>
      <c r="AP4443" s="30"/>
      <c r="AQ4443" s="30"/>
      <c r="AR4443" s="30"/>
      <c r="AS4443" s="30"/>
      <c r="AT4443" s="30"/>
      <c r="AU4443" s="30"/>
      <c r="AV4443" s="30"/>
      <c r="AW4443" s="30"/>
      <c r="AX4443" s="30"/>
      <c r="AY4443" s="30"/>
      <c r="AZ4443" s="30"/>
      <c r="BA4443" s="30"/>
      <c r="BB4443" s="30"/>
      <c r="BC4443" s="30"/>
      <c r="BD4443" s="30"/>
      <c r="BE4443" s="30"/>
      <c r="BF4443" s="30"/>
      <c r="BG4443" s="30"/>
      <c r="BH4443" s="30"/>
      <c r="BI4443" s="30"/>
      <c r="BJ4443" s="30"/>
      <c r="BK4443" s="30"/>
      <c r="BL4443" s="30"/>
      <c r="BM4443" s="30"/>
      <c r="BN4443" s="30"/>
      <c r="BO4443" s="30"/>
      <c r="BP4443" s="30"/>
      <c r="BQ4443" s="30"/>
      <c r="BR4443" s="29"/>
      <c r="BS4443" s="29"/>
      <c r="BT4443" s="29"/>
      <c r="BU4443" s="29"/>
      <c r="BV4443" s="29"/>
      <c r="BW4443" s="29"/>
      <c r="BX4443" s="29"/>
      <c r="BY4443" s="29"/>
      <c r="BZ4443" s="29"/>
      <c r="CA4443" s="29"/>
      <c r="CB4443" s="29"/>
      <c r="CC4443" s="29"/>
      <c r="CD4443" s="29"/>
      <c r="CE4443" s="29"/>
      <c r="CF4443" s="29"/>
      <c r="CG4443" s="29"/>
      <c r="CH4443" s="29"/>
      <c r="CI4443" s="29"/>
      <c r="CJ4443" s="29"/>
      <c r="CK4443" s="29"/>
      <c r="CL4443" s="29"/>
      <c r="CM4443" s="29"/>
      <c r="CN4443" s="29"/>
      <c r="CO4443" s="29"/>
      <c r="CP4443" s="29"/>
      <c r="CQ4443" s="29"/>
      <c r="CR4443" s="29"/>
      <c r="CS4443" s="29"/>
      <c r="CT4443" s="29"/>
      <c r="CU4443" s="29"/>
      <c r="CV4443" s="29"/>
      <c r="CW4443" s="29"/>
      <c r="CX4443" s="29"/>
      <c r="CY4443" s="29"/>
      <c r="CZ4443" s="29"/>
      <c r="DA4443" s="29"/>
      <c r="DB4443" s="29"/>
      <c r="DC4443" s="29"/>
      <c r="DD4443" s="29"/>
      <c r="DE4443" s="29"/>
      <c r="DF4443" s="29"/>
      <c r="DG4443" s="29"/>
      <c r="DH4443" s="29"/>
      <c r="DI4443" s="29"/>
      <c r="DJ4443" s="29"/>
      <c r="DK4443" s="29"/>
      <c r="DL4443" s="29"/>
      <c r="DM4443" s="29"/>
      <c r="DN4443" s="29"/>
      <c r="DO4443" s="29"/>
      <c r="DP4443" s="29"/>
      <c r="DQ4443" s="29"/>
      <c r="DR4443" s="29"/>
      <c r="DS4443" s="29"/>
      <c r="DT4443" s="29"/>
      <c r="DU4443" s="29"/>
      <c r="DV4443" s="29"/>
      <c r="DW4443" s="29"/>
      <c r="DX4443" s="29"/>
      <c r="DY4443" s="29"/>
      <c r="DZ4443" s="29"/>
      <c r="EA4443" s="29"/>
      <c r="EB4443" s="29"/>
      <c r="EC4443" s="29"/>
      <c r="ED4443" s="29"/>
      <c r="EE4443" s="29"/>
      <c r="EF4443" s="29"/>
      <c r="EG4443" s="29"/>
      <c r="EH4443" s="29"/>
      <c r="EI4443" s="29"/>
      <c r="EJ4443" s="29"/>
      <c r="EK4443" s="29"/>
      <c r="EL4443" s="29"/>
      <c r="EM4443" s="29"/>
      <c r="EN4443" s="29"/>
      <c r="EO4443" s="29"/>
      <c r="EP4443" s="29"/>
      <c r="EQ4443" s="29"/>
      <c r="ER4443" s="29"/>
      <c r="ES4443" s="29"/>
      <c r="ET4443" s="29"/>
      <c r="EU4443" s="29"/>
      <c r="EV4443" s="29"/>
      <c r="EW4443" s="29"/>
      <c r="EX4443" s="29"/>
      <c r="EY4443" s="29"/>
      <c r="EZ4443" s="29"/>
      <c r="FA4443" s="29"/>
      <c r="FB4443" s="29"/>
      <c r="FC4443" s="29"/>
      <c r="FD4443" s="29"/>
      <c r="FE4443" s="29"/>
      <c r="FF4443" s="29"/>
      <c r="FG4443" s="29"/>
      <c r="FH4443" s="29"/>
      <c r="FI4443" s="29"/>
      <c r="FJ4443" s="29"/>
      <c r="FK4443" s="29"/>
      <c r="FL4443" s="29"/>
      <c r="FM4443" s="29"/>
      <c r="FN4443" s="29"/>
      <c r="FO4443" s="29"/>
      <c r="FP4443" s="29"/>
      <c r="FQ4443" s="29"/>
      <c r="FR4443" s="29"/>
      <c r="FS4443" s="29"/>
      <c r="FT4443" s="29"/>
      <c r="FU4443" s="29"/>
      <c r="FV4443" s="29"/>
      <c r="FW4443" s="29"/>
      <c r="FX4443" s="29"/>
      <c r="FY4443" s="29"/>
      <c r="FZ4443" s="29"/>
      <c r="GA4443" s="29"/>
      <c r="GB4443" s="29"/>
      <c r="GC4443" s="29"/>
      <c r="GD4443" s="29"/>
      <c r="GE4443" s="29"/>
      <c r="GF4443" s="29"/>
      <c r="GG4443" s="29"/>
      <c r="GH4443" s="29"/>
      <c r="GI4443" s="29"/>
      <c r="GJ4443" s="29"/>
      <c r="GK4443" s="29"/>
      <c r="GL4443" s="29"/>
      <c r="GM4443" s="29"/>
      <c r="GN4443" s="29"/>
      <c r="GO4443" s="29"/>
      <c r="GP4443" s="29"/>
      <c r="GQ4443" s="29"/>
      <c r="GR4443" s="29"/>
      <c r="GS4443" s="29"/>
      <c r="GT4443" s="29"/>
      <c r="GU4443" s="29"/>
      <c r="GV4443" s="29"/>
      <c r="GW4443" s="29"/>
      <c r="GX4443" s="29"/>
      <c r="GY4443" s="29"/>
      <c r="GZ4443" s="29"/>
      <c r="HA4443" s="29"/>
      <c r="HB4443" s="29"/>
      <c r="HC4443" s="29"/>
      <c r="HD4443" s="29"/>
      <c r="HE4443" s="29"/>
      <c r="HF4443" s="29"/>
      <c r="HG4443" s="29"/>
      <c r="HH4443" s="29"/>
      <c r="HI4443" s="29"/>
      <c r="HJ4443" s="29"/>
      <c r="HK4443" s="29"/>
      <c r="HL4443" s="29"/>
      <c r="HM4443" s="29"/>
      <c r="HN4443" s="29"/>
      <c r="HO4443" s="29"/>
      <c r="HP4443" s="29"/>
      <c r="HQ4443" s="29"/>
      <c r="HR4443" s="29"/>
      <c r="HS4443" s="29"/>
      <c r="HT4443" s="29"/>
      <c r="HU4443" s="29"/>
      <c r="HV4443" s="29"/>
      <c r="HW4443" s="29"/>
      <c r="HX4443" s="29"/>
      <c r="HY4443" s="29"/>
      <c r="HZ4443" s="29"/>
      <c r="IA4443" s="29"/>
      <c r="IB4443" s="29"/>
      <c r="IC4443" s="29"/>
      <c r="ID4443" s="29"/>
      <c r="IE4443" s="29"/>
      <c r="IF4443" s="29"/>
      <c r="IG4443" s="29"/>
      <c r="IH4443" s="29"/>
      <c r="II4443" s="29"/>
      <c r="IJ4443" s="29"/>
      <c r="IK4443" s="29"/>
      <c r="IL4443" s="29"/>
      <c r="IM4443" s="29"/>
      <c r="IN4443" s="29"/>
      <c r="IO4443" s="29"/>
      <c r="IP4443" s="29"/>
      <c r="IQ4443" s="29"/>
      <c r="IR4443" s="29"/>
      <c r="IS4443" s="29"/>
      <c r="IT4443" s="29"/>
      <c r="IU4443" s="29"/>
      <c r="IV4443" s="29"/>
      <c r="IW4443" s="29"/>
      <c r="IX4443" s="29"/>
      <c r="IY4443" s="29"/>
      <c r="IZ4443" s="29"/>
      <c r="JA4443" s="29"/>
      <c r="JB4443" s="29"/>
      <c r="JC4443" s="29"/>
      <c r="JD4443" s="29"/>
      <c r="JE4443" s="29"/>
      <c r="JF4443" s="29"/>
      <c r="JG4443" s="29"/>
      <c r="JH4443" s="29"/>
      <c r="JI4443" s="29"/>
      <c r="JJ4443" s="29"/>
      <c r="JK4443" s="29"/>
      <c r="JL4443" s="29"/>
      <c r="JM4443" s="29"/>
      <c r="JN4443" s="29"/>
      <c r="JO4443" s="29"/>
      <c r="JP4443" s="29"/>
      <c r="JQ4443" s="29"/>
      <c r="JR4443" s="29"/>
      <c r="JS4443" s="29"/>
      <c r="JT4443" s="29"/>
      <c r="JU4443" s="29"/>
      <c r="JV4443" s="29"/>
      <c r="JW4443" s="29"/>
      <c r="JX4443" s="29"/>
      <c r="JY4443" s="29"/>
      <c r="JZ4443" s="29"/>
      <c r="KA4443" s="29"/>
      <c r="KB4443" s="29"/>
      <c r="KC4443" s="29"/>
      <c r="KD4443" s="29"/>
      <c r="KE4443" s="29"/>
      <c r="KF4443" s="29"/>
      <c r="KG4443" s="29"/>
      <c r="KH4443" s="29"/>
      <c r="KI4443" s="29"/>
      <c r="KJ4443" s="29"/>
      <c r="KK4443" s="29"/>
      <c r="KL4443" s="29"/>
      <c r="KM4443" s="29"/>
      <c r="KN4443" s="29"/>
      <c r="KO4443" s="29"/>
      <c r="KP4443" s="29"/>
      <c r="KQ4443" s="29"/>
      <c r="KR4443" s="29"/>
      <c r="KS4443" s="29"/>
      <c r="KT4443" s="29"/>
      <c r="KU4443" s="29"/>
      <c r="KV4443" s="29"/>
      <c r="KW4443" s="29"/>
      <c r="KX4443" s="29"/>
      <c r="KY4443" s="29"/>
      <c r="KZ4443" s="29"/>
      <c r="LA4443" s="29"/>
      <c r="LB4443" s="29"/>
      <c r="LC4443" s="29"/>
      <c r="LD4443" s="29"/>
      <c r="LE4443" s="29"/>
      <c r="LF4443" s="29"/>
      <c r="LG4443" s="29"/>
      <c r="LH4443" s="29"/>
      <c r="LI4443" s="29"/>
      <c r="LJ4443" s="29"/>
      <c r="LK4443" s="29"/>
      <c r="LL4443" s="29"/>
      <c r="LM4443" s="29"/>
      <c r="LN4443" s="29"/>
      <c r="LO4443" s="29"/>
      <c r="LP4443" s="29"/>
      <c r="LQ4443" s="29"/>
      <c r="LR4443" s="29"/>
      <c r="LS4443" s="29"/>
      <c r="LT4443" s="29"/>
      <c r="LU4443" s="29"/>
      <c r="LV4443" s="29"/>
      <c r="LW4443" s="29"/>
      <c r="LX4443" s="29"/>
      <c r="LY4443" s="29"/>
      <c r="LZ4443" s="29"/>
      <c r="MA4443" s="29"/>
      <c r="MB4443" s="29"/>
      <c r="MC4443" s="29"/>
      <c r="MD4443" s="29"/>
      <c r="ME4443" s="29"/>
      <c r="MF4443" s="29"/>
      <c r="MG4443" s="29"/>
      <c r="MH4443" s="29"/>
      <c r="MI4443" s="29"/>
      <c r="MJ4443" s="29"/>
      <c r="MK4443" s="29"/>
      <c r="ML4443" s="29"/>
      <c r="MM4443" s="29"/>
      <c r="MN4443" s="29"/>
      <c r="MO4443" s="29"/>
      <c r="MP4443" s="29"/>
      <c r="MQ4443" s="29"/>
      <c r="MR4443" s="29"/>
      <c r="MS4443" s="29"/>
      <c r="MT4443" s="29"/>
      <c r="MU4443" s="29"/>
      <c r="MV4443" s="29"/>
      <c r="MW4443" s="29"/>
      <c r="MX4443" s="29"/>
      <c r="MY4443" s="29"/>
      <c r="MZ4443" s="29"/>
      <c r="NA4443" s="29"/>
      <c r="NB4443" s="29"/>
      <c r="NC4443" s="29"/>
      <c r="ND4443" s="29"/>
      <c r="NE4443" s="29"/>
      <c r="NF4443" s="29"/>
      <c r="NG4443" s="29"/>
      <c r="NH4443" s="29"/>
      <c r="NI4443" s="29"/>
      <c r="NJ4443" s="29"/>
      <c r="NK4443" s="29"/>
      <c r="NL4443" s="29"/>
      <c r="NM4443" s="29"/>
      <c r="NN4443" s="29"/>
      <c r="NO4443" s="29"/>
      <c r="NP4443" s="29"/>
      <c r="NQ4443" s="29"/>
      <c r="NR4443" s="29"/>
      <c r="NS4443" s="29"/>
      <c r="NT4443" s="29"/>
      <c r="NU4443" s="29"/>
      <c r="NV4443" s="29"/>
      <c r="NW4443" s="29"/>
      <c r="NX4443" s="29"/>
      <c r="NY4443" s="29"/>
      <c r="NZ4443" s="29"/>
      <c r="OA4443" s="29"/>
      <c r="OB4443" s="29"/>
      <c r="OC4443" s="29"/>
      <c r="OD4443" s="29"/>
      <c r="OE4443" s="29"/>
      <c r="OF4443" s="29"/>
      <c r="OG4443" s="29"/>
      <c r="OH4443" s="29"/>
    </row>
    <row r="4444" spans="1:398" ht="16.5" customHeight="1">
      <c r="A4444" s="30" t="s">
        <v>5742</v>
      </c>
      <c r="B4444" s="13"/>
      <c r="C4444" s="487"/>
      <c r="D4444" s="12"/>
      <c r="E4444" s="14" t="s">
        <v>5819</v>
      </c>
      <c r="F4444" s="14" t="s">
        <v>5763</v>
      </c>
      <c r="G4444" s="14" t="s">
        <v>5820</v>
      </c>
      <c r="H4444" s="15">
        <v>2003</v>
      </c>
      <c r="I4444" s="15">
        <v>1</v>
      </c>
      <c r="J4444" s="15">
        <v>0</v>
      </c>
      <c r="K4444" s="15">
        <v>0</v>
      </c>
      <c r="L4444" s="16" t="s">
        <v>5812</v>
      </c>
      <c r="M4444" s="16"/>
      <c r="N4444" s="16" t="s">
        <v>41</v>
      </c>
      <c r="O4444" s="94">
        <v>450</v>
      </c>
      <c r="P4444" s="94">
        <v>0</v>
      </c>
      <c r="Q4444" s="94">
        <v>0</v>
      </c>
      <c r="R4444" s="18" t="s">
        <v>33</v>
      </c>
      <c r="S4444" s="19">
        <v>60</v>
      </c>
      <c r="T4444" s="19">
        <v>110</v>
      </c>
      <c r="U4444" s="19">
        <v>0</v>
      </c>
      <c r="V4444" s="19">
        <v>0</v>
      </c>
      <c r="W4444" s="20">
        <v>4.2000000000000003E-2</v>
      </c>
      <c r="X4444" s="21">
        <v>18.900000000000002</v>
      </c>
      <c r="Y4444" s="22" t="s">
        <v>33</v>
      </c>
      <c r="Z4444" s="86" t="s">
        <v>62</v>
      </c>
      <c r="AA4444" s="86">
        <v>0</v>
      </c>
      <c r="AB4444" s="86" t="s">
        <v>414</v>
      </c>
      <c r="AC4444" s="86" t="s">
        <v>414</v>
      </c>
      <c r="AD4444" s="25"/>
      <c r="AE4444" s="26"/>
      <c r="AF4444" s="27"/>
      <c r="AG4444" s="31"/>
      <c r="AH4444" s="32"/>
      <c r="AI4444" s="32"/>
      <c r="AJ4444" s="32"/>
      <c r="AK4444" s="32"/>
      <c r="AL4444" s="32"/>
      <c r="AM4444" s="32"/>
      <c r="AN4444" s="32"/>
      <c r="AO4444" s="32"/>
      <c r="AP4444" s="30"/>
      <c r="AQ4444" s="30"/>
      <c r="AR4444" s="30"/>
      <c r="AS4444" s="30"/>
      <c r="AT4444" s="30"/>
      <c r="AU4444" s="30"/>
      <c r="AV4444" s="30"/>
      <c r="AW4444" s="30"/>
      <c r="AX4444" s="30"/>
      <c r="AY4444" s="30"/>
      <c r="AZ4444" s="30"/>
      <c r="BA4444" s="30"/>
      <c r="BB4444" s="30"/>
      <c r="BC4444" s="30"/>
      <c r="BD4444" s="30"/>
      <c r="BE4444" s="30"/>
      <c r="BF4444" s="30"/>
      <c r="BG4444" s="30"/>
      <c r="BH4444" s="30"/>
      <c r="BI4444" s="30"/>
      <c r="BJ4444" s="30"/>
      <c r="BK4444" s="30"/>
      <c r="BL4444" s="30"/>
      <c r="BM4444" s="30"/>
      <c r="BN4444" s="30"/>
      <c r="BO4444" s="30"/>
      <c r="BP4444" s="30"/>
      <c r="BQ4444" s="30"/>
      <c r="BR4444" s="29"/>
      <c r="BS4444" s="29"/>
      <c r="BT4444" s="29"/>
      <c r="BU4444" s="29"/>
      <c r="BV4444" s="29"/>
      <c r="BW4444" s="29"/>
      <c r="BX4444" s="29"/>
      <c r="BY4444" s="29"/>
      <c r="BZ4444" s="29"/>
      <c r="CA4444" s="29"/>
      <c r="CB4444" s="29"/>
      <c r="CC4444" s="29"/>
      <c r="CD4444" s="29"/>
      <c r="CE4444" s="29"/>
      <c r="CF4444" s="29"/>
      <c r="CG4444" s="29"/>
      <c r="CH4444" s="29"/>
      <c r="CI4444" s="29"/>
      <c r="CJ4444" s="29"/>
      <c r="CK4444" s="29"/>
      <c r="CL4444" s="29"/>
      <c r="CM4444" s="29"/>
      <c r="CN4444" s="29"/>
      <c r="CO4444" s="29"/>
      <c r="CP4444" s="29"/>
      <c r="CQ4444" s="29"/>
      <c r="CR4444" s="29"/>
      <c r="CS4444" s="29"/>
      <c r="CT4444" s="29"/>
      <c r="CU4444" s="29"/>
      <c r="CV4444" s="29"/>
      <c r="CW4444" s="29"/>
      <c r="CX4444" s="29"/>
      <c r="CY4444" s="29"/>
      <c r="CZ4444" s="29"/>
      <c r="DA4444" s="29"/>
      <c r="DB4444" s="29"/>
      <c r="DC4444" s="29"/>
      <c r="DD4444" s="29"/>
      <c r="DE4444" s="29"/>
      <c r="DF4444" s="29"/>
      <c r="DG4444" s="29"/>
      <c r="DH4444" s="29"/>
      <c r="DI4444" s="29"/>
      <c r="DJ4444" s="29"/>
      <c r="DK4444" s="29"/>
      <c r="DL4444" s="29"/>
      <c r="DM4444" s="29"/>
      <c r="DN4444" s="29"/>
      <c r="DO4444" s="29"/>
      <c r="DP4444" s="29"/>
      <c r="DQ4444" s="29"/>
      <c r="DR4444" s="29"/>
      <c r="DS4444" s="29"/>
      <c r="DT4444" s="29"/>
      <c r="DU4444" s="29"/>
      <c r="DV4444" s="29"/>
      <c r="DW4444" s="29"/>
      <c r="DX4444" s="29"/>
      <c r="DY4444" s="29"/>
      <c r="DZ4444" s="29"/>
      <c r="EA4444" s="29"/>
      <c r="EB4444" s="29"/>
      <c r="EC4444" s="29"/>
      <c r="ED4444" s="29"/>
      <c r="EE4444" s="29"/>
      <c r="EF4444" s="29"/>
      <c r="EG4444" s="29"/>
      <c r="EH4444" s="29"/>
      <c r="EI4444" s="29"/>
      <c r="EJ4444" s="29"/>
      <c r="EK4444" s="29"/>
      <c r="EL4444" s="29"/>
      <c r="EM4444" s="29"/>
      <c r="EN4444" s="29"/>
      <c r="EO4444" s="29"/>
      <c r="EP4444" s="29"/>
      <c r="EQ4444" s="29"/>
      <c r="ER4444" s="29"/>
      <c r="ES4444" s="29"/>
      <c r="ET4444" s="29"/>
      <c r="EU4444" s="29"/>
      <c r="EV4444" s="29"/>
      <c r="EW4444" s="29"/>
      <c r="EX4444" s="29"/>
      <c r="EY4444" s="29"/>
      <c r="EZ4444" s="29"/>
      <c r="FA4444" s="29"/>
      <c r="FB4444" s="29"/>
      <c r="FC4444" s="29"/>
      <c r="FD4444" s="29"/>
      <c r="FE4444" s="29"/>
      <c r="FF4444" s="29"/>
      <c r="FG4444" s="29"/>
      <c r="FH4444" s="29"/>
      <c r="FI4444" s="29"/>
      <c r="FJ4444" s="29"/>
      <c r="FK4444" s="29"/>
      <c r="FL4444" s="29"/>
      <c r="FM4444" s="29"/>
      <c r="FN4444" s="29"/>
      <c r="FO4444" s="29"/>
      <c r="FP4444" s="29"/>
      <c r="FQ4444" s="29"/>
      <c r="FR4444" s="29"/>
      <c r="FS4444" s="29"/>
      <c r="FT4444" s="29"/>
      <c r="FU4444" s="29"/>
      <c r="FV4444" s="29"/>
      <c r="FW4444" s="29"/>
      <c r="FX4444" s="29"/>
      <c r="FY4444" s="29"/>
      <c r="FZ4444" s="29"/>
      <c r="GA4444" s="29"/>
      <c r="GB4444" s="29"/>
      <c r="GC4444" s="29"/>
      <c r="GD4444" s="29"/>
      <c r="GE4444" s="29"/>
      <c r="GF4444" s="29"/>
      <c r="GG4444" s="29"/>
      <c r="GH4444" s="29"/>
      <c r="GI4444" s="29"/>
      <c r="GJ4444" s="29"/>
      <c r="GK4444" s="29"/>
      <c r="GL4444" s="29"/>
      <c r="GM4444" s="29"/>
      <c r="GN4444" s="29"/>
      <c r="GO4444" s="29"/>
      <c r="GP4444" s="29"/>
      <c r="GQ4444" s="29"/>
      <c r="GR4444" s="29"/>
      <c r="GS4444" s="29"/>
      <c r="GT4444" s="29"/>
      <c r="GU4444" s="29"/>
      <c r="GV4444" s="29"/>
      <c r="GW4444" s="29"/>
      <c r="GX4444" s="29"/>
      <c r="GY4444" s="29"/>
      <c r="GZ4444" s="29"/>
      <c r="HA4444" s="29"/>
      <c r="HB4444" s="29"/>
      <c r="HC4444" s="29"/>
      <c r="HD4444" s="29"/>
      <c r="HE4444" s="29"/>
      <c r="HF4444" s="29"/>
      <c r="HG4444" s="29"/>
      <c r="HH4444" s="29"/>
      <c r="HI4444" s="29"/>
      <c r="HJ4444" s="29"/>
      <c r="HK4444" s="29"/>
      <c r="HL4444" s="29"/>
      <c r="HM4444" s="29"/>
      <c r="HN4444" s="29"/>
      <c r="HO4444" s="29"/>
      <c r="HP4444" s="29"/>
      <c r="HQ4444" s="29"/>
      <c r="HR4444" s="29"/>
      <c r="HS4444" s="29"/>
      <c r="HT4444" s="29"/>
      <c r="HU4444" s="29"/>
      <c r="HV4444" s="29"/>
      <c r="HW4444" s="29"/>
      <c r="HX4444" s="29"/>
      <c r="HY4444" s="29"/>
      <c r="HZ4444" s="29"/>
      <c r="IA4444" s="29"/>
      <c r="IB4444" s="29"/>
      <c r="IC4444" s="29"/>
      <c r="ID4444" s="29"/>
      <c r="IE4444" s="29"/>
      <c r="IF4444" s="29"/>
      <c r="IG4444" s="29"/>
      <c r="IH4444" s="29"/>
      <c r="II4444" s="29"/>
      <c r="IJ4444" s="29"/>
      <c r="IK4444" s="29"/>
      <c r="IL4444" s="29"/>
      <c r="IM4444" s="29"/>
      <c r="IN4444" s="29"/>
      <c r="IO4444" s="29"/>
      <c r="IP4444" s="29"/>
      <c r="IQ4444" s="29"/>
      <c r="IR4444" s="29"/>
      <c r="IS4444" s="29"/>
      <c r="IT4444" s="29"/>
      <c r="IU4444" s="29"/>
      <c r="IV4444" s="29"/>
      <c r="IW4444" s="29"/>
      <c r="IX4444" s="29"/>
      <c r="IY4444" s="29"/>
      <c r="IZ4444" s="29"/>
      <c r="JA4444" s="29"/>
      <c r="JB4444" s="29"/>
      <c r="JC4444" s="29"/>
      <c r="JD4444" s="29"/>
      <c r="JE4444" s="29"/>
      <c r="JF4444" s="29"/>
      <c r="JG4444" s="29"/>
      <c r="JH4444" s="29"/>
      <c r="JI4444" s="29"/>
      <c r="JJ4444" s="29"/>
      <c r="JK4444" s="29"/>
      <c r="JL4444" s="29"/>
      <c r="JM4444" s="29"/>
      <c r="JN4444" s="29"/>
      <c r="JO4444" s="29"/>
      <c r="JP4444" s="29"/>
      <c r="JQ4444" s="29"/>
      <c r="JR4444" s="29"/>
      <c r="JS4444" s="29"/>
      <c r="JT4444" s="29"/>
      <c r="JU4444" s="29"/>
      <c r="JV4444" s="29"/>
      <c r="JW4444" s="29"/>
      <c r="JX4444" s="29"/>
      <c r="JY4444" s="29"/>
      <c r="JZ4444" s="29"/>
      <c r="KA4444" s="29"/>
      <c r="KB4444" s="29"/>
      <c r="KC4444" s="29"/>
      <c r="KD4444" s="29"/>
      <c r="KE4444" s="29"/>
      <c r="KF4444" s="29"/>
      <c r="KG4444" s="29"/>
      <c r="KH4444" s="29"/>
      <c r="KI4444" s="29"/>
      <c r="KJ4444" s="29"/>
      <c r="KK4444" s="29"/>
      <c r="KL4444" s="29"/>
      <c r="KM4444" s="29"/>
      <c r="KN4444" s="29"/>
      <c r="KO4444" s="29"/>
      <c r="KP4444" s="29"/>
      <c r="KQ4444" s="29"/>
      <c r="KR4444" s="29"/>
      <c r="KS4444" s="29"/>
      <c r="KT4444" s="29"/>
      <c r="KU4444" s="29"/>
      <c r="KV4444" s="29"/>
      <c r="KW4444" s="29"/>
      <c r="KX4444" s="29"/>
      <c r="KY4444" s="29"/>
      <c r="KZ4444" s="29"/>
      <c r="LA4444" s="29"/>
      <c r="LB4444" s="29"/>
      <c r="LC4444" s="29"/>
      <c r="LD4444" s="29"/>
      <c r="LE4444" s="29"/>
      <c r="LF4444" s="29"/>
      <c r="LG4444" s="29"/>
      <c r="LH4444" s="29"/>
      <c r="LI4444" s="29"/>
      <c r="LJ4444" s="29"/>
      <c r="LK4444" s="29"/>
      <c r="LL4444" s="29"/>
      <c r="LM4444" s="29"/>
      <c r="LN4444" s="29"/>
      <c r="LO4444" s="29"/>
      <c r="LP4444" s="29"/>
      <c r="LQ4444" s="29"/>
      <c r="LR4444" s="29"/>
      <c r="LS4444" s="29"/>
      <c r="LT4444" s="29"/>
      <c r="LU4444" s="29"/>
      <c r="LV4444" s="29"/>
      <c r="LW4444" s="29"/>
      <c r="LX4444" s="29"/>
      <c r="LY4444" s="29"/>
      <c r="LZ4444" s="29"/>
      <c r="MA4444" s="29"/>
      <c r="MB4444" s="29"/>
      <c r="MC4444" s="29"/>
      <c r="MD4444" s="29"/>
      <c r="ME4444" s="29"/>
      <c r="MF4444" s="29"/>
      <c r="MG4444" s="29"/>
      <c r="MH4444" s="29"/>
      <c r="MI4444" s="29"/>
      <c r="MJ4444" s="29"/>
      <c r="MK4444" s="29"/>
      <c r="ML4444" s="29"/>
      <c r="MM4444" s="29"/>
      <c r="MN4444" s="29"/>
      <c r="MO4444" s="29"/>
      <c r="MP4444" s="29"/>
      <c r="MQ4444" s="29"/>
      <c r="MR4444" s="29"/>
      <c r="MS4444" s="29"/>
      <c r="MT4444" s="29"/>
      <c r="MU4444" s="29"/>
      <c r="MV4444" s="29"/>
      <c r="MW4444" s="29"/>
      <c r="MX4444" s="29"/>
      <c r="MY4444" s="29"/>
      <c r="MZ4444" s="29"/>
      <c r="NA4444" s="29"/>
      <c r="NB4444" s="29"/>
      <c r="NC4444" s="29"/>
      <c r="ND4444" s="29"/>
      <c r="NE4444" s="29"/>
      <c r="NF4444" s="29"/>
      <c r="NG4444" s="29"/>
      <c r="NH4444" s="29"/>
      <c r="NI4444" s="29"/>
      <c r="NJ4444" s="29"/>
      <c r="NK4444" s="29"/>
      <c r="NL4444" s="29"/>
      <c r="NM4444" s="29"/>
      <c r="NN4444" s="29"/>
      <c r="NO4444" s="29"/>
      <c r="NP4444" s="29"/>
      <c r="NQ4444" s="29"/>
      <c r="NR4444" s="29"/>
      <c r="NS4444" s="29"/>
      <c r="NT4444" s="29"/>
      <c r="NU4444" s="29"/>
      <c r="NV4444" s="29"/>
      <c r="NW4444" s="29"/>
      <c r="NX4444" s="29"/>
      <c r="NY4444" s="29"/>
      <c r="NZ4444" s="29"/>
      <c r="OA4444" s="29"/>
      <c r="OB4444" s="29"/>
      <c r="OC4444" s="29"/>
      <c r="OD4444" s="29"/>
      <c r="OE4444" s="29"/>
      <c r="OF4444" s="29"/>
      <c r="OG4444" s="29"/>
      <c r="OH4444" s="29"/>
    </row>
    <row r="4445" spans="1:398" ht="16.5" customHeight="1">
      <c r="A4445" s="30" t="s">
        <v>5742</v>
      </c>
      <c r="B4445" s="13"/>
      <c r="C4445" s="487"/>
      <c r="D4445" s="12"/>
      <c r="E4445" s="14" t="s">
        <v>5827</v>
      </c>
      <c r="F4445" s="14" t="s">
        <v>5828</v>
      </c>
      <c r="G4445" s="14" t="s">
        <v>5829</v>
      </c>
      <c r="H4445" s="15">
        <v>0</v>
      </c>
      <c r="I4445" s="15">
        <v>1</v>
      </c>
      <c r="J4445" s="15">
        <v>0</v>
      </c>
      <c r="K4445" s="15">
        <v>0</v>
      </c>
      <c r="L4445" s="16" t="s">
        <v>5812</v>
      </c>
      <c r="M4445" s="16"/>
      <c r="N4445" s="16" t="s">
        <v>41</v>
      </c>
      <c r="O4445" s="94">
        <v>870</v>
      </c>
      <c r="P4445" s="94">
        <v>0</v>
      </c>
      <c r="Q4445" s="94">
        <v>0</v>
      </c>
      <c r="R4445" s="18" t="s">
        <v>33</v>
      </c>
      <c r="S4445" s="19">
        <v>50</v>
      </c>
      <c r="T4445" s="19">
        <v>110</v>
      </c>
      <c r="U4445" s="19">
        <v>0</v>
      </c>
      <c r="V4445" s="19">
        <v>0</v>
      </c>
      <c r="W4445" s="20">
        <v>2.5000000000000001E-2</v>
      </c>
      <c r="X4445" s="21">
        <v>21.75</v>
      </c>
      <c r="Y4445" s="22" t="s">
        <v>33</v>
      </c>
      <c r="Z4445" s="86" t="s">
        <v>62</v>
      </c>
      <c r="AA4445" s="86">
        <v>0</v>
      </c>
      <c r="AB4445" s="86" t="s">
        <v>414</v>
      </c>
      <c r="AC4445" s="86" t="s">
        <v>414</v>
      </c>
      <c r="AD4445" s="25"/>
      <c r="AE4445" s="26"/>
      <c r="AF4445" s="27"/>
      <c r="AG4445" s="31"/>
      <c r="AH4445" s="32"/>
      <c r="AI4445" s="32"/>
      <c r="AJ4445" s="32"/>
      <c r="AK4445" s="32"/>
      <c r="AL4445" s="32"/>
      <c r="AM4445" s="32"/>
      <c r="AN4445" s="32"/>
      <c r="AO4445" s="32"/>
      <c r="AP4445" s="30"/>
      <c r="AQ4445" s="30"/>
      <c r="AR4445" s="30"/>
      <c r="AS4445" s="30"/>
      <c r="AT4445" s="30"/>
      <c r="AU4445" s="30"/>
      <c r="AV4445" s="30"/>
      <c r="AW4445" s="30"/>
      <c r="AX4445" s="30"/>
      <c r="AY4445" s="30"/>
      <c r="AZ4445" s="30"/>
      <c r="BA4445" s="30"/>
      <c r="BB4445" s="30"/>
      <c r="BC4445" s="30"/>
      <c r="BD4445" s="30"/>
      <c r="BE4445" s="30"/>
      <c r="BF4445" s="30"/>
      <c r="BG4445" s="30"/>
      <c r="BH4445" s="30"/>
      <c r="BI4445" s="30"/>
      <c r="BJ4445" s="30"/>
      <c r="BK4445" s="30"/>
      <c r="BL4445" s="30"/>
      <c r="BM4445" s="30"/>
      <c r="BN4445" s="30"/>
      <c r="BO4445" s="30"/>
      <c r="BP4445" s="30"/>
      <c r="BQ4445" s="30"/>
      <c r="BR4445" s="29"/>
      <c r="BS4445" s="29"/>
      <c r="BT4445" s="29"/>
      <c r="BU4445" s="29"/>
      <c r="BV4445" s="29"/>
      <c r="BW4445" s="29"/>
      <c r="BX4445" s="29"/>
      <c r="BY4445" s="29"/>
      <c r="BZ4445" s="29"/>
      <c r="CA4445" s="29"/>
      <c r="CB4445" s="29"/>
      <c r="CC4445" s="29"/>
      <c r="CD4445" s="29"/>
      <c r="CE4445" s="29"/>
      <c r="CF4445" s="29"/>
      <c r="CG4445" s="29"/>
      <c r="CH4445" s="29"/>
      <c r="CI4445" s="29"/>
      <c r="CJ4445" s="29"/>
      <c r="CK4445" s="29"/>
      <c r="CL4445" s="29"/>
      <c r="CM4445" s="29"/>
      <c r="CN4445" s="29"/>
      <c r="CO4445" s="29"/>
      <c r="CP4445" s="29"/>
      <c r="CQ4445" s="29"/>
      <c r="CR4445" s="29"/>
      <c r="CS4445" s="29"/>
      <c r="CT4445" s="29"/>
      <c r="CU4445" s="29"/>
      <c r="CV4445" s="29"/>
      <c r="CW4445" s="29"/>
      <c r="CX4445" s="29"/>
      <c r="CY4445" s="29"/>
      <c r="CZ4445" s="29"/>
      <c r="DA4445" s="29"/>
      <c r="DB4445" s="29"/>
      <c r="DC4445" s="29"/>
      <c r="DD4445" s="29"/>
      <c r="DE4445" s="29"/>
      <c r="DF4445" s="29"/>
      <c r="DG4445" s="29"/>
      <c r="DH4445" s="29"/>
      <c r="DI4445" s="29"/>
      <c r="DJ4445" s="29"/>
      <c r="DK4445" s="29"/>
      <c r="DL4445" s="29"/>
      <c r="DM4445" s="29"/>
      <c r="DN4445" s="29"/>
      <c r="DO4445" s="29"/>
      <c r="DP4445" s="29"/>
      <c r="DQ4445" s="29"/>
      <c r="DR4445" s="29"/>
      <c r="DS4445" s="29"/>
      <c r="DT4445" s="29"/>
      <c r="DU4445" s="29"/>
      <c r="DV4445" s="29"/>
      <c r="DW4445" s="29"/>
      <c r="DX4445" s="29"/>
      <c r="DY4445" s="29"/>
      <c r="DZ4445" s="29"/>
      <c r="EA4445" s="29"/>
      <c r="EB4445" s="29"/>
      <c r="EC4445" s="29"/>
      <c r="ED4445" s="29"/>
      <c r="EE4445" s="29"/>
      <c r="EF4445" s="29"/>
      <c r="EG4445" s="29"/>
      <c r="EH4445" s="29"/>
      <c r="EI4445" s="29"/>
      <c r="EJ4445" s="29"/>
      <c r="EK4445" s="29"/>
      <c r="EL4445" s="29"/>
      <c r="EM4445" s="29"/>
      <c r="EN4445" s="29"/>
      <c r="EO4445" s="29"/>
      <c r="EP4445" s="29"/>
      <c r="EQ4445" s="29"/>
      <c r="ER4445" s="29"/>
      <c r="ES4445" s="29"/>
      <c r="ET4445" s="29"/>
      <c r="EU4445" s="29"/>
      <c r="EV4445" s="29"/>
      <c r="EW4445" s="29"/>
      <c r="EX4445" s="29"/>
      <c r="EY4445" s="29"/>
      <c r="EZ4445" s="29"/>
      <c r="FA4445" s="29"/>
      <c r="FB4445" s="29"/>
      <c r="FC4445" s="29"/>
      <c r="FD4445" s="29"/>
      <c r="FE4445" s="29"/>
      <c r="FF4445" s="29"/>
      <c r="FG4445" s="29"/>
      <c r="FH4445" s="29"/>
      <c r="FI4445" s="29"/>
      <c r="FJ4445" s="29"/>
      <c r="FK4445" s="29"/>
      <c r="FL4445" s="29"/>
      <c r="FM4445" s="29"/>
      <c r="FN4445" s="29"/>
      <c r="FO4445" s="29"/>
      <c r="FP4445" s="29"/>
      <c r="FQ4445" s="29"/>
      <c r="FR4445" s="29"/>
      <c r="FS4445" s="29"/>
      <c r="FT4445" s="29"/>
      <c r="FU4445" s="29"/>
      <c r="FV4445" s="29"/>
      <c r="FW4445" s="29"/>
      <c r="FX4445" s="29"/>
      <c r="FY4445" s="29"/>
      <c r="FZ4445" s="29"/>
      <c r="GA4445" s="29"/>
      <c r="GB4445" s="29"/>
      <c r="GC4445" s="29"/>
      <c r="GD4445" s="29"/>
      <c r="GE4445" s="29"/>
      <c r="GF4445" s="29"/>
      <c r="GG4445" s="29"/>
      <c r="GH4445" s="29"/>
      <c r="GI4445" s="29"/>
      <c r="GJ4445" s="29"/>
      <c r="GK4445" s="29"/>
      <c r="GL4445" s="29"/>
      <c r="GM4445" s="29"/>
      <c r="GN4445" s="29"/>
      <c r="GO4445" s="29"/>
      <c r="GP4445" s="29"/>
      <c r="GQ4445" s="29"/>
      <c r="GR4445" s="29"/>
      <c r="GS4445" s="29"/>
      <c r="GT4445" s="29"/>
      <c r="GU4445" s="29"/>
      <c r="GV4445" s="29"/>
      <c r="GW4445" s="29"/>
      <c r="GX4445" s="29"/>
      <c r="GY4445" s="29"/>
      <c r="GZ4445" s="29"/>
      <c r="HA4445" s="29"/>
      <c r="HB4445" s="29"/>
      <c r="HC4445" s="29"/>
      <c r="HD4445" s="29"/>
      <c r="HE4445" s="29"/>
      <c r="HF4445" s="29"/>
      <c r="HG4445" s="29"/>
      <c r="HH4445" s="29"/>
      <c r="HI4445" s="29"/>
      <c r="HJ4445" s="29"/>
      <c r="HK4445" s="29"/>
      <c r="HL4445" s="29"/>
      <c r="HM4445" s="29"/>
      <c r="HN4445" s="29"/>
      <c r="HO4445" s="29"/>
      <c r="HP4445" s="29"/>
      <c r="HQ4445" s="29"/>
      <c r="HR4445" s="29"/>
      <c r="HS4445" s="29"/>
      <c r="HT4445" s="29"/>
      <c r="HU4445" s="29"/>
      <c r="HV4445" s="29"/>
      <c r="HW4445" s="29"/>
      <c r="HX4445" s="29"/>
      <c r="HY4445" s="29"/>
      <c r="HZ4445" s="29"/>
      <c r="IA4445" s="29"/>
      <c r="IB4445" s="29"/>
      <c r="IC4445" s="29"/>
      <c r="ID4445" s="29"/>
      <c r="IE4445" s="29"/>
      <c r="IF4445" s="29"/>
      <c r="IG4445" s="29"/>
      <c r="IH4445" s="29"/>
      <c r="II4445" s="29"/>
      <c r="IJ4445" s="29"/>
      <c r="IK4445" s="29"/>
      <c r="IL4445" s="29"/>
      <c r="IM4445" s="29"/>
      <c r="IN4445" s="29"/>
      <c r="IO4445" s="29"/>
      <c r="IP4445" s="29"/>
      <c r="IQ4445" s="29"/>
      <c r="IR4445" s="29"/>
      <c r="IS4445" s="29"/>
      <c r="IT4445" s="29"/>
      <c r="IU4445" s="29"/>
      <c r="IV4445" s="29"/>
      <c r="IW4445" s="29"/>
      <c r="IX4445" s="29"/>
      <c r="IY4445" s="29"/>
      <c r="IZ4445" s="29"/>
      <c r="JA4445" s="29"/>
      <c r="JB4445" s="29"/>
      <c r="JC4445" s="29"/>
      <c r="JD4445" s="29"/>
      <c r="JE4445" s="29"/>
      <c r="JF4445" s="29"/>
      <c r="JG4445" s="29"/>
      <c r="JH4445" s="29"/>
      <c r="JI4445" s="29"/>
      <c r="JJ4445" s="29"/>
      <c r="JK4445" s="29"/>
      <c r="JL4445" s="29"/>
      <c r="JM4445" s="29"/>
      <c r="JN4445" s="29"/>
      <c r="JO4445" s="29"/>
      <c r="JP4445" s="29"/>
      <c r="JQ4445" s="29"/>
      <c r="JR4445" s="29"/>
      <c r="JS4445" s="29"/>
      <c r="JT4445" s="29"/>
      <c r="JU4445" s="29"/>
      <c r="JV4445" s="29"/>
      <c r="JW4445" s="29"/>
      <c r="JX4445" s="29"/>
      <c r="JY4445" s="29"/>
      <c r="JZ4445" s="29"/>
      <c r="KA4445" s="29"/>
      <c r="KB4445" s="29"/>
      <c r="KC4445" s="29"/>
      <c r="KD4445" s="29"/>
      <c r="KE4445" s="29"/>
      <c r="KF4445" s="29"/>
      <c r="KG4445" s="29"/>
      <c r="KH4445" s="29"/>
      <c r="KI4445" s="29"/>
      <c r="KJ4445" s="29"/>
      <c r="KK4445" s="29"/>
      <c r="KL4445" s="29"/>
      <c r="KM4445" s="29"/>
      <c r="KN4445" s="29"/>
      <c r="KO4445" s="29"/>
      <c r="KP4445" s="29"/>
      <c r="KQ4445" s="29"/>
      <c r="KR4445" s="29"/>
      <c r="KS4445" s="29"/>
      <c r="KT4445" s="29"/>
      <c r="KU4445" s="29"/>
      <c r="KV4445" s="29"/>
      <c r="KW4445" s="29"/>
      <c r="KX4445" s="29"/>
      <c r="KY4445" s="29"/>
      <c r="KZ4445" s="29"/>
      <c r="LA4445" s="29"/>
      <c r="LB4445" s="29"/>
      <c r="LC4445" s="29"/>
      <c r="LD4445" s="29"/>
      <c r="LE4445" s="29"/>
      <c r="LF4445" s="29"/>
      <c r="LG4445" s="29"/>
      <c r="LH4445" s="29"/>
      <c r="LI4445" s="29"/>
      <c r="LJ4445" s="29"/>
      <c r="LK4445" s="29"/>
      <c r="LL4445" s="29"/>
      <c r="LM4445" s="29"/>
      <c r="LN4445" s="29"/>
      <c r="LO4445" s="29"/>
      <c r="LP4445" s="29"/>
      <c r="LQ4445" s="29"/>
      <c r="LR4445" s="29"/>
      <c r="LS4445" s="29"/>
      <c r="LT4445" s="29"/>
      <c r="LU4445" s="29"/>
      <c r="LV4445" s="29"/>
      <c r="LW4445" s="29"/>
      <c r="LX4445" s="29"/>
      <c r="LY4445" s="29"/>
      <c r="LZ4445" s="29"/>
      <c r="MA4445" s="29"/>
      <c r="MB4445" s="29"/>
      <c r="MC4445" s="29"/>
      <c r="MD4445" s="29"/>
      <c r="ME4445" s="29"/>
      <c r="MF4445" s="29"/>
      <c r="MG4445" s="29"/>
      <c r="MH4445" s="29"/>
      <c r="MI4445" s="29"/>
      <c r="MJ4445" s="29"/>
      <c r="MK4445" s="29"/>
      <c r="ML4445" s="29"/>
      <c r="MM4445" s="29"/>
      <c r="MN4445" s="29"/>
      <c r="MO4445" s="29"/>
      <c r="MP4445" s="29"/>
      <c r="MQ4445" s="29"/>
      <c r="MR4445" s="29"/>
      <c r="MS4445" s="29"/>
      <c r="MT4445" s="29"/>
      <c r="MU4445" s="29"/>
      <c r="MV4445" s="29"/>
      <c r="MW4445" s="29"/>
      <c r="MX4445" s="29"/>
      <c r="MY4445" s="29"/>
      <c r="MZ4445" s="29"/>
      <c r="NA4445" s="29"/>
      <c r="NB4445" s="29"/>
      <c r="NC4445" s="29"/>
      <c r="ND4445" s="29"/>
      <c r="NE4445" s="29"/>
      <c r="NF4445" s="29"/>
      <c r="NG4445" s="29"/>
      <c r="NH4445" s="29"/>
      <c r="NI4445" s="29"/>
      <c r="NJ4445" s="29"/>
      <c r="NK4445" s="29"/>
      <c r="NL4445" s="29"/>
      <c r="NM4445" s="29"/>
      <c r="NN4445" s="29"/>
      <c r="NO4445" s="29"/>
      <c r="NP4445" s="29"/>
      <c r="NQ4445" s="29"/>
      <c r="NR4445" s="29"/>
      <c r="NS4445" s="29"/>
      <c r="NT4445" s="29"/>
      <c r="NU4445" s="29"/>
      <c r="NV4445" s="29"/>
      <c r="NW4445" s="29"/>
      <c r="NX4445" s="29"/>
      <c r="NY4445" s="29"/>
      <c r="NZ4445" s="29"/>
      <c r="OA4445" s="29"/>
      <c r="OB4445" s="29"/>
      <c r="OC4445" s="29"/>
      <c r="OD4445" s="29"/>
      <c r="OE4445" s="29"/>
      <c r="OF4445" s="29"/>
      <c r="OG4445" s="29"/>
      <c r="OH4445" s="29"/>
    </row>
    <row r="4446" spans="1:398" ht="16.5" customHeight="1">
      <c r="A4446" s="30" t="s">
        <v>5742</v>
      </c>
      <c r="B4446" s="13"/>
      <c r="C4446" s="368"/>
      <c r="D4446" s="12"/>
      <c r="E4446" s="14" t="s">
        <v>1260</v>
      </c>
      <c r="F4446" s="14"/>
      <c r="G4446" s="14"/>
      <c r="H4446" s="15"/>
      <c r="I4446" s="15">
        <v>1</v>
      </c>
      <c r="J4446" s="15"/>
      <c r="K4446" s="15"/>
      <c r="L4446" s="16" t="s">
        <v>5700</v>
      </c>
      <c r="M4446" s="16"/>
      <c r="N4446" s="16" t="s">
        <v>61</v>
      </c>
      <c r="O4446" s="94">
        <v>100</v>
      </c>
      <c r="P4446" s="94">
        <v>0</v>
      </c>
      <c r="Q4446" s="94">
        <v>0</v>
      </c>
      <c r="R4446" s="94" t="s">
        <v>33</v>
      </c>
      <c r="S4446" s="19">
        <v>60</v>
      </c>
      <c r="T4446" s="19">
        <v>110</v>
      </c>
      <c r="U4446" s="19">
        <v>0</v>
      </c>
      <c r="V4446" s="19">
        <v>0</v>
      </c>
      <c r="W4446" s="20">
        <v>0.25</v>
      </c>
      <c r="X4446" s="21">
        <v>25</v>
      </c>
      <c r="Y4446" s="22" t="s">
        <v>33</v>
      </c>
      <c r="Z4446" s="86" t="s">
        <v>62</v>
      </c>
      <c r="AA4446" s="86">
        <v>0</v>
      </c>
      <c r="AB4446" s="14" t="s">
        <v>414</v>
      </c>
      <c r="AC4446" s="14" t="s">
        <v>414</v>
      </c>
      <c r="AD4446" s="25"/>
      <c r="AE4446" s="26"/>
      <c r="AF4446" s="27"/>
      <c r="AG4446" s="31"/>
      <c r="AH4446" s="32"/>
      <c r="AI4446" s="32"/>
      <c r="AJ4446" s="32"/>
      <c r="AK4446" s="32"/>
      <c r="AL4446" s="32"/>
      <c r="AM4446" s="32"/>
      <c r="AN4446" s="32"/>
      <c r="AO4446" s="32"/>
      <c r="AP4446" s="30"/>
      <c r="AQ4446" s="30"/>
      <c r="AR4446" s="30"/>
      <c r="AS4446" s="30"/>
      <c r="AT4446" s="30"/>
      <c r="AU4446" s="30"/>
      <c r="AV4446" s="30"/>
      <c r="AW4446" s="30"/>
      <c r="AX4446" s="30"/>
      <c r="AY4446" s="30"/>
      <c r="AZ4446" s="30"/>
      <c r="BA4446" s="30"/>
      <c r="BB4446" s="30"/>
      <c r="BC4446" s="30"/>
      <c r="BD4446" s="30"/>
      <c r="BE4446" s="30"/>
      <c r="BF4446" s="30"/>
      <c r="BG4446" s="30"/>
      <c r="BH4446" s="30"/>
      <c r="BI4446" s="30"/>
      <c r="BJ4446" s="30"/>
      <c r="BK4446" s="30"/>
      <c r="BL4446" s="30"/>
      <c r="BM4446" s="30"/>
      <c r="BN4446" s="30"/>
      <c r="BO4446" s="30"/>
      <c r="BP4446" s="30"/>
      <c r="BQ4446" s="30"/>
      <c r="BR4446" s="29"/>
      <c r="BS4446" s="29"/>
      <c r="BT4446" s="29"/>
      <c r="BU4446" s="29"/>
      <c r="BV4446" s="29"/>
      <c r="BW4446" s="29"/>
      <c r="BX4446" s="29"/>
      <c r="BY4446" s="29"/>
      <c r="BZ4446" s="29"/>
      <c r="CA4446" s="29"/>
      <c r="CB4446" s="29"/>
      <c r="CC4446" s="29"/>
      <c r="CD4446" s="29"/>
      <c r="CE4446" s="29"/>
      <c r="CF4446" s="29"/>
      <c r="CG4446" s="29"/>
      <c r="CH4446" s="29"/>
      <c r="CI4446" s="29"/>
      <c r="CJ4446" s="29"/>
      <c r="CK4446" s="29"/>
      <c r="CL4446" s="29"/>
      <c r="CM4446" s="29"/>
      <c r="CN4446" s="29"/>
      <c r="CO4446" s="29"/>
      <c r="CP4446" s="29"/>
      <c r="CQ4446" s="29"/>
      <c r="CR4446" s="29"/>
      <c r="CS4446" s="29"/>
      <c r="CT4446" s="29"/>
      <c r="CU4446" s="29"/>
      <c r="CV4446" s="29"/>
      <c r="CW4446" s="29"/>
      <c r="CX4446" s="29"/>
      <c r="CY4446" s="29"/>
      <c r="CZ4446" s="29"/>
      <c r="DA4446" s="29"/>
      <c r="DB4446" s="29"/>
      <c r="DC4446" s="29"/>
      <c r="DD4446" s="29"/>
      <c r="DE4446" s="29"/>
      <c r="DF4446" s="29"/>
      <c r="DG4446" s="29"/>
      <c r="DH4446" s="29"/>
      <c r="DI4446" s="29"/>
      <c r="DJ4446" s="29"/>
      <c r="DK4446" s="29"/>
      <c r="DL4446" s="29"/>
      <c r="DM4446" s="29"/>
      <c r="DN4446" s="29"/>
      <c r="DO4446" s="29"/>
      <c r="DP4446" s="29"/>
      <c r="DQ4446" s="29"/>
      <c r="DR4446" s="29"/>
      <c r="DS4446" s="29"/>
      <c r="DT4446" s="29"/>
      <c r="DU4446" s="29"/>
      <c r="DV4446" s="29"/>
      <c r="DW4446" s="29"/>
      <c r="DX4446" s="29"/>
      <c r="DY4446" s="29"/>
      <c r="DZ4446" s="29"/>
      <c r="EA4446" s="29"/>
      <c r="EB4446" s="29"/>
      <c r="EC4446" s="29"/>
      <c r="ED4446" s="29"/>
      <c r="EE4446" s="29"/>
      <c r="EF4446" s="29"/>
      <c r="EG4446" s="29"/>
      <c r="EH4446" s="29"/>
      <c r="EI4446" s="29"/>
      <c r="EJ4446" s="29"/>
      <c r="EK4446" s="29"/>
      <c r="EL4446" s="29"/>
      <c r="EM4446" s="29"/>
      <c r="EN4446" s="29"/>
      <c r="EO4446" s="29"/>
      <c r="EP4446" s="29"/>
      <c r="EQ4446" s="29"/>
      <c r="ER4446" s="29"/>
      <c r="ES4446" s="29"/>
      <c r="ET4446" s="29"/>
      <c r="EU4446" s="29"/>
      <c r="EV4446" s="29"/>
      <c r="EW4446" s="29"/>
      <c r="EX4446" s="29"/>
      <c r="EY4446" s="29"/>
      <c r="EZ4446" s="29"/>
      <c r="FA4446" s="29"/>
      <c r="FB4446" s="29"/>
      <c r="FC4446" s="29"/>
      <c r="FD4446" s="29"/>
      <c r="FE4446" s="29"/>
      <c r="FF4446" s="29"/>
      <c r="FG4446" s="29"/>
      <c r="FH4446" s="29"/>
      <c r="FI4446" s="29"/>
      <c r="FJ4446" s="29"/>
      <c r="FK4446" s="29"/>
      <c r="FL4446" s="29"/>
      <c r="FM4446" s="29"/>
      <c r="FN4446" s="29"/>
      <c r="FO4446" s="29"/>
      <c r="FP4446" s="29"/>
      <c r="FQ4446" s="29"/>
      <c r="FR4446" s="29"/>
      <c r="FS4446" s="29"/>
      <c r="FT4446" s="29"/>
      <c r="FU4446" s="29"/>
      <c r="FV4446" s="29"/>
      <c r="FW4446" s="29"/>
      <c r="FX4446" s="29"/>
      <c r="FY4446" s="29"/>
      <c r="FZ4446" s="29"/>
      <c r="GA4446" s="29"/>
      <c r="GB4446" s="29"/>
      <c r="GC4446" s="29"/>
      <c r="GD4446" s="29"/>
      <c r="GE4446" s="29"/>
      <c r="GF4446" s="29"/>
      <c r="GG4446" s="29"/>
      <c r="GH4446" s="29"/>
      <c r="GI4446" s="29"/>
      <c r="GJ4446" s="29"/>
      <c r="GK4446" s="29"/>
      <c r="GL4446" s="29"/>
      <c r="GM4446" s="29"/>
      <c r="GN4446" s="29"/>
      <c r="GO4446" s="29"/>
      <c r="GP4446" s="29"/>
      <c r="GQ4446" s="29"/>
      <c r="GR4446" s="29"/>
      <c r="GS4446" s="29"/>
      <c r="GT4446" s="29"/>
      <c r="GU4446" s="29"/>
      <c r="GV4446" s="29"/>
      <c r="GW4446" s="29"/>
      <c r="GX4446" s="29"/>
      <c r="GY4446" s="29"/>
      <c r="GZ4446" s="29"/>
      <c r="HA4446" s="29"/>
      <c r="HB4446" s="29"/>
      <c r="HC4446" s="29"/>
      <c r="HD4446" s="29"/>
      <c r="HE4446" s="29"/>
      <c r="HF4446" s="29"/>
      <c r="HG4446" s="29"/>
      <c r="HH4446" s="29"/>
      <c r="HI4446" s="29"/>
      <c r="HJ4446" s="29"/>
      <c r="HK4446" s="29"/>
      <c r="HL4446" s="29"/>
      <c r="HM4446" s="29"/>
      <c r="HN4446" s="29"/>
      <c r="HO4446" s="29"/>
      <c r="HP4446" s="29"/>
      <c r="HQ4446" s="29"/>
      <c r="HR4446" s="29"/>
      <c r="HS4446" s="29"/>
      <c r="HT4446" s="29"/>
      <c r="HU4446" s="29"/>
      <c r="HV4446" s="29"/>
      <c r="HW4446" s="29"/>
      <c r="HX4446" s="29"/>
      <c r="HY4446" s="29"/>
      <c r="HZ4446" s="29"/>
      <c r="IA4446" s="29"/>
      <c r="IB4446" s="29"/>
      <c r="IC4446" s="29"/>
      <c r="ID4446" s="29"/>
      <c r="IE4446" s="29"/>
      <c r="IF4446" s="29"/>
      <c r="IG4446" s="29"/>
      <c r="IH4446" s="29"/>
      <c r="II4446" s="29"/>
      <c r="IJ4446" s="29"/>
      <c r="IK4446" s="29"/>
      <c r="IL4446" s="29"/>
      <c r="IM4446" s="29"/>
      <c r="IN4446" s="29"/>
      <c r="IO4446" s="29"/>
      <c r="IP4446" s="29"/>
      <c r="IQ4446" s="29"/>
      <c r="IR4446" s="29"/>
      <c r="IS4446" s="29"/>
      <c r="IT4446" s="29"/>
      <c r="IU4446" s="29"/>
      <c r="IV4446" s="29"/>
      <c r="IW4446" s="29"/>
      <c r="IX4446" s="29"/>
      <c r="IY4446" s="29"/>
      <c r="IZ4446" s="29"/>
      <c r="JA4446" s="29"/>
      <c r="JB4446" s="29"/>
      <c r="JC4446" s="29"/>
      <c r="JD4446" s="29"/>
      <c r="JE4446" s="29"/>
      <c r="JF4446" s="29"/>
      <c r="JG4446" s="29"/>
      <c r="JH4446" s="29"/>
      <c r="JI4446" s="29"/>
      <c r="JJ4446" s="29"/>
      <c r="JK4446" s="29"/>
      <c r="JL4446" s="29"/>
      <c r="JM4446" s="29"/>
      <c r="JN4446" s="29"/>
      <c r="JO4446" s="29"/>
      <c r="JP4446" s="29"/>
      <c r="JQ4446" s="29"/>
      <c r="JR4446" s="29"/>
      <c r="JS4446" s="29"/>
      <c r="JT4446" s="29"/>
      <c r="JU4446" s="29"/>
      <c r="JV4446" s="29"/>
      <c r="JW4446" s="29"/>
      <c r="JX4446" s="29"/>
      <c r="JY4446" s="29"/>
      <c r="JZ4446" s="29"/>
      <c r="KA4446" s="29"/>
      <c r="KB4446" s="29"/>
      <c r="KC4446" s="29"/>
      <c r="KD4446" s="29"/>
      <c r="KE4446" s="29"/>
      <c r="KF4446" s="29"/>
      <c r="KG4446" s="29"/>
      <c r="KH4446" s="29"/>
      <c r="KI4446" s="29"/>
      <c r="KJ4446" s="29"/>
      <c r="KK4446" s="29"/>
      <c r="KL4446" s="29"/>
      <c r="KM4446" s="29"/>
      <c r="KN4446" s="29"/>
      <c r="KO4446" s="29"/>
      <c r="KP4446" s="29"/>
      <c r="KQ4446" s="29"/>
      <c r="KR4446" s="29"/>
      <c r="KS4446" s="29"/>
      <c r="KT4446" s="29"/>
      <c r="KU4446" s="29"/>
      <c r="KV4446" s="29"/>
      <c r="KW4446" s="29"/>
      <c r="KX4446" s="29"/>
      <c r="KY4446" s="29"/>
      <c r="KZ4446" s="29"/>
      <c r="LA4446" s="29"/>
      <c r="LB4446" s="29"/>
      <c r="LC4446" s="29"/>
      <c r="LD4446" s="29"/>
      <c r="LE4446" s="29"/>
      <c r="LF4446" s="29"/>
      <c r="LG4446" s="29"/>
      <c r="LH4446" s="29"/>
      <c r="LI4446" s="29"/>
      <c r="LJ4446" s="29"/>
      <c r="LK4446" s="29"/>
      <c r="LL4446" s="29"/>
      <c r="LM4446" s="29"/>
      <c r="LN4446" s="29"/>
      <c r="LO4446" s="29"/>
      <c r="LP4446" s="29"/>
      <c r="LQ4446" s="29"/>
      <c r="LR4446" s="29"/>
      <c r="LS4446" s="29"/>
      <c r="LT4446" s="29"/>
      <c r="LU4446" s="29"/>
      <c r="LV4446" s="29"/>
      <c r="LW4446" s="29"/>
      <c r="LX4446" s="29"/>
      <c r="LY4446" s="29"/>
      <c r="LZ4446" s="29"/>
      <c r="MA4446" s="29"/>
      <c r="MB4446" s="29"/>
      <c r="MC4446" s="29"/>
      <c r="MD4446" s="29"/>
      <c r="ME4446" s="29"/>
      <c r="MF4446" s="29"/>
      <c r="MG4446" s="29"/>
      <c r="MH4446" s="29"/>
      <c r="MI4446" s="29"/>
      <c r="MJ4446" s="29"/>
      <c r="MK4446" s="29"/>
      <c r="ML4446" s="29"/>
      <c r="MM4446" s="29"/>
      <c r="MN4446" s="29"/>
      <c r="MO4446" s="29"/>
      <c r="MP4446" s="29"/>
      <c r="MQ4446" s="29"/>
      <c r="MR4446" s="29"/>
      <c r="MS4446" s="29"/>
      <c r="MT4446" s="29"/>
      <c r="MU4446" s="29"/>
      <c r="MV4446" s="29"/>
      <c r="MW4446" s="29"/>
      <c r="MX4446" s="29"/>
      <c r="MY4446" s="29"/>
      <c r="MZ4446" s="29"/>
      <c r="NA4446" s="29"/>
      <c r="NB4446" s="29"/>
      <c r="NC4446" s="29"/>
      <c r="ND4446" s="29"/>
      <c r="NE4446" s="29"/>
      <c r="NF4446" s="29"/>
      <c r="NG4446" s="29"/>
      <c r="NH4446" s="29"/>
      <c r="NI4446" s="29"/>
      <c r="NJ4446" s="29"/>
      <c r="NK4446" s="29"/>
      <c r="NL4446" s="29"/>
      <c r="NM4446" s="29"/>
      <c r="NN4446" s="29"/>
      <c r="NO4446" s="29"/>
      <c r="NP4446" s="29"/>
      <c r="NQ4446" s="29"/>
      <c r="NR4446" s="29"/>
      <c r="NS4446" s="29"/>
      <c r="NT4446" s="29"/>
      <c r="NU4446" s="29"/>
      <c r="NV4446" s="29"/>
      <c r="NW4446" s="29"/>
      <c r="NX4446" s="29"/>
      <c r="NY4446" s="29"/>
      <c r="NZ4446" s="29"/>
      <c r="OA4446" s="29"/>
      <c r="OB4446" s="29"/>
      <c r="OC4446" s="29"/>
      <c r="OD4446" s="29"/>
      <c r="OE4446" s="29"/>
      <c r="OF4446" s="29"/>
      <c r="OG4446" s="29"/>
      <c r="OH4446" s="29"/>
    </row>
    <row r="4447" spans="1:398" ht="16.5" customHeight="1">
      <c r="A4447" s="30" t="s">
        <v>5742</v>
      </c>
      <c r="B4447" s="13"/>
      <c r="C4447" s="487"/>
      <c r="D4447" s="12"/>
      <c r="E4447" s="14" t="s">
        <v>5796</v>
      </c>
      <c r="F4447" s="14" t="s">
        <v>48</v>
      </c>
      <c r="G4447" s="14" t="s">
        <v>5797</v>
      </c>
      <c r="H4447" s="15">
        <v>2007</v>
      </c>
      <c r="I4447" s="15">
        <v>1</v>
      </c>
      <c r="J4447" s="15">
        <v>0</v>
      </c>
      <c r="K4447" s="15">
        <v>0</v>
      </c>
      <c r="L4447" s="16" t="s">
        <v>5699</v>
      </c>
      <c r="M4447" s="16"/>
      <c r="N4447" s="16" t="s">
        <v>411</v>
      </c>
      <c r="O4447" s="17">
        <v>240</v>
      </c>
      <c r="P4447" s="17">
        <v>0</v>
      </c>
      <c r="Q4447" s="17">
        <v>0</v>
      </c>
      <c r="R4447" s="18" t="s">
        <v>33</v>
      </c>
      <c r="S4447" s="19">
        <v>60</v>
      </c>
      <c r="T4447" s="19">
        <v>110</v>
      </c>
      <c r="U4447" s="19">
        <v>0</v>
      </c>
      <c r="V4447" s="19">
        <v>0</v>
      </c>
      <c r="W4447" s="20">
        <v>0.13</v>
      </c>
      <c r="X4447" s="21">
        <v>31.200000000000003</v>
      </c>
      <c r="Y4447" s="22" t="s">
        <v>33</v>
      </c>
      <c r="Z4447" s="86" t="s">
        <v>62</v>
      </c>
      <c r="AA4447" s="86">
        <v>0</v>
      </c>
      <c r="AB4447" s="86" t="s">
        <v>414</v>
      </c>
      <c r="AC4447" s="86" t="s">
        <v>414</v>
      </c>
      <c r="AD4447" s="25"/>
      <c r="AE4447" s="26"/>
      <c r="AF4447" s="27"/>
      <c r="AG4447" s="31"/>
      <c r="AH4447" s="32"/>
      <c r="AI4447" s="32"/>
      <c r="AJ4447" s="32"/>
      <c r="AK4447" s="32"/>
      <c r="AL4447" s="32"/>
      <c r="AM4447" s="32"/>
      <c r="AN4447" s="32"/>
      <c r="AO4447" s="32"/>
      <c r="AP4447" s="30"/>
      <c r="AQ4447" s="30"/>
      <c r="AR4447" s="30"/>
      <c r="AS4447" s="30"/>
      <c r="AT4447" s="30"/>
      <c r="AU4447" s="30"/>
      <c r="AV4447" s="30"/>
      <c r="AW4447" s="30"/>
      <c r="AX4447" s="30"/>
      <c r="AY4447" s="30"/>
      <c r="AZ4447" s="30"/>
      <c r="BA4447" s="30"/>
      <c r="BB4447" s="30"/>
      <c r="BC4447" s="30"/>
      <c r="BD4447" s="30"/>
      <c r="BE4447" s="30"/>
      <c r="BF4447" s="30"/>
      <c r="BG4447" s="30"/>
      <c r="BH4447" s="30"/>
      <c r="BI4447" s="30"/>
      <c r="BJ4447" s="30"/>
      <c r="BK4447" s="30"/>
      <c r="BL4447" s="30"/>
      <c r="BM4447" s="30"/>
      <c r="BN4447" s="30"/>
      <c r="BO4447" s="30"/>
      <c r="BP4447" s="30"/>
      <c r="BQ4447" s="30"/>
      <c r="BR4447" s="29"/>
      <c r="BS4447" s="29"/>
      <c r="BT4447" s="29"/>
      <c r="BU4447" s="29"/>
      <c r="BV4447" s="29"/>
      <c r="BW4447" s="29"/>
      <c r="BX4447" s="29"/>
      <c r="BY4447" s="29"/>
      <c r="BZ4447" s="29"/>
      <c r="CA4447" s="29"/>
      <c r="CB4447" s="29"/>
      <c r="CC4447" s="29"/>
      <c r="CD4447" s="29"/>
      <c r="CE4447" s="29"/>
      <c r="CF4447" s="29"/>
      <c r="CG4447" s="29"/>
      <c r="CH4447" s="29"/>
      <c r="CI4447" s="29"/>
      <c r="CJ4447" s="29"/>
      <c r="CK4447" s="29"/>
      <c r="CL4447" s="29"/>
      <c r="CM4447" s="29"/>
      <c r="CN4447" s="29"/>
      <c r="CO4447" s="29"/>
      <c r="CP4447" s="29"/>
      <c r="CQ4447" s="29"/>
      <c r="CR4447" s="29"/>
      <c r="CS4447" s="29"/>
      <c r="CT4447" s="29"/>
      <c r="CU4447" s="29"/>
      <c r="CV4447" s="29"/>
      <c r="CW4447" s="29"/>
      <c r="CX4447" s="29"/>
      <c r="CY4447" s="29"/>
      <c r="CZ4447" s="29"/>
      <c r="DA4447" s="29"/>
      <c r="DB4447" s="29"/>
      <c r="DC4447" s="29"/>
      <c r="DD4447" s="29"/>
      <c r="DE4447" s="29"/>
      <c r="DF4447" s="29"/>
      <c r="DG4447" s="29"/>
      <c r="DH4447" s="29"/>
      <c r="DI4447" s="29"/>
      <c r="DJ4447" s="29"/>
      <c r="DK4447" s="29"/>
      <c r="DL4447" s="29"/>
      <c r="DM4447" s="29"/>
      <c r="DN4447" s="29"/>
      <c r="DO4447" s="29"/>
      <c r="DP4447" s="29"/>
      <c r="DQ4447" s="29"/>
      <c r="DR4447" s="29"/>
      <c r="DS4447" s="29"/>
      <c r="DT4447" s="29"/>
      <c r="DU4447" s="29"/>
      <c r="DV4447" s="29"/>
      <c r="DW4447" s="29"/>
      <c r="DX4447" s="29"/>
      <c r="DY4447" s="29"/>
      <c r="DZ4447" s="29"/>
      <c r="EA4447" s="29"/>
      <c r="EB4447" s="29"/>
      <c r="EC4447" s="29"/>
      <c r="ED4447" s="29"/>
      <c r="EE4447" s="29"/>
      <c r="EF4447" s="29"/>
      <c r="EG4447" s="29"/>
      <c r="EH4447" s="29"/>
      <c r="EI4447" s="29"/>
      <c r="EJ4447" s="29"/>
      <c r="EK4447" s="29"/>
      <c r="EL4447" s="29"/>
      <c r="EM4447" s="29"/>
      <c r="EN4447" s="29"/>
      <c r="EO4447" s="29"/>
      <c r="EP4447" s="29"/>
      <c r="EQ4447" s="29"/>
      <c r="ER4447" s="29"/>
      <c r="ES4447" s="29"/>
      <c r="ET4447" s="29"/>
      <c r="EU4447" s="29"/>
      <c r="EV4447" s="29"/>
      <c r="EW4447" s="29"/>
      <c r="EX4447" s="29"/>
      <c r="EY4447" s="29"/>
      <c r="EZ4447" s="29"/>
      <c r="FA4447" s="29"/>
      <c r="FB4447" s="29"/>
      <c r="FC4447" s="29"/>
      <c r="FD4447" s="29"/>
      <c r="FE4447" s="29"/>
      <c r="FF4447" s="29"/>
      <c r="FG4447" s="29"/>
      <c r="FH4447" s="29"/>
      <c r="FI4447" s="29"/>
      <c r="FJ4447" s="29"/>
      <c r="FK4447" s="29"/>
      <c r="FL4447" s="29"/>
      <c r="FM4447" s="29"/>
      <c r="FN4447" s="29"/>
      <c r="FO4447" s="29"/>
      <c r="FP4447" s="29"/>
      <c r="FQ4447" s="29"/>
      <c r="FR4447" s="29"/>
      <c r="FS4447" s="29"/>
      <c r="FT4447" s="29"/>
      <c r="FU4447" s="29"/>
      <c r="FV4447" s="29"/>
      <c r="FW4447" s="29"/>
      <c r="FX4447" s="29"/>
      <c r="FY4447" s="29"/>
      <c r="FZ4447" s="29"/>
      <c r="GA4447" s="29"/>
      <c r="GB4447" s="29"/>
      <c r="GC4447" s="29"/>
      <c r="GD4447" s="29"/>
      <c r="GE4447" s="29"/>
      <c r="GF4447" s="29"/>
      <c r="GG4447" s="29"/>
      <c r="GH4447" s="29"/>
      <c r="GI4447" s="29"/>
      <c r="GJ4447" s="29"/>
      <c r="GK4447" s="29"/>
      <c r="GL4447" s="29"/>
      <c r="GM4447" s="29"/>
      <c r="GN4447" s="29"/>
      <c r="GO4447" s="29"/>
      <c r="GP4447" s="29"/>
      <c r="GQ4447" s="29"/>
      <c r="GR4447" s="29"/>
      <c r="GS4447" s="29"/>
      <c r="GT4447" s="29"/>
      <c r="GU4447" s="29"/>
      <c r="GV4447" s="29"/>
      <c r="GW4447" s="29"/>
      <c r="GX4447" s="29"/>
      <c r="GY4447" s="29"/>
      <c r="GZ4447" s="29"/>
      <c r="HA4447" s="29"/>
      <c r="HB4447" s="29"/>
      <c r="HC4447" s="29"/>
      <c r="HD4447" s="29"/>
      <c r="HE4447" s="29"/>
      <c r="HF4447" s="29"/>
      <c r="HG4447" s="29"/>
      <c r="HH4447" s="29"/>
      <c r="HI4447" s="29"/>
      <c r="HJ4447" s="29"/>
      <c r="HK4447" s="29"/>
      <c r="HL4447" s="29"/>
      <c r="HM4447" s="29"/>
      <c r="HN4447" s="29"/>
      <c r="HO4447" s="29"/>
      <c r="HP4447" s="29"/>
      <c r="HQ4447" s="29"/>
      <c r="HR4447" s="29"/>
      <c r="HS4447" s="29"/>
      <c r="HT4447" s="29"/>
      <c r="HU4447" s="29"/>
      <c r="HV4447" s="29"/>
      <c r="HW4447" s="29"/>
      <c r="HX4447" s="29"/>
      <c r="HY4447" s="29"/>
      <c r="HZ4447" s="29"/>
      <c r="IA4447" s="29"/>
      <c r="IB4447" s="29"/>
      <c r="IC4447" s="29"/>
      <c r="ID4447" s="29"/>
      <c r="IE4447" s="29"/>
      <c r="IF4447" s="29"/>
      <c r="IG4447" s="29"/>
      <c r="IH4447" s="29"/>
      <c r="II4447" s="29"/>
      <c r="IJ4447" s="29"/>
      <c r="IK4447" s="29"/>
      <c r="IL4447" s="29"/>
      <c r="IM4447" s="29"/>
      <c r="IN4447" s="29"/>
      <c r="IO4447" s="29"/>
      <c r="IP4447" s="29"/>
      <c r="IQ4447" s="29"/>
      <c r="IR4447" s="29"/>
      <c r="IS4447" s="29"/>
      <c r="IT4447" s="29"/>
      <c r="IU4447" s="29"/>
      <c r="IV4447" s="29"/>
      <c r="IW4447" s="29"/>
      <c r="IX4447" s="29"/>
      <c r="IY4447" s="29"/>
      <c r="IZ4447" s="29"/>
      <c r="JA4447" s="29"/>
      <c r="JB4447" s="29"/>
      <c r="JC4447" s="29"/>
      <c r="JD4447" s="29"/>
      <c r="JE4447" s="29"/>
      <c r="JF4447" s="29"/>
      <c r="JG4447" s="29"/>
      <c r="JH4447" s="29"/>
      <c r="JI4447" s="29"/>
      <c r="JJ4447" s="29"/>
      <c r="JK4447" s="29"/>
      <c r="JL4447" s="29"/>
      <c r="JM4447" s="29"/>
      <c r="JN4447" s="29"/>
      <c r="JO4447" s="29"/>
      <c r="JP4447" s="29"/>
      <c r="JQ4447" s="29"/>
      <c r="JR4447" s="29"/>
      <c r="JS4447" s="29"/>
      <c r="JT4447" s="29"/>
      <c r="JU4447" s="29"/>
      <c r="JV4447" s="29"/>
      <c r="JW4447" s="29"/>
      <c r="JX4447" s="29"/>
      <c r="JY4447" s="29"/>
      <c r="JZ4447" s="29"/>
      <c r="KA4447" s="29"/>
      <c r="KB4447" s="29"/>
      <c r="KC4447" s="29"/>
      <c r="KD4447" s="29"/>
      <c r="KE4447" s="29"/>
      <c r="KF4447" s="29"/>
      <c r="KG4447" s="29"/>
      <c r="KH4447" s="29"/>
      <c r="KI4447" s="29"/>
      <c r="KJ4447" s="29"/>
      <c r="KK4447" s="29"/>
      <c r="KL4447" s="29"/>
      <c r="KM4447" s="29"/>
      <c r="KN4447" s="29"/>
      <c r="KO4447" s="29"/>
      <c r="KP4447" s="29"/>
      <c r="KQ4447" s="29"/>
      <c r="KR4447" s="29"/>
      <c r="KS4447" s="29"/>
      <c r="KT4447" s="29"/>
      <c r="KU4447" s="29"/>
      <c r="KV4447" s="29"/>
      <c r="KW4447" s="29"/>
      <c r="KX4447" s="29"/>
      <c r="KY4447" s="29"/>
      <c r="KZ4447" s="29"/>
      <c r="LA4447" s="29"/>
      <c r="LB4447" s="29"/>
      <c r="LC4447" s="29"/>
      <c r="LD4447" s="29"/>
      <c r="LE4447" s="29"/>
      <c r="LF4447" s="29"/>
      <c r="LG4447" s="29"/>
      <c r="LH4447" s="29"/>
      <c r="LI4447" s="29"/>
      <c r="LJ4447" s="29"/>
      <c r="LK4447" s="29"/>
      <c r="LL4447" s="29"/>
      <c r="LM4447" s="29"/>
      <c r="LN4447" s="29"/>
      <c r="LO4447" s="29"/>
      <c r="LP4447" s="29"/>
      <c r="LQ4447" s="29"/>
      <c r="LR4447" s="29"/>
      <c r="LS4447" s="29"/>
      <c r="LT4447" s="29"/>
      <c r="LU4447" s="29"/>
      <c r="LV4447" s="29"/>
      <c r="LW4447" s="29"/>
      <c r="LX4447" s="29"/>
      <c r="LY4447" s="29"/>
      <c r="LZ4447" s="29"/>
      <c r="MA4447" s="29"/>
      <c r="MB4447" s="29"/>
      <c r="MC4447" s="29"/>
      <c r="MD4447" s="29"/>
      <c r="ME4447" s="29"/>
      <c r="MF4447" s="29"/>
      <c r="MG4447" s="29"/>
      <c r="MH4447" s="29"/>
      <c r="MI4447" s="29"/>
      <c r="MJ4447" s="29"/>
      <c r="MK4447" s="29"/>
      <c r="ML4447" s="29"/>
      <c r="MM4447" s="29"/>
      <c r="MN4447" s="29"/>
      <c r="MO4447" s="29"/>
      <c r="MP4447" s="29"/>
      <c r="MQ4447" s="29"/>
      <c r="MR4447" s="29"/>
      <c r="MS4447" s="29"/>
      <c r="MT4447" s="29"/>
      <c r="MU4447" s="29"/>
      <c r="MV4447" s="29"/>
      <c r="MW4447" s="29"/>
      <c r="MX4447" s="29"/>
      <c r="MY4447" s="29"/>
      <c r="MZ4447" s="29"/>
      <c r="NA4447" s="29"/>
      <c r="NB4447" s="29"/>
      <c r="NC4447" s="29"/>
      <c r="ND4447" s="29"/>
      <c r="NE4447" s="29"/>
      <c r="NF4447" s="29"/>
      <c r="NG4447" s="29"/>
      <c r="NH4447" s="29"/>
      <c r="NI4447" s="29"/>
      <c r="NJ4447" s="29"/>
      <c r="NK4447" s="29"/>
      <c r="NL4447" s="29"/>
      <c r="NM4447" s="29"/>
      <c r="NN4447" s="29"/>
      <c r="NO4447" s="29"/>
      <c r="NP4447" s="29"/>
      <c r="NQ4447" s="29"/>
      <c r="NR4447" s="29"/>
      <c r="NS4447" s="29"/>
      <c r="NT4447" s="29"/>
      <c r="NU4447" s="29"/>
      <c r="NV4447" s="29"/>
      <c r="NW4447" s="29"/>
      <c r="NX4447" s="29"/>
      <c r="NY4447" s="29"/>
      <c r="NZ4447" s="29"/>
      <c r="OA4447" s="29"/>
      <c r="OB4447" s="29"/>
      <c r="OC4447" s="29"/>
      <c r="OD4447" s="29"/>
      <c r="OE4447" s="29"/>
      <c r="OF4447" s="29"/>
      <c r="OG4447" s="29"/>
      <c r="OH4447" s="29"/>
    </row>
    <row r="4448" spans="1:398" ht="16.5" customHeight="1">
      <c r="A4448" s="30" t="s">
        <v>5742</v>
      </c>
      <c r="B4448" s="13"/>
      <c r="C4448" s="487"/>
      <c r="D4448" s="12"/>
      <c r="E4448" s="14" t="s">
        <v>5801</v>
      </c>
      <c r="F4448" s="14" t="s">
        <v>5802</v>
      </c>
      <c r="G4448" s="14" t="s">
        <v>5803</v>
      </c>
      <c r="H4448" s="15">
        <v>2013</v>
      </c>
      <c r="I4448" s="15">
        <v>1</v>
      </c>
      <c r="J4448" s="15">
        <v>0</v>
      </c>
      <c r="K4448" s="15">
        <v>0</v>
      </c>
      <c r="L4448" s="16" t="s">
        <v>5699</v>
      </c>
      <c r="M4448" s="16"/>
      <c r="N4448" s="16" t="s">
        <v>8498</v>
      </c>
      <c r="O4448" s="17">
        <v>240</v>
      </c>
      <c r="P4448" s="17">
        <v>0</v>
      </c>
      <c r="Q4448" s="17">
        <v>0</v>
      </c>
      <c r="R4448" s="18" t="s">
        <v>33</v>
      </c>
      <c r="S4448" s="19">
        <v>60</v>
      </c>
      <c r="T4448" s="19">
        <v>110</v>
      </c>
      <c r="U4448" s="19">
        <v>0</v>
      </c>
      <c r="V4448" s="19">
        <v>0</v>
      </c>
      <c r="W4448" s="20">
        <v>0.13</v>
      </c>
      <c r="X4448" s="21">
        <v>31.200000000000003</v>
      </c>
      <c r="Y4448" s="22" t="s">
        <v>33</v>
      </c>
      <c r="Z4448" s="86" t="s">
        <v>62</v>
      </c>
      <c r="AA4448" s="86">
        <v>0</v>
      </c>
      <c r="AB4448" s="86" t="s">
        <v>414</v>
      </c>
      <c r="AC4448" s="86" t="s">
        <v>414</v>
      </c>
      <c r="AD4448" s="25"/>
      <c r="AE4448" s="26"/>
      <c r="AF4448" s="27"/>
      <c r="AG4448" s="31"/>
      <c r="AH4448" s="32"/>
      <c r="AI4448" s="32"/>
      <c r="AJ4448" s="32"/>
      <c r="AK4448" s="32"/>
      <c r="AL4448" s="32"/>
      <c r="AM4448" s="32"/>
      <c r="AN4448" s="32"/>
      <c r="AO4448" s="32"/>
      <c r="AP4448" s="30"/>
      <c r="AQ4448" s="30"/>
      <c r="AR4448" s="30"/>
      <c r="AS4448" s="30"/>
      <c r="AT4448" s="30"/>
      <c r="AU4448" s="30"/>
      <c r="AV4448" s="30"/>
      <c r="AW4448" s="30"/>
      <c r="AX4448" s="30"/>
      <c r="AY4448" s="30"/>
      <c r="AZ4448" s="30"/>
      <c r="BA4448" s="30"/>
      <c r="BB4448" s="30"/>
      <c r="BC4448" s="30"/>
      <c r="BD4448" s="30"/>
      <c r="BE4448" s="30"/>
      <c r="BF4448" s="30"/>
      <c r="BG4448" s="30"/>
      <c r="BH4448" s="30"/>
      <c r="BI4448" s="30"/>
      <c r="BJ4448" s="30"/>
      <c r="BK4448" s="30"/>
      <c r="BL4448" s="30"/>
      <c r="BM4448" s="30"/>
      <c r="BN4448" s="30"/>
      <c r="BO4448" s="30"/>
      <c r="BP4448" s="30"/>
      <c r="BQ4448" s="30"/>
      <c r="BR4448" s="29"/>
      <c r="BS4448" s="29"/>
      <c r="BT4448" s="29"/>
      <c r="BU4448" s="29"/>
      <c r="BV4448" s="29"/>
      <c r="BW4448" s="29"/>
      <c r="BX4448" s="29"/>
      <c r="BY4448" s="29"/>
      <c r="BZ4448" s="29"/>
      <c r="CA4448" s="29"/>
      <c r="CB4448" s="29"/>
      <c r="CC4448" s="29"/>
      <c r="CD4448" s="29"/>
      <c r="CE4448" s="29"/>
      <c r="CF4448" s="29"/>
      <c r="CG4448" s="29"/>
      <c r="CH4448" s="29"/>
      <c r="CI4448" s="29"/>
      <c r="CJ4448" s="29"/>
      <c r="CK4448" s="29"/>
      <c r="CL4448" s="29"/>
      <c r="CM4448" s="29"/>
      <c r="CN4448" s="29"/>
      <c r="CO4448" s="29"/>
      <c r="CP4448" s="29"/>
      <c r="CQ4448" s="29"/>
      <c r="CR4448" s="29"/>
      <c r="CS4448" s="29"/>
      <c r="CT4448" s="29"/>
      <c r="CU4448" s="29"/>
      <c r="CV4448" s="29"/>
      <c r="CW4448" s="29"/>
      <c r="CX4448" s="29"/>
      <c r="CY4448" s="29"/>
      <c r="CZ4448" s="29"/>
      <c r="DA4448" s="29"/>
      <c r="DB4448" s="29"/>
      <c r="DC4448" s="29"/>
      <c r="DD4448" s="29"/>
      <c r="DE4448" s="29"/>
      <c r="DF4448" s="29"/>
      <c r="DG4448" s="29"/>
      <c r="DH4448" s="29"/>
      <c r="DI4448" s="29"/>
      <c r="DJ4448" s="29"/>
      <c r="DK4448" s="29"/>
      <c r="DL4448" s="29"/>
      <c r="DM4448" s="29"/>
      <c r="DN4448" s="29"/>
      <c r="DO4448" s="29"/>
      <c r="DP4448" s="29"/>
      <c r="DQ4448" s="29"/>
      <c r="DR4448" s="29"/>
      <c r="DS4448" s="29"/>
      <c r="DT4448" s="29"/>
      <c r="DU4448" s="29"/>
      <c r="DV4448" s="29"/>
      <c r="DW4448" s="29"/>
      <c r="DX4448" s="29"/>
      <c r="DY4448" s="29"/>
      <c r="DZ4448" s="29"/>
      <c r="EA4448" s="29"/>
      <c r="EB4448" s="29"/>
      <c r="EC4448" s="29"/>
      <c r="ED4448" s="29"/>
      <c r="EE4448" s="29"/>
      <c r="EF4448" s="29"/>
      <c r="EG4448" s="29"/>
      <c r="EH4448" s="29"/>
      <c r="EI4448" s="29"/>
      <c r="EJ4448" s="29"/>
      <c r="EK4448" s="29"/>
      <c r="EL4448" s="29"/>
      <c r="EM4448" s="29"/>
      <c r="EN4448" s="29"/>
      <c r="EO4448" s="29"/>
      <c r="EP4448" s="29"/>
      <c r="EQ4448" s="29"/>
      <c r="ER4448" s="29"/>
      <c r="ES4448" s="29"/>
      <c r="ET4448" s="29"/>
      <c r="EU4448" s="29"/>
      <c r="EV4448" s="29"/>
      <c r="EW4448" s="29"/>
      <c r="EX4448" s="29"/>
      <c r="EY4448" s="29"/>
      <c r="EZ4448" s="29"/>
      <c r="FA4448" s="29"/>
      <c r="FB4448" s="29"/>
      <c r="FC4448" s="29"/>
      <c r="FD4448" s="29"/>
      <c r="FE4448" s="29"/>
      <c r="FF4448" s="29"/>
      <c r="FG4448" s="29"/>
      <c r="FH4448" s="29"/>
      <c r="FI4448" s="29"/>
      <c r="FJ4448" s="29"/>
      <c r="FK4448" s="29"/>
      <c r="FL4448" s="29"/>
      <c r="FM4448" s="29"/>
      <c r="FN4448" s="29"/>
      <c r="FO4448" s="29"/>
      <c r="FP4448" s="29"/>
      <c r="FQ4448" s="29"/>
      <c r="FR4448" s="29"/>
      <c r="FS4448" s="29"/>
      <c r="FT4448" s="29"/>
      <c r="FU4448" s="29"/>
      <c r="FV4448" s="29"/>
      <c r="FW4448" s="29"/>
      <c r="FX4448" s="29"/>
      <c r="FY4448" s="29"/>
      <c r="FZ4448" s="29"/>
      <c r="GA4448" s="29"/>
      <c r="GB4448" s="29"/>
      <c r="GC4448" s="29"/>
      <c r="GD4448" s="29"/>
      <c r="GE4448" s="29"/>
      <c r="GF4448" s="29"/>
      <c r="GG4448" s="29"/>
      <c r="GH4448" s="29"/>
      <c r="GI4448" s="29"/>
      <c r="GJ4448" s="29"/>
      <c r="GK4448" s="29"/>
      <c r="GL4448" s="29"/>
      <c r="GM4448" s="29"/>
      <c r="GN4448" s="29"/>
      <c r="GO4448" s="29"/>
      <c r="GP4448" s="29"/>
      <c r="GQ4448" s="29"/>
      <c r="GR4448" s="29"/>
      <c r="GS4448" s="29"/>
      <c r="GT4448" s="29"/>
      <c r="GU4448" s="29"/>
      <c r="GV4448" s="29"/>
      <c r="GW4448" s="29"/>
      <c r="GX4448" s="29"/>
      <c r="GY4448" s="29"/>
      <c r="GZ4448" s="29"/>
      <c r="HA4448" s="29"/>
      <c r="HB4448" s="29"/>
      <c r="HC4448" s="29"/>
      <c r="HD4448" s="29"/>
      <c r="HE4448" s="29"/>
      <c r="HF4448" s="29"/>
      <c r="HG4448" s="29"/>
      <c r="HH4448" s="29"/>
      <c r="HI4448" s="29"/>
      <c r="HJ4448" s="29"/>
      <c r="HK4448" s="29"/>
      <c r="HL4448" s="29"/>
      <c r="HM4448" s="29"/>
      <c r="HN4448" s="29"/>
      <c r="HO4448" s="29"/>
      <c r="HP4448" s="29"/>
      <c r="HQ4448" s="29"/>
      <c r="HR4448" s="29"/>
      <c r="HS4448" s="29"/>
      <c r="HT4448" s="29"/>
      <c r="HU4448" s="29"/>
      <c r="HV4448" s="29"/>
      <c r="HW4448" s="29"/>
      <c r="HX4448" s="29"/>
      <c r="HY4448" s="29"/>
      <c r="HZ4448" s="29"/>
      <c r="IA4448" s="29"/>
      <c r="IB4448" s="29"/>
      <c r="IC4448" s="29"/>
      <c r="ID4448" s="29"/>
      <c r="IE4448" s="29"/>
      <c r="IF4448" s="29"/>
      <c r="IG4448" s="29"/>
      <c r="IH4448" s="29"/>
      <c r="II4448" s="29"/>
      <c r="IJ4448" s="29"/>
      <c r="IK4448" s="29"/>
      <c r="IL4448" s="29"/>
      <c r="IM4448" s="29"/>
      <c r="IN4448" s="29"/>
      <c r="IO4448" s="29"/>
      <c r="IP4448" s="29"/>
      <c r="IQ4448" s="29"/>
      <c r="IR4448" s="29"/>
      <c r="IS4448" s="29"/>
      <c r="IT4448" s="29"/>
      <c r="IU4448" s="29"/>
      <c r="IV4448" s="29"/>
      <c r="IW4448" s="29"/>
      <c r="IX4448" s="29"/>
      <c r="IY4448" s="29"/>
      <c r="IZ4448" s="29"/>
      <c r="JA4448" s="29"/>
      <c r="JB4448" s="29"/>
      <c r="JC4448" s="29"/>
      <c r="JD4448" s="29"/>
      <c r="JE4448" s="29"/>
      <c r="JF4448" s="29"/>
      <c r="JG4448" s="29"/>
      <c r="JH4448" s="29"/>
      <c r="JI4448" s="29"/>
      <c r="JJ4448" s="29"/>
      <c r="JK4448" s="29"/>
      <c r="JL4448" s="29"/>
      <c r="JM4448" s="29"/>
      <c r="JN4448" s="29"/>
      <c r="JO4448" s="29"/>
      <c r="JP4448" s="29"/>
      <c r="JQ4448" s="29"/>
      <c r="JR4448" s="29"/>
      <c r="JS4448" s="29"/>
      <c r="JT4448" s="29"/>
      <c r="JU4448" s="29"/>
      <c r="JV4448" s="29"/>
      <c r="JW4448" s="29"/>
      <c r="JX4448" s="29"/>
      <c r="JY4448" s="29"/>
      <c r="JZ4448" s="29"/>
      <c r="KA4448" s="29"/>
      <c r="KB4448" s="29"/>
      <c r="KC4448" s="29"/>
      <c r="KD4448" s="29"/>
      <c r="KE4448" s="29"/>
      <c r="KF4448" s="29"/>
      <c r="KG4448" s="29"/>
      <c r="KH4448" s="29"/>
      <c r="KI4448" s="29"/>
      <c r="KJ4448" s="29"/>
      <c r="KK4448" s="29"/>
      <c r="KL4448" s="29"/>
      <c r="KM4448" s="29"/>
      <c r="KN4448" s="29"/>
      <c r="KO4448" s="29"/>
      <c r="KP4448" s="29"/>
      <c r="KQ4448" s="29"/>
      <c r="KR4448" s="29"/>
      <c r="KS4448" s="29"/>
      <c r="KT4448" s="29"/>
      <c r="KU4448" s="29"/>
      <c r="KV4448" s="29"/>
      <c r="KW4448" s="29"/>
      <c r="KX4448" s="29"/>
      <c r="KY4448" s="29"/>
      <c r="KZ4448" s="29"/>
      <c r="LA4448" s="29"/>
      <c r="LB4448" s="29"/>
      <c r="LC4448" s="29"/>
      <c r="LD4448" s="29"/>
      <c r="LE4448" s="29"/>
      <c r="LF4448" s="29"/>
      <c r="LG4448" s="29"/>
      <c r="LH4448" s="29"/>
      <c r="LI4448" s="29"/>
      <c r="LJ4448" s="29"/>
      <c r="LK4448" s="29"/>
      <c r="LL4448" s="29"/>
      <c r="LM4448" s="29"/>
      <c r="LN4448" s="29"/>
      <c r="LO4448" s="29"/>
      <c r="LP4448" s="29"/>
      <c r="LQ4448" s="29"/>
      <c r="LR4448" s="29"/>
      <c r="LS4448" s="29"/>
      <c r="LT4448" s="29"/>
      <c r="LU4448" s="29"/>
      <c r="LV4448" s="29"/>
      <c r="LW4448" s="29"/>
      <c r="LX4448" s="29"/>
      <c r="LY4448" s="29"/>
      <c r="LZ4448" s="29"/>
      <c r="MA4448" s="29"/>
      <c r="MB4448" s="29"/>
      <c r="MC4448" s="29"/>
      <c r="MD4448" s="29"/>
      <c r="ME4448" s="29"/>
      <c r="MF4448" s="29"/>
      <c r="MG4448" s="29"/>
      <c r="MH4448" s="29"/>
      <c r="MI4448" s="29"/>
      <c r="MJ4448" s="29"/>
      <c r="MK4448" s="29"/>
      <c r="ML4448" s="29"/>
      <c r="MM4448" s="29"/>
      <c r="MN4448" s="29"/>
      <c r="MO4448" s="29"/>
      <c r="MP4448" s="29"/>
      <c r="MQ4448" s="29"/>
      <c r="MR4448" s="29"/>
      <c r="MS4448" s="29"/>
      <c r="MT4448" s="29"/>
      <c r="MU4448" s="29"/>
      <c r="MV4448" s="29"/>
      <c r="MW4448" s="29"/>
      <c r="MX4448" s="29"/>
      <c r="MY4448" s="29"/>
      <c r="MZ4448" s="29"/>
      <c r="NA4448" s="29"/>
      <c r="NB4448" s="29"/>
      <c r="NC4448" s="29"/>
      <c r="ND4448" s="29"/>
      <c r="NE4448" s="29"/>
      <c r="NF4448" s="29"/>
      <c r="NG4448" s="29"/>
      <c r="NH4448" s="29"/>
      <c r="NI4448" s="29"/>
      <c r="NJ4448" s="29"/>
      <c r="NK4448" s="29"/>
      <c r="NL4448" s="29"/>
      <c r="NM4448" s="29"/>
      <c r="NN4448" s="29"/>
      <c r="NO4448" s="29"/>
      <c r="NP4448" s="29"/>
      <c r="NQ4448" s="29"/>
      <c r="NR4448" s="29"/>
      <c r="NS4448" s="29"/>
      <c r="NT4448" s="29"/>
      <c r="NU4448" s="29"/>
      <c r="NV4448" s="29"/>
      <c r="NW4448" s="29"/>
      <c r="NX4448" s="29"/>
      <c r="NY4448" s="29"/>
      <c r="NZ4448" s="29"/>
      <c r="OA4448" s="29"/>
      <c r="OB4448" s="29"/>
      <c r="OC4448" s="29"/>
      <c r="OD4448" s="29"/>
      <c r="OE4448" s="29"/>
      <c r="OF4448" s="29"/>
      <c r="OG4448" s="29"/>
      <c r="OH4448" s="29"/>
    </row>
    <row r="4449" spans="1:398" ht="16.5" customHeight="1">
      <c r="A4449" s="30" t="s">
        <v>5742</v>
      </c>
      <c r="B4449" s="13"/>
      <c r="C4449" s="487"/>
      <c r="D4449" s="12"/>
      <c r="E4449" s="14" t="s">
        <v>5768</v>
      </c>
      <c r="F4449" s="14" t="s">
        <v>689</v>
      </c>
      <c r="G4449" s="14" t="s">
        <v>5830</v>
      </c>
      <c r="H4449" s="15">
        <v>0</v>
      </c>
      <c r="I4449" s="15">
        <v>1</v>
      </c>
      <c r="J4449" s="15">
        <v>0</v>
      </c>
      <c r="K4449" s="15">
        <v>0</v>
      </c>
      <c r="L4449" s="16" t="s">
        <v>5812</v>
      </c>
      <c r="M4449" s="16"/>
      <c r="N4449" s="16" t="s">
        <v>41</v>
      </c>
      <c r="O4449" s="94">
        <v>800</v>
      </c>
      <c r="P4449" s="94">
        <v>0</v>
      </c>
      <c r="Q4449" s="94">
        <v>0</v>
      </c>
      <c r="R4449" s="18" t="s">
        <v>33</v>
      </c>
      <c r="S4449" s="19">
        <v>60</v>
      </c>
      <c r="T4449" s="19">
        <v>220</v>
      </c>
      <c r="U4449" s="19">
        <v>0</v>
      </c>
      <c r="V4449" s="19">
        <v>0</v>
      </c>
      <c r="W4449" s="20">
        <v>4.2000000000000003E-2</v>
      </c>
      <c r="X4449" s="21">
        <v>33.6</v>
      </c>
      <c r="Y4449" s="22" t="s">
        <v>33</v>
      </c>
      <c r="Z4449" s="86" t="s">
        <v>62</v>
      </c>
      <c r="AA4449" s="86">
        <v>0</v>
      </c>
      <c r="AB4449" s="86" t="s">
        <v>414</v>
      </c>
      <c r="AC4449" s="86" t="s">
        <v>414</v>
      </c>
      <c r="AD4449" s="25"/>
      <c r="AE4449" s="26"/>
      <c r="AF4449" s="27"/>
      <c r="AG4449" s="31"/>
      <c r="AH4449" s="32"/>
      <c r="AI4449" s="32"/>
      <c r="AJ4449" s="32"/>
      <c r="AK4449" s="32"/>
      <c r="AL4449" s="32"/>
      <c r="AM4449" s="32"/>
      <c r="AN4449" s="32"/>
      <c r="AO4449" s="32"/>
      <c r="AP4449" s="30"/>
      <c r="AQ4449" s="30"/>
      <c r="AR4449" s="30"/>
      <c r="AS4449" s="30"/>
      <c r="AT4449" s="30"/>
      <c r="AU4449" s="30"/>
      <c r="AV4449" s="30"/>
      <c r="AW4449" s="30"/>
      <c r="AX4449" s="30"/>
      <c r="AY4449" s="30"/>
      <c r="AZ4449" s="30"/>
      <c r="BA4449" s="30"/>
      <c r="BB4449" s="30"/>
      <c r="BC4449" s="30"/>
      <c r="BD4449" s="30"/>
      <c r="BE4449" s="30"/>
      <c r="BF4449" s="30"/>
      <c r="BG4449" s="30"/>
      <c r="BH4449" s="30"/>
      <c r="BI4449" s="30"/>
      <c r="BJ4449" s="30"/>
      <c r="BK4449" s="30"/>
      <c r="BL4449" s="30"/>
      <c r="BM4449" s="30"/>
      <c r="BN4449" s="30"/>
      <c r="BO4449" s="30"/>
      <c r="BP4449" s="30"/>
      <c r="BQ4449" s="30"/>
      <c r="BR4449" s="29"/>
      <c r="BS4449" s="29"/>
      <c r="BT4449" s="29"/>
      <c r="BU4449" s="29"/>
      <c r="BV4449" s="29"/>
      <c r="BW4449" s="29"/>
      <c r="BX4449" s="29"/>
      <c r="BY4449" s="29"/>
      <c r="BZ4449" s="29"/>
      <c r="CA4449" s="29"/>
      <c r="CB4449" s="29"/>
      <c r="CC4449" s="29"/>
      <c r="CD4449" s="29"/>
      <c r="CE4449" s="29"/>
      <c r="CF4449" s="29"/>
      <c r="CG4449" s="29"/>
      <c r="CH4449" s="29"/>
      <c r="CI4449" s="29"/>
      <c r="CJ4449" s="29"/>
      <c r="CK4449" s="29"/>
      <c r="CL4449" s="29"/>
      <c r="CM4449" s="29"/>
      <c r="CN4449" s="29"/>
      <c r="CO4449" s="29"/>
      <c r="CP4449" s="29"/>
      <c r="CQ4449" s="29"/>
      <c r="CR4449" s="29"/>
      <c r="CS4449" s="29"/>
      <c r="CT4449" s="29"/>
      <c r="CU4449" s="29"/>
      <c r="CV4449" s="29"/>
      <c r="CW4449" s="29"/>
      <c r="CX4449" s="29"/>
      <c r="CY4449" s="29"/>
      <c r="CZ4449" s="29"/>
      <c r="DA4449" s="29"/>
      <c r="DB4449" s="29"/>
      <c r="DC4449" s="29"/>
      <c r="DD4449" s="29"/>
      <c r="DE4449" s="29"/>
      <c r="DF4449" s="29"/>
      <c r="DG4449" s="29"/>
      <c r="DH4449" s="29"/>
      <c r="DI4449" s="29"/>
      <c r="DJ4449" s="29"/>
      <c r="DK4449" s="29"/>
      <c r="DL4449" s="29"/>
      <c r="DM4449" s="29"/>
      <c r="DN4449" s="29"/>
      <c r="DO4449" s="29"/>
      <c r="DP4449" s="29"/>
      <c r="DQ4449" s="29"/>
      <c r="DR4449" s="29"/>
      <c r="DS4449" s="29"/>
      <c r="DT4449" s="29"/>
      <c r="DU4449" s="29"/>
      <c r="DV4449" s="29"/>
      <c r="DW4449" s="29"/>
      <c r="DX4449" s="29"/>
      <c r="DY4449" s="29"/>
      <c r="DZ4449" s="29"/>
      <c r="EA4449" s="29"/>
      <c r="EB4449" s="29"/>
      <c r="EC4449" s="29"/>
      <c r="ED4449" s="29"/>
      <c r="EE4449" s="29"/>
      <c r="EF4449" s="29"/>
      <c r="EG4449" s="29"/>
      <c r="EH4449" s="29"/>
      <c r="EI4449" s="29"/>
      <c r="EJ4449" s="29"/>
      <c r="EK4449" s="29"/>
      <c r="EL4449" s="29"/>
      <c r="EM4449" s="29"/>
      <c r="EN4449" s="29"/>
      <c r="EO4449" s="29"/>
      <c r="EP4449" s="29"/>
      <c r="EQ4449" s="29"/>
      <c r="ER4449" s="29"/>
      <c r="ES4449" s="29"/>
      <c r="ET4449" s="29"/>
      <c r="EU4449" s="29"/>
      <c r="EV4449" s="29"/>
      <c r="EW4449" s="29"/>
      <c r="EX4449" s="29"/>
      <c r="EY4449" s="29"/>
      <c r="EZ4449" s="29"/>
      <c r="FA4449" s="29"/>
      <c r="FB4449" s="29"/>
      <c r="FC4449" s="29"/>
      <c r="FD4449" s="29"/>
      <c r="FE4449" s="29"/>
      <c r="FF4449" s="29"/>
      <c r="FG4449" s="29"/>
      <c r="FH4449" s="29"/>
      <c r="FI4449" s="29"/>
      <c r="FJ4449" s="29"/>
      <c r="FK4449" s="29"/>
      <c r="FL4449" s="29"/>
      <c r="FM4449" s="29"/>
      <c r="FN4449" s="29"/>
      <c r="FO4449" s="29"/>
      <c r="FP4449" s="29"/>
      <c r="FQ4449" s="29"/>
      <c r="FR4449" s="29"/>
      <c r="FS4449" s="29"/>
      <c r="FT4449" s="29"/>
      <c r="FU4449" s="29"/>
      <c r="FV4449" s="29"/>
      <c r="FW4449" s="29"/>
      <c r="FX4449" s="29"/>
      <c r="FY4449" s="29"/>
      <c r="FZ4449" s="29"/>
      <c r="GA4449" s="29"/>
      <c r="GB4449" s="29"/>
      <c r="GC4449" s="29"/>
      <c r="GD4449" s="29"/>
      <c r="GE4449" s="29"/>
      <c r="GF4449" s="29"/>
      <c r="GG4449" s="29"/>
      <c r="GH4449" s="29"/>
      <c r="GI4449" s="29"/>
      <c r="GJ4449" s="29"/>
      <c r="GK4449" s="29"/>
      <c r="GL4449" s="29"/>
      <c r="GM4449" s="29"/>
      <c r="GN4449" s="29"/>
      <c r="GO4449" s="29"/>
      <c r="GP4449" s="29"/>
      <c r="GQ4449" s="29"/>
      <c r="GR4449" s="29"/>
      <c r="GS4449" s="29"/>
      <c r="GT4449" s="29"/>
      <c r="GU4449" s="29"/>
      <c r="GV4449" s="29"/>
      <c r="GW4449" s="29"/>
      <c r="GX4449" s="29"/>
      <c r="GY4449" s="29"/>
      <c r="GZ4449" s="29"/>
      <c r="HA4449" s="29"/>
      <c r="HB4449" s="29"/>
      <c r="HC4449" s="29"/>
      <c r="HD4449" s="29"/>
      <c r="HE4449" s="29"/>
      <c r="HF4449" s="29"/>
      <c r="HG4449" s="29"/>
      <c r="HH4449" s="29"/>
      <c r="HI4449" s="29"/>
      <c r="HJ4449" s="29"/>
      <c r="HK4449" s="29"/>
      <c r="HL4449" s="29"/>
      <c r="HM4449" s="29"/>
      <c r="HN4449" s="29"/>
      <c r="HO4449" s="29"/>
      <c r="HP4449" s="29"/>
      <c r="HQ4449" s="29"/>
      <c r="HR4449" s="29"/>
      <c r="HS4449" s="29"/>
      <c r="HT4449" s="29"/>
      <c r="HU4449" s="29"/>
      <c r="HV4449" s="29"/>
      <c r="HW4449" s="29"/>
      <c r="HX4449" s="29"/>
      <c r="HY4449" s="29"/>
      <c r="HZ4449" s="29"/>
      <c r="IA4449" s="29"/>
      <c r="IB4449" s="29"/>
      <c r="IC4449" s="29"/>
      <c r="ID4449" s="29"/>
      <c r="IE4449" s="29"/>
      <c r="IF4449" s="29"/>
      <c r="IG4449" s="29"/>
      <c r="IH4449" s="29"/>
      <c r="II4449" s="29"/>
      <c r="IJ4449" s="29"/>
      <c r="IK4449" s="29"/>
      <c r="IL4449" s="29"/>
      <c r="IM4449" s="29"/>
      <c r="IN4449" s="29"/>
      <c r="IO4449" s="29"/>
      <c r="IP4449" s="29"/>
      <c r="IQ4449" s="29"/>
      <c r="IR4449" s="29"/>
      <c r="IS4449" s="29"/>
      <c r="IT4449" s="29"/>
      <c r="IU4449" s="29"/>
      <c r="IV4449" s="29"/>
      <c r="IW4449" s="29"/>
      <c r="IX4449" s="29"/>
      <c r="IY4449" s="29"/>
      <c r="IZ4449" s="29"/>
      <c r="JA4449" s="29"/>
      <c r="JB4449" s="29"/>
      <c r="JC4449" s="29"/>
      <c r="JD4449" s="29"/>
      <c r="JE4449" s="29"/>
      <c r="JF4449" s="29"/>
      <c r="JG4449" s="29"/>
      <c r="JH4449" s="29"/>
      <c r="JI4449" s="29"/>
      <c r="JJ4449" s="29"/>
      <c r="JK4449" s="29"/>
      <c r="JL4449" s="29"/>
      <c r="JM4449" s="29"/>
      <c r="JN4449" s="29"/>
      <c r="JO4449" s="29"/>
      <c r="JP4449" s="29"/>
      <c r="JQ4449" s="29"/>
      <c r="JR4449" s="29"/>
      <c r="JS4449" s="29"/>
      <c r="JT4449" s="29"/>
      <c r="JU4449" s="29"/>
      <c r="JV4449" s="29"/>
      <c r="JW4449" s="29"/>
      <c r="JX4449" s="29"/>
      <c r="JY4449" s="29"/>
      <c r="JZ4449" s="29"/>
      <c r="KA4449" s="29"/>
      <c r="KB4449" s="29"/>
      <c r="KC4449" s="29"/>
      <c r="KD4449" s="29"/>
      <c r="KE4449" s="29"/>
      <c r="KF4449" s="29"/>
      <c r="KG4449" s="29"/>
      <c r="KH4449" s="29"/>
      <c r="KI4449" s="29"/>
      <c r="KJ4449" s="29"/>
      <c r="KK4449" s="29"/>
      <c r="KL4449" s="29"/>
      <c r="KM4449" s="29"/>
      <c r="KN4449" s="29"/>
      <c r="KO4449" s="29"/>
      <c r="KP4449" s="29"/>
      <c r="KQ4449" s="29"/>
      <c r="KR4449" s="29"/>
      <c r="KS4449" s="29"/>
      <c r="KT4449" s="29"/>
      <c r="KU4449" s="29"/>
      <c r="KV4449" s="29"/>
      <c r="KW4449" s="29"/>
      <c r="KX4449" s="29"/>
      <c r="KY4449" s="29"/>
      <c r="KZ4449" s="29"/>
      <c r="LA4449" s="29"/>
      <c r="LB4449" s="29"/>
      <c r="LC4449" s="29"/>
      <c r="LD4449" s="29"/>
      <c r="LE4449" s="29"/>
      <c r="LF4449" s="29"/>
      <c r="LG4449" s="29"/>
      <c r="LH4449" s="29"/>
      <c r="LI4449" s="29"/>
      <c r="LJ4449" s="29"/>
      <c r="LK4449" s="29"/>
      <c r="LL4449" s="29"/>
      <c r="LM4449" s="29"/>
      <c r="LN4449" s="29"/>
      <c r="LO4449" s="29"/>
      <c r="LP4449" s="29"/>
      <c r="LQ4449" s="29"/>
      <c r="LR4449" s="29"/>
      <c r="LS4449" s="29"/>
      <c r="LT4449" s="29"/>
      <c r="LU4449" s="29"/>
      <c r="LV4449" s="29"/>
      <c r="LW4449" s="29"/>
      <c r="LX4449" s="29"/>
      <c r="LY4449" s="29"/>
      <c r="LZ4449" s="29"/>
      <c r="MA4449" s="29"/>
      <c r="MB4449" s="29"/>
      <c r="MC4449" s="29"/>
      <c r="MD4449" s="29"/>
      <c r="ME4449" s="29"/>
      <c r="MF4449" s="29"/>
      <c r="MG4449" s="29"/>
      <c r="MH4449" s="29"/>
      <c r="MI4449" s="29"/>
      <c r="MJ4449" s="29"/>
      <c r="MK4449" s="29"/>
      <c r="ML4449" s="29"/>
      <c r="MM4449" s="29"/>
      <c r="MN4449" s="29"/>
      <c r="MO4449" s="29"/>
      <c r="MP4449" s="29"/>
      <c r="MQ4449" s="29"/>
      <c r="MR4449" s="29"/>
      <c r="MS4449" s="29"/>
      <c r="MT4449" s="29"/>
      <c r="MU4449" s="29"/>
      <c r="MV4449" s="29"/>
      <c r="MW4449" s="29"/>
      <c r="MX4449" s="29"/>
      <c r="MY4449" s="29"/>
      <c r="MZ4449" s="29"/>
      <c r="NA4449" s="29"/>
      <c r="NB4449" s="29"/>
      <c r="NC4449" s="29"/>
      <c r="ND4449" s="29"/>
      <c r="NE4449" s="29"/>
      <c r="NF4449" s="29"/>
      <c r="NG4449" s="29"/>
      <c r="NH4449" s="29"/>
      <c r="NI4449" s="29"/>
      <c r="NJ4449" s="29"/>
      <c r="NK4449" s="29"/>
      <c r="NL4449" s="29"/>
      <c r="NM4449" s="29"/>
      <c r="NN4449" s="29"/>
      <c r="NO4449" s="29"/>
      <c r="NP4449" s="29"/>
      <c r="NQ4449" s="29"/>
      <c r="NR4449" s="29"/>
      <c r="NS4449" s="29"/>
      <c r="NT4449" s="29"/>
      <c r="NU4449" s="29"/>
      <c r="NV4449" s="29"/>
      <c r="NW4449" s="29"/>
      <c r="NX4449" s="29"/>
      <c r="NY4449" s="29"/>
      <c r="NZ4449" s="29"/>
      <c r="OA4449" s="29"/>
      <c r="OB4449" s="29"/>
      <c r="OC4449" s="29"/>
      <c r="OD4449" s="29"/>
      <c r="OE4449" s="29"/>
      <c r="OF4449" s="29"/>
      <c r="OG4449" s="29"/>
      <c r="OH4449" s="29"/>
    </row>
    <row r="4450" spans="1:398" ht="16.5" customHeight="1">
      <c r="A4450" s="30" t="s">
        <v>5742</v>
      </c>
      <c r="B4450" s="13"/>
      <c r="C4450" s="487"/>
      <c r="D4450" s="12"/>
      <c r="E4450" s="14" t="s">
        <v>5679</v>
      </c>
      <c r="F4450" s="14" t="s">
        <v>1078</v>
      </c>
      <c r="G4450" s="14" t="s">
        <v>5680</v>
      </c>
      <c r="H4450" s="15" t="s">
        <v>68</v>
      </c>
      <c r="I4450" s="15">
        <v>2</v>
      </c>
      <c r="J4450" s="15" t="s">
        <v>68</v>
      </c>
      <c r="K4450" s="15" t="s">
        <v>68</v>
      </c>
      <c r="L4450" s="16" t="s">
        <v>5676</v>
      </c>
      <c r="M4450" s="16"/>
      <c r="N4450" s="16" t="s">
        <v>61</v>
      </c>
      <c r="O4450" s="17">
        <v>240</v>
      </c>
      <c r="P4450" s="17">
        <v>0</v>
      </c>
      <c r="Q4450" s="17">
        <v>0</v>
      </c>
      <c r="R4450" s="18" t="s">
        <v>33</v>
      </c>
      <c r="S4450" s="16" t="s">
        <v>5681</v>
      </c>
      <c r="T4450" s="16" t="s">
        <v>5743</v>
      </c>
      <c r="U4450" s="19" t="s">
        <v>68</v>
      </c>
      <c r="V4450" s="19">
        <v>0</v>
      </c>
      <c r="W4450" s="20">
        <v>0.15</v>
      </c>
      <c r="X4450" s="21">
        <v>72</v>
      </c>
      <c r="Y4450" s="22" t="s">
        <v>33</v>
      </c>
      <c r="Z4450" s="86" t="s">
        <v>62</v>
      </c>
      <c r="AA4450" s="86">
        <v>0</v>
      </c>
      <c r="AB4450" s="86" t="s">
        <v>68</v>
      </c>
      <c r="AC4450" s="86" t="s">
        <v>68</v>
      </c>
      <c r="AD4450" s="25"/>
      <c r="AE4450" s="26"/>
      <c r="AF4450" s="27"/>
      <c r="AG4450" s="31"/>
      <c r="AH4450" s="32"/>
      <c r="AI4450" s="32"/>
      <c r="AJ4450" s="32"/>
      <c r="AK4450" s="32"/>
      <c r="AL4450" s="32"/>
      <c r="AM4450" s="32"/>
      <c r="AN4450" s="32"/>
      <c r="AO4450" s="32"/>
      <c r="AP4450" s="30"/>
      <c r="AQ4450" s="30"/>
      <c r="AR4450" s="30"/>
      <c r="AS4450" s="30"/>
      <c r="AT4450" s="30"/>
      <c r="AU4450" s="30"/>
      <c r="AV4450" s="30"/>
      <c r="AW4450" s="30"/>
      <c r="AX4450" s="30"/>
      <c r="AY4450" s="30"/>
      <c r="AZ4450" s="30"/>
      <c r="BA4450" s="30"/>
      <c r="BB4450" s="30"/>
      <c r="BC4450" s="30"/>
      <c r="BD4450" s="30"/>
      <c r="BE4450" s="30"/>
      <c r="BF4450" s="30"/>
      <c r="BG4450" s="30"/>
      <c r="BH4450" s="30"/>
      <c r="BI4450" s="30"/>
      <c r="BJ4450" s="30"/>
      <c r="BK4450" s="30"/>
      <c r="BL4450" s="30"/>
      <c r="BM4450" s="30"/>
      <c r="BN4450" s="30"/>
      <c r="BO4450" s="30"/>
      <c r="BP4450" s="30"/>
      <c r="BQ4450" s="30"/>
      <c r="BR4450" s="29"/>
      <c r="BS4450" s="29"/>
      <c r="BT4450" s="29"/>
      <c r="BU4450" s="29"/>
      <c r="BV4450" s="29"/>
      <c r="BW4450" s="29"/>
      <c r="BX4450" s="29"/>
      <c r="BY4450" s="29"/>
      <c r="BZ4450" s="29"/>
      <c r="CA4450" s="29"/>
      <c r="CB4450" s="29"/>
      <c r="CC4450" s="29"/>
      <c r="CD4450" s="29"/>
      <c r="CE4450" s="29"/>
      <c r="CF4450" s="29"/>
      <c r="CG4450" s="29"/>
      <c r="CH4450" s="29"/>
      <c r="CI4450" s="29"/>
      <c r="CJ4450" s="29"/>
      <c r="CK4450" s="29"/>
      <c r="CL4450" s="29"/>
      <c r="CM4450" s="29"/>
      <c r="CN4450" s="29"/>
      <c r="CO4450" s="29"/>
      <c r="CP4450" s="29"/>
      <c r="CQ4450" s="29"/>
      <c r="CR4450" s="29"/>
      <c r="CS4450" s="29"/>
      <c r="CT4450" s="29"/>
      <c r="CU4450" s="29"/>
      <c r="CV4450" s="29"/>
      <c r="CW4450" s="29"/>
      <c r="CX4450" s="29"/>
      <c r="CY4450" s="29"/>
      <c r="CZ4450" s="29"/>
      <c r="DA4450" s="29"/>
      <c r="DB4450" s="29"/>
      <c r="DC4450" s="29"/>
      <c r="DD4450" s="29"/>
      <c r="DE4450" s="29"/>
      <c r="DF4450" s="29"/>
      <c r="DG4450" s="29"/>
      <c r="DH4450" s="29"/>
      <c r="DI4450" s="29"/>
      <c r="DJ4450" s="29"/>
      <c r="DK4450" s="29"/>
      <c r="DL4450" s="29"/>
      <c r="DM4450" s="29"/>
      <c r="DN4450" s="29"/>
      <c r="DO4450" s="29"/>
      <c r="DP4450" s="29"/>
      <c r="DQ4450" s="29"/>
      <c r="DR4450" s="29"/>
      <c r="DS4450" s="29"/>
      <c r="DT4450" s="29"/>
      <c r="DU4450" s="29"/>
      <c r="DV4450" s="29"/>
      <c r="DW4450" s="29"/>
      <c r="DX4450" s="29"/>
      <c r="DY4450" s="29"/>
      <c r="DZ4450" s="29"/>
      <c r="EA4450" s="29"/>
      <c r="EB4450" s="29"/>
      <c r="EC4450" s="29"/>
      <c r="ED4450" s="29"/>
      <c r="EE4450" s="29"/>
      <c r="EF4450" s="29"/>
      <c r="EG4450" s="29"/>
      <c r="EH4450" s="29"/>
      <c r="EI4450" s="29"/>
      <c r="EJ4450" s="29"/>
      <c r="EK4450" s="29"/>
      <c r="EL4450" s="29"/>
      <c r="EM4450" s="29"/>
      <c r="EN4450" s="29"/>
      <c r="EO4450" s="29"/>
      <c r="EP4450" s="29"/>
      <c r="EQ4450" s="29"/>
      <c r="ER4450" s="29"/>
      <c r="ES4450" s="29"/>
      <c r="ET4450" s="29"/>
      <c r="EU4450" s="29"/>
      <c r="EV4450" s="29"/>
      <c r="EW4450" s="29"/>
      <c r="EX4450" s="29"/>
      <c r="EY4450" s="29"/>
      <c r="EZ4450" s="29"/>
      <c r="FA4450" s="29"/>
      <c r="FB4450" s="29"/>
      <c r="FC4450" s="29"/>
      <c r="FD4450" s="29"/>
      <c r="FE4450" s="29"/>
      <c r="FF4450" s="29"/>
      <c r="FG4450" s="29"/>
      <c r="FH4450" s="29"/>
      <c r="FI4450" s="29"/>
      <c r="FJ4450" s="29"/>
      <c r="FK4450" s="29"/>
      <c r="FL4450" s="29"/>
      <c r="FM4450" s="29"/>
      <c r="FN4450" s="29"/>
      <c r="FO4450" s="29"/>
      <c r="FP4450" s="29"/>
      <c r="FQ4450" s="29"/>
      <c r="FR4450" s="29"/>
      <c r="FS4450" s="29"/>
      <c r="FT4450" s="29"/>
      <c r="FU4450" s="29"/>
      <c r="FV4450" s="29"/>
      <c r="FW4450" s="29"/>
      <c r="FX4450" s="29"/>
      <c r="FY4450" s="29"/>
      <c r="FZ4450" s="29"/>
      <c r="GA4450" s="29"/>
      <c r="GB4450" s="29"/>
      <c r="GC4450" s="29"/>
      <c r="GD4450" s="29"/>
      <c r="GE4450" s="29"/>
      <c r="GF4450" s="29"/>
      <c r="GG4450" s="29"/>
      <c r="GH4450" s="29"/>
      <c r="GI4450" s="29"/>
      <c r="GJ4450" s="29"/>
      <c r="GK4450" s="29"/>
      <c r="GL4450" s="29"/>
      <c r="GM4450" s="29"/>
      <c r="GN4450" s="29"/>
      <c r="GO4450" s="29"/>
      <c r="GP4450" s="29"/>
      <c r="GQ4450" s="29"/>
      <c r="GR4450" s="29"/>
      <c r="GS4450" s="29"/>
      <c r="GT4450" s="29"/>
      <c r="GU4450" s="29"/>
      <c r="GV4450" s="29"/>
      <c r="GW4450" s="29"/>
      <c r="GX4450" s="29"/>
      <c r="GY4450" s="29"/>
      <c r="GZ4450" s="29"/>
      <c r="HA4450" s="29"/>
      <c r="HB4450" s="29"/>
      <c r="HC4450" s="29"/>
      <c r="HD4450" s="29"/>
      <c r="HE4450" s="29"/>
      <c r="HF4450" s="29"/>
      <c r="HG4450" s="29"/>
      <c r="HH4450" s="29"/>
      <c r="HI4450" s="29"/>
      <c r="HJ4450" s="29"/>
      <c r="HK4450" s="29"/>
      <c r="HL4450" s="29"/>
      <c r="HM4450" s="29"/>
      <c r="HN4450" s="29"/>
      <c r="HO4450" s="29"/>
      <c r="HP4450" s="29"/>
      <c r="HQ4450" s="29"/>
      <c r="HR4450" s="29"/>
      <c r="HS4450" s="29"/>
      <c r="HT4450" s="29"/>
      <c r="HU4450" s="29"/>
      <c r="HV4450" s="29"/>
      <c r="HW4450" s="29"/>
      <c r="HX4450" s="29"/>
      <c r="HY4450" s="29"/>
      <c r="HZ4450" s="29"/>
      <c r="IA4450" s="29"/>
      <c r="IB4450" s="29"/>
      <c r="IC4450" s="29"/>
      <c r="ID4450" s="29"/>
      <c r="IE4450" s="29"/>
      <c r="IF4450" s="29"/>
      <c r="IG4450" s="29"/>
      <c r="IH4450" s="29"/>
      <c r="II4450" s="29"/>
      <c r="IJ4450" s="29"/>
      <c r="IK4450" s="29"/>
      <c r="IL4450" s="29"/>
      <c r="IM4450" s="29"/>
      <c r="IN4450" s="29"/>
      <c r="IO4450" s="29"/>
      <c r="IP4450" s="29"/>
      <c r="IQ4450" s="29"/>
      <c r="IR4450" s="29"/>
      <c r="IS4450" s="29"/>
      <c r="IT4450" s="29"/>
      <c r="IU4450" s="29"/>
      <c r="IV4450" s="29"/>
      <c r="IW4450" s="29"/>
      <c r="IX4450" s="29"/>
      <c r="IY4450" s="29"/>
      <c r="IZ4450" s="29"/>
      <c r="JA4450" s="29"/>
      <c r="JB4450" s="29"/>
      <c r="JC4450" s="29"/>
      <c r="JD4450" s="29"/>
      <c r="JE4450" s="29"/>
      <c r="JF4450" s="29"/>
      <c r="JG4450" s="29"/>
      <c r="JH4450" s="29"/>
      <c r="JI4450" s="29"/>
      <c r="JJ4450" s="29"/>
      <c r="JK4450" s="29"/>
      <c r="JL4450" s="29"/>
      <c r="JM4450" s="29"/>
      <c r="JN4450" s="29"/>
      <c r="JO4450" s="29"/>
      <c r="JP4450" s="29"/>
      <c r="JQ4450" s="29"/>
      <c r="JR4450" s="29"/>
      <c r="JS4450" s="29"/>
      <c r="JT4450" s="29"/>
      <c r="JU4450" s="29"/>
      <c r="JV4450" s="29"/>
      <c r="JW4450" s="29"/>
      <c r="JX4450" s="29"/>
      <c r="JY4450" s="29"/>
      <c r="JZ4450" s="29"/>
      <c r="KA4450" s="29"/>
      <c r="KB4450" s="29"/>
      <c r="KC4450" s="29"/>
      <c r="KD4450" s="29"/>
      <c r="KE4450" s="29"/>
      <c r="KF4450" s="29"/>
      <c r="KG4450" s="29"/>
      <c r="KH4450" s="29"/>
      <c r="KI4450" s="29"/>
      <c r="KJ4450" s="29"/>
      <c r="KK4450" s="29"/>
      <c r="KL4450" s="29"/>
      <c r="KM4450" s="29"/>
      <c r="KN4450" s="29"/>
      <c r="KO4450" s="29"/>
      <c r="KP4450" s="29"/>
      <c r="KQ4450" s="29"/>
      <c r="KR4450" s="29"/>
      <c r="KS4450" s="29"/>
      <c r="KT4450" s="29"/>
      <c r="KU4450" s="29"/>
      <c r="KV4450" s="29"/>
      <c r="KW4450" s="29"/>
      <c r="KX4450" s="29"/>
      <c r="KY4450" s="29"/>
      <c r="KZ4450" s="29"/>
      <c r="LA4450" s="29"/>
      <c r="LB4450" s="29"/>
      <c r="LC4450" s="29"/>
      <c r="LD4450" s="29"/>
      <c r="LE4450" s="29"/>
      <c r="LF4450" s="29"/>
      <c r="LG4450" s="29"/>
      <c r="LH4450" s="29"/>
      <c r="LI4450" s="29"/>
      <c r="LJ4450" s="29"/>
      <c r="LK4450" s="29"/>
      <c r="LL4450" s="29"/>
      <c r="LM4450" s="29"/>
      <c r="LN4450" s="29"/>
      <c r="LO4450" s="29"/>
      <c r="LP4450" s="29"/>
      <c r="LQ4450" s="29"/>
      <c r="LR4450" s="29"/>
      <c r="LS4450" s="29"/>
      <c r="LT4450" s="29"/>
      <c r="LU4450" s="29"/>
      <c r="LV4450" s="29"/>
      <c r="LW4450" s="29"/>
      <c r="LX4450" s="29"/>
      <c r="LY4450" s="29"/>
      <c r="LZ4450" s="29"/>
      <c r="MA4450" s="29"/>
      <c r="MB4450" s="29"/>
      <c r="MC4450" s="29"/>
      <c r="MD4450" s="29"/>
      <c r="ME4450" s="29"/>
      <c r="MF4450" s="29"/>
      <c r="MG4450" s="29"/>
      <c r="MH4450" s="29"/>
      <c r="MI4450" s="29"/>
      <c r="MJ4450" s="29"/>
      <c r="MK4450" s="29"/>
      <c r="ML4450" s="29"/>
      <c r="MM4450" s="29"/>
      <c r="MN4450" s="29"/>
      <c r="MO4450" s="29"/>
      <c r="MP4450" s="29"/>
      <c r="MQ4450" s="29"/>
      <c r="MR4450" s="29"/>
      <c r="MS4450" s="29"/>
      <c r="MT4450" s="29"/>
      <c r="MU4450" s="29"/>
      <c r="MV4450" s="29"/>
      <c r="MW4450" s="29"/>
      <c r="MX4450" s="29"/>
      <c r="MY4450" s="29"/>
      <c r="MZ4450" s="29"/>
      <c r="NA4450" s="29"/>
      <c r="NB4450" s="29"/>
      <c r="NC4450" s="29"/>
      <c r="ND4450" s="29"/>
      <c r="NE4450" s="29"/>
      <c r="NF4450" s="29"/>
      <c r="NG4450" s="29"/>
      <c r="NH4450" s="29"/>
      <c r="NI4450" s="29"/>
      <c r="NJ4450" s="29"/>
      <c r="NK4450" s="29"/>
      <c r="NL4450" s="29"/>
      <c r="NM4450" s="29"/>
      <c r="NN4450" s="29"/>
      <c r="NO4450" s="29"/>
      <c r="NP4450" s="29"/>
      <c r="NQ4450" s="29"/>
      <c r="NR4450" s="29"/>
      <c r="NS4450" s="29"/>
      <c r="NT4450" s="29"/>
      <c r="NU4450" s="29"/>
      <c r="NV4450" s="29"/>
      <c r="NW4450" s="29"/>
      <c r="NX4450" s="29"/>
      <c r="NY4450" s="29"/>
      <c r="NZ4450" s="29"/>
      <c r="OA4450" s="29"/>
      <c r="OB4450" s="29"/>
      <c r="OC4450" s="29"/>
      <c r="OD4450" s="29"/>
      <c r="OE4450" s="29"/>
      <c r="OF4450" s="29"/>
      <c r="OG4450" s="29"/>
      <c r="OH4450" s="29"/>
    </row>
    <row r="4451" spans="1:398" ht="16.5" customHeight="1">
      <c r="A4451" s="30" t="s">
        <v>5742</v>
      </c>
      <c r="B4451" s="13"/>
      <c r="C4451" s="487"/>
      <c r="D4451" s="12"/>
      <c r="E4451" s="14" t="s">
        <v>5686</v>
      </c>
      <c r="F4451" s="14" t="s">
        <v>5744</v>
      </c>
      <c r="G4451" s="14" t="s">
        <v>5687</v>
      </c>
      <c r="H4451" s="15" t="s">
        <v>68</v>
      </c>
      <c r="I4451" s="15">
        <v>1</v>
      </c>
      <c r="J4451" s="15" t="s">
        <v>68</v>
      </c>
      <c r="K4451" s="15" t="s">
        <v>68</v>
      </c>
      <c r="L4451" s="16" t="s">
        <v>5676</v>
      </c>
      <c r="M4451" s="16"/>
      <c r="N4451" s="16" t="s">
        <v>61</v>
      </c>
      <c r="O4451" s="17">
        <v>240</v>
      </c>
      <c r="P4451" s="17">
        <v>0</v>
      </c>
      <c r="Q4451" s="17">
        <v>0</v>
      </c>
      <c r="R4451" s="18" t="s">
        <v>33</v>
      </c>
      <c r="S4451" s="16" t="s">
        <v>5681</v>
      </c>
      <c r="T4451" s="19">
        <v>110</v>
      </c>
      <c r="U4451" s="19" t="s">
        <v>68</v>
      </c>
      <c r="V4451" s="19">
        <v>0</v>
      </c>
      <c r="W4451" s="20">
        <v>0.15</v>
      </c>
      <c r="X4451" s="21">
        <v>36</v>
      </c>
      <c r="Y4451" s="22" t="s">
        <v>33</v>
      </c>
      <c r="Z4451" s="86" t="s">
        <v>62</v>
      </c>
      <c r="AA4451" s="86">
        <v>0</v>
      </c>
      <c r="AB4451" s="86" t="s">
        <v>68</v>
      </c>
      <c r="AC4451" s="86" t="s">
        <v>68</v>
      </c>
      <c r="AD4451" s="25"/>
      <c r="AE4451" s="26"/>
      <c r="AF4451" s="27"/>
      <c r="AG4451" s="31"/>
      <c r="AH4451" s="32"/>
      <c r="AI4451" s="32"/>
      <c r="AJ4451" s="32"/>
      <c r="AK4451" s="32"/>
      <c r="AL4451" s="32"/>
      <c r="AM4451" s="32"/>
      <c r="AN4451" s="32"/>
      <c r="AO4451" s="32"/>
      <c r="AP4451" s="30"/>
      <c r="AQ4451" s="30"/>
      <c r="AR4451" s="30"/>
      <c r="AS4451" s="30"/>
      <c r="AT4451" s="30"/>
      <c r="AU4451" s="30"/>
      <c r="AV4451" s="30"/>
      <c r="AW4451" s="30"/>
      <c r="AX4451" s="30"/>
      <c r="AY4451" s="30"/>
      <c r="AZ4451" s="30"/>
      <c r="BA4451" s="30"/>
      <c r="BB4451" s="30"/>
      <c r="BC4451" s="30"/>
      <c r="BD4451" s="30"/>
      <c r="BE4451" s="30"/>
      <c r="BF4451" s="30"/>
      <c r="BG4451" s="30"/>
      <c r="BH4451" s="30"/>
      <c r="BI4451" s="30"/>
      <c r="BJ4451" s="30"/>
      <c r="BK4451" s="30"/>
      <c r="BL4451" s="30"/>
      <c r="BM4451" s="30"/>
      <c r="BN4451" s="30"/>
      <c r="BO4451" s="30"/>
      <c r="BP4451" s="30"/>
      <c r="BQ4451" s="30"/>
      <c r="BR4451" s="29"/>
      <c r="BS4451" s="29"/>
      <c r="BT4451" s="29"/>
      <c r="BU4451" s="29"/>
      <c r="BV4451" s="29"/>
      <c r="BW4451" s="29"/>
      <c r="BX4451" s="29"/>
      <c r="BY4451" s="29"/>
      <c r="BZ4451" s="29"/>
      <c r="CA4451" s="29"/>
      <c r="CB4451" s="29"/>
      <c r="CC4451" s="29"/>
      <c r="CD4451" s="29"/>
      <c r="CE4451" s="29"/>
      <c r="CF4451" s="29"/>
      <c r="CG4451" s="29"/>
      <c r="CH4451" s="29"/>
      <c r="CI4451" s="29"/>
      <c r="CJ4451" s="29"/>
      <c r="CK4451" s="29"/>
      <c r="CL4451" s="29"/>
      <c r="CM4451" s="29"/>
      <c r="CN4451" s="29"/>
      <c r="CO4451" s="29"/>
      <c r="CP4451" s="29"/>
      <c r="CQ4451" s="29"/>
      <c r="CR4451" s="29"/>
      <c r="CS4451" s="29"/>
      <c r="CT4451" s="29"/>
      <c r="CU4451" s="29"/>
      <c r="CV4451" s="29"/>
      <c r="CW4451" s="29"/>
      <c r="CX4451" s="29"/>
      <c r="CY4451" s="29"/>
      <c r="CZ4451" s="29"/>
      <c r="DA4451" s="29"/>
      <c r="DB4451" s="29"/>
      <c r="DC4451" s="29"/>
      <c r="DD4451" s="29"/>
      <c r="DE4451" s="29"/>
      <c r="DF4451" s="29"/>
      <c r="DG4451" s="29"/>
      <c r="DH4451" s="29"/>
      <c r="DI4451" s="29"/>
      <c r="DJ4451" s="29"/>
      <c r="DK4451" s="29"/>
      <c r="DL4451" s="29"/>
      <c r="DM4451" s="29"/>
      <c r="DN4451" s="29"/>
      <c r="DO4451" s="29"/>
      <c r="DP4451" s="29"/>
      <c r="DQ4451" s="29"/>
      <c r="DR4451" s="29"/>
      <c r="DS4451" s="29"/>
      <c r="DT4451" s="29"/>
      <c r="DU4451" s="29"/>
      <c r="DV4451" s="29"/>
      <c r="DW4451" s="29"/>
      <c r="DX4451" s="29"/>
      <c r="DY4451" s="29"/>
      <c r="DZ4451" s="29"/>
      <c r="EA4451" s="29"/>
      <c r="EB4451" s="29"/>
      <c r="EC4451" s="29"/>
      <c r="ED4451" s="29"/>
      <c r="EE4451" s="29"/>
      <c r="EF4451" s="29"/>
      <c r="EG4451" s="29"/>
      <c r="EH4451" s="29"/>
      <c r="EI4451" s="29"/>
      <c r="EJ4451" s="29"/>
      <c r="EK4451" s="29"/>
      <c r="EL4451" s="29"/>
      <c r="EM4451" s="29"/>
      <c r="EN4451" s="29"/>
      <c r="EO4451" s="29"/>
      <c r="EP4451" s="29"/>
      <c r="EQ4451" s="29"/>
      <c r="ER4451" s="29"/>
      <c r="ES4451" s="29"/>
      <c r="ET4451" s="29"/>
      <c r="EU4451" s="29"/>
      <c r="EV4451" s="29"/>
      <c r="EW4451" s="29"/>
      <c r="EX4451" s="29"/>
      <c r="EY4451" s="29"/>
      <c r="EZ4451" s="29"/>
      <c r="FA4451" s="29"/>
      <c r="FB4451" s="29"/>
      <c r="FC4451" s="29"/>
      <c r="FD4451" s="29"/>
      <c r="FE4451" s="29"/>
      <c r="FF4451" s="29"/>
      <c r="FG4451" s="29"/>
      <c r="FH4451" s="29"/>
      <c r="FI4451" s="29"/>
      <c r="FJ4451" s="29"/>
      <c r="FK4451" s="29"/>
      <c r="FL4451" s="29"/>
      <c r="FM4451" s="29"/>
      <c r="FN4451" s="29"/>
      <c r="FO4451" s="29"/>
      <c r="FP4451" s="29"/>
      <c r="FQ4451" s="29"/>
      <c r="FR4451" s="29"/>
      <c r="FS4451" s="29"/>
      <c r="FT4451" s="29"/>
      <c r="FU4451" s="29"/>
      <c r="FV4451" s="29"/>
      <c r="FW4451" s="29"/>
      <c r="FX4451" s="29"/>
      <c r="FY4451" s="29"/>
      <c r="FZ4451" s="29"/>
      <c r="GA4451" s="29"/>
      <c r="GB4451" s="29"/>
      <c r="GC4451" s="29"/>
      <c r="GD4451" s="29"/>
      <c r="GE4451" s="29"/>
      <c r="GF4451" s="29"/>
      <c r="GG4451" s="29"/>
      <c r="GH4451" s="29"/>
      <c r="GI4451" s="29"/>
      <c r="GJ4451" s="29"/>
      <c r="GK4451" s="29"/>
      <c r="GL4451" s="29"/>
      <c r="GM4451" s="29"/>
      <c r="GN4451" s="29"/>
      <c r="GO4451" s="29"/>
      <c r="GP4451" s="29"/>
      <c r="GQ4451" s="29"/>
      <c r="GR4451" s="29"/>
      <c r="GS4451" s="29"/>
      <c r="GT4451" s="29"/>
      <c r="GU4451" s="29"/>
      <c r="GV4451" s="29"/>
      <c r="GW4451" s="29"/>
      <c r="GX4451" s="29"/>
      <c r="GY4451" s="29"/>
      <c r="GZ4451" s="29"/>
      <c r="HA4451" s="29"/>
      <c r="HB4451" s="29"/>
      <c r="HC4451" s="29"/>
      <c r="HD4451" s="29"/>
      <c r="HE4451" s="29"/>
      <c r="HF4451" s="29"/>
      <c r="HG4451" s="29"/>
      <c r="HH4451" s="29"/>
      <c r="HI4451" s="29"/>
      <c r="HJ4451" s="29"/>
      <c r="HK4451" s="29"/>
      <c r="HL4451" s="29"/>
      <c r="HM4451" s="29"/>
      <c r="HN4451" s="29"/>
      <c r="HO4451" s="29"/>
      <c r="HP4451" s="29"/>
      <c r="HQ4451" s="29"/>
      <c r="HR4451" s="29"/>
      <c r="HS4451" s="29"/>
      <c r="HT4451" s="29"/>
      <c r="HU4451" s="29"/>
      <c r="HV4451" s="29"/>
      <c r="HW4451" s="29"/>
      <c r="HX4451" s="29"/>
      <c r="HY4451" s="29"/>
      <c r="HZ4451" s="29"/>
      <c r="IA4451" s="29"/>
      <c r="IB4451" s="29"/>
      <c r="IC4451" s="29"/>
      <c r="ID4451" s="29"/>
      <c r="IE4451" s="29"/>
      <c r="IF4451" s="29"/>
      <c r="IG4451" s="29"/>
      <c r="IH4451" s="29"/>
      <c r="II4451" s="29"/>
      <c r="IJ4451" s="29"/>
      <c r="IK4451" s="29"/>
      <c r="IL4451" s="29"/>
      <c r="IM4451" s="29"/>
      <c r="IN4451" s="29"/>
      <c r="IO4451" s="29"/>
      <c r="IP4451" s="29"/>
      <c r="IQ4451" s="29"/>
      <c r="IR4451" s="29"/>
      <c r="IS4451" s="29"/>
      <c r="IT4451" s="29"/>
      <c r="IU4451" s="29"/>
      <c r="IV4451" s="29"/>
      <c r="IW4451" s="29"/>
      <c r="IX4451" s="29"/>
      <c r="IY4451" s="29"/>
      <c r="IZ4451" s="29"/>
      <c r="JA4451" s="29"/>
      <c r="JB4451" s="29"/>
      <c r="JC4451" s="29"/>
      <c r="JD4451" s="29"/>
      <c r="JE4451" s="29"/>
      <c r="JF4451" s="29"/>
      <c r="JG4451" s="29"/>
      <c r="JH4451" s="29"/>
      <c r="JI4451" s="29"/>
      <c r="JJ4451" s="29"/>
      <c r="JK4451" s="29"/>
      <c r="JL4451" s="29"/>
      <c r="JM4451" s="29"/>
      <c r="JN4451" s="29"/>
      <c r="JO4451" s="29"/>
      <c r="JP4451" s="29"/>
      <c r="JQ4451" s="29"/>
      <c r="JR4451" s="29"/>
      <c r="JS4451" s="29"/>
      <c r="JT4451" s="29"/>
      <c r="JU4451" s="29"/>
      <c r="JV4451" s="29"/>
      <c r="JW4451" s="29"/>
      <c r="JX4451" s="29"/>
      <c r="JY4451" s="29"/>
      <c r="JZ4451" s="29"/>
      <c r="KA4451" s="29"/>
      <c r="KB4451" s="29"/>
      <c r="KC4451" s="29"/>
      <c r="KD4451" s="29"/>
      <c r="KE4451" s="29"/>
      <c r="KF4451" s="29"/>
      <c r="KG4451" s="29"/>
      <c r="KH4451" s="29"/>
      <c r="KI4451" s="29"/>
      <c r="KJ4451" s="29"/>
      <c r="KK4451" s="29"/>
      <c r="KL4451" s="29"/>
      <c r="KM4451" s="29"/>
      <c r="KN4451" s="29"/>
      <c r="KO4451" s="29"/>
      <c r="KP4451" s="29"/>
      <c r="KQ4451" s="29"/>
      <c r="KR4451" s="29"/>
      <c r="KS4451" s="29"/>
      <c r="KT4451" s="29"/>
      <c r="KU4451" s="29"/>
      <c r="KV4451" s="29"/>
      <c r="KW4451" s="29"/>
      <c r="KX4451" s="29"/>
      <c r="KY4451" s="29"/>
      <c r="KZ4451" s="29"/>
      <c r="LA4451" s="29"/>
      <c r="LB4451" s="29"/>
      <c r="LC4451" s="29"/>
      <c r="LD4451" s="29"/>
      <c r="LE4451" s="29"/>
      <c r="LF4451" s="29"/>
      <c r="LG4451" s="29"/>
      <c r="LH4451" s="29"/>
      <c r="LI4451" s="29"/>
      <c r="LJ4451" s="29"/>
      <c r="LK4451" s="29"/>
      <c r="LL4451" s="29"/>
      <c r="LM4451" s="29"/>
      <c r="LN4451" s="29"/>
      <c r="LO4451" s="29"/>
      <c r="LP4451" s="29"/>
      <c r="LQ4451" s="29"/>
      <c r="LR4451" s="29"/>
      <c r="LS4451" s="29"/>
      <c r="LT4451" s="29"/>
      <c r="LU4451" s="29"/>
      <c r="LV4451" s="29"/>
      <c r="LW4451" s="29"/>
      <c r="LX4451" s="29"/>
      <c r="LY4451" s="29"/>
      <c r="LZ4451" s="29"/>
      <c r="MA4451" s="29"/>
      <c r="MB4451" s="29"/>
      <c r="MC4451" s="29"/>
      <c r="MD4451" s="29"/>
      <c r="ME4451" s="29"/>
      <c r="MF4451" s="29"/>
      <c r="MG4451" s="29"/>
      <c r="MH4451" s="29"/>
      <c r="MI4451" s="29"/>
      <c r="MJ4451" s="29"/>
      <c r="MK4451" s="29"/>
      <c r="ML4451" s="29"/>
      <c r="MM4451" s="29"/>
      <c r="MN4451" s="29"/>
      <c r="MO4451" s="29"/>
      <c r="MP4451" s="29"/>
      <c r="MQ4451" s="29"/>
      <c r="MR4451" s="29"/>
      <c r="MS4451" s="29"/>
      <c r="MT4451" s="29"/>
      <c r="MU4451" s="29"/>
      <c r="MV4451" s="29"/>
      <c r="MW4451" s="29"/>
      <c r="MX4451" s="29"/>
      <c r="MY4451" s="29"/>
      <c r="MZ4451" s="29"/>
      <c r="NA4451" s="29"/>
      <c r="NB4451" s="29"/>
      <c r="NC4451" s="29"/>
      <c r="ND4451" s="29"/>
      <c r="NE4451" s="29"/>
      <c r="NF4451" s="29"/>
      <c r="NG4451" s="29"/>
      <c r="NH4451" s="29"/>
      <c r="NI4451" s="29"/>
      <c r="NJ4451" s="29"/>
      <c r="NK4451" s="29"/>
      <c r="NL4451" s="29"/>
      <c r="NM4451" s="29"/>
      <c r="NN4451" s="29"/>
      <c r="NO4451" s="29"/>
      <c r="NP4451" s="29"/>
      <c r="NQ4451" s="29"/>
      <c r="NR4451" s="29"/>
      <c r="NS4451" s="29"/>
      <c r="NT4451" s="29"/>
      <c r="NU4451" s="29"/>
      <c r="NV4451" s="29"/>
      <c r="NW4451" s="29"/>
      <c r="NX4451" s="29"/>
      <c r="NY4451" s="29"/>
      <c r="NZ4451" s="29"/>
      <c r="OA4451" s="29"/>
      <c r="OB4451" s="29"/>
      <c r="OC4451" s="29"/>
      <c r="OD4451" s="29"/>
      <c r="OE4451" s="29"/>
      <c r="OF4451" s="29"/>
      <c r="OG4451" s="29"/>
      <c r="OH4451" s="29"/>
    </row>
    <row r="4452" spans="1:398" ht="16.5" customHeight="1">
      <c r="A4452" s="30" t="s">
        <v>5742</v>
      </c>
      <c r="B4452" s="13"/>
      <c r="C4452" s="487"/>
      <c r="D4452" s="12"/>
      <c r="E4452" s="341" t="s">
        <v>5726</v>
      </c>
      <c r="F4452" s="14" t="s">
        <v>8529</v>
      </c>
      <c r="G4452" s="14"/>
      <c r="H4452" s="15"/>
      <c r="I4452" s="15">
        <v>1</v>
      </c>
      <c r="J4452" s="15">
        <v>0</v>
      </c>
      <c r="K4452" s="15">
        <v>0</v>
      </c>
      <c r="L4452" s="16" t="s">
        <v>5725</v>
      </c>
      <c r="M4452" s="16"/>
      <c r="N4452" s="16" t="s">
        <v>41</v>
      </c>
      <c r="O4452" s="17">
        <v>1440</v>
      </c>
      <c r="P4452" s="17">
        <v>0</v>
      </c>
      <c r="Q4452" s="17">
        <v>0</v>
      </c>
      <c r="R4452" s="18" t="s">
        <v>33</v>
      </c>
      <c r="S4452" s="19">
        <v>60</v>
      </c>
      <c r="T4452" s="19">
        <v>110</v>
      </c>
      <c r="U4452" s="19">
        <v>0.25</v>
      </c>
      <c r="V4452" s="19"/>
      <c r="W4452" s="20">
        <f>(T4452*U4452)/1000</f>
        <v>2.75E-2</v>
      </c>
      <c r="X4452" s="21">
        <v>39.6</v>
      </c>
      <c r="Y4452" s="22" t="s">
        <v>33</v>
      </c>
      <c r="Z4452" s="86" t="s">
        <v>62</v>
      </c>
      <c r="AA4452" s="86">
        <v>0</v>
      </c>
      <c r="AB4452" s="14" t="s">
        <v>414</v>
      </c>
      <c r="AC4452" s="14" t="s">
        <v>414</v>
      </c>
      <c r="AD4452" s="25"/>
      <c r="AE4452" s="26"/>
      <c r="AF4452" s="27"/>
      <c r="AG4452" s="31"/>
      <c r="AH4452" s="32"/>
      <c r="AI4452" s="32"/>
      <c r="AJ4452" s="32"/>
      <c r="AK4452" s="32"/>
      <c r="AL4452" s="32"/>
      <c r="AM4452" s="32"/>
      <c r="AN4452" s="32"/>
      <c r="AO4452" s="32"/>
      <c r="AP4452" s="30"/>
      <c r="AQ4452" s="30"/>
      <c r="AR4452" s="30"/>
      <c r="AS4452" s="30"/>
      <c r="AT4452" s="30"/>
      <c r="AU4452" s="30"/>
      <c r="AV4452" s="30"/>
      <c r="AW4452" s="30"/>
      <c r="AX4452" s="30"/>
      <c r="AY4452" s="30"/>
      <c r="AZ4452" s="30"/>
      <c r="BA4452" s="30"/>
      <c r="BB4452" s="30"/>
      <c r="BC4452" s="30"/>
      <c r="BD4452" s="30"/>
      <c r="BE4452" s="30"/>
      <c r="BF4452" s="30"/>
      <c r="BG4452" s="30"/>
      <c r="BH4452" s="30"/>
      <c r="BI4452" s="30"/>
      <c r="BJ4452" s="30"/>
      <c r="BK4452" s="30"/>
      <c r="BL4452" s="30"/>
      <c r="BM4452" s="30"/>
      <c r="BN4452" s="30"/>
      <c r="BO4452" s="30"/>
      <c r="BP4452" s="30"/>
      <c r="BQ4452" s="30"/>
      <c r="BR4452" s="29"/>
      <c r="BS4452" s="29"/>
      <c r="BT4452" s="29"/>
      <c r="BU4452" s="29"/>
      <c r="BV4452" s="29"/>
      <c r="BW4452" s="29"/>
      <c r="BX4452" s="29"/>
      <c r="BY4452" s="29"/>
      <c r="BZ4452" s="29"/>
      <c r="CA4452" s="29"/>
      <c r="CB4452" s="29"/>
      <c r="CC4452" s="29"/>
      <c r="CD4452" s="29"/>
      <c r="CE4452" s="29"/>
      <c r="CF4452" s="29"/>
      <c r="CG4452" s="29"/>
      <c r="CH4452" s="29"/>
      <c r="CI4452" s="29"/>
      <c r="CJ4452" s="29"/>
      <c r="CK4452" s="29"/>
      <c r="CL4452" s="29"/>
      <c r="CM4452" s="29"/>
      <c r="CN4452" s="29"/>
      <c r="CO4452" s="29"/>
      <c r="CP4452" s="29"/>
      <c r="CQ4452" s="29"/>
      <c r="CR4452" s="29"/>
      <c r="CS4452" s="29"/>
      <c r="CT4452" s="29"/>
      <c r="CU4452" s="29"/>
      <c r="CV4452" s="29"/>
      <c r="CW4452" s="29"/>
      <c r="CX4452" s="29"/>
      <c r="CY4452" s="29"/>
      <c r="CZ4452" s="29"/>
      <c r="DA4452" s="29"/>
      <c r="DB4452" s="29"/>
      <c r="DC4452" s="29"/>
      <c r="DD4452" s="29"/>
      <c r="DE4452" s="29"/>
      <c r="DF4452" s="29"/>
      <c r="DG4452" s="29"/>
      <c r="DH4452" s="29"/>
      <c r="DI4452" s="29"/>
      <c r="DJ4452" s="29"/>
      <c r="DK4452" s="29"/>
      <c r="DL4452" s="29"/>
      <c r="DM4452" s="29"/>
      <c r="DN4452" s="29"/>
      <c r="DO4452" s="29"/>
      <c r="DP4452" s="29"/>
      <c r="DQ4452" s="29"/>
      <c r="DR4452" s="29"/>
      <c r="DS4452" s="29"/>
      <c r="DT4452" s="29"/>
      <c r="DU4452" s="29"/>
      <c r="DV4452" s="29"/>
      <c r="DW4452" s="29"/>
      <c r="DX4452" s="29"/>
      <c r="DY4452" s="29"/>
      <c r="DZ4452" s="29"/>
      <c r="EA4452" s="29"/>
      <c r="EB4452" s="29"/>
      <c r="EC4452" s="29"/>
      <c r="ED4452" s="29"/>
      <c r="EE4452" s="29"/>
      <c r="EF4452" s="29"/>
      <c r="EG4452" s="29"/>
      <c r="EH4452" s="29"/>
      <c r="EI4452" s="29"/>
      <c r="EJ4452" s="29"/>
      <c r="EK4452" s="29"/>
      <c r="EL4452" s="29"/>
      <c r="EM4452" s="29"/>
      <c r="EN4452" s="29"/>
      <c r="EO4452" s="29"/>
      <c r="EP4452" s="29"/>
      <c r="EQ4452" s="29"/>
      <c r="ER4452" s="29"/>
      <c r="ES4452" s="29"/>
      <c r="ET4452" s="29"/>
      <c r="EU4452" s="29"/>
      <c r="EV4452" s="29"/>
      <c r="EW4452" s="29"/>
      <c r="EX4452" s="29"/>
      <c r="EY4452" s="29"/>
      <c r="EZ4452" s="29"/>
      <c r="FA4452" s="29"/>
      <c r="FB4452" s="29"/>
      <c r="FC4452" s="29"/>
      <c r="FD4452" s="29"/>
      <c r="FE4452" s="29"/>
      <c r="FF4452" s="29"/>
      <c r="FG4452" s="29"/>
      <c r="FH4452" s="29"/>
      <c r="FI4452" s="29"/>
      <c r="FJ4452" s="29"/>
      <c r="FK4452" s="29"/>
      <c r="FL4452" s="29"/>
      <c r="FM4452" s="29"/>
      <c r="FN4452" s="29"/>
      <c r="FO4452" s="29"/>
      <c r="FP4452" s="29"/>
      <c r="FQ4452" s="29"/>
      <c r="FR4452" s="29"/>
      <c r="FS4452" s="29"/>
      <c r="FT4452" s="29"/>
      <c r="FU4452" s="29"/>
      <c r="FV4452" s="29"/>
      <c r="FW4452" s="29"/>
      <c r="FX4452" s="29"/>
      <c r="FY4452" s="29"/>
      <c r="FZ4452" s="29"/>
      <c r="GA4452" s="29"/>
      <c r="GB4452" s="29"/>
      <c r="GC4452" s="29"/>
      <c r="GD4452" s="29"/>
      <c r="GE4452" s="29"/>
      <c r="GF4452" s="29"/>
      <c r="GG4452" s="29"/>
      <c r="GH4452" s="29"/>
      <c r="GI4452" s="29"/>
      <c r="GJ4452" s="29"/>
      <c r="GK4452" s="29"/>
      <c r="GL4452" s="29"/>
      <c r="GM4452" s="29"/>
      <c r="GN4452" s="29"/>
      <c r="GO4452" s="29"/>
      <c r="GP4452" s="29"/>
      <c r="GQ4452" s="29"/>
      <c r="GR4452" s="29"/>
      <c r="GS4452" s="29"/>
      <c r="GT4452" s="29"/>
      <c r="GU4452" s="29"/>
      <c r="GV4452" s="29"/>
      <c r="GW4452" s="29"/>
      <c r="GX4452" s="29"/>
      <c r="GY4452" s="29"/>
      <c r="GZ4452" s="29"/>
      <c r="HA4452" s="29"/>
      <c r="HB4452" s="29"/>
      <c r="HC4452" s="29"/>
      <c r="HD4452" s="29"/>
      <c r="HE4452" s="29"/>
      <c r="HF4452" s="29"/>
      <c r="HG4452" s="29"/>
      <c r="HH4452" s="29"/>
      <c r="HI4452" s="29"/>
      <c r="HJ4452" s="29"/>
      <c r="HK4452" s="29"/>
      <c r="HL4452" s="29"/>
      <c r="HM4452" s="29"/>
      <c r="HN4452" s="29"/>
      <c r="HO4452" s="29"/>
      <c r="HP4452" s="29"/>
      <c r="HQ4452" s="29"/>
      <c r="HR4452" s="29"/>
      <c r="HS4452" s="29"/>
      <c r="HT4452" s="29"/>
      <c r="HU4452" s="29"/>
      <c r="HV4452" s="29"/>
      <c r="HW4452" s="29"/>
      <c r="HX4452" s="29"/>
      <c r="HY4452" s="29"/>
      <c r="HZ4452" s="29"/>
      <c r="IA4452" s="29"/>
      <c r="IB4452" s="29"/>
      <c r="IC4452" s="29"/>
      <c r="ID4452" s="29"/>
      <c r="IE4452" s="29"/>
      <c r="IF4452" s="29"/>
      <c r="IG4452" s="29"/>
      <c r="IH4452" s="29"/>
      <c r="II4452" s="29"/>
      <c r="IJ4452" s="29"/>
      <c r="IK4452" s="29"/>
      <c r="IL4452" s="29"/>
      <c r="IM4452" s="29"/>
      <c r="IN4452" s="29"/>
      <c r="IO4452" s="29"/>
      <c r="IP4452" s="29"/>
      <c r="IQ4452" s="29"/>
      <c r="IR4452" s="29"/>
      <c r="IS4452" s="29"/>
      <c r="IT4452" s="29"/>
      <c r="IU4452" s="29"/>
      <c r="IV4452" s="29"/>
      <c r="IW4452" s="29"/>
      <c r="IX4452" s="29"/>
      <c r="IY4452" s="29"/>
      <c r="IZ4452" s="29"/>
      <c r="JA4452" s="29"/>
      <c r="JB4452" s="29"/>
      <c r="JC4452" s="29"/>
      <c r="JD4452" s="29"/>
      <c r="JE4452" s="29"/>
      <c r="JF4452" s="29"/>
      <c r="JG4452" s="29"/>
      <c r="JH4452" s="29"/>
      <c r="JI4452" s="29"/>
      <c r="JJ4452" s="29"/>
      <c r="JK4452" s="29"/>
      <c r="JL4452" s="29"/>
      <c r="JM4452" s="29"/>
      <c r="JN4452" s="29"/>
      <c r="JO4452" s="29"/>
      <c r="JP4452" s="29"/>
      <c r="JQ4452" s="29"/>
      <c r="JR4452" s="29"/>
      <c r="JS4452" s="29"/>
      <c r="JT4452" s="29"/>
      <c r="JU4452" s="29"/>
      <c r="JV4452" s="29"/>
      <c r="JW4452" s="29"/>
      <c r="JX4452" s="29"/>
      <c r="JY4452" s="29"/>
      <c r="JZ4452" s="29"/>
      <c r="KA4452" s="29"/>
      <c r="KB4452" s="29"/>
      <c r="KC4452" s="29"/>
      <c r="KD4452" s="29"/>
      <c r="KE4452" s="29"/>
      <c r="KF4452" s="29"/>
      <c r="KG4452" s="29"/>
      <c r="KH4452" s="29"/>
      <c r="KI4452" s="29"/>
      <c r="KJ4452" s="29"/>
      <c r="KK4452" s="29"/>
      <c r="KL4452" s="29"/>
      <c r="KM4452" s="29"/>
      <c r="KN4452" s="29"/>
      <c r="KO4452" s="29"/>
      <c r="KP4452" s="29"/>
      <c r="KQ4452" s="29"/>
      <c r="KR4452" s="29"/>
      <c r="KS4452" s="29"/>
      <c r="KT4452" s="29"/>
      <c r="KU4452" s="29"/>
      <c r="KV4452" s="29"/>
      <c r="KW4452" s="29"/>
      <c r="KX4452" s="29"/>
      <c r="KY4452" s="29"/>
      <c r="KZ4452" s="29"/>
      <c r="LA4452" s="29"/>
      <c r="LB4452" s="29"/>
      <c r="LC4452" s="29"/>
      <c r="LD4452" s="29"/>
      <c r="LE4452" s="29"/>
      <c r="LF4452" s="29"/>
      <c r="LG4452" s="29"/>
      <c r="LH4452" s="29"/>
      <c r="LI4452" s="29"/>
      <c r="LJ4452" s="29"/>
      <c r="LK4452" s="29"/>
      <c r="LL4452" s="29"/>
      <c r="LM4452" s="29"/>
      <c r="LN4452" s="29"/>
      <c r="LO4452" s="29"/>
      <c r="LP4452" s="29"/>
      <c r="LQ4452" s="29"/>
      <c r="LR4452" s="29"/>
      <c r="LS4452" s="29"/>
      <c r="LT4452" s="29"/>
      <c r="LU4452" s="29"/>
      <c r="LV4452" s="29"/>
      <c r="LW4452" s="29"/>
      <c r="LX4452" s="29"/>
      <c r="LY4452" s="29"/>
      <c r="LZ4452" s="29"/>
      <c r="MA4452" s="29"/>
      <c r="MB4452" s="29"/>
      <c r="MC4452" s="29"/>
      <c r="MD4452" s="29"/>
      <c r="ME4452" s="29"/>
      <c r="MF4452" s="29"/>
      <c r="MG4452" s="29"/>
      <c r="MH4452" s="29"/>
      <c r="MI4452" s="29"/>
      <c r="MJ4452" s="29"/>
      <c r="MK4452" s="29"/>
      <c r="ML4452" s="29"/>
      <c r="MM4452" s="29"/>
      <c r="MN4452" s="29"/>
      <c r="MO4452" s="29"/>
      <c r="MP4452" s="29"/>
      <c r="MQ4452" s="29"/>
      <c r="MR4452" s="29"/>
      <c r="MS4452" s="29"/>
      <c r="MT4452" s="29"/>
      <c r="MU4452" s="29"/>
      <c r="MV4452" s="29"/>
      <c r="MW4452" s="29"/>
      <c r="MX4452" s="29"/>
      <c r="MY4452" s="29"/>
      <c r="MZ4452" s="29"/>
      <c r="NA4452" s="29"/>
      <c r="NB4452" s="29"/>
      <c r="NC4452" s="29"/>
      <c r="ND4452" s="29"/>
      <c r="NE4452" s="29"/>
      <c r="NF4452" s="29"/>
      <c r="NG4452" s="29"/>
      <c r="NH4452" s="29"/>
      <c r="NI4452" s="29"/>
      <c r="NJ4452" s="29"/>
      <c r="NK4452" s="29"/>
      <c r="NL4452" s="29"/>
      <c r="NM4452" s="29"/>
      <c r="NN4452" s="29"/>
      <c r="NO4452" s="29"/>
      <c r="NP4452" s="29"/>
      <c r="NQ4452" s="29"/>
      <c r="NR4452" s="29"/>
      <c r="NS4452" s="29"/>
      <c r="NT4452" s="29"/>
      <c r="NU4452" s="29"/>
      <c r="NV4452" s="29"/>
      <c r="NW4452" s="29"/>
      <c r="NX4452" s="29"/>
      <c r="NY4452" s="29"/>
      <c r="NZ4452" s="29"/>
      <c r="OA4452" s="29"/>
      <c r="OB4452" s="29"/>
      <c r="OC4452" s="29"/>
      <c r="OD4452" s="29"/>
      <c r="OE4452" s="29"/>
      <c r="OF4452" s="29"/>
      <c r="OG4452" s="29"/>
      <c r="OH4452" s="29"/>
    </row>
    <row r="4453" spans="1:398" ht="16.5" customHeight="1">
      <c r="A4453" s="30" t="s">
        <v>5742</v>
      </c>
      <c r="B4453" s="13"/>
      <c r="C4453" s="487"/>
      <c r="D4453" s="12"/>
      <c r="E4453" s="14" t="s">
        <v>8536</v>
      </c>
      <c r="F4453" s="14"/>
      <c r="G4453" s="14"/>
      <c r="H4453" s="15"/>
      <c r="I4453" s="15">
        <v>1</v>
      </c>
      <c r="J4453" s="15">
        <v>0</v>
      </c>
      <c r="K4453" s="15">
        <v>0</v>
      </c>
      <c r="L4453" s="16" t="s">
        <v>5725</v>
      </c>
      <c r="M4453" s="16"/>
      <c r="N4453" s="16" t="s">
        <v>41</v>
      </c>
      <c r="O4453" s="94">
        <v>400</v>
      </c>
      <c r="P4453" s="94">
        <v>0</v>
      </c>
      <c r="Q4453" s="94">
        <v>0</v>
      </c>
      <c r="R4453" s="18" t="s">
        <v>33</v>
      </c>
      <c r="S4453" s="19"/>
      <c r="T4453" s="19"/>
      <c r="U4453" s="19"/>
      <c r="V4453" s="19">
        <v>20</v>
      </c>
      <c r="W4453" s="20">
        <v>0.1</v>
      </c>
      <c r="X4453" s="21">
        <v>40</v>
      </c>
      <c r="Y4453" s="22" t="s">
        <v>33</v>
      </c>
      <c r="Z4453" s="86" t="s">
        <v>62</v>
      </c>
      <c r="AA4453" s="86">
        <v>0</v>
      </c>
      <c r="AB4453" s="14" t="s">
        <v>414</v>
      </c>
      <c r="AC4453" s="14" t="s">
        <v>414</v>
      </c>
      <c r="AD4453" s="25"/>
      <c r="AE4453" s="26"/>
      <c r="AF4453" s="27"/>
      <c r="AG4453" s="31"/>
      <c r="AH4453" s="32"/>
      <c r="AI4453" s="32"/>
      <c r="AJ4453" s="32"/>
      <c r="AK4453" s="32"/>
      <c r="AL4453" s="32"/>
      <c r="AM4453" s="32"/>
      <c r="AN4453" s="32"/>
      <c r="AO4453" s="32"/>
      <c r="AP4453" s="30"/>
      <c r="AQ4453" s="30"/>
      <c r="AR4453" s="30"/>
      <c r="AS4453" s="30"/>
      <c r="AT4453" s="30"/>
      <c r="AU4453" s="30"/>
      <c r="AV4453" s="30"/>
      <c r="AW4453" s="30"/>
      <c r="AX4453" s="30"/>
      <c r="AY4453" s="30"/>
      <c r="AZ4453" s="30"/>
      <c r="BA4453" s="30"/>
      <c r="BB4453" s="30"/>
      <c r="BC4453" s="30"/>
      <c r="BD4453" s="30"/>
      <c r="BE4453" s="30"/>
      <c r="BF4453" s="30"/>
      <c r="BG4453" s="30"/>
      <c r="BH4453" s="30"/>
      <c r="BI4453" s="30"/>
      <c r="BJ4453" s="30"/>
      <c r="BK4453" s="30"/>
      <c r="BL4453" s="30"/>
      <c r="BM4453" s="30"/>
      <c r="BN4453" s="30"/>
      <c r="BO4453" s="30"/>
      <c r="BP4453" s="30"/>
      <c r="BQ4453" s="30"/>
      <c r="BR4453" s="29"/>
      <c r="BS4453" s="29"/>
      <c r="BT4453" s="29"/>
      <c r="BU4453" s="29"/>
      <c r="BV4453" s="29"/>
      <c r="BW4453" s="29"/>
      <c r="BX4453" s="29"/>
      <c r="BY4453" s="29"/>
      <c r="BZ4453" s="29"/>
      <c r="CA4453" s="29"/>
      <c r="CB4453" s="29"/>
      <c r="CC4453" s="29"/>
      <c r="CD4453" s="29"/>
      <c r="CE4453" s="29"/>
      <c r="CF4453" s="29"/>
      <c r="CG4453" s="29"/>
      <c r="CH4453" s="29"/>
      <c r="CI4453" s="29"/>
      <c r="CJ4453" s="29"/>
      <c r="CK4453" s="29"/>
      <c r="CL4453" s="29"/>
      <c r="CM4453" s="29"/>
      <c r="CN4453" s="29"/>
      <c r="CO4453" s="29"/>
      <c r="CP4453" s="29"/>
      <c r="CQ4453" s="29"/>
      <c r="CR4453" s="29"/>
      <c r="CS4453" s="29"/>
      <c r="CT4453" s="29"/>
      <c r="CU4453" s="29"/>
      <c r="CV4453" s="29"/>
      <c r="CW4453" s="29"/>
      <c r="CX4453" s="29"/>
      <c r="CY4453" s="29"/>
      <c r="CZ4453" s="29"/>
      <c r="DA4453" s="29"/>
      <c r="DB4453" s="29"/>
      <c r="DC4453" s="29"/>
      <c r="DD4453" s="29"/>
      <c r="DE4453" s="29"/>
      <c r="DF4453" s="29"/>
      <c r="DG4453" s="29"/>
      <c r="DH4453" s="29"/>
      <c r="DI4453" s="29"/>
      <c r="DJ4453" s="29"/>
      <c r="DK4453" s="29"/>
      <c r="DL4453" s="29"/>
      <c r="DM4453" s="29"/>
      <c r="DN4453" s="29"/>
      <c r="DO4453" s="29"/>
      <c r="DP4453" s="29"/>
      <c r="DQ4453" s="29"/>
      <c r="DR4453" s="29"/>
      <c r="DS4453" s="29"/>
      <c r="DT4453" s="29"/>
      <c r="DU4453" s="29"/>
      <c r="DV4453" s="29"/>
      <c r="DW4453" s="29"/>
      <c r="DX4453" s="29"/>
      <c r="DY4453" s="29"/>
      <c r="DZ4453" s="29"/>
      <c r="EA4453" s="29"/>
      <c r="EB4453" s="29"/>
      <c r="EC4453" s="29"/>
      <c r="ED4453" s="29"/>
      <c r="EE4453" s="29"/>
      <c r="EF4453" s="29"/>
      <c r="EG4453" s="29"/>
      <c r="EH4453" s="29"/>
      <c r="EI4453" s="29"/>
      <c r="EJ4453" s="29"/>
      <c r="EK4453" s="29"/>
      <c r="EL4453" s="29"/>
      <c r="EM4453" s="29"/>
      <c r="EN4453" s="29"/>
      <c r="EO4453" s="29"/>
      <c r="EP4453" s="29"/>
      <c r="EQ4453" s="29"/>
      <c r="ER4453" s="29"/>
      <c r="ES4453" s="29"/>
      <c r="ET4453" s="29"/>
      <c r="EU4453" s="29"/>
      <c r="EV4453" s="29"/>
      <c r="EW4453" s="29"/>
      <c r="EX4453" s="29"/>
      <c r="EY4453" s="29"/>
      <c r="EZ4453" s="29"/>
      <c r="FA4453" s="29"/>
      <c r="FB4453" s="29"/>
      <c r="FC4453" s="29"/>
      <c r="FD4453" s="29"/>
      <c r="FE4453" s="29"/>
      <c r="FF4453" s="29"/>
      <c r="FG4453" s="29"/>
      <c r="FH4453" s="29"/>
      <c r="FI4453" s="29"/>
      <c r="FJ4453" s="29"/>
      <c r="FK4453" s="29"/>
      <c r="FL4453" s="29"/>
      <c r="FM4453" s="29"/>
      <c r="FN4453" s="29"/>
      <c r="FO4453" s="29"/>
      <c r="FP4453" s="29"/>
      <c r="FQ4453" s="29"/>
      <c r="FR4453" s="29"/>
      <c r="FS4453" s="29"/>
      <c r="FT4453" s="29"/>
      <c r="FU4453" s="29"/>
      <c r="FV4453" s="29"/>
      <c r="FW4453" s="29"/>
      <c r="FX4453" s="29"/>
      <c r="FY4453" s="29"/>
      <c r="FZ4453" s="29"/>
      <c r="GA4453" s="29"/>
      <c r="GB4453" s="29"/>
      <c r="GC4453" s="29"/>
      <c r="GD4453" s="29"/>
      <c r="GE4453" s="29"/>
      <c r="GF4453" s="29"/>
      <c r="GG4453" s="29"/>
      <c r="GH4453" s="29"/>
      <c r="GI4453" s="29"/>
      <c r="GJ4453" s="29"/>
      <c r="GK4453" s="29"/>
      <c r="GL4453" s="29"/>
      <c r="GM4453" s="29"/>
      <c r="GN4453" s="29"/>
      <c r="GO4453" s="29"/>
      <c r="GP4453" s="29"/>
      <c r="GQ4453" s="29"/>
      <c r="GR4453" s="29"/>
      <c r="GS4453" s="29"/>
      <c r="GT4453" s="29"/>
      <c r="GU4453" s="29"/>
      <c r="GV4453" s="29"/>
      <c r="GW4453" s="29"/>
      <c r="GX4453" s="29"/>
      <c r="GY4453" s="29"/>
      <c r="GZ4453" s="29"/>
      <c r="HA4453" s="29"/>
      <c r="HB4453" s="29"/>
      <c r="HC4453" s="29"/>
      <c r="HD4453" s="29"/>
      <c r="HE4453" s="29"/>
      <c r="HF4453" s="29"/>
      <c r="HG4453" s="29"/>
      <c r="HH4453" s="29"/>
      <c r="HI4453" s="29"/>
      <c r="HJ4453" s="29"/>
      <c r="HK4453" s="29"/>
      <c r="HL4453" s="29"/>
      <c r="HM4453" s="29"/>
      <c r="HN4453" s="29"/>
      <c r="HO4453" s="29"/>
      <c r="HP4453" s="29"/>
      <c r="HQ4453" s="29"/>
      <c r="HR4453" s="29"/>
      <c r="HS4453" s="29"/>
      <c r="HT4453" s="29"/>
      <c r="HU4453" s="29"/>
      <c r="HV4453" s="29"/>
      <c r="HW4453" s="29"/>
      <c r="HX4453" s="29"/>
      <c r="HY4453" s="29"/>
      <c r="HZ4453" s="29"/>
      <c r="IA4453" s="29"/>
      <c r="IB4453" s="29"/>
      <c r="IC4453" s="29"/>
      <c r="ID4453" s="29"/>
      <c r="IE4453" s="29"/>
      <c r="IF4453" s="29"/>
      <c r="IG4453" s="29"/>
      <c r="IH4453" s="29"/>
      <c r="II4453" s="29"/>
      <c r="IJ4453" s="29"/>
      <c r="IK4453" s="29"/>
      <c r="IL4453" s="29"/>
      <c r="IM4453" s="29"/>
      <c r="IN4453" s="29"/>
      <c r="IO4453" s="29"/>
      <c r="IP4453" s="29"/>
      <c r="IQ4453" s="29"/>
      <c r="IR4453" s="29"/>
      <c r="IS4453" s="29"/>
      <c r="IT4453" s="29"/>
      <c r="IU4453" s="29"/>
      <c r="IV4453" s="29"/>
      <c r="IW4453" s="29"/>
      <c r="IX4453" s="29"/>
      <c r="IY4453" s="29"/>
      <c r="IZ4453" s="29"/>
      <c r="JA4453" s="29"/>
      <c r="JB4453" s="29"/>
      <c r="JC4453" s="29"/>
      <c r="JD4453" s="29"/>
      <c r="JE4453" s="29"/>
      <c r="JF4453" s="29"/>
      <c r="JG4453" s="29"/>
      <c r="JH4453" s="29"/>
      <c r="JI4453" s="29"/>
      <c r="JJ4453" s="29"/>
      <c r="JK4453" s="29"/>
      <c r="JL4453" s="29"/>
      <c r="JM4453" s="29"/>
      <c r="JN4453" s="29"/>
      <c r="JO4453" s="29"/>
      <c r="JP4453" s="29"/>
      <c r="JQ4453" s="29"/>
      <c r="JR4453" s="29"/>
      <c r="JS4453" s="29"/>
      <c r="JT4453" s="29"/>
      <c r="JU4453" s="29"/>
      <c r="JV4453" s="29"/>
      <c r="JW4453" s="29"/>
      <c r="JX4453" s="29"/>
      <c r="JY4453" s="29"/>
      <c r="JZ4453" s="29"/>
      <c r="KA4453" s="29"/>
      <c r="KB4453" s="29"/>
      <c r="KC4453" s="29"/>
      <c r="KD4453" s="29"/>
      <c r="KE4453" s="29"/>
      <c r="KF4453" s="29"/>
      <c r="KG4453" s="29"/>
      <c r="KH4453" s="29"/>
      <c r="KI4453" s="29"/>
      <c r="KJ4453" s="29"/>
      <c r="KK4453" s="29"/>
      <c r="KL4453" s="29"/>
      <c r="KM4453" s="29"/>
      <c r="KN4453" s="29"/>
      <c r="KO4453" s="29"/>
      <c r="KP4453" s="29"/>
      <c r="KQ4453" s="29"/>
      <c r="KR4453" s="29"/>
      <c r="KS4453" s="29"/>
      <c r="KT4453" s="29"/>
      <c r="KU4453" s="29"/>
      <c r="KV4453" s="29"/>
      <c r="KW4453" s="29"/>
      <c r="KX4453" s="29"/>
      <c r="KY4453" s="29"/>
      <c r="KZ4453" s="29"/>
      <c r="LA4453" s="29"/>
      <c r="LB4453" s="29"/>
      <c r="LC4453" s="29"/>
      <c r="LD4453" s="29"/>
      <c r="LE4453" s="29"/>
      <c r="LF4453" s="29"/>
      <c r="LG4453" s="29"/>
      <c r="LH4453" s="29"/>
      <c r="LI4453" s="29"/>
      <c r="LJ4453" s="29"/>
      <c r="LK4453" s="29"/>
      <c r="LL4453" s="29"/>
      <c r="LM4453" s="29"/>
      <c r="LN4453" s="29"/>
      <c r="LO4453" s="29"/>
      <c r="LP4453" s="29"/>
      <c r="LQ4453" s="29"/>
      <c r="LR4453" s="29"/>
      <c r="LS4453" s="29"/>
      <c r="LT4453" s="29"/>
      <c r="LU4453" s="29"/>
      <c r="LV4453" s="29"/>
      <c r="LW4453" s="29"/>
      <c r="LX4453" s="29"/>
      <c r="LY4453" s="29"/>
      <c r="LZ4453" s="29"/>
      <c r="MA4453" s="29"/>
      <c r="MB4453" s="29"/>
      <c r="MC4453" s="29"/>
      <c r="MD4453" s="29"/>
      <c r="ME4453" s="29"/>
      <c r="MF4453" s="29"/>
      <c r="MG4453" s="29"/>
      <c r="MH4453" s="29"/>
      <c r="MI4453" s="29"/>
      <c r="MJ4453" s="29"/>
      <c r="MK4453" s="29"/>
      <c r="ML4453" s="29"/>
      <c r="MM4453" s="29"/>
      <c r="MN4453" s="29"/>
      <c r="MO4453" s="29"/>
      <c r="MP4453" s="29"/>
      <c r="MQ4453" s="29"/>
      <c r="MR4453" s="29"/>
      <c r="MS4453" s="29"/>
      <c r="MT4453" s="29"/>
      <c r="MU4453" s="29"/>
      <c r="MV4453" s="29"/>
      <c r="MW4453" s="29"/>
      <c r="MX4453" s="29"/>
      <c r="MY4453" s="29"/>
      <c r="MZ4453" s="29"/>
      <c r="NA4453" s="29"/>
      <c r="NB4453" s="29"/>
      <c r="NC4453" s="29"/>
      <c r="ND4453" s="29"/>
      <c r="NE4453" s="29"/>
      <c r="NF4453" s="29"/>
      <c r="NG4453" s="29"/>
      <c r="NH4453" s="29"/>
      <c r="NI4453" s="29"/>
      <c r="NJ4453" s="29"/>
      <c r="NK4453" s="29"/>
      <c r="NL4453" s="29"/>
      <c r="NM4453" s="29"/>
      <c r="NN4453" s="29"/>
      <c r="NO4453" s="29"/>
      <c r="NP4453" s="29"/>
      <c r="NQ4453" s="29"/>
      <c r="NR4453" s="29"/>
      <c r="NS4453" s="29"/>
      <c r="NT4453" s="29"/>
      <c r="NU4453" s="29"/>
      <c r="NV4453" s="29"/>
      <c r="NW4453" s="29"/>
      <c r="NX4453" s="29"/>
      <c r="NY4453" s="29"/>
      <c r="NZ4453" s="29"/>
      <c r="OA4453" s="29"/>
      <c r="OB4453" s="29"/>
      <c r="OC4453" s="29"/>
      <c r="OD4453" s="29"/>
      <c r="OE4453" s="29"/>
      <c r="OF4453" s="29"/>
      <c r="OG4453" s="29"/>
      <c r="OH4453" s="29"/>
    </row>
    <row r="4454" spans="1:398" ht="16.5" customHeight="1">
      <c r="A4454" s="30" t="s">
        <v>5742</v>
      </c>
      <c r="B4454" s="13"/>
      <c r="C4454" s="487"/>
      <c r="D4454" s="12"/>
      <c r="E4454" s="14" t="s">
        <v>1587</v>
      </c>
      <c r="F4454" s="14" t="s">
        <v>8549</v>
      </c>
      <c r="G4454" s="14" t="s">
        <v>8550</v>
      </c>
      <c r="H4454" s="15"/>
      <c r="I4454" s="15">
        <v>1</v>
      </c>
      <c r="J4454" s="15">
        <v>0</v>
      </c>
      <c r="K4454" s="15">
        <v>0</v>
      </c>
      <c r="L4454" s="16" t="s">
        <v>5725</v>
      </c>
      <c r="M4454" s="16"/>
      <c r="N4454" s="16" t="s">
        <v>41</v>
      </c>
      <c r="O4454" s="94">
        <v>400</v>
      </c>
      <c r="P4454" s="94">
        <v>0</v>
      </c>
      <c r="Q4454" s="94">
        <v>0</v>
      </c>
      <c r="R4454" s="18" t="s">
        <v>33</v>
      </c>
      <c r="S4454" s="19">
        <v>60</v>
      </c>
      <c r="T4454" s="19">
        <v>110</v>
      </c>
      <c r="U4454" s="19">
        <v>1</v>
      </c>
      <c r="V4454" s="19"/>
      <c r="W4454" s="20">
        <f>(T4454*U4454)/1000</f>
        <v>0.11</v>
      </c>
      <c r="X4454" s="21">
        <v>44</v>
      </c>
      <c r="Y4454" s="22" t="s">
        <v>33</v>
      </c>
      <c r="Z4454" s="86" t="s">
        <v>62</v>
      </c>
      <c r="AA4454" s="86">
        <v>0</v>
      </c>
      <c r="AB4454" s="14" t="s">
        <v>414</v>
      </c>
      <c r="AC4454" s="14" t="s">
        <v>414</v>
      </c>
      <c r="AD4454" s="25"/>
      <c r="AE4454" s="26"/>
      <c r="AF4454" s="27"/>
      <c r="AG4454" s="31"/>
      <c r="AH4454" s="32"/>
      <c r="AI4454" s="32"/>
      <c r="AJ4454" s="32"/>
      <c r="AK4454" s="32"/>
      <c r="AL4454" s="32"/>
      <c r="AM4454" s="32"/>
      <c r="AN4454" s="32"/>
      <c r="AO4454" s="32"/>
      <c r="AP4454" s="30"/>
      <c r="AQ4454" s="30"/>
      <c r="AR4454" s="30"/>
      <c r="AS4454" s="30"/>
      <c r="AT4454" s="30"/>
      <c r="AU4454" s="30"/>
      <c r="AV4454" s="30"/>
      <c r="AW4454" s="30"/>
      <c r="AX4454" s="30"/>
      <c r="AY4454" s="30"/>
      <c r="AZ4454" s="30"/>
      <c r="BA4454" s="30"/>
      <c r="BB4454" s="30"/>
      <c r="BC4454" s="30"/>
      <c r="BD4454" s="30"/>
      <c r="BE4454" s="30"/>
      <c r="BF4454" s="30"/>
      <c r="BG4454" s="30"/>
      <c r="BH4454" s="30"/>
      <c r="BI4454" s="30"/>
      <c r="BJ4454" s="30"/>
      <c r="BK4454" s="30"/>
      <c r="BL4454" s="30"/>
      <c r="BM4454" s="30"/>
      <c r="BN4454" s="30"/>
      <c r="BO4454" s="30"/>
      <c r="BP4454" s="30"/>
      <c r="BQ4454" s="30"/>
      <c r="BR4454" s="29"/>
      <c r="BS4454" s="29"/>
      <c r="BT4454" s="29"/>
      <c r="BU4454" s="29"/>
      <c r="BV4454" s="29"/>
      <c r="BW4454" s="29"/>
      <c r="BX4454" s="29"/>
      <c r="BY4454" s="29"/>
      <c r="BZ4454" s="29"/>
      <c r="CA4454" s="29"/>
      <c r="CB4454" s="29"/>
      <c r="CC4454" s="29"/>
      <c r="CD4454" s="29"/>
      <c r="CE4454" s="29"/>
      <c r="CF4454" s="29"/>
      <c r="CG4454" s="29"/>
      <c r="CH4454" s="29"/>
      <c r="CI4454" s="29"/>
      <c r="CJ4454" s="29"/>
      <c r="CK4454" s="29"/>
      <c r="CL4454" s="29"/>
      <c r="CM4454" s="29"/>
      <c r="CN4454" s="29"/>
      <c r="CO4454" s="29"/>
      <c r="CP4454" s="29"/>
      <c r="CQ4454" s="29"/>
      <c r="CR4454" s="29"/>
      <c r="CS4454" s="29"/>
      <c r="CT4454" s="29"/>
      <c r="CU4454" s="29"/>
      <c r="CV4454" s="29"/>
      <c r="CW4454" s="29"/>
      <c r="CX4454" s="29"/>
      <c r="CY4454" s="29"/>
      <c r="CZ4454" s="29"/>
      <c r="DA4454" s="29"/>
      <c r="DB4454" s="29"/>
      <c r="DC4454" s="29"/>
      <c r="DD4454" s="29"/>
      <c r="DE4454" s="29"/>
      <c r="DF4454" s="29"/>
      <c r="DG4454" s="29"/>
      <c r="DH4454" s="29"/>
      <c r="DI4454" s="29"/>
      <c r="DJ4454" s="29"/>
      <c r="DK4454" s="29"/>
      <c r="DL4454" s="29"/>
      <c r="DM4454" s="29"/>
      <c r="DN4454" s="29"/>
      <c r="DO4454" s="29"/>
      <c r="DP4454" s="29"/>
      <c r="DQ4454" s="29"/>
      <c r="DR4454" s="29"/>
      <c r="DS4454" s="29"/>
      <c r="DT4454" s="29"/>
      <c r="DU4454" s="29"/>
      <c r="DV4454" s="29"/>
      <c r="DW4454" s="29"/>
      <c r="DX4454" s="29"/>
      <c r="DY4454" s="29"/>
      <c r="DZ4454" s="29"/>
      <c r="EA4454" s="29"/>
      <c r="EB4454" s="29"/>
      <c r="EC4454" s="29"/>
      <c r="ED4454" s="29"/>
      <c r="EE4454" s="29"/>
      <c r="EF4454" s="29"/>
      <c r="EG4454" s="29"/>
      <c r="EH4454" s="29"/>
      <c r="EI4454" s="29"/>
      <c r="EJ4454" s="29"/>
      <c r="EK4454" s="29"/>
      <c r="EL4454" s="29"/>
      <c r="EM4454" s="29"/>
      <c r="EN4454" s="29"/>
      <c r="EO4454" s="29"/>
      <c r="EP4454" s="29"/>
      <c r="EQ4454" s="29"/>
      <c r="ER4454" s="29"/>
      <c r="ES4454" s="29"/>
      <c r="ET4454" s="29"/>
      <c r="EU4454" s="29"/>
      <c r="EV4454" s="29"/>
      <c r="EW4454" s="29"/>
      <c r="EX4454" s="29"/>
      <c r="EY4454" s="29"/>
      <c r="EZ4454" s="29"/>
      <c r="FA4454" s="29"/>
      <c r="FB4454" s="29"/>
      <c r="FC4454" s="29"/>
      <c r="FD4454" s="29"/>
      <c r="FE4454" s="29"/>
      <c r="FF4454" s="29"/>
      <c r="FG4454" s="29"/>
      <c r="FH4454" s="29"/>
      <c r="FI4454" s="29"/>
      <c r="FJ4454" s="29"/>
      <c r="FK4454" s="29"/>
      <c r="FL4454" s="29"/>
      <c r="FM4454" s="29"/>
      <c r="FN4454" s="29"/>
      <c r="FO4454" s="29"/>
      <c r="FP4454" s="29"/>
      <c r="FQ4454" s="29"/>
      <c r="FR4454" s="29"/>
      <c r="FS4454" s="29"/>
      <c r="FT4454" s="29"/>
      <c r="FU4454" s="29"/>
      <c r="FV4454" s="29"/>
      <c r="FW4454" s="29"/>
      <c r="FX4454" s="29"/>
      <c r="FY4454" s="29"/>
      <c r="FZ4454" s="29"/>
      <c r="GA4454" s="29"/>
      <c r="GB4454" s="29"/>
      <c r="GC4454" s="29"/>
      <c r="GD4454" s="29"/>
      <c r="GE4454" s="29"/>
      <c r="GF4454" s="29"/>
      <c r="GG4454" s="29"/>
      <c r="GH4454" s="29"/>
      <c r="GI4454" s="29"/>
      <c r="GJ4454" s="29"/>
      <c r="GK4454" s="29"/>
      <c r="GL4454" s="29"/>
      <c r="GM4454" s="29"/>
      <c r="GN4454" s="29"/>
      <c r="GO4454" s="29"/>
      <c r="GP4454" s="29"/>
      <c r="GQ4454" s="29"/>
      <c r="GR4454" s="29"/>
      <c r="GS4454" s="29"/>
      <c r="GT4454" s="29"/>
      <c r="GU4454" s="29"/>
      <c r="GV4454" s="29"/>
      <c r="GW4454" s="29"/>
      <c r="GX4454" s="29"/>
      <c r="GY4454" s="29"/>
      <c r="GZ4454" s="29"/>
      <c r="HA4454" s="29"/>
      <c r="HB4454" s="29"/>
      <c r="HC4454" s="29"/>
      <c r="HD4454" s="29"/>
      <c r="HE4454" s="29"/>
      <c r="HF4454" s="29"/>
      <c r="HG4454" s="29"/>
      <c r="HH4454" s="29"/>
      <c r="HI4454" s="29"/>
      <c r="HJ4454" s="29"/>
      <c r="HK4454" s="29"/>
      <c r="HL4454" s="29"/>
      <c r="HM4454" s="29"/>
      <c r="HN4454" s="29"/>
      <c r="HO4454" s="29"/>
      <c r="HP4454" s="29"/>
      <c r="HQ4454" s="29"/>
      <c r="HR4454" s="29"/>
      <c r="HS4454" s="29"/>
      <c r="HT4454" s="29"/>
      <c r="HU4454" s="29"/>
      <c r="HV4454" s="29"/>
      <c r="HW4454" s="29"/>
      <c r="HX4454" s="29"/>
      <c r="HY4454" s="29"/>
      <c r="HZ4454" s="29"/>
      <c r="IA4454" s="29"/>
      <c r="IB4454" s="29"/>
      <c r="IC4454" s="29"/>
      <c r="ID4454" s="29"/>
      <c r="IE4454" s="29"/>
      <c r="IF4454" s="29"/>
      <c r="IG4454" s="29"/>
      <c r="IH4454" s="29"/>
      <c r="II4454" s="29"/>
      <c r="IJ4454" s="29"/>
      <c r="IK4454" s="29"/>
      <c r="IL4454" s="29"/>
      <c r="IM4454" s="29"/>
      <c r="IN4454" s="29"/>
      <c r="IO4454" s="29"/>
      <c r="IP4454" s="29"/>
      <c r="IQ4454" s="29"/>
      <c r="IR4454" s="29"/>
      <c r="IS4454" s="29"/>
      <c r="IT4454" s="29"/>
      <c r="IU4454" s="29"/>
      <c r="IV4454" s="29"/>
      <c r="IW4454" s="29"/>
      <c r="IX4454" s="29"/>
      <c r="IY4454" s="29"/>
      <c r="IZ4454" s="29"/>
      <c r="JA4454" s="29"/>
      <c r="JB4454" s="29"/>
      <c r="JC4454" s="29"/>
      <c r="JD4454" s="29"/>
      <c r="JE4454" s="29"/>
      <c r="JF4454" s="29"/>
      <c r="JG4454" s="29"/>
      <c r="JH4454" s="29"/>
      <c r="JI4454" s="29"/>
      <c r="JJ4454" s="29"/>
      <c r="JK4454" s="29"/>
      <c r="JL4454" s="29"/>
      <c r="JM4454" s="29"/>
      <c r="JN4454" s="29"/>
      <c r="JO4454" s="29"/>
      <c r="JP4454" s="29"/>
      <c r="JQ4454" s="29"/>
      <c r="JR4454" s="29"/>
      <c r="JS4454" s="29"/>
      <c r="JT4454" s="29"/>
      <c r="JU4454" s="29"/>
      <c r="JV4454" s="29"/>
      <c r="JW4454" s="29"/>
      <c r="JX4454" s="29"/>
      <c r="JY4454" s="29"/>
      <c r="JZ4454" s="29"/>
      <c r="KA4454" s="29"/>
      <c r="KB4454" s="29"/>
      <c r="KC4454" s="29"/>
      <c r="KD4454" s="29"/>
      <c r="KE4454" s="29"/>
      <c r="KF4454" s="29"/>
      <c r="KG4454" s="29"/>
      <c r="KH4454" s="29"/>
      <c r="KI4454" s="29"/>
      <c r="KJ4454" s="29"/>
      <c r="KK4454" s="29"/>
      <c r="KL4454" s="29"/>
      <c r="KM4454" s="29"/>
      <c r="KN4454" s="29"/>
      <c r="KO4454" s="29"/>
      <c r="KP4454" s="29"/>
      <c r="KQ4454" s="29"/>
      <c r="KR4454" s="29"/>
      <c r="KS4454" s="29"/>
      <c r="KT4454" s="29"/>
      <c r="KU4454" s="29"/>
      <c r="KV4454" s="29"/>
      <c r="KW4454" s="29"/>
      <c r="KX4454" s="29"/>
      <c r="KY4454" s="29"/>
      <c r="KZ4454" s="29"/>
      <c r="LA4454" s="29"/>
      <c r="LB4454" s="29"/>
      <c r="LC4454" s="29"/>
      <c r="LD4454" s="29"/>
      <c r="LE4454" s="29"/>
      <c r="LF4454" s="29"/>
      <c r="LG4454" s="29"/>
      <c r="LH4454" s="29"/>
      <c r="LI4454" s="29"/>
      <c r="LJ4454" s="29"/>
      <c r="LK4454" s="29"/>
      <c r="LL4454" s="29"/>
      <c r="LM4454" s="29"/>
      <c r="LN4454" s="29"/>
      <c r="LO4454" s="29"/>
      <c r="LP4454" s="29"/>
      <c r="LQ4454" s="29"/>
      <c r="LR4454" s="29"/>
      <c r="LS4454" s="29"/>
      <c r="LT4454" s="29"/>
      <c r="LU4454" s="29"/>
      <c r="LV4454" s="29"/>
      <c r="LW4454" s="29"/>
      <c r="LX4454" s="29"/>
      <c r="LY4454" s="29"/>
      <c r="LZ4454" s="29"/>
      <c r="MA4454" s="29"/>
      <c r="MB4454" s="29"/>
      <c r="MC4454" s="29"/>
      <c r="MD4454" s="29"/>
      <c r="ME4454" s="29"/>
      <c r="MF4454" s="29"/>
      <c r="MG4454" s="29"/>
      <c r="MH4454" s="29"/>
      <c r="MI4454" s="29"/>
      <c r="MJ4454" s="29"/>
      <c r="MK4454" s="29"/>
      <c r="ML4454" s="29"/>
      <c r="MM4454" s="29"/>
      <c r="MN4454" s="29"/>
      <c r="MO4454" s="29"/>
      <c r="MP4454" s="29"/>
      <c r="MQ4454" s="29"/>
      <c r="MR4454" s="29"/>
      <c r="MS4454" s="29"/>
      <c r="MT4454" s="29"/>
      <c r="MU4454" s="29"/>
      <c r="MV4454" s="29"/>
      <c r="MW4454" s="29"/>
      <c r="MX4454" s="29"/>
      <c r="MY4454" s="29"/>
      <c r="MZ4454" s="29"/>
      <c r="NA4454" s="29"/>
      <c r="NB4454" s="29"/>
      <c r="NC4454" s="29"/>
      <c r="ND4454" s="29"/>
      <c r="NE4454" s="29"/>
      <c r="NF4454" s="29"/>
      <c r="NG4454" s="29"/>
      <c r="NH4454" s="29"/>
      <c r="NI4454" s="29"/>
      <c r="NJ4454" s="29"/>
      <c r="NK4454" s="29"/>
      <c r="NL4454" s="29"/>
      <c r="NM4454" s="29"/>
      <c r="NN4454" s="29"/>
      <c r="NO4454" s="29"/>
      <c r="NP4454" s="29"/>
      <c r="NQ4454" s="29"/>
      <c r="NR4454" s="29"/>
      <c r="NS4454" s="29"/>
      <c r="NT4454" s="29"/>
      <c r="NU4454" s="29"/>
      <c r="NV4454" s="29"/>
      <c r="NW4454" s="29"/>
      <c r="NX4454" s="29"/>
      <c r="NY4454" s="29"/>
      <c r="NZ4454" s="29"/>
      <c r="OA4454" s="29"/>
      <c r="OB4454" s="29"/>
      <c r="OC4454" s="29"/>
      <c r="OD4454" s="29"/>
      <c r="OE4454" s="29"/>
      <c r="OF4454" s="29"/>
      <c r="OG4454" s="29"/>
      <c r="OH4454" s="29"/>
    </row>
    <row r="4455" spans="1:398" ht="16.5" customHeight="1">
      <c r="A4455" s="30" t="s">
        <v>5742</v>
      </c>
      <c r="B4455" s="13"/>
      <c r="C4455" s="487"/>
      <c r="D4455" s="12"/>
      <c r="E4455" s="14" t="s">
        <v>5809</v>
      </c>
      <c r="F4455" s="14" t="s">
        <v>5834</v>
      </c>
      <c r="G4455" s="14" t="s">
        <v>5684</v>
      </c>
      <c r="H4455" s="15">
        <v>2010</v>
      </c>
      <c r="I4455" s="15">
        <v>1</v>
      </c>
      <c r="J4455" s="15">
        <v>0</v>
      </c>
      <c r="K4455" s="15">
        <v>0</v>
      </c>
      <c r="L4455" s="16" t="s">
        <v>5812</v>
      </c>
      <c r="M4455" s="16"/>
      <c r="N4455" s="16" t="s">
        <v>41</v>
      </c>
      <c r="O4455" s="94">
        <v>1920</v>
      </c>
      <c r="P4455" s="94">
        <v>0</v>
      </c>
      <c r="Q4455" s="94">
        <v>0</v>
      </c>
      <c r="R4455" s="18" t="s">
        <v>33</v>
      </c>
      <c r="S4455" s="19">
        <v>50</v>
      </c>
      <c r="T4455" s="19">
        <v>110</v>
      </c>
      <c r="U4455" s="19">
        <v>0</v>
      </c>
      <c r="V4455" s="19">
        <v>0</v>
      </c>
      <c r="W4455" s="20">
        <v>2.5000000000000001E-2</v>
      </c>
      <c r="X4455" s="21">
        <v>48</v>
      </c>
      <c r="Y4455" s="22" t="s">
        <v>33</v>
      </c>
      <c r="Z4455" s="86" t="s">
        <v>62</v>
      </c>
      <c r="AA4455" s="86">
        <v>0</v>
      </c>
      <c r="AB4455" s="86" t="s">
        <v>414</v>
      </c>
      <c r="AC4455" s="86" t="s">
        <v>414</v>
      </c>
      <c r="AD4455" s="25"/>
      <c r="AE4455" s="26"/>
      <c r="AF4455" s="27"/>
      <c r="AG4455" s="31"/>
      <c r="AH4455" s="32"/>
      <c r="AI4455" s="32"/>
      <c r="AJ4455" s="32"/>
      <c r="AK4455" s="32"/>
      <c r="AL4455" s="32"/>
      <c r="AM4455" s="32"/>
      <c r="AN4455" s="32"/>
      <c r="AO4455" s="32"/>
      <c r="AP4455" s="30"/>
      <c r="AQ4455" s="30"/>
      <c r="AR4455" s="30"/>
      <c r="AS4455" s="30"/>
      <c r="AT4455" s="30"/>
      <c r="AU4455" s="30"/>
      <c r="AV4455" s="30"/>
      <c r="AW4455" s="30"/>
      <c r="AX4455" s="30"/>
      <c r="AY4455" s="30"/>
      <c r="AZ4455" s="30"/>
      <c r="BA4455" s="30"/>
      <c r="BB4455" s="30"/>
      <c r="BC4455" s="30"/>
      <c r="BD4455" s="30"/>
      <c r="BE4455" s="30"/>
      <c r="BF4455" s="30"/>
      <c r="BG4455" s="30"/>
      <c r="BH4455" s="30"/>
      <c r="BI4455" s="30"/>
      <c r="BJ4455" s="30"/>
      <c r="BK4455" s="30"/>
      <c r="BL4455" s="30"/>
      <c r="BM4455" s="30"/>
      <c r="BN4455" s="30"/>
      <c r="BO4455" s="30"/>
      <c r="BP4455" s="30"/>
      <c r="BQ4455" s="30"/>
      <c r="BR4455" s="29"/>
      <c r="BS4455" s="29"/>
      <c r="BT4455" s="29"/>
      <c r="BU4455" s="29"/>
      <c r="BV4455" s="29"/>
      <c r="BW4455" s="29"/>
      <c r="BX4455" s="29"/>
      <c r="BY4455" s="29"/>
      <c r="BZ4455" s="29"/>
      <c r="CA4455" s="29"/>
      <c r="CB4455" s="29"/>
      <c r="CC4455" s="29"/>
      <c r="CD4455" s="29"/>
      <c r="CE4455" s="29"/>
      <c r="CF4455" s="29"/>
      <c r="CG4455" s="29"/>
      <c r="CH4455" s="29"/>
      <c r="CI4455" s="29"/>
      <c r="CJ4455" s="29"/>
      <c r="CK4455" s="29"/>
      <c r="CL4455" s="29"/>
      <c r="CM4455" s="29"/>
      <c r="CN4455" s="29"/>
      <c r="CO4455" s="29"/>
      <c r="CP4455" s="29"/>
      <c r="CQ4455" s="29"/>
      <c r="CR4455" s="29"/>
      <c r="CS4455" s="29"/>
      <c r="CT4455" s="29"/>
      <c r="CU4455" s="29"/>
      <c r="CV4455" s="29"/>
      <c r="CW4455" s="29"/>
      <c r="CX4455" s="29"/>
      <c r="CY4455" s="29"/>
      <c r="CZ4455" s="29"/>
      <c r="DA4455" s="29"/>
      <c r="DB4455" s="29"/>
      <c r="DC4455" s="29"/>
      <c r="DD4455" s="29"/>
      <c r="DE4455" s="29"/>
      <c r="DF4455" s="29"/>
      <c r="DG4455" s="29"/>
      <c r="DH4455" s="29"/>
      <c r="DI4455" s="29"/>
      <c r="DJ4455" s="29"/>
      <c r="DK4455" s="29"/>
      <c r="DL4455" s="29"/>
      <c r="DM4455" s="29"/>
      <c r="DN4455" s="29"/>
      <c r="DO4455" s="29"/>
      <c r="DP4455" s="29"/>
      <c r="DQ4455" s="29"/>
      <c r="DR4455" s="29"/>
      <c r="DS4455" s="29"/>
      <c r="DT4455" s="29"/>
      <c r="DU4455" s="29"/>
      <c r="DV4455" s="29"/>
      <c r="DW4455" s="29"/>
      <c r="DX4455" s="29"/>
      <c r="DY4455" s="29"/>
      <c r="DZ4455" s="29"/>
      <c r="EA4455" s="29"/>
      <c r="EB4455" s="29"/>
      <c r="EC4455" s="29"/>
      <c r="ED4455" s="29"/>
      <c r="EE4455" s="29"/>
      <c r="EF4455" s="29"/>
      <c r="EG4455" s="29"/>
      <c r="EH4455" s="29"/>
      <c r="EI4455" s="29"/>
      <c r="EJ4455" s="29"/>
      <c r="EK4455" s="29"/>
      <c r="EL4455" s="29"/>
      <c r="EM4455" s="29"/>
      <c r="EN4455" s="29"/>
      <c r="EO4455" s="29"/>
      <c r="EP4455" s="29"/>
      <c r="EQ4455" s="29"/>
      <c r="ER4455" s="29"/>
      <c r="ES4455" s="29"/>
      <c r="ET4455" s="29"/>
      <c r="EU4455" s="29"/>
      <c r="EV4455" s="29"/>
      <c r="EW4455" s="29"/>
      <c r="EX4455" s="29"/>
      <c r="EY4455" s="29"/>
      <c r="EZ4455" s="29"/>
      <c r="FA4455" s="29"/>
      <c r="FB4455" s="29"/>
      <c r="FC4455" s="29"/>
      <c r="FD4455" s="29"/>
      <c r="FE4455" s="29"/>
      <c r="FF4455" s="29"/>
      <c r="FG4455" s="29"/>
      <c r="FH4455" s="29"/>
      <c r="FI4455" s="29"/>
      <c r="FJ4455" s="29"/>
      <c r="FK4455" s="29"/>
      <c r="FL4455" s="29"/>
      <c r="FM4455" s="29"/>
      <c r="FN4455" s="29"/>
      <c r="FO4455" s="29"/>
      <c r="FP4455" s="29"/>
      <c r="FQ4455" s="29"/>
      <c r="FR4455" s="29"/>
      <c r="FS4455" s="29"/>
      <c r="FT4455" s="29"/>
      <c r="FU4455" s="29"/>
      <c r="FV4455" s="29"/>
      <c r="FW4455" s="29"/>
      <c r="FX4455" s="29"/>
      <c r="FY4455" s="29"/>
      <c r="FZ4455" s="29"/>
      <c r="GA4455" s="29"/>
      <c r="GB4455" s="29"/>
      <c r="GC4455" s="29"/>
      <c r="GD4455" s="29"/>
      <c r="GE4455" s="29"/>
      <c r="GF4455" s="29"/>
      <c r="GG4455" s="29"/>
      <c r="GH4455" s="29"/>
      <c r="GI4455" s="29"/>
      <c r="GJ4455" s="29"/>
      <c r="GK4455" s="29"/>
      <c r="GL4455" s="29"/>
      <c r="GM4455" s="29"/>
      <c r="GN4455" s="29"/>
      <c r="GO4455" s="29"/>
      <c r="GP4455" s="29"/>
      <c r="GQ4455" s="29"/>
      <c r="GR4455" s="29"/>
      <c r="GS4455" s="29"/>
      <c r="GT4455" s="29"/>
      <c r="GU4455" s="29"/>
      <c r="GV4455" s="29"/>
      <c r="GW4455" s="29"/>
      <c r="GX4455" s="29"/>
      <c r="GY4455" s="29"/>
      <c r="GZ4455" s="29"/>
      <c r="HA4455" s="29"/>
      <c r="HB4455" s="29"/>
      <c r="HC4455" s="29"/>
      <c r="HD4455" s="29"/>
      <c r="HE4455" s="29"/>
      <c r="HF4455" s="29"/>
      <c r="HG4455" s="29"/>
      <c r="HH4455" s="29"/>
      <c r="HI4455" s="29"/>
      <c r="HJ4455" s="29"/>
      <c r="HK4455" s="29"/>
      <c r="HL4455" s="29"/>
      <c r="HM4455" s="29"/>
      <c r="HN4455" s="29"/>
      <c r="HO4455" s="29"/>
      <c r="HP4455" s="29"/>
      <c r="HQ4455" s="29"/>
      <c r="HR4455" s="29"/>
      <c r="HS4455" s="29"/>
      <c r="HT4455" s="29"/>
      <c r="HU4455" s="29"/>
      <c r="HV4455" s="29"/>
      <c r="HW4455" s="29"/>
      <c r="HX4455" s="29"/>
      <c r="HY4455" s="29"/>
      <c r="HZ4455" s="29"/>
      <c r="IA4455" s="29"/>
      <c r="IB4455" s="29"/>
      <c r="IC4455" s="29"/>
      <c r="ID4455" s="29"/>
      <c r="IE4455" s="29"/>
      <c r="IF4455" s="29"/>
      <c r="IG4455" s="29"/>
      <c r="IH4455" s="29"/>
      <c r="II4455" s="29"/>
      <c r="IJ4455" s="29"/>
      <c r="IK4455" s="29"/>
      <c r="IL4455" s="29"/>
      <c r="IM4455" s="29"/>
      <c r="IN4455" s="29"/>
      <c r="IO4455" s="29"/>
      <c r="IP4455" s="29"/>
      <c r="IQ4455" s="29"/>
      <c r="IR4455" s="29"/>
      <c r="IS4455" s="29"/>
      <c r="IT4455" s="29"/>
      <c r="IU4455" s="29"/>
      <c r="IV4455" s="29"/>
      <c r="IW4455" s="29"/>
      <c r="IX4455" s="29"/>
      <c r="IY4455" s="29"/>
      <c r="IZ4455" s="29"/>
      <c r="JA4455" s="29"/>
      <c r="JB4455" s="29"/>
      <c r="JC4455" s="29"/>
      <c r="JD4455" s="29"/>
      <c r="JE4455" s="29"/>
      <c r="JF4455" s="29"/>
      <c r="JG4455" s="29"/>
      <c r="JH4455" s="29"/>
      <c r="JI4455" s="29"/>
      <c r="JJ4455" s="29"/>
      <c r="JK4455" s="29"/>
      <c r="JL4455" s="29"/>
      <c r="JM4455" s="29"/>
      <c r="JN4455" s="29"/>
      <c r="JO4455" s="29"/>
      <c r="JP4455" s="29"/>
      <c r="JQ4455" s="29"/>
      <c r="JR4455" s="29"/>
      <c r="JS4455" s="29"/>
      <c r="JT4455" s="29"/>
      <c r="JU4455" s="29"/>
      <c r="JV4455" s="29"/>
      <c r="JW4455" s="29"/>
      <c r="JX4455" s="29"/>
      <c r="JY4455" s="29"/>
      <c r="JZ4455" s="29"/>
      <c r="KA4455" s="29"/>
      <c r="KB4455" s="29"/>
      <c r="KC4455" s="29"/>
      <c r="KD4455" s="29"/>
      <c r="KE4455" s="29"/>
      <c r="KF4455" s="29"/>
      <c r="KG4455" s="29"/>
      <c r="KH4455" s="29"/>
      <c r="KI4455" s="29"/>
      <c r="KJ4455" s="29"/>
      <c r="KK4455" s="29"/>
      <c r="KL4455" s="29"/>
      <c r="KM4455" s="29"/>
      <c r="KN4455" s="29"/>
      <c r="KO4455" s="29"/>
      <c r="KP4455" s="29"/>
      <c r="KQ4455" s="29"/>
      <c r="KR4455" s="29"/>
      <c r="KS4455" s="29"/>
      <c r="KT4455" s="29"/>
      <c r="KU4455" s="29"/>
      <c r="KV4455" s="29"/>
      <c r="KW4455" s="29"/>
      <c r="KX4455" s="29"/>
      <c r="KY4455" s="29"/>
      <c r="KZ4455" s="29"/>
      <c r="LA4455" s="29"/>
      <c r="LB4455" s="29"/>
      <c r="LC4455" s="29"/>
      <c r="LD4455" s="29"/>
      <c r="LE4455" s="29"/>
      <c r="LF4455" s="29"/>
      <c r="LG4455" s="29"/>
      <c r="LH4455" s="29"/>
      <c r="LI4455" s="29"/>
      <c r="LJ4455" s="29"/>
      <c r="LK4455" s="29"/>
      <c r="LL4455" s="29"/>
      <c r="LM4455" s="29"/>
      <c r="LN4455" s="29"/>
      <c r="LO4455" s="29"/>
      <c r="LP4455" s="29"/>
      <c r="LQ4455" s="29"/>
      <c r="LR4455" s="29"/>
      <c r="LS4455" s="29"/>
      <c r="LT4455" s="29"/>
      <c r="LU4455" s="29"/>
      <c r="LV4455" s="29"/>
      <c r="LW4455" s="29"/>
      <c r="LX4455" s="29"/>
      <c r="LY4455" s="29"/>
      <c r="LZ4455" s="29"/>
      <c r="MA4455" s="29"/>
      <c r="MB4455" s="29"/>
      <c r="MC4455" s="29"/>
      <c r="MD4455" s="29"/>
      <c r="ME4455" s="29"/>
      <c r="MF4455" s="29"/>
      <c r="MG4455" s="29"/>
      <c r="MH4455" s="29"/>
      <c r="MI4455" s="29"/>
      <c r="MJ4455" s="29"/>
      <c r="MK4455" s="29"/>
      <c r="ML4455" s="29"/>
      <c r="MM4455" s="29"/>
      <c r="MN4455" s="29"/>
      <c r="MO4455" s="29"/>
      <c r="MP4455" s="29"/>
      <c r="MQ4455" s="29"/>
      <c r="MR4455" s="29"/>
      <c r="MS4455" s="29"/>
      <c r="MT4455" s="29"/>
      <c r="MU4455" s="29"/>
      <c r="MV4455" s="29"/>
      <c r="MW4455" s="29"/>
      <c r="MX4455" s="29"/>
      <c r="MY4455" s="29"/>
      <c r="MZ4455" s="29"/>
      <c r="NA4455" s="29"/>
      <c r="NB4455" s="29"/>
      <c r="NC4455" s="29"/>
      <c r="ND4455" s="29"/>
      <c r="NE4455" s="29"/>
      <c r="NF4455" s="29"/>
      <c r="NG4455" s="29"/>
      <c r="NH4455" s="29"/>
      <c r="NI4455" s="29"/>
      <c r="NJ4455" s="29"/>
      <c r="NK4455" s="29"/>
      <c r="NL4455" s="29"/>
      <c r="NM4455" s="29"/>
      <c r="NN4455" s="29"/>
      <c r="NO4455" s="29"/>
      <c r="NP4455" s="29"/>
      <c r="NQ4455" s="29"/>
      <c r="NR4455" s="29"/>
      <c r="NS4455" s="29"/>
      <c r="NT4455" s="29"/>
      <c r="NU4455" s="29"/>
      <c r="NV4455" s="29"/>
      <c r="NW4455" s="29"/>
      <c r="NX4455" s="29"/>
      <c r="NY4455" s="29"/>
      <c r="NZ4455" s="29"/>
      <c r="OA4455" s="29"/>
      <c r="OB4455" s="29"/>
      <c r="OC4455" s="29"/>
      <c r="OD4455" s="29"/>
      <c r="OE4455" s="29"/>
      <c r="OF4455" s="29"/>
      <c r="OG4455" s="29"/>
      <c r="OH4455" s="29"/>
    </row>
    <row r="4456" spans="1:398" ht="16.5" customHeight="1">
      <c r="A4456" s="30" t="s">
        <v>5742</v>
      </c>
      <c r="B4456" s="13"/>
      <c r="C4456" s="487"/>
      <c r="D4456" s="12"/>
      <c r="E4456" s="14" t="s">
        <v>5778</v>
      </c>
      <c r="F4456" s="14" t="s">
        <v>5779</v>
      </c>
      <c r="G4456" s="14" t="s">
        <v>5780</v>
      </c>
      <c r="H4456" s="15" t="s">
        <v>68</v>
      </c>
      <c r="I4456" s="15">
        <v>1</v>
      </c>
      <c r="J4456" s="15" t="s">
        <v>68</v>
      </c>
      <c r="K4456" s="15" t="s">
        <v>68</v>
      </c>
      <c r="L4456" s="16" t="s">
        <v>5750</v>
      </c>
      <c r="M4456" s="16"/>
      <c r="N4456" s="16" t="s">
        <v>56</v>
      </c>
      <c r="O4456" s="17">
        <v>50</v>
      </c>
      <c r="P4456" s="17">
        <v>0</v>
      </c>
      <c r="Q4456" s="17">
        <v>0</v>
      </c>
      <c r="R4456" s="18" t="s">
        <v>33</v>
      </c>
      <c r="S4456" s="16" t="s">
        <v>5681</v>
      </c>
      <c r="T4456" s="19">
        <v>110</v>
      </c>
      <c r="U4456" s="19">
        <v>1.6</v>
      </c>
      <c r="V4456" s="19">
        <v>0</v>
      </c>
      <c r="W4456" s="20">
        <v>1</v>
      </c>
      <c r="X4456" s="21">
        <v>50</v>
      </c>
      <c r="Y4456" s="22" t="s">
        <v>33</v>
      </c>
      <c r="Z4456" s="86" t="s">
        <v>62</v>
      </c>
      <c r="AA4456" s="86">
        <v>0</v>
      </c>
      <c r="AB4456" s="86" t="s">
        <v>68</v>
      </c>
      <c r="AC4456" s="86" t="s">
        <v>68</v>
      </c>
      <c r="AD4456" s="25"/>
      <c r="AE4456" s="26"/>
      <c r="AF4456" s="27"/>
      <c r="AG4456" s="31"/>
      <c r="AH4456" s="32"/>
      <c r="AI4456" s="32"/>
      <c r="AJ4456" s="32"/>
      <c r="AK4456" s="32"/>
      <c r="AL4456" s="32"/>
      <c r="AM4456" s="32"/>
      <c r="AN4456" s="32"/>
      <c r="AO4456" s="32"/>
      <c r="AP4456" s="30"/>
      <c r="AQ4456" s="30"/>
      <c r="AR4456" s="30"/>
      <c r="AS4456" s="30"/>
      <c r="AT4456" s="30"/>
      <c r="AU4456" s="30"/>
      <c r="AV4456" s="30"/>
      <c r="AW4456" s="30"/>
      <c r="AX4456" s="30"/>
      <c r="AY4456" s="30"/>
      <c r="AZ4456" s="30"/>
      <c r="BA4456" s="30"/>
      <c r="BB4456" s="30"/>
      <c r="BC4456" s="30"/>
      <c r="BD4456" s="30"/>
      <c r="BE4456" s="30"/>
      <c r="BF4456" s="30"/>
      <c r="BG4456" s="30"/>
      <c r="BH4456" s="30"/>
      <c r="BI4456" s="30"/>
      <c r="BJ4456" s="30"/>
      <c r="BK4456" s="30"/>
      <c r="BL4456" s="30"/>
      <c r="BM4456" s="30"/>
      <c r="BN4456" s="30"/>
      <c r="BO4456" s="30"/>
      <c r="BP4456" s="30"/>
      <c r="BQ4456" s="30"/>
      <c r="BR4456" s="29"/>
      <c r="BS4456" s="29"/>
      <c r="BT4456" s="29"/>
      <c r="BU4456" s="29"/>
      <c r="BV4456" s="29"/>
      <c r="BW4456" s="29"/>
      <c r="BX4456" s="29"/>
      <c r="BY4456" s="29"/>
      <c r="BZ4456" s="29"/>
      <c r="CA4456" s="29"/>
      <c r="CB4456" s="29"/>
      <c r="CC4456" s="29"/>
      <c r="CD4456" s="29"/>
      <c r="CE4456" s="29"/>
      <c r="CF4456" s="29"/>
      <c r="CG4456" s="29"/>
      <c r="CH4456" s="29"/>
      <c r="CI4456" s="29"/>
      <c r="CJ4456" s="29"/>
      <c r="CK4456" s="29"/>
      <c r="CL4456" s="29"/>
      <c r="CM4456" s="29"/>
      <c r="CN4456" s="29"/>
      <c r="CO4456" s="29"/>
      <c r="CP4456" s="29"/>
      <c r="CQ4456" s="29"/>
      <c r="CR4456" s="29"/>
      <c r="CS4456" s="29"/>
      <c r="CT4456" s="29"/>
      <c r="CU4456" s="29"/>
      <c r="CV4456" s="29"/>
      <c r="CW4456" s="29"/>
      <c r="CX4456" s="29"/>
      <c r="CY4456" s="29"/>
      <c r="CZ4456" s="29"/>
      <c r="DA4456" s="29"/>
      <c r="DB4456" s="29"/>
      <c r="DC4456" s="29"/>
      <c r="DD4456" s="29"/>
      <c r="DE4456" s="29"/>
      <c r="DF4456" s="29"/>
      <c r="DG4456" s="29"/>
      <c r="DH4456" s="29"/>
      <c r="DI4456" s="29"/>
      <c r="DJ4456" s="29"/>
      <c r="DK4456" s="29"/>
      <c r="DL4456" s="29"/>
      <c r="DM4456" s="29"/>
      <c r="DN4456" s="29"/>
      <c r="DO4456" s="29"/>
      <c r="DP4456" s="29"/>
      <c r="DQ4456" s="29"/>
      <c r="DR4456" s="29"/>
      <c r="DS4456" s="29"/>
      <c r="DT4456" s="29"/>
      <c r="DU4456" s="29"/>
      <c r="DV4456" s="29"/>
      <c r="DW4456" s="29"/>
      <c r="DX4456" s="29"/>
      <c r="DY4456" s="29"/>
      <c r="DZ4456" s="29"/>
      <c r="EA4456" s="29"/>
      <c r="EB4456" s="29"/>
      <c r="EC4456" s="29"/>
      <c r="ED4456" s="29"/>
      <c r="EE4456" s="29"/>
      <c r="EF4456" s="29"/>
      <c r="EG4456" s="29"/>
      <c r="EH4456" s="29"/>
      <c r="EI4456" s="29"/>
      <c r="EJ4456" s="29"/>
      <c r="EK4456" s="29"/>
      <c r="EL4456" s="29"/>
      <c r="EM4456" s="29"/>
      <c r="EN4456" s="29"/>
      <c r="EO4456" s="29"/>
      <c r="EP4456" s="29"/>
      <c r="EQ4456" s="29"/>
      <c r="ER4456" s="29"/>
      <c r="ES4456" s="29"/>
      <c r="ET4456" s="29"/>
      <c r="EU4456" s="29"/>
      <c r="EV4456" s="29"/>
      <c r="EW4456" s="29"/>
      <c r="EX4456" s="29"/>
      <c r="EY4456" s="29"/>
      <c r="EZ4456" s="29"/>
      <c r="FA4456" s="29"/>
      <c r="FB4456" s="29"/>
      <c r="FC4456" s="29"/>
      <c r="FD4456" s="29"/>
      <c r="FE4456" s="29"/>
      <c r="FF4456" s="29"/>
      <c r="FG4456" s="29"/>
      <c r="FH4456" s="29"/>
      <c r="FI4456" s="29"/>
      <c r="FJ4456" s="29"/>
      <c r="FK4456" s="29"/>
      <c r="FL4456" s="29"/>
      <c r="FM4456" s="29"/>
      <c r="FN4456" s="29"/>
      <c r="FO4456" s="29"/>
      <c r="FP4456" s="29"/>
      <c r="FQ4456" s="29"/>
      <c r="FR4456" s="29"/>
      <c r="FS4456" s="29"/>
      <c r="FT4456" s="29"/>
      <c r="FU4456" s="29"/>
      <c r="FV4456" s="29"/>
      <c r="FW4456" s="29"/>
      <c r="FX4456" s="29"/>
      <c r="FY4456" s="29"/>
      <c r="FZ4456" s="29"/>
      <c r="GA4456" s="29"/>
      <c r="GB4456" s="29"/>
      <c r="GC4456" s="29"/>
      <c r="GD4456" s="29"/>
      <c r="GE4456" s="29"/>
      <c r="GF4456" s="29"/>
      <c r="GG4456" s="29"/>
      <c r="GH4456" s="29"/>
      <c r="GI4456" s="29"/>
      <c r="GJ4456" s="29"/>
      <c r="GK4456" s="29"/>
      <c r="GL4456" s="29"/>
      <c r="GM4456" s="29"/>
      <c r="GN4456" s="29"/>
      <c r="GO4456" s="29"/>
      <c r="GP4456" s="29"/>
      <c r="GQ4456" s="29"/>
      <c r="GR4456" s="29"/>
      <c r="GS4456" s="29"/>
      <c r="GT4456" s="29"/>
      <c r="GU4456" s="29"/>
      <c r="GV4456" s="29"/>
      <c r="GW4456" s="29"/>
      <c r="GX4456" s="29"/>
      <c r="GY4456" s="29"/>
      <c r="GZ4456" s="29"/>
      <c r="HA4456" s="29"/>
      <c r="HB4456" s="29"/>
      <c r="HC4456" s="29"/>
      <c r="HD4456" s="29"/>
      <c r="HE4456" s="29"/>
      <c r="HF4456" s="29"/>
      <c r="HG4456" s="29"/>
      <c r="HH4456" s="29"/>
      <c r="HI4456" s="29"/>
      <c r="HJ4456" s="29"/>
      <c r="HK4456" s="29"/>
      <c r="HL4456" s="29"/>
      <c r="HM4456" s="29"/>
      <c r="HN4456" s="29"/>
      <c r="HO4456" s="29"/>
      <c r="HP4456" s="29"/>
      <c r="HQ4456" s="29"/>
      <c r="HR4456" s="29"/>
      <c r="HS4456" s="29"/>
      <c r="HT4456" s="29"/>
      <c r="HU4456" s="29"/>
      <c r="HV4456" s="29"/>
      <c r="HW4456" s="29"/>
      <c r="HX4456" s="29"/>
      <c r="HY4456" s="29"/>
      <c r="HZ4456" s="29"/>
      <c r="IA4456" s="29"/>
      <c r="IB4456" s="29"/>
      <c r="IC4456" s="29"/>
      <c r="ID4456" s="29"/>
      <c r="IE4456" s="29"/>
      <c r="IF4456" s="29"/>
      <c r="IG4456" s="29"/>
      <c r="IH4456" s="29"/>
      <c r="II4456" s="29"/>
      <c r="IJ4456" s="29"/>
      <c r="IK4456" s="29"/>
      <c r="IL4456" s="29"/>
      <c r="IM4456" s="29"/>
      <c r="IN4456" s="29"/>
      <c r="IO4456" s="29"/>
      <c r="IP4456" s="29"/>
      <c r="IQ4456" s="29"/>
      <c r="IR4456" s="29"/>
      <c r="IS4456" s="29"/>
      <c r="IT4456" s="29"/>
      <c r="IU4456" s="29"/>
      <c r="IV4456" s="29"/>
      <c r="IW4456" s="29"/>
      <c r="IX4456" s="29"/>
      <c r="IY4456" s="29"/>
      <c r="IZ4456" s="29"/>
      <c r="JA4456" s="29"/>
      <c r="JB4456" s="29"/>
      <c r="JC4456" s="29"/>
      <c r="JD4456" s="29"/>
      <c r="JE4456" s="29"/>
      <c r="JF4456" s="29"/>
      <c r="JG4456" s="29"/>
      <c r="JH4456" s="29"/>
      <c r="JI4456" s="29"/>
      <c r="JJ4456" s="29"/>
      <c r="JK4456" s="29"/>
      <c r="JL4456" s="29"/>
      <c r="JM4456" s="29"/>
      <c r="JN4456" s="29"/>
      <c r="JO4456" s="29"/>
      <c r="JP4456" s="29"/>
      <c r="JQ4456" s="29"/>
      <c r="JR4456" s="29"/>
      <c r="JS4456" s="29"/>
      <c r="JT4456" s="29"/>
      <c r="JU4456" s="29"/>
      <c r="JV4456" s="29"/>
      <c r="JW4456" s="29"/>
      <c r="JX4456" s="29"/>
      <c r="JY4456" s="29"/>
      <c r="JZ4456" s="29"/>
      <c r="KA4456" s="29"/>
      <c r="KB4456" s="29"/>
      <c r="KC4456" s="29"/>
      <c r="KD4456" s="29"/>
      <c r="KE4456" s="29"/>
      <c r="KF4456" s="29"/>
      <c r="KG4456" s="29"/>
      <c r="KH4456" s="29"/>
      <c r="KI4456" s="29"/>
      <c r="KJ4456" s="29"/>
      <c r="KK4456" s="29"/>
      <c r="KL4456" s="29"/>
      <c r="KM4456" s="29"/>
      <c r="KN4456" s="29"/>
      <c r="KO4456" s="29"/>
      <c r="KP4456" s="29"/>
      <c r="KQ4456" s="29"/>
      <c r="KR4456" s="29"/>
      <c r="KS4456" s="29"/>
      <c r="KT4456" s="29"/>
      <c r="KU4456" s="29"/>
      <c r="KV4456" s="29"/>
      <c r="KW4456" s="29"/>
      <c r="KX4456" s="29"/>
      <c r="KY4456" s="29"/>
      <c r="KZ4456" s="29"/>
      <c r="LA4456" s="29"/>
      <c r="LB4456" s="29"/>
      <c r="LC4456" s="29"/>
      <c r="LD4456" s="29"/>
      <c r="LE4456" s="29"/>
      <c r="LF4456" s="29"/>
      <c r="LG4456" s="29"/>
      <c r="LH4456" s="29"/>
      <c r="LI4456" s="29"/>
      <c r="LJ4456" s="29"/>
      <c r="LK4456" s="29"/>
      <c r="LL4456" s="29"/>
      <c r="LM4456" s="29"/>
      <c r="LN4456" s="29"/>
      <c r="LO4456" s="29"/>
      <c r="LP4456" s="29"/>
      <c r="LQ4456" s="29"/>
      <c r="LR4456" s="29"/>
      <c r="LS4456" s="29"/>
      <c r="LT4456" s="29"/>
      <c r="LU4456" s="29"/>
      <c r="LV4456" s="29"/>
      <c r="LW4456" s="29"/>
      <c r="LX4456" s="29"/>
      <c r="LY4456" s="29"/>
      <c r="LZ4456" s="29"/>
      <c r="MA4456" s="29"/>
      <c r="MB4456" s="29"/>
      <c r="MC4456" s="29"/>
      <c r="MD4456" s="29"/>
      <c r="ME4456" s="29"/>
      <c r="MF4456" s="29"/>
      <c r="MG4456" s="29"/>
      <c r="MH4456" s="29"/>
      <c r="MI4456" s="29"/>
      <c r="MJ4456" s="29"/>
      <c r="MK4456" s="29"/>
      <c r="ML4456" s="29"/>
      <c r="MM4456" s="29"/>
      <c r="MN4456" s="29"/>
      <c r="MO4456" s="29"/>
      <c r="MP4456" s="29"/>
      <c r="MQ4456" s="29"/>
      <c r="MR4456" s="29"/>
      <c r="MS4456" s="29"/>
      <c r="MT4456" s="29"/>
      <c r="MU4456" s="29"/>
      <c r="MV4456" s="29"/>
      <c r="MW4456" s="29"/>
      <c r="MX4456" s="29"/>
      <c r="MY4456" s="29"/>
      <c r="MZ4456" s="29"/>
      <c r="NA4456" s="29"/>
      <c r="NB4456" s="29"/>
      <c r="NC4456" s="29"/>
      <c r="ND4456" s="29"/>
      <c r="NE4456" s="29"/>
      <c r="NF4456" s="29"/>
      <c r="NG4456" s="29"/>
      <c r="NH4456" s="29"/>
      <c r="NI4456" s="29"/>
      <c r="NJ4456" s="29"/>
      <c r="NK4456" s="29"/>
      <c r="NL4456" s="29"/>
      <c r="NM4456" s="29"/>
      <c r="NN4456" s="29"/>
      <c r="NO4456" s="29"/>
      <c r="NP4456" s="29"/>
      <c r="NQ4456" s="29"/>
      <c r="NR4456" s="29"/>
      <c r="NS4456" s="29"/>
      <c r="NT4456" s="29"/>
      <c r="NU4456" s="29"/>
      <c r="NV4456" s="29"/>
      <c r="NW4456" s="29"/>
      <c r="NX4456" s="29"/>
      <c r="NY4456" s="29"/>
      <c r="NZ4456" s="29"/>
      <c r="OA4456" s="29"/>
      <c r="OB4456" s="29"/>
      <c r="OC4456" s="29"/>
      <c r="OD4456" s="29"/>
      <c r="OE4456" s="29"/>
      <c r="OF4456" s="29"/>
      <c r="OG4456" s="29"/>
      <c r="OH4456" s="29"/>
    </row>
    <row r="4457" spans="1:398" ht="16.5" customHeight="1">
      <c r="A4457" s="30" t="s">
        <v>5742</v>
      </c>
      <c r="B4457" s="13"/>
      <c r="C4457" s="487"/>
      <c r="D4457" s="12"/>
      <c r="E4457" s="14" t="s">
        <v>5694</v>
      </c>
      <c r="F4457" s="14" t="s">
        <v>5781</v>
      </c>
      <c r="G4457" s="14" t="s">
        <v>5782</v>
      </c>
      <c r="H4457" s="15" t="s">
        <v>68</v>
      </c>
      <c r="I4457" s="15">
        <v>1</v>
      </c>
      <c r="J4457" s="15" t="s">
        <v>68</v>
      </c>
      <c r="K4457" s="15" t="s">
        <v>68</v>
      </c>
      <c r="L4457" s="16" t="s">
        <v>5750</v>
      </c>
      <c r="M4457" s="16"/>
      <c r="N4457" s="16" t="s">
        <v>56</v>
      </c>
      <c r="O4457" s="17">
        <v>50</v>
      </c>
      <c r="P4457" s="17">
        <v>0</v>
      </c>
      <c r="Q4457" s="17">
        <v>0</v>
      </c>
      <c r="R4457" s="18" t="s">
        <v>33</v>
      </c>
      <c r="S4457" s="16" t="s">
        <v>5681</v>
      </c>
      <c r="T4457" s="19" t="s">
        <v>5783</v>
      </c>
      <c r="U4457" s="19">
        <v>2</v>
      </c>
      <c r="V4457" s="19">
        <v>0</v>
      </c>
      <c r="W4457" s="20">
        <v>1</v>
      </c>
      <c r="X4457" s="21">
        <v>50</v>
      </c>
      <c r="Y4457" s="22" t="s">
        <v>33</v>
      </c>
      <c r="Z4457" s="86" t="s">
        <v>62</v>
      </c>
      <c r="AA4457" s="86">
        <v>0</v>
      </c>
      <c r="AB4457" s="86" t="s">
        <v>68</v>
      </c>
      <c r="AC4457" s="86" t="s">
        <v>68</v>
      </c>
      <c r="AD4457" s="25"/>
      <c r="AE4457" s="26"/>
      <c r="AF4457" s="27"/>
      <c r="AG4457" s="31"/>
      <c r="AH4457" s="32"/>
      <c r="AI4457" s="32"/>
      <c r="AJ4457" s="32"/>
      <c r="AK4457" s="32"/>
      <c r="AL4457" s="32"/>
      <c r="AM4457" s="32"/>
      <c r="AN4457" s="32"/>
      <c r="AO4457" s="32"/>
      <c r="AP4457" s="30"/>
      <c r="AQ4457" s="30"/>
      <c r="AR4457" s="30"/>
      <c r="AS4457" s="30"/>
      <c r="AT4457" s="30"/>
      <c r="AU4457" s="30"/>
      <c r="AV4457" s="30"/>
      <c r="AW4457" s="30"/>
      <c r="AX4457" s="30"/>
      <c r="AY4457" s="30"/>
      <c r="AZ4457" s="30"/>
      <c r="BA4457" s="30"/>
      <c r="BB4457" s="30"/>
      <c r="BC4457" s="30"/>
      <c r="BD4457" s="30"/>
      <c r="BE4457" s="30"/>
      <c r="BF4457" s="30"/>
      <c r="BG4457" s="30"/>
      <c r="BH4457" s="30"/>
      <c r="BI4457" s="30"/>
      <c r="BJ4457" s="30"/>
      <c r="BK4457" s="30"/>
      <c r="BL4457" s="30"/>
      <c r="BM4457" s="30"/>
      <c r="BN4457" s="30"/>
      <c r="BO4457" s="30"/>
      <c r="BP4457" s="30"/>
      <c r="BQ4457" s="30"/>
      <c r="BR4457" s="29"/>
      <c r="BS4457" s="29"/>
      <c r="BT4457" s="29"/>
      <c r="BU4457" s="29"/>
      <c r="BV4457" s="29"/>
      <c r="BW4457" s="29"/>
      <c r="BX4457" s="29"/>
      <c r="BY4457" s="29"/>
      <c r="BZ4457" s="29"/>
      <c r="CA4457" s="29"/>
      <c r="CB4457" s="29"/>
      <c r="CC4457" s="29"/>
      <c r="CD4457" s="29"/>
      <c r="CE4457" s="29"/>
      <c r="CF4457" s="29"/>
      <c r="CG4457" s="29"/>
      <c r="CH4457" s="29"/>
      <c r="CI4457" s="29"/>
      <c r="CJ4457" s="29"/>
      <c r="CK4457" s="29"/>
      <c r="CL4457" s="29"/>
      <c r="CM4457" s="29"/>
      <c r="CN4457" s="29"/>
      <c r="CO4457" s="29"/>
      <c r="CP4457" s="29"/>
      <c r="CQ4457" s="29"/>
      <c r="CR4457" s="29"/>
      <c r="CS4457" s="29"/>
      <c r="CT4457" s="29"/>
      <c r="CU4457" s="29"/>
      <c r="CV4457" s="29"/>
      <c r="CW4457" s="29"/>
      <c r="CX4457" s="29"/>
      <c r="CY4457" s="29"/>
      <c r="CZ4457" s="29"/>
      <c r="DA4457" s="29"/>
      <c r="DB4457" s="29"/>
      <c r="DC4457" s="29"/>
      <c r="DD4457" s="29"/>
      <c r="DE4457" s="29"/>
      <c r="DF4457" s="29"/>
      <c r="DG4457" s="29"/>
      <c r="DH4457" s="29"/>
      <c r="DI4457" s="29"/>
      <c r="DJ4457" s="29"/>
      <c r="DK4457" s="29"/>
      <c r="DL4457" s="29"/>
      <c r="DM4457" s="29"/>
      <c r="DN4457" s="29"/>
      <c r="DO4457" s="29"/>
      <c r="DP4457" s="29"/>
      <c r="DQ4457" s="29"/>
      <c r="DR4457" s="29"/>
      <c r="DS4457" s="29"/>
      <c r="DT4457" s="29"/>
      <c r="DU4457" s="29"/>
      <c r="DV4457" s="29"/>
      <c r="DW4457" s="29"/>
      <c r="DX4457" s="29"/>
      <c r="DY4457" s="29"/>
      <c r="DZ4457" s="29"/>
      <c r="EA4457" s="29"/>
      <c r="EB4457" s="29"/>
      <c r="EC4457" s="29"/>
      <c r="ED4457" s="29"/>
      <c r="EE4457" s="29"/>
      <c r="EF4457" s="29"/>
      <c r="EG4457" s="29"/>
      <c r="EH4457" s="29"/>
      <c r="EI4457" s="29"/>
      <c r="EJ4457" s="29"/>
      <c r="EK4457" s="29"/>
      <c r="EL4457" s="29"/>
      <c r="EM4457" s="29"/>
      <c r="EN4457" s="29"/>
      <c r="EO4457" s="29"/>
      <c r="EP4457" s="29"/>
      <c r="EQ4457" s="29"/>
      <c r="ER4457" s="29"/>
      <c r="ES4457" s="29"/>
      <c r="ET4457" s="29"/>
      <c r="EU4457" s="29"/>
      <c r="EV4457" s="29"/>
      <c r="EW4457" s="29"/>
      <c r="EX4457" s="29"/>
      <c r="EY4457" s="29"/>
      <c r="EZ4457" s="29"/>
      <c r="FA4457" s="29"/>
      <c r="FB4457" s="29"/>
      <c r="FC4457" s="29"/>
      <c r="FD4457" s="29"/>
      <c r="FE4457" s="29"/>
      <c r="FF4457" s="29"/>
      <c r="FG4457" s="29"/>
      <c r="FH4457" s="29"/>
      <c r="FI4457" s="29"/>
      <c r="FJ4457" s="29"/>
      <c r="FK4457" s="29"/>
      <c r="FL4457" s="29"/>
      <c r="FM4457" s="29"/>
      <c r="FN4457" s="29"/>
      <c r="FO4457" s="29"/>
      <c r="FP4457" s="29"/>
      <c r="FQ4457" s="29"/>
      <c r="FR4457" s="29"/>
      <c r="FS4457" s="29"/>
      <c r="FT4457" s="29"/>
      <c r="FU4457" s="29"/>
      <c r="FV4457" s="29"/>
      <c r="FW4457" s="29"/>
      <c r="FX4457" s="29"/>
      <c r="FY4457" s="29"/>
      <c r="FZ4457" s="29"/>
      <c r="GA4457" s="29"/>
      <c r="GB4457" s="29"/>
      <c r="GC4457" s="29"/>
      <c r="GD4457" s="29"/>
      <c r="GE4457" s="29"/>
      <c r="GF4457" s="29"/>
      <c r="GG4457" s="29"/>
      <c r="GH4457" s="29"/>
      <c r="GI4457" s="29"/>
      <c r="GJ4457" s="29"/>
      <c r="GK4457" s="29"/>
      <c r="GL4457" s="29"/>
      <c r="GM4457" s="29"/>
      <c r="GN4457" s="29"/>
      <c r="GO4457" s="29"/>
      <c r="GP4457" s="29"/>
      <c r="GQ4457" s="29"/>
      <c r="GR4457" s="29"/>
      <c r="GS4457" s="29"/>
      <c r="GT4457" s="29"/>
      <c r="GU4457" s="29"/>
      <c r="GV4457" s="29"/>
      <c r="GW4457" s="29"/>
      <c r="GX4457" s="29"/>
      <c r="GY4457" s="29"/>
      <c r="GZ4457" s="29"/>
      <c r="HA4457" s="29"/>
      <c r="HB4457" s="29"/>
      <c r="HC4457" s="29"/>
      <c r="HD4457" s="29"/>
      <c r="HE4457" s="29"/>
      <c r="HF4457" s="29"/>
      <c r="HG4457" s="29"/>
      <c r="HH4457" s="29"/>
      <c r="HI4457" s="29"/>
      <c r="HJ4457" s="29"/>
      <c r="HK4457" s="29"/>
      <c r="HL4457" s="29"/>
      <c r="HM4457" s="29"/>
      <c r="HN4457" s="29"/>
      <c r="HO4457" s="29"/>
      <c r="HP4457" s="29"/>
      <c r="HQ4457" s="29"/>
      <c r="HR4457" s="29"/>
      <c r="HS4457" s="29"/>
      <c r="HT4457" s="29"/>
      <c r="HU4457" s="29"/>
      <c r="HV4457" s="29"/>
      <c r="HW4457" s="29"/>
      <c r="HX4457" s="29"/>
      <c r="HY4457" s="29"/>
      <c r="HZ4457" s="29"/>
      <c r="IA4457" s="29"/>
      <c r="IB4457" s="29"/>
      <c r="IC4457" s="29"/>
      <c r="ID4457" s="29"/>
      <c r="IE4457" s="29"/>
      <c r="IF4457" s="29"/>
      <c r="IG4457" s="29"/>
      <c r="IH4457" s="29"/>
      <c r="II4457" s="29"/>
      <c r="IJ4457" s="29"/>
      <c r="IK4457" s="29"/>
      <c r="IL4457" s="29"/>
      <c r="IM4457" s="29"/>
      <c r="IN4457" s="29"/>
      <c r="IO4457" s="29"/>
      <c r="IP4457" s="29"/>
      <c r="IQ4457" s="29"/>
      <c r="IR4457" s="29"/>
      <c r="IS4457" s="29"/>
      <c r="IT4457" s="29"/>
      <c r="IU4457" s="29"/>
      <c r="IV4457" s="29"/>
      <c r="IW4457" s="29"/>
      <c r="IX4457" s="29"/>
      <c r="IY4457" s="29"/>
      <c r="IZ4457" s="29"/>
      <c r="JA4457" s="29"/>
      <c r="JB4457" s="29"/>
      <c r="JC4457" s="29"/>
      <c r="JD4457" s="29"/>
      <c r="JE4457" s="29"/>
      <c r="JF4457" s="29"/>
      <c r="JG4457" s="29"/>
      <c r="JH4457" s="29"/>
      <c r="JI4457" s="29"/>
      <c r="JJ4457" s="29"/>
      <c r="JK4457" s="29"/>
      <c r="JL4457" s="29"/>
      <c r="JM4457" s="29"/>
      <c r="JN4457" s="29"/>
      <c r="JO4457" s="29"/>
      <c r="JP4457" s="29"/>
      <c r="JQ4457" s="29"/>
      <c r="JR4457" s="29"/>
      <c r="JS4457" s="29"/>
      <c r="JT4457" s="29"/>
      <c r="JU4457" s="29"/>
      <c r="JV4457" s="29"/>
      <c r="JW4457" s="29"/>
      <c r="JX4457" s="29"/>
      <c r="JY4457" s="29"/>
      <c r="JZ4457" s="29"/>
      <c r="KA4457" s="29"/>
      <c r="KB4457" s="29"/>
      <c r="KC4457" s="29"/>
      <c r="KD4457" s="29"/>
      <c r="KE4457" s="29"/>
      <c r="KF4457" s="29"/>
      <c r="KG4457" s="29"/>
      <c r="KH4457" s="29"/>
      <c r="KI4457" s="29"/>
      <c r="KJ4457" s="29"/>
      <c r="KK4457" s="29"/>
      <c r="KL4457" s="29"/>
      <c r="KM4457" s="29"/>
      <c r="KN4457" s="29"/>
      <c r="KO4457" s="29"/>
      <c r="KP4457" s="29"/>
      <c r="KQ4457" s="29"/>
      <c r="KR4457" s="29"/>
      <c r="KS4457" s="29"/>
      <c r="KT4457" s="29"/>
      <c r="KU4457" s="29"/>
      <c r="KV4457" s="29"/>
      <c r="KW4457" s="29"/>
      <c r="KX4457" s="29"/>
      <c r="KY4457" s="29"/>
      <c r="KZ4457" s="29"/>
      <c r="LA4457" s="29"/>
      <c r="LB4457" s="29"/>
      <c r="LC4457" s="29"/>
      <c r="LD4457" s="29"/>
      <c r="LE4457" s="29"/>
      <c r="LF4457" s="29"/>
      <c r="LG4457" s="29"/>
      <c r="LH4457" s="29"/>
      <c r="LI4457" s="29"/>
      <c r="LJ4457" s="29"/>
      <c r="LK4457" s="29"/>
      <c r="LL4457" s="29"/>
      <c r="LM4457" s="29"/>
      <c r="LN4457" s="29"/>
      <c r="LO4457" s="29"/>
      <c r="LP4457" s="29"/>
      <c r="LQ4457" s="29"/>
      <c r="LR4457" s="29"/>
      <c r="LS4457" s="29"/>
      <c r="LT4457" s="29"/>
      <c r="LU4457" s="29"/>
      <c r="LV4457" s="29"/>
      <c r="LW4457" s="29"/>
      <c r="LX4457" s="29"/>
      <c r="LY4457" s="29"/>
      <c r="LZ4457" s="29"/>
      <c r="MA4457" s="29"/>
      <c r="MB4457" s="29"/>
      <c r="MC4457" s="29"/>
      <c r="MD4457" s="29"/>
      <c r="ME4457" s="29"/>
      <c r="MF4457" s="29"/>
      <c r="MG4457" s="29"/>
      <c r="MH4457" s="29"/>
      <c r="MI4457" s="29"/>
      <c r="MJ4457" s="29"/>
      <c r="MK4457" s="29"/>
      <c r="ML4457" s="29"/>
      <c r="MM4457" s="29"/>
      <c r="MN4457" s="29"/>
      <c r="MO4457" s="29"/>
      <c r="MP4457" s="29"/>
      <c r="MQ4457" s="29"/>
      <c r="MR4457" s="29"/>
      <c r="MS4457" s="29"/>
      <c r="MT4457" s="29"/>
      <c r="MU4457" s="29"/>
      <c r="MV4457" s="29"/>
      <c r="MW4457" s="29"/>
      <c r="MX4457" s="29"/>
      <c r="MY4457" s="29"/>
      <c r="MZ4457" s="29"/>
      <c r="NA4457" s="29"/>
      <c r="NB4457" s="29"/>
      <c r="NC4457" s="29"/>
      <c r="ND4457" s="29"/>
      <c r="NE4457" s="29"/>
      <c r="NF4457" s="29"/>
      <c r="NG4457" s="29"/>
      <c r="NH4457" s="29"/>
      <c r="NI4457" s="29"/>
      <c r="NJ4457" s="29"/>
      <c r="NK4457" s="29"/>
      <c r="NL4457" s="29"/>
      <c r="NM4457" s="29"/>
      <c r="NN4457" s="29"/>
      <c r="NO4457" s="29"/>
      <c r="NP4457" s="29"/>
      <c r="NQ4457" s="29"/>
      <c r="NR4457" s="29"/>
      <c r="NS4457" s="29"/>
      <c r="NT4457" s="29"/>
      <c r="NU4457" s="29"/>
      <c r="NV4457" s="29"/>
      <c r="NW4457" s="29"/>
      <c r="NX4457" s="29"/>
      <c r="NY4457" s="29"/>
      <c r="NZ4457" s="29"/>
      <c r="OA4457" s="29"/>
      <c r="OB4457" s="29"/>
      <c r="OC4457" s="29"/>
      <c r="OD4457" s="29"/>
      <c r="OE4457" s="29"/>
      <c r="OF4457" s="29"/>
      <c r="OG4457" s="29"/>
      <c r="OH4457" s="29"/>
    </row>
    <row r="4458" spans="1:398" ht="16.5" customHeight="1">
      <c r="A4458" s="30" t="s">
        <v>5742</v>
      </c>
      <c r="B4458" s="13"/>
      <c r="C4458" s="487"/>
      <c r="D4458" s="12"/>
      <c r="E4458" s="14" t="s">
        <v>5786</v>
      </c>
      <c r="F4458" s="14" t="s">
        <v>5787</v>
      </c>
      <c r="G4458" s="14" t="s">
        <v>5788</v>
      </c>
      <c r="H4458" s="15" t="s">
        <v>68</v>
      </c>
      <c r="I4458" s="15">
        <v>1</v>
      </c>
      <c r="J4458" s="15" t="s">
        <v>68</v>
      </c>
      <c r="K4458" s="15" t="s">
        <v>68</v>
      </c>
      <c r="L4458" s="16" t="s">
        <v>5750</v>
      </c>
      <c r="M4458" s="16"/>
      <c r="N4458" s="16" t="s">
        <v>56</v>
      </c>
      <c r="O4458" s="17">
        <v>50</v>
      </c>
      <c r="P4458" s="17">
        <v>0</v>
      </c>
      <c r="Q4458" s="17">
        <v>0</v>
      </c>
      <c r="R4458" s="18" t="s">
        <v>33</v>
      </c>
      <c r="S4458" s="19">
        <v>60</v>
      </c>
      <c r="T4458" s="19">
        <v>110</v>
      </c>
      <c r="U4458" s="19">
        <v>0.5</v>
      </c>
      <c r="V4458" s="19">
        <v>0</v>
      </c>
      <c r="W4458" s="20">
        <v>1</v>
      </c>
      <c r="X4458" s="21">
        <v>50</v>
      </c>
      <c r="Y4458" s="22" t="s">
        <v>33</v>
      </c>
      <c r="Z4458" s="86" t="s">
        <v>62</v>
      </c>
      <c r="AA4458" s="86">
        <v>0</v>
      </c>
      <c r="AB4458" s="86" t="s">
        <v>68</v>
      </c>
      <c r="AC4458" s="86" t="s">
        <v>68</v>
      </c>
      <c r="AD4458" s="25"/>
      <c r="AE4458" s="26"/>
      <c r="AF4458" s="27"/>
      <c r="AG4458" s="31"/>
      <c r="AH4458" s="32"/>
      <c r="AI4458" s="32"/>
      <c r="AJ4458" s="32"/>
      <c r="AK4458" s="32"/>
      <c r="AL4458" s="32"/>
      <c r="AM4458" s="32"/>
      <c r="AN4458" s="32"/>
      <c r="AO4458" s="32"/>
      <c r="AP4458" s="30"/>
      <c r="AQ4458" s="30"/>
      <c r="AR4458" s="30"/>
      <c r="AS4458" s="30"/>
      <c r="AT4458" s="30"/>
      <c r="AU4458" s="30"/>
      <c r="AV4458" s="30"/>
      <c r="AW4458" s="30"/>
      <c r="AX4458" s="30"/>
      <c r="AY4458" s="30"/>
      <c r="AZ4458" s="30"/>
      <c r="BA4458" s="30"/>
      <c r="BB4458" s="30"/>
      <c r="BC4458" s="30"/>
      <c r="BD4458" s="30"/>
      <c r="BE4458" s="30"/>
      <c r="BF4458" s="30"/>
      <c r="BG4458" s="30"/>
      <c r="BH4458" s="30"/>
      <c r="BI4458" s="30"/>
      <c r="BJ4458" s="30"/>
      <c r="BK4458" s="30"/>
      <c r="BL4458" s="30"/>
      <c r="BM4458" s="30"/>
      <c r="BN4458" s="30"/>
      <c r="BO4458" s="30"/>
      <c r="BP4458" s="30"/>
      <c r="BQ4458" s="30"/>
      <c r="BR4458" s="29"/>
      <c r="BS4458" s="29"/>
      <c r="BT4458" s="29"/>
      <c r="BU4458" s="29"/>
      <c r="BV4458" s="29"/>
      <c r="BW4458" s="29"/>
      <c r="BX4458" s="29"/>
      <c r="BY4458" s="29"/>
      <c r="BZ4458" s="29"/>
      <c r="CA4458" s="29"/>
      <c r="CB4458" s="29"/>
      <c r="CC4458" s="29"/>
      <c r="CD4458" s="29"/>
      <c r="CE4458" s="29"/>
      <c r="CF4458" s="29"/>
      <c r="CG4458" s="29"/>
      <c r="CH4458" s="29"/>
      <c r="CI4458" s="29"/>
      <c r="CJ4458" s="29"/>
      <c r="CK4458" s="29"/>
      <c r="CL4458" s="29"/>
      <c r="CM4458" s="29"/>
      <c r="CN4458" s="29"/>
      <c r="CO4458" s="29"/>
      <c r="CP4458" s="29"/>
      <c r="CQ4458" s="29"/>
      <c r="CR4458" s="29"/>
      <c r="CS4458" s="29"/>
      <c r="CT4458" s="29"/>
      <c r="CU4458" s="29"/>
      <c r="CV4458" s="29"/>
      <c r="CW4458" s="29"/>
      <c r="CX4458" s="29"/>
      <c r="CY4458" s="29"/>
      <c r="CZ4458" s="29"/>
      <c r="DA4458" s="29"/>
      <c r="DB4458" s="29"/>
      <c r="DC4458" s="29"/>
      <c r="DD4458" s="29"/>
      <c r="DE4458" s="29"/>
      <c r="DF4458" s="29"/>
      <c r="DG4458" s="29"/>
      <c r="DH4458" s="29"/>
      <c r="DI4458" s="29"/>
      <c r="DJ4458" s="29"/>
      <c r="DK4458" s="29"/>
      <c r="DL4458" s="29"/>
      <c r="DM4458" s="29"/>
      <c r="DN4458" s="29"/>
      <c r="DO4458" s="29"/>
      <c r="DP4458" s="29"/>
      <c r="DQ4458" s="29"/>
      <c r="DR4458" s="29"/>
      <c r="DS4458" s="29"/>
      <c r="DT4458" s="29"/>
      <c r="DU4458" s="29"/>
      <c r="DV4458" s="29"/>
      <c r="DW4458" s="29"/>
      <c r="DX4458" s="29"/>
      <c r="DY4458" s="29"/>
      <c r="DZ4458" s="29"/>
      <c r="EA4458" s="29"/>
      <c r="EB4458" s="29"/>
      <c r="EC4458" s="29"/>
      <c r="ED4458" s="29"/>
      <c r="EE4458" s="29"/>
      <c r="EF4458" s="29"/>
      <c r="EG4458" s="29"/>
      <c r="EH4458" s="29"/>
      <c r="EI4458" s="29"/>
      <c r="EJ4458" s="29"/>
      <c r="EK4458" s="29"/>
      <c r="EL4458" s="29"/>
      <c r="EM4458" s="29"/>
      <c r="EN4458" s="29"/>
      <c r="EO4458" s="29"/>
      <c r="EP4458" s="29"/>
      <c r="EQ4458" s="29"/>
      <c r="ER4458" s="29"/>
      <c r="ES4458" s="29"/>
      <c r="ET4458" s="29"/>
      <c r="EU4458" s="29"/>
      <c r="EV4458" s="29"/>
      <c r="EW4458" s="29"/>
      <c r="EX4458" s="29"/>
      <c r="EY4458" s="29"/>
      <c r="EZ4458" s="29"/>
      <c r="FA4458" s="29"/>
      <c r="FB4458" s="29"/>
      <c r="FC4458" s="29"/>
      <c r="FD4458" s="29"/>
      <c r="FE4458" s="29"/>
      <c r="FF4458" s="29"/>
      <c r="FG4458" s="29"/>
      <c r="FH4458" s="29"/>
      <c r="FI4458" s="29"/>
      <c r="FJ4458" s="29"/>
      <c r="FK4458" s="29"/>
      <c r="FL4458" s="29"/>
      <c r="FM4458" s="29"/>
      <c r="FN4458" s="29"/>
      <c r="FO4458" s="29"/>
      <c r="FP4458" s="29"/>
      <c r="FQ4458" s="29"/>
      <c r="FR4458" s="29"/>
      <c r="FS4458" s="29"/>
      <c r="FT4458" s="29"/>
      <c r="FU4458" s="29"/>
      <c r="FV4458" s="29"/>
      <c r="FW4458" s="29"/>
      <c r="FX4458" s="29"/>
      <c r="FY4458" s="29"/>
      <c r="FZ4458" s="29"/>
      <c r="GA4458" s="29"/>
      <c r="GB4458" s="29"/>
      <c r="GC4458" s="29"/>
      <c r="GD4458" s="29"/>
      <c r="GE4458" s="29"/>
      <c r="GF4458" s="29"/>
      <c r="GG4458" s="29"/>
      <c r="GH4458" s="29"/>
      <c r="GI4458" s="29"/>
      <c r="GJ4458" s="29"/>
      <c r="GK4458" s="29"/>
      <c r="GL4458" s="29"/>
      <c r="GM4458" s="29"/>
      <c r="GN4458" s="29"/>
      <c r="GO4458" s="29"/>
      <c r="GP4458" s="29"/>
      <c r="GQ4458" s="29"/>
      <c r="GR4458" s="29"/>
      <c r="GS4458" s="29"/>
      <c r="GT4458" s="29"/>
      <c r="GU4458" s="29"/>
      <c r="GV4458" s="29"/>
      <c r="GW4458" s="29"/>
      <c r="GX4458" s="29"/>
      <c r="GY4458" s="29"/>
      <c r="GZ4458" s="29"/>
      <c r="HA4458" s="29"/>
      <c r="HB4458" s="29"/>
      <c r="HC4458" s="29"/>
      <c r="HD4458" s="29"/>
      <c r="HE4458" s="29"/>
      <c r="HF4458" s="29"/>
      <c r="HG4458" s="29"/>
      <c r="HH4458" s="29"/>
      <c r="HI4458" s="29"/>
      <c r="HJ4458" s="29"/>
      <c r="HK4458" s="29"/>
      <c r="HL4458" s="29"/>
      <c r="HM4458" s="29"/>
      <c r="HN4458" s="29"/>
      <c r="HO4458" s="29"/>
      <c r="HP4458" s="29"/>
      <c r="HQ4458" s="29"/>
      <c r="HR4458" s="29"/>
      <c r="HS4458" s="29"/>
      <c r="HT4458" s="29"/>
      <c r="HU4458" s="29"/>
      <c r="HV4458" s="29"/>
      <c r="HW4458" s="29"/>
      <c r="HX4458" s="29"/>
      <c r="HY4458" s="29"/>
      <c r="HZ4458" s="29"/>
      <c r="IA4458" s="29"/>
      <c r="IB4458" s="29"/>
      <c r="IC4458" s="29"/>
      <c r="ID4458" s="29"/>
      <c r="IE4458" s="29"/>
      <c r="IF4458" s="29"/>
      <c r="IG4458" s="29"/>
      <c r="IH4458" s="29"/>
      <c r="II4458" s="29"/>
      <c r="IJ4458" s="29"/>
      <c r="IK4458" s="29"/>
      <c r="IL4458" s="29"/>
      <c r="IM4458" s="29"/>
      <c r="IN4458" s="29"/>
      <c r="IO4458" s="29"/>
      <c r="IP4458" s="29"/>
      <c r="IQ4458" s="29"/>
      <c r="IR4458" s="29"/>
      <c r="IS4458" s="29"/>
      <c r="IT4458" s="29"/>
      <c r="IU4458" s="29"/>
      <c r="IV4458" s="29"/>
      <c r="IW4458" s="29"/>
      <c r="IX4458" s="29"/>
      <c r="IY4458" s="29"/>
      <c r="IZ4458" s="29"/>
      <c r="JA4458" s="29"/>
      <c r="JB4458" s="29"/>
      <c r="JC4458" s="29"/>
      <c r="JD4458" s="29"/>
      <c r="JE4458" s="29"/>
      <c r="JF4458" s="29"/>
      <c r="JG4458" s="29"/>
      <c r="JH4458" s="29"/>
      <c r="JI4458" s="29"/>
      <c r="JJ4458" s="29"/>
      <c r="JK4458" s="29"/>
      <c r="JL4458" s="29"/>
      <c r="JM4458" s="29"/>
      <c r="JN4458" s="29"/>
      <c r="JO4458" s="29"/>
      <c r="JP4458" s="29"/>
      <c r="JQ4458" s="29"/>
      <c r="JR4458" s="29"/>
      <c r="JS4458" s="29"/>
      <c r="JT4458" s="29"/>
      <c r="JU4458" s="29"/>
      <c r="JV4458" s="29"/>
      <c r="JW4458" s="29"/>
      <c r="JX4458" s="29"/>
      <c r="JY4458" s="29"/>
      <c r="JZ4458" s="29"/>
      <c r="KA4458" s="29"/>
      <c r="KB4458" s="29"/>
      <c r="KC4458" s="29"/>
      <c r="KD4458" s="29"/>
      <c r="KE4458" s="29"/>
      <c r="KF4458" s="29"/>
      <c r="KG4458" s="29"/>
      <c r="KH4458" s="29"/>
      <c r="KI4458" s="29"/>
      <c r="KJ4458" s="29"/>
      <c r="KK4458" s="29"/>
      <c r="KL4458" s="29"/>
      <c r="KM4458" s="29"/>
      <c r="KN4458" s="29"/>
      <c r="KO4458" s="29"/>
      <c r="KP4458" s="29"/>
      <c r="KQ4458" s="29"/>
      <c r="KR4458" s="29"/>
      <c r="KS4458" s="29"/>
      <c r="KT4458" s="29"/>
      <c r="KU4458" s="29"/>
      <c r="KV4458" s="29"/>
      <c r="KW4458" s="29"/>
      <c r="KX4458" s="29"/>
      <c r="KY4458" s="29"/>
      <c r="KZ4458" s="29"/>
      <c r="LA4458" s="29"/>
      <c r="LB4458" s="29"/>
      <c r="LC4458" s="29"/>
      <c r="LD4458" s="29"/>
      <c r="LE4458" s="29"/>
      <c r="LF4458" s="29"/>
      <c r="LG4458" s="29"/>
      <c r="LH4458" s="29"/>
      <c r="LI4458" s="29"/>
      <c r="LJ4458" s="29"/>
      <c r="LK4458" s="29"/>
      <c r="LL4458" s="29"/>
      <c r="LM4458" s="29"/>
      <c r="LN4458" s="29"/>
      <c r="LO4458" s="29"/>
      <c r="LP4458" s="29"/>
      <c r="LQ4458" s="29"/>
      <c r="LR4458" s="29"/>
      <c r="LS4458" s="29"/>
      <c r="LT4458" s="29"/>
      <c r="LU4458" s="29"/>
      <c r="LV4458" s="29"/>
      <c r="LW4458" s="29"/>
      <c r="LX4458" s="29"/>
      <c r="LY4458" s="29"/>
      <c r="LZ4458" s="29"/>
      <c r="MA4458" s="29"/>
      <c r="MB4458" s="29"/>
      <c r="MC4458" s="29"/>
      <c r="MD4458" s="29"/>
      <c r="ME4458" s="29"/>
      <c r="MF4458" s="29"/>
      <c r="MG4458" s="29"/>
      <c r="MH4458" s="29"/>
      <c r="MI4458" s="29"/>
      <c r="MJ4458" s="29"/>
      <c r="MK4458" s="29"/>
      <c r="ML4458" s="29"/>
      <c r="MM4458" s="29"/>
      <c r="MN4458" s="29"/>
      <c r="MO4458" s="29"/>
      <c r="MP4458" s="29"/>
      <c r="MQ4458" s="29"/>
      <c r="MR4458" s="29"/>
      <c r="MS4458" s="29"/>
      <c r="MT4458" s="29"/>
      <c r="MU4458" s="29"/>
      <c r="MV4458" s="29"/>
      <c r="MW4458" s="29"/>
      <c r="MX4458" s="29"/>
      <c r="MY4458" s="29"/>
      <c r="MZ4458" s="29"/>
      <c r="NA4458" s="29"/>
      <c r="NB4458" s="29"/>
      <c r="NC4458" s="29"/>
      <c r="ND4458" s="29"/>
      <c r="NE4458" s="29"/>
      <c r="NF4458" s="29"/>
      <c r="NG4458" s="29"/>
      <c r="NH4458" s="29"/>
      <c r="NI4458" s="29"/>
      <c r="NJ4458" s="29"/>
      <c r="NK4458" s="29"/>
      <c r="NL4458" s="29"/>
      <c r="NM4458" s="29"/>
      <c r="NN4458" s="29"/>
      <c r="NO4458" s="29"/>
      <c r="NP4458" s="29"/>
      <c r="NQ4458" s="29"/>
      <c r="NR4458" s="29"/>
      <c r="NS4458" s="29"/>
      <c r="NT4458" s="29"/>
      <c r="NU4458" s="29"/>
      <c r="NV4458" s="29"/>
      <c r="NW4458" s="29"/>
      <c r="NX4458" s="29"/>
      <c r="NY4458" s="29"/>
      <c r="NZ4458" s="29"/>
      <c r="OA4458" s="29"/>
      <c r="OB4458" s="29"/>
      <c r="OC4458" s="29"/>
      <c r="OD4458" s="29"/>
      <c r="OE4458" s="29"/>
      <c r="OF4458" s="29"/>
      <c r="OG4458" s="29"/>
      <c r="OH4458" s="29"/>
    </row>
    <row r="4459" spans="1:398" ht="16.5" customHeight="1">
      <c r="A4459" s="30" t="s">
        <v>5742</v>
      </c>
      <c r="B4459" s="13"/>
      <c r="C4459" s="368"/>
      <c r="D4459" s="12"/>
      <c r="E4459" s="14" t="s">
        <v>37</v>
      </c>
      <c r="F4459" s="14"/>
      <c r="G4459" s="14"/>
      <c r="H4459" s="15"/>
      <c r="I4459" s="15">
        <v>1</v>
      </c>
      <c r="J4459" s="15"/>
      <c r="K4459" s="15"/>
      <c r="L4459" s="16" t="s">
        <v>5700</v>
      </c>
      <c r="M4459" s="16"/>
      <c r="N4459" s="16" t="s">
        <v>61</v>
      </c>
      <c r="O4459" s="94">
        <v>1200</v>
      </c>
      <c r="P4459" s="94">
        <v>0</v>
      </c>
      <c r="Q4459" s="94">
        <v>0</v>
      </c>
      <c r="R4459" s="94" t="s">
        <v>33</v>
      </c>
      <c r="S4459" s="19">
        <v>60</v>
      </c>
      <c r="T4459" s="19">
        <v>110</v>
      </c>
      <c r="U4459" s="19">
        <v>0</v>
      </c>
      <c r="V4459" s="19">
        <v>0</v>
      </c>
      <c r="W4459" s="20">
        <v>4.2000000000000003E-2</v>
      </c>
      <c r="X4459" s="21">
        <v>50.400000000000006</v>
      </c>
      <c r="Y4459" s="22" t="s">
        <v>33</v>
      </c>
      <c r="Z4459" s="86" t="s">
        <v>62</v>
      </c>
      <c r="AA4459" s="86">
        <v>0</v>
      </c>
      <c r="AB4459" s="14" t="s">
        <v>414</v>
      </c>
      <c r="AC4459" s="14" t="s">
        <v>414</v>
      </c>
      <c r="AD4459" s="25"/>
      <c r="AE4459" s="26"/>
      <c r="AF4459" s="27"/>
      <c r="AG4459" s="31"/>
      <c r="AH4459" s="32"/>
      <c r="AI4459" s="32"/>
      <c r="AJ4459" s="32"/>
      <c r="AK4459" s="32"/>
      <c r="AL4459" s="32"/>
      <c r="AM4459" s="32"/>
      <c r="AN4459" s="32"/>
      <c r="AO4459" s="32"/>
      <c r="AP4459" s="30"/>
      <c r="AQ4459" s="30"/>
      <c r="AR4459" s="30"/>
      <c r="AS4459" s="30"/>
      <c r="AT4459" s="30"/>
      <c r="AU4459" s="30"/>
      <c r="AV4459" s="30"/>
      <c r="AW4459" s="30"/>
      <c r="AX4459" s="30"/>
      <c r="AY4459" s="30"/>
      <c r="AZ4459" s="30"/>
      <c r="BA4459" s="30"/>
      <c r="BB4459" s="30"/>
      <c r="BC4459" s="30"/>
      <c r="BD4459" s="30"/>
      <c r="BE4459" s="30"/>
      <c r="BF4459" s="30"/>
      <c r="BG4459" s="30"/>
      <c r="BH4459" s="30"/>
      <c r="BI4459" s="30"/>
      <c r="BJ4459" s="30"/>
      <c r="BK4459" s="30"/>
      <c r="BL4459" s="30"/>
      <c r="BM4459" s="30"/>
      <c r="BN4459" s="30"/>
      <c r="BO4459" s="30"/>
      <c r="BP4459" s="30"/>
      <c r="BQ4459" s="30"/>
      <c r="BR4459" s="29"/>
      <c r="BS4459" s="29"/>
      <c r="BT4459" s="29"/>
      <c r="BU4459" s="29"/>
      <c r="BV4459" s="29"/>
      <c r="BW4459" s="29"/>
      <c r="BX4459" s="29"/>
      <c r="BY4459" s="29"/>
      <c r="BZ4459" s="29"/>
      <c r="CA4459" s="29"/>
      <c r="CB4459" s="29"/>
      <c r="CC4459" s="29"/>
      <c r="CD4459" s="29"/>
      <c r="CE4459" s="29"/>
      <c r="CF4459" s="29"/>
      <c r="CG4459" s="29"/>
      <c r="CH4459" s="29"/>
      <c r="CI4459" s="29"/>
      <c r="CJ4459" s="29"/>
      <c r="CK4459" s="29"/>
      <c r="CL4459" s="29"/>
      <c r="CM4459" s="29"/>
      <c r="CN4459" s="29"/>
      <c r="CO4459" s="29"/>
      <c r="CP4459" s="29"/>
      <c r="CQ4459" s="29"/>
      <c r="CR4459" s="29"/>
      <c r="CS4459" s="29"/>
      <c r="CT4459" s="29"/>
      <c r="CU4459" s="29"/>
      <c r="CV4459" s="29"/>
      <c r="CW4459" s="29"/>
      <c r="CX4459" s="29"/>
      <c r="CY4459" s="29"/>
      <c r="CZ4459" s="29"/>
      <c r="DA4459" s="29"/>
      <c r="DB4459" s="29"/>
      <c r="DC4459" s="29"/>
      <c r="DD4459" s="29"/>
      <c r="DE4459" s="29"/>
      <c r="DF4459" s="29"/>
      <c r="DG4459" s="29"/>
      <c r="DH4459" s="29"/>
      <c r="DI4459" s="29"/>
      <c r="DJ4459" s="29"/>
      <c r="DK4459" s="29"/>
      <c r="DL4459" s="29"/>
      <c r="DM4459" s="29"/>
      <c r="DN4459" s="29"/>
      <c r="DO4459" s="29"/>
      <c r="DP4459" s="29"/>
      <c r="DQ4459" s="29"/>
      <c r="DR4459" s="29"/>
      <c r="DS4459" s="29"/>
      <c r="DT4459" s="29"/>
      <c r="DU4459" s="29"/>
      <c r="DV4459" s="29"/>
      <c r="DW4459" s="29"/>
      <c r="DX4459" s="29"/>
      <c r="DY4459" s="29"/>
      <c r="DZ4459" s="29"/>
      <c r="EA4459" s="29"/>
      <c r="EB4459" s="29"/>
      <c r="EC4459" s="29"/>
      <c r="ED4459" s="29"/>
      <c r="EE4459" s="29"/>
      <c r="EF4459" s="29"/>
      <c r="EG4459" s="29"/>
      <c r="EH4459" s="29"/>
      <c r="EI4459" s="29"/>
      <c r="EJ4459" s="29"/>
      <c r="EK4459" s="29"/>
      <c r="EL4459" s="29"/>
      <c r="EM4459" s="29"/>
      <c r="EN4459" s="29"/>
      <c r="EO4459" s="29"/>
      <c r="EP4459" s="29"/>
      <c r="EQ4459" s="29"/>
      <c r="ER4459" s="29"/>
      <c r="ES4459" s="29"/>
      <c r="ET4459" s="29"/>
      <c r="EU4459" s="29"/>
      <c r="EV4459" s="29"/>
      <c r="EW4459" s="29"/>
      <c r="EX4459" s="29"/>
      <c r="EY4459" s="29"/>
      <c r="EZ4459" s="29"/>
      <c r="FA4459" s="29"/>
      <c r="FB4459" s="29"/>
      <c r="FC4459" s="29"/>
      <c r="FD4459" s="29"/>
      <c r="FE4459" s="29"/>
      <c r="FF4459" s="29"/>
      <c r="FG4459" s="29"/>
      <c r="FH4459" s="29"/>
      <c r="FI4459" s="29"/>
      <c r="FJ4459" s="29"/>
      <c r="FK4459" s="29"/>
      <c r="FL4459" s="29"/>
      <c r="FM4459" s="29"/>
      <c r="FN4459" s="29"/>
      <c r="FO4459" s="29"/>
      <c r="FP4459" s="29"/>
      <c r="FQ4459" s="29"/>
      <c r="FR4459" s="29"/>
      <c r="FS4459" s="29"/>
      <c r="FT4459" s="29"/>
      <c r="FU4459" s="29"/>
      <c r="FV4459" s="29"/>
      <c r="FW4459" s="29"/>
      <c r="FX4459" s="29"/>
      <c r="FY4459" s="29"/>
      <c r="FZ4459" s="29"/>
      <c r="GA4459" s="29"/>
      <c r="GB4459" s="29"/>
      <c r="GC4459" s="29"/>
      <c r="GD4459" s="29"/>
      <c r="GE4459" s="29"/>
      <c r="GF4459" s="29"/>
      <c r="GG4459" s="29"/>
      <c r="GH4459" s="29"/>
      <c r="GI4459" s="29"/>
      <c r="GJ4459" s="29"/>
      <c r="GK4459" s="29"/>
      <c r="GL4459" s="29"/>
      <c r="GM4459" s="29"/>
      <c r="GN4459" s="29"/>
      <c r="GO4459" s="29"/>
      <c r="GP4459" s="29"/>
      <c r="GQ4459" s="29"/>
      <c r="GR4459" s="29"/>
      <c r="GS4459" s="29"/>
      <c r="GT4459" s="29"/>
      <c r="GU4459" s="29"/>
      <c r="GV4459" s="29"/>
      <c r="GW4459" s="29"/>
      <c r="GX4459" s="29"/>
      <c r="GY4459" s="29"/>
      <c r="GZ4459" s="29"/>
      <c r="HA4459" s="29"/>
      <c r="HB4459" s="29"/>
      <c r="HC4459" s="29"/>
      <c r="HD4459" s="29"/>
      <c r="HE4459" s="29"/>
      <c r="HF4459" s="29"/>
      <c r="HG4459" s="29"/>
      <c r="HH4459" s="29"/>
      <c r="HI4459" s="29"/>
      <c r="HJ4459" s="29"/>
      <c r="HK4459" s="29"/>
      <c r="HL4459" s="29"/>
      <c r="HM4459" s="29"/>
      <c r="HN4459" s="29"/>
      <c r="HO4459" s="29"/>
      <c r="HP4459" s="29"/>
      <c r="HQ4459" s="29"/>
      <c r="HR4459" s="29"/>
      <c r="HS4459" s="29"/>
      <c r="HT4459" s="29"/>
      <c r="HU4459" s="29"/>
      <c r="HV4459" s="29"/>
      <c r="HW4459" s="29"/>
      <c r="HX4459" s="29"/>
      <c r="HY4459" s="29"/>
      <c r="HZ4459" s="29"/>
      <c r="IA4459" s="29"/>
      <c r="IB4459" s="29"/>
      <c r="IC4459" s="29"/>
      <c r="ID4459" s="29"/>
      <c r="IE4459" s="29"/>
      <c r="IF4459" s="29"/>
      <c r="IG4459" s="29"/>
      <c r="IH4459" s="29"/>
      <c r="II4459" s="29"/>
      <c r="IJ4459" s="29"/>
      <c r="IK4459" s="29"/>
      <c r="IL4459" s="29"/>
      <c r="IM4459" s="29"/>
      <c r="IN4459" s="29"/>
      <c r="IO4459" s="29"/>
      <c r="IP4459" s="29"/>
      <c r="IQ4459" s="29"/>
      <c r="IR4459" s="29"/>
      <c r="IS4459" s="29"/>
      <c r="IT4459" s="29"/>
      <c r="IU4459" s="29"/>
      <c r="IV4459" s="29"/>
      <c r="IW4459" s="29"/>
      <c r="IX4459" s="29"/>
      <c r="IY4459" s="29"/>
      <c r="IZ4459" s="29"/>
      <c r="JA4459" s="29"/>
      <c r="JB4459" s="29"/>
      <c r="JC4459" s="29"/>
      <c r="JD4459" s="29"/>
      <c r="JE4459" s="29"/>
      <c r="JF4459" s="29"/>
      <c r="JG4459" s="29"/>
      <c r="JH4459" s="29"/>
      <c r="JI4459" s="29"/>
      <c r="JJ4459" s="29"/>
      <c r="JK4459" s="29"/>
      <c r="JL4459" s="29"/>
      <c r="JM4459" s="29"/>
      <c r="JN4459" s="29"/>
      <c r="JO4459" s="29"/>
      <c r="JP4459" s="29"/>
      <c r="JQ4459" s="29"/>
      <c r="JR4459" s="29"/>
      <c r="JS4459" s="29"/>
      <c r="JT4459" s="29"/>
      <c r="JU4459" s="29"/>
      <c r="JV4459" s="29"/>
      <c r="JW4459" s="29"/>
      <c r="JX4459" s="29"/>
      <c r="JY4459" s="29"/>
      <c r="JZ4459" s="29"/>
      <c r="KA4459" s="29"/>
      <c r="KB4459" s="29"/>
      <c r="KC4459" s="29"/>
      <c r="KD4459" s="29"/>
      <c r="KE4459" s="29"/>
      <c r="KF4459" s="29"/>
      <c r="KG4459" s="29"/>
      <c r="KH4459" s="29"/>
      <c r="KI4459" s="29"/>
      <c r="KJ4459" s="29"/>
      <c r="KK4459" s="29"/>
      <c r="KL4459" s="29"/>
      <c r="KM4459" s="29"/>
      <c r="KN4459" s="29"/>
      <c r="KO4459" s="29"/>
      <c r="KP4459" s="29"/>
      <c r="KQ4459" s="29"/>
      <c r="KR4459" s="29"/>
      <c r="KS4459" s="29"/>
      <c r="KT4459" s="29"/>
      <c r="KU4459" s="29"/>
      <c r="KV4459" s="29"/>
      <c r="KW4459" s="29"/>
      <c r="KX4459" s="29"/>
      <c r="KY4459" s="29"/>
      <c r="KZ4459" s="29"/>
      <c r="LA4459" s="29"/>
      <c r="LB4459" s="29"/>
      <c r="LC4459" s="29"/>
      <c r="LD4459" s="29"/>
      <c r="LE4459" s="29"/>
      <c r="LF4459" s="29"/>
      <c r="LG4459" s="29"/>
      <c r="LH4459" s="29"/>
      <c r="LI4459" s="29"/>
      <c r="LJ4459" s="29"/>
      <c r="LK4459" s="29"/>
      <c r="LL4459" s="29"/>
      <c r="LM4459" s="29"/>
      <c r="LN4459" s="29"/>
      <c r="LO4459" s="29"/>
      <c r="LP4459" s="29"/>
      <c r="LQ4459" s="29"/>
      <c r="LR4459" s="29"/>
      <c r="LS4459" s="29"/>
      <c r="LT4459" s="29"/>
      <c r="LU4459" s="29"/>
      <c r="LV4459" s="29"/>
      <c r="LW4459" s="29"/>
      <c r="LX4459" s="29"/>
      <c r="LY4459" s="29"/>
      <c r="LZ4459" s="29"/>
      <c r="MA4459" s="29"/>
      <c r="MB4459" s="29"/>
      <c r="MC4459" s="29"/>
      <c r="MD4459" s="29"/>
      <c r="ME4459" s="29"/>
      <c r="MF4459" s="29"/>
      <c r="MG4459" s="29"/>
      <c r="MH4459" s="29"/>
      <c r="MI4459" s="29"/>
      <c r="MJ4459" s="29"/>
      <c r="MK4459" s="29"/>
      <c r="ML4459" s="29"/>
      <c r="MM4459" s="29"/>
      <c r="MN4459" s="29"/>
      <c r="MO4459" s="29"/>
      <c r="MP4459" s="29"/>
      <c r="MQ4459" s="29"/>
      <c r="MR4459" s="29"/>
      <c r="MS4459" s="29"/>
      <c r="MT4459" s="29"/>
      <c r="MU4459" s="29"/>
      <c r="MV4459" s="29"/>
      <c r="MW4459" s="29"/>
      <c r="MX4459" s="29"/>
      <c r="MY4459" s="29"/>
      <c r="MZ4459" s="29"/>
      <c r="NA4459" s="29"/>
      <c r="NB4459" s="29"/>
      <c r="NC4459" s="29"/>
      <c r="ND4459" s="29"/>
      <c r="NE4459" s="29"/>
      <c r="NF4459" s="29"/>
      <c r="NG4459" s="29"/>
      <c r="NH4459" s="29"/>
      <c r="NI4459" s="29"/>
      <c r="NJ4459" s="29"/>
      <c r="NK4459" s="29"/>
      <c r="NL4459" s="29"/>
      <c r="NM4459" s="29"/>
      <c r="NN4459" s="29"/>
      <c r="NO4459" s="29"/>
      <c r="NP4459" s="29"/>
      <c r="NQ4459" s="29"/>
      <c r="NR4459" s="29"/>
      <c r="NS4459" s="29"/>
      <c r="NT4459" s="29"/>
      <c r="NU4459" s="29"/>
      <c r="NV4459" s="29"/>
      <c r="NW4459" s="29"/>
      <c r="NX4459" s="29"/>
      <c r="NY4459" s="29"/>
      <c r="NZ4459" s="29"/>
      <c r="OA4459" s="29"/>
      <c r="OB4459" s="29"/>
      <c r="OC4459" s="29"/>
      <c r="OD4459" s="29"/>
      <c r="OE4459" s="29"/>
      <c r="OF4459" s="29"/>
      <c r="OG4459" s="29"/>
      <c r="OH4459" s="29"/>
    </row>
    <row r="4460" spans="1:398" ht="16.5" customHeight="1">
      <c r="A4460" s="30" t="s">
        <v>5742</v>
      </c>
      <c r="B4460" s="13"/>
      <c r="C4460" s="487"/>
      <c r="D4460" s="12"/>
      <c r="E4460" s="14" t="s">
        <v>3286</v>
      </c>
      <c r="F4460" s="14" t="s">
        <v>52</v>
      </c>
      <c r="G4460" s="14" t="s">
        <v>414</v>
      </c>
      <c r="H4460" s="15">
        <v>2008</v>
      </c>
      <c r="I4460" s="15">
        <v>1</v>
      </c>
      <c r="J4460" s="15">
        <v>0</v>
      </c>
      <c r="K4460" s="15">
        <v>0</v>
      </c>
      <c r="L4460" s="16" t="s">
        <v>5789</v>
      </c>
      <c r="M4460" s="16"/>
      <c r="N4460" s="16" t="s">
        <v>41</v>
      </c>
      <c r="O4460" s="17">
        <v>480</v>
      </c>
      <c r="P4460" s="17">
        <v>0</v>
      </c>
      <c r="Q4460" s="17">
        <v>0</v>
      </c>
      <c r="R4460" s="18" t="s">
        <v>33</v>
      </c>
      <c r="S4460" s="19">
        <v>60</v>
      </c>
      <c r="T4460" s="19">
        <v>110</v>
      </c>
      <c r="U4460" s="19">
        <v>0</v>
      </c>
      <c r="V4460" s="19">
        <v>0</v>
      </c>
      <c r="W4460" s="20">
        <v>0.11</v>
      </c>
      <c r="X4460" s="21">
        <v>52.8</v>
      </c>
      <c r="Y4460" s="22" t="s">
        <v>33</v>
      </c>
      <c r="Z4460" s="86" t="s">
        <v>62</v>
      </c>
      <c r="AA4460" s="86">
        <v>0</v>
      </c>
      <c r="AB4460" s="86" t="s">
        <v>414</v>
      </c>
      <c r="AC4460" s="86" t="s">
        <v>414</v>
      </c>
      <c r="AD4460" s="25"/>
      <c r="AE4460" s="26"/>
      <c r="AF4460" s="27"/>
      <c r="AG4460" s="31"/>
      <c r="AH4460" s="32"/>
      <c r="AI4460" s="32"/>
      <c r="AJ4460" s="32"/>
      <c r="AK4460" s="32"/>
      <c r="AL4460" s="32"/>
      <c r="AM4460" s="32"/>
      <c r="AN4460" s="32"/>
      <c r="AO4460" s="32"/>
      <c r="AP4460" s="30"/>
      <c r="AQ4460" s="30"/>
      <c r="AR4460" s="30"/>
      <c r="AS4460" s="30"/>
      <c r="AT4460" s="30"/>
      <c r="AU4460" s="30"/>
      <c r="AV4460" s="30"/>
      <c r="AW4460" s="30"/>
      <c r="AX4460" s="30"/>
      <c r="AY4460" s="30"/>
      <c r="AZ4460" s="30"/>
      <c r="BA4460" s="30"/>
      <c r="BB4460" s="30"/>
      <c r="BC4460" s="30"/>
      <c r="BD4460" s="30"/>
      <c r="BE4460" s="30"/>
      <c r="BF4460" s="30"/>
      <c r="BG4460" s="30"/>
      <c r="BH4460" s="30"/>
      <c r="BI4460" s="30"/>
      <c r="BJ4460" s="30"/>
      <c r="BK4460" s="30"/>
      <c r="BL4460" s="30"/>
      <c r="BM4460" s="30"/>
      <c r="BN4460" s="30"/>
      <c r="BO4460" s="30"/>
      <c r="BP4460" s="30"/>
      <c r="BQ4460" s="30"/>
      <c r="BR4460" s="29"/>
      <c r="BS4460" s="29"/>
      <c r="BT4460" s="29"/>
      <c r="BU4460" s="29"/>
      <c r="BV4460" s="29"/>
      <c r="BW4460" s="29"/>
      <c r="BX4460" s="29"/>
      <c r="BY4460" s="29"/>
      <c r="BZ4460" s="29"/>
      <c r="CA4460" s="29"/>
      <c r="CB4460" s="29"/>
      <c r="CC4460" s="29"/>
      <c r="CD4460" s="29"/>
      <c r="CE4460" s="29"/>
      <c r="CF4460" s="29"/>
      <c r="CG4460" s="29"/>
      <c r="CH4460" s="29"/>
      <c r="CI4460" s="29"/>
      <c r="CJ4460" s="29"/>
      <c r="CK4460" s="29"/>
      <c r="CL4460" s="29"/>
      <c r="CM4460" s="29"/>
      <c r="CN4460" s="29"/>
      <c r="CO4460" s="29"/>
      <c r="CP4460" s="29"/>
      <c r="CQ4460" s="29"/>
      <c r="CR4460" s="29"/>
      <c r="CS4460" s="29"/>
      <c r="CT4460" s="29"/>
      <c r="CU4460" s="29"/>
      <c r="CV4460" s="29"/>
      <c r="CW4460" s="29"/>
      <c r="CX4460" s="29"/>
      <c r="CY4460" s="29"/>
      <c r="CZ4460" s="29"/>
      <c r="DA4460" s="29"/>
      <c r="DB4460" s="29"/>
      <c r="DC4460" s="29"/>
      <c r="DD4460" s="29"/>
      <c r="DE4460" s="29"/>
      <c r="DF4460" s="29"/>
      <c r="DG4460" s="29"/>
      <c r="DH4460" s="29"/>
      <c r="DI4460" s="29"/>
      <c r="DJ4460" s="29"/>
      <c r="DK4460" s="29"/>
      <c r="DL4460" s="29"/>
      <c r="DM4460" s="29"/>
      <c r="DN4460" s="29"/>
      <c r="DO4460" s="29"/>
      <c r="DP4460" s="29"/>
      <c r="DQ4460" s="29"/>
      <c r="DR4460" s="29"/>
      <c r="DS4460" s="29"/>
      <c r="DT4460" s="29"/>
      <c r="DU4460" s="29"/>
      <c r="DV4460" s="29"/>
      <c r="DW4460" s="29"/>
      <c r="DX4460" s="29"/>
      <c r="DY4460" s="29"/>
      <c r="DZ4460" s="29"/>
      <c r="EA4460" s="29"/>
      <c r="EB4460" s="29"/>
      <c r="EC4460" s="29"/>
      <c r="ED4460" s="29"/>
      <c r="EE4460" s="29"/>
      <c r="EF4460" s="29"/>
      <c r="EG4460" s="29"/>
      <c r="EH4460" s="29"/>
      <c r="EI4460" s="29"/>
      <c r="EJ4460" s="29"/>
      <c r="EK4460" s="29"/>
      <c r="EL4460" s="29"/>
      <c r="EM4460" s="29"/>
      <c r="EN4460" s="29"/>
      <c r="EO4460" s="29"/>
      <c r="EP4460" s="29"/>
      <c r="EQ4460" s="29"/>
      <c r="ER4460" s="29"/>
      <c r="ES4460" s="29"/>
      <c r="ET4460" s="29"/>
      <c r="EU4460" s="29"/>
      <c r="EV4460" s="29"/>
      <c r="EW4460" s="29"/>
      <c r="EX4460" s="29"/>
      <c r="EY4460" s="29"/>
      <c r="EZ4460" s="29"/>
      <c r="FA4460" s="29"/>
      <c r="FB4460" s="29"/>
      <c r="FC4460" s="29"/>
      <c r="FD4460" s="29"/>
      <c r="FE4460" s="29"/>
      <c r="FF4460" s="29"/>
      <c r="FG4460" s="29"/>
      <c r="FH4460" s="29"/>
      <c r="FI4460" s="29"/>
      <c r="FJ4460" s="29"/>
      <c r="FK4460" s="29"/>
      <c r="FL4460" s="29"/>
      <c r="FM4460" s="29"/>
      <c r="FN4460" s="29"/>
      <c r="FO4460" s="29"/>
      <c r="FP4460" s="29"/>
      <c r="FQ4460" s="29"/>
      <c r="FR4460" s="29"/>
      <c r="FS4460" s="29"/>
      <c r="FT4460" s="29"/>
      <c r="FU4460" s="29"/>
      <c r="FV4460" s="29"/>
      <c r="FW4460" s="29"/>
      <c r="FX4460" s="29"/>
      <c r="FY4460" s="29"/>
      <c r="FZ4460" s="29"/>
      <c r="GA4460" s="29"/>
      <c r="GB4460" s="29"/>
      <c r="GC4460" s="29"/>
      <c r="GD4460" s="29"/>
      <c r="GE4460" s="29"/>
      <c r="GF4460" s="29"/>
      <c r="GG4460" s="29"/>
      <c r="GH4460" s="29"/>
      <c r="GI4460" s="29"/>
      <c r="GJ4460" s="29"/>
      <c r="GK4460" s="29"/>
      <c r="GL4460" s="29"/>
      <c r="GM4460" s="29"/>
      <c r="GN4460" s="29"/>
      <c r="GO4460" s="29"/>
      <c r="GP4460" s="29"/>
      <c r="GQ4460" s="29"/>
      <c r="GR4460" s="29"/>
      <c r="GS4460" s="29"/>
      <c r="GT4460" s="29"/>
      <c r="GU4460" s="29"/>
      <c r="GV4460" s="29"/>
      <c r="GW4460" s="29"/>
      <c r="GX4460" s="29"/>
      <c r="GY4460" s="29"/>
      <c r="GZ4460" s="29"/>
      <c r="HA4460" s="29"/>
      <c r="HB4460" s="29"/>
      <c r="HC4460" s="29"/>
      <c r="HD4460" s="29"/>
      <c r="HE4460" s="29"/>
      <c r="HF4460" s="29"/>
      <c r="HG4460" s="29"/>
      <c r="HH4460" s="29"/>
      <c r="HI4460" s="29"/>
      <c r="HJ4460" s="29"/>
      <c r="HK4460" s="29"/>
      <c r="HL4460" s="29"/>
      <c r="HM4460" s="29"/>
      <c r="HN4460" s="29"/>
      <c r="HO4460" s="29"/>
      <c r="HP4460" s="29"/>
      <c r="HQ4460" s="29"/>
      <c r="HR4460" s="29"/>
      <c r="HS4460" s="29"/>
      <c r="HT4460" s="29"/>
      <c r="HU4460" s="29"/>
      <c r="HV4460" s="29"/>
      <c r="HW4460" s="29"/>
      <c r="HX4460" s="29"/>
      <c r="HY4460" s="29"/>
      <c r="HZ4460" s="29"/>
      <c r="IA4460" s="29"/>
      <c r="IB4460" s="29"/>
      <c r="IC4460" s="29"/>
      <c r="ID4460" s="29"/>
      <c r="IE4460" s="29"/>
      <c r="IF4460" s="29"/>
      <c r="IG4460" s="29"/>
      <c r="IH4460" s="29"/>
      <c r="II4460" s="29"/>
      <c r="IJ4460" s="29"/>
      <c r="IK4460" s="29"/>
      <c r="IL4460" s="29"/>
      <c r="IM4460" s="29"/>
      <c r="IN4460" s="29"/>
      <c r="IO4460" s="29"/>
      <c r="IP4460" s="29"/>
      <c r="IQ4460" s="29"/>
      <c r="IR4460" s="29"/>
      <c r="IS4460" s="29"/>
      <c r="IT4460" s="29"/>
      <c r="IU4460" s="29"/>
      <c r="IV4460" s="29"/>
      <c r="IW4460" s="29"/>
      <c r="IX4460" s="29"/>
      <c r="IY4460" s="29"/>
      <c r="IZ4460" s="29"/>
      <c r="JA4460" s="29"/>
      <c r="JB4460" s="29"/>
      <c r="JC4460" s="29"/>
      <c r="JD4460" s="29"/>
      <c r="JE4460" s="29"/>
      <c r="JF4460" s="29"/>
      <c r="JG4460" s="29"/>
      <c r="JH4460" s="29"/>
      <c r="JI4460" s="29"/>
      <c r="JJ4460" s="29"/>
      <c r="JK4460" s="29"/>
      <c r="JL4460" s="29"/>
      <c r="JM4460" s="29"/>
      <c r="JN4460" s="29"/>
      <c r="JO4460" s="29"/>
      <c r="JP4460" s="29"/>
      <c r="JQ4460" s="29"/>
      <c r="JR4460" s="29"/>
      <c r="JS4460" s="29"/>
      <c r="JT4460" s="29"/>
      <c r="JU4460" s="29"/>
      <c r="JV4460" s="29"/>
      <c r="JW4460" s="29"/>
      <c r="JX4460" s="29"/>
      <c r="JY4460" s="29"/>
      <c r="JZ4460" s="29"/>
      <c r="KA4460" s="29"/>
      <c r="KB4460" s="29"/>
      <c r="KC4460" s="29"/>
      <c r="KD4460" s="29"/>
      <c r="KE4460" s="29"/>
      <c r="KF4460" s="29"/>
      <c r="KG4460" s="29"/>
      <c r="KH4460" s="29"/>
      <c r="KI4460" s="29"/>
      <c r="KJ4460" s="29"/>
      <c r="KK4460" s="29"/>
      <c r="KL4460" s="29"/>
      <c r="KM4460" s="29"/>
      <c r="KN4460" s="29"/>
      <c r="KO4460" s="29"/>
      <c r="KP4460" s="29"/>
      <c r="KQ4460" s="29"/>
      <c r="KR4460" s="29"/>
      <c r="KS4460" s="29"/>
      <c r="KT4460" s="29"/>
      <c r="KU4460" s="29"/>
      <c r="KV4460" s="29"/>
      <c r="KW4460" s="29"/>
      <c r="KX4460" s="29"/>
      <c r="KY4460" s="29"/>
      <c r="KZ4460" s="29"/>
      <c r="LA4460" s="29"/>
      <c r="LB4460" s="29"/>
      <c r="LC4460" s="29"/>
      <c r="LD4460" s="29"/>
      <c r="LE4460" s="29"/>
      <c r="LF4460" s="29"/>
      <c r="LG4460" s="29"/>
      <c r="LH4460" s="29"/>
      <c r="LI4460" s="29"/>
      <c r="LJ4460" s="29"/>
      <c r="LK4460" s="29"/>
      <c r="LL4460" s="29"/>
      <c r="LM4460" s="29"/>
      <c r="LN4460" s="29"/>
      <c r="LO4460" s="29"/>
      <c r="LP4460" s="29"/>
      <c r="LQ4460" s="29"/>
      <c r="LR4460" s="29"/>
      <c r="LS4460" s="29"/>
      <c r="LT4460" s="29"/>
      <c r="LU4460" s="29"/>
      <c r="LV4460" s="29"/>
      <c r="LW4460" s="29"/>
      <c r="LX4460" s="29"/>
      <c r="LY4460" s="29"/>
      <c r="LZ4460" s="29"/>
      <c r="MA4460" s="29"/>
      <c r="MB4460" s="29"/>
      <c r="MC4460" s="29"/>
      <c r="MD4460" s="29"/>
      <c r="ME4460" s="29"/>
      <c r="MF4460" s="29"/>
      <c r="MG4460" s="29"/>
      <c r="MH4460" s="29"/>
      <c r="MI4460" s="29"/>
      <c r="MJ4460" s="29"/>
      <c r="MK4460" s="29"/>
      <c r="ML4460" s="29"/>
      <c r="MM4460" s="29"/>
      <c r="MN4460" s="29"/>
      <c r="MO4460" s="29"/>
      <c r="MP4460" s="29"/>
      <c r="MQ4460" s="29"/>
      <c r="MR4460" s="29"/>
      <c r="MS4460" s="29"/>
      <c r="MT4460" s="29"/>
      <c r="MU4460" s="29"/>
      <c r="MV4460" s="29"/>
      <c r="MW4460" s="29"/>
      <c r="MX4460" s="29"/>
      <c r="MY4460" s="29"/>
      <c r="MZ4460" s="29"/>
      <c r="NA4460" s="29"/>
      <c r="NB4460" s="29"/>
      <c r="NC4460" s="29"/>
      <c r="ND4460" s="29"/>
      <c r="NE4460" s="29"/>
      <c r="NF4460" s="29"/>
      <c r="NG4460" s="29"/>
      <c r="NH4460" s="29"/>
      <c r="NI4460" s="29"/>
      <c r="NJ4460" s="29"/>
      <c r="NK4460" s="29"/>
      <c r="NL4460" s="29"/>
      <c r="NM4460" s="29"/>
      <c r="NN4460" s="29"/>
      <c r="NO4460" s="29"/>
      <c r="NP4460" s="29"/>
      <c r="NQ4460" s="29"/>
      <c r="NR4460" s="29"/>
      <c r="NS4460" s="29"/>
      <c r="NT4460" s="29"/>
      <c r="NU4460" s="29"/>
      <c r="NV4460" s="29"/>
      <c r="NW4460" s="29"/>
      <c r="NX4460" s="29"/>
      <c r="NY4460" s="29"/>
      <c r="NZ4460" s="29"/>
      <c r="OA4460" s="29"/>
      <c r="OB4460" s="29"/>
      <c r="OC4460" s="29"/>
      <c r="OD4460" s="29"/>
      <c r="OE4460" s="29"/>
      <c r="OF4460" s="29"/>
      <c r="OG4460" s="29"/>
      <c r="OH4460" s="29"/>
    </row>
    <row r="4461" spans="1:398" ht="16.5" customHeight="1">
      <c r="A4461" s="30" t="s">
        <v>5742</v>
      </c>
      <c r="B4461" s="13"/>
      <c r="C4461" s="487"/>
      <c r="D4461" s="12"/>
      <c r="E4461" s="14" t="s">
        <v>5792</v>
      </c>
      <c r="F4461" s="14" t="s">
        <v>5793</v>
      </c>
      <c r="G4461" s="14" t="s">
        <v>689</v>
      </c>
      <c r="H4461" s="15">
        <v>1994</v>
      </c>
      <c r="I4461" s="15">
        <v>1</v>
      </c>
      <c r="J4461" s="15">
        <v>0</v>
      </c>
      <c r="K4461" s="15">
        <v>0</v>
      </c>
      <c r="L4461" s="16" t="s">
        <v>5794</v>
      </c>
      <c r="M4461" s="16"/>
      <c r="N4461" s="16" t="s">
        <v>8498</v>
      </c>
      <c r="O4461" s="17">
        <v>120</v>
      </c>
      <c r="P4461" s="17">
        <v>0</v>
      </c>
      <c r="Q4461" s="17">
        <v>0</v>
      </c>
      <c r="R4461" s="18" t="s">
        <v>33</v>
      </c>
      <c r="S4461" s="19">
        <v>60</v>
      </c>
      <c r="T4461" s="19">
        <v>110</v>
      </c>
      <c r="U4461" s="19">
        <v>0</v>
      </c>
      <c r="V4461" s="19">
        <v>0</v>
      </c>
      <c r="W4461" s="20">
        <v>0.5</v>
      </c>
      <c r="X4461" s="21">
        <v>60</v>
      </c>
      <c r="Y4461" s="22" t="s">
        <v>33</v>
      </c>
      <c r="Z4461" s="86" t="s">
        <v>62</v>
      </c>
      <c r="AA4461" s="86">
        <v>0</v>
      </c>
      <c r="AB4461" s="86" t="s">
        <v>414</v>
      </c>
      <c r="AC4461" s="86" t="s">
        <v>414</v>
      </c>
      <c r="AD4461" s="25"/>
      <c r="AE4461" s="26"/>
      <c r="AF4461" s="27"/>
      <c r="AG4461" s="31"/>
      <c r="AH4461" s="32"/>
      <c r="AI4461" s="32"/>
      <c r="AJ4461" s="32"/>
      <c r="AK4461" s="32"/>
      <c r="AL4461" s="32"/>
      <c r="AM4461" s="32"/>
      <c r="AN4461" s="32"/>
      <c r="AO4461" s="32"/>
      <c r="AP4461" s="30"/>
      <c r="AQ4461" s="30"/>
      <c r="AR4461" s="30"/>
      <c r="AS4461" s="30"/>
      <c r="AT4461" s="30"/>
      <c r="AU4461" s="30"/>
      <c r="AV4461" s="30"/>
      <c r="AW4461" s="30"/>
      <c r="AX4461" s="30"/>
      <c r="AY4461" s="30"/>
      <c r="AZ4461" s="30"/>
      <c r="BA4461" s="30"/>
      <c r="BB4461" s="30"/>
      <c r="BC4461" s="30"/>
      <c r="BD4461" s="30"/>
      <c r="BE4461" s="30"/>
      <c r="BF4461" s="30"/>
      <c r="BG4461" s="30"/>
      <c r="BH4461" s="30"/>
      <c r="BI4461" s="30"/>
      <c r="BJ4461" s="30"/>
      <c r="BK4461" s="30"/>
      <c r="BL4461" s="30"/>
      <c r="BM4461" s="30"/>
      <c r="BN4461" s="30"/>
      <c r="BO4461" s="30"/>
      <c r="BP4461" s="30"/>
      <c r="BQ4461" s="30"/>
      <c r="BR4461" s="29"/>
      <c r="BS4461" s="29"/>
      <c r="BT4461" s="29"/>
      <c r="BU4461" s="29"/>
      <c r="BV4461" s="29"/>
      <c r="BW4461" s="29"/>
      <c r="BX4461" s="29"/>
      <c r="BY4461" s="29"/>
      <c r="BZ4461" s="29"/>
      <c r="CA4461" s="29"/>
      <c r="CB4461" s="29"/>
      <c r="CC4461" s="29"/>
      <c r="CD4461" s="29"/>
      <c r="CE4461" s="29"/>
      <c r="CF4461" s="29"/>
      <c r="CG4461" s="29"/>
      <c r="CH4461" s="29"/>
      <c r="CI4461" s="29"/>
      <c r="CJ4461" s="29"/>
      <c r="CK4461" s="29"/>
      <c r="CL4461" s="29"/>
      <c r="CM4461" s="29"/>
      <c r="CN4461" s="29"/>
      <c r="CO4461" s="29"/>
      <c r="CP4461" s="29"/>
      <c r="CQ4461" s="29"/>
      <c r="CR4461" s="29"/>
      <c r="CS4461" s="29"/>
      <c r="CT4461" s="29"/>
      <c r="CU4461" s="29"/>
      <c r="CV4461" s="29"/>
      <c r="CW4461" s="29"/>
      <c r="CX4461" s="29"/>
      <c r="CY4461" s="29"/>
      <c r="CZ4461" s="29"/>
      <c r="DA4461" s="29"/>
      <c r="DB4461" s="29"/>
      <c r="DC4461" s="29"/>
      <c r="DD4461" s="29"/>
      <c r="DE4461" s="29"/>
      <c r="DF4461" s="29"/>
      <c r="DG4461" s="29"/>
      <c r="DH4461" s="29"/>
      <c r="DI4461" s="29"/>
      <c r="DJ4461" s="29"/>
      <c r="DK4461" s="29"/>
      <c r="DL4461" s="29"/>
      <c r="DM4461" s="29"/>
      <c r="DN4461" s="29"/>
      <c r="DO4461" s="29"/>
      <c r="DP4461" s="29"/>
      <c r="DQ4461" s="29"/>
      <c r="DR4461" s="29"/>
      <c r="DS4461" s="29"/>
      <c r="DT4461" s="29"/>
      <c r="DU4461" s="29"/>
      <c r="DV4461" s="29"/>
      <c r="DW4461" s="29"/>
      <c r="DX4461" s="29"/>
      <c r="DY4461" s="29"/>
      <c r="DZ4461" s="29"/>
      <c r="EA4461" s="29"/>
      <c r="EB4461" s="29"/>
      <c r="EC4461" s="29"/>
      <c r="ED4461" s="29"/>
      <c r="EE4461" s="29"/>
      <c r="EF4461" s="29"/>
      <c r="EG4461" s="29"/>
      <c r="EH4461" s="29"/>
      <c r="EI4461" s="29"/>
      <c r="EJ4461" s="29"/>
      <c r="EK4461" s="29"/>
      <c r="EL4461" s="29"/>
      <c r="EM4461" s="29"/>
      <c r="EN4461" s="29"/>
      <c r="EO4461" s="29"/>
      <c r="EP4461" s="29"/>
      <c r="EQ4461" s="29"/>
      <c r="ER4461" s="29"/>
      <c r="ES4461" s="29"/>
      <c r="ET4461" s="29"/>
      <c r="EU4461" s="29"/>
      <c r="EV4461" s="29"/>
      <c r="EW4461" s="29"/>
      <c r="EX4461" s="29"/>
      <c r="EY4461" s="29"/>
      <c r="EZ4461" s="29"/>
      <c r="FA4461" s="29"/>
      <c r="FB4461" s="29"/>
      <c r="FC4461" s="29"/>
      <c r="FD4461" s="29"/>
      <c r="FE4461" s="29"/>
      <c r="FF4461" s="29"/>
      <c r="FG4461" s="29"/>
      <c r="FH4461" s="29"/>
      <c r="FI4461" s="29"/>
      <c r="FJ4461" s="29"/>
      <c r="FK4461" s="29"/>
      <c r="FL4461" s="29"/>
      <c r="FM4461" s="29"/>
      <c r="FN4461" s="29"/>
      <c r="FO4461" s="29"/>
      <c r="FP4461" s="29"/>
      <c r="FQ4461" s="29"/>
      <c r="FR4461" s="29"/>
      <c r="FS4461" s="29"/>
      <c r="FT4461" s="29"/>
      <c r="FU4461" s="29"/>
      <c r="FV4461" s="29"/>
      <c r="FW4461" s="29"/>
      <c r="FX4461" s="29"/>
      <c r="FY4461" s="29"/>
      <c r="FZ4461" s="29"/>
      <c r="GA4461" s="29"/>
      <c r="GB4461" s="29"/>
      <c r="GC4461" s="29"/>
      <c r="GD4461" s="29"/>
      <c r="GE4461" s="29"/>
      <c r="GF4461" s="29"/>
      <c r="GG4461" s="29"/>
      <c r="GH4461" s="29"/>
      <c r="GI4461" s="29"/>
      <c r="GJ4461" s="29"/>
      <c r="GK4461" s="29"/>
      <c r="GL4461" s="29"/>
      <c r="GM4461" s="29"/>
      <c r="GN4461" s="29"/>
      <c r="GO4461" s="29"/>
      <c r="GP4461" s="29"/>
      <c r="GQ4461" s="29"/>
      <c r="GR4461" s="29"/>
      <c r="GS4461" s="29"/>
      <c r="GT4461" s="29"/>
      <c r="GU4461" s="29"/>
      <c r="GV4461" s="29"/>
      <c r="GW4461" s="29"/>
      <c r="GX4461" s="29"/>
      <c r="GY4461" s="29"/>
      <c r="GZ4461" s="29"/>
      <c r="HA4461" s="29"/>
      <c r="HB4461" s="29"/>
      <c r="HC4461" s="29"/>
      <c r="HD4461" s="29"/>
      <c r="HE4461" s="29"/>
      <c r="HF4461" s="29"/>
      <c r="HG4461" s="29"/>
      <c r="HH4461" s="29"/>
      <c r="HI4461" s="29"/>
      <c r="HJ4461" s="29"/>
      <c r="HK4461" s="29"/>
      <c r="HL4461" s="29"/>
      <c r="HM4461" s="29"/>
      <c r="HN4461" s="29"/>
      <c r="HO4461" s="29"/>
      <c r="HP4461" s="29"/>
      <c r="HQ4461" s="29"/>
      <c r="HR4461" s="29"/>
      <c r="HS4461" s="29"/>
      <c r="HT4461" s="29"/>
      <c r="HU4461" s="29"/>
      <c r="HV4461" s="29"/>
      <c r="HW4461" s="29"/>
      <c r="HX4461" s="29"/>
      <c r="HY4461" s="29"/>
      <c r="HZ4461" s="29"/>
      <c r="IA4461" s="29"/>
      <c r="IB4461" s="29"/>
      <c r="IC4461" s="29"/>
      <c r="ID4461" s="29"/>
      <c r="IE4461" s="29"/>
      <c r="IF4461" s="29"/>
      <c r="IG4461" s="29"/>
      <c r="IH4461" s="29"/>
      <c r="II4461" s="29"/>
      <c r="IJ4461" s="29"/>
      <c r="IK4461" s="29"/>
      <c r="IL4461" s="29"/>
      <c r="IM4461" s="29"/>
      <c r="IN4461" s="29"/>
      <c r="IO4461" s="29"/>
      <c r="IP4461" s="29"/>
      <c r="IQ4461" s="29"/>
      <c r="IR4461" s="29"/>
      <c r="IS4461" s="29"/>
      <c r="IT4461" s="29"/>
      <c r="IU4461" s="29"/>
      <c r="IV4461" s="29"/>
      <c r="IW4461" s="29"/>
      <c r="IX4461" s="29"/>
      <c r="IY4461" s="29"/>
      <c r="IZ4461" s="29"/>
      <c r="JA4461" s="29"/>
      <c r="JB4461" s="29"/>
      <c r="JC4461" s="29"/>
      <c r="JD4461" s="29"/>
      <c r="JE4461" s="29"/>
      <c r="JF4461" s="29"/>
      <c r="JG4461" s="29"/>
      <c r="JH4461" s="29"/>
      <c r="JI4461" s="29"/>
      <c r="JJ4461" s="29"/>
      <c r="JK4461" s="29"/>
      <c r="JL4461" s="29"/>
      <c r="JM4461" s="29"/>
      <c r="JN4461" s="29"/>
      <c r="JO4461" s="29"/>
      <c r="JP4461" s="29"/>
      <c r="JQ4461" s="29"/>
      <c r="JR4461" s="29"/>
      <c r="JS4461" s="29"/>
      <c r="JT4461" s="29"/>
      <c r="JU4461" s="29"/>
      <c r="JV4461" s="29"/>
      <c r="JW4461" s="29"/>
      <c r="JX4461" s="29"/>
      <c r="JY4461" s="29"/>
      <c r="JZ4461" s="29"/>
      <c r="KA4461" s="29"/>
      <c r="KB4461" s="29"/>
      <c r="KC4461" s="29"/>
      <c r="KD4461" s="29"/>
      <c r="KE4461" s="29"/>
      <c r="KF4461" s="29"/>
      <c r="KG4461" s="29"/>
      <c r="KH4461" s="29"/>
      <c r="KI4461" s="29"/>
      <c r="KJ4461" s="29"/>
      <c r="KK4461" s="29"/>
      <c r="KL4461" s="29"/>
      <c r="KM4461" s="29"/>
      <c r="KN4461" s="29"/>
      <c r="KO4461" s="29"/>
      <c r="KP4461" s="29"/>
      <c r="KQ4461" s="29"/>
      <c r="KR4461" s="29"/>
      <c r="KS4461" s="29"/>
      <c r="KT4461" s="29"/>
      <c r="KU4461" s="29"/>
      <c r="KV4461" s="29"/>
      <c r="KW4461" s="29"/>
      <c r="KX4461" s="29"/>
      <c r="KY4461" s="29"/>
      <c r="KZ4461" s="29"/>
      <c r="LA4461" s="29"/>
      <c r="LB4461" s="29"/>
      <c r="LC4461" s="29"/>
      <c r="LD4461" s="29"/>
      <c r="LE4461" s="29"/>
      <c r="LF4461" s="29"/>
      <c r="LG4461" s="29"/>
      <c r="LH4461" s="29"/>
      <c r="LI4461" s="29"/>
      <c r="LJ4461" s="29"/>
      <c r="LK4461" s="29"/>
      <c r="LL4461" s="29"/>
      <c r="LM4461" s="29"/>
      <c r="LN4461" s="29"/>
      <c r="LO4461" s="29"/>
      <c r="LP4461" s="29"/>
      <c r="LQ4461" s="29"/>
      <c r="LR4461" s="29"/>
      <c r="LS4461" s="29"/>
      <c r="LT4461" s="29"/>
      <c r="LU4461" s="29"/>
      <c r="LV4461" s="29"/>
      <c r="LW4461" s="29"/>
      <c r="LX4461" s="29"/>
      <c r="LY4461" s="29"/>
      <c r="LZ4461" s="29"/>
      <c r="MA4461" s="29"/>
      <c r="MB4461" s="29"/>
      <c r="MC4461" s="29"/>
      <c r="MD4461" s="29"/>
      <c r="ME4461" s="29"/>
      <c r="MF4461" s="29"/>
      <c r="MG4461" s="29"/>
      <c r="MH4461" s="29"/>
      <c r="MI4461" s="29"/>
      <c r="MJ4461" s="29"/>
      <c r="MK4461" s="29"/>
      <c r="ML4461" s="29"/>
      <c r="MM4461" s="29"/>
      <c r="MN4461" s="29"/>
      <c r="MO4461" s="29"/>
      <c r="MP4461" s="29"/>
      <c r="MQ4461" s="29"/>
      <c r="MR4461" s="29"/>
      <c r="MS4461" s="29"/>
      <c r="MT4461" s="29"/>
      <c r="MU4461" s="29"/>
      <c r="MV4461" s="29"/>
      <c r="MW4461" s="29"/>
      <c r="MX4461" s="29"/>
      <c r="MY4461" s="29"/>
      <c r="MZ4461" s="29"/>
      <c r="NA4461" s="29"/>
      <c r="NB4461" s="29"/>
      <c r="NC4461" s="29"/>
      <c r="ND4461" s="29"/>
      <c r="NE4461" s="29"/>
      <c r="NF4461" s="29"/>
      <c r="NG4461" s="29"/>
      <c r="NH4461" s="29"/>
      <c r="NI4461" s="29"/>
      <c r="NJ4461" s="29"/>
      <c r="NK4461" s="29"/>
      <c r="NL4461" s="29"/>
      <c r="NM4461" s="29"/>
      <c r="NN4461" s="29"/>
      <c r="NO4461" s="29"/>
      <c r="NP4461" s="29"/>
      <c r="NQ4461" s="29"/>
      <c r="NR4461" s="29"/>
      <c r="NS4461" s="29"/>
      <c r="NT4461" s="29"/>
      <c r="NU4461" s="29"/>
      <c r="NV4461" s="29"/>
      <c r="NW4461" s="29"/>
      <c r="NX4461" s="29"/>
      <c r="NY4461" s="29"/>
      <c r="NZ4461" s="29"/>
      <c r="OA4461" s="29"/>
      <c r="OB4461" s="29"/>
      <c r="OC4461" s="29"/>
      <c r="OD4461" s="29"/>
      <c r="OE4461" s="29"/>
      <c r="OF4461" s="29"/>
      <c r="OG4461" s="29"/>
      <c r="OH4461" s="29"/>
    </row>
    <row r="4462" spans="1:398" ht="16.5" customHeight="1">
      <c r="A4462" s="30" t="s">
        <v>5742</v>
      </c>
      <c r="B4462" s="13"/>
      <c r="C4462" s="487"/>
      <c r="D4462" s="12"/>
      <c r="E4462" s="14" t="s">
        <v>8544</v>
      </c>
      <c r="F4462" s="14" t="s">
        <v>8545</v>
      </c>
      <c r="G4462" s="14" t="s">
        <v>8546</v>
      </c>
      <c r="H4462" s="15">
        <v>2016</v>
      </c>
      <c r="I4462" s="15">
        <v>1</v>
      </c>
      <c r="J4462" s="15">
        <v>0</v>
      </c>
      <c r="K4462" s="15">
        <v>0</v>
      </c>
      <c r="L4462" s="16" t="s">
        <v>5725</v>
      </c>
      <c r="M4462" s="16"/>
      <c r="N4462" s="16" t="s">
        <v>41</v>
      </c>
      <c r="O4462" s="94">
        <v>2400</v>
      </c>
      <c r="P4462" s="94">
        <v>0</v>
      </c>
      <c r="Q4462" s="94">
        <v>0</v>
      </c>
      <c r="R4462" s="18" t="s">
        <v>33</v>
      </c>
      <c r="S4462" s="19">
        <v>0</v>
      </c>
      <c r="T4462" s="19">
        <v>110</v>
      </c>
      <c r="U4462" s="19">
        <v>0</v>
      </c>
      <c r="V4462" s="19">
        <v>0</v>
      </c>
      <c r="W4462" s="20">
        <v>2.5000000000000001E-2</v>
      </c>
      <c r="X4462" s="21">
        <v>60</v>
      </c>
      <c r="Y4462" s="22" t="s">
        <v>33</v>
      </c>
      <c r="Z4462" s="86" t="s">
        <v>62</v>
      </c>
      <c r="AA4462" s="86">
        <v>0</v>
      </c>
      <c r="AB4462" s="14" t="s">
        <v>414</v>
      </c>
      <c r="AC4462" s="14" t="s">
        <v>414</v>
      </c>
      <c r="AD4462" s="25"/>
      <c r="AE4462" s="26"/>
      <c r="AF4462" s="27"/>
      <c r="AG4462" s="31"/>
      <c r="AH4462" s="32"/>
      <c r="AI4462" s="32"/>
      <c r="AJ4462" s="32"/>
      <c r="AK4462" s="32"/>
      <c r="AL4462" s="32"/>
      <c r="AM4462" s="32"/>
      <c r="AN4462" s="32"/>
      <c r="AO4462" s="32"/>
      <c r="AP4462" s="30"/>
      <c r="AQ4462" s="30"/>
      <c r="AR4462" s="30"/>
      <c r="AS4462" s="30"/>
      <c r="AT4462" s="30"/>
      <c r="AU4462" s="30"/>
      <c r="AV4462" s="30"/>
      <c r="AW4462" s="30"/>
      <c r="AX4462" s="30"/>
      <c r="AY4462" s="30"/>
      <c r="AZ4462" s="30"/>
      <c r="BA4462" s="30"/>
      <c r="BB4462" s="30"/>
      <c r="BC4462" s="30"/>
      <c r="BD4462" s="30"/>
      <c r="BE4462" s="30"/>
      <c r="BF4462" s="30"/>
      <c r="BG4462" s="30"/>
      <c r="BH4462" s="30"/>
      <c r="BI4462" s="30"/>
      <c r="BJ4462" s="30"/>
      <c r="BK4462" s="30"/>
      <c r="BL4462" s="30"/>
      <c r="BM4462" s="30"/>
      <c r="BN4462" s="30"/>
      <c r="BO4462" s="30"/>
      <c r="BP4462" s="30"/>
      <c r="BQ4462" s="30"/>
      <c r="BR4462" s="29"/>
      <c r="BS4462" s="29"/>
      <c r="BT4462" s="29"/>
      <c r="BU4462" s="29"/>
      <c r="BV4462" s="29"/>
      <c r="BW4462" s="29"/>
      <c r="BX4462" s="29"/>
      <c r="BY4462" s="29"/>
      <c r="BZ4462" s="29"/>
      <c r="CA4462" s="29"/>
      <c r="CB4462" s="29"/>
      <c r="CC4462" s="29"/>
      <c r="CD4462" s="29"/>
      <c r="CE4462" s="29"/>
      <c r="CF4462" s="29"/>
      <c r="CG4462" s="29"/>
      <c r="CH4462" s="29"/>
      <c r="CI4462" s="29"/>
      <c r="CJ4462" s="29"/>
      <c r="CK4462" s="29"/>
      <c r="CL4462" s="29"/>
      <c r="CM4462" s="29"/>
      <c r="CN4462" s="29"/>
      <c r="CO4462" s="29"/>
      <c r="CP4462" s="29"/>
      <c r="CQ4462" s="29"/>
      <c r="CR4462" s="29"/>
      <c r="CS4462" s="29"/>
      <c r="CT4462" s="29"/>
      <c r="CU4462" s="29"/>
      <c r="CV4462" s="29"/>
      <c r="CW4462" s="29"/>
      <c r="CX4462" s="29"/>
      <c r="CY4462" s="29"/>
      <c r="CZ4462" s="29"/>
      <c r="DA4462" s="29"/>
      <c r="DB4462" s="29"/>
      <c r="DC4462" s="29"/>
      <c r="DD4462" s="29"/>
      <c r="DE4462" s="29"/>
      <c r="DF4462" s="29"/>
      <c r="DG4462" s="29"/>
      <c r="DH4462" s="29"/>
      <c r="DI4462" s="29"/>
      <c r="DJ4462" s="29"/>
      <c r="DK4462" s="29"/>
      <c r="DL4462" s="29"/>
      <c r="DM4462" s="29"/>
      <c r="DN4462" s="29"/>
      <c r="DO4462" s="29"/>
      <c r="DP4462" s="29"/>
      <c r="DQ4462" s="29"/>
      <c r="DR4462" s="29"/>
      <c r="DS4462" s="29"/>
      <c r="DT4462" s="29"/>
      <c r="DU4462" s="29"/>
      <c r="DV4462" s="29"/>
      <c r="DW4462" s="29"/>
      <c r="DX4462" s="29"/>
      <c r="DY4462" s="29"/>
      <c r="DZ4462" s="29"/>
      <c r="EA4462" s="29"/>
      <c r="EB4462" s="29"/>
      <c r="EC4462" s="29"/>
      <c r="ED4462" s="29"/>
      <c r="EE4462" s="29"/>
      <c r="EF4462" s="29"/>
      <c r="EG4462" s="29"/>
      <c r="EH4462" s="29"/>
      <c r="EI4462" s="29"/>
      <c r="EJ4462" s="29"/>
      <c r="EK4462" s="29"/>
      <c r="EL4462" s="29"/>
      <c r="EM4462" s="29"/>
      <c r="EN4462" s="29"/>
      <c r="EO4462" s="29"/>
      <c r="EP4462" s="29"/>
      <c r="EQ4462" s="29"/>
      <c r="ER4462" s="29"/>
      <c r="ES4462" s="29"/>
      <c r="ET4462" s="29"/>
      <c r="EU4462" s="29"/>
      <c r="EV4462" s="29"/>
      <c r="EW4462" s="29"/>
      <c r="EX4462" s="29"/>
      <c r="EY4462" s="29"/>
      <c r="EZ4462" s="29"/>
      <c r="FA4462" s="29"/>
      <c r="FB4462" s="29"/>
      <c r="FC4462" s="29"/>
      <c r="FD4462" s="29"/>
      <c r="FE4462" s="29"/>
      <c r="FF4462" s="29"/>
      <c r="FG4462" s="29"/>
      <c r="FH4462" s="29"/>
      <c r="FI4462" s="29"/>
      <c r="FJ4462" s="29"/>
      <c r="FK4462" s="29"/>
      <c r="FL4462" s="29"/>
      <c r="FM4462" s="29"/>
      <c r="FN4462" s="29"/>
      <c r="FO4462" s="29"/>
      <c r="FP4462" s="29"/>
      <c r="FQ4462" s="29"/>
      <c r="FR4462" s="29"/>
      <c r="FS4462" s="29"/>
      <c r="FT4462" s="29"/>
      <c r="FU4462" s="29"/>
      <c r="FV4462" s="29"/>
      <c r="FW4462" s="29"/>
      <c r="FX4462" s="29"/>
      <c r="FY4462" s="29"/>
      <c r="FZ4462" s="29"/>
      <c r="GA4462" s="29"/>
      <c r="GB4462" s="29"/>
      <c r="GC4462" s="29"/>
      <c r="GD4462" s="29"/>
      <c r="GE4462" s="29"/>
      <c r="GF4462" s="29"/>
      <c r="GG4462" s="29"/>
      <c r="GH4462" s="29"/>
      <c r="GI4462" s="29"/>
      <c r="GJ4462" s="29"/>
      <c r="GK4462" s="29"/>
      <c r="GL4462" s="29"/>
      <c r="GM4462" s="29"/>
      <c r="GN4462" s="29"/>
      <c r="GO4462" s="29"/>
      <c r="GP4462" s="29"/>
      <c r="GQ4462" s="29"/>
      <c r="GR4462" s="29"/>
      <c r="GS4462" s="29"/>
      <c r="GT4462" s="29"/>
      <c r="GU4462" s="29"/>
      <c r="GV4462" s="29"/>
      <c r="GW4462" s="29"/>
      <c r="GX4462" s="29"/>
      <c r="GY4462" s="29"/>
      <c r="GZ4462" s="29"/>
      <c r="HA4462" s="29"/>
      <c r="HB4462" s="29"/>
      <c r="HC4462" s="29"/>
      <c r="HD4462" s="29"/>
      <c r="HE4462" s="29"/>
      <c r="HF4462" s="29"/>
      <c r="HG4462" s="29"/>
      <c r="HH4462" s="29"/>
      <c r="HI4462" s="29"/>
      <c r="HJ4462" s="29"/>
      <c r="HK4462" s="29"/>
      <c r="HL4462" s="29"/>
      <c r="HM4462" s="29"/>
      <c r="HN4462" s="29"/>
      <c r="HO4462" s="29"/>
      <c r="HP4462" s="29"/>
      <c r="HQ4462" s="29"/>
      <c r="HR4462" s="29"/>
      <c r="HS4462" s="29"/>
      <c r="HT4462" s="29"/>
      <c r="HU4462" s="29"/>
      <c r="HV4462" s="29"/>
      <c r="HW4462" s="29"/>
      <c r="HX4462" s="29"/>
      <c r="HY4462" s="29"/>
      <c r="HZ4462" s="29"/>
      <c r="IA4462" s="29"/>
      <c r="IB4462" s="29"/>
      <c r="IC4462" s="29"/>
      <c r="ID4462" s="29"/>
      <c r="IE4462" s="29"/>
      <c r="IF4462" s="29"/>
      <c r="IG4462" s="29"/>
      <c r="IH4462" s="29"/>
      <c r="II4462" s="29"/>
      <c r="IJ4462" s="29"/>
      <c r="IK4462" s="29"/>
      <c r="IL4462" s="29"/>
      <c r="IM4462" s="29"/>
      <c r="IN4462" s="29"/>
      <c r="IO4462" s="29"/>
      <c r="IP4462" s="29"/>
      <c r="IQ4462" s="29"/>
      <c r="IR4462" s="29"/>
      <c r="IS4462" s="29"/>
      <c r="IT4462" s="29"/>
      <c r="IU4462" s="29"/>
      <c r="IV4462" s="29"/>
      <c r="IW4462" s="29"/>
      <c r="IX4462" s="29"/>
      <c r="IY4462" s="29"/>
      <c r="IZ4462" s="29"/>
      <c r="JA4462" s="29"/>
      <c r="JB4462" s="29"/>
      <c r="JC4462" s="29"/>
      <c r="JD4462" s="29"/>
      <c r="JE4462" s="29"/>
      <c r="JF4462" s="29"/>
      <c r="JG4462" s="29"/>
      <c r="JH4462" s="29"/>
      <c r="JI4462" s="29"/>
      <c r="JJ4462" s="29"/>
      <c r="JK4462" s="29"/>
      <c r="JL4462" s="29"/>
      <c r="JM4462" s="29"/>
      <c r="JN4462" s="29"/>
      <c r="JO4462" s="29"/>
      <c r="JP4462" s="29"/>
      <c r="JQ4462" s="29"/>
      <c r="JR4462" s="29"/>
      <c r="JS4462" s="29"/>
      <c r="JT4462" s="29"/>
      <c r="JU4462" s="29"/>
      <c r="JV4462" s="29"/>
      <c r="JW4462" s="29"/>
      <c r="JX4462" s="29"/>
      <c r="JY4462" s="29"/>
      <c r="JZ4462" s="29"/>
      <c r="KA4462" s="29"/>
      <c r="KB4462" s="29"/>
      <c r="KC4462" s="29"/>
      <c r="KD4462" s="29"/>
      <c r="KE4462" s="29"/>
      <c r="KF4462" s="29"/>
      <c r="KG4462" s="29"/>
      <c r="KH4462" s="29"/>
      <c r="KI4462" s="29"/>
      <c r="KJ4462" s="29"/>
      <c r="KK4462" s="29"/>
      <c r="KL4462" s="29"/>
      <c r="KM4462" s="29"/>
      <c r="KN4462" s="29"/>
      <c r="KO4462" s="29"/>
      <c r="KP4462" s="29"/>
      <c r="KQ4462" s="29"/>
      <c r="KR4462" s="29"/>
      <c r="KS4462" s="29"/>
      <c r="KT4462" s="29"/>
      <c r="KU4462" s="29"/>
      <c r="KV4462" s="29"/>
      <c r="KW4462" s="29"/>
      <c r="KX4462" s="29"/>
      <c r="KY4462" s="29"/>
      <c r="KZ4462" s="29"/>
      <c r="LA4462" s="29"/>
      <c r="LB4462" s="29"/>
      <c r="LC4462" s="29"/>
      <c r="LD4462" s="29"/>
      <c r="LE4462" s="29"/>
      <c r="LF4462" s="29"/>
      <c r="LG4462" s="29"/>
      <c r="LH4462" s="29"/>
      <c r="LI4462" s="29"/>
      <c r="LJ4462" s="29"/>
      <c r="LK4462" s="29"/>
      <c r="LL4462" s="29"/>
      <c r="LM4462" s="29"/>
      <c r="LN4462" s="29"/>
      <c r="LO4462" s="29"/>
      <c r="LP4462" s="29"/>
      <c r="LQ4462" s="29"/>
      <c r="LR4462" s="29"/>
      <c r="LS4462" s="29"/>
      <c r="LT4462" s="29"/>
      <c r="LU4462" s="29"/>
      <c r="LV4462" s="29"/>
      <c r="LW4462" s="29"/>
      <c r="LX4462" s="29"/>
      <c r="LY4462" s="29"/>
      <c r="LZ4462" s="29"/>
      <c r="MA4462" s="29"/>
      <c r="MB4462" s="29"/>
      <c r="MC4462" s="29"/>
      <c r="MD4462" s="29"/>
      <c r="ME4462" s="29"/>
      <c r="MF4462" s="29"/>
      <c r="MG4462" s="29"/>
      <c r="MH4462" s="29"/>
      <c r="MI4462" s="29"/>
      <c r="MJ4462" s="29"/>
      <c r="MK4462" s="29"/>
      <c r="ML4462" s="29"/>
      <c r="MM4462" s="29"/>
      <c r="MN4462" s="29"/>
      <c r="MO4462" s="29"/>
      <c r="MP4462" s="29"/>
      <c r="MQ4462" s="29"/>
      <c r="MR4462" s="29"/>
      <c r="MS4462" s="29"/>
      <c r="MT4462" s="29"/>
      <c r="MU4462" s="29"/>
      <c r="MV4462" s="29"/>
      <c r="MW4462" s="29"/>
      <c r="MX4462" s="29"/>
      <c r="MY4462" s="29"/>
      <c r="MZ4462" s="29"/>
      <c r="NA4462" s="29"/>
      <c r="NB4462" s="29"/>
      <c r="NC4462" s="29"/>
      <c r="ND4462" s="29"/>
      <c r="NE4462" s="29"/>
      <c r="NF4462" s="29"/>
      <c r="NG4462" s="29"/>
      <c r="NH4462" s="29"/>
      <c r="NI4462" s="29"/>
      <c r="NJ4462" s="29"/>
      <c r="NK4462" s="29"/>
      <c r="NL4462" s="29"/>
      <c r="NM4462" s="29"/>
      <c r="NN4462" s="29"/>
      <c r="NO4462" s="29"/>
      <c r="NP4462" s="29"/>
      <c r="NQ4462" s="29"/>
      <c r="NR4462" s="29"/>
      <c r="NS4462" s="29"/>
      <c r="NT4462" s="29"/>
      <c r="NU4462" s="29"/>
      <c r="NV4462" s="29"/>
      <c r="NW4462" s="29"/>
      <c r="NX4462" s="29"/>
      <c r="NY4462" s="29"/>
      <c r="NZ4462" s="29"/>
      <c r="OA4462" s="29"/>
      <c r="OB4462" s="29"/>
      <c r="OC4462" s="29"/>
      <c r="OD4462" s="29"/>
      <c r="OE4462" s="29"/>
      <c r="OF4462" s="29"/>
      <c r="OG4462" s="29"/>
      <c r="OH4462" s="29"/>
    </row>
    <row r="4463" spans="1:398" ht="16.5" customHeight="1">
      <c r="A4463" s="30" t="s">
        <v>5742</v>
      </c>
      <c r="B4463" s="13"/>
      <c r="C4463" s="487"/>
      <c r="D4463" s="12"/>
      <c r="E4463" s="14" t="s">
        <v>690</v>
      </c>
      <c r="F4463" s="14" t="s">
        <v>46</v>
      </c>
      <c r="G4463" s="14" t="s">
        <v>689</v>
      </c>
      <c r="H4463" s="15">
        <v>2002</v>
      </c>
      <c r="I4463" s="15">
        <v>3</v>
      </c>
      <c r="J4463" s="15">
        <v>0</v>
      </c>
      <c r="K4463" s="15">
        <v>0</v>
      </c>
      <c r="L4463" s="16" t="s">
        <v>5699</v>
      </c>
      <c r="M4463" s="16"/>
      <c r="N4463" s="16" t="s">
        <v>8498</v>
      </c>
      <c r="O4463" s="17">
        <v>192</v>
      </c>
      <c r="P4463" s="17">
        <v>0</v>
      </c>
      <c r="Q4463" s="17">
        <v>0</v>
      </c>
      <c r="R4463" s="18" t="s">
        <v>33</v>
      </c>
      <c r="S4463" s="19">
        <v>60</v>
      </c>
      <c r="T4463" s="19">
        <v>110</v>
      </c>
      <c r="U4463" s="19">
        <v>2.9</v>
      </c>
      <c r="V4463" s="19">
        <v>0</v>
      </c>
      <c r="W4463" s="20">
        <v>0.31900000000000001</v>
      </c>
      <c r="X4463" s="21">
        <v>183.74400000000003</v>
      </c>
      <c r="Y4463" s="22" t="s">
        <v>33</v>
      </c>
      <c r="Z4463" s="86" t="s">
        <v>62</v>
      </c>
      <c r="AA4463" s="86">
        <v>0</v>
      </c>
      <c r="AB4463" s="86" t="s">
        <v>414</v>
      </c>
      <c r="AC4463" s="86" t="s">
        <v>414</v>
      </c>
      <c r="AD4463" s="25"/>
      <c r="AE4463" s="26"/>
      <c r="AF4463" s="27"/>
      <c r="AP4463" s="442"/>
      <c r="AQ4463" s="442"/>
      <c r="AR4463" s="442"/>
      <c r="AS4463" s="442"/>
      <c r="AT4463" s="442"/>
      <c r="AU4463" s="442"/>
      <c r="AV4463" s="442"/>
      <c r="AW4463" s="442"/>
      <c r="AX4463" s="442"/>
      <c r="AY4463" s="442"/>
      <c r="AZ4463" s="442"/>
      <c r="BA4463" s="442"/>
      <c r="BB4463" s="442"/>
      <c r="BC4463" s="442"/>
      <c r="BD4463" s="442"/>
      <c r="BE4463" s="442"/>
      <c r="BF4463" s="442"/>
      <c r="BG4463" s="442"/>
      <c r="BH4463" s="442"/>
      <c r="BI4463" s="442"/>
      <c r="BJ4463" s="442"/>
      <c r="BK4463" s="442"/>
      <c r="BL4463" s="442"/>
      <c r="BM4463" s="442"/>
      <c r="BN4463" s="442"/>
      <c r="BO4463" s="442"/>
      <c r="BP4463" s="442"/>
      <c r="BQ4463" s="442"/>
      <c r="BR4463" s="29"/>
      <c r="BS4463" s="29"/>
      <c r="BT4463" s="29"/>
      <c r="BU4463" s="29"/>
      <c r="BV4463" s="29"/>
      <c r="BW4463" s="29"/>
      <c r="BX4463" s="29"/>
      <c r="BY4463" s="29"/>
      <c r="BZ4463" s="29"/>
      <c r="CA4463" s="29"/>
      <c r="CB4463" s="29"/>
      <c r="CC4463" s="29"/>
      <c r="CD4463" s="29"/>
      <c r="CE4463" s="29"/>
      <c r="CF4463" s="29"/>
      <c r="CG4463" s="29"/>
      <c r="CH4463" s="29"/>
      <c r="CI4463" s="29"/>
      <c r="CJ4463" s="29"/>
      <c r="CK4463" s="29"/>
      <c r="CL4463" s="29"/>
      <c r="CM4463" s="29"/>
      <c r="CN4463" s="29"/>
      <c r="CO4463" s="29"/>
      <c r="CP4463" s="29"/>
      <c r="CQ4463" s="29"/>
      <c r="CR4463" s="29"/>
      <c r="CS4463" s="29"/>
      <c r="CT4463" s="29"/>
      <c r="CU4463" s="29"/>
      <c r="CV4463" s="29"/>
      <c r="CW4463" s="29"/>
      <c r="CX4463" s="29"/>
      <c r="CY4463" s="29"/>
      <c r="CZ4463" s="29"/>
      <c r="DA4463" s="29"/>
      <c r="DB4463" s="29"/>
      <c r="DC4463" s="29"/>
      <c r="DD4463" s="29"/>
      <c r="DE4463" s="29"/>
      <c r="DF4463" s="29"/>
      <c r="DG4463" s="29"/>
      <c r="DH4463" s="29"/>
      <c r="DI4463" s="29"/>
      <c r="DJ4463" s="29"/>
      <c r="DK4463" s="29"/>
      <c r="DL4463" s="29"/>
      <c r="DM4463" s="29"/>
      <c r="DN4463" s="29"/>
      <c r="DO4463" s="29"/>
      <c r="DP4463" s="29"/>
      <c r="DQ4463" s="29"/>
      <c r="DR4463" s="29"/>
      <c r="DS4463" s="29"/>
      <c r="DT4463" s="29"/>
      <c r="DU4463" s="29"/>
      <c r="DV4463" s="29"/>
      <c r="DW4463" s="29"/>
      <c r="DX4463" s="29"/>
      <c r="DY4463" s="29"/>
      <c r="DZ4463" s="29"/>
      <c r="EA4463" s="29"/>
      <c r="EB4463" s="29"/>
      <c r="EC4463" s="29"/>
      <c r="ED4463" s="29"/>
      <c r="EE4463" s="29"/>
      <c r="EF4463" s="29"/>
      <c r="EG4463" s="29"/>
      <c r="EH4463" s="29"/>
      <c r="EI4463" s="29"/>
      <c r="EJ4463" s="29"/>
      <c r="EK4463" s="29"/>
      <c r="EL4463" s="29"/>
      <c r="EM4463" s="29"/>
      <c r="EN4463" s="29"/>
      <c r="EO4463" s="29"/>
      <c r="EP4463" s="29"/>
      <c r="EQ4463" s="29"/>
      <c r="ER4463" s="29"/>
      <c r="ES4463" s="29"/>
      <c r="ET4463" s="29"/>
      <c r="EU4463" s="29"/>
      <c r="EV4463" s="29"/>
      <c r="EW4463" s="29"/>
      <c r="EX4463" s="29"/>
      <c r="EY4463" s="29"/>
      <c r="EZ4463" s="29"/>
      <c r="FA4463" s="29"/>
      <c r="FB4463" s="29"/>
      <c r="FC4463" s="29"/>
      <c r="FD4463" s="29"/>
      <c r="FE4463" s="29"/>
      <c r="FF4463" s="29"/>
      <c r="FG4463" s="29"/>
      <c r="FH4463" s="29"/>
      <c r="FI4463" s="29"/>
      <c r="FJ4463" s="29"/>
      <c r="FK4463" s="29"/>
      <c r="FL4463" s="29"/>
      <c r="FM4463" s="29"/>
      <c r="FN4463" s="29"/>
      <c r="FO4463" s="29"/>
      <c r="FP4463" s="29"/>
      <c r="FQ4463" s="29"/>
      <c r="FR4463" s="29"/>
      <c r="FS4463" s="29"/>
      <c r="FT4463" s="29"/>
      <c r="FU4463" s="29"/>
      <c r="FV4463" s="29"/>
      <c r="FW4463" s="29"/>
      <c r="FX4463" s="29"/>
      <c r="FY4463" s="29"/>
      <c r="FZ4463" s="29"/>
      <c r="GA4463" s="29"/>
      <c r="GB4463" s="29"/>
      <c r="GC4463" s="29"/>
      <c r="GD4463" s="29"/>
      <c r="GE4463" s="29"/>
      <c r="GF4463" s="29"/>
      <c r="GG4463" s="29"/>
      <c r="GH4463" s="29"/>
      <c r="GI4463" s="29"/>
      <c r="GJ4463" s="29"/>
      <c r="GK4463" s="29"/>
      <c r="GL4463" s="29"/>
      <c r="GM4463" s="29"/>
      <c r="GN4463" s="29"/>
      <c r="GO4463" s="29"/>
      <c r="GP4463" s="29"/>
      <c r="GQ4463" s="29"/>
      <c r="GR4463" s="29"/>
      <c r="GS4463" s="29"/>
      <c r="GT4463" s="29"/>
      <c r="GU4463" s="29"/>
      <c r="GV4463" s="29"/>
      <c r="GW4463" s="29"/>
      <c r="GX4463" s="29"/>
      <c r="GY4463" s="29"/>
      <c r="GZ4463" s="29"/>
      <c r="HA4463" s="29"/>
      <c r="HB4463" s="29"/>
      <c r="HC4463" s="29"/>
      <c r="HD4463" s="29"/>
      <c r="HE4463" s="29"/>
      <c r="HF4463" s="29"/>
      <c r="HG4463" s="29"/>
      <c r="HH4463" s="29"/>
      <c r="HI4463" s="29"/>
      <c r="HJ4463" s="29"/>
      <c r="HK4463" s="29"/>
      <c r="HL4463" s="29"/>
      <c r="HM4463" s="29"/>
      <c r="HN4463" s="29"/>
      <c r="HO4463" s="29"/>
      <c r="HP4463" s="29"/>
      <c r="HQ4463" s="29"/>
      <c r="HR4463" s="29"/>
      <c r="HS4463" s="29"/>
      <c r="HT4463" s="29"/>
      <c r="HU4463" s="29"/>
      <c r="HV4463" s="29"/>
      <c r="HW4463" s="29"/>
      <c r="HX4463" s="29"/>
      <c r="HY4463" s="29"/>
      <c r="HZ4463" s="29"/>
      <c r="IA4463" s="29"/>
      <c r="IB4463" s="29"/>
      <c r="IC4463" s="29"/>
      <c r="ID4463" s="29"/>
      <c r="IE4463" s="29"/>
      <c r="IF4463" s="29"/>
      <c r="IG4463" s="29"/>
      <c r="IH4463" s="29"/>
      <c r="II4463" s="29"/>
      <c r="IJ4463" s="29"/>
      <c r="IK4463" s="29"/>
      <c r="IL4463" s="29"/>
      <c r="IM4463" s="29"/>
      <c r="IN4463" s="29"/>
      <c r="IO4463" s="29"/>
      <c r="IP4463" s="29"/>
      <c r="IQ4463" s="29"/>
      <c r="IR4463" s="29"/>
      <c r="IS4463" s="29"/>
      <c r="IT4463" s="29"/>
      <c r="IU4463" s="29"/>
      <c r="IV4463" s="29"/>
      <c r="IW4463" s="29"/>
      <c r="IX4463" s="29"/>
      <c r="IY4463" s="29"/>
      <c r="IZ4463" s="29"/>
      <c r="JA4463" s="29"/>
      <c r="JB4463" s="29"/>
      <c r="JC4463" s="29"/>
      <c r="JD4463" s="29"/>
      <c r="JE4463" s="29"/>
      <c r="JF4463" s="29"/>
      <c r="JG4463" s="29"/>
      <c r="JH4463" s="29"/>
      <c r="JI4463" s="29"/>
      <c r="JJ4463" s="29"/>
      <c r="JK4463" s="29"/>
      <c r="JL4463" s="29"/>
      <c r="JM4463" s="29"/>
      <c r="JN4463" s="29"/>
      <c r="JO4463" s="29"/>
      <c r="JP4463" s="29"/>
      <c r="JQ4463" s="29"/>
      <c r="JR4463" s="29"/>
      <c r="JS4463" s="29"/>
      <c r="JT4463" s="29"/>
      <c r="JU4463" s="29"/>
      <c r="JV4463" s="29"/>
      <c r="JW4463" s="29"/>
      <c r="JX4463" s="29"/>
      <c r="JY4463" s="29"/>
      <c r="JZ4463" s="29"/>
      <c r="KA4463" s="29"/>
      <c r="KB4463" s="29"/>
      <c r="KC4463" s="29"/>
      <c r="KD4463" s="29"/>
      <c r="KE4463" s="29"/>
      <c r="KF4463" s="29"/>
      <c r="KG4463" s="29"/>
      <c r="KH4463" s="29"/>
      <c r="KI4463" s="29"/>
      <c r="KJ4463" s="29"/>
      <c r="KK4463" s="29"/>
      <c r="KL4463" s="29"/>
      <c r="KM4463" s="29"/>
      <c r="KN4463" s="29"/>
      <c r="KO4463" s="29"/>
      <c r="KP4463" s="29"/>
      <c r="KQ4463" s="29"/>
      <c r="KR4463" s="29"/>
      <c r="KS4463" s="29"/>
      <c r="KT4463" s="29"/>
      <c r="KU4463" s="29"/>
      <c r="KV4463" s="29"/>
      <c r="KW4463" s="29"/>
      <c r="KX4463" s="29"/>
      <c r="KY4463" s="29"/>
      <c r="KZ4463" s="29"/>
      <c r="LA4463" s="29"/>
      <c r="LB4463" s="29"/>
      <c r="LC4463" s="29"/>
      <c r="LD4463" s="29"/>
      <c r="LE4463" s="29"/>
      <c r="LF4463" s="29"/>
      <c r="LG4463" s="29"/>
      <c r="LH4463" s="29"/>
      <c r="LI4463" s="29"/>
      <c r="LJ4463" s="29"/>
      <c r="LK4463" s="29"/>
      <c r="LL4463" s="29"/>
      <c r="LM4463" s="29"/>
      <c r="LN4463" s="29"/>
      <c r="LO4463" s="29"/>
      <c r="LP4463" s="29"/>
      <c r="LQ4463" s="29"/>
      <c r="LR4463" s="29"/>
      <c r="LS4463" s="29"/>
      <c r="LT4463" s="29"/>
      <c r="LU4463" s="29"/>
      <c r="LV4463" s="29"/>
      <c r="LW4463" s="29"/>
      <c r="LX4463" s="29"/>
      <c r="LY4463" s="29"/>
      <c r="LZ4463" s="29"/>
      <c r="MA4463" s="29"/>
      <c r="MB4463" s="29"/>
      <c r="MC4463" s="29"/>
      <c r="MD4463" s="29"/>
      <c r="ME4463" s="29"/>
      <c r="MF4463" s="29"/>
      <c r="MG4463" s="29"/>
      <c r="MH4463" s="29"/>
      <c r="MI4463" s="29"/>
      <c r="MJ4463" s="29"/>
      <c r="MK4463" s="29"/>
      <c r="ML4463" s="29"/>
      <c r="MM4463" s="29"/>
      <c r="MN4463" s="29"/>
      <c r="MO4463" s="29"/>
      <c r="MP4463" s="29"/>
      <c r="MQ4463" s="29"/>
      <c r="MR4463" s="29"/>
      <c r="MS4463" s="29"/>
      <c r="MT4463" s="29"/>
      <c r="MU4463" s="29"/>
      <c r="MV4463" s="29"/>
      <c r="MW4463" s="29"/>
      <c r="MX4463" s="29"/>
      <c r="MY4463" s="29"/>
      <c r="MZ4463" s="29"/>
      <c r="NA4463" s="29"/>
      <c r="NB4463" s="29"/>
      <c r="NC4463" s="29"/>
      <c r="ND4463" s="29"/>
      <c r="NE4463" s="29"/>
      <c r="NF4463" s="29"/>
      <c r="NG4463" s="29"/>
      <c r="NH4463" s="29"/>
      <c r="NI4463" s="29"/>
      <c r="NJ4463" s="29"/>
      <c r="NK4463" s="29"/>
      <c r="NL4463" s="29"/>
      <c r="NM4463" s="29"/>
      <c r="NN4463" s="29"/>
      <c r="NO4463" s="29"/>
      <c r="NP4463" s="29"/>
      <c r="NQ4463" s="29"/>
      <c r="NR4463" s="29"/>
      <c r="NS4463" s="29"/>
      <c r="NT4463" s="29"/>
      <c r="NU4463" s="29"/>
      <c r="NV4463" s="29"/>
      <c r="NW4463" s="29"/>
      <c r="NX4463" s="29"/>
      <c r="NY4463" s="29"/>
      <c r="NZ4463" s="29"/>
      <c r="OA4463" s="29"/>
      <c r="OB4463" s="29"/>
      <c r="OC4463" s="29"/>
      <c r="OD4463" s="29"/>
      <c r="OE4463" s="29"/>
      <c r="OF4463" s="29"/>
      <c r="OG4463" s="29"/>
      <c r="OH4463" s="29"/>
    </row>
    <row r="4464" spans="1:398" ht="16.5" customHeight="1">
      <c r="A4464" s="30" t="s">
        <v>5742</v>
      </c>
      <c r="B4464" s="13"/>
      <c r="C4464" s="487"/>
      <c r="D4464" s="12"/>
      <c r="E4464" s="14" t="s">
        <v>5825</v>
      </c>
      <c r="F4464" s="14" t="s">
        <v>4345</v>
      </c>
      <c r="G4464" s="14" t="s">
        <v>5826</v>
      </c>
      <c r="H4464" s="15">
        <v>0</v>
      </c>
      <c r="I4464" s="15">
        <v>1</v>
      </c>
      <c r="J4464" s="15">
        <v>0</v>
      </c>
      <c r="K4464" s="15">
        <v>0</v>
      </c>
      <c r="L4464" s="16" t="s">
        <v>5812</v>
      </c>
      <c r="M4464" s="16"/>
      <c r="N4464" s="16" t="s">
        <v>41</v>
      </c>
      <c r="O4464" s="94">
        <v>1920</v>
      </c>
      <c r="P4464" s="94">
        <v>0</v>
      </c>
      <c r="Q4464" s="94">
        <v>0</v>
      </c>
      <c r="R4464" s="18" t="s">
        <v>33</v>
      </c>
      <c r="S4464" s="19">
        <v>60</v>
      </c>
      <c r="T4464" s="19">
        <v>110</v>
      </c>
      <c r="U4464" s="19">
        <v>0</v>
      </c>
      <c r="V4464" s="19">
        <v>0</v>
      </c>
      <c r="W4464" s="20">
        <v>4.2000000000000003E-2</v>
      </c>
      <c r="X4464" s="21">
        <v>80.64</v>
      </c>
      <c r="Y4464" s="22" t="s">
        <v>33</v>
      </c>
      <c r="Z4464" s="86" t="s">
        <v>62</v>
      </c>
      <c r="AA4464" s="86">
        <v>0</v>
      </c>
      <c r="AB4464" s="86" t="s">
        <v>414</v>
      </c>
      <c r="AC4464" s="86" t="s">
        <v>414</v>
      </c>
      <c r="AD4464" s="25"/>
      <c r="AE4464" s="26"/>
      <c r="AF4464" s="27"/>
      <c r="AG4464" s="28"/>
      <c r="AH4464" s="28"/>
      <c r="AI4464" s="28"/>
      <c r="AJ4464" s="28"/>
      <c r="AK4464" s="28"/>
      <c r="AL4464" s="28"/>
      <c r="AM4464" s="28"/>
      <c r="AN4464" s="28"/>
      <c r="AO4464" s="28"/>
      <c r="AP4464" s="442"/>
      <c r="AQ4464" s="442"/>
      <c r="AR4464" s="442"/>
      <c r="AS4464" s="442"/>
      <c r="AT4464" s="442"/>
      <c r="AU4464" s="442"/>
      <c r="AV4464" s="442"/>
      <c r="AW4464" s="442"/>
      <c r="AX4464" s="442"/>
      <c r="AY4464" s="442"/>
      <c r="AZ4464" s="442"/>
      <c r="BA4464" s="442"/>
      <c r="BB4464" s="442"/>
      <c r="BC4464" s="442"/>
      <c r="BD4464" s="442"/>
      <c r="BE4464" s="442"/>
      <c r="BF4464" s="442"/>
      <c r="BG4464" s="442"/>
      <c r="BH4464" s="442"/>
      <c r="BI4464" s="442"/>
      <c r="BJ4464" s="442"/>
      <c r="BK4464" s="442"/>
      <c r="BL4464" s="442"/>
      <c r="BM4464" s="442"/>
      <c r="BN4464" s="442"/>
      <c r="BO4464" s="442"/>
      <c r="BP4464" s="442"/>
      <c r="BQ4464" s="442"/>
      <c r="BR4464" s="29"/>
      <c r="BS4464" s="29"/>
      <c r="BT4464" s="29"/>
      <c r="BU4464" s="29"/>
      <c r="BV4464" s="29"/>
      <c r="BW4464" s="29"/>
      <c r="BX4464" s="29"/>
      <c r="BY4464" s="29"/>
      <c r="BZ4464" s="29"/>
      <c r="CA4464" s="29"/>
      <c r="CB4464" s="29"/>
      <c r="CC4464" s="29"/>
      <c r="CD4464" s="29"/>
      <c r="CE4464" s="29"/>
      <c r="CF4464" s="29"/>
      <c r="CG4464" s="29"/>
      <c r="CH4464" s="29"/>
      <c r="CI4464" s="29"/>
      <c r="CJ4464" s="29"/>
      <c r="CK4464" s="29"/>
      <c r="CL4464" s="29"/>
      <c r="CM4464" s="29"/>
      <c r="CN4464" s="29"/>
      <c r="CO4464" s="29"/>
      <c r="CP4464" s="29"/>
      <c r="CQ4464" s="29"/>
      <c r="CR4464" s="29"/>
      <c r="CS4464" s="29"/>
      <c r="CT4464" s="29"/>
      <c r="CU4464" s="29"/>
      <c r="CV4464" s="29"/>
      <c r="CW4464" s="29"/>
      <c r="CX4464" s="29"/>
      <c r="CY4464" s="29"/>
      <c r="CZ4464" s="29"/>
      <c r="DA4464" s="29"/>
      <c r="DB4464" s="29"/>
      <c r="DC4464" s="29"/>
      <c r="DD4464" s="29"/>
      <c r="DE4464" s="29"/>
      <c r="DF4464" s="29"/>
      <c r="DG4464" s="29"/>
      <c r="DH4464" s="29"/>
      <c r="DI4464" s="29"/>
      <c r="DJ4464" s="29"/>
      <c r="DK4464" s="29"/>
      <c r="DL4464" s="29"/>
      <c r="DM4464" s="29"/>
      <c r="DN4464" s="29"/>
      <c r="DO4464" s="29"/>
      <c r="DP4464" s="29"/>
      <c r="DQ4464" s="29"/>
      <c r="DR4464" s="29"/>
      <c r="DS4464" s="29"/>
      <c r="DT4464" s="29"/>
      <c r="DU4464" s="29"/>
      <c r="DV4464" s="29"/>
      <c r="DW4464" s="29"/>
      <c r="DX4464" s="29"/>
      <c r="DY4464" s="29"/>
      <c r="DZ4464" s="29"/>
      <c r="EA4464" s="29"/>
      <c r="EB4464" s="29"/>
      <c r="EC4464" s="29"/>
      <c r="ED4464" s="29"/>
      <c r="EE4464" s="29"/>
      <c r="EF4464" s="29"/>
      <c r="EG4464" s="29"/>
      <c r="EH4464" s="29"/>
      <c r="EI4464" s="29"/>
      <c r="EJ4464" s="29"/>
      <c r="EK4464" s="29"/>
      <c r="EL4464" s="29"/>
      <c r="EM4464" s="29"/>
      <c r="EN4464" s="29"/>
      <c r="EO4464" s="29"/>
      <c r="EP4464" s="29"/>
      <c r="EQ4464" s="29"/>
      <c r="ER4464" s="29"/>
      <c r="ES4464" s="29"/>
      <c r="ET4464" s="29"/>
      <c r="EU4464" s="29"/>
      <c r="EV4464" s="29"/>
      <c r="EW4464" s="29"/>
      <c r="EX4464" s="29"/>
      <c r="EY4464" s="29"/>
      <c r="EZ4464" s="29"/>
      <c r="FA4464" s="29"/>
      <c r="FB4464" s="29"/>
      <c r="FC4464" s="29"/>
      <c r="FD4464" s="29"/>
      <c r="FE4464" s="29"/>
      <c r="FF4464" s="29"/>
      <c r="FG4464" s="29"/>
      <c r="FH4464" s="29"/>
      <c r="FI4464" s="29"/>
      <c r="FJ4464" s="29"/>
      <c r="FK4464" s="29"/>
      <c r="FL4464" s="29"/>
      <c r="FM4464" s="29"/>
      <c r="FN4464" s="29"/>
      <c r="FO4464" s="29"/>
      <c r="FP4464" s="29"/>
      <c r="FQ4464" s="29"/>
      <c r="FR4464" s="29"/>
      <c r="FS4464" s="29"/>
      <c r="FT4464" s="29"/>
      <c r="FU4464" s="29"/>
      <c r="FV4464" s="29"/>
      <c r="FW4464" s="29"/>
      <c r="FX4464" s="29"/>
      <c r="FY4464" s="29"/>
      <c r="FZ4464" s="29"/>
      <c r="GA4464" s="29"/>
      <c r="GB4464" s="29"/>
      <c r="GC4464" s="29"/>
      <c r="GD4464" s="29"/>
      <c r="GE4464" s="29"/>
      <c r="GF4464" s="29"/>
      <c r="GG4464" s="29"/>
      <c r="GH4464" s="29"/>
      <c r="GI4464" s="29"/>
      <c r="GJ4464" s="29"/>
      <c r="GK4464" s="29"/>
      <c r="GL4464" s="29"/>
      <c r="GM4464" s="29"/>
      <c r="GN4464" s="29"/>
      <c r="GO4464" s="29"/>
      <c r="GP4464" s="29"/>
      <c r="GQ4464" s="29"/>
      <c r="GR4464" s="29"/>
      <c r="GS4464" s="29"/>
      <c r="GT4464" s="29"/>
      <c r="GU4464" s="29"/>
      <c r="GV4464" s="29"/>
      <c r="GW4464" s="29"/>
      <c r="GX4464" s="29"/>
      <c r="GY4464" s="29"/>
      <c r="GZ4464" s="29"/>
      <c r="HA4464" s="29"/>
      <c r="HB4464" s="29"/>
      <c r="HC4464" s="29"/>
      <c r="HD4464" s="29"/>
      <c r="HE4464" s="29"/>
      <c r="HF4464" s="29"/>
      <c r="HG4464" s="29"/>
      <c r="HH4464" s="29"/>
      <c r="HI4464" s="29"/>
      <c r="HJ4464" s="29"/>
      <c r="HK4464" s="29"/>
      <c r="HL4464" s="29"/>
      <c r="HM4464" s="29"/>
      <c r="HN4464" s="29"/>
      <c r="HO4464" s="29"/>
      <c r="HP4464" s="29"/>
      <c r="HQ4464" s="29"/>
      <c r="HR4464" s="29"/>
      <c r="HS4464" s="29"/>
      <c r="HT4464" s="29"/>
      <c r="HU4464" s="29"/>
      <c r="HV4464" s="29"/>
      <c r="HW4464" s="29"/>
      <c r="HX4464" s="29"/>
      <c r="HY4464" s="29"/>
      <c r="HZ4464" s="29"/>
      <c r="IA4464" s="29"/>
      <c r="IB4464" s="29"/>
      <c r="IC4464" s="29"/>
      <c r="ID4464" s="29"/>
      <c r="IE4464" s="29"/>
      <c r="IF4464" s="29"/>
      <c r="IG4464" s="29"/>
      <c r="IH4464" s="29"/>
      <c r="II4464" s="29"/>
      <c r="IJ4464" s="29"/>
      <c r="IK4464" s="29"/>
      <c r="IL4464" s="29"/>
      <c r="IM4464" s="29"/>
      <c r="IN4464" s="29"/>
      <c r="IO4464" s="29"/>
      <c r="IP4464" s="29"/>
      <c r="IQ4464" s="29"/>
      <c r="IR4464" s="29"/>
      <c r="IS4464" s="29"/>
      <c r="IT4464" s="29"/>
      <c r="IU4464" s="29"/>
      <c r="IV4464" s="29"/>
      <c r="IW4464" s="29"/>
      <c r="IX4464" s="29"/>
      <c r="IY4464" s="29"/>
      <c r="IZ4464" s="29"/>
      <c r="JA4464" s="29"/>
      <c r="JB4464" s="29"/>
      <c r="JC4464" s="29"/>
      <c r="JD4464" s="29"/>
      <c r="JE4464" s="29"/>
      <c r="JF4464" s="29"/>
      <c r="JG4464" s="29"/>
      <c r="JH4464" s="29"/>
      <c r="JI4464" s="29"/>
      <c r="JJ4464" s="29"/>
      <c r="JK4464" s="29"/>
      <c r="JL4464" s="29"/>
      <c r="JM4464" s="29"/>
      <c r="JN4464" s="29"/>
      <c r="JO4464" s="29"/>
      <c r="JP4464" s="29"/>
      <c r="JQ4464" s="29"/>
      <c r="JR4464" s="29"/>
      <c r="JS4464" s="29"/>
      <c r="JT4464" s="29"/>
      <c r="JU4464" s="29"/>
      <c r="JV4464" s="29"/>
      <c r="JW4464" s="29"/>
      <c r="JX4464" s="29"/>
      <c r="JY4464" s="29"/>
      <c r="JZ4464" s="29"/>
      <c r="KA4464" s="29"/>
      <c r="KB4464" s="29"/>
      <c r="KC4464" s="29"/>
      <c r="KD4464" s="29"/>
      <c r="KE4464" s="29"/>
      <c r="KF4464" s="29"/>
      <c r="KG4464" s="29"/>
      <c r="KH4464" s="29"/>
      <c r="KI4464" s="29"/>
      <c r="KJ4464" s="29"/>
      <c r="KK4464" s="29"/>
      <c r="KL4464" s="29"/>
      <c r="KM4464" s="29"/>
      <c r="KN4464" s="29"/>
      <c r="KO4464" s="29"/>
      <c r="KP4464" s="29"/>
      <c r="KQ4464" s="29"/>
      <c r="KR4464" s="29"/>
      <c r="KS4464" s="29"/>
      <c r="KT4464" s="29"/>
      <c r="KU4464" s="29"/>
      <c r="KV4464" s="29"/>
      <c r="KW4464" s="29"/>
      <c r="KX4464" s="29"/>
      <c r="KY4464" s="29"/>
      <c r="KZ4464" s="29"/>
      <c r="LA4464" s="29"/>
      <c r="LB4464" s="29"/>
      <c r="LC4464" s="29"/>
      <c r="LD4464" s="29"/>
      <c r="LE4464" s="29"/>
      <c r="LF4464" s="29"/>
      <c r="LG4464" s="29"/>
      <c r="LH4464" s="29"/>
      <c r="LI4464" s="29"/>
      <c r="LJ4464" s="29"/>
      <c r="LK4464" s="29"/>
      <c r="LL4464" s="29"/>
      <c r="LM4464" s="29"/>
      <c r="LN4464" s="29"/>
      <c r="LO4464" s="29"/>
      <c r="LP4464" s="29"/>
      <c r="LQ4464" s="29"/>
      <c r="LR4464" s="29"/>
      <c r="LS4464" s="29"/>
      <c r="LT4464" s="29"/>
      <c r="LU4464" s="29"/>
      <c r="LV4464" s="29"/>
      <c r="LW4464" s="29"/>
      <c r="LX4464" s="29"/>
      <c r="LY4464" s="29"/>
      <c r="LZ4464" s="29"/>
      <c r="MA4464" s="29"/>
      <c r="MB4464" s="29"/>
      <c r="MC4464" s="29"/>
      <c r="MD4464" s="29"/>
      <c r="ME4464" s="29"/>
      <c r="MF4464" s="29"/>
      <c r="MG4464" s="29"/>
      <c r="MH4464" s="29"/>
      <c r="MI4464" s="29"/>
      <c r="MJ4464" s="29"/>
      <c r="MK4464" s="29"/>
      <c r="ML4464" s="29"/>
      <c r="MM4464" s="29"/>
      <c r="MN4464" s="29"/>
      <c r="MO4464" s="29"/>
      <c r="MP4464" s="29"/>
      <c r="MQ4464" s="29"/>
      <c r="MR4464" s="29"/>
      <c r="MS4464" s="29"/>
      <c r="MT4464" s="29"/>
      <c r="MU4464" s="29"/>
      <c r="MV4464" s="29"/>
      <c r="MW4464" s="29"/>
      <c r="MX4464" s="29"/>
      <c r="MY4464" s="29"/>
      <c r="MZ4464" s="29"/>
      <c r="NA4464" s="29"/>
      <c r="NB4464" s="29"/>
      <c r="NC4464" s="29"/>
      <c r="ND4464" s="29"/>
      <c r="NE4464" s="29"/>
      <c r="NF4464" s="29"/>
      <c r="NG4464" s="29"/>
      <c r="NH4464" s="29"/>
      <c r="NI4464" s="29"/>
      <c r="NJ4464" s="29"/>
      <c r="NK4464" s="29"/>
      <c r="NL4464" s="29"/>
      <c r="NM4464" s="29"/>
      <c r="NN4464" s="29"/>
      <c r="NO4464" s="29"/>
      <c r="NP4464" s="29"/>
      <c r="NQ4464" s="29"/>
      <c r="NR4464" s="29"/>
      <c r="NS4464" s="29"/>
      <c r="NT4464" s="29"/>
      <c r="NU4464" s="29"/>
      <c r="NV4464" s="29"/>
      <c r="NW4464" s="29"/>
      <c r="NX4464" s="29"/>
      <c r="NY4464" s="29"/>
      <c r="NZ4464" s="29"/>
      <c r="OA4464" s="29"/>
      <c r="OB4464" s="29"/>
      <c r="OC4464" s="29"/>
      <c r="OD4464" s="29"/>
      <c r="OE4464" s="29"/>
      <c r="OF4464" s="29"/>
      <c r="OG4464" s="29"/>
      <c r="OH4464" s="29"/>
    </row>
    <row r="4465" spans="1:398" ht="16.5" customHeight="1">
      <c r="A4465" s="30" t="s">
        <v>5742</v>
      </c>
      <c r="B4465" s="13"/>
      <c r="C4465" s="487"/>
      <c r="D4465" s="12"/>
      <c r="E4465" s="14" t="s">
        <v>5704</v>
      </c>
      <c r="F4465" s="14" t="s">
        <v>5705</v>
      </c>
      <c r="G4465" s="14" t="s">
        <v>5706</v>
      </c>
      <c r="H4465" s="15" t="s">
        <v>351</v>
      </c>
      <c r="I4465" s="15">
        <v>3</v>
      </c>
      <c r="J4465" s="15">
        <v>0</v>
      </c>
      <c r="K4465" s="15">
        <v>0</v>
      </c>
      <c r="L4465" s="16" t="s">
        <v>5702</v>
      </c>
      <c r="M4465" s="16"/>
      <c r="N4465" s="16" t="s">
        <v>6562</v>
      </c>
      <c r="O4465" s="17">
        <v>100</v>
      </c>
      <c r="P4465" s="17">
        <v>0</v>
      </c>
      <c r="Q4465" s="17">
        <v>0</v>
      </c>
      <c r="R4465" s="18" t="s">
        <v>33</v>
      </c>
      <c r="S4465" s="19">
        <v>60</v>
      </c>
      <c r="T4465" s="19">
        <v>110</v>
      </c>
      <c r="U4465" s="19">
        <v>0</v>
      </c>
      <c r="V4465" s="19">
        <v>0</v>
      </c>
      <c r="W4465" s="20">
        <v>1</v>
      </c>
      <c r="X4465" s="21">
        <v>300</v>
      </c>
      <c r="Y4465" s="22" t="s">
        <v>33</v>
      </c>
      <c r="Z4465" s="86" t="s">
        <v>62</v>
      </c>
      <c r="AA4465" s="86">
        <v>0</v>
      </c>
      <c r="AB4465" s="86" t="s">
        <v>414</v>
      </c>
      <c r="AC4465" s="86" t="s">
        <v>414</v>
      </c>
      <c r="AD4465" s="25"/>
      <c r="AE4465" s="26"/>
      <c r="AF4465" s="27"/>
      <c r="AG4465" s="31"/>
      <c r="AH4465" s="32"/>
      <c r="AI4465" s="32"/>
      <c r="AJ4465" s="32"/>
      <c r="AK4465" s="32"/>
      <c r="AL4465" s="32"/>
      <c r="AM4465" s="32"/>
      <c r="AN4465" s="32"/>
      <c r="AO4465" s="32"/>
      <c r="AP4465" s="30"/>
      <c r="AQ4465" s="30"/>
      <c r="AR4465" s="30"/>
      <c r="AS4465" s="30"/>
      <c r="AT4465" s="30"/>
      <c r="AU4465" s="30"/>
      <c r="AV4465" s="30"/>
      <c r="AW4465" s="30"/>
      <c r="AX4465" s="30"/>
      <c r="AY4465" s="30"/>
      <c r="AZ4465" s="30"/>
      <c r="BA4465" s="30"/>
      <c r="BB4465" s="30"/>
      <c r="BC4465" s="30"/>
      <c r="BD4465" s="30"/>
      <c r="BE4465" s="30"/>
      <c r="BF4465" s="30"/>
      <c r="BG4465" s="30"/>
      <c r="BH4465" s="30"/>
      <c r="BI4465" s="30"/>
      <c r="BJ4465" s="30"/>
      <c r="BK4465" s="30"/>
      <c r="BL4465" s="30"/>
      <c r="BM4465" s="30"/>
      <c r="BN4465" s="30"/>
      <c r="BO4465" s="30"/>
      <c r="BP4465" s="30"/>
      <c r="BQ4465" s="30"/>
      <c r="BR4465" s="29"/>
      <c r="BS4465" s="29"/>
      <c r="BT4465" s="29"/>
      <c r="BU4465" s="29"/>
      <c r="BV4465" s="29"/>
      <c r="BW4465" s="29"/>
      <c r="BX4465" s="29"/>
      <c r="BY4465" s="29"/>
      <c r="BZ4465" s="29"/>
      <c r="CA4465" s="29"/>
      <c r="CB4465" s="29"/>
      <c r="CC4465" s="29"/>
      <c r="CD4465" s="29"/>
      <c r="CE4465" s="29"/>
      <c r="CF4465" s="29"/>
      <c r="CG4465" s="29"/>
      <c r="CH4465" s="29"/>
      <c r="CI4465" s="29"/>
      <c r="CJ4465" s="29"/>
      <c r="CK4465" s="29"/>
      <c r="CL4465" s="29"/>
      <c r="CM4465" s="29"/>
      <c r="CN4465" s="29"/>
      <c r="CO4465" s="29"/>
      <c r="CP4465" s="29"/>
      <c r="CQ4465" s="29"/>
      <c r="CR4465" s="29"/>
      <c r="CS4465" s="29"/>
      <c r="CT4465" s="29"/>
      <c r="CU4465" s="29"/>
      <c r="CV4465" s="29"/>
      <c r="CW4465" s="29"/>
      <c r="CX4465" s="29"/>
      <c r="CY4465" s="29"/>
      <c r="CZ4465" s="29"/>
      <c r="DA4465" s="29"/>
      <c r="DB4465" s="29"/>
      <c r="DC4465" s="29"/>
      <c r="DD4465" s="29"/>
      <c r="DE4465" s="29"/>
      <c r="DF4465" s="29"/>
      <c r="DG4465" s="29"/>
      <c r="DH4465" s="29"/>
      <c r="DI4465" s="29"/>
      <c r="DJ4465" s="29"/>
      <c r="DK4465" s="29"/>
      <c r="DL4465" s="29"/>
      <c r="DM4465" s="29"/>
      <c r="DN4465" s="29"/>
      <c r="DO4465" s="29"/>
      <c r="DP4465" s="29"/>
      <c r="DQ4465" s="29"/>
      <c r="DR4465" s="29"/>
      <c r="DS4465" s="29"/>
      <c r="DT4465" s="29"/>
      <c r="DU4465" s="29"/>
      <c r="DV4465" s="29"/>
      <c r="DW4465" s="29"/>
      <c r="DX4465" s="29"/>
      <c r="DY4465" s="29"/>
      <c r="DZ4465" s="29"/>
      <c r="EA4465" s="29"/>
      <c r="EB4465" s="29"/>
      <c r="EC4465" s="29"/>
      <c r="ED4465" s="29"/>
      <c r="EE4465" s="29"/>
      <c r="EF4465" s="29"/>
      <c r="EG4465" s="29"/>
      <c r="EH4465" s="29"/>
      <c r="EI4465" s="29"/>
      <c r="EJ4465" s="29"/>
      <c r="EK4465" s="29"/>
      <c r="EL4465" s="29"/>
      <c r="EM4465" s="29"/>
      <c r="EN4465" s="29"/>
      <c r="EO4465" s="29"/>
      <c r="EP4465" s="29"/>
      <c r="EQ4465" s="29"/>
      <c r="ER4465" s="29"/>
      <c r="ES4465" s="29"/>
      <c r="ET4465" s="29"/>
      <c r="EU4465" s="29"/>
      <c r="EV4465" s="29"/>
      <c r="EW4465" s="29"/>
      <c r="EX4465" s="29"/>
      <c r="EY4465" s="29"/>
      <c r="EZ4465" s="29"/>
      <c r="FA4465" s="29"/>
      <c r="FB4465" s="29"/>
      <c r="FC4465" s="29"/>
      <c r="FD4465" s="29"/>
      <c r="FE4465" s="29"/>
      <c r="FF4465" s="29"/>
      <c r="FG4465" s="29"/>
      <c r="FH4465" s="29"/>
      <c r="FI4465" s="29"/>
      <c r="FJ4465" s="29"/>
      <c r="FK4465" s="29"/>
      <c r="FL4465" s="29"/>
      <c r="FM4465" s="29"/>
      <c r="FN4465" s="29"/>
      <c r="FO4465" s="29"/>
      <c r="FP4465" s="29"/>
      <c r="FQ4465" s="29"/>
      <c r="FR4465" s="29"/>
      <c r="FS4465" s="29"/>
      <c r="FT4465" s="29"/>
      <c r="FU4465" s="29"/>
      <c r="FV4465" s="29"/>
      <c r="FW4465" s="29"/>
      <c r="FX4465" s="29"/>
      <c r="FY4465" s="29"/>
      <c r="FZ4465" s="29"/>
      <c r="GA4465" s="29"/>
      <c r="GB4465" s="29"/>
      <c r="GC4465" s="29"/>
      <c r="GD4465" s="29"/>
      <c r="GE4465" s="29"/>
      <c r="GF4465" s="29"/>
      <c r="GG4465" s="29"/>
      <c r="GH4465" s="29"/>
      <c r="GI4465" s="29"/>
      <c r="GJ4465" s="29"/>
      <c r="GK4465" s="29"/>
      <c r="GL4465" s="29"/>
      <c r="GM4465" s="29"/>
      <c r="GN4465" s="29"/>
      <c r="GO4465" s="29"/>
      <c r="GP4465" s="29"/>
      <c r="GQ4465" s="29"/>
      <c r="GR4465" s="29"/>
      <c r="GS4465" s="29"/>
      <c r="GT4465" s="29"/>
      <c r="GU4465" s="29"/>
      <c r="GV4465" s="29"/>
      <c r="GW4465" s="29"/>
      <c r="GX4465" s="29"/>
      <c r="GY4465" s="29"/>
      <c r="GZ4465" s="29"/>
      <c r="HA4465" s="29"/>
      <c r="HB4465" s="29"/>
      <c r="HC4465" s="29"/>
      <c r="HD4465" s="29"/>
      <c r="HE4465" s="29"/>
      <c r="HF4465" s="29"/>
      <c r="HG4465" s="29"/>
      <c r="HH4465" s="29"/>
      <c r="HI4465" s="29"/>
      <c r="HJ4465" s="29"/>
      <c r="HK4465" s="29"/>
      <c r="HL4465" s="29"/>
      <c r="HM4465" s="29"/>
      <c r="HN4465" s="29"/>
      <c r="HO4465" s="29"/>
      <c r="HP4465" s="29"/>
      <c r="HQ4465" s="29"/>
      <c r="HR4465" s="29"/>
      <c r="HS4465" s="29"/>
      <c r="HT4465" s="29"/>
      <c r="HU4465" s="29"/>
      <c r="HV4465" s="29"/>
      <c r="HW4465" s="29"/>
      <c r="HX4465" s="29"/>
      <c r="HY4465" s="29"/>
      <c r="HZ4465" s="29"/>
      <c r="IA4465" s="29"/>
      <c r="IB4465" s="29"/>
      <c r="IC4465" s="29"/>
      <c r="ID4465" s="29"/>
      <c r="IE4465" s="29"/>
      <c r="IF4465" s="29"/>
      <c r="IG4465" s="29"/>
      <c r="IH4465" s="29"/>
      <c r="II4465" s="29"/>
      <c r="IJ4465" s="29"/>
      <c r="IK4465" s="29"/>
      <c r="IL4465" s="29"/>
      <c r="IM4465" s="29"/>
      <c r="IN4465" s="29"/>
      <c r="IO4465" s="29"/>
      <c r="IP4465" s="29"/>
      <c r="IQ4465" s="29"/>
      <c r="IR4465" s="29"/>
      <c r="IS4465" s="29"/>
      <c r="IT4465" s="29"/>
      <c r="IU4465" s="29"/>
      <c r="IV4465" s="29"/>
      <c r="IW4465" s="29"/>
      <c r="IX4465" s="29"/>
      <c r="IY4465" s="29"/>
      <c r="IZ4465" s="29"/>
      <c r="JA4465" s="29"/>
      <c r="JB4465" s="29"/>
      <c r="JC4465" s="29"/>
      <c r="JD4465" s="29"/>
      <c r="JE4465" s="29"/>
      <c r="JF4465" s="29"/>
      <c r="JG4465" s="29"/>
      <c r="JH4465" s="29"/>
      <c r="JI4465" s="29"/>
      <c r="JJ4465" s="29"/>
      <c r="JK4465" s="29"/>
      <c r="JL4465" s="29"/>
      <c r="JM4465" s="29"/>
      <c r="JN4465" s="29"/>
      <c r="JO4465" s="29"/>
      <c r="JP4465" s="29"/>
      <c r="JQ4465" s="29"/>
      <c r="JR4465" s="29"/>
      <c r="JS4465" s="29"/>
      <c r="JT4465" s="29"/>
      <c r="JU4465" s="29"/>
      <c r="JV4465" s="29"/>
      <c r="JW4465" s="29"/>
      <c r="JX4465" s="29"/>
      <c r="JY4465" s="29"/>
      <c r="JZ4465" s="29"/>
      <c r="KA4465" s="29"/>
      <c r="KB4465" s="29"/>
      <c r="KC4465" s="29"/>
      <c r="KD4465" s="29"/>
      <c r="KE4465" s="29"/>
      <c r="KF4465" s="29"/>
      <c r="KG4465" s="29"/>
      <c r="KH4465" s="29"/>
      <c r="KI4465" s="29"/>
      <c r="KJ4465" s="29"/>
      <c r="KK4465" s="29"/>
      <c r="KL4465" s="29"/>
      <c r="KM4465" s="29"/>
      <c r="KN4465" s="29"/>
      <c r="KO4465" s="29"/>
      <c r="KP4465" s="29"/>
      <c r="KQ4465" s="29"/>
      <c r="KR4465" s="29"/>
      <c r="KS4465" s="29"/>
      <c r="KT4465" s="29"/>
      <c r="KU4465" s="29"/>
      <c r="KV4465" s="29"/>
      <c r="KW4465" s="29"/>
      <c r="KX4465" s="29"/>
      <c r="KY4465" s="29"/>
      <c r="KZ4465" s="29"/>
      <c r="LA4465" s="29"/>
      <c r="LB4465" s="29"/>
      <c r="LC4465" s="29"/>
      <c r="LD4465" s="29"/>
      <c r="LE4465" s="29"/>
      <c r="LF4465" s="29"/>
      <c r="LG4465" s="29"/>
      <c r="LH4465" s="29"/>
      <c r="LI4465" s="29"/>
      <c r="LJ4465" s="29"/>
      <c r="LK4465" s="29"/>
      <c r="LL4465" s="29"/>
      <c r="LM4465" s="29"/>
      <c r="LN4465" s="29"/>
      <c r="LO4465" s="29"/>
      <c r="LP4465" s="29"/>
      <c r="LQ4465" s="29"/>
      <c r="LR4465" s="29"/>
      <c r="LS4465" s="29"/>
      <c r="LT4465" s="29"/>
      <c r="LU4465" s="29"/>
      <c r="LV4465" s="29"/>
      <c r="LW4465" s="29"/>
      <c r="LX4465" s="29"/>
      <c r="LY4465" s="29"/>
      <c r="LZ4465" s="29"/>
      <c r="MA4465" s="29"/>
      <c r="MB4465" s="29"/>
      <c r="MC4465" s="29"/>
      <c r="MD4465" s="29"/>
      <c r="ME4465" s="29"/>
      <c r="MF4465" s="29"/>
      <c r="MG4465" s="29"/>
      <c r="MH4465" s="29"/>
      <c r="MI4465" s="29"/>
      <c r="MJ4465" s="29"/>
      <c r="MK4465" s="29"/>
      <c r="ML4465" s="29"/>
      <c r="MM4465" s="29"/>
      <c r="MN4465" s="29"/>
      <c r="MO4465" s="29"/>
      <c r="MP4465" s="29"/>
      <c r="MQ4465" s="29"/>
      <c r="MR4465" s="29"/>
      <c r="MS4465" s="29"/>
      <c r="MT4465" s="29"/>
      <c r="MU4465" s="29"/>
      <c r="MV4465" s="29"/>
      <c r="MW4465" s="29"/>
      <c r="MX4465" s="29"/>
      <c r="MY4465" s="29"/>
      <c r="MZ4465" s="29"/>
      <c r="NA4465" s="29"/>
      <c r="NB4465" s="29"/>
      <c r="NC4465" s="29"/>
      <c r="ND4465" s="29"/>
      <c r="NE4465" s="29"/>
      <c r="NF4465" s="29"/>
      <c r="NG4465" s="29"/>
      <c r="NH4465" s="29"/>
      <c r="NI4465" s="29"/>
      <c r="NJ4465" s="29"/>
      <c r="NK4465" s="29"/>
      <c r="NL4465" s="29"/>
      <c r="NM4465" s="29"/>
      <c r="NN4465" s="29"/>
      <c r="NO4465" s="29"/>
      <c r="NP4465" s="29"/>
      <c r="NQ4465" s="29"/>
      <c r="NR4465" s="29"/>
      <c r="NS4465" s="29"/>
      <c r="NT4465" s="29"/>
      <c r="NU4465" s="29"/>
      <c r="NV4465" s="29"/>
      <c r="NW4465" s="29"/>
      <c r="NX4465" s="29"/>
      <c r="NY4465" s="29"/>
      <c r="NZ4465" s="29"/>
      <c r="OA4465" s="29"/>
      <c r="OB4465" s="29"/>
      <c r="OC4465" s="29"/>
      <c r="OD4465" s="29"/>
      <c r="OE4465" s="29"/>
      <c r="OF4465" s="29"/>
      <c r="OG4465" s="29"/>
      <c r="OH4465" s="29"/>
    </row>
    <row r="4466" spans="1:398" ht="16.5" customHeight="1">
      <c r="A4466" s="30" t="s">
        <v>5742</v>
      </c>
      <c r="B4466" s="13"/>
      <c r="C4466" s="487"/>
      <c r="D4466" s="12"/>
      <c r="E4466" s="14" t="s">
        <v>8543</v>
      </c>
      <c r="F4466" s="14" t="s">
        <v>420</v>
      </c>
      <c r="G4466" s="14"/>
      <c r="H4466" s="15">
        <v>2015</v>
      </c>
      <c r="I4466" s="15">
        <v>1</v>
      </c>
      <c r="J4466" s="15">
        <v>0</v>
      </c>
      <c r="K4466" s="15">
        <v>0</v>
      </c>
      <c r="L4466" s="16" t="s">
        <v>5725</v>
      </c>
      <c r="M4466" s="16"/>
      <c r="N4466" s="16" t="s">
        <v>41</v>
      </c>
      <c r="O4466" s="94">
        <v>2400</v>
      </c>
      <c r="P4466" s="94">
        <v>0</v>
      </c>
      <c r="Q4466" s="94">
        <v>0</v>
      </c>
      <c r="R4466" s="18" t="s">
        <v>33</v>
      </c>
      <c r="S4466" s="19">
        <v>60</v>
      </c>
      <c r="T4466" s="19">
        <v>110</v>
      </c>
      <c r="U4466" s="19">
        <v>0</v>
      </c>
      <c r="V4466" s="19">
        <v>0</v>
      </c>
      <c r="W4466" s="20">
        <v>4.2000000000000003E-2</v>
      </c>
      <c r="X4466" s="21">
        <v>100.80000000000001</v>
      </c>
      <c r="Y4466" s="22" t="s">
        <v>33</v>
      </c>
      <c r="Z4466" s="86" t="s">
        <v>62</v>
      </c>
      <c r="AA4466" s="86">
        <v>0</v>
      </c>
      <c r="AB4466" s="14" t="s">
        <v>414</v>
      </c>
      <c r="AC4466" s="14" t="s">
        <v>414</v>
      </c>
      <c r="AD4466" s="25"/>
      <c r="AE4466" s="26"/>
      <c r="AF4466" s="27"/>
      <c r="AG4466" s="31"/>
      <c r="AH4466" s="32"/>
      <c r="AI4466" s="32"/>
      <c r="AJ4466" s="32"/>
      <c r="AK4466" s="32"/>
      <c r="AL4466" s="32"/>
      <c r="AM4466" s="32"/>
      <c r="AN4466" s="32"/>
      <c r="AO4466" s="32"/>
      <c r="AP4466" s="30"/>
      <c r="AQ4466" s="30"/>
      <c r="AR4466" s="30"/>
      <c r="AS4466" s="30"/>
      <c r="AT4466" s="30"/>
      <c r="AU4466" s="30"/>
      <c r="AV4466" s="30"/>
      <c r="AW4466" s="30"/>
      <c r="AX4466" s="30"/>
      <c r="AY4466" s="30"/>
      <c r="AZ4466" s="30"/>
      <c r="BA4466" s="30"/>
      <c r="BB4466" s="30"/>
      <c r="BC4466" s="30"/>
      <c r="BD4466" s="30"/>
      <c r="BE4466" s="30"/>
      <c r="BF4466" s="30"/>
      <c r="BG4466" s="30"/>
      <c r="BH4466" s="30"/>
      <c r="BI4466" s="30"/>
      <c r="BJ4466" s="30"/>
      <c r="BK4466" s="30"/>
      <c r="BL4466" s="30"/>
      <c r="BM4466" s="30"/>
      <c r="BN4466" s="30"/>
      <c r="BO4466" s="30"/>
      <c r="BP4466" s="30"/>
      <c r="BQ4466" s="30"/>
      <c r="BR4466" s="29"/>
      <c r="BS4466" s="29"/>
      <c r="BT4466" s="29"/>
      <c r="BU4466" s="29"/>
      <c r="BV4466" s="29"/>
      <c r="BW4466" s="29"/>
      <c r="BX4466" s="29"/>
      <c r="BY4466" s="29"/>
      <c r="BZ4466" s="29"/>
      <c r="CA4466" s="29"/>
      <c r="CB4466" s="29"/>
      <c r="CC4466" s="29"/>
      <c r="CD4466" s="29"/>
      <c r="CE4466" s="29"/>
      <c r="CF4466" s="29"/>
      <c r="CG4466" s="29"/>
      <c r="CH4466" s="29"/>
      <c r="CI4466" s="29"/>
      <c r="CJ4466" s="29"/>
      <c r="CK4466" s="29"/>
      <c r="CL4466" s="29"/>
      <c r="CM4466" s="29"/>
      <c r="CN4466" s="29"/>
      <c r="CO4466" s="29"/>
      <c r="CP4466" s="29"/>
      <c r="CQ4466" s="29"/>
      <c r="CR4466" s="29"/>
      <c r="CS4466" s="29"/>
      <c r="CT4466" s="29"/>
      <c r="CU4466" s="29"/>
      <c r="CV4466" s="29"/>
      <c r="CW4466" s="29"/>
      <c r="CX4466" s="29"/>
      <c r="CY4466" s="29"/>
      <c r="CZ4466" s="29"/>
      <c r="DA4466" s="29"/>
      <c r="DB4466" s="29"/>
      <c r="DC4466" s="29"/>
      <c r="DD4466" s="29"/>
      <c r="DE4466" s="29"/>
      <c r="DF4466" s="29"/>
      <c r="DG4466" s="29"/>
      <c r="DH4466" s="29"/>
      <c r="DI4466" s="29"/>
      <c r="DJ4466" s="29"/>
      <c r="DK4466" s="29"/>
      <c r="DL4466" s="29"/>
      <c r="DM4466" s="29"/>
      <c r="DN4466" s="29"/>
      <c r="DO4466" s="29"/>
      <c r="DP4466" s="29"/>
      <c r="DQ4466" s="29"/>
      <c r="DR4466" s="29"/>
      <c r="DS4466" s="29"/>
      <c r="DT4466" s="29"/>
      <c r="DU4466" s="29"/>
      <c r="DV4466" s="29"/>
      <c r="DW4466" s="29"/>
      <c r="DX4466" s="29"/>
      <c r="DY4466" s="29"/>
      <c r="DZ4466" s="29"/>
      <c r="EA4466" s="29"/>
      <c r="EB4466" s="29"/>
      <c r="EC4466" s="29"/>
      <c r="ED4466" s="29"/>
      <c r="EE4466" s="29"/>
      <c r="EF4466" s="29"/>
      <c r="EG4466" s="29"/>
      <c r="EH4466" s="29"/>
      <c r="EI4466" s="29"/>
      <c r="EJ4466" s="29"/>
      <c r="EK4466" s="29"/>
      <c r="EL4466" s="29"/>
      <c r="EM4466" s="29"/>
      <c r="EN4466" s="29"/>
      <c r="EO4466" s="29"/>
      <c r="EP4466" s="29"/>
      <c r="EQ4466" s="29"/>
      <c r="ER4466" s="29"/>
      <c r="ES4466" s="29"/>
      <c r="ET4466" s="29"/>
      <c r="EU4466" s="29"/>
      <c r="EV4466" s="29"/>
      <c r="EW4466" s="29"/>
      <c r="EX4466" s="29"/>
      <c r="EY4466" s="29"/>
      <c r="EZ4466" s="29"/>
      <c r="FA4466" s="29"/>
      <c r="FB4466" s="29"/>
      <c r="FC4466" s="29"/>
      <c r="FD4466" s="29"/>
      <c r="FE4466" s="29"/>
      <c r="FF4466" s="29"/>
      <c r="FG4466" s="29"/>
      <c r="FH4466" s="29"/>
      <c r="FI4466" s="29"/>
      <c r="FJ4466" s="29"/>
      <c r="FK4466" s="29"/>
      <c r="FL4466" s="29"/>
      <c r="FM4466" s="29"/>
      <c r="FN4466" s="29"/>
      <c r="FO4466" s="29"/>
      <c r="FP4466" s="29"/>
      <c r="FQ4466" s="29"/>
      <c r="FR4466" s="29"/>
      <c r="FS4466" s="29"/>
      <c r="FT4466" s="29"/>
      <c r="FU4466" s="29"/>
      <c r="FV4466" s="29"/>
      <c r="FW4466" s="29"/>
      <c r="FX4466" s="29"/>
      <c r="FY4466" s="29"/>
      <c r="FZ4466" s="29"/>
      <c r="GA4466" s="29"/>
      <c r="GB4466" s="29"/>
      <c r="GC4466" s="29"/>
      <c r="GD4466" s="29"/>
      <c r="GE4466" s="29"/>
      <c r="GF4466" s="29"/>
      <c r="GG4466" s="29"/>
      <c r="GH4466" s="29"/>
      <c r="GI4466" s="29"/>
      <c r="GJ4466" s="29"/>
      <c r="GK4466" s="29"/>
      <c r="GL4466" s="29"/>
      <c r="GM4466" s="29"/>
      <c r="GN4466" s="29"/>
      <c r="GO4466" s="29"/>
      <c r="GP4466" s="29"/>
      <c r="GQ4466" s="29"/>
      <c r="GR4466" s="29"/>
      <c r="GS4466" s="29"/>
      <c r="GT4466" s="29"/>
      <c r="GU4466" s="29"/>
      <c r="GV4466" s="29"/>
      <c r="GW4466" s="29"/>
      <c r="GX4466" s="29"/>
      <c r="GY4466" s="29"/>
      <c r="GZ4466" s="29"/>
      <c r="HA4466" s="29"/>
      <c r="HB4466" s="29"/>
      <c r="HC4466" s="29"/>
      <c r="HD4466" s="29"/>
      <c r="HE4466" s="29"/>
      <c r="HF4466" s="29"/>
      <c r="HG4466" s="29"/>
      <c r="HH4466" s="29"/>
      <c r="HI4466" s="29"/>
      <c r="HJ4466" s="29"/>
      <c r="HK4466" s="29"/>
      <c r="HL4466" s="29"/>
      <c r="HM4466" s="29"/>
      <c r="HN4466" s="29"/>
      <c r="HO4466" s="29"/>
      <c r="HP4466" s="29"/>
      <c r="HQ4466" s="29"/>
      <c r="HR4466" s="29"/>
      <c r="HS4466" s="29"/>
      <c r="HT4466" s="29"/>
      <c r="HU4466" s="29"/>
      <c r="HV4466" s="29"/>
      <c r="HW4466" s="29"/>
      <c r="HX4466" s="29"/>
      <c r="HY4466" s="29"/>
      <c r="HZ4466" s="29"/>
      <c r="IA4466" s="29"/>
      <c r="IB4466" s="29"/>
      <c r="IC4466" s="29"/>
      <c r="ID4466" s="29"/>
      <c r="IE4466" s="29"/>
      <c r="IF4466" s="29"/>
      <c r="IG4466" s="29"/>
      <c r="IH4466" s="29"/>
      <c r="II4466" s="29"/>
      <c r="IJ4466" s="29"/>
      <c r="IK4466" s="29"/>
      <c r="IL4466" s="29"/>
      <c r="IM4466" s="29"/>
      <c r="IN4466" s="29"/>
      <c r="IO4466" s="29"/>
      <c r="IP4466" s="29"/>
      <c r="IQ4466" s="29"/>
      <c r="IR4466" s="29"/>
      <c r="IS4466" s="29"/>
      <c r="IT4466" s="29"/>
      <c r="IU4466" s="29"/>
      <c r="IV4466" s="29"/>
      <c r="IW4466" s="29"/>
      <c r="IX4466" s="29"/>
      <c r="IY4466" s="29"/>
      <c r="IZ4466" s="29"/>
      <c r="JA4466" s="29"/>
      <c r="JB4466" s="29"/>
      <c r="JC4466" s="29"/>
      <c r="JD4466" s="29"/>
      <c r="JE4466" s="29"/>
      <c r="JF4466" s="29"/>
      <c r="JG4466" s="29"/>
      <c r="JH4466" s="29"/>
      <c r="JI4466" s="29"/>
      <c r="JJ4466" s="29"/>
      <c r="JK4466" s="29"/>
      <c r="JL4466" s="29"/>
      <c r="JM4466" s="29"/>
      <c r="JN4466" s="29"/>
      <c r="JO4466" s="29"/>
      <c r="JP4466" s="29"/>
      <c r="JQ4466" s="29"/>
      <c r="JR4466" s="29"/>
      <c r="JS4466" s="29"/>
      <c r="JT4466" s="29"/>
      <c r="JU4466" s="29"/>
      <c r="JV4466" s="29"/>
      <c r="JW4466" s="29"/>
      <c r="JX4466" s="29"/>
      <c r="JY4466" s="29"/>
      <c r="JZ4466" s="29"/>
      <c r="KA4466" s="29"/>
      <c r="KB4466" s="29"/>
      <c r="KC4466" s="29"/>
      <c r="KD4466" s="29"/>
      <c r="KE4466" s="29"/>
      <c r="KF4466" s="29"/>
      <c r="KG4466" s="29"/>
      <c r="KH4466" s="29"/>
      <c r="KI4466" s="29"/>
      <c r="KJ4466" s="29"/>
      <c r="KK4466" s="29"/>
      <c r="KL4466" s="29"/>
      <c r="KM4466" s="29"/>
      <c r="KN4466" s="29"/>
      <c r="KO4466" s="29"/>
      <c r="KP4466" s="29"/>
      <c r="KQ4466" s="29"/>
      <c r="KR4466" s="29"/>
      <c r="KS4466" s="29"/>
      <c r="KT4466" s="29"/>
      <c r="KU4466" s="29"/>
      <c r="KV4466" s="29"/>
      <c r="KW4466" s="29"/>
      <c r="KX4466" s="29"/>
      <c r="KY4466" s="29"/>
      <c r="KZ4466" s="29"/>
      <c r="LA4466" s="29"/>
      <c r="LB4466" s="29"/>
      <c r="LC4466" s="29"/>
      <c r="LD4466" s="29"/>
      <c r="LE4466" s="29"/>
      <c r="LF4466" s="29"/>
      <c r="LG4466" s="29"/>
      <c r="LH4466" s="29"/>
      <c r="LI4466" s="29"/>
      <c r="LJ4466" s="29"/>
      <c r="LK4466" s="29"/>
      <c r="LL4466" s="29"/>
      <c r="LM4466" s="29"/>
      <c r="LN4466" s="29"/>
      <c r="LO4466" s="29"/>
      <c r="LP4466" s="29"/>
      <c r="LQ4466" s="29"/>
      <c r="LR4466" s="29"/>
      <c r="LS4466" s="29"/>
      <c r="LT4466" s="29"/>
      <c r="LU4466" s="29"/>
      <c r="LV4466" s="29"/>
      <c r="LW4466" s="29"/>
      <c r="LX4466" s="29"/>
      <c r="LY4466" s="29"/>
      <c r="LZ4466" s="29"/>
      <c r="MA4466" s="29"/>
      <c r="MB4466" s="29"/>
      <c r="MC4466" s="29"/>
      <c r="MD4466" s="29"/>
      <c r="ME4466" s="29"/>
      <c r="MF4466" s="29"/>
      <c r="MG4466" s="29"/>
      <c r="MH4466" s="29"/>
      <c r="MI4466" s="29"/>
      <c r="MJ4466" s="29"/>
      <c r="MK4466" s="29"/>
      <c r="ML4466" s="29"/>
      <c r="MM4466" s="29"/>
      <c r="MN4466" s="29"/>
      <c r="MO4466" s="29"/>
      <c r="MP4466" s="29"/>
      <c r="MQ4466" s="29"/>
      <c r="MR4466" s="29"/>
      <c r="MS4466" s="29"/>
      <c r="MT4466" s="29"/>
      <c r="MU4466" s="29"/>
      <c r="MV4466" s="29"/>
      <c r="MW4466" s="29"/>
      <c r="MX4466" s="29"/>
      <c r="MY4466" s="29"/>
      <c r="MZ4466" s="29"/>
      <c r="NA4466" s="29"/>
      <c r="NB4466" s="29"/>
      <c r="NC4466" s="29"/>
      <c r="ND4466" s="29"/>
      <c r="NE4466" s="29"/>
      <c r="NF4466" s="29"/>
      <c r="NG4466" s="29"/>
      <c r="NH4466" s="29"/>
      <c r="NI4466" s="29"/>
      <c r="NJ4466" s="29"/>
      <c r="NK4466" s="29"/>
      <c r="NL4466" s="29"/>
      <c r="NM4466" s="29"/>
      <c r="NN4466" s="29"/>
      <c r="NO4466" s="29"/>
      <c r="NP4466" s="29"/>
      <c r="NQ4466" s="29"/>
      <c r="NR4466" s="29"/>
      <c r="NS4466" s="29"/>
      <c r="NT4466" s="29"/>
      <c r="NU4466" s="29"/>
      <c r="NV4466" s="29"/>
      <c r="NW4466" s="29"/>
      <c r="NX4466" s="29"/>
      <c r="NY4466" s="29"/>
      <c r="NZ4466" s="29"/>
      <c r="OA4466" s="29"/>
      <c r="OB4466" s="29"/>
      <c r="OC4466" s="29"/>
      <c r="OD4466" s="29"/>
      <c r="OE4466" s="29"/>
      <c r="OF4466" s="29"/>
      <c r="OG4466" s="29"/>
      <c r="OH4466" s="29"/>
    </row>
    <row r="4467" spans="1:398" ht="16.5" customHeight="1">
      <c r="A4467" s="30" t="s">
        <v>5742</v>
      </c>
      <c r="B4467" s="13"/>
      <c r="C4467" s="487"/>
      <c r="D4467" s="12"/>
      <c r="E4467" s="14" t="s">
        <v>1888</v>
      </c>
      <c r="F4467" s="14" t="s">
        <v>8386</v>
      </c>
      <c r="G4467" s="14" t="s">
        <v>8522</v>
      </c>
      <c r="H4467" s="15"/>
      <c r="I4467" s="15">
        <v>1</v>
      </c>
      <c r="J4467" s="15">
        <v>0</v>
      </c>
      <c r="K4467" s="15">
        <v>0</v>
      </c>
      <c r="L4467" s="16" t="s">
        <v>5725</v>
      </c>
      <c r="M4467" s="16"/>
      <c r="N4467" s="16" t="s">
        <v>41</v>
      </c>
      <c r="O4467" s="17">
        <v>1440</v>
      </c>
      <c r="P4467" s="17">
        <v>0</v>
      </c>
      <c r="Q4467" s="17">
        <v>0</v>
      </c>
      <c r="R4467" s="18" t="s">
        <v>33</v>
      </c>
      <c r="S4467" s="19">
        <v>60</v>
      </c>
      <c r="T4467" s="19">
        <v>110</v>
      </c>
      <c r="U4467" s="19">
        <v>0.7</v>
      </c>
      <c r="V4467" s="19"/>
      <c r="W4467" s="20">
        <f>(T4467*U4467)/1000</f>
        <v>7.6999999999999999E-2</v>
      </c>
      <c r="X4467" s="21">
        <v>110.88</v>
      </c>
      <c r="Y4467" s="22" t="s">
        <v>33</v>
      </c>
      <c r="Z4467" s="86" t="s">
        <v>62</v>
      </c>
      <c r="AA4467" s="86">
        <v>0</v>
      </c>
      <c r="AB4467" s="14" t="s">
        <v>414</v>
      </c>
      <c r="AC4467" s="14" t="s">
        <v>414</v>
      </c>
      <c r="AD4467" s="25"/>
      <c r="AE4467" s="26"/>
      <c r="AF4467" s="27"/>
      <c r="AG4467" s="31"/>
      <c r="AH4467" s="32"/>
      <c r="AI4467" s="32"/>
      <c r="AJ4467" s="32"/>
      <c r="AK4467" s="32"/>
      <c r="AL4467" s="32"/>
      <c r="AM4467" s="32"/>
      <c r="AN4467" s="32"/>
      <c r="AO4467" s="32"/>
      <c r="AP4467" s="30"/>
      <c r="AQ4467" s="30"/>
      <c r="AR4467" s="30"/>
      <c r="AS4467" s="30"/>
      <c r="AT4467" s="30"/>
      <c r="AU4467" s="30"/>
      <c r="AV4467" s="30"/>
      <c r="AW4467" s="30"/>
      <c r="AX4467" s="30"/>
      <c r="AY4467" s="30"/>
      <c r="AZ4467" s="30"/>
      <c r="BA4467" s="30"/>
      <c r="BB4467" s="30"/>
      <c r="BC4467" s="30"/>
      <c r="BD4467" s="30"/>
      <c r="BE4467" s="30"/>
      <c r="BF4467" s="30"/>
      <c r="BG4467" s="30"/>
      <c r="BH4467" s="30"/>
      <c r="BI4467" s="30"/>
      <c r="BJ4467" s="30"/>
      <c r="BK4467" s="30"/>
      <c r="BL4467" s="30"/>
      <c r="BM4467" s="30"/>
      <c r="BN4467" s="30"/>
      <c r="BO4467" s="30"/>
      <c r="BP4467" s="30"/>
      <c r="BQ4467" s="30"/>
      <c r="BR4467" s="29"/>
      <c r="BS4467" s="29"/>
      <c r="BT4467" s="29"/>
      <c r="BU4467" s="29"/>
      <c r="BV4467" s="29"/>
      <c r="BW4467" s="29"/>
      <c r="BX4467" s="29"/>
      <c r="BY4467" s="29"/>
      <c r="BZ4467" s="29"/>
      <c r="CA4467" s="29"/>
      <c r="CB4467" s="29"/>
      <c r="CC4467" s="29"/>
      <c r="CD4467" s="29"/>
      <c r="CE4467" s="29"/>
      <c r="CF4467" s="29"/>
      <c r="CG4467" s="29"/>
      <c r="CH4467" s="29"/>
      <c r="CI4467" s="29"/>
      <c r="CJ4467" s="29"/>
      <c r="CK4467" s="29"/>
      <c r="CL4467" s="29"/>
      <c r="CM4467" s="29"/>
      <c r="CN4467" s="29"/>
      <c r="CO4467" s="29"/>
      <c r="CP4467" s="29"/>
      <c r="CQ4467" s="29"/>
      <c r="CR4467" s="29"/>
      <c r="CS4467" s="29"/>
      <c r="CT4467" s="29"/>
      <c r="CU4467" s="29"/>
      <c r="CV4467" s="29"/>
      <c r="CW4467" s="29"/>
      <c r="CX4467" s="29"/>
      <c r="CY4467" s="29"/>
      <c r="CZ4467" s="29"/>
      <c r="DA4467" s="29"/>
      <c r="DB4467" s="29"/>
      <c r="DC4467" s="29"/>
      <c r="DD4467" s="29"/>
      <c r="DE4467" s="29"/>
      <c r="DF4467" s="29"/>
      <c r="DG4467" s="29"/>
      <c r="DH4467" s="29"/>
      <c r="DI4467" s="29"/>
      <c r="DJ4467" s="29"/>
      <c r="DK4467" s="29"/>
      <c r="DL4467" s="29"/>
      <c r="DM4467" s="29"/>
      <c r="DN4467" s="29"/>
      <c r="DO4467" s="29"/>
      <c r="DP4467" s="29"/>
      <c r="DQ4467" s="29"/>
      <c r="DR4467" s="29"/>
      <c r="DS4467" s="29"/>
      <c r="DT4467" s="29"/>
      <c r="DU4467" s="29"/>
      <c r="DV4467" s="29"/>
      <c r="DW4467" s="29"/>
      <c r="DX4467" s="29"/>
      <c r="DY4467" s="29"/>
      <c r="DZ4467" s="29"/>
      <c r="EA4467" s="29"/>
      <c r="EB4467" s="29"/>
      <c r="EC4467" s="29"/>
      <c r="ED4467" s="29"/>
      <c r="EE4467" s="29"/>
      <c r="EF4467" s="29"/>
      <c r="EG4467" s="29"/>
      <c r="EH4467" s="29"/>
      <c r="EI4467" s="29"/>
      <c r="EJ4467" s="29"/>
      <c r="EK4467" s="29"/>
      <c r="EL4467" s="29"/>
      <c r="EM4467" s="29"/>
      <c r="EN4467" s="29"/>
      <c r="EO4467" s="29"/>
      <c r="EP4467" s="29"/>
      <c r="EQ4467" s="29"/>
      <c r="ER4467" s="29"/>
      <c r="ES4467" s="29"/>
      <c r="ET4467" s="29"/>
      <c r="EU4467" s="29"/>
      <c r="EV4467" s="29"/>
      <c r="EW4467" s="29"/>
      <c r="EX4467" s="29"/>
      <c r="EY4467" s="29"/>
      <c r="EZ4467" s="29"/>
      <c r="FA4467" s="29"/>
      <c r="FB4467" s="29"/>
      <c r="FC4467" s="29"/>
      <c r="FD4467" s="29"/>
      <c r="FE4467" s="29"/>
      <c r="FF4467" s="29"/>
      <c r="FG4467" s="29"/>
      <c r="FH4467" s="29"/>
      <c r="FI4467" s="29"/>
      <c r="FJ4467" s="29"/>
      <c r="FK4467" s="29"/>
      <c r="FL4467" s="29"/>
      <c r="FM4467" s="29"/>
      <c r="FN4467" s="29"/>
      <c r="FO4467" s="29"/>
      <c r="FP4467" s="29"/>
      <c r="FQ4467" s="29"/>
      <c r="FR4467" s="29"/>
      <c r="FS4467" s="29"/>
      <c r="FT4467" s="29"/>
      <c r="FU4467" s="29"/>
      <c r="FV4467" s="29"/>
      <c r="FW4467" s="29"/>
      <c r="FX4467" s="29"/>
      <c r="FY4467" s="29"/>
      <c r="FZ4467" s="29"/>
      <c r="GA4467" s="29"/>
      <c r="GB4467" s="29"/>
      <c r="GC4467" s="29"/>
      <c r="GD4467" s="29"/>
      <c r="GE4467" s="29"/>
      <c r="GF4467" s="29"/>
      <c r="GG4467" s="29"/>
      <c r="GH4467" s="29"/>
      <c r="GI4467" s="29"/>
      <c r="GJ4467" s="29"/>
      <c r="GK4467" s="29"/>
      <c r="GL4467" s="29"/>
      <c r="GM4467" s="29"/>
      <c r="GN4467" s="29"/>
      <c r="GO4467" s="29"/>
      <c r="GP4467" s="29"/>
      <c r="GQ4467" s="29"/>
      <c r="GR4467" s="29"/>
      <c r="GS4467" s="29"/>
      <c r="GT4467" s="29"/>
      <c r="GU4467" s="29"/>
      <c r="GV4467" s="29"/>
      <c r="GW4467" s="29"/>
      <c r="GX4467" s="29"/>
      <c r="GY4467" s="29"/>
      <c r="GZ4467" s="29"/>
      <c r="HA4467" s="29"/>
      <c r="HB4467" s="29"/>
      <c r="HC4467" s="29"/>
      <c r="HD4467" s="29"/>
      <c r="HE4467" s="29"/>
      <c r="HF4467" s="29"/>
      <c r="HG4467" s="29"/>
      <c r="HH4467" s="29"/>
      <c r="HI4467" s="29"/>
      <c r="HJ4467" s="29"/>
      <c r="HK4467" s="29"/>
      <c r="HL4467" s="29"/>
      <c r="HM4467" s="29"/>
      <c r="HN4467" s="29"/>
      <c r="HO4467" s="29"/>
      <c r="HP4467" s="29"/>
      <c r="HQ4467" s="29"/>
      <c r="HR4467" s="29"/>
      <c r="HS4467" s="29"/>
      <c r="HT4467" s="29"/>
      <c r="HU4467" s="29"/>
      <c r="HV4467" s="29"/>
      <c r="HW4467" s="29"/>
      <c r="HX4467" s="29"/>
      <c r="HY4467" s="29"/>
      <c r="HZ4467" s="29"/>
      <c r="IA4467" s="29"/>
      <c r="IB4467" s="29"/>
      <c r="IC4467" s="29"/>
      <c r="ID4467" s="29"/>
      <c r="IE4467" s="29"/>
      <c r="IF4467" s="29"/>
      <c r="IG4467" s="29"/>
      <c r="IH4467" s="29"/>
      <c r="II4467" s="29"/>
      <c r="IJ4467" s="29"/>
      <c r="IK4467" s="29"/>
      <c r="IL4467" s="29"/>
      <c r="IM4467" s="29"/>
      <c r="IN4467" s="29"/>
      <c r="IO4467" s="29"/>
      <c r="IP4467" s="29"/>
      <c r="IQ4467" s="29"/>
      <c r="IR4467" s="29"/>
      <c r="IS4467" s="29"/>
      <c r="IT4467" s="29"/>
      <c r="IU4467" s="29"/>
      <c r="IV4467" s="29"/>
      <c r="IW4467" s="29"/>
      <c r="IX4467" s="29"/>
      <c r="IY4467" s="29"/>
      <c r="IZ4467" s="29"/>
      <c r="JA4467" s="29"/>
      <c r="JB4467" s="29"/>
      <c r="JC4467" s="29"/>
      <c r="JD4467" s="29"/>
      <c r="JE4467" s="29"/>
      <c r="JF4467" s="29"/>
      <c r="JG4467" s="29"/>
      <c r="JH4467" s="29"/>
      <c r="JI4467" s="29"/>
      <c r="JJ4467" s="29"/>
      <c r="JK4467" s="29"/>
      <c r="JL4467" s="29"/>
      <c r="JM4467" s="29"/>
      <c r="JN4467" s="29"/>
      <c r="JO4467" s="29"/>
      <c r="JP4467" s="29"/>
      <c r="JQ4467" s="29"/>
      <c r="JR4467" s="29"/>
      <c r="JS4467" s="29"/>
      <c r="JT4467" s="29"/>
      <c r="JU4467" s="29"/>
      <c r="JV4467" s="29"/>
      <c r="JW4467" s="29"/>
      <c r="JX4467" s="29"/>
      <c r="JY4467" s="29"/>
      <c r="JZ4467" s="29"/>
      <c r="KA4467" s="29"/>
      <c r="KB4467" s="29"/>
      <c r="KC4467" s="29"/>
      <c r="KD4467" s="29"/>
      <c r="KE4467" s="29"/>
      <c r="KF4467" s="29"/>
      <c r="KG4467" s="29"/>
      <c r="KH4467" s="29"/>
      <c r="KI4467" s="29"/>
      <c r="KJ4467" s="29"/>
      <c r="KK4467" s="29"/>
      <c r="KL4467" s="29"/>
      <c r="KM4467" s="29"/>
      <c r="KN4467" s="29"/>
      <c r="KO4467" s="29"/>
      <c r="KP4467" s="29"/>
      <c r="KQ4467" s="29"/>
      <c r="KR4467" s="29"/>
      <c r="KS4467" s="29"/>
      <c r="KT4467" s="29"/>
      <c r="KU4467" s="29"/>
      <c r="KV4467" s="29"/>
      <c r="KW4467" s="29"/>
      <c r="KX4467" s="29"/>
      <c r="KY4467" s="29"/>
      <c r="KZ4467" s="29"/>
      <c r="LA4467" s="29"/>
      <c r="LB4467" s="29"/>
      <c r="LC4467" s="29"/>
      <c r="LD4467" s="29"/>
      <c r="LE4467" s="29"/>
      <c r="LF4467" s="29"/>
      <c r="LG4467" s="29"/>
      <c r="LH4467" s="29"/>
      <c r="LI4467" s="29"/>
      <c r="LJ4467" s="29"/>
      <c r="LK4467" s="29"/>
      <c r="LL4467" s="29"/>
      <c r="LM4467" s="29"/>
      <c r="LN4467" s="29"/>
      <c r="LO4467" s="29"/>
      <c r="LP4467" s="29"/>
      <c r="LQ4467" s="29"/>
      <c r="LR4467" s="29"/>
      <c r="LS4467" s="29"/>
      <c r="LT4467" s="29"/>
      <c r="LU4467" s="29"/>
      <c r="LV4467" s="29"/>
      <c r="LW4467" s="29"/>
      <c r="LX4467" s="29"/>
      <c r="LY4467" s="29"/>
      <c r="LZ4467" s="29"/>
      <c r="MA4467" s="29"/>
      <c r="MB4467" s="29"/>
      <c r="MC4467" s="29"/>
      <c r="MD4467" s="29"/>
      <c r="ME4467" s="29"/>
      <c r="MF4467" s="29"/>
      <c r="MG4467" s="29"/>
      <c r="MH4467" s="29"/>
      <c r="MI4467" s="29"/>
      <c r="MJ4467" s="29"/>
      <c r="MK4467" s="29"/>
      <c r="ML4467" s="29"/>
      <c r="MM4467" s="29"/>
      <c r="MN4467" s="29"/>
      <c r="MO4467" s="29"/>
      <c r="MP4467" s="29"/>
      <c r="MQ4467" s="29"/>
      <c r="MR4467" s="29"/>
      <c r="MS4467" s="29"/>
      <c r="MT4467" s="29"/>
      <c r="MU4467" s="29"/>
      <c r="MV4467" s="29"/>
      <c r="MW4467" s="29"/>
      <c r="MX4467" s="29"/>
      <c r="MY4467" s="29"/>
      <c r="MZ4467" s="29"/>
      <c r="NA4467" s="29"/>
      <c r="NB4467" s="29"/>
      <c r="NC4467" s="29"/>
      <c r="ND4467" s="29"/>
      <c r="NE4467" s="29"/>
      <c r="NF4467" s="29"/>
      <c r="NG4467" s="29"/>
      <c r="NH4467" s="29"/>
      <c r="NI4467" s="29"/>
      <c r="NJ4467" s="29"/>
      <c r="NK4467" s="29"/>
      <c r="NL4467" s="29"/>
      <c r="NM4467" s="29"/>
      <c r="NN4467" s="29"/>
      <c r="NO4467" s="29"/>
      <c r="NP4467" s="29"/>
      <c r="NQ4467" s="29"/>
      <c r="NR4467" s="29"/>
      <c r="NS4467" s="29"/>
      <c r="NT4467" s="29"/>
      <c r="NU4467" s="29"/>
      <c r="NV4467" s="29"/>
      <c r="NW4467" s="29"/>
      <c r="NX4467" s="29"/>
      <c r="NY4467" s="29"/>
      <c r="NZ4467" s="29"/>
      <c r="OA4467" s="29"/>
      <c r="OB4467" s="29"/>
      <c r="OC4467" s="29"/>
      <c r="OD4467" s="29"/>
      <c r="OE4467" s="29"/>
      <c r="OF4467" s="29"/>
      <c r="OG4467" s="29"/>
      <c r="OH4467" s="29"/>
    </row>
    <row r="4468" spans="1:398" ht="16.5" customHeight="1">
      <c r="A4468" s="30" t="s">
        <v>5742</v>
      </c>
      <c r="B4468" s="13"/>
      <c r="C4468" s="487"/>
      <c r="D4468" s="12"/>
      <c r="E4468" s="14" t="s">
        <v>5698</v>
      </c>
      <c r="F4468" s="14" t="s">
        <v>5795</v>
      </c>
      <c r="G4468" s="14" t="s">
        <v>689</v>
      </c>
      <c r="H4468" s="15">
        <v>2002</v>
      </c>
      <c r="I4468" s="15">
        <v>1</v>
      </c>
      <c r="J4468" s="15">
        <v>0</v>
      </c>
      <c r="K4468" s="15">
        <v>0</v>
      </c>
      <c r="L4468" s="16" t="s">
        <v>5794</v>
      </c>
      <c r="M4468" s="16"/>
      <c r="N4468" s="16" t="s">
        <v>8498</v>
      </c>
      <c r="O4468" s="17">
        <v>240</v>
      </c>
      <c r="P4468" s="17">
        <v>0</v>
      </c>
      <c r="Q4468" s="17">
        <v>0</v>
      </c>
      <c r="R4468" s="18" t="s">
        <v>33</v>
      </c>
      <c r="S4468" s="19">
        <v>60</v>
      </c>
      <c r="T4468" s="19">
        <v>110</v>
      </c>
      <c r="U4468" s="19">
        <v>0</v>
      </c>
      <c r="V4468" s="19">
        <v>0</v>
      </c>
      <c r="W4468" s="20">
        <v>0.5</v>
      </c>
      <c r="X4468" s="21">
        <v>120</v>
      </c>
      <c r="Y4468" s="22" t="s">
        <v>33</v>
      </c>
      <c r="Z4468" s="86" t="s">
        <v>62</v>
      </c>
      <c r="AA4468" s="86">
        <v>0</v>
      </c>
      <c r="AB4468" s="86" t="s">
        <v>414</v>
      </c>
      <c r="AC4468" s="86" t="s">
        <v>414</v>
      </c>
      <c r="AD4468" s="25"/>
      <c r="AE4468" s="26"/>
      <c r="AF4468" s="27"/>
      <c r="AG4468" s="31"/>
      <c r="AH4468" s="32"/>
      <c r="AI4468" s="32"/>
      <c r="AJ4468" s="32"/>
      <c r="AK4468" s="32"/>
      <c r="AL4468" s="32"/>
      <c r="AM4468" s="32"/>
      <c r="AN4468" s="32"/>
      <c r="AO4468" s="32"/>
      <c r="AP4468" s="30"/>
      <c r="AQ4468" s="30"/>
      <c r="AR4468" s="30"/>
      <c r="AS4468" s="30"/>
      <c r="AT4468" s="30"/>
      <c r="AU4468" s="30"/>
      <c r="AV4468" s="30"/>
      <c r="AW4468" s="30"/>
      <c r="AX4468" s="30"/>
      <c r="AY4468" s="30"/>
      <c r="AZ4468" s="30"/>
      <c r="BA4468" s="30"/>
      <c r="BB4468" s="30"/>
      <c r="BC4468" s="30"/>
      <c r="BD4468" s="30"/>
      <c r="BE4468" s="30"/>
      <c r="BF4468" s="30"/>
      <c r="BG4468" s="30"/>
      <c r="BH4468" s="30"/>
      <c r="BI4468" s="30"/>
      <c r="BJ4468" s="30"/>
      <c r="BK4468" s="30"/>
      <c r="BL4468" s="30"/>
      <c r="BM4468" s="30"/>
      <c r="BN4468" s="30"/>
      <c r="BO4468" s="30"/>
      <c r="BP4468" s="30"/>
      <c r="BQ4468" s="30"/>
      <c r="BR4468" s="29"/>
      <c r="BS4468" s="29"/>
      <c r="BT4468" s="29"/>
      <c r="BU4468" s="29"/>
      <c r="BV4468" s="29"/>
      <c r="BW4468" s="29"/>
      <c r="BX4468" s="29"/>
      <c r="BY4468" s="29"/>
      <c r="BZ4468" s="29"/>
      <c r="CA4468" s="29"/>
      <c r="CB4468" s="29"/>
      <c r="CC4468" s="29"/>
      <c r="CD4468" s="29"/>
      <c r="CE4468" s="29"/>
      <c r="CF4468" s="29"/>
      <c r="CG4468" s="29"/>
      <c r="CH4468" s="29"/>
      <c r="CI4468" s="29"/>
      <c r="CJ4468" s="29"/>
      <c r="CK4468" s="29"/>
      <c r="CL4468" s="29"/>
      <c r="CM4468" s="29"/>
      <c r="CN4468" s="29"/>
      <c r="CO4468" s="29"/>
      <c r="CP4468" s="29"/>
      <c r="CQ4468" s="29"/>
      <c r="CR4468" s="29"/>
      <c r="CS4468" s="29"/>
      <c r="CT4468" s="29"/>
      <c r="CU4468" s="29"/>
      <c r="CV4468" s="29"/>
      <c r="CW4468" s="29"/>
      <c r="CX4468" s="29"/>
      <c r="CY4468" s="29"/>
      <c r="CZ4468" s="29"/>
      <c r="DA4468" s="29"/>
      <c r="DB4468" s="29"/>
      <c r="DC4468" s="29"/>
      <c r="DD4468" s="29"/>
      <c r="DE4468" s="29"/>
      <c r="DF4468" s="29"/>
      <c r="DG4468" s="29"/>
      <c r="DH4468" s="29"/>
      <c r="DI4468" s="29"/>
      <c r="DJ4468" s="29"/>
      <c r="DK4468" s="29"/>
      <c r="DL4468" s="29"/>
      <c r="DM4468" s="29"/>
      <c r="DN4468" s="29"/>
      <c r="DO4468" s="29"/>
      <c r="DP4468" s="29"/>
      <c r="DQ4468" s="29"/>
      <c r="DR4468" s="29"/>
      <c r="DS4468" s="29"/>
      <c r="DT4468" s="29"/>
      <c r="DU4468" s="29"/>
      <c r="DV4468" s="29"/>
      <c r="DW4468" s="29"/>
      <c r="DX4468" s="29"/>
      <c r="DY4468" s="29"/>
      <c r="DZ4468" s="29"/>
      <c r="EA4468" s="29"/>
      <c r="EB4468" s="29"/>
      <c r="EC4468" s="29"/>
      <c r="ED4468" s="29"/>
      <c r="EE4468" s="29"/>
      <c r="EF4468" s="29"/>
      <c r="EG4468" s="29"/>
      <c r="EH4468" s="29"/>
      <c r="EI4468" s="29"/>
      <c r="EJ4468" s="29"/>
      <c r="EK4468" s="29"/>
      <c r="EL4468" s="29"/>
      <c r="EM4468" s="29"/>
      <c r="EN4468" s="29"/>
      <c r="EO4468" s="29"/>
      <c r="EP4468" s="29"/>
      <c r="EQ4468" s="29"/>
      <c r="ER4468" s="29"/>
      <c r="ES4468" s="29"/>
      <c r="ET4468" s="29"/>
      <c r="EU4468" s="29"/>
      <c r="EV4468" s="29"/>
      <c r="EW4468" s="29"/>
      <c r="EX4468" s="29"/>
      <c r="EY4468" s="29"/>
      <c r="EZ4468" s="29"/>
      <c r="FA4468" s="29"/>
      <c r="FB4468" s="29"/>
      <c r="FC4468" s="29"/>
      <c r="FD4468" s="29"/>
      <c r="FE4468" s="29"/>
      <c r="FF4468" s="29"/>
      <c r="FG4468" s="29"/>
      <c r="FH4468" s="29"/>
      <c r="FI4468" s="29"/>
      <c r="FJ4468" s="29"/>
      <c r="FK4468" s="29"/>
      <c r="FL4468" s="29"/>
      <c r="FM4468" s="29"/>
      <c r="FN4468" s="29"/>
      <c r="FO4468" s="29"/>
      <c r="FP4468" s="29"/>
      <c r="FQ4468" s="29"/>
      <c r="FR4468" s="29"/>
      <c r="FS4468" s="29"/>
      <c r="FT4468" s="29"/>
      <c r="FU4468" s="29"/>
      <c r="FV4468" s="29"/>
      <c r="FW4468" s="29"/>
      <c r="FX4468" s="29"/>
      <c r="FY4468" s="29"/>
      <c r="FZ4468" s="29"/>
      <c r="GA4468" s="29"/>
      <c r="GB4468" s="29"/>
      <c r="GC4468" s="29"/>
      <c r="GD4468" s="29"/>
      <c r="GE4468" s="29"/>
      <c r="GF4468" s="29"/>
      <c r="GG4468" s="29"/>
      <c r="GH4468" s="29"/>
      <c r="GI4468" s="29"/>
      <c r="GJ4468" s="29"/>
      <c r="GK4468" s="29"/>
      <c r="GL4468" s="29"/>
      <c r="GM4468" s="29"/>
      <c r="GN4468" s="29"/>
      <c r="GO4468" s="29"/>
      <c r="GP4468" s="29"/>
      <c r="GQ4468" s="29"/>
      <c r="GR4468" s="29"/>
      <c r="GS4468" s="29"/>
      <c r="GT4468" s="29"/>
      <c r="GU4468" s="29"/>
      <c r="GV4468" s="29"/>
      <c r="GW4468" s="29"/>
      <c r="GX4468" s="29"/>
      <c r="GY4468" s="29"/>
      <c r="GZ4468" s="29"/>
      <c r="HA4468" s="29"/>
      <c r="HB4468" s="29"/>
      <c r="HC4468" s="29"/>
      <c r="HD4468" s="29"/>
      <c r="HE4468" s="29"/>
      <c r="HF4468" s="29"/>
      <c r="HG4468" s="29"/>
      <c r="HH4468" s="29"/>
      <c r="HI4468" s="29"/>
      <c r="HJ4468" s="29"/>
      <c r="HK4468" s="29"/>
      <c r="HL4468" s="29"/>
      <c r="HM4468" s="29"/>
      <c r="HN4468" s="29"/>
      <c r="HO4468" s="29"/>
      <c r="HP4468" s="29"/>
      <c r="HQ4468" s="29"/>
      <c r="HR4468" s="29"/>
      <c r="HS4468" s="29"/>
      <c r="HT4468" s="29"/>
      <c r="HU4468" s="29"/>
      <c r="HV4468" s="29"/>
      <c r="HW4468" s="29"/>
      <c r="HX4468" s="29"/>
      <c r="HY4468" s="29"/>
      <c r="HZ4468" s="29"/>
      <c r="IA4468" s="29"/>
      <c r="IB4468" s="29"/>
      <c r="IC4468" s="29"/>
      <c r="ID4468" s="29"/>
      <c r="IE4468" s="29"/>
      <c r="IF4468" s="29"/>
      <c r="IG4468" s="29"/>
      <c r="IH4468" s="29"/>
      <c r="II4468" s="29"/>
      <c r="IJ4468" s="29"/>
      <c r="IK4468" s="29"/>
      <c r="IL4468" s="29"/>
      <c r="IM4468" s="29"/>
      <c r="IN4468" s="29"/>
      <c r="IO4468" s="29"/>
      <c r="IP4468" s="29"/>
      <c r="IQ4468" s="29"/>
      <c r="IR4468" s="29"/>
      <c r="IS4468" s="29"/>
      <c r="IT4468" s="29"/>
      <c r="IU4468" s="29"/>
      <c r="IV4468" s="29"/>
      <c r="IW4468" s="29"/>
      <c r="IX4468" s="29"/>
      <c r="IY4468" s="29"/>
      <c r="IZ4468" s="29"/>
      <c r="JA4468" s="29"/>
      <c r="JB4468" s="29"/>
      <c r="JC4468" s="29"/>
      <c r="JD4468" s="29"/>
      <c r="JE4468" s="29"/>
      <c r="JF4468" s="29"/>
      <c r="JG4468" s="29"/>
      <c r="JH4468" s="29"/>
      <c r="JI4468" s="29"/>
      <c r="JJ4468" s="29"/>
      <c r="JK4468" s="29"/>
      <c r="JL4468" s="29"/>
      <c r="JM4468" s="29"/>
      <c r="JN4468" s="29"/>
      <c r="JO4468" s="29"/>
      <c r="JP4468" s="29"/>
      <c r="JQ4468" s="29"/>
      <c r="JR4468" s="29"/>
      <c r="JS4468" s="29"/>
      <c r="JT4468" s="29"/>
      <c r="JU4468" s="29"/>
      <c r="JV4468" s="29"/>
      <c r="JW4468" s="29"/>
      <c r="JX4468" s="29"/>
      <c r="JY4468" s="29"/>
      <c r="JZ4468" s="29"/>
      <c r="KA4468" s="29"/>
      <c r="KB4468" s="29"/>
      <c r="KC4468" s="29"/>
      <c r="KD4468" s="29"/>
      <c r="KE4468" s="29"/>
      <c r="KF4468" s="29"/>
      <c r="KG4468" s="29"/>
      <c r="KH4468" s="29"/>
      <c r="KI4468" s="29"/>
      <c r="KJ4468" s="29"/>
      <c r="KK4468" s="29"/>
      <c r="KL4468" s="29"/>
      <c r="KM4468" s="29"/>
      <c r="KN4468" s="29"/>
      <c r="KO4468" s="29"/>
      <c r="KP4468" s="29"/>
      <c r="KQ4468" s="29"/>
      <c r="KR4468" s="29"/>
      <c r="KS4468" s="29"/>
      <c r="KT4468" s="29"/>
      <c r="KU4468" s="29"/>
      <c r="KV4468" s="29"/>
      <c r="KW4468" s="29"/>
      <c r="KX4468" s="29"/>
      <c r="KY4468" s="29"/>
      <c r="KZ4468" s="29"/>
      <c r="LA4468" s="29"/>
      <c r="LB4468" s="29"/>
      <c r="LC4468" s="29"/>
      <c r="LD4468" s="29"/>
      <c r="LE4468" s="29"/>
      <c r="LF4468" s="29"/>
      <c r="LG4468" s="29"/>
      <c r="LH4468" s="29"/>
      <c r="LI4468" s="29"/>
      <c r="LJ4468" s="29"/>
      <c r="LK4468" s="29"/>
      <c r="LL4468" s="29"/>
      <c r="LM4468" s="29"/>
      <c r="LN4468" s="29"/>
      <c r="LO4468" s="29"/>
      <c r="LP4468" s="29"/>
      <c r="LQ4468" s="29"/>
      <c r="LR4468" s="29"/>
      <c r="LS4468" s="29"/>
      <c r="LT4468" s="29"/>
      <c r="LU4468" s="29"/>
      <c r="LV4468" s="29"/>
      <c r="LW4468" s="29"/>
      <c r="LX4468" s="29"/>
      <c r="LY4468" s="29"/>
      <c r="LZ4468" s="29"/>
      <c r="MA4468" s="29"/>
      <c r="MB4468" s="29"/>
      <c r="MC4468" s="29"/>
      <c r="MD4468" s="29"/>
      <c r="ME4468" s="29"/>
      <c r="MF4468" s="29"/>
      <c r="MG4468" s="29"/>
      <c r="MH4468" s="29"/>
      <c r="MI4468" s="29"/>
      <c r="MJ4468" s="29"/>
      <c r="MK4468" s="29"/>
      <c r="ML4468" s="29"/>
      <c r="MM4468" s="29"/>
      <c r="MN4468" s="29"/>
      <c r="MO4468" s="29"/>
      <c r="MP4468" s="29"/>
      <c r="MQ4468" s="29"/>
      <c r="MR4468" s="29"/>
      <c r="MS4468" s="29"/>
      <c r="MT4468" s="29"/>
      <c r="MU4468" s="29"/>
      <c r="MV4468" s="29"/>
      <c r="MW4468" s="29"/>
      <c r="MX4468" s="29"/>
      <c r="MY4468" s="29"/>
      <c r="MZ4468" s="29"/>
      <c r="NA4468" s="29"/>
      <c r="NB4468" s="29"/>
      <c r="NC4468" s="29"/>
      <c r="ND4468" s="29"/>
      <c r="NE4468" s="29"/>
      <c r="NF4468" s="29"/>
      <c r="NG4468" s="29"/>
      <c r="NH4468" s="29"/>
      <c r="NI4468" s="29"/>
      <c r="NJ4468" s="29"/>
      <c r="NK4468" s="29"/>
      <c r="NL4468" s="29"/>
      <c r="NM4468" s="29"/>
      <c r="NN4468" s="29"/>
      <c r="NO4468" s="29"/>
      <c r="NP4468" s="29"/>
      <c r="NQ4468" s="29"/>
      <c r="NR4468" s="29"/>
      <c r="NS4468" s="29"/>
      <c r="NT4468" s="29"/>
      <c r="NU4468" s="29"/>
      <c r="NV4468" s="29"/>
      <c r="NW4468" s="29"/>
      <c r="NX4468" s="29"/>
      <c r="NY4468" s="29"/>
      <c r="NZ4468" s="29"/>
      <c r="OA4468" s="29"/>
      <c r="OB4468" s="29"/>
      <c r="OC4468" s="29"/>
      <c r="OD4468" s="29"/>
      <c r="OE4468" s="29"/>
      <c r="OF4468" s="29"/>
      <c r="OG4468" s="29"/>
      <c r="OH4468" s="29"/>
    </row>
    <row r="4469" spans="1:398" ht="16.5" customHeight="1">
      <c r="A4469" s="30" t="s">
        <v>5742</v>
      </c>
      <c r="B4469" s="13"/>
      <c r="C4469" s="368"/>
      <c r="D4469" s="12"/>
      <c r="E4469" s="14" t="s">
        <v>424</v>
      </c>
      <c r="F4469" s="14"/>
      <c r="G4469" s="14"/>
      <c r="H4469" s="15"/>
      <c r="I4469" s="15">
        <v>1</v>
      </c>
      <c r="J4469" s="15"/>
      <c r="K4469" s="15"/>
      <c r="L4469" s="16" t="s">
        <v>5700</v>
      </c>
      <c r="M4469" s="16"/>
      <c r="N4469" s="16" t="s">
        <v>61</v>
      </c>
      <c r="O4469" s="94">
        <v>500</v>
      </c>
      <c r="P4469" s="94">
        <v>0</v>
      </c>
      <c r="Q4469" s="94">
        <v>0</v>
      </c>
      <c r="R4469" s="94" t="s">
        <v>33</v>
      </c>
      <c r="S4469" s="19">
        <v>60</v>
      </c>
      <c r="T4469" s="19">
        <v>110</v>
      </c>
      <c r="U4469" s="19">
        <v>0</v>
      </c>
      <c r="V4469" s="19">
        <v>0</v>
      </c>
      <c r="W4469" s="20">
        <v>0.25</v>
      </c>
      <c r="X4469" s="21">
        <v>125</v>
      </c>
      <c r="Y4469" s="22" t="s">
        <v>33</v>
      </c>
      <c r="Z4469" s="86" t="s">
        <v>62</v>
      </c>
      <c r="AA4469" s="86">
        <v>0</v>
      </c>
      <c r="AB4469" s="14" t="s">
        <v>414</v>
      </c>
      <c r="AC4469" s="14" t="s">
        <v>414</v>
      </c>
      <c r="AD4469" s="25"/>
      <c r="AE4469" s="26"/>
      <c r="AF4469" s="27"/>
      <c r="AG4469" s="31"/>
      <c r="AH4469" s="32"/>
      <c r="AI4469" s="32"/>
      <c r="AJ4469" s="32"/>
      <c r="AK4469" s="32"/>
      <c r="AL4469" s="32"/>
      <c r="AM4469" s="32"/>
      <c r="AN4469" s="32"/>
      <c r="AO4469" s="32"/>
      <c r="AP4469" s="30"/>
      <c r="AQ4469" s="30"/>
      <c r="AR4469" s="30"/>
      <c r="AS4469" s="30"/>
      <c r="AT4469" s="30"/>
      <c r="AU4469" s="30"/>
      <c r="AV4469" s="30"/>
      <c r="AW4469" s="30"/>
      <c r="AX4469" s="30"/>
      <c r="AY4469" s="30"/>
      <c r="AZ4469" s="30"/>
      <c r="BA4469" s="30"/>
      <c r="BB4469" s="30"/>
      <c r="BC4469" s="30"/>
      <c r="BD4469" s="30"/>
      <c r="BE4469" s="30"/>
      <c r="BF4469" s="30"/>
      <c r="BG4469" s="30"/>
      <c r="BH4469" s="30"/>
      <c r="BI4469" s="30"/>
      <c r="BJ4469" s="30"/>
      <c r="BK4469" s="30"/>
      <c r="BL4469" s="30"/>
      <c r="BM4469" s="30"/>
      <c r="BN4469" s="30"/>
      <c r="BO4469" s="30"/>
      <c r="BP4469" s="30"/>
      <c r="BQ4469" s="30"/>
      <c r="BR4469" s="29"/>
      <c r="BS4469" s="29"/>
      <c r="BT4469" s="29"/>
      <c r="BU4469" s="29"/>
      <c r="BV4469" s="29"/>
      <c r="BW4469" s="29"/>
      <c r="BX4469" s="29"/>
      <c r="BY4469" s="29"/>
      <c r="BZ4469" s="29"/>
      <c r="CA4469" s="29"/>
      <c r="CB4469" s="29"/>
      <c r="CC4469" s="29"/>
      <c r="CD4469" s="29"/>
      <c r="CE4469" s="29"/>
      <c r="CF4469" s="29"/>
      <c r="CG4469" s="29"/>
      <c r="CH4469" s="29"/>
      <c r="CI4469" s="29"/>
      <c r="CJ4469" s="29"/>
      <c r="CK4469" s="29"/>
      <c r="CL4469" s="29"/>
      <c r="CM4469" s="29"/>
      <c r="CN4469" s="29"/>
      <c r="CO4469" s="29"/>
      <c r="CP4469" s="29"/>
      <c r="CQ4469" s="29"/>
      <c r="CR4469" s="29"/>
      <c r="CS4469" s="29"/>
      <c r="CT4469" s="29"/>
      <c r="CU4469" s="29"/>
      <c r="CV4469" s="29"/>
      <c r="CW4469" s="29"/>
      <c r="CX4469" s="29"/>
      <c r="CY4469" s="29"/>
      <c r="CZ4469" s="29"/>
      <c r="DA4469" s="29"/>
      <c r="DB4469" s="29"/>
      <c r="DC4469" s="29"/>
      <c r="DD4469" s="29"/>
      <c r="DE4469" s="29"/>
      <c r="DF4469" s="29"/>
      <c r="DG4469" s="29"/>
      <c r="DH4469" s="29"/>
      <c r="DI4469" s="29"/>
      <c r="DJ4469" s="29"/>
      <c r="DK4469" s="29"/>
      <c r="DL4469" s="29"/>
      <c r="DM4469" s="29"/>
      <c r="DN4469" s="29"/>
      <c r="DO4469" s="29"/>
      <c r="DP4469" s="29"/>
      <c r="DQ4469" s="29"/>
      <c r="DR4469" s="29"/>
      <c r="DS4469" s="29"/>
      <c r="DT4469" s="29"/>
      <c r="DU4469" s="29"/>
      <c r="DV4469" s="29"/>
      <c r="DW4469" s="29"/>
      <c r="DX4469" s="29"/>
      <c r="DY4469" s="29"/>
      <c r="DZ4469" s="29"/>
      <c r="EA4469" s="29"/>
      <c r="EB4469" s="29"/>
      <c r="EC4469" s="29"/>
      <c r="ED4469" s="29"/>
      <c r="EE4469" s="29"/>
      <c r="EF4469" s="29"/>
      <c r="EG4469" s="29"/>
      <c r="EH4469" s="29"/>
      <c r="EI4469" s="29"/>
      <c r="EJ4469" s="29"/>
      <c r="EK4469" s="29"/>
      <c r="EL4469" s="29"/>
      <c r="EM4469" s="29"/>
      <c r="EN4469" s="29"/>
      <c r="EO4469" s="29"/>
      <c r="EP4469" s="29"/>
      <c r="EQ4469" s="29"/>
      <c r="ER4469" s="29"/>
      <c r="ES4469" s="29"/>
      <c r="ET4469" s="29"/>
      <c r="EU4469" s="29"/>
      <c r="EV4469" s="29"/>
      <c r="EW4469" s="29"/>
      <c r="EX4469" s="29"/>
      <c r="EY4469" s="29"/>
      <c r="EZ4469" s="29"/>
      <c r="FA4469" s="29"/>
      <c r="FB4469" s="29"/>
      <c r="FC4469" s="29"/>
      <c r="FD4469" s="29"/>
      <c r="FE4469" s="29"/>
      <c r="FF4469" s="29"/>
      <c r="FG4469" s="29"/>
      <c r="FH4469" s="29"/>
      <c r="FI4469" s="29"/>
      <c r="FJ4469" s="29"/>
      <c r="FK4469" s="29"/>
      <c r="FL4469" s="29"/>
      <c r="FM4469" s="29"/>
      <c r="FN4469" s="29"/>
      <c r="FO4469" s="29"/>
      <c r="FP4469" s="29"/>
      <c r="FQ4469" s="29"/>
      <c r="FR4469" s="29"/>
      <c r="FS4469" s="29"/>
      <c r="FT4469" s="29"/>
      <c r="FU4469" s="29"/>
      <c r="FV4469" s="29"/>
      <c r="FW4469" s="29"/>
      <c r="FX4469" s="29"/>
      <c r="FY4469" s="29"/>
      <c r="FZ4469" s="29"/>
      <c r="GA4469" s="29"/>
      <c r="GB4469" s="29"/>
      <c r="GC4469" s="29"/>
      <c r="GD4469" s="29"/>
      <c r="GE4469" s="29"/>
      <c r="GF4469" s="29"/>
      <c r="GG4469" s="29"/>
      <c r="GH4469" s="29"/>
      <c r="GI4469" s="29"/>
      <c r="GJ4469" s="29"/>
      <c r="GK4469" s="29"/>
      <c r="GL4469" s="29"/>
      <c r="GM4469" s="29"/>
      <c r="GN4469" s="29"/>
      <c r="GO4469" s="29"/>
      <c r="GP4469" s="29"/>
      <c r="GQ4469" s="29"/>
      <c r="GR4469" s="29"/>
      <c r="GS4469" s="29"/>
      <c r="GT4469" s="29"/>
      <c r="GU4469" s="29"/>
      <c r="GV4469" s="29"/>
      <c r="GW4469" s="29"/>
      <c r="GX4469" s="29"/>
      <c r="GY4469" s="29"/>
      <c r="GZ4469" s="29"/>
      <c r="HA4469" s="29"/>
      <c r="HB4469" s="29"/>
      <c r="HC4469" s="29"/>
      <c r="HD4469" s="29"/>
      <c r="HE4469" s="29"/>
      <c r="HF4469" s="29"/>
      <c r="HG4469" s="29"/>
      <c r="HH4469" s="29"/>
      <c r="HI4469" s="29"/>
      <c r="HJ4469" s="29"/>
      <c r="HK4469" s="29"/>
      <c r="HL4469" s="29"/>
      <c r="HM4469" s="29"/>
      <c r="HN4469" s="29"/>
      <c r="HO4469" s="29"/>
      <c r="HP4469" s="29"/>
      <c r="HQ4469" s="29"/>
      <c r="HR4469" s="29"/>
      <c r="HS4469" s="29"/>
      <c r="HT4469" s="29"/>
      <c r="HU4469" s="29"/>
      <c r="HV4469" s="29"/>
      <c r="HW4469" s="29"/>
      <c r="HX4469" s="29"/>
      <c r="HY4469" s="29"/>
      <c r="HZ4469" s="29"/>
      <c r="IA4469" s="29"/>
      <c r="IB4469" s="29"/>
      <c r="IC4469" s="29"/>
      <c r="ID4469" s="29"/>
      <c r="IE4469" s="29"/>
      <c r="IF4469" s="29"/>
      <c r="IG4469" s="29"/>
      <c r="IH4469" s="29"/>
      <c r="II4469" s="29"/>
      <c r="IJ4469" s="29"/>
      <c r="IK4469" s="29"/>
      <c r="IL4469" s="29"/>
      <c r="IM4469" s="29"/>
      <c r="IN4469" s="29"/>
      <c r="IO4469" s="29"/>
      <c r="IP4469" s="29"/>
      <c r="IQ4469" s="29"/>
      <c r="IR4469" s="29"/>
      <c r="IS4469" s="29"/>
      <c r="IT4469" s="29"/>
      <c r="IU4469" s="29"/>
      <c r="IV4469" s="29"/>
      <c r="IW4469" s="29"/>
      <c r="IX4469" s="29"/>
      <c r="IY4469" s="29"/>
      <c r="IZ4469" s="29"/>
      <c r="JA4469" s="29"/>
      <c r="JB4469" s="29"/>
      <c r="JC4469" s="29"/>
      <c r="JD4469" s="29"/>
      <c r="JE4469" s="29"/>
      <c r="JF4469" s="29"/>
      <c r="JG4469" s="29"/>
      <c r="JH4469" s="29"/>
      <c r="JI4469" s="29"/>
      <c r="JJ4469" s="29"/>
      <c r="JK4469" s="29"/>
      <c r="JL4469" s="29"/>
      <c r="JM4469" s="29"/>
      <c r="JN4469" s="29"/>
      <c r="JO4469" s="29"/>
      <c r="JP4469" s="29"/>
      <c r="JQ4469" s="29"/>
      <c r="JR4469" s="29"/>
      <c r="JS4469" s="29"/>
      <c r="JT4469" s="29"/>
      <c r="JU4469" s="29"/>
      <c r="JV4469" s="29"/>
      <c r="JW4469" s="29"/>
      <c r="JX4469" s="29"/>
      <c r="JY4469" s="29"/>
      <c r="JZ4469" s="29"/>
      <c r="KA4469" s="29"/>
      <c r="KB4469" s="29"/>
      <c r="KC4469" s="29"/>
      <c r="KD4469" s="29"/>
      <c r="KE4469" s="29"/>
      <c r="KF4469" s="29"/>
      <c r="KG4469" s="29"/>
      <c r="KH4469" s="29"/>
      <c r="KI4469" s="29"/>
      <c r="KJ4469" s="29"/>
      <c r="KK4469" s="29"/>
      <c r="KL4469" s="29"/>
      <c r="KM4469" s="29"/>
      <c r="KN4469" s="29"/>
      <c r="KO4469" s="29"/>
      <c r="KP4469" s="29"/>
      <c r="KQ4469" s="29"/>
      <c r="KR4469" s="29"/>
      <c r="KS4469" s="29"/>
      <c r="KT4469" s="29"/>
      <c r="KU4469" s="29"/>
      <c r="KV4469" s="29"/>
      <c r="KW4469" s="29"/>
      <c r="KX4469" s="29"/>
      <c r="KY4469" s="29"/>
      <c r="KZ4469" s="29"/>
      <c r="LA4469" s="29"/>
      <c r="LB4469" s="29"/>
      <c r="LC4469" s="29"/>
      <c r="LD4469" s="29"/>
      <c r="LE4469" s="29"/>
      <c r="LF4469" s="29"/>
      <c r="LG4469" s="29"/>
      <c r="LH4469" s="29"/>
      <c r="LI4469" s="29"/>
      <c r="LJ4469" s="29"/>
      <c r="LK4469" s="29"/>
      <c r="LL4469" s="29"/>
      <c r="LM4469" s="29"/>
      <c r="LN4469" s="29"/>
      <c r="LO4469" s="29"/>
      <c r="LP4469" s="29"/>
      <c r="LQ4469" s="29"/>
      <c r="LR4469" s="29"/>
      <c r="LS4469" s="29"/>
      <c r="LT4469" s="29"/>
      <c r="LU4469" s="29"/>
      <c r="LV4469" s="29"/>
      <c r="LW4469" s="29"/>
      <c r="LX4469" s="29"/>
      <c r="LY4469" s="29"/>
      <c r="LZ4469" s="29"/>
      <c r="MA4469" s="29"/>
      <c r="MB4469" s="29"/>
      <c r="MC4469" s="29"/>
      <c r="MD4469" s="29"/>
      <c r="ME4469" s="29"/>
      <c r="MF4469" s="29"/>
      <c r="MG4469" s="29"/>
      <c r="MH4469" s="29"/>
      <c r="MI4469" s="29"/>
      <c r="MJ4469" s="29"/>
      <c r="MK4469" s="29"/>
      <c r="ML4469" s="29"/>
      <c r="MM4469" s="29"/>
      <c r="MN4469" s="29"/>
      <c r="MO4469" s="29"/>
      <c r="MP4469" s="29"/>
      <c r="MQ4469" s="29"/>
      <c r="MR4469" s="29"/>
      <c r="MS4469" s="29"/>
      <c r="MT4469" s="29"/>
      <c r="MU4469" s="29"/>
      <c r="MV4469" s="29"/>
      <c r="MW4469" s="29"/>
      <c r="MX4469" s="29"/>
      <c r="MY4469" s="29"/>
      <c r="MZ4469" s="29"/>
      <c r="NA4469" s="29"/>
      <c r="NB4469" s="29"/>
      <c r="NC4469" s="29"/>
      <c r="ND4469" s="29"/>
      <c r="NE4469" s="29"/>
      <c r="NF4469" s="29"/>
      <c r="NG4469" s="29"/>
      <c r="NH4469" s="29"/>
      <c r="NI4469" s="29"/>
      <c r="NJ4469" s="29"/>
      <c r="NK4469" s="29"/>
      <c r="NL4469" s="29"/>
      <c r="NM4469" s="29"/>
      <c r="NN4469" s="29"/>
      <c r="NO4469" s="29"/>
      <c r="NP4469" s="29"/>
      <c r="NQ4469" s="29"/>
      <c r="NR4469" s="29"/>
      <c r="NS4469" s="29"/>
      <c r="NT4469" s="29"/>
      <c r="NU4469" s="29"/>
      <c r="NV4469" s="29"/>
      <c r="NW4469" s="29"/>
      <c r="NX4469" s="29"/>
      <c r="NY4469" s="29"/>
      <c r="NZ4469" s="29"/>
      <c r="OA4469" s="29"/>
      <c r="OB4469" s="29"/>
      <c r="OC4469" s="29"/>
      <c r="OD4469" s="29"/>
      <c r="OE4469" s="29"/>
      <c r="OF4469" s="29"/>
      <c r="OG4469" s="29"/>
      <c r="OH4469" s="29"/>
    </row>
    <row r="4470" spans="1:398" ht="16.5" customHeight="1">
      <c r="A4470" s="30" t="s">
        <v>5742</v>
      </c>
      <c r="B4470" s="13"/>
      <c r="C4470" s="487"/>
      <c r="D4470" s="12"/>
      <c r="E4470" s="14" t="s">
        <v>8520</v>
      </c>
      <c r="F4470" s="14"/>
      <c r="G4470" s="14" t="s">
        <v>8521</v>
      </c>
      <c r="H4470" s="15">
        <v>2008</v>
      </c>
      <c r="I4470" s="15">
        <v>1</v>
      </c>
      <c r="J4470" s="15">
        <v>0</v>
      </c>
      <c r="K4470" s="15">
        <v>0</v>
      </c>
      <c r="L4470" s="16" t="s">
        <v>5725</v>
      </c>
      <c r="M4470" s="16"/>
      <c r="N4470" s="16" t="s">
        <v>41</v>
      </c>
      <c r="O4470" s="17">
        <v>1200</v>
      </c>
      <c r="P4470" s="17">
        <v>0</v>
      </c>
      <c r="Q4470" s="17">
        <v>0</v>
      </c>
      <c r="R4470" s="18" t="s">
        <v>33</v>
      </c>
      <c r="S4470" s="19">
        <v>60</v>
      </c>
      <c r="T4470" s="19">
        <v>110</v>
      </c>
      <c r="U4470" s="19">
        <v>1</v>
      </c>
      <c r="V4470" s="19"/>
      <c r="W4470" s="20">
        <f>(T4470*U4470)/1000</f>
        <v>0.11</v>
      </c>
      <c r="X4470" s="21">
        <v>132</v>
      </c>
      <c r="Y4470" s="22" t="s">
        <v>33</v>
      </c>
      <c r="Z4470" s="86" t="s">
        <v>62</v>
      </c>
      <c r="AA4470" s="86">
        <v>0</v>
      </c>
      <c r="AB4470" s="14" t="s">
        <v>414</v>
      </c>
      <c r="AC4470" s="14" t="s">
        <v>414</v>
      </c>
      <c r="AD4470" s="25"/>
      <c r="AE4470" s="26"/>
      <c r="AF4470" s="27"/>
      <c r="AG4470" s="31"/>
      <c r="AH4470" s="32"/>
      <c r="AI4470" s="32"/>
      <c r="AJ4470" s="32"/>
      <c r="AK4470" s="32"/>
      <c r="AL4470" s="32"/>
      <c r="AM4470" s="32"/>
      <c r="AN4470" s="32"/>
      <c r="AO4470" s="32"/>
      <c r="AP4470" s="30"/>
      <c r="AQ4470" s="30"/>
      <c r="AR4470" s="30"/>
      <c r="AS4470" s="30"/>
      <c r="AT4470" s="30"/>
      <c r="AU4470" s="30"/>
      <c r="AV4470" s="30"/>
      <c r="AW4470" s="30"/>
      <c r="AX4470" s="30"/>
      <c r="AY4470" s="30"/>
      <c r="AZ4470" s="30"/>
      <c r="BA4470" s="30"/>
      <c r="BB4470" s="30"/>
      <c r="BC4470" s="30"/>
      <c r="BD4470" s="30"/>
      <c r="BE4470" s="30"/>
      <c r="BF4470" s="30"/>
      <c r="BG4470" s="30"/>
      <c r="BH4470" s="30"/>
      <c r="BI4470" s="30"/>
      <c r="BJ4470" s="30"/>
      <c r="BK4470" s="30"/>
      <c r="BL4470" s="30"/>
      <c r="BM4470" s="30"/>
      <c r="BN4470" s="30"/>
      <c r="BO4470" s="30"/>
      <c r="BP4470" s="30"/>
      <c r="BQ4470" s="30"/>
      <c r="BR4470" s="29"/>
      <c r="BS4470" s="29"/>
      <c r="BT4470" s="29"/>
      <c r="BU4470" s="29"/>
      <c r="BV4470" s="29"/>
      <c r="BW4470" s="29"/>
      <c r="BX4470" s="29"/>
      <c r="BY4470" s="29"/>
      <c r="BZ4470" s="29"/>
      <c r="CA4470" s="29"/>
      <c r="CB4470" s="29"/>
      <c r="CC4470" s="29"/>
      <c r="CD4470" s="29"/>
      <c r="CE4470" s="29"/>
      <c r="CF4470" s="29"/>
      <c r="CG4470" s="29"/>
      <c r="CH4470" s="29"/>
      <c r="CI4470" s="29"/>
      <c r="CJ4470" s="29"/>
      <c r="CK4470" s="29"/>
      <c r="CL4470" s="29"/>
      <c r="CM4470" s="29"/>
      <c r="CN4470" s="29"/>
      <c r="CO4470" s="29"/>
      <c r="CP4470" s="29"/>
      <c r="CQ4470" s="29"/>
      <c r="CR4470" s="29"/>
      <c r="CS4470" s="29"/>
      <c r="CT4470" s="29"/>
      <c r="CU4470" s="29"/>
      <c r="CV4470" s="29"/>
      <c r="CW4470" s="29"/>
      <c r="CX4470" s="29"/>
      <c r="CY4470" s="29"/>
      <c r="CZ4470" s="29"/>
      <c r="DA4470" s="29"/>
      <c r="DB4470" s="29"/>
      <c r="DC4470" s="29"/>
      <c r="DD4470" s="29"/>
      <c r="DE4470" s="29"/>
      <c r="DF4470" s="29"/>
      <c r="DG4470" s="29"/>
      <c r="DH4470" s="29"/>
      <c r="DI4470" s="29"/>
      <c r="DJ4470" s="29"/>
      <c r="DK4470" s="29"/>
      <c r="DL4470" s="29"/>
      <c r="DM4470" s="29"/>
      <c r="DN4470" s="29"/>
      <c r="DO4470" s="29"/>
      <c r="DP4470" s="29"/>
      <c r="DQ4470" s="29"/>
      <c r="DR4470" s="29"/>
      <c r="DS4470" s="29"/>
      <c r="DT4470" s="29"/>
      <c r="DU4470" s="29"/>
      <c r="DV4470" s="29"/>
      <c r="DW4470" s="29"/>
      <c r="DX4470" s="29"/>
      <c r="DY4470" s="29"/>
      <c r="DZ4470" s="29"/>
      <c r="EA4470" s="29"/>
      <c r="EB4470" s="29"/>
      <c r="EC4470" s="29"/>
      <c r="ED4470" s="29"/>
      <c r="EE4470" s="29"/>
      <c r="EF4470" s="29"/>
      <c r="EG4470" s="29"/>
      <c r="EH4470" s="29"/>
      <c r="EI4470" s="29"/>
      <c r="EJ4470" s="29"/>
      <c r="EK4470" s="29"/>
      <c r="EL4470" s="29"/>
      <c r="EM4470" s="29"/>
      <c r="EN4470" s="29"/>
      <c r="EO4470" s="29"/>
      <c r="EP4470" s="29"/>
      <c r="EQ4470" s="29"/>
      <c r="ER4470" s="29"/>
      <c r="ES4470" s="29"/>
      <c r="ET4470" s="29"/>
      <c r="EU4470" s="29"/>
      <c r="EV4470" s="29"/>
      <c r="EW4470" s="29"/>
      <c r="EX4470" s="29"/>
      <c r="EY4470" s="29"/>
      <c r="EZ4470" s="29"/>
      <c r="FA4470" s="29"/>
      <c r="FB4470" s="29"/>
      <c r="FC4470" s="29"/>
      <c r="FD4470" s="29"/>
      <c r="FE4470" s="29"/>
      <c r="FF4470" s="29"/>
      <c r="FG4470" s="29"/>
      <c r="FH4470" s="29"/>
      <c r="FI4470" s="29"/>
      <c r="FJ4470" s="29"/>
      <c r="FK4470" s="29"/>
      <c r="FL4470" s="29"/>
      <c r="FM4470" s="29"/>
      <c r="FN4470" s="29"/>
      <c r="FO4470" s="29"/>
      <c r="FP4470" s="29"/>
      <c r="FQ4470" s="29"/>
      <c r="FR4470" s="29"/>
      <c r="FS4470" s="29"/>
      <c r="FT4470" s="29"/>
      <c r="FU4470" s="29"/>
      <c r="FV4470" s="29"/>
      <c r="FW4470" s="29"/>
      <c r="FX4470" s="29"/>
      <c r="FY4470" s="29"/>
      <c r="FZ4470" s="29"/>
      <c r="GA4470" s="29"/>
      <c r="GB4470" s="29"/>
      <c r="GC4470" s="29"/>
      <c r="GD4470" s="29"/>
      <c r="GE4470" s="29"/>
      <c r="GF4470" s="29"/>
      <c r="GG4470" s="29"/>
      <c r="GH4470" s="29"/>
      <c r="GI4470" s="29"/>
      <c r="GJ4470" s="29"/>
      <c r="GK4470" s="29"/>
      <c r="GL4470" s="29"/>
      <c r="GM4470" s="29"/>
      <c r="GN4470" s="29"/>
      <c r="GO4470" s="29"/>
      <c r="GP4470" s="29"/>
      <c r="GQ4470" s="29"/>
      <c r="GR4470" s="29"/>
      <c r="GS4470" s="29"/>
      <c r="GT4470" s="29"/>
      <c r="GU4470" s="29"/>
      <c r="GV4470" s="29"/>
      <c r="GW4470" s="29"/>
      <c r="GX4470" s="29"/>
      <c r="GY4470" s="29"/>
      <c r="GZ4470" s="29"/>
      <c r="HA4470" s="29"/>
      <c r="HB4470" s="29"/>
      <c r="HC4470" s="29"/>
      <c r="HD4470" s="29"/>
      <c r="HE4470" s="29"/>
      <c r="HF4470" s="29"/>
      <c r="HG4470" s="29"/>
      <c r="HH4470" s="29"/>
      <c r="HI4470" s="29"/>
      <c r="HJ4470" s="29"/>
      <c r="HK4470" s="29"/>
      <c r="HL4470" s="29"/>
      <c r="HM4470" s="29"/>
      <c r="HN4470" s="29"/>
      <c r="HO4470" s="29"/>
      <c r="HP4470" s="29"/>
      <c r="HQ4470" s="29"/>
      <c r="HR4470" s="29"/>
      <c r="HS4470" s="29"/>
      <c r="HT4470" s="29"/>
      <c r="HU4470" s="29"/>
      <c r="HV4470" s="29"/>
      <c r="HW4470" s="29"/>
      <c r="HX4470" s="29"/>
      <c r="HY4470" s="29"/>
      <c r="HZ4470" s="29"/>
      <c r="IA4470" s="29"/>
      <c r="IB4470" s="29"/>
      <c r="IC4470" s="29"/>
      <c r="ID4470" s="29"/>
      <c r="IE4470" s="29"/>
      <c r="IF4470" s="29"/>
      <c r="IG4470" s="29"/>
      <c r="IH4470" s="29"/>
      <c r="II4470" s="29"/>
      <c r="IJ4470" s="29"/>
      <c r="IK4470" s="29"/>
      <c r="IL4470" s="29"/>
      <c r="IM4470" s="29"/>
      <c r="IN4470" s="29"/>
      <c r="IO4470" s="29"/>
      <c r="IP4470" s="29"/>
      <c r="IQ4470" s="29"/>
      <c r="IR4470" s="29"/>
      <c r="IS4470" s="29"/>
      <c r="IT4470" s="29"/>
      <c r="IU4470" s="29"/>
      <c r="IV4470" s="29"/>
      <c r="IW4470" s="29"/>
      <c r="IX4470" s="29"/>
      <c r="IY4470" s="29"/>
      <c r="IZ4470" s="29"/>
      <c r="JA4470" s="29"/>
      <c r="JB4470" s="29"/>
      <c r="JC4470" s="29"/>
      <c r="JD4470" s="29"/>
      <c r="JE4470" s="29"/>
      <c r="JF4470" s="29"/>
      <c r="JG4470" s="29"/>
      <c r="JH4470" s="29"/>
      <c r="JI4470" s="29"/>
      <c r="JJ4470" s="29"/>
      <c r="JK4470" s="29"/>
      <c r="JL4470" s="29"/>
      <c r="JM4470" s="29"/>
      <c r="JN4470" s="29"/>
      <c r="JO4470" s="29"/>
      <c r="JP4470" s="29"/>
      <c r="JQ4470" s="29"/>
      <c r="JR4470" s="29"/>
      <c r="JS4470" s="29"/>
      <c r="JT4470" s="29"/>
      <c r="JU4470" s="29"/>
      <c r="JV4470" s="29"/>
      <c r="JW4470" s="29"/>
      <c r="JX4470" s="29"/>
      <c r="JY4470" s="29"/>
      <c r="JZ4470" s="29"/>
      <c r="KA4470" s="29"/>
      <c r="KB4470" s="29"/>
      <c r="KC4470" s="29"/>
      <c r="KD4470" s="29"/>
      <c r="KE4470" s="29"/>
      <c r="KF4470" s="29"/>
      <c r="KG4470" s="29"/>
      <c r="KH4470" s="29"/>
      <c r="KI4470" s="29"/>
      <c r="KJ4470" s="29"/>
      <c r="KK4470" s="29"/>
      <c r="KL4470" s="29"/>
      <c r="KM4470" s="29"/>
      <c r="KN4470" s="29"/>
      <c r="KO4470" s="29"/>
      <c r="KP4470" s="29"/>
      <c r="KQ4470" s="29"/>
      <c r="KR4470" s="29"/>
      <c r="KS4470" s="29"/>
      <c r="KT4470" s="29"/>
      <c r="KU4470" s="29"/>
      <c r="KV4470" s="29"/>
      <c r="KW4470" s="29"/>
      <c r="KX4470" s="29"/>
      <c r="KY4470" s="29"/>
      <c r="KZ4470" s="29"/>
      <c r="LA4470" s="29"/>
      <c r="LB4470" s="29"/>
      <c r="LC4470" s="29"/>
      <c r="LD4470" s="29"/>
      <c r="LE4470" s="29"/>
      <c r="LF4470" s="29"/>
      <c r="LG4470" s="29"/>
      <c r="LH4470" s="29"/>
      <c r="LI4470" s="29"/>
      <c r="LJ4470" s="29"/>
      <c r="LK4470" s="29"/>
      <c r="LL4470" s="29"/>
      <c r="LM4470" s="29"/>
      <c r="LN4470" s="29"/>
      <c r="LO4470" s="29"/>
      <c r="LP4470" s="29"/>
      <c r="LQ4470" s="29"/>
      <c r="LR4470" s="29"/>
      <c r="LS4470" s="29"/>
      <c r="LT4470" s="29"/>
      <c r="LU4470" s="29"/>
      <c r="LV4470" s="29"/>
      <c r="LW4470" s="29"/>
      <c r="LX4470" s="29"/>
      <c r="LY4470" s="29"/>
      <c r="LZ4470" s="29"/>
      <c r="MA4470" s="29"/>
      <c r="MB4470" s="29"/>
      <c r="MC4470" s="29"/>
      <c r="MD4470" s="29"/>
      <c r="ME4470" s="29"/>
      <c r="MF4470" s="29"/>
      <c r="MG4470" s="29"/>
      <c r="MH4470" s="29"/>
      <c r="MI4470" s="29"/>
      <c r="MJ4470" s="29"/>
      <c r="MK4470" s="29"/>
      <c r="ML4470" s="29"/>
      <c r="MM4470" s="29"/>
      <c r="MN4470" s="29"/>
      <c r="MO4470" s="29"/>
      <c r="MP4470" s="29"/>
      <c r="MQ4470" s="29"/>
      <c r="MR4470" s="29"/>
      <c r="MS4470" s="29"/>
      <c r="MT4470" s="29"/>
      <c r="MU4470" s="29"/>
      <c r="MV4470" s="29"/>
      <c r="MW4470" s="29"/>
      <c r="MX4470" s="29"/>
      <c r="MY4470" s="29"/>
      <c r="MZ4470" s="29"/>
      <c r="NA4470" s="29"/>
      <c r="NB4470" s="29"/>
      <c r="NC4470" s="29"/>
      <c r="ND4470" s="29"/>
      <c r="NE4470" s="29"/>
      <c r="NF4470" s="29"/>
      <c r="NG4470" s="29"/>
      <c r="NH4470" s="29"/>
      <c r="NI4470" s="29"/>
      <c r="NJ4470" s="29"/>
      <c r="NK4470" s="29"/>
      <c r="NL4470" s="29"/>
      <c r="NM4470" s="29"/>
      <c r="NN4470" s="29"/>
      <c r="NO4470" s="29"/>
      <c r="NP4470" s="29"/>
      <c r="NQ4470" s="29"/>
      <c r="NR4470" s="29"/>
      <c r="NS4470" s="29"/>
      <c r="NT4470" s="29"/>
      <c r="NU4470" s="29"/>
      <c r="NV4470" s="29"/>
      <c r="NW4470" s="29"/>
      <c r="NX4470" s="29"/>
      <c r="NY4470" s="29"/>
      <c r="NZ4470" s="29"/>
      <c r="OA4470" s="29"/>
      <c r="OB4470" s="29"/>
      <c r="OC4470" s="29"/>
      <c r="OD4470" s="29"/>
      <c r="OE4470" s="29"/>
      <c r="OF4470" s="29"/>
      <c r="OG4470" s="29"/>
      <c r="OH4470" s="29"/>
    </row>
    <row r="4471" spans="1:398" ht="16.5" customHeight="1">
      <c r="A4471" s="30" t="s">
        <v>5742</v>
      </c>
      <c r="B4471" s="13"/>
      <c r="C4471" s="368"/>
      <c r="D4471" s="12"/>
      <c r="E4471" s="14" t="s">
        <v>5732</v>
      </c>
      <c r="F4471" s="14" t="s">
        <v>3068</v>
      </c>
      <c r="G4471" s="14" t="s">
        <v>5733</v>
      </c>
      <c r="H4471" s="15"/>
      <c r="I4471" s="15">
        <v>1</v>
      </c>
      <c r="J4471" s="15"/>
      <c r="K4471" s="15"/>
      <c r="L4471" s="16" t="s">
        <v>5810</v>
      </c>
      <c r="M4471" s="16"/>
      <c r="N4471" s="16" t="s">
        <v>61</v>
      </c>
      <c r="O4471" s="94">
        <v>100</v>
      </c>
      <c r="P4471" s="94">
        <v>0</v>
      </c>
      <c r="Q4471" s="94">
        <v>0</v>
      </c>
      <c r="R4471" s="94" t="s">
        <v>33</v>
      </c>
      <c r="S4471" s="19">
        <v>60</v>
      </c>
      <c r="T4471" s="19">
        <v>220</v>
      </c>
      <c r="U4471" s="19">
        <v>11</v>
      </c>
      <c r="V4471" s="19">
        <v>0</v>
      </c>
      <c r="W4471" s="20">
        <v>1.38</v>
      </c>
      <c r="X4471" s="21">
        <v>138</v>
      </c>
      <c r="Y4471" s="22" t="s">
        <v>33</v>
      </c>
      <c r="Z4471" s="86" t="s">
        <v>62</v>
      </c>
      <c r="AA4471" s="86">
        <v>0</v>
      </c>
      <c r="AB4471" s="14" t="s">
        <v>414</v>
      </c>
      <c r="AC4471" s="14" t="s">
        <v>414</v>
      </c>
      <c r="AD4471" s="25"/>
      <c r="AE4471" s="26"/>
      <c r="AF4471" s="27"/>
      <c r="AG4471" s="31"/>
      <c r="AH4471" s="32"/>
      <c r="AI4471" s="32"/>
      <c r="AJ4471" s="32"/>
      <c r="AK4471" s="32"/>
      <c r="AL4471" s="32"/>
      <c r="AM4471" s="32"/>
      <c r="AN4471" s="32"/>
      <c r="AO4471" s="32"/>
      <c r="AP4471" s="30"/>
      <c r="AQ4471" s="30"/>
      <c r="AR4471" s="30"/>
      <c r="AS4471" s="30"/>
      <c r="AT4471" s="30"/>
      <c r="AU4471" s="30"/>
      <c r="AV4471" s="30"/>
      <c r="AW4471" s="30"/>
      <c r="AX4471" s="30"/>
      <c r="AY4471" s="30"/>
      <c r="AZ4471" s="30"/>
      <c r="BA4471" s="30"/>
      <c r="BB4471" s="30"/>
      <c r="BC4471" s="30"/>
      <c r="BD4471" s="30"/>
      <c r="BE4471" s="30"/>
      <c r="BF4471" s="30"/>
      <c r="BG4471" s="30"/>
      <c r="BH4471" s="30"/>
      <c r="BI4471" s="30"/>
      <c r="BJ4471" s="30"/>
      <c r="BK4471" s="30"/>
      <c r="BL4471" s="30"/>
      <c r="BM4471" s="30"/>
      <c r="BN4471" s="30"/>
      <c r="BO4471" s="30"/>
      <c r="BP4471" s="30"/>
      <c r="BQ4471" s="30"/>
      <c r="BR4471" s="29"/>
      <c r="BS4471" s="29"/>
      <c r="BT4471" s="29"/>
      <c r="BU4471" s="29"/>
      <c r="BV4471" s="29"/>
      <c r="BW4471" s="29"/>
      <c r="BX4471" s="29"/>
      <c r="BY4471" s="29"/>
      <c r="BZ4471" s="29"/>
      <c r="CA4471" s="29"/>
      <c r="CB4471" s="29"/>
      <c r="CC4471" s="29"/>
      <c r="CD4471" s="29"/>
      <c r="CE4471" s="29"/>
      <c r="CF4471" s="29"/>
      <c r="CG4471" s="29"/>
      <c r="CH4471" s="29"/>
      <c r="CI4471" s="29"/>
      <c r="CJ4471" s="29"/>
      <c r="CK4471" s="29"/>
      <c r="CL4471" s="29"/>
      <c r="CM4471" s="29"/>
      <c r="CN4471" s="29"/>
      <c r="CO4471" s="29"/>
      <c r="CP4471" s="29"/>
      <c r="CQ4471" s="29"/>
      <c r="CR4471" s="29"/>
      <c r="CS4471" s="29"/>
      <c r="CT4471" s="29"/>
      <c r="CU4471" s="29"/>
      <c r="CV4471" s="29"/>
      <c r="CW4471" s="29"/>
      <c r="CX4471" s="29"/>
      <c r="CY4471" s="29"/>
      <c r="CZ4471" s="29"/>
      <c r="DA4471" s="29"/>
      <c r="DB4471" s="29"/>
      <c r="DC4471" s="29"/>
      <c r="DD4471" s="29"/>
      <c r="DE4471" s="29"/>
      <c r="DF4471" s="29"/>
      <c r="DG4471" s="29"/>
      <c r="DH4471" s="29"/>
      <c r="DI4471" s="29"/>
      <c r="DJ4471" s="29"/>
      <c r="DK4471" s="29"/>
      <c r="DL4471" s="29"/>
      <c r="DM4471" s="29"/>
      <c r="DN4471" s="29"/>
      <c r="DO4471" s="29"/>
      <c r="DP4471" s="29"/>
      <c r="DQ4471" s="29"/>
      <c r="DR4471" s="29"/>
      <c r="DS4471" s="29"/>
      <c r="DT4471" s="29"/>
      <c r="DU4471" s="29"/>
      <c r="DV4471" s="29"/>
      <c r="DW4471" s="29"/>
      <c r="DX4471" s="29"/>
      <c r="DY4471" s="29"/>
      <c r="DZ4471" s="29"/>
      <c r="EA4471" s="29"/>
      <c r="EB4471" s="29"/>
      <c r="EC4471" s="29"/>
      <c r="ED4471" s="29"/>
      <c r="EE4471" s="29"/>
      <c r="EF4471" s="29"/>
      <c r="EG4471" s="29"/>
      <c r="EH4471" s="29"/>
      <c r="EI4471" s="29"/>
      <c r="EJ4471" s="29"/>
      <c r="EK4471" s="29"/>
      <c r="EL4471" s="29"/>
      <c r="EM4471" s="29"/>
      <c r="EN4471" s="29"/>
      <c r="EO4471" s="29"/>
      <c r="EP4471" s="29"/>
      <c r="EQ4471" s="29"/>
      <c r="ER4471" s="29"/>
      <c r="ES4471" s="29"/>
      <c r="ET4471" s="29"/>
      <c r="EU4471" s="29"/>
      <c r="EV4471" s="29"/>
      <c r="EW4471" s="29"/>
      <c r="EX4471" s="29"/>
      <c r="EY4471" s="29"/>
      <c r="EZ4471" s="29"/>
      <c r="FA4471" s="29"/>
      <c r="FB4471" s="29"/>
      <c r="FC4471" s="29"/>
      <c r="FD4471" s="29"/>
      <c r="FE4471" s="29"/>
      <c r="FF4471" s="29"/>
      <c r="FG4471" s="29"/>
      <c r="FH4471" s="29"/>
      <c r="FI4471" s="29"/>
      <c r="FJ4471" s="29"/>
      <c r="FK4471" s="29"/>
      <c r="FL4471" s="29"/>
      <c r="FM4471" s="29"/>
      <c r="FN4471" s="29"/>
      <c r="FO4471" s="29"/>
      <c r="FP4471" s="29"/>
      <c r="FQ4471" s="29"/>
      <c r="FR4471" s="29"/>
      <c r="FS4471" s="29"/>
      <c r="FT4471" s="29"/>
      <c r="FU4471" s="29"/>
      <c r="FV4471" s="29"/>
      <c r="FW4471" s="29"/>
      <c r="FX4471" s="29"/>
      <c r="FY4471" s="29"/>
      <c r="FZ4471" s="29"/>
      <c r="GA4471" s="29"/>
      <c r="GB4471" s="29"/>
      <c r="GC4471" s="29"/>
      <c r="GD4471" s="29"/>
      <c r="GE4471" s="29"/>
      <c r="GF4471" s="29"/>
      <c r="GG4471" s="29"/>
      <c r="GH4471" s="29"/>
      <c r="GI4471" s="29"/>
      <c r="GJ4471" s="29"/>
      <c r="GK4471" s="29"/>
      <c r="GL4471" s="29"/>
      <c r="GM4471" s="29"/>
      <c r="GN4471" s="29"/>
      <c r="GO4471" s="29"/>
      <c r="GP4471" s="29"/>
      <c r="GQ4471" s="29"/>
      <c r="GR4471" s="29"/>
      <c r="GS4471" s="29"/>
      <c r="GT4471" s="29"/>
      <c r="GU4471" s="29"/>
      <c r="GV4471" s="29"/>
      <c r="GW4471" s="29"/>
      <c r="GX4471" s="29"/>
      <c r="GY4471" s="29"/>
      <c r="GZ4471" s="29"/>
      <c r="HA4471" s="29"/>
      <c r="HB4471" s="29"/>
      <c r="HC4471" s="29"/>
      <c r="HD4471" s="29"/>
      <c r="HE4471" s="29"/>
      <c r="HF4471" s="29"/>
      <c r="HG4471" s="29"/>
      <c r="HH4471" s="29"/>
      <c r="HI4471" s="29"/>
      <c r="HJ4471" s="29"/>
      <c r="HK4471" s="29"/>
      <c r="HL4471" s="29"/>
      <c r="HM4471" s="29"/>
      <c r="HN4471" s="29"/>
      <c r="HO4471" s="29"/>
      <c r="HP4471" s="29"/>
      <c r="HQ4471" s="29"/>
      <c r="HR4471" s="29"/>
      <c r="HS4471" s="29"/>
      <c r="HT4471" s="29"/>
      <c r="HU4471" s="29"/>
      <c r="HV4471" s="29"/>
      <c r="HW4471" s="29"/>
      <c r="HX4471" s="29"/>
      <c r="HY4471" s="29"/>
      <c r="HZ4471" s="29"/>
      <c r="IA4471" s="29"/>
      <c r="IB4471" s="29"/>
      <c r="IC4471" s="29"/>
      <c r="ID4471" s="29"/>
      <c r="IE4471" s="29"/>
      <c r="IF4471" s="29"/>
      <c r="IG4471" s="29"/>
      <c r="IH4471" s="29"/>
      <c r="II4471" s="29"/>
      <c r="IJ4471" s="29"/>
      <c r="IK4471" s="29"/>
      <c r="IL4471" s="29"/>
      <c r="IM4471" s="29"/>
      <c r="IN4471" s="29"/>
      <c r="IO4471" s="29"/>
      <c r="IP4471" s="29"/>
      <c r="IQ4471" s="29"/>
      <c r="IR4471" s="29"/>
      <c r="IS4471" s="29"/>
      <c r="IT4471" s="29"/>
      <c r="IU4471" s="29"/>
      <c r="IV4471" s="29"/>
      <c r="IW4471" s="29"/>
      <c r="IX4471" s="29"/>
      <c r="IY4471" s="29"/>
      <c r="IZ4471" s="29"/>
      <c r="JA4471" s="29"/>
      <c r="JB4471" s="29"/>
      <c r="JC4471" s="29"/>
      <c r="JD4471" s="29"/>
      <c r="JE4471" s="29"/>
      <c r="JF4471" s="29"/>
      <c r="JG4471" s="29"/>
      <c r="JH4471" s="29"/>
      <c r="JI4471" s="29"/>
      <c r="JJ4471" s="29"/>
      <c r="JK4471" s="29"/>
      <c r="JL4471" s="29"/>
      <c r="JM4471" s="29"/>
      <c r="JN4471" s="29"/>
      <c r="JO4471" s="29"/>
      <c r="JP4471" s="29"/>
      <c r="JQ4471" s="29"/>
      <c r="JR4471" s="29"/>
      <c r="JS4471" s="29"/>
      <c r="JT4471" s="29"/>
      <c r="JU4471" s="29"/>
      <c r="JV4471" s="29"/>
      <c r="JW4471" s="29"/>
      <c r="JX4471" s="29"/>
      <c r="JY4471" s="29"/>
      <c r="JZ4471" s="29"/>
      <c r="KA4471" s="29"/>
      <c r="KB4471" s="29"/>
      <c r="KC4471" s="29"/>
      <c r="KD4471" s="29"/>
      <c r="KE4471" s="29"/>
      <c r="KF4471" s="29"/>
      <c r="KG4471" s="29"/>
      <c r="KH4471" s="29"/>
      <c r="KI4471" s="29"/>
      <c r="KJ4471" s="29"/>
      <c r="KK4471" s="29"/>
      <c r="KL4471" s="29"/>
      <c r="KM4471" s="29"/>
      <c r="KN4471" s="29"/>
      <c r="KO4471" s="29"/>
      <c r="KP4471" s="29"/>
      <c r="KQ4471" s="29"/>
      <c r="KR4471" s="29"/>
      <c r="KS4471" s="29"/>
      <c r="KT4471" s="29"/>
      <c r="KU4471" s="29"/>
      <c r="KV4471" s="29"/>
      <c r="KW4471" s="29"/>
      <c r="KX4471" s="29"/>
      <c r="KY4471" s="29"/>
      <c r="KZ4471" s="29"/>
      <c r="LA4471" s="29"/>
      <c r="LB4471" s="29"/>
      <c r="LC4471" s="29"/>
      <c r="LD4471" s="29"/>
      <c r="LE4471" s="29"/>
      <c r="LF4471" s="29"/>
      <c r="LG4471" s="29"/>
      <c r="LH4471" s="29"/>
      <c r="LI4471" s="29"/>
      <c r="LJ4471" s="29"/>
      <c r="LK4471" s="29"/>
      <c r="LL4471" s="29"/>
      <c r="LM4471" s="29"/>
      <c r="LN4471" s="29"/>
      <c r="LO4471" s="29"/>
      <c r="LP4471" s="29"/>
      <c r="LQ4471" s="29"/>
      <c r="LR4471" s="29"/>
      <c r="LS4471" s="29"/>
      <c r="LT4471" s="29"/>
      <c r="LU4471" s="29"/>
      <c r="LV4471" s="29"/>
      <c r="LW4471" s="29"/>
      <c r="LX4471" s="29"/>
      <c r="LY4471" s="29"/>
      <c r="LZ4471" s="29"/>
      <c r="MA4471" s="29"/>
      <c r="MB4471" s="29"/>
      <c r="MC4471" s="29"/>
      <c r="MD4471" s="29"/>
      <c r="ME4471" s="29"/>
      <c r="MF4471" s="29"/>
      <c r="MG4471" s="29"/>
      <c r="MH4471" s="29"/>
      <c r="MI4471" s="29"/>
      <c r="MJ4471" s="29"/>
      <c r="MK4471" s="29"/>
      <c r="ML4471" s="29"/>
      <c r="MM4471" s="29"/>
      <c r="MN4471" s="29"/>
      <c r="MO4471" s="29"/>
      <c r="MP4471" s="29"/>
      <c r="MQ4471" s="29"/>
      <c r="MR4471" s="29"/>
      <c r="MS4471" s="29"/>
      <c r="MT4471" s="29"/>
      <c r="MU4471" s="29"/>
      <c r="MV4471" s="29"/>
      <c r="MW4471" s="29"/>
      <c r="MX4471" s="29"/>
      <c r="MY4471" s="29"/>
      <c r="MZ4471" s="29"/>
      <c r="NA4471" s="29"/>
      <c r="NB4471" s="29"/>
      <c r="NC4471" s="29"/>
      <c r="ND4471" s="29"/>
      <c r="NE4471" s="29"/>
      <c r="NF4471" s="29"/>
      <c r="NG4471" s="29"/>
      <c r="NH4471" s="29"/>
      <c r="NI4471" s="29"/>
      <c r="NJ4471" s="29"/>
      <c r="NK4471" s="29"/>
      <c r="NL4471" s="29"/>
      <c r="NM4471" s="29"/>
      <c r="NN4471" s="29"/>
      <c r="NO4471" s="29"/>
      <c r="NP4471" s="29"/>
      <c r="NQ4471" s="29"/>
      <c r="NR4471" s="29"/>
      <c r="NS4471" s="29"/>
      <c r="NT4471" s="29"/>
      <c r="NU4471" s="29"/>
      <c r="NV4471" s="29"/>
      <c r="NW4471" s="29"/>
      <c r="NX4471" s="29"/>
      <c r="NY4471" s="29"/>
      <c r="NZ4471" s="29"/>
      <c r="OA4471" s="29"/>
      <c r="OB4471" s="29"/>
      <c r="OC4471" s="29"/>
      <c r="OD4471" s="29"/>
      <c r="OE4471" s="29"/>
      <c r="OF4471" s="29"/>
      <c r="OG4471" s="29"/>
      <c r="OH4471" s="29"/>
    </row>
    <row r="4472" spans="1:398" ht="16.5" customHeight="1">
      <c r="A4472" s="30" t="s">
        <v>5742</v>
      </c>
      <c r="B4472" s="13"/>
      <c r="C4472" s="487"/>
      <c r="D4472" s="12"/>
      <c r="E4472" s="14" t="s">
        <v>8525</v>
      </c>
      <c r="F4472" s="14" t="s">
        <v>8526</v>
      </c>
      <c r="G4472" s="14" t="s">
        <v>8527</v>
      </c>
      <c r="H4472" s="15"/>
      <c r="I4472" s="15">
        <v>1</v>
      </c>
      <c r="J4472" s="15">
        <v>0</v>
      </c>
      <c r="K4472" s="15">
        <v>0</v>
      </c>
      <c r="L4472" s="16" t="s">
        <v>5725</v>
      </c>
      <c r="M4472" s="16"/>
      <c r="N4472" s="16" t="s">
        <v>41</v>
      </c>
      <c r="O4472" s="17">
        <v>1440</v>
      </c>
      <c r="P4472" s="17">
        <v>0</v>
      </c>
      <c r="Q4472" s="17">
        <v>0</v>
      </c>
      <c r="R4472" s="18" t="s">
        <v>33</v>
      </c>
      <c r="S4472" s="19">
        <v>60</v>
      </c>
      <c r="T4472" s="19">
        <v>100</v>
      </c>
      <c r="U4472" s="19">
        <v>1.1000000000000001</v>
      </c>
      <c r="V4472" s="19"/>
      <c r="W4472" s="20">
        <f>(T4472*U4472)/1000</f>
        <v>0.11000000000000001</v>
      </c>
      <c r="X4472" s="21">
        <v>158.40000000000003</v>
      </c>
      <c r="Y4472" s="22" t="s">
        <v>33</v>
      </c>
      <c r="Z4472" s="86" t="s">
        <v>62</v>
      </c>
      <c r="AA4472" s="86">
        <v>0</v>
      </c>
      <c r="AB4472" s="14" t="s">
        <v>414</v>
      </c>
      <c r="AC4472" s="14" t="s">
        <v>414</v>
      </c>
      <c r="AD4472" s="25"/>
      <c r="AE4472" s="26"/>
      <c r="AF4472" s="27"/>
      <c r="AG4472" s="31"/>
      <c r="AH4472" s="32"/>
      <c r="AI4472" s="32"/>
      <c r="AJ4472" s="32"/>
      <c r="AK4472" s="32"/>
      <c r="AL4472" s="32"/>
      <c r="AM4472" s="32"/>
      <c r="AN4472" s="32"/>
      <c r="AO4472" s="32"/>
      <c r="AP4472" s="30"/>
      <c r="AQ4472" s="30"/>
      <c r="AR4472" s="30"/>
      <c r="AS4472" s="30"/>
      <c r="AT4472" s="30"/>
      <c r="AU4472" s="30"/>
      <c r="AV4472" s="30"/>
      <c r="AW4472" s="30"/>
      <c r="AX4472" s="30"/>
      <c r="AY4472" s="30"/>
      <c r="AZ4472" s="30"/>
      <c r="BA4472" s="30"/>
      <c r="BB4472" s="30"/>
      <c r="BC4472" s="30"/>
      <c r="BD4472" s="30"/>
      <c r="BE4472" s="30"/>
      <c r="BF4472" s="30"/>
      <c r="BG4472" s="30"/>
      <c r="BH4472" s="30"/>
      <c r="BI4472" s="30"/>
      <c r="BJ4472" s="30"/>
      <c r="BK4472" s="30"/>
      <c r="BL4472" s="30"/>
      <c r="BM4472" s="30"/>
      <c r="BN4472" s="30"/>
      <c r="BO4472" s="30"/>
      <c r="BP4472" s="30"/>
      <c r="BQ4472" s="30"/>
      <c r="BR4472" s="29"/>
      <c r="BS4472" s="29"/>
      <c r="BT4472" s="29"/>
      <c r="BU4472" s="29"/>
      <c r="BV4472" s="29"/>
      <c r="BW4472" s="29"/>
      <c r="BX4472" s="29"/>
      <c r="BY4472" s="29"/>
      <c r="BZ4472" s="29"/>
      <c r="CA4472" s="29"/>
      <c r="CB4472" s="29"/>
      <c r="CC4472" s="29"/>
      <c r="CD4472" s="29"/>
      <c r="CE4472" s="29"/>
      <c r="CF4472" s="29"/>
      <c r="CG4472" s="29"/>
      <c r="CH4472" s="29"/>
      <c r="CI4472" s="29"/>
      <c r="CJ4472" s="29"/>
      <c r="CK4472" s="29"/>
      <c r="CL4472" s="29"/>
      <c r="CM4472" s="29"/>
      <c r="CN4472" s="29"/>
      <c r="CO4472" s="29"/>
      <c r="CP4472" s="29"/>
      <c r="CQ4472" s="29"/>
      <c r="CR4472" s="29"/>
      <c r="CS4472" s="29"/>
      <c r="CT4472" s="29"/>
      <c r="CU4472" s="29"/>
      <c r="CV4472" s="29"/>
      <c r="CW4472" s="29"/>
      <c r="CX4472" s="29"/>
      <c r="CY4472" s="29"/>
      <c r="CZ4472" s="29"/>
      <c r="DA4472" s="29"/>
      <c r="DB4472" s="29"/>
      <c r="DC4472" s="29"/>
      <c r="DD4472" s="29"/>
      <c r="DE4472" s="29"/>
      <c r="DF4472" s="29"/>
      <c r="DG4472" s="29"/>
      <c r="DH4472" s="29"/>
      <c r="DI4472" s="29"/>
      <c r="DJ4472" s="29"/>
      <c r="DK4472" s="29"/>
      <c r="DL4472" s="29"/>
      <c r="DM4472" s="29"/>
      <c r="DN4472" s="29"/>
      <c r="DO4472" s="29"/>
      <c r="DP4472" s="29"/>
      <c r="DQ4472" s="29"/>
      <c r="DR4472" s="29"/>
      <c r="DS4472" s="29"/>
      <c r="DT4472" s="29"/>
      <c r="DU4472" s="29"/>
      <c r="DV4472" s="29"/>
      <c r="DW4472" s="29"/>
      <c r="DX4472" s="29"/>
      <c r="DY4472" s="29"/>
      <c r="DZ4472" s="29"/>
      <c r="EA4472" s="29"/>
      <c r="EB4472" s="29"/>
      <c r="EC4472" s="29"/>
      <c r="ED4472" s="29"/>
      <c r="EE4472" s="29"/>
      <c r="EF4472" s="29"/>
      <c r="EG4472" s="29"/>
      <c r="EH4472" s="29"/>
      <c r="EI4472" s="29"/>
      <c r="EJ4472" s="29"/>
      <c r="EK4472" s="29"/>
      <c r="EL4472" s="29"/>
      <c r="EM4472" s="29"/>
      <c r="EN4472" s="29"/>
      <c r="EO4472" s="29"/>
      <c r="EP4472" s="29"/>
      <c r="EQ4472" s="29"/>
      <c r="ER4472" s="29"/>
      <c r="ES4472" s="29"/>
      <c r="ET4472" s="29"/>
      <c r="EU4472" s="29"/>
      <c r="EV4472" s="29"/>
      <c r="EW4472" s="29"/>
      <c r="EX4472" s="29"/>
      <c r="EY4472" s="29"/>
      <c r="EZ4472" s="29"/>
      <c r="FA4472" s="29"/>
      <c r="FB4472" s="29"/>
      <c r="FC4472" s="29"/>
      <c r="FD4472" s="29"/>
      <c r="FE4472" s="29"/>
      <c r="FF4472" s="29"/>
      <c r="FG4472" s="29"/>
      <c r="FH4472" s="29"/>
      <c r="FI4472" s="29"/>
      <c r="FJ4472" s="29"/>
      <c r="FK4472" s="29"/>
      <c r="FL4472" s="29"/>
      <c r="FM4472" s="29"/>
      <c r="FN4472" s="29"/>
      <c r="FO4472" s="29"/>
      <c r="FP4472" s="29"/>
      <c r="FQ4472" s="29"/>
      <c r="FR4472" s="29"/>
      <c r="FS4472" s="29"/>
      <c r="FT4472" s="29"/>
      <c r="FU4472" s="29"/>
      <c r="FV4472" s="29"/>
      <c r="FW4472" s="29"/>
      <c r="FX4472" s="29"/>
      <c r="FY4472" s="29"/>
      <c r="FZ4472" s="29"/>
      <c r="GA4472" s="29"/>
      <c r="GB4472" s="29"/>
      <c r="GC4472" s="29"/>
      <c r="GD4472" s="29"/>
      <c r="GE4472" s="29"/>
      <c r="GF4472" s="29"/>
      <c r="GG4472" s="29"/>
      <c r="GH4472" s="29"/>
      <c r="GI4472" s="29"/>
      <c r="GJ4472" s="29"/>
      <c r="GK4472" s="29"/>
      <c r="GL4472" s="29"/>
      <c r="GM4472" s="29"/>
      <c r="GN4472" s="29"/>
      <c r="GO4472" s="29"/>
      <c r="GP4472" s="29"/>
      <c r="GQ4472" s="29"/>
      <c r="GR4472" s="29"/>
      <c r="GS4472" s="29"/>
      <c r="GT4472" s="29"/>
      <c r="GU4472" s="29"/>
      <c r="GV4472" s="29"/>
      <c r="GW4472" s="29"/>
      <c r="GX4472" s="29"/>
      <c r="GY4472" s="29"/>
      <c r="GZ4472" s="29"/>
      <c r="HA4472" s="29"/>
      <c r="HB4472" s="29"/>
      <c r="HC4472" s="29"/>
      <c r="HD4472" s="29"/>
      <c r="HE4472" s="29"/>
      <c r="HF4472" s="29"/>
      <c r="HG4472" s="29"/>
      <c r="HH4472" s="29"/>
      <c r="HI4472" s="29"/>
      <c r="HJ4472" s="29"/>
      <c r="HK4472" s="29"/>
      <c r="HL4472" s="29"/>
      <c r="HM4472" s="29"/>
      <c r="HN4472" s="29"/>
      <c r="HO4472" s="29"/>
      <c r="HP4472" s="29"/>
      <c r="HQ4472" s="29"/>
      <c r="HR4472" s="29"/>
      <c r="HS4472" s="29"/>
      <c r="HT4472" s="29"/>
      <c r="HU4472" s="29"/>
      <c r="HV4472" s="29"/>
      <c r="HW4472" s="29"/>
      <c r="HX4472" s="29"/>
      <c r="HY4472" s="29"/>
      <c r="HZ4472" s="29"/>
      <c r="IA4472" s="29"/>
      <c r="IB4472" s="29"/>
      <c r="IC4472" s="29"/>
      <c r="ID4472" s="29"/>
      <c r="IE4472" s="29"/>
      <c r="IF4472" s="29"/>
      <c r="IG4472" s="29"/>
      <c r="IH4472" s="29"/>
      <c r="II4472" s="29"/>
      <c r="IJ4472" s="29"/>
      <c r="IK4472" s="29"/>
      <c r="IL4472" s="29"/>
      <c r="IM4472" s="29"/>
      <c r="IN4472" s="29"/>
      <c r="IO4472" s="29"/>
      <c r="IP4472" s="29"/>
      <c r="IQ4472" s="29"/>
      <c r="IR4472" s="29"/>
      <c r="IS4472" s="29"/>
      <c r="IT4472" s="29"/>
      <c r="IU4472" s="29"/>
      <c r="IV4472" s="29"/>
      <c r="IW4472" s="29"/>
      <c r="IX4472" s="29"/>
      <c r="IY4472" s="29"/>
      <c r="IZ4472" s="29"/>
      <c r="JA4472" s="29"/>
      <c r="JB4472" s="29"/>
      <c r="JC4472" s="29"/>
      <c r="JD4472" s="29"/>
      <c r="JE4472" s="29"/>
      <c r="JF4472" s="29"/>
      <c r="JG4472" s="29"/>
      <c r="JH4472" s="29"/>
      <c r="JI4472" s="29"/>
      <c r="JJ4472" s="29"/>
      <c r="JK4472" s="29"/>
      <c r="JL4472" s="29"/>
      <c r="JM4472" s="29"/>
      <c r="JN4472" s="29"/>
      <c r="JO4472" s="29"/>
      <c r="JP4472" s="29"/>
      <c r="JQ4472" s="29"/>
      <c r="JR4472" s="29"/>
      <c r="JS4472" s="29"/>
      <c r="JT4472" s="29"/>
      <c r="JU4472" s="29"/>
      <c r="JV4472" s="29"/>
      <c r="JW4472" s="29"/>
      <c r="JX4472" s="29"/>
      <c r="JY4472" s="29"/>
      <c r="JZ4472" s="29"/>
      <c r="KA4472" s="29"/>
      <c r="KB4472" s="29"/>
      <c r="KC4472" s="29"/>
      <c r="KD4472" s="29"/>
      <c r="KE4472" s="29"/>
      <c r="KF4472" s="29"/>
      <c r="KG4472" s="29"/>
      <c r="KH4472" s="29"/>
      <c r="KI4472" s="29"/>
      <c r="KJ4472" s="29"/>
      <c r="KK4472" s="29"/>
      <c r="KL4472" s="29"/>
      <c r="KM4472" s="29"/>
      <c r="KN4472" s="29"/>
      <c r="KO4472" s="29"/>
      <c r="KP4472" s="29"/>
      <c r="KQ4472" s="29"/>
      <c r="KR4472" s="29"/>
      <c r="KS4472" s="29"/>
      <c r="KT4472" s="29"/>
      <c r="KU4472" s="29"/>
      <c r="KV4472" s="29"/>
      <c r="KW4472" s="29"/>
      <c r="KX4472" s="29"/>
      <c r="KY4472" s="29"/>
      <c r="KZ4472" s="29"/>
      <c r="LA4472" s="29"/>
      <c r="LB4472" s="29"/>
      <c r="LC4472" s="29"/>
      <c r="LD4472" s="29"/>
      <c r="LE4472" s="29"/>
      <c r="LF4472" s="29"/>
      <c r="LG4472" s="29"/>
      <c r="LH4472" s="29"/>
      <c r="LI4472" s="29"/>
      <c r="LJ4472" s="29"/>
      <c r="LK4472" s="29"/>
      <c r="LL4472" s="29"/>
      <c r="LM4472" s="29"/>
      <c r="LN4472" s="29"/>
      <c r="LO4472" s="29"/>
      <c r="LP4472" s="29"/>
      <c r="LQ4472" s="29"/>
      <c r="LR4472" s="29"/>
      <c r="LS4472" s="29"/>
      <c r="LT4472" s="29"/>
      <c r="LU4472" s="29"/>
      <c r="LV4472" s="29"/>
      <c r="LW4472" s="29"/>
      <c r="LX4472" s="29"/>
      <c r="LY4472" s="29"/>
      <c r="LZ4472" s="29"/>
      <c r="MA4472" s="29"/>
      <c r="MB4472" s="29"/>
      <c r="MC4472" s="29"/>
      <c r="MD4472" s="29"/>
      <c r="ME4472" s="29"/>
      <c r="MF4472" s="29"/>
      <c r="MG4472" s="29"/>
      <c r="MH4472" s="29"/>
      <c r="MI4472" s="29"/>
      <c r="MJ4472" s="29"/>
      <c r="MK4472" s="29"/>
      <c r="ML4472" s="29"/>
      <c r="MM4472" s="29"/>
      <c r="MN4472" s="29"/>
      <c r="MO4472" s="29"/>
      <c r="MP4472" s="29"/>
      <c r="MQ4472" s="29"/>
      <c r="MR4472" s="29"/>
      <c r="MS4472" s="29"/>
      <c r="MT4472" s="29"/>
      <c r="MU4472" s="29"/>
      <c r="MV4472" s="29"/>
      <c r="MW4472" s="29"/>
      <c r="MX4472" s="29"/>
      <c r="MY4472" s="29"/>
      <c r="MZ4472" s="29"/>
      <c r="NA4472" s="29"/>
      <c r="NB4472" s="29"/>
      <c r="NC4472" s="29"/>
      <c r="ND4472" s="29"/>
      <c r="NE4472" s="29"/>
      <c r="NF4472" s="29"/>
      <c r="NG4472" s="29"/>
      <c r="NH4472" s="29"/>
      <c r="NI4472" s="29"/>
      <c r="NJ4472" s="29"/>
      <c r="NK4472" s="29"/>
      <c r="NL4472" s="29"/>
      <c r="NM4472" s="29"/>
      <c r="NN4472" s="29"/>
      <c r="NO4472" s="29"/>
      <c r="NP4472" s="29"/>
      <c r="NQ4472" s="29"/>
      <c r="NR4472" s="29"/>
      <c r="NS4472" s="29"/>
      <c r="NT4472" s="29"/>
      <c r="NU4472" s="29"/>
      <c r="NV4472" s="29"/>
      <c r="NW4472" s="29"/>
      <c r="NX4472" s="29"/>
      <c r="NY4472" s="29"/>
      <c r="NZ4472" s="29"/>
      <c r="OA4472" s="29"/>
      <c r="OB4472" s="29"/>
      <c r="OC4472" s="29"/>
      <c r="OD4472" s="29"/>
      <c r="OE4472" s="29"/>
      <c r="OF4472" s="29"/>
      <c r="OG4472" s="29"/>
      <c r="OH4472" s="29"/>
    </row>
    <row r="4473" spans="1:398" ht="16.5" customHeight="1">
      <c r="A4473" s="30" t="s">
        <v>5742</v>
      </c>
      <c r="B4473" s="13"/>
      <c r="C4473" s="487"/>
      <c r="D4473" s="12"/>
      <c r="E4473" s="14" t="s">
        <v>4536</v>
      </c>
      <c r="F4473" s="14" t="s">
        <v>5674</v>
      </c>
      <c r="G4473" s="14" t="s">
        <v>5675</v>
      </c>
      <c r="H4473" s="15" t="s">
        <v>68</v>
      </c>
      <c r="I4473" s="15">
        <v>2</v>
      </c>
      <c r="J4473" s="15" t="s">
        <v>68</v>
      </c>
      <c r="K4473" s="15" t="s">
        <v>68</v>
      </c>
      <c r="L4473" s="16" t="s">
        <v>5676</v>
      </c>
      <c r="M4473" s="16"/>
      <c r="N4473" s="16" t="s">
        <v>61</v>
      </c>
      <c r="O4473" s="17">
        <v>1200</v>
      </c>
      <c r="P4473" s="17">
        <v>0</v>
      </c>
      <c r="Q4473" s="17">
        <v>0</v>
      </c>
      <c r="R4473" s="18" t="s">
        <v>33</v>
      </c>
      <c r="S4473" s="19" t="s">
        <v>5677</v>
      </c>
      <c r="T4473" s="19" t="s">
        <v>5678</v>
      </c>
      <c r="U4473" s="19">
        <v>5</v>
      </c>
      <c r="V4473" s="19">
        <v>0</v>
      </c>
      <c r="W4473" s="20">
        <v>0.15</v>
      </c>
      <c r="X4473" s="21">
        <v>360</v>
      </c>
      <c r="Y4473" s="22" t="s">
        <v>33</v>
      </c>
      <c r="Z4473" s="86" t="s">
        <v>62</v>
      </c>
      <c r="AA4473" s="86">
        <v>0</v>
      </c>
      <c r="AB4473" s="86" t="s">
        <v>68</v>
      </c>
      <c r="AC4473" s="86" t="s">
        <v>68</v>
      </c>
      <c r="AD4473" s="25"/>
      <c r="AE4473" s="26"/>
      <c r="AF4473" s="27"/>
      <c r="AG4473" s="31"/>
      <c r="AH4473" s="32"/>
      <c r="AI4473" s="32"/>
      <c r="AJ4473" s="32"/>
      <c r="AK4473" s="32"/>
      <c r="AL4473" s="32"/>
      <c r="AM4473" s="32"/>
      <c r="AN4473" s="32"/>
      <c r="AO4473" s="32"/>
      <c r="AP4473" s="30"/>
      <c r="AQ4473" s="30"/>
      <c r="AR4473" s="30"/>
      <c r="AS4473" s="30"/>
      <c r="AT4473" s="30"/>
      <c r="AU4473" s="30"/>
      <c r="AV4473" s="30"/>
      <c r="AW4473" s="30"/>
      <c r="AX4473" s="30"/>
      <c r="AY4473" s="30"/>
      <c r="AZ4473" s="30"/>
      <c r="BA4473" s="30"/>
      <c r="BB4473" s="30"/>
      <c r="BC4473" s="30"/>
      <c r="BD4473" s="30"/>
      <c r="BE4473" s="30"/>
      <c r="BF4473" s="30"/>
      <c r="BG4473" s="30"/>
      <c r="BH4473" s="30"/>
      <c r="BI4473" s="30"/>
      <c r="BJ4473" s="30"/>
      <c r="BK4473" s="30"/>
      <c r="BL4473" s="30"/>
      <c r="BM4473" s="30"/>
      <c r="BN4473" s="30"/>
      <c r="BO4473" s="30"/>
      <c r="BP4473" s="30"/>
      <c r="BQ4473" s="30"/>
      <c r="BR4473" s="29"/>
      <c r="BS4473" s="29"/>
      <c r="BT4473" s="29"/>
      <c r="BU4473" s="29"/>
      <c r="BV4473" s="29"/>
      <c r="BW4473" s="29"/>
      <c r="BX4473" s="29"/>
      <c r="BY4473" s="29"/>
      <c r="BZ4473" s="29"/>
      <c r="CA4473" s="29"/>
      <c r="CB4473" s="29"/>
      <c r="CC4473" s="29"/>
      <c r="CD4473" s="29"/>
      <c r="CE4473" s="29"/>
      <c r="CF4473" s="29"/>
      <c r="CG4473" s="29"/>
      <c r="CH4473" s="29"/>
      <c r="CI4473" s="29"/>
      <c r="CJ4473" s="29"/>
      <c r="CK4473" s="29"/>
      <c r="CL4473" s="29"/>
      <c r="CM4473" s="29"/>
      <c r="CN4473" s="29"/>
      <c r="CO4473" s="29"/>
      <c r="CP4473" s="29"/>
      <c r="CQ4473" s="29"/>
      <c r="CR4473" s="29"/>
      <c r="CS4473" s="29"/>
      <c r="CT4473" s="29"/>
      <c r="CU4473" s="29"/>
      <c r="CV4473" s="29"/>
      <c r="CW4473" s="29"/>
      <c r="CX4473" s="29"/>
      <c r="CY4473" s="29"/>
      <c r="CZ4473" s="29"/>
      <c r="DA4473" s="29"/>
      <c r="DB4473" s="29"/>
      <c r="DC4473" s="29"/>
      <c r="DD4473" s="29"/>
      <c r="DE4473" s="29"/>
      <c r="DF4473" s="29"/>
      <c r="DG4473" s="29"/>
      <c r="DH4473" s="29"/>
      <c r="DI4473" s="29"/>
      <c r="DJ4473" s="29"/>
      <c r="DK4473" s="29"/>
      <c r="DL4473" s="29"/>
      <c r="DM4473" s="29"/>
      <c r="DN4473" s="29"/>
      <c r="DO4473" s="29"/>
      <c r="DP4473" s="29"/>
      <c r="DQ4473" s="29"/>
      <c r="DR4473" s="29"/>
      <c r="DS4473" s="29"/>
      <c r="DT4473" s="29"/>
      <c r="DU4473" s="29"/>
      <c r="DV4473" s="29"/>
      <c r="DW4473" s="29"/>
      <c r="DX4473" s="29"/>
      <c r="DY4473" s="29"/>
      <c r="DZ4473" s="29"/>
      <c r="EA4473" s="29"/>
      <c r="EB4473" s="29"/>
      <c r="EC4473" s="29"/>
      <c r="ED4473" s="29"/>
      <c r="EE4473" s="29"/>
      <c r="EF4473" s="29"/>
      <c r="EG4473" s="29"/>
      <c r="EH4473" s="29"/>
      <c r="EI4473" s="29"/>
      <c r="EJ4473" s="29"/>
      <c r="EK4473" s="29"/>
      <c r="EL4473" s="29"/>
      <c r="EM4473" s="29"/>
      <c r="EN4473" s="29"/>
      <c r="EO4473" s="29"/>
      <c r="EP4473" s="29"/>
      <c r="EQ4473" s="29"/>
      <c r="ER4473" s="29"/>
      <c r="ES4473" s="29"/>
      <c r="ET4473" s="29"/>
      <c r="EU4473" s="29"/>
      <c r="EV4473" s="29"/>
      <c r="EW4473" s="29"/>
      <c r="EX4473" s="29"/>
      <c r="EY4473" s="29"/>
      <c r="EZ4473" s="29"/>
      <c r="FA4473" s="29"/>
      <c r="FB4473" s="29"/>
      <c r="FC4473" s="29"/>
      <c r="FD4473" s="29"/>
      <c r="FE4473" s="29"/>
      <c r="FF4473" s="29"/>
      <c r="FG4473" s="29"/>
      <c r="FH4473" s="29"/>
      <c r="FI4473" s="29"/>
      <c r="FJ4473" s="29"/>
      <c r="FK4473" s="29"/>
      <c r="FL4473" s="29"/>
      <c r="FM4473" s="29"/>
      <c r="FN4473" s="29"/>
      <c r="FO4473" s="29"/>
      <c r="FP4473" s="29"/>
      <c r="FQ4473" s="29"/>
      <c r="FR4473" s="29"/>
      <c r="FS4473" s="29"/>
      <c r="FT4473" s="29"/>
      <c r="FU4473" s="29"/>
      <c r="FV4473" s="29"/>
      <c r="FW4473" s="29"/>
      <c r="FX4473" s="29"/>
      <c r="FY4473" s="29"/>
      <c r="FZ4473" s="29"/>
      <c r="GA4473" s="29"/>
      <c r="GB4473" s="29"/>
      <c r="GC4473" s="29"/>
      <c r="GD4473" s="29"/>
      <c r="GE4473" s="29"/>
      <c r="GF4473" s="29"/>
      <c r="GG4473" s="29"/>
      <c r="GH4473" s="29"/>
      <c r="GI4473" s="29"/>
      <c r="GJ4473" s="29"/>
      <c r="GK4473" s="29"/>
      <c r="GL4473" s="29"/>
      <c r="GM4473" s="29"/>
      <c r="GN4473" s="29"/>
      <c r="GO4473" s="29"/>
      <c r="GP4473" s="29"/>
      <c r="GQ4473" s="29"/>
      <c r="GR4473" s="29"/>
      <c r="GS4473" s="29"/>
      <c r="GT4473" s="29"/>
      <c r="GU4473" s="29"/>
      <c r="GV4473" s="29"/>
      <c r="GW4473" s="29"/>
      <c r="GX4473" s="29"/>
      <c r="GY4473" s="29"/>
      <c r="GZ4473" s="29"/>
      <c r="HA4473" s="29"/>
      <c r="HB4473" s="29"/>
      <c r="HC4473" s="29"/>
      <c r="HD4473" s="29"/>
      <c r="HE4473" s="29"/>
      <c r="HF4473" s="29"/>
      <c r="HG4473" s="29"/>
      <c r="HH4473" s="29"/>
      <c r="HI4473" s="29"/>
      <c r="HJ4473" s="29"/>
      <c r="HK4473" s="29"/>
      <c r="HL4473" s="29"/>
      <c r="HM4473" s="29"/>
      <c r="HN4473" s="29"/>
      <c r="HO4473" s="29"/>
      <c r="HP4473" s="29"/>
      <c r="HQ4473" s="29"/>
      <c r="HR4473" s="29"/>
      <c r="HS4473" s="29"/>
      <c r="HT4473" s="29"/>
      <c r="HU4473" s="29"/>
      <c r="HV4473" s="29"/>
      <c r="HW4473" s="29"/>
      <c r="HX4473" s="29"/>
      <c r="HY4473" s="29"/>
      <c r="HZ4473" s="29"/>
      <c r="IA4473" s="29"/>
      <c r="IB4473" s="29"/>
      <c r="IC4473" s="29"/>
      <c r="ID4473" s="29"/>
      <c r="IE4473" s="29"/>
      <c r="IF4473" s="29"/>
      <c r="IG4473" s="29"/>
      <c r="IH4473" s="29"/>
      <c r="II4473" s="29"/>
      <c r="IJ4473" s="29"/>
      <c r="IK4473" s="29"/>
      <c r="IL4473" s="29"/>
      <c r="IM4473" s="29"/>
      <c r="IN4473" s="29"/>
      <c r="IO4473" s="29"/>
      <c r="IP4473" s="29"/>
      <c r="IQ4473" s="29"/>
      <c r="IR4473" s="29"/>
      <c r="IS4473" s="29"/>
      <c r="IT4473" s="29"/>
      <c r="IU4473" s="29"/>
      <c r="IV4473" s="29"/>
      <c r="IW4473" s="29"/>
      <c r="IX4473" s="29"/>
      <c r="IY4473" s="29"/>
      <c r="IZ4473" s="29"/>
      <c r="JA4473" s="29"/>
      <c r="JB4473" s="29"/>
      <c r="JC4473" s="29"/>
      <c r="JD4473" s="29"/>
      <c r="JE4473" s="29"/>
      <c r="JF4473" s="29"/>
      <c r="JG4473" s="29"/>
      <c r="JH4473" s="29"/>
      <c r="JI4473" s="29"/>
      <c r="JJ4473" s="29"/>
      <c r="JK4473" s="29"/>
      <c r="JL4473" s="29"/>
      <c r="JM4473" s="29"/>
      <c r="JN4473" s="29"/>
      <c r="JO4473" s="29"/>
      <c r="JP4473" s="29"/>
      <c r="JQ4473" s="29"/>
      <c r="JR4473" s="29"/>
      <c r="JS4473" s="29"/>
      <c r="JT4473" s="29"/>
      <c r="JU4473" s="29"/>
      <c r="JV4473" s="29"/>
      <c r="JW4473" s="29"/>
      <c r="JX4473" s="29"/>
      <c r="JY4473" s="29"/>
      <c r="JZ4473" s="29"/>
      <c r="KA4473" s="29"/>
      <c r="KB4473" s="29"/>
      <c r="KC4473" s="29"/>
      <c r="KD4473" s="29"/>
      <c r="KE4473" s="29"/>
      <c r="KF4473" s="29"/>
      <c r="KG4473" s="29"/>
      <c r="KH4473" s="29"/>
      <c r="KI4473" s="29"/>
      <c r="KJ4473" s="29"/>
      <c r="KK4473" s="29"/>
      <c r="KL4473" s="29"/>
      <c r="KM4473" s="29"/>
      <c r="KN4473" s="29"/>
      <c r="KO4473" s="29"/>
      <c r="KP4473" s="29"/>
      <c r="KQ4473" s="29"/>
      <c r="KR4473" s="29"/>
      <c r="KS4473" s="29"/>
      <c r="KT4473" s="29"/>
      <c r="KU4473" s="29"/>
      <c r="KV4473" s="29"/>
      <c r="KW4473" s="29"/>
      <c r="KX4473" s="29"/>
      <c r="KY4473" s="29"/>
      <c r="KZ4473" s="29"/>
      <c r="LA4473" s="29"/>
      <c r="LB4473" s="29"/>
      <c r="LC4473" s="29"/>
      <c r="LD4473" s="29"/>
      <c r="LE4473" s="29"/>
      <c r="LF4473" s="29"/>
      <c r="LG4473" s="29"/>
      <c r="LH4473" s="29"/>
      <c r="LI4473" s="29"/>
      <c r="LJ4473" s="29"/>
      <c r="LK4473" s="29"/>
      <c r="LL4473" s="29"/>
      <c r="LM4473" s="29"/>
      <c r="LN4473" s="29"/>
      <c r="LO4473" s="29"/>
      <c r="LP4473" s="29"/>
      <c r="LQ4473" s="29"/>
      <c r="LR4473" s="29"/>
      <c r="LS4473" s="29"/>
      <c r="LT4473" s="29"/>
      <c r="LU4473" s="29"/>
      <c r="LV4473" s="29"/>
      <c r="LW4473" s="29"/>
      <c r="LX4473" s="29"/>
      <c r="LY4473" s="29"/>
      <c r="LZ4473" s="29"/>
      <c r="MA4473" s="29"/>
      <c r="MB4473" s="29"/>
      <c r="MC4473" s="29"/>
      <c r="MD4473" s="29"/>
      <c r="ME4473" s="29"/>
      <c r="MF4473" s="29"/>
      <c r="MG4473" s="29"/>
      <c r="MH4473" s="29"/>
      <c r="MI4473" s="29"/>
      <c r="MJ4473" s="29"/>
      <c r="MK4473" s="29"/>
      <c r="ML4473" s="29"/>
      <c r="MM4473" s="29"/>
      <c r="MN4473" s="29"/>
      <c r="MO4473" s="29"/>
      <c r="MP4473" s="29"/>
      <c r="MQ4473" s="29"/>
      <c r="MR4473" s="29"/>
      <c r="MS4473" s="29"/>
      <c r="MT4473" s="29"/>
      <c r="MU4473" s="29"/>
      <c r="MV4473" s="29"/>
      <c r="MW4473" s="29"/>
      <c r="MX4473" s="29"/>
      <c r="MY4473" s="29"/>
      <c r="MZ4473" s="29"/>
      <c r="NA4473" s="29"/>
      <c r="NB4473" s="29"/>
      <c r="NC4473" s="29"/>
      <c r="ND4473" s="29"/>
      <c r="NE4473" s="29"/>
      <c r="NF4473" s="29"/>
      <c r="NG4473" s="29"/>
      <c r="NH4473" s="29"/>
      <c r="NI4473" s="29"/>
      <c r="NJ4473" s="29"/>
      <c r="NK4473" s="29"/>
      <c r="NL4473" s="29"/>
      <c r="NM4473" s="29"/>
      <c r="NN4473" s="29"/>
      <c r="NO4473" s="29"/>
      <c r="NP4473" s="29"/>
      <c r="NQ4473" s="29"/>
      <c r="NR4473" s="29"/>
      <c r="NS4473" s="29"/>
      <c r="NT4473" s="29"/>
      <c r="NU4473" s="29"/>
      <c r="NV4473" s="29"/>
      <c r="NW4473" s="29"/>
      <c r="NX4473" s="29"/>
      <c r="NY4473" s="29"/>
      <c r="NZ4473" s="29"/>
      <c r="OA4473" s="29"/>
      <c r="OB4473" s="29"/>
      <c r="OC4473" s="29"/>
      <c r="OD4473" s="29"/>
      <c r="OE4473" s="29"/>
      <c r="OF4473" s="29"/>
      <c r="OG4473" s="29"/>
      <c r="OH4473" s="29"/>
    </row>
    <row r="4474" spans="1:398" ht="16.5" customHeight="1">
      <c r="A4474" s="30" t="s">
        <v>5742</v>
      </c>
      <c r="B4474" s="13"/>
      <c r="C4474" s="487"/>
      <c r="D4474" s="12"/>
      <c r="E4474" s="14" t="s">
        <v>8530</v>
      </c>
      <c r="F4474" s="14" t="s">
        <v>8531</v>
      </c>
      <c r="G4474" s="14" t="s">
        <v>8532</v>
      </c>
      <c r="H4474" s="15">
        <v>2014</v>
      </c>
      <c r="I4474" s="15">
        <v>1</v>
      </c>
      <c r="J4474" s="15">
        <v>0</v>
      </c>
      <c r="K4474" s="15">
        <v>0</v>
      </c>
      <c r="L4474" s="16" t="s">
        <v>5725</v>
      </c>
      <c r="M4474" s="16"/>
      <c r="N4474" s="16" t="s">
        <v>41</v>
      </c>
      <c r="O4474" s="17">
        <v>1220</v>
      </c>
      <c r="P4474" s="17">
        <v>0</v>
      </c>
      <c r="Q4474" s="17">
        <v>0</v>
      </c>
      <c r="R4474" s="18" t="s">
        <v>33</v>
      </c>
      <c r="S4474" s="19">
        <v>60</v>
      </c>
      <c r="T4474" s="19">
        <v>120</v>
      </c>
      <c r="U4474" s="19">
        <v>1.5</v>
      </c>
      <c r="V4474" s="19"/>
      <c r="W4474" s="20">
        <f>(T4474*U4474)/1000</f>
        <v>0.18</v>
      </c>
      <c r="X4474" s="21">
        <v>219.6</v>
      </c>
      <c r="Y4474" s="22" t="s">
        <v>33</v>
      </c>
      <c r="Z4474" s="86" t="s">
        <v>62</v>
      </c>
      <c r="AA4474" s="86">
        <v>0</v>
      </c>
      <c r="AB4474" s="14" t="s">
        <v>414</v>
      </c>
      <c r="AC4474" s="14" t="s">
        <v>414</v>
      </c>
      <c r="AD4474" s="25"/>
      <c r="AE4474" s="26"/>
      <c r="AF4474" s="27"/>
      <c r="AG4474" s="31"/>
      <c r="AH4474" s="32"/>
      <c r="AI4474" s="32"/>
      <c r="AJ4474" s="32"/>
      <c r="AK4474" s="32"/>
      <c r="AL4474" s="32"/>
      <c r="AM4474" s="32"/>
      <c r="AN4474" s="32"/>
      <c r="AO4474" s="32"/>
      <c r="AP4474" s="30"/>
      <c r="AQ4474" s="30"/>
      <c r="AR4474" s="30"/>
      <c r="AS4474" s="30"/>
      <c r="AT4474" s="30"/>
      <c r="AU4474" s="30"/>
      <c r="AV4474" s="30"/>
      <c r="AW4474" s="30"/>
      <c r="AX4474" s="30"/>
      <c r="AY4474" s="30"/>
      <c r="AZ4474" s="30"/>
      <c r="BA4474" s="30"/>
      <c r="BB4474" s="30"/>
      <c r="BC4474" s="30"/>
      <c r="BD4474" s="30"/>
      <c r="BE4474" s="30"/>
      <c r="BF4474" s="30"/>
      <c r="BG4474" s="30"/>
      <c r="BH4474" s="30"/>
      <c r="BI4474" s="30"/>
      <c r="BJ4474" s="30"/>
      <c r="BK4474" s="30"/>
      <c r="BL4474" s="30"/>
      <c r="BM4474" s="30"/>
      <c r="BN4474" s="30"/>
      <c r="BO4474" s="30"/>
      <c r="BP4474" s="30"/>
      <c r="BQ4474" s="30"/>
      <c r="BR4474" s="29"/>
      <c r="BS4474" s="29"/>
      <c r="BT4474" s="29"/>
      <c r="BU4474" s="29"/>
      <c r="BV4474" s="29"/>
      <c r="BW4474" s="29"/>
      <c r="BX4474" s="29"/>
      <c r="BY4474" s="29"/>
      <c r="BZ4474" s="29"/>
      <c r="CA4474" s="29"/>
      <c r="CB4474" s="29"/>
      <c r="CC4474" s="29"/>
      <c r="CD4474" s="29"/>
      <c r="CE4474" s="29"/>
      <c r="CF4474" s="29"/>
      <c r="CG4474" s="29"/>
      <c r="CH4474" s="29"/>
      <c r="CI4474" s="29"/>
      <c r="CJ4474" s="29"/>
      <c r="CK4474" s="29"/>
      <c r="CL4474" s="29"/>
      <c r="CM4474" s="29"/>
      <c r="CN4474" s="29"/>
      <c r="CO4474" s="29"/>
      <c r="CP4474" s="29"/>
      <c r="CQ4474" s="29"/>
      <c r="CR4474" s="29"/>
      <c r="CS4474" s="29"/>
      <c r="CT4474" s="29"/>
      <c r="CU4474" s="29"/>
      <c r="CV4474" s="29"/>
      <c r="CW4474" s="29"/>
      <c r="CX4474" s="29"/>
      <c r="CY4474" s="29"/>
      <c r="CZ4474" s="29"/>
      <c r="DA4474" s="29"/>
      <c r="DB4474" s="29"/>
      <c r="DC4474" s="29"/>
      <c r="DD4474" s="29"/>
      <c r="DE4474" s="29"/>
      <c r="DF4474" s="29"/>
      <c r="DG4474" s="29"/>
      <c r="DH4474" s="29"/>
      <c r="DI4474" s="29"/>
      <c r="DJ4474" s="29"/>
      <c r="DK4474" s="29"/>
      <c r="DL4474" s="29"/>
      <c r="DM4474" s="29"/>
      <c r="DN4474" s="29"/>
      <c r="DO4474" s="29"/>
      <c r="DP4474" s="29"/>
      <c r="DQ4474" s="29"/>
      <c r="DR4474" s="29"/>
      <c r="DS4474" s="29"/>
      <c r="DT4474" s="29"/>
      <c r="DU4474" s="29"/>
      <c r="DV4474" s="29"/>
      <c r="DW4474" s="29"/>
      <c r="DX4474" s="29"/>
      <c r="DY4474" s="29"/>
      <c r="DZ4474" s="29"/>
      <c r="EA4474" s="29"/>
      <c r="EB4474" s="29"/>
      <c r="EC4474" s="29"/>
      <c r="ED4474" s="29"/>
      <c r="EE4474" s="29"/>
      <c r="EF4474" s="29"/>
      <c r="EG4474" s="29"/>
      <c r="EH4474" s="29"/>
      <c r="EI4474" s="29"/>
      <c r="EJ4474" s="29"/>
      <c r="EK4474" s="29"/>
      <c r="EL4474" s="29"/>
      <c r="EM4474" s="29"/>
      <c r="EN4474" s="29"/>
      <c r="EO4474" s="29"/>
      <c r="EP4474" s="29"/>
      <c r="EQ4474" s="29"/>
      <c r="ER4474" s="29"/>
      <c r="ES4474" s="29"/>
      <c r="ET4474" s="29"/>
      <c r="EU4474" s="29"/>
      <c r="EV4474" s="29"/>
      <c r="EW4474" s="29"/>
      <c r="EX4474" s="29"/>
      <c r="EY4474" s="29"/>
      <c r="EZ4474" s="29"/>
      <c r="FA4474" s="29"/>
      <c r="FB4474" s="29"/>
      <c r="FC4474" s="29"/>
      <c r="FD4474" s="29"/>
      <c r="FE4474" s="29"/>
      <c r="FF4474" s="29"/>
      <c r="FG4474" s="29"/>
      <c r="FH4474" s="29"/>
      <c r="FI4474" s="29"/>
      <c r="FJ4474" s="29"/>
      <c r="FK4474" s="29"/>
      <c r="FL4474" s="29"/>
      <c r="FM4474" s="29"/>
      <c r="FN4474" s="29"/>
      <c r="FO4474" s="29"/>
      <c r="FP4474" s="29"/>
      <c r="FQ4474" s="29"/>
      <c r="FR4474" s="29"/>
      <c r="FS4474" s="29"/>
      <c r="FT4474" s="29"/>
      <c r="FU4474" s="29"/>
      <c r="FV4474" s="29"/>
      <c r="FW4474" s="29"/>
      <c r="FX4474" s="29"/>
      <c r="FY4474" s="29"/>
      <c r="FZ4474" s="29"/>
      <c r="GA4474" s="29"/>
      <c r="GB4474" s="29"/>
      <c r="GC4474" s="29"/>
      <c r="GD4474" s="29"/>
      <c r="GE4474" s="29"/>
      <c r="GF4474" s="29"/>
      <c r="GG4474" s="29"/>
      <c r="GH4474" s="29"/>
      <c r="GI4474" s="29"/>
      <c r="GJ4474" s="29"/>
      <c r="GK4474" s="29"/>
      <c r="GL4474" s="29"/>
      <c r="GM4474" s="29"/>
      <c r="GN4474" s="29"/>
      <c r="GO4474" s="29"/>
      <c r="GP4474" s="29"/>
      <c r="GQ4474" s="29"/>
      <c r="GR4474" s="29"/>
      <c r="GS4474" s="29"/>
      <c r="GT4474" s="29"/>
      <c r="GU4474" s="29"/>
      <c r="GV4474" s="29"/>
      <c r="GW4474" s="29"/>
      <c r="GX4474" s="29"/>
      <c r="GY4474" s="29"/>
      <c r="GZ4474" s="29"/>
      <c r="HA4474" s="29"/>
      <c r="HB4474" s="29"/>
      <c r="HC4474" s="29"/>
      <c r="HD4474" s="29"/>
      <c r="HE4474" s="29"/>
      <c r="HF4474" s="29"/>
      <c r="HG4474" s="29"/>
      <c r="HH4474" s="29"/>
      <c r="HI4474" s="29"/>
      <c r="HJ4474" s="29"/>
      <c r="HK4474" s="29"/>
      <c r="HL4474" s="29"/>
      <c r="HM4474" s="29"/>
      <c r="HN4474" s="29"/>
      <c r="HO4474" s="29"/>
      <c r="HP4474" s="29"/>
      <c r="HQ4474" s="29"/>
      <c r="HR4474" s="29"/>
      <c r="HS4474" s="29"/>
      <c r="HT4474" s="29"/>
      <c r="HU4474" s="29"/>
      <c r="HV4474" s="29"/>
      <c r="HW4474" s="29"/>
      <c r="HX4474" s="29"/>
      <c r="HY4474" s="29"/>
      <c r="HZ4474" s="29"/>
      <c r="IA4474" s="29"/>
      <c r="IB4474" s="29"/>
      <c r="IC4474" s="29"/>
      <c r="ID4474" s="29"/>
      <c r="IE4474" s="29"/>
      <c r="IF4474" s="29"/>
      <c r="IG4474" s="29"/>
      <c r="IH4474" s="29"/>
      <c r="II4474" s="29"/>
      <c r="IJ4474" s="29"/>
      <c r="IK4474" s="29"/>
      <c r="IL4474" s="29"/>
      <c r="IM4474" s="29"/>
      <c r="IN4474" s="29"/>
      <c r="IO4474" s="29"/>
      <c r="IP4474" s="29"/>
      <c r="IQ4474" s="29"/>
      <c r="IR4474" s="29"/>
      <c r="IS4474" s="29"/>
      <c r="IT4474" s="29"/>
      <c r="IU4474" s="29"/>
      <c r="IV4474" s="29"/>
      <c r="IW4474" s="29"/>
      <c r="IX4474" s="29"/>
      <c r="IY4474" s="29"/>
      <c r="IZ4474" s="29"/>
      <c r="JA4474" s="29"/>
      <c r="JB4474" s="29"/>
      <c r="JC4474" s="29"/>
      <c r="JD4474" s="29"/>
      <c r="JE4474" s="29"/>
      <c r="JF4474" s="29"/>
      <c r="JG4474" s="29"/>
      <c r="JH4474" s="29"/>
      <c r="JI4474" s="29"/>
      <c r="JJ4474" s="29"/>
      <c r="JK4474" s="29"/>
      <c r="JL4474" s="29"/>
      <c r="JM4474" s="29"/>
      <c r="JN4474" s="29"/>
      <c r="JO4474" s="29"/>
      <c r="JP4474" s="29"/>
      <c r="JQ4474" s="29"/>
      <c r="JR4474" s="29"/>
      <c r="JS4474" s="29"/>
      <c r="JT4474" s="29"/>
      <c r="JU4474" s="29"/>
      <c r="JV4474" s="29"/>
      <c r="JW4474" s="29"/>
      <c r="JX4474" s="29"/>
      <c r="JY4474" s="29"/>
      <c r="JZ4474" s="29"/>
      <c r="KA4474" s="29"/>
      <c r="KB4474" s="29"/>
      <c r="KC4474" s="29"/>
      <c r="KD4474" s="29"/>
      <c r="KE4474" s="29"/>
      <c r="KF4474" s="29"/>
      <c r="KG4474" s="29"/>
      <c r="KH4474" s="29"/>
      <c r="KI4474" s="29"/>
      <c r="KJ4474" s="29"/>
      <c r="KK4474" s="29"/>
      <c r="KL4474" s="29"/>
      <c r="KM4474" s="29"/>
      <c r="KN4474" s="29"/>
      <c r="KO4474" s="29"/>
      <c r="KP4474" s="29"/>
      <c r="KQ4474" s="29"/>
      <c r="KR4474" s="29"/>
      <c r="KS4474" s="29"/>
      <c r="KT4474" s="29"/>
      <c r="KU4474" s="29"/>
      <c r="KV4474" s="29"/>
      <c r="KW4474" s="29"/>
      <c r="KX4474" s="29"/>
      <c r="KY4474" s="29"/>
      <c r="KZ4474" s="29"/>
      <c r="LA4474" s="29"/>
      <c r="LB4474" s="29"/>
      <c r="LC4474" s="29"/>
      <c r="LD4474" s="29"/>
      <c r="LE4474" s="29"/>
      <c r="LF4474" s="29"/>
      <c r="LG4474" s="29"/>
      <c r="LH4474" s="29"/>
      <c r="LI4474" s="29"/>
      <c r="LJ4474" s="29"/>
      <c r="LK4474" s="29"/>
      <c r="LL4474" s="29"/>
      <c r="LM4474" s="29"/>
      <c r="LN4474" s="29"/>
      <c r="LO4474" s="29"/>
      <c r="LP4474" s="29"/>
      <c r="LQ4474" s="29"/>
      <c r="LR4474" s="29"/>
      <c r="LS4474" s="29"/>
      <c r="LT4474" s="29"/>
      <c r="LU4474" s="29"/>
      <c r="LV4474" s="29"/>
      <c r="LW4474" s="29"/>
      <c r="LX4474" s="29"/>
      <c r="LY4474" s="29"/>
      <c r="LZ4474" s="29"/>
      <c r="MA4474" s="29"/>
      <c r="MB4474" s="29"/>
      <c r="MC4474" s="29"/>
      <c r="MD4474" s="29"/>
      <c r="ME4474" s="29"/>
      <c r="MF4474" s="29"/>
      <c r="MG4474" s="29"/>
      <c r="MH4474" s="29"/>
      <c r="MI4474" s="29"/>
      <c r="MJ4474" s="29"/>
      <c r="MK4474" s="29"/>
      <c r="ML4474" s="29"/>
      <c r="MM4474" s="29"/>
      <c r="MN4474" s="29"/>
      <c r="MO4474" s="29"/>
      <c r="MP4474" s="29"/>
      <c r="MQ4474" s="29"/>
      <c r="MR4474" s="29"/>
      <c r="MS4474" s="29"/>
      <c r="MT4474" s="29"/>
      <c r="MU4474" s="29"/>
      <c r="MV4474" s="29"/>
      <c r="MW4474" s="29"/>
      <c r="MX4474" s="29"/>
      <c r="MY4474" s="29"/>
      <c r="MZ4474" s="29"/>
      <c r="NA4474" s="29"/>
      <c r="NB4474" s="29"/>
      <c r="NC4474" s="29"/>
      <c r="ND4474" s="29"/>
      <c r="NE4474" s="29"/>
      <c r="NF4474" s="29"/>
      <c r="NG4474" s="29"/>
      <c r="NH4474" s="29"/>
      <c r="NI4474" s="29"/>
      <c r="NJ4474" s="29"/>
      <c r="NK4474" s="29"/>
      <c r="NL4474" s="29"/>
      <c r="NM4474" s="29"/>
      <c r="NN4474" s="29"/>
      <c r="NO4474" s="29"/>
      <c r="NP4474" s="29"/>
      <c r="NQ4474" s="29"/>
      <c r="NR4474" s="29"/>
      <c r="NS4474" s="29"/>
      <c r="NT4474" s="29"/>
      <c r="NU4474" s="29"/>
      <c r="NV4474" s="29"/>
      <c r="NW4474" s="29"/>
      <c r="NX4474" s="29"/>
      <c r="NY4474" s="29"/>
      <c r="NZ4474" s="29"/>
      <c r="OA4474" s="29"/>
      <c r="OB4474" s="29"/>
      <c r="OC4474" s="29"/>
      <c r="OD4474" s="29"/>
      <c r="OE4474" s="29"/>
      <c r="OF4474" s="29"/>
      <c r="OG4474" s="29"/>
      <c r="OH4474" s="29"/>
    </row>
    <row r="4475" spans="1:398" ht="16.5" customHeight="1">
      <c r="A4475" s="30" t="s">
        <v>5742</v>
      </c>
      <c r="B4475" s="13"/>
      <c r="C4475" s="487"/>
      <c r="D4475" s="12"/>
      <c r="E4475" s="14" t="s">
        <v>8523</v>
      </c>
      <c r="F4475" s="14" t="s">
        <v>8524</v>
      </c>
      <c r="G4475" s="14"/>
      <c r="H4475" s="15">
        <v>1997</v>
      </c>
      <c r="I4475" s="15">
        <v>1</v>
      </c>
      <c r="J4475" s="15">
        <v>0</v>
      </c>
      <c r="K4475" s="15">
        <v>0</v>
      </c>
      <c r="L4475" s="16" t="s">
        <v>5725</v>
      </c>
      <c r="M4475" s="16"/>
      <c r="N4475" s="16" t="s">
        <v>41</v>
      </c>
      <c r="O4475" s="17">
        <v>1440</v>
      </c>
      <c r="P4475" s="17">
        <v>5</v>
      </c>
      <c r="Q4475" s="17">
        <v>0</v>
      </c>
      <c r="R4475" s="18" t="s">
        <v>33</v>
      </c>
      <c r="S4475" s="19">
        <v>60</v>
      </c>
      <c r="T4475" s="19">
        <v>120</v>
      </c>
      <c r="U4475" s="19">
        <v>1.3</v>
      </c>
      <c r="V4475" s="19"/>
      <c r="W4475" s="20">
        <f>(T4475*U4475)/1000</f>
        <v>0.156</v>
      </c>
      <c r="X4475" s="21">
        <v>224.64</v>
      </c>
      <c r="Y4475" s="22" t="s">
        <v>33</v>
      </c>
      <c r="Z4475" s="86" t="s">
        <v>62</v>
      </c>
      <c r="AA4475" s="86">
        <v>0</v>
      </c>
      <c r="AB4475" s="14" t="s">
        <v>414</v>
      </c>
      <c r="AC4475" s="14" t="s">
        <v>414</v>
      </c>
      <c r="AD4475" s="25"/>
      <c r="AE4475" s="26"/>
      <c r="AF4475" s="27"/>
      <c r="AG4475" s="31"/>
      <c r="AH4475" s="32"/>
      <c r="AI4475" s="32"/>
      <c r="AJ4475" s="32"/>
      <c r="AK4475" s="32"/>
      <c r="AL4475" s="32"/>
      <c r="AM4475" s="32"/>
      <c r="AN4475" s="32"/>
      <c r="AO4475" s="32"/>
      <c r="AP4475" s="30"/>
      <c r="AQ4475" s="30"/>
      <c r="AR4475" s="30"/>
      <c r="AS4475" s="30"/>
      <c r="AT4475" s="30"/>
      <c r="AU4475" s="30"/>
      <c r="AV4475" s="30"/>
      <c r="AW4475" s="30"/>
      <c r="AX4475" s="30"/>
      <c r="AY4475" s="30"/>
      <c r="AZ4475" s="30"/>
      <c r="BA4475" s="30"/>
      <c r="BB4475" s="30"/>
      <c r="BC4475" s="30"/>
      <c r="BD4475" s="30"/>
      <c r="BE4475" s="30"/>
      <c r="BF4475" s="30"/>
      <c r="BG4475" s="30"/>
      <c r="BH4475" s="30"/>
      <c r="BI4475" s="30"/>
      <c r="BJ4475" s="30"/>
      <c r="BK4475" s="30"/>
      <c r="BL4475" s="30"/>
      <c r="BM4475" s="30"/>
      <c r="BN4475" s="30"/>
      <c r="BO4475" s="30"/>
      <c r="BP4475" s="30"/>
      <c r="BQ4475" s="30"/>
      <c r="BR4475" s="29"/>
      <c r="BS4475" s="29"/>
      <c r="BT4475" s="29"/>
      <c r="BU4475" s="29"/>
      <c r="BV4475" s="29"/>
      <c r="BW4475" s="29"/>
      <c r="BX4475" s="29"/>
      <c r="BY4475" s="29"/>
      <c r="BZ4475" s="29"/>
      <c r="CA4475" s="29"/>
      <c r="CB4475" s="29"/>
      <c r="CC4475" s="29"/>
      <c r="CD4475" s="29"/>
      <c r="CE4475" s="29"/>
      <c r="CF4475" s="29"/>
      <c r="CG4475" s="29"/>
      <c r="CH4475" s="29"/>
      <c r="CI4475" s="29"/>
      <c r="CJ4475" s="29"/>
      <c r="CK4475" s="29"/>
      <c r="CL4475" s="29"/>
      <c r="CM4475" s="29"/>
      <c r="CN4475" s="29"/>
      <c r="CO4475" s="29"/>
      <c r="CP4475" s="29"/>
      <c r="CQ4475" s="29"/>
      <c r="CR4475" s="29"/>
      <c r="CS4475" s="29"/>
      <c r="CT4475" s="29"/>
      <c r="CU4475" s="29"/>
      <c r="CV4475" s="29"/>
      <c r="CW4475" s="29"/>
      <c r="CX4475" s="29"/>
      <c r="CY4475" s="29"/>
      <c r="CZ4475" s="29"/>
      <c r="DA4475" s="29"/>
      <c r="DB4475" s="29"/>
      <c r="DC4475" s="29"/>
      <c r="DD4475" s="29"/>
      <c r="DE4475" s="29"/>
      <c r="DF4475" s="29"/>
      <c r="DG4475" s="29"/>
      <c r="DH4475" s="29"/>
      <c r="DI4475" s="29"/>
      <c r="DJ4475" s="29"/>
      <c r="DK4475" s="29"/>
      <c r="DL4475" s="29"/>
      <c r="DM4475" s="29"/>
      <c r="DN4475" s="29"/>
      <c r="DO4475" s="29"/>
      <c r="DP4475" s="29"/>
      <c r="DQ4475" s="29"/>
      <c r="DR4475" s="29"/>
      <c r="DS4475" s="29"/>
      <c r="DT4475" s="29"/>
      <c r="DU4475" s="29"/>
      <c r="DV4475" s="29"/>
      <c r="DW4475" s="29"/>
      <c r="DX4475" s="29"/>
      <c r="DY4475" s="29"/>
      <c r="DZ4475" s="29"/>
      <c r="EA4475" s="29"/>
      <c r="EB4475" s="29"/>
      <c r="EC4475" s="29"/>
      <c r="ED4475" s="29"/>
      <c r="EE4475" s="29"/>
      <c r="EF4475" s="29"/>
      <c r="EG4475" s="29"/>
      <c r="EH4475" s="29"/>
      <c r="EI4475" s="29"/>
      <c r="EJ4475" s="29"/>
      <c r="EK4475" s="29"/>
      <c r="EL4475" s="29"/>
      <c r="EM4475" s="29"/>
      <c r="EN4475" s="29"/>
      <c r="EO4475" s="29"/>
      <c r="EP4475" s="29"/>
      <c r="EQ4475" s="29"/>
      <c r="ER4475" s="29"/>
      <c r="ES4475" s="29"/>
      <c r="ET4475" s="29"/>
      <c r="EU4475" s="29"/>
      <c r="EV4475" s="29"/>
      <c r="EW4475" s="29"/>
      <c r="EX4475" s="29"/>
      <c r="EY4475" s="29"/>
      <c r="EZ4475" s="29"/>
      <c r="FA4475" s="29"/>
      <c r="FB4475" s="29"/>
      <c r="FC4475" s="29"/>
      <c r="FD4475" s="29"/>
      <c r="FE4475" s="29"/>
      <c r="FF4475" s="29"/>
      <c r="FG4475" s="29"/>
      <c r="FH4475" s="29"/>
      <c r="FI4475" s="29"/>
      <c r="FJ4475" s="29"/>
      <c r="FK4475" s="29"/>
      <c r="FL4475" s="29"/>
      <c r="FM4475" s="29"/>
      <c r="FN4475" s="29"/>
      <c r="FO4475" s="29"/>
      <c r="FP4475" s="29"/>
      <c r="FQ4475" s="29"/>
      <c r="FR4475" s="29"/>
      <c r="FS4475" s="29"/>
      <c r="FT4475" s="29"/>
      <c r="FU4475" s="29"/>
      <c r="FV4475" s="29"/>
      <c r="FW4475" s="29"/>
      <c r="FX4475" s="29"/>
      <c r="FY4475" s="29"/>
      <c r="FZ4475" s="29"/>
      <c r="GA4475" s="29"/>
      <c r="GB4475" s="29"/>
      <c r="GC4475" s="29"/>
      <c r="GD4475" s="29"/>
      <c r="GE4475" s="29"/>
      <c r="GF4475" s="29"/>
      <c r="GG4475" s="29"/>
      <c r="GH4475" s="29"/>
      <c r="GI4475" s="29"/>
      <c r="GJ4475" s="29"/>
      <c r="GK4475" s="29"/>
      <c r="GL4475" s="29"/>
      <c r="GM4475" s="29"/>
      <c r="GN4475" s="29"/>
      <c r="GO4475" s="29"/>
      <c r="GP4475" s="29"/>
      <c r="GQ4475" s="29"/>
      <c r="GR4475" s="29"/>
      <c r="GS4475" s="29"/>
      <c r="GT4475" s="29"/>
      <c r="GU4475" s="29"/>
      <c r="GV4475" s="29"/>
      <c r="GW4475" s="29"/>
      <c r="GX4475" s="29"/>
      <c r="GY4475" s="29"/>
      <c r="GZ4475" s="29"/>
      <c r="HA4475" s="29"/>
      <c r="HB4475" s="29"/>
      <c r="HC4475" s="29"/>
      <c r="HD4475" s="29"/>
      <c r="HE4475" s="29"/>
      <c r="HF4475" s="29"/>
      <c r="HG4475" s="29"/>
      <c r="HH4475" s="29"/>
      <c r="HI4475" s="29"/>
      <c r="HJ4475" s="29"/>
      <c r="HK4475" s="29"/>
      <c r="HL4475" s="29"/>
      <c r="HM4475" s="29"/>
      <c r="HN4475" s="29"/>
      <c r="HO4475" s="29"/>
      <c r="HP4475" s="29"/>
      <c r="HQ4475" s="29"/>
      <c r="HR4475" s="29"/>
      <c r="HS4475" s="29"/>
      <c r="HT4475" s="29"/>
      <c r="HU4475" s="29"/>
      <c r="HV4475" s="29"/>
      <c r="HW4475" s="29"/>
      <c r="HX4475" s="29"/>
      <c r="HY4475" s="29"/>
      <c r="HZ4475" s="29"/>
      <c r="IA4475" s="29"/>
      <c r="IB4475" s="29"/>
      <c r="IC4475" s="29"/>
      <c r="ID4475" s="29"/>
      <c r="IE4475" s="29"/>
      <c r="IF4475" s="29"/>
      <c r="IG4475" s="29"/>
      <c r="IH4475" s="29"/>
      <c r="II4475" s="29"/>
      <c r="IJ4475" s="29"/>
      <c r="IK4475" s="29"/>
      <c r="IL4475" s="29"/>
      <c r="IM4475" s="29"/>
      <c r="IN4475" s="29"/>
      <c r="IO4475" s="29"/>
      <c r="IP4475" s="29"/>
      <c r="IQ4475" s="29"/>
      <c r="IR4475" s="29"/>
      <c r="IS4475" s="29"/>
      <c r="IT4475" s="29"/>
      <c r="IU4475" s="29"/>
      <c r="IV4475" s="29"/>
      <c r="IW4475" s="29"/>
      <c r="IX4475" s="29"/>
      <c r="IY4475" s="29"/>
      <c r="IZ4475" s="29"/>
      <c r="JA4475" s="29"/>
      <c r="JB4475" s="29"/>
      <c r="JC4475" s="29"/>
      <c r="JD4475" s="29"/>
      <c r="JE4475" s="29"/>
      <c r="JF4475" s="29"/>
      <c r="JG4475" s="29"/>
      <c r="JH4475" s="29"/>
      <c r="JI4475" s="29"/>
      <c r="JJ4475" s="29"/>
      <c r="JK4475" s="29"/>
      <c r="JL4475" s="29"/>
      <c r="JM4475" s="29"/>
      <c r="JN4475" s="29"/>
      <c r="JO4475" s="29"/>
      <c r="JP4475" s="29"/>
      <c r="JQ4475" s="29"/>
      <c r="JR4475" s="29"/>
      <c r="JS4475" s="29"/>
      <c r="JT4475" s="29"/>
      <c r="JU4475" s="29"/>
      <c r="JV4475" s="29"/>
      <c r="JW4475" s="29"/>
      <c r="JX4475" s="29"/>
      <c r="JY4475" s="29"/>
      <c r="JZ4475" s="29"/>
      <c r="KA4475" s="29"/>
      <c r="KB4475" s="29"/>
      <c r="KC4475" s="29"/>
      <c r="KD4475" s="29"/>
      <c r="KE4475" s="29"/>
      <c r="KF4475" s="29"/>
      <c r="KG4475" s="29"/>
      <c r="KH4475" s="29"/>
      <c r="KI4475" s="29"/>
      <c r="KJ4475" s="29"/>
      <c r="KK4475" s="29"/>
      <c r="KL4475" s="29"/>
      <c r="KM4475" s="29"/>
      <c r="KN4475" s="29"/>
      <c r="KO4475" s="29"/>
      <c r="KP4475" s="29"/>
      <c r="KQ4475" s="29"/>
      <c r="KR4475" s="29"/>
      <c r="KS4475" s="29"/>
      <c r="KT4475" s="29"/>
      <c r="KU4475" s="29"/>
      <c r="KV4475" s="29"/>
      <c r="KW4475" s="29"/>
      <c r="KX4475" s="29"/>
      <c r="KY4475" s="29"/>
      <c r="KZ4475" s="29"/>
      <c r="LA4475" s="29"/>
      <c r="LB4475" s="29"/>
      <c r="LC4475" s="29"/>
      <c r="LD4475" s="29"/>
      <c r="LE4475" s="29"/>
      <c r="LF4475" s="29"/>
      <c r="LG4475" s="29"/>
      <c r="LH4475" s="29"/>
      <c r="LI4475" s="29"/>
      <c r="LJ4475" s="29"/>
      <c r="LK4475" s="29"/>
      <c r="LL4475" s="29"/>
      <c r="LM4475" s="29"/>
      <c r="LN4475" s="29"/>
      <c r="LO4475" s="29"/>
      <c r="LP4475" s="29"/>
      <c r="LQ4475" s="29"/>
      <c r="LR4475" s="29"/>
      <c r="LS4475" s="29"/>
      <c r="LT4475" s="29"/>
      <c r="LU4475" s="29"/>
      <c r="LV4475" s="29"/>
      <c r="LW4475" s="29"/>
      <c r="LX4475" s="29"/>
      <c r="LY4475" s="29"/>
      <c r="LZ4475" s="29"/>
      <c r="MA4475" s="29"/>
      <c r="MB4475" s="29"/>
      <c r="MC4475" s="29"/>
      <c r="MD4475" s="29"/>
      <c r="ME4475" s="29"/>
      <c r="MF4475" s="29"/>
      <c r="MG4475" s="29"/>
      <c r="MH4475" s="29"/>
      <c r="MI4475" s="29"/>
      <c r="MJ4475" s="29"/>
      <c r="MK4475" s="29"/>
      <c r="ML4475" s="29"/>
      <c r="MM4475" s="29"/>
      <c r="MN4475" s="29"/>
      <c r="MO4475" s="29"/>
      <c r="MP4475" s="29"/>
      <c r="MQ4475" s="29"/>
      <c r="MR4475" s="29"/>
      <c r="MS4475" s="29"/>
      <c r="MT4475" s="29"/>
      <c r="MU4475" s="29"/>
      <c r="MV4475" s="29"/>
      <c r="MW4475" s="29"/>
      <c r="MX4475" s="29"/>
      <c r="MY4475" s="29"/>
      <c r="MZ4475" s="29"/>
      <c r="NA4475" s="29"/>
      <c r="NB4475" s="29"/>
      <c r="NC4475" s="29"/>
      <c r="ND4475" s="29"/>
      <c r="NE4475" s="29"/>
      <c r="NF4475" s="29"/>
      <c r="NG4475" s="29"/>
      <c r="NH4475" s="29"/>
      <c r="NI4475" s="29"/>
      <c r="NJ4475" s="29"/>
      <c r="NK4475" s="29"/>
      <c r="NL4475" s="29"/>
      <c r="NM4475" s="29"/>
      <c r="NN4475" s="29"/>
      <c r="NO4475" s="29"/>
      <c r="NP4475" s="29"/>
      <c r="NQ4475" s="29"/>
      <c r="NR4475" s="29"/>
      <c r="NS4475" s="29"/>
      <c r="NT4475" s="29"/>
      <c r="NU4475" s="29"/>
      <c r="NV4475" s="29"/>
      <c r="NW4475" s="29"/>
      <c r="NX4475" s="29"/>
      <c r="NY4475" s="29"/>
      <c r="NZ4475" s="29"/>
      <c r="OA4475" s="29"/>
      <c r="OB4475" s="29"/>
      <c r="OC4475" s="29"/>
      <c r="OD4475" s="29"/>
      <c r="OE4475" s="29"/>
      <c r="OF4475" s="29"/>
      <c r="OG4475" s="29"/>
      <c r="OH4475" s="29"/>
    </row>
    <row r="4476" spans="1:398" ht="16.5" customHeight="1">
      <c r="A4476" s="30" t="s">
        <v>5742</v>
      </c>
      <c r="B4476" s="13"/>
      <c r="C4476" s="368"/>
      <c r="D4476" s="12"/>
      <c r="E4476" s="14" t="s">
        <v>5730</v>
      </c>
      <c r="F4476" s="14"/>
      <c r="G4476" s="14"/>
      <c r="H4476" s="15"/>
      <c r="I4476" s="15">
        <v>1</v>
      </c>
      <c r="J4476" s="15"/>
      <c r="K4476" s="15"/>
      <c r="L4476" s="16" t="s">
        <v>5700</v>
      </c>
      <c r="M4476" s="16"/>
      <c r="N4476" s="16" t="s">
        <v>61</v>
      </c>
      <c r="O4476" s="94">
        <v>900</v>
      </c>
      <c r="P4476" s="94">
        <v>0</v>
      </c>
      <c r="Q4476" s="94">
        <v>0</v>
      </c>
      <c r="R4476" s="94" t="s">
        <v>33</v>
      </c>
      <c r="S4476" s="19">
        <v>60</v>
      </c>
      <c r="T4476" s="19">
        <v>110</v>
      </c>
      <c r="U4476" s="19">
        <v>0</v>
      </c>
      <c r="V4476" s="19">
        <v>0</v>
      </c>
      <c r="W4476" s="20">
        <v>0.25</v>
      </c>
      <c r="X4476" s="21">
        <v>225</v>
      </c>
      <c r="Y4476" s="22" t="s">
        <v>33</v>
      </c>
      <c r="Z4476" s="86" t="s">
        <v>62</v>
      </c>
      <c r="AA4476" s="86">
        <v>0</v>
      </c>
      <c r="AB4476" s="14" t="s">
        <v>414</v>
      </c>
      <c r="AC4476" s="14" t="s">
        <v>414</v>
      </c>
      <c r="AD4476" s="25"/>
      <c r="AE4476" s="26"/>
      <c r="AF4476" s="27"/>
      <c r="AG4476" s="31"/>
      <c r="AH4476" s="32"/>
      <c r="AI4476" s="32"/>
      <c r="AJ4476" s="32"/>
      <c r="AK4476" s="32"/>
      <c r="AL4476" s="32"/>
      <c r="AM4476" s="32"/>
      <c r="AN4476" s="32"/>
      <c r="AO4476" s="32"/>
      <c r="AP4476" s="30"/>
      <c r="AQ4476" s="30"/>
      <c r="AR4476" s="30"/>
      <c r="AS4476" s="30"/>
      <c r="AT4476" s="30"/>
      <c r="AU4476" s="30"/>
      <c r="AV4476" s="30"/>
      <c r="AW4476" s="30"/>
      <c r="AX4476" s="30"/>
      <c r="AY4476" s="30"/>
      <c r="AZ4476" s="30"/>
      <c r="BA4476" s="30"/>
      <c r="BB4476" s="30"/>
      <c r="BC4476" s="30"/>
      <c r="BD4476" s="30"/>
      <c r="BE4476" s="30"/>
      <c r="BF4476" s="30"/>
      <c r="BG4476" s="30"/>
      <c r="BH4476" s="30"/>
      <c r="BI4476" s="30"/>
      <c r="BJ4476" s="30"/>
      <c r="BK4476" s="30"/>
      <c r="BL4476" s="30"/>
      <c r="BM4476" s="30"/>
      <c r="BN4476" s="30"/>
      <c r="BO4476" s="30"/>
      <c r="BP4476" s="30"/>
      <c r="BQ4476" s="30"/>
      <c r="BR4476" s="29"/>
      <c r="BS4476" s="29"/>
      <c r="BT4476" s="29"/>
      <c r="BU4476" s="29"/>
      <c r="BV4476" s="29"/>
      <c r="BW4476" s="29"/>
      <c r="BX4476" s="29"/>
      <c r="BY4476" s="29"/>
      <c r="BZ4476" s="29"/>
      <c r="CA4476" s="29"/>
      <c r="CB4476" s="29"/>
      <c r="CC4476" s="29"/>
      <c r="CD4476" s="29"/>
      <c r="CE4476" s="29"/>
      <c r="CF4476" s="29"/>
      <c r="CG4476" s="29"/>
      <c r="CH4476" s="29"/>
      <c r="CI4476" s="29"/>
      <c r="CJ4476" s="29"/>
      <c r="CK4476" s="29"/>
      <c r="CL4476" s="29"/>
      <c r="CM4476" s="29"/>
      <c r="CN4476" s="29"/>
      <c r="CO4476" s="29"/>
      <c r="CP4476" s="29"/>
      <c r="CQ4476" s="29"/>
      <c r="CR4476" s="29"/>
      <c r="CS4476" s="29"/>
      <c r="CT4476" s="29"/>
      <c r="CU4476" s="29"/>
      <c r="CV4476" s="29"/>
      <c r="CW4476" s="29"/>
      <c r="CX4476" s="29"/>
      <c r="CY4476" s="29"/>
      <c r="CZ4476" s="29"/>
      <c r="DA4476" s="29"/>
      <c r="DB4476" s="29"/>
      <c r="DC4476" s="29"/>
      <c r="DD4476" s="29"/>
      <c r="DE4476" s="29"/>
      <c r="DF4476" s="29"/>
      <c r="DG4476" s="29"/>
      <c r="DH4476" s="29"/>
      <c r="DI4476" s="29"/>
      <c r="DJ4476" s="29"/>
      <c r="DK4476" s="29"/>
      <c r="DL4476" s="29"/>
      <c r="DM4476" s="29"/>
      <c r="DN4476" s="29"/>
      <c r="DO4476" s="29"/>
      <c r="DP4476" s="29"/>
      <c r="DQ4476" s="29"/>
      <c r="DR4476" s="29"/>
      <c r="DS4476" s="29"/>
      <c r="DT4476" s="29"/>
      <c r="DU4476" s="29"/>
      <c r="DV4476" s="29"/>
      <c r="DW4476" s="29"/>
      <c r="DX4476" s="29"/>
      <c r="DY4476" s="29"/>
      <c r="DZ4476" s="29"/>
      <c r="EA4476" s="29"/>
      <c r="EB4476" s="29"/>
      <c r="EC4476" s="29"/>
      <c r="ED4476" s="29"/>
      <c r="EE4476" s="29"/>
      <c r="EF4476" s="29"/>
      <c r="EG4476" s="29"/>
      <c r="EH4476" s="29"/>
      <c r="EI4476" s="29"/>
      <c r="EJ4476" s="29"/>
      <c r="EK4476" s="29"/>
      <c r="EL4476" s="29"/>
      <c r="EM4476" s="29"/>
      <c r="EN4476" s="29"/>
      <c r="EO4476" s="29"/>
      <c r="EP4476" s="29"/>
      <c r="EQ4476" s="29"/>
      <c r="ER4476" s="29"/>
      <c r="ES4476" s="29"/>
      <c r="ET4476" s="29"/>
      <c r="EU4476" s="29"/>
      <c r="EV4476" s="29"/>
      <c r="EW4476" s="29"/>
      <c r="EX4476" s="29"/>
      <c r="EY4476" s="29"/>
      <c r="EZ4476" s="29"/>
      <c r="FA4476" s="29"/>
      <c r="FB4476" s="29"/>
      <c r="FC4476" s="29"/>
      <c r="FD4476" s="29"/>
      <c r="FE4476" s="29"/>
      <c r="FF4476" s="29"/>
      <c r="FG4476" s="29"/>
      <c r="FH4476" s="29"/>
      <c r="FI4476" s="29"/>
      <c r="FJ4476" s="29"/>
      <c r="FK4476" s="29"/>
      <c r="FL4476" s="29"/>
      <c r="FM4476" s="29"/>
      <c r="FN4476" s="29"/>
      <c r="FO4476" s="29"/>
      <c r="FP4476" s="29"/>
      <c r="FQ4476" s="29"/>
      <c r="FR4476" s="29"/>
      <c r="FS4476" s="29"/>
      <c r="FT4476" s="29"/>
      <c r="FU4476" s="29"/>
      <c r="FV4476" s="29"/>
      <c r="FW4476" s="29"/>
      <c r="FX4476" s="29"/>
      <c r="FY4476" s="29"/>
      <c r="FZ4476" s="29"/>
      <c r="GA4476" s="29"/>
      <c r="GB4476" s="29"/>
      <c r="GC4476" s="29"/>
      <c r="GD4476" s="29"/>
      <c r="GE4476" s="29"/>
      <c r="GF4476" s="29"/>
      <c r="GG4476" s="29"/>
      <c r="GH4476" s="29"/>
      <c r="GI4476" s="29"/>
      <c r="GJ4476" s="29"/>
      <c r="GK4476" s="29"/>
      <c r="GL4476" s="29"/>
      <c r="GM4476" s="29"/>
      <c r="GN4476" s="29"/>
      <c r="GO4476" s="29"/>
      <c r="GP4476" s="29"/>
      <c r="GQ4476" s="29"/>
      <c r="GR4476" s="29"/>
      <c r="GS4476" s="29"/>
      <c r="GT4476" s="29"/>
      <c r="GU4476" s="29"/>
      <c r="GV4476" s="29"/>
      <c r="GW4476" s="29"/>
      <c r="GX4476" s="29"/>
      <c r="GY4476" s="29"/>
      <c r="GZ4476" s="29"/>
      <c r="HA4476" s="29"/>
      <c r="HB4476" s="29"/>
      <c r="HC4476" s="29"/>
      <c r="HD4476" s="29"/>
      <c r="HE4476" s="29"/>
      <c r="HF4476" s="29"/>
      <c r="HG4476" s="29"/>
      <c r="HH4476" s="29"/>
      <c r="HI4476" s="29"/>
      <c r="HJ4476" s="29"/>
      <c r="HK4476" s="29"/>
      <c r="HL4476" s="29"/>
      <c r="HM4476" s="29"/>
      <c r="HN4476" s="29"/>
      <c r="HO4476" s="29"/>
      <c r="HP4476" s="29"/>
      <c r="HQ4476" s="29"/>
      <c r="HR4476" s="29"/>
      <c r="HS4476" s="29"/>
      <c r="HT4476" s="29"/>
      <c r="HU4476" s="29"/>
      <c r="HV4476" s="29"/>
      <c r="HW4476" s="29"/>
      <c r="HX4476" s="29"/>
      <c r="HY4476" s="29"/>
      <c r="HZ4476" s="29"/>
      <c r="IA4476" s="29"/>
      <c r="IB4476" s="29"/>
      <c r="IC4476" s="29"/>
      <c r="ID4476" s="29"/>
      <c r="IE4476" s="29"/>
      <c r="IF4476" s="29"/>
      <c r="IG4476" s="29"/>
      <c r="IH4476" s="29"/>
      <c r="II4476" s="29"/>
      <c r="IJ4476" s="29"/>
      <c r="IK4476" s="29"/>
      <c r="IL4476" s="29"/>
      <c r="IM4476" s="29"/>
      <c r="IN4476" s="29"/>
      <c r="IO4476" s="29"/>
      <c r="IP4476" s="29"/>
      <c r="IQ4476" s="29"/>
      <c r="IR4476" s="29"/>
      <c r="IS4476" s="29"/>
      <c r="IT4476" s="29"/>
      <c r="IU4476" s="29"/>
      <c r="IV4476" s="29"/>
      <c r="IW4476" s="29"/>
      <c r="IX4476" s="29"/>
      <c r="IY4476" s="29"/>
      <c r="IZ4476" s="29"/>
      <c r="JA4476" s="29"/>
      <c r="JB4476" s="29"/>
      <c r="JC4476" s="29"/>
      <c r="JD4476" s="29"/>
      <c r="JE4476" s="29"/>
      <c r="JF4476" s="29"/>
      <c r="JG4476" s="29"/>
      <c r="JH4476" s="29"/>
      <c r="JI4476" s="29"/>
      <c r="JJ4476" s="29"/>
      <c r="JK4476" s="29"/>
      <c r="JL4476" s="29"/>
      <c r="JM4476" s="29"/>
      <c r="JN4476" s="29"/>
      <c r="JO4476" s="29"/>
      <c r="JP4476" s="29"/>
      <c r="JQ4476" s="29"/>
      <c r="JR4476" s="29"/>
      <c r="JS4476" s="29"/>
      <c r="JT4476" s="29"/>
      <c r="JU4476" s="29"/>
      <c r="JV4476" s="29"/>
      <c r="JW4476" s="29"/>
      <c r="JX4476" s="29"/>
      <c r="JY4476" s="29"/>
      <c r="JZ4476" s="29"/>
      <c r="KA4476" s="29"/>
      <c r="KB4476" s="29"/>
      <c r="KC4476" s="29"/>
      <c r="KD4476" s="29"/>
      <c r="KE4476" s="29"/>
      <c r="KF4476" s="29"/>
      <c r="KG4476" s="29"/>
      <c r="KH4476" s="29"/>
      <c r="KI4476" s="29"/>
      <c r="KJ4476" s="29"/>
      <c r="KK4476" s="29"/>
      <c r="KL4476" s="29"/>
      <c r="KM4476" s="29"/>
      <c r="KN4476" s="29"/>
      <c r="KO4476" s="29"/>
      <c r="KP4476" s="29"/>
      <c r="KQ4476" s="29"/>
      <c r="KR4476" s="29"/>
      <c r="KS4476" s="29"/>
      <c r="KT4476" s="29"/>
      <c r="KU4476" s="29"/>
      <c r="KV4476" s="29"/>
      <c r="KW4476" s="29"/>
      <c r="KX4476" s="29"/>
      <c r="KY4476" s="29"/>
      <c r="KZ4476" s="29"/>
      <c r="LA4476" s="29"/>
      <c r="LB4476" s="29"/>
      <c r="LC4476" s="29"/>
      <c r="LD4476" s="29"/>
      <c r="LE4476" s="29"/>
      <c r="LF4476" s="29"/>
      <c r="LG4476" s="29"/>
      <c r="LH4476" s="29"/>
      <c r="LI4476" s="29"/>
      <c r="LJ4476" s="29"/>
      <c r="LK4476" s="29"/>
      <c r="LL4476" s="29"/>
      <c r="LM4476" s="29"/>
      <c r="LN4476" s="29"/>
      <c r="LO4476" s="29"/>
      <c r="LP4476" s="29"/>
      <c r="LQ4476" s="29"/>
      <c r="LR4476" s="29"/>
      <c r="LS4476" s="29"/>
      <c r="LT4476" s="29"/>
      <c r="LU4476" s="29"/>
      <c r="LV4476" s="29"/>
      <c r="LW4476" s="29"/>
      <c r="LX4476" s="29"/>
      <c r="LY4476" s="29"/>
      <c r="LZ4476" s="29"/>
      <c r="MA4476" s="29"/>
      <c r="MB4476" s="29"/>
      <c r="MC4476" s="29"/>
      <c r="MD4476" s="29"/>
      <c r="ME4476" s="29"/>
      <c r="MF4476" s="29"/>
      <c r="MG4476" s="29"/>
      <c r="MH4476" s="29"/>
      <c r="MI4476" s="29"/>
      <c r="MJ4476" s="29"/>
      <c r="MK4476" s="29"/>
      <c r="ML4476" s="29"/>
      <c r="MM4476" s="29"/>
      <c r="MN4476" s="29"/>
      <c r="MO4476" s="29"/>
      <c r="MP4476" s="29"/>
      <c r="MQ4476" s="29"/>
      <c r="MR4476" s="29"/>
      <c r="MS4476" s="29"/>
      <c r="MT4476" s="29"/>
      <c r="MU4476" s="29"/>
      <c r="MV4476" s="29"/>
      <c r="MW4476" s="29"/>
      <c r="MX4476" s="29"/>
      <c r="MY4476" s="29"/>
      <c r="MZ4476" s="29"/>
      <c r="NA4476" s="29"/>
      <c r="NB4476" s="29"/>
      <c r="NC4476" s="29"/>
      <c r="ND4476" s="29"/>
      <c r="NE4476" s="29"/>
      <c r="NF4476" s="29"/>
      <c r="NG4476" s="29"/>
      <c r="NH4476" s="29"/>
      <c r="NI4476" s="29"/>
      <c r="NJ4476" s="29"/>
      <c r="NK4476" s="29"/>
      <c r="NL4476" s="29"/>
      <c r="NM4476" s="29"/>
      <c r="NN4476" s="29"/>
      <c r="NO4476" s="29"/>
      <c r="NP4476" s="29"/>
      <c r="NQ4476" s="29"/>
      <c r="NR4476" s="29"/>
      <c r="NS4476" s="29"/>
      <c r="NT4476" s="29"/>
      <c r="NU4476" s="29"/>
      <c r="NV4476" s="29"/>
      <c r="NW4476" s="29"/>
      <c r="NX4476" s="29"/>
      <c r="NY4476" s="29"/>
      <c r="NZ4476" s="29"/>
      <c r="OA4476" s="29"/>
      <c r="OB4476" s="29"/>
      <c r="OC4476" s="29"/>
      <c r="OD4476" s="29"/>
      <c r="OE4476" s="29"/>
      <c r="OF4476" s="29"/>
      <c r="OG4476" s="29"/>
      <c r="OH4476" s="29"/>
    </row>
    <row r="4477" spans="1:398" ht="16.5" customHeight="1">
      <c r="A4477" s="30" t="s">
        <v>5742</v>
      </c>
      <c r="B4477" s="13"/>
      <c r="C4477" s="487"/>
      <c r="D4477" s="12"/>
      <c r="E4477" s="14" t="s">
        <v>5688</v>
      </c>
      <c r="F4477" s="14" t="s">
        <v>1634</v>
      </c>
      <c r="G4477" s="14" t="s">
        <v>5749</v>
      </c>
      <c r="H4477" s="15" t="s">
        <v>68</v>
      </c>
      <c r="I4477" s="15">
        <v>1</v>
      </c>
      <c r="J4477" s="15" t="s">
        <v>68</v>
      </c>
      <c r="K4477" s="15" t="s">
        <v>68</v>
      </c>
      <c r="L4477" s="16" t="s">
        <v>5750</v>
      </c>
      <c r="M4477" s="16"/>
      <c r="N4477" s="16" t="s">
        <v>41</v>
      </c>
      <c r="O4477" s="17">
        <v>120</v>
      </c>
      <c r="P4477" s="17">
        <v>0</v>
      </c>
      <c r="Q4477" s="17">
        <v>0</v>
      </c>
      <c r="R4477" s="18" t="s">
        <v>33</v>
      </c>
      <c r="S4477" s="19">
        <v>60</v>
      </c>
      <c r="T4477" s="19">
        <v>110</v>
      </c>
      <c r="U4477" s="19">
        <v>0</v>
      </c>
      <c r="V4477" s="19">
        <v>0</v>
      </c>
      <c r="W4477" s="20">
        <v>2</v>
      </c>
      <c r="X4477" s="21">
        <v>240</v>
      </c>
      <c r="Y4477" s="22" t="s">
        <v>33</v>
      </c>
      <c r="Z4477" s="86" t="s">
        <v>62</v>
      </c>
      <c r="AA4477" s="86">
        <v>0</v>
      </c>
      <c r="AB4477" s="86" t="s">
        <v>68</v>
      </c>
      <c r="AC4477" s="86" t="s">
        <v>68</v>
      </c>
      <c r="AD4477" s="25"/>
      <c r="AE4477" s="26"/>
      <c r="AF4477" s="27"/>
      <c r="AG4477" s="31"/>
      <c r="AH4477" s="32"/>
      <c r="AI4477" s="32"/>
      <c r="AJ4477" s="32"/>
      <c r="AK4477" s="32"/>
      <c r="AL4477" s="32"/>
      <c r="AM4477" s="32"/>
      <c r="AN4477" s="32"/>
      <c r="AO4477" s="32"/>
      <c r="AP4477" s="30"/>
      <c r="AQ4477" s="30"/>
      <c r="AR4477" s="30"/>
      <c r="AS4477" s="30"/>
      <c r="AT4477" s="30"/>
      <c r="AU4477" s="30"/>
      <c r="AV4477" s="30"/>
      <c r="AW4477" s="30"/>
      <c r="AX4477" s="30"/>
      <c r="AY4477" s="30"/>
      <c r="AZ4477" s="30"/>
      <c r="BA4477" s="30"/>
      <c r="BB4477" s="30"/>
      <c r="BC4477" s="30"/>
      <c r="BD4477" s="30"/>
      <c r="BE4477" s="30"/>
      <c r="BF4477" s="30"/>
      <c r="BG4477" s="30"/>
      <c r="BH4477" s="30"/>
      <c r="BI4477" s="30"/>
      <c r="BJ4477" s="30"/>
      <c r="BK4477" s="30"/>
      <c r="BL4477" s="30"/>
      <c r="BM4477" s="30"/>
      <c r="BN4477" s="30"/>
      <c r="BO4477" s="30"/>
      <c r="BP4477" s="30"/>
      <c r="BQ4477" s="30"/>
      <c r="BR4477" s="29"/>
      <c r="BS4477" s="29"/>
      <c r="BT4477" s="29"/>
      <c r="BU4477" s="29"/>
      <c r="BV4477" s="29"/>
      <c r="BW4477" s="29"/>
      <c r="BX4477" s="29"/>
      <c r="BY4477" s="29"/>
      <c r="BZ4477" s="29"/>
      <c r="CA4477" s="29"/>
      <c r="CB4477" s="29"/>
      <c r="CC4477" s="29"/>
      <c r="CD4477" s="29"/>
      <c r="CE4477" s="29"/>
      <c r="CF4477" s="29"/>
      <c r="CG4477" s="29"/>
      <c r="CH4477" s="29"/>
      <c r="CI4477" s="29"/>
      <c r="CJ4477" s="29"/>
      <c r="CK4477" s="29"/>
      <c r="CL4477" s="29"/>
      <c r="CM4477" s="29"/>
      <c r="CN4477" s="29"/>
      <c r="CO4477" s="29"/>
      <c r="CP4477" s="29"/>
      <c r="CQ4477" s="29"/>
      <c r="CR4477" s="29"/>
      <c r="CS4477" s="29"/>
      <c r="CT4477" s="29"/>
      <c r="CU4477" s="29"/>
      <c r="CV4477" s="29"/>
      <c r="CW4477" s="29"/>
      <c r="CX4477" s="29"/>
      <c r="CY4477" s="29"/>
      <c r="CZ4477" s="29"/>
      <c r="DA4477" s="29"/>
      <c r="DB4477" s="29"/>
      <c r="DC4477" s="29"/>
      <c r="DD4477" s="29"/>
      <c r="DE4477" s="29"/>
      <c r="DF4477" s="29"/>
      <c r="DG4477" s="29"/>
      <c r="DH4477" s="29"/>
      <c r="DI4477" s="29"/>
      <c r="DJ4477" s="29"/>
      <c r="DK4477" s="29"/>
      <c r="DL4477" s="29"/>
      <c r="DM4477" s="29"/>
      <c r="DN4477" s="29"/>
      <c r="DO4477" s="29"/>
      <c r="DP4477" s="29"/>
      <c r="DQ4477" s="29"/>
      <c r="DR4477" s="29"/>
      <c r="DS4477" s="29"/>
      <c r="DT4477" s="29"/>
      <c r="DU4477" s="29"/>
      <c r="DV4477" s="29"/>
      <c r="DW4477" s="29"/>
      <c r="DX4477" s="29"/>
      <c r="DY4477" s="29"/>
      <c r="DZ4477" s="29"/>
      <c r="EA4477" s="29"/>
      <c r="EB4477" s="29"/>
      <c r="EC4477" s="29"/>
      <c r="ED4477" s="29"/>
      <c r="EE4477" s="29"/>
      <c r="EF4477" s="29"/>
      <c r="EG4477" s="29"/>
      <c r="EH4477" s="29"/>
      <c r="EI4477" s="29"/>
      <c r="EJ4477" s="29"/>
      <c r="EK4477" s="29"/>
      <c r="EL4477" s="29"/>
      <c r="EM4477" s="29"/>
      <c r="EN4477" s="29"/>
      <c r="EO4477" s="29"/>
      <c r="EP4477" s="29"/>
      <c r="EQ4477" s="29"/>
      <c r="ER4477" s="29"/>
      <c r="ES4477" s="29"/>
      <c r="ET4477" s="29"/>
      <c r="EU4477" s="29"/>
      <c r="EV4477" s="29"/>
      <c r="EW4477" s="29"/>
      <c r="EX4477" s="29"/>
      <c r="EY4477" s="29"/>
      <c r="EZ4477" s="29"/>
      <c r="FA4477" s="29"/>
      <c r="FB4477" s="29"/>
      <c r="FC4477" s="29"/>
      <c r="FD4477" s="29"/>
      <c r="FE4477" s="29"/>
      <c r="FF4477" s="29"/>
      <c r="FG4477" s="29"/>
      <c r="FH4477" s="29"/>
      <c r="FI4477" s="29"/>
      <c r="FJ4477" s="29"/>
      <c r="FK4477" s="29"/>
      <c r="FL4477" s="29"/>
      <c r="FM4477" s="29"/>
      <c r="FN4477" s="29"/>
      <c r="FO4477" s="29"/>
      <c r="FP4477" s="29"/>
      <c r="FQ4477" s="29"/>
      <c r="FR4477" s="29"/>
      <c r="FS4477" s="29"/>
      <c r="FT4477" s="29"/>
      <c r="FU4477" s="29"/>
      <c r="FV4477" s="29"/>
      <c r="FW4477" s="29"/>
      <c r="FX4477" s="29"/>
      <c r="FY4477" s="29"/>
      <c r="FZ4477" s="29"/>
      <c r="GA4477" s="29"/>
      <c r="GB4477" s="29"/>
      <c r="GC4477" s="29"/>
      <c r="GD4477" s="29"/>
      <c r="GE4477" s="29"/>
      <c r="GF4477" s="29"/>
      <c r="GG4477" s="29"/>
      <c r="GH4477" s="29"/>
      <c r="GI4477" s="29"/>
      <c r="GJ4477" s="29"/>
      <c r="GK4477" s="29"/>
      <c r="GL4477" s="29"/>
      <c r="GM4477" s="29"/>
      <c r="GN4477" s="29"/>
      <c r="GO4477" s="29"/>
      <c r="GP4477" s="29"/>
      <c r="GQ4477" s="29"/>
      <c r="GR4477" s="29"/>
      <c r="GS4477" s="29"/>
      <c r="GT4477" s="29"/>
      <c r="GU4477" s="29"/>
      <c r="GV4477" s="29"/>
      <c r="GW4477" s="29"/>
      <c r="GX4477" s="29"/>
      <c r="GY4477" s="29"/>
      <c r="GZ4477" s="29"/>
      <c r="HA4477" s="29"/>
      <c r="HB4477" s="29"/>
      <c r="HC4477" s="29"/>
      <c r="HD4477" s="29"/>
      <c r="HE4477" s="29"/>
      <c r="HF4477" s="29"/>
      <c r="HG4477" s="29"/>
      <c r="HH4477" s="29"/>
      <c r="HI4477" s="29"/>
      <c r="HJ4477" s="29"/>
      <c r="HK4477" s="29"/>
      <c r="HL4477" s="29"/>
      <c r="HM4477" s="29"/>
      <c r="HN4477" s="29"/>
      <c r="HO4477" s="29"/>
      <c r="HP4477" s="29"/>
      <c r="HQ4477" s="29"/>
      <c r="HR4477" s="29"/>
      <c r="HS4477" s="29"/>
      <c r="HT4477" s="29"/>
      <c r="HU4477" s="29"/>
      <c r="HV4477" s="29"/>
      <c r="HW4477" s="29"/>
      <c r="HX4477" s="29"/>
      <c r="HY4477" s="29"/>
      <c r="HZ4477" s="29"/>
      <c r="IA4477" s="29"/>
      <c r="IB4477" s="29"/>
      <c r="IC4477" s="29"/>
      <c r="ID4477" s="29"/>
      <c r="IE4477" s="29"/>
      <c r="IF4477" s="29"/>
      <c r="IG4477" s="29"/>
      <c r="IH4477" s="29"/>
      <c r="II4477" s="29"/>
      <c r="IJ4477" s="29"/>
      <c r="IK4477" s="29"/>
      <c r="IL4477" s="29"/>
      <c r="IM4477" s="29"/>
      <c r="IN4477" s="29"/>
      <c r="IO4477" s="29"/>
      <c r="IP4477" s="29"/>
      <c r="IQ4477" s="29"/>
      <c r="IR4477" s="29"/>
      <c r="IS4477" s="29"/>
      <c r="IT4477" s="29"/>
      <c r="IU4477" s="29"/>
      <c r="IV4477" s="29"/>
      <c r="IW4477" s="29"/>
      <c r="IX4477" s="29"/>
      <c r="IY4477" s="29"/>
      <c r="IZ4477" s="29"/>
      <c r="JA4477" s="29"/>
      <c r="JB4477" s="29"/>
      <c r="JC4477" s="29"/>
      <c r="JD4477" s="29"/>
      <c r="JE4477" s="29"/>
      <c r="JF4477" s="29"/>
      <c r="JG4477" s="29"/>
      <c r="JH4477" s="29"/>
      <c r="JI4477" s="29"/>
      <c r="JJ4477" s="29"/>
      <c r="JK4477" s="29"/>
      <c r="JL4477" s="29"/>
      <c r="JM4477" s="29"/>
      <c r="JN4477" s="29"/>
      <c r="JO4477" s="29"/>
      <c r="JP4477" s="29"/>
      <c r="JQ4477" s="29"/>
      <c r="JR4477" s="29"/>
      <c r="JS4477" s="29"/>
      <c r="JT4477" s="29"/>
      <c r="JU4477" s="29"/>
      <c r="JV4477" s="29"/>
      <c r="JW4477" s="29"/>
      <c r="JX4477" s="29"/>
      <c r="JY4477" s="29"/>
      <c r="JZ4477" s="29"/>
      <c r="KA4477" s="29"/>
      <c r="KB4477" s="29"/>
      <c r="KC4477" s="29"/>
      <c r="KD4477" s="29"/>
      <c r="KE4477" s="29"/>
      <c r="KF4477" s="29"/>
      <c r="KG4477" s="29"/>
      <c r="KH4477" s="29"/>
      <c r="KI4477" s="29"/>
      <c r="KJ4477" s="29"/>
      <c r="KK4477" s="29"/>
      <c r="KL4477" s="29"/>
      <c r="KM4477" s="29"/>
      <c r="KN4477" s="29"/>
      <c r="KO4477" s="29"/>
      <c r="KP4477" s="29"/>
      <c r="KQ4477" s="29"/>
      <c r="KR4477" s="29"/>
      <c r="KS4477" s="29"/>
      <c r="KT4477" s="29"/>
      <c r="KU4477" s="29"/>
      <c r="KV4477" s="29"/>
      <c r="KW4477" s="29"/>
      <c r="KX4477" s="29"/>
      <c r="KY4477" s="29"/>
      <c r="KZ4477" s="29"/>
      <c r="LA4477" s="29"/>
      <c r="LB4477" s="29"/>
      <c r="LC4477" s="29"/>
      <c r="LD4477" s="29"/>
      <c r="LE4477" s="29"/>
      <c r="LF4477" s="29"/>
      <c r="LG4477" s="29"/>
      <c r="LH4477" s="29"/>
      <c r="LI4477" s="29"/>
      <c r="LJ4477" s="29"/>
      <c r="LK4477" s="29"/>
      <c r="LL4477" s="29"/>
      <c r="LM4477" s="29"/>
      <c r="LN4477" s="29"/>
      <c r="LO4477" s="29"/>
      <c r="LP4477" s="29"/>
      <c r="LQ4477" s="29"/>
      <c r="LR4477" s="29"/>
      <c r="LS4477" s="29"/>
      <c r="LT4477" s="29"/>
      <c r="LU4477" s="29"/>
      <c r="LV4477" s="29"/>
      <c r="LW4477" s="29"/>
      <c r="LX4477" s="29"/>
      <c r="LY4477" s="29"/>
      <c r="LZ4477" s="29"/>
      <c r="MA4477" s="29"/>
      <c r="MB4477" s="29"/>
      <c r="MC4477" s="29"/>
      <c r="MD4477" s="29"/>
      <c r="ME4477" s="29"/>
      <c r="MF4477" s="29"/>
      <c r="MG4477" s="29"/>
      <c r="MH4477" s="29"/>
      <c r="MI4477" s="29"/>
      <c r="MJ4477" s="29"/>
      <c r="MK4477" s="29"/>
      <c r="ML4477" s="29"/>
      <c r="MM4477" s="29"/>
      <c r="MN4477" s="29"/>
      <c r="MO4477" s="29"/>
      <c r="MP4477" s="29"/>
      <c r="MQ4477" s="29"/>
      <c r="MR4477" s="29"/>
      <c r="MS4477" s="29"/>
      <c r="MT4477" s="29"/>
      <c r="MU4477" s="29"/>
      <c r="MV4477" s="29"/>
      <c r="MW4477" s="29"/>
      <c r="MX4477" s="29"/>
      <c r="MY4477" s="29"/>
      <c r="MZ4477" s="29"/>
      <c r="NA4477" s="29"/>
      <c r="NB4477" s="29"/>
      <c r="NC4477" s="29"/>
      <c r="ND4477" s="29"/>
      <c r="NE4477" s="29"/>
      <c r="NF4477" s="29"/>
      <c r="NG4477" s="29"/>
      <c r="NH4477" s="29"/>
      <c r="NI4477" s="29"/>
      <c r="NJ4477" s="29"/>
      <c r="NK4477" s="29"/>
      <c r="NL4477" s="29"/>
      <c r="NM4477" s="29"/>
      <c r="NN4477" s="29"/>
      <c r="NO4477" s="29"/>
      <c r="NP4477" s="29"/>
      <c r="NQ4477" s="29"/>
      <c r="NR4477" s="29"/>
      <c r="NS4477" s="29"/>
      <c r="NT4477" s="29"/>
      <c r="NU4477" s="29"/>
      <c r="NV4477" s="29"/>
      <c r="NW4477" s="29"/>
      <c r="NX4477" s="29"/>
      <c r="NY4477" s="29"/>
      <c r="NZ4477" s="29"/>
      <c r="OA4477" s="29"/>
      <c r="OB4477" s="29"/>
      <c r="OC4477" s="29"/>
      <c r="OD4477" s="29"/>
      <c r="OE4477" s="29"/>
      <c r="OF4477" s="29"/>
      <c r="OG4477" s="29"/>
      <c r="OH4477" s="29"/>
    </row>
    <row r="4478" spans="1:398" ht="16.5" customHeight="1">
      <c r="A4478" s="30" t="s">
        <v>5742</v>
      </c>
      <c r="B4478" s="13"/>
      <c r="C4478" s="487"/>
      <c r="D4478" s="12"/>
      <c r="E4478" s="14" t="s">
        <v>430</v>
      </c>
      <c r="F4478" s="132" t="s">
        <v>5763</v>
      </c>
      <c r="G4478" s="14" t="s">
        <v>5764</v>
      </c>
      <c r="H4478" s="430" t="s">
        <v>68</v>
      </c>
      <c r="I4478" s="15">
        <v>2</v>
      </c>
      <c r="J4478" s="15" t="s">
        <v>68</v>
      </c>
      <c r="K4478" s="15" t="s">
        <v>68</v>
      </c>
      <c r="L4478" s="16" t="s">
        <v>5750</v>
      </c>
      <c r="M4478" s="16"/>
      <c r="N4478" s="16" t="s">
        <v>56</v>
      </c>
      <c r="O4478" s="17">
        <v>120</v>
      </c>
      <c r="P4478" s="17">
        <v>0</v>
      </c>
      <c r="Q4478" s="17">
        <v>0</v>
      </c>
      <c r="R4478" s="18" t="s">
        <v>33</v>
      </c>
      <c r="S4478" s="19" t="s">
        <v>68</v>
      </c>
      <c r="T4478" s="19">
        <v>110</v>
      </c>
      <c r="U4478" s="19">
        <v>0.84</v>
      </c>
      <c r="V4478" s="19">
        <v>0</v>
      </c>
      <c r="W4478" s="20">
        <v>2</v>
      </c>
      <c r="X4478" s="21">
        <v>480</v>
      </c>
      <c r="Y4478" s="22" t="s">
        <v>33</v>
      </c>
      <c r="Z4478" s="86" t="s">
        <v>62</v>
      </c>
      <c r="AA4478" s="86">
        <v>0</v>
      </c>
      <c r="AB4478" s="86" t="s">
        <v>68</v>
      </c>
      <c r="AC4478" s="86" t="s">
        <v>68</v>
      </c>
      <c r="AD4478" s="25"/>
      <c r="AE4478" s="26"/>
      <c r="AF4478" s="27"/>
      <c r="AG4478" s="31"/>
      <c r="AH4478" s="32"/>
      <c r="AI4478" s="32"/>
      <c r="AJ4478" s="32"/>
      <c r="AK4478" s="32"/>
      <c r="AL4478" s="32"/>
      <c r="AM4478" s="32"/>
      <c r="AN4478" s="32"/>
      <c r="AO4478" s="32"/>
      <c r="AP4478" s="30"/>
      <c r="AQ4478" s="30"/>
      <c r="AR4478" s="30"/>
      <c r="AS4478" s="30"/>
      <c r="AT4478" s="30"/>
      <c r="AU4478" s="30"/>
      <c r="AV4478" s="30"/>
      <c r="AW4478" s="30"/>
      <c r="AX4478" s="30"/>
      <c r="AY4478" s="30"/>
      <c r="AZ4478" s="30"/>
      <c r="BA4478" s="30"/>
      <c r="BB4478" s="30"/>
      <c r="BC4478" s="30"/>
      <c r="BD4478" s="30"/>
      <c r="BE4478" s="30"/>
      <c r="BF4478" s="30"/>
      <c r="BG4478" s="30"/>
      <c r="BH4478" s="30"/>
      <c r="BI4478" s="30"/>
      <c r="BJ4478" s="30"/>
      <c r="BK4478" s="30"/>
      <c r="BL4478" s="30"/>
      <c r="BM4478" s="30"/>
      <c r="BN4478" s="30"/>
      <c r="BO4478" s="30"/>
      <c r="BP4478" s="30"/>
      <c r="BQ4478" s="30"/>
      <c r="BR4478" s="29"/>
      <c r="BS4478" s="29"/>
      <c r="BT4478" s="29"/>
      <c r="BU4478" s="29"/>
      <c r="BV4478" s="29"/>
      <c r="BW4478" s="29"/>
      <c r="BX4478" s="29"/>
      <c r="BY4478" s="29"/>
      <c r="BZ4478" s="29"/>
      <c r="CA4478" s="29"/>
      <c r="CB4478" s="29"/>
      <c r="CC4478" s="29"/>
      <c r="CD4478" s="29"/>
      <c r="CE4478" s="29"/>
      <c r="CF4478" s="29"/>
      <c r="CG4478" s="29"/>
      <c r="CH4478" s="29"/>
      <c r="CI4478" s="29"/>
      <c r="CJ4478" s="29"/>
      <c r="CK4478" s="29"/>
      <c r="CL4478" s="29"/>
      <c r="CM4478" s="29"/>
      <c r="CN4478" s="29"/>
      <c r="CO4478" s="29"/>
      <c r="CP4478" s="29"/>
      <c r="CQ4478" s="29"/>
      <c r="CR4478" s="29"/>
      <c r="CS4478" s="29"/>
      <c r="CT4478" s="29"/>
      <c r="CU4478" s="29"/>
      <c r="CV4478" s="29"/>
      <c r="CW4478" s="29"/>
      <c r="CX4478" s="29"/>
      <c r="CY4478" s="29"/>
      <c r="CZ4478" s="29"/>
      <c r="DA4478" s="29"/>
      <c r="DB4478" s="29"/>
      <c r="DC4478" s="29"/>
      <c r="DD4478" s="29"/>
      <c r="DE4478" s="29"/>
      <c r="DF4478" s="29"/>
      <c r="DG4478" s="29"/>
      <c r="DH4478" s="29"/>
      <c r="DI4478" s="29"/>
      <c r="DJ4478" s="29"/>
      <c r="DK4478" s="29"/>
      <c r="DL4478" s="29"/>
      <c r="DM4478" s="29"/>
      <c r="DN4478" s="29"/>
      <c r="DO4478" s="29"/>
      <c r="DP4478" s="29"/>
      <c r="DQ4478" s="29"/>
      <c r="DR4478" s="29"/>
      <c r="DS4478" s="29"/>
      <c r="DT4478" s="29"/>
      <c r="DU4478" s="29"/>
      <c r="DV4478" s="29"/>
      <c r="DW4478" s="29"/>
      <c r="DX4478" s="29"/>
      <c r="DY4478" s="29"/>
      <c r="DZ4478" s="29"/>
      <c r="EA4478" s="29"/>
      <c r="EB4478" s="29"/>
      <c r="EC4478" s="29"/>
      <c r="ED4478" s="29"/>
      <c r="EE4478" s="29"/>
      <c r="EF4478" s="29"/>
      <c r="EG4478" s="29"/>
      <c r="EH4478" s="29"/>
      <c r="EI4478" s="29"/>
      <c r="EJ4478" s="29"/>
      <c r="EK4478" s="29"/>
      <c r="EL4478" s="29"/>
      <c r="EM4478" s="29"/>
      <c r="EN4478" s="29"/>
      <c r="EO4478" s="29"/>
      <c r="EP4478" s="29"/>
      <c r="EQ4478" s="29"/>
      <c r="ER4478" s="29"/>
      <c r="ES4478" s="29"/>
      <c r="ET4478" s="29"/>
      <c r="EU4478" s="29"/>
      <c r="EV4478" s="29"/>
      <c r="EW4478" s="29"/>
      <c r="EX4478" s="29"/>
      <c r="EY4478" s="29"/>
      <c r="EZ4478" s="29"/>
      <c r="FA4478" s="29"/>
      <c r="FB4478" s="29"/>
      <c r="FC4478" s="29"/>
      <c r="FD4478" s="29"/>
      <c r="FE4478" s="29"/>
      <c r="FF4478" s="29"/>
      <c r="FG4478" s="29"/>
      <c r="FH4478" s="29"/>
      <c r="FI4478" s="29"/>
      <c r="FJ4478" s="29"/>
      <c r="FK4478" s="29"/>
      <c r="FL4478" s="29"/>
      <c r="FM4478" s="29"/>
      <c r="FN4478" s="29"/>
      <c r="FO4478" s="29"/>
      <c r="FP4478" s="29"/>
      <c r="FQ4478" s="29"/>
      <c r="FR4478" s="29"/>
      <c r="FS4478" s="29"/>
      <c r="FT4478" s="29"/>
      <c r="FU4478" s="29"/>
      <c r="FV4478" s="29"/>
      <c r="FW4478" s="29"/>
      <c r="FX4478" s="29"/>
      <c r="FY4478" s="29"/>
      <c r="FZ4478" s="29"/>
      <c r="GA4478" s="29"/>
      <c r="GB4478" s="29"/>
      <c r="GC4478" s="29"/>
      <c r="GD4478" s="29"/>
      <c r="GE4478" s="29"/>
      <c r="GF4478" s="29"/>
      <c r="GG4478" s="29"/>
      <c r="GH4478" s="29"/>
      <c r="GI4478" s="29"/>
      <c r="GJ4478" s="29"/>
      <c r="GK4478" s="29"/>
      <c r="GL4478" s="29"/>
      <c r="GM4478" s="29"/>
      <c r="GN4478" s="29"/>
      <c r="GO4478" s="29"/>
      <c r="GP4478" s="29"/>
      <c r="GQ4478" s="29"/>
      <c r="GR4478" s="29"/>
      <c r="GS4478" s="29"/>
      <c r="GT4478" s="29"/>
      <c r="GU4478" s="29"/>
      <c r="GV4478" s="29"/>
      <c r="GW4478" s="29"/>
      <c r="GX4478" s="29"/>
      <c r="GY4478" s="29"/>
      <c r="GZ4478" s="29"/>
      <c r="HA4478" s="29"/>
      <c r="HB4478" s="29"/>
      <c r="HC4478" s="29"/>
      <c r="HD4478" s="29"/>
      <c r="HE4478" s="29"/>
      <c r="HF4478" s="29"/>
      <c r="HG4478" s="29"/>
      <c r="HH4478" s="29"/>
      <c r="HI4478" s="29"/>
      <c r="HJ4478" s="29"/>
      <c r="HK4478" s="29"/>
      <c r="HL4478" s="29"/>
      <c r="HM4478" s="29"/>
      <c r="HN4478" s="29"/>
      <c r="HO4478" s="29"/>
      <c r="HP4478" s="29"/>
      <c r="HQ4478" s="29"/>
      <c r="HR4478" s="29"/>
      <c r="HS4478" s="29"/>
      <c r="HT4478" s="29"/>
      <c r="HU4478" s="29"/>
      <c r="HV4478" s="29"/>
      <c r="HW4478" s="29"/>
      <c r="HX4478" s="29"/>
      <c r="HY4478" s="29"/>
      <c r="HZ4478" s="29"/>
      <c r="IA4478" s="29"/>
      <c r="IB4478" s="29"/>
      <c r="IC4478" s="29"/>
      <c r="ID4478" s="29"/>
      <c r="IE4478" s="29"/>
      <c r="IF4478" s="29"/>
      <c r="IG4478" s="29"/>
      <c r="IH4478" s="29"/>
      <c r="II4478" s="29"/>
      <c r="IJ4478" s="29"/>
      <c r="IK4478" s="29"/>
      <c r="IL4478" s="29"/>
      <c r="IM4478" s="29"/>
      <c r="IN4478" s="29"/>
      <c r="IO4478" s="29"/>
      <c r="IP4478" s="29"/>
      <c r="IQ4478" s="29"/>
      <c r="IR4478" s="29"/>
      <c r="IS4478" s="29"/>
      <c r="IT4478" s="29"/>
      <c r="IU4478" s="29"/>
      <c r="IV4478" s="29"/>
      <c r="IW4478" s="29"/>
      <c r="IX4478" s="29"/>
      <c r="IY4478" s="29"/>
      <c r="IZ4478" s="29"/>
      <c r="JA4478" s="29"/>
      <c r="JB4478" s="29"/>
      <c r="JC4478" s="29"/>
      <c r="JD4478" s="29"/>
      <c r="JE4478" s="29"/>
      <c r="JF4478" s="29"/>
      <c r="JG4478" s="29"/>
      <c r="JH4478" s="29"/>
      <c r="JI4478" s="29"/>
      <c r="JJ4478" s="29"/>
      <c r="JK4478" s="29"/>
      <c r="JL4478" s="29"/>
      <c r="JM4478" s="29"/>
      <c r="JN4478" s="29"/>
      <c r="JO4478" s="29"/>
      <c r="JP4478" s="29"/>
      <c r="JQ4478" s="29"/>
      <c r="JR4478" s="29"/>
      <c r="JS4478" s="29"/>
      <c r="JT4478" s="29"/>
      <c r="JU4478" s="29"/>
      <c r="JV4478" s="29"/>
      <c r="JW4478" s="29"/>
      <c r="JX4478" s="29"/>
      <c r="JY4478" s="29"/>
      <c r="JZ4478" s="29"/>
      <c r="KA4478" s="29"/>
      <c r="KB4478" s="29"/>
      <c r="KC4478" s="29"/>
      <c r="KD4478" s="29"/>
      <c r="KE4478" s="29"/>
      <c r="KF4478" s="29"/>
      <c r="KG4478" s="29"/>
      <c r="KH4478" s="29"/>
      <c r="KI4478" s="29"/>
      <c r="KJ4478" s="29"/>
      <c r="KK4478" s="29"/>
      <c r="KL4478" s="29"/>
      <c r="KM4478" s="29"/>
      <c r="KN4478" s="29"/>
      <c r="KO4478" s="29"/>
      <c r="KP4478" s="29"/>
      <c r="KQ4478" s="29"/>
      <c r="KR4478" s="29"/>
      <c r="KS4478" s="29"/>
      <c r="KT4478" s="29"/>
      <c r="KU4478" s="29"/>
      <c r="KV4478" s="29"/>
      <c r="KW4478" s="29"/>
      <c r="KX4478" s="29"/>
      <c r="KY4478" s="29"/>
      <c r="KZ4478" s="29"/>
      <c r="LA4478" s="29"/>
      <c r="LB4478" s="29"/>
      <c r="LC4478" s="29"/>
      <c r="LD4478" s="29"/>
      <c r="LE4478" s="29"/>
      <c r="LF4478" s="29"/>
      <c r="LG4478" s="29"/>
      <c r="LH4478" s="29"/>
      <c r="LI4478" s="29"/>
      <c r="LJ4478" s="29"/>
      <c r="LK4478" s="29"/>
      <c r="LL4478" s="29"/>
      <c r="LM4478" s="29"/>
      <c r="LN4478" s="29"/>
      <c r="LO4478" s="29"/>
      <c r="LP4478" s="29"/>
      <c r="LQ4478" s="29"/>
      <c r="LR4478" s="29"/>
      <c r="LS4478" s="29"/>
      <c r="LT4478" s="29"/>
      <c r="LU4478" s="29"/>
      <c r="LV4478" s="29"/>
      <c r="LW4478" s="29"/>
      <c r="LX4478" s="29"/>
      <c r="LY4478" s="29"/>
      <c r="LZ4478" s="29"/>
      <c r="MA4478" s="29"/>
      <c r="MB4478" s="29"/>
      <c r="MC4478" s="29"/>
      <c r="MD4478" s="29"/>
      <c r="ME4478" s="29"/>
      <c r="MF4478" s="29"/>
      <c r="MG4478" s="29"/>
      <c r="MH4478" s="29"/>
      <c r="MI4478" s="29"/>
      <c r="MJ4478" s="29"/>
      <c r="MK4478" s="29"/>
      <c r="ML4478" s="29"/>
      <c r="MM4478" s="29"/>
      <c r="MN4478" s="29"/>
      <c r="MO4478" s="29"/>
      <c r="MP4478" s="29"/>
      <c r="MQ4478" s="29"/>
      <c r="MR4478" s="29"/>
      <c r="MS4478" s="29"/>
      <c r="MT4478" s="29"/>
      <c r="MU4478" s="29"/>
      <c r="MV4478" s="29"/>
      <c r="MW4478" s="29"/>
      <c r="MX4478" s="29"/>
      <c r="MY4478" s="29"/>
      <c r="MZ4478" s="29"/>
      <c r="NA4478" s="29"/>
      <c r="NB4478" s="29"/>
      <c r="NC4478" s="29"/>
      <c r="ND4478" s="29"/>
      <c r="NE4478" s="29"/>
      <c r="NF4478" s="29"/>
      <c r="NG4478" s="29"/>
      <c r="NH4478" s="29"/>
      <c r="NI4478" s="29"/>
      <c r="NJ4478" s="29"/>
      <c r="NK4478" s="29"/>
      <c r="NL4478" s="29"/>
      <c r="NM4478" s="29"/>
      <c r="NN4478" s="29"/>
      <c r="NO4478" s="29"/>
      <c r="NP4478" s="29"/>
      <c r="NQ4478" s="29"/>
      <c r="NR4478" s="29"/>
      <c r="NS4478" s="29"/>
      <c r="NT4478" s="29"/>
      <c r="NU4478" s="29"/>
      <c r="NV4478" s="29"/>
      <c r="NW4478" s="29"/>
      <c r="NX4478" s="29"/>
      <c r="NY4478" s="29"/>
      <c r="NZ4478" s="29"/>
      <c r="OA4478" s="29"/>
      <c r="OB4478" s="29"/>
      <c r="OC4478" s="29"/>
      <c r="OD4478" s="29"/>
      <c r="OE4478" s="29"/>
      <c r="OF4478" s="29"/>
      <c r="OG4478" s="29"/>
      <c r="OH4478" s="29"/>
    </row>
    <row r="4479" spans="1:398" ht="16.5" customHeight="1">
      <c r="A4479" s="30" t="s">
        <v>5742</v>
      </c>
      <c r="B4479" s="13"/>
      <c r="C4479" s="487"/>
      <c r="D4479" s="12"/>
      <c r="E4479" s="14" t="s">
        <v>690</v>
      </c>
      <c r="F4479" s="14" t="s">
        <v>46</v>
      </c>
      <c r="G4479" s="14" t="s">
        <v>689</v>
      </c>
      <c r="H4479" s="15">
        <v>2003</v>
      </c>
      <c r="I4479" s="15">
        <v>6</v>
      </c>
      <c r="J4479" s="15">
        <v>0</v>
      </c>
      <c r="K4479" s="15">
        <v>0</v>
      </c>
      <c r="L4479" s="16" t="s">
        <v>5804</v>
      </c>
      <c r="M4479" s="16"/>
      <c r="N4479" s="16" t="s">
        <v>8499</v>
      </c>
      <c r="O4479" s="17">
        <v>240</v>
      </c>
      <c r="P4479" s="17">
        <v>0</v>
      </c>
      <c r="Q4479" s="17">
        <v>0</v>
      </c>
      <c r="R4479" s="18" t="s">
        <v>33</v>
      </c>
      <c r="S4479" s="19">
        <v>60</v>
      </c>
      <c r="T4479" s="19">
        <v>110</v>
      </c>
      <c r="U4479" s="19">
        <v>0</v>
      </c>
      <c r="V4479" s="19">
        <v>13</v>
      </c>
      <c r="W4479" s="20">
        <v>1</v>
      </c>
      <c r="X4479" s="21">
        <v>1440</v>
      </c>
      <c r="Y4479" s="22" t="s">
        <v>33</v>
      </c>
      <c r="Z4479" s="86" t="s">
        <v>62</v>
      </c>
      <c r="AA4479" s="86">
        <v>0</v>
      </c>
      <c r="AB4479" s="86" t="s">
        <v>414</v>
      </c>
      <c r="AC4479" s="86" t="s">
        <v>414</v>
      </c>
      <c r="AD4479" s="25"/>
      <c r="AE4479" s="26"/>
      <c r="AF4479" s="27"/>
      <c r="AG4479" s="31"/>
      <c r="AH4479" s="32"/>
      <c r="AI4479" s="32"/>
      <c r="AJ4479" s="32"/>
      <c r="AK4479" s="32"/>
      <c r="AL4479" s="32"/>
      <c r="AM4479" s="32"/>
      <c r="AN4479" s="32"/>
      <c r="AO4479" s="32"/>
      <c r="AP4479" s="30"/>
      <c r="AQ4479" s="30"/>
      <c r="AR4479" s="30"/>
      <c r="AS4479" s="30"/>
      <c r="AT4479" s="30"/>
      <c r="AU4479" s="30"/>
      <c r="AV4479" s="30"/>
      <c r="AW4479" s="30"/>
      <c r="AX4479" s="30"/>
      <c r="AY4479" s="30"/>
      <c r="AZ4479" s="30"/>
      <c r="BA4479" s="30"/>
      <c r="BB4479" s="30"/>
      <c r="BC4479" s="30"/>
      <c r="BD4479" s="30"/>
      <c r="BE4479" s="30"/>
      <c r="BF4479" s="30"/>
      <c r="BG4479" s="30"/>
      <c r="BH4479" s="30"/>
      <c r="BI4479" s="30"/>
      <c r="BJ4479" s="30"/>
      <c r="BK4479" s="30"/>
      <c r="BL4479" s="30"/>
      <c r="BM4479" s="30"/>
      <c r="BN4479" s="30"/>
      <c r="BO4479" s="30"/>
      <c r="BP4479" s="30"/>
      <c r="BQ4479" s="30"/>
      <c r="BR4479" s="29"/>
      <c r="BS4479" s="29"/>
      <c r="BT4479" s="29"/>
      <c r="BU4479" s="29"/>
      <c r="BV4479" s="29"/>
      <c r="BW4479" s="29"/>
      <c r="BX4479" s="29"/>
      <c r="BY4479" s="29"/>
      <c r="BZ4479" s="29"/>
      <c r="CA4479" s="29"/>
      <c r="CB4479" s="29"/>
      <c r="CC4479" s="29"/>
      <c r="CD4479" s="29"/>
      <c r="CE4479" s="29"/>
      <c r="CF4479" s="29"/>
      <c r="CG4479" s="29"/>
      <c r="CH4479" s="29"/>
      <c r="CI4479" s="29"/>
      <c r="CJ4479" s="29"/>
      <c r="CK4479" s="29"/>
      <c r="CL4479" s="29"/>
      <c r="CM4479" s="29"/>
      <c r="CN4479" s="29"/>
      <c r="CO4479" s="29"/>
      <c r="CP4479" s="29"/>
      <c r="CQ4479" s="29"/>
      <c r="CR4479" s="29"/>
      <c r="CS4479" s="29"/>
      <c r="CT4479" s="29"/>
      <c r="CU4479" s="29"/>
      <c r="CV4479" s="29"/>
      <c r="CW4479" s="29"/>
      <c r="CX4479" s="29"/>
      <c r="CY4479" s="29"/>
      <c r="CZ4479" s="29"/>
      <c r="DA4479" s="29"/>
      <c r="DB4479" s="29"/>
      <c r="DC4479" s="29"/>
      <c r="DD4479" s="29"/>
      <c r="DE4479" s="29"/>
      <c r="DF4479" s="29"/>
      <c r="DG4479" s="29"/>
      <c r="DH4479" s="29"/>
      <c r="DI4479" s="29"/>
      <c r="DJ4479" s="29"/>
      <c r="DK4479" s="29"/>
      <c r="DL4479" s="29"/>
      <c r="DM4479" s="29"/>
      <c r="DN4479" s="29"/>
      <c r="DO4479" s="29"/>
      <c r="DP4479" s="29"/>
      <c r="DQ4479" s="29"/>
      <c r="DR4479" s="29"/>
      <c r="DS4479" s="29"/>
      <c r="DT4479" s="29"/>
      <c r="DU4479" s="29"/>
      <c r="DV4479" s="29"/>
      <c r="DW4479" s="29"/>
      <c r="DX4479" s="29"/>
      <c r="DY4479" s="29"/>
      <c r="DZ4479" s="29"/>
      <c r="EA4479" s="29"/>
      <c r="EB4479" s="29"/>
      <c r="EC4479" s="29"/>
      <c r="ED4479" s="29"/>
      <c r="EE4479" s="29"/>
      <c r="EF4479" s="29"/>
      <c r="EG4479" s="29"/>
      <c r="EH4479" s="29"/>
      <c r="EI4479" s="29"/>
      <c r="EJ4479" s="29"/>
      <c r="EK4479" s="29"/>
      <c r="EL4479" s="29"/>
      <c r="EM4479" s="29"/>
      <c r="EN4479" s="29"/>
      <c r="EO4479" s="29"/>
      <c r="EP4479" s="29"/>
      <c r="EQ4479" s="29"/>
      <c r="ER4479" s="29"/>
      <c r="ES4479" s="29"/>
      <c r="ET4479" s="29"/>
      <c r="EU4479" s="29"/>
      <c r="EV4479" s="29"/>
      <c r="EW4479" s="29"/>
      <c r="EX4479" s="29"/>
      <c r="EY4479" s="29"/>
      <c r="EZ4479" s="29"/>
      <c r="FA4479" s="29"/>
      <c r="FB4479" s="29"/>
      <c r="FC4479" s="29"/>
      <c r="FD4479" s="29"/>
      <c r="FE4479" s="29"/>
      <c r="FF4479" s="29"/>
      <c r="FG4479" s="29"/>
      <c r="FH4479" s="29"/>
      <c r="FI4479" s="29"/>
      <c r="FJ4479" s="29"/>
      <c r="FK4479" s="29"/>
      <c r="FL4479" s="29"/>
      <c r="FM4479" s="29"/>
      <c r="FN4479" s="29"/>
      <c r="FO4479" s="29"/>
      <c r="FP4479" s="29"/>
      <c r="FQ4479" s="29"/>
      <c r="FR4479" s="29"/>
      <c r="FS4479" s="29"/>
      <c r="FT4479" s="29"/>
      <c r="FU4479" s="29"/>
      <c r="FV4479" s="29"/>
      <c r="FW4479" s="29"/>
      <c r="FX4479" s="29"/>
      <c r="FY4479" s="29"/>
      <c r="FZ4479" s="29"/>
      <c r="GA4479" s="29"/>
      <c r="GB4479" s="29"/>
      <c r="GC4479" s="29"/>
      <c r="GD4479" s="29"/>
      <c r="GE4479" s="29"/>
      <c r="GF4479" s="29"/>
      <c r="GG4479" s="29"/>
      <c r="GH4479" s="29"/>
      <c r="GI4479" s="29"/>
      <c r="GJ4479" s="29"/>
      <c r="GK4479" s="29"/>
      <c r="GL4479" s="29"/>
      <c r="GM4479" s="29"/>
      <c r="GN4479" s="29"/>
      <c r="GO4479" s="29"/>
      <c r="GP4479" s="29"/>
      <c r="GQ4479" s="29"/>
      <c r="GR4479" s="29"/>
      <c r="GS4479" s="29"/>
      <c r="GT4479" s="29"/>
      <c r="GU4479" s="29"/>
      <c r="GV4479" s="29"/>
      <c r="GW4479" s="29"/>
      <c r="GX4479" s="29"/>
      <c r="GY4479" s="29"/>
      <c r="GZ4479" s="29"/>
      <c r="HA4479" s="29"/>
      <c r="HB4479" s="29"/>
      <c r="HC4479" s="29"/>
      <c r="HD4479" s="29"/>
      <c r="HE4479" s="29"/>
      <c r="HF4479" s="29"/>
      <c r="HG4479" s="29"/>
      <c r="HH4479" s="29"/>
      <c r="HI4479" s="29"/>
      <c r="HJ4479" s="29"/>
      <c r="HK4479" s="29"/>
      <c r="HL4479" s="29"/>
      <c r="HM4479" s="29"/>
      <c r="HN4479" s="29"/>
      <c r="HO4479" s="29"/>
      <c r="HP4479" s="29"/>
      <c r="HQ4479" s="29"/>
      <c r="HR4479" s="29"/>
      <c r="HS4479" s="29"/>
      <c r="HT4479" s="29"/>
      <c r="HU4479" s="29"/>
      <c r="HV4479" s="29"/>
      <c r="HW4479" s="29"/>
      <c r="HX4479" s="29"/>
      <c r="HY4479" s="29"/>
      <c r="HZ4479" s="29"/>
      <c r="IA4479" s="29"/>
      <c r="IB4479" s="29"/>
      <c r="IC4479" s="29"/>
      <c r="ID4479" s="29"/>
      <c r="IE4479" s="29"/>
      <c r="IF4479" s="29"/>
      <c r="IG4479" s="29"/>
      <c r="IH4479" s="29"/>
      <c r="II4479" s="29"/>
      <c r="IJ4479" s="29"/>
      <c r="IK4479" s="29"/>
      <c r="IL4479" s="29"/>
      <c r="IM4479" s="29"/>
      <c r="IN4479" s="29"/>
      <c r="IO4479" s="29"/>
      <c r="IP4479" s="29"/>
      <c r="IQ4479" s="29"/>
      <c r="IR4479" s="29"/>
      <c r="IS4479" s="29"/>
      <c r="IT4479" s="29"/>
      <c r="IU4479" s="29"/>
      <c r="IV4479" s="29"/>
      <c r="IW4479" s="29"/>
      <c r="IX4479" s="29"/>
      <c r="IY4479" s="29"/>
      <c r="IZ4479" s="29"/>
      <c r="JA4479" s="29"/>
      <c r="JB4479" s="29"/>
      <c r="JC4479" s="29"/>
      <c r="JD4479" s="29"/>
      <c r="JE4479" s="29"/>
      <c r="JF4479" s="29"/>
      <c r="JG4479" s="29"/>
      <c r="JH4479" s="29"/>
      <c r="JI4479" s="29"/>
      <c r="JJ4479" s="29"/>
      <c r="JK4479" s="29"/>
      <c r="JL4479" s="29"/>
      <c r="JM4479" s="29"/>
      <c r="JN4479" s="29"/>
      <c r="JO4479" s="29"/>
      <c r="JP4479" s="29"/>
      <c r="JQ4479" s="29"/>
      <c r="JR4479" s="29"/>
      <c r="JS4479" s="29"/>
      <c r="JT4479" s="29"/>
      <c r="JU4479" s="29"/>
      <c r="JV4479" s="29"/>
      <c r="JW4479" s="29"/>
      <c r="JX4479" s="29"/>
      <c r="JY4479" s="29"/>
      <c r="JZ4479" s="29"/>
      <c r="KA4479" s="29"/>
      <c r="KB4479" s="29"/>
      <c r="KC4479" s="29"/>
      <c r="KD4479" s="29"/>
      <c r="KE4479" s="29"/>
      <c r="KF4479" s="29"/>
      <c r="KG4479" s="29"/>
      <c r="KH4479" s="29"/>
      <c r="KI4479" s="29"/>
      <c r="KJ4479" s="29"/>
      <c r="KK4479" s="29"/>
      <c r="KL4479" s="29"/>
      <c r="KM4479" s="29"/>
      <c r="KN4479" s="29"/>
      <c r="KO4479" s="29"/>
      <c r="KP4479" s="29"/>
      <c r="KQ4479" s="29"/>
      <c r="KR4479" s="29"/>
      <c r="KS4479" s="29"/>
      <c r="KT4479" s="29"/>
      <c r="KU4479" s="29"/>
      <c r="KV4479" s="29"/>
      <c r="KW4479" s="29"/>
      <c r="KX4479" s="29"/>
      <c r="KY4479" s="29"/>
      <c r="KZ4479" s="29"/>
      <c r="LA4479" s="29"/>
      <c r="LB4479" s="29"/>
      <c r="LC4479" s="29"/>
      <c r="LD4479" s="29"/>
      <c r="LE4479" s="29"/>
      <c r="LF4479" s="29"/>
      <c r="LG4479" s="29"/>
      <c r="LH4479" s="29"/>
      <c r="LI4479" s="29"/>
      <c r="LJ4479" s="29"/>
      <c r="LK4479" s="29"/>
      <c r="LL4479" s="29"/>
      <c r="LM4479" s="29"/>
      <c r="LN4479" s="29"/>
      <c r="LO4479" s="29"/>
      <c r="LP4479" s="29"/>
      <c r="LQ4479" s="29"/>
      <c r="LR4479" s="29"/>
      <c r="LS4479" s="29"/>
      <c r="LT4479" s="29"/>
      <c r="LU4479" s="29"/>
      <c r="LV4479" s="29"/>
      <c r="LW4479" s="29"/>
      <c r="LX4479" s="29"/>
      <c r="LY4479" s="29"/>
      <c r="LZ4479" s="29"/>
      <c r="MA4479" s="29"/>
      <c r="MB4479" s="29"/>
      <c r="MC4479" s="29"/>
      <c r="MD4479" s="29"/>
      <c r="ME4479" s="29"/>
      <c r="MF4479" s="29"/>
      <c r="MG4479" s="29"/>
      <c r="MH4479" s="29"/>
      <c r="MI4479" s="29"/>
      <c r="MJ4479" s="29"/>
      <c r="MK4479" s="29"/>
      <c r="ML4479" s="29"/>
      <c r="MM4479" s="29"/>
      <c r="MN4479" s="29"/>
      <c r="MO4479" s="29"/>
      <c r="MP4479" s="29"/>
      <c r="MQ4479" s="29"/>
      <c r="MR4479" s="29"/>
      <c r="MS4479" s="29"/>
      <c r="MT4479" s="29"/>
      <c r="MU4479" s="29"/>
      <c r="MV4479" s="29"/>
      <c r="MW4479" s="29"/>
      <c r="MX4479" s="29"/>
      <c r="MY4479" s="29"/>
      <c r="MZ4479" s="29"/>
      <c r="NA4479" s="29"/>
      <c r="NB4479" s="29"/>
      <c r="NC4479" s="29"/>
      <c r="ND4479" s="29"/>
      <c r="NE4479" s="29"/>
      <c r="NF4479" s="29"/>
      <c r="NG4479" s="29"/>
      <c r="NH4479" s="29"/>
      <c r="NI4479" s="29"/>
      <c r="NJ4479" s="29"/>
      <c r="NK4479" s="29"/>
      <c r="NL4479" s="29"/>
      <c r="NM4479" s="29"/>
      <c r="NN4479" s="29"/>
      <c r="NO4479" s="29"/>
      <c r="NP4479" s="29"/>
      <c r="NQ4479" s="29"/>
      <c r="NR4479" s="29"/>
      <c r="NS4479" s="29"/>
      <c r="NT4479" s="29"/>
      <c r="NU4479" s="29"/>
      <c r="NV4479" s="29"/>
      <c r="NW4479" s="29"/>
      <c r="NX4479" s="29"/>
      <c r="NY4479" s="29"/>
      <c r="NZ4479" s="29"/>
      <c r="OA4479" s="29"/>
      <c r="OB4479" s="29"/>
      <c r="OC4479" s="29"/>
      <c r="OD4479" s="29"/>
      <c r="OE4479" s="29"/>
      <c r="OF4479" s="29"/>
      <c r="OG4479" s="29"/>
      <c r="OH4479" s="29"/>
    </row>
    <row r="4480" spans="1:398" ht="16.5" customHeight="1">
      <c r="A4480" s="30" t="s">
        <v>5742</v>
      </c>
      <c r="B4480" s="13"/>
      <c r="C4480" s="487"/>
      <c r="D4480" s="12"/>
      <c r="E4480" s="14" t="s">
        <v>5771</v>
      </c>
      <c r="F4480" s="14" t="s">
        <v>5772</v>
      </c>
      <c r="G4480" s="14" t="s">
        <v>5773</v>
      </c>
      <c r="H4480" s="15" t="s">
        <v>68</v>
      </c>
      <c r="I4480" s="15">
        <v>1</v>
      </c>
      <c r="J4480" s="15" t="s">
        <v>68</v>
      </c>
      <c r="K4480" s="15" t="s">
        <v>68</v>
      </c>
      <c r="L4480" s="16" t="s">
        <v>5750</v>
      </c>
      <c r="M4480" s="16"/>
      <c r="N4480" s="16" t="s">
        <v>56</v>
      </c>
      <c r="O4480" s="17">
        <v>50</v>
      </c>
      <c r="P4480" s="17">
        <v>0</v>
      </c>
      <c r="Q4480" s="17">
        <v>0</v>
      </c>
      <c r="R4480" s="18" t="s">
        <v>33</v>
      </c>
      <c r="S4480" s="16" t="s">
        <v>5681</v>
      </c>
      <c r="T4480" s="19" t="s">
        <v>5774</v>
      </c>
      <c r="U4480" s="19">
        <v>0</v>
      </c>
      <c r="V4480" s="19">
        <v>0</v>
      </c>
      <c r="W4480" s="20">
        <v>5.75</v>
      </c>
      <c r="X4480" s="21">
        <v>287.5</v>
      </c>
      <c r="Y4480" s="22" t="s">
        <v>33</v>
      </c>
      <c r="Z4480" s="86" t="s">
        <v>62</v>
      </c>
      <c r="AA4480" s="86">
        <v>0</v>
      </c>
      <c r="AB4480" s="86" t="s">
        <v>68</v>
      </c>
      <c r="AC4480" s="86" t="s">
        <v>68</v>
      </c>
      <c r="AD4480" s="25"/>
      <c r="AE4480" s="26"/>
      <c r="AF4480" s="27"/>
      <c r="AG4480" s="31"/>
      <c r="AH4480" s="32"/>
      <c r="AI4480" s="32"/>
      <c r="AJ4480" s="32"/>
      <c r="AK4480" s="32"/>
      <c r="AL4480" s="32"/>
      <c r="AM4480" s="32"/>
      <c r="AN4480" s="32"/>
      <c r="AO4480" s="32"/>
      <c r="AP4480" s="30"/>
      <c r="AQ4480" s="30"/>
      <c r="AR4480" s="30"/>
      <c r="AS4480" s="30"/>
      <c r="AT4480" s="30"/>
      <c r="AU4480" s="30"/>
      <c r="AV4480" s="30"/>
      <c r="AW4480" s="30"/>
      <c r="AX4480" s="30"/>
      <c r="AY4480" s="30"/>
      <c r="AZ4480" s="30"/>
      <c r="BA4480" s="30"/>
      <c r="BB4480" s="30"/>
      <c r="BC4480" s="30"/>
      <c r="BD4480" s="30"/>
      <c r="BE4480" s="30"/>
      <c r="BF4480" s="30"/>
      <c r="BG4480" s="30"/>
      <c r="BH4480" s="30"/>
      <c r="BI4480" s="30"/>
      <c r="BJ4480" s="30"/>
      <c r="BK4480" s="30"/>
      <c r="BL4480" s="30"/>
      <c r="BM4480" s="30"/>
      <c r="BN4480" s="30"/>
      <c r="BO4480" s="30"/>
      <c r="BP4480" s="30"/>
      <c r="BQ4480" s="30"/>
      <c r="BR4480" s="29"/>
      <c r="BS4480" s="29"/>
      <c r="BT4480" s="29"/>
      <c r="BU4480" s="29"/>
      <c r="BV4480" s="29"/>
      <c r="BW4480" s="29"/>
      <c r="BX4480" s="29"/>
      <c r="BY4480" s="29"/>
      <c r="BZ4480" s="29"/>
      <c r="CA4480" s="29"/>
      <c r="CB4480" s="29"/>
      <c r="CC4480" s="29"/>
      <c r="CD4480" s="29"/>
      <c r="CE4480" s="29"/>
      <c r="CF4480" s="29"/>
      <c r="CG4480" s="29"/>
      <c r="CH4480" s="29"/>
      <c r="CI4480" s="29"/>
      <c r="CJ4480" s="29"/>
      <c r="CK4480" s="29"/>
      <c r="CL4480" s="29"/>
      <c r="CM4480" s="29"/>
      <c r="CN4480" s="29"/>
      <c r="CO4480" s="29"/>
      <c r="CP4480" s="29"/>
      <c r="CQ4480" s="29"/>
      <c r="CR4480" s="29"/>
      <c r="CS4480" s="29"/>
      <c r="CT4480" s="29"/>
      <c r="CU4480" s="29"/>
      <c r="CV4480" s="29"/>
      <c r="CW4480" s="29"/>
      <c r="CX4480" s="29"/>
      <c r="CY4480" s="29"/>
      <c r="CZ4480" s="29"/>
      <c r="DA4480" s="29"/>
      <c r="DB4480" s="29"/>
      <c r="DC4480" s="29"/>
      <c r="DD4480" s="29"/>
      <c r="DE4480" s="29"/>
      <c r="DF4480" s="29"/>
      <c r="DG4480" s="29"/>
      <c r="DH4480" s="29"/>
      <c r="DI4480" s="29"/>
      <c r="DJ4480" s="29"/>
      <c r="DK4480" s="29"/>
      <c r="DL4480" s="29"/>
      <c r="DM4480" s="29"/>
      <c r="DN4480" s="29"/>
      <c r="DO4480" s="29"/>
      <c r="DP4480" s="29"/>
      <c r="DQ4480" s="29"/>
      <c r="DR4480" s="29"/>
      <c r="DS4480" s="29"/>
      <c r="DT4480" s="29"/>
      <c r="DU4480" s="29"/>
      <c r="DV4480" s="29"/>
      <c r="DW4480" s="29"/>
      <c r="DX4480" s="29"/>
      <c r="DY4480" s="29"/>
      <c r="DZ4480" s="29"/>
      <c r="EA4480" s="29"/>
      <c r="EB4480" s="29"/>
      <c r="EC4480" s="29"/>
      <c r="ED4480" s="29"/>
      <c r="EE4480" s="29"/>
      <c r="EF4480" s="29"/>
      <c r="EG4480" s="29"/>
      <c r="EH4480" s="29"/>
      <c r="EI4480" s="29"/>
      <c r="EJ4480" s="29"/>
      <c r="EK4480" s="29"/>
      <c r="EL4480" s="29"/>
      <c r="EM4480" s="29"/>
      <c r="EN4480" s="29"/>
      <c r="EO4480" s="29"/>
      <c r="EP4480" s="29"/>
      <c r="EQ4480" s="29"/>
      <c r="ER4480" s="29"/>
      <c r="ES4480" s="29"/>
      <c r="ET4480" s="29"/>
      <c r="EU4480" s="29"/>
      <c r="EV4480" s="29"/>
      <c r="EW4480" s="29"/>
      <c r="EX4480" s="29"/>
      <c r="EY4480" s="29"/>
      <c r="EZ4480" s="29"/>
      <c r="FA4480" s="29"/>
      <c r="FB4480" s="29"/>
      <c r="FC4480" s="29"/>
      <c r="FD4480" s="29"/>
      <c r="FE4480" s="29"/>
      <c r="FF4480" s="29"/>
      <c r="FG4480" s="29"/>
      <c r="FH4480" s="29"/>
      <c r="FI4480" s="29"/>
      <c r="FJ4480" s="29"/>
      <c r="FK4480" s="29"/>
      <c r="FL4480" s="29"/>
      <c r="FM4480" s="29"/>
      <c r="FN4480" s="29"/>
      <c r="FO4480" s="29"/>
      <c r="FP4480" s="29"/>
      <c r="FQ4480" s="29"/>
      <c r="FR4480" s="29"/>
      <c r="FS4480" s="29"/>
      <c r="FT4480" s="29"/>
      <c r="FU4480" s="29"/>
      <c r="FV4480" s="29"/>
      <c r="FW4480" s="29"/>
      <c r="FX4480" s="29"/>
      <c r="FY4480" s="29"/>
      <c r="FZ4480" s="29"/>
      <c r="GA4480" s="29"/>
      <c r="GB4480" s="29"/>
      <c r="GC4480" s="29"/>
      <c r="GD4480" s="29"/>
      <c r="GE4480" s="29"/>
      <c r="GF4480" s="29"/>
      <c r="GG4480" s="29"/>
      <c r="GH4480" s="29"/>
      <c r="GI4480" s="29"/>
      <c r="GJ4480" s="29"/>
      <c r="GK4480" s="29"/>
      <c r="GL4480" s="29"/>
      <c r="GM4480" s="29"/>
      <c r="GN4480" s="29"/>
      <c r="GO4480" s="29"/>
      <c r="GP4480" s="29"/>
      <c r="GQ4480" s="29"/>
      <c r="GR4480" s="29"/>
      <c r="GS4480" s="29"/>
      <c r="GT4480" s="29"/>
      <c r="GU4480" s="29"/>
      <c r="GV4480" s="29"/>
      <c r="GW4480" s="29"/>
      <c r="GX4480" s="29"/>
      <c r="GY4480" s="29"/>
      <c r="GZ4480" s="29"/>
      <c r="HA4480" s="29"/>
      <c r="HB4480" s="29"/>
      <c r="HC4480" s="29"/>
      <c r="HD4480" s="29"/>
      <c r="HE4480" s="29"/>
      <c r="HF4480" s="29"/>
      <c r="HG4480" s="29"/>
      <c r="HH4480" s="29"/>
      <c r="HI4480" s="29"/>
      <c r="HJ4480" s="29"/>
      <c r="HK4480" s="29"/>
      <c r="HL4480" s="29"/>
      <c r="HM4480" s="29"/>
      <c r="HN4480" s="29"/>
      <c r="HO4480" s="29"/>
      <c r="HP4480" s="29"/>
      <c r="HQ4480" s="29"/>
      <c r="HR4480" s="29"/>
      <c r="HS4480" s="29"/>
      <c r="HT4480" s="29"/>
      <c r="HU4480" s="29"/>
      <c r="HV4480" s="29"/>
      <c r="HW4480" s="29"/>
      <c r="HX4480" s="29"/>
      <c r="HY4480" s="29"/>
      <c r="HZ4480" s="29"/>
      <c r="IA4480" s="29"/>
      <c r="IB4480" s="29"/>
      <c r="IC4480" s="29"/>
      <c r="ID4480" s="29"/>
      <c r="IE4480" s="29"/>
      <c r="IF4480" s="29"/>
      <c r="IG4480" s="29"/>
      <c r="IH4480" s="29"/>
      <c r="II4480" s="29"/>
      <c r="IJ4480" s="29"/>
      <c r="IK4480" s="29"/>
      <c r="IL4480" s="29"/>
      <c r="IM4480" s="29"/>
      <c r="IN4480" s="29"/>
      <c r="IO4480" s="29"/>
      <c r="IP4480" s="29"/>
      <c r="IQ4480" s="29"/>
      <c r="IR4480" s="29"/>
      <c r="IS4480" s="29"/>
      <c r="IT4480" s="29"/>
      <c r="IU4480" s="29"/>
      <c r="IV4480" s="29"/>
      <c r="IW4480" s="29"/>
      <c r="IX4480" s="29"/>
      <c r="IY4480" s="29"/>
      <c r="IZ4480" s="29"/>
      <c r="JA4480" s="29"/>
      <c r="JB4480" s="29"/>
      <c r="JC4480" s="29"/>
      <c r="JD4480" s="29"/>
      <c r="JE4480" s="29"/>
      <c r="JF4480" s="29"/>
      <c r="JG4480" s="29"/>
      <c r="JH4480" s="29"/>
      <c r="JI4480" s="29"/>
      <c r="JJ4480" s="29"/>
      <c r="JK4480" s="29"/>
      <c r="JL4480" s="29"/>
      <c r="JM4480" s="29"/>
      <c r="JN4480" s="29"/>
      <c r="JO4480" s="29"/>
      <c r="JP4480" s="29"/>
      <c r="JQ4480" s="29"/>
      <c r="JR4480" s="29"/>
      <c r="JS4480" s="29"/>
      <c r="JT4480" s="29"/>
      <c r="JU4480" s="29"/>
      <c r="JV4480" s="29"/>
      <c r="JW4480" s="29"/>
      <c r="JX4480" s="29"/>
      <c r="JY4480" s="29"/>
      <c r="JZ4480" s="29"/>
      <c r="KA4480" s="29"/>
      <c r="KB4480" s="29"/>
      <c r="KC4480" s="29"/>
      <c r="KD4480" s="29"/>
      <c r="KE4480" s="29"/>
      <c r="KF4480" s="29"/>
      <c r="KG4480" s="29"/>
      <c r="KH4480" s="29"/>
      <c r="KI4480" s="29"/>
      <c r="KJ4480" s="29"/>
      <c r="KK4480" s="29"/>
      <c r="KL4480" s="29"/>
      <c r="KM4480" s="29"/>
      <c r="KN4480" s="29"/>
      <c r="KO4480" s="29"/>
      <c r="KP4480" s="29"/>
      <c r="KQ4480" s="29"/>
      <c r="KR4480" s="29"/>
      <c r="KS4480" s="29"/>
      <c r="KT4480" s="29"/>
      <c r="KU4480" s="29"/>
      <c r="KV4480" s="29"/>
      <c r="KW4480" s="29"/>
      <c r="KX4480" s="29"/>
      <c r="KY4480" s="29"/>
      <c r="KZ4480" s="29"/>
      <c r="LA4480" s="29"/>
      <c r="LB4480" s="29"/>
      <c r="LC4480" s="29"/>
      <c r="LD4480" s="29"/>
      <c r="LE4480" s="29"/>
      <c r="LF4480" s="29"/>
      <c r="LG4480" s="29"/>
      <c r="LH4480" s="29"/>
      <c r="LI4480" s="29"/>
      <c r="LJ4480" s="29"/>
      <c r="LK4480" s="29"/>
      <c r="LL4480" s="29"/>
      <c r="LM4480" s="29"/>
      <c r="LN4480" s="29"/>
      <c r="LO4480" s="29"/>
      <c r="LP4480" s="29"/>
      <c r="LQ4480" s="29"/>
      <c r="LR4480" s="29"/>
      <c r="LS4480" s="29"/>
      <c r="LT4480" s="29"/>
      <c r="LU4480" s="29"/>
      <c r="LV4480" s="29"/>
      <c r="LW4480" s="29"/>
      <c r="LX4480" s="29"/>
      <c r="LY4480" s="29"/>
      <c r="LZ4480" s="29"/>
      <c r="MA4480" s="29"/>
      <c r="MB4480" s="29"/>
      <c r="MC4480" s="29"/>
      <c r="MD4480" s="29"/>
      <c r="ME4480" s="29"/>
      <c r="MF4480" s="29"/>
      <c r="MG4480" s="29"/>
      <c r="MH4480" s="29"/>
      <c r="MI4480" s="29"/>
      <c r="MJ4480" s="29"/>
      <c r="MK4480" s="29"/>
      <c r="ML4480" s="29"/>
      <c r="MM4480" s="29"/>
      <c r="MN4480" s="29"/>
      <c r="MO4480" s="29"/>
      <c r="MP4480" s="29"/>
      <c r="MQ4480" s="29"/>
      <c r="MR4480" s="29"/>
      <c r="MS4480" s="29"/>
      <c r="MT4480" s="29"/>
      <c r="MU4480" s="29"/>
      <c r="MV4480" s="29"/>
      <c r="MW4480" s="29"/>
      <c r="MX4480" s="29"/>
      <c r="MY4480" s="29"/>
      <c r="MZ4480" s="29"/>
      <c r="NA4480" s="29"/>
      <c r="NB4480" s="29"/>
      <c r="NC4480" s="29"/>
      <c r="ND4480" s="29"/>
      <c r="NE4480" s="29"/>
      <c r="NF4480" s="29"/>
      <c r="NG4480" s="29"/>
      <c r="NH4480" s="29"/>
      <c r="NI4480" s="29"/>
      <c r="NJ4480" s="29"/>
      <c r="NK4480" s="29"/>
      <c r="NL4480" s="29"/>
      <c r="NM4480" s="29"/>
      <c r="NN4480" s="29"/>
      <c r="NO4480" s="29"/>
      <c r="NP4480" s="29"/>
      <c r="NQ4480" s="29"/>
      <c r="NR4480" s="29"/>
      <c r="NS4480" s="29"/>
      <c r="NT4480" s="29"/>
      <c r="NU4480" s="29"/>
      <c r="NV4480" s="29"/>
      <c r="NW4480" s="29"/>
      <c r="NX4480" s="29"/>
      <c r="NY4480" s="29"/>
      <c r="NZ4480" s="29"/>
      <c r="OA4480" s="29"/>
      <c r="OB4480" s="29"/>
      <c r="OC4480" s="29"/>
      <c r="OD4480" s="29"/>
      <c r="OE4480" s="29"/>
      <c r="OF4480" s="29"/>
      <c r="OG4480" s="29"/>
      <c r="OH4480" s="29"/>
    </row>
    <row r="4481" spans="1:398" ht="16.5" customHeight="1">
      <c r="A4481" s="30" t="s">
        <v>5742</v>
      </c>
      <c r="B4481" s="13"/>
      <c r="C4481" s="487"/>
      <c r="D4481" s="12"/>
      <c r="E4481" s="14" t="s">
        <v>1888</v>
      </c>
      <c r="F4481" s="14" t="s">
        <v>4525</v>
      </c>
      <c r="G4481" s="14" t="s">
        <v>9354</v>
      </c>
      <c r="H4481" s="15">
        <v>2010</v>
      </c>
      <c r="I4481" s="15">
        <v>1</v>
      </c>
      <c r="J4481" s="15">
        <v>0</v>
      </c>
      <c r="K4481" s="15">
        <v>0</v>
      </c>
      <c r="L4481" s="16" t="s">
        <v>5725</v>
      </c>
      <c r="M4481" s="16"/>
      <c r="N4481" s="16" t="s">
        <v>41</v>
      </c>
      <c r="O4481" s="17">
        <v>1200</v>
      </c>
      <c r="P4481" s="17">
        <v>0</v>
      </c>
      <c r="Q4481" s="17">
        <v>0</v>
      </c>
      <c r="R4481" s="18" t="s">
        <v>33</v>
      </c>
      <c r="S4481" s="19">
        <v>60</v>
      </c>
      <c r="T4481" s="19">
        <v>110</v>
      </c>
      <c r="U4481" s="19">
        <v>2.5</v>
      </c>
      <c r="V4481" s="19"/>
      <c r="W4481" s="20">
        <f>(T4481*U4481)/1000</f>
        <v>0.27500000000000002</v>
      </c>
      <c r="X4481" s="21">
        <v>330</v>
      </c>
      <c r="Y4481" s="22" t="s">
        <v>33</v>
      </c>
      <c r="Z4481" s="86" t="s">
        <v>62</v>
      </c>
      <c r="AA4481" s="86">
        <v>0</v>
      </c>
      <c r="AB4481" s="14" t="s">
        <v>414</v>
      </c>
      <c r="AC4481" s="14" t="s">
        <v>414</v>
      </c>
      <c r="AD4481" s="25"/>
      <c r="AE4481" s="26"/>
      <c r="AF4481" s="27"/>
      <c r="AG4481" s="31"/>
      <c r="AH4481" s="32"/>
      <c r="AI4481" s="32"/>
      <c r="AJ4481" s="32"/>
      <c r="AK4481" s="32"/>
      <c r="AL4481" s="32"/>
      <c r="AM4481" s="32"/>
      <c r="AN4481" s="32"/>
      <c r="AO4481" s="32"/>
      <c r="AP4481" s="30"/>
      <c r="AQ4481" s="30"/>
      <c r="AR4481" s="30"/>
      <c r="AS4481" s="30"/>
      <c r="AT4481" s="30"/>
      <c r="AU4481" s="30"/>
      <c r="AV4481" s="30"/>
      <c r="AW4481" s="30"/>
      <c r="AX4481" s="30"/>
      <c r="AY4481" s="30"/>
      <c r="AZ4481" s="30"/>
      <c r="BA4481" s="30"/>
      <c r="BB4481" s="30"/>
      <c r="BC4481" s="30"/>
      <c r="BD4481" s="30"/>
      <c r="BE4481" s="30"/>
      <c r="BF4481" s="30"/>
      <c r="BG4481" s="30"/>
      <c r="BH4481" s="30"/>
      <c r="BI4481" s="30"/>
      <c r="BJ4481" s="30"/>
      <c r="BK4481" s="30"/>
      <c r="BL4481" s="30"/>
      <c r="BM4481" s="30"/>
      <c r="BN4481" s="30"/>
      <c r="BO4481" s="30"/>
      <c r="BP4481" s="30"/>
      <c r="BQ4481" s="30"/>
      <c r="BR4481" s="29"/>
      <c r="BS4481" s="29"/>
      <c r="BT4481" s="29"/>
      <c r="BU4481" s="29"/>
      <c r="BV4481" s="29"/>
      <c r="BW4481" s="29"/>
      <c r="BX4481" s="29"/>
      <c r="BY4481" s="29"/>
      <c r="BZ4481" s="29"/>
      <c r="CA4481" s="29"/>
      <c r="CB4481" s="29"/>
      <c r="CC4481" s="29"/>
      <c r="CD4481" s="29"/>
      <c r="CE4481" s="29"/>
      <c r="CF4481" s="29"/>
      <c r="CG4481" s="29"/>
      <c r="CH4481" s="29"/>
      <c r="CI4481" s="29"/>
      <c r="CJ4481" s="29"/>
      <c r="CK4481" s="29"/>
      <c r="CL4481" s="29"/>
      <c r="CM4481" s="29"/>
      <c r="CN4481" s="29"/>
      <c r="CO4481" s="29"/>
      <c r="CP4481" s="29"/>
      <c r="CQ4481" s="29"/>
      <c r="CR4481" s="29"/>
      <c r="CS4481" s="29"/>
      <c r="CT4481" s="29"/>
      <c r="CU4481" s="29"/>
      <c r="CV4481" s="29"/>
      <c r="CW4481" s="29"/>
      <c r="CX4481" s="29"/>
      <c r="CY4481" s="29"/>
      <c r="CZ4481" s="29"/>
      <c r="DA4481" s="29"/>
      <c r="DB4481" s="29"/>
      <c r="DC4481" s="29"/>
      <c r="DD4481" s="29"/>
      <c r="DE4481" s="29"/>
      <c r="DF4481" s="29"/>
      <c r="DG4481" s="29"/>
      <c r="DH4481" s="29"/>
      <c r="DI4481" s="29"/>
      <c r="DJ4481" s="29"/>
      <c r="DK4481" s="29"/>
      <c r="DL4481" s="29"/>
      <c r="DM4481" s="29"/>
      <c r="DN4481" s="29"/>
      <c r="DO4481" s="29"/>
      <c r="DP4481" s="29"/>
      <c r="DQ4481" s="29"/>
      <c r="DR4481" s="29"/>
      <c r="DS4481" s="29"/>
      <c r="DT4481" s="29"/>
      <c r="DU4481" s="29"/>
      <c r="DV4481" s="29"/>
      <c r="DW4481" s="29"/>
      <c r="DX4481" s="29"/>
      <c r="DY4481" s="29"/>
      <c r="DZ4481" s="29"/>
      <c r="EA4481" s="29"/>
      <c r="EB4481" s="29"/>
      <c r="EC4481" s="29"/>
      <c r="ED4481" s="29"/>
      <c r="EE4481" s="29"/>
      <c r="EF4481" s="29"/>
      <c r="EG4481" s="29"/>
      <c r="EH4481" s="29"/>
      <c r="EI4481" s="29"/>
      <c r="EJ4481" s="29"/>
      <c r="EK4481" s="29"/>
      <c r="EL4481" s="29"/>
      <c r="EM4481" s="29"/>
      <c r="EN4481" s="29"/>
      <c r="EO4481" s="29"/>
      <c r="EP4481" s="29"/>
      <c r="EQ4481" s="29"/>
      <c r="ER4481" s="29"/>
      <c r="ES4481" s="29"/>
      <c r="ET4481" s="29"/>
      <c r="EU4481" s="29"/>
      <c r="EV4481" s="29"/>
      <c r="EW4481" s="29"/>
      <c r="EX4481" s="29"/>
      <c r="EY4481" s="29"/>
      <c r="EZ4481" s="29"/>
      <c r="FA4481" s="29"/>
      <c r="FB4481" s="29"/>
      <c r="FC4481" s="29"/>
      <c r="FD4481" s="29"/>
      <c r="FE4481" s="29"/>
      <c r="FF4481" s="29"/>
      <c r="FG4481" s="29"/>
      <c r="FH4481" s="29"/>
      <c r="FI4481" s="29"/>
      <c r="FJ4481" s="29"/>
      <c r="FK4481" s="29"/>
      <c r="FL4481" s="29"/>
      <c r="FM4481" s="29"/>
      <c r="FN4481" s="29"/>
      <c r="FO4481" s="29"/>
      <c r="FP4481" s="29"/>
      <c r="FQ4481" s="29"/>
      <c r="FR4481" s="29"/>
      <c r="FS4481" s="29"/>
      <c r="FT4481" s="29"/>
      <c r="FU4481" s="29"/>
      <c r="FV4481" s="29"/>
      <c r="FW4481" s="29"/>
      <c r="FX4481" s="29"/>
      <c r="FY4481" s="29"/>
      <c r="FZ4481" s="29"/>
      <c r="GA4481" s="29"/>
      <c r="GB4481" s="29"/>
      <c r="GC4481" s="29"/>
      <c r="GD4481" s="29"/>
      <c r="GE4481" s="29"/>
      <c r="GF4481" s="29"/>
      <c r="GG4481" s="29"/>
      <c r="GH4481" s="29"/>
      <c r="GI4481" s="29"/>
      <c r="GJ4481" s="29"/>
      <c r="GK4481" s="29"/>
      <c r="GL4481" s="29"/>
      <c r="GM4481" s="29"/>
      <c r="GN4481" s="29"/>
      <c r="GO4481" s="29"/>
      <c r="GP4481" s="29"/>
      <c r="GQ4481" s="29"/>
      <c r="GR4481" s="29"/>
      <c r="GS4481" s="29"/>
      <c r="GT4481" s="29"/>
      <c r="GU4481" s="29"/>
      <c r="GV4481" s="29"/>
      <c r="GW4481" s="29"/>
      <c r="GX4481" s="29"/>
      <c r="GY4481" s="29"/>
      <c r="GZ4481" s="29"/>
      <c r="HA4481" s="29"/>
      <c r="HB4481" s="29"/>
      <c r="HC4481" s="29"/>
      <c r="HD4481" s="29"/>
      <c r="HE4481" s="29"/>
      <c r="HF4481" s="29"/>
      <c r="HG4481" s="29"/>
      <c r="HH4481" s="29"/>
      <c r="HI4481" s="29"/>
      <c r="HJ4481" s="29"/>
      <c r="HK4481" s="29"/>
      <c r="HL4481" s="29"/>
      <c r="HM4481" s="29"/>
      <c r="HN4481" s="29"/>
      <c r="HO4481" s="29"/>
      <c r="HP4481" s="29"/>
      <c r="HQ4481" s="29"/>
      <c r="HR4481" s="29"/>
      <c r="HS4481" s="29"/>
      <c r="HT4481" s="29"/>
      <c r="HU4481" s="29"/>
      <c r="HV4481" s="29"/>
      <c r="HW4481" s="29"/>
      <c r="HX4481" s="29"/>
      <c r="HY4481" s="29"/>
      <c r="HZ4481" s="29"/>
      <c r="IA4481" s="29"/>
      <c r="IB4481" s="29"/>
      <c r="IC4481" s="29"/>
      <c r="ID4481" s="29"/>
      <c r="IE4481" s="29"/>
      <c r="IF4481" s="29"/>
      <c r="IG4481" s="29"/>
      <c r="IH4481" s="29"/>
      <c r="II4481" s="29"/>
      <c r="IJ4481" s="29"/>
      <c r="IK4481" s="29"/>
      <c r="IL4481" s="29"/>
      <c r="IM4481" s="29"/>
      <c r="IN4481" s="29"/>
      <c r="IO4481" s="29"/>
      <c r="IP4481" s="29"/>
      <c r="IQ4481" s="29"/>
      <c r="IR4481" s="29"/>
      <c r="IS4481" s="29"/>
      <c r="IT4481" s="29"/>
      <c r="IU4481" s="29"/>
      <c r="IV4481" s="29"/>
      <c r="IW4481" s="29"/>
      <c r="IX4481" s="29"/>
      <c r="IY4481" s="29"/>
      <c r="IZ4481" s="29"/>
      <c r="JA4481" s="29"/>
      <c r="JB4481" s="29"/>
      <c r="JC4481" s="29"/>
      <c r="JD4481" s="29"/>
      <c r="JE4481" s="29"/>
      <c r="JF4481" s="29"/>
      <c r="JG4481" s="29"/>
      <c r="JH4481" s="29"/>
      <c r="JI4481" s="29"/>
      <c r="JJ4481" s="29"/>
      <c r="JK4481" s="29"/>
      <c r="JL4481" s="29"/>
      <c r="JM4481" s="29"/>
      <c r="JN4481" s="29"/>
      <c r="JO4481" s="29"/>
      <c r="JP4481" s="29"/>
      <c r="JQ4481" s="29"/>
      <c r="JR4481" s="29"/>
      <c r="JS4481" s="29"/>
      <c r="JT4481" s="29"/>
      <c r="JU4481" s="29"/>
      <c r="JV4481" s="29"/>
      <c r="JW4481" s="29"/>
      <c r="JX4481" s="29"/>
      <c r="JY4481" s="29"/>
      <c r="JZ4481" s="29"/>
      <c r="KA4481" s="29"/>
      <c r="KB4481" s="29"/>
      <c r="KC4481" s="29"/>
      <c r="KD4481" s="29"/>
      <c r="KE4481" s="29"/>
      <c r="KF4481" s="29"/>
      <c r="KG4481" s="29"/>
      <c r="KH4481" s="29"/>
      <c r="KI4481" s="29"/>
      <c r="KJ4481" s="29"/>
      <c r="KK4481" s="29"/>
      <c r="KL4481" s="29"/>
      <c r="KM4481" s="29"/>
      <c r="KN4481" s="29"/>
      <c r="KO4481" s="29"/>
      <c r="KP4481" s="29"/>
      <c r="KQ4481" s="29"/>
      <c r="KR4481" s="29"/>
      <c r="KS4481" s="29"/>
      <c r="KT4481" s="29"/>
      <c r="KU4481" s="29"/>
      <c r="KV4481" s="29"/>
      <c r="KW4481" s="29"/>
      <c r="KX4481" s="29"/>
      <c r="KY4481" s="29"/>
      <c r="KZ4481" s="29"/>
      <c r="LA4481" s="29"/>
      <c r="LB4481" s="29"/>
      <c r="LC4481" s="29"/>
      <c r="LD4481" s="29"/>
      <c r="LE4481" s="29"/>
      <c r="LF4481" s="29"/>
      <c r="LG4481" s="29"/>
      <c r="LH4481" s="29"/>
      <c r="LI4481" s="29"/>
      <c r="LJ4481" s="29"/>
      <c r="LK4481" s="29"/>
      <c r="LL4481" s="29"/>
      <c r="LM4481" s="29"/>
      <c r="LN4481" s="29"/>
      <c r="LO4481" s="29"/>
      <c r="LP4481" s="29"/>
      <c r="LQ4481" s="29"/>
      <c r="LR4481" s="29"/>
      <c r="LS4481" s="29"/>
      <c r="LT4481" s="29"/>
      <c r="LU4481" s="29"/>
      <c r="LV4481" s="29"/>
      <c r="LW4481" s="29"/>
      <c r="LX4481" s="29"/>
      <c r="LY4481" s="29"/>
      <c r="LZ4481" s="29"/>
      <c r="MA4481" s="29"/>
      <c r="MB4481" s="29"/>
      <c r="MC4481" s="29"/>
      <c r="MD4481" s="29"/>
      <c r="ME4481" s="29"/>
      <c r="MF4481" s="29"/>
      <c r="MG4481" s="29"/>
      <c r="MH4481" s="29"/>
      <c r="MI4481" s="29"/>
      <c r="MJ4481" s="29"/>
      <c r="MK4481" s="29"/>
      <c r="ML4481" s="29"/>
      <c r="MM4481" s="29"/>
      <c r="MN4481" s="29"/>
      <c r="MO4481" s="29"/>
      <c r="MP4481" s="29"/>
      <c r="MQ4481" s="29"/>
      <c r="MR4481" s="29"/>
      <c r="MS4481" s="29"/>
      <c r="MT4481" s="29"/>
      <c r="MU4481" s="29"/>
      <c r="MV4481" s="29"/>
      <c r="MW4481" s="29"/>
      <c r="MX4481" s="29"/>
      <c r="MY4481" s="29"/>
      <c r="MZ4481" s="29"/>
      <c r="NA4481" s="29"/>
      <c r="NB4481" s="29"/>
      <c r="NC4481" s="29"/>
      <c r="ND4481" s="29"/>
      <c r="NE4481" s="29"/>
      <c r="NF4481" s="29"/>
      <c r="NG4481" s="29"/>
      <c r="NH4481" s="29"/>
      <c r="NI4481" s="29"/>
      <c r="NJ4481" s="29"/>
      <c r="NK4481" s="29"/>
      <c r="NL4481" s="29"/>
      <c r="NM4481" s="29"/>
      <c r="NN4481" s="29"/>
      <c r="NO4481" s="29"/>
      <c r="NP4481" s="29"/>
      <c r="NQ4481" s="29"/>
      <c r="NR4481" s="29"/>
      <c r="NS4481" s="29"/>
      <c r="NT4481" s="29"/>
      <c r="NU4481" s="29"/>
      <c r="NV4481" s="29"/>
      <c r="NW4481" s="29"/>
      <c r="NX4481" s="29"/>
      <c r="NY4481" s="29"/>
      <c r="NZ4481" s="29"/>
      <c r="OA4481" s="29"/>
      <c r="OB4481" s="29"/>
      <c r="OC4481" s="29"/>
      <c r="OD4481" s="29"/>
      <c r="OE4481" s="29"/>
      <c r="OF4481" s="29"/>
      <c r="OG4481" s="29"/>
      <c r="OH4481" s="29"/>
    </row>
    <row r="4482" spans="1:398" ht="16.5" customHeight="1">
      <c r="A4482" s="30" t="s">
        <v>5742</v>
      </c>
      <c r="B4482" s="13"/>
      <c r="C4482" s="487"/>
      <c r="D4482" s="12"/>
      <c r="E4482" s="14" t="s">
        <v>8547</v>
      </c>
      <c r="F4482" s="14" t="s">
        <v>1593</v>
      </c>
      <c r="G4482" s="14" t="s">
        <v>8548</v>
      </c>
      <c r="H4482" s="15">
        <v>2016</v>
      </c>
      <c r="I4482" s="15">
        <v>1</v>
      </c>
      <c r="J4482" s="15">
        <v>0</v>
      </c>
      <c r="K4482" s="15">
        <v>0</v>
      </c>
      <c r="L4482" s="16" t="s">
        <v>5725</v>
      </c>
      <c r="M4482" s="16"/>
      <c r="N4482" s="16" t="s">
        <v>41</v>
      </c>
      <c r="O4482" s="94">
        <v>200</v>
      </c>
      <c r="P4482" s="94">
        <v>0</v>
      </c>
      <c r="Q4482" s="94">
        <v>0</v>
      </c>
      <c r="R4482" s="18" t="s">
        <v>33</v>
      </c>
      <c r="S4482" s="19">
        <v>60</v>
      </c>
      <c r="T4482" s="19">
        <v>110</v>
      </c>
      <c r="U4482" s="19">
        <v>15</v>
      </c>
      <c r="V4482" s="19"/>
      <c r="W4482" s="20">
        <f>(T4482*U4482)/1000</f>
        <v>1.65</v>
      </c>
      <c r="X4482" s="21">
        <v>330</v>
      </c>
      <c r="Y4482" s="22" t="s">
        <v>33</v>
      </c>
      <c r="Z4482" s="86" t="s">
        <v>62</v>
      </c>
      <c r="AA4482" s="86">
        <v>0</v>
      </c>
      <c r="AB4482" s="14" t="s">
        <v>414</v>
      </c>
      <c r="AC4482" s="14" t="s">
        <v>414</v>
      </c>
      <c r="AD4482" s="25"/>
      <c r="AE4482" s="26"/>
      <c r="AF4482" s="27"/>
      <c r="AG4482" s="31"/>
      <c r="AH4482" s="32"/>
      <c r="AI4482" s="32"/>
      <c r="AJ4482" s="32"/>
      <c r="AK4482" s="32"/>
      <c r="AL4482" s="32"/>
      <c r="AM4482" s="32"/>
      <c r="AN4482" s="32"/>
      <c r="AO4482" s="32"/>
      <c r="AP4482" s="12"/>
      <c r="AQ4482" s="12"/>
      <c r="AR4482" s="12"/>
      <c r="AS4482" s="12"/>
      <c r="AT4482" s="12"/>
      <c r="AU4482" s="12"/>
      <c r="AV4482" s="12"/>
      <c r="AW4482" s="12"/>
      <c r="AX4482" s="12"/>
      <c r="AY4482" s="12"/>
      <c r="AZ4482" s="12"/>
      <c r="BA4482" s="12"/>
      <c r="BB4482" s="12"/>
      <c r="BC4482" s="12"/>
      <c r="BD4482" s="12"/>
      <c r="BE4482" s="12"/>
      <c r="BF4482" s="12"/>
      <c r="BG4482" s="12"/>
      <c r="BR4482" s="29"/>
      <c r="BS4482" s="29"/>
      <c r="BT4482" s="29"/>
      <c r="BU4482" s="29"/>
      <c r="BV4482" s="29"/>
      <c r="BW4482" s="29"/>
      <c r="BX4482" s="29"/>
      <c r="BY4482" s="29"/>
      <c r="BZ4482" s="29"/>
      <c r="CA4482" s="29"/>
      <c r="CB4482" s="29"/>
      <c r="CC4482" s="29"/>
      <c r="CD4482" s="29"/>
      <c r="CE4482" s="29"/>
      <c r="CF4482" s="29"/>
      <c r="CG4482" s="29"/>
      <c r="CH4482" s="29"/>
      <c r="CI4482" s="29"/>
      <c r="CJ4482" s="29"/>
      <c r="CK4482" s="29"/>
      <c r="CL4482" s="29"/>
      <c r="CM4482" s="29"/>
      <c r="CN4482" s="29"/>
      <c r="CO4482" s="29"/>
      <c r="CP4482" s="29"/>
      <c r="CQ4482" s="29"/>
      <c r="CR4482" s="29"/>
      <c r="CS4482" s="29"/>
      <c r="CT4482" s="29"/>
      <c r="CU4482" s="29"/>
      <c r="CV4482" s="29"/>
      <c r="CW4482" s="29"/>
      <c r="CX4482" s="29"/>
      <c r="CY4482" s="29"/>
      <c r="CZ4482" s="29"/>
      <c r="DA4482" s="29"/>
      <c r="DB4482" s="29"/>
      <c r="DC4482" s="29"/>
      <c r="DD4482" s="29"/>
      <c r="DE4482" s="29"/>
      <c r="DF4482" s="29"/>
      <c r="DG4482" s="29"/>
      <c r="DH4482" s="29"/>
      <c r="DI4482" s="29"/>
      <c r="DJ4482" s="29"/>
      <c r="DK4482" s="29"/>
      <c r="DL4482" s="29"/>
      <c r="DM4482" s="29"/>
      <c r="DN4482" s="29"/>
      <c r="DO4482" s="29"/>
      <c r="DP4482" s="29"/>
      <c r="DQ4482" s="29"/>
      <c r="DR4482" s="29"/>
      <c r="DS4482" s="29"/>
      <c r="DT4482" s="29"/>
      <c r="DU4482" s="29"/>
      <c r="DV4482" s="29"/>
      <c r="DW4482" s="29"/>
      <c r="DX4482" s="29"/>
      <c r="DY4482" s="29"/>
      <c r="DZ4482" s="29"/>
      <c r="EA4482" s="29"/>
      <c r="EB4482" s="29"/>
      <c r="EC4482" s="29"/>
      <c r="ED4482" s="29"/>
      <c r="EE4482" s="29"/>
      <c r="EF4482" s="29"/>
      <c r="EG4482" s="29"/>
      <c r="EH4482" s="29"/>
      <c r="EI4482" s="29"/>
      <c r="EJ4482" s="29"/>
      <c r="EK4482" s="29"/>
      <c r="EL4482" s="29"/>
      <c r="EM4482" s="29"/>
      <c r="EN4482" s="29"/>
      <c r="EO4482" s="29"/>
      <c r="EP4482" s="29"/>
      <c r="EQ4482" s="29"/>
      <c r="ER4482" s="29"/>
      <c r="ES4482" s="29"/>
      <c r="ET4482" s="29"/>
      <c r="EU4482" s="29"/>
      <c r="EV4482" s="29"/>
      <c r="EW4482" s="29"/>
      <c r="EX4482" s="29"/>
      <c r="EY4482" s="29"/>
      <c r="EZ4482" s="29"/>
      <c r="FA4482" s="29"/>
      <c r="FB4482" s="29"/>
      <c r="FC4482" s="29"/>
      <c r="FD4482" s="29"/>
      <c r="FE4482" s="29"/>
      <c r="FF4482" s="29"/>
      <c r="FG4482" s="29"/>
      <c r="FH4482" s="29"/>
      <c r="FI4482" s="29"/>
      <c r="FJ4482" s="29"/>
      <c r="FK4482" s="29"/>
      <c r="FL4482" s="29"/>
      <c r="FM4482" s="29"/>
      <c r="FN4482" s="29"/>
      <c r="FO4482" s="29"/>
      <c r="FP4482" s="29"/>
      <c r="FQ4482" s="29"/>
      <c r="FR4482" s="29"/>
      <c r="FS4482" s="29"/>
      <c r="FT4482" s="29"/>
      <c r="FU4482" s="29"/>
      <c r="FV4482" s="29"/>
      <c r="FW4482" s="29"/>
      <c r="FX4482" s="29"/>
      <c r="FY4482" s="29"/>
      <c r="FZ4482" s="29"/>
      <c r="GA4482" s="29"/>
      <c r="GB4482" s="29"/>
      <c r="GC4482" s="29"/>
      <c r="GD4482" s="29"/>
      <c r="GE4482" s="29"/>
      <c r="GF4482" s="29"/>
      <c r="GG4482" s="29"/>
      <c r="GH4482" s="29"/>
      <c r="GI4482" s="29"/>
      <c r="GJ4482" s="29"/>
      <c r="GK4482" s="29"/>
      <c r="GL4482" s="29"/>
      <c r="GM4482" s="29"/>
      <c r="GN4482" s="29"/>
      <c r="GO4482" s="29"/>
      <c r="GP4482" s="29"/>
      <c r="GQ4482" s="29"/>
      <c r="GR4482" s="29"/>
      <c r="GS4482" s="29"/>
      <c r="GT4482" s="29"/>
      <c r="GU4482" s="29"/>
      <c r="GV4482" s="29"/>
      <c r="GW4482" s="29"/>
      <c r="GX4482" s="29"/>
      <c r="GY4482" s="29"/>
      <c r="GZ4482" s="29"/>
      <c r="HA4482" s="29"/>
      <c r="HB4482" s="29"/>
      <c r="HC4482" s="29"/>
      <c r="HD4482" s="29"/>
      <c r="HE4482" s="29"/>
      <c r="HF4482" s="29"/>
      <c r="HG4482" s="29"/>
      <c r="HH4482" s="29"/>
      <c r="HI4482" s="29"/>
      <c r="HJ4482" s="29"/>
      <c r="HK4482" s="29"/>
      <c r="HL4482" s="29"/>
      <c r="HM4482" s="29"/>
      <c r="HN4482" s="29"/>
      <c r="HO4482" s="29"/>
      <c r="HP4482" s="29"/>
      <c r="HQ4482" s="29"/>
      <c r="HR4482" s="29"/>
      <c r="HS4482" s="29"/>
      <c r="HT4482" s="29"/>
      <c r="HU4482" s="29"/>
      <c r="HV4482" s="29"/>
      <c r="HW4482" s="29"/>
      <c r="HX4482" s="29"/>
      <c r="HY4482" s="29"/>
      <c r="HZ4482" s="29"/>
      <c r="IA4482" s="29"/>
      <c r="IB4482" s="29"/>
      <c r="IC4482" s="29"/>
      <c r="ID4482" s="29"/>
      <c r="IE4482" s="29"/>
      <c r="IF4482" s="29"/>
      <c r="IG4482" s="29"/>
      <c r="IH4482" s="29"/>
      <c r="II4482" s="29"/>
      <c r="IJ4482" s="29"/>
      <c r="IK4482" s="29"/>
      <c r="IL4482" s="29"/>
      <c r="IM4482" s="29"/>
      <c r="IN4482" s="29"/>
      <c r="IO4482" s="29"/>
      <c r="IP4482" s="29"/>
      <c r="IQ4482" s="29"/>
      <c r="IR4482" s="29"/>
      <c r="IS4482" s="29"/>
      <c r="IT4482" s="29"/>
      <c r="IU4482" s="29"/>
      <c r="IV4482" s="29"/>
      <c r="IW4482" s="29"/>
      <c r="IX4482" s="29"/>
      <c r="IY4482" s="29"/>
      <c r="IZ4482" s="29"/>
      <c r="JA4482" s="29"/>
      <c r="JB4482" s="29"/>
      <c r="JC4482" s="29"/>
      <c r="JD4482" s="29"/>
      <c r="JE4482" s="29"/>
      <c r="JF4482" s="29"/>
      <c r="JG4482" s="29"/>
      <c r="JH4482" s="29"/>
      <c r="JI4482" s="29"/>
      <c r="JJ4482" s="29"/>
      <c r="JK4482" s="29"/>
      <c r="JL4482" s="29"/>
      <c r="JM4482" s="29"/>
      <c r="JN4482" s="29"/>
      <c r="JO4482" s="29"/>
      <c r="JP4482" s="29"/>
      <c r="JQ4482" s="29"/>
      <c r="JR4482" s="29"/>
      <c r="JS4482" s="29"/>
      <c r="JT4482" s="29"/>
      <c r="JU4482" s="29"/>
      <c r="JV4482" s="29"/>
      <c r="JW4482" s="29"/>
      <c r="JX4482" s="29"/>
      <c r="JY4482" s="29"/>
      <c r="JZ4482" s="29"/>
      <c r="KA4482" s="29"/>
      <c r="KB4482" s="29"/>
      <c r="KC4482" s="29"/>
      <c r="KD4482" s="29"/>
      <c r="KE4482" s="29"/>
      <c r="KF4482" s="29"/>
      <c r="KG4482" s="29"/>
      <c r="KH4482" s="29"/>
      <c r="KI4482" s="29"/>
      <c r="KJ4482" s="29"/>
      <c r="KK4482" s="29"/>
      <c r="KL4482" s="29"/>
      <c r="KM4482" s="29"/>
      <c r="KN4482" s="29"/>
      <c r="KO4482" s="29"/>
      <c r="KP4482" s="29"/>
      <c r="KQ4482" s="29"/>
      <c r="KR4482" s="29"/>
      <c r="KS4482" s="29"/>
      <c r="KT4482" s="29"/>
      <c r="KU4482" s="29"/>
      <c r="KV4482" s="29"/>
      <c r="KW4482" s="29"/>
      <c r="KX4482" s="29"/>
      <c r="KY4482" s="29"/>
      <c r="KZ4482" s="29"/>
      <c r="LA4482" s="29"/>
      <c r="LB4482" s="29"/>
      <c r="LC4482" s="29"/>
      <c r="LD4482" s="29"/>
      <c r="LE4482" s="29"/>
      <c r="LF4482" s="29"/>
      <c r="LG4482" s="29"/>
      <c r="LH4482" s="29"/>
      <c r="LI4482" s="29"/>
      <c r="LJ4482" s="29"/>
      <c r="LK4482" s="29"/>
      <c r="LL4482" s="29"/>
      <c r="LM4482" s="29"/>
      <c r="LN4482" s="29"/>
      <c r="LO4482" s="29"/>
      <c r="LP4482" s="29"/>
      <c r="LQ4482" s="29"/>
      <c r="LR4482" s="29"/>
      <c r="LS4482" s="29"/>
      <c r="LT4482" s="29"/>
      <c r="LU4482" s="29"/>
      <c r="LV4482" s="29"/>
      <c r="LW4482" s="29"/>
      <c r="LX4482" s="29"/>
      <c r="LY4482" s="29"/>
      <c r="LZ4482" s="29"/>
      <c r="MA4482" s="29"/>
      <c r="MB4482" s="29"/>
      <c r="MC4482" s="29"/>
      <c r="MD4482" s="29"/>
      <c r="ME4482" s="29"/>
      <c r="MF4482" s="29"/>
      <c r="MG4482" s="29"/>
      <c r="MH4482" s="29"/>
      <c r="MI4482" s="29"/>
      <c r="MJ4482" s="29"/>
      <c r="MK4482" s="29"/>
      <c r="ML4482" s="29"/>
      <c r="MM4482" s="29"/>
      <c r="MN4482" s="29"/>
      <c r="MO4482" s="29"/>
      <c r="MP4482" s="29"/>
      <c r="MQ4482" s="29"/>
      <c r="MR4482" s="29"/>
      <c r="MS4482" s="29"/>
      <c r="MT4482" s="29"/>
      <c r="MU4482" s="29"/>
      <c r="MV4482" s="29"/>
      <c r="MW4482" s="29"/>
      <c r="MX4482" s="29"/>
      <c r="MY4482" s="29"/>
      <c r="MZ4482" s="29"/>
      <c r="NA4482" s="29"/>
      <c r="NB4482" s="29"/>
      <c r="NC4482" s="29"/>
      <c r="ND4482" s="29"/>
      <c r="NE4482" s="29"/>
      <c r="NF4482" s="29"/>
      <c r="NG4482" s="29"/>
      <c r="NH4482" s="29"/>
      <c r="NI4482" s="29"/>
      <c r="NJ4482" s="29"/>
      <c r="NK4482" s="29"/>
      <c r="NL4482" s="29"/>
      <c r="NM4482" s="29"/>
      <c r="NN4482" s="29"/>
      <c r="NO4482" s="29"/>
      <c r="NP4482" s="29"/>
      <c r="NQ4482" s="29"/>
      <c r="NR4482" s="29"/>
      <c r="NS4482" s="29"/>
      <c r="NT4482" s="29"/>
      <c r="NU4482" s="29"/>
      <c r="NV4482" s="29"/>
      <c r="NW4482" s="29"/>
      <c r="NX4482" s="29"/>
      <c r="NY4482" s="29"/>
      <c r="NZ4482" s="29"/>
      <c r="OA4482" s="29"/>
      <c r="OB4482" s="29"/>
      <c r="OC4482" s="29"/>
      <c r="OD4482" s="29"/>
      <c r="OE4482" s="29"/>
      <c r="OF4482" s="29"/>
      <c r="OG4482" s="29"/>
      <c r="OH4482" s="29"/>
    </row>
    <row r="4483" spans="1:398" ht="16.5" customHeight="1">
      <c r="A4483" s="30" t="s">
        <v>5742</v>
      </c>
      <c r="B4483" s="13"/>
      <c r="C4483" s="487"/>
      <c r="D4483" s="12"/>
      <c r="E4483" s="14" t="s">
        <v>37</v>
      </c>
      <c r="F4483" s="14" t="s">
        <v>3091</v>
      </c>
      <c r="G4483" s="14" t="s">
        <v>8509</v>
      </c>
      <c r="H4483" s="15">
        <v>2012</v>
      </c>
      <c r="I4483" s="15">
        <v>1</v>
      </c>
      <c r="J4483" s="15">
        <v>0</v>
      </c>
      <c r="K4483" s="15">
        <v>0</v>
      </c>
      <c r="L4483" s="16" t="s">
        <v>5725</v>
      </c>
      <c r="M4483" s="16"/>
      <c r="N4483" s="16" t="s">
        <v>41</v>
      </c>
      <c r="O4483" s="17">
        <v>2920</v>
      </c>
      <c r="P4483" s="17">
        <v>0</v>
      </c>
      <c r="Q4483" s="17">
        <v>0</v>
      </c>
      <c r="R4483" s="18" t="s">
        <v>33</v>
      </c>
      <c r="S4483" s="19">
        <v>60</v>
      </c>
      <c r="T4483" s="19">
        <v>110</v>
      </c>
      <c r="U4483" s="19">
        <v>1.2</v>
      </c>
      <c r="V4483" s="19"/>
      <c r="W4483" s="20">
        <f>(T4483*U4483)/1000</f>
        <v>0.13200000000000001</v>
      </c>
      <c r="X4483" s="21">
        <v>385.44</v>
      </c>
      <c r="Y4483" s="22" t="s">
        <v>33</v>
      </c>
      <c r="Z4483" s="86" t="s">
        <v>62</v>
      </c>
      <c r="AA4483" s="86">
        <v>0</v>
      </c>
      <c r="AB4483" s="14" t="s">
        <v>414</v>
      </c>
      <c r="AC4483" s="14" t="s">
        <v>414</v>
      </c>
      <c r="AD4483" s="25"/>
      <c r="AE4483" s="26"/>
      <c r="AF4483" s="27"/>
      <c r="AG4483" s="31"/>
      <c r="AH4483" s="32"/>
      <c r="AI4483" s="32"/>
      <c r="AJ4483" s="32"/>
      <c r="AK4483" s="32"/>
      <c r="AL4483" s="32"/>
      <c r="AM4483" s="32"/>
      <c r="AN4483" s="32"/>
      <c r="AO4483" s="32"/>
      <c r="AP4483" s="30"/>
      <c r="AQ4483" s="30"/>
      <c r="AR4483" s="30"/>
      <c r="AS4483" s="30"/>
      <c r="AT4483" s="30"/>
      <c r="AU4483" s="30"/>
      <c r="AV4483" s="30"/>
      <c r="AW4483" s="30"/>
      <c r="AX4483" s="30"/>
      <c r="AY4483" s="30"/>
      <c r="AZ4483" s="30"/>
      <c r="BA4483" s="30"/>
      <c r="BB4483" s="30"/>
      <c r="BC4483" s="30"/>
      <c r="BD4483" s="30"/>
      <c r="BE4483" s="30"/>
      <c r="BF4483" s="30"/>
      <c r="BG4483" s="30"/>
      <c r="BH4483" s="30"/>
      <c r="BI4483" s="30"/>
      <c r="BJ4483" s="30"/>
      <c r="BK4483" s="30"/>
      <c r="BL4483" s="30"/>
      <c r="BM4483" s="30"/>
      <c r="BN4483" s="30"/>
      <c r="BO4483" s="30"/>
      <c r="BP4483" s="30"/>
      <c r="BQ4483" s="30"/>
      <c r="BR4483" s="29"/>
      <c r="BS4483" s="29"/>
      <c r="BT4483" s="29"/>
      <c r="BU4483" s="29"/>
      <c r="BV4483" s="29"/>
      <c r="BW4483" s="29"/>
      <c r="BX4483" s="29"/>
      <c r="BY4483" s="29"/>
      <c r="BZ4483" s="29"/>
      <c r="CA4483" s="29"/>
      <c r="CB4483" s="29"/>
      <c r="CC4483" s="29"/>
      <c r="CD4483" s="29"/>
      <c r="CE4483" s="29"/>
      <c r="CF4483" s="29"/>
      <c r="CG4483" s="29"/>
      <c r="CH4483" s="29"/>
      <c r="CI4483" s="29"/>
      <c r="CJ4483" s="29"/>
      <c r="CK4483" s="29"/>
      <c r="CL4483" s="29"/>
      <c r="CM4483" s="29"/>
      <c r="CN4483" s="29"/>
      <c r="CO4483" s="29"/>
      <c r="CP4483" s="29"/>
      <c r="CQ4483" s="29"/>
      <c r="CR4483" s="29"/>
      <c r="CS4483" s="29"/>
      <c r="CT4483" s="29"/>
      <c r="CU4483" s="29"/>
      <c r="CV4483" s="29"/>
      <c r="CW4483" s="29"/>
      <c r="CX4483" s="29"/>
      <c r="CY4483" s="29"/>
      <c r="CZ4483" s="29"/>
      <c r="DA4483" s="29"/>
      <c r="DB4483" s="29"/>
      <c r="DC4483" s="29"/>
      <c r="DD4483" s="29"/>
      <c r="DE4483" s="29"/>
      <c r="DF4483" s="29"/>
      <c r="DG4483" s="29"/>
      <c r="DH4483" s="29"/>
      <c r="DI4483" s="29"/>
      <c r="DJ4483" s="29"/>
      <c r="DK4483" s="29"/>
      <c r="DL4483" s="29"/>
      <c r="DM4483" s="29"/>
      <c r="DN4483" s="29"/>
      <c r="DO4483" s="29"/>
      <c r="DP4483" s="29"/>
      <c r="DQ4483" s="29"/>
      <c r="DR4483" s="29"/>
      <c r="DS4483" s="29"/>
      <c r="DT4483" s="29"/>
      <c r="DU4483" s="29"/>
      <c r="DV4483" s="29"/>
      <c r="DW4483" s="29"/>
      <c r="DX4483" s="29"/>
      <c r="DY4483" s="29"/>
      <c r="DZ4483" s="29"/>
      <c r="EA4483" s="29"/>
      <c r="EB4483" s="29"/>
      <c r="EC4483" s="29"/>
      <c r="ED4483" s="29"/>
      <c r="EE4483" s="29"/>
      <c r="EF4483" s="29"/>
      <c r="EG4483" s="29"/>
      <c r="EH4483" s="29"/>
      <c r="EI4483" s="29"/>
      <c r="EJ4483" s="29"/>
      <c r="EK4483" s="29"/>
      <c r="EL4483" s="29"/>
      <c r="EM4483" s="29"/>
      <c r="EN4483" s="29"/>
      <c r="EO4483" s="29"/>
      <c r="EP4483" s="29"/>
      <c r="EQ4483" s="29"/>
      <c r="ER4483" s="29"/>
      <c r="ES4483" s="29"/>
      <c r="ET4483" s="29"/>
      <c r="EU4483" s="29"/>
      <c r="EV4483" s="29"/>
      <c r="EW4483" s="29"/>
      <c r="EX4483" s="29"/>
      <c r="EY4483" s="29"/>
      <c r="EZ4483" s="29"/>
      <c r="FA4483" s="29"/>
      <c r="FB4483" s="29"/>
      <c r="FC4483" s="29"/>
      <c r="FD4483" s="29"/>
      <c r="FE4483" s="29"/>
      <c r="FF4483" s="29"/>
      <c r="FG4483" s="29"/>
      <c r="FH4483" s="29"/>
      <c r="FI4483" s="29"/>
      <c r="FJ4483" s="29"/>
      <c r="FK4483" s="29"/>
      <c r="FL4483" s="29"/>
      <c r="FM4483" s="29"/>
      <c r="FN4483" s="29"/>
      <c r="FO4483" s="29"/>
      <c r="FP4483" s="29"/>
      <c r="FQ4483" s="29"/>
      <c r="FR4483" s="29"/>
      <c r="FS4483" s="29"/>
      <c r="FT4483" s="29"/>
      <c r="FU4483" s="29"/>
      <c r="FV4483" s="29"/>
      <c r="FW4483" s="29"/>
      <c r="FX4483" s="29"/>
      <c r="FY4483" s="29"/>
      <c r="FZ4483" s="29"/>
      <c r="GA4483" s="29"/>
      <c r="GB4483" s="29"/>
      <c r="GC4483" s="29"/>
      <c r="GD4483" s="29"/>
      <c r="GE4483" s="29"/>
      <c r="GF4483" s="29"/>
      <c r="GG4483" s="29"/>
      <c r="GH4483" s="29"/>
      <c r="GI4483" s="29"/>
      <c r="GJ4483" s="29"/>
      <c r="GK4483" s="29"/>
      <c r="GL4483" s="29"/>
      <c r="GM4483" s="29"/>
      <c r="GN4483" s="29"/>
      <c r="GO4483" s="29"/>
      <c r="GP4483" s="29"/>
      <c r="GQ4483" s="29"/>
      <c r="GR4483" s="29"/>
      <c r="GS4483" s="29"/>
      <c r="GT4483" s="29"/>
      <c r="GU4483" s="29"/>
      <c r="GV4483" s="29"/>
      <c r="GW4483" s="29"/>
      <c r="GX4483" s="29"/>
      <c r="GY4483" s="29"/>
      <c r="GZ4483" s="29"/>
      <c r="HA4483" s="29"/>
      <c r="HB4483" s="29"/>
      <c r="HC4483" s="29"/>
      <c r="HD4483" s="29"/>
      <c r="HE4483" s="29"/>
      <c r="HF4483" s="29"/>
      <c r="HG4483" s="29"/>
      <c r="HH4483" s="29"/>
      <c r="HI4483" s="29"/>
      <c r="HJ4483" s="29"/>
      <c r="HK4483" s="29"/>
      <c r="HL4483" s="29"/>
      <c r="HM4483" s="29"/>
      <c r="HN4483" s="29"/>
      <c r="HO4483" s="29"/>
      <c r="HP4483" s="29"/>
      <c r="HQ4483" s="29"/>
      <c r="HR4483" s="29"/>
      <c r="HS4483" s="29"/>
      <c r="HT4483" s="29"/>
      <c r="HU4483" s="29"/>
      <c r="HV4483" s="29"/>
      <c r="HW4483" s="29"/>
      <c r="HX4483" s="29"/>
      <c r="HY4483" s="29"/>
      <c r="HZ4483" s="29"/>
      <c r="IA4483" s="29"/>
      <c r="IB4483" s="29"/>
      <c r="IC4483" s="29"/>
      <c r="ID4483" s="29"/>
      <c r="IE4483" s="29"/>
      <c r="IF4483" s="29"/>
      <c r="IG4483" s="29"/>
      <c r="IH4483" s="29"/>
      <c r="II4483" s="29"/>
      <c r="IJ4483" s="29"/>
      <c r="IK4483" s="29"/>
      <c r="IL4483" s="29"/>
      <c r="IM4483" s="29"/>
      <c r="IN4483" s="29"/>
      <c r="IO4483" s="29"/>
      <c r="IP4483" s="29"/>
      <c r="IQ4483" s="29"/>
      <c r="IR4483" s="29"/>
      <c r="IS4483" s="29"/>
      <c r="IT4483" s="29"/>
      <c r="IU4483" s="29"/>
      <c r="IV4483" s="29"/>
      <c r="IW4483" s="29"/>
      <c r="IX4483" s="29"/>
      <c r="IY4483" s="29"/>
      <c r="IZ4483" s="29"/>
      <c r="JA4483" s="29"/>
      <c r="JB4483" s="29"/>
      <c r="JC4483" s="29"/>
      <c r="JD4483" s="29"/>
      <c r="JE4483" s="29"/>
      <c r="JF4483" s="29"/>
      <c r="JG4483" s="29"/>
      <c r="JH4483" s="29"/>
      <c r="JI4483" s="29"/>
      <c r="JJ4483" s="29"/>
      <c r="JK4483" s="29"/>
      <c r="JL4483" s="29"/>
      <c r="JM4483" s="29"/>
      <c r="JN4483" s="29"/>
      <c r="JO4483" s="29"/>
      <c r="JP4483" s="29"/>
      <c r="JQ4483" s="29"/>
      <c r="JR4483" s="29"/>
      <c r="JS4483" s="29"/>
      <c r="JT4483" s="29"/>
      <c r="JU4483" s="29"/>
      <c r="JV4483" s="29"/>
      <c r="JW4483" s="29"/>
      <c r="JX4483" s="29"/>
      <c r="JY4483" s="29"/>
      <c r="JZ4483" s="29"/>
      <c r="KA4483" s="29"/>
      <c r="KB4483" s="29"/>
      <c r="KC4483" s="29"/>
      <c r="KD4483" s="29"/>
      <c r="KE4483" s="29"/>
      <c r="KF4483" s="29"/>
      <c r="KG4483" s="29"/>
      <c r="KH4483" s="29"/>
      <c r="KI4483" s="29"/>
      <c r="KJ4483" s="29"/>
      <c r="KK4483" s="29"/>
      <c r="KL4483" s="29"/>
      <c r="KM4483" s="29"/>
      <c r="KN4483" s="29"/>
      <c r="KO4483" s="29"/>
      <c r="KP4483" s="29"/>
      <c r="KQ4483" s="29"/>
      <c r="KR4483" s="29"/>
      <c r="KS4483" s="29"/>
      <c r="KT4483" s="29"/>
      <c r="KU4483" s="29"/>
      <c r="KV4483" s="29"/>
      <c r="KW4483" s="29"/>
      <c r="KX4483" s="29"/>
      <c r="KY4483" s="29"/>
      <c r="KZ4483" s="29"/>
      <c r="LA4483" s="29"/>
      <c r="LB4483" s="29"/>
      <c r="LC4483" s="29"/>
      <c r="LD4483" s="29"/>
      <c r="LE4483" s="29"/>
      <c r="LF4483" s="29"/>
      <c r="LG4483" s="29"/>
      <c r="LH4483" s="29"/>
      <c r="LI4483" s="29"/>
      <c r="LJ4483" s="29"/>
      <c r="LK4483" s="29"/>
      <c r="LL4483" s="29"/>
      <c r="LM4483" s="29"/>
      <c r="LN4483" s="29"/>
      <c r="LO4483" s="29"/>
      <c r="LP4483" s="29"/>
      <c r="LQ4483" s="29"/>
      <c r="LR4483" s="29"/>
      <c r="LS4483" s="29"/>
      <c r="LT4483" s="29"/>
      <c r="LU4483" s="29"/>
      <c r="LV4483" s="29"/>
      <c r="LW4483" s="29"/>
      <c r="LX4483" s="29"/>
      <c r="LY4483" s="29"/>
      <c r="LZ4483" s="29"/>
      <c r="MA4483" s="29"/>
      <c r="MB4483" s="29"/>
      <c r="MC4483" s="29"/>
      <c r="MD4483" s="29"/>
      <c r="ME4483" s="29"/>
      <c r="MF4483" s="29"/>
      <c r="MG4483" s="29"/>
      <c r="MH4483" s="29"/>
      <c r="MI4483" s="29"/>
      <c r="MJ4483" s="29"/>
      <c r="MK4483" s="29"/>
      <c r="ML4483" s="29"/>
      <c r="MM4483" s="29"/>
      <c r="MN4483" s="29"/>
      <c r="MO4483" s="29"/>
      <c r="MP4483" s="29"/>
      <c r="MQ4483" s="29"/>
      <c r="MR4483" s="29"/>
      <c r="MS4483" s="29"/>
      <c r="MT4483" s="29"/>
      <c r="MU4483" s="29"/>
      <c r="MV4483" s="29"/>
      <c r="MW4483" s="29"/>
      <c r="MX4483" s="29"/>
      <c r="MY4483" s="29"/>
      <c r="MZ4483" s="29"/>
      <c r="NA4483" s="29"/>
      <c r="NB4483" s="29"/>
      <c r="NC4483" s="29"/>
      <c r="ND4483" s="29"/>
      <c r="NE4483" s="29"/>
      <c r="NF4483" s="29"/>
      <c r="NG4483" s="29"/>
      <c r="NH4483" s="29"/>
      <c r="NI4483" s="29"/>
      <c r="NJ4483" s="29"/>
      <c r="NK4483" s="29"/>
      <c r="NL4483" s="29"/>
      <c r="NM4483" s="29"/>
      <c r="NN4483" s="29"/>
      <c r="NO4483" s="29"/>
      <c r="NP4483" s="29"/>
      <c r="NQ4483" s="29"/>
      <c r="NR4483" s="29"/>
      <c r="NS4483" s="29"/>
      <c r="NT4483" s="29"/>
      <c r="NU4483" s="29"/>
      <c r="NV4483" s="29"/>
      <c r="NW4483" s="29"/>
      <c r="NX4483" s="29"/>
      <c r="NY4483" s="29"/>
      <c r="NZ4483" s="29"/>
      <c r="OA4483" s="29"/>
      <c r="OB4483" s="29"/>
      <c r="OC4483" s="29"/>
      <c r="OD4483" s="29"/>
      <c r="OE4483" s="29"/>
      <c r="OF4483" s="29"/>
      <c r="OG4483" s="29"/>
      <c r="OH4483" s="29"/>
    </row>
    <row r="4484" spans="1:398" ht="16.5" customHeight="1">
      <c r="A4484" s="30" t="s">
        <v>5742</v>
      </c>
      <c r="B4484" s="13"/>
      <c r="C4484" s="487"/>
      <c r="D4484" s="12"/>
      <c r="E4484" s="14" t="s">
        <v>5730</v>
      </c>
      <c r="F4484" s="14" t="s">
        <v>8560</v>
      </c>
      <c r="G4484" s="14"/>
      <c r="H4484" s="15"/>
      <c r="I4484" s="15">
        <v>1</v>
      </c>
      <c r="J4484" s="15">
        <v>0</v>
      </c>
      <c r="K4484" s="15">
        <v>0</v>
      </c>
      <c r="L4484" s="16" t="s">
        <v>5725</v>
      </c>
      <c r="M4484" s="16"/>
      <c r="N4484" s="16" t="s">
        <v>41</v>
      </c>
      <c r="O4484" s="94">
        <v>600</v>
      </c>
      <c r="P4484" s="94">
        <v>0</v>
      </c>
      <c r="Q4484" s="94">
        <v>0</v>
      </c>
      <c r="R4484" s="18" t="s">
        <v>33</v>
      </c>
      <c r="S4484" s="19"/>
      <c r="T4484" s="19">
        <v>110</v>
      </c>
      <c r="U4484" s="19">
        <v>7.2</v>
      </c>
      <c r="V4484" s="19"/>
      <c r="W4484" s="20">
        <f>(T4484*U4484)/1000</f>
        <v>0.79200000000000004</v>
      </c>
      <c r="X4484" s="21">
        <v>475.20000000000005</v>
      </c>
      <c r="Y4484" s="22" t="s">
        <v>33</v>
      </c>
      <c r="Z4484" s="86" t="s">
        <v>62</v>
      </c>
      <c r="AA4484" s="86">
        <v>0</v>
      </c>
      <c r="AB4484" s="14" t="s">
        <v>414</v>
      </c>
      <c r="AC4484" s="14" t="s">
        <v>414</v>
      </c>
      <c r="AD4484" s="25"/>
      <c r="AE4484" s="26"/>
      <c r="AF4484" s="27"/>
      <c r="AP4484" s="442"/>
      <c r="AQ4484" s="442"/>
      <c r="AR4484" s="442"/>
      <c r="AS4484" s="442"/>
      <c r="AT4484" s="442"/>
      <c r="AU4484" s="442"/>
      <c r="AV4484" s="442"/>
      <c r="AW4484" s="442"/>
      <c r="AX4484" s="442"/>
      <c r="AY4484" s="442"/>
      <c r="AZ4484" s="442"/>
      <c r="BA4484" s="442"/>
      <c r="BB4484" s="442"/>
      <c r="BC4484" s="442"/>
      <c r="BD4484" s="442"/>
      <c r="BE4484" s="442"/>
      <c r="BF4484" s="442"/>
      <c r="BG4484" s="442"/>
      <c r="BH4484" s="442"/>
      <c r="BI4484" s="442"/>
      <c r="BJ4484" s="442"/>
      <c r="BK4484" s="442"/>
      <c r="BL4484" s="442"/>
      <c r="BM4484" s="442"/>
      <c r="BN4484" s="442"/>
      <c r="BO4484" s="442"/>
      <c r="BP4484" s="442"/>
      <c r="BQ4484" s="442"/>
      <c r="BR4484" s="29"/>
      <c r="BS4484" s="29"/>
      <c r="BT4484" s="29"/>
      <c r="BU4484" s="29"/>
      <c r="BV4484" s="29"/>
      <c r="BW4484" s="29"/>
      <c r="BX4484" s="29"/>
      <c r="BY4484" s="29"/>
      <c r="BZ4484" s="29"/>
      <c r="CA4484" s="29"/>
      <c r="CB4484" s="29"/>
      <c r="CC4484" s="29"/>
      <c r="CD4484" s="29"/>
      <c r="CE4484" s="29"/>
      <c r="CF4484" s="29"/>
      <c r="CG4484" s="29"/>
      <c r="CH4484" s="29"/>
      <c r="CI4484" s="29"/>
      <c r="CJ4484" s="29"/>
      <c r="CK4484" s="29"/>
      <c r="CL4484" s="29"/>
      <c r="CM4484" s="29"/>
      <c r="CN4484" s="29"/>
      <c r="CO4484" s="29"/>
      <c r="CP4484" s="29"/>
      <c r="CQ4484" s="29"/>
      <c r="CR4484" s="29"/>
      <c r="CS4484" s="29"/>
      <c r="CT4484" s="29"/>
      <c r="CU4484" s="29"/>
      <c r="CV4484" s="29"/>
      <c r="CW4484" s="29"/>
      <c r="CX4484" s="29"/>
      <c r="CY4484" s="29"/>
      <c r="CZ4484" s="29"/>
      <c r="DA4484" s="29"/>
      <c r="DB4484" s="29"/>
      <c r="DC4484" s="29"/>
      <c r="DD4484" s="29"/>
      <c r="DE4484" s="29"/>
      <c r="DF4484" s="29"/>
      <c r="DG4484" s="29"/>
      <c r="DH4484" s="29"/>
      <c r="DI4484" s="29"/>
      <c r="DJ4484" s="29"/>
      <c r="DK4484" s="29"/>
      <c r="DL4484" s="29"/>
      <c r="DM4484" s="29"/>
      <c r="DN4484" s="29"/>
      <c r="DO4484" s="29"/>
      <c r="DP4484" s="29"/>
      <c r="DQ4484" s="29"/>
      <c r="DR4484" s="29"/>
      <c r="DS4484" s="29"/>
      <c r="DT4484" s="29"/>
      <c r="DU4484" s="29"/>
      <c r="DV4484" s="29"/>
      <c r="DW4484" s="29"/>
      <c r="DX4484" s="29"/>
      <c r="DY4484" s="29"/>
      <c r="DZ4484" s="29"/>
      <c r="EA4484" s="29"/>
      <c r="EB4484" s="29"/>
      <c r="EC4484" s="29"/>
      <c r="ED4484" s="29"/>
      <c r="EE4484" s="29"/>
      <c r="EF4484" s="29"/>
      <c r="EG4484" s="29"/>
      <c r="EH4484" s="29"/>
      <c r="EI4484" s="29"/>
      <c r="EJ4484" s="29"/>
      <c r="EK4484" s="29"/>
      <c r="EL4484" s="29"/>
      <c r="EM4484" s="29"/>
      <c r="EN4484" s="29"/>
      <c r="EO4484" s="29"/>
      <c r="EP4484" s="29"/>
      <c r="EQ4484" s="29"/>
      <c r="ER4484" s="29"/>
      <c r="ES4484" s="29"/>
      <c r="ET4484" s="29"/>
      <c r="EU4484" s="29"/>
      <c r="EV4484" s="29"/>
      <c r="EW4484" s="29"/>
      <c r="EX4484" s="29"/>
      <c r="EY4484" s="29"/>
      <c r="EZ4484" s="29"/>
      <c r="FA4484" s="29"/>
      <c r="FB4484" s="29"/>
      <c r="FC4484" s="29"/>
      <c r="FD4484" s="29"/>
      <c r="FE4484" s="29"/>
      <c r="FF4484" s="29"/>
      <c r="FG4484" s="29"/>
      <c r="FH4484" s="29"/>
      <c r="FI4484" s="29"/>
      <c r="FJ4484" s="29"/>
      <c r="FK4484" s="29"/>
      <c r="FL4484" s="29"/>
      <c r="FM4484" s="29"/>
      <c r="FN4484" s="29"/>
      <c r="FO4484" s="29"/>
      <c r="FP4484" s="29"/>
      <c r="FQ4484" s="29"/>
      <c r="FR4484" s="29"/>
      <c r="FS4484" s="29"/>
      <c r="FT4484" s="29"/>
      <c r="FU4484" s="29"/>
      <c r="FV4484" s="29"/>
      <c r="FW4484" s="29"/>
      <c r="FX4484" s="29"/>
      <c r="FY4484" s="29"/>
      <c r="FZ4484" s="29"/>
      <c r="GA4484" s="29"/>
      <c r="GB4484" s="29"/>
      <c r="GC4484" s="29"/>
      <c r="GD4484" s="29"/>
      <c r="GE4484" s="29"/>
      <c r="GF4484" s="29"/>
      <c r="GG4484" s="29"/>
      <c r="GH4484" s="29"/>
      <c r="GI4484" s="29"/>
      <c r="GJ4484" s="29"/>
      <c r="GK4484" s="29"/>
      <c r="GL4484" s="29"/>
      <c r="GM4484" s="29"/>
      <c r="GN4484" s="29"/>
      <c r="GO4484" s="29"/>
      <c r="GP4484" s="29"/>
      <c r="GQ4484" s="29"/>
      <c r="GR4484" s="29"/>
      <c r="GS4484" s="29"/>
      <c r="GT4484" s="29"/>
      <c r="GU4484" s="29"/>
      <c r="GV4484" s="29"/>
      <c r="GW4484" s="29"/>
      <c r="GX4484" s="29"/>
      <c r="GY4484" s="29"/>
      <c r="GZ4484" s="29"/>
      <c r="HA4484" s="29"/>
      <c r="HB4484" s="29"/>
      <c r="HC4484" s="29"/>
      <c r="HD4484" s="29"/>
      <c r="HE4484" s="29"/>
      <c r="HF4484" s="29"/>
      <c r="HG4484" s="29"/>
      <c r="HH4484" s="29"/>
      <c r="HI4484" s="29"/>
      <c r="HJ4484" s="29"/>
      <c r="HK4484" s="29"/>
      <c r="HL4484" s="29"/>
      <c r="HM4484" s="29"/>
      <c r="HN4484" s="29"/>
      <c r="HO4484" s="29"/>
      <c r="HP4484" s="29"/>
      <c r="HQ4484" s="29"/>
      <c r="HR4484" s="29"/>
      <c r="HS4484" s="29"/>
      <c r="HT4484" s="29"/>
      <c r="HU4484" s="29"/>
      <c r="HV4484" s="29"/>
      <c r="HW4484" s="29"/>
      <c r="HX4484" s="29"/>
      <c r="HY4484" s="29"/>
      <c r="HZ4484" s="29"/>
      <c r="IA4484" s="29"/>
      <c r="IB4484" s="29"/>
      <c r="IC4484" s="29"/>
      <c r="ID4484" s="29"/>
      <c r="IE4484" s="29"/>
      <c r="IF4484" s="29"/>
      <c r="IG4484" s="29"/>
      <c r="IH4484" s="29"/>
      <c r="II4484" s="29"/>
      <c r="IJ4484" s="29"/>
      <c r="IK4484" s="29"/>
      <c r="IL4484" s="29"/>
      <c r="IM4484" s="29"/>
      <c r="IN4484" s="29"/>
      <c r="IO4484" s="29"/>
      <c r="IP4484" s="29"/>
      <c r="IQ4484" s="29"/>
      <c r="IR4484" s="29"/>
      <c r="IS4484" s="29"/>
      <c r="IT4484" s="29"/>
      <c r="IU4484" s="29"/>
      <c r="IV4484" s="29"/>
      <c r="IW4484" s="29"/>
      <c r="IX4484" s="29"/>
      <c r="IY4484" s="29"/>
      <c r="IZ4484" s="29"/>
      <c r="JA4484" s="29"/>
      <c r="JB4484" s="29"/>
      <c r="JC4484" s="29"/>
      <c r="JD4484" s="29"/>
      <c r="JE4484" s="29"/>
      <c r="JF4484" s="29"/>
      <c r="JG4484" s="29"/>
      <c r="JH4484" s="29"/>
      <c r="JI4484" s="29"/>
      <c r="JJ4484" s="29"/>
      <c r="JK4484" s="29"/>
      <c r="JL4484" s="29"/>
      <c r="JM4484" s="29"/>
      <c r="JN4484" s="29"/>
      <c r="JO4484" s="29"/>
      <c r="JP4484" s="29"/>
      <c r="JQ4484" s="29"/>
      <c r="JR4484" s="29"/>
      <c r="JS4484" s="29"/>
      <c r="JT4484" s="29"/>
      <c r="JU4484" s="29"/>
      <c r="JV4484" s="29"/>
      <c r="JW4484" s="29"/>
      <c r="JX4484" s="29"/>
      <c r="JY4484" s="29"/>
      <c r="JZ4484" s="29"/>
      <c r="KA4484" s="29"/>
      <c r="KB4484" s="29"/>
      <c r="KC4484" s="29"/>
      <c r="KD4484" s="29"/>
      <c r="KE4484" s="29"/>
      <c r="KF4484" s="29"/>
      <c r="KG4484" s="29"/>
      <c r="KH4484" s="29"/>
      <c r="KI4484" s="29"/>
      <c r="KJ4484" s="29"/>
      <c r="KK4484" s="29"/>
      <c r="KL4484" s="29"/>
      <c r="KM4484" s="29"/>
      <c r="KN4484" s="29"/>
      <c r="KO4484" s="29"/>
      <c r="KP4484" s="29"/>
      <c r="KQ4484" s="29"/>
      <c r="KR4484" s="29"/>
      <c r="KS4484" s="29"/>
      <c r="KT4484" s="29"/>
      <c r="KU4484" s="29"/>
      <c r="KV4484" s="29"/>
      <c r="KW4484" s="29"/>
      <c r="KX4484" s="29"/>
      <c r="KY4484" s="29"/>
      <c r="KZ4484" s="29"/>
      <c r="LA4484" s="29"/>
      <c r="LB4484" s="29"/>
      <c r="LC4484" s="29"/>
      <c r="LD4484" s="29"/>
      <c r="LE4484" s="29"/>
      <c r="LF4484" s="29"/>
      <c r="LG4484" s="29"/>
      <c r="LH4484" s="29"/>
      <c r="LI4484" s="29"/>
      <c r="LJ4484" s="29"/>
      <c r="LK4484" s="29"/>
      <c r="LL4484" s="29"/>
      <c r="LM4484" s="29"/>
      <c r="LN4484" s="29"/>
      <c r="LO4484" s="29"/>
      <c r="LP4484" s="29"/>
      <c r="LQ4484" s="29"/>
      <c r="LR4484" s="29"/>
      <c r="LS4484" s="29"/>
      <c r="LT4484" s="29"/>
      <c r="LU4484" s="29"/>
      <c r="LV4484" s="29"/>
      <c r="LW4484" s="29"/>
      <c r="LX4484" s="29"/>
      <c r="LY4484" s="29"/>
      <c r="LZ4484" s="29"/>
      <c r="MA4484" s="29"/>
      <c r="MB4484" s="29"/>
      <c r="MC4484" s="29"/>
      <c r="MD4484" s="29"/>
      <c r="ME4484" s="29"/>
      <c r="MF4484" s="29"/>
      <c r="MG4484" s="29"/>
      <c r="MH4484" s="29"/>
      <c r="MI4484" s="29"/>
      <c r="MJ4484" s="29"/>
      <c r="MK4484" s="29"/>
      <c r="ML4484" s="29"/>
      <c r="MM4484" s="29"/>
      <c r="MN4484" s="29"/>
      <c r="MO4484" s="29"/>
      <c r="MP4484" s="29"/>
      <c r="MQ4484" s="29"/>
      <c r="MR4484" s="29"/>
      <c r="MS4484" s="29"/>
      <c r="MT4484" s="29"/>
      <c r="MU4484" s="29"/>
      <c r="MV4484" s="29"/>
      <c r="MW4484" s="29"/>
      <c r="MX4484" s="29"/>
      <c r="MY4484" s="29"/>
      <c r="MZ4484" s="29"/>
      <c r="NA4484" s="29"/>
      <c r="NB4484" s="29"/>
      <c r="NC4484" s="29"/>
      <c r="ND4484" s="29"/>
      <c r="NE4484" s="29"/>
      <c r="NF4484" s="29"/>
      <c r="NG4484" s="29"/>
      <c r="NH4484" s="29"/>
      <c r="NI4484" s="29"/>
      <c r="NJ4484" s="29"/>
      <c r="NK4484" s="29"/>
      <c r="NL4484" s="29"/>
      <c r="NM4484" s="29"/>
      <c r="NN4484" s="29"/>
      <c r="NO4484" s="29"/>
      <c r="NP4484" s="29"/>
      <c r="NQ4484" s="29"/>
      <c r="NR4484" s="29"/>
      <c r="NS4484" s="29"/>
      <c r="NT4484" s="29"/>
      <c r="NU4484" s="29"/>
      <c r="NV4484" s="29"/>
      <c r="NW4484" s="29"/>
      <c r="NX4484" s="29"/>
      <c r="NY4484" s="29"/>
      <c r="NZ4484" s="29"/>
      <c r="OA4484" s="29"/>
      <c r="OB4484" s="29"/>
      <c r="OC4484" s="29"/>
      <c r="OD4484" s="29"/>
      <c r="OE4484" s="29"/>
      <c r="OF4484" s="29"/>
      <c r="OG4484" s="29"/>
      <c r="OH4484" s="29"/>
    </row>
    <row r="4485" spans="1:398" ht="16.5" customHeight="1">
      <c r="A4485" s="30" t="s">
        <v>5742</v>
      </c>
      <c r="B4485" s="13"/>
      <c r="C4485" s="487"/>
      <c r="D4485" s="12"/>
      <c r="E4485" s="14" t="s">
        <v>35</v>
      </c>
      <c r="F4485" s="14" t="s">
        <v>5745</v>
      </c>
      <c r="G4485" s="14" t="s">
        <v>2347</v>
      </c>
      <c r="H4485" s="15" t="s">
        <v>68</v>
      </c>
      <c r="I4485" s="15">
        <v>1</v>
      </c>
      <c r="J4485" s="15" t="s">
        <v>68</v>
      </c>
      <c r="K4485" s="15" t="s">
        <v>68</v>
      </c>
      <c r="L4485" s="16" t="s">
        <v>5676</v>
      </c>
      <c r="M4485" s="16"/>
      <c r="N4485" s="16" t="s">
        <v>61</v>
      </c>
      <c r="O4485" s="17">
        <v>240</v>
      </c>
      <c r="P4485" s="17">
        <v>0</v>
      </c>
      <c r="Q4485" s="17">
        <v>0</v>
      </c>
      <c r="R4485" s="18" t="s">
        <v>33</v>
      </c>
      <c r="S4485" s="16" t="s">
        <v>5681</v>
      </c>
      <c r="T4485" s="19">
        <v>110</v>
      </c>
      <c r="U4485" s="19" t="s">
        <v>68</v>
      </c>
      <c r="V4485" s="19">
        <v>0</v>
      </c>
      <c r="W4485" s="20">
        <v>2</v>
      </c>
      <c r="X4485" s="21">
        <v>480</v>
      </c>
      <c r="Y4485" s="22" t="s">
        <v>33</v>
      </c>
      <c r="Z4485" s="86" t="s">
        <v>62</v>
      </c>
      <c r="AA4485" s="86">
        <v>0</v>
      </c>
      <c r="AB4485" s="86" t="s">
        <v>68</v>
      </c>
      <c r="AC4485" s="86" t="s">
        <v>68</v>
      </c>
      <c r="AD4485" s="25"/>
      <c r="AE4485" s="26"/>
      <c r="AF4485" s="27"/>
      <c r="AG4485" s="31"/>
      <c r="AH4485" s="32"/>
      <c r="AI4485" s="32"/>
      <c r="AJ4485" s="32"/>
      <c r="AK4485" s="32"/>
      <c r="AL4485" s="32"/>
      <c r="AM4485" s="32"/>
      <c r="AN4485" s="32"/>
      <c r="AO4485" s="32"/>
      <c r="AP4485" s="30"/>
      <c r="AQ4485" s="30"/>
      <c r="AR4485" s="30"/>
      <c r="AS4485" s="30"/>
      <c r="AT4485" s="30"/>
      <c r="AU4485" s="30"/>
      <c r="AV4485" s="30"/>
      <c r="AW4485" s="30"/>
      <c r="AX4485" s="30"/>
      <c r="AY4485" s="30"/>
      <c r="AZ4485" s="30"/>
      <c r="BA4485" s="30"/>
      <c r="BB4485" s="30"/>
      <c r="BC4485" s="30"/>
      <c r="BD4485" s="30"/>
      <c r="BE4485" s="30"/>
      <c r="BF4485" s="30"/>
      <c r="BG4485" s="30"/>
      <c r="BH4485" s="30"/>
      <c r="BI4485" s="30"/>
      <c r="BJ4485" s="30"/>
      <c r="BK4485" s="30"/>
      <c r="BL4485" s="30"/>
      <c r="BM4485" s="30"/>
      <c r="BN4485" s="30"/>
      <c r="BO4485" s="30"/>
      <c r="BP4485" s="30"/>
      <c r="BQ4485" s="30"/>
      <c r="BR4485" s="29"/>
      <c r="BS4485" s="29"/>
      <c r="BT4485" s="29"/>
      <c r="BU4485" s="29"/>
      <c r="BV4485" s="29"/>
      <c r="BW4485" s="29"/>
      <c r="BX4485" s="29"/>
      <c r="BY4485" s="29"/>
      <c r="BZ4485" s="29"/>
      <c r="CA4485" s="29"/>
      <c r="CB4485" s="29"/>
      <c r="CC4485" s="29"/>
      <c r="CD4485" s="29"/>
      <c r="CE4485" s="29"/>
      <c r="CF4485" s="29"/>
      <c r="CG4485" s="29"/>
      <c r="CH4485" s="29"/>
      <c r="CI4485" s="29"/>
      <c r="CJ4485" s="29"/>
      <c r="CK4485" s="29"/>
      <c r="CL4485" s="29"/>
      <c r="CM4485" s="29"/>
      <c r="CN4485" s="29"/>
      <c r="CO4485" s="29"/>
      <c r="CP4485" s="29"/>
      <c r="CQ4485" s="29"/>
      <c r="CR4485" s="29"/>
      <c r="CS4485" s="29"/>
      <c r="CT4485" s="29"/>
      <c r="CU4485" s="29"/>
      <c r="CV4485" s="29"/>
      <c r="CW4485" s="29"/>
      <c r="CX4485" s="29"/>
      <c r="CY4485" s="29"/>
      <c r="CZ4485" s="29"/>
      <c r="DA4485" s="29"/>
      <c r="DB4485" s="29"/>
      <c r="DC4485" s="29"/>
      <c r="DD4485" s="29"/>
      <c r="DE4485" s="29"/>
      <c r="DF4485" s="29"/>
      <c r="DG4485" s="29"/>
      <c r="DH4485" s="29"/>
      <c r="DI4485" s="29"/>
      <c r="DJ4485" s="29"/>
      <c r="DK4485" s="29"/>
      <c r="DL4485" s="29"/>
      <c r="DM4485" s="29"/>
      <c r="DN4485" s="29"/>
      <c r="DO4485" s="29"/>
      <c r="DP4485" s="29"/>
      <c r="DQ4485" s="29"/>
      <c r="DR4485" s="29"/>
      <c r="DS4485" s="29"/>
      <c r="DT4485" s="29"/>
      <c r="DU4485" s="29"/>
      <c r="DV4485" s="29"/>
      <c r="DW4485" s="29"/>
      <c r="DX4485" s="29"/>
      <c r="DY4485" s="29"/>
      <c r="DZ4485" s="29"/>
      <c r="EA4485" s="29"/>
      <c r="EB4485" s="29"/>
      <c r="EC4485" s="29"/>
      <c r="ED4485" s="29"/>
      <c r="EE4485" s="29"/>
      <c r="EF4485" s="29"/>
      <c r="EG4485" s="29"/>
      <c r="EH4485" s="29"/>
      <c r="EI4485" s="29"/>
      <c r="EJ4485" s="29"/>
      <c r="EK4485" s="29"/>
      <c r="EL4485" s="29"/>
      <c r="EM4485" s="29"/>
      <c r="EN4485" s="29"/>
      <c r="EO4485" s="29"/>
      <c r="EP4485" s="29"/>
      <c r="EQ4485" s="29"/>
      <c r="ER4485" s="29"/>
      <c r="ES4485" s="29"/>
      <c r="ET4485" s="29"/>
      <c r="EU4485" s="29"/>
      <c r="EV4485" s="29"/>
      <c r="EW4485" s="29"/>
      <c r="EX4485" s="29"/>
      <c r="EY4485" s="29"/>
      <c r="EZ4485" s="29"/>
      <c r="FA4485" s="29"/>
      <c r="FB4485" s="29"/>
      <c r="FC4485" s="29"/>
      <c r="FD4485" s="29"/>
      <c r="FE4485" s="29"/>
      <c r="FF4485" s="29"/>
      <c r="FG4485" s="29"/>
      <c r="FH4485" s="29"/>
      <c r="FI4485" s="29"/>
      <c r="FJ4485" s="29"/>
      <c r="FK4485" s="29"/>
      <c r="FL4485" s="29"/>
      <c r="FM4485" s="29"/>
      <c r="FN4485" s="29"/>
      <c r="FO4485" s="29"/>
      <c r="FP4485" s="29"/>
      <c r="FQ4485" s="29"/>
      <c r="FR4485" s="29"/>
      <c r="FS4485" s="29"/>
      <c r="FT4485" s="29"/>
      <c r="FU4485" s="29"/>
      <c r="FV4485" s="29"/>
      <c r="FW4485" s="29"/>
      <c r="FX4485" s="29"/>
      <c r="FY4485" s="29"/>
      <c r="FZ4485" s="29"/>
      <c r="GA4485" s="29"/>
      <c r="GB4485" s="29"/>
      <c r="GC4485" s="29"/>
      <c r="GD4485" s="29"/>
      <c r="GE4485" s="29"/>
      <c r="GF4485" s="29"/>
      <c r="GG4485" s="29"/>
      <c r="GH4485" s="29"/>
      <c r="GI4485" s="29"/>
      <c r="GJ4485" s="29"/>
      <c r="GK4485" s="29"/>
      <c r="GL4485" s="29"/>
      <c r="GM4485" s="29"/>
      <c r="GN4485" s="29"/>
      <c r="GO4485" s="29"/>
      <c r="GP4485" s="29"/>
      <c r="GQ4485" s="29"/>
      <c r="GR4485" s="29"/>
      <c r="GS4485" s="29"/>
      <c r="GT4485" s="29"/>
      <c r="GU4485" s="29"/>
      <c r="GV4485" s="29"/>
      <c r="GW4485" s="29"/>
      <c r="GX4485" s="29"/>
      <c r="GY4485" s="29"/>
      <c r="GZ4485" s="29"/>
      <c r="HA4485" s="29"/>
      <c r="HB4485" s="29"/>
      <c r="HC4485" s="29"/>
      <c r="HD4485" s="29"/>
      <c r="HE4485" s="29"/>
      <c r="HF4485" s="29"/>
      <c r="HG4485" s="29"/>
      <c r="HH4485" s="29"/>
      <c r="HI4485" s="29"/>
      <c r="HJ4485" s="29"/>
      <c r="HK4485" s="29"/>
      <c r="HL4485" s="29"/>
      <c r="HM4485" s="29"/>
      <c r="HN4485" s="29"/>
      <c r="HO4485" s="29"/>
      <c r="HP4485" s="29"/>
      <c r="HQ4485" s="29"/>
      <c r="HR4485" s="29"/>
      <c r="HS4485" s="29"/>
      <c r="HT4485" s="29"/>
      <c r="HU4485" s="29"/>
      <c r="HV4485" s="29"/>
      <c r="HW4485" s="29"/>
      <c r="HX4485" s="29"/>
      <c r="HY4485" s="29"/>
      <c r="HZ4485" s="29"/>
      <c r="IA4485" s="29"/>
      <c r="IB4485" s="29"/>
      <c r="IC4485" s="29"/>
      <c r="ID4485" s="29"/>
      <c r="IE4485" s="29"/>
      <c r="IF4485" s="29"/>
      <c r="IG4485" s="29"/>
      <c r="IH4485" s="29"/>
      <c r="II4485" s="29"/>
      <c r="IJ4485" s="29"/>
      <c r="IK4485" s="29"/>
      <c r="IL4485" s="29"/>
      <c r="IM4485" s="29"/>
      <c r="IN4485" s="29"/>
      <c r="IO4485" s="29"/>
      <c r="IP4485" s="29"/>
      <c r="IQ4485" s="29"/>
      <c r="IR4485" s="29"/>
      <c r="IS4485" s="29"/>
      <c r="IT4485" s="29"/>
      <c r="IU4485" s="29"/>
      <c r="IV4485" s="29"/>
      <c r="IW4485" s="29"/>
      <c r="IX4485" s="29"/>
      <c r="IY4485" s="29"/>
      <c r="IZ4485" s="29"/>
      <c r="JA4485" s="29"/>
      <c r="JB4485" s="29"/>
      <c r="JC4485" s="29"/>
      <c r="JD4485" s="29"/>
      <c r="JE4485" s="29"/>
      <c r="JF4485" s="29"/>
      <c r="JG4485" s="29"/>
      <c r="JH4485" s="29"/>
      <c r="JI4485" s="29"/>
      <c r="JJ4485" s="29"/>
      <c r="JK4485" s="29"/>
      <c r="JL4485" s="29"/>
      <c r="JM4485" s="29"/>
      <c r="JN4485" s="29"/>
      <c r="JO4485" s="29"/>
      <c r="JP4485" s="29"/>
      <c r="JQ4485" s="29"/>
      <c r="JR4485" s="29"/>
      <c r="JS4485" s="29"/>
      <c r="JT4485" s="29"/>
      <c r="JU4485" s="29"/>
      <c r="JV4485" s="29"/>
      <c r="JW4485" s="29"/>
      <c r="JX4485" s="29"/>
      <c r="JY4485" s="29"/>
      <c r="JZ4485" s="29"/>
      <c r="KA4485" s="29"/>
      <c r="KB4485" s="29"/>
      <c r="KC4485" s="29"/>
      <c r="KD4485" s="29"/>
      <c r="KE4485" s="29"/>
      <c r="KF4485" s="29"/>
      <c r="KG4485" s="29"/>
      <c r="KH4485" s="29"/>
      <c r="KI4485" s="29"/>
      <c r="KJ4485" s="29"/>
      <c r="KK4485" s="29"/>
      <c r="KL4485" s="29"/>
      <c r="KM4485" s="29"/>
      <c r="KN4485" s="29"/>
      <c r="KO4485" s="29"/>
      <c r="KP4485" s="29"/>
      <c r="KQ4485" s="29"/>
      <c r="KR4485" s="29"/>
      <c r="KS4485" s="29"/>
      <c r="KT4485" s="29"/>
      <c r="KU4485" s="29"/>
      <c r="KV4485" s="29"/>
      <c r="KW4485" s="29"/>
      <c r="KX4485" s="29"/>
      <c r="KY4485" s="29"/>
      <c r="KZ4485" s="29"/>
      <c r="LA4485" s="29"/>
      <c r="LB4485" s="29"/>
      <c r="LC4485" s="29"/>
      <c r="LD4485" s="29"/>
      <c r="LE4485" s="29"/>
      <c r="LF4485" s="29"/>
      <c r="LG4485" s="29"/>
      <c r="LH4485" s="29"/>
      <c r="LI4485" s="29"/>
      <c r="LJ4485" s="29"/>
      <c r="LK4485" s="29"/>
      <c r="LL4485" s="29"/>
      <c r="LM4485" s="29"/>
      <c r="LN4485" s="29"/>
      <c r="LO4485" s="29"/>
      <c r="LP4485" s="29"/>
      <c r="LQ4485" s="29"/>
      <c r="LR4485" s="29"/>
      <c r="LS4485" s="29"/>
      <c r="LT4485" s="29"/>
      <c r="LU4485" s="29"/>
      <c r="LV4485" s="29"/>
      <c r="LW4485" s="29"/>
      <c r="LX4485" s="29"/>
      <c r="LY4485" s="29"/>
      <c r="LZ4485" s="29"/>
      <c r="MA4485" s="29"/>
      <c r="MB4485" s="29"/>
      <c r="MC4485" s="29"/>
      <c r="MD4485" s="29"/>
      <c r="ME4485" s="29"/>
      <c r="MF4485" s="29"/>
      <c r="MG4485" s="29"/>
      <c r="MH4485" s="29"/>
      <c r="MI4485" s="29"/>
      <c r="MJ4485" s="29"/>
      <c r="MK4485" s="29"/>
      <c r="ML4485" s="29"/>
      <c r="MM4485" s="29"/>
      <c r="MN4485" s="29"/>
      <c r="MO4485" s="29"/>
      <c r="MP4485" s="29"/>
      <c r="MQ4485" s="29"/>
      <c r="MR4485" s="29"/>
      <c r="MS4485" s="29"/>
      <c r="MT4485" s="29"/>
      <c r="MU4485" s="29"/>
      <c r="MV4485" s="29"/>
      <c r="MW4485" s="29"/>
      <c r="MX4485" s="29"/>
      <c r="MY4485" s="29"/>
      <c r="MZ4485" s="29"/>
      <c r="NA4485" s="29"/>
      <c r="NB4485" s="29"/>
      <c r="NC4485" s="29"/>
      <c r="ND4485" s="29"/>
      <c r="NE4485" s="29"/>
      <c r="NF4485" s="29"/>
      <c r="NG4485" s="29"/>
      <c r="NH4485" s="29"/>
      <c r="NI4485" s="29"/>
      <c r="NJ4485" s="29"/>
      <c r="NK4485" s="29"/>
      <c r="NL4485" s="29"/>
      <c r="NM4485" s="29"/>
      <c r="NN4485" s="29"/>
      <c r="NO4485" s="29"/>
      <c r="NP4485" s="29"/>
      <c r="NQ4485" s="29"/>
      <c r="NR4485" s="29"/>
      <c r="NS4485" s="29"/>
      <c r="NT4485" s="29"/>
      <c r="NU4485" s="29"/>
      <c r="NV4485" s="29"/>
      <c r="NW4485" s="29"/>
      <c r="NX4485" s="29"/>
      <c r="NY4485" s="29"/>
      <c r="NZ4485" s="29"/>
      <c r="OA4485" s="29"/>
      <c r="OB4485" s="29"/>
      <c r="OC4485" s="29"/>
      <c r="OD4485" s="29"/>
      <c r="OE4485" s="29"/>
      <c r="OF4485" s="29"/>
      <c r="OG4485" s="29"/>
      <c r="OH4485" s="29"/>
    </row>
    <row r="4486" spans="1:398" ht="16.5" customHeight="1">
      <c r="A4486" s="30" t="s">
        <v>5742</v>
      </c>
      <c r="B4486" s="13"/>
      <c r="C4486" s="487"/>
      <c r="D4486" s="12"/>
      <c r="E4486" s="14" t="s">
        <v>5762</v>
      </c>
      <c r="F4486" s="14" t="s">
        <v>53</v>
      </c>
      <c r="G4486" s="14" t="s">
        <v>2050</v>
      </c>
      <c r="H4486" s="15" t="s">
        <v>68</v>
      </c>
      <c r="I4486" s="15">
        <v>1</v>
      </c>
      <c r="J4486" s="15" t="s">
        <v>68</v>
      </c>
      <c r="K4486" s="15" t="s">
        <v>68</v>
      </c>
      <c r="L4486" s="16" t="s">
        <v>5691</v>
      </c>
      <c r="M4486" s="16"/>
      <c r="N4486" s="16" t="s">
        <v>56</v>
      </c>
      <c r="O4486" s="17">
        <v>480</v>
      </c>
      <c r="P4486" s="17">
        <v>0</v>
      </c>
      <c r="Q4486" s="17">
        <v>0</v>
      </c>
      <c r="R4486" s="18" t="s">
        <v>33</v>
      </c>
      <c r="S4486" s="19">
        <v>60</v>
      </c>
      <c r="T4486" s="19">
        <v>110</v>
      </c>
      <c r="U4486" s="19" t="s">
        <v>68</v>
      </c>
      <c r="V4486" s="19">
        <v>0</v>
      </c>
      <c r="W4486" s="20">
        <v>1.2</v>
      </c>
      <c r="X4486" s="21">
        <v>576</v>
      </c>
      <c r="Y4486" s="22" t="s">
        <v>33</v>
      </c>
      <c r="Z4486" s="86" t="s">
        <v>62</v>
      </c>
      <c r="AA4486" s="86">
        <v>0</v>
      </c>
      <c r="AB4486" s="86" t="s">
        <v>68</v>
      </c>
      <c r="AC4486" s="86" t="s">
        <v>68</v>
      </c>
      <c r="AD4486" s="25"/>
      <c r="AE4486" s="26"/>
      <c r="AF4486" s="27"/>
      <c r="AG4486" s="31"/>
      <c r="AH4486" s="32"/>
      <c r="AI4486" s="32"/>
      <c r="AJ4486" s="32"/>
      <c r="AK4486" s="32"/>
      <c r="AL4486" s="32"/>
      <c r="AM4486" s="32"/>
      <c r="AN4486" s="32"/>
      <c r="AO4486" s="32"/>
      <c r="AP4486" s="30"/>
      <c r="AQ4486" s="30"/>
      <c r="AR4486" s="30"/>
      <c r="AS4486" s="30"/>
      <c r="AT4486" s="30"/>
      <c r="AU4486" s="30"/>
      <c r="AV4486" s="30"/>
      <c r="AW4486" s="30"/>
      <c r="AX4486" s="30"/>
      <c r="AY4486" s="30"/>
      <c r="AZ4486" s="30"/>
      <c r="BA4486" s="30"/>
      <c r="BB4486" s="30"/>
      <c r="BC4486" s="30"/>
      <c r="BD4486" s="30"/>
      <c r="BE4486" s="30"/>
      <c r="BF4486" s="30"/>
      <c r="BG4486" s="30"/>
      <c r="BH4486" s="30"/>
      <c r="BI4486" s="30"/>
      <c r="BJ4486" s="30"/>
      <c r="BK4486" s="30"/>
      <c r="BL4486" s="30"/>
      <c r="BM4486" s="30"/>
      <c r="BN4486" s="30"/>
      <c r="BO4486" s="30"/>
      <c r="BP4486" s="30"/>
      <c r="BQ4486" s="30"/>
      <c r="BR4486" s="29"/>
      <c r="BS4486" s="29"/>
      <c r="BT4486" s="29"/>
      <c r="BU4486" s="29"/>
      <c r="BV4486" s="29"/>
      <c r="BW4486" s="29"/>
      <c r="BX4486" s="29"/>
      <c r="BY4486" s="29"/>
      <c r="BZ4486" s="29"/>
      <c r="CA4486" s="29"/>
      <c r="CB4486" s="29"/>
      <c r="CC4486" s="29"/>
      <c r="CD4486" s="29"/>
      <c r="CE4486" s="29"/>
      <c r="CF4486" s="29"/>
      <c r="CG4486" s="29"/>
      <c r="CH4486" s="29"/>
      <c r="CI4486" s="29"/>
      <c r="CJ4486" s="29"/>
      <c r="CK4486" s="29"/>
      <c r="CL4486" s="29"/>
      <c r="CM4486" s="29"/>
      <c r="CN4486" s="29"/>
      <c r="CO4486" s="29"/>
      <c r="CP4486" s="29"/>
      <c r="CQ4486" s="29"/>
      <c r="CR4486" s="29"/>
      <c r="CS4486" s="29"/>
      <c r="CT4486" s="29"/>
      <c r="CU4486" s="29"/>
      <c r="CV4486" s="29"/>
      <c r="CW4486" s="29"/>
      <c r="CX4486" s="29"/>
      <c r="CY4486" s="29"/>
      <c r="CZ4486" s="29"/>
      <c r="DA4486" s="29"/>
      <c r="DB4486" s="29"/>
      <c r="DC4486" s="29"/>
      <c r="DD4486" s="29"/>
      <c r="DE4486" s="29"/>
      <c r="DF4486" s="29"/>
      <c r="DG4486" s="29"/>
      <c r="DH4486" s="29"/>
      <c r="DI4486" s="29"/>
      <c r="DJ4486" s="29"/>
      <c r="DK4486" s="29"/>
      <c r="DL4486" s="29"/>
      <c r="DM4486" s="29"/>
      <c r="DN4486" s="29"/>
      <c r="DO4486" s="29"/>
      <c r="DP4486" s="29"/>
      <c r="DQ4486" s="29"/>
      <c r="DR4486" s="29"/>
      <c r="DS4486" s="29"/>
      <c r="DT4486" s="29"/>
      <c r="DU4486" s="29"/>
      <c r="DV4486" s="29"/>
      <c r="DW4486" s="29"/>
      <c r="DX4486" s="29"/>
      <c r="DY4486" s="29"/>
      <c r="DZ4486" s="29"/>
      <c r="EA4486" s="29"/>
      <c r="EB4486" s="29"/>
      <c r="EC4486" s="29"/>
      <c r="ED4486" s="29"/>
      <c r="EE4486" s="29"/>
      <c r="EF4486" s="29"/>
      <c r="EG4486" s="29"/>
      <c r="EH4486" s="29"/>
      <c r="EI4486" s="29"/>
      <c r="EJ4486" s="29"/>
      <c r="EK4486" s="29"/>
      <c r="EL4486" s="29"/>
      <c r="EM4486" s="29"/>
      <c r="EN4486" s="29"/>
      <c r="EO4486" s="29"/>
      <c r="EP4486" s="29"/>
      <c r="EQ4486" s="29"/>
      <c r="ER4486" s="29"/>
      <c r="ES4486" s="29"/>
      <c r="ET4486" s="29"/>
      <c r="EU4486" s="29"/>
      <c r="EV4486" s="29"/>
      <c r="EW4486" s="29"/>
      <c r="EX4486" s="29"/>
      <c r="EY4486" s="29"/>
      <c r="EZ4486" s="29"/>
      <c r="FA4486" s="29"/>
      <c r="FB4486" s="29"/>
      <c r="FC4486" s="29"/>
      <c r="FD4486" s="29"/>
      <c r="FE4486" s="29"/>
      <c r="FF4486" s="29"/>
      <c r="FG4486" s="29"/>
      <c r="FH4486" s="29"/>
      <c r="FI4486" s="29"/>
      <c r="FJ4486" s="29"/>
      <c r="FK4486" s="29"/>
      <c r="FL4486" s="29"/>
      <c r="FM4486" s="29"/>
      <c r="FN4486" s="29"/>
      <c r="FO4486" s="29"/>
      <c r="FP4486" s="29"/>
      <c r="FQ4486" s="29"/>
      <c r="FR4486" s="29"/>
      <c r="FS4486" s="29"/>
      <c r="FT4486" s="29"/>
      <c r="FU4486" s="29"/>
      <c r="FV4486" s="29"/>
      <c r="FW4486" s="29"/>
      <c r="FX4486" s="29"/>
      <c r="FY4486" s="29"/>
      <c r="FZ4486" s="29"/>
      <c r="GA4486" s="29"/>
      <c r="GB4486" s="29"/>
      <c r="GC4486" s="29"/>
      <c r="GD4486" s="29"/>
      <c r="GE4486" s="29"/>
      <c r="GF4486" s="29"/>
      <c r="GG4486" s="29"/>
      <c r="GH4486" s="29"/>
      <c r="GI4486" s="29"/>
      <c r="GJ4486" s="29"/>
      <c r="GK4486" s="29"/>
      <c r="GL4486" s="29"/>
      <c r="GM4486" s="29"/>
      <c r="GN4486" s="29"/>
      <c r="GO4486" s="29"/>
      <c r="GP4486" s="29"/>
      <c r="GQ4486" s="29"/>
      <c r="GR4486" s="29"/>
      <c r="GS4486" s="29"/>
      <c r="GT4486" s="29"/>
      <c r="GU4486" s="29"/>
      <c r="GV4486" s="29"/>
      <c r="GW4486" s="29"/>
      <c r="GX4486" s="29"/>
      <c r="GY4486" s="29"/>
      <c r="GZ4486" s="29"/>
      <c r="HA4486" s="29"/>
      <c r="HB4486" s="29"/>
      <c r="HC4486" s="29"/>
      <c r="HD4486" s="29"/>
      <c r="HE4486" s="29"/>
      <c r="HF4486" s="29"/>
      <c r="HG4486" s="29"/>
      <c r="HH4486" s="29"/>
      <c r="HI4486" s="29"/>
      <c r="HJ4486" s="29"/>
      <c r="HK4486" s="29"/>
      <c r="HL4486" s="29"/>
      <c r="HM4486" s="29"/>
      <c r="HN4486" s="29"/>
      <c r="HO4486" s="29"/>
      <c r="HP4486" s="29"/>
      <c r="HQ4486" s="29"/>
      <c r="HR4486" s="29"/>
      <c r="HS4486" s="29"/>
      <c r="HT4486" s="29"/>
      <c r="HU4486" s="29"/>
      <c r="HV4486" s="29"/>
      <c r="HW4486" s="29"/>
      <c r="HX4486" s="29"/>
      <c r="HY4486" s="29"/>
      <c r="HZ4486" s="29"/>
      <c r="IA4486" s="29"/>
      <c r="IB4486" s="29"/>
      <c r="IC4486" s="29"/>
      <c r="ID4486" s="29"/>
      <c r="IE4486" s="29"/>
      <c r="IF4486" s="29"/>
      <c r="IG4486" s="29"/>
      <c r="IH4486" s="29"/>
      <c r="II4486" s="29"/>
      <c r="IJ4486" s="29"/>
      <c r="IK4486" s="29"/>
      <c r="IL4486" s="29"/>
      <c r="IM4486" s="29"/>
      <c r="IN4486" s="29"/>
      <c r="IO4486" s="29"/>
      <c r="IP4486" s="29"/>
      <c r="IQ4486" s="29"/>
      <c r="IR4486" s="29"/>
      <c r="IS4486" s="29"/>
      <c r="IT4486" s="29"/>
      <c r="IU4486" s="29"/>
      <c r="IV4486" s="29"/>
      <c r="IW4486" s="29"/>
      <c r="IX4486" s="29"/>
      <c r="IY4486" s="29"/>
      <c r="IZ4486" s="29"/>
      <c r="JA4486" s="29"/>
      <c r="JB4486" s="29"/>
      <c r="JC4486" s="29"/>
      <c r="JD4486" s="29"/>
      <c r="JE4486" s="29"/>
      <c r="JF4486" s="29"/>
      <c r="JG4486" s="29"/>
      <c r="JH4486" s="29"/>
      <c r="JI4486" s="29"/>
      <c r="JJ4486" s="29"/>
      <c r="JK4486" s="29"/>
      <c r="JL4486" s="29"/>
      <c r="JM4486" s="29"/>
      <c r="JN4486" s="29"/>
      <c r="JO4486" s="29"/>
      <c r="JP4486" s="29"/>
      <c r="JQ4486" s="29"/>
      <c r="JR4486" s="29"/>
      <c r="JS4486" s="29"/>
      <c r="JT4486" s="29"/>
      <c r="JU4486" s="29"/>
      <c r="JV4486" s="29"/>
      <c r="JW4486" s="29"/>
      <c r="JX4486" s="29"/>
      <c r="JY4486" s="29"/>
      <c r="JZ4486" s="29"/>
      <c r="KA4486" s="29"/>
      <c r="KB4486" s="29"/>
      <c r="KC4486" s="29"/>
      <c r="KD4486" s="29"/>
      <c r="KE4486" s="29"/>
      <c r="KF4486" s="29"/>
      <c r="KG4486" s="29"/>
      <c r="KH4486" s="29"/>
      <c r="KI4486" s="29"/>
      <c r="KJ4486" s="29"/>
      <c r="KK4486" s="29"/>
      <c r="KL4486" s="29"/>
      <c r="KM4486" s="29"/>
      <c r="KN4486" s="29"/>
      <c r="KO4486" s="29"/>
      <c r="KP4486" s="29"/>
      <c r="KQ4486" s="29"/>
      <c r="KR4486" s="29"/>
      <c r="KS4486" s="29"/>
      <c r="KT4486" s="29"/>
      <c r="KU4486" s="29"/>
      <c r="KV4486" s="29"/>
      <c r="KW4486" s="29"/>
      <c r="KX4486" s="29"/>
      <c r="KY4486" s="29"/>
      <c r="KZ4486" s="29"/>
      <c r="LA4486" s="29"/>
      <c r="LB4486" s="29"/>
      <c r="LC4486" s="29"/>
      <c r="LD4486" s="29"/>
      <c r="LE4486" s="29"/>
      <c r="LF4486" s="29"/>
      <c r="LG4486" s="29"/>
      <c r="LH4486" s="29"/>
      <c r="LI4486" s="29"/>
      <c r="LJ4486" s="29"/>
      <c r="LK4486" s="29"/>
      <c r="LL4486" s="29"/>
      <c r="LM4486" s="29"/>
      <c r="LN4486" s="29"/>
      <c r="LO4486" s="29"/>
      <c r="LP4486" s="29"/>
      <c r="LQ4486" s="29"/>
      <c r="LR4486" s="29"/>
      <c r="LS4486" s="29"/>
      <c r="LT4486" s="29"/>
      <c r="LU4486" s="29"/>
      <c r="LV4486" s="29"/>
      <c r="LW4486" s="29"/>
      <c r="LX4486" s="29"/>
      <c r="LY4486" s="29"/>
      <c r="LZ4486" s="29"/>
      <c r="MA4486" s="29"/>
      <c r="MB4486" s="29"/>
      <c r="MC4486" s="29"/>
      <c r="MD4486" s="29"/>
      <c r="ME4486" s="29"/>
      <c r="MF4486" s="29"/>
      <c r="MG4486" s="29"/>
      <c r="MH4486" s="29"/>
      <c r="MI4486" s="29"/>
      <c r="MJ4486" s="29"/>
      <c r="MK4486" s="29"/>
      <c r="ML4486" s="29"/>
      <c r="MM4486" s="29"/>
      <c r="MN4486" s="29"/>
      <c r="MO4486" s="29"/>
      <c r="MP4486" s="29"/>
      <c r="MQ4486" s="29"/>
      <c r="MR4486" s="29"/>
      <c r="MS4486" s="29"/>
      <c r="MT4486" s="29"/>
      <c r="MU4486" s="29"/>
      <c r="MV4486" s="29"/>
      <c r="MW4486" s="29"/>
      <c r="MX4486" s="29"/>
      <c r="MY4486" s="29"/>
      <c r="MZ4486" s="29"/>
      <c r="NA4486" s="29"/>
      <c r="NB4486" s="29"/>
      <c r="NC4486" s="29"/>
      <c r="ND4486" s="29"/>
      <c r="NE4486" s="29"/>
      <c r="NF4486" s="29"/>
      <c r="NG4486" s="29"/>
      <c r="NH4486" s="29"/>
      <c r="NI4486" s="29"/>
      <c r="NJ4486" s="29"/>
      <c r="NK4486" s="29"/>
      <c r="NL4486" s="29"/>
      <c r="NM4486" s="29"/>
      <c r="NN4486" s="29"/>
      <c r="NO4486" s="29"/>
      <c r="NP4486" s="29"/>
      <c r="NQ4486" s="29"/>
      <c r="NR4486" s="29"/>
      <c r="NS4486" s="29"/>
      <c r="NT4486" s="29"/>
      <c r="NU4486" s="29"/>
      <c r="NV4486" s="29"/>
      <c r="NW4486" s="29"/>
      <c r="NX4486" s="29"/>
      <c r="NY4486" s="29"/>
      <c r="NZ4486" s="29"/>
      <c r="OA4486" s="29"/>
      <c r="OB4486" s="29"/>
      <c r="OC4486" s="29"/>
      <c r="OD4486" s="29"/>
      <c r="OE4486" s="29"/>
      <c r="OF4486" s="29"/>
      <c r="OG4486" s="29"/>
      <c r="OH4486" s="29"/>
    </row>
    <row r="4487" spans="1:398" ht="16.5" customHeight="1">
      <c r="A4487" s="30" t="s">
        <v>5742</v>
      </c>
      <c r="B4487" s="13"/>
      <c r="C4487" s="487"/>
      <c r="D4487" s="12"/>
      <c r="E4487" s="14" t="s">
        <v>99</v>
      </c>
      <c r="F4487" s="14" t="s">
        <v>2347</v>
      </c>
      <c r="G4487" s="14" t="s">
        <v>5790</v>
      </c>
      <c r="H4487" s="15">
        <v>2006</v>
      </c>
      <c r="I4487" s="15">
        <v>3</v>
      </c>
      <c r="J4487" s="15">
        <v>0</v>
      </c>
      <c r="K4487" s="15">
        <v>0</v>
      </c>
      <c r="L4487" s="16" t="s">
        <v>5696</v>
      </c>
      <c r="M4487" s="16"/>
      <c r="N4487" s="16" t="s">
        <v>41</v>
      </c>
      <c r="O4487" s="17">
        <v>480</v>
      </c>
      <c r="P4487" s="17">
        <v>0</v>
      </c>
      <c r="Q4487" s="17">
        <v>0</v>
      </c>
      <c r="R4487" s="18" t="s">
        <v>33</v>
      </c>
      <c r="S4487" s="19">
        <v>60</v>
      </c>
      <c r="T4487" s="19">
        <v>220</v>
      </c>
      <c r="U4487" s="19">
        <v>16</v>
      </c>
      <c r="V4487" s="19">
        <v>0</v>
      </c>
      <c r="W4487" s="20">
        <v>1.2</v>
      </c>
      <c r="X4487" s="21">
        <v>1728</v>
      </c>
      <c r="Y4487" s="22" t="s">
        <v>33</v>
      </c>
      <c r="Z4487" s="86" t="s">
        <v>62</v>
      </c>
      <c r="AA4487" s="86">
        <v>0</v>
      </c>
      <c r="AB4487" s="86" t="s">
        <v>414</v>
      </c>
      <c r="AC4487" s="86" t="s">
        <v>414</v>
      </c>
      <c r="AD4487" s="25"/>
      <c r="AE4487" s="26"/>
      <c r="AF4487" s="27"/>
      <c r="AG4487" s="31"/>
      <c r="AH4487" s="32"/>
      <c r="AI4487" s="32"/>
      <c r="AJ4487" s="32"/>
      <c r="AK4487" s="32"/>
      <c r="AL4487" s="32"/>
      <c r="AM4487" s="32"/>
      <c r="AN4487" s="32"/>
      <c r="AO4487" s="32"/>
      <c r="AP4487" s="30"/>
      <c r="AQ4487" s="30"/>
      <c r="AR4487" s="30"/>
      <c r="AS4487" s="30"/>
      <c r="AT4487" s="30"/>
      <c r="AU4487" s="30"/>
      <c r="AV4487" s="30"/>
      <c r="AW4487" s="30"/>
      <c r="AX4487" s="30"/>
      <c r="AY4487" s="30"/>
      <c r="AZ4487" s="30"/>
      <c r="BA4487" s="30"/>
      <c r="BB4487" s="30"/>
      <c r="BC4487" s="30"/>
      <c r="BD4487" s="30"/>
      <c r="BE4487" s="30"/>
      <c r="BF4487" s="30"/>
      <c r="BG4487" s="30"/>
      <c r="BH4487" s="30"/>
      <c r="BI4487" s="30"/>
      <c r="BJ4487" s="30"/>
      <c r="BK4487" s="30"/>
      <c r="BL4487" s="30"/>
      <c r="BM4487" s="30"/>
      <c r="BN4487" s="30"/>
      <c r="BO4487" s="30"/>
      <c r="BP4487" s="30"/>
      <c r="BQ4487" s="30"/>
      <c r="BR4487" s="29"/>
      <c r="BS4487" s="29"/>
      <c r="BT4487" s="29"/>
      <c r="BU4487" s="29"/>
      <c r="BV4487" s="29"/>
      <c r="BW4487" s="29"/>
      <c r="BX4487" s="29"/>
      <c r="BY4487" s="29"/>
      <c r="BZ4487" s="29"/>
      <c r="CA4487" s="29"/>
      <c r="CB4487" s="29"/>
      <c r="CC4487" s="29"/>
      <c r="CD4487" s="29"/>
      <c r="CE4487" s="29"/>
      <c r="CF4487" s="29"/>
      <c r="CG4487" s="29"/>
      <c r="CH4487" s="29"/>
      <c r="CI4487" s="29"/>
      <c r="CJ4487" s="29"/>
      <c r="CK4487" s="29"/>
      <c r="CL4487" s="29"/>
      <c r="CM4487" s="29"/>
      <c r="CN4487" s="29"/>
      <c r="CO4487" s="29"/>
      <c r="CP4487" s="29"/>
      <c r="CQ4487" s="29"/>
      <c r="CR4487" s="29"/>
      <c r="CS4487" s="29"/>
      <c r="CT4487" s="29"/>
      <c r="CU4487" s="29"/>
      <c r="CV4487" s="29"/>
      <c r="CW4487" s="29"/>
      <c r="CX4487" s="29"/>
      <c r="CY4487" s="29"/>
      <c r="CZ4487" s="29"/>
      <c r="DA4487" s="29"/>
      <c r="DB4487" s="29"/>
      <c r="DC4487" s="29"/>
      <c r="DD4487" s="29"/>
      <c r="DE4487" s="29"/>
      <c r="DF4487" s="29"/>
      <c r="DG4487" s="29"/>
      <c r="DH4487" s="29"/>
      <c r="DI4487" s="29"/>
      <c r="DJ4487" s="29"/>
      <c r="DK4487" s="29"/>
      <c r="DL4487" s="29"/>
      <c r="DM4487" s="29"/>
      <c r="DN4487" s="29"/>
      <c r="DO4487" s="29"/>
      <c r="DP4487" s="29"/>
      <c r="DQ4487" s="29"/>
      <c r="DR4487" s="29"/>
      <c r="DS4487" s="29"/>
      <c r="DT4487" s="29"/>
      <c r="DU4487" s="29"/>
      <c r="DV4487" s="29"/>
      <c r="DW4487" s="29"/>
      <c r="DX4487" s="29"/>
      <c r="DY4487" s="29"/>
      <c r="DZ4487" s="29"/>
      <c r="EA4487" s="29"/>
      <c r="EB4487" s="29"/>
      <c r="EC4487" s="29"/>
      <c r="ED4487" s="29"/>
      <c r="EE4487" s="29"/>
      <c r="EF4487" s="29"/>
      <c r="EG4487" s="29"/>
      <c r="EH4487" s="29"/>
      <c r="EI4487" s="29"/>
      <c r="EJ4487" s="29"/>
      <c r="EK4487" s="29"/>
      <c r="EL4487" s="29"/>
      <c r="EM4487" s="29"/>
      <c r="EN4487" s="29"/>
      <c r="EO4487" s="29"/>
      <c r="EP4487" s="29"/>
      <c r="EQ4487" s="29"/>
      <c r="ER4487" s="29"/>
      <c r="ES4487" s="29"/>
      <c r="ET4487" s="29"/>
      <c r="EU4487" s="29"/>
      <c r="EV4487" s="29"/>
      <c r="EW4487" s="29"/>
      <c r="EX4487" s="29"/>
      <c r="EY4487" s="29"/>
      <c r="EZ4487" s="29"/>
      <c r="FA4487" s="29"/>
      <c r="FB4487" s="29"/>
      <c r="FC4487" s="29"/>
      <c r="FD4487" s="29"/>
      <c r="FE4487" s="29"/>
      <c r="FF4487" s="29"/>
      <c r="FG4487" s="29"/>
      <c r="FH4487" s="29"/>
      <c r="FI4487" s="29"/>
      <c r="FJ4487" s="29"/>
      <c r="FK4487" s="29"/>
      <c r="FL4487" s="29"/>
      <c r="FM4487" s="29"/>
      <c r="FN4487" s="29"/>
      <c r="FO4487" s="29"/>
      <c r="FP4487" s="29"/>
      <c r="FQ4487" s="29"/>
      <c r="FR4487" s="29"/>
      <c r="FS4487" s="29"/>
      <c r="FT4487" s="29"/>
      <c r="FU4487" s="29"/>
      <c r="FV4487" s="29"/>
      <c r="FW4487" s="29"/>
      <c r="FX4487" s="29"/>
      <c r="FY4487" s="29"/>
      <c r="FZ4487" s="29"/>
      <c r="GA4487" s="29"/>
      <c r="GB4487" s="29"/>
      <c r="GC4487" s="29"/>
      <c r="GD4487" s="29"/>
      <c r="GE4487" s="29"/>
      <c r="GF4487" s="29"/>
      <c r="GG4487" s="29"/>
      <c r="GH4487" s="29"/>
      <c r="GI4487" s="29"/>
      <c r="GJ4487" s="29"/>
      <c r="GK4487" s="29"/>
      <c r="GL4487" s="29"/>
      <c r="GM4487" s="29"/>
      <c r="GN4487" s="29"/>
      <c r="GO4487" s="29"/>
      <c r="GP4487" s="29"/>
      <c r="GQ4487" s="29"/>
      <c r="GR4487" s="29"/>
      <c r="GS4487" s="29"/>
      <c r="GT4487" s="29"/>
      <c r="GU4487" s="29"/>
      <c r="GV4487" s="29"/>
      <c r="GW4487" s="29"/>
      <c r="GX4487" s="29"/>
      <c r="GY4487" s="29"/>
      <c r="GZ4487" s="29"/>
      <c r="HA4487" s="29"/>
      <c r="HB4487" s="29"/>
      <c r="HC4487" s="29"/>
      <c r="HD4487" s="29"/>
      <c r="HE4487" s="29"/>
      <c r="HF4487" s="29"/>
      <c r="HG4487" s="29"/>
      <c r="HH4487" s="29"/>
      <c r="HI4487" s="29"/>
      <c r="HJ4487" s="29"/>
      <c r="HK4487" s="29"/>
      <c r="HL4487" s="29"/>
      <c r="HM4487" s="29"/>
      <c r="HN4487" s="29"/>
      <c r="HO4487" s="29"/>
      <c r="HP4487" s="29"/>
      <c r="HQ4487" s="29"/>
      <c r="HR4487" s="29"/>
      <c r="HS4487" s="29"/>
      <c r="HT4487" s="29"/>
      <c r="HU4487" s="29"/>
      <c r="HV4487" s="29"/>
      <c r="HW4487" s="29"/>
      <c r="HX4487" s="29"/>
      <c r="HY4487" s="29"/>
      <c r="HZ4487" s="29"/>
      <c r="IA4487" s="29"/>
      <c r="IB4487" s="29"/>
      <c r="IC4487" s="29"/>
      <c r="ID4487" s="29"/>
      <c r="IE4487" s="29"/>
      <c r="IF4487" s="29"/>
      <c r="IG4487" s="29"/>
      <c r="IH4487" s="29"/>
      <c r="II4487" s="29"/>
      <c r="IJ4487" s="29"/>
      <c r="IK4487" s="29"/>
      <c r="IL4487" s="29"/>
      <c r="IM4487" s="29"/>
      <c r="IN4487" s="29"/>
      <c r="IO4487" s="29"/>
      <c r="IP4487" s="29"/>
      <c r="IQ4487" s="29"/>
      <c r="IR4487" s="29"/>
      <c r="IS4487" s="29"/>
      <c r="IT4487" s="29"/>
      <c r="IU4487" s="29"/>
      <c r="IV4487" s="29"/>
      <c r="IW4487" s="29"/>
      <c r="IX4487" s="29"/>
      <c r="IY4487" s="29"/>
      <c r="IZ4487" s="29"/>
      <c r="JA4487" s="29"/>
      <c r="JB4487" s="29"/>
      <c r="JC4487" s="29"/>
      <c r="JD4487" s="29"/>
      <c r="JE4487" s="29"/>
      <c r="JF4487" s="29"/>
      <c r="JG4487" s="29"/>
      <c r="JH4487" s="29"/>
      <c r="JI4487" s="29"/>
      <c r="JJ4487" s="29"/>
      <c r="JK4487" s="29"/>
      <c r="JL4487" s="29"/>
      <c r="JM4487" s="29"/>
      <c r="JN4487" s="29"/>
      <c r="JO4487" s="29"/>
      <c r="JP4487" s="29"/>
      <c r="JQ4487" s="29"/>
      <c r="JR4487" s="29"/>
      <c r="JS4487" s="29"/>
      <c r="JT4487" s="29"/>
      <c r="JU4487" s="29"/>
      <c r="JV4487" s="29"/>
      <c r="JW4487" s="29"/>
      <c r="JX4487" s="29"/>
      <c r="JY4487" s="29"/>
      <c r="JZ4487" s="29"/>
      <c r="KA4487" s="29"/>
      <c r="KB4487" s="29"/>
      <c r="KC4487" s="29"/>
      <c r="KD4487" s="29"/>
      <c r="KE4487" s="29"/>
      <c r="KF4487" s="29"/>
      <c r="KG4487" s="29"/>
      <c r="KH4487" s="29"/>
      <c r="KI4487" s="29"/>
      <c r="KJ4487" s="29"/>
      <c r="KK4487" s="29"/>
      <c r="KL4487" s="29"/>
      <c r="KM4487" s="29"/>
      <c r="KN4487" s="29"/>
      <c r="KO4487" s="29"/>
      <c r="KP4487" s="29"/>
      <c r="KQ4487" s="29"/>
      <c r="KR4487" s="29"/>
      <c r="KS4487" s="29"/>
      <c r="KT4487" s="29"/>
      <c r="KU4487" s="29"/>
      <c r="KV4487" s="29"/>
      <c r="KW4487" s="29"/>
      <c r="KX4487" s="29"/>
      <c r="KY4487" s="29"/>
      <c r="KZ4487" s="29"/>
      <c r="LA4487" s="29"/>
      <c r="LB4487" s="29"/>
      <c r="LC4487" s="29"/>
      <c r="LD4487" s="29"/>
      <c r="LE4487" s="29"/>
      <c r="LF4487" s="29"/>
      <c r="LG4487" s="29"/>
      <c r="LH4487" s="29"/>
      <c r="LI4487" s="29"/>
      <c r="LJ4487" s="29"/>
      <c r="LK4487" s="29"/>
      <c r="LL4487" s="29"/>
      <c r="LM4487" s="29"/>
      <c r="LN4487" s="29"/>
      <c r="LO4487" s="29"/>
      <c r="LP4487" s="29"/>
      <c r="LQ4487" s="29"/>
      <c r="LR4487" s="29"/>
      <c r="LS4487" s="29"/>
      <c r="LT4487" s="29"/>
      <c r="LU4487" s="29"/>
      <c r="LV4487" s="29"/>
      <c r="LW4487" s="29"/>
      <c r="LX4487" s="29"/>
      <c r="LY4487" s="29"/>
      <c r="LZ4487" s="29"/>
      <c r="MA4487" s="29"/>
      <c r="MB4487" s="29"/>
      <c r="MC4487" s="29"/>
      <c r="MD4487" s="29"/>
      <c r="ME4487" s="29"/>
      <c r="MF4487" s="29"/>
      <c r="MG4487" s="29"/>
      <c r="MH4487" s="29"/>
      <c r="MI4487" s="29"/>
      <c r="MJ4487" s="29"/>
      <c r="MK4487" s="29"/>
      <c r="ML4487" s="29"/>
      <c r="MM4487" s="29"/>
      <c r="MN4487" s="29"/>
      <c r="MO4487" s="29"/>
      <c r="MP4487" s="29"/>
      <c r="MQ4487" s="29"/>
      <c r="MR4487" s="29"/>
      <c r="MS4487" s="29"/>
      <c r="MT4487" s="29"/>
      <c r="MU4487" s="29"/>
      <c r="MV4487" s="29"/>
      <c r="MW4487" s="29"/>
      <c r="MX4487" s="29"/>
      <c r="MY4487" s="29"/>
      <c r="MZ4487" s="29"/>
      <c r="NA4487" s="29"/>
      <c r="NB4487" s="29"/>
      <c r="NC4487" s="29"/>
      <c r="ND4487" s="29"/>
      <c r="NE4487" s="29"/>
      <c r="NF4487" s="29"/>
      <c r="NG4487" s="29"/>
      <c r="NH4487" s="29"/>
      <c r="NI4487" s="29"/>
      <c r="NJ4487" s="29"/>
      <c r="NK4487" s="29"/>
      <c r="NL4487" s="29"/>
      <c r="NM4487" s="29"/>
      <c r="NN4487" s="29"/>
      <c r="NO4487" s="29"/>
      <c r="NP4487" s="29"/>
      <c r="NQ4487" s="29"/>
      <c r="NR4487" s="29"/>
      <c r="NS4487" s="29"/>
      <c r="NT4487" s="29"/>
      <c r="NU4487" s="29"/>
      <c r="NV4487" s="29"/>
      <c r="NW4487" s="29"/>
      <c r="NX4487" s="29"/>
      <c r="NY4487" s="29"/>
      <c r="NZ4487" s="29"/>
      <c r="OA4487" s="29"/>
      <c r="OB4487" s="29"/>
      <c r="OC4487" s="29"/>
      <c r="OD4487" s="29"/>
      <c r="OE4487" s="29"/>
      <c r="OF4487" s="29"/>
      <c r="OG4487" s="29"/>
      <c r="OH4487" s="29"/>
    </row>
    <row r="4488" spans="1:398" ht="16.5" customHeight="1">
      <c r="A4488" s="30" t="s">
        <v>5742</v>
      </c>
      <c r="B4488" s="13"/>
      <c r="C4488" s="487"/>
      <c r="D4488" s="12"/>
      <c r="E4488" s="14" t="s">
        <v>486</v>
      </c>
      <c r="F4488" s="14" t="s">
        <v>5823</v>
      </c>
      <c r="G4488" s="14" t="s">
        <v>5824</v>
      </c>
      <c r="H4488" s="15">
        <v>0</v>
      </c>
      <c r="I4488" s="15">
        <v>1</v>
      </c>
      <c r="J4488" s="15">
        <v>0</v>
      </c>
      <c r="K4488" s="15">
        <v>0</v>
      </c>
      <c r="L4488" s="16" t="s">
        <v>5812</v>
      </c>
      <c r="M4488" s="16"/>
      <c r="N4488" s="16" t="s">
        <v>411</v>
      </c>
      <c r="O4488" s="94">
        <v>600</v>
      </c>
      <c r="P4488" s="94">
        <v>0</v>
      </c>
      <c r="Q4488" s="94">
        <v>0</v>
      </c>
      <c r="R4488" s="18" t="s">
        <v>33</v>
      </c>
      <c r="S4488" s="19">
        <v>60</v>
      </c>
      <c r="T4488" s="19">
        <v>110</v>
      </c>
      <c r="U4488" s="19">
        <v>0</v>
      </c>
      <c r="V4488" s="19">
        <v>0</v>
      </c>
      <c r="W4488" s="20">
        <v>1</v>
      </c>
      <c r="X4488" s="21">
        <v>600</v>
      </c>
      <c r="Y4488" s="22" t="s">
        <v>33</v>
      </c>
      <c r="Z4488" s="86" t="s">
        <v>62</v>
      </c>
      <c r="AA4488" s="86">
        <v>0</v>
      </c>
      <c r="AB4488" s="86" t="s">
        <v>414</v>
      </c>
      <c r="AC4488" s="86" t="s">
        <v>414</v>
      </c>
      <c r="AD4488" s="25"/>
      <c r="AE4488" s="26"/>
      <c r="AF4488" s="27"/>
      <c r="AG4488" s="31"/>
      <c r="AH4488" s="32"/>
      <c r="AI4488" s="32"/>
      <c r="AJ4488" s="32"/>
      <c r="AK4488" s="32"/>
      <c r="AL4488" s="32"/>
      <c r="AM4488" s="32"/>
      <c r="AN4488" s="32"/>
      <c r="AO4488" s="32"/>
      <c r="AP4488" s="30"/>
      <c r="AQ4488" s="30"/>
      <c r="AR4488" s="30"/>
      <c r="AS4488" s="30"/>
      <c r="AT4488" s="30"/>
      <c r="AU4488" s="30"/>
      <c r="AV4488" s="30"/>
      <c r="AW4488" s="30"/>
      <c r="AX4488" s="30"/>
      <c r="AY4488" s="30"/>
      <c r="AZ4488" s="30"/>
      <c r="BA4488" s="30"/>
      <c r="BB4488" s="30"/>
      <c r="BC4488" s="30"/>
      <c r="BD4488" s="30"/>
      <c r="BE4488" s="30"/>
      <c r="BF4488" s="30"/>
      <c r="BG4488" s="30"/>
      <c r="BH4488" s="30"/>
      <c r="BI4488" s="30"/>
      <c r="BJ4488" s="30"/>
      <c r="BK4488" s="30"/>
      <c r="BL4488" s="30"/>
      <c r="BM4488" s="30"/>
      <c r="BN4488" s="30"/>
      <c r="BO4488" s="30"/>
      <c r="BP4488" s="30"/>
      <c r="BQ4488" s="30"/>
      <c r="BR4488" s="29"/>
      <c r="BS4488" s="29"/>
      <c r="BT4488" s="29"/>
      <c r="BU4488" s="29"/>
      <c r="BV4488" s="29"/>
      <c r="BW4488" s="29"/>
      <c r="BX4488" s="29"/>
      <c r="BY4488" s="29"/>
      <c r="BZ4488" s="29"/>
      <c r="CA4488" s="29"/>
      <c r="CB4488" s="29"/>
      <c r="CC4488" s="29"/>
      <c r="CD4488" s="29"/>
      <c r="CE4488" s="29"/>
      <c r="CF4488" s="29"/>
      <c r="CG4488" s="29"/>
      <c r="CH4488" s="29"/>
      <c r="CI4488" s="29"/>
      <c r="CJ4488" s="29"/>
      <c r="CK4488" s="29"/>
      <c r="CL4488" s="29"/>
      <c r="CM4488" s="29"/>
      <c r="CN4488" s="29"/>
      <c r="CO4488" s="29"/>
      <c r="CP4488" s="29"/>
      <c r="CQ4488" s="29"/>
      <c r="CR4488" s="29"/>
      <c r="CS4488" s="29"/>
      <c r="CT4488" s="29"/>
      <c r="CU4488" s="29"/>
      <c r="CV4488" s="29"/>
      <c r="CW4488" s="29"/>
      <c r="CX4488" s="29"/>
      <c r="CY4488" s="29"/>
      <c r="CZ4488" s="29"/>
      <c r="DA4488" s="29"/>
      <c r="DB4488" s="29"/>
      <c r="DC4488" s="29"/>
      <c r="DD4488" s="29"/>
      <c r="DE4488" s="29"/>
      <c r="DF4488" s="29"/>
      <c r="DG4488" s="29"/>
      <c r="DH4488" s="29"/>
      <c r="DI4488" s="29"/>
      <c r="DJ4488" s="29"/>
      <c r="DK4488" s="29"/>
      <c r="DL4488" s="29"/>
      <c r="DM4488" s="29"/>
      <c r="DN4488" s="29"/>
      <c r="DO4488" s="29"/>
      <c r="DP4488" s="29"/>
      <c r="DQ4488" s="29"/>
      <c r="DR4488" s="29"/>
      <c r="DS4488" s="29"/>
      <c r="DT4488" s="29"/>
      <c r="DU4488" s="29"/>
      <c r="DV4488" s="29"/>
      <c r="DW4488" s="29"/>
      <c r="DX4488" s="29"/>
      <c r="DY4488" s="29"/>
      <c r="DZ4488" s="29"/>
      <c r="EA4488" s="29"/>
      <c r="EB4488" s="29"/>
      <c r="EC4488" s="29"/>
      <c r="ED4488" s="29"/>
      <c r="EE4488" s="29"/>
      <c r="EF4488" s="29"/>
      <c r="EG4488" s="29"/>
      <c r="EH4488" s="29"/>
      <c r="EI4488" s="29"/>
      <c r="EJ4488" s="29"/>
      <c r="EK4488" s="29"/>
      <c r="EL4488" s="29"/>
      <c r="EM4488" s="29"/>
      <c r="EN4488" s="29"/>
      <c r="EO4488" s="29"/>
      <c r="EP4488" s="29"/>
      <c r="EQ4488" s="29"/>
      <c r="ER4488" s="29"/>
      <c r="ES4488" s="29"/>
      <c r="ET4488" s="29"/>
      <c r="EU4488" s="29"/>
      <c r="EV4488" s="29"/>
      <c r="EW4488" s="29"/>
      <c r="EX4488" s="29"/>
      <c r="EY4488" s="29"/>
      <c r="EZ4488" s="29"/>
      <c r="FA4488" s="29"/>
      <c r="FB4488" s="29"/>
      <c r="FC4488" s="29"/>
      <c r="FD4488" s="29"/>
      <c r="FE4488" s="29"/>
      <c r="FF4488" s="29"/>
      <c r="FG4488" s="29"/>
      <c r="FH4488" s="29"/>
      <c r="FI4488" s="29"/>
      <c r="FJ4488" s="29"/>
      <c r="FK4488" s="29"/>
      <c r="FL4488" s="29"/>
      <c r="FM4488" s="29"/>
      <c r="FN4488" s="29"/>
      <c r="FO4488" s="29"/>
      <c r="FP4488" s="29"/>
      <c r="FQ4488" s="29"/>
      <c r="FR4488" s="29"/>
      <c r="FS4488" s="29"/>
      <c r="FT4488" s="29"/>
      <c r="FU4488" s="29"/>
      <c r="FV4488" s="29"/>
      <c r="FW4488" s="29"/>
      <c r="FX4488" s="29"/>
      <c r="FY4488" s="29"/>
      <c r="FZ4488" s="29"/>
      <c r="GA4488" s="29"/>
      <c r="GB4488" s="29"/>
      <c r="GC4488" s="29"/>
      <c r="GD4488" s="29"/>
      <c r="GE4488" s="29"/>
      <c r="GF4488" s="29"/>
      <c r="GG4488" s="29"/>
      <c r="GH4488" s="29"/>
      <c r="GI4488" s="29"/>
      <c r="GJ4488" s="29"/>
      <c r="GK4488" s="29"/>
      <c r="GL4488" s="29"/>
      <c r="GM4488" s="29"/>
      <c r="GN4488" s="29"/>
      <c r="GO4488" s="29"/>
      <c r="GP4488" s="29"/>
      <c r="GQ4488" s="29"/>
      <c r="GR4488" s="29"/>
      <c r="GS4488" s="29"/>
      <c r="GT4488" s="29"/>
      <c r="GU4488" s="29"/>
      <c r="GV4488" s="29"/>
      <c r="GW4488" s="29"/>
      <c r="GX4488" s="29"/>
      <c r="GY4488" s="29"/>
      <c r="GZ4488" s="29"/>
      <c r="HA4488" s="29"/>
      <c r="HB4488" s="29"/>
      <c r="HC4488" s="29"/>
      <c r="HD4488" s="29"/>
      <c r="HE4488" s="29"/>
      <c r="HF4488" s="29"/>
      <c r="HG4488" s="29"/>
      <c r="HH4488" s="29"/>
      <c r="HI4488" s="29"/>
      <c r="HJ4488" s="29"/>
      <c r="HK4488" s="29"/>
      <c r="HL4488" s="29"/>
      <c r="HM4488" s="29"/>
      <c r="HN4488" s="29"/>
      <c r="HO4488" s="29"/>
      <c r="HP4488" s="29"/>
      <c r="HQ4488" s="29"/>
      <c r="HR4488" s="29"/>
      <c r="HS4488" s="29"/>
      <c r="HT4488" s="29"/>
      <c r="HU4488" s="29"/>
      <c r="HV4488" s="29"/>
      <c r="HW4488" s="29"/>
      <c r="HX4488" s="29"/>
      <c r="HY4488" s="29"/>
      <c r="HZ4488" s="29"/>
      <c r="IA4488" s="29"/>
      <c r="IB4488" s="29"/>
      <c r="IC4488" s="29"/>
      <c r="ID4488" s="29"/>
      <c r="IE4488" s="29"/>
      <c r="IF4488" s="29"/>
      <c r="IG4488" s="29"/>
      <c r="IH4488" s="29"/>
      <c r="II4488" s="29"/>
      <c r="IJ4488" s="29"/>
      <c r="IK4488" s="29"/>
      <c r="IL4488" s="29"/>
      <c r="IM4488" s="29"/>
      <c r="IN4488" s="29"/>
      <c r="IO4488" s="29"/>
      <c r="IP4488" s="29"/>
      <c r="IQ4488" s="29"/>
      <c r="IR4488" s="29"/>
      <c r="IS4488" s="29"/>
      <c r="IT4488" s="29"/>
      <c r="IU4488" s="29"/>
      <c r="IV4488" s="29"/>
      <c r="IW4488" s="29"/>
      <c r="IX4488" s="29"/>
      <c r="IY4488" s="29"/>
      <c r="IZ4488" s="29"/>
      <c r="JA4488" s="29"/>
      <c r="JB4488" s="29"/>
      <c r="JC4488" s="29"/>
      <c r="JD4488" s="29"/>
      <c r="JE4488" s="29"/>
      <c r="JF4488" s="29"/>
      <c r="JG4488" s="29"/>
      <c r="JH4488" s="29"/>
      <c r="JI4488" s="29"/>
      <c r="JJ4488" s="29"/>
      <c r="JK4488" s="29"/>
      <c r="JL4488" s="29"/>
      <c r="JM4488" s="29"/>
      <c r="JN4488" s="29"/>
      <c r="JO4488" s="29"/>
      <c r="JP4488" s="29"/>
      <c r="JQ4488" s="29"/>
      <c r="JR4488" s="29"/>
      <c r="JS4488" s="29"/>
      <c r="JT4488" s="29"/>
      <c r="JU4488" s="29"/>
      <c r="JV4488" s="29"/>
      <c r="JW4488" s="29"/>
      <c r="JX4488" s="29"/>
      <c r="JY4488" s="29"/>
      <c r="JZ4488" s="29"/>
      <c r="KA4488" s="29"/>
      <c r="KB4488" s="29"/>
      <c r="KC4488" s="29"/>
      <c r="KD4488" s="29"/>
      <c r="KE4488" s="29"/>
      <c r="KF4488" s="29"/>
      <c r="KG4488" s="29"/>
      <c r="KH4488" s="29"/>
      <c r="KI4488" s="29"/>
      <c r="KJ4488" s="29"/>
      <c r="KK4488" s="29"/>
      <c r="KL4488" s="29"/>
      <c r="KM4488" s="29"/>
      <c r="KN4488" s="29"/>
      <c r="KO4488" s="29"/>
      <c r="KP4488" s="29"/>
      <c r="KQ4488" s="29"/>
      <c r="KR4488" s="29"/>
      <c r="KS4488" s="29"/>
      <c r="KT4488" s="29"/>
      <c r="KU4488" s="29"/>
      <c r="KV4488" s="29"/>
      <c r="KW4488" s="29"/>
      <c r="KX4488" s="29"/>
      <c r="KY4488" s="29"/>
      <c r="KZ4488" s="29"/>
      <c r="LA4488" s="29"/>
      <c r="LB4488" s="29"/>
      <c r="LC4488" s="29"/>
      <c r="LD4488" s="29"/>
      <c r="LE4488" s="29"/>
      <c r="LF4488" s="29"/>
      <c r="LG4488" s="29"/>
      <c r="LH4488" s="29"/>
      <c r="LI4488" s="29"/>
      <c r="LJ4488" s="29"/>
      <c r="LK4488" s="29"/>
      <c r="LL4488" s="29"/>
      <c r="LM4488" s="29"/>
      <c r="LN4488" s="29"/>
      <c r="LO4488" s="29"/>
      <c r="LP4488" s="29"/>
      <c r="LQ4488" s="29"/>
      <c r="LR4488" s="29"/>
      <c r="LS4488" s="29"/>
      <c r="LT4488" s="29"/>
      <c r="LU4488" s="29"/>
      <c r="LV4488" s="29"/>
      <c r="LW4488" s="29"/>
      <c r="LX4488" s="29"/>
      <c r="LY4488" s="29"/>
      <c r="LZ4488" s="29"/>
      <c r="MA4488" s="29"/>
      <c r="MB4488" s="29"/>
      <c r="MC4488" s="29"/>
      <c r="MD4488" s="29"/>
      <c r="ME4488" s="29"/>
      <c r="MF4488" s="29"/>
      <c r="MG4488" s="29"/>
      <c r="MH4488" s="29"/>
      <c r="MI4488" s="29"/>
      <c r="MJ4488" s="29"/>
      <c r="MK4488" s="29"/>
      <c r="ML4488" s="29"/>
      <c r="MM4488" s="29"/>
      <c r="MN4488" s="29"/>
      <c r="MO4488" s="29"/>
      <c r="MP4488" s="29"/>
      <c r="MQ4488" s="29"/>
      <c r="MR4488" s="29"/>
      <c r="MS4488" s="29"/>
      <c r="MT4488" s="29"/>
      <c r="MU4488" s="29"/>
      <c r="MV4488" s="29"/>
      <c r="MW4488" s="29"/>
      <c r="MX4488" s="29"/>
      <c r="MY4488" s="29"/>
      <c r="MZ4488" s="29"/>
      <c r="NA4488" s="29"/>
      <c r="NB4488" s="29"/>
      <c r="NC4488" s="29"/>
      <c r="ND4488" s="29"/>
      <c r="NE4488" s="29"/>
      <c r="NF4488" s="29"/>
      <c r="NG4488" s="29"/>
      <c r="NH4488" s="29"/>
      <c r="NI4488" s="29"/>
      <c r="NJ4488" s="29"/>
      <c r="NK4488" s="29"/>
      <c r="NL4488" s="29"/>
      <c r="NM4488" s="29"/>
      <c r="NN4488" s="29"/>
      <c r="NO4488" s="29"/>
      <c r="NP4488" s="29"/>
      <c r="NQ4488" s="29"/>
      <c r="NR4488" s="29"/>
      <c r="NS4488" s="29"/>
      <c r="NT4488" s="29"/>
      <c r="NU4488" s="29"/>
      <c r="NV4488" s="29"/>
      <c r="NW4488" s="29"/>
      <c r="NX4488" s="29"/>
      <c r="NY4488" s="29"/>
      <c r="NZ4488" s="29"/>
      <c r="OA4488" s="29"/>
      <c r="OB4488" s="29"/>
      <c r="OC4488" s="29"/>
      <c r="OD4488" s="29"/>
      <c r="OE4488" s="29"/>
      <c r="OF4488" s="29"/>
      <c r="OG4488" s="29"/>
      <c r="OH4488" s="29"/>
    </row>
    <row r="4489" spans="1:398" ht="16.5" customHeight="1">
      <c r="A4489" s="30" t="s">
        <v>5742</v>
      </c>
      <c r="B4489" s="13"/>
      <c r="C4489" s="487"/>
      <c r="D4489" s="12"/>
      <c r="E4489" s="14" t="s">
        <v>8510</v>
      </c>
      <c r="F4489" s="14" t="s">
        <v>8511</v>
      </c>
      <c r="G4489" s="14" t="s">
        <v>8512</v>
      </c>
      <c r="H4489" s="15">
        <v>2012</v>
      </c>
      <c r="I4489" s="15">
        <v>1</v>
      </c>
      <c r="J4489" s="15">
        <v>0</v>
      </c>
      <c r="K4489" s="15">
        <v>0</v>
      </c>
      <c r="L4489" s="16" t="s">
        <v>5725</v>
      </c>
      <c r="M4489" s="16"/>
      <c r="N4489" s="16" t="s">
        <v>41</v>
      </c>
      <c r="O4489" s="17">
        <v>2920</v>
      </c>
      <c r="P4489" s="17">
        <v>0</v>
      </c>
      <c r="Q4489" s="17">
        <v>0</v>
      </c>
      <c r="R4489" s="18" t="s">
        <v>33</v>
      </c>
      <c r="S4489" s="19"/>
      <c r="T4489" s="19">
        <v>110</v>
      </c>
      <c r="U4489" s="19">
        <v>1.95</v>
      </c>
      <c r="V4489" s="19"/>
      <c r="W4489" s="20">
        <f>(T4489*U4489)/1000</f>
        <v>0.2145</v>
      </c>
      <c r="X4489" s="21">
        <v>626.34</v>
      </c>
      <c r="Y4489" s="22" t="s">
        <v>33</v>
      </c>
      <c r="Z4489" s="86" t="s">
        <v>62</v>
      </c>
      <c r="AA4489" s="86">
        <v>0</v>
      </c>
      <c r="AB4489" s="14" t="s">
        <v>414</v>
      </c>
      <c r="AC4489" s="14" t="s">
        <v>414</v>
      </c>
      <c r="AD4489" s="25"/>
      <c r="AE4489" s="26"/>
      <c r="AF4489" s="27"/>
      <c r="AP4489" s="442"/>
      <c r="AQ4489" s="442"/>
      <c r="AR4489" s="442"/>
      <c r="AS4489" s="442"/>
      <c r="AT4489" s="442"/>
      <c r="AU4489" s="442"/>
      <c r="AV4489" s="442"/>
      <c r="AW4489" s="442"/>
      <c r="AX4489" s="442"/>
      <c r="AY4489" s="442"/>
      <c r="AZ4489" s="442"/>
      <c r="BA4489" s="442"/>
      <c r="BB4489" s="442"/>
      <c r="BC4489" s="442"/>
      <c r="BD4489" s="442"/>
      <c r="BE4489" s="442"/>
      <c r="BF4489" s="442"/>
      <c r="BG4489" s="442"/>
      <c r="BH4489" s="442"/>
      <c r="BI4489" s="442"/>
      <c r="BJ4489" s="442"/>
      <c r="BK4489" s="442"/>
      <c r="BL4489" s="442"/>
      <c r="BM4489" s="442"/>
      <c r="BN4489" s="442"/>
      <c r="BO4489" s="442"/>
      <c r="BP4489" s="442"/>
      <c r="BQ4489" s="442"/>
      <c r="BR4489" s="29"/>
      <c r="BS4489" s="29"/>
      <c r="BT4489" s="29"/>
      <c r="BU4489" s="29"/>
      <c r="BV4489" s="29"/>
      <c r="BW4489" s="29"/>
      <c r="BX4489" s="29"/>
      <c r="BY4489" s="29"/>
      <c r="BZ4489" s="29"/>
      <c r="CA4489" s="29"/>
      <c r="CB4489" s="29"/>
      <c r="CC4489" s="29"/>
      <c r="CD4489" s="29"/>
      <c r="CE4489" s="29"/>
      <c r="CF4489" s="29"/>
      <c r="CG4489" s="29"/>
      <c r="CH4489" s="29"/>
      <c r="CI4489" s="29"/>
      <c r="CJ4489" s="29"/>
      <c r="CK4489" s="29"/>
      <c r="CL4489" s="29"/>
      <c r="CM4489" s="29"/>
      <c r="CN4489" s="29"/>
      <c r="CO4489" s="29"/>
      <c r="CP4489" s="29"/>
      <c r="CQ4489" s="29"/>
      <c r="CR4489" s="29"/>
      <c r="CS4489" s="29"/>
      <c r="CT4489" s="29"/>
      <c r="CU4489" s="29"/>
      <c r="CV4489" s="29"/>
      <c r="CW4489" s="29"/>
      <c r="CX4489" s="29"/>
      <c r="CY4489" s="29"/>
      <c r="CZ4489" s="29"/>
      <c r="DA4489" s="29"/>
      <c r="DB4489" s="29"/>
      <c r="DC4489" s="29"/>
      <c r="DD4489" s="29"/>
      <c r="DE4489" s="29"/>
      <c r="DF4489" s="29"/>
      <c r="DG4489" s="29"/>
      <c r="DH4489" s="29"/>
      <c r="DI4489" s="29"/>
      <c r="DJ4489" s="29"/>
      <c r="DK4489" s="29"/>
      <c r="DL4489" s="29"/>
      <c r="DM4489" s="29"/>
      <c r="DN4489" s="29"/>
      <c r="DO4489" s="29"/>
      <c r="DP4489" s="29"/>
      <c r="DQ4489" s="29"/>
      <c r="DR4489" s="29"/>
      <c r="DS4489" s="29"/>
      <c r="DT4489" s="29"/>
      <c r="DU4489" s="29"/>
      <c r="DV4489" s="29"/>
      <c r="DW4489" s="29"/>
      <c r="DX4489" s="29"/>
      <c r="DY4489" s="29"/>
      <c r="DZ4489" s="29"/>
      <c r="EA4489" s="29"/>
      <c r="EB4489" s="29"/>
      <c r="EC4489" s="29"/>
      <c r="ED4489" s="29"/>
      <c r="EE4489" s="29"/>
      <c r="EF4489" s="29"/>
      <c r="EG4489" s="29"/>
      <c r="EH4489" s="29"/>
      <c r="EI4489" s="29"/>
      <c r="EJ4489" s="29"/>
      <c r="EK4489" s="29"/>
      <c r="EL4489" s="29"/>
      <c r="EM4489" s="29"/>
      <c r="EN4489" s="29"/>
      <c r="EO4489" s="29"/>
      <c r="EP4489" s="29"/>
      <c r="EQ4489" s="29"/>
      <c r="ER4489" s="29"/>
      <c r="ES4489" s="29"/>
      <c r="ET4489" s="29"/>
      <c r="EU4489" s="29"/>
      <c r="EV4489" s="29"/>
      <c r="EW4489" s="29"/>
      <c r="EX4489" s="29"/>
      <c r="EY4489" s="29"/>
      <c r="EZ4489" s="29"/>
      <c r="FA4489" s="29"/>
      <c r="FB4489" s="29"/>
      <c r="FC4489" s="29"/>
      <c r="FD4489" s="29"/>
      <c r="FE4489" s="29"/>
      <c r="FF4489" s="29"/>
      <c r="FG4489" s="29"/>
      <c r="FH4489" s="29"/>
      <c r="FI4489" s="29"/>
      <c r="FJ4489" s="29"/>
      <c r="FK4489" s="29"/>
      <c r="FL4489" s="29"/>
      <c r="FM4489" s="29"/>
      <c r="FN4489" s="29"/>
      <c r="FO4489" s="29"/>
      <c r="FP4489" s="29"/>
      <c r="FQ4489" s="29"/>
      <c r="FR4489" s="29"/>
      <c r="FS4489" s="29"/>
      <c r="FT4489" s="29"/>
      <c r="FU4489" s="29"/>
      <c r="FV4489" s="29"/>
      <c r="FW4489" s="29"/>
      <c r="FX4489" s="29"/>
      <c r="FY4489" s="29"/>
      <c r="FZ4489" s="29"/>
      <c r="GA4489" s="29"/>
      <c r="GB4489" s="29"/>
      <c r="GC4489" s="29"/>
      <c r="GD4489" s="29"/>
      <c r="GE4489" s="29"/>
      <c r="GF4489" s="29"/>
      <c r="GG4489" s="29"/>
      <c r="GH4489" s="29"/>
      <c r="GI4489" s="29"/>
      <c r="GJ4489" s="29"/>
      <c r="GK4489" s="29"/>
      <c r="GL4489" s="29"/>
      <c r="GM4489" s="29"/>
      <c r="GN4489" s="29"/>
      <c r="GO4489" s="29"/>
      <c r="GP4489" s="29"/>
      <c r="GQ4489" s="29"/>
      <c r="GR4489" s="29"/>
      <c r="GS4489" s="29"/>
      <c r="GT4489" s="29"/>
      <c r="GU4489" s="29"/>
      <c r="GV4489" s="29"/>
      <c r="GW4489" s="29"/>
      <c r="GX4489" s="29"/>
      <c r="GY4489" s="29"/>
      <c r="GZ4489" s="29"/>
      <c r="HA4489" s="29"/>
      <c r="HB4489" s="29"/>
      <c r="HC4489" s="29"/>
      <c r="HD4489" s="29"/>
      <c r="HE4489" s="29"/>
      <c r="HF4489" s="29"/>
      <c r="HG4489" s="29"/>
      <c r="HH4489" s="29"/>
      <c r="HI4489" s="29"/>
      <c r="HJ4489" s="29"/>
      <c r="HK4489" s="29"/>
      <c r="HL4489" s="29"/>
      <c r="HM4489" s="29"/>
      <c r="HN4489" s="29"/>
      <c r="HO4489" s="29"/>
      <c r="HP4489" s="29"/>
      <c r="HQ4489" s="29"/>
      <c r="HR4489" s="29"/>
      <c r="HS4489" s="29"/>
      <c r="HT4489" s="29"/>
      <c r="HU4489" s="29"/>
      <c r="HV4489" s="29"/>
      <c r="HW4489" s="29"/>
      <c r="HX4489" s="29"/>
      <c r="HY4489" s="29"/>
      <c r="HZ4489" s="29"/>
      <c r="IA4489" s="29"/>
      <c r="IB4489" s="29"/>
      <c r="IC4489" s="29"/>
      <c r="ID4489" s="29"/>
      <c r="IE4489" s="29"/>
      <c r="IF4489" s="29"/>
      <c r="IG4489" s="29"/>
      <c r="IH4489" s="29"/>
      <c r="II4489" s="29"/>
      <c r="IJ4489" s="29"/>
      <c r="IK4489" s="29"/>
      <c r="IL4489" s="29"/>
      <c r="IM4489" s="29"/>
      <c r="IN4489" s="29"/>
      <c r="IO4489" s="29"/>
      <c r="IP4489" s="29"/>
      <c r="IQ4489" s="29"/>
      <c r="IR4489" s="29"/>
      <c r="IS4489" s="29"/>
      <c r="IT4489" s="29"/>
      <c r="IU4489" s="29"/>
      <c r="IV4489" s="29"/>
      <c r="IW4489" s="29"/>
      <c r="IX4489" s="29"/>
      <c r="IY4489" s="29"/>
      <c r="IZ4489" s="29"/>
      <c r="JA4489" s="29"/>
      <c r="JB4489" s="29"/>
      <c r="JC4489" s="29"/>
      <c r="JD4489" s="29"/>
      <c r="JE4489" s="29"/>
      <c r="JF4489" s="29"/>
      <c r="JG4489" s="29"/>
      <c r="JH4489" s="29"/>
      <c r="JI4489" s="29"/>
      <c r="JJ4489" s="29"/>
      <c r="JK4489" s="29"/>
      <c r="JL4489" s="29"/>
      <c r="JM4489" s="29"/>
      <c r="JN4489" s="29"/>
      <c r="JO4489" s="29"/>
      <c r="JP4489" s="29"/>
      <c r="JQ4489" s="29"/>
      <c r="JR4489" s="29"/>
      <c r="JS4489" s="29"/>
      <c r="JT4489" s="29"/>
      <c r="JU4489" s="29"/>
      <c r="JV4489" s="29"/>
      <c r="JW4489" s="29"/>
      <c r="JX4489" s="29"/>
      <c r="JY4489" s="29"/>
      <c r="JZ4489" s="29"/>
      <c r="KA4489" s="29"/>
      <c r="KB4489" s="29"/>
      <c r="KC4489" s="29"/>
      <c r="KD4489" s="29"/>
      <c r="KE4489" s="29"/>
      <c r="KF4489" s="29"/>
      <c r="KG4489" s="29"/>
      <c r="KH4489" s="29"/>
      <c r="KI4489" s="29"/>
      <c r="KJ4489" s="29"/>
      <c r="KK4489" s="29"/>
      <c r="KL4489" s="29"/>
      <c r="KM4489" s="29"/>
      <c r="KN4489" s="29"/>
      <c r="KO4489" s="29"/>
      <c r="KP4489" s="29"/>
      <c r="KQ4489" s="29"/>
      <c r="KR4489" s="29"/>
      <c r="KS4489" s="29"/>
      <c r="KT4489" s="29"/>
      <c r="KU4489" s="29"/>
      <c r="KV4489" s="29"/>
      <c r="KW4489" s="29"/>
      <c r="KX4489" s="29"/>
      <c r="KY4489" s="29"/>
      <c r="KZ4489" s="29"/>
      <c r="LA4489" s="29"/>
      <c r="LB4489" s="29"/>
      <c r="LC4489" s="29"/>
      <c r="LD4489" s="29"/>
      <c r="LE4489" s="29"/>
      <c r="LF4489" s="29"/>
      <c r="LG4489" s="29"/>
      <c r="LH4489" s="29"/>
      <c r="LI4489" s="29"/>
      <c r="LJ4489" s="29"/>
      <c r="LK4489" s="29"/>
      <c r="LL4489" s="29"/>
      <c r="LM4489" s="29"/>
      <c r="LN4489" s="29"/>
      <c r="LO4489" s="29"/>
      <c r="LP4489" s="29"/>
      <c r="LQ4489" s="29"/>
      <c r="LR4489" s="29"/>
      <c r="LS4489" s="29"/>
      <c r="LT4489" s="29"/>
      <c r="LU4489" s="29"/>
      <c r="LV4489" s="29"/>
      <c r="LW4489" s="29"/>
      <c r="LX4489" s="29"/>
      <c r="LY4489" s="29"/>
      <c r="LZ4489" s="29"/>
      <c r="MA4489" s="29"/>
      <c r="MB4489" s="29"/>
      <c r="MC4489" s="29"/>
      <c r="MD4489" s="29"/>
      <c r="ME4489" s="29"/>
      <c r="MF4489" s="29"/>
      <c r="MG4489" s="29"/>
      <c r="MH4489" s="29"/>
      <c r="MI4489" s="29"/>
      <c r="MJ4489" s="29"/>
      <c r="MK4489" s="29"/>
      <c r="ML4489" s="29"/>
      <c r="MM4489" s="29"/>
      <c r="MN4489" s="29"/>
      <c r="MO4489" s="29"/>
      <c r="MP4489" s="29"/>
      <c r="MQ4489" s="29"/>
      <c r="MR4489" s="29"/>
      <c r="MS4489" s="29"/>
      <c r="MT4489" s="29"/>
      <c r="MU4489" s="29"/>
      <c r="MV4489" s="29"/>
      <c r="MW4489" s="29"/>
      <c r="MX4489" s="29"/>
      <c r="MY4489" s="29"/>
      <c r="MZ4489" s="29"/>
      <c r="NA4489" s="29"/>
      <c r="NB4489" s="29"/>
      <c r="NC4489" s="29"/>
      <c r="ND4489" s="29"/>
      <c r="NE4489" s="29"/>
      <c r="NF4489" s="29"/>
      <c r="NG4489" s="29"/>
      <c r="NH4489" s="29"/>
      <c r="NI4489" s="29"/>
      <c r="NJ4489" s="29"/>
      <c r="NK4489" s="29"/>
      <c r="NL4489" s="29"/>
      <c r="NM4489" s="29"/>
      <c r="NN4489" s="29"/>
      <c r="NO4489" s="29"/>
      <c r="NP4489" s="29"/>
      <c r="NQ4489" s="29"/>
      <c r="NR4489" s="29"/>
      <c r="NS4489" s="29"/>
      <c r="NT4489" s="29"/>
      <c r="NU4489" s="29"/>
      <c r="NV4489" s="29"/>
      <c r="NW4489" s="29"/>
      <c r="NX4489" s="29"/>
      <c r="NY4489" s="29"/>
      <c r="NZ4489" s="29"/>
      <c r="OA4489" s="29"/>
      <c r="OB4489" s="29"/>
      <c r="OC4489" s="29"/>
      <c r="OD4489" s="29"/>
      <c r="OE4489" s="29"/>
      <c r="OF4489" s="29"/>
      <c r="OG4489" s="29"/>
      <c r="OH4489" s="29"/>
    </row>
    <row r="4490" spans="1:398" ht="16.5" customHeight="1">
      <c r="A4490" s="30" t="s">
        <v>5742</v>
      </c>
      <c r="B4490" s="13"/>
      <c r="C4490" s="487"/>
      <c r="D4490" s="12"/>
      <c r="E4490" s="14" t="s">
        <v>99</v>
      </c>
      <c r="F4490" s="14" t="s">
        <v>693</v>
      </c>
      <c r="G4490" s="14" t="s">
        <v>5697</v>
      </c>
      <c r="H4490" s="15">
        <v>2006</v>
      </c>
      <c r="I4490" s="15">
        <v>1</v>
      </c>
      <c r="J4490" s="15">
        <v>0</v>
      </c>
      <c r="K4490" s="15">
        <v>0</v>
      </c>
      <c r="L4490" s="16" t="s">
        <v>5696</v>
      </c>
      <c r="M4490" s="16"/>
      <c r="N4490" s="16" t="s">
        <v>41</v>
      </c>
      <c r="O4490" s="17">
        <v>480</v>
      </c>
      <c r="P4490" s="17">
        <v>0</v>
      </c>
      <c r="Q4490" s="17">
        <v>0</v>
      </c>
      <c r="R4490" s="18" t="s">
        <v>33</v>
      </c>
      <c r="S4490" s="19">
        <v>60</v>
      </c>
      <c r="T4490" s="19">
        <v>110</v>
      </c>
      <c r="U4490" s="19">
        <v>12</v>
      </c>
      <c r="V4490" s="19">
        <v>0</v>
      </c>
      <c r="W4490" s="20">
        <v>1.32</v>
      </c>
      <c r="X4490" s="21">
        <v>633.6</v>
      </c>
      <c r="Y4490" s="22" t="s">
        <v>33</v>
      </c>
      <c r="Z4490" s="86" t="s">
        <v>62</v>
      </c>
      <c r="AA4490" s="86">
        <v>0</v>
      </c>
      <c r="AB4490" s="86" t="s">
        <v>414</v>
      </c>
      <c r="AC4490" s="86" t="s">
        <v>414</v>
      </c>
      <c r="AD4490" s="25"/>
      <c r="AE4490" s="26"/>
      <c r="AF4490" s="27"/>
      <c r="AG4490" s="31"/>
      <c r="AH4490" s="32"/>
      <c r="AI4490" s="32"/>
      <c r="AJ4490" s="32"/>
      <c r="AK4490" s="32"/>
      <c r="AL4490" s="32"/>
      <c r="AM4490" s="32"/>
      <c r="AN4490" s="32"/>
      <c r="AO4490" s="32"/>
      <c r="AP4490" s="30"/>
      <c r="AQ4490" s="30"/>
      <c r="AR4490" s="30"/>
      <c r="AS4490" s="30"/>
      <c r="AT4490" s="30"/>
      <c r="AU4490" s="30"/>
      <c r="AV4490" s="30"/>
      <c r="AW4490" s="30"/>
      <c r="AX4490" s="30"/>
      <c r="AY4490" s="30"/>
      <c r="AZ4490" s="30"/>
      <c r="BA4490" s="30"/>
      <c r="BB4490" s="30"/>
      <c r="BC4490" s="30"/>
      <c r="BD4490" s="30"/>
      <c r="BE4490" s="30"/>
      <c r="BF4490" s="30"/>
      <c r="BG4490" s="30"/>
      <c r="BH4490" s="30"/>
      <c r="BI4490" s="30"/>
      <c r="BJ4490" s="30"/>
      <c r="BK4490" s="30"/>
      <c r="BL4490" s="30"/>
      <c r="BM4490" s="30"/>
      <c r="BN4490" s="30"/>
      <c r="BO4490" s="30"/>
      <c r="BP4490" s="30"/>
      <c r="BQ4490" s="30"/>
      <c r="BR4490" s="29"/>
      <c r="BS4490" s="29"/>
      <c r="BT4490" s="29"/>
      <c r="BU4490" s="29"/>
      <c r="BV4490" s="29"/>
      <c r="BW4490" s="29"/>
      <c r="BX4490" s="29"/>
      <c r="BY4490" s="29"/>
      <c r="BZ4490" s="29"/>
      <c r="CA4490" s="29"/>
      <c r="CB4490" s="29"/>
      <c r="CC4490" s="29"/>
      <c r="CD4490" s="29"/>
      <c r="CE4490" s="29"/>
      <c r="CF4490" s="29"/>
      <c r="CG4490" s="29"/>
      <c r="CH4490" s="29"/>
      <c r="CI4490" s="29"/>
      <c r="CJ4490" s="29"/>
      <c r="CK4490" s="29"/>
      <c r="CL4490" s="29"/>
      <c r="CM4490" s="29"/>
      <c r="CN4490" s="29"/>
      <c r="CO4490" s="29"/>
      <c r="CP4490" s="29"/>
      <c r="CQ4490" s="29"/>
      <c r="CR4490" s="29"/>
      <c r="CS4490" s="29"/>
      <c r="CT4490" s="29"/>
      <c r="CU4490" s="29"/>
      <c r="CV4490" s="29"/>
      <c r="CW4490" s="29"/>
      <c r="CX4490" s="29"/>
      <c r="CY4490" s="29"/>
      <c r="CZ4490" s="29"/>
      <c r="DA4490" s="29"/>
      <c r="DB4490" s="29"/>
      <c r="DC4490" s="29"/>
      <c r="DD4490" s="29"/>
      <c r="DE4490" s="29"/>
      <c r="DF4490" s="29"/>
      <c r="DG4490" s="29"/>
      <c r="DH4490" s="29"/>
      <c r="DI4490" s="29"/>
      <c r="DJ4490" s="29"/>
      <c r="DK4490" s="29"/>
      <c r="DL4490" s="29"/>
      <c r="DM4490" s="29"/>
      <c r="DN4490" s="29"/>
      <c r="DO4490" s="29"/>
      <c r="DP4490" s="29"/>
      <c r="DQ4490" s="29"/>
      <c r="DR4490" s="29"/>
      <c r="DS4490" s="29"/>
      <c r="DT4490" s="29"/>
      <c r="DU4490" s="29"/>
      <c r="DV4490" s="29"/>
      <c r="DW4490" s="29"/>
      <c r="DX4490" s="29"/>
      <c r="DY4490" s="29"/>
      <c r="DZ4490" s="29"/>
      <c r="EA4490" s="29"/>
      <c r="EB4490" s="29"/>
      <c r="EC4490" s="29"/>
      <c r="ED4490" s="29"/>
      <c r="EE4490" s="29"/>
      <c r="EF4490" s="29"/>
      <c r="EG4490" s="29"/>
      <c r="EH4490" s="29"/>
      <c r="EI4490" s="29"/>
      <c r="EJ4490" s="29"/>
      <c r="EK4490" s="29"/>
      <c r="EL4490" s="29"/>
      <c r="EM4490" s="29"/>
      <c r="EN4490" s="29"/>
      <c r="EO4490" s="29"/>
      <c r="EP4490" s="29"/>
      <c r="EQ4490" s="29"/>
      <c r="ER4490" s="29"/>
      <c r="ES4490" s="29"/>
      <c r="ET4490" s="29"/>
      <c r="EU4490" s="29"/>
      <c r="EV4490" s="29"/>
      <c r="EW4490" s="29"/>
      <c r="EX4490" s="29"/>
      <c r="EY4490" s="29"/>
      <c r="EZ4490" s="29"/>
      <c r="FA4490" s="29"/>
      <c r="FB4490" s="29"/>
      <c r="FC4490" s="29"/>
      <c r="FD4490" s="29"/>
      <c r="FE4490" s="29"/>
      <c r="FF4490" s="29"/>
      <c r="FG4490" s="29"/>
      <c r="FH4490" s="29"/>
      <c r="FI4490" s="29"/>
      <c r="FJ4490" s="29"/>
      <c r="FK4490" s="29"/>
      <c r="FL4490" s="29"/>
      <c r="FM4490" s="29"/>
      <c r="FN4490" s="29"/>
      <c r="FO4490" s="29"/>
      <c r="FP4490" s="29"/>
      <c r="FQ4490" s="29"/>
      <c r="FR4490" s="29"/>
      <c r="FS4490" s="29"/>
      <c r="FT4490" s="29"/>
      <c r="FU4490" s="29"/>
      <c r="FV4490" s="29"/>
      <c r="FW4490" s="29"/>
      <c r="FX4490" s="29"/>
      <c r="FY4490" s="29"/>
      <c r="FZ4490" s="29"/>
      <c r="GA4490" s="29"/>
      <c r="GB4490" s="29"/>
      <c r="GC4490" s="29"/>
      <c r="GD4490" s="29"/>
      <c r="GE4490" s="29"/>
      <c r="GF4490" s="29"/>
      <c r="GG4490" s="29"/>
      <c r="GH4490" s="29"/>
      <c r="GI4490" s="29"/>
      <c r="GJ4490" s="29"/>
      <c r="GK4490" s="29"/>
      <c r="GL4490" s="29"/>
      <c r="GM4490" s="29"/>
      <c r="GN4490" s="29"/>
      <c r="GO4490" s="29"/>
      <c r="GP4490" s="29"/>
      <c r="GQ4490" s="29"/>
      <c r="GR4490" s="29"/>
      <c r="GS4490" s="29"/>
      <c r="GT4490" s="29"/>
      <c r="GU4490" s="29"/>
      <c r="GV4490" s="29"/>
      <c r="GW4490" s="29"/>
      <c r="GX4490" s="29"/>
      <c r="GY4490" s="29"/>
      <c r="GZ4490" s="29"/>
      <c r="HA4490" s="29"/>
      <c r="HB4490" s="29"/>
      <c r="HC4490" s="29"/>
      <c r="HD4490" s="29"/>
      <c r="HE4490" s="29"/>
      <c r="HF4490" s="29"/>
      <c r="HG4490" s="29"/>
      <c r="HH4490" s="29"/>
      <c r="HI4490" s="29"/>
      <c r="HJ4490" s="29"/>
      <c r="HK4490" s="29"/>
      <c r="HL4490" s="29"/>
      <c r="HM4490" s="29"/>
      <c r="HN4490" s="29"/>
      <c r="HO4490" s="29"/>
      <c r="HP4490" s="29"/>
      <c r="HQ4490" s="29"/>
      <c r="HR4490" s="29"/>
      <c r="HS4490" s="29"/>
      <c r="HT4490" s="29"/>
      <c r="HU4490" s="29"/>
      <c r="HV4490" s="29"/>
      <c r="HW4490" s="29"/>
      <c r="HX4490" s="29"/>
      <c r="HY4490" s="29"/>
      <c r="HZ4490" s="29"/>
      <c r="IA4490" s="29"/>
      <c r="IB4490" s="29"/>
      <c r="IC4490" s="29"/>
      <c r="ID4490" s="29"/>
      <c r="IE4490" s="29"/>
      <c r="IF4490" s="29"/>
      <c r="IG4490" s="29"/>
      <c r="IH4490" s="29"/>
      <c r="II4490" s="29"/>
      <c r="IJ4490" s="29"/>
      <c r="IK4490" s="29"/>
      <c r="IL4490" s="29"/>
      <c r="IM4490" s="29"/>
      <c r="IN4490" s="29"/>
      <c r="IO4490" s="29"/>
      <c r="IP4490" s="29"/>
      <c r="IQ4490" s="29"/>
      <c r="IR4490" s="29"/>
      <c r="IS4490" s="29"/>
      <c r="IT4490" s="29"/>
      <c r="IU4490" s="29"/>
      <c r="IV4490" s="29"/>
      <c r="IW4490" s="29"/>
      <c r="IX4490" s="29"/>
      <c r="IY4490" s="29"/>
      <c r="IZ4490" s="29"/>
      <c r="JA4490" s="29"/>
      <c r="JB4490" s="29"/>
      <c r="JC4490" s="29"/>
      <c r="JD4490" s="29"/>
      <c r="JE4490" s="29"/>
      <c r="JF4490" s="29"/>
      <c r="JG4490" s="29"/>
      <c r="JH4490" s="29"/>
      <c r="JI4490" s="29"/>
      <c r="JJ4490" s="29"/>
      <c r="JK4490" s="29"/>
      <c r="JL4490" s="29"/>
      <c r="JM4490" s="29"/>
      <c r="JN4490" s="29"/>
      <c r="JO4490" s="29"/>
      <c r="JP4490" s="29"/>
      <c r="JQ4490" s="29"/>
      <c r="JR4490" s="29"/>
      <c r="JS4490" s="29"/>
      <c r="JT4490" s="29"/>
      <c r="JU4490" s="29"/>
      <c r="JV4490" s="29"/>
      <c r="JW4490" s="29"/>
      <c r="JX4490" s="29"/>
      <c r="JY4490" s="29"/>
      <c r="JZ4490" s="29"/>
      <c r="KA4490" s="29"/>
      <c r="KB4490" s="29"/>
      <c r="KC4490" s="29"/>
      <c r="KD4490" s="29"/>
      <c r="KE4490" s="29"/>
      <c r="KF4490" s="29"/>
      <c r="KG4490" s="29"/>
      <c r="KH4490" s="29"/>
      <c r="KI4490" s="29"/>
      <c r="KJ4490" s="29"/>
      <c r="KK4490" s="29"/>
      <c r="KL4490" s="29"/>
      <c r="KM4490" s="29"/>
      <c r="KN4490" s="29"/>
      <c r="KO4490" s="29"/>
      <c r="KP4490" s="29"/>
      <c r="KQ4490" s="29"/>
      <c r="KR4490" s="29"/>
      <c r="KS4490" s="29"/>
      <c r="KT4490" s="29"/>
      <c r="KU4490" s="29"/>
      <c r="KV4490" s="29"/>
      <c r="KW4490" s="29"/>
      <c r="KX4490" s="29"/>
      <c r="KY4490" s="29"/>
      <c r="KZ4490" s="29"/>
      <c r="LA4490" s="29"/>
      <c r="LB4490" s="29"/>
      <c r="LC4490" s="29"/>
      <c r="LD4490" s="29"/>
      <c r="LE4490" s="29"/>
      <c r="LF4490" s="29"/>
      <c r="LG4490" s="29"/>
      <c r="LH4490" s="29"/>
      <c r="LI4490" s="29"/>
      <c r="LJ4490" s="29"/>
      <c r="LK4490" s="29"/>
      <c r="LL4490" s="29"/>
      <c r="LM4490" s="29"/>
      <c r="LN4490" s="29"/>
      <c r="LO4490" s="29"/>
      <c r="LP4490" s="29"/>
      <c r="LQ4490" s="29"/>
      <c r="LR4490" s="29"/>
      <c r="LS4490" s="29"/>
      <c r="LT4490" s="29"/>
      <c r="LU4490" s="29"/>
      <c r="LV4490" s="29"/>
      <c r="LW4490" s="29"/>
      <c r="LX4490" s="29"/>
      <c r="LY4490" s="29"/>
      <c r="LZ4490" s="29"/>
      <c r="MA4490" s="29"/>
      <c r="MB4490" s="29"/>
      <c r="MC4490" s="29"/>
      <c r="MD4490" s="29"/>
      <c r="ME4490" s="29"/>
      <c r="MF4490" s="29"/>
      <c r="MG4490" s="29"/>
      <c r="MH4490" s="29"/>
      <c r="MI4490" s="29"/>
      <c r="MJ4490" s="29"/>
      <c r="MK4490" s="29"/>
      <c r="ML4490" s="29"/>
      <c r="MM4490" s="29"/>
      <c r="MN4490" s="29"/>
      <c r="MO4490" s="29"/>
      <c r="MP4490" s="29"/>
      <c r="MQ4490" s="29"/>
      <c r="MR4490" s="29"/>
      <c r="MS4490" s="29"/>
      <c r="MT4490" s="29"/>
      <c r="MU4490" s="29"/>
      <c r="MV4490" s="29"/>
      <c r="MW4490" s="29"/>
      <c r="MX4490" s="29"/>
      <c r="MY4490" s="29"/>
      <c r="MZ4490" s="29"/>
      <c r="NA4490" s="29"/>
      <c r="NB4490" s="29"/>
      <c r="NC4490" s="29"/>
      <c r="ND4490" s="29"/>
      <c r="NE4490" s="29"/>
      <c r="NF4490" s="29"/>
      <c r="NG4490" s="29"/>
      <c r="NH4490" s="29"/>
      <c r="NI4490" s="29"/>
      <c r="NJ4490" s="29"/>
      <c r="NK4490" s="29"/>
      <c r="NL4490" s="29"/>
      <c r="NM4490" s="29"/>
      <c r="NN4490" s="29"/>
      <c r="NO4490" s="29"/>
      <c r="NP4490" s="29"/>
      <c r="NQ4490" s="29"/>
      <c r="NR4490" s="29"/>
      <c r="NS4490" s="29"/>
      <c r="NT4490" s="29"/>
      <c r="NU4490" s="29"/>
      <c r="NV4490" s="29"/>
      <c r="NW4490" s="29"/>
      <c r="NX4490" s="29"/>
      <c r="NY4490" s="29"/>
      <c r="NZ4490" s="29"/>
      <c r="OA4490" s="29"/>
      <c r="OB4490" s="29"/>
      <c r="OC4490" s="29"/>
      <c r="OD4490" s="29"/>
      <c r="OE4490" s="29"/>
      <c r="OF4490" s="29"/>
      <c r="OG4490" s="29"/>
      <c r="OH4490" s="29"/>
    </row>
    <row r="4491" spans="1:398" ht="16.5" customHeight="1">
      <c r="A4491" s="30" t="s">
        <v>5742</v>
      </c>
      <c r="B4491" s="13"/>
      <c r="C4491" s="487"/>
      <c r="D4491" s="12"/>
      <c r="E4491" s="14" t="s">
        <v>424</v>
      </c>
      <c r="F4491" s="14" t="s">
        <v>5813</v>
      </c>
      <c r="G4491" s="14" t="s">
        <v>5814</v>
      </c>
      <c r="H4491" s="15">
        <v>0</v>
      </c>
      <c r="I4491" s="15">
        <v>1</v>
      </c>
      <c r="J4491" s="15">
        <v>0</v>
      </c>
      <c r="K4491" s="15">
        <v>0</v>
      </c>
      <c r="L4491" s="16" t="s">
        <v>5812</v>
      </c>
      <c r="M4491" s="16"/>
      <c r="N4491" s="16" t="s">
        <v>41</v>
      </c>
      <c r="O4491" s="94">
        <v>8760</v>
      </c>
      <c r="P4491" s="94">
        <v>0</v>
      </c>
      <c r="Q4491" s="94">
        <v>0</v>
      </c>
      <c r="R4491" s="18" t="s">
        <v>33</v>
      </c>
      <c r="S4491" s="19">
        <v>60</v>
      </c>
      <c r="T4491" s="19">
        <v>110</v>
      </c>
      <c r="U4491" s="19">
        <v>0</v>
      </c>
      <c r="V4491" s="19">
        <v>0</v>
      </c>
      <c r="W4491" s="20">
        <v>7.2999999999999995E-2</v>
      </c>
      <c r="X4491" s="21">
        <v>639.4799999999999</v>
      </c>
      <c r="Y4491" s="22" t="s">
        <v>33</v>
      </c>
      <c r="Z4491" s="86" t="s">
        <v>62</v>
      </c>
      <c r="AA4491" s="86">
        <v>0</v>
      </c>
      <c r="AB4491" s="86" t="s">
        <v>414</v>
      </c>
      <c r="AC4491" s="86" t="s">
        <v>414</v>
      </c>
      <c r="AD4491" s="25"/>
      <c r="AE4491" s="26"/>
      <c r="AF4491" s="27"/>
      <c r="AG4491" s="31"/>
      <c r="AH4491" s="32"/>
      <c r="AI4491" s="32"/>
      <c r="AJ4491" s="32"/>
      <c r="AK4491" s="32"/>
      <c r="AL4491" s="32"/>
      <c r="AM4491" s="32"/>
      <c r="AN4491" s="32"/>
      <c r="AO4491" s="32"/>
      <c r="AP4491" s="30"/>
      <c r="AQ4491" s="30"/>
      <c r="AR4491" s="30"/>
      <c r="AS4491" s="30"/>
      <c r="AT4491" s="30"/>
      <c r="AU4491" s="30"/>
      <c r="AV4491" s="30"/>
      <c r="AW4491" s="30"/>
      <c r="AX4491" s="30"/>
      <c r="AY4491" s="30"/>
      <c r="AZ4491" s="30"/>
      <c r="BA4491" s="30"/>
      <c r="BB4491" s="30"/>
      <c r="BC4491" s="30"/>
      <c r="BD4491" s="30"/>
      <c r="BE4491" s="30"/>
      <c r="BF4491" s="30"/>
      <c r="BG4491" s="30"/>
      <c r="BH4491" s="30"/>
      <c r="BI4491" s="30"/>
      <c r="BJ4491" s="30"/>
      <c r="BK4491" s="30"/>
      <c r="BL4491" s="30"/>
      <c r="BM4491" s="30"/>
      <c r="BN4491" s="30"/>
      <c r="BO4491" s="30"/>
      <c r="BP4491" s="30"/>
      <c r="BQ4491" s="30"/>
      <c r="BR4491" s="29"/>
      <c r="BS4491" s="29"/>
      <c r="BT4491" s="29"/>
      <c r="BU4491" s="29"/>
      <c r="BV4491" s="29"/>
      <c r="BW4491" s="29"/>
      <c r="BX4491" s="29"/>
      <c r="BY4491" s="29"/>
      <c r="BZ4491" s="29"/>
      <c r="CA4491" s="29"/>
      <c r="CB4491" s="29"/>
      <c r="CC4491" s="29"/>
      <c r="CD4491" s="29"/>
      <c r="CE4491" s="29"/>
      <c r="CF4491" s="29"/>
      <c r="CG4491" s="29"/>
      <c r="CH4491" s="29"/>
      <c r="CI4491" s="29"/>
      <c r="CJ4491" s="29"/>
      <c r="CK4491" s="29"/>
      <c r="CL4491" s="29"/>
      <c r="CM4491" s="29"/>
      <c r="CN4491" s="29"/>
      <c r="CO4491" s="29"/>
      <c r="CP4491" s="29"/>
      <c r="CQ4491" s="29"/>
      <c r="CR4491" s="29"/>
      <c r="CS4491" s="29"/>
      <c r="CT4491" s="29"/>
      <c r="CU4491" s="29"/>
      <c r="CV4491" s="29"/>
      <c r="CW4491" s="29"/>
      <c r="CX4491" s="29"/>
      <c r="CY4491" s="29"/>
      <c r="CZ4491" s="29"/>
      <c r="DA4491" s="29"/>
      <c r="DB4491" s="29"/>
      <c r="DC4491" s="29"/>
      <c r="DD4491" s="29"/>
      <c r="DE4491" s="29"/>
      <c r="DF4491" s="29"/>
      <c r="DG4491" s="29"/>
      <c r="DH4491" s="29"/>
      <c r="DI4491" s="29"/>
      <c r="DJ4491" s="29"/>
      <c r="DK4491" s="29"/>
      <c r="DL4491" s="29"/>
      <c r="DM4491" s="29"/>
      <c r="DN4491" s="29"/>
      <c r="DO4491" s="29"/>
      <c r="DP4491" s="29"/>
      <c r="DQ4491" s="29"/>
      <c r="DR4491" s="29"/>
      <c r="DS4491" s="29"/>
      <c r="DT4491" s="29"/>
      <c r="DU4491" s="29"/>
      <c r="DV4491" s="29"/>
      <c r="DW4491" s="29"/>
      <c r="DX4491" s="29"/>
      <c r="DY4491" s="29"/>
      <c r="DZ4491" s="29"/>
      <c r="EA4491" s="29"/>
      <c r="EB4491" s="29"/>
      <c r="EC4491" s="29"/>
      <c r="ED4491" s="29"/>
      <c r="EE4491" s="29"/>
      <c r="EF4491" s="29"/>
      <c r="EG4491" s="29"/>
      <c r="EH4491" s="29"/>
      <c r="EI4491" s="29"/>
      <c r="EJ4491" s="29"/>
      <c r="EK4491" s="29"/>
      <c r="EL4491" s="29"/>
      <c r="EM4491" s="29"/>
      <c r="EN4491" s="29"/>
      <c r="EO4491" s="29"/>
      <c r="EP4491" s="29"/>
      <c r="EQ4491" s="29"/>
      <c r="ER4491" s="29"/>
      <c r="ES4491" s="29"/>
      <c r="ET4491" s="29"/>
      <c r="EU4491" s="29"/>
      <c r="EV4491" s="29"/>
      <c r="EW4491" s="29"/>
      <c r="EX4491" s="29"/>
      <c r="EY4491" s="29"/>
      <c r="EZ4491" s="29"/>
      <c r="FA4491" s="29"/>
      <c r="FB4491" s="29"/>
      <c r="FC4491" s="29"/>
      <c r="FD4491" s="29"/>
      <c r="FE4491" s="29"/>
      <c r="FF4491" s="29"/>
      <c r="FG4491" s="29"/>
      <c r="FH4491" s="29"/>
      <c r="FI4491" s="29"/>
      <c r="FJ4491" s="29"/>
      <c r="FK4491" s="29"/>
      <c r="FL4491" s="29"/>
      <c r="FM4491" s="29"/>
      <c r="FN4491" s="29"/>
      <c r="FO4491" s="29"/>
      <c r="FP4491" s="29"/>
      <c r="FQ4491" s="29"/>
      <c r="FR4491" s="29"/>
      <c r="FS4491" s="29"/>
      <c r="FT4491" s="29"/>
      <c r="FU4491" s="29"/>
      <c r="FV4491" s="29"/>
      <c r="FW4491" s="29"/>
      <c r="FX4491" s="29"/>
      <c r="FY4491" s="29"/>
      <c r="FZ4491" s="29"/>
      <c r="GA4491" s="29"/>
      <c r="GB4491" s="29"/>
      <c r="GC4491" s="29"/>
      <c r="GD4491" s="29"/>
      <c r="GE4491" s="29"/>
      <c r="GF4491" s="29"/>
      <c r="GG4491" s="29"/>
      <c r="GH4491" s="29"/>
      <c r="GI4491" s="29"/>
      <c r="GJ4491" s="29"/>
      <c r="GK4491" s="29"/>
      <c r="GL4491" s="29"/>
      <c r="GM4491" s="29"/>
      <c r="GN4491" s="29"/>
      <c r="GO4491" s="29"/>
      <c r="GP4491" s="29"/>
      <c r="GQ4491" s="29"/>
      <c r="GR4491" s="29"/>
      <c r="GS4491" s="29"/>
      <c r="GT4491" s="29"/>
      <c r="GU4491" s="29"/>
      <c r="GV4491" s="29"/>
      <c r="GW4491" s="29"/>
      <c r="GX4491" s="29"/>
      <c r="GY4491" s="29"/>
      <c r="GZ4491" s="29"/>
      <c r="HA4491" s="29"/>
      <c r="HB4491" s="29"/>
      <c r="HC4491" s="29"/>
      <c r="HD4491" s="29"/>
      <c r="HE4491" s="29"/>
      <c r="HF4491" s="29"/>
      <c r="HG4491" s="29"/>
      <c r="HH4491" s="29"/>
      <c r="HI4491" s="29"/>
      <c r="HJ4491" s="29"/>
      <c r="HK4491" s="29"/>
      <c r="HL4491" s="29"/>
      <c r="HM4491" s="29"/>
      <c r="HN4491" s="29"/>
      <c r="HO4491" s="29"/>
      <c r="HP4491" s="29"/>
      <c r="HQ4491" s="29"/>
      <c r="HR4491" s="29"/>
      <c r="HS4491" s="29"/>
      <c r="HT4491" s="29"/>
      <c r="HU4491" s="29"/>
      <c r="HV4491" s="29"/>
      <c r="HW4491" s="29"/>
      <c r="HX4491" s="29"/>
      <c r="HY4491" s="29"/>
      <c r="HZ4491" s="29"/>
      <c r="IA4491" s="29"/>
      <c r="IB4491" s="29"/>
      <c r="IC4491" s="29"/>
      <c r="ID4491" s="29"/>
      <c r="IE4491" s="29"/>
      <c r="IF4491" s="29"/>
      <c r="IG4491" s="29"/>
      <c r="IH4491" s="29"/>
      <c r="II4491" s="29"/>
      <c r="IJ4491" s="29"/>
      <c r="IK4491" s="29"/>
      <c r="IL4491" s="29"/>
      <c r="IM4491" s="29"/>
      <c r="IN4491" s="29"/>
      <c r="IO4491" s="29"/>
      <c r="IP4491" s="29"/>
      <c r="IQ4491" s="29"/>
      <c r="IR4491" s="29"/>
      <c r="IS4491" s="29"/>
      <c r="IT4491" s="29"/>
      <c r="IU4491" s="29"/>
      <c r="IV4491" s="29"/>
      <c r="IW4491" s="29"/>
      <c r="IX4491" s="29"/>
      <c r="IY4491" s="29"/>
      <c r="IZ4491" s="29"/>
      <c r="JA4491" s="29"/>
      <c r="JB4491" s="29"/>
      <c r="JC4491" s="29"/>
      <c r="JD4491" s="29"/>
      <c r="JE4491" s="29"/>
      <c r="JF4491" s="29"/>
      <c r="JG4491" s="29"/>
      <c r="JH4491" s="29"/>
      <c r="JI4491" s="29"/>
      <c r="JJ4491" s="29"/>
      <c r="JK4491" s="29"/>
      <c r="JL4491" s="29"/>
      <c r="JM4491" s="29"/>
      <c r="JN4491" s="29"/>
      <c r="JO4491" s="29"/>
      <c r="JP4491" s="29"/>
      <c r="JQ4491" s="29"/>
      <c r="JR4491" s="29"/>
      <c r="JS4491" s="29"/>
      <c r="JT4491" s="29"/>
      <c r="JU4491" s="29"/>
      <c r="JV4491" s="29"/>
      <c r="JW4491" s="29"/>
      <c r="JX4491" s="29"/>
      <c r="JY4491" s="29"/>
      <c r="JZ4491" s="29"/>
      <c r="KA4491" s="29"/>
      <c r="KB4491" s="29"/>
      <c r="KC4491" s="29"/>
      <c r="KD4491" s="29"/>
      <c r="KE4491" s="29"/>
      <c r="KF4491" s="29"/>
      <c r="KG4491" s="29"/>
      <c r="KH4491" s="29"/>
      <c r="KI4491" s="29"/>
      <c r="KJ4491" s="29"/>
      <c r="KK4491" s="29"/>
      <c r="KL4491" s="29"/>
      <c r="KM4491" s="29"/>
      <c r="KN4491" s="29"/>
      <c r="KO4491" s="29"/>
      <c r="KP4491" s="29"/>
      <c r="KQ4491" s="29"/>
      <c r="KR4491" s="29"/>
      <c r="KS4491" s="29"/>
      <c r="KT4491" s="29"/>
      <c r="KU4491" s="29"/>
      <c r="KV4491" s="29"/>
      <c r="KW4491" s="29"/>
      <c r="KX4491" s="29"/>
      <c r="KY4491" s="29"/>
      <c r="KZ4491" s="29"/>
      <c r="LA4491" s="29"/>
      <c r="LB4491" s="29"/>
      <c r="LC4491" s="29"/>
      <c r="LD4491" s="29"/>
      <c r="LE4491" s="29"/>
      <c r="LF4491" s="29"/>
      <c r="LG4491" s="29"/>
      <c r="LH4491" s="29"/>
      <c r="LI4491" s="29"/>
      <c r="LJ4491" s="29"/>
      <c r="LK4491" s="29"/>
      <c r="LL4491" s="29"/>
      <c r="LM4491" s="29"/>
      <c r="LN4491" s="29"/>
      <c r="LO4491" s="29"/>
      <c r="LP4491" s="29"/>
      <c r="LQ4491" s="29"/>
      <c r="LR4491" s="29"/>
      <c r="LS4491" s="29"/>
      <c r="LT4491" s="29"/>
      <c r="LU4491" s="29"/>
      <c r="LV4491" s="29"/>
      <c r="LW4491" s="29"/>
      <c r="LX4491" s="29"/>
      <c r="LY4491" s="29"/>
      <c r="LZ4491" s="29"/>
      <c r="MA4491" s="29"/>
      <c r="MB4491" s="29"/>
      <c r="MC4491" s="29"/>
      <c r="MD4491" s="29"/>
      <c r="ME4491" s="29"/>
      <c r="MF4491" s="29"/>
      <c r="MG4491" s="29"/>
      <c r="MH4491" s="29"/>
      <c r="MI4491" s="29"/>
      <c r="MJ4491" s="29"/>
      <c r="MK4491" s="29"/>
      <c r="ML4491" s="29"/>
      <c r="MM4491" s="29"/>
      <c r="MN4491" s="29"/>
      <c r="MO4491" s="29"/>
      <c r="MP4491" s="29"/>
      <c r="MQ4491" s="29"/>
      <c r="MR4491" s="29"/>
      <c r="MS4491" s="29"/>
      <c r="MT4491" s="29"/>
      <c r="MU4491" s="29"/>
      <c r="MV4491" s="29"/>
      <c r="MW4491" s="29"/>
      <c r="MX4491" s="29"/>
      <c r="MY4491" s="29"/>
      <c r="MZ4491" s="29"/>
      <c r="NA4491" s="29"/>
      <c r="NB4491" s="29"/>
      <c r="NC4491" s="29"/>
      <c r="ND4491" s="29"/>
      <c r="NE4491" s="29"/>
      <c r="NF4491" s="29"/>
      <c r="NG4491" s="29"/>
      <c r="NH4491" s="29"/>
      <c r="NI4491" s="29"/>
      <c r="NJ4491" s="29"/>
      <c r="NK4491" s="29"/>
      <c r="NL4491" s="29"/>
      <c r="NM4491" s="29"/>
      <c r="NN4491" s="29"/>
      <c r="NO4491" s="29"/>
      <c r="NP4491" s="29"/>
      <c r="NQ4491" s="29"/>
      <c r="NR4491" s="29"/>
      <c r="NS4491" s="29"/>
      <c r="NT4491" s="29"/>
      <c r="NU4491" s="29"/>
      <c r="NV4491" s="29"/>
      <c r="NW4491" s="29"/>
      <c r="NX4491" s="29"/>
      <c r="NY4491" s="29"/>
      <c r="NZ4491" s="29"/>
      <c r="OA4491" s="29"/>
      <c r="OB4491" s="29"/>
      <c r="OC4491" s="29"/>
      <c r="OD4491" s="29"/>
      <c r="OE4491" s="29"/>
      <c r="OF4491" s="29"/>
      <c r="OG4491" s="29"/>
      <c r="OH4491" s="29"/>
    </row>
    <row r="4492" spans="1:398" ht="16.5" customHeight="1">
      <c r="A4492" s="30" t="s">
        <v>5742</v>
      </c>
      <c r="B4492" s="13"/>
      <c r="C4492" s="487"/>
      <c r="D4492" s="12"/>
      <c r="E4492" s="14" t="s">
        <v>1260</v>
      </c>
      <c r="F4492" s="14" t="s">
        <v>8542</v>
      </c>
      <c r="G4492" s="14" t="s">
        <v>8542</v>
      </c>
      <c r="H4492" s="15"/>
      <c r="I4492" s="15">
        <v>1</v>
      </c>
      <c r="J4492" s="15">
        <v>0</v>
      </c>
      <c r="K4492" s="15">
        <v>0</v>
      </c>
      <c r="L4492" s="16" t="s">
        <v>5725</v>
      </c>
      <c r="M4492" s="16"/>
      <c r="N4492" s="16" t="s">
        <v>41</v>
      </c>
      <c r="O4492" s="94">
        <v>400</v>
      </c>
      <c r="P4492" s="94">
        <v>0</v>
      </c>
      <c r="Q4492" s="94">
        <v>0</v>
      </c>
      <c r="R4492" s="18" t="s">
        <v>33</v>
      </c>
      <c r="S4492" s="19"/>
      <c r="T4492" s="19">
        <v>110</v>
      </c>
      <c r="U4492" s="19">
        <v>15</v>
      </c>
      <c r="V4492" s="19"/>
      <c r="W4492" s="20">
        <f>(T4492*U4492)/1000</f>
        <v>1.65</v>
      </c>
      <c r="X4492" s="21">
        <v>660</v>
      </c>
      <c r="Y4492" s="22" t="s">
        <v>33</v>
      </c>
      <c r="Z4492" s="86" t="s">
        <v>62</v>
      </c>
      <c r="AA4492" s="86">
        <v>0</v>
      </c>
      <c r="AB4492" s="14" t="s">
        <v>414</v>
      </c>
      <c r="AC4492" s="14" t="s">
        <v>414</v>
      </c>
      <c r="AD4492" s="25"/>
      <c r="AE4492" s="26"/>
      <c r="AF4492" s="27"/>
      <c r="AG4492" s="31"/>
      <c r="AH4492" s="32"/>
      <c r="AI4492" s="32"/>
      <c r="AJ4492" s="32"/>
      <c r="AK4492" s="32"/>
      <c r="AL4492" s="32"/>
      <c r="AM4492" s="32"/>
      <c r="AN4492" s="32"/>
      <c r="AO4492" s="32"/>
      <c r="AP4492" s="30"/>
      <c r="AQ4492" s="30"/>
      <c r="AR4492" s="30"/>
      <c r="AS4492" s="30"/>
      <c r="AT4492" s="30"/>
      <c r="AU4492" s="30"/>
      <c r="AV4492" s="30"/>
      <c r="AW4492" s="30"/>
      <c r="AX4492" s="30"/>
      <c r="AY4492" s="30"/>
      <c r="AZ4492" s="30"/>
      <c r="BA4492" s="30"/>
      <c r="BB4492" s="30"/>
      <c r="BC4492" s="30"/>
      <c r="BD4492" s="30"/>
      <c r="BE4492" s="30"/>
      <c r="BF4492" s="30"/>
      <c r="BG4492" s="30"/>
      <c r="BH4492" s="30"/>
      <c r="BI4492" s="30"/>
      <c r="BJ4492" s="30"/>
      <c r="BK4492" s="30"/>
      <c r="BL4492" s="30"/>
      <c r="BM4492" s="30"/>
      <c r="BN4492" s="30"/>
      <c r="BO4492" s="30"/>
      <c r="BP4492" s="30"/>
      <c r="BQ4492" s="30"/>
      <c r="BR4492" s="29"/>
      <c r="BS4492" s="29"/>
      <c r="BT4492" s="29"/>
      <c r="BU4492" s="29"/>
      <c r="BV4492" s="29"/>
      <c r="BW4492" s="29"/>
      <c r="BX4492" s="29"/>
      <c r="BY4492" s="29"/>
      <c r="BZ4492" s="29"/>
      <c r="CA4492" s="29"/>
      <c r="CB4492" s="29"/>
      <c r="CC4492" s="29"/>
      <c r="CD4492" s="29"/>
      <c r="CE4492" s="29"/>
      <c r="CF4492" s="29"/>
      <c r="CG4492" s="29"/>
      <c r="CH4492" s="29"/>
      <c r="CI4492" s="29"/>
      <c r="CJ4492" s="29"/>
      <c r="CK4492" s="29"/>
      <c r="CL4492" s="29"/>
      <c r="CM4492" s="29"/>
      <c r="CN4492" s="29"/>
      <c r="CO4492" s="29"/>
      <c r="CP4492" s="29"/>
      <c r="CQ4492" s="29"/>
      <c r="CR4492" s="29"/>
      <c r="CS4492" s="29"/>
      <c r="CT4492" s="29"/>
      <c r="CU4492" s="29"/>
      <c r="CV4492" s="29"/>
      <c r="CW4492" s="29"/>
      <c r="CX4492" s="29"/>
      <c r="CY4492" s="29"/>
      <c r="CZ4492" s="29"/>
      <c r="DA4492" s="29"/>
      <c r="DB4492" s="29"/>
      <c r="DC4492" s="29"/>
      <c r="DD4492" s="29"/>
      <c r="DE4492" s="29"/>
      <c r="DF4492" s="29"/>
      <c r="DG4492" s="29"/>
      <c r="DH4492" s="29"/>
      <c r="DI4492" s="29"/>
      <c r="DJ4492" s="29"/>
      <c r="DK4492" s="29"/>
      <c r="DL4492" s="29"/>
      <c r="DM4492" s="29"/>
      <c r="DN4492" s="29"/>
      <c r="DO4492" s="29"/>
      <c r="DP4492" s="29"/>
      <c r="DQ4492" s="29"/>
      <c r="DR4492" s="29"/>
      <c r="DS4492" s="29"/>
      <c r="DT4492" s="29"/>
      <c r="DU4492" s="29"/>
      <c r="DV4492" s="29"/>
      <c r="DW4492" s="29"/>
      <c r="DX4492" s="29"/>
      <c r="DY4492" s="29"/>
      <c r="DZ4492" s="29"/>
      <c r="EA4492" s="29"/>
      <c r="EB4492" s="29"/>
      <c r="EC4492" s="29"/>
      <c r="ED4492" s="29"/>
      <c r="EE4492" s="29"/>
      <c r="EF4492" s="29"/>
      <c r="EG4492" s="29"/>
      <c r="EH4492" s="29"/>
      <c r="EI4492" s="29"/>
      <c r="EJ4492" s="29"/>
      <c r="EK4492" s="29"/>
      <c r="EL4492" s="29"/>
      <c r="EM4492" s="29"/>
      <c r="EN4492" s="29"/>
      <c r="EO4492" s="29"/>
      <c r="EP4492" s="29"/>
      <c r="EQ4492" s="29"/>
      <c r="ER4492" s="29"/>
      <c r="ES4492" s="29"/>
      <c r="ET4492" s="29"/>
      <c r="EU4492" s="29"/>
      <c r="EV4492" s="29"/>
      <c r="EW4492" s="29"/>
      <c r="EX4492" s="29"/>
      <c r="EY4492" s="29"/>
      <c r="EZ4492" s="29"/>
      <c r="FA4492" s="29"/>
      <c r="FB4492" s="29"/>
      <c r="FC4492" s="29"/>
      <c r="FD4492" s="29"/>
      <c r="FE4492" s="29"/>
      <c r="FF4492" s="29"/>
      <c r="FG4492" s="29"/>
      <c r="FH4492" s="29"/>
      <c r="FI4492" s="29"/>
      <c r="FJ4492" s="29"/>
      <c r="FK4492" s="29"/>
      <c r="FL4492" s="29"/>
      <c r="FM4492" s="29"/>
      <c r="FN4492" s="29"/>
      <c r="FO4492" s="29"/>
      <c r="FP4492" s="29"/>
      <c r="FQ4492" s="29"/>
      <c r="FR4492" s="29"/>
      <c r="FS4492" s="29"/>
      <c r="FT4492" s="29"/>
      <c r="FU4492" s="29"/>
      <c r="FV4492" s="29"/>
      <c r="FW4492" s="29"/>
      <c r="FX4492" s="29"/>
      <c r="FY4492" s="29"/>
      <c r="FZ4492" s="29"/>
      <c r="GA4492" s="29"/>
      <c r="GB4492" s="29"/>
      <c r="GC4492" s="29"/>
      <c r="GD4492" s="29"/>
      <c r="GE4492" s="29"/>
      <c r="GF4492" s="29"/>
      <c r="GG4492" s="29"/>
      <c r="GH4492" s="29"/>
      <c r="GI4492" s="29"/>
      <c r="GJ4492" s="29"/>
      <c r="GK4492" s="29"/>
      <c r="GL4492" s="29"/>
      <c r="GM4492" s="29"/>
      <c r="GN4492" s="29"/>
      <c r="GO4492" s="29"/>
      <c r="GP4492" s="29"/>
      <c r="GQ4492" s="29"/>
      <c r="GR4492" s="29"/>
      <c r="GS4492" s="29"/>
      <c r="GT4492" s="29"/>
      <c r="GU4492" s="29"/>
      <c r="GV4492" s="29"/>
      <c r="GW4492" s="29"/>
      <c r="GX4492" s="29"/>
      <c r="GY4492" s="29"/>
      <c r="GZ4492" s="29"/>
      <c r="HA4492" s="29"/>
      <c r="HB4492" s="29"/>
      <c r="HC4492" s="29"/>
      <c r="HD4492" s="29"/>
      <c r="HE4492" s="29"/>
      <c r="HF4492" s="29"/>
      <c r="HG4492" s="29"/>
      <c r="HH4492" s="29"/>
      <c r="HI4492" s="29"/>
      <c r="HJ4492" s="29"/>
      <c r="HK4492" s="29"/>
      <c r="HL4492" s="29"/>
      <c r="HM4492" s="29"/>
      <c r="HN4492" s="29"/>
      <c r="HO4492" s="29"/>
      <c r="HP4492" s="29"/>
      <c r="HQ4492" s="29"/>
      <c r="HR4492" s="29"/>
      <c r="HS4492" s="29"/>
      <c r="HT4492" s="29"/>
      <c r="HU4492" s="29"/>
      <c r="HV4492" s="29"/>
      <c r="HW4492" s="29"/>
      <c r="HX4492" s="29"/>
      <c r="HY4492" s="29"/>
      <c r="HZ4492" s="29"/>
      <c r="IA4492" s="29"/>
      <c r="IB4492" s="29"/>
      <c r="IC4492" s="29"/>
      <c r="ID4492" s="29"/>
      <c r="IE4492" s="29"/>
      <c r="IF4492" s="29"/>
      <c r="IG4492" s="29"/>
      <c r="IH4492" s="29"/>
      <c r="II4492" s="29"/>
      <c r="IJ4492" s="29"/>
      <c r="IK4492" s="29"/>
      <c r="IL4492" s="29"/>
      <c r="IM4492" s="29"/>
      <c r="IN4492" s="29"/>
      <c r="IO4492" s="29"/>
      <c r="IP4492" s="29"/>
      <c r="IQ4492" s="29"/>
      <c r="IR4492" s="29"/>
      <c r="IS4492" s="29"/>
      <c r="IT4492" s="29"/>
      <c r="IU4492" s="29"/>
      <c r="IV4492" s="29"/>
      <c r="IW4492" s="29"/>
      <c r="IX4492" s="29"/>
      <c r="IY4492" s="29"/>
      <c r="IZ4492" s="29"/>
      <c r="JA4492" s="29"/>
      <c r="JB4492" s="29"/>
      <c r="JC4492" s="29"/>
      <c r="JD4492" s="29"/>
      <c r="JE4492" s="29"/>
      <c r="JF4492" s="29"/>
      <c r="JG4492" s="29"/>
      <c r="JH4492" s="29"/>
      <c r="JI4492" s="29"/>
      <c r="JJ4492" s="29"/>
      <c r="JK4492" s="29"/>
      <c r="JL4492" s="29"/>
      <c r="JM4492" s="29"/>
      <c r="JN4492" s="29"/>
      <c r="JO4492" s="29"/>
      <c r="JP4492" s="29"/>
      <c r="JQ4492" s="29"/>
      <c r="JR4492" s="29"/>
      <c r="JS4492" s="29"/>
      <c r="JT4492" s="29"/>
      <c r="JU4492" s="29"/>
      <c r="JV4492" s="29"/>
      <c r="JW4492" s="29"/>
      <c r="JX4492" s="29"/>
      <c r="JY4492" s="29"/>
      <c r="JZ4492" s="29"/>
      <c r="KA4492" s="29"/>
      <c r="KB4492" s="29"/>
      <c r="KC4492" s="29"/>
      <c r="KD4492" s="29"/>
      <c r="KE4492" s="29"/>
      <c r="KF4492" s="29"/>
      <c r="KG4492" s="29"/>
      <c r="KH4492" s="29"/>
      <c r="KI4492" s="29"/>
      <c r="KJ4492" s="29"/>
      <c r="KK4492" s="29"/>
      <c r="KL4492" s="29"/>
      <c r="KM4492" s="29"/>
      <c r="KN4492" s="29"/>
      <c r="KO4492" s="29"/>
      <c r="KP4492" s="29"/>
      <c r="KQ4492" s="29"/>
      <c r="KR4492" s="29"/>
      <c r="KS4492" s="29"/>
      <c r="KT4492" s="29"/>
      <c r="KU4492" s="29"/>
      <c r="KV4492" s="29"/>
      <c r="KW4492" s="29"/>
      <c r="KX4492" s="29"/>
      <c r="KY4492" s="29"/>
      <c r="KZ4492" s="29"/>
      <c r="LA4492" s="29"/>
      <c r="LB4492" s="29"/>
      <c r="LC4492" s="29"/>
      <c r="LD4492" s="29"/>
      <c r="LE4492" s="29"/>
      <c r="LF4492" s="29"/>
      <c r="LG4492" s="29"/>
      <c r="LH4492" s="29"/>
      <c r="LI4492" s="29"/>
      <c r="LJ4492" s="29"/>
      <c r="LK4492" s="29"/>
      <c r="LL4492" s="29"/>
      <c r="LM4492" s="29"/>
      <c r="LN4492" s="29"/>
      <c r="LO4492" s="29"/>
      <c r="LP4492" s="29"/>
      <c r="LQ4492" s="29"/>
      <c r="LR4492" s="29"/>
      <c r="LS4492" s="29"/>
      <c r="LT4492" s="29"/>
      <c r="LU4492" s="29"/>
      <c r="LV4492" s="29"/>
      <c r="LW4492" s="29"/>
      <c r="LX4492" s="29"/>
      <c r="LY4492" s="29"/>
      <c r="LZ4492" s="29"/>
      <c r="MA4492" s="29"/>
      <c r="MB4492" s="29"/>
      <c r="MC4492" s="29"/>
      <c r="MD4492" s="29"/>
      <c r="ME4492" s="29"/>
      <c r="MF4492" s="29"/>
      <c r="MG4492" s="29"/>
      <c r="MH4492" s="29"/>
      <c r="MI4492" s="29"/>
      <c r="MJ4492" s="29"/>
      <c r="MK4492" s="29"/>
      <c r="ML4492" s="29"/>
      <c r="MM4492" s="29"/>
      <c r="MN4492" s="29"/>
      <c r="MO4492" s="29"/>
      <c r="MP4492" s="29"/>
      <c r="MQ4492" s="29"/>
      <c r="MR4492" s="29"/>
      <c r="MS4492" s="29"/>
      <c r="MT4492" s="29"/>
      <c r="MU4492" s="29"/>
      <c r="MV4492" s="29"/>
      <c r="MW4492" s="29"/>
      <c r="MX4492" s="29"/>
      <c r="MY4492" s="29"/>
      <c r="MZ4492" s="29"/>
      <c r="NA4492" s="29"/>
      <c r="NB4492" s="29"/>
      <c r="NC4492" s="29"/>
      <c r="ND4492" s="29"/>
      <c r="NE4492" s="29"/>
      <c r="NF4492" s="29"/>
      <c r="NG4492" s="29"/>
      <c r="NH4492" s="29"/>
      <c r="NI4492" s="29"/>
      <c r="NJ4492" s="29"/>
      <c r="NK4492" s="29"/>
      <c r="NL4492" s="29"/>
      <c r="NM4492" s="29"/>
      <c r="NN4492" s="29"/>
      <c r="NO4492" s="29"/>
      <c r="NP4492" s="29"/>
      <c r="NQ4492" s="29"/>
      <c r="NR4492" s="29"/>
      <c r="NS4492" s="29"/>
      <c r="NT4492" s="29"/>
      <c r="NU4492" s="29"/>
      <c r="NV4492" s="29"/>
      <c r="NW4492" s="29"/>
      <c r="NX4492" s="29"/>
      <c r="NY4492" s="29"/>
      <c r="NZ4492" s="29"/>
      <c r="OA4492" s="29"/>
      <c r="OB4492" s="29"/>
      <c r="OC4492" s="29"/>
      <c r="OD4492" s="29"/>
      <c r="OE4492" s="29"/>
      <c r="OF4492" s="29"/>
      <c r="OG4492" s="29"/>
      <c r="OH4492" s="29"/>
    </row>
    <row r="4493" spans="1:398" ht="16.5" customHeight="1">
      <c r="A4493" s="30" t="s">
        <v>5742</v>
      </c>
      <c r="B4493" s="13"/>
      <c r="C4493" s="487"/>
      <c r="D4493" s="12"/>
      <c r="E4493" s="14" t="s">
        <v>1730</v>
      </c>
      <c r="F4493" s="14" t="s">
        <v>8518</v>
      </c>
      <c r="G4493" s="14" t="s">
        <v>8519</v>
      </c>
      <c r="H4493" s="15">
        <v>2013</v>
      </c>
      <c r="I4493" s="15">
        <v>1</v>
      </c>
      <c r="J4493" s="15">
        <v>0</v>
      </c>
      <c r="K4493" s="15">
        <v>0</v>
      </c>
      <c r="L4493" s="16" t="s">
        <v>5725</v>
      </c>
      <c r="M4493" s="16"/>
      <c r="N4493" s="16" t="s">
        <v>41</v>
      </c>
      <c r="O4493" s="17">
        <v>1440</v>
      </c>
      <c r="P4493" s="17">
        <v>0</v>
      </c>
      <c r="Q4493" s="17">
        <v>0</v>
      </c>
      <c r="R4493" s="18" t="s">
        <v>33</v>
      </c>
      <c r="S4493" s="19">
        <v>60</v>
      </c>
      <c r="T4493" s="19">
        <v>120</v>
      </c>
      <c r="U4493" s="19">
        <v>3.9</v>
      </c>
      <c r="V4493" s="19"/>
      <c r="W4493" s="20">
        <f>(T4493*U4493)/1000</f>
        <v>0.46800000000000003</v>
      </c>
      <c r="X4493" s="21">
        <v>673.92000000000007</v>
      </c>
      <c r="Y4493" s="22" t="s">
        <v>33</v>
      </c>
      <c r="Z4493" s="86" t="s">
        <v>62</v>
      </c>
      <c r="AA4493" s="86">
        <v>0</v>
      </c>
      <c r="AB4493" s="14" t="s">
        <v>414</v>
      </c>
      <c r="AC4493" s="14" t="s">
        <v>414</v>
      </c>
      <c r="AD4493" s="25"/>
      <c r="AE4493" s="26"/>
      <c r="AF4493" s="27"/>
      <c r="AG4493" s="31"/>
      <c r="AH4493" s="32"/>
      <c r="AI4493" s="32"/>
      <c r="AJ4493" s="32"/>
      <c r="AK4493" s="32"/>
      <c r="AL4493" s="32"/>
      <c r="AM4493" s="32"/>
      <c r="AN4493" s="32"/>
      <c r="AO4493" s="32"/>
      <c r="AP4493" s="30"/>
      <c r="AQ4493" s="30"/>
      <c r="AR4493" s="30"/>
      <c r="AS4493" s="30"/>
      <c r="AT4493" s="30"/>
      <c r="AU4493" s="30"/>
      <c r="AV4493" s="30"/>
      <c r="AW4493" s="30"/>
      <c r="AX4493" s="30"/>
      <c r="AY4493" s="30"/>
      <c r="AZ4493" s="30"/>
      <c r="BA4493" s="30"/>
      <c r="BB4493" s="30"/>
      <c r="BC4493" s="30"/>
      <c r="BD4493" s="30"/>
      <c r="BE4493" s="30"/>
      <c r="BF4493" s="30"/>
      <c r="BG4493" s="30"/>
      <c r="BH4493" s="30"/>
      <c r="BI4493" s="30"/>
      <c r="BJ4493" s="30"/>
      <c r="BK4493" s="30"/>
      <c r="BL4493" s="30"/>
      <c r="BM4493" s="30"/>
      <c r="BN4493" s="30"/>
      <c r="BO4493" s="30"/>
      <c r="BP4493" s="30"/>
      <c r="BQ4493" s="30"/>
      <c r="BR4493" s="29"/>
      <c r="BS4493" s="29"/>
      <c r="BT4493" s="29"/>
      <c r="BU4493" s="29"/>
      <c r="BV4493" s="29"/>
      <c r="BW4493" s="29"/>
      <c r="BX4493" s="29"/>
      <c r="BY4493" s="29"/>
      <c r="BZ4493" s="29"/>
      <c r="CA4493" s="29"/>
      <c r="CB4493" s="29"/>
      <c r="CC4493" s="29"/>
      <c r="CD4493" s="29"/>
      <c r="CE4493" s="29"/>
      <c r="CF4493" s="29"/>
      <c r="CG4493" s="29"/>
      <c r="CH4493" s="29"/>
      <c r="CI4493" s="29"/>
      <c r="CJ4493" s="29"/>
      <c r="CK4493" s="29"/>
      <c r="CL4493" s="29"/>
      <c r="CM4493" s="29"/>
      <c r="CN4493" s="29"/>
      <c r="CO4493" s="29"/>
      <c r="CP4493" s="29"/>
      <c r="CQ4493" s="29"/>
      <c r="CR4493" s="29"/>
      <c r="CS4493" s="29"/>
      <c r="CT4493" s="29"/>
      <c r="CU4493" s="29"/>
      <c r="CV4493" s="29"/>
      <c r="CW4493" s="29"/>
      <c r="CX4493" s="29"/>
      <c r="CY4493" s="29"/>
      <c r="CZ4493" s="29"/>
      <c r="DA4493" s="29"/>
      <c r="DB4493" s="29"/>
      <c r="DC4493" s="29"/>
      <c r="DD4493" s="29"/>
      <c r="DE4493" s="29"/>
      <c r="DF4493" s="29"/>
      <c r="DG4493" s="29"/>
      <c r="DH4493" s="29"/>
      <c r="DI4493" s="29"/>
      <c r="DJ4493" s="29"/>
      <c r="DK4493" s="29"/>
      <c r="DL4493" s="29"/>
      <c r="DM4493" s="29"/>
      <c r="DN4493" s="29"/>
      <c r="DO4493" s="29"/>
      <c r="DP4493" s="29"/>
      <c r="DQ4493" s="29"/>
      <c r="DR4493" s="29"/>
      <c r="DS4493" s="29"/>
      <c r="DT4493" s="29"/>
      <c r="DU4493" s="29"/>
      <c r="DV4493" s="29"/>
      <c r="DW4493" s="29"/>
      <c r="DX4493" s="29"/>
      <c r="DY4493" s="29"/>
      <c r="DZ4493" s="29"/>
      <c r="EA4493" s="29"/>
      <c r="EB4493" s="29"/>
      <c r="EC4493" s="29"/>
      <c r="ED4493" s="29"/>
      <c r="EE4493" s="29"/>
      <c r="EF4493" s="29"/>
      <c r="EG4493" s="29"/>
      <c r="EH4493" s="29"/>
      <c r="EI4493" s="29"/>
      <c r="EJ4493" s="29"/>
      <c r="EK4493" s="29"/>
      <c r="EL4493" s="29"/>
      <c r="EM4493" s="29"/>
      <c r="EN4493" s="29"/>
      <c r="EO4493" s="29"/>
      <c r="EP4493" s="29"/>
      <c r="EQ4493" s="29"/>
      <c r="ER4493" s="29"/>
      <c r="ES4493" s="29"/>
      <c r="ET4493" s="29"/>
      <c r="EU4493" s="29"/>
      <c r="EV4493" s="29"/>
      <c r="EW4493" s="29"/>
      <c r="EX4493" s="29"/>
      <c r="EY4493" s="29"/>
      <c r="EZ4493" s="29"/>
      <c r="FA4493" s="29"/>
      <c r="FB4493" s="29"/>
      <c r="FC4493" s="29"/>
      <c r="FD4493" s="29"/>
      <c r="FE4493" s="29"/>
      <c r="FF4493" s="29"/>
      <c r="FG4493" s="29"/>
      <c r="FH4493" s="29"/>
      <c r="FI4493" s="29"/>
      <c r="FJ4493" s="29"/>
      <c r="FK4493" s="29"/>
      <c r="FL4493" s="29"/>
      <c r="FM4493" s="29"/>
      <c r="FN4493" s="29"/>
      <c r="FO4493" s="29"/>
      <c r="FP4493" s="29"/>
      <c r="FQ4493" s="29"/>
      <c r="FR4493" s="29"/>
      <c r="FS4493" s="29"/>
      <c r="FT4493" s="29"/>
      <c r="FU4493" s="29"/>
      <c r="FV4493" s="29"/>
      <c r="FW4493" s="29"/>
      <c r="FX4493" s="29"/>
      <c r="FY4493" s="29"/>
      <c r="FZ4493" s="29"/>
      <c r="GA4493" s="29"/>
      <c r="GB4493" s="29"/>
      <c r="GC4493" s="29"/>
      <c r="GD4493" s="29"/>
      <c r="GE4493" s="29"/>
      <c r="GF4493" s="29"/>
      <c r="GG4493" s="29"/>
      <c r="GH4493" s="29"/>
      <c r="GI4493" s="29"/>
      <c r="GJ4493" s="29"/>
      <c r="GK4493" s="29"/>
      <c r="GL4493" s="29"/>
      <c r="GM4493" s="29"/>
      <c r="GN4493" s="29"/>
      <c r="GO4493" s="29"/>
      <c r="GP4493" s="29"/>
      <c r="GQ4493" s="29"/>
      <c r="GR4493" s="29"/>
      <c r="GS4493" s="29"/>
      <c r="GT4493" s="29"/>
      <c r="GU4493" s="29"/>
      <c r="GV4493" s="29"/>
      <c r="GW4493" s="29"/>
      <c r="GX4493" s="29"/>
      <c r="GY4493" s="29"/>
      <c r="GZ4493" s="29"/>
      <c r="HA4493" s="29"/>
      <c r="HB4493" s="29"/>
      <c r="HC4493" s="29"/>
      <c r="HD4493" s="29"/>
      <c r="HE4493" s="29"/>
      <c r="HF4493" s="29"/>
      <c r="HG4493" s="29"/>
      <c r="HH4493" s="29"/>
      <c r="HI4493" s="29"/>
      <c r="HJ4493" s="29"/>
      <c r="HK4493" s="29"/>
      <c r="HL4493" s="29"/>
      <c r="HM4493" s="29"/>
      <c r="HN4493" s="29"/>
      <c r="HO4493" s="29"/>
      <c r="HP4493" s="29"/>
      <c r="HQ4493" s="29"/>
      <c r="HR4493" s="29"/>
      <c r="HS4493" s="29"/>
      <c r="HT4493" s="29"/>
      <c r="HU4493" s="29"/>
      <c r="HV4493" s="29"/>
      <c r="HW4493" s="29"/>
      <c r="HX4493" s="29"/>
      <c r="HY4493" s="29"/>
      <c r="HZ4493" s="29"/>
      <c r="IA4493" s="29"/>
      <c r="IB4493" s="29"/>
      <c r="IC4493" s="29"/>
      <c r="ID4493" s="29"/>
      <c r="IE4493" s="29"/>
      <c r="IF4493" s="29"/>
      <c r="IG4493" s="29"/>
      <c r="IH4493" s="29"/>
      <c r="II4493" s="29"/>
      <c r="IJ4493" s="29"/>
      <c r="IK4493" s="29"/>
      <c r="IL4493" s="29"/>
      <c r="IM4493" s="29"/>
      <c r="IN4493" s="29"/>
      <c r="IO4493" s="29"/>
      <c r="IP4493" s="29"/>
      <c r="IQ4493" s="29"/>
      <c r="IR4493" s="29"/>
      <c r="IS4493" s="29"/>
      <c r="IT4493" s="29"/>
      <c r="IU4493" s="29"/>
      <c r="IV4493" s="29"/>
      <c r="IW4493" s="29"/>
      <c r="IX4493" s="29"/>
      <c r="IY4493" s="29"/>
      <c r="IZ4493" s="29"/>
      <c r="JA4493" s="29"/>
      <c r="JB4493" s="29"/>
      <c r="JC4493" s="29"/>
      <c r="JD4493" s="29"/>
      <c r="JE4493" s="29"/>
      <c r="JF4493" s="29"/>
      <c r="JG4493" s="29"/>
      <c r="JH4493" s="29"/>
      <c r="JI4493" s="29"/>
      <c r="JJ4493" s="29"/>
      <c r="JK4493" s="29"/>
      <c r="JL4493" s="29"/>
      <c r="JM4493" s="29"/>
      <c r="JN4493" s="29"/>
      <c r="JO4493" s="29"/>
      <c r="JP4493" s="29"/>
      <c r="JQ4493" s="29"/>
      <c r="JR4493" s="29"/>
      <c r="JS4493" s="29"/>
      <c r="JT4493" s="29"/>
      <c r="JU4493" s="29"/>
      <c r="JV4493" s="29"/>
      <c r="JW4493" s="29"/>
      <c r="JX4493" s="29"/>
      <c r="JY4493" s="29"/>
      <c r="JZ4493" s="29"/>
      <c r="KA4493" s="29"/>
      <c r="KB4493" s="29"/>
      <c r="KC4493" s="29"/>
      <c r="KD4493" s="29"/>
      <c r="KE4493" s="29"/>
      <c r="KF4493" s="29"/>
      <c r="KG4493" s="29"/>
      <c r="KH4493" s="29"/>
      <c r="KI4493" s="29"/>
      <c r="KJ4493" s="29"/>
      <c r="KK4493" s="29"/>
      <c r="KL4493" s="29"/>
      <c r="KM4493" s="29"/>
      <c r="KN4493" s="29"/>
      <c r="KO4493" s="29"/>
      <c r="KP4493" s="29"/>
      <c r="KQ4493" s="29"/>
      <c r="KR4493" s="29"/>
      <c r="KS4493" s="29"/>
      <c r="KT4493" s="29"/>
      <c r="KU4493" s="29"/>
      <c r="KV4493" s="29"/>
      <c r="KW4493" s="29"/>
      <c r="KX4493" s="29"/>
      <c r="KY4493" s="29"/>
      <c r="KZ4493" s="29"/>
      <c r="LA4493" s="29"/>
      <c r="LB4493" s="29"/>
      <c r="LC4493" s="29"/>
      <c r="LD4493" s="29"/>
      <c r="LE4493" s="29"/>
      <c r="LF4493" s="29"/>
      <c r="LG4493" s="29"/>
      <c r="LH4493" s="29"/>
      <c r="LI4493" s="29"/>
      <c r="LJ4493" s="29"/>
      <c r="LK4493" s="29"/>
      <c r="LL4493" s="29"/>
      <c r="LM4493" s="29"/>
      <c r="LN4493" s="29"/>
      <c r="LO4493" s="29"/>
      <c r="LP4493" s="29"/>
      <c r="LQ4493" s="29"/>
      <c r="LR4493" s="29"/>
      <c r="LS4493" s="29"/>
      <c r="LT4493" s="29"/>
      <c r="LU4493" s="29"/>
      <c r="LV4493" s="29"/>
      <c r="LW4493" s="29"/>
      <c r="LX4493" s="29"/>
      <c r="LY4493" s="29"/>
      <c r="LZ4493" s="29"/>
      <c r="MA4493" s="29"/>
      <c r="MB4493" s="29"/>
      <c r="MC4493" s="29"/>
      <c r="MD4493" s="29"/>
      <c r="ME4493" s="29"/>
      <c r="MF4493" s="29"/>
      <c r="MG4493" s="29"/>
      <c r="MH4493" s="29"/>
      <c r="MI4493" s="29"/>
      <c r="MJ4493" s="29"/>
      <c r="MK4493" s="29"/>
      <c r="ML4493" s="29"/>
      <c r="MM4493" s="29"/>
      <c r="MN4493" s="29"/>
      <c r="MO4493" s="29"/>
      <c r="MP4493" s="29"/>
      <c r="MQ4493" s="29"/>
      <c r="MR4493" s="29"/>
      <c r="MS4493" s="29"/>
      <c r="MT4493" s="29"/>
      <c r="MU4493" s="29"/>
      <c r="MV4493" s="29"/>
      <c r="MW4493" s="29"/>
      <c r="MX4493" s="29"/>
      <c r="MY4493" s="29"/>
      <c r="MZ4493" s="29"/>
      <c r="NA4493" s="29"/>
      <c r="NB4493" s="29"/>
      <c r="NC4493" s="29"/>
      <c r="ND4493" s="29"/>
      <c r="NE4493" s="29"/>
      <c r="NF4493" s="29"/>
      <c r="NG4493" s="29"/>
      <c r="NH4493" s="29"/>
      <c r="NI4493" s="29"/>
      <c r="NJ4493" s="29"/>
      <c r="NK4493" s="29"/>
      <c r="NL4493" s="29"/>
      <c r="NM4493" s="29"/>
      <c r="NN4493" s="29"/>
      <c r="NO4493" s="29"/>
      <c r="NP4493" s="29"/>
      <c r="NQ4493" s="29"/>
      <c r="NR4493" s="29"/>
      <c r="NS4493" s="29"/>
      <c r="NT4493" s="29"/>
      <c r="NU4493" s="29"/>
      <c r="NV4493" s="29"/>
      <c r="NW4493" s="29"/>
      <c r="NX4493" s="29"/>
      <c r="NY4493" s="29"/>
      <c r="NZ4493" s="29"/>
      <c r="OA4493" s="29"/>
      <c r="OB4493" s="29"/>
      <c r="OC4493" s="29"/>
      <c r="OD4493" s="29"/>
      <c r="OE4493" s="29"/>
      <c r="OF4493" s="29"/>
      <c r="OG4493" s="29"/>
      <c r="OH4493" s="29"/>
    </row>
    <row r="4494" spans="1:398" ht="16.5" customHeight="1">
      <c r="A4494" s="30" t="s">
        <v>5742</v>
      </c>
      <c r="B4494" s="13"/>
      <c r="C4494" s="368"/>
      <c r="D4494" s="12"/>
      <c r="E4494" s="14" t="s">
        <v>37</v>
      </c>
      <c r="F4494" s="14"/>
      <c r="G4494" s="14"/>
      <c r="H4494" s="15"/>
      <c r="I4494" s="15">
        <v>1</v>
      </c>
      <c r="J4494" s="15"/>
      <c r="K4494" s="15"/>
      <c r="L4494" s="16" t="s">
        <v>5810</v>
      </c>
      <c r="M4494" s="16"/>
      <c r="N4494" s="16" t="s">
        <v>61</v>
      </c>
      <c r="O4494" s="94">
        <v>1500</v>
      </c>
      <c r="P4494" s="94">
        <v>0</v>
      </c>
      <c r="Q4494" s="94">
        <v>0</v>
      </c>
      <c r="R4494" s="94" t="s">
        <v>33</v>
      </c>
      <c r="S4494" s="19">
        <v>60</v>
      </c>
      <c r="T4494" s="19">
        <v>110</v>
      </c>
      <c r="U4494" s="19">
        <v>0</v>
      </c>
      <c r="V4494" s="19">
        <v>0</v>
      </c>
      <c r="W4494" s="20">
        <v>0.5</v>
      </c>
      <c r="X4494" s="21">
        <v>750</v>
      </c>
      <c r="Y4494" s="22" t="s">
        <v>33</v>
      </c>
      <c r="Z4494" s="86" t="s">
        <v>62</v>
      </c>
      <c r="AA4494" s="86">
        <v>0</v>
      </c>
      <c r="AB4494" s="14" t="s">
        <v>414</v>
      </c>
      <c r="AC4494" s="14" t="s">
        <v>414</v>
      </c>
      <c r="AD4494" s="25"/>
      <c r="AE4494" s="26"/>
      <c r="AF4494" s="27"/>
      <c r="AG4494" s="31"/>
      <c r="AH4494" s="32"/>
      <c r="AI4494" s="32"/>
      <c r="AJ4494" s="32"/>
      <c r="AK4494" s="32"/>
      <c r="AL4494" s="32"/>
      <c r="AM4494" s="32"/>
      <c r="AN4494" s="32"/>
      <c r="AO4494" s="32"/>
      <c r="AP4494" s="30"/>
      <c r="AQ4494" s="30"/>
      <c r="AR4494" s="30"/>
      <c r="AS4494" s="30"/>
      <c r="AT4494" s="30"/>
      <c r="AU4494" s="30"/>
      <c r="AV4494" s="30"/>
      <c r="AW4494" s="30"/>
      <c r="AX4494" s="30"/>
      <c r="AY4494" s="30"/>
      <c r="AZ4494" s="30"/>
      <c r="BA4494" s="30"/>
      <c r="BB4494" s="30"/>
      <c r="BC4494" s="30"/>
      <c r="BD4494" s="30"/>
      <c r="BE4494" s="30"/>
      <c r="BF4494" s="30"/>
      <c r="BG4494" s="30"/>
      <c r="BH4494" s="30"/>
      <c r="BI4494" s="30"/>
      <c r="BJ4494" s="30"/>
      <c r="BK4494" s="30"/>
      <c r="BL4494" s="30"/>
      <c r="BM4494" s="30"/>
      <c r="BN4494" s="30"/>
      <c r="BO4494" s="30"/>
      <c r="BP4494" s="30"/>
      <c r="BQ4494" s="30"/>
      <c r="BR4494" s="29"/>
      <c r="BS4494" s="29"/>
      <c r="BT4494" s="29"/>
      <c r="BU4494" s="29"/>
      <c r="BV4494" s="29"/>
      <c r="BW4494" s="29"/>
      <c r="BX4494" s="29"/>
      <c r="BY4494" s="29"/>
      <c r="BZ4494" s="29"/>
      <c r="CA4494" s="29"/>
      <c r="CB4494" s="29"/>
      <c r="CC4494" s="29"/>
      <c r="CD4494" s="29"/>
      <c r="CE4494" s="29"/>
      <c r="CF4494" s="29"/>
      <c r="CG4494" s="29"/>
      <c r="CH4494" s="29"/>
      <c r="CI4494" s="29"/>
      <c r="CJ4494" s="29"/>
      <c r="CK4494" s="29"/>
      <c r="CL4494" s="29"/>
      <c r="CM4494" s="29"/>
      <c r="CN4494" s="29"/>
      <c r="CO4494" s="29"/>
      <c r="CP4494" s="29"/>
      <c r="CQ4494" s="29"/>
      <c r="CR4494" s="29"/>
      <c r="CS4494" s="29"/>
      <c r="CT4494" s="29"/>
      <c r="CU4494" s="29"/>
      <c r="CV4494" s="29"/>
      <c r="CW4494" s="29"/>
      <c r="CX4494" s="29"/>
      <c r="CY4494" s="29"/>
      <c r="CZ4494" s="29"/>
      <c r="DA4494" s="29"/>
      <c r="DB4494" s="29"/>
      <c r="DC4494" s="29"/>
      <c r="DD4494" s="29"/>
      <c r="DE4494" s="29"/>
      <c r="DF4494" s="29"/>
      <c r="DG4494" s="29"/>
      <c r="DH4494" s="29"/>
      <c r="DI4494" s="29"/>
      <c r="DJ4494" s="29"/>
      <c r="DK4494" s="29"/>
      <c r="DL4494" s="29"/>
      <c r="DM4494" s="29"/>
      <c r="DN4494" s="29"/>
      <c r="DO4494" s="29"/>
      <c r="DP4494" s="29"/>
      <c r="DQ4494" s="29"/>
      <c r="DR4494" s="29"/>
      <c r="DS4494" s="29"/>
      <c r="DT4494" s="29"/>
      <c r="DU4494" s="29"/>
      <c r="DV4494" s="29"/>
      <c r="DW4494" s="29"/>
      <c r="DX4494" s="29"/>
      <c r="DY4494" s="29"/>
      <c r="DZ4494" s="29"/>
      <c r="EA4494" s="29"/>
      <c r="EB4494" s="29"/>
      <c r="EC4494" s="29"/>
      <c r="ED4494" s="29"/>
      <c r="EE4494" s="29"/>
      <c r="EF4494" s="29"/>
      <c r="EG4494" s="29"/>
      <c r="EH4494" s="29"/>
      <c r="EI4494" s="29"/>
      <c r="EJ4494" s="29"/>
      <c r="EK4494" s="29"/>
      <c r="EL4494" s="29"/>
      <c r="EM4494" s="29"/>
      <c r="EN4494" s="29"/>
      <c r="EO4494" s="29"/>
      <c r="EP4494" s="29"/>
      <c r="EQ4494" s="29"/>
      <c r="ER4494" s="29"/>
      <c r="ES4494" s="29"/>
      <c r="ET4494" s="29"/>
      <c r="EU4494" s="29"/>
      <c r="EV4494" s="29"/>
      <c r="EW4494" s="29"/>
      <c r="EX4494" s="29"/>
      <c r="EY4494" s="29"/>
      <c r="EZ4494" s="29"/>
      <c r="FA4494" s="29"/>
      <c r="FB4494" s="29"/>
      <c r="FC4494" s="29"/>
      <c r="FD4494" s="29"/>
      <c r="FE4494" s="29"/>
      <c r="FF4494" s="29"/>
      <c r="FG4494" s="29"/>
      <c r="FH4494" s="29"/>
      <c r="FI4494" s="29"/>
      <c r="FJ4494" s="29"/>
      <c r="FK4494" s="29"/>
      <c r="FL4494" s="29"/>
      <c r="FM4494" s="29"/>
      <c r="FN4494" s="29"/>
      <c r="FO4494" s="29"/>
      <c r="FP4494" s="29"/>
      <c r="FQ4494" s="29"/>
      <c r="FR4494" s="29"/>
      <c r="FS4494" s="29"/>
      <c r="FT4494" s="29"/>
      <c r="FU4494" s="29"/>
      <c r="FV4494" s="29"/>
      <c r="FW4494" s="29"/>
      <c r="FX4494" s="29"/>
      <c r="FY4494" s="29"/>
      <c r="FZ4494" s="29"/>
      <c r="GA4494" s="29"/>
      <c r="GB4494" s="29"/>
      <c r="GC4494" s="29"/>
      <c r="GD4494" s="29"/>
      <c r="GE4494" s="29"/>
      <c r="GF4494" s="29"/>
      <c r="GG4494" s="29"/>
      <c r="GH4494" s="29"/>
      <c r="GI4494" s="29"/>
      <c r="GJ4494" s="29"/>
      <c r="GK4494" s="29"/>
      <c r="GL4494" s="29"/>
      <c r="GM4494" s="29"/>
      <c r="GN4494" s="29"/>
      <c r="GO4494" s="29"/>
      <c r="GP4494" s="29"/>
      <c r="GQ4494" s="29"/>
      <c r="GR4494" s="29"/>
      <c r="GS4494" s="29"/>
      <c r="GT4494" s="29"/>
      <c r="GU4494" s="29"/>
      <c r="GV4494" s="29"/>
      <c r="GW4494" s="29"/>
      <c r="GX4494" s="29"/>
      <c r="GY4494" s="29"/>
      <c r="GZ4494" s="29"/>
      <c r="HA4494" s="29"/>
      <c r="HB4494" s="29"/>
      <c r="HC4494" s="29"/>
      <c r="HD4494" s="29"/>
      <c r="HE4494" s="29"/>
      <c r="HF4494" s="29"/>
      <c r="HG4494" s="29"/>
      <c r="HH4494" s="29"/>
      <c r="HI4494" s="29"/>
      <c r="HJ4494" s="29"/>
      <c r="HK4494" s="29"/>
      <c r="HL4494" s="29"/>
      <c r="HM4494" s="29"/>
      <c r="HN4494" s="29"/>
      <c r="HO4494" s="29"/>
      <c r="HP4494" s="29"/>
      <c r="HQ4494" s="29"/>
      <c r="HR4494" s="29"/>
      <c r="HS4494" s="29"/>
      <c r="HT4494" s="29"/>
      <c r="HU4494" s="29"/>
      <c r="HV4494" s="29"/>
      <c r="HW4494" s="29"/>
      <c r="HX4494" s="29"/>
      <c r="HY4494" s="29"/>
      <c r="HZ4494" s="29"/>
      <c r="IA4494" s="29"/>
      <c r="IB4494" s="29"/>
      <c r="IC4494" s="29"/>
      <c r="ID4494" s="29"/>
      <c r="IE4494" s="29"/>
      <c r="IF4494" s="29"/>
      <c r="IG4494" s="29"/>
      <c r="IH4494" s="29"/>
      <c r="II4494" s="29"/>
      <c r="IJ4494" s="29"/>
      <c r="IK4494" s="29"/>
      <c r="IL4494" s="29"/>
      <c r="IM4494" s="29"/>
      <c r="IN4494" s="29"/>
      <c r="IO4494" s="29"/>
      <c r="IP4494" s="29"/>
      <c r="IQ4494" s="29"/>
      <c r="IR4494" s="29"/>
      <c r="IS4494" s="29"/>
      <c r="IT4494" s="29"/>
      <c r="IU4494" s="29"/>
      <c r="IV4494" s="29"/>
      <c r="IW4494" s="29"/>
      <c r="IX4494" s="29"/>
      <c r="IY4494" s="29"/>
      <c r="IZ4494" s="29"/>
      <c r="JA4494" s="29"/>
      <c r="JB4494" s="29"/>
      <c r="JC4494" s="29"/>
      <c r="JD4494" s="29"/>
      <c r="JE4494" s="29"/>
      <c r="JF4494" s="29"/>
      <c r="JG4494" s="29"/>
      <c r="JH4494" s="29"/>
      <c r="JI4494" s="29"/>
      <c r="JJ4494" s="29"/>
      <c r="JK4494" s="29"/>
      <c r="JL4494" s="29"/>
      <c r="JM4494" s="29"/>
      <c r="JN4494" s="29"/>
      <c r="JO4494" s="29"/>
      <c r="JP4494" s="29"/>
      <c r="JQ4494" s="29"/>
      <c r="JR4494" s="29"/>
      <c r="JS4494" s="29"/>
      <c r="JT4494" s="29"/>
      <c r="JU4494" s="29"/>
      <c r="JV4494" s="29"/>
      <c r="JW4494" s="29"/>
      <c r="JX4494" s="29"/>
      <c r="JY4494" s="29"/>
      <c r="JZ4494" s="29"/>
      <c r="KA4494" s="29"/>
      <c r="KB4494" s="29"/>
      <c r="KC4494" s="29"/>
      <c r="KD4494" s="29"/>
      <c r="KE4494" s="29"/>
      <c r="KF4494" s="29"/>
      <c r="KG4494" s="29"/>
      <c r="KH4494" s="29"/>
      <c r="KI4494" s="29"/>
      <c r="KJ4494" s="29"/>
      <c r="KK4494" s="29"/>
      <c r="KL4494" s="29"/>
      <c r="KM4494" s="29"/>
      <c r="KN4494" s="29"/>
      <c r="KO4494" s="29"/>
      <c r="KP4494" s="29"/>
      <c r="KQ4494" s="29"/>
      <c r="KR4494" s="29"/>
      <c r="KS4494" s="29"/>
      <c r="KT4494" s="29"/>
      <c r="KU4494" s="29"/>
      <c r="KV4494" s="29"/>
      <c r="KW4494" s="29"/>
      <c r="KX4494" s="29"/>
      <c r="KY4494" s="29"/>
      <c r="KZ4494" s="29"/>
      <c r="LA4494" s="29"/>
      <c r="LB4494" s="29"/>
      <c r="LC4494" s="29"/>
      <c r="LD4494" s="29"/>
      <c r="LE4494" s="29"/>
      <c r="LF4494" s="29"/>
      <c r="LG4494" s="29"/>
      <c r="LH4494" s="29"/>
      <c r="LI4494" s="29"/>
      <c r="LJ4494" s="29"/>
      <c r="LK4494" s="29"/>
      <c r="LL4494" s="29"/>
      <c r="LM4494" s="29"/>
      <c r="LN4494" s="29"/>
      <c r="LO4494" s="29"/>
      <c r="LP4494" s="29"/>
      <c r="LQ4494" s="29"/>
      <c r="LR4494" s="29"/>
      <c r="LS4494" s="29"/>
      <c r="LT4494" s="29"/>
      <c r="LU4494" s="29"/>
      <c r="LV4494" s="29"/>
      <c r="LW4494" s="29"/>
      <c r="LX4494" s="29"/>
      <c r="LY4494" s="29"/>
      <c r="LZ4494" s="29"/>
      <c r="MA4494" s="29"/>
      <c r="MB4494" s="29"/>
      <c r="MC4494" s="29"/>
      <c r="MD4494" s="29"/>
      <c r="ME4494" s="29"/>
      <c r="MF4494" s="29"/>
      <c r="MG4494" s="29"/>
      <c r="MH4494" s="29"/>
      <c r="MI4494" s="29"/>
      <c r="MJ4494" s="29"/>
      <c r="MK4494" s="29"/>
      <c r="ML4494" s="29"/>
      <c r="MM4494" s="29"/>
      <c r="MN4494" s="29"/>
      <c r="MO4494" s="29"/>
      <c r="MP4494" s="29"/>
      <c r="MQ4494" s="29"/>
      <c r="MR4494" s="29"/>
      <c r="MS4494" s="29"/>
      <c r="MT4494" s="29"/>
      <c r="MU4494" s="29"/>
      <c r="MV4494" s="29"/>
      <c r="MW4494" s="29"/>
      <c r="MX4494" s="29"/>
      <c r="MY4494" s="29"/>
      <c r="MZ4494" s="29"/>
      <c r="NA4494" s="29"/>
      <c r="NB4494" s="29"/>
      <c r="NC4494" s="29"/>
      <c r="ND4494" s="29"/>
      <c r="NE4494" s="29"/>
      <c r="NF4494" s="29"/>
      <c r="NG4494" s="29"/>
      <c r="NH4494" s="29"/>
      <c r="NI4494" s="29"/>
      <c r="NJ4494" s="29"/>
      <c r="NK4494" s="29"/>
      <c r="NL4494" s="29"/>
      <c r="NM4494" s="29"/>
      <c r="NN4494" s="29"/>
      <c r="NO4494" s="29"/>
      <c r="NP4494" s="29"/>
      <c r="NQ4494" s="29"/>
      <c r="NR4494" s="29"/>
      <c r="NS4494" s="29"/>
      <c r="NT4494" s="29"/>
      <c r="NU4494" s="29"/>
      <c r="NV4494" s="29"/>
      <c r="NW4494" s="29"/>
      <c r="NX4494" s="29"/>
      <c r="NY4494" s="29"/>
      <c r="NZ4494" s="29"/>
      <c r="OA4494" s="29"/>
      <c r="OB4494" s="29"/>
      <c r="OC4494" s="29"/>
      <c r="OD4494" s="29"/>
      <c r="OE4494" s="29"/>
      <c r="OF4494" s="29"/>
      <c r="OG4494" s="29"/>
      <c r="OH4494" s="29"/>
    </row>
    <row r="4495" spans="1:398" ht="16.5" customHeight="1">
      <c r="A4495" s="30" t="s">
        <v>5742</v>
      </c>
      <c r="B4495" s="13"/>
      <c r="C4495" s="368"/>
      <c r="D4495" s="12"/>
      <c r="E4495" s="14" t="s">
        <v>1492</v>
      </c>
      <c r="F4495" s="14"/>
      <c r="G4495" s="14"/>
      <c r="H4495" s="15"/>
      <c r="I4495" s="15">
        <v>1</v>
      </c>
      <c r="J4495" s="15"/>
      <c r="K4495" s="15"/>
      <c r="L4495" s="16" t="s">
        <v>5810</v>
      </c>
      <c r="M4495" s="16"/>
      <c r="N4495" s="16" t="s">
        <v>61</v>
      </c>
      <c r="O4495" s="94">
        <v>8760</v>
      </c>
      <c r="P4495" s="94">
        <v>0</v>
      </c>
      <c r="Q4495" s="94">
        <v>0</v>
      </c>
      <c r="R4495" s="94" t="s">
        <v>33</v>
      </c>
      <c r="S4495" s="19">
        <v>60</v>
      </c>
      <c r="T4495" s="19">
        <v>110</v>
      </c>
      <c r="U4495" s="19">
        <v>0</v>
      </c>
      <c r="V4495" s="19">
        <v>0</v>
      </c>
      <c r="W4495" s="20">
        <v>0.1</v>
      </c>
      <c r="X4495" s="21">
        <v>876</v>
      </c>
      <c r="Y4495" s="22" t="s">
        <v>33</v>
      </c>
      <c r="Z4495" s="86" t="s">
        <v>62</v>
      </c>
      <c r="AA4495" s="86">
        <v>0</v>
      </c>
      <c r="AB4495" s="14" t="s">
        <v>414</v>
      </c>
      <c r="AC4495" s="14" t="s">
        <v>414</v>
      </c>
      <c r="AD4495" s="25"/>
      <c r="AE4495" s="26"/>
      <c r="AF4495" s="27"/>
      <c r="AG4495" s="28"/>
      <c r="AH4495" s="28"/>
      <c r="AI4495" s="28"/>
      <c r="AJ4495" s="28"/>
      <c r="AK4495" s="28"/>
      <c r="AL4495" s="28"/>
      <c r="AM4495" s="28"/>
      <c r="AN4495" s="28"/>
      <c r="AO4495" s="28"/>
      <c r="AP4495" s="442"/>
      <c r="AQ4495" s="442"/>
      <c r="AR4495" s="442"/>
      <c r="AS4495" s="442"/>
      <c r="AT4495" s="442"/>
      <c r="AU4495" s="442"/>
      <c r="AV4495" s="442"/>
      <c r="AW4495" s="442"/>
      <c r="AX4495" s="442"/>
      <c r="AY4495" s="442"/>
      <c r="AZ4495" s="442"/>
      <c r="BA4495" s="442"/>
      <c r="BB4495" s="442"/>
      <c r="BC4495" s="442"/>
      <c r="BD4495" s="442"/>
      <c r="BE4495" s="442"/>
      <c r="BF4495" s="442"/>
      <c r="BG4495" s="442"/>
      <c r="BH4495" s="442"/>
      <c r="BI4495" s="442"/>
      <c r="BJ4495" s="442"/>
      <c r="BK4495" s="442"/>
      <c r="BL4495" s="442"/>
      <c r="BM4495" s="442"/>
      <c r="BN4495" s="442"/>
      <c r="BO4495" s="442"/>
      <c r="BP4495" s="442"/>
      <c r="BQ4495" s="442"/>
      <c r="BR4495" s="29"/>
      <c r="BS4495" s="29"/>
      <c r="BT4495" s="29"/>
      <c r="BU4495" s="29"/>
      <c r="BV4495" s="29"/>
      <c r="BW4495" s="29"/>
      <c r="BX4495" s="29"/>
      <c r="BY4495" s="29"/>
      <c r="BZ4495" s="29"/>
      <c r="CA4495" s="29"/>
      <c r="CB4495" s="29"/>
      <c r="CC4495" s="29"/>
      <c r="CD4495" s="29"/>
      <c r="CE4495" s="29"/>
      <c r="CF4495" s="29"/>
      <c r="CG4495" s="29"/>
      <c r="CH4495" s="29"/>
      <c r="CI4495" s="29"/>
      <c r="CJ4495" s="29"/>
      <c r="CK4495" s="29"/>
      <c r="CL4495" s="29"/>
      <c r="CM4495" s="29"/>
      <c r="CN4495" s="29"/>
      <c r="CO4495" s="29"/>
      <c r="CP4495" s="29"/>
      <c r="CQ4495" s="29"/>
      <c r="CR4495" s="29"/>
      <c r="CS4495" s="29"/>
      <c r="CT4495" s="29"/>
      <c r="CU4495" s="29"/>
      <c r="CV4495" s="29"/>
      <c r="CW4495" s="29"/>
      <c r="CX4495" s="29"/>
      <c r="CY4495" s="29"/>
      <c r="CZ4495" s="29"/>
      <c r="DA4495" s="29"/>
      <c r="DB4495" s="29"/>
      <c r="DC4495" s="29"/>
      <c r="DD4495" s="29"/>
      <c r="DE4495" s="29"/>
      <c r="DF4495" s="29"/>
      <c r="DG4495" s="29"/>
      <c r="DH4495" s="29"/>
      <c r="DI4495" s="29"/>
      <c r="DJ4495" s="29"/>
      <c r="DK4495" s="29"/>
      <c r="DL4495" s="29"/>
      <c r="DM4495" s="29"/>
      <c r="DN4495" s="29"/>
      <c r="DO4495" s="29"/>
      <c r="DP4495" s="29"/>
      <c r="DQ4495" s="29"/>
      <c r="DR4495" s="29"/>
      <c r="DS4495" s="29"/>
      <c r="DT4495" s="29"/>
      <c r="DU4495" s="29"/>
      <c r="DV4495" s="29"/>
      <c r="DW4495" s="29"/>
      <c r="DX4495" s="29"/>
      <c r="DY4495" s="29"/>
      <c r="DZ4495" s="29"/>
      <c r="EA4495" s="29"/>
      <c r="EB4495" s="29"/>
      <c r="EC4495" s="29"/>
      <c r="ED4495" s="29"/>
      <c r="EE4495" s="29"/>
      <c r="EF4495" s="29"/>
      <c r="EG4495" s="29"/>
      <c r="EH4495" s="29"/>
      <c r="EI4495" s="29"/>
      <c r="EJ4495" s="29"/>
      <c r="EK4495" s="29"/>
      <c r="EL4495" s="29"/>
      <c r="EM4495" s="29"/>
      <c r="EN4495" s="29"/>
      <c r="EO4495" s="29"/>
      <c r="EP4495" s="29"/>
      <c r="EQ4495" s="29"/>
      <c r="ER4495" s="29"/>
      <c r="ES4495" s="29"/>
      <c r="ET4495" s="29"/>
      <c r="EU4495" s="29"/>
      <c r="EV4495" s="29"/>
      <c r="EW4495" s="29"/>
      <c r="EX4495" s="29"/>
      <c r="EY4495" s="29"/>
      <c r="EZ4495" s="29"/>
      <c r="FA4495" s="29"/>
      <c r="FB4495" s="29"/>
      <c r="FC4495" s="29"/>
      <c r="FD4495" s="29"/>
      <c r="FE4495" s="29"/>
      <c r="FF4495" s="29"/>
      <c r="FG4495" s="29"/>
      <c r="FH4495" s="29"/>
      <c r="FI4495" s="29"/>
      <c r="FJ4495" s="29"/>
      <c r="FK4495" s="29"/>
      <c r="FL4495" s="29"/>
      <c r="FM4495" s="29"/>
      <c r="FN4495" s="29"/>
      <c r="FO4495" s="29"/>
      <c r="FP4495" s="29"/>
      <c r="FQ4495" s="29"/>
      <c r="FR4495" s="29"/>
      <c r="FS4495" s="29"/>
      <c r="FT4495" s="29"/>
      <c r="FU4495" s="29"/>
      <c r="FV4495" s="29"/>
      <c r="FW4495" s="29"/>
      <c r="FX4495" s="29"/>
      <c r="FY4495" s="29"/>
      <c r="FZ4495" s="29"/>
      <c r="GA4495" s="29"/>
      <c r="GB4495" s="29"/>
      <c r="GC4495" s="29"/>
      <c r="GD4495" s="29"/>
      <c r="GE4495" s="29"/>
      <c r="GF4495" s="29"/>
      <c r="GG4495" s="29"/>
      <c r="GH4495" s="29"/>
      <c r="GI4495" s="29"/>
      <c r="GJ4495" s="29"/>
      <c r="GK4495" s="29"/>
      <c r="GL4495" s="29"/>
      <c r="GM4495" s="29"/>
      <c r="GN4495" s="29"/>
      <c r="GO4495" s="29"/>
      <c r="GP4495" s="29"/>
      <c r="GQ4495" s="29"/>
      <c r="GR4495" s="29"/>
      <c r="GS4495" s="29"/>
      <c r="GT4495" s="29"/>
      <c r="GU4495" s="29"/>
      <c r="GV4495" s="29"/>
      <c r="GW4495" s="29"/>
      <c r="GX4495" s="29"/>
      <c r="GY4495" s="29"/>
      <c r="GZ4495" s="29"/>
      <c r="HA4495" s="29"/>
      <c r="HB4495" s="29"/>
      <c r="HC4495" s="29"/>
      <c r="HD4495" s="29"/>
      <c r="HE4495" s="29"/>
      <c r="HF4495" s="29"/>
      <c r="HG4495" s="29"/>
      <c r="HH4495" s="29"/>
      <c r="HI4495" s="29"/>
      <c r="HJ4495" s="29"/>
      <c r="HK4495" s="29"/>
      <c r="HL4495" s="29"/>
      <c r="HM4495" s="29"/>
      <c r="HN4495" s="29"/>
      <c r="HO4495" s="29"/>
      <c r="HP4495" s="29"/>
      <c r="HQ4495" s="29"/>
      <c r="HR4495" s="29"/>
      <c r="HS4495" s="29"/>
      <c r="HT4495" s="29"/>
      <c r="HU4495" s="29"/>
      <c r="HV4495" s="29"/>
      <c r="HW4495" s="29"/>
      <c r="HX4495" s="29"/>
      <c r="HY4495" s="29"/>
      <c r="HZ4495" s="29"/>
      <c r="IA4495" s="29"/>
      <c r="IB4495" s="29"/>
      <c r="IC4495" s="29"/>
      <c r="ID4495" s="29"/>
      <c r="IE4495" s="29"/>
      <c r="IF4495" s="29"/>
      <c r="IG4495" s="29"/>
      <c r="IH4495" s="29"/>
      <c r="II4495" s="29"/>
      <c r="IJ4495" s="29"/>
      <c r="IK4495" s="29"/>
      <c r="IL4495" s="29"/>
      <c r="IM4495" s="29"/>
      <c r="IN4495" s="29"/>
      <c r="IO4495" s="29"/>
      <c r="IP4495" s="29"/>
      <c r="IQ4495" s="29"/>
      <c r="IR4495" s="29"/>
      <c r="IS4495" s="29"/>
      <c r="IT4495" s="29"/>
      <c r="IU4495" s="29"/>
      <c r="IV4495" s="29"/>
      <c r="IW4495" s="29"/>
      <c r="IX4495" s="29"/>
      <c r="IY4495" s="29"/>
      <c r="IZ4495" s="29"/>
      <c r="JA4495" s="29"/>
      <c r="JB4495" s="29"/>
      <c r="JC4495" s="29"/>
      <c r="JD4495" s="29"/>
      <c r="JE4495" s="29"/>
      <c r="JF4495" s="29"/>
      <c r="JG4495" s="29"/>
      <c r="JH4495" s="29"/>
      <c r="JI4495" s="29"/>
      <c r="JJ4495" s="29"/>
      <c r="JK4495" s="29"/>
      <c r="JL4495" s="29"/>
      <c r="JM4495" s="29"/>
      <c r="JN4495" s="29"/>
      <c r="JO4495" s="29"/>
      <c r="JP4495" s="29"/>
      <c r="JQ4495" s="29"/>
      <c r="JR4495" s="29"/>
      <c r="JS4495" s="29"/>
      <c r="JT4495" s="29"/>
      <c r="JU4495" s="29"/>
      <c r="JV4495" s="29"/>
      <c r="JW4495" s="29"/>
      <c r="JX4495" s="29"/>
      <c r="JY4495" s="29"/>
      <c r="JZ4495" s="29"/>
      <c r="KA4495" s="29"/>
      <c r="KB4495" s="29"/>
      <c r="KC4495" s="29"/>
      <c r="KD4495" s="29"/>
      <c r="KE4495" s="29"/>
      <c r="KF4495" s="29"/>
      <c r="KG4495" s="29"/>
      <c r="KH4495" s="29"/>
      <c r="KI4495" s="29"/>
      <c r="KJ4495" s="29"/>
      <c r="KK4495" s="29"/>
      <c r="KL4495" s="29"/>
      <c r="KM4495" s="29"/>
      <c r="KN4495" s="29"/>
      <c r="KO4495" s="29"/>
      <c r="KP4495" s="29"/>
      <c r="KQ4495" s="29"/>
      <c r="KR4495" s="29"/>
      <c r="KS4495" s="29"/>
      <c r="KT4495" s="29"/>
      <c r="KU4495" s="29"/>
      <c r="KV4495" s="29"/>
      <c r="KW4495" s="29"/>
      <c r="KX4495" s="29"/>
      <c r="KY4495" s="29"/>
      <c r="KZ4495" s="29"/>
      <c r="LA4495" s="29"/>
      <c r="LB4495" s="29"/>
      <c r="LC4495" s="29"/>
      <c r="LD4495" s="29"/>
      <c r="LE4495" s="29"/>
      <c r="LF4495" s="29"/>
      <c r="LG4495" s="29"/>
      <c r="LH4495" s="29"/>
      <c r="LI4495" s="29"/>
      <c r="LJ4495" s="29"/>
      <c r="LK4495" s="29"/>
      <c r="LL4495" s="29"/>
      <c r="LM4495" s="29"/>
      <c r="LN4495" s="29"/>
      <c r="LO4495" s="29"/>
      <c r="LP4495" s="29"/>
      <c r="LQ4495" s="29"/>
      <c r="LR4495" s="29"/>
      <c r="LS4495" s="29"/>
      <c r="LT4495" s="29"/>
      <c r="LU4495" s="29"/>
      <c r="LV4495" s="29"/>
      <c r="LW4495" s="29"/>
      <c r="LX4495" s="29"/>
      <c r="LY4495" s="29"/>
      <c r="LZ4495" s="29"/>
      <c r="MA4495" s="29"/>
      <c r="MB4495" s="29"/>
      <c r="MC4495" s="29"/>
      <c r="MD4495" s="29"/>
      <c r="ME4495" s="29"/>
      <c r="MF4495" s="29"/>
      <c r="MG4495" s="29"/>
      <c r="MH4495" s="29"/>
      <c r="MI4495" s="29"/>
      <c r="MJ4495" s="29"/>
      <c r="MK4495" s="29"/>
      <c r="ML4495" s="29"/>
      <c r="MM4495" s="29"/>
      <c r="MN4495" s="29"/>
      <c r="MO4495" s="29"/>
      <c r="MP4495" s="29"/>
      <c r="MQ4495" s="29"/>
      <c r="MR4495" s="29"/>
      <c r="MS4495" s="29"/>
      <c r="MT4495" s="29"/>
      <c r="MU4495" s="29"/>
      <c r="MV4495" s="29"/>
      <c r="MW4495" s="29"/>
      <c r="MX4495" s="29"/>
      <c r="MY4495" s="29"/>
      <c r="MZ4495" s="29"/>
      <c r="NA4495" s="29"/>
      <c r="NB4495" s="29"/>
      <c r="NC4495" s="29"/>
      <c r="ND4495" s="29"/>
      <c r="NE4495" s="29"/>
      <c r="NF4495" s="29"/>
      <c r="NG4495" s="29"/>
      <c r="NH4495" s="29"/>
      <c r="NI4495" s="29"/>
      <c r="NJ4495" s="29"/>
      <c r="NK4495" s="29"/>
      <c r="NL4495" s="29"/>
      <c r="NM4495" s="29"/>
      <c r="NN4495" s="29"/>
      <c r="NO4495" s="29"/>
      <c r="NP4495" s="29"/>
      <c r="NQ4495" s="29"/>
      <c r="NR4495" s="29"/>
      <c r="NS4495" s="29"/>
      <c r="NT4495" s="29"/>
      <c r="NU4495" s="29"/>
      <c r="NV4495" s="29"/>
      <c r="NW4495" s="29"/>
      <c r="NX4495" s="29"/>
      <c r="NY4495" s="29"/>
      <c r="NZ4495" s="29"/>
      <c r="OA4495" s="29"/>
      <c r="OB4495" s="29"/>
      <c r="OC4495" s="29"/>
      <c r="OD4495" s="29"/>
      <c r="OE4495" s="29"/>
      <c r="OF4495" s="29"/>
      <c r="OG4495" s="29"/>
      <c r="OH4495" s="29"/>
    </row>
    <row r="4496" spans="1:398" ht="16.5" customHeight="1">
      <c r="A4496" s="30" t="s">
        <v>5742</v>
      </c>
      <c r="B4496" s="13"/>
      <c r="C4496" s="368"/>
      <c r="D4496" s="12"/>
      <c r="E4496" s="14" t="s">
        <v>5738</v>
      </c>
      <c r="F4496" s="14" t="s">
        <v>905</v>
      </c>
      <c r="G4496" s="14" t="s">
        <v>5739</v>
      </c>
      <c r="H4496" s="15"/>
      <c r="I4496" s="15">
        <v>1</v>
      </c>
      <c r="J4496" s="15"/>
      <c r="K4496" s="15"/>
      <c r="L4496" s="16" t="s">
        <v>5810</v>
      </c>
      <c r="M4496" s="16"/>
      <c r="N4496" s="16" t="s">
        <v>61</v>
      </c>
      <c r="O4496" s="94">
        <v>8760</v>
      </c>
      <c r="P4496" s="94">
        <v>0</v>
      </c>
      <c r="Q4496" s="94">
        <v>0</v>
      </c>
      <c r="R4496" s="94" t="s">
        <v>33</v>
      </c>
      <c r="S4496" s="19">
        <v>60</v>
      </c>
      <c r="T4496" s="19">
        <v>110</v>
      </c>
      <c r="U4496" s="19">
        <v>0</v>
      </c>
      <c r="V4496" s="19">
        <v>0</v>
      </c>
      <c r="W4496" s="20">
        <v>0.1</v>
      </c>
      <c r="X4496" s="21">
        <v>876</v>
      </c>
      <c r="Y4496" s="22" t="s">
        <v>33</v>
      </c>
      <c r="Z4496" s="86" t="s">
        <v>62</v>
      </c>
      <c r="AA4496" s="86">
        <v>0</v>
      </c>
      <c r="AB4496" s="14" t="s">
        <v>414</v>
      </c>
      <c r="AC4496" s="14" t="s">
        <v>414</v>
      </c>
      <c r="AD4496" s="25"/>
      <c r="AE4496" s="26"/>
      <c r="AF4496" s="27"/>
      <c r="AG4496" s="31"/>
      <c r="AH4496" s="32"/>
      <c r="AI4496" s="32"/>
      <c r="AJ4496" s="32"/>
      <c r="AK4496" s="32"/>
      <c r="AL4496" s="32"/>
      <c r="AM4496" s="32"/>
      <c r="AN4496" s="32"/>
      <c r="AO4496" s="32"/>
      <c r="AP4496" s="439"/>
      <c r="AQ4496" s="439"/>
      <c r="AR4496" s="439"/>
      <c r="AS4496" s="439"/>
      <c r="AT4496" s="439"/>
      <c r="AU4496" s="439"/>
      <c r="AV4496" s="439"/>
      <c r="AW4496" s="439"/>
      <c r="AX4496" s="439"/>
      <c r="AY4496" s="439"/>
      <c r="AZ4496" s="439"/>
      <c r="BA4496" s="439"/>
      <c r="BB4496" s="439"/>
      <c r="BC4496" s="439"/>
      <c r="BD4496" s="439"/>
      <c r="BE4496" s="439"/>
      <c r="BF4496" s="439"/>
      <c r="BG4496" s="439"/>
      <c r="BH4496" s="439"/>
      <c r="BI4496" s="439"/>
      <c r="BJ4496" s="439"/>
      <c r="BK4496" s="439"/>
      <c r="BL4496" s="439"/>
      <c r="BM4496" s="439"/>
      <c r="BN4496" s="439"/>
      <c r="BO4496" s="439"/>
      <c r="BP4496" s="439"/>
      <c r="BQ4496" s="439"/>
      <c r="BR4496" s="29"/>
      <c r="BS4496" s="29"/>
      <c r="BT4496" s="29"/>
      <c r="BU4496" s="29"/>
      <c r="BV4496" s="29"/>
      <c r="BW4496" s="29"/>
      <c r="BX4496" s="29"/>
      <c r="BY4496" s="29"/>
      <c r="BZ4496" s="29"/>
      <c r="CA4496" s="29"/>
      <c r="CB4496" s="29"/>
      <c r="CC4496" s="29"/>
      <c r="CD4496" s="29"/>
      <c r="CE4496" s="29"/>
      <c r="CF4496" s="29"/>
      <c r="CG4496" s="29"/>
      <c r="CH4496" s="29"/>
      <c r="CI4496" s="29"/>
      <c r="CJ4496" s="29"/>
      <c r="CK4496" s="29"/>
      <c r="CL4496" s="29"/>
      <c r="CM4496" s="29"/>
      <c r="CN4496" s="29"/>
      <c r="CO4496" s="29"/>
      <c r="CP4496" s="29"/>
      <c r="CQ4496" s="29"/>
      <c r="CR4496" s="29"/>
      <c r="CS4496" s="29"/>
      <c r="CT4496" s="29"/>
      <c r="CU4496" s="29"/>
      <c r="CV4496" s="29"/>
      <c r="CW4496" s="29"/>
      <c r="CX4496" s="29"/>
      <c r="CY4496" s="29"/>
      <c r="CZ4496" s="29"/>
      <c r="DA4496" s="29"/>
      <c r="DB4496" s="29"/>
      <c r="DC4496" s="29"/>
      <c r="DD4496" s="29"/>
      <c r="DE4496" s="29"/>
      <c r="DF4496" s="29"/>
      <c r="DG4496" s="29"/>
      <c r="DH4496" s="29"/>
      <c r="DI4496" s="29"/>
      <c r="DJ4496" s="29"/>
      <c r="DK4496" s="29"/>
      <c r="DL4496" s="29"/>
      <c r="DM4496" s="29"/>
      <c r="DN4496" s="29"/>
      <c r="DO4496" s="29"/>
      <c r="DP4496" s="29"/>
      <c r="DQ4496" s="29"/>
      <c r="DR4496" s="29"/>
      <c r="DS4496" s="29"/>
      <c r="DT4496" s="29"/>
      <c r="DU4496" s="29"/>
      <c r="DV4496" s="29"/>
      <c r="DW4496" s="29"/>
      <c r="DX4496" s="29"/>
      <c r="DY4496" s="29"/>
      <c r="DZ4496" s="29"/>
      <c r="EA4496" s="29"/>
      <c r="EB4496" s="29"/>
      <c r="EC4496" s="29"/>
      <c r="ED4496" s="29"/>
      <c r="EE4496" s="29"/>
      <c r="EF4496" s="29"/>
      <c r="EG4496" s="29"/>
      <c r="EH4496" s="29"/>
      <c r="EI4496" s="29"/>
      <c r="EJ4496" s="29"/>
      <c r="EK4496" s="29"/>
      <c r="EL4496" s="29"/>
      <c r="EM4496" s="29"/>
      <c r="EN4496" s="29"/>
      <c r="EO4496" s="29"/>
      <c r="EP4496" s="29"/>
      <c r="EQ4496" s="29"/>
      <c r="ER4496" s="29"/>
      <c r="ES4496" s="29"/>
      <c r="ET4496" s="29"/>
      <c r="EU4496" s="29"/>
      <c r="EV4496" s="29"/>
      <c r="EW4496" s="29"/>
      <c r="EX4496" s="29"/>
      <c r="EY4496" s="29"/>
      <c r="EZ4496" s="29"/>
      <c r="FA4496" s="29"/>
      <c r="FB4496" s="29"/>
      <c r="FC4496" s="29"/>
      <c r="FD4496" s="29"/>
      <c r="FE4496" s="29"/>
      <c r="FF4496" s="29"/>
      <c r="FG4496" s="29"/>
      <c r="FH4496" s="29"/>
      <c r="FI4496" s="29"/>
      <c r="FJ4496" s="29"/>
      <c r="FK4496" s="29"/>
      <c r="FL4496" s="29"/>
      <c r="FM4496" s="29"/>
      <c r="FN4496" s="29"/>
      <c r="FO4496" s="29"/>
      <c r="FP4496" s="29"/>
      <c r="FQ4496" s="29"/>
      <c r="FR4496" s="29"/>
      <c r="FS4496" s="29"/>
      <c r="FT4496" s="29"/>
      <c r="FU4496" s="29"/>
      <c r="FV4496" s="29"/>
      <c r="FW4496" s="29"/>
      <c r="FX4496" s="29"/>
      <c r="FY4496" s="29"/>
      <c r="FZ4496" s="29"/>
      <c r="GA4496" s="29"/>
      <c r="GB4496" s="29"/>
      <c r="GC4496" s="29"/>
      <c r="GD4496" s="29"/>
      <c r="GE4496" s="29"/>
      <c r="GF4496" s="29"/>
      <c r="GG4496" s="29"/>
      <c r="GH4496" s="29"/>
      <c r="GI4496" s="29"/>
      <c r="GJ4496" s="29"/>
      <c r="GK4496" s="29"/>
      <c r="GL4496" s="29"/>
      <c r="GM4496" s="29"/>
      <c r="GN4496" s="29"/>
      <c r="GO4496" s="29"/>
      <c r="GP4496" s="29"/>
      <c r="GQ4496" s="29"/>
      <c r="GR4496" s="29"/>
      <c r="GS4496" s="29"/>
      <c r="GT4496" s="29"/>
      <c r="GU4496" s="29"/>
      <c r="GV4496" s="29"/>
      <c r="GW4496" s="29"/>
      <c r="GX4496" s="29"/>
      <c r="GY4496" s="29"/>
      <c r="GZ4496" s="29"/>
      <c r="HA4496" s="29"/>
      <c r="HB4496" s="29"/>
      <c r="HC4496" s="29"/>
      <c r="HD4496" s="29"/>
      <c r="HE4496" s="29"/>
      <c r="HF4496" s="29"/>
      <c r="HG4496" s="29"/>
      <c r="HH4496" s="29"/>
      <c r="HI4496" s="29"/>
      <c r="HJ4496" s="29"/>
      <c r="HK4496" s="29"/>
      <c r="HL4496" s="29"/>
      <c r="HM4496" s="29"/>
      <c r="HN4496" s="29"/>
      <c r="HO4496" s="29"/>
      <c r="HP4496" s="29"/>
      <c r="HQ4496" s="29"/>
      <c r="HR4496" s="29"/>
      <c r="HS4496" s="29"/>
      <c r="HT4496" s="29"/>
      <c r="HU4496" s="29"/>
      <c r="HV4496" s="29"/>
      <c r="HW4496" s="29"/>
      <c r="HX4496" s="29"/>
      <c r="HY4496" s="29"/>
      <c r="HZ4496" s="29"/>
      <c r="IA4496" s="29"/>
      <c r="IB4496" s="29"/>
      <c r="IC4496" s="29"/>
      <c r="ID4496" s="29"/>
      <c r="IE4496" s="29"/>
      <c r="IF4496" s="29"/>
      <c r="IG4496" s="29"/>
      <c r="IH4496" s="29"/>
      <c r="II4496" s="29"/>
      <c r="IJ4496" s="29"/>
      <c r="IK4496" s="29"/>
      <c r="IL4496" s="29"/>
      <c r="IM4496" s="29"/>
      <c r="IN4496" s="29"/>
      <c r="IO4496" s="29"/>
      <c r="IP4496" s="29"/>
      <c r="IQ4496" s="29"/>
      <c r="IR4496" s="29"/>
      <c r="IS4496" s="29"/>
      <c r="IT4496" s="29"/>
      <c r="IU4496" s="29"/>
      <c r="IV4496" s="29"/>
      <c r="IW4496" s="29"/>
      <c r="IX4496" s="29"/>
      <c r="IY4496" s="29"/>
      <c r="IZ4496" s="29"/>
      <c r="JA4496" s="29"/>
      <c r="JB4496" s="29"/>
      <c r="JC4496" s="29"/>
      <c r="JD4496" s="29"/>
      <c r="JE4496" s="29"/>
      <c r="JF4496" s="29"/>
      <c r="JG4496" s="29"/>
      <c r="JH4496" s="29"/>
      <c r="JI4496" s="29"/>
      <c r="JJ4496" s="29"/>
      <c r="JK4496" s="29"/>
      <c r="JL4496" s="29"/>
      <c r="JM4496" s="29"/>
      <c r="JN4496" s="29"/>
      <c r="JO4496" s="29"/>
      <c r="JP4496" s="29"/>
      <c r="JQ4496" s="29"/>
      <c r="JR4496" s="29"/>
      <c r="JS4496" s="29"/>
      <c r="JT4496" s="29"/>
      <c r="JU4496" s="29"/>
      <c r="JV4496" s="29"/>
      <c r="JW4496" s="29"/>
      <c r="JX4496" s="29"/>
      <c r="JY4496" s="29"/>
      <c r="JZ4496" s="29"/>
      <c r="KA4496" s="29"/>
      <c r="KB4496" s="29"/>
      <c r="KC4496" s="29"/>
      <c r="KD4496" s="29"/>
      <c r="KE4496" s="29"/>
      <c r="KF4496" s="29"/>
      <c r="KG4496" s="29"/>
      <c r="KH4496" s="29"/>
      <c r="KI4496" s="29"/>
      <c r="KJ4496" s="29"/>
      <c r="KK4496" s="29"/>
      <c r="KL4496" s="29"/>
      <c r="KM4496" s="29"/>
      <c r="KN4496" s="29"/>
      <c r="KO4496" s="29"/>
      <c r="KP4496" s="29"/>
      <c r="KQ4496" s="29"/>
      <c r="KR4496" s="29"/>
      <c r="KS4496" s="29"/>
      <c r="KT4496" s="29"/>
      <c r="KU4496" s="29"/>
      <c r="KV4496" s="29"/>
      <c r="KW4496" s="29"/>
      <c r="KX4496" s="29"/>
      <c r="KY4496" s="29"/>
      <c r="KZ4496" s="29"/>
      <c r="LA4496" s="29"/>
      <c r="LB4496" s="29"/>
      <c r="LC4496" s="29"/>
      <c r="LD4496" s="29"/>
      <c r="LE4496" s="29"/>
      <c r="LF4496" s="29"/>
      <c r="LG4496" s="29"/>
      <c r="LH4496" s="29"/>
      <c r="LI4496" s="29"/>
      <c r="LJ4496" s="29"/>
      <c r="LK4496" s="29"/>
      <c r="LL4496" s="29"/>
      <c r="LM4496" s="29"/>
      <c r="LN4496" s="29"/>
      <c r="LO4496" s="29"/>
      <c r="LP4496" s="29"/>
      <c r="LQ4496" s="29"/>
      <c r="LR4496" s="29"/>
      <c r="LS4496" s="29"/>
      <c r="LT4496" s="29"/>
      <c r="LU4496" s="29"/>
      <c r="LV4496" s="29"/>
      <c r="LW4496" s="29"/>
      <c r="LX4496" s="29"/>
      <c r="LY4496" s="29"/>
      <c r="LZ4496" s="29"/>
      <c r="MA4496" s="29"/>
      <c r="MB4496" s="29"/>
      <c r="MC4496" s="29"/>
      <c r="MD4496" s="29"/>
      <c r="ME4496" s="29"/>
      <c r="MF4496" s="29"/>
      <c r="MG4496" s="29"/>
      <c r="MH4496" s="29"/>
      <c r="MI4496" s="29"/>
      <c r="MJ4496" s="29"/>
      <c r="MK4496" s="29"/>
      <c r="ML4496" s="29"/>
      <c r="MM4496" s="29"/>
      <c r="MN4496" s="29"/>
      <c r="MO4496" s="29"/>
      <c r="MP4496" s="29"/>
      <c r="MQ4496" s="29"/>
      <c r="MR4496" s="29"/>
      <c r="MS4496" s="29"/>
      <c r="MT4496" s="29"/>
      <c r="MU4496" s="29"/>
      <c r="MV4496" s="29"/>
      <c r="MW4496" s="29"/>
      <c r="MX4496" s="29"/>
      <c r="MY4496" s="29"/>
      <c r="MZ4496" s="29"/>
      <c r="NA4496" s="29"/>
      <c r="NB4496" s="29"/>
      <c r="NC4496" s="29"/>
      <c r="ND4496" s="29"/>
      <c r="NE4496" s="29"/>
      <c r="NF4496" s="29"/>
      <c r="NG4496" s="29"/>
      <c r="NH4496" s="29"/>
      <c r="NI4496" s="29"/>
      <c r="NJ4496" s="29"/>
      <c r="NK4496" s="29"/>
      <c r="NL4496" s="29"/>
      <c r="NM4496" s="29"/>
      <c r="NN4496" s="29"/>
      <c r="NO4496" s="29"/>
      <c r="NP4496" s="29"/>
      <c r="NQ4496" s="29"/>
      <c r="NR4496" s="29"/>
      <c r="NS4496" s="29"/>
      <c r="NT4496" s="29"/>
      <c r="NU4496" s="29"/>
      <c r="NV4496" s="29"/>
      <c r="NW4496" s="29"/>
      <c r="NX4496" s="29"/>
      <c r="NY4496" s="29"/>
      <c r="NZ4496" s="29"/>
      <c r="OA4496" s="29"/>
      <c r="OB4496" s="29"/>
      <c r="OC4496" s="29"/>
      <c r="OD4496" s="29"/>
      <c r="OE4496" s="29"/>
      <c r="OF4496" s="29"/>
      <c r="OG4496" s="29"/>
      <c r="OH4496" s="29"/>
    </row>
    <row r="4497" spans="1:398" ht="16.5" customHeight="1">
      <c r="A4497" s="30" t="s">
        <v>5742</v>
      </c>
      <c r="B4497" s="13"/>
      <c r="C4497" s="368"/>
      <c r="D4497" s="12"/>
      <c r="E4497" s="14" t="s">
        <v>5740</v>
      </c>
      <c r="F4497" s="14" t="s">
        <v>467</v>
      </c>
      <c r="G4497" s="14" t="s">
        <v>5741</v>
      </c>
      <c r="H4497" s="15"/>
      <c r="I4497" s="15">
        <v>1</v>
      </c>
      <c r="J4497" s="15"/>
      <c r="K4497" s="15"/>
      <c r="L4497" s="16" t="s">
        <v>5700</v>
      </c>
      <c r="M4497" s="16"/>
      <c r="N4497" s="16" t="s">
        <v>61</v>
      </c>
      <c r="O4497" s="94">
        <v>8760</v>
      </c>
      <c r="P4497" s="94">
        <v>0</v>
      </c>
      <c r="Q4497" s="94">
        <v>0</v>
      </c>
      <c r="R4497" s="94" t="s">
        <v>33</v>
      </c>
      <c r="S4497" s="19">
        <v>60</v>
      </c>
      <c r="T4497" s="19">
        <v>110</v>
      </c>
      <c r="U4497" s="19">
        <v>0</v>
      </c>
      <c r="V4497" s="19">
        <v>0</v>
      </c>
      <c r="W4497" s="20">
        <v>0.1</v>
      </c>
      <c r="X4497" s="21">
        <v>876</v>
      </c>
      <c r="Y4497" s="22" t="s">
        <v>33</v>
      </c>
      <c r="Z4497" s="86" t="s">
        <v>62</v>
      </c>
      <c r="AA4497" s="86">
        <v>0</v>
      </c>
      <c r="AB4497" s="14" t="s">
        <v>414</v>
      </c>
      <c r="AC4497" s="14" t="s">
        <v>414</v>
      </c>
      <c r="AD4497" s="25"/>
      <c r="AE4497" s="26"/>
      <c r="AF4497" s="27"/>
      <c r="AG4497" s="31"/>
      <c r="AH4497" s="32"/>
      <c r="AI4497" s="32"/>
      <c r="AJ4497" s="32"/>
      <c r="AK4497" s="32"/>
      <c r="AL4497" s="32"/>
      <c r="AM4497" s="32"/>
      <c r="AN4497" s="32"/>
      <c r="AO4497" s="32"/>
      <c r="AP4497" s="12"/>
      <c r="AQ4497" s="12"/>
      <c r="AR4497" s="12"/>
      <c r="AS4497" s="12"/>
      <c r="AT4497" s="12"/>
      <c r="AU4497" s="12"/>
      <c r="AV4497" s="12"/>
      <c r="AW4497" s="12"/>
      <c r="AX4497" s="12"/>
      <c r="AY4497" s="12"/>
      <c r="AZ4497" s="12"/>
      <c r="BA4497" s="12"/>
      <c r="BB4497" s="12"/>
      <c r="BC4497" s="12"/>
      <c r="BD4497" s="12"/>
      <c r="BE4497" s="12"/>
      <c r="BF4497" s="12"/>
      <c r="BG4497" s="12"/>
      <c r="BH4497" s="12"/>
      <c r="BI4497" s="12"/>
      <c r="BJ4497" s="12"/>
      <c r="BK4497" s="12"/>
      <c r="BL4497" s="12"/>
      <c r="BM4497" s="12"/>
      <c r="BN4497" s="12"/>
      <c r="BO4497" s="12"/>
      <c r="BP4497" s="12"/>
      <c r="BQ4497" s="12"/>
      <c r="BR4497" s="29"/>
      <c r="BS4497" s="29"/>
      <c r="BT4497" s="29"/>
      <c r="BU4497" s="29"/>
      <c r="BV4497" s="29"/>
      <c r="BW4497" s="29"/>
      <c r="BX4497" s="29"/>
      <c r="BY4497" s="29"/>
      <c r="BZ4497" s="29"/>
      <c r="CA4497" s="29"/>
      <c r="CB4497" s="29"/>
      <c r="CC4497" s="29"/>
      <c r="CD4497" s="29"/>
      <c r="CE4497" s="29"/>
      <c r="CF4497" s="29"/>
      <c r="CG4497" s="29"/>
      <c r="CH4497" s="29"/>
      <c r="CI4497" s="29"/>
      <c r="CJ4497" s="29"/>
      <c r="CK4497" s="29"/>
      <c r="CL4497" s="29"/>
      <c r="CM4497" s="29"/>
      <c r="CN4497" s="29"/>
      <c r="CO4497" s="29"/>
      <c r="CP4497" s="29"/>
      <c r="CQ4497" s="29"/>
      <c r="CR4497" s="29"/>
      <c r="CS4497" s="29"/>
      <c r="CT4497" s="29"/>
      <c r="CU4497" s="29"/>
      <c r="CV4497" s="29"/>
      <c r="CW4497" s="29"/>
      <c r="CX4497" s="29"/>
      <c r="CY4497" s="29"/>
      <c r="CZ4497" s="29"/>
      <c r="DA4497" s="29"/>
      <c r="DB4497" s="29"/>
      <c r="DC4497" s="29"/>
      <c r="DD4497" s="29"/>
      <c r="DE4497" s="29"/>
      <c r="DF4497" s="29"/>
      <c r="DG4497" s="29"/>
      <c r="DH4497" s="29"/>
      <c r="DI4497" s="29"/>
      <c r="DJ4497" s="29"/>
      <c r="DK4497" s="29"/>
      <c r="DL4497" s="29"/>
      <c r="DM4497" s="29"/>
      <c r="DN4497" s="29"/>
      <c r="DO4497" s="29"/>
      <c r="DP4497" s="29"/>
      <c r="DQ4497" s="29"/>
      <c r="DR4497" s="29"/>
      <c r="DS4497" s="29"/>
      <c r="DT4497" s="29"/>
      <c r="DU4497" s="29"/>
      <c r="DV4497" s="29"/>
      <c r="DW4497" s="29"/>
      <c r="DX4497" s="29"/>
      <c r="DY4497" s="29"/>
      <c r="DZ4497" s="29"/>
      <c r="EA4497" s="29"/>
      <c r="EB4497" s="29"/>
      <c r="EC4497" s="29"/>
      <c r="ED4497" s="29"/>
      <c r="EE4497" s="29"/>
      <c r="EF4497" s="29"/>
      <c r="EG4497" s="29"/>
      <c r="EH4497" s="29"/>
      <c r="EI4497" s="29"/>
      <c r="EJ4497" s="29"/>
      <c r="EK4497" s="29"/>
      <c r="EL4497" s="29"/>
      <c r="EM4497" s="29"/>
      <c r="EN4497" s="29"/>
      <c r="EO4497" s="29"/>
      <c r="EP4497" s="29"/>
      <c r="EQ4497" s="29"/>
      <c r="ER4497" s="29"/>
      <c r="ES4497" s="29"/>
      <c r="ET4497" s="29"/>
      <c r="EU4497" s="29"/>
      <c r="EV4497" s="29"/>
      <c r="EW4497" s="29"/>
      <c r="EX4497" s="29"/>
      <c r="EY4497" s="29"/>
      <c r="EZ4497" s="29"/>
      <c r="FA4497" s="29"/>
      <c r="FB4497" s="29"/>
      <c r="FC4497" s="29"/>
      <c r="FD4497" s="29"/>
      <c r="FE4497" s="29"/>
      <c r="FF4497" s="29"/>
      <c r="FG4497" s="29"/>
      <c r="FH4497" s="29"/>
      <c r="FI4497" s="29"/>
      <c r="FJ4497" s="29"/>
      <c r="FK4497" s="29"/>
      <c r="FL4497" s="29"/>
      <c r="FM4497" s="29"/>
      <c r="FN4497" s="29"/>
      <c r="FO4497" s="29"/>
      <c r="FP4497" s="29"/>
      <c r="FQ4497" s="29"/>
      <c r="FR4497" s="29"/>
      <c r="FS4497" s="29"/>
      <c r="FT4497" s="29"/>
      <c r="FU4497" s="29"/>
      <c r="FV4497" s="29"/>
      <c r="FW4497" s="29"/>
      <c r="FX4497" s="29"/>
      <c r="FY4497" s="29"/>
      <c r="FZ4497" s="29"/>
      <c r="GA4497" s="29"/>
      <c r="GB4497" s="29"/>
      <c r="GC4497" s="29"/>
      <c r="GD4497" s="29"/>
      <c r="GE4497" s="29"/>
      <c r="GF4497" s="29"/>
      <c r="GG4497" s="29"/>
      <c r="GH4497" s="29"/>
      <c r="GI4497" s="29"/>
      <c r="GJ4497" s="29"/>
      <c r="GK4497" s="29"/>
      <c r="GL4497" s="29"/>
      <c r="GM4497" s="29"/>
      <c r="GN4497" s="29"/>
      <c r="GO4497" s="29"/>
      <c r="GP4497" s="29"/>
      <c r="GQ4497" s="29"/>
      <c r="GR4497" s="29"/>
      <c r="GS4497" s="29"/>
      <c r="GT4497" s="29"/>
      <c r="GU4497" s="29"/>
      <c r="GV4497" s="29"/>
      <c r="GW4497" s="29"/>
      <c r="GX4497" s="29"/>
      <c r="GY4497" s="29"/>
      <c r="GZ4497" s="29"/>
      <c r="HA4497" s="29"/>
      <c r="HB4497" s="29"/>
      <c r="HC4497" s="29"/>
      <c r="HD4497" s="29"/>
      <c r="HE4497" s="29"/>
      <c r="HF4497" s="29"/>
      <c r="HG4497" s="29"/>
      <c r="HH4497" s="29"/>
      <c r="HI4497" s="29"/>
      <c r="HJ4497" s="29"/>
      <c r="HK4497" s="29"/>
      <c r="HL4497" s="29"/>
      <c r="HM4497" s="29"/>
      <c r="HN4497" s="29"/>
      <c r="HO4497" s="29"/>
      <c r="HP4497" s="29"/>
      <c r="HQ4497" s="29"/>
      <c r="HR4497" s="29"/>
      <c r="HS4497" s="29"/>
      <c r="HT4497" s="29"/>
      <c r="HU4497" s="29"/>
      <c r="HV4497" s="29"/>
      <c r="HW4497" s="29"/>
      <c r="HX4497" s="29"/>
      <c r="HY4497" s="29"/>
      <c r="HZ4497" s="29"/>
      <c r="IA4497" s="29"/>
      <c r="IB4497" s="29"/>
      <c r="IC4497" s="29"/>
      <c r="ID4497" s="29"/>
      <c r="IE4497" s="29"/>
      <c r="IF4497" s="29"/>
      <c r="IG4497" s="29"/>
      <c r="IH4497" s="29"/>
      <c r="II4497" s="29"/>
      <c r="IJ4497" s="29"/>
      <c r="IK4497" s="29"/>
      <c r="IL4497" s="29"/>
      <c r="IM4497" s="29"/>
      <c r="IN4497" s="29"/>
      <c r="IO4497" s="29"/>
      <c r="IP4497" s="29"/>
      <c r="IQ4497" s="29"/>
      <c r="IR4497" s="29"/>
      <c r="IS4497" s="29"/>
      <c r="IT4497" s="29"/>
      <c r="IU4497" s="29"/>
      <c r="IV4497" s="29"/>
      <c r="IW4497" s="29"/>
      <c r="IX4497" s="29"/>
      <c r="IY4497" s="29"/>
      <c r="IZ4497" s="29"/>
      <c r="JA4497" s="29"/>
      <c r="JB4497" s="29"/>
      <c r="JC4497" s="29"/>
      <c r="JD4497" s="29"/>
      <c r="JE4497" s="29"/>
      <c r="JF4497" s="29"/>
      <c r="JG4497" s="29"/>
      <c r="JH4497" s="29"/>
      <c r="JI4497" s="29"/>
      <c r="JJ4497" s="29"/>
      <c r="JK4497" s="29"/>
      <c r="JL4497" s="29"/>
      <c r="JM4497" s="29"/>
      <c r="JN4497" s="29"/>
      <c r="JO4497" s="29"/>
      <c r="JP4497" s="29"/>
      <c r="JQ4497" s="29"/>
      <c r="JR4497" s="29"/>
      <c r="JS4497" s="29"/>
      <c r="JT4497" s="29"/>
      <c r="JU4497" s="29"/>
      <c r="JV4497" s="29"/>
      <c r="JW4497" s="29"/>
      <c r="JX4497" s="29"/>
      <c r="JY4497" s="29"/>
      <c r="JZ4497" s="29"/>
      <c r="KA4497" s="29"/>
      <c r="KB4497" s="29"/>
      <c r="KC4497" s="29"/>
      <c r="KD4497" s="29"/>
      <c r="KE4497" s="29"/>
      <c r="KF4497" s="29"/>
      <c r="KG4497" s="29"/>
      <c r="KH4497" s="29"/>
      <c r="KI4497" s="29"/>
      <c r="KJ4497" s="29"/>
      <c r="KK4497" s="29"/>
      <c r="KL4497" s="29"/>
      <c r="KM4497" s="29"/>
      <c r="KN4497" s="29"/>
      <c r="KO4497" s="29"/>
      <c r="KP4497" s="29"/>
      <c r="KQ4497" s="29"/>
      <c r="KR4497" s="29"/>
      <c r="KS4497" s="29"/>
      <c r="KT4497" s="29"/>
      <c r="KU4497" s="29"/>
      <c r="KV4497" s="29"/>
      <c r="KW4497" s="29"/>
      <c r="KX4497" s="29"/>
      <c r="KY4497" s="29"/>
      <c r="KZ4497" s="29"/>
      <c r="LA4497" s="29"/>
      <c r="LB4497" s="29"/>
      <c r="LC4497" s="29"/>
      <c r="LD4497" s="29"/>
      <c r="LE4497" s="29"/>
      <c r="LF4497" s="29"/>
      <c r="LG4497" s="29"/>
      <c r="LH4497" s="29"/>
      <c r="LI4497" s="29"/>
      <c r="LJ4497" s="29"/>
      <c r="LK4497" s="29"/>
      <c r="LL4497" s="29"/>
      <c r="LM4497" s="29"/>
      <c r="LN4497" s="29"/>
      <c r="LO4497" s="29"/>
      <c r="LP4497" s="29"/>
      <c r="LQ4497" s="29"/>
      <c r="LR4497" s="29"/>
      <c r="LS4497" s="29"/>
      <c r="LT4497" s="29"/>
      <c r="LU4497" s="29"/>
      <c r="LV4497" s="29"/>
      <c r="LW4497" s="29"/>
      <c r="LX4497" s="29"/>
      <c r="LY4497" s="29"/>
      <c r="LZ4497" s="29"/>
      <c r="MA4497" s="29"/>
      <c r="MB4497" s="29"/>
      <c r="MC4497" s="29"/>
      <c r="MD4497" s="29"/>
      <c r="ME4497" s="29"/>
      <c r="MF4497" s="29"/>
      <c r="MG4497" s="29"/>
      <c r="MH4497" s="29"/>
      <c r="MI4497" s="29"/>
      <c r="MJ4497" s="29"/>
      <c r="MK4497" s="29"/>
      <c r="ML4497" s="29"/>
      <c r="MM4497" s="29"/>
      <c r="MN4497" s="29"/>
      <c r="MO4497" s="29"/>
      <c r="MP4497" s="29"/>
      <c r="MQ4497" s="29"/>
      <c r="MR4497" s="29"/>
      <c r="MS4497" s="29"/>
      <c r="MT4497" s="29"/>
      <c r="MU4497" s="29"/>
      <c r="MV4497" s="29"/>
      <c r="MW4497" s="29"/>
      <c r="MX4497" s="29"/>
      <c r="MY4497" s="29"/>
      <c r="MZ4497" s="29"/>
      <c r="NA4497" s="29"/>
      <c r="NB4497" s="29"/>
      <c r="NC4497" s="29"/>
      <c r="ND4497" s="29"/>
      <c r="NE4497" s="29"/>
      <c r="NF4497" s="29"/>
      <c r="NG4497" s="29"/>
      <c r="NH4497" s="29"/>
      <c r="NI4497" s="29"/>
      <c r="NJ4497" s="29"/>
      <c r="NK4497" s="29"/>
      <c r="NL4497" s="29"/>
      <c r="NM4497" s="29"/>
      <c r="NN4497" s="29"/>
      <c r="NO4497" s="29"/>
      <c r="NP4497" s="29"/>
      <c r="NQ4497" s="29"/>
      <c r="NR4497" s="29"/>
      <c r="NS4497" s="29"/>
      <c r="NT4497" s="29"/>
      <c r="NU4497" s="29"/>
      <c r="NV4497" s="29"/>
      <c r="NW4497" s="29"/>
      <c r="NX4497" s="29"/>
      <c r="NY4497" s="29"/>
      <c r="NZ4497" s="29"/>
      <c r="OA4497" s="29"/>
      <c r="OB4497" s="29"/>
      <c r="OC4497" s="29"/>
      <c r="OD4497" s="29"/>
      <c r="OE4497" s="29"/>
      <c r="OF4497" s="29"/>
      <c r="OG4497" s="29"/>
      <c r="OH4497" s="29"/>
    </row>
    <row r="4498" spans="1:398" ht="16.5" customHeight="1">
      <c r="A4498" s="30" t="s">
        <v>5742</v>
      </c>
      <c r="B4498" s="13"/>
      <c r="C4498" s="487"/>
      <c r="D4498" s="12"/>
      <c r="E4498" s="14" t="s">
        <v>8538</v>
      </c>
      <c r="F4498" s="14"/>
      <c r="G4498" s="14" t="s">
        <v>8539</v>
      </c>
      <c r="H4498" s="15"/>
      <c r="I4498" s="15">
        <v>2</v>
      </c>
      <c r="J4498" s="15">
        <v>0</v>
      </c>
      <c r="K4498" s="15">
        <v>0</v>
      </c>
      <c r="L4498" s="16" t="s">
        <v>5725</v>
      </c>
      <c r="M4498" s="16"/>
      <c r="N4498" s="16" t="s">
        <v>41</v>
      </c>
      <c r="O4498" s="94">
        <v>8760</v>
      </c>
      <c r="P4498" s="94">
        <v>0</v>
      </c>
      <c r="Q4498" s="94">
        <v>0</v>
      </c>
      <c r="R4498" s="18" t="s">
        <v>33</v>
      </c>
      <c r="S4498" s="19"/>
      <c r="T4498" s="19">
        <v>110</v>
      </c>
      <c r="U4498" s="19">
        <v>1</v>
      </c>
      <c r="V4498" s="19"/>
      <c r="W4498" s="20">
        <f>(T4498*U4498)/1000</f>
        <v>0.11</v>
      </c>
      <c r="X4498" s="21">
        <v>1927.2</v>
      </c>
      <c r="Y4498" s="22" t="s">
        <v>33</v>
      </c>
      <c r="Z4498" s="86" t="s">
        <v>62</v>
      </c>
      <c r="AA4498" s="86">
        <v>0</v>
      </c>
      <c r="AB4498" s="14" t="s">
        <v>414</v>
      </c>
      <c r="AC4498" s="14" t="s">
        <v>414</v>
      </c>
      <c r="AD4498" s="25"/>
      <c r="AE4498" s="26"/>
      <c r="AF4498" s="27"/>
      <c r="AG4498" s="31"/>
      <c r="AH4498" s="32"/>
      <c r="AI4498" s="32"/>
      <c r="AJ4498" s="32"/>
      <c r="AK4498" s="32"/>
      <c r="AL4498" s="32"/>
      <c r="AM4498" s="32"/>
      <c r="AN4498" s="32"/>
      <c r="AO4498" s="32"/>
      <c r="AP4498" s="12"/>
      <c r="AQ4498" s="12"/>
      <c r="AR4498" s="12"/>
      <c r="AS4498" s="12"/>
      <c r="AT4498" s="12"/>
      <c r="AU4498" s="12"/>
      <c r="AV4498" s="12"/>
      <c r="AW4498" s="12"/>
      <c r="AX4498" s="12"/>
      <c r="AY4498" s="12"/>
      <c r="AZ4498" s="12"/>
      <c r="BA4498" s="12"/>
      <c r="BB4498" s="12"/>
      <c r="BC4498" s="12"/>
      <c r="BD4498" s="12"/>
      <c r="BE4498" s="12"/>
      <c r="BF4498" s="12"/>
      <c r="BG4498" s="12"/>
      <c r="BH4498" s="12"/>
      <c r="BI4498" s="12"/>
      <c r="BJ4498" s="12"/>
      <c r="BK4498" s="12"/>
      <c r="BL4498" s="12"/>
      <c r="BM4498" s="12"/>
      <c r="BN4498" s="12"/>
      <c r="BO4498" s="12"/>
      <c r="BP4498" s="12"/>
      <c r="BQ4498" s="12"/>
      <c r="BR4498" s="29"/>
      <c r="BS4498" s="29"/>
      <c r="BT4498" s="29"/>
      <c r="BU4498" s="29"/>
      <c r="BV4498" s="29"/>
      <c r="BW4498" s="29"/>
      <c r="BX4498" s="29"/>
      <c r="BY4498" s="29"/>
      <c r="BZ4498" s="29"/>
      <c r="CA4498" s="29"/>
      <c r="CB4498" s="29"/>
      <c r="CC4498" s="29"/>
      <c r="CD4498" s="29"/>
      <c r="CE4498" s="29"/>
      <c r="CF4498" s="29"/>
      <c r="CG4498" s="29"/>
      <c r="CH4498" s="29"/>
      <c r="CI4498" s="29"/>
      <c r="CJ4498" s="29"/>
      <c r="CK4498" s="29"/>
      <c r="CL4498" s="29"/>
      <c r="CM4498" s="29"/>
      <c r="CN4498" s="29"/>
      <c r="CO4498" s="29"/>
      <c r="CP4498" s="29"/>
      <c r="CQ4498" s="29"/>
      <c r="CR4498" s="29"/>
      <c r="CS4498" s="29"/>
      <c r="CT4498" s="29"/>
      <c r="CU4498" s="29"/>
      <c r="CV4498" s="29"/>
      <c r="CW4498" s="29"/>
      <c r="CX4498" s="29"/>
      <c r="CY4498" s="29"/>
      <c r="CZ4498" s="29"/>
      <c r="DA4498" s="29"/>
      <c r="DB4498" s="29"/>
      <c r="DC4498" s="29"/>
      <c r="DD4498" s="29"/>
      <c r="DE4498" s="29"/>
      <c r="DF4498" s="29"/>
      <c r="DG4498" s="29"/>
      <c r="DH4498" s="29"/>
      <c r="DI4498" s="29"/>
      <c r="DJ4498" s="29"/>
      <c r="DK4498" s="29"/>
      <c r="DL4498" s="29"/>
      <c r="DM4498" s="29"/>
      <c r="DN4498" s="29"/>
      <c r="DO4498" s="29"/>
      <c r="DP4498" s="29"/>
      <c r="DQ4498" s="29"/>
      <c r="DR4498" s="29"/>
      <c r="DS4498" s="29"/>
      <c r="DT4498" s="29"/>
      <c r="DU4498" s="29"/>
      <c r="DV4498" s="29"/>
      <c r="DW4498" s="29"/>
      <c r="DX4498" s="29"/>
      <c r="DY4498" s="29"/>
      <c r="DZ4498" s="29"/>
      <c r="EA4498" s="29"/>
      <c r="EB4498" s="29"/>
      <c r="EC4498" s="29"/>
      <c r="ED4498" s="29"/>
      <c r="EE4498" s="29"/>
      <c r="EF4498" s="29"/>
      <c r="EG4498" s="29"/>
      <c r="EH4498" s="29"/>
      <c r="EI4498" s="29"/>
      <c r="EJ4498" s="29"/>
      <c r="EK4498" s="29"/>
      <c r="EL4498" s="29"/>
      <c r="EM4498" s="29"/>
      <c r="EN4498" s="29"/>
      <c r="EO4498" s="29"/>
      <c r="EP4498" s="29"/>
      <c r="EQ4498" s="29"/>
      <c r="ER4498" s="29"/>
      <c r="ES4498" s="29"/>
      <c r="ET4498" s="29"/>
      <c r="EU4498" s="29"/>
      <c r="EV4498" s="29"/>
      <c r="EW4498" s="29"/>
      <c r="EX4498" s="29"/>
      <c r="EY4498" s="29"/>
      <c r="EZ4498" s="29"/>
      <c r="FA4498" s="29"/>
      <c r="FB4498" s="29"/>
      <c r="FC4498" s="29"/>
      <c r="FD4498" s="29"/>
      <c r="FE4498" s="29"/>
      <c r="FF4498" s="29"/>
      <c r="FG4498" s="29"/>
      <c r="FH4498" s="29"/>
      <c r="FI4498" s="29"/>
      <c r="FJ4498" s="29"/>
      <c r="FK4498" s="29"/>
      <c r="FL4498" s="29"/>
      <c r="FM4498" s="29"/>
      <c r="FN4498" s="29"/>
      <c r="FO4498" s="29"/>
      <c r="FP4498" s="29"/>
      <c r="FQ4498" s="29"/>
      <c r="FR4498" s="29"/>
      <c r="FS4498" s="29"/>
      <c r="FT4498" s="29"/>
      <c r="FU4498" s="29"/>
      <c r="FV4498" s="29"/>
      <c r="FW4498" s="29"/>
      <c r="FX4498" s="29"/>
      <c r="FY4498" s="29"/>
      <c r="FZ4498" s="29"/>
      <c r="GA4498" s="29"/>
      <c r="GB4498" s="29"/>
      <c r="GC4498" s="29"/>
      <c r="GD4498" s="29"/>
      <c r="GE4498" s="29"/>
      <c r="GF4498" s="29"/>
      <c r="GG4498" s="29"/>
      <c r="GH4498" s="29"/>
      <c r="GI4498" s="29"/>
      <c r="GJ4498" s="29"/>
      <c r="GK4498" s="29"/>
      <c r="GL4498" s="29"/>
      <c r="GM4498" s="29"/>
      <c r="GN4498" s="29"/>
      <c r="GO4498" s="29"/>
      <c r="GP4498" s="29"/>
      <c r="GQ4498" s="29"/>
      <c r="GR4498" s="29"/>
      <c r="GS4498" s="29"/>
      <c r="GT4498" s="29"/>
      <c r="GU4498" s="29"/>
      <c r="GV4498" s="29"/>
      <c r="GW4498" s="29"/>
      <c r="GX4498" s="29"/>
      <c r="GY4498" s="29"/>
      <c r="GZ4498" s="29"/>
      <c r="HA4498" s="29"/>
      <c r="HB4498" s="29"/>
      <c r="HC4498" s="29"/>
      <c r="HD4498" s="29"/>
      <c r="HE4498" s="29"/>
      <c r="HF4498" s="29"/>
      <c r="HG4498" s="29"/>
      <c r="HH4498" s="29"/>
      <c r="HI4498" s="29"/>
      <c r="HJ4498" s="29"/>
      <c r="HK4498" s="29"/>
      <c r="HL4498" s="29"/>
      <c r="HM4498" s="29"/>
      <c r="HN4498" s="29"/>
      <c r="HO4498" s="29"/>
      <c r="HP4498" s="29"/>
      <c r="HQ4498" s="29"/>
      <c r="HR4498" s="29"/>
      <c r="HS4498" s="29"/>
      <c r="HT4498" s="29"/>
      <c r="HU4498" s="29"/>
      <c r="HV4498" s="29"/>
      <c r="HW4498" s="29"/>
      <c r="HX4498" s="29"/>
      <c r="HY4498" s="29"/>
      <c r="HZ4498" s="29"/>
      <c r="IA4498" s="29"/>
      <c r="IB4498" s="29"/>
      <c r="IC4498" s="29"/>
      <c r="ID4498" s="29"/>
      <c r="IE4498" s="29"/>
      <c r="IF4498" s="29"/>
      <c r="IG4498" s="29"/>
      <c r="IH4498" s="29"/>
      <c r="II4498" s="29"/>
      <c r="IJ4498" s="29"/>
      <c r="IK4498" s="29"/>
      <c r="IL4498" s="29"/>
      <c r="IM4498" s="29"/>
      <c r="IN4498" s="29"/>
      <c r="IO4498" s="29"/>
      <c r="IP4498" s="29"/>
      <c r="IQ4498" s="29"/>
      <c r="IR4498" s="29"/>
      <c r="IS4498" s="29"/>
      <c r="IT4498" s="29"/>
      <c r="IU4498" s="29"/>
      <c r="IV4498" s="29"/>
      <c r="IW4498" s="29"/>
      <c r="IX4498" s="29"/>
      <c r="IY4498" s="29"/>
      <c r="IZ4498" s="29"/>
      <c r="JA4498" s="29"/>
      <c r="JB4498" s="29"/>
      <c r="JC4498" s="29"/>
      <c r="JD4498" s="29"/>
      <c r="JE4498" s="29"/>
      <c r="JF4498" s="29"/>
      <c r="JG4498" s="29"/>
      <c r="JH4498" s="29"/>
      <c r="JI4498" s="29"/>
      <c r="JJ4498" s="29"/>
      <c r="JK4498" s="29"/>
      <c r="JL4498" s="29"/>
      <c r="JM4498" s="29"/>
      <c r="JN4498" s="29"/>
      <c r="JO4498" s="29"/>
      <c r="JP4498" s="29"/>
      <c r="JQ4498" s="29"/>
      <c r="JR4498" s="29"/>
      <c r="JS4498" s="29"/>
      <c r="JT4498" s="29"/>
      <c r="JU4498" s="29"/>
      <c r="JV4498" s="29"/>
      <c r="JW4498" s="29"/>
      <c r="JX4498" s="29"/>
      <c r="JY4498" s="29"/>
      <c r="JZ4498" s="29"/>
      <c r="KA4498" s="29"/>
      <c r="KB4498" s="29"/>
      <c r="KC4498" s="29"/>
      <c r="KD4498" s="29"/>
      <c r="KE4498" s="29"/>
      <c r="KF4498" s="29"/>
      <c r="KG4498" s="29"/>
      <c r="KH4498" s="29"/>
      <c r="KI4498" s="29"/>
      <c r="KJ4498" s="29"/>
      <c r="KK4498" s="29"/>
      <c r="KL4498" s="29"/>
      <c r="KM4498" s="29"/>
      <c r="KN4498" s="29"/>
      <c r="KO4498" s="29"/>
      <c r="KP4498" s="29"/>
      <c r="KQ4498" s="29"/>
      <c r="KR4498" s="29"/>
      <c r="KS4498" s="29"/>
      <c r="KT4498" s="29"/>
      <c r="KU4498" s="29"/>
      <c r="KV4498" s="29"/>
      <c r="KW4498" s="29"/>
      <c r="KX4498" s="29"/>
      <c r="KY4498" s="29"/>
      <c r="KZ4498" s="29"/>
      <c r="LA4498" s="29"/>
      <c r="LB4498" s="29"/>
      <c r="LC4498" s="29"/>
      <c r="LD4498" s="29"/>
      <c r="LE4498" s="29"/>
      <c r="LF4498" s="29"/>
      <c r="LG4498" s="29"/>
      <c r="LH4498" s="29"/>
      <c r="LI4498" s="29"/>
      <c r="LJ4498" s="29"/>
      <c r="LK4498" s="29"/>
      <c r="LL4498" s="29"/>
      <c r="LM4498" s="29"/>
      <c r="LN4498" s="29"/>
      <c r="LO4498" s="29"/>
      <c r="LP4498" s="29"/>
      <c r="LQ4498" s="29"/>
      <c r="LR4498" s="29"/>
      <c r="LS4498" s="29"/>
      <c r="LT4498" s="29"/>
      <c r="LU4498" s="29"/>
      <c r="LV4498" s="29"/>
      <c r="LW4498" s="29"/>
      <c r="LX4498" s="29"/>
      <c r="LY4498" s="29"/>
      <c r="LZ4498" s="29"/>
      <c r="MA4498" s="29"/>
      <c r="MB4498" s="29"/>
      <c r="MC4498" s="29"/>
      <c r="MD4498" s="29"/>
      <c r="ME4498" s="29"/>
      <c r="MF4498" s="29"/>
      <c r="MG4498" s="29"/>
      <c r="MH4498" s="29"/>
      <c r="MI4498" s="29"/>
      <c r="MJ4498" s="29"/>
      <c r="MK4498" s="29"/>
      <c r="ML4498" s="29"/>
      <c r="MM4498" s="29"/>
      <c r="MN4498" s="29"/>
      <c r="MO4498" s="29"/>
      <c r="MP4498" s="29"/>
      <c r="MQ4498" s="29"/>
      <c r="MR4498" s="29"/>
      <c r="MS4498" s="29"/>
      <c r="MT4498" s="29"/>
      <c r="MU4498" s="29"/>
      <c r="MV4498" s="29"/>
      <c r="MW4498" s="29"/>
      <c r="MX4498" s="29"/>
      <c r="MY4498" s="29"/>
      <c r="MZ4498" s="29"/>
      <c r="NA4498" s="29"/>
      <c r="NB4498" s="29"/>
      <c r="NC4498" s="29"/>
      <c r="ND4498" s="29"/>
      <c r="NE4498" s="29"/>
      <c r="NF4498" s="29"/>
      <c r="NG4498" s="29"/>
      <c r="NH4498" s="29"/>
      <c r="NI4498" s="29"/>
      <c r="NJ4498" s="29"/>
      <c r="NK4498" s="29"/>
      <c r="NL4498" s="29"/>
      <c r="NM4498" s="29"/>
      <c r="NN4498" s="29"/>
      <c r="NO4498" s="29"/>
      <c r="NP4498" s="29"/>
      <c r="NQ4498" s="29"/>
      <c r="NR4498" s="29"/>
      <c r="NS4498" s="29"/>
      <c r="NT4498" s="29"/>
      <c r="NU4498" s="29"/>
      <c r="NV4498" s="29"/>
      <c r="NW4498" s="29"/>
      <c r="NX4498" s="29"/>
      <c r="NY4498" s="29"/>
      <c r="NZ4498" s="29"/>
      <c r="OA4498" s="29"/>
      <c r="OB4498" s="29"/>
      <c r="OC4498" s="29"/>
      <c r="OD4498" s="29"/>
      <c r="OE4498" s="29"/>
      <c r="OF4498" s="29"/>
      <c r="OG4498" s="29"/>
      <c r="OH4498" s="29"/>
    </row>
    <row r="4499" spans="1:398" ht="16.5" customHeight="1">
      <c r="A4499" s="30" t="s">
        <v>5742</v>
      </c>
      <c r="B4499" s="13"/>
      <c r="C4499" s="487"/>
      <c r="D4499" s="12"/>
      <c r="E4499" s="14" t="s">
        <v>79</v>
      </c>
      <c r="F4499" s="14" t="s">
        <v>2347</v>
      </c>
      <c r="G4499" s="14" t="s">
        <v>910</v>
      </c>
      <c r="H4499" s="15">
        <v>2009</v>
      </c>
      <c r="I4499" s="15">
        <v>3</v>
      </c>
      <c r="J4499" s="15">
        <v>0</v>
      </c>
      <c r="K4499" s="15">
        <v>0</v>
      </c>
      <c r="L4499" s="16" t="s">
        <v>5696</v>
      </c>
      <c r="M4499" s="16"/>
      <c r="N4499" s="16" t="s">
        <v>41</v>
      </c>
      <c r="O4499" s="17">
        <v>480</v>
      </c>
      <c r="P4499" s="17">
        <v>0</v>
      </c>
      <c r="Q4499" s="17">
        <v>0</v>
      </c>
      <c r="R4499" s="18" t="s">
        <v>33</v>
      </c>
      <c r="S4499" s="19">
        <v>0</v>
      </c>
      <c r="T4499" s="19">
        <v>220</v>
      </c>
      <c r="U4499" s="19">
        <v>0</v>
      </c>
      <c r="V4499" s="19">
        <v>0</v>
      </c>
      <c r="W4499" s="20">
        <v>2.2000000000000002</v>
      </c>
      <c r="X4499" s="21">
        <v>3168</v>
      </c>
      <c r="Y4499" s="22" t="s">
        <v>33</v>
      </c>
      <c r="Z4499" s="86" t="s">
        <v>62</v>
      </c>
      <c r="AA4499" s="86">
        <v>0</v>
      </c>
      <c r="AB4499" s="86" t="s">
        <v>414</v>
      </c>
      <c r="AC4499" s="86" t="s">
        <v>414</v>
      </c>
      <c r="AD4499" s="25"/>
      <c r="AE4499" s="26"/>
      <c r="AF4499" s="27"/>
      <c r="AG4499" s="31"/>
      <c r="AH4499" s="32"/>
      <c r="AI4499" s="32"/>
      <c r="AJ4499" s="32"/>
      <c r="AK4499" s="32"/>
      <c r="AL4499" s="32"/>
      <c r="AM4499" s="32"/>
      <c r="AN4499" s="32"/>
      <c r="AO4499" s="32"/>
      <c r="AP4499" s="12"/>
      <c r="AQ4499" s="12"/>
      <c r="AR4499" s="12"/>
      <c r="AS4499" s="12"/>
      <c r="AT4499" s="12"/>
      <c r="AU4499" s="12"/>
      <c r="AV4499" s="12"/>
      <c r="AW4499" s="12"/>
      <c r="AX4499" s="12"/>
      <c r="AY4499" s="12"/>
      <c r="AZ4499" s="12"/>
      <c r="BA4499" s="12"/>
      <c r="BB4499" s="12"/>
      <c r="BC4499" s="12"/>
      <c r="BD4499" s="12"/>
      <c r="BE4499" s="12"/>
      <c r="BF4499" s="12"/>
      <c r="BG4499" s="12"/>
      <c r="BH4499" s="12"/>
      <c r="BI4499" s="12"/>
      <c r="BJ4499" s="12"/>
      <c r="BK4499" s="12"/>
      <c r="BL4499" s="12"/>
      <c r="BM4499" s="12"/>
      <c r="BN4499" s="12"/>
      <c r="BO4499" s="12"/>
      <c r="BP4499" s="12"/>
      <c r="BQ4499" s="12"/>
      <c r="BR4499" s="29"/>
      <c r="BS4499" s="29"/>
      <c r="BT4499" s="29"/>
      <c r="BU4499" s="29"/>
      <c r="BV4499" s="29"/>
      <c r="BW4499" s="29"/>
      <c r="BX4499" s="29"/>
      <c r="BY4499" s="29"/>
      <c r="BZ4499" s="29"/>
      <c r="CA4499" s="29"/>
      <c r="CB4499" s="29"/>
      <c r="CC4499" s="29"/>
      <c r="CD4499" s="29"/>
      <c r="CE4499" s="29"/>
      <c r="CF4499" s="29"/>
      <c r="CG4499" s="29"/>
      <c r="CH4499" s="29"/>
      <c r="CI4499" s="29"/>
      <c r="CJ4499" s="29"/>
      <c r="CK4499" s="29"/>
      <c r="CL4499" s="29"/>
      <c r="CM4499" s="29"/>
      <c r="CN4499" s="29"/>
      <c r="CO4499" s="29"/>
      <c r="CP4499" s="29"/>
      <c r="CQ4499" s="29"/>
      <c r="CR4499" s="29"/>
      <c r="CS4499" s="29"/>
      <c r="CT4499" s="29"/>
      <c r="CU4499" s="29"/>
      <c r="CV4499" s="29"/>
      <c r="CW4499" s="29"/>
      <c r="CX4499" s="29"/>
      <c r="CY4499" s="29"/>
      <c r="CZ4499" s="29"/>
      <c r="DA4499" s="29"/>
      <c r="DB4499" s="29"/>
      <c r="DC4499" s="29"/>
      <c r="DD4499" s="29"/>
      <c r="DE4499" s="29"/>
      <c r="DF4499" s="29"/>
      <c r="DG4499" s="29"/>
      <c r="DH4499" s="29"/>
      <c r="DI4499" s="29"/>
      <c r="DJ4499" s="29"/>
      <c r="DK4499" s="29"/>
      <c r="DL4499" s="29"/>
      <c r="DM4499" s="29"/>
      <c r="DN4499" s="29"/>
      <c r="DO4499" s="29"/>
      <c r="DP4499" s="29"/>
      <c r="DQ4499" s="29"/>
      <c r="DR4499" s="29"/>
      <c r="DS4499" s="29"/>
      <c r="DT4499" s="29"/>
      <c r="DU4499" s="29"/>
      <c r="DV4499" s="29"/>
      <c r="DW4499" s="29"/>
      <c r="DX4499" s="29"/>
      <c r="DY4499" s="29"/>
      <c r="DZ4499" s="29"/>
      <c r="EA4499" s="29"/>
      <c r="EB4499" s="29"/>
      <c r="EC4499" s="29"/>
      <c r="ED4499" s="29"/>
      <c r="EE4499" s="29"/>
      <c r="EF4499" s="29"/>
      <c r="EG4499" s="29"/>
      <c r="EH4499" s="29"/>
      <c r="EI4499" s="29"/>
      <c r="EJ4499" s="29"/>
      <c r="EK4499" s="29"/>
      <c r="EL4499" s="29"/>
      <c r="EM4499" s="29"/>
      <c r="EN4499" s="29"/>
      <c r="EO4499" s="29"/>
      <c r="EP4499" s="29"/>
      <c r="EQ4499" s="29"/>
      <c r="ER4499" s="29"/>
      <c r="ES4499" s="29"/>
      <c r="ET4499" s="29"/>
      <c r="EU4499" s="29"/>
      <c r="EV4499" s="29"/>
      <c r="EW4499" s="29"/>
      <c r="EX4499" s="29"/>
      <c r="EY4499" s="29"/>
      <c r="EZ4499" s="29"/>
      <c r="FA4499" s="29"/>
      <c r="FB4499" s="29"/>
      <c r="FC4499" s="29"/>
      <c r="FD4499" s="29"/>
      <c r="FE4499" s="29"/>
      <c r="FF4499" s="29"/>
      <c r="FG4499" s="29"/>
      <c r="FH4499" s="29"/>
      <c r="FI4499" s="29"/>
      <c r="FJ4499" s="29"/>
      <c r="FK4499" s="29"/>
      <c r="FL4499" s="29"/>
      <c r="FM4499" s="29"/>
      <c r="FN4499" s="29"/>
      <c r="FO4499" s="29"/>
      <c r="FP4499" s="29"/>
      <c r="FQ4499" s="29"/>
      <c r="FR4499" s="29"/>
      <c r="FS4499" s="29"/>
      <c r="FT4499" s="29"/>
      <c r="FU4499" s="29"/>
      <c r="FV4499" s="29"/>
      <c r="FW4499" s="29"/>
      <c r="FX4499" s="29"/>
      <c r="FY4499" s="29"/>
      <c r="FZ4499" s="29"/>
      <c r="GA4499" s="29"/>
      <c r="GB4499" s="29"/>
      <c r="GC4499" s="29"/>
      <c r="GD4499" s="29"/>
      <c r="GE4499" s="29"/>
      <c r="GF4499" s="29"/>
      <c r="GG4499" s="29"/>
      <c r="GH4499" s="29"/>
      <c r="GI4499" s="29"/>
      <c r="GJ4499" s="29"/>
      <c r="GK4499" s="29"/>
      <c r="GL4499" s="29"/>
      <c r="GM4499" s="29"/>
      <c r="GN4499" s="29"/>
      <c r="GO4499" s="29"/>
      <c r="GP4499" s="29"/>
      <c r="GQ4499" s="29"/>
      <c r="GR4499" s="29"/>
      <c r="GS4499" s="29"/>
      <c r="GT4499" s="29"/>
      <c r="GU4499" s="29"/>
      <c r="GV4499" s="29"/>
      <c r="GW4499" s="29"/>
      <c r="GX4499" s="29"/>
      <c r="GY4499" s="29"/>
      <c r="GZ4499" s="29"/>
      <c r="HA4499" s="29"/>
      <c r="HB4499" s="29"/>
      <c r="HC4499" s="29"/>
      <c r="HD4499" s="29"/>
      <c r="HE4499" s="29"/>
      <c r="HF4499" s="29"/>
      <c r="HG4499" s="29"/>
      <c r="HH4499" s="29"/>
      <c r="HI4499" s="29"/>
      <c r="HJ4499" s="29"/>
      <c r="HK4499" s="29"/>
      <c r="HL4499" s="29"/>
      <c r="HM4499" s="29"/>
      <c r="HN4499" s="29"/>
      <c r="HO4499" s="29"/>
      <c r="HP4499" s="29"/>
      <c r="HQ4499" s="29"/>
      <c r="HR4499" s="29"/>
      <c r="HS4499" s="29"/>
      <c r="HT4499" s="29"/>
      <c r="HU4499" s="29"/>
      <c r="HV4499" s="29"/>
      <c r="HW4499" s="29"/>
      <c r="HX4499" s="29"/>
      <c r="HY4499" s="29"/>
      <c r="HZ4499" s="29"/>
      <c r="IA4499" s="29"/>
      <c r="IB4499" s="29"/>
      <c r="IC4499" s="29"/>
      <c r="ID4499" s="29"/>
      <c r="IE4499" s="29"/>
      <c r="IF4499" s="29"/>
      <c r="IG4499" s="29"/>
      <c r="IH4499" s="29"/>
      <c r="II4499" s="29"/>
      <c r="IJ4499" s="29"/>
      <c r="IK4499" s="29"/>
      <c r="IL4499" s="29"/>
      <c r="IM4499" s="29"/>
      <c r="IN4499" s="29"/>
      <c r="IO4499" s="29"/>
      <c r="IP4499" s="29"/>
      <c r="IQ4499" s="29"/>
      <c r="IR4499" s="29"/>
      <c r="IS4499" s="29"/>
      <c r="IT4499" s="29"/>
      <c r="IU4499" s="29"/>
      <c r="IV4499" s="29"/>
      <c r="IW4499" s="29"/>
      <c r="IX4499" s="29"/>
      <c r="IY4499" s="29"/>
      <c r="IZ4499" s="29"/>
      <c r="JA4499" s="29"/>
      <c r="JB4499" s="29"/>
      <c r="JC4499" s="29"/>
      <c r="JD4499" s="29"/>
      <c r="JE4499" s="29"/>
      <c r="JF4499" s="29"/>
      <c r="JG4499" s="29"/>
      <c r="JH4499" s="29"/>
      <c r="JI4499" s="29"/>
      <c r="JJ4499" s="29"/>
      <c r="JK4499" s="29"/>
      <c r="JL4499" s="29"/>
      <c r="JM4499" s="29"/>
      <c r="JN4499" s="29"/>
      <c r="JO4499" s="29"/>
      <c r="JP4499" s="29"/>
      <c r="JQ4499" s="29"/>
      <c r="JR4499" s="29"/>
      <c r="JS4499" s="29"/>
      <c r="JT4499" s="29"/>
      <c r="JU4499" s="29"/>
      <c r="JV4499" s="29"/>
      <c r="JW4499" s="29"/>
      <c r="JX4499" s="29"/>
      <c r="JY4499" s="29"/>
      <c r="JZ4499" s="29"/>
      <c r="KA4499" s="29"/>
      <c r="KB4499" s="29"/>
      <c r="KC4499" s="29"/>
      <c r="KD4499" s="29"/>
      <c r="KE4499" s="29"/>
      <c r="KF4499" s="29"/>
      <c r="KG4499" s="29"/>
      <c r="KH4499" s="29"/>
      <c r="KI4499" s="29"/>
      <c r="KJ4499" s="29"/>
      <c r="KK4499" s="29"/>
      <c r="KL4499" s="29"/>
      <c r="KM4499" s="29"/>
      <c r="KN4499" s="29"/>
      <c r="KO4499" s="29"/>
      <c r="KP4499" s="29"/>
      <c r="KQ4499" s="29"/>
      <c r="KR4499" s="29"/>
      <c r="KS4499" s="29"/>
      <c r="KT4499" s="29"/>
      <c r="KU4499" s="29"/>
      <c r="KV4499" s="29"/>
      <c r="KW4499" s="29"/>
      <c r="KX4499" s="29"/>
      <c r="KY4499" s="29"/>
      <c r="KZ4499" s="29"/>
      <c r="LA4499" s="29"/>
      <c r="LB4499" s="29"/>
      <c r="LC4499" s="29"/>
      <c r="LD4499" s="29"/>
      <c r="LE4499" s="29"/>
      <c r="LF4499" s="29"/>
      <c r="LG4499" s="29"/>
      <c r="LH4499" s="29"/>
      <c r="LI4499" s="29"/>
      <c r="LJ4499" s="29"/>
      <c r="LK4499" s="29"/>
      <c r="LL4499" s="29"/>
      <c r="LM4499" s="29"/>
      <c r="LN4499" s="29"/>
      <c r="LO4499" s="29"/>
      <c r="LP4499" s="29"/>
      <c r="LQ4499" s="29"/>
      <c r="LR4499" s="29"/>
      <c r="LS4499" s="29"/>
      <c r="LT4499" s="29"/>
      <c r="LU4499" s="29"/>
      <c r="LV4499" s="29"/>
      <c r="LW4499" s="29"/>
      <c r="LX4499" s="29"/>
      <c r="LY4499" s="29"/>
      <c r="LZ4499" s="29"/>
      <c r="MA4499" s="29"/>
      <c r="MB4499" s="29"/>
      <c r="MC4499" s="29"/>
      <c r="MD4499" s="29"/>
      <c r="ME4499" s="29"/>
      <c r="MF4499" s="29"/>
      <c r="MG4499" s="29"/>
      <c r="MH4499" s="29"/>
      <c r="MI4499" s="29"/>
      <c r="MJ4499" s="29"/>
      <c r="MK4499" s="29"/>
      <c r="ML4499" s="29"/>
      <c r="MM4499" s="29"/>
      <c r="MN4499" s="29"/>
      <c r="MO4499" s="29"/>
      <c r="MP4499" s="29"/>
      <c r="MQ4499" s="29"/>
      <c r="MR4499" s="29"/>
      <c r="MS4499" s="29"/>
      <c r="MT4499" s="29"/>
      <c r="MU4499" s="29"/>
      <c r="MV4499" s="29"/>
      <c r="MW4499" s="29"/>
      <c r="MX4499" s="29"/>
      <c r="MY4499" s="29"/>
      <c r="MZ4499" s="29"/>
      <c r="NA4499" s="29"/>
      <c r="NB4499" s="29"/>
      <c r="NC4499" s="29"/>
      <c r="ND4499" s="29"/>
      <c r="NE4499" s="29"/>
      <c r="NF4499" s="29"/>
      <c r="NG4499" s="29"/>
      <c r="NH4499" s="29"/>
      <c r="NI4499" s="29"/>
      <c r="NJ4499" s="29"/>
      <c r="NK4499" s="29"/>
      <c r="NL4499" s="29"/>
      <c r="NM4499" s="29"/>
      <c r="NN4499" s="29"/>
      <c r="NO4499" s="29"/>
      <c r="NP4499" s="29"/>
      <c r="NQ4499" s="29"/>
      <c r="NR4499" s="29"/>
      <c r="NS4499" s="29"/>
      <c r="NT4499" s="29"/>
      <c r="NU4499" s="29"/>
      <c r="NV4499" s="29"/>
      <c r="NW4499" s="29"/>
      <c r="NX4499" s="29"/>
      <c r="NY4499" s="29"/>
      <c r="NZ4499" s="29"/>
      <c r="OA4499" s="29"/>
      <c r="OB4499" s="29"/>
      <c r="OC4499" s="29"/>
      <c r="OD4499" s="29"/>
      <c r="OE4499" s="29"/>
      <c r="OF4499" s="29"/>
      <c r="OG4499" s="29"/>
      <c r="OH4499" s="29"/>
    </row>
    <row r="4500" spans="1:398" ht="16.5" customHeight="1">
      <c r="A4500" s="30" t="s">
        <v>5742</v>
      </c>
      <c r="B4500" s="13"/>
      <c r="C4500" s="487"/>
      <c r="D4500" s="12"/>
      <c r="E4500" s="14" t="s">
        <v>9355</v>
      </c>
      <c r="F4500" s="14" t="s">
        <v>8556</v>
      </c>
      <c r="G4500" s="14" t="s">
        <v>8557</v>
      </c>
      <c r="H4500" s="15"/>
      <c r="I4500" s="15">
        <v>1</v>
      </c>
      <c r="J4500" s="15">
        <v>0</v>
      </c>
      <c r="K4500" s="15">
        <v>0</v>
      </c>
      <c r="L4500" s="16" t="s">
        <v>5725</v>
      </c>
      <c r="M4500" s="16"/>
      <c r="N4500" s="16" t="s">
        <v>41</v>
      </c>
      <c r="O4500" s="94">
        <v>1920</v>
      </c>
      <c r="P4500" s="94">
        <v>0</v>
      </c>
      <c r="Q4500" s="94">
        <v>0</v>
      </c>
      <c r="R4500" s="18" t="s">
        <v>33</v>
      </c>
      <c r="S4500" s="19">
        <v>50</v>
      </c>
      <c r="T4500" s="19">
        <v>110</v>
      </c>
      <c r="U4500" s="19">
        <v>5</v>
      </c>
      <c r="V4500" s="19"/>
      <c r="W4500" s="20">
        <f>(T4500*U4500)/1000</f>
        <v>0.55000000000000004</v>
      </c>
      <c r="X4500" s="21">
        <v>1056</v>
      </c>
      <c r="Y4500" s="22" t="s">
        <v>33</v>
      </c>
      <c r="Z4500" s="86" t="s">
        <v>62</v>
      </c>
      <c r="AA4500" s="86">
        <v>0</v>
      </c>
      <c r="AB4500" s="14" t="s">
        <v>414</v>
      </c>
      <c r="AC4500" s="14" t="s">
        <v>414</v>
      </c>
      <c r="AD4500" s="25"/>
      <c r="AE4500" s="26"/>
      <c r="AF4500" s="27"/>
      <c r="AG4500" s="31"/>
      <c r="AH4500" s="32"/>
      <c r="AI4500" s="32"/>
      <c r="AJ4500" s="32"/>
      <c r="AK4500" s="32"/>
      <c r="AL4500" s="32"/>
      <c r="AM4500" s="32"/>
      <c r="AN4500" s="32"/>
      <c r="AO4500" s="32"/>
      <c r="AP4500" s="12"/>
      <c r="AQ4500" s="12"/>
      <c r="AR4500" s="12"/>
      <c r="AS4500" s="12"/>
      <c r="AT4500" s="12"/>
      <c r="AU4500" s="12"/>
      <c r="AV4500" s="12"/>
      <c r="AW4500" s="12"/>
      <c r="AX4500" s="12"/>
      <c r="AY4500" s="12"/>
      <c r="AZ4500" s="12"/>
      <c r="BA4500" s="12"/>
      <c r="BB4500" s="12"/>
      <c r="BC4500" s="12"/>
      <c r="BD4500" s="12"/>
      <c r="BE4500" s="12"/>
      <c r="BF4500" s="12"/>
      <c r="BG4500" s="12"/>
      <c r="BH4500" s="12"/>
      <c r="BI4500" s="12"/>
      <c r="BJ4500" s="12"/>
      <c r="BK4500" s="12"/>
      <c r="BL4500" s="12"/>
      <c r="BM4500" s="12"/>
      <c r="BN4500" s="12"/>
      <c r="BO4500" s="12"/>
      <c r="BP4500" s="12"/>
      <c r="BQ4500" s="12"/>
      <c r="BR4500" s="29"/>
      <c r="BS4500" s="29"/>
      <c r="BT4500" s="29"/>
      <c r="BU4500" s="29"/>
      <c r="BV4500" s="29"/>
      <c r="BW4500" s="29"/>
      <c r="BX4500" s="29"/>
      <c r="BY4500" s="29"/>
      <c r="BZ4500" s="29"/>
      <c r="CA4500" s="29"/>
      <c r="CB4500" s="29"/>
      <c r="CC4500" s="29"/>
      <c r="CD4500" s="29"/>
      <c r="CE4500" s="29"/>
      <c r="CF4500" s="29"/>
      <c r="CG4500" s="29"/>
      <c r="CH4500" s="29"/>
      <c r="CI4500" s="29"/>
      <c r="CJ4500" s="29"/>
      <c r="CK4500" s="29"/>
      <c r="CL4500" s="29"/>
      <c r="CM4500" s="29"/>
      <c r="CN4500" s="29"/>
      <c r="CO4500" s="29"/>
      <c r="CP4500" s="29"/>
      <c r="CQ4500" s="29"/>
      <c r="CR4500" s="29"/>
      <c r="CS4500" s="29"/>
      <c r="CT4500" s="29"/>
      <c r="CU4500" s="29"/>
      <c r="CV4500" s="29"/>
      <c r="CW4500" s="29"/>
      <c r="CX4500" s="29"/>
      <c r="CY4500" s="29"/>
      <c r="CZ4500" s="29"/>
      <c r="DA4500" s="29"/>
      <c r="DB4500" s="29"/>
      <c r="DC4500" s="29"/>
      <c r="DD4500" s="29"/>
      <c r="DE4500" s="29"/>
      <c r="DF4500" s="29"/>
      <c r="DG4500" s="29"/>
      <c r="DH4500" s="29"/>
      <c r="DI4500" s="29"/>
      <c r="DJ4500" s="29"/>
      <c r="DK4500" s="29"/>
      <c r="DL4500" s="29"/>
      <c r="DM4500" s="29"/>
      <c r="DN4500" s="29"/>
      <c r="DO4500" s="29"/>
      <c r="DP4500" s="29"/>
      <c r="DQ4500" s="29"/>
      <c r="DR4500" s="29"/>
      <c r="DS4500" s="29"/>
      <c r="DT4500" s="29"/>
      <c r="DU4500" s="29"/>
      <c r="DV4500" s="29"/>
      <c r="DW4500" s="29"/>
      <c r="DX4500" s="29"/>
      <c r="DY4500" s="29"/>
      <c r="DZ4500" s="29"/>
      <c r="EA4500" s="29"/>
      <c r="EB4500" s="29"/>
      <c r="EC4500" s="29"/>
      <c r="ED4500" s="29"/>
      <c r="EE4500" s="29"/>
      <c r="EF4500" s="29"/>
      <c r="EG4500" s="29"/>
      <c r="EH4500" s="29"/>
      <c r="EI4500" s="29"/>
      <c r="EJ4500" s="29"/>
      <c r="EK4500" s="29"/>
      <c r="EL4500" s="29"/>
      <c r="EM4500" s="29"/>
      <c r="EN4500" s="29"/>
      <c r="EO4500" s="29"/>
      <c r="EP4500" s="29"/>
      <c r="EQ4500" s="29"/>
      <c r="ER4500" s="29"/>
      <c r="ES4500" s="29"/>
      <c r="ET4500" s="29"/>
      <c r="EU4500" s="29"/>
      <c r="EV4500" s="29"/>
      <c r="EW4500" s="29"/>
      <c r="EX4500" s="29"/>
      <c r="EY4500" s="29"/>
      <c r="EZ4500" s="29"/>
      <c r="FA4500" s="29"/>
      <c r="FB4500" s="29"/>
      <c r="FC4500" s="29"/>
      <c r="FD4500" s="29"/>
      <c r="FE4500" s="29"/>
      <c r="FF4500" s="29"/>
      <c r="FG4500" s="29"/>
      <c r="FH4500" s="29"/>
      <c r="FI4500" s="29"/>
      <c r="FJ4500" s="29"/>
      <c r="FK4500" s="29"/>
      <c r="FL4500" s="29"/>
      <c r="FM4500" s="29"/>
      <c r="FN4500" s="29"/>
      <c r="FO4500" s="29"/>
      <c r="FP4500" s="29"/>
      <c r="FQ4500" s="29"/>
      <c r="FR4500" s="29"/>
      <c r="FS4500" s="29"/>
      <c r="FT4500" s="29"/>
      <c r="FU4500" s="29"/>
      <c r="FV4500" s="29"/>
      <c r="FW4500" s="29"/>
      <c r="FX4500" s="29"/>
      <c r="FY4500" s="29"/>
      <c r="FZ4500" s="29"/>
      <c r="GA4500" s="29"/>
      <c r="GB4500" s="29"/>
      <c r="GC4500" s="29"/>
      <c r="GD4500" s="29"/>
      <c r="GE4500" s="29"/>
      <c r="GF4500" s="29"/>
      <c r="GG4500" s="29"/>
      <c r="GH4500" s="29"/>
      <c r="GI4500" s="29"/>
      <c r="GJ4500" s="29"/>
      <c r="GK4500" s="29"/>
      <c r="GL4500" s="29"/>
      <c r="GM4500" s="29"/>
      <c r="GN4500" s="29"/>
      <c r="GO4500" s="29"/>
      <c r="GP4500" s="29"/>
      <c r="GQ4500" s="29"/>
      <c r="GR4500" s="29"/>
      <c r="GS4500" s="29"/>
      <c r="GT4500" s="29"/>
      <c r="GU4500" s="29"/>
      <c r="GV4500" s="29"/>
      <c r="GW4500" s="29"/>
      <c r="GX4500" s="29"/>
      <c r="GY4500" s="29"/>
      <c r="GZ4500" s="29"/>
      <c r="HA4500" s="29"/>
      <c r="HB4500" s="29"/>
      <c r="HC4500" s="29"/>
      <c r="HD4500" s="29"/>
      <c r="HE4500" s="29"/>
      <c r="HF4500" s="29"/>
      <c r="HG4500" s="29"/>
      <c r="HH4500" s="29"/>
      <c r="HI4500" s="29"/>
      <c r="HJ4500" s="29"/>
      <c r="HK4500" s="29"/>
      <c r="HL4500" s="29"/>
      <c r="HM4500" s="29"/>
      <c r="HN4500" s="29"/>
      <c r="HO4500" s="29"/>
      <c r="HP4500" s="29"/>
      <c r="HQ4500" s="29"/>
      <c r="HR4500" s="29"/>
      <c r="HS4500" s="29"/>
      <c r="HT4500" s="29"/>
      <c r="HU4500" s="29"/>
      <c r="HV4500" s="29"/>
      <c r="HW4500" s="29"/>
      <c r="HX4500" s="29"/>
      <c r="HY4500" s="29"/>
      <c r="HZ4500" s="29"/>
      <c r="IA4500" s="29"/>
      <c r="IB4500" s="29"/>
      <c r="IC4500" s="29"/>
      <c r="ID4500" s="29"/>
      <c r="IE4500" s="29"/>
      <c r="IF4500" s="29"/>
      <c r="IG4500" s="29"/>
      <c r="IH4500" s="29"/>
      <c r="II4500" s="29"/>
      <c r="IJ4500" s="29"/>
      <c r="IK4500" s="29"/>
      <c r="IL4500" s="29"/>
      <c r="IM4500" s="29"/>
      <c r="IN4500" s="29"/>
      <c r="IO4500" s="29"/>
      <c r="IP4500" s="29"/>
      <c r="IQ4500" s="29"/>
      <c r="IR4500" s="29"/>
      <c r="IS4500" s="29"/>
      <c r="IT4500" s="29"/>
      <c r="IU4500" s="29"/>
      <c r="IV4500" s="29"/>
      <c r="IW4500" s="29"/>
      <c r="IX4500" s="29"/>
      <c r="IY4500" s="29"/>
      <c r="IZ4500" s="29"/>
      <c r="JA4500" s="29"/>
      <c r="JB4500" s="29"/>
      <c r="JC4500" s="29"/>
      <c r="JD4500" s="29"/>
      <c r="JE4500" s="29"/>
      <c r="JF4500" s="29"/>
      <c r="JG4500" s="29"/>
      <c r="JH4500" s="29"/>
      <c r="JI4500" s="29"/>
      <c r="JJ4500" s="29"/>
      <c r="JK4500" s="29"/>
      <c r="JL4500" s="29"/>
      <c r="JM4500" s="29"/>
      <c r="JN4500" s="29"/>
      <c r="JO4500" s="29"/>
      <c r="JP4500" s="29"/>
      <c r="JQ4500" s="29"/>
      <c r="JR4500" s="29"/>
      <c r="JS4500" s="29"/>
      <c r="JT4500" s="29"/>
      <c r="JU4500" s="29"/>
      <c r="JV4500" s="29"/>
      <c r="JW4500" s="29"/>
      <c r="JX4500" s="29"/>
      <c r="JY4500" s="29"/>
      <c r="JZ4500" s="29"/>
      <c r="KA4500" s="29"/>
      <c r="KB4500" s="29"/>
      <c r="KC4500" s="29"/>
      <c r="KD4500" s="29"/>
      <c r="KE4500" s="29"/>
      <c r="KF4500" s="29"/>
      <c r="KG4500" s="29"/>
      <c r="KH4500" s="29"/>
      <c r="KI4500" s="29"/>
      <c r="KJ4500" s="29"/>
      <c r="KK4500" s="29"/>
      <c r="KL4500" s="29"/>
      <c r="KM4500" s="29"/>
      <c r="KN4500" s="29"/>
      <c r="KO4500" s="29"/>
      <c r="KP4500" s="29"/>
      <c r="KQ4500" s="29"/>
      <c r="KR4500" s="29"/>
      <c r="KS4500" s="29"/>
      <c r="KT4500" s="29"/>
      <c r="KU4500" s="29"/>
      <c r="KV4500" s="29"/>
      <c r="KW4500" s="29"/>
      <c r="KX4500" s="29"/>
      <c r="KY4500" s="29"/>
      <c r="KZ4500" s="29"/>
      <c r="LA4500" s="29"/>
      <c r="LB4500" s="29"/>
      <c r="LC4500" s="29"/>
      <c r="LD4500" s="29"/>
      <c r="LE4500" s="29"/>
      <c r="LF4500" s="29"/>
      <c r="LG4500" s="29"/>
      <c r="LH4500" s="29"/>
      <c r="LI4500" s="29"/>
      <c r="LJ4500" s="29"/>
      <c r="LK4500" s="29"/>
      <c r="LL4500" s="29"/>
      <c r="LM4500" s="29"/>
      <c r="LN4500" s="29"/>
      <c r="LO4500" s="29"/>
      <c r="LP4500" s="29"/>
      <c r="LQ4500" s="29"/>
      <c r="LR4500" s="29"/>
      <c r="LS4500" s="29"/>
      <c r="LT4500" s="29"/>
      <c r="LU4500" s="29"/>
      <c r="LV4500" s="29"/>
      <c r="LW4500" s="29"/>
      <c r="LX4500" s="29"/>
      <c r="LY4500" s="29"/>
      <c r="LZ4500" s="29"/>
      <c r="MA4500" s="29"/>
      <c r="MB4500" s="29"/>
      <c r="MC4500" s="29"/>
      <c r="MD4500" s="29"/>
      <c r="ME4500" s="29"/>
      <c r="MF4500" s="29"/>
      <c r="MG4500" s="29"/>
      <c r="MH4500" s="29"/>
      <c r="MI4500" s="29"/>
      <c r="MJ4500" s="29"/>
      <c r="MK4500" s="29"/>
      <c r="ML4500" s="29"/>
      <c r="MM4500" s="29"/>
      <c r="MN4500" s="29"/>
      <c r="MO4500" s="29"/>
      <c r="MP4500" s="29"/>
      <c r="MQ4500" s="29"/>
      <c r="MR4500" s="29"/>
      <c r="MS4500" s="29"/>
      <c r="MT4500" s="29"/>
      <c r="MU4500" s="29"/>
      <c r="MV4500" s="29"/>
      <c r="MW4500" s="29"/>
      <c r="MX4500" s="29"/>
      <c r="MY4500" s="29"/>
      <c r="MZ4500" s="29"/>
      <c r="NA4500" s="29"/>
      <c r="NB4500" s="29"/>
      <c r="NC4500" s="29"/>
      <c r="ND4500" s="29"/>
      <c r="NE4500" s="29"/>
      <c r="NF4500" s="29"/>
      <c r="NG4500" s="29"/>
      <c r="NH4500" s="29"/>
      <c r="NI4500" s="29"/>
      <c r="NJ4500" s="29"/>
      <c r="NK4500" s="29"/>
      <c r="NL4500" s="29"/>
      <c r="NM4500" s="29"/>
      <c r="NN4500" s="29"/>
      <c r="NO4500" s="29"/>
      <c r="NP4500" s="29"/>
      <c r="NQ4500" s="29"/>
      <c r="NR4500" s="29"/>
      <c r="NS4500" s="29"/>
      <c r="NT4500" s="29"/>
      <c r="NU4500" s="29"/>
      <c r="NV4500" s="29"/>
      <c r="NW4500" s="29"/>
      <c r="NX4500" s="29"/>
      <c r="NY4500" s="29"/>
      <c r="NZ4500" s="29"/>
      <c r="OA4500" s="29"/>
      <c r="OB4500" s="29"/>
      <c r="OC4500" s="29"/>
      <c r="OD4500" s="29"/>
      <c r="OE4500" s="29"/>
      <c r="OF4500" s="29"/>
      <c r="OG4500" s="29"/>
      <c r="OH4500" s="29"/>
    </row>
    <row r="4501" spans="1:398" ht="16.5" customHeight="1">
      <c r="A4501" s="30" t="s">
        <v>5742</v>
      </c>
      <c r="B4501" s="13"/>
      <c r="C4501" s="487"/>
      <c r="D4501" s="12"/>
      <c r="E4501" s="14" t="s">
        <v>5728</v>
      </c>
      <c r="F4501" s="14" t="s">
        <v>8558</v>
      </c>
      <c r="G4501" s="14"/>
      <c r="H4501" s="15"/>
      <c r="I4501" s="15">
        <v>1</v>
      </c>
      <c r="J4501" s="15">
        <v>0</v>
      </c>
      <c r="K4501" s="15">
        <v>0</v>
      </c>
      <c r="L4501" s="16" t="s">
        <v>5725</v>
      </c>
      <c r="M4501" s="16"/>
      <c r="N4501" s="16" t="s">
        <v>41</v>
      </c>
      <c r="O4501" s="94">
        <v>800</v>
      </c>
      <c r="P4501" s="94">
        <v>0</v>
      </c>
      <c r="Q4501" s="94">
        <v>0</v>
      </c>
      <c r="R4501" s="18" t="s">
        <v>33</v>
      </c>
      <c r="S4501" s="19"/>
      <c r="T4501" s="19">
        <v>110</v>
      </c>
      <c r="U4501" s="19">
        <v>12</v>
      </c>
      <c r="V4501" s="19"/>
      <c r="W4501" s="20">
        <f>(T4501*U4501)/1000</f>
        <v>1.32</v>
      </c>
      <c r="X4501" s="21">
        <v>1056</v>
      </c>
      <c r="Y4501" s="22" t="s">
        <v>33</v>
      </c>
      <c r="Z4501" s="86" t="s">
        <v>62</v>
      </c>
      <c r="AA4501" s="86">
        <v>0</v>
      </c>
      <c r="AB4501" s="14" t="s">
        <v>414</v>
      </c>
      <c r="AC4501" s="14" t="s">
        <v>414</v>
      </c>
      <c r="AD4501" s="25"/>
      <c r="AE4501" s="26"/>
      <c r="AF4501" s="27"/>
      <c r="AG4501" s="31"/>
      <c r="AH4501" s="32"/>
      <c r="AI4501" s="32"/>
      <c r="AJ4501" s="32"/>
      <c r="AK4501" s="32"/>
      <c r="AL4501" s="32"/>
      <c r="AM4501" s="32"/>
      <c r="AN4501" s="32"/>
      <c r="AO4501" s="32"/>
      <c r="AP4501" s="443"/>
      <c r="AQ4501" s="443"/>
      <c r="AR4501" s="443"/>
      <c r="AS4501" s="443"/>
      <c r="AT4501" s="443"/>
      <c r="AU4501" s="443"/>
      <c r="AV4501" s="443"/>
      <c r="AW4501" s="443"/>
      <c r="AX4501" s="443"/>
      <c r="AY4501" s="443"/>
      <c r="AZ4501" s="443"/>
      <c r="BA4501" s="443"/>
      <c r="BB4501" s="443"/>
      <c r="BC4501" s="443"/>
      <c r="BD4501" s="443"/>
      <c r="BE4501" s="443"/>
      <c r="BF4501" s="443"/>
      <c r="BG4501" s="443"/>
      <c r="BH4501" s="443"/>
      <c r="BI4501" s="443"/>
      <c r="BJ4501" s="443"/>
      <c r="BK4501" s="443"/>
      <c r="BL4501" s="443"/>
      <c r="BM4501" s="443"/>
      <c r="BN4501" s="443"/>
      <c r="BO4501" s="443"/>
      <c r="BP4501" s="443"/>
      <c r="BQ4501" s="443"/>
      <c r="BR4501" s="29"/>
      <c r="BS4501" s="29"/>
      <c r="BT4501" s="29"/>
      <c r="BU4501" s="29"/>
      <c r="BV4501" s="29"/>
      <c r="BW4501" s="29"/>
      <c r="BX4501" s="29"/>
      <c r="BY4501" s="29"/>
      <c r="BZ4501" s="29"/>
      <c r="CA4501" s="29"/>
      <c r="CB4501" s="29"/>
      <c r="CC4501" s="29"/>
      <c r="CD4501" s="29"/>
      <c r="CE4501" s="29"/>
      <c r="CF4501" s="29"/>
      <c r="CG4501" s="29"/>
      <c r="CH4501" s="29"/>
      <c r="CI4501" s="29"/>
      <c r="CJ4501" s="29"/>
      <c r="CK4501" s="29"/>
      <c r="CL4501" s="29"/>
      <c r="CM4501" s="29"/>
      <c r="CN4501" s="29"/>
      <c r="CO4501" s="29"/>
      <c r="CP4501" s="29"/>
      <c r="CQ4501" s="29"/>
      <c r="CR4501" s="29"/>
      <c r="CS4501" s="29"/>
      <c r="CT4501" s="29"/>
      <c r="CU4501" s="29"/>
      <c r="CV4501" s="29"/>
      <c r="CW4501" s="29"/>
      <c r="CX4501" s="29"/>
      <c r="CY4501" s="29"/>
      <c r="CZ4501" s="29"/>
      <c r="DA4501" s="29"/>
      <c r="DB4501" s="29"/>
      <c r="DC4501" s="29"/>
      <c r="DD4501" s="29"/>
      <c r="DE4501" s="29"/>
      <c r="DF4501" s="29"/>
      <c r="DG4501" s="29"/>
      <c r="DH4501" s="29"/>
      <c r="DI4501" s="29"/>
      <c r="DJ4501" s="29"/>
      <c r="DK4501" s="29"/>
      <c r="DL4501" s="29"/>
      <c r="DM4501" s="29"/>
      <c r="DN4501" s="29"/>
      <c r="DO4501" s="29"/>
      <c r="DP4501" s="29"/>
      <c r="DQ4501" s="29"/>
      <c r="DR4501" s="29"/>
      <c r="DS4501" s="29"/>
      <c r="DT4501" s="29"/>
      <c r="DU4501" s="29"/>
      <c r="DV4501" s="29"/>
      <c r="DW4501" s="29"/>
      <c r="DX4501" s="29"/>
      <c r="DY4501" s="29"/>
      <c r="DZ4501" s="29"/>
      <c r="EA4501" s="29"/>
      <c r="EB4501" s="29"/>
      <c r="EC4501" s="29"/>
      <c r="ED4501" s="29"/>
      <c r="EE4501" s="29"/>
      <c r="EF4501" s="29"/>
      <c r="EG4501" s="29"/>
      <c r="EH4501" s="29"/>
      <c r="EI4501" s="29"/>
      <c r="EJ4501" s="29"/>
      <c r="EK4501" s="29"/>
      <c r="EL4501" s="29"/>
      <c r="EM4501" s="29"/>
      <c r="EN4501" s="29"/>
      <c r="EO4501" s="29"/>
      <c r="EP4501" s="29"/>
      <c r="EQ4501" s="29"/>
      <c r="ER4501" s="29"/>
      <c r="ES4501" s="29"/>
      <c r="ET4501" s="29"/>
      <c r="EU4501" s="29"/>
      <c r="EV4501" s="29"/>
      <c r="EW4501" s="29"/>
      <c r="EX4501" s="29"/>
      <c r="EY4501" s="29"/>
      <c r="EZ4501" s="29"/>
      <c r="FA4501" s="29"/>
      <c r="FB4501" s="29"/>
      <c r="FC4501" s="29"/>
      <c r="FD4501" s="29"/>
      <c r="FE4501" s="29"/>
      <c r="FF4501" s="29"/>
      <c r="FG4501" s="29"/>
      <c r="FH4501" s="29"/>
      <c r="FI4501" s="29"/>
      <c r="FJ4501" s="29"/>
      <c r="FK4501" s="29"/>
      <c r="FL4501" s="29"/>
      <c r="FM4501" s="29"/>
      <c r="FN4501" s="29"/>
      <c r="FO4501" s="29"/>
      <c r="FP4501" s="29"/>
      <c r="FQ4501" s="29"/>
      <c r="FR4501" s="29"/>
      <c r="FS4501" s="29"/>
      <c r="FT4501" s="29"/>
      <c r="FU4501" s="29"/>
      <c r="FV4501" s="29"/>
      <c r="FW4501" s="29"/>
      <c r="FX4501" s="29"/>
      <c r="FY4501" s="29"/>
      <c r="FZ4501" s="29"/>
      <c r="GA4501" s="29"/>
      <c r="GB4501" s="29"/>
      <c r="GC4501" s="29"/>
      <c r="GD4501" s="29"/>
      <c r="GE4501" s="29"/>
      <c r="GF4501" s="29"/>
      <c r="GG4501" s="29"/>
      <c r="GH4501" s="29"/>
      <c r="GI4501" s="29"/>
      <c r="GJ4501" s="29"/>
      <c r="GK4501" s="29"/>
      <c r="GL4501" s="29"/>
      <c r="GM4501" s="29"/>
      <c r="GN4501" s="29"/>
      <c r="GO4501" s="29"/>
      <c r="GP4501" s="29"/>
      <c r="GQ4501" s="29"/>
      <c r="GR4501" s="29"/>
      <c r="GS4501" s="29"/>
      <c r="GT4501" s="29"/>
      <c r="GU4501" s="29"/>
      <c r="GV4501" s="29"/>
      <c r="GW4501" s="29"/>
      <c r="GX4501" s="29"/>
      <c r="GY4501" s="29"/>
      <c r="GZ4501" s="29"/>
      <c r="HA4501" s="29"/>
      <c r="HB4501" s="29"/>
      <c r="HC4501" s="29"/>
      <c r="HD4501" s="29"/>
      <c r="HE4501" s="29"/>
      <c r="HF4501" s="29"/>
      <c r="HG4501" s="29"/>
      <c r="HH4501" s="29"/>
      <c r="HI4501" s="29"/>
      <c r="HJ4501" s="29"/>
      <c r="HK4501" s="29"/>
      <c r="HL4501" s="29"/>
      <c r="HM4501" s="29"/>
      <c r="HN4501" s="29"/>
      <c r="HO4501" s="29"/>
      <c r="HP4501" s="29"/>
      <c r="HQ4501" s="29"/>
      <c r="HR4501" s="29"/>
      <c r="HS4501" s="29"/>
      <c r="HT4501" s="29"/>
      <c r="HU4501" s="29"/>
      <c r="HV4501" s="29"/>
      <c r="HW4501" s="29"/>
      <c r="HX4501" s="29"/>
      <c r="HY4501" s="29"/>
      <c r="HZ4501" s="29"/>
      <c r="IA4501" s="29"/>
      <c r="IB4501" s="29"/>
      <c r="IC4501" s="29"/>
      <c r="ID4501" s="29"/>
      <c r="IE4501" s="29"/>
      <c r="IF4501" s="29"/>
      <c r="IG4501" s="29"/>
      <c r="IH4501" s="29"/>
      <c r="II4501" s="29"/>
      <c r="IJ4501" s="29"/>
      <c r="IK4501" s="29"/>
      <c r="IL4501" s="29"/>
      <c r="IM4501" s="29"/>
      <c r="IN4501" s="29"/>
      <c r="IO4501" s="29"/>
      <c r="IP4501" s="29"/>
      <c r="IQ4501" s="29"/>
      <c r="IR4501" s="29"/>
      <c r="IS4501" s="29"/>
      <c r="IT4501" s="29"/>
      <c r="IU4501" s="29"/>
      <c r="IV4501" s="29"/>
      <c r="IW4501" s="29"/>
      <c r="IX4501" s="29"/>
      <c r="IY4501" s="29"/>
      <c r="IZ4501" s="29"/>
      <c r="JA4501" s="29"/>
      <c r="JB4501" s="29"/>
      <c r="JC4501" s="29"/>
      <c r="JD4501" s="29"/>
      <c r="JE4501" s="29"/>
      <c r="JF4501" s="29"/>
      <c r="JG4501" s="29"/>
      <c r="JH4501" s="29"/>
      <c r="JI4501" s="29"/>
      <c r="JJ4501" s="29"/>
      <c r="JK4501" s="29"/>
      <c r="JL4501" s="29"/>
      <c r="JM4501" s="29"/>
      <c r="JN4501" s="29"/>
      <c r="JO4501" s="29"/>
      <c r="JP4501" s="29"/>
      <c r="JQ4501" s="29"/>
      <c r="JR4501" s="29"/>
      <c r="JS4501" s="29"/>
      <c r="JT4501" s="29"/>
      <c r="JU4501" s="29"/>
      <c r="JV4501" s="29"/>
      <c r="JW4501" s="29"/>
      <c r="JX4501" s="29"/>
      <c r="JY4501" s="29"/>
      <c r="JZ4501" s="29"/>
      <c r="KA4501" s="29"/>
      <c r="KB4501" s="29"/>
      <c r="KC4501" s="29"/>
      <c r="KD4501" s="29"/>
      <c r="KE4501" s="29"/>
      <c r="KF4501" s="29"/>
      <c r="KG4501" s="29"/>
      <c r="KH4501" s="29"/>
      <c r="KI4501" s="29"/>
      <c r="KJ4501" s="29"/>
      <c r="KK4501" s="29"/>
      <c r="KL4501" s="29"/>
      <c r="KM4501" s="29"/>
      <c r="KN4501" s="29"/>
      <c r="KO4501" s="29"/>
      <c r="KP4501" s="29"/>
      <c r="KQ4501" s="29"/>
      <c r="KR4501" s="29"/>
      <c r="KS4501" s="29"/>
      <c r="KT4501" s="29"/>
      <c r="KU4501" s="29"/>
      <c r="KV4501" s="29"/>
      <c r="KW4501" s="29"/>
      <c r="KX4501" s="29"/>
      <c r="KY4501" s="29"/>
      <c r="KZ4501" s="29"/>
      <c r="LA4501" s="29"/>
      <c r="LB4501" s="29"/>
      <c r="LC4501" s="29"/>
      <c r="LD4501" s="29"/>
      <c r="LE4501" s="29"/>
      <c r="LF4501" s="29"/>
      <c r="LG4501" s="29"/>
      <c r="LH4501" s="29"/>
      <c r="LI4501" s="29"/>
      <c r="LJ4501" s="29"/>
      <c r="LK4501" s="29"/>
      <c r="LL4501" s="29"/>
      <c r="LM4501" s="29"/>
      <c r="LN4501" s="29"/>
      <c r="LO4501" s="29"/>
      <c r="LP4501" s="29"/>
      <c r="LQ4501" s="29"/>
      <c r="LR4501" s="29"/>
      <c r="LS4501" s="29"/>
      <c r="LT4501" s="29"/>
      <c r="LU4501" s="29"/>
      <c r="LV4501" s="29"/>
      <c r="LW4501" s="29"/>
      <c r="LX4501" s="29"/>
      <c r="LY4501" s="29"/>
      <c r="LZ4501" s="29"/>
      <c r="MA4501" s="29"/>
      <c r="MB4501" s="29"/>
      <c r="MC4501" s="29"/>
      <c r="MD4501" s="29"/>
      <c r="ME4501" s="29"/>
      <c r="MF4501" s="29"/>
      <c r="MG4501" s="29"/>
      <c r="MH4501" s="29"/>
      <c r="MI4501" s="29"/>
      <c r="MJ4501" s="29"/>
      <c r="MK4501" s="29"/>
      <c r="ML4501" s="29"/>
      <c r="MM4501" s="29"/>
      <c r="MN4501" s="29"/>
      <c r="MO4501" s="29"/>
      <c r="MP4501" s="29"/>
      <c r="MQ4501" s="29"/>
      <c r="MR4501" s="29"/>
      <c r="MS4501" s="29"/>
      <c r="MT4501" s="29"/>
      <c r="MU4501" s="29"/>
      <c r="MV4501" s="29"/>
      <c r="MW4501" s="29"/>
      <c r="MX4501" s="29"/>
      <c r="MY4501" s="29"/>
      <c r="MZ4501" s="29"/>
      <c r="NA4501" s="29"/>
      <c r="NB4501" s="29"/>
      <c r="NC4501" s="29"/>
      <c r="ND4501" s="29"/>
      <c r="NE4501" s="29"/>
      <c r="NF4501" s="29"/>
      <c r="NG4501" s="29"/>
      <c r="NH4501" s="29"/>
      <c r="NI4501" s="29"/>
      <c r="NJ4501" s="29"/>
      <c r="NK4501" s="29"/>
      <c r="NL4501" s="29"/>
      <c r="NM4501" s="29"/>
      <c r="NN4501" s="29"/>
      <c r="NO4501" s="29"/>
      <c r="NP4501" s="29"/>
      <c r="NQ4501" s="29"/>
      <c r="NR4501" s="29"/>
      <c r="NS4501" s="29"/>
      <c r="NT4501" s="29"/>
      <c r="NU4501" s="29"/>
      <c r="NV4501" s="29"/>
      <c r="NW4501" s="29"/>
      <c r="NX4501" s="29"/>
      <c r="NY4501" s="29"/>
      <c r="NZ4501" s="29"/>
      <c r="OA4501" s="29"/>
      <c r="OB4501" s="29"/>
      <c r="OC4501" s="29"/>
      <c r="OD4501" s="29"/>
      <c r="OE4501" s="29"/>
      <c r="OF4501" s="29"/>
      <c r="OG4501" s="29"/>
      <c r="OH4501" s="29"/>
    </row>
    <row r="4502" spans="1:398" ht="16.5" customHeight="1">
      <c r="A4502" s="30" t="s">
        <v>5742</v>
      </c>
      <c r="B4502" s="13"/>
      <c r="C4502" s="487"/>
      <c r="D4502" s="12"/>
      <c r="E4502" s="14" t="s">
        <v>8559</v>
      </c>
      <c r="F4502" s="14" t="s">
        <v>1385</v>
      </c>
      <c r="G4502" s="14" t="s">
        <v>414</v>
      </c>
      <c r="H4502" s="15">
        <v>0</v>
      </c>
      <c r="I4502" s="15">
        <v>1</v>
      </c>
      <c r="J4502" s="15">
        <v>0</v>
      </c>
      <c r="K4502" s="15">
        <v>0</v>
      </c>
      <c r="L4502" s="16" t="s">
        <v>5725</v>
      </c>
      <c r="M4502" s="16"/>
      <c r="N4502" s="16" t="s">
        <v>41</v>
      </c>
      <c r="O4502" s="94">
        <v>1000</v>
      </c>
      <c r="P4502" s="94">
        <v>0</v>
      </c>
      <c r="Q4502" s="94">
        <v>0</v>
      </c>
      <c r="R4502" s="18" t="s">
        <v>33</v>
      </c>
      <c r="S4502" s="19">
        <v>60</v>
      </c>
      <c r="T4502" s="19">
        <v>110</v>
      </c>
      <c r="U4502" s="19">
        <v>10</v>
      </c>
      <c r="V4502" s="19">
        <v>0</v>
      </c>
      <c r="W4502" s="20">
        <f>(T4502*U4502)/1000</f>
        <v>1.1000000000000001</v>
      </c>
      <c r="X4502" s="21">
        <v>1100</v>
      </c>
      <c r="Y4502" s="22" t="s">
        <v>33</v>
      </c>
      <c r="Z4502" s="86" t="s">
        <v>62</v>
      </c>
      <c r="AA4502" s="86">
        <v>0</v>
      </c>
      <c r="AB4502" s="14" t="s">
        <v>414</v>
      </c>
      <c r="AC4502" s="14" t="s">
        <v>414</v>
      </c>
      <c r="AD4502" s="25"/>
      <c r="AE4502" s="26"/>
      <c r="AF4502" s="27"/>
      <c r="AG4502" s="31"/>
      <c r="AH4502" s="32"/>
      <c r="AI4502" s="32"/>
      <c r="AJ4502" s="32"/>
      <c r="AK4502" s="32"/>
      <c r="AL4502" s="32"/>
      <c r="AM4502" s="32"/>
      <c r="AN4502" s="32"/>
      <c r="AO4502" s="32"/>
      <c r="AP4502" s="12"/>
      <c r="AQ4502" s="12"/>
      <c r="AR4502" s="12"/>
      <c r="AS4502" s="12"/>
      <c r="AT4502" s="12"/>
      <c r="AU4502" s="12"/>
      <c r="AV4502" s="12"/>
      <c r="AW4502" s="12"/>
      <c r="AX4502" s="12"/>
      <c r="AY4502" s="12"/>
      <c r="AZ4502" s="12"/>
      <c r="BA4502" s="12"/>
      <c r="BB4502" s="12"/>
      <c r="BC4502" s="12"/>
      <c r="BD4502" s="12"/>
      <c r="BE4502" s="12"/>
      <c r="BF4502" s="12"/>
      <c r="BG4502" s="12"/>
      <c r="BH4502" s="12"/>
      <c r="BI4502" s="12"/>
      <c r="BJ4502" s="12"/>
      <c r="BK4502" s="12"/>
      <c r="BL4502" s="12"/>
      <c r="BM4502" s="12"/>
      <c r="BN4502" s="12"/>
      <c r="BO4502" s="12"/>
      <c r="BP4502" s="12"/>
      <c r="BQ4502" s="12"/>
      <c r="BR4502" s="29"/>
      <c r="BS4502" s="29"/>
      <c r="BT4502" s="29"/>
      <c r="BU4502" s="29"/>
      <c r="BV4502" s="29"/>
      <c r="BW4502" s="29"/>
      <c r="BX4502" s="29"/>
      <c r="BY4502" s="29"/>
      <c r="BZ4502" s="29"/>
      <c r="CA4502" s="29"/>
      <c r="CB4502" s="29"/>
      <c r="CC4502" s="29"/>
      <c r="CD4502" s="29"/>
      <c r="CE4502" s="29"/>
      <c r="CF4502" s="29"/>
      <c r="CG4502" s="29"/>
      <c r="CH4502" s="29"/>
      <c r="CI4502" s="29"/>
      <c r="CJ4502" s="29"/>
      <c r="CK4502" s="29"/>
      <c r="CL4502" s="29"/>
      <c r="CM4502" s="29"/>
      <c r="CN4502" s="29"/>
      <c r="CO4502" s="29"/>
      <c r="CP4502" s="29"/>
      <c r="CQ4502" s="29"/>
      <c r="CR4502" s="29"/>
      <c r="CS4502" s="29"/>
      <c r="CT4502" s="29"/>
      <c r="CU4502" s="29"/>
      <c r="CV4502" s="29"/>
      <c r="CW4502" s="29"/>
      <c r="CX4502" s="29"/>
      <c r="CY4502" s="29"/>
      <c r="CZ4502" s="29"/>
      <c r="DA4502" s="29"/>
      <c r="DB4502" s="29"/>
      <c r="DC4502" s="29"/>
      <c r="DD4502" s="29"/>
      <c r="DE4502" s="29"/>
      <c r="DF4502" s="29"/>
      <c r="DG4502" s="29"/>
      <c r="DH4502" s="29"/>
      <c r="DI4502" s="29"/>
      <c r="DJ4502" s="29"/>
      <c r="DK4502" s="29"/>
      <c r="DL4502" s="29"/>
      <c r="DM4502" s="29"/>
      <c r="DN4502" s="29"/>
      <c r="DO4502" s="29"/>
      <c r="DP4502" s="29"/>
      <c r="DQ4502" s="29"/>
      <c r="DR4502" s="29"/>
      <c r="DS4502" s="29"/>
      <c r="DT4502" s="29"/>
      <c r="DU4502" s="29"/>
      <c r="DV4502" s="29"/>
      <c r="DW4502" s="29"/>
      <c r="DX4502" s="29"/>
      <c r="DY4502" s="29"/>
      <c r="DZ4502" s="29"/>
      <c r="EA4502" s="29"/>
      <c r="EB4502" s="29"/>
      <c r="EC4502" s="29"/>
      <c r="ED4502" s="29"/>
      <c r="EE4502" s="29"/>
      <c r="EF4502" s="29"/>
      <c r="EG4502" s="29"/>
      <c r="EH4502" s="29"/>
      <c r="EI4502" s="29"/>
      <c r="EJ4502" s="29"/>
      <c r="EK4502" s="29"/>
      <c r="EL4502" s="29"/>
      <c r="EM4502" s="29"/>
      <c r="EN4502" s="29"/>
      <c r="EO4502" s="29"/>
      <c r="EP4502" s="29"/>
      <c r="EQ4502" s="29"/>
      <c r="ER4502" s="29"/>
      <c r="ES4502" s="29"/>
      <c r="ET4502" s="29"/>
      <c r="EU4502" s="29"/>
      <c r="EV4502" s="29"/>
      <c r="EW4502" s="29"/>
      <c r="EX4502" s="29"/>
      <c r="EY4502" s="29"/>
      <c r="EZ4502" s="29"/>
      <c r="FA4502" s="29"/>
      <c r="FB4502" s="29"/>
      <c r="FC4502" s="29"/>
      <c r="FD4502" s="29"/>
      <c r="FE4502" s="29"/>
      <c r="FF4502" s="29"/>
      <c r="FG4502" s="29"/>
      <c r="FH4502" s="29"/>
      <c r="FI4502" s="29"/>
      <c r="FJ4502" s="29"/>
      <c r="FK4502" s="29"/>
      <c r="FL4502" s="29"/>
      <c r="FM4502" s="29"/>
      <c r="FN4502" s="29"/>
      <c r="FO4502" s="29"/>
      <c r="FP4502" s="29"/>
      <c r="FQ4502" s="29"/>
      <c r="FR4502" s="29"/>
      <c r="FS4502" s="29"/>
      <c r="FT4502" s="29"/>
      <c r="FU4502" s="29"/>
      <c r="FV4502" s="29"/>
      <c r="FW4502" s="29"/>
      <c r="FX4502" s="29"/>
      <c r="FY4502" s="29"/>
      <c r="FZ4502" s="29"/>
      <c r="GA4502" s="29"/>
      <c r="GB4502" s="29"/>
      <c r="GC4502" s="29"/>
      <c r="GD4502" s="29"/>
      <c r="GE4502" s="29"/>
      <c r="GF4502" s="29"/>
      <c r="GG4502" s="29"/>
      <c r="GH4502" s="29"/>
      <c r="GI4502" s="29"/>
      <c r="GJ4502" s="29"/>
      <c r="GK4502" s="29"/>
      <c r="GL4502" s="29"/>
      <c r="GM4502" s="29"/>
      <c r="GN4502" s="29"/>
      <c r="GO4502" s="29"/>
      <c r="GP4502" s="29"/>
      <c r="GQ4502" s="29"/>
      <c r="GR4502" s="29"/>
      <c r="GS4502" s="29"/>
      <c r="GT4502" s="29"/>
      <c r="GU4502" s="29"/>
      <c r="GV4502" s="29"/>
      <c r="GW4502" s="29"/>
      <c r="GX4502" s="29"/>
      <c r="GY4502" s="29"/>
      <c r="GZ4502" s="29"/>
      <c r="HA4502" s="29"/>
      <c r="HB4502" s="29"/>
      <c r="HC4502" s="29"/>
      <c r="HD4502" s="29"/>
      <c r="HE4502" s="29"/>
      <c r="HF4502" s="29"/>
      <c r="HG4502" s="29"/>
      <c r="HH4502" s="29"/>
      <c r="HI4502" s="29"/>
      <c r="HJ4502" s="29"/>
      <c r="HK4502" s="29"/>
      <c r="HL4502" s="29"/>
      <c r="HM4502" s="29"/>
      <c r="HN4502" s="29"/>
      <c r="HO4502" s="29"/>
      <c r="HP4502" s="29"/>
      <c r="HQ4502" s="29"/>
      <c r="HR4502" s="29"/>
      <c r="HS4502" s="29"/>
      <c r="HT4502" s="29"/>
      <c r="HU4502" s="29"/>
      <c r="HV4502" s="29"/>
      <c r="HW4502" s="29"/>
      <c r="HX4502" s="29"/>
      <c r="HY4502" s="29"/>
      <c r="HZ4502" s="29"/>
      <c r="IA4502" s="29"/>
      <c r="IB4502" s="29"/>
      <c r="IC4502" s="29"/>
      <c r="ID4502" s="29"/>
      <c r="IE4502" s="29"/>
      <c r="IF4502" s="29"/>
      <c r="IG4502" s="29"/>
      <c r="IH4502" s="29"/>
      <c r="II4502" s="29"/>
      <c r="IJ4502" s="29"/>
      <c r="IK4502" s="29"/>
      <c r="IL4502" s="29"/>
      <c r="IM4502" s="29"/>
      <c r="IN4502" s="29"/>
      <c r="IO4502" s="29"/>
      <c r="IP4502" s="29"/>
      <c r="IQ4502" s="29"/>
      <c r="IR4502" s="29"/>
      <c r="IS4502" s="29"/>
      <c r="IT4502" s="29"/>
      <c r="IU4502" s="29"/>
      <c r="IV4502" s="29"/>
      <c r="IW4502" s="29"/>
      <c r="IX4502" s="29"/>
      <c r="IY4502" s="29"/>
      <c r="IZ4502" s="29"/>
      <c r="JA4502" s="29"/>
      <c r="JB4502" s="29"/>
      <c r="JC4502" s="29"/>
      <c r="JD4502" s="29"/>
      <c r="JE4502" s="29"/>
      <c r="JF4502" s="29"/>
      <c r="JG4502" s="29"/>
      <c r="JH4502" s="29"/>
      <c r="JI4502" s="29"/>
      <c r="JJ4502" s="29"/>
      <c r="JK4502" s="29"/>
      <c r="JL4502" s="29"/>
      <c r="JM4502" s="29"/>
      <c r="JN4502" s="29"/>
      <c r="JO4502" s="29"/>
      <c r="JP4502" s="29"/>
      <c r="JQ4502" s="29"/>
      <c r="JR4502" s="29"/>
      <c r="JS4502" s="29"/>
      <c r="JT4502" s="29"/>
      <c r="JU4502" s="29"/>
      <c r="JV4502" s="29"/>
      <c r="JW4502" s="29"/>
      <c r="JX4502" s="29"/>
      <c r="JY4502" s="29"/>
      <c r="JZ4502" s="29"/>
      <c r="KA4502" s="29"/>
      <c r="KB4502" s="29"/>
      <c r="KC4502" s="29"/>
      <c r="KD4502" s="29"/>
      <c r="KE4502" s="29"/>
      <c r="KF4502" s="29"/>
      <c r="KG4502" s="29"/>
      <c r="KH4502" s="29"/>
      <c r="KI4502" s="29"/>
      <c r="KJ4502" s="29"/>
      <c r="KK4502" s="29"/>
      <c r="KL4502" s="29"/>
      <c r="KM4502" s="29"/>
      <c r="KN4502" s="29"/>
      <c r="KO4502" s="29"/>
      <c r="KP4502" s="29"/>
      <c r="KQ4502" s="29"/>
      <c r="KR4502" s="29"/>
      <c r="KS4502" s="29"/>
      <c r="KT4502" s="29"/>
      <c r="KU4502" s="29"/>
      <c r="KV4502" s="29"/>
      <c r="KW4502" s="29"/>
      <c r="KX4502" s="29"/>
      <c r="KY4502" s="29"/>
      <c r="KZ4502" s="29"/>
      <c r="LA4502" s="29"/>
      <c r="LB4502" s="29"/>
      <c r="LC4502" s="29"/>
      <c r="LD4502" s="29"/>
      <c r="LE4502" s="29"/>
      <c r="LF4502" s="29"/>
      <c r="LG4502" s="29"/>
      <c r="LH4502" s="29"/>
      <c r="LI4502" s="29"/>
      <c r="LJ4502" s="29"/>
      <c r="LK4502" s="29"/>
      <c r="LL4502" s="29"/>
      <c r="LM4502" s="29"/>
      <c r="LN4502" s="29"/>
      <c r="LO4502" s="29"/>
      <c r="LP4502" s="29"/>
      <c r="LQ4502" s="29"/>
      <c r="LR4502" s="29"/>
      <c r="LS4502" s="29"/>
      <c r="LT4502" s="29"/>
      <c r="LU4502" s="29"/>
      <c r="LV4502" s="29"/>
      <c r="LW4502" s="29"/>
      <c r="LX4502" s="29"/>
      <c r="LY4502" s="29"/>
      <c r="LZ4502" s="29"/>
      <c r="MA4502" s="29"/>
      <c r="MB4502" s="29"/>
      <c r="MC4502" s="29"/>
      <c r="MD4502" s="29"/>
      <c r="ME4502" s="29"/>
      <c r="MF4502" s="29"/>
      <c r="MG4502" s="29"/>
      <c r="MH4502" s="29"/>
      <c r="MI4502" s="29"/>
      <c r="MJ4502" s="29"/>
      <c r="MK4502" s="29"/>
      <c r="ML4502" s="29"/>
      <c r="MM4502" s="29"/>
      <c r="MN4502" s="29"/>
      <c r="MO4502" s="29"/>
      <c r="MP4502" s="29"/>
      <c r="MQ4502" s="29"/>
      <c r="MR4502" s="29"/>
      <c r="MS4502" s="29"/>
      <c r="MT4502" s="29"/>
      <c r="MU4502" s="29"/>
      <c r="MV4502" s="29"/>
      <c r="MW4502" s="29"/>
      <c r="MX4502" s="29"/>
      <c r="MY4502" s="29"/>
      <c r="MZ4502" s="29"/>
      <c r="NA4502" s="29"/>
      <c r="NB4502" s="29"/>
      <c r="NC4502" s="29"/>
      <c r="ND4502" s="29"/>
      <c r="NE4502" s="29"/>
      <c r="NF4502" s="29"/>
      <c r="NG4502" s="29"/>
      <c r="NH4502" s="29"/>
      <c r="NI4502" s="29"/>
      <c r="NJ4502" s="29"/>
      <c r="NK4502" s="29"/>
      <c r="NL4502" s="29"/>
      <c r="NM4502" s="29"/>
      <c r="NN4502" s="29"/>
      <c r="NO4502" s="29"/>
      <c r="NP4502" s="29"/>
      <c r="NQ4502" s="29"/>
      <c r="NR4502" s="29"/>
      <c r="NS4502" s="29"/>
      <c r="NT4502" s="29"/>
      <c r="NU4502" s="29"/>
      <c r="NV4502" s="29"/>
      <c r="NW4502" s="29"/>
      <c r="NX4502" s="29"/>
      <c r="NY4502" s="29"/>
      <c r="NZ4502" s="29"/>
      <c r="OA4502" s="29"/>
      <c r="OB4502" s="29"/>
      <c r="OC4502" s="29"/>
      <c r="OD4502" s="29"/>
      <c r="OE4502" s="29"/>
      <c r="OF4502" s="29"/>
      <c r="OG4502" s="29"/>
      <c r="OH4502" s="29"/>
    </row>
    <row r="4503" spans="1:398" ht="16.5" customHeight="1">
      <c r="A4503" s="30" t="s">
        <v>5742</v>
      </c>
      <c r="B4503" s="13"/>
      <c r="C4503" s="487"/>
      <c r="D4503" s="12"/>
      <c r="E4503" s="14" t="s">
        <v>8553</v>
      </c>
      <c r="F4503" s="14" t="s">
        <v>8554</v>
      </c>
      <c r="G4503" s="37" t="s">
        <v>8555</v>
      </c>
      <c r="H4503" s="15"/>
      <c r="I4503" s="15">
        <v>1</v>
      </c>
      <c r="J4503" s="15">
        <v>0</v>
      </c>
      <c r="K4503" s="15">
        <v>0</v>
      </c>
      <c r="L4503" s="16" t="s">
        <v>5725</v>
      </c>
      <c r="M4503" s="16"/>
      <c r="N4503" s="16" t="s">
        <v>41</v>
      </c>
      <c r="O4503" s="94">
        <v>1440</v>
      </c>
      <c r="P4503" s="94">
        <v>0</v>
      </c>
      <c r="Q4503" s="94">
        <v>0</v>
      </c>
      <c r="R4503" s="18" t="s">
        <v>33</v>
      </c>
      <c r="S4503" s="19">
        <v>60</v>
      </c>
      <c r="T4503" s="19">
        <v>110</v>
      </c>
      <c r="U4503" s="19">
        <v>7.8</v>
      </c>
      <c r="V4503" s="19"/>
      <c r="W4503" s="20">
        <f>(T4503*U4503)/1000</f>
        <v>0.85799999999999998</v>
      </c>
      <c r="X4503" s="21">
        <v>1235.52</v>
      </c>
      <c r="Y4503" s="22" t="s">
        <v>33</v>
      </c>
      <c r="Z4503" s="86" t="s">
        <v>62</v>
      </c>
      <c r="AA4503" s="86">
        <v>0</v>
      </c>
      <c r="AB4503" s="14" t="s">
        <v>414</v>
      </c>
      <c r="AC4503" s="14" t="s">
        <v>414</v>
      </c>
      <c r="AD4503" s="25"/>
      <c r="AE4503" s="26"/>
      <c r="AF4503" s="27"/>
      <c r="AG4503" s="31"/>
      <c r="AH4503" s="32"/>
      <c r="AI4503" s="32"/>
      <c r="AJ4503" s="32"/>
      <c r="AK4503" s="32"/>
      <c r="AL4503" s="32"/>
      <c r="AM4503" s="32"/>
      <c r="AN4503" s="32"/>
      <c r="AO4503" s="32"/>
      <c r="AP4503" s="12"/>
      <c r="AQ4503" s="12"/>
      <c r="AR4503" s="12"/>
      <c r="AS4503" s="12"/>
      <c r="AT4503" s="12"/>
      <c r="AU4503" s="12"/>
      <c r="AV4503" s="12"/>
      <c r="AW4503" s="12"/>
      <c r="AX4503" s="12"/>
      <c r="AY4503" s="12"/>
      <c r="AZ4503" s="12"/>
      <c r="BA4503" s="12"/>
      <c r="BB4503" s="12"/>
      <c r="BC4503" s="12"/>
      <c r="BD4503" s="12"/>
      <c r="BE4503" s="12"/>
      <c r="BF4503" s="12"/>
      <c r="BG4503" s="12"/>
      <c r="BH4503" s="12"/>
      <c r="BI4503" s="12"/>
      <c r="BJ4503" s="12"/>
      <c r="BK4503" s="12"/>
      <c r="BL4503" s="12"/>
      <c r="BM4503" s="12"/>
      <c r="BN4503" s="12"/>
      <c r="BO4503" s="12"/>
      <c r="BP4503" s="12"/>
      <c r="BQ4503" s="12"/>
      <c r="BR4503" s="29"/>
      <c r="BS4503" s="29"/>
      <c r="BT4503" s="29"/>
      <c r="BU4503" s="29"/>
      <c r="BV4503" s="29"/>
      <c r="BW4503" s="29"/>
      <c r="BX4503" s="29"/>
      <c r="BY4503" s="29"/>
      <c r="BZ4503" s="29"/>
      <c r="CA4503" s="29"/>
      <c r="CB4503" s="29"/>
      <c r="CC4503" s="29"/>
      <c r="CD4503" s="29"/>
      <c r="CE4503" s="29"/>
      <c r="CF4503" s="29"/>
      <c r="CG4503" s="29"/>
      <c r="CH4503" s="29"/>
      <c r="CI4503" s="29"/>
      <c r="CJ4503" s="29"/>
      <c r="CK4503" s="29"/>
      <c r="CL4503" s="29"/>
      <c r="CM4503" s="29"/>
      <c r="CN4503" s="29"/>
      <c r="CO4503" s="29"/>
      <c r="CP4503" s="29"/>
      <c r="CQ4503" s="29"/>
      <c r="CR4503" s="29"/>
      <c r="CS4503" s="29"/>
      <c r="CT4503" s="29"/>
      <c r="CU4503" s="29"/>
      <c r="CV4503" s="29"/>
      <c r="CW4503" s="29"/>
      <c r="CX4503" s="29"/>
      <c r="CY4503" s="29"/>
      <c r="CZ4503" s="29"/>
      <c r="DA4503" s="29"/>
      <c r="DB4503" s="29"/>
      <c r="DC4503" s="29"/>
      <c r="DD4503" s="29"/>
      <c r="DE4503" s="29"/>
      <c r="DF4503" s="29"/>
      <c r="DG4503" s="29"/>
      <c r="DH4503" s="29"/>
      <c r="DI4503" s="29"/>
      <c r="DJ4503" s="29"/>
      <c r="DK4503" s="29"/>
      <c r="DL4503" s="29"/>
      <c r="DM4503" s="29"/>
      <c r="DN4503" s="29"/>
      <c r="DO4503" s="29"/>
      <c r="DP4503" s="29"/>
      <c r="DQ4503" s="29"/>
      <c r="DR4503" s="29"/>
      <c r="DS4503" s="29"/>
      <c r="DT4503" s="29"/>
      <c r="DU4503" s="29"/>
      <c r="DV4503" s="29"/>
      <c r="DW4503" s="29"/>
      <c r="DX4503" s="29"/>
      <c r="DY4503" s="29"/>
      <c r="DZ4503" s="29"/>
      <c r="EA4503" s="29"/>
      <c r="EB4503" s="29"/>
      <c r="EC4503" s="29"/>
      <c r="ED4503" s="29"/>
      <c r="EE4503" s="29"/>
      <c r="EF4503" s="29"/>
      <c r="EG4503" s="29"/>
      <c r="EH4503" s="29"/>
      <c r="EI4503" s="29"/>
      <c r="EJ4503" s="29"/>
      <c r="EK4503" s="29"/>
      <c r="EL4503" s="29"/>
      <c r="EM4503" s="29"/>
      <c r="EN4503" s="29"/>
      <c r="EO4503" s="29"/>
      <c r="EP4503" s="29"/>
      <c r="EQ4503" s="29"/>
      <c r="ER4503" s="29"/>
      <c r="ES4503" s="29"/>
      <c r="ET4503" s="29"/>
      <c r="EU4503" s="29"/>
      <c r="EV4503" s="29"/>
      <c r="EW4503" s="29"/>
      <c r="EX4503" s="29"/>
      <c r="EY4503" s="29"/>
      <c r="EZ4503" s="29"/>
      <c r="FA4503" s="29"/>
      <c r="FB4503" s="29"/>
      <c r="FC4503" s="29"/>
      <c r="FD4503" s="29"/>
      <c r="FE4503" s="29"/>
      <c r="FF4503" s="29"/>
      <c r="FG4503" s="29"/>
      <c r="FH4503" s="29"/>
      <c r="FI4503" s="29"/>
      <c r="FJ4503" s="29"/>
      <c r="FK4503" s="29"/>
      <c r="FL4503" s="29"/>
      <c r="FM4503" s="29"/>
      <c r="FN4503" s="29"/>
      <c r="FO4503" s="29"/>
      <c r="FP4503" s="29"/>
      <c r="FQ4503" s="29"/>
      <c r="FR4503" s="29"/>
      <c r="FS4503" s="29"/>
      <c r="FT4503" s="29"/>
      <c r="FU4503" s="29"/>
      <c r="FV4503" s="29"/>
      <c r="FW4503" s="29"/>
      <c r="FX4503" s="29"/>
      <c r="FY4503" s="29"/>
      <c r="FZ4503" s="29"/>
      <c r="GA4503" s="29"/>
      <c r="GB4503" s="29"/>
      <c r="GC4503" s="29"/>
      <c r="GD4503" s="29"/>
      <c r="GE4503" s="29"/>
      <c r="GF4503" s="29"/>
      <c r="GG4503" s="29"/>
      <c r="GH4503" s="29"/>
      <c r="GI4503" s="29"/>
      <c r="GJ4503" s="29"/>
      <c r="GK4503" s="29"/>
      <c r="GL4503" s="29"/>
      <c r="GM4503" s="29"/>
      <c r="GN4503" s="29"/>
      <c r="GO4503" s="29"/>
      <c r="GP4503" s="29"/>
      <c r="GQ4503" s="29"/>
      <c r="GR4503" s="29"/>
      <c r="GS4503" s="29"/>
      <c r="GT4503" s="29"/>
      <c r="GU4503" s="29"/>
      <c r="GV4503" s="29"/>
      <c r="GW4503" s="29"/>
      <c r="GX4503" s="29"/>
      <c r="GY4503" s="29"/>
      <c r="GZ4503" s="29"/>
      <c r="HA4503" s="29"/>
      <c r="HB4503" s="29"/>
      <c r="HC4503" s="29"/>
      <c r="HD4503" s="29"/>
      <c r="HE4503" s="29"/>
      <c r="HF4503" s="29"/>
      <c r="HG4503" s="29"/>
      <c r="HH4503" s="29"/>
      <c r="HI4503" s="29"/>
      <c r="HJ4503" s="29"/>
      <c r="HK4503" s="29"/>
      <c r="HL4503" s="29"/>
      <c r="HM4503" s="29"/>
      <c r="HN4503" s="29"/>
      <c r="HO4503" s="29"/>
      <c r="HP4503" s="29"/>
      <c r="HQ4503" s="29"/>
      <c r="HR4503" s="29"/>
      <c r="HS4503" s="29"/>
      <c r="HT4503" s="29"/>
      <c r="HU4503" s="29"/>
      <c r="HV4503" s="29"/>
      <c r="HW4503" s="29"/>
      <c r="HX4503" s="29"/>
      <c r="HY4503" s="29"/>
      <c r="HZ4503" s="29"/>
      <c r="IA4503" s="29"/>
      <c r="IB4503" s="29"/>
      <c r="IC4503" s="29"/>
      <c r="ID4503" s="29"/>
      <c r="IE4503" s="29"/>
      <c r="IF4503" s="29"/>
      <c r="IG4503" s="29"/>
      <c r="IH4503" s="29"/>
      <c r="II4503" s="29"/>
      <c r="IJ4503" s="29"/>
      <c r="IK4503" s="29"/>
      <c r="IL4503" s="29"/>
      <c r="IM4503" s="29"/>
      <c r="IN4503" s="29"/>
      <c r="IO4503" s="29"/>
      <c r="IP4503" s="29"/>
      <c r="IQ4503" s="29"/>
      <c r="IR4503" s="29"/>
      <c r="IS4503" s="29"/>
      <c r="IT4503" s="29"/>
      <c r="IU4503" s="29"/>
      <c r="IV4503" s="29"/>
      <c r="IW4503" s="29"/>
      <c r="IX4503" s="29"/>
      <c r="IY4503" s="29"/>
      <c r="IZ4503" s="29"/>
      <c r="JA4503" s="29"/>
      <c r="JB4503" s="29"/>
      <c r="JC4503" s="29"/>
      <c r="JD4503" s="29"/>
      <c r="JE4503" s="29"/>
      <c r="JF4503" s="29"/>
      <c r="JG4503" s="29"/>
      <c r="JH4503" s="29"/>
      <c r="JI4503" s="29"/>
      <c r="JJ4503" s="29"/>
      <c r="JK4503" s="29"/>
      <c r="JL4503" s="29"/>
      <c r="JM4503" s="29"/>
      <c r="JN4503" s="29"/>
      <c r="JO4503" s="29"/>
      <c r="JP4503" s="29"/>
      <c r="JQ4503" s="29"/>
      <c r="JR4503" s="29"/>
      <c r="JS4503" s="29"/>
      <c r="JT4503" s="29"/>
      <c r="JU4503" s="29"/>
      <c r="JV4503" s="29"/>
      <c r="JW4503" s="29"/>
      <c r="JX4503" s="29"/>
      <c r="JY4503" s="29"/>
      <c r="JZ4503" s="29"/>
      <c r="KA4503" s="29"/>
      <c r="KB4503" s="29"/>
      <c r="KC4503" s="29"/>
      <c r="KD4503" s="29"/>
      <c r="KE4503" s="29"/>
      <c r="KF4503" s="29"/>
      <c r="KG4503" s="29"/>
      <c r="KH4503" s="29"/>
      <c r="KI4503" s="29"/>
      <c r="KJ4503" s="29"/>
      <c r="KK4503" s="29"/>
      <c r="KL4503" s="29"/>
      <c r="KM4503" s="29"/>
      <c r="KN4503" s="29"/>
      <c r="KO4503" s="29"/>
      <c r="KP4503" s="29"/>
      <c r="KQ4503" s="29"/>
      <c r="KR4503" s="29"/>
      <c r="KS4503" s="29"/>
      <c r="KT4503" s="29"/>
      <c r="KU4503" s="29"/>
      <c r="KV4503" s="29"/>
      <c r="KW4503" s="29"/>
      <c r="KX4503" s="29"/>
      <c r="KY4503" s="29"/>
      <c r="KZ4503" s="29"/>
      <c r="LA4503" s="29"/>
      <c r="LB4503" s="29"/>
      <c r="LC4503" s="29"/>
      <c r="LD4503" s="29"/>
      <c r="LE4503" s="29"/>
      <c r="LF4503" s="29"/>
      <c r="LG4503" s="29"/>
      <c r="LH4503" s="29"/>
      <c r="LI4503" s="29"/>
      <c r="LJ4503" s="29"/>
      <c r="LK4503" s="29"/>
      <c r="LL4503" s="29"/>
      <c r="LM4503" s="29"/>
      <c r="LN4503" s="29"/>
      <c r="LO4503" s="29"/>
      <c r="LP4503" s="29"/>
      <c r="LQ4503" s="29"/>
      <c r="LR4503" s="29"/>
      <c r="LS4503" s="29"/>
      <c r="LT4503" s="29"/>
      <c r="LU4503" s="29"/>
      <c r="LV4503" s="29"/>
      <c r="LW4503" s="29"/>
      <c r="LX4503" s="29"/>
      <c r="LY4503" s="29"/>
      <c r="LZ4503" s="29"/>
      <c r="MA4503" s="29"/>
      <c r="MB4503" s="29"/>
      <c r="MC4503" s="29"/>
      <c r="MD4503" s="29"/>
      <c r="ME4503" s="29"/>
      <c r="MF4503" s="29"/>
      <c r="MG4503" s="29"/>
      <c r="MH4503" s="29"/>
      <c r="MI4503" s="29"/>
      <c r="MJ4503" s="29"/>
      <c r="MK4503" s="29"/>
      <c r="ML4503" s="29"/>
      <c r="MM4503" s="29"/>
      <c r="MN4503" s="29"/>
      <c r="MO4503" s="29"/>
      <c r="MP4503" s="29"/>
      <c r="MQ4503" s="29"/>
      <c r="MR4503" s="29"/>
      <c r="MS4503" s="29"/>
      <c r="MT4503" s="29"/>
      <c r="MU4503" s="29"/>
      <c r="MV4503" s="29"/>
      <c r="MW4503" s="29"/>
      <c r="MX4503" s="29"/>
      <c r="MY4503" s="29"/>
      <c r="MZ4503" s="29"/>
      <c r="NA4503" s="29"/>
      <c r="NB4503" s="29"/>
      <c r="NC4503" s="29"/>
      <c r="ND4503" s="29"/>
      <c r="NE4503" s="29"/>
      <c r="NF4503" s="29"/>
      <c r="NG4503" s="29"/>
      <c r="NH4503" s="29"/>
      <c r="NI4503" s="29"/>
      <c r="NJ4503" s="29"/>
      <c r="NK4503" s="29"/>
      <c r="NL4503" s="29"/>
      <c r="NM4503" s="29"/>
      <c r="NN4503" s="29"/>
      <c r="NO4503" s="29"/>
      <c r="NP4503" s="29"/>
      <c r="NQ4503" s="29"/>
      <c r="NR4503" s="29"/>
      <c r="NS4503" s="29"/>
      <c r="NT4503" s="29"/>
      <c r="NU4503" s="29"/>
      <c r="NV4503" s="29"/>
      <c r="NW4503" s="29"/>
      <c r="NX4503" s="29"/>
      <c r="NY4503" s="29"/>
      <c r="NZ4503" s="29"/>
      <c r="OA4503" s="29"/>
      <c r="OB4503" s="29"/>
      <c r="OC4503" s="29"/>
      <c r="OD4503" s="29"/>
      <c r="OE4503" s="29"/>
      <c r="OF4503" s="29"/>
      <c r="OG4503" s="29"/>
      <c r="OH4503" s="29"/>
    </row>
    <row r="4504" spans="1:398" ht="16.5" customHeight="1">
      <c r="A4504" s="30" t="s">
        <v>5742</v>
      </c>
      <c r="B4504" s="13"/>
      <c r="C4504" s="487"/>
      <c r="D4504" s="12"/>
      <c r="E4504" s="14" t="s">
        <v>4535</v>
      </c>
      <c r="F4504" s="14" t="s">
        <v>5693</v>
      </c>
      <c r="G4504" s="14" t="s">
        <v>5767</v>
      </c>
      <c r="H4504" s="15" t="s">
        <v>68</v>
      </c>
      <c r="I4504" s="15">
        <v>1</v>
      </c>
      <c r="J4504" s="430" t="s">
        <v>68</v>
      </c>
      <c r="K4504" s="430" t="s">
        <v>68</v>
      </c>
      <c r="L4504" s="16" t="s">
        <v>5750</v>
      </c>
      <c r="M4504" s="16"/>
      <c r="N4504" s="16" t="s">
        <v>56</v>
      </c>
      <c r="O4504" s="17">
        <v>2400</v>
      </c>
      <c r="P4504" s="17">
        <v>0</v>
      </c>
      <c r="Q4504" s="17">
        <v>0</v>
      </c>
      <c r="R4504" s="18" t="s">
        <v>33</v>
      </c>
      <c r="S4504" s="19">
        <v>60</v>
      </c>
      <c r="T4504" s="19">
        <v>110</v>
      </c>
      <c r="U4504" s="19">
        <v>5</v>
      </c>
      <c r="V4504" s="19">
        <v>0</v>
      </c>
      <c r="W4504" s="20">
        <v>0.55000000000000004</v>
      </c>
      <c r="X4504" s="21">
        <v>1320</v>
      </c>
      <c r="Y4504" s="22" t="s">
        <v>33</v>
      </c>
      <c r="Z4504" s="86" t="s">
        <v>62</v>
      </c>
      <c r="AA4504" s="86">
        <v>0</v>
      </c>
      <c r="AB4504" s="86" t="s">
        <v>68</v>
      </c>
      <c r="AC4504" s="86" t="s">
        <v>68</v>
      </c>
      <c r="AD4504" s="25"/>
      <c r="AE4504" s="26"/>
      <c r="AF4504" s="27"/>
      <c r="AG4504" s="31"/>
      <c r="AH4504" s="32"/>
      <c r="AI4504" s="32"/>
      <c r="AJ4504" s="32"/>
      <c r="AK4504" s="32"/>
      <c r="AL4504" s="32"/>
      <c r="AM4504" s="32"/>
      <c r="AN4504" s="32"/>
      <c r="AO4504" s="32"/>
      <c r="AP4504" s="12"/>
      <c r="AQ4504" s="12"/>
      <c r="AR4504" s="12"/>
      <c r="AS4504" s="12"/>
      <c r="AT4504" s="12"/>
      <c r="AU4504" s="12"/>
      <c r="AV4504" s="12"/>
      <c r="AW4504" s="12"/>
      <c r="AX4504" s="12"/>
      <c r="AY4504" s="12"/>
      <c r="AZ4504" s="12"/>
      <c r="BA4504" s="12"/>
      <c r="BB4504" s="12"/>
      <c r="BC4504" s="12"/>
      <c r="BD4504" s="12"/>
      <c r="BE4504" s="12"/>
      <c r="BF4504" s="12"/>
      <c r="BG4504" s="12"/>
      <c r="BH4504" s="12"/>
      <c r="BI4504" s="12"/>
      <c r="BJ4504" s="12"/>
      <c r="BK4504" s="12"/>
      <c r="BL4504" s="12"/>
      <c r="BM4504" s="12"/>
      <c r="BN4504" s="12"/>
      <c r="BO4504" s="12"/>
      <c r="BP4504" s="12"/>
      <c r="BQ4504" s="12"/>
      <c r="BR4504" s="29"/>
      <c r="BS4504" s="29"/>
      <c r="BT4504" s="29"/>
      <c r="BU4504" s="29"/>
      <c r="BV4504" s="29"/>
      <c r="BW4504" s="29"/>
      <c r="BX4504" s="29"/>
      <c r="BY4504" s="29"/>
      <c r="BZ4504" s="29"/>
      <c r="CA4504" s="29"/>
      <c r="CB4504" s="29"/>
      <c r="CC4504" s="29"/>
      <c r="CD4504" s="29"/>
      <c r="CE4504" s="29"/>
      <c r="CF4504" s="29"/>
      <c r="CG4504" s="29"/>
      <c r="CH4504" s="29"/>
      <c r="CI4504" s="29"/>
      <c r="CJ4504" s="29"/>
      <c r="CK4504" s="29"/>
      <c r="CL4504" s="29"/>
      <c r="CM4504" s="29"/>
      <c r="CN4504" s="29"/>
      <c r="CO4504" s="29"/>
      <c r="CP4504" s="29"/>
      <c r="CQ4504" s="29"/>
      <c r="CR4504" s="29"/>
      <c r="CS4504" s="29"/>
      <c r="CT4504" s="29"/>
      <c r="CU4504" s="29"/>
      <c r="CV4504" s="29"/>
      <c r="CW4504" s="29"/>
      <c r="CX4504" s="29"/>
      <c r="CY4504" s="29"/>
      <c r="CZ4504" s="29"/>
      <c r="DA4504" s="29"/>
      <c r="DB4504" s="29"/>
      <c r="DC4504" s="29"/>
      <c r="DD4504" s="29"/>
      <c r="DE4504" s="29"/>
      <c r="DF4504" s="29"/>
      <c r="DG4504" s="29"/>
      <c r="DH4504" s="29"/>
      <c r="DI4504" s="29"/>
      <c r="DJ4504" s="29"/>
      <c r="DK4504" s="29"/>
      <c r="DL4504" s="29"/>
      <c r="DM4504" s="29"/>
      <c r="DN4504" s="29"/>
      <c r="DO4504" s="29"/>
      <c r="DP4504" s="29"/>
      <c r="DQ4504" s="29"/>
      <c r="DR4504" s="29"/>
      <c r="DS4504" s="29"/>
      <c r="DT4504" s="29"/>
      <c r="DU4504" s="29"/>
      <c r="DV4504" s="29"/>
      <c r="DW4504" s="29"/>
      <c r="DX4504" s="29"/>
      <c r="DY4504" s="29"/>
      <c r="DZ4504" s="29"/>
      <c r="EA4504" s="29"/>
      <c r="EB4504" s="29"/>
      <c r="EC4504" s="29"/>
      <c r="ED4504" s="29"/>
      <c r="EE4504" s="29"/>
      <c r="EF4504" s="29"/>
      <c r="EG4504" s="29"/>
      <c r="EH4504" s="29"/>
      <c r="EI4504" s="29"/>
      <c r="EJ4504" s="29"/>
      <c r="EK4504" s="29"/>
      <c r="EL4504" s="29"/>
      <c r="EM4504" s="29"/>
      <c r="EN4504" s="29"/>
      <c r="EO4504" s="29"/>
      <c r="EP4504" s="29"/>
      <c r="EQ4504" s="29"/>
      <c r="ER4504" s="29"/>
      <c r="ES4504" s="29"/>
      <c r="ET4504" s="29"/>
      <c r="EU4504" s="29"/>
      <c r="EV4504" s="29"/>
      <c r="EW4504" s="29"/>
      <c r="EX4504" s="29"/>
      <c r="EY4504" s="29"/>
      <c r="EZ4504" s="29"/>
      <c r="FA4504" s="29"/>
      <c r="FB4504" s="29"/>
      <c r="FC4504" s="29"/>
      <c r="FD4504" s="29"/>
      <c r="FE4504" s="29"/>
      <c r="FF4504" s="29"/>
      <c r="FG4504" s="29"/>
      <c r="FH4504" s="29"/>
      <c r="FI4504" s="29"/>
      <c r="FJ4504" s="29"/>
      <c r="FK4504" s="29"/>
      <c r="FL4504" s="29"/>
      <c r="FM4504" s="29"/>
      <c r="FN4504" s="29"/>
      <c r="FO4504" s="29"/>
      <c r="FP4504" s="29"/>
      <c r="FQ4504" s="29"/>
      <c r="FR4504" s="29"/>
      <c r="FS4504" s="29"/>
      <c r="FT4504" s="29"/>
      <c r="FU4504" s="29"/>
      <c r="FV4504" s="29"/>
      <c r="FW4504" s="29"/>
      <c r="FX4504" s="29"/>
      <c r="FY4504" s="29"/>
      <c r="FZ4504" s="29"/>
      <c r="GA4504" s="29"/>
      <c r="GB4504" s="29"/>
      <c r="GC4504" s="29"/>
      <c r="GD4504" s="29"/>
      <c r="GE4504" s="29"/>
      <c r="GF4504" s="29"/>
      <c r="GG4504" s="29"/>
      <c r="GH4504" s="29"/>
      <c r="GI4504" s="29"/>
      <c r="GJ4504" s="29"/>
      <c r="GK4504" s="29"/>
      <c r="GL4504" s="29"/>
      <c r="GM4504" s="29"/>
      <c r="GN4504" s="29"/>
      <c r="GO4504" s="29"/>
      <c r="GP4504" s="29"/>
      <c r="GQ4504" s="29"/>
      <c r="GR4504" s="29"/>
      <c r="GS4504" s="29"/>
      <c r="GT4504" s="29"/>
      <c r="GU4504" s="29"/>
      <c r="GV4504" s="29"/>
      <c r="GW4504" s="29"/>
      <c r="GX4504" s="29"/>
      <c r="GY4504" s="29"/>
      <c r="GZ4504" s="29"/>
      <c r="HA4504" s="29"/>
      <c r="HB4504" s="29"/>
      <c r="HC4504" s="29"/>
      <c r="HD4504" s="29"/>
      <c r="HE4504" s="29"/>
      <c r="HF4504" s="29"/>
      <c r="HG4504" s="29"/>
      <c r="HH4504" s="29"/>
      <c r="HI4504" s="29"/>
      <c r="HJ4504" s="29"/>
      <c r="HK4504" s="29"/>
      <c r="HL4504" s="29"/>
      <c r="HM4504" s="29"/>
      <c r="HN4504" s="29"/>
      <c r="HO4504" s="29"/>
      <c r="HP4504" s="29"/>
      <c r="HQ4504" s="29"/>
      <c r="HR4504" s="29"/>
      <c r="HS4504" s="29"/>
      <c r="HT4504" s="29"/>
      <c r="HU4504" s="29"/>
      <c r="HV4504" s="29"/>
      <c r="HW4504" s="29"/>
      <c r="HX4504" s="29"/>
      <c r="HY4504" s="29"/>
      <c r="HZ4504" s="29"/>
      <c r="IA4504" s="29"/>
      <c r="IB4504" s="29"/>
      <c r="IC4504" s="29"/>
      <c r="ID4504" s="29"/>
      <c r="IE4504" s="29"/>
      <c r="IF4504" s="29"/>
      <c r="IG4504" s="29"/>
      <c r="IH4504" s="29"/>
      <c r="II4504" s="29"/>
      <c r="IJ4504" s="29"/>
      <c r="IK4504" s="29"/>
      <c r="IL4504" s="29"/>
      <c r="IM4504" s="29"/>
      <c r="IN4504" s="29"/>
      <c r="IO4504" s="29"/>
      <c r="IP4504" s="29"/>
      <c r="IQ4504" s="29"/>
      <c r="IR4504" s="29"/>
      <c r="IS4504" s="29"/>
      <c r="IT4504" s="29"/>
      <c r="IU4504" s="29"/>
      <c r="IV4504" s="29"/>
      <c r="IW4504" s="29"/>
      <c r="IX4504" s="29"/>
      <c r="IY4504" s="29"/>
      <c r="IZ4504" s="29"/>
      <c r="JA4504" s="29"/>
      <c r="JB4504" s="29"/>
      <c r="JC4504" s="29"/>
      <c r="JD4504" s="29"/>
      <c r="JE4504" s="29"/>
      <c r="JF4504" s="29"/>
      <c r="JG4504" s="29"/>
      <c r="JH4504" s="29"/>
      <c r="JI4504" s="29"/>
      <c r="JJ4504" s="29"/>
      <c r="JK4504" s="29"/>
      <c r="JL4504" s="29"/>
      <c r="JM4504" s="29"/>
      <c r="JN4504" s="29"/>
      <c r="JO4504" s="29"/>
      <c r="JP4504" s="29"/>
      <c r="JQ4504" s="29"/>
      <c r="JR4504" s="29"/>
      <c r="JS4504" s="29"/>
      <c r="JT4504" s="29"/>
      <c r="JU4504" s="29"/>
      <c r="JV4504" s="29"/>
      <c r="JW4504" s="29"/>
      <c r="JX4504" s="29"/>
      <c r="JY4504" s="29"/>
      <c r="JZ4504" s="29"/>
      <c r="KA4504" s="29"/>
      <c r="KB4504" s="29"/>
      <c r="KC4504" s="29"/>
      <c r="KD4504" s="29"/>
      <c r="KE4504" s="29"/>
      <c r="KF4504" s="29"/>
      <c r="KG4504" s="29"/>
      <c r="KH4504" s="29"/>
      <c r="KI4504" s="29"/>
      <c r="KJ4504" s="29"/>
      <c r="KK4504" s="29"/>
      <c r="KL4504" s="29"/>
      <c r="KM4504" s="29"/>
      <c r="KN4504" s="29"/>
      <c r="KO4504" s="29"/>
      <c r="KP4504" s="29"/>
      <c r="KQ4504" s="29"/>
      <c r="KR4504" s="29"/>
      <c r="KS4504" s="29"/>
      <c r="KT4504" s="29"/>
      <c r="KU4504" s="29"/>
      <c r="KV4504" s="29"/>
      <c r="KW4504" s="29"/>
      <c r="KX4504" s="29"/>
      <c r="KY4504" s="29"/>
      <c r="KZ4504" s="29"/>
      <c r="LA4504" s="29"/>
      <c r="LB4504" s="29"/>
      <c r="LC4504" s="29"/>
      <c r="LD4504" s="29"/>
      <c r="LE4504" s="29"/>
      <c r="LF4504" s="29"/>
      <c r="LG4504" s="29"/>
      <c r="LH4504" s="29"/>
      <c r="LI4504" s="29"/>
      <c r="LJ4504" s="29"/>
      <c r="LK4504" s="29"/>
      <c r="LL4504" s="29"/>
      <c r="LM4504" s="29"/>
      <c r="LN4504" s="29"/>
      <c r="LO4504" s="29"/>
      <c r="LP4504" s="29"/>
      <c r="LQ4504" s="29"/>
      <c r="LR4504" s="29"/>
      <c r="LS4504" s="29"/>
      <c r="LT4504" s="29"/>
      <c r="LU4504" s="29"/>
      <c r="LV4504" s="29"/>
      <c r="LW4504" s="29"/>
      <c r="LX4504" s="29"/>
      <c r="LY4504" s="29"/>
      <c r="LZ4504" s="29"/>
      <c r="MA4504" s="29"/>
      <c r="MB4504" s="29"/>
      <c r="MC4504" s="29"/>
      <c r="MD4504" s="29"/>
      <c r="ME4504" s="29"/>
      <c r="MF4504" s="29"/>
      <c r="MG4504" s="29"/>
      <c r="MH4504" s="29"/>
      <c r="MI4504" s="29"/>
      <c r="MJ4504" s="29"/>
      <c r="MK4504" s="29"/>
      <c r="ML4504" s="29"/>
      <c r="MM4504" s="29"/>
      <c r="MN4504" s="29"/>
      <c r="MO4504" s="29"/>
      <c r="MP4504" s="29"/>
      <c r="MQ4504" s="29"/>
      <c r="MR4504" s="29"/>
      <c r="MS4504" s="29"/>
      <c r="MT4504" s="29"/>
      <c r="MU4504" s="29"/>
      <c r="MV4504" s="29"/>
      <c r="MW4504" s="29"/>
      <c r="MX4504" s="29"/>
      <c r="MY4504" s="29"/>
      <c r="MZ4504" s="29"/>
      <c r="NA4504" s="29"/>
      <c r="NB4504" s="29"/>
      <c r="NC4504" s="29"/>
      <c r="ND4504" s="29"/>
      <c r="NE4504" s="29"/>
      <c r="NF4504" s="29"/>
      <c r="NG4504" s="29"/>
      <c r="NH4504" s="29"/>
      <c r="NI4504" s="29"/>
      <c r="NJ4504" s="29"/>
      <c r="NK4504" s="29"/>
      <c r="NL4504" s="29"/>
      <c r="NM4504" s="29"/>
      <c r="NN4504" s="29"/>
      <c r="NO4504" s="29"/>
      <c r="NP4504" s="29"/>
      <c r="NQ4504" s="29"/>
      <c r="NR4504" s="29"/>
      <c r="NS4504" s="29"/>
      <c r="NT4504" s="29"/>
      <c r="NU4504" s="29"/>
      <c r="NV4504" s="29"/>
      <c r="NW4504" s="29"/>
      <c r="NX4504" s="29"/>
      <c r="NY4504" s="29"/>
      <c r="NZ4504" s="29"/>
      <c r="OA4504" s="29"/>
      <c r="OB4504" s="29"/>
      <c r="OC4504" s="29"/>
      <c r="OD4504" s="29"/>
      <c r="OE4504" s="29"/>
      <c r="OF4504" s="29"/>
      <c r="OG4504" s="29"/>
      <c r="OH4504" s="29"/>
    </row>
    <row r="4505" spans="1:398" ht="16.5" customHeight="1">
      <c r="A4505" s="30" t="s">
        <v>5742</v>
      </c>
      <c r="B4505" s="13"/>
      <c r="C4505" s="487"/>
      <c r="D4505" s="12"/>
      <c r="E4505" s="14" t="s">
        <v>5762</v>
      </c>
      <c r="F4505" s="14" t="s">
        <v>3833</v>
      </c>
      <c r="G4505" s="14" t="s">
        <v>414</v>
      </c>
      <c r="H4505" s="15">
        <v>2008</v>
      </c>
      <c r="I4505" s="15">
        <v>1</v>
      </c>
      <c r="J4505" s="15">
        <v>0</v>
      </c>
      <c r="K4505" s="15">
        <v>0</v>
      </c>
      <c r="L4505" s="16" t="s">
        <v>5789</v>
      </c>
      <c r="M4505" s="16"/>
      <c r="N4505" s="16" t="s">
        <v>41</v>
      </c>
      <c r="O4505" s="17">
        <v>2400</v>
      </c>
      <c r="P4505" s="17">
        <v>0</v>
      </c>
      <c r="Q4505" s="17">
        <v>0</v>
      </c>
      <c r="R4505" s="18" t="s">
        <v>33</v>
      </c>
      <c r="S4505" s="19">
        <v>60</v>
      </c>
      <c r="T4505" s="19">
        <v>110</v>
      </c>
      <c r="U4505" s="19">
        <v>5</v>
      </c>
      <c r="V4505" s="19">
        <v>0</v>
      </c>
      <c r="W4505" s="20">
        <v>0.55000000000000004</v>
      </c>
      <c r="X4505" s="21">
        <v>1320</v>
      </c>
      <c r="Y4505" s="22" t="s">
        <v>33</v>
      </c>
      <c r="Z4505" s="86" t="s">
        <v>62</v>
      </c>
      <c r="AA4505" s="86">
        <v>0</v>
      </c>
      <c r="AB4505" s="86" t="s">
        <v>414</v>
      </c>
      <c r="AC4505" s="86" t="s">
        <v>414</v>
      </c>
      <c r="AD4505" s="25"/>
      <c r="AE4505" s="26"/>
      <c r="AF4505" s="27"/>
      <c r="AG4505" s="31"/>
      <c r="AH4505" s="32"/>
      <c r="AI4505" s="32"/>
      <c r="AJ4505" s="32"/>
      <c r="AK4505" s="32"/>
      <c r="AL4505" s="32"/>
      <c r="AM4505" s="32"/>
      <c r="AN4505" s="32"/>
      <c r="AO4505" s="32"/>
      <c r="AP4505" s="12"/>
      <c r="AQ4505" s="12"/>
      <c r="AR4505" s="12"/>
      <c r="AS4505" s="12"/>
      <c r="AT4505" s="12"/>
      <c r="AU4505" s="12"/>
      <c r="AV4505" s="12"/>
      <c r="AW4505" s="12"/>
      <c r="AX4505" s="12"/>
      <c r="AY4505" s="12"/>
      <c r="AZ4505" s="12"/>
      <c r="BA4505" s="12"/>
      <c r="BB4505" s="12"/>
      <c r="BC4505" s="12"/>
      <c r="BD4505" s="12"/>
      <c r="BE4505" s="12"/>
      <c r="BF4505" s="12"/>
      <c r="BG4505" s="12"/>
      <c r="BH4505" s="12"/>
      <c r="BI4505" s="12"/>
      <c r="BJ4505" s="12"/>
      <c r="BK4505" s="12"/>
      <c r="BL4505" s="12"/>
      <c r="BM4505" s="12"/>
      <c r="BN4505" s="12"/>
      <c r="BO4505" s="12"/>
      <c r="BP4505" s="12"/>
      <c r="BQ4505" s="12"/>
      <c r="BR4505" s="29"/>
      <c r="BS4505" s="29"/>
      <c r="BT4505" s="29"/>
      <c r="BU4505" s="29"/>
      <c r="BV4505" s="29"/>
      <c r="BW4505" s="29"/>
      <c r="BX4505" s="29"/>
      <c r="BY4505" s="29"/>
      <c r="BZ4505" s="29"/>
      <c r="CA4505" s="29"/>
      <c r="CB4505" s="29"/>
      <c r="CC4505" s="29"/>
      <c r="CD4505" s="29"/>
      <c r="CE4505" s="29"/>
      <c r="CF4505" s="29"/>
      <c r="CG4505" s="29"/>
      <c r="CH4505" s="29"/>
      <c r="CI4505" s="29"/>
      <c r="CJ4505" s="29"/>
      <c r="CK4505" s="29"/>
      <c r="CL4505" s="29"/>
      <c r="CM4505" s="29"/>
      <c r="CN4505" s="29"/>
      <c r="CO4505" s="29"/>
      <c r="CP4505" s="29"/>
      <c r="CQ4505" s="29"/>
      <c r="CR4505" s="29"/>
      <c r="CS4505" s="29"/>
      <c r="CT4505" s="29"/>
      <c r="CU4505" s="29"/>
      <c r="CV4505" s="29"/>
      <c r="CW4505" s="29"/>
      <c r="CX4505" s="29"/>
      <c r="CY4505" s="29"/>
      <c r="CZ4505" s="29"/>
      <c r="DA4505" s="29"/>
      <c r="DB4505" s="29"/>
      <c r="DC4505" s="29"/>
      <c r="DD4505" s="29"/>
      <c r="DE4505" s="29"/>
      <c r="DF4505" s="29"/>
      <c r="DG4505" s="29"/>
      <c r="DH4505" s="29"/>
      <c r="DI4505" s="29"/>
      <c r="DJ4505" s="29"/>
      <c r="DK4505" s="29"/>
      <c r="DL4505" s="29"/>
      <c r="DM4505" s="29"/>
      <c r="DN4505" s="29"/>
      <c r="DO4505" s="29"/>
      <c r="DP4505" s="29"/>
      <c r="DQ4505" s="29"/>
      <c r="DR4505" s="29"/>
      <c r="DS4505" s="29"/>
      <c r="DT4505" s="29"/>
      <c r="DU4505" s="29"/>
      <c r="DV4505" s="29"/>
      <c r="DW4505" s="29"/>
      <c r="DX4505" s="29"/>
      <c r="DY4505" s="29"/>
      <c r="DZ4505" s="29"/>
      <c r="EA4505" s="29"/>
      <c r="EB4505" s="29"/>
      <c r="EC4505" s="29"/>
      <c r="ED4505" s="29"/>
      <c r="EE4505" s="29"/>
      <c r="EF4505" s="29"/>
      <c r="EG4505" s="29"/>
      <c r="EH4505" s="29"/>
      <c r="EI4505" s="29"/>
      <c r="EJ4505" s="29"/>
      <c r="EK4505" s="29"/>
      <c r="EL4505" s="29"/>
      <c r="EM4505" s="29"/>
      <c r="EN4505" s="29"/>
      <c r="EO4505" s="29"/>
      <c r="EP4505" s="29"/>
      <c r="EQ4505" s="29"/>
      <c r="ER4505" s="29"/>
      <c r="ES4505" s="29"/>
      <c r="ET4505" s="29"/>
      <c r="EU4505" s="29"/>
      <c r="EV4505" s="29"/>
      <c r="EW4505" s="29"/>
      <c r="EX4505" s="29"/>
      <c r="EY4505" s="29"/>
      <c r="EZ4505" s="29"/>
      <c r="FA4505" s="29"/>
      <c r="FB4505" s="29"/>
      <c r="FC4505" s="29"/>
      <c r="FD4505" s="29"/>
      <c r="FE4505" s="29"/>
      <c r="FF4505" s="29"/>
      <c r="FG4505" s="29"/>
      <c r="FH4505" s="29"/>
      <c r="FI4505" s="29"/>
      <c r="FJ4505" s="29"/>
      <c r="FK4505" s="29"/>
      <c r="FL4505" s="29"/>
      <c r="FM4505" s="29"/>
      <c r="FN4505" s="29"/>
      <c r="FO4505" s="29"/>
      <c r="FP4505" s="29"/>
      <c r="FQ4505" s="29"/>
      <c r="FR4505" s="29"/>
      <c r="FS4505" s="29"/>
      <c r="FT4505" s="29"/>
      <c r="FU4505" s="29"/>
      <c r="FV4505" s="29"/>
      <c r="FW4505" s="29"/>
      <c r="FX4505" s="29"/>
      <c r="FY4505" s="29"/>
      <c r="FZ4505" s="29"/>
      <c r="GA4505" s="29"/>
      <c r="GB4505" s="29"/>
      <c r="GC4505" s="29"/>
      <c r="GD4505" s="29"/>
      <c r="GE4505" s="29"/>
      <c r="GF4505" s="29"/>
      <c r="GG4505" s="29"/>
      <c r="GH4505" s="29"/>
      <c r="GI4505" s="29"/>
      <c r="GJ4505" s="29"/>
      <c r="GK4505" s="29"/>
      <c r="GL4505" s="29"/>
      <c r="GM4505" s="29"/>
      <c r="GN4505" s="29"/>
      <c r="GO4505" s="29"/>
      <c r="GP4505" s="29"/>
      <c r="GQ4505" s="29"/>
      <c r="GR4505" s="29"/>
      <c r="GS4505" s="29"/>
      <c r="GT4505" s="29"/>
      <c r="GU4505" s="29"/>
      <c r="GV4505" s="29"/>
      <c r="GW4505" s="29"/>
      <c r="GX4505" s="29"/>
      <c r="GY4505" s="29"/>
      <c r="GZ4505" s="29"/>
      <c r="HA4505" s="29"/>
      <c r="HB4505" s="29"/>
      <c r="HC4505" s="29"/>
      <c r="HD4505" s="29"/>
      <c r="HE4505" s="29"/>
      <c r="HF4505" s="29"/>
      <c r="HG4505" s="29"/>
      <c r="HH4505" s="29"/>
      <c r="HI4505" s="29"/>
      <c r="HJ4505" s="29"/>
      <c r="HK4505" s="29"/>
      <c r="HL4505" s="29"/>
      <c r="HM4505" s="29"/>
      <c r="HN4505" s="29"/>
      <c r="HO4505" s="29"/>
      <c r="HP4505" s="29"/>
      <c r="HQ4505" s="29"/>
      <c r="HR4505" s="29"/>
      <c r="HS4505" s="29"/>
      <c r="HT4505" s="29"/>
      <c r="HU4505" s="29"/>
      <c r="HV4505" s="29"/>
      <c r="HW4505" s="29"/>
      <c r="HX4505" s="29"/>
      <c r="HY4505" s="29"/>
      <c r="HZ4505" s="29"/>
      <c r="IA4505" s="29"/>
      <c r="IB4505" s="29"/>
      <c r="IC4505" s="29"/>
      <c r="ID4505" s="29"/>
      <c r="IE4505" s="29"/>
      <c r="IF4505" s="29"/>
      <c r="IG4505" s="29"/>
      <c r="IH4505" s="29"/>
      <c r="II4505" s="29"/>
      <c r="IJ4505" s="29"/>
      <c r="IK4505" s="29"/>
      <c r="IL4505" s="29"/>
      <c r="IM4505" s="29"/>
      <c r="IN4505" s="29"/>
      <c r="IO4505" s="29"/>
      <c r="IP4505" s="29"/>
      <c r="IQ4505" s="29"/>
      <c r="IR4505" s="29"/>
      <c r="IS4505" s="29"/>
      <c r="IT4505" s="29"/>
      <c r="IU4505" s="29"/>
      <c r="IV4505" s="29"/>
      <c r="IW4505" s="29"/>
      <c r="IX4505" s="29"/>
      <c r="IY4505" s="29"/>
      <c r="IZ4505" s="29"/>
      <c r="JA4505" s="29"/>
      <c r="JB4505" s="29"/>
      <c r="JC4505" s="29"/>
      <c r="JD4505" s="29"/>
      <c r="JE4505" s="29"/>
      <c r="JF4505" s="29"/>
      <c r="JG4505" s="29"/>
      <c r="JH4505" s="29"/>
      <c r="JI4505" s="29"/>
      <c r="JJ4505" s="29"/>
      <c r="JK4505" s="29"/>
      <c r="JL4505" s="29"/>
      <c r="JM4505" s="29"/>
      <c r="JN4505" s="29"/>
      <c r="JO4505" s="29"/>
      <c r="JP4505" s="29"/>
      <c r="JQ4505" s="29"/>
      <c r="JR4505" s="29"/>
      <c r="JS4505" s="29"/>
      <c r="JT4505" s="29"/>
      <c r="JU4505" s="29"/>
      <c r="JV4505" s="29"/>
      <c r="JW4505" s="29"/>
      <c r="JX4505" s="29"/>
      <c r="JY4505" s="29"/>
      <c r="JZ4505" s="29"/>
      <c r="KA4505" s="29"/>
      <c r="KB4505" s="29"/>
      <c r="KC4505" s="29"/>
      <c r="KD4505" s="29"/>
      <c r="KE4505" s="29"/>
      <c r="KF4505" s="29"/>
      <c r="KG4505" s="29"/>
      <c r="KH4505" s="29"/>
      <c r="KI4505" s="29"/>
      <c r="KJ4505" s="29"/>
      <c r="KK4505" s="29"/>
      <c r="KL4505" s="29"/>
      <c r="KM4505" s="29"/>
      <c r="KN4505" s="29"/>
      <c r="KO4505" s="29"/>
      <c r="KP4505" s="29"/>
      <c r="KQ4505" s="29"/>
      <c r="KR4505" s="29"/>
      <c r="KS4505" s="29"/>
      <c r="KT4505" s="29"/>
      <c r="KU4505" s="29"/>
      <c r="KV4505" s="29"/>
      <c r="KW4505" s="29"/>
      <c r="KX4505" s="29"/>
      <c r="KY4505" s="29"/>
      <c r="KZ4505" s="29"/>
      <c r="LA4505" s="29"/>
      <c r="LB4505" s="29"/>
      <c r="LC4505" s="29"/>
      <c r="LD4505" s="29"/>
      <c r="LE4505" s="29"/>
      <c r="LF4505" s="29"/>
      <c r="LG4505" s="29"/>
      <c r="LH4505" s="29"/>
      <c r="LI4505" s="29"/>
      <c r="LJ4505" s="29"/>
      <c r="LK4505" s="29"/>
      <c r="LL4505" s="29"/>
      <c r="LM4505" s="29"/>
      <c r="LN4505" s="29"/>
      <c r="LO4505" s="29"/>
      <c r="LP4505" s="29"/>
      <c r="LQ4505" s="29"/>
      <c r="LR4505" s="29"/>
      <c r="LS4505" s="29"/>
      <c r="LT4505" s="29"/>
      <c r="LU4505" s="29"/>
      <c r="LV4505" s="29"/>
      <c r="LW4505" s="29"/>
      <c r="LX4505" s="29"/>
      <c r="LY4505" s="29"/>
      <c r="LZ4505" s="29"/>
      <c r="MA4505" s="29"/>
      <c r="MB4505" s="29"/>
      <c r="MC4505" s="29"/>
      <c r="MD4505" s="29"/>
      <c r="ME4505" s="29"/>
      <c r="MF4505" s="29"/>
      <c r="MG4505" s="29"/>
      <c r="MH4505" s="29"/>
      <c r="MI4505" s="29"/>
      <c r="MJ4505" s="29"/>
      <c r="MK4505" s="29"/>
      <c r="ML4505" s="29"/>
      <c r="MM4505" s="29"/>
      <c r="MN4505" s="29"/>
      <c r="MO4505" s="29"/>
      <c r="MP4505" s="29"/>
      <c r="MQ4505" s="29"/>
      <c r="MR4505" s="29"/>
      <c r="MS4505" s="29"/>
      <c r="MT4505" s="29"/>
      <c r="MU4505" s="29"/>
      <c r="MV4505" s="29"/>
      <c r="MW4505" s="29"/>
      <c r="MX4505" s="29"/>
      <c r="MY4505" s="29"/>
      <c r="MZ4505" s="29"/>
      <c r="NA4505" s="29"/>
      <c r="NB4505" s="29"/>
      <c r="NC4505" s="29"/>
      <c r="ND4505" s="29"/>
      <c r="NE4505" s="29"/>
      <c r="NF4505" s="29"/>
      <c r="NG4505" s="29"/>
      <c r="NH4505" s="29"/>
      <c r="NI4505" s="29"/>
      <c r="NJ4505" s="29"/>
      <c r="NK4505" s="29"/>
      <c r="NL4505" s="29"/>
      <c r="NM4505" s="29"/>
      <c r="NN4505" s="29"/>
      <c r="NO4505" s="29"/>
      <c r="NP4505" s="29"/>
      <c r="NQ4505" s="29"/>
      <c r="NR4505" s="29"/>
      <c r="NS4505" s="29"/>
      <c r="NT4505" s="29"/>
      <c r="NU4505" s="29"/>
      <c r="NV4505" s="29"/>
      <c r="NW4505" s="29"/>
      <c r="NX4505" s="29"/>
      <c r="NY4505" s="29"/>
      <c r="NZ4505" s="29"/>
      <c r="OA4505" s="29"/>
      <c r="OB4505" s="29"/>
      <c r="OC4505" s="29"/>
      <c r="OD4505" s="29"/>
      <c r="OE4505" s="29"/>
      <c r="OF4505" s="29"/>
      <c r="OG4505" s="29"/>
      <c r="OH4505" s="29"/>
    </row>
    <row r="4506" spans="1:398" ht="16.5" customHeight="1">
      <c r="A4506" s="30" t="s">
        <v>5742</v>
      </c>
      <c r="B4506" s="13"/>
      <c r="C4506" s="368"/>
      <c r="D4506" s="12"/>
      <c r="E4506" s="14" t="s">
        <v>379</v>
      </c>
      <c r="F4506" s="14"/>
      <c r="G4506" s="14"/>
      <c r="H4506" s="15"/>
      <c r="I4506" s="15">
        <v>1</v>
      </c>
      <c r="J4506" s="15"/>
      <c r="K4506" s="15"/>
      <c r="L4506" s="16" t="s">
        <v>5810</v>
      </c>
      <c r="M4506" s="16"/>
      <c r="N4506" s="16" t="s">
        <v>61</v>
      </c>
      <c r="O4506" s="94">
        <v>1500</v>
      </c>
      <c r="P4506" s="94">
        <v>0</v>
      </c>
      <c r="Q4506" s="94">
        <v>0</v>
      </c>
      <c r="R4506" s="94" t="s">
        <v>33</v>
      </c>
      <c r="S4506" s="19">
        <v>60</v>
      </c>
      <c r="T4506" s="19">
        <v>220</v>
      </c>
      <c r="U4506" s="19">
        <v>0</v>
      </c>
      <c r="V4506" s="19">
        <v>0</v>
      </c>
      <c r="W4506" s="20">
        <v>0.9</v>
      </c>
      <c r="X4506" s="21">
        <v>1350</v>
      </c>
      <c r="Y4506" s="22" t="s">
        <v>33</v>
      </c>
      <c r="Z4506" s="86" t="s">
        <v>62</v>
      </c>
      <c r="AA4506" s="86">
        <v>0</v>
      </c>
      <c r="AB4506" s="14" t="s">
        <v>414</v>
      </c>
      <c r="AC4506" s="14" t="s">
        <v>414</v>
      </c>
      <c r="AD4506" s="25"/>
      <c r="AE4506" s="26"/>
      <c r="AF4506" s="27"/>
      <c r="AG4506" s="31"/>
      <c r="AH4506" s="32"/>
      <c r="AI4506" s="32"/>
      <c r="AJ4506" s="32"/>
      <c r="AK4506" s="32"/>
      <c r="AL4506" s="32"/>
      <c r="AM4506" s="32"/>
      <c r="AN4506" s="32"/>
      <c r="AO4506" s="32"/>
      <c r="AP4506" s="12"/>
      <c r="AQ4506" s="12"/>
      <c r="AR4506" s="12"/>
      <c r="AS4506" s="12"/>
      <c r="AT4506" s="12"/>
      <c r="AU4506" s="12"/>
      <c r="AV4506" s="12"/>
      <c r="AW4506" s="12"/>
      <c r="AX4506" s="12"/>
      <c r="AY4506" s="12"/>
      <c r="AZ4506" s="12"/>
      <c r="BA4506" s="12"/>
      <c r="BB4506" s="12"/>
      <c r="BC4506" s="12"/>
      <c r="BD4506" s="12"/>
      <c r="BE4506" s="12"/>
      <c r="BF4506" s="12"/>
      <c r="BG4506" s="12"/>
      <c r="BH4506" s="12"/>
      <c r="BI4506" s="12"/>
      <c r="BJ4506" s="12"/>
      <c r="BK4506" s="12"/>
      <c r="BL4506" s="12"/>
      <c r="BM4506" s="12"/>
      <c r="BN4506" s="12"/>
      <c r="BO4506" s="12"/>
      <c r="BP4506" s="12"/>
      <c r="BQ4506" s="12"/>
      <c r="BR4506" s="29"/>
      <c r="BS4506" s="29"/>
      <c r="BT4506" s="29"/>
      <c r="BU4506" s="29"/>
      <c r="BV4506" s="29"/>
      <c r="BW4506" s="29"/>
      <c r="BX4506" s="29"/>
      <c r="BY4506" s="29"/>
      <c r="BZ4506" s="29"/>
      <c r="CA4506" s="29"/>
      <c r="CB4506" s="29"/>
      <c r="CC4506" s="29"/>
      <c r="CD4506" s="29"/>
      <c r="CE4506" s="29"/>
      <c r="CF4506" s="29"/>
      <c r="CG4506" s="29"/>
      <c r="CH4506" s="29"/>
      <c r="CI4506" s="29"/>
      <c r="CJ4506" s="29"/>
      <c r="CK4506" s="29"/>
      <c r="CL4506" s="29"/>
      <c r="CM4506" s="29"/>
      <c r="CN4506" s="29"/>
      <c r="CO4506" s="29"/>
      <c r="CP4506" s="29"/>
      <c r="CQ4506" s="29"/>
      <c r="CR4506" s="29"/>
      <c r="CS4506" s="29"/>
      <c r="CT4506" s="29"/>
      <c r="CU4506" s="29"/>
      <c r="CV4506" s="29"/>
      <c r="CW4506" s="29"/>
      <c r="CX4506" s="29"/>
      <c r="CY4506" s="29"/>
      <c r="CZ4506" s="29"/>
      <c r="DA4506" s="29"/>
      <c r="DB4506" s="29"/>
      <c r="DC4506" s="29"/>
      <c r="DD4506" s="29"/>
      <c r="DE4506" s="29"/>
      <c r="DF4506" s="29"/>
      <c r="DG4506" s="29"/>
      <c r="DH4506" s="29"/>
      <c r="DI4506" s="29"/>
      <c r="DJ4506" s="29"/>
      <c r="DK4506" s="29"/>
      <c r="DL4506" s="29"/>
      <c r="DM4506" s="29"/>
      <c r="DN4506" s="29"/>
      <c r="DO4506" s="29"/>
      <c r="DP4506" s="29"/>
      <c r="DQ4506" s="29"/>
      <c r="DR4506" s="29"/>
      <c r="DS4506" s="29"/>
      <c r="DT4506" s="29"/>
      <c r="DU4506" s="29"/>
      <c r="DV4506" s="29"/>
      <c r="DW4506" s="29"/>
      <c r="DX4506" s="29"/>
      <c r="DY4506" s="29"/>
      <c r="DZ4506" s="29"/>
      <c r="EA4506" s="29"/>
      <c r="EB4506" s="29"/>
      <c r="EC4506" s="29"/>
      <c r="ED4506" s="29"/>
      <c r="EE4506" s="29"/>
      <c r="EF4506" s="29"/>
      <c r="EG4506" s="29"/>
      <c r="EH4506" s="29"/>
      <c r="EI4506" s="29"/>
      <c r="EJ4506" s="29"/>
      <c r="EK4506" s="29"/>
      <c r="EL4506" s="29"/>
      <c r="EM4506" s="29"/>
      <c r="EN4506" s="29"/>
      <c r="EO4506" s="29"/>
      <c r="EP4506" s="29"/>
      <c r="EQ4506" s="29"/>
      <c r="ER4506" s="29"/>
      <c r="ES4506" s="29"/>
      <c r="ET4506" s="29"/>
      <c r="EU4506" s="29"/>
      <c r="EV4506" s="29"/>
      <c r="EW4506" s="29"/>
      <c r="EX4506" s="29"/>
      <c r="EY4506" s="29"/>
      <c r="EZ4506" s="29"/>
      <c r="FA4506" s="29"/>
      <c r="FB4506" s="29"/>
      <c r="FC4506" s="29"/>
      <c r="FD4506" s="29"/>
      <c r="FE4506" s="29"/>
      <c r="FF4506" s="29"/>
      <c r="FG4506" s="29"/>
      <c r="FH4506" s="29"/>
      <c r="FI4506" s="29"/>
      <c r="FJ4506" s="29"/>
      <c r="FK4506" s="29"/>
      <c r="FL4506" s="29"/>
      <c r="FM4506" s="29"/>
      <c r="FN4506" s="29"/>
      <c r="FO4506" s="29"/>
      <c r="FP4506" s="29"/>
      <c r="FQ4506" s="29"/>
      <c r="FR4506" s="29"/>
      <c r="FS4506" s="29"/>
      <c r="FT4506" s="29"/>
      <c r="FU4506" s="29"/>
      <c r="FV4506" s="29"/>
      <c r="FW4506" s="29"/>
      <c r="FX4506" s="29"/>
      <c r="FY4506" s="29"/>
      <c r="FZ4506" s="29"/>
      <c r="GA4506" s="29"/>
      <c r="GB4506" s="29"/>
      <c r="GC4506" s="29"/>
      <c r="GD4506" s="29"/>
      <c r="GE4506" s="29"/>
      <c r="GF4506" s="29"/>
      <c r="GG4506" s="29"/>
      <c r="GH4506" s="29"/>
      <c r="GI4506" s="29"/>
      <c r="GJ4506" s="29"/>
      <c r="GK4506" s="29"/>
      <c r="GL4506" s="29"/>
      <c r="GM4506" s="29"/>
      <c r="GN4506" s="29"/>
      <c r="GO4506" s="29"/>
      <c r="GP4506" s="29"/>
      <c r="GQ4506" s="29"/>
      <c r="GR4506" s="29"/>
      <c r="GS4506" s="29"/>
      <c r="GT4506" s="29"/>
      <c r="GU4506" s="29"/>
      <c r="GV4506" s="29"/>
      <c r="GW4506" s="29"/>
      <c r="GX4506" s="29"/>
      <c r="GY4506" s="29"/>
      <c r="GZ4506" s="29"/>
      <c r="HA4506" s="29"/>
      <c r="HB4506" s="29"/>
      <c r="HC4506" s="29"/>
      <c r="HD4506" s="29"/>
      <c r="HE4506" s="29"/>
      <c r="HF4506" s="29"/>
      <c r="HG4506" s="29"/>
      <c r="HH4506" s="29"/>
      <c r="HI4506" s="29"/>
      <c r="HJ4506" s="29"/>
      <c r="HK4506" s="29"/>
      <c r="HL4506" s="29"/>
      <c r="HM4506" s="29"/>
      <c r="HN4506" s="29"/>
      <c r="HO4506" s="29"/>
      <c r="HP4506" s="29"/>
      <c r="HQ4506" s="29"/>
      <c r="HR4506" s="29"/>
      <c r="HS4506" s="29"/>
      <c r="HT4506" s="29"/>
      <c r="HU4506" s="29"/>
      <c r="HV4506" s="29"/>
      <c r="HW4506" s="29"/>
      <c r="HX4506" s="29"/>
      <c r="HY4506" s="29"/>
      <c r="HZ4506" s="29"/>
      <c r="IA4506" s="29"/>
      <c r="IB4506" s="29"/>
      <c r="IC4506" s="29"/>
      <c r="ID4506" s="29"/>
      <c r="IE4506" s="29"/>
      <c r="IF4506" s="29"/>
      <c r="IG4506" s="29"/>
      <c r="IH4506" s="29"/>
      <c r="II4506" s="29"/>
      <c r="IJ4506" s="29"/>
      <c r="IK4506" s="29"/>
      <c r="IL4506" s="29"/>
      <c r="IM4506" s="29"/>
      <c r="IN4506" s="29"/>
      <c r="IO4506" s="29"/>
      <c r="IP4506" s="29"/>
      <c r="IQ4506" s="29"/>
      <c r="IR4506" s="29"/>
      <c r="IS4506" s="29"/>
      <c r="IT4506" s="29"/>
      <c r="IU4506" s="29"/>
      <c r="IV4506" s="29"/>
      <c r="IW4506" s="29"/>
      <c r="IX4506" s="29"/>
      <c r="IY4506" s="29"/>
      <c r="IZ4506" s="29"/>
      <c r="JA4506" s="29"/>
      <c r="JB4506" s="29"/>
      <c r="JC4506" s="29"/>
      <c r="JD4506" s="29"/>
      <c r="JE4506" s="29"/>
      <c r="JF4506" s="29"/>
      <c r="JG4506" s="29"/>
      <c r="JH4506" s="29"/>
      <c r="JI4506" s="29"/>
      <c r="JJ4506" s="29"/>
      <c r="JK4506" s="29"/>
      <c r="JL4506" s="29"/>
      <c r="JM4506" s="29"/>
      <c r="JN4506" s="29"/>
      <c r="JO4506" s="29"/>
      <c r="JP4506" s="29"/>
      <c r="JQ4506" s="29"/>
      <c r="JR4506" s="29"/>
      <c r="JS4506" s="29"/>
      <c r="JT4506" s="29"/>
      <c r="JU4506" s="29"/>
      <c r="JV4506" s="29"/>
      <c r="JW4506" s="29"/>
      <c r="JX4506" s="29"/>
      <c r="JY4506" s="29"/>
      <c r="JZ4506" s="29"/>
      <c r="KA4506" s="29"/>
      <c r="KB4506" s="29"/>
      <c r="KC4506" s="29"/>
      <c r="KD4506" s="29"/>
      <c r="KE4506" s="29"/>
      <c r="KF4506" s="29"/>
      <c r="KG4506" s="29"/>
      <c r="KH4506" s="29"/>
      <c r="KI4506" s="29"/>
      <c r="KJ4506" s="29"/>
      <c r="KK4506" s="29"/>
      <c r="KL4506" s="29"/>
      <c r="KM4506" s="29"/>
      <c r="KN4506" s="29"/>
      <c r="KO4506" s="29"/>
      <c r="KP4506" s="29"/>
      <c r="KQ4506" s="29"/>
      <c r="KR4506" s="29"/>
      <c r="KS4506" s="29"/>
      <c r="KT4506" s="29"/>
      <c r="KU4506" s="29"/>
      <c r="KV4506" s="29"/>
      <c r="KW4506" s="29"/>
      <c r="KX4506" s="29"/>
      <c r="KY4506" s="29"/>
      <c r="KZ4506" s="29"/>
      <c r="LA4506" s="29"/>
      <c r="LB4506" s="29"/>
      <c r="LC4506" s="29"/>
      <c r="LD4506" s="29"/>
      <c r="LE4506" s="29"/>
      <c r="LF4506" s="29"/>
      <c r="LG4506" s="29"/>
      <c r="LH4506" s="29"/>
      <c r="LI4506" s="29"/>
      <c r="LJ4506" s="29"/>
      <c r="LK4506" s="29"/>
      <c r="LL4506" s="29"/>
      <c r="LM4506" s="29"/>
      <c r="LN4506" s="29"/>
      <c r="LO4506" s="29"/>
      <c r="LP4506" s="29"/>
      <c r="LQ4506" s="29"/>
      <c r="LR4506" s="29"/>
      <c r="LS4506" s="29"/>
      <c r="LT4506" s="29"/>
      <c r="LU4506" s="29"/>
      <c r="LV4506" s="29"/>
      <c r="LW4506" s="29"/>
      <c r="LX4506" s="29"/>
      <c r="LY4506" s="29"/>
      <c r="LZ4506" s="29"/>
      <c r="MA4506" s="29"/>
      <c r="MB4506" s="29"/>
      <c r="MC4506" s="29"/>
      <c r="MD4506" s="29"/>
      <c r="ME4506" s="29"/>
      <c r="MF4506" s="29"/>
      <c r="MG4506" s="29"/>
      <c r="MH4506" s="29"/>
      <c r="MI4506" s="29"/>
      <c r="MJ4506" s="29"/>
      <c r="MK4506" s="29"/>
      <c r="ML4506" s="29"/>
      <c r="MM4506" s="29"/>
      <c r="MN4506" s="29"/>
      <c r="MO4506" s="29"/>
      <c r="MP4506" s="29"/>
      <c r="MQ4506" s="29"/>
      <c r="MR4506" s="29"/>
      <c r="MS4506" s="29"/>
      <c r="MT4506" s="29"/>
      <c r="MU4506" s="29"/>
      <c r="MV4506" s="29"/>
      <c r="MW4506" s="29"/>
      <c r="MX4506" s="29"/>
      <c r="MY4506" s="29"/>
      <c r="MZ4506" s="29"/>
      <c r="NA4506" s="29"/>
      <c r="NB4506" s="29"/>
      <c r="NC4506" s="29"/>
      <c r="ND4506" s="29"/>
      <c r="NE4506" s="29"/>
      <c r="NF4506" s="29"/>
      <c r="NG4506" s="29"/>
      <c r="NH4506" s="29"/>
      <c r="NI4506" s="29"/>
      <c r="NJ4506" s="29"/>
      <c r="NK4506" s="29"/>
      <c r="NL4506" s="29"/>
      <c r="NM4506" s="29"/>
      <c r="NN4506" s="29"/>
      <c r="NO4506" s="29"/>
      <c r="NP4506" s="29"/>
      <c r="NQ4506" s="29"/>
      <c r="NR4506" s="29"/>
      <c r="NS4506" s="29"/>
      <c r="NT4506" s="29"/>
      <c r="NU4506" s="29"/>
      <c r="NV4506" s="29"/>
      <c r="NW4506" s="29"/>
      <c r="NX4506" s="29"/>
      <c r="NY4506" s="29"/>
      <c r="NZ4506" s="29"/>
      <c r="OA4506" s="29"/>
      <c r="OB4506" s="29"/>
      <c r="OC4506" s="29"/>
      <c r="OD4506" s="29"/>
      <c r="OE4506" s="29"/>
      <c r="OF4506" s="29"/>
      <c r="OG4506" s="29"/>
      <c r="OH4506" s="29"/>
    </row>
    <row r="4507" spans="1:398" ht="16.5" customHeight="1">
      <c r="A4507" s="30" t="s">
        <v>5742</v>
      </c>
      <c r="B4507" s="13"/>
      <c r="C4507" s="368"/>
      <c r="D4507" s="12"/>
      <c r="E4507" s="14" t="s">
        <v>379</v>
      </c>
      <c r="F4507" s="14"/>
      <c r="G4507" s="14"/>
      <c r="H4507" s="15"/>
      <c r="I4507" s="15">
        <v>1</v>
      </c>
      <c r="J4507" s="15"/>
      <c r="K4507" s="15"/>
      <c r="L4507" s="16" t="s">
        <v>5810</v>
      </c>
      <c r="M4507" s="16"/>
      <c r="N4507" s="16" t="s">
        <v>61</v>
      </c>
      <c r="O4507" s="94">
        <v>1500</v>
      </c>
      <c r="P4507" s="94">
        <v>0</v>
      </c>
      <c r="Q4507" s="94">
        <v>0</v>
      </c>
      <c r="R4507" s="94" t="s">
        <v>33</v>
      </c>
      <c r="S4507" s="19">
        <v>60</v>
      </c>
      <c r="T4507" s="19">
        <v>220</v>
      </c>
      <c r="U4507" s="19">
        <v>0</v>
      </c>
      <c r="V4507" s="19">
        <v>0</v>
      </c>
      <c r="W4507" s="20">
        <v>0.9</v>
      </c>
      <c r="X4507" s="21">
        <v>1350</v>
      </c>
      <c r="Y4507" s="22" t="s">
        <v>33</v>
      </c>
      <c r="Z4507" s="86" t="s">
        <v>62</v>
      </c>
      <c r="AA4507" s="86">
        <v>0</v>
      </c>
      <c r="AB4507" s="14" t="s">
        <v>414</v>
      </c>
      <c r="AC4507" s="14" t="s">
        <v>414</v>
      </c>
      <c r="AD4507" s="25"/>
      <c r="AE4507" s="26"/>
      <c r="AF4507" s="27"/>
      <c r="AG4507" s="31"/>
      <c r="AH4507" s="32"/>
      <c r="AI4507" s="32"/>
      <c r="AJ4507" s="32"/>
      <c r="AK4507" s="32"/>
      <c r="AL4507" s="32"/>
      <c r="AM4507" s="32"/>
      <c r="AN4507" s="32"/>
      <c r="AO4507" s="32"/>
      <c r="AP4507" s="12"/>
      <c r="AQ4507" s="12"/>
      <c r="AR4507" s="12"/>
      <c r="AS4507" s="12"/>
      <c r="AT4507" s="12"/>
      <c r="AU4507" s="12"/>
      <c r="AV4507" s="12"/>
      <c r="AW4507" s="12"/>
      <c r="AX4507" s="12"/>
      <c r="AY4507" s="12"/>
      <c r="AZ4507" s="12"/>
      <c r="BA4507" s="12"/>
      <c r="BB4507" s="12"/>
      <c r="BC4507" s="12"/>
      <c r="BD4507" s="12"/>
      <c r="BE4507" s="12"/>
      <c r="BF4507" s="12"/>
      <c r="BG4507" s="12"/>
      <c r="BH4507" s="12"/>
      <c r="BI4507" s="12"/>
      <c r="BJ4507" s="12"/>
      <c r="BK4507" s="12"/>
      <c r="BL4507" s="12"/>
      <c r="BM4507" s="12"/>
      <c r="BN4507" s="12"/>
      <c r="BO4507" s="12"/>
      <c r="BP4507" s="12"/>
      <c r="BQ4507" s="12"/>
      <c r="BR4507" s="29"/>
      <c r="BS4507" s="29"/>
      <c r="BT4507" s="29"/>
      <c r="BU4507" s="29"/>
      <c r="BV4507" s="29"/>
      <c r="BW4507" s="29"/>
      <c r="BX4507" s="29"/>
      <c r="BY4507" s="29"/>
      <c r="BZ4507" s="29"/>
      <c r="CA4507" s="29"/>
      <c r="CB4507" s="29"/>
      <c r="CC4507" s="29"/>
      <c r="CD4507" s="29"/>
      <c r="CE4507" s="29"/>
      <c r="CF4507" s="29"/>
      <c r="CG4507" s="29"/>
      <c r="CH4507" s="29"/>
      <c r="CI4507" s="29"/>
      <c r="CJ4507" s="29"/>
      <c r="CK4507" s="29"/>
      <c r="CL4507" s="29"/>
      <c r="CM4507" s="29"/>
      <c r="CN4507" s="29"/>
      <c r="CO4507" s="29"/>
      <c r="CP4507" s="29"/>
      <c r="CQ4507" s="29"/>
      <c r="CR4507" s="29"/>
      <c r="CS4507" s="29"/>
      <c r="CT4507" s="29"/>
      <c r="CU4507" s="29"/>
      <c r="CV4507" s="29"/>
      <c r="CW4507" s="29"/>
      <c r="CX4507" s="29"/>
      <c r="CY4507" s="29"/>
      <c r="CZ4507" s="29"/>
      <c r="DA4507" s="29"/>
      <c r="DB4507" s="29"/>
      <c r="DC4507" s="29"/>
      <c r="DD4507" s="29"/>
      <c r="DE4507" s="29"/>
      <c r="DF4507" s="29"/>
      <c r="DG4507" s="29"/>
      <c r="DH4507" s="29"/>
      <c r="DI4507" s="29"/>
      <c r="DJ4507" s="29"/>
      <c r="DK4507" s="29"/>
      <c r="DL4507" s="29"/>
      <c r="DM4507" s="29"/>
      <c r="DN4507" s="29"/>
      <c r="DO4507" s="29"/>
      <c r="DP4507" s="29"/>
      <c r="DQ4507" s="29"/>
      <c r="DR4507" s="29"/>
      <c r="DS4507" s="29"/>
      <c r="DT4507" s="29"/>
      <c r="DU4507" s="29"/>
      <c r="DV4507" s="29"/>
      <c r="DW4507" s="29"/>
      <c r="DX4507" s="29"/>
      <c r="DY4507" s="29"/>
      <c r="DZ4507" s="29"/>
      <c r="EA4507" s="29"/>
      <c r="EB4507" s="29"/>
      <c r="EC4507" s="29"/>
      <c r="ED4507" s="29"/>
      <c r="EE4507" s="29"/>
      <c r="EF4507" s="29"/>
      <c r="EG4507" s="29"/>
      <c r="EH4507" s="29"/>
      <c r="EI4507" s="29"/>
      <c r="EJ4507" s="29"/>
      <c r="EK4507" s="29"/>
      <c r="EL4507" s="29"/>
      <c r="EM4507" s="29"/>
      <c r="EN4507" s="29"/>
      <c r="EO4507" s="29"/>
      <c r="EP4507" s="29"/>
      <c r="EQ4507" s="29"/>
      <c r="ER4507" s="29"/>
      <c r="ES4507" s="29"/>
      <c r="ET4507" s="29"/>
      <c r="EU4507" s="29"/>
      <c r="EV4507" s="29"/>
      <c r="EW4507" s="29"/>
      <c r="EX4507" s="29"/>
      <c r="EY4507" s="29"/>
      <c r="EZ4507" s="29"/>
      <c r="FA4507" s="29"/>
      <c r="FB4507" s="29"/>
      <c r="FC4507" s="29"/>
      <c r="FD4507" s="29"/>
      <c r="FE4507" s="29"/>
      <c r="FF4507" s="29"/>
      <c r="FG4507" s="29"/>
      <c r="FH4507" s="29"/>
      <c r="FI4507" s="29"/>
      <c r="FJ4507" s="29"/>
      <c r="FK4507" s="29"/>
      <c r="FL4507" s="29"/>
      <c r="FM4507" s="29"/>
      <c r="FN4507" s="29"/>
      <c r="FO4507" s="29"/>
      <c r="FP4507" s="29"/>
      <c r="FQ4507" s="29"/>
      <c r="FR4507" s="29"/>
      <c r="FS4507" s="29"/>
      <c r="FT4507" s="29"/>
      <c r="FU4507" s="29"/>
      <c r="FV4507" s="29"/>
      <c r="FW4507" s="29"/>
      <c r="FX4507" s="29"/>
      <c r="FY4507" s="29"/>
      <c r="FZ4507" s="29"/>
      <c r="GA4507" s="29"/>
      <c r="GB4507" s="29"/>
      <c r="GC4507" s="29"/>
      <c r="GD4507" s="29"/>
      <c r="GE4507" s="29"/>
      <c r="GF4507" s="29"/>
      <c r="GG4507" s="29"/>
      <c r="GH4507" s="29"/>
      <c r="GI4507" s="29"/>
      <c r="GJ4507" s="29"/>
      <c r="GK4507" s="29"/>
      <c r="GL4507" s="29"/>
      <c r="GM4507" s="29"/>
      <c r="GN4507" s="29"/>
      <c r="GO4507" s="29"/>
      <c r="GP4507" s="29"/>
      <c r="GQ4507" s="29"/>
      <c r="GR4507" s="29"/>
      <c r="GS4507" s="29"/>
      <c r="GT4507" s="29"/>
      <c r="GU4507" s="29"/>
      <c r="GV4507" s="29"/>
      <c r="GW4507" s="29"/>
      <c r="GX4507" s="29"/>
      <c r="GY4507" s="29"/>
      <c r="GZ4507" s="29"/>
      <c r="HA4507" s="29"/>
      <c r="HB4507" s="29"/>
      <c r="HC4507" s="29"/>
      <c r="HD4507" s="29"/>
      <c r="HE4507" s="29"/>
      <c r="HF4507" s="29"/>
      <c r="HG4507" s="29"/>
      <c r="HH4507" s="29"/>
      <c r="HI4507" s="29"/>
      <c r="HJ4507" s="29"/>
      <c r="HK4507" s="29"/>
      <c r="HL4507" s="29"/>
      <c r="HM4507" s="29"/>
      <c r="HN4507" s="29"/>
      <c r="HO4507" s="29"/>
      <c r="HP4507" s="29"/>
      <c r="HQ4507" s="29"/>
      <c r="HR4507" s="29"/>
      <c r="HS4507" s="29"/>
      <c r="HT4507" s="29"/>
      <c r="HU4507" s="29"/>
      <c r="HV4507" s="29"/>
      <c r="HW4507" s="29"/>
      <c r="HX4507" s="29"/>
      <c r="HY4507" s="29"/>
      <c r="HZ4507" s="29"/>
      <c r="IA4507" s="29"/>
      <c r="IB4507" s="29"/>
      <c r="IC4507" s="29"/>
      <c r="ID4507" s="29"/>
      <c r="IE4507" s="29"/>
      <c r="IF4507" s="29"/>
      <c r="IG4507" s="29"/>
      <c r="IH4507" s="29"/>
      <c r="II4507" s="29"/>
      <c r="IJ4507" s="29"/>
      <c r="IK4507" s="29"/>
      <c r="IL4507" s="29"/>
      <c r="IM4507" s="29"/>
      <c r="IN4507" s="29"/>
      <c r="IO4507" s="29"/>
      <c r="IP4507" s="29"/>
      <c r="IQ4507" s="29"/>
      <c r="IR4507" s="29"/>
      <c r="IS4507" s="29"/>
      <c r="IT4507" s="29"/>
      <c r="IU4507" s="29"/>
      <c r="IV4507" s="29"/>
      <c r="IW4507" s="29"/>
      <c r="IX4507" s="29"/>
      <c r="IY4507" s="29"/>
      <c r="IZ4507" s="29"/>
      <c r="JA4507" s="29"/>
      <c r="JB4507" s="29"/>
      <c r="JC4507" s="29"/>
      <c r="JD4507" s="29"/>
      <c r="JE4507" s="29"/>
      <c r="JF4507" s="29"/>
      <c r="JG4507" s="29"/>
      <c r="JH4507" s="29"/>
      <c r="JI4507" s="29"/>
      <c r="JJ4507" s="29"/>
      <c r="JK4507" s="29"/>
      <c r="JL4507" s="29"/>
      <c r="JM4507" s="29"/>
      <c r="JN4507" s="29"/>
      <c r="JO4507" s="29"/>
      <c r="JP4507" s="29"/>
      <c r="JQ4507" s="29"/>
      <c r="JR4507" s="29"/>
      <c r="JS4507" s="29"/>
      <c r="JT4507" s="29"/>
      <c r="JU4507" s="29"/>
      <c r="JV4507" s="29"/>
      <c r="JW4507" s="29"/>
      <c r="JX4507" s="29"/>
      <c r="JY4507" s="29"/>
      <c r="JZ4507" s="29"/>
      <c r="KA4507" s="29"/>
      <c r="KB4507" s="29"/>
      <c r="KC4507" s="29"/>
      <c r="KD4507" s="29"/>
      <c r="KE4507" s="29"/>
      <c r="KF4507" s="29"/>
      <c r="KG4507" s="29"/>
      <c r="KH4507" s="29"/>
      <c r="KI4507" s="29"/>
      <c r="KJ4507" s="29"/>
      <c r="KK4507" s="29"/>
      <c r="KL4507" s="29"/>
      <c r="KM4507" s="29"/>
      <c r="KN4507" s="29"/>
      <c r="KO4507" s="29"/>
      <c r="KP4507" s="29"/>
      <c r="KQ4507" s="29"/>
      <c r="KR4507" s="29"/>
      <c r="KS4507" s="29"/>
      <c r="KT4507" s="29"/>
      <c r="KU4507" s="29"/>
      <c r="KV4507" s="29"/>
      <c r="KW4507" s="29"/>
      <c r="KX4507" s="29"/>
      <c r="KY4507" s="29"/>
      <c r="KZ4507" s="29"/>
      <c r="LA4507" s="29"/>
      <c r="LB4507" s="29"/>
      <c r="LC4507" s="29"/>
      <c r="LD4507" s="29"/>
      <c r="LE4507" s="29"/>
      <c r="LF4507" s="29"/>
      <c r="LG4507" s="29"/>
      <c r="LH4507" s="29"/>
      <c r="LI4507" s="29"/>
      <c r="LJ4507" s="29"/>
      <c r="LK4507" s="29"/>
      <c r="LL4507" s="29"/>
      <c r="LM4507" s="29"/>
      <c r="LN4507" s="29"/>
      <c r="LO4507" s="29"/>
      <c r="LP4507" s="29"/>
      <c r="LQ4507" s="29"/>
      <c r="LR4507" s="29"/>
      <c r="LS4507" s="29"/>
      <c r="LT4507" s="29"/>
      <c r="LU4507" s="29"/>
      <c r="LV4507" s="29"/>
      <c r="LW4507" s="29"/>
      <c r="LX4507" s="29"/>
      <c r="LY4507" s="29"/>
      <c r="LZ4507" s="29"/>
      <c r="MA4507" s="29"/>
      <c r="MB4507" s="29"/>
      <c r="MC4507" s="29"/>
      <c r="MD4507" s="29"/>
      <c r="ME4507" s="29"/>
      <c r="MF4507" s="29"/>
      <c r="MG4507" s="29"/>
      <c r="MH4507" s="29"/>
      <c r="MI4507" s="29"/>
      <c r="MJ4507" s="29"/>
      <c r="MK4507" s="29"/>
      <c r="ML4507" s="29"/>
      <c r="MM4507" s="29"/>
      <c r="MN4507" s="29"/>
      <c r="MO4507" s="29"/>
      <c r="MP4507" s="29"/>
      <c r="MQ4507" s="29"/>
      <c r="MR4507" s="29"/>
      <c r="MS4507" s="29"/>
      <c r="MT4507" s="29"/>
      <c r="MU4507" s="29"/>
      <c r="MV4507" s="29"/>
      <c r="MW4507" s="29"/>
      <c r="MX4507" s="29"/>
      <c r="MY4507" s="29"/>
      <c r="MZ4507" s="29"/>
      <c r="NA4507" s="29"/>
      <c r="NB4507" s="29"/>
      <c r="NC4507" s="29"/>
      <c r="ND4507" s="29"/>
      <c r="NE4507" s="29"/>
      <c r="NF4507" s="29"/>
      <c r="NG4507" s="29"/>
      <c r="NH4507" s="29"/>
      <c r="NI4507" s="29"/>
      <c r="NJ4507" s="29"/>
      <c r="NK4507" s="29"/>
      <c r="NL4507" s="29"/>
      <c r="NM4507" s="29"/>
      <c r="NN4507" s="29"/>
      <c r="NO4507" s="29"/>
      <c r="NP4507" s="29"/>
      <c r="NQ4507" s="29"/>
      <c r="NR4507" s="29"/>
      <c r="NS4507" s="29"/>
      <c r="NT4507" s="29"/>
      <c r="NU4507" s="29"/>
      <c r="NV4507" s="29"/>
      <c r="NW4507" s="29"/>
      <c r="NX4507" s="29"/>
      <c r="NY4507" s="29"/>
      <c r="NZ4507" s="29"/>
      <c r="OA4507" s="29"/>
      <c r="OB4507" s="29"/>
      <c r="OC4507" s="29"/>
      <c r="OD4507" s="29"/>
      <c r="OE4507" s="29"/>
      <c r="OF4507" s="29"/>
      <c r="OG4507" s="29"/>
      <c r="OH4507" s="29"/>
    </row>
    <row r="4508" spans="1:398" ht="16.5" customHeight="1">
      <c r="A4508" s="30" t="s">
        <v>5742</v>
      </c>
      <c r="B4508" s="13"/>
      <c r="C4508" s="368"/>
      <c r="D4508" s="12"/>
      <c r="E4508" s="14" t="s">
        <v>379</v>
      </c>
      <c r="F4508" s="14"/>
      <c r="G4508" s="14"/>
      <c r="H4508" s="15"/>
      <c r="I4508" s="15">
        <v>1</v>
      </c>
      <c r="J4508" s="15"/>
      <c r="K4508" s="15"/>
      <c r="L4508" s="16" t="s">
        <v>5810</v>
      </c>
      <c r="M4508" s="16"/>
      <c r="N4508" s="16" t="s">
        <v>61</v>
      </c>
      <c r="O4508" s="94">
        <v>1500</v>
      </c>
      <c r="P4508" s="94">
        <v>0</v>
      </c>
      <c r="Q4508" s="94">
        <v>0</v>
      </c>
      <c r="R4508" s="94" t="s">
        <v>33</v>
      </c>
      <c r="S4508" s="19">
        <v>60</v>
      </c>
      <c r="T4508" s="19">
        <v>220</v>
      </c>
      <c r="U4508" s="19">
        <v>0</v>
      </c>
      <c r="V4508" s="19">
        <v>0</v>
      </c>
      <c r="W4508" s="20">
        <v>0.9</v>
      </c>
      <c r="X4508" s="21">
        <v>1350</v>
      </c>
      <c r="Y4508" s="22" t="s">
        <v>33</v>
      </c>
      <c r="Z4508" s="86" t="s">
        <v>62</v>
      </c>
      <c r="AA4508" s="86">
        <v>0</v>
      </c>
      <c r="AB4508" s="14" t="s">
        <v>414</v>
      </c>
      <c r="AC4508" s="14" t="s">
        <v>414</v>
      </c>
      <c r="AD4508" s="25"/>
      <c r="AE4508" s="26"/>
      <c r="AF4508" s="27"/>
      <c r="AG4508" s="31"/>
      <c r="AH4508" s="32"/>
      <c r="AI4508" s="32"/>
      <c r="AJ4508" s="32"/>
      <c r="AK4508" s="32"/>
      <c r="AL4508" s="32"/>
      <c r="AM4508" s="32"/>
      <c r="AN4508" s="32"/>
      <c r="AO4508" s="32"/>
      <c r="AP4508" s="13"/>
      <c r="AQ4508" s="13"/>
      <c r="AR4508" s="13"/>
      <c r="AS4508" s="13"/>
      <c r="AT4508" s="13"/>
      <c r="AU4508" s="13"/>
      <c r="AV4508" s="13"/>
      <c r="AW4508" s="13"/>
      <c r="AX4508" s="13"/>
      <c r="AY4508" s="13"/>
      <c r="AZ4508" s="13"/>
      <c r="BA4508" s="13"/>
      <c r="BB4508" s="13"/>
      <c r="BC4508" s="13"/>
      <c r="BD4508" s="13"/>
      <c r="BE4508" s="13"/>
      <c r="BF4508" s="13"/>
      <c r="BG4508" s="13"/>
      <c r="BH4508" s="13"/>
      <c r="BI4508" s="13"/>
      <c r="BJ4508" s="13"/>
      <c r="BK4508" s="13"/>
      <c r="BL4508" s="13"/>
      <c r="BM4508" s="13"/>
      <c r="BN4508" s="13"/>
      <c r="BO4508" s="13"/>
      <c r="BP4508" s="13"/>
      <c r="BQ4508" s="13"/>
      <c r="BR4508" s="29"/>
      <c r="BS4508" s="29"/>
      <c r="BT4508" s="29"/>
      <c r="BU4508" s="29"/>
      <c r="BV4508" s="29"/>
      <c r="BW4508" s="29"/>
      <c r="BX4508" s="29"/>
      <c r="BY4508" s="29"/>
      <c r="BZ4508" s="29"/>
      <c r="CA4508" s="29"/>
      <c r="CB4508" s="29"/>
      <c r="CC4508" s="29"/>
      <c r="CD4508" s="29"/>
      <c r="CE4508" s="29"/>
      <c r="CF4508" s="29"/>
      <c r="CG4508" s="29"/>
      <c r="CH4508" s="29"/>
      <c r="CI4508" s="29"/>
      <c r="CJ4508" s="29"/>
      <c r="CK4508" s="29"/>
      <c r="CL4508" s="29"/>
      <c r="CM4508" s="29"/>
      <c r="CN4508" s="29"/>
      <c r="CO4508" s="29"/>
      <c r="CP4508" s="29"/>
      <c r="CQ4508" s="29"/>
      <c r="CR4508" s="29"/>
      <c r="CS4508" s="29"/>
      <c r="CT4508" s="29"/>
      <c r="CU4508" s="29"/>
      <c r="CV4508" s="29"/>
      <c r="CW4508" s="29"/>
      <c r="CX4508" s="29"/>
      <c r="CY4508" s="29"/>
      <c r="CZ4508" s="29"/>
      <c r="DA4508" s="29"/>
      <c r="DB4508" s="29"/>
      <c r="DC4508" s="29"/>
      <c r="DD4508" s="29"/>
      <c r="DE4508" s="29"/>
      <c r="DF4508" s="29"/>
      <c r="DG4508" s="29"/>
      <c r="DH4508" s="29"/>
      <c r="DI4508" s="29"/>
      <c r="DJ4508" s="29"/>
      <c r="DK4508" s="29"/>
      <c r="DL4508" s="29"/>
      <c r="DM4508" s="29"/>
      <c r="DN4508" s="29"/>
      <c r="DO4508" s="29"/>
      <c r="DP4508" s="29"/>
      <c r="DQ4508" s="29"/>
      <c r="DR4508" s="29"/>
      <c r="DS4508" s="29"/>
      <c r="DT4508" s="29"/>
      <c r="DU4508" s="29"/>
      <c r="DV4508" s="29"/>
      <c r="DW4508" s="29"/>
      <c r="DX4508" s="29"/>
      <c r="DY4508" s="29"/>
      <c r="DZ4508" s="29"/>
      <c r="EA4508" s="29"/>
      <c r="EB4508" s="29"/>
      <c r="EC4508" s="29"/>
      <c r="ED4508" s="29"/>
      <c r="EE4508" s="29"/>
      <c r="EF4508" s="29"/>
      <c r="EG4508" s="29"/>
      <c r="EH4508" s="29"/>
      <c r="EI4508" s="29"/>
      <c r="EJ4508" s="29"/>
      <c r="EK4508" s="29"/>
      <c r="EL4508" s="29"/>
      <c r="EM4508" s="29"/>
      <c r="EN4508" s="29"/>
      <c r="EO4508" s="29"/>
      <c r="EP4508" s="29"/>
      <c r="EQ4508" s="29"/>
      <c r="ER4508" s="29"/>
      <c r="ES4508" s="29"/>
      <c r="ET4508" s="29"/>
      <c r="EU4508" s="29"/>
      <c r="EV4508" s="29"/>
      <c r="EW4508" s="29"/>
      <c r="EX4508" s="29"/>
      <c r="EY4508" s="29"/>
      <c r="EZ4508" s="29"/>
      <c r="FA4508" s="29"/>
      <c r="FB4508" s="29"/>
      <c r="FC4508" s="29"/>
      <c r="FD4508" s="29"/>
      <c r="FE4508" s="29"/>
      <c r="FF4508" s="29"/>
      <c r="FG4508" s="29"/>
      <c r="FH4508" s="29"/>
      <c r="FI4508" s="29"/>
      <c r="FJ4508" s="29"/>
      <c r="FK4508" s="29"/>
      <c r="FL4508" s="29"/>
      <c r="FM4508" s="29"/>
      <c r="FN4508" s="29"/>
      <c r="FO4508" s="29"/>
      <c r="FP4508" s="29"/>
      <c r="FQ4508" s="29"/>
      <c r="FR4508" s="29"/>
      <c r="FS4508" s="29"/>
      <c r="FT4508" s="29"/>
      <c r="FU4508" s="29"/>
      <c r="FV4508" s="29"/>
      <c r="FW4508" s="29"/>
      <c r="FX4508" s="29"/>
      <c r="FY4508" s="29"/>
      <c r="FZ4508" s="29"/>
      <c r="GA4508" s="29"/>
      <c r="GB4508" s="29"/>
      <c r="GC4508" s="29"/>
      <c r="GD4508" s="29"/>
      <c r="GE4508" s="29"/>
      <c r="GF4508" s="29"/>
      <c r="GG4508" s="29"/>
      <c r="GH4508" s="29"/>
      <c r="GI4508" s="29"/>
      <c r="GJ4508" s="29"/>
      <c r="GK4508" s="29"/>
      <c r="GL4508" s="29"/>
      <c r="GM4508" s="29"/>
      <c r="GN4508" s="29"/>
      <c r="GO4508" s="29"/>
      <c r="GP4508" s="29"/>
      <c r="GQ4508" s="29"/>
      <c r="GR4508" s="29"/>
      <c r="GS4508" s="29"/>
      <c r="GT4508" s="29"/>
      <c r="GU4508" s="29"/>
      <c r="GV4508" s="29"/>
      <c r="GW4508" s="29"/>
      <c r="GX4508" s="29"/>
      <c r="GY4508" s="29"/>
      <c r="GZ4508" s="29"/>
      <c r="HA4508" s="29"/>
      <c r="HB4508" s="29"/>
      <c r="HC4508" s="29"/>
      <c r="HD4508" s="29"/>
      <c r="HE4508" s="29"/>
      <c r="HF4508" s="29"/>
      <c r="HG4508" s="29"/>
      <c r="HH4508" s="29"/>
      <c r="HI4508" s="29"/>
      <c r="HJ4508" s="29"/>
      <c r="HK4508" s="29"/>
      <c r="HL4508" s="29"/>
      <c r="HM4508" s="29"/>
      <c r="HN4508" s="29"/>
      <c r="HO4508" s="29"/>
      <c r="HP4508" s="29"/>
      <c r="HQ4508" s="29"/>
      <c r="HR4508" s="29"/>
      <c r="HS4508" s="29"/>
      <c r="HT4508" s="29"/>
      <c r="HU4508" s="29"/>
      <c r="HV4508" s="29"/>
      <c r="HW4508" s="29"/>
      <c r="HX4508" s="29"/>
      <c r="HY4508" s="29"/>
      <c r="HZ4508" s="29"/>
      <c r="IA4508" s="29"/>
      <c r="IB4508" s="29"/>
      <c r="IC4508" s="29"/>
      <c r="ID4508" s="29"/>
      <c r="IE4508" s="29"/>
      <c r="IF4508" s="29"/>
      <c r="IG4508" s="29"/>
      <c r="IH4508" s="29"/>
      <c r="II4508" s="29"/>
      <c r="IJ4508" s="29"/>
      <c r="IK4508" s="29"/>
      <c r="IL4508" s="29"/>
      <c r="IM4508" s="29"/>
      <c r="IN4508" s="29"/>
      <c r="IO4508" s="29"/>
      <c r="IP4508" s="29"/>
      <c r="IQ4508" s="29"/>
      <c r="IR4508" s="29"/>
      <c r="IS4508" s="29"/>
      <c r="IT4508" s="29"/>
      <c r="IU4508" s="29"/>
      <c r="IV4508" s="29"/>
      <c r="IW4508" s="29"/>
      <c r="IX4508" s="29"/>
      <c r="IY4508" s="29"/>
      <c r="IZ4508" s="29"/>
      <c r="JA4508" s="29"/>
      <c r="JB4508" s="29"/>
      <c r="JC4508" s="29"/>
      <c r="JD4508" s="29"/>
      <c r="JE4508" s="29"/>
      <c r="JF4508" s="29"/>
      <c r="JG4508" s="29"/>
      <c r="JH4508" s="29"/>
      <c r="JI4508" s="29"/>
      <c r="JJ4508" s="29"/>
      <c r="JK4508" s="29"/>
      <c r="JL4508" s="29"/>
      <c r="JM4508" s="29"/>
      <c r="JN4508" s="29"/>
      <c r="JO4508" s="29"/>
      <c r="JP4508" s="29"/>
      <c r="JQ4508" s="29"/>
      <c r="JR4508" s="29"/>
      <c r="JS4508" s="29"/>
      <c r="JT4508" s="29"/>
      <c r="JU4508" s="29"/>
      <c r="JV4508" s="29"/>
      <c r="JW4508" s="29"/>
      <c r="JX4508" s="29"/>
      <c r="JY4508" s="29"/>
      <c r="JZ4508" s="29"/>
      <c r="KA4508" s="29"/>
      <c r="KB4508" s="29"/>
      <c r="KC4508" s="29"/>
      <c r="KD4508" s="29"/>
      <c r="KE4508" s="29"/>
      <c r="KF4508" s="29"/>
      <c r="KG4508" s="29"/>
      <c r="KH4508" s="29"/>
      <c r="KI4508" s="29"/>
      <c r="KJ4508" s="29"/>
      <c r="KK4508" s="29"/>
      <c r="KL4508" s="29"/>
      <c r="KM4508" s="29"/>
      <c r="KN4508" s="29"/>
      <c r="KO4508" s="29"/>
      <c r="KP4508" s="29"/>
      <c r="KQ4508" s="29"/>
      <c r="KR4508" s="29"/>
      <c r="KS4508" s="29"/>
      <c r="KT4508" s="29"/>
      <c r="KU4508" s="29"/>
      <c r="KV4508" s="29"/>
      <c r="KW4508" s="29"/>
      <c r="KX4508" s="29"/>
      <c r="KY4508" s="29"/>
      <c r="KZ4508" s="29"/>
      <c r="LA4508" s="29"/>
      <c r="LB4508" s="29"/>
      <c r="LC4508" s="29"/>
      <c r="LD4508" s="29"/>
      <c r="LE4508" s="29"/>
      <c r="LF4508" s="29"/>
      <c r="LG4508" s="29"/>
      <c r="LH4508" s="29"/>
      <c r="LI4508" s="29"/>
      <c r="LJ4508" s="29"/>
      <c r="LK4508" s="29"/>
      <c r="LL4508" s="29"/>
      <c r="LM4508" s="29"/>
      <c r="LN4508" s="29"/>
      <c r="LO4508" s="29"/>
      <c r="LP4508" s="29"/>
      <c r="LQ4508" s="29"/>
      <c r="LR4508" s="29"/>
      <c r="LS4508" s="29"/>
      <c r="LT4508" s="29"/>
      <c r="LU4508" s="29"/>
      <c r="LV4508" s="29"/>
      <c r="LW4508" s="29"/>
      <c r="LX4508" s="29"/>
      <c r="LY4508" s="29"/>
      <c r="LZ4508" s="29"/>
      <c r="MA4508" s="29"/>
      <c r="MB4508" s="29"/>
      <c r="MC4508" s="29"/>
      <c r="MD4508" s="29"/>
      <c r="ME4508" s="29"/>
      <c r="MF4508" s="29"/>
      <c r="MG4508" s="29"/>
      <c r="MH4508" s="29"/>
      <c r="MI4508" s="29"/>
      <c r="MJ4508" s="29"/>
      <c r="MK4508" s="29"/>
      <c r="ML4508" s="29"/>
      <c r="MM4508" s="29"/>
      <c r="MN4508" s="29"/>
      <c r="MO4508" s="29"/>
      <c r="MP4508" s="29"/>
      <c r="MQ4508" s="29"/>
      <c r="MR4508" s="29"/>
      <c r="MS4508" s="29"/>
      <c r="MT4508" s="29"/>
      <c r="MU4508" s="29"/>
      <c r="MV4508" s="29"/>
      <c r="MW4508" s="29"/>
      <c r="MX4508" s="29"/>
      <c r="MY4508" s="29"/>
      <c r="MZ4508" s="29"/>
      <c r="NA4508" s="29"/>
      <c r="NB4508" s="29"/>
      <c r="NC4508" s="29"/>
      <c r="ND4508" s="29"/>
      <c r="NE4508" s="29"/>
      <c r="NF4508" s="29"/>
      <c r="NG4508" s="29"/>
      <c r="NH4508" s="29"/>
      <c r="NI4508" s="29"/>
      <c r="NJ4508" s="29"/>
      <c r="NK4508" s="29"/>
      <c r="NL4508" s="29"/>
      <c r="NM4508" s="29"/>
      <c r="NN4508" s="29"/>
      <c r="NO4508" s="29"/>
      <c r="NP4508" s="29"/>
      <c r="NQ4508" s="29"/>
      <c r="NR4508" s="29"/>
      <c r="NS4508" s="29"/>
      <c r="NT4508" s="29"/>
      <c r="NU4508" s="29"/>
      <c r="NV4508" s="29"/>
      <c r="NW4508" s="29"/>
      <c r="NX4508" s="29"/>
      <c r="NY4508" s="29"/>
      <c r="NZ4508" s="29"/>
      <c r="OA4508" s="29"/>
      <c r="OB4508" s="29"/>
      <c r="OC4508" s="29"/>
      <c r="OD4508" s="29"/>
      <c r="OE4508" s="29"/>
      <c r="OF4508" s="29"/>
      <c r="OG4508" s="29"/>
      <c r="OH4508" s="29"/>
    </row>
    <row r="4509" spans="1:398" ht="16.5" customHeight="1">
      <c r="A4509" s="30" t="s">
        <v>5742</v>
      </c>
      <c r="B4509" s="13"/>
      <c r="C4509" s="368"/>
      <c r="D4509" s="12"/>
      <c r="E4509" s="14" t="s">
        <v>741</v>
      </c>
      <c r="F4509" s="14"/>
      <c r="G4509" s="14"/>
      <c r="H4509" s="15"/>
      <c r="I4509" s="15">
        <v>1</v>
      </c>
      <c r="J4509" s="15"/>
      <c r="K4509" s="15"/>
      <c r="L4509" s="16" t="s">
        <v>5810</v>
      </c>
      <c r="M4509" s="16"/>
      <c r="N4509" s="16" t="s">
        <v>61</v>
      </c>
      <c r="O4509" s="94">
        <v>1500</v>
      </c>
      <c r="P4509" s="94">
        <v>0</v>
      </c>
      <c r="Q4509" s="94">
        <v>0</v>
      </c>
      <c r="R4509" s="94" t="s">
        <v>33</v>
      </c>
      <c r="S4509" s="19">
        <v>60</v>
      </c>
      <c r="T4509" s="19">
        <v>220</v>
      </c>
      <c r="U4509" s="19">
        <v>0</v>
      </c>
      <c r="V4509" s="19">
        <v>0</v>
      </c>
      <c r="W4509" s="20">
        <v>0.9</v>
      </c>
      <c r="X4509" s="21">
        <v>1350</v>
      </c>
      <c r="Y4509" s="22" t="s">
        <v>33</v>
      </c>
      <c r="Z4509" s="86" t="s">
        <v>62</v>
      </c>
      <c r="AA4509" s="86">
        <v>0</v>
      </c>
      <c r="AB4509" s="14" t="s">
        <v>414</v>
      </c>
      <c r="AC4509" s="14" t="s">
        <v>414</v>
      </c>
      <c r="AD4509" s="25"/>
      <c r="AE4509" s="26"/>
      <c r="AF4509" s="27"/>
      <c r="AG4509" s="31"/>
      <c r="AH4509" s="32"/>
      <c r="AI4509" s="32"/>
      <c r="AJ4509" s="32"/>
      <c r="AK4509" s="32"/>
      <c r="AL4509" s="32"/>
      <c r="AM4509" s="32"/>
      <c r="AN4509" s="32"/>
      <c r="AO4509" s="32"/>
      <c r="AP4509" s="13"/>
      <c r="AQ4509" s="13"/>
      <c r="AR4509" s="13"/>
      <c r="AS4509" s="13"/>
      <c r="AT4509" s="13"/>
      <c r="AU4509" s="13"/>
      <c r="AV4509" s="13"/>
      <c r="AW4509" s="13"/>
      <c r="AX4509" s="13"/>
      <c r="AY4509" s="13"/>
      <c r="AZ4509" s="13"/>
      <c r="BA4509" s="13"/>
      <c r="BB4509" s="13"/>
      <c r="BC4509" s="13"/>
      <c r="BD4509" s="13"/>
      <c r="BE4509" s="13"/>
      <c r="BF4509" s="13"/>
      <c r="BG4509" s="13"/>
      <c r="BH4509" s="13"/>
      <c r="BI4509" s="13"/>
      <c r="BJ4509" s="13"/>
      <c r="BK4509" s="13"/>
      <c r="BL4509" s="13"/>
      <c r="BM4509" s="13"/>
      <c r="BN4509" s="13"/>
      <c r="BO4509" s="13"/>
      <c r="BP4509" s="13"/>
      <c r="BQ4509" s="13"/>
      <c r="BR4509" s="29"/>
      <c r="BS4509" s="29"/>
      <c r="BT4509" s="29"/>
      <c r="BU4509" s="29"/>
      <c r="BV4509" s="29"/>
      <c r="BW4509" s="29"/>
      <c r="BX4509" s="29"/>
      <c r="BY4509" s="29"/>
      <c r="BZ4509" s="29"/>
      <c r="CA4509" s="29"/>
      <c r="CB4509" s="29"/>
      <c r="CC4509" s="29"/>
      <c r="CD4509" s="29"/>
      <c r="CE4509" s="29"/>
      <c r="CF4509" s="29"/>
      <c r="CG4509" s="29"/>
      <c r="CH4509" s="29"/>
      <c r="CI4509" s="29"/>
      <c r="CJ4509" s="29"/>
      <c r="CK4509" s="29"/>
      <c r="CL4509" s="29"/>
      <c r="CM4509" s="29"/>
      <c r="CN4509" s="29"/>
      <c r="CO4509" s="29"/>
      <c r="CP4509" s="29"/>
      <c r="CQ4509" s="29"/>
      <c r="CR4509" s="29"/>
      <c r="CS4509" s="29"/>
      <c r="CT4509" s="29"/>
      <c r="CU4509" s="29"/>
      <c r="CV4509" s="29"/>
      <c r="CW4509" s="29"/>
      <c r="CX4509" s="29"/>
      <c r="CY4509" s="29"/>
      <c r="CZ4509" s="29"/>
      <c r="DA4509" s="29"/>
      <c r="DB4509" s="29"/>
      <c r="DC4509" s="29"/>
      <c r="DD4509" s="29"/>
      <c r="DE4509" s="29"/>
      <c r="DF4509" s="29"/>
      <c r="DG4509" s="29"/>
      <c r="DH4509" s="29"/>
      <c r="DI4509" s="29"/>
      <c r="DJ4509" s="29"/>
      <c r="DK4509" s="29"/>
      <c r="DL4509" s="29"/>
      <c r="DM4509" s="29"/>
      <c r="DN4509" s="29"/>
      <c r="DO4509" s="29"/>
      <c r="DP4509" s="29"/>
      <c r="DQ4509" s="29"/>
      <c r="DR4509" s="29"/>
      <c r="DS4509" s="29"/>
      <c r="DT4509" s="29"/>
      <c r="DU4509" s="29"/>
      <c r="DV4509" s="29"/>
      <c r="DW4509" s="29"/>
      <c r="DX4509" s="29"/>
      <c r="DY4509" s="29"/>
      <c r="DZ4509" s="29"/>
      <c r="EA4509" s="29"/>
      <c r="EB4509" s="29"/>
      <c r="EC4509" s="29"/>
      <c r="ED4509" s="29"/>
      <c r="EE4509" s="29"/>
      <c r="EF4509" s="29"/>
      <c r="EG4509" s="29"/>
      <c r="EH4509" s="29"/>
      <c r="EI4509" s="29"/>
      <c r="EJ4509" s="29"/>
      <c r="EK4509" s="29"/>
      <c r="EL4509" s="29"/>
      <c r="EM4509" s="29"/>
      <c r="EN4509" s="29"/>
      <c r="EO4509" s="29"/>
      <c r="EP4509" s="29"/>
      <c r="EQ4509" s="29"/>
      <c r="ER4509" s="29"/>
      <c r="ES4509" s="29"/>
      <c r="ET4509" s="29"/>
      <c r="EU4509" s="29"/>
      <c r="EV4509" s="29"/>
      <c r="EW4509" s="29"/>
      <c r="EX4509" s="29"/>
      <c r="EY4509" s="29"/>
      <c r="EZ4509" s="29"/>
      <c r="FA4509" s="29"/>
      <c r="FB4509" s="29"/>
      <c r="FC4509" s="29"/>
      <c r="FD4509" s="29"/>
      <c r="FE4509" s="29"/>
      <c r="FF4509" s="29"/>
      <c r="FG4509" s="29"/>
      <c r="FH4509" s="29"/>
      <c r="FI4509" s="29"/>
      <c r="FJ4509" s="29"/>
      <c r="FK4509" s="29"/>
      <c r="FL4509" s="29"/>
      <c r="FM4509" s="29"/>
      <c r="FN4509" s="29"/>
      <c r="FO4509" s="29"/>
      <c r="FP4509" s="29"/>
      <c r="FQ4509" s="29"/>
      <c r="FR4509" s="29"/>
      <c r="FS4509" s="29"/>
      <c r="FT4509" s="29"/>
      <c r="FU4509" s="29"/>
      <c r="FV4509" s="29"/>
      <c r="FW4509" s="29"/>
      <c r="FX4509" s="29"/>
      <c r="FY4509" s="29"/>
      <c r="FZ4509" s="29"/>
      <c r="GA4509" s="29"/>
      <c r="GB4509" s="29"/>
      <c r="GC4509" s="29"/>
      <c r="GD4509" s="29"/>
      <c r="GE4509" s="29"/>
      <c r="GF4509" s="29"/>
      <c r="GG4509" s="29"/>
      <c r="GH4509" s="29"/>
      <c r="GI4509" s="29"/>
      <c r="GJ4509" s="29"/>
      <c r="GK4509" s="29"/>
      <c r="GL4509" s="29"/>
      <c r="GM4509" s="29"/>
      <c r="GN4509" s="29"/>
      <c r="GO4509" s="29"/>
      <c r="GP4509" s="29"/>
      <c r="GQ4509" s="29"/>
      <c r="GR4509" s="29"/>
      <c r="GS4509" s="29"/>
      <c r="GT4509" s="29"/>
      <c r="GU4509" s="29"/>
      <c r="GV4509" s="29"/>
      <c r="GW4509" s="29"/>
      <c r="GX4509" s="29"/>
      <c r="GY4509" s="29"/>
      <c r="GZ4509" s="29"/>
      <c r="HA4509" s="29"/>
      <c r="HB4509" s="29"/>
      <c r="HC4509" s="29"/>
      <c r="HD4509" s="29"/>
      <c r="HE4509" s="29"/>
      <c r="HF4509" s="29"/>
      <c r="HG4509" s="29"/>
      <c r="HH4509" s="29"/>
      <c r="HI4509" s="29"/>
      <c r="HJ4509" s="29"/>
      <c r="HK4509" s="29"/>
      <c r="HL4509" s="29"/>
      <c r="HM4509" s="29"/>
      <c r="HN4509" s="29"/>
      <c r="HO4509" s="29"/>
      <c r="HP4509" s="29"/>
      <c r="HQ4509" s="29"/>
      <c r="HR4509" s="29"/>
      <c r="HS4509" s="29"/>
      <c r="HT4509" s="29"/>
      <c r="HU4509" s="29"/>
      <c r="HV4509" s="29"/>
      <c r="HW4509" s="29"/>
      <c r="HX4509" s="29"/>
      <c r="HY4509" s="29"/>
      <c r="HZ4509" s="29"/>
      <c r="IA4509" s="29"/>
      <c r="IB4509" s="29"/>
      <c r="IC4509" s="29"/>
      <c r="ID4509" s="29"/>
      <c r="IE4509" s="29"/>
      <c r="IF4509" s="29"/>
      <c r="IG4509" s="29"/>
      <c r="IH4509" s="29"/>
      <c r="II4509" s="29"/>
      <c r="IJ4509" s="29"/>
      <c r="IK4509" s="29"/>
      <c r="IL4509" s="29"/>
      <c r="IM4509" s="29"/>
      <c r="IN4509" s="29"/>
      <c r="IO4509" s="29"/>
      <c r="IP4509" s="29"/>
      <c r="IQ4509" s="29"/>
      <c r="IR4509" s="29"/>
      <c r="IS4509" s="29"/>
      <c r="IT4509" s="29"/>
      <c r="IU4509" s="29"/>
      <c r="IV4509" s="29"/>
      <c r="IW4509" s="29"/>
      <c r="IX4509" s="29"/>
      <c r="IY4509" s="29"/>
      <c r="IZ4509" s="29"/>
      <c r="JA4509" s="29"/>
      <c r="JB4509" s="29"/>
      <c r="JC4509" s="29"/>
      <c r="JD4509" s="29"/>
      <c r="JE4509" s="29"/>
      <c r="JF4509" s="29"/>
      <c r="JG4509" s="29"/>
      <c r="JH4509" s="29"/>
      <c r="JI4509" s="29"/>
      <c r="JJ4509" s="29"/>
      <c r="JK4509" s="29"/>
      <c r="JL4509" s="29"/>
      <c r="JM4509" s="29"/>
      <c r="JN4509" s="29"/>
      <c r="JO4509" s="29"/>
      <c r="JP4509" s="29"/>
      <c r="JQ4509" s="29"/>
      <c r="JR4509" s="29"/>
      <c r="JS4509" s="29"/>
      <c r="JT4509" s="29"/>
      <c r="JU4509" s="29"/>
      <c r="JV4509" s="29"/>
      <c r="JW4509" s="29"/>
      <c r="JX4509" s="29"/>
      <c r="JY4509" s="29"/>
      <c r="JZ4509" s="29"/>
      <c r="KA4509" s="29"/>
      <c r="KB4509" s="29"/>
      <c r="KC4509" s="29"/>
      <c r="KD4509" s="29"/>
      <c r="KE4509" s="29"/>
      <c r="KF4509" s="29"/>
      <c r="KG4509" s="29"/>
      <c r="KH4509" s="29"/>
      <c r="KI4509" s="29"/>
      <c r="KJ4509" s="29"/>
      <c r="KK4509" s="29"/>
      <c r="KL4509" s="29"/>
      <c r="KM4509" s="29"/>
      <c r="KN4509" s="29"/>
      <c r="KO4509" s="29"/>
      <c r="KP4509" s="29"/>
      <c r="KQ4509" s="29"/>
      <c r="KR4509" s="29"/>
      <c r="KS4509" s="29"/>
      <c r="KT4509" s="29"/>
      <c r="KU4509" s="29"/>
      <c r="KV4509" s="29"/>
      <c r="KW4509" s="29"/>
      <c r="KX4509" s="29"/>
      <c r="KY4509" s="29"/>
      <c r="KZ4509" s="29"/>
      <c r="LA4509" s="29"/>
      <c r="LB4509" s="29"/>
      <c r="LC4509" s="29"/>
      <c r="LD4509" s="29"/>
      <c r="LE4509" s="29"/>
      <c r="LF4509" s="29"/>
      <c r="LG4509" s="29"/>
      <c r="LH4509" s="29"/>
      <c r="LI4509" s="29"/>
      <c r="LJ4509" s="29"/>
      <c r="LK4509" s="29"/>
      <c r="LL4509" s="29"/>
      <c r="LM4509" s="29"/>
      <c r="LN4509" s="29"/>
      <c r="LO4509" s="29"/>
      <c r="LP4509" s="29"/>
      <c r="LQ4509" s="29"/>
      <c r="LR4509" s="29"/>
      <c r="LS4509" s="29"/>
      <c r="LT4509" s="29"/>
      <c r="LU4509" s="29"/>
      <c r="LV4509" s="29"/>
      <c r="LW4509" s="29"/>
      <c r="LX4509" s="29"/>
      <c r="LY4509" s="29"/>
      <c r="LZ4509" s="29"/>
      <c r="MA4509" s="29"/>
      <c r="MB4509" s="29"/>
      <c r="MC4509" s="29"/>
      <c r="MD4509" s="29"/>
      <c r="ME4509" s="29"/>
      <c r="MF4509" s="29"/>
      <c r="MG4509" s="29"/>
      <c r="MH4509" s="29"/>
      <c r="MI4509" s="29"/>
      <c r="MJ4509" s="29"/>
      <c r="MK4509" s="29"/>
      <c r="ML4509" s="29"/>
      <c r="MM4509" s="29"/>
      <c r="MN4509" s="29"/>
      <c r="MO4509" s="29"/>
      <c r="MP4509" s="29"/>
      <c r="MQ4509" s="29"/>
      <c r="MR4509" s="29"/>
      <c r="MS4509" s="29"/>
      <c r="MT4509" s="29"/>
      <c r="MU4509" s="29"/>
      <c r="MV4509" s="29"/>
      <c r="MW4509" s="29"/>
      <c r="MX4509" s="29"/>
      <c r="MY4509" s="29"/>
      <c r="MZ4509" s="29"/>
      <c r="NA4509" s="29"/>
      <c r="NB4509" s="29"/>
      <c r="NC4509" s="29"/>
      <c r="ND4509" s="29"/>
      <c r="NE4509" s="29"/>
      <c r="NF4509" s="29"/>
      <c r="NG4509" s="29"/>
      <c r="NH4509" s="29"/>
      <c r="NI4509" s="29"/>
      <c r="NJ4509" s="29"/>
      <c r="NK4509" s="29"/>
      <c r="NL4509" s="29"/>
      <c r="NM4509" s="29"/>
      <c r="NN4509" s="29"/>
      <c r="NO4509" s="29"/>
      <c r="NP4509" s="29"/>
      <c r="NQ4509" s="29"/>
      <c r="NR4509" s="29"/>
      <c r="NS4509" s="29"/>
      <c r="NT4509" s="29"/>
      <c r="NU4509" s="29"/>
      <c r="NV4509" s="29"/>
      <c r="NW4509" s="29"/>
      <c r="NX4509" s="29"/>
      <c r="NY4509" s="29"/>
      <c r="NZ4509" s="29"/>
      <c r="OA4509" s="29"/>
      <c r="OB4509" s="29"/>
      <c r="OC4509" s="29"/>
      <c r="OD4509" s="29"/>
      <c r="OE4509" s="29"/>
      <c r="OF4509" s="29"/>
      <c r="OG4509" s="29"/>
      <c r="OH4509" s="29"/>
    </row>
    <row r="4510" spans="1:398" ht="16.5" customHeight="1">
      <c r="A4510" s="30" t="s">
        <v>5742</v>
      </c>
      <c r="B4510" s="13"/>
      <c r="C4510" s="487"/>
      <c r="D4510" s="12"/>
      <c r="E4510" s="14" t="s">
        <v>37</v>
      </c>
      <c r="F4510" s="14" t="s">
        <v>3091</v>
      </c>
      <c r="G4510" s="14" t="s">
        <v>8508</v>
      </c>
      <c r="H4510" s="15">
        <v>2012</v>
      </c>
      <c r="I4510" s="15">
        <v>1</v>
      </c>
      <c r="J4510" s="15">
        <v>0</v>
      </c>
      <c r="K4510" s="15">
        <v>0</v>
      </c>
      <c r="L4510" s="16" t="s">
        <v>5725</v>
      </c>
      <c r="M4510" s="16"/>
      <c r="N4510" s="16" t="s">
        <v>41</v>
      </c>
      <c r="O4510" s="17">
        <v>8760</v>
      </c>
      <c r="P4510" s="17">
        <v>0</v>
      </c>
      <c r="Q4510" s="17">
        <v>0</v>
      </c>
      <c r="R4510" s="18" t="s">
        <v>33</v>
      </c>
      <c r="S4510" s="19">
        <v>60</v>
      </c>
      <c r="T4510" s="19">
        <v>110</v>
      </c>
      <c r="U4510" s="19">
        <v>1.5</v>
      </c>
      <c r="V4510" s="19"/>
      <c r="W4510" s="20">
        <f>(T4510*U4510)/1000</f>
        <v>0.16500000000000001</v>
      </c>
      <c r="X4510" s="21">
        <v>1445.4</v>
      </c>
      <c r="Y4510" s="22" t="s">
        <v>33</v>
      </c>
      <c r="Z4510" s="86" t="s">
        <v>62</v>
      </c>
      <c r="AA4510" s="86">
        <v>0</v>
      </c>
      <c r="AB4510" s="14" t="s">
        <v>689</v>
      </c>
      <c r="AC4510" s="14" t="s">
        <v>689</v>
      </c>
      <c r="AD4510" s="25"/>
      <c r="AE4510" s="26"/>
      <c r="AF4510" s="27"/>
      <c r="AG4510" s="31"/>
      <c r="AH4510" s="32"/>
      <c r="AI4510" s="32"/>
      <c r="AJ4510" s="32"/>
      <c r="AK4510" s="32"/>
      <c r="AL4510" s="32"/>
      <c r="AM4510" s="32"/>
      <c r="AN4510" s="32"/>
      <c r="AO4510" s="32"/>
      <c r="AP4510" s="13"/>
      <c r="AQ4510" s="13"/>
      <c r="AR4510" s="13"/>
      <c r="AS4510" s="13"/>
      <c r="AT4510" s="13"/>
      <c r="AU4510" s="13"/>
      <c r="AV4510" s="13"/>
      <c r="AW4510" s="13"/>
      <c r="AX4510" s="13"/>
      <c r="AY4510" s="13"/>
      <c r="AZ4510" s="13"/>
      <c r="BA4510" s="13"/>
      <c r="BB4510" s="13"/>
      <c r="BC4510" s="13"/>
      <c r="BD4510" s="13"/>
      <c r="BE4510" s="13"/>
      <c r="BF4510" s="13"/>
      <c r="BG4510" s="13"/>
      <c r="BH4510" s="13"/>
      <c r="BI4510" s="13"/>
      <c r="BJ4510" s="13"/>
      <c r="BK4510" s="13"/>
      <c r="BL4510" s="13"/>
      <c r="BM4510" s="13"/>
      <c r="BN4510" s="13"/>
      <c r="BO4510" s="13"/>
      <c r="BP4510" s="13"/>
      <c r="BQ4510" s="13"/>
      <c r="BR4510" s="29"/>
      <c r="BS4510" s="29"/>
      <c r="BT4510" s="29"/>
      <c r="BU4510" s="29"/>
      <c r="BV4510" s="29"/>
      <c r="BW4510" s="29"/>
      <c r="BX4510" s="29"/>
      <c r="BY4510" s="29"/>
      <c r="BZ4510" s="29"/>
      <c r="CA4510" s="29"/>
      <c r="CB4510" s="29"/>
      <c r="CC4510" s="29"/>
      <c r="CD4510" s="29"/>
      <c r="CE4510" s="29"/>
      <c r="CF4510" s="29"/>
      <c r="CG4510" s="29"/>
      <c r="CH4510" s="29"/>
      <c r="CI4510" s="29"/>
      <c r="CJ4510" s="29"/>
      <c r="CK4510" s="29"/>
      <c r="CL4510" s="29"/>
      <c r="CM4510" s="29"/>
      <c r="CN4510" s="29"/>
      <c r="CO4510" s="29"/>
      <c r="CP4510" s="29"/>
      <c r="CQ4510" s="29"/>
      <c r="CR4510" s="29"/>
      <c r="CS4510" s="29"/>
      <c r="CT4510" s="29"/>
      <c r="CU4510" s="29"/>
      <c r="CV4510" s="29"/>
      <c r="CW4510" s="29"/>
      <c r="CX4510" s="29"/>
      <c r="CY4510" s="29"/>
      <c r="CZ4510" s="29"/>
      <c r="DA4510" s="29"/>
      <c r="DB4510" s="29"/>
      <c r="DC4510" s="29"/>
      <c r="DD4510" s="29"/>
      <c r="DE4510" s="29"/>
      <c r="DF4510" s="29"/>
      <c r="DG4510" s="29"/>
      <c r="DH4510" s="29"/>
      <c r="DI4510" s="29"/>
      <c r="DJ4510" s="29"/>
      <c r="DK4510" s="29"/>
      <c r="DL4510" s="29"/>
      <c r="DM4510" s="29"/>
      <c r="DN4510" s="29"/>
      <c r="DO4510" s="29"/>
      <c r="DP4510" s="29"/>
      <c r="DQ4510" s="29"/>
      <c r="DR4510" s="29"/>
      <c r="DS4510" s="29"/>
      <c r="DT4510" s="29"/>
      <c r="DU4510" s="29"/>
      <c r="DV4510" s="29"/>
      <c r="DW4510" s="29"/>
      <c r="DX4510" s="29"/>
      <c r="DY4510" s="29"/>
      <c r="DZ4510" s="29"/>
      <c r="EA4510" s="29"/>
      <c r="EB4510" s="29"/>
      <c r="EC4510" s="29"/>
      <c r="ED4510" s="29"/>
      <c r="EE4510" s="29"/>
      <c r="EF4510" s="29"/>
      <c r="EG4510" s="29"/>
      <c r="EH4510" s="29"/>
      <c r="EI4510" s="29"/>
      <c r="EJ4510" s="29"/>
      <c r="EK4510" s="29"/>
      <c r="EL4510" s="29"/>
      <c r="EM4510" s="29"/>
      <c r="EN4510" s="29"/>
      <c r="EO4510" s="29"/>
      <c r="EP4510" s="29"/>
      <c r="EQ4510" s="29"/>
      <c r="ER4510" s="29"/>
      <c r="ES4510" s="29"/>
      <c r="ET4510" s="29"/>
      <c r="EU4510" s="29"/>
      <c r="EV4510" s="29"/>
      <c r="EW4510" s="29"/>
      <c r="EX4510" s="29"/>
      <c r="EY4510" s="29"/>
      <c r="EZ4510" s="29"/>
      <c r="FA4510" s="29"/>
      <c r="FB4510" s="29"/>
      <c r="FC4510" s="29"/>
      <c r="FD4510" s="29"/>
      <c r="FE4510" s="29"/>
      <c r="FF4510" s="29"/>
      <c r="FG4510" s="29"/>
      <c r="FH4510" s="29"/>
      <c r="FI4510" s="29"/>
      <c r="FJ4510" s="29"/>
      <c r="FK4510" s="29"/>
      <c r="FL4510" s="29"/>
      <c r="FM4510" s="29"/>
      <c r="FN4510" s="29"/>
      <c r="FO4510" s="29"/>
      <c r="FP4510" s="29"/>
      <c r="FQ4510" s="29"/>
      <c r="FR4510" s="29"/>
      <c r="FS4510" s="29"/>
      <c r="FT4510" s="29"/>
      <c r="FU4510" s="29"/>
      <c r="FV4510" s="29"/>
      <c r="FW4510" s="29"/>
      <c r="FX4510" s="29"/>
      <c r="FY4510" s="29"/>
      <c r="FZ4510" s="29"/>
      <c r="GA4510" s="29"/>
      <c r="GB4510" s="29"/>
      <c r="GC4510" s="29"/>
      <c r="GD4510" s="29"/>
      <c r="GE4510" s="29"/>
      <c r="GF4510" s="29"/>
      <c r="GG4510" s="29"/>
      <c r="GH4510" s="29"/>
      <c r="GI4510" s="29"/>
      <c r="GJ4510" s="29"/>
      <c r="GK4510" s="29"/>
      <c r="GL4510" s="29"/>
      <c r="GM4510" s="29"/>
      <c r="GN4510" s="29"/>
      <c r="GO4510" s="29"/>
      <c r="GP4510" s="29"/>
      <c r="GQ4510" s="29"/>
      <c r="GR4510" s="29"/>
      <c r="GS4510" s="29"/>
      <c r="GT4510" s="29"/>
      <c r="GU4510" s="29"/>
      <c r="GV4510" s="29"/>
      <c r="GW4510" s="29"/>
      <c r="GX4510" s="29"/>
      <c r="GY4510" s="29"/>
      <c r="GZ4510" s="29"/>
      <c r="HA4510" s="29"/>
      <c r="HB4510" s="29"/>
      <c r="HC4510" s="29"/>
      <c r="HD4510" s="29"/>
      <c r="HE4510" s="29"/>
      <c r="HF4510" s="29"/>
      <c r="HG4510" s="29"/>
      <c r="HH4510" s="29"/>
      <c r="HI4510" s="29"/>
      <c r="HJ4510" s="29"/>
      <c r="HK4510" s="29"/>
      <c r="HL4510" s="29"/>
      <c r="HM4510" s="29"/>
      <c r="HN4510" s="29"/>
      <c r="HO4510" s="29"/>
      <c r="HP4510" s="29"/>
      <c r="HQ4510" s="29"/>
      <c r="HR4510" s="29"/>
      <c r="HS4510" s="29"/>
      <c r="HT4510" s="29"/>
      <c r="HU4510" s="29"/>
      <c r="HV4510" s="29"/>
      <c r="HW4510" s="29"/>
      <c r="HX4510" s="29"/>
      <c r="HY4510" s="29"/>
      <c r="HZ4510" s="29"/>
      <c r="IA4510" s="29"/>
      <c r="IB4510" s="29"/>
      <c r="IC4510" s="29"/>
      <c r="ID4510" s="29"/>
      <c r="IE4510" s="29"/>
      <c r="IF4510" s="29"/>
      <c r="IG4510" s="29"/>
      <c r="IH4510" s="29"/>
      <c r="II4510" s="29"/>
      <c r="IJ4510" s="29"/>
      <c r="IK4510" s="29"/>
      <c r="IL4510" s="29"/>
      <c r="IM4510" s="29"/>
      <c r="IN4510" s="29"/>
      <c r="IO4510" s="29"/>
      <c r="IP4510" s="29"/>
      <c r="IQ4510" s="29"/>
      <c r="IR4510" s="29"/>
      <c r="IS4510" s="29"/>
      <c r="IT4510" s="29"/>
      <c r="IU4510" s="29"/>
      <c r="IV4510" s="29"/>
      <c r="IW4510" s="29"/>
      <c r="IX4510" s="29"/>
      <c r="IY4510" s="29"/>
      <c r="IZ4510" s="29"/>
      <c r="JA4510" s="29"/>
      <c r="JB4510" s="29"/>
      <c r="JC4510" s="29"/>
      <c r="JD4510" s="29"/>
      <c r="JE4510" s="29"/>
      <c r="JF4510" s="29"/>
      <c r="JG4510" s="29"/>
      <c r="JH4510" s="29"/>
      <c r="JI4510" s="29"/>
      <c r="JJ4510" s="29"/>
      <c r="JK4510" s="29"/>
      <c r="JL4510" s="29"/>
      <c r="JM4510" s="29"/>
      <c r="JN4510" s="29"/>
      <c r="JO4510" s="29"/>
      <c r="JP4510" s="29"/>
      <c r="JQ4510" s="29"/>
      <c r="JR4510" s="29"/>
      <c r="JS4510" s="29"/>
      <c r="JT4510" s="29"/>
      <c r="JU4510" s="29"/>
      <c r="JV4510" s="29"/>
      <c r="JW4510" s="29"/>
      <c r="JX4510" s="29"/>
      <c r="JY4510" s="29"/>
      <c r="JZ4510" s="29"/>
      <c r="KA4510" s="29"/>
      <c r="KB4510" s="29"/>
      <c r="KC4510" s="29"/>
      <c r="KD4510" s="29"/>
      <c r="KE4510" s="29"/>
      <c r="KF4510" s="29"/>
      <c r="KG4510" s="29"/>
      <c r="KH4510" s="29"/>
      <c r="KI4510" s="29"/>
      <c r="KJ4510" s="29"/>
      <c r="KK4510" s="29"/>
      <c r="KL4510" s="29"/>
      <c r="KM4510" s="29"/>
      <c r="KN4510" s="29"/>
      <c r="KO4510" s="29"/>
      <c r="KP4510" s="29"/>
      <c r="KQ4510" s="29"/>
      <c r="KR4510" s="29"/>
      <c r="KS4510" s="29"/>
      <c r="KT4510" s="29"/>
      <c r="KU4510" s="29"/>
      <c r="KV4510" s="29"/>
      <c r="KW4510" s="29"/>
      <c r="KX4510" s="29"/>
      <c r="KY4510" s="29"/>
      <c r="KZ4510" s="29"/>
      <c r="LA4510" s="29"/>
      <c r="LB4510" s="29"/>
      <c r="LC4510" s="29"/>
      <c r="LD4510" s="29"/>
      <c r="LE4510" s="29"/>
      <c r="LF4510" s="29"/>
      <c r="LG4510" s="29"/>
      <c r="LH4510" s="29"/>
      <c r="LI4510" s="29"/>
      <c r="LJ4510" s="29"/>
      <c r="LK4510" s="29"/>
      <c r="LL4510" s="29"/>
      <c r="LM4510" s="29"/>
      <c r="LN4510" s="29"/>
      <c r="LO4510" s="29"/>
      <c r="LP4510" s="29"/>
      <c r="LQ4510" s="29"/>
      <c r="LR4510" s="29"/>
      <c r="LS4510" s="29"/>
      <c r="LT4510" s="29"/>
      <c r="LU4510" s="29"/>
      <c r="LV4510" s="29"/>
      <c r="LW4510" s="29"/>
      <c r="LX4510" s="29"/>
      <c r="LY4510" s="29"/>
      <c r="LZ4510" s="29"/>
      <c r="MA4510" s="29"/>
      <c r="MB4510" s="29"/>
      <c r="MC4510" s="29"/>
      <c r="MD4510" s="29"/>
      <c r="ME4510" s="29"/>
      <c r="MF4510" s="29"/>
      <c r="MG4510" s="29"/>
      <c r="MH4510" s="29"/>
      <c r="MI4510" s="29"/>
      <c r="MJ4510" s="29"/>
      <c r="MK4510" s="29"/>
      <c r="ML4510" s="29"/>
      <c r="MM4510" s="29"/>
      <c r="MN4510" s="29"/>
      <c r="MO4510" s="29"/>
      <c r="MP4510" s="29"/>
      <c r="MQ4510" s="29"/>
      <c r="MR4510" s="29"/>
      <c r="MS4510" s="29"/>
      <c r="MT4510" s="29"/>
      <c r="MU4510" s="29"/>
      <c r="MV4510" s="29"/>
      <c r="MW4510" s="29"/>
      <c r="MX4510" s="29"/>
      <c r="MY4510" s="29"/>
      <c r="MZ4510" s="29"/>
      <c r="NA4510" s="29"/>
      <c r="NB4510" s="29"/>
      <c r="NC4510" s="29"/>
      <c r="ND4510" s="29"/>
      <c r="NE4510" s="29"/>
      <c r="NF4510" s="29"/>
      <c r="NG4510" s="29"/>
      <c r="NH4510" s="29"/>
      <c r="NI4510" s="29"/>
      <c r="NJ4510" s="29"/>
      <c r="NK4510" s="29"/>
      <c r="NL4510" s="29"/>
      <c r="NM4510" s="29"/>
      <c r="NN4510" s="29"/>
      <c r="NO4510" s="29"/>
      <c r="NP4510" s="29"/>
      <c r="NQ4510" s="29"/>
      <c r="NR4510" s="29"/>
      <c r="NS4510" s="29"/>
      <c r="NT4510" s="29"/>
      <c r="NU4510" s="29"/>
      <c r="NV4510" s="29"/>
      <c r="NW4510" s="29"/>
      <c r="NX4510" s="29"/>
      <c r="NY4510" s="29"/>
      <c r="NZ4510" s="29"/>
      <c r="OA4510" s="29"/>
      <c r="OB4510" s="29"/>
      <c r="OC4510" s="29"/>
      <c r="OD4510" s="29"/>
      <c r="OE4510" s="29"/>
      <c r="OF4510" s="29"/>
      <c r="OG4510" s="29"/>
      <c r="OH4510" s="29"/>
    </row>
    <row r="4511" spans="1:398" ht="16.5" customHeight="1">
      <c r="A4511" s="30" t="s">
        <v>5742</v>
      </c>
      <c r="B4511" s="13"/>
      <c r="C4511" s="487"/>
      <c r="D4511" s="12"/>
      <c r="E4511" s="14" t="s">
        <v>79</v>
      </c>
      <c r="F4511" s="14" t="s">
        <v>8516</v>
      </c>
      <c r="G4511" s="14" t="s">
        <v>8517</v>
      </c>
      <c r="H4511" s="15">
        <v>2012</v>
      </c>
      <c r="I4511" s="15">
        <v>1</v>
      </c>
      <c r="J4511" s="15">
        <v>0</v>
      </c>
      <c r="K4511" s="15">
        <v>0</v>
      </c>
      <c r="L4511" s="16" t="s">
        <v>5725</v>
      </c>
      <c r="M4511" s="16"/>
      <c r="N4511" s="16" t="s">
        <v>41</v>
      </c>
      <c r="O4511" s="17">
        <v>8760</v>
      </c>
      <c r="P4511" s="17">
        <v>0</v>
      </c>
      <c r="Q4511" s="17">
        <v>0</v>
      </c>
      <c r="R4511" s="18" t="s">
        <v>33</v>
      </c>
      <c r="S4511" s="19"/>
      <c r="T4511" s="19">
        <v>110</v>
      </c>
      <c r="U4511" s="19">
        <v>1.5</v>
      </c>
      <c r="V4511" s="19"/>
      <c r="W4511" s="20">
        <f>(T4511*U4511)/1000</f>
        <v>0.16500000000000001</v>
      </c>
      <c r="X4511" s="21">
        <v>1445.4</v>
      </c>
      <c r="Y4511" s="22" t="s">
        <v>33</v>
      </c>
      <c r="Z4511" s="86" t="s">
        <v>62</v>
      </c>
      <c r="AA4511" s="86">
        <v>0</v>
      </c>
      <c r="AB4511" s="14" t="s">
        <v>414</v>
      </c>
      <c r="AC4511" s="14" t="s">
        <v>414</v>
      </c>
      <c r="AD4511" s="25"/>
      <c r="AE4511" s="26"/>
      <c r="AF4511" s="27"/>
      <c r="AG4511" s="31"/>
      <c r="AH4511" s="32"/>
      <c r="AI4511" s="32"/>
      <c r="AJ4511" s="32"/>
      <c r="AK4511" s="32"/>
      <c r="AL4511" s="32"/>
      <c r="AM4511" s="32"/>
      <c r="AN4511" s="32"/>
      <c r="AO4511" s="32"/>
      <c r="AP4511" s="13"/>
      <c r="AQ4511" s="13"/>
      <c r="AR4511" s="13"/>
      <c r="AS4511" s="13"/>
      <c r="AT4511" s="13"/>
      <c r="AU4511" s="13"/>
      <c r="AV4511" s="13"/>
      <c r="AW4511" s="13"/>
      <c r="AX4511" s="13"/>
      <c r="AY4511" s="13"/>
      <c r="AZ4511" s="13"/>
      <c r="BA4511" s="13"/>
      <c r="BB4511" s="13"/>
      <c r="BC4511" s="13"/>
      <c r="BD4511" s="13"/>
      <c r="BE4511" s="13"/>
      <c r="BF4511" s="13"/>
      <c r="BG4511" s="13"/>
      <c r="BH4511" s="13"/>
      <c r="BI4511" s="13"/>
      <c r="BJ4511" s="13"/>
      <c r="BK4511" s="13"/>
      <c r="BL4511" s="13"/>
      <c r="BM4511" s="13"/>
      <c r="BN4511" s="13"/>
      <c r="BO4511" s="13"/>
      <c r="BP4511" s="13"/>
      <c r="BQ4511" s="13"/>
      <c r="BR4511" s="29"/>
      <c r="BS4511" s="29"/>
      <c r="BT4511" s="29"/>
      <c r="BU4511" s="29"/>
      <c r="BV4511" s="29"/>
      <c r="BW4511" s="29"/>
      <c r="BX4511" s="29"/>
      <c r="BY4511" s="29"/>
      <c r="BZ4511" s="29"/>
      <c r="CA4511" s="29"/>
      <c r="CB4511" s="29"/>
      <c r="CC4511" s="29"/>
      <c r="CD4511" s="29"/>
      <c r="CE4511" s="29"/>
      <c r="CF4511" s="29"/>
      <c r="CG4511" s="29"/>
      <c r="CH4511" s="29"/>
      <c r="CI4511" s="29"/>
      <c r="CJ4511" s="29"/>
      <c r="CK4511" s="29"/>
      <c r="CL4511" s="29"/>
      <c r="CM4511" s="29"/>
      <c r="CN4511" s="29"/>
      <c r="CO4511" s="29"/>
      <c r="CP4511" s="29"/>
      <c r="CQ4511" s="29"/>
      <c r="CR4511" s="29"/>
      <c r="CS4511" s="29"/>
      <c r="CT4511" s="29"/>
      <c r="CU4511" s="29"/>
      <c r="CV4511" s="29"/>
      <c r="CW4511" s="29"/>
      <c r="CX4511" s="29"/>
      <c r="CY4511" s="29"/>
      <c r="CZ4511" s="29"/>
      <c r="DA4511" s="29"/>
      <c r="DB4511" s="29"/>
      <c r="DC4511" s="29"/>
      <c r="DD4511" s="29"/>
      <c r="DE4511" s="29"/>
      <c r="DF4511" s="29"/>
      <c r="DG4511" s="29"/>
      <c r="DH4511" s="29"/>
      <c r="DI4511" s="29"/>
      <c r="DJ4511" s="29"/>
      <c r="DK4511" s="29"/>
      <c r="DL4511" s="29"/>
      <c r="DM4511" s="29"/>
      <c r="DN4511" s="29"/>
      <c r="DO4511" s="29"/>
      <c r="DP4511" s="29"/>
      <c r="DQ4511" s="29"/>
      <c r="DR4511" s="29"/>
      <c r="DS4511" s="29"/>
      <c r="DT4511" s="29"/>
      <c r="DU4511" s="29"/>
      <c r="DV4511" s="29"/>
      <c r="DW4511" s="29"/>
      <c r="DX4511" s="29"/>
      <c r="DY4511" s="29"/>
      <c r="DZ4511" s="29"/>
      <c r="EA4511" s="29"/>
      <c r="EB4511" s="29"/>
      <c r="EC4511" s="29"/>
      <c r="ED4511" s="29"/>
      <c r="EE4511" s="29"/>
      <c r="EF4511" s="29"/>
      <c r="EG4511" s="29"/>
      <c r="EH4511" s="29"/>
      <c r="EI4511" s="29"/>
      <c r="EJ4511" s="29"/>
      <c r="EK4511" s="29"/>
      <c r="EL4511" s="29"/>
      <c r="EM4511" s="29"/>
      <c r="EN4511" s="29"/>
      <c r="EO4511" s="29"/>
      <c r="EP4511" s="29"/>
      <c r="EQ4511" s="29"/>
      <c r="ER4511" s="29"/>
      <c r="ES4511" s="29"/>
      <c r="ET4511" s="29"/>
      <c r="EU4511" s="29"/>
      <c r="EV4511" s="29"/>
      <c r="EW4511" s="29"/>
      <c r="EX4511" s="29"/>
      <c r="EY4511" s="29"/>
      <c r="EZ4511" s="29"/>
      <c r="FA4511" s="29"/>
      <c r="FB4511" s="29"/>
      <c r="FC4511" s="29"/>
      <c r="FD4511" s="29"/>
      <c r="FE4511" s="29"/>
      <c r="FF4511" s="29"/>
      <c r="FG4511" s="29"/>
      <c r="FH4511" s="29"/>
      <c r="FI4511" s="29"/>
      <c r="FJ4511" s="29"/>
      <c r="FK4511" s="29"/>
      <c r="FL4511" s="29"/>
      <c r="FM4511" s="29"/>
      <c r="FN4511" s="29"/>
      <c r="FO4511" s="29"/>
      <c r="FP4511" s="29"/>
      <c r="FQ4511" s="29"/>
      <c r="FR4511" s="29"/>
      <c r="FS4511" s="29"/>
      <c r="FT4511" s="29"/>
      <c r="FU4511" s="29"/>
      <c r="FV4511" s="29"/>
      <c r="FW4511" s="29"/>
      <c r="FX4511" s="29"/>
      <c r="FY4511" s="29"/>
      <c r="FZ4511" s="29"/>
      <c r="GA4511" s="29"/>
      <c r="GB4511" s="29"/>
      <c r="GC4511" s="29"/>
      <c r="GD4511" s="29"/>
      <c r="GE4511" s="29"/>
      <c r="GF4511" s="29"/>
      <c r="GG4511" s="29"/>
      <c r="GH4511" s="29"/>
      <c r="GI4511" s="29"/>
      <c r="GJ4511" s="29"/>
      <c r="GK4511" s="29"/>
      <c r="GL4511" s="29"/>
      <c r="GM4511" s="29"/>
      <c r="GN4511" s="29"/>
      <c r="GO4511" s="29"/>
      <c r="GP4511" s="29"/>
      <c r="GQ4511" s="29"/>
      <c r="GR4511" s="29"/>
      <c r="GS4511" s="29"/>
      <c r="GT4511" s="29"/>
      <c r="GU4511" s="29"/>
      <c r="GV4511" s="29"/>
      <c r="GW4511" s="29"/>
      <c r="GX4511" s="29"/>
      <c r="GY4511" s="29"/>
      <c r="GZ4511" s="29"/>
      <c r="HA4511" s="29"/>
      <c r="HB4511" s="29"/>
      <c r="HC4511" s="29"/>
      <c r="HD4511" s="29"/>
      <c r="HE4511" s="29"/>
      <c r="HF4511" s="29"/>
      <c r="HG4511" s="29"/>
      <c r="HH4511" s="29"/>
      <c r="HI4511" s="29"/>
      <c r="HJ4511" s="29"/>
      <c r="HK4511" s="29"/>
      <c r="HL4511" s="29"/>
      <c r="HM4511" s="29"/>
      <c r="HN4511" s="29"/>
      <c r="HO4511" s="29"/>
      <c r="HP4511" s="29"/>
      <c r="HQ4511" s="29"/>
      <c r="HR4511" s="29"/>
      <c r="HS4511" s="29"/>
      <c r="HT4511" s="29"/>
      <c r="HU4511" s="29"/>
      <c r="HV4511" s="29"/>
      <c r="HW4511" s="29"/>
      <c r="HX4511" s="29"/>
      <c r="HY4511" s="29"/>
      <c r="HZ4511" s="29"/>
      <c r="IA4511" s="29"/>
      <c r="IB4511" s="29"/>
      <c r="IC4511" s="29"/>
      <c r="ID4511" s="29"/>
      <c r="IE4511" s="29"/>
      <c r="IF4511" s="29"/>
      <c r="IG4511" s="29"/>
      <c r="IH4511" s="29"/>
      <c r="II4511" s="29"/>
      <c r="IJ4511" s="29"/>
      <c r="IK4511" s="29"/>
      <c r="IL4511" s="29"/>
      <c r="IM4511" s="29"/>
      <c r="IN4511" s="29"/>
      <c r="IO4511" s="29"/>
      <c r="IP4511" s="29"/>
      <c r="IQ4511" s="29"/>
      <c r="IR4511" s="29"/>
      <c r="IS4511" s="29"/>
      <c r="IT4511" s="29"/>
      <c r="IU4511" s="29"/>
      <c r="IV4511" s="29"/>
      <c r="IW4511" s="29"/>
      <c r="IX4511" s="29"/>
      <c r="IY4511" s="29"/>
      <c r="IZ4511" s="29"/>
      <c r="JA4511" s="29"/>
      <c r="JB4511" s="29"/>
      <c r="JC4511" s="29"/>
      <c r="JD4511" s="29"/>
      <c r="JE4511" s="29"/>
      <c r="JF4511" s="29"/>
      <c r="JG4511" s="29"/>
      <c r="JH4511" s="29"/>
      <c r="JI4511" s="29"/>
      <c r="JJ4511" s="29"/>
      <c r="JK4511" s="29"/>
      <c r="JL4511" s="29"/>
      <c r="JM4511" s="29"/>
      <c r="JN4511" s="29"/>
      <c r="JO4511" s="29"/>
      <c r="JP4511" s="29"/>
      <c r="JQ4511" s="29"/>
      <c r="JR4511" s="29"/>
      <c r="JS4511" s="29"/>
      <c r="JT4511" s="29"/>
      <c r="JU4511" s="29"/>
      <c r="JV4511" s="29"/>
      <c r="JW4511" s="29"/>
      <c r="JX4511" s="29"/>
      <c r="JY4511" s="29"/>
      <c r="JZ4511" s="29"/>
      <c r="KA4511" s="29"/>
      <c r="KB4511" s="29"/>
      <c r="KC4511" s="29"/>
      <c r="KD4511" s="29"/>
      <c r="KE4511" s="29"/>
      <c r="KF4511" s="29"/>
      <c r="KG4511" s="29"/>
      <c r="KH4511" s="29"/>
      <c r="KI4511" s="29"/>
      <c r="KJ4511" s="29"/>
      <c r="KK4511" s="29"/>
      <c r="KL4511" s="29"/>
      <c r="KM4511" s="29"/>
      <c r="KN4511" s="29"/>
      <c r="KO4511" s="29"/>
      <c r="KP4511" s="29"/>
      <c r="KQ4511" s="29"/>
      <c r="KR4511" s="29"/>
      <c r="KS4511" s="29"/>
      <c r="KT4511" s="29"/>
      <c r="KU4511" s="29"/>
      <c r="KV4511" s="29"/>
      <c r="KW4511" s="29"/>
      <c r="KX4511" s="29"/>
      <c r="KY4511" s="29"/>
      <c r="KZ4511" s="29"/>
      <c r="LA4511" s="29"/>
      <c r="LB4511" s="29"/>
      <c r="LC4511" s="29"/>
      <c r="LD4511" s="29"/>
      <c r="LE4511" s="29"/>
      <c r="LF4511" s="29"/>
      <c r="LG4511" s="29"/>
      <c r="LH4511" s="29"/>
      <c r="LI4511" s="29"/>
      <c r="LJ4511" s="29"/>
      <c r="LK4511" s="29"/>
      <c r="LL4511" s="29"/>
      <c r="LM4511" s="29"/>
      <c r="LN4511" s="29"/>
      <c r="LO4511" s="29"/>
      <c r="LP4511" s="29"/>
      <c r="LQ4511" s="29"/>
      <c r="LR4511" s="29"/>
      <c r="LS4511" s="29"/>
      <c r="LT4511" s="29"/>
      <c r="LU4511" s="29"/>
      <c r="LV4511" s="29"/>
      <c r="LW4511" s="29"/>
      <c r="LX4511" s="29"/>
      <c r="LY4511" s="29"/>
      <c r="LZ4511" s="29"/>
      <c r="MA4511" s="29"/>
      <c r="MB4511" s="29"/>
      <c r="MC4511" s="29"/>
      <c r="MD4511" s="29"/>
      <c r="ME4511" s="29"/>
      <c r="MF4511" s="29"/>
      <c r="MG4511" s="29"/>
      <c r="MH4511" s="29"/>
      <c r="MI4511" s="29"/>
      <c r="MJ4511" s="29"/>
      <c r="MK4511" s="29"/>
      <c r="ML4511" s="29"/>
      <c r="MM4511" s="29"/>
      <c r="MN4511" s="29"/>
      <c r="MO4511" s="29"/>
      <c r="MP4511" s="29"/>
      <c r="MQ4511" s="29"/>
      <c r="MR4511" s="29"/>
      <c r="MS4511" s="29"/>
      <c r="MT4511" s="29"/>
      <c r="MU4511" s="29"/>
      <c r="MV4511" s="29"/>
      <c r="MW4511" s="29"/>
      <c r="MX4511" s="29"/>
      <c r="MY4511" s="29"/>
      <c r="MZ4511" s="29"/>
      <c r="NA4511" s="29"/>
      <c r="NB4511" s="29"/>
      <c r="NC4511" s="29"/>
      <c r="ND4511" s="29"/>
      <c r="NE4511" s="29"/>
      <c r="NF4511" s="29"/>
      <c r="NG4511" s="29"/>
      <c r="NH4511" s="29"/>
      <c r="NI4511" s="29"/>
      <c r="NJ4511" s="29"/>
      <c r="NK4511" s="29"/>
      <c r="NL4511" s="29"/>
      <c r="NM4511" s="29"/>
      <c r="NN4511" s="29"/>
      <c r="NO4511" s="29"/>
      <c r="NP4511" s="29"/>
      <c r="NQ4511" s="29"/>
      <c r="NR4511" s="29"/>
      <c r="NS4511" s="29"/>
      <c r="NT4511" s="29"/>
      <c r="NU4511" s="29"/>
      <c r="NV4511" s="29"/>
      <c r="NW4511" s="29"/>
      <c r="NX4511" s="29"/>
      <c r="NY4511" s="29"/>
      <c r="NZ4511" s="29"/>
      <c r="OA4511" s="29"/>
      <c r="OB4511" s="29"/>
      <c r="OC4511" s="29"/>
      <c r="OD4511" s="29"/>
      <c r="OE4511" s="29"/>
      <c r="OF4511" s="29"/>
      <c r="OG4511" s="29"/>
      <c r="OH4511" s="29"/>
    </row>
    <row r="4512" spans="1:398" ht="16.5" customHeight="1">
      <c r="A4512" s="30" t="s">
        <v>5742</v>
      </c>
      <c r="B4512" s="13"/>
      <c r="C4512" s="368"/>
      <c r="D4512" s="12"/>
      <c r="E4512" s="14" t="s">
        <v>5729</v>
      </c>
      <c r="F4512" s="14"/>
      <c r="G4512" s="14"/>
      <c r="H4512" s="15"/>
      <c r="I4512" s="15">
        <v>1</v>
      </c>
      <c r="J4512" s="15"/>
      <c r="K4512" s="15"/>
      <c r="L4512" s="16" t="s">
        <v>5700</v>
      </c>
      <c r="M4512" s="16"/>
      <c r="N4512" s="16" t="s">
        <v>61</v>
      </c>
      <c r="O4512" s="94">
        <v>8760</v>
      </c>
      <c r="P4512" s="94">
        <v>0</v>
      </c>
      <c r="Q4512" s="94">
        <v>0</v>
      </c>
      <c r="R4512" s="94" t="s">
        <v>33</v>
      </c>
      <c r="S4512" s="19">
        <v>60</v>
      </c>
      <c r="T4512" s="19">
        <v>110</v>
      </c>
      <c r="U4512" s="19">
        <v>1.6</v>
      </c>
      <c r="V4512" s="19">
        <v>0</v>
      </c>
      <c r="W4512" s="20">
        <v>0.17599999999999999</v>
      </c>
      <c r="X4512" s="21">
        <v>1541.76</v>
      </c>
      <c r="Y4512" s="22" t="s">
        <v>33</v>
      </c>
      <c r="Z4512" s="86" t="s">
        <v>62</v>
      </c>
      <c r="AA4512" s="86">
        <v>0</v>
      </c>
      <c r="AB4512" s="14" t="s">
        <v>414</v>
      </c>
      <c r="AC4512" s="14" t="s">
        <v>414</v>
      </c>
      <c r="AD4512" s="25"/>
      <c r="AE4512" s="26"/>
      <c r="AF4512" s="27"/>
      <c r="AG4512" s="31"/>
      <c r="AH4512" s="32"/>
      <c r="AI4512" s="32"/>
      <c r="AJ4512" s="32"/>
      <c r="AK4512" s="32"/>
      <c r="AL4512" s="32"/>
      <c r="AM4512" s="32"/>
      <c r="AN4512" s="32"/>
      <c r="AO4512" s="32"/>
      <c r="AP4512" s="13"/>
      <c r="AQ4512" s="13"/>
      <c r="AR4512" s="13"/>
      <c r="AS4512" s="13"/>
      <c r="AT4512" s="13"/>
      <c r="AU4512" s="13"/>
      <c r="AV4512" s="13"/>
      <c r="AW4512" s="13"/>
      <c r="AX4512" s="13"/>
      <c r="AY4512" s="13"/>
      <c r="AZ4512" s="13"/>
      <c r="BA4512" s="13"/>
      <c r="BB4512" s="13"/>
      <c r="BC4512" s="13"/>
      <c r="BD4512" s="13"/>
      <c r="BE4512" s="13"/>
      <c r="BF4512" s="13"/>
      <c r="BG4512" s="13"/>
      <c r="BH4512" s="13"/>
      <c r="BI4512" s="13"/>
      <c r="BJ4512" s="13"/>
      <c r="BK4512" s="13"/>
      <c r="BL4512" s="13"/>
      <c r="BM4512" s="13"/>
      <c r="BN4512" s="13"/>
      <c r="BO4512" s="13"/>
      <c r="BP4512" s="13"/>
      <c r="BQ4512" s="13"/>
      <c r="BR4512" s="29"/>
      <c r="BS4512" s="29"/>
      <c r="BT4512" s="29"/>
      <c r="BU4512" s="29"/>
      <c r="BV4512" s="29"/>
      <c r="BW4512" s="29"/>
      <c r="BX4512" s="29"/>
      <c r="BY4512" s="29"/>
      <c r="BZ4512" s="29"/>
      <c r="CA4512" s="29"/>
      <c r="CB4512" s="29"/>
      <c r="CC4512" s="29"/>
      <c r="CD4512" s="29"/>
      <c r="CE4512" s="29"/>
      <c r="CF4512" s="29"/>
      <c r="CG4512" s="29"/>
      <c r="CH4512" s="29"/>
      <c r="CI4512" s="29"/>
      <c r="CJ4512" s="29"/>
      <c r="CK4512" s="29"/>
      <c r="CL4512" s="29"/>
      <c r="CM4512" s="29"/>
      <c r="CN4512" s="29"/>
      <c r="CO4512" s="29"/>
      <c r="CP4512" s="29"/>
      <c r="CQ4512" s="29"/>
      <c r="CR4512" s="29"/>
      <c r="CS4512" s="29"/>
      <c r="CT4512" s="29"/>
      <c r="CU4512" s="29"/>
      <c r="CV4512" s="29"/>
      <c r="CW4512" s="29"/>
      <c r="CX4512" s="29"/>
      <c r="CY4512" s="29"/>
      <c r="CZ4512" s="29"/>
      <c r="DA4512" s="29"/>
      <c r="DB4512" s="29"/>
      <c r="DC4512" s="29"/>
      <c r="DD4512" s="29"/>
      <c r="DE4512" s="29"/>
      <c r="DF4512" s="29"/>
      <c r="DG4512" s="29"/>
      <c r="DH4512" s="29"/>
      <c r="DI4512" s="29"/>
      <c r="DJ4512" s="29"/>
      <c r="DK4512" s="29"/>
      <c r="DL4512" s="29"/>
      <c r="DM4512" s="29"/>
      <c r="DN4512" s="29"/>
      <c r="DO4512" s="29"/>
      <c r="DP4512" s="29"/>
      <c r="DQ4512" s="29"/>
      <c r="DR4512" s="29"/>
      <c r="DS4512" s="29"/>
      <c r="DT4512" s="29"/>
      <c r="DU4512" s="29"/>
      <c r="DV4512" s="29"/>
      <c r="DW4512" s="29"/>
      <c r="DX4512" s="29"/>
      <c r="DY4512" s="29"/>
      <c r="DZ4512" s="29"/>
      <c r="EA4512" s="29"/>
      <c r="EB4512" s="29"/>
      <c r="EC4512" s="29"/>
      <c r="ED4512" s="29"/>
      <c r="EE4512" s="29"/>
      <c r="EF4512" s="29"/>
      <c r="EG4512" s="29"/>
      <c r="EH4512" s="29"/>
      <c r="EI4512" s="29"/>
      <c r="EJ4512" s="29"/>
      <c r="EK4512" s="29"/>
      <c r="EL4512" s="29"/>
      <c r="EM4512" s="29"/>
      <c r="EN4512" s="29"/>
      <c r="EO4512" s="29"/>
      <c r="EP4512" s="29"/>
      <c r="EQ4512" s="29"/>
      <c r="ER4512" s="29"/>
      <c r="ES4512" s="29"/>
      <c r="ET4512" s="29"/>
      <c r="EU4512" s="29"/>
      <c r="EV4512" s="29"/>
      <c r="EW4512" s="29"/>
      <c r="EX4512" s="29"/>
      <c r="EY4512" s="29"/>
      <c r="EZ4512" s="29"/>
      <c r="FA4512" s="29"/>
      <c r="FB4512" s="29"/>
      <c r="FC4512" s="29"/>
      <c r="FD4512" s="29"/>
      <c r="FE4512" s="29"/>
      <c r="FF4512" s="29"/>
      <c r="FG4512" s="29"/>
      <c r="FH4512" s="29"/>
      <c r="FI4512" s="29"/>
      <c r="FJ4512" s="29"/>
      <c r="FK4512" s="29"/>
      <c r="FL4512" s="29"/>
      <c r="FM4512" s="29"/>
      <c r="FN4512" s="29"/>
      <c r="FO4512" s="29"/>
      <c r="FP4512" s="29"/>
      <c r="FQ4512" s="29"/>
      <c r="FR4512" s="29"/>
      <c r="FS4512" s="29"/>
      <c r="FT4512" s="29"/>
      <c r="FU4512" s="29"/>
      <c r="FV4512" s="29"/>
      <c r="FW4512" s="29"/>
      <c r="FX4512" s="29"/>
      <c r="FY4512" s="29"/>
      <c r="FZ4512" s="29"/>
      <c r="GA4512" s="29"/>
      <c r="GB4512" s="29"/>
      <c r="GC4512" s="29"/>
      <c r="GD4512" s="29"/>
      <c r="GE4512" s="29"/>
      <c r="GF4512" s="29"/>
      <c r="GG4512" s="29"/>
      <c r="GH4512" s="29"/>
      <c r="GI4512" s="29"/>
      <c r="GJ4512" s="29"/>
      <c r="GK4512" s="29"/>
      <c r="GL4512" s="29"/>
      <c r="GM4512" s="29"/>
      <c r="GN4512" s="29"/>
      <c r="GO4512" s="29"/>
      <c r="GP4512" s="29"/>
      <c r="GQ4512" s="29"/>
      <c r="GR4512" s="29"/>
      <c r="GS4512" s="29"/>
      <c r="GT4512" s="29"/>
      <c r="GU4512" s="29"/>
      <c r="GV4512" s="29"/>
      <c r="GW4512" s="29"/>
      <c r="GX4512" s="29"/>
      <c r="GY4512" s="29"/>
      <c r="GZ4512" s="29"/>
      <c r="HA4512" s="29"/>
      <c r="HB4512" s="29"/>
      <c r="HC4512" s="29"/>
      <c r="HD4512" s="29"/>
      <c r="HE4512" s="29"/>
      <c r="HF4512" s="29"/>
      <c r="HG4512" s="29"/>
      <c r="HH4512" s="29"/>
      <c r="HI4512" s="29"/>
      <c r="HJ4512" s="29"/>
      <c r="HK4512" s="29"/>
      <c r="HL4512" s="29"/>
      <c r="HM4512" s="29"/>
      <c r="HN4512" s="29"/>
      <c r="HO4512" s="29"/>
      <c r="HP4512" s="29"/>
      <c r="HQ4512" s="29"/>
      <c r="HR4512" s="29"/>
      <c r="HS4512" s="29"/>
      <c r="HT4512" s="29"/>
      <c r="HU4512" s="29"/>
      <c r="HV4512" s="29"/>
      <c r="HW4512" s="29"/>
      <c r="HX4512" s="29"/>
      <c r="HY4512" s="29"/>
      <c r="HZ4512" s="29"/>
      <c r="IA4512" s="29"/>
      <c r="IB4512" s="29"/>
      <c r="IC4512" s="29"/>
      <c r="ID4512" s="29"/>
      <c r="IE4512" s="29"/>
      <c r="IF4512" s="29"/>
      <c r="IG4512" s="29"/>
      <c r="IH4512" s="29"/>
      <c r="II4512" s="29"/>
      <c r="IJ4512" s="29"/>
      <c r="IK4512" s="29"/>
      <c r="IL4512" s="29"/>
      <c r="IM4512" s="29"/>
      <c r="IN4512" s="29"/>
      <c r="IO4512" s="29"/>
      <c r="IP4512" s="29"/>
      <c r="IQ4512" s="29"/>
      <c r="IR4512" s="29"/>
      <c r="IS4512" s="29"/>
      <c r="IT4512" s="29"/>
      <c r="IU4512" s="29"/>
      <c r="IV4512" s="29"/>
      <c r="IW4512" s="29"/>
      <c r="IX4512" s="29"/>
      <c r="IY4512" s="29"/>
      <c r="IZ4512" s="29"/>
      <c r="JA4512" s="29"/>
      <c r="JB4512" s="29"/>
      <c r="JC4512" s="29"/>
      <c r="JD4512" s="29"/>
      <c r="JE4512" s="29"/>
      <c r="JF4512" s="29"/>
      <c r="JG4512" s="29"/>
      <c r="JH4512" s="29"/>
      <c r="JI4512" s="29"/>
      <c r="JJ4512" s="29"/>
      <c r="JK4512" s="29"/>
      <c r="JL4512" s="29"/>
      <c r="JM4512" s="29"/>
      <c r="JN4512" s="29"/>
      <c r="JO4512" s="29"/>
      <c r="JP4512" s="29"/>
      <c r="JQ4512" s="29"/>
      <c r="JR4512" s="29"/>
      <c r="JS4512" s="29"/>
      <c r="JT4512" s="29"/>
      <c r="JU4512" s="29"/>
      <c r="JV4512" s="29"/>
      <c r="JW4512" s="29"/>
      <c r="JX4512" s="29"/>
      <c r="JY4512" s="29"/>
      <c r="JZ4512" s="29"/>
      <c r="KA4512" s="29"/>
      <c r="KB4512" s="29"/>
      <c r="KC4512" s="29"/>
      <c r="KD4512" s="29"/>
      <c r="KE4512" s="29"/>
      <c r="KF4512" s="29"/>
      <c r="KG4512" s="29"/>
      <c r="KH4512" s="29"/>
      <c r="KI4512" s="29"/>
      <c r="KJ4512" s="29"/>
      <c r="KK4512" s="29"/>
      <c r="KL4512" s="29"/>
      <c r="KM4512" s="29"/>
      <c r="KN4512" s="29"/>
      <c r="KO4512" s="29"/>
      <c r="KP4512" s="29"/>
      <c r="KQ4512" s="29"/>
      <c r="KR4512" s="29"/>
      <c r="KS4512" s="29"/>
      <c r="KT4512" s="29"/>
      <c r="KU4512" s="29"/>
      <c r="KV4512" s="29"/>
      <c r="KW4512" s="29"/>
      <c r="KX4512" s="29"/>
      <c r="KY4512" s="29"/>
      <c r="KZ4512" s="29"/>
      <c r="LA4512" s="29"/>
      <c r="LB4512" s="29"/>
      <c r="LC4512" s="29"/>
      <c r="LD4512" s="29"/>
      <c r="LE4512" s="29"/>
      <c r="LF4512" s="29"/>
      <c r="LG4512" s="29"/>
      <c r="LH4512" s="29"/>
      <c r="LI4512" s="29"/>
      <c r="LJ4512" s="29"/>
      <c r="LK4512" s="29"/>
      <c r="LL4512" s="29"/>
      <c r="LM4512" s="29"/>
      <c r="LN4512" s="29"/>
      <c r="LO4512" s="29"/>
      <c r="LP4512" s="29"/>
      <c r="LQ4512" s="29"/>
      <c r="LR4512" s="29"/>
      <c r="LS4512" s="29"/>
      <c r="LT4512" s="29"/>
      <c r="LU4512" s="29"/>
      <c r="LV4512" s="29"/>
      <c r="LW4512" s="29"/>
      <c r="LX4512" s="29"/>
      <c r="LY4512" s="29"/>
      <c r="LZ4512" s="29"/>
      <c r="MA4512" s="29"/>
      <c r="MB4512" s="29"/>
      <c r="MC4512" s="29"/>
      <c r="MD4512" s="29"/>
      <c r="ME4512" s="29"/>
      <c r="MF4512" s="29"/>
      <c r="MG4512" s="29"/>
      <c r="MH4512" s="29"/>
      <c r="MI4512" s="29"/>
      <c r="MJ4512" s="29"/>
      <c r="MK4512" s="29"/>
      <c r="ML4512" s="29"/>
      <c r="MM4512" s="29"/>
      <c r="MN4512" s="29"/>
      <c r="MO4512" s="29"/>
      <c r="MP4512" s="29"/>
      <c r="MQ4512" s="29"/>
      <c r="MR4512" s="29"/>
      <c r="MS4512" s="29"/>
      <c r="MT4512" s="29"/>
      <c r="MU4512" s="29"/>
      <c r="MV4512" s="29"/>
      <c r="MW4512" s="29"/>
      <c r="MX4512" s="29"/>
      <c r="MY4512" s="29"/>
      <c r="MZ4512" s="29"/>
      <c r="NA4512" s="29"/>
      <c r="NB4512" s="29"/>
      <c r="NC4512" s="29"/>
      <c r="ND4512" s="29"/>
      <c r="NE4512" s="29"/>
      <c r="NF4512" s="29"/>
      <c r="NG4512" s="29"/>
      <c r="NH4512" s="29"/>
      <c r="NI4512" s="29"/>
      <c r="NJ4512" s="29"/>
      <c r="NK4512" s="29"/>
      <c r="NL4512" s="29"/>
      <c r="NM4512" s="29"/>
      <c r="NN4512" s="29"/>
      <c r="NO4512" s="29"/>
      <c r="NP4512" s="29"/>
      <c r="NQ4512" s="29"/>
      <c r="NR4512" s="29"/>
      <c r="NS4512" s="29"/>
      <c r="NT4512" s="29"/>
      <c r="NU4512" s="29"/>
      <c r="NV4512" s="29"/>
      <c r="NW4512" s="29"/>
      <c r="NX4512" s="29"/>
      <c r="NY4512" s="29"/>
      <c r="NZ4512" s="29"/>
      <c r="OA4512" s="29"/>
      <c r="OB4512" s="29"/>
      <c r="OC4512" s="29"/>
      <c r="OD4512" s="29"/>
      <c r="OE4512" s="29"/>
      <c r="OF4512" s="29"/>
      <c r="OG4512" s="29"/>
      <c r="OH4512" s="29"/>
    </row>
    <row r="4513" spans="1:398" ht="16.5" customHeight="1">
      <c r="A4513" s="30" t="s">
        <v>5742</v>
      </c>
      <c r="B4513" s="13"/>
      <c r="C4513" s="487"/>
      <c r="D4513" s="12"/>
      <c r="E4513" s="14" t="s">
        <v>5815</v>
      </c>
      <c r="F4513" s="14" t="s">
        <v>5816</v>
      </c>
      <c r="G4513" s="14" t="s">
        <v>689</v>
      </c>
      <c r="H4513" s="15">
        <v>0</v>
      </c>
      <c r="I4513" s="15">
        <v>2</v>
      </c>
      <c r="J4513" s="15">
        <v>0</v>
      </c>
      <c r="K4513" s="15">
        <v>0</v>
      </c>
      <c r="L4513" s="16" t="s">
        <v>5812</v>
      </c>
      <c r="M4513" s="16"/>
      <c r="N4513" s="16" t="s">
        <v>41</v>
      </c>
      <c r="O4513" s="94">
        <v>8760</v>
      </c>
      <c r="P4513" s="94">
        <v>0</v>
      </c>
      <c r="Q4513" s="94">
        <v>0</v>
      </c>
      <c r="R4513" s="18" t="s">
        <v>33</v>
      </c>
      <c r="S4513" s="19">
        <v>60</v>
      </c>
      <c r="T4513" s="19">
        <v>110</v>
      </c>
      <c r="U4513" s="19">
        <v>0</v>
      </c>
      <c r="V4513" s="19">
        <v>0</v>
      </c>
      <c r="W4513" s="20">
        <v>0.17599999999999999</v>
      </c>
      <c r="X4513" s="21">
        <v>3083.52</v>
      </c>
      <c r="Y4513" s="22" t="s">
        <v>33</v>
      </c>
      <c r="Z4513" s="86" t="s">
        <v>62</v>
      </c>
      <c r="AA4513" s="86">
        <v>0</v>
      </c>
      <c r="AB4513" s="86" t="s">
        <v>414</v>
      </c>
      <c r="AC4513" s="86" t="s">
        <v>414</v>
      </c>
      <c r="AD4513" s="25"/>
      <c r="AE4513" s="26"/>
      <c r="AF4513" s="27"/>
      <c r="AG4513" s="31"/>
      <c r="AH4513" s="32"/>
      <c r="AI4513" s="32"/>
      <c r="AJ4513" s="32"/>
      <c r="AK4513" s="32"/>
      <c r="AL4513" s="32"/>
      <c r="AM4513" s="32"/>
      <c r="AN4513" s="32"/>
      <c r="AO4513" s="32"/>
      <c r="AP4513" s="13"/>
      <c r="AQ4513" s="13"/>
      <c r="AR4513" s="13"/>
      <c r="AS4513" s="13"/>
      <c r="AT4513" s="13"/>
      <c r="AU4513" s="13"/>
      <c r="AV4513" s="13"/>
      <c r="AW4513" s="13"/>
      <c r="AX4513" s="13"/>
      <c r="AY4513" s="13"/>
      <c r="AZ4513" s="13"/>
      <c r="BA4513" s="13"/>
      <c r="BB4513" s="13"/>
      <c r="BC4513" s="13"/>
      <c r="BD4513" s="13"/>
      <c r="BE4513" s="13"/>
      <c r="BF4513" s="13"/>
      <c r="BG4513" s="13"/>
      <c r="BH4513" s="13"/>
      <c r="BI4513" s="13"/>
      <c r="BJ4513" s="13"/>
      <c r="BK4513" s="13"/>
      <c r="BL4513" s="13"/>
      <c r="BM4513" s="13"/>
      <c r="BN4513" s="13"/>
      <c r="BO4513" s="13"/>
      <c r="BP4513" s="13"/>
      <c r="BQ4513" s="13"/>
      <c r="BR4513" s="29"/>
      <c r="BS4513" s="29"/>
      <c r="BT4513" s="29"/>
      <c r="BU4513" s="29"/>
      <c r="BV4513" s="29"/>
      <c r="BW4513" s="29"/>
      <c r="BX4513" s="29"/>
      <c r="BY4513" s="29"/>
      <c r="BZ4513" s="29"/>
      <c r="CA4513" s="29"/>
      <c r="CB4513" s="29"/>
      <c r="CC4513" s="29"/>
      <c r="CD4513" s="29"/>
      <c r="CE4513" s="29"/>
      <c r="CF4513" s="29"/>
      <c r="CG4513" s="29"/>
      <c r="CH4513" s="29"/>
      <c r="CI4513" s="29"/>
      <c r="CJ4513" s="29"/>
      <c r="CK4513" s="29"/>
      <c r="CL4513" s="29"/>
      <c r="CM4513" s="29"/>
      <c r="CN4513" s="29"/>
      <c r="CO4513" s="29"/>
      <c r="CP4513" s="29"/>
      <c r="CQ4513" s="29"/>
      <c r="CR4513" s="29"/>
      <c r="CS4513" s="29"/>
      <c r="CT4513" s="29"/>
      <c r="CU4513" s="29"/>
      <c r="CV4513" s="29"/>
      <c r="CW4513" s="29"/>
      <c r="CX4513" s="29"/>
      <c r="CY4513" s="29"/>
      <c r="CZ4513" s="29"/>
      <c r="DA4513" s="29"/>
      <c r="DB4513" s="29"/>
      <c r="DC4513" s="29"/>
      <c r="DD4513" s="29"/>
      <c r="DE4513" s="29"/>
      <c r="DF4513" s="29"/>
      <c r="DG4513" s="29"/>
      <c r="DH4513" s="29"/>
      <c r="DI4513" s="29"/>
      <c r="DJ4513" s="29"/>
      <c r="DK4513" s="29"/>
      <c r="DL4513" s="29"/>
      <c r="DM4513" s="29"/>
      <c r="DN4513" s="29"/>
      <c r="DO4513" s="29"/>
      <c r="DP4513" s="29"/>
      <c r="DQ4513" s="29"/>
      <c r="DR4513" s="29"/>
      <c r="DS4513" s="29"/>
      <c r="DT4513" s="29"/>
      <c r="DU4513" s="29"/>
      <c r="DV4513" s="29"/>
      <c r="DW4513" s="29"/>
      <c r="DX4513" s="29"/>
      <c r="DY4513" s="29"/>
      <c r="DZ4513" s="29"/>
      <c r="EA4513" s="29"/>
      <c r="EB4513" s="29"/>
      <c r="EC4513" s="29"/>
      <c r="ED4513" s="29"/>
      <c r="EE4513" s="29"/>
      <c r="EF4513" s="29"/>
      <c r="EG4513" s="29"/>
      <c r="EH4513" s="29"/>
      <c r="EI4513" s="29"/>
      <c r="EJ4513" s="29"/>
      <c r="EK4513" s="29"/>
      <c r="EL4513" s="29"/>
      <c r="EM4513" s="29"/>
      <c r="EN4513" s="29"/>
      <c r="EO4513" s="29"/>
      <c r="EP4513" s="29"/>
      <c r="EQ4513" s="29"/>
      <c r="ER4513" s="29"/>
      <c r="ES4513" s="29"/>
      <c r="ET4513" s="29"/>
      <c r="EU4513" s="29"/>
      <c r="EV4513" s="29"/>
      <c r="EW4513" s="29"/>
      <c r="EX4513" s="29"/>
      <c r="EY4513" s="29"/>
      <c r="EZ4513" s="29"/>
      <c r="FA4513" s="29"/>
      <c r="FB4513" s="29"/>
      <c r="FC4513" s="29"/>
      <c r="FD4513" s="29"/>
      <c r="FE4513" s="29"/>
      <c r="FF4513" s="29"/>
      <c r="FG4513" s="29"/>
      <c r="FH4513" s="29"/>
      <c r="FI4513" s="29"/>
      <c r="FJ4513" s="29"/>
      <c r="FK4513" s="29"/>
      <c r="FL4513" s="29"/>
      <c r="FM4513" s="29"/>
      <c r="FN4513" s="29"/>
      <c r="FO4513" s="29"/>
      <c r="FP4513" s="29"/>
      <c r="FQ4513" s="29"/>
      <c r="FR4513" s="29"/>
      <c r="FS4513" s="29"/>
      <c r="FT4513" s="29"/>
      <c r="FU4513" s="29"/>
      <c r="FV4513" s="29"/>
      <c r="FW4513" s="29"/>
      <c r="FX4513" s="29"/>
      <c r="FY4513" s="29"/>
      <c r="FZ4513" s="29"/>
      <c r="GA4513" s="29"/>
      <c r="GB4513" s="29"/>
      <c r="GC4513" s="29"/>
      <c r="GD4513" s="29"/>
      <c r="GE4513" s="29"/>
      <c r="GF4513" s="29"/>
      <c r="GG4513" s="29"/>
      <c r="GH4513" s="29"/>
      <c r="GI4513" s="29"/>
      <c r="GJ4513" s="29"/>
      <c r="GK4513" s="29"/>
      <c r="GL4513" s="29"/>
      <c r="GM4513" s="29"/>
      <c r="GN4513" s="29"/>
      <c r="GO4513" s="29"/>
      <c r="GP4513" s="29"/>
      <c r="GQ4513" s="29"/>
      <c r="GR4513" s="29"/>
      <c r="GS4513" s="29"/>
      <c r="GT4513" s="29"/>
      <c r="GU4513" s="29"/>
      <c r="GV4513" s="29"/>
      <c r="GW4513" s="29"/>
      <c r="GX4513" s="29"/>
      <c r="GY4513" s="29"/>
      <c r="GZ4513" s="29"/>
      <c r="HA4513" s="29"/>
      <c r="HB4513" s="29"/>
      <c r="HC4513" s="29"/>
      <c r="HD4513" s="29"/>
      <c r="HE4513" s="29"/>
      <c r="HF4513" s="29"/>
      <c r="HG4513" s="29"/>
      <c r="HH4513" s="29"/>
      <c r="HI4513" s="29"/>
      <c r="HJ4513" s="29"/>
      <c r="HK4513" s="29"/>
      <c r="HL4513" s="29"/>
      <c r="HM4513" s="29"/>
      <c r="HN4513" s="29"/>
      <c r="HO4513" s="29"/>
      <c r="HP4513" s="29"/>
      <c r="HQ4513" s="29"/>
      <c r="HR4513" s="29"/>
      <c r="HS4513" s="29"/>
      <c r="HT4513" s="29"/>
      <c r="HU4513" s="29"/>
      <c r="HV4513" s="29"/>
      <c r="HW4513" s="29"/>
      <c r="HX4513" s="29"/>
      <c r="HY4513" s="29"/>
      <c r="HZ4513" s="29"/>
      <c r="IA4513" s="29"/>
      <c r="IB4513" s="29"/>
      <c r="IC4513" s="29"/>
      <c r="ID4513" s="29"/>
      <c r="IE4513" s="29"/>
      <c r="IF4513" s="29"/>
      <c r="IG4513" s="29"/>
      <c r="IH4513" s="29"/>
      <c r="II4513" s="29"/>
      <c r="IJ4513" s="29"/>
      <c r="IK4513" s="29"/>
      <c r="IL4513" s="29"/>
      <c r="IM4513" s="29"/>
      <c r="IN4513" s="29"/>
      <c r="IO4513" s="29"/>
      <c r="IP4513" s="29"/>
      <c r="IQ4513" s="29"/>
      <c r="IR4513" s="29"/>
      <c r="IS4513" s="29"/>
      <c r="IT4513" s="29"/>
      <c r="IU4513" s="29"/>
      <c r="IV4513" s="29"/>
      <c r="IW4513" s="29"/>
      <c r="IX4513" s="29"/>
      <c r="IY4513" s="29"/>
      <c r="IZ4513" s="29"/>
      <c r="JA4513" s="29"/>
      <c r="JB4513" s="29"/>
      <c r="JC4513" s="29"/>
      <c r="JD4513" s="29"/>
      <c r="JE4513" s="29"/>
      <c r="JF4513" s="29"/>
      <c r="JG4513" s="29"/>
      <c r="JH4513" s="29"/>
      <c r="JI4513" s="29"/>
      <c r="JJ4513" s="29"/>
      <c r="JK4513" s="29"/>
      <c r="JL4513" s="29"/>
      <c r="JM4513" s="29"/>
      <c r="JN4513" s="29"/>
      <c r="JO4513" s="29"/>
      <c r="JP4513" s="29"/>
      <c r="JQ4513" s="29"/>
      <c r="JR4513" s="29"/>
      <c r="JS4513" s="29"/>
      <c r="JT4513" s="29"/>
      <c r="JU4513" s="29"/>
      <c r="JV4513" s="29"/>
      <c r="JW4513" s="29"/>
      <c r="JX4513" s="29"/>
      <c r="JY4513" s="29"/>
      <c r="JZ4513" s="29"/>
      <c r="KA4513" s="29"/>
      <c r="KB4513" s="29"/>
      <c r="KC4513" s="29"/>
      <c r="KD4513" s="29"/>
      <c r="KE4513" s="29"/>
      <c r="KF4513" s="29"/>
      <c r="KG4513" s="29"/>
      <c r="KH4513" s="29"/>
      <c r="KI4513" s="29"/>
      <c r="KJ4513" s="29"/>
      <c r="KK4513" s="29"/>
      <c r="KL4513" s="29"/>
      <c r="KM4513" s="29"/>
      <c r="KN4513" s="29"/>
      <c r="KO4513" s="29"/>
      <c r="KP4513" s="29"/>
      <c r="KQ4513" s="29"/>
      <c r="KR4513" s="29"/>
      <c r="KS4513" s="29"/>
      <c r="KT4513" s="29"/>
      <c r="KU4513" s="29"/>
      <c r="KV4513" s="29"/>
      <c r="KW4513" s="29"/>
      <c r="KX4513" s="29"/>
      <c r="KY4513" s="29"/>
      <c r="KZ4513" s="29"/>
      <c r="LA4513" s="29"/>
      <c r="LB4513" s="29"/>
      <c r="LC4513" s="29"/>
      <c r="LD4513" s="29"/>
      <c r="LE4513" s="29"/>
      <c r="LF4513" s="29"/>
      <c r="LG4513" s="29"/>
      <c r="LH4513" s="29"/>
      <c r="LI4513" s="29"/>
      <c r="LJ4513" s="29"/>
      <c r="LK4513" s="29"/>
      <c r="LL4513" s="29"/>
      <c r="LM4513" s="29"/>
      <c r="LN4513" s="29"/>
      <c r="LO4513" s="29"/>
      <c r="LP4513" s="29"/>
      <c r="LQ4513" s="29"/>
      <c r="LR4513" s="29"/>
      <c r="LS4513" s="29"/>
      <c r="LT4513" s="29"/>
      <c r="LU4513" s="29"/>
      <c r="LV4513" s="29"/>
      <c r="LW4513" s="29"/>
      <c r="LX4513" s="29"/>
      <c r="LY4513" s="29"/>
      <c r="LZ4513" s="29"/>
      <c r="MA4513" s="29"/>
      <c r="MB4513" s="29"/>
      <c r="MC4513" s="29"/>
      <c r="MD4513" s="29"/>
      <c r="ME4513" s="29"/>
      <c r="MF4513" s="29"/>
      <c r="MG4513" s="29"/>
      <c r="MH4513" s="29"/>
      <c r="MI4513" s="29"/>
      <c r="MJ4513" s="29"/>
      <c r="MK4513" s="29"/>
      <c r="ML4513" s="29"/>
      <c r="MM4513" s="29"/>
      <c r="MN4513" s="29"/>
      <c r="MO4513" s="29"/>
      <c r="MP4513" s="29"/>
      <c r="MQ4513" s="29"/>
      <c r="MR4513" s="29"/>
      <c r="MS4513" s="29"/>
      <c r="MT4513" s="29"/>
      <c r="MU4513" s="29"/>
      <c r="MV4513" s="29"/>
      <c r="MW4513" s="29"/>
      <c r="MX4513" s="29"/>
      <c r="MY4513" s="29"/>
      <c r="MZ4513" s="29"/>
      <c r="NA4513" s="29"/>
      <c r="NB4513" s="29"/>
      <c r="NC4513" s="29"/>
      <c r="ND4513" s="29"/>
      <c r="NE4513" s="29"/>
      <c r="NF4513" s="29"/>
      <c r="NG4513" s="29"/>
      <c r="NH4513" s="29"/>
      <c r="NI4513" s="29"/>
      <c r="NJ4513" s="29"/>
      <c r="NK4513" s="29"/>
      <c r="NL4513" s="29"/>
      <c r="NM4513" s="29"/>
      <c r="NN4513" s="29"/>
      <c r="NO4513" s="29"/>
      <c r="NP4513" s="29"/>
      <c r="NQ4513" s="29"/>
      <c r="NR4513" s="29"/>
      <c r="NS4513" s="29"/>
      <c r="NT4513" s="29"/>
      <c r="NU4513" s="29"/>
      <c r="NV4513" s="29"/>
      <c r="NW4513" s="29"/>
      <c r="NX4513" s="29"/>
      <c r="NY4513" s="29"/>
      <c r="NZ4513" s="29"/>
      <c r="OA4513" s="29"/>
      <c r="OB4513" s="29"/>
      <c r="OC4513" s="29"/>
      <c r="OD4513" s="29"/>
      <c r="OE4513" s="29"/>
      <c r="OF4513" s="29"/>
      <c r="OG4513" s="29"/>
      <c r="OH4513" s="29"/>
    </row>
    <row r="4514" spans="1:398" ht="16.5" customHeight="1">
      <c r="A4514" s="30" t="s">
        <v>5742</v>
      </c>
      <c r="B4514" s="13"/>
      <c r="C4514" s="487"/>
      <c r="D4514" s="12"/>
      <c r="E4514" s="14" t="s">
        <v>8514</v>
      </c>
      <c r="F4514" s="14" t="s">
        <v>8515</v>
      </c>
      <c r="G4514" s="14"/>
      <c r="H4514" s="15">
        <v>2012</v>
      </c>
      <c r="I4514" s="15">
        <v>1</v>
      </c>
      <c r="J4514" s="15">
        <v>0</v>
      </c>
      <c r="K4514" s="15">
        <v>0</v>
      </c>
      <c r="L4514" s="16" t="s">
        <v>5725</v>
      </c>
      <c r="M4514" s="16"/>
      <c r="N4514" s="16" t="s">
        <v>41</v>
      </c>
      <c r="O4514" s="17">
        <v>8760</v>
      </c>
      <c r="P4514" s="17">
        <v>0</v>
      </c>
      <c r="Q4514" s="17">
        <v>0</v>
      </c>
      <c r="R4514" s="18" t="s">
        <v>33</v>
      </c>
      <c r="S4514" s="19">
        <v>60</v>
      </c>
      <c r="T4514" s="19">
        <v>220</v>
      </c>
      <c r="U4514" s="19">
        <v>1</v>
      </c>
      <c r="V4514" s="19"/>
      <c r="W4514" s="20">
        <f>(T4514*U4514)/1000</f>
        <v>0.22</v>
      </c>
      <c r="X4514" s="21">
        <v>1927.2</v>
      </c>
      <c r="Y4514" s="22" t="s">
        <v>33</v>
      </c>
      <c r="Z4514" s="86" t="s">
        <v>62</v>
      </c>
      <c r="AA4514" s="86">
        <v>0</v>
      </c>
      <c r="AB4514" s="14" t="s">
        <v>414</v>
      </c>
      <c r="AC4514" s="14" t="s">
        <v>414</v>
      </c>
      <c r="AD4514" s="25"/>
      <c r="AE4514" s="26"/>
      <c r="AF4514" s="27"/>
      <c r="AG4514" s="31"/>
      <c r="AH4514" s="32"/>
      <c r="AI4514" s="32"/>
      <c r="AJ4514" s="32"/>
      <c r="AK4514" s="32"/>
      <c r="AL4514" s="32"/>
      <c r="AM4514" s="32"/>
      <c r="AN4514" s="32"/>
      <c r="AO4514" s="32"/>
      <c r="AP4514" s="13"/>
      <c r="AQ4514" s="13"/>
      <c r="AR4514" s="13"/>
      <c r="AS4514" s="13"/>
      <c r="AT4514" s="13"/>
      <c r="AU4514" s="13"/>
      <c r="AV4514" s="13"/>
      <c r="AW4514" s="13"/>
      <c r="AX4514" s="13"/>
      <c r="AY4514" s="13"/>
      <c r="AZ4514" s="13"/>
      <c r="BA4514" s="13"/>
      <c r="BB4514" s="13"/>
      <c r="BC4514" s="13"/>
      <c r="BD4514" s="13"/>
      <c r="BE4514" s="13"/>
      <c r="BF4514" s="13"/>
      <c r="BG4514" s="13"/>
      <c r="BH4514" s="13"/>
      <c r="BI4514" s="13"/>
      <c r="BJ4514" s="13"/>
      <c r="BK4514" s="13"/>
      <c r="BL4514" s="13"/>
      <c r="BM4514" s="13"/>
      <c r="BN4514" s="13"/>
      <c r="BO4514" s="13"/>
      <c r="BP4514" s="13"/>
      <c r="BQ4514" s="13"/>
      <c r="BR4514" s="29"/>
      <c r="BS4514" s="29"/>
      <c r="BT4514" s="29"/>
      <c r="BU4514" s="29"/>
      <c r="BV4514" s="29"/>
      <c r="BW4514" s="29"/>
      <c r="BX4514" s="29"/>
      <c r="BY4514" s="29"/>
      <c r="BZ4514" s="29"/>
      <c r="CA4514" s="29"/>
      <c r="CB4514" s="29"/>
      <c r="CC4514" s="29"/>
      <c r="CD4514" s="29"/>
      <c r="CE4514" s="29"/>
      <c r="CF4514" s="29"/>
      <c r="CG4514" s="29"/>
      <c r="CH4514" s="29"/>
      <c r="CI4514" s="29"/>
      <c r="CJ4514" s="29"/>
      <c r="CK4514" s="29"/>
      <c r="CL4514" s="29"/>
      <c r="CM4514" s="29"/>
      <c r="CN4514" s="29"/>
      <c r="CO4514" s="29"/>
      <c r="CP4514" s="29"/>
      <c r="CQ4514" s="29"/>
      <c r="CR4514" s="29"/>
      <c r="CS4514" s="29"/>
      <c r="CT4514" s="29"/>
      <c r="CU4514" s="29"/>
      <c r="CV4514" s="29"/>
      <c r="CW4514" s="29"/>
      <c r="CX4514" s="29"/>
      <c r="CY4514" s="29"/>
      <c r="CZ4514" s="29"/>
      <c r="DA4514" s="29"/>
      <c r="DB4514" s="29"/>
      <c r="DC4514" s="29"/>
      <c r="DD4514" s="29"/>
      <c r="DE4514" s="29"/>
      <c r="DF4514" s="29"/>
      <c r="DG4514" s="29"/>
      <c r="DH4514" s="29"/>
      <c r="DI4514" s="29"/>
      <c r="DJ4514" s="29"/>
      <c r="DK4514" s="29"/>
      <c r="DL4514" s="29"/>
      <c r="DM4514" s="29"/>
      <c r="DN4514" s="29"/>
      <c r="DO4514" s="29"/>
      <c r="DP4514" s="29"/>
      <c r="DQ4514" s="29"/>
      <c r="DR4514" s="29"/>
      <c r="DS4514" s="29"/>
      <c r="DT4514" s="29"/>
      <c r="DU4514" s="29"/>
      <c r="DV4514" s="29"/>
      <c r="DW4514" s="29"/>
      <c r="DX4514" s="29"/>
      <c r="DY4514" s="29"/>
      <c r="DZ4514" s="29"/>
      <c r="EA4514" s="29"/>
      <c r="EB4514" s="29"/>
      <c r="EC4514" s="29"/>
      <c r="ED4514" s="29"/>
      <c r="EE4514" s="29"/>
      <c r="EF4514" s="29"/>
      <c r="EG4514" s="29"/>
      <c r="EH4514" s="29"/>
      <c r="EI4514" s="29"/>
      <c r="EJ4514" s="29"/>
      <c r="EK4514" s="29"/>
      <c r="EL4514" s="29"/>
      <c r="EM4514" s="29"/>
      <c r="EN4514" s="29"/>
      <c r="EO4514" s="29"/>
      <c r="EP4514" s="29"/>
      <c r="EQ4514" s="29"/>
      <c r="ER4514" s="29"/>
      <c r="ES4514" s="29"/>
      <c r="ET4514" s="29"/>
      <c r="EU4514" s="29"/>
      <c r="EV4514" s="29"/>
      <c r="EW4514" s="29"/>
      <c r="EX4514" s="29"/>
      <c r="EY4514" s="29"/>
      <c r="EZ4514" s="29"/>
      <c r="FA4514" s="29"/>
      <c r="FB4514" s="29"/>
      <c r="FC4514" s="29"/>
      <c r="FD4514" s="29"/>
      <c r="FE4514" s="29"/>
      <c r="FF4514" s="29"/>
      <c r="FG4514" s="29"/>
      <c r="FH4514" s="29"/>
      <c r="FI4514" s="29"/>
      <c r="FJ4514" s="29"/>
      <c r="FK4514" s="29"/>
      <c r="FL4514" s="29"/>
      <c r="FM4514" s="29"/>
      <c r="FN4514" s="29"/>
      <c r="FO4514" s="29"/>
      <c r="FP4514" s="29"/>
      <c r="FQ4514" s="29"/>
      <c r="FR4514" s="29"/>
      <c r="FS4514" s="29"/>
      <c r="FT4514" s="29"/>
      <c r="FU4514" s="29"/>
      <c r="FV4514" s="29"/>
      <c r="FW4514" s="29"/>
      <c r="FX4514" s="29"/>
      <c r="FY4514" s="29"/>
      <c r="FZ4514" s="29"/>
      <c r="GA4514" s="29"/>
      <c r="GB4514" s="29"/>
      <c r="GC4514" s="29"/>
      <c r="GD4514" s="29"/>
      <c r="GE4514" s="29"/>
      <c r="GF4514" s="29"/>
      <c r="GG4514" s="29"/>
      <c r="GH4514" s="29"/>
      <c r="GI4514" s="29"/>
      <c r="GJ4514" s="29"/>
      <c r="GK4514" s="29"/>
      <c r="GL4514" s="29"/>
      <c r="GM4514" s="29"/>
      <c r="GN4514" s="29"/>
      <c r="GO4514" s="29"/>
      <c r="GP4514" s="29"/>
      <c r="GQ4514" s="29"/>
      <c r="GR4514" s="29"/>
      <c r="GS4514" s="29"/>
      <c r="GT4514" s="29"/>
      <c r="GU4514" s="29"/>
      <c r="GV4514" s="29"/>
      <c r="GW4514" s="29"/>
      <c r="GX4514" s="29"/>
      <c r="GY4514" s="29"/>
      <c r="GZ4514" s="29"/>
      <c r="HA4514" s="29"/>
      <c r="HB4514" s="29"/>
      <c r="HC4514" s="29"/>
      <c r="HD4514" s="29"/>
      <c r="HE4514" s="29"/>
      <c r="HF4514" s="29"/>
      <c r="HG4514" s="29"/>
      <c r="HH4514" s="29"/>
      <c r="HI4514" s="29"/>
      <c r="HJ4514" s="29"/>
      <c r="HK4514" s="29"/>
      <c r="HL4514" s="29"/>
      <c r="HM4514" s="29"/>
      <c r="HN4514" s="29"/>
      <c r="HO4514" s="29"/>
      <c r="HP4514" s="29"/>
      <c r="HQ4514" s="29"/>
      <c r="HR4514" s="29"/>
      <c r="HS4514" s="29"/>
      <c r="HT4514" s="29"/>
      <c r="HU4514" s="29"/>
      <c r="HV4514" s="29"/>
      <c r="HW4514" s="29"/>
      <c r="HX4514" s="29"/>
      <c r="HY4514" s="29"/>
      <c r="HZ4514" s="29"/>
      <c r="IA4514" s="29"/>
      <c r="IB4514" s="29"/>
      <c r="IC4514" s="29"/>
      <c r="ID4514" s="29"/>
      <c r="IE4514" s="29"/>
      <c r="IF4514" s="29"/>
      <c r="IG4514" s="29"/>
      <c r="IH4514" s="29"/>
      <c r="II4514" s="29"/>
      <c r="IJ4514" s="29"/>
      <c r="IK4514" s="29"/>
      <c r="IL4514" s="29"/>
      <c r="IM4514" s="29"/>
      <c r="IN4514" s="29"/>
      <c r="IO4514" s="29"/>
      <c r="IP4514" s="29"/>
      <c r="IQ4514" s="29"/>
      <c r="IR4514" s="29"/>
      <c r="IS4514" s="29"/>
      <c r="IT4514" s="29"/>
      <c r="IU4514" s="29"/>
      <c r="IV4514" s="29"/>
      <c r="IW4514" s="29"/>
      <c r="IX4514" s="29"/>
      <c r="IY4514" s="29"/>
      <c r="IZ4514" s="29"/>
      <c r="JA4514" s="29"/>
      <c r="JB4514" s="29"/>
      <c r="JC4514" s="29"/>
      <c r="JD4514" s="29"/>
      <c r="JE4514" s="29"/>
      <c r="JF4514" s="29"/>
      <c r="JG4514" s="29"/>
      <c r="JH4514" s="29"/>
      <c r="JI4514" s="29"/>
      <c r="JJ4514" s="29"/>
      <c r="JK4514" s="29"/>
      <c r="JL4514" s="29"/>
      <c r="JM4514" s="29"/>
      <c r="JN4514" s="29"/>
      <c r="JO4514" s="29"/>
      <c r="JP4514" s="29"/>
      <c r="JQ4514" s="29"/>
      <c r="JR4514" s="29"/>
      <c r="JS4514" s="29"/>
      <c r="JT4514" s="29"/>
      <c r="JU4514" s="29"/>
      <c r="JV4514" s="29"/>
      <c r="JW4514" s="29"/>
      <c r="JX4514" s="29"/>
      <c r="JY4514" s="29"/>
      <c r="JZ4514" s="29"/>
      <c r="KA4514" s="29"/>
      <c r="KB4514" s="29"/>
      <c r="KC4514" s="29"/>
      <c r="KD4514" s="29"/>
      <c r="KE4514" s="29"/>
      <c r="KF4514" s="29"/>
      <c r="KG4514" s="29"/>
      <c r="KH4514" s="29"/>
      <c r="KI4514" s="29"/>
      <c r="KJ4514" s="29"/>
      <c r="KK4514" s="29"/>
      <c r="KL4514" s="29"/>
      <c r="KM4514" s="29"/>
      <c r="KN4514" s="29"/>
      <c r="KO4514" s="29"/>
      <c r="KP4514" s="29"/>
      <c r="KQ4514" s="29"/>
      <c r="KR4514" s="29"/>
      <c r="KS4514" s="29"/>
      <c r="KT4514" s="29"/>
      <c r="KU4514" s="29"/>
      <c r="KV4514" s="29"/>
      <c r="KW4514" s="29"/>
      <c r="KX4514" s="29"/>
      <c r="KY4514" s="29"/>
      <c r="KZ4514" s="29"/>
      <c r="LA4514" s="29"/>
      <c r="LB4514" s="29"/>
      <c r="LC4514" s="29"/>
      <c r="LD4514" s="29"/>
      <c r="LE4514" s="29"/>
      <c r="LF4514" s="29"/>
      <c r="LG4514" s="29"/>
      <c r="LH4514" s="29"/>
      <c r="LI4514" s="29"/>
      <c r="LJ4514" s="29"/>
      <c r="LK4514" s="29"/>
      <c r="LL4514" s="29"/>
      <c r="LM4514" s="29"/>
      <c r="LN4514" s="29"/>
      <c r="LO4514" s="29"/>
      <c r="LP4514" s="29"/>
      <c r="LQ4514" s="29"/>
      <c r="LR4514" s="29"/>
      <c r="LS4514" s="29"/>
      <c r="LT4514" s="29"/>
      <c r="LU4514" s="29"/>
      <c r="LV4514" s="29"/>
      <c r="LW4514" s="29"/>
      <c r="LX4514" s="29"/>
      <c r="LY4514" s="29"/>
      <c r="LZ4514" s="29"/>
      <c r="MA4514" s="29"/>
      <c r="MB4514" s="29"/>
      <c r="MC4514" s="29"/>
      <c r="MD4514" s="29"/>
      <c r="ME4514" s="29"/>
      <c r="MF4514" s="29"/>
      <c r="MG4514" s="29"/>
      <c r="MH4514" s="29"/>
      <c r="MI4514" s="29"/>
      <c r="MJ4514" s="29"/>
      <c r="MK4514" s="29"/>
      <c r="ML4514" s="29"/>
      <c r="MM4514" s="29"/>
      <c r="MN4514" s="29"/>
      <c r="MO4514" s="29"/>
      <c r="MP4514" s="29"/>
      <c r="MQ4514" s="29"/>
      <c r="MR4514" s="29"/>
      <c r="MS4514" s="29"/>
      <c r="MT4514" s="29"/>
      <c r="MU4514" s="29"/>
      <c r="MV4514" s="29"/>
      <c r="MW4514" s="29"/>
      <c r="MX4514" s="29"/>
      <c r="MY4514" s="29"/>
      <c r="MZ4514" s="29"/>
      <c r="NA4514" s="29"/>
      <c r="NB4514" s="29"/>
      <c r="NC4514" s="29"/>
      <c r="ND4514" s="29"/>
      <c r="NE4514" s="29"/>
      <c r="NF4514" s="29"/>
      <c r="NG4514" s="29"/>
      <c r="NH4514" s="29"/>
      <c r="NI4514" s="29"/>
      <c r="NJ4514" s="29"/>
      <c r="NK4514" s="29"/>
      <c r="NL4514" s="29"/>
      <c r="NM4514" s="29"/>
      <c r="NN4514" s="29"/>
      <c r="NO4514" s="29"/>
      <c r="NP4514" s="29"/>
      <c r="NQ4514" s="29"/>
      <c r="NR4514" s="29"/>
      <c r="NS4514" s="29"/>
      <c r="NT4514" s="29"/>
      <c r="NU4514" s="29"/>
      <c r="NV4514" s="29"/>
      <c r="NW4514" s="29"/>
      <c r="NX4514" s="29"/>
      <c r="NY4514" s="29"/>
      <c r="NZ4514" s="29"/>
      <c r="OA4514" s="29"/>
      <c r="OB4514" s="29"/>
      <c r="OC4514" s="29"/>
      <c r="OD4514" s="29"/>
      <c r="OE4514" s="29"/>
      <c r="OF4514" s="29"/>
      <c r="OG4514" s="29"/>
      <c r="OH4514" s="29"/>
    </row>
    <row r="4515" spans="1:398" ht="16.5" customHeight="1">
      <c r="A4515" s="30" t="s">
        <v>5742</v>
      </c>
      <c r="B4515" s="13"/>
      <c r="C4515" s="368"/>
      <c r="D4515" s="12"/>
      <c r="E4515" s="14" t="s">
        <v>477</v>
      </c>
      <c r="F4515" s="14"/>
      <c r="G4515" s="14"/>
      <c r="H4515" s="15"/>
      <c r="I4515" s="15">
        <v>1</v>
      </c>
      <c r="J4515" s="15"/>
      <c r="K4515" s="15"/>
      <c r="L4515" s="16" t="s">
        <v>5700</v>
      </c>
      <c r="M4515" s="16"/>
      <c r="N4515" s="16" t="s">
        <v>61</v>
      </c>
      <c r="O4515" s="94">
        <v>8760</v>
      </c>
      <c r="P4515" s="94">
        <v>0</v>
      </c>
      <c r="Q4515" s="94">
        <v>0</v>
      </c>
      <c r="R4515" s="94" t="s">
        <v>33</v>
      </c>
      <c r="S4515" s="19">
        <v>60</v>
      </c>
      <c r="T4515" s="19">
        <v>110</v>
      </c>
      <c r="U4515" s="19">
        <v>0</v>
      </c>
      <c r="V4515" s="19">
        <v>0</v>
      </c>
      <c r="W4515" s="20">
        <v>0.25</v>
      </c>
      <c r="X4515" s="21">
        <v>2190</v>
      </c>
      <c r="Y4515" s="22" t="s">
        <v>33</v>
      </c>
      <c r="Z4515" s="86" t="s">
        <v>62</v>
      </c>
      <c r="AA4515" s="86">
        <v>0</v>
      </c>
      <c r="AB4515" s="14" t="s">
        <v>414</v>
      </c>
      <c r="AC4515" s="14" t="s">
        <v>414</v>
      </c>
      <c r="AD4515" s="25"/>
      <c r="AE4515" s="26"/>
      <c r="AF4515" s="27"/>
      <c r="AG4515" s="31"/>
      <c r="AH4515" s="32"/>
      <c r="AI4515" s="32"/>
      <c r="AJ4515" s="32"/>
      <c r="AK4515" s="32"/>
      <c r="AL4515" s="32"/>
      <c r="AM4515" s="32"/>
      <c r="AN4515" s="32"/>
      <c r="AO4515" s="32"/>
      <c r="AP4515" s="13"/>
      <c r="AQ4515" s="13"/>
      <c r="AR4515" s="13"/>
      <c r="AS4515" s="13"/>
      <c r="AT4515" s="13"/>
      <c r="AU4515" s="13"/>
      <c r="AV4515" s="13"/>
      <c r="AW4515" s="13"/>
      <c r="AX4515" s="13"/>
      <c r="AY4515" s="13"/>
      <c r="AZ4515" s="13"/>
      <c r="BA4515" s="13"/>
      <c r="BB4515" s="13"/>
      <c r="BC4515" s="13"/>
      <c r="BD4515" s="13"/>
      <c r="BE4515" s="13"/>
      <c r="BF4515" s="13"/>
      <c r="BG4515" s="13"/>
      <c r="BH4515" s="13"/>
      <c r="BI4515" s="13"/>
      <c r="BJ4515" s="13"/>
      <c r="BK4515" s="13"/>
      <c r="BL4515" s="13"/>
      <c r="BM4515" s="13"/>
      <c r="BN4515" s="13"/>
      <c r="BO4515" s="13"/>
      <c r="BP4515" s="13"/>
      <c r="BQ4515" s="13"/>
      <c r="BR4515" s="29"/>
      <c r="BS4515" s="29"/>
      <c r="BT4515" s="29"/>
      <c r="BU4515" s="29"/>
      <c r="BV4515" s="29"/>
      <c r="BW4515" s="29"/>
      <c r="BX4515" s="29"/>
      <c r="BY4515" s="29"/>
      <c r="BZ4515" s="29"/>
      <c r="CA4515" s="29"/>
      <c r="CB4515" s="29"/>
      <c r="CC4515" s="29"/>
      <c r="CD4515" s="29"/>
      <c r="CE4515" s="29"/>
      <c r="CF4515" s="29"/>
      <c r="CG4515" s="29"/>
      <c r="CH4515" s="29"/>
      <c r="CI4515" s="29"/>
      <c r="CJ4515" s="29"/>
      <c r="CK4515" s="29"/>
      <c r="CL4515" s="29"/>
      <c r="CM4515" s="29"/>
      <c r="CN4515" s="29"/>
      <c r="CO4515" s="29"/>
      <c r="CP4515" s="29"/>
      <c r="CQ4515" s="29"/>
      <c r="CR4515" s="29"/>
      <c r="CS4515" s="29"/>
      <c r="CT4515" s="29"/>
      <c r="CU4515" s="29"/>
      <c r="CV4515" s="29"/>
      <c r="CW4515" s="29"/>
      <c r="CX4515" s="29"/>
      <c r="CY4515" s="29"/>
      <c r="CZ4515" s="29"/>
      <c r="DA4515" s="29"/>
      <c r="DB4515" s="29"/>
      <c r="DC4515" s="29"/>
      <c r="DD4515" s="29"/>
      <c r="DE4515" s="29"/>
      <c r="DF4515" s="29"/>
      <c r="DG4515" s="29"/>
      <c r="DH4515" s="29"/>
      <c r="DI4515" s="29"/>
      <c r="DJ4515" s="29"/>
      <c r="DK4515" s="29"/>
      <c r="DL4515" s="29"/>
      <c r="DM4515" s="29"/>
      <c r="DN4515" s="29"/>
      <c r="DO4515" s="29"/>
      <c r="DP4515" s="29"/>
      <c r="DQ4515" s="29"/>
      <c r="DR4515" s="29"/>
      <c r="DS4515" s="29"/>
      <c r="DT4515" s="29"/>
      <c r="DU4515" s="29"/>
      <c r="DV4515" s="29"/>
      <c r="DW4515" s="29"/>
      <c r="DX4515" s="29"/>
      <c r="DY4515" s="29"/>
      <c r="DZ4515" s="29"/>
      <c r="EA4515" s="29"/>
      <c r="EB4515" s="29"/>
      <c r="EC4515" s="29"/>
      <c r="ED4515" s="29"/>
      <c r="EE4515" s="29"/>
      <c r="EF4515" s="29"/>
      <c r="EG4515" s="29"/>
      <c r="EH4515" s="29"/>
      <c r="EI4515" s="29"/>
      <c r="EJ4515" s="29"/>
      <c r="EK4515" s="29"/>
      <c r="EL4515" s="29"/>
      <c r="EM4515" s="29"/>
      <c r="EN4515" s="29"/>
      <c r="EO4515" s="29"/>
      <c r="EP4515" s="29"/>
      <c r="EQ4515" s="29"/>
      <c r="ER4515" s="29"/>
      <c r="ES4515" s="29"/>
      <c r="ET4515" s="29"/>
      <c r="EU4515" s="29"/>
      <c r="EV4515" s="29"/>
      <c r="EW4515" s="29"/>
      <c r="EX4515" s="29"/>
      <c r="EY4515" s="29"/>
      <c r="EZ4515" s="29"/>
      <c r="FA4515" s="29"/>
      <c r="FB4515" s="29"/>
      <c r="FC4515" s="29"/>
      <c r="FD4515" s="29"/>
      <c r="FE4515" s="29"/>
      <c r="FF4515" s="29"/>
      <c r="FG4515" s="29"/>
      <c r="FH4515" s="29"/>
      <c r="FI4515" s="29"/>
      <c r="FJ4515" s="29"/>
      <c r="FK4515" s="29"/>
      <c r="FL4515" s="29"/>
      <c r="FM4515" s="29"/>
      <c r="FN4515" s="29"/>
      <c r="FO4515" s="29"/>
      <c r="FP4515" s="29"/>
      <c r="FQ4515" s="29"/>
      <c r="FR4515" s="29"/>
      <c r="FS4515" s="29"/>
      <c r="FT4515" s="29"/>
      <c r="FU4515" s="29"/>
      <c r="FV4515" s="29"/>
      <c r="FW4515" s="29"/>
      <c r="FX4515" s="29"/>
      <c r="FY4515" s="29"/>
      <c r="FZ4515" s="29"/>
      <c r="GA4515" s="29"/>
      <c r="GB4515" s="29"/>
      <c r="GC4515" s="29"/>
      <c r="GD4515" s="29"/>
      <c r="GE4515" s="29"/>
      <c r="GF4515" s="29"/>
      <c r="GG4515" s="29"/>
      <c r="GH4515" s="29"/>
      <c r="GI4515" s="29"/>
      <c r="GJ4515" s="29"/>
      <c r="GK4515" s="29"/>
      <c r="GL4515" s="29"/>
      <c r="GM4515" s="29"/>
      <c r="GN4515" s="29"/>
      <c r="GO4515" s="29"/>
      <c r="GP4515" s="29"/>
      <c r="GQ4515" s="29"/>
      <c r="GR4515" s="29"/>
      <c r="GS4515" s="29"/>
      <c r="GT4515" s="29"/>
      <c r="GU4515" s="29"/>
      <c r="GV4515" s="29"/>
      <c r="GW4515" s="29"/>
      <c r="GX4515" s="29"/>
      <c r="GY4515" s="29"/>
      <c r="GZ4515" s="29"/>
      <c r="HA4515" s="29"/>
      <c r="HB4515" s="29"/>
      <c r="HC4515" s="29"/>
      <c r="HD4515" s="29"/>
      <c r="HE4515" s="29"/>
      <c r="HF4515" s="29"/>
      <c r="HG4515" s="29"/>
      <c r="HH4515" s="29"/>
      <c r="HI4515" s="29"/>
      <c r="HJ4515" s="29"/>
      <c r="HK4515" s="29"/>
      <c r="HL4515" s="29"/>
      <c r="HM4515" s="29"/>
      <c r="HN4515" s="29"/>
      <c r="HO4515" s="29"/>
      <c r="HP4515" s="29"/>
      <c r="HQ4515" s="29"/>
      <c r="HR4515" s="29"/>
      <c r="HS4515" s="29"/>
      <c r="HT4515" s="29"/>
      <c r="HU4515" s="29"/>
      <c r="HV4515" s="29"/>
      <c r="HW4515" s="29"/>
      <c r="HX4515" s="29"/>
      <c r="HY4515" s="29"/>
      <c r="HZ4515" s="29"/>
      <c r="IA4515" s="29"/>
      <c r="IB4515" s="29"/>
      <c r="IC4515" s="29"/>
      <c r="ID4515" s="29"/>
      <c r="IE4515" s="29"/>
      <c r="IF4515" s="29"/>
      <c r="IG4515" s="29"/>
      <c r="IH4515" s="29"/>
      <c r="II4515" s="29"/>
      <c r="IJ4515" s="29"/>
      <c r="IK4515" s="29"/>
      <c r="IL4515" s="29"/>
      <c r="IM4515" s="29"/>
      <c r="IN4515" s="29"/>
      <c r="IO4515" s="29"/>
      <c r="IP4515" s="29"/>
      <c r="IQ4515" s="29"/>
      <c r="IR4515" s="29"/>
      <c r="IS4515" s="29"/>
      <c r="IT4515" s="29"/>
      <c r="IU4515" s="29"/>
      <c r="IV4515" s="29"/>
      <c r="IW4515" s="29"/>
      <c r="IX4515" s="29"/>
      <c r="IY4515" s="29"/>
      <c r="IZ4515" s="29"/>
      <c r="JA4515" s="29"/>
      <c r="JB4515" s="29"/>
      <c r="JC4515" s="29"/>
      <c r="JD4515" s="29"/>
      <c r="JE4515" s="29"/>
      <c r="JF4515" s="29"/>
      <c r="JG4515" s="29"/>
      <c r="JH4515" s="29"/>
      <c r="JI4515" s="29"/>
      <c r="JJ4515" s="29"/>
      <c r="JK4515" s="29"/>
      <c r="JL4515" s="29"/>
      <c r="JM4515" s="29"/>
      <c r="JN4515" s="29"/>
      <c r="JO4515" s="29"/>
      <c r="JP4515" s="29"/>
      <c r="JQ4515" s="29"/>
      <c r="JR4515" s="29"/>
      <c r="JS4515" s="29"/>
      <c r="JT4515" s="29"/>
      <c r="JU4515" s="29"/>
      <c r="JV4515" s="29"/>
      <c r="JW4515" s="29"/>
      <c r="JX4515" s="29"/>
      <c r="JY4515" s="29"/>
      <c r="JZ4515" s="29"/>
      <c r="KA4515" s="29"/>
      <c r="KB4515" s="29"/>
      <c r="KC4515" s="29"/>
      <c r="KD4515" s="29"/>
      <c r="KE4515" s="29"/>
      <c r="KF4515" s="29"/>
      <c r="KG4515" s="29"/>
      <c r="KH4515" s="29"/>
      <c r="KI4515" s="29"/>
      <c r="KJ4515" s="29"/>
      <c r="KK4515" s="29"/>
      <c r="KL4515" s="29"/>
      <c r="KM4515" s="29"/>
      <c r="KN4515" s="29"/>
      <c r="KO4515" s="29"/>
      <c r="KP4515" s="29"/>
      <c r="KQ4515" s="29"/>
      <c r="KR4515" s="29"/>
      <c r="KS4515" s="29"/>
      <c r="KT4515" s="29"/>
      <c r="KU4515" s="29"/>
      <c r="KV4515" s="29"/>
      <c r="KW4515" s="29"/>
      <c r="KX4515" s="29"/>
      <c r="KY4515" s="29"/>
      <c r="KZ4515" s="29"/>
      <c r="LA4515" s="29"/>
      <c r="LB4515" s="29"/>
      <c r="LC4515" s="29"/>
      <c r="LD4515" s="29"/>
      <c r="LE4515" s="29"/>
      <c r="LF4515" s="29"/>
      <c r="LG4515" s="29"/>
      <c r="LH4515" s="29"/>
      <c r="LI4515" s="29"/>
      <c r="LJ4515" s="29"/>
      <c r="LK4515" s="29"/>
      <c r="LL4515" s="29"/>
      <c r="LM4515" s="29"/>
      <c r="LN4515" s="29"/>
      <c r="LO4515" s="29"/>
      <c r="LP4515" s="29"/>
      <c r="LQ4515" s="29"/>
      <c r="LR4515" s="29"/>
      <c r="LS4515" s="29"/>
      <c r="LT4515" s="29"/>
      <c r="LU4515" s="29"/>
      <c r="LV4515" s="29"/>
      <c r="LW4515" s="29"/>
      <c r="LX4515" s="29"/>
      <c r="LY4515" s="29"/>
      <c r="LZ4515" s="29"/>
      <c r="MA4515" s="29"/>
      <c r="MB4515" s="29"/>
      <c r="MC4515" s="29"/>
      <c r="MD4515" s="29"/>
      <c r="ME4515" s="29"/>
      <c r="MF4515" s="29"/>
      <c r="MG4515" s="29"/>
      <c r="MH4515" s="29"/>
      <c r="MI4515" s="29"/>
      <c r="MJ4515" s="29"/>
      <c r="MK4515" s="29"/>
      <c r="ML4515" s="29"/>
      <c r="MM4515" s="29"/>
      <c r="MN4515" s="29"/>
      <c r="MO4515" s="29"/>
      <c r="MP4515" s="29"/>
      <c r="MQ4515" s="29"/>
      <c r="MR4515" s="29"/>
      <c r="MS4515" s="29"/>
      <c r="MT4515" s="29"/>
      <c r="MU4515" s="29"/>
      <c r="MV4515" s="29"/>
      <c r="MW4515" s="29"/>
      <c r="MX4515" s="29"/>
      <c r="MY4515" s="29"/>
      <c r="MZ4515" s="29"/>
      <c r="NA4515" s="29"/>
      <c r="NB4515" s="29"/>
      <c r="NC4515" s="29"/>
      <c r="ND4515" s="29"/>
      <c r="NE4515" s="29"/>
      <c r="NF4515" s="29"/>
      <c r="NG4515" s="29"/>
      <c r="NH4515" s="29"/>
      <c r="NI4515" s="29"/>
      <c r="NJ4515" s="29"/>
      <c r="NK4515" s="29"/>
      <c r="NL4515" s="29"/>
      <c r="NM4515" s="29"/>
      <c r="NN4515" s="29"/>
      <c r="NO4515" s="29"/>
      <c r="NP4515" s="29"/>
      <c r="NQ4515" s="29"/>
      <c r="NR4515" s="29"/>
      <c r="NS4515" s="29"/>
      <c r="NT4515" s="29"/>
      <c r="NU4515" s="29"/>
      <c r="NV4515" s="29"/>
      <c r="NW4515" s="29"/>
      <c r="NX4515" s="29"/>
      <c r="NY4515" s="29"/>
      <c r="NZ4515" s="29"/>
      <c r="OA4515" s="29"/>
      <c r="OB4515" s="29"/>
      <c r="OC4515" s="29"/>
      <c r="OD4515" s="29"/>
      <c r="OE4515" s="29"/>
      <c r="OF4515" s="29"/>
      <c r="OG4515" s="29"/>
      <c r="OH4515" s="29"/>
    </row>
    <row r="4516" spans="1:398" ht="16.5" customHeight="1">
      <c r="A4516" s="30" t="s">
        <v>5742</v>
      </c>
      <c r="B4516" s="13"/>
      <c r="C4516" s="487"/>
      <c r="D4516" s="12"/>
      <c r="E4516" s="14" t="s">
        <v>477</v>
      </c>
      <c r="F4516" s="14" t="s">
        <v>5817</v>
      </c>
      <c r="G4516" s="14" t="s">
        <v>689</v>
      </c>
      <c r="H4516" s="15">
        <v>0</v>
      </c>
      <c r="I4516" s="15">
        <v>2</v>
      </c>
      <c r="J4516" s="15">
        <v>0</v>
      </c>
      <c r="K4516" s="15">
        <v>0</v>
      </c>
      <c r="L4516" s="16" t="s">
        <v>5812</v>
      </c>
      <c r="M4516" s="16"/>
      <c r="N4516" s="16" t="s">
        <v>41</v>
      </c>
      <c r="O4516" s="94">
        <v>8760</v>
      </c>
      <c r="P4516" s="94">
        <v>0</v>
      </c>
      <c r="Q4516" s="94">
        <v>0</v>
      </c>
      <c r="R4516" s="18" t="s">
        <v>33</v>
      </c>
      <c r="S4516" s="19">
        <v>60</v>
      </c>
      <c r="T4516" s="19">
        <v>110</v>
      </c>
      <c r="U4516" s="19">
        <v>0</v>
      </c>
      <c r="V4516" s="19">
        <v>0</v>
      </c>
      <c r="W4516" s="20">
        <v>0.25</v>
      </c>
      <c r="X4516" s="21">
        <v>4380</v>
      </c>
      <c r="Y4516" s="22" t="s">
        <v>33</v>
      </c>
      <c r="Z4516" s="86" t="s">
        <v>62</v>
      </c>
      <c r="AA4516" s="86">
        <v>0</v>
      </c>
      <c r="AB4516" s="86" t="s">
        <v>414</v>
      </c>
      <c r="AC4516" s="86" t="s">
        <v>414</v>
      </c>
      <c r="AD4516" s="25"/>
      <c r="AE4516" s="26"/>
      <c r="AF4516" s="27"/>
      <c r="AG4516" s="31"/>
      <c r="AH4516" s="32"/>
      <c r="AI4516" s="32"/>
      <c r="AJ4516" s="32"/>
      <c r="AK4516" s="32"/>
      <c r="AL4516" s="32"/>
      <c r="AM4516" s="32"/>
      <c r="AN4516" s="32"/>
      <c r="AO4516" s="32"/>
      <c r="AP4516" s="12"/>
      <c r="AQ4516" s="12"/>
      <c r="AR4516" s="12"/>
      <c r="AS4516" s="12"/>
      <c r="AT4516" s="12"/>
      <c r="AU4516" s="12"/>
      <c r="AV4516" s="12"/>
      <c r="AW4516" s="12"/>
      <c r="AX4516" s="12"/>
      <c r="AY4516" s="12"/>
      <c r="AZ4516" s="12"/>
      <c r="BA4516" s="12"/>
      <c r="BB4516" s="12"/>
      <c r="BC4516" s="12"/>
      <c r="BD4516" s="12"/>
      <c r="BE4516" s="12"/>
      <c r="BF4516" s="12"/>
      <c r="BG4516" s="12"/>
      <c r="BH4516" s="12"/>
      <c r="BI4516" s="12"/>
      <c r="BJ4516" s="12"/>
      <c r="BK4516" s="12"/>
      <c r="BL4516" s="12"/>
      <c r="BM4516" s="12"/>
      <c r="BN4516" s="12"/>
      <c r="BO4516" s="12"/>
      <c r="BP4516" s="12"/>
      <c r="BQ4516" s="12"/>
      <c r="BR4516" s="29"/>
      <c r="BS4516" s="29"/>
      <c r="BT4516" s="29"/>
      <c r="BU4516" s="29"/>
      <c r="BV4516" s="29"/>
      <c r="BW4516" s="29"/>
      <c r="BX4516" s="29"/>
      <c r="BY4516" s="29"/>
      <c r="BZ4516" s="29"/>
      <c r="CA4516" s="29"/>
      <c r="CB4516" s="29"/>
      <c r="CC4516" s="29"/>
      <c r="CD4516" s="29"/>
      <c r="CE4516" s="29"/>
      <c r="CF4516" s="29"/>
      <c r="CG4516" s="29"/>
      <c r="CH4516" s="29"/>
      <c r="CI4516" s="29"/>
      <c r="CJ4516" s="29"/>
      <c r="CK4516" s="29"/>
      <c r="CL4516" s="29"/>
      <c r="CM4516" s="29"/>
      <c r="CN4516" s="29"/>
      <c r="CO4516" s="29"/>
      <c r="CP4516" s="29"/>
      <c r="CQ4516" s="29"/>
      <c r="CR4516" s="29"/>
      <c r="CS4516" s="29"/>
      <c r="CT4516" s="29"/>
      <c r="CU4516" s="29"/>
      <c r="CV4516" s="29"/>
      <c r="CW4516" s="29"/>
      <c r="CX4516" s="29"/>
      <c r="CY4516" s="29"/>
      <c r="CZ4516" s="29"/>
      <c r="DA4516" s="29"/>
      <c r="DB4516" s="29"/>
      <c r="DC4516" s="29"/>
      <c r="DD4516" s="29"/>
      <c r="DE4516" s="29"/>
      <c r="DF4516" s="29"/>
      <c r="DG4516" s="29"/>
      <c r="DH4516" s="29"/>
      <c r="DI4516" s="29"/>
      <c r="DJ4516" s="29"/>
      <c r="DK4516" s="29"/>
      <c r="DL4516" s="29"/>
      <c r="DM4516" s="29"/>
      <c r="DN4516" s="29"/>
      <c r="DO4516" s="29"/>
      <c r="DP4516" s="29"/>
      <c r="DQ4516" s="29"/>
      <c r="DR4516" s="29"/>
      <c r="DS4516" s="29"/>
      <c r="DT4516" s="29"/>
      <c r="DU4516" s="29"/>
      <c r="DV4516" s="29"/>
      <c r="DW4516" s="29"/>
      <c r="DX4516" s="29"/>
      <c r="DY4516" s="29"/>
      <c r="DZ4516" s="29"/>
      <c r="EA4516" s="29"/>
      <c r="EB4516" s="29"/>
      <c r="EC4516" s="29"/>
      <c r="ED4516" s="29"/>
      <c r="EE4516" s="29"/>
      <c r="EF4516" s="29"/>
      <c r="EG4516" s="29"/>
      <c r="EH4516" s="29"/>
      <c r="EI4516" s="29"/>
      <c r="EJ4516" s="29"/>
      <c r="EK4516" s="29"/>
      <c r="EL4516" s="29"/>
      <c r="EM4516" s="29"/>
      <c r="EN4516" s="29"/>
      <c r="EO4516" s="29"/>
      <c r="EP4516" s="29"/>
      <c r="EQ4516" s="29"/>
      <c r="ER4516" s="29"/>
      <c r="ES4516" s="29"/>
      <c r="ET4516" s="29"/>
      <c r="EU4516" s="29"/>
      <c r="EV4516" s="29"/>
      <c r="EW4516" s="29"/>
      <c r="EX4516" s="29"/>
      <c r="EY4516" s="29"/>
      <c r="EZ4516" s="29"/>
      <c r="FA4516" s="29"/>
      <c r="FB4516" s="29"/>
      <c r="FC4516" s="29"/>
      <c r="FD4516" s="29"/>
      <c r="FE4516" s="29"/>
      <c r="FF4516" s="29"/>
      <c r="FG4516" s="29"/>
      <c r="FH4516" s="29"/>
      <c r="FI4516" s="29"/>
      <c r="FJ4516" s="29"/>
      <c r="FK4516" s="29"/>
      <c r="FL4516" s="29"/>
      <c r="FM4516" s="29"/>
      <c r="FN4516" s="29"/>
      <c r="FO4516" s="29"/>
      <c r="FP4516" s="29"/>
      <c r="FQ4516" s="29"/>
      <c r="FR4516" s="29"/>
      <c r="FS4516" s="29"/>
      <c r="FT4516" s="29"/>
      <c r="FU4516" s="29"/>
      <c r="FV4516" s="29"/>
      <c r="FW4516" s="29"/>
      <c r="FX4516" s="29"/>
      <c r="FY4516" s="29"/>
      <c r="FZ4516" s="29"/>
      <c r="GA4516" s="29"/>
      <c r="GB4516" s="29"/>
      <c r="GC4516" s="29"/>
      <c r="GD4516" s="29"/>
      <c r="GE4516" s="29"/>
      <c r="GF4516" s="29"/>
      <c r="GG4516" s="29"/>
      <c r="GH4516" s="29"/>
      <c r="GI4516" s="29"/>
      <c r="GJ4516" s="29"/>
      <c r="GK4516" s="29"/>
      <c r="GL4516" s="29"/>
      <c r="GM4516" s="29"/>
      <c r="GN4516" s="29"/>
      <c r="GO4516" s="29"/>
      <c r="GP4516" s="29"/>
      <c r="GQ4516" s="29"/>
      <c r="GR4516" s="29"/>
      <c r="GS4516" s="29"/>
      <c r="GT4516" s="29"/>
      <c r="GU4516" s="29"/>
      <c r="GV4516" s="29"/>
      <c r="GW4516" s="29"/>
      <c r="GX4516" s="29"/>
      <c r="GY4516" s="29"/>
      <c r="GZ4516" s="29"/>
      <c r="HA4516" s="29"/>
      <c r="HB4516" s="29"/>
      <c r="HC4516" s="29"/>
      <c r="HD4516" s="29"/>
      <c r="HE4516" s="29"/>
      <c r="HF4516" s="29"/>
      <c r="HG4516" s="29"/>
      <c r="HH4516" s="29"/>
      <c r="HI4516" s="29"/>
      <c r="HJ4516" s="29"/>
      <c r="HK4516" s="29"/>
      <c r="HL4516" s="29"/>
      <c r="HM4516" s="29"/>
      <c r="HN4516" s="29"/>
      <c r="HO4516" s="29"/>
      <c r="HP4516" s="29"/>
      <c r="HQ4516" s="29"/>
      <c r="HR4516" s="29"/>
      <c r="HS4516" s="29"/>
      <c r="HT4516" s="29"/>
      <c r="HU4516" s="29"/>
      <c r="HV4516" s="29"/>
      <c r="HW4516" s="29"/>
      <c r="HX4516" s="29"/>
      <c r="HY4516" s="29"/>
      <c r="HZ4516" s="29"/>
      <c r="IA4516" s="29"/>
      <c r="IB4516" s="29"/>
      <c r="IC4516" s="29"/>
      <c r="ID4516" s="29"/>
      <c r="IE4516" s="29"/>
      <c r="IF4516" s="29"/>
      <c r="IG4516" s="29"/>
      <c r="IH4516" s="29"/>
      <c r="II4516" s="29"/>
      <c r="IJ4516" s="29"/>
      <c r="IK4516" s="29"/>
      <c r="IL4516" s="29"/>
      <c r="IM4516" s="29"/>
      <c r="IN4516" s="29"/>
      <c r="IO4516" s="29"/>
      <c r="IP4516" s="29"/>
      <c r="IQ4516" s="29"/>
      <c r="IR4516" s="29"/>
      <c r="IS4516" s="29"/>
      <c r="IT4516" s="29"/>
      <c r="IU4516" s="29"/>
      <c r="IV4516" s="29"/>
      <c r="IW4516" s="29"/>
      <c r="IX4516" s="29"/>
      <c r="IY4516" s="29"/>
      <c r="IZ4516" s="29"/>
      <c r="JA4516" s="29"/>
      <c r="JB4516" s="29"/>
      <c r="JC4516" s="29"/>
      <c r="JD4516" s="29"/>
      <c r="JE4516" s="29"/>
      <c r="JF4516" s="29"/>
      <c r="JG4516" s="29"/>
      <c r="JH4516" s="29"/>
      <c r="JI4516" s="29"/>
      <c r="JJ4516" s="29"/>
      <c r="JK4516" s="29"/>
      <c r="JL4516" s="29"/>
      <c r="JM4516" s="29"/>
      <c r="JN4516" s="29"/>
      <c r="JO4516" s="29"/>
      <c r="JP4516" s="29"/>
      <c r="JQ4516" s="29"/>
      <c r="JR4516" s="29"/>
      <c r="JS4516" s="29"/>
      <c r="JT4516" s="29"/>
      <c r="JU4516" s="29"/>
      <c r="JV4516" s="29"/>
      <c r="JW4516" s="29"/>
      <c r="JX4516" s="29"/>
      <c r="JY4516" s="29"/>
      <c r="JZ4516" s="29"/>
      <c r="KA4516" s="29"/>
      <c r="KB4516" s="29"/>
      <c r="KC4516" s="29"/>
      <c r="KD4516" s="29"/>
      <c r="KE4516" s="29"/>
      <c r="KF4516" s="29"/>
      <c r="KG4516" s="29"/>
      <c r="KH4516" s="29"/>
      <c r="KI4516" s="29"/>
      <c r="KJ4516" s="29"/>
      <c r="KK4516" s="29"/>
      <c r="KL4516" s="29"/>
      <c r="KM4516" s="29"/>
      <c r="KN4516" s="29"/>
      <c r="KO4516" s="29"/>
      <c r="KP4516" s="29"/>
      <c r="KQ4516" s="29"/>
      <c r="KR4516" s="29"/>
      <c r="KS4516" s="29"/>
      <c r="KT4516" s="29"/>
      <c r="KU4516" s="29"/>
      <c r="KV4516" s="29"/>
      <c r="KW4516" s="29"/>
      <c r="KX4516" s="29"/>
      <c r="KY4516" s="29"/>
      <c r="KZ4516" s="29"/>
      <c r="LA4516" s="29"/>
      <c r="LB4516" s="29"/>
      <c r="LC4516" s="29"/>
      <c r="LD4516" s="29"/>
      <c r="LE4516" s="29"/>
      <c r="LF4516" s="29"/>
      <c r="LG4516" s="29"/>
      <c r="LH4516" s="29"/>
      <c r="LI4516" s="29"/>
      <c r="LJ4516" s="29"/>
      <c r="LK4516" s="29"/>
      <c r="LL4516" s="29"/>
      <c r="LM4516" s="29"/>
      <c r="LN4516" s="29"/>
      <c r="LO4516" s="29"/>
      <c r="LP4516" s="29"/>
      <c r="LQ4516" s="29"/>
      <c r="LR4516" s="29"/>
      <c r="LS4516" s="29"/>
      <c r="LT4516" s="29"/>
      <c r="LU4516" s="29"/>
      <c r="LV4516" s="29"/>
      <c r="LW4516" s="29"/>
      <c r="LX4516" s="29"/>
      <c r="LY4516" s="29"/>
      <c r="LZ4516" s="29"/>
      <c r="MA4516" s="29"/>
      <c r="MB4516" s="29"/>
      <c r="MC4516" s="29"/>
      <c r="MD4516" s="29"/>
      <c r="ME4516" s="29"/>
      <c r="MF4516" s="29"/>
      <c r="MG4516" s="29"/>
      <c r="MH4516" s="29"/>
      <c r="MI4516" s="29"/>
      <c r="MJ4516" s="29"/>
      <c r="MK4516" s="29"/>
      <c r="ML4516" s="29"/>
      <c r="MM4516" s="29"/>
      <c r="MN4516" s="29"/>
      <c r="MO4516" s="29"/>
      <c r="MP4516" s="29"/>
      <c r="MQ4516" s="29"/>
      <c r="MR4516" s="29"/>
      <c r="MS4516" s="29"/>
      <c r="MT4516" s="29"/>
      <c r="MU4516" s="29"/>
      <c r="MV4516" s="29"/>
      <c r="MW4516" s="29"/>
      <c r="MX4516" s="29"/>
      <c r="MY4516" s="29"/>
      <c r="MZ4516" s="29"/>
      <c r="NA4516" s="29"/>
      <c r="NB4516" s="29"/>
      <c r="NC4516" s="29"/>
      <c r="ND4516" s="29"/>
      <c r="NE4516" s="29"/>
      <c r="NF4516" s="29"/>
      <c r="NG4516" s="29"/>
      <c r="NH4516" s="29"/>
      <c r="NI4516" s="29"/>
      <c r="NJ4516" s="29"/>
      <c r="NK4516" s="29"/>
      <c r="NL4516" s="29"/>
      <c r="NM4516" s="29"/>
      <c r="NN4516" s="29"/>
      <c r="NO4516" s="29"/>
      <c r="NP4516" s="29"/>
      <c r="NQ4516" s="29"/>
      <c r="NR4516" s="29"/>
      <c r="NS4516" s="29"/>
      <c r="NT4516" s="29"/>
      <c r="NU4516" s="29"/>
      <c r="NV4516" s="29"/>
      <c r="NW4516" s="29"/>
      <c r="NX4516" s="29"/>
      <c r="NY4516" s="29"/>
      <c r="NZ4516" s="29"/>
      <c r="OA4516" s="29"/>
      <c r="OB4516" s="29"/>
      <c r="OC4516" s="29"/>
      <c r="OD4516" s="29"/>
      <c r="OE4516" s="29"/>
      <c r="OF4516" s="29"/>
      <c r="OG4516" s="29"/>
      <c r="OH4516" s="29"/>
    </row>
    <row r="4517" spans="1:398" ht="16.5" customHeight="1">
      <c r="A4517" s="30" t="s">
        <v>5742</v>
      </c>
      <c r="B4517" s="13"/>
      <c r="C4517" s="487"/>
      <c r="D4517" s="12"/>
      <c r="E4517" s="14" t="s">
        <v>5755</v>
      </c>
      <c r="F4517" s="14" t="s">
        <v>5756</v>
      </c>
      <c r="G4517" s="14" t="s">
        <v>5757</v>
      </c>
      <c r="H4517" s="15" t="s">
        <v>68</v>
      </c>
      <c r="I4517" s="15">
        <v>1</v>
      </c>
      <c r="J4517" s="15" t="s">
        <v>68</v>
      </c>
      <c r="K4517" s="15" t="s">
        <v>68</v>
      </c>
      <c r="L4517" s="16" t="s">
        <v>5750</v>
      </c>
      <c r="M4517" s="16"/>
      <c r="N4517" s="16" t="s">
        <v>56</v>
      </c>
      <c r="O4517" s="17">
        <v>120</v>
      </c>
      <c r="P4517" s="17">
        <v>0</v>
      </c>
      <c r="Q4517" s="17">
        <v>0</v>
      </c>
      <c r="R4517" s="18" t="s">
        <v>33</v>
      </c>
      <c r="S4517" s="19">
        <v>60</v>
      </c>
      <c r="T4517" s="19">
        <v>120</v>
      </c>
      <c r="U4517" s="19">
        <v>15</v>
      </c>
      <c r="V4517" s="19">
        <v>0</v>
      </c>
      <c r="W4517" s="20">
        <v>20</v>
      </c>
      <c r="X4517" s="21">
        <v>2400</v>
      </c>
      <c r="Y4517" s="22" t="s">
        <v>33</v>
      </c>
      <c r="Z4517" s="86" t="s">
        <v>62</v>
      </c>
      <c r="AA4517" s="86">
        <v>0</v>
      </c>
      <c r="AB4517" s="86" t="s">
        <v>68</v>
      </c>
      <c r="AC4517" s="86" t="s">
        <v>68</v>
      </c>
      <c r="AD4517" s="25"/>
      <c r="AE4517" s="26"/>
      <c r="AF4517" s="27"/>
      <c r="AG4517" s="31"/>
      <c r="AH4517" s="32"/>
      <c r="AI4517" s="32"/>
      <c r="AJ4517" s="32"/>
      <c r="AK4517" s="32"/>
      <c r="AL4517" s="32"/>
      <c r="AM4517" s="32"/>
      <c r="AN4517" s="32"/>
      <c r="AO4517" s="32"/>
      <c r="AP4517" s="12"/>
      <c r="AQ4517" s="12"/>
      <c r="AR4517" s="12"/>
      <c r="AS4517" s="12"/>
      <c r="AT4517" s="12"/>
      <c r="AU4517" s="12"/>
      <c r="AV4517" s="12"/>
      <c r="AW4517" s="12"/>
      <c r="AX4517" s="12"/>
      <c r="AY4517" s="12"/>
      <c r="AZ4517" s="12"/>
      <c r="BA4517" s="12"/>
      <c r="BB4517" s="12"/>
      <c r="BC4517" s="12"/>
      <c r="BD4517" s="12"/>
      <c r="BE4517" s="12"/>
      <c r="BF4517" s="12"/>
      <c r="BG4517" s="12"/>
      <c r="BH4517" s="12"/>
      <c r="BI4517" s="12"/>
      <c r="BJ4517" s="12"/>
      <c r="BK4517" s="12"/>
      <c r="BL4517" s="12"/>
      <c r="BM4517" s="12"/>
      <c r="BN4517" s="12"/>
      <c r="BO4517" s="12"/>
      <c r="BP4517" s="12"/>
      <c r="BQ4517" s="12"/>
      <c r="BR4517" s="29"/>
      <c r="BS4517" s="29"/>
      <c r="BT4517" s="29"/>
      <c r="BU4517" s="29"/>
      <c r="BV4517" s="29"/>
      <c r="BW4517" s="29"/>
      <c r="BX4517" s="29"/>
      <c r="BY4517" s="29"/>
      <c r="BZ4517" s="29"/>
      <c r="CA4517" s="29"/>
      <c r="CB4517" s="29"/>
      <c r="CC4517" s="29"/>
      <c r="CD4517" s="29"/>
      <c r="CE4517" s="29"/>
      <c r="CF4517" s="29"/>
      <c r="CG4517" s="29"/>
      <c r="CH4517" s="29"/>
      <c r="CI4517" s="29"/>
      <c r="CJ4517" s="29"/>
      <c r="CK4517" s="29"/>
      <c r="CL4517" s="29"/>
      <c r="CM4517" s="29"/>
      <c r="CN4517" s="29"/>
      <c r="CO4517" s="29"/>
      <c r="CP4517" s="29"/>
      <c r="CQ4517" s="29"/>
      <c r="CR4517" s="29"/>
      <c r="CS4517" s="29"/>
      <c r="CT4517" s="29"/>
      <c r="CU4517" s="29"/>
      <c r="CV4517" s="29"/>
      <c r="CW4517" s="29"/>
      <c r="CX4517" s="29"/>
      <c r="CY4517" s="29"/>
      <c r="CZ4517" s="29"/>
      <c r="DA4517" s="29"/>
      <c r="DB4517" s="29"/>
      <c r="DC4517" s="29"/>
      <c r="DD4517" s="29"/>
      <c r="DE4517" s="29"/>
      <c r="DF4517" s="29"/>
      <c r="DG4517" s="29"/>
      <c r="DH4517" s="29"/>
      <c r="DI4517" s="29"/>
      <c r="DJ4517" s="29"/>
      <c r="DK4517" s="29"/>
      <c r="DL4517" s="29"/>
      <c r="DM4517" s="29"/>
      <c r="DN4517" s="29"/>
      <c r="DO4517" s="29"/>
      <c r="DP4517" s="29"/>
      <c r="DQ4517" s="29"/>
      <c r="DR4517" s="29"/>
      <c r="DS4517" s="29"/>
      <c r="DT4517" s="29"/>
      <c r="DU4517" s="29"/>
      <c r="DV4517" s="29"/>
      <c r="DW4517" s="29"/>
      <c r="DX4517" s="29"/>
      <c r="DY4517" s="29"/>
      <c r="DZ4517" s="29"/>
      <c r="EA4517" s="29"/>
      <c r="EB4517" s="29"/>
      <c r="EC4517" s="29"/>
      <c r="ED4517" s="29"/>
      <c r="EE4517" s="29"/>
      <c r="EF4517" s="29"/>
      <c r="EG4517" s="29"/>
      <c r="EH4517" s="29"/>
      <c r="EI4517" s="29"/>
      <c r="EJ4517" s="29"/>
      <c r="EK4517" s="29"/>
      <c r="EL4517" s="29"/>
      <c r="EM4517" s="29"/>
      <c r="EN4517" s="29"/>
      <c r="EO4517" s="29"/>
      <c r="EP4517" s="29"/>
      <c r="EQ4517" s="29"/>
      <c r="ER4517" s="29"/>
      <c r="ES4517" s="29"/>
      <c r="ET4517" s="29"/>
      <c r="EU4517" s="29"/>
      <c r="EV4517" s="29"/>
      <c r="EW4517" s="29"/>
      <c r="EX4517" s="29"/>
      <c r="EY4517" s="29"/>
      <c r="EZ4517" s="29"/>
      <c r="FA4517" s="29"/>
      <c r="FB4517" s="29"/>
      <c r="FC4517" s="29"/>
      <c r="FD4517" s="29"/>
      <c r="FE4517" s="29"/>
      <c r="FF4517" s="29"/>
      <c r="FG4517" s="29"/>
      <c r="FH4517" s="29"/>
      <c r="FI4517" s="29"/>
      <c r="FJ4517" s="29"/>
      <c r="FK4517" s="29"/>
      <c r="FL4517" s="29"/>
      <c r="FM4517" s="29"/>
      <c r="FN4517" s="29"/>
      <c r="FO4517" s="29"/>
      <c r="FP4517" s="29"/>
      <c r="FQ4517" s="29"/>
      <c r="FR4517" s="29"/>
      <c r="FS4517" s="29"/>
      <c r="FT4517" s="29"/>
      <c r="FU4517" s="29"/>
      <c r="FV4517" s="29"/>
      <c r="FW4517" s="29"/>
      <c r="FX4517" s="29"/>
      <c r="FY4517" s="29"/>
      <c r="FZ4517" s="29"/>
      <c r="GA4517" s="29"/>
      <c r="GB4517" s="29"/>
      <c r="GC4517" s="29"/>
      <c r="GD4517" s="29"/>
      <c r="GE4517" s="29"/>
      <c r="GF4517" s="29"/>
      <c r="GG4517" s="29"/>
      <c r="GH4517" s="29"/>
      <c r="GI4517" s="29"/>
      <c r="GJ4517" s="29"/>
      <c r="GK4517" s="29"/>
      <c r="GL4517" s="29"/>
      <c r="GM4517" s="29"/>
      <c r="GN4517" s="29"/>
      <c r="GO4517" s="29"/>
      <c r="GP4517" s="29"/>
      <c r="GQ4517" s="29"/>
      <c r="GR4517" s="29"/>
      <c r="GS4517" s="29"/>
      <c r="GT4517" s="29"/>
      <c r="GU4517" s="29"/>
      <c r="GV4517" s="29"/>
      <c r="GW4517" s="29"/>
      <c r="GX4517" s="29"/>
      <c r="GY4517" s="29"/>
      <c r="GZ4517" s="29"/>
      <c r="HA4517" s="29"/>
      <c r="HB4517" s="29"/>
      <c r="HC4517" s="29"/>
      <c r="HD4517" s="29"/>
      <c r="HE4517" s="29"/>
      <c r="HF4517" s="29"/>
      <c r="HG4517" s="29"/>
      <c r="HH4517" s="29"/>
      <c r="HI4517" s="29"/>
      <c r="HJ4517" s="29"/>
      <c r="HK4517" s="29"/>
      <c r="HL4517" s="29"/>
      <c r="HM4517" s="29"/>
      <c r="HN4517" s="29"/>
      <c r="HO4517" s="29"/>
      <c r="HP4517" s="29"/>
      <c r="HQ4517" s="29"/>
      <c r="HR4517" s="29"/>
      <c r="HS4517" s="29"/>
      <c r="HT4517" s="29"/>
      <c r="HU4517" s="29"/>
      <c r="HV4517" s="29"/>
      <c r="HW4517" s="29"/>
      <c r="HX4517" s="29"/>
      <c r="HY4517" s="29"/>
      <c r="HZ4517" s="29"/>
      <c r="IA4517" s="29"/>
      <c r="IB4517" s="29"/>
      <c r="IC4517" s="29"/>
      <c r="ID4517" s="29"/>
      <c r="IE4517" s="29"/>
      <c r="IF4517" s="29"/>
      <c r="IG4517" s="29"/>
      <c r="IH4517" s="29"/>
      <c r="II4517" s="29"/>
      <c r="IJ4517" s="29"/>
      <c r="IK4517" s="29"/>
      <c r="IL4517" s="29"/>
      <c r="IM4517" s="29"/>
      <c r="IN4517" s="29"/>
      <c r="IO4517" s="29"/>
      <c r="IP4517" s="29"/>
      <c r="IQ4517" s="29"/>
      <c r="IR4517" s="29"/>
      <c r="IS4517" s="29"/>
      <c r="IT4517" s="29"/>
      <c r="IU4517" s="29"/>
      <c r="IV4517" s="29"/>
      <c r="IW4517" s="29"/>
      <c r="IX4517" s="29"/>
      <c r="IY4517" s="29"/>
      <c r="IZ4517" s="29"/>
      <c r="JA4517" s="29"/>
      <c r="JB4517" s="29"/>
      <c r="JC4517" s="29"/>
      <c r="JD4517" s="29"/>
      <c r="JE4517" s="29"/>
      <c r="JF4517" s="29"/>
      <c r="JG4517" s="29"/>
      <c r="JH4517" s="29"/>
      <c r="JI4517" s="29"/>
      <c r="JJ4517" s="29"/>
      <c r="JK4517" s="29"/>
      <c r="JL4517" s="29"/>
      <c r="JM4517" s="29"/>
      <c r="JN4517" s="29"/>
      <c r="JO4517" s="29"/>
      <c r="JP4517" s="29"/>
      <c r="JQ4517" s="29"/>
      <c r="JR4517" s="29"/>
      <c r="JS4517" s="29"/>
      <c r="JT4517" s="29"/>
      <c r="JU4517" s="29"/>
      <c r="JV4517" s="29"/>
      <c r="JW4517" s="29"/>
      <c r="JX4517" s="29"/>
      <c r="JY4517" s="29"/>
      <c r="JZ4517" s="29"/>
      <c r="KA4517" s="29"/>
      <c r="KB4517" s="29"/>
      <c r="KC4517" s="29"/>
      <c r="KD4517" s="29"/>
      <c r="KE4517" s="29"/>
      <c r="KF4517" s="29"/>
      <c r="KG4517" s="29"/>
      <c r="KH4517" s="29"/>
      <c r="KI4517" s="29"/>
      <c r="KJ4517" s="29"/>
      <c r="KK4517" s="29"/>
      <c r="KL4517" s="29"/>
      <c r="KM4517" s="29"/>
      <c r="KN4517" s="29"/>
      <c r="KO4517" s="29"/>
      <c r="KP4517" s="29"/>
      <c r="KQ4517" s="29"/>
      <c r="KR4517" s="29"/>
      <c r="KS4517" s="29"/>
      <c r="KT4517" s="29"/>
      <c r="KU4517" s="29"/>
      <c r="KV4517" s="29"/>
      <c r="KW4517" s="29"/>
      <c r="KX4517" s="29"/>
      <c r="KY4517" s="29"/>
      <c r="KZ4517" s="29"/>
      <c r="LA4517" s="29"/>
      <c r="LB4517" s="29"/>
      <c r="LC4517" s="29"/>
      <c r="LD4517" s="29"/>
      <c r="LE4517" s="29"/>
      <c r="LF4517" s="29"/>
      <c r="LG4517" s="29"/>
      <c r="LH4517" s="29"/>
      <c r="LI4517" s="29"/>
      <c r="LJ4517" s="29"/>
      <c r="LK4517" s="29"/>
      <c r="LL4517" s="29"/>
      <c r="LM4517" s="29"/>
      <c r="LN4517" s="29"/>
      <c r="LO4517" s="29"/>
      <c r="LP4517" s="29"/>
      <c r="LQ4517" s="29"/>
      <c r="LR4517" s="29"/>
      <c r="LS4517" s="29"/>
      <c r="LT4517" s="29"/>
      <c r="LU4517" s="29"/>
      <c r="LV4517" s="29"/>
      <c r="LW4517" s="29"/>
      <c r="LX4517" s="29"/>
      <c r="LY4517" s="29"/>
      <c r="LZ4517" s="29"/>
      <c r="MA4517" s="29"/>
      <c r="MB4517" s="29"/>
      <c r="MC4517" s="29"/>
      <c r="MD4517" s="29"/>
      <c r="ME4517" s="29"/>
      <c r="MF4517" s="29"/>
      <c r="MG4517" s="29"/>
      <c r="MH4517" s="29"/>
      <c r="MI4517" s="29"/>
      <c r="MJ4517" s="29"/>
      <c r="MK4517" s="29"/>
      <c r="ML4517" s="29"/>
      <c r="MM4517" s="29"/>
      <c r="MN4517" s="29"/>
      <c r="MO4517" s="29"/>
      <c r="MP4517" s="29"/>
      <c r="MQ4517" s="29"/>
      <c r="MR4517" s="29"/>
      <c r="MS4517" s="29"/>
      <c r="MT4517" s="29"/>
      <c r="MU4517" s="29"/>
      <c r="MV4517" s="29"/>
      <c r="MW4517" s="29"/>
      <c r="MX4517" s="29"/>
      <c r="MY4517" s="29"/>
      <c r="MZ4517" s="29"/>
      <c r="NA4517" s="29"/>
      <c r="NB4517" s="29"/>
      <c r="NC4517" s="29"/>
      <c r="ND4517" s="29"/>
      <c r="NE4517" s="29"/>
      <c r="NF4517" s="29"/>
      <c r="NG4517" s="29"/>
      <c r="NH4517" s="29"/>
      <c r="NI4517" s="29"/>
      <c r="NJ4517" s="29"/>
      <c r="NK4517" s="29"/>
      <c r="NL4517" s="29"/>
      <c r="NM4517" s="29"/>
      <c r="NN4517" s="29"/>
      <c r="NO4517" s="29"/>
      <c r="NP4517" s="29"/>
      <c r="NQ4517" s="29"/>
      <c r="NR4517" s="29"/>
      <c r="NS4517" s="29"/>
      <c r="NT4517" s="29"/>
      <c r="NU4517" s="29"/>
      <c r="NV4517" s="29"/>
      <c r="NW4517" s="29"/>
      <c r="NX4517" s="29"/>
      <c r="NY4517" s="29"/>
      <c r="NZ4517" s="29"/>
      <c r="OA4517" s="29"/>
      <c r="OB4517" s="29"/>
      <c r="OC4517" s="29"/>
      <c r="OD4517" s="29"/>
      <c r="OE4517" s="29"/>
      <c r="OF4517" s="29"/>
      <c r="OG4517" s="29"/>
      <c r="OH4517" s="29"/>
    </row>
    <row r="4518" spans="1:398" ht="16.5" customHeight="1">
      <c r="A4518" s="30" t="s">
        <v>5742</v>
      </c>
      <c r="B4518" s="13"/>
      <c r="C4518" s="487"/>
      <c r="D4518" s="12"/>
      <c r="E4518" s="14" t="s">
        <v>5690</v>
      </c>
      <c r="F4518" s="14" t="s">
        <v>5760</v>
      </c>
      <c r="G4518" s="14" t="s">
        <v>5761</v>
      </c>
      <c r="H4518" s="15" t="s">
        <v>68</v>
      </c>
      <c r="I4518" s="15">
        <v>1</v>
      </c>
      <c r="J4518" s="15" t="s">
        <v>68</v>
      </c>
      <c r="K4518" s="15" t="s">
        <v>68</v>
      </c>
      <c r="L4518" s="16" t="s">
        <v>5750</v>
      </c>
      <c r="M4518" s="16"/>
      <c r="N4518" s="16" t="s">
        <v>56</v>
      </c>
      <c r="O4518" s="17">
        <v>120</v>
      </c>
      <c r="P4518" s="17">
        <v>0</v>
      </c>
      <c r="Q4518" s="17">
        <v>0</v>
      </c>
      <c r="R4518" s="18" t="s">
        <v>33</v>
      </c>
      <c r="S4518" s="16" t="s">
        <v>5681</v>
      </c>
      <c r="T4518" s="19">
        <v>110</v>
      </c>
      <c r="U4518" s="19" t="s">
        <v>68</v>
      </c>
      <c r="V4518" s="19">
        <v>0</v>
      </c>
      <c r="W4518" s="20">
        <v>20</v>
      </c>
      <c r="X4518" s="21">
        <v>2400</v>
      </c>
      <c r="Y4518" s="22" t="s">
        <v>33</v>
      </c>
      <c r="Z4518" s="86" t="s">
        <v>62</v>
      </c>
      <c r="AA4518" s="86">
        <v>0</v>
      </c>
      <c r="AB4518" s="86" t="s">
        <v>68</v>
      </c>
      <c r="AC4518" s="86" t="s">
        <v>68</v>
      </c>
      <c r="AD4518" s="25"/>
      <c r="AE4518" s="26"/>
      <c r="AF4518" s="27"/>
      <c r="AG4518" s="31"/>
      <c r="AH4518" s="32"/>
      <c r="AI4518" s="32"/>
      <c r="AJ4518" s="32"/>
      <c r="AK4518" s="32"/>
      <c r="AL4518" s="32"/>
      <c r="AM4518" s="32"/>
      <c r="AN4518" s="32"/>
      <c r="AO4518" s="32"/>
      <c r="AP4518" s="12"/>
      <c r="AQ4518" s="12"/>
      <c r="AR4518" s="12"/>
      <c r="AS4518" s="12"/>
      <c r="AT4518" s="12"/>
      <c r="AU4518" s="12"/>
      <c r="AV4518" s="12"/>
      <c r="AW4518" s="12"/>
      <c r="AX4518" s="12"/>
      <c r="AY4518" s="12"/>
      <c r="AZ4518" s="12"/>
      <c r="BA4518" s="12"/>
      <c r="BB4518" s="12"/>
      <c r="BC4518" s="12"/>
      <c r="BD4518" s="12"/>
      <c r="BE4518" s="12"/>
      <c r="BF4518" s="12"/>
      <c r="BG4518" s="12"/>
      <c r="BH4518" s="12"/>
      <c r="BI4518" s="12"/>
      <c r="BJ4518" s="12"/>
      <c r="BK4518" s="12"/>
      <c r="BL4518" s="12"/>
      <c r="BM4518" s="12"/>
      <c r="BN4518" s="12"/>
      <c r="BO4518" s="12"/>
      <c r="BP4518" s="12"/>
      <c r="BQ4518" s="12"/>
      <c r="BR4518" s="29"/>
      <c r="BS4518" s="29"/>
      <c r="BT4518" s="29"/>
      <c r="BU4518" s="29"/>
      <c r="BV4518" s="29"/>
      <c r="BW4518" s="29"/>
      <c r="BX4518" s="29"/>
      <c r="BY4518" s="29"/>
      <c r="BZ4518" s="29"/>
      <c r="CA4518" s="29"/>
      <c r="CB4518" s="29"/>
      <c r="CC4518" s="29"/>
      <c r="CD4518" s="29"/>
      <c r="CE4518" s="29"/>
      <c r="CF4518" s="29"/>
      <c r="CG4518" s="29"/>
      <c r="CH4518" s="29"/>
      <c r="CI4518" s="29"/>
      <c r="CJ4518" s="29"/>
      <c r="CK4518" s="29"/>
      <c r="CL4518" s="29"/>
      <c r="CM4518" s="29"/>
      <c r="CN4518" s="29"/>
      <c r="CO4518" s="29"/>
      <c r="CP4518" s="29"/>
      <c r="CQ4518" s="29"/>
      <c r="CR4518" s="29"/>
      <c r="CS4518" s="29"/>
      <c r="CT4518" s="29"/>
      <c r="CU4518" s="29"/>
      <c r="CV4518" s="29"/>
      <c r="CW4518" s="29"/>
      <c r="CX4518" s="29"/>
      <c r="CY4518" s="29"/>
      <c r="CZ4518" s="29"/>
      <c r="DA4518" s="29"/>
      <c r="DB4518" s="29"/>
      <c r="DC4518" s="29"/>
      <c r="DD4518" s="29"/>
      <c r="DE4518" s="29"/>
      <c r="DF4518" s="29"/>
      <c r="DG4518" s="29"/>
      <c r="DH4518" s="29"/>
      <c r="DI4518" s="29"/>
      <c r="DJ4518" s="29"/>
      <c r="DK4518" s="29"/>
      <c r="DL4518" s="29"/>
      <c r="DM4518" s="29"/>
      <c r="DN4518" s="29"/>
      <c r="DO4518" s="29"/>
      <c r="DP4518" s="29"/>
      <c r="DQ4518" s="29"/>
      <c r="DR4518" s="29"/>
      <c r="DS4518" s="29"/>
      <c r="DT4518" s="29"/>
      <c r="DU4518" s="29"/>
      <c r="DV4518" s="29"/>
      <c r="DW4518" s="29"/>
      <c r="DX4518" s="29"/>
      <c r="DY4518" s="29"/>
      <c r="DZ4518" s="29"/>
      <c r="EA4518" s="29"/>
      <c r="EB4518" s="29"/>
      <c r="EC4518" s="29"/>
      <c r="ED4518" s="29"/>
      <c r="EE4518" s="29"/>
      <c r="EF4518" s="29"/>
      <c r="EG4518" s="29"/>
      <c r="EH4518" s="29"/>
      <c r="EI4518" s="29"/>
      <c r="EJ4518" s="29"/>
      <c r="EK4518" s="29"/>
      <c r="EL4518" s="29"/>
      <c r="EM4518" s="29"/>
      <c r="EN4518" s="29"/>
      <c r="EO4518" s="29"/>
      <c r="EP4518" s="29"/>
      <c r="EQ4518" s="29"/>
      <c r="ER4518" s="29"/>
      <c r="ES4518" s="29"/>
      <c r="ET4518" s="29"/>
      <c r="EU4518" s="29"/>
      <c r="EV4518" s="29"/>
      <c r="EW4518" s="29"/>
      <c r="EX4518" s="29"/>
      <c r="EY4518" s="29"/>
      <c r="EZ4518" s="29"/>
      <c r="FA4518" s="29"/>
      <c r="FB4518" s="29"/>
      <c r="FC4518" s="29"/>
      <c r="FD4518" s="29"/>
      <c r="FE4518" s="29"/>
      <c r="FF4518" s="29"/>
      <c r="FG4518" s="29"/>
      <c r="FH4518" s="29"/>
      <c r="FI4518" s="29"/>
      <c r="FJ4518" s="29"/>
      <c r="FK4518" s="29"/>
      <c r="FL4518" s="29"/>
      <c r="FM4518" s="29"/>
      <c r="FN4518" s="29"/>
      <c r="FO4518" s="29"/>
      <c r="FP4518" s="29"/>
      <c r="FQ4518" s="29"/>
      <c r="FR4518" s="29"/>
      <c r="FS4518" s="29"/>
      <c r="FT4518" s="29"/>
      <c r="FU4518" s="29"/>
      <c r="FV4518" s="29"/>
      <c r="FW4518" s="29"/>
      <c r="FX4518" s="29"/>
      <c r="FY4518" s="29"/>
      <c r="FZ4518" s="29"/>
      <c r="GA4518" s="29"/>
      <c r="GB4518" s="29"/>
      <c r="GC4518" s="29"/>
      <c r="GD4518" s="29"/>
      <c r="GE4518" s="29"/>
      <c r="GF4518" s="29"/>
      <c r="GG4518" s="29"/>
      <c r="GH4518" s="29"/>
      <c r="GI4518" s="29"/>
      <c r="GJ4518" s="29"/>
      <c r="GK4518" s="29"/>
      <c r="GL4518" s="29"/>
      <c r="GM4518" s="29"/>
      <c r="GN4518" s="29"/>
      <c r="GO4518" s="29"/>
      <c r="GP4518" s="29"/>
      <c r="GQ4518" s="29"/>
      <c r="GR4518" s="29"/>
      <c r="GS4518" s="29"/>
      <c r="GT4518" s="29"/>
      <c r="GU4518" s="29"/>
      <c r="GV4518" s="29"/>
      <c r="GW4518" s="29"/>
      <c r="GX4518" s="29"/>
      <c r="GY4518" s="29"/>
      <c r="GZ4518" s="29"/>
      <c r="HA4518" s="29"/>
      <c r="HB4518" s="29"/>
      <c r="HC4518" s="29"/>
      <c r="HD4518" s="29"/>
      <c r="HE4518" s="29"/>
      <c r="HF4518" s="29"/>
      <c r="HG4518" s="29"/>
      <c r="HH4518" s="29"/>
      <c r="HI4518" s="29"/>
      <c r="HJ4518" s="29"/>
      <c r="HK4518" s="29"/>
      <c r="HL4518" s="29"/>
      <c r="HM4518" s="29"/>
      <c r="HN4518" s="29"/>
      <c r="HO4518" s="29"/>
      <c r="HP4518" s="29"/>
      <c r="HQ4518" s="29"/>
      <c r="HR4518" s="29"/>
      <c r="HS4518" s="29"/>
      <c r="HT4518" s="29"/>
      <c r="HU4518" s="29"/>
      <c r="HV4518" s="29"/>
      <c r="HW4518" s="29"/>
      <c r="HX4518" s="29"/>
      <c r="HY4518" s="29"/>
      <c r="HZ4518" s="29"/>
      <c r="IA4518" s="29"/>
      <c r="IB4518" s="29"/>
      <c r="IC4518" s="29"/>
      <c r="ID4518" s="29"/>
      <c r="IE4518" s="29"/>
      <c r="IF4518" s="29"/>
      <c r="IG4518" s="29"/>
      <c r="IH4518" s="29"/>
      <c r="II4518" s="29"/>
      <c r="IJ4518" s="29"/>
      <c r="IK4518" s="29"/>
      <c r="IL4518" s="29"/>
      <c r="IM4518" s="29"/>
      <c r="IN4518" s="29"/>
      <c r="IO4518" s="29"/>
      <c r="IP4518" s="29"/>
      <c r="IQ4518" s="29"/>
      <c r="IR4518" s="29"/>
      <c r="IS4518" s="29"/>
      <c r="IT4518" s="29"/>
      <c r="IU4518" s="29"/>
      <c r="IV4518" s="29"/>
      <c r="IW4518" s="29"/>
      <c r="IX4518" s="29"/>
      <c r="IY4518" s="29"/>
      <c r="IZ4518" s="29"/>
      <c r="JA4518" s="29"/>
      <c r="JB4518" s="29"/>
      <c r="JC4518" s="29"/>
      <c r="JD4518" s="29"/>
      <c r="JE4518" s="29"/>
      <c r="JF4518" s="29"/>
      <c r="JG4518" s="29"/>
      <c r="JH4518" s="29"/>
      <c r="JI4518" s="29"/>
      <c r="JJ4518" s="29"/>
      <c r="JK4518" s="29"/>
      <c r="JL4518" s="29"/>
      <c r="JM4518" s="29"/>
      <c r="JN4518" s="29"/>
      <c r="JO4518" s="29"/>
      <c r="JP4518" s="29"/>
      <c r="JQ4518" s="29"/>
      <c r="JR4518" s="29"/>
      <c r="JS4518" s="29"/>
      <c r="JT4518" s="29"/>
      <c r="JU4518" s="29"/>
      <c r="JV4518" s="29"/>
      <c r="JW4518" s="29"/>
      <c r="JX4518" s="29"/>
      <c r="JY4518" s="29"/>
      <c r="JZ4518" s="29"/>
      <c r="KA4518" s="29"/>
      <c r="KB4518" s="29"/>
      <c r="KC4518" s="29"/>
      <c r="KD4518" s="29"/>
      <c r="KE4518" s="29"/>
      <c r="KF4518" s="29"/>
      <c r="KG4518" s="29"/>
      <c r="KH4518" s="29"/>
      <c r="KI4518" s="29"/>
      <c r="KJ4518" s="29"/>
      <c r="KK4518" s="29"/>
      <c r="KL4518" s="29"/>
      <c r="KM4518" s="29"/>
      <c r="KN4518" s="29"/>
      <c r="KO4518" s="29"/>
      <c r="KP4518" s="29"/>
      <c r="KQ4518" s="29"/>
      <c r="KR4518" s="29"/>
      <c r="KS4518" s="29"/>
      <c r="KT4518" s="29"/>
      <c r="KU4518" s="29"/>
      <c r="KV4518" s="29"/>
      <c r="KW4518" s="29"/>
      <c r="KX4518" s="29"/>
      <c r="KY4518" s="29"/>
      <c r="KZ4518" s="29"/>
      <c r="LA4518" s="29"/>
      <c r="LB4518" s="29"/>
      <c r="LC4518" s="29"/>
      <c r="LD4518" s="29"/>
      <c r="LE4518" s="29"/>
      <c r="LF4518" s="29"/>
      <c r="LG4518" s="29"/>
      <c r="LH4518" s="29"/>
      <c r="LI4518" s="29"/>
      <c r="LJ4518" s="29"/>
      <c r="LK4518" s="29"/>
      <c r="LL4518" s="29"/>
      <c r="LM4518" s="29"/>
      <c r="LN4518" s="29"/>
      <c r="LO4518" s="29"/>
      <c r="LP4518" s="29"/>
      <c r="LQ4518" s="29"/>
      <c r="LR4518" s="29"/>
      <c r="LS4518" s="29"/>
      <c r="LT4518" s="29"/>
      <c r="LU4518" s="29"/>
      <c r="LV4518" s="29"/>
      <c r="LW4518" s="29"/>
      <c r="LX4518" s="29"/>
      <c r="LY4518" s="29"/>
      <c r="LZ4518" s="29"/>
      <c r="MA4518" s="29"/>
      <c r="MB4518" s="29"/>
      <c r="MC4518" s="29"/>
      <c r="MD4518" s="29"/>
      <c r="ME4518" s="29"/>
      <c r="MF4518" s="29"/>
      <c r="MG4518" s="29"/>
      <c r="MH4518" s="29"/>
      <c r="MI4518" s="29"/>
      <c r="MJ4518" s="29"/>
      <c r="MK4518" s="29"/>
      <c r="ML4518" s="29"/>
      <c r="MM4518" s="29"/>
      <c r="MN4518" s="29"/>
      <c r="MO4518" s="29"/>
      <c r="MP4518" s="29"/>
      <c r="MQ4518" s="29"/>
      <c r="MR4518" s="29"/>
      <c r="MS4518" s="29"/>
      <c r="MT4518" s="29"/>
      <c r="MU4518" s="29"/>
      <c r="MV4518" s="29"/>
      <c r="MW4518" s="29"/>
      <c r="MX4518" s="29"/>
      <c r="MY4518" s="29"/>
      <c r="MZ4518" s="29"/>
      <c r="NA4518" s="29"/>
      <c r="NB4518" s="29"/>
      <c r="NC4518" s="29"/>
      <c r="ND4518" s="29"/>
      <c r="NE4518" s="29"/>
      <c r="NF4518" s="29"/>
      <c r="NG4518" s="29"/>
      <c r="NH4518" s="29"/>
      <c r="NI4518" s="29"/>
      <c r="NJ4518" s="29"/>
      <c r="NK4518" s="29"/>
      <c r="NL4518" s="29"/>
      <c r="NM4518" s="29"/>
      <c r="NN4518" s="29"/>
      <c r="NO4518" s="29"/>
      <c r="NP4518" s="29"/>
      <c r="NQ4518" s="29"/>
      <c r="NR4518" s="29"/>
      <c r="NS4518" s="29"/>
      <c r="NT4518" s="29"/>
      <c r="NU4518" s="29"/>
      <c r="NV4518" s="29"/>
      <c r="NW4518" s="29"/>
      <c r="NX4518" s="29"/>
      <c r="NY4518" s="29"/>
      <c r="NZ4518" s="29"/>
      <c r="OA4518" s="29"/>
      <c r="OB4518" s="29"/>
      <c r="OC4518" s="29"/>
      <c r="OD4518" s="29"/>
      <c r="OE4518" s="29"/>
      <c r="OF4518" s="29"/>
      <c r="OG4518" s="29"/>
      <c r="OH4518" s="29"/>
    </row>
    <row r="4519" spans="1:398" ht="16.5" customHeight="1">
      <c r="A4519" s="30" t="s">
        <v>5742</v>
      </c>
      <c r="B4519" s="13"/>
      <c r="C4519" s="487"/>
      <c r="D4519" s="12"/>
      <c r="E4519" s="14" t="s">
        <v>424</v>
      </c>
      <c r="F4519" s="14"/>
      <c r="G4519" s="14" t="s">
        <v>8535</v>
      </c>
      <c r="H4519" s="15"/>
      <c r="I4519" s="15">
        <v>1</v>
      </c>
      <c r="J4519" s="15">
        <v>0</v>
      </c>
      <c r="K4519" s="15">
        <v>0</v>
      </c>
      <c r="L4519" s="16" t="s">
        <v>5725</v>
      </c>
      <c r="M4519" s="16"/>
      <c r="N4519" s="16" t="s">
        <v>41</v>
      </c>
      <c r="O4519" s="94">
        <v>1440</v>
      </c>
      <c r="P4519" s="94">
        <v>0</v>
      </c>
      <c r="Q4519" s="94">
        <v>0</v>
      </c>
      <c r="R4519" s="18" t="s">
        <v>33</v>
      </c>
      <c r="S4519" s="19">
        <v>60</v>
      </c>
      <c r="T4519" s="19">
        <v>110</v>
      </c>
      <c r="U4519" s="19">
        <v>16</v>
      </c>
      <c r="V4519" s="19"/>
      <c r="W4519" s="20">
        <f>(T4519*U4519)/1000</f>
        <v>1.76</v>
      </c>
      <c r="X4519" s="21">
        <v>2534.4</v>
      </c>
      <c r="Y4519" s="22" t="s">
        <v>33</v>
      </c>
      <c r="Z4519" s="86" t="s">
        <v>62</v>
      </c>
      <c r="AA4519" s="86">
        <v>0</v>
      </c>
      <c r="AB4519" s="14" t="s">
        <v>414</v>
      </c>
      <c r="AC4519" s="14" t="s">
        <v>414</v>
      </c>
      <c r="AD4519" s="25"/>
      <c r="AE4519" s="26"/>
      <c r="AF4519" s="27"/>
      <c r="AG4519" s="31"/>
      <c r="AH4519" s="32"/>
      <c r="AI4519" s="32"/>
      <c r="AJ4519" s="32"/>
      <c r="AK4519" s="32"/>
      <c r="AL4519" s="32"/>
      <c r="AM4519" s="32"/>
      <c r="AN4519" s="32"/>
      <c r="AO4519" s="32"/>
      <c r="AP4519" s="12"/>
      <c r="AQ4519" s="12"/>
      <c r="AR4519" s="12"/>
      <c r="AS4519" s="12"/>
      <c r="AT4519" s="12"/>
      <c r="AU4519" s="12"/>
      <c r="AV4519" s="12"/>
      <c r="AW4519" s="12"/>
      <c r="AX4519" s="12"/>
      <c r="AY4519" s="12"/>
      <c r="AZ4519" s="12"/>
      <c r="BA4519" s="12"/>
      <c r="BB4519" s="12"/>
      <c r="BC4519" s="12"/>
      <c r="BD4519" s="12"/>
      <c r="BE4519" s="12"/>
      <c r="BF4519" s="12"/>
      <c r="BG4519" s="12"/>
      <c r="BH4519" s="12"/>
      <c r="BI4519" s="12"/>
      <c r="BJ4519" s="12"/>
      <c r="BK4519" s="12"/>
      <c r="BL4519" s="12"/>
      <c r="BM4519" s="12"/>
      <c r="BN4519" s="12"/>
      <c r="BO4519" s="12"/>
      <c r="BP4519" s="12"/>
      <c r="BQ4519" s="12"/>
      <c r="BR4519" s="29"/>
      <c r="BS4519" s="29"/>
      <c r="BT4519" s="29"/>
      <c r="BU4519" s="29"/>
      <c r="BV4519" s="29"/>
      <c r="BW4519" s="29"/>
      <c r="BX4519" s="29"/>
      <c r="BY4519" s="29"/>
      <c r="BZ4519" s="29"/>
      <c r="CA4519" s="29"/>
      <c r="CB4519" s="29"/>
      <c r="CC4519" s="29"/>
      <c r="CD4519" s="29"/>
      <c r="CE4519" s="29"/>
      <c r="CF4519" s="29"/>
      <c r="CG4519" s="29"/>
      <c r="CH4519" s="29"/>
      <c r="CI4519" s="29"/>
      <c r="CJ4519" s="29"/>
      <c r="CK4519" s="29"/>
      <c r="CL4519" s="29"/>
      <c r="CM4519" s="29"/>
      <c r="CN4519" s="29"/>
      <c r="CO4519" s="29"/>
      <c r="CP4519" s="29"/>
      <c r="CQ4519" s="29"/>
      <c r="CR4519" s="29"/>
      <c r="CS4519" s="29"/>
      <c r="CT4519" s="29"/>
      <c r="CU4519" s="29"/>
      <c r="CV4519" s="29"/>
      <c r="CW4519" s="29"/>
      <c r="CX4519" s="29"/>
      <c r="CY4519" s="29"/>
      <c r="CZ4519" s="29"/>
      <c r="DA4519" s="29"/>
      <c r="DB4519" s="29"/>
      <c r="DC4519" s="29"/>
      <c r="DD4519" s="29"/>
      <c r="DE4519" s="29"/>
      <c r="DF4519" s="29"/>
      <c r="DG4519" s="29"/>
      <c r="DH4519" s="29"/>
      <c r="DI4519" s="29"/>
      <c r="DJ4519" s="29"/>
      <c r="DK4519" s="29"/>
      <c r="DL4519" s="29"/>
      <c r="DM4519" s="29"/>
      <c r="DN4519" s="29"/>
      <c r="DO4519" s="29"/>
      <c r="DP4519" s="29"/>
      <c r="DQ4519" s="29"/>
      <c r="DR4519" s="29"/>
      <c r="DS4519" s="29"/>
      <c r="DT4519" s="29"/>
      <c r="DU4519" s="29"/>
      <c r="DV4519" s="29"/>
      <c r="DW4519" s="29"/>
      <c r="DX4519" s="29"/>
      <c r="DY4519" s="29"/>
      <c r="DZ4519" s="29"/>
      <c r="EA4519" s="29"/>
      <c r="EB4519" s="29"/>
      <c r="EC4519" s="29"/>
      <c r="ED4519" s="29"/>
      <c r="EE4519" s="29"/>
      <c r="EF4519" s="29"/>
      <c r="EG4519" s="29"/>
      <c r="EH4519" s="29"/>
      <c r="EI4519" s="29"/>
      <c r="EJ4519" s="29"/>
      <c r="EK4519" s="29"/>
      <c r="EL4519" s="29"/>
      <c r="EM4519" s="29"/>
      <c r="EN4519" s="29"/>
      <c r="EO4519" s="29"/>
      <c r="EP4519" s="29"/>
      <c r="EQ4519" s="29"/>
      <c r="ER4519" s="29"/>
      <c r="ES4519" s="29"/>
      <c r="ET4519" s="29"/>
      <c r="EU4519" s="29"/>
      <c r="EV4519" s="29"/>
      <c r="EW4519" s="29"/>
      <c r="EX4519" s="29"/>
      <c r="EY4519" s="29"/>
      <c r="EZ4519" s="29"/>
      <c r="FA4519" s="29"/>
      <c r="FB4519" s="29"/>
      <c r="FC4519" s="29"/>
      <c r="FD4519" s="29"/>
      <c r="FE4519" s="29"/>
      <c r="FF4519" s="29"/>
      <c r="FG4519" s="29"/>
      <c r="FH4519" s="29"/>
      <c r="FI4519" s="29"/>
      <c r="FJ4519" s="29"/>
      <c r="FK4519" s="29"/>
      <c r="FL4519" s="29"/>
      <c r="FM4519" s="29"/>
      <c r="FN4519" s="29"/>
      <c r="FO4519" s="29"/>
      <c r="FP4519" s="29"/>
      <c r="FQ4519" s="29"/>
      <c r="FR4519" s="29"/>
      <c r="FS4519" s="29"/>
      <c r="FT4519" s="29"/>
      <c r="FU4519" s="29"/>
      <c r="FV4519" s="29"/>
      <c r="FW4519" s="29"/>
      <c r="FX4519" s="29"/>
      <c r="FY4519" s="29"/>
      <c r="FZ4519" s="29"/>
      <c r="GA4519" s="29"/>
      <c r="GB4519" s="29"/>
      <c r="GC4519" s="29"/>
      <c r="GD4519" s="29"/>
      <c r="GE4519" s="29"/>
      <c r="GF4519" s="29"/>
      <c r="GG4519" s="29"/>
      <c r="GH4519" s="29"/>
      <c r="GI4519" s="29"/>
      <c r="GJ4519" s="29"/>
      <c r="GK4519" s="29"/>
      <c r="GL4519" s="29"/>
      <c r="GM4519" s="29"/>
      <c r="GN4519" s="29"/>
      <c r="GO4519" s="29"/>
      <c r="GP4519" s="29"/>
      <c r="GQ4519" s="29"/>
      <c r="GR4519" s="29"/>
      <c r="GS4519" s="29"/>
      <c r="GT4519" s="29"/>
      <c r="GU4519" s="29"/>
      <c r="GV4519" s="29"/>
      <c r="GW4519" s="29"/>
      <c r="GX4519" s="29"/>
      <c r="GY4519" s="29"/>
      <c r="GZ4519" s="29"/>
      <c r="HA4519" s="29"/>
      <c r="HB4519" s="29"/>
      <c r="HC4519" s="29"/>
      <c r="HD4519" s="29"/>
      <c r="HE4519" s="29"/>
      <c r="HF4519" s="29"/>
      <c r="HG4519" s="29"/>
      <c r="HH4519" s="29"/>
      <c r="HI4519" s="29"/>
      <c r="HJ4519" s="29"/>
      <c r="HK4519" s="29"/>
      <c r="HL4519" s="29"/>
      <c r="HM4519" s="29"/>
      <c r="HN4519" s="29"/>
      <c r="HO4519" s="29"/>
      <c r="HP4519" s="29"/>
      <c r="HQ4519" s="29"/>
      <c r="HR4519" s="29"/>
      <c r="HS4519" s="29"/>
      <c r="HT4519" s="29"/>
      <c r="HU4519" s="29"/>
      <c r="HV4519" s="29"/>
      <c r="HW4519" s="29"/>
      <c r="HX4519" s="29"/>
      <c r="HY4519" s="29"/>
      <c r="HZ4519" s="29"/>
      <c r="IA4519" s="29"/>
      <c r="IB4519" s="29"/>
      <c r="IC4519" s="29"/>
      <c r="ID4519" s="29"/>
      <c r="IE4519" s="29"/>
      <c r="IF4519" s="29"/>
      <c r="IG4519" s="29"/>
      <c r="IH4519" s="29"/>
      <c r="II4519" s="29"/>
      <c r="IJ4519" s="29"/>
      <c r="IK4519" s="29"/>
      <c r="IL4519" s="29"/>
      <c r="IM4519" s="29"/>
      <c r="IN4519" s="29"/>
      <c r="IO4519" s="29"/>
      <c r="IP4519" s="29"/>
      <c r="IQ4519" s="29"/>
      <c r="IR4519" s="29"/>
      <c r="IS4519" s="29"/>
      <c r="IT4519" s="29"/>
      <c r="IU4519" s="29"/>
      <c r="IV4519" s="29"/>
      <c r="IW4519" s="29"/>
      <c r="IX4519" s="29"/>
      <c r="IY4519" s="29"/>
      <c r="IZ4519" s="29"/>
      <c r="JA4519" s="29"/>
      <c r="JB4519" s="29"/>
      <c r="JC4519" s="29"/>
      <c r="JD4519" s="29"/>
      <c r="JE4519" s="29"/>
      <c r="JF4519" s="29"/>
      <c r="JG4519" s="29"/>
      <c r="JH4519" s="29"/>
      <c r="JI4519" s="29"/>
      <c r="JJ4519" s="29"/>
      <c r="JK4519" s="29"/>
      <c r="JL4519" s="29"/>
      <c r="JM4519" s="29"/>
      <c r="JN4519" s="29"/>
      <c r="JO4519" s="29"/>
      <c r="JP4519" s="29"/>
      <c r="JQ4519" s="29"/>
      <c r="JR4519" s="29"/>
      <c r="JS4519" s="29"/>
      <c r="JT4519" s="29"/>
      <c r="JU4519" s="29"/>
      <c r="JV4519" s="29"/>
      <c r="JW4519" s="29"/>
      <c r="JX4519" s="29"/>
      <c r="JY4519" s="29"/>
      <c r="JZ4519" s="29"/>
      <c r="KA4519" s="29"/>
      <c r="KB4519" s="29"/>
      <c r="KC4519" s="29"/>
      <c r="KD4519" s="29"/>
      <c r="KE4519" s="29"/>
      <c r="KF4519" s="29"/>
      <c r="KG4519" s="29"/>
      <c r="KH4519" s="29"/>
      <c r="KI4519" s="29"/>
      <c r="KJ4519" s="29"/>
      <c r="KK4519" s="29"/>
      <c r="KL4519" s="29"/>
      <c r="KM4519" s="29"/>
      <c r="KN4519" s="29"/>
      <c r="KO4519" s="29"/>
      <c r="KP4519" s="29"/>
      <c r="KQ4519" s="29"/>
      <c r="KR4519" s="29"/>
      <c r="KS4519" s="29"/>
      <c r="KT4519" s="29"/>
      <c r="KU4519" s="29"/>
      <c r="KV4519" s="29"/>
      <c r="KW4519" s="29"/>
      <c r="KX4519" s="29"/>
      <c r="KY4519" s="29"/>
      <c r="KZ4519" s="29"/>
      <c r="LA4519" s="29"/>
      <c r="LB4519" s="29"/>
      <c r="LC4519" s="29"/>
      <c r="LD4519" s="29"/>
      <c r="LE4519" s="29"/>
      <c r="LF4519" s="29"/>
      <c r="LG4519" s="29"/>
      <c r="LH4519" s="29"/>
      <c r="LI4519" s="29"/>
      <c r="LJ4519" s="29"/>
      <c r="LK4519" s="29"/>
      <c r="LL4519" s="29"/>
      <c r="LM4519" s="29"/>
      <c r="LN4519" s="29"/>
      <c r="LO4519" s="29"/>
      <c r="LP4519" s="29"/>
      <c r="LQ4519" s="29"/>
      <c r="LR4519" s="29"/>
      <c r="LS4519" s="29"/>
      <c r="LT4519" s="29"/>
      <c r="LU4519" s="29"/>
      <c r="LV4519" s="29"/>
      <c r="LW4519" s="29"/>
      <c r="LX4519" s="29"/>
      <c r="LY4519" s="29"/>
      <c r="LZ4519" s="29"/>
      <c r="MA4519" s="29"/>
      <c r="MB4519" s="29"/>
      <c r="MC4519" s="29"/>
      <c r="MD4519" s="29"/>
      <c r="ME4519" s="29"/>
      <c r="MF4519" s="29"/>
      <c r="MG4519" s="29"/>
      <c r="MH4519" s="29"/>
      <c r="MI4519" s="29"/>
      <c r="MJ4519" s="29"/>
      <c r="MK4519" s="29"/>
      <c r="ML4519" s="29"/>
      <c r="MM4519" s="29"/>
      <c r="MN4519" s="29"/>
      <c r="MO4519" s="29"/>
      <c r="MP4519" s="29"/>
      <c r="MQ4519" s="29"/>
      <c r="MR4519" s="29"/>
      <c r="MS4519" s="29"/>
      <c r="MT4519" s="29"/>
      <c r="MU4519" s="29"/>
      <c r="MV4519" s="29"/>
      <c r="MW4519" s="29"/>
      <c r="MX4519" s="29"/>
      <c r="MY4519" s="29"/>
      <c r="MZ4519" s="29"/>
      <c r="NA4519" s="29"/>
      <c r="NB4519" s="29"/>
      <c r="NC4519" s="29"/>
      <c r="ND4519" s="29"/>
      <c r="NE4519" s="29"/>
      <c r="NF4519" s="29"/>
      <c r="NG4519" s="29"/>
      <c r="NH4519" s="29"/>
      <c r="NI4519" s="29"/>
      <c r="NJ4519" s="29"/>
      <c r="NK4519" s="29"/>
      <c r="NL4519" s="29"/>
      <c r="NM4519" s="29"/>
      <c r="NN4519" s="29"/>
      <c r="NO4519" s="29"/>
      <c r="NP4519" s="29"/>
      <c r="NQ4519" s="29"/>
      <c r="NR4519" s="29"/>
      <c r="NS4519" s="29"/>
      <c r="NT4519" s="29"/>
      <c r="NU4519" s="29"/>
      <c r="NV4519" s="29"/>
      <c r="NW4519" s="29"/>
      <c r="NX4519" s="29"/>
      <c r="NY4519" s="29"/>
      <c r="NZ4519" s="29"/>
      <c r="OA4519" s="29"/>
      <c r="OB4519" s="29"/>
      <c r="OC4519" s="29"/>
      <c r="OD4519" s="29"/>
      <c r="OE4519" s="29"/>
      <c r="OF4519" s="29"/>
      <c r="OG4519" s="29"/>
      <c r="OH4519" s="29"/>
    </row>
    <row r="4520" spans="1:398" ht="16.5" customHeight="1">
      <c r="A4520" s="30" t="s">
        <v>5742</v>
      </c>
      <c r="B4520" s="13"/>
      <c r="C4520" s="487"/>
      <c r="D4520" s="12"/>
      <c r="E4520" s="14" t="s">
        <v>5746</v>
      </c>
      <c r="F4520" s="14" t="s">
        <v>5747</v>
      </c>
      <c r="G4520" s="14" t="s">
        <v>5748</v>
      </c>
      <c r="H4520" s="15" t="s">
        <v>68</v>
      </c>
      <c r="I4520" s="15">
        <v>2</v>
      </c>
      <c r="J4520" s="15" t="s">
        <v>68</v>
      </c>
      <c r="K4520" s="15" t="s">
        <v>68</v>
      </c>
      <c r="L4520" s="16" t="s">
        <v>5676</v>
      </c>
      <c r="M4520" s="16"/>
      <c r="N4520" s="16" t="s">
        <v>61</v>
      </c>
      <c r="O4520" s="17">
        <v>960</v>
      </c>
      <c r="P4520" s="17">
        <v>0</v>
      </c>
      <c r="Q4520" s="17">
        <v>0</v>
      </c>
      <c r="R4520" s="18" t="s">
        <v>33</v>
      </c>
      <c r="S4520" s="19" t="s">
        <v>68</v>
      </c>
      <c r="T4520" s="19">
        <v>220</v>
      </c>
      <c r="U4520" s="19" t="s">
        <v>68</v>
      </c>
      <c r="V4520" s="19">
        <v>0</v>
      </c>
      <c r="W4520" s="20">
        <v>2.7</v>
      </c>
      <c r="X4520" s="21">
        <v>5184</v>
      </c>
      <c r="Y4520" s="22" t="s">
        <v>33</v>
      </c>
      <c r="Z4520" s="86" t="s">
        <v>62</v>
      </c>
      <c r="AA4520" s="86">
        <v>0</v>
      </c>
      <c r="AB4520" s="86" t="s">
        <v>68</v>
      </c>
      <c r="AC4520" s="86" t="s">
        <v>68</v>
      </c>
      <c r="AD4520" s="25"/>
      <c r="AE4520" s="26"/>
      <c r="AF4520" s="27"/>
      <c r="AG4520" s="31"/>
      <c r="AH4520" s="32"/>
      <c r="AI4520" s="32"/>
      <c r="AJ4520" s="32"/>
      <c r="AK4520" s="32"/>
      <c r="AL4520" s="32"/>
      <c r="AM4520" s="32"/>
      <c r="AN4520" s="32"/>
      <c r="AO4520" s="32"/>
      <c r="AP4520" s="12"/>
      <c r="AQ4520" s="12"/>
      <c r="AR4520" s="12"/>
      <c r="AS4520" s="12"/>
      <c r="AT4520" s="12"/>
      <c r="AU4520" s="12"/>
      <c r="AV4520" s="12"/>
      <c r="AW4520" s="12"/>
      <c r="AX4520" s="12"/>
      <c r="AY4520" s="12"/>
      <c r="AZ4520" s="12"/>
      <c r="BA4520" s="12"/>
      <c r="BB4520" s="12"/>
      <c r="BC4520" s="12"/>
      <c r="BD4520" s="12"/>
      <c r="BE4520" s="12"/>
      <c r="BF4520" s="12"/>
      <c r="BG4520" s="12"/>
      <c r="BH4520" s="12"/>
      <c r="BI4520" s="12"/>
      <c r="BJ4520" s="12"/>
      <c r="BK4520" s="12"/>
      <c r="BL4520" s="12"/>
      <c r="BM4520" s="12"/>
      <c r="BN4520" s="12"/>
      <c r="BO4520" s="12"/>
      <c r="BP4520" s="12"/>
      <c r="BQ4520" s="12"/>
      <c r="BR4520" s="29"/>
      <c r="BS4520" s="29"/>
      <c r="BT4520" s="29"/>
      <c r="BU4520" s="29"/>
      <c r="BV4520" s="29"/>
      <c r="BW4520" s="29"/>
      <c r="BX4520" s="29"/>
      <c r="BY4520" s="29"/>
      <c r="BZ4520" s="29"/>
      <c r="CA4520" s="29"/>
      <c r="CB4520" s="29"/>
      <c r="CC4520" s="29"/>
      <c r="CD4520" s="29"/>
      <c r="CE4520" s="29"/>
      <c r="CF4520" s="29"/>
      <c r="CG4520" s="29"/>
      <c r="CH4520" s="29"/>
      <c r="CI4520" s="29"/>
      <c r="CJ4520" s="29"/>
      <c r="CK4520" s="29"/>
      <c r="CL4520" s="29"/>
      <c r="CM4520" s="29"/>
      <c r="CN4520" s="29"/>
      <c r="CO4520" s="29"/>
      <c r="CP4520" s="29"/>
      <c r="CQ4520" s="29"/>
      <c r="CR4520" s="29"/>
      <c r="CS4520" s="29"/>
      <c r="CT4520" s="29"/>
      <c r="CU4520" s="29"/>
      <c r="CV4520" s="29"/>
      <c r="CW4520" s="29"/>
      <c r="CX4520" s="29"/>
      <c r="CY4520" s="29"/>
      <c r="CZ4520" s="29"/>
      <c r="DA4520" s="29"/>
      <c r="DB4520" s="29"/>
      <c r="DC4520" s="29"/>
      <c r="DD4520" s="29"/>
      <c r="DE4520" s="29"/>
      <c r="DF4520" s="29"/>
      <c r="DG4520" s="29"/>
      <c r="DH4520" s="29"/>
      <c r="DI4520" s="29"/>
      <c r="DJ4520" s="29"/>
      <c r="DK4520" s="29"/>
      <c r="DL4520" s="29"/>
      <c r="DM4520" s="29"/>
      <c r="DN4520" s="29"/>
      <c r="DO4520" s="29"/>
      <c r="DP4520" s="29"/>
      <c r="DQ4520" s="29"/>
      <c r="DR4520" s="29"/>
      <c r="DS4520" s="29"/>
      <c r="DT4520" s="29"/>
      <c r="DU4520" s="29"/>
      <c r="DV4520" s="29"/>
      <c r="DW4520" s="29"/>
      <c r="DX4520" s="29"/>
      <c r="DY4520" s="29"/>
      <c r="DZ4520" s="29"/>
      <c r="EA4520" s="29"/>
      <c r="EB4520" s="29"/>
      <c r="EC4520" s="29"/>
      <c r="ED4520" s="29"/>
      <c r="EE4520" s="29"/>
      <c r="EF4520" s="29"/>
      <c r="EG4520" s="29"/>
      <c r="EH4520" s="29"/>
      <c r="EI4520" s="29"/>
      <c r="EJ4520" s="29"/>
      <c r="EK4520" s="29"/>
      <c r="EL4520" s="29"/>
      <c r="EM4520" s="29"/>
      <c r="EN4520" s="29"/>
      <c r="EO4520" s="29"/>
      <c r="EP4520" s="29"/>
      <c r="EQ4520" s="29"/>
      <c r="ER4520" s="29"/>
      <c r="ES4520" s="29"/>
      <c r="ET4520" s="29"/>
      <c r="EU4520" s="29"/>
      <c r="EV4520" s="29"/>
      <c r="EW4520" s="29"/>
      <c r="EX4520" s="29"/>
      <c r="EY4520" s="29"/>
      <c r="EZ4520" s="29"/>
      <c r="FA4520" s="29"/>
      <c r="FB4520" s="29"/>
      <c r="FC4520" s="29"/>
      <c r="FD4520" s="29"/>
      <c r="FE4520" s="29"/>
      <c r="FF4520" s="29"/>
      <c r="FG4520" s="29"/>
      <c r="FH4520" s="29"/>
      <c r="FI4520" s="29"/>
      <c r="FJ4520" s="29"/>
      <c r="FK4520" s="29"/>
      <c r="FL4520" s="29"/>
      <c r="FM4520" s="29"/>
      <c r="FN4520" s="29"/>
      <c r="FO4520" s="29"/>
      <c r="FP4520" s="29"/>
      <c r="FQ4520" s="29"/>
      <c r="FR4520" s="29"/>
      <c r="FS4520" s="29"/>
      <c r="FT4520" s="29"/>
      <c r="FU4520" s="29"/>
      <c r="FV4520" s="29"/>
      <c r="FW4520" s="29"/>
      <c r="FX4520" s="29"/>
      <c r="FY4520" s="29"/>
      <c r="FZ4520" s="29"/>
      <c r="GA4520" s="29"/>
      <c r="GB4520" s="29"/>
      <c r="GC4520" s="29"/>
      <c r="GD4520" s="29"/>
      <c r="GE4520" s="29"/>
      <c r="GF4520" s="29"/>
      <c r="GG4520" s="29"/>
      <c r="GH4520" s="29"/>
      <c r="GI4520" s="29"/>
      <c r="GJ4520" s="29"/>
      <c r="GK4520" s="29"/>
      <c r="GL4520" s="29"/>
      <c r="GM4520" s="29"/>
      <c r="GN4520" s="29"/>
      <c r="GO4520" s="29"/>
      <c r="GP4520" s="29"/>
      <c r="GQ4520" s="29"/>
      <c r="GR4520" s="29"/>
      <c r="GS4520" s="29"/>
      <c r="GT4520" s="29"/>
      <c r="GU4520" s="29"/>
      <c r="GV4520" s="29"/>
      <c r="GW4520" s="29"/>
      <c r="GX4520" s="29"/>
      <c r="GY4520" s="29"/>
      <c r="GZ4520" s="29"/>
      <c r="HA4520" s="29"/>
      <c r="HB4520" s="29"/>
      <c r="HC4520" s="29"/>
      <c r="HD4520" s="29"/>
      <c r="HE4520" s="29"/>
      <c r="HF4520" s="29"/>
      <c r="HG4520" s="29"/>
      <c r="HH4520" s="29"/>
      <c r="HI4520" s="29"/>
      <c r="HJ4520" s="29"/>
      <c r="HK4520" s="29"/>
      <c r="HL4520" s="29"/>
      <c r="HM4520" s="29"/>
      <c r="HN4520" s="29"/>
      <c r="HO4520" s="29"/>
      <c r="HP4520" s="29"/>
      <c r="HQ4520" s="29"/>
      <c r="HR4520" s="29"/>
      <c r="HS4520" s="29"/>
      <c r="HT4520" s="29"/>
      <c r="HU4520" s="29"/>
      <c r="HV4520" s="29"/>
      <c r="HW4520" s="29"/>
      <c r="HX4520" s="29"/>
      <c r="HY4520" s="29"/>
      <c r="HZ4520" s="29"/>
      <c r="IA4520" s="29"/>
      <c r="IB4520" s="29"/>
      <c r="IC4520" s="29"/>
      <c r="ID4520" s="29"/>
      <c r="IE4520" s="29"/>
      <c r="IF4520" s="29"/>
      <c r="IG4520" s="29"/>
      <c r="IH4520" s="29"/>
      <c r="II4520" s="29"/>
      <c r="IJ4520" s="29"/>
      <c r="IK4520" s="29"/>
      <c r="IL4520" s="29"/>
      <c r="IM4520" s="29"/>
      <c r="IN4520" s="29"/>
      <c r="IO4520" s="29"/>
      <c r="IP4520" s="29"/>
      <c r="IQ4520" s="29"/>
      <c r="IR4520" s="29"/>
      <c r="IS4520" s="29"/>
      <c r="IT4520" s="29"/>
      <c r="IU4520" s="29"/>
      <c r="IV4520" s="29"/>
      <c r="IW4520" s="29"/>
      <c r="IX4520" s="29"/>
      <c r="IY4520" s="29"/>
      <c r="IZ4520" s="29"/>
      <c r="JA4520" s="29"/>
      <c r="JB4520" s="29"/>
      <c r="JC4520" s="29"/>
      <c r="JD4520" s="29"/>
      <c r="JE4520" s="29"/>
      <c r="JF4520" s="29"/>
      <c r="JG4520" s="29"/>
      <c r="JH4520" s="29"/>
      <c r="JI4520" s="29"/>
      <c r="JJ4520" s="29"/>
      <c r="JK4520" s="29"/>
      <c r="JL4520" s="29"/>
      <c r="JM4520" s="29"/>
      <c r="JN4520" s="29"/>
      <c r="JO4520" s="29"/>
      <c r="JP4520" s="29"/>
      <c r="JQ4520" s="29"/>
      <c r="JR4520" s="29"/>
      <c r="JS4520" s="29"/>
      <c r="JT4520" s="29"/>
      <c r="JU4520" s="29"/>
      <c r="JV4520" s="29"/>
      <c r="JW4520" s="29"/>
      <c r="JX4520" s="29"/>
      <c r="JY4520" s="29"/>
      <c r="JZ4520" s="29"/>
      <c r="KA4520" s="29"/>
      <c r="KB4520" s="29"/>
      <c r="KC4520" s="29"/>
      <c r="KD4520" s="29"/>
      <c r="KE4520" s="29"/>
      <c r="KF4520" s="29"/>
      <c r="KG4520" s="29"/>
      <c r="KH4520" s="29"/>
      <c r="KI4520" s="29"/>
      <c r="KJ4520" s="29"/>
      <c r="KK4520" s="29"/>
      <c r="KL4520" s="29"/>
      <c r="KM4520" s="29"/>
      <c r="KN4520" s="29"/>
      <c r="KO4520" s="29"/>
      <c r="KP4520" s="29"/>
      <c r="KQ4520" s="29"/>
      <c r="KR4520" s="29"/>
      <c r="KS4520" s="29"/>
      <c r="KT4520" s="29"/>
      <c r="KU4520" s="29"/>
      <c r="KV4520" s="29"/>
      <c r="KW4520" s="29"/>
      <c r="KX4520" s="29"/>
      <c r="KY4520" s="29"/>
      <c r="KZ4520" s="29"/>
      <c r="LA4520" s="29"/>
      <c r="LB4520" s="29"/>
      <c r="LC4520" s="29"/>
      <c r="LD4520" s="29"/>
      <c r="LE4520" s="29"/>
      <c r="LF4520" s="29"/>
      <c r="LG4520" s="29"/>
      <c r="LH4520" s="29"/>
      <c r="LI4520" s="29"/>
      <c r="LJ4520" s="29"/>
      <c r="LK4520" s="29"/>
      <c r="LL4520" s="29"/>
      <c r="LM4520" s="29"/>
      <c r="LN4520" s="29"/>
      <c r="LO4520" s="29"/>
      <c r="LP4520" s="29"/>
      <c r="LQ4520" s="29"/>
      <c r="LR4520" s="29"/>
      <c r="LS4520" s="29"/>
      <c r="LT4520" s="29"/>
      <c r="LU4520" s="29"/>
      <c r="LV4520" s="29"/>
      <c r="LW4520" s="29"/>
      <c r="LX4520" s="29"/>
      <c r="LY4520" s="29"/>
      <c r="LZ4520" s="29"/>
      <c r="MA4520" s="29"/>
      <c r="MB4520" s="29"/>
      <c r="MC4520" s="29"/>
      <c r="MD4520" s="29"/>
      <c r="ME4520" s="29"/>
      <c r="MF4520" s="29"/>
      <c r="MG4520" s="29"/>
      <c r="MH4520" s="29"/>
      <c r="MI4520" s="29"/>
      <c r="MJ4520" s="29"/>
      <c r="MK4520" s="29"/>
      <c r="ML4520" s="29"/>
      <c r="MM4520" s="29"/>
      <c r="MN4520" s="29"/>
      <c r="MO4520" s="29"/>
      <c r="MP4520" s="29"/>
      <c r="MQ4520" s="29"/>
      <c r="MR4520" s="29"/>
      <c r="MS4520" s="29"/>
      <c r="MT4520" s="29"/>
      <c r="MU4520" s="29"/>
      <c r="MV4520" s="29"/>
      <c r="MW4520" s="29"/>
      <c r="MX4520" s="29"/>
      <c r="MY4520" s="29"/>
      <c r="MZ4520" s="29"/>
      <c r="NA4520" s="29"/>
      <c r="NB4520" s="29"/>
      <c r="NC4520" s="29"/>
      <c r="ND4520" s="29"/>
      <c r="NE4520" s="29"/>
      <c r="NF4520" s="29"/>
      <c r="NG4520" s="29"/>
      <c r="NH4520" s="29"/>
      <c r="NI4520" s="29"/>
      <c r="NJ4520" s="29"/>
      <c r="NK4520" s="29"/>
      <c r="NL4520" s="29"/>
      <c r="NM4520" s="29"/>
      <c r="NN4520" s="29"/>
      <c r="NO4520" s="29"/>
      <c r="NP4520" s="29"/>
      <c r="NQ4520" s="29"/>
      <c r="NR4520" s="29"/>
      <c r="NS4520" s="29"/>
      <c r="NT4520" s="29"/>
      <c r="NU4520" s="29"/>
      <c r="NV4520" s="29"/>
      <c r="NW4520" s="29"/>
      <c r="NX4520" s="29"/>
      <c r="NY4520" s="29"/>
      <c r="NZ4520" s="29"/>
      <c r="OA4520" s="29"/>
      <c r="OB4520" s="29"/>
      <c r="OC4520" s="29"/>
      <c r="OD4520" s="29"/>
      <c r="OE4520" s="29"/>
      <c r="OF4520" s="29"/>
      <c r="OG4520" s="29"/>
      <c r="OH4520" s="29"/>
    </row>
    <row r="4521" spans="1:398" ht="16.5" customHeight="1">
      <c r="A4521" s="30" t="s">
        <v>5742</v>
      </c>
      <c r="B4521" s="13"/>
      <c r="C4521" s="487"/>
      <c r="D4521" s="12"/>
      <c r="E4521" s="14" t="s">
        <v>5831</v>
      </c>
      <c r="F4521" s="14" t="s">
        <v>5747</v>
      </c>
      <c r="G4521" s="14" t="s">
        <v>5748</v>
      </c>
      <c r="H4521" s="15">
        <v>2005</v>
      </c>
      <c r="I4521" s="15">
        <v>1</v>
      </c>
      <c r="J4521" s="15">
        <v>0</v>
      </c>
      <c r="K4521" s="15">
        <v>0</v>
      </c>
      <c r="L4521" s="16" t="s">
        <v>5812</v>
      </c>
      <c r="M4521" s="16"/>
      <c r="N4521" s="16" t="s">
        <v>41</v>
      </c>
      <c r="O4521" s="94">
        <v>1650</v>
      </c>
      <c r="P4521" s="94">
        <v>0</v>
      </c>
      <c r="Q4521" s="94">
        <v>0</v>
      </c>
      <c r="R4521" s="18" t="s">
        <v>33</v>
      </c>
      <c r="S4521" s="19">
        <v>60</v>
      </c>
      <c r="T4521" s="19">
        <v>220</v>
      </c>
      <c r="U4521" s="19">
        <v>0</v>
      </c>
      <c r="V4521" s="19">
        <v>0</v>
      </c>
      <c r="W4521" s="20">
        <v>2.2000000000000002</v>
      </c>
      <c r="X4521" s="21">
        <v>3630.0000000000005</v>
      </c>
      <c r="Y4521" s="22" t="s">
        <v>33</v>
      </c>
      <c r="Z4521" s="86" t="s">
        <v>62</v>
      </c>
      <c r="AA4521" s="86">
        <v>0</v>
      </c>
      <c r="AB4521" s="86" t="s">
        <v>414</v>
      </c>
      <c r="AC4521" s="86" t="s">
        <v>414</v>
      </c>
      <c r="AD4521" s="25"/>
      <c r="AE4521" s="26"/>
      <c r="AF4521" s="27"/>
      <c r="AG4521" s="31"/>
      <c r="AH4521" s="32"/>
      <c r="AI4521" s="32"/>
      <c r="AJ4521" s="32"/>
      <c r="AK4521" s="32"/>
      <c r="AL4521" s="32"/>
      <c r="AM4521" s="32"/>
      <c r="AN4521" s="32"/>
      <c r="AO4521" s="32"/>
      <c r="AP4521" s="12"/>
      <c r="AQ4521" s="12"/>
      <c r="AR4521" s="12"/>
      <c r="AS4521" s="12"/>
      <c r="AT4521" s="12"/>
      <c r="AU4521" s="12"/>
      <c r="AV4521" s="12"/>
      <c r="AW4521" s="12"/>
      <c r="AX4521" s="12"/>
      <c r="AY4521" s="12"/>
      <c r="AZ4521" s="12"/>
      <c r="BA4521" s="12"/>
      <c r="BB4521" s="12"/>
      <c r="BC4521" s="12"/>
      <c r="BD4521" s="12"/>
      <c r="BE4521" s="12"/>
      <c r="BF4521" s="12"/>
      <c r="BG4521" s="12"/>
      <c r="BH4521" s="12"/>
      <c r="BI4521" s="12"/>
      <c r="BJ4521" s="12"/>
      <c r="BK4521" s="12"/>
      <c r="BL4521" s="12"/>
      <c r="BM4521" s="12"/>
      <c r="BN4521" s="12"/>
      <c r="BO4521" s="12"/>
      <c r="BP4521" s="12"/>
      <c r="BQ4521" s="12"/>
      <c r="BR4521" s="29"/>
      <c r="BS4521" s="29"/>
      <c r="BT4521" s="29"/>
      <c r="BU4521" s="29"/>
      <c r="BV4521" s="29"/>
      <c r="BW4521" s="29"/>
      <c r="BX4521" s="29"/>
      <c r="BY4521" s="29"/>
      <c r="BZ4521" s="29"/>
      <c r="CA4521" s="29"/>
      <c r="CB4521" s="29"/>
      <c r="CC4521" s="29"/>
      <c r="CD4521" s="29"/>
      <c r="CE4521" s="29"/>
      <c r="CF4521" s="29"/>
      <c r="CG4521" s="29"/>
      <c r="CH4521" s="29"/>
      <c r="CI4521" s="29"/>
      <c r="CJ4521" s="29"/>
      <c r="CK4521" s="29"/>
      <c r="CL4521" s="29"/>
      <c r="CM4521" s="29"/>
      <c r="CN4521" s="29"/>
      <c r="CO4521" s="29"/>
      <c r="CP4521" s="29"/>
      <c r="CQ4521" s="29"/>
      <c r="CR4521" s="29"/>
      <c r="CS4521" s="29"/>
      <c r="CT4521" s="29"/>
      <c r="CU4521" s="29"/>
      <c r="CV4521" s="29"/>
      <c r="CW4521" s="29"/>
      <c r="CX4521" s="29"/>
      <c r="CY4521" s="29"/>
      <c r="CZ4521" s="29"/>
      <c r="DA4521" s="29"/>
      <c r="DB4521" s="29"/>
      <c r="DC4521" s="29"/>
      <c r="DD4521" s="29"/>
      <c r="DE4521" s="29"/>
      <c r="DF4521" s="29"/>
      <c r="DG4521" s="29"/>
      <c r="DH4521" s="29"/>
      <c r="DI4521" s="29"/>
      <c r="DJ4521" s="29"/>
      <c r="DK4521" s="29"/>
      <c r="DL4521" s="29"/>
      <c r="DM4521" s="29"/>
      <c r="DN4521" s="29"/>
      <c r="DO4521" s="29"/>
      <c r="DP4521" s="29"/>
      <c r="DQ4521" s="29"/>
      <c r="DR4521" s="29"/>
      <c r="DS4521" s="29"/>
      <c r="DT4521" s="29"/>
      <c r="DU4521" s="29"/>
      <c r="DV4521" s="29"/>
      <c r="DW4521" s="29"/>
      <c r="DX4521" s="29"/>
      <c r="DY4521" s="29"/>
      <c r="DZ4521" s="29"/>
      <c r="EA4521" s="29"/>
      <c r="EB4521" s="29"/>
      <c r="EC4521" s="29"/>
      <c r="ED4521" s="29"/>
      <c r="EE4521" s="29"/>
      <c r="EF4521" s="29"/>
      <c r="EG4521" s="29"/>
      <c r="EH4521" s="29"/>
      <c r="EI4521" s="29"/>
      <c r="EJ4521" s="29"/>
      <c r="EK4521" s="29"/>
      <c r="EL4521" s="29"/>
      <c r="EM4521" s="29"/>
      <c r="EN4521" s="29"/>
      <c r="EO4521" s="29"/>
      <c r="EP4521" s="29"/>
      <c r="EQ4521" s="29"/>
      <c r="ER4521" s="29"/>
      <c r="ES4521" s="29"/>
      <c r="ET4521" s="29"/>
      <c r="EU4521" s="29"/>
      <c r="EV4521" s="29"/>
      <c r="EW4521" s="29"/>
      <c r="EX4521" s="29"/>
      <c r="EY4521" s="29"/>
      <c r="EZ4521" s="29"/>
      <c r="FA4521" s="29"/>
      <c r="FB4521" s="29"/>
      <c r="FC4521" s="29"/>
      <c r="FD4521" s="29"/>
      <c r="FE4521" s="29"/>
      <c r="FF4521" s="29"/>
      <c r="FG4521" s="29"/>
      <c r="FH4521" s="29"/>
      <c r="FI4521" s="29"/>
      <c r="FJ4521" s="29"/>
      <c r="FK4521" s="29"/>
      <c r="FL4521" s="29"/>
      <c r="FM4521" s="29"/>
      <c r="FN4521" s="29"/>
      <c r="FO4521" s="29"/>
      <c r="FP4521" s="29"/>
      <c r="FQ4521" s="29"/>
      <c r="FR4521" s="29"/>
      <c r="FS4521" s="29"/>
      <c r="FT4521" s="29"/>
      <c r="FU4521" s="29"/>
      <c r="FV4521" s="29"/>
      <c r="FW4521" s="29"/>
      <c r="FX4521" s="29"/>
      <c r="FY4521" s="29"/>
      <c r="FZ4521" s="29"/>
      <c r="GA4521" s="29"/>
      <c r="GB4521" s="29"/>
      <c r="GC4521" s="29"/>
      <c r="GD4521" s="29"/>
      <c r="GE4521" s="29"/>
      <c r="GF4521" s="29"/>
      <c r="GG4521" s="29"/>
      <c r="GH4521" s="29"/>
      <c r="GI4521" s="29"/>
      <c r="GJ4521" s="29"/>
      <c r="GK4521" s="29"/>
      <c r="GL4521" s="29"/>
      <c r="GM4521" s="29"/>
      <c r="GN4521" s="29"/>
      <c r="GO4521" s="29"/>
      <c r="GP4521" s="29"/>
      <c r="GQ4521" s="29"/>
      <c r="GR4521" s="29"/>
      <c r="GS4521" s="29"/>
      <c r="GT4521" s="29"/>
      <c r="GU4521" s="29"/>
      <c r="GV4521" s="29"/>
      <c r="GW4521" s="29"/>
      <c r="GX4521" s="29"/>
      <c r="GY4521" s="29"/>
      <c r="GZ4521" s="29"/>
      <c r="HA4521" s="29"/>
      <c r="HB4521" s="29"/>
      <c r="HC4521" s="29"/>
      <c r="HD4521" s="29"/>
      <c r="HE4521" s="29"/>
      <c r="HF4521" s="29"/>
      <c r="HG4521" s="29"/>
      <c r="HH4521" s="29"/>
      <c r="HI4521" s="29"/>
      <c r="HJ4521" s="29"/>
      <c r="HK4521" s="29"/>
      <c r="HL4521" s="29"/>
      <c r="HM4521" s="29"/>
      <c r="HN4521" s="29"/>
      <c r="HO4521" s="29"/>
      <c r="HP4521" s="29"/>
      <c r="HQ4521" s="29"/>
      <c r="HR4521" s="29"/>
      <c r="HS4521" s="29"/>
      <c r="HT4521" s="29"/>
      <c r="HU4521" s="29"/>
      <c r="HV4521" s="29"/>
      <c r="HW4521" s="29"/>
      <c r="HX4521" s="29"/>
      <c r="HY4521" s="29"/>
      <c r="HZ4521" s="29"/>
      <c r="IA4521" s="29"/>
      <c r="IB4521" s="29"/>
      <c r="IC4521" s="29"/>
      <c r="ID4521" s="29"/>
      <c r="IE4521" s="29"/>
      <c r="IF4521" s="29"/>
      <c r="IG4521" s="29"/>
      <c r="IH4521" s="29"/>
      <c r="II4521" s="29"/>
      <c r="IJ4521" s="29"/>
      <c r="IK4521" s="29"/>
      <c r="IL4521" s="29"/>
      <c r="IM4521" s="29"/>
      <c r="IN4521" s="29"/>
      <c r="IO4521" s="29"/>
      <c r="IP4521" s="29"/>
      <c r="IQ4521" s="29"/>
      <c r="IR4521" s="29"/>
      <c r="IS4521" s="29"/>
      <c r="IT4521" s="29"/>
      <c r="IU4521" s="29"/>
      <c r="IV4521" s="29"/>
      <c r="IW4521" s="29"/>
      <c r="IX4521" s="29"/>
      <c r="IY4521" s="29"/>
      <c r="IZ4521" s="29"/>
      <c r="JA4521" s="29"/>
      <c r="JB4521" s="29"/>
      <c r="JC4521" s="29"/>
      <c r="JD4521" s="29"/>
      <c r="JE4521" s="29"/>
      <c r="JF4521" s="29"/>
      <c r="JG4521" s="29"/>
      <c r="JH4521" s="29"/>
      <c r="JI4521" s="29"/>
      <c r="JJ4521" s="29"/>
      <c r="JK4521" s="29"/>
      <c r="JL4521" s="29"/>
      <c r="JM4521" s="29"/>
      <c r="JN4521" s="29"/>
      <c r="JO4521" s="29"/>
      <c r="JP4521" s="29"/>
      <c r="JQ4521" s="29"/>
      <c r="JR4521" s="29"/>
      <c r="JS4521" s="29"/>
      <c r="JT4521" s="29"/>
      <c r="JU4521" s="29"/>
      <c r="JV4521" s="29"/>
      <c r="JW4521" s="29"/>
      <c r="JX4521" s="29"/>
      <c r="JY4521" s="29"/>
      <c r="JZ4521" s="29"/>
      <c r="KA4521" s="29"/>
      <c r="KB4521" s="29"/>
      <c r="KC4521" s="29"/>
      <c r="KD4521" s="29"/>
      <c r="KE4521" s="29"/>
      <c r="KF4521" s="29"/>
      <c r="KG4521" s="29"/>
      <c r="KH4521" s="29"/>
      <c r="KI4521" s="29"/>
      <c r="KJ4521" s="29"/>
      <c r="KK4521" s="29"/>
      <c r="KL4521" s="29"/>
      <c r="KM4521" s="29"/>
      <c r="KN4521" s="29"/>
      <c r="KO4521" s="29"/>
      <c r="KP4521" s="29"/>
      <c r="KQ4521" s="29"/>
      <c r="KR4521" s="29"/>
      <c r="KS4521" s="29"/>
      <c r="KT4521" s="29"/>
      <c r="KU4521" s="29"/>
      <c r="KV4521" s="29"/>
      <c r="KW4521" s="29"/>
      <c r="KX4521" s="29"/>
      <c r="KY4521" s="29"/>
      <c r="KZ4521" s="29"/>
      <c r="LA4521" s="29"/>
      <c r="LB4521" s="29"/>
      <c r="LC4521" s="29"/>
      <c r="LD4521" s="29"/>
      <c r="LE4521" s="29"/>
      <c r="LF4521" s="29"/>
      <c r="LG4521" s="29"/>
      <c r="LH4521" s="29"/>
      <c r="LI4521" s="29"/>
      <c r="LJ4521" s="29"/>
      <c r="LK4521" s="29"/>
      <c r="LL4521" s="29"/>
      <c r="LM4521" s="29"/>
      <c r="LN4521" s="29"/>
      <c r="LO4521" s="29"/>
      <c r="LP4521" s="29"/>
      <c r="LQ4521" s="29"/>
      <c r="LR4521" s="29"/>
      <c r="LS4521" s="29"/>
      <c r="LT4521" s="29"/>
      <c r="LU4521" s="29"/>
      <c r="LV4521" s="29"/>
      <c r="LW4521" s="29"/>
      <c r="LX4521" s="29"/>
      <c r="LY4521" s="29"/>
      <c r="LZ4521" s="29"/>
      <c r="MA4521" s="29"/>
      <c r="MB4521" s="29"/>
      <c r="MC4521" s="29"/>
      <c r="MD4521" s="29"/>
      <c r="ME4521" s="29"/>
      <c r="MF4521" s="29"/>
      <c r="MG4521" s="29"/>
      <c r="MH4521" s="29"/>
      <c r="MI4521" s="29"/>
      <c r="MJ4521" s="29"/>
      <c r="MK4521" s="29"/>
      <c r="ML4521" s="29"/>
      <c r="MM4521" s="29"/>
      <c r="MN4521" s="29"/>
      <c r="MO4521" s="29"/>
      <c r="MP4521" s="29"/>
      <c r="MQ4521" s="29"/>
      <c r="MR4521" s="29"/>
      <c r="MS4521" s="29"/>
      <c r="MT4521" s="29"/>
      <c r="MU4521" s="29"/>
      <c r="MV4521" s="29"/>
      <c r="MW4521" s="29"/>
      <c r="MX4521" s="29"/>
      <c r="MY4521" s="29"/>
      <c r="MZ4521" s="29"/>
      <c r="NA4521" s="29"/>
      <c r="NB4521" s="29"/>
      <c r="NC4521" s="29"/>
      <c r="ND4521" s="29"/>
      <c r="NE4521" s="29"/>
      <c r="NF4521" s="29"/>
      <c r="NG4521" s="29"/>
      <c r="NH4521" s="29"/>
      <c r="NI4521" s="29"/>
      <c r="NJ4521" s="29"/>
      <c r="NK4521" s="29"/>
      <c r="NL4521" s="29"/>
      <c r="NM4521" s="29"/>
      <c r="NN4521" s="29"/>
      <c r="NO4521" s="29"/>
      <c r="NP4521" s="29"/>
      <c r="NQ4521" s="29"/>
      <c r="NR4521" s="29"/>
      <c r="NS4521" s="29"/>
      <c r="NT4521" s="29"/>
      <c r="NU4521" s="29"/>
      <c r="NV4521" s="29"/>
      <c r="NW4521" s="29"/>
      <c r="NX4521" s="29"/>
      <c r="NY4521" s="29"/>
      <c r="NZ4521" s="29"/>
      <c r="OA4521" s="29"/>
      <c r="OB4521" s="29"/>
      <c r="OC4521" s="29"/>
      <c r="OD4521" s="29"/>
      <c r="OE4521" s="29"/>
      <c r="OF4521" s="29"/>
      <c r="OG4521" s="29"/>
      <c r="OH4521" s="29"/>
    </row>
    <row r="4522" spans="1:398" ht="16.5" customHeight="1">
      <c r="A4522" s="30" t="s">
        <v>5742</v>
      </c>
      <c r="B4522" s="13"/>
      <c r="C4522" s="487"/>
      <c r="D4522" s="12"/>
      <c r="E4522" s="14" t="s">
        <v>5689</v>
      </c>
      <c r="F4522" s="132" t="s">
        <v>5752</v>
      </c>
      <c r="G4522" s="14" t="s">
        <v>5753</v>
      </c>
      <c r="H4522" s="15">
        <v>2019</v>
      </c>
      <c r="I4522" s="15">
        <v>1</v>
      </c>
      <c r="J4522" s="15" t="s">
        <v>68</v>
      </c>
      <c r="K4522" s="15" t="s">
        <v>68</v>
      </c>
      <c r="L4522" s="16" t="s">
        <v>5750</v>
      </c>
      <c r="M4522" s="16"/>
      <c r="N4522" s="16" t="s">
        <v>56</v>
      </c>
      <c r="O4522" s="17">
        <v>1200</v>
      </c>
      <c r="P4522" s="17">
        <v>0</v>
      </c>
      <c r="Q4522" s="17">
        <v>0</v>
      </c>
      <c r="R4522" s="18" t="s">
        <v>33</v>
      </c>
      <c r="S4522" s="19">
        <v>60</v>
      </c>
      <c r="T4522" s="19">
        <v>220</v>
      </c>
      <c r="U4522" s="19">
        <v>16</v>
      </c>
      <c r="V4522" s="19">
        <v>0</v>
      </c>
      <c r="W4522" s="20">
        <v>3.52</v>
      </c>
      <c r="X4522" s="21">
        <v>4224</v>
      </c>
      <c r="Y4522" s="22" t="s">
        <v>33</v>
      </c>
      <c r="Z4522" s="86" t="s">
        <v>62</v>
      </c>
      <c r="AA4522" s="86">
        <v>0</v>
      </c>
      <c r="AB4522" s="86" t="s">
        <v>68</v>
      </c>
      <c r="AC4522" s="86" t="s">
        <v>68</v>
      </c>
      <c r="AD4522" s="25"/>
      <c r="AE4522" s="26"/>
      <c r="AF4522" s="27"/>
      <c r="AG4522" s="31"/>
      <c r="AH4522" s="32"/>
      <c r="AI4522" s="32"/>
      <c r="AJ4522" s="32"/>
      <c r="AK4522" s="32"/>
      <c r="AL4522" s="32"/>
      <c r="AM4522" s="32"/>
      <c r="AN4522" s="32"/>
      <c r="AO4522" s="32"/>
      <c r="AP4522" s="12"/>
      <c r="AQ4522" s="12"/>
      <c r="AR4522" s="12"/>
      <c r="AS4522" s="12"/>
      <c r="AT4522" s="12"/>
      <c r="AU4522" s="12"/>
      <c r="AV4522" s="12"/>
      <c r="AW4522" s="12"/>
      <c r="AX4522" s="12"/>
      <c r="AY4522" s="12"/>
      <c r="AZ4522" s="12"/>
      <c r="BA4522" s="12"/>
      <c r="BB4522" s="12"/>
      <c r="BC4522" s="12"/>
      <c r="BD4522" s="12"/>
      <c r="BE4522" s="12"/>
      <c r="BF4522" s="12"/>
      <c r="BG4522" s="12"/>
      <c r="BH4522" s="12"/>
      <c r="BI4522" s="12"/>
      <c r="BJ4522" s="12"/>
      <c r="BK4522" s="12"/>
      <c r="BL4522" s="12"/>
      <c r="BM4522" s="12"/>
      <c r="BN4522" s="12"/>
      <c r="BO4522" s="12"/>
      <c r="BP4522" s="12"/>
      <c r="BQ4522" s="12"/>
      <c r="BR4522" s="29"/>
      <c r="BS4522" s="29"/>
      <c r="BT4522" s="29"/>
      <c r="BU4522" s="29"/>
      <c r="BV4522" s="29"/>
      <c r="BW4522" s="29"/>
      <c r="BX4522" s="29"/>
      <c r="BY4522" s="29"/>
      <c r="BZ4522" s="29"/>
      <c r="CA4522" s="29"/>
      <c r="CB4522" s="29"/>
      <c r="CC4522" s="29"/>
      <c r="CD4522" s="29"/>
      <c r="CE4522" s="29"/>
      <c r="CF4522" s="29"/>
      <c r="CG4522" s="29"/>
      <c r="CH4522" s="29"/>
      <c r="CI4522" s="29"/>
      <c r="CJ4522" s="29"/>
      <c r="CK4522" s="29"/>
      <c r="CL4522" s="29"/>
      <c r="CM4522" s="29"/>
      <c r="CN4522" s="29"/>
      <c r="CO4522" s="29"/>
      <c r="CP4522" s="29"/>
      <c r="CQ4522" s="29"/>
      <c r="CR4522" s="29"/>
      <c r="CS4522" s="29"/>
      <c r="CT4522" s="29"/>
      <c r="CU4522" s="29"/>
      <c r="CV4522" s="29"/>
      <c r="CW4522" s="29"/>
      <c r="CX4522" s="29"/>
      <c r="CY4522" s="29"/>
      <c r="CZ4522" s="29"/>
      <c r="DA4522" s="29"/>
      <c r="DB4522" s="29"/>
      <c r="DC4522" s="29"/>
      <c r="DD4522" s="29"/>
      <c r="DE4522" s="29"/>
      <c r="DF4522" s="29"/>
      <c r="DG4522" s="29"/>
      <c r="DH4522" s="29"/>
      <c r="DI4522" s="29"/>
      <c r="DJ4522" s="29"/>
      <c r="DK4522" s="29"/>
      <c r="DL4522" s="29"/>
      <c r="DM4522" s="29"/>
      <c r="DN4522" s="29"/>
      <c r="DO4522" s="29"/>
      <c r="DP4522" s="29"/>
      <c r="DQ4522" s="29"/>
      <c r="DR4522" s="29"/>
      <c r="DS4522" s="29"/>
      <c r="DT4522" s="29"/>
      <c r="DU4522" s="29"/>
      <c r="DV4522" s="29"/>
      <c r="DW4522" s="29"/>
      <c r="DX4522" s="29"/>
      <c r="DY4522" s="29"/>
      <c r="DZ4522" s="29"/>
      <c r="EA4522" s="29"/>
      <c r="EB4522" s="29"/>
      <c r="EC4522" s="29"/>
      <c r="ED4522" s="29"/>
      <c r="EE4522" s="29"/>
      <c r="EF4522" s="29"/>
      <c r="EG4522" s="29"/>
      <c r="EH4522" s="29"/>
      <c r="EI4522" s="29"/>
      <c r="EJ4522" s="29"/>
      <c r="EK4522" s="29"/>
      <c r="EL4522" s="29"/>
      <c r="EM4522" s="29"/>
      <c r="EN4522" s="29"/>
      <c r="EO4522" s="29"/>
      <c r="EP4522" s="29"/>
      <c r="EQ4522" s="29"/>
      <c r="ER4522" s="29"/>
      <c r="ES4522" s="29"/>
      <c r="ET4522" s="29"/>
      <c r="EU4522" s="29"/>
      <c r="EV4522" s="29"/>
      <c r="EW4522" s="29"/>
      <c r="EX4522" s="29"/>
      <c r="EY4522" s="29"/>
      <c r="EZ4522" s="29"/>
      <c r="FA4522" s="29"/>
      <c r="FB4522" s="29"/>
      <c r="FC4522" s="29"/>
      <c r="FD4522" s="29"/>
      <c r="FE4522" s="29"/>
      <c r="FF4522" s="29"/>
      <c r="FG4522" s="29"/>
      <c r="FH4522" s="29"/>
      <c r="FI4522" s="29"/>
      <c r="FJ4522" s="29"/>
      <c r="FK4522" s="29"/>
      <c r="FL4522" s="29"/>
      <c r="FM4522" s="29"/>
      <c r="FN4522" s="29"/>
      <c r="FO4522" s="29"/>
      <c r="FP4522" s="29"/>
      <c r="FQ4522" s="29"/>
      <c r="FR4522" s="29"/>
      <c r="FS4522" s="29"/>
      <c r="FT4522" s="29"/>
      <c r="FU4522" s="29"/>
      <c r="FV4522" s="29"/>
      <c r="FW4522" s="29"/>
      <c r="FX4522" s="29"/>
      <c r="FY4522" s="29"/>
      <c r="FZ4522" s="29"/>
      <c r="GA4522" s="29"/>
      <c r="GB4522" s="29"/>
      <c r="GC4522" s="29"/>
      <c r="GD4522" s="29"/>
      <c r="GE4522" s="29"/>
      <c r="GF4522" s="29"/>
      <c r="GG4522" s="29"/>
      <c r="GH4522" s="29"/>
      <c r="GI4522" s="29"/>
      <c r="GJ4522" s="29"/>
      <c r="GK4522" s="29"/>
      <c r="GL4522" s="29"/>
      <c r="GM4522" s="29"/>
      <c r="GN4522" s="29"/>
      <c r="GO4522" s="29"/>
      <c r="GP4522" s="29"/>
      <c r="GQ4522" s="29"/>
      <c r="GR4522" s="29"/>
      <c r="GS4522" s="29"/>
      <c r="GT4522" s="29"/>
      <c r="GU4522" s="29"/>
      <c r="GV4522" s="29"/>
      <c r="GW4522" s="29"/>
      <c r="GX4522" s="29"/>
      <c r="GY4522" s="29"/>
      <c r="GZ4522" s="29"/>
      <c r="HA4522" s="29"/>
      <c r="HB4522" s="29"/>
      <c r="HC4522" s="29"/>
      <c r="HD4522" s="29"/>
      <c r="HE4522" s="29"/>
      <c r="HF4522" s="29"/>
      <c r="HG4522" s="29"/>
      <c r="HH4522" s="29"/>
      <c r="HI4522" s="29"/>
      <c r="HJ4522" s="29"/>
      <c r="HK4522" s="29"/>
      <c r="HL4522" s="29"/>
      <c r="HM4522" s="29"/>
      <c r="HN4522" s="29"/>
      <c r="HO4522" s="29"/>
      <c r="HP4522" s="29"/>
      <c r="HQ4522" s="29"/>
      <c r="HR4522" s="29"/>
      <c r="HS4522" s="29"/>
      <c r="HT4522" s="29"/>
      <c r="HU4522" s="29"/>
      <c r="HV4522" s="29"/>
      <c r="HW4522" s="29"/>
      <c r="HX4522" s="29"/>
      <c r="HY4522" s="29"/>
      <c r="HZ4522" s="29"/>
      <c r="IA4522" s="29"/>
      <c r="IB4522" s="29"/>
      <c r="IC4522" s="29"/>
      <c r="ID4522" s="29"/>
      <c r="IE4522" s="29"/>
      <c r="IF4522" s="29"/>
      <c r="IG4522" s="29"/>
      <c r="IH4522" s="29"/>
      <c r="II4522" s="29"/>
      <c r="IJ4522" s="29"/>
      <c r="IK4522" s="29"/>
      <c r="IL4522" s="29"/>
      <c r="IM4522" s="29"/>
      <c r="IN4522" s="29"/>
      <c r="IO4522" s="29"/>
      <c r="IP4522" s="29"/>
      <c r="IQ4522" s="29"/>
      <c r="IR4522" s="29"/>
      <c r="IS4522" s="29"/>
      <c r="IT4522" s="29"/>
      <c r="IU4522" s="29"/>
      <c r="IV4522" s="29"/>
      <c r="IW4522" s="29"/>
      <c r="IX4522" s="29"/>
      <c r="IY4522" s="29"/>
      <c r="IZ4522" s="29"/>
      <c r="JA4522" s="29"/>
      <c r="JB4522" s="29"/>
      <c r="JC4522" s="29"/>
      <c r="JD4522" s="29"/>
      <c r="JE4522" s="29"/>
      <c r="JF4522" s="29"/>
      <c r="JG4522" s="29"/>
      <c r="JH4522" s="29"/>
      <c r="JI4522" s="29"/>
      <c r="JJ4522" s="29"/>
      <c r="JK4522" s="29"/>
      <c r="JL4522" s="29"/>
      <c r="JM4522" s="29"/>
      <c r="JN4522" s="29"/>
      <c r="JO4522" s="29"/>
      <c r="JP4522" s="29"/>
      <c r="JQ4522" s="29"/>
      <c r="JR4522" s="29"/>
      <c r="JS4522" s="29"/>
      <c r="JT4522" s="29"/>
      <c r="JU4522" s="29"/>
      <c r="JV4522" s="29"/>
      <c r="JW4522" s="29"/>
      <c r="JX4522" s="29"/>
      <c r="JY4522" s="29"/>
      <c r="JZ4522" s="29"/>
      <c r="KA4522" s="29"/>
      <c r="KB4522" s="29"/>
      <c r="KC4522" s="29"/>
      <c r="KD4522" s="29"/>
      <c r="KE4522" s="29"/>
      <c r="KF4522" s="29"/>
      <c r="KG4522" s="29"/>
      <c r="KH4522" s="29"/>
      <c r="KI4522" s="29"/>
      <c r="KJ4522" s="29"/>
      <c r="KK4522" s="29"/>
      <c r="KL4522" s="29"/>
      <c r="KM4522" s="29"/>
      <c r="KN4522" s="29"/>
      <c r="KO4522" s="29"/>
      <c r="KP4522" s="29"/>
      <c r="KQ4522" s="29"/>
      <c r="KR4522" s="29"/>
      <c r="KS4522" s="29"/>
      <c r="KT4522" s="29"/>
      <c r="KU4522" s="29"/>
      <c r="KV4522" s="29"/>
      <c r="KW4522" s="29"/>
      <c r="KX4522" s="29"/>
      <c r="KY4522" s="29"/>
      <c r="KZ4522" s="29"/>
      <c r="LA4522" s="29"/>
      <c r="LB4522" s="29"/>
      <c r="LC4522" s="29"/>
      <c r="LD4522" s="29"/>
      <c r="LE4522" s="29"/>
      <c r="LF4522" s="29"/>
      <c r="LG4522" s="29"/>
      <c r="LH4522" s="29"/>
      <c r="LI4522" s="29"/>
      <c r="LJ4522" s="29"/>
      <c r="LK4522" s="29"/>
      <c r="LL4522" s="29"/>
      <c r="LM4522" s="29"/>
      <c r="LN4522" s="29"/>
      <c r="LO4522" s="29"/>
      <c r="LP4522" s="29"/>
      <c r="LQ4522" s="29"/>
      <c r="LR4522" s="29"/>
      <c r="LS4522" s="29"/>
      <c r="LT4522" s="29"/>
      <c r="LU4522" s="29"/>
      <c r="LV4522" s="29"/>
      <c r="LW4522" s="29"/>
      <c r="LX4522" s="29"/>
      <c r="LY4522" s="29"/>
      <c r="LZ4522" s="29"/>
      <c r="MA4522" s="29"/>
      <c r="MB4522" s="29"/>
      <c r="MC4522" s="29"/>
      <c r="MD4522" s="29"/>
      <c r="ME4522" s="29"/>
      <c r="MF4522" s="29"/>
      <c r="MG4522" s="29"/>
      <c r="MH4522" s="29"/>
      <c r="MI4522" s="29"/>
      <c r="MJ4522" s="29"/>
      <c r="MK4522" s="29"/>
      <c r="ML4522" s="29"/>
      <c r="MM4522" s="29"/>
      <c r="MN4522" s="29"/>
      <c r="MO4522" s="29"/>
      <c r="MP4522" s="29"/>
      <c r="MQ4522" s="29"/>
      <c r="MR4522" s="29"/>
      <c r="MS4522" s="29"/>
      <c r="MT4522" s="29"/>
      <c r="MU4522" s="29"/>
      <c r="MV4522" s="29"/>
      <c r="MW4522" s="29"/>
      <c r="MX4522" s="29"/>
      <c r="MY4522" s="29"/>
      <c r="MZ4522" s="29"/>
      <c r="NA4522" s="29"/>
      <c r="NB4522" s="29"/>
      <c r="NC4522" s="29"/>
      <c r="ND4522" s="29"/>
      <c r="NE4522" s="29"/>
      <c r="NF4522" s="29"/>
      <c r="NG4522" s="29"/>
      <c r="NH4522" s="29"/>
      <c r="NI4522" s="29"/>
      <c r="NJ4522" s="29"/>
      <c r="NK4522" s="29"/>
      <c r="NL4522" s="29"/>
      <c r="NM4522" s="29"/>
      <c r="NN4522" s="29"/>
      <c r="NO4522" s="29"/>
      <c r="NP4522" s="29"/>
      <c r="NQ4522" s="29"/>
      <c r="NR4522" s="29"/>
      <c r="NS4522" s="29"/>
      <c r="NT4522" s="29"/>
      <c r="NU4522" s="29"/>
      <c r="NV4522" s="29"/>
      <c r="NW4522" s="29"/>
      <c r="NX4522" s="29"/>
      <c r="NY4522" s="29"/>
      <c r="NZ4522" s="29"/>
      <c r="OA4522" s="29"/>
      <c r="OB4522" s="29"/>
      <c r="OC4522" s="29"/>
      <c r="OD4522" s="29"/>
      <c r="OE4522" s="29"/>
      <c r="OF4522" s="29"/>
      <c r="OG4522" s="29"/>
      <c r="OH4522" s="29"/>
    </row>
    <row r="4523" spans="1:398" ht="16.5" customHeight="1">
      <c r="A4523" s="30" t="s">
        <v>5742</v>
      </c>
      <c r="B4523" s="13"/>
      <c r="C4523" s="487"/>
      <c r="D4523" s="12"/>
      <c r="E4523" s="14" t="s">
        <v>381</v>
      </c>
      <c r="F4523" s="14" t="s">
        <v>488</v>
      </c>
      <c r="G4523" s="14" t="s">
        <v>8541</v>
      </c>
      <c r="H4523" s="15"/>
      <c r="I4523" s="15">
        <v>1</v>
      </c>
      <c r="J4523" s="15">
        <v>0</v>
      </c>
      <c r="K4523" s="15">
        <v>0</v>
      </c>
      <c r="L4523" s="16" t="s">
        <v>5725</v>
      </c>
      <c r="M4523" s="16"/>
      <c r="N4523" s="16" t="s">
        <v>41</v>
      </c>
      <c r="O4523" s="94">
        <v>2400</v>
      </c>
      <c r="P4523" s="94">
        <v>0</v>
      </c>
      <c r="Q4523" s="94">
        <v>0</v>
      </c>
      <c r="R4523" s="18" t="s">
        <v>33</v>
      </c>
      <c r="S4523" s="19">
        <v>60</v>
      </c>
      <c r="T4523" s="19">
        <v>110</v>
      </c>
      <c r="U4523" s="19">
        <v>0</v>
      </c>
      <c r="V4523" s="19">
        <v>0</v>
      </c>
      <c r="W4523" s="20">
        <v>3</v>
      </c>
      <c r="X4523" s="21">
        <v>7200</v>
      </c>
      <c r="Y4523" s="22" t="s">
        <v>33</v>
      </c>
      <c r="Z4523" s="86" t="s">
        <v>62</v>
      </c>
      <c r="AA4523" s="86">
        <v>0</v>
      </c>
      <c r="AB4523" s="14" t="s">
        <v>414</v>
      </c>
      <c r="AC4523" s="14" t="s">
        <v>414</v>
      </c>
      <c r="AD4523" s="25"/>
      <c r="AE4523" s="26"/>
      <c r="AF4523" s="27"/>
      <c r="AG4523" s="31"/>
      <c r="AH4523" s="32"/>
      <c r="AI4523" s="32"/>
      <c r="AJ4523" s="32"/>
      <c r="AK4523" s="32"/>
      <c r="AL4523" s="32"/>
      <c r="AM4523" s="32"/>
      <c r="AN4523" s="32"/>
      <c r="AO4523" s="32"/>
      <c r="AP4523" s="12"/>
      <c r="AQ4523" s="12"/>
      <c r="AR4523" s="12"/>
      <c r="AS4523" s="12"/>
      <c r="AT4523" s="12"/>
      <c r="AU4523" s="12"/>
      <c r="AV4523" s="12"/>
      <c r="AW4523" s="12"/>
      <c r="AX4523" s="12"/>
      <c r="AY4523" s="12"/>
      <c r="AZ4523" s="12"/>
      <c r="BA4523" s="12"/>
      <c r="BB4523" s="12"/>
      <c r="BC4523" s="12"/>
      <c r="BD4523" s="12"/>
      <c r="BE4523" s="12"/>
      <c r="BF4523" s="12"/>
      <c r="BG4523" s="12"/>
      <c r="BH4523" s="12"/>
      <c r="BI4523" s="12"/>
      <c r="BJ4523" s="12"/>
      <c r="BK4523" s="12"/>
      <c r="BL4523" s="12"/>
      <c r="BM4523" s="12"/>
      <c r="BN4523" s="12"/>
      <c r="BO4523" s="12"/>
      <c r="BP4523" s="12"/>
      <c r="BQ4523" s="12"/>
      <c r="BR4523" s="29"/>
      <c r="BS4523" s="29"/>
      <c r="BT4523" s="29"/>
      <c r="BU4523" s="29"/>
      <c r="BV4523" s="29"/>
      <c r="BW4523" s="29"/>
      <c r="BX4523" s="29"/>
      <c r="BY4523" s="29"/>
      <c r="BZ4523" s="29"/>
      <c r="CA4523" s="29"/>
      <c r="CB4523" s="29"/>
      <c r="CC4523" s="29"/>
      <c r="CD4523" s="29"/>
      <c r="CE4523" s="29"/>
      <c r="CF4523" s="29"/>
      <c r="CG4523" s="29"/>
      <c r="CH4523" s="29"/>
      <c r="CI4523" s="29"/>
      <c r="CJ4523" s="29"/>
      <c r="CK4523" s="29"/>
      <c r="CL4523" s="29"/>
      <c r="CM4523" s="29"/>
      <c r="CN4523" s="29"/>
      <c r="CO4523" s="29"/>
      <c r="CP4523" s="29"/>
      <c r="CQ4523" s="29"/>
      <c r="CR4523" s="29"/>
      <c r="CS4523" s="29"/>
      <c r="CT4523" s="29"/>
      <c r="CU4523" s="29"/>
      <c r="CV4523" s="29"/>
      <c r="CW4523" s="29"/>
      <c r="CX4523" s="29"/>
      <c r="CY4523" s="29"/>
      <c r="CZ4523" s="29"/>
      <c r="DA4523" s="29"/>
      <c r="DB4523" s="29"/>
      <c r="DC4523" s="29"/>
      <c r="DD4523" s="29"/>
      <c r="DE4523" s="29"/>
      <c r="DF4523" s="29"/>
      <c r="DG4523" s="29"/>
      <c r="DH4523" s="29"/>
      <c r="DI4523" s="29"/>
      <c r="DJ4523" s="29"/>
      <c r="DK4523" s="29"/>
      <c r="DL4523" s="29"/>
      <c r="DM4523" s="29"/>
      <c r="DN4523" s="29"/>
      <c r="DO4523" s="29"/>
      <c r="DP4523" s="29"/>
      <c r="DQ4523" s="29"/>
      <c r="DR4523" s="29"/>
      <c r="DS4523" s="29"/>
      <c r="DT4523" s="29"/>
      <c r="DU4523" s="29"/>
      <c r="DV4523" s="29"/>
      <c r="DW4523" s="29"/>
      <c r="DX4523" s="29"/>
      <c r="DY4523" s="29"/>
      <c r="DZ4523" s="29"/>
      <c r="EA4523" s="29"/>
      <c r="EB4523" s="29"/>
      <c r="EC4523" s="29"/>
      <c r="ED4523" s="29"/>
      <c r="EE4523" s="29"/>
      <c r="EF4523" s="29"/>
      <c r="EG4523" s="29"/>
      <c r="EH4523" s="29"/>
      <c r="EI4523" s="29"/>
      <c r="EJ4523" s="29"/>
      <c r="EK4523" s="29"/>
      <c r="EL4523" s="29"/>
      <c r="EM4523" s="29"/>
      <c r="EN4523" s="29"/>
      <c r="EO4523" s="29"/>
      <c r="EP4523" s="29"/>
      <c r="EQ4523" s="29"/>
      <c r="ER4523" s="29"/>
      <c r="ES4523" s="29"/>
      <c r="ET4523" s="29"/>
      <c r="EU4523" s="29"/>
      <c r="EV4523" s="29"/>
      <c r="EW4523" s="29"/>
      <c r="EX4523" s="29"/>
      <c r="EY4523" s="29"/>
      <c r="EZ4523" s="29"/>
      <c r="FA4523" s="29"/>
      <c r="FB4523" s="29"/>
      <c r="FC4523" s="29"/>
      <c r="FD4523" s="29"/>
      <c r="FE4523" s="29"/>
      <c r="FF4523" s="29"/>
      <c r="FG4523" s="29"/>
      <c r="FH4523" s="29"/>
      <c r="FI4523" s="29"/>
      <c r="FJ4523" s="29"/>
      <c r="FK4523" s="29"/>
      <c r="FL4523" s="29"/>
      <c r="FM4523" s="29"/>
      <c r="FN4523" s="29"/>
      <c r="FO4523" s="29"/>
      <c r="FP4523" s="29"/>
      <c r="FQ4523" s="29"/>
      <c r="FR4523" s="29"/>
      <c r="FS4523" s="29"/>
      <c r="FT4523" s="29"/>
      <c r="FU4523" s="29"/>
      <c r="FV4523" s="29"/>
      <c r="FW4523" s="29"/>
      <c r="FX4523" s="29"/>
      <c r="FY4523" s="29"/>
      <c r="FZ4523" s="29"/>
      <c r="GA4523" s="29"/>
      <c r="GB4523" s="29"/>
      <c r="GC4523" s="29"/>
      <c r="GD4523" s="29"/>
      <c r="GE4523" s="29"/>
      <c r="GF4523" s="29"/>
      <c r="GG4523" s="29"/>
      <c r="GH4523" s="29"/>
      <c r="GI4523" s="29"/>
      <c r="GJ4523" s="29"/>
      <c r="GK4523" s="29"/>
      <c r="GL4523" s="29"/>
      <c r="GM4523" s="29"/>
      <c r="GN4523" s="29"/>
      <c r="GO4523" s="29"/>
      <c r="GP4523" s="29"/>
      <c r="GQ4523" s="29"/>
      <c r="GR4523" s="29"/>
      <c r="GS4523" s="29"/>
      <c r="GT4523" s="29"/>
      <c r="GU4523" s="29"/>
      <c r="GV4523" s="29"/>
      <c r="GW4523" s="29"/>
      <c r="GX4523" s="29"/>
      <c r="GY4523" s="29"/>
      <c r="GZ4523" s="29"/>
      <c r="HA4523" s="29"/>
      <c r="HB4523" s="29"/>
      <c r="HC4523" s="29"/>
      <c r="HD4523" s="29"/>
      <c r="HE4523" s="29"/>
      <c r="HF4523" s="29"/>
      <c r="HG4523" s="29"/>
      <c r="HH4523" s="29"/>
      <c r="HI4523" s="29"/>
      <c r="HJ4523" s="29"/>
      <c r="HK4523" s="29"/>
      <c r="HL4523" s="29"/>
      <c r="HM4523" s="29"/>
      <c r="HN4523" s="29"/>
      <c r="HO4523" s="29"/>
      <c r="HP4523" s="29"/>
      <c r="HQ4523" s="29"/>
      <c r="HR4523" s="29"/>
      <c r="HS4523" s="29"/>
      <c r="HT4523" s="29"/>
      <c r="HU4523" s="29"/>
      <c r="HV4523" s="29"/>
      <c r="HW4523" s="29"/>
      <c r="HX4523" s="29"/>
      <c r="HY4523" s="29"/>
      <c r="HZ4523" s="29"/>
      <c r="IA4523" s="29"/>
      <c r="IB4523" s="29"/>
      <c r="IC4523" s="29"/>
      <c r="ID4523" s="29"/>
      <c r="IE4523" s="29"/>
      <c r="IF4523" s="29"/>
      <c r="IG4523" s="29"/>
      <c r="IH4523" s="29"/>
      <c r="II4523" s="29"/>
      <c r="IJ4523" s="29"/>
      <c r="IK4523" s="29"/>
      <c r="IL4523" s="29"/>
      <c r="IM4523" s="29"/>
      <c r="IN4523" s="29"/>
      <c r="IO4523" s="29"/>
      <c r="IP4523" s="29"/>
      <c r="IQ4523" s="29"/>
      <c r="IR4523" s="29"/>
      <c r="IS4523" s="29"/>
      <c r="IT4523" s="29"/>
      <c r="IU4523" s="29"/>
      <c r="IV4523" s="29"/>
      <c r="IW4523" s="29"/>
      <c r="IX4523" s="29"/>
      <c r="IY4523" s="29"/>
      <c r="IZ4523" s="29"/>
      <c r="JA4523" s="29"/>
      <c r="JB4523" s="29"/>
      <c r="JC4523" s="29"/>
      <c r="JD4523" s="29"/>
      <c r="JE4523" s="29"/>
      <c r="JF4523" s="29"/>
      <c r="JG4523" s="29"/>
      <c r="JH4523" s="29"/>
      <c r="JI4523" s="29"/>
      <c r="JJ4523" s="29"/>
      <c r="JK4523" s="29"/>
      <c r="JL4523" s="29"/>
      <c r="JM4523" s="29"/>
      <c r="JN4523" s="29"/>
      <c r="JO4523" s="29"/>
      <c r="JP4523" s="29"/>
      <c r="JQ4523" s="29"/>
      <c r="JR4523" s="29"/>
      <c r="JS4523" s="29"/>
      <c r="JT4523" s="29"/>
      <c r="JU4523" s="29"/>
      <c r="JV4523" s="29"/>
      <c r="JW4523" s="29"/>
      <c r="JX4523" s="29"/>
      <c r="JY4523" s="29"/>
      <c r="JZ4523" s="29"/>
      <c r="KA4523" s="29"/>
      <c r="KB4523" s="29"/>
      <c r="KC4523" s="29"/>
      <c r="KD4523" s="29"/>
      <c r="KE4523" s="29"/>
      <c r="KF4523" s="29"/>
      <c r="KG4523" s="29"/>
      <c r="KH4523" s="29"/>
      <c r="KI4523" s="29"/>
      <c r="KJ4523" s="29"/>
      <c r="KK4523" s="29"/>
      <c r="KL4523" s="29"/>
      <c r="KM4523" s="29"/>
      <c r="KN4523" s="29"/>
      <c r="KO4523" s="29"/>
      <c r="KP4523" s="29"/>
      <c r="KQ4523" s="29"/>
      <c r="KR4523" s="29"/>
      <c r="KS4523" s="29"/>
      <c r="KT4523" s="29"/>
      <c r="KU4523" s="29"/>
      <c r="KV4523" s="29"/>
      <c r="KW4523" s="29"/>
      <c r="KX4523" s="29"/>
      <c r="KY4523" s="29"/>
      <c r="KZ4523" s="29"/>
      <c r="LA4523" s="29"/>
      <c r="LB4523" s="29"/>
      <c r="LC4523" s="29"/>
      <c r="LD4523" s="29"/>
      <c r="LE4523" s="29"/>
      <c r="LF4523" s="29"/>
      <c r="LG4523" s="29"/>
      <c r="LH4523" s="29"/>
      <c r="LI4523" s="29"/>
      <c r="LJ4523" s="29"/>
      <c r="LK4523" s="29"/>
      <c r="LL4523" s="29"/>
      <c r="LM4523" s="29"/>
      <c r="LN4523" s="29"/>
      <c r="LO4523" s="29"/>
      <c r="LP4523" s="29"/>
      <c r="LQ4523" s="29"/>
      <c r="LR4523" s="29"/>
      <c r="LS4523" s="29"/>
      <c r="LT4523" s="29"/>
      <c r="LU4523" s="29"/>
      <c r="LV4523" s="29"/>
      <c r="LW4523" s="29"/>
      <c r="LX4523" s="29"/>
      <c r="LY4523" s="29"/>
      <c r="LZ4523" s="29"/>
      <c r="MA4523" s="29"/>
      <c r="MB4523" s="29"/>
      <c r="MC4523" s="29"/>
      <c r="MD4523" s="29"/>
      <c r="ME4523" s="29"/>
      <c r="MF4523" s="29"/>
      <c r="MG4523" s="29"/>
      <c r="MH4523" s="29"/>
      <c r="MI4523" s="29"/>
      <c r="MJ4523" s="29"/>
      <c r="MK4523" s="29"/>
      <c r="ML4523" s="29"/>
      <c r="MM4523" s="29"/>
      <c r="MN4523" s="29"/>
      <c r="MO4523" s="29"/>
      <c r="MP4523" s="29"/>
      <c r="MQ4523" s="29"/>
      <c r="MR4523" s="29"/>
      <c r="MS4523" s="29"/>
      <c r="MT4523" s="29"/>
      <c r="MU4523" s="29"/>
      <c r="MV4523" s="29"/>
      <c r="MW4523" s="29"/>
      <c r="MX4523" s="29"/>
      <c r="MY4523" s="29"/>
      <c r="MZ4523" s="29"/>
      <c r="NA4523" s="29"/>
      <c r="NB4523" s="29"/>
      <c r="NC4523" s="29"/>
      <c r="ND4523" s="29"/>
      <c r="NE4523" s="29"/>
      <c r="NF4523" s="29"/>
      <c r="NG4523" s="29"/>
      <c r="NH4523" s="29"/>
      <c r="NI4523" s="29"/>
      <c r="NJ4523" s="29"/>
      <c r="NK4523" s="29"/>
      <c r="NL4523" s="29"/>
      <c r="NM4523" s="29"/>
      <c r="NN4523" s="29"/>
      <c r="NO4523" s="29"/>
      <c r="NP4523" s="29"/>
      <c r="NQ4523" s="29"/>
      <c r="NR4523" s="29"/>
      <c r="NS4523" s="29"/>
      <c r="NT4523" s="29"/>
      <c r="NU4523" s="29"/>
      <c r="NV4523" s="29"/>
      <c r="NW4523" s="29"/>
      <c r="NX4523" s="29"/>
      <c r="NY4523" s="29"/>
      <c r="NZ4523" s="29"/>
      <c r="OA4523" s="29"/>
      <c r="OB4523" s="29"/>
      <c r="OC4523" s="29"/>
      <c r="OD4523" s="29"/>
      <c r="OE4523" s="29"/>
      <c r="OF4523" s="29"/>
      <c r="OG4523" s="29"/>
      <c r="OH4523" s="29"/>
    </row>
    <row r="4524" spans="1:398" ht="16.5" customHeight="1">
      <c r="A4524" s="30" t="s">
        <v>5742</v>
      </c>
      <c r="B4524" s="13"/>
      <c r="C4524" s="487"/>
      <c r="D4524" s="12"/>
      <c r="E4524" s="14" t="s">
        <v>183</v>
      </c>
      <c r="F4524" s="14" t="s">
        <v>8506</v>
      </c>
      <c r="G4524" s="14" t="s">
        <v>8507</v>
      </c>
      <c r="H4524" s="15">
        <v>2017</v>
      </c>
      <c r="I4524" s="15">
        <v>1</v>
      </c>
      <c r="J4524" s="15">
        <v>0</v>
      </c>
      <c r="K4524" s="15">
        <v>0</v>
      </c>
      <c r="L4524" s="16" t="s">
        <v>5725</v>
      </c>
      <c r="M4524" s="16"/>
      <c r="N4524" s="16" t="s">
        <v>41</v>
      </c>
      <c r="O4524" s="17">
        <v>8760</v>
      </c>
      <c r="P4524" s="17">
        <v>0</v>
      </c>
      <c r="Q4524" s="17">
        <v>0</v>
      </c>
      <c r="R4524" s="18" t="s">
        <v>33</v>
      </c>
      <c r="S4524" s="19">
        <v>60</v>
      </c>
      <c r="T4524" s="19">
        <v>110</v>
      </c>
      <c r="U4524" s="19">
        <v>8.6999999999999993</v>
      </c>
      <c r="V4524" s="19"/>
      <c r="W4524" s="20">
        <f>(T4524*U4524)/1000</f>
        <v>0.95699999999999985</v>
      </c>
      <c r="X4524" s="21">
        <v>8383.3199999999979</v>
      </c>
      <c r="Y4524" s="22" t="s">
        <v>33</v>
      </c>
      <c r="Z4524" s="86" t="s">
        <v>62</v>
      </c>
      <c r="AA4524" s="86">
        <v>0</v>
      </c>
      <c r="AB4524" s="14" t="s">
        <v>689</v>
      </c>
      <c r="AC4524" s="14" t="s">
        <v>689</v>
      </c>
      <c r="AD4524" s="25"/>
      <c r="AE4524" s="26"/>
      <c r="AF4524" s="27"/>
      <c r="AG4524" s="31"/>
      <c r="AH4524" s="32"/>
      <c r="AI4524" s="32"/>
      <c r="AJ4524" s="32"/>
      <c r="AK4524" s="32"/>
      <c r="AL4524" s="32"/>
      <c r="AM4524" s="32"/>
      <c r="AN4524" s="32"/>
      <c r="AO4524" s="32"/>
      <c r="AP4524" s="12"/>
      <c r="AQ4524" s="12"/>
      <c r="AR4524" s="12"/>
      <c r="AS4524" s="12"/>
      <c r="AT4524" s="12"/>
      <c r="AU4524" s="12"/>
      <c r="AV4524" s="12"/>
      <c r="AW4524" s="12"/>
      <c r="AX4524" s="12"/>
      <c r="AY4524" s="12"/>
      <c r="AZ4524" s="12"/>
      <c r="BA4524" s="12"/>
      <c r="BB4524" s="12"/>
      <c r="BC4524" s="12"/>
      <c r="BD4524" s="12"/>
      <c r="BE4524" s="12"/>
      <c r="BF4524" s="12"/>
      <c r="BG4524" s="12"/>
      <c r="BH4524" s="12"/>
      <c r="BI4524" s="12"/>
      <c r="BJ4524" s="12"/>
      <c r="BK4524" s="12"/>
      <c r="BL4524" s="12"/>
      <c r="BM4524" s="12"/>
      <c r="BN4524" s="12"/>
      <c r="BO4524" s="12"/>
      <c r="BP4524" s="12"/>
      <c r="BQ4524" s="12"/>
      <c r="BR4524" s="29"/>
      <c r="BS4524" s="29"/>
      <c r="BT4524" s="29"/>
      <c r="BU4524" s="29"/>
      <c r="BV4524" s="29"/>
      <c r="BW4524" s="29"/>
      <c r="BX4524" s="29"/>
      <c r="BY4524" s="29"/>
      <c r="BZ4524" s="29"/>
      <c r="CA4524" s="29"/>
      <c r="CB4524" s="29"/>
      <c r="CC4524" s="29"/>
      <c r="CD4524" s="29"/>
      <c r="CE4524" s="29"/>
      <c r="CF4524" s="29"/>
      <c r="CG4524" s="29"/>
      <c r="CH4524" s="29"/>
      <c r="CI4524" s="29"/>
      <c r="CJ4524" s="29"/>
      <c r="CK4524" s="29"/>
      <c r="CL4524" s="29"/>
      <c r="CM4524" s="29"/>
      <c r="CN4524" s="29"/>
      <c r="CO4524" s="29"/>
      <c r="CP4524" s="29"/>
      <c r="CQ4524" s="29"/>
      <c r="CR4524" s="29"/>
      <c r="CS4524" s="29"/>
      <c r="CT4524" s="29"/>
      <c r="CU4524" s="29"/>
      <c r="CV4524" s="29"/>
      <c r="CW4524" s="29"/>
      <c r="CX4524" s="29"/>
      <c r="CY4524" s="29"/>
      <c r="CZ4524" s="29"/>
      <c r="DA4524" s="29"/>
      <c r="DB4524" s="29"/>
      <c r="DC4524" s="29"/>
      <c r="DD4524" s="29"/>
      <c r="DE4524" s="29"/>
      <c r="DF4524" s="29"/>
      <c r="DG4524" s="29"/>
      <c r="DH4524" s="29"/>
      <c r="DI4524" s="29"/>
      <c r="DJ4524" s="29"/>
      <c r="DK4524" s="29"/>
      <c r="DL4524" s="29"/>
      <c r="DM4524" s="29"/>
      <c r="DN4524" s="29"/>
      <c r="DO4524" s="29"/>
      <c r="DP4524" s="29"/>
      <c r="DQ4524" s="29"/>
      <c r="DR4524" s="29"/>
      <c r="DS4524" s="29"/>
      <c r="DT4524" s="29"/>
      <c r="DU4524" s="29"/>
      <c r="DV4524" s="29"/>
      <c r="DW4524" s="29"/>
      <c r="DX4524" s="29"/>
      <c r="DY4524" s="29"/>
      <c r="DZ4524" s="29"/>
      <c r="EA4524" s="29"/>
      <c r="EB4524" s="29"/>
      <c r="EC4524" s="29"/>
      <c r="ED4524" s="29"/>
      <c r="EE4524" s="29"/>
      <c r="EF4524" s="29"/>
      <c r="EG4524" s="29"/>
      <c r="EH4524" s="29"/>
      <c r="EI4524" s="29"/>
      <c r="EJ4524" s="29"/>
      <c r="EK4524" s="29"/>
      <c r="EL4524" s="29"/>
      <c r="EM4524" s="29"/>
      <c r="EN4524" s="29"/>
      <c r="EO4524" s="29"/>
      <c r="EP4524" s="29"/>
      <c r="EQ4524" s="29"/>
      <c r="ER4524" s="29"/>
      <c r="ES4524" s="29"/>
      <c r="ET4524" s="29"/>
      <c r="EU4524" s="29"/>
      <c r="EV4524" s="29"/>
      <c r="EW4524" s="29"/>
      <c r="EX4524" s="29"/>
      <c r="EY4524" s="29"/>
      <c r="EZ4524" s="29"/>
      <c r="FA4524" s="29"/>
      <c r="FB4524" s="29"/>
      <c r="FC4524" s="29"/>
      <c r="FD4524" s="29"/>
      <c r="FE4524" s="29"/>
      <c r="FF4524" s="29"/>
      <c r="FG4524" s="29"/>
      <c r="FH4524" s="29"/>
      <c r="FI4524" s="29"/>
      <c r="FJ4524" s="29"/>
      <c r="FK4524" s="29"/>
      <c r="FL4524" s="29"/>
      <c r="FM4524" s="29"/>
      <c r="FN4524" s="29"/>
      <c r="FO4524" s="29"/>
      <c r="FP4524" s="29"/>
      <c r="FQ4524" s="29"/>
      <c r="FR4524" s="29"/>
      <c r="FS4524" s="29"/>
      <c r="FT4524" s="29"/>
      <c r="FU4524" s="29"/>
      <c r="FV4524" s="29"/>
      <c r="FW4524" s="29"/>
      <c r="FX4524" s="29"/>
      <c r="FY4524" s="29"/>
      <c r="FZ4524" s="29"/>
      <c r="GA4524" s="29"/>
      <c r="GB4524" s="29"/>
      <c r="GC4524" s="29"/>
      <c r="GD4524" s="29"/>
      <c r="GE4524" s="29"/>
      <c r="GF4524" s="29"/>
      <c r="GG4524" s="29"/>
      <c r="GH4524" s="29"/>
      <c r="GI4524" s="29"/>
      <c r="GJ4524" s="29"/>
      <c r="GK4524" s="29"/>
      <c r="GL4524" s="29"/>
      <c r="GM4524" s="29"/>
      <c r="GN4524" s="29"/>
      <c r="GO4524" s="29"/>
      <c r="GP4524" s="29"/>
      <c r="GQ4524" s="29"/>
      <c r="GR4524" s="29"/>
      <c r="GS4524" s="29"/>
      <c r="GT4524" s="29"/>
      <c r="GU4524" s="29"/>
      <c r="GV4524" s="29"/>
      <c r="GW4524" s="29"/>
      <c r="GX4524" s="29"/>
      <c r="GY4524" s="29"/>
      <c r="GZ4524" s="29"/>
      <c r="HA4524" s="29"/>
      <c r="HB4524" s="29"/>
      <c r="HC4524" s="29"/>
      <c r="HD4524" s="29"/>
      <c r="HE4524" s="29"/>
      <c r="HF4524" s="29"/>
      <c r="HG4524" s="29"/>
      <c r="HH4524" s="29"/>
      <c r="HI4524" s="29"/>
      <c r="HJ4524" s="29"/>
      <c r="HK4524" s="29"/>
      <c r="HL4524" s="29"/>
      <c r="HM4524" s="29"/>
      <c r="HN4524" s="29"/>
      <c r="HO4524" s="29"/>
      <c r="HP4524" s="29"/>
      <c r="HQ4524" s="29"/>
      <c r="HR4524" s="29"/>
      <c r="HS4524" s="29"/>
      <c r="HT4524" s="29"/>
      <c r="HU4524" s="29"/>
      <c r="HV4524" s="29"/>
      <c r="HW4524" s="29"/>
      <c r="HX4524" s="29"/>
      <c r="HY4524" s="29"/>
      <c r="HZ4524" s="29"/>
      <c r="IA4524" s="29"/>
      <c r="IB4524" s="29"/>
      <c r="IC4524" s="29"/>
      <c r="ID4524" s="29"/>
      <c r="IE4524" s="29"/>
      <c r="IF4524" s="29"/>
      <c r="IG4524" s="29"/>
      <c r="IH4524" s="29"/>
      <c r="II4524" s="29"/>
      <c r="IJ4524" s="29"/>
      <c r="IK4524" s="29"/>
      <c r="IL4524" s="29"/>
      <c r="IM4524" s="29"/>
      <c r="IN4524" s="29"/>
      <c r="IO4524" s="29"/>
      <c r="IP4524" s="29"/>
      <c r="IQ4524" s="29"/>
      <c r="IR4524" s="29"/>
      <c r="IS4524" s="29"/>
      <c r="IT4524" s="29"/>
      <c r="IU4524" s="29"/>
      <c r="IV4524" s="29"/>
      <c r="IW4524" s="29"/>
      <c r="IX4524" s="29"/>
      <c r="IY4524" s="29"/>
      <c r="IZ4524" s="29"/>
      <c r="JA4524" s="29"/>
      <c r="JB4524" s="29"/>
      <c r="JC4524" s="29"/>
      <c r="JD4524" s="29"/>
      <c r="JE4524" s="29"/>
      <c r="JF4524" s="29"/>
      <c r="JG4524" s="29"/>
      <c r="JH4524" s="29"/>
      <c r="JI4524" s="29"/>
      <c r="JJ4524" s="29"/>
      <c r="JK4524" s="29"/>
      <c r="JL4524" s="29"/>
      <c r="JM4524" s="29"/>
      <c r="JN4524" s="29"/>
      <c r="JO4524" s="29"/>
      <c r="JP4524" s="29"/>
      <c r="JQ4524" s="29"/>
      <c r="JR4524" s="29"/>
      <c r="JS4524" s="29"/>
      <c r="JT4524" s="29"/>
      <c r="JU4524" s="29"/>
      <c r="JV4524" s="29"/>
      <c r="JW4524" s="29"/>
      <c r="JX4524" s="29"/>
      <c r="JY4524" s="29"/>
      <c r="JZ4524" s="29"/>
      <c r="KA4524" s="29"/>
      <c r="KB4524" s="29"/>
      <c r="KC4524" s="29"/>
      <c r="KD4524" s="29"/>
      <c r="KE4524" s="29"/>
      <c r="KF4524" s="29"/>
      <c r="KG4524" s="29"/>
      <c r="KH4524" s="29"/>
      <c r="KI4524" s="29"/>
      <c r="KJ4524" s="29"/>
      <c r="KK4524" s="29"/>
      <c r="KL4524" s="29"/>
      <c r="KM4524" s="29"/>
      <c r="KN4524" s="29"/>
      <c r="KO4524" s="29"/>
      <c r="KP4524" s="29"/>
      <c r="KQ4524" s="29"/>
      <c r="KR4524" s="29"/>
      <c r="KS4524" s="29"/>
      <c r="KT4524" s="29"/>
      <c r="KU4524" s="29"/>
      <c r="KV4524" s="29"/>
      <c r="KW4524" s="29"/>
      <c r="KX4524" s="29"/>
      <c r="KY4524" s="29"/>
      <c r="KZ4524" s="29"/>
      <c r="LA4524" s="29"/>
      <c r="LB4524" s="29"/>
      <c r="LC4524" s="29"/>
      <c r="LD4524" s="29"/>
      <c r="LE4524" s="29"/>
      <c r="LF4524" s="29"/>
      <c r="LG4524" s="29"/>
      <c r="LH4524" s="29"/>
      <c r="LI4524" s="29"/>
      <c r="LJ4524" s="29"/>
      <c r="LK4524" s="29"/>
      <c r="LL4524" s="29"/>
      <c r="LM4524" s="29"/>
      <c r="LN4524" s="29"/>
      <c r="LO4524" s="29"/>
      <c r="LP4524" s="29"/>
      <c r="LQ4524" s="29"/>
      <c r="LR4524" s="29"/>
      <c r="LS4524" s="29"/>
      <c r="LT4524" s="29"/>
      <c r="LU4524" s="29"/>
      <c r="LV4524" s="29"/>
      <c r="LW4524" s="29"/>
      <c r="LX4524" s="29"/>
      <c r="LY4524" s="29"/>
      <c r="LZ4524" s="29"/>
      <c r="MA4524" s="29"/>
      <c r="MB4524" s="29"/>
      <c r="MC4524" s="29"/>
      <c r="MD4524" s="29"/>
      <c r="ME4524" s="29"/>
      <c r="MF4524" s="29"/>
      <c r="MG4524" s="29"/>
      <c r="MH4524" s="29"/>
      <c r="MI4524" s="29"/>
      <c r="MJ4524" s="29"/>
      <c r="MK4524" s="29"/>
      <c r="ML4524" s="29"/>
      <c r="MM4524" s="29"/>
      <c r="MN4524" s="29"/>
      <c r="MO4524" s="29"/>
      <c r="MP4524" s="29"/>
      <c r="MQ4524" s="29"/>
      <c r="MR4524" s="29"/>
      <c r="MS4524" s="29"/>
      <c r="MT4524" s="29"/>
      <c r="MU4524" s="29"/>
      <c r="MV4524" s="29"/>
      <c r="MW4524" s="29"/>
      <c r="MX4524" s="29"/>
      <c r="MY4524" s="29"/>
      <c r="MZ4524" s="29"/>
      <c r="NA4524" s="29"/>
      <c r="NB4524" s="29"/>
      <c r="NC4524" s="29"/>
      <c r="ND4524" s="29"/>
      <c r="NE4524" s="29"/>
      <c r="NF4524" s="29"/>
      <c r="NG4524" s="29"/>
      <c r="NH4524" s="29"/>
      <c r="NI4524" s="29"/>
      <c r="NJ4524" s="29"/>
      <c r="NK4524" s="29"/>
      <c r="NL4524" s="29"/>
      <c r="NM4524" s="29"/>
      <c r="NN4524" s="29"/>
      <c r="NO4524" s="29"/>
      <c r="NP4524" s="29"/>
      <c r="NQ4524" s="29"/>
      <c r="NR4524" s="29"/>
      <c r="NS4524" s="29"/>
      <c r="NT4524" s="29"/>
      <c r="NU4524" s="29"/>
      <c r="NV4524" s="29"/>
      <c r="NW4524" s="29"/>
      <c r="NX4524" s="29"/>
      <c r="NY4524" s="29"/>
      <c r="NZ4524" s="29"/>
      <c r="OA4524" s="29"/>
      <c r="OB4524" s="29"/>
      <c r="OC4524" s="29"/>
      <c r="OD4524" s="29"/>
      <c r="OE4524" s="29"/>
      <c r="OF4524" s="29"/>
      <c r="OG4524" s="29"/>
      <c r="OH4524" s="29"/>
    </row>
    <row r="4525" spans="1:398" ht="16.5" customHeight="1">
      <c r="A4525" s="30" t="s">
        <v>5742</v>
      </c>
      <c r="B4525" s="13"/>
      <c r="C4525" s="487"/>
      <c r="D4525" s="12"/>
      <c r="E4525" s="14" t="s">
        <v>309</v>
      </c>
      <c r="F4525" s="14" t="s">
        <v>80</v>
      </c>
      <c r="G4525" s="14" t="s">
        <v>8513</v>
      </c>
      <c r="H4525" s="15">
        <v>2012</v>
      </c>
      <c r="I4525" s="15">
        <v>1</v>
      </c>
      <c r="J4525" s="15">
        <v>0</v>
      </c>
      <c r="K4525" s="15">
        <v>0</v>
      </c>
      <c r="L4525" s="16" t="s">
        <v>5725</v>
      </c>
      <c r="M4525" s="16"/>
      <c r="N4525" s="16" t="s">
        <v>41</v>
      </c>
      <c r="O4525" s="17">
        <v>8760</v>
      </c>
      <c r="P4525" s="17">
        <v>0</v>
      </c>
      <c r="Q4525" s="17">
        <v>0</v>
      </c>
      <c r="R4525" s="18" t="s">
        <v>33</v>
      </c>
      <c r="S4525" s="19">
        <v>60</v>
      </c>
      <c r="T4525" s="19">
        <v>220</v>
      </c>
      <c r="U4525" s="19">
        <v>6</v>
      </c>
      <c r="V4525" s="19"/>
      <c r="W4525" s="20">
        <f>(T4525*U4525)/1000</f>
        <v>1.32</v>
      </c>
      <c r="X4525" s="21">
        <v>11563.2</v>
      </c>
      <c r="Y4525" s="22" t="s">
        <v>33</v>
      </c>
      <c r="Z4525" s="86" t="s">
        <v>62</v>
      </c>
      <c r="AA4525" s="86">
        <v>0</v>
      </c>
      <c r="AB4525" s="14" t="s">
        <v>414</v>
      </c>
      <c r="AC4525" s="14" t="s">
        <v>414</v>
      </c>
      <c r="AD4525" s="25"/>
      <c r="AE4525" s="26"/>
      <c r="AF4525" s="27"/>
      <c r="AG4525" s="31"/>
      <c r="AH4525" s="32"/>
      <c r="AI4525" s="32"/>
      <c r="AJ4525" s="32"/>
      <c r="AK4525" s="32"/>
      <c r="AL4525" s="32"/>
      <c r="AM4525" s="32"/>
      <c r="AN4525" s="32"/>
      <c r="AO4525" s="32"/>
      <c r="AP4525" s="12"/>
      <c r="AQ4525" s="12"/>
      <c r="AR4525" s="12"/>
      <c r="AS4525" s="12"/>
      <c r="AT4525" s="12"/>
      <c r="AU4525" s="12"/>
      <c r="AV4525" s="12"/>
      <c r="AW4525" s="12"/>
      <c r="AX4525" s="12"/>
      <c r="AY4525" s="12"/>
      <c r="AZ4525" s="12"/>
      <c r="BA4525" s="12"/>
      <c r="BB4525" s="12"/>
      <c r="BC4525" s="12"/>
      <c r="BD4525" s="12"/>
      <c r="BE4525" s="12"/>
      <c r="BF4525" s="12"/>
      <c r="BG4525" s="12"/>
      <c r="BH4525" s="12"/>
      <c r="BI4525" s="12"/>
      <c r="BJ4525" s="12"/>
      <c r="BK4525" s="12"/>
      <c r="BL4525" s="12"/>
      <c r="BM4525" s="12"/>
      <c r="BN4525" s="12"/>
      <c r="BO4525" s="12"/>
      <c r="BP4525" s="12"/>
      <c r="BQ4525" s="12"/>
      <c r="BR4525" s="29"/>
      <c r="BS4525" s="29"/>
      <c r="BT4525" s="29"/>
      <c r="BU4525" s="29"/>
      <c r="BV4525" s="29"/>
      <c r="BW4525" s="29"/>
      <c r="BX4525" s="29"/>
      <c r="BY4525" s="29"/>
      <c r="BZ4525" s="29"/>
      <c r="CA4525" s="29"/>
      <c r="CB4525" s="29"/>
      <c r="CC4525" s="29"/>
      <c r="CD4525" s="29"/>
      <c r="CE4525" s="29"/>
      <c r="CF4525" s="29"/>
      <c r="CG4525" s="29"/>
      <c r="CH4525" s="29"/>
      <c r="CI4525" s="29"/>
      <c r="CJ4525" s="29"/>
      <c r="CK4525" s="29"/>
      <c r="CL4525" s="29"/>
      <c r="CM4525" s="29"/>
      <c r="CN4525" s="29"/>
      <c r="CO4525" s="29"/>
      <c r="CP4525" s="29"/>
      <c r="CQ4525" s="29"/>
      <c r="CR4525" s="29"/>
      <c r="CS4525" s="29"/>
      <c r="CT4525" s="29"/>
      <c r="CU4525" s="29"/>
      <c r="CV4525" s="29"/>
      <c r="CW4525" s="29"/>
      <c r="CX4525" s="29"/>
      <c r="CY4525" s="29"/>
      <c r="CZ4525" s="29"/>
      <c r="DA4525" s="29"/>
      <c r="DB4525" s="29"/>
      <c r="DC4525" s="29"/>
      <c r="DD4525" s="29"/>
      <c r="DE4525" s="29"/>
      <c r="DF4525" s="29"/>
      <c r="DG4525" s="29"/>
      <c r="DH4525" s="29"/>
      <c r="DI4525" s="29"/>
      <c r="DJ4525" s="29"/>
      <c r="DK4525" s="29"/>
      <c r="DL4525" s="29"/>
      <c r="DM4525" s="29"/>
      <c r="DN4525" s="29"/>
      <c r="DO4525" s="29"/>
      <c r="DP4525" s="29"/>
      <c r="DQ4525" s="29"/>
      <c r="DR4525" s="29"/>
      <c r="DS4525" s="29"/>
      <c r="DT4525" s="29"/>
      <c r="DU4525" s="29"/>
      <c r="DV4525" s="29"/>
      <c r="DW4525" s="29"/>
      <c r="DX4525" s="29"/>
      <c r="DY4525" s="29"/>
      <c r="DZ4525" s="29"/>
      <c r="EA4525" s="29"/>
      <c r="EB4525" s="29"/>
      <c r="EC4525" s="29"/>
      <c r="ED4525" s="29"/>
      <c r="EE4525" s="29"/>
      <c r="EF4525" s="29"/>
      <c r="EG4525" s="29"/>
      <c r="EH4525" s="29"/>
      <c r="EI4525" s="29"/>
      <c r="EJ4525" s="29"/>
      <c r="EK4525" s="29"/>
      <c r="EL4525" s="29"/>
      <c r="EM4525" s="29"/>
      <c r="EN4525" s="29"/>
      <c r="EO4525" s="29"/>
      <c r="EP4525" s="29"/>
      <c r="EQ4525" s="29"/>
      <c r="ER4525" s="29"/>
      <c r="ES4525" s="29"/>
      <c r="ET4525" s="29"/>
      <c r="EU4525" s="29"/>
      <c r="EV4525" s="29"/>
      <c r="EW4525" s="29"/>
      <c r="EX4525" s="29"/>
      <c r="EY4525" s="29"/>
      <c r="EZ4525" s="29"/>
      <c r="FA4525" s="29"/>
      <c r="FB4525" s="29"/>
      <c r="FC4525" s="29"/>
      <c r="FD4525" s="29"/>
      <c r="FE4525" s="29"/>
      <c r="FF4525" s="29"/>
      <c r="FG4525" s="29"/>
      <c r="FH4525" s="29"/>
      <c r="FI4525" s="29"/>
      <c r="FJ4525" s="29"/>
      <c r="FK4525" s="29"/>
      <c r="FL4525" s="29"/>
      <c r="FM4525" s="29"/>
      <c r="FN4525" s="29"/>
      <c r="FO4525" s="29"/>
      <c r="FP4525" s="29"/>
      <c r="FQ4525" s="29"/>
      <c r="FR4525" s="29"/>
      <c r="FS4525" s="29"/>
      <c r="FT4525" s="29"/>
      <c r="FU4525" s="29"/>
      <c r="FV4525" s="29"/>
      <c r="FW4525" s="29"/>
      <c r="FX4525" s="29"/>
      <c r="FY4525" s="29"/>
      <c r="FZ4525" s="29"/>
      <c r="GA4525" s="29"/>
      <c r="GB4525" s="29"/>
      <c r="GC4525" s="29"/>
      <c r="GD4525" s="29"/>
      <c r="GE4525" s="29"/>
      <c r="GF4525" s="29"/>
      <c r="GG4525" s="29"/>
      <c r="GH4525" s="29"/>
      <c r="GI4525" s="29"/>
      <c r="GJ4525" s="29"/>
      <c r="GK4525" s="29"/>
      <c r="GL4525" s="29"/>
      <c r="GM4525" s="29"/>
      <c r="GN4525" s="29"/>
      <c r="GO4525" s="29"/>
      <c r="GP4525" s="29"/>
      <c r="GQ4525" s="29"/>
      <c r="GR4525" s="29"/>
      <c r="GS4525" s="29"/>
      <c r="GT4525" s="29"/>
      <c r="GU4525" s="29"/>
      <c r="GV4525" s="29"/>
      <c r="GW4525" s="29"/>
      <c r="GX4525" s="29"/>
      <c r="GY4525" s="29"/>
      <c r="GZ4525" s="29"/>
      <c r="HA4525" s="29"/>
      <c r="HB4525" s="29"/>
      <c r="HC4525" s="29"/>
      <c r="HD4525" s="29"/>
      <c r="HE4525" s="29"/>
      <c r="HF4525" s="29"/>
      <c r="HG4525" s="29"/>
      <c r="HH4525" s="29"/>
      <c r="HI4525" s="29"/>
      <c r="HJ4525" s="29"/>
      <c r="HK4525" s="29"/>
      <c r="HL4525" s="29"/>
      <c r="HM4525" s="29"/>
      <c r="HN4525" s="29"/>
      <c r="HO4525" s="29"/>
      <c r="HP4525" s="29"/>
      <c r="HQ4525" s="29"/>
      <c r="HR4525" s="29"/>
      <c r="HS4525" s="29"/>
      <c r="HT4525" s="29"/>
      <c r="HU4525" s="29"/>
      <c r="HV4525" s="29"/>
      <c r="HW4525" s="29"/>
      <c r="HX4525" s="29"/>
      <c r="HY4525" s="29"/>
      <c r="HZ4525" s="29"/>
      <c r="IA4525" s="29"/>
      <c r="IB4525" s="29"/>
      <c r="IC4525" s="29"/>
      <c r="ID4525" s="29"/>
      <c r="IE4525" s="29"/>
      <c r="IF4525" s="29"/>
      <c r="IG4525" s="29"/>
      <c r="IH4525" s="29"/>
      <c r="II4525" s="29"/>
      <c r="IJ4525" s="29"/>
      <c r="IK4525" s="29"/>
      <c r="IL4525" s="29"/>
      <c r="IM4525" s="29"/>
      <c r="IN4525" s="29"/>
      <c r="IO4525" s="29"/>
      <c r="IP4525" s="29"/>
      <c r="IQ4525" s="29"/>
      <c r="IR4525" s="29"/>
      <c r="IS4525" s="29"/>
      <c r="IT4525" s="29"/>
      <c r="IU4525" s="29"/>
      <c r="IV4525" s="29"/>
      <c r="IW4525" s="29"/>
      <c r="IX4525" s="29"/>
      <c r="IY4525" s="29"/>
      <c r="IZ4525" s="29"/>
      <c r="JA4525" s="29"/>
      <c r="JB4525" s="29"/>
      <c r="JC4525" s="29"/>
      <c r="JD4525" s="29"/>
      <c r="JE4525" s="29"/>
      <c r="JF4525" s="29"/>
      <c r="JG4525" s="29"/>
      <c r="JH4525" s="29"/>
      <c r="JI4525" s="29"/>
      <c r="JJ4525" s="29"/>
      <c r="JK4525" s="29"/>
      <c r="JL4525" s="29"/>
      <c r="JM4525" s="29"/>
      <c r="JN4525" s="29"/>
      <c r="JO4525" s="29"/>
      <c r="JP4525" s="29"/>
      <c r="JQ4525" s="29"/>
      <c r="JR4525" s="29"/>
      <c r="JS4525" s="29"/>
      <c r="JT4525" s="29"/>
      <c r="JU4525" s="29"/>
      <c r="JV4525" s="29"/>
      <c r="JW4525" s="29"/>
      <c r="JX4525" s="29"/>
      <c r="JY4525" s="29"/>
      <c r="JZ4525" s="29"/>
      <c r="KA4525" s="29"/>
      <c r="KB4525" s="29"/>
      <c r="KC4525" s="29"/>
      <c r="KD4525" s="29"/>
      <c r="KE4525" s="29"/>
      <c r="KF4525" s="29"/>
      <c r="KG4525" s="29"/>
      <c r="KH4525" s="29"/>
      <c r="KI4525" s="29"/>
      <c r="KJ4525" s="29"/>
      <c r="KK4525" s="29"/>
      <c r="KL4525" s="29"/>
      <c r="KM4525" s="29"/>
      <c r="KN4525" s="29"/>
      <c r="KO4525" s="29"/>
      <c r="KP4525" s="29"/>
      <c r="KQ4525" s="29"/>
      <c r="KR4525" s="29"/>
      <c r="KS4525" s="29"/>
      <c r="KT4525" s="29"/>
      <c r="KU4525" s="29"/>
      <c r="KV4525" s="29"/>
      <c r="KW4525" s="29"/>
      <c r="KX4525" s="29"/>
      <c r="KY4525" s="29"/>
      <c r="KZ4525" s="29"/>
      <c r="LA4525" s="29"/>
      <c r="LB4525" s="29"/>
      <c r="LC4525" s="29"/>
      <c r="LD4525" s="29"/>
      <c r="LE4525" s="29"/>
      <c r="LF4525" s="29"/>
      <c r="LG4525" s="29"/>
      <c r="LH4525" s="29"/>
      <c r="LI4525" s="29"/>
      <c r="LJ4525" s="29"/>
      <c r="LK4525" s="29"/>
      <c r="LL4525" s="29"/>
      <c r="LM4525" s="29"/>
      <c r="LN4525" s="29"/>
      <c r="LO4525" s="29"/>
      <c r="LP4525" s="29"/>
      <c r="LQ4525" s="29"/>
      <c r="LR4525" s="29"/>
      <c r="LS4525" s="29"/>
      <c r="LT4525" s="29"/>
      <c r="LU4525" s="29"/>
      <c r="LV4525" s="29"/>
      <c r="LW4525" s="29"/>
      <c r="LX4525" s="29"/>
      <c r="LY4525" s="29"/>
      <c r="LZ4525" s="29"/>
      <c r="MA4525" s="29"/>
      <c r="MB4525" s="29"/>
      <c r="MC4525" s="29"/>
      <c r="MD4525" s="29"/>
      <c r="ME4525" s="29"/>
      <c r="MF4525" s="29"/>
      <c r="MG4525" s="29"/>
      <c r="MH4525" s="29"/>
      <c r="MI4525" s="29"/>
      <c r="MJ4525" s="29"/>
      <c r="MK4525" s="29"/>
      <c r="ML4525" s="29"/>
      <c r="MM4525" s="29"/>
      <c r="MN4525" s="29"/>
      <c r="MO4525" s="29"/>
      <c r="MP4525" s="29"/>
      <c r="MQ4525" s="29"/>
      <c r="MR4525" s="29"/>
      <c r="MS4525" s="29"/>
      <c r="MT4525" s="29"/>
      <c r="MU4525" s="29"/>
      <c r="MV4525" s="29"/>
      <c r="MW4525" s="29"/>
      <c r="MX4525" s="29"/>
      <c r="MY4525" s="29"/>
      <c r="MZ4525" s="29"/>
      <c r="NA4525" s="29"/>
      <c r="NB4525" s="29"/>
      <c r="NC4525" s="29"/>
      <c r="ND4525" s="29"/>
      <c r="NE4525" s="29"/>
      <c r="NF4525" s="29"/>
      <c r="NG4525" s="29"/>
      <c r="NH4525" s="29"/>
      <c r="NI4525" s="29"/>
      <c r="NJ4525" s="29"/>
      <c r="NK4525" s="29"/>
      <c r="NL4525" s="29"/>
      <c r="NM4525" s="29"/>
      <c r="NN4525" s="29"/>
      <c r="NO4525" s="29"/>
      <c r="NP4525" s="29"/>
      <c r="NQ4525" s="29"/>
      <c r="NR4525" s="29"/>
      <c r="NS4525" s="29"/>
      <c r="NT4525" s="29"/>
      <c r="NU4525" s="29"/>
      <c r="NV4525" s="29"/>
      <c r="NW4525" s="29"/>
      <c r="NX4525" s="29"/>
      <c r="NY4525" s="29"/>
      <c r="NZ4525" s="29"/>
      <c r="OA4525" s="29"/>
      <c r="OB4525" s="29"/>
      <c r="OC4525" s="29"/>
      <c r="OD4525" s="29"/>
      <c r="OE4525" s="29"/>
      <c r="OF4525" s="29"/>
      <c r="OG4525" s="29"/>
      <c r="OH4525" s="29"/>
    </row>
    <row r="4526" spans="1:398" ht="16.5" customHeight="1">
      <c r="A4526" s="30" t="s">
        <v>5742</v>
      </c>
      <c r="B4526" s="13"/>
      <c r="C4526" s="487"/>
      <c r="D4526" s="12"/>
      <c r="E4526" s="14" t="s">
        <v>5801</v>
      </c>
      <c r="F4526" s="14" t="s">
        <v>5818</v>
      </c>
      <c r="G4526" s="14" t="s">
        <v>689</v>
      </c>
      <c r="H4526" s="15">
        <v>2006</v>
      </c>
      <c r="I4526" s="15">
        <v>1</v>
      </c>
      <c r="J4526" s="15">
        <v>0</v>
      </c>
      <c r="K4526" s="15">
        <v>0</v>
      </c>
      <c r="L4526" s="16" t="s">
        <v>5812</v>
      </c>
      <c r="M4526" s="16"/>
      <c r="N4526" s="16" t="s">
        <v>41</v>
      </c>
      <c r="O4526" s="94">
        <v>8760</v>
      </c>
      <c r="P4526" s="94">
        <v>0</v>
      </c>
      <c r="Q4526" s="94">
        <v>0</v>
      </c>
      <c r="R4526" s="18" t="s">
        <v>33</v>
      </c>
      <c r="S4526" s="19">
        <v>60</v>
      </c>
      <c r="T4526" s="19">
        <v>110</v>
      </c>
      <c r="U4526" s="19">
        <v>0</v>
      </c>
      <c r="V4526" s="19">
        <v>0</v>
      </c>
      <c r="W4526" s="20">
        <v>2.2000000000000002</v>
      </c>
      <c r="X4526" s="21">
        <v>19272</v>
      </c>
      <c r="Y4526" s="22" t="s">
        <v>33</v>
      </c>
      <c r="Z4526" s="86" t="s">
        <v>62</v>
      </c>
      <c r="AA4526" s="86">
        <v>0</v>
      </c>
      <c r="AB4526" s="86" t="s">
        <v>414</v>
      </c>
      <c r="AC4526" s="86" t="s">
        <v>414</v>
      </c>
      <c r="AD4526" s="25"/>
      <c r="AE4526" s="26"/>
      <c r="AF4526" s="27"/>
      <c r="AG4526" s="31"/>
      <c r="AH4526" s="32"/>
      <c r="AI4526" s="32"/>
      <c r="AJ4526" s="32"/>
      <c r="AK4526" s="32"/>
      <c r="AL4526" s="32"/>
      <c r="AM4526" s="32"/>
      <c r="AN4526" s="32"/>
      <c r="AO4526" s="32"/>
      <c r="AP4526" s="12"/>
      <c r="AQ4526" s="12"/>
      <c r="AR4526" s="12"/>
      <c r="AS4526" s="12"/>
      <c r="AT4526" s="12"/>
      <c r="AU4526" s="12"/>
      <c r="AV4526" s="12"/>
      <c r="AW4526" s="12"/>
      <c r="AX4526" s="12"/>
      <c r="AY4526" s="12"/>
      <c r="AZ4526" s="12"/>
      <c r="BA4526" s="12"/>
      <c r="BB4526" s="12"/>
      <c r="BC4526" s="12"/>
      <c r="BD4526" s="12"/>
      <c r="BE4526" s="12"/>
      <c r="BF4526" s="12"/>
      <c r="BG4526" s="12"/>
      <c r="BH4526" s="12"/>
      <c r="BI4526" s="12"/>
      <c r="BJ4526" s="12"/>
      <c r="BK4526" s="12"/>
      <c r="BL4526" s="12"/>
      <c r="BM4526" s="12"/>
      <c r="BN4526" s="12"/>
      <c r="BO4526" s="12"/>
      <c r="BP4526" s="12"/>
      <c r="BQ4526" s="12"/>
      <c r="BR4526" s="29"/>
      <c r="BS4526" s="29"/>
      <c r="BT4526" s="29"/>
      <c r="BU4526" s="29"/>
      <c r="BV4526" s="29"/>
      <c r="BW4526" s="29"/>
      <c r="BX4526" s="29"/>
      <c r="BY4526" s="29"/>
      <c r="BZ4526" s="29"/>
      <c r="CA4526" s="29"/>
      <c r="CB4526" s="29"/>
      <c r="CC4526" s="29"/>
      <c r="CD4526" s="29"/>
      <c r="CE4526" s="29"/>
      <c r="CF4526" s="29"/>
      <c r="CG4526" s="29"/>
      <c r="CH4526" s="29"/>
      <c r="CI4526" s="29"/>
      <c r="CJ4526" s="29"/>
      <c r="CK4526" s="29"/>
      <c r="CL4526" s="29"/>
      <c r="CM4526" s="29"/>
      <c r="CN4526" s="29"/>
      <c r="CO4526" s="29"/>
      <c r="CP4526" s="29"/>
      <c r="CQ4526" s="29"/>
      <c r="CR4526" s="29"/>
      <c r="CS4526" s="29"/>
      <c r="CT4526" s="29"/>
      <c r="CU4526" s="29"/>
      <c r="CV4526" s="29"/>
      <c r="CW4526" s="29"/>
      <c r="CX4526" s="29"/>
      <c r="CY4526" s="29"/>
      <c r="CZ4526" s="29"/>
      <c r="DA4526" s="29"/>
      <c r="DB4526" s="29"/>
      <c r="DC4526" s="29"/>
      <c r="DD4526" s="29"/>
      <c r="DE4526" s="29"/>
      <c r="DF4526" s="29"/>
      <c r="DG4526" s="29"/>
      <c r="DH4526" s="29"/>
      <c r="DI4526" s="29"/>
      <c r="DJ4526" s="29"/>
      <c r="DK4526" s="29"/>
      <c r="DL4526" s="29"/>
      <c r="DM4526" s="29"/>
      <c r="DN4526" s="29"/>
      <c r="DO4526" s="29"/>
      <c r="DP4526" s="29"/>
      <c r="DQ4526" s="29"/>
      <c r="DR4526" s="29"/>
      <c r="DS4526" s="29"/>
      <c r="DT4526" s="29"/>
      <c r="DU4526" s="29"/>
      <c r="DV4526" s="29"/>
      <c r="DW4526" s="29"/>
      <c r="DX4526" s="29"/>
      <c r="DY4526" s="29"/>
      <c r="DZ4526" s="29"/>
      <c r="EA4526" s="29"/>
      <c r="EB4526" s="29"/>
      <c r="EC4526" s="29"/>
      <c r="ED4526" s="29"/>
      <c r="EE4526" s="29"/>
      <c r="EF4526" s="29"/>
      <c r="EG4526" s="29"/>
      <c r="EH4526" s="29"/>
      <c r="EI4526" s="29"/>
      <c r="EJ4526" s="29"/>
      <c r="EK4526" s="29"/>
      <c r="EL4526" s="29"/>
      <c r="EM4526" s="29"/>
      <c r="EN4526" s="29"/>
      <c r="EO4526" s="29"/>
      <c r="EP4526" s="29"/>
      <c r="EQ4526" s="29"/>
      <c r="ER4526" s="29"/>
      <c r="ES4526" s="29"/>
      <c r="ET4526" s="29"/>
      <c r="EU4526" s="29"/>
      <c r="EV4526" s="29"/>
      <c r="EW4526" s="29"/>
      <c r="EX4526" s="29"/>
      <c r="EY4526" s="29"/>
      <c r="EZ4526" s="29"/>
      <c r="FA4526" s="29"/>
      <c r="FB4526" s="29"/>
      <c r="FC4526" s="29"/>
      <c r="FD4526" s="29"/>
      <c r="FE4526" s="29"/>
      <c r="FF4526" s="29"/>
      <c r="FG4526" s="29"/>
      <c r="FH4526" s="29"/>
      <c r="FI4526" s="29"/>
      <c r="FJ4526" s="29"/>
      <c r="FK4526" s="29"/>
      <c r="FL4526" s="29"/>
      <c r="FM4526" s="29"/>
      <c r="FN4526" s="29"/>
      <c r="FO4526" s="29"/>
      <c r="FP4526" s="29"/>
      <c r="FQ4526" s="29"/>
      <c r="FR4526" s="29"/>
      <c r="FS4526" s="29"/>
      <c r="FT4526" s="29"/>
      <c r="FU4526" s="29"/>
      <c r="FV4526" s="29"/>
      <c r="FW4526" s="29"/>
      <c r="FX4526" s="29"/>
      <c r="FY4526" s="29"/>
      <c r="FZ4526" s="29"/>
      <c r="GA4526" s="29"/>
      <c r="GB4526" s="29"/>
      <c r="GC4526" s="29"/>
      <c r="GD4526" s="29"/>
      <c r="GE4526" s="29"/>
      <c r="GF4526" s="29"/>
      <c r="GG4526" s="29"/>
      <c r="GH4526" s="29"/>
      <c r="GI4526" s="29"/>
      <c r="GJ4526" s="29"/>
      <c r="GK4526" s="29"/>
      <c r="GL4526" s="29"/>
      <c r="GM4526" s="29"/>
      <c r="GN4526" s="29"/>
      <c r="GO4526" s="29"/>
      <c r="GP4526" s="29"/>
      <c r="GQ4526" s="29"/>
      <c r="GR4526" s="29"/>
      <c r="GS4526" s="29"/>
      <c r="GT4526" s="29"/>
      <c r="GU4526" s="29"/>
      <c r="GV4526" s="29"/>
      <c r="GW4526" s="29"/>
      <c r="GX4526" s="29"/>
      <c r="GY4526" s="29"/>
      <c r="GZ4526" s="29"/>
      <c r="HA4526" s="29"/>
      <c r="HB4526" s="29"/>
      <c r="HC4526" s="29"/>
      <c r="HD4526" s="29"/>
      <c r="HE4526" s="29"/>
      <c r="HF4526" s="29"/>
      <c r="HG4526" s="29"/>
      <c r="HH4526" s="29"/>
      <c r="HI4526" s="29"/>
      <c r="HJ4526" s="29"/>
      <c r="HK4526" s="29"/>
      <c r="HL4526" s="29"/>
      <c r="HM4526" s="29"/>
      <c r="HN4526" s="29"/>
      <c r="HO4526" s="29"/>
      <c r="HP4526" s="29"/>
      <c r="HQ4526" s="29"/>
      <c r="HR4526" s="29"/>
      <c r="HS4526" s="29"/>
      <c r="HT4526" s="29"/>
      <c r="HU4526" s="29"/>
      <c r="HV4526" s="29"/>
      <c r="HW4526" s="29"/>
      <c r="HX4526" s="29"/>
      <c r="HY4526" s="29"/>
      <c r="HZ4526" s="29"/>
      <c r="IA4526" s="29"/>
      <c r="IB4526" s="29"/>
      <c r="IC4526" s="29"/>
      <c r="ID4526" s="29"/>
      <c r="IE4526" s="29"/>
      <c r="IF4526" s="29"/>
      <c r="IG4526" s="29"/>
      <c r="IH4526" s="29"/>
      <c r="II4526" s="29"/>
      <c r="IJ4526" s="29"/>
      <c r="IK4526" s="29"/>
      <c r="IL4526" s="29"/>
      <c r="IM4526" s="29"/>
      <c r="IN4526" s="29"/>
      <c r="IO4526" s="29"/>
      <c r="IP4526" s="29"/>
      <c r="IQ4526" s="29"/>
      <c r="IR4526" s="29"/>
      <c r="IS4526" s="29"/>
      <c r="IT4526" s="29"/>
      <c r="IU4526" s="29"/>
      <c r="IV4526" s="29"/>
      <c r="IW4526" s="29"/>
      <c r="IX4526" s="29"/>
      <c r="IY4526" s="29"/>
      <c r="IZ4526" s="29"/>
      <c r="JA4526" s="29"/>
      <c r="JB4526" s="29"/>
      <c r="JC4526" s="29"/>
      <c r="JD4526" s="29"/>
      <c r="JE4526" s="29"/>
      <c r="JF4526" s="29"/>
      <c r="JG4526" s="29"/>
      <c r="JH4526" s="29"/>
      <c r="JI4526" s="29"/>
      <c r="JJ4526" s="29"/>
      <c r="JK4526" s="29"/>
      <c r="JL4526" s="29"/>
      <c r="JM4526" s="29"/>
      <c r="JN4526" s="29"/>
      <c r="JO4526" s="29"/>
      <c r="JP4526" s="29"/>
      <c r="JQ4526" s="29"/>
      <c r="JR4526" s="29"/>
      <c r="JS4526" s="29"/>
      <c r="JT4526" s="29"/>
      <c r="JU4526" s="29"/>
      <c r="JV4526" s="29"/>
      <c r="JW4526" s="29"/>
      <c r="JX4526" s="29"/>
      <c r="JY4526" s="29"/>
      <c r="JZ4526" s="29"/>
      <c r="KA4526" s="29"/>
      <c r="KB4526" s="29"/>
      <c r="KC4526" s="29"/>
      <c r="KD4526" s="29"/>
      <c r="KE4526" s="29"/>
      <c r="KF4526" s="29"/>
      <c r="KG4526" s="29"/>
      <c r="KH4526" s="29"/>
      <c r="KI4526" s="29"/>
      <c r="KJ4526" s="29"/>
      <c r="KK4526" s="29"/>
      <c r="KL4526" s="29"/>
      <c r="KM4526" s="29"/>
      <c r="KN4526" s="29"/>
      <c r="KO4526" s="29"/>
      <c r="KP4526" s="29"/>
      <c r="KQ4526" s="29"/>
      <c r="KR4526" s="29"/>
      <c r="KS4526" s="29"/>
      <c r="KT4526" s="29"/>
      <c r="KU4526" s="29"/>
      <c r="KV4526" s="29"/>
      <c r="KW4526" s="29"/>
      <c r="KX4526" s="29"/>
      <c r="KY4526" s="29"/>
      <c r="KZ4526" s="29"/>
      <c r="LA4526" s="29"/>
      <c r="LB4526" s="29"/>
      <c r="LC4526" s="29"/>
      <c r="LD4526" s="29"/>
      <c r="LE4526" s="29"/>
      <c r="LF4526" s="29"/>
      <c r="LG4526" s="29"/>
      <c r="LH4526" s="29"/>
      <c r="LI4526" s="29"/>
      <c r="LJ4526" s="29"/>
      <c r="LK4526" s="29"/>
      <c r="LL4526" s="29"/>
      <c r="LM4526" s="29"/>
      <c r="LN4526" s="29"/>
      <c r="LO4526" s="29"/>
      <c r="LP4526" s="29"/>
      <c r="LQ4526" s="29"/>
      <c r="LR4526" s="29"/>
      <c r="LS4526" s="29"/>
      <c r="LT4526" s="29"/>
      <c r="LU4526" s="29"/>
      <c r="LV4526" s="29"/>
      <c r="LW4526" s="29"/>
      <c r="LX4526" s="29"/>
      <c r="LY4526" s="29"/>
      <c r="LZ4526" s="29"/>
      <c r="MA4526" s="29"/>
      <c r="MB4526" s="29"/>
      <c r="MC4526" s="29"/>
      <c r="MD4526" s="29"/>
      <c r="ME4526" s="29"/>
      <c r="MF4526" s="29"/>
      <c r="MG4526" s="29"/>
      <c r="MH4526" s="29"/>
      <c r="MI4526" s="29"/>
      <c r="MJ4526" s="29"/>
      <c r="MK4526" s="29"/>
      <c r="ML4526" s="29"/>
      <c r="MM4526" s="29"/>
      <c r="MN4526" s="29"/>
      <c r="MO4526" s="29"/>
      <c r="MP4526" s="29"/>
      <c r="MQ4526" s="29"/>
      <c r="MR4526" s="29"/>
      <c r="MS4526" s="29"/>
      <c r="MT4526" s="29"/>
      <c r="MU4526" s="29"/>
      <c r="MV4526" s="29"/>
      <c r="MW4526" s="29"/>
      <c r="MX4526" s="29"/>
      <c r="MY4526" s="29"/>
      <c r="MZ4526" s="29"/>
      <c r="NA4526" s="29"/>
      <c r="NB4526" s="29"/>
      <c r="NC4526" s="29"/>
      <c r="ND4526" s="29"/>
      <c r="NE4526" s="29"/>
      <c r="NF4526" s="29"/>
      <c r="NG4526" s="29"/>
      <c r="NH4526" s="29"/>
      <c r="NI4526" s="29"/>
      <c r="NJ4526" s="29"/>
      <c r="NK4526" s="29"/>
      <c r="NL4526" s="29"/>
      <c r="NM4526" s="29"/>
      <c r="NN4526" s="29"/>
      <c r="NO4526" s="29"/>
      <c r="NP4526" s="29"/>
      <c r="NQ4526" s="29"/>
      <c r="NR4526" s="29"/>
      <c r="NS4526" s="29"/>
      <c r="NT4526" s="29"/>
      <c r="NU4526" s="29"/>
      <c r="NV4526" s="29"/>
      <c r="NW4526" s="29"/>
      <c r="NX4526" s="29"/>
      <c r="NY4526" s="29"/>
      <c r="NZ4526" s="29"/>
      <c r="OA4526" s="29"/>
      <c r="OB4526" s="29"/>
      <c r="OC4526" s="29"/>
      <c r="OD4526" s="29"/>
      <c r="OE4526" s="29"/>
      <c r="OF4526" s="29"/>
      <c r="OG4526" s="29"/>
      <c r="OH4526" s="29"/>
    </row>
    <row r="4527" spans="1:398" ht="16.5" customHeight="1">
      <c r="A4527" s="13" t="s">
        <v>4804</v>
      </c>
      <c r="B4527" s="13"/>
      <c r="C4527" s="189"/>
      <c r="D4527" s="13"/>
      <c r="E4527" s="14" t="s">
        <v>6482</v>
      </c>
      <c r="F4527" s="14" t="s">
        <v>479</v>
      </c>
      <c r="G4527" s="14" t="s">
        <v>6483</v>
      </c>
      <c r="H4527" s="341">
        <v>2022</v>
      </c>
      <c r="I4527" s="15">
        <v>1</v>
      </c>
      <c r="J4527" s="15">
        <v>0</v>
      </c>
      <c r="K4527" s="15">
        <v>0</v>
      </c>
      <c r="L4527" s="36" t="s">
        <v>5246</v>
      </c>
      <c r="M4527" s="36" t="s">
        <v>2464</v>
      </c>
      <c r="N4527" s="16" t="s">
        <v>8944</v>
      </c>
      <c r="O4527" s="130"/>
      <c r="P4527" s="130"/>
      <c r="Q4527" s="130"/>
      <c r="R4527" s="130"/>
      <c r="S4527" s="36"/>
      <c r="T4527" s="36"/>
      <c r="U4527" s="36"/>
      <c r="V4527" s="36"/>
      <c r="W4527" s="36"/>
      <c r="X4527" s="21">
        <v>0</v>
      </c>
      <c r="Y4527" s="22" t="s">
        <v>33</v>
      </c>
      <c r="Z4527" s="14"/>
      <c r="AA4527" s="24"/>
      <c r="AB4527" s="14"/>
      <c r="AC4527" s="14"/>
      <c r="AD4527" s="25"/>
      <c r="AE4527" s="26"/>
      <c r="AF4527" s="27"/>
      <c r="AG4527" s="157"/>
      <c r="AH4527" s="13"/>
      <c r="AI4527" s="13"/>
      <c r="AJ4527" s="13"/>
      <c r="AK4527" s="13"/>
      <c r="AL4527" s="13"/>
      <c r="AM4527" s="13"/>
      <c r="AN4527" s="13"/>
      <c r="AO4527" s="13"/>
      <c r="AP4527" s="12"/>
      <c r="AQ4527" s="12"/>
      <c r="AR4527" s="12"/>
      <c r="AS4527" s="12"/>
      <c r="AT4527" s="12"/>
      <c r="AU4527" s="12"/>
      <c r="AV4527" s="12"/>
      <c r="AW4527" s="12"/>
      <c r="AX4527" s="12"/>
      <c r="AY4527" s="12"/>
      <c r="AZ4527" s="12"/>
      <c r="BA4527" s="12"/>
      <c r="BB4527" s="12"/>
      <c r="BC4527" s="12"/>
      <c r="BD4527" s="12"/>
      <c r="BE4527" s="12"/>
      <c r="BF4527" s="12"/>
      <c r="BG4527" s="12"/>
      <c r="BH4527" s="12"/>
      <c r="BI4527" s="12"/>
      <c r="BJ4527" s="12"/>
      <c r="BK4527" s="12"/>
      <c r="BL4527" s="12"/>
      <c r="BM4527" s="12"/>
      <c r="BN4527" s="12"/>
      <c r="BO4527" s="12"/>
      <c r="BP4527" s="12"/>
      <c r="BQ4527" s="12"/>
      <c r="BR4527" s="29"/>
      <c r="BS4527" s="29"/>
      <c r="BT4527" s="29"/>
      <c r="BU4527" s="29"/>
      <c r="BV4527" s="29"/>
      <c r="BW4527" s="29"/>
      <c r="BX4527" s="29"/>
      <c r="BY4527" s="29"/>
      <c r="BZ4527" s="29"/>
      <c r="CA4527" s="29"/>
      <c r="CB4527" s="29"/>
      <c r="CC4527" s="29"/>
      <c r="CD4527" s="29"/>
      <c r="CE4527" s="29"/>
      <c r="CF4527" s="29"/>
      <c r="CG4527" s="29"/>
      <c r="CH4527" s="29"/>
      <c r="CI4527" s="29"/>
      <c r="CJ4527" s="29"/>
      <c r="CK4527" s="29"/>
      <c r="CL4527" s="29"/>
      <c r="CM4527" s="29"/>
      <c r="CN4527" s="29"/>
      <c r="CO4527" s="29"/>
      <c r="CP4527" s="29"/>
      <c r="CQ4527" s="29"/>
      <c r="CR4527" s="29"/>
      <c r="CS4527" s="29"/>
      <c r="CT4527" s="29"/>
      <c r="CU4527" s="29"/>
      <c r="CV4527" s="29"/>
      <c r="CW4527" s="29"/>
      <c r="CX4527" s="29"/>
      <c r="CY4527" s="29"/>
      <c r="CZ4527" s="29"/>
      <c r="DA4527" s="29"/>
      <c r="DB4527" s="29"/>
      <c r="DC4527" s="29"/>
      <c r="DD4527" s="29"/>
      <c r="DE4527" s="29"/>
      <c r="DF4527" s="29"/>
      <c r="DG4527" s="29"/>
      <c r="DH4527" s="29"/>
      <c r="DI4527" s="29"/>
      <c r="DJ4527" s="29"/>
      <c r="DK4527" s="29"/>
      <c r="DL4527" s="29"/>
      <c r="DM4527" s="29"/>
      <c r="DN4527" s="29"/>
      <c r="DO4527" s="29"/>
      <c r="DP4527" s="29"/>
      <c r="DQ4527" s="29"/>
      <c r="DR4527" s="29"/>
      <c r="DS4527" s="29"/>
      <c r="DT4527" s="29"/>
      <c r="DU4527" s="29"/>
      <c r="DV4527" s="29"/>
      <c r="DW4527" s="29"/>
      <c r="DX4527" s="29"/>
      <c r="DY4527" s="29"/>
      <c r="DZ4527" s="29"/>
      <c r="EA4527" s="29"/>
      <c r="EB4527" s="29"/>
      <c r="EC4527" s="29"/>
      <c r="ED4527" s="29"/>
      <c r="EE4527" s="29"/>
      <c r="EF4527" s="29"/>
      <c r="EG4527" s="29"/>
      <c r="EH4527" s="29"/>
      <c r="EI4527" s="29"/>
      <c r="EJ4527" s="29"/>
      <c r="EK4527" s="29"/>
      <c r="EL4527" s="29"/>
      <c r="EM4527" s="29"/>
      <c r="EN4527" s="29"/>
      <c r="EO4527" s="29"/>
      <c r="EP4527" s="29"/>
      <c r="EQ4527" s="29"/>
      <c r="ER4527" s="29"/>
      <c r="ES4527" s="29"/>
      <c r="ET4527" s="29"/>
      <c r="EU4527" s="29"/>
      <c r="EV4527" s="29"/>
      <c r="EW4527" s="29"/>
      <c r="EX4527" s="29"/>
      <c r="EY4527" s="29"/>
      <c r="EZ4527" s="29"/>
      <c r="FA4527" s="29"/>
      <c r="FB4527" s="29"/>
      <c r="FC4527" s="29"/>
      <c r="FD4527" s="29"/>
      <c r="FE4527" s="29"/>
      <c r="FF4527" s="29"/>
      <c r="FG4527" s="29"/>
      <c r="FH4527" s="29"/>
      <c r="FI4527" s="29"/>
      <c r="FJ4527" s="29"/>
      <c r="FK4527" s="29"/>
      <c r="FL4527" s="29"/>
      <c r="FM4527" s="29"/>
      <c r="FN4527" s="29"/>
      <c r="FO4527" s="29"/>
      <c r="FP4527" s="29"/>
      <c r="FQ4527" s="29"/>
      <c r="FR4527" s="29"/>
      <c r="FS4527" s="29"/>
      <c r="FT4527" s="29"/>
      <c r="FU4527" s="29"/>
      <c r="FV4527" s="29"/>
      <c r="FW4527" s="29"/>
      <c r="FX4527" s="29"/>
      <c r="FY4527" s="29"/>
      <c r="FZ4527" s="29"/>
      <c r="GA4527" s="29"/>
      <c r="GB4527" s="29"/>
      <c r="GC4527" s="29"/>
      <c r="GD4527" s="29"/>
      <c r="GE4527" s="29"/>
      <c r="GF4527" s="29"/>
      <c r="GG4527" s="29"/>
      <c r="GH4527" s="29"/>
      <c r="GI4527" s="29"/>
      <c r="GJ4527" s="29"/>
      <c r="GK4527" s="29"/>
      <c r="GL4527" s="29"/>
      <c r="GM4527" s="29"/>
      <c r="GN4527" s="29"/>
      <c r="GO4527" s="29"/>
      <c r="GP4527" s="29"/>
      <c r="GQ4527" s="29"/>
      <c r="GR4527" s="29"/>
      <c r="GS4527" s="29"/>
      <c r="GT4527" s="29"/>
      <c r="GU4527" s="29"/>
      <c r="GV4527" s="29"/>
      <c r="GW4527" s="29"/>
      <c r="GX4527" s="29"/>
      <c r="GY4527" s="29"/>
      <c r="GZ4527" s="29"/>
      <c r="HA4527" s="29"/>
      <c r="HB4527" s="29"/>
      <c r="HC4527" s="29"/>
      <c r="HD4527" s="29"/>
      <c r="HE4527" s="29"/>
      <c r="HF4527" s="29"/>
      <c r="HG4527" s="29"/>
      <c r="HH4527" s="29"/>
      <c r="HI4527" s="29"/>
      <c r="HJ4527" s="29"/>
      <c r="HK4527" s="29"/>
      <c r="HL4527" s="29"/>
      <c r="HM4527" s="29"/>
      <c r="HN4527" s="29"/>
      <c r="HO4527" s="29"/>
      <c r="HP4527" s="29"/>
      <c r="HQ4527" s="29"/>
      <c r="HR4527" s="29"/>
      <c r="HS4527" s="29"/>
      <c r="HT4527" s="29"/>
      <c r="HU4527" s="29"/>
      <c r="HV4527" s="29"/>
      <c r="HW4527" s="29"/>
      <c r="HX4527" s="29"/>
      <c r="HY4527" s="29"/>
      <c r="HZ4527" s="29"/>
      <c r="IA4527" s="29"/>
      <c r="IB4527" s="29"/>
      <c r="IC4527" s="29"/>
      <c r="ID4527" s="29"/>
      <c r="IE4527" s="29"/>
      <c r="IF4527" s="29"/>
      <c r="IG4527" s="29"/>
      <c r="IH4527" s="29"/>
      <c r="II4527" s="29"/>
      <c r="IJ4527" s="29"/>
      <c r="IK4527" s="29"/>
      <c r="IL4527" s="29"/>
      <c r="IM4527" s="29"/>
      <c r="IN4527" s="29"/>
      <c r="IO4527" s="29"/>
      <c r="IP4527" s="29"/>
      <c r="IQ4527" s="29"/>
      <c r="IR4527" s="29"/>
      <c r="IS4527" s="29"/>
      <c r="IT4527" s="29"/>
      <c r="IU4527" s="29"/>
      <c r="IV4527" s="29"/>
      <c r="IW4527" s="29"/>
      <c r="IX4527" s="29"/>
      <c r="IY4527" s="29"/>
      <c r="IZ4527" s="29"/>
      <c r="JA4527" s="29"/>
      <c r="JB4527" s="29"/>
      <c r="JC4527" s="29"/>
      <c r="JD4527" s="29"/>
      <c r="JE4527" s="29"/>
      <c r="JF4527" s="29"/>
      <c r="JG4527" s="29"/>
      <c r="JH4527" s="29"/>
      <c r="JI4527" s="29"/>
      <c r="JJ4527" s="29"/>
      <c r="JK4527" s="29"/>
      <c r="JL4527" s="29"/>
      <c r="JM4527" s="29"/>
      <c r="JN4527" s="29"/>
      <c r="JO4527" s="29"/>
      <c r="JP4527" s="29"/>
      <c r="JQ4527" s="29"/>
      <c r="JR4527" s="29"/>
      <c r="JS4527" s="29"/>
      <c r="JT4527" s="29"/>
      <c r="JU4527" s="29"/>
      <c r="JV4527" s="29"/>
      <c r="JW4527" s="29"/>
      <c r="JX4527" s="29"/>
      <c r="JY4527" s="29"/>
      <c r="JZ4527" s="29"/>
      <c r="KA4527" s="29"/>
      <c r="KB4527" s="29"/>
      <c r="KC4527" s="29"/>
      <c r="KD4527" s="29"/>
      <c r="KE4527" s="29"/>
      <c r="KF4527" s="29"/>
      <c r="KG4527" s="29"/>
      <c r="KH4527" s="29"/>
      <c r="KI4527" s="29"/>
      <c r="KJ4527" s="29"/>
      <c r="KK4527" s="29"/>
      <c r="KL4527" s="29"/>
      <c r="KM4527" s="29"/>
      <c r="KN4527" s="29"/>
      <c r="KO4527" s="29"/>
      <c r="KP4527" s="29"/>
      <c r="KQ4527" s="29"/>
      <c r="KR4527" s="29"/>
      <c r="KS4527" s="29"/>
      <c r="KT4527" s="29"/>
      <c r="KU4527" s="29"/>
      <c r="KV4527" s="29"/>
      <c r="KW4527" s="29"/>
      <c r="KX4527" s="29"/>
      <c r="KY4527" s="29"/>
      <c r="KZ4527" s="29"/>
      <c r="LA4527" s="29"/>
      <c r="LB4527" s="29"/>
      <c r="LC4527" s="29"/>
      <c r="LD4527" s="29"/>
      <c r="LE4527" s="29"/>
      <c r="LF4527" s="29"/>
      <c r="LG4527" s="29"/>
      <c r="LH4527" s="29"/>
      <c r="LI4527" s="29"/>
      <c r="LJ4527" s="29"/>
      <c r="LK4527" s="29"/>
      <c r="LL4527" s="29"/>
      <c r="LM4527" s="29"/>
      <c r="LN4527" s="29"/>
      <c r="LO4527" s="29"/>
      <c r="LP4527" s="29"/>
      <c r="LQ4527" s="29"/>
      <c r="LR4527" s="29"/>
      <c r="LS4527" s="29"/>
      <c r="LT4527" s="29"/>
      <c r="LU4527" s="29"/>
      <c r="LV4527" s="29"/>
      <c r="LW4527" s="29"/>
      <c r="LX4527" s="29"/>
      <c r="LY4527" s="29"/>
      <c r="LZ4527" s="29"/>
      <c r="MA4527" s="29"/>
      <c r="MB4527" s="29"/>
      <c r="MC4527" s="29"/>
      <c r="MD4527" s="29"/>
      <c r="ME4527" s="29"/>
      <c r="MF4527" s="29"/>
      <c r="MG4527" s="29"/>
      <c r="MH4527" s="29"/>
      <c r="MI4527" s="29"/>
      <c r="MJ4527" s="29"/>
      <c r="MK4527" s="29"/>
      <c r="ML4527" s="29"/>
      <c r="MM4527" s="29"/>
      <c r="MN4527" s="29"/>
      <c r="MO4527" s="29"/>
      <c r="MP4527" s="29"/>
      <c r="MQ4527" s="29"/>
      <c r="MR4527" s="29"/>
      <c r="MS4527" s="29"/>
      <c r="MT4527" s="29"/>
      <c r="MU4527" s="29"/>
      <c r="MV4527" s="29"/>
      <c r="MW4527" s="29"/>
      <c r="MX4527" s="29"/>
      <c r="MY4527" s="29"/>
      <c r="MZ4527" s="29"/>
      <c r="NA4527" s="29"/>
      <c r="NB4527" s="29"/>
      <c r="NC4527" s="29"/>
      <c r="ND4527" s="29"/>
      <c r="NE4527" s="29"/>
      <c r="NF4527" s="29"/>
      <c r="NG4527" s="29"/>
      <c r="NH4527" s="29"/>
      <c r="NI4527" s="29"/>
      <c r="NJ4527" s="29"/>
      <c r="NK4527" s="29"/>
      <c r="NL4527" s="29"/>
      <c r="NM4527" s="29"/>
      <c r="NN4527" s="29"/>
      <c r="NO4527" s="29"/>
      <c r="NP4527" s="29"/>
      <c r="NQ4527" s="29"/>
      <c r="NR4527" s="29"/>
      <c r="NS4527" s="29"/>
      <c r="NT4527" s="29"/>
      <c r="NU4527" s="29"/>
      <c r="NV4527" s="29"/>
      <c r="NW4527" s="29"/>
      <c r="NX4527" s="29"/>
      <c r="NY4527" s="29"/>
      <c r="NZ4527" s="29"/>
      <c r="OA4527" s="29"/>
      <c r="OB4527" s="29"/>
      <c r="OC4527" s="29"/>
      <c r="OD4527" s="29"/>
      <c r="OE4527" s="29"/>
      <c r="OF4527" s="29"/>
      <c r="OG4527" s="29"/>
      <c r="OH4527" s="29"/>
    </row>
    <row r="4528" spans="1:398" ht="16.5" customHeight="1">
      <c r="A4528" s="13" t="s">
        <v>4804</v>
      </c>
      <c r="B4528" s="13"/>
      <c r="C4528" s="189"/>
      <c r="D4528" s="13"/>
      <c r="E4528" s="14" t="s">
        <v>4955</v>
      </c>
      <c r="F4528" s="14" t="s">
        <v>67</v>
      </c>
      <c r="G4528" s="14" t="s">
        <v>67</v>
      </c>
      <c r="H4528" s="15">
        <v>2003</v>
      </c>
      <c r="I4528" s="15">
        <v>1</v>
      </c>
      <c r="J4528" s="15">
        <v>0</v>
      </c>
      <c r="K4528" s="15">
        <v>0</v>
      </c>
      <c r="L4528" s="16" t="s">
        <v>4949</v>
      </c>
      <c r="M4528" s="16"/>
      <c r="N4528" s="16" t="s">
        <v>2570</v>
      </c>
      <c r="O4528" s="17">
        <v>2</v>
      </c>
      <c r="P4528" s="17">
        <v>0</v>
      </c>
      <c r="Q4528" s="17">
        <v>0</v>
      </c>
      <c r="R4528" s="18" t="s">
        <v>33</v>
      </c>
      <c r="S4528" s="19">
        <v>60</v>
      </c>
      <c r="T4528" s="19">
        <v>110</v>
      </c>
      <c r="U4528" s="19">
        <v>0.12</v>
      </c>
      <c r="V4528" s="19">
        <v>0</v>
      </c>
      <c r="W4528" s="20">
        <v>1.32E-2</v>
      </c>
      <c r="X4528" s="21">
        <v>2.64E-2</v>
      </c>
      <c r="Y4528" s="22" t="s">
        <v>33</v>
      </c>
      <c r="Z4528" s="23" t="s">
        <v>62</v>
      </c>
      <c r="AA4528" s="24" t="s">
        <v>67</v>
      </c>
      <c r="AB4528" s="14" t="s">
        <v>67</v>
      </c>
      <c r="AC4528" s="14" t="s">
        <v>67</v>
      </c>
      <c r="AD4528" s="25"/>
      <c r="AE4528" s="26"/>
      <c r="AF4528" s="27"/>
      <c r="AG4528" s="157"/>
      <c r="AH4528" s="13"/>
      <c r="AI4528" s="13"/>
      <c r="AJ4528" s="13"/>
      <c r="AK4528" s="13"/>
      <c r="AL4528" s="13"/>
      <c r="AM4528" s="13"/>
      <c r="AN4528" s="13"/>
      <c r="AO4528" s="13"/>
      <c r="AP4528" s="13"/>
      <c r="AQ4528" s="13"/>
      <c r="AR4528" s="13"/>
      <c r="AS4528" s="13"/>
      <c r="AT4528" s="13"/>
      <c r="AU4528" s="13"/>
      <c r="AV4528" s="13"/>
      <c r="AW4528" s="13"/>
      <c r="AX4528" s="13"/>
      <c r="AY4528" s="13"/>
      <c r="AZ4528" s="13"/>
      <c r="BA4528" s="13"/>
      <c r="BB4528" s="13"/>
      <c r="BC4528" s="13"/>
      <c r="BD4528" s="13"/>
      <c r="BE4528" s="13"/>
      <c r="BF4528" s="13"/>
      <c r="BG4528" s="13"/>
      <c r="BH4528" s="13"/>
      <c r="BI4528" s="13"/>
      <c r="BJ4528" s="13"/>
      <c r="BK4528" s="13"/>
      <c r="BL4528" s="13"/>
      <c r="BM4528" s="13"/>
      <c r="BN4528" s="13"/>
      <c r="BO4528" s="13"/>
      <c r="BP4528" s="13"/>
      <c r="BQ4528" s="13"/>
      <c r="BR4528" s="29"/>
      <c r="BS4528" s="29"/>
      <c r="BT4528" s="29"/>
      <c r="BU4528" s="29"/>
      <c r="BV4528" s="29"/>
      <c r="BW4528" s="29"/>
      <c r="BX4528" s="29"/>
      <c r="BY4528" s="29"/>
      <c r="BZ4528" s="29"/>
      <c r="CA4528" s="29"/>
      <c r="CB4528" s="29"/>
      <c r="CC4528" s="29"/>
      <c r="CD4528" s="29"/>
      <c r="CE4528" s="29"/>
      <c r="CF4528" s="29"/>
      <c r="CG4528" s="29"/>
      <c r="CH4528" s="29"/>
      <c r="CI4528" s="29"/>
      <c r="CJ4528" s="29"/>
      <c r="CK4528" s="29"/>
      <c r="CL4528" s="29"/>
      <c r="CM4528" s="29"/>
      <c r="CN4528" s="29"/>
      <c r="CO4528" s="29"/>
      <c r="CP4528" s="29"/>
      <c r="CQ4528" s="29"/>
      <c r="CR4528" s="29"/>
      <c r="CS4528" s="29"/>
      <c r="CT4528" s="29"/>
      <c r="CU4528" s="29"/>
      <c r="CV4528" s="29"/>
      <c r="CW4528" s="29"/>
      <c r="CX4528" s="29"/>
      <c r="CY4528" s="29"/>
      <c r="CZ4528" s="29"/>
      <c r="DA4528" s="29"/>
      <c r="DB4528" s="29"/>
      <c r="DC4528" s="29"/>
      <c r="DD4528" s="29"/>
      <c r="DE4528" s="29"/>
      <c r="DF4528" s="29"/>
      <c r="DG4528" s="29"/>
      <c r="DH4528" s="29"/>
      <c r="DI4528" s="29"/>
      <c r="DJ4528" s="29"/>
      <c r="DK4528" s="29"/>
      <c r="DL4528" s="29"/>
      <c r="DM4528" s="29"/>
      <c r="DN4528" s="29"/>
      <c r="DO4528" s="29"/>
      <c r="DP4528" s="29"/>
      <c r="DQ4528" s="29"/>
      <c r="DR4528" s="29"/>
      <c r="DS4528" s="29"/>
      <c r="DT4528" s="29"/>
      <c r="DU4528" s="29"/>
      <c r="DV4528" s="29"/>
      <c r="DW4528" s="29"/>
      <c r="DX4528" s="29"/>
      <c r="DY4528" s="29"/>
      <c r="DZ4528" s="29"/>
      <c r="EA4528" s="29"/>
      <c r="EB4528" s="29"/>
      <c r="EC4528" s="29"/>
      <c r="ED4528" s="29"/>
      <c r="EE4528" s="29"/>
      <c r="EF4528" s="29"/>
      <c r="EG4528" s="29"/>
      <c r="EH4528" s="29"/>
      <c r="EI4528" s="29"/>
      <c r="EJ4528" s="29"/>
      <c r="EK4528" s="29"/>
      <c r="EL4528" s="29"/>
      <c r="EM4528" s="29"/>
      <c r="EN4528" s="29"/>
      <c r="EO4528" s="29"/>
      <c r="EP4528" s="29"/>
      <c r="EQ4528" s="29"/>
      <c r="ER4528" s="29"/>
      <c r="ES4528" s="29"/>
      <c r="ET4528" s="29"/>
      <c r="EU4528" s="29"/>
      <c r="EV4528" s="29"/>
      <c r="EW4528" s="29"/>
      <c r="EX4528" s="29"/>
      <c r="EY4528" s="29"/>
      <c r="EZ4528" s="29"/>
      <c r="FA4528" s="29"/>
      <c r="FB4528" s="29"/>
      <c r="FC4528" s="29"/>
      <c r="FD4528" s="29"/>
      <c r="FE4528" s="29"/>
      <c r="FF4528" s="29"/>
      <c r="FG4528" s="29"/>
      <c r="FH4528" s="29"/>
      <c r="FI4528" s="29"/>
      <c r="FJ4528" s="29"/>
      <c r="FK4528" s="29"/>
      <c r="FL4528" s="29"/>
      <c r="FM4528" s="29"/>
      <c r="FN4528" s="29"/>
      <c r="FO4528" s="29"/>
      <c r="FP4528" s="29"/>
      <c r="FQ4528" s="29"/>
      <c r="FR4528" s="29"/>
      <c r="FS4528" s="29"/>
      <c r="FT4528" s="29"/>
      <c r="FU4528" s="29"/>
      <c r="FV4528" s="29"/>
      <c r="FW4528" s="29"/>
      <c r="FX4528" s="29"/>
      <c r="FY4528" s="29"/>
      <c r="FZ4528" s="29"/>
      <c r="GA4528" s="29"/>
      <c r="GB4528" s="29"/>
      <c r="GC4528" s="29"/>
      <c r="GD4528" s="29"/>
      <c r="GE4528" s="29"/>
      <c r="GF4528" s="29"/>
      <c r="GG4528" s="29"/>
      <c r="GH4528" s="29"/>
      <c r="GI4528" s="29"/>
      <c r="GJ4528" s="29"/>
      <c r="GK4528" s="29"/>
      <c r="GL4528" s="29"/>
      <c r="GM4528" s="29"/>
      <c r="GN4528" s="29"/>
      <c r="GO4528" s="29"/>
      <c r="GP4528" s="29"/>
      <c r="GQ4528" s="29"/>
      <c r="GR4528" s="29"/>
      <c r="GS4528" s="29"/>
      <c r="GT4528" s="29"/>
      <c r="GU4528" s="29"/>
      <c r="GV4528" s="29"/>
      <c r="GW4528" s="29"/>
      <c r="GX4528" s="29"/>
      <c r="GY4528" s="29"/>
      <c r="GZ4528" s="29"/>
      <c r="HA4528" s="29"/>
      <c r="HB4528" s="29"/>
      <c r="HC4528" s="29"/>
      <c r="HD4528" s="29"/>
      <c r="HE4528" s="29"/>
      <c r="HF4528" s="29"/>
      <c r="HG4528" s="29"/>
      <c r="HH4528" s="29"/>
      <c r="HI4528" s="29"/>
      <c r="HJ4528" s="29"/>
      <c r="HK4528" s="29"/>
      <c r="HL4528" s="29"/>
      <c r="HM4528" s="29"/>
      <c r="HN4528" s="29"/>
      <c r="HO4528" s="29"/>
      <c r="HP4528" s="29"/>
      <c r="HQ4528" s="29"/>
      <c r="HR4528" s="29"/>
      <c r="HS4528" s="29"/>
      <c r="HT4528" s="29"/>
      <c r="HU4528" s="29"/>
      <c r="HV4528" s="29"/>
      <c r="HW4528" s="29"/>
      <c r="HX4528" s="29"/>
      <c r="HY4528" s="29"/>
      <c r="HZ4528" s="29"/>
      <c r="IA4528" s="29"/>
      <c r="IB4528" s="29"/>
      <c r="IC4528" s="29"/>
      <c r="ID4528" s="29"/>
      <c r="IE4528" s="29"/>
      <c r="IF4528" s="29"/>
      <c r="IG4528" s="29"/>
      <c r="IH4528" s="29"/>
      <c r="II4528" s="29"/>
      <c r="IJ4528" s="29"/>
      <c r="IK4528" s="29"/>
      <c r="IL4528" s="29"/>
      <c r="IM4528" s="29"/>
      <c r="IN4528" s="29"/>
      <c r="IO4528" s="29"/>
      <c r="IP4528" s="29"/>
      <c r="IQ4528" s="29"/>
      <c r="IR4528" s="29"/>
      <c r="IS4528" s="29"/>
      <c r="IT4528" s="29"/>
      <c r="IU4528" s="29"/>
      <c r="IV4528" s="29"/>
      <c r="IW4528" s="29"/>
      <c r="IX4528" s="29"/>
      <c r="IY4528" s="29"/>
      <c r="IZ4528" s="29"/>
      <c r="JA4528" s="29"/>
      <c r="JB4528" s="29"/>
      <c r="JC4528" s="29"/>
      <c r="JD4528" s="29"/>
      <c r="JE4528" s="29"/>
      <c r="JF4528" s="29"/>
      <c r="JG4528" s="29"/>
      <c r="JH4528" s="29"/>
      <c r="JI4528" s="29"/>
      <c r="JJ4528" s="29"/>
      <c r="JK4528" s="29"/>
      <c r="JL4528" s="29"/>
      <c r="JM4528" s="29"/>
      <c r="JN4528" s="29"/>
      <c r="JO4528" s="29"/>
      <c r="JP4528" s="29"/>
      <c r="JQ4528" s="29"/>
      <c r="JR4528" s="29"/>
      <c r="JS4528" s="29"/>
      <c r="JT4528" s="29"/>
      <c r="JU4528" s="29"/>
      <c r="JV4528" s="29"/>
      <c r="JW4528" s="29"/>
      <c r="JX4528" s="29"/>
      <c r="JY4528" s="29"/>
      <c r="JZ4528" s="29"/>
      <c r="KA4528" s="29"/>
      <c r="KB4528" s="29"/>
      <c r="KC4528" s="29"/>
      <c r="KD4528" s="29"/>
      <c r="KE4528" s="29"/>
      <c r="KF4528" s="29"/>
      <c r="KG4528" s="29"/>
      <c r="KH4528" s="29"/>
      <c r="KI4528" s="29"/>
      <c r="KJ4528" s="29"/>
      <c r="KK4528" s="29"/>
      <c r="KL4528" s="29"/>
      <c r="KM4528" s="29"/>
      <c r="KN4528" s="29"/>
      <c r="KO4528" s="29"/>
      <c r="KP4528" s="29"/>
      <c r="KQ4528" s="29"/>
      <c r="KR4528" s="29"/>
      <c r="KS4528" s="29"/>
      <c r="KT4528" s="29"/>
      <c r="KU4528" s="29"/>
      <c r="KV4528" s="29"/>
      <c r="KW4528" s="29"/>
      <c r="KX4528" s="29"/>
      <c r="KY4528" s="29"/>
      <c r="KZ4528" s="29"/>
      <c r="LA4528" s="29"/>
      <c r="LB4528" s="29"/>
      <c r="LC4528" s="29"/>
      <c r="LD4528" s="29"/>
      <c r="LE4528" s="29"/>
      <c r="LF4528" s="29"/>
      <c r="LG4528" s="29"/>
      <c r="LH4528" s="29"/>
      <c r="LI4528" s="29"/>
      <c r="LJ4528" s="29"/>
      <c r="LK4528" s="29"/>
      <c r="LL4528" s="29"/>
      <c r="LM4528" s="29"/>
      <c r="LN4528" s="29"/>
      <c r="LO4528" s="29"/>
      <c r="LP4528" s="29"/>
      <c r="LQ4528" s="29"/>
      <c r="LR4528" s="29"/>
      <c r="LS4528" s="29"/>
      <c r="LT4528" s="29"/>
      <c r="LU4528" s="29"/>
      <c r="LV4528" s="29"/>
      <c r="LW4528" s="29"/>
      <c r="LX4528" s="29"/>
      <c r="LY4528" s="29"/>
      <c r="LZ4528" s="29"/>
      <c r="MA4528" s="29"/>
      <c r="MB4528" s="29"/>
      <c r="MC4528" s="29"/>
      <c r="MD4528" s="29"/>
      <c r="ME4528" s="29"/>
      <c r="MF4528" s="29"/>
      <c r="MG4528" s="29"/>
      <c r="MH4528" s="29"/>
      <c r="MI4528" s="29"/>
      <c r="MJ4528" s="29"/>
      <c r="MK4528" s="29"/>
      <c r="ML4528" s="29"/>
      <c r="MM4528" s="29"/>
      <c r="MN4528" s="29"/>
      <c r="MO4528" s="29"/>
      <c r="MP4528" s="29"/>
      <c r="MQ4528" s="29"/>
      <c r="MR4528" s="29"/>
      <c r="MS4528" s="29"/>
      <c r="MT4528" s="29"/>
      <c r="MU4528" s="29"/>
      <c r="MV4528" s="29"/>
      <c r="MW4528" s="29"/>
      <c r="MX4528" s="29"/>
      <c r="MY4528" s="29"/>
      <c r="MZ4528" s="29"/>
      <c r="NA4528" s="29"/>
      <c r="NB4528" s="29"/>
      <c r="NC4528" s="29"/>
      <c r="ND4528" s="29"/>
      <c r="NE4528" s="29"/>
      <c r="NF4528" s="29"/>
      <c r="NG4528" s="29"/>
      <c r="NH4528" s="29"/>
      <c r="NI4528" s="29"/>
      <c r="NJ4528" s="29"/>
      <c r="NK4528" s="29"/>
      <c r="NL4528" s="29"/>
      <c r="NM4528" s="29"/>
      <c r="NN4528" s="29"/>
      <c r="NO4528" s="29"/>
      <c r="NP4528" s="29"/>
      <c r="NQ4528" s="29"/>
      <c r="NR4528" s="29"/>
      <c r="NS4528" s="29"/>
      <c r="NT4528" s="29"/>
      <c r="NU4528" s="29"/>
      <c r="NV4528" s="29"/>
      <c r="NW4528" s="29"/>
      <c r="NX4528" s="29"/>
      <c r="NY4528" s="29"/>
      <c r="NZ4528" s="29"/>
      <c r="OA4528" s="29"/>
      <c r="OB4528" s="29"/>
      <c r="OC4528" s="29"/>
      <c r="OD4528" s="29"/>
      <c r="OE4528" s="29"/>
      <c r="OF4528" s="29"/>
      <c r="OG4528" s="29"/>
      <c r="OH4528" s="29"/>
    </row>
    <row r="4529" spans="1:398" ht="16.5" customHeight="1">
      <c r="A4529" s="13" t="s">
        <v>4804</v>
      </c>
      <c r="B4529" s="13"/>
      <c r="C4529" s="189"/>
      <c r="D4529" s="13"/>
      <c r="E4529" s="14" t="s">
        <v>9068</v>
      </c>
      <c r="F4529" s="14" t="s">
        <v>9069</v>
      </c>
      <c r="G4529" s="14" t="s">
        <v>9070</v>
      </c>
      <c r="H4529" s="15">
        <v>2024</v>
      </c>
      <c r="I4529" s="15">
        <v>1</v>
      </c>
      <c r="J4529" s="15">
        <v>0</v>
      </c>
      <c r="K4529" s="15">
        <v>0</v>
      </c>
      <c r="L4529" s="16" t="s">
        <v>9071</v>
      </c>
      <c r="M4529" s="16"/>
      <c r="N4529" s="16" t="s">
        <v>2570</v>
      </c>
      <c r="O4529" s="17">
        <v>2</v>
      </c>
      <c r="P4529" s="17">
        <v>0</v>
      </c>
      <c r="Q4529" s="17">
        <v>0</v>
      </c>
      <c r="R4529" s="18" t="s">
        <v>33</v>
      </c>
      <c r="S4529" s="19">
        <v>60</v>
      </c>
      <c r="T4529" s="19">
        <v>110</v>
      </c>
      <c r="U4529" s="19">
        <v>10</v>
      </c>
      <c r="V4529" s="19">
        <v>0</v>
      </c>
      <c r="W4529" s="20">
        <v>0.02</v>
      </c>
      <c r="X4529" s="21">
        <v>0.04</v>
      </c>
      <c r="Y4529" s="22" t="s">
        <v>33</v>
      </c>
      <c r="Z4529" s="23" t="s">
        <v>9063</v>
      </c>
      <c r="AA4529" s="24" t="s">
        <v>67</v>
      </c>
      <c r="AB4529" s="14" t="s">
        <v>67</v>
      </c>
      <c r="AC4529" s="14" t="s">
        <v>67</v>
      </c>
      <c r="AD4529" s="25"/>
      <c r="AE4529" s="26"/>
      <c r="AF4529" s="27"/>
      <c r="AG4529" s="157"/>
      <c r="AH4529" s="13"/>
      <c r="AI4529" s="13"/>
      <c r="AJ4529" s="13"/>
      <c r="AK4529" s="13"/>
      <c r="AL4529" s="13"/>
      <c r="AM4529" s="13"/>
      <c r="AN4529" s="13"/>
      <c r="AO4529" s="13"/>
      <c r="AP4529" s="12"/>
      <c r="AQ4529" s="12"/>
      <c r="AR4529" s="12"/>
      <c r="AS4529" s="12"/>
      <c r="AT4529" s="12"/>
      <c r="AU4529" s="12"/>
      <c r="AV4529" s="12"/>
      <c r="AW4529" s="12"/>
      <c r="AX4529" s="12"/>
      <c r="AY4529" s="12"/>
      <c r="AZ4529" s="12"/>
      <c r="BA4529" s="12"/>
      <c r="BB4529" s="12"/>
      <c r="BC4529" s="12"/>
      <c r="BD4529" s="12"/>
      <c r="BE4529" s="12"/>
      <c r="BF4529" s="12"/>
      <c r="BG4529" s="12"/>
      <c r="BH4529" s="12"/>
      <c r="BI4529" s="12"/>
      <c r="BJ4529" s="12"/>
      <c r="BK4529" s="12"/>
      <c r="BL4529" s="12"/>
      <c r="BM4529" s="12"/>
      <c r="BN4529" s="12"/>
      <c r="BO4529" s="12"/>
      <c r="BP4529" s="12"/>
      <c r="BQ4529" s="12"/>
      <c r="BR4529" s="29"/>
      <c r="BS4529" s="29"/>
      <c r="BT4529" s="29"/>
      <c r="BU4529" s="29"/>
      <c r="BV4529" s="29"/>
      <c r="BW4529" s="29"/>
      <c r="BX4529" s="29"/>
      <c r="BY4529" s="29"/>
      <c r="BZ4529" s="29"/>
      <c r="CA4529" s="29"/>
      <c r="CB4529" s="29"/>
      <c r="CC4529" s="29"/>
      <c r="CD4529" s="29"/>
      <c r="CE4529" s="29"/>
      <c r="CF4529" s="29"/>
      <c r="CG4529" s="29"/>
      <c r="CH4529" s="29"/>
      <c r="CI4529" s="29"/>
      <c r="CJ4529" s="29"/>
      <c r="CK4529" s="29"/>
      <c r="CL4529" s="29"/>
      <c r="CM4529" s="29"/>
      <c r="CN4529" s="29"/>
      <c r="CO4529" s="29"/>
      <c r="CP4529" s="29"/>
      <c r="CQ4529" s="29"/>
      <c r="CR4529" s="29"/>
      <c r="CS4529" s="29"/>
      <c r="CT4529" s="29"/>
      <c r="CU4529" s="29"/>
      <c r="CV4529" s="29"/>
      <c r="CW4529" s="29"/>
      <c r="CX4529" s="29"/>
      <c r="CY4529" s="29"/>
      <c r="CZ4529" s="29"/>
      <c r="DA4529" s="29"/>
      <c r="DB4529" s="29"/>
      <c r="DC4529" s="29"/>
      <c r="DD4529" s="29"/>
      <c r="DE4529" s="29"/>
      <c r="DF4529" s="29"/>
      <c r="DG4529" s="29"/>
      <c r="DH4529" s="29"/>
      <c r="DI4529" s="29"/>
      <c r="DJ4529" s="29"/>
      <c r="DK4529" s="29"/>
      <c r="DL4529" s="29"/>
      <c r="DM4529" s="29"/>
      <c r="DN4529" s="29"/>
      <c r="DO4529" s="29"/>
      <c r="DP4529" s="29"/>
      <c r="DQ4529" s="29"/>
      <c r="DR4529" s="29"/>
      <c r="DS4529" s="29"/>
      <c r="DT4529" s="29"/>
      <c r="DU4529" s="29"/>
      <c r="DV4529" s="29"/>
      <c r="DW4529" s="29"/>
      <c r="DX4529" s="29"/>
      <c r="DY4529" s="29"/>
      <c r="DZ4529" s="29"/>
      <c r="EA4529" s="29"/>
      <c r="EB4529" s="29"/>
      <c r="EC4529" s="29"/>
      <c r="ED4529" s="29"/>
      <c r="EE4529" s="29"/>
      <c r="EF4529" s="29"/>
      <c r="EG4529" s="29"/>
      <c r="EH4529" s="29"/>
      <c r="EI4529" s="29"/>
      <c r="EJ4529" s="29"/>
      <c r="EK4529" s="29"/>
      <c r="EL4529" s="29"/>
      <c r="EM4529" s="29"/>
      <c r="EN4529" s="29"/>
      <c r="EO4529" s="29"/>
      <c r="EP4529" s="29"/>
      <c r="EQ4529" s="29"/>
      <c r="ER4529" s="29"/>
      <c r="ES4529" s="29"/>
      <c r="ET4529" s="29"/>
      <c r="EU4529" s="29"/>
      <c r="EV4529" s="29"/>
      <c r="EW4529" s="29"/>
      <c r="EX4529" s="29"/>
      <c r="EY4529" s="29"/>
      <c r="EZ4529" s="29"/>
      <c r="FA4529" s="29"/>
      <c r="FB4529" s="29"/>
      <c r="FC4529" s="29"/>
      <c r="FD4529" s="29"/>
      <c r="FE4529" s="29"/>
      <c r="FF4529" s="29"/>
      <c r="FG4529" s="29"/>
      <c r="FH4529" s="29"/>
      <c r="FI4529" s="29"/>
      <c r="FJ4529" s="29"/>
      <c r="FK4529" s="29"/>
      <c r="FL4529" s="29"/>
      <c r="FM4529" s="29"/>
      <c r="FN4529" s="29"/>
      <c r="FO4529" s="29"/>
      <c r="FP4529" s="29"/>
      <c r="FQ4529" s="29"/>
      <c r="FR4529" s="29"/>
      <c r="FS4529" s="29"/>
      <c r="FT4529" s="29"/>
      <c r="FU4529" s="29"/>
      <c r="FV4529" s="29"/>
      <c r="FW4529" s="29"/>
      <c r="FX4529" s="29"/>
      <c r="FY4529" s="29"/>
      <c r="FZ4529" s="29"/>
      <c r="GA4529" s="29"/>
      <c r="GB4529" s="29"/>
      <c r="GC4529" s="29"/>
      <c r="GD4529" s="29"/>
      <c r="GE4529" s="29"/>
      <c r="GF4529" s="29"/>
      <c r="GG4529" s="29"/>
      <c r="GH4529" s="29"/>
      <c r="GI4529" s="29"/>
      <c r="GJ4529" s="29"/>
      <c r="GK4529" s="29"/>
      <c r="GL4529" s="29"/>
      <c r="GM4529" s="29"/>
      <c r="GN4529" s="29"/>
      <c r="GO4529" s="29"/>
      <c r="GP4529" s="29"/>
      <c r="GQ4529" s="29"/>
      <c r="GR4529" s="29"/>
      <c r="GS4529" s="29"/>
      <c r="GT4529" s="29"/>
      <c r="GU4529" s="29"/>
      <c r="GV4529" s="29"/>
      <c r="GW4529" s="29"/>
      <c r="GX4529" s="29"/>
      <c r="GY4529" s="29"/>
      <c r="GZ4529" s="29"/>
      <c r="HA4529" s="29"/>
      <c r="HB4529" s="29"/>
      <c r="HC4529" s="29"/>
      <c r="HD4529" s="29"/>
      <c r="HE4529" s="29"/>
      <c r="HF4529" s="29"/>
      <c r="HG4529" s="29"/>
      <c r="HH4529" s="29"/>
      <c r="HI4529" s="29"/>
      <c r="HJ4529" s="29"/>
      <c r="HK4529" s="29"/>
      <c r="HL4529" s="29"/>
      <c r="HM4529" s="29"/>
      <c r="HN4529" s="29"/>
      <c r="HO4529" s="29"/>
      <c r="HP4529" s="29"/>
      <c r="HQ4529" s="29"/>
      <c r="HR4529" s="29"/>
      <c r="HS4529" s="29"/>
      <c r="HT4529" s="29"/>
      <c r="HU4529" s="29"/>
      <c r="HV4529" s="29"/>
      <c r="HW4529" s="29"/>
      <c r="HX4529" s="29"/>
      <c r="HY4529" s="29"/>
      <c r="HZ4529" s="29"/>
      <c r="IA4529" s="29"/>
      <c r="IB4529" s="29"/>
      <c r="IC4529" s="29"/>
      <c r="ID4529" s="29"/>
      <c r="IE4529" s="29"/>
      <c r="IF4529" s="29"/>
      <c r="IG4529" s="29"/>
      <c r="IH4529" s="29"/>
      <c r="II4529" s="29"/>
      <c r="IJ4529" s="29"/>
      <c r="IK4529" s="29"/>
      <c r="IL4529" s="29"/>
      <c r="IM4529" s="29"/>
      <c r="IN4529" s="29"/>
      <c r="IO4529" s="29"/>
      <c r="IP4529" s="29"/>
      <c r="IQ4529" s="29"/>
      <c r="IR4529" s="29"/>
      <c r="IS4529" s="29"/>
      <c r="IT4529" s="29"/>
      <c r="IU4529" s="29"/>
      <c r="IV4529" s="29"/>
      <c r="IW4529" s="29"/>
      <c r="IX4529" s="29"/>
      <c r="IY4529" s="29"/>
      <c r="IZ4529" s="29"/>
      <c r="JA4529" s="29"/>
      <c r="JB4529" s="29"/>
      <c r="JC4529" s="29"/>
      <c r="JD4529" s="29"/>
      <c r="JE4529" s="29"/>
      <c r="JF4529" s="29"/>
      <c r="JG4529" s="29"/>
      <c r="JH4529" s="29"/>
      <c r="JI4529" s="29"/>
      <c r="JJ4529" s="29"/>
      <c r="JK4529" s="29"/>
      <c r="JL4529" s="29"/>
      <c r="JM4529" s="29"/>
      <c r="JN4529" s="29"/>
      <c r="JO4529" s="29"/>
      <c r="JP4529" s="29"/>
      <c r="JQ4529" s="29"/>
      <c r="JR4529" s="29"/>
      <c r="JS4529" s="29"/>
      <c r="JT4529" s="29"/>
      <c r="JU4529" s="29"/>
      <c r="JV4529" s="29"/>
      <c r="JW4529" s="29"/>
      <c r="JX4529" s="29"/>
      <c r="JY4529" s="29"/>
      <c r="JZ4529" s="29"/>
      <c r="KA4529" s="29"/>
      <c r="KB4529" s="29"/>
      <c r="KC4529" s="29"/>
      <c r="KD4529" s="29"/>
      <c r="KE4529" s="29"/>
      <c r="KF4529" s="29"/>
      <c r="KG4529" s="29"/>
      <c r="KH4529" s="29"/>
      <c r="KI4529" s="29"/>
      <c r="KJ4529" s="29"/>
      <c r="KK4529" s="29"/>
      <c r="KL4529" s="29"/>
      <c r="KM4529" s="29"/>
      <c r="KN4529" s="29"/>
      <c r="KO4529" s="29"/>
      <c r="KP4529" s="29"/>
      <c r="KQ4529" s="29"/>
      <c r="KR4529" s="29"/>
      <c r="KS4529" s="29"/>
      <c r="KT4529" s="29"/>
      <c r="KU4529" s="29"/>
      <c r="KV4529" s="29"/>
      <c r="KW4529" s="29"/>
      <c r="KX4529" s="29"/>
      <c r="KY4529" s="29"/>
      <c r="KZ4529" s="29"/>
      <c r="LA4529" s="29"/>
      <c r="LB4529" s="29"/>
      <c r="LC4529" s="29"/>
      <c r="LD4529" s="29"/>
      <c r="LE4529" s="29"/>
      <c r="LF4529" s="29"/>
      <c r="LG4529" s="29"/>
      <c r="LH4529" s="29"/>
      <c r="LI4529" s="29"/>
      <c r="LJ4529" s="29"/>
      <c r="LK4529" s="29"/>
      <c r="LL4529" s="29"/>
      <c r="LM4529" s="29"/>
      <c r="LN4529" s="29"/>
      <c r="LO4529" s="29"/>
      <c r="LP4529" s="29"/>
      <c r="LQ4529" s="29"/>
      <c r="LR4529" s="29"/>
      <c r="LS4529" s="29"/>
      <c r="LT4529" s="29"/>
      <c r="LU4529" s="29"/>
      <c r="LV4529" s="29"/>
      <c r="LW4529" s="29"/>
      <c r="LX4529" s="29"/>
      <c r="LY4529" s="29"/>
      <c r="LZ4529" s="29"/>
      <c r="MA4529" s="29"/>
      <c r="MB4529" s="29"/>
      <c r="MC4529" s="29"/>
      <c r="MD4529" s="29"/>
      <c r="ME4529" s="29"/>
      <c r="MF4529" s="29"/>
      <c r="MG4529" s="29"/>
      <c r="MH4529" s="29"/>
      <c r="MI4529" s="29"/>
      <c r="MJ4529" s="29"/>
      <c r="MK4529" s="29"/>
      <c r="ML4529" s="29"/>
      <c r="MM4529" s="29"/>
      <c r="MN4529" s="29"/>
      <c r="MO4529" s="29"/>
      <c r="MP4529" s="29"/>
      <c r="MQ4529" s="29"/>
      <c r="MR4529" s="29"/>
      <c r="MS4529" s="29"/>
      <c r="MT4529" s="29"/>
      <c r="MU4529" s="29"/>
      <c r="MV4529" s="29"/>
      <c r="MW4529" s="29"/>
      <c r="MX4529" s="29"/>
      <c r="MY4529" s="29"/>
      <c r="MZ4529" s="29"/>
      <c r="NA4529" s="29"/>
      <c r="NB4529" s="29"/>
      <c r="NC4529" s="29"/>
      <c r="ND4529" s="29"/>
      <c r="NE4529" s="29"/>
      <c r="NF4529" s="29"/>
      <c r="NG4529" s="29"/>
      <c r="NH4529" s="29"/>
      <c r="NI4529" s="29"/>
      <c r="NJ4529" s="29"/>
      <c r="NK4529" s="29"/>
      <c r="NL4529" s="29"/>
      <c r="NM4529" s="29"/>
      <c r="NN4529" s="29"/>
      <c r="NO4529" s="29"/>
      <c r="NP4529" s="29"/>
      <c r="NQ4529" s="29"/>
      <c r="NR4529" s="29"/>
      <c r="NS4529" s="29"/>
      <c r="NT4529" s="29"/>
      <c r="NU4529" s="29"/>
      <c r="NV4529" s="29"/>
      <c r="NW4529" s="29"/>
      <c r="NX4529" s="29"/>
      <c r="NY4529" s="29"/>
      <c r="NZ4529" s="29"/>
      <c r="OA4529" s="29"/>
      <c r="OB4529" s="29"/>
      <c r="OC4529" s="29"/>
      <c r="OD4529" s="29"/>
      <c r="OE4529" s="29"/>
      <c r="OF4529" s="29"/>
      <c r="OG4529" s="29"/>
      <c r="OH4529" s="29"/>
    </row>
    <row r="4530" spans="1:398" ht="16.5" customHeight="1">
      <c r="A4530" s="13" t="s">
        <v>4804</v>
      </c>
      <c r="B4530" s="13"/>
      <c r="C4530" s="189"/>
      <c r="D4530" s="13"/>
      <c r="E4530" s="14" t="s">
        <v>1199</v>
      </c>
      <c r="F4530" s="14" t="s">
        <v>67</v>
      </c>
      <c r="G4530" s="14" t="s">
        <v>67</v>
      </c>
      <c r="H4530" s="15">
        <v>2001</v>
      </c>
      <c r="I4530" s="15">
        <v>1</v>
      </c>
      <c r="J4530" s="15">
        <v>0</v>
      </c>
      <c r="K4530" s="15">
        <v>0</v>
      </c>
      <c r="L4530" s="16" t="s">
        <v>4862</v>
      </c>
      <c r="M4530" s="16"/>
      <c r="N4530" s="16" t="s">
        <v>2570</v>
      </c>
      <c r="O4530" s="17">
        <v>1</v>
      </c>
      <c r="P4530" s="17">
        <v>18</v>
      </c>
      <c r="Q4530" s="17">
        <v>5</v>
      </c>
      <c r="R4530" s="18" t="s">
        <v>33</v>
      </c>
      <c r="S4530" s="19">
        <v>60</v>
      </c>
      <c r="T4530" s="19">
        <v>110</v>
      </c>
      <c r="U4530" s="19">
        <v>0.5</v>
      </c>
      <c r="V4530" s="19">
        <v>0</v>
      </c>
      <c r="W4530" s="20">
        <v>5.5E-2</v>
      </c>
      <c r="X4530" s="21">
        <v>0.10450000000000001</v>
      </c>
      <c r="Y4530" s="22" t="s">
        <v>33</v>
      </c>
      <c r="Z4530" s="23" t="s">
        <v>9052</v>
      </c>
      <c r="AA4530" s="24" t="s">
        <v>67</v>
      </c>
      <c r="AB4530" s="14" t="s">
        <v>67</v>
      </c>
      <c r="AC4530" s="14" t="s">
        <v>67</v>
      </c>
      <c r="AD4530" s="25"/>
      <c r="AE4530" s="26"/>
      <c r="AF4530" s="27"/>
      <c r="AG4530" s="157"/>
      <c r="AH4530" s="13"/>
      <c r="AI4530" s="13"/>
      <c r="AJ4530" s="13"/>
      <c r="AK4530" s="13"/>
      <c r="AL4530" s="13"/>
      <c r="AM4530" s="13"/>
      <c r="AN4530" s="13"/>
      <c r="AO4530" s="13"/>
      <c r="AP4530" s="12"/>
      <c r="AQ4530" s="12"/>
      <c r="AR4530" s="12"/>
      <c r="AS4530" s="12"/>
      <c r="AT4530" s="12"/>
      <c r="AU4530" s="12"/>
      <c r="AV4530" s="12"/>
      <c r="AW4530" s="12"/>
      <c r="AX4530" s="12"/>
      <c r="AY4530" s="12"/>
      <c r="AZ4530" s="12"/>
      <c r="BA4530" s="12"/>
      <c r="BB4530" s="12"/>
      <c r="BC4530" s="12"/>
      <c r="BD4530" s="12"/>
      <c r="BE4530" s="12"/>
      <c r="BF4530" s="12"/>
      <c r="BG4530" s="12"/>
      <c r="BH4530" s="12"/>
      <c r="BI4530" s="12"/>
      <c r="BJ4530" s="12"/>
      <c r="BK4530" s="12"/>
      <c r="BL4530" s="12"/>
      <c r="BM4530" s="12"/>
      <c r="BN4530" s="12"/>
      <c r="BO4530" s="12"/>
      <c r="BP4530" s="12"/>
      <c r="BQ4530" s="12"/>
      <c r="BR4530" s="29"/>
      <c r="BS4530" s="29"/>
      <c r="BT4530" s="29"/>
      <c r="BU4530" s="29"/>
      <c r="BV4530" s="29"/>
      <c r="BW4530" s="29"/>
      <c r="BX4530" s="29"/>
      <c r="BY4530" s="29"/>
      <c r="BZ4530" s="29"/>
      <c r="CA4530" s="29"/>
      <c r="CB4530" s="29"/>
      <c r="CC4530" s="29"/>
      <c r="CD4530" s="29"/>
      <c r="CE4530" s="29"/>
      <c r="CF4530" s="29"/>
      <c r="CG4530" s="29"/>
      <c r="CH4530" s="29"/>
      <c r="CI4530" s="29"/>
      <c r="CJ4530" s="29"/>
      <c r="CK4530" s="29"/>
      <c r="CL4530" s="29"/>
      <c r="CM4530" s="29"/>
      <c r="CN4530" s="29"/>
      <c r="CO4530" s="29"/>
      <c r="CP4530" s="29"/>
      <c r="CQ4530" s="29"/>
      <c r="CR4530" s="29"/>
      <c r="CS4530" s="29"/>
      <c r="CT4530" s="29"/>
      <c r="CU4530" s="29"/>
      <c r="CV4530" s="29"/>
      <c r="CW4530" s="29"/>
      <c r="CX4530" s="29"/>
      <c r="CY4530" s="29"/>
      <c r="CZ4530" s="29"/>
      <c r="DA4530" s="29"/>
      <c r="DB4530" s="29"/>
      <c r="DC4530" s="29"/>
      <c r="DD4530" s="29"/>
      <c r="DE4530" s="29"/>
      <c r="DF4530" s="29"/>
      <c r="DG4530" s="29"/>
      <c r="DH4530" s="29"/>
      <c r="DI4530" s="29"/>
      <c r="DJ4530" s="29"/>
      <c r="DK4530" s="29"/>
      <c r="DL4530" s="29"/>
      <c r="DM4530" s="29"/>
      <c r="DN4530" s="29"/>
      <c r="DO4530" s="29"/>
      <c r="DP4530" s="29"/>
      <c r="DQ4530" s="29"/>
      <c r="DR4530" s="29"/>
      <c r="DS4530" s="29"/>
      <c r="DT4530" s="29"/>
      <c r="DU4530" s="29"/>
      <c r="DV4530" s="29"/>
      <c r="DW4530" s="29"/>
      <c r="DX4530" s="29"/>
      <c r="DY4530" s="29"/>
      <c r="DZ4530" s="29"/>
      <c r="EA4530" s="29"/>
      <c r="EB4530" s="29"/>
      <c r="EC4530" s="29"/>
      <c r="ED4530" s="29"/>
      <c r="EE4530" s="29"/>
      <c r="EF4530" s="29"/>
      <c r="EG4530" s="29"/>
      <c r="EH4530" s="29"/>
      <c r="EI4530" s="29"/>
      <c r="EJ4530" s="29"/>
      <c r="EK4530" s="29"/>
      <c r="EL4530" s="29"/>
      <c r="EM4530" s="29"/>
      <c r="EN4530" s="29"/>
      <c r="EO4530" s="29"/>
      <c r="EP4530" s="29"/>
      <c r="EQ4530" s="29"/>
      <c r="ER4530" s="29"/>
      <c r="ES4530" s="29"/>
      <c r="ET4530" s="29"/>
      <c r="EU4530" s="29"/>
      <c r="EV4530" s="29"/>
      <c r="EW4530" s="29"/>
      <c r="EX4530" s="29"/>
      <c r="EY4530" s="29"/>
      <c r="EZ4530" s="29"/>
      <c r="FA4530" s="29"/>
      <c r="FB4530" s="29"/>
      <c r="FC4530" s="29"/>
      <c r="FD4530" s="29"/>
      <c r="FE4530" s="29"/>
      <c r="FF4530" s="29"/>
      <c r="FG4530" s="29"/>
      <c r="FH4530" s="29"/>
      <c r="FI4530" s="29"/>
      <c r="FJ4530" s="29"/>
      <c r="FK4530" s="29"/>
      <c r="FL4530" s="29"/>
      <c r="FM4530" s="29"/>
      <c r="FN4530" s="29"/>
      <c r="FO4530" s="29"/>
      <c r="FP4530" s="29"/>
      <c r="FQ4530" s="29"/>
      <c r="FR4530" s="29"/>
      <c r="FS4530" s="29"/>
      <c r="FT4530" s="29"/>
      <c r="FU4530" s="29"/>
      <c r="FV4530" s="29"/>
      <c r="FW4530" s="29"/>
      <c r="FX4530" s="29"/>
      <c r="FY4530" s="29"/>
      <c r="FZ4530" s="29"/>
      <c r="GA4530" s="29"/>
      <c r="GB4530" s="29"/>
      <c r="GC4530" s="29"/>
      <c r="GD4530" s="29"/>
      <c r="GE4530" s="29"/>
      <c r="GF4530" s="29"/>
      <c r="GG4530" s="29"/>
      <c r="GH4530" s="29"/>
      <c r="GI4530" s="29"/>
      <c r="GJ4530" s="29"/>
      <c r="GK4530" s="29"/>
      <c r="GL4530" s="29"/>
      <c r="GM4530" s="29"/>
      <c r="GN4530" s="29"/>
      <c r="GO4530" s="29"/>
      <c r="GP4530" s="29"/>
      <c r="GQ4530" s="29"/>
      <c r="GR4530" s="29"/>
      <c r="GS4530" s="29"/>
      <c r="GT4530" s="29"/>
      <c r="GU4530" s="29"/>
      <c r="GV4530" s="29"/>
      <c r="GW4530" s="29"/>
      <c r="GX4530" s="29"/>
      <c r="GY4530" s="29"/>
      <c r="GZ4530" s="29"/>
      <c r="HA4530" s="29"/>
      <c r="HB4530" s="29"/>
      <c r="HC4530" s="29"/>
      <c r="HD4530" s="29"/>
      <c r="HE4530" s="29"/>
      <c r="HF4530" s="29"/>
      <c r="HG4530" s="29"/>
      <c r="HH4530" s="29"/>
      <c r="HI4530" s="29"/>
      <c r="HJ4530" s="29"/>
      <c r="HK4530" s="29"/>
      <c r="HL4530" s="29"/>
      <c r="HM4530" s="29"/>
      <c r="HN4530" s="29"/>
      <c r="HO4530" s="29"/>
      <c r="HP4530" s="29"/>
      <c r="HQ4530" s="29"/>
      <c r="HR4530" s="29"/>
      <c r="HS4530" s="29"/>
      <c r="HT4530" s="29"/>
      <c r="HU4530" s="29"/>
      <c r="HV4530" s="29"/>
      <c r="HW4530" s="29"/>
      <c r="HX4530" s="29"/>
      <c r="HY4530" s="29"/>
      <c r="HZ4530" s="29"/>
      <c r="IA4530" s="29"/>
      <c r="IB4530" s="29"/>
      <c r="IC4530" s="29"/>
      <c r="ID4530" s="29"/>
      <c r="IE4530" s="29"/>
      <c r="IF4530" s="29"/>
      <c r="IG4530" s="29"/>
      <c r="IH4530" s="29"/>
      <c r="II4530" s="29"/>
      <c r="IJ4530" s="29"/>
      <c r="IK4530" s="29"/>
      <c r="IL4530" s="29"/>
      <c r="IM4530" s="29"/>
      <c r="IN4530" s="29"/>
      <c r="IO4530" s="29"/>
      <c r="IP4530" s="29"/>
      <c r="IQ4530" s="29"/>
      <c r="IR4530" s="29"/>
      <c r="IS4530" s="29"/>
      <c r="IT4530" s="29"/>
      <c r="IU4530" s="29"/>
      <c r="IV4530" s="29"/>
      <c r="IW4530" s="29"/>
      <c r="IX4530" s="29"/>
      <c r="IY4530" s="29"/>
      <c r="IZ4530" s="29"/>
      <c r="JA4530" s="29"/>
      <c r="JB4530" s="29"/>
      <c r="JC4530" s="29"/>
      <c r="JD4530" s="29"/>
      <c r="JE4530" s="29"/>
      <c r="JF4530" s="29"/>
      <c r="JG4530" s="29"/>
      <c r="JH4530" s="29"/>
      <c r="JI4530" s="29"/>
      <c r="JJ4530" s="29"/>
      <c r="JK4530" s="29"/>
      <c r="JL4530" s="29"/>
      <c r="JM4530" s="29"/>
      <c r="JN4530" s="29"/>
      <c r="JO4530" s="29"/>
      <c r="JP4530" s="29"/>
      <c r="JQ4530" s="29"/>
      <c r="JR4530" s="29"/>
      <c r="JS4530" s="29"/>
      <c r="JT4530" s="29"/>
      <c r="JU4530" s="29"/>
      <c r="JV4530" s="29"/>
      <c r="JW4530" s="29"/>
      <c r="JX4530" s="29"/>
      <c r="JY4530" s="29"/>
      <c r="JZ4530" s="29"/>
      <c r="KA4530" s="29"/>
      <c r="KB4530" s="29"/>
      <c r="KC4530" s="29"/>
      <c r="KD4530" s="29"/>
      <c r="KE4530" s="29"/>
      <c r="KF4530" s="29"/>
      <c r="KG4530" s="29"/>
      <c r="KH4530" s="29"/>
      <c r="KI4530" s="29"/>
      <c r="KJ4530" s="29"/>
      <c r="KK4530" s="29"/>
      <c r="KL4530" s="29"/>
      <c r="KM4530" s="29"/>
      <c r="KN4530" s="29"/>
      <c r="KO4530" s="29"/>
      <c r="KP4530" s="29"/>
      <c r="KQ4530" s="29"/>
      <c r="KR4530" s="29"/>
      <c r="KS4530" s="29"/>
      <c r="KT4530" s="29"/>
      <c r="KU4530" s="29"/>
      <c r="KV4530" s="29"/>
      <c r="KW4530" s="29"/>
      <c r="KX4530" s="29"/>
      <c r="KY4530" s="29"/>
      <c r="KZ4530" s="29"/>
      <c r="LA4530" s="29"/>
      <c r="LB4530" s="29"/>
      <c r="LC4530" s="29"/>
      <c r="LD4530" s="29"/>
      <c r="LE4530" s="29"/>
      <c r="LF4530" s="29"/>
      <c r="LG4530" s="29"/>
      <c r="LH4530" s="29"/>
      <c r="LI4530" s="29"/>
      <c r="LJ4530" s="29"/>
      <c r="LK4530" s="29"/>
      <c r="LL4530" s="29"/>
      <c r="LM4530" s="29"/>
      <c r="LN4530" s="29"/>
      <c r="LO4530" s="29"/>
      <c r="LP4530" s="29"/>
      <c r="LQ4530" s="29"/>
      <c r="LR4530" s="29"/>
      <c r="LS4530" s="29"/>
      <c r="LT4530" s="29"/>
      <c r="LU4530" s="29"/>
      <c r="LV4530" s="29"/>
      <c r="LW4530" s="29"/>
      <c r="LX4530" s="29"/>
      <c r="LY4530" s="29"/>
      <c r="LZ4530" s="29"/>
      <c r="MA4530" s="29"/>
      <c r="MB4530" s="29"/>
      <c r="MC4530" s="29"/>
      <c r="MD4530" s="29"/>
      <c r="ME4530" s="29"/>
      <c r="MF4530" s="29"/>
      <c r="MG4530" s="29"/>
      <c r="MH4530" s="29"/>
      <c r="MI4530" s="29"/>
      <c r="MJ4530" s="29"/>
      <c r="MK4530" s="29"/>
      <c r="ML4530" s="29"/>
      <c r="MM4530" s="29"/>
      <c r="MN4530" s="29"/>
      <c r="MO4530" s="29"/>
      <c r="MP4530" s="29"/>
      <c r="MQ4530" s="29"/>
      <c r="MR4530" s="29"/>
      <c r="MS4530" s="29"/>
      <c r="MT4530" s="29"/>
      <c r="MU4530" s="29"/>
      <c r="MV4530" s="29"/>
      <c r="MW4530" s="29"/>
      <c r="MX4530" s="29"/>
      <c r="MY4530" s="29"/>
      <c r="MZ4530" s="29"/>
      <c r="NA4530" s="29"/>
      <c r="NB4530" s="29"/>
      <c r="NC4530" s="29"/>
      <c r="ND4530" s="29"/>
      <c r="NE4530" s="29"/>
      <c r="NF4530" s="29"/>
      <c r="NG4530" s="29"/>
      <c r="NH4530" s="29"/>
      <c r="NI4530" s="29"/>
      <c r="NJ4530" s="29"/>
      <c r="NK4530" s="29"/>
      <c r="NL4530" s="29"/>
      <c r="NM4530" s="29"/>
      <c r="NN4530" s="29"/>
      <c r="NO4530" s="29"/>
      <c r="NP4530" s="29"/>
      <c r="NQ4530" s="29"/>
      <c r="NR4530" s="29"/>
      <c r="NS4530" s="29"/>
      <c r="NT4530" s="29"/>
      <c r="NU4530" s="29"/>
      <c r="NV4530" s="29"/>
      <c r="NW4530" s="29"/>
      <c r="NX4530" s="29"/>
      <c r="NY4530" s="29"/>
      <c r="NZ4530" s="29"/>
      <c r="OA4530" s="29"/>
      <c r="OB4530" s="29"/>
      <c r="OC4530" s="29"/>
      <c r="OD4530" s="29"/>
      <c r="OE4530" s="29"/>
      <c r="OF4530" s="29"/>
      <c r="OG4530" s="29"/>
      <c r="OH4530" s="29"/>
    </row>
    <row r="4531" spans="1:398" ht="16.5" customHeight="1">
      <c r="A4531" s="13" t="s">
        <v>4804</v>
      </c>
      <c r="B4531" s="13"/>
      <c r="C4531" s="189"/>
      <c r="D4531" s="13"/>
      <c r="E4531" s="14" t="s">
        <v>5224</v>
      </c>
      <c r="F4531" s="14" t="s">
        <v>67</v>
      </c>
      <c r="G4531" s="14" t="s">
        <v>5225</v>
      </c>
      <c r="H4531" s="15">
        <v>2001</v>
      </c>
      <c r="I4531" s="15">
        <v>1</v>
      </c>
      <c r="J4531" s="15">
        <v>0</v>
      </c>
      <c r="K4531" s="15">
        <v>0</v>
      </c>
      <c r="L4531" s="16" t="s">
        <v>5192</v>
      </c>
      <c r="M4531" s="16"/>
      <c r="N4531" s="16" t="s">
        <v>2570</v>
      </c>
      <c r="O4531" s="17">
        <v>144</v>
      </c>
      <c r="P4531" s="17">
        <v>0</v>
      </c>
      <c r="Q4531" s="17">
        <v>0</v>
      </c>
      <c r="R4531" s="18" t="s">
        <v>33</v>
      </c>
      <c r="S4531" s="19">
        <v>60</v>
      </c>
      <c r="T4531" s="19">
        <v>110</v>
      </c>
      <c r="U4531" s="19">
        <v>1.1500000000000002E-2</v>
      </c>
      <c r="V4531" s="19">
        <v>0</v>
      </c>
      <c r="W4531" s="20">
        <v>1.2650000000000001E-3</v>
      </c>
      <c r="X4531" s="21">
        <v>0.18216000000000002</v>
      </c>
      <c r="Y4531" s="22" t="s">
        <v>33</v>
      </c>
      <c r="Z4531" s="23" t="s">
        <v>62</v>
      </c>
      <c r="AA4531" s="24" t="s">
        <v>67</v>
      </c>
      <c r="AB4531" s="14" t="s">
        <v>67</v>
      </c>
      <c r="AC4531" s="14" t="s">
        <v>67</v>
      </c>
      <c r="AD4531" s="25"/>
      <c r="AE4531" s="26"/>
      <c r="AF4531" s="27"/>
      <c r="AG4531" s="157"/>
      <c r="AH4531" s="13"/>
      <c r="AI4531" s="13"/>
      <c r="AJ4531" s="13"/>
      <c r="AK4531" s="13"/>
      <c r="AL4531" s="13"/>
      <c r="AM4531" s="13"/>
      <c r="AN4531" s="13"/>
      <c r="AO4531" s="13"/>
      <c r="AP4531" s="12"/>
      <c r="AQ4531" s="12"/>
      <c r="AR4531" s="12"/>
      <c r="AS4531" s="12"/>
      <c r="AT4531" s="12"/>
      <c r="AU4531" s="12"/>
      <c r="AV4531" s="12"/>
      <c r="AW4531" s="12"/>
      <c r="AX4531" s="12"/>
      <c r="AY4531" s="12"/>
      <c r="AZ4531" s="12"/>
      <c r="BA4531" s="12"/>
      <c r="BB4531" s="12"/>
      <c r="BC4531" s="12"/>
      <c r="BD4531" s="12"/>
      <c r="BE4531" s="12"/>
      <c r="BF4531" s="12"/>
      <c r="BG4531" s="12"/>
      <c r="BH4531" s="12"/>
      <c r="BI4531" s="12"/>
      <c r="BJ4531" s="12"/>
      <c r="BK4531" s="12"/>
      <c r="BL4531" s="12"/>
      <c r="BM4531" s="12"/>
      <c r="BN4531" s="12"/>
      <c r="BO4531" s="12"/>
      <c r="BP4531" s="12"/>
      <c r="BQ4531" s="12"/>
      <c r="BR4531" s="29"/>
      <c r="BS4531" s="29"/>
      <c r="BT4531" s="29"/>
      <c r="BU4531" s="29"/>
      <c r="BV4531" s="29"/>
      <c r="BW4531" s="29"/>
      <c r="BX4531" s="29"/>
      <c r="BY4531" s="29"/>
      <c r="BZ4531" s="29"/>
      <c r="CA4531" s="29"/>
      <c r="CB4531" s="29"/>
      <c r="CC4531" s="29"/>
      <c r="CD4531" s="29"/>
      <c r="CE4531" s="29"/>
      <c r="CF4531" s="29"/>
      <c r="CG4531" s="29"/>
      <c r="CH4531" s="29"/>
      <c r="CI4531" s="29"/>
      <c r="CJ4531" s="29"/>
      <c r="CK4531" s="29"/>
      <c r="CL4531" s="29"/>
      <c r="CM4531" s="29"/>
      <c r="CN4531" s="29"/>
      <c r="CO4531" s="29"/>
      <c r="CP4531" s="29"/>
      <c r="CQ4531" s="29"/>
      <c r="CR4531" s="29"/>
      <c r="CS4531" s="29"/>
      <c r="CT4531" s="29"/>
      <c r="CU4531" s="29"/>
      <c r="CV4531" s="29"/>
      <c r="CW4531" s="29"/>
      <c r="CX4531" s="29"/>
      <c r="CY4531" s="29"/>
      <c r="CZ4531" s="29"/>
      <c r="DA4531" s="29"/>
      <c r="DB4531" s="29"/>
      <c r="DC4531" s="29"/>
      <c r="DD4531" s="29"/>
      <c r="DE4531" s="29"/>
      <c r="DF4531" s="29"/>
      <c r="DG4531" s="29"/>
      <c r="DH4531" s="29"/>
      <c r="DI4531" s="29"/>
      <c r="DJ4531" s="29"/>
      <c r="DK4531" s="29"/>
      <c r="DL4531" s="29"/>
      <c r="DM4531" s="29"/>
      <c r="DN4531" s="29"/>
      <c r="DO4531" s="29"/>
      <c r="DP4531" s="29"/>
      <c r="DQ4531" s="29"/>
      <c r="DR4531" s="29"/>
      <c r="DS4531" s="29"/>
      <c r="DT4531" s="29"/>
      <c r="DU4531" s="29"/>
      <c r="DV4531" s="29"/>
      <c r="DW4531" s="29"/>
      <c r="DX4531" s="29"/>
      <c r="DY4531" s="29"/>
      <c r="DZ4531" s="29"/>
      <c r="EA4531" s="29"/>
      <c r="EB4531" s="29"/>
      <c r="EC4531" s="29"/>
      <c r="ED4531" s="29"/>
      <c r="EE4531" s="29"/>
      <c r="EF4531" s="29"/>
      <c r="EG4531" s="29"/>
      <c r="EH4531" s="29"/>
      <c r="EI4531" s="29"/>
      <c r="EJ4531" s="29"/>
      <c r="EK4531" s="29"/>
      <c r="EL4531" s="29"/>
      <c r="EM4531" s="29"/>
      <c r="EN4531" s="29"/>
      <c r="EO4531" s="29"/>
      <c r="EP4531" s="29"/>
      <c r="EQ4531" s="29"/>
      <c r="ER4531" s="29"/>
      <c r="ES4531" s="29"/>
      <c r="ET4531" s="29"/>
      <c r="EU4531" s="29"/>
      <c r="EV4531" s="29"/>
      <c r="EW4531" s="29"/>
      <c r="EX4531" s="29"/>
      <c r="EY4531" s="29"/>
      <c r="EZ4531" s="29"/>
      <c r="FA4531" s="29"/>
      <c r="FB4531" s="29"/>
      <c r="FC4531" s="29"/>
      <c r="FD4531" s="29"/>
      <c r="FE4531" s="29"/>
      <c r="FF4531" s="29"/>
      <c r="FG4531" s="29"/>
      <c r="FH4531" s="29"/>
      <c r="FI4531" s="29"/>
      <c r="FJ4531" s="29"/>
      <c r="FK4531" s="29"/>
      <c r="FL4531" s="29"/>
      <c r="FM4531" s="29"/>
      <c r="FN4531" s="29"/>
      <c r="FO4531" s="29"/>
      <c r="FP4531" s="29"/>
      <c r="FQ4531" s="29"/>
      <c r="FR4531" s="29"/>
      <c r="FS4531" s="29"/>
      <c r="FT4531" s="29"/>
      <c r="FU4531" s="29"/>
      <c r="FV4531" s="29"/>
      <c r="FW4531" s="29"/>
      <c r="FX4531" s="29"/>
      <c r="FY4531" s="29"/>
      <c r="FZ4531" s="29"/>
      <c r="GA4531" s="29"/>
      <c r="GB4531" s="29"/>
      <c r="GC4531" s="29"/>
      <c r="GD4531" s="29"/>
      <c r="GE4531" s="29"/>
      <c r="GF4531" s="29"/>
      <c r="GG4531" s="29"/>
      <c r="GH4531" s="29"/>
      <c r="GI4531" s="29"/>
      <c r="GJ4531" s="29"/>
      <c r="GK4531" s="29"/>
      <c r="GL4531" s="29"/>
      <c r="GM4531" s="29"/>
      <c r="GN4531" s="29"/>
      <c r="GO4531" s="29"/>
      <c r="GP4531" s="29"/>
      <c r="GQ4531" s="29"/>
      <c r="GR4531" s="29"/>
      <c r="GS4531" s="29"/>
      <c r="GT4531" s="29"/>
      <c r="GU4531" s="29"/>
      <c r="GV4531" s="29"/>
      <c r="GW4531" s="29"/>
      <c r="GX4531" s="29"/>
      <c r="GY4531" s="29"/>
      <c r="GZ4531" s="29"/>
      <c r="HA4531" s="29"/>
      <c r="HB4531" s="29"/>
      <c r="HC4531" s="29"/>
      <c r="HD4531" s="29"/>
      <c r="HE4531" s="29"/>
      <c r="HF4531" s="29"/>
      <c r="HG4531" s="29"/>
      <c r="HH4531" s="29"/>
      <c r="HI4531" s="29"/>
      <c r="HJ4531" s="29"/>
      <c r="HK4531" s="29"/>
      <c r="HL4531" s="29"/>
      <c r="HM4531" s="29"/>
      <c r="HN4531" s="29"/>
      <c r="HO4531" s="29"/>
      <c r="HP4531" s="29"/>
      <c r="HQ4531" s="29"/>
      <c r="HR4531" s="29"/>
      <c r="HS4531" s="29"/>
      <c r="HT4531" s="29"/>
      <c r="HU4531" s="29"/>
      <c r="HV4531" s="29"/>
      <c r="HW4531" s="29"/>
      <c r="HX4531" s="29"/>
      <c r="HY4531" s="29"/>
      <c r="HZ4531" s="29"/>
      <c r="IA4531" s="29"/>
      <c r="IB4531" s="29"/>
      <c r="IC4531" s="29"/>
      <c r="ID4531" s="29"/>
      <c r="IE4531" s="29"/>
      <c r="IF4531" s="29"/>
      <c r="IG4531" s="29"/>
      <c r="IH4531" s="29"/>
      <c r="II4531" s="29"/>
      <c r="IJ4531" s="29"/>
      <c r="IK4531" s="29"/>
      <c r="IL4531" s="29"/>
      <c r="IM4531" s="29"/>
      <c r="IN4531" s="29"/>
      <c r="IO4531" s="29"/>
      <c r="IP4531" s="29"/>
      <c r="IQ4531" s="29"/>
      <c r="IR4531" s="29"/>
      <c r="IS4531" s="29"/>
      <c r="IT4531" s="29"/>
      <c r="IU4531" s="29"/>
      <c r="IV4531" s="29"/>
      <c r="IW4531" s="29"/>
      <c r="IX4531" s="29"/>
      <c r="IY4531" s="29"/>
      <c r="IZ4531" s="29"/>
      <c r="JA4531" s="29"/>
      <c r="JB4531" s="29"/>
      <c r="JC4531" s="29"/>
      <c r="JD4531" s="29"/>
      <c r="JE4531" s="29"/>
      <c r="JF4531" s="29"/>
      <c r="JG4531" s="29"/>
      <c r="JH4531" s="29"/>
      <c r="JI4531" s="29"/>
      <c r="JJ4531" s="29"/>
      <c r="JK4531" s="29"/>
      <c r="JL4531" s="29"/>
      <c r="JM4531" s="29"/>
      <c r="JN4531" s="29"/>
      <c r="JO4531" s="29"/>
      <c r="JP4531" s="29"/>
      <c r="JQ4531" s="29"/>
      <c r="JR4531" s="29"/>
      <c r="JS4531" s="29"/>
      <c r="JT4531" s="29"/>
      <c r="JU4531" s="29"/>
      <c r="JV4531" s="29"/>
      <c r="JW4531" s="29"/>
      <c r="JX4531" s="29"/>
      <c r="JY4531" s="29"/>
      <c r="JZ4531" s="29"/>
      <c r="KA4531" s="29"/>
      <c r="KB4531" s="29"/>
      <c r="KC4531" s="29"/>
      <c r="KD4531" s="29"/>
      <c r="KE4531" s="29"/>
      <c r="KF4531" s="29"/>
      <c r="KG4531" s="29"/>
      <c r="KH4531" s="29"/>
      <c r="KI4531" s="29"/>
      <c r="KJ4531" s="29"/>
      <c r="KK4531" s="29"/>
      <c r="KL4531" s="29"/>
      <c r="KM4531" s="29"/>
      <c r="KN4531" s="29"/>
      <c r="KO4531" s="29"/>
      <c r="KP4531" s="29"/>
      <c r="KQ4531" s="29"/>
      <c r="KR4531" s="29"/>
      <c r="KS4531" s="29"/>
      <c r="KT4531" s="29"/>
      <c r="KU4531" s="29"/>
      <c r="KV4531" s="29"/>
      <c r="KW4531" s="29"/>
      <c r="KX4531" s="29"/>
      <c r="KY4531" s="29"/>
      <c r="KZ4531" s="29"/>
      <c r="LA4531" s="29"/>
      <c r="LB4531" s="29"/>
      <c r="LC4531" s="29"/>
      <c r="LD4531" s="29"/>
      <c r="LE4531" s="29"/>
      <c r="LF4531" s="29"/>
      <c r="LG4531" s="29"/>
      <c r="LH4531" s="29"/>
      <c r="LI4531" s="29"/>
      <c r="LJ4531" s="29"/>
      <c r="LK4531" s="29"/>
      <c r="LL4531" s="29"/>
      <c r="LM4531" s="29"/>
      <c r="LN4531" s="29"/>
      <c r="LO4531" s="29"/>
      <c r="LP4531" s="29"/>
      <c r="LQ4531" s="29"/>
      <c r="LR4531" s="29"/>
      <c r="LS4531" s="29"/>
      <c r="LT4531" s="29"/>
      <c r="LU4531" s="29"/>
      <c r="LV4531" s="29"/>
      <c r="LW4531" s="29"/>
      <c r="LX4531" s="29"/>
      <c r="LY4531" s="29"/>
      <c r="LZ4531" s="29"/>
      <c r="MA4531" s="29"/>
      <c r="MB4531" s="29"/>
      <c r="MC4531" s="29"/>
      <c r="MD4531" s="29"/>
      <c r="ME4531" s="29"/>
      <c r="MF4531" s="29"/>
      <c r="MG4531" s="29"/>
      <c r="MH4531" s="29"/>
      <c r="MI4531" s="29"/>
      <c r="MJ4531" s="29"/>
      <c r="MK4531" s="29"/>
      <c r="ML4531" s="29"/>
      <c r="MM4531" s="29"/>
      <c r="MN4531" s="29"/>
      <c r="MO4531" s="29"/>
      <c r="MP4531" s="29"/>
      <c r="MQ4531" s="29"/>
      <c r="MR4531" s="29"/>
      <c r="MS4531" s="29"/>
      <c r="MT4531" s="29"/>
      <c r="MU4531" s="29"/>
      <c r="MV4531" s="29"/>
      <c r="MW4531" s="29"/>
      <c r="MX4531" s="29"/>
      <c r="MY4531" s="29"/>
      <c r="MZ4531" s="29"/>
      <c r="NA4531" s="29"/>
      <c r="NB4531" s="29"/>
      <c r="NC4531" s="29"/>
      <c r="ND4531" s="29"/>
      <c r="NE4531" s="29"/>
      <c r="NF4531" s="29"/>
      <c r="NG4531" s="29"/>
      <c r="NH4531" s="29"/>
      <c r="NI4531" s="29"/>
      <c r="NJ4531" s="29"/>
      <c r="NK4531" s="29"/>
      <c r="NL4531" s="29"/>
      <c r="NM4531" s="29"/>
      <c r="NN4531" s="29"/>
      <c r="NO4531" s="29"/>
      <c r="NP4531" s="29"/>
      <c r="NQ4531" s="29"/>
      <c r="NR4531" s="29"/>
      <c r="NS4531" s="29"/>
      <c r="NT4531" s="29"/>
      <c r="NU4531" s="29"/>
      <c r="NV4531" s="29"/>
      <c r="NW4531" s="29"/>
      <c r="NX4531" s="29"/>
      <c r="NY4531" s="29"/>
      <c r="NZ4531" s="29"/>
      <c r="OA4531" s="29"/>
      <c r="OB4531" s="29"/>
      <c r="OC4531" s="29"/>
      <c r="OD4531" s="29"/>
      <c r="OE4531" s="29"/>
      <c r="OF4531" s="29"/>
      <c r="OG4531" s="29"/>
      <c r="OH4531" s="29"/>
    </row>
    <row r="4532" spans="1:398" ht="16.5" customHeight="1">
      <c r="A4532" s="13" t="s">
        <v>4804</v>
      </c>
      <c r="B4532" s="13"/>
      <c r="C4532" s="189"/>
      <c r="D4532" s="13"/>
      <c r="E4532" s="14" t="s">
        <v>4921</v>
      </c>
      <c r="F4532" s="14" t="s">
        <v>67</v>
      </c>
      <c r="G4532" s="14" t="s">
        <v>67</v>
      </c>
      <c r="H4532" s="15">
        <v>2007</v>
      </c>
      <c r="I4532" s="15">
        <v>1</v>
      </c>
      <c r="J4532" s="15">
        <v>0</v>
      </c>
      <c r="K4532" s="15">
        <v>0</v>
      </c>
      <c r="L4532" s="16" t="s">
        <v>4912</v>
      </c>
      <c r="M4532" s="16"/>
      <c r="N4532" s="16" t="s">
        <v>2570</v>
      </c>
      <c r="O4532" s="17">
        <v>2</v>
      </c>
      <c r="P4532" s="17">
        <v>0</v>
      </c>
      <c r="Q4532" s="17">
        <v>0</v>
      </c>
      <c r="R4532" s="18" t="s">
        <v>33</v>
      </c>
      <c r="S4532" s="19">
        <v>60</v>
      </c>
      <c r="T4532" s="19">
        <v>110</v>
      </c>
      <c r="U4532" s="19">
        <v>1</v>
      </c>
      <c r="V4532" s="19">
        <v>0</v>
      </c>
      <c r="W4532" s="20">
        <v>0.11</v>
      </c>
      <c r="X4532" s="21">
        <v>0.22</v>
      </c>
      <c r="Y4532" s="22" t="s">
        <v>33</v>
      </c>
      <c r="Z4532" s="23" t="s">
        <v>62</v>
      </c>
      <c r="AA4532" s="24" t="s">
        <v>67</v>
      </c>
      <c r="AB4532" s="14" t="s">
        <v>67</v>
      </c>
      <c r="AC4532" s="14" t="s">
        <v>67</v>
      </c>
      <c r="AD4532" s="25"/>
      <c r="AE4532" s="26"/>
      <c r="AF4532" s="27"/>
      <c r="AG4532" s="157"/>
      <c r="AH4532" s="13"/>
      <c r="AI4532" s="13"/>
      <c r="AJ4532" s="13"/>
      <c r="AK4532" s="13"/>
      <c r="AL4532" s="13"/>
      <c r="AM4532" s="13"/>
      <c r="AN4532" s="13"/>
      <c r="AO4532" s="13"/>
      <c r="AP4532" s="12"/>
      <c r="AQ4532" s="12"/>
      <c r="AR4532" s="12"/>
      <c r="AS4532" s="12"/>
      <c r="AT4532" s="12"/>
      <c r="AU4532" s="12"/>
      <c r="AV4532" s="12"/>
      <c r="AW4532" s="12"/>
      <c r="AX4532" s="12"/>
      <c r="AY4532" s="12"/>
      <c r="AZ4532" s="12"/>
      <c r="BA4532" s="12"/>
      <c r="BB4532" s="12"/>
      <c r="BC4532" s="12"/>
      <c r="BD4532" s="12"/>
      <c r="BE4532" s="12"/>
      <c r="BF4532" s="12"/>
      <c r="BG4532" s="12"/>
      <c r="BH4532" s="12"/>
      <c r="BI4532" s="12"/>
      <c r="BJ4532" s="12"/>
      <c r="BK4532" s="12"/>
      <c r="BL4532" s="12"/>
      <c r="BM4532" s="12"/>
      <c r="BN4532" s="12"/>
      <c r="BO4532" s="12"/>
      <c r="BP4532" s="12"/>
      <c r="BQ4532" s="12"/>
      <c r="BR4532" s="29"/>
      <c r="BS4532" s="29"/>
      <c r="BT4532" s="29"/>
      <c r="BU4532" s="29"/>
      <c r="BV4532" s="29"/>
      <c r="BW4532" s="29"/>
      <c r="BX4532" s="29"/>
      <c r="BY4532" s="29"/>
      <c r="BZ4532" s="29"/>
      <c r="CA4532" s="29"/>
      <c r="CB4532" s="29"/>
      <c r="CC4532" s="29"/>
      <c r="CD4532" s="29"/>
      <c r="CE4532" s="29"/>
      <c r="CF4532" s="29"/>
      <c r="CG4532" s="29"/>
      <c r="CH4532" s="29"/>
      <c r="CI4532" s="29"/>
      <c r="CJ4532" s="29"/>
      <c r="CK4532" s="29"/>
      <c r="CL4532" s="29"/>
      <c r="CM4532" s="29"/>
      <c r="CN4532" s="29"/>
      <c r="CO4532" s="29"/>
      <c r="CP4532" s="29"/>
      <c r="CQ4532" s="29"/>
      <c r="CR4532" s="29"/>
      <c r="CS4532" s="29"/>
      <c r="CT4532" s="29"/>
      <c r="CU4532" s="29"/>
      <c r="CV4532" s="29"/>
      <c r="CW4532" s="29"/>
      <c r="CX4532" s="29"/>
      <c r="CY4532" s="29"/>
      <c r="CZ4532" s="29"/>
      <c r="DA4532" s="29"/>
      <c r="DB4532" s="29"/>
      <c r="DC4532" s="29"/>
      <c r="DD4532" s="29"/>
      <c r="DE4532" s="29"/>
      <c r="DF4532" s="29"/>
      <c r="DG4532" s="29"/>
      <c r="DH4532" s="29"/>
      <c r="DI4532" s="29"/>
      <c r="DJ4532" s="29"/>
      <c r="DK4532" s="29"/>
      <c r="DL4532" s="29"/>
      <c r="DM4532" s="29"/>
      <c r="DN4532" s="29"/>
      <c r="DO4532" s="29"/>
      <c r="DP4532" s="29"/>
      <c r="DQ4532" s="29"/>
      <c r="DR4532" s="29"/>
      <c r="DS4532" s="29"/>
      <c r="DT4532" s="29"/>
      <c r="DU4532" s="29"/>
      <c r="DV4532" s="29"/>
      <c r="DW4532" s="29"/>
      <c r="DX4532" s="29"/>
      <c r="DY4532" s="29"/>
      <c r="DZ4532" s="29"/>
      <c r="EA4532" s="29"/>
      <c r="EB4532" s="29"/>
      <c r="EC4532" s="29"/>
      <c r="ED4532" s="29"/>
      <c r="EE4532" s="29"/>
      <c r="EF4532" s="29"/>
      <c r="EG4532" s="29"/>
      <c r="EH4532" s="29"/>
      <c r="EI4532" s="29"/>
      <c r="EJ4532" s="29"/>
      <c r="EK4532" s="29"/>
      <c r="EL4532" s="29"/>
      <c r="EM4532" s="29"/>
      <c r="EN4532" s="29"/>
      <c r="EO4532" s="29"/>
      <c r="EP4532" s="29"/>
      <c r="EQ4532" s="29"/>
      <c r="ER4532" s="29"/>
      <c r="ES4532" s="29"/>
      <c r="ET4532" s="29"/>
      <c r="EU4532" s="29"/>
      <c r="EV4532" s="29"/>
      <c r="EW4532" s="29"/>
      <c r="EX4532" s="29"/>
      <c r="EY4532" s="29"/>
      <c r="EZ4532" s="29"/>
      <c r="FA4532" s="29"/>
      <c r="FB4532" s="29"/>
      <c r="FC4532" s="29"/>
      <c r="FD4532" s="29"/>
      <c r="FE4532" s="29"/>
      <c r="FF4532" s="29"/>
      <c r="FG4532" s="29"/>
      <c r="FH4532" s="29"/>
      <c r="FI4532" s="29"/>
      <c r="FJ4532" s="29"/>
      <c r="FK4532" s="29"/>
      <c r="FL4532" s="29"/>
      <c r="FM4532" s="29"/>
      <c r="FN4532" s="29"/>
      <c r="FO4532" s="29"/>
      <c r="FP4532" s="29"/>
      <c r="FQ4532" s="29"/>
      <c r="FR4532" s="29"/>
      <c r="FS4532" s="29"/>
      <c r="FT4532" s="29"/>
      <c r="FU4532" s="29"/>
      <c r="FV4532" s="29"/>
      <c r="FW4532" s="29"/>
      <c r="FX4532" s="29"/>
      <c r="FY4532" s="29"/>
      <c r="FZ4532" s="29"/>
      <c r="GA4532" s="29"/>
      <c r="GB4532" s="29"/>
      <c r="GC4532" s="29"/>
      <c r="GD4532" s="29"/>
      <c r="GE4532" s="29"/>
      <c r="GF4532" s="29"/>
      <c r="GG4532" s="29"/>
      <c r="GH4532" s="29"/>
      <c r="GI4532" s="29"/>
      <c r="GJ4532" s="29"/>
      <c r="GK4532" s="29"/>
      <c r="GL4532" s="29"/>
      <c r="GM4532" s="29"/>
      <c r="GN4532" s="29"/>
      <c r="GO4532" s="29"/>
      <c r="GP4532" s="29"/>
      <c r="GQ4532" s="29"/>
      <c r="GR4532" s="29"/>
      <c r="GS4532" s="29"/>
      <c r="GT4532" s="29"/>
      <c r="GU4532" s="29"/>
      <c r="GV4532" s="29"/>
      <c r="GW4532" s="29"/>
      <c r="GX4532" s="29"/>
      <c r="GY4532" s="29"/>
      <c r="GZ4532" s="29"/>
      <c r="HA4532" s="29"/>
      <c r="HB4532" s="29"/>
      <c r="HC4532" s="29"/>
      <c r="HD4532" s="29"/>
      <c r="HE4532" s="29"/>
      <c r="HF4532" s="29"/>
      <c r="HG4532" s="29"/>
      <c r="HH4532" s="29"/>
      <c r="HI4532" s="29"/>
      <c r="HJ4532" s="29"/>
      <c r="HK4532" s="29"/>
      <c r="HL4532" s="29"/>
      <c r="HM4532" s="29"/>
      <c r="HN4532" s="29"/>
      <c r="HO4532" s="29"/>
      <c r="HP4532" s="29"/>
      <c r="HQ4532" s="29"/>
      <c r="HR4532" s="29"/>
      <c r="HS4532" s="29"/>
      <c r="HT4532" s="29"/>
      <c r="HU4532" s="29"/>
      <c r="HV4532" s="29"/>
      <c r="HW4532" s="29"/>
      <c r="HX4532" s="29"/>
      <c r="HY4532" s="29"/>
      <c r="HZ4532" s="29"/>
      <c r="IA4532" s="29"/>
      <c r="IB4532" s="29"/>
      <c r="IC4532" s="29"/>
      <c r="ID4532" s="29"/>
      <c r="IE4532" s="29"/>
      <c r="IF4532" s="29"/>
      <c r="IG4532" s="29"/>
      <c r="IH4532" s="29"/>
      <c r="II4532" s="29"/>
      <c r="IJ4532" s="29"/>
      <c r="IK4532" s="29"/>
      <c r="IL4532" s="29"/>
      <c r="IM4532" s="29"/>
      <c r="IN4532" s="29"/>
      <c r="IO4532" s="29"/>
      <c r="IP4532" s="29"/>
      <c r="IQ4532" s="29"/>
      <c r="IR4532" s="29"/>
      <c r="IS4532" s="29"/>
      <c r="IT4532" s="29"/>
      <c r="IU4532" s="29"/>
      <c r="IV4532" s="29"/>
      <c r="IW4532" s="29"/>
      <c r="IX4532" s="29"/>
      <c r="IY4532" s="29"/>
      <c r="IZ4532" s="29"/>
      <c r="JA4532" s="29"/>
      <c r="JB4532" s="29"/>
      <c r="JC4532" s="29"/>
      <c r="JD4532" s="29"/>
      <c r="JE4532" s="29"/>
      <c r="JF4532" s="29"/>
      <c r="JG4532" s="29"/>
      <c r="JH4532" s="29"/>
      <c r="JI4532" s="29"/>
      <c r="JJ4532" s="29"/>
      <c r="JK4532" s="29"/>
      <c r="JL4532" s="29"/>
      <c r="JM4532" s="29"/>
      <c r="JN4532" s="29"/>
      <c r="JO4532" s="29"/>
      <c r="JP4532" s="29"/>
      <c r="JQ4532" s="29"/>
      <c r="JR4532" s="29"/>
      <c r="JS4532" s="29"/>
      <c r="JT4532" s="29"/>
      <c r="JU4532" s="29"/>
      <c r="JV4532" s="29"/>
      <c r="JW4532" s="29"/>
      <c r="JX4532" s="29"/>
      <c r="JY4532" s="29"/>
      <c r="JZ4532" s="29"/>
      <c r="KA4532" s="29"/>
      <c r="KB4532" s="29"/>
      <c r="KC4532" s="29"/>
      <c r="KD4532" s="29"/>
      <c r="KE4532" s="29"/>
      <c r="KF4532" s="29"/>
      <c r="KG4532" s="29"/>
      <c r="KH4532" s="29"/>
      <c r="KI4532" s="29"/>
      <c r="KJ4532" s="29"/>
      <c r="KK4532" s="29"/>
      <c r="KL4532" s="29"/>
      <c r="KM4532" s="29"/>
      <c r="KN4532" s="29"/>
      <c r="KO4532" s="29"/>
      <c r="KP4532" s="29"/>
      <c r="KQ4532" s="29"/>
      <c r="KR4532" s="29"/>
      <c r="KS4532" s="29"/>
      <c r="KT4532" s="29"/>
      <c r="KU4532" s="29"/>
      <c r="KV4532" s="29"/>
      <c r="KW4532" s="29"/>
      <c r="KX4532" s="29"/>
      <c r="KY4532" s="29"/>
      <c r="KZ4532" s="29"/>
      <c r="LA4532" s="29"/>
      <c r="LB4532" s="29"/>
      <c r="LC4532" s="29"/>
      <c r="LD4532" s="29"/>
      <c r="LE4532" s="29"/>
      <c r="LF4532" s="29"/>
      <c r="LG4532" s="29"/>
      <c r="LH4532" s="29"/>
      <c r="LI4532" s="29"/>
      <c r="LJ4532" s="29"/>
      <c r="LK4532" s="29"/>
      <c r="LL4532" s="29"/>
      <c r="LM4532" s="29"/>
      <c r="LN4532" s="29"/>
      <c r="LO4532" s="29"/>
      <c r="LP4532" s="29"/>
      <c r="LQ4532" s="29"/>
      <c r="LR4532" s="29"/>
      <c r="LS4532" s="29"/>
      <c r="LT4532" s="29"/>
      <c r="LU4532" s="29"/>
      <c r="LV4532" s="29"/>
      <c r="LW4532" s="29"/>
      <c r="LX4532" s="29"/>
      <c r="LY4532" s="29"/>
      <c r="LZ4532" s="29"/>
      <c r="MA4532" s="29"/>
      <c r="MB4532" s="29"/>
      <c r="MC4532" s="29"/>
      <c r="MD4532" s="29"/>
      <c r="ME4532" s="29"/>
      <c r="MF4532" s="29"/>
      <c r="MG4532" s="29"/>
      <c r="MH4532" s="29"/>
      <c r="MI4532" s="29"/>
      <c r="MJ4532" s="29"/>
      <c r="MK4532" s="29"/>
      <c r="ML4532" s="29"/>
      <c r="MM4532" s="29"/>
      <c r="MN4532" s="29"/>
      <c r="MO4532" s="29"/>
      <c r="MP4532" s="29"/>
      <c r="MQ4532" s="29"/>
      <c r="MR4532" s="29"/>
      <c r="MS4532" s="29"/>
      <c r="MT4532" s="29"/>
      <c r="MU4532" s="29"/>
      <c r="MV4532" s="29"/>
      <c r="MW4532" s="29"/>
      <c r="MX4532" s="29"/>
      <c r="MY4532" s="29"/>
      <c r="MZ4532" s="29"/>
      <c r="NA4532" s="29"/>
      <c r="NB4532" s="29"/>
      <c r="NC4532" s="29"/>
      <c r="ND4532" s="29"/>
      <c r="NE4532" s="29"/>
      <c r="NF4532" s="29"/>
      <c r="NG4532" s="29"/>
      <c r="NH4532" s="29"/>
      <c r="NI4532" s="29"/>
      <c r="NJ4532" s="29"/>
      <c r="NK4532" s="29"/>
      <c r="NL4532" s="29"/>
      <c r="NM4532" s="29"/>
      <c r="NN4532" s="29"/>
      <c r="NO4532" s="29"/>
      <c r="NP4532" s="29"/>
      <c r="NQ4532" s="29"/>
      <c r="NR4532" s="29"/>
      <c r="NS4532" s="29"/>
      <c r="NT4532" s="29"/>
      <c r="NU4532" s="29"/>
      <c r="NV4532" s="29"/>
      <c r="NW4532" s="29"/>
      <c r="NX4532" s="29"/>
      <c r="NY4532" s="29"/>
      <c r="NZ4532" s="29"/>
      <c r="OA4532" s="29"/>
      <c r="OB4532" s="29"/>
      <c r="OC4532" s="29"/>
      <c r="OD4532" s="29"/>
      <c r="OE4532" s="29"/>
      <c r="OF4532" s="29"/>
      <c r="OG4532" s="29"/>
      <c r="OH4532" s="29"/>
    </row>
    <row r="4533" spans="1:398" ht="16.5" customHeight="1">
      <c r="A4533" s="13" t="s">
        <v>4804</v>
      </c>
      <c r="B4533" s="13"/>
      <c r="C4533" s="189"/>
      <c r="D4533" s="13"/>
      <c r="E4533" s="14" t="s">
        <v>5378</v>
      </c>
      <c r="F4533" s="14" t="s">
        <v>5380</v>
      </c>
      <c r="G4533" s="14" t="s">
        <v>5381</v>
      </c>
      <c r="H4533" s="15">
        <v>2019</v>
      </c>
      <c r="I4533" s="15">
        <v>1</v>
      </c>
      <c r="J4533" s="15">
        <v>0</v>
      </c>
      <c r="K4533" s="15">
        <v>0</v>
      </c>
      <c r="L4533" s="16" t="s">
        <v>5348</v>
      </c>
      <c r="M4533" s="16"/>
      <c r="N4533" s="16" t="s">
        <v>2570</v>
      </c>
      <c r="O4533" s="17">
        <v>80</v>
      </c>
      <c r="P4533" s="17">
        <v>0</v>
      </c>
      <c r="Q4533" s="17">
        <v>0</v>
      </c>
      <c r="R4533" s="18" t="s">
        <v>33</v>
      </c>
      <c r="S4533" s="19">
        <v>60</v>
      </c>
      <c r="T4533" s="19">
        <v>110</v>
      </c>
      <c r="U4533" s="19">
        <v>3.1363636363636364E-2</v>
      </c>
      <c r="V4533" s="19">
        <v>0</v>
      </c>
      <c r="W4533" s="20">
        <v>3.4499999999999999E-3</v>
      </c>
      <c r="X4533" s="21">
        <v>0.27600000000000002</v>
      </c>
      <c r="Y4533" s="22" t="s">
        <v>33</v>
      </c>
      <c r="Z4533" s="23" t="s">
        <v>9052</v>
      </c>
      <c r="AA4533" s="24" t="s">
        <v>67</v>
      </c>
      <c r="AB4533" s="14" t="s">
        <v>67</v>
      </c>
      <c r="AC4533" s="14" t="s">
        <v>67</v>
      </c>
      <c r="AD4533" s="25"/>
      <c r="AE4533" s="26"/>
      <c r="AF4533" s="27"/>
      <c r="AG4533" s="157"/>
      <c r="AH4533" s="13"/>
      <c r="AI4533" s="13"/>
      <c r="AJ4533" s="13"/>
      <c r="AK4533" s="13"/>
      <c r="AL4533" s="13"/>
      <c r="AM4533" s="13"/>
      <c r="AN4533" s="13"/>
      <c r="AO4533" s="13"/>
      <c r="AP4533" s="12"/>
      <c r="AQ4533" s="12"/>
      <c r="AR4533" s="12"/>
      <c r="AS4533" s="12"/>
      <c r="AT4533" s="12"/>
      <c r="AU4533" s="12"/>
      <c r="AV4533" s="12"/>
      <c r="AW4533" s="12"/>
      <c r="AX4533" s="12"/>
      <c r="AY4533" s="12"/>
      <c r="AZ4533" s="12"/>
      <c r="BA4533" s="12"/>
      <c r="BB4533" s="12"/>
      <c r="BC4533" s="12"/>
      <c r="BD4533" s="12"/>
      <c r="BE4533" s="12"/>
      <c r="BF4533" s="12"/>
      <c r="BG4533" s="12"/>
      <c r="BH4533" s="12"/>
      <c r="BI4533" s="12"/>
      <c r="BJ4533" s="12"/>
      <c r="BK4533" s="12"/>
      <c r="BL4533" s="12"/>
      <c r="BM4533" s="12"/>
      <c r="BN4533" s="12"/>
      <c r="BO4533" s="12"/>
      <c r="BP4533" s="12"/>
      <c r="BQ4533" s="12"/>
      <c r="BR4533" s="29"/>
      <c r="BS4533" s="29"/>
      <c r="BT4533" s="29"/>
      <c r="BU4533" s="29"/>
      <c r="BV4533" s="29"/>
      <c r="BW4533" s="29"/>
      <c r="BX4533" s="29"/>
      <c r="BY4533" s="29"/>
      <c r="BZ4533" s="29"/>
      <c r="CA4533" s="29"/>
      <c r="CB4533" s="29"/>
      <c r="CC4533" s="29"/>
      <c r="CD4533" s="29"/>
      <c r="CE4533" s="29"/>
      <c r="CF4533" s="29"/>
      <c r="CG4533" s="29"/>
      <c r="CH4533" s="29"/>
      <c r="CI4533" s="29"/>
      <c r="CJ4533" s="29"/>
      <c r="CK4533" s="29"/>
      <c r="CL4533" s="29"/>
      <c r="CM4533" s="29"/>
      <c r="CN4533" s="29"/>
      <c r="CO4533" s="29"/>
      <c r="CP4533" s="29"/>
      <c r="CQ4533" s="29"/>
      <c r="CR4533" s="29"/>
      <c r="CS4533" s="29"/>
      <c r="CT4533" s="29"/>
      <c r="CU4533" s="29"/>
      <c r="CV4533" s="29"/>
      <c r="CW4533" s="29"/>
      <c r="CX4533" s="29"/>
      <c r="CY4533" s="29"/>
      <c r="CZ4533" s="29"/>
      <c r="DA4533" s="29"/>
      <c r="DB4533" s="29"/>
      <c r="DC4533" s="29"/>
      <c r="DD4533" s="29"/>
      <c r="DE4533" s="29"/>
      <c r="DF4533" s="29"/>
      <c r="DG4533" s="29"/>
      <c r="DH4533" s="29"/>
      <c r="DI4533" s="29"/>
      <c r="DJ4533" s="29"/>
      <c r="DK4533" s="29"/>
      <c r="DL4533" s="29"/>
      <c r="DM4533" s="29"/>
      <c r="DN4533" s="29"/>
      <c r="DO4533" s="29"/>
      <c r="DP4533" s="29"/>
      <c r="DQ4533" s="29"/>
      <c r="DR4533" s="29"/>
      <c r="DS4533" s="29"/>
      <c r="DT4533" s="29"/>
      <c r="DU4533" s="29"/>
      <c r="DV4533" s="29"/>
      <c r="DW4533" s="29"/>
      <c r="DX4533" s="29"/>
      <c r="DY4533" s="29"/>
      <c r="DZ4533" s="29"/>
      <c r="EA4533" s="29"/>
      <c r="EB4533" s="29"/>
      <c r="EC4533" s="29"/>
      <c r="ED4533" s="29"/>
      <c r="EE4533" s="29"/>
      <c r="EF4533" s="29"/>
      <c r="EG4533" s="29"/>
      <c r="EH4533" s="29"/>
      <c r="EI4533" s="29"/>
      <c r="EJ4533" s="29"/>
      <c r="EK4533" s="29"/>
      <c r="EL4533" s="29"/>
      <c r="EM4533" s="29"/>
      <c r="EN4533" s="29"/>
      <c r="EO4533" s="29"/>
      <c r="EP4533" s="29"/>
      <c r="EQ4533" s="29"/>
      <c r="ER4533" s="29"/>
      <c r="ES4533" s="29"/>
      <c r="ET4533" s="29"/>
      <c r="EU4533" s="29"/>
      <c r="EV4533" s="29"/>
      <c r="EW4533" s="29"/>
      <c r="EX4533" s="29"/>
      <c r="EY4533" s="29"/>
      <c r="EZ4533" s="29"/>
      <c r="FA4533" s="29"/>
      <c r="FB4533" s="29"/>
      <c r="FC4533" s="29"/>
      <c r="FD4533" s="29"/>
      <c r="FE4533" s="29"/>
      <c r="FF4533" s="29"/>
      <c r="FG4533" s="29"/>
      <c r="FH4533" s="29"/>
      <c r="FI4533" s="29"/>
      <c r="FJ4533" s="29"/>
      <c r="FK4533" s="29"/>
      <c r="FL4533" s="29"/>
      <c r="FM4533" s="29"/>
      <c r="FN4533" s="29"/>
      <c r="FO4533" s="29"/>
      <c r="FP4533" s="29"/>
      <c r="FQ4533" s="29"/>
      <c r="FR4533" s="29"/>
      <c r="FS4533" s="29"/>
      <c r="FT4533" s="29"/>
      <c r="FU4533" s="29"/>
      <c r="FV4533" s="29"/>
      <c r="FW4533" s="29"/>
      <c r="FX4533" s="29"/>
      <c r="FY4533" s="29"/>
      <c r="FZ4533" s="29"/>
      <c r="GA4533" s="29"/>
      <c r="GB4533" s="29"/>
      <c r="GC4533" s="29"/>
      <c r="GD4533" s="29"/>
      <c r="GE4533" s="29"/>
      <c r="GF4533" s="29"/>
      <c r="GG4533" s="29"/>
      <c r="GH4533" s="29"/>
      <c r="GI4533" s="29"/>
      <c r="GJ4533" s="29"/>
      <c r="GK4533" s="29"/>
      <c r="GL4533" s="29"/>
      <c r="GM4533" s="29"/>
      <c r="GN4533" s="29"/>
      <c r="GO4533" s="29"/>
      <c r="GP4533" s="29"/>
      <c r="GQ4533" s="29"/>
      <c r="GR4533" s="29"/>
      <c r="GS4533" s="29"/>
      <c r="GT4533" s="29"/>
      <c r="GU4533" s="29"/>
      <c r="GV4533" s="29"/>
      <c r="GW4533" s="29"/>
      <c r="GX4533" s="29"/>
      <c r="GY4533" s="29"/>
      <c r="GZ4533" s="29"/>
      <c r="HA4533" s="29"/>
      <c r="HB4533" s="29"/>
      <c r="HC4533" s="29"/>
      <c r="HD4533" s="29"/>
      <c r="HE4533" s="29"/>
      <c r="HF4533" s="29"/>
      <c r="HG4533" s="29"/>
      <c r="HH4533" s="29"/>
      <c r="HI4533" s="29"/>
      <c r="HJ4533" s="29"/>
      <c r="HK4533" s="29"/>
      <c r="HL4533" s="29"/>
      <c r="HM4533" s="29"/>
      <c r="HN4533" s="29"/>
      <c r="HO4533" s="29"/>
      <c r="HP4533" s="29"/>
      <c r="HQ4533" s="29"/>
      <c r="HR4533" s="29"/>
      <c r="HS4533" s="29"/>
      <c r="HT4533" s="29"/>
      <c r="HU4533" s="29"/>
      <c r="HV4533" s="29"/>
      <c r="HW4533" s="29"/>
      <c r="HX4533" s="29"/>
      <c r="HY4533" s="29"/>
      <c r="HZ4533" s="29"/>
      <c r="IA4533" s="29"/>
      <c r="IB4533" s="29"/>
      <c r="IC4533" s="29"/>
      <c r="ID4533" s="29"/>
      <c r="IE4533" s="29"/>
      <c r="IF4533" s="29"/>
      <c r="IG4533" s="29"/>
      <c r="IH4533" s="29"/>
      <c r="II4533" s="29"/>
      <c r="IJ4533" s="29"/>
      <c r="IK4533" s="29"/>
      <c r="IL4533" s="29"/>
      <c r="IM4533" s="29"/>
      <c r="IN4533" s="29"/>
      <c r="IO4533" s="29"/>
      <c r="IP4533" s="29"/>
      <c r="IQ4533" s="29"/>
      <c r="IR4533" s="29"/>
      <c r="IS4533" s="29"/>
      <c r="IT4533" s="29"/>
      <c r="IU4533" s="29"/>
      <c r="IV4533" s="29"/>
      <c r="IW4533" s="29"/>
      <c r="IX4533" s="29"/>
      <c r="IY4533" s="29"/>
      <c r="IZ4533" s="29"/>
      <c r="JA4533" s="29"/>
      <c r="JB4533" s="29"/>
      <c r="JC4533" s="29"/>
      <c r="JD4533" s="29"/>
      <c r="JE4533" s="29"/>
      <c r="JF4533" s="29"/>
      <c r="JG4533" s="29"/>
      <c r="JH4533" s="29"/>
      <c r="JI4533" s="29"/>
      <c r="JJ4533" s="29"/>
      <c r="JK4533" s="29"/>
      <c r="JL4533" s="29"/>
      <c r="JM4533" s="29"/>
      <c r="JN4533" s="29"/>
      <c r="JO4533" s="29"/>
      <c r="JP4533" s="29"/>
      <c r="JQ4533" s="29"/>
      <c r="JR4533" s="29"/>
      <c r="JS4533" s="29"/>
      <c r="JT4533" s="29"/>
      <c r="JU4533" s="29"/>
      <c r="JV4533" s="29"/>
      <c r="JW4533" s="29"/>
      <c r="JX4533" s="29"/>
      <c r="JY4533" s="29"/>
      <c r="JZ4533" s="29"/>
      <c r="KA4533" s="29"/>
      <c r="KB4533" s="29"/>
      <c r="KC4533" s="29"/>
      <c r="KD4533" s="29"/>
      <c r="KE4533" s="29"/>
      <c r="KF4533" s="29"/>
      <c r="KG4533" s="29"/>
      <c r="KH4533" s="29"/>
      <c r="KI4533" s="29"/>
      <c r="KJ4533" s="29"/>
      <c r="KK4533" s="29"/>
      <c r="KL4533" s="29"/>
      <c r="KM4533" s="29"/>
      <c r="KN4533" s="29"/>
      <c r="KO4533" s="29"/>
      <c r="KP4533" s="29"/>
      <c r="KQ4533" s="29"/>
      <c r="KR4533" s="29"/>
      <c r="KS4533" s="29"/>
      <c r="KT4533" s="29"/>
      <c r="KU4533" s="29"/>
      <c r="KV4533" s="29"/>
      <c r="KW4533" s="29"/>
      <c r="KX4533" s="29"/>
      <c r="KY4533" s="29"/>
      <c r="KZ4533" s="29"/>
      <c r="LA4533" s="29"/>
      <c r="LB4533" s="29"/>
      <c r="LC4533" s="29"/>
      <c r="LD4533" s="29"/>
      <c r="LE4533" s="29"/>
      <c r="LF4533" s="29"/>
      <c r="LG4533" s="29"/>
      <c r="LH4533" s="29"/>
      <c r="LI4533" s="29"/>
      <c r="LJ4533" s="29"/>
      <c r="LK4533" s="29"/>
      <c r="LL4533" s="29"/>
      <c r="LM4533" s="29"/>
      <c r="LN4533" s="29"/>
      <c r="LO4533" s="29"/>
      <c r="LP4533" s="29"/>
      <c r="LQ4533" s="29"/>
      <c r="LR4533" s="29"/>
      <c r="LS4533" s="29"/>
      <c r="LT4533" s="29"/>
      <c r="LU4533" s="29"/>
      <c r="LV4533" s="29"/>
      <c r="LW4533" s="29"/>
      <c r="LX4533" s="29"/>
      <c r="LY4533" s="29"/>
      <c r="LZ4533" s="29"/>
      <c r="MA4533" s="29"/>
      <c r="MB4533" s="29"/>
      <c r="MC4533" s="29"/>
      <c r="MD4533" s="29"/>
      <c r="ME4533" s="29"/>
      <c r="MF4533" s="29"/>
      <c r="MG4533" s="29"/>
      <c r="MH4533" s="29"/>
      <c r="MI4533" s="29"/>
      <c r="MJ4533" s="29"/>
      <c r="MK4533" s="29"/>
      <c r="ML4533" s="29"/>
      <c r="MM4533" s="29"/>
      <c r="MN4533" s="29"/>
      <c r="MO4533" s="29"/>
      <c r="MP4533" s="29"/>
      <c r="MQ4533" s="29"/>
      <c r="MR4533" s="29"/>
      <c r="MS4533" s="29"/>
      <c r="MT4533" s="29"/>
      <c r="MU4533" s="29"/>
      <c r="MV4533" s="29"/>
      <c r="MW4533" s="29"/>
      <c r="MX4533" s="29"/>
      <c r="MY4533" s="29"/>
      <c r="MZ4533" s="29"/>
      <c r="NA4533" s="29"/>
      <c r="NB4533" s="29"/>
      <c r="NC4533" s="29"/>
      <c r="ND4533" s="29"/>
      <c r="NE4533" s="29"/>
      <c r="NF4533" s="29"/>
      <c r="NG4533" s="29"/>
      <c r="NH4533" s="29"/>
      <c r="NI4533" s="29"/>
      <c r="NJ4533" s="29"/>
      <c r="NK4533" s="29"/>
      <c r="NL4533" s="29"/>
      <c r="NM4533" s="29"/>
      <c r="NN4533" s="29"/>
      <c r="NO4533" s="29"/>
      <c r="NP4533" s="29"/>
      <c r="NQ4533" s="29"/>
      <c r="NR4533" s="29"/>
      <c r="NS4533" s="29"/>
      <c r="NT4533" s="29"/>
      <c r="NU4533" s="29"/>
      <c r="NV4533" s="29"/>
      <c r="NW4533" s="29"/>
      <c r="NX4533" s="29"/>
      <c r="NY4533" s="29"/>
      <c r="NZ4533" s="29"/>
      <c r="OA4533" s="29"/>
      <c r="OB4533" s="29"/>
      <c r="OC4533" s="29"/>
      <c r="OD4533" s="29"/>
      <c r="OE4533" s="29"/>
      <c r="OF4533" s="29"/>
      <c r="OG4533" s="29"/>
      <c r="OH4533" s="29"/>
    </row>
    <row r="4534" spans="1:398" ht="16.5" customHeight="1">
      <c r="A4534" s="13" t="s">
        <v>4804</v>
      </c>
      <c r="B4534" s="13"/>
      <c r="C4534" s="189"/>
      <c r="D4534" s="13"/>
      <c r="E4534" s="14" t="s">
        <v>4932</v>
      </c>
      <c r="F4534" s="14" t="s">
        <v>67</v>
      </c>
      <c r="G4534" s="14" t="s">
        <v>67</v>
      </c>
      <c r="H4534" s="15">
        <v>2006</v>
      </c>
      <c r="I4534" s="15">
        <v>1</v>
      </c>
      <c r="J4534" s="15">
        <v>0</v>
      </c>
      <c r="K4534" s="15">
        <v>0</v>
      </c>
      <c r="L4534" s="16" t="s">
        <v>4922</v>
      </c>
      <c r="M4534" s="16"/>
      <c r="N4534" s="16" t="s">
        <v>2570</v>
      </c>
      <c r="O4534" s="17">
        <v>2</v>
      </c>
      <c r="P4534" s="17">
        <v>0</v>
      </c>
      <c r="Q4534" s="17">
        <v>0</v>
      </c>
      <c r="R4534" s="18" t="s">
        <v>33</v>
      </c>
      <c r="S4534" s="19">
        <v>60</v>
      </c>
      <c r="T4534" s="19">
        <v>110</v>
      </c>
      <c r="U4534" s="19">
        <v>1.5</v>
      </c>
      <c r="V4534" s="19">
        <v>0</v>
      </c>
      <c r="W4534" s="20">
        <v>0.16500000000000001</v>
      </c>
      <c r="X4534" s="21">
        <v>0.33</v>
      </c>
      <c r="Y4534" s="22" t="s">
        <v>33</v>
      </c>
      <c r="Z4534" s="23" t="s">
        <v>62</v>
      </c>
      <c r="AA4534" s="24" t="s">
        <v>67</v>
      </c>
      <c r="AB4534" s="14" t="s">
        <v>67</v>
      </c>
      <c r="AC4534" s="14" t="s">
        <v>67</v>
      </c>
      <c r="AD4534" s="25"/>
      <c r="AE4534" s="26"/>
      <c r="AF4534" s="27"/>
      <c r="AG4534" s="157"/>
      <c r="AH4534" s="13"/>
      <c r="AI4534" s="13"/>
      <c r="AJ4534" s="13"/>
      <c r="AK4534" s="13"/>
      <c r="AL4534" s="13"/>
      <c r="AM4534" s="13"/>
      <c r="AN4534" s="13"/>
      <c r="AO4534" s="13"/>
      <c r="AP4534" s="12"/>
      <c r="AQ4534" s="12"/>
      <c r="AR4534" s="12"/>
      <c r="AS4534" s="12"/>
      <c r="AT4534" s="12"/>
      <c r="AU4534" s="12"/>
      <c r="AV4534" s="12"/>
      <c r="AW4534" s="12"/>
      <c r="AX4534" s="12"/>
      <c r="AY4534" s="12"/>
      <c r="AZ4534" s="12"/>
      <c r="BA4534" s="12"/>
      <c r="BB4534" s="12"/>
      <c r="BC4534" s="12"/>
      <c r="BD4534" s="12"/>
      <c r="BE4534" s="12"/>
      <c r="BF4534" s="12"/>
      <c r="BG4534" s="12"/>
      <c r="BH4534" s="12"/>
      <c r="BI4534" s="12"/>
      <c r="BJ4534" s="12"/>
      <c r="BK4534" s="12"/>
      <c r="BL4534" s="12"/>
      <c r="BM4534" s="12"/>
      <c r="BN4534" s="12"/>
      <c r="BO4534" s="12"/>
      <c r="BP4534" s="12"/>
      <c r="BQ4534" s="12"/>
      <c r="BR4534" s="29"/>
      <c r="BS4534" s="29"/>
      <c r="BT4534" s="29"/>
      <c r="BU4534" s="29"/>
      <c r="BV4534" s="29"/>
      <c r="BW4534" s="29"/>
      <c r="BX4534" s="29"/>
      <c r="BY4534" s="29"/>
      <c r="BZ4534" s="29"/>
      <c r="CA4534" s="29"/>
      <c r="CB4534" s="29"/>
      <c r="CC4534" s="29"/>
      <c r="CD4534" s="29"/>
      <c r="CE4534" s="29"/>
      <c r="CF4534" s="29"/>
      <c r="CG4534" s="29"/>
      <c r="CH4534" s="29"/>
      <c r="CI4534" s="29"/>
      <c r="CJ4534" s="29"/>
      <c r="CK4534" s="29"/>
      <c r="CL4534" s="29"/>
      <c r="CM4534" s="29"/>
      <c r="CN4534" s="29"/>
      <c r="CO4534" s="29"/>
      <c r="CP4534" s="29"/>
      <c r="CQ4534" s="29"/>
      <c r="CR4534" s="29"/>
      <c r="CS4534" s="29"/>
      <c r="CT4534" s="29"/>
      <c r="CU4534" s="29"/>
      <c r="CV4534" s="29"/>
      <c r="CW4534" s="29"/>
      <c r="CX4534" s="29"/>
      <c r="CY4534" s="29"/>
      <c r="CZ4534" s="29"/>
      <c r="DA4534" s="29"/>
      <c r="DB4534" s="29"/>
      <c r="DC4534" s="29"/>
      <c r="DD4534" s="29"/>
      <c r="DE4534" s="29"/>
      <c r="DF4534" s="29"/>
      <c r="DG4534" s="29"/>
      <c r="DH4534" s="29"/>
      <c r="DI4534" s="29"/>
      <c r="DJ4534" s="29"/>
      <c r="DK4534" s="29"/>
      <c r="DL4534" s="29"/>
      <c r="DM4534" s="29"/>
      <c r="DN4534" s="29"/>
      <c r="DO4534" s="29"/>
      <c r="DP4534" s="29"/>
      <c r="DQ4534" s="29"/>
      <c r="DR4534" s="29"/>
      <c r="DS4534" s="29"/>
      <c r="DT4534" s="29"/>
      <c r="DU4534" s="29"/>
      <c r="DV4534" s="29"/>
      <c r="DW4534" s="29"/>
      <c r="DX4534" s="29"/>
      <c r="DY4534" s="29"/>
      <c r="DZ4534" s="29"/>
      <c r="EA4534" s="29"/>
      <c r="EB4534" s="29"/>
      <c r="EC4534" s="29"/>
      <c r="ED4534" s="29"/>
      <c r="EE4534" s="29"/>
      <c r="EF4534" s="29"/>
      <c r="EG4534" s="29"/>
      <c r="EH4534" s="29"/>
      <c r="EI4534" s="29"/>
      <c r="EJ4534" s="29"/>
      <c r="EK4534" s="29"/>
      <c r="EL4534" s="29"/>
      <c r="EM4534" s="29"/>
      <c r="EN4534" s="29"/>
      <c r="EO4534" s="29"/>
      <c r="EP4534" s="29"/>
      <c r="EQ4534" s="29"/>
      <c r="ER4534" s="29"/>
      <c r="ES4534" s="29"/>
      <c r="ET4534" s="29"/>
      <c r="EU4534" s="29"/>
      <c r="EV4534" s="29"/>
      <c r="EW4534" s="29"/>
      <c r="EX4534" s="29"/>
      <c r="EY4534" s="29"/>
      <c r="EZ4534" s="29"/>
      <c r="FA4534" s="29"/>
      <c r="FB4534" s="29"/>
      <c r="FC4534" s="29"/>
      <c r="FD4534" s="29"/>
      <c r="FE4534" s="29"/>
      <c r="FF4534" s="29"/>
      <c r="FG4534" s="29"/>
      <c r="FH4534" s="29"/>
      <c r="FI4534" s="29"/>
      <c r="FJ4534" s="29"/>
      <c r="FK4534" s="29"/>
      <c r="FL4534" s="29"/>
      <c r="FM4534" s="29"/>
      <c r="FN4534" s="29"/>
      <c r="FO4534" s="29"/>
      <c r="FP4534" s="29"/>
      <c r="FQ4534" s="29"/>
      <c r="FR4534" s="29"/>
      <c r="FS4534" s="29"/>
      <c r="FT4534" s="29"/>
      <c r="FU4534" s="29"/>
      <c r="FV4534" s="29"/>
      <c r="FW4534" s="29"/>
      <c r="FX4534" s="29"/>
      <c r="FY4534" s="29"/>
      <c r="FZ4534" s="29"/>
      <c r="GA4534" s="29"/>
      <c r="GB4534" s="29"/>
      <c r="GC4534" s="29"/>
      <c r="GD4534" s="29"/>
      <c r="GE4534" s="29"/>
      <c r="GF4534" s="29"/>
      <c r="GG4534" s="29"/>
      <c r="GH4534" s="29"/>
      <c r="GI4534" s="29"/>
      <c r="GJ4534" s="29"/>
      <c r="GK4534" s="29"/>
      <c r="GL4534" s="29"/>
      <c r="GM4534" s="29"/>
      <c r="GN4534" s="29"/>
      <c r="GO4534" s="29"/>
      <c r="GP4534" s="29"/>
      <c r="GQ4534" s="29"/>
      <c r="GR4534" s="29"/>
      <c r="GS4534" s="29"/>
      <c r="GT4534" s="29"/>
      <c r="GU4534" s="29"/>
      <c r="GV4534" s="29"/>
      <c r="GW4534" s="29"/>
      <c r="GX4534" s="29"/>
      <c r="GY4534" s="29"/>
      <c r="GZ4534" s="29"/>
      <c r="HA4534" s="29"/>
      <c r="HB4534" s="29"/>
      <c r="HC4534" s="29"/>
      <c r="HD4534" s="29"/>
      <c r="HE4534" s="29"/>
      <c r="HF4534" s="29"/>
      <c r="HG4534" s="29"/>
      <c r="HH4534" s="29"/>
      <c r="HI4534" s="29"/>
      <c r="HJ4534" s="29"/>
      <c r="HK4534" s="29"/>
      <c r="HL4534" s="29"/>
      <c r="HM4534" s="29"/>
      <c r="HN4534" s="29"/>
      <c r="HO4534" s="29"/>
      <c r="HP4534" s="29"/>
      <c r="HQ4534" s="29"/>
      <c r="HR4534" s="29"/>
      <c r="HS4534" s="29"/>
      <c r="HT4534" s="29"/>
      <c r="HU4534" s="29"/>
      <c r="HV4534" s="29"/>
      <c r="HW4534" s="29"/>
      <c r="HX4534" s="29"/>
      <c r="HY4534" s="29"/>
      <c r="HZ4534" s="29"/>
      <c r="IA4534" s="29"/>
      <c r="IB4534" s="29"/>
      <c r="IC4534" s="29"/>
      <c r="ID4534" s="29"/>
      <c r="IE4534" s="29"/>
      <c r="IF4534" s="29"/>
      <c r="IG4534" s="29"/>
      <c r="IH4534" s="29"/>
      <c r="II4534" s="29"/>
      <c r="IJ4534" s="29"/>
      <c r="IK4534" s="29"/>
      <c r="IL4534" s="29"/>
      <c r="IM4534" s="29"/>
      <c r="IN4534" s="29"/>
      <c r="IO4534" s="29"/>
      <c r="IP4534" s="29"/>
      <c r="IQ4534" s="29"/>
      <c r="IR4534" s="29"/>
      <c r="IS4534" s="29"/>
      <c r="IT4534" s="29"/>
      <c r="IU4534" s="29"/>
      <c r="IV4534" s="29"/>
      <c r="IW4534" s="29"/>
      <c r="IX4534" s="29"/>
      <c r="IY4534" s="29"/>
      <c r="IZ4534" s="29"/>
      <c r="JA4534" s="29"/>
      <c r="JB4534" s="29"/>
      <c r="JC4534" s="29"/>
      <c r="JD4534" s="29"/>
      <c r="JE4534" s="29"/>
      <c r="JF4534" s="29"/>
      <c r="JG4534" s="29"/>
      <c r="JH4534" s="29"/>
      <c r="JI4534" s="29"/>
      <c r="JJ4534" s="29"/>
      <c r="JK4534" s="29"/>
      <c r="JL4534" s="29"/>
      <c r="JM4534" s="29"/>
      <c r="JN4534" s="29"/>
      <c r="JO4534" s="29"/>
      <c r="JP4534" s="29"/>
      <c r="JQ4534" s="29"/>
      <c r="JR4534" s="29"/>
      <c r="JS4534" s="29"/>
      <c r="JT4534" s="29"/>
      <c r="JU4534" s="29"/>
      <c r="JV4534" s="29"/>
      <c r="JW4534" s="29"/>
      <c r="JX4534" s="29"/>
      <c r="JY4534" s="29"/>
      <c r="JZ4534" s="29"/>
      <c r="KA4534" s="29"/>
      <c r="KB4534" s="29"/>
      <c r="KC4534" s="29"/>
      <c r="KD4534" s="29"/>
      <c r="KE4534" s="29"/>
      <c r="KF4534" s="29"/>
      <c r="KG4534" s="29"/>
      <c r="KH4534" s="29"/>
      <c r="KI4534" s="29"/>
      <c r="KJ4534" s="29"/>
      <c r="KK4534" s="29"/>
      <c r="KL4534" s="29"/>
      <c r="KM4534" s="29"/>
      <c r="KN4534" s="29"/>
      <c r="KO4534" s="29"/>
      <c r="KP4534" s="29"/>
      <c r="KQ4534" s="29"/>
      <c r="KR4534" s="29"/>
      <c r="KS4534" s="29"/>
      <c r="KT4534" s="29"/>
      <c r="KU4534" s="29"/>
      <c r="KV4534" s="29"/>
      <c r="KW4534" s="29"/>
      <c r="KX4534" s="29"/>
      <c r="KY4534" s="29"/>
      <c r="KZ4534" s="29"/>
      <c r="LA4534" s="29"/>
      <c r="LB4534" s="29"/>
      <c r="LC4534" s="29"/>
      <c r="LD4534" s="29"/>
      <c r="LE4534" s="29"/>
      <c r="LF4534" s="29"/>
      <c r="LG4534" s="29"/>
      <c r="LH4534" s="29"/>
      <c r="LI4534" s="29"/>
      <c r="LJ4534" s="29"/>
      <c r="LK4534" s="29"/>
      <c r="LL4534" s="29"/>
      <c r="LM4534" s="29"/>
      <c r="LN4534" s="29"/>
      <c r="LO4534" s="29"/>
      <c r="LP4534" s="29"/>
      <c r="LQ4534" s="29"/>
      <c r="LR4534" s="29"/>
      <c r="LS4534" s="29"/>
      <c r="LT4534" s="29"/>
      <c r="LU4534" s="29"/>
      <c r="LV4534" s="29"/>
      <c r="LW4534" s="29"/>
      <c r="LX4534" s="29"/>
      <c r="LY4534" s="29"/>
      <c r="LZ4534" s="29"/>
      <c r="MA4534" s="29"/>
      <c r="MB4534" s="29"/>
      <c r="MC4534" s="29"/>
      <c r="MD4534" s="29"/>
      <c r="ME4534" s="29"/>
      <c r="MF4534" s="29"/>
      <c r="MG4534" s="29"/>
      <c r="MH4534" s="29"/>
      <c r="MI4534" s="29"/>
      <c r="MJ4534" s="29"/>
      <c r="MK4534" s="29"/>
      <c r="ML4534" s="29"/>
      <c r="MM4534" s="29"/>
      <c r="MN4534" s="29"/>
      <c r="MO4534" s="29"/>
      <c r="MP4534" s="29"/>
      <c r="MQ4534" s="29"/>
      <c r="MR4534" s="29"/>
      <c r="MS4534" s="29"/>
      <c r="MT4534" s="29"/>
      <c r="MU4534" s="29"/>
      <c r="MV4534" s="29"/>
      <c r="MW4534" s="29"/>
      <c r="MX4534" s="29"/>
      <c r="MY4534" s="29"/>
      <c r="MZ4534" s="29"/>
      <c r="NA4534" s="29"/>
      <c r="NB4534" s="29"/>
      <c r="NC4534" s="29"/>
      <c r="ND4534" s="29"/>
      <c r="NE4534" s="29"/>
      <c r="NF4534" s="29"/>
      <c r="NG4534" s="29"/>
      <c r="NH4534" s="29"/>
      <c r="NI4534" s="29"/>
      <c r="NJ4534" s="29"/>
      <c r="NK4534" s="29"/>
      <c r="NL4534" s="29"/>
      <c r="NM4534" s="29"/>
      <c r="NN4534" s="29"/>
      <c r="NO4534" s="29"/>
      <c r="NP4534" s="29"/>
      <c r="NQ4534" s="29"/>
      <c r="NR4534" s="29"/>
      <c r="NS4534" s="29"/>
      <c r="NT4534" s="29"/>
      <c r="NU4534" s="29"/>
      <c r="NV4534" s="29"/>
      <c r="NW4534" s="29"/>
      <c r="NX4534" s="29"/>
      <c r="NY4534" s="29"/>
      <c r="NZ4534" s="29"/>
      <c r="OA4534" s="29"/>
      <c r="OB4534" s="29"/>
      <c r="OC4534" s="29"/>
      <c r="OD4534" s="29"/>
      <c r="OE4534" s="29"/>
      <c r="OF4534" s="29"/>
      <c r="OG4534" s="29"/>
      <c r="OH4534" s="29"/>
    </row>
    <row r="4535" spans="1:398" ht="16.5" customHeight="1">
      <c r="A4535" s="13" t="s">
        <v>4804</v>
      </c>
      <c r="B4535" s="13"/>
      <c r="C4535" s="189"/>
      <c r="D4535" s="13"/>
      <c r="E4535" s="14" t="s">
        <v>4933</v>
      </c>
      <c r="F4535" s="14" t="s">
        <v>67</v>
      </c>
      <c r="G4535" s="14" t="s">
        <v>67</v>
      </c>
      <c r="H4535" s="15">
        <v>2006</v>
      </c>
      <c r="I4535" s="15">
        <v>1</v>
      </c>
      <c r="J4535" s="15">
        <v>0</v>
      </c>
      <c r="K4535" s="15">
        <v>0</v>
      </c>
      <c r="L4535" s="16" t="s">
        <v>4922</v>
      </c>
      <c r="M4535" s="16"/>
      <c r="N4535" s="16" t="s">
        <v>2570</v>
      </c>
      <c r="O4535" s="17">
        <v>2</v>
      </c>
      <c r="P4535" s="17">
        <v>0</v>
      </c>
      <c r="Q4535" s="17">
        <v>0</v>
      </c>
      <c r="R4535" s="18" t="s">
        <v>33</v>
      </c>
      <c r="S4535" s="19">
        <v>60</v>
      </c>
      <c r="T4535" s="19">
        <v>110</v>
      </c>
      <c r="U4535" s="19">
        <v>1.5</v>
      </c>
      <c r="V4535" s="19">
        <v>0</v>
      </c>
      <c r="W4535" s="20">
        <v>0.16500000000000001</v>
      </c>
      <c r="X4535" s="21">
        <v>0.33</v>
      </c>
      <c r="Y4535" s="22" t="s">
        <v>33</v>
      </c>
      <c r="Z4535" s="23" t="s">
        <v>62</v>
      </c>
      <c r="AA4535" s="24" t="s">
        <v>67</v>
      </c>
      <c r="AB4535" s="14" t="s">
        <v>67</v>
      </c>
      <c r="AC4535" s="14" t="s">
        <v>67</v>
      </c>
      <c r="AD4535" s="25"/>
      <c r="AE4535" s="26"/>
      <c r="AF4535" s="27"/>
      <c r="AG4535" s="157"/>
      <c r="AH4535" s="13"/>
      <c r="AI4535" s="13"/>
      <c r="AJ4535" s="13"/>
      <c r="AK4535" s="13"/>
      <c r="AL4535" s="13"/>
      <c r="AM4535" s="13"/>
      <c r="AN4535" s="13"/>
      <c r="AO4535" s="13"/>
      <c r="AP4535" s="12"/>
      <c r="AQ4535" s="12"/>
      <c r="AR4535" s="12"/>
      <c r="AS4535" s="12"/>
      <c r="AT4535" s="12"/>
      <c r="AU4535" s="12"/>
      <c r="AV4535" s="12"/>
      <c r="AW4535" s="12"/>
      <c r="AX4535" s="12"/>
      <c r="AY4535" s="12"/>
      <c r="AZ4535" s="12"/>
      <c r="BA4535" s="12"/>
      <c r="BB4535" s="12"/>
      <c r="BC4535" s="12"/>
      <c r="BD4535" s="12"/>
      <c r="BE4535" s="12"/>
      <c r="BF4535" s="12"/>
      <c r="BG4535" s="12"/>
      <c r="BH4535" s="12"/>
      <c r="BI4535" s="12"/>
      <c r="BJ4535" s="12"/>
      <c r="BK4535" s="12"/>
      <c r="BL4535" s="12"/>
      <c r="BM4535" s="12"/>
      <c r="BN4535" s="12"/>
      <c r="BO4535" s="12"/>
      <c r="BP4535" s="12"/>
      <c r="BQ4535" s="12"/>
      <c r="BR4535" s="29"/>
      <c r="BS4535" s="29"/>
      <c r="BT4535" s="29"/>
      <c r="BU4535" s="29"/>
      <c r="BV4535" s="29"/>
      <c r="BW4535" s="29"/>
      <c r="BX4535" s="29"/>
      <c r="BY4535" s="29"/>
      <c r="BZ4535" s="29"/>
      <c r="CA4535" s="29"/>
      <c r="CB4535" s="29"/>
      <c r="CC4535" s="29"/>
      <c r="CD4535" s="29"/>
      <c r="CE4535" s="29"/>
      <c r="CF4535" s="29"/>
      <c r="CG4535" s="29"/>
      <c r="CH4535" s="29"/>
      <c r="CI4535" s="29"/>
      <c r="CJ4535" s="29"/>
      <c r="CK4535" s="29"/>
      <c r="CL4535" s="29"/>
      <c r="CM4535" s="29"/>
      <c r="CN4535" s="29"/>
      <c r="CO4535" s="29"/>
      <c r="CP4535" s="29"/>
      <c r="CQ4535" s="29"/>
      <c r="CR4535" s="29"/>
      <c r="CS4535" s="29"/>
      <c r="CT4535" s="29"/>
      <c r="CU4535" s="29"/>
      <c r="CV4535" s="29"/>
      <c r="CW4535" s="29"/>
      <c r="CX4535" s="29"/>
      <c r="CY4535" s="29"/>
      <c r="CZ4535" s="29"/>
      <c r="DA4535" s="29"/>
      <c r="DB4535" s="29"/>
      <c r="DC4535" s="29"/>
      <c r="DD4535" s="29"/>
      <c r="DE4535" s="29"/>
      <c r="DF4535" s="29"/>
      <c r="DG4535" s="29"/>
      <c r="DH4535" s="29"/>
      <c r="DI4535" s="29"/>
      <c r="DJ4535" s="29"/>
      <c r="DK4535" s="29"/>
      <c r="DL4535" s="29"/>
      <c r="DM4535" s="29"/>
      <c r="DN4535" s="29"/>
      <c r="DO4535" s="29"/>
      <c r="DP4535" s="29"/>
      <c r="DQ4535" s="29"/>
      <c r="DR4535" s="29"/>
      <c r="DS4535" s="29"/>
      <c r="DT4535" s="29"/>
      <c r="DU4535" s="29"/>
      <c r="DV4535" s="29"/>
      <c r="DW4535" s="29"/>
      <c r="DX4535" s="29"/>
      <c r="DY4535" s="29"/>
      <c r="DZ4535" s="29"/>
      <c r="EA4535" s="29"/>
      <c r="EB4535" s="29"/>
      <c r="EC4535" s="29"/>
      <c r="ED4535" s="29"/>
      <c r="EE4535" s="29"/>
      <c r="EF4535" s="29"/>
      <c r="EG4535" s="29"/>
      <c r="EH4535" s="29"/>
      <c r="EI4535" s="29"/>
      <c r="EJ4535" s="29"/>
      <c r="EK4535" s="29"/>
      <c r="EL4535" s="29"/>
      <c r="EM4535" s="29"/>
      <c r="EN4535" s="29"/>
      <c r="EO4535" s="29"/>
      <c r="EP4535" s="29"/>
      <c r="EQ4535" s="29"/>
      <c r="ER4535" s="29"/>
      <c r="ES4535" s="29"/>
      <c r="ET4535" s="29"/>
      <c r="EU4535" s="29"/>
      <c r="EV4535" s="29"/>
      <c r="EW4535" s="29"/>
      <c r="EX4535" s="29"/>
      <c r="EY4535" s="29"/>
      <c r="EZ4535" s="29"/>
      <c r="FA4535" s="29"/>
      <c r="FB4535" s="29"/>
      <c r="FC4535" s="29"/>
      <c r="FD4535" s="29"/>
      <c r="FE4535" s="29"/>
      <c r="FF4535" s="29"/>
      <c r="FG4535" s="29"/>
      <c r="FH4535" s="29"/>
      <c r="FI4535" s="29"/>
      <c r="FJ4535" s="29"/>
      <c r="FK4535" s="29"/>
      <c r="FL4535" s="29"/>
      <c r="FM4535" s="29"/>
      <c r="FN4535" s="29"/>
      <c r="FO4535" s="29"/>
      <c r="FP4535" s="29"/>
      <c r="FQ4535" s="29"/>
      <c r="FR4535" s="29"/>
      <c r="FS4535" s="29"/>
      <c r="FT4535" s="29"/>
      <c r="FU4535" s="29"/>
      <c r="FV4535" s="29"/>
      <c r="FW4535" s="29"/>
      <c r="FX4535" s="29"/>
      <c r="FY4535" s="29"/>
      <c r="FZ4535" s="29"/>
      <c r="GA4535" s="29"/>
      <c r="GB4535" s="29"/>
      <c r="GC4535" s="29"/>
      <c r="GD4535" s="29"/>
      <c r="GE4535" s="29"/>
      <c r="GF4535" s="29"/>
      <c r="GG4535" s="29"/>
      <c r="GH4535" s="29"/>
      <c r="GI4535" s="29"/>
      <c r="GJ4535" s="29"/>
      <c r="GK4535" s="29"/>
      <c r="GL4535" s="29"/>
      <c r="GM4535" s="29"/>
      <c r="GN4535" s="29"/>
      <c r="GO4535" s="29"/>
      <c r="GP4535" s="29"/>
      <c r="GQ4535" s="29"/>
      <c r="GR4535" s="29"/>
      <c r="GS4535" s="29"/>
      <c r="GT4535" s="29"/>
      <c r="GU4535" s="29"/>
      <c r="GV4535" s="29"/>
      <c r="GW4535" s="29"/>
      <c r="GX4535" s="29"/>
      <c r="GY4535" s="29"/>
      <c r="GZ4535" s="29"/>
      <c r="HA4535" s="29"/>
      <c r="HB4535" s="29"/>
      <c r="HC4535" s="29"/>
      <c r="HD4535" s="29"/>
      <c r="HE4535" s="29"/>
      <c r="HF4535" s="29"/>
      <c r="HG4535" s="29"/>
      <c r="HH4535" s="29"/>
      <c r="HI4535" s="29"/>
      <c r="HJ4535" s="29"/>
      <c r="HK4535" s="29"/>
      <c r="HL4535" s="29"/>
      <c r="HM4535" s="29"/>
      <c r="HN4535" s="29"/>
      <c r="HO4535" s="29"/>
      <c r="HP4535" s="29"/>
      <c r="HQ4535" s="29"/>
      <c r="HR4535" s="29"/>
      <c r="HS4535" s="29"/>
      <c r="HT4535" s="29"/>
      <c r="HU4535" s="29"/>
      <c r="HV4535" s="29"/>
      <c r="HW4535" s="29"/>
      <c r="HX4535" s="29"/>
      <c r="HY4535" s="29"/>
      <c r="HZ4535" s="29"/>
      <c r="IA4535" s="29"/>
      <c r="IB4535" s="29"/>
      <c r="IC4535" s="29"/>
      <c r="ID4535" s="29"/>
      <c r="IE4535" s="29"/>
      <c r="IF4535" s="29"/>
      <c r="IG4535" s="29"/>
      <c r="IH4535" s="29"/>
      <c r="II4535" s="29"/>
      <c r="IJ4535" s="29"/>
      <c r="IK4535" s="29"/>
      <c r="IL4535" s="29"/>
      <c r="IM4535" s="29"/>
      <c r="IN4535" s="29"/>
      <c r="IO4535" s="29"/>
      <c r="IP4535" s="29"/>
      <c r="IQ4535" s="29"/>
      <c r="IR4535" s="29"/>
      <c r="IS4535" s="29"/>
      <c r="IT4535" s="29"/>
      <c r="IU4535" s="29"/>
      <c r="IV4535" s="29"/>
      <c r="IW4535" s="29"/>
      <c r="IX4535" s="29"/>
      <c r="IY4535" s="29"/>
      <c r="IZ4535" s="29"/>
      <c r="JA4535" s="29"/>
      <c r="JB4535" s="29"/>
      <c r="JC4535" s="29"/>
      <c r="JD4535" s="29"/>
      <c r="JE4535" s="29"/>
      <c r="JF4535" s="29"/>
      <c r="JG4535" s="29"/>
      <c r="JH4535" s="29"/>
      <c r="JI4535" s="29"/>
      <c r="JJ4535" s="29"/>
      <c r="JK4535" s="29"/>
      <c r="JL4535" s="29"/>
      <c r="JM4535" s="29"/>
      <c r="JN4535" s="29"/>
      <c r="JO4535" s="29"/>
      <c r="JP4535" s="29"/>
      <c r="JQ4535" s="29"/>
      <c r="JR4535" s="29"/>
      <c r="JS4535" s="29"/>
      <c r="JT4535" s="29"/>
      <c r="JU4535" s="29"/>
      <c r="JV4535" s="29"/>
      <c r="JW4535" s="29"/>
      <c r="JX4535" s="29"/>
      <c r="JY4535" s="29"/>
      <c r="JZ4535" s="29"/>
      <c r="KA4535" s="29"/>
      <c r="KB4535" s="29"/>
      <c r="KC4535" s="29"/>
      <c r="KD4535" s="29"/>
      <c r="KE4535" s="29"/>
      <c r="KF4535" s="29"/>
      <c r="KG4535" s="29"/>
      <c r="KH4535" s="29"/>
      <c r="KI4535" s="29"/>
      <c r="KJ4535" s="29"/>
      <c r="KK4535" s="29"/>
      <c r="KL4535" s="29"/>
      <c r="KM4535" s="29"/>
      <c r="KN4535" s="29"/>
      <c r="KO4535" s="29"/>
      <c r="KP4535" s="29"/>
      <c r="KQ4535" s="29"/>
      <c r="KR4535" s="29"/>
      <c r="KS4535" s="29"/>
      <c r="KT4535" s="29"/>
      <c r="KU4535" s="29"/>
      <c r="KV4535" s="29"/>
      <c r="KW4535" s="29"/>
      <c r="KX4535" s="29"/>
      <c r="KY4535" s="29"/>
      <c r="KZ4535" s="29"/>
      <c r="LA4535" s="29"/>
      <c r="LB4535" s="29"/>
      <c r="LC4535" s="29"/>
      <c r="LD4535" s="29"/>
      <c r="LE4535" s="29"/>
      <c r="LF4535" s="29"/>
      <c r="LG4535" s="29"/>
      <c r="LH4535" s="29"/>
      <c r="LI4535" s="29"/>
      <c r="LJ4535" s="29"/>
      <c r="LK4535" s="29"/>
      <c r="LL4535" s="29"/>
      <c r="LM4535" s="29"/>
      <c r="LN4535" s="29"/>
      <c r="LO4535" s="29"/>
      <c r="LP4535" s="29"/>
      <c r="LQ4535" s="29"/>
      <c r="LR4535" s="29"/>
      <c r="LS4535" s="29"/>
      <c r="LT4535" s="29"/>
      <c r="LU4535" s="29"/>
      <c r="LV4535" s="29"/>
      <c r="LW4535" s="29"/>
      <c r="LX4535" s="29"/>
      <c r="LY4535" s="29"/>
      <c r="LZ4535" s="29"/>
      <c r="MA4535" s="29"/>
      <c r="MB4535" s="29"/>
      <c r="MC4535" s="29"/>
      <c r="MD4535" s="29"/>
      <c r="ME4535" s="29"/>
      <c r="MF4535" s="29"/>
      <c r="MG4535" s="29"/>
      <c r="MH4535" s="29"/>
      <c r="MI4535" s="29"/>
      <c r="MJ4535" s="29"/>
      <c r="MK4535" s="29"/>
      <c r="ML4535" s="29"/>
      <c r="MM4535" s="29"/>
      <c r="MN4535" s="29"/>
      <c r="MO4535" s="29"/>
      <c r="MP4535" s="29"/>
      <c r="MQ4535" s="29"/>
      <c r="MR4535" s="29"/>
      <c r="MS4535" s="29"/>
      <c r="MT4535" s="29"/>
      <c r="MU4535" s="29"/>
      <c r="MV4535" s="29"/>
      <c r="MW4535" s="29"/>
      <c r="MX4535" s="29"/>
      <c r="MY4535" s="29"/>
      <c r="MZ4535" s="29"/>
      <c r="NA4535" s="29"/>
      <c r="NB4535" s="29"/>
      <c r="NC4535" s="29"/>
      <c r="ND4535" s="29"/>
      <c r="NE4535" s="29"/>
      <c r="NF4535" s="29"/>
      <c r="NG4535" s="29"/>
      <c r="NH4535" s="29"/>
      <c r="NI4535" s="29"/>
      <c r="NJ4535" s="29"/>
      <c r="NK4535" s="29"/>
      <c r="NL4535" s="29"/>
      <c r="NM4535" s="29"/>
      <c r="NN4535" s="29"/>
      <c r="NO4535" s="29"/>
      <c r="NP4535" s="29"/>
      <c r="NQ4535" s="29"/>
      <c r="NR4535" s="29"/>
      <c r="NS4535" s="29"/>
      <c r="NT4535" s="29"/>
      <c r="NU4535" s="29"/>
      <c r="NV4535" s="29"/>
      <c r="NW4535" s="29"/>
      <c r="NX4535" s="29"/>
      <c r="NY4535" s="29"/>
      <c r="NZ4535" s="29"/>
      <c r="OA4535" s="29"/>
      <c r="OB4535" s="29"/>
      <c r="OC4535" s="29"/>
      <c r="OD4535" s="29"/>
      <c r="OE4535" s="29"/>
      <c r="OF4535" s="29"/>
      <c r="OG4535" s="29"/>
      <c r="OH4535" s="29"/>
    </row>
    <row r="4536" spans="1:398" ht="16.5" customHeight="1">
      <c r="A4536" s="13" t="s">
        <v>4804</v>
      </c>
      <c r="B4536" s="13"/>
      <c r="C4536" s="189"/>
      <c r="D4536" s="13"/>
      <c r="E4536" s="14" t="s">
        <v>4934</v>
      </c>
      <c r="F4536" s="14" t="s">
        <v>67</v>
      </c>
      <c r="G4536" s="14" t="s">
        <v>67</v>
      </c>
      <c r="H4536" s="15">
        <v>2006</v>
      </c>
      <c r="I4536" s="15">
        <v>1</v>
      </c>
      <c r="J4536" s="15">
        <v>0</v>
      </c>
      <c r="K4536" s="15">
        <v>0</v>
      </c>
      <c r="L4536" s="16" t="s">
        <v>4922</v>
      </c>
      <c r="M4536" s="16"/>
      <c r="N4536" s="16" t="s">
        <v>2570</v>
      </c>
      <c r="O4536" s="17">
        <v>2</v>
      </c>
      <c r="P4536" s="17">
        <v>0</v>
      </c>
      <c r="Q4536" s="17">
        <v>0</v>
      </c>
      <c r="R4536" s="18" t="s">
        <v>33</v>
      </c>
      <c r="S4536" s="19">
        <v>60</v>
      </c>
      <c r="T4536" s="19">
        <v>110</v>
      </c>
      <c r="U4536" s="19">
        <v>1.5</v>
      </c>
      <c r="V4536" s="19">
        <v>0</v>
      </c>
      <c r="W4536" s="20">
        <v>0.16500000000000001</v>
      </c>
      <c r="X4536" s="21">
        <v>0.33</v>
      </c>
      <c r="Y4536" s="22" t="s">
        <v>33</v>
      </c>
      <c r="Z4536" s="23" t="s">
        <v>9049</v>
      </c>
      <c r="AA4536" s="24" t="s">
        <v>67</v>
      </c>
      <c r="AB4536" s="14" t="s">
        <v>67</v>
      </c>
      <c r="AC4536" s="14" t="s">
        <v>67</v>
      </c>
      <c r="AD4536" s="25"/>
      <c r="AE4536" s="26"/>
      <c r="AF4536" s="27"/>
      <c r="AG4536" s="157"/>
      <c r="AH4536" s="13"/>
      <c r="AI4536" s="13"/>
      <c r="AJ4536" s="13"/>
      <c r="AK4536" s="13"/>
      <c r="AL4536" s="13"/>
      <c r="AM4536" s="13"/>
      <c r="AN4536" s="13"/>
      <c r="AO4536" s="13"/>
      <c r="AP4536" s="12"/>
      <c r="AQ4536" s="12"/>
      <c r="AR4536" s="12"/>
      <c r="AS4536" s="12"/>
      <c r="AT4536" s="12"/>
      <c r="AU4536" s="12"/>
      <c r="AV4536" s="12"/>
      <c r="AW4536" s="12"/>
      <c r="AX4536" s="12"/>
      <c r="AY4536" s="12"/>
      <c r="AZ4536" s="12"/>
      <c r="BA4536" s="12"/>
      <c r="BB4536" s="12"/>
      <c r="BC4536" s="12"/>
      <c r="BD4536" s="12"/>
      <c r="BE4536" s="12"/>
      <c r="BF4536" s="12"/>
      <c r="BG4536" s="12"/>
      <c r="BH4536" s="12"/>
      <c r="BI4536" s="12"/>
      <c r="BJ4536" s="12"/>
      <c r="BK4536" s="12"/>
      <c r="BL4536" s="12"/>
      <c r="BM4536" s="12"/>
      <c r="BN4536" s="12"/>
      <c r="BO4536" s="12"/>
      <c r="BP4536" s="12"/>
      <c r="BQ4536" s="12"/>
      <c r="BR4536" s="29"/>
      <c r="BS4536" s="29"/>
      <c r="BT4536" s="29"/>
      <c r="BU4536" s="29"/>
      <c r="BV4536" s="29"/>
      <c r="BW4536" s="29"/>
      <c r="BX4536" s="29"/>
      <c r="BY4536" s="29"/>
      <c r="BZ4536" s="29"/>
      <c r="CA4536" s="29"/>
      <c r="CB4536" s="29"/>
      <c r="CC4536" s="29"/>
      <c r="CD4536" s="29"/>
      <c r="CE4536" s="29"/>
      <c r="CF4536" s="29"/>
      <c r="CG4536" s="29"/>
      <c r="CH4536" s="29"/>
      <c r="CI4536" s="29"/>
      <c r="CJ4536" s="29"/>
      <c r="CK4536" s="29"/>
      <c r="CL4536" s="29"/>
      <c r="CM4536" s="29"/>
      <c r="CN4536" s="29"/>
      <c r="CO4536" s="29"/>
      <c r="CP4536" s="29"/>
      <c r="CQ4536" s="29"/>
      <c r="CR4536" s="29"/>
      <c r="CS4536" s="29"/>
      <c r="CT4536" s="29"/>
      <c r="CU4536" s="29"/>
      <c r="CV4536" s="29"/>
      <c r="CW4536" s="29"/>
      <c r="CX4536" s="29"/>
      <c r="CY4536" s="29"/>
      <c r="CZ4536" s="29"/>
      <c r="DA4536" s="29"/>
      <c r="DB4536" s="29"/>
      <c r="DC4536" s="29"/>
      <c r="DD4536" s="29"/>
      <c r="DE4536" s="29"/>
      <c r="DF4536" s="29"/>
      <c r="DG4536" s="29"/>
      <c r="DH4536" s="29"/>
      <c r="DI4536" s="29"/>
      <c r="DJ4536" s="29"/>
      <c r="DK4536" s="29"/>
      <c r="DL4536" s="29"/>
      <c r="DM4536" s="29"/>
      <c r="DN4536" s="29"/>
      <c r="DO4536" s="29"/>
      <c r="DP4536" s="29"/>
      <c r="DQ4536" s="29"/>
      <c r="DR4536" s="29"/>
      <c r="DS4536" s="29"/>
      <c r="DT4536" s="29"/>
      <c r="DU4536" s="29"/>
      <c r="DV4536" s="29"/>
      <c r="DW4536" s="29"/>
      <c r="DX4536" s="29"/>
      <c r="DY4536" s="29"/>
      <c r="DZ4536" s="29"/>
      <c r="EA4536" s="29"/>
      <c r="EB4536" s="29"/>
      <c r="EC4536" s="29"/>
      <c r="ED4536" s="29"/>
      <c r="EE4536" s="29"/>
      <c r="EF4536" s="29"/>
      <c r="EG4536" s="29"/>
      <c r="EH4536" s="29"/>
      <c r="EI4536" s="29"/>
      <c r="EJ4536" s="29"/>
      <c r="EK4536" s="29"/>
      <c r="EL4536" s="29"/>
      <c r="EM4536" s="29"/>
      <c r="EN4536" s="29"/>
      <c r="EO4536" s="29"/>
      <c r="EP4536" s="29"/>
      <c r="EQ4536" s="29"/>
      <c r="ER4536" s="29"/>
      <c r="ES4536" s="29"/>
      <c r="ET4536" s="29"/>
      <c r="EU4536" s="29"/>
      <c r="EV4536" s="29"/>
      <c r="EW4536" s="29"/>
      <c r="EX4536" s="29"/>
      <c r="EY4536" s="29"/>
      <c r="EZ4536" s="29"/>
      <c r="FA4536" s="29"/>
      <c r="FB4536" s="29"/>
      <c r="FC4536" s="29"/>
      <c r="FD4536" s="29"/>
      <c r="FE4536" s="29"/>
      <c r="FF4536" s="29"/>
      <c r="FG4536" s="29"/>
      <c r="FH4536" s="29"/>
      <c r="FI4536" s="29"/>
      <c r="FJ4536" s="29"/>
      <c r="FK4536" s="29"/>
      <c r="FL4536" s="29"/>
      <c r="FM4536" s="29"/>
      <c r="FN4536" s="29"/>
      <c r="FO4536" s="29"/>
      <c r="FP4536" s="29"/>
      <c r="FQ4536" s="29"/>
      <c r="FR4536" s="29"/>
      <c r="FS4536" s="29"/>
      <c r="FT4536" s="29"/>
      <c r="FU4536" s="29"/>
      <c r="FV4536" s="29"/>
      <c r="FW4536" s="29"/>
      <c r="FX4536" s="29"/>
      <c r="FY4536" s="29"/>
      <c r="FZ4536" s="29"/>
      <c r="GA4536" s="29"/>
      <c r="GB4536" s="29"/>
      <c r="GC4536" s="29"/>
      <c r="GD4536" s="29"/>
      <c r="GE4536" s="29"/>
      <c r="GF4536" s="29"/>
      <c r="GG4536" s="29"/>
      <c r="GH4536" s="29"/>
      <c r="GI4536" s="29"/>
      <c r="GJ4536" s="29"/>
      <c r="GK4536" s="29"/>
      <c r="GL4536" s="29"/>
      <c r="GM4536" s="29"/>
      <c r="GN4536" s="29"/>
      <c r="GO4536" s="29"/>
      <c r="GP4536" s="29"/>
      <c r="GQ4536" s="29"/>
      <c r="GR4536" s="29"/>
      <c r="GS4536" s="29"/>
      <c r="GT4536" s="29"/>
      <c r="GU4536" s="29"/>
      <c r="GV4536" s="29"/>
      <c r="GW4536" s="29"/>
      <c r="GX4536" s="29"/>
      <c r="GY4536" s="29"/>
      <c r="GZ4536" s="29"/>
      <c r="HA4536" s="29"/>
      <c r="HB4536" s="29"/>
      <c r="HC4536" s="29"/>
      <c r="HD4536" s="29"/>
      <c r="HE4536" s="29"/>
      <c r="HF4536" s="29"/>
      <c r="HG4536" s="29"/>
      <c r="HH4536" s="29"/>
      <c r="HI4536" s="29"/>
      <c r="HJ4536" s="29"/>
      <c r="HK4536" s="29"/>
      <c r="HL4536" s="29"/>
      <c r="HM4536" s="29"/>
      <c r="HN4536" s="29"/>
      <c r="HO4536" s="29"/>
      <c r="HP4536" s="29"/>
      <c r="HQ4536" s="29"/>
      <c r="HR4536" s="29"/>
      <c r="HS4536" s="29"/>
      <c r="HT4536" s="29"/>
      <c r="HU4536" s="29"/>
      <c r="HV4536" s="29"/>
      <c r="HW4536" s="29"/>
      <c r="HX4536" s="29"/>
      <c r="HY4536" s="29"/>
      <c r="HZ4536" s="29"/>
      <c r="IA4536" s="29"/>
      <c r="IB4536" s="29"/>
      <c r="IC4536" s="29"/>
      <c r="ID4536" s="29"/>
      <c r="IE4536" s="29"/>
      <c r="IF4536" s="29"/>
      <c r="IG4536" s="29"/>
      <c r="IH4536" s="29"/>
      <c r="II4536" s="29"/>
      <c r="IJ4536" s="29"/>
      <c r="IK4536" s="29"/>
      <c r="IL4536" s="29"/>
      <c r="IM4536" s="29"/>
      <c r="IN4536" s="29"/>
      <c r="IO4536" s="29"/>
      <c r="IP4536" s="29"/>
      <c r="IQ4536" s="29"/>
      <c r="IR4536" s="29"/>
      <c r="IS4536" s="29"/>
      <c r="IT4536" s="29"/>
      <c r="IU4536" s="29"/>
      <c r="IV4536" s="29"/>
      <c r="IW4536" s="29"/>
      <c r="IX4536" s="29"/>
      <c r="IY4536" s="29"/>
      <c r="IZ4536" s="29"/>
      <c r="JA4536" s="29"/>
      <c r="JB4536" s="29"/>
      <c r="JC4536" s="29"/>
      <c r="JD4536" s="29"/>
      <c r="JE4536" s="29"/>
      <c r="JF4536" s="29"/>
      <c r="JG4536" s="29"/>
      <c r="JH4536" s="29"/>
      <c r="JI4536" s="29"/>
      <c r="JJ4536" s="29"/>
      <c r="JK4536" s="29"/>
      <c r="JL4536" s="29"/>
      <c r="JM4536" s="29"/>
      <c r="JN4536" s="29"/>
      <c r="JO4536" s="29"/>
      <c r="JP4536" s="29"/>
      <c r="JQ4536" s="29"/>
      <c r="JR4536" s="29"/>
      <c r="JS4536" s="29"/>
      <c r="JT4536" s="29"/>
      <c r="JU4536" s="29"/>
      <c r="JV4536" s="29"/>
      <c r="JW4536" s="29"/>
      <c r="JX4536" s="29"/>
      <c r="JY4536" s="29"/>
      <c r="JZ4536" s="29"/>
      <c r="KA4536" s="29"/>
      <c r="KB4536" s="29"/>
      <c r="KC4536" s="29"/>
      <c r="KD4536" s="29"/>
      <c r="KE4536" s="29"/>
      <c r="KF4536" s="29"/>
      <c r="KG4536" s="29"/>
      <c r="KH4536" s="29"/>
      <c r="KI4536" s="29"/>
      <c r="KJ4536" s="29"/>
      <c r="KK4536" s="29"/>
      <c r="KL4536" s="29"/>
      <c r="KM4536" s="29"/>
      <c r="KN4536" s="29"/>
      <c r="KO4536" s="29"/>
      <c r="KP4536" s="29"/>
      <c r="KQ4536" s="29"/>
      <c r="KR4536" s="29"/>
      <c r="KS4536" s="29"/>
      <c r="KT4536" s="29"/>
      <c r="KU4536" s="29"/>
      <c r="KV4536" s="29"/>
      <c r="KW4536" s="29"/>
      <c r="KX4536" s="29"/>
      <c r="KY4536" s="29"/>
      <c r="KZ4536" s="29"/>
      <c r="LA4536" s="29"/>
      <c r="LB4536" s="29"/>
      <c r="LC4536" s="29"/>
      <c r="LD4536" s="29"/>
      <c r="LE4536" s="29"/>
      <c r="LF4536" s="29"/>
      <c r="LG4536" s="29"/>
      <c r="LH4536" s="29"/>
      <c r="LI4536" s="29"/>
      <c r="LJ4536" s="29"/>
      <c r="LK4536" s="29"/>
      <c r="LL4536" s="29"/>
      <c r="LM4536" s="29"/>
      <c r="LN4536" s="29"/>
      <c r="LO4536" s="29"/>
      <c r="LP4536" s="29"/>
      <c r="LQ4536" s="29"/>
      <c r="LR4536" s="29"/>
      <c r="LS4536" s="29"/>
      <c r="LT4536" s="29"/>
      <c r="LU4536" s="29"/>
      <c r="LV4536" s="29"/>
      <c r="LW4536" s="29"/>
      <c r="LX4536" s="29"/>
      <c r="LY4536" s="29"/>
      <c r="LZ4536" s="29"/>
      <c r="MA4536" s="29"/>
      <c r="MB4536" s="29"/>
      <c r="MC4536" s="29"/>
      <c r="MD4536" s="29"/>
      <c r="ME4536" s="29"/>
      <c r="MF4536" s="29"/>
      <c r="MG4536" s="29"/>
      <c r="MH4536" s="29"/>
      <c r="MI4536" s="29"/>
      <c r="MJ4536" s="29"/>
      <c r="MK4536" s="29"/>
      <c r="ML4536" s="29"/>
      <c r="MM4536" s="29"/>
      <c r="MN4536" s="29"/>
      <c r="MO4536" s="29"/>
      <c r="MP4536" s="29"/>
      <c r="MQ4536" s="29"/>
      <c r="MR4536" s="29"/>
      <c r="MS4536" s="29"/>
      <c r="MT4536" s="29"/>
      <c r="MU4536" s="29"/>
      <c r="MV4536" s="29"/>
      <c r="MW4536" s="29"/>
      <c r="MX4536" s="29"/>
      <c r="MY4536" s="29"/>
      <c r="MZ4536" s="29"/>
      <c r="NA4536" s="29"/>
      <c r="NB4536" s="29"/>
      <c r="NC4536" s="29"/>
      <c r="ND4536" s="29"/>
      <c r="NE4536" s="29"/>
      <c r="NF4536" s="29"/>
      <c r="NG4536" s="29"/>
      <c r="NH4536" s="29"/>
      <c r="NI4536" s="29"/>
      <c r="NJ4536" s="29"/>
      <c r="NK4536" s="29"/>
      <c r="NL4536" s="29"/>
      <c r="NM4536" s="29"/>
      <c r="NN4536" s="29"/>
      <c r="NO4536" s="29"/>
      <c r="NP4536" s="29"/>
      <c r="NQ4536" s="29"/>
      <c r="NR4536" s="29"/>
      <c r="NS4536" s="29"/>
      <c r="NT4536" s="29"/>
      <c r="NU4536" s="29"/>
      <c r="NV4536" s="29"/>
      <c r="NW4536" s="29"/>
      <c r="NX4536" s="29"/>
      <c r="NY4536" s="29"/>
      <c r="NZ4536" s="29"/>
      <c r="OA4536" s="29"/>
      <c r="OB4536" s="29"/>
      <c r="OC4536" s="29"/>
      <c r="OD4536" s="29"/>
      <c r="OE4536" s="29"/>
      <c r="OF4536" s="29"/>
      <c r="OG4536" s="29"/>
      <c r="OH4536" s="29"/>
    </row>
    <row r="4537" spans="1:398" ht="16.5" customHeight="1">
      <c r="A4537" s="13" t="s">
        <v>4804</v>
      </c>
      <c r="B4537" s="13"/>
      <c r="C4537" s="189"/>
      <c r="D4537" s="13"/>
      <c r="E4537" s="14" t="s">
        <v>6506</v>
      </c>
      <c r="F4537" s="14" t="s">
        <v>6507</v>
      </c>
      <c r="G4537" s="14" t="s">
        <v>6508</v>
      </c>
      <c r="H4537" s="15">
        <v>2022</v>
      </c>
      <c r="I4537" s="15">
        <v>1</v>
      </c>
      <c r="J4537" s="15">
        <v>0</v>
      </c>
      <c r="K4537" s="15">
        <v>0</v>
      </c>
      <c r="L4537" s="16" t="s">
        <v>5393</v>
      </c>
      <c r="M4537" s="16"/>
      <c r="N4537" s="16" t="s">
        <v>2570</v>
      </c>
      <c r="O4537" s="17">
        <v>2</v>
      </c>
      <c r="P4537" s="17">
        <v>0</v>
      </c>
      <c r="Q4537" s="17">
        <v>0</v>
      </c>
      <c r="R4537" s="18" t="s">
        <v>33</v>
      </c>
      <c r="S4537" s="19">
        <v>60</v>
      </c>
      <c r="T4537" s="19">
        <v>110</v>
      </c>
      <c r="U4537" s="19">
        <v>1.5</v>
      </c>
      <c r="V4537" s="19">
        <v>0</v>
      </c>
      <c r="W4537" s="20">
        <v>0.16500000000000001</v>
      </c>
      <c r="X4537" s="21">
        <v>0.33</v>
      </c>
      <c r="Y4537" s="22" t="s">
        <v>33</v>
      </c>
      <c r="Z4537" s="23" t="s">
        <v>9052</v>
      </c>
      <c r="AA4537" s="24" t="s">
        <v>67</v>
      </c>
      <c r="AB4537" s="14" t="s">
        <v>67</v>
      </c>
      <c r="AC4537" s="14" t="s">
        <v>67</v>
      </c>
      <c r="AD4537" s="25"/>
      <c r="AE4537" s="26"/>
      <c r="AF4537" s="27"/>
      <c r="AG4537" s="157"/>
      <c r="AH4537" s="13"/>
      <c r="AI4537" s="13"/>
      <c r="AJ4537" s="13"/>
      <c r="AK4537" s="13"/>
      <c r="AL4537" s="13"/>
      <c r="AM4537" s="13"/>
      <c r="AN4537" s="13"/>
      <c r="AO4537" s="13"/>
      <c r="AP4537" s="12"/>
      <c r="AQ4537" s="12"/>
      <c r="AR4537" s="12"/>
      <c r="AS4537" s="12"/>
      <c r="AT4537" s="12"/>
      <c r="AU4537" s="12"/>
      <c r="AV4537" s="12"/>
      <c r="AW4537" s="12"/>
      <c r="AX4537" s="12"/>
      <c r="AY4537" s="12"/>
      <c r="AZ4537" s="12"/>
      <c r="BA4537" s="12"/>
      <c r="BB4537" s="12"/>
      <c r="BC4537" s="12"/>
      <c r="BD4537" s="12"/>
      <c r="BE4537" s="12"/>
      <c r="BF4537" s="12"/>
      <c r="BG4537" s="12"/>
      <c r="BH4537" s="12"/>
      <c r="BI4537" s="12"/>
      <c r="BJ4537" s="12"/>
      <c r="BK4537" s="12"/>
      <c r="BL4537" s="12"/>
      <c r="BM4537" s="12"/>
      <c r="BN4537" s="12"/>
      <c r="BO4537" s="12"/>
      <c r="BP4537" s="12"/>
      <c r="BQ4537" s="12"/>
      <c r="BR4537" s="29"/>
      <c r="BS4537" s="29"/>
      <c r="BT4537" s="29"/>
      <c r="BU4537" s="29"/>
      <c r="BV4537" s="29"/>
      <c r="BW4537" s="29"/>
      <c r="BX4537" s="29"/>
      <c r="BY4537" s="29"/>
      <c r="BZ4537" s="29"/>
      <c r="CA4537" s="29"/>
      <c r="CB4537" s="29"/>
      <c r="CC4537" s="29"/>
      <c r="CD4537" s="29"/>
      <c r="CE4537" s="29"/>
      <c r="CF4537" s="29"/>
      <c r="CG4537" s="29"/>
      <c r="CH4537" s="29"/>
      <c r="CI4537" s="29"/>
      <c r="CJ4537" s="29"/>
      <c r="CK4537" s="29"/>
      <c r="CL4537" s="29"/>
      <c r="CM4537" s="29"/>
      <c r="CN4537" s="29"/>
      <c r="CO4537" s="29"/>
      <c r="CP4537" s="29"/>
      <c r="CQ4537" s="29"/>
      <c r="CR4537" s="29"/>
      <c r="CS4537" s="29"/>
      <c r="CT4537" s="29"/>
      <c r="CU4537" s="29"/>
      <c r="CV4537" s="29"/>
      <c r="CW4537" s="29"/>
      <c r="CX4537" s="29"/>
      <c r="CY4537" s="29"/>
      <c r="CZ4537" s="29"/>
      <c r="DA4537" s="29"/>
      <c r="DB4537" s="29"/>
      <c r="DC4537" s="29"/>
      <c r="DD4537" s="29"/>
      <c r="DE4537" s="29"/>
      <c r="DF4537" s="29"/>
      <c r="DG4537" s="29"/>
      <c r="DH4537" s="29"/>
      <c r="DI4537" s="29"/>
      <c r="DJ4537" s="29"/>
      <c r="DK4537" s="29"/>
      <c r="DL4537" s="29"/>
      <c r="DM4537" s="29"/>
      <c r="DN4537" s="29"/>
      <c r="DO4537" s="29"/>
      <c r="DP4537" s="29"/>
      <c r="DQ4537" s="29"/>
      <c r="DR4537" s="29"/>
      <c r="DS4537" s="29"/>
      <c r="DT4537" s="29"/>
      <c r="DU4537" s="29"/>
      <c r="DV4537" s="29"/>
      <c r="DW4537" s="29"/>
      <c r="DX4537" s="29"/>
      <c r="DY4537" s="29"/>
      <c r="DZ4537" s="29"/>
      <c r="EA4537" s="29"/>
      <c r="EB4537" s="29"/>
      <c r="EC4537" s="29"/>
      <c r="ED4537" s="29"/>
      <c r="EE4537" s="29"/>
      <c r="EF4537" s="29"/>
      <c r="EG4537" s="29"/>
      <c r="EH4537" s="29"/>
      <c r="EI4537" s="29"/>
      <c r="EJ4537" s="29"/>
      <c r="EK4537" s="29"/>
      <c r="EL4537" s="29"/>
      <c r="EM4537" s="29"/>
      <c r="EN4537" s="29"/>
      <c r="EO4537" s="29"/>
      <c r="EP4537" s="29"/>
      <c r="EQ4537" s="29"/>
      <c r="ER4537" s="29"/>
      <c r="ES4537" s="29"/>
      <c r="ET4537" s="29"/>
      <c r="EU4537" s="29"/>
      <c r="EV4537" s="29"/>
      <c r="EW4537" s="29"/>
      <c r="EX4537" s="29"/>
      <c r="EY4537" s="29"/>
      <c r="EZ4537" s="29"/>
      <c r="FA4537" s="29"/>
      <c r="FB4537" s="29"/>
      <c r="FC4537" s="29"/>
      <c r="FD4537" s="29"/>
      <c r="FE4537" s="29"/>
      <c r="FF4537" s="29"/>
      <c r="FG4537" s="29"/>
      <c r="FH4537" s="29"/>
      <c r="FI4537" s="29"/>
      <c r="FJ4537" s="29"/>
      <c r="FK4537" s="29"/>
      <c r="FL4537" s="29"/>
      <c r="FM4537" s="29"/>
      <c r="FN4537" s="29"/>
      <c r="FO4537" s="29"/>
      <c r="FP4537" s="29"/>
      <c r="FQ4537" s="29"/>
      <c r="FR4537" s="29"/>
      <c r="FS4537" s="29"/>
      <c r="FT4537" s="29"/>
      <c r="FU4537" s="29"/>
      <c r="FV4537" s="29"/>
      <c r="FW4537" s="29"/>
      <c r="FX4537" s="29"/>
      <c r="FY4537" s="29"/>
      <c r="FZ4537" s="29"/>
      <c r="GA4537" s="29"/>
      <c r="GB4537" s="29"/>
      <c r="GC4537" s="29"/>
      <c r="GD4537" s="29"/>
      <c r="GE4537" s="29"/>
      <c r="GF4537" s="29"/>
      <c r="GG4537" s="29"/>
      <c r="GH4537" s="29"/>
      <c r="GI4537" s="29"/>
      <c r="GJ4537" s="29"/>
      <c r="GK4537" s="29"/>
      <c r="GL4537" s="29"/>
      <c r="GM4537" s="29"/>
      <c r="GN4537" s="29"/>
      <c r="GO4537" s="29"/>
      <c r="GP4537" s="29"/>
      <c r="GQ4537" s="29"/>
      <c r="GR4537" s="29"/>
      <c r="GS4537" s="29"/>
      <c r="GT4537" s="29"/>
      <c r="GU4537" s="29"/>
      <c r="GV4537" s="29"/>
      <c r="GW4537" s="29"/>
      <c r="GX4537" s="29"/>
      <c r="GY4537" s="29"/>
      <c r="GZ4537" s="29"/>
      <c r="HA4537" s="29"/>
      <c r="HB4537" s="29"/>
      <c r="HC4537" s="29"/>
      <c r="HD4537" s="29"/>
      <c r="HE4537" s="29"/>
      <c r="HF4537" s="29"/>
      <c r="HG4537" s="29"/>
      <c r="HH4537" s="29"/>
      <c r="HI4537" s="29"/>
      <c r="HJ4537" s="29"/>
      <c r="HK4537" s="29"/>
      <c r="HL4537" s="29"/>
      <c r="HM4537" s="29"/>
      <c r="HN4537" s="29"/>
      <c r="HO4537" s="29"/>
      <c r="HP4537" s="29"/>
      <c r="HQ4537" s="29"/>
      <c r="HR4537" s="29"/>
      <c r="HS4537" s="29"/>
      <c r="HT4537" s="29"/>
      <c r="HU4537" s="29"/>
      <c r="HV4537" s="29"/>
      <c r="HW4537" s="29"/>
      <c r="HX4537" s="29"/>
      <c r="HY4537" s="29"/>
      <c r="HZ4537" s="29"/>
      <c r="IA4537" s="29"/>
      <c r="IB4537" s="29"/>
      <c r="IC4537" s="29"/>
      <c r="ID4537" s="29"/>
      <c r="IE4537" s="29"/>
      <c r="IF4537" s="29"/>
      <c r="IG4537" s="29"/>
      <c r="IH4537" s="29"/>
      <c r="II4537" s="29"/>
      <c r="IJ4537" s="29"/>
      <c r="IK4537" s="29"/>
      <c r="IL4537" s="29"/>
      <c r="IM4537" s="29"/>
      <c r="IN4537" s="29"/>
      <c r="IO4537" s="29"/>
      <c r="IP4537" s="29"/>
      <c r="IQ4537" s="29"/>
      <c r="IR4537" s="29"/>
      <c r="IS4537" s="29"/>
      <c r="IT4537" s="29"/>
      <c r="IU4537" s="29"/>
      <c r="IV4537" s="29"/>
      <c r="IW4537" s="29"/>
      <c r="IX4537" s="29"/>
      <c r="IY4537" s="29"/>
      <c r="IZ4537" s="29"/>
      <c r="JA4537" s="29"/>
      <c r="JB4537" s="29"/>
      <c r="JC4537" s="29"/>
      <c r="JD4537" s="29"/>
      <c r="JE4537" s="29"/>
      <c r="JF4537" s="29"/>
      <c r="JG4537" s="29"/>
      <c r="JH4537" s="29"/>
      <c r="JI4537" s="29"/>
      <c r="JJ4537" s="29"/>
      <c r="JK4537" s="29"/>
      <c r="JL4537" s="29"/>
      <c r="JM4537" s="29"/>
      <c r="JN4537" s="29"/>
      <c r="JO4537" s="29"/>
      <c r="JP4537" s="29"/>
      <c r="JQ4537" s="29"/>
      <c r="JR4537" s="29"/>
      <c r="JS4537" s="29"/>
      <c r="JT4537" s="29"/>
      <c r="JU4537" s="29"/>
      <c r="JV4537" s="29"/>
      <c r="JW4537" s="29"/>
      <c r="JX4537" s="29"/>
      <c r="JY4537" s="29"/>
      <c r="JZ4537" s="29"/>
      <c r="KA4537" s="29"/>
      <c r="KB4537" s="29"/>
      <c r="KC4537" s="29"/>
      <c r="KD4537" s="29"/>
      <c r="KE4537" s="29"/>
      <c r="KF4537" s="29"/>
      <c r="KG4537" s="29"/>
      <c r="KH4537" s="29"/>
      <c r="KI4537" s="29"/>
      <c r="KJ4537" s="29"/>
      <c r="KK4537" s="29"/>
      <c r="KL4537" s="29"/>
      <c r="KM4537" s="29"/>
      <c r="KN4537" s="29"/>
      <c r="KO4537" s="29"/>
      <c r="KP4537" s="29"/>
      <c r="KQ4537" s="29"/>
      <c r="KR4537" s="29"/>
      <c r="KS4537" s="29"/>
      <c r="KT4537" s="29"/>
      <c r="KU4537" s="29"/>
      <c r="KV4537" s="29"/>
      <c r="KW4537" s="29"/>
      <c r="KX4537" s="29"/>
      <c r="KY4537" s="29"/>
      <c r="KZ4537" s="29"/>
      <c r="LA4537" s="29"/>
      <c r="LB4537" s="29"/>
      <c r="LC4537" s="29"/>
      <c r="LD4537" s="29"/>
      <c r="LE4537" s="29"/>
      <c r="LF4537" s="29"/>
      <c r="LG4537" s="29"/>
      <c r="LH4537" s="29"/>
      <c r="LI4537" s="29"/>
      <c r="LJ4537" s="29"/>
      <c r="LK4537" s="29"/>
      <c r="LL4537" s="29"/>
      <c r="LM4537" s="29"/>
      <c r="LN4537" s="29"/>
      <c r="LO4537" s="29"/>
      <c r="LP4537" s="29"/>
      <c r="LQ4537" s="29"/>
      <c r="LR4537" s="29"/>
      <c r="LS4537" s="29"/>
      <c r="LT4537" s="29"/>
      <c r="LU4537" s="29"/>
      <c r="LV4537" s="29"/>
      <c r="LW4537" s="29"/>
      <c r="LX4537" s="29"/>
      <c r="LY4537" s="29"/>
      <c r="LZ4537" s="29"/>
      <c r="MA4537" s="29"/>
      <c r="MB4537" s="29"/>
      <c r="MC4537" s="29"/>
      <c r="MD4537" s="29"/>
      <c r="ME4537" s="29"/>
      <c r="MF4537" s="29"/>
      <c r="MG4537" s="29"/>
      <c r="MH4537" s="29"/>
      <c r="MI4537" s="29"/>
      <c r="MJ4537" s="29"/>
      <c r="MK4537" s="29"/>
      <c r="ML4537" s="29"/>
      <c r="MM4537" s="29"/>
      <c r="MN4537" s="29"/>
      <c r="MO4537" s="29"/>
      <c r="MP4537" s="29"/>
      <c r="MQ4537" s="29"/>
      <c r="MR4537" s="29"/>
      <c r="MS4537" s="29"/>
      <c r="MT4537" s="29"/>
      <c r="MU4537" s="29"/>
      <c r="MV4537" s="29"/>
      <c r="MW4537" s="29"/>
      <c r="MX4537" s="29"/>
      <c r="MY4537" s="29"/>
      <c r="MZ4537" s="29"/>
      <c r="NA4537" s="29"/>
      <c r="NB4537" s="29"/>
      <c r="NC4537" s="29"/>
      <c r="ND4537" s="29"/>
      <c r="NE4537" s="29"/>
      <c r="NF4537" s="29"/>
      <c r="NG4537" s="29"/>
      <c r="NH4537" s="29"/>
      <c r="NI4537" s="29"/>
      <c r="NJ4537" s="29"/>
      <c r="NK4537" s="29"/>
      <c r="NL4537" s="29"/>
      <c r="NM4537" s="29"/>
      <c r="NN4537" s="29"/>
      <c r="NO4537" s="29"/>
      <c r="NP4537" s="29"/>
      <c r="NQ4537" s="29"/>
      <c r="NR4537" s="29"/>
      <c r="NS4537" s="29"/>
      <c r="NT4537" s="29"/>
      <c r="NU4537" s="29"/>
      <c r="NV4537" s="29"/>
      <c r="NW4537" s="29"/>
      <c r="NX4537" s="29"/>
      <c r="NY4537" s="29"/>
      <c r="NZ4537" s="29"/>
      <c r="OA4537" s="29"/>
      <c r="OB4537" s="29"/>
      <c r="OC4537" s="29"/>
      <c r="OD4537" s="29"/>
      <c r="OE4537" s="29"/>
      <c r="OF4537" s="29"/>
      <c r="OG4537" s="29"/>
      <c r="OH4537" s="29"/>
    </row>
    <row r="4538" spans="1:398" ht="16.5" customHeight="1">
      <c r="A4538" s="13" t="s">
        <v>4804</v>
      </c>
      <c r="B4538" s="13"/>
      <c r="C4538" s="189"/>
      <c r="D4538" s="13"/>
      <c r="E4538" s="14" t="s">
        <v>6509</v>
      </c>
      <c r="F4538" s="14" t="s">
        <v>6507</v>
      </c>
      <c r="G4538" s="14" t="s">
        <v>6510</v>
      </c>
      <c r="H4538" s="15">
        <v>2022</v>
      </c>
      <c r="I4538" s="15">
        <v>1</v>
      </c>
      <c r="J4538" s="15">
        <v>0</v>
      </c>
      <c r="K4538" s="15">
        <v>0</v>
      </c>
      <c r="L4538" s="16" t="s">
        <v>5393</v>
      </c>
      <c r="M4538" s="16"/>
      <c r="N4538" s="16" t="s">
        <v>2570</v>
      </c>
      <c r="O4538" s="17">
        <v>2</v>
      </c>
      <c r="P4538" s="17">
        <v>0</v>
      </c>
      <c r="Q4538" s="17">
        <v>0</v>
      </c>
      <c r="R4538" s="18" t="s">
        <v>33</v>
      </c>
      <c r="S4538" s="19">
        <v>60</v>
      </c>
      <c r="T4538" s="19">
        <v>110</v>
      </c>
      <c r="U4538" s="19">
        <v>1.5</v>
      </c>
      <c r="V4538" s="19">
        <v>0</v>
      </c>
      <c r="W4538" s="20">
        <v>0.16500000000000001</v>
      </c>
      <c r="X4538" s="21">
        <v>0.33</v>
      </c>
      <c r="Y4538" s="22" t="s">
        <v>33</v>
      </c>
      <c r="Z4538" s="23" t="s">
        <v>9052</v>
      </c>
      <c r="AA4538" s="24" t="s">
        <v>67</v>
      </c>
      <c r="AB4538" s="14" t="s">
        <v>67</v>
      </c>
      <c r="AC4538" s="14" t="s">
        <v>67</v>
      </c>
      <c r="AD4538" s="25"/>
      <c r="AE4538" s="26"/>
      <c r="AF4538" s="27"/>
      <c r="AG4538" s="157"/>
      <c r="AH4538" s="13"/>
      <c r="AI4538" s="13"/>
      <c r="AJ4538" s="13"/>
      <c r="AK4538" s="13"/>
      <c r="AL4538" s="13"/>
      <c r="AM4538" s="13"/>
      <c r="AN4538" s="13"/>
      <c r="AO4538" s="13"/>
      <c r="AP4538" s="12"/>
      <c r="AQ4538" s="12"/>
      <c r="AR4538" s="12"/>
      <c r="AS4538" s="12"/>
      <c r="AT4538" s="12"/>
      <c r="AU4538" s="12"/>
      <c r="AV4538" s="12"/>
      <c r="AW4538" s="12"/>
      <c r="AX4538" s="12"/>
      <c r="AY4538" s="12"/>
      <c r="AZ4538" s="12"/>
      <c r="BA4538" s="12"/>
      <c r="BB4538" s="12"/>
      <c r="BC4538" s="12"/>
      <c r="BD4538" s="12"/>
      <c r="BE4538" s="12"/>
      <c r="BF4538" s="12"/>
      <c r="BG4538" s="12"/>
      <c r="BH4538" s="12"/>
      <c r="BI4538" s="12"/>
      <c r="BJ4538" s="12"/>
      <c r="BK4538" s="12"/>
      <c r="BL4538" s="12"/>
      <c r="BM4538" s="12"/>
      <c r="BN4538" s="12"/>
      <c r="BO4538" s="12"/>
      <c r="BP4538" s="12"/>
      <c r="BQ4538" s="12"/>
      <c r="BR4538" s="29"/>
      <c r="BS4538" s="29"/>
      <c r="BT4538" s="29"/>
      <c r="BU4538" s="29"/>
      <c r="BV4538" s="29"/>
      <c r="BW4538" s="29"/>
      <c r="BX4538" s="29"/>
      <c r="BY4538" s="29"/>
      <c r="BZ4538" s="29"/>
      <c r="CA4538" s="29"/>
      <c r="CB4538" s="29"/>
      <c r="CC4538" s="29"/>
      <c r="CD4538" s="29"/>
      <c r="CE4538" s="29"/>
      <c r="CF4538" s="29"/>
      <c r="CG4538" s="29"/>
      <c r="CH4538" s="29"/>
      <c r="CI4538" s="29"/>
      <c r="CJ4538" s="29"/>
      <c r="CK4538" s="29"/>
      <c r="CL4538" s="29"/>
      <c r="CM4538" s="29"/>
      <c r="CN4538" s="29"/>
      <c r="CO4538" s="29"/>
      <c r="CP4538" s="29"/>
      <c r="CQ4538" s="29"/>
      <c r="CR4538" s="29"/>
      <c r="CS4538" s="29"/>
      <c r="CT4538" s="29"/>
      <c r="CU4538" s="29"/>
      <c r="CV4538" s="29"/>
      <c r="CW4538" s="29"/>
      <c r="CX4538" s="29"/>
      <c r="CY4538" s="29"/>
      <c r="CZ4538" s="29"/>
      <c r="DA4538" s="29"/>
      <c r="DB4538" s="29"/>
      <c r="DC4538" s="29"/>
      <c r="DD4538" s="29"/>
      <c r="DE4538" s="29"/>
      <c r="DF4538" s="29"/>
      <c r="DG4538" s="29"/>
      <c r="DH4538" s="29"/>
      <c r="DI4538" s="29"/>
      <c r="DJ4538" s="29"/>
      <c r="DK4538" s="29"/>
      <c r="DL4538" s="29"/>
      <c r="DM4538" s="29"/>
      <c r="DN4538" s="29"/>
      <c r="DO4538" s="29"/>
      <c r="DP4538" s="29"/>
      <c r="DQ4538" s="29"/>
      <c r="DR4538" s="29"/>
      <c r="DS4538" s="29"/>
      <c r="DT4538" s="29"/>
      <c r="DU4538" s="29"/>
      <c r="DV4538" s="29"/>
      <c r="DW4538" s="29"/>
      <c r="DX4538" s="29"/>
      <c r="DY4538" s="29"/>
      <c r="DZ4538" s="29"/>
      <c r="EA4538" s="29"/>
      <c r="EB4538" s="29"/>
      <c r="EC4538" s="29"/>
      <c r="ED4538" s="29"/>
      <c r="EE4538" s="29"/>
      <c r="EF4538" s="29"/>
      <c r="EG4538" s="29"/>
      <c r="EH4538" s="29"/>
      <c r="EI4538" s="29"/>
      <c r="EJ4538" s="29"/>
      <c r="EK4538" s="29"/>
      <c r="EL4538" s="29"/>
      <c r="EM4538" s="29"/>
      <c r="EN4538" s="29"/>
      <c r="EO4538" s="29"/>
      <c r="EP4538" s="29"/>
      <c r="EQ4538" s="29"/>
      <c r="ER4538" s="29"/>
      <c r="ES4538" s="29"/>
      <c r="ET4538" s="29"/>
      <c r="EU4538" s="29"/>
      <c r="EV4538" s="29"/>
      <c r="EW4538" s="29"/>
      <c r="EX4538" s="29"/>
      <c r="EY4538" s="29"/>
      <c r="EZ4538" s="29"/>
      <c r="FA4538" s="29"/>
      <c r="FB4538" s="29"/>
      <c r="FC4538" s="29"/>
      <c r="FD4538" s="29"/>
      <c r="FE4538" s="29"/>
      <c r="FF4538" s="29"/>
      <c r="FG4538" s="29"/>
      <c r="FH4538" s="29"/>
      <c r="FI4538" s="29"/>
      <c r="FJ4538" s="29"/>
      <c r="FK4538" s="29"/>
      <c r="FL4538" s="29"/>
      <c r="FM4538" s="29"/>
      <c r="FN4538" s="29"/>
      <c r="FO4538" s="29"/>
      <c r="FP4538" s="29"/>
      <c r="FQ4538" s="29"/>
      <c r="FR4538" s="29"/>
      <c r="FS4538" s="29"/>
      <c r="FT4538" s="29"/>
      <c r="FU4538" s="29"/>
      <c r="FV4538" s="29"/>
      <c r="FW4538" s="29"/>
      <c r="FX4538" s="29"/>
      <c r="FY4538" s="29"/>
      <c r="FZ4538" s="29"/>
      <c r="GA4538" s="29"/>
      <c r="GB4538" s="29"/>
      <c r="GC4538" s="29"/>
      <c r="GD4538" s="29"/>
      <c r="GE4538" s="29"/>
      <c r="GF4538" s="29"/>
      <c r="GG4538" s="29"/>
      <c r="GH4538" s="29"/>
      <c r="GI4538" s="29"/>
      <c r="GJ4538" s="29"/>
      <c r="GK4538" s="29"/>
      <c r="GL4538" s="29"/>
      <c r="GM4538" s="29"/>
      <c r="GN4538" s="29"/>
      <c r="GO4538" s="29"/>
      <c r="GP4538" s="29"/>
      <c r="GQ4538" s="29"/>
      <c r="GR4538" s="29"/>
      <c r="GS4538" s="29"/>
      <c r="GT4538" s="29"/>
      <c r="GU4538" s="29"/>
      <c r="GV4538" s="29"/>
      <c r="GW4538" s="29"/>
      <c r="GX4538" s="29"/>
      <c r="GY4538" s="29"/>
      <c r="GZ4538" s="29"/>
      <c r="HA4538" s="29"/>
      <c r="HB4538" s="29"/>
      <c r="HC4538" s="29"/>
      <c r="HD4538" s="29"/>
      <c r="HE4538" s="29"/>
      <c r="HF4538" s="29"/>
      <c r="HG4538" s="29"/>
      <c r="HH4538" s="29"/>
      <c r="HI4538" s="29"/>
      <c r="HJ4538" s="29"/>
      <c r="HK4538" s="29"/>
      <c r="HL4538" s="29"/>
      <c r="HM4538" s="29"/>
      <c r="HN4538" s="29"/>
      <c r="HO4538" s="29"/>
      <c r="HP4538" s="29"/>
      <c r="HQ4538" s="29"/>
      <c r="HR4538" s="29"/>
      <c r="HS4538" s="29"/>
      <c r="HT4538" s="29"/>
      <c r="HU4538" s="29"/>
      <c r="HV4538" s="29"/>
      <c r="HW4538" s="29"/>
      <c r="HX4538" s="29"/>
      <c r="HY4538" s="29"/>
      <c r="HZ4538" s="29"/>
      <c r="IA4538" s="29"/>
      <c r="IB4538" s="29"/>
      <c r="IC4538" s="29"/>
      <c r="ID4538" s="29"/>
      <c r="IE4538" s="29"/>
      <c r="IF4538" s="29"/>
      <c r="IG4538" s="29"/>
      <c r="IH4538" s="29"/>
      <c r="II4538" s="29"/>
      <c r="IJ4538" s="29"/>
      <c r="IK4538" s="29"/>
      <c r="IL4538" s="29"/>
      <c r="IM4538" s="29"/>
      <c r="IN4538" s="29"/>
      <c r="IO4538" s="29"/>
      <c r="IP4538" s="29"/>
      <c r="IQ4538" s="29"/>
      <c r="IR4538" s="29"/>
      <c r="IS4538" s="29"/>
      <c r="IT4538" s="29"/>
      <c r="IU4538" s="29"/>
      <c r="IV4538" s="29"/>
      <c r="IW4538" s="29"/>
      <c r="IX4538" s="29"/>
      <c r="IY4538" s="29"/>
      <c r="IZ4538" s="29"/>
      <c r="JA4538" s="29"/>
      <c r="JB4538" s="29"/>
      <c r="JC4538" s="29"/>
      <c r="JD4538" s="29"/>
      <c r="JE4538" s="29"/>
      <c r="JF4538" s="29"/>
      <c r="JG4538" s="29"/>
      <c r="JH4538" s="29"/>
      <c r="JI4538" s="29"/>
      <c r="JJ4538" s="29"/>
      <c r="JK4538" s="29"/>
      <c r="JL4538" s="29"/>
      <c r="JM4538" s="29"/>
      <c r="JN4538" s="29"/>
      <c r="JO4538" s="29"/>
      <c r="JP4538" s="29"/>
      <c r="JQ4538" s="29"/>
      <c r="JR4538" s="29"/>
      <c r="JS4538" s="29"/>
      <c r="JT4538" s="29"/>
      <c r="JU4538" s="29"/>
      <c r="JV4538" s="29"/>
      <c r="JW4538" s="29"/>
      <c r="JX4538" s="29"/>
      <c r="JY4538" s="29"/>
      <c r="JZ4538" s="29"/>
      <c r="KA4538" s="29"/>
      <c r="KB4538" s="29"/>
      <c r="KC4538" s="29"/>
      <c r="KD4538" s="29"/>
      <c r="KE4538" s="29"/>
      <c r="KF4538" s="29"/>
      <c r="KG4538" s="29"/>
      <c r="KH4538" s="29"/>
      <c r="KI4538" s="29"/>
      <c r="KJ4538" s="29"/>
      <c r="KK4538" s="29"/>
      <c r="KL4538" s="29"/>
      <c r="KM4538" s="29"/>
      <c r="KN4538" s="29"/>
      <c r="KO4538" s="29"/>
      <c r="KP4538" s="29"/>
      <c r="KQ4538" s="29"/>
      <c r="KR4538" s="29"/>
      <c r="KS4538" s="29"/>
      <c r="KT4538" s="29"/>
      <c r="KU4538" s="29"/>
      <c r="KV4538" s="29"/>
      <c r="KW4538" s="29"/>
      <c r="KX4538" s="29"/>
      <c r="KY4538" s="29"/>
      <c r="KZ4538" s="29"/>
      <c r="LA4538" s="29"/>
      <c r="LB4538" s="29"/>
      <c r="LC4538" s="29"/>
      <c r="LD4538" s="29"/>
      <c r="LE4538" s="29"/>
      <c r="LF4538" s="29"/>
      <c r="LG4538" s="29"/>
      <c r="LH4538" s="29"/>
      <c r="LI4538" s="29"/>
      <c r="LJ4538" s="29"/>
      <c r="LK4538" s="29"/>
      <c r="LL4538" s="29"/>
      <c r="LM4538" s="29"/>
      <c r="LN4538" s="29"/>
      <c r="LO4538" s="29"/>
      <c r="LP4538" s="29"/>
      <c r="LQ4538" s="29"/>
      <c r="LR4538" s="29"/>
      <c r="LS4538" s="29"/>
      <c r="LT4538" s="29"/>
      <c r="LU4538" s="29"/>
      <c r="LV4538" s="29"/>
      <c r="LW4538" s="29"/>
      <c r="LX4538" s="29"/>
      <c r="LY4538" s="29"/>
      <c r="LZ4538" s="29"/>
      <c r="MA4538" s="29"/>
      <c r="MB4538" s="29"/>
      <c r="MC4538" s="29"/>
      <c r="MD4538" s="29"/>
      <c r="ME4538" s="29"/>
      <c r="MF4538" s="29"/>
      <c r="MG4538" s="29"/>
      <c r="MH4538" s="29"/>
      <c r="MI4538" s="29"/>
      <c r="MJ4538" s="29"/>
      <c r="MK4538" s="29"/>
      <c r="ML4538" s="29"/>
      <c r="MM4538" s="29"/>
      <c r="MN4538" s="29"/>
      <c r="MO4538" s="29"/>
      <c r="MP4538" s="29"/>
      <c r="MQ4538" s="29"/>
      <c r="MR4538" s="29"/>
      <c r="MS4538" s="29"/>
      <c r="MT4538" s="29"/>
      <c r="MU4538" s="29"/>
      <c r="MV4538" s="29"/>
      <c r="MW4538" s="29"/>
      <c r="MX4538" s="29"/>
      <c r="MY4538" s="29"/>
      <c r="MZ4538" s="29"/>
      <c r="NA4538" s="29"/>
      <c r="NB4538" s="29"/>
      <c r="NC4538" s="29"/>
      <c r="ND4538" s="29"/>
      <c r="NE4538" s="29"/>
      <c r="NF4538" s="29"/>
      <c r="NG4538" s="29"/>
      <c r="NH4538" s="29"/>
      <c r="NI4538" s="29"/>
      <c r="NJ4538" s="29"/>
      <c r="NK4538" s="29"/>
      <c r="NL4538" s="29"/>
      <c r="NM4538" s="29"/>
      <c r="NN4538" s="29"/>
      <c r="NO4538" s="29"/>
      <c r="NP4538" s="29"/>
      <c r="NQ4538" s="29"/>
      <c r="NR4538" s="29"/>
      <c r="NS4538" s="29"/>
      <c r="NT4538" s="29"/>
      <c r="NU4538" s="29"/>
      <c r="NV4538" s="29"/>
      <c r="NW4538" s="29"/>
      <c r="NX4538" s="29"/>
      <c r="NY4538" s="29"/>
      <c r="NZ4538" s="29"/>
      <c r="OA4538" s="29"/>
      <c r="OB4538" s="29"/>
      <c r="OC4538" s="29"/>
      <c r="OD4538" s="29"/>
      <c r="OE4538" s="29"/>
      <c r="OF4538" s="29"/>
      <c r="OG4538" s="29"/>
      <c r="OH4538" s="29"/>
    </row>
    <row r="4539" spans="1:398" ht="16.5" customHeight="1">
      <c r="A4539" s="13" t="s">
        <v>4804</v>
      </c>
      <c r="B4539" s="13"/>
      <c r="C4539" s="189"/>
      <c r="D4539" s="13"/>
      <c r="E4539" s="14" t="s">
        <v>6509</v>
      </c>
      <c r="F4539" s="14" t="s">
        <v>6507</v>
      </c>
      <c r="G4539" s="14" t="s">
        <v>6510</v>
      </c>
      <c r="H4539" s="15">
        <v>2022</v>
      </c>
      <c r="I4539" s="15">
        <v>1</v>
      </c>
      <c r="J4539" s="15">
        <v>0</v>
      </c>
      <c r="K4539" s="15">
        <v>0</v>
      </c>
      <c r="L4539" s="16" t="s">
        <v>5393</v>
      </c>
      <c r="M4539" s="16"/>
      <c r="N4539" s="16" t="s">
        <v>2570</v>
      </c>
      <c r="O4539" s="17">
        <v>2</v>
      </c>
      <c r="P4539" s="17">
        <v>0</v>
      </c>
      <c r="Q4539" s="17">
        <v>0</v>
      </c>
      <c r="R4539" s="18" t="s">
        <v>33</v>
      </c>
      <c r="S4539" s="19">
        <v>60</v>
      </c>
      <c r="T4539" s="19">
        <v>110</v>
      </c>
      <c r="U4539" s="19">
        <v>1.5</v>
      </c>
      <c r="V4539" s="19">
        <v>0</v>
      </c>
      <c r="W4539" s="20">
        <v>0.16500000000000001</v>
      </c>
      <c r="X4539" s="21">
        <v>0.33</v>
      </c>
      <c r="Y4539" s="22" t="s">
        <v>33</v>
      </c>
      <c r="Z4539" s="23" t="s">
        <v>9052</v>
      </c>
      <c r="AA4539" s="24" t="s">
        <v>67</v>
      </c>
      <c r="AB4539" s="14" t="s">
        <v>67</v>
      </c>
      <c r="AC4539" s="14" t="s">
        <v>67</v>
      </c>
      <c r="AD4539" s="25"/>
      <c r="AE4539" s="26"/>
      <c r="AF4539" s="27"/>
      <c r="AG4539" s="157"/>
      <c r="AH4539" s="13"/>
      <c r="AI4539" s="13"/>
      <c r="AJ4539" s="13"/>
      <c r="AK4539" s="13"/>
      <c r="AL4539" s="13"/>
      <c r="AM4539" s="13"/>
      <c r="AN4539" s="13"/>
      <c r="AO4539" s="13"/>
      <c r="AP4539" s="12"/>
      <c r="AQ4539" s="12"/>
      <c r="AR4539" s="12"/>
      <c r="AS4539" s="12"/>
      <c r="AT4539" s="12"/>
      <c r="AU4539" s="12"/>
      <c r="AV4539" s="12"/>
      <c r="AW4539" s="12"/>
      <c r="AX4539" s="12"/>
      <c r="AY4539" s="12"/>
      <c r="AZ4539" s="12"/>
      <c r="BA4539" s="12"/>
      <c r="BB4539" s="12"/>
      <c r="BC4539" s="12"/>
      <c r="BD4539" s="12"/>
      <c r="BE4539" s="12"/>
      <c r="BF4539" s="12"/>
      <c r="BG4539" s="12"/>
      <c r="BH4539" s="12"/>
      <c r="BI4539" s="12"/>
      <c r="BJ4539" s="12"/>
      <c r="BK4539" s="12"/>
      <c r="BL4539" s="12"/>
      <c r="BM4539" s="12"/>
      <c r="BN4539" s="12"/>
      <c r="BO4539" s="12"/>
      <c r="BP4539" s="12"/>
      <c r="BQ4539" s="12"/>
      <c r="BR4539" s="29"/>
      <c r="BS4539" s="29"/>
      <c r="BT4539" s="29"/>
      <c r="BU4539" s="29"/>
      <c r="BV4539" s="29"/>
      <c r="BW4539" s="29"/>
      <c r="BX4539" s="29"/>
      <c r="BY4539" s="29"/>
      <c r="BZ4539" s="29"/>
      <c r="CA4539" s="29"/>
      <c r="CB4539" s="29"/>
      <c r="CC4539" s="29"/>
      <c r="CD4539" s="29"/>
      <c r="CE4539" s="29"/>
      <c r="CF4539" s="29"/>
      <c r="CG4539" s="29"/>
      <c r="CH4539" s="29"/>
      <c r="CI4539" s="29"/>
      <c r="CJ4539" s="29"/>
      <c r="CK4539" s="29"/>
      <c r="CL4539" s="29"/>
      <c r="CM4539" s="29"/>
      <c r="CN4539" s="29"/>
      <c r="CO4539" s="29"/>
      <c r="CP4539" s="29"/>
      <c r="CQ4539" s="29"/>
      <c r="CR4539" s="29"/>
      <c r="CS4539" s="29"/>
      <c r="CT4539" s="29"/>
      <c r="CU4539" s="29"/>
      <c r="CV4539" s="29"/>
      <c r="CW4539" s="29"/>
      <c r="CX4539" s="29"/>
      <c r="CY4539" s="29"/>
      <c r="CZ4539" s="29"/>
      <c r="DA4539" s="29"/>
      <c r="DB4539" s="29"/>
      <c r="DC4539" s="29"/>
      <c r="DD4539" s="29"/>
      <c r="DE4539" s="29"/>
      <c r="DF4539" s="29"/>
      <c r="DG4539" s="29"/>
      <c r="DH4539" s="29"/>
      <c r="DI4539" s="29"/>
      <c r="DJ4539" s="29"/>
      <c r="DK4539" s="29"/>
      <c r="DL4539" s="29"/>
      <c r="DM4539" s="29"/>
      <c r="DN4539" s="29"/>
      <c r="DO4539" s="29"/>
      <c r="DP4539" s="29"/>
      <c r="DQ4539" s="29"/>
      <c r="DR4539" s="29"/>
      <c r="DS4539" s="29"/>
      <c r="DT4539" s="29"/>
      <c r="DU4539" s="29"/>
      <c r="DV4539" s="29"/>
      <c r="DW4539" s="29"/>
      <c r="DX4539" s="29"/>
      <c r="DY4539" s="29"/>
      <c r="DZ4539" s="29"/>
      <c r="EA4539" s="29"/>
      <c r="EB4539" s="29"/>
      <c r="EC4539" s="29"/>
      <c r="ED4539" s="29"/>
      <c r="EE4539" s="29"/>
      <c r="EF4539" s="29"/>
      <c r="EG4539" s="29"/>
      <c r="EH4539" s="29"/>
      <c r="EI4539" s="29"/>
      <c r="EJ4539" s="29"/>
      <c r="EK4539" s="29"/>
      <c r="EL4539" s="29"/>
      <c r="EM4539" s="29"/>
      <c r="EN4539" s="29"/>
      <c r="EO4539" s="29"/>
      <c r="EP4539" s="29"/>
      <c r="EQ4539" s="29"/>
      <c r="ER4539" s="29"/>
      <c r="ES4539" s="29"/>
      <c r="ET4539" s="29"/>
      <c r="EU4539" s="29"/>
      <c r="EV4539" s="29"/>
      <c r="EW4539" s="29"/>
      <c r="EX4539" s="29"/>
      <c r="EY4539" s="29"/>
      <c r="EZ4539" s="29"/>
      <c r="FA4539" s="29"/>
      <c r="FB4539" s="29"/>
      <c r="FC4539" s="29"/>
      <c r="FD4539" s="29"/>
      <c r="FE4539" s="29"/>
      <c r="FF4539" s="29"/>
      <c r="FG4539" s="29"/>
      <c r="FH4539" s="29"/>
      <c r="FI4539" s="29"/>
      <c r="FJ4539" s="29"/>
      <c r="FK4539" s="29"/>
      <c r="FL4539" s="29"/>
      <c r="FM4539" s="29"/>
      <c r="FN4539" s="29"/>
      <c r="FO4539" s="29"/>
      <c r="FP4539" s="29"/>
      <c r="FQ4539" s="29"/>
      <c r="FR4539" s="29"/>
      <c r="FS4539" s="29"/>
      <c r="FT4539" s="29"/>
      <c r="FU4539" s="29"/>
      <c r="FV4539" s="29"/>
      <c r="FW4539" s="29"/>
      <c r="FX4539" s="29"/>
      <c r="FY4539" s="29"/>
      <c r="FZ4539" s="29"/>
      <c r="GA4539" s="29"/>
      <c r="GB4539" s="29"/>
      <c r="GC4539" s="29"/>
      <c r="GD4539" s="29"/>
      <c r="GE4539" s="29"/>
      <c r="GF4539" s="29"/>
      <c r="GG4539" s="29"/>
      <c r="GH4539" s="29"/>
      <c r="GI4539" s="29"/>
      <c r="GJ4539" s="29"/>
      <c r="GK4539" s="29"/>
      <c r="GL4539" s="29"/>
      <c r="GM4539" s="29"/>
      <c r="GN4539" s="29"/>
      <c r="GO4539" s="29"/>
      <c r="GP4539" s="29"/>
      <c r="GQ4539" s="29"/>
      <c r="GR4539" s="29"/>
      <c r="GS4539" s="29"/>
      <c r="GT4539" s="29"/>
      <c r="GU4539" s="29"/>
      <c r="GV4539" s="29"/>
      <c r="GW4539" s="29"/>
      <c r="GX4539" s="29"/>
      <c r="GY4539" s="29"/>
      <c r="GZ4539" s="29"/>
      <c r="HA4539" s="29"/>
      <c r="HB4539" s="29"/>
      <c r="HC4539" s="29"/>
      <c r="HD4539" s="29"/>
      <c r="HE4539" s="29"/>
      <c r="HF4539" s="29"/>
      <c r="HG4539" s="29"/>
      <c r="HH4539" s="29"/>
      <c r="HI4539" s="29"/>
      <c r="HJ4539" s="29"/>
      <c r="HK4539" s="29"/>
      <c r="HL4539" s="29"/>
      <c r="HM4539" s="29"/>
      <c r="HN4539" s="29"/>
      <c r="HO4539" s="29"/>
      <c r="HP4539" s="29"/>
      <c r="HQ4539" s="29"/>
      <c r="HR4539" s="29"/>
      <c r="HS4539" s="29"/>
      <c r="HT4539" s="29"/>
      <c r="HU4539" s="29"/>
      <c r="HV4539" s="29"/>
      <c r="HW4539" s="29"/>
      <c r="HX4539" s="29"/>
      <c r="HY4539" s="29"/>
      <c r="HZ4539" s="29"/>
      <c r="IA4539" s="29"/>
      <c r="IB4539" s="29"/>
      <c r="IC4539" s="29"/>
      <c r="ID4539" s="29"/>
      <c r="IE4539" s="29"/>
      <c r="IF4539" s="29"/>
      <c r="IG4539" s="29"/>
      <c r="IH4539" s="29"/>
      <c r="II4539" s="29"/>
      <c r="IJ4539" s="29"/>
      <c r="IK4539" s="29"/>
      <c r="IL4539" s="29"/>
      <c r="IM4539" s="29"/>
      <c r="IN4539" s="29"/>
      <c r="IO4539" s="29"/>
      <c r="IP4539" s="29"/>
      <c r="IQ4539" s="29"/>
      <c r="IR4539" s="29"/>
      <c r="IS4539" s="29"/>
      <c r="IT4539" s="29"/>
      <c r="IU4539" s="29"/>
      <c r="IV4539" s="29"/>
      <c r="IW4539" s="29"/>
      <c r="IX4539" s="29"/>
      <c r="IY4539" s="29"/>
      <c r="IZ4539" s="29"/>
      <c r="JA4539" s="29"/>
      <c r="JB4539" s="29"/>
      <c r="JC4539" s="29"/>
      <c r="JD4539" s="29"/>
      <c r="JE4539" s="29"/>
      <c r="JF4539" s="29"/>
      <c r="JG4539" s="29"/>
      <c r="JH4539" s="29"/>
      <c r="JI4539" s="29"/>
      <c r="JJ4539" s="29"/>
      <c r="JK4539" s="29"/>
      <c r="JL4539" s="29"/>
      <c r="JM4539" s="29"/>
      <c r="JN4539" s="29"/>
      <c r="JO4539" s="29"/>
      <c r="JP4539" s="29"/>
      <c r="JQ4539" s="29"/>
      <c r="JR4539" s="29"/>
      <c r="JS4539" s="29"/>
      <c r="JT4539" s="29"/>
      <c r="JU4539" s="29"/>
      <c r="JV4539" s="29"/>
      <c r="JW4539" s="29"/>
      <c r="JX4539" s="29"/>
      <c r="JY4539" s="29"/>
      <c r="JZ4539" s="29"/>
      <c r="KA4539" s="29"/>
      <c r="KB4539" s="29"/>
      <c r="KC4539" s="29"/>
      <c r="KD4539" s="29"/>
      <c r="KE4539" s="29"/>
      <c r="KF4539" s="29"/>
      <c r="KG4539" s="29"/>
      <c r="KH4539" s="29"/>
      <c r="KI4539" s="29"/>
      <c r="KJ4539" s="29"/>
      <c r="KK4539" s="29"/>
      <c r="KL4539" s="29"/>
      <c r="KM4539" s="29"/>
      <c r="KN4539" s="29"/>
      <c r="KO4539" s="29"/>
      <c r="KP4539" s="29"/>
      <c r="KQ4539" s="29"/>
      <c r="KR4539" s="29"/>
      <c r="KS4539" s="29"/>
      <c r="KT4539" s="29"/>
      <c r="KU4539" s="29"/>
      <c r="KV4539" s="29"/>
      <c r="KW4539" s="29"/>
      <c r="KX4539" s="29"/>
      <c r="KY4539" s="29"/>
      <c r="KZ4539" s="29"/>
      <c r="LA4539" s="29"/>
      <c r="LB4539" s="29"/>
      <c r="LC4539" s="29"/>
      <c r="LD4539" s="29"/>
      <c r="LE4539" s="29"/>
      <c r="LF4539" s="29"/>
      <c r="LG4539" s="29"/>
      <c r="LH4539" s="29"/>
      <c r="LI4539" s="29"/>
      <c r="LJ4539" s="29"/>
      <c r="LK4539" s="29"/>
      <c r="LL4539" s="29"/>
      <c r="LM4539" s="29"/>
      <c r="LN4539" s="29"/>
      <c r="LO4539" s="29"/>
      <c r="LP4539" s="29"/>
      <c r="LQ4539" s="29"/>
      <c r="LR4539" s="29"/>
      <c r="LS4539" s="29"/>
      <c r="LT4539" s="29"/>
      <c r="LU4539" s="29"/>
      <c r="LV4539" s="29"/>
      <c r="LW4539" s="29"/>
      <c r="LX4539" s="29"/>
      <c r="LY4539" s="29"/>
      <c r="LZ4539" s="29"/>
      <c r="MA4539" s="29"/>
      <c r="MB4539" s="29"/>
      <c r="MC4539" s="29"/>
      <c r="MD4539" s="29"/>
      <c r="ME4539" s="29"/>
      <c r="MF4539" s="29"/>
      <c r="MG4539" s="29"/>
      <c r="MH4539" s="29"/>
      <c r="MI4539" s="29"/>
      <c r="MJ4539" s="29"/>
      <c r="MK4539" s="29"/>
      <c r="ML4539" s="29"/>
      <c r="MM4539" s="29"/>
      <c r="MN4539" s="29"/>
      <c r="MO4539" s="29"/>
      <c r="MP4539" s="29"/>
      <c r="MQ4539" s="29"/>
      <c r="MR4539" s="29"/>
      <c r="MS4539" s="29"/>
      <c r="MT4539" s="29"/>
      <c r="MU4539" s="29"/>
      <c r="MV4539" s="29"/>
      <c r="MW4539" s="29"/>
      <c r="MX4539" s="29"/>
      <c r="MY4539" s="29"/>
      <c r="MZ4539" s="29"/>
      <c r="NA4539" s="29"/>
      <c r="NB4539" s="29"/>
      <c r="NC4539" s="29"/>
      <c r="ND4539" s="29"/>
      <c r="NE4539" s="29"/>
      <c r="NF4539" s="29"/>
      <c r="NG4539" s="29"/>
      <c r="NH4539" s="29"/>
      <c r="NI4539" s="29"/>
      <c r="NJ4539" s="29"/>
      <c r="NK4539" s="29"/>
      <c r="NL4539" s="29"/>
      <c r="NM4539" s="29"/>
      <c r="NN4539" s="29"/>
      <c r="NO4539" s="29"/>
      <c r="NP4539" s="29"/>
      <c r="NQ4539" s="29"/>
      <c r="NR4539" s="29"/>
      <c r="NS4539" s="29"/>
      <c r="NT4539" s="29"/>
      <c r="NU4539" s="29"/>
      <c r="NV4539" s="29"/>
      <c r="NW4539" s="29"/>
      <c r="NX4539" s="29"/>
      <c r="NY4539" s="29"/>
      <c r="NZ4539" s="29"/>
      <c r="OA4539" s="29"/>
      <c r="OB4539" s="29"/>
      <c r="OC4539" s="29"/>
      <c r="OD4539" s="29"/>
      <c r="OE4539" s="29"/>
      <c r="OF4539" s="29"/>
      <c r="OG4539" s="29"/>
      <c r="OH4539" s="29"/>
    </row>
    <row r="4540" spans="1:398" ht="16.5" customHeight="1">
      <c r="A4540" s="13" t="s">
        <v>4804</v>
      </c>
      <c r="B4540" s="13"/>
      <c r="C4540" s="189"/>
      <c r="D4540" s="13"/>
      <c r="E4540" s="14" t="s">
        <v>6509</v>
      </c>
      <c r="F4540" s="14" t="s">
        <v>6507</v>
      </c>
      <c r="G4540" s="14" t="s">
        <v>6510</v>
      </c>
      <c r="H4540" s="15">
        <v>2022</v>
      </c>
      <c r="I4540" s="15">
        <v>1</v>
      </c>
      <c r="J4540" s="15">
        <v>0</v>
      </c>
      <c r="K4540" s="15">
        <v>0</v>
      </c>
      <c r="L4540" s="16" t="s">
        <v>5393</v>
      </c>
      <c r="M4540" s="16"/>
      <c r="N4540" s="16" t="s">
        <v>2570</v>
      </c>
      <c r="O4540" s="17">
        <v>2</v>
      </c>
      <c r="P4540" s="17">
        <v>0</v>
      </c>
      <c r="Q4540" s="17">
        <v>0</v>
      </c>
      <c r="R4540" s="18" t="s">
        <v>33</v>
      </c>
      <c r="S4540" s="19">
        <v>60</v>
      </c>
      <c r="T4540" s="19">
        <v>110</v>
      </c>
      <c r="U4540" s="19">
        <v>1.5</v>
      </c>
      <c r="V4540" s="19">
        <v>0</v>
      </c>
      <c r="W4540" s="20">
        <v>0.16500000000000001</v>
      </c>
      <c r="X4540" s="21">
        <v>0.33</v>
      </c>
      <c r="Y4540" s="22" t="s">
        <v>33</v>
      </c>
      <c r="Z4540" s="23" t="s">
        <v>9052</v>
      </c>
      <c r="AA4540" s="24" t="s">
        <v>67</v>
      </c>
      <c r="AB4540" s="14" t="s">
        <v>67</v>
      </c>
      <c r="AC4540" s="14" t="s">
        <v>67</v>
      </c>
      <c r="AD4540" s="25"/>
      <c r="AE4540" s="26"/>
      <c r="AF4540" s="27"/>
      <c r="AG4540" s="157"/>
      <c r="AH4540" s="13"/>
      <c r="AI4540" s="13"/>
      <c r="AJ4540" s="13"/>
      <c r="AK4540" s="13"/>
      <c r="AL4540" s="13"/>
      <c r="AM4540" s="13"/>
      <c r="AN4540" s="13"/>
      <c r="AO4540" s="13"/>
      <c r="AP4540" s="12"/>
      <c r="AQ4540" s="12"/>
      <c r="AR4540" s="12"/>
      <c r="AS4540" s="12"/>
      <c r="AT4540" s="12"/>
      <c r="AU4540" s="12"/>
      <c r="AV4540" s="12"/>
      <c r="AW4540" s="12"/>
      <c r="AX4540" s="12"/>
      <c r="AY4540" s="12"/>
      <c r="AZ4540" s="12"/>
      <c r="BA4540" s="12"/>
      <c r="BB4540" s="12"/>
      <c r="BC4540" s="12"/>
      <c r="BD4540" s="12"/>
      <c r="BE4540" s="12"/>
      <c r="BF4540" s="12"/>
      <c r="BG4540" s="12"/>
      <c r="BH4540" s="12"/>
      <c r="BI4540" s="12"/>
      <c r="BJ4540" s="12"/>
      <c r="BK4540" s="12"/>
      <c r="BL4540" s="12"/>
      <c r="BM4540" s="12"/>
      <c r="BN4540" s="12"/>
      <c r="BO4540" s="12"/>
      <c r="BP4540" s="12"/>
      <c r="BQ4540" s="12"/>
      <c r="BR4540" s="29"/>
      <c r="BS4540" s="29"/>
      <c r="BT4540" s="29"/>
      <c r="BU4540" s="29"/>
      <c r="BV4540" s="29"/>
      <c r="BW4540" s="29"/>
      <c r="BX4540" s="29"/>
      <c r="BY4540" s="29"/>
      <c r="BZ4540" s="29"/>
      <c r="CA4540" s="29"/>
      <c r="CB4540" s="29"/>
      <c r="CC4540" s="29"/>
      <c r="CD4540" s="29"/>
      <c r="CE4540" s="29"/>
      <c r="CF4540" s="29"/>
      <c r="CG4540" s="29"/>
      <c r="CH4540" s="29"/>
      <c r="CI4540" s="29"/>
      <c r="CJ4540" s="29"/>
      <c r="CK4540" s="29"/>
      <c r="CL4540" s="29"/>
      <c r="CM4540" s="29"/>
      <c r="CN4540" s="29"/>
      <c r="CO4540" s="29"/>
      <c r="CP4540" s="29"/>
      <c r="CQ4540" s="29"/>
      <c r="CR4540" s="29"/>
      <c r="CS4540" s="29"/>
      <c r="CT4540" s="29"/>
      <c r="CU4540" s="29"/>
      <c r="CV4540" s="29"/>
      <c r="CW4540" s="29"/>
      <c r="CX4540" s="29"/>
      <c r="CY4540" s="29"/>
      <c r="CZ4540" s="29"/>
      <c r="DA4540" s="29"/>
      <c r="DB4540" s="29"/>
      <c r="DC4540" s="29"/>
      <c r="DD4540" s="29"/>
      <c r="DE4540" s="29"/>
      <c r="DF4540" s="29"/>
      <c r="DG4540" s="29"/>
      <c r="DH4540" s="29"/>
      <c r="DI4540" s="29"/>
      <c r="DJ4540" s="29"/>
      <c r="DK4540" s="29"/>
      <c r="DL4540" s="29"/>
      <c r="DM4540" s="29"/>
      <c r="DN4540" s="29"/>
      <c r="DO4540" s="29"/>
      <c r="DP4540" s="29"/>
      <c r="DQ4540" s="29"/>
      <c r="DR4540" s="29"/>
      <c r="DS4540" s="29"/>
      <c r="DT4540" s="29"/>
      <c r="DU4540" s="29"/>
      <c r="DV4540" s="29"/>
      <c r="DW4540" s="29"/>
      <c r="DX4540" s="29"/>
      <c r="DY4540" s="29"/>
      <c r="DZ4540" s="29"/>
      <c r="EA4540" s="29"/>
      <c r="EB4540" s="29"/>
      <c r="EC4540" s="29"/>
      <c r="ED4540" s="29"/>
      <c r="EE4540" s="29"/>
      <c r="EF4540" s="29"/>
      <c r="EG4540" s="29"/>
      <c r="EH4540" s="29"/>
      <c r="EI4540" s="29"/>
      <c r="EJ4540" s="29"/>
      <c r="EK4540" s="29"/>
      <c r="EL4540" s="29"/>
      <c r="EM4540" s="29"/>
      <c r="EN4540" s="29"/>
      <c r="EO4540" s="29"/>
      <c r="EP4540" s="29"/>
      <c r="EQ4540" s="29"/>
      <c r="ER4540" s="29"/>
      <c r="ES4540" s="29"/>
      <c r="ET4540" s="29"/>
      <c r="EU4540" s="29"/>
      <c r="EV4540" s="29"/>
      <c r="EW4540" s="29"/>
      <c r="EX4540" s="29"/>
      <c r="EY4540" s="29"/>
      <c r="EZ4540" s="29"/>
      <c r="FA4540" s="29"/>
      <c r="FB4540" s="29"/>
      <c r="FC4540" s="29"/>
      <c r="FD4540" s="29"/>
      <c r="FE4540" s="29"/>
      <c r="FF4540" s="29"/>
      <c r="FG4540" s="29"/>
      <c r="FH4540" s="29"/>
      <c r="FI4540" s="29"/>
      <c r="FJ4540" s="29"/>
      <c r="FK4540" s="29"/>
      <c r="FL4540" s="29"/>
      <c r="FM4540" s="29"/>
      <c r="FN4540" s="29"/>
      <c r="FO4540" s="29"/>
      <c r="FP4540" s="29"/>
      <c r="FQ4540" s="29"/>
      <c r="FR4540" s="29"/>
      <c r="FS4540" s="29"/>
      <c r="FT4540" s="29"/>
      <c r="FU4540" s="29"/>
      <c r="FV4540" s="29"/>
      <c r="FW4540" s="29"/>
      <c r="FX4540" s="29"/>
      <c r="FY4540" s="29"/>
      <c r="FZ4540" s="29"/>
      <c r="GA4540" s="29"/>
      <c r="GB4540" s="29"/>
      <c r="GC4540" s="29"/>
      <c r="GD4540" s="29"/>
      <c r="GE4540" s="29"/>
      <c r="GF4540" s="29"/>
      <c r="GG4540" s="29"/>
      <c r="GH4540" s="29"/>
      <c r="GI4540" s="29"/>
      <c r="GJ4540" s="29"/>
      <c r="GK4540" s="29"/>
      <c r="GL4540" s="29"/>
      <c r="GM4540" s="29"/>
      <c r="GN4540" s="29"/>
      <c r="GO4540" s="29"/>
      <c r="GP4540" s="29"/>
      <c r="GQ4540" s="29"/>
      <c r="GR4540" s="29"/>
      <c r="GS4540" s="29"/>
      <c r="GT4540" s="29"/>
      <c r="GU4540" s="29"/>
      <c r="GV4540" s="29"/>
      <c r="GW4540" s="29"/>
      <c r="GX4540" s="29"/>
      <c r="GY4540" s="29"/>
      <c r="GZ4540" s="29"/>
      <c r="HA4540" s="29"/>
      <c r="HB4540" s="29"/>
      <c r="HC4540" s="29"/>
      <c r="HD4540" s="29"/>
      <c r="HE4540" s="29"/>
      <c r="HF4540" s="29"/>
      <c r="HG4540" s="29"/>
      <c r="HH4540" s="29"/>
      <c r="HI4540" s="29"/>
      <c r="HJ4540" s="29"/>
      <c r="HK4540" s="29"/>
      <c r="HL4540" s="29"/>
      <c r="HM4540" s="29"/>
      <c r="HN4540" s="29"/>
      <c r="HO4540" s="29"/>
      <c r="HP4540" s="29"/>
      <c r="HQ4540" s="29"/>
      <c r="HR4540" s="29"/>
      <c r="HS4540" s="29"/>
      <c r="HT4540" s="29"/>
      <c r="HU4540" s="29"/>
      <c r="HV4540" s="29"/>
      <c r="HW4540" s="29"/>
      <c r="HX4540" s="29"/>
      <c r="HY4540" s="29"/>
      <c r="HZ4540" s="29"/>
      <c r="IA4540" s="29"/>
      <c r="IB4540" s="29"/>
      <c r="IC4540" s="29"/>
      <c r="ID4540" s="29"/>
      <c r="IE4540" s="29"/>
      <c r="IF4540" s="29"/>
      <c r="IG4540" s="29"/>
      <c r="IH4540" s="29"/>
      <c r="II4540" s="29"/>
      <c r="IJ4540" s="29"/>
      <c r="IK4540" s="29"/>
      <c r="IL4540" s="29"/>
      <c r="IM4540" s="29"/>
      <c r="IN4540" s="29"/>
      <c r="IO4540" s="29"/>
      <c r="IP4540" s="29"/>
      <c r="IQ4540" s="29"/>
      <c r="IR4540" s="29"/>
      <c r="IS4540" s="29"/>
      <c r="IT4540" s="29"/>
      <c r="IU4540" s="29"/>
      <c r="IV4540" s="29"/>
      <c r="IW4540" s="29"/>
      <c r="IX4540" s="29"/>
      <c r="IY4540" s="29"/>
      <c r="IZ4540" s="29"/>
      <c r="JA4540" s="29"/>
      <c r="JB4540" s="29"/>
      <c r="JC4540" s="29"/>
      <c r="JD4540" s="29"/>
      <c r="JE4540" s="29"/>
      <c r="JF4540" s="29"/>
      <c r="JG4540" s="29"/>
      <c r="JH4540" s="29"/>
      <c r="JI4540" s="29"/>
      <c r="JJ4540" s="29"/>
      <c r="JK4540" s="29"/>
      <c r="JL4540" s="29"/>
      <c r="JM4540" s="29"/>
      <c r="JN4540" s="29"/>
      <c r="JO4540" s="29"/>
      <c r="JP4540" s="29"/>
      <c r="JQ4540" s="29"/>
      <c r="JR4540" s="29"/>
      <c r="JS4540" s="29"/>
      <c r="JT4540" s="29"/>
      <c r="JU4540" s="29"/>
      <c r="JV4540" s="29"/>
      <c r="JW4540" s="29"/>
      <c r="JX4540" s="29"/>
      <c r="JY4540" s="29"/>
      <c r="JZ4540" s="29"/>
      <c r="KA4540" s="29"/>
      <c r="KB4540" s="29"/>
      <c r="KC4540" s="29"/>
      <c r="KD4540" s="29"/>
      <c r="KE4540" s="29"/>
      <c r="KF4540" s="29"/>
      <c r="KG4540" s="29"/>
      <c r="KH4540" s="29"/>
      <c r="KI4540" s="29"/>
      <c r="KJ4540" s="29"/>
      <c r="KK4540" s="29"/>
      <c r="KL4540" s="29"/>
      <c r="KM4540" s="29"/>
      <c r="KN4540" s="29"/>
      <c r="KO4540" s="29"/>
      <c r="KP4540" s="29"/>
      <c r="KQ4540" s="29"/>
      <c r="KR4540" s="29"/>
      <c r="KS4540" s="29"/>
      <c r="KT4540" s="29"/>
      <c r="KU4540" s="29"/>
      <c r="KV4540" s="29"/>
      <c r="KW4540" s="29"/>
      <c r="KX4540" s="29"/>
      <c r="KY4540" s="29"/>
      <c r="KZ4540" s="29"/>
      <c r="LA4540" s="29"/>
      <c r="LB4540" s="29"/>
      <c r="LC4540" s="29"/>
      <c r="LD4540" s="29"/>
      <c r="LE4540" s="29"/>
      <c r="LF4540" s="29"/>
      <c r="LG4540" s="29"/>
      <c r="LH4540" s="29"/>
      <c r="LI4540" s="29"/>
      <c r="LJ4540" s="29"/>
      <c r="LK4540" s="29"/>
      <c r="LL4540" s="29"/>
      <c r="LM4540" s="29"/>
      <c r="LN4540" s="29"/>
      <c r="LO4540" s="29"/>
      <c r="LP4540" s="29"/>
      <c r="LQ4540" s="29"/>
      <c r="LR4540" s="29"/>
      <c r="LS4540" s="29"/>
      <c r="LT4540" s="29"/>
      <c r="LU4540" s="29"/>
      <c r="LV4540" s="29"/>
      <c r="LW4540" s="29"/>
      <c r="LX4540" s="29"/>
      <c r="LY4540" s="29"/>
      <c r="LZ4540" s="29"/>
      <c r="MA4540" s="29"/>
      <c r="MB4540" s="29"/>
      <c r="MC4540" s="29"/>
      <c r="MD4540" s="29"/>
      <c r="ME4540" s="29"/>
      <c r="MF4540" s="29"/>
      <c r="MG4540" s="29"/>
      <c r="MH4540" s="29"/>
      <c r="MI4540" s="29"/>
      <c r="MJ4540" s="29"/>
      <c r="MK4540" s="29"/>
      <c r="ML4540" s="29"/>
      <c r="MM4540" s="29"/>
      <c r="MN4540" s="29"/>
      <c r="MO4540" s="29"/>
      <c r="MP4540" s="29"/>
      <c r="MQ4540" s="29"/>
      <c r="MR4540" s="29"/>
      <c r="MS4540" s="29"/>
      <c r="MT4540" s="29"/>
      <c r="MU4540" s="29"/>
      <c r="MV4540" s="29"/>
      <c r="MW4540" s="29"/>
      <c r="MX4540" s="29"/>
      <c r="MY4540" s="29"/>
      <c r="MZ4540" s="29"/>
      <c r="NA4540" s="29"/>
      <c r="NB4540" s="29"/>
      <c r="NC4540" s="29"/>
      <c r="ND4540" s="29"/>
      <c r="NE4540" s="29"/>
      <c r="NF4540" s="29"/>
      <c r="NG4540" s="29"/>
      <c r="NH4540" s="29"/>
      <c r="NI4540" s="29"/>
      <c r="NJ4540" s="29"/>
      <c r="NK4540" s="29"/>
      <c r="NL4540" s="29"/>
      <c r="NM4540" s="29"/>
      <c r="NN4540" s="29"/>
      <c r="NO4540" s="29"/>
      <c r="NP4540" s="29"/>
      <c r="NQ4540" s="29"/>
      <c r="NR4540" s="29"/>
      <c r="NS4540" s="29"/>
      <c r="NT4540" s="29"/>
      <c r="NU4540" s="29"/>
      <c r="NV4540" s="29"/>
      <c r="NW4540" s="29"/>
      <c r="NX4540" s="29"/>
      <c r="NY4540" s="29"/>
      <c r="NZ4540" s="29"/>
      <c r="OA4540" s="29"/>
      <c r="OB4540" s="29"/>
      <c r="OC4540" s="29"/>
      <c r="OD4540" s="29"/>
      <c r="OE4540" s="29"/>
      <c r="OF4540" s="29"/>
      <c r="OG4540" s="29"/>
      <c r="OH4540" s="29"/>
    </row>
    <row r="4541" spans="1:398" ht="16.5" customHeight="1">
      <c r="A4541" s="13" t="s">
        <v>4804</v>
      </c>
      <c r="B4541" s="13"/>
      <c r="C4541" s="189"/>
      <c r="D4541" s="13"/>
      <c r="E4541" s="14" t="s">
        <v>6509</v>
      </c>
      <c r="F4541" s="14" t="s">
        <v>6507</v>
      </c>
      <c r="G4541" s="14" t="s">
        <v>6510</v>
      </c>
      <c r="H4541" s="15">
        <v>2022</v>
      </c>
      <c r="I4541" s="15">
        <v>1</v>
      </c>
      <c r="J4541" s="15">
        <v>0</v>
      </c>
      <c r="K4541" s="15">
        <v>0</v>
      </c>
      <c r="L4541" s="16" t="s">
        <v>5393</v>
      </c>
      <c r="M4541" s="16"/>
      <c r="N4541" s="16" t="s">
        <v>2570</v>
      </c>
      <c r="O4541" s="17">
        <v>2</v>
      </c>
      <c r="P4541" s="17">
        <v>0</v>
      </c>
      <c r="Q4541" s="17">
        <v>0</v>
      </c>
      <c r="R4541" s="18" t="s">
        <v>33</v>
      </c>
      <c r="S4541" s="19">
        <v>60</v>
      </c>
      <c r="T4541" s="19">
        <v>110</v>
      </c>
      <c r="U4541" s="19">
        <v>1.5</v>
      </c>
      <c r="V4541" s="19">
        <v>0</v>
      </c>
      <c r="W4541" s="20">
        <v>0.16500000000000001</v>
      </c>
      <c r="X4541" s="21">
        <v>0.33</v>
      </c>
      <c r="Y4541" s="22" t="s">
        <v>33</v>
      </c>
      <c r="Z4541" s="23" t="s">
        <v>9052</v>
      </c>
      <c r="AA4541" s="24" t="s">
        <v>67</v>
      </c>
      <c r="AB4541" s="14" t="s">
        <v>67</v>
      </c>
      <c r="AC4541" s="14" t="s">
        <v>67</v>
      </c>
      <c r="AD4541" s="25"/>
      <c r="AE4541" s="26"/>
      <c r="AF4541" s="27"/>
      <c r="AG4541" s="157"/>
      <c r="AH4541" s="13"/>
      <c r="AI4541" s="13"/>
      <c r="AJ4541" s="13"/>
      <c r="AK4541" s="13"/>
      <c r="AL4541" s="13"/>
      <c r="AM4541" s="13"/>
      <c r="AN4541" s="13"/>
      <c r="AO4541" s="13"/>
      <c r="AP4541" s="12"/>
      <c r="AQ4541" s="12"/>
      <c r="AR4541" s="12"/>
      <c r="AS4541" s="12"/>
      <c r="AT4541" s="12"/>
      <c r="AU4541" s="12"/>
      <c r="AV4541" s="12"/>
      <c r="AW4541" s="12"/>
      <c r="AX4541" s="12"/>
      <c r="AY4541" s="12"/>
      <c r="AZ4541" s="12"/>
      <c r="BA4541" s="12"/>
      <c r="BB4541" s="12"/>
      <c r="BC4541" s="12"/>
      <c r="BD4541" s="12"/>
      <c r="BE4541" s="12"/>
      <c r="BF4541" s="12"/>
      <c r="BG4541" s="12"/>
      <c r="BH4541" s="12"/>
      <c r="BI4541" s="12"/>
      <c r="BJ4541" s="12"/>
      <c r="BK4541" s="12"/>
      <c r="BL4541" s="12"/>
      <c r="BM4541" s="12"/>
      <c r="BN4541" s="12"/>
      <c r="BO4541" s="12"/>
      <c r="BP4541" s="12"/>
      <c r="BQ4541" s="12"/>
      <c r="BR4541" s="29"/>
      <c r="BS4541" s="29"/>
      <c r="BT4541" s="29"/>
      <c r="BU4541" s="29"/>
      <c r="BV4541" s="29"/>
      <c r="BW4541" s="29"/>
      <c r="BX4541" s="29"/>
      <c r="BY4541" s="29"/>
      <c r="BZ4541" s="29"/>
      <c r="CA4541" s="29"/>
      <c r="CB4541" s="29"/>
      <c r="CC4541" s="29"/>
      <c r="CD4541" s="29"/>
      <c r="CE4541" s="29"/>
      <c r="CF4541" s="29"/>
      <c r="CG4541" s="29"/>
      <c r="CH4541" s="29"/>
      <c r="CI4541" s="29"/>
      <c r="CJ4541" s="29"/>
      <c r="CK4541" s="29"/>
      <c r="CL4541" s="29"/>
      <c r="CM4541" s="29"/>
      <c r="CN4541" s="29"/>
      <c r="CO4541" s="29"/>
      <c r="CP4541" s="29"/>
      <c r="CQ4541" s="29"/>
      <c r="CR4541" s="29"/>
      <c r="CS4541" s="29"/>
      <c r="CT4541" s="29"/>
      <c r="CU4541" s="29"/>
      <c r="CV4541" s="29"/>
      <c r="CW4541" s="29"/>
      <c r="CX4541" s="29"/>
      <c r="CY4541" s="29"/>
      <c r="CZ4541" s="29"/>
      <c r="DA4541" s="29"/>
      <c r="DB4541" s="29"/>
      <c r="DC4541" s="29"/>
      <c r="DD4541" s="29"/>
      <c r="DE4541" s="29"/>
      <c r="DF4541" s="29"/>
      <c r="DG4541" s="29"/>
      <c r="DH4541" s="29"/>
      <c r="DI4541" s="29"/>
      <c r="DJ4541" s="29"/>
      <c r="DK4541" s="29"/>
      <c r="DL4541" s="29"/>
      <c r="DM4541" s="29"/>
      <c r="DN4541" s="29"/>
      <c r="DO4541" s="29"/>
      <c r="DP4541" s="29"/>
      <c r="DQ4541" s="29"/>
      <c r="DR4541" s="29"/>
      <c r="DS4541" s="29"/>
      <c r="DT4541" s="29"/>
      <c r="DU4541" s="29"/>
      <c r="DV4541" s="29"/>
      <c r="DW4541" s="29"/>
      <c r="DX4541" s="29"/>
      <c r="DY4541" s="29"/>
      <c r="DZ4541" s="29"/>
      <c r="EA4541" s="29"/>
      <c r="EB4541" s="29"/>
      <c r="EC4541" s="29"/>
      <c r="ED4541" s="29"/>
      <c r="EE4541" s="29"/>
      <c r="EF4541" s="29"/>
      <c r="EG4541" s="29"/>
      <c r="EH4541" s="29"/>
      <c r="EI4541" s="29"/>
      <c r="EJ4541" s="29"/>
      <c r="EK4541" s="29"/>
      <c r="EL4541" s="29"/>
      <c r="EM4541" s="29"/>
      <c r="EN4541" s="29"/>
      <c r="EO4541" s="29"/>
      <c r="EP4541" s="29"/>
      <c r="EQ4541" s="29"/>
      <c r="ER4541" s="29"/>
      <c r="ES4541" s="29"/>
      <c r="ET4541" s="29"/>
      <c r="EU4541" s="29"/>
      <c r="EV4541" s="29"/>
      <c r="EW4541" s="29"/>
      <c r="EX4541" s="29"/>
      <c r="EY4541" s="29"/>
      <c r="EZ4541" s="29"/>
      <c r="FA4541" s="29"/>
      <c r="FB4541" s="29"/>
      <c r="FC4541" s="29"/>
      <c r="FD4541" s="29"/>
      <c r="FE4541" s="29"/>
      <c r="FF4541" s="29"/>
      <c r="FG4541" s="29"/>
      <c r="FH4541" s="29"/>
      <c r="FI4541" s="29"/>
      <c r="FJ4541" s="29"/>
      <c r="FK4541" s="29"/>
      <c r="FL4541" s="29"/>
      <c r="FM4541" s="29"/>
      <c r="FN4541" s="29"/>
      <c r="FO4541" s="29"/>
      <c r="FP4541" s="29"/>
      <c r="FQ4541" s="29"/>
      <c r="FR4541" s="29"/>
      <c r="FS4541" s="29"/>
      <c r="FT4541" s="29"/>
      <c r="FU4541" s="29"/>
      <c r="FV4541" s="29"/>
      <c r="FW4541" s="29"/>
      <c r="FX4541" s="29"/>
      <c r="FY4541" s="29"/>
      <c r="FZ4541" s="29"/>
      <c r="GA4541" s="29"/>
      <c r="GB4541" s="29"/>
      <c r="GC4541" s="29"/>
      <c r="GD4541" s="29"/>
      <c r="GE4541" s="29"/>
      <c r="GF4541" s="29"/>
      <c r="GG4541" s="29"/>
      <c r="GH4541" s="29"/>
      <c r="GI4541" s="29"/>
      <c r="GJ4541" s="29"/>
      <c r="GK4541" s="29"/>
      <c r="GL4541" s="29"/>
      <c r="GM4541" s="29"/>
      <c r="GN4541" s="29"/>
      <c r="GO4541" s="29"/>
      <c r="GP4541" s="29"/>
      <c r="GQ4541" s="29"/>
      <c r="GR4541" s="29"/>
      <c r="GS4541" s="29"/>
      <c r="GT4541" s="29"/>
      <c r="GU4541" s="29"/>
      <c r="GV4541" s="29"/>
      <c r="GW4541" s="29"/>
      <c r="GX4541" s="29"/>
      <c r="GY4541" s="29"/>
      <c r="GZ4541" s="29"/>
      <c r="HA4541" s="29"/>
      <c r="HB4541" s="29"/>
      <c r="HC4541" s="29"/>
      <c r="HD4541" s="29"/>
      <c r="HE4541" s="29"/>
      <c r="HF4541" s="29"/>
      <c r="HG4541" s="29"/>
      <c r="HH4541" s="29"/>
      <c r="HI4541" s="29"/>
      <c r="HJ4541" s="29"/>
      <c r="HK4541" s="29"/>
      <c r="HL4541" s="29"/>
      <c r="HM4541" s="29"/>
      <c r="HN4541" s="29"/>
      <c r="HO4541" s="29"/>
      <c r="HP4541" s="29"/>
      <c r="HQ4541" s="29"/>
      <c r="HR4541" s="29"/>
      <c r="HS4541" s="29"/>
      <c r="HT4541" s="29"/>
      <c r="HU4541" s="29"/>
      <c r="HV4541" s="29"/>
      <c r="HW4541" s="29"/>
      <c r="HX4541" s="29"/>
      <c r="HY4541" s="29"/>
      <c r="HZ4541" s="29"/>
      <c r="IA4541" s="29"/>
      <c r="IB4541" s="29"/>
      <c r="IC4541" s="29"/>
      <c r="ID4541" s="29"/>
      <c r="IE4541" s="29"/>
      <c r="IF4541" s="29"/>
      <c r="IG4541" s="29"/>
      <c r="IH4541" s="29"/>
      <c r="II4541" s="29"/>
      <c r="IJ4541" s="29"/>
      <c r="IK4541" s="29"/>
      <c r="IL4541" s="29"/>
      <c r="IM4541" s="29"/>
      <c r="IN4541" s="29"/>
      <c r="IO4541" s="29"/>
      <c r="IP4541" s="29"/>
      <c r="IQ4541" s="29"/>
      <c r="IR4541" s="29"/>
      <c r="IS4541" s="29"/>
      <c r="IT4541" s="29"/>
      <c r="IU4541" s="29"/>
      <c r="IV4541" s="29"/>
      <c r="IW4541" s="29"/>
      <c r="IX4541" s="29"/>
      <c r="IY4541" s="29"/>
      <c r="IZ4541" s="29"/>
      <c r="JA4541" s="29"/>
      <c r="JB4541" s="29"/>
      <c r="JC4541" s="29"/>
      <c r="JD4541" s="29"/>
      <c r="JE4541" s="29"/>
      <c r="JF4541" s="29"/>
      <c r="JG4541" s="29"/>
      <c r="JH4541" s="29"/>
      <c r="JI4541" s="29"/>
      <c r="JJ4541" s="29"/>
      <c r="JK4541" s="29"/>
      <c r="JL4541" s="29"/>
      <c r="JM4541" s="29"/>
      <c r="JN4541" s="29"/>
      <c r="JO4541" s="29"/>
      <c r="JP4541" s="29"/>
      <c r="JQ4541" s="29"/>
      <c r="JR4541" s="29"/>
      <c r="JS4541" s="29"/>
      <c r="JT4541" s="29"/>
      <c r="JU4541" s="29"/>
      <c r="JV4541" s="29"/>
      <c r="JW4541" s="29"/>
      <c r="JX4541" s="29"/>
      <c r="JY4541" s="29"/>
      <c r="JZ4541" s="29"/>
      <c r="KA4541" s="29"/>
      <c r="KB4541" s="29"/>
      <c r="KC4541" s="29"/>
      <c r="KD4541" s="29"/>
      <c r="KE4541" s="29"/>
      <c r="KF4541" s="29"/>
      <c r="KG4541" s="29"/>
      <c r="KH4541" s="29"/>
      <c r="KI4541" s="29"/>
      <c r="KJ4541" s="29"/>
      <c r="KK4541" s="29"/>
      <c r="KL4541" s="29"/>
      <c r="KM4541" s="29"/>
      <c r="KN4541" s="29"/>
      <c r="KO4541" s="29"/>
      <c r="KP4541" s="29"/>
      <c r="KQ4541" s="29"/>
      <c r="KR4541" s="29"/>
      <c r="KS4541" s="29"/>
      <c r="KT4541" s="29"/>
      <c r="KU4541" s="29"/>
      <c r="KV4541" s="29"/>
      <c r="KW4541" s="29"/>
      <c r="KX4541" s="29"/>
      <c r="KY4541" s="29"/>
      <c r="KZ4541" s="29"/>
      <c r="LA4541" s="29"/>
      <c r="LB4541" s="29"/>
      <c r="LC4541" s="29"/>
      <c r="LD4541" s="29"/>
      <c r="LE4541" s="29"/>
      <c r="LF4541" s="29"/>
      <c r="LG4541" s="29"/>
      <c r="LH4541" s="29"/>
      <c r="LI4541" s="29"/>
      <c r="LJ4541" s="29"/>
      <c r="LK4541" s="29"/>
      <c r="LL4541" s="29"/>
      <c r="LM4541" s="29"/>
      <c r="LN4541" s="29"/>
      <c r="LO4541" s="29"/>
      <c r="LP4541" s="29"/>
      <c r="LQ4541" s="29"/>
      <c r="LR4541" s="29"/>
      <c r="LS4541" s="29"/>
      <c r="LT4541" s="29"/>
      <c r="LU4541" s="29"/>
      <c r="LV4541" s="29"/>
      <c r="LW4541" s="29"/>
      <c r="LX4541" s="29"/>
      <c r="LY4541" s="29"/>
      <c r="LZ4541" s="29"/>
      <c r="MA4541" s="29"/>
      <c r="MB4541" s="29"/>
      <c r="MC4541" s="29"/>
      <c r="MD4541" s="29"/>
      <c r="ME4541" s="29"/>
      <c r="MF4541" s="29"/>
      <c r="MG4541" s="29"/>
      <c r="MH4541" s="29"/>
      <c r="MI4541" s="29"/>
      <c r="MJ4541" s="29"/>
      <c r="MK4541" s="29"/>
      <c r="ML4541" s="29"/>
      <c r="MM4541" s="29"/>
      <c r="MN4541" s="29"/>
      <c r="MO4541" s="29"/>
      <c r="MP4541" s="29"/>
      <c r="MQ4541" s="29"/>
      <c r="MR4541" s="29"/>
      <c r="MS4541" s="29"/>
      <c r="MT4541" s="29"/>
      <c r="MU4541" s="29"/>
      <c r="MV4541" s="29"/>
      <c r="MW4541" s="29"/>
      <c r="MX4541" s="29"/>
      <c r="MY4541" s="29"/>
      <c r="MZ4541" s="29"/>
      <c r="NA4541" s="29"/>
      <c r="NB4541" s="29"/>
      <c r="NC4541" s="29"/>
      <c r="ND4541" s="29"/>
      <c r="NE4541" s="29"/>
      <c r="NF4541" s="29"/>
      <c r="NG4541" s="29"/>
      <c r="NH4541" s="29"/>
      <c r="NI4541" s="29"/>
      <c r="NJ4541" s="29"/>
      <c r="NK4541" s="29"/>
      <c r="NL4541" s="29"/>
      <c r="NM4541" s="29"/>
      <c r="NN4541" s="29"/>
      <c r="NO4541" s="29"/>
      <c r="NP4541" s="29"/>
      <c r="NQ4541" s="29"/>
      <c r="NR4541" s="29"/>
      <c r="NS4541" s="29"/>
      <c r="NT4541" s="29"/>
      <c r="NU4541" s="29"/>
      <c r="NV4541" s="29"/>
      <c r="NW4541" s="29"/>
      <c r="NX4541" s="29"/>
      <c r="NY4541" s="29"/>
      <c r="NZ4541" s="29"/>
      <c r="OA4541" s="29"/>
      <c r="OB4541" s="29"/>
      <c r="OC4541" s="29"/>
      <c r="OD4541" s="29"/>
      <c r="OE4541" s="29"/>
      <c r="OF4541" s="29"/>
      <c r="OG4541" s="29"/>
      <c r="OH4541" s="29"/>
    </row>
    <row r="4542" spans="1:398" ht="16.5" customHeight="1">
      <c r="A4542" s="13" t="s">
        <v>4804</v>
      </c>
      <c r="B4542" s="13"/>
      <c r="C4542" s="189"/>
      <c r="D4542" s="13"/>
      <c r="E4542" s="14" t="s">
        <v>6509</v>
      </c>
      <c r="F4542" s="14" t="s">
        <v>6507</v>
      </c>
      <c r="G4542" s="14" t="s">
        <v>6510</v>
      </c>
      <c r="H4542" s="15">
        <v>2022</v>
      </c>
      <c r="I4542" s="15">
        <v>1</v>
      </c>
      <c r="J4542" s="15">
        <v>0</v>
      </c>
      <c r="K4542" s="15">
        <v>0</v>
      </c>
      <c r="L4542" s="16" t="s">
        <v>5393</v>
      </c>
      <c r="M4542" s="16"/>
      <c r="N4542" s="16" t="s">
        <v>2570</v>
      </c>
      <c r="O4542" s="17">
        <v>2</v>
      </c>
      <c r="P4542" s="17">
        <v>0</v>
      </c>
      <c r="Q4542" s="17">
        <v>0</v>
      </c>
      <c r="R4542" s="18" t="s">
        <v>33</v>
      </c>
      <c r="S4542" s="19">
        <v>60</v>
      </c>
      <c r="T4542" s="19">
        <v>110</v>
      </c>
      <c r="U4542" s="19">
        <v>1.5</v>
      </c>
      <c r="V4542" s="19">
        <v>0</v>
      </c>
      <c r="W4542" s="20">
        <v>0.16500000000000001</v>
      </c>
      <c r="X4542" s="21">
        <v>0.33</v>
      </c>
      <c r="Y4542" s="22" t="s">
        <v>33</v>
      </c>
      <c r="Z4542" s="23" t="s">
        <v>9052</v>
      </c>
      <c r="AA4542" s="24" t="s">
        <v>67</v>
      </c>
      <c r="AB4542" s="14" t="s">
        <v>67</v>
      </c>
      <c r="AC4542" s="14" t="s">
        <v>67</v>
      </c>
      <c r="AD4542" s="25"/>
      <c r="AE4542" s="26"/>
      <c r="AF4542" s="27"/>
      <c r="AG4542" s="157"/>
      <c r="AH4542" s="13"/>
      <c r="AI4542" s="13"/>
      <c r="AJ4542" s="13"/>
      <c r="AK4542" s="13"/>
      <c r="AL4542" s="13"/>
      <c r="AM4542" s="13"/>
      <c r="AN4542" s="13"/>
      <c r="AO4542" s="13"/>
      <c r="AP4542" s="12"/>
      <c r="AQ4542" s="12"/>
      <c r="AR4542" s="12"/>
      <c r="AS4542" s="12"/>
      <c r="AT4542" s="12"/>
      <c r="AU4542" s="12"/>
      <c r="AV4542" s="12"/>
      <c r="AW4542" s="12"/>
      <c r="AX4542" s="12"/>
      <c r="AY4542" s="12"/>
      <c r="AZ4542" s="12"/>
      <c r="BA4542" s="12"/>
      <c r="BB4542" s="12"/>
      <c r="BC4542" s="12"/>
      <c r="BD4542" s="12"/>
      <c r="BE4542" s="12"/>
      <c r="BF4542" s="12"/>
      <c r="BG4542" s="12"/>
      <c r="BH4542" s="12"/>
      <c r="BI4542" s="12"/>
      <c r="BJ4542" s="12"/>
      <c r="BK4542" s="12"/>
      <c r="BL4542" s="12"/>
      <c r="BM4542" s="12"/>
      <c r="BN4542" s="12"/>
      <c r="BO4542" s="12"/>
      <c r="BP4542" s="12"/>
      <c r="BQ4542" s="12"/>
      <c r="BR4542" s="29"/>
      <c r="BS4542" s="29"/>
      <c r="BT4542" s="29"/>
      <c r="BU4542" s="29"/>
      <c r="BV4542" s="29"/>
      <c r="BW4542" s="29"/>
      <c r="BX4542" s="29"/>
      <c r="BY4542" s="29"/>
      <c r="BZ4542" s="29"/>
      <c r="CA4542" s="29"/>
      <c r="CB4542" s="29"/>
      <c r="CC4542" s="29"/>
      <c r="CD4542" s="29"/>
      <c r="CE4542" s="29"/>
      <c r="CF4542" s="29"/>
      <c r="CG4542" s="29"/>
      <c r="CH4542" s="29"/>
      <c r="CI4542" s="29"/>
      <c r="CJ4542" s="29"/>
      <c r="CK4542" s="29"/>
      <c r="CL4542" s="29"/>
      <c r="CM4542" s="29"/>
      <c r="CN4542" s="29"/>
      <c r="CO4542" s="29"/>
      <c r="CP4542" s="29"/>
      <c r="CQ4542" s="29"/>
      <c r="CR4542" s="29"/>
      <c r="CS4542" s="29"/>
      <c r="CT4542" s="29"/>
      <c r="CU4542" s="29"/>
      <c r="CV4542" s="29"/>
      <c r="CW4542" s="29"/>
      <c r="CX4542" s="29"/>
      <c r="CY4542" s="29"/>
      <c r="CZ4542" s="29"/>
      <c r="DA4542" s="29"/>
      <c r="DB4542" s="29"/>
      <c r="DC4542" s="29"/>
      <c r="DD4542" s="29"/>
      <c r="DE4542" s="29"/>
      <c r="DF4542" s="29"/>
      <c r="DG4542" s="29"/>
      <c r="DH4542" s="29"/>
      <c r="DI4542" s="29"/>
      <c r="DJ4542" s="29"/>
      <c r="DK4542" s="29"/>
      <c r="DL4542" s="29"/>
      <c r="DM4542" s="29"/>
      <c r="DN4542" s="29"/>
      <c r="DO4542" s="29"/>
      <c r="DP4542" s="29"/>
      <c r="DQ4542" s="29"/>
      <c r="DR4542" s="29"/>
      <c r="DS4542" s="29"/>
      <c r="DT4542" s="29"/>
      <c r="DU4542" s="29"/>
      <c r="DV4542" s="29"/>
      <c r="DW4542" s="29"/>
      <c r="DX4542" s="29"/>
      <c r="DY4542" s="29"/>
      <c r="DZ4542" s="29"/>
      <c r="EA4542" s="29"/>
      <c r="EB4542" s="29"/>
      <c r="EC4542" s="29"/>
      <c r="ED4542" s="29"/>
      <c r="EE4542" s="29"/>
      <c r="EF4542" s="29"/>
      <c r="EG4542" s="29"/>
      <c r="EH4542" s="29"/>
      <c r="EI4542" s="29"/>
      <c r="EJ4542" s="29"/>
      <c r="EK4542" s="29"/>
      <c r="EL4542" s="29"/>
      <c r="EM4542" s="29"/>
      <c r="EN4542" s="29"/>
      <c r="EO4542" s="29"/>
      <c r="EP4542" s="29"/>
      <c r="EQ4542" s="29"/>
      <c r="ER4542" s="29"/>
      <c r="ES4542" s="29"/>
      <c r="ET4542" s="29"/>
      <c r="EU4542" s="29"/>
      <c r="EV4542" s="29"/>
      <c r="EW4542" s="29"/>
      <c r="EX4542" s="29"/>
      <c r="EY4542" s="29"/>
      <c r="EZ4542" s="29"/>
      <c r="FA4542" s="29"/>
      <c r="FB4542" s="29"/>
      <c r="FC4542" s="29"/>
      <c r="FD4542" s="29"/>
      <c r="FE4542" s="29"/>
      <c r="FF4542" s="29"/>
      <c r="FG4542" s="29"/>
      <c r="FH4542" s="29"/>
      <c r="FI4542" s="29"/>
      <c r="FJ4542" s="29"/>
      <c r="FK4542" s="29"/>
      <c r="FL4542" s="29"/>
      <c r="FM4542" s="29"/>
      <c r="FN4542" s="29"/>
      <c r="FO4542" s="29"/>
      <c r="FP4542" s="29"/>
      <c r="FQ4542" s="29"/>
      <c r="FR4542" s="29"/>
      <c r="FS4542" s="29"/>
      <c r="FT4542" s="29"/>
      <c r="FU4542" s="29"/>
      <c r="FV4542" s="29"/>
      <c r="FW4542" s="29"/>
      <c r="FX4542" s="29"/>
      <c r="FY4542" s="29"/>
      <c r="FZ4542" s="29"/>
      <c r="GA4542" s="29"/>
      <c r="GB4542" s="29"/>
      <c r="GC4542" s="29"/>
      <c r="GD4542" s="29"/>
      <c r="GE4542" s="29"/>
      <c r="GF4542" s="29"/>
      <c r="GG4542" s="29"/>
      <c r="GH4542" s="29"/>
      <c r="GI4542" s="29"/>
      <c r="GJ4542" s="29"/>
      <c r="GK4542" s="29"/>
      <c r="GL4542" s="29"/>
      <c r="GM4542" s="29"/>
      <c r="GN4542" s="29"/>
      <c r="GO4542" s="29"/>
      <c r="GP4542" s="29"/>
      <c r="GQ4542" s="29"/>
      <c r="GR4542" s="29"/>
      <c r="GS4542" s="29"/>
      <c r="GT4542" s="29"/>
      <c r="GU4542" s="29"/>
      <c r="GV4542" s="29"/>
      <c r="GW4542" s="29"/>
      <c r="GX4542" s="29"/>
      <c r="GY4542" s="29"/>
      <c r="GZ4542" s="29"/>
      <c r="HA4542" s="29"/>
      <c r="HB4542" s="29"/>
      <c r="HC4542" s="29"/>
      <c r="HD4542" s="29"/>
      <c r="HE4542" s="29"/>
      <c r="HF4542" s="29"/>
      <c r="HG4542" s="29"/>
      <c r="HH4542" s="29"/>
      <c r="HI4542" s="29"/>
      <c r="HJ4542" s="29"/>
      <c r="HK4542" s="29"/>
      <c r="HL4542" s="29"/>
      <c r="HM4542" s="29"/>
      <c r="HN4542" s="29"/>
      <c r="HO4542" s="29"/>
      <c r="HP4542" s="29"/>
      <c r="HQ4542" s="29"/>
      <c r="HR4542" s="29"/>
      <c r="HS4542" s="29"/>
      <c r="HT4542" s="29"/>
      <c r="HU4542" s="29"/>
      <c r="HV4542" s="29"/>
      <c r="HW4542" s="29"/>
      <c r="HX4542" s="29"/>
      <c r="HY4542" s="29"/>
      <c r="HZ4542" s="29"/>
      <c r="IA4542" s="29"/>
      <c r="IB4542" s="29"/>
      <c r="IC4542" s="29"/>
      <c r="ID4542" s="29"/>
      <c r="IE4542" s="29"/>
      <c r="IF4542" s="29"/>
      <c r="IG4542" s="29"/>
      <c r="IH4542" s="29"/>
      <c r="II4542" s="29"/>
      <c r="IJ4542" s="29"/>
      <c r="IK4542" s="29"/>
      <c r="IL4542" s="29"/>
      <c r="IM4542" s="29"/>
      <c r="IN4542" s="29"/>
      <c r="IO4542" s="29"/>
      <c r="IP4542" s="29"/>
      <c r="IQ4542" s="29"/>
      <c r="IR4542" s="29"/>
      <c r="IS4542" s="29"/>
      <c r="IT4542" s="29"/>
      <c r="IU4542" s="29"/>
      <c r="IV4542" s="29"/>
      <c r="IW4542" s="29"/>
      <c r="IX4542" s="29"/>
      <c r="IY4542" s="29"/>
      <c r="IZ4542" s="29"/>
      <c r="JA4542" s="29"/>
      <c r="JB4542" s="29"/>
      <c r="JC4542" s="29"/>
      <c r="JD4542" s="29"/>
      <c r="JE4542" s="29"/>
      <c r="JF4542" s="29"/>
      <c r="JG4542" s="29"/>
      <c r="JH4542" s="29"/>
      <c r="JI4542" s="29"/>
      <c r="JJ4542" s="29"/>
      <c r="JK4542" s="29"/>
      <c r="JL4542" s="29"/>
      <c r="JM4542" s="29"/>
      <c r="JN4542" s="29"/>
      <c r="JO4542" s="29"/>
      <c r="JP4542" s="29"/>
      <c r="JQ4542" s="29"/>
      <c r="JR4542" s="29"/>
      <c r="JS4542" s="29"/>
      <c r="JT4542" s="29"/>
      <c r="JU4542" s="29"/>
      <c r="JV4542" s="29"/>
      <c r="JW4542" s="29"/>
      <c r="JX4542" s="29"/>
      <c r="JY4542" s="29"/>
      <c r="JZ4542" s="29"/>
      <c r="KA4542" s="29"/>
      <c r="KB4542" s="29"/>
      <c r="KC4542" s="29"/>
      <c r="KD4542" s="29"/>
      <c r="KE4542" s="29"/>
      <c r="KF4542" s="29"/>
      <c r="KG4542" s="29"/>
      <c r="KH4542" s="29"/>
      <c r="KI4542" s="29"/>
      <c r="KJ4542" s="29"/>
      <c r="KK4542" s="29"/>
      <c r="KL4542" s="29"/>
      <c r="KM4542" s="29"/>
      <c r="KN4542" s="29"/>
      <c r="KO4542" s="29"/>
      <c r="KP4542" s="29"/>
      <c r="KQ4542" s="29"/>
      <c r="KR4542" s="29"/>
      <c r="KS4542" s="29"/>
      <c r="KT4542" s="29"/>
      <c r="KU4542" s="29"/>
      <c r="KV4542" s="29"/>
      <c r="KW4542" s="29"/>
      <c r="KX4542" s="29"/>
      <c r="KY4542" s="29"/>
      <c r="KZ4542" s="29"/>
      <c r="LA4542" s="29"/>
      <c r="LB4542" s="29"/>
      <c r="LC4542" s="29"/>
      <c r="LD4542" s="29"/>
      <c r="LE4542" s="29"/>
      <c r="LF4542" s="29"/>
      <c r="LG4542" s="29"/>
      <c r="LH4542" s="29"/>
      <c r="LI4542" s="29"/>
      <c r="LJ4542" s="29"/>
      <c r="LK4542" s="29"/>
      <c r="LL4542" s="29"/>
      <c r="LM4542" s="29"/>
      <c r="LN4542" s="29"/>
      <c r="LO4542" s="29"/>
      <c r="LP4542" s="29"/>
      <c r="LQ4542" s="29"/>
      <c r="LR4542" s="29"/>
      <c r="LS4542" s="29"/>
      <c r="LT4542" s="29"/>
      <c r="LU4542" s="29"/>
      <c r="LV4542" s="29"/>
      <c r="LW4542" s="29"/>
      <c r="LX4542" s="29"/>
      <c r="LY4542" s="29"/>
      <c r="LZ4542" s="29"/>
      <c r="MA4542" s="29"/>
      <c r="MB4542" s="29"/>
      <c r="MC4542" s="29"/>
      <c r="MD4542" s="29"/>
      <c r="ME4542" s="29"/>
      <c r="MF4542" s="29"/>
      <c r="MG4542" s="29"/>
      <c r="MH4542" s="29"/>
      <c r="MI4542" s="29"/>
      <c r="MJ4542" s="29"/>
      <c r="MK4542" s="29"/>
      <c r="ML4542" s="29"/>
      <c r="MM4542" s="29"/>
      <c r="MN4542" s="29"/>
      <c r="MO4542" s="29"/>
      <c r="MP4542" s="29"/>
      <c r="MQ4542" s="29"/>
      <c r="MR4542" s="29"/>
      <c r="MS4542" s="29"/>
      <c r="MT4542" s="29"/>
      <c r="MU4542" s="29"/>
      <c r="MV4542" s="29"/>
      <c r="MW4542" s="29"/>
      <c r="MX4542" s="29"/>
      <c r="MY4542" s="29"/>
      <c r="MZ4542" s="29"/>
      <c r="NA4542" s="29"/>
      <c r="NB4542" s="29"/>
      <c r="NC4542" s="29"/>
      <c r="ND4542" s="29"/>
      <c r="NE4542" s="29"/>
      <c r="NF4542" s="29"/>
      <c r="NG4542" s="29"/>
      <c r="NH4542" s="29"/>
      <c r="NI4542" s="29"/>
      <c r="NJ4542" s="29"/>
      <c r="NK4542" s="29"/>
      <c r="NL4542" s="29"/>
      <c r="NM4542" s="29"/>
      <c r="NN4542" s="29"/>
      <c r="NO4542" s="29"/>
      <c r="NP4542" s="29"/>
      <c r="NQ4542" s="29"/>
      <c r="NR4542" s="29"/>
      <c r="NS4542" s="29"/>
      <c r="NT4542" s="29"/>
      <c r="NU4542" s="29"/>
      <c r="NV4542" s="29"/>
      <c r="NW4542" s="29"/>
      <c r="NX4542" s="29"/>
      <c r="NY4542" s="29"/>
      <c r="NZ4542" s="29"/>
      <c r="OA4542" s="29"/>
      <c r="OB4542" s="29"/>
      <c r="OC4542" s="29"/>
      <c r="OD4542" s="29"/>
      <c r="OE4542" s="29"/>
      <c r="OF4542" s="29"/>
      <c r="OG4542" s="29"/>
      <c r="OH4542" s="29"/>
    </row>
    <row r="4543" spans="1:398" ht="16.5" customHeight="1">
      <c r="A4543" s="13" t="s">
        <v>4804</v>
      </c>
      <c r="B4543" s="13"/>
      <c r="C4543" s="189"/>
      <c r="D4543" s="13"/>
      <c r="E4543" s="14" t="s">
        <v>6509</v>
      </c>
      <c r="F4543" s="14" t="s">
        <v>6507</v>
      </c>
      <c r="G4543" s="14" t="s">
        <v>6510</v>
      </c>
      <c r="H4543" s="15">
        <v>2022</v>
      </c>
      <c r="I4543" s="15">
        <v>1</v>
      </c>
      <c r="J4543" s="15">
        <v>0</v>
      </c>
      <c r="K4543" s="15">
        <v>0</v>
      </c>
      <c r="L4543" s="16" t="s">
        <v>5393</v>
      </c>
      <c r="M4543" s="16"/>
      <c r="N4543" s="16" t="s">
        <v>2570</v>
      </c>
      <c r="O4543" s="17">
        <v>2</v>
      </c>
      <c r="P4543" s="17">
        <v>0</v>
      </c>
      <c r="Q4543" s="17">
        <v>0</v>
      </c>
      <c r="R4543" s="18" t="s">
        <v>33</v>
      </c>
      <c r="S4543" s="19">
        <v>60</v>
      </c>
      <c r="T4543" s="19">
        <v>110</v>
      </c>
      <c r="U4543" s="19">
        <v>1.5</v>
      </c>
      <c r="V4543" s="19">
        <v>0</v>
      </c>
      <c r="W4543" s="20">
        <v>0.16500000000000001</v>
      </c>
      <c r="X4543" s="21">
        <v>0.33</v>
      </c>
      <c r="Y4543" s="22" t="s">
        <v>33</v>
      </c>
      <c r="Z4543" s="23" t="s">
        <v>9052</v>
      </c>
      <c r="AA4543" s="24" t="s">
        <v>67</v>
      </c>
      <c r="AB4543" s="14" t="s">
        <v>67</v>
      </c>
      <c r="AC4543" s="14" t="s">
        <v>67</v>
      </c>
      <c r="AD4543" s="25"/>
      <c r="AE4543" s="26"/>
      <c r="AF4543" s="27"/>
      <c r="AG4543" s="157"/>
      <c r="AH4543" s="13"/>
      <c r="AI4543" s="13"/>
      <c r="AJ4543" s="13"/>
      <c r="AK4543" s="13"/>
      <c r="AL4543" s="13"/>
      <c r="AM4543" s="13"/>
      <c r="AN4543" s="13"/>
      <c r="AO4543" s="13"/>
      <c r="AP4543" s="12"/>
      <c r="AQ4543" s="12"/>
      <c r="AR4543" s="12"/>
      <c r="AS4543" s="12"/>
      <c r="AT4543" s="12"/>
      <c r="AU4543" s="12"/>
      <c r="AV4543" s="12"/>
      <c r="AW4543" s="12"/>
      <c r="AX4543" s="12"/>
      <c r="AY4543" s="12"/>
      <c r="AZ4543" s="12"/>
      <c r="BA4543" s="12"/>
      <c r="BB4543" s="12"/>
      <c r="BC4543" s="12"/>
      <c r="BD4543" s="12"/>
      <c r="BE4543" s="12"/>
      <c r="BF4543" s="12"/>
      <c r="BG4543" s="12"/>
      <c r="BH4543" s="12"/>
      <c r="BI4543" s="12"/>
      <c r="BJ4543" s="12"/>
      <c r="BK4543" s="12"/>
      <c r="BL4543" s="12"/>
      <c r="BM4543" s="12"/>
      <c r="BN4543" s="12"/>
      <c r="BO4543" s="12"/>
      <c r="BP4543" s="12"/>
      <c r="BQ4543" s="12"/>
      <c r="BR4543" s="29"/>
      <c r="BS4543" s="29"/>
      <c r="BT4543" s="29"/>
      <c r="BU4543" s="29"/>
      <c r="BV4543" s="29"/>
      <c r="BW4543" s="29"/>
      <c r="BX4543" s="29"/>
      <c r="BY4543" s="29"/>
      <c r="BZ4543" s="29"/>
      <c r="CA4543" s="29"/>
      <c r="CB4543" s="29"/>
      <c r="CC4543" s="29"/>
      <c r="CD4543" s="29"/>
      <c r="CE4543" s="29"/>
      <c r="CF4543" s="29"/>
      <c r="CG4543" s="29"/>
      <c r="CH4543" s="29"/>
      <c r="CI4543" s="29"/>
      <c r="CJ4543" s="29"/>
      <c r="CK4543" s="29"/>
      <c r="CL4543" s="29"/>
      <c r="CM4543" s="29"/>
      <c r="CN4543" s="29"/>
      <c r="CO4543" s="29"/>
      <c r="CP4543" s="29"/>
      <c r="CQ4543" s="29"/>
      <c r="CR4543" s="29"/>
      <c r="CS4543" s="29"/>
      <c r="CT4543" s="29"/>
      <c r="CU4543" s="29"/>
      <c r="CV4543" s="29"/>
      <c r="CW4543" s="29"/>
      <c r="CX4543" s="29"/>
      <c r="CY4543" s="29"/>
      <c r="CZ4543" s="29"/>
      <c r="DA4543" s="29"/>
      <c r="DB4543" s="29"/>
      <c r="DC4543" s="29"/>
      <c r="DD4543" s="29"/>
      <c r="DE4543" s="29"/>
      <c r="DF4543" s="29"/>
      <c r="DG4543" s="29"/>
      <c r="DH4543" s="29"/>
      <c r="DI4543" s="29"/>
      <c r="DJ4543" s="29"/>
      <c r="DK4543" s="29"/>
      <c r="DL4543" s="29"/>
      <c r="DM4543" s="29"/>
      <c r="DN4543" s="29"/>
      <c r="DO4543" s="29"/>
      <c r="DP4543" s="29"/>
      <c r="DQ4543" s="29"/>
      <c r="DR4543" s="29"/>
      <c r="DS4543" s="29"/>
      <c r="DT4543" s="29"/>
      <c r="DU4543" s="29"/>
      <c r="DV4543" s="29"/>
      <c r="DW4543" s="29"/>
      <c r="DX4543" s="29"/>
      <c r="DY4543" s="29"/>
      <c r="DZ4543" s="29"/>
      <c r="EA4543" s="29"/>
      <c r="EB4543" s="29"/>
      <c r="EC4543" s="29"/>
      <c r="ED4543" s="29"/>
      <c r="EE4543" s="29"/>
      <c r="EF4543" s="29"/>
      <c r="EG4543" s="29"/>
      <c r="EH4543" s="29"/>
      <c r="EI4543" s="29"/>
      <c r="EJ4543" s="29"/>
      <c r="EK4543" s="29"/>
      <c r="EL4543" s="29"/>
      <c r="EM4543" s="29"/>
      <c r="EN4543" s="29"/>
      <c r="EO4543" s="29"/>
      <c r="EP4543" s="29"/>
      <c r="EQ4543" s="29"/>
      <c r="ER4543" s="29"/>
      <c r="ES4543" s="29"/>
      <c r="ET4543" s="29"/>
      <c r="EU4543" s="29"/>
      <c r="EV4543" s="29"/>
      <c r="EW4543" s="29"/>
      <c r="EX4543" s="29"/>
      <c r="EY4543" s="29"/>
      <c r="EZ4543" s="29"/>
      <c r="FA4543" s="29"/>
      <c r="FB4543" s="29"/>
      <c r="FC4543" s="29"/>
      <c r="FD4543" s="29"/>
      <c r="FE4543" s="29"/>
      <c r="FF4543" s="29"/>
      <c r="FG4543" s="29"/>
      <c r="FH4543" s="29"/>
      <c r="FI4543" s="29"/>
      <c r="FJ4543" s="29"/>
      <c r="FK4543" s="29"/>
      <c r="FL4543" s="29"/>
      <c r="FM4543" s="29"/>
      <c r="FN4543" s="29"/>
      <c r="FO4543" s="29"/>
      <c r="FP4543" s="29"/>
      <c r="FQ4543" s="29"/>
      <c r="FR4543" s="29"/>
      <c r="FS4543" s="29"/>
      <c r="FT4543" s="29"/>
      <c r="FU4543" s="29"/>
      <c r="FV4543" s="29"/>
      <c r="FW4543" s="29"/>
      <c r="FX4543" s="29"/>
      <c r="FY4543" s="29"/>
      <c r="FZ4543" s="29"/>
      <c r="GA4543" s="29"/>
      <c r="GB4543" s="29"/>
      <c r="GC4543" s="29"/>
      <c r="GD4543" s="29"/>
      <c r="GE4543" s="29"/>
      <c r="GF4543" s="29"/>
      <c r="GG4543" s="29"/>
      <c r="GH4543" s="29"/>
      <c r="GI4543" s="29"/>
      <c r="GJ4543" s="29"/>
      <c r="GK4543" s="29"/>
      <c r="GL4543" s="29"/>
      <c r="GM4543" s="29"/>
      <c r="GN4543" s="29"/>
      <c r="GO4543" s="29"/>
      <c r="GP4543" s="29"/>
      <c r="GQ4543" s="29"/>
      <c r="GR4543" s="29"/>
      <c r="GS4543" s="29"/>
      <c r="GT4543" s="29"/>
      <c r="GU4543" s="29"/>
      <c r="GV4543" s="29"/>
      <c r="GW4543" s="29"/>
      <c r="GX4543" s="29"/>
      <c r="GY4543" s="29"/>
      <c r="GZ4543" s="29"/>
      <c r="HA4543" s="29"/>
      <c r="HB4543" s="29"/>
      <c r="HC4543" s="29"/>
      <c r="HD4543" s="29"/>
      <c r="HE4543" s="29"/>
      <c r="HF4543" s="29"/>
      <c r="HG4543" s="29"/>
      <c r="HH4543" s="29"/>
      <c r="HI4543" s="29"/>
      <c r="HJ4543" s="29"/>
      <c r="HK4543" s="29"/>
      <c r="HL4543" s="29"/>
      <c r="HM4543" s="29"/>
      <c r="HN4543" s="29"/>
      <c r="HO4543" s="29"/>
      <c r="HP4543" s="29"/>
      <c r="HQ4543" s="29"/>
      <c r="HR4543" s="29"/>
      <c r="HS4543" s="29"/>
      <c r="HT4543" s="29"/>
      <c r="HU4543" s="29"/>
      <c r="HV4543" s="29"/>
      <c r="HW4543" s="29"/>
      <c r="HX4543" s="29"/>
      <c r="HY4543" s="29"/>
      <c r="HZ4543" s="29"/>
      <c r="IA4543" s="29"/>
      <c r="IB4543" s="29"/>
      <c r="IC4543" s="29"/>
      <c r="ID4543" s="29"/>
      <c r="IE4543" s="29"/>
      <c r="IF4543" s="29"/>
      <c r="IG4543" s="29"/>
      <c r="IH4543" s="29"/>
      <c r="II4543" s="29"/>
      <c r="IJ4543" s="29"/>
      <c r="IK4543" s="29"/>
      <c r="IL4543" s="29"/>
      <c r="IM4543" s="29"/>
      <c r="IN4543" s="29"/>
      <c r="IO4543" s="29"/>
      <c r="IP4543" s="29"/>
      <c r="IQ4543" s="29"/>
      <c r="IR4543" s="29"/>
      <c r="IS4543" s="29"/>
      <c r="IT4543" s="29"/>
      <c r="IU4543" s="29"/>
      <c r="IV4543" s="29"/>
      <c r="IW4543" s="29"/>
      <c r="IX4543" s="29"/>
      <c r="IY4543" s="29"/>
      <c r="IZ4543" s="29"/>
      <c r="JA4543" s="29"/>
      <c r="JB4543" s="29"/>
      <c r="JC4543" s="29"/>
      <c r="JD4543" s="29"/>
      <c r="JE4543" s="29"/>
      <c r="JF4543" s="29"/>
      <c r="JG4543" s="29"/>
      <c r="JH4543" s="29"/>
      <c r="JI4543" s="29"/>
      <c r="JJ4543" s="29"/>
      <c r="JK4543" s="29"/>
      <c r="JL4543" s="29"/>
      <c r="JM4543" s="29"/>
      <c r="JN4543" s="29"/>
      <c r="JO4543" s="29"/>
      <c r="JP4543" s="29"/>
      <c r="JQ4543" s="29"/>
      <c r="JR4543" s="29"/>
      <c r="JS4543" s="29"/>
      <c r="JT4543" s="29"/>
      <c r="JU4543" s="29"/>
      <c r="JV4543" s="29"/>
      <c r="JW4543" s="29"/>
      <c r="JX4543" s="29"/>
      <c r="JY4543" s="29"/>
      <c r="JZ4543" s="29"/>
      <c r="KA4543" s="29"/>
      <c r="KB4543" s="29"/>
      <c r="KC4543" s="29"/>
      <c r="KD4543" s="29"/>
      <c r="KE4543" s="29"/>
      <c r="KF4543" s="29"/>
      <c r="KG4543" s="29"/>
      <c r="KH4543" s="29"/>
      <c r="KI4543" s="29"/>
      <c r="KJ4543" s="29"/>
      <c r="KK4543" s="29"/>
      <c r="KL4543" s="29"/>
      <c r="KM4543" s="29"/>
      <c r="KN4543" s="29"/>
      <c r="KO4543" s="29"/>
      <c r="KP4543" s="29"/>
      <c r="KQ4543" s="29"/>
      <c r="KR4543" s="29"/>
      <c r="KS4543" s="29"/>
      <c r="KT4543" s="29"/>
      <c r="KU4543" s="29"/>
      <c r="KV4543" s="29"/>
      <c r="KW4543" s="29"/>
      <c r="KX4543" s="29"/>
      <c r="KY4543" s="29"/>
      <c r="KZ4543" s="29"/>
      <c r="LA4543" s="29"/>
      <c r="LB4543" s="29"/>
      <c r="LC4543" s="29"/>
      <c r="LD4543" s="29"/>
      <c r="LE4543" s="29"/>
      <c r="LF4543" s="29"/>
      <c r="LG4543" s="29"/>
      <c r="LH4543" s="29"/>
      <c r="LI4543" s="29"/>
      <c r="LJ4543" s="29"/>
      <c r="LK4543" s="29"/>
      <c r="LL4543" s="29"/>
      <c r="LM4543" s="29"/>
      <c r="LN4543" s="29"/>
      <c r="LO4543" s="29"/>
      <c r="LP4543" s="29"/>
      <c r="LQ4543" s="29"/>
      <c r="LR4543" s="29"/>
      <c r="LS4543" s="29"/>
      <c r="LT4543" s="29"/>
      <c r="LU4543" s="29"/>
      <c r="LV4543" s="29"/>
      <c r="LW4543" s="29"/>
      <c r="LX4543" s="29"/>
      <c r="LY4543" s="29"/>
      <c r="LZ4543" s="29"/>
      <c r="MA4543" s="29"/>
      <c r="MB4543" s="29"/>
      <c r="MC4543" s="29"/>
      <c r="MD4543" s="29"/>
      <c r="ME4543" s="29"/>
      <c r="MF4543" s="29"/>
      <c r="MG4543" s="29"/>
      <c r="MH4543" s="29"/>
      <c r="MI4543" s="29"/>
      <c r="MJ4543" s="29"/>
      <c r="MK4543" s="29"/>
      <c r="ML4543" s="29"/>
      <c r="MM4543" s="29"/>
      <c r="MN4543" s="29"/>
      <c r="MO4543" s="29"/>
      <c r="MP4543" s="29"/>
      <c r="MQ4543" s="29"/>
      <c r="MR4543" s="29"/>
      <c r="MS4543" s="29"/>
      <c r="MT4543" s="29"/>
      <c r="MU4543" s="29"/>
      <c r="MV4543" s="29"/>
      <c r="MW4543" s="29"/>
      <c r="MX4543" s="29"/>
      <c r="MY4543" s="29"/>
      <c r="MZ4543" s="29"/>
      <c r="NA4543" s="29"/>
      <c r="NB4543" s="29"/>
      <c r="NC4543" s="29"/>
      <c r="ND4543" s="29"/>
      <c r="NE4543" s="29"/>
      <c r="NF4543" s="29"/>
      <c r="NG4543" s="29"/>
      <c r="NH4543" s="29"/>
      <c r="NI4543" s="29"/>
      <c r="NJ4543" s="29"/>
      <c r="NK4543" s="29"/>
      <c r="NL4543" s="29"/>
      <c r="NM4543" s="29"/>
      <c r="NN4543" s="29"/>
      <c r="NO4543" s="29"/>
      <c r="NP4543" s="29"/>
      <c r="NQ4543" s="29"/>
      <c r="NR4543" s="29"/>
      <c r="NS4543" s="29"/>
      <c r="NT4543" s="29"/>
      <c r="NU4543" s="29"/>
      <c r="NV4543" s="29"/>
      <c r="NW4543" s="29"/>
      <c r="NX4543" s="29"/>
      <c r="NY4543" s="29"/>
      <c r="NZ4543" s="29"/>
      <c r="OA4543" s="29"/>
      <c r="OB4543" s="29"/>
      <c r="OC4543" s="29"/>
      <c r="OD4543" s="29"/>
      <c r="OE4543" s="29"/>
      <c r="OF4543" s="29"/>
      <c r="OG4543" s="29"/>
      <c r="OH4543" s="29"/>
    </row>
    <row r="4544" spans="1:398" ht="16.5" customHeight="1">
      <c r="A4544" s="13" t="s">
        <v>4804</v>
      </c>
      <c r="B4544" s="13"/>
      <c r="C4544" s="189"/>
      <c r="D4544" s="13"/>
      <c r="E4544" s="14" t="s">
        <v>6511</v>
      </c>
      <c r="F4544" s="14" t="s">
        <v>6512</v>
      </c>
      <c r="G4544" s="14" t="s">
        <v>6513</v>
      </c>
      <c r="H4544" s="15">
        <v>2022</v>
      </c>
      <c r="I4544" s="15">
        <v>1</v>
      </c>
      <c r="J4544" s="15">
        <v>0</v>
      </c>
      <c r="K4544" s="15">
        <v>0</v>
      </c>
      <c r="L4544" s="16" t="s">
        <v>5393</v>
      </c>
      <c r="M4544" s="16"/>
      <c r="N4544" s="16" t="s">
        <v>2570</v>
      </c>
      <c r="O4544" s="17">
        <v>2</v>
      </c>
      <c r="P4544" s="17">
        <v>0</v>
      </c>
      <c r="Q4544" s="17">
        <v>0</v>
      </c>
      <c r="R4544" s="18" t="s">
        <v>33</v>
      </c>
      <c r="S4544" s="19">
        <v>60</v>
      </c>
      <c r="T4544" s="19">
        <v>110</v>
      </c>
      <c r="U4544" s="19">
        <v>1.5</v>
      </c>
      <c r="V4544" s="19">
        <v>0</v>
      </c>
      <c r="W4544" s="20">
        <v>0.16500000000000001</v>
      </c>
      <c r="X4544" s="21">
        <v>0.33</v>
      </c>
      <c r="Y4544" s="22" t="s">
        <v>33</v>
      </c>
      <c r="Z4544" s="23" t="s">
        <v>9052</v>
      </c>
      <c r="AA4544" s="24" t="s">
        <v>67</v>
      </c>
      <c r="AB4544" s="14" t="s">
        <v>67</v>
      </c>
      <c r="AC4544" s="14" t="s">
        <v>67</v>
      </c>
      <c r="AD4544" s="25"/>
      <c r="AE4544" s="26"/>
      <c r="AF4544" s="27"/>
      <c r="AG4544" s="157"/>
      <c r="AH4544" s="13"/>
      <c r="AI4544" s="13"/>
      <c r="AJ4544" s="13"/>
      <c r="AK4544" s="13"/>
      <c r="AL4544" s="13"/>
      <c r="AM4544" s="13"/>
      <c r="AN4544" s="13"/>
      <c r="AO4544" s="13"/>
      <c r="AP4544" s="12"/>
      <c r="AQ4544" s="12"/>
      <c r="AR4544" s="12"/>
      <c r="AS4544" s="12"/>
      <c r="AT4544" s="12"/>
      <c r="AU4544" s="12"/>
      <c r="AV4544" s="12"/>
      <c r="AW4544" s="12"/>
      <c r="AX4544" s="12"/>
      <c r="AY4544" s="12"/>
      <c r="AZ4544" s="12"/>
      <c r="BA4544" s="12"/>
      <c r="BB4544" s="12"/>
      <c r="BC4544" s="12"/>
      <c r="BD4544" s="12"/>
      <c r="BE4544" s="12"/>
      <c r="BF4544" s="12"/>
      <c r="BG4544" s="12"/>
      <c r="BH4544" s="12"/>
      <c r="BI4544" s="12"/>
      <c r="BJ4544" s="12"/>
      <c r="BK4544" s="12"/>
      <c r="BL4544" s="12"/>
      <c r="BM4544" s="12"/>
      <c r="BN4544" s="12"/>
      <c r="BO4544" s="12"/>
      <c r="BP4544" s="12"/>
      <c r="BQ4544" s="12"/>
      <c r="BR4544" s="29"/>
      <c r="BS4544" s="29"/>
      <c r="BT4544" s="29"/>
      <c r="BU4544" s="29"/>
      <c r="BV4544" s="29"/>
      <c r="BW4544" s="29"/>
      <c r="BX4544" s="29"/>
      <c r="BY4544" s="29"/>
      <c r="BZ4544" s="29"/>
      <c r="CA4544" s="29"/>
      <c r="CB4544" s="29"/>
      <c r="CC4544" s="29"/>
      <c r="CD4544" s="29"/>
      <c r="CE4544" s="29"/>
      <c r="CF4544" s="29"/>
      <c r="CG4544" s="29"/>
      <c r="CH4544" s="29"/>
      <c r="CI4544" s="29"/>
      <c r="CJ4544" s="29"/>
      <c r="CK4544" s="29"/>
      <c r="CL4544" s="29"/>
      <c r="CM4544" s="29"/>
      <c r="CN4544" s="29"/>
      <c r="CO4544" s="29"/>
      <c r="CP4544" s="29"/>
      <c r="CQ4544" s="29"/>
      <c r="CR4544" s="29"/>
      <c r="CS4544" s="29"/>
      <c r="CT4544" s="29"/>
      <c r="CU4544" s="29"/>
      <c r="CV4544" s="29"/>
      <c r="CW4544" s="29"/>
      <c r="CX4544" s="29"/>
      <c r="CY4544" s="29"/>
      <c r="CZ4544" s="29"/>
      <c r="DA4544" s="29"/>
      <c r="DB4544" s="29"/>
      <c r="DC4544" s="29"/>
      <c r="DD4544" s="29"/>
      <c r="DE4544" s="29"/>
      <c r="DF4544" s="29"/>
      <c r="DG4544" s="29"/>
      <c r="DH4544" s="29"/>
      <c r="DI4544" s="29"/>
      <c r="DJ4544" s="29"/>
      <c r="DK4544" s="29"/>
      <c r="DL4544" s="29"/>
      <c r="DM4544" s="29"/>
      <c r="DN4544" s="29"/>
      <c r="DO4544" s="29"/>
      <c r="DP4544" s="29"/>
      <c r="DQ4544" s="29"/>
      <c r="DR4544" s="29"/>
      <c r="DS4544" s="29"/>
      <c r="DT4544" s="29"/>
      <c r="DU4544" s="29"/>
      <c r="DV4544" s="29"/>
      <c r="DW4544" s="29"/>
      <c r="DX4544" s="29"/>
      <c r="DY4544" s="29"/>
      <c r="DZ4544" s="29"/>
      <c r="EA4544" s="29"/>
      <c r="EB4544" s="29"/>
      <c r="EC4544" s="29"/>
      <c r="ED4544" s="29"/>
      <c r="EE4544" s="29"/>
      <c r="EF4544" s="29"/>
      <c r="EG4544" s="29"/>
      <c r="EH4544" s="29"/>
      <c r="EI4544" s="29"/>
      <c r="EJ4544" s="29"/>
      <c r="EK4544" s="29"/>
      <c r="EL4544" s="29"/>
      <c r="EM4544" s="29"/>
      <c r="EN4544" s="29"/>
      <c r="EO4544" s="29"/>
      <c r="EP4544" s="29"/>
      <c r="EQ4544" s="29"/>
      <c r="ER4544" s="29"/>
      <c r="ES4544" s="29"/>
      <c r="ET4544" s="29"/>
      <c r="EU4544" s="29"/>
      <c r="EV4544" s="29"/>
      <c r="EW4544" s="29"/>
      <c r="EX4544" s="29"/>
      <c r="EY4544" s="29"/>
      <c r="EZ4544" s="29"/>
      <c r="FA4544" s="29"/>
      <c r="FB4544" s="29"/>
      <c r="FC4544" s="29"/>
      <c r="FD4544" s="29"/>
      <c r="FE4544" s="29"/>
      <c r="FF4544" s="29"/>
      <c r="FG4544" s="29"/>
      <c r="FH4544" s="29"/>
      <c r="FI4544" s="29"/>
      <c r="FJ4544" s="29"/>
      <c r="FK4544" s="29"/>
      <c r="FL4544" s="29"/>
      <c r="FM4544" s="29"/>
      <c r="FN4544" s="29"/>
      <c r="FO4544" s="29"/>
      <c r="FP4544" s="29"/>
      <c r="FQ4544" s="29"/>
      <c r="FR4544" s="29"/>
      <c r="FS4544" s="29"/>
      <c r="FT4544" s="29"/>
      <c r="FU4544" s="29"/>
      <c r="FV4544" s="29"/>
      <c r="FW4544" s="29"/>
      <c r="FX4544" s="29"/>
      <c r="FY4544" s="29"/>
      <c r="FZ4544" s="29"/>
      <c r="GA4544" s="29"/>
      <c r="GB4544" s="29"/>
      <c r="GC4544" s="29"/>
      <c r="GD4544" s="29"/>
      <c r="GE4544" s="29"/>
      <c r="GF4544" s="29"/>
      <c r="GG4544" s="29"/>
      <c r="GH4544" s="29"/>
      <c r="GI4544" s="29"/>
      <c r="GJ4544" s="29"/>
      <c r="GK4544" s="29"/>
      <c r="GL4544" s="29"/>
      <c r="GM4544" s="29"/>
      <c r="GN4544" s="29"/>
      <c r="GO4544" s="29"/>
      <c r="GP4544" s="29"/>
      <c r="GQ4544" s="29"/>
      <c r="GR4544" s="29"/>
      <c r="GS4544" s="29"/>
      <c r="GT4544" s="29"/>
      <c r="GU4544" s="29"/>
      <c r="GV4544" s="29"/>
      <c r="GW4544" s="29"/>
      <c r="GX4544" s="29"/>
      <c r="GY4544" s="29"/>
      <c r="GZ4544" s="29"/>
      <c r="HA4544" s="29"/>
      <c r="HB4544" s="29"/>
      <c r="HC4544" s="29"/>
      <c r="HD4544" s="29"/>
      <c r="HE4544" s="29"/>
      <c r="HF4544" s="29"/>
      <c r="HG4544" s="29"/>
      <c r="HH4544" s="29"/>
      <c r="HI4544" s="29"/>
      <c r="HJ4544" s="29"/>
      <c r="HK4544" s="29"/>
      <c r="HL4544" s="29"/>
      <c r="HM4544" s="29"/>
      <c r="HN4544" s="29"/>
      <c r="HO4544" s="29"/>
      <c r="HP4544" s="29"/>
      <c r="HQ4544" s="29"/>
      <c r="HR4544" s="29"/>
      <c r="HS4544" s="29"/>
      <c r="HT4544" s="29"/>
      <c r="HU4544" s="29"/>
      <c r="HV4544" s="29"/>
      <c r="HW4544" s="29"/>
      <c r="HX4544" s="29"/>
      <c r="HY4544" s="29"/>
      <c r="HZ4544" s="29"/>
      <c r="IA4544" s="29"/>
      <c r="IB4544" s="29"/>
      <c r="IC4544" s="29"/>
      <c r="ID4544" s="29"/>
      <c r="IE4544" s="29"/>
      <c r="IF4544" s="29"/>
      <c r="IG4544" s="29"/>
      <c r="IH4544" s="29"/>
      <c r="II4544" s="29"/>
      <c r="IJ4544" s="29"/>
      <c r="IK4544" s="29"/>
      <c r="IL4544" s="29"/>
      <c r="IM4544" s="29"/>
      <c r="IN4544" s="29"/>
      <c r="IO4544" s="29"/>
      <c r="IP4544" s="29"/>
      <c r="IQ4544" s="29"/>
      <c r="IR4544" s="29"/>
      <c r="IS4544" s="29"/>
      <c r="IT4544" s="29"/>
      <c r="IU4544" s="29"/>
      <c r="IV4544" s="29"/>
      <c r="IW4544" s="29"/>
      <c r="IX4544" s="29"/>
      <c r="IY4544" s="29"/>
      <c r="IZ4544" s="29"/>
      <c r="JA4544" s="29"/>
      <c r="JB4544" s="29"/>
      <c r="JC4544" s="29"/>
      <c r="JD4544" s="29"/>
      <c r="JE4544" s="29"/>
      <c r="JF4544" s="29"/>
      <c r="JG4544" s="29"/>
      <c r="JH4544" s="29"/>
      <c r="JI4544" s="29"/>
      <c r="JJ4544" s="29"/>
      <c r="JK4544" s="29"/>
      <c r="JL4544" s="29"/>
      <c r="JM4544" s="29"/>
      <c r="JN4544" s="29"/>
      <c r="JO4544" s="29"/>
      <c r="JP4544" s="29"/>
      <c r="JQ4544" s="29"/>
      <c r="JR4544" s="29"/>
      <c r="JS4544" s="29"/>
      <c r="JT4544" s="29"/>
      <c r="JU4544" s="29"/>
      <c r="JV4544" s="29"/>
      <c r="JW4544" s="29"/>
      <c r="JX4544" s="29"/>
      <c r="JY4544" s="29"/>
      <c r="JZ4544" s="29"/>
      <c r="KA4544" s="29"/>
      <c r="KB4544" s="29"/>
      <c r="KC4544" s="29"/>
      <c r="KD4544" s="29"/>
      <c r="KE4544" s="29"/>
      <c r="KF4544" s="29"/>
      <c r="KG4544" s="29"/>
      <c r="KH4544" s="29"/>
      <c r="KI4544" s="29"/>
      <c r="KJ4544" s="29"/>
      <c r="KK4544" s="29"/>
      <c r="KL4544" s="29"/>
      <c r="KM4544" s="29"/>
      <c r="KN4544" s="29"/>
      <c r="KO4544" s="29"/>
      <c r="KP4544" s="29"/>
      <c r="KQ4544" s="29"/>
      <c r="KR4544" s="29"/>
      <c r="KS4544" s="29"/>
      <c r="KT4544" s="29"/>
      <c r="KU4544" s="29"/>
      <c r="KV4544" s="29"/>
      <c r="KW4544" s="29"/>
      <c r="KX4544" s="29"/>
      <c r="KY4544" s="29"/>
      <c r="KZ4544" s="29"/>
      <c r="LA4544" s="29"/>
      <c r="LB4544" s="29"/>
      <c r="LC4544" s="29"/>
      <c r="LD4544" s="29"/>
      <c r="LE4544" s="29"/>
      <c r="LF4544" s="29"/>
      <c r="LG4544" s="29"/>
      <c r="LH4544" s="29"/>
      <c r="LI4544" s="29"/>
      <c r="LJ4544" s="29"/>
      <c r="LK4544" s="29"/>
      <c r="LL4544" s="29"/>
      <c r="LM4544" s="29"/>
      <c r="LN4544" s="29"/>
      <c r="LO4544" s="29"/>
      <c r="LP4544" s="29"/>
      <c r="LQ4544" s="29"/>
      <c r="LR4544" s="29"/>
      <c r="LS4544" s="29"/>
      <c r="LT4544" s="29"/>
      <c r="LU4544" s="29"/>
      <c r="LV4544" s="29"/>
      <c r="LW4544" s="29"/>
      <c r="LX4544" s="29"/>
      <c r="LY4544" s="29"/>
      <c r="LZ4544" s="29"/>
      <c r="MA4544" s="29"/>
      <c r="MB4544" s="29"/>
      <c r="MC4544" s="29"/>
      <c r="MD4544" s="29"/>
      <c r="ME4544" s="29"/>
      <c r="MF4544" s="29"/>
      <c r="MG4544" s="29"/>
      <c r="MH4544" s="29"/>
      <c r="MI4544" s="29"/>
      <c r="MJ4544" s="29"/>
      <c r="MK4544" s="29"/>
      <c r="ML4544" s="29"/>
      <c r="MM4544" s="29"/>
      <c r="MN4544" s="29"/>
      <c r="MO4544" s="29"/>
      <c r="MP4544" s="29"/>
      <c r="MQ4544" s="29"/>
      <c r="MR4544" s="29"/>
      <c r="MS4544" s="29"/>
      <c r="MT4544" s="29"/>
      <c r="MU4544" s="29"/>
      <c r="MV4544" s="29"/>
      <c r="MW4544" s="29"/>
      <c r="MX4544" s="29"/>
      <c r="MY4544" s="29"/>
      <c r="MZ4544" s="29"/>
      <c r="NA4544" s="29"/>
      <c r="NB4544" s="29"/>
      <c r="NC4544" s="29"/>
      <c r="ND4544" s="29"/>
      <c r="NE4544" s="29"/>
      <c r="NF4544" s="29"/>
      <c r="NG4544" s="29"/>
      <c r="NH4544" s="29"/>
      <c r="NI4544" s="29"/>
      <c r="NJ4544" s="29"/>
      <c r="NK4544" s="29"/>
      <c r="NL4544" s="29"/>
      <c r="NM4544" s="29"/>
      <c r="NN4544" s="29"/>
      <c r="NO4544" s="29"/>
      <c r="NP4544" s="29"/>
      <c r="NQ4544" s="29"/>
      <c r="NR4544" s="29"/>
      <c r="NS4544" s="29"/>
      <c r="NT4544" s="29"/>
      <c r="NU4544" s="29"/>
      <c r="NV4544" s="29"/>
      <c r="NW4544" s="29"/>
      <c r="NX4544" s="29"/>
      <c r="NY4544" s="29"/>
      <c r="NZ4544" s="29"/>
      <c r="OA4544" s="29"/>
      <c r="OB4544" s="29"/>
      <c r="OC4544" s="29"/>
      <c r="OD4544" s="29"/>
      <c r="OE4544" s="29"/>
      <c r="OF4544" s="29"/>
      <c r="OG4544" s="29"/>
      <c r="OH4544" s="29"/>
    </row>
    <row r="4545" spans="1:398" ht="16.5" customHeight="1">
      <c r="A4545" s="13" t="s">
        <v>4804</v>
      </c>
      <c r="B4545" s="13"/>
      <c r="C4545" s="189"/>
      <c r="D4545" s="13"/>
      <c r="E4545" s="14" t="s">
        <v>6511</v>
      </c>
      <c r="F4545" s="14" t="s">
        <v>6512</v>
      </c>
      <c r="G4545" s="14" t="s">
        <v>6513</v>
      </c>
      <c r="H4545" s="15">
        <v>2022</v>
      </c>
      <c r="I4545" s="15">
        <v>1</v>
      </c>
      <c r="J4545" s="15">
        <v>0</v>
      </c>
      <c r="K4545" s="15">
        <v>0</v>
      </c>
      <c r="L4545" s="16" t="s">
        <v>5393</v>
      </c>
      <c r="M4545" s="16"/>
      <c r="N4545" s="16" t="s">
        <v>2570</v>
      </c>
      <c r="O4545" s="17">
        <v>2</v>
      </c>
      <c r="P4545" s="17">
        <v>0</v>
      </c>
      <c r="Q4545" s="17">
        <v>0</v>
      </c>
      <c r="R4545" s="18" t="s">
        <v>33</v>
      </c>
      <c r="S4545" s="19">
        <v>60</v>
      </c>
      <c r="T4545" s="19">
        <v>110</v>
      </c>
      <c r="U4545" s="19">
        <v>1.5</v>
      </c>
      <c r="V4545" s="19">
        <v>0</v>
      </c>
      <c r="W4545" s="20">
        <v>0.16500000000000001</v>
      </c>
      <c r="X4545" s="21">
        <v>0.33</v>
      </c>
      <c r="Y4545" s="22" t="s">
        <v>33</v>
      </c>
      <c r="Z4545" s="23" t="s">
        <v>9052</v>
      </c>
      <c r="AA4545" s="24" t="s">
        <v>67</v>
      </c>
      <c r="AB4545" s="14" t="s">
        <v>67</v>
      </c>
      <c r="AC4545" s="14" t="s">
        <v>67</v>
      </c>
      <c r="AD4545" s="25"/>
      <c r="AE4545" s="26"/>
      <c r="AF4545" s="27"/>
      <c r="AG4545" s="157"/>
      <c r="AH4545" s="13"/>
      <c r="AI4545" s="13"/>
      <c r="AJ4545" s="13"/>
      <c r="AK4545" s="13"/>
      <c r="AL4545" s="13"/>
      <c r="AM4545" s="13"/>
      <c r="AN4545" s="13"/>
      <c r="AO4545" s="13"/>
      <c r="AP4545" s="12"/>
      <c r="AQ4545" s="12"/>
      <c r="AR4545" s="12"/>
      <c r="AS4545" s="12"/>
      <c r="AT4545" s="12"/>
      <c r="AU4545" s="12"/>
      <c r="AV4545" s="12"/>
      <c r="AW4545" s="12"/>
      <c r="AX4545" s="12"/>
      <c r="AY4545" s="12"/>
      <c r="AZ4545" s="12"/>
      <c r="BA4545" s="12"/>
      <c r="BB4545" s="12"/>
      <c r="BC4545" s="12"/>
      <c r="BD4545" s="12"/>
      <c r="BE4545" s="12"/>
      <c r="BF4545" s="12"/>
      <c r="BG4545" s="12"/>
      <c r="BH4545" s="12"/>
      <c r="BI4545" s="12"/>
      <c r="BJ4545" s="12"/>
      <c r="BK4545" s="12"/>
      <c r="BL4545" s="12"/>
      <c r="BM4545" s="12"/>
      <c r="BN4545" s="12"/>
      <c r="BO4545" s="12"/>
      <c r="BP4545" s="12"/>
      <c r="BQ4545" s="12"/>
      <c r="BR4545" s="29"/>
      <c r="BS4545" s="29"/>
      <c r="BT4545" s="29"/>
      <c r="BU4545" s="29"/>
      <c r="BV4545" s="29"/>
      <c r="BW4545" s="29"/>
      <c r="BX4545" s="29"/>
      <c r="BY4545" s="29"/>
      <c r="BZ4545" s="29"/>
      <c r="CA4545" s="29"/>
      <c r="CB4545" s="29"/>
      <c r="CC4545" s="29"/>
      <c r="CD4545" s="29"/>
      <c r="CE4545" s="29"/>
      <c r="CF4545" s="29"/>
      <c r="CG4545" s="29"/>
      <c r="CH4545" s="29"/>
      <c r="CI4545" s="29"/>
      <c r="CJ4545" s="29"/>
      <c r="CK4545" s="29"/>
      <c r="CL4545" s="29"/>
      <c r="CM4545" s="29"/>
      <c r="CN4545" s="29"/>
      <c r="CO4545" s="29"/>
      <c r="CP4545" s="29"/>
      <c r="CQ4545" s="29"/>
      <c r="CR4545" s="29"/>
      <c r="CS4545" s="29"/>
      <c r="CT4545" s="29"/>
      <c r="CU4545" s="29"/>
      <c r="CV4545" s="29"/>
      <c r="CW4545" s="29"/>
      <c r="CX4545" s="29"/>
      <c r="CY4545" s="29"/>
      <c r="CZ4545" s="29"/>
      <c r="DA4545" s="29"/>
      <c r="DB4545" s="29"/>
      <c r="DC4545" s="29"/>
      <c r="DD4545" s="29"/>
      <c r="DE4545" s="29"/>
      <c r="DF4545" s="29"/>
      <c r="DG4545" s="29"/>
      <c r="DH4545" s="29"/>
      <c r="DI4545" s="29"/>
      <c r="DJ4545" s="29"/>
      <c r="DK4545" s="29"/>
      <c r="DL4545" s="29"/>
      <c r="DM4545" s="29"/>
      <c r="DN4545" s="29"/>
      <c r="DO4545" s="29"/>
      <c r="DP4545" s="29"/>
      <c r="DQ4545" s="29"/>
      <c r="DR4545" s="29"/>
      <c r="DS4545" s="29"/>
      <c r="DT4545" s="29"/>
      <c r="DU4545" s="29"/>
      <c r="DV4545" s="29"/>
      <c r="DW4545" s="29"/>
      <c r="DX4545" s="29"/>
      <c r="DY4545" s="29"/>
      <c r="DZ4545" s="29"/>
      <c r="EA4545" s="29"/>
      <c r="EB4545" s="29"/>
      <c r="EC4545" s="29"/>
      <c r="ED4545" s="29"/>
      <c r="EE4545" s="29"/>
      <c r="EF4545" s="29"/>
      <c r="EG4545" s="29"/>
      <c r="EH4545" s="29"/>
      <c r="EI4545" s="29"/>
      <c r="EJ4545" s="29"/>
      <c r="EK4545" s="29"/>
      <c r="EL4545" s="29"/>
      <c r="EM4545" s="29"/>
      <c r="EN4545" s="29"/>
      <c r="EO4545" s="29"/>
      <c r="EP4545" s="29"/>
      <c r="EQ4545" s="29"/>
      <c r="ER4545" s="29"/>
      <c r="ES4545" s="29"/>
      <c r="ET4545" s="29"/>
      <c r="EU4545" s="29"/>
      <c r="EV4545" s="29"/>
      <c r="EW4545" s="29"/>
      <c r="EX4545" s="29"/>
      <c r="EY4545" s="29"/>
      <c r="EZ4545" s="29"/>
      <c r="FA4545" s="29"/>
      <c r="FB4545" s="29"/>
      <c r="FC4545" s="29"/>
      <c r="FD4545" s="29"/>
      <c r="FE4545" s="29"/>
      <c r="FF4545" s="29"/>
      <c r="FG4545" s="29"/>
      <c r="FH4545" s="29"/>
      <c r="FI4545" s="29"/>
      <c r="FJ4545" s="29"/>
      <c r="FK4545" s="29"/>
      <c r="FL4545" s="29"/>
      <c r="FM4545" s="29"/>
      <c r="FN4545" s="29"/>
      <c r="FO4545" s="29"/>
      <c r="FP4545" s="29"/>
      <c r="FQ4545" s="29"/>
      <c r="FR4545" s="29"/>
      <c r="FS4545" s="29"/>
      <c r="FT4545" s="29"/>
      <c r="FU4545" s="29"/>
      <c r="FV4545" s="29"/>
      <c r="FW4545" s="29"/>
      <c r="FX4545" s="29"/>
      <c r="FY4545" s="29"/>
      <c r="FZ4545" s="29"/>
      <c r="GA4545" s="29"/>
      <c r="GB4545" s="29"/>
      <c r="GC4545" s="29"/>
      <c r="GD4545" s="29"/>
      <c r="GE4545" s="29"/>
      <c r="GF4545" s="29"/>
      <c r="GG4545" s="29"/>
      <c r="GH4545" s="29"/>
      <c r="GI4545" s="29"/>
      <c r="GJ4545" s="29"/>
      <c r="GK4545" s="29"/>
      <c r="GL4545" s="29"/>
      <c r="GM4545" s="29"/>
      <c r="GN4545" s="29"/>
      <c r="GO4545" s="29"/>
      <c r="GP4545" s="29"/>
      <c r="GQ4545" s="29"/>
      <c r="GR4545" s="29"/>
      <c r="GS4545" s="29"/>
      <c r="GT4545" s="29"/>
      <c r="GU4545" s="29"/>
      <c r="GV4545" s="29"/>
      <c r="GW4545" s="29"/>
      <c r="GX4545" s="29"/>
      <c r="GY4545" s="29"/>
      <c r="GZ4545" s="29"/>
      <c r="HA4545" s="29"/>
      <c r="HB4545" s="29"/>
      <c r="HC4545" s="29"/>
      <c r="HD4545" s="29"/>
      <c r="HE4545" s="29"/>
      <c r="HF4545" s="29"/>
      <c r="HG4545" s="29"/>
      <c r="HH4545" s="29"/>
      <c r="HI4545" s="29"/>
      <c r="HJ4545" s="29"/>
      <c r="HK4545" s="29"/>
      <c r="HL4545" s="29"/>
      <c r="HM4545" s="29"/>
      <c r="HN4545" s="29"/>
      <c r="HO4545" s="29"/>
      <c r="HP4545" s="29"/>
      <c r="HQ4545" s="29"/>
      <c r="HR4545" s="29"/>
      <c r="HS4545" s="29"/>
      <c r="HT4545" s="29"/>
      <c r="HU4545" s="29"/>
      <c r="HV4545" s="29"/>
      <c r="HW4545" s="29"/>
      <c r="HX4545" s="29"/>
      <c r="HY4545" s="29"/>
      <c r="HZ4545" s="29"/>
      <c r="IA4545" s="29"/>
      <c r="IB4545" s="29"/>
      <c r="IC4545" s="29"/>
      <c r="ID4545" s="29"/>
      <c r="IE4545" s="29"/>
      <c r="IF4545" s="29"/>
      <c r="IG4545" s="29"/>
      <c r="IH4545" s="29"/>
      <c r="II4545" s="29"/>
      <c r="IJ4545" s="29"/>
      <c r="IK4545" s="29"/>
      <c r="IL4545" s="29"/>
      <c r="IM4545" s="29"/>
      <c r="IN4545" s="29"/>
      <c r="IO4545" s="29"/>
      <c r="IP4545" s="29"/>
      <c r="IQ4545" s="29"/>
      <c r="IR4545" s="29"/>
      <c r="IS4545" s="29"/>
      <c r="IT4545" s="29"/>
      <c r="IU4545" s="29"/>
      <c r="IV4545" s="29"/>
      <c r="IW4545" s="29"/>
      <c r="IX4545" s="29"/>
      <c r="IY4545" s="29"/>
      <c r="IZ4545" s="29"/>
      <c r="JA4545" s="29"/>
      <c r="JB4545" s="29"/>
      <c r="JC4545" s="29"/>
      <c r="JD4545" s="29"/>
      <c r="JE4545" s="29"/>
      <c r="JF4545" s="29"/>
      <c r="JG4545" s="29"/>
      <c r="JH4545" s="29"/>
      <c r="JI4545" s="29"/>
      <c r="JJ4545" s="29"/>
      <c r="JK4545" s="29"/>
      <c r="JL4545" s="29"/>
      <c r="JM4545" s="29"/>
      <c r="JN4545" s="29"/>
      <c r="JO4545" s="29"/>
      <c r="JP4545" s="29"/>
      <c r="JQ4545" s="29"/>
      <c r="JR4545" s="29"/>
      <c r="JS4545" s="29"/>
      <c r="JT4545" s="29"/>
      <c r="JU4545" s="29"/>
      <c r="JV4545" s="29"/>
      <c r="JW4545" s="29"/>
      <c r="JX4545" s="29"/>
      <c r="JY4545" s="29"/>
      <c r="JZ4545" s="29"/>
      <c r="KA4545" s="29"/>
      <c r="KB4545" s="29"/>
      <c r="KC4545" s="29"/>
      <c r="KD4545" s="29"/>
      <c r="KE4545" s="29"/>
      <c r="KF4545" s="29"/>
      <c r="KG4545" s="29"/>
      <c r="KH4545" s="29"/>
      <c r="KI4545" s="29"/>
      <c r="KJ4545" s="29"/>
      <c r="KK4545" s="29"/>
      <c r="KL4545" s="29"/>
      <c r="KM4545" s="29"/>
      <c r="KN4545" s="29"/>
      <c r="KO4545" s="29"/>
      <c r="KP4545" s="29"/>
      <c r="KQ4545" s="29"/>
      <c r="KR4545" s="29"/>
      <c r="KS4545" s="29"/>
      <c r="KT4545" s="29"/>
      <c r="KU4545" s="29"/>
      <c r="KV4545" s="29"/>
      <c r="KW4545" s="29"/>
      <c r="KX4545" s="29"/>
      <c r="KY4545" s="29"/>
      <c r="KZ4545" s="29"/>
      <c r="LA4545" s="29"/>
      <c r="LB4545" s="29"/>
      <c r="LC4545" s="29"/>
      <c r="LD4545" s="29"/>
      <c r="LE4545" s="29"/>
      <c r="LF4545" s="29"/>
      <c r="LG4545" s="29"/>
      <c r="LH4545" s="29"/>
      <c r="LI4545" s="29"/>
      <c r="LJ4545" s="29"/>
      <c r="LK4545" s="29"/>
      <c r="LL4545" s="29"/>
      <c r="LM4545" s="29"/>
      <c r="LN4545" s="29"/>
      <c r="LO4545" s="29"/>
      <c r="LP4545" s="29"/>
      <c r="LQ4545" s="29"/>
      <c r="LR4545" s="29"/>
      <c r="LS4545" s="29"/>
      <c r="LT4545" s="29"/>
      <c r="LU4545" s="29"/>
      <c r="LV4545" s="29"/>
      <c r="LW4545" s="29"/>
      <c r="LX4545" s="29"/>
      <c r="LY4545" s="29"/>
      <c r="LZ4545" s="29"/>
      <c r="MA4545" s="29"/>
      <c r="MB4545" s="29"/>
      <c r="MC4545" s="29"/>
      <c r="MD4545" s="29"/>
      <c r="ME4545" s="29"/>
      <c r="MF4545" s="29"/>
      <c r="MG4545" s="29"/>
      <c r="MH4545" s="29"/>
      <c r="MI4545" s="29"/>
      <c r="MJ4545" s="29"/>
      <c r="MK4545" s="29"/>
      <c r="ML4545" s="29"/>
      <c r="MM4545" s="29"/>
      <c r="MN4545" s="29"/>
      <c r="MO4545" s="29"/>
      <c r="MP4545" s="29"/>
      <c r="MQ4545" s="29"/>
      <c r="MR4545" s="29"/>
      <c r="MS4545" s="29"/>
      <c r="MT4545" s="29"/>
      <c r="MU4545" s="29"/>
      <c r="MV4545" s="29"/>
      <c r="MW4545" s="29"/>
      <c r="MX4545" s="29"/>
      <c r="MY4545" s="29"/>
      <c r="MZ4545" s="29"/>
      <c r="NA4545" s="29"/>
      <c r="NB4545" s="29"/>
      <c r="NC4545" s="29"/>
      <c r="ND4545" s="29"/>
      <c r="NE4545" s="29"/>
      <c r="NF4545" s="29"/>
      <c r="NG4545" s="29"/>
      <c r="NH4545" s="29"/>
      <c r="NI4545" s="29"/>
      <c r="NJ4545" s="29"/>
      <c r="NK4545" s="29"/>
      <c r="NL4545" s="29"/>
      <c r="NM4545" s="29"/>
      <c r="NN4545" s="29"/>
      <c r="NO4545" s="29"/>
      <c r="NP4545" s="29"/>
      <c r="NQ4545" s="29"/>
      <c r="NR4545" s="29"/>
      <c r="NS4545" s="29"/>
      <c r="NT4545" s="29"/>
      <c r="NU4545" s="29"/>
      <c r="NV4545" s="29"/>
      <c r="NW4545" s="29"/>
      <c r="NX4545" s="29"/>
      <c r="NY4545" s="29"/>
      <c r="NZ4545" s="29"/>
      <c r="OA4545" s="29"/>
      <c r="OB4545" s="29"/>
      <c r="OC4545" s="29"/>
      <c r="OD4545" s="29"/>
      <c r="OE4545" s="29"/>
      <c r="OF4545" s="29"/>
      <c r="OG4545" s="29"/>
      <c r="OH4545" s="29"/>
    </row>
    <row r="4546" spans="1:398" ht="16.5" customHeight="1">
      <c r="A4546" s="13" t="s">
        <v>4804</v>
      </c>
      <c r="B4546" s="13"/>
      <c r="C4546" s="189"/>
      <c r="D4546" s="13"/>
      <c r="E4546" s="14" t="s">
        <v>6511</v>
      </c>
      <c r="F4546" s="14" t="s">
        <v>6512</v>
      </c>
      <c r="G4546" s="14" t="s">
        <v>6513</v>
      </c>
      <c r="H4546" s="15">
        <v>2022</v>
      </c>
      <c r="I4546" s="15">
        <v>1</v>
      </c>
      <c r="J4546" s="15">
        <v>0</v>
      </c>
      <c r="K4546" s="15">
        <v>0</v>
      </c>
      <c r="L4546" s="16" t="s">
        <v>5393</v>
      </c>
      <c r="M4546" s="16"/>
      <c r="N4546" s="16" t="s">
        <v>2570</v>
      </c>
      <c r="O4546" s="17">
        <v>2</v>
      </c>
      <c r="P4546" s="17">
        <v>0</v>
      </c>
      <c r="Q4546" s="17">
        <v>0</v>
      </c>
      <c r="R4546" s="18" t="s">
        <v>33</v>
      </c>
      <c r="S4546" s="19">
        <v>60</v>
      </c>
      <c r="T4546" s="19">
        <v>110</v>
      </c>
      <c r="U4546" s="19">
        <v>1.5</v>
      </c>
      <c r="V4546" s="19">
        <v>0</v>
      </c>
      <c r="W4546" s="20">
        <v>0.16500000000000001</v>
      </c>
      <c r="X4546" s="21">
        <v>0.33</v>
      </c>
      <c r="Y4546" s="22" t="s">
        <v>33</v>
      </c>
      <c r="Z4546" s="23" t="s">
        <v>9052</v>
      </c>
      <c r="AA4546" s="24" t="s">
        <v>67</v>
      </c>
      <c r="AB4546" s="14" t="s">
        <v>67</v>
      </c>
      <c r="AC4546" s="14" t="s">
        <v>67</v>
      </c>
      <c r="AD4546" s="25"/>
      <c r="AE4546" s="26"/>
      <c r="AF4546" s="27"/>
      <c r="AG4546" s="157"/>
      <c r="AH4546" s="13"/>
      <c r="AI4546" s="13"/>
      <c r="AJ4546" s="13"/>
      <c r="AK4546" s="13"/>
      <c r="AL4546" s="13"/>
      <c r="AM4546" s="13"/>
      <c r="AN4546" s="13"/>
      <c r="AO4546" s="13"/>
      <c r="AP4546" s="12"/>
      <c r="AQ4546" s="12"/>
      <c r="AR4546" s="12"/>
      <c r="AS4546" s="12"/>
      <c r="AT4546" s="12"/>
      <c r="AU4546" s="12"/>
      <c r="AV4546" s="12"/>
      <c r="AW4546" s="12"/>
      <c r="AX4546" s="12"/>
      <c r="AY4546" s="12"/>
      <c r="AZ4546" s="12"/>
      <c r="BA4546" s="12"/>
      <c r="BB4546" s="12"/>
      <c r="BC4546" s="12"/>
      <c r="BD4546" s="12"/>
      <c r="BE4546" s="12"/>
      <c r="BF4546" s="12"/>
      <c r="BG4546" s="12"/>
      <c r="BH4546" s="12"/>
      <c r="BI4546" s="12"/>
      <c r="BJ4546" s="12"/>
      <c r="BK4546" s="12"/>
      <c r="BL4546" s="12"/>
      <c r="BM4546" s="12"/>
      <c r="BN4546" s="12"/>
      <c r="BO4546" s="12"/>
      <c r="BP4546" s="12"/>
      <c r="BQ4546" s="12"/>
      <c r="BR4546" s="29"/>
      <c r="BS4546" s="29"/>
      <c r="BT4546" s="29"/>
      <c r="BU4546" s="29"/>
      <c r="BV4546" s="29"/>
      <c r="BW4546" s="29"/>
      <c r="BX4546" s="29"/>
      <c r="BY4546" s="29"/>
      <c r="BZ4546" s="29"/>
      <c r="CA4546" s="29"/>
      <c r="CB4546" s="29"/>
      <c r="CC4546" s="29"/>
      <c r="CD4546" s="29"/>
      <c r="CE4546" s="29"/>
      <c r="CF4546" s="29"/>
      <c r="CG4546" s="29"/>
      <c r="CH4546" s="29"/>
      <c r="CI4546" s="29"/>
      <c r="CJ4546" s="29"/>
      <c r="CK4546" s="29"/>
      <c r="CL4546" s="29"/>
      <c r="CM4546" s="29"/>
      <c r="CN4546" s="29"/>
      <c r="CO4546" s="29"/>
      <c r="CP4546" s="29"/>
      <c r="CQ4546" s="29"/>
      <c r="CR4546" s="29"/>
      <c r="CS4546" s="29"/>
      <c r="CT4546" s="29"/>
      <c r="CU4546" s="29"/>
      <c r="CV4546" s="29"/>
      <c r="CW4546" s="29"/>
      <c r="CX4546" s="29"/>
      <c r="CY4546" s="29"/>
      <c r="CZ4546" s="29"/>
      <c r="DA4546" s="29"/>
      <c r="DB4546" s="29"/>
      <c r="DC4546" s="29"/>
      <c r="DD4546" s="29"/>
      <c r="DE4546" s="29"/>
      <c r="DF4546" s="29"/>
      <c r="DG4546" s="29"/>
      <c r="DH4546" s="29"/>
      <c r="DI4546" s="29"/>
      <c r="DJ4546" s="29"/>
      <c r="DK4546" s="29"/>
      <c r="DL4546" s="29"/>
      <c r="DM4546" s="29"/>
      <c r="DN4546" s="29"/>
      <c r="DO4546" s="29"/>
      <c r="DP4546" s="29"/>
      <c r="DQ4546" s="29"/>
      <c r="DR4546" s="29"/>
      <c r="DS4546" s="29"/>
      <c r="DT4546" s="29"/>
      <c r="DU4546" s="29"/>
      <c r="DV4546" s="29"/>
      <c r="DW4546" s="29"/>
      <c r="DX4546" s="29"/>
      <c r="DY4546" s="29"/>
      <c r="DZ4546" s="29"/>
      <c r="EA4546" s="29"/>
      <c r="EB4546" s="29"/>
      <c r="EC4546" s="29"/>
      <c r="ED4546" s="29"/>
      <c r="EE4546" s="29"/>
      <c r="EF4546" s="29"/>
      <c r="EG4546" s="29"/>
      <c r="EH4546" s="29"/>
      <c r="EI4546" s="29"/>
      <c r="EJ4546" s="29"/>
      <c r="EK4546" s="29"/>
      <c r="EL4546" s="29"/>
      <c r="EM4546" s="29"/>
      <c r="EN4546" s="29"/>
      <c r="EO4546" s="29"/>
      <c r="EP4546" s="29"/>
      <c r="EQ4546" s="29"/>
      <c r="ER4546" s="29"/>
      <c r="ES4546" s="29"/>
      <c r="ET4546" s="29"/>
      <c r="EU4546" s="29"/>
      <c r="EV4546" s="29"/>
      <c r="EW4546" s="29"/>
      <c r="EX4546" s="29"/>
      <c r="EY4546" s="29"/>
      <c r="EZ4546" s="29"/>
      <c r="FA4546" s="29"/>
      <c r="FB4546" s="29"/>
      <c r="FC4546" s="29"/>
      <c r="FD4546" s="29"/>
      <c r="FE4546" s="29"/>
      <c r="FF4546" s="29"/>
      <c r="FG4546" s="29"/>
      <c r="FH4546" s="29"/>
      <c r="FI4546" s="29"/>
      <c r="FJ4546" s="29"/>
      <c r="FK4546" s="29"/>
      <c r="FL4546" s="29"/>
      <c r="FM4546" s="29"/>
      <c r="FN4546" s="29"/>
      <c r="FO4546" s="29"/>
      <c r="FP4546" s="29"/>
      <c r="FQ4546" s="29"/>
      <c r="FR4546" s="29"/>
      <c r="FS4546" s="29"/>
      <c r="FT4546" s="29"/>
      <c r="FU4546" s="29"/>
      <c r="FV4546" s="29"/>
      <c r="FW4546" s="29"/>
      <c r="FX4546" s="29"/>
      <c r="FY4546" s="29"/>
      <c r="FZ4546" s="29"/>
      <c r="GA4546" s="29"/>
      <c r="GB4546" s="29"/>
      <c r="GC4546" s="29"/>
      <c r="GD4546" s="29"/>
      <c r="GE4546" s="29"/>
      <c r="GF4546" s="29"/>
      <c r="GG4546" s="29"/>
      <c r="GH4546" s="29"/>
      <c r="GI4546" s="29"/>
      <c r="GJ4546" s="29"/>
      <c r="GK4546" s="29"/>
      <c r="GL4546" s="29"/>
      <c r="GM4546" s="29"/>
      <c r="GN4546" s="29"/>
      <c r="GO4546" s="29"/>
      <c r="GP4546" s="29"/>
      <c r="GQ4546" s="29"/>
      <c r="GR4546" s="29"/>
      <c r="GS4546" s="29"/>
      <c r="GT4546" s="29"/>
      <c r="GU4546" s="29"/>
      <c r="GV4546" s="29"/>
      <c r="GW4546" s="29"/>
      <c r="GX4546" s="29"/>
      <c r="GY4546" s="29"/>
      <c r="GZ4546" s="29"/>
      <c r="HA4546" s="29"/>
      <c r="HB4546" s="29"/>
      <c r="HC4546" s="29"/>
      <c r="HD4546" s="29"/>
      <c r="HE4546" s="29"/>
      <c r="HF4546" s="29"/>
      <c r="HG4546" s="29"/>
      <c r="HH4546" s="29"/>
      <c r="HI4546" s="29"/>
      <c r="HJ4546" s="29"/>
      <c r="HK4546" s="29"/>
      <c r="HL4546" s="29"/>
      <c r="HM4546" s="29"/>
      <c r="HN4546" s="29"/>
      <c r="HO4546" s="29"/>
      <c r="HP4546" s="29"/>
      <c r="HQ4546" s="29"/>
      <c r="HR4546" s="29"/>
      <c r="HS4546" s="29"/>
      <c r="HT4546" s="29"/>
      <c r="HU4546" s="29"/>
      <c r="HV4546" s="29"/>
      <c r="HW4546" s="29"/>
      <c r="HX4546" s="29"/>
      <c r="HY4546" s="29"/>
      <c r="HZ4546" s="29"/>
      <c r="IA4546" s="29"/>
      <c r="IB4546" s="29"/>
      <c r="IC4546" s="29"/>
      <c r="ID4546" s="29"/>
      <c r="IE4546" s="29"/>
      <c r="IF4546" s="29"/>
      <c r="IG4546" s="29"/>
      <c r="IH4546" s="29"/>
      <c r="II4546" s="29"/>
      <c r="IJ4546" s="29"/>
      <c r="IK4546" s="29"/>
      <c r="IL4546" s="29"/>
      <c r="IM4546" s="29"/>
      <c r="IN4546" s="29"/>
      <c r="IO4546" s="29"/>
      <c r="IP4546" s="29"/>
      <c r="IQ4546" s="29"/>
      <c r="IR4546" s="29"/>
      <c r="IS4546" s="29"/>
      <c r="IT4546" s="29"/>
      <c r="IU4546" s="29"/>
      <c r="IV4546" s="29"/>
      <c r="IW4546" s="29"/>
      <c r="IX4546" s="29"/>
      <c r="IY4546" s="29"/>
      <c r="IZ4546" s="29"/>
      <c r="JA4546" s="29"/>
      <c r="JB4546" s="29"/>
      <c r="JC4546" s="29"/>
      <c r="JD4546" s="29"/>
      <c r="JE4546" s="29"/>
      <c r="JF4546" s="29"/>
      <c r="JG4546" s="29"/>
      <c r="JH4546" s="29"/>
      <c r="JI4546" s="29"/>
      <c r="JJ4546" s="29"/>
      <c r="JK4546" s="29"/>
      <c r="JL4546" s="29"/>
      <c r="JM4546" s="29"/>
      <c r="JN4546" s="29"/>
      <c r="JO4546" s="29"/>
      <c r="JP4546" s="29"/>
      <c r="JQ4546" s="29"/>
      <c r="JR4546" s="29"/>
      <c r="JS4546" s="29"/>
      <c r="JT4546" s="29"/>
      <c r="JU4546" s="29"/>
      <c r="JV4546" s="29"/>
      <c r="JW4546" s="29"/>
      <c r="JX4546" s="29"/>
      <c r="JY4546" s="29"/>
      <c r="JZ4546" s="29"/>
      <c r="KA4546" s="29"/>
      <c r="KB4546" s="29"/>
      <c r="KC4546" s="29"/>
      <c r="KD4546" s="29"/>
      <c r="KE4546" s="29"/>
      <c r="KF4546" s="29"/>
      <c r="KG4546" s="29"/>
      <c r="KH4546" s="29"/>
      <c r="KI4546" s="29"/>
      <c r="KJ4546" s="29"/>
      <c r="KK4546" s="29"/>
      <c r="KL4546" s="29"/>
      <c r="KM4546" s="29"/>
      <c r="KN4546" s="29"/>
      <c r="KO4546" s="29"/>
      <c r="KP4546" s="29"/>
      <c r="KQ4546" s="29"/>
      <c r="KR4546" s="29"/>
      <c r="KS4546" s="29"/>
      <c r="KT4546" s="29"/>
      <c r="KU4546" s="29"/>
      <c r="KV4546" s="29"/>
      <c r="KW4546" s="29"/>
      <c r="KX4546" s="29"/>
      <c r="KY4546" s="29"/>
      <c r="KZ4546" s="29"/>
      <c r="LA4546" s="29"/>
      <c r="LB4546" s="29"/>
      <c r="LC4546" s="29"/>
      <c r="LD4546" s="29"/>
      <c r="LE4546" s="29"/>
      <c r="LF4546" s="29"/>
      <c r="LG4546" s="29"/>
      <c r="LH4546" s="29"/>
      <c r="LI4546" s="29"/>
      <c r="LJ4546" s="29"/>
      <c r="LK4546" s="29"/>
      <c r="LL4546" s="29"/>
      <c r="LM4546" s="29"/>
      <c r="LN4546" s="29"/>
      <c r="LO4546" s="29"/>
      <c r="LP4546" s="29"/>
      <c r="LQ4546" s="29"/>
      <c r="LR4546" s="29"/>
      <c r="LS4546" s="29"/>
      <c r="LT4546" s="29"/>
      <c r="LU4546" s="29"/>
      <c r="LV4546" s="29"/>
      <c r="LW4546" s="29"/>
      <c r="LX4546" s="29"/>
      <c r="LY4546" s="29"/>
      <c r="LZ4546" s="29"/>
      <c r="MA4546" s="29"/>
      <c r="MB4546" s="29"/>
      <c r="MC4546" s="29"/>
      <c r="MD4546" s="29"/>
      <c r="ME4546" s="29"/>
      <c r="MF4546" s="29"/>
      <c r="MG4546" s="29"/>
      <c r="MH4546" s="29"/>
      <c r="MI4546" s="29"/>
      <c r="MJ4546" s="29"/>
      <c r="MK4546" s="29"/>
      <c r="ML4546" s="29"/>
      <c r="MM4546" s="29"/>
      <c r="MN4546" s="29"/>
      <c r="MO4546" s="29"/>
      <c r="MP4546" s="29"/>
      <c r="MQ4546" s="29"/>
      <c r="MR4546" s="29"/>
      <c r="MS4546" s="29"/>
      <c r="MT4546" s="29"/>
      <c r="MU4546" s="29"/>
      <c r="MV4546" s="29"/>
      <c r="MW4546" s="29"/>
      <c r="MX4546" s="29"/>
      <c r="MY4546" s="29"/>
      <c r="MZ4546" s="29"/>
      <c r="NA4546" s="29"/>
      <c r="NB4546" s="29"/>
      <c r="NC4546" s="29"/>
      <c r="ND4546" s="29"/>
      <c r="NE4546" s="29"/>
      <c r="NF4546" s="29"/>
      <c r="NG4546" s="29"/>
      <c r="NH4546" s="29"/>
      <c r="NI4546" s="29"/>
      <c r="NJ4546" s="29"/>
      <c r="NK4546" s="29"/>
      <c r="NL4546" s="29"/>
      <c r="NM4546" s="29"/>
      <c r="NN4546" s="29"/>
      <c r="NO4546" s="29"/>
      <c r="NP4546" s="29"/>
      <c r="NQ4546" s="29"/>
      <c r="NR4546" s="29"/>
      <c r="NS4546" s="29"/>
      <c r="NT4546" s="29"/>
      <c r="NU4546" s="29"/>
      <c r="NV4546" s="29"/>
      <c r="NW4546" s="29"/>
      <c r="NX4546" s="29"/>
      <c r="NY4546" s="29"/>
      <c r="NZ4546" s="29"/>
      <c r="OA4546" s="29"/>
      <c r="OB4546" s="29"/>
      <c r="OC4546" s="29"/>
      <c r="OD4546" s="29"/>
      <c r="OE4546" s="29"/>
      <c r="OF4546" s="29"/>
      <c r="OG4546" s="29"/>
      <c r="OH4546" s="29"/>
    </row>
    <row r="4547" spans="1:398" ht="16.5" customHeight="1">
      <c r="A4547" s="13" t="s">
        <v>4804</v>
      </c>
      <c r="B4547" s="13"/>
      <c r="C4547" s="189"/>
      <c r="D4547" s="13"/>
      <c r="E4547" s="14" t="s">
        <v>6511</v>
      </c>
      <c r="F4547" s="14" t="s">
        <v>6512</v>
      </c>
      <c r="G4547" s="14" t="s">
        <v>6513</v>
      </c>
      <c r="H4547" s="15">
        <v>2022</v>
      </c>
      <c r="I4547" s="15">
        <v>1</v>
      </c>
      <c r="J4547" s="15">
        <v>0</v>
      </c>
      <c r="K4547" s="15">
        <v>0</v>
      </c>
      <c r="L4547" s="16" t="s">
        <v>5393</v>
      </c>
      <c r="M4547" s="16"/>
      <c r="N4547" s="16" t="s">
        <v>2570</v>
      </c>
      <c r="O4547" s="17">
        <v>2</v>
      </c>
      <c r="P4547" s="17">
        <v>0</v>
      </c>
      <c r="Q4547" s="17">
        <v>0</v>
      </c>
      <c r="R4547" s="18" t="s">
        <v>33</v>
      </c>
      <c r="S4547" s="19">
        <v>60</v>
      </c>
      <c r="T4547" s="19">
        <v>110</v>
      </c>
      <c r="U4547" s="19">
        <v>1.5</v>
      </c>
      <c r="V4547" s="19">
        <v>0</v>
      </c>
      <c r="W4547" s="20">
        <v>0.16500000000000001</v>
      </c>
      <c r="X4547" s="21">
        <v>0.33</v>
      </c>
      <c r="Y4547" s="22" t="s">
        <v>33</v>
      </c>
      <c r="Z4547" s="23" t="s">
        <v>9052</v>
      </c>
      <c r="AA4547" s="24" t="s">
        <v>67</v>
      </c>
      <c r="AB4547" s="14" t="s">
        <v>67</v>
      </c>
      <c r="AC4547" s="14" t="s">
        <v>67</v>
      </c>
      <c r="AD4547" s="25"/>
      <c r="AE4547" s="26"/>
      <c r="AF4547" s="27"/>
      <c r="AG4547" s="157"/>
      <c r="AH4547" s="13"/>
      <c r="AI4547" s="13"/>
      <c r="AJ4547" s="13"/>
      <c r="AK4547" s="13"/>
      <c r="AL4547" s="13"/>
      <c r="AM4547" s="13"/>
      <c r="AN4547" s="13"/>
      <c r="AO4547" s="13"/>
      <c r="AP4547" s="12"/>
      <c r="AQ4547" s="12"/>
      <c r="AR4547" s="12"/>
      <c r="AS4547" s="12"/>
      <c r="AT4547" s="12"/>
      <c r="AU4547" s="12"/>
      <c r="AV4547" s="12"/>
      <c r="AW4547" s="12"/>
      <c r="AX4547" s="12"/>
      <c r="AY4547" s="12"/>
      <c r="AZ4547" s="12"/>
      <c r="BA4547" s="12"/>
      <c r="BB4547" s="12"/>
      <c r="BC4547" s="12"/>
      <c r="BD4547" s="12"/>
      <c r="BE4547" s="12"/>
      <c r="BF4547" s="12"/>
      <c r="BG4547" s="12"/>
      <c r="BH4547" s="12"/>
      <c r="BI4547" s="12"/>
      <c r="BJ4547" s="12"/>
      <c r="BK4547" s="12"/>
      <c r="BL4547" s="12"/>
      <c r="BM4547" s="12"/>
      <c r="BN4547" s="12"/>
      <c r="BO4547" s="12"/>
      <c r="BP4547" s="12"/>
      <c r="BQ4547" s="12"/>
      <c r="BR4547" s="29"/>
      <c r="BS4547" s="29"/>
      <c r="BT4547" s="29"/>
      <c r="BU4547" s="29"/>
      <c r="BV4547" s="29"/>
      <c r="BW4547" s="29"/>
      <c r="BX4547" s="29"/>
      <c r="BY4547" s="29"/>
      <c r="BZ4547" s="29"/>
      <c r="CA4547" s="29"/>
      <c r="CB4547" s="29"/>
      <c r="CC4547" s="29"/>
      <c r="CD4547" s="29"/>
      <c r="CE4547" s="29"/>
      <c r="CF4547" s="29"/>
      <c r="CG4547" s="29"/>
      <c r="CH4547" s="29"/>
      <c r="CI4547" s="29"/>
      <c r="CJ4547" s="29"/>
      <c r="CK4547" s="29"/>
      <c r="CL4547" s="29"/>
      <c r="CM4547" s="29"/>
      <c r="CN4547" s="29"/>
      <c r="CO4547" s="29"/>
      <c r="CP4547" s="29"/>
      <c r="CQ4547" s="29"/>
      <c r="CR4547" s="29"/>
      <c r="CS4547" s="29"/>
      <c r="CT4547" s="29"/>
      <c r="CU4547" s="29"/>
      <c r="CV4547" s="29"/>
      <c r="CW4547" s="29"/>
      <c r="CX4547" s="29"/>
      <c r="CY4547" s="29"/>
      <c r="CZ4547" s="29"/>
      <c r="DA4547" s="29"/>
      <c r="DB4547" s="29"/>
      <c r="DC4547" s="29"/>
      <c r="DD4547" s="29"/>
      <c r="DE4547" s="29"/>
      <c r="DF4547" s="29"/>
      <c r="DG4547" s="29"/>
      <c r="DH4547" s="29"/>
      <c r="DI4547" s="29"/>
      <c r="DJ4547" s="29"/>
      <c r="DK4547" s="29"/>
      <c r="DL4547" s="29"/>
      <c r="DM4547" s="29"/>
      <c r="DN4547" s="29"/>
      <c r="DO4547" s="29"/>
      <c r="DP4547" s="29"/>
      <c r="DQ4547" s="29"/>
      <c r="DR4547" s="29"/>
      <c r="DS4547" s="29"/>
      <c r="DT4547" s="29"/>
      <c r="DU4547" s="29"/>
      <c r="DV4547" s="29"/>
      <c r="DW4547" s="29"/>
      <c r="DX4547" s="29"/>
      <c r="DY4547" s="29"/>
      <c r="DZ4547" s="29"/>
      <c r="EA4547" s="29"/>
      <c r="EB4547" s="29"/>
      <c r="EC4547" s="29"/>
      <c r="ED4547" s="29"/>
      <c r="EE4547" s="29"/>
      <c r="EF4547" s="29"/>
      <c r="EG4547" s="29"/>
      <c r="EH4547" s="29"/>
      <c r="EI4547" s="29"/>
      <c r="EJ4547" s="29"/>
      <c r="EK4547" s="29"/>
      <c r="EL4547" s="29"/>
      <c r="EM4547" s="29"/>
      <c r="EN4547" s="29"/>
      <c r="EO4547" s="29"/>
      <c r="EP4547" s="29"/>
      <c r="EQ4547" s="29"/>
      <c r="ER4547" s="29"/>
      <c r="ES4547" s="29"/>
      <c r="ET4547" s="29"/>
      <c r="EU4547" s="29"/>
      <c r="EV4547" s="29"/>
      <c r="EW4547" s="29"/>
      <c r="EX4547" s="29"/>
      <c r="EY4547" s="29"/>
      <c r="EZ4547" s="29"/>
      <c r="FA4547" s="29"/>
      <c r="FB4547" s="29"/>
      <c r="FC4547" s="29"/>
      <c r="FD4547" s="29"/>
      <c r="FE4547" s="29"/>
      <c r="FF4547" s="29"/>
      <c r="FG4547" s="29"/>
      <c r="FH4547" s="29"/>
      <c r="FI4547" s="29"/>
      <c r="FJ4547" s="29"/>
      <c r="FK4547" s="29"/>
      <c r="FL4547" s="29"/>
      <c r="FM4547" s="29"/>
      <c r="FN4547" s="29"/>
      <c r="FO4547" s="29"/>
      <c r="FP4547" s="29"/>
      <c r="FQ4547" s="29"/>
      <c r="FR4547" s="29"/>
      <c r="FS4547" s="29"/>
      <c r="FT4547" s="29"/>
      <c r="FU4547" s="29"/>
      <c r="FV4547" s="29"/>
      <c r="FW4547" s="29"/>
      <c r="FX4547" s="29"/>
      <c r="FY4547" s="29"/>
      <c r="FZ4547" s="29"/>
      <c r="GA4547" s="29"/>
      <c r="GB4547" s="29"/>
      <c r="GC4547" s="29"/>
      <c r="GD4547" s="29"/>
      <c r="GE4547" s="29"/>
      <c r="GF4547" s="29"/>
      <c r="GG4547" s="29"/>
      <c r="GH4547" s="29"/>
      <c r="GI4547" s="29"/>
      <c r="GJ4547" s="29"/>
      <c r="GK4547" s="29"/>
      <c r="GL4547" s="29"/>
      <c r="GM4547" s="29"/>
      <c r="GN4547" s="29"/>
      <c r="GO4547" s="29"/>
      <c r="GP4547" s="29"/>
      <c r="GQ4547" s="29"/>
      <c r="GR4547" s="29"/>
      <c r="GS4547" s="29"/>
      <c r="GT4547" s="29"/>
      <c r="GU4547" s="29"/>
      <c r="GV4547" s="29"/>
      <c r="GW4547" s="29"/>
      <c r="GX4547" s="29"/>
      <c r="GY4547" s="29"/>
      <c r="GZ4547" s="29"/>
      <c r="HA4547" s="29"/>
      <c r="HB4547" s="29"/>
      <c r="HC4547" s="29"/>
      <c r="HD4547" s="29"/>
      <c r="HE4547" s="29"/>
      <c r="HF4547" s="29"/>
      <c r="HG4547" s="29"/>
      <c r="HH4547" s="29"/>
      <c r="HI4547" s="29"/>
      <c r="HJ4547" s="29"/>
      <c r="HK4547" s="29"/>
      <c r="HL4547" s="29"/>
      <c r="HM4547" s="29"/>
      <c r="HN4547" s="29"/>
      <c r="HO4547" s="29"/>
      <c r="HP4547" s="29"/>
      <c r="HQ4547" s="29"/>
      <c r="HR4547" s="29"/>
      <c r="HS4547" s="29"/>
      <c r="HT4547" s="29"/>
      <c r="HU4547" s="29"/>
      <c r="HV4547" s="29"/>
      <c r="HW4547" s="29"/>
      <c r="HX4547" s="29"/>
      <c r="HY4547" s="29"/>
      <c r="HZ4547" s="29"/>
      <c r="IA4547" s="29"/>
      <c r="IB4547" s="29"/>
      <c r="IC4547" s="29"/>
      <c r="ID4547" s="29"/>
      <c r="IE4547" s="29"/>
      <c r="IF4547" s="29"/>
      <c r="IG4547" s="29"/>
      <c r="IH4547" s="29"/>
      <c r="II4547" s="29"/>
      <c r="IJ4547" s="29"/>
      <c r="IK4547" s="29"/>
      <c r="IL4547" s="29"/>
      <c r="IM4547" s="29"/>
      <c r="IN4547" s="29"/>
      <c r="IO4547" s="29"/>
      <c r="IP4547" s="29"/>
      <c r="IQ4547" s="29"/>
      <c r="IR4547" s="29"/>
      <c r="IS4547" s="29"/>
      <c r="IT4547" s="29"/>
      <c r="IU4547" s="29"/>
      <c r="IV4547" s="29"/>
      <c r="IW4547" s="29"/>
      <c r="IX4547" s="29"/>
      <c r="IY4547" s="29"/>
      <c r="IZ4547" s="29"/>
      <c r="JA4547" s="29"/>
      <c r="JB4547" s="29"/>
      <c r="JC4547" s="29"/>
      <c r="JD4547" s="29"/>
      <c r="JE4547" s="29"/>
      <c r="JF4547" s="29"/>
      <c r="JG4547" s="29"/>
      <c r="JH4547" s="29"/>
      <c r="JI4547" s="29"/>
      <c r="JJ4547" s="29"/>
      <c r="JK4547" s="29"/>
      <c r="JL4547" s="29"/>
      <c r="JM4547" s="29"/>
      <c r="JN4547" s="29"/>
      <c r="JO4547" s="29"/>
      <c r="JP4547" s="29"/>
      <c r="JQ4547" s="29"/>
      <c r="JR4547" s="29"/>
      <c r="JS4547" s="29"/>
      <c r="JT4547" s="29"/>
      <c r="JU4547" s="29"/>
      <c r="JV4547" s="29"/>
      <c r="JW4547" s="29"/>
      <c r="JX4547" s="29"/>
      <c r="JY4547" s="29"/>
      <c r="JZ4547" s="29"/>
      <c r="KA4547" s="29"/>
      <c r="KB4547" s="29"/>
      <c r="KC4547" s="29"/>
      <c r="KD4547" s="29"/>
      <c r="KE4547" s="29"/>
      <c r="KF4547" s="29"/>
      <c r="KG4547" s="29"/>
      <c r="KH4547" s="29"/>
      <c r="KI4547" s="29"/>
      <c r="KJ4547" s="29"/>
      <c r="KK4547" s="29"/>
      <c r="KL4547" s="29"/>
      <c r="KM4547" s="29"/>
      <c r="KN4547" s="29"/>
      <c r="KO4547" s="29"/>
      <c r="KP4547" s="29"/>
      <c r="KQ4547" s="29"/>
      <c r="KR4547" s="29"/>
      <c r="KS4547" s="29"/>
      <c r="KT4547" s="29"/>
      <c r="KU4547" s="29"/>
      <c r="KV4547" s="29"/>
      <c r="KW4547" s="29"/>
      <c r="KX4547" s="29"/>
      <c r="KY4547" s="29"/>
      <c r="KZ4547" s="29"/>
      <c r="LA4547" s="29"/>
      <c r="LB4547" s="29"/>
      <c r="LC4547" s="29"/>
      <c r="LD4547" s="29"/>
      <c r="LE4547" s="29"/>
      <c r="LF4547" s="29"/>
      <c r="LG4547" s="29"/>
      <c r="LH4547" s="29"/>
      <c r="LI4547" s="29"/>
      <c r="LJ4547" s="29"/>
      <c r="LK4547" s="29"/>
      <c r="LL4547" s="29"/>
      <c r="LM4547" s="29"/>
      <c r="LN4547" s="29"/>
      <c r="LO4547" s="29"/>
      <c r="LP4547" s="29"/>
      <c r="LQ4547" s="29"/>
      <c r="LR4547" s="29"/>
      <c r="LS4547" s="29"/>
      <c r="LT4547" s="29"/>
      <c r="LU4547" s="29"/>
      <c r="LV4547" s="29"/>
      <c r="LW4547" s="29"/>
      <c r="LX4547" s="29"/>
      <c r="LY4547" s="29"/>
      <c r="LZ4547" s="29"/>
      <c r="MA4547" s="29"/>
      <c r="MB4547" s="29"/>
      <c r="MC4547" s="29"/>
      <c r="MD4547" s="29"/>
      <c r="ME4547" s="29"/>
      <c r="MF4547" s="29"/>
      <c r="MG4547" s="29"/>
      <c r="MH4547" s="29"/>
      <c r="MI4547" s="29"/>
      <c r="MJ4547" s="29"/>
      <c r="MK4547" s="29"/>
      <c r="ML4547" s="29"/>
      <c r="MM4547" s="29"/>
      <c r="MN4547" s="29"/>
      <c r="MO4547" s="29"/>
      <c r="MP4547" s="29"/>
      <c r="MQ4547" s="29"/>
      <c r="MR4547" s="29"/>
      <c r="MS4547" s="29"/>
      <c r="MT4547" s="29"/>
      <c r="MU4547" s="29"/>
      <c r="MV4547" s="29"/>
      <c r="MW4547" s="29"/>
      <c r="MX4547" s="29"/>
      <c r="MY4547" s="29"/>
      <c r="MZ4547" s="29"/>
      <c r="NA4547" s="29"/>
      <c r="NB4547" s="29"/>
      <c r="NC4547" s="29"/>
      <c r="ND4547" s="29"/>
      <c r="NE4547" s="29"/>
      <c r="NF4547" s="29"/>
      <c r="NG4547" s="29"/>
      <c r="NH4547" s="29"/>
      <c r="NI4547" s="29"/>
      <c r="NJ4547" s="29"/>
      <c r="NK4547" s="29"/>
      <c r="NL4547" s="29"/>
      <c r="NM4547" s="29"/>
      <c r="NN4547" s="29"/>
      <c r="NO4547" s="29"/>
      <c r="NP4547" s="29"/>
      <c r="NQ4547" s="29"/>
      <c r="NR4547" s="29"/>
      <c r="NS4547" s="29"/>
      <c r="NT4547" s="29"/>
      <c r="NU4547" s="29"/>
      <c r="NV4547" s="29"/>
      <c r="NW4547" s="29"/>
      <c r="NX4547" s="29"/>
      <c r="NY4547" s="29"/>
      <c r="NZ4547" s="29"/>
      <c r="OA4547" s="29"/>
      <c r="OB4547" s="29"/>
      <c r="OC4547" s="29"/>
      <c r="OD4547" s="29"/>
      <c r="OE4547" s="29"/>
      <c r="OF4547" s="29"/>
      <c r="OG4547" s="29"/>
      <c r="OH4547" s="29"/>
    </row>
    <row r="4548" spans="1:398" ht="16.5" customHeight="1">
      <c r="A4548" s="13" t="s">
        <v>4804</v>
      </c>
      <c r="B4548" s="13"/>
      <c r="C4548" s="189"/>
      <c r="D4548" s="13"/>
      <c r="E4548" s="14" t="s">
        <v>6511</v>
      </c>
      <c r="F4548" s="14" t="s">
        <v>6512</v>
      </c>
      <c r="G4548" s="14" t="s">
        <v>6513</v>
      </c>
      <c r="H4548" s="15">
        <v>2022</v>
      </c>
      <c r="I4548" s="15">
        <v>1</v>
      </c>
      <c r="J4548" s="15">
        <v>0</v>
      </c>
      <c r="K4548" s="15">
        <v>0</v>
      </c>
      <c r="L4548" s="16" t="s">
        <v>5393</v>
      </c>
      <c r="M4548" s="16"/>
      <c r="N4548" s="16" t="s">
        <v>2570</v>
      </c>
      <c r="O4548" s="17">
        <v>2</v>
      </c>
      <c r="P4548" s="17">
        <v>0</v>
      </c>
      <c r="Q4548" s="17">
        <v>0</v>
      </c>
      <c r="R4548" s="18" t="s">
        <v>33</v>
      </c>
      <c r="S4548" s="19">
        <v>60</v>
      </c>
      <c r="T4548" s="19">
        <v>110</v>
      </c>
      <c r="U4548" s="19">
        <v>1.5</v>
      </c>
      <c r="V4548" s="19">
        <v>0</v>
      </c>
      <c r="W4548" s="20">
        <v>0.16500000000000001</v>
      </c>
      <c r="X4548" s="21">
        <v>0.33</v>
      </c>
      <c r="Y4548" s="22" t="s">
        <v>33</v>
      </c>
      <c r="Z4548" s="23" t="s">
        <v>9052</v>
      </c>
      <c r="AA4548" s="24" t="s">
        <v>67</v>
      </c>
      <c r="AB4548" s="14" t="s">
        <v>67</v>
      </c>
      <c r="AC4548" s="14" t="s">
        <v>67</v>
      </c>
      <c r="AD4548" s="25"/>
      <c r="AE4548" s="26"/>
      <c r="AF4548" s="27"/>
      <c r="AG4548" s="157"/>
      <c r="AH4548" s="13"/>
      <c r="AI4548" s="13"/>
      <c r="AJ4548" s="13"/>
      <c r="AK4548" s="13"/>
      <c r="AL4548" s="13"/>
      <c r="AM4548" s="13"/>
      <c r="AN4548" s="13"/>
      <c r="AO4548" s="13"/>
      <c r="AP4548" s="12"/>
      <c r="AQ4548" s="12"/>
      <c r="AR4548" s="12"/>
      <c r="AS4548" s="12"/>
      <c r="AT4548" s="12"/>
      <c r="AU4548" s="12"/>
      <c r="AV4548" s="12"/>
      <c r="AW4548" s="12"/>
      <c r="AX4548" s="12"/>
      <c r="AY4548" s="12"/>
      <c r="AZ4548" s="12"/>
      <c r="BA4548" s="12"/>
      <c r="BB4548" s="12"/>
      <c r="BC4548" s="12"/>
      <c r="BD4548" s="12"/>
      <c r="BE4548" s="12"/>
      <c r="BF4548" s="12"/>
      <c r="BG4548" s="12"/>
      <c r="BH4548" s="12"/>
      <c r="BI4548" s="12"/>
      <c r="BJ4548" s="12"/>
      <c r="BK4548" s="12"/>
      <c r="BL4548" s="12"/>
      <c r="BM4548" s="12"/>
      <c r="BN4548" s="12"/>
      <c r="BO4548" s="12"/>
      <c r="BP4548" s="12"/>
      <c r="BQ4548" s="12"/>
      <c r="BR4548" s="29"/>
      <c r="BS4548" s="29"/>
      <c r="BT4548" s="29"/>
      <c r="BU4548" s="29"/>
      <c r="BV4548" s="29"/>
      <c r="BW4548" s="29"/>
      <c r="BX4548" s="29"/>
      <c r="BY4548" s="29"/>
      <c r="BZ4548" s="29"/>
      <c r="CA4548" s="29"/>
      <c r="CB4548" s="29"/>
      <c r="CC4548" s="29"/>
      <c r="CD4548" s="29"/>
      <c r="CE4548" s="29"/>
      <c r="CF4548" s="29"/>
      <c r="CG4548" s="29"/>
      <c r="CH4548" s="29"/>
      <c r="CI4548" s="29"/>
      <c r="CJ4548" s="29"/>
      <c r="CK4548" s="29"/>
      <c r="CL4548" s="29"/>
      <c r="CM4548" s="29"/>
      <c r="CN4548" s="29"/>
      <c r="CO4548" s="29"/>
      <c r="CP4548" s="29"/>
      <c r="CQ4548" s="29"/>
      <c r="CR4548" s="29"/>
      <c r="CS4548" s="29"/>
      <c r="CT4548" s="29"/>
      <c r="CU4548" s="29"/>
      <c r="CV4548" s="29"/>
      <c r="CW4548" s="29"/>
      <c r="CX4548" s="29"/>
      <c r="CY4548" s="29"/>
      <c r="CZ4548" s="29"/>
      <c r="DA4548" s="29"/>
      <c r="DB4548" s="29"/>
      <c r="DC4548" s="29"/>
      <c r="DD4548" s="29"/>
      <c r="DE4548" s="29"/>
      <c r="DF4548" s="29"/>
      <c r="DG4548" s="29"/>
      <c r="DH4548" s="29"/>
      <c r="DI4548" s="29"/>
      <c r="DJ4548" s="29"/>
      <c r="DK4548" s="29"/>
      <c r="DL4548" s="29"/>
      <c r="DM4548" s="29"/>
      <c r="DN4548" s="29"/>
      <c r="DO4548" s="29"/>
      <c r="DP4548" s="29"/>
      <c r="DQ4548" s="29"/>
      <c r="DR4548" s="29"/>
      <c r="DS4548" s="29"/>
      <c r="DT4548" s="29"/>
      <c r="DU4548" s="29"/>
      <c r="DV4548" s="29"/>
      <c r="DW4548" s="29"/>
      <c r="DX4548" s="29"/>
      <c r="DY4548" s="29"/>
      <c r="DZ4548" s="29"/>
      <c r="EA4548" s="29"/>
      <c r="EB4548" s="29"/>
      <c r="EC4548" s="29"/>
      <c r="ED4548" s="29"/>
      <c r="EE4548" s="29"/>
      <c r="EF4548" s="29"/>
      <c r="EG4548" s="29"/>
      <c r="EH4548" s="29"/>
      <c r="EI4548" s="29"/>
      <c r="EJ4548" s="29"/>
      <c r="EK4548" s="29"/>
      <c r="EL4548" s="29"/>
      <c r="EM4548" s="29"/>
      <c r="EN4548" s="29"/>
      <c r="EO4548" s="29"/>
      <c r="EP4548" s="29"/>
      <c r="EQ4548" s="29"/>
      <c r="ER4548" s="29"/>
      <c r="ES4548" s="29"/>
      <c r="ET4548" s="29"/>
      <c r="EU4548" s="29"/>
      <c r="EV4548" s="29"/>
      <c r="EW4548" s="29"/>
      <c r="EX4548" s="29"/>
      <c r="EY4548" s="29"/>
      <c r="EZ4548" s="29"/>
      <c r="FA4548" s="29"/>
      <c r="FB4548" s="29"/>
      <c r="FC4548" s="29"/>
      <c r="FD4548" s="29"/>
      <c r="FE4548" s="29"/>
      <c r="FF4548" s="29"/>
      <c r="FG4548" s="29"/>
      <c r="FH4548" s="29"/>
      <c r="FI4548" s="29"/>
      <c r="FJ4548" s="29"/>
      <c r="FK4548" s="29"/>
      <c r="FL4548" s="29"/>
      <c r="FM4548" s="29"/>
      <c r="FN4548" s="29"/>
      <c r="FO4548" s="29"/>
      <c r="FP4548" s="29"/>
      <c r="FQ4548" s="29"/>
      <c r="FR4548" s="29"/>
      <c r="FS4548" s="29"/>
      <c r="FT4548" s="29"/>
      <c r="FU4548" s="29"/>
      <c r="FV4548" s="29"/>
      <c r="FW4548" s="29"/>
      <c r="FX4548" s="29"/>
      <c r="FY4548" s="29"/>
      <c r="FZ4548" s="29"/>
      <c r="GA4548" s="29"/>
      <c r="GB4548" s="29"/>
      <c r="GC4548" s="29"/>
      <c r="GD4548" s="29"/>
      <c r="GE4548" s="29"/>
      <c r="GF4548" s="29"/>
      <c r="GG4548" s="29"/>
      <c r="GH4548" s="29"/>
      <c r="GI4548" s="29"/>
      <c r="GJ4548" s="29"/>
      <c r="GK4548" s="29"/>
      <c r="GL4548" s="29"/>
      <c r="GM4548" s="29"/>
      <c r="GN4548" s="29"/>
      <c r="GO4548" s="29"/>
      <c r="GP4548" s="29"/>
      <c r="GQ4548" s="29"/>
      <c r="GR4548" s="29"/>
      <c r="GS4548" s="29"/>
      <c r="GT4548" s="29"/>
      <c r="GU4548" s="29"/>
      <c r="GV4548" s="29"/>
      <c r="GW4548" s="29"/>
      <c r="GX4548" s="29"/>
      <c r="GY4548" s="29"/>
      <c r="GZ4548" s="29"/>
      <c r="HA4548" s="29"/>
      <c r="HB4548" s="29"/>
      <c r="HC4548" s="29"/>
      <c r="HD4548" s="29"/>
      <c r="HE4548" s="29"/>
      <c r="HF4548" s="29"/>
      <c r="HG4548" s="29"/>
      <c r="HH4548" s="29"/>
      <c r="HI4548" s="29"/>
      <c r="HJ4548" s="29"/>
      <c r="HK4548" s="29"/>
      <c r="HL4548" s="29"/>
      <c r="HM4548" s="29"/>
      <c r="HN4548" s="29"/>
      <c r="HO4548" s="29"/>
      <c r="HP4548" s="29"/>
      <c r="HQ4548" s="29"/>
      <c r="HR4548" s="29"/>
      <c r="HS4548" s="29"/>
      <c r="HT4548" s="29"/>
      <c r="HU4548" s="29"/>
      <c r="HV4548" s="29"/>
      <c r="HW4548" s="29"/>
      <c r="HX4548" s="29"/>
      <c r="HY4548" s="29"/>
      <c r="HZ4548" s="29"/>
      <c r="IA4548" s="29"/>
      <c r="IB4548" s="29"/>
      <c r="IC4548" s="29"/>
      <c r="ID4548" s="29"/>
      <c r="IE4548" s="29"/>
      <c r="IF4548" s="29"/>
      <c r="IG4548" s="29"/>
      <c r="IH4548" s="29"/>
      <c r="II4548" s="29"/>
      <c r="IJ4548" s="29"/>
      <c r="IK4548" s="29"/>
      <c r="IL4548" s="29"/>
      <c r="IM4548" s="29"/>
      <c r="IN4548" s="29"/>
      <c r="IO4548" s="29"/>
      <c r="IP4548" s="29"/>
      <c r="IQ4548" s="29"/>
      <c r="IR4548" s="29"/>
      <c r="IS4548" s="29"/>
      <c r="IT4548" s="29"/>
      <c r="IU4548" s="29"/>
      <c r="IV4548" s="29"/>
      <c r="IW4548" s="29"/>
      <c r="IX4548" s="29"/>
      <c r="IY4548" s="29"/>
      <c r="IZ4548" s="29"/>
      <c r="JA4548" s="29"/>
      <c r="JB4548" s="29"/>
      <c r="JC4548" s="29"/>
      <c r="JD4548" s="29"/>
      <c r="JE4548" s="29"/>
      <c r="JF4548" s="29"/>
      <c r="JG4548" s="29"/>
      <c r="JH4548" s="29"/>
      <c r="JI4548" s="29"/>
      <c r="JJ4548" s="29"/>
      <c r="JK4548" s="29"/>
      <c r="JL4548" s="29"/>
      <c r="JM4548" s="29"/>
      <c r="JN4548" s="29"/>
      <c r="JO4548" s="29"/>
      <c r="JP4548" s="29"/>
      <c r="JQ4548" s="29"/>
      <c r="JR4548" s="29"/>
      <c r="JS4548" s="29"/>
      <c r="JT4548" s="29"/>
      <c r="JU4548" s="29"/>
      <c r="JV4548" s="29"/>
      <c r="JW4548" s="29"/>
      <c r="JX4548" s="29"/>
      <c r="JY4548" s="29"/>
      <c r="JZ4548" s="29"/>
      <c r="KA4548" s="29"/>
      <c r="KB4548" s="29"/>
      <c r="KC4548" s="29"/>
      <c r="KD4548" s="29"/>
      <c r="KE4548" s="29"/>
      <c r="KF4548" s="29"/>
      <c r="KG4548" s="29"/>
      <c r="KH4548" s="29"/>
      <c r="KI4548" s="29"/>
      <c r="KJ4548" s="29"/>
      <c r="KK4548" s="29"/>
      <c r="KL4548" s="29"/>
      <c r="KM4548" s="29"/>
      <c r="KN4548" s="29"/>
      <c r="KO4548" s="29"/>
      <c r="KP4548" s="29"/>
      <c r="KQ4548" s="29"/>
      <c r="KR4548" s="29"/>
      <c r="KS4548" s="29"/>
      <c r="KT4548" s="29"/>
      <c r="KU4548" s="29"/>
      <c r="KV4548" s="29"/>
      <c r="KW4548" s="29"/>
      <c r="KX4548" s="29"/>
      <c r="KY4548" s="29"/>
      <c r="KZ4548" s="29"/>
      <c r="LA4548" s="29"/>
      <c r="LB4548" s="29"/>
      <c r="LC4548" s="29"/>
      <c r="LD4548" s="29"/>
      <c r="LE4548" s="29"/>
      <c r="LF4548" s="29"/>
      <c r="LG4548" s="29"/>
      <c r="LH4548" s="29"/>
      <c r="LI4548" s="29"/>
      <c r="LJ4548" s="29"/>
      <c r="LK4548" s="29"/>
      <c r="LL4548" s="29"/>
      <c r="LM4548" s="29"/>
      <c r="LN4548" s="29"/>
      <c r="LO4548" s="29"/>
      <c r="LP4548" s="29"/>
      <c r="LQ4548" s="29"/>
      <c r="LR4548" s="29"/>
      <c r="LS4548" s="29"/>
      <c r="LT4548" s="29"/>
      <c r="LU4548" s="29"/>
      <c r="LV4548" s="29"/>
      <c r="LW4548" s="29"/>
      <c r="LX4548" s="29"/>
      <c r="LY4548" s="29"/>
      <c r="LZ4548" s="29"/>
      <c r="MA4548" s="29"/>
      <c r="MB4548" s="29"/>
      <c r="MC4548" s="29"/>
      <c r="MD4548" s="29"/>
      <c r="ME4548" s="29"/>
      <c r="MF4548" s="29"/>
      <c r="MG4548" s="29"/>
      <c r="MH4548" s="29"/>
      <c r="MI4548" s="29"/>
      <c r="MJ4548" s="29"/>
      <c r="MK4548" s="29"/>
      <c r="ML4548" s="29"/>
      <c r="MM4548" s="29"/>
      <c r="MN4548" s="29"/>
      <c r="MO4548" s="29"/>
      <c r="MP4548" s="29"/>
      <c r="MQ4548" s="29"/>
      <c r="MR4548" s="29"/>
      <c r="MS4548" s="29"/>
      <c r="MT4548" s="29"/>
      <c r="MU4548" s="29"/>
      <c r="MV4548" s="29"/>
      <c r="MW4548" s="29"/>
      <c r="MX4548" s="29"/>
      <c r="MY4548" s="29"/>
      <c r="MZ4548" s="29"/>
      <c r="NA4548" s="29"/>
      <c r="NB4548" s="29"/>
      <c r="NC4548" s="29"/>
      <c r="ND4548" s="29"/>
      <c r="NE4548" s="29"/>
      <c r="NF4548" s="29"/>
      <c r="NG4548" s="29"/>
      <c r="NH4548" s="29"/>
      <c r="NI4548" s="29"/>
      <c r="NJ4548" s="29"/>
      <c r="NK4548" s="29"/>
      <c r="NL4548" s="29"/>
      <c r="NM4548" s="29"/>
      <c r="NN4548" s="29"/>
      <c r="NO4548" s="29"/>
      <c r="NP4548" s="29"/>
      <c r="NQ4548" s="29"/>
      <c r="NR4548" s="29"/>
      <c r="NS4548" s="29"/>
      <c r="NT4548" s="29"/>
      <c r="NU4548" s="29"/>
      <c r="NV4548" s="29"/>
      <c r="NW4548" s="29"/>
      <c r="NX4548" s="29"/>
      <c r="NY4548" s="29"/>
      <c r="NZ4548" s="29"/>
      <c r="OA4548" s="29"/>
      <c r="OB4548" s="29"/>
      <c r="OC4548" s="29"/>
      <c r="OD4548" s="29"/>
      <c r="OE4548" s="29"/>
      <c r="OF4548" s="29"/>
      <c r="OG4548" s="29"/>
      <c r="OH4548" s="29"/>
    </row>
    <row r="4549" spans="1:398" ht="16.5" customHeight="1">
      <c r="A4549" s="13" t="s">
        <v>4804</v>
      </c>
      <c r="B4549" s="13"/>
      <c r="C4549" s="189"/>
      <c r="D4549" s="13"/>
      <c r="E4549" s="14" t="s">
        <v>6511</v>
      </c>
      <c r="F4549" s="14" t="s">
        <v>6512</v>
      </c>
      <c r="G4549" s="14" t="s">
        <v>6513</v>
      </c>
      <c r="H4549" s="15">
        <v>2022</v>
      </c>
      <c r="I4549" s="15">
        <v>1</v>
      </c>
      <c r="J4549" s="15">
        <v>0</v>
      </c>
      <c r="K4549" s="15">
        <v>0</v>
      </c>
      <c r="L4549" s="16" t="s">
        <v>5393</v>
      </c>
      <c r="M4549" s="16"/>
      <c r="N4549" s="16" t="s">
        <v>2570</v>
      </c>
      <c r="O4549" s="17">
        <v>2</v>
      </c>
      <c r="P4549" s="17">
        <v>0</v>
      </c>
      <c r="Q4549" s="17">
        <v>0</v>
      </c>
      <c r="R4549" s="18" t="s">
        <v>33</v>
      </c>
      <c r="S4549" s="19">
        <v>60</v>
      </c>
      <c r="T4549" s="19">
        <v>110</v>
      </c>
      <c r="U4549" s="19">
        <v>1.5</v>
      </c>
      <c r="V4549" s="19">
        <v>0</v>
      </c>
      <c r="W4549" s="20">
        <v>0.16500000000000001</v>
      </c>
      <c r="X4549" s="21">
        <v>0.33</v>
      </c>
      <c r="Y4549" s="22" t="s">
        <v>33</v>
      </c>
      <c r="Z4549" s="23" t="s">
        <v>9052</v>
      </c>
      <c r="AA4549" s="24" t="s">
        <v>67</v>
      </c>
      <c r="AB4549" s="14" t="s">
        <v>67</v>
      </c>
      <c r="AC4549" s="14" t="s">
        <v>67</v>
      </c>
      <c r="AD4549" s="25"/>
      <c r="AE4549" s="26"/>
      <c r="AF4549" s="27"/>
      <c r="AG4549" s="157"/>
      <c r="AH4549" s="13"/>
      <c r="AI4549" s="13"/>
      <c r="AJ4549" s="13"/>
      <c r="AK4549" s="13"/>
      <c r="AL4549" s="13"/>
      <c r="AM4549" s="13"/>
      <c r="AN4549" s="13"/>
      <c r="AO4549" s="13"/>
      <c r="AP4549" s="12"/>
      <c r="AQ4549" s="12"/>
      <c r="AR4549" s="12"/>
      <c r="AS4549" s="12"/>
      <c r="AT4549" s="12"/>
      <c r="AU4549" s="12"/>
      <c r="AV4549" s="12"/>
      <c r="AW4549" s="12"/>
      <c r="AX4549" s="12"/>
      <c r="AY4549" s="12"/>
      <c r="AZ4549" s="12"/>
      <c r="BA4549" s="12"/>
      <c r="BB4549" s="12"/>
      <c r="BC4549" s="12"/>
      <c r="BD4549" s="12"/>
      <c r="BE4549" s="12"/>
      <c r="BF4549" s="12"/>
      <c r="BG4549" s="12"/>
      <c r="BH4549" s="12"/>
      <c r="BI4549" s="12"/>
      <c r="BJ4549" s="12"/>
      <c r="BK4549" s="12"/>
      <c r="BL4549" s="12"/>
      <c r="BM4549" s="12"/>
      <c r="BN4549" s="12"/>
      <c r="BO4549" s="12"/>
      <c r="BP4549" s="12"/>
      <c r="BQ4549" s="12"/>
      <c r="BR4549" s="29"/>
      <c r="BS4549" s="29"/>
      <c r="BT4549" s="29"/>
      <c r="BU4549" s="29"/>
      <c r="BV4549" s="29"/>
      <c r="BW4549" s="29"/>
      <c r="BX4549" s="29"/>
      <c r="BY4549" s="29"/>
      <c r="BZ4549" s="29"/>
      <c r="CA4549" s="29"/>
      <c r="CB4549" s="29"/>
      <c r="CC4549" s="29"/>
      <c r="CD4549" s="29"/>
      <c r="CE4549" s="29"/>
      <c r="CF4549" s="29"/>
      <c r="CG4549" s="29"/>
      <c r="CH4549" s="29"/>
      <c r="CI4549" s="29"/>
      <c r="CJ4549" s="29"/>
      <c r="CK4549" s="29"/>
      <c r="CL4549" s="29"/>
      <c r="CM4549" s="29"/>
      <c r="CN4549" s="29"/>
      <c r="CO4549" s="29"/>
      <c r="CP4549" s="29"/>
      <c r="CQ4549" s="29"/>
      <c r="CR4549" s="29"/>
      <c r="CS4549" s="29"/>
      <c r="CT4549" s="29"/>
      <c r="CU4549" s="29"/>
      <c r="CV4549" s="29"/>
      <c r="CW4549" s="29"/>
      <c r="CX4549" s="29"/>
      <c r="CY4549" s="29"/>
      <c r="CZ4549" s="29"/>
      <c r="DA4549" s="29"/>
      <c r="DB4549" s="29"/>
      <c r="DC4549" s="29"/>
      <c r="DD4549" s="29"/>
      <c r="DE4549" s="29"/>
      <c r="DF4549" s="29"/>
      <c r="DG4549" s="29"/>
      <c r="DH4549" s="29"/>
      <c r="DI4549" s="29"/>
      <c r="DJ4549" s="29"/>
      <c r="DK4549" s="29"/>
      <c r="DL4549" s="29"/>
      <c r="DM4549" s="29"/>
      <c r="DN4549" s="29"/>
      <c r="DO4549" s="29"/>
      <c r="DP4549" s="29"/>
      <c r="DQ4549" s="29"/>
      <c r="DR4549" s="29"/>
      <c r="DS4549" s="29"/>
      <c r="DT4549" s="29"/>
      <c r="DU4549" s="29"/>
      <c r="DV4549" s="29"/>
      <c r="DW4549" s="29"/>
      <c r="DX4549" s="29"/>
      <c r="DY4549" s="29"/>
      <c r="DZ4549" s="29"/>
      <c r="EA4549" s="29"/>
      <c r="EB4549" s="29"/>
      <c r="EC4549" s="29"/>
      <c r="ED4549" s="29"/>
      <c r="EE4549" s="29"/>
      <c r="EF4549" s="29"/>
      <c r="EG4549" s="29"/>
      <c r="EH4549" s="29"/>
      <c r="EI4549" s="29"/>
      <c r="EJ4549" s="29"/>
      <c r="EK4549" s="29"/>
      <c r="EL4549" s="29"/>
      <c r="EM4549" s="29"/>
      <c r="EN4549" s="29"/>
      <c r="EO4549" s="29"/>
      <c r="EP4549" s="29"/>
      <c r="EQ4549" s="29"/>
      <c r="ER4549" s="29"/>
      <c r="ES4549" s="29"/>
      <c r="ET4549" s="29"/>
      <c r="EU4549" s="29"/>
      <c r="EV4549" s="29"/>
      <c r="EW4549" s="29"/>
      <c r="EX4549" s="29"/>
      <c r="EY4549" s="29"/>
      <c r="EZ4549" s="29"/>
      <c r="FA4549" s="29"/>
      <c r="FB4549" s="29"/>
      <c r="FC4549" s="29"/>
      <c r="FD4549" s="29"/>
      <c r="FE4549" s="29"/>
      <c r="FF4549" s="29"/>
      <c r="FG4549" s="29"/>
      <c r="FH4549" s="29"/>
      <c r="FI4549" s="29"/>
      <c r="FJ4549" s="29"/>
      <c r="FK4549" s="29"/>
      <c r="FL4549" s="29"/>
      <c r="FM4549" s="29"/>
      <c r="FN4549" s="29"/>
      <c r="FO4549" s="29"/>
      <c r="FP4549" s="29"/>
      <c r="FQ4549" s="29"/>
      <c r="FR4549" s="29"/>
      <c r="FS4549" s="29"/>
      <c r="FT4549" s="29"/>
      <c r="FU4549" s="29"/>
      <c r="FV4549" s="29"/>
      <c r="FW4549" s="29"/>
      <c r="FX4549" s="29"/>
      <c r="FY4549" s="29"/>
      <c r="FZ4549" s="29"/>
      <c r="GA4549" s="29"/>
      <c r="GB4549" s="29"/>
      <c r="GC4549" s="29"/>
      <c r="GD4549" s="29"/>
      <c r="GE4549" s="29"/>
      <c r="GF4549" s="29"/>
      <c r="GG4549" s="29"/>
      <c r="GH4549" s="29"/>
      <c r="GI4549" s="29"/>
      <c r="GJ4549" s="29"/>
      <c r="GK4549" s="29"/>
      <c r="GL4549" s="29"/>
      <c r="GM4549" s="29"/>
      <c r="GN4549" s="29"/>
      <c r="GO4549" s="29"/>
      <c r="GP4549" s="29"/>
      <c r="GQ4549" s="29"/>
      <c r="GR4549" s="29"/>
      <c r="GS4549" s="29"/>
      <c r="GT4549" s="29"/>
      <c r="GU4549" s="29"/>
      <c r="GV4549" s="29"/>
      <c r="GW4549" s="29"/>
      <c r="GX4549" s="29"/>
      <c r="GY4549" s="29"/>
      <c r="GZ4549" s="29"/>
      <c r="HA4549" s="29"/>
      <c r="HB4549" s="29"/>
      <c r="HC4549" s="29"/>
      <c r="HD4549" s="29"/>
      <c r="HE4549" s="29"/>
      <c r="HF4549" s="29"/>
      <c r="HG4549" s="29"/>
      <c r="HH4549" s="29"/>
      <c r="HI4549" s="29"/>
      <c r="HJ4549" s="29"/>
      <c r="HK4549" s="29"/>
      <c r="HL4549" s="29"/>
      <c r="HM4549" s="29"/>
      <c r="HN4549" s="29"/>
      <c r="HO4549" s="29"/>
      <c r="HP4549" s="29"/>
      <c r="HQ4549" s="29"/>
      <c r="HR4549" s="29"/>
      <c r="HS4549" s="29"/>
      <c r="HT4549" s="29"/>
      <c r="HU4549" s="29"/>
      <c r="HV4549" s="29"/>
      <c r="HW4549" s="29"/>
      <c r="HX4549" s="29"/>
      <c r="HY4549" s="29"/>
      <c r="HZ4549" s="29"/>
      <c r="IA4549" s="29"/>
      <c r="IB4549" s="29"/>
      <c r="IC4549" s="29"/>
      <c r="ID4549" s="29"/>
      <c r="IE4549" s="29"/>
      <c r="IF4549" s="29"/>
      <c r="IG4549" s="29"/>
      <c r="IH4549" s="29"/>
      <c r="II4549" s="29"/>
      <c r="IJ4549" s="29"/>
      <c r="IK4549" s="29"/>
      <c r="IL4549" s="29"/>
      <c r="IM4549" s="29"/>
      <c r="IN4549" s="29"/>
      <c r="IO4549" s="29"/>
      <c r="IP4549" s="29"/>
      <c r="IQ4549" s="29"/>
      <c r="IR4549" s="29"/>
      <c r="IS4549" s="29"/>
      <c r="IT4549" s="29"/>
      <c r="IU4549" s="29"/>
      <c r="IV4549" s="29"/>
      <c r="IW4549" s="29"/>
      <c r="IX4549" s="29"/>
      <c r="IY4549" s="29"/>
      <c r="IZ4549" s="29"/>
      <c r="JA4549" s="29"/>
      <c r="JB4549" s="29"/>
      <c r="JC4549" s="29"/>
      <c r="JD4549" s="29"/>
      <c r="JE4549" s="29"/>
      <c r="JF4549" s="29"/>
      <c r="JG4549" s="29"/>
      <c r="JH4549" s="29"/>
      <c r="JI4549" s="29"/>
      <c r="JJ4549" s="29"/>
      <c r="JK4549" s="29"/>
      <c r="JL4549" s="29"/>
      <c r="JM4549" s="29"/>
      <c r="JN4549" s="29"/>
      <c r="JO4549" s="29"/>
      <c r="JP4549" s="29"/>
      <c r="JQ4549" s="29"/>
      <c r="JR4549" s="29"/>
      <c r="JS4549" s="29"/>
      <c r="JT4549" s="29"/>
      <c r="JU4549" s="29"/>
      <c r="JV4549" s="29"/>
      <c r="JW4549" s="29"/>
      <c r="JX4549" s="29"/>
      <c r="JY4549" s="29"/>
      <c r="JZ4549" s="29"/>
      <c r="KA4549" s="29"/>
      <c r="KB4549" s="29"/>
      <c r="KC4549" s="29"/>
      <c r="KD4549" s="29"/>
      <c r="KE4549" s="29"/>
      <c r="KF4549" s="29"/>
      <c r="KG4549" s="29"/>
      <c r="KH4549" s="29"/>
      <c r="KI4549" s="29"/>
      <c r="KJ4549" s="29"/>
      <c r="KK4549" s="29"/>
      <c r="KL4549" s="29"/>
      <c r="KM4549" s="29"/>
      <c r="KN4549" s="29"/>
      <c r="KO4549" s="29"/>
      <c r="KP4549" s="29"/>
      <c r="KQ4549" s="29"/>
      <c r="KR4549" s="29"/>
      <c r="KS4549" s="29"/>
      <c r="KT4549" s="29"/>
      <c r="KU4549" s="29"/>
      <c r="KV4549" s="29"/>
      <c r="KW4549" s="29"/>
      <c r="KX4549" s="29"/>
      <c r="KY4549" s="29"/>
      <c r="KZ4549" s="29"/>
      <c r="LA4549" s="29"/>
      <c r="LB4549" s="29"/>
      <c r="LC4549" s="29"/>
      <c r="LD4549" s="29"/>
      <c r="LE4549" s="29"/>
      <c r="LF4549" s="29"/>
      <c r="LG4549" s="29"/>
      <c r="LH4549" s="29"/>
      <c r="LI4549" s="29"/>
      <c r="LJ4549" s="29"/>
      <c r="LK4549" s="29"/>
      <c r="LL4549" s="29"/>
      <c r="LM4549" s="29"/>
      <c r="LN4549" s="29"/>
      <c r="LO4549" s="29"/>
      <c r="LP4549" s="29"/>
      <c r="LQ4549" s="29"/>
      <c r="LR4549" s="29"/>
      <c r="LS4549" s="29"/>
      <c r="LT4549" s="29"/>
      <c r="LU4549" s="29"/>
      <c r="LV4549" s="29"/>
      <c r="LW4549" s="29"/>
      <c r="LX4549" s="29"/>
      <c r="LY4549" s="29"/>
      <c r="LZ4549" s="29"/>
      <c r="MA4549" s="29"/>
      <c r="MB4549" s="29"/>
      <c r="MC4549" s="29"/>
      <c r="MD4549" s="29"/>
      <c r="ME4549" s="29"/>
      <c r="MF4549" s="29"/>
      <c r="MG4549" s="29"/>
      <c r="MH4549" s="29"/>
      <c r="MI4549" s="29"/>
      <c r="MJ4549" s="29"/>
      <c r="MK4549" s="29"/>
      <c r="ML4549" s="29"/>
      <c r="MM4549" s="29"/>
      <c r="MN4549" s="29"/>
      <c r="MO4549" s="29"/>
      <c r="MP4549" s="29"/>
      <c r="MQ4549" s="29"/>
      <c r="MR4549" s="29"/>
      <c r="MS4549" s="29"/>
      <c r="MT4549" s="29"/>
      <c r="MU4549" s="29"/>
      <c r="MV4549" s="29"/>
      <c r="MW4549" s="29"/>
      <c r="MX4549" s="29"/>
      <c r="MY4549" s="29"/>
      <c r="MZ4549" s="29"/>
      <c r="NA4549" s="29"/>
      <c r="NB4549" s="29"/>
      <c r="NC4549" s="29"/>
      <c r="ND4549" s="29"/>
      <c r="NE4549" s="29"/>
      <c r="NF4549" s="29"/>
      <c r="NG4549" s="29"/>
      <c r="NH4549" s="29"/>
      <c r="NI4549" s="29"/>
      <c r="NJ4549" s="29"/>
      <c r="NK4549" s="29"/>
      <c r="NL4549" s="29"/>
      <c r="NM4549" s="29"/>
      <c r="NN4549" s="29"/>
      <c r="NO4549" s="29"/>
      <c r="NP4549" s="29"/>
      <c r="NQ4549" s="29"/>
      <c r="NR4549" s="29"/>
      <c r="NS4549" s="29"/>
      <c r="NT4549" s="29"/>
      <c r="NU4549" s="29"/>
      <c r="NV4549" s="29"/>
      <c r="NW4549" s="29"/>
      <c r="NX4549" s="29"/>
      <c r="NY4549" s="29"/>
      <c r="NZ4549" s="29"/>
      <c r="OA4549" s="29"/>
      <c r="OB4549" s="29"/>
      <c r="OC4549" s="29"/>
      <c r="OD4549" s="29"/>
      <c r="OE4549" s="29"/>
      <c r="OF4549" s="29"/>
      <c r="OG4549" s="29"/>
      <c r="OH4549" s="29"/>
    </row>
    <row r="4550" spans="1:398" ht="16.5" customHeight="1">
      <c r="A4550" s="13" t="s">
        <v>4804</v>
      </c>
      <c r="B4550" s="13"/>
      <c r="C4550" s="189"/>
      <c r="D4550" s="13"/>
      <c r="E4550" s="14" t="s">
        <v>3080</v>
      </c>
      <c r="F4550" s="14" t="s">
        <v>67</v>
      </c>
      <c r="G4550" s="14" t="s">
        <v>67</v>
      </c>
      <c r="H4550" s="15">
        <v>2006</v>
      </c>
      <c r="I4550" s="15">
        <v>3</v>
      </c>
      <c r="J4550" s="15">
        <v>0</v>
      </c>
      <c r="K4550" s="15">
        <v>0</v>
      </c>
      <c r="L4550" s="16" t="s">
        <v>4922</v>
      </c>
      <c r="M4550" s="16"/>
      <c r="N4550" s="16" t="s">
        <v>2570</v>
      </c>
      <c r="O4550" s="17">
        <v>2</v>
      </c>
      <c r="P4550" s="17">
        <v>0</v>
      </c>
      <c r="Q4550" s="17">
        <v>0</v>
      </c>
      <c r="R4550" s="18" t="s">
        <v>33</v>
      </c>
      <c r="S4550" s="19">
        <v>60</v>
      </c>
      <c r="T4550" s="19">
        <v>110</v>
      </c>
      <c r="U4550" s="19">
        <v>1.5</v>
      </c>
      <c r="V4550" s="19">
        <v>0</v>
      </c>
      <c r="W4550" s="20">
        <v>0.16500000000000001</v>
      </c>
      <c r="X4550" s="21">
        <v>0.99</v>
      </c>
      <c r="Y4550" s="22" t="s">
        <v>33</v>
      </c>
      <c r="Z4550" s="23" t="s">
        <v>9063</v>
      </c>
      <c r="AA4550" s="24" t="s">
        <v>67</v>
      </c>
      <c r="AB4550" s="14" t="s">
        <v>67</v>
      </c>
      <c r="AC4550" s="14" t="s">
        <v>67</v>
      </c>
      <c r="AD4550" s="25"/>
      <c r="AE4550" s="26"/>
      <c r="AF4550" s="27"/>
      <c r="AG4550" s="157"/>
      <c r="AH4550" s="13"/>
      <c r="AI4550" s="13"/>
      <c r="AJ4550" s="13"/>
      <c r="AK4550" s="13"/>
      <c r="AL4550" s="13"/>
      <c r="AM4550" s="13"/>
      <c r="AN4550" s="13"/>
      <c r="AO4550" s="13"/>
      <c r="AP4550" s="12"/>
      <c r="AQ4550" s="12"/>
      <c r="AR4550" s="12"/>
      <c r="AS4550" s="12"/>
      <c r="AT4550" s="12"/>
      <c r="AU4550" s="12"/>
      <c r="AV4550" s="12"/>
      <c r="AW4550" s="12"/>
      <c r="AX4550" s="12"/>
      <c r="AY4550" s="12"/>
      <c r="AZ4550" s="12"/>
      <c r="BA4550" s="12"/>
      <c r="BB4550" s="12"/>
      <c r="BC4550" s="12"/>
      <c r="BD4550" s="12"/>
      <c r="BE4550" s="12"/>
      <c r="BF4550" s="12"/>
      <c r="BG4550" s="12"/>
      <c r="BH4550" s="12"/>
      <c r="BI4550" s="12"/>
      <c r="BJ4550" s="12"/>
      <c r="BK4550" s="12"/>
      <c r="BL4550" s="12"/>
      <c r="BM4550" s="12"/>
      <c r="BN4550" s="12"/>
      <c r="BO4550" s="12"/>
      <c r="BP4550" s="12"/>
      <c r="BQ4550" s="12"/>
      <c r="BR4550" s="29"/>
      <c r="BS4550" s="29"/>
      <c r="BT4550" s="29"/>
      <c r="BU4550" s="29"/>
      <c r="BV4550" s="29"/>
      <c r="BW4550" s="29"/>
      <c r="BX4550" s="29"/>
      <c r="BY4550" s="29"/>
      <c r="BZ4550" s="29"/>
      <c r="CA4550" s="29"/>
      <c r="CB4550" s="29"/>
      <c r="CC4550" s="29"/>
      <c r="CD4550" s="29"/>
      <c r="CE4550" s="29"/>
      <c r="CF4550" s="29"/>
      <c r="CG4550" s="29"/>
      <c r="CH4550" s="29"/>
      <c r="CI4550" s="29"/>
      <c r="CJ4550" s="29"/>
      <c r="CK4550" s="29"/>
      <c r="CL4550" s="29"/>
      <c r="CM4550" s="29"/>
      <c r="CN4550" s="29"/>
      <c r="CO4550" s="29"/>
      <c r="CP4550" s="29"/>
      <c r="CQ4550" s="29"/>
      <c r="CR4550" s="29"/>
      <c r="CS4550" s="29"/>
      <c r="CT4550" s="29"/>
      <c r="CU4550" s="29"/>
      <c r="CV4550" s="29"/>
      <c r="CW4550" s="29"/>
      <c r="CX4550" s="29"/>
      <c r="CY4550" s="29"/>
      <c r="CZ4550" s="29"/>
      <c r="DA4550" s="29"/>
      <c r="DB4550" s="29"/>
      <c r="DC4550" s="29"/>
      <c r="DD4550" s="29"/>
      <c r="DE4550" s="29"/>
      <c r="DF4550" s="29"/>
      <c r="DG4550" s="29"/>
      <c r="DH4550" s="29"/>
      <c r="DI4550" s="29"/>
      <c r="DJ4550" s="29"/>
      <c r="DK4550" s="29"/>
      <c r="DL4550" s="29"/>
      <c r="DM4550" s="29"/>
      <c r="DN4550" s="29"/>
      <c r="DO4550" s="29"/>
      <c r="DP4550" s="29"/>
      <c r="DQ4550" s="29"/>
      <c r="DR4550" s="29"/>
      <c r="DS4550" s="29"/>
      <c r="DT4550" s="29"/>
      <c r="DU4550" s="29"/>
      <c r="DV4550" s="29"/>
      <c r="DW4550" s="29"/>
      <c r="DX4550" s="29"/>
      <c r="DY4550" s="29"/>
      <c r="DZ4550" s="29"/>
      <c r="EA4550" s="29"/>
      <c r="EB4550" s="29"/>
      <c r="EC4550" s="29"/>
      <c r="ED4550" s="29"/>
      <c r="EE4550" s="29"/>
      <c r="EF4550" s="29"/>
      <c r="EG4550" s="29"/>
      <c r="EH4550" s="29"/>
      <c r="EI4550" s="29"/>
      <c r="EJ4550" s="29"/>
      <c r="EK4550" s="29"/>
      <c r="EL4550" s="29"/>
      <c r="EM4550" s="29"/>
      <c r="EN4550" s="29"/>
      <c r="EO4550" s="29"/>
      <c r="EP4550" s="29"/>
      <c r="EQ4550" s="29"/>
      <c r="ER4550" s="29"/>
      <c r="ES4550" s="29"/>
      <c r="ET4550" s="29"/>
      <c r="EU4550" s="29"/>
      <c r="EV4550" s="29"/>
      <c r="EW4550" s="29"/>
      <c r="EX4550" s="29"/>
      <c r="EY4550" s="29"/>
      <c r="EZ4550" s="29"/>
      <c r="FA4550" s="29"/>
      <c r="FB4550" s="29"/>
      <c r="FC4550" s="29"/>
      <c r="FD4550" s="29"/>
      <c r="FE4550" s="29"/>
      <c r="FF4550" s="29"/>
      <c r="FG4550" s="29"/>
      <c r="FH4550" s="29"/>
      <c r="FI4550" s="29"/>
      <c r="FJ4550" s="29"/>
      <c r="FK4550" s="29"/>
      <c r="FL4550" s="29"/>
      <c r="FM4550" s="29"/>
      <c r="FN4550" s="29"/>
      <c r="FO4550" s="29"/>
      <c r="FP4550" s="29"/>
      <c r="FQ4550" s="29"/>
      <c r="FR4550" s="29"/>
      <c r="FS4550" s="29"/>
      <c r="FT4550" s="29"/>
      <c r="FU4550" s="29"/>
      <c r="FV4550" s="29"/>
      <c r="FW4550" s="29"/>
      <c r="FX4550" s="29"/>
      <c r="FY4550" s="29"/>
      <c r="FZ4550" s="29"/>
      <c r="GA4550" s="29"/>
      <c r="GB4550" s="29"/>
      <c r="GC4550" s="29"/>
      <c r="GD4550" s="29"/>
      <c r="GE4550" s="29"/>
      <c r="GF4550" s="29"/>
      <c r="GG4550" s="29"/>
      <c r="GH4550" s="29"/>
      <c r="GI4550" s="29"/>
      <c r="GJ4550" s="29"/>
      <c r="GK4550" s="29"/>
      <c r="GL4550" s="29"/>
      <c r="GM4550" s="29"/>
      <c r="GN4550" s="29"/>
      <c r="GO4550" s="29"/>
      <c r="GP4550" s="29"/>
      <c r="GQ4550" s="29"/>
      <c r="GR4550" s="29"/>
      <c r="GS4550" s="29"/>
      <c r="GT4550" s="29"/>
      <c r="GU4550" s="29"/>
      <c r="GV4550" s="29"/>
      <c r="GW4550" s="29"/>
      <c r="GX4550" s="29"/>
      <c r="GY4550" s="29"/>
      <c r="GZ4550" s="29"/>
      <c r="HA4550" s="29"/>
      <c r="HB4550" s="29"/>
      <c r="HC4550" s="29"/>
      <c r="HD4550" s="29"/>
      <c r="HE4550" s="29"/>
      <c r="HF4550" s="29"/>
      <c r="HG4550" s="29"/>
      <c r="HH4550" s="29"/>
      <c r="HI4550" s="29"/>
      <c r="HJ4550" s="29"/>
      <c r="HK4550" s="29"/>
      <c r="HL4550" s="29"/>
      <c r="HM4550" s="29"/>
      <c r="HN4550" s="29"/>
      <c r="HO4550" s="29"/>
      <c r="HP4550" s="29"/>
      <c r="HQ4550" s="29"/>
      <c r="HR4550" s="29"/>
      <c r="HS4550" s="29"/>
      <c r="HT4550" s="29"/>
      <c r="HU4550" s="29"/>
      <c r="HV4550" s="29"/>
      <c r="HW4550" s="29"/>
      <c r="HX4550" s="29"/>
      <c r="HY4550" s="29"/>
      <c r="HZ4550" s="29"/>
      <c r="IA4550" s="29"/>
      <c r="IB4550" s="29"/>
      <c r="IC4550" s="29"/>
      <c r="ID4550" s="29"/>
      <c r="IE4550" s="29"/>
      <c r="IF4550" s="29"/>
      <c r="IG4550" s="29"/>
      <c r="IH4550" s="29"/>
      <c r="II4550" s="29"/>
      <c r="IJ4550" s="29"/>
      <c r="IK4550" s="29"/>
      <c r="IL4550" s="29"/>
      <c r="IM4550" s="29"/>
      <c r="IN4550" s="29"/>
      <c r="IO4550" s="29"/>
      <c r="IP4550" s="29"/>
      <c r="IQ4550" s="29"/>
      <c r="IR4550" s="29"/>
      <c r="IS4550" s="29"/>
      <c r="IT4550" s="29"/>
      <c r="IU4550" s="29"/>
      <c r="IV4550" s="29"/>
      <c r="IW4550" s="29"/>
      <c r="IX4550" s="29"/>
      <c r="IY4550" s="29"/>
      <c r="IZ4550" s="29"/>
      <c r="JA4550" s="29"/>
      <c r="JB4550" s="29"/>
      <c r="JC4550" s="29"/>
      <c r="JD4550" s="29"/>
      <c r="JE4550" s="29"/>
      <c r="JF4550" s="29"/>
      <c r="JG4550" s="29"/>
      <c r="JH4550" s="29"/>
      <c r="JI4550" s="29"/>
      <c r="JJ4550" s="29"/>
      <c r="JK4550" s="29"/>
      <c r="JL4550" s="29"/>
      <c r="JM4550" s="29"/>
      <c r="JN4550" s="29"/>
      <c r="JO4550" s="29"/>
      <c r="JP4550" s="29"/>
      <c r="JQ4550" s="29"/>
      <c r="JR4550" s="29"/>
      <c r="JS4550" s="29"/>
      <c r="JT4550" s="29"/>
      <c r="JU4550" s="29"/>
      <c r="JV4550" s="29"/>
      <c r="JW4550" s="29"/>
      <c r="JX4550" s="29"/>
      <c r="JY4550" s="29"/>
      <c r="JZ4550" s="29"/>
      <c r="KA4550" s="29"/>
      <c r="KB4550" s="29"/>
      <c r="KC4550" s="29"/>
      <c r="KD4550" s="29"/>
      <c r="KE4550" s="29"/>
      <c r="KF4550" s="29"/>
      <c r="KG4550" s="29"/>
      <c r="KH4550" s="29"/>
      <c r="KI4550" s="29"/>
      <c r="KJ4550" s="29"/>
      <c r="KK4550" s="29"/>
      <c r="KL4550" s="29"/>
      <c r="KM4550" s="29"/>
      <c r="KN4550" s="29"/>
      <c r="KO4550" s="29"/>
      <c r="KP4550" s="29"/>
      <c r="KQ4550" s="29"/>
      <c r="KR4550" s="29"/>
      <c r="KS4550" s="29"/>
      <c r="KT4550" s="29"/>
      <c r="KU4550" s="29"/>
      <c r="KV4550" s="29"/>
      <c r="KW4550" s="29"/>
      <c r="KX4550" s="29"/>
      <c r="KY4550" s="29"/>
      <c r="KZ4550" s="29"/>
      <c r="LA4550" s="29"/>
      <c r="LB4550" s="29"/>
      <c r="LC4550" s="29"/>
      <c r="LD4550" s="29"/>
      <c r="LE4550" s="29"/>
      <c r="LF4550" s="29"/>
      <c r="LG4550" s="29"/>
      <c r="LH4550" s="29"/>
      <c r="LI4550" s="29"/>
      <c r="LJ4550" s="29"/>
      <c r="LK4550" s="29"/>
      <c r="LL4550" s="29"/>
      <c r="LM4550" s="29"/>
      <c r="LN4550" s="29"/>
      <c r="LO4550" s="29"/>
      <c r="LP4550" s="29"/>
      <c r="LQ4550" s="29"/>
      <c r="LR4550" s="29"/>
      <c r="LS4550" s="29"/>
      <c r="LT4550" s="29"/>
      <c r="LU4550" s="29"/>
      <c r="LV4550" s="29"/>
      <c r="LW4550" s="29"/>
      <c r="LX4550" s="29"/>
      <c r="LY4550" s="29"/>
      <c r="LZ4550" s="29"/>
      <c r="MA4550" s="29"/>
      <c r="MB4550" s="29"/>
      <c r="MC4550" s="29"/>
      <c r="MD4550" s="29"/>
      <c r="ME4550" s="29"/>
      <c r="MF4550" s="29"/>
      <c r="MG4550" s="29"/>
      <c r="MH4550" s="29"/>
      <c r="MI4550" s="29"/>
      <c r="MJ4550" s="29"/>
      <c r="MK4550" s="29"/>
      <c r="ML4550" s="29"/>
      <c r="MM4550" s="29"/>
      <c r="MN4550" s="29"/>
      <c r="MO4550" s="29"/>
      <c r="MP4550" s="29"/>
      <c r="MQ4550" s="29"/>
      <c r="MR4550" s="29"/>
      <c r="MS4550" s="29"/>
      <c r="MT4550" s="29"/>
      <c r="MU4550" s="29"/>
      <c r="MV4550" s="29"/>
      <c r="MW4550" s="29"/>
      <c r="MX4550" s="29"/>
      <c r="MY4550" s="29"/>
      <c r="MZ4550" s="29"/>
      <c r="NA4550" s="29"/>
      <c r="NB4550" s="29"/>
      <c r="NC4550" s="29"/>
      <c r="ND4550" s="29"/>
      <c r="NE4550" s="29"/>
      <c r="NF4550" s="29"/>
      <c r="NG4550" s="29"/>
      <c r="NH4550" s="29"/>
      <c r="NI4550" s="29"/>
      <c r="NJ4550" s="29"/>
      <c r="NK4550" s="29"/>
      <c r="NL4550" s="29"/>
      <c r="NM4550" s="29"/>
      <c r="NN4550" s="29"/>
      <c r="NO4550" s="29"/>
      <c r="NP4550" s="29"/>
      <c r="NQ4550" s="29"/>
      <c r="NR4550" s="29"/>
      <c r="NS4550" s="29"/>
      <c r="NT4550" s="29"/>
      <c r="NU4550" s="29"/>
      <c r="NV4550" s="29"/>
      <c r="NW4550" s="29"/>
      <c r="NX4550" s="29"/>
      <c r="NY4550" s="29"/>
      <c r="NZ4550" s="29"/>
      <c r="OA4550" s="29"/>
      <c r="OB4550" s="29"/>
      <c r="OC4550" s="29"/>
      <c r="OD4550" s="29"/>
      <c r="OE4550" s="29"/>
      <c r="OF4550" s="29"/>
      <c r="OG4550" s="29"/>
      <c r="OH4550" s="29"/>
    </row>
    <row r="4551" spans="1:398" ht="16.5" customHeight="1">
      <c r="A4551" s="13" t="s">
        <v>4804</v>
      </c>
      <c r="B4551" s="13"/>
      <c r="C4551" s="189"/>
      <c r="D4551" s="13"/>
      <c r="E4551" s="14" t="s">
        <v>3080</v>
      </c>
      <c r="F4551" s="14" t="s">
        <v>4935</v>
      </c>
      <c r="G4551" s="14" t="s">
        <v>4936</v>
      </c>
      <c r="H4551" s="15">
        <v>2011</v>
      </c>
      <c r="I4551" s="15">
        <v>1</v>
      </c>
      <c r="J4551" s="15">
        <v>0</v>
      </c>
      <c r="K4551" s="15">
        <v>0</v>
      </c>
      <c r="L4551" s="16" t="s">
        <v>4922</v>
      </c>
      <c r="M4551" s="16"/>
      <c r="N4551" s="16" t="s">
        <v>2570</v>
      </c>
      <c r="O4551" s="17">
        <v>2</v>
      </c>
      <c r="P4551" s="17">
        <v>0</v>
      </c>
      <c r="Q4551" s="17">
        <v>0</v>
      </c>
      <c r="R4551" s="18" t="s">
        <v>33</v>
      </c>
      <c r="S4551" s="19">
        <v>60</v>
      </c>
      <c r="T4551" s="19">
        <v>110</v>
      </c>
      <c r="U4551" s="19">
        <v>1.5</v>
      </c>
      <c r="V4551" s="19">
        <v>0</v>
      </c>
      <c r="W4551" s="20">
        <v>0.16500000000000001</v>
      </c>
      <c r="X4551" s="21">
        <v>0.33</v>
      </c>
      <c r="Y4551" s="22" t="s">
        <v>33</v>
      </c>
      <c r="Z4551" s="23" t="s">
        <v>9063</v>
      </c>
      <c r="AA4551" s="24" t="s">
        <v>67</v>
      </c>
      <c r="AB4551" s="14" t="s">
        <v>67</v>
      </c>
      <c r="AC4551" s="14" t="s">
        <v>67</v>
      </c>
      <c r="AD4551" s="25"/>
      <c r="AE4551" s="26"/>
      <c r="AF4551" s="27"/>
      <c r="AG4551" s="157"/>
      <c r="AH4551" s="13"/>
      <c r="AI4551" s="13"/>
      <c r="AJ4551" s="13"/>
      <c r="AK4551" s="13"/>
      <c r="AL4551" s="13"/>
      <c r="AM4551" s="13"/>
      <c r="AN4551" s="13"/>
      <c r="AO4551" s="13"/>
      <c r="AP4551" s="12"/>
      <c r="AQ4551" s="12"/>
      <c r="AR4551" s="12"/>
      <c r="AS4551" s="12"/>
      <c r="AT4551" s="12"/>
      <c r="AU4551" s="12"/>
      <c r="AV4551" s="12"/>
      <c r="AW4551" s="12"/>
      <c r="AX4551" s="12"/>
      <c r="AY4551" s="12"/>
      <c r="AZ4551" s="12"/>
      <c r="BA4551" s="12"/>
      <c r="BB4551" s="12"/>
      <c r="BC4551" s="12"/>
      <c r="BD4551" s="12"/>
      <c r="BE4551" s="12"/>
      <c r="BF4551" s="12"/>
      <c r="BG4551" s="12"/>
      <c r="BH4551" s="12"/>
      <c r="BI4551" s="12"/>
      <c r="BJ4551" s="12"/>
      <c r="BK4551" s="12"/>
      <c r="BL4551" s="12"/>
      <c r="BM4551" s="12"/>
      <c r="BN4551" s="12"/>
      <c r="BO4551" s="12"/>
      <c r="BP4551" s="12"/>
      <c r="BQ4551" s="12"/>
      <c r="BR4551" s="29"/>
      <c r="BS4551" s="29"/>
      <c r="BT4551" s="29"/>
      <c r="BU4551" s="29"/>
      <c r="BV4551" s="29"/>
      <c r="BW4551" s="29"/>
      <c r="BX4551" s="29"/>
      <c r="BY4551" s="29"/>
      <c r="BZ4551" s="29"/>
      <c r="CA4551" s="29"/>
      <c r="CB4551" s="29"/>
      <c r="CC4551" s="29"/>
      <c r="CD4551" s="29"/>
      <c r="CE4551" s="29"/>
      <c r="CF4551" s="29"/>
      <c r="CG4551" s="29"/>
      <c r="CH4551" s="29"/>
      <c r="CI4551" s="29"/>
      <c r="CJ4551" s="29"/>
      <c r="CK4551" s="29"/>
      <c r="CL4551" s="29"/>
      <c r="CM4551" s="29"/>
      <c r="CN4551" s="29"/>
      <c r="CO4551" s="29"/>
      <c r="CP4551" s="29"/>
      <c r="CQ4551" s="29"/>
      <c r="CR4551" s="29"/>
      <c r="CS4551" s="29"/>
      <c r="CT4551" s="29"/>
      <c r="CU4551" s="29"/>
      <c r="CV4551" s="29"/>
      <c r="CW4551" s="29"/>
      <c r="CX4551" s="29"/>
      <c r="CY4551" s="29"/>
      <c r="CZ4551" s="29"/>
      <c r="DA4551" s="29"/>
      <c r="DB4551" s="29"/>
      <c r="DC4551" s="29"/>
      <c r="DD4551" s="29"/>
      <c r="DE4551" s="29"/>
      <c r="DF4551" s="29"/>
      <c r="DG4551" s="29"/>
      <c r="DH4551" s="29"/>
      <c r="DI4551" s="29"/>
      <c r="DJ4551" s="29"/>
      <c r="DK4551" s="29"/>
      <c r="DL4551" s="29"/>
      <c r="DM4551" s="29"/>
      <c r="DN4551" s="29"/>
      <c r="DO4551" s="29"/>
      <c r="DP4551" s="29"/>
      <c r="DQ4551" s="29"/>
      <c r="DR4551" s="29"/>
      <c r="DS4551" s="29"/>
      <c r="DT4551" s="29"/>
      <c r="DU4551" s="29"/>
      <c r="DV4551" s="29"/>
      <c r="DW4551" s="29"/>
      <c r="DX4551" s="29"/>
      <c r="DY4551" s="29"/>
      <c r="DZ4551" s="29"/>
      <c r="EA4551" s="29"/>
      <c r="EB4551" s="29"/>
      <c r="EC4551" s="29"/>
      <c r="ED4551" s="29"/>
      <c r="EE4551" s="29"/>
      <c r="EF4551" s="29"/>
      <c r="EG4551" s="29"/>
      <c r="EH4551" s="29"/>
      <c r="EI4551" s="29"/>
      <c r="EJ4551" s="29"/>
      <c r="EK4551" s="29"/>
      <c r="EL4551" s="29"/>
      <c r="EM4551" s="29"/>
      <c r="EN4551" s="29"/>
      <c r="EO4551" s="29"/>
      <c r="EP4551" s="29"/>
      <c r="EQ4551" s="29"/>
      <c r="ER4551" s="29"/>
      <c r="ES4551" s="29"/>
      <c r="ET4551" s="29"/>
      <c r="EU4551" s="29"/>
      <c r="EV4551" s="29"/>
      <c r="EW4551" s="29"/>
      <c r="EX4551" s="29"/>
      <c r="EY4551" s="29"/>
      <c r="EZ4551" s="29"/>
      <c r="FA4551" s="29"/>
      <c r="FB4551" s="29"/>
      <c r="FC4551" s="29"/>
      <c r="FD4551" s="29"/>
      <c r="FE4551" s="29"/>
      <c r="FF4551" s="29"/>
      <c r="FG4551" s="29"/>
      <c r="FH4551" s="29"/>
      <c r="FI4551" s="29"/>
      <c r="FJ4551" s="29"/>
      <c r="FK4551" s="29"/>
      <c r="FL4551" s="29"/>
      <c r="FM4551" s="29"/>
      <c r="FN4551" s="29"/>
      <c r="FO4551" s="29"/>
      <c r="FP4551" s="29"/>
      <c r="FQ4551" s="29"/>
      <c r="FR4551" s="29"/>
      <c r="FS4551" s="29"/>
      <c r="FT4551" s="29"/>
      <c r="FU4551" s="29"/>
      <c r="FV4551" s="29"/>
      <c r="FW4551" s="29"/>
      <c r="FX4551" s="29"/>
      <c r="FY4551" s="29"/>
      <c r="FZ4551" s="29"/>
      <c r="GA4551" s="29"/>
      <c r="GB4551" s="29"/>
      <c r="GC4551" s="29"/>
      <c r="GD4551" s="29"/>
      <c r="GE4551" s="29"/>
      <c r="GF4551" s="29"/>
      <c r="GG4551" s="29"/>
      <c r="GH4551" s="29"/>
      <c r="GI4551" s="29"/>
      <c r="GJ4551" s="29"/>
      <c r="GK4551" s="29"/>
      <c r="GL4551" s="29"/>
      <c r="GM4551" s="29"/>
      <c r="GN4551" s="29"/>
      <c r="GO4551" s="29"/>
      <c r="GP4551" s="29"/>
      <c r="GQ4551" s="29"/>
      <c r="GR4551" s="29"/>
      <c r="GS4551" s="29"/>
      <c r="GT4551" s="29"/>
      <c r="GU4551" s="29"/>
      <c r="GV4551" s="29"/>
      <c r="GW4551" s="29"/>
      <c r="GX4551" s="29"/>
      <c r="GY4551" s="29"/>
      <c r="GZ4551" s="29"/>
      <c r="HA4551" s="29"/>
      <c r="HB4551" s="29"/>
      <c r="HC4551" s="29"/>
      <c r="HD4551" s="29"/>
      <c r="HE4551" s="29"/>
      <c r="HF4551" s="29"/>
      <c r="HG4551" s="29"/>
      <c r="HH4551" s="29"/>
      <c r="HI4551" s="29"/>
      <c r="HJ4551" s="29"/>
      <c r="HK4551" s="29"/>
      <c r="HL4551" s="29"/>
      <c r="HM4551" s="29"/>
      <c r="HN4551" s="29"/>
      <c r="HO4551" s="29"/>
      <c r="HP4551" s="29"/>
      <c r="HQ4551" s="29"/>
      <c r="HR4551" s="29"/>
      <c r="HS4551" s="29"/>
      <c r="HT4551" s="29"/>
      <c r="HU4551" s="29"/>
      <c r="HV4551" s="29"/>
      <c r="HW4551" s="29"/>
      <c r="HX4551" s="29"/>
      <c r="HY4551" s="29"/>
      <c r="HZ4551" s="29"/>
      <c r="IA4551" s="29"/>
      <c r="IB4551" s="29"/>
      <c r="IC4551" s="29"/>
      <c r="ID4551" s="29"/>
      <c r="IE4551" s="29"/>
      <c r="IF4551" s="29"/>
      <c r="IG4551" s="29"/>
      <c r="IH4551" s="29"/>
      <c r="II4551" s="29"/>
      <c r="IJ4551" s="29"/>
      <c r="IK4551" s="29"/>
      <c r="IL4551" s="29"/>
      <c r="IM4551" s="29"/>
      <c r="IN4551" s="29"/>
      <c r="IO4551" s="29"/>
      <c r="IP4551" s="29"/>
      <c r="IQ4551" s="29"/>
      <c r="IR4551" s="29"/>
      <c r="IS4551" s="29"/>
      <c r="IT4551" s="29"/>
      <c r="IU4551" s="29"/>
      <c r="IV4551" s="29"/>
      <c r="IW4551" s="29"/>
      <c r="IX4551" s="29"/>
      <c r="IY4551" s="29"/>
      <c r="IZ4551" s="29"/>
      <c r="JA4551" s="29"/>
      <c r="JB4551" s="29"/>
      <c r="JC4551" s="29"/>
      <c r="JD4551" s="29"/>
      <c r="JE4551" s="29"/>
      <c r="JF4551" s="29"/>
      <c r="JG4551" s="29"/>
      <c r="JH4551" s="29"/>
      <c r="JI4551" s="29"/>
      <c r="JJ4551" s="29"/>
      <c r="JK4551" s="29"/>
      <c r="JL4551" s="29"/>
      <c r="JM4551" s="29"/>
      <c r="JN4551" s="29"/>
      <c r="JO4551" s="29"/>
      <c r="JP4551" s="29"/>
      <c r="JQ4551" s="29"/>
      <c r="JR4551" s="29"/>
      <c r="JS4551" s="29"/>
      <c r="JT4551" s="29"/>
      <c r="JU4551" s="29"/>
      <c r="JV4551" s="29"/>
      <c r="JW4551" s="29"/>
      <c r="JX4551" s="29"/>
      <c r="JY4551" s="29"/>
      <c r="JZ4551" s="29"/>
      <c r="KA4551" s="29"/>
      <c r="KB4551" s="29"/>
      <c r="KC4551" s="29"/>
      <c r="KD4551" s="29"/>
      <c r="KE4551" s="29"/>
      <c r="KF4551" s="29"/>
      <c r="KG4551" s="29"/>
      <c r="KH4551" s="29"/>
      <c r="KI4551" s="29"/>
      <c r="KJ4551" s="29"/>
      <c r="KK4551" s="29"/>
      <c r="KL4551" s="29"/>
      <c r="KM4551" s="29"/>
      <c r="KN4551" s="29"/>
      <c r="KO4551" s="29"/>
      <c r="KP4551" s="29"/>
      <c r="KQ4551" s="29"/>
      <c r="KR4551" s="29"/>
      <c r="KS4551" s="29"/>
      <c r="KT4551" s="29"/>
      <c r="KU4551" s="29"/>
      <c r="KV4551" s="29"/>
      <c r="KW4551" s="29"/>
      <c r="KX4551" s="29"/>
      <c r="KY4551" s="29"/>
      <c r="KZ4551" s="29"/>
      <c r="LA4551" s="29"/>
      <c r="LB4551" s="29"/>
      <c r="LC4551" s="29"/>
      <c r="LD4551" s="29"/>
      <c r="LE4551" s="29"/>
      <c r="LF4551" s="29"/>
      <c r="LG4551" s="29"/>
      <c r="LH4551" s="29"/>
      <c r="LI4551" s="29"/>
      <c r="LJ4551" s="29"/>
      <c r="LK4551" s="29"/>
      <c r="LL4551" s="29"/>
      <c r="LM4551" s="29"/>
      <c r="LN4551" s="29"/>
      <c r="LO4551" s="29"/>
      <c r="LP4551" s="29"/>
      <c r="LQ4551" s="29"/>
      <c r="LR4551" s="29"/>
      <c r="LS4551" s="29"/>
      <c r="LT4551" s="29"/>
      <c r="LU4551" s="29"/>
      <c r="LV4551" s="29"/>
      <c r="LW4551" s="29"/>
      <c r="LX4551" s="29"/>
      <c r="LY4551" s="29"/>
      <c r="LZ4551" s="29"/>
      <c r="MA4551" s="29"/>
      <c r="MB4551" s="29"/>
      <c r="MC4551" s="29"/>
      <c r="MD4551" s="29"/>
      <c r="ME4551" s="29"/>
      <c r="MF4551" s="29"/>
      <c r="MG4551" s="29"/>
      <c r="MH4551" s="29"/>
      <c r="MI4551" s="29"/>
      <c r="MJ4551" s="29"/>
      <c r="MK4551" s="29"/>
      <c r="ML4551" s="29"/>
      <c r="MM4551" s="29"/>
      <c r="MN4551" s="29"/>
      <c r="MO4551" s="29"/>
      <c r="MP4551" s="29"/>
      <c r="MQ4551" s="29"/>
      <c r="MR4551" s="29"/>
      <c r="MS4551" s="29"/>
      <c r="MT4551" s="29"/>
      <c r="MU4551" s="29"/>
      <c r="MV4551" s="29"/>
      <c r="MW4551" s="29"/>
      <c r="MX4551" s="29"/>
      <c r="MY4551" s="29"/>
      <c r="MZ4551" s="29"/>
      <c r="NA4551" s="29"/>
      <c r="NB4551" s="29"/>
      <c r="NC4551" s="29"/>
      <c r="ND4551" s="29"/>
      <c r="NE4551" s="29"/>
      <c r="NF4551" s="29"/>
      <c r="NG4551" s="29"/>
      <c r="NH4551" s="29"/>
      <c r="NI4551" s="29"/>
      <c r="NJ4551" s="29"/>
      <c r="NK4551" s="29"/>
      <c r="NL4551" s="29"/>
      <c r="NM4551" s="29"/>
      <c r="NN4551" s="29"/>
      <c r="NO4551" s="29"/>
      <c r="NP4551" s="29"/>
      <c r="NQ4551" s="29"/>
      <c r="NR4551" s="29"/>
      <c r="NS4551" s="29"/>
      <c r="NT4551" s="29"/>
      <c r="NU4551" s="29"/>
      <c r="NV4551" s="29"/>
      <c r="NW4551" s="29"/>
      <c r="NX4551" s="29"/>
      <c r="NY4551" s="29"/>
      <c r="NZ4551" s="29"/>
      <c r="OA4551" s="29"/>
      <c r="OB4551" s="29"/>
      <c r="OC4551" s="29"/>
      <c r="OD4551" s="29"/>
      <c r="OE4551" s="29"/>
      <c r="OF4551" s="29"/>
      <c r="OG4551" s="29"/>
      <c r="OH4551" s="29"/>
    </row>
    <row r="4552" spans="1:398" ht="16.5" customHeight="1">
      <c r="A4552" s="13" t="s">
        <v>4804</v>
      </c>
      <c r="B4552" s="13"/>
      <c r="C4552" s="189"/>
      <c r="D4552" s="13"/>
      <c r="E4552" s="14" t="s">
        <v>1125</v>
      </c>
      <c r="F4552" s="14" t="s">
        <v>67</v>
      </c>
      <c r="G4552" s="14" t="s">
        <v>67</v>
      </c>
      <c r="H4552" s="15">
        <v>2004</v>
      </c>
      <c r="I4552" s="15">
        <v>1</v>
      </c>
      <c r="J4552" s="15">
        <v>0</v>
      </c>
      <c r="K4552" s="15">
        <v>0</v>
      </c>
      <c r="L4552" s="16" t="s">
        <v>4805</v>
      </c>
      <c r="M4552" s="16"/>
      <c r="N4552" s="16" t="s">
        <v>2570</v>
      </c>
      <c r="O4552" s="17">
        <v>2</v>
      </c>
      <c r="P4552" s="17">
        <v>0</v>
      </c>
      <c r="Q4552" s="17">
        <v>0</v>
      </c>
      <c r="R4552" s="18" t="s">
        <v>33</v>
      </c>
      <c r="S4552" s="19">
        <v>60</v>
      </c>
      <c r="T4552" s="19">
        <v>110</v>
      </c>
      <c r="U4552" s="19">
        <v>2</v>
      </c>
      <c r="V4552" s="19">
        <v>0</v>
      </c>
      <c r="W4552" s="20">
        <v>0.22</v>
      </c>
      <c r="X4552" s="21">
        <v>0.44</v>
      </c>
      <c r="Y4552" s="22" t="s">
        <v>33</v>
      </c>
      <c r="Z4552" s="23" t="s">
        <v>9052</v>
      </c>
      <c r="AA4552" s="24" t="s">
        <v>67</v>
      </c>
      <c r="AB4552" s="14" t="s">
        <v>67</v>
      </c>
      <c r="AC4552" s="14" t="s">
        <v>67</v>
      </c>
      <c r="AD4552" s="25"/>
      <c r="AE4552" s="26"/>
      <c r="AF4552" s="27"/>
      <c r="AG4552" s="157"/>
      <c r="AH4552" s="13"/>
      <c r="AI4552" s="13"/>
      <c r="AJ4552" s="13"/>
      <c r="AK4552" s="13"/>
      <c r="AL4552" s="13"/>
      <c r="AM4552" s="13"/>
      <c r="AN4552" s="13"/>
      <c r="AO4552" s="13"/>
      <c r="AP4552" s="12"/>
      <c r="AQ4552" s="12"/>
      <c r="AR4552" s="12"/>
      <c r="AS4552" s="12"/>
      <c r="AT4552" s="12"/>
      <c r="AU4552" s="12"/>
      <c r="AV4552" s="12"/>
      <c r="AW4552" s="12"/>
      <c r="AX4552" s="12"/>
      <c r="AY4552" s="12"/>
      <c r="AZ4552" s="12"/>
      <c r="BA4552" s="12"/>
      <c r="BB4552" s="12"/>
      <c r="BC4552" s="12"/>
      <c r="BD4552" s="12"/>
      <c r="BE4552" s="12"/>
      <c r="BF4552" s="12"/>
      <c r="BG4552" s="12"/>
      <c r="BH4552" s="12"/>
      <c r="BI4552" s="12"/>
      <c r="BJ4552" s="12"/>
      <c r="BK4552" s="12"/>
      <c r="BL4552" s="12"/>
      <c r="BM4552" s="12"/>
      <c r="BN4552" s="12"/>
      <c r="BO4552" s="12"/>
      <c r="BP4552" s="12"/>
      <c r="BQ4552" s="12"/>
      <c r="BR4552" s="29"/>
      <c r="BS4552" s="29"/>
      <c r="BT4552" s="29"/>
      <c r="BU4552" s="29"/>
      <c r="BV4552" s="29"/>
      <c r="BW4552" s="29"/>
      <c r="BX4552" s="29"/>
      <c r="BY4552" s="29"/>
      <c r="BZ4552" s="29"/>
      <c r="CA4552" s="29"/>
      <c r="CB4552" s="29"/>
      <c r="CC4552" s="29"/>
      <c r="CD4552" s="29"/>
      <c r="CE4552" s="29"/>
      <c r="CF4552" s="29"/>
      <c r="CG4552" s="29"/>
      <c r="CH4552" s="29"/>
      <c r="CI4552" s="29"/>
      <c r="CJ4552" s="29"/>
      <c r="CK4552" s="29"/>
      <c r="CL4552" s="29"/>
      <c r="CM4552" s="29"/>
      <c r="CN4552" s="29"/>
      <c r="CO4552" s="29"/>
      <c r="CP4552" s="29"/>
      <c r="CQ4552" s="29"/>
      <c r="CR4552" s="29"/>
      <c r="CS4552" s="29"/>
      <c r="CT4552" s="29"/>
      <c r="CU4552" s="29"/>
      <c r="CV4552" s="29"/>
      <c r="CW4552" s="29"/>
      <c r="CX4552" s="29"/>
      <c r="CY4552" s="29"/>
      <c r="CZ4552" s="29"/>
      <c r="DA4552" s="29"/>
      <c r="DB4552" s="29"/>
      <c r="DC4552" s="29"/>
      <c r="DD4552" s="29"/>
      <c r="DE4552" s="29"/>
      <c r="DF4552" s="29"/>
      <c r="DG4552" s="29"/>
      <c r="DH4552" s="29"/>
      <c r="DI4552" s="29"/>
      <c r="DJ4552" s="29"/>
      <c r="DK4552" s="29"/>
      <c r="DL4552" s="29"/>
      <c r="DM4552" s="29"/>
      <c r="DN4552" s="29"/>
      <c r="DO4552" s="29"/>
      <c r="DP4552" s="29"/>
      <c r="DQ4552" s="29"/>
      <c r="DR4552" s="29"/>
      <c r="DS4552" s="29"/>
      <c r="DT4552" s="29"/>
      <c r="DU4552" s="29"/>
      <c r="DV4552" s="29"/>
      <c r="DW4552" s="29"/>
      <c r="DX4552" s="29"/>
      <c r="DY4552" s="29"/>
      <c r="DZ4552" s="29"/>
      <c r="EA4552" s="29"/>
      <c r="EB4552" s="29"/>
      <c r="EC4552" s="29"/>
      <c r="ED4552" s="29"/>
      <c r="EE4552" s="29"/>
      <c r="EF4552" s="29"/>
      <c r="EG4552" s="29"/>
      <c r="EH4552" s="29"/>
      <c r="EI4552" s="29"/>
      <c r="EJ4552" s="29"/>
      <c r="EK4552" s="29"/>
      <c r="EL4552" s="29"/>
      <c r="EM4552" s="29"/>
      <c r="EN4552" s="29"/>
      <c r="EO4552" s="29"/>
      <c r="EP4552" s="29"/>
      <c r="EQ4552" s="29"/>
      <c r="ER4552" s="29"/>
      <c r="ES4552" s="29"/>
      <c r="ET4552" s="29"/>
      <c r="EU4552" s="29"/>
      <c r="EV4552" s="29"/>
      <c r="EW4552" s="29"/>
      <c r="EX4552" s="29"/>
      <c r="EY4552" s="29"/>
      <c r="EZ4552" s="29"/>
      <c r="FA4552" s="29"/>
      <c r="FB4552" s="29"/>
      <c r="FC4552" s="29"/>
      <c r="FD4552" s="29"/>
      <c r="FE4552" s="29"/>
      <c r="FF4552" s="29"/>
      <c r="FG4552" s="29"/>
      <c r="FH4552" s="29"/>
      <c r="FI4552" s="29"/>
      <c r="FJ4552" s="29"/>
      <c r="FK4552" s="29"/>
      <c r="FL4552" s="29"/>
      <c r="FM4552" s="29"/>
      <c r="FN4552" s="29"/>
      <c r="FO4552" s="29"/>
      <c r="FP4552" s="29"/>
      <c r="FQ4552" s="29"/>
      <c r="FR4552" s="29"/>
      <c r="FS4552" s="29"/>
      <c r="FT4552" s="29"/>
      <c r="FU4552" s="29"/>
      <c r="FV4552" s="29"/>
      <c r="FW4552" s="29"/>
      <c r="FX4552" s="29"/>
      <c r="FY4552" s="29"/>
      <c r="FZ4552" s="29"/>
      <c r="GA4552" s="29"/>
      <c r="GB4552" s="29"/>
      <c r="GC4552" s="29"/>
      <c r="GD4552" s="29"/>
      <c r="GE4552" s="29"/>
      <c r="GF4552" s="29"/>
      <c r="GG4552" s="29"/>
      <c r="GH4552" s="29"/>
      <c r="GI4552" s="29"/>
      <c r="GJ4552" s="29"/>
      <c r="GK4552" s="29"/>
      <c r="GL4552" s="29"/>
      <c r="GM4552" s="29"/>
      <c r="GN4552" s="29"/>
      <c r="GO4552" s="29"/>
      <c r="GP4552" s="29"/>
      <c r="GQ4552" s="29"/>
      <c r="GR4552" s="29"/>
      <c r="GS4552" s="29"/>
      <c r="GT4552" s="29"/>
      <c r="GU4552" s="29"/>
      <c r="GV4552" s="29"/>
      <c r="GW4552" s="29"/>
      <c r="GX4552" s="29"/>
      <c r="GY4552" s="29"/>
      <c r="GZ4552" s="29"/>
      <c r="HA4552" s="29"/>
      <c r="HB4552" s="29"/>
      <c r="HC4552" s="29"/>
      <c r="HD4552" s="29"/>
      <c r="HE4552" s="29"/>
      <c r="HF4552" s="29"/>
      <c r="HG4552" s="29"/>
      <c r="HH4552" s="29"/>
      <c r="HI4552" s="29"/>
      <c r="HJ4552" s="29"/>
      <c r="HK4552" s="29"/>
      <c r="HL4552" s="29"/>
      <c r="HM4552" s="29"/>
      <c r="HN4552" s="29"/>
      <c r="HO4552" s="29"/>
      <c r="HP4552" s="29"/>
      <c r="HQ4552" s="29"/>
      <c r="HR4552" s="29"/>
      <c r="HS4552" s="29"/>
      <c r="HT4552" s="29"/>
      <c r="HU4552" s="29"/>
      <c r="HV4552" s="29"/>
      <c r="HW4552" s="29"/>
      <c r="HX4552" s="29"/>
      <c r="HY4552" s="29"/>
      <c r="HZ4552" s="29"/>
      <c r="IA4552" s="29"/>
      <c r="IB4552" s="29"/>
      <c r="IC4552" s="29"/>
      <c r="ID4552" s="29"/>
      <c r="IE4552" s="29"/>
      <c r="IF4552" s="29"/>
      <c r="IG4552" s="29"/>
      <c r="IH4552" s="29"/>
      <c r="II4552" s="29"/>
      <c r="IJ4552" s="29"/>
      <c r="IK4552" s="29"/>
      <c r="IL4552" s="29"/>
      <c r="IM4552" s="29"/>
      <c r="IN4552" s="29"/>
      <c r="IO4552" s="29"/>
      <c r="IP4552" s="29"/>
      <c r="IQ4552" s="29"/>
      <c r="IR4552" s="29"/>
      <c r="IS4552" s="29"/>
      <c r="IT4552" s="29"/>
      <c r="IU4552" s="29"/>
      <c r="IV4552" s="29"/>
      <c r="IW4552" s="29"/>
      <c r="IX4552" s="29"/>
      <c r="IY4552" s="29"/>
      <c r="IZ4552" s="29"/>
      <c r="JA4552" s="29"/>
      <c r="JB4552" s="29"/>
      <c r="JC4552" s="29"/>
      <c r="JD4552" s="29"/>
      <c r="JE4552" s="29"/>
      <c r="JF4552" s="29"/>
      <c r="JG4552" s="29"/>
      <c r="JH4552" s="29"/>
      <c r="JI4552" s="29"/>
      <c r="JJ4552" s="29"/>
      <c r="JK4552" s="29"/>
      <c r="JL4552" s="29"/>
      <c r="JM4552" s="29"/>
      <c r="JN4552" s="29"/>
      <c r="JO4552" s="29"/>
      <c r="JP4552" s="29"/>
      <c r="JQ4552" s="29"/>
      <c r="JR4552" s="29"/>
      <c r="JS4552" s="29"/>
      <c r="JT4552" s="29"/>
      <c r="JU4552" s="29"/>
      <c r="JV4552" s="29"/>
      <c r="JW4552" s="29"/>
      <c r="JX4552" s="29"/>
      <c r="JY4552" s="29"/>
      <c r="JZ4552" s="29"/>
      <c r="KA4552" s="29"/>
      <c r="KB4552" s="29"/>
      <c r="KC4552" s="29"/>
      <c r="KD4552" s="29"/>
      <c r="KE4552" s="29"/>
      <c r="KF4552" s="29"/>
      <c r="KG4552" s="29"/>
      <c r="KH4552" s="29"/>
      <c r="KI4552" s="29"/>
      <c r="KJ4552" s="29"/>
      <c r="KK4552" s="29"/>
      <c r="KL4552" s="29"/>
      <c r="KM4552" s="29"/>
      <c r="KN4552" s="29"/>
      <c r="KO4552" s="29"/>
      <c r="KP4552" s="29"/>
      <c r="KQ4552" s="29"/>
      <c r="KR4552" s="29"/>
      <c r="KS4552" s="29"/>
      <c r="KT4552" s="29"/>
      <c r="KU4552" s="29"/>
      <c r="KV4552" s="29"/>
      <c r="KW4552" s="29"/>
      <c r="KX4552" s="29"/>
      <c r="KY4552" s="29"/>
      <c r="KZ4552" s="29"/>
      <c r="LA4552" s="29"/>
      <c r="LB4552" s="29"/>
      <c r="LC4552" s="29"/>
      <c r="LD4552" s="29"/>
      <c r="LE4552" s="29"/>
      <c r="LF4552" s="29"/>
      <c r="LG4552" s="29"/>
      <c r="LH4552" s="29"/>
      <c r="LI4552" s="29"/>
      <c r="LJ4552" s="29"/>
      <c r="LK4552" s="29"/>
      <c r="LL4552" s="29"/>
      <c r="LM4552" s="29"/>
      <c r="LN4552" s="29"/>
      <c r="LO4552" s="29"/>
      <c r="LP4552" s="29"/>
      <c r="LQ4552" s="29"/>
      <c r="LR4552" s="29"/>
      <c r="LS4552" s="29"/>
      <c r="LT4552" s="29"/>
      <c r="LU4552" s="29"/>
      <c r="LV4552" s="29"/>
      <c r="LW4552" s="29"/>
      <c r="LX4552" s="29"/>
      <c r="LY4552" s="29"/>
      <c r="LZ4552" s="29"/>
      <c r="MA4552" s="29"/>
      <c r="MB4552" s="29"/>
      <c r="MC4552" s="29"/>
      <c r="MD4552" s="29"/>
      <c r="ME4552" s="29"/>
      <c r="MF4552" s="29"/>
      <c r="MG4552" s="29"/>
      <c r="MH4552" s="29"/>
      <c r="MI4552" s="29"/>
      <c r="MJ4552" s="29"/>
      <c r="MK4552" s="29"/>
      <c r="ML4552" s="29"/>
      <c r="MM4552" s="29"/>
      <c r="MN4552" s="29"/>
      <c r="MO4552" s="29"/>
      <c r="MP4552" s="29"/>
      <c r="MQ4552" s="29"/>
      <c r="MR4552" s="29"/>
      <c r="MS4552" s="29"/>
      <c r="MT4552" s="29"/>
      <c r="MU4552" s="29"/>
      <c r="MV4552" s="29"/>
      <c r="MW4552" s="29"/>
      <c r="MX4552" s="29"/>
      <c r="MY4552" s="29"/>
      <c r="MZ4552" s="29"/>
      <c r="NA4552" s="29"/>
      <c r="NB4552" s="29"/>
      <c r="NC4552" s="29"/>
      <c r="ND4552" s="29"/>
      <c r="NE4552" s="29"/>
      <c r="NF4552" s="29"/>
      <c r="NG4552" s="29"/>
      <c r="NH4552" s="29"/>
      <c r="NI4552" s="29"/>
      <c r="NJ4552" s="29"/>
      <c r="NK4552" s="29"/>
      <c r="NL4552" s="29"/>
      <c r="NM4552" s="29"/>
      <c r="NN4552" s="29"/>
      <c r="NO4552" s="29"/>
      <c r="NP4552" s="29"/>
      <c r="NQ4552" s="29"/>
      <c r="NR4552" s="29"/>
      <c r="NS4552" s="29"/>
      <c r="NT4552" s="29"/>
      <c r="NU4552" s="29"/>
      <c r="NV4552" s="29"/>
      <c r="NW4552" s="29"/>
      <c r="NX4552" s="29"/>
      <c r="NY4552" s="29"/>
      <c r="NZ4552" s="29"/>
      <c r="OA4552" s="29"/>
      <c r="OB4552" s="29"/>
      <c r="OC4552" s="29"/>
      <c r="OD4552" s="29"/>
      <c r="OE4552" s="29"/>
      <c r="OF4552" s="29"/>
      <c r="OG4552" s="29"/>
      <c r="OH4552" s="29"/>
    </row>
    <row r="4553" spans="1:398" ht="16.5" customHeight="1">
      <c r="A4553" s="13" t="s">
        <v>4804</v>
      </c>
      <c r="B4553" s="13"/>
      <c r="C4553" s="189"/>
      <c r="D4553" s="13"/>
      <c r="E4553" s="14" t="s">
        <v>37</v>
      </c>
      <c r="F4553" s="14" t="s">
        <v>36</v>
      </c>
      <c r="G4553" s="14"/>
      <c r="H4553" s="15">
        <v>2008</v>
      </c>
      <c r="I4553" s="15">
        <v>1</v>
      </c>
      <c r="J4553" s="15">
        <v>0</v>
      </c>
      <c r="K4553" s="15">
        <v>0</v>
      </c>
      <c r="L4553" s="16" t="s">
        <v>5028</v>
      </c>
      <c r="M4553" s="16"/>
      <c r="N4553" s="16" t="s">
        <v>2570</v>
      </c>
      <c r="O4553" s="17">
        <v>1</v>
      </c>
      <c r="P4553" s="17">
        <v>0</v>
      </c>
      <c r="Q4553" s="17">
        <v>0</v>
      </c>
      <c r="R4553" s="18" t="s">
        <v>33</v>
      </c>
      <c r="S4553" s="19">
        <v>60</v>
      </c>
      <c r="T4553" s="19">
        <v>110</v>
      </c>
      <c r="U4553" s="19">
        <v>4</v>
      </c>
      <c r="V4553" s="19">
        <v>0</v>
      </c>
      <c r="W4553" s="20">
        <v>0.44</v>
      </c>
      <c r="X4553" s="21">
        <v>0.44</v>
      </c>
      <c r="Y4553" s="22" t="s">
        <v>33</v>
      </c>
      <c r="Z4553" s="23" t="s">
        <v>9052</v>
      </c>
      <c r="AA4553" s="24" t="s">
        <v>67</v>
      </c>
      <c r="AB4553" s="14" t="s">
        <v>67</v>
      </c>
      <c r="AC4553" s="14" t="s">
        <v>67</v>
      </c>
      <c r="AD4553" s="25"/>
      <c r="AE4553" s="26"/>
      <c r="AF4553" s="27"/>
      <c r="AG4553" s="157"/>
      <c r="AH4553" s="13"/>
      <c r="AI4553" s="13"/>
      <c r="AJ4553" s="13"/>
      <c r="AK4553" s="13"/>
      <c r="AL4553" s="13"/>
      <c r="AM4553" s="13"/>
      <c r="AN4553" s="13"/>
      <c r="AO4553" s="13"/>
      <c r="AP4553" s="12"/>
      <c r="AQ4553" s="12"/>
      <c r="AR4553" s="12"/>
      <c r="AS4553" s="12"/>
      <c r="AT4553" s="12"/>
      <c r="AU4553" s="12"/>
      <c r="AV4553" s="12"/>
      <c r="AW4553" s="12"/>
      <c r="AX4553" s="12"/>
      <c r="AY4553" s="12"/>
      <c r="AZ4553" s="12"/>
      <c r="BA4553" s="12"/>
      <c r="BB4553" s="12"/>
      <c r="BC4553" s="12"/>
      <c r="BD4553" s="12"/>
      <c r="BE4553" s="12"/>
      <c r="BF4553" s="12"/>
      <c r="BG4553" s="12"/>
      <c r="BH4553" s="12"/>
      <c r="BI4553" s="12"/>
      <c r="BJ4553" s="12"/>
      <c r="BK4553" s="12"/>
      <c r="BL4553" s="12"/>
      <c r="BM4553" s="12"/>
      <c r="BN4553" s="12"/>
      <c r="BO4553" s="12"/>
      <c r="BP4553" s="12"/>
      <c r="BQ4553" s="12"/>
      <c r="BR4553" s="29"/>
      <c r="BS4553" s="29"/>
      <c r="BT4553" s="29"/>
      <c r="BU4553" s="29"/>
      <c r="BV4553" s="29"/>
      <c r="BW4553" s="29"/>
      <c r="BX4553" s="29"/>
      <c r="BY4553" s="29"/>
      <c r="BZ4553" s="29"/>
      <c r="CA4553" s="29"/>
      <c r="CB4553" s="29"/>
      <c r="CC4553" s="29"/>
      <c r="CD4553" s="29"/>
      <c r="CE4553" s="29"/>
      <c r="CF4553" s="29"/>
      <c r="CG4553" s="29"/>
      <c r="CH4553" s="29"/>
      <c r="CI4553" s="29"/>
      <c r="CJ4553" s="29"/>
      <c r="CK4553" s="29"/>
      <c r="CL4553" s="29"/>
      <c r="CM4553" s="29"/>
      <c r="CN4553" s="29"/>
      <c r="CO4553" s="29"/>
      <c r="CP4553" s="29"/>
      <c r="CQ4553" s="29"/>
      <c r="CR4553" s="29"/>
      <c r="CS4553" s="29"/>
      <c r="CT4553" s="29"/>
      <c r="CU4553" s="29"/>
      <c r="CV4553" s="29"/>
      <c r="CW4553" s="29"/>
      <c r="CX4553" s="29"/>
      <c r="CY4553" s="29"/>
      <c r="CZ4553" s="29"/>
      <c r="DA4553" s="29"/>
      <c r="DB4553" s="29"/>
      <c r="DC4553" s="29"/>
      <c r="DD4553" s="29"/>
      <c r="DE4553" s="29"/>
      <c r="DF4553" s="29"/>
      <c r="DG4553" s="29"/>
      <c r="DH4553" s="29"/>
      <c r="DI4553" s="29"/>
      <c r="DJ4553" s="29"/>
      <c r="DK4553" s="29"/>
      <c r="DL4553" s="29"/>
      <c r="DM4553" s="29"/>
      <c r="DN4553" s="29"/>
      <c r="DO4553" s="29"/>
      <c r="DP4553" s="29"/>
      <c r="DQ4553" s="29"/>
      <c r="DR4553" s="29"/>
      <c r="DS4553" s="29"/>
      <c r="DT4553" s="29"/>
      <c r="DU4553" s="29"/>
      <c r="DV4553" s="29"/>
      <c r="DW4553" s="29"/>
      <c r="DX4553" s="29"/>
      <c r="DY4553" s="29"/>
      <c r="DZ4553" s="29"/>
      <c r="EA4553" s="29"/>
      <c r="EB4553" s="29"/>
      <c r="EC4553" s="29"/>
      <c r="ED4553" s="29"/>
      <c r="EE4553" s="29"/>
      <c r="EF4553" s="29"/>
      <c r="EG4553" s="29"/>
      <c r="EH4553" s="29"/>
      <c r="EI4553" s="29"/>
      <c r="EJ4553" s="29"/>
      <c r="EK4553" s="29"/>
      <c r="EL4553" s="29"/>
      <c r="EM4553" s="29"/>
      <c r="EN4553" s="29"/>
      <c r="EO4553" s="29"/>
      <c r="EP4553" s="29"/>
      <c r="EQ4553" s="29"/>
      <c r="ER4553" s="29"/>
      <c r="ES4553" s="29"/>
      <c r="ET4553" s="29"/>
      <c r="EU4553" s="29"/>
      <c r="EV4553" s="29"/>
      <c r="EW4553" s="29"/>
      <c r="EX4553" s="29"/>
      <c r="EY4553" s="29"/>
      <c r="EZ4553" s="29"/>
      <c r="FA4553" s="29"/>
      <c r="FB4553" s="29"/>
      <c r="FC4553" s="29"/>
      <c r="FD4553" s="29"/>
      <c r="FE4553" s="29"/>
      <c r="FF4553" s="29"/>
      <c r="FG4553" s="29"/>
      <c r="FH4553" s="29"/>
      <c r="FI4553" s="29"/>
      <c r="FJ4553" s="29"/>
      <c r="FK4553" s="29"/>
      <c r="FL4553" s="29"/>
      <c r="FM4553" s="29"/>
      <c r="FN4553" s="29"/>
      <c r="FO4553" s="29"/>
      <c r="FP4553" s="29"/>
      <c r="FQ4553" s="29"/>
      <c r="FR4553" s="29"/>
      <c r="FS4553" s="29"/>
      <c r="FT4553" s="29"/>
      <c r="FU4553" s="29"/>
      <c r="FV4553" s="29"/>
      <c r="FW4553" s="29"/>
      <c r="FX4553" s="29"/>
      <c r="FY4553" s="29"/>
      <c r="FZ4553" s="29"/>
      <c r="GA4553" s="29"/>
      <c r="GB4553" s="29"/>
      <c r="GC4553" s="29"/>
      <c r="GD4553" s="29"/>
      <c r="GE4553" s="29"/>
      <c r="GF4553" s="29"/>
      <c r="GG4553" s="29"/>
      <c r="GH4553" s="29"/>
      <c r="GI4553" s="29"/>
      <c r="GJ4553" s="29"/>
      <c r="GK4553" s="29"/>
      <c r="GL4553" s="29"/>
      <c r="GM4553" s="29"/>
      <c r="GN4553" s="29"/>
      <c r="GO4553" s="29"/>
      <c r="GP4553" s="29"/>
      <c r="GQ4553" s="29"/>
      <c r="GR4553" s="29"/>
      <c r="GS4553" s="29"/>
      <c r="GT4553" s="29"/>
      <c r="GU4553" s="29"/>
      <c r="GV4553" s="29"/>
      <c r="GW4553" s="29"/>
      <c r="GX4553" s="29"/>
      <c r="GY4553" s="29"/>
      <c r="GZ4553" s="29"/>
      <c r="HA4553" s="29"/>
      <c r="HB4553" s="29"/>
      <c r="HC4553" s="29"/>
      <c r="HD4553" s="29"/>
      <c r="HE4553" s="29"/>
      <c r="HF4553" s="29"/>
      <c r="HG4553" s="29"/>
      <c r="HH4553" s="29"/>
      <c r="HI4553" s="29"/>
      <c r="HJ4553" s="29"/>
      <c r="HK4553" s="29"/>
      <c r="HL4553" s="29"/>
      <c r="HM4553" s="29"/>
      <c r="HN4553" s="29"/>
      <c r="HO4553" s="29"/>
      <c r="HP4553" s="29"/>
      <c r="HQ4553" s="29"/>
      <c r="HR4553" s="29"/>
      <c r="HS4553" s="29"/>
      <c r="HT4553" s="29"/>
      <c r="HU4553" s="29"/>
      <c r="HV4553" s="29"/>
      <c r="HW4553" s="29"/>
      <c r="HX4553" s="29"/>
      <c r="HY4553" s="29"/>
      <c r="HZ4553" s="29"/>
      <c r="IA4553" s="29"/>
      <c r="IB4553" s="29"/>
      <c r="IC4553" s="29"/>
      <c r="ID4553" s="29"/>
      <c r="IE4553" s="29"/>
      <c r="IF4553" s="29"/>
      <c r="IG4553" s="29"/>
      <c r="IH4553" s="29"/>
      <c r="II4553" s="29"/>
      <c r="IJ4553" s="29"/>
      <c r="IK4553" s="29"/>
      <c r="IL4553" s="29"/>
      <c r="IM4553" s="29"/>
      <c r="IN4553" s="29"/>
      <c r="IO4553" s="29"/>
      <c r="IP4553" s="29"/>
      <c r="IQ4553" s="29"/>
      <c r="IR4553" s="29"/>
      <c r="IS4553" s="29"/>
      <c r="IT4553" s="29"/>
      <c r="IU4553" s="29"/>
      <c r="IV4553" s="29"/>
      <c r="IW4553" s="29"/>
      <c r="IX4553" s="29"/>
      <c r="IY4553" s="29"/>
      <c r="IZ4553" s="29"/>
      <c r="JA4553" s="29"/>
      <c r="JB4553" s="29"/>
      <c r="JC4553" s="29"/>
      <c r="JD4553" s="29"/>
      <c r="JE4553" s="29"/>
      <c r="JF4553" s="29"/>
      <c r="JG4553" s="29"/>
      <c r="JH4553" s="29"/>
      <c r="JI4553" s="29"/>
      <c r="JJ4553" s="29"/>
      <c r="JK4553" s="29"/>
      <c r="JL4553" s="29"/>
      <c r="JM4553" s="29"/>
      <c r="JN4553" s="29"/>
      <c r="JO4553" s="29"/>
      <c r="JP4553" s="29"/>
      <c r="JQ4553" s="29"/>
      <c r="JR4553" s="29"/>
      <c r="JS4553" s="29"/>
      <c r="JT4553" s="29"/>
      <c r="JU4553" s="29"/>
      <c r="JV4553" s="29"/>
      <c r="JW4553" s="29"/>
      <c r="JX4553" s="29"/>
      <c r="JY4553" s="29"/>
      <c r="JZ4553" s="29"/>
      <c r="KA4553" s="29"/>
      <c r="KB4553" s="29"/>
      <c r="KC4553" s="29"/>
      <c r="KD4553" s="29"/>
      <c r="KE4553" s="29"/>
      <c r="KF4553" s="29"/>
      <c r="KG4553" s="29"/>
      <c r="KH4553" s="29"/>
      <c r="KI4553" s="29"/>
      <c r="KJ4553" s="29"/>
      <c r="KK4553" s="29"/>
      <c r="KL4553" s="29"/>
      <c r="KM4553" s="29"/>
      <c r="KN4553" s="29"/>
      <c r="KO4553" s="29"/>
      <c r="KP4553" s="29"/>
      <c r="KQ4553" s="29"/>
      <c r="KR4553" s="29"/>
      <c r="KS4553" s="29"/>
      <c r="KT4553" s="29"/>
      <c r="KU4553" s="29"/>
      <c r="KV4553" s="29"/>
      <c r="KW4553" s="29"/>
      <c r="KX4553" s="29"/>
      <c r="KY4553" s="29"/>
      <c r="KZ4553" s="29"/>
      <c r="LA4553" s="29"/>
      <c r="LB4553" s="29"/>
      <c r="LC4553" s="29"/>
      <c r="LD4553" s="29"/>
      <c r="LE4553" s="29"/>
      <c r="LF4553" s="29"/>
      <c r="LG4553" s="29"/>
      <c r="LH4553" s="29"/>
      <c r="LI4553" s="29"/>
      <c r="LJ4553" s="29"/>
      <c r="LK4553" s="29"/>
      <c r="LL4553" s="29"/>
      <c r="LM4553" s="29"/>
      <c r="LN4553" s="29"/>
      <c r="LO4553" s="29"/>
      <c r="LP4553" s="29"/>
      <c r="LQ4553" s="29"/>
      <c r="LR4553" s="29"/>
      <c r="LS4553" s="29"/>
      <c r="LT4553" s="29"/>
      <c r="LU4553" s="29"/>
      <c r="LV4553" s="29"/>
      <c r="LW4553" s="29"/>
      <c r="LX4553" s="29"/>
      <c r="LY4553" s="29"/>
      <c r="LZ4553" s="29"/>
      <c r="MA4553" s="29"/>
      <c r="MB4553" s="29"/>
      <c r="MC4553" s="29"/>
      <c r="MD4553" s="29"/>
      <c r="ME4553" s="29"/>
      <c r="MF4553" s="29"/>
      <c r="MG4553" s="29"/>
      <c r="MH4553" s="29"/>
      <c r="MI4553" s="29"/>
      <c r="MJ4553" s="29"/>
      <c r="MK4553" s="29"/>
      <c r="ML4553" s="29"/>
      <c r="MM4553" s="29"/>
      <c r="MN4553" s="29"/>
      <c r="MO4553" s="29"/>
      <c r="MP4553" s="29"/>
      <c r="MQ4553" s="29"/>
      <c r="MR4553" s="29"/>
      <c r="MS4553" s="29"/>
      <c r="MT4553" s="29"/>
      <c r="MU4553" s="29"/>
      <c r="MV4553" s="29"/>
      <c r="MW4553" s="29"/>
      <c r="MX4553" s="29"/>
      <c r="MY4553" s="29"/>
      <c r="MZ4553" s="29"/>
      <c r="NA4553" s="29"/>
      <c r="NB4553" s="29"/>
      <c r="NC4553" s="29"/>
      <c r="ND4553" s="29"/>
      <c r="NE4553" s="29"/>
      <c r="NF4553" s="29"/>
      <c r="NG4553" s="29"/>
      <c r="NH4553" s="29"/>
      <c r="NI4553" s="29"/>
      <c r="NJ4553" s="29"/>
      <c r="NK4553" s="29"/>
      <c r="NL4553" s="29"/>
      <c r="NM4553" s="29"/>
      <c r="NN4553" s="29"/>
      <c r="NO4553" s="29"/>
      <c r="NP4553" s="29"/>
      <c r="NQ4553" s="29"/>
      <c r="NR4553" s="29"/>
      <c r="NS4553" s="29"/>
      <c r="NT4553" s="29"/>
      <c r="NU4553" s="29"/>
      <c r="NV4553" s="29"/>
      <c r="NW4553" s="29"/>
      <c r="NX4553" s="29"/>
      <c r="NY4553" s="29"/>
      <c r="NZ4553" s="29"/>
      <c r="OA4553" s="29"/>
      <c r="OB4553" s="29"/>
      <c r="OC4553" s="29"/>
      <c r="OD4553" s="29"/>
      <c r="OE4553" s="29"/>
      <c r="OF4553" s="29"/>
      <c r="OG4553" s="29"/>
      <c r="OH4553" s="29"/>
    </row>
    <row r="4554" spans="1:398" ht="16.5" customHeight="1">
      <c r="A4554" s="13" t="s">
        <v>4804</v>
      </c>
      <c r="B4554" s="13"/>
      <c r="C4554" s="189"/>
      <c r="D4554" s="13"/>
      <c r="E4554" s="14" t="s">
        <v>4920</v>
      </c>
      <c r="F4554" s="14" t="s">
        <v>67</v>
      </c>
      <c r="G4554" s="14" t="s">
        <v>67</v>
      </c>
      <c r="H4554" s="15">
        <v>2006</v>
      </c>
      <c r="I4554" s="15">
        <v>1</v>
      </c>
      <c r="J4554" s="15">
        <v>0</v>
      </c>
      <c r="K4554" s="15">
        <v>0</v>
      </c>
      <c r="L4554" s="16" t="s">
        <v>4912</v>
      </c>
      <c r="M4554" s="16"/>
      <c r="N4554" s="16" t="s">
        <v>2570</v>
      </c>
      <c r="O4554" s="17">
        <v>2</v>
      </c>
      <c r="P4554" s="17">
        <v>0</v>
      </c>
      <c r="Q4554" s="17">
        <v>0</v>
      </c>
      <c r="R4554" s="18" t="s">
        <v>33</v>
      </c>
      <c r="S4554" s="19">
        <v>60</v>
      </c>
      <c r="T4554" s="19">
        <v>220</v>
      </c>
      <c r="U4554" s="19">
        <v>1.1000000000000001</v>
      </c>
      <c r="V4554" s="19">
        <v>0</v>
      </c>
      <c r="W4554" s="20">
        <v>0.24200000000000002</v>
      </c>
      <c r="X4554" s="21">
        <v>0.48400000000000004</v>
      </c>
      <c r="Y4554" s="22" t="s">
        <v>33</v>
      </c>
      <c r="Z4554" s="23" t="s">
        <v>62</v>
      </c>
      <c r="AA4554" s="24" t="s">
        <v>67</v>
      </c>
      <c r="AB4554" s="14" t="s">
        <v>67</v>
      </c>
      <c r="AC4554" s="14" t="s">
        <v>67</v>
      </c>
      <c r="AD4554" s="25"/>
      <c r="AE4554" s="26"/>
      <c r="AF4554" s="27"/>
      <c r="AG4554" s="157"/>
      <c r="AH4554" s="13"/>
      <c r="AI4554" s="13"/>
      <c r="AJ4554" s="13"/>
      <c r="AK4554" s="13"/>
      <c r="AL4554" s="13"/>
      <c r="AM4554" s="13"/>
      <c r="AN4554" s="13"/>
      <c r="AO4554" s="13"/>
      <c r="AP4554" s="12"/>
      <c r="AQ4554" s="12"/>
      <c r="AR4554" s="12"/>
      <c r="AS4554" s="12"/>
      <c r="AT4554" s="12"/>
      <c r="AU4554" s="12"/>
      <c r="AV4554" s="12"/>
      <c r="AW4554" s="12"/>
      <c r="AX4554" s="12"/>
      <c r="AY4554" s="12"/>
      <c r="AZ4554" s="12"/>
      <c r="BA4554" s="12"/>
      <c r="BB4554" s="12"/>
      <c r="BC4554" s="12"/>
      <c r="BD4554" s="12"/>
      <c r="BE4554" s="12"/>
      <c r="BF4554" s="12"/>
      <c r="BG4554" s="12"/>
      <c r="BH4554" s="12"/>
      <c r="BI4554" s="12"/>
      <c r="BJ4554" s="12"/>
      <c r="BK4554" s="12"/>
      <c r="BL4554" s="12"/>
      <c r="BM4554" s="12"/>
      <c r="BN4554" s="12"/>
      <c r="BO4554" s="12"/>
      <c r="BP4554" s="12"/>
      <c r="BQ4554" s="12"/>
      <c r="BR4554" s="29"/>
      <c r="BS4554" s="29"/>
      <c r="BT4554" s="29"/>
      <c r="BU4554" s="29"/>
      <c r="BV4554" s="29"/>
      <c r="BW4554" s="29"/>
      <c r="BX4554" s="29"/>
      <c r="BY4554" s="29"/>
      <c r="BZ4554" s="29"/>
      <c r="CA4554" s="29"/>
      <c r="CB4554" s="29"/>
      <c r="CC4554" s="29"/>
      <c r="CD4554" s="29"/>
      <c r="CE4554" s="29"/>
      <c r="CF4554" s="29"/>
      <c r="CG4554" s="29"/>
      <c r="CH4554" s="29"/>
      <c r="CI4554" s="29"/>
      <c r="CJ4554" s="29"/>
      <c r="CK4554" s="29"/>
      <c r="CL4554" s="29"/>
      <c r="CM4554" s="29"/>
      <c r="CN4554" s="29"/>
      <c r="CO4554" s="29"/>
      <c r="CP4554" s="29"/>
      <c r="CQ4554" s="29"/>
      <c r="CR4554" s="29"/>
      <c r="CS4554" s="29"/>
      <c r="CT4554" s="29"/>
      <c r="CU4554" s="29"/>
      <c r="CV4554" s="29"/>
      <c r="CW4554" s="29"/>
      <c r="CX4554" s="29"/>
      <c r="CY4554" s="29"/>
      <c r="CZ4554" s="29"/>
      <c r="DA4554" s="29"/>
      <c r="DB4554" s="29"/>
      <c r="DC4554" s="29"/>
      <c r="DD4554" s="29"/>
      <c r="DE4554" s="29"/>
      <c r="DF4554" s="29"/>
      <c r="DG4554" s="29"/>
      <c r="DH4554" s="29"/>
      <c r="DI4554" s="29"/>
      <c r="DJ4554" s="29"/>
      <c r="DK4554" s="29"/>
      <c r="DL4554" s="29"/>
      <c r="DM4554" s="29"/>
      <c r="DN4554" s="29"/>
      <c r="DO4554" s="29"/>
      <c r="DP4554" s="29"/>
      <c r="DQ4554" s="29"/>
      <c r="DR4554" s="29"/>
      <c r="DS4554" s="29"/>
      <c r="DT4554" s="29"/>
      <c r="DU4554" s="29"/>
      <c r="DV4554" s="29"/>
      <c r="DW4554" s="29"/>
      <c r="DX4554" s="29"/>
      <c r="DY4554" s="29"/>
      <c r="DZ4554" s="29"/>
      <c r="EA4554" s="29"/>
      <c r="EB4554" s="29"/>
      <c r="EC4554" s="29"/>
      <c r="ED4554" s="29"/>
      <c r="EE4554" s="29"/>
      <c r="EF4554" s="29"/>
      <c r="EG4554" s="29"/>
      <c r="EH4554" s="29"/>
      <c r="EI4554" s="29"/>
      <c r="EJ4554" s="29"/>
      <c r="EK4554" s="29"/>
      <c r="EL4554" s="29"/>
      <c r="EM4554" s="29"/>
      <c r="EN4554" s="29"/>
      <c r="EO4554" s="29"/>
      <c r="EP4554" s="29"/>
      <c r="EQ4554" s="29"/>
      <c r="ER4554" s="29"/>
      <c r="ES4554" s="29"/>
      <c r="ET4554" s="29"/>
      <c r="EU4554" s="29"/>
      <c r="EV4554" s="29"/>
      <c r="EW4554" s="29"/>
      <c r="EX4554" s="29"/>
      <c r="EY4554" s="29"/>
      <c r="EZ4554" s="29"/>
      <c r="FA4554" s="29"/>
      <c r="FB4554" s="29"/>
      <c r="FC4554" s="29"/>
      <c r="FD4554" s="29"/>
      <c r="FE4554" s="29"/>
      <c r="FF4554" s="29"/>
      <c r="FG4554" s="29"/>
      <c r="FH4554" s="29"/>
      <c r="FI4554" s="29"/>
      <c r="FJ4554" s="29"/>
      <c r="FK4554" s="29"/>
      <c r="FL4554" s="29"/>
      <c r="FM4554" s="29"/>
      <c r="FN4554" s="29"/>
      <c r="FO4554" s="29"/>
      <c r="FP4554" s="29"/>
      <c r="FQ4554" s="29"/>
      <c r="FR4554" s="29"/>
      <c r="FS4554" s="29"/>
      <c r="FT4554" s="29"/>
      <c r="FU4554" s="29"/>
      <c r="FV4554" s="29"/>
      <c r="FW4554" s="29"/>
      <c r="FX4554" s="29"/>
      <c r="FY4554" s="29"/>
      <c r="FZ4554" s="29"/>
      <c r="GA4554" s="29"/>
      <c r="GB4554" s="29"/>
      <c r="GC4554" s="29"/>
      <c r="GD4554" s="29"/>
      <c r="GE4554" s="29"/>
      <c r="GF4554" s="29"/>
      <c r="GG4554" s="29"/>
      <c r="GH4554" s="29"/>
      <c r="GI4554" s="29"/>
      <c r="GJ4554" s="29"/>
      <c r="GK4554" s="29"/>
      <c r="GL4554" s="29"/>
      <c r="GM4554" s="29"/>
      <c r="GN4554" s="29"/>
      <c r="GO4554" s="29"/>
      <c r="GP4554" s="29"/>
      <c r="GQ4554" s="29"/>
      <c r="GR4554" s="29"/>
      <c r="GS4554" s="29"/>
      <c r="GT4554" s="29"/>
      <c r="GU4554" s="29"/>
      <c r="GV4554" s="29"/>
      <c r="GW4554" s="29"/>
      <c r="GX4554" s="29"/>
      <c r="GY4554" s="29"/>
      <c r="GZ4554" s="29"/>
      <c r="HA4554" s="29"/>
      <c r="HB4554" s="29"/>
      <c r="HC4554" s="29"/>
      <c r="HD4554" s="29"/>
      <c r="HE4554" s="29"/>
      <c r="HF4554" s="29"/>
      <c r="HG4554" s="29"/>
      <c r="HH4554" s="29"/>
      <c r="HI4554" s="29"/>
      <c r="HJ4554" s="29"/>
      <c r="HK4554" s="29"/>
      <c r="HL4554" s="29"/>
      <c r="HM4554" s="29"/>
      <c r="HN4554" s="29"/>
      <c r="HO4554" s="29"/>
      <c r="HP4554" s="29"/>
      <c r="HQ4554" s="29"/>
      <c r="HR4554" s="29"/>
      <c r="HS4554" s="29"/>
      <c r="HT4554" s="29"/>
      <c r="HU4554" s="29"/>
      <c r="HV4554" s="29"/>
      <c r="HW4554" s="29"/>
      <c r="HX4554" s="29"/>
      <c r="HY4554" s="29"/>
      <c r="HZ4554" s="29"/>
      <c r="IA4554" s="29"/>
      <c r="IB4554" s="29"/>
      <c r="IC4554" s="29"/>
      <c r="ID4554" s="29"/>
      <c r="IE4554" s="29"/>
      <c r="IF4554" s="29"/>
      <c r="IG4554" s="29"/>
      <c r="IH4554" s="29"/>
      <c r="II4554" s="29"/>
      <c r="IJ4554" s="29"/>
      <c r="IK4554" s="29"/>
      <c r="IL4554" s="29"/>
      <c r="IM4554" s="29"/>
      <c r="IN4554" s="29"/>
      <c r="IO4554" s="29"/>
      <c r="IP4554" s="29"/>
      <c r="IQ4554" s="29"/>
      <c r="IR4554" s="29"/>
      <c r="IS4554" s="29"/>
      <c r="IT4554" s="29"/>
      <c r="IU4554" s="29"/>
      <c r="IV4554" s="29"/>
      <c r="IW4554" s="29"/>
      <c r="IX4554" s="29"/>
      <c r="IY4554" s="29"/>
      <c r="IZ4554" s="29"/>
      <c r="JA4554" s="29"/>
      <c r="JB4554" s="29"/>
      <c r="JC4554" s="29"/>
      <c r="JD4554" s="29"/>
      <c r="JE4554" s="29"/>
      <c r="JF4554" s="29"/>
      <c r="JG4554" s="29"/>
      <c r="JH4554" s="29"/>
      <c r="JI4554" s="29"/>
      <c r="JJ4554" s="29"/>
      <c r="JK4554" s="29"/>
      <c r="JL4554" s="29"/>
      <c r="JM4554" s="29"/>
      <c r="JN4554" s="29"/>
      <c r="JO4554" s="29"/>
      <c r="JP4554" s="29"/>
      <c r="JQ4554" s="29"/>
      <c r="JR4554" s="29"/>
      <c r="JS4554" s="29"/>
      <c r="JT4554" s="29"/>
      <c r="JU4554" s="29"/>
      <c r="JV4554" s="29"/>
      <c r="JW4554" s="29"/>
      <c r="JX4554" s="29"/>
      <c r="JY4554" s="29"/>
      <c r="JZ4554" s="29"/>
      <c r="KA4554" s="29"/>
      <c r="KB4554" s="29"/>
      <c r="KC4554" s="29"/>
      <c r="KD4554" s="29"/>
      <c r="KE4554" s="29"/>
      <c r="KF4554" s="29"/>
      <c r="KG4554" s="29"/>
      <c r="KH4554" s="29"/>
      <c r="KI4554" s="29"/>
      <c r="KJ4554" s="29"/>
      <c r="KK4554" s="29"/>
      <c r="KL4554" s="29"/>
      <c r="KM4554" s="29"/>
      <c r="KN4554" s="29"/>
      <c r="KO4554" s="29"/>
      <c r="KP4554" s="29"/>
      <c r="KQ4554" s="29"/>
      <c r="KR4554" s="29"/>
      <c r="KS4554" s="29"/>
      <c r="KT4554" s="29"/>
      <c r="KU4554" s="29"/>
      <c r="KV4554" s="29"/>
      <c r="KW4554" s="29"/>
      <c r="KX4554" s="29"/>
      <c r="KY4554" s="29"/>
      <c r="KZ4554" s="29"/>
      <c r="LA4554" s="29"/>
      <c r="LB4554" s="29"/>
      <c r="LC4554" s="29"/>
      <c r="LD4554" s="29"/>
      <c r="LE4554" s="29"/>
      <c r="LF4554" s="29"/>
      <c r="LG4554" s="29"/>
      <c r="LH4554" s="29"/>
      <c r="LI4554" s="29"/>
      <c r="LJ4554" s="29"/>
      <c r="LK4554" s="29"/>
      <c r="LL4554" s="29"/>
      <c r="LM4554" s="29"/>
      <c r="LN4554" s="29"/>
      <c r="LO4554" s="29"/>
      <c r="LP4554" s="29"/>
      <c r="LQ4554" s="29"/>
      <c r="LR4554" s="29"/>
      <c r="LS4554" s="29"/>
      <c r="LT4554" s="29"/>
      <c r="LU4554" s="29"/>
      <c r="LV4554" s="29"/>
      <c r="LW4554" s="29"/>
      <c r="LX4554" s="29"/>
      <c r="LY4554" s="29"/>
      <c r="LZ4554" s="29"/>
      <c r="MA4554" s="29"/>
      <c r="MB4554" s="29"/>
      <c r="MC4554" s="29"/>
      <c r="MD4554" s="29"/>
      <c r="ME4554" s="29"/>
      <c r="MF4554" s="29"/>
      <c r="MG4554" s="29"/>
      <c r="MH4554" s="29"/>
      <c r="MI4554" s="29"/>
      <c r="MJ4554" s="29"/>
      <c r="MK4554" s="29"/>
      <c r="ML4554" s="29"/>
      <c r="MM4554" s="29"/>
      <c r="MN4554" s="29"/>
      <c r="MO4554" s="29"/>
      <c r="MP4554" s="29"/>
      <c r="MQ4554" s="29"/>
      <c r="MR4554" s="29"/>
      <c r="MS4554" s="29"/>
      <c r="MT4554" s="29"/>
      <c r="MU4554" s="29"/>
      <c r="MV4554" s="29"/>
      <c r="MW4554" s="29"/>
      <c r="MX4554" s="29"/>
      <c r="MY4554" s="29"/>
      <c r="MZ4554" s="29"/>
      <c r="NA4554" s="29"/>
      <c r="NB4554" s="29"/>
      <c r="NC4554" s="29"/>
      <c r="ND4554" s="29"/>
      <c r="NE4554" s="29"/>
      <c r="NF4554" s="29"/>
      <c r="NG4554" s="29"/>
      <c r="NH4554" s="29"/>
      <c r="NI4554" s="29"/>
      <c r="NJ4554" s="29"/>
      <c r="NK4554" s="29"/>
      <c r="NL4554" s="29"/>
      <c r="NM4554" s="29"/>
      <c r="NN4554" s="29"/>
      <c r="NO4554" s="29"/>
      <c r="NP4554" s="29"/>
      <c r="NQ4554" s="29"/>
      <c r="NR4554" s="29"/>
      <c r="NS4554" s="29"/>
      <c r="NT4554" s="29"/>
      <c r="NU4554" s="29"/>
      <c r="NV4554" s="29"/>
      <c r="NW4554" s="29"/>
      <c r="NX4554" s="29"/>
      <c r="NY4554" s="29"/>
      <c r="NZ4554" s="29"/>
      <c r="OA4554" s="29"/>
      <c r="OB4554" s="29"/>
      <c r="OC4554" s="29"/>
      <c r="OD4554" s="29"/>
      <c r="OE4554" s="29"/>
      <c r="OF4554" s="29"/>
      <c r="OG4554" s="29"/>
      <c r="OH4554" s="29"/>
    </row>
    <row r="4555" spans="1:398" ht="16.5" customHeight="1">
      <c r="A4555" s="13" t="s">
        <v>4804</v>
      </c>
      <c r="B4555" s="13"/>
      <c r="C4555" s="189"/>
      <c r="D4555" s="13"/>
      <c r="E4555" s="14" t="s">
        <v>4859</v>
      </c>
      <c r="F4555" s="14" t="s">
        <v>1290</v>
      </c>
      <c r="G4555" s="14" t="s">
        <v>67</v>
      </c>
      <c r="H4555" s="15">
        <v>2005</v>
      </c>
      <c r="I4555" s="15">
        <v>1</v>
      </c>
      <c r="J4555" s="15">
        <v>0</v>
      </c>
      <c r="K4555" s="15">
        <v>0</v>
      </c>
      <c r="L4555" s="16" t="s">
        <v>4805</v>
      </c>
      <c r="M4555" s="16"/>
      <c r="N4555" s="16" t="s">
        <v>2570</v>
      </c>
      <c r="O4555" s="17">
        <v>8</v>
      </c>
      <c r="P4555" s="17">
        <v>0</v>
      </c>
      <c r="Q4555" s="17">
        <v>0</v>
      </c>
      <c r="R4555" s="18" t="s">
        <v>33</v>
      </c>
      <c r="S4555" s="19">
        <v>60</v>
      </c>
      <c r="T4555" s="19">
        <v>110</v>
      </c>
      <c r="U4555" s="19">
        <v>0.63636363636363635</v>
      </c>
      <c r="V4555" s="19">
        <v>0</v>
      </c>
      <c r="W4555" s="20">
        <v>7.0000000000000007E-2</v>
      </c>
      <c r="X4555" s="21">
        <v>0.56000000000000005</v>
      </c>
      <c r="Y4555" s="22" t="s">
        <v>33</v>
      </c>
      <c r="Z4555" s="23" t="s">
        <v>62</v>
      </c>
      <c r="AA4555" s="24" t="s">
        <v>67</v>
      </c>
      <c r="AB4555" s="14" t="s">
        <v>67</v>
      </c>
      <c r="AC4555" s="14" t="s">
        <v>67</v>
      </c>
      <c r="AD4555" s="25"/>
      <c r="AE4555" s="26"/>
      <c r="AF4555" s="27"/>
      <c r="AG4555" s="157"/>
      <c r="AH4555" s="13"/>
      <c r="AI4555" s="13"/>
      <c r="AJ4555" s="13"/>
      <c r="AK4555" s="13"/>
      <c r="AL4555" s="13"/>
      <c r="AM4555" s="13"/>
      <c r="AN4555" s="13"/>
      <c r="AO4555" s="13"/>
      <c r="AP4555" s="12"/>
      <c r="AQ4555" s="12"/>
      <c r="AR4555" s="12"/>
      <c r="AS4555" s="12"/>
      <c r="AT4555" s="12"/>
      <c r="AU4555" s="12"/>
      <c r="AV4555" s="12"/>
      <c r="AW4555" s="12"/>
      <c r="AX4555" s="12"/>
      <c r="AY4555" s="12"/>
      <c r="AZ4555" s="12"/>
      <c r="BA4555" s="12"/>
      <c r="BB4555" s="12"/>
      <c r="BC4555" s="12"/>
      <c r="BD4555" s="12"/>
      <c r="BE4555" s="12"/>
      <c r="BF4555" s="12"/>
      <c r="BG4555" s="12"/>
      <c r="BH4555" s="12"/>
      <c r="BI4555" s="12"/>
      <c r="BJ4555" s="12"/>
      <c r="BK4555" s="12"/>
      <c r="BL4555" s="12"/>
      <c r="BM4555" s="12"/>
      <c r="BN4555" s="12"/>
      <c r="BO4555" s="12"/>
      <c r="BP4555" s="12"/>
      <c r="BQ4555" s="12"/>
      <c r="BR4555" s="29"/>
      <c r="BS4555" s="29"/>
      <c r="BT4555" s="29"/>
      <c r="BU4555" s="29"/>
      <c r="BV4555" s="29"/>
      <c r="BW4555" s="29"/>
      <c r="BX4555" s="29"/>
      <c r="BY4555" s="29"/>
      <c r="BZ4555" s="29"/>
      <c r="CA4555" s="29"/>
      <c r="CB4555" s="29"/>
      <c r="CC4555" s="29"/>
      <c r="CD4555" s="29"/>
      <c r="CE4555" s="29"/>
      <c r="CF4555" s="29"/>
      <c r="CG4555" s="29"/>
      <c r="CH4555" s="29"/>
      <c r="CI4555" s="29"/>
      <c r="CJ4555" s="29"/>
      <c r="CK4555" s="29"/>
      <c r="CL4555" s="29"/>
      <c r="CM4555" s="29"/>
      <c r="CN4555" s="29"/>
      <c r="CO4555" s="29"/>
      <c r="CP4555" s="29"/>
      <c r="CQ4555" s="29"/>
      <c r="CR4555" s="29"/>
      <c r="CS4555" s="29"/>
      <c r="CT4555" s="29"/>
      <c r="CU4555" s="29"/>
      <c r="CV4555" s="29"/>
      <c r="CW4555" s="29"/>
      <c r="CX4555" s="29"/>
      <c r="CY4555" s="29"/>
      <c r="CZ4555" s="29"/>
      <c r="DA4555" s="29"/>
      <c r="DB4555" s="29"/>
      <c r="DC4555" s="29"/>
      <c r="DD4555" s="29"/>
      <c r="DE4555" s="29"/>
      <c r="DF4555" s="29"/>
      <c r="DG4555" s="29"/>
      <c r="DH4555" s="29"/>
      <c r="DI4555" s="29"/>
      <c r="DJ4555" s="29"/>
      <c r="DK4555" s="29"/>
      <c r="DL4555" s="29"/>
      <c r="DM4555" s="29"/>
      <c r="DN4555" s="29"/>
      <c r="DO4555" s="29"/>
      <c r="DP4555" s="29"/>
      <c r="DQ4555" s="29"/>
      <c r="DR4555" s="29"/>
      <c r="DS4555" s="29"/>
      <c r="DT4555" s="29"/>
      <c r="DU4555" s="29"/>
      <c r="DV4555" s="29"/>
      <c r="DW4555" s="29"/>
      <c r="DX4555" s="29"/>
      <c r="DY4555" s="29"/>
      <c r="DZ4555" s="29"/>
      <c r="EA4555" s="29"/>
      <c r="EB4555" s="29"/>
      <c r="EC4555" s="29"/>
      <c r="ED4555" s="29"/>
      <c r="EE4555" s="29"/>
      <c r="EF4555" s="29"/>
      <c r="EG4555" s="29"/>
      <c r="EH4555" s="29"/>
      <c r="EI4555" s="29"/>
      <c r="EJ4555" s="29"/>
      <c r="EK4555" s="29"/>
      <c r="EL4555" s="29"/>
      <c r="EM4555" s="29"/>
      <c r="EN4555" s="29"/>
      <c r="EO4555" s="29"/>
      <c r="EP4555" s="29"/>
      <c r="EQ4555" s="29"/>
      <c r="ER4555" s="29"/>
      <c r="ES4555" s="29"/>
      <c r="ET4555" s="29"/>
      <c r="EU4555" s="29"/>
      <c r="EV4555" s="29"/>
      <c r="EW4555" s="29"/>
      <c r="EX4555" s="29"/>
      <c r="EY4555" s="29"/>
      <c r="EZ4555" s="29"/>
      <c r="FA4555" s="29"/>
      <c r="FB4555" s="29"/>
      <c r="FC4555" s="29"/>
      <c r="FD4555" s="29"/>
      <c r="FE4555" s="29"/>
      <c r="FF4555" s="29"/>
      <c r="FG4555" s="29"/>
      <c r="FH4555" s="29"/>
      <c r="FI4555" s="29"/>
      <c r="FJ4555" s="29"/>
      <c r="FK4555" s="29"/>
      <c r="FL4555" s="29"/>
      <c r="FM4555" s="29"/>
      <c r="FN4555" s="29"/>
      <c r="FO4555" s="29"/>
      <c r="FP4555" s="29"/>
      <c r="FQ4555" s="29"/>
      <c r="FR4555" s="29"/>
      <c r="FS4555" s="29"/>
      <c r="FT4555" s="29"/>
      <c r="FU4555" s="29"/>
      <c r="FV4555" s="29"/>
      <c r="FW4555" s="29"/>
      <c r="FX4555" s="29"/>
      <c r="FY4555" s="29"/>
      <c r="FZ4555" s="29"/>
      <c r="GA4555" s="29"/>
      <c r="GB4555" s="29"/>
      <c r="GC4555" s="29"/>
      <c r="GD4555" s="29"/>
      <c r="GE4555" s="29"/>
      <c r="GF4555" s="29"/>
      <c r="GG4555" s="29"/>
      <c r="GH4555" s="29"/>
      <c r="GI4555" s="29"/>
      <c r="GJ4555" s="29"/>
      <c r="GK4555" s="29"/>
      <c r="GL4555" s="29"/>
      <c r="GM4555" s="29"/>
      <c r="GN4555" s="29"/>
      <c r="GO4555" s="29"/>
      <c r="GP4555" s="29"/>
      <c r="GQ4555" s="29"/>
      <c r="GR4555" s="29"/>
      <c r="GS4555" s="29"/>
      <c r="GT4555" s="29"/>
      <c r="GU4555" s="29"/>
      <c r="GV4555" s="29"/>
      <c r="GW4555" s="29"/>
      <c r="GX4555" s="29"/>
      <c r="GY4555" s="29"/>
      <c r="GZ4555" s="29"/>
      <c r="HA4555" s="29"/>
      <c r="HB4555" s="29"/>
      <c r="HC4555" s="29"/>
      <c r="HD4555" s="29"/>
      <c r="HE4555" s="29"/>
      <c r="HF4555" s="29"/>
      <c r="HG4555" s="29"/>
      <c r="HH4555" s="29"/>
      <c r="HI4555" s="29"/>
      <c r="HJ4555" s="29"/>
      <c r="HK4555" s="29"/>
      <c r="HL4555" s="29"/>
      <c r="HM4555" s="29"/>
      <c r="HN4555" s="29"/>
      <c r="HO4555" s="29"/>
      <c r="HP4555" s="29"/>
      <c r="HQ4555" s="29"/>
      <c r="HR4555" s="29"/>
      <c r="HS4555" s="29"/>
      <c r="HT4555" s="29"/>
      <c r="HU4555" s="29"/>
      <c r="HV4555" s="29"/>
      <c r="HW4555" s="29"/>
      <c r="HX4555" s="29"/>
      <c r="HY4555" s="29"/>
      <c r="HZ4555" s="29"/>
      <c r="IA4555" s="29"/>
      <c r="IB4555" s="29"/>
      <c r="IC4555" s="29"/>
      <c r="ID4555" s="29"/>
      <c r="IE4555" s="29"/>
      <c r="IF4555" s="29"/>
      <c r="IG4555" s="29"/>
      <c r="IH4555" s="29"/>
      <c r="II4555" s="29"/>
      <c r="IJ4555" s="29"/>
      <c r="IK4555" s="29"/>
      <c r="IL4555" s="29"/>
      <c r="IM4555" s="29"/>
      <c r="IN4555" s="29"/>
      <c r="IO4555" s="29"/>
      <c r="IP4555" s="29"/>
      <c r="IQ4555" s="29"/>
      <c r="IR4555" s="29"/>
      <c r="IS4555" s="29"/>
      <c r="IT4555" s="29"/>
      <c r="IU4555" s="29"/>
      <c r="IV4555" s="29"/>
      <c r="IW4555" s="29"/>
      <c r="IX4555" s="29"/>
      <c r="IY4555" s="29"/>
      <c r="IZ4555" s="29"/>
      <c r="JA4555" s="29"/>
      <c r="JB4555" s="29"/>
      <c r="JC4555" s="29"/>
      <c r="JD4555" s="29"/>
      <c r="JE4555" s="29"/>
      <c r="JF4555" s="29"/>
      <c r="JG4555" s="29"/>
      <c r="JH4555" s="29"/>
      <c r="JI4555" s="29"/>
      <c r="JJ4555" s="29"/>
      <c r="JK4555" s="29"/>
      <c r="JL4555" s="29"/>
      <c r="JM4555" s="29"/>
      <c r="JN4555" s="29"/>
      <c r="JO4555" s="29"/>
      <c r="JP4555" s="29"/>
      <c r="JQ4555" s="29"/>
      <c r="JR4555" s="29"/>
      <c r="JS4555" s="29"/>
      <c r="JT4555" s="29"/>
      <c r="JU4555" s="29"/>
      <c r="JV4555" s="29"/>
      <c r="JW4555" s="29"/>
      <c r="JX4555" s="29"/>
      <c r="JY4555" s="29"/>
      <c r="JZ4555" s="29"/>
      <c r="KA4555" s="29"/>
      <c r="KB4555" s="29"/>
      <c r="KC4555" s="29"/>
      <c r="KD4555" s="29"/>
      <c r="KE4555" s="29"/>
      <c r="KF4555" s="29"/>
      <c r="KG4555" s="29"/>
      <c r="KH4555" s="29"/>
      <c r="KI4555" s="29"/>
      <c r="KJ4555" s="29"/>
      <c r="KK4555" s="29"/>
      <c r="KL4555" s="29"/>
      <c r="KM4555" s="29"/>
      <c r="KN4555" s="29"/>
      <c r="KO4555" s="29"/>
      <c r="KP4555" s="29"/>
      <c r="KQ4555" s="29"/>
      <c r="KR4555" s="29"/>
      <c r="KS4555" s="29"/>
      <c r="KT4555" s="29"/>
      <c r="KU4555" s="29"/>
      <c r="KV4555" s="29"/>
      <c r="KW4555" s="29"/>
      <c r="KX4555" s="29"/>
      <c r="KY4555" s="29"/>
      <c r="KZ4555" s="29"/>
      <c r="LA4555" s="29"/>
      <c r="LB4555" s="29"/>
      <c r="LC4555" s="29"/>
      <c r="LD4555" s="29"/>
      <c r="LE4555" s="29"/>
      <c r="LF4555" s="29"/>
      <c r="LG4555" s="29"/>
      <c r="LH4555" s="29"/>
      <c r="LI4555" s="29"/>
      <c r="LJ4555" s="29"/>
      <c r="LK4555" s="29"/>
      <c r="LL4555" s="29"/>
      <c r="LM4555" s="29"/>
      <c r="LN4555" s="29"/>
      <c r="LO4555" s="29"/>
      <c r="LP4555" s="29"/>
      <c r="LQ4555" s="29"/>
      <c r="LR4555" s="29"/>
      <c r="LS4555" s="29"/>
      <c r="LT4555" s="29"/>
      <c r="LU4555" s="29"/>
      <c r="LV4555" s="29"/>
      <c r="LW4555" s="29"/>
      <c r="LX4555" s="29"/>
      <c r="LY4555" s="29"/>
      <c r="LZ4555" s="29"/>
      <c r="MA4555" s="29"/>
      <c r="MB4555" s="29"/>
      <c r="MC4555" s="29"/>
      <c r="MD4555" s="29"/>
      <c r="ME4555" s="29"/>
      <c r="MF4555" s="29"/>
      <c r="MG4555" s="29"/>
      <c r="MH4555" s="29"/>
      <c r="MI4555" s="29"/>
      <c r="MJ4555" s="29"/>
      <c r="MK4555" s="29"/>
      <c r="ML4555" s="29"/>
      <c r="MM4555" s="29"/>
      <c r="MN4555" s="29"/>
      <c r="MO4555" s="29"/>
      <c r="MP4555" s="29"/>
      <c r="MQ4555" s="29"/>
      <c r="MR4555" s="29"/>
      <c r="MS4555" s="29"/>
      <c r="MT4555" s="29"/>
      <c r="MU4555" s="29"/>
      <c r="MV4555" s="29"/>
      <c r="MW4555" s="29"/>
      <c r="MX4555" s="29"/>
      <c r="MY4555" s="29"/>
      <c r="MZ4555" s="29"/>
      <c r="NA4555" s="29"/>
      <c r="NB4555" s="29"/>
      <c r="NC4555" s="29"/>
      <c r="ND4555" s="29"/>
      <c r="NE4555" s="29"/>
      <c r="NF4555" s="29"/>
      <c r="NG4555" s="29"/>
      <c r="NH4555" s="29"/>
      <c r="NI4555" s="29"/>
      <c r="NJ4555" s="29"/>
      <c r="NK4555" s="29"/>
      <c r="NL4555" s="29"/>
      <c r="NM4555" s="29"/>
      <c r="NN4555" s="29"/>
      <c r="NO4555" s="29"/>
      <c r="NP4555" s="29"/>
      <c r="NQ4555" s="29"/>
      <c r="NR4555" s="29"/>
      <c r="NS4555" s="29"/>
      <c r="NT4555" s="29"/>
      <c r="NU4555" s="29"/>
      <c r="NV4555" s="29"/>
      <c r="NW4555" s="29"/>
      <c r="NX4555" s="29"/>
      <c r="NY4555" s="29"/>
      <c r="NZ4555" s="29"/>
      <c r="OA4555" s="29"/>
      <c r="OB4555" s="29"/>
      <c r="OC4555" s="29"/>
      <c r="OD4555" s="29"/>
      <c r="OE4555" s="29"/>
      <c r="OF4555" s="29"/>
      <c r="OG4555" s="29"/>
      <c r="OH4555" s="29"/>
    </row>
    <row r="4556" spans="1:398" ht="16.5" customHeight="1">
      <c r="A4556" s="13" t="s">
        <v>4804</v>
      </c>
      <c r="B4556" s="13"/>
      <c r="C4556" s="189"/>
      <c r="D4556" s="13"/>
      <c r="E4556" s="14" t="s">
        <v>4903</v>
      </c>
      <c r="F4556" s="14" t="s">
        <v>4904</v>
      </c>
      <c r="G4556" s="14" t="s">
        <v>4905</v>
      </c>
      <c r="H4556" s="15">
        <v>2013</v>
      </c>
      <c r="I4556" s="15">
        <v>1</v>
      </c>
      <c r="J4556" s="15">
        <v>0</v>
      </c>
      <c r="K4556" s="15">
        <v>0</v>
      </c>
      <c r="L4556" s="16" t="s">
        <v>4877</v>
      </c>
      <c r="M4556" s="16"/>
      <c r="N4556" s="16" t="s">
        <v>2570</v>
      </c>
      <c r="O4556" s="17">
        <v>1</v>
      </c>
      <c r="P4556" s="17">
        <v>0</v>
      </c>
      <c r="Q4556" s="17">
        <v>0</v>
      </c>
      <c r="R4556" s="18" t="s">
        <v>33</v>
      </c>
      <c r="S4556" s="19">
        <v>60</v>
      </c>
      <c r="T4556" s="19">
        <v>110</v>
      </c>
      <c r="U4556" s="19">
        <v>6</v>
      </c>
      <c r="V4556" s="19">
        <v>0</v>
      </c>
      <c r="W4556" s="20">
        <v>0.66</v>
      </c>
      <c r="X4556" s="21">
        <v>0.66</v>
      </c>
      <c r="Y4556" s="22" t="s">
        <v>33</v>
      </c>
      <c r="Z4556" s="23" t="s">
        <v>62</v>
      </c>
      <c r="AA4556" s="24" t="s">
        <v>67</v>
      </c>
      <c r="AB4556" s="14" t="s">
        <v>67</v>
      </c>
      <c r="AC4556" s="14" t="s">
        <v>67</v>
      </c>
      <c r="AD4556" s="25"/>
      <c r="AE4556" s="26"/>
      <c r="AF4556" s="27"/>
      <c r="AG4556" s="157"/>
      <c r="AH4556" s="13"/>
      <c r="AI4556" s="13"/>
      <c r="AJ4556" s="13"/>
      <c r="AK4556" s="13"/>
      <c r="AL4556" s="13"/>
      <c r="AM4556" s="13"/>
      <c r="AN4556" s="13"/>
      <c r="AO4556" s="13"/>
      <c r="AP4556" s="12"/>
      <c r="AQ4556" s="12"/>
      <c r="AR4556" s="12"/>
      <c r="AS4556" s="12"/>
      <c r="AT4556" s="12"/>
      <c r="AU4556" s="12"/>
      <c r="AV4556" s="12"/>
      <c r="AW4556" s="12"/>
      <c r="AX4556" s="12"/>
      <c r="AY4556" s="12"/>
      <c r="AZ4556" s="12"/>
      <c r="BA4556" s="12"/>
      <c r="BB4556" s="12"/>
      <c r="BC4556" s="12"/>
      <c r="BD4556" s="12"/>
      <c r="BE4556" s="12"/>
      <c r="BF4556" s="12"/>
      <c r="BG4556" s="12"/>
      <c r="BH4556" s="12"/>
      <c r="BI4556" s="12"/>
      <c r="BJ4556" s="12"/>
      <c r="BK4556" s="12"/>
      <c r="BL4556" s="12"/>
      <c r="BM4556" s="12"/>
      <c r="BN4556" s="12"/>
      <c r="BO4556" s="12"/>
      <c r="BP4556" s="12"/>
      <c r="BQ4556" s="12"/>
      <c r="BR4556" s="29"/>
      <c r="BS4556" s="29"/>
      <c r="BT4556" s="29"/>
      <c r="BU4556" s="29"/>
      <c r="BV4556" s="29"/>
      <c r="BW4556" s="29"/>
      <c r="BX4556" s="29"/>
      <c r="BY4556" s="29"/>
      <c r="BZ4556" s="29"/>
      <c r="CA4556" s="29"/>
      <c r="CB4556" s="29"/>
      <c r="CC4556" s="29"/>
      <c r="CD4556" s="29"/>
      <c r="CE4556" s="29"/>
      <c r="CF4556" s="29"/>
      <c r="CG4556" s="29"/>
      <c r="CH4556" s="29"/>
      <c r="CI4556" s="29"/>
      <c r="CJ4556" s="29"/>
      <c r="CK4556" s="29"/>
      <c r="CL4556" s="29"/>
      <c r="CM4556" s="29"/>
      <c r="CN4556" s="29"/>
      <c r="CO4556" s="29"/>
      <c r="CP4556" s="29"/>
      <c r="CQ4556" s="29"/>
      <c r="CR4556" s="29"/>
      <c r="CS4556" s="29"/>
      <c r="CT4556" s="29"/>
      <c r="CU4556" s="29"/>
      <c r="CV4556" s="29"/>
      <c r="CW4556" s="29"/>
      <c r="CX4556" s="29"/>
      <c r="CY4556" s="29"/>
      <c r="CZ4556" s="29"/>
      <c r="DA4556" s="29"/>
      <c r="DB4556" s="29"/>
      <c r="DC4556" s="29"/>
      <c r="DD4556" s="29"/>
      <c r="DE4556" s="29"/>
      <c r="DF4556" s="29"/>
      <c r="DG4556" s="29"/>
      <c r="DH4556" s="29"/>
      <c r="DI4556" s="29"/>
      <c r="DJ4556" s="29"/>
      <c r="DK4556" s="29"/>
      <c r="DL4556" s="29"/>
      <c r="DM4556" s="29"/>
      <c r="DN4556" s="29"/>
      <c r="DO4556" s="29"/>
      <c r="DP4556" s="29"/>
      <c r="DQ4556" s="29"/>
      <c r="DR4556" s="29"/>
      <c r="DS4556" s="29"/>
      <c r="DT4556" s="29"/>
      <c r="DU4556" s="29"/>
      <c r="DV4556" s="29"/>
      <c r="DW4556" s="29"/>
      <c r="DX4556" s="29"/>
      <c r="DY4556" s="29"/>
      <c r="DZ4556" s="29"/>
      <c r="EA4556" s="29"/>
      <c r="EB4556" s="29"/>
      <c r="EC4556" s="29"/>
      <c r="ED4556" s="29"/>
      <c r="EE4556" s="29"/>
      <c r="EF4556" s="29"/>
      <c r="EG4556" s="29"/>
      <c r="EH4556" s="29"/>
      <c r="EI4556" s="29"/>
      <c r="EJ4556" s="29"/>
      <c r="EK4556" s="29"/>
      <c r="EL4556" s="29"/>
      <c r="EM4556" s="29"/>
      <c r="EN4556" s="29"/>
      <c r="EO4556" s="29"/>
      <c r="EP4556" s="29"/>
      <c r="EQ4556" s="29"/>
      <c r="ER4556" s="29"/>
      <c r="ES4556" s="29"/>
      <c r="ET4556" s="29"/>
      <c r="EU4556" s="29"/>
      <c r="EV4556" s="29"/>
      <c r="EW4556" s="29"/>
      <c r="EX4556" s="29"/>
      <c r="EY4556" s="29"/>
      <c r="EZ4556" s="29"/>
      <c r="FA4556" s="29"/>
      <c r="FB4556" s="29"/>
      <c r="FC4556" s="29"/>
      <c r="FD4556" s="29"/>
      <c r="FE4556" s="29"/>
      <c r="FF4556" s="29"/>
      <c r="FG4556" s="29"/>
      <c r="FH4556" s="29"/>
      <c r="FI4556" s="29"/>
      <c r="FJ4556" s="29"/>
      <c r="FK4556" s="29"/>
      <c r="FL4556" s="29"/>
      <c r="FM4556" s="29"/>
      <c r="FN4556" s="29"/>
      <c r="FO4556" s="29"/>
      <c r="FP4556" s="29"/>
      <c r="FQ4556" s="29"/>
      <c r="FR4556" s="29"/>
      <c r="FS4556" s="29"/>
      <c r="FT4556" s="29"/>
      <c r="FU4556" s="29"/>
      <c r="FV4556" s="29"/>
      <c r="FW4556" s="29"/>
      <c r="FX4556" s="29"/>
      <c r="FY4556" s="29"/>
      <c r="FZ4556" s="29"/>
      <c r="GA4556" s="29"/>
      <c r="GB4556" s="29"/>
      <c r="GC4556" s="29"/>
      <c r="GD4556" s="29"/>
      <c r="GE4556" s="29"/>
      <c r="GF4556" s="29"/>
      <c r="GG4556" s="29"/>
      <c r="GH4556" s="29"/>
      <c r="GI4556" s="29"/>
      <c r="GJ4556" s="29"/>
      <c r="GK4556" s="29"/>
      <c r="GL4556" s="29"/>
      <c r="GM4556" s="29"/>
      <c r="GN4556" s="29"/>
      <c r="GO4556" s="29"/>
      <c r="GP4556" s="29"/>
      <c r="GQ4556" s="29"/>
      <c r="GR4556" s="29"/>
      <c r="GS4556" s="29"/>
      <c r="GT4556" s="29"/>
      <c r="GU4556" s="29"/>
      <c r="GV4556" s="29"/>
      <c r="GW4556" s="29"/>
      <c r="GX4556" s="29"/>
      <c r="GY4556" s="29"/>
      <c r="GZ4556" s="29"/>
      <c r="HA4556" s="29"/>
      <c r="HB4556" s="29"/>
      <c r="HC4556" s="29"/>
      <c r="HD4556" s="29"/>
      <c r="HE4556" s="29"/>
      <c r="HF4556" s="29"/>
      <c r="HG4556" s="29"/>
      <c r="HH4556" s="29"/>
      <c r="HI4556" s="29"/>
      <c r="HJ4556" s="29"/>
      <c r="HK4556" s="29"/>
      <c r="HL4556" s="29"/>
      <c r="HM4556" s="29"/>
      <c r="HN4556" s="29"/>
      <c r="HO4556" s="29"/>
      <c r="HP4556" s="29"/>
      <c r="HQ4556" s="29"/>
      <c r="HR4556" s="29"/>
      <c r="HS4556" s="29"/>
      <c r="HT4556" s="29"/>
      <c r="HU4556" s="29"/>
      <c r="HV4556" s="29"/>
      <c r="HW4556" s="29"/>
      <c r="HX4556" s="29"/>
      <c r="HY4556" s="29"/>
      <c r="HZ4556" s="29"/>
      <c r="IA4556" s="29"/>
      <c r="IB4556" s="29"/>
      <c r="IC4556" s="29"/>
      <c r="ID4556" s="29"/>
      <c r="IE4556" s="29"/>
      <c r="IF4556" s="29"/>
      <c r="IG4556" s="29"/>
      <c r="IH4556" s="29"/>
      <c r="II4556" s="29"/>
      <c r="IJ4556" s="29"/>
      <c r="IK4556" s="29"/>
      <c r="IL4556" s="29"/>
      <c r="IM4556" s="29"/>
      <c r="IN4556" s="29"/>
      <c r="IO4556" s="29"/>
      <c r="IP4556" s="29"/>
      <c r="IQ4556" s="29"/>
      <c r="IR4556" s="29"/>
      <c r="IS4556" s="29"/>
      <c r="IT4556" s="29"/>
      <c r="IU4556" s="29"/>
      <c r="IV4556" s="29"/>
      <c r="IW4556" s="29"/>
      <c r="IX4556" s="29"/>
      <c r="IY4556" s="29"/>
      <c r="IZ4556" s="29"/>
      <c r="JA4556" s="29"/>
      <c r="JB4556" s="29"/>
      <c r="JC4556" s="29"/>
      <c r="JD4556" s="29"/>
      <c r="JE4556" s="29"/>
      <c r="JF4556" s="29"/>
      <c r="JG4556" s="29"/>
      <c r="JH4556" s="29"/>
      <c r="JI4556" s="29"/>
      <c r="JJ4556" s="29"/>
      <c r="JK4556" s="29"/>
      <c r="JL4556" s="29"/>
      <c r="JM4556" s="29"/>
      <c r="JN4556" s="29"/>
      <c r="JO4556" s="29"/>
      <c r="JP4556" s="29"/>
      <c r="JQ4556" s="29"/>
      <c r="JR4556" s="29"/>
      <c r="JS4556" s="29"/>
      <c r="JT4556" s="29"/>
      <c r="JU4556" s="29"/>
      <c r="JV4556" s="29"/>
      <c r="JW4556" s="29"/>
      <c r="JX4556" s="29"/>
      <c r="JY4556" s="29"/>
      <c r="JZ4556" s="29"/>
      <c r="KA4556" s="29"/>
      <c r="KB4556" s="29"/>
      <c r="KC4556" s="29"/>
      <c r="KD4556" s="29"/>
      <c r="KE4556" s="29"/>
      <c r="KF4556" s="29"/>
      <c r="KG4556" s="29"/>
      <c r="KH4556" s="29"/>
      <c r="KI4556" s="29"/>
      <c r="KJ4556" s="29"/>
      <c r="KK4556" s="29"/>
      <c r="KL4556" s="29"/>
      <c r="KM4556" s="29"/>
      <c r="KN4556" s="29"/>
      <c r="KO4556" s="29"/>
      <c r="KP4556" s="29"/>
      <c r="KQ4556" s="29"/>
      <c r="KR4556" s="29"/>
      <c r="KS4556" s="29"/>
      <c r="KT4556" s="29"/>
      <c r="KU4556" s="29"/>
      <c r="KV4556" s="29"/>
      <c r="KW4556" s="29"/>
      <c r="KX4556" s="29"/>
      <c r="KY4556" s="29"/>
      <c r="KZ4556" s="29"/>
      <c r="LA4556" s="29"/>
      <c r="LB4556" s="29"/>
      <c r="LC4556" s="29"/>
      <c r="LD4556" s="29"/>
      <c r="LE4556" s="29"/>
      <c r="LF4556" s="29"/>
      <c r="LG4556" s="29"/>
      <c r="LH4556" s="29"/>
      <c r="LI4556" s="29"/>
      <c r="LJ4556" s="29"/>
      <c r="LK4556" s="29"/>
      <c r="LL4556" s="29"/>
      <c r="LM4556" s="29"/>
      <c r="LN4556" s="29"/>
      <c r="LO4556" s="29"/>
      <c r="LP4556" s="29"/>
      <c r="LQ4556" s="29"/>
      <c r="LR4556" s="29"/>
      <c r="LS4556" s="29"/>
      <c r="LT4556" s="29"/>
      <c r="LU4556" s="29"/>
      <c r="LV4556" s="29"/>
      <c r="LW4556" s="29"/>
      <c r="LX4556" s="29"/>
      <c r="LY4556" s="29"/>
      <c r="LZ4556" s="29"/>
      <c r="MA4556" s="29"/>
      <c r="MB4556" s="29"/>
      <c r="MC4556" s="29"/>
      <c r="MD4556" s="29"/>
      <c r="ME4556" s="29"/>
      <c r="MF4556" s="29"/>
      <c r="MG4556" s="29"/>
      <c r="MH4556" s="29"/>
      <c r="MI4556" s="29"/>
      <c r="MJ4556" s="29"/>
      <c r="MK4556" s="29"/>
      <c r="ML4556" s="29"/>
      <c r="MM4556" s="29"/>
      <c r="MN4556" s="29"/>
      <c r="MO4556" s="29"/>
      <c r="MP4556" s="29"/>
      <c r="MQ4556" s="29"/>
      <c r="MR4556" s="29"/>
      <c r="MS4556" s="29"/>
      <c r="MT4556" s="29"/>
      <c r="MU4556" s="29"/>
      <c r="MV4556" s="29"/>
      <c r="MW4556" s="29"/>
      <c r="MX4556" s="29"/>
      <c r="MY4556" s="29"/>
      <c r="MZ4556" s="29"/>
      <c r="NA4556" s="29"/>
      <c r="NB4556" s="29"/>
      <c r="NC4556" s="29"/>
      <c r="ND4556" s="29"/>
      <c r="NE4556" s="29"/>
      <c r="NF4556" s="29"/>
      <c r="NG4556" s="29"/>
      <c r="NH4556" s="29"/>
      <c r="NI4556" s="29"/>
      <c r="NJ4556" s="29"/>
      <c r="NK4556" s="29"/>
      <c r="NL4556" s="29"/>
      <c r="NM4556" s="29"/>
      <c r="NN4556" s="29"/>
      <c r="NO4556" s="29"/>
      <c r="NP4556" s="29"/>
      <c r="NQ4556" s="29"/>
      <c r="NR4556" s="29"/>
      <c r="NS4556" s="29"/>
      <c r="NT4556" s="29"/>
      <c r="NU4556" s="29"/>
      <c r="NV4556" s="29"/>
      <c r="NW4556" s="29"/>
      <c r="NX4556" s="29"/>
      <c r="NY4556" s="29"/>
      <c r="NZ4556" s="29"/>
      <c r="OA4556" s="29"/>
      <c r="OB4556" s="29"/>
      <c r="OC4556" s="29"/>
      <c r="OD4556" s="29"/>
      <c r="OE4556" s="29"/>
      <c r="OF4556" s="29"/>
      <c r="OG4556" s="29"/>
      <c r="OH4556" s="29"/>
    </row>
    <row r="4557" spans="1:398" ht="16.5" customHeight="1">
      <c r="A4557" s="13" t="s">
        <v>4804</v>
      </c>
      <c r="B4557" s="13"/>
      <c r="C4557" s="189"/>
      <c r="D4557" s="13"/>
      <c r="E4557" s="14" t="s">
        <v>4867</v>
      </c>
      <c r="F4557" s="14" t="s">
        <v>4868</v>
      </c>
      <c r="G4557" s="14" t="s">
        <v>4869</v>
      </c>
      <c r="H4557" s="15">
        <v>2017</v>
      </c>
      <c r="I4557" s="15">
        <v>5</v>
      </c>
      <c r="J4557" s="15">
        <v>0</v>
      </c>
      <c r="K4557" s="15">
        <v>0</v>
      </c>
      <c r="L4557" s="16" t="s">
        <v>4866</v>
      </c>
      <c r="M4557" s="16"/>
      <c r="N4557" s="16" t="s">
        <v>2570</v>
      </c>
      <c r="O4557" s="17">
        <v>6</v>
      </c>
      <c r="P4557" s="17">
        <v>0</v>
      </c>
      <c r="Q4557" s="17">
        <v>0</v>
      </c>
      <c r="R4557" s="18" t="s">
        <v>33</v>
      </c>
      <c r="S4557" s="19">
        <v>60</v>
      </c>
      <c r="T4557" s="19">
        <v>110</v>
      </c>
      <c r="U4557" s="19">
        <v>1</v>
      </c>
      <c r="V4557" s="19">
        <v>0</v>
      </c>
      <c r="W4557" s="20">
        <v>0.11</v>
      </c>
      <c r="X4557" s="21">
        <v>3.3000000000000003</v>
      </c>
      <c r="Y4557" s="22" t="s">
        <v>33</v>
      </c>
      <c r="Z4557" s="23" t="s">
        <v>62</v>
      </c>
      <c r="AA4557" s="24" t="s">
        <v>67</v>
      </c>
      <c r="AB4557" s="14" t="s">
        <v>67</v>
      </c>
      <c r="AC4557" s="14" t="s">
        <v>67</v>
      </c>
      <c r="AD4557" s="25"/>
      <c r="AE4557" s="26"/>
      <c r="AF4557" s="27"/>
      <c r="AG4557" s="157"/>
      <c r="AH4557" s="13"/>
      <c r="AI4557" s="13"/>
      <c r="AJ4557" s="13"/>
      <c r="AK4557" s="13"/>
      <c r="AL4557" s="13"/>
      <c r="AM4557" s="13"/>
      <c r="AN4557" s="13"/>
      <c r="AO4557" s="13"/>
      <c r="AP4557" s="12"/>
      <c r="AQ4557" s="12"/>
      <c r="AR4557" s="12"/>
      <c r="AS4557" s="12"/>
      <c r="AT4557" s="12"/>
      <c r="AU4557" s="12"/>
      <c r="AV4557" s="12"/>
      <c r="AW4557" s="12"/>
      <c r="AX4557" s="12"/>
      <c r="AY4557" s="12"/>
      <c r="AZ4557" s="12"/>
      <c r="BA4557" s="12"/>
      <c r="BB4557" s="12"/>
      <c r="BC4557" s="12"/>
      <c r="BD4557" s="12"/>
      <c r="BE4557" s="12"/>
      <c r="BF4557" s="12"/>
      <c r="BG4557" s="12"/>
      <c r="BH4557" s="12"/>
      <c r="BI4557" s="12"/>
      <c r="BJ4557" s="12"/>
      <c r="BK4557" s="12"/>
      <c r="BL4557" s="12"/>
      <c r="BM4557" s="12"/>
      <c r="BN4557" s="12"/>
      <c r="BO4557" s="12"/>
      <c r="BP4557" s="12"/>
      <c r="BQ4557" s="12"/>
      <c r="BR4557" s="29"/>
      <c r="BS4557" s="29"/>
      <c r="BT4557" s="29"/>
      <c r="BU4557" s="29"/>
      <c r="BV4557" s="29"/>
      <c r="BW4557" s="29"/>
      <c r="BX4557" s="29"/>
      <c r="BY4557" s="29"/>
      <c r="BZ4557" s="29"/>
      <c r="CA4557" s="29"/>
      <c r="CB4557" s="29"/>
      <c r="CC4557" s="29"/>
      <c r="CD4557" s="29"/>
      <c r="CE4557" s="29"/>
      <c r="CF4557" s="29"/>
      <c r="CG4557" s="29"/>
      <c r="CH4557" s="29"/>
      <c r="CI4557" s="29"/>
      <c r="CJ4557" s="29"/>
      <c r="CK4557" s="29"/>
      <c r="CL4557" s="29"/>
      <c r="CM4557" s="29"/>
      <c r="CN4557" s="29"/>
      <c r="CO4557" s="29"/>
      <c r="CP4557" s="29"/>
      <c r="CQ4557" s="29"/>
      <c r="CR4557" s="29"/>
      <c r="CS4557" s="29"/>
      <c r="CT4557" s="29"/>
      <c r="CU4557" s="29"/>
      <c r="CV4557" s="29"/>
      <c r="CW4557" s="29"/>
      <c r="CX4557" s="29"/>
      <c r="CY4557" s="29"/>
      <c r="CZ4557" s="29"/>
      <c r="DA4557" s="29"/>
      <c r="DB4557" s="29"/>
      <c r="DC4557" s="29"/>
      <c r="DD4557" s="29"/>
      <c r="DE4557" s="29"/>
      <c r="DF4557" s="29"/>
      <c r="DG4557" s="29"/>
      <c r="DH4557" s="29"/>
      <c r="DI4557" s="29"/>
      <c r="DJ4557" s="29"/>
      <c r="DK4557" s="29"/>
      <c r="DL4557" s="29"/>
      <c r="DM4557" s="29"/>
      <c r="DN4557" s="29"/>
      <c r="DO4557" s="29"/>
      <c r="DP4557" s="29"/>
      <c r="DQ4557" s="29"/>
      <c r="DR4557" s="29"/>
      <c r="DS4557" s="29"/>
      <c r="DT4557" s="29"/>
      <c r="DU4557" s="29"/>
      <c r="DV4557" s="29"/>
      <c r="DW4557" s="29"/>
      <c r="DX4557" s="29"/>
      <c r="DY4557" s="29"/>
      <c r="DZ4557" s="29"/>
      <c r="EA4557" s="29"/>
      <c r="EB4557" s="29"/>
      <c r="EC4557" s="29"/>
      <c r="ED4557" s="29"/>
      <c r="EE4557" s="29"/>
      <c r="EF4557" s="29"/>
      <c r="EG4557" s="29"/>
      <c r="EH4557" s="29"/>
      <c r="EI4557" s="29"/>
      <c r="EJ4557" s="29"/>
      <c r="EK4557" s="29"/>
      <c r="EL4557" s="29"/>
      <c r="EM4557" s="29"/>
      <c r="EN4557" s="29"/>
      <c r="EO4557" s="29"/>
      <c r="EP4557" s="29"/>
      <c r="EQ4557" s="29"/>
      <c r="ER4557" s="29"/>
      <c r="ES4557" s="29"/>
      <c r="ET4557" s="29"/>
      <c r="EU4557" s="29"/>
      <c r="EV4557" s="29"/>
      <c r="EW4557" s="29"/>
      <c r="EX4557" s="29"/>
      <c r="EY4557" s="29"/>
      <c r="EZ4557" s="29"/>
      <c r="FA4557" s="29"/>
      <c r="FB4557" s="29"/>
      <c r="FC4557" s="29"/>
      <c r="FD4557" s="29"/>
      <c r="FE4557" s="29"/>
      <c r="FF4557" s="29"/>
      <c r="FG4557" s="29"/>
      <c r="FH4557" s="29"/>
      <c r="FI4557" s="29"/>
      <c r="FJ4557" s="29"/>
      <c r="FK4557" s="29"/>
      <c r="FL4557" s="29"/>
      <c r="FM4557" s="29"/>
      <c r="FN4557" s="29"/>
      <c r="FO4557" s="29"/>
      <c r="FP4557" s="29"/>
      <c r="FQ4557" s="29"/>
      <c r="FR4557" s="29"/>
      <c r="FS4557" s="29"/>
      <c r="FT4557" s="29"/>
      <c r="FU4557" s="29"/>
      <c r="FV4557" s="29"/>
      <c r="FW4557" s="29"/>
      <c r="FX4557" s="29"/>
      <c r="FY4557" s="29"/>
      <c r="FZ4557" s="29"/>
      <c r="GA4557" s="29"/>
      <c r="GB4557" s="29"/>
      <c r="GC4557" s="29"/>
      <c r="GD4557" s="29"/>
      <c r="GE4557" s="29"/>
      <c r="GF4557" s="29"/>
      <c r="GG4557" s="29"/>
      <c r="GH4557" s="29"/>
      <c r="GI4557" s="29"/>
      <c r="GJ4557" s="29"/>
      <c r="GK4557" s="29"/>
      <c r="GL4557" s="29"/>
      <c r="GM4557" s="29"/>
      <c r="GN4557" s="29"/>
      <c r="GO4557" s="29"/>
      <c r="GP4557" s="29"/>
      <c r="GQ4557" s="29"/>
      <c r="GR4557" s="29"/>
      <c r="GS4557" s="29"/>
      <c r="GT4557" s="29"/>
      <c r="GU4557" s="29"/>
      <c r="GV4557" s="29"/>
      <c r="GW4557" s="29"/>
      <c r="GX4557" s="29"/>
      <c r="GY4557" s="29"/>
      <c r="GZ4557" s="29"/>
      <c r="HA4557" s="29"/>
      <c r="HB4557" s="29"/>
      <c r="HC4557" s="29"/>
      <c r="HD4557" s="29"/>
      <c r="HE4557" s="29"/>
      <c r="HF4557" s="29"/>
      <c r="HG4557" s="29"/>
      <c r="HH4557" s="29"/>
      <c r="HI4557" s="29"/>
      <c r="HJ4557" s="29"/>
      <c r="HK4557" s="29"/>
      <c r="HL4557" s="29"/>
      <c r="HM4557" s="29"/>
      <c r="HN4557" s="29"/>
      <c r="HO4557" s="29"/>
      <c r="HP4557" s="29"/>
      <c r="HQ4557" s="29"/>
      <c r="HR4557" s="29"/>
      <c r="HS4557" s="29"/>
      <c r="HT4557" s="29"/>
      <c r="HU4557" s="29"/>
      <c r="HV4557" s="29"/>
      <c r="HW4557" s="29"/>
      <c r="HX4557" s="29"/>
      <c r="HY4557" s="29"/>
      <c r="HZ4557" s="29"/>
      <c r="IA4557" s="29"/>
      <c r="IB4557" s="29"/>
      <c r="IC4557" s="29"/>
      <c r="ID4557" s="29"/>
      <c r="IE4557" s="29"/>
      <c r="IF4557" s="29"/>
      <c r="IG4557" s="29"/>
      <c r="IH4557" s="29"/>
      <c r="II4557" s="29"/>
      <c r="IJ4557" s="29"/>
      <c r="IK4557" s="29"/>
      <c r="IL4557" s="29"/>
      <c r="IM4557" s="29"/>
      <c r="IN4557" s="29"/>
      <c r="IO4557" s="29"/>
      <c r="IP4557" s="29"/>
      <c r="IQ4557" s="29"/>
      <c r="IR4557" s="29"/>
      <c r="IS4557" s="29"/>
      <c r="IT4557" s="29"/>
      <c r="IU4557" s="29"/>
      <c r="IV4557" s="29"/>
      <c r="IW4557" s="29"/>
      <c r="IX4557" s="29"/>
      <c r="IY4557" s="29"/>
      <c r="IZ4557" s="29"/>
      <c r="JA4557" s="29"/>
      <c r="JB4557" s="29"/>
      <c r="JC4557" s="29"/>
      <c r="JD4557" s="29"/>
      <c r="JE4557" s="29"/>
      <c r="JF4557" s="29"/>
      <c r="JG4557" s="29"/>
      <c r="JH4557" s="29"/>
      <c r="JI4557" s="29"/>
      <c r="JJ4557" s="29"/>
      <c r="JK4557" s="29"/>
      <c r="JL4557" s="29"/>
      <c r="JM4557" s="29"/>
      <c r="JN4557" s="29"/>
      <c r="JO4557" s="29"/>
      <c r="JP4557" s="29"/>
      <c r="JQ4557" s="29"/>
      <c r="JR4557" s="29"/>
      <c r="JS4557" s="29"/>
      <c r="JT4557" s="29"/>
      <c r="JU4557" s="29"/>
      <c r="JV4557" s="29"/>
      <c r="JW4557" s="29"/>
      <c r="JX4557" s="29"/>
      <c r="JY4557" s="29"/>
      <c r="JZ4557" s="29"/>
      <c r="KA4557" s="29"/>
      <c r="KB4557" s="29"/>
      <c r="KC4557" s="29"/>
      <c r="KD4557" s="29"/>
      <c r="KE4557" s="29"/>
      <c r="KF4557" s="29"/>
      <c r="KG4557" s="29"/>
      <c r="KH4557" s="29"/>
      <c r="KI4557" s="29"/>
      <c r="KJ4557" s="29"/>
      <c r="KK4557" s="29"/>
      <c r="KL4557" s="29"/>
      <c r="KM4557" s="29"/>
      <c r="KN4557" s="29"/>
      <c r="KO4557" s="29"/>
      <c r="KP4557" s="29"/>
      <c r="KQ4557" s="29"/>
      <c r="KR4557" s="29"/>
      <c r="KS4557" s="29"/>
      <c r="KT4557" s="29"/>
      <c r="KU4557" s="29"/>
      <c r="KV4557" s="29"/>
      <c r="KW4557" s="29"/>
      <c r="KX4557" s="29"/>
      <c r="KY4557" s="29"/>
      <c r="KZ4557" s="29"/>
      <c r="LA4557" s="29"/>
      <c r="LB4557" s="29"/>
      <c r="LC4557" s="29"/>
      <c r="LD4557" s="29"/>
      <c r="LE4557" s="29"/>
      <c r="LF4557" s="29"/>
      <c r="LG4557" s="29"/>
      <c r="LH4557" s="29"/>
      <c r="LI4557" s="29"/>
      <c r="LJ4557" s="29"/>
      <c r="LK4557" s="29"/>
      <c r="LL4557" s="29"/>
      <c r="LM4557" s="29"/>
      <c r="LN4557" s="29"/>
      <c r="LO4557" s="29"/>
      <c r="LP4557" s="29"/>
      <c r="LQ4557" s="29"/>
      <c r="LR4557" s="29"/>
      <c r="LS4557" s="29"/>
      <c r="LT4557" s="29"/>
      <c r="LU4557" s="29"/>
      <c r="LV4557" s="29"/>
      <c r="LW4557" s="29"/>
      <c r="LX4557" s="29"/>
      <c r="LY4557" s="29"/>
      <c r="LZ4557" s="29"/>
      <c r="MA4557" s="29"/>
      <c r="MB4557" s="29"/>
      <c r="MC4557" s="29"/>
      <c r="MD4557" s="29"/>
      <c r="ME4557" s="29"/>
      <c r="MF4557" s="29"/>
      <c r="MG4557" s="29"/>
      <c r="MH4557" s="29"/>
      <c r="MI4557" s="29"/>
      <c r="MJ4557" s="29"/>
      <c r="MK4557" s="29"/>
      <c r="ML4557" s="29"/>
      <c r="MM4557" s="29"/>
      <c r="MN4557" s="29"/>
      <c r="MO4557" s="29"/>
      <c r="MP4557" s="29"/>
      <c r="MQ4557" s="29"/>
      <c r="MR4557" s="29"/>
      <c r="MS4557" s="29"/>
      <c r="MT4557" s="29"/>
      <c r="MU4557" s="29"/>
      <c r="MV4557" s="29"/>
      <c r="MW4557" s="29"/>
      <c r="MX4557" s="29"/>
      <c r="MY4557" s="29"/>
      <c r="MZ4557" s="29"/>
      <c r="NA4557" s="29"/>
      <c r="NB4557" s="29"/>
      <c r="NC4557" s="29"/>
      <c r="ND4557" s="29"/>
      <c r="NE4557" s="29"/>
      <c r="NF4557" s="29"/>
      <c r="NG4557" s="29"/>
      <c r="NH4557" s="29"/>
      <c r="NI4557" s="29"/>
      <c r="NJ4557" s="29"/>
      <c r="NK4557" s="29"/>
      <c r="NL4557" s="29"/>
      <c r="NM4557" s="29"/>
      <c r="NN4557" s="29"/>
      <c r="NO4557" s="29"/>
      <c r="NP4557" s="29"/>
      <c r="NQ4557" s="29"/>
      <c r="NR4557" s="29"/>
      <c r="NS4557" s="29"/>
      <c r="NT4557" s="29"/>
      <c r="NU4557" s="29"/>
      <c r="NV4557" s="29"/>
      <c r="NW4557" s="29"/>
      <c r="NX4557" s="29"/>
      <c r="NY4557" s="29"/>
      <c r="NZ4557" s="29"/>
      <c r="OA4557" s="29"/>
      <c r="OB4557" s="29"/>
      <c r="OC4557" s="29"/>
      <c r="OD4557" s="29"/>
      <c r="OE4557" s="29"/>
      <c r="OF4557" s="29"/>
      <c r="OG4557" s="29"/>
      <c r="OH4557" s="29"/>
    </row>
    <row r="4558" spans="1:398" ht="16.5" customHeight="1">
      <c r="A4558" s="13" t="s">
        <v>4804</v>
      </c>
      <c r="B4558" s="13"/>
      <c r="C4558" s="189"/>
      <c r="D4558" s="13"/>
      <c r="E4558" s="14" t="s">
        <v>2003</v>
      </c>
      <c r="F4558" s="14" t="s">
        <v>514</v>
      </c>
      <c r="G4558" s="14" t="s">
        <v>4870</v>
      </c>
      <c r="H4558" s="15">
        <v>2017</v>
      </c>
      <c r="I4558" s="15">
        <v>5</v>
      </c>
      <c r="J4558" s="15">
        <v>0</v>
      </c>
      <c r="K4558" s="15">
        <v>0</v>
      </c>
      <c r="L4558" s="16" t="s">
        <v>4866</v>
      </c>
      <c r="M4558" s="16"/>
      <c r="N4558" s="16" t="s">
        <v>2570</v>
      </c>
      <c r="O4558" s="17">
        <v>6</v>
      </c>
      <c r="P4558" s="17">
        <v>0</v>
      </c>
      <c r="Q4558" s="17">
        <v>0</v>
      </c>
      <c r="R4558" s="18" t="s">
        <v>33</v>
      </c>
      <c r="S4558" s="19">
        <v>60</v>
      </c>
      <c r="T4558" s="19">
        <v>110</v>
      </c>
      <c r="U4558" s="19">
        <v>1</v>
      </c>
      <c r="V4558" s="19">
        <v>0</v>
      </c>
      <c r="W4558" s="20">
        <v>0.11</v>
      </c>
      <c r="X4558" s="21">
        <v>3.3000000000000003</v>
      </c>
      <c r="Y4558" s="22" t="s">
        <v>33</v>
      </c>
      <c r="Z4558" s="23" t="s">
        <v>62</v>
      </c>
      <c r="AA4558" s="24" t="s">
        <v>67</v>
      </c>
      <c r="AB4558" s="14" t="s">
        <v>67</v>
      </c>
      <c r="AC4558" s="14" t="s">
        <v>67</v>
      </c>
      <c r="AD4558" s="25"/>
      <c r="AE4558" s="26"/>
      <c r="AF4558" s="27"/>
      <c r="AG4558" s="157"/>
      <c r="AH4558" s="13"/>
      <c r="AI4558" s="13"/>
      <c r="AJ4558" s="13"/>
      <c r="AK4558" s="13"/>
      <c r="AL4558" s="13"/>
      <c r="AM4558" s="13"/>
      <c r="AN4558" s="13"/>
      <c r="AO4558" s="13"/>
      <c r="AP4558" s="12"/>
      <c r="AQ4558" s="12"/>
      <c r="AR4558" s="12"/>
      <c r="AS4558" s="12"/>
      <c r="AT4558" s="12"/>
      <c r="AU4558" s="12"/>
      <c r="AV4558" s="12"/>
      <c r="AW4558" s="12"/>
      <c r="AX4558" s="12"/>
      <c r="AY4558" s="12"/>
      <c r="AZ4558" s="12"/>
      <c r="BA4558" s="12"/>
      <c r="BB4558" s="12"/>
      <c r="BC4558" s="12"/>
      <c r="BD4558" s="12"/>
      <c r="BE4558" s="12"/>
      <c r="BF4558" s="12"/>
      <c r="BG4558" s="12"/>
      <c r="BH4558" s="12"/>
      <c r="BI4558" s="12"/>
      <c r="BJ4558" s="12"/>
      <c r="BK4558" s="12"/>
      <c r="BL4558" s="12"/>
      <c r="BM4558" s="12"/>
      <c r="BN4558" s="12"/>
      <c r="BO4558" s="12"/>
      <c r="BP4558" s="12"/>
      <c r="BQ4558" s="12"/>
      <c r="BR4558" s="29"/>
      <c r="BS4558" s="29"/>
      <c r="BT4558" s="29"/>
      <c r="BU4558" s="29"/>
      <c r="BV4558" s="29"/>
      <c r="BW4558" s="29"/>
      <c r="BX4558" s="29"/>
      <c r="BY4558" s="29"/>
      <c r="BZ4558" s="29"/>
      <c r="CA4558" s="29"/>
      <c r="CB4558" s="29"/>
      <c r="CC4558" s="29"/>
      <c r="CD4558" s="29"/>
      <c r="CE4558" s="29"/>
      <c r="CF4558" s="29"/>
      <c r="CG4558" s="29"/>
      <c r="CH4558" s="29"/>
      <c r="CI4558" s="29"/>
      <c r="CJ4558" s="29"/>
      <c r="CK4558" s="29"/>
      <c r="CL4558" s="29"/>
      <c r="CM4558" s="29"/>
      <c r="CN4558" s="29"/>
      <c r="CO4558" s="29"/>
      <c r="CP4558" s="29"/>
      <c r="CQ4558" s="29"/>
      <c r="CR4558" s="29"/>
      <c r="CS4558" s="29"/>
      <c r="CT4558" s="29"/>
      <c r="CU4558" s="29"/>
      <c r="CV4558" s="29"/>
      <c r="CW4558" s="29"/>
      <c r="CX4558" s="29"/>
      <c r="CY4558" s="29"/>
      <c r="CZ4558" s="29"/>
      <c r="DA4558" s="29"/>
      <c r="DB4558" s="29"/>
      <c r="DC4558" s="29"/>
      <c r="DD4558" s="29"/>
      <c r="DE4558" s="29"/>
      <c r="DF4558" s="29"/>
      <c r="DG4558" s="29"/>
      <c r="DH4558" s="29"/>
      <c r="DI4558" s="29"/>
      <c r="DJ4558" s="29"/>
      <c r="DK4558" s="29"/>
      <c r="DL4558" s="29"/>
      <c r="DM4558" s="29"/>
      <c r="DN4558" s="29"/>
      <c r="DO4558" s="29"/>
      <c r="DP4558" s="29"/>
      <c r="DQ4558" s="29"/>
      <c r="DR4558" s="29"/>
      <c r="DS4558" s="29"/>
      <c r="DT4558" s="29"/>
      <c r="DU4558" s="29"/>
      <c r="DV4558" s="29"/>
      <c r="DW4558" s="29"/>
      <c r="DX4558" s="29"/>
      <c r="DY4558" s="29"/>
      <c r="DZ4558" s="29"/>
      <c r="EA4558" s="29"/>
      <c r="EB4558" s="29"/>
      <c r="EC4558" s="29"/>
      <c r="ED4558" s="29"/>
      <c r="EE4558" s="29"/>
      <c r="EF4558" s="29"/>
      <c r="EG4558" s="29"/>
      <c r="EH4558" s="29"/>
      <c r="EI4558" s="29"/>
      <c r="EJ4558" s="29"/>
      <c r="EK4558" s="29"/>
      <c r="EL4558" s="29"/>
      <c r="EM4558" s="29"/>
      <c r="EN4558" s="29"/>
      <c r="EO4558" s="29"/>
      <c r="EP4558" s="29"/>
      <c r="EQ4558" s="29"/>
      <c r="ER4558" s="29"/>
      <c r="ES4558" s="29"/>
      <c r="ET4558" s="29"/>
      <c r="EU4558" s="29"/>
      <c r="EV4558" s="29"/>
      <c r="EW4558" s="29"/>
      <c r="EX4558" s="29"/>
      <c r="EY4558" s="29"/>
      <c r="EZ4558" s="29"/>
      <c r="FA4558" s="29"/>
      <c r="FB4558" s="29"/>
      <c r="FC4558" s="29"/>
      <c r="FD4558" s="29"/>
      <c r="FE4558" s="29"/>
      <c r="FF4558" s="29"/>
      <c r="FG4558" s="29"/>
      <c r="FH4558" s="29"/>
      <c r="FI4558" s="29"/>
      <c r="FJ4558" s="29"/>
      <c r="FK4558" s="29"/>
      <c r="FL4558" s="29"/>
      <c r="FM4558" s="29"/>
      <c r="FN4558" s="29"/>
      <c r="FO4558" s="29"/>
      <c r="FP4558" s="29"/>
      <c r="FQ4558" s="29"/>
      <c r="FR4558" s="29"/>
      <c r="FS4558" s="29"/>
      <c r="FT4558" s="29"/>
      <c r="FU4558" s="29"/>
      <c r="FV4558" s="29"/>
      <c r="FW4558" s="29"/>
      <c r="FX4558" s="29"/>
      <c r="FY4558" s="29"/>
      <c r="FZ4558" s="29"/>
      <c r="GA4558" s="29"/>
      <c r="GB4558" s="29"/>
      <c r="GC4558" s="29"/>
      <c r="GD4558" s="29"/>
      <c r="GE4558" s="29"/>
      <c r="GF4558" s="29"/>
      <c r="GG4558" s="29"/>
      <c r="GH4558" s="29"/>
      <c r="GI4558" s="29"/>
      <c r="GJ4558" s="29"/>
      <c r="GK4558" s="29"/>
      <c r="GL4558" s="29"/>
      <c r="GM4558" s="29"/>
      <c r="GN4558" s="29"/>
      <c r="GO4558" s="29"/>
      <c r="GP4558" s="29"/>
      <c r="GQ4558" s="29"/>
      <c r="GR4558" s="29"/>
      <c r="GS4558" s="29"/>
      <c r="GT4558" s="29"/>
      <c r="GU4558" s="29"/>
      <c r="GV4558" s="29"/>
      <c r="GW4558" s="29"/>
      <c r="GX4558" s="29"/>
      <c r="GY4558" s="29"/>
      <c r="GZ4558" s="29"/>
      <c r="HA4558" s="29"/>
      <c r="HB4558" s="29"/>
      <c r="HC4558" s="29"/>
      <c r="HD4558" s="29"/>
      <c r="HE4558" s="29"/>
      <c r="HF4558" s="29"/>
      <c r="HG4558" s="29"/>
      <c r="HH4558" s="29"/>
      <c r="HI4558" s="29"/>
      <c r="HJ4558" s="29"/>
      <c r="HK4558" s="29"/>
      <c r="HL4558" s="29"/>
      <c r="HM4558" s="29"/>
      <c r="HN4558" s="29"/>
      <c r="HO4558" s="29"/>
      <c r="HP4558" s="29"/>
      <c r="HQ4558" s="29"/>
      <c r="HR4558" s="29"/>
      <c r="HS4558" s="29"/>
      <c r="HT4558" s="29"/>
      <c r="HU4558" s="29"/>
      <c r="HV4558" s="29"/>
      <c r="HW4558" s="29"/>
      <c r="HX4558" s="29"/>
      <c r="HY4558" s="29"/>
      <c r="HZ4558" s="29"/>
      <c r="IA4558" s="29"/>
      <c r="IB4558" s="29"/>
      <c r="IC4558" s="29"/>
      <c r="ID4558" s="29"/>
      <c r="IE4558" s="29"/>
      <c r="IF4558" s="29"/>
      <c r="IG4558" s="29"/>
      <c r="IH4558" s="29"/>
      <c r="II4558" s="29"/>
      <c r="IJ4558" s="29"/>
      <c r="IK4558" s="29"/>
      <c r="IL4558" s="29"/>
      <c r="IM4558" s="29"/>
      <c r="IN4558" s="29"/>
      <c r="IO4558" s="29"/>
      <c r="IP4558" s="29"/>
      <c r="IQ4558" s="29"/>
      <c r="IR4558" s="29"/>
      <c r="IS4558" s="29"/>
      <c r="IT4558" s="29"/>
      <c r="IU4558" s="29"/>
      <c r="IV4558" s="29"/>
      <c r="IW4558" s="29"/>
      <c r="IX4558" s="29"/>
      <c r="IY4558" s="29"/>
      <c r="IZ4558" s="29"/>
      <c r="JA4558" s="29"/>
      <c r="JB4558" s="29"/>
      <c r="JC4558" s="29"/>
      <c r="JD4558" s="29"/>
      <c r="JE4558" s="29"/>
      <c r="JF4558" s="29"/>
      <c r="JG4558" s="29"/>
      <c r="JH4558" s="29"/>
      <c r="JI4558" s="29"/>
      <c r="JJ4558" s="29"/>
      <c r="JK4558" s="29"/>
      <c r="JL4558" s="29"/>
      <c r="JM4558" s="29"/>
      <c r="JN4558" s="29"/>
      <c r="JO4558" s="29"/>
      <c r="JP4558" s="29"/>
      <c r="JQ4558" s="29"/>
      <c r="JR4558" s="29"/>
      <c r="JS4558" s="29"/>
      <c r="JT4558" s="29"/>
      <c r="JU4558" s="29"/>
      <c r="JV4558" s="29"/>
      <c r="JW4558" s="29"/>
      <c r="JX4558" s="29"/>
      <c r="JY4558" s="29"/>
      <c r="JZ4558" s="29"/>
      <c r="KA4558" s="29"/>
      <c r="KB4558" s="29"/>
      <c r="KC4558" s="29"/>
      <c r="KD4558" s="29"/>
      <c r="KE4558" s="29"/>
      <c r="KF4558" s="29"/>
      <c r="KG4558" s="29"/>
      <c r="KH4558" s="29"/>
      <c r="KI4558" s="29"/>
      <c r="KJ4558" s="29"/>
      <c r="KK4558" s="29"/>
      <c r="KL4558" s="29"/>
      <c r="KM4558" s="29"/>
      <c r="KN4558" s="29"/>
      <c r="KO4558" s="29"/>
      <c r="KP4558" s="29"/>
      <c r="KQ4558" s="29"/>
      <c r="KR4558" s="29"/>
      <c r="KS4558" s="29"/>
      <c r="KT4558" s="29"/>
      <c r="KU4558" s="29"/>
      <c r="KV4558" s="29"/>
      <c r="KW4558" s="29"/>
      <c r="KX4558" s="29"/>
      <c r="KY4558" s="29"/>
      <c r="KZ4558" s="29"/>
      <c r="LA4558" s="29"/>
      <c r="LB4558" s="29"/>
      <c r="LC4558" s="29"/>
      <c r="LD4558" s="29"/>
      <c r="LE4558" s="29"/>
      <c r="LF4558" s="29"/>
      <c r="LG4558" s="29"/>
      <c r="LH4558" s="29"/>
      <c r="LI4558" s="29"/>
      <c r="LJ4558" s="29"/>
      <c r="LK4558" s="29"/>
      <c r="LL4558" s="29"/>
      <c r="LM4558" s="29"/>
      <c r="LN4558" s="29"/>
      <c r="LO4558" s="29"/>
      <c r="LP4558" s="29"/>
      <c r="LQ4558" s="29"/>
      <c r="LR4558" s="29"/>
      <c r="LS4558" s="29"/>
      <c r="LT4558" s="29"/>
      <c r="LU4558" s="29"/>
      <c r="LV4558" s="29"/>
      <c r="LW4558" s="29"/>
      <c r="LX4558" s="29"/>
      <c r="LY4558" s="29"/>
      <c r="LZ4558" s="29"/>
      <c r="MA4558" s="29"/>
      <c r="MB4558" s="29"/>
      <c r="MC4558" s="29"/>
      <c r="MD4558" s="29"/>
      <c r="ME4558" s="29"/>
      <c r="MF4558" s="29"/>
      <c r="MG4558" s="29"/>
      <c r="MH4558" s="29"/>
      <c r="MI4558" s="29"/>
      <c r="MJ4558" s="29"/>
      <c r="MK4558" s="29"/>
      <c r="ML4558" s="29"/>
      <c r="MM4558" s="29"/>
      <c r="MN4558" s="29"/>
      <c r="MO4558" s="29"/>
      <c r="MP4558" s="29"/>
      <c r="MQ4558" s="29"/>
      <c r="MR4558" s="29"/>
      <c r="MS4558" s="29"/>
      <c r="MT4558" s="29"/>
      <c r="MU4558" s="29"/>
      <c r="MV4558" s="29"/>
      <c r="MW4558" s="29"/>
      <c r="MX4558" s="29"/>
      <c r="MY4558" s="29"/>
      <c r="MZ4558" s="29"/>
      <c r="NA4558" s="29"/>
      <c r="NB4558" s="29"/>
      <c r="NC4558" s="29"/>
      <c r="ND4558" s="29"/>
      <c r="NE4558" s="29"/>
      <c r="NF4558" s="29"/>
      <c r="NG4558" s="29"/>
      <c r="NH4558" s="29"/>
      <c r="NI4558" s="29"/>
      <c r="NJ4558" s="29"/>
      <c r="NK4558" s="29"/>
      <c r="NL4558" s="29"/>
      <c r="NM4558" s="29"/>
      <c r="NN4558" s="29"/>
      <c r="NO4558" s="29"/>
      <c r="NP4558" s="29"/>
      <c r="NQ4558" s="29"/>
      <c r="NR4558" s="29"/>
      <c r="NS4558" s="29"/>
      <c r="NT4558" s="29"/>
      <c r="NU4558" s="29"/>
      <c r="NV4558" s="29"/>
      <c r="NW4558" s="29"/>
      <c r="NX4558" s="29"/>
      <c r="NY4558" s="29"/>
      <c r="NZ4558" s="29"/>
      <c r="OA4558" s="29"/>
      <c r="OB4558" s="29"/>
      <c r="OC4558" s="29"/>
      <c r="OD4558" s="29"/>
      <c r="OE4558" s="29"/>
      <c r="OF4558" s="29"/>
      <c r="OG4558" s="29"/>
      <c r="OH4558" s="29"/>
    </row>
    <row r="4559" spans="1:398" s="309" customFormat="1" ht="16.5" customHeight="1">
      <c r="A4559" s="13" t="s">
        <v>4804</v>
      </c>
      <c r="B4559" s="13"/>
      <c r="C4559" s="189"/>
      <c r="D4559" s="13"/>
      <c r="E4559" s="14" t="s">
        <v>4871</v>
      </c>
      <c r="F4559" s="14" t="s">
        <v>4872</v>
      </c>
      <c r="G4559" s="14" t="s">
        <v>4873</v>
      </c>
      <c r="H4559" s="15">
        <v>2017</v>
      </c>
      <c r="I4559" s="15">
        <v>4</v>
      </c>
      <c r="J4559" s="15">
        <v>0</v>
      </c>
      <c r="K4559" s="15">
        <v>0</v>
      </c>
      <c r="L4559" s="16" t="s">
        <v>4866</v>
      </c>
      <c r="M4559" s="16"/>
      <c r="N4559" s="16" t="s">
        <v>2570</v>
      </c>
      <c r="O4559" s="17">
        <v>6</v>
      </c>
      <c r="P4559" s="17">
        <v>0</v>
      </c>
      <c r="Q4559" s="17">
        <v>0</v>
      </c>
      <c r="R4559" s="18" t="s">
        <v>33</v>
      </c>
      <c r="S4559" s="19">
        <v>60</v>
      </c>
      <c r="T4559" s="19">
        <v>110</v>
      </c>
      <c r="U4559" s="19">
        <v>1</v>
      </c>
      <c r="V4559" s="19">
        <v>0</v>
      </c>
      <c r="W4559" s="20">
        <v>0.11</v>
      </c>
      <c r="X4559" s="21">
        <v>2.64</v>
      </c>
      <c r="Y4559" s="22" t="s">
        <v>33</v>
      </c>
      <c r="Z4559" s="23" t="s">
        <v>62</v>
      </c>
      <c r="AA4559" s="24" t="s">
        <v>67</v>
      </c>
      <c r="AB4559" s="14" t="s">
        <v>67</v>
      </c>
      <c r="AC4559" s="14" t="s">
        <v>67</v>
      </c>
      <c r="AD4559" s="25"/>
      <c r="AE4559" s="26"/>
      <c r="AF4559" s="27"/>
      <c r="AG4559" s="162"/>
      <c r="AH4559" s="162"/>
      <c r="AI4559" s="162"/>
      <c r="AJ4559" s="162"/>
      <c r="AK4559" s="162"/>
      <c r="AL4559" s="162"/>
      <c r="AM4559" s="162"/>
      <c r="AN4559" s="162"/>
      <c r="AO4559" s="162"/>
    </row>
    <row r="4560" spans="1:398" s="309" customFormat="1" ht="16.5" customHeight="1">
      <c r="A4560" s="13" t="s">
        <v>4804</v>
      </c>
      <c r="B4560" s="13"/>
      <c r="C4560" s="189"/>
      <c r="D4560" s="13"/>
      <c r="E4560" s="14" t="s">
        <v>1168</v>
      </c>
      <c r="F4560" s="14" t="s">
        <v>4953</v>
      </c>
      <c r="G4560" s="14" t="s">
        <v>4954</v>
      </c>
      <c r="H4560" s="15">
        <v>2020</v>
      </c>
      <c r="I4560" s="15">
        <v>1</v>
      </c>
      <c r="J4560" s="15">
        <v>0</v>
      </c>
      <c r="K4560" s="15">
        <v>0</v>
      </c>
      <c r="L4560" s="16" t="s">
        <v>4949</v>
      </c>
      <c r="M4560" s="16"/>
      <c r="N4560" s="16" t="s">
        <v>2570</v>
      </c>
      <c r="O4560" s="17">
        <v>1</v>
      </c>
      <c r="P4560" s="17">
        <v>0</v>
      </c>
      <c r="Q4560" s="17">
        <v>0</v>
      </c>
      <c r="R4560" s="18" t="s">
        <v>33</v>
      </c>
      <c r="S4560" s="19">
        <v>60</v>
      </c>
      <c r="T4560" s="19">
        <v>110</v>
      </c>
      <c r="U4560" s="19">
        <v>6.3454545454545457</v>
      </c>
      <c r="V4560" s="19">
        <v>0</v>
      </c>
      <c r="W4560" s="20">
        <v>0.69799999999999995</v>
      </c>
      <c r="X4560" s="21">
        <v>0.69799999999999995</v>
      </c>
      <c r="Y4560" s="22" t="s">
        <v>33</v>
      </c>
      <c r="Z4560" s="23" t="s">
        <v>9052</v>
      </c>
      <c r="AA4560" s="24" t="s">
        <v>67</v>
      </c>
      <c r="AB4560" s="14" t="s">
        <v>67</v>
      </c>
      <c r="AC4560" s="14" t="s">
        <v>67</v>
      </c>
      <c r="AD4560" s="25"/>
      <c r="AE4560" s="26"/>
      <c r="AF4560" s="27"/>
      <c r="AG4560" s="162"/>
      <c r="AH4560" s="162"/>
      <c r="AI4560" s="162"/>
      <c r="AJ4560" s="162"/>
      <c r="AK4560" s="162"/>
      <c r="AL4560" s="162"/>
      <c r="AM4560" s="162"/>
      <c r="AN4560" s="162"/>
      <c r="AO4560" s="162"/>
    </row>
    <row r="4561" spans="1:41" s="309" customFormat="1" ht="16.5" customHeight="1">
      <c r="A4561" s="13" t="s">
        <v>4804</v>
      </c>
      <c r="B4561" s="13"/>
      <c r="C4561" s="189"/>
      <c r="D4561" s="13"/>
      <c r="E4561" s="14" t="s">
        <v>4902</v>
      </c>
      <c r="F4561" s="14" t="s">
        <v>67</v>
      </c>
      <c r="G4561" s="14" t="s">
        <v>67</v>
      </c>
      <c r="H4561" s="15">
        <v>1995</v>
      </c>
      <c r="I4561" s="15">
        <v>2</v>
      </c>
      <c r="J4561" s="15">
        <v>0</v>
      </c>
      <c r="K4561" s="15">
        <v>0</v>
      </c>
      <c r="L4561" s="16" t="s">
        <v>4877</v>
      </c>
      <c r="M4561" s="16"/>
      <c r="N4561" s="16" t="s">
        <v>2570</v>
      </c>
      <c r="O4561" s="17">
        <v>1</v>
      </c>
      <c r="P4561" s="17">
        <v>0</v>
      </c>
      <c r="Q4561" s="17">
        <v>0</v>
      </c>
      <c r="R4561" s="18" t="s">
        <v>33</v>
      </c>
      <c r="S4561" s="19">
        <v>60</v>
      </c>
      <c r="T4561" s="19">
        <v>110</v>
      </c>
      <c r="U4561" s="19">
        <v>8</v>
      </c>
      <c r="V4561" s="19">
        <v>0</v>
      </c>
      <c r="W4561" s="20">
        <v>0.88</v>
      </c>
      <c r="X4561" s="21">
        <v>1.76</v>
      </c>
      <c r="Y4561" s="22" t="s">
        <v>33</v>
      </c>
      <c r="Z4561" s="23" t="s">
        <v>62</v>
      </c>
      <c r="AA4561" s="24" t="s">
        <v>67</v>
      </c>
      <c r="AB4561" s="14" t="s">
        <v>67</v>
      </c>
      <c r="AC4561" s="14" t="s">
        <v>67</v>
      </c>
      <c r="AD4561" s="25"/>
      <c r="AE4561" s="26"/>
      <c r="AF4561" s="27"/>
      <c r="AG4561" s="162"/>
      <c r="AH4561" s="162"/>
      <c r="AI4561" s="162"/>
      <c r="AJ4561" s="162"/>
      <c r="AK4561" s="162"/>
      <c r="AL4561" s="162"/>
      <c r="AM4561" s="162"/>
      <c r="AN4561" s="162"/>
      <c r="AO4561" s="162"/>
    </row>
    <row r="4562" spans="1:41" s="309" customFormat="1" ht="16.5" customHeight="1">
      <c r="A4562" s="13" t="s">
        <v>4804</v>
      </c>
      <c r="B4562" s="13"/>
      <c r="C4562" s="189"/>
      <c r="D4562" s="13"/>
      <c r="E4562" s="14" t="s">
        <v>5010</v>
      </c>
      <c r="F4562" s="14" t="s">
        <v>67</v>
      </c>
      <c r="G4562" s="14" t="s">
        <v>67</v>
      </c>
      <c r="H4562" s="15">
        <v>2004</v>
      </c>
      <c r="I4562" s="15">
        <v>1</v>
      </c>
      <c r="J4562" s="15">
        <v>0</v>
      </c>
      <c r="K4562" s="15">
        <v>0</v>
      </c>
      <c r="L4562" s="16" t="s">
        <v>5008</v>
      </c>
      <c r="M4562" s="16"/>
      <c r="N4562" s="16" t="s">
        <v>2570</v>
      </c>
      <c r="O4562" s="17">
        <v>2</v>
      </c>
      <c r="P4562" s="17">
        <v>0</v>
      </c>
      <c r="Q4562" s="17">
        <v>0</v>
      </c>
      <c r="R4562" s="18" t="s">
        <v>33</v>
      </c>
      <c r="S4562" s="19">
        <v>60</v>
      </c>
      <c r="T4562" s="19">
        <v>110</v>
      </c>
      <c r="U4562" s="19">
        <v>4</v>
      </c>
      <c r="V4562" s="19">
        <v>0</v>
      </c>
      <c r="W4562" s="20">
        <v>0.44</v>
      </c>
      <c r="X4562" s="21">
        <v>0.88</v>
      </c>
      <c r="Y4562" s="22" t="s">
        <v>33</v>
      </c>
      <c r="Z4562" s="23" t="s">
        <v>9052</v>
      </c>
      <c r="AA4562" s="24" t="s">
        <v>67</v>
      </c>
      <c r="AB4562" s="14" t="s">
        <v>67</v>
      </c>
      <c r="AC4562" s="14" t="s">
        <v>67</v>
      </c>
      <c r="AD4562" s="25"/>
      <c r="AE4562" s="26"/>
      <c r="AF4562" s="27"/>
      <c r="AG4562" s="162"/>
      <c r="AH4562" s="162"/>
      <c r="AI4562" s="162"/>
      <c r="AJ4562" s="162"/>
      <c r="AK4562" s="162"/>
      <c r="AL4562" s="162"/>
      <c r="AM4562" s="162"/>
      <c r="AN4562" s="162"/>
      <c r="AO4562" s="162"/>
    </row>
    <row r="4563" spans="1:41" s="309" customFormat="1" ht="16.5" customHeight="1">
      <c r="A4563" s="13" t="s">
        <v>4804</v>
      </c>
      <c r="B4563" s="13"/>
      <c r="C4563" s="189"/>
      <c r="D4563" s="13"/>
      <c r="E4563" s="14" t="s">
        <v>4845</v>
      </c>
      <c r="F4563" s="14" t="s">
        <v>4857</v>
      </c>
      <c r="G4563" s="14" t="s">
        <v>4858</v>
      </c>
      <c r="H4563" s="15">
        <v>2019</v>
      </c>
      <c r="I4563" s="15">
        <v>2</v>
      </c>
      <c r="J4563" s="15">
        <v>0</v>
      </c>
      <c r="K4563" s="15">
        <v>0</v>
      </c>
      <c r="L4563" s="16" t="s">
        <v>4805</v>
      </c>
      <c r="M4563" s="16"/>
      <c r="N4563" s="16" t="s">
        <v>2570</v>
      </c>
      <c r="O4563" s="17">
        <v>8</v>
      </c>
      <c r="P4563" s="17">
        <v>0</v>
      </c>
      <c r="Q4563" s="17">
        <v>0</v>
      </c>
      <c r="R4563" s="18" t="s">
        <v>33</v>
      </c>
      <c r="S4563" s="19">
        <v>60</v>
      </c>
      <c r="T4563" s="19">
        <v>110</v>
      </c>
      <c r="U4563" s="19">
        <v>1</v>
      </c>
      <c r="V4563" s="19">
        <v>0</v>
      </c>
      <c r="W4563" s="20">
        <v>0.11</v>
      </c>
      <c r="X4563" s="21">
        <v>1.76</v>
      </c>
      <c r="Y4563" s="22" t="s">
        <v>33</v>
      </c>
      <c r="Z4563" s="23" t="s">
        <v>9052</v>
      </c>
      <c r="AA4563" s="24" t="s">
        <v>67</v>
      </c>
      <c r="AB4563" s="14" t="s">
        <v>67</v>
      </c>
      <c r="AC4563" s="14" t="s">
        <v>67</v>
      </c>
      <c r="AD4563" s="25"/>
      <c r="AE4563" s="26"/>
      <c r="AF4563" s="27"/>
      <c r="AG4563" s="162"/>
      <c r="AH4563" s="162"/>
      <c r="AI4563" s="162"/>
      <c r="AJ4563" s="162"/>
      <c r="AK4563" s="162"/>
      <c r="AL4563" s="162"/>
      <c r="AM4563" s="162"/>
      <c r="AN4563" s="162"/>
      <c r="AO4563" s="162"/>
    </row>
    <row r="4564" spans="1:41" s="309" customFormat="1" ht="16.5" customHeight="1">
      <c r="A4564" s="13" t="s">
        <v>4804</v>
      </c>
      <c r="B4564" s="13"/>
      <c r="C4564" s="189"/>
      <c r="D4564" s="13"/>
      <c r="E4564" s="14" t="s">
        <v>5240</v>
      </c>
      <c r="F4564" s="14" t="s">
        <v>67</v>
      </c>
      <c r="G4564" s="14" t="s">
        <v>67</v>
      </c>
      <c r="H4564" s="15">
        <v>2004</v>
      </c>
      <c r="I4564" s="15">
        <v>1</v>
      </c>
      <c r="J4564" s="15">
        <v>0</v>
      </c>
      <c r="K4564" s="15">
        <v>0</v>
      </c>
      <c r="L4564" s="16" t="s">
        <v>5239</v>
      </c>
      <c r="M4564" s="16"/>
      <c r="N4564" s="16" t="s">
        <v>2570</v>
      </c>
      <c r="O4564" s="17">
        <v>27.8</v>
      </c>
      <c r="P4564" s="17">
        <v>0</v>
      </c>
      <c r="Q4564" s="17">
        <v>0</v>
      </c>
      <c r="R4564" s="18" t="s">
        <v>33</v>
      </c>
      <c r="S4564" s="19">
        <v>60</v>
      </c>
      <c r="T4564" s="19">
        <v>110</v>
      </c>
      <c r="U4564" s="19">
        <v>0.31818181818181818</v>
      </c>
      <c r="V4564" s="19">
        <v>0</v>
      </c>
      <c r="W4564" s="20">
        <v>3.5000000000000003E-2</v>
      </c>
      <c r="X4564" s="21">
        <v>0.97300000000000009</v>
      </c>
      <c r="Y4564" s="22" t="s">
        <v>33</v>
      </c>
      <c r="Z4564" s="23" t="s">
        <v>9052</v>
      </c>
      <c r="AA4564" s="24" t="s">
        <v>67</v>
      </c>
      <c r="AB4564" s="14" t="s">
        <v>67</v>
      </c>
      <c r="AC4564" s="14" t="s">
        <v>67</v>
      </c>
      <c r="AD4564" s="25"/>
      <c r="AE4564" s="26"/>
      <c r="AF4564" s="27"/>
      <c r="AG4564" s="162"/>
      <c r="AH4564" s="162"/>
      <c r="AI4564" s="162"/>
      <c r="AJ4564" s="162"/>
      <c r="AK4564" s="162"/>
      <c r="AL4564" s="162"/>
      <c r="AM4564" s="162"/>
      <c r="AN4564" s="162"/>
      <c r="AO4564" s="162"/>
    </row>
    <row r="4565" spans="1:41" s="309" customFormat="1" ht="16.5" customHeight="1">
      <c r="A4565" s="13" t="s">
        <v>4804</v>
      </c>
      <c r="B4565" s="13"/>
      <c r="C4565" s="189"/>
      <c r="D4565" s="13"/>
      <c r="E4565" s="14" t="s">
        <v>4919</v>
      </c>
      <c r="F4565" s="14" t="s">
        <v>67</v>
      </c>
      <c r="G4565" s="14" t="s">
        <v>67</v>
      </c>
      <c r="H4565" s="15">
        <v>1997</v>
      </c>
      <c r="I4565" s="15">
        <v>1</v>
      </c>
      <c r="J4565" s="15">
        <v>0</v>
      </c>
      <c r="K4565" s="15">
        <v>0</v>
      </c>
      <c r="L4565" s="16" t="s">
        <v>4912</v>
      </c>
      <c r="M4565" s="16"/>
      <c r="N4565" s="16" t="s">
        <v>2570</v>
      </c>
      <c r="O4565" s="17">
        <v>2</v>
      </c>
      <c r="P4565" s="17">
        <v>0</v>
      </c>
      <c r="Q4565" s="17">
        <v>0</v>
      </c>
      <c r="R4565" s="18" t="s">
        <v>33</v>
      </c>
      <c r="S4565" s="19">
        <v>60</v>
      </c>
      <c r="T4565" s="19">
        <v>110</v>
      </c>
      <c r="U4565" s="19">
        <v>4.5999999999999988</v>
      </c>
      <c r="V4565" s="19">
        <v>0</v>
      </c>
      <c r="W4565" s="20">
        <v>0.50599999999999989</v>
      </c>
      <c r="X4565" s="21">
        <v>1.0119999999999998</v>
      </c>
      <c r="Y4565" s="22" t="s">
        <v>33</v>
      </c>
      <c r="Z4565" s="23" t="s">
        <v>62</v>
      </c>
      <c r="AA4565" s="24" t="s">
        <v>67</v>
      </c>
      <c r="AB4565" s="14" t="s">
        <v>67</v>
      </c>
      <c r="AC4565" s="14" t="s">
        <v>67</v>
      </c>
      <c r="AD4565" s="25"/>
      <c r="AE4565" s="26"/>
      <c r="AF4565" s="27"/>
      <c r="AG4565" s="162"/>
      <c r="AH4565" s="162"/>
      <c r="AI4565" s="162"/>
      <c r="AJ4565" s="162"/>
      <c r="AK4565" s="162"/>
      <c r="AL4565" s="162"/>
      <c r="AM4565" s="162"/>
      <c r="AN4565" s="162"/>
      <c r="AO4565" s="162"/>
    </row>
    <row r="4566" spans="1:41" s="309" customFormat="1" ht="16.5" customHeight="1">
      <c r="A4566" s="13" t="s">
        <v>4804</v>
      </c>
      <c r="B4566" s="13"/>
      <c r="C4566" s="189"/>
      <c r="D4566" s="13"/>
      <c r="E4566" s="14" t="s">
        <v>5006</v>
      </c>
      <c r="F4566" s="14" t="s">
        <v>1063</v>
      </c>
      <c r="G4566" s="14" t="s">
        <v>5007</v>
      </c>
      <c r="H4566" s="15">
        <v>2008</v>
      </c>
      <c r="I4566" s="15">
        <v>1</v>
      </c>
      <c r="J4566" s="15">
        <v>0</v>
      </c>
      <c r="K4566" s="15">
        <v>0</v>
      </c>
      <c r="L4566" s="16" t="s">
        <v>4982</v>
      </c>
      <c r="M4566" s="16"/>
      <c r="N4566" s="16" t="s">
        <v>2570</v>
      </c>
      <c r="O4566" s="17">
        <v>36</v>
      </c>
      <c r="P4566" s="17">
        <v>0</v>
      </c>
      <c r="Q4566" s="17">
        <v>0</v>
      </c>
      <c r="R4566" s="18" t="s">
        <v>33</v>
      </c>
      <c r="S4566" s="19">
        <v>60</v>
      </c>
      <c r="T4566" s="19">
        <v>115</v>
      </c>
      <c r="U4566" s="19">
        <v>0.28000000000000003</v>
      </c>
      <c r="V4566" s="19">
        <v>0</v>
      </c>
      <c r="W4566" s="20">
        <v>3.2199999999999999E-2</v>
      </c>
      <c r="X4566" s="21">
        <v>1.1592</v>
      </c>
      <c r="Y4566" s="22" t="s">
        <v>33</v>
      </c>
      <c r="Z4566" s="23" t="s">
        <v>62</v>
      </c>
      <c r="AA4566" s="24" t="s">
        <v>67</v>
      </c>
      <c r="AB4566" s="14" t="s">
        <v>67</v>
      </c>
      <c r="AC4566" s="14" t="s">
        <v>67</v>
      </c>
      <c r="AD4566" s="25"/>
      <c r="AE4566" s="26"/>
      <c r="AF4566" s="27"/>
      <c r="AG4566" s="162"/>
      <c r="AH4566" s="162"/>
      <c r="AI4566" s="162"/>
      <c r="AJ4566" s="162"/>
      <c r="AK4566" s="162"/>
      <c r="AL4566" s="162"/>
      <c r="AM4566" s="162"/>
      <c r="AN4566" s="162"/>
      <c r="AO4566" s="162"/>
    </row>
    <row r="4567" spans="1:41" s="309" customFormat="1" ht="16.5" customHeight="1">
      <c r="A4567" s="13" t="s">
        <v>4804</v>
      </c>
      <c r="B4567" s="13"/>
      <c r="C4567" s="189"/>
      <c r="D4567" s="13"/>
      <c r="E4567" s="14" t="s">
        <v>1168</v>
      </c>
      <c r="F4567" s="14" t="s">
        <v>67</v>
      </c>
      <c r="G4567" s="14" t="s">
        <v>5095</v>
      </c>
      <c r="H4567" s="15">
        <v>2002</v>
      </c>
      <c r="I4567" s="15">
        <v>1</v>
      </c>
      <c r="J4567" s="15">
        <v>0</v>
      </c>
      <c r="K4567" s="15">
        <v>0</v>
      </c>
      <c r="L4567" s="16" t="s">
        <v>5076</v>
      </c>
      <c r="M4567" s="16"/>
      <c r="N4567" s="16" t="s">
        <v>2570</v>
      </c>
      <c r="O4567" s="17">
        <v>10</v>
      </c>
      <c r="P4567" s="17">
        <v>0</v>
      </c>
      <c r="Q4567" s="17">
        <v>0</v>
      </c>
      <c r="R4567" s="18" t="s">
        <v>33</v>
      </c>
      <c r="S4567" s="19">
        <v>60</v>
      </c>
      <c r="T4567" s="19">
        <v>110</v>
      </c>
      <c r="U4567" s="19">
        <v>1.2</v>
      </c>
      <c r="V4567" s="19">
        <v>0</v>
      </c>
      <c r="W4567" s="20">
        <v>0.13200000000000001</v>
      </c>
      <c r="X4567" s="21">
        <v>1.32</v>
      </c>
      <c r="Y4567" s="22" t="s">
        <v>33</v>
      </c>
      <c r="Z4567" s="23" t="s">
        <v>9052</v>
      </c>
      <c r="AA4567" s="24" t="s">
        <v>67</v>
      </c>
      <c r="AB4567" s="14" t="s">
        <v>67</v>
      </c>
      <c r="AC4567" s="14" t="s">
        <v>67</v>
      </c>
      <c r="AD4567" s="25"/>
      <c r="AE4567" s="26"/>
      <c r="AF4567" s="27"/>
      <c r="AG4567" s="162"/>
      <c r="AH4567" s="162"/>
      <c r="AI4567" s="162"/>
      <c r="AJ4567" s="162"/>
      <c r="AK4567" s="162"/>
      <c r="AL4567" s="162"/>
      <c r="AM4567" s="162"/>
      <c r="AN4567" s="162"/>
      <c r="AO4567" s="162"/>
    </row>
    <row r="4568" spans="1:41" s="309" customFormat="1" ht="16.5" customHeight="1">
      <c r="A4568" s="13" t="s">
        <v>4804</v>
      </c>
      <c r="B4568" s="13"/>
      <c r="C4568" s="189"/>
      <c r="D4568" s="13"/>
      <c r="E4568" s="14" t="s">
        <v>5004</v>
      </c>
      <c r="F4568" s="14" t="s">
        <v>1063</v>
      </c>
      <c r="G4568" s="14" t="s">
        <v>5005</v>
      </c>
      <c r="H4568" s="15">
        <v>2008</v>
      </c>
      <c r="I4568" s="15">
        <v>1</v>
      </c>
      <c r="J4568" s="15">
        <v>0</v>
      </c>
      <c r="K4568" s="15">
        <v>0</v>
      </c>
      <c r="L4568" s="16" t="s">
        <v>4982</v>
      </c>
      <c r="M4568" s="16"/>
      <c r="N4568" s="16" t="s">
        <v>2570</v>
      </c>
      <c r="O4568" s="17">
        <v>36</v>
      </c>
      <c r="P4568" s="17">
        <v>0</v>
      </c>
      <c r="Q4568" s="17">
        <v>0</v>
      </c>
      <c r="R4568" s="18" t="s">
        <v>33</v>
      </c>
      <c r="S4568" s="19">
        <v>60</v>
      </c>
      <c r="T4568" s="19">
        <v>115</v>
      </c>
      <c r="U4568" s="19">
        <v>0.35</v>
      </c>
      <c r="V4568" s="19">
        <v>0</v>
      </c>
      <c r="W4568" s="20">
        <v>4.0250000000000001E-2</v>
      </c>
      <c r="X4568" s="21">
        <v>1.4490000000000001</v>
      </c>
      <c r="Y4568" s="22" t="s">
        <v>33</v>
      </c>
      <c r="Z4568" s="23" t="s">
        <v>62</v>
      </c>
      <c r="AA4568" s="24" t="s">
        <v>67</v>
      </c>
      <c r="AB4568" s="14" t="s">
        <v>67</v>
      </c>
      <c r="AC4568" s="14" t="s">
        <v>67</v>
      </c>
      <c r="AD4568" s="25"/>
      <c r="AE4568" s="26"/>
      <c r="AF4568" s="27"/>
      <c r="AG4568" s="162"/>
      <c r="AH4568" s="162"/>
      <c r="AI4568" s="162"/>
      <c r="AJ4568" s="162"/>
      <c r="AK4568" s="162"/>
      <c r="AL4568" s="162"/>
      <c r="AM4568" s="162"/>
      <c r="AN4568" s="162"/>
      <c r="AO4568" s="162"/>
    </row>
    <row r="4569" spans="1:41" s="309" customFormat="1" ht="16.5" customHeight="1">
      <c r="A4569" s="13" t="s">
        <v>4804</v>
      </c>
      <c r="B4569" s="13"/>
      <c r="C4569" s="189"/>
      <c r="D4569" s="13"/>
      <c r="E4569" s="14" t="s">
        <v>183</v>
      </c>
      <c r="F4569" s="14" t="s">
        <v>67</v>
      </c>
      <c r="G4569" s="14" t="s">
        <v>67</v>
      </c>
      <c r="H4569" s="15">
        <v>2004</v>
      </c>
      <c r="I4569" s="15">
        <v>1</v>
      </c>
      <c r="J4569" s="15">
        <v>0</v>
      </c>
      <c r="K4569" s="15">
        <v>0</v>
      </c>
      <c r="L4569" s="16" t="s">
        <v>5315</v>
      </c>
      <c r="M4569" s="16"/>
      <c r="N4569" s="16" t="s">
        <v>2570</v>
      </c>
      <c r="O4569" s="17">
        <v>27.8</v>
      </c>
      <c r="P4569" s="17">
        <v>0</v>
      </c>
      <c r="Q4569" s="17">
        <v>0</v>
      </c>
      <c r="R4569" s="18" t="s">
        <v>33</v>
      </c>
      <c r="S4569" s="19">
        <v>60</v>
      </c>
      <c r="T4569" s="19">
        <v>110</v>
      </c>
      <c r="U4569" s="19">
        <v>0.5</v>
      </c>
      <c r="V4569" s="19">
        <v>0</v>
      </c>
      <c r="W4569" s="20">
        <v>5.5E-2</v>
      </c>
      <c r="X4569" s="21">
        <v>1.5290000000000001</v>
      </c>
      <c r="Y4569" s="22" t="s">
        <v>33</v>
      </c>
      <c r="Z4569" s="23" t="s">
        <v>62</v>
      </c>
      <c r="AA4569" s="24" t="s">
        <v>67</v>
      </c>
      <c r="AB4569" s="14" t="s">
        <v>67</v>
      </c>
      <c r="AC4569" s="14" t="s">
        <v>67</v>
      </c>
      <c r="AD4569" s="25"/>
      <c r="AE4569" s="26"/>
      <c r="AF4569" s="27"/>
      <c r="AG4569" s="162"/>
      <c r="AH4569" s="162"/>
      <c r="AI4569" s="162"/>
      <c r="AJ4569" s="162"/>
      <c r="AK4569" s="162"/>
      <c r="AL4569" s="162"/>
      <c r="AM4569" s="162"/>
      <c r="AN4569" s="162"/>
      <c r="AO4569" s="162"/>
    </row>
    <row r="4570" spans="1:41" s="309" customFormat="1" ht="16.5" customHeight="1">
      <c r="A4570" s="13" t="s">
        <v>4804</v>
      </c>
      <c r="B4570" s="13"/>
      <c r="C4570" s="189"/>
      <c r="D4570" s="13"/>
      <c r="E4570" s="14" t="s">
        <v>183</v>
      </c>
      <c r="F4570" s="14" t="s">
        <v>67</v>
      </c>
      <c r="G4570" s="14" t="s">
        <v>67</v>
      </c>
      <c r="H4570" s="15">
        <v>2006</v>
      </c>
      <c r="I4570" s="15">
        <v>1</v>
      </c>
      <c r="J4570" s="15">
        <v>0</v>
      </c>
      <c r="K4570" s="15">
        <v>0</v>
      </c>
      <c r="L4570" s="16" t="s">
        <v>5315</v>
      </c>
      <c r="M4570" s="16"/>
      <c r="N4570" s="16" t="s">
        <v>2570</v>
      </c>
      <c r="O4570" s="17">
        <v>27.8</v>
      </c>
      <c r="P4570" s="17">
        <v>0</v>
      </c>
      <c r="Q4570" s="17">
        <v>0</v>
      </c>
      <c r="R4570" s="18" t="s">
        <v>33</v>
      </c>
      <c r="S4570" s="19">
        <v>60</v>
      </c>
      <c r="T4570" s="19">
        <v>110</v>
      </c>
      <c r="U4570" s="19">
        <v>0.5</v>
      </c>
      <c r="V4570" s="19">
        <v>0</v>
      </c>
      <c r="W4570" s="20">
        <v>5.5E-2</v>
      </c>
      <c r="X4570" s="21">
        <v>1.5290000000000001</v>
      </c>
      <c r="Y4570" s="22" t="s">
        <v>33</v>
      </c>
      <c r="Z4570" s="23" t="s">
        <v>62</v>
      </c>
      <c r="AA4570" s="24" t="s">
        <v>67</v>
      </c>
      <c r="AB4570" s="14" t="s">
        <v>67</v>
      </c>
      <c r="AC4570" s="14" t="s">
        <v>67</v>
      </c>
      <c r="AD4570" s="25"/>
      <c r="AE4570" s="26"/>
      <c r="AF4570" s="27"/>
      <c r="AG4570" s="162"/>
      <c r="AH4570" s="162"/>
      <c r="AI4570" s="162"/>
      <c r="AJ4570" s="162"/>
      <c r="AK4570" s="162"/>
      <c r="AL4570" s="162"/>
      <c r="AM4570" s="162"/>
      <c r="AN4570" s="162"/>
      <c r="AO4570" s="162"/>
    </row>
    <row r="4571" spans="1:41" s="309" customFormat="1" ht="16.5" customHeight="1">
      <c r="A4571" s="13" t="s">
        <v>4804</v>
      </c>
      <c r="B4571" s="13"/>
      <c r="C4571" s="189"/>
      <c r="D4571" s="13"/>
      <c r="E4571" s="14" t="s">
        <v>5345</v>
      </c>
      <c r="F4571" s="14" t="s">
        <v>155</v>
      </c>
      <c r="G4571" s="14" t="s">
        <v>5346</v>
      </c>
      <c r="H4571" s="15">
        <v>2009</v>
      </c>
      <c r="I4571" s="15">
        <v>1</v>
      </c>
      <c r="J4571" s="15">
        <v>0</v>
      </c>
      <c r="K4571" s="15">
        <v>0</v>
      </c>
      <c r="L4571" s="16" t="s">
        <v>5315</v>
      </c>
      <c r="M4571" s="16"/>
      <c r="N4571" s="16" t="s">
        <v>2570</v>
      </c>
      <c r="O4571" s="17">
        <v>27.8</v>
      </c>
      <c r="P4571" s="17">
        <v>0</v>
      </c>
      <c r="Q4571" s="17">
        <v>0</v>
      </c>
      <c r="R4571" s="18" t="s">
        <v>33</v>
      </c>
      <c r="S4571" s="19">
        <v>60</v>
      </c>
      <c r="T4571" s="19">
        <v>110</v>
      </c>
      <c r="U4571" s="19">
        <v>0.5</v>
      </c>
      <c r="V4571" s="19">
        <v>0</v>
      </c>
      <c r="W4571" s="20">
        <v>5.5E-2</v>
      </c>
      <c r="X4571" s="21">
        <v>1.5290000000000001</v>
      </c>
      <c r="Y4571" s="22" t="s">
        <v>33</v>
      </c>
      <c r="Z4571" s="23" t="s">
        <v>62</v>
      </c>
      <c r="AA4571" s="24" t="s">
        <v>67</v>
      </c>
      <c r="AB4571" s="14" t="s">
        <v>67</v>
      </c>
      <c r="AC4571" s="14" t="s">
        <v>67</v>
      </c>
      <c r="AD4571" s="25"/>
      <c r="AE4571" s="26"/>
      <c r="AF4571" s="27"/>
      <c r="AG4571" s="162"/>
      <c r="AH4571" s="162"/>
      <c r="AI4571" s="162"/>
      <c r="AJ4571" s="162"/>
      <c r="AK4571" s="162"/>
      <c r="AL4571" s="162"/>
      <c r="AM4571" s="162"/>
      <c r="AN4571" s="162"/>
      <c r="AO4571" s="162"/>
    </row>
    <row r="4572" spans="1:41" s="309" customFormat="1" ht="16.5" customHeight="1">
      <c r="A4572" s="13" t="s">
        <v>4804</v>
      </c>
      <c r="B4572" s="13"/>
      <c r="C4572" s="189"/>
      <c r="D4572" s="13"/>
      <c r="E4572" s="14" t="s">
        <v>86</v>
      </c>
      <c r="F4572" s="14" t="s">
        <v>67</v>
      </c>
      <c r="G4572" s="14" t="s">
        <v>67</v>
      </c>
      <c r="H4572" s="15">
        <v>2003</v>
      </c>
      <c r="I4572" s="15">
        <v>1</v>
      </c>
      <c r="J4572" s="15">
        <v>0</v>
      </c>
      <c r="K4572" s="15">
        <v>0</v>
      </c>
      <c r="L4572" s="16" t="s">
        <v>5265</v>
      </c>
      <c r="M4572" s="16"/>
      <c r="N4572" s="16" t="s">
        <v>2570</v>
      </c>
      <c r="O4572" s="17">
        <v>27.8</v>
      </c>
      <c r="P4572" s="17">
        <v>0</v>
      </c>
      <c r="Q4572" s="17">
        <v>0</v>
      </c>
      <c r="R4572" s="18" t="s">
        <v>33</v>
      </c>
      <c r="S4572" s="19">
        <v>60</v>
      </c>
      <c r="T4572" s="19">
        <v>110</v>
      </c>
      <c r="U4572" s="19">
        <v>0.5</v>
      </c>
      <c r="V4572" s="19">
        <v>0</v>
      </c>
      <c r="W4572" s="20">
        <v>5.5E-2</v>
      </c>
      <c r="X4572" s="21">
        <v>1.5290000000000001</v>
      </c>
      <c r="Y4572" s="22" t="s">
        <v>33</v>
      </c>
      <c r="Z4572" s="23" t="s">
        <v>9052</v>
      </c>
      <c r="AA4572" s="24" t="s">
        <v>67</v>
      </c>
      <c r="AB4572" s="14" t="s">
        <v>67</v>
      </c>
      <c r="AC4572" s="14" t="s">
        <v>67</v>
      </c>
      <c r="AD4572" s="25"/>
      <c r="AE4572" s="26"/>
      <c r="AF4572" s="27"/>
      <c r="AG4572" s="162"/>
      <c r="AH4572" s="162"/>
      <c r="AI4572" s="162"/>
      <c r="AJ4572" s="162"/>
      <c r="AK4572" s="162"/>
      <c r="AL4572" s="162"/>
      <c r="AM4572" s="162"/>
      <c r="AN4572" s="162"/>
      <c r="AO4572" s="162"/>
    </row>
    <row r="4573" spans="1:41" s="309" customFormat="1" ht="16.5" customHeight="1">
      <c r="A4573" s="13" t="s">
        <v>4804</v>
      </c>
      <c r="B4573" s="13"/>
      <c r="C4573" s="189"/>
      <c r="D4573" s="13"/>
      <c r="E4573" s="14" t="s">
        <v>1963</v>
      </c>
      <c r="F4573" s="14" t="s">
        <v>1043</v>
      </c>
      <c r="G4573" s="14" t="s">
        <v>5215</v>
      </c>
      <c r="H4573" s="15">
        <v>2010</v>
      </c>
      <c r="I4573" s="15">
        <v>4</v>
      </c>
      <c r="J4573" s="15">
        <v>0</v>
      </c>
      <c r="K4573" s="15">
        <v>0</v>
      </c>
      <c r="L4573" s="16" t="s">
        <v>5192</v>
      </c>
      <c r="M4573" s="16"/>
      <c r="N4573" s="16" t="s">
        <v>2570</v>
      </c>
      <c r="O4573" s="17">
        <v>32</v>
      </c>
      <c r="P4573" s="17">
        <v>0</v>
      </c>
      <c r="Q4573" s="17">
        <v>0</v>
      </c>
      <c r="R4573" s="18" t="s">
        <v>33</v>
      </c>
      <c r="S4573" s="19">
        <v>60</v>
      </c>
      <c r="T4573" s="19">
        <v>110</v>
      </c>
      <c r="U4573" s="19">
        <v>0.45454545454545453</v>
      </c>
      <c r="V4573" s="19">
        <v>0</v>
      </c>
      <c r="W4573" s="20">
        <v>0.05</v>
      </c>
      <c r="X4573" s="21">
        <v>6.4</v>
      </c>
      <c r="Y4573" s="22" t="s">
        <v>33</v>
      </c>
      <c r="Z4573" s="23" t="s">
        <v>9052</v>
      </c>
      <c r="AA4573" s="24" t="s">
        <v>67</v>
      </c>
      <c r="AB4573" s="14" t="s">
        <v>67</v>
      </c>
      <c r="AC4573" s="14" t="s">
        <v>67</v>
      </c>
      <c r="AD4573" s="25"/>
      <c r="AE4573" s="26"/>
      <c r="AF4573" s="27"/>
      <c r="AG4573" s="162"/>
      <c r="AH4573" s="162"/>
      <c r="AI4573" s="162"/>
      <c r="AJ4573" s="162"/>
      <c r="AK4573" s="162"/>
      <c r="AL4573" s="162"/>
      <c r="AM4573" s="162"/>
      <c r="AN4573" s="162"/>
      <c r="AO4573" s="162"/>
    </row>
    <row r="4574" spans="1:41" s="309" customFormat="1" ht="16.5" customHeight="1">
      <c r="A4574" s="13" t="s">
        <v>4804</v>
      </c>
      <c r="B4574" s="13"/>
      <c r="C4574" s="189"/>
      <c r="D4574" s="13"/>
      <c r="E4574" s="14" t="s">
        <v>1168</v>
      </c>
      <c r="F4574" s="14" t="s">
        <v>67</v>
      </c>
      <c r="G4574" s="14" t="s">
        <v>67</v>
      </c>
      <c r="H4574" s="15">
        <v>2006</v>
      </c>
      <c r="I4574" s="15">
        <v>5</v>
      </c>
      <c r="J4574" s="15">
        <v>0</v>
      </c>
      <c r="K4574" s="15">
        <v>0</v>
      </c>
      <c r="L4574" s="16" t="s">
        <v>4922</v>
      </c>
      <c r="M4574" s="16"/>
      <c r="N4574" s="16" t="s">
        <v>2570</v>
      </c>
      <c r="O4574" s="17">
        <v>10</v>
      </c>
      <c r="P4574" s="17">
        <v>0</v>
      </c>
      <c r="Q4574" s="17">
        <v>0</v>
      </c>
      <c r="R4574" s="18" t="s">
        <v>33</v>
      </c>
      <c r="S4574" s="19">
        <v>60</v>
      </c>
      <c r="T4574" s="19">
        <v>110</v>
      </c>
      <c r="U4574" s="19">
        <v>1.5</v>
      </c>
      <c r="V4574" s="19">
        <v>0</v>
      </c>
      <c r="W4574" s="20">
        <v>0.16500000000000001</v>
      </c>
      <c r="X4574" s="21">
        <v>8.25</v>
      </c>
      <c r="Y4574" s="22" t="s">
        <v>33</v>
      </c>
      <c r="Z4574" s="23" t="s">
        <v>9052</v>
      </c>
      <c r="AA4574" s="24" t="s">
        <v>67</v>
      </c>
      <c r="AB4574" s="14" t="s">
        <v>67</v>
      </c>
      <c r="AC4574" s="14" t="s">
        <v>67</v>
      </c>
      <c r="AD4574" s="25"/>
      <c r="AE4574" s="26"/>
      <c r="AF4574" s="27"/>
      <c r="AG4574" s="162"/>
      <c r="AH4574" s="162"/>
      <c r="AI4574" s="162"/>
      <c r="AJ4574" s="162"/>
      <c r="AK4574" s="162"/>
      <c r="AL4574" s="162"/>
      <c r="AM4574" s="162"/>
      <c r="AN4574" s="162"/>
      <c r="AO4574" s="162"/>
    </row>
    <row r="4575" spans="1:41" s="309" customFormat="1" ht="16.5" customHeight="1">
      <c r="A4575" s="13" t="s">
        <v>4804</v>
      </c>
      <c r="B4575" s="13"/>
      <c r="C4575" s="189"/>
      <c r="D4575" s="13"/>
      <c r="E4575" s="14" t="s">
        <v>4930</v>
      </c>
      <c r="F4575" s="14" t="s">
        <v>125</v>
      </c>
      <c r="G4575" s="14" t="s">
        <v>67</v>
      </c>
      <c r="H4575" s="15">
        <v>2013</v>
      </c>
      <c r="I4575" s="15">
        <v>1</v>
      </c>
      <c r="J4575" s="15">
        <v>0</v>
      </c>
      <c r="K4575" s="15">
        <v>0</v>
      </c>
      <c r="L4575" s="16" t="s">
        <v>4922</v>
      </c>
      <c r="M4575" s="16"/>
      <c r="N4575" s="16" t="s">
        <v>2570</v>
      </c>
      <c r="O4575" s="17">
        <v>10</v>
      </c>
      <c r="P4575" s="17">
        <v>0</v>
      </c>
      <c r="Q4575" s="17">
        <v>0</v>
      </c>
      <c r="R4575" s="18" t="s">
        <v>33</v>
      </c>
      <c r="S4575" s="19">
        <v>60</v>
      </c>
      <c r="T4575" s="19">
        <v>110</v>
      </c>
      <c r="U4575" s="19">
        <v>1.5</v>
      </c>
      <c r="V4575" s="19">
        <v>0</v>
      </c>
      <c r="W4575" s="20">
        <v>0.16500000000000001</v>
      </c>
      <c r="X4575" s="21">
        <v>1.6500000000000001</v>
      </c>
      <c r="Y4575" s="22" t="s">
        <v>33</v>
      </c>
      <c r="Z4575" s="23" t="s">
        <v>9052</v>
      </c>
      <c r="AA4575" s="24" t="s">
        <v>67</v>
      </c>
      <c r="AB4575" s="14" t="s">
        <v>67</v>
      </c>
      <c r="AC4575" s="14" t="s">
        <v>67</v>
      </c>
      <c r="AD4575" s="25"/>
      <c r="AE4575" s="26"/>
      <c r="AF4575" s="27"/>
      <c r="AG4575" s="162"/>
      <c r="AH4575" s="162"/>
      <c r="AI4575" s="162"/>
      <c r="AJ4575" s="162"/>
      <c r="AK4575" s="162"/>
      <c r="AL4575" s="162"/>
      <c r="AM4575" s="162"/>
      <c r="AN4575" s="162"/>
      <c r="AO4575" s="162"/>
    </row>
    <row r="4576" spans="1:41" s="309" customFormat="1" ht="16.5" customHeight="1">
      <c r="A4576" s="13" t="s">
        <v>4804</v>
      </c>
      <c r="B4576" s="13"/>
      <c r="C4576" s="189"/>
      <c r="D4576" s="13"/>
      <c r="E4576" s="14" t="s">
        <v>4931</v>
      </c>
      <c r="F4576" s="14" t="s">
        <v>125</v>
      </c>
      <c r="G4576" s="14" t="s">
        <v>67</v>
      </c>
      <c r="H4576" s="15">
        <v>2013</v>
      </c>
      <c r="I4576" s="15">
        <v>1</v>
      </c>
      <c r="J4576" s="15">
        <v>0</v>
      </c>
      <c r="K4576" s="15">
        <v>0</v>
      </c>
      <c r="L4576" s="16" t="s">
        <v>4922</v>
      </c>
      <c r="M4576" s="16"/>
      <c r="N4576" s="16" t="s">
        <v>2570</v>
      </c>
      <c r="O4576" s="17">
        <v>10</v>
      </c>
      <c r="P4576" s="17">
        <v>0</v>
      </c>
      <c r="Q4576" s="17">
        <v>0</v>
      </c>
      <c r="R4576" s="18" t="s">
        <v>33</v>
      </c>
      <c r="S4576" s="19">
        <v>60</v>
      </c>
      <c r="T4576" s="19">
        <v>110</v>
      </c>
      <c r="U4576" s="19">
        <v>1.5</v>
      </c>
      <c r="V4576" s="19">
        <v>0</v>
      </c>
      <c r="W4576" s="20">
        <v>0.16500000000000001</v>
      </c>
      <c r="X4576" s="21">
        <v>1.6500000000000001</v>
      </c>
      <c r="Y4576" s="22" t="s">
        <v>33</v>
      </c>
      <c r="Z4576" s="23" t="s">
        <v>9052</v>
      </c>
      <c r="AA4576" s="24" t="s">
        <v>67</v>
      </c>
      <c r="AB4576" s="14" t="s">
        <v>67</v>
      </c>
      <c r="AC4576" s="14" t="s">
        <v>67</v>
      </c>
      <c r="AD4576" s="25"/>
      <c r="AE4576" s="26"/>
      <c r="AF4576" s="27"/>
      <c r="AG4576" s="162"/>
      <c r="AH4576" s="162"/>
      <c r="AI4576" s="162"/>
      <c r="AJ4576" s="162"/>
      <c r="AK4576" s="162"/>
      <c r="AL4576" s="162"/>
      <c r="AM4576" s="162"/>
      <c r="AN4576" s="162"/>
      <c r="AO4576" s="162"/>
    </row>
    <row r="4577" spans="1:41" s="309" customFormat="1" ht="16.5" customHeight="1">
      <c r="A4577" s="13" t="s">
        <v>4804</v>
      </c>
      <c r="B4577" s="13"/>
      <c r="C4577" s="189"/>
      <c r="D4577" s="13"/>
      <c r="E4577" s="14" t="s">
        <v>2530</v>
      </c>
      <c r="F4577" s="14" t="s">
        <v>1262</v>
      </c>
      <c r="G4577" s="14" t="s">
        <v>2531</v>
      </c>
      <c r="H4577" s="15">
        <v>2011</v>
      </c>
      <c r="I4577" s="15">
        <v>1</v>
      </c>
      <c r="J4577" s="15">
        <v>0</v>
      </c>
      <c r="K4577" s="15">
        <v>0</v>
      </c>
      <c r="L4577" s="16" t="s">
        <v>4922</v>
      </c>
      <c r="M4577" s="16"/>
      <c r="N4577" s="16" t="s">
        <v>2570</v>
      </c>
      <c r="O4577" s="17">
        <v>10</v>
      </c>
      <c r="P4577" s="17">
        <v>0</v>
      </c>
      <c r="Q4577" s="17">
        <v>0</v>
      </c>
      <c r="R4577" s="18" t="s">
        <v>33</v>
      </c>
      <c r="S4577" s="19">
        <v>60</v>
      </c>
      <c r="T4577" s="19">
        <v>110</v>
      </c>
      <c r="U4577" s="19">
        <v>1.5</v>
      </c>
      <c r="V4577" s="19">
        <v>0</v>
      </c>
      <c r="W4577" s="20">
        <v>0.16500000000000001</v>
      </c>
      <c r="X4577" s="21">
        <v>1.6500000000000001</v>
      </c>
      <c r="Y4577" s="22" t="s">
        <v>33</v>
      </c>
      <c r="Z4577" s="23" t="s">
        <v>9052</v>
      </c>
      <c r="AA4577" s="24" t="s">
        <v>67</v>
      </c>
      <c r="AB4577" s="14" t="s">
        <v>67</v>
      </c>
      <c r="AC4577" s="14" t="s">
        <v>67</v>
      </c>
      <c r="AD4577" s="25"/>
      <c r="AE4577" s="26"/>
      <c r="AF4577" s="27"/>
      <c r="AG4577" s="162"/>
      <c r="AH4577" s="162"/>
      <c r="AI4577" s="162"/>
      <c r="AJ4577" s="162"/>
      <c r="AK4577" s="162"/>
      <c r="AL4577" s="162"/>
      <c r="AM4577" s="162"/>
      <c r="AN4577" s="162"/>
      <c r="AO4577" s="162"/>
    </row>
    <row r="4578" spans="1:41" s="309" customFormat="1" ht="16.5" customHeight="1">
      <c r="A4578" s="13" t="s">
        <v>4804</v>
      </c>
      <c r="B4578" s="13"/>
      <c r="C4578" s="189"/>
      <c r="D4578" s="13"/>
      <c r="E4578" s="14" t="s">
        <v>4856</v>
      </c>
      <c r="F4578" s="14" t="s">
        <v>67</v>
      </c>
      <c r="G4578" s="14" t="s">
        <v>67</v>
      </c>
      <c r="H4578" s="15">
        <v>2007</v>
      </c>
      <c r="I4578" s="15">
        <v>1</v>
      </c>
      <c r="J4578" s="15">
        <v>0</v>
      </c>
      <c r="K4578" s="15">
        <v>0</v>
      </c>
      <c r="L4578" s="16" t="s">
        <v>4805</v>
      </c>
      <c r="M4578" s="16"/>
      <c r="N4578" s="16" t="s">
        <v>2570</v>
      </c>
      <c r="O4578" s="17">
        <v>8</v>
      </c>
      <c r="P4578" s="17">
        <v>0</v>
      </c>
      <c r="Q4578" s="17">
        <v>0</v>
      </c>
      <c r="R4578" s="18" t="s">
        <v>33</v>
      </c>
      <c r="S4578" s="19">
        <v>60</v>
      </c>
      <c r="T4578" s="19">
        <v>110</v>
      </c>
      <c r="U4578" s="19">
        <v>2</v>
      </c>
      <c r="V4578" s="19">
        <v>0</v>
      </c>
      <c r="W4578" s="20">
        <v>0.22</v>
      </c>
      <c r="X4578" s="21">
        <v>1.76</v>
      </c>
      <c r="Y4578" s="22" t="s">
        <v>33</v>
      </c>
      <c r="Z4578" s="23" t="s">
        <v>62</v>
      </c>
      <c r="AA4578" s="24" t="s">
        <v>67</v>
      </c>
      <c r="AB4578" s="14" t="s">
        <v>67</v>
      </c>
      <c r="AC4578" s="14" t="s">
        <v>67</v>
      </c>
      <c r="AD4578" s="25"/>
      <c r="AE4578" s="26"/>
      <c r="AF4578" s="27"/>
      <c r="AG4578" s="162"/>
      <c r="AH4578" s="162"/>
      <c r="AI4578" s="162"/>
      <c r="AJ4578" s="162"/>
      <c r="AK4578" s="162"/>
      <c r="AL4578" s="162"/>
      <c r="AM4578" s="162"/>
      <c r="AN4578" s="162"/>
      <c r="AO4578" s="162"/>
    </row>
    <row r="4579" spans="1:41" s="309" customFormat="1" ht="16.5" customHeight="1">
      <c r="A4579" s="13" t="s">
        <v>4804</v>
      </c>
      <c r="B4579" s="13"/>
      <c r="C4579" s="189"/>
      <c r="D4579" s="13"/>
      <c r="E4579" s="14" t="s">
        <v>1260</v>
      </c>
      <c r="F4579" s="14" t="s">
        <v>5013</v>
      </c>
      <c r="G4579" s="14" t="s">
        <v>67</v>
      </c>
      <c r="H4579" s="15">
        <v>2010</v>
      </c>
      <c r="I4579" s="15">
        <v>1</v>
      </c>
      <c r="J4579" s="15">
        <v>0</v>
      </c>
      <c r="K4579" s="15">
        <v>0</v>
      </c>
      <c r="L4579" s="16" t="s">
        <v>2716</v>
      </c>
      <c r="M4579" s="16"/>
      <c r="N4579" s="16" t="s">
        <v>2570</v>
      </c>
      <c r="O4579" s="17">
        <v>2</v>
      </c>
      <c r="P4579" s="17">
        <v>0</v>
      </c>
      <c r="Q4579" s="17">
        <v>0</v>
      </c>
      <c r="R4579" s="18" t="s">
        <v>33</v>
      </c>
      <c r="S4579" s="19">
        <v>60</v>
      </c>
      <c r="T4579" s="19">
        <v>110</v>
      </c>
      <c r="U4579" s="19">
        <v>8</v>
      </c>
      <c r="V4579" s="19">
        <v>0</v>
      </c>
      <c r="W4579" s="20">
        <v>0.88</v>
      </c>
      <c r="X4579" s="21">
        <v>1.76</v>
      </c>
      <c r="Y4579" s="22" t="s">
        <v>33</v>
      </c>
      <c r="Z4579" s="23" t="s">
        <v>62</v>
      </c>
      <c r="AA4579" s="24" t="s">
        <v>67</v>
      </c>
      <c r="AB4579" s="14" t="s">
        <v>67</v>
      </c>
      <c r="AC4579" s="14" t="s">
        <v>67</v>
      </c>
      <c r="AD4579" s="25"/>
      <c r="AE4579" s="26"/>
      <c r="AF4579" s="27"/>
      <c r="AG4579" s="162"/>
      <c r="AH4579" s="162"/>
      <c r="AI4579" s="162"/>
      <c r="AJ4579" s="162"/>
      <c r="AK4579" s="162"/>
      <c r="AL4579" s="162"/>
      <c r="AM4579" s="162"/>
      <c r="AN4579" s="162"/>
      <c r="AO4579" s="162"/>
    </row>
    <row r="4580" spans="1:41" s="309" customFormat="1" ht="16.5" customHeight="1">
      <c r="A4580" s="13" t="s">
        <v>4804</v>
      </c>
      <c r="B4580" s="13"/>
      <c r="C4580" s="189"/>
      <c r="D4580" s="13"/>
      <c r="E4580" s="14" t="s">
        <v>613</v>
      </c>
      <c r="F4580" s="14" t="s">
        <v>514</v>
      </c>
      <c r="G4580" s="14" t="s">
        <v>4855</v>
      </c>
      <c r="H4580" s="15">
        <v>2012</v>
      </c>
      <c r="I4580" s="15">
        <v>2</v>
      </c>
      <c r="J4580" s="15">
        <v>0</v>
      </c>
      <c r="K4580" s="15">
        <v>0</v>
      </c>
      <c r="L4580" s="16" t="s">
        <v>4805</v>
      </c>
      <c r="M4580" s="16"/>
      <c r="N4580" s="16" t="s">
        <v>2570</v>
      </c>
      <c r="O4580" s="17">
        <v>8</v>
      </c>
      <c r="P4580" s="17">
        <v>0</v>
      </c>
      <c r="Q4580" s="17">
        <v>0</v>
      </c>
      <c r="R4580" s="18" t="s">
        <v>33</v>
      </c>
      <c r="S4580" s="19">
        <v>60</v>
      </c>
      <c r="T4580" s="19">
        <v>110</v>
      </c>
      <c r="U4580" s="19">
        <v>2</v>
      </c>
      <c r="V4580" s="19">
        <v>0</v>
      </c>
      <c r="W4580" s="20">
        <v>0.22</v>
      </c>
      <c r="X4580" s="21">
        <v>3.52</v>
      </c>
      <c r="Y4580" s="22" t="s">
        <v>33</v>
      </c>
      <c r="Z4580" s="23" t="s">
        <v>62</v>
      </c>
      <c r="AA4580" s="24" t="s">
        <v>67</v>
      </c>
      <c r="AB4580" s="14" t="s">
        <v>67</v>
      </c>
      <c r="AC4580" s="14" t="s">
        <v>67</v>
      </c>
      <c r="AD4580" s="25"/>
      <c r="AE4580" s="26"/>
      <c r="AF4580" s="27"/>
      <c r="AG4580" s="162"/>
      <c r="AH4580" s="162"/>
      <c r="AI4580" s="162"/>
      <c r="AJ4580" s="162"/>
      <c r="AK4580" s="162"/>
      <c r="AL4580" s="162"/>
      <c r="AM4580" s="162"/>
      <c r="AN4580" s="162"/>
      <c r="AO4580" s="162"/>
    </row>
    <row r="4581" spans="1:41" s="309" customFormat="1" ht="16.5" customHeight="1">
      <c r="A4581" s="13" t="s">
        <v>4804</v>
      </c>
      <c r="B4581" s="13"/>
      <c r="C4581" s="189"/>
      <c r="D4581" s="13"/>
      <c r="E4581" s="14" t="s">
        <v>5273</v>
      </c>
      <c r="F4581" s="14" t="s">
        <v>67</v>
      </c>
      <c r="G4581" s="14" t="s">
        <v>67</v>
      </c>
      <c r="H4581" s="15">
        <v>2005</v>
      </c>
      <c r="I4581" s="15">
        <v>3</v>
      </c>
      <c r="J4581" s="15">
        <v>0</v>
      </c>
      <c r="K4581" s="15">
        <v>0</v>
      </c>
      <c r="L4581" s="16" t="s">
        <v>9047</v>
      </c>
      <c r="M4581" s="16"/>
      <c r="N4581" s="16" t="s">
        <v>2570</v>
      </c>
      <c r="O4581" s="17">
        <v>10</v>
      </c>
      <c r="P4581" s="17">
        <v>18</v>
      </c>
      <c r="Q4581" s="17">
        <v>5</v>
      </c>
      <c r="R4581" s="18" t="s">
        <v>33</v>
      </c>
      <c r="S4581" s="19">
        <v>60</v>
      </c>
      <c r="T4581" s="19">
        <v>110</v>
      </c>
      <c r="U4581" s="19">
        <v>5</v>
      </c>
      <c r="V4581" s="19">
        <v>0</v>
      </c>
      <c r="W4581" s="20">
        <v>0.55000000000000004</v>
      </c>
      <c r="X4581" s="21">
        <v>5.9950000000000001</v>
      </c>
      <c r="Y4581" s="22" t="s">
        <v>33</v>
      </c>
      <c r="Z4581" s="23" t="s">
        <v>62</v>
      </c>
      <c r="AA4581" s="24" t="s">
        <v>67</v>
      </c>
      <c r="AB4581" s="14" t="s">
        <v>67</v>
      </c>
      <c r="AC4581" s="14" t="s">
        <v>67</v>
      </c>
      <c r="AD4581" s="25"/>
      <c r="AE4581" s="26"/>
      <c r="AF4581" s="27"/>
      <c r="AG4581" s="162"/>
      <c r="AH4581" s="162"/>
      <c r="AI4581" s="162"/>
      <c r="AJ4581" s="162"/>
      <c r="AK4581" s="162"/>
      <c r="AL4581" s="162"/>
      <c r="AM4581" s="162"/>
      <c r="AN4581" s="162"/>
      <c r="AO4581" s="162"/>
    </row>
    <row r="4582" spans="1:41" s="309" customFormat="1" ht="16.5" customHeight="1">
      <c r="A4582" s="13" t="s">
        <v>4804</v>
      </c>
      <c r="B4582" s="13"/>
      <c r="C4582" s="189"/>
      <c r="D4582" s="13"/>
      <c r="E4582" s="14" t="s">
        <v>3842</v>
      </c>
      <c r="F4582" s="14" t="s">
        <v>34</v>
      </c>
      <c r="G4582" s="14" t="s">
        <v>4529</v>
      </c>
      <c r="H4582" s="15">
        <v>2018</v>
      </c>
      <c r="I4582" s="15">
        <v>1</v>
      </c>
      <c r="J4582" s="15">
        <v>0</v>
      </c>
      <c r="K4582" s="15">
        <v>0</v>
      </c>
      <c r="L4582" s="16" t="s">
        <v>5008</v>
      </c>
      <c r="M4582" s="16"/>
      <c r="N4582" s="16" t="s">
        <v>2570</v>
      </c>
      <c r="O4582" s="17">
        <v>2</v>
      </c>
      <c r="P4582" s="17">
        <v>0</v>
      </c>
      <c r="Q4582" s="17">
        <v>0</v>
      </c>
      <c r="R4582" s="18" t="s">
        <v>33</v>
      </c>
      <c r="S4582" s="19">
        <v>60</v>
      </c>
      <c r="T4582" s="19">
        <v>220</v>
      </c>
      <c r="U4582" s="19">
        <v>4.9909090909090912</v>
      </c>
      <c r="V4582" s="19">
        <v>0</v>
      </c>
      <c r="W4582" s="20">
        <v>1.0980000000000001</v>
      </c>
      <c r="X4582" s="21">
        <v>2.1960000000000002</v>
      </c>
      <c r="Y4582" s="22" t="s">
        <v>33</v>
      </c>
      <c r="Z4582" s="23" t="s">
        <v>62</v>
      </c>
      <c r="AA4582" s="24" t="s">
        <v>67</v>
      </c>
      <c r="AB4582" s="14" t="s">
        <v>67</v>
      </c>
      <c r="AC4582" s="14" t="s">
        <v>67</v>
      </c>
      <c r="AD4582" s="25"/>
      <c r="AE4582" s="26"/>
      <c r="AF4582" s="27"/>
      <c r="AG4582" s="162"/>
      <c r="AH4582" s="162"/>
      <c r="AI4582" s="162"/>
      <c r="AJ4582" s="162"/>
      <c r="AK4582" s="162"/>
      <c r="AL4582" s="162"/>
      <c r="AM4582" s="162"/>
      <c r="AN4582" s="162"/>
      <c r="AO4582" s="162"/>
    </row>
    <row r="4583" spans="1:41" s="309" customFormat="1" ht="16.5" customHeight="1">
      <c r="A4583" s="13" t="s">
        <v>4804</v>
      </c>
      <c r="B4583" s="13"/>
      <c r="C4583" s="189"/>
      <c r="D4583" s="13"/>
      <c r="E4583" s="14" t="s">
        <v>1125</v>
      </c>
      <c r="F4583" s="14" t="s">
        <v>67</v>
      </c>
      <c r="G4583" s="14" t="s">
        <v>67</v>
      </c>
      <c r="H4583" s="15">
        <v>2004</v>
      </c>
      <c r="I4583" s="15">
        <v>1</v>
      </c>
      <c r="J4583" s="15">
        <v>0</v>
      </c>
      <c r="K4583" s="15">
        <v>0</v>
      </c>
      <c r="L4583" s="16" t="s">
        <v>4805</v>
      </c>
      <c r="M4583" s="16"/>
      <c r="N4583" s="16" t="s">
        <v>2570</v>
      </c>
      <c r="O4583" s="17">
        <v>10</v>
      </c>
      <c r="P4583" s="17">
        <v>0</v>
      </c>
      <c r="Q4583" s="17">
        <v>0</v>
      </c>
      <c r="R4583" s="18" t="s">
        <v>33</v>
      </c>
      <c r="S4583" s="19">
        <v>60</v>
      </c>
      <c r="T4583" s="19">
        <v>110</v>
      </c>
      <c r="U4583" s="19">
        <v>2</v>
      </c>
      <c r="V4583" s="19">
        <v>0</v>
      </c>
      <c r="W4583" s="20">
        <v>0.22</v>
      </c>
      <c r="X4583" s="21">
        <v>2.2000000000000002</v>
      </c>
      <c r="Y4583" s="22" t="s">
        <v>33</v>
      </c>
      <c r="Z4583" s="23" t="s">
        <v>9052</v>
      </c>
      <c r="AA4583" s="24" t="s">
        <v>67</v>
      </c>
      <c r="AB4583" s="14" t="s">
        <v>67</v>
      </c>
      <c r="AC4583" s="14" t="s">
        <v>67</v>
      </c>
      <c r="AD4583" s="25"/>
      <c r="AE4583" s="26"/>
      <c r="AF4583" s="27"/>
      <c r="AG4583" s="162"/>
      <c r="AH4583" s="162"/>
      <c r="AI4583" s="162"/>
      <c r="AJ4583" s="162"/>
      <c r="AK4583" s="162"/>
      <c r="AL4583" s="162"/>
      <c r="AM4583" s="162"/>
      <c r="AN4583" s="162"/>
      <c r="AO4583" s="162"/>
    </row>
    <row r="4584" spans="1:41" s="309" customFormat="1" ht="16.5" customHeight="1">
      <c r="A4584" s="13" t="s">
        <v>4804</v>
      </c>
      <c r="B4584" s="13"/>
      <c r="C4584" s="189"/>
      <c r="D4584" s="13"/>
      <c r="E4584" s="14" t="s">
        <v>4918</v>
      </c>
      <c r="F4584" s="14" t="s">
        <v>67</v>
      </c>
      <c r="G4584" s="14" t="s">
        <v>67</v>
      </c>
      <c r="H4584" s="15">
        <v>2007</v>
      </c>
      <c r="I4584" s="15">
        <v>1</v>
      </c>
      <c r="J4584" s="15">
        <v>0</v>
      </c>
      <c r="K4584" s="15">
        <v>0</v>
      </c>
      <c r="L4584" s="16" t="s">
        <v>4912</v>
      </c>
      <c r="M4584" s="16"/>
      <c r="N4584" s="16" t="s">
        <v>2570</v>
      </c>
      <c r="O4584" s="17">
        <v>2</v>
      </c>
      <c r="P4584" s="17">
        <v>0</v>
      </c>
      <c r="Q4584" s="17">
        <v>0</v>
      </c>
      <c r="R4584" s="18" t="s">
        <v>33</v>
      </c>
      <c r="S4584" s="19">
        <v>60</v>
      </c>
      <c r="T4584" s="19">
        <v>110</v>
      </c>
      <c r="U4584" s="19">
        <v>12</v>
      </c>
      <c r="V4584" s="19">
        <v>0</v>
      </c>
      <c r="W4584" s="20">
        <v>1.32</v>
      </c>
      <c r="X4584" s="21">
        <v>2.64</v>
      </c>
      <c r="Y4584" s="22" t="s">
        <v>33</v>
      </c>
      <c r="Z4584" s="23" t="s">
        <v>62</v>
      </c>
      <c r="AA4584" s="24" t="s">
        <v>67</v>
      </c>
      <c r="AB4584" s="14" t="s">
        <v>67</v>
      </c>
      <c r="AC4584" s="14" t="s">
        <v>67</v>
      </c>
      <c r="AD4584" s="25"/>
      <c r="AE4584" s="26"/>
      <c r="AF4584" s="27"/>
      <c r="AG4584" s="162"/>
      <c r="AH4584" s="162"/>
      <c r="AI4584" s="162"/>
      <c r="AJ4584" s="162"/>
      <c r="AK4584" s="162"/>
      <c r="AL4584" s="162"/>
      <c r="AM4584" s="162"/>
      <c r="AN4584" s="162"/>
      <c r="AO4584" s="162"/>
    </row>
    <row r="4585" spans="1:41" s="309" customFormat="1" ht="16.5" customHeight="1">
      <c r="A4585" s="13" t="s">
        <v>4804</v>
      </c>
      <c r="B4585" s="13"/>
      <c r="C4585" s="189"/>
      <c r="D4585" s="13"/>
      <c r="E4585" s="14" t="s">
        <v>997</v>
      </c>
      <c r="F4585" s="14" t="s">
        <v>5210</v>
      </c>
      <c r="G4585" s="14" t="s">
        <v>5211</v>
      </c>
      <c r="H4585" s="15">
        <v>2002</v>
      </c>
      <c r="I4585" s="15">
        <v>8</v>
      </c>
      <c r="J4585" s="15">
        <v>0</v>
      </c>
      <c r="K4585" s="15">
        <v>0</v>
      </c>
      <c r="L4585" s="16" t="s">
        <v>5192</v>
      </c>
      <c r="M4585" s="16"/>
      <c r="N4585" s="16" t="s">
        <v>2570</v>
      </c>
      <c r="O4585" s="17">
        <v>32</v>
      </c>
      <c r="P4585" s="17">
        <v>0</v>
      </c>
      <c r="Q4585" s="17">
        <v>0</v>
      </c>
      <c r="R4585" s="18" t="s">
        <v>33</v>
      </c>
      <c r="S4585" s="19">
        <v>60</v>
      </c>
      <c r="T4585" s="19">
        <v>110</v>
      </c>
      <c r="U4585" s="19">
        <v>0.90909090909090906</v>
      </c>
      <c r="V4585" s="19">
        <v>0</v>
      </c>
      <c r="W4585" s="20">
        <v>0.1</v>
      </c>
      <c r="X4585" s="21">
        <v>25.6</v>
      </c>
      <c r="Y4585" s="22" t="s">
        <v>33</v>
      </c>
      <c r="Z4585" s="23" t="s">
        <v>62</v>
      </c>
      <c r="AA4585" s="24" t="s">
        <v>67</v>
      </c>
      <c r="AB4585" s="14" t="s">
        <v>67</v>
      </c>
      <c r="AC4585" s="14" t="s">
        <v>67</v>
      </c>
      <c r="AD4585" s="25"/>
      <c r="AE4585" s="26"/>
      <c r="AF4585" s="27"/>
      <c r="AG4585" s="162"/>
      <c r="AH4585" s="162"/>
      <c r="AI4585" s="162"/>
      <c r="AJ4585" s="162"/>
      <c r="AK4585" s="162"/>
      <c r="AL4585" s="162"/>
      <c r="AM4585" s="162"/>
      <c r="AN4585" s="162"/>
      <c r="AO4585" s="162"/>
    </row>
    <row r="4586" spans="1:41" s="309" customFormat="1" ht="16.5" customHeight="1">
      <c r="A4586" s="13" t="s">
        <v>4804</v>
      </c>
      <c r="B4586" s="13"/>
      <c r="C4586" s="189"/>
      <c r="D4586" s="13"/>
      <c r="E4586" s="14" t="s">
        <v>4846</v>
      </c>
      <c r="F4586" s="14" t="s">
        <v>4847</v>
      </c>
      <c r="G4586" s="14" t="s">
        <v>4848</v>
      </c>
      <c r="H4586" s="15">
        <v>2020</v>
      </c>
      <c r="I4586" s="15">
        <v>3</v>
      </c>
      <c r="J4586" s="15">
        <v>0</v>
      </c>
      <c r="K4586" s="15">
        <v>0</v>
      </c>
      <c r="L4586" s="16" t="s">
        <v>4805</v>
      </c>
      <c r="M4586" s="16"/>
      <c r="N4586" s="16" t="s">
        <v>2570</v>
      </c>
      <c r="O4586" s="17">
        <v>40</v>
      </c>
      <c r="P4586" s="17">
        <v>0</v>
      </c>
      <c r="Q4586" s="17">
        <v>0</v>
      </c>
      <c r="R4586" s="18" t="s">
        <v>33</v>
      </c>
      <c r="S4586" s="19">
        <v>60</v>
      </c>
      <c r="T4586" s="19">
        <v>110</v>
      </c>
      <c r="U4586" s="19">
        <v>0.72727272727272729</v>
      </c>
      <c r="V4586" s="19">
        <v>0</v>
      </c>
      <c r="W4586" s="20">
        <v>0.08</v>
      </c>
      <c r="X4586" s="21">
        <v>9.6000000000000014</v>
      </c>
      <c r="Y4586" s="22" t="s">
        <v>33</v>
      </c>
      <c r="Z4586" s="23" t="s">
        <v>62</v>
      </c>
      <c r="AA4586" s="24" t="s">
        <v>67</v>
      </c>
      <c r="AB4586" s="14" t="s">
        <v>67</v>
      </c>
      <c r="AC4586" s="14" t="s">
        <v>67</v>
      </c>
      <c r="AD4586" s="25"/>
      <c r="AE4586" s="26"/>
      <c r="AF4586" s="27"/>
      <c r="AG4586" s="162"/>
      <c r="AH4586" s="162"/>
      <c r="AI4586" s="162"/>
      <c r="AJ4586" s="162"/>
      <c r="AK4586" s="162"/>
      <c r="AL4586" s="162"/>
      <c r="AM4586" s="162"/>
      <c r="AN4586" s="162"/>
      <c r="AO4586" s="162"/>
    </row>
    <row r="4587" spans="1:41" s="309" customFormat="1" ht="16.5" customHeight="1">
      <c r="A4587" s="13" t="s">
        <v>4804</v>
      </c>
      <c r="B4587" s="13"/>
      <c r="C4587" s="189"/>
      <c r="D4587" s="13"/>
      <c r="E4587" s="14" t="s">
        <v>4846</v>
      </c>
      <c r="F4587" s="14" t="s">
        <v>4847</v>
      </c>
      <c r="G4587" s="14" t="s">
        <v>4848</v>
      </c>
      <c r="H4587" s="15">
        <v>2020</v>
      </c>
      <c r="I4587" s="15">
        <v>3</v>
      </c>
      <c r="J4587" s="15">
        <v>0</v>
      </c>
      <c r="K4587" s="15">
        <v>0</v>
      </c>
      <c r="L4587" s="16" t="s">
        <v>4805</v>
      </c>
      <c r="M4587" s="16"/>
      <c r="N4587" s="16" t="s">
        <v>2570</v>
      </c>
      <c r="O4587" s="17">
        <v>40</v>
      </c>
      <c r="P4587" s="17">
        <v>0</v>
      </c>
      <c r="Q4587" s="17">
        <v>0</v>
      </c>
      <c r="R4587" s="18" t="s">
        <v>33</v>
      </c>
      <c r="S4587" s="19">
        <v>60</v>
      </c>
      <c r="T4587" s="19">
        <v>110</v>
      </c>
      <c r="U4587" s="19">
        <v>0.72727272727272729</v>
      </c>
      <c r="V4587" s="19">
        <v>0</v>
      </c>
      <c r="W4587" s="20">
        <v>0.08</v>
      </c>
      <c r="X4587" s="21">
        <v>9.6000000000000014</v>
      </c>
      <c r="Y4587" s="22" t="s">
        <v>33</v>
      </c>
      <c r="Z4587" s="23" t="s">
        <v>62</v>
      </c>
      <c r="AA4587" s="24" t="s">
        <v>67</v>
      </c>
      <c r="AB4587" s="14" t="s">
        <v>67</v>
      </c>
      <c r="AC4587" s="14" t="s">
        <v>67</v>
      </c>
      <c r="AD4587" s="25"/>
      <c r="AE4587" s="26"/>
      <c r="AF4587" s="27"/>
      <c r="AG4587" s="162"/>
      <c r="AH4587" s="162"/>
      <c r="AI4587" s="162"/>
      <c r="AJ4587" s="162"/>
      <c r="AK4587" s="162"/>
      <c r="AL4587" s="162"/>
      <c r="AM4587" s="162"/>
      <c r="AN4587" s="162"/>
      <c r="AO4587" s="162"/>
    </row>
    <row r="4588" spans="1:41" s="309" customFormat="1" ht="16.5" customHeight="1">
      <c r="A4588" s="13" t="s">
        <v>4804</v>
      </c>
      <c r="B4588" s="13"/>
      <c r="C4588" s="189"/>
      <c r="D4588" s="13"/>
      <c r="E4588" s="14" t="s">
        <v>4846</v>
      </c>
      <c r="F4588" s="14" t="s">
        <v>4847</v>
      </c>
      <c r="G4588" s="14" t="s">
        <v>4848</v>
      </c>
      <c r="H4588" s="15">
        <v>2020</v>
      </c>
      <c r="I4588" s="15">
        <v>3</v>
      </c>
      <c r="J4588" s="15">
        <v>0</v>
      </c>
      <c r="K4588" s="15">
        <v>0</v>
      </c>
      <c r="L4588" s="16" t="s">
        <v>4805</v>
      </c>
      <c r="M4588" s="16"/>
      <c r="N4588" s="16" t="s">
        <v>2570</v>
      </c>
      <c r="O4588" s="17">
        <v>40</v>
      </c>
      <c r="P4588" s="17">
        <v>0</v>
      </c>
      <c r="Q4588" s="17">
        <v>0</v>
      </c>
      <c r="R4588" s="18" t="s">
        <v>33</v>
      </c>
      <c r="S4588" s="19">
        <v>60</v>
      </c>
      <c r="T4588" s="19">
        <v>110</v>
      </c>
      <c r="U4588" s="19">
        <v>0.72727272727272729</v>
      </c>
      <c r="V4588" s="19">
        <v>0</v>
      </c>
      <c r="W4588" s="20">
        <v>0.08</v>
      </c>
      <c r="X4588" s="21">
        <v>9.6000000000000014</v>
      </c>
      <c r="Y4588" s="22" t="s">
        <v>33</v>
      </c>
      <c r="Z4588" s="23" t="s">
        <v>62</v>
      </c>
      <c r="AA4588" s="24" t="s">
        <v>67</v>
      </c>
      <c r="AB4588" s="14" t="s">
        <v>67</v>
      </c>
      <c r="AC4588" s="14" t="s">
        <v>67</v>
      </c>
      <c r="AD4588" s="25"/>
      <c r="AE4588" s="26"/>
      <c r="AF4588" s="27"/>
      <c r="AG4588" s="162"/>
      <c r="AH4588" s="162"/>
      <c r="AI4588" s="162"/>
      <c r="AJ4588" s="162"/>
      <c r="AK4588" s="162"/>
      <c r="AL4588" s="162"/>
      <c r="AM4588" s="162"/>
      <c r="AN4588" s="162"/>
      <c r="AO4588" s="162"/>
    </row>
    <row r="4589" spans="1:41" s="309" customFormat="1" ht="16.5" customHeight="1">
      <c r="A4589" s="13" t="s">
        <v>4804</v>
      </c>
      <c r="B4589" s="13"/>
      <c r="C4589" s="189"/>
      <c r="D4589" s="13"/>
      <c r="E4589" s="14" t="s">
        <v>5093</v>
      </c>
      <c r="F4589" s="14" t="s">
        <v>67</v>
      </c>
      <c r="G4589" s="14" t="s">
        <v>5094</v>
      </c>
      <c r="H4589" s="15">
        <v>2004</v>
      </c>
      <c r="I4589" s="15">
        <v>1</v>
      </c>
      <c r="J4589" s="15">
        <v>0</v>
      </c>
      <c r="K4589" s="15">
        <v>0</v>
      </c>
      <c r="L4589" s="16" t="s">
        <v>5076</v>
      </c>
      <c r="M4589" s="16"/>
      <c r="N4589" s="16" t="s">
        <v>2570</v>
      </c>
      <c r="O4589" s="17">
        <v>30</v>
      </c>
      <c r="P4589" s="17">
        <v>0</v>
      </c>
      <c r="Q4589" s="17">
        <v>0</v>
      </c>
      <c r="R4589" s="18" t="s">
        <v>33</v>
      </c>
      <c r="S4589" s="19">
        <v>60</v>
      </c>
      <c r="T4589" s="19">
        <v>110</v>
      </c>
      <c r="U4589" s="19">
        <v>1</v>
      </c>
      <c r="V4589" s="19">
        <v>0</v>
      </c>
      <c r="W4589" s="20">
        <v>0.11</v>
      </c>
      <c r="X4589" s="21">
        <v>3.3</v>
      </c>
      <c r="Y4589" s="22" t="s">
        <v>33</v>
      </c>
      <c r="Z4589" s="23" t="s">
        <v>62</v>
      </c>
      <c r="AA4589" s="24" t="s">
        <v>67</v>
      </c>
      <c r="AB4589" s="14" t="s">
        <v>67</v>
      </c>
      <c r="AC4589" s="14" t="s">
        <v>67</v>
      </c>
      <c r="AD4589" s="25"/>
      <c r="AE4589" s="26"/>
      <c r="AF4589" s="27"/>
      <c r="AG4589" s="162"/>
      <c r="AH4589" s="162"/>
      <c r="AI4589" s="162"/>
      <c r="AJ4589" s="162"/>
      <c r="AK4589" s="162"/>
      <c r="AL4589" s="162"/>
      <c r="AM4589" s="162"/>
      <c r="AN4589" s="162"/>
      <c r="AO4589" s="162"/>
    </row>
    <row r="4590" spans="1:41" s="309" customFormat="1" ht="16.5" customHeight="1">
      <c r="A4590" s="13" t="s">
        <v>4804</v>
      </c>
      <c r="B4590" s="13"/>
      <c r="C4590" s="189"/>
      <c r="D4590" s="13"/>
      <c r="E4590" s="14" t="s">
        <v>5091</v>
      </c>
      <c r="F4590" s="14" t="s">
        <v>67</v>
      </c>
      <c r="G4590" s="14" t="s">
        <v>5092</v>
      </c>
      <c r="H4590" s="15">
        <v>2003</v>
      </c>
      <c r="I4590" s="15">
        <v>1</v>
      </c>
      <c r="J4590" s="15">
        <v>0</v>
      </c>
      <c r="K4590" s="15">
        <v>0</v>
      </c>
      <c r="L4590" s="16" t="s">
        <v>5076</v>
      </c>
      <c r="M4590" s="16"/>
      <c r="N4590" s="16" t="s">
        <v>2570</v>
      </c>
      <c r="O4590" s="17">
        <v>30</v>
      </c>
      <c r="P4590" s="17">
        <v>0</v>
      </c>
      <c r="Q4590" s="17">
        <v>0</v>
      </c>
      <c r="R4590" s="18" t="s">
        <v>33</v>
      </c>
      <c r="S4590" s="19">
        <v>60</v>
      </c>
      <c r="T4590" s="19">
        <v>110</v>
      </c>
      <c r="U4590" s="19">
        <v>1</v>
      </c>
      <c r="V4590" s="19">
        <v>0</v>
      </c>
      <c r="W4590" s="20">
        <v>0.11</v>
      </c>
      <c r="X4590" s="21">
        <v>3.3</v>
      </c>
      <c r="Y4590" s="22" t="s">
        <v>33</v>
      </c>
      <c r="Z4590" s="23" t="s">
        <v>62</v>
      </c>
      <c r="AA4590" s="24" t="s">
        <v>67</v>
      </c>
      <c r="AB4590" s="14" t="s">
        <v>67</v>
      </c>
      <c r="AC4590" s="14" t="s">
        <v>67</v>
      </c>
      <c r="AD4590" s="25"/>
      <c r="AE4590" s="26"/>
      <c r="AF4590" s="27"/>
      <c r="AG4590" s="162"/>
      <c r="AH4590" s="162"/>
      <c r="AI4590" s="162"/>
      <c r="AJ4590" s="162"/>
      <c r="AK4590" s="162"/>
      <c r="AL4590" s="162"/>
      <c r="AM4590" s="162"/>
      <c r="AN4590" s="162"/>
      <c r="AO4590" s="162"/>
    </row>
    <row r="4591" spans="1:41" s="309" customFormat="1" ht="16.5" customHeight="1">
      <c r="A4591" s="13" t="s">
        <v>4804</v>
      </c>
      <c r="B4591" s="13"/>
      <c r="C4591" s="189"/>
      <c r="D4591" s="13"/>
      <c r="E4591" s="14" t="s">
        <v>5219</v>
      </c>
      <c r="F4591" s="14" t="s">
        <v>67</v>
      </c>
      <c r="G4591" s="14" t="s">
        <v>67</v>
      </c>
      <c r="H4591" s="15">
        <v>2002</v>
      </c>
      <c r="I4591" s="15">
        <v>1</v>
      </c>
      <c r="J4591" s="15">
        <v>0</v>
      </c>
      <c r="K4591" s="15">
        <v>0</v>
      </c>
      <c r="L4591" s="16" t="s">
        <v>5192</v>
      </c>
      <c r="M4591" s="16"/>
      <c r="N4591" s="16" t="s">
        <v>2570</v>
      </c>
      <c r="O4591" s="17">
        <v>32</v>
      </c>
      <c r="P4591" s="17">
        <v>0</v>
      </c>
      <c r="Q4591" s="17">
        <v>0</v>
      </c>
      <c r="R4591" s="18" t="s">
        <v>33</v>
      </c>
      <c r="S4591" s="19">
        <v>60</v>
      </c>
      <c r="T4591" s="19">
        <v>110</v>
      </c>
      <c r="U4591" s="19">
        <v>1</v>
      </c>
      <c r="V4591" s="19">
        <v>0</v>
      </c>
      <c r="W4591" s="20">
        <v>0.11</v>
      </c>
      <c r="X4591" s="21">
        <v>3.52</v>
      </c>
      <c r="Y4591" s="22" t="s">
        <v>33</v>
      </c>
      <c r="Z4591" s="23" t="s">
        <v>62</v>
      </c>
      <c r="AA4591" s="24" t="s">
        <v>67</v>
      </c>
      <c r="AB4591" s="14" t="s">
        <v>67</v>
      </c>
      <c r="AC4591" s="14" t="s">
        <v>67</v>
      </c>
      <c r="AD4591" s="25"/>
      <c r="AE4591" s="26"/>
      <c r="AF4591" s="27"/>
      <c r="AG4591" s="162"/>
      <c r="AH4591" s="162"/>
      <c r="AI4591" s="162"/>
      <c r="AJ4591" s="162"/>
      <c r="AK4591" s="162"/>
      <c r="AL4591" s="162"/>
      <c r="AM4591" s="162"/>
      <c r="AN4591" s="162"/>
      <c r="AO4591" s="162"/>
    </row>
    <row r="4592" spans="1:41" s="309" customFormat="1" ht="16.5" customHeight="1">
      <c r="A4592" s="13" t="s">
        <v>4804</v>
      </c>
      <c r="B4592" s="13"/>
      <c r="C4592" s="189"/>
      <c r="D4592" s="13"/>
      <c r="E4592" s="14" t="s">
        <v>5220</v>
      </c>
      <c r="F4592" s="14" t="s">
        <v>67</v>
      </c>
      <c r="G4592" s="14" t="s">
        <v>5221</v>
      </c>
      <c r="H4592" s="15">
        <v>2002</v>
      </c>
      <c r="I4592" s="15">
        <v>1</v>
      </c>
      <c r="J4592" s="15">
        <v>0</v>
      </c>
      <c r="K4592" s="15">
        <v>0</v>
      </c>
      <c r="L4592" s="16" t="s">
        <v>5192</v>
      </c>
      <c r="M4592" s="16"/>
      <c r="N4592" s="16" t="s">
        <v>2570</v>
      </c>
      <c r="O4592" s="17">
        <v>32</v>
      </c>
      <c r="P4592" s="17">
        <v>0</v>
      </c>
      <c r="Q4592" s="17">
        <v>0</v>
      </c>
      <c r="R4592" s="18" t="s">
        <v>33</v>
      </c>
      <c r="S4592" s="19">
        <v>60</v>
      </c>
      <c r="T4592" s="19">
        <v>110</v>
      </c>
      <c r="U4592" s="19">
        <v>1</v>
      </c>
      <c r="V4592" s="19">
        <v>0</v>
      </c>
      <c r="W4592" s="20">
        <v>0.11</v>
      </c>
      <c r="X4592" s="21">
        <v>3.52</v>
      </c>
      <c r="Y4592" s="22" t="s">
        <v>33</v>
      </c>
      <c r="Z4592" s="23" t="s">
        <v>62</v>
      </c>
      <c r="AA4592" s="24" t="s">
        <v>67</v>
      </c>
      <c r="AB4592" s="14" t="s">
        <v>67</v>
      </c>
      <c r="AC4592" s="14" t="s">
        <v>67</v>
      </c>
      <c r="AD4592" s="25"/>
      <c r="AE4592" s="26"/>
      <c r="AF4592" s="27"/>
      <c r="AG4592" s="162"/>
      <c r="AH4592" s="162"/>
      <c r="AI4592" s="162"/>
      <c r="AJ4592" s="162"/>
      <c r="AK4592" s="162"/>
      <c r="AL4592" s="162"/>
      <c r="AM4592" s="162"/>
      <c r="AN4592" s="162"/>
      <c r="AO4592" s="162"/>
    </row>
    <row r="4593" spans="1:41" s="309" customFormat="1" ht="16.5" customHeight="1">
      <c r="A4593" s="13" t="s">
        <v>4804</v>
      </c>
      <c r="B4593" s="13"/>
      <c r="C4593" s="189"/>
      <c r="D4593" s="13"/>
      <c r="E4593" s="14" t="s">
        <v>5216</v>
      </c>
      <c r="F4593" s="14" t="s">
        <v>5210</v>
      </c>
      <c r="G4593" s="14" t="s">
        <v>5217</v>
      </c>
      <c r="H4593" s="15">
        <v>2001</v>
      </c>
      <c r="I4593" s="15">
        <v>1</v>
      </c>
      <c r="J4593" s="15">
        <v>0</v>
      </c>
      <c r="K4593" s="15">
        <v>0</v>
      </c>
      <c r="L4593" s="16" t="s">
        <v>5192</v>
      </c>
      <c r="M4593" s="16"/>
      <c r="N4593" s="16" t="s">
        <v>2570</v>
      </c>
      <c r="O4593" s="17">
        <v>32</v>
      </c>
      <c r="P4593" s="17">
        <v>0</v>
      </c>
      <c r="Q4593" s="17">
        <v>0</v>
      </c>
      <c r="R4593" s="18" t="s">
        <v>33</v>
      </c>
      <c r="S4593" s="19">
        <v>60</v>
      </c>
      <c r="T4593" s="19">
        <v>110</v>
      </c>
      <c r="U4593" s="19">
        <v>1</v>
      </c>
      <c r="V4593" s="19">
        <v>0</v>
      </c>
      <c r="W4593" s="20">
        <v>0.11</v>
      </c>
      <c r="X4593" s="21">
        <v>3.52</v>
      </c>
      <c r="Y4593" s="22" t="s">
        <v>33</v>
      </c>
      <c r="Z4593" s="23" t="s">
        <v>62</v>
      </c>
      <c r="AA4593" s="24" t="s">
        <v>67</v>
      </c>
      <c r="AB4593" s="14" t="s">
        <v>67</v>
      </c>
      <c r="AC4593" s="14" t="s">
        <v>67</v>
      </c>
      <c r="AD4593" s="25"/>
      <c r="AE4593" s="26"/>
      <c r="AF4593" s="27"/>
      <c r="AG4593" s="162"/>
      <c r="AH4593" s="162"/>
      <c r="AI4593" s="162"/>
      <c r="AJ4593" s="162"/>
      <c r="AK4593" s="162"/>
      <c r="AL4593" s="162"/>
      <c r="AM4593" s="162"/>
      <c r="AN4593" s="162"/>
      <c r="AO4593" s="162"/>
    </row>
    <row r="4594" spans="1:41" s="309" customFormat="1" ht="16.5" customHeight="1">
      <c r="A4594" s="13" t="s">
        <v>4804</v>
      </c>
      <c r="B4594" s="13"/>
      <c r="C4594" s="189"/>
      <c r="D4594" s="13"/>
      <c r="E4594" s="14" t="s">
        <v>6486</v>
      </c>
      <c r="F4594" s="14" t="s">
        <v>6487</v>
      </c>
      <c r="G4594" s="14" t="s">
        <v>6488</v>
      </c>
      <c r="H4594" s="15">
        <v>2019</v>
      </c>
      <c r="I4594" s="15">
        <v>6</v>
      </c>
      <c r="J4594" s="15">
        <v>0</v>
      </c>
      <c r="K4594" s="15">
        <v>0</v>
      </c>
      <c r="L4594" s="16" t="s">
        <v>4877</v>
      </c>
      <c r="M4594" s="16"/>
      <c r="N4594" s="16" t="s">
        <v>2570</v>
      </c>
      <c r="O4594" s="17">
        <v>8</v>
      </c>
      <c r="P4594" s="17">
        <v>0</v>
      </c>
      <c r="Q4594" s="17">
        <v>0</v>
      </c>
      <c r="R4594" s="18" t="s">
        <v>33</v>
      </c>
      <c r="S4594" s="19">
        <v>60</v>
      </c>
      <c r="T4594" s="19">
        <v>110</v>
      </c>
      <c r="U4594" s="19">
        <v>4</v>
      </c>
      <c r="V4594" s="19">
        <v>0</v>
      </c>
      <c r="W4594" s="20">
        <v>0.44</v>
      </c>
      <c r="X4594" s="21">
        <v>21.12</v>
      </c>
      <c r="Y4594" s="22" t="s">
        <v>33</v>
      </c>
      <c r="Z4594" s="23" t="s">
        <v>62</v>
      </c>
      <c r="AA4594" s="24" t="s">
        <v>67</v>
      </c>
      <c r="AB4594" s="14" t="s">
        <v>67</v>
      </c>
      <c r="AC4594" s="14" t="s">
        <v>67</v>
      </c>
      <c r="AD4594" s="25"/>
      <c r="AE4594" s="26"/>
      <c r="AF4594" s="27"/>
      <c r="AG4594" s="162"/>
      <c r="AH4594" s="162"/>
      <c r="AI4594" s="162"/>
      <c r="AJ4594" s="162"/>
      <c r="AK4594" s="162"/>
      <c r="AL4594" s="162"/>
      <c r="AM4594" s="162"/>
      <c r="AN4594" s="162"/>
      <c r="AO4594" s="162"/>
    </row>
    <row r="4595" spans="1:41" s="309" customFormat="1" ht="16.5" customHeight="1">
      <c r="A4595" s="13" t="s">
        <v>4804</v>
      </c>
      <c r="B4595" s="13"/>
      <c r="C4595" s="189"/>
      <c r="D4595" s="13"/>
      <c r="E4595" s="14" t="s">
        <v>4894</v>
      </c>
      <c r="F4595" s="14" t="s">
        <v>67</v>
      </c>
      <c r="G4595" s="14" t="s">
        <v>67</v>
      </c>
      <c r="H4595" s="15">
        <v>2002</v>
      </c>
      <c r="I4595" s="15">
        <v>2</v>
      </c>
      <c r="J4595" s="15">
        <v>0</v>
      </c>
      <c r="K4595" s="15">
        <v>0</v>
      </c>
      <c r="L4595" s="16" t="s">
        <v>4877</v>
      </c>
      <c r="M4595" s="16"/>
      <c r="N4595" s="16" t="s">
        <v>2570</v>
      </c>
      <c r="O4595" s="17">
        <v>8</v>
      </c>
      <c r="P4595" s="17">
        <v>0</v>
      </c>
      <c r="Q4595" s="17">
        <v>0</v>
      </c>
      <c r="R4595" s="18" t="s">
        <v>33</v>
      </c>
      <c r="S4595" s="19">
        <v>60</v>
      </c>
      <c r="T4595" s="19">
        <v>110</v>
      </c>
      <c r="U4595" s="19">
        <v>4</v>
      </c>
      <c r="V4595" s="19">
        <v>0</v>
      </c>
      <c r="W4595" s="20">
        <v>0.44</v>
      </c>
      <c r="X4595" s="21">
        <v>7.04</v>
      </c>
      <c r="Y4595" s="22" t="s">
        <v>33</v>
      </c>
      <c r="Z4595" s="23" t="s">
        <v>62</v>
      </c>
      <c r="AA4595" s="24" t="s">
        <v>67</v>
      </c>
      <c r="AB4595" s="14" t="s">
        <v>67</v>
      </c>
      <c r="AC4595" s="14" t="s">
        <v>67</v>
      </c>
      <c r="AD4595" s="25"/>
      <c r="AE4595" s="26"/>
      <c r="AF4595" s="27"/>
      <c r="AG4595" s="162"/>
      <c r="AH4595" s="162"/>
      <c r="AI4595" s="162"/>
      <c r="AJ4595" s="162"/>
      <c r="AK4595" s="162"/>
      <c r="AL4595" s="162"/>
      <c r="AM4595" s="162"/>
      <c r="AN4595" s="162"/>
      <c r="AO4595" s="162"/>
    </row>
    <row r="4596" spans="1:41" s="309" customFormat="1" ht="16.5" customHeight="1">
      <c r="A4596" s="13" t="s">
        <v>4804</v>
      </c>
      <c r="B4596" s="13"/>
      <c r="C4596" s="189"/>
      <c r="D4596" s="13"/>
      <c r="E4596" s="14" t="s">
        <v>4894</v>
      </c>
      <c r="F4596" s="14" t="s">
        <v>67</v>
      </c>
      <c r="G4596" s="14" t="s">
        <v>67</v>
      </c>
      <c r="H4596" s="15">
        <v>2008</v>
      </c>
      <c r="I4596" s="15">
        <v>2</v>
      </c>
      <c r="J4596" s="15">
        <v>0</v>
      </c>
      <c r="K4596" s="15">
        <v>0</v>
      </c>
      <c r="L4596" s="16" t="s">
        <v>4877</v>
      </c>
      <c r="M4596" s="16"/>
      <c r="N4596" s="16" t="s">
        <v>2570</v>
      </c>
      <c r="O4596" s="17">
        <v>8</v>
      </c>
      <c r="P4596" s="17">
        <v>0</v>
      </c>
      <c r="Q4596" s="17">
        <v>0</v>
      </c>
      <c r="R4596" s="18" t="s">
        <v>33</v>
      </c>
      <c r="S4596" s="19">
        <v>60</v>
      </c>
      <c r="T4596" s="19">
        <v>110</v>
      </c>
      <c r="U4596" s="19">
        <v>4</v>
      </c>
      <c r="V4596" s="19">
        <v>0</v>
      </c>
      <c r="W4596" s="20">
        <v>0.44</v>
      </c>
      <c r="X4596" s="21">
        <v>7.04</v>
      </c>
      <c r="Y4596" s="22" t="s">
        <v>33</v>
      </c>
      <c r="Z4596" s="23" t="s">
        <v>62</v>
      </c>
      <c r="AA4596" s="24" t="s">
        <v>67</v>
      </c>
      <c r="AB4596" s="14" t="s">
        <v>67</v>
      </c>
      <c r="AC4596" s="14" t="s">
        <v>67</v>
      </c>
      <c r="AD4596" s="25"/>
      <c r="AE4596" s="26"/>
      <c r="AF4596" s="27"/>
      <c r="AG4596" s="162"/>
      <c r="AH4596" s="162"/>
      <c r="AI4596" s="162"/>
      <c r="AJ4596" s="162"/>
      <c r="AK4596" s="162"/>
      <c r="AL4596" s="162"/>
      <c r="AM4596" s="162"/>
      <c r="AN4596" s="162"/>
      <c r="AO4596" s="162"/>
    </row>
    <row r="4597" spans="1:41" s="309" customFormat="1" ht="16.5" customHeight="1">
      <c r="A4597" s="13" t="s">
        <v>4804</v>
      </c>
      <c r="B4597" s="13"/>
      <c r="C4597" s="189"/>
      <c r="D4597" s="13"/>
      <c r="E4597" s="14" t="s">
        <v>1062</v>
      </c>
      <c r="F4597" s="14" t="s">
        <v>67</v>
      </c>
      <c r="G4597" s="14" t="s">
        <v>67</v>
      </c>
      <c r="H4597" s="15">
        <v>2007</v>
      </c>
      <c r="I4597" s="15">
        <v>1</v>
      </c>
      <c r="J4597" s="15">
        <v>0</v>
      </c>
      <c r="K4597" s="15">
        <v>0</v>
      </c>
      <c r="L4597" s="16" t="s">
        <v>4912</v>
      </c>
      <c r="M4597" s="16"/>
      <c r="N4597" s="16" t="s">
        <v>2570</v>
      </c>
      <c r="O4597" s="17">
        <v>2</v>
      </c>
      <c r="P4597" s="17">
        <v>0</v>
      </c>
      <c r="Q4597" s="17">
        <v>0</v>
      </c>
      <c r="R4597" s="18" t="s">
        <v>33</v>
      </c>
      <c r="S4597" s="19">
        <v>60</v>
      </c>
      <c r="T4597" s="19">
        <v>220</v>
      </c>
      <c r="U4597" s="19">
        <v>8</v>
      </c>
      <c r="V4597" s="19">
        <v>0</v>
      </c>
      <c r="W4597" s="20">
        <v>1.76</v>
      </c>
      <c r="X4597" s="21">
        <v>3.52</v>
      </c>
      <c r="Y4597" s="22" t="s">
        <v>33</v>
      </c>
      <c r="Z4597" s="23" t="s">
        <v>62</v>
      </c>
      <c r="AA4597" s="24" t="s">
        <v>67</v>
      </c>
      <c r="AB4597" s="14" t="s">
        <v>67</v>
      </c>
      <c r="AC4597" s="14" t="s">
        <v>67</v>
      </c>
      <c r="AD4597" s="25"/>
      <c r="AE4597" s="26"/>
      <c r="AF4597" s="27"/>
      <c r="AG4597" s="162"/>
      <c r="AH4597" s="162"/>
      <c r="AI4597" s="162"/>
      <c r="AJ4597" s="162"/>
      <c r="AK4597" s="162"/>
      <c r="AL4597" s="162"/>
      <c r="AM4597" s="162"/>
      <c r="AN4597" s="162"/>
      <c r="AO4597" s="162"/>
    </row>
    <row r="4598" spans="1:41" s="309" customFormat="1" ht="16.5" customHeight="1">
      <c r="A4598" s="13" t="s">
        <v>4804</v>
      </c>
      <c r="B4598" s="13"/>
      <c r="C4598" s="189"/>
      <c r="D4598" s="13"/>
      <c r="E4598" s="14" t="s">
        <v>4890</v>
      </c>
      <c r="F4598" s="14" t="s">
        <v>67</v>
      </c>
      <c r="G4598" s="14" t="s">
        <v>67</v>
      </c>
      <c r="H4598" s="15">
        <v>2005</v>
      </c>
      <c r="I4598" s="15">
        <v>2</v>
      </c>
      <c r="J4598" s="15">
        <v>0</v>
      </c>
      <c r="K4598" s="15">
        <v>0</v>
      </c>
      <c r="L4598" s="16" t="s">
        <v>4877</v>
      </c>
      <c r="M4598" s="16"/>
      <c r="N4598" s="16" t="s">
        <v>2570</v>
      </c>
      <c r="O4598" s="17">
        <v>8</v>
      </c>
      <c r="P4598" s="17">
        <v>0</v>
      </c>
      <c r="Q4598" s="17">
        <v>0</v>
      </c>
      <c r="R4598" s="18" t="s">
        <v>33</v>
      </c>
      <c r="S4598" s="19">
        <v>60</v>
      </c>
      <c r="T4598" s="19">
        <v>110</v>
      </c>
      <c r="U4598" s="19">
        <v>4</v>
      </c>
      <c r="V4598" s="19">
        <v>0</v>
      </c>
      <c r="W4598" s="20">
        <v>0.44</v>
      </c>
      <c r="X4598" s="21">
        <v>7.04</v>
      </c>
      <c r="Y4598" s="22" t="s">
        <v>33</v>
      </c>
      <c r="Z4598" s="23" t="s">
        <v>62</v>
      </c>
      <c r="AA4598" s="24" t="s">
        <v>67</v>
      </c>
      <c r="AB4598" s="14" t="s">
        <v>67</v>
      </c>
      <c r="AC4598" s="14" t="s">
        <v>67</v>
      </c>
      <c r="AD4598" s="25"/>
      <c r="AE4598" s="26"/>
      <c r="AF4598" s="27"/>
      <c r="AG4598" s="162"/>
      <c r="AH4598" s="162"/>
      <c r="AI4598" s="162"/>
      <c r="AJ4598" s="162"/>
      <c r="AK4598" s="162"/>
      <c r="AL4598" s="162"/>
      <c r="AM4598" s="162"/>
      <c r="AN4598" s="162"/>
      <c r="AO4598" s="162"/>
    </row>
    <row r="4599" spans="1:41" s="309" customFormat="1" ht="16.5" customHeight="1">
      <c r="A4599" s="13" t="s">
        <v>4804</v>
      </c>
      <c r="B4599" s="13"/>
      <c r="C4599" s="189"/>
      <c r="D4599" s="13"/>
      <c r="E4599" s="14" t="s">
        <v>4890</v>
      </c>
      <c r="F4599" s="14" t="s">
        <v>67</v>
      </c>
      <c r="G4599" s="14" t="s">
        <v>67</v>
      </c>
      <c r="H4599" s="15">
        <v>2008</v>
      </c>
      <c r="I4599" s="15">
        <v>2</v>
      </c>
      <c r="J4599" s="15">
        <v>0</v>
      </c>
      <c r="K4599" s="15">
        <v>0</v>
      </c>
      <c r="L4599" s="16" t="s">
        <v>4877</v>
      </c>
      <c r="M4599" s="16"/>
      <c r="N4599" s="16" t="s">
        <v>2570</v>
      </c>
      <c r="O4599" s="17">
        <v>8</v>
      </c>
      <c r="P4599" s="17">
        <v>0</v>
      </c>
      <c r="Q4599" s="17">
        <v>0</v>
      </c>
      <c r="R4599" s="18" t="s">
        <v>33</v>
      </c>
      <c r="S4599" s="19">
        <v>60</v>
      </c>
      <c r="T4599" s="19">
        <v>110</v>
      </c>
      <c r="U4599" s="19">
        <v>4</v>
      </c>
      <c r="V4599" s="19">
        <v>0</v>
      </c>
      <c r="W4599" s="20">
        <v>0.44</v>
      </c>
      <c r="X4599" s="21">
        <v>7.04</v>
      </c>
      <c r="Y4599" s="22" t="s">
        <v>33</v>
      </c>
      <c r="Z4599" s="23" t="s">
        <v>62</v>
      </c>
      <c r="AA4599" s="24" t="s">
        <v>67</v>
      </c>
      <c r="AB4599" s="14" t="s">
        <v>67</v>
      </c>
      <c r="AC4599" s="14" t="s">
        <v>67</v>
      </c>
      <c r="AD4599" s="25"/>
      <c r="AE4599" s="26"/>
      <c r="AF4599" s="27"/>
      <c r="AG4599" s="162"/>
      <c r="AH4599" s="162"/>
      <c r="AI4599" s="162"/>
      <c r="AJ4599" s="162"/>
      <c r="AK4599" s="162"/>
      <c r="AL4599" s="162"/>
      <c r="AM4599" s="162"/>
      <c r="AN4599" s="162"/>
      <c r="AO4599" s="162"/>
    </row>
    <row r="4600" spans="1:41" s="309" customFormat="1" ht="16.5" customHeight="1">
      <c r="A4600" s="13" t="s">
        <v>4804</v>
      </c>
      <c r="B4600" s="13"/>
      <c r="C4600" s="189"/>
      <c r="D4600" s="13"/>
      <c r="E4600" s="14" t="s">
        <v>4890</v>
      </c>
      <c r="F4600" s="14" t="s">
        <v>4895</v>
      </c>
      <c r="G4600" s="14" t="s">
        <v>4896</v>
      </c>
      <c r="H4600" s="15">
        <v>2009</v>
      </c>
      <c r="I4600" s="15">
        <v>2</v>
      </c>
      <c r="J4600" s="15">
        <v>0</v>
      </c>
      <c r="K4600" s="15">
        <v>0</v>
      </c>
      <c r="L4600" s="16" t="s">
        <v>4877</v>
      </c>
      <c r="M4600" s="16"/>
      <c r="N4600" s="16" t="s">
        <v>2570</v>
      </c>
      <c r="O4600" s="17">
        <v>8</v>
      </c>
      <c r="P4600" s="17">
        <v>0</v>
      </c>
      <c r="Q4600" s="17">
        <v>0</v>
      </c>
      <c r="R4600" s="18" t="s">
        <v>33</v>
      </c>
      <c r="S4600" s="19">
        <v>60</v>
      </c>
      <c r="T4600" s="19">
        <v>110</v>
      </c>
      <c r="U4600" s="19">
        <v>4</v>
      </c>
      <c r="V4600" s="19">
        <v>0</v>
      </c>
      <c r="W4600" s="20">
        <v>0.44</v>
      </c>
      <c r="X4600" s="21">
        <v>7.04</v>
      </c>
      <c r="Y4600" s="22" t="s">
        <v>33</v>
      </c>
      <c r="Z4600" s="23" t="s">
        <v>62</v>
      </c>
      <c r="AA4600" s="24" t="s">
        <v>67</v>
      </c>
      <c r="AB4600" s="14" t="s">
        <v>67</v>
      </c>
      <c r="AC4600" s="14" t="s">
        <v>67</v>
      </c>
      <c r="AD4600" s="25"/>
      <c r="AE4600" s="26"/>
      <c r="AF4600" s="27"/>
      <c r="AG4600" s="162"/>
      <c r="AH4600" s="162"/>
      <c r="AI4600" s="162"/>
      <c r="AJ4600" s="162"/>
      <c r="AK4600" s="162"/>
      <c r="AL4600" s="162"/>
      <c r="AM4600" s="162"/>
      <c r="AN4600" s="162"/>
      <c r="AO4600" s="162"/>
    </row>
    <row r="4601" spans="1:41" s="309" customFormat="1" ht="16.5" customHeight="1">
      <c r="A4601" s="13" t="s">
        <v>4804</v>
      </c>
      <c r="B4601" s="13"/>
      <c r="C4601" s="189"/>
      <c r="D4601" s="13"/>
      <c r="E4601" s="14" t="s">
        <v>4917</v>
      </c>
      <c r="F4601" s="14" t="s">
        <v>67</v>
      </c>
      <c r="G4601" s="14" t="s">
        <v>67</v>
      </c>
      <c r="H4601" s="15">
        <v>2005</v>
      </c>
      <c r="I4601" s="15">
        <v>1</v>
      </c>
      <c r="J4601" s="15">
        <v>0</v>
      </c>
      <c r="K4601" s="15">
        <v>0</v>
      </c>
      <c r="L4601" s="16" t="s">
        <v>4912</v>
      </c>
      <c r="M4601" s="16"/>
      <c r="N4601" s="16" t="s">
        <v>2570</v>
      </c>
      <c r="O4601" s="17">
        <v>2</v>
      </c>
      <c r="P4601" s="17">
        <v>0</v>
      </c>
      <c r="Q4601" s="17">
        <v>0</v>
      </c>
      <c r="R4601" s="18" t="s">
        <v>33</v>
      </c>
      <c r="S4601" s="19">
        <v>60</v>
      </c>
      <c r="T4601" s="19">
        <v>220</v>
      </c>
      <c r="U4601" s="19">
        <v>8</v>
      </c>
      <c r="V4601" s="19">
        <v>0</v>
      </c>
      <c r="W4601" s="20">
        <v>1.76</v>
      </c>
      <c r="X4601" s="21">
        <v>3.52</v>
      </c>
      <c r="Y4601" s="22" t="s">
        <v>33</v>
      </c>
      <c r="Z4601" s="23" t="s">
        <v>62</v>
      </c>
      <c r="AA4601" s="24" t="s">
        <v>67</v>
      </c>
      <c r="AB4601" s="14" t="s">
        <v>67</v>
      </c>
      <c r="AC4601" s="14" t="s">
        <v>67</v>
      </c>
      <c r="AD4601" s="25"/>
      <c r="AE4601" s="26"/>
      <c r="AF4601" s="27"/>
      <c r="AG4601" s="162"/>
      <c r="AH4601" s="162"/>
      <c r="AI4601" s="162"/>
      <c r="AJ4601" s="162"/>
      <c r="AK4601" s="162"/>
      <c r="AL4601" s="162"/>
      <c r="AM4601" s="162"/>
      <c r="AN4601" s="162"/>
      <c r="AO4601" s="162"/>
    </row>
    <row r="4602" spans="1:41" s="309" customFormat="1" ht="16.5" customHeight="1">
      <c r="A4602" s="13" t="s">
        <v>4804</v>
      </c>
      <c r="B4602" s="13"/>
      <c r="C4602" s="189"/>
      <c r="D4602" s="13"/>
      <c r="E4602" s="14" t="s">
        <v>4901</v>
      </c>
      <c r="F4602" s="14" t="s">
        <v>67</v>
      </c>
      <c r="G4602" s="14" t="s">
        <v>67</v>
      </c>
      <c r="H4602" s="15">
        <v>2002</v>
      </c>
      <c r="I4602" s="15">
        <v>1</v>
      </c>
      <c r="J4602" s="15">
        <v>0</v>
      </c>
      <c r="K4602" s="15">
        <v>0</v>
      </c>
      <c r="L4602" s="16" t="s">
        <v>4877</v>
      </c>
      <c r="M4602" s="16"/>
      <c r="N4602" s="16" t="s">
        <v>2570</v>
      </c>
      <c r="O4602" s="17">
        <v>8</v>
      </c>
      <c r="P4602" s="17">
        <v>0</v>
      </c>
      <c r="Q4602" s="17">
        <v>0</v>
      </c>
      <c r="R4602" s="18" t="s">
        <v>33</v>
      </c>
      <c r="S4602" s="19">
        <v>60</v>
      </c>
      <c r="T4602" s="19">
        <v>110</v>
      </c>
      <c r="U4602" s="19">
        <v>4</v>
      </c>
      <c r="V4602" s="19">
        <v>0</v>
      </c>
      <c r="W4602" s="20">
        <v>0.44</v>
      </c>
      <c r="X4602" s="21">
        <v>3.52</v>
      </c>
      <c r="Y4602" s="22" t="s">
        <v>33</v>
      </c>
      <c r="Z4602" s="23" t="s">
        <v>62</v>
      </c>
      <c r="AA4602" s="24" t="s">
        <v>67</v>
      </c>
      <c r="AB4602" s="14" t="s">
        <v>67</v>
      </c>
      <c r="AC4602" s="14" t="s">
        <v>67</v>
      </c>
      <c r="AD4602" s="25"/>
      <c r="AE4602" s="26"/>
      <c r="AF4602" s="27"/>
      <c r="AG4602" s="162"/>
      <c r="AH4602" s="162"/>
      <c r="AI4602" s="162"/>
      <c r="AJ4602" s="162"/>
      <c r="AK4602" s="162"/>
      <c r="AL4602" s="162"/>
      <c r="AM4602" s="162"/>
      <c r="AN4602" s="162"/>
      <c r="AO4602" s="162"/>
    </row>
    <row r="4603" spans="1:41" s="309" customFormat="1" ht="16.5" customHeight="1">
      <c r="A4603" s="13" t="s">
        <v>4804</v>
      </c>
      <c r="B4603" s="13"/>
      <c r="C4603" s="189"/>
      <c r="D4603" s="13"/>
      <c r="E4603" s="14" t="s">
        <v>5222</v>
      </c>
      <c r="F4603" s="14" t="s">
        <v>5210</v>
      </c>
      <c r="G4603" s="14" t="s">
        <v>5223</v>
      </c>
      <c r="H4603" s="15">
        <v>2005</v>
      </c>
      <c r="I4603" s="15">
        <v>1</v>
      </c>
      <c r="J4603" s="15">
        <v>0</v>
      </c>
      <c r="K4603" s="15">
        <v>0</v>
      </c>
      <c r="L4603" s="16" t="s">
        <v>5192</v>
      </c>
      <c r="M4603" s="16"/>
      <c r="N4603" s="16" t="s">
        <v>2570</v>
      </c>
      <c r="O4603" s="17">
        <v>32</v>
      </c>
      <c r="P4603" s="17">
        <v>0</v>
      </c>
      <c r="Q4603" s="17">
        <v>0</v>
      </c>
      <c r="R4603" s="18" t="s">
        <v>33</v>
      </c>
      <c r="S4603" s="19">
        <v>60</v>
      </c>
      <c r="T4603" s="19">
        <v>110</v>
      </c>
      <c r="U4603" s="19">
        <v>1</v>
      </c>
      <c r="V4603" s="19">
        <v>0</v>
      </c>
      <c r="W4603" s="20">
        <v>0.11</v>
      </c>
      <c r="X4603" s="21">
        <v>3.52</v>
      </c>
      <c r="Y4603" s="22" t="s">
        <v>33</v>
      </c>
      <c r="Z4603" s="23" t="s">
        <v>9052</v>
      </c>
      <c r="AA4603" s="24" t="s">
        <v>67</v>
      </c>
      <c r="AB4603" s="14" t="s">
        <v>67</v>
      </c>
      <c r="AC4603" s="14" t="s">
        <v>67</v>
      </c>
      <c r="AD4603" s="25"/>
      <c r="AE4603" s="26"/>
      <c r="AF4603" s="27"/>
      <c r="AG4603" s="162"/>
      <c r="AH4603" s="162"/>
      <c r="AI4603" s="162"/>
      <c r="AJ4603" s="162"/>
      <c r="AK4603" s="162"/>
      <c r="AL4603" s="162"/>
      <c r="AM4603" s="162"/>
      <c r="AN4603" s="162"/>
      <c r="AO4603" s="162"/>
    </row>
    <row r="4604" spans="1:41" s="309" customFormat="1" ht="16.5" customHeight="1">
      <c r="A4604" s="13" t="s">
        <v>4804</v>
      </c>
      <c r="B4604" s="13"/>
      <c r="C4604" s="189"/>
      <c r="D4604" s="13"/>
      <c r="E4604" s="14" t="s">
        <v>1732</v>
      </c>
      <c r="F4604" s="14" t="s">
        <v>5210</v>
      </c>
      <c r="G4604" s="14" t="s">
        <v>5218</v>
      </c>
      <c r="H4604" s="15">
        <v>2001</v>
      </c>
      <c r="I4604" s="15">
        <v>1</v>
      </c>
      <c r="J4604" s="15">
        <v>0</v>
      </c>
      <c r="K4604" s="15">
        <v>0</v>
      </c>
      <c r="L4604" s="16" t="s">
        <v>5192</v>
      </c>
      <c r="M4604" s="16"/>
      <c r="N4604" s="16" t="s">
        <v>2570</v>
      </c>
      <c r="O4604" s="17">
        <v>32</v>
      </c>
      <c r="P4604" s="17">
        <v>0</v>
      </c>
      <c r="Q4604" s="17">
        <v>0</v>
      </c>
      <c r="R4604" s="18" t="s">
        <v>33</v>
      </c>
      <c r="S4604" s="19">
        <v>60</v>
      </c>
      <c r="T4604" s="19">
        <v>110</v>
      </c>
      <c r="U4604" s="19">
        <v>1</v>
      </c>
      <c r="V4604" s="19">
        <v>0</v>
      </c>
      <c r="W4604" s="20">
        <v>0.11</v>
      </c>
      <c r="X4604" s="21">
        <v>3.52</v>
      </c>
      <c r="Y4604" s="22" t="s">
        <v>33</v>
      </c>
      <c r="Z4604" s="23" t="s">
        <v>9063</v>
      </c>
      <c r="AA4604" s="24" t="s">
        <v>67</v>
      </c>
      <c r="AB4604" s="14" t="s">
        <v>67</v>
      </c>
      <c r="AC4604" s="14" t="s">
        <v>67</v>
      </c>
      <c r="AD4604" s="25"/>
      <c r="AE4604" s="26"/>
      <c r="AF4604" s="27"/>
      <c r="AG4604" s="162"/>
      <c r="AH4604" s="162"/>
      <c r="AI4604" s="162"/>
      <c r="AJ4604" s="162"/>
      <c r="AK4604" s="162"/>
      <c r="AL4604" s="162"/>
      <c r="AM4604" s="162"/>
      <c r="AN4604" s="162"/>
      <c r="AO4604" s="162"/>
    </row>
    <row r="4605" spans="1:41" s="309" customFormat="1" ht="16.5" customHeight="1">
      <c r="A4605" s="13" t="s">
        <v>4804</v>
      </c>
      <c r="B4605" s="13"/>
      <c r="C4605" s="189"/>
      <c r="D4605" s="13"/>
      <c r="E4605" s="14" t="s">
        <v>5087</v>
      </c>
      <c r="F4605" s="14" t="s">
        <v>67</v>
      </c>
      <c r="G4605" s="14" t="s">
        <v>5088</v>
      </c>
      <c r="H4605" s="15">
        <v>2002</v>
      </c>
      <c r="I4605" s="15">
        <v>1</v>
      </c>
      <c r="J4605" s="15">
        <v>0</v>
      </c>
      <c r="K4605" s="15">
        <v>0</v>
      </c>
      <c r="L4605" s="16" t="s">
        <v>5076</v>
      </c>
      <c r="M4605" s="16"/>
      <c r="N4605" s="16" t="s">
        <v>2570</v>
      </c>
      <c r="O4605" s="17">
        <v>30</v>
      </c>
      <c r="P4605" s="17">
        <v>0</v>
      </c>
      <c r="Q4605" s="17">
        <v>0</v>
      </c>
      <c r="R4605" s="18" t="s">
        <v>33</v>
      </c>
      <c r="S4605" s="19">
        <v>60</v>
      </c>
      <c r="T4605" s="19">
        <v>110</v>
      </c>
      <c r="U4605" s="19">
        <v>1.2</v>
      </c>
      <c r="V4605" s="19">
        <v>0</v>
      </c>
      <c r="W4605" s="20">
        <v>0.13200000000000001</v>
      </c>
      <c r="X4605" s="21">
        <v>3.96</v>
      </c>
      <c r="Y4605" s="22" t="s">
        <v>33</v>
      </c>
      <c r="Z4605" s="23" t="s">
        <v>62</v>
      </c>
      <c r="AA4605" s="24" t="s">
        <v>67</v>
      </c>
      <c r="AB4605" s="14" t="s">
        <v>67</v>
      </c>
      <c r="AC4605" s="14" t="s">
        <v>67</v>
      </c>
      <c r="AD4605" s="25"/>
      <c r="AE4605" s="26"/>
      <c r="AF4605" s="27"/>
      <c r="AG4605" s="162"/>
      <c r="AH4605" s="162"/>
      <c r="AI4605" s="162"/>
      <c r="AJ4605" s="162"/>
      <c r="AK4605" s="162"/>
      <c r="AL4605" s="162"/>
      <c r="AM4605" s="162"/>
      <c r="AN4605" s="162"/>
      <c r="AO4605" s="162"/>
    </row>
    <row r="4606" spans="1:41" s="309" customFormat="1" ht="16.5" customHeight="1">
      <c r="A4606" s="13" t="s">
        <v>4804</v>
      </c>
      <c r="B4606" s="13"/>
      <c r="C4606" s="189"/>
      <c r="D4606" s="13"/>
      <c r="E4606" s="14" t="s">
        <v>778</v>
      </c>
      <c r="F4606" s="14" t="s">
        <v>445</v>
      </c>
      <c r="G4606" s="14" t="s">
        <v>5090</v>
      </c>
      <c r="H4606" s="15">
        <v>2009</v>
      </c>
      <c r="I4606" s="15">
        <v>1</v>
      </c>
      <c r="J4606" s="15">
        <v>0</v>
      </c>
      <c r="K4606" s="15">
        <v>0</v>
      </c>
      <c r="L4606" s="16" t="s">
        <v>5076</v>
      </c>
      <c r="M4606" s="16"/>
      <c r="N4606" s="16" t="s">
        <v>2570</v>
      </c>
      <c r="O4606" s="17">
        <v>30</v>
      </c>
      <c r="P4606" s="17">
        <v>0</v>
      </c>
      <c r="Q4606" s="17">
        <v>0</v>
      </c>
      <c r="R4606" s="18" t="s">
        <v>33</v>
      </c>
      <c r="S4606" s="19">
        <v>60</v>
      </c>
      <c r="T4606" s="19">
        <v>110</v>
      </c>
      <c r="U4606" s="19">
        <v>1.2</v>
      </c>
      <c r="V4606" s="19">
        <v>0</v>
      </c>
      <c r="W4606" s="20">
        <v>0.13200000000000001</v>
      </c>
      <c r="X4606" s="21">
        <v>3.96</v>
      </c>
      <c r="Y4606" s="22" t="s">
        <v>33</v>
      </c>
      <c r="Z4606" s="23" t="s">
        <v>62</v>
      </c>
      <c r="AA4606" s="24" t="s">
        <v>67</v>
      </c>
      <c r="AB4606" s="14" t="s">
        <v>67</v>
      </c>
      <c r="AC4606" s="14" t="s">
        <v>67</v>
      </c>
      <c r="AD4606" s="25"/>
      <c r="AE4606" s="26"/>
      <c r="AF4606" s="27"/>
      <c r="AG4606" s="162"/>
      <c r="AH4606" s="162"/>
      <c r="AI4606" s="162"/>
      <c r="AJ4606" s="162"/>
      <c r="AK4606" s="162"/>
      <c r="AL4606" s="162"/>
      <c r="AM4606" s="162"/>
      <c r="AN4606" s="162"/>
      <c r="AO4606" s="162"/>
    </row>
    <row r="4607" spans="1:41" s="309" customFormat="1" ht="16.5" customHeight="1">
      <c r="A4607" s="13" t="s">
        <v>4804</v>
      </c>
      <c r="B4607" s="13"/>
      <c r="C4607" s="189"/>
      <c r="D4607" s="13"/>
      <c r="E4607" s="14" t="s">
        <v>1907</v>
      </c>
      <c r="F4607" s="14" t="s">
        <v>67</v>
      </c>
      <c r="G4607" s="14" t="s">
        <v>5089</v>
      </c>
      <c r="H4607" s="15">
        <v>2008</v>
      </c>
      <c r="I4607" s="15">
        <v>1</v>
      </c>
      <c r="J4607" s="15">
        <v>0</v>
      </c>
      <c r="K4607" s="15">
        <v>0</v>
      </c>
      <c r="L4607" s="16" t="s">
        <v>5076</v>
      </c>
      <c r="M4607" s="16"/>
      <c r="N4607" s="16" t="s">
        <v>2570</v>
      </c>
      <c r="O4607" s="17">
        <v>30</v>
      </c>
      <c r="P4607" s="17">
        <v>0</v>
      </c>
      <c r="Q4607" s="17">
        <v>0</v>
      </c>
      <c r="R4607" s="18" t="s">
        <v>33</v>
      </c>
      <c r="S4607" s="19">
        <v>60</v>
      </c>
      <c r="T4607" s="19">
        <v>110</v>
      </c>
      <c r="U4607" s="19">
        <v>1.2</v>
      </c>
      <c r="V4607" s="19">
        <v>0</v>
      </c>
      <c r="W4607" s="20">
        <v>0.13200000000000001</v>
      </c>
      <c r="X4607" s="21">
        <v>3.96</v>
      </c>
      <c r="Y4607" s="22" t="s">
        <v>33</v>
      </c>
      <c r="Z4607" s="23" t="s">
        <v>62</v>
      </c>
      <c r="AA4607" s="24" t="s">
        <v>67</v>
      </c>
      <c r="AB4607" s="14" t="s">
        <v>67</v>
      </c>
      <c r="AC4607" s="14" t="s">
        <v>67</v>
      </c>
      <c r="AD4607" s="25"/>
      <c r="AE4607" s="26"/>
      <c r="AF4607" s="27"/>
      <c r="AG4607" s="162"/>
      <c r="AH4607" s="162"/>
      <c r="AI4607" s="162"/>
      <c r="AJ4607" s="162"/>
      <c r="AK4607" s="162"/>
      <c r="AL4607" s="162"/>
      <c r="AM4607" s="162"/>
      <c r="AN4607" s="162"/>
      <c r="AO4607" s="162"/>
    </row>
    <row r="4608" spans="1:41" s="309" customFormat="1" ht="16.5" customHeight="1">
      <c r="A4608" s="13" t="s">
        <v>4804</v>
      </c>
      <c r="B4608" s="13"/>
      <c r="C4608" s="189"/>
      <c r="D4608" s="13"/>
      <c r="E4608" s="14" t="s">
        <v>5003</v>
      </c>
      <c r="F4608" s="14" t="s">
        <v>67</v>
      </c>
      <c r="G4608" s="14" t="s">
        <v>67</v>
      </c>
      <c r="H4608" s="15">
        <v>2008</v>
      </c>
      <c r="I4608" s="15">
        <v>1</v>
      </c>
      <c r="J4608" s="15">
        <v>0</v>
      </c>
      <c r="K4608" s="15">
        <v>0</v>
      </c>
      <c r="L4608" s="16" t="s">
        <v>4982</v>
      </c>
      <c r="M4608" s="16"/>
      <c r="N4608" s="16" t="s">
        <v>2570</v>
      </c>
      <c r="O4608" s="17">
        <v>36</v>
      </c>
      <c r="P4608" s="17">
        <v>0</v>
      </c>
      <c r="Q4608" s="17">
        <v>0</v>
      </c>
      <c r="R4608" s="18" t="s">
        <v>33</v>
      </c>
      <c r="S4608" s="19">
        <v>60</v>
      </c>
      <c r="T4608" s="19">
        <v>115</v>
      </c>
      <c r="U4608" s="19">
        <v>1</v>
      </c>
      <c r="V4608" s="19">
        <v>0</v>
      </c>
      <c r="W4608" s="20">
        <v>0.115</v>
      </c>
      <c r="X4608" s="21">
        <v>4.1400000000000006</v>
      </c>
      <c r="Y4608" s="22" t="s">
        <v>33</v>
      </c>
      <c r="Z4608" s="23" t="s">
        <v>62</v>
      </c>
      <c r="AA4608" s="24" t="s">
        <v>67</v>
      </c>
      <c r="AB4608" s="14" t="s">
        <v>67</v>
      </c>
      <c r="AC4608" s="14" t="s">
        <v>67</v>
      </c>
      <c r="AD4608" s="25"/>
      <c r="AE4608" s="26"/>
      <c r="AF4608" s="27"/>
      <c r="AG4608" s="162"/>
      <c r="AH4608" s="162"/>
      <c r="AI4608" s="162"/>
      <c r="AJ4608" s="162"/>
      <c r="AK4608" s="162"/>
      <c r="AL4608" s="162"/>
      <c r="AM4608" s="162"/>
      <c r="AN4608" s="162"/>
      <c r="AO4608" s="162"/>
    </row>
    <row r="4609" spans="1:41" s="309" customFormat="1" ht="16.5" customHeight="1">
      <c r="A4609" s="13" t="s">
        <v>4804</v>
      </c>
      <c r="B4609" s="13"/>
      <c r="C4609" s="189"/>
      <c r="D4609" s="13"/>
      <c r="E4609" s="14" t="s">
        <v>4853</v>
      </c>
      <c r="F4609" s="14" t="s">
        <v>4854</v>
      </c>
      <c r="G4609" s="14" t="s">
        <v>67</v>
      </c>
      <c r="H4609" s="15">
        <v>2015</v>
      </c>
      <c r="I4609" s="15">
        <v>1</v>
      </c>
      <c r="J4609" s="15">
        <v>0</v>
      </c>
      <c r="K4609" s="15">
        <v>0</v>
      </c>
      <c r="L4609" s="16" t="s">
        <v>4805</v>
      </c>
      <c r="M4609" s="16"/>
      <c r="N4609" s="16" t="s">
        <v>2570</v>
      </c>
      <c r="O4609" s="17">
        <v>40</v>
      </c>
      <c r="P4609" s="17">
        <v>0</v>
      </c>
      <c r="Q4609" s="17">
        <v>0</v>
      </c>
      <c r="R4609" s="18" t="s">
        <v>33</v>
      </c>
      <c r="S4609" s="19">
        <v>60</v>
      </c>
      <c r="T4609" s="19">
        <v>110</v>
      </c>
      <c r="U4609" s="19">
        <v>1</v>
      </c>
      <c r="V4609" s="19">
        <v>0</v>
      </c>
      <c r="W4609" s="20">
        <v>0.11</v>
      </c>
      <c r="X4609" s="21">
        <v>4.4000000000000004</v>
      </c>
      <c r="Y4609" s="22" t="s">
        <v>33</v>
      </c>
      <c r="Z4609" s="23" t="s">
        <v>62</v>
      </c>
      <c r="AA4609" s="24" t="s">
        <v>67</v>
      </c>
      <c r="AB4609" s="14" t="s">
        <v>67</v>
      </c>
      <c r="AC4609" s="14" t="s">
        <v>67</v>
      </c>
      <c r="AD4609" s="25"/>
      <c r="AE4609" s="26"/>
      <c r="AF4609" s="27"/>
      <c r="AG4609" s="162"/>
      <c r="AH4609" s="162"/>
      <c r="AI4609" s="162"/>
      <c r="AJ4609" s="162"/>
      <c r="AK4609" s="162"/>
      <c r="AL4609" s="162"/>
      <c r="AM4609" s="162"/>
      <c r="AN4609" s="162"/>
      <c r="AO4609" s="162"/>
    </row>
    <row r="4610" spans="1:41" s="309" customFormat="1" ht="16.5" customHeight="1">
      <c r="A4610" s="13" t="s">
        <v>4804</v>
      </c>
      <c r="B4610" s="13"/>
      <c r="C4610" s="189"/>
      <c r="D4610" s="13"/>
      <c r="E4610" s="14" t="s">
        <v>5295</v>
      </c>
      <c r="F4610" s="14" t="s">
        <v>67</v>
      </c>
      <c r="G4610" s="14" t="s">
        <v>67</v>
      </c>
      <c r="H4610" s="15">
        <v>2005</v>
      </c>
      <c r="I4610" s="15">
        <v>1</v>
      </c>
      <c r="J4610" s="15">
        <v>0</v>
      </c>
      <c r="K4610" s="15">
        <v>0</v>
      </c>
      <c r="L4610" s="16" t="s">
        <v>5270</v>
      </c>
      <c r="M4610" s="16"/>
      <c r="N4610" s="16" t="s">
        <v>2570</v>
      </c>
      <c r="O4610" s="17">
        <v>10</v>
      </c>
      <c r="P4610" s="17">
        <v>18</v>
      </c>
      <c r="Q4610" s="17">
        <v>5</v>
      </c>
      <c r="R4610" s="18" t="s">
        <v>33</v>
      </c>
      <c r="S4610" s="19">
        <v>60</v>
      </c>
      <c r="T4610" s="19">
        <v>115</v>
      </c>
      <c r="U4610" s="19">
        <v>4</v>
      </c>
      <c r="V4610" s="19">
        <v>0</v>
      </c>
      <c r="W4610" s="20">
        <v>0.46</v>
      </c>
      <c r="X4610" s="21">
        <v>5.0140000000000002</v>
      </c>
      <c r="Y4610" s="22" t="s">
        <v>33</v>
      </c>
      <c r="Z4610" s="23" t="s">
        <v>9052</v>
      </c>
      <c r="AA4610" s="24" t="s">
        <v>67</v>
      </c>
      <c r="AB4610" s="14" t="s">
        <v>67</v>
      </c>
      <c r="AC4610" s="14" t="s">
        <v>67</v>
      </c>
      <c r="AD4610" s="25"/>
      <c r="AE4610" s="26"/>
      <c r="AF4610" s="27"/>
      <c r="AG4610" s="162"/>
      <c r="AH4610" s="162"/>
      <c r="AI4610" s="162"/>
      <c r="AJ4610" s="162"/>
      <c r="AK4610" s="162"/>
      <c r="AL4610" s="162"/>
      <c r="AM4610" s="162"/>
      <c r="AN4610" s="162"/>
      <c r="AO4610" s="162"/>
    </row>
    <row r="4611" spans="1:41" s="309" customFormat="1" ht="16.5" customHeight="1">
      <c r="A4611" s="13" t="s">
        <v>4804</v>
      </c>
      <c r="B4611" s="13"/>
      <c r="C4611" s="189"/>
      <c r="D4611" s="13"/>
      <c r="E4611" s="14" t="s">
        <v>4864</v>
      </c>
      <c r="F4611" s="14" t="s">
        <v>67</v>
      </c>
      <c r="G4611" s="14" t="s">
        <v>67</v>
      </c>
      <c r="H4611" s="15">
        <v>2001</v>
      </c>
      <c r="I4611" s="15">
        <v>1</v>
      </c>
      <c r="J4611" s="15">
        <v>0</v>
      </c>
      <c r="K4611" s="15">
        <v>0</v>
      </c>
      <c r="L4611" s="16" t="s">
        <v>4862</v>
      </c>
      <c r="M4611" s="16"/>
      <c r="N4611" s="16" t="s">
        <v>2570</v>
      </c>
      <c r="O4611" s="17">
        <v>2</v>
      </c>
      <c r="P4611" s="17">
        <v>0</v>
      </c>
      <c r="Q4611" s="17">
        <v>0</v>
      </c>
      <c r="R4611" s="18" t="s">
        <v>33</v>
      </c>
      <c r="S4611" s="19">
        <v>60</v>
      </c>
      <c r="T4611" s="19">
        <v>110</v>
      </c>
      <c r="U4611" s="19">
        <v>23</v>
      </c>
      <c r="V4611" s="19">
        <v>0</v>
      </c>
      <c r="W4611" s="20">
        <v>2.5299999999999998</v>
      </c>
      <c r="X4611" s="21">
        <v>5.0599999999999996</v>
      </c>
      <c r="Y4611" s="22" t="s">
        <v>33</v>
      </c>
      <c r="Z4611" s="23" t="s">
        <v>9052</v>
      </c>
      <c r="AA4611" s="24" t="s">
        <v>67</v>
      </c>
      <c r="AB4611" s="14" t="s">
        <v>67</v>
      </c>
      <c r="AC4611" s="14" t="s">
        <v>67</v>
      </c>
      <c r="AD4611" s="25"/>
      <c r="AE4611" s="26"/>
      <c r="AF4611" s="27"/>
      <c r="AG4611" s="162"/>
      <c r="AH4611" s="162"/>
      <c r="AI4611" s="162"/>
      <c r="AJ4611" s="162"/>
      <c r="AK4611" s="162"/>
      <c r="AL4611" s="162"/>
      <c r="AM4611" s="162"/>
      <c r="AN4611" s="162"/>
      <c r="AO4611" s="162"/>
    </row>
    <row r="4612" spans="1:41" s="309" customFormat="1" ht="16.5" customHeight="1">
      <c r="A4612" s="13" t="s">
        <v>4804</v>
      </c>
      <c r="B4612" s="13"/>
      <c r="C4612" s="189"/>
      <c r="D4612" s="13"/>
      <c r="E4612" s="14" t="s">
        <v>4851</v>
      </c>
      <c r="F4612" s="14" t="s">
        <v>67</v>
      </c>
      <c r="G4612" s="14" t="s">
        <v>67</v>
      </c>
      <c r="H4612" s="15">
        <v>2004</v>
      </c>
      <c r="I4612" s="15">
        <v>1</v>
      </c>
      <c r="J4612" s="15">
        <v>0</v>
      </c>
      <c r="K4612" s="15">
        <v>0</v>
      </c>
      <c r="L4612" s="16" t="s">
        <v>4805</v>
      </c>
      <c r="M4612" s="16"/>
      <c r="N4612" s="16" t="s">
        <v>2570</v>
      </c>
      <c r="O4612" s="17">
        <v>8</v>
      </c>
      <c r="P4612" s="17">
        <v>0</v>
      </c>
      <c r="Q4612" s="17">
        <v>0</v>
      </c>
      <c r="R4612" s="18" t="s">
        <v>33</v>
      </c>
      <c r="S4612" s="19">
        <v>60</v>
      </c>
      <c r="T4612" s="19">
        <v>110</v>
      </c>
      <c r="U4612" s="19">
        <v>6</v>
      </c>
      <c r="V4612" s="19">
        <v>0</v>
      </c>
      <c r="W4612" s="20">
        <v>0.66</v>
      </c>
      <c r="X4612" s="21">
        <v>5.28</v>
      </c>
      <c r="Y4612" s="22" t="s">
        <v>33</v>
      </c>
      <c r="Z4612" s="23" t="s">
        <v>62</v>
      </c>
      <c r="AA4612" s="24" t="s">
        <v>67</v>
      </c>
      <c r="AB4612" s="14" t="s">
        <v>67</v>
      </c>
      <c r="AC4612" s="14" t="s">
        <v>67</v>
      </c>
      <c r="AD4612" s="25"/>
      <c r="AE4612" s="26"/>
      <c r="AF4612" s="27"/>
      <c r="AG4612" s="162"/>
      <c r="AH4612" s="162"/>
      <c r="AI4612" s="162"/>
      <c r="AJ4612" s="162"/>
      <c r="AK4612" s="162"/>
      <c r="AL4612" s="162"/>
      <c r="AM4612" s="162"/>
      <c r="AN4612" s="162"/>
      <c r="AO4612" s="162"/>
    </row>
    <row r="4613" spans="1:41" s="309" customFormat="1" ht="16.5" customHeight="1">
      <c r="A4613" s="13" t="s">
        <v>4804</v>
      </c>
      <c r="B4613" s="13"/>
      <c r="C4613" s="189"/>
      <c r="D4613" s="13"/>
      <c r="E4613" s="14" t="s">
        <v>5379</v>
      </c>
      <c r="F4613" s="14" t="s">
        <v>4821</v>
      </c>
      <c r="G4613" s="14" t="s">
        <v>67</v>
      </c>
      <c r="H4613" s="15">
        <v>2003</v>
      </c>
      <c r="I4613" s="15">
        <v>1</v>
      </c>
      <c r="J4613" s="15">
        <v>0</v>
      </c>
      <c r="K4613" s="15">
        <v>0</v>
      </c>
      <c r="L4613" s="16" t="s">
        <v>5348</v>
      </c>
      <c r="M4613" s="16"/>
      <c r="N4613" s="16" t="s">
        <v>2570</v>
      </c>
      <c r="O4613" s="17">
        <v>8</v>
      </c>
      <c r="P4613" s="17">
        <v>0</v>
      </c>
      <c r="Q4613" s="17">
        <v>0</v>
      </c>
      <c r="R4613" s="18" t="s">
        <v>33</v>
      </c>
      <c r="S4613" s="19">
        <v>60</v>
      </c>
      <c r="T4613" s="19">
        <v>110</v>
      </c>
      <c r="U4613" s="19">
        <v>6</v>
      </c>
      <c r="V4613" s="19">
        <v>0</v>
      </c>
      <c r="W4613" s="20">
        <v>0.66</v>
      </c>
      <c r="X4613" s="21">
        <v>5.28</v>
      </c>
      <c r="Y4613" s="22" t="s">
        <v>33</v>
      </c>
      <c r="Z4613" s="23" t="s">
        <v>62</v>
      </c>
      <c r="AA4613" s="24" t="s">
        <v>67</v>
      </c>
      <c r="AB4613" s="14" t="s">
        <v>67</v>
      </c>
      <c r="AC4613" s="14" t="s">
        <v>67</v>
      </c>
      <c r="AD4613" s="25"/>
      <c r="AE4613" s="26"/>
      <c r="AF4613" s="27"/>
      <c r="AG4613" s="162"/>
      <c r="AH4613" s="162"/>
      <c r="AI4613" s="162"/>
      <c r="AJ4613" s="162"/>
      <c r="AK4613" s="162"/>
      <c r="AL4613" s="162"/>
      <c r="AM4613" s="162"/>
      <c r="AN4613" s="162"/>
      <c r="AO4613" s="162"/>
    </row>
    <row r="4614" spans="1:41" s="309" customFormat="1" ht="16.5" customHeight="1">
      <c r="A4614" s="13" t="s">
        <v>4804</v>
      </c>
      <c r="B4614" s="13"/>
      <c r="C4614" s="189"/>
      <c r="D4614" s="13"/>
      <c r="E4614" s="14" t="s">
        <v>4890</v>
      </c>
      <c r="F4614" s="14" t="s">
        <v>4891</v>
      </c>
      <c r="G4614" s="14" t="s">
        <v>4892</v>
      </c>
      <c r="H4614" s="15">
        <v>2013</v>
      </c>
      <c r="I4614" s="15">
        <v>10</v>
      </c>
      <c r="J4614" s="15">
        <v>0</v>
      </c>
      <c r="K4614" s="15">
        <v>0</v>
      </c>
      <c r="L4614" s="16" t="s">
        <v>4877</v>
      </c>
      <c r="M4614" s="16"/>
      <c r="N4614" s="16" t="s">
        <v>2570</v>
      </c>
      <c r="O4614" s="17">
        <v>8</v>
      </c>
      <c r="P4614" s="17">
        <v>0</v>
      </c>
      <c r="Q4614" s="17">
        <v>0</v>
      </c>
      <c r="R4614" s="18" t="s">
        <v>33</v>
      </c>
      <c r="S4614" s="19">
        <v>60</v>
      </c>
      <c r="T4614" s="19">
        <v>110</v>
      </c>
      <c r="U4614" s="19">
        <v>6</v>
      </c>
      <c r="V4614" s="19">
        <v>0</v>
      </c>
      <c r="W4614" s="20">
        <v>0.66</v>
      </c>
      <c r="X4614" s="21">
        <v>52.800000000000004</v>
      </c>
      <c r="Y4614" s="22" t="s">
        <v>33</v>
      </c>
      <c r="Z4614" s="23" t="s">
        <v>62</v>
      </c>
      <c r="AA4614" s="24" t="s">
        <v>67</v>
      </c>
      <c r="AB4614" s="14" t="s">
        <v>67</v>
      </c>
      <c r="AC4614" s="14" t="s">
        <v>67</v>
      </c>
      <c r="AD4614" s="25"/>
      <c r="AE4614" s="26"/>
      <c r="AF4614" s="27"/>
      <c r="AG4614" s="162"/>
      <c r="AH4614" s="162"/>
      <c r="AI4614" s="162"/>
      <c r="AJ4614" s="162"/>
      <c r="AK4614" s="162"/>
      <c r="AL4614" s="162"/>
      <c r="AM4614" s="162"/>
      <c r="AN4614" s="162"/>
      <c r="AO4614" s="162"/>
    </row>
    <row r="4615" spans="1:41" s="309" customFormat="1" ht="16.5" customHeight="1">
      <c r="A4615" s="13" t="s">
        <v>4804</v>
      </c>
      <c r="B4615" s="13"/>
      <c r="C4615" s="189"/>
      <c r="D4615" s="13"/>
      <c r="E4615" s="14" t="s">
        <v>4898</v>
      </c>
      <c r="F4615" s="14" t="s">
        <v>4899</v>
      </c>
      <c r="G4615" s="14" t="s">
        <v>4900</v>
      </c>
      <c r="H4615" s="15">
        <v>2012</v>
      </c>
      <c r="I4615" s="15">
        <v>1</v>
      </c>
      <c r="J4615" s="15">
        <v>0</v>
      </c>
      <c r="K4615" s="15">
        <v>0</v>
      </c>
      <c r="L4615" s="16" t="s">
        <v>4877</v>
      </c>
      <c r="M4615" s="16"/>
      <c r="N4615" s="16" t="s">
        <v>2570</v>
      </c>
      <c r="O4615" s="17">
        <v>8</v>
      </c>
      <c r="P4615" s="17">
        <v>0</v>
      </c>
      <c r="Q4615" s="17">
        <v>0</v>
      </c>
      <c r="R4615" s="18" t="s">
        <v>33</v>
      </c>
      <c r="S4615" s="19">
        <v>60</v>
      </c>
      <c r="T4615" s="19">
        <v>110</v>
      </c>
      <c r="U4615" s="19">
        <v>6</v>
      </c>
      <c r="V4615" s="19">
        <v>0</v>
      </c>
      <c r="W4615" s="20">
        <v>0.66</v>
      </c>
      <c r="X4615" s="21">
        <v>5.28</v>
      </c>
      <c r="Y4615" s="22" t="s">
        <v>33</v>
      </c>
      <c r="Z4615" s="23" t="s">
        <v>62</v>
      </c>
      <c r="AA4615" s="24" t="s">
        <v>67</v>
      </c>
      <c r="AB4615" s="14" t="s">
        <v>67</v>
      </c>
      <c r="AC4615" s="14" t="s">
        <v>67</v>
      </c>
      <c r="AD4615" s="25"/>
      <c r="AE4615" s="26"/>
      <c r="AF4615" s="27"/>
      <c r="AG4615" s="162"/>
      <c r="AH4615" s="162"/>
      <c r="AI4615" s="162"/>
      <c r="AJ4615" s="162"/>
      <c r="AK4615" s="162"/>
      <c r="AL4615" s="162"/>
      <c r="AM4615" s="162"/>
      <c r="AN4615" s="162"/>
      <c r="AO4615" s="162"/>
    </row>
    <row r="4616" spans="1:41" s="309" customFormat="1" ht="16.5" customHeight="1">
      <c r="A4616" s="13" t="s">
        <v>4804</v>
      </c>
      <c r="B4616" s="13"/>
      <c r="C4616" s="189"/>
      <c r="D4616" s="13"/>
      <c r="E4616" s="14" t="s">
        <v>4852</v>
      </c>
      <c r="F4616" s="14" t="s">
        <v>67</v>
      </c>
      <c r="G4616" s="14" t="s">
        <v>67</v>
      </c>
      <c r="H4616" s="15">
        <v>2004</v>
      </c>
      <c r="I4616" s="15">
        <v>1</v>
      </c>
      <c r="J4616" s="15">
        <v>0</v>
      </c>
      <c r="K4616" s="15">
        <v>0</v>
      </c>
      <c r="L4616" s="16" t="s">
        <v>4805</v>
      </c>
      <c r="M4616" s="16"/>
      <c r="N4616" s="16" t="s">
        <v>2570</v>
      </c>
      <c r="O4616" s="17">
        <v>8</v>
      </c>
      <c r="P4616" s="17">
        <v>0</v>
      </c>
      <c r="Q4616" s="17">
        <v>0</v>
      </c>
      <c r="R4616" s="18" t="s">
        <v>33</v>
      </c>
      <c r="S4616" s="19">
        <v>60</v>
      </c>
      <c r="T4616" s="19">
        <v>110</v>
      </c>
      <c r="U4616" s="19">
        <v>6</v>
      </c>
      <c r="V4616" s="19">
        <v>0</v>
      </c>
      <c r="W4616" s="20">
        <v>0.66</v>
      </c>
      <c r="X4616" s="21">
        <v>5.28</v>
      </c>
      <c r="Y4616" s="22" t="s">
        <v>33</v>
      </c>
      <c r="Z4616" s="23" t="s">
        <v>62</v>
      </c>
      <c r="AA4616" s="24" t="s">
        <v>67</v>
      </c>
      <c r="AB4616" s="14" t="s">
        <v>67</v>
      </c>
      <c r="AC4616" s="14" t="s">
        <v>67</v>
      </c>
      <c r="AD4616" s="25"/>
      <c r="AE4616" s="26"/>
      <c r="AF4616" s="27"/>
      <c r="AG4616" s="162"/>
      <c r="AH4616" s="162"/>
      <c r="AI4616" s="162"/>
      <c r="AJ4616" s="162"/>
      <c r="AK4616" s="162"/>
      <c r="AL4616" s="162"/>
      <c r="AM4616" s="162"/>
      <c r="AN4616" s="162"/>
      <c r="AO4616" s="162"/>
    </row>
    <row r="4617" spans="1:41" s="309" customFormat="1" ht="16.5" customHeight="1">
      <c r="A4617" s="13" t="s">
        <v>4804</v>
      </c>
      <c r="B4617" s="13"/>
      <c r="C4617" s="189"/>
      <c r="D4617" s="13"/>
      <c r="E4617" s="14" t="s">
        <v>4845</v>
      </c>
      <c r="F4617" s="14" t="s">
        <v>67</v>
      </c>
      <c r="G4617" s="14" t="s">
        <v>67</v>
      </c>
      <c r="H4617" s="15">
        <v>2001</v>
      </c>
      <c r="I4617" s="15">
        <v>2</v>
      </c>
      <c r="J4617" s="15">
        <v>0</v>
      </c>
      <c r="K4617" s="15">
        <v>0</v>
      </c>
      <c r="L4617" s="16" t="s">
        <v>4805</v>
      </c>
      <c r="M4617" s="16"/>
      <c r="N4617" s="16" t="s">
        <v>2570</v>
      </c>
      <c r="O4617" s="17">
        <v>8</v>
      </c>
      <c r="P4617" s="17">
        <v>0</v>
      </c>
      <c r="Q4617" s="17">
        <v>0</v>
      </c>
      <c r="R4617" s="18" t="s">
        <v>33</v>
      </c>
      <c r="S4617" s="19">
        <v>60</v>
      </c>
      <c r="T4617" s="19">
        <v>110</v>
      </c>
      <c r="U4617" s="19">
        <v>6</v>
      </c>
      <c r="V4617" s="19">
        <v>0</v>
      </c>
      <c r="W4617" s="20">
        <v>0.66</v>
      </c>
      <c r="X4617" s="21">
        <v>10.56</v>
      </c>
      <c r="Y4617" s="22" t="s">
        <v>33</v>
      </c>
      <c r="Z4617" s="23" t="s">
        <v>9052</v>
      </c>
      <c r="AA4617" s="24" t="s">
        <v>67</v>
      </c>
      <c r="AB4617" s="14" t="s">
        <v>67</v>
      </c>
      <c r="AC4617" s="14" t="s">
        <v>67</v>
      </c>
      <c r="AD4617" s="25"/>
      <c r="AE4617" s="26"/>
      <c r="AF4617" s="27"/>
      <c r="AG4617" s="162"/>
      <c r="AH4617" s="162"/>
      <c r="AI4617" s="162"/>
      <c r="AJ4617" s="162"/>
      <c r="AK4617" s="162"/>
      <c r="AL4617" s="162"/>
      <c r="AM4617" s="162"/>
      <c r="AN4617" s="162"/>
      <c r="AO4617" s="162"/>
    </row>
    <row r="4618" spans="1:41" s="309" customFormat="1" ht="16.5" customHeight="1">
      <c r="A4618" s="13" t="s">
        <v>4804</v>
      </c>
      <c r="B4618" s="13"/>
      <c r="C4618" s="189"/>
      <c r="D4618" s="13"/>
      <c r="E4618" s="14" t="s">
        <v>4897</v>
      </c>
      <c r="F4618" s="14" t="s">
        <v>67</v>
      </c>
      <c r="G4618" s="14" t="s">
        <v>67</v>
      </c>
      <c r="H4618" s="15">
        <v>1997</v>
      </c>
      <c r="I4618" s="15">
        <v>1</v>
      </c>
      <c r="J4618" s="15">
        <v>0</v>
      </c>
      <c r="K4618" s="15">
        <v>0</v>
      </c>
      <c r="L4618" s="16" t="s">
        <v>4877</v>
      </c>
      <c r="M4618" s="16"/>
      <c r="N4618" s="16" t="s">
        <v>2570</v>
      </c>
      <c r="O4618" s="17">
        <v>8</v>
      </c>
      <c r="P4618" s="17">
        <v>0</v>
      </c>
      <c r="Q4618" s="17">
        <v>0</v>
      </c>
      <c r="R4618" s="18" t="s">
        <v>33</v>
      </c>
      <c r="S4618" s="19">
        <v>60</v>
      </c>
      <c r="T4618" s="19">
        <v>110</v>
      </c>
      <c r="U4618" s="19">
        <v>6</v>
      </c>
      <c r="V4618" s="19">
        <v>0</v>
      </c>
      <c r="W4618" s="20">
        <v>0.66</v>
      </c>
      <c r="X4618" s="21">
        <v>5.28</v>
      </c>
      <c r="Y4618" s="22" t="s">
        <v>33</v>
      </c>
      <c r="Z4618" s="23" t="s">
        <v>9063</v>
      </c>
      <c r="AA4618" s="24" t="s">
        <v>67</v>
      </c>
      <c r="AB4618" s="14" t="s">
        <v>67</v>
      </c>
      <c r="AC4618" s="14" t="s">
        <v>67</v>
      </c>
      <c r="AD4618" s="25"/>
      <c r="AE4618" s="26"/>
      <c r="AF4618" s="27"/>
      <c r="AG4618" s="162"/>
      <c r="AH4618" s="162"/>
      <c r="AI4618" s="162"/>
      <c r="AJ4618" s="162"/>
      <c r="AK4618" s="162"/>
      <c r="AL4618" s="162"/>
      <c r="AM4618" s="162"/>
      <c r="AN4618" s="162"/>
      <c r="AO4618" s="162"/>
    </row>
    <row r="4619" spans="1:41" s="309" customFormat="1" ht="16.5" customHeight="1">
      <c r="A4619" s="13" t="s">
        <v>4804</v>
      </c>
      <c r="B4619" s="13"/>
      <c r="C4619" s="189"/>
      <c r="D4619" s="13"/>
      <c r="E4619" s="14" t="s">
        <v>987</v>
      </c>
      <c r="F4619" s="14" t="s">
        <v>67</v>
      </c>
      <c r="G4619" s="14" t="s">
        <v>67</v>
      </c>
      <c r="H4619" s="15">
        <v>2000</v>
      </c>
      <c r="I4619" s="15">
        <v>1</v>
      </c>
      <c r="J4619" s="15">
        <v>0</v>
      </c>
      <c r="K4619" s="15">
        <v>0</v>
      </c>
      <c r="L4619" s="16" t="s">
        <v>5348</v>
      </c>
      <c r="M4619" s="16"/>
      <c r="N4619" s="16" t="s">
        <v>2570</v>
      </c>
      <c r="O4619" s="17">
        <v>100</v>
      </c>
      <c r="P4619" s="17">
        <v>0</v>
      </c>
      <c r="Q4619" s="17">
        <v>0</v>
      </c>
      <c r="R4619" s="18" t="s">
        <v>33</v>
      </c>
      <c r="S4619" s="19">
        <v>60</v>
      </c>
      <c r="T4619" s="19">
        <v>110</v>
      </c>
      <c r="U4619" s="19">
        <v>0.5</v>
      </c>
      <c r="V4619" s="19">
        <v>0</v>
      </c>
      <c r="W4619" s="20">
        <v>5.5E-2</v>
      </c>
      <c r="X4619" s="21">
        <v>5.5</v>
      </c>
      <c r="Y4619" s="22" t="s">
        <v>33</v>
      </c>
      <c r="Z4619" s="23" t="s">
        <v>9052</v>
      </c>
      <c r="AA4619" s="24" t="s">
        <v>67</v>
      </c>
      <c r="AB4619" s="14" t="s">
        <v>67</v>
      </c>
      <c r="AC4619" s="14" t="s">
        <v>67</v>
      </c>
      <c r="AD4619" s="25"/>
      <c r="AE4619" s="26"/>
      <c r="AF4619" s="27"/>
      <c r="AG4619" s="162"/>
      <c r="AH4619" s="162"/>
      <c r="AI4619" s="162"/>
      <c r="AJ4619" s="162"/>
      <c r="AK4619" s="162"/>
      <c r="AL4619" s="162"/>
      <c r="AM4619" s="162"/>
      <c r="AN4619" s="162"/>
      <c r="AO4619" s="162"/>
    </row>
    <row r="4620" spans="1:41" s="309" customFormat="1" ht="16.5" customHeight="1">
      <c r="A4620" s="13" t="s">
        <v>4804</v>
      </c>
      <c r="B4620" s="13"/>
      <c r="C4620" s="189"/>
      <c r="D4620" s="13"/>
      <c r="E4620" s="14" t="s">
        <v>5104</v>
      </c>
      <c r="F4620" s="14" t="s">
        <v>67</v>
      </c>
      <c r="G4620" s="14" t="s">
        <v>67</v>
      </c>
      <c r="H4620" s="15">
        <v>2004</v>
      </c>
      <c r="I4620" s="15">
        <v>1</v>
      </c>
      <c r="J4620" s="15">
        <v>0</v>
      </c>
      <c r="K4620" s="15">
        <v>0</v>
      </c>
      <c r="L4620" s="16" t="s">
        <v>5096</v>
      </c>
      <c r="M4620" s="16"/>
      <c r="N4620" s="16" t="s">
        <v>2570</v>
      </c>
      <c r="O4620" s="17">
        <v>100</v>
      </c>
      <c r="P4620" s="17">
        <v>0</v>
      </c>
      <c r="Q4620" s="17">
        <v>0</v>
      </c>
      <c r="R4620" s="18" t="s">
        <v>33</v>
      </c>
      <c r="S4620" s="19">
        <v>60</v>
      </c>
      <c r="T4620" s="19">
        <v>110</v>
      </c>
      <c r="U4620" s="19">
        <v>0.5</v>
      </c>
      <c r="V4620" s="19">
        <v>0</v>
      </c>
      <c r="W4620" s="20">
        <v>5.5E-2</v>
      </c>
      <c r="X4620" s="21">
        <v>5.5</v>
      </c>
      <c r="Y4620" s="22" t="s">
        <v>33</v>
      </c>
      <c r="Z4620" s="23" t="s">
        <v>9063</v>
      </c>
      <c r="AA4620" s="24" t="s">
        <v>67</v>
      </c>
      <c r="AB4620" s="14" t="s">
        <v>67</v>
      </c>
      <c r="AC4620" s="14" t="s">
        <v>67</v>
      </c>
      <c r="AD4620" s="25"/>
      <c r="AE4620" s="26"/>
      <c r="AF4620" s="27"/>
      <c r="AG4620" s="162"/>
      <c r="AH4620" s="162"/>
      <c r="AI4620" s="162"/>
      <c r="AJ4620" s="162"/>
      <c r="AK4620" s="162"/>
      <c r="AL4620" s="162"/>
      <c r="AM4620" s="162"/>
      <c r="AN4620" s="162"/>
      <c r="AO4620" s="162"/>
    </row>
    <row r="4621" spans="1:41" s="309" customFormat="1" ht="16.5" customHeight="1">
      <c r="A4621" s="13" t="s">
        <v>4804</v>
      </c>
      <c r="B4621" s="13"/>
      <c r="C4621" s="189"/>
      <c r="D4621" s="13"/>
      <c r="E4621" s="14" t="s">
        <v>3080</v>
      </c>
      <c r="F4621" s="14" t="s">
        <v>67</v>
      </c>
      <c r="G4621" s="14" t="s">
        <v>67</v>
      </c>
      <c r="H4621" s="15">
        <v>2007</v>
      </c>
      <c r="I4621" s="15">
        <v>1</v>
      </c>
      <c r="J4621" s="15">
        <v>0</v>
      </c>
      <c r="K4621" s="15">
        <v>0</v>
      </c>
      <c r="L4621" s="16" t="s">
        <v>5096</v>
      </c>
      <c r="M4621" s="16"/>
      <c r="N4621" s="16" t="s">
        <v>2570</v>
      </c>
      <c r="O4621" s="17">
        <v>100</v>
      </c>
      <c r="P4621" s="17">
        <v>0</v>
      </c>
      <c r="Q4621" s="17">
        <v>0</v>
      </c>
      <c r="R4621" s="18" t="s">
        <v>33</v>
      </c>
      <c r="S4621" s="19">
        <v>60</v>
      </c>
      <c r="T4621" s="19">
        <v>110</v>
      </c>
      <c r="U4621" s="19">
        <v>0.5</v>
      </c>
      <c r="V4621" s="19">
        <v>0</v>
      </c>
      <c r="W4621" s="20">
        <v>5.5E-2</v>
      </c>
      <c r="X4621" s="21">
        <v>5.5</v>
      </c>
      <c r="Y4621" s="22" t="s">
        <v>33</v>
      </c>
      <c r="Z4621" s="23" t="s">
        <v>9063</v>
      </c>
      <c r="AA4621" s="24" t="s">
        <v>67</v>
      </c>
      <c r="AB4621" s="14" t="s">
        <v>67</v>
      </c>
      <c r="AC4621" s="14" t="s">
        <v>67</v>
      </c>
      <c r="AD4621" s="25"/>
      <c r="AE4621" s="26"/>
      <c r="AF4621" s="27"/>
      <c r="AG4621" s="162"/>
      <c r="AH4621" s="162"/>
      <c r="AI4621" s="162"/>
      <c r="AJ4621" s="162"/>
      <c r="AK4621" s="162"/>
      <c r="AL4621" s="162"/>
      <c r="AM4621" s="162"/>
      <c r="AN4621" s="162"/>
      <c r="AO4621" s="162"/>
    </row>
    <row r="4622" spans="1:41" s="309" customFormat="1" ht="16.5" customHeight="1">
      <c r="A4622" s="13" t="s">
        <v>4804</v>
      </c>
      <c r="B4622" s="13"/>
      <c r="C4622" s="189"/>
      <c r="D4622" s="13"/>
      <c r="E4622" s="14" t="s">
        <v>5407</v>
      </c>
      <c r="F4622" s="14" t="s">
        <v>5408</v>
      </c>
      <c r="G4622" s="14" t="s">
        <v>67</v>
      </c>
      <c r="H4622" s="15">
        <v>2008</v>
      </c>
      <c r="I4622" s="15">
        <v>1</v>
      </c>
      <c r="J4622" s="15">
        <v>0</v>
      </c>
      <c r="K4622" s="15">
        <v>0</v>
      </c>
      <c r="L4622" s="16" t="s">
        <v>5393</v>
      </c>
      <c r="M4622" s="16"/>
      <c r="N4622" s="16" t="s">
        <v>2570</v>
      </c>
      <c r="O4622" s="17">
        <v>30</v>
      </c>
      <c r="P4622" s="17">
        <v>0</v>
      </c>
      <c r="Q4622" s="17">
        <v>0</v>
      </c>
      <c r="R4622" s="18" t="s">
        <v>33</v>
      </c>
      <c r="S4622" s="19">
        <v>60</v>
      </c>
      <c r="T4622" s="19">
        <v>110</v>
      </c>
      <c r="U4622" s="19">
        <v>1.8</v>
      </c>
      <c r="V4622" s="19">
        <v>0</v>
      </c>
      <c r="W4622" s="20">
        <v>0.19800000000000001</v>
      </c>
      <c r="X4622" s="21">
        <v>5.94</v>
      </c>
      <c r="Y4622" s="22" t="s">
        <v>33</v>
      </c>
      <c r="Z4622" s="23" t="s">
        <v>9052</v>
      </c>
      <c r="AA4622" s="24" t="s">
        <v>67</v>
      </c>
      <c r="AB4622" s="14" t="s">
        <v>67</v>
      </c>
      <c r="AC4622" s="14" t="s">
        <v>67</v>
      </c>
      <c r="AD4622" s="25"/>
      <c r="AE4622" s="26"/>
      <c r="AF4622" s="27"/>
      <c r="AG4622" s="162"/>
      <c r="AH4622" s="162"/>
      <c r="AI4622" s="162"/>
      <c r="AJ4622" s="162"/>
      <c r="AK4622" s="162"/>
      <c r="AL4622" s="162"/>
      <c r="AM4622" s="162"/>
      <c r="AN4622" s="162"/>
      <c r="AO4622" s="162"/>
    </row>
    <row r="4623" spans="1:41" s="309" customFormat="1" ht="16.5" customHeight="1">
      <c r="A4623" s="13" t="s">
        <v>4804</v>
      </c>
      <c r="B4623" s="13"/>
      <c r="C4623" s="189"/>
      <c r="D4623" s="13"/>
      <c r="E4623" s="14" t="s">
        <v>5409</v>
      </c>
      <c r="F4623" s="14" t="s">
        <v>67</v>
      </c>
      <c r="G4623" s="14" t="s">
        <v>67</v>
      </c>
      <c r="H4623" s="15">
        <v>2008</v>
      </c>
      <c r="I4623" s="15">
        <v>1</v>
      </c>
      <c r="J4623" s="15">
        <v>0</v>
      </c>
      <c r="K4623" s="15">
        <v>0</v>
      </c>
      <c r="L4623" s="16" t="s">
        <v>5393</v>
      </c>
      <c r="M4623" s="16"/>
      <c r="N4623" s="16" t="s">
        <v>2570</v>
      </c>
      <c r="O4623" s="17">
        <v>30</v>
      </c>
      <c r="P4623" s="17">
        <v>0</v>
      </c>
      <c r="Q4623" s="17">
        <v>0</v>
      </c>
      <c r="R4623" s="18" t="s">
        <v>33</v>
      </c>
      <c r="S4623" s="19">
        <v>60</v>
      </c>
      <c r="T4623" s="19">
        <v>110</v>
      </c>
      <c r="U4623" s="19">
        <v>1.8</v>
      </c>
      <c r="V4623" s="19">
        <v>0</v>
      </c>
      <c r="W4623" s="20">
        <v>0.19800000000000001</v>
      </c>
      <c r="X4623" s="21">
        <v>5.94</v>
      </c>
      <c r="Y4623" s="22" t="s">
        <v>33</v>
      </c>
      <c r="Z4623" s="23" t="s">
        <v>9052</v>
      </c>
      <c r="AA4623" s="24" t="s">
        <v>67</v>
      </c>
      <c r="AB4623" s="14" t="s">
        <v>67</v>
      </c>
      <c r="AC4623" s="14" t="s">
        <v>67</v>
      </c>
      <c r="AD4623" s="25"/>
      <c r="AE4623" s="26"/>
      <c r="AF4623" s="27"/>
      <c r="AG4623" s="162"/>
      <c r="AH4623" s="162"/>
      <c r="AI4623" s="162"/>
      <c r="AJ4623" s="162"/>
      <c r="AK4623" s="162"/>
      <c r="AL4623" s="162"/>
      <c r="AM4623" s="162"/>
      <c r="AN4623" s="162"/>
      <c r="AO4623" s="162"/>
    </row>
    <row r="4624" spans="1:41" s="309" customFormat="1" ht="16.5" customHeight="1">
      <c r="A4624" s="13" t="s">
        <v>4804</v>
      </c>
      <c r="B4624" s="13"/>
      <c r="C4624" s="189"/>
      <c r="D4624" s="13"/>
      <c r="E4624" s="14" t="s">
        <v>5292</v>
      </c>
      <c r="F4624" s="14" t="s">
        <v>5293</v>
      </c>
      <c r="G4624" s="14" t="s">
        <v>5294</v>
      </c>
      <c r="H4624" s="15">
        <v>2012</v>
      </c>
      <c r="I4624" s="15">
        <v>1</v>
      </c>
      <c r="J4624" s="15">
        <v>0</v>
      </c>
      <c r="K4624" s="15">
        <v>0</v>
      </c>
      <c r="L4624" s="16" t="s">
        <v>5270</v>
      </c>
      <c r="M4624" s="16"/>
      <c r="N4624" s="16" t="s">
        <v>2570</v>
      </c>
      <c r="O4624" s="17">
        <v>10</v>
      </c>
      <c r="P4624" s="17">
        <v>18</v>
      </c>
      <c r="Q4624" s="17">
        <v>5</v>
      </c>
      <c r="R4624" s="18" t="s">
        <v>33</v>
      </c>
      <c r="S4624" s="19">
        <v>60</v>
      </c>
      <c r="T4624" s="19">
        <v>110</v>
      </c>
      <c r="U4624" s="19">
        <v>5</v>
      </c>
      <c r="V4624" s="19">
        <v>0</v>
      </c>
      <c r="W4624" s="20">
        <v>0.55000000000000004</v>
      </c>
      <c r="X4624" s="21">
        <v>5.9950000000000001</v>
      </c>
      <c r="Y4624" s="22" t="s">
        <v>33</v>
      </c>
      <c r="Z4624" s="23" t="s">
        <v>9049</v>
      </c>
      <c r="AA4624" s="24" t="s">
        <v>67</v>
      </c>
      <c r="AB4624" s="14" t="s">
        <v>67</v>
      </c>
      <c r="AC4624" s="14" t="s">
        <v>67</v>
      </c>
      <c r="AD4624" s="25"/>
      <c r="AE4624" s="26"/>
      <c r="AF4624" s="27"/>
      <c r="AG4624" s="162"/>
      <c r="AH4624" s="162"/>
      <c r="AI4624" s="162"/>
      <c r="AJ4624" s="162"/>
      <c r="AK4624" s="162"/>
      <c r="AL4624" s="162"/>
      <c r="AM4624" s="162"/>
      <c r="AN4624" s="162"/>
      <c r="AO4624" s="162"/>
    </row>
    <row r="4625" spans="1:41" s="309" customFormat="1" ht="16.5" customHeight="1">
      <c r="A4625" s="13" t="s">
        <v>4804</v>
      </c>
      <c r="B4625" s="13"/>
      <c r="C4625" s="189"/>
      <c r="D4625" s="13"/>
      <c r="E4625" s="14" t="s">
        <v>5121</v>
      </c>
      <c r="F4625" s="14" t="s">
        <v>67</v>
      </c>
      <c r="G4625" s="14" t="s">
        <v>67</v>
      </c>
      <c r="H4625" s="15">
        <v>2002</v>
      </c>
      <c r="I4625" s="15">
        <v>1</v>
      </c>
      <c r="J4625" s="15">
        <v>0</v>
      </c>
      <c r="K4625" s="15">
        <v>0</v>
      </c>
      <c r="L4625" s="16" t="s">
        <v>5119</v>
      </c>
      <c r="M4625" s="16"/>
      <c r="N4625" s="16" t="s">
        <v>2570</v>
      </c>
      <c r="O4625" s="17">
        <v>30</v>
      </c>
      <c r="P4625" s="17">
        <v>0</v>
      </c>
      <c r="Q4625" s="17">
        <v>0</v>
      </c>
      <c r="R4625" s="18" t="s">
        <v>33</v>
      </c>
      <c r="S4625" s="19">
        <v>60</v>
      </c>
      <c r="T4625" s="19">
        <v>110</v>
      </c>
      <c r="U4625" s="19">
        <v>2</v>
      </c>
      <c r="V4625" s="19">
        <v>0</v>
      </c>
      <c r="W4625" s="20">
        <v>0.22</v>
      </c>
      <c r="X4625" s="21">
        <v>6.6</v>
      </c>
      <c r="Y4625" s="22" t="s">
        <v>33</v>
      </c>
      <c r="Z4625" s="23" t="s">
        <v>62</v>
      </c>
      <c r="AA4625" s="24" t="s">
        <v>67</v>
      </c>
      <c r="AB4625" s="14" t="s">
        <v>67</v>
      </c>
      <c r="AC4625" s="14" t="s">
        <v>67</v>
      </c>
      <c r="AD4625" s="25"/>
      <c r="AE4625" s="26"/>
      <c r="AF4625" s="27"/>
      <c r="AG4625" s="162"/>
      <c r="AH4625" s="162"/>
      <c r="AI4625" s="162"/>
      <c r="AJ4625" s="162"/>
      <c r="AK4625" s="162"/>
      <c r="AL4625" s="162"/>
      <c r="AM4625" s="162"/>
      <c r="AN4625" s="162"/>
      <c r="AO4625" s="162"/>
    </row>
    <row r="4626" spans="1:41" s="309" customFormat="1" ht="16.5" customHeight="1">
      <c r="A4626" s="13" t="s">
        <v>4804</v>
      </c>
      <c r="B4626" s="13"/>
      <c r="C4626" s="189"/>
      <c r="D4626" s="13"/>
      <c r="E4626" s="14" t="s">
        <v>5085</v>
      </c>
      <c r="F4626" s="14" t="s">
        <v>67</v>
      </c>
      <c r="G4626" s="14" t="s">
        <v>5086</v>
      </c>
      <c r="H4626" s="15">
        <v>2005</v>
      </c>
      <c r="I4626" s="15">
        <v>1</v>
      </c>
      <c r="J4626" s="15">
        <v>0</v>
      </c>
      <c r="K4626" s="15">
        <v>0</v>
      </c>
      <c r="L4626" s="16" t="s">
        <v>5076</v>
      </c>
      <c r="M4626" s="16"/>
      <c r="N4626" s="16" t="s">
        <v>2570</v>
      </c>
      <c r="O4626" s="17">
        <v>30</v>
      </c>
      <c r="P4626" s="17">
        <v>0</v>
      </c>
      <c r="Q4626" s="17">
        <v>0</v>
      </c>
      <c r="R4626" s="18" t="s">
        <v>33</v>
      </c>
      <c r="S4626" s="19">
        <v>60</v>
      </c>
      <c r="T4626" s="19">
        <v>220</v>
      </c>
      <c r="U4626" s="19">
        <v>1</v>
      </c>
      <c r="V4626" s="19">
        <v>0</v>
      </c>
      <c r="W4626" s="20">
        <v>0.22</v>
      </c>
      <c r="X4626" s="21">
        <v>6.6</v>
      </c>
      <c r="Y4626" s="22" t="s">
        <v>33</v>
      </c>
      <c r="Z4626" s="23" t="s">
        <v>62</v>
      </c>
      <c r="AA4626" s="24" t="s">
        <v>67</v>
      </c>
      <c r="AB4626" s="14" t="s">
        <v>67</v>
      </c>
      <c r="AC4626" s="14" t="s">
        <v>67</v>
      </c>
      <c r="AD4626" s="25"/>
      <c r="AE4626" s="26"/>
      <c r="AF4626" s="27"/>
      <c r="AG4626" s="162"/>
      <c r="AH4626" s="162"/>
      <c r="AI4626" s="162"/>
      <c r="AJ4626" s="162"/>
      <c r="AK4626" s="162"/>
      <c r="AL4626" s="162"/>
      <c r="AM4626" s="162"/>
      <c r="AN4626" s="162"/>
      <c r="AO4626" s="162"/>
    </row>
    <row r="4627" spans="1:41" s="309" customFormat="1" ht="16.5" customHeight="1">
      <c r="A4627" s="13" t="s">
        <v>4804</v>
      </c>
      <c r="B4627" s="13"/>
      <c r="C4627" s="189"/>
      <c r="D4627" s="13"/>
      <c r="E4627" s="14" t="s">
        <v>5289</v>
      </c>
      <c r="F4627" s="14" t="s">
        <v>5290</v>
      </c>
      <c r="G4627" s="14" t="s">
        <v>5291</v>
      </c>
      <c r="H4627" s="15">
        <v>2012</v>
      </c>
      <c r="I4627" s="15">
        <v>1</v>
      </c>
      <c r="J4627" s="15">
        <v>0</v>
      </c>
      <c r="K4627" s="15">
        <v>0</v>
      </c>
      <c r="L4627" s="16" t="s">
        <v>5270</v>
      </c>
      <c r="M4627" s="16"/>
      <c r="N4627" s="16" t="s">
        <v>2570</v>
      </c>
      <c r="O4627" s="17">
        <v>10</v>
      </c>
      <c r="P4627" s="17">
        <v>0</v>
      </c>
      <c r="Q4627" s="17">
        <v>0</v>
      </c>
      <c r="R4627" s="18" t="s">
        <v>33</v>
      </c>
      <c r="S4627" s="19">
        <v>60</v>
      </c>
      <c r="T4627" s="19">
        <v>110</v>
      </c>
      <c r="U4627" s="19">
        <v>6</v>
      </c>
      <c r="V4627" s="19">
        <v>0</v>
      </c>
      <c r="W4627" s="20">
        <v>0.66</v>
      </c>
      <c r="X4627" s="21">
        <v>6.6000000000000005</v>
      </c>
      <c r="Y4627" s="22" t="s">
        <v>33</v>
      </c>
      <c r="Z4627" s="23" t="s">
        <v>9052</v>
      </c>
      <c r="AA4627" s="24" t="s">
        <v>67</v>
      </c>
      <c r="AB4627" s="14" t="s">
        <v>67</v>
      </c>
      <c r="AC4627" s="14" t="s">
        <v>67</v>
      </c>
      <c r="AD4627" s="25"/>
      <c r="AE4627" s="26"/>
      <c r="AF4627" s="27"/>
      <c r="AG4627" s="162"/>
      <c r="AH4627" s="162"/>
      <c r="AI4627" s="162"/>
      <c r="AJ4627" s="162"/>
      <c r="AK4627" s="162"/>
      <c r="AL4627" s="162"/>
      <c r="AM4627" s="162"/>
      <c r="AN4627" s="162"/>
      <c r="AO4627" s="162"/>
    </row>
    <row r="4628" spans="1:41" s="309" customFormat="1" ht="16.5" customHeight="1">
      <c r="A4628" s="13" t="s">
        <v>4804</v>
      </c>
      <c r="B4628" s="13"/>
      <c r="C4628" s="189"/>
      <c r="D4628" s="13"/>
      <c r="E4628" s="14" t="s">
        <v>5289</v>
      </c>
      <c r="F4628" s="14" t="s">
        <v>5290</v>
      </c>
      <c r="G4628" s="14" t="s">
        <v>5291</v>
      </c>
      <c r="H4628" s="15">
        <v>2012</v>
      </c>
      <c r="I4628" s="15">
        <v>1</v>
      </c>
      <c r="J4628" s="15">
        <v>0</v>
      </c>
      <c r="K4628" s="15">
        <v>0</v>
      </c>
      <c r="L4628" s="16" t="s">
        <v>5270</v>
      </c>
      <c r="M4628" s="16"/>
      <c r="N4628" s="16" t="s">
        <v>2570</v>
      </c>
      <c r="O4628" s="17">
        <v>10</v>
      </c>
      <c r="P4628" s="17">
        <v>0</v>
      </c>
      <c r="Q4628" s="17">
        <v>0</v>
      </c>
      <c r="R4628" s="18" t="s">
        <v>33</v>
      </c>
      <c r="S4628" s="19">
        <v>60</v>
      </c>
      <c r="T4628" s="19">
        <v>110</v>
      </c>
      <c r="U4628" s="19">
        <v>6</v>
      </c>
      <c r="V4628" s="19">
        <v>0</v>
      </c>
      <c r="W4628" s="20">
        <v>0.66</v>
      </c>
      <c r="X4628" s="21">
        <v>6.6000000000000005</v>
      </c>
      <c r="Y4628" s="22" t="s">
        <v>33</v>
      </c>
      <c r="Z4628" s="23" t="s">
        <v>9052</v>
      </c>
      <c r="AA4628" s="24" t="s">
        <v>67</v>
      </c>
      <c r="AB4628" s="14" t="s">
        <v>67</v>
      </c>
      <c r="AC4628" s="14" t="s">
        <v>67</v>
      </c>
      <c r="AD4628" s="25"/>
      <c r="AE4628" s="26"/>
      <c r="AF4628" s="27"/>
      <c r="AG4628" s="162"/>
      <c r="AH4628" s="162"/>
      <c r="AI4628" s="162"/>
      <c r="AJ4628" s="162"/>
      <c r="AK4628" s="162"/>
      <c r="AL4628" s="162"/>
      <c r="AM4628" s="162"/>
      <c r="AN4628" s="162"/>
      <c r="AO4628" s="162"/>
    </row>
    <row r="4629" spans="1:41" s="309" customFormat="1" ht="16.5" customHeight="1">
      <c r="A4629" s="13" t="s">
        <v>4804</v>
      </c>
      <c r="B4629" s="13"/>
      <c r="C4629" s="189"/>
      <c r="D4629" s="13"/>
      <c r="E4629" s="14" t="s">
        <v>1168</v>
      </c>
      <c r="F4629" s="14" t="s">
        <v>5276</v>
      </c>
      <c r="G4629" s="14" t="s">
        <v>5272</v>
      </c>
      <c r="H4629" s="15">
        <v>2009</v>
      </c>
      <c r="I4629" s="15">
        <v>2</v>
      </c>
      <c r="J4629" s="15">
        <v>0</v>
      </c>
      <c r="K4629" s="15">
        <v>0</v>
      </c>
      <c r="L4629" s="16" t="s">
        <v>5270</v>
      </c>
      <c r="M4629" s="16"/>
      <c r="N4629" s="16" t="s">
        <v>2570</v>
      </c>
      <c r="O4629" s="17">
        <v>10</v>
      </c>
      <c r="P4629" s="17">
        <v>0</v>
      </c>
      <c r="Q4629" s="17">
        <v>0</v>
      </c>
      <c r="R4629" s="18" t="s">
        <v>33</v>
      </c>
      <c r="S4629" s="19">
        <v>60</v>
      </c>
      <c r="T4629" s="19">
        <v>110</v>
      </c>
      <c r="U4629" s="19">
        <v>6</v>
      </c>
      <c r="V4629" s="19">
        <v>0</v>
      </c>
      <c r="W4629" s="20">
        <v>0.66</v>
      </c>
      <c r="X4629" s="21">
        <v>13.200000000000001</v>
      </c>
      <c r="Y4629" s="22" t="s">
        <v>33</v>
      </c>
      <c r="Z4629" s="23" t="s">
        <v>9052</v>
      </c>
      <c r="AA4629" s="24" t="s">
        <v>67</v>
      </c>
      <c r="AB4629" s="14" t="s">
        <v>67</v>
      </c>
      <c r="AC4629" s="14" t="s">
        <v>67</v>
      </c>
      <c r="AD4629" s="25"/>
      <c r="AE4629" s="26"/>
      <c r="AF4629" s="27"/>
      <c r="AG4629" s="162"/>
      <c r="AH4629" s="162"/>
      <c r="AI4629" s="162"/>
      <c r="AJ4629" s="162"/>
      <c r="AK4629" s="162"/>
      <c r="AL4629" s="162"/>
      <c r="AM4629" s="162"/>
      <c r="AN4629" s="162"/>
      <c r="AO4629" s="162"/>
    </row>
    <row r="4630" spans="1:41" s="309" customFormat="1" ht="16.5" customHeight="1">
      <c r="A4630" s="13" t="s">
        <v>4804</v>
      </c>
      <c r="B4630" s="13"/>
      <c r="C4630" s="189"/>
      <c r="D4630" s="13"/>
      <c r="E4630" s="14" t="s">
        <v>5288</v>
      </c>
      <c r="F4630" s="14" t="s">
        <v>67</v>
      </c>
      <c r="G4630" s="14" t="s">
        <v>67</v>
      </c>
      <c r="H4630" s="15">
        <v>2004</v>
      </c>
      <c r="I4630" s="15">
        <v>1</v>
      </c>
      <c r="J4630" s="15">
        <v>0</v>
      </c>
      <c r="K4630" s="15">
        <v>0</v>
      </c>
      <c r="L4630" s="16" t="s">
        <v>9056</v>
      </c>
      <c r="M4630" s="16"/>
      <c r="N4630" s="16" t="s">
        <v>2570</v>
      </c>
      <c r="O4630" s="17">
        <v>10</v>
      </c>
      <c r="P4630" s="17">
        <v>0</v>
      </c>
      <c r="Q4630" s="17">
        <v>0</v>
      </c>
      <c r="R4630" s="18" t="s">
        <v>33</v>
      </c>
      <c r="S4630" s="19">
        <v>60</v>
      </c>
      <c r="T4630" s="19">
        <v>110</v>
      </c>
      <c r="U4630" s="19">
        <v>6</v>
      </c>
      <c r="V4630" s="19">
        <v>0</v>
      </c>
      <c r="W4630" s="20">
        <v>0.66</v>
      </c>
      <c r="X4630" s="21">
        <v>6.6000000000000005</v>
      </c>
      <c r="Y4630" s="22" t="s">
        <v>33</v>
      </c>
      <c r="Z4630" s="23" t="s">
        <v>9052</v>
      </c>
      <c r="AA4630" s="24" t="s">
        <v>67</v>
      </c>
      <c r="AB4630" s="14" t="s">
        <v>67</v>
      </c>
      <c r="AC4630" s="14" t="s">
        <v>67</v>
      </c>
      <c r="AD4630" s="25"/>
      <c r="AE4630" s="26"/>
      <c r="AF4630" s="27"/>
      <c r="AG4630" s="162"/>
      <c r="AH4630" s="162"/>
      <c r="AI4630" s="162"/>
      <c r="AJ4630" s="162"/>
      <c r="AK4630" s="162"/>
      <c r="AL4630" s="162"/>
      <c r="AM4630" s="162"/>
      <c r="AN4630" s="162"/>
      <c r="AO4630" s="162"/>
    </row>
    <row r="4631" spans="1:41" s="309" customFormat="1" ht="16.5" customHeight="1">
      <c r="A4631" s="13" t="s">
        <v>4804</v>
      </c>
      <c r="B4631" s="13"/>
      <c r="C4631" s="189"/>
      <c r="D4631" s="13"/>
      <c r="E4631" s="14" t="s">
        <v>3080</v>
      </c>
      <c r="F4631" s="14" t="s">
        <v>67</v>
      </c>
      <c r="G4631" s="14" t="s">
        <v>67</v>
      </c>
      <c r="H4631" s="15">
        <v>2006</v>
      </c>
      <c r="I4631" s="15">
        <v>1</v>
      </c>
      <c r="J4631" s="15">
        <v>0</v>
      </c>
      <c r="K4631" s="15">
        <v>0</v>
      </c>
      <c r="L4631" s="16" t="s">
        <v>5135</v>
      </c>
      <c r="M4631" s="16"/>
      <c r="N4631" s="16" t="s">
        <v>2570</v>
      </c>
      <c r="O4631" s="17">
        <v>30</v>
      </c>
      <c r="P4631" s="17">
        <v>0</v>
      </c>
      <c r="Q4631" s="17">
        <v>0</v>
      </c>
      <c r="R4631" s="18" t="s">
        <v>33</v>
      </c>
      <c r="S4631" s="19">
        <v>60</v>
      </c>
      <c r="T4631" s="19">
        <v>110</v>
      </c>
      <c r="U4631" s="19">
        <v>2</v>
      </c>
      <c r="V4631" s="19">
        <v>0</v>
      </c>
      <c r="W4631" s="20">
        <v>0.22</v>
      </c>
      <c r="X4631" s="21">
        <v>6.6</v>
      </c>
      <c r="Y4631" s="22" t="s">
        <v>33</v>
      </c>
      <c r="Z4631" s="23" t="s">
        <v>9063</v>
      </c>
      <c r="AA4631" s="24" t="s">
        <v>67</v>
      </c>
      <c r="AB4631" s="14" t="s">
        <v>67</v>
      </c>
      <c r="AC4631" s="14" t="s">
        <v>67</v>
      </c>
      <c r="AD4631" s="25"/>
      <c r="AE4631" s="26"/>
      <c r="AF4631" s="27"/>
      <c r="AG4631" s="162"/>
      <c r="AH4631" s="162"/>
      <c r="AI4631" s="162"/>
      <c r="AJ4631" s="162"/>
      <c r="AK4631" s="162"/>
      <c r="AL4631" s="162"/>
      <c r="AM4631" s="162"/>
      <c r="AN4631" s="162"/>
      <c r="AO4631" s="162"/>
    </row>
    <row r="4632" spans="1:41" s="309" customFormat="1" ht="16.5" customHeight="1">
      <c r="A4632" s="13" t="s">
        <v>4804</v>
      </c>
      <c r="B4632" s="13"/>
      <c r="C4632" s="189"/>
      <c r="D4632" s="13"/>
      <c r="E4632" s="14" t="s">
        <v>5410</v>
      </c>
      <c r="F4632" s="14" t="s">
        <v>3047</v>
      </c>
      <c r="G4632" s="14" t="s">
        <v>5411</v>
      </c>
      <c r="H4632" s="15">
        <v>2011</v>
      </c>
      <c r="I4632" s="15">
        <v>1</v>
      </c>
      <c r="J4632" s="15">
        <v>0</v>
      </c>
      <c r="K4632" s="15">
        <v>0</v>
      </c>
      <c r="L4632" s="16" t="s">
        <v>5412</v>
      </c>
      <c r="M4632" s="16"/>
      <c r="N4632" s="16" t="s">
        <v>2570</v>
      </c>
      <c r="O4632" s="17">
        <v>3024</v>
      </c>
      <c r="P4632" s="17">
        <v>0</v>
      </c>
      <c r="Q4632" s="17">
        <v>0</v>
      </c>
      <c r="R4632" s="18" t="s">
        <v>33</v>
      </c>
      <c r="S4632" s="19">
        <v>60</v>
      </c>
      <c r="T4632" s="19">
        <v>110</v>
      </c>
      <c r="U4632" s="19">
        <v>0.02</v>
      </c>
      <c r="V4632" s="19">
        <v>0</v>
      </c>
      <c r="W4632" s="20">
        <v>2.2000000000000001E-3</v>
      </c>
      <c r="X4632" s="21">
        <v>6.6528</v>
      </c>
      <c r="Y4632" s="22" t="s">
        <v>33</v>
      </c>
      <c r="Z4632" s="23" t="s">
        <v>9052</v>
      </c>
      <c r="AA4632" s="24" t="s">
        <v>67</v>
      </c>
      <c r="AB4632" s="14" t="s">
        <v>67</v>
      </c>
      <c r="AC4632" s="14" t="s">
        <v>67</v>
      </c>
      <c r="AD4632" s="25"/>
      <c r="AE4632" s="26"/>
      <c r="AF4632" s="27"/>
      <c r="AG4632" s="162"/>
      <c r="AH4632" s="162"/>
      <c r="AI4632" s="162"/>
      <c r="AJ4632" s="162"/>
      <c r="AK4632" s="162"/>
      <c r="AL4632" s="162"/>
      <c r="AM4632" s="162"/>
      <c r="AN4632" s="162"/>
      <c r="AO4632" s="162"/>
    </row>
    <row r="4633" spans="1:41" s="309" customFormat="1" ht="16.5" customHeight="1">
      <c r="A4633" s="13" t="s">
        <v>4804</v>
      </c>
      <c r="B4633" s="13"/>
      <c r="C4633" s="189"/>
      <c r="D4633" s="13"/>
      <c r="E4633" s="14" t="s">
        <v>5378</v>
      </c>
      <c r="F4633" s="14" t="s">
        <v>67</v>
      </c>
      <c r="G4633" s="14" t="s">
        <v>67</v>
      </c>
      <c r="H4633" s="15">
        <v>1999</v>
      </c>
      <c r="I4633" s="15">
        <v>1</v>
      </c>
      <c r="J4633" s="15">
        <v>0</v>
      </c>
      <c r="K4633" s="15">
        <v>0</v>
      </c>
      <c r="L4633" s="16" t="s">
        <v>5348</v>
      </c>
      <c r="M4633" s="16"/>
      <c r="N4633" s="16" t="s">
        <v>2570</v>
      </c>
      <c r="O4633" s="17">
        <v>25</v>
      </c>
      <c r="P4633" s="17">
        <v>0</v>
      </c>
      <c r="Q4633" s="17">
        <v>0</v>
      </c>
      <c r="R4633" s="18" t="s">
        <v>33</v>
      </c>
      <c r="S4633" s="19">
        <v>60</v>
      </c>
      <c r="T4633" s="19">
        <v>110</v>
      </c>
      <c r="U4633" s="19">
        <v>2.5</v>
      </c>
      <c r="V4633" s="19">
        <v>0</v>
      </c>
      <c r="W4633" s="20">
        <v>0.27500000000000002</v>
      </c>
      <c r="X4633" s="21">
        <v>6.8750000000000009</v>
      </c>
      <c r="Y4633" s="22" t="s">
        <v>33</v>
      </c>
      <c r="Z4633" s="23" t="s">
        <v>9052</v>
      </c>
      <c r="AA4633" s="24" t="s">
        <v>67</v>
      </c>
      <c r="AB4633" s="14" t="s">
        <v>67</v>
      </c>
      <c r="AC4633" s="14" t="s">
        <v>67</v>
      </c>
      <c r="AD4633" s="25"/>
      <c r="AE4633" s="26"/>
      <c r="AF4633" s="27"/>
      <c r="AG4633" s="162"/>
      <c r="AH4633" s="162"/>
      <c r="AI4633" s="162"/>
      <c r="AJ4633" s="162"/>
      <c r="AK4633" s="162"/>
      <c r="AL4633" s="162"/>
      <c r="AM4633" s="162"/>
      <c r="AN4633" s="162"/>
      <c r="AO4633" s="162"/>
    </row>
    <row r="4634" spans="1:41" s="309" customFormat="1" ht="16.5" customHeight="1">
      <c r="A4634" s="13" t="s">
        <v>4804</v>
      </c>
      <c r="B4634" s="13"/>
      <c r="C4634" s="189"/>
      <c r="D4634" s="13"/>
      <c r="E4634" s="14" t="s">
        <v>5378</v>
      </c>
      <c r="F4634" s="14" t="s">
        <v>67</v>
      </c>
      <c r="G4634" s="14" t="s">
        <v>67</v>
      </c>
      <c r="H4634" s="15">
        <v>2004</v>
      </c>
      <c r="I4634" s="15">
        <v>1</v>
      </c>
      <c r="J4634" s="15">
        <v>0</v>
      </c>
      <c r="K4634" s="15">
        <v>0</v>
      </c>
      <c r="L4634" s="16" t="s">
        <v>5348</v>
      </c>
      <c r="M4634" s="16"/>
      <c r="N4634" s="16" t="s">
        <v>2570</v>
      </c>
      <c r="O4634" s="17">
        <v>25</v>
      </c>
      <c r="P4634" s="17">
        <v>0</v>
      </c>
      <c r="Q4634" s="17">
        <v>0</v>
      </c>
      <c r="R4634" s="18" t="s">
        <v>33</v>
      </c>
      <c r="S4634" s="19">
        <v>60</v>
      </c>
      <c r="T4634" s="19">
        <v>110</v>
      </c>
      <c r="U4634" s="19">
        <v>2.5</v>
      </c>
      <c r="V4634" s="19">
        <v>0</v>
      </c>
      <c r="W4634" s="20">
        <v>0.27500000000000002</v>
      </c>
      <c r="X4634" s="21">
        <v>6.8750000000000009</v>
      </c>
      <c r="Y4634" s="22" t="s">
        <v>33</v>
      </c>
      <c r="Z4634" s="23" t="s">
        <v>9052</v>
      </c>
      <c r="AA4634" s="24" t="s">
        <v>67</v>
      </c>
      <c r="AB4634" s="14" t="s">
        <v>67</v>
      </c>
      <c r="AC4634" s="14" t="s">
        <v>67</v>
      </c>
      <c r="AD4634" s="25"/>
      <c r="AE4634" s="26"/>
      <c r="AF4634" s="27"/>
      <c r="AG4634" s="162"/>
      <c r="AH4634" s="162"/>
      <c r="AI4634" s="162"/>
      <c r="AJ4634" s="162"/>
      <c r="AK4634" s="162"/>
      <c r="AL4634" s="162"/>
      <c r="AM4634" s="162"/>
      <c r="AN4634" s="162"/>
      <c r="AO4634" s="162"/>
    </row>
    <row r="4635" spans="1:41" s="309" customFormat="1" ht="16.5" customHeight="1">
      <c r="A4635" s="13" t="s">
        <v>4804</v>
      </c>
      <c r="B4635" s="13"/>
      <c r="C4635" s="189"/>
      <c r="D4635" s="13"/>
      <c r="E4635" s="14" t="s">
        <v>5377</v>
      </c>
      <c r="F4635" s="14" t="s">
        <v>67</v>
      </c>
      <c r="G4635" s="14" t="s">
        <v>67</v>
      </c>
      <c r="H4635" s="15">
        <v>2004</v>
      </c>
      <c r="I4635" s="15">
        <v>1</v>
      </c>
      <c r="J4635" s="15">
        <v>0</v>
      </c>
      <c r="K4635" s="15">
        <v>0</v>
      </c>
      <c r="L4635" s="16" t="s">
        <v>5348</v>
      </c>
      <c r="M4635" s="16"/>
      <c r="N4635" s="16" t="s">
        <v>2570</v>
      </c>
      <c r="O4635" s="17">
        <v>8</v>
      </c>
      <c r="P4635" s="17">
        <v>0</v>
      </c>
      <c r="Q4635" s="17">
        <v>0</v>
      </c>
      <c r="R4635" s="18" t="s">
        <v>33</v>
      </c>
      <c r="S4635" s="19">
        <v>60</v>
      </c>
      <c r="T4635" s="19">
        <v>110</v>
      </c>
      <c r="U4635" s="19">
        <v>8</v>
      </c>
      <c r="V4635" s="19">
        <v>0</v>
      </c>
      <c r="W4635" s="20">
        <v>0.88</v>
      </c>
      <c r="X4635" s="21">
        <v>7.04</v>
      </c>
      <c r="Y4635" s="22" t="s">
        <v>33</v>
      </c>
      <c r="Z4635" s="23" t="s">
        <v>62</v>
      </c>
      <c r="AA4635" s="24" t="s">
        <v>67</v>
      </c>
      <c r="AB4635" s="14" t="s">
        <v>67</v>
      </c>
      <c r="AC4635" s="14" t="s">
        <v>67</v>
      </c>
      <c r="AD4635" s="25"/>
      <c r="AE4635" s="26"/>
      <c r="AF4635" s="27"/>
      <c r="AG4635" s="162"/>
      <c r="AH4635" s="162"/>
      <c r="AI4635" s="162"/>
      <c r="AJ4635" s="162"/>
      <c r="AK4635" s="162"/>
      <c r="AL4635" s="162"/>
      <c r="AM4635" s="162"/>
      <c r="AN4635" s="162"/>
      <c r="AO4635" s="162"/>
    </row>
    <row r="4636" spans="1:41" s="309" customFormat="1" ht="16.5" customHeight="1">
      <c r="A4636" s="13" t="s">
        <v>4804</v>
      </c>
      <c r="B4636" s="13"/>
      <c r="C4636" s="189"/>
      <c r="D4636" s="13"/>
      <c r="E4636" s="14" t="s">
        <v>1260</v>
      </c>
      <c r="F4636" s="14" t="s">
        <v>67</v>
      </c>
      <c r="G4636" s="14" t="s">
        <v>67</v>
      </c>
      <c r="H4636" s="15">
        <v>2000</v>
      </c>
      <c r="I4636" s="15">
        <v>1</v>
      </c>
      <c r="J4636" s="15">
        <v>0</v>
      </c>
      <c r="K4636" s="15">
        <v>0</v>
      </c>
      <c r="L4636" s="16" t="s">
        <v>4877</v>
      </c>
      <c r="M4636" s="16"/>
      <c r="N4636" s="16" t="s">
        <v>2570</v>
      </c>
      <c r="O4636" s="17">
        <v>8</v>
      </c>
      <c r="P4636" s="17">
        <v>0</v>
      </c>
      <c r="Q4636" s="17">
        <v>0</v>
      </c>
      <c r="R4636" s="18" t="s">
        <v>33</v>
      </c>
      <c r="S4636" s="19">
        <v>60</v>
      </c>
      <c r="T4636" s="19">
        <v>110</v>
      </c>
      <c r="U4636" s="19">
        <v>8</v>
      </c>
      <c r="V4636" s="19">
        <v>0</v>
      </c>
      <c r="W4636" s="20">
        <v>0.88</v>
      </c>
      <c r="X4636" s="21">
        <v>7.04</v>
      </c>
      <c r="Y4636" s="22" t="s">
        <v>33</v>
      </c>
      <c r="Z4636" s="23" t="s">
        <v>62</v>
      </c>
      <c r="AA4636" s="24" t="s">
        <v>67</v>
      </c>
      <c r="AB4636" s="14" t="s">
        <v>67</v>
      </c>
      <c r="AC4636" s="14" t="s">
        <v>67</v>
      </c>
      <c r="AD4636" s="25"/>
      <c r="AE4636" s="26"/>
      <c r="AF4636" s="27"/>
      <c r="AG4636" s="162"/>
      <c r="AH4636" s="162"/>
      <c r="AI4636" s="162"/>
      <c r="AJ4636" s="162"/>
      <c r="AK4636" s="162"/>
      <c r="AL4636" s="162"/>
      <c r="AM4636" s="162"/>
      <c r="AN4636" s="162"/>
      <c r="AO4636" s="162"/>
    </row>
    <row r="4637" spans="1:41" s="309" customFormat="1" ht="16.5" customHeight="1">
      <c r="A4637" s="13" t="s">
        <v>4804</v>
      </c>
      <c r="B4637" s="13"/>
      <c r="C4637" s="189"/>
      <c r="D4637" s="13"/>
      <c r="E4637" s="14" t="s">
        <v>1260</v>
      </c>
      <c r="F4637" s="14" t="s">
        <v>5013</v>
      </c>
      <c r="G4637" s="14" t="s">
        <v>67</v>
      </c>
      <c r="H4637" s="15">
        <v>2010</v>
      </c>
      <c r="I4637" s="15">
        <v>1</v>
      </c>
      <c r="J4637" s="15">
        <v>0</v>
      </c>
      <c r="K4637" s="15">
        <v>0</v>
      </c>
      <c r="L4637" s="16" t="s">
        <v>5135</v>
      </c>
      <c r="M4637" s="16"/>
      <c r="N4637" s="16" t="s">
        <v>2570</v>
      </c>
      <c r="O4637" s="17">
        <v>8</v>
      </c>
      <c r="P4637" s="17">
        <v>0</v>
      </c>
      <c r="Q4637" s="17">
        <v>0</v>
      </c>
      <c r="R4637" s="18" t="s">
        <v>33</v>
      </c>
      <c r="S4637" s="19">
        <v>60</v>
      </c>
      <c r="T4637" s="19">
        <v>110</v>
      </c>
      <c r="U4637" s="19">
        <v>8</v>
      </c>
      <c r="V4637" s="19">
        <v>0</v>
      </c>
      <c r="W4637" s="20">
        <v>0.88</v>
      </c>
      <c r="X4637" s="21">
        <v>7.04</v>
      </c>
      <c r="Y4637" s="22" t="s">
        <v>33</v>
      </c>
      <c r="Z4637" s="23" t="s">
        <v>62</v>
      </c>
      <c r="AA4637" s="24" t="s">
        <v>67</v>
      </c>
      <c r="AB4637" s="14" t="s">
        <v>67</v>
      </c>
      <c r="AC4637" s="14" t="s">
        <v>67</v>
      </c>
      <c r="AD4637" s="25"/>
      <c r="AE4637" s="26"/>
      <c r="AF4637" s="27"/>
      <c r="AG4637" s="162"/>
      <c r="AH4637" s="162"/>
      <c r="AI4637" s="162"/>
      <c r="AJ4637" s="162"/>
      <c r="AK4637" s="162"/>
      <c r="AL4637" s="162"/>
      <c r="AM4637" s="162"/>
      <c r="AN4637" s="162"/>
      <c r="AO4637" s="162"/>
    </row>
    <row r="4638" spans="1:41" s="309" customFormat="1" ht="16.5" customHeight="1">
      <c r="A4638" s="13" t="s">
        <v>4804</v>
      </c>
      <c r="B4638" s="13"/>
      <c r="C4638" s="189"/>
      <c r="D4638" s="13"/>
      <c r="E4638" s="14" t="s">
        <v>5286</v>
      </c>
      <c r="F4638" s="14" t="s">
        <v>2156</v>
      </c>
      <c r="G4638" s="14" t="s">
        <v>5287</v>
      </c>
      <c r="H4638" s="15">
        <v>2010</v>
      </c>
      <c r="I4638" s="15">
        <v>1</v>
      </c>
      <c r="J4638" s="15">
        <v>0</v>
      </c>
      <c r="K4638" s="15">
        <v>0</v>
      </c>
      <c r="L4638" s="16" t="s">
        <v>5270</v>
      </c>
      <c r="M4638" s="16"/>
      <c r="N4638" s="16" t="s">
        <v>2570</v>
      </c>
      <c r="O4638" s="17">
        <v>10</v>
      </c>
      <c r="P4638" s="17">
        <v>16</v>
      </c>
      <c r="Q4638" s="17">
        <v>5</v>
      </c>
      <c r="R4638" s="18" t="s">
        <v>33</v>
      </c>
      <c r="S4638" s="19">
        <v>60</v>
      </c>
      <c r="T4638" s="19">
        <v>115</v>
      </c>
      <c r="U4638" s="19">
        <v>6.1</v>
      </c>
      <c r="V4638" s="19">
        <v>0</v>
      </c>
      <c r="W4638" s="20">
        <v>0.70150000000000001</v>
      </c>
      <c r="X4638" s="21">
        <v>7.5762000000000009</v>
      </c>
      <c r="Y4638" s="22" t="s">
        <v>33</v>
      </c>
      <c r="Z4638" s="23" t="s">
        <v>62</v>
      </c>
      <c r="AA4638" s="24" t="s">
        <v>67</v>
      </c>
      <c r="AB4638" s="14" t="s">
        <v>67</v>
      </c>
      <c r="AC4638" s="14" t="s">
        <v>67</v>
      </c>
      <c r="AD4638" s="25"/>
      <c r="AE4638" s="26"/>
      <c r="AF4638" s="27"/>
      <c r="AG4638" s="162"/>
      <c r="AH4638" s="162"/>
      <c r="AI4638" s="162"/>
      <c r="AJ4638" s="162"/>
      <c r="AK4638" s="162"/>
      <c r="AL4638" s="162"/>
      <c r="AM4638" s="162"/>
      <c r="AN4638" s="162"/>
      <c r="AO4638" s="162"/>
    </row>
    <row r="4639" spans="1:41" s="309" customFormat="1" ht="16.5" customHeight="1">
      <c r="A4639" s="13" t="s">
        <v>4804</v>
      </c>
      <c r="B4639" s="13"/>
      <c r="C4639" s="189"/>
      <c r="D4639" s="13"/>
      <c r="E4639" s="14" t="s">
        <v>5284</v>
      </c>
      <c r="F4639" s="14" t="s">
        <v>67</v>
      </c>
      <c r="G4639" s="14" t="s">
        <v>67</v>
      </c>
      <c r="H4639" s="15">
        <v>2005</v>
      </c>
      <c r="I4639" s="15">
        <v>1</v>
      </c>
      <c r="J4639" s="15">
        <v>0</v>
      </c>
      <c r="K4639" s="15">
        <v>0</v>
      </c>
      <c r="L4639" s="16" t="s">
        <v>5270</v>
      </c>
      <c r="M4639" s="16"/>
      <c r="N4639" s="16" t="s">
        <v>2570</v>
      </c>
      <c r="O4639" s="17">
        <v>10</v>
      </c>
      <c r="P4639" s="17">
        <v>16</v>
      </c>
      <c r="Q4639" s="17">
        <v>5</v>
      </c>
      <c r="R4639" s="18" t="s">
        <v>33</v>
      </c>
      <c r="S4639" s="19">
        <v>60</v>
      </c>
      <c r="T4639" s="19">
        <v>115</v>
      </c>
      <c r="U4639" s="19">
        <v>6.1</v>
      </c>
      <c r="V4639" s="19">
        <v>0</v>
      </c>
      <c r="W4639" s="20">
        <v>0.70150000000000001</v>
      </c>
      <c r="X4639" s="21">
        <v>7.5762000000000009</v>
      </c>
      <c r="Y4639" s="22" t="s">
        <v>33</v>
      </c>
      <c r="Z4639" s="23" t="s">
        <v>62</v>
      </c>
      <c r="AA4639" s="24" t="s">
        <v>67</v>
      </c>
      <c r="AB4639" s="14" t="s">
        <v>67</v>
      </c>
      <c r="AC4639" s="14" t="s">
        <v>67</v>
      </c>
      <c r="AD4639" s="25"/>
      <c r="AE4639" s="26"/>
      <c r="AF4639" s="27"/>
      <c r="AG4639" s="162"/>
      <c r="AH4639" s="162"/>
      <c r="AI4639" s="162"/>
      <c r="AJ4639" s="162"/>
      <c r="AK4639" s="162"/>
      <c r="AL4639" s="162"/>
      <c r="AM4639" s="162"/>
      <c r="AN4639" s="162"/>
      <c r="AO4639" s="162"/>
    </row>
    <row r="4640" spans="1:41" s="309" customFormat="1" ht="16.5" customHeight="1">
      <c r="A4640" s="13" t="s">
        <v>4804</v>
      </c>
      <c r="B4640" s="13"/>
      <c r="C4640" s="189"/>
      <c r="D4640" s="13"/>
      <c r="E4640" s="14" t="s">
        <v>5285</v>
      </c>
      <c r="F4640" s="14" t="s">
        <v>67</v>
      </c>
      <c r="G4640" s="14" t="s">
        <v>67</v>
      </c>
      <c r="H4640" s="15">
        <v>2005</v>
      </c>
      <c r="I4640" s="15">
        <v>1</v>
      </c>
      <c r="J4640" s="15">
        <v>0</v>
      </c>
      <c r="K4640" s="15">
        <v>0</v>
      </c>
      <c r="L4640" s="16" t="s">
        <v>5270</v>
      </c>
      <c r="M4640" s="16"/>
      <c r="N4640" s="16" t="s">
        <v>2570</v>
      </c>
      <c r="O4640" s="17">
        <v>10</v>
      </c>
      <c r="P4640" s="17">
        <v>16</v>
      </c>
      <c r="Q4640" s="17">
        <v>5</v>
      </c>
      <c r="R4640" s="18" t="s">
        <v>33</v>
      </c>
      <c r="S4640" s="19">
        <v>60</v>
      </c>
      <c r="T4640" s="19">
        <v>115</v>
      </c>
      <c r="U4640" s="19">
        <v>6.1</v>
      </c>
      <c r="V4640" s="19">
        <v>0</v>
      </c>
      <c r="W4640" s="20">
        <v>0.70150000000000001</v>
      </c>
      <c r="X4640" s="21">
        <v>7.5762000000000009</v>
      </c>
      <c r="Y4640" s="22" t="s">
        <v>33</v>
      </c>
      <c r="Z4640" s="23" t="s">
        <v>62</v>
      </c>
      <c r="AA4640" s="24" t="s">
        <v>67</v>
      </c>
      <c r="AB4640" s="14" t="s">
        <v>67</v>
      </c>
      <c r="AC4640" s="14" t="s">
        <v>67</v>
      </c>
      <c r="AD4640" s="25"/>
      <c r="AE4640" s="26"/>
      <c r="AF4640" s="27"/>
      <c r="AG4640" s="162"/>
      <c r="AH4640" s="162"/>
      <c r="AI4640" s="162"/>
      <c r="AJ4640" s="162"/>
      <c r="AK4640" s="162"/>
      <c r="AL4640" s="162"/>
      <c r="AM4640" s="162"/>
      <c r="AN4640" s="162"/>
      <c r="AO4640" s="162"/>
    </row>
    <row r="4641" spans="1:41" s="309" customFormat="1" ht="16.5" customHeight="1">
      <c r="A4641" s="13" t="s">
        <v>4804</v>
      </c>
      <c r="B4641" s="13"/>
      <c r="C4641" s="189"/>
      <c r="D4641" s="13"/>
      <c r="E4641" s="14" t="s">
        <v>5283</v>
      </c>
      <c r="F4641" s="14" t="s">
        <v>67</v>
      </c>
      <c r="G4641" s="14" t="s">
        <v>67</v>
      </c>
      <c r="H4641" s="15">
        <v>2004</v>
      </c>
      <c r="I4641" s="15">
        <v>1</v>
      </c>
      <c r="J4641" s="15">
        <v>0</v>
      </c>
      <c r="K4641" s="15">
        <v>0</v>
      </c>
      <c r="L4641" s="16" t="s">
        <v>5270</v>
      </c>
      <c r="M4641" s="16"/>
      <c r="N4641" s="16" t="s">
        <v>2570</v>
      </c>
      <c r="O4641" s="17">
        <v>10</v>
      </c>
      <c r="P4641" s="17">
        <v>16</v>
      </c>
      <c r="Q4641" s="17">
        <v>5</v>
      </c>
      <c r="R4641" s="18" t="s">
        <v>33</v>
      </c>
      <c r="S4641" s="19">
        <v>60</v>
      </c>
      <c r="T4641" s="19">
        <v>115</v>
      </c>
      <c r="U4641" s="19">
        <v>6.1</v>
      </c>
      <c r="V4641" s="19">
        <v>0</v>
      </c>
      <c r="W4641" s="20">
        <v>0.70150000000000001</v>
      </c>
      <c r="X4641" s="21">
        <v>7.5762000000000009</v>
      </c>
      <c r="Y4641" s="22" t="s">
        <v>33</v>
      </c>
      <c r="Z4641" s="23" t="s">
        <v>62</v>
      </c>
      <c r="AA4641" s="24" t="s">
        <v>67</v>
      </c>
      <c r="AB4641" s="14" t="s">
        <v>67</v>
      </c>
      <c r="AC4641" s="14" t="s">
        <v>67</v>
      </c>
      <c r="AD4641" s="25"/>
      <c r="AE4641" s="26"/>
      <c r="AF4641" s="27"/>
      <c r="AG4641" s="162"/>
      <c r="AH4641" s="162"/>
      <c r="AI4641" s="162"/>
      <c r="AJ4641" s="162"/>
      <c r="AK4641" s="162"/>
      <c r="AL4641" s="162"/>
      <c r="AM4641" s="162"/>
      <c r="AN4641" s="162"/>
      <c r="AO4641" s="162"/>
    </row>
    <row r="4642" spans="1:41" s="309" customFormat="1" ht="16.5" customHeight="1">
      <c r="A4642" s="13" t="s">
        <v>4804</v>
      </c>
      <c r="B4642" s="13"/>
      <c r="C4642" s="189"/>
      <c r="D4642" s="13"/>
      <c r="E4642" s="14" t="s">
        <v>987</v>
      </c>
      <c r="F4642" s="14" t="s">
        <v>67</v>
      </c>
      <c r="G4642" s="14" t="s">
        <v>67</v>
      </c>
      <c r="H4642" s="15">
        <v>2000</v>
      </c>
      <c r="I4642" s="15">
        <v>2</v>
      </c>
      <c r="J4642" s="15">
        <v>0</v>
      </c>
      <c r="K4642" s="15">
        <v>0</v>
      </c>
      <c r="L4642" s="16" t="s">
        <v>4949</v>
      </c>
      <c r="M4642" s="16"/>
      <c r="N4642" s="16" t="s">
        <v>2570</v>
      </c>
      <c r="O4642" s="17">
        <v>144</v>
      </c>
      <c r="P4642" s="17">
        <v>0</v>
      </c>
      <c r="Q4642" s="17">
        <v>0</v>
      </c>
      <c r="R4642" s="18" t="s">
        <v>33</v>
      </c>
      <c r="S4642" s="19">
        <v>60</v>
      </c>
      <c r="T4642" s="19">
        <v>110</v>
      </c>
      <c r="U4642" s="19">
        <v>0.5</v>
      </c>
      <c r="V4642" s="19">
        <v>0</v>
      </c>
      <c r="W4642" s="20">
        <v>5.5E-2</v>
      </c>
      <c r="X4642" s="21">
        <v>15.84</v>
      </c>
      <c r="Y4642" s="22" t="s">
        <v>33</v>
      </c>
      <c r="Z4642" s="23" t="s">
        <v>9052</v>
      </c>
      <c r="AA4642" s="24" t="s">
        <v>67</v>
      </c>
      <c r="AB4642" s="14" t="s">
        <v>67</v>
      </c>
      <c r="AC4642" s="14" t="s">
        <v>67</v>
      </c>
      <c r="AD4642" s="25"/>
      <c r="AE4642" s="26"/>
      <c r="AF4642" s="27"/>
      <c r="AG4642" s="162"/>
      <c r="AH4642" s="162"/>
      <c r="AI4642" s="162"/>
      <c r="AJ4642" s="162"/>
      <c r="AK4642" s="162"/>
      <c r="AL4642" s="162"/>
      <c r="AM4642" s="162"/>
      <c r="AN4642" s="162"/>
      <c r="AO4642" s="162"/>
    </row>
    <row r="4643" spans="1:41" s="309" customFormat="1" ht="16.5" customHeight="1">
      <c r="A4643" s="13" t="s">
        <v>4804</v>
      </c>
      <c r="B4643" s="13"/>
      <c r="C4643" s="189"/>
      <c r="D4643" s="13"/>
      <c r="E4643" s="14" t="s">
        <v>3080</v>
      </c>
      <c r="F4643" s="14" t="s">
        <v>67</v>
      </c>
      <c r="G4643" s="14" t="s">
        <v>67</v>
      </c>
      <c r="H4643" s="15">
        <v>2001</v>
      </c>
      <c r="I4643" s="15">
        <v>1</v>
      </c>
      <c r="J4643" s="15">
        <v>0</v>
      </c>
      <c r="K4643" s="15">
        <v>0</v>
      </c>
      <c r="L4643" s="16" t="s">
        <v>4912</v>
      </c>
      <c r="M4643" s="16"/>
      <c r="N4643" s="16" t="s">
        <v>2570</v>
      </c>
      <c r="O4643" s="17">
        <v>30</v>
      </c>
      <c r="P4643" s="17">
        <v>0</v>
      </c>
      <c r="Q4643" s="17">
        <v>0</v>
      </c>
      <c r="R4643" s="18" t="s">
        <v>33</v>
      </c>
      <c r="S4643" s="19">
        <v>60</v>
      </c>
      <c r="T4643" s="19">
        <v>110</v>
      </c>
      <c r="U4643" s="19">
        <v>2.4045454545454548</v>
      </c>
      <c r="V4643" s="19">
        <v>0</v>
      </c>
      <c r="W4643" s="20">
        <v>0.26450000000000001</v>
      </c>
      <c r="X4643" s="21">
        <v>7.9350000000000005</v>
      </c>
      <c r="Y4643" s="22" t="s">
        <v>33</v>
      </c>
      <c r="Z4643" s="23" t="s">
        <v>9063</v>
      </c>
      <c r="AA4643" s="24" t="s">
        <v>67</v>
      </c>
      <c r="AB4643" s="14" t="s">
        <v>67</v>
      </c>
      <c r="AC4643" s="14" t="s">
        <v>67</v>
      </c>
      <c r="AD4643" s="25"/>
      <c r="AE4643" s="26"/>
      <c r="AF4643" s="27"/>
      <c r="AG4643" s="162"/>
      <c r="AH4643" s="162"/>
      <c r="AI4643" s="162"/>
      <c r="AJ4643" s="162"/>
      <c r="AK4643" s="162"/>
      <c r="AL4643" s="162"/>
      <c r="AM4643" s="162"/>
      <c r="AN4643" s="162"/>
      <c r="AO4643" s="162"/>
    </row>
    <row r="4644" spans="1:41" s="309" customFormat="1" ht="16.5" customHeight="1">
      <c r="A4644" s="13" t="s">
        <v>4804</v>
      </c>
      <c r="B4644" s="13"/>
      <c r="C4644" s="189"/>
      <c r="D4644" s="13"/>
      <c r="E4644" s="14" t="s">
        <v>1125</v>
      </c>
      <c r="F4644" s="14" t="s">
        <v>4842</v>
      </c>
      <c r="G4644" s="14" t="s">
        <v>4843</v>
      </c>
      <c r="H4644" s="15">
        <v>2007</v>
      </c>
      <c r="I4644" s="15">
        <v>2</v>
      </c>
      <c r="J4644" s="15">
        <v>0</v>
      </c>
      <c r="K4644" s="15">
        <v>0</v>
      </c>
      <c r="L4644" s="16" t="s">
        <v>4805</v>
      </c>
      <c r="M4644" s="16"/>
      <c r="N4644" s="16" t="s">
        <v>2570</v>
      </c>
      <c r="O4644" s="17">
        <v>150</v>
      </c>
      <c r="P4644" s="17">
        <v>0</v>
      </c>
      <c r="Q4644" s="17">
        <v>0</v>
      </c>
      <c r="R4644" s="18" t="s">
        <v>33</v>
      </c>
      <c r="S4644" s="19">
        <v>60</v>
      </c>
      <c r="T4644" s="19">
        <v>110</v>
      </c>
      <c r="U4644" s="19">
        <v>0.5</v>
      </c>
      <c r="V4644" s="19">
        <v>0</v>
      </c>
      <c r="W4644" s="20">
        <v>5.5E-2</v>
      </c>
      <c r="X4644" s="21">
        <v>16.5</v>
      </c>
      <c r="Y4644" s="22" t="s">
        <v>33</v>
      </c>
      <c r="Z4644" s="23" t="s">
        <v>9052</v>
      </c>
      <c r="AA4644" s="24" t="s">
        <v>67</v>
      </c>
      <c r="AB4644" s="14" t="s">
        <v>67</v>
      </c>
      <c r="AC4644" s="14" t="s">
        <v>67</v>
      </c>
      <c r="AD4644" s="25"/>
      <c r="AE4644" s="26"/>
      <c r="AF4644" s="27"/>
      <c r="AG4644" s="162"/>
      <c r="AH4644" s="162"/>
      <c r="AI4644" s="162"/>
      <c r="AJ4644" s="162"/>
      <c r="AK4644" s="162"/>
      <c r="AL4644" s="162"/>
      <c r="AM4644" s="162"/>
      <c r="AN4644" s="162"/>
      <c r="AO4644" s="162"/>
    </row>
    <row r="4645" spans="1:41" s="309" customFormat="1" ht="16.5" customHeight="1">
      <c r="A4645" s="13" t="s">
        <v>4804</v>
      </c>
      <c r="B4645" s="13"/>
      <c r="C4645" s="189"/>
      <c r="D4645" s="13"/>
      <c r="E4645" s="14" t="s">
        <v>99</v>
      </c>
      <c r="F4645" s="14" t="s">
        <v>83</v>
      </c>
      <c r="G4645" s="14" t="s">
        <v>101</v>
      </c>
      <c r="H4645" s="15">
        <v>2011</v>
      </c>
      <c r="I4645" s="15">
        <v>3</v>
      </c>
      <c r="J4645" s="15">
        <v>0</v>
      </c>
      <c r="K4645" s="15">
        <v>0</v>
      </c>
      <c r="L4645" s="16" t="s">
        <v>5059</v>
      </c>
      <c r="M4645" s="16"/>
      <c r="N4645" s="16" t="s">
        <v>2570</v>
      </c>
      <c r="O4645" s="17">
        <v>30</v>
      </c>
      <c r="P4645" s="17">
        <v>0</v>
      </c>
      <c r="Q4645" s="17">
        <v>0</v>
      </c>
      <c r="R4645" s="18" t="s">
        <v>33</v>
      </c>
      <c r="S4645" s="19">
        <v>60</v>
      </c>
      <c r="T4645" s="19">
        <v>110</v>
      </c>
      <c r="U4645" s="19">
        <v>2.6</v>
      </c>
      <c r="V4645" s="19">
        <v>0</v>
      </c>
      <c r="W4645" s="20">
        <v>0.28599999999999998</v>
      </c>
      <c r="X4645" s="21">
        <v>25.740000000000002</v>
      </c>
      <c r="Y4645" s="22" t="s">
        <v>33</v>
      </c>
      <c r="Z4645" s="23" t="s">
        <v>9052</v>
      </c>
      <c r="AA4645" s="24" t="s">
        <v>67</v>
      </c>
      <c r="AB4645" s="14" t="s">
        <v>67</v>
      </c>
      <c r="AC4645" s="14" t="s">
        <v>67</v>
      </c>
      <c r="AD4645" s="25"/>
      <c r="AE4645" s="26"/>
      <c r="AF4645" s="27"/>
      <c r="AG4645" s="162"/>
      <c r="AH4645" s="162"/>
      <c r="AI4645" s="162"/>
      <c r="AJ4645" s="162"/>
      <c r="AK4645" s="162"/>
      <c r="AL4645" s="162"/>
      <c r="AM4645" s="162"/>
      <c r="AN4645" s="162"/>
      <c r="AO4645" s="162"/>
    </row>
    <row r="4646" spans="1:41" s="309" customFormat="1" ht="16.5" customHeight="1">
      <c r="A4646" s="13" t="s">
        <v>4804</v>
      </c>
      <c r="B4646" s="13"/>
      <c r="C4646" s="189"/>
      <c r="D4646" s="13"/>
      <c r="E4646" s="14" t="s">
        <v>4849</v>
      </c>
      <c r="F4646" s="14" t="s">
        <v>4850</v>
      </c>
      <c r="G4646" s="14" t="s">
        <v>67</v>
      </c>
      <c r="H4646" s="15">
        <v>2015</v>
      </c>
      <c r="I4646" s="15">
        <v>1</v>
      </c>
      <c r="J4646" s="15">
        <v>0</v>
      </c>
      <c r="K4646" s="15">
        <v>0</v>
      </c>
      <c r="L4646" s="16" t="s">
        <v>4805</v>
      </c>
      <c r="M4646" s="16"/>
      <c r="N4646" s="16" t="s">
        <v>2570</v>
      </c>
      <c r="O4646" s="17">
        <v>80</v>
      </c>
      <c r="P4646" s="17">
        <v>0</v>
      </c>
      <c r="Q4646" s="17">
        <v>0</v>
      </c>
      <c r="R4646" s="18" t="s">
        <v>33</v>
      </c>
      <c r="S4646" s="19">
        <v>60</v>
      </c>
      <c r="T4646" s="19">
        <v>110</v>
      </c>
      <c r="U4646" s="19">
        <v>1</v>
      </c>
      <c r="V4646" s="19">
        <v>0</v>
      </c>
      <c r="W4646" s="20">
        <v>0.11</v>
      </c>
      <c r="X4646" s="21">
        <v>8.8000000000000007</v>
      </c>
      <c r="Y4646" s="22" t="s">
        <v>33</v>
      </c>
      <c r="Z4646" s="23" t="s">
        <v>62</v>
      </c>
      <c r="AA4646" s="24" t="s">
        <v>67</v>
      </c>
      <c r="AB4646" s="14" t="s">
        <v>67</v>
      </c>
      <c r="AC4646" s="14" t="s">
        <v>67</v>
      </c>
      <c r="AD4646" s="25"/>
      <c r="AE4646" s="26"/>
      <c r="AF4646" s="27"/>
      <c r="AG4646" s="162"/>
      <c r="AH4646" s="162"/>
      <c r="AI4646" s="162"/>
      <c r="AJ4646" s="162"/>
      <c r="AK4646" s="162"/>
      <c r="AL4646" s="162"/>
      <c r="AM4646" s="162"/>
      <c r="AN4646" s="162"/>
      <c r="AO4646" s="162"/>
    </row>
    <row r="4647" spans="1:41" s="309" customFormat="1" ht="16.5" customHeight="1">
      <c r="A4647" s="13" t="s">
        <v>4804</v>
      </c>
      <c r="B4647" s="13"/>
      <c r="C4647" s="189"/>
      <c r="D4647" s="13"/>
      <c r="E4647" s="14" t="s">
        <v>5280</v>
      </c>
      <c r="F4647" s="14" t="s">
        <v>5281</v>
      </c>
      <c r="G4647" s="14" t="s">
        <v>5282</v>
      </c>
      <c r="H4647" s="15">
        <v>2012</v>
      </c>
      <c r="I4647" s="15">
        <v>1</v>
      </c>
      <c r="J4647" s="15">
        <v>0</v>
      </c>
      <c r="K4647" s="15">
        <v>0</v>
      </c>
      <c r="L4647" s="16" t="s">
        <v>5270</v>
      </c>
      <c r="M4647" s="16"/>
      <c r="N4647" s="16" t="s">
        <v>2570</v>
      </c>
      <c r="O4647" s="17">
        <v>10</v>
      </c>
      <c r="P4647" s="17">
        <v>0</v>
      </c>
      <c r="Q4647" s="17">
        <v>0</v>
      </c>
      <c r="R4647" s="18" t="s">
        <v>33</v>
      </c>
      <c r="S4647" s="19">
        <v>60</v>
      </c>
      <c r="T4647" s="19">
        <v>110</v>
      </c>
      <c r="U4647" s="19">
        <v>8</v>
      </c>
      <c r="V4647" s="19">
        <v>0</v>
      </c>
      <c r="W4647" s="20">
        <v>0.88</v>
      </c>
      <c r="X4647" s="21">
        <v>8.8000000000000007</v>
      </c>
      <c r="Y4647" s="22" t="s">
        <v>33</v>
      </c>
      <c r="Z4647" s="23" t="s">
        <v>62</v>
      </c>
      <c r="AA4647" s="24" t="s">
        <v>67</v>
      </c>
      <c r="AB4647" s="14" t="s">
        <v>67</v>
      </c>
      <c r="AC4647" s="14" t="s">
        <v>67</v>
      </c>
      <c r="AD4647" s="25"/>
      <c r="AE4647" s="26"/>
      <c r="AF4647" s="27"/>
      <c r="AG4647" s="162"/>
      <c r="AH4647" s="162"/>
      <c r="AI4647" s="162"/>
      <c r="AJ4647" s="162"/>
      <c r="AK4647" s="162"/>
      <c r="AL4647" s="162"/>
      <c r="AM4647" s="162"/>
      <c r="AN4647" s="162"/>
      <c r="AO4647" s="162"/>
    </row>
    <row r="4648" spans="1:41" s="309" customFormat="1" ht="16.5" customHeight="1">
      <c r="A4648" s="13" t="s">
        <v>4804</v>
      </c>
      <c r="B4648" s="13"/>
      <c r="C4648" s="189"/>
      <c r="D4648" s="13"/>
      <c r="E4648" s="14" t="s">
        <v>5277</v>
      </c>
      <c r="F4648" s="14" t="s">
        <v>67</v>
      </c>
      <c r="G4648" s="14" t="s">
        <v>67</v>
      </c>
      <c r="H4648" s="15">
        <v>2004</v>
      </c>
      <c r="I4648" s="15">
        <v>1</v>
      </c>
      <c r="J4648" s="15">
        <v>0</v>
      </c>
      <c r="K4648" s="15">
        <v>0</v>
      </c>
      <c r="L4648" s="16" t="s">
        <v>5270</v>
      </c>
      <c r="M4648" s="16"/>
      <c r="N4648" s="16" t="s">
        <v>2570</v>
      </c>
      <c r="O4648" s="17">
        <v>10</v>
      </c>
      <c r="P4648" s="17">
        <v>16</v>
      </c>
      <c r="Q4648" s="17">
        <v>5</v>
      </c>
      <c r="R4648" s="18" t="s">
        <v>33</v>
      </c>
      <c r="S4648" s="19">
        <v>60</v>
      </c>
      <c r="T4648" s="19">
        <v>110</v>
      </c>
      <c r="U4648" s="19">
        <v>8</v>
      </c>
      <c r="V4648" s="19">
        <v>0</v>
      </c>
      <c r="W4648" s="20">
        <v>0.88</v>
      </c>
      <c r="X4648" s="21">
        <v>9.5040000000000013</v>
      </c>
      <c r="Y4648" s="22" t="s">
        <v>33</v>
      </c>
      <c r="Z4648" s="23" t="s">
        <v>9052</v>
      </c>
      <c r="AA4648" s="24" t="s">
        <v>67</v>
      </c>
      <c r="AB4648" s="14" t="s">
        <v>67</v>
      </c>
      <c r="AC4648" s="14" t="s">
        <v>67</v>
      </c>
      <c r="AD4648" s="25"/>
      <c r="AE4648" s="26"/>
      <c r="AF4648" s="27"/>
      <c r="AG4648" s="162"/>
      <c r="AH4648" s="162"/>
      <c r="AI4648" s="162"/>
      <c r="AJ4648" s="162"/>
      <c r="AK4648" s="162"/>
      <c r="AL4648" s="162"/>
      <c r="AM4648" s="162"/>
      <c r="AN4648" s="162"/>
      <c r="AO4648" s="162"/>
    </row>
    <row r="4649" spans="1:41" s="309" customFormat="1" ht="16.5" customHeight="1">
      <c r="A4649" s="13" t="s">
        <v>4804</v>
      </c>
      <c r="B4649" s="13"/>
      <c r="C4649" s="189"/>
      <c r="D4649" s="13"/>
      <c r="E4649" s="14" t="s">
        <v>5277</v>
      </c>
      <c r="F4649" s="14" t="s">
        <v>67</v>
      </c>
      <c r="G4649" s="14" t="s">
        <v>67</v>
      </c>
      <c r="H4649" s="15">
        <v>2007</v>
      </c>
      <c r="I4649" s="15">
        <v>1</v>
      </c>
      <c r="J4649" s="15">
        <v>0</v>
      </c>
      <c r="K4649" s="15">
        <v>0</v>
      </c>
      <c r="L4649" s="16" t="s">
        <v>9057</v>
      </c>
      <c r="M4649" s="16"/>
      <c r="N4649" s="16" t="s">
        <v>2570</v>
      </c>
      <c r="O4649" s="17">
        <v>10</v>
      </c>
      <c r="P4649" s="17">
        <v>16</v>
      </c>
      <c r="Q4649" s="17">
        <v>5</v>
      </c>
      <c r="R4649" s="18" t="s">
        <v>33</v>
      </c>
      <c r="S4649" s="19">
        <v>60</v>
      </c>
      <c r="T4649" s="19">
        <v>110</v>
      </c>
      <c r="U4649" s="19">
        <v>8</v>
      </c>
      <c r="V4649" s="19">
        <v>0</v>
      </c>
      <c r="W4649" s="20">
        <v>0.88</v>
      </c>
      <c r="X4649" s="21">
        <v>9.5040000000000013</v>
      </c>
      <c r="Y4649" s="22" t="s">
        <v>33</v>
      </c>
      <c r="Z4649" s="23" t="s">
        <v>9052</v>
      </c>
      <c r="AA4649" s="24" t="s">
        <v>67</v>
      </c>
      <c r="AB4649" s="14" t="s">
        <v>67</v>
      </c>
      <c r="AC4649" s="14" t="s">
        <v>67</v>
      </c>
      <c r="AD4649" s="25"/>
      <c r="AE4649" s="26"/>
      <c r="AF4649" s="27"/>
      <c r="AG4649" s="162"/>
      <c r="AH4649" s="162"/>
      <c r="AI4649" s="162"/>
      <c r="AJ4649" s="162"/>
      <c r="AK4649" s="162"/>
      <c r="AL4649" s="162"/>
      <c r="AM4649" s="162"/>
      <c r="AN4649" s="162"/>
      <c r="AO4649" s="162"/>
    </row>
    <row r="4650" spans="1:41" s="309" customFormat="1" ht="16.5" customHeight="1">
      <c r="A4650" s="13" t="s">
        <v>4804</v>
      </c>
      <c r="B4650" s="13"/>
      <c r="C4650" s="189"/>
      <c r="D4650" s="13"/>
      <c r="E4650" s="14" t="s">
        <v>5277</v>
      </c>
      <c r="F4650" s="14" t="s">
        <v>5278</v>
      </c>
      <c r="G4650" s="14" t="s">
        <v>5279</v>
      </c>
      <c r="H4650" s="15">
        <v>2010</v>
      </c>
      <c r="I4650" s="15">
        <v>1</v>
      </c>
      <c r="J4650" s="15">
        <v>0</v>
      </c>
      <c r="K4650" s="15">
        <v>0</v>
      </c>
      <c r="L4650" s="16" t="s">
        <v>9058</v>
      </c>
      <c r="M4650" s="16"/>
      <c r="N4650" s="16" t="s">
        <v>2570</v>
      </c>
      <c r="O4650" s="17">
        <v>10</v>
      </c>
      <c r="P4650" s="17">
        <v>16</v>
      </c>
      <c r="Q4650" s="17">
        <v>5</v>
      </c>
      <c r="R4650" s="18" t="s">
        <v>33</v>
      </c>
      <c r="S4650" s="19">
        <v>60</v>
      </c>
      <c r="T4650" s="19">
        <v>110</v>
      </c>
      <c r="U4650" s="19">
        <v>8</v>
      </c>
      <c r="V4650" s="19">
        <v>0</v>
      </c>
      <c r="W4650" s="20">
        <v>0.88</v>
      </c>
      <c r="X4650" s="21">
        <v>9.5040000000000013</v>
      </c>
      <c r="Y4650" s="22" t="s">
        <v>33</v>
      </c>
      <c r="Z4650" s="23" t="s">
        <v>9052</v>
      </c>
      <c r="AA4650" s="24" t="s">
        <v>67</v>
      </c>
      <c r="AB4650" s="14" t="s">
        <v>67</v>
      </c>
      <c r="AC4650" s="14" t="s">
        <v>67</v>
      </c>
      <c r="AD4650" s="25"/>
      <c r="AE4650" s="26"/>
      <c r="AF4650" s="27"/>
      <c r="AG4650" s="162"/>
      <c r="AH4650" s="162"/>
      <c r="AI4650" s="162"/>
      <c r="AJ4650" s="162"/>
      <c r="AK4650" s="162"/>
      <c r="AL4650" s="162"/>
      <c r="AM4650" s="162"/>
      <c r="AN4650" s="162"/>
      <c r="AO4650" s="162"/>
    </row>
    <row r="4651" spans="1:41" s="309" customFormat="1" ht="16.5" customHeight="1">
      <c r="A4651" s="13" t="s">
        <v>4804</v>
      </c>
      <c r="B4651" s="13"/>
      <c r="C4651" s="189"/>
      <c r="D4651" s="13"/>
      <c r="E4651" s="14" t="s">
        <v>997</v>
      </c>
      <c r="F4651" s="14" t="s">
        <v>4065</v>
      </c>
      <c r="G4651" s="14" t="s">
        <v>67</v>
      </c>
      <c r="H4651" s="15">
        <v>2015</v>
      </c>
      <c r="I4651" s="15">
        <v>1</v>
      </c>
      <c r="J4651" s="15">
        <v>0</v>
      </c>
      <c r="K4651" s="15">
        <v>0</v>
      </c>
      <c r="L4651" s="16" t="s">
        <v>5192</v>
      </c>
      <c r="M4651" s="16"/>
      <c r="N4651" s="16" t="s">
        <v>2570</v>
      </c>
      <c r="O4651" s="17">
        <v>100</v>
      </c>
      <c r="P4651" s="17">
        <v>0</v>
      </c>
      <c r="Q4651" s="17">
        <v>0</v>
      </c>
      <c r="R4651" s="18" t="s">
        <v>33</v>
      </c>
      <c r="S4651" s="19">
        <v>60</v>
      </c>
      <c r="T4651" s="19">
        <v>110</v>
      </c>
      <c r="U4651" s="19">
        <v>0.90909090909090906</v>
      </c>
      <c r="V4651" s="19">
        <v>0</v>
      </c>
      <c r="W4651" s="20">
        <v>0.1</v>
      </c>
      <c r="X4651" s="21">
        <v>10</v>
      </c>
      <c r="Y4651" s="22" t="s">
        <v>33</v>
      </c>
      <c r="Z4651" s="23" t="s">
        <v>62</v>
      </c>
      <c r="AA4651" s="24" t="s">
        <v>67</v>
      </c>
      <c r="AB4651" s="14" t="s">
        <v>67</v>
      </c>
      <c r="AC4651" s="14" t="s">
        <v>67</v>
      </c>
      <c r="AD4651" s="25"/>
      <c r="AE4651" s="26"/>
      <c r="AF4651" s="27"/>
      <c r="AG4651" s="162"/>
      <c r="AH4651" s="162"/>
      <c r="AI4651" s="162"/>
      <c r="AJ4651" s="162"/>
      <c r="AK4651" s="162"/>
      <c r="AL4651" s="162"/>
      <c r="AM4651" s="162"/>
      <c r="AN4651" s="162"/>
      <c r="AO4651" s="162"/>
    </row>
    <row r="4652" spans="1:41" s="309" customFormat="1" ht="16.5" customHeight="1">
      <c r="A4652" s="13" t="s">
        <v>4804</v>
      </c>
      <c r="B4652" s="13"/>
      <c r="C4652" s="189"/>
      <c r="D4652" s="13"/>
      <c r="E4652" s="14" t="s">
        <v>997</v>
      </c>
      <c r="F4652" s="14" t="s">
        <v>4065</v>
      </c>
      <c r="G4652" s="14" t="s">
        <v>67</v>
      </c>
      <c r="H4652" s="15">
        <v>2015</v>
      </c>
      <c r="I4652" s="15">
        <v>1</v>
      </c>
      <c r="J4652" s="15">
        <v>0</v>
      </c>
      <c r="K4652" s="15">
        <v>0</v>
      </c>
      <c r="L4652" s="16" t="s">
        <v>5192</v>
      </c>
      <c r="M4652" s="16"/>
      <c r="N4652" s="16" t="s">
        <v>2570</v>
      </c>
      <c r="O4652" s="17">
        <v>100</v>
      </c>
      <c r="P4652" s="17">
        <v>0</v>
      </c>
      <c r="Q4652" s="17">
        <v>0</v>
      </c>
      <c r="R4652" s="18" t="s">
        <v>33</v>
      </c>
      <c r="S4652" s="19">
        <v>60</v>
      </c>
      <c r="T4652" s="19">
        <v>110</v>
      </c>
      <c r="U4652" s="19">
        <v>0.90909090909090906</v>
      </c>
      <c r="V4652" s="19">
        <v>0</v>
      </c>
      <c r="W4652" s="20">
        <v>0.1</v>
      </c>
      <c r="X4652" s="21">
        <v>10</v>
      </c>
      <c r="Y4652" s="22" t="s">
        <v>33</v>
      </c>
      <c r="Z4652" s="23" t="s">
        <v>62</v>
      </c>
      <c r="AA4652" s="24" t="s">
        <v>67</v>
      </c>
      <c r="AB4652" s="14" t="s">
        <v>67</v>
      </c>
      <c r="AC4652" s="14" t="s">
        <v>67</v>
      </c>
      <c r="AD4652" s="25"/>
      <c r="AE4652" s="26"/>
      <c r="AF4652" s="27"/>
      <c r="AG4652" s="162"/>
      <c r="AH4652" s="162"/>
      <c r="AI4652" s="162"/>
      <c r="AJ4652" s="162"/>
      <c r="AK4652" s="162"/>
      <c r="AL4652" s="162"/>
      <c r="AM4652" s="162"/>
      <c r="AN4652" s="162"/>
      <c r="AO4652" s="162"/>
    </row>
    <row r="4653" spans="1:41" s="309" customFormat="1" ht="16.5" customHeight="1">
      <c r="A4653" s="13" t="s">
        <v>4804</v>
      </c>
      <c r="B4653" s="13"/>
      <c r="C4653" s="189"/>
      <c r="D4653" s="13"/>
      <c r="E4653" s="14" t="s">
        <v>997</v>
      </c>
      <c r="F4653" s="14" t="s">
        <v>4065</v>
      </c>
      <c r="G4653" s="14" t="s">
        <v>67</v>
      </c>
      <c r="H4653" s="15">
        <v>2015</v>
      </c>
      <c r="I4653" s="15">
        <v>1</v>
      </c>
      <c r="J4653" s="15">
        <v>0</v>
      </c>
      <c r="K4653" s="15">
        <v>0</v>
      </c>
      <c r="L4653" s="16" t="s">
        <v>5192</v>
      </c>
      <c r="M4653" s="16"/>
      <c r="N4653" s="16" t="s">
        <v>2570</v>
      </c>
      <c r="O4653" s="17">
        <v>100</v>
      </c>
      <c r="P4653" s="17">
        <v>0</v>
      </c>
      <c r="Q4653" s="17">
        <v>0</v>
      </c>
      <c r="R4653" s="18" t="s">
        <v>33</v>
      </c>
      <c r="S4653" s="19">
        <v>60</v>
      </c>
      <c r="T4653" s="19">
        <v>110</v>
      </c>
      <c r="U4653" s="19">
        <v>0.90909090909090906</v>
      </c>
      <c r="V4653" s="19">
        <v>0</v>
      </c>
      <c r="W4653" s="20">
        <v>0.1</v>
      </c>
      <c r="X4653" s="21">
        <v>10</v>
      </c>
      <c r="Y4653" s="22" t="s">
        <v>33</v>
      </c>
      <c r="Z4653" s="23" t="s">
        <v>62</v>
      </c>
      <c r="AA4653" s="24" t="s">
        <v>67</v>
      </c>
      <c r="AB4653" s="14" t="s">
        <v>67</v>
      </c>
      <c r="AC4653" s="14" t="s">
        <v>67</v>
      </c>
      <c r="AD4653" s="25"/>
      <c r="AE4653" s="26"/>
      <c r="AF4653" s="27"/>
      <c r="AG4653" s="162"/>
      <c r="AH4653" s="162"/>
      <c r="AI4653" s="162"/>
      <c r="AJ4653" s="162"/>
      <c r="AK4653" s="162"/>
      <c r="AL4653" s="162"/>
      <c r="AM4653" s="162"/>
      <c r="AN4653" s="162"/>
      <c r="AO4653" s="162"/>
    </row>
    <row r="4654" spans="1:41" s="309" customFormat="1" ht="16.5" customHeight="1">
      <c r="A4654" s="13" t="s">
        <v>4804</v>
      </c>
      <c r="B4654" s="13"/>
      <c r="C4654" s="189"/>
      <c r="D4654" s="13"/>
      <c r="E4654" s="14" t="s">
        <v>997</v>
      </c>
      <c r="F4654" s="14" t="s">
        <v>4065</v>
      </c>
      <c r="G4654" s="14" t="s">
        <v>67</v>
      </c>
      <c r="H4654" s="15">
        <v>2015</v>
      </c>
      <c r="I4654" s="15">
        <v>1</v>
      </c>
      <c r="J4654" s="15">
        <v>0</v>
      </c>
      <c r="K4654" s="15">
        <v>0</v>
      </c>
      <c r="L4654" s="16" t="s">
        <v>5192</v>
      </c>
      <c r="M4654" s="16"/>
      <c r="N4654" s="16" t="s">
        <v>2570</v>
      </c>
      <c r="O4654" s="17">
        <v>100</v>
      </c>
      <c r="P4654" s="17">
        <v>0</v>
      </c>
      <c r="Q4654" s="17">
        <v>0</v>
      </c>
      <c r="R4654" s="18" t="s">
        <v>33</v>
      </c>
      <c r="S4654" s="19">
        <v>60</v>
      </c>
      <c r="T4654" s="19">
        <v>110</v>
      </c>
      <c r="U4654" s="19">
        <v>0.90909090909090906</v>
      </c>
      <c r="V4654" s="19">
        <v>0</v>
      </c>
      <c r="W4654" s="20">
        <v>0.1</v>
      </c>
      <c r="X4654" s="21">
        <v>10</v>
      </c>
      <c r="Y4654" s="22" t="s">
        <v>33</v>
      </c>
      <c r="Z4654" s="23" t="s">
        <v>62</v>
      </c>
      <c r="AA4654" s="24" t="s">
        <v>67</v>
      </c>
      <c r="AB4654" s="14" t="s">
        <v>67</v>
      </c>
      <c r="AC4654" s="14" t="s">
        <v>67</v>
      </c>
      <c r="AD4654" s="25"/>
      <c r="AE4654" s="26"/>
      <c r="AF4654" s="27"/>
      <c r="AG4654" s="162"/>
      <c r="AH4654" s="162"/>
      <c r="AI4654" s="162"/>
      <c r="AJ4654" s="162"/>
      <c r="AK4654" s="162"/>
      <c r="AL4654" s="162"/>
      <c r="AM4654" s="162"/>
      <c r="AN4654" s="162"/>
      <c r="AO4654" s="162"/>
    </row>
    <row r="4655" spans="1:41" s="309" customFormat="1" ht="16.5" customHeight="1">
      <c r="A4655" s="13" t="s">
        <v>4804</v>
      </c>
      <c r="B4655" s="13"/>
      <c r="C4655" s="189"/>
      <c r="D4655" s="13"/>
      <c r="E4655" s="14" t="s">
        <v>997</v>
      </c>
      <c r="F4655" s="14" t="s">
        <v>4065</v>
      </c>
      <c r="G4655" s="14" t="s">
        <v>67</v>
      </c>
      <c r="H4655" s="15">
        <v>2015</v>
      </c>
      <c r="I4655" s="15">
        <v>1</v>
      </c>
      <c r="J4655" s="15">
        <v>0</v>
      </c>
      <c r="K4655" s="15">
        <v>0</v>
      </c>
      <c r="L4655" s="16" t="s">
        <v>5192</v>
      </c>
      <c r="M4655" s="16"/>
      <c r="N4655" s="16" t="s">
        <v>2570</v>
      </c>
      <c r="O4655" s="17">
        <v>100</v>
      </c>
      <c r="P4655" s="17">
        <v>0</v>
      </c>
      <c r="Q4655" s="17">
        <v>0</v>
      </c>
      <c r="R4655" s="18" t="s">
        <v>33</v>
      </c>
      <c r="S4655" s="19">
        <v>60</v>
      </c>
      <c r="T4655" s="19">
        <v>110</v>
      </c>
      <c r="U4655" s="19">
        <v>0.90909090909090906</v>
      </c>
      <c r="V4655" s="19">
        <v>0</v>
      </c>
      <c r="W4655" s="20">
        <v>0.1</v>
      </c>
      <c r="X4655" s="21">
        <v>10</v>
      </c>
      <c r="Y4655" s="22" t="s">
        <v>33</v>
      </c>
      <c r="Z4655" s="23" t="s">
        <v>62</v>
      </c>
      <c r="AA4655" s="24" t="s">
        <v>67</v>
      </c>
      <c r="AB4655" s="14" t="s">
        <v>67</v>
      </c>
      <c r="AC4655" s="14" t="s">
        <v>67</v>
      </c>
      <c r="AD4655" s="25"/>
      <c r="AE4655" s="26"/>
      <c r="AF4655" s="27"/>
      <c r="AG4655" s="162"/>
      <c r="AH4655" s="162"/>
      <c r="AI4655" s="162"/>
      <c r="AJ4655" s="162"/>
      <c r="AK4655" s="162"/>
      <c r="AL4655" s="162"/>
      <c r="AM4655" s="162"/>
      <c r="AN4655" s="162"/>
      <c r="AO4655" s="162"/>
    </row>
    <row r="4656" spans="1:41" s="309" customFormat="1" ht="16.5" customHeight="1">
      <c r="A4656" s="13" t="s">
        <v>4804</v>
      </c>
      <c r="B4656" s="13"/>
      <c r="C4656" s="189"/>
      <c r="D4656" s="13"/>
      <c r="E4656" s="14" t="s">
        <v>6485</v>
      </c>
      <c r="F4656" s="14" t="s">
        <v>7139</v>
      </c>
      <c r="G4656" s="14"/>
      <c r="H4656" s="14">
        <v>2022</v>
      </c>
      <c r="I4656" s="14">
        <v>1</v>
      </c>
      <c r="J4656" s="14">
        <v>0</v>
      </c>
      <c r="K4656" s="14">
        <v>0</v>
      </c>
      <c r="L4656" s="16" t="s">
        <v>9044</v>
      </c>
      <c r="M4656" s="16" t="s">
        <v>2464</v>
      </c>
      <c r="N4656" s="16" t="s">
        <v>2570</v>
      </c>
      <c r="O4656" s="17">
        <v>100</v>
      </c>
      <c r="P4656" s="17">
        <v>0</v>
      </c>
      <c r="Q4656" s="17">
        <v>0</v>
      </c>
      <c r="R4656" s="18" t="s">
        <v>33</v>
      </c>
      <c r="S4656" s="19">
        <v>60</v>
      </c>
      <c r="T4656" s="19">
        <v>110</v>
      </c>
      <c r="U4656" s="19">
        <v>0.90909090909090906</v>
      </c>
      <c r="V4656" s="19">
        <v>0</v>
      </c>
      <c r="W4656" s="20">
        <v>0.1</v>
      </c>
      <c r="X4656" s="21">
        <v>10</v>
      </c>
      <c r="Y4656" s="22" t="s">
        <v>33</v>
      </c>
      <c r="Z4656" s="23" t="s">
        <v>62</v>
      </c>
      <c r="AA4656" s="24" t="s">
        <v>67</v>
      </c>
      <c r="AB4656" s="14" t="s">
        <v>67</v>
      </c>
      <c r="AC4656" s="14" t="s">
        <v>67</v>
      </c>
      <c r="AD4656" s="25"/>
      <c r="AE4656" s="26"/>
      <c r="AF4656" s="27"/>
      <c r="AG4656" s="162"/>
      <c r="AH4656" s="162"/>
      <c r="AI4656" s="162"/>
      <c r="AJ4656" s="162"/>
      <c r="AK4656" s="162"/>
      <c r="AL4656" s="162"/>
      <c r="AM4656" s="162"/>
      <c r="AN4656" s="162"/>
      <c r="AO4656" s="162"/>
    </row>
    <row r="4657" spans="1:41" s="309" customFormat="1" ht="16.5" customHeight="1">
      <c r="A4657" s="13" t="s">
        <v>4804</v>
      </c>
      <c r="B4657" s="13"/>
      <c r="C4657" s="189"/>
      <c r="D4657" s="13"/>
      <c r="E4657" s="14" t="s">
        <v>5021</v>
      </c>
      <c r="F4657" s="14" t="s">
        <v>67</v>
      </c>
      <c r="G4657" s="14" t="s">
        <v>67</v>
      </c>
      <c r="H4657" s="15">
        <v>2005</v>
      </c>
      <c r="I4657" s="15">
        <v>1</v>
      </c>
      <c r="J4657" s="15">
        <v>0</v>
      </c>
      <c r="K4657" s="15">
        <v>0</v>
      </c>
      <c r="L4657" s="16" t="s">
        <v>5012</v>
      </c>
      <c r="M4657" s="16"/>
      <c r="N4657" s="16" t="s">
        <v>2570</v>
      </c>
      <c r="O4657" s="17">
        <v>10</v>
      </c>
      <c r="P4657" s="17">
        <v>0</v>
      </c>
      <c r="Q4657" s="17">
        <v>0</v>
      </c>
      <c r="R4657" s="18" t="s">
        <v>33</v>
      </c>
      <c r="S4657" s="19">
        <v>60</v>
      </c>
      <c r="T4657" s="19">
        <v>110</v>
      </c>
      <c r="U4657" s="19">
        <v>9.0909090909090917</v>
      </c>
      <c r="V4657" s="19">
        <v>0</v>
      </c>
      <c r="W4657" s="20">
        <v>1</v>
      </c>
      <c r="X4657" s="21">
        <v>10</v>
      </c>
      <c r="Y4657" s="22" t="s">
        <v>33</v>
      </c>
      <c r="Z4657" s="23" t="s">
        <v>62</v>
      </c>
      <c r="AA4657" s="24" t="s">
        <v>67</v>
      </c>
      <c r="AB4657" s="14" t="s">
        <v>67</v>
      </c>
      <c r="AC4657" s="14" t="s">
        <v>67</v>
      </c>
      <c r="AD4657" s="25"/>
      <c r="AE4657" s="26"/>
      <c r="AF4657" s="27"/>
      <c r="AG4657" s="162"/>
      <c r="AH4657" s="162"/>
      <c r="AI4657" s="162"/>
      <c r="AJ4657" s="162"/>
      <c r="AK4657" s="162"/>
      <c r="AL4657" s="162"/>
      <c r="AM4657" s="162"/>
      <c r="AN4657" s="162"/>
      <c r="AO4657" s="162"/>
    </row>
    <row r="4658" spans="1:41" s="309" customFormat="1" ht="16.5" customHeight="1">
      <c r="A4658" s="13" t="s">
        <v>4804</v>
      </c>
      <c r="B4658" s="13"/>
      <c r="C4658" s="189"/>
      <c r="D4658" s="13"/>
      <c r="E4658" s="14" t="s">
        <v>37</v>
      </c>
      <c r="F4658" s="14" t="s">
        <v>165</v>
      </c>
      <c r="G4658" s="14" t="s">
        <v>9059</v>
      </c>
      <c r="H4658" s="15">
        <v>2005</v>
      </c>
      <c r="I4658" s="15">
        <v>1</v>
      </c>
      <c r="J4658" s="15">
        <v>0</v>
      </c>
      <c r="K4658" s="15">
        <v>0</v>
      </c>
      <c r="L4658" s="16" t="s">
        <v>4937</v>
      </c>
      <c r="M4658" s="16"/>
      <c r="N4658" s="16" t="s">
        <v>2570</v>
      </c>
      <c r="O4658" s="17">
        <v>36</v>
      </c>
      <c r="P4658" s="17">
        <v>0</v>
      </c>
      <c r="Q4658" s="17">
        <v>0</v>
      </c>
      <c r="R4658" s="18" t="s">
        <v>33</v>
      </c>
      <c r="S4658" s="19">
        <v>60</v>
      </c>
      <c r="T4658" s="19">
        <v>110</v>
      </c>
      <c r="U4658" s="19">
        <v>2.6</v>
      </c>
      <c r="V4658" s="19">
        <v>0</v>
      </c>
      <c r="W4658" s="20">
        <v>0.28599999999999998</v>
      </c>
      <c r="X4658" s="21">
        <v>10.295999999999999</v>
      </c>
      <c r="Y4658" s="22" t="s">
        <v>33</v>
      </c>
      <c r="Z4658" s="23" t="s">
        <v>9052</v>
      </c>
      <c r="AA4658" s="24" t="s">
        <v>67</v>
      </c>
      <c r="AB4658" s="14" t="s">
        <v>67</v>
      </c>
      <c r="AC4658" s="14" t="s">
        <v>67</v>
      </c>
      <c r="AD4658" s="25"/>
      <c r="AE4658" s="26"/>
      <c r="AF4658" s="27"/>
      <c r="AG4658" s="162"/>
      <c r="AH4658" s="162"/>
      <c r="AI4658" s="162"/>
      <c r="AJ4658" s="162"/>
      <c r="AK4658" s="162"/>
      <c r="AL4658" s="162"/>
      <c r="AM4658" s="162"/>
      <c r="AN4658" s="162"/>
      <c r="AO4658" s="162"/>
    </row>
    <row r="4659" spans="1:41" s="309" customFormat="1" ht="16.5" customHeight="1">
      <c r="A4659" s="13" t="s">
        <v>4804</v>
      </c>
      <c r="B4659" s="13"/>
      <c r="C4659" s="189"/>
      <c r="D4659" s="13"/>
      <c r="E4659" s="14" t="s">
        <v>5147</v>
      </c>
      <c r="F4659" s="14" t="s">
        <v>5148</v>
      </c>
      <c r="G4659" s="14" t="s">
        <v>67</v>
      </c>
      <c r="H4659" s="15">
        <v>2015</v>
      </c>
      <c r="I4659" s="15">
        <v>1</v>
      </c>
      <c r="J4659" s="15">
        <v>0</v>
      </c>
      <c r="K4659" s="15">
        <v>0</v>
      </c>
      <c r="L4659" s="16" t="s">
        <v>2716</v>
      </c>
      <c r="M4659" s="16"/>
      <c r="N4659" s="16" t="s">
        <v>2570</v>
      </c>
      <c r="O4659" s="17">
        <v>100</v>
      </c>
      <c r="P4659" s="17">
        <v>0</v>
      </c>
      <c r="Q4659" s="17">
        <v>0</v>
      </c>
      <c r="R4659" s="18" t="s">
        <v>33</v>
      </c>
      <c r="S4659" s="19">
        <v>60</v>
      </c>
      <c r="T4659" s="19">
        <v>110</v>
      </c>
      <c r="U4659" s="19">
        <v>1</v>
      </c>
      <c r="V4659" s="19">
        <v>0</v>
      </c>
      <c r="W4659" s="20">
        <v>0.11</v>
      </c>
      <c r="X4659" s="21">
        <v>11</v>
      </c>
      <c r="Y4659" s="22" t="s">
        <v>33</v>
      </c>
      <c r="Z4659" s="23" t="s">
        <v>62</v>
      </c>
      <c r="AA4659" s="24" t="s">
        <v>67</v>
      </c>
      <c r="AB4659" s="14" t="s">
        <v>67</v>
      </c>
      <c r="AC4659" s="14" t="s">
        <v>67</v>
      </c>
      <c r="AD4659" s="25"/>
      <c r="AE4659" s="26"/>
      <c r="AF4659" s="27"/>
      <c r="AG4659" s="162"/>
      <c r="AH4659" s="162"/>
      <c r="AI4659" s="162"/>
      <c r="AJ4659" s="162"/>
      <c r="AK4659" s="162"/>
      <c r="AL4659" s="162"/>
      <c r="AM4659" s="162"/>
      <c r="AN4659" s="162"/>
      <c r="AO4659" s="162"/>
    </row>
    <row r="4660" spans="1:41" s="309" customFormat="1" ht="16.5" customHeight="1">
      <c r="A4660" s="13" t="s">
        <v>4804</v>
      </c>
      <c r="B4660" s="13"/>
      <c r="C4660" s="189"/>
      <c r="D4660" s="13"/>
      <c r="E4660" s="14" t="s">
        <v>5149</v>
      </c>
      <c r="F4660" s="14" t="s">
        <v>5148</v>
      </c>
      <c r="G4660" s="14" t="s">
        <v>67</v>
      </c>
      <c r="H4660" s="15">
        <v>2015</v>
      </c>
      <c r="I4660" s="15">
        <v>1</v>
      </c>
      <c r="J4660" s="15">
        <v>0</v>
      </c>
      <c r="K4660" s="15">
        <v>0</v>
      </c>
      <c r="L4660" s="16" t="s">
        <v>2716</v>
      </c>
      <c r="M4660" s="16"/>
      <c r="N4660" s="16" t="s">
        <v>2570</v>
      </c>
      <c r="O4660" s="17">
        <v>100</v>
      </c>
      <c r="P4660" s="17">
        <v>0</v>
      </c>
      <c r="Q4660" s="17">
        <v>0</v>
      </c>
      <c r="R4660" s="18" t="s">
        <v>33</v>
      </c>
      <c r="S4660" s="19">
        <v>60</v>
      </c>
      <c r="T4660" s="19">
        <v>110</v>
      </c>
      <c r="U4660" s="19">
        <v>1</v>
      </c>
      <c r="V4660" s="19">
        <v>0</v>
      </c>
      <c r="W4660" s="20">
        <v>0.11</v>
      </c>
      <c r="X4660" s="21">
        <v>11</v>
      </c>
      <c r="Y4660" s="22" t="s">
        <v>33</v>
      </c>
      <c r="Z4660" s="23" t="s">
        <v>62</v>
      </c>
      <c r="AA4660" s="24" t="s">
        <v>67</v>
      </c>
      <c r="AB4660" s="14" t="s">
        <v>67</v>
      </c>
      <c r="AC4660" s="14" t="s">
        <v>67</v>
      </c>
      <c r="AD4660" s="25"/>
      <c r="AE4660" s="26"/>
      <c r="AF4660" s="27"/>
      <c r="AG4660" s="162"/>
      <c r="AH4660" s="162"/>
      <c r="AI4660" s="162"/>
      <c r="AJ4660" s="162"/>
      <c r="AK4660" s="162"/>
      <c r="AL4660" s="162"/>
      <c r="AM4660" s="162"/>
      <c r="AN4660" s="162"/>
      <c r="AO4660" s="162"/>
    </row>
    <row r="4661" spans="1:41" s="309" customFormat="1" ht="16.5" customHeight="1">
      <c r="A4661" s="13" t="s">
        <v>4804</v>
      </c>
      <c r="B4661" s="13"/>
      <c r="C4661" s="189"/>
      <c r="D4661" s="13"/>
      <c r="E4661" s="14" t="s">
        <v>5150</v>
      </c>
      <c r="F4661" s="14" t="s">
        <v>5148</v>
      </c>
      <c r="G4661" s="14" t="s">
        <v>67</v>
      </c>
      <c r="H4661" s="15">
        <v>2015</v>
      </c>
      <c r="I4661" s="15">
        <v>1</v>
      </c>
      <c r="J4661" s="15">
        <v>0</v>
      </c>
      <c r="K4661" s="15">
        <v>0</v>
      </c>
      <c r="L4661" s="16" t="s">
        <v>2716</v>
      </c>
      <c r="M4661" s="16"/>
      <c r="N4661" s="16" t="s">
        <v>2570</v>
      </c>
      <c r="O4661" s="17">
        <v>100</v>
      </c>
      <c r="P4661" s="17">
        <v>0</v>
      </c>
      <c r="Q4661" s="17">
        <v>0</v>
      </c>
      <c r="R4661" s="18" t="s">
        <v>33</v>
      </c>
      <c r="S4661" s="19">
        <v>60</v>
      </c>
      <c r="T4661" s="19">
        <v>110</v>
      </c>
      <c r="U4661" s="19">
        <v>1</v>
      </c>
      <c r="V4661" s="19">
        <v>0</v>
      </c>
      <c r="W4661" s="20">
        <v>0.11</v>
      </c>
      <c r="X4661" s="21">
        <v>11</v>
      </c>
      <c r="Y4661" s="22" t="s">
        <v>33</v>
      </c>
      <c r="Z4661" s="23" t="s">
        <v>62</v>
      </c>
      <c r="AA4661" s="24" t="s">
        <v>67</v>
      </c>
      <c r="AB4661" s="14" t="s">
        <v>67</v>
      </c>
      <c r="AC4661" s="14" t="s">
        <v>67</v>
      </c>
      <c r="AD4661" s="25"/>
      <c r="AE4661" s="26"/>
      <c r="AF4661" s="27"/>
      <c r="AG4661" s="162"/>
      <c r="AH4661" s="162"/>
      <c r="AI4661" s="162"/>
      <c r="AJ4661" s="162"/>
      <c r="AK4661" s="162"/>
      <c r="AL4661" s="162"/>
      <c r="AM4661" s="162"/>
      <c r="AN4661" s="162"/>
      <c r="AO4661" s="162"/>
    </row>
    <row r="4662" spans="1:41" s="309" customFormat="1" ht="16.5" customHeight="1">
      <c r="A4662" s="13" t="s">
        <v>4804</v>
      </c>
      <c r="B4662" s="13"/>
      <c r="C4662" s="189"/>
      <c r="D4662" s="13"/>
      <c r="E4662" s="14" t="s">
        <v>5151</v>
      </c>
      <c r="F4662" s="14" t="s">
        <v>5152</v>
      </c>
      <c r="G4662" s="14" t="s">
        <v>67</v>
      </c>
      <c r="H4662" s="15">
        <v>2015</v>
      </c>
      <c r="I4662" s="15">
        <v>1</v>
      </c>
      <c r="J4662" s="15">
        <v>0</v>
      </c>
      <c r="K4662" s="15">
        <v>0</v>
      </c>
      <c r="L4662" s="16" t="s">
        <v>2716</v>
      </c>
      <c r="M4662" s="16"/>
      <c r="N4662" s="16" t="s">
        <v>2570</v>
      </c>
      <c r="O4662" s="17">
        <v>100</v>
      </c>
      <c r="P4662" s="17">
        <v>0</v>
      </c>
      <c r="Q4662" s="17">
        <v>0</v>
      </c>
      <c r="R4662" s="18" t="s">
        <v>33</v>
      </c>
      <c r="S4662" s="19">
        <v>60</v>
      </c>
      <c r="T4662" s="19">
        <v>110</v>
      </c>
      <c r="U4662" s="19">
        <v>1</v>
      </c>
      <c r="V4662" s="19">
        <v>0</v>
      </c>
      <c r="W4662" s="20">
        <v>0.11</v>
      </c>
      <c r="X4662" s="21">
        <v>11</v>
      </c>
      <c r="Y4662" s="22" t="s">
        <v>33</v>
      </c>
      <c r="Z4662" s="23" t="s">
        <v>62</v>
      </c>
      <c r="AA4662" s="24" t="s">
        <v>67</v>
      </c>
      <c r="AB4662" s="14" t="s">
        <v>67</v>
      </c>
      <c r="AC4662" s="14" t="s">
        <v>67</v>
      </c>
      <c r="AD4662" s="25"/>
      <c r="AE4662" s="26"/>
      <c r="AF4662" s="27"/>
      <c r="AG4662" s="162"/>
      <c r="AH4662" s="162"/>
      <c r="AI4662" s="162"/>
      <c r="AJ4662" s="162"/>
      <c r="AK4662" s="162"/>
      <c r="AL4662" s="162"/>
      <c r="AM4662" s="162"/>
      <c r="AN4662" s="162"/>
      <c r="AO4662" s="162"/>
    </row>
    <row r="4663" spans="1:41" s="309" customFormat="1" ht="16.5" customHeight="1">
      <c r="A4663" s="13" t="s">
        <v>4804</v>
      </c>
      <c r="B4663" s="13"/>
      <c r="C4663" s="189"/>
      <c r="D4663" s="13"/>
      <c r="E4663" s="14" t="s">
        <v>5153</v>
      </c>
      <c r="F4663" s="14" t="s">
        <v>5152</v>
      </c>
      <c r="G4663" s="14" t="s">
        <v>67</v>
      </c>
      <c r="H4663" s="15">
        <v>2015</v>
      </c>
      <c r="I4663" s="15">
        <v>1</v>
      </c>
      <c r="J4663" s="15">
        <v>0</v>
      </c>
      <c r="K4663" s="15">
        <v>0</v>
      </c>
      <c r="L4663" s="16" t="s">
        <v>2716</v>
      </c>
      <c r="M4663" s="16"/>
      <c r="N4663" s="16" t="s">
        <v>2570</v>
      </c>
      <c r="O4663" s="17">
        <v>100</v>
      </c>
      <c r="P4663" s="17">
        <v>0</v>
      </c>
      <c r="Q4663" s="17">
        <v>0</v>
      </c>
      <c r="R4663" s="18" t="s">
        <v>33</v>
      </c>
      <c r="S4663" s="19">
        <v>60</v>
      </c>
      <c r="T4663" s="19">
        <v>110</v>
      </c>
      <c r="U4663" s="19">
        <v>1</v>
      </c>
      <c r="V4663" s="19">
        <v>0</v>
      </c>
      <c r="W4663" s="20">
        <v>0.11</v>
      </c>
      <c r="X4663" s="21">
        <v>11</v>
      </c>
      <c r="Y4663" s="22" t="s">
        <v>33</v>
      </c>
      <c r="Z4663" s="23" t="s">
        <v>62</v>
      </c>
      <c r="AA4663" s="24" t="s">
        <v>67</v>
      </c>
      <c r="AB4663" s="14" t="s">
        <v>67</v>
      </c>
      <c r="AC4663" s="14" t="s">
        <v>67</v>
      </c>
      <c r="AD4663" s="25"/>
      <c r="AE4663" s="26"/>
      <c r="AF4663" s="27"/>
      <c r="AG4663" s="162"/>
      <c r="AH4663" s="162"/>
      <c r="AI4663" s="162"/>
      <c r="AJ4663" s="162"/>
      <c r="AK4663" s="162"/>
      <c r="AL4663" s="162"/>
      <c r="AM4663" s="162"/>
      <c r="AN4663" s="162"/>
      <c r="AO4663" s="162"/>
    </row>
    <row r="4664" spans="1:41" s="309" customFormat="1" ht="16.5" customHeight="1">
      <c r="A4664" s="13" t="s">
        <v>4804</v>
      </c>
      <c r="B4664" s="13"/>
      <c r="C4664" s="189"/>
      <c r="D4664" s="13"/>
      <c r="E4664" s="14" t="s">
        <v>5154</v>
      </c>
      <c r="F4664" s="14" t="s">
        <v>5148</v>
      </c>
      <c r="G4664" s="14" t="s">
        <v>67</v>
      </c>
      <c r="H4664" s="15">
        <v>2015</v>
      </c>
      <c r="I4664" s="15">
        <v>1</v>
      </c>
      <c r="J4664" s="15">
        <v>0</v>
      </c>
      <c r="K4664" s="15">
        <v>0</v>
      </c>
      <c r="L4664" s="16" t="s">
        <v>2716</v>
      </c>
      <c r="M4664" s="16"/>
      <c r="N4664" s="16" t="s">
        <v>2570</v>
      </c>
      <c r="O4664" s="17">
        <v>100</v>
      </c>
      <c r="P4664" s="17">
        <v>0</v>
      </c>
      <c r="Q4664" s="17">
        <v>0</v>
      </c>
      <c r="R4664" s="18" t="s">
        <v>33</v>
      </c>
      <c r="S4664" s="19">
        <v>60</v>
      </c>
      <c r="T4664" s="19">
        <v>110</v>
      </c>
      <c r="U4664" s="19">
        <v>1</v>
      </c>
      <c r="V4664" s="19">
        <v>0</v>
      </c>
      <c r="W4664" s="20">
        <v>0.11</v>
      </c>
      <c r="X4664" s="21">
        <v>11</v>
      </c>
      <c r="Y4664" s="22" t="s">
        <v>33</v>
      </c>
      <c r="Z4664" s="23" t="s">
        <v>62</v>
      </c>
      <c r="AA4664" s="24" t="s">
        <v>67</v>
      </c>
      <c r="AB4664" s="14" t="s">
        <v>67</v>
      </c>
      <c r="AC4664" s="14" t="s">
        <v>67</v>
      </c>
      <c r="AD4664" s="25"/>
      <c r="AE4664" s="26"/>
      <c r="AF4664" s="27"/>
      <c r="AG4664" s="162"/>
      <c r="AH4664" s="162"/>
      <c r="AI4664" s="162"/>
      <c r="AJ4664" s="162"/>
      <c r="AK4664" s="162"/>
      <c r="AL4664" s="162"/>
      <c r="AM4664" s="162"/>
      <c r="AN4664" s="162"/>
      <c r="AO4664" s="162"/>
    </row>
    <row r="4665" spans="1:41" s="309" customFormat="1" ht="16.5" customHeight="1">
      <c r="A4665" s="13" t="s">
        <v>4804</v>
      </c>
      <c r="B4665" s="13"/>
      <c r="C4665" s="189"/>
      <c r="D4665" s="13"/>
      <c r="E4665" s="14" t="s">
        <v>5155</v>
      </c>
      <c r="F4665" s="14" t="s">
        <v>5148</v>
      </c>
      <c r="G4665" s="14" t="s">
        <v>67</v>
      </c>
      <c r="H4665" s="15">
        <v>2015</v>
      </c>
      <c r="I4665" s="15">
        <v>1</v>
      </c>
      <c r="J4665" s="15">
        <v>0</v>
      </c>
      <c r="K4665" s="15">
        <v>0</v>
      </c>
      <c r="L4665" s="16" t="s">
        <v>2716</v>
      </c>
      <c r="M4665" s="16"/>
      <c r="N4665" s="16" t="s">
        <v>2570</v>
      </c>
      <c r="O4665" s="17">
        <v>100</v>
      </c>
      <c r="P4665" s="17">
        <v>0</v>
      </c>
      <c r="Q4665" s="17">
        <v>0</v>
      </c>
      <c r="R4665" s="18" t="s">
        <v>33</v>
      </c>
      <c r="S4665" s="19">
        <v>60</v>
      </c>
      <c r="T4665" s="19">
        <v>110</v>
      </c>
      <c r="U4665" s="19">
        <v>1</v>
      </c>
      <c r="V4665" s="19">
        <v>0</v>
      </c>
      <c r="W4665" s="20">
        <v>0.11</v>
      </c>
      <c r="X4665" s="21">
        <v>11</v>
      </c>
      <c r="Y4665" s="22" t="s">
        <v>33</v>
      </c>
      <c r="Z4665" s="23" t="s">
        <v>62</v>
      </c>
      <c r="AA4665" s="24" t="s">
        <v>67</v>
      </c>
      <c r="AB4665" s="14" t="s">
        <v>67</v>
      </c>
      <c r="AC4665" s="14" t="s">
        <v>67</v>
      </c>
      <c r="AD4665" s="25"/>
      <c r="AE4665" s="26"/>
      <c r="AF4665" s="27"/>
      <c r="AG4665" s="162"/>
      <c r="AH4665" s="162"/>
      <c r="AI4665" s="162"/>
      <c r="AJ4665" s="162"/>
      <c r="AK4665" s="162"/>
      <c r="AL4665" s="162"/>
      <c r="AM4665" s="162"/>
      <c r="AN4665" s="162"/>
      <c r="AO4665" s="162"/>
    </row>
    <row r="4666" spans="1:41" s="309" customFormat="1" ht="16.5" customHeight="1">
      <c r="A4666" s="13" t="s">
        <v>4804</v>
      </c>
      <c r="B4666" s="13"/>
      <c r="C4666" s="189"/>
      <c r="D4666" s="13"/>
      <c r="E4666" s="14" t="s">
        <v>5020</v>
      </c>
      <c r="F4666" s="14" t="s">
        <v>67</v>
      </c>
      <c r="G4666" s="14" t="s">
        <v>67</v>
      </c>
      <c r="H4666" s="15">
        <v>2006</v>
      </c>
      <c r="I4666" s="15">
        <v>1</v>
      </c>
      <c r="J4666" s="15">
        <v>0</v>
      </c>
      <c r="K4666" s="15">
        <v>0</v>
      </c>
      <c r="L4666" s="16" t="s">
        <v>5012</v>
      </c>
      <c r="M4666" s="16"/>
      <c r="N4666" s="16" t="s">
        <v>2570</v>
      </c>
      <c r="O4666" s="17">
        <v>10</v>
      </c>
      <c r="P4666" s="17">
        <v>0</v>
      </c>
      <c r="Q4666" s="17">
        <v>0</v>
      </c>
      <c r="R4666" s="18" t="s">
        <v>33</v>
      </c>
      <c r="S4666" s="19">
        <v>60</v>
      </c>
      <c r="T4666" s="19">
        <v>110</v>
      </c>
      <c r="U4666" s="19">
        <v>10</v>
      </c>
      <c r="V4666" s="19">
        <v>0</v>
      </c>
      <c r="W4666" s="20">
        <v>1.1000000000000001</v>
      </c>
      <c r="X4666" s="21">
        <v>11</v>
      </c>
      <c r="Y4666" s="22" t="s">
        <v>33</v>
      </c>
      <c r="Z4666" s="23" t="s">
        <v>62</v>
      </c>
      <c r="AA4666" s="24" t="s">
        <v>67</v>
      </c>
      <c r="AB4666" s="14" t="s">
        <v>67</v>
      </c>
      <c r="AC4666" s="14" t="s">
        <v>67</v>
      </c>
      <c r="AD4666" s="25"/>
      <c r="AE4666" s="26"/>
      <c r="AF4666" s="27"/>
      <c r="AG4666" s="162"/>
      <c r="AH4666" s="162"/>
      <c r="AI4666" s="162"/>
      <c r="AJ4666" s="162"/>
      <c r="AK4666" s="162"/>
      <c r="AL4666" s="162"/>
      <c r="AM4666" s="162"/>
      <c r="AN4666" s="162"/>
      <c r="AO4666" s="162"/>
    </row>
    <row r="4667" spans="1:41" s="309" customFormat="1" ht="16.5" customHeight="1">
      <c r="A4667" s="13" t="s">
        <v>4804</v>
      </c>
      <c r="B4667" s="13"/>
      <c r="C4667" s="189"/>
      <c r="D4667" s="13"/>
      <c r="E4667" s="14" t="s">
        <v>1068</v>
      </c>
      <c r="F4667" s="14" t="s">
        <v>67</v>
      </c>
      <c r="G4667" s="14" t="s">
        <v>67</v>
      </c>
      <c r="H4667" s="15">
        <v>2001</v>
      </c>
      <c r="I4667" s="15">
        <v>1</v>
      </c>
      <c r="J4667" s="15">
        <v>0</v>
      </c>
      <c r="K4667" s="15">
        <v>0</v>
      </c>
      <c r="L4667" s="16" t="s">
        <v>5012</v>
      </c>
      <c r="M4667" s="16"/>
      <c r="N4667" s="16" t="s">
        <v>2570</v>
      </c>
      <c r="O4667" s="17">
        <v>10</v>
      </c>
      <c r="P4667" s="17">
        <v>0</v>
      </c>
      <c r="Q4667" s="17">
        <v>0</v>
      </c>
      <c r="R4667" s="18" t="s">
        <v>33</v>
      </c>
      <c r="S4667" s="19">
        <v>60</v>
      </c>
      <c r="T4667" s="19">
        <v>110</v>
      </c>
      <c r="U4667" s="19">
        <v>10</v>
      </c>
      <c r="V4667" s="19">
        <v>0</v>
      </c>
      <c r="W4667" s="20">
        <v>1.1000000000000001</v>
      </c>
      <c r="X4667" s="21">
        <v>11</v>
      </c>
      <c r="Y4667" s="22" t="s">
        <v>33</v>
      </c>
      <c r="Z4667" s="23" t="s">
        <v>62</v>
      </c>
      <c r="AA4667" s="24" t="s">
        <v>67</v>
      </c>
      <c r="AB4667" s="14" t="s">
        <v>67</v>
      </c>
      <c r="AC4667" s="14" t="s">
        <v>67</v>
      </c>
      <c r="AD4667" s="25"/>
      <c r="AE4667" s="26"/>
      <c r="AF4667" s="27"/>
      <c r="AG4667" s="162"/>
      <c r="AH4667" s="162"/>
      <c r="AI4667" s="162"/>
      <c r="AJ4667" s="162"/>
      <c r="AK4667" s="162"/>
      <c r="AL4667" s="162"/>
      <c r="AM4667" s="162"/>
      <c r="AN4667" s="162"/>
      <c r="AO4667" s="162"/>
    </row>
    <row r="4668" spans="1:41" s="309" customFormat="1" ht="16.5" customHeight="1">
      <c r="A4668" s="13" t="s">
        <v>4804</v>
      </c>
      <c r="B4668" s="13"/>
      <c r="C4668" s="189"/>
      <c r="D4668" s="13"/>
      <c r="E4668" s="14" t="s">
        <v>5083</v>
      </c>
      <c r="F4668" s="14" t="s">
        <v>5084</v>
      </c>
      <c r="G4668" s="14" t="s">
        <v>67</v>
      </c>
      <c r="H4668" s="15">
        <v>2015</v>
      </c>
      <c r="I4668" s="15">
        <v>1</v>
      </c>
      <c r="J4668" s="15">
        <v>0</v>
      </c>
      <c r="K4668" s="15">
        <v>0</v>
      </c>
      <c r="L4668" s="16" t="s">
        <v>5076</v>
      </c>
      <c r="M4668" s="16"/>
      <c r="N4668" s="16" t="s">
        <v>2570</v>
      </c>
      <c r="O4668" s="17">
        <v>100</v>
      </c>
      <c r="P4668" s="17">
        <v>0</v>
      </c>
      <c r="Q4668" s="17">
        <v>0</v>
      </c>
      <c r="R4668" s="18" t="s">
        <v>33</v>
      </c>
      <c r="S4668" s="19">
        <v>60</v>
      </c>
      <c r="T4668" s="19">
        <v>110</v>
      </c>
      <c r="U4668" s="19">
        <v>1</v>
      </c>
      <c r="V4668" s="19">
        <v>0</v>
      </c>
      <c r="W4668" s="20">
        <v>0.11</v>
      </c>
      <c r="X4668" s="21">
        <v>11</v>
      </c>
      <c r="Y4668" s="22" t="s">
        <v>33</v>
      </c>
      <c r="Z4668" s="23" t="s">
        <v>62</v>
      </c>
      <c r="AA4668" s="24" t="s">
        <v>67</v>
      </c>
      <c r="AB4668" s="14" t="s">
        <v>67</v>
      </c>
      <c r="AC4668" s="14" t="s">
        <v>67</v>
      </c>
      <c r="AD4668" s="25"/>
      <c r="AE4668" s="26"/>
      <c r="AF4668" s="27"/>
      <c r="AG4668" s="162"/>
      <c r="AH4668" s="162"/>
      <c r="AI4668" s="162"/>
      <c r="AJ4668" s="162"/>
      <c r="AK4668" s="162"/>
      <c r="AL4668" s="162"/>
      <c r="AM4668" s="162"/>
      <c r="AN4668" s="162"/>
      <c r="AO4668" s="162"/>
    </row>
    <row r="4669" spans="1:41" s="309" customFormat="1" ht="16.5" customHeight="1">
      <c r="A4669" s="13" t="s">
        <v>4804</v>
      </c>
      <c r="B4669" s="13"/>
      <c r="C4669" s="189"/>
      <c r="D4669" s="13"/>
      <c r="E4669" s="14" t="s">
        <v>4915</v>
      </c>
      <c r="F4669" s="14" t="s">
        <v>4916</v>
      </c>
      <c r="G4669" s="14" t="s">
        <v>67</v>
      </c>
      <c r="H4669" s="15">
        <v>2015</v>
      </c>
      <c r="I4669" s="15">
        <v>1</v>
      </c>
      <c r="J4669" s="15">
        <v>0</v>
      </c>
      <c r="K4669" s="15">
        <v>0</v>
      </c>
      <c r="L4669" s="16" t="s">
        <v>4912</v>
      </c>
      <c r="M4669" s="16"/>
      <c r="N4669" s="16" t="s">
        <v>2570</v>
      </c>
      <c r="O4669" s="17">
        <v>100</v>
      </c>
      <c r="P4669" s="17">
        <v>0</v>
      </c>
      <c r="Q4669" s="17">
        <v>0</v>
      </c>
      <c r="R4669" s="18" t="s">
        <v>33</v>
      </c>
      <c r="S4669" s="19">
        <v>60</v>
      </c>
      <c r="T4669" s="19">
        <v>110</v>
      </c>
      <c r="U4669" s="19">
        <v>1</v>
      </c>
      <c r="V4669" s="19">
        <v>0</v>
      </c>
      <c r="W4669" s="20">
        <v>0.11</v>
      </c>
      <c r="X4669" s="21">
        <v>11</v>
      </c>
      <c r="Y4669" s="22" t="s">
        <v>33</v>
      </c>
      <c r="Z4669" s="23" t="s">
        <v>62</v>
      </c>
      <c r="AA4669" s="24" t="s">
        <v>67</v>
      </c>
      <c r="AB4669" s="14" t="s">
        <v>67</v>
      </c>
      <c r="AC4669" s="14" t="s">
        <v>67</v>
      </c>
      <c r="AD4669" s="25"/>
      <c r="AE4669" s="26"/>
      <c r="AF4669" s="27"/>
      <c r="AG4669" s="162"/>
      <c r="AH4669" s="162"/>
      <c r="AI4669" s="162"/>
      <c r="AJ4669" s="162"/>
      <c r="AK4669" s="162"/>
      <c r="AL4669" s="162"/>
      <c r="AM4669" s="162"/>
      <c r="AN4669" s="162"/>
      <c r="AO4669" s="162"/>
    </row>
    <row r="4670" spans="1:41" s="309" customFormat="1" ht="16.5" customHeight="1">
      <c r="A4670" s="13" t="s">
        <v>4804</v>
      </c>
      <c r="B4670" s="13"/>
      <c r="C4670" s="189"/>
      <c r="D4670" s="13"/>
      <c r="E4670" s="14" t="s">
        <v>35</v>
      </c>
      <c r="F4670" s="14" t="s">
        <v>83</v>
      </c>
      <c r="G4670" s="14" t="s">
        <v>67</v>
      </c>
      <c r="H4670" s="15">
        <v>2015</v>
      </c>
      <c r="I4670" s="15">
        <v>1</v>
      </c>
      <c r="J4670" s="15">
        <v>0</v>
      </c>
      <c r="K4670" s="15">
        <v>0</v>
      </c>
      <c r="L4670" s="16" t="s">
        <v>2716</v>
      </c>
      <c r="M4670" s="16"/>
      <c r="N4670" s="16" t="s">
        <v>2570</v>
      </c>
      <c r="O4670" s="17">
        <v>100</v>
      </c>
      <c r="P4670" s="17">
        <v>0</v>
      </c>
      <c r="Q4670" s="17">
        <v>0</v>
      </c>
      <c r="R4670" s="18" t="s">
        <v>33</v>
      </c>
      <c r="S4670" s="19">
        <v>60</v>
      </c>
      <c r="T4670" s="19">
        <v>110</v>
      </c>
      <c r="U4670" s="19">
        <v>1</v>
      </c>
      <c r="V4670" s="19">
        <v>0</v>
      </c>
      <c r="W4670" s="20">
        <v>0.11</v>
      </c>
      <c r="X4670" s="21">
        <v>11</v>
      </c>
      <c r="Y4670" s="22" t="s">
        <v>33</v>
      </c>
      <c r="Z4670" s="23" t="s">
        <v>9052</v>
      </c>
      <c r="AA4670" s="24" t="s">
        <v>67</v>
      </c>
      <c r="AB4670" s="14" t="s">
        <v>67</v>
      </c>
      <c r="AC4670" s="14" t="s">
        <v>67</v>
      </c>
      <c r="AD4670" s="25"/>
      <c r="AE4670" s="26"/>
      <c r="AF4670" s="27"/>
      <c r="AG4670" s="162"/>
      <c r="AH4670" s="162"/>
      <c r="AI4670" s="162"/>
      <c r="AJ4670" s="162"/>
      <c r="AK4670" s="162"/>
      <c r="AL4670" s="162"/>
      <c r="AM4670" s="162"/>
      <c r="AN4670" s="162"/>
      <c r="AO4670" s="162"/>
    </row>
    <row r="4671" spans="1:41" s="309" customFormat="1" ht="16.5" customHeight="1">
      <c r="A4671" s="13" t="s">
        <v>4804</v>
      </c>
      <c r="B4671" s="13"/>
      <c r="C4671" s="189"/>
      <c r="D4671" s="13"/>
      <c r="E4671" s="14" t="s">
        <v>5156</v>
      </c>
      <c r="F4671" s="14" t="s">
        <v>155</v>
      </c>
      <c r="G4671" s="14" t="s">
        <v>67</v>
      </c>
      <c r="H4671" s="15">
        <v>2015</v>
      </c>
      <c r="I4671" s="15">
        <v>1</v>
      </c>
      <c r="J4671" s="15">
        <v>0</v>
      </c>
      <c r="K4671" s="15">
        <v>0</v>
      </c>
      <c r="L4671" s="16" t="s">
        <v>2716</v>
      </c>
      <c r="M4671" s="16"/>
      <c r="N4671" s="16" t="s">
        <v>2570</v>
      </c>
      <c r="O4671" s="17">
        <v>100</v>
      </c>
      <c r="P4671" s="17">
        <v>0</v>
      </c>
      <c r="Q4671" s="17">
        <v>0</v>
      </c>
      <c r="R4671" s="18" t="s">
        <v>33</v>
      </c>
      <c r="S4671" s="19">
        <v>60</v>
      </c>
      <c r="T4671" s="19">
        <v>110</v>
      </c>
      <c r="U4671" s="19">
        <v>1</v>
      </c>
      <c r="V4671" s="19">
        <v>0</v>
      </c>
      <c r="W4671" s="20">
        <v>0.11</v>
      </c>
      <c r="X4671" s="21">
        <v>11</v>
      </c>
      <c r="Y4671" s="22" t="s">
        <v>33</v>
      </c>
      <c r="Z4671" s="23" t="s">
        <v>9052</v>
      </c>
      <c r="AA4671" s="24" t="s">
        <v>67</v>
      </c>
      <c r="AB4671" s="14" t="s">
        <v>67</v>
      </c>
      <c r="AC4671" s="14" t="s">
        <v>67</v>
      </c>
      <c r="AD4671" s="25"/>
      <c r="AE4671" s="26"/>
      <c r="AF4671" s="27"/>
      <c r="AG4671" s="162"/>
      <c r="AH4671" s="162"/>
      <c r="AI4671" s="162"/>
      <c r="AJ4671" s="162"/>
      <c r="AK4671" s="162"/>
      <c r="AL4671" s="162"/>
      <c r="AM4671" s="162"/>
      <c r="AN4671" s="162"/>
      <c r="AO4671" s="162"/>
    </row>
    <row r="4672" spans="1:41" s="309" customFormat="1" ht="16.5" customHeight="1">
      <c r="A4672" s="13" t="s">
        <v>4804</v>
      </c>
      <c r="B4672" s="13"/>
      <c r="C4672" s="189"/>
      <c r="D4672" s="13"/>
      <c r="E4672" s="14" t="s">
        <v>309</v>
      </c>
      <c r="F4672" s="14" t="s">
        <v>67</v>
      </c>
      <c r="G4672" s="14" t="s">
        <v>67</v>
      </c>
      <c r="H4672" s="15">
        <v>2005</v>
      </c>
      <c r="I4672" s="15">
        <v>1</v>
      </c>
      <c r="J4672" s="15">
        <v>0</v>
      </c>
      <c r="K4672" s="15">
        <v>0</v>
      </c>
      <c r="L4672" s="16" t="s">
        <v>5270</v>
      </c>
      <c r="M4672" s="16"/>
      <c r="N4672" s="16" t="s">
        <v>2570</v>
      </c>
      <c r="O4672" s="17">
        <v>20</v>
      </c>
      <c r="P4672" s="17">
        <v>0</v>
      </c>
      <c r="Q4672" s="17">
        <v>0</v>
      </c>
      <c r="R4672" s="18" t="s">
        <v>33</v>
      </c>
      <c r="S4672" s="19">
        <v>60</v>
      </c>
      <c r="T4672" s="19">
        <v>110</v>
      </c>
      <c r="U4672" s="19">
        <v>5.0909090909090908</v>
      </c>
      <c r="V4672" s="19">
        <v>0</v>
      </c>
      <c r="W4672" s="20">
        <v>0.56000000000000005</v>
      </c>
      <c r="X4672" s="21">
        <v>11.200000000000001</v>
      </c>
      <c r="Y4672" s="22" t="s">
        <v>33</v>
      </c>
      <c r="Z4672" s="23" t="s">
        <v>62</v>
      </c>
      <c r="AA4672" s="24" t="s">
        <v>67</v>
      </c>
      <c r="AB4672" s="14" t="s">
        <v>67</v>
      </c>
      <c r="AC4672" s="14" t="s">
        <v>67</v>
      </c>
      <c r="AD4672" s="25"/>
      <c r="AE4672" s="26"/>
      <c r="AF4672" s="27"/>
      <c r="AG4672" s="162"/>
      <c r="AH4672" s="162"/>
      <c r="AI4672" s="162"/>
      <c r="AJ4672" s="162"/>
      <c r="AK4672" s="162"/>
      <c r="AL4672" s="162"/>
      <c r="AM4672" s="162"/>
      <c r="AN4672" s="162"/>
      <c r="AO4672" s="162"/>
    </row>
    <row r="4673" spans="1:41" s="309" customFormat="1" ht="16.5" customHeight="1">
      <c r="A4673" s="13" t="s">
        <v>4804</v>
      </c>
      <c r="B4673" s="13"/>
      <c r="C4673" s="189"/>
      <c r="D4673" s="13"/>
      <c r="E4673" s="14" t="s">
        <v>35</v>
      </c>
      <c r="F4673" s="14" t="s">
        <v>67</v>
      </c>
      <c r="G4673" s="14" t="s">
        <v>67</v>
      </c>
      <c r="H4673" s="15">
        <v>2003</v>
      </c>
      <c r="I4673" s="15">
        <v>1</v>
      </c>
      <c r="J4673" s="15">
        <v>0</v>
      </c>
      <c r="K4673" s="15">
        <v>0</v>
      </c>
      <c r="L4673" s="16" t="s">
        <v>5270</v>
      </c>
      <c r="M4673" s="16"/>
      <c r="N4673" s="16" t="s">
        <v>2570</v>
      </c>
      <c r="O4673" s="17">
        <v>20</v>
      </c>
      <c r="P4673" s="17">
        <v>0</v>
      </c>
      <c r="Q4673" s="17">
        <v>0</v>
      </c>
      <c r="R4673" s="18" t="s">
        <v>33</v>
      </c>
      <c r="S4673" s="19">
        <v>60</v>
      </c>
      <c r="T4673" s="19">
        <v>110</v>
      </c>
      <c r="U4673" s="19">
        <v>5.0909090909090908</v>
      </c>
      <c r="V4673" s="19">
        <v>0</v>
      </c>
      <c r="W4673" s="20">
        <v>0.56000000000000005</v>
      </c>
      <c r="X4673" s="21">
        <v>11.200000000000001</v>
      </c>
      <c r="Y4673" s="22" t="s">
        <v>33</v>
      </c>
      <c r="Z4673" s="23" t="s">
        <v>9052</v>
      </c>
      <c r="AA4673" s="24" t="s">
        <v>67</v>
      </c>
      <c r="AB4673" s="14" t="s">
        <v>67</v>
      </c>
      <c r="AC4673" s="14" t="s">
        <v>67</v>
      </c>
      <c r="AD4673" s="25"/>
      <c r="AE4673" s="26"/>
      <c r="AF4673" s="27"/>
      <c r="AG4673" s="162"/>
      <c r="AH4673" s="162"/>
      <c r="AI4673" s="162"/>
      <c r="AJ4673" s="162"/>
      <c r="AK4673" s="162"/>
      <c r="AL4673" s="162"/>
      <c r="AM4673" s="162"/>
      <c r="AN4673" s="162"/>
      <c r="AO4673" s="162"/>
    </row>
    <row r="4674" spans="1:41" s="309" customFormat="1" ht="16.5" customHeight="1">
      <c r="A4674" s="13" t="s">
        <v>4804</v>
      </c>
      <c r="B4674" s="13"/>
      <c r="C4674" s="189"/>
      <c r="D4674" s="13"/>
      <c r="E4674" s="14" t="s">
        <v>183</v>
      </c>
      <c r="F4674" s="14" t="s">
        <v>67</v>
      </c>
      <c r="G4674" s="14" t="s">
        <v>67</v>
      </c>
      <c r="H4674" s="15">
        <v>2004</v>
      </c>
      <c r="I4674" s="15">
        <v>1</v>
      </c>
      <c r="J4674" s="15">
        <v>0</v>
      </c>
      <c r="K4674" s="15">
        <v>0</v>
      </c>
      <c r="L4674" s="16" t="s">
        <v>5028</v>
      </c>
      <c r="M4674" s="16"/>
      <c r="N4674" s="16" t="s">
        <v>2570</v>
      </c>
      <c r="O4674" s="17">
        <v>27.8</v>
      </c>
      <c r="P4674" s="17">
        <v>0</v>
      </c>
      <c r="Q4674" s="17">
        <v>0</v>
      </c>
      <c r="R4674" s="18" t="s">
        <v>33</v>
      </c>
      <c r="S4674" s="19">
        <v>60</v>
      </c>
      <c r="T4674" s="19">
        <v>110</v>
      </c>
      <c r="U4674" s="19">
        <v>4</v>
      </c>
      <c r="V4674" s="19">
        <v>0</v>
      </c>
      <c r="W4674" s="20">
        <v>0.44</v>
      </c>
      <c r="X4674" s="21">
        <v>12.232000000000001</v>
      </c>
      <c r="Y4674" s="22" t="s">
        <v>33</v>
      </c>
      <c r="Z4674" s="23" t="s">
        <v>62</v>
      </c>
      <c r="AA4674" s="24" t="s">
        <v>67</v>
      </c>
      <c r="AB4674" s="14" t="s">
        <v>67</v>
      </c>
      <c r="AC4674" s="14" t="s">
        <v>67</v>
      </c>
      <c r="AD4674" s="25"/>
      <c r="AE4674" s="26"/>
      <c r="AF4674" s="27"/>
      <c r="AG4674" s="162"/>
      <c r="AH4674" s="162"/>
      <c r="AI4674" s="162"/>
      <c r="AJ4674" s="162"/>
      <c r="AK4674" s="162"/>
      <c r="AL4674" s="162"/>
      <c r="AM4674" s="162"/>
      <c r="AN4674" s="162"/>
      <c r="AO4674" s="162"/>
    </row>
    <row r="4675" spans="1:41" s="309" customFormat="1" ht="16.5" customHeight="1">
      <c r="A4675" s="13" t="s">
        <v>4804</v>
      </c>
      <c r="B4675" s="13"/>
      <c r="C4675" s="189"/>
      <c r="D4675" s="13"/>
      <c r="E4675" s="14" t="s">
        <v>5404</v>
      </c>
      <c r="F4675" s="14" t="s">
        <v>5405</v>
      </c>
      <c r="G4675" s="14" t="s">
        <v>5406</v>
      </c>
      <c r="H4675" s="15">
        <v>2010</v>
      </c>
      <c r="I4675" s="15">
        <v>5</v>
      </c>
      <c r="J4675" s="15">
        <v>0</v>
      </c>
      <c r="K4675" s="15">
        <v>0</v>
      </c>
      <c r="L4675" s="16" t="s">
        <v>5393</v>
      </c>
      <c r="M4675" s="16"/>
      <c r="N4675" s="16" t="s">
        <v>2570</v>
      </c>
      <c r="O4675" s="17">
        <v>60</v>
      </c>
      <c r="P4675" s="17">
        <v>0</v>
      </c>
      <c r="Q4675" s="17">
        <v>0</v>
      </c>
      <c r="R4675" s="18" t="s">
        <v>33</v>
      </c>
      <c r="S4675" s="19">
        <v>60</v>
      </c>
      <c r="T4675" s="19">
        <v>110</v>
      </c>
      <c r="U4675" s="19">
        <v>2</v>
      </c>
      <c r="V4675" s="19">
        <v>0</v>
      </c>
      <c r="W4675" s="20">
        <v>0.22</v>
      </c>
      <c r="X4675" s="21">
        <v>66</v>
      </c>
      <c r="Y4675" s="22" t="s">
        <v>33</v>
      </c>
      <c r="Z4675" s="23" t="s">
        <v>62</v>
      </c>
      <c r="AA4675" s="24" t="s">
        <v>67</v>
      </c>
      <c r="AB4675" s="14" t="s">
        <v>67</v>
      </c>
      <c r="AC4675" s="14" t="s">
        <v>67</v>
      </c>
      <c r="AD4675" s="25"/>
      <c r="AE4675" s="26"/>
      <c r="AF4675" s="27"/>
      <c r="AG4675" s="162"/>
      <c r="AH4675" s="162"/>
      <c r="AI4675" s="162"/>
      <c r="AJ4675" s="162"/>
      <c r="AK4675" s="162"/>
      <c r="AL4675" s="162"/>
      <c r="AM4675" s="162"/>
      <c r="AN4675" s="162"/>
      <c r="AO4675" s="162"/>
    </row>
    <row r="4676" spans="1:41" s="309" customFormat="1" ht="16.5" customHeight="1">
      <c r="A4676" s="13" t="s">
        <v>4804</v>
      </c>
      <c r="B4676" s="13"/>
      <c r="C4676" s="189"/>
      <c r="D4676" s="13"/>
      <c r="E4676" s="14" t="s">
        <v>4813</v>
      </c>
      <c r="F4676" s="14" t="s">
        <v>4828</v>
      </c>
      <c r="G4676" s="14" t="s">
        <v>4829</v>
      </c>
      <c r="H4676" s="15">
        <v>2017</v>
      </c>
      <c r="I4676" s="15">
        <v>6</v>
      </c>
      <c r="J4676" s="15">
        <v>0</v>
      </c>
      <c r="K4676" s="15">
        <v>0</v>
      </c>
      <c r="L4676" s="16" t="s">
        <v>4805</v>
      </c>
      <c r="M4676" s="16"/>
      <c r="N4676" s="16" t="s">
        <v>2570</v>
      </c>
      <c r="O4676" s="17">
        <v>20</v>
      </c>
      <c r="P4676" s="17">
        <v>0</v>
      </c>
      <c r="Q4676" s="17">
        <v>0</v>
      </c>
      <c r="R4676" s="18" t="s">
        <v>33</v>
      </c>
      <c r="S4676" s="19">
        <v>60</v>
      </c>
      <c r="T4676" s="19">
        <v>110</v>
      </c>
      <c r="U4676" s="19">
        <v>6</v>
      </c>
      <c r="V4676" s="19">
        <v>0</v>
      </c>
      <c r="W4676" s="20">
        <v>0.66</v>
      </c>
      <c r="X4676" s="21">
        <v>79.2</v>
      </c>
      <c r="Y4676" s="22" t="s">
        <v>33</v>
      </c>
      <c r="Z4676" s="23" t="s">
        <v>62</v>
      </c>
      <c r="AA4676" s="24" t="s">
        <v>67</v>
      </c>
      <c r="AB4676" s="14" t="s">
        <v>67</v>
      </c>
      <c r="AC4676" s="14" t="s">
        <v>67</v>
      </c>
      <c r="AD4676" s="25"/>
      <c r="AE4676" s="26"/>
      <c r="AF4676" s="27"/>
      <c r="AG4676" s="162"/>
      <c r="AH4676" s="162"/>
      <c r="AI4676" s="162"/>
      <c r="AJ4676" s="162"/>
      <c r="AK4676" s="162"/>
      <c r="AL4676" s="162"/>
      <c r="AM4676" s="162"/>
      <c r="AN4676" s="162"/>
      <c r="AO4676" s="162"/>
    </row>
    <row r="4677" spans="1:41" s="309" customFormat="1" ht="16.5" customHeight="1">
      <c r="A4677" s="13" t="s">
        <v>4804</v>
      </c>
      <c r="B4677" s="13"/>
      <c r="C4677" s="189"/>
      <c r="D4677" s="13"/>
      <c r="E4677" s="14" t="s">
        <v>4833</v>
      </c>
      <c r="F4677" s="14" t="s">
        <v>4819</v>
      </c>
      <c r="G4677" s="14" t="s">
        <v>4834</v>
      </c>
      <c r="H4677" s="15">
        <v>2019</v>
      </c>
      <c r="I4677" s="15">
        <v>4</v>
      </c>
      <c r="J4677" s="15">
        <v>0</v>
      </c>
      <c r="K4677" s="15">
        <v>0</v>
      </c>
      <c r="L4677" s="16" t="s">
        <v>4805</v>
      </c>
      <c r="M4677" s="16"/>
      <c r="N4677" s="16" t="s">
        <v>2570</v>
      </c>
      <c r="O4677" s="17">
        <v>20</v>
      </c>
      <c r="P4677" s="17">
        <v>0</v>
      </c>
      <c r="Q4677" s="17">
        <v>0</v>
      </c>
      <c r="R4677" s="18" t="s">
        <v>33</v>
      </c>
      <c r="S4677" s="19">
        <v>60</v>
      </c>
      <c r="T4677" s="19">
        <v>110</v>
      </c>
      <c r="U4677" s="19">
        <v>6</v>
      </c>
      <c r="V4677" s="19">
        <v>0</v>
      </c>
      <c r="W4677" s="20">
        <v>0.66</v>
      </c>
      <c r="X4677" s="21">
        <v>52.800000000000004</v>
      </c>
      <c r="Y4677" s="22" t="s">
        <v>33</v>
      </c>
      <c r="Z4677" s="23" t="s">
        <v>62</v>
      </c>
      <c r="AA4677" s="24" t="s">
        <v>67</v>
      </c>
      <c r="AB4677" s="14" t="s">
        <v>67</v>
      </c>
      <c r="AC4677" s="14" t="s">
        <v>67</v>
      </c>
      <c r="AD4677" s="25"/>
      <c r="AE4677" s="26"/>
      <c r="AF4677" s="27"/>
      <c r="AG4677" s="162"/>
      <c r="AH4677" s="162"/>
      <c r="AI4677" s="162"/>
      <c r="AJ4677" s="162"/>
      <c r="AK4677" s="162"/>
      <c r="AL4677" s="162"/>
      <c r="AM4677" s="162"/>
      <c r="AN4677" s="162"/>
      <c r="AO4677" s="162"/>
    </row>
    <row r="4678" spans="1:41" s="309" customFormat="1" ht="16.5" customHeight="1">
      <c r="A4678" s="13" t="s">
        <v>4804</v>
      </c>
      <c r="B4678" s="13"/>
      <c r="C4678" s="189"/>
      <c r="D4678" s="13"/>
      <c r="E4678" s="14" t="s">
        <v>5081</v>
      </c>
      <c r="F4678" s="14" t="s">
        <v>67</v>
      </c>
      <c r="G4678" s="14" t="s">
        <v>5082</v>
      </c>
      <c r="H4678" s="15">
        <v>2002</v>
      </c>
      <c r="I4678" s="15">
        <v>1</v>
      </c>
      <c r="J4678" s="15">
        <v>0</v>
      </c>
      <c r="K4678" s="15">
        <v>0</v>
      </c>
      <c r="L4678" s="16" t="s">
        <v>5076</v>
      </c>
      <c r="M4678" s="16"/>
      <c r="N4678" s="16" t="s">
        <v>2570</v>
      </c>
      <c r="O4678" s="17">
        <v>30</v>
      </c>
      <c r="P4678" s="17">
        <v>0</v>
      </c>
      <c r="Q4678" s="17">
        <v>0</v>
      </c>
      <c r="R4678" s="18" t="s">
        <v>33</v>
      </c>
      <c r="S4678" s="19">
        <v>60</v>
      </c>
      <c r="T4678" s="19">
        <v>220</v>
      </c>
      <c r="U4678" s="19">
        <v>2.1</v>
      </c>
      <c r="V4678" s="19">
        <v>0</v>
      </c>
      <c r="W4678" s="20">
        <v>0.46200000000000002</v>
      </c>
      <c r="X4678" s="21">
        <v>13.860000000000001</v>
      </c>
      <c r="Y4678" s="22" t="s">
        <v>33</v>
      </c>
      <c r="Z4678" s="23" t="s">
        <v>62</v>
      </c>
      <c r="AA4678" s="24" t="s">
        <v>67</v>
      </c>
      <c r="AB4678" s="14" t="s">
        <v>67</v>
      </c>
      <c r="AC4678" s="14" t="s">
        <v>67</v>
      </c>
      <c r="AD4678" s="25"/>
      <c r="AE4678" s="26"/>
      <c r="AF4678" s="27"/>
      <c r="AG4678" s="162"/>
      <c r="AH4678" s="162"/>
      <c r="AI4678" s="162"/>
      <c r="AJ4678" s="162"/>
      <c r="AK4678" s="162"/>
      <c r="AL4678" s="162"/>
      <c r="AM4678" s="162"/>
      <c r="AN4678" s="162"/>
      <c r="AO4678" s="162"/>
    </row>
    <row r="4679" spans="1:41" s="309" customFormat="1" ht="16.5" customHeight="1">
      <c r="A4679" s="13" t="s">
        <v>4804</v>
      </c>
      <c r="B4679" s="13"/>
      <c r="C4679" s="189"/>
      <c r="D4679" s="13"/>
      <c r="E4679" s="14" t="s">
        <v>4844</v>
      </c>
      <c r="F4679" s="14" t="s">
        <v>67</v>
      </c>
      <c r="G4679" s="14" t="s">
        <v>67</v>
      </c>
      <c r="H4679" s="15">
        <v>2004</v>
      </c>
      <c r="I4679" s="15">
        <v>1</v>
      </c>
      <c r="J4679" s="15">
        <v>0</v>
      </c>
      <c r="K4679" s="15">
        <v>0</v>
      </c>
      <c r="L4679" s="16" t="s">
        <v>4805</v>
      </c>
      <c r="M4679" s="16"/>
      <c r="N4679" s="16" t="s">
        <v>2570</v>
      </c>
      <c r="O4679" s="17">
        <v>8</v>
      </c>
      <c r="P4679" s="17">
        <v>0</v>
      </c>
      <c r="Q4679" s="17">
        <v>0</v>
      </c>
      <c r="R4679" s="18" t="s">
        <v>33</v>
      </c>
      <c r="S4679" s="19">
        <v>60</v>
      </c>
      <c r="T4679" s="19">
        <v>220</v>
      </c>
      <c r="U4679" s="19">
        <v>8</v>
      </c>
      <c r="V4679" s="19">
        <v>0</v>
      </c>
      <c r="W4679" s="20">
        <v>1.76</v>
      </c>
      <c r="X4679" s="21">
        <v>14.08</v>
      </c>
      <c r="Y4679" s="22" t="s">
        <v>33</v>
      </c>
      <c r="Z4679" s="23" t="s">
        <v>62</v>
      </c>
      <c r="AA4679" s="24" t="s">
        <v>67</v>
      </c>
      <c r="AB4679" s="14" t="s">
        <v>67</v>
      </c>
      <c r="AC4679" s="14" t="s">
        <v>67</v>
      </c>
      <c r="AD4679" s="25"/>
      <c r="AE4679" s="26"/>
      <c r="AF4679" s="27"/>
      <c r="AG4679" s="162"/>
      <c r="AH4679" s="162"/>
      <c r="AI4679" s="162"/>
      <c r="AJ4679" s="162"/>
      <c r="AK4679" s="162"/>
      <c r="AL4679" s="162"/>
      <c r="AM4679" s="162"/>
      <c r="AN4679" s="162"/>
      <c r="AO4679" s="162"/>
    </row>
    <row r="4680" spans="1:41" s="309" customFormat="1" ht="16.5" customHeight="1">
      <c r="A4680" s="13" t="s">
        <v>4804</v>
      </c>
      <c r="B4680" s="13"/>
      <c r="C4680" s="189"/>
      <c r="D4680" s="13"/>
      <c r="E4680" s="14" t="s">
        <v>5275</v>
      </c>
      <c r="F4680" s="14" t="s">
        <v>67</v>
      </c>
      <c r="G4680" s="14" t="s">
        <v>67</v>
      </c>
      <c r="H4680" s="15">
        <v>2003</v>
      </c>
      <c r="I4680" s="15">
        <v>1</v>
      </c>
      <c r="J4680" s="15">
        <v>0</v>
      </c>
      <c r="K4680" s="15">
        <v>0</v>
      </c>
      <c r="L4680" s="16" t="s">
        <v>5270</v>
      </c>
      <c r="M4680" s="16"/>
      <c r="N4680" s="16" t="s">
        <v>2570</v>
      </c>
      <c r="O4680" s="17">
        <v>10</v>
      </c>
      <c r="P4680" s="17">
        <v>16</v>
      </c>
      <c r="Q4680" s="17">
        <v>5</v>
      </c>
      <c r="R4680" s="18" t="s">
        <v>33</v>
      </c>
      <c r="S4680" s="19">
        <v>60</v>
      </c>
      <c r="T4680" s="19">
        <v>220</v>
      </c>
      <c r="U4680" s="19">
        <v>6</v>
      </c>
      <c r="V4680" s="19">
        <v>0</v>
      </c>
      <c r="W4680" s="20">
        <v>1.32</v>
      </c>
      <c r="X4680" s="21">
        <v>14.256</v>
      </c>
      <c r="Y4680" s="22" t="s">
        <v>33</v>
      </c>
      <c r="Z4680" s="23" t="s">
        <v>62</v>
      </c>
      <c r="AA4680" s="24" t="s">
        <v>67</v>
      </c>
      <c r="AB4680" s="14" t="s">
        <v>67</v>
      </c>
      <c r="AC4680" s="14" t="s">
        <v>67</v>
      </c>
      <c r="AD4680" s="25"/>
      <c r="AE4680" s="26"/>
      <c r="AF4680" s="27"/>
      <c r="AG4680" s="162"/>
      <c r="AH4680" s="162"/>
      <c r="AI4680" s="162"/>
      <c r="AJ4680" s="162"/>
      <c r="AK4680" s="162"/>
      <c r="AL4680" s="162"/>
      <c r="AM4680" s="162"/>
      <c r="AN4680" s="162"/>
      <c r="AO4680" s="162"/>
    </row>
    <row r="4681" spans="1:41" s="309" customFormat="1" ht="16.5" customHeight="1">
      <c r="A4681" s="13" t="s">
        <v>4804</v>
      </c>
      <c r="B4681" s="13"/>
      <c r="C4681" s="189"/>
      <c r="D4681" s="13"/>
      <c r="E4681" s="14" t="s">
        <v>5275</v>
      </c>
      <c r="F4681" s="14" t="s">
        <v>67</v>
      </c>
      <c r="G4681" s="14" t="s">
        <v>67</v>
      </c>
      <c r="H4681" s="15">
        <v>2003</v>
      </c>
      <c r="I4681" s="15">
        <v>1</v>
      </c>
      <c r="J4681" s="15">
        <v>0</v>
      </c>
      <c r="K4681" s="15">
        <v>0</v>
      </c>
      <c r="L4681" s="16" t="s">
        <v>5270</v>
      </c>
      <c r="M4681" s="16"/>
      <c r="N4681" s="16" t="s">
        <v>2570</v>
      </c>
      <c r="O4681" s="17">
        <v>10</v>
      </c>
      <c r="P4681" s="17">
        <v>16</v>
      </c>
      <c r="Q4681" s="17">
        <v>5</v>
      </c>
      <c r="R4681" s="18" t="s">
        <v>33</v>
      </c>
      <c r="S4681" s="19">
        <v>60</v>
      </c>
      <c r="T4681" s="19">
        <v>220</v>
      </c>
      <c r="U4681" s="19">
        <v>6</v>
      </c>
      <c r="V4681" s="19">
        <v>0</v>
      </c>
      <c r="W4681" s="20">
        <v>1.32</v>
      </c>
      <c r="X4681" s="21">
        <v>14.256</v>
      </c>
      <c r="Y4681" s="22" t="s">
        <v>33</v>
      </c>
      <c r="Z4681" s="23" t="s">
        <v>62</v>
      </c>
      <c r="AA4681" s="24" t="s">
        <v>67</v>
      </c>
      <c r="AB4681" s="14" t="s">
        <v>67</v>
      </c>
      <c r="AC4681" s="14" t="s">
        <v>67</v>
      </c>
      <c r="AD4681" s="25"/>
      <c r="AE4681" s="26"/>
      <c r="AF4681" s="27"/>
      <c r="AG4681" s="162"/>
      <c r="AH4681" s="162"/>
      <c r="AI4681" s="162"/>
      <c r="AJ4681" s="162"/>
      <c r="AK4681" s="162"/>
      <c r="AL4681" s="162"/>
      <c r="AM4681" s="162"/>
      <c r="AN4681" s="162"/>
      <c r="AO4681" s="162"/>
    </row>
    <row r="4682" spans="1:41" s="309" customFormat="1" ht="16.5" customHeight="1">
      <c r="A4682" s="13" t="s">
        <v>4804</v>
      </c>
      <c r="B4682" s="13"/>
      <c r="C4682" s="189"/>
      <c r="D4682" s="13"/>
      <c r="E4682" s="14" t="s">
        <v>5374</v>
      </c>
      <c r="F4682" s="14" t="s">
        <v>5375</v>
      </c>
      <c r="G4682" s="14" t="s">
        <v>5376</v>
      </c>
      <c r="H4682" s="15">
        <v>2019</v>
      </c>
      <c r="I4682" s="15">
        <v>1</v>
      </c>
      <c r="J4682" s="15">
        <v>0</v>
      </c>
      <c r="K4682" s="15">
        <v>0</v>
      </c>
      <c r="L4682" s="16" t="s">
        <v>5348</v>
      </c>
      <c r="M4682" s="16"/>
      <c r="N4682" s="16" t="s">
        <v>2570</v>
      </c>
      <c r="O4682" s="17">
        <v>80</v>
      </c>
      <c r="P4682" s="17">
        <v>0</v>
      </c>
      <c r="Q4682" s="17">
        <v>0</v>
      </c>
      <c r="R4682" s="18" t="s">
        <v>33</v>
      </c>
      <c r="S4682" s="19">
        <v>60</v>
      </c>
      <c r="T4682" s="19">
        <v>110</v>
      </c>
      <c r="U4682" s="19">
        <v>1.6954545454545455</v>
      </c>
      <c r="V4682" s="19">
        <v>0</v>
      </c>
      <c r="W4682" s="20">
        <v>0.1865</v>
      </c>
      <c r="X4682" s="21">
        <v>14.92</v>
      </c>
      <c r="Y4682" s="22" t="s">
        <v>33</v>
      </c>
      <c r="Z4682" s="23" t="s">
        <v>9052</v>
      </c>
      <c r="AA4682" s="24" t="s">
        <v>67</v>
      </c>
      <c r="AB4682" s="14" t="s">
        <v>67</v>
      </c>
      <c r="AC4682" s="14" t="s">
        <v>67</v>
      </c>
      <c r="AD4682" s="25"/>
      <c r="AE4682" s="26"/>
      <c r="AF4682" s="27"/>
      <c r="AG4682" s="162"/>
      <c r="AH4682" s="162"/>
      <c r="AI4682" s="162"/>
      <c r="AJ4682" s="162"/>
      <c r="AK4682" s="162"/>
      <c r="AL4682" s="162"/>
      <c r="AM4682" s="162"/>
      <c r="AN4682" s="162"/>
      <c r="AO4682" s="162"/>
    </row>
    <row r="4683" spans="1:41" s="309" customFormat="1" ht="16.5" customHeight="1">
      <c r="A4683" s="13" t="s">
        <v>4804</v>
      </c>
      <c r="B4683" s="13"/>
      <c r="C4683" s="189"/>
      <c r="D4683" s="13"/>
      <c r="E4683" s="14" t="s">
        <v>5213</v>
      </c>
      <c r="F4683" s="14" t="s">
        <v>500</v>
      </c>
      <c r="G4683" s="14" t="s">
        <v>5214</v>
      </c>
      <c r="H4683" s="15">
        <v>2002</v>
      </c>
      <c r="I4683" s="15">
        <v>1</v>
      </c>
      <c r="J4683" s="15">
        <v>0</v>
      </c>
      <c r="K4683" s="15">
        <v>0</v>
      </c>
      <c r="L4683" s="16" t="s">
        <v>5192</v>
      </c>
      <c r="M4683" s="16"/>
      <c r="N4683" s="16" t="s">
        <v>2570</v>
      </c>
      <c r="O4683" s="17">
        <v>144</v>
      </c>
      <c r="P4683" s="17">
        <v>0</v>
      </c>
      <c r="Q4683" s="17">
        <v>0</v>
      </c>
      <c r="R4683" s="18" t="s">
        <v>33</v>
      </c>
      <c r="S4683" s="19">
        <v>60</v>
      </c>
      <c r="T4683" s="19">
        <v>110</v>
      </c>
      <c r="U4683" s="19">
        <v>1</v>
      </c>
      <c r="V4683" s="19">
        <v>0</v>
      </c>
      <c r="W4683" s="20">
        <v>0.11</v>
      </c>
      <c r="X4683" s="21">
        <v>15.84</v>
      </c>
      <c r="Y4683" s="22" t="s">
        <v>33</v>
      </c>
      <c r="Z4683" s="23" t="s">
        <v>62</v>
      </c>
      <c r="AA4683" s="24" t="s">
        <v>67</v>
      </c>
      <c r="AB4683" s="14" t="s">
        <v>67</v>
      </c>
      <c r="AC4683" s="14" t="s">
        <v>67</v>
      </c>
      <c r="AD4683" s="25"/>
      <c r="AE4683" s="26"/>
      <c r="AF4683" s="27"/>
      <c r="AG4683" s="162"/>
      <c r="AH4683" s="162"/>
      <c r="AI4683" s="162"/>
      <c r="AJ4683" s="162"/>
      <c r="AK4683" s="162"/>
      <c r="AL4683" s="162"/>
      <c r="AM4683" s="162"/>
      <c r="AN4683" s="162"/>
      <c r="AO4683" s="162"/>
    </row>
    <row r="4684" spans="1:41" s="309" customFormat="1" ht="16.5" customHeight="1">
      <c r="A4684" s="13" t="s">
        <v>4804</v>
      </c>
      <c r="B4684" s="13"/>
      <c r="C4684" s="189"/>
      <c r="D4684" s="13"/>
      <c r="E4684" s="14" t="s">
        <v>5232</v>
      </c>
      <c r="F4684" s="14" t="s">
        <v>67</v>
      </c>
      <c r="G4684" s="14" t="s">
        <v>67</v>
      </c>
      <c r="H4684" s="15">
        <v>2005</v>
      </c>
      <c r="I4684" s="15">
        <v>2</v>
      </c>
      <c r="J4684" s="15">
        <v>0</v>
      </c>
      <c r="K4684" s="15">
        <v>0</v>
      </c>
      <c r="L4684" s="16" t="s">
        <v>5270</v>
      </c>
      <c r="M4684" s="16"/>
      <c r="N4684" s="16" t="s">
        <v>2570</v>
      </c>
      <c r="O4684" s="17">
        <v>10</v>
      </c>
      <c r="P4684" s="17">
        <v>0</v>
      </c>
      <c r="Q4684" s="17">
        <v>0</v>
      </c>
      <c r="R4684" s="18" t="s">
        <v>33</v>
      </c>
      <c r="S4684" s="19">
        <v>60</v>
      </c>
      <c r="T4684" s="19">
        <v>110</v>
      </c>
      <c r="U4684" s="19">
        <v>15</v>
      </c>
      <c r="V4684" s="19">
        <v>0</v>
      </c>
      <c r="W4684" s="20">
        <v>1.65</v>
      </c>
      <c r="X4684" s="21">
        <v>33</v>
      </c>
      <c r="Y4684" s="22" t="s">
        <v>33</v>
      </c>
      <c r="Z4684" s="23" t="s">
        <v>62</v>
      </c>
      <c r="AA4684" s="24" t="s">
        <v>67</v>
      </c>
      <c r="AB4684" s="14" t="s">
        <v>67</v>
      </c>
      <c r="AC4684" s="14" t="s">
        <v>67</v>
      </c>
      <c r="AD4684" s="25"/>
      <c r="AE4684" s="26"/>
      <c r="AF4684" s="27"/>
      <c r="AG4684" s="162"/>
      <c r="AH4684" s="162"/>
      <c r="AI4684" s="162"/>
      <c r="AJ4684" s="162"/>
      <c r="AK4684" s="162"/>
      <c r="AL4684" s="162"/>
      <c r="AM4684" s="162"/>
      <c r="AN4684" s="162"/>
      <c r="AO4684" s="162"/>
    </row>
    <row r="4685" spans="1:41" s="309" customFormat="1" ht="16.5" customHeight="1">
      <c r="A4685" s="13" t="s">
        <v>4804</v>
      </c>
      <c r="B4685" s="13"/>
      <c r="C4685" s="189"/>
      <c r="D4685" s="13"/>
      <c r="E4685" s="14" t="s">
        <v>4928</v>
      </c>
      <c r="F4685" s="14" t="s">
        <v>1043</v>
      </c>
      <c r="G4685" s="14" t="s">
        <v>4929</v>
      </c>
      <c r="H4685" s="15">
        <v>2009</v>
      </c>
      <c r="I4685" s="15">
        <v>1</v>
      </c>
      <c r="J4685" s="15">
        <v>0</v>
      </c>
      <c r="K4685" s="15">
        <v>0</v>
      </c>
      <c r="L4685" s="16" t="s">
        <v>4922</v>
      </c>
      <c r="M4685" s="16"/>
      <c r="N4685" s="16" t="s">
        <v>2570</v>
      </c>
      <c r="O4685" s="17">
        <v>100</v>
      </c>
      <c r="P4685" s="17">
        <v>0</v>
      </c>
      <c r="Q4685" s="17">
        <v>0</v>
      </c>
      <c r="R4685" s="18" t="s">
        <v>33</v>
      </c>
      <c r="S4685" s="19">
        <v>60</v>
      </c>
      <c r="T4685" s="19">
        <v>110</v>
      </c>
      <c r="U4685" s="19">
        <v>1.5</v>
      </c>
      <c r="V4685" s="19">
        <v>0</v>
      </c>
      <c r="W4685" s="20">
        <v>0.16500000000000001</v>
      </c>
      <c r="X4685" s="21">
        <v>16.5</v>
      </c>
      <c r="Y4685" s="22" t="s">
        <v>33</v>
      </c>
      <c r="Z4685" s="23" t="s">
        <v>62</v>
      </c>
      <c r="AA4685" s="24" t="s">
        <v>67</v>
      </c>
      <c r="AB4685" s="14" t="s">
        <v>67</v>
      </c>
      <c r="AC4685" s="14" t="s">
        <v>67</v>
      </c>
      <c r="AD4685" s="25"/>
      <c r="AE4685" s="26"/>
      <c r="AF4685" s="27"/>
      <c r="AG4685" s="162"/>
      <c r="AH4685" s="162"/>
      <c r="AI4685" s="162"/>
      <c r="AJ4685" s="162"/>
      <c r="AK4685" s="162"/>
      <c r="AL4685" s="162"/>
      <c r="AM4685" s="162"/>
      <c r="AN4685" s="162"/>
      <c r="AO4685" s="162"/>
    </row>
    <row r="4686" spans="1:41" s="309" customFormat="1" ht="16.5" customHeight="1">
      <c r="A4686" s="13" t="s">
        <v>4804</v>
      </c>
      <c r="B4686" s="13"/>
      <c r="C4686" s="189"/>
      <c r="D4686" s="13"/>
      <c r="E4686" s="14" t="s">
        <v>4057</v>
      </c>
      <c r="F4686" s="14" t="s">
        <v>67</v>
      </c>
      <c r="G4686" s="14" t="s">
        <v>67</v>
      </c>
      <c r="H4686" s="15">
        <v>2000</v>
      </c>
      <c r="I4686" s="15">
        <v>1</v>
      </c>
      <c r="J4686" s="15">
        <v>0</v>
      </c>
      <c r="K4686" s="15">
        <v>0</v>
      </c>
      <c r="L4686" s="16" t="s">
        <v>4912</v>
      </c>
      <c r="M4686" s="16"/>
      <c r="N4686" s="16" t="s">
        <v>2570</v>
      </c>
      <c r="O4686" s="17">
        <v>3024</v>
      </c>
      <c r="P4686" s="17">
        <v>0</v>
      </c>
      <c r="Q4686" s="17">
        <v>0</v>
      </c>
      <c r="R4686" s="18" t="s">
        <v>33</v>
      </c>
      <c r="S4686" s="19">
        <v>60</v>
      </c>
      <c r="T4686" s="19">
        <v>110</v>
      </c>
      <c r="U4686" s="19">
        <v>0.05</v>
      </c>
      <c r="V4686" s="19">
        <v>0</v>
      </c>
      <c r="W4686" s="20">
        <v>5.4999999999999997E-3</v>
      </c>
      <c r="X4686" s="21">
        <v>16.631999999999998</v>
      </c>
      <c r="Y4686" s="22" t="s">
        <v>33</v>
      </c>
      <c r="Z4686" s="23" t="s">
        <v>62</v>
      </c>
      <c r="AA4686" s="24" t="s">
        <v>67</v>
      </c>
      <c r="AB4686" s="14" t="s">
        <v>67</v>
      </c>
      <c r="AC4686" s="14" t="s">
        <v>67</v>
      </c>
      <c r="AD4686" s="25"/>
      <c r="AE4686" s="26"/>
      <c r="AF4686" s="27"/>
      <c r="AG4686" s="162"/>
      <c r="AH4686" s="162"/>
      <c r="AI4686" s="162"/>
      <c r="AJ4686" s="162"/>
      <c r="AK4686" s="162"/>
      <c r="AL4686" s="162"/>
      <c r="AM4686" s="162"/>
      <c r="AN4686" s="162"/>
      <c r="AO4686" s="162"/>
    </row>
    <row r="4687" spans="1:41" s="309" customFormat="1" ht="16.5" customHeight="1">
      <c r="A4687" s="13" t="s">
        <v>4804</v>
      </c>
      <c r="B4687" s="13"/>
      <c r="C4687" s="189"/>
      <c r="D4687" s="13"/>
      <c r="E4687" s="14" t="s">
        <v>1421</v>
      </c>
      <c r="F4687" s="14" t="s">
        <v>1692</v>
      </c>
      <c r="G4687" s="14" t="s">
        <v>4952</v>
      </c>
      <c r="H4687" s="15">
        <v>2020</v>
      </c>
      <c r="I4687" s="15">
        <v>2</v>
      </c>
      <c r="J4687" s="15">
        <v>0</v>
      </c>
      <c r="K4687" s="15">
        <v>0</v>
      </c>
      <c r="L4687" s="16" t="s">
        <v>4949</v>
      </c>
      <c r="M4687" s="16"/>
      <c r="N4687" s="16" t="s">
        <v>2570</v>
      </c>
      <c r="O4687" s="17">
        <v>1440</v>
      </c>
      <c r="P4687" s="17">
        <v>0</v>
      </c>
      <c r="Q4687" s="17">
        <v>0</v>
      </c>
      <c r="R4687" s="18" t="s">
        <v>33</v>
      </c>
      <c r="S4687" s="19">
        <v>60</v>
      </c>
      <c r="T4687" s="19">
        <v>110</v>
      </c>
      <c r="U4687" s="19">
        <v>0.10909090909090909</v>
      </c>
      <c r="V4687" s="19">
        <v>0</v>
      </c>
      <c r="W4687" s="20">
        <v>1.2E-2</v>
      </c>
      <c r="X4687" s="21">
        <v>34.56</v>
      </c>
      <c r="Y4687" s="22" t="s">
        <v>33</v>
      </c>
      <c r="Z4687" s="23" t="s">
        <v>9052</v>
      </c>
      <c r="AA4687" s="24" t="s">
        <v>67</v>
      </c>
      <c r="AB4687" s="14" t="s">
        <v>67</v>
      </c>
      <c r="AC4687" s="14" t="s">
        <v>67</v>
      </c>
      <c r="AD4687" s="25"/>
      <c r="AE4687" s="26"/>
      <c r="AF4687" s="27"/>
      <c r="AG4687" s="162"/>
      <c r="AH4687" s="162"/>
      <c r="AI4687" s="162"/>
      <c r="AJ4687" s="162"/>
      <c r="AK4687" s="162"/>
      <c r="AL4687" s="162"/>
      <c r="AM4687" s="162"/>
      <c r="AN4687" s="162"/>
      <c r="AO4687" s="162"/>
    </row>
    <row r="4688" spans="1:41" s="309" customFormat="1" ht="16.5" customHeight="1">
      <c r="A4688" s="13" t="s">
        <v>4804</v>
      </c>
      <c r="B4688" s="13"/>
      <c r="C4688" s="189"/>
      <c r="D4688" s="13"/>
      <c r="E4688" s="14" t="s">
        <v>5373</v>
      </c>
      <c r="F4688" s="14" t="s">
        <v>67</v>
      </c>
      <c r="G4688" s="14" t="s">
        <v>67</v>
      </c>
      <c r="H4688" s="15">
        <v>2000</v>
      </c>
      <c r="I4688" s="15">
        <v>1</v>
      </c>
      <c r="J4688" s="15">
        <v>0</v>
      </c>
      <c r="K4688" s="15">
        <v>0</v>
      </c>
      <c r="L4688" s="16" t="s">
        <v>5348</v>
      </c>
      <c r="M4688" s="16"/>
      <c r="N4688" s="16" t="s">
        <v>2570</v>
      </c>
      <c r="O4688" s="17">
        <v>25</v>
      </c>
      <c r="P4688" s="17">
        <v>0</v>
      </c>
      <c r="Q4688" s="17">
        <v>0</v>
      </c>
      <c r="R4688" s="18" t="s">
        <v>33</v>
      </c>
      <c r="S4688" s="19">
        <v>60</v>
      </c>
      <c r="T4688" s="19">
        <v>110</v>
      </c>
      <c r="U4688" s="19">
        <v>6.3</v>
      </c>
      <c r="V4688" s="19">
        <v>0</v>
      </c>
      <c r="W4688" s="20">
        <v>0.69299999999999995</v>
      </c>
      <c r="X4688" s="21">
        <v>17.324999999999999</v>
      </c>
      <c r="Y4688" s="22" t="s">
        <v>33</v>
      </c>
      <c r="Z4688" s="23" t="s">
        <v>62</v>
      </c>
      <c r="AA4688" s="24" t="s">
        <v>67</v>
      </c>
      <c r="AB4688" s="14" t="s">
        <v>67</v>
      </c>
      <c r="AC4688" s="14" t="s">
        <v>67</v>
      </c>
      <c r="AD4688" s="25"/>
      <c r="AE4688" s="26"/>
      <c r="AF4688" s="27"/>
      <c r="AG4688" s="162"/>
      <c r="AH4688" s="162"/>
      <c r="AI4688" s="162"/>
      <c r="AJ4688" s="162"/>
      <c r="AK4688" s="162"/>
      <c r="AL4688" s="162"/>
      <c r="AM4688" s="162"/>
      <c r="AN4688" s="162"/>
      <c r="AO4688" s="162"/>
    </row>
    <row r="4689" spans="1:41" s="309" customFormat="1" ht="16.5" customHeight="1">
      <c r="A4689" s="13" t="s">
        <v>4804</v>
      </c>
      <c r="B4689" s="13"/>
      <c r="C4689" s="189"/>
      <c r="D4689" s="13"/>
      <c r="E4689" s="14" t="s">
        <v>4830</v>
      </c>
      <c r="F4689" s="14" t="s">
        <v>4831</v>
      </c>
      <c r="G4689" s="14" t="s">
        <v>4832</v>
      </c>
      <c r="H4689" s="15">
        <v>2017</v>
      </c>
      <c r="I4689" s="15">
        <v>4</v>
      </c>
      <c r="J4689" s="15">
        <v>0</v>
      </c>
      <c r="K4689" s="15">
        <v>0</v>
      </c>
      <c r="L4689" s="16" t="s">
        <v>4805</v>
      </c>
      <c r="M4689" s="16"/>
      <c r="N4689" s="16" t="s">
        <v>2570</v>
      </c>
      <c r="O4689" s="17">
        <v>20</v>
      </c>
      <c r="P4689" s="17">
        <v>0</v>
      </c>
      <c r="Q4689" s="17">
        <v>0</v>
      </c>
      <c r="R4689" s="18" t="s">
        <v>33</v>
      </c>
      <c r="S4689" s="19">
        <v>60</v>
      </c>
      <c r="T4689" s="19">
        <v>110</v>
      </c>
      <c r="U4689" s="19">
        <v>8</v>
      </c>
      <c r="V4689" s="19">
        <v>0</v>
      </c>
      <c r="W4689" s="20">
        <v>0.88</v>
      </c>
      <c r="X4689" s="21">
        <v>70.400000000000006</v>
      </c>
      <c r="Y4689" s="22" t="s">
        <v>33</v>
      </c>
      <c r="Z4689" s="23" t="s">
        <v>62</v>
      </c>
      <c r="AA4689" s="24" t="s">
        <v>67</v>
      </c>
      <c r="AB4689" s="14" t="s">
        <v>67</v>
      </c>
      <c r="AC4689" s="14" t="s">
        <v>67</v>
      </c>
      <c r="AD4689" s="25"/>
      <c r="AE4689" s="26"/>
      <c r="AF4689" s="27"/>
      <c r="AG4689" s="162"/>
      <c r="AH4689" s="162"/>
      <c r="AI4689" s="162"/>
      <c r="AJ4689" s="162"/>
      <c r="AK4689" s="162"/>
      <c r="AL4689" s="162"/>
      <c r="AM4689" s="162"/>
      <c r="AN4689" s="162"/>
      <c r="AO4689" s="162"/>
    </row>
    <row r="4690" spans="1:41" s="309" customFormat="1" ht="16.5" customHeight="1">
      <c r="A4690" s="13" t="s">
        <v>4804</v>
      </c>
      <c r="B4690" s="13"/>
      <c r="C4690" s="189"/>
      <c r="D4690" s="13"/>
      <c r="E4690" s="14" t="s">
        <v>86</v>
      </c>
      <c r="F4690" s="14" t="s">
        <v>67</v>
      </c>
      <c r="G4690" s="14" t="s">
        <v>67</v>
      </c>
      <c r="H4690" s="15">
        <v>2005</v>
      </c>
      <c r="I4690" s="15">
        <v>1</v>
      </c>
      <c r="J4690" s="15">
        <v>0</v>
      </c>
      <c r="K4690" s="15">
        <v>0</v>
      </c>
      <c r="L4690" s="16" t="s">
        <v>5122</v>
      </c>
      <c r="M4690" s="16"/>
      <c r="N4690" s="16" t="s">
        <v>2570</v>
      </c>
      <c r="O4690" s="17">
        <v>40</v>
      </c>
      <c r="P4690" s="17">
        <v>0</v>
      </c>
      <c r="Q4690" s="17">
        <v>0</v>
      </c>
      <c r="R4690" s="18" t="s">
        <v>33</v>
      </c>
      <c r="S4690" s="19">
        <v>60</v>
      </c>
      <c r="T4690" s="19">
        <v>110</v>
      </c>
      <c r="U4690" s="19">
        <v>4</v>
      </c>
      <c r="V4690" s="19">
        <v>0</v>
      </c>
      <c r="W4690" s="20">
        <v>0.44</v>
      </c>
      <c r="X4690" s="21">
        <v>17.600000000000001</v>
      </c>
      <c r="Y4690" s="22" t="s">
        <v>33</v>
      </c>
      <c r="Z4690" s="23" t="s">
        <v>9052</v>
      </c>
      <c r="AA4690" s="24" t="s">
        <v>67</v>
      </c>
      <c r="AB4690" s="14" t="s">
        <v>67</v>
      </c>
      <c r="AC4690" s="14" t="s">
        <v>67</v>
      </c>
      <c r="AD4690" s="25"/>
      <c r="AE4690" s="26"/>
      <c r="AF4690" s="27"/>
      <c r="AG4690" s="162"/>
      <c r="AH4690" s="162"/>
      <c r="AI4690" s="162"/>
      <c r="AJ4690" s="162"/>
      <c r="AK4690" s="162"/>
      <c r="AL4690" s="162"/>
      <c r="AM4690" s="162"/>
      <c r="AN4690" s="162"/>
      <c r="AO4690" s="162"/>
    </row>
    <row r="4691" spans="1:41" s="309" customFormat="1" ht="16.5" customHeight="1">
      <c r="A4691" s="13" t="s">
        <v>4804</v>
      </c>
      <c r="B4691" s="13"/>
      <c r="C4691" s="189"/>
      <c r="D4691" s="13"/>
      <c r="E4691" s="14" t="s">
        <v>5190</v>
      </c>
      <c r="F4691" s="14" t="s">
        <v>67</v>
      </c>
      <c r="G4691" s="14" t="s">
        <v>67</v>
      </c>
      <c r="H4691" s="15">
        <v>2006</v>
      </c>
      <c r="I4691" s="15">
        <v>1</v>
      </c>
      <c r="J4691" s="15">
        <v>0</v>
      </c>
      <c r="K4691" s="15">
        <v>0</v>
      </c>
      <c r="L4691" s="16" t="s">
        <v>5185</v>
      </c>
      <c r="M4691" s="16"/>
      <c r="N4691" s="16" t="s">
        <v>2570</v>
      </c>
      <c r="O4691" s="17">
        <v>30</v>
      </c>
      <c r="P4691" s="17">
        <v>0</v>
      </c>
      <c r="Q4691" s="17">
        <v>0</v>
      </c>
      <c r="R4691" s="18" t="s">
        <v>33</v>
      </c>
      <c r="S4691" s="19">
        <v>60</v>
      </c>
      <c r="T4691" s="19">
        <v>110</v>
      </c>
      <c r="U4691" s="19">
        <v>6</v>
      </c>
      <c r="V4691" s="19">
        <v>0</v>
      </c>
      <c r="W4691" s="20">
        <v>0.66</v>
      </c>
      <c r="X4691" s="21">
        <v>19.8</v>
      </c>
      <c r="Y4691" s="22" t="s">
        <v>33</v>
      </c>
      <c r="Z4691" s="23" t="s">
        <v>62</v>
      </c>
      <c r="AA4691" s="24" t="s">
        <v>67</v>
      </c>
      <c r="AB4691" s="14" t="s">
        <v>67</v>
      </c>
      <c r="AC4691" s="14" t="s">
        <v>67</v>
      </c>
      <c r="AD4691" s="25"/>
      <c r="AE4691" s="26"/>
      <c r="AF4691" s="27"/>
      <c r="AG4691" s="162"/>
      <c r="AH4691" s="162"/>
      <c r="AI4691" s="162"/>
      <c r="AJ4691" s="162"/>
      <c r="AK4691" s="162"/>
      <c r="AL4691" s="162"/>
      <c r="AM4691" s="162"/>
      <c r="AN4691" s="162"/>
      <c r="AO4691" s="162"/>
    </row>
    <row r="4692" spans="1:41" s="309" customFormat="1" ht="16.5" customHeight="1">
      <c r="A4692" s="13" t="s">
        <v>4804</v>
      </c>
      <c r="B4692" s="13"/>
      <c r="C4692" s="189"/>
      <c r="D4692" s="13"/>
      <c r="E4692" s="14" t="s">
        <v>5186</v>
      </c>
      <c r="F4692" s="14" t="s">
        <v>67</v>
      </c>
      <c r="G4692" s="14" t="s">
        <v>67</v>
      </c>
      <c r="H4692" s="15">
        <v>2003</v>
      </c>
      <c r="I4692" s="15">
        <v>2</v>
      </c>
      <c r="J4692" s="15">
        <v>0</v>
      </c>
      <c r="K4692" s="15">
        <v>0</v>
      </c>
      <c r="L4692" s="16" t="s">
        <v>5270</v>
      </c>
      <c r="M4692" s="16"/>
      <c r="N4692" s="16" t="s">
        <v>2570</v>
      </c>
      <c r="O4692" s="17">
        <v>30</v>
      </c>
      <c r="P4692" s="17">
        <v>0</v>
      </c>
      <c r="Q4692" s="17">
        <v>0</v>
      </c>
      <c r="R4692" s="18" t="s">
        <v>33</v>
      </c>
      <c r="S4692" s="19">
        <v>60</v>
      </c>
      <c r="T4692" s="19">
        <v>110</v>
      </c>
      <c r="U4692" s="19">
        <v>6</v>
      </c>
      <c r="V4692" s="19">
        <v>0</v>
      </c>
      <c r="W4692" s="20">
        <v>0.66</v>
      </c>
      <c r="X4692" s="21">
        <v>39.6</v>
      </c>
      <c r="Y4692" s="22" t="s">
        <v>33</v>
      </c>
      <c r="Z4692" s="23" t="s">
        <v>62</v>
      </c>
      <c r="AA4692" s="24" t="s">
        <v>67</v>
      </c>
      <c r="AB4692" s="14" t="s">
        <v>67</v>
      </c>
      <c r="AC4692" s="14" t="s">
        <v>67</v>
      </c>
      <c r="AD4692" s="25"/>
      <c r="AE4692" s="26"/>
      <c r="AF4692" s="27"/>
      <c r="AG4692" s="162"/>
      <c r="AH4692" s="162"/>
      <c r="AI4692" s="162"/>
      <c r="AJ4692" s="162"/>
      <c r="AK4692" s="162"/>
      <c r="AL4692" s="162"/>
      <c r="AM4692" s="162"/>
      <c r="AN4692" s="162"/>
      <c r="AO4692" s="162"/>
    </row>
    <row r="4693" spans="1:41" s="309" customFormat="1" ht="16.5" customHeight="1">
      <c r="A4693" s="13" t="s">
        <v>4804</v>
      </c>
      <c r="B4693" s="13"/>
      <c r="C4693" s="189"/>
      <c r="D4693" s="13"/>
      <c r="E4693" s="14" t="s">
        <v>5191</v>
      </c>
      <c r="F4693" s="14" t="s">
        <v>67</v>
      </c>
      <c r="G4693" s="14" t="s">
        <v>67</v>
      </c>
      <c r="H4693" s="15">
        <v>2006</v>
      </c>
      <c r="I4693" s="15">
        <v>1</v>
      </c>
      <c r="J4693" s="15">
        <v>0</v>
      </c>
      <c r="K4693" s="15">
        <v>0</v>
      </c>
      <c r="L4693" s="16" t="s">
        <v>5185</v>
      </c>
      <c r="M4693" s="16"/>
      <c r="N4693" s="16" t="s">
        <v>2570</v>
      </c>
      <c r="O4693" s="17">
        <v>30</v>
      </c>
      <c r="P4693" s="17">
        <v>0</v>
      </c>
      <c r="Q4693" s="17">
        <v>0</v>
      </c>
      <c r="R4693" s="18" t="s">
        <v>33</v>
      </c>
      <c r="S4693" s="19">
        <v>60</v>
      </c>
      <c r="T4693" s="19">
        <v>110</v>
      </c>
      <c r="U4693" s="19">
        <v>6</v>
      </c>
      <c r="V4693" s="19">
        <v>0</v>
      </c>
      <c r="W4693" s="20">
        <v>0.66</v>
      </c>
      <c r="X4693" s="21">
        <v>19.8</v>
      </c>
      <c r="Y4693" s="22" t="s">
        <v>33</v>
      </c>
      <c r="Z4693" s="23" t="s">
        <v>62</v>
      </c>
      <c r="AA4693" s="24" t="s">
        <v>67</v>
      </c>
      <c r="AB4693" s="14" t="s">
        <v>67</v>
      </c>
      <c r="AC4693" s="14" t="s">
        <v>67</v>
      </c>
      <c r="AD4693" s="25"/>
      <c r="AE4693" s="26"/>
      <c r="AF4693" s="27"/>
      <c r="AG4693" s="162"/>
      <c r="AH4693" s="162"/>
      <c r="AI4693" s="162"/>
      <c r="AJ4693" s="162"/>
      <c r="AK4693" s="162"/>
      <c r="AL4693" s="162"/>
      <c r="AM4693" s="162"/>
      <c r="AN4693" s="162"/>
      <c r="AO4693" s="162"/>
    </row>
    <row r="4694" spans="1:41" s="309" customFormat="1" ht="16.5" customHeight="1">
      <c r="A4694" s="13" t="s">
        <v>4804</v>
      </c>
      <c r="B4694" s="13"/>
      <c r="C4694" s="189"/>
      <c r="D4694" s="13"/>
      <c r="E4694" s="14" t="s">
        <v>1260</v>
      </c>
      <c r="F4694" s="14" t="s">
        <v>67</v>
      </c>
      <c r="G4694" s="14" t="s">
        <v>67</v>
      </c>
      <c r="H4694" s="15">
        <v>2000</v>
      </c>
      <c r="I4694" s="15">
        <v>1</v>
      </c>
      <c r="J4694" s="15">
        <v>0</v>
      </c>
      <c r="K4694" s="15">
        <v>0</v>
      </c>
      <c r="L4694" s="16" t="s">
        <v>5113</v>
      </c>
      <c r="M4694" s="16"/>
      <c r="N4694" s="16" t="s">
        <v>2570</v>
      </c>
      <c r="O4694" s="17">
        <v>30</v>
      </c>
      <c r="P4694" s="17">
        <v>0</v>
      </c>
      <c r="Q4694" s="17">
        <v>0</v>
      </c>
      <c r="R4694" s="18" t="s">
        <v>33</v>
      </c>
      <c r="S4694" s="19">
        <v>60</v>
      </c>
      <c r="T4694" s="19">
        <v>110</v>
      </c>
      <c r="U4694" s="19">
        <v>6</v>
      </c>
      <c r="V4694" s="19">
        <v>0</v>
      </c>
      <c r="W4694" s="20">
        <v>0.66</v>
      </c>
      <c r="X4694" s="21">
        <v>19.8</v>
      </c>
      <c r="Y4694" s="22" t="s">
        <v>33</v>
      </c>
      <c r="Z4694" s="23" t="s">
        <v>62</v>
      </c>
      <c r="AA4694" s="24" t="s">
        <v>67</v>
      </c>
      <c r="AB4694" s="14" t="s">
        <v>67</v>
      </c>
      <c r="AC4694" s="14" t="s">
        <v>67</v>
      </c>
      <c r="AD4694" s="25"/>
      <c r="AE4694" s="26"/>
      <c r="AF4694" s="27"/>
      <c r="AG4694" s="162"/>
      <c r="AH4694" s="162"/>
      <c r="AI4694" s="162"/>
      <c r="AJ4694" s="162"/>
      <c r="AK4694" s="162"/>
      <c r="AL4694" s="162"/>
      <c r="AM4694" s="162"/>
      <c r="AN4694" s="162"/>
      <c r="AO4694" s="162"/>
    </row>
    <row r="4695" spans="1:41" s="309" customFormat="1" ht="16.5" customHeight="1">
      <c r="A4695" s="13" t="s">
        <v>4804</v>
      </c>
      <c r="B4695" s="13"/>
      <c r="C4695" s="189"/>
      <c r="D4695" s="13"/>
      <c r="E4695" s="14" t="s">
        <v>1168</v>
      </c>
      <c r="F4695" s="14" t="s">
        <v>5271</v>
      </c>
      <c r="G4695" s="14" t="s">
        <v>5272</v>
      </c>
      <c r="H4695" s="15">
        <v>2012</v>
      </c>
      <c r="I4695" s="15">
        <v>2</v>
      </c>
      <c r="J4695" s="15">
        <v>0</v>
      </c>
      <c r="K4695" s="15">
        <v>0</v>
      </c>
      <c r="L4695" s="16" t="s">
        <v>5270</v>
      </c>
      <c r="M4695" s="16"/>
      <c r="N4695" s="16" t="s">
        <v>2570</v>
      </c>
      <c r="O4695" s="17">
        <v>30</v>
      </c>
      <c r="P4695" s="17">
        <v>0</v>
      </c>
      <c r="Q4695" s="17">
        <v>0</v>
      </c>
      <c r="R4695" s="18" t="s">
        <v>33</v>
      </c>
      <c r="S4695" s="19">
        <v>60</v>
      </c>
      <c r="T4695" s="19">
        <v>110</v>
      </c>
      <c r="U4695" s="19">
        <v>6</v>
      </c>
      <c r="V4695" s="19">
        <v>0</v>
      </c>
      <c r="W4695" s="20">
        <v>0.66</v>
      </c>
      <c r="X4695" s="21">
        <v>39.6</v>
      </c>
      <c r="Y4695" s="22" t="s">
        <v>33</v>
      </c>
      <c r="Z4695" s="23" t="s">
        <v>9052</v>
      </c>
      <c r="AA4695" s="24" t="s">
        <v>67</v>
      </c>
      <c r="AB4695" s="14" t="s">
        <v>67</v>
      </c>
      <c r="AC4695" s="14" t="s">
        <v>67</v>
      </c>
      <c r="AD4695" s="25"/>
      <c r="AE4695" s="26"/>
      <c r="AF4695" s="27"/>
      <c r="AG4695" s="162"/>
      <c r="AH4695" s="162"/>
      <c r="AI4695" s="162"/>
      <c r="AJ4695" s="162"/>
      <c r="AK4695" s="162"/>
      <c r="AL4695" s="162"/>
      <c r="AM4695" s="162"/>
      <c r="AN4695" s="162"/>
      <c r="AO4695" s="162"/>
    </row>
    <row r="4696" spans="1:41" s="309" customFormat="1" ht="16.5" customHeight="1">
      <c r="A4696" s="13" t="s">
        <v>4804</v>
      </c>
      <c r="B4696" s="13"/>
      <c r="C4696" s="189"/>
      <c r="D4696" s="13"/>
      <c r="E4696" s="14" t="s">
        <v>5274</v>
      </c>
      <c r="F4696" s="14" t="s">
        <v>67</v>
      </c>
      <c r="G4696" s="14" t="s">
        <v>67</v>
      </c>
      <c r="H4696" s="15">
        <v>2005</v>
      </c>
      <c r="I4696" s="15">
        <v>1</v>
      </c>
      <c r="J4696" s="15">
        <v>0</v>
      </c>
      <c r="K4696" s="15">
        <v>0</v>
      </c>
      <c r="L4696" s="16" t="s">
        <v>5270</v>
      </c>
      <c r="M4696" s="16"/>
      <c r="N4696" s="16" t="s">
        <v>2570</v>
      </c>
      <c r="O4696" s="17">
        <v>10</v>
      </c>
      <c r="P4696" s="17">
        <v>16</v>
      </c>
      <c r="Q4696" s="17">
        <v>5</v>
      </c>
      <c r="R4696" s="18" t="s">
        <v>33</v>
      </c>
      <c r="S4696" s="19">
        <v>60</v>
      </c>
      <c r="T4696" s="19">
        <v>240</v>
      </c>
      <c r="U4696" s="19">
        <v>8</v>
      </c>
      <c r="V4696" s="19">
        <v>0</v>
      </c>
      <c r="W4696" s="20">
        <v>1.92</v>
      </c>
      <c r="X4696" s="21">
        <v>20.736000000000001</v>
      </c>
      <c r="Y4696" s="22" t="s">
        <v>33</v>
      </c>
      <c r="Z4696" s="23" t="s">
        <v>62</v>
      </c>
      <c r="AA4696" s="24" t="s">
        <v>67</v>
      </c>
      <c r="AB4696" s="14" t="s">
        <v>67</v>
      </c>
      <c r="AC4696" s="14" t="s">
        <v>67</v>
      </c>
      <c r="AD4696" s="25"/>
      <c r="AE4696" s="26"/>
      <c r="AF4696" s="27"/>
      <c r="AG4696" s="162"/>
      <c r="AH4696" s="162"/>
      <c r="AI4696" s="162"/>
      <c r="AJ4696" s="162"/>
      <c r="AK4696" s="162"/>
      <c r="AL4696" s="162"/>
      <c r="AM4696" s="162"/>
      <c r="AN4696" s="162"/>
      <c r="AO4696" s="162"/>
    </row>
    <row r="4697" spans="1:41" s="309" customFormat="1" ht="16.5" customHeight="1">
      <c r="A4697" s="13" t="s">
        <v>4804</v>
      </c>
      <c r="B4697" s="13"/>
      <c r="C4697" s="189"/>
      <c r="D4697" s="13"/>
      <c r="E4697" s="14" t="s">
        <v>3496</v>
      </c>
      <c r="F4697" s="14" t="s">
        <v>5212</v>
      </c>
      <c r="G4697" s="14" t="s">
        <v>67</v>
      </c>
      <c r="H4697" s="15">
        <v>2015</v>
      </c>
      <c r="I4697" s="15">
        <v>1</v>
      </c>
      <c r="J4697" s="15">
        <v>0</v>
      </c>
      <c r="K4697" s="15">
        <v>0</v>
      </c>
      <c r="L4697" s="16" t="s">
        <v>5192</v>
      </c>
      <c r="M4697" s="16"/>
      <c r="N4697" s="16" t="s">
        <v>2570</v>
      </c>
      <c r="O4697" s="17">
        <v>100</v>
      </c>
      <c r="P4697" s="17">
        <v>0</v>
      </c>
      <c r="Q4697" s="17">
        <v>0</v>
      </c>
      <c r="R4697" s="18" t="s">
        <v>33</v>
      </c>
      <c r="S4697" s="19">
        <v>60</v>
      </c>
      <c r="T4697" s="19">
        <v>110</v>
      </c>
      <c r="U4697" s="19">
        <v>2</v>
      </c>
      <c r="V4697" s="19">
        <v>0</v>
      </c>
      <c r="W4697" s="20">
        <v>0.22</v>
      </c>
      <c r="X4697" s="21">
        <v>22</v>
      </c>
      <c r="Y4697" s="22" t="s">
        <v>33</v>
      </c>
      <c r="Z4697" s="23" t="s">
        <v>62</v>
      </c>
      <c r="AA4697" s="24" t="s">
        <v>67</v>
      </c>
      <c r="AB4697" s="14" t="s">
        <v>67</v>
      </c>
      <c r="AC4697" s="14" t="s">
        <v>67</v>
      </c>
      <c r="AD4697" s="25"/>
      <c r="AE4697" s="26"/>
      <c r="AF4697" s="27"/>
      <c r="AG4697" s="162"/>
      <c r="AH4697" s="162"/>
      <c r="AI4697" s="162"/>
      <c r="AJ4697" s="162"/>
      <c r="AK4697" s="162"/>
      <c r="AL4697" s="162"/>
      <c r="AM4697" s="162"/>
      <c r="AN4697" s="162"/>
      <c r="AO4697" s="162"/>
    </row>
    <row r="4698" spans="1:41" s="309" customFormat="1" ht="16.5" customHeight="1">
      <c r="A4698" s="13" t="s">
        <v>4804</v>
      </c>
      <c r="B4698" s="13"/>
      <c r="C4698" s="189"/>
      <c r="D4698" s="13"/>
      <c r="E4698" s="14" t="s">
        <v>4893</v>
      </c>
      <c r="F4698" s="14" t="s">
        <v>4880</v>
      </c>
      <c r="G4698" s="14" t="s">
        <v>67</v>
      </c>
      <c r="H4698" s="15">
        <v>2015</v>
      </c>
      <c r="I4698" s="15">
        <v>2</v>
      </c>
      <c r="J4698" s="15">
        <v>0</v>
      </c>
      <c r="K4698" s="15">
        <v>0</v>
      </c>
      <c r="L4698" s="16" t="s">
        <v>4877</v>
      </c>
      <c r="M4698" s="16"/>
      <c r="N4698" s="16" t="s">
        <v>2570</v>
      </c>
      <c r="O4698" s="17">
        <v>100</v>
      </c>
      <c r="P4698" s="17">
        <v>0</v>
      </c>
      <c r="Q4698" s="17">
        <v>0</v>
      </c>
      <c r="R4698" s="18" t="s">
        <v>33</v>
      </c>
      <c r="S4698" s="19">
        <v>60</v>
      </c>
      <c r="T4698" s="19">
        <v>110</v>
      </c>
      <c r="U4698" s="19">
        <v>2</v>
      </c>
      <c r="V4698" s="19">
        <v>0</v>
      </c>
      <c r="W4698" s="20">
        <v>0.22</v>
      </c>
      <c r="X4698" s="21">
        <v>44</v>
      </c>
      <c r="Y4698" s="22" t="s">
        <v>33</v>
      </c>
      <c r="Z4698" s="23" t="s">
        <v>62</v>
      </c>
      <c r="AA4698" s="24" t="s">
        <v>67</v>
      </c>
      <c r="AB4698" s="14" t="s">
        <v>67</v>
      </c>
      <c r="AC4698" s="14" t="s">
        <v>67</v>
      </c>
      <c r="AD4698" s="25"/>
      <c r="AE4698" s="26"/>
      <c r="AF4698" s="27"/>
      <c r="AG4698" s="162"/>
      <c r="AH4698" s="162"/>
      <c r="AI4698" s="162"/>
      <c r="AJ4698" s="162"/>
      <c r="AK4698" s="162"/>
      <c r="AL4698" s="162"/>
      <c r="AM4698" s="162"/>
      <c r="AN4698" s="162"/>
      <c r="AO4698" s="162"/>
    </row>
    <row r="4699" spans="1:41" s="309" customFormat="1" ht="16.5" customHeight="1">
      <c r="A4699" s="13" t="s">
        <v>4804</v>
      </c>
      <c r="B4699" s="13"/>
      <c r="C4699" s="189"/>
      <c r="D4699" s="13"/>
      <c r="E4699" s="14" t="s">
        <v>443</v>
      </c>
      <c r="F4699" s="14" t="s">
        <v>67</v>
      </c>
      <c r="G4699" s="14" t="s">
        <v>67</v>
      </c>
      <c r="H4699" s="15">
        <v>1998</v>
      </c>
      <c r="I4699" s="15">
        <v>1</v>
      </c>
      <c r="J4699" s="15">
        <v>0</v>
      </c>
      <c r="K4699" s="15">
        <v>0</v>
      </c>
      <c r="L4699" s="16" t="s">
        <v>4912</v>
      </c>
      <c r="M4699" s="16"/>
      <c r="N4699" s="16" t="s">
        <v>2570</v>
      </c>
      <c r="O4699" s="17">
        <v>100</v>
      </c>
      <c r="P4699" s="17">
        <v>0</v>
      </c>
      <c r="Q4699" s="17">
        <v>0</v>
      </c>
      <c r="R4699" s="18" t="s">
        <v>33</v>
      </c>
      <c r="S4699" s="19">
        <v>60</v>
      </c>
      <c r="T4699" s="19">
        <v>220</v>
      </c>
      <c r="U4699" s="19">
        <v>1</v>
      </c>
      <c r="V4699" s="19">
        <v>0</v>
      </c>
      <c r="W4699" s="20">
        <v>0.22</v>
      </c>
      <c r="X4699" s="21">
        <v>22</v>
      </c>
      <c r="Y4699" s="22" t="s">
        <v>33</v>
      </c>
      <c r="Z4699" s="23" t="s">
        <v>62</v>
      </c>
      <c r="AA4699" s="24" t="s">
        <v>67</v>
      </c>
      <c r="AB4699" s="14" t="s">
        <v>67</v>
      </c>
      <c r="AC4699" s="14" t="s">
        <v>67</v>
      </c>
      <c r="AD4699" s="25"/>
      <c r="AE4699" s="26"/>
      <c r="AF4699" s="27"/>
      <c r="AG4699" s="162"/>
      <c r="AH4699" s="162"/>
      <c r="AI4699" s="162"/>
      <c r="AJ4699" s="162"/>
      <c r="AK4699" s="162"/>
      <c r="AL4699" s="162"/>
      <c r="AM4699" s="162"/>
      <c r="AN4699" s="162"/>
      <c r="AO4699" s="162"/>
    </row>
    <row r="4700" spans="1:41" s="309" customFormat="1" ht="16.5" customHeight="1">
      <c r="A4700" s="13" t="s">
        <v>4804</v>
      </c>
      <c r="B4700" s="13"/>
      <c r="C4700" s="189"/>
      <c r="D4700" s="13"/>
      <c r="E4700" s="14" t="s">
        <v>4835</v>
      </c>
      <c r="F4700" s="14" t="s">
        <v>4836</v>
      </c>
      <c r="G4700" s="14" t="s">
        <v>4837</v>
      </c>
      <c r="H4700" s="15">
        <v>2020</v>
      </c>
      <c r="I4700" s="15">
        <v>2</v>
      </c>
      <c r="J4700" s="15">
        <v>0</v>
      </c>
      <c r="K4700" s="15">
        <v>0</v>
      </c>
      <c r="L4700" s="16" t="s">
        <v>9055</v>
      </c>
      <c r="M4700" s="16"/>
      <c r="N4700" s="16" t="s">
        <v>2570</v>
      </c>
      <c r="O4700" s="17">
        <v>40</v>
      </c>
      <c r="P4700" s="17">
        <v>0</v>
      </c>
      <c r="Q4700" s="17">
        <v>0</v>
      </c>
      <c r="R4700" s="18" t="s">
        <v>33</v>
      </c>
      <c r="S4700" s="19">
        <v>60</v>
      </c>
      <c r="T4700" s="19">
        <v>110</v>
      </c>
      <c r="U4700" s="19">
        <v>5</v>
      </c>
      <c r="V4700" s="19">
        <v>0</v>
      </c>
      <c r="W4700" s="20">
        <v>0.55000000000000004</v>
      </c>
      <c r="X4700" s="21">
        <v>44</v>
      </c>
      <c r="Y4700" s="22" t="s">
        <v>33</v>
      </c>
      <c r="Z4700" s="23" t="s">
        <v>9052</v>
      </c>
      <c r="AA4700" s="24" t="s">
        <v>67</v>
      </c>
      <c r="AB4700" s="14" t="s">
        <v>67</v>
      </c>
      <c r="AC4700" s="14" t="s">
        <v>67</v>
      </c>
      <c r="AD4700" s="25"/>
      <c r="AE4700" s="26"/>
      <c r="AF4700" s="27"/>
      <c r="AG4700" s="162"/>
      <c r="AH4700" s="162"/>
      <c r="AI4700" s="162"/>
      <c r="AJ4700" s="162"/>
      <c r="AK4700" s="162"/>
      <c r="AL4700" s="162"/>
      <c r="AM4700" s="162"/>
      <c r="AN4700" s="162"/>
      <c r="AO4700" s="162"/>
    </row>
    <row r="4701" spans="1:41" s="309" customFormat="1" ht="16.5" customHeight="1">
      <c r="A4701" s="13" t="s">
        <v>4804</v>
      </c>
      <c r="B4701" s="13"/>
      <c r="C4701" s="189"/>
      <c r="D4701" s="13"/>
      <c r="E4701" s="14" t="s">
        <v>4530</v>
      </c>
      <c r="F4701" s="14" t="s">
        <v>67</v>
      </c>
      <c r="G4701" s="14" t="s">
        <v>67</v>
      </c>
      <c r="H4701" s="15">
        <v>2008</v>
      </c>
      <c r="I4701" s="15">
        <v>1</v>
      </c>
      <c r="J4701" s="15">
        <v>0</v>
      </c>
      <c r="K4701" s="15">
        <v>0</v>
      </c>
      <c r="L4701" s="16" t="s">
        <v>4922</v>
      </c>
      <c r="M4701" s="16"/>
      <c r="N4701" s="16" t="s">
        <v>2570</v>
      </c>
      <c r="O4701" s="17">
        <v>140</v>
      </c>
      <c r="P4701" s="17">
        <v>0</v>
      </c>
      <c r="Q4701" s="17">
        <v>0</v>
      </c>
      <c r="R4701" s="18" t="s">
        <v>33</v>
      </c>
      <c r="S4701" s="19">
        <v>60</v>
      </c>
      <c r="T4701" s="19">
        <v>110</v>
      </c>
      <c r="U4701" s="19">
        <v>1.5</v>
      </c>
      <c r="V4701" s="19">
        <v>0</v>
      </c>
      <c r="W4701" s="20">
        <v>0.16500000000000001</v>
      </c>
      <c r="X4701" s="21">
        <v>23.1</v>
      </c>
      <c r="Y4701" s="22" t="s">
        <v>33</v>
      </c>
      <c r="Z4701" s="23" t="s">
        <v>62</v>
      </c>
      <c r="AA4701" s="24" t="s">
        <v>67</v>
      </c>
      <c r="AB4701" s="14" t="s">
        <v>67</v>
      </c>
      <c r="AC4701" s="14" t="s">
        <v>67</v>
      </c>
      <c r="AD4701" s="25"/>
      <c r="AE4701" s="26"/>
      <c r="AF4701" s="27"/>
      <c r="AG4701" s="162"/>
      <c r="AH4701" s="162"/>
      <c r="AI4701" s="162"/>
      <c r="AJ4701" s="162"/>
      <c r="AK4701" s="162"/>
      <c r="AL4701" s="162"/>
      <c r="AM4701" s="162"/>
      <c r="AN4701" s="162"/>
      <c r="AO4701" s="162"/>
    </row>
    <row r="4702" spans="1:41" s="309" customFormat="1" ht="16.5" customHeight="1">
      <c r="A4702" s="13" t="s">
        <v>4804</v>
      </c>
      <c r="B4702" s="13"/>
      <c r="C4702" s="189"/>
      <c r="D4702" s="13"/>
      <c r="E4702" s="14" t="s">
        <v>5367</v>
      </c>
      <c r="F4702" s="14" t="s">
        <v>67</v>
      </c>
      <c r="G4702" s="14" t="s">
        <v>67</v>
      </c>
      <c r="H4702" s="15">
        <v>2004</v>
      </c>
      <c r="I4702" s="15">
        <v>2</v>
      </c>
      <c r="J4702" s="15">
        <v>0</v>
      </c>
      <c r="K4702" s="15">
        <v>0</v>
      </c>
      <c r="L4702" s="16" t="s">
        <v>5348</v>
      </c>
      <c r="M4702" s="16"/>
      <c r="N4702" s="16" t="s">
        <v>2570</v>
      </c>
      <c r="O4702" s="17">
        <v>24</v>
      </c>
      <c r="P4702" s="17">
        <v>0</v>
      </c>
      <c r="Q4702" s="17">
        <v>0</v>
      </c>
      <c r="R4702" s="18" t="s">
        <v>33</v>
      </c>
      <c r="S4702" s="19">
        <v>60</v>
      </c>
      <c r="T4702" s="19">
        <v>110</v>
      </c>
      <c r="U4702" s="19">
        <v>9</v>
      </c>
      <c r="V4702" s="19">
        <v>0</v>
      </c>
      <c r="W4702" s="20">
        <v>0.99</v>
      </c>
      <c r="X4702" s="21">
        <v>47.519999999999996</v>
      </c>
      <c r="Y4702" s="22" t="s">
        <v>33</v>
      </c>
      <c r="Z4702" s="23" t="s">
        <v>62</v>
      </c>
      <c r="AA4702" s="24" t="s">
        <v>67</v>
      </c>
      <c r="AB4702" s="14" t="s">
        <v>67</v>
      </c>
      <c r="AC4702" s="14" t="s">
        <v>67</v>
      </c>
      <c r="AD4702" s="25"/>
      <c r="AE4702" s="26"/>
      <c r="AF4702" s="27"/>
      <c r="AG4702" s="162"/>
      <c r="AH4702" s="162"/>
      <c r="AI4702" s="162"/>
      <c r="AJ4702" s="162"/>
      <c r="AK4702" s="162"/>
      <c r="AL4702" s="162"/>
      <c r="AM4702" s="162"/>
      <c r="AN4702" s="162"/>
      <c r="AO4702" s="162"/>
    </row>
    <row r="4703" spans="1:41" s="309" customFormat="1" ht="16.5" customHeight="1">
      <c r="A4703" s="13" t="s">
        <v>4804</v>
      </c>
      <c r="B4703" s="13"/>
      <c r="C4703" s="189"/>
      <c r="D4703" s="13"/>
      <c r="E4703" s="14" t="s">
        <v>5389</v>
      </c>
      <c r="F4703" s="14" t="s">
        <v>67</v>
      </c>
      <c r="G4703" s="14" t="s">
        <v>67</v>
      </c>
      <c r="H4703" s="15">
        <v>2003</v>
      </c>
      <c r="I4703" s="15">
        <v>1</v>
      </c>
      <c r="J4703" s="15">
        <v>0</v>
      </c>
      <c r="K4703" s="15">
        <v>0</v>
      </c>
      <c r="L4703" s="16" t="s">
        <v>5382</v>
      </c>
      <c r="M4703" s="16"/>
      <c r="N4703" s="16" t="s">
        <v>2570</v>
      </c>
      <c r="O4703" s="17">
        <v>72</v>
      </c>
      <c r="P4703" s="17">
        <v>0</v>
      </c>
      <c r="Q4703" s="17">
        <v>0</v>
      </c>
      <c r="R4703" s="18" t="s">
        <v>33</v>
      </c>
      <c r="S4703" s="19">
        <v>60</v>
      </c>
      <c r="T4703" s="19">
        <v>110</v>
      </c>
      <c r="U4703" s="19">
        <v>3</v>
      </c>
      <c r="V4703" s="19">
        <v>0</v>
      </c>
      <c r="W4703" s="20">
        <v>0.33</v>
      </c>
      <c r="X4703" s="21">
        <v>23.76</v>
      </c>
      <c r="Y4703" s="22" t="s">
        <v>33</v>
      </c>
      <c r="Z4703" s="23" t="s">
        <v>62</v>
      </c>
      <c r="AA4703" s="24" t="s">
        <v>67</v>
      </c>
      <c r="AB4703" s="14" t="s">
        <v>67</v>
      </c>
      <c r="AC4703" s="14" t="s">
        <v>67</v>
      </c>
      <c r="AD4703" s="25"/>
      <c r="AE4703" s="26"/>
      <c r="AF4703" s="27"/>
      <c r="AG4703" s="162"/>
      <c r="AH4703" s="162"/>
      <c r="AI4703" s="162"/>
      <c r="AJ4703" s="162"/>
      <c r="AK4703" s="162"/>
      <c r="AL4703" s="162"/>
      <c r="AM4703" s="162"/>
      <c r="AN4703" s="162"/>
      <c r="AO4703" s="162"/>
    </row>
    <row r="4704" spans="1:41" s="309" customFormat="1" ht="16.5" customHeight="1">
      <c r="A4704" s="13" t="s">
        <v>4804</v>
      </c>
      <c r="B4704" s="13"/>
      <c r="C4704" s="189"/>
      <c r="D4704" s="13"/>
      <c r="E4704" s="14" t="s">
        <v>5390</v>
      </c>
      <c r="F4704" s="14" t="s">
        <v>67</v>
      </c>
      <c r="G4704" s="14" t="s">
        <v>67</v>
      </c>
      <c r="H4704" s="15">
        <v>2003</v>
      </c>
      <c r="I4704" s="15">
        <v>1</v>
      </c>
      <c r="J4704" s="15">
        <v>0</v>
      </c>
      <c r="K4704" s="15">
        <v>0</v>
      </c>
      <c r="L4704" s="16" t="s">
        <v>5382</v>
      </c>
      <c r="M4704" s="16"/>
      <c r="N4704" s="16" t="s">
        <v>2570</v>
      </c>
      <c r="O4704" s="17">
        <v>72</v>
      </c>
      <c r="P4704" s="17">
        <v>0</v>
      </c>
      <c r="Q4704" s="17">
        <v>0</v>
      </c>
      <c r="R4704" s="18" t="s">
        <v>33</v>
      </c>
      <c r="S4704" s="19">
        <v>60</v>
      </c>
      <c r="T4704" s="19">
        <v>110</v>
      </c>
      <c r="U4704" s="19">
        <v>3</v>
      </c>
      <c r="V4704" s="19">
        <v>0</v>
      </c>
      <c r="W4704" s="20">
        <v>0.33</v>
      </c>
      <c r="X4704" s="21">
        <v>23.76</v>
      </c>
      <c r="Y4704" s="22" t="s">
        <v>33</v>
      </c>
      <c r="Z4704" s="23" t="s">
        <v>62</v>
      </c>
      <c r="AA4704" s="24" t="s">
        <v>67</v>
      </c>
      <c r="AB4704" s="14" t="s">
        <v>67</v>
      </c>
      <c r="AC4704" s="14" t="s">
        <v>67</v>
      </c>
      <c r="AD4704" s="25"/>
      <c r="AE4704" s="26"/>
      <c r="AF4704" s="27"/>
      <c r="AG4704" s="162"/>
      <c r="AH4704" s="162"/>
      <c r="AI4704" s="162"/>
      <c r="AJ4704" s="162"/>
      <c r="AK4704" s="162"/>
      <c r="AL4704" s="162"/>
      <c r="AM4704" s="162"/>
      <c r="AN4704" s="162"/>
      <c r="AO4704" s="162"/>
    </row>
    <row r="4705" spans="1:41" s="309" customFormat="1" ht="16.5" customHeight="1">
      <c r="A4705" s="13" t="s">
        <v>4804</v>
      </c>
      <c r="B4705" s="13"/>
      <c r="C4705" s="189"/>
      <c r="D4705" s="13"/>
      <c r="E4705" s="14" t="s">
        <v>5391</v>
      </c>
      <c r="F4705" s="14" t="s">
        <v>67</v>
      </c>
      <c r="G4705" s="14" t="s">
        <v>67</v>
      </c>
      <c r="H4705" s="15">
        <v>2003</v>
      </c>
      <c r="I4705" s="15">
        <v>1</v>
      </c>
      <c r="J4705" s="15">
        <v>0</v>
      </c>
      <c r="K4705" s="15">
        <v>0</v>
      </c>
      <c r="L4705" s="16" t="s">
        <v>5382</v>
      </c>
      <c r="M4705" s="16"/>
      <c r="N4705" s="16" t="s">
        <v>2570</v>
      </c>
      <c r="O4705" s="17">
        <v>72</v>
      </c>
      <c r="P4705" s="17">
        <v>0</v>
      </c>
      <c r="Q4705" s="17">
        <v>0</v>
      </c>
      <c r="R4705" s="18" t="s">
        <v>33</v>
      </c>
      <c r="S4705" s="19">
        <v>60</v>
      </c>
      <c r="T4705" s="19">
        <v>110</v>
      </c>
      <c r="U4705" s="19">
        <v>3</v>
      </c>
      <c r="V4705" s="19">
        <v>0</v>
      </c>
      <c r="W4705" s="20">
        <v>0.33</v>
      </c>
      <c r="X4705" s="21">
        <v>23.76</v>
      </c>
      <c r="Y4705" s="22" t="s">
        <v>33</v>
      </c>
      <c r="Z4705" s="23" t="s">
        <v>62</v>
      </c>
      <c r="AA4705" s="24" t="s">
        <v>67</v>
      </c>
      <c r="AB4705" s="14" t="s">
        <v>67</v>
      </c>
      <c r="AC4705" s="14" t="s">
        <v>67</v>
      </c>
      <c r="AD4705" s="25"/>
      <c r="AE4705" s="26"/>
      <c r="AF4705" s="27"/>
      <c r="AG4705" s="162"/>
      <c r="AH4705" s="162"/>
      <c r="AI4705" s="162"/>
      <c r="AJ4705" s="162"/>
      <c r="AK4705" s="162"/>
      <c r="AL4705" s="162"/>
      <c r="AM4705" s="162"/>
      <c r="AN4705" s="162"/>
      <c r="AO4705" s="162"/>
    </row>
    <row r="4706" spans="1:41" s="309" customFormat="1" ht="16.5" customHeight="1">
      <c r="A4706" s="13" t="s">
        <v>4804</v>
      </c>
      <c r="B4706" s="13"/>
      <c r="C4706" s="189"/>
      <c r="D4706" s="13"/>
      <c r="E4706" s="14" t="s">
        <v>180</v>
      </c>
      <c r="F4706" s="14" t="s">
        <v>205</v>
      </c>
      <c r="G4706" s="14" t="s">
        <v>3223</v>
      </c>
      <c r="H4706" s="15">
        <v>2012</v>
      </c>
      <c r="I4706" s="15">
        <v>1</v>
      </c>
      <c r="J4706" s="15">
        <v>0</v>
      </c>
      <c r="K4706" s="15">
        <v>0</v>
      </c>
      <c r="L4706" s="16" t="s">
        <v>5382</v>
      </c>
      <c r="M4706" s="16"/>
      <c r="N4706" s="16" t="s">
        <v>2570</v>
      </c>
      <c r="O4706" s="17">
        <v>72</v>
      </c>
      <c r="P4706" s="17">
        <v>0</v>
      </c>
      <c r="Q4706" s="17">
        <v>0</v>
      </c>
      <c r="R4706" s="18" t="s">
        <v>33</v>
      </c>
      <c r="S4706" s="19">
        <v>60</v>
      </c>
      <c r="T4706" s="19">
        <v>110</v>
      </c>
      <c r="U4706" s="19">
        <v>3</v>
      </c>
      <c r="V4706" s="19">
        <v>0</v>
      </c>
      <c r="W4706" s="20">
        <v>0.33</v>
      </c>
      <c r="X4706" s="21">
        <v>23.76</v>
      </c>
      <c r="Y4706" s="22" t="s">
        <v>33</v>
      </c>
      <c r="Z4706" s="23" t="s">
        <v>62</v>
      </c>
      <c r="AA4706" s="24" t="s">
        <v>67</v>
      </c>
      <c r="AB4706" s="14" t="s">
        <v>67</v>
      </c>
      <c r="AC4706" s="14" t="s">
        <v>67</v>
      </c>
      <c r="AD4706" s="25"/>
      <c r="AE4706" s="26"/>
      <c r="AF4706" s="27"/>
      <c r="AG4706" s="162"/>
      <c r="AH4706" s="162"/>
      <c r="AI4706" s="162"/>
      <c r="AJ4706" s="162"/>
      <c r="AK4706" s="162"/>
      <c r="AL4706" s="162"/>
      <c r="AM4706" s="162"/>
      <c r="AN4706" s="162"/>
      <c r="AO4706" s="162"/>
    </row>
    <row r="4707" spans="1:41" s="309" customFormat="1" ht="16.5" customHeight="1">
      <c r="A4707" s="13" t="s">
        <v>4804</v>
      </c>
      <c r="B4707" s="13"/>
      <c r="C4707" s="189"/>
      <c r="D4707" s="13"/>
      <c r="E4707" s="14" t="s">
        <v>5387</v>
      </c>
      <c r="F4707" s="14" t="s">
        <v>67</v>
      </c>
      <c r="G4707" s="14" t="s">
        <v>67</v>
      </c>
      <c r="H4707" s="15">
        <v>1999</v>
      </c>
      <c r="I4707" s="15">
        <v>1</v>
      </c>
      <c r="J4707" s="15">
        <v>0</v>
      </c>
      <c r="K4707" s="15">
        <v>0</v>
      </c>
      <c r="L4707" s="16" t="s">
        <v>5382</v>
      </c>
      <c r="M4707" s="16"/>
      <c r="N4707" s="16" t="s">
        <v>2570</v>
      </c>
      <c r="O4707" s="17">
        <v>72</v>
      </c>
      <c r="P4707" s="17">
        <v>0</v>
      </c>
      <c r="Q4707" s="17">
        <v>0</v>
      </c>
      <c r="R4707" s="18" t="s">
        <v>33</v>
      </c>
      <c r="S4707" s="19">
        <v>60</v>
      </c>
      <c r="T4707" s="19">
        <v>110</v>
      </c>
      <c r="U4707" s="19">
        <v>3</v>
      </c>
      <c r="V4707" s="19">
        <v>0</v>
      </c>
      <c r="W4707" s="20">
        <v>0.33</v>
      </c>
      <c r="X4707" s="21">
        <v>23.76</v>
      </c>
      <c r="Y4707" s="22" t="s">
        <v>33</v>
      </c>
      <c r="Z4707" s="23" t="s">
        <v>9049</v>
      </c>
      <c r="AA4707" s="24" t="s">
        <v>67</v>
      </c>
      <c r="AB4707" s="14" t="s">
        <v>67</v>
      </c>
      <c r="AC4707" s="14" t="s">
        <v>67</v>
      </c>
      <c r="AD4707" s="25"/>
      <c r="AE4707" s="26"/>
      <c r="AF4707" s="27"/>
      <c r="AG4707" s="162"/>
      <c r="AH4707" s="162"/>
      <c r="AI4707" s="162"/>
      <c r="AJ4707" s="162"/>
      <c r="AK4707" s="162"/>
      <c r="AL4707" s="162"/>
      <c r="AM4707" s="162"/>
      <c r="AN4707" s="162"/>
      <c r="AO4707" s="162"/>
    </row>
    <row r="4708" spans="1:41" s="309" customFormat="1" ht="16.5" customHeight="1">
      <c r="A4708" s="13" t="s">
        <v>4804</v>
      </c>
      <c r="B4708" s="13"/>
      <c r="C4708" s="189"/>
      <c r="D4708" s="13"/>
      <c r="E4708" s="14" t="s">
        <v>5392</v>
      </c>
      <c r="F4708" s="14" t="s">
        <v>67</v>
      </c>
      <c r="G4708" s="14" t="s">
        <v>67</v>
      </c>
      <c r="H4708" s="15">
        <v>2003</v>
      </c>
      <c r="I4708" s="15">
        <v>1</v>
      </c>
      <c r="J4708" s="15">
        <v>0</v>
      </c>
      <c r="K4708" s="15">
        <v>0</v>
      </c>
      <c r="L4708" s="16" t="s">
        <v>5382</v>
      </c>
      <c r="M4708" s="16"/>
      <c r="N4708" s="16" t="s">
        <v>2570</v>
      </c>
      <c r="O4708" s="17">
        <v>72</v>
      </c>
      <c r="P4708" s="17">
        <v>0</v>
      </c>
      <c r="Q4708" s="17">
        <v>0</v>
      </c>
      <c r="R4708" s="18" t="s">
        <v>33</v>
      </c>
      <c r="S4708" s="19">
        <v>60</v>
      </c>
      <c r="T4708" s="19">
        <v>110</v>
      </c>
      <c r="U4708" s="19">
        <v>3</v>
      </c>
      <c r="V4708" s="19">
        <v>0</v>
      </c>
      <c r="W4708" s="20">
        <v>0.33</v>
      </c>
      <c r="X4708" s="21">
        <v>23.76</v>
      </c>
      <c r="Y4708" s="22" t="s">
        <v>33</v>
      </c>
      <c r="Z4708" s="23" t="s">
        <v>9049</v>
      </c>
      <c r="AA4708" s="24" t="s">
        <v>67</v>
      </c>
      <c r="AB4708" s="14" t="s">
        <v>67</v>
      </c>
      <c r="AC4708" s="14" t="s">
        <v>67</v>
      </c>
      <c r="AD4708" s="25"/>
      <c r="AE4708" s="26"/>
      <c r="AF4708" s="27"/>
      <c r="AG4708" s="162"/>
      <c r="AH4708" s="162"/>
      <c r="AI4708" s="162"/>
      <c r="AJ4708" s="162"/>
      <c r="AK4708" s="162"/>
      <c r="AL4708" s="162"/>
      <c r="AM4708" s="162"/>
      <c r="AN4708" s="162"/>
      <c r="AO4708" s="162"/>
    </row>
    <row r="4709" spans="1:41" s="309" customFormat="1" ht="16.5" customHeight="1">
      <c r="A4709" s="13" t="s">
        <v>4804</v>
      </c>
      <c r="B4709" s="13"/>
      <c r="C4709" s="189"/>
      <c r="D4709" s="13"/>
      <c r="E4709" s="14" t="s">
        <v>8298</v>
      </c>
      <c r="F4709" s="14" t="s">
        <v>6494</v>
      </c>
      <c r="G4709" s="14" t="s">
        <v>6495</v>
      </c>
      <c r="H4709" s="15">
        <v>2020</v>
      </c>
      <c r="I4709" s="15">
        <v>1</v>
      </c>
      <c r="J4709" s="15">
        <v>0</v>
      </c>
      <c r="K4709" s="15">
        <v>0</v>
      </c>
      <c r="L4709" s="16" t="s">
        <v>9051</v>
      </c>
      <c r="M4709" s="16"/>
      <c r="N4709" s="16" t="s">
        <v>2570</v>
      </c>
      <c r="O4709" s="17">
        <v>72</v>
      </c>
      <c r="P4709" s="17">
        <v>0</v>
      </c>
      <c r="Q4709" s="17">
        <v>0</v>
      </c>
      <c r="R4709" s="18" t="s">
        <v>33</v>
      </c>
      <c r="S4709" s="19">
        <v>60</v>
      </c>
      <c r="T4709" s="19">
        <v>110</v>
      </c>
      <c r="U4709" s="19">
        <v>3</v>
      </c>
      <c r="V4709" s="19">
        <v>0</v>
      </c>
      <c r="W4709" s="20">
        <v>0.33</v>
      </c>
      <c r="X4709" s="21">
        <v>23.76</v>
      </c>
      <c r="Y4709" s="22" t="s">
        <v>33</v>
      </c>
      <c r="Z4709" s="23" t="s">
        <v>9052</v>
      </c>
      <c r="AA4709" s="24" t="s">
        <v>67</v>
      </c>
      <c r="AB4709" s="14" t="s">
        <v>67</v>
      </c>
      <c r="AC4709" s="14" t="s">
        <v>67</v>
      </c>
      <c r="AD4709" s="25"/>
      <c r="AE4709" s="26"/>
      <c r="AF4709" s="27"/>
      <c r="AG4709" s="162"/>
      <c r="AH4709" s="162"/>
      <c r="AI4709" s="162"/>
      <c r="AJ4709" s="162"/>
      <c r="AK4709" s="162"/>
      <c r="AL4709" s="162"/>
      <c r="AM4709" s="162"/>
      <c r="AN4709" s="162"/>
      <c r="AO4709" s="162"/>
    </row>
    <row r="4710" spans="1:41" s="309" customFormat="1" ht="16.5" customHeight="1">
      <c r="A4710" s="13" t="s">
        <v>4804</v>
      </c>
      <c r="B4710" s="13"/>
      <c r="C4710" s="189"/>
      <c r="D4710" s="13"/>
      <c r="E4710" s="14" t="s">
        <v>5388</v>
      </c>
      <c r="F4710" s="14" t="s">
        <v>67</v>
      </c>
      <c r="G4710" s="14" t="s">
        <v>67</v>
      </c>
      <c r="H4710" s="15">
        <v>2002</v>
      </c>
      <c r="I4710" s="15">
        <v>1</v>
      </c>
      <c r="J4710" s="15">
        <v>0</v>
      </c>
      <c r="K4710" s="15">
        <v>0</v>
      </c>
      <c r="L4710" s="16" t="s">
        <v>5382</v>
      </c>
      <c r="M4710" s="16"/>
      <c r="N4710" s="16" t="s">
        <v>2570</v>
      </c>
      <c r="O4710" s="17">
        <v>72</v>
      </c>
      <c r="P4710" s="17">
        <v>0</v>
      </c>
      <c r="Q4710" s="17">
        <v>0</v>
      </c>
      <c r="R4710" s="18" t="s">
        <v>33</v>
      </c>
      <c r="S4710" s="19">
        <v>60</v>
      </c>
      <c r="T4710" s="19">
        <v>110</v>
      </c>
      <c r="U4710" s="19">
        <v>3</v>
      </c>
      <c r="V4710" s="19">
        <v>0</v>
      </c>
      <c r="W4710" s="20">
        <v>0.33</v>
      </c>
      <c r="X4710" s="21">
        <v>23.76</v>
      </c>
      <c r="Y4710" s="22" t="s">
        <v>33</v>
      </c>
      <c r="Z4710" s="23" t="s">
        <v>9052</v>
      </c>
      <c r="AA4710" s="24" t="s">
        <v>67</v>
      </c>
      <c r="AB4710" s="14" t="s">
        <v>67</v>
      </c>
      <c r="AC4710" s="14" t="s">
        <v>67</v>
      </c>
      <c r="AD4710" s="25"/>
      <c r="AE4710" s="26"/>
      <c r="AF4710" s="27"/>
      <c r="AG4710" s="162"/>
      <c r="AH4710" s="162"/>
      <c r="AI4710" s="162"/>
      <c r="AJ4710" s="162"/>
      <c r="AK4710" s="162"/>
      <c r="AL4710" s="162"/>
      <c r="AM4710" s="162"/>
      <c r="AN4710" s="162"/>
      <c r="AO4710" s="162"/>
    </row>
    <row r="4711" spans="1:41" s="309" customFormat="1" ht="16.5" customHeight="1">
      <c r="A4711" s="13" t="s">
        <v>4804</v>
      </c>
      <c r="B4711" s="13"/>
      <c r="C4711" s="189"/>
      <c r="D4711" s="13"/>
      <c r="E4711" s="14" t="s">
        <v>3080</v>
      </c>
      <c r="F4711" s="14" t="s">
        <v>67</v>
      </c>
      <c r="G4711" s="14" t="s">
        <v>67</v>
      </c>
      <c r="H4711" s="15">
        <v>2001</v>
      </c>
      <c r="I4711" s="15">
        <v>1</v>
      </c>
      <c r="J4711" s="15">
        <v>0</v>
      </c>
      <c r="K4711" s="15">
        <v>0</v>
      </c>
      <c r="L4711" s="16" t="s">
        <v>4912</v>
      </c>
      <c r="M4711" s="16"/>
      <c r="N4711" s="16" t="s">
        <v>2570</v>
      </c>
      <c r="O4711" s="17">
        <v>90</v>
      </c>
      <c r="P4711" s="17">
        <v>0</v>
      </c>
      <c r="Q4711" s="17">
        <v>0</v>
      </c>
      <c r="R4711" s="18" t="s">
        <v>33</v>
      </c>
      <c r="S4711" s="19">
        <v>60</v>
      </c>
      <c r="T4711" s="19">
        <v>110</v>
      </c>
      <c r="U4711" s="19">
        <v>2.4045454545454548</v>
      </c>
      <c r="V4711" s="19">
        <v>0</v>
      </c>
      <c r="W4711" s="20">
        <v>0.26450000000000001</v>
      </c>
      <c r="X4711" s="21">
        <v>23.805</v>
      </c>
      <c r="Y4711" s="22" t="s">
        <v>33</v>
      </c>
      <c r="Z4711" s="23" t="s">
        <v>9063</v>
      </c>
      <c r="AA4711" s="24" t="s">
        <v>67</v>
      </c>
      <c r="AB4711" s="14" t="s">
        <v>67</v>
      </c>
      <c r="AC4711" s="14" t="s">
        <v>67</v>
      </c>
      <c r="AD4711" s="25"/>
      <c r="AE4711" s="26"/>
      <c r="AF4711" s="27"/>
      <c r="AG4711" s="162"/>
      <c r="AH4711" s="162"/>
      <c r="AI4711" s="162"/>
      <c r="AJ4711" s="162"/>
      <c r="AK4711" s="162"/>
      <c r="AL4711" s="162"/>
      <c r="AM4711" s="162"/>
      <c r="AN4711" s="162"/>
      <c r="AO4711" s="162"/>
    </row>
    <row r="4712" spans="1:41" s="309" customFormat="1" ht="16.5" customHeight="1">
      <c r="A4712" s="13" t="s">
        <v>4804</v>
      </c>
      <c r="B4712" s="13"/>
      <c r="C4712" s="189"/>
      <c r="D4712" s="13"/>
      <c r="E4712" s="14" t="s">
        <v>3080</v>
      </c>
      <c r="F4712" s="14" t="s">
        <v>67</v>
      </c>
      <c r="G4712" s="14" t="s">
        <v>67</v>
      </c>
      <c r="H4712" s="15">
        <v>2007</v>
      </c>
      <c r="I4712" s="15">
        <v>1</v>
      </c>
      <c r="J4712" s="15">
        <v>0</v>
      </c>
      <c r="K4712" s="15">
        <v>0</v>
      </c>
      <c r="L4712" s="16" t="s">
        <v>5297</v>
      </c>
      <c r="M4712" s="16"/>
      <c r="N4712" s="16" t="s">
        <v>2570</v>
      </c>
      <c r="O4712" s="17">
        <v>10</v>
      </c>
      <c r="P4712" s="17">
        <v>0</v>
      </c>
      <c r="Q4712" s="17">
        <v>0</v>
      </c>
      <c r="R4712" s="18" t="s">
        <v>33</v>
      </c>
      <c r="S4712" s="19">
        <v>60</v>
      </c>
      <c r="T4712" s="19">
        <v>110</v>
      </c>
      <c r="U4712" s="19">
        <v>21.818181818181817</v>
      </c>
      <c r="V4712" s="19">
        <v>0</v>
      </c>
      <c r="W4712" s="20">
        <v>2.4</v>
      </c>
      <c r="X4712" s="21">
        <v>24</v>
      </c>
      <c r="Y4712" s="22" t="s">
        <v>33</v>
      </c>
      <c r="Z4712" s="23" t="s">
        <v>9063</v>
      </c>
      <c r="AA4712" s="24" t="s">
        <v>67</v>
      </c>
      <c r="AB4712" s="14" t="s">
        <v>67</v>
      </c>
      <c r="AC4712" s="14" t="s">
        <v>67</v>
      </c>
      <c r="AD4712" s="25"/>
      <c r="AE4712" s="26"/>
      <c r="AF4712" s="27"/>
      <c r="AG4712" s="162"/>
      <c r="AH4712" s="162"/>
      <c r="AI4712" s="162"/>
      <c r="AJ4712" s="162"/>
      <c r="AK4712" s="162"/>
      <c r="AL4712" s="162"/>
      <c r="AM4712" s="162"/>
      <c r="AN4712" s="162"/>
      <c r="AO4712" s="162"/>
    </row>
    <row r="4713" spans="1:41" s="309" customFormat="1" ht="16.5" customHeight="1">
      <c r="A4713" s="13" t="s">
        <v>4804</v>
      </c>
      <c r="B4713" s="13"/>
      <c r="C4713" s="189"/>
      <c r="D4713" s="13"/>
      <c r="E4713" s="14" t="s">
        <v>3080</v>
      </c>
      <c r="F4713" s="14" t="s">
        <v>67</v>
      </c>
      <c r="G4713" s="14" t="s">
        <v>67</v>
      </c>
      <c r="H4713" s="15">
        <v>2008</v>
      </c>
      <c r="I4713" s="15">
        <v>1</v>
      </c>
      <c r="J4713" s="15">
        <v>0</v>
      </c>
      <c r="K4713" s="15">
        <v>0</v>
      </c>
      <c r="L4713" s="16" t="s">
        <v>5297</v>
      </c>
      <c r="M4713" s="16"/>
      <c r="N4713" s="16" t="s">
        <v>2570</v>
      </c>
      <c r="O4713" s="17">
        <v>10</v>
      </c>
      <c r="P4713" s="17">
        <v>0</v>
      </c>
      <c r="Q4713" s="17">
        <v>0</v>
      </c>
      <c r="R4713" s="18" t="s">
        <v>33</v>
      </c>
      <c r="S4713" s="19">
        <v>60</v>
      </c>
      <c r="T4713" s="19">
        <v>110</v>
      </c>
      <c r="U4713" s="19">
        <v>21.818181818181817</v>
      </c>
      <c r="V4713" s="19">
        <v>0</v>
      </c>
      <c r="W4713" s="20">
        <v>2.4</v>
      </c>
      <c r="X4713" s="21">
        <v>24</v>
      </c>
      <c r="Y4713" s="22" t="s">
        <v>33</v>
      </c>
      <c r="Z4713" s="23" t="s">
        <v>9063</v>
      </c>
      <c r="AA4713" s="24" t="s">
        <v>67</v>
      </c>
      <c r="AB4713" s="14" t="s">
        <v>67</v>
      </c>
      <c r="AC4713" s="14" t="s">
        <v>67</v>
      </c>
      <c r="AD4713" s="25"/>
      <c r="AE4713" s="26"/>
      <c r="AF4713" s="27"/>
      <c r="AG4713" s="162"/>
      <c r="AH4713" s="162"/>
      <c r="AI4713" s="162"/>
      <c r="AJ4713" s="162"/>
      <c r="AK4713" s="162"/>
      <c r="AL4713" s="162"/>
      <c r="AM4713" s="162"/>
      <c r="AN4713" s="162"/>
      <c r="AO4713" s="162"/>
    </row>
    <row r="4714" spans="1:41" s="309" customFormat="1" ht="16.5" customHeight="1">
      <c r="A4714" s="13" t="s">
        <v>4804</v>
      </c>
      <c r="B4714" s="13"/>
      <c r="C4714" s="189"/>
      <c r="D4714" s="13"/>
      <c r="E4714" s="14" t="s">
        <v>1853</v>
      </c>
      <c r="F4714" s="14" t="s">
        <v>577</v>
      </c>
      <c r="G4714" s="14" t="s">
        <v>5189</v>
      </c>
      <c r="H4714" s="15">
        <v>2009</v>
      </c>
      <c r="I4714" s="15">
        <v>1</v>
      </c>
      <c r="J4714" s="15">
        <v>0</v>
      </c>
      <c r="K4714" s="15">
        <v>0</v>
      </c>
      <c r="L4714" s="16" t="s">
        <v>9048</v>
      </c>
      <c r="M4714" s="16"/>
      <c r="N4714" s="16" t="s">
        <v>2570</v>
      </c>
      <c r="O4714" s="17">
        <v>36</v>
      </c>
      <c r="P4714" s="17">
        <v>16</v>
      </c>
      <c r="Q4714" s="17">
        <v>5</v>
      </c>
      <c r="R4714" s="18" t="s">
        <v>33</v>
      </c>
      <c r="S4714" s="19">
        <v>60</v>
      </c>
      <c r="T4714" s="19">
        <v>115</v>
      </c>
      <c r="U4714" s="19">
        <v>6.1</v>
      </c>
      <c r="V4714" s="19">
        <v>0</v>
      </c>
      <c r="W4714" s="20">
        <v>0.70150000000000001</v>
      </c>
      <c r="X4714" s="21">
        <v>25.815200000000001</v>
      </c>
      <c r="Y4714" s="22" t="s">
        <v>33</v>
      </c>
      <c r="Z4714" s="23" t="s">
        <v>9049</v>
      </c>
      <c r="AA4714" s="24" t="s">
        <v>67</v>
      </c>
      <c r="AB4714" s="14" t="s">
        <v>67</v>
      </c>
      <c r="AC4714" s="14" t="s">
        <v>67</v>
      </c>
      <c r="AD4714" s="25"/>
      <c r="AE4714" s="26"/>
      <c r="AF4714" s="27"/>
      <c r="AG4714" s="162"/>
      <c r="AH4714" s="162"/>
      <c r="AI4714" s="162"/>
      <c r="AJ4714" s="162"/>
      <c r="AK4714" s="162"/>
      <c r="AL4714" s="162"/>
      <c r="AM4714" s="162"/>
      <c r="AN4714" s="162"/>
      <c r="AO4714" s="162"/>
    </row>
    <row r="4715" spans="1:41" s="309" customFormat="1" ht="16.5" customHeight="1">
      <c r="A4715" s="13" t="s">
        <v>4804</v>
      </c>
      <c r="B4715" s="13"/>
      <c r="C4715" s="189"/>
      <c r="D4715" s="13"/>
      <c r="E4715" s="14" t="s">
        <v>5103</v>
      </c>
      <c r="F4715" s="14" t="s">
        <v>67</v>
      </c>
      <c r="G4715" s="14" t="s">
        <v>67</v>
      </c>
      <c r="H4715" s="15">
        <v>1999</v>
      </c>
      <c r="I4715" s="15">
        <v>1</v>
      </c>
      <c r="J4715" s="15">
        <v>0</v>
      </c>
      <c r="K4715" s="15">
        <v>0</v>
      </c>
      <c r="L4715" s="16" t="s">
        <v>5096</v>
      </c>
      <c r="M4715" s="16"/>
      <c r="N4715" s="16" t="s">
        <v>2570</v>
      </c>
      <c r="O4715" s="17">
        <v>100</v>
      </c>
      <c r="P4715" s="17">
        <v>0</v>
      </c>
      <c r="Q4715" s="17">
        <v>0</v>
      </c>
      <c r="R4715" s="18" t="s">
        <v>33</v>
      </c>
      <c r="S4715" s="19">
        <v>60</v>
      </c>
      <c r="T4715" s="19">
        <v>110</v>
      </c>
      <c r="U4715" s="19">
        <v>2.4</v>
      </c>
      <c r="V4715" s="19">
        <v>0</v>
      </c>
      <c r="W4715" s="20">
        <v>0.26400000000000001</v>
      </c>
      <c r="X4715" s="21">
        <v>26.400000000000002</v>
      </c>
      <c r="Y4715" s="22" t="s">
        <v>33</v>
      </c>
      <c r="Z4715" s="23" t="s">
        <v>62</v>
      </c>
      <c r="AA4715" s="24" t="s">
        <v>67</v>
      </c>
      <c r="AB4715" s="14" t="s">
        <v>67</v>
      </c>
      <c r="AC4715" s="14" t="s">
        <v>67</v>
      </c>
      <c r="AD4715" s="25"/>
      <c r="AE4715" s="26"/>
      <c r="AF4715" s="27"/>
      <c r="AG4715" s="162"/>
      <c r="AH4715" s="162"/>
      <c r="AI4715" s="162"/>
      <c r="AJ4715" s="162"/>
      <c r="AK4715" s="162"/>
      <c r="AL4715" s="162"/>
      <c r="AM4715" s="162"/>
      <c r="AN4715" s="162"/>
      <c r="AO4715" s="162"/>
    </row>
    <row r="4716" spans="1:41" s="309" customFormat="1" ht="16.5" customHeight="1">
      <c r="A4716" s="13" t="s">
        <v>4804</v>
      </c>
      <c r="B4716" s="13"/>
      <c r="C4716" s="189"/>
      <c r="D4716" s="13"/>
      <c r="E4716" s="14" t="s">
        <v>475</v>
      </c>
      <c r="F4716" s="14" t="s">
        <v>67</v>
      </c>
      <c r="G4716" s="14" t="s">
        <v>67</v>
      </c>
      <c r="H4716" s="15">
        <v>1998</v>
      </c>
      <c r="I4716" s="15">
        <v>1</v>
      </c>
      <c r="J4716" s="15">
        <v>0</v>
      </c>
      <c r="K4716" s="15">
        <v>0</v>
      </c>
      <c r="L4716" s="16" t="s">
        <v>5119</v>
      </c>
      <c r="M4716" s="16"/>
      <c r="N4716" s="16" t="s">
        <v>2570</v>
      </c>
      <c r="O4716" s="17">
        <v>30</v>
      </c>
      <c r="P4716" s="17">
        <v>0</v>
      </c>
      <c r="Q4716" s="17">
        <v>0</v>
      </c>
      <c r="R4716" s="18" t="s">
        <v>33</v>
      </c>
      <c r="S4716" s="19">
        <v>60</v>
      </c>
      <c r="T4716" s="19">
        <v>110</v>
      </c>
      <c r="U4716" s="19">
        <v>8</v>
      </c>
      <c r="V4716" s="19">
        <v>0</v>
      </c>
      <c r="W4716" s="20">
        <v>0.88</v>
      </c>
      <c r="X4716" s="21">
        <v>26.4</v>
      </c>
      <c r="Y4716" s="22" t="s">
        <v>33</v>
      </c>
      <c r="Z4716" s="23" t="s">
        <v>62</v>
      </c>
      <c r="AA4716" s="24" t="s">
        <v>67</v>
      </c>
      <c r="AB4716" s="14" t="s">
        <v>67</v>
      </c>
      <c r="AC4716" s="14" t="s">
        <v>67</v>
      </c>
      <c r="AD4716" s="25"/>
      <c r="AE4716" s="26"/>
      <c r="AF4716" s="27"/>
      <c r="AG4716" s="162"/>
      <c r="AH4716" s="162"/>
      <c r="AI4716" s="162"/>
      <c r="AJ4716" s="162"/>
      <c r="AK4716" s="162"/>
      <c r="AL4716" s="162"/>
      <c r="AM4716" s="162"/>
      <c r="AN4716" s="162"/>
      <c r="AO4716" s="162"/>
    </row>
    <row r="4717" spans="1:41" s="309" customFormat="1" ht="16.5" customHeight="1">
      <c r="A4717" s="13" t="s">
        <v>4804</v>
      </c>
      <c r="B4717" s="13"/>
      <c r="C4717" s="189"/>
      <c r="D4717" s="13"/>
      <c r="E4717" s="14" t="s">
        <v>475</v>
      </c>
      <c r="F4717" s="14" t="s">
        <v>67</v>
      </c>
      <c r="G4717" s="14" t="s">
        <v>67</v>
      </c>
      <c r="H4717" s="15">
        <v>1998</v>
      </c>
      <c r="I4717" s="15">
        <v>1</v>
      </c>
      <c r="J4717" s="15">
        <v>0</v>
      </c>
      <c r="K4717" s="15">
        <v>0</v>
      </c>
      <c r="L4717" s="16" t="s">
        <v>5185</v>
      </c>
      <c r="M4717" s="16"/>
      <c r="N4717" s="16" t="s">
        <v>2570</v>
      </c>
      <c r="O4717" s="17">
        <v>30</v>
      </c>
      <c r="P4717" s="17">
        <v>0</v>
      </c>
      <c r="Q4717" s="17">
        <v>0</v>
      </c>
      <c r="R4717" s="18" t="s">
        <v>33</v>
      </c>
      <c r="S4717" s="19">
        <v>60</v>
      </c>
      <c r="T4717" s="19">
        <v>110</v>
      </c>
      <c r="U4717" s="19">
        <v>8</v>
      </c>
      <c r="V4717" s="19">
        <v>0</v>
      </c>
      <c r="W4717" s="20">
        <v>0.88</v>
      </c>
      <c r="X4717" s="21">
        <v>26.4</v>
      </c>
      <c r="Y4717" s="22" t="s">
        <v>33</v>
      </c>
      <c r="Z4717" s="23" t="s">
        <v>62</v>
      </c>
      <c r="AA4717" s="24" t="s">
        <v>67</v>
      </c>
      <c r="AB4717" s="14" t="s">
        <v>67</v>
      </c>
      <c r="AC4717" s="14" t="s">
        <v>67</v>
      </c>
      <c r="AD4717" s="25"/>
      <c r="AE4717" s="26"/>
      <c r="AF4717" s="27"/>
      <c r="AG4717" s="162"/>
      <c r="AH4717" s="162"/>
      <c r="AI4717" s="162"/>
      <c r="AJ4717" s="162"/>
      <c r="AK4717" s="162"/>
      <c r="AL4717" s="162"/>
      <c r="AM4717" s="162"/>
      <c r="AN4717" s="162"/>
      <c r="AO4717" s="162"/>
    </row>
    <row r="4718" spans="1:41" s="309" customFormat="1" ht="16.5" customHeight="1">
      <c r="A4718" s="13" t="s">
        <v>4804</v>
      </c>
      <c r="B4718" s="13"/>
      <c r="C4718" s="189"/>
      <c r="D4718" s="13"/>
      <c r="E4718" s="14" t="s">
        <v>5188</v>
      </c>
      <c r="F4718" s="14" t="s">
        <v>67</v>
      </c>
      <c r="G4718" s="14" t="s">
        <v>67</v>
      </c>
      <c r="H4718" s="15">
        <v>1999</v>
      </c>
      <c r="I4718" s="15">
        <v>1</v>
      </c>
      <c r="J4718" s="15">
        <v>0</v>
      </c>
      <c r="K4718" s="15">
        <v>0</v>
      </c>
      <c r="L4718" s="16" t="s">
        <v>5185</v>
      </c>
      <c r="M4718" s="16"/>
      <c r="N4718" s="16" t="s">
        <v>2570</v>
      </c>
      <c r="O4718" s="17">
        <v>30</v>
      </c>
      <c r="P4718" s="17">
        <v>0</v>
      </c>
      <c r="Q4718" s="17">
        <v>0</v>
      </c>
      <c r="R4718" s="18" t="s">
        <v>33</v>
      </c>
      <c r="S4718" s="19">
        <v>60</v>
      </c>
      <c r="T4718" s="19">
        <v>110</v>
      </c>
      <c r="U4718" s="19">
        <v>8</v>
      </c>
      <c r="V4718" s="19">
        <v>0</v>
      </c>
      <c r="W4718" s="20">
        <v>0.88</v>
      </c>
      <c r="X4718" s="21">
        <v>26.4</v>
      </c>
      <c r="Y4718" s="22" t="s">
        <v>33</v>
      </c>
      <c r="Z4718" s="23" t="s">
        <v>62</v>
      </c>
      <c r="AA4718" s="24" t="s">
        <v>67</v>
      </c>
      <c r="AB4718" s="14" t="s">
        <v>67</v>
      </c>
      <c r="AC4718" s="14" t="s">
        <v>67</v>
      </c>
      <c r="AD4718" s="25"/>
      <c r="AE4718" s="26"/>
      <c r="AF4718" s="27"/>
      <c r="AG4718" s="162"/>
      <c r="AH4718" s="162"/>
      <c r="AI4718" s="162"/>
      <c r="AJ4718" s="162"/>
      <c r="AK4718" s="162"/>
      <c r="AL4718" s="162"/>
      <c r="AM4718" s="162"/>
      <c r="AN4718" s="162"/>
      <c r="AO4718" s="162"/>
    </row>
    <row r="4719" spans="1:41" s="309" customFormat="1" ht="16.5" customHeight="1">
      <c r="A4719" s="13" t="s">
        <v>4804</v>
      </c>
      <c r="B4719" s="13"/>
      <c r="C4719" s="189"/>
      <c r="D4719" s="13"/>
      <c r="E4719" s="14" t="s">
        <v>5370</v>
      </c>
      <c r="F4719" s="14" t="s">
        <v>5371</v>
      </c>
      <c r="G4719" s="14" t="s">
        <v>5372</v>
      </c>
      <c r="H4719" s="15">
        <v>2013</v>
      </c>
      <c r="I4719" s="15">
        <v>1</v>
      </c>
      <c r="J4719" s="15">
        <v>0</v>
      </c>
      <c r="K4719" s="15">
        <v>0</v>
      </c>
      <c r="L4719" s="16" t="s">
        <v>5348</v>
      </c>
      <c r="M4719" s="16"/>
      <c r="N4719" s="16" t="s">
        <v>2570</v>
      </c>
      <c r="O4719" s="17">
        <v>100</v>
      </c>
      <c r="P4719" s="17">
        <v>0</v>
      </c>
      <c r="Q4719" s="17">
        <v>0</v>
      </c>
      <c r="R4719" s="18" t="s">
        <v>33</v>
      </c>
      <c r="S4719" s="19">
        <v>60</v>
      </c>
      <c r="T4719" s="19">
        <v>110</v>
      </c>
      <c r="U4719" s="19">
        <v>2.4</v>
      </c>
      <c r="V4719" s="19">
        <v>0</v>
      </c>
      <c r="W4719" s="20">
        <v>0.26400000000000001</v>
      </c>
      <c r="X4719" s="21">
        <v>26.400000000000002</v>
      </c>
      <c r="Y4719" s="22" t="s">
        <v>33</v>
      </c>
      <c r="Z4719" s="23" t="s">
        <v>62</v>
      </c>
      <c r="AA4719" s="24" t="s">
        <v>67</v>
      </c>
      <c r="AB4719" s="14" t="s">
        <v>67</v>
      </c>
      <c r="AC4719" s="14" t="s">
        <v>67</v>
      </c>
      <c r="AD4719" s="25"/>
      <c r="AE4719" s="26"/>
      <c r="AF4719" s="27"/>
      <c r="AG4719" s="162"/>
      <c r="AH4719" s="162"/>
      <c r="AI4719" s="162"/>
      <c r="AJ4719" s="162"/>
      <c r="AK4719" s="162"/>
      <c r="AL4719" s="162"/>
      <c r="AM4719" s="162"/>
      <c r="AN4719" s="162"/>
      <c r="AO4719" s="162"/>
    </row>
    <row r="4720" spans="1:41" s="309" customFormat="1" ht="16.5" customHeight="1">
      <c r="A4720" s="13" t="s">
        <v>4804</v>
      </c>
      <c r="B4720" s="13"/>
      <c r="C4720" s="189"/>
      <c r="D4720" s="13"/>
      <c r="E4720" s="14" t="s">
        <v>5369</v>
      </c>
      <c r="F4720" s="14" t="s">
        <v>67</v>
      </c>
      <c r="G4720" s="14" t="s">
        <v>67</v>
      </c>
      <c r="H4720" s="15">
        <v>2003</v>
      </c>
      <c r="I4720" s="15">
        <v>1</v>
      </c>
      <c r="J4720" s="15">
        <v>0</v>
      </c>
      <c r="K4720" s="15">
        <v>0</v>
      </c>
      <c r="L4720" s="16" t="s">
        <v>5348</v>
      </c>
      <c r="M4720" s="16"/>
      <c r="N4720" s="16" t="s">
        <v>2570</v>
      </c>
      <c r="O4720" s="17">
        <v>100</v>
      </c>
      <c r="P4720" s="17">
        <v>0</v>
      </c>
      <c r="Q4720" s="17">
        <v>0</v>
      </c>
      <c r="R4720" s="18" t="s">
        <v>33</v>
      </c>
      <c r="S4720" s="19">
        <v>60</v>
      </c>
      <c r="T4720" s="19">
        <v>110</v>
      </c>
      <c r="U4720" s="19">
        <v>2.4</v>
      </c>
      <c r="V4720" s="19">
        <v>0</v>
      </c>
      <c r="W4720" s="20">
        <v>0.26400000000000001</v>
      </c>
      <c r="X4720" s="21">
        <v>26.400000000000002</v>
      </c>
      <c r="Y4720" s="22" t="s">
        <v>33</v>
      </c>
      <c r="Z4720" s="23" t="s">
        <v>62</v>
      </c>
      <c r="AA4720" s="24" t="s">
        <v>67</v>
      </c>
      <c r="AB4720" s="14" t="s">
        <v>67</v>
      </c>
      <c r="AC4720" s="14" t="s">
        <v>67</v>
      </c>
      <c r="AD4720" s="25"/>
      <c r="AE4720" s="26"/>
      <c r="AF4720" s="27"/>
      <c r="AG4720" s="162"/>
      <c r="AH4720" s="162"/>
      <c r="AI4720" s="162"/>
      <c r="AJ4720" s="162"/>
      <c r="AK4720" s="162"/>
      <c r="AL4720" s="162"/>
      <c r="AM4720" s="162"/>
      <c r="AN4720" s="162"/>
      <c r="AO4720" s="162"/>
    </row>
    <row r="4721" spans="1:41" s="309" customFormat="1" ht="16.5" customHeight="1">
      <c r="A4721" s="13" t="s">
        <v>4804</v>
      </c>
      <c r="B4721" s="13"/>
      <c r="C4721" s="189"/>
      <c r="D4721" s="13"/>
      <c r="E4721" s="14" t="s">
        <v>5368</v>
      </c>
      <c r="F4721" s="14" t="s">
        <v>4961</v>
      </c>
      <c r="G4721" s="14" t="s">
        <v>67</v>
      </c>
      <c r="H4721" s="15">
        <v>1999</v>
      </c>
      <c r="I4721" s="15">
        <v>1</v>
      </c>
      <c r="J4721" s="15">
        <v>0</v>
      </c>
      <c r="K4721" s="15">
        <v>0</v>
      </c>
      <c r="L4721" s="16" t="s">
        <v>5348</v>
      </c>
      <c r="M4721" s="16"/>
      <c r="N4721" s="16" t="s">
        <v>2570</v>
      </c>
      <c r="O4721" s="17">
        <v>100</v>
      </c>
      <c r="P4721" s="17">
        <v>0</v>
      </c>
      <c r="Q4721" s="17">
        <v>0</v>
      </c>
      <c r="R4721" s="18" t="s">
        <v>33</v>
      </c>
      <c r="S4721" s="19">
        <v>60</v>
      </c>
      <c r="T4721" s="19">
        <v>110</v>
      </c>
      <c r="U4721" s="19">
        <v>2.4</v>
      </c>
      <c r="V4721" s="19">
        <v>0</v>
      </c>
      <c r="W4721" s="20">
        <v>0.26400000000000001</v>
      </c>
      <c r="X4721" s="21">
        <v>26.400000000000002</v>
      </c>
      <c r="Y4721" s="22" t="s">
        <v>33</v>
      </c>
      <c r="Z4721" s="23" t="s">
        <v>62</v>
      </c>
      <c r="AA4721" s="24" t="s">
        <v>67</v>
      </c>
      <c r="AB4721" s="14" t="s">
        <v>67</v>
      </c>
      <c r="AC4721" s="14" t="s">
        <v>67</v>
      </c>
      <c r="AD4721" s="25"/>
      <c r="AE4721" s="26"/>
      <c r="AF4721" s="27"/>
      <c r="AG4721" s="162"/>
      <c r="AH4721" s="162"/>
      <c r="AI4721" s="162"/>
      <c r="AJ4721" s="162"/>
      <c r="AK4721" s="162"/>
      <c r="AL4721" s="162"/>
      <c r="AM4721" s="162"/>
      <c r="AN4721" s="162"/>
      <c r="AO4721" s="162"/>
    </row>
    <row r="4722" spans="1:41" s="309" customFormat="1" ht="16.5" customHeight="1">
      <c r="A4722" s="13" t="s">
        <v>4804</v>
      </c>
      <c r="B4722" s="13"/>
      <c r="C4722" s="189"/>
      <c r="D4722" s="13"/>
      <c r="E4722" s="14" t="s">
        <v>4841</v>
      </c>
      <c r="F4722" s="14" t="s">
        <v>67</v>
      </c>
      <c r="G4722" s="14" t="s">
        <v>67</v>
      </c>
      <c r="H4722" s="15">
        <v>2001</v>
      </c>
      <c r="I4722" s="15">
        <v>1</v>
      </c>
      <c r="J4722" s="15">
        <v>0</v>
      </c>
      <c r="K4722" s="15">
        <v>0</v>
      </c>
      <c r="L4722" s="16" t="s">
        <v>4805</v>
      </c>
      <c r="M4722" s="16"/>
      <c r="N4722" s="16" t="s">
        <v>2570</v>
      </c>
      <c r="O4722" s="17">
        <v>10</v>
      </c>
      <c r="P4722" s="17">
        <v>0</v>
      </c>
      <c r="Q4722" s="17">
        <v>0</v>
      </c>
      <c r="R4722" s="18" t="s">
        <v>33</v>
      </c>
      <c r="S4722" s="19">
        <v>60</v>
      </c>
      <c r="T4722" s="19">
        <v>220</v>
      </c>
      <c r="U4722" s="19">
        <v>12</v>
      </c>
      <c r="V4722" s="19">
        <v>0</v>
      </c>
      <c r="W4722" s="20">
        <v>2.64</v>
      </c>
      <c r="X4722" s="21">
        <v>26.400000000000002</v>
      </c>
      <c r="Y4722" s="22" t="s">
        <v>33</v>
      </c>
      <c r="Z4722" s="23" t="s">
        <v>9052</v>
      </c>
      <c r="AA4722" s="24" t="s">
        <v>67</v>
      </c>
      <c r="AB4722" s="14" t="s">
        <v>67</v>
      </c>
      <c r="AC4722" s="14" t="s">
        <v>67</v>
      </c>
      <c r="AD4722" s="25"/>
      <c r="AE4722" s="26"/>
      <c r="AF4722" s="27"/>
      <c r="AG4722" s="162"/>
      <c r="AH4722" s="162"/>
      <c r="AI4722" s="162"/>
      <c r="AJ4722" s="162"/>
      <c r="AK4722" s="162"/>
      <c r="AL4722" s="162"/>
      <c r="AM4722" s="162"/>
      <c r="AN4722" s="162"/>
      <c r="AO4722" s="162"/>
    </row>
    <row r="4723" spans="1:41" s="309" customFormat="1" ht="16.5" customHeight="1">
      <c r="A4723" s="13" t="s">
        <v>4804</v>
      </c>
      <c r="B4723" s="13"/>
      <c r="C4723" s="189"/>
      <c r="D4723" s="13"/>
      <c r="E4723" s="14" t="s">
        <v>35</v>
      </c>
      <c r="F4723" s="14" t="s">
        <v>67</v>
      </c>
      <c r="G4723" s="14" t="s">
        <v>67</v>
      </c>
      <c r="H4723" s="15">
        <v>2006</v>
      </c>
      <c r="I4723" s="15">
        <v>1</v>
      </c>
      <c r="J4723" s="15">
        <v>0</v>
      </c>
      <c r="K4723" s="15">
        <v>0</v>
      </c>
      <c r="L4723" s="16" t="s">
        <v>4982</v>
      </c>
      <c r="M4723" s="16"/>
      <c r="N4723" s="16" t="s">
        <v>2570</v>
      </c>
      <c r="O4723" s="17">
        <v>36</v>
      </c>
      <c r="P4723" s="17">
        <v>0</v>
      </c>
      <c r="Q4723" s="17">
        <v>0</v>
      </c>
      <c r="R4723" s="18" t="s">
        <v>33</v>
      </c>
      <c r="S4723" s="19">
        <v>60</v>
      </c>
      <c r="T4723" s="19">
        <v>110</v>
      </c>
      <c r="U4723" s="19">
        <v>7</v>
      </c>
      <c r="V4723" s="19">
        <v>0</v>
      </c>
      <c r="W4723" s="20">
        <v>0.77</v>
      </c>
      <c r="X4723" s="21">
        <v>27.72</v>
      </c>
      <c r="Y4723" s="22" t="s">
        <v>33</v>
      </c>
      <c r="Z4723" s="23" t="s">
        <v>9052</v>
      </c>
      <c r="AA4723" s="24" t="s">
        <v>67</v>
      </c>
      <c r="AB4723" s="14" t="s">
        <v>67</v>
      </c>
      <c r="AC4723" s="14" t="s">
        <v>67</v>
      </c>
      <c r="AD4723" s="25"/>
      <c r="AE4723" s="26"/>
      <c r="AF4723" s="27"/>
      <c r="AG4723" s="162"/>
      <c r="AH4723" s="162"/>
      <c r="AI4723" s="162"/>
      <c r="AJ4723" s="162"/>
      <c r="AK4723" s="162"/>
      <c r="AL4723" s="162"/>
      <c r="AM4723" s="162"/>
      <c r="AN4723" s="162"/>
      <c r="AO4723" s="162"/>
    </row>
    <row r="4724" spans="1:41" s="309" customFormat="1" ht="16.5" customHeight="1">
      <c r="A4724" s="13" t="s">
        <v>4804</v>
      </c>
      <c r="B4724" s="13"/>
      <c r="C4724" s="189"/>
      <c r="D4724" s="13"/>
      <c r="E4724" s="14" t="s">
        <v>99</v>
      </c>
      <c r="F4724" s="14" t="s">
        <v>445</v>
      </c>
      <c r="G4724" s="14" t="s">
        <v>67</v>
      </c>
      <c r="H4724" s="15">
        <v>2015</v>
      </c>
      <c r="I4724" s="15">
        <v>1</v>
      </c>
      <c r="J4724" s="15">
        <v>0</v>
      </c>
      <c r="K4724" s="15">
        <v>0</v>
      </c>
      <c r="L4724" s="16" t="s">
        <v>5141</v>
      </c>
      <c r="M4724" s="16"/>
      <c r="N4724" s="16" t="s">
        <v>2570</v>
      </c>
      <c r="O4724" s="17">
        <v>100</v>
      </c>
      <c r="P4724" s="17">
        <v>0</v>
      </c>
      <c r="Q4724" s="17">
        <v>0</v>
      </c>
      <c r="R4724" s="18" t="s">
        <v>33</v>
      </c>
      <c r="S4724" s="19">
        <v>60</v>
      </c>
      <c r="T4724" s="19">
        <v>110</v>
      </c>
      <c r="U4724" s="19">
        <v>2.6</v>
      </c>
      <c r="V4724" s="19">
        <v>0</v>
      </c>
      <c r="W4724" s="20">
        <v>0.28599999999999998</v>
      </c>
      <c r="X4724" s="21">
        <v>28.599999999999998</v>
      </c>
      <c r="Y4724" s="22" t="s">
        <v>33</v>
      </c>
      <c r="Z4724" s="23" t="s">
        <v>9052</v>
      </c>
      <c r="AA4724" s="24" t="s">
        <v>67</v>
      </c>
      <c r="AB4724" s="14" t="s">
        <v>67</v>
      </c>
      <c r="AC4724" s="14" t="s">
        <v>67</v>
      </c>
      <c r="AD4724" s="25"/>
      <c r="AE4724" s="26"/>
      <c r="AF4724" s="27"/>
      <c r="AG4724" s="162"/>
      <c r="AH4724" s="162"/>
      <c r="AI4724" s="162"/>
      <c r="AJ4724" s="162"/>
      <c r="AK4724" s="162"/>
      <c r="AL4724" s="162"/>
      <c r="AM4724" s="162"/>
      <c r="AN4724" s="162"/>
      <c r="AO4724" s="162"/>
    </row>
    <row r="4725" spans="1:41" s="309" customFormat="1" ht="16.5" customHeight="1">
      <c r="A4725" s="13" t="s">
        <v>4804</v>
      </c>
      <c r="B4725" s="13"/>
      <c r="C4725" s="189"/>
      <c r="D4725" s="13"/>
      <c r="E4725" s="14" t="s">
        <v>99</v>
      </c>
      <c r="F4725" s="14" t="s">
        <v>83</v>
      </c>
      <c r="G4725" s="14" t="s">
        <v>67</v>
      </c>
      <c r="H4725" s="15">
        <v>2015</v>
      </c>
      <c r="I4725" s="15">
        <v>1</v>
      </c>
      <c r="J4725" s="15">
        <v>0</v>
      </c>
      <c r="K4725" s="15">
        <v>0</v>
      </c>
      <c r="L4725" s="16" t="s">
        <v>2716</v>
      </c>
      <c r="M4725" s="16"/>
      <c r="N4725" s="16" t="s">
        <v>2570</v>
      </c>
      <c r="O4725" s="17">
        <v>100</v>
      </c>
      <c r="P4725" s="17">
        <v>0</v>
      </c>
      <c r="Q4725" s="17">
        <v>0</v>
      </c>
      <c r="R4725" s="18" t="s">
        <v>33</v>
      </c>
      <c r="S4725" s="19">
        <v>60</v>
      </c>
      <c r="T4725" s="19">
        <v>110</v>
      </c>
      <c r="U4725" s="19">
        <v>2.6</v>
      </c>
      <c r="V4725" s="19">
        <v>0</v>
      </c>
      <c r="W4725" s="20">
        <v>0.28599999999999998</v>
      </c>
      <c r="X4725" s="21">
        <v>28.599999999999998</v>
      </c>
      <c r="Y4725" s="22" t="s">
        <v>33</v>
      </c>
      <c r="Z4725" s="23" t="s">
        <v>9052</v>
      </c>
      <c r="AA4725" s="24" t="s">
        <v>67</v>
      </c>
      <c r="AB4725" s="14" t="s">
        <v>67</v>
      </c>
      <c r="AC4725" s="14" t="s">
        <v>67</v>
      </c>
      <c r="AD4725" s="25"/>
      <c r="AE4725" s="26"/>
      <c r="AF4725" s="27"/>
      <c r="AG4725" s="162"/>
      <c r="AH4725" s="162"/>
      <c r="AI4725" s="162"/>
      <c r="AJ4725" s="162"/>
      <c r="AK4725" s="162"/>
      <c r="AL4725" s="162"/>
      <c r="AM4725" s="162"/>
      <c r="AN4725" s="162"/>
      <c r="AO4725" s="162"/>
    </row>
    <row r="4726" spans="1:41" s="309" customFormat="1" ht="16.5" customHeight="1">
      <c r="A4726" s="13" t="s">
        <v>4804</v>
      </c>
      <c r="B4726" s="13"/>
      <c r="C4726" s="189"/>
      <c r="D4726" s="13"/>
      <c r="E4726" s="14" t="s">
        <v>99</v>
      </c>
      <c r="F4726" s="14" t="s">
        <v>125</v>
      </c>
      <c r="G4726" s="14" t="s">
        <v>6500</v>
      </c>
      <c r="H4726" s="15">
        <v>2021</v>
      </c>
      <c r="I4726" s="15">
        <v>1</v>
      </c>
      <c r="J4726" s="15">
        <v>0</v>
      </c>
      <c r="K4726" s="15">
        <v>0</v>
      </c>
      <c r="L4726" s="16" t="s">
        <v>5393</v>
      </c>
      <c r="M4726" s="16"/>
      <c r="N4726" s="16" t="s">
        <v>2570</v>
      </c>
      <c r="O4726" s="17">
        <v>100</v>
      </c>
      <c r="P4726" s="17">
        <v>0</v>
      </c>
      <c r="Q4726" s="17">
        <v>0</v>
      </c>
      <c r="R4726" s="18" t="s">
        <v>33</v>
      </c>
      <c r="S4726" s="19">
        <v>60</v>
      </c>
      <c r="T4726" s="19">
        <v>110</v>
      </c>
      <c r="U4726" s="19">
        <v>2.6</v>
      </c>
      <c r="V4726" s="19">
        <v>0</v>
      </c>
      <c r="W4726" s="20">
        <v>0.28599999999999998</v>
      </c>
      <c r="X4726" s="21">
        <v>28.599999999999998</v>
      </c>
      <c r="Y4726" s="22" t="s">
        <v>33</v>
      </c>
      <c r="Z4726" s="23" t="s">
        <v>9052</v>
      </c>
      <c r="AA4726" s="24" t="s">
        <v>67</v>
      </c>
      <c r="AB4726" s="14" t="s">
        <v>67</v>
      </c>
      <c r="AC4726" s="14" t="s">
        <v>67</v>
      </c>
      <c r="AD4726" s="25"/>
      <c r="AE4726" s="26"/>
      <c r="AF4726" s="27"/>
      <c r="AG4726" s="162"/>
      <c r="AH4726" s="162"/>
      <c r="AI4726" s="162"/>
      <c r="AJ4726" s="162"/>
      <c r="AK4726" s="162"/>
      <c r="AL4726" s="162"/>
      <c r="AM4726" s="162"/>
      <c r="AN4726" s="162"/>
      <c r="AO4726" s="162"/>
    </row>
    <row r="4727" spans="1:41" s="309" customFormat="1" ht="16.5" customHeight="1">
      <c r="A4727" s="13" t="s">
        <v>4804</v>
      </c>
      <c r="B4727" s="13"/>
      <c r="C4727" s="189"/>
      <c r="D4727" s="13"/>
      <c r="E4727" s="14" t="s">
        <v>99</v>
      </c>
      <c r="F4727" s="14" t="s">
        <v>125</v>
      </c>
      <c r="G4727" s="14" t="s">
        <v>6271</v>
      </c>
      <c r="H4727" s="15">
        <v>2022</v>
      </c>
      <c r="I4727" s="15">
        <v>1</v>
      </c>
      <c r="J4727" s="15">
        <v>0</v>
      </c>
      <c r="K4727" s="15">
        <v>0</v>
      </c>
      <c r="L4727" s="16" t="s">
        <v>4862</v>
      </c>
      <c r="M4727" s="16"/>
      <c r="N4727" s="16" t="s">
        <v>2570</v>
      </c>
      <c r="O4727" s="17">
        <v>100</v>
      </c>
      <c r="P4727" s="17">
        <v>0</v>
      </c>
      <c r="Q4727" s="17">
        <v>0</v>
      </c>
      <c r="R4727" s="18" t="s">
        <v>33</v>
      </c>
      <c r="S4727" s="19">
        <v>60</v>
      </c>
      <c r="T4727" s="19">
        <v>110</v>
      </c>
      <c r="U4727" s="19">
        <v>2.6</v>
      </c>
      <c r="V4727" s="19">
        <v>0</v>
      </c>
      <c r="W4727" s="20">
        <v>0.28599999999999998</v>
      </c>
      <c r="X4727" s="21">
        <v>28.599999999999998</v>
      </c>
      <c r="Y4727" s="22" t="s">
        <v>33</v>
      </c>
      <c r="Z4727" s="23" t="s">
        <v>9052</v>
      </c>
      <c r="AA4727" s="24" t="s">
        <v>67</v>
      </c>
      <c r="AB4727" s="14" t="s">
        <v>67</v>
      </c>
      <c r="AC4727" s="14" t="s">
        <v>67</v>
      </c>
      <c r="AD4727" s="25"/>
      <c r="AE4727" s="26"/>
      <c r="AF4727" s="27"/>
      <c r="AG4727" s="162"/>
      <c r="AH4727" s="162"/>
      <c r="AI4727" s="162"/>
      <c r="AJ4727" s="162"/>
      <c r="AK4727" s="162"/>
      <c r="AL4727" s="162"/>
      <c r="AM4727" s="162"/>
      <c r="AN4727" s="162"/>
      <c r="AO4727" s="162"/>
    </row>
    <row r="4728" spans="1:41" s="309" customFormat="1" ht="16.5" customHeight="1">
      <c r="A4728" s="13" t="s">
        <v>4804</v>
      </c>
      <c r="B4728" s="13"/>
      <c r="C4728" s="189"/>
      <c r="D4728" s="13"/>
      <c r="E4728" s="14" t="s">
        <v>4978</v>
      </c>
      <c r="F4728" s="14" t="s">
        <v>4979</v>
      </c>
      <c r="G4728" s="14" t="s">
        <v>4980</v>
      </c>
      <c r="H4728" s="15">
        <v>2020</v>
      </c>
      <c r="I4728" s="15">
        <v>1</v>
      </c>
      <c r="J4728" s="15">
        <v>0</v>
      </c>
      <c r="K4728" s="15">
        <v>0</v>
      </c>
      <c r="L4728" s="16" t="s">
        <v>4956</v>
      </c>
      <c r="M4728" s="16"/>
      <c r="N4728" s="16" t="s">
        <v>2570</v>
      </c>
      <c r="O4728" s="17">
        <v>144</v>
      </c>
      <c r="P4728" s="17">
        <v>0</v>
      </c>
      <c r="Q4728" s="17">
        <v>0</v>
      </c>
      <c r="R4728" s="18" t="s">
        <v>33</v>
      </c>
      <c r="S4728" s="19">
        <v>50</v>
      </c>
      <c r="T4728" s="19">
        <v>110</v>
      </c>
      <c r="U4728" s="19">
        <v>1.8181818181818181</v>
      </c>
      <c r="V4728" s="19">
        <v>0</v>
      </c>
      <c r="W4728" s="20">
        <v>0.2</v>
      </c>
      <c r="X4728" s="21">
        <v>28.8</v>
      </c>
      <c r="Y4728" s="22" t="s">
        <v>33</v>
      </c>
      <c r="Z4728" s="23" t="s">
        <v>62</v>
      </c>
      <c r="AA4728" s="24" t="s">
        <v>67</v>
      </c>
      <c r="AB4728" s="14" t="s">
        <v>67</v>
      </c>
      <c r="AC4728" s="14" t="s">
        <v>67</v>
      </c>
      <c r="AD4728" s="25"/>
      <c r="AE4728" s="26"/>
      <c r="AF4728" s="27"/>
      <c r="AG4728" s="162"/>
      <c r="AH4728" s="162"/>
      <c r="AI4728" s="162"/>
      <c r="AJ4728" s="162"/>
      <c r="AK4728" s="162"/>
      <c r="AL4728" s="162"/>
      <c r="AM4728" s="162"/>
      <c r="AN4728" s="162"/>
      <c r="AO4728" s="162"/>
    </row>
    <row r="4729" spans="1:41" s="309" customFormat="1" ht="16.5" customHeight="1">
      <c r="A4729" s="13" t="s">
        <v>4804</v>
      </c>
      <c r="B4729" s="13"/>
      <c r="C4729" s="189"/>
      <c r="D4729" s="13"/>
      <c r="E4729" s="14" t="s">
        <v>1421</v>
      </c>
      <c r="F4729" s="14" t="s">
        <v>1692</v>
      </c>
      <c r="G4729" s="14" t="s">
        <v>1693</v>
      </c>
      <c r="H4729" s="15">
        <v>2018</v>
      </c>
      <c r="I4729" s="15">
        <v>1</v>
      </c>
      <c r="J4729" s="15">
        <v>0</v>
      </c>
      <c r="K4729" s="15">
        <v>0</v>
      </c>
      <c r="L4729" s="16" t="s">
        <v>4912</v>
      </c>
      <c r="M4729" s="16"/>
      <c r="N4729" s="16" t="s">
        <v>2570</v>
      </c>
      <c r="O4729" s="17">
        <v>2400</v>
      </c>
      <c r="P4729" s="17">
        <v>0</v>
      </c>
      <c r="Q4729" s="17">
        <v>0</v>
      </c>
      <c r="R4729" s="18" t="s">
        <v>33</v>
      </c>
      <c r="S4729" s="19">
        <v>60</v>
      </c>
      <c r="T4729" s="19">
        <v>110</v>
      </c>
      <c r="U4729" s="19">
        <v>0.10909090909090909</v>
      </c>
      <c r="V4729" s="19">
        <v>0</v>
      </c>
      <c r="W4729" s="20">
        <v>1.2E-2</v>
      </c>
      <c r="X4729" s="21">
        <v>28.8</v>
      </c>
      <c r="Y4729" s="22" t="s">
        <v>33</v>
      </c>
      <c r="Z4729" s="23" t="s">
        <v>9052</v>
      </c>
      <c r="AA4729" s="24" t="s">
        <v>67</v>
      </c>
      <c r="AB4729" s="14" t="s">
        <v>67</v>
      </c>
      <c r="AC4729" s="14" t="s">
        <v>67</v>
      </c>
      <c r="AD4729" s="25"/>
      <c r="AE4729" s="26"/>
      <c r="AF4729" s="27"/>
      <c r="AG4729" s="162"/>
      <c r="AH4729" s="162"/>
      <c r="AI4729" s="162"/>
      <c r="AJ4729" s="162"/>
      <c r="AK4729" s="162"/>
      <c r="AL4729" s="162"/>
      <c r="AM4729" s="162"/>
      <c r="AN4729" s="162"/>
      <c r="AO4729" s="162"/>
    </row>
    <row r="4730" spans="1:41" s="309" customFormat="1" ht="16.5" customHeight="1">
      <c r="A4730" s="13" t="s">
        <v>4804</v>
      </c>
      <c r="B4730" s="13"/>
      <c r="C4730" s="189"/>
      <c r="D4730" s="13"/>
      <c r="E4730" s="14" t="s">
        <v>5102</v>
      </c>
      <c r="F4730" s="14" t="s">
        <v>67</v>
      </c>
      <c r="G4730" s="14" t="s">
        <v>67</v>
      </c>
      <c r="H4730" s="15">
        <v>2007</v>
      </c>
      <c r="I4730" s="15">
        <v>1</v>
      </c>
      <c r="J4730" s="15">
        <v>0</v>
      </c>
      <c r="K4730" s="15">
        <v>0</v>
      </c>
      <c r="L4730" s="16" t="s">
        <v>5096</v>
      </c>
      <c r="M4730" s="16"/>
      <c r="N4730" s="16" t="s">
        <v>2570</v>
      </c>
      <c r="O4730" s="17">
        <v>30</v>
      </c>
      <c r="P4730" s="17">
        <v>0</v>
      </c>
      <c r="Q4730" s="17">
        <v>0</v>
      </c>
      <c r="R4730" s="18" t="s">
        <v>33</v>
      </c>
      <c r="S4730" s="19">
        <v>60</v>
      </c>
      <c r="T4730" s="19">
        <v>110</v>
      </c>
      <c r="U4730" s="19">
        <v>9</v>
      </c>
      <c r="V4730" s="19">
        <v>0</v>
      </c>
      <c r="W4730" s="20">
        <v>0.99</v>
      </c>
      <c r="X4730" s="21">
        <v>29.7</v>
      </c>
      <c r="Y4730" s="22" t="s">
        <v>33</v>
      </c>
      <c r="Z4730" s="23" t="s">
        <v>9063</v>
      </c>
      <c r="AA4730" s="24" t="s">
        <v>67</v>
      </c>
      <c r="AB4730" s="14" t="s">
        <v>67</v>
      </c>
      <c r="AC4730" s="14" t="s">
        <v>67</v>
      </c>
      <c r="AD4730" s="25"/>
      <c r="AE4730" s="26"/>
      <c r="AF4730" s="27"/>
      <c r="AG4730" s="162"/>
      <c r="AH4730" s="162"/>
      <c r="AI4730" s="162"/>
      <c r="AJ4730" s="162"/>
      <c r="AK4730" s="162"/>
      <c r="AL4730" s="162"/>
      <c r="AM4730" s="162"/>
      <c r="AN4730" s="162"/>
      <c r="AO4730" s="162"/>
    </row>
    <row r="4731" spans="1:41" s="309" customFormat="1" ht="16.5" customHeight="1">
      <c r="A4731" s="13" t="s">
        <v>4804</v>
      </c>
      <c r="B4731" s="13"/>
      <c r="C4731" s="189"/>
      <c r="D4731" s="13"/>
      <c r="E4731" s="14" t="s">
        <v>4913</v>
      </c>
      <c r="F4731" s="14" t="s">
        <v>125</v>
      </c>
      <c r="G4731" s="14" t="s">
        <v>4914</v>
      </c>
      <c r="H4731" s="15">
        <v>2013</v>
      </c>
      <c r="I4731" s="15">
        <v>1</v>
      </c>
      <c r="J4731" s="15">
        <v>0</v>
      </c>
      <c r="K4731" s="15">
        <v>0</v>
      </c>
      <c r="L4731" s="16" t="s">
        <v>4912</v>
      </c>
      <c r="M4731" s="16"/>
      <c r="N4731" s="16" t="s">
        <v>2570</v>
      </c>
      <c r="O4731" s="17">
        <v>720</v>
      </c>
      <c r="P4731" s="17">
        <v>365</v>
      </c>
      <c r="Q4731" s="17">
        <v>5</v>
      </c>
      <c r="R4731" s="18" t="s">
        <v>33</v>
      </c>
      <c r="S4731" s="19">
        <v>60</v>
      </c>
      <c r="T4731" s="19">
        <v>220</v>
      </c>
      <c r="U4731" s="19">
        <v>0.19090909090909092</v>
      </c>
      <c r="V4731" s="19">
        <v>0</v>
      </c>
      <c r="W4731" s="20">
        <v>4.2000000000000003E-2</v>
      </c>
      <c r="X4731" s="21">
        <v>31.006500000000003</v>
      </c>
      <c r="Y4731" s="22" t="s">
        <v>33</v>
      </c>
      <c r="Z4731" s="23" t="s">
        <v>62</v>
      </c>
      <c r="AA4731" s="24" t="s">
        <v>67</v>
      </c>
      <c r="AB4731" s="14" t="s">
        <v>67</v>
      </c>
      <c r="AC4731" s="14" t="s">
        <v>67</v>
      </c>
      <c r="AD4731" s="25"/>
      <c r="AE4731" s="26"/>
      <c r="AF4731" s="27"/>
      <c r="AG4731" s="162"/>
      <c r="AH4731" s="162"/>
      <c r="AI4731" s="162"/>
      <c r="AJ4731" s="162"/>
      <c r="AK4731" s="162"/>
      <c r="AL4731" s="162"/>
      <c r="AM4731" s="162"/>
      <c r="AN4731" s="162"/>
      <c r="AO4731" s="162"/>
    </row>
    <row r="4732" spans="1:41" s="309" customFormat="1" ht="16.5" customHeight="1">
      <c r="A4732" s="13" t="s">
        <v>4804</v>
      </c>
      <c r="B4732" s="13"/>
      <c r="C4732" s="189"/>
      <c r="D4732" s="13"/>
      <c r="E4732" s="14" t="s">
        <v>4965</v>
      </c>
      <c r="F4732" s="14" t="s">
        <v>67</v>
      </c>
      <c r="G4732" s="14" t="s">
        <v>67</v>
      </c>
      <c r="H4732" s="15">
        <v>1992</v>
      </c>
      <c r="I4732" s="15">
        <v>1</v>
      </c>
      <c r="J4732" s="15">
        <v>0</v>
      </c>
      <c r="K4732" s="15">
        <v>0</v>
      </c>
      <c r="L4732" s="16" t="s">
        <v>4956</v>
      </c>
      <c r="M4732" s="16"/>
      <c r="N4732" s="16" t="s">
        <v>2570</v>
      </c>
      <c r="O4732" s="17">
        <v>144</v>
      </c>
      <c r="P4732" s="17">
        <v>0</v>
      </c>
      <c r="Q4732" s="17">
        <v>0</v>
      </c>
      <c r="R4732" s="18" t="s">
        <v>33</v>
      </c>
      <c r="S4732" s="19">
        <v>60</v>
      </c>
      <c r="T4732" s="19">
        <v>110</v>
      </c>
      <c r="U4732" s="19">
        <v>2</v>
      </c>
      <c r="V4732" s="19">
        <v>0</v>
      </c>
      <c r="W4732" s="20">
        <v>0.22</v>
      </c>
      <c r="X4732" s="21">
        <v>31.68</v>
      </c>
      <c r="Y4732" s="22" t="s">
        <v>33</v>
      </c>
      <c r="Z4732" s="23" t="s">
        <v>62</v>
      </c>
      <c r="AA4732" s="24" t="s">
        <v>67</v>
      </c>
      <c r="AB4732" s="14" t="s">
        <v>67</v>
      </c>
      <c r="AC4732" s="14" t="s">
        <v>67</v>
      </c>
      <c r="AD4732" s="25"/>
      <c r="AE4732" s="26"/>
      <c r="AF4732" s="27"/>
      <c r="AG4732" s="162"/>
      <c r="AH4732" s="162"/>
      <c r="AI4732" s="162"/>
      <c r="AJ4732" s="162"/>
      <c r="AK4732" s="162"/>
      <c r="AL4732" s="162"/>
      <c r="AM4732" s="162"/>
      <c r="AN4732" s="162"/>
      <c r="AO4732" s="162"/>
    </row>
    <row r="4733" spans="1:41" s="309" customFormat="1" ht="16.5" customHeight="1">
      <c r="A4733" s="13" t="s">
        <v>4804</v>
      </c>
      <c r="B4733" s="13"/>
      <c r="C4733" s="189"/>
      <c r="D4733" s="13"/>
      <c r="E4733" s="14" t="s">
        <v>4973</v>
      </c>
      <c r="F4733" s="14" t="s">
        <v>4974</v>
      </c>
      <c r="G4733" s="14" t="s">
        <v>4975</v>
      </c>
      <c r="H4733" s="15">
        <v>2001</v>
      </c>
      <c r="I4733" s="15">
        <v>1</v>
      </c>
      <c r="J4733" s="15">
        <v>0</v>
      </c>
      <c r="K4733" s="15">
        <v>0</v>
      </c>
      <c r="L4733" s="16" t="s">
        <v>4956</v>
      </c>
      <c r="M4733" s="16"/>
      <c r="N4733" s="16" t="s">
        <v>2570</v>
      </c>
      <c r="O4733" s="17">
        <v>144</v>
      </c>
      <c r="P4733" s="17">
        <v>0</v>
      </c>
      <c r="Q4733" s="17">
        <v>0</v>
      </c>
      <c r="R4733" s="18" t="s">
        <v>33</v>
      </c>
      <c r="S4733" s="19">
        <v>60</v>
      </c>
      <c r="T4733" s="19">
        <v>110</v>
      </c>
      <c r="U4733" s="19">
        <v>2</v>
      </c>
      <c r="V4733" s="19">
        <v>0</v>
      </c>
      <c r="W4733" s="20">
        <v>0.22</v>
      </c>
      <c r="X4733" s="21">
        <v>31.68</v>
      </c>
      <c r="Y4733" s="22" t="s">
        <v>33</v>
      </c>
      <c r="Z4733" s="23" t="s">
        <v>62</v>
      </c>
      <c r="AA4733" s="24" t="s">
        <v>67</v>
      </c>
      <c r="AB4733" s="14" t="s">
        <v>67</v>
      </c>
      <c r="AC4733" s="14" t="s">
        <v>67</v>
      </c>
      <c r="AD4733" s="25"/>
      <c r="AE4733" s="26"/>
      <c r="AF4733" s="27"/>
      <c r="AG4733" s="162"/>
      <c r="AH4733" s="162"/>
      <c r="AI4733" s="162"/>
      <c r="AJ4733" s="162"/>
      <c r="AK4733" s="162"/>
      <c r="AL4733" s="162"/>
      <c r="AM4733" s="162"/>
      <c r="AN4733" s="162"/>
      <c r="AO4733" s="162"/>
    </row>
    <row r="4734" spans="1:41" s="309" customFormat="1" ht="16.5" customHeight="1">
      <c r="A4734" s="13" t="s">
        <v>4804</v>
      </c>
      <c r="B4734" s="13"/>
      <c r="C4734" s="189"/>
      <c r="D4734" s="13"/>
      <c r="E4734" s="14" t="s">
        <v>4963</v>
      </c>
      <c r="F4734" s="14" t="s">
        <v>67</v>
      </c>
      <c r="G4734" s="14" t="s">
        <v>67</v>
      </c>
      <c r="H4734" s="15">
        <v>2007</v>
      </c>
      <c r="I4734" s="15">
        <v>2</v>
      </c>
      <c r="J4734" s="15">
        <v>0</v>
      </c>
      <c r="K4734" s="15">
        <v>0</v>
      </c>
      <c r="L4734" s="16" t="s">
        <v>4956</v>
      </c>
      <c r="M4734" s="16"/>
      <c r="N4734" s="16" t="s">
        <v>2570</v>
      </c>
      <c r="O4734" s="17">
        <v>144</v>
      </c>
      <c r="P4734" s="17">
        <v>0</v>
      </c>
      <c r="Q4734" s="17">
        <v>0</v>
      </c>
      <c r="R4734" s="18" t="s">
        <v>33</v>
      </c>
      <c r="S4734" s="19">
        <v>60</v>
      </c>
      <c r="T4734" s="19">
        <v>110</v>
      </c>
      <c r="U4734" s="19">
        <v>2</v>
      </c>
      <c r="V4734" s="19">
        <v>0</v>
      </c>
      <c r="W4734" s="20">
        <v>0.22</v>
      </c>
      <c r="X4734" s="21">
        <v>63.36</v>
      </c>
      <c r="Y4734" s="22" t="s">
        <v>33</v>
      </c>
      <c r="Z4734" s="23" t="s">
        <v>62</v>
      </c>
      <c r="AA4734" s="24" t="s">
        <v>67</v>
      </c>
      <c r="AB4734" s="14" t="s">
        <v>67</v>
      </c>
      <c r="AC4734" s="14" t="s">
        <v>67</v>
      </c>
      <c r="AD4734" s="25"/>
      <c r="AE4734" s="26"/>
      <c r="AF4734" s="27"/>
      <c r="AG4734" s="162"/>
      <c r="AH4734" s="162"/>
      <c r="AI4734" s="162"/>
      <c r="AJ4734" s="162"/>
      <c r="AK4734" s="162"/>
      <c r="AL4734" s="162"/>
      <c r="AM4734" s="162"/>
      <c r="AN4734" s="162"/>
      <c r="AO4734" s="162"/>
    </row>
    <row r="4735" spans="1:41" s="309" customFormat="1" ht="16.5" customHeight="1">
      <c r="A4735" s="13" t="s">
        <v>4804</v>
      </c>
      <c r="B4735" s="13"/>
      <c r="C4735" s="189"/>
      <c r="D4735" s="13"/>
      <c r="E4735" s="14" t="s">
        <v>4970</v>
      </c>
      <c r="F4735" s="14" t="s">
        <v>67</v>
      </c>
      <c r="G4735" s="14" t="s">
        <v>67</v>
      </c>
      <c r="H4735" s="15">
        <v>1998</v>
      </c>
      <c r="I4735" s="15">
        <v>1</v>
      </c>
      <c r="J4735" s="15">
        <v>0</v>
      </c>
      <c r="K4735" s="15">
        <v>0</v>
      </c>
      <c r="L4735" s="16" t="s">
        <v>4956</v>
      </c>
      <c r="M4735" s="16"/>
      <c r="N4735" s="16" t="s">
        <v>2570</v>
      </c>
      <c r="O4735" s="17">
        <v>144</v>
      </c>
      <c r="P4735" s="17">
        <v>0</v>
      </c>
      <c r="Q4735" s="17">
        <v>0</v>
      </c>
      <c r="R4735" s="18" t="s">
        <v>33</v>
      </c>
      <c r="S4735" s="19">
        <v>60</v>
      </c>
      <c r="T4735" s="19">
        <v>110</v>
      </c>
      <c r="U4735" s="19">
        <v>2</v>
      </c>
      <c r="V4735" s="19">
        <v>0</v>
      </c>
      <c r="W4735" s="20">
        <v>0.22</v>
      </c>
      <c r="X4735" s="21">
        <v>31.68</v>
      </c>
      <c r="Y4735" s="22" t="s">
        <v>33</v>
      </c>
      <c r="Z4735" s="23" t="s">
        <v>62</v>
      </c>
      <c r="AA4735" s="24" t="s">
        <v>67</v>
      </c>
      <c r="AB4735" s="14" t="s">
        <v>67</v>
      </c>
      <c r="AC4735" s="14" t="s">
        <v>67</v>
      </c>
      <c r="AD4735" s="25"/>
      <c r="AE4735" s="26"/>
      <c r="AF4735" s="27"/>
      <c r="AG4735" s="162"/>
      <c r="AH4735" s="162"/>
      <c r="AI4735" s="162"/>
      <c r="AJ4735" s="162"/>
      <c r="AK4735" s="162"/>
      <c r="AL4735" s="162"/>
      <c r="AM4735" s="162"/>
      <c r="AN4735" s="162"/>
      <c r="AO4735" s="162"/>
    </row>
    <row r="4736" spans="1:41" s="309" customFormat="1" ht="16.5" customHeight="1">
      <c r="A4736" s="13" t="s">
        <v>4804</v>
      </c>
      <c r="B4736" s="13"/>
      <c r="C4736" s="189"/>
      <c r="D4736" s="13"/>
      <c r="E4736" s="14" t="s">
        <v>5237</v>
      </c>
      <c r="F4736" s="14" t="s">
        <v>5207</v>
      </c>
      <c r="G4736" s="14" t="s">
        <v>5207</v>
      </c>
      <c r="H4736" s="15">
        <v>2012</v>
      </c>
      <c r="I4736" s="15">
        <v>1</v>
      </c>
      <c r="J4736" s="15">
        <v>0</v>
      </c>
      <c r="K4736" s="15">
        <v>0</v>
      </c>
      <c r="L4736" s="16" t="s">
        <v>5229</v>
      </c>
      <c r="M4736" s="16"/>
      <c r="N4736" s="16" t="s">
        <v>2570</v>
      </c>
      <c r="O4736" s="17">
        <v>48</v>
      </c>
      <c r="P4736" s="17">
        <v>0</v>
      </c>
      <c r="Q4736" s="17">
        <v>0</v>
      </c>
      <c r="R4736" s="18" t="s">
        <v>33</v>
      </c>
      <c r="S4736" s="19">
        <v>60</v>
      </c>
      <c r="T4736" s="19">
        <v>110</v>
      </c>
      <c r="U4736" s="19">
        <v>6</v>
      </c>
      <c r="V4736" s="19">
        <v>0</v>
      </c>
      <c r="W4736" s="20">
        <v>0.66</v>
      </c>
      <c r="X4736" s="21">
        <v>31.68</v>
      </c>
      <c r="Y4736" s="22" t="s">
        <v>33</v>
      </c>
      <c r="Z4736" s="23" t="s">
        <v>62</v>
      </c>
      <c r="AA4736" s="24" t="s">
        <v>67</v>
      </c>
      <c r="AB4736" s="14" t="s">
        <v>67</v>
      </c>
      <c r="AC4736" s="14" t="s">
        <v>67</v>
      </c>
      <c r="AD4736" s="25"/>
      <c r="AE4736" s="26"/>
      <c r="AF4736" s="27"/>
      <c r="AG4736" s="162"/>
      <c r="AH4736" s="162"/>
      <c r="AI4736" s="162"/>
      <c r="AJ4736" s="162"/>
      <c r="AK4736" s="162"/>
      <c r="AL4736" s="162"/>
      <c r="AM4736" s="162"/>
      <c r="AN4736" s="162"/>
      <c r="AO4736" s="162"/>
    </row>
    <row r="4737" spans="1:41" s="309" customFormat="1" ht="16.5" customHeight="1">
      <c r="A4737" s="13" t="s">
        <v>4804</v>
      </c>
      <c r="B4737" s="13"/>
      <c r="C4737" s="189"/>
      <c r="D4737" s="13"/>
      <c r="E4737" s="14" t="s">
        <v>4962</v>
      </c>
      <c r="F4737" s="14" t="s">
        <v>4977</v>
      </c>
      <c r="G4737" s="14">
        <v>310</v>
      </c>
      <c r="H4737" s="15">
        <v>2009</v>
      </c>
      <c r="I4737" s="15">
        <v>1</v>
      </c>
      <c r="J4737" s="15">
        <v>0</v>
      </c>
      <c r="K4737" s="15">
        <v>0</v>
      </c>
      <c r="L4737" s="16" t="s">
        <v>4956</v>
      </c>
      <c r="M4737" s="16"/>
      <c r="N4737" s="16" t="s">
        <v>2570</v>
      </c>
      <c r="O4737" s="17">
        <v>144</v>
      </c>
      <c r="P4737" s="17">
        <v>0</v>
      </c>
      <c r="Q4737" s="17">
        <v>0</v>
      </c>
      <c r="R4737" s="18" t="s">
        <v>33</v>
      </c>
      <c r="S4737" s="19">
        <v>60</v>
      </c>
      <c r="T4737" s="19">
        <v>110</v>
      </c>
      <c r="U4737" s="19">
        <v>2</v>
      </c>
      <c r="V4737" s="19">
        <v>0</v>
      </c>
      <c r="W4737" s="20">
        <v>0.22</v>
      </c>
      <c r="X4737" s="21">
        <v>31.68</v>
      </c>
      <c r="Y4737" s="22" t="s">
        <v>33</v>
      </c>
      <c r="Z4737" s="23" t="s">
        <v>62</v>
      </c>
      <c r="AA4737" s="24" t="s">
        <v>67</v>
      </c>
      <c r="AB4737" s="14" t="s">
        <v>67</v>
      </c>
      <c r="AC4737" s="14" t="s">
        <v>67</v>
      </c>
      <c r="AD4737" s="25"/>
      <c r="AE4737" s="26"/>
      <c r="AF4737" s="27"/>
      <c r="AG4737" s="162"/>
      <c r="AH4737" s="162"/>
      <c r="AI4737" s="162"/>
      <c r="AJ4737" s="162"/>
      <c r="AK4737" s="162"/>
      <c r="AL4737" s="162"/>
      <c r="AM4737" s="162"/>
      <c r="AN4737" s="162"/>
      <c r="AO4737" s="162"/>
    </row>
    <row r="4738" spans="1:41" s="309" customFormat="1" ht="16.5" customHeight="1">
      <c r="A4738" s="13" t="s">
        <v>4804</v>
      </c>
      <c r="B4738" s="13"/>
      <c r="C4738" s="189"/>
      <c r="D4738" s="13"/>
      <c r="E4738" s="14" t="s">
        <v>4976</v>
      </c>
      <c r="F4738" s="14" t="s">
        <v>67</v>
      </c>
      <c r="G4738" s="14" t="s">
        <v>67</v>
      </c>
      <c r="H4738" s="15">
        <v>2007</v>
      </c>
      <c r="I4738" s="15">
        <v>1</v>
      </c>
      <c r="J4738" s="15">
        <v>0</v>
      </c>
      <c r="K4738" s="15">
        <v>0</v>
      </c>
      <c r="L4738" s="16" t="s">
        <v>4956</v>
      </c>
      <c r="M4738" s="16"/>
      <c r="N4738" s="16" t="s">
        <v>2570</v>
      </c>
      <c r="O4738" s="17">
        <v>144</v>
      </c>
      <c r="P4738" s="17">
        <v>0</v>
      </c>
      <c r="Q4738" s="17">
        <v>0</v>
      </c>
      <c r="R4738" s="18" t="s">
        <v>33</v>
      </c>
      <c r="S4738" s="19">
        <v>60</v>
      </c>
      <c r="T4738" s="19">
        <v>110</v>
      </c>
      <c r="U4738" s="19">
        <v>2</v>
      </c>
      <c r="V4738" s="19">
        <v>0</v>
      </c>
      <c r="W4738" s="20">
        <v>0.22</v>
      </c>
      <c r="X4738" s="21">
        <v>31.68</v>
      </c>
      <c r="Y4738" s="22" t="s">
        <v>33</v>
      </c>
      <c r="Z4738" s="23" t="s">
        <v>62</v>
      </c>
      <c r="AA4738" s="24" t="s">
        <v>67</v>
      </c>
      <c r="AB4738" s="14" t="s">
        <v>67</v>
      </c>
      <c r="AC4738" s="14" t="s">
        <v>67</v>
      </c>
      <c r="AD4738" s="25"/>
      <c r="AE4738" s="26"/>
      <c r="AF4738" s="27"/>
      <c r="AG4738" s="162"/>
      <c r="AH4738" s="162"/>
      <c r="AI4738" s="162"/>
      <c r="AJ4738" s="162"/>
      <c r="AK4738" s="162"/>
      <c r="AL4738" s="162"/>
      <c r="AM4738" s="162"/>
      <c r="AN4738" s="162"/>
      <c r="AO4738" s="162"/>
    </row>
    <row r="4739" spans="1:41" s="309" customFormat="1" ht="16.5" customHeight="1">
      <c r="A4739" s="13" t="s">
        <v>4804</v>
      </c>
      <c r="B4739" s="13"/>
      <c r="C4739" s="189"/>
      <c r="D4739" s="13"/>
      <c r="E4739" s="14" t="s">
        <v>424</v>
      </c>
      <c r="F4739" s="14" t="s">
        <v>4971</v>
      </c>
      <c r="G4739" s="14" t="s">
        <v>4972</v>
      </c>
      <c r="H4739" s="15">
        <v>1999</v>
      </c>
      <c r="I4739" s="15">
        <v>1</v>
      </c>
      <c r="J4739" s="15">
        <v>0</v>
      </c>
      <c r="K4739" s="15">
        <v>0</v>
      </c>
      <c r="L4739" s="16" t="s">
        <v>4956</v>
      </c>
      <c r="M4739" s="16"/>
      <c r="N4739" s="16" t="s">
        <v>2570</v>
      </c>
      <c r="O4739" s="17">
        <v>144</v>
      </c>
      <c r="P4739" s="17">
        <v>0</v>
      </c>
      <c r="Q4739" s="17">
        <v>0</v>
      </c>
      <c r="R4739" s="18" t="s">
        <v>33</v>
      </c>
      <c r="S4739" s="19">
        <v>60</v>
      </c>
      <c r="T4739" s="19">
        <v>110</v>
      </c>
      <c r="U4739" s="19">
        <v>2</v>
      </c>
      <c r="V4739" s="19">
        <v>0</v>
      </c>
      <c r="W4739" s="20">
        <v>0.22</v>
      </c>
      <c r="X4739" s="21">
        <v>31.68</v>
      </c>
      <c r="Y4739" s="22" t="s">
        <v>33</v>
      </c>
      <c r="Z4739" s="23" t="s">
        <v>62</v>
      </c>
      <c r="AA4739" s="24" t="s">
        <v>67</v>
      </c>
      <c r="AB4739" s="14" t="s">
        <v>67</v>
      </c>
      <c r="AC4739" s="14" t="s">
        <v>67</v>
      </c>
      <c r="AD4739" s="25"/>
      <c r="AE4739" s="26"/>
      <c r="AF4739" s="27"/>
      <c r="AG4739" s="162"/>
      <c r="AH4739" s="162"/>
      <c r="AI4739" s="162"/>
      <c r="AJ4739" s="162"/>
      <c r="AK4739" s="162"/>
      <c r="AL4739" s="162"/>
      <c r="AM4739" s="162"/>
      <c r="AN4739" s="162"/>
      <c r="AO4739" s="162"/>
    </row>
    <row r="4740" spans="1:41" s="309" customFormat="1" ht="16.5" customHeight="1">
      <c r="A4740" s="13" t="s">
        <v>4804</v>
      </c>
      <c r="B4740" s="13"/>
      <c r="C4740" s="189"/>
      <c r="D4740" s="13"/>
      <c r="E4740" s="14" t="s">
        <v>4966</v>
      </c>
      <c r="F4740" s="14" t="s">
        <v>67</v>
      </c>
      <c r="G4740" s="14" t="s">
        <v>67</v>
      </c>
      <c r="H4740" s="15">
        <v>1992</v>
      </c>
      <c r="I4740" s="15">
        <v>1</v>
      </c>
      <c r="J4740" s="15">
        <v>0</v>
      </c>
      <c r="K4740" s="15">
        <v>0</v>
      </c>
      <c r="L4740" s="16" t="s">
        <v>4956</v>
      </c>
      <c r="M4740" s="16"/>
      <c r="N4740" s="16" t="s">
        <v>2570</v>
      </c>
      <c r="O4740" s="17">
        <v>144</v>
      </c>
      <c r="P4740" s="17">
        <v>0</v>
      </c>
      <c r="Q4740" s="17">
        <v>0</v>
      </c>
      <c r="R4740" s="18" t="s">
        <v>33</v>
      </c>
      <c r="S4740" s="19">
        <v>60</v>
      </c>
      <c r="T4740" s="19">
        <v>110</v>
      </c>
      <c r="U4740" s="19">
        <v>2</v>
      </c>
      <c r="V4740" s="19">
        <v>0</v>
      </c>
      <c r="W4740" s="20">
        <v>0.22</v>
      </c>
      <c r="X4740" s="21">
        <v>31.68</v>
      </c>
      <c r="Y4740" s="22" t="s">
        <v>33</v>
      </c>
      <c r="Z4740" s="23" t="s">
        <v>62</v>
      </c>
      <c r="AA4740" s="24" t="s">
        <v>67</v>
      </c>
      <c r="AB4740" s="14" t="s">
        <v>67</v>
      </c>
      <c r="AC4740" s="14" t="s">
        <v>67</v>
      </c>
      <c r="AD4740" s="25"/>
      <c r="AE4740" s="26"/>
      <c r="AF4740" s="27"/>
      <c r="AG4740" s="162"/>
      <c r="AH4740" s="162"/>
      <c r="AI4740" s="162"/>
      <c r="AJ4740" s="162"/>
      <c r="AK4740" s="162"/>
      <c r="AL4740" s="162"/>
      <c r="AM4740" s="162"/>
      <c r="AN4740" s="162"/>
      <c r="AO4740" s="162"/>
    </row>
    <row r="4741" spans="1:41" s="309" customFormat="1" ht="16.5" customHeight="1">
      <c r="A4741" s="13" t="s">
        <v>4804</v>
      </c>
      <c r="B4741" s="13"/>
      <c r="C4741" s="189"/>
      <c r="D4741" s="13"/>
      <c r="E4741" s="14" t="s">
        <v>4967</v>
      </c>
      <c r="F4741" s="14" t="s">
        <v>4968</v>
      </c>
      <c r="G4741" s="14" t="s">
        <v>4969</v>
      </c>
      <c r="H4741" s="15">
        <v>1992</v>
      </c>
      <c r="I4741" s="15">
        <v>1</v>
      </c>
      <c r="J4741" s="15">
        <v>0</v>
      </c>
      <c r="K4741" s="15">
        <v>0</v>
      </c>
      <c r="L4741" s="16" t="s">
        <v>4956</v>
      </c>
      <c r="M4741" s="16"/>
      <c r="N4741" s="16" t="s">
        <v>2570</v>
      </c>
      <c r="O4741" s="17">
        <v>144</v>
      </c>
      <c r="P4741" s="17">
        <v>0</v>
      </c>
      <c r="Q4741" s="17">
        <v>0</v>
      </c>
      <c r="R4741" s="18" t="s">
        <v>33</v>
      </c>
      <c r="S4741" s="19">
        <v>60</v>
      </c>
      <c r="T4741" s="19">
        <v>110</v>
      </c>
      <c r="U4741" s="19">
        <v>2</v>
      </c>
      <c r="V4741" s="19">
        <v>0</v>
      </c>
      <c r="W4741" s="20">
        <v>0.22</v>
      </c>
      <c r="X4741" s="21">
        <v>31.68</v>
      </c>
      <c r="Y4741" s="22" t="s">
        <v>33</v>
      </c>
      <c r="Z4741" s="23" t="s">
        <v>62</v>
      </c>
      <c r="AA4741" s="24" t="s">
        <v>67</v>
      </c>
      <c r="AB4741" s="14" t="s">
        <v>67</v>
      </c>
      <c r="AC4741" s="14" t="s">
        <v>67</v>
      </c>
      <c r="AD4741" s="25"/>
      <c r="AE4741" s="26"/>
      <c r="AF4741" s="27"/>
      <c r="AG4741" s="162"/>
      <c r="AH4741" s="162"/>
      <c r="AI4741" s="162"/>
      <c r="AJ4741" s="162"/>
      <c r="AK4741" s="162"/>
      <c r="AL4741" s="162"/>
      <c r="AM4741" s="162"/>
      <c r="AN4741" s="162"/>
      <c r="AO4741" s="162"/>
    </row>
    <row r="4742" spans="1:41" s="309" customFormat="1" ht="16.5" customHeight="1">
      <c r="A4742" s="13" t="s">
        <v>4804</v>
      </c>
      <c r="B4742" s="13"/>
      <c r="C4742" s="189"/>
      <c r="D4742" s="13"/>
      <c r="E4742" s="14" t="s">
        <v>443</v>
      </c>
      <c r="F4742" s="14" t="s">
        <v>67</v>
      </c>
      <c r="G4742" s="14" t="s">
        <v>67</v>
      </c>
      <c r="H4742" s="15">
        <v>1998</v>
      </c>
      <c r="I4742" s="15">
        <v>1</v>
      </c>
      <c r="J4742" s="15">
        <v>0</v>
      </c>
      <c r="K4742" s="15">
        <v>0</v>
      </c>
      <c r="L4742" s="16" t="s">
        <v>4956</v>
      </c>
      <c r="M4742" s="16"/>
      <c r="N4742" s="16" t="s">
        <v>2570</v>
      </c>
      <c r="O4742" s="17">
        <v>144</v>
      </c>
      <c r="P4742" s="17">
        <v>0</v>
      </c>
      <c r="Q4742" s="17">
        <v>0</v>
      </c>
      <c r="R4742" s="18" t="s">
        <v>33</v>
      </c>
      <c r="S4742" s="19">
        <v>60</v>
      </c>
      <c r="T4742" s="19">
        <v>110</v>
      </c>
      <c r="U4742" s="19">
        <v>2</v>
      </c>
      <c r="V4742" s="19">
        <v>0</v>
      </c>
      <c r="W4742" s="20">
        <v>0.22</v>
      </c>
      <c r="X4742" s="21">
        <v>31.68</v>
      </c>
      <c r="Y4742" s="22" t="s">
        <v>33</v>
      </c>
      <c r="Z4742" s="23" t="s">
        <v>62</v>
      </c>
      <c r="AA4742" s="24" t="s">
        <v>67</v>
      </c>
      <c r="AB4742" s="14" t="s">
        <v>67</v>
      </c>
      <c r="AC4742" s="14" t="s">
        <v>67</v>
      </c>
      <c r="AD4742" s="25"/>
      <c r="AE4742" s="26"/>
      <c r="AF4742" s="27"/>
      <c r="AG4742" s="162"/>
      <c r="AH4742" s="162"/>
      <c r="AI4742" s="162"/>
      <c r="AJ4742" s="162"/>
      <c r="AK4742" s="162"/>
      <c r="AL4742" s="162"/>
      <c r="AM4742" s="162"/>
      <c r="AN4742" s="162"/>
      <c r="AO4742" s="162"/>
    </row>
    <row r="4743" spans="1:41" s="309" customFormat="1" ht="16.5" customHeight="1">
      <c r="A4743" s="13" t="s">
        <v>4804</v>
      </c>
      <c r="B4743" s="13"/>
      <c r="C4743" s="189"/>
      <c r="D4743" s="13"/>
      <c r="E4743" s="14" t="s">
        <v>987</v>
      </c>
      <c r="F4743" s="14" t="s">
        <v>500</v>
      </c>
      <c r="G4743" s="14" t="s">
        <v>5209</v>
      </c>
      <c r="H4743" s="15">
        <v>2000</v>
      </c>
      <c r="I4743" s="15">
        <v>1</v>
      </c>
      <c r="J4743" s="15">
        <v>0</v>
      </c>
      <c r="K4743" s="15">
        <v>0</v>
      </c>
      <c r="L4743" s="16" t="s">
        <v>5192</v>
      </c>
      <c r="M4743" s="16"/>
      <c r="N4743" s="16" t="s">
        <v>2570</v>
      </c>
      <c r="O4743" s="17">
        <v>144</v>
      </c>
      <c r="P4743" s="17">
        <v>0</v>
      </c>
      <c r="Q4743" s="17">
        <v>0</v>
      </c>
      <c r="R4743" s="18" t="s">
        <v>33</v>
      </c>
      <c r="S4743" s="19">
        <v>60</v>
      </c>
      <c r="T4743" s="19">
        <v>110</v>
      </c>
      <c r="U4743" s="19">
        <v>2</v>
      </c>
      <c r="V4743" s="19">
        <v>0</v>
      </c>
      <c r="W4743" s="20">
        <v>0.22</v>
      </c>
      <c r="X4743" s="21">
        <v>31.68</v>
      </c>
      <c r="Y4743" s="22" t="s">
        <v>33</v>
      </c>
      <c r="Z4743" s="23" t="s">
        <v>9052</v>
      </c>
      <c r="AA4743" s="24" t="s">
        <v>67</v>
      </c>
      <c r="AB4743" s="14" t="s">
        <v>67</v>
      </c>
      <c r="AC4743" s="14" t="s">
        <v>67</v>
      </c>
      <c r="AD4743" s="25"/>
      <c r="AE4743" s="26"/>
      <c r="AF4743" s="27"/>
      <c r="AG4743" s="162"/>
      <c r="AH4743" s="162"/>
      <c r="AI4743" s="162"/>
      <c r="AJ4743" s="162"/>
      <c r="AK4743" s="162"/>
      <c r="AL4743" s="162"/>
      <c r="AM4743" s="162"/>
      <c r="AN4743" s="162"/>
      <c r="AO4743" s="162"/>
    </row>
    <row r="4744" spans="1:41" s="309" customFormat="1" ht="16.5" customHeight="1">
      <c r="A4744" s="13" t="s">
        <v>4804</v>
      </c>
      <c r="B4744" s="13"/>
      <c r="C4744" s="189"/>
      <c r="D4744" s="13"/>
      <c r="E4744" s="14" t="s">
        <v>513</v>
      </c>
      <c r="F4744" s="14" t="s">
        <v>67</v>
      </c>
      <c r="G4744" s="14" t="s">
        <v>67</v>
      </c>
      <c r="H4744" s="15">
        <v>2006</v>
      </c>
      <c r="I4744" s="15">
        <v>1</v>
      </c>
      <c r="J4744" s="15">
        <v>0</v>
      </c>
      <c r="K4744" s="15">
        <v>0</v>
      </c>
      <c r="L4744" s="16" t="s">
        <v>5076</v>
      </c>
      <c r="M4744" s="16"/>
      <c r="N4744" s="16" t="s">
        <v>2570</v>
      </c>
      <c r="O4744" s="17">
        <v>20</v>
      </c>
      <c r="P4744" s="17">
        <v>16</v>
      </c>
      <c r="Q4744" s="17">
        <v>5</v>
      </c>
      <c r="R4744" s="18" t="s">
        <v>33</v>
      </c>
      <c r="S4744" s="19">
        <v>60</v>
      </c>
      <c r="T4744" s="19">
        <v>220</v>
      </c>
      <c r="U4744" s="19">
        <v>7</v>
      </c>
      <c r="V4744" s="19">
        <v>0</v>
      </c>
      <c r="W4744" s="20">
        <v>1.54</v>
      </c>
      <c r="X4744" s="21">
        <v>32.032000000000004</v>
      </c>
      <c r="Y4744" s="22" t="s">
        <v>33</v>
      </c>
      <c r="Z4744" s="23" t="s">
        <v>62</v>
      </c>
      <c r="AA4744" s="24" t="s">
        <v>67</v>
      </c>
      <c r="AB4744" s="14" t="s">
        <v>67</v>
      </c>
      <c r="AC4744" s="14" t="s">
        <v>67</v>
      </c>
      <c r="AD4744" s="25"/>
      <c r="AE4744" s="26"/>
      <c r="AF4744" s="27"/>
      <c r="AG4744" s="162"/>
      <c r="AH4744" s="162"/>
      <c r="AI4744" s="162"/>
      <c r="AJ4744" s="162"/>
      <c r="AK4744" s="162"/>
      <c r="AL4744" s="162"/>
      <c r="AM4744" s="162"/>
      <c r="AN4744" s="162"/>
      <c r="AO4744" s="162"/>
    </row>
    <row r="4745" spans="1:41" s="309" customFormat="1" ht="16.5" customHeight="1">
      <c r="A4745" s="13" t="s">
        <v>4804</v>
      </c>
      <c r="B4745" s="13"/>
      <c r="C4745" s="189"/>
      <c r="D4745" s="13"/>
      <c r="E4745" s="14" t="s">
        <v>5025</v>
      </c>
      <c r="F4745" s="14" t="s">
        <v>34</v>
      </c>
      <c r="G4745" s="14" t="s">
        <v>5026</v>
      </c>
      <c r="H4745" s="15">
        <v>2018</v>
      </c>
      <c r="I4745" s="15">
        <v>1</v>
      </c>
      <c r="J4745" s="15">
        <v>0</v>
      </c>
      <c r="K4745" s="15">
        <v>0</v>
      </c>
      <c r="L4745" s="16" t="s">
        <v>5023</v>
      </c>
      <c r="M4745" s="16"/>
      <c r="N4745" s="16" t="s">
        <v>2570</v>
      </c>
      <c r="O4745" s="17">
        <v>20</v>
      </c>
      <c r="P4745" s="17">
        <v>0</v>
      </c>
      <c r="Q4745" s="17">
        <v>0</v>
      </c>
      <c r="R4745" s="18" t="s">
        <v>33</v>
      </c>
      <c r="S4745" s="19">
        <v>60</v>
      </c>
      <c r="T4745" s="19">
        <v>220</v>
      </c>
      <c r="U4745" s="19">
        <v>7.3272727272727272</v>
      </c>
      <c r="V4745" s="19">
        <v>0</v>
      </c>
      <c r="W4745" s="20">
        <v>1.6120000000000001</v>
      </c>
      <c r="X4745" s="21">
        <v>32.24</v>
      </c>
      <c r="Y4745" s="22" t="s">
        <v>33</v>
      </c>
      <c r="Z4745" s="23" t="s">
        <v>62</v>
      </c>
      <c r="AA4745" s="24" t="s">
        <v>67</v>
      </c>
      <c r="AB4745" s="14" t="s">
        <v>67</v>
      </c>
      <c r="AC4745" s="14" t="s">
        <v>67</v>
      </c>
      <c r="AD4745" s="25"/>
      <c r="AE4745" s="26"/>
      <c r="AF4745" s="27"/>
      <c r="AG4745" s="162"/>
      <c r="AH4745" s="162"/>
      <c r="AI4745" s="162"/>
      <c r="AJ4745" s="162"/>
      <c r="AK4745" s="162"/>
      <c r="AL4745" s="162"/>
      <c r="AM4745" s="162"/>
      <c r="AN4745" s="162"/>
      <c r="AO4745" s="162"/>
    </row>
    <row r="4746" spans="1:41" s="309" customFormat="1" ht="16.5" customHeight="1">
      <c r="A4746" s="13" t="s">
        <v>4804</v>
      </c>
      <c r="B4746" s="13"/>
      <c r="C4746" s="189"/>
      <c r="D4746" s="13"/>
      <c r="E4746" s="14" t="s">
        <v>4823</v>
      </c>
      <c r="F4746" s="14" t="s">
        <v>67</v>
      </c>
      <c r="G4746" s="14" t="s">
        <v>67</v>
      </c>
      <c r="H4746" s="15">
        <v>2003</v>
      </c>
      <c r="I4746" s="15">
        <v>1</v>
      </c>
      <c r="J4746" s="15">
        <v>0</v>
      </c>
      <c r="K4746" s="15">
        <v>0</v>
      </c>
      <c r="L4746" s="16" t="s">
        <v>5096</v>
      </c>
      <c r="M4746" s="16"/>
      <c r="N4746" s="16" t="s">
        <v>2570</v>
      </c>
      <c r="O4746" s="17">
        <v>100</v>
      </c>
      <c r="P4746" s="17">
        <v>0</v>
      </c>
      <c r="Q4746" s="17">
        <v>0</v>
      </c>
      <c r="R4746" s="18" t="s">
        <v>33</v>
      </c>
      <c r="S4746" s="19">
        <v>60</v>
      </c>
      <c r="T4746" s="19">
        <v>110</v>
      </c>
      <c r="U4746" s="19">
        <v>3</v>
      </c>
      <c r="V4746" s="19">
        <v>0</v>
      </c>
      <c r="W4746" s="20">
        <v>0.33</v>
      </c>
      <c r="X4746" s="21">
        <v>33</v>
      </c>
      <c r="Y4746" s="22" t="s">
        <v>33</v>
      </c>
      <c r="Z4746" s="23" t="s">
        <v>62</v>
      </c>
      <c r="AA4746" s="24" t="s">
        <v>67</v>
      </c>
      <c r="AB4746" s="14" t="s">
        <v>67</v>
      </c>
      <c r="AC4746" s="14" t="s">
        <v>67</v>
      </c>
      <c r="AD4746" s="25"/>
      <c r="AE4746" s="26"/>
      <c r="AF4746" s="27"/>
      <c r="AG4746" s="162"/>
      <c r="AH4746" s="162"/>
      <c r="AI4746" s="162"/>
      <c r="AJ4746" s="162"/>
      <c r="AK4746" s="162"/>
      <c r="AL4746" s="162"/>
      <c r="AM4746" s="162"/>
      <c r="AN4746" s="162"/>
      <c r="AO4746" s="162"/>
    </row>
    <row r="4747" spans="1:41" s="309" customFormat="1" ht="16.5" customHeight="1">
      <c r="A4747" s="13" t="s">
        <v>4804</v>
      </c>
      <c r="B4747" s="13"/>
      <c r="C4747" s="189"/>
      <c r="D4747" s="13"/>
      <c r="E4747" s="14" t="s">
        <v>5162</v>
      </c>
      <c r="F4747" s="14" t="s">
        <v>5163</v>
      </c>
      <c r="G4747" s="14" t="s">
        <v>5164</v>
      </c>
      <c r="H4747" s="15">
        <v>2004</v>
      </c>
      <c r="I4747" s="15">
        <v>1</v>
      </c>
      <c r="J4747" s="15">
        <v>0</v>
      </c>
      <c r="K4747" s="15">
        <v>0</v>
      </c>
      <c r="L4747" s="16" t="s">
        <v>5157</v>
      </c>
      <c r="M4747" s="16"/>
      <c r="N4747" s="16" t="s">
        <v>2570</v>
      </c>
      <c r="O4747" s="17">
        <v>30</v>
      </c>
      <c r="P4747" s="17">
        <v>0</v>
      </c>
      <c r="Q4747" s="17">
        <v>0</v>
      </c>
      <c r="R4747" s="18" t="s">
        <v>33</v>
      </c>
      <c r="S4747" s="19">
        <v>60</v>
      </c>
      <c r="T4747" s="19">
        <v>110</v>
      </c>
      <c r="U4747" s="19">
        <v>10</v>
      </c>
      <c r="V4747" s="19">
        <v>0</v>
      </c>
      <c r="W4747" s="20">
        <v>1.1000000000000001</v>
      </c>
      <c r="X4747" s="21">
        <v>33</v>
      </c>
      <c r="Y4747" s="22" t="s">
        <v>33</v>
      </c>
      <c r="Z4747" s="23" t="s">
        <v>62</v>
      </c>
      <c r="AA4747" s="24" t="s">
        <v>67</v>
      </c>
      <c r="AB4747" s="14" t="s">
        <v>67</v>
      </c>
      <c r="AC4747" s="14" t="s">
        <v>67</v>
      </c>
      <c r="AD4747" s="25"/>
      <c r="AE4747" s="26"/>
      <c r="AF4747" s="27"/>
      <c r="AG4747" s="162"/>
      <c r="AH4747" s="162"/>
      <c r="AI4747" s="162"/>
      <c r="AJ4747" s="162"/>
      <c r="AK4747" s="162"/>
      <c r="AL4747" s="162"/>
      <c r="AM4747" s="162"/>
      <c r="AN4747" s="162"/>
      <c r="AO4747" s="162"/>
    </row>
    <row r="4748" spans="1:41" s="309" customFormat="1" ht="16.5" customHeight="1">
      <c r="A4748" s="13" t="s">
        <v>4804</v>
      </c>
      <c r="B4748" s="13"/>
      <c r="C4748" s="189"/>
      <c r="D4748" s="13"/>
      <c r="E4748" s="14" t="s">
        <v>5101</v>
      </c>
      <c r="F4748" s="14" t="s">
        <v>67</v>
      </c>
      <c r="G4748" s="14" t="s">
        <v>67</v>
      </c>
      <c r="H4748" s="15">
        <v>2007</v>
      </c>
      <c r="I4748" s="15">
        <v>1</v>
      </c>
      <c r="J4748" s="15">
        <v>0</v>
      </c>
      <c r="K4748" s="15">
        <v>0</v>
      </c>
      <c r="L4748" s="16" t="s">
        <v>5096</v>
      </c>
      <c r="M4748" s="16"/>
      <c r="N4748" s="16" t="s">
        <v>2570</v>
      </c>
      <c r="O4748" s="17">
        <v>100</v>
      </c>
      <c r="P4748" s="17">
        <v>0</v>
      </c>
      <c r="Q4748" s="17">
        <v>0</v>
      </c>
      <c r="R4748" s="18" t="s">
        <v>33</v>
      </c>
      <c r="S4748" s="19">
        <v>60</v>
      </c>
      <c r="T4748" s="19">
        <v>110</v>
      </c>
      <c r="U4748" s="19">
        <v>3</v>
      </c>
      <c r="V4748" s="19">
        <v>0</v>
      </c>
      <c r="W4748" s="20">
        <v>0.33</v>
      </c>
      <c r="X4748" s="21">
        <v>33</v>
      </c>
      <c r="Y4748" s="22" t="s">
        <v>33</v>
      </c>
      <c r="Z4748" s="23" t="s">
        <v>62</v>
      </c>
      <c r="AA4748" s="24" t="s">
        <v>67</v>
      </c>
      <c r="AB4748" s="14" t="s">
        <v>67</v>
      </c>
      <c r="AC4748" s="14" t="s">
        <v>67</v>
      </c>
      <c r="AD4748" s="25"/>
      <c r="AE4748" s="26"/>
      <c r="AF4748" s="27"/>
      <c r="AG4748" s="162"/>
      <c r="AH4748" s="162"/>
      <c r="AI4748" s="162"/>
      <c r="AJ4748" s="162"/>
      <c r="AK4748" s="162"/>
      <c r="AL4748" s="162"/>
      <c r="AM4748" s="162"/>
      <c r="AN4748" s="162"/>
      <c r="AO4748" s="162"/>
    </row>
    <row r="4749" spans="1:41" s="309" customFormat="1" ht="16.5" customHeight="1">
      <c r="A4749" s="13" t="s">
        <v>4804</v>
      </c>
      <c r="B4749" s="13"/>
      <c r="C4749" s="189"/>
      <c r="D4749" s="13"/>
      <c r="E4749" s="14" t="s">
        <v>879</v>
      </c>
      <c r="F4749" s="14" t="s">
        <v>67</v>
      </c>
      <c r="G4749" s="14" t="s">
        <v>67</v>
      </c>
      <c r="H4749" s="15">
        <v>2003</v>
      </c>
      <c r="I4749" s="15">
        <v>1</v>
      </c>
      <c r="J4749" s="15">
        <v>0</v>
      </c>
      <c r="K4749" s="15">
        <v>0</v>
      </c>
      <c r="L4749" s="16" t="s">
        <v>5059</v>
      </c>
      <c r="M4749" s="16"/>
      <c r="N4749" s="16" t="s">
        <v>2570</v>
      </c>
      <c r="O4749" s="17">
        <v>100</v>
      </c>
      <c r="P4749" s="17">
        <v>0</v>
      </c>
      <c r="Q4749" s="17">
        <v>0</v>
      </c>
      <c r="R4749" s="18" t="s">
        <v>33</v>
      </c>
      <c r="S4749" s="19">
        <v>60</v>
      </c>
      <c r="T4749" s="19">
        <v>110</v>
      </c>
      <c r="U4749" s="19">
        <v>3</v>
      </c>
      <c r="V4749" s="19">
        <v>0</v>
      </c>
      <c r="W4749" s="20">
        <v>0.33</v>
      </c>
      <c r="X4749" s="21">
        <v>33</v>
      </c>
      <c r="Y4749" s="22" t="s">
        <v>33</v>
      </c>
      <c r="Z4749" s="23" t="s">
        <v>62</v>
      </c>
      <c r="AA4749" s="24" t="s">
        <v>67</v>
      </c>
      <c r="AB4749" s="14" t="s">
        <v>67</v>
      </c>
      <c r="AC4749" s="14" t="s">
        <v>67</v>
      </c>
      <c r="AD4749" s="25"/>
      <c r="AE4749" s="26"/>
      <c r="AF4749" s="27"/>
      <c r="AG4749" s="162"/>
      <c r="AH4749" s="162"/>
      <c r="AI4749" s="162"/>
      <c r="AJ4749" s="162"/>
      <c r="AK4749" s="162"/>
      <c r="AL4749" s="162"/>
      <c r="AM4749" s="162"/>
      <c r="AN4749" s="162"/>
      <c r="AO4749" s="162"/>
    </row>
    <row r="4750" spans="1:41" s="309" customFormat="1" ht="16.5" customHeight="1">
      <c r="A4750" s="13" t="s">
        <v>4804</v>
      </c>
      <c r="B4750" s="13"/>
      <c r="C4750" s="189"/>
      <c r="D4750" s="13"/>
      <c r="E4750" s="14" t="s">
        <v>4839</v>
      </c>
      <c r="F4750" s="14" t="s">
        <v>1792</v>
      </c>
      <c r="G4750" s="14" t="s">
        <v>4840</v>
      </c>
      <c r="H4750" s="15">
        <v>2009</v>
      </c>
      <c r="I4750" s="15">
        <v>1</v>
      </c>
      <c r="J4750" s="15">
        <v>0</v>
      </c>
      <c r="K4750" s="15">
        <v>0</v>
      </c>
      <c r="L4750" s="16" t="s">
        <v>4805</v>
      </c>
      <c r="M4750" s="16"/>
      <c r="N4750" s="16" t="s">
        <v>2570</v>
      </c>
      <c r="O4750" s="17">
        <v>150</v>
      </c>
      <c r="P4750" s="17">
        <v>0</v>
      </c>
      <c r="Q4750" s="17">
        <v>0</v>
      </c>
      <c r="R4750" s="18" t="s">
        <v>33</v>
      </c>
      <c r="S4750" s="19">
        <v>60</v>
      </c>
      <c r="T4750" s="19">
        <v>110</v>
      </c>
      <c r="U4750" s="19">
        <v>2</v>
      </c>
      <c r="V4750" s="19">
        <v>0</v>
      </c>
      <c r="W4750" s="20">
        <v>0.22</v>
      </c>
      <c r="X4750" s="21">
        <v>33</v>
      </c>
      <c r="Y4750" s="22" t="s">
        <v>33</v>
      </c>
      <c r="Z4750" s="23" t="s">
        <v>62</v>
      </c>
      <c r="AA4750" s="24" t="s">
        <v>67</v>
      </c>
      <c r="AB4750" s="14" t="s">
        <v>67</v>
      </c>
      <c r="AC4750" s="14" t="s">
        <v>67</v>
      </c>
      <c r="AD4750" s="25"/>
      <c r="AE4750" s="26"/>
      <c r="AF4750" s="27"/>
      <c r="AG4750" s="162"/>
      <c r="AH4750" s="162"/>
      <c r="AI4750" s="162"/>
      <c r="AJ4750" s="162"/>
      <c r="AK4750" s="162"/>
      <c r="AL4750" s="162"/>
      <c r="AM4750" s="162"/>
      <c r="AN4750" s="162"/>
      <c r="AO4750" s="162"/>
    </row>
    <row r="4751" spans="1:41" s="309" customFormat="1" ht="16.5" customHeight="1">
      <c r="A4751" s="13" t="s">
        <v>4804</v>
      </c>
      <c r="B4751" s="13"/>
      <c r="C4751" s="189"/>
      <c r="D4751" s="13"/>
      <c r="E4751" s="14" t="s">
        <v>1168</v>
      </c>
      <c r="F4751" s="14" t="s">
        <v>67</v>
      </c>
      <c r="G4751" s="14" t="s">
        <v>67</v>
      </c>
      <c r="H4751" s="15">
        <v>2002</v>
      </c>
      <c r="I4751" s="15">
        <v>1</v>
      </c>
      <c r="J4751" s="15">
        <v>0</v>
      </c>
      <c r="K4751" s="15">
        <v>0</v>
      </c>
      <c r="L4751" s="16" t="s">
        <v>5119</v>
      </c>
      <c r="M4751" s="16"/>
      <c r="N4751" s="16" t="s">
        <v>2570</v>
      </c>
      <c r="O4751" s="17">
        <v>30</v>
      </c>
      <c r="P4751" s="17">
        <v>0</v>
      </c>
      <c r="Q4751" s="17">
        <v>0</v>
      </c>
      <c r="R4751" s="18" t="s">
        <v>33</v>
      </c>
      <c r="S4751" s="19">
        <v>60</v>
      </c>
      <c r="T4751" s="19">
        <v>110</v>
      </c>
      <c r="U4751" s="19">
        <v>10</v>
      </c>
      <c r="V4751" s="19">
        <v>0</v>
      </c>
      <c r="W4751" s="20">
        <v>1.1000000000000001</v>
      </c>
      <c r="X4751" s="21">
        <v>33</v>
      </c>
      <c r="Y4751" s="22" t="s">
        <v>33</v>
      </c>
      <c r="Z4751" s="23" t="s">
        <v>9052</v>
      </c>
      <c r="AA4751" s="24" t="s">
        <v>67</v>
      </c>
      <c r="AB4751" s="14" t="s">
        <v>67</v>
      </c>
      <c r="AC4751" s="14" t="s">
        <v>67</v>
      </c>
      <c r="AD4751" s="25"/>
      <c r="AE4751" s="26"/>
      <c r="AF4751" s="27"/>
      <c r="AG4751" s="162"/>
      <c r="AH4751" s="162"/>
      <c r="AI4751" s="162"/>
      <c r="AJ4751" s="162"/>
      <c r="AK4751" s="162"/>
      <c r="AL4751" s="162"/>
      <c r="AM4751" s="162"/>
      <c r="AN4751" s="162"/>
      <c r="AO4751" s="162"/>
    </row>
    <row r="4752" spans="1:41" s="309" customFormat="1" ht="16.5" customHeight="1">
      <c r="A4752" s="13" t="s">
        <v>4804</v>
      </c>
      <c r="B4752" s="13"/>
      <c r="C4752" s="189"/>
      <c r="D4752" s="13"/>
      <c r="E4752" s="14" t="s">
        <v>1168</v>
      </c>
      <c r="F4752" s="14" t="s">
        <v>67</v>
      </c>
      <c r="G4752" s="14" t="s">
        <v>67</v>
      </c>
      <c r="H4752" s="15">
        <v>2002</v>
      </c>
      <c r="I4752" s="15">
        <v>1</v>
      </c>
      <c r="J4752" s="15">
        <v>0</v>
      </c>
      <c r="K4752" s="15">
        <v>0</v>
      </c>
      <c r="L4752" s="16" t="s">
        <v>5119</v>
      </c>
      <c r="M4752" s="16"/>
      <c r="N4752" s="16" t="s">
        <v>2570</v>
      </c>
      <c r="O4752" s="17">
        <v>30</v>
      </c>
      <c r="P4752" s="17">
        <v>0</v>
      </c>
      <c r="Q4752" s="17">
        <v>0</v>
      </c>
      <c r="R4752" s="18" t="s">
        <v>33</v>
      </c>
      <c r="S4752" s="19">
        <v>60</v>
      </c>
      <c r="T4752" s="19">
        <v>110</v>
      </c>
      <c r="U4752" s="19">
        <v>10</v>
      </c>
      <c r="V4752" s="19">
        <v>0</v>
      </c>
      <c r="W4752" s="20">
        <v>1.1000000000000001</v>
      </c>
      <c r="X4752" s="21">
        <v>33</v>
      </c>
      <c r="Y4752" s="22" t="s">
        <v>33</v>
      </c>
      <c r="Z4752" s="23" t="s">
        <v>9052</v>
      </c>
      <c r="AA4752" s="24" t="s">
        <v>67</v>
      </c>
      <c r="AB4752" s="14" t="s">
        <v>67</v>
      </c>
      <c r="AC4752" s="14" t="s">
        <v>67</v>
      </c>
      <c r="AD4752" s="25"/>
      <c r="AE4752" s="26"/>
      <c r="AF4752" s="27"/>
      <c r="AG4752" s="162"/>
      <c r="AH4752" s="162"/>
      <c r="AI4752" s="162"/>
      <c r="AJ4752" s="162"/>
      <c r="AK4752" s="162"/>
      <c r="AL4752" s="162"/>
      <c r="AM4752" s="162"/>
      <c r="AN4752" s="162"/>
      <c r="AO4752" s="162"/>
    </row>
    <row r="4753" spans="1:41" s="309" customFormat="1" ht="16.5" customHeight="1">
      <c r="A4753" s="13" t="s">
        <v>4804</v>
      </c>
      <c r="B4753" s="13"/>
      <c r="C4753" s="189"/>
      <c r="D4753" s="13"/>
      <c r="E4753" s="14" t="s">
        <v>4998</v>
      </c>
      <c r="F4753" s="14" t="s">
        <v>4821</v>
      </c>
      <c r="G4753" s="14" t="s">
        <v>5118</v>
      </c>
      <c r="H4753" s="15">
        <v>2013</v>
      </c>
      <c r="I4753" s="15">
        <v>1</v>
      </c>
      <c r="J4753" s="15">
        <v>0</v>
      </c>
      <c r="K4753" s="15">
        <v>0</v>
      </c>
      <c r="L4753" s="16" t="s">
        <v>5113</v>
      </c>
      <c r="M4753" s="16"/>
      <c r="N4753" s="16" t="s">
        <v>2570</v>
      </c>
      <c r="O4753" s="17">
        <v>150</v>
      </c>
      <c r="P4753" s="17">
        <v>0</v>
      </c>
      <c r="Q4753" s="17">
        <v>0</v>
      </c>
      <c r="R4753" s="18" t="s">
        <v>33</v>
      </c>
      <c r="S4753" s="19">
        <v>60</v>
      </c>
      <c r="T4753" s="19">
        <v>110</v>
      </c>
      <c r="U4753" s="19">
        <v>2</v>
      </c>
      <c r="V4753" s="19">
        <v>0</v>
      </c>
      <c r="W4753" s="20">
        <v>0.22</v>
      </c>
      <c r="X4753" s="21">
        <v>33</v>
      </c>
      <c r="Y4753" s="22" t="s">
        <v>33</v>
      </c>
      <c r="Z4753" s="23" t="s">
        <v>9052</v>
      </c>
      <c r="AA4753" s="24" t="s">
        <v>67</v>
      </c>
      <c r="AB4753" s="14" t="s">
        <v>67</v>
      </c>
      <c r="AC4753" s="14" t="s">
        <v>67</v>
      </c>
      <c r="AD4753" s="25"/>
      <c r="AE4753" s="26"/>
      <c r="AF4753" s="27"/>
      <c r="AG4753" s="162"/>
      <c r="AH4753" s="162"/>
      <c r="AI4753" s="162"/>
      <c r="AJ4753" s="162"/>
      <c r="AK4753" s="162"/>
      <c r="AL4753" s="162"/>
      <c r="AM4753" s="162"/>
      <c r="AN4753" s="162"/>
      <c r="AO4753" s="162"/>
    </row>
    <row r="4754" spans="1:41" s="309" customFormat="1" ht="16.5" customHeight="1">
      <c r="A4754" s="13" t="s">
        <v>4804</v>
      </c>
      <c r="B4754" s="13"/>
      <c r="C4754" s="189"/>
      <c r="D4754" s="13"/>
      <c r="E4754" s="14" t="s">
        <v>4838</v>
      </c>
      <c r="F4754" s="14" t="s">
        <v>67</v>
      </c>
      <c r="G4754" s="14" t="s">
        <v>67</v>
      </c>
      <c r="H4754" s="15">
        <v>2001</v>
      </c>
      <c r="I4754" s="15">
        <v>1</v>
      </c>
      <c r="J4754" s="15">
        <v>0</v>
      </c>
      <c r="K4754" s="15">
        <v>0</v>
      </c>
      <c r="L4754" s="16" t="s">
        <v>4805</v>
      </c>
      <c r="M4754" s="16"/>
      <c r="N4754" s="16" t="s">
        <v>2570</v>
      </c>
      <c r="O4754" s="17">
        <v>10</v>
      </c>
      <c r="P4754" s="17">
        <v>0</v>
      </c>
      <c r="Q4754" s="17">
        <v>0</v>
      </c>
      <c r="R4754" s="18" t="s">
        <v>33</v>
      </c>
      <c r="S4754" s="19">
        <v>60</v>
      </c>
      <c r="T4754" s="19">
        <v>220</v>
      </c>
      <c r="U4754" s="19">
        <v>15</v>
      </c>
      <c r="V4754" s="19">
        <v>0</v>
      </c>
      <c r="W4754" s="20">
        <v>3.3</v>
      </c>
      <c r="X4754" s="21">
        <v>33</v>
      </c>
      <c r="Y4754" s="22" t="s">
        <v>33</v>
      </c>
      <c r="Z4754" s="23" t="s">
        <v>9052</v>
      </c>
      <c r="AA4754" s="24" t="s">
        <v>67</v>
      </c>
      <c r="AB4754" s="14" t="s">
        <v>67</v>
      </c>
      <c r="AC4754" s="14" t="s">
        <v>67</v>
      </c>
      <c r="AD4754" s="25"/>
      <c r="AE4754" s="26"/>
      <c r="AF4754" s="27"/>
      <c r="AG4754" s="162"/>
      <c r="AH4754" s="162"/>
      <c r="AI4754" s="162"/>
      <c r="AJ4754" s="162"/>
      <c r="AK4754" s="162"/>
      <c r="AL4754" s="162"/>
      <c r="AM4754" s="162"/>
      <c r="AN4754" s="162"/>
      <c r="AO4754" s="162"/>
    </row>
    <row r="4755" spans="1:41" s="309" customFormat="1" ht="16.5" customHeight="1">
      <c r="A4755" s="13" t="s">
        <v>4804</v>
      </c>
      <c r="B4755" s="13"/>
      <c r="C4755" s="189"/>
      <c r="D4755" s="13"/>
      <c r="E4755" s="14" t="s">
        <v>4820</v>
      </c>
      <c r="F4755" s="14" t="s">
        <v>67</v>
      </c>
      <c r="G4755" s="14" t="s">
        <v>67</v>
      </c>
      <c r="H4755" s="15">
        <v>2005</v>
      </c>
      <c r="I4755" s="15">
        <v>1</v>
      </c>
      <c r="J4755" s="15">
        <v>0</v>
      </c>
      <c r="K4755" s="15">
        <v>0</v>
      </c>
      <c r="L4755" s="16" t="s">
        <v>4805</v>
      </c>
      <c r="M4755" s="16"/>
      <c r="N4755" s="16" t="s">
        <v>2570</v>
      </c>
      <c r="O4755" s="17">
        <v>150</v>
      </c>
      <c r="P4755" s="17">
        <v>0</v>
      </c>
      <c r="Q4755" s="17">
        <v>0</v>
      </c>
      <c r="R4755" s="18" t="s">
        <v>33</v>
      </c>
      <c r="S4755" s="19">
        <v>60</v>
      </c>
      <c r="T4755" s="19">
        <v>110</v>
      </c>
      <c r="U4755" s="19">
        <v>2</v>
      </c>
      <c r="V4755" s="19">
        <v>0</v>
      </c>
      <c r="W4755" s="20">
        <v>0.22</v>
      </c>
      <c r="X4755" s="21">
        <v>33</v>
      </c>
      <c r="Y4755" s="22" t="s">
        <v>33</v>
      </c>
      <c r="Z4755" s="23" t="s">
        <v>9052</v>
      </c>
      <c r="AA4755" s="24" t="s">
        <v>67</v>
      </c>
      <c r="AB4755" s="14" t="s">
        <v>67</v>
      </c>
      <c r="AC4755" s="14" t="s">
        <v>67</v>
      </c>
      <c r="AD4755" s="25"/>
      <c r="AE4755" s="26"/>
      <c r="AF4755" s="27"/>
      <c r="AG4755" s="162"/>
      <c r="AH4755" s="162"/>
      <c r="AI4755" s="162"/>
      <c r="AJ4755" s="162"/>
      <c r="AK4755" s="162"/>
      <c r="AL4755" s="162"/>
      <c r="AM4755" s="162"/>
      <c r="AN4755" s="162"/>
      <c r="AO4755" s="162"/>
    </row>
    <row r="4756" spans="1:41" s="309" customFormat="1" ht="16.5" customHeight="1">
      <c r="A4756" s="13" t="s">
        <v>4804</v>
      </c>
      <c r="B4756" s="13"/>
      <c r="C4756" s="189"/>
      <c r="D4756" s="13"/>
      <c r="E4756" s="14" t="s">
        <v>37</v>
      </c>
      <c r="F4756" s="14" t="s">
        <v>36</v>
      </c>
      <c r="G4756" s="14" t="s">
        <v>6505</v>
      </c>
      <c r="H4756" s="15">
        <v>2007</v>
      </c>
      <c r="I4756" s="15">
        <v>1</v>
      </c>
      <c r="J4756" s="15">
        <v>0</v>
      </c>
      <c r="K4756" s="15">
        <v>0</v>
      </c>
      <c r="L4756" s="16" t="s">
        <v>5192</v>
      </c>
      <c r="M4756" s="16"/>
      <c r="N4756" s="16" t="s">
        <v>2570</v>
      </c>
      <c r="O4756" s="17">
        <v>720</v>
      </c>
      <c r="P4756" s="17">
        <v>0</v>
      </c>
      <c r="Q4756" s="17">
        <v>0</v>
      </c>
      <c r="R4756" s="18" t="s">
        <v>33</v>
      </c>
      <c r="S4756" s="19">
        <v>60</v>
      </c>
      <c r="T4756" s="19">
        <v>110</v>
      </c>
      <c r="U4756" s="19">
        <v>0.4490909090909091</v>
      </c>
      <c r="V4756" s="19">
        <v>0</v>
      </c>
      <c r="W4756" s="20">
        <v>4.9399999999999999E-2</v>
      </c>
      <c r="X4756" s="21">
        <v>35.567999999999998</v>
      </c>
      <c r="Y4756" s="22" t="s">
        <v>33</v>
      </c>
      <c r="Z4756" s="23" t="s">
        <v>9052</v>
      </c>
      <c r="AA4756" s="24" t="s">
        <v>67</v>
      </c>
      <c r="AB4756" s="14" t="s">
        <v>67</v>
      </c>
      <c r="AC4756" s="14" t="s">
        <v>67</v>
      </c>
      <c r="AD4756" s="25"/>
      <c r="AE4756" s="26"/>
      <c r="AF4756" s="27"/>
      <c r="AG4756" s="162"/>
      <c r="AH4756" s="162"/>
      <c r="AI4756" s="162"/>
      <c r="AJ4756" s="162"/>
      <c r="AK4756" s="162"/>
      <c r="AL4756" s="162"/>
      <c r="AM4756" s="162"/>
      <c r="AN4756" s="162"/>
      <c r="AO4756" s="162"/>
    </row>
    <row r="4757" spans="1:41" s="309" customFormat="1" ht="16.5" customHeight="1">
      <c r="A4757" s="13" t="s">
        <v>4804</v>
      </c>
      <c r="B4757" s="13"/>
      <c r="C4757" s="189"/>
      <c r="D4757" s="13"/>
      <c r="E4757" s="14" t="s">
        <v>1175</v>
      </c>
      <c r="F4757" s="14" t="s">
        <v>67</v>
      </c>
      <c r="G4757" s="14" t="s">
        <v>67</v>
      </c>
      <c r="H4757" s="15">
        <v>2006</v>
      </c>
      <c r="I4757" s="15">
        <v>1</v>
      </c>
      <c r="J4757" s="15">
        <v>0</v>
      </c>
      <c r="K4757" s="15">
        <v>0</v>
      </c>
      <c r="L4757" s="16" t="s">
        <v>5012</v>
      </c>
      <c r="M4757" s="16"/>
      <c r="N4757" s="16" t="s">
        <v>2570</v>
      </c>
      <c r="O4757" s="17">
        <v>40</v>
      </c>
      <c r="P4757" s="17">
        <v>0</v>
      </c>
      <c r="Q4757" s="17">
        <v>0</v>
      </c>
      <c r="R4757" s="18" t="s">
        <v>33</v>
      </c>
      <c r="S4757" s="19">
        <v>60</v>
      </c>
      <c r="T4757" s="19">
        <v>110</v>
      </c>
      <c r="U4757" s="19">
        <v>8.1818181818181817</v>
      </c>
      <c r="V4757" s="19">
        <v>0</v>
      </c>
      <c r="W4757" s="20">
        <v>0.9</v>
      </c>
      <c r="X4757" s="21">
        <v>36</v>
      </c>
      <c r="Y4757" s="22" t="s">
        <v>33</v>
      </c>
      <c r="Z4757" s="23" t="s">
        <v>62</v>
      </c>
      <c r="AA4757" s="24" t="s">
        <v>67</v>
      </c>
      <c r="AB4757" s="14" t="s">
        <v>67</v>
      </c>
      <c r="AC4757" s="14" t="s">
        <v>67</v>
      </c>
      <c r="AD4757" s="25"/>
      <c r="AE4757" s="26"/>
      <c r="AF4757" s="27"/>
      <c r="AG4757" s="162"/>
      <c r="AH4757" s="162"/>
      <c r="AI4757" s="162"/>
      <c r="AJ4757" s="162"/>
      <c r="AK4757" s="162"/>
      <c r="AL4757" s="162"/>
      <c r="AM4757" s="162"/>
      <c r="AN4757" s="162"/>
      <c r="AO4757" s="162"/>
    </row>
    <row r="4758" spans="1:41" s="309" customFormat="1" ht="16.5" customHeight="1">
      <c r="A4758" s="13" t="s">
        <v>4804</v>
      </c>
      <c r="B4758" s="13"/>
      <c r="C4758" s="189"/>
      <c r="D4758" s="13"/>
      <c r="E4758" s="14" t="s">
        <v>4926</v>
      </c>
      <c r="F4758" s="14" t="s">
        <v>1116</v>
      </c>
      <c r="G4758" s="14" t="s">
        <v>4927</v>
      </c>
      <c r="H4758" s="15">
        <v>2011</v>
      </c>
      <c r="I4758" s="15">
        <v>1</v>
      </c>
      <c r="J4758" s="15">
        <v>0</v>
      </c>
      <c r="K4758" s="15">
        <v>0</v>
      </c>
      <c r="L4758" s="16" t="s">
        <v>4922</v>
      </c>
      <c r="M4758" s="16"/>
      <c r="N4758" s="16" t="s">
        <v>2570</v>
      </c>
      <c r="O4758" s="17">
        <v>220</v>
      </c>
      <c r="P4758" s="17">
        <v>0</v>
      </c>
      <c r="Q4758" s="17">
        <v>0</v>
      </c>
      <c r="R4758" s="18" t="s">
        <v>33</v>
      </c>
      <c r="S4758" s="19">
        <v>60</v>
      </c>
      <c r="T4758" s="19">
        <v>110</v>
      </c>
      <c r="U4758" s="19">
        <v>1.5</v>
      </c>
      <c r="V4758" s="19">
        <v>0</v>
      </c>
      <c r="W4758" s="20">
        <v>0.16500000000000001</v>
      </c>
      <c r="X4758" s="21">
        <v>36.300000000000004</v>
      </c>
      <c r="Y4758" s="22" t="s">
        <v>33</v>
      </c>
      <c r="Z4758" s="23" t="s">
        <v>62</v>
      </c>
      <c r="AA4758" s="24" t="s">
        <v>67</v>
      </c>
      <c r="AB4758" s="14" t="s">
        <v>67</v>
      </c>
      <c r="AC4758" s="14" t="s">
        <v>67</v>
      </c>
      <c r="AD4758" s="25"/>
      <c r="AE4758" s="26"/>
      <c r="AF4758" s="27"/>
      <c r="AG4758" s="162"/>
      <c r="AH4758" s="162"/>
      <c r="AI4758" s="162"/>
      <c r="AJ4758" s="162"/>
      <c r="AK4758" s="162"/>
      <c r="AL4758" s="162"/>
      <c r="AM4758" s="162"/>
      <c r="AN4758" s="162"/>
      <c r="AO4758" s="162"/>
    </row>
    <row r="4759" spans="1:41" s="309" customFormat="1" ht="16.5" customHeight="1">
      <c r="A4759" s="13" t="s">
        <v>4804</v>
      </c>
      <c r="B4759" s="13"/>
      <c r="C4759" s="189"/>
      <c r="D4759" s="13"/>
      <c r="E4759" s="14" t="s">
        <v>5079</v>
      </c>
      <c r="F4759" s="14" t="s">
        <v>67</v>
      </c>
      <c r="G4759" s="14" t="s">
        <v>5080</v>
      </c>
      <c r="H4759" s="15">
        <v>2007</v>
      </c>
      <c r="I4759" s="15">
        <v>1</v>
      </c>
      <c r="J4759" s="15">
        <v>0</v>
      </c>
      <c r="K4759" s="15">
        <v>0</v>
      </c>
      <c r="L4759" s="16" t="s">
        <v>5076</v>
      </c>
      <c r="M4759" s="16"/>
      <c r="N4759" s="16" t="s">
        <v>2570</v>
      </c>
      <c r="O4759" s="17">
        <v>276</v>
      </c>
      <c r="P4759" s="17">
        <v>0</v>
      </c>
      <c r="Q4759" s="17">
        <v>0</v>
      </c>
      <c r="R4759" s="18" t="s">
        <v>33</v>
      </c>
      <c r="S4759" s="19">
        <v>60</v>
      </c>
      <c r="T4759" s="19">
        <v>110</v>
      </c>
      <c r="U4759" s="19">
        <v>1.2</v>
      </c>
      <c r="V4759" s="19">
        <v>0</v>
      </c>
      <c r="W4759" s="20">
        <v>0.13200000000000001</v>
      </c>
      <c r="X4759" s="21">
        <v>36.432000000000002</v>
      </c>
      <c r="Y4759" s="22" t="s">
        <v>33</v>
      </c>
      <c r="Z4759" s="23" t="s">
        <v>62</v>
      </c>
      <c r="AA4759" s="24" t="s">
        <v>67</v>
      </c>
      <c r="AB4759" s="14" t="s">
        <v>67</v>
      </c>
      <c r="AC4759" s="14" t="s">
        <v>67</v>
      </c>
      <c r="AD4759" s="25"/>
      <c r="AE4759" s="26"/>
      <c r="AF4759" s="27"/>
      <c r="AG4759" s="162"/>
      <c r="AH4759" s="162"/>
      <c r="AI4759" s="162"/>
      <c r="AJ4759" s="162"/>
      <c r="AK4759" s="162"/>
      <c r="AL4759" s="162"/>
      <c r="AM4759" s="162"/>
      <c r="AN4759" s="162"/>
      <c r="AO4759" s="162"/>
    </row>
    <row r="4760" spans="1:41" s="309" customFormat="1" ht="16.5" customHeight="1">
      <c r="A4760" s="13" t="s">
        <v>4804</v>
      </c>
      <c r="B4760" s="13"/>
      <c r="C4760" s="189"/>
      <c r="D4760" s="13"/>
      <c r="E4760" s="14" t="s">
        <v>5018</v>
      </c>
      <c r="F4760" s="14" t="s">
        <v>67</v>
      </c>
      <c r="G4760" s="14" t="s">
        <v>67</v>
      </c>
      <c r="H4760" s="15">
        <v>2001</v>
      </c>
      <c r="I4760" s="15">
        <v>1</v>
      </c>
      <c r="J4760" s="15">
        <v>0</v>
      </c>
      <c r="K4760" s="15">
        <v>0</v>
      </c>
      <c r="L4760" s="16" t="s">
        <v>5012</v>
      </c>
      <c r="M4760" s="16"/>
      <c r="N4760" s="16" t="s">
        <v>2570</v>
      </c>
      <c r="O4760" s="17">
        <v>30</v>
      </c>
      <c r="P4760" s="17">
        <v>0</v>
      </c>
      <c r="Q4760" s="17">
        <v>0</v>
      </c>
      <c r="R4760" s="18" t="s">
        <v>33</v>
      </c>
      <c r="S4760" s="19">
        <v>60</v>
      </c>
      <c r="T4760" s="19">
        <v>110</v>
      </c>
      <c r="U4760" s="19">
        <v>11.818181818181818</v>
      </c>
      <c r="V4760" s="19">
        <v>0</v>
      </c>
      <c r="W4760" s="20">
        <v>1.3</v>
      </c>
      <c r="X4760" s="21">
        <v>39</v>
      </c>
      <c r="Y4760" s="22" t="s">
        <v>33</v>
      </c>
      <c r="Z4760" s="23" t="s">
        <v>62</v>
      </c>
      <c r="AA4760" s="24" t="s">
        <v>67</v>
      </c>
      <c r="AB4760" s="14" t="s">
        <v>67</v>
      </c>
      <c r="AC4760" s="14" t="s">
        <v>67</v>
      </c>
      <c r="AD4760" s="25"/>
      <c r="AE4760" s="26"/>
      <c r="AF4760" s="27"/>
      <c r="AG4760" s="162"/>
      <c r="AH4760" s="162"/>
      <c r="AI4760" s="162"/>
      <c r="AJ4760" s="162"/>
      <c r="AK4760" s="162"/>
      <c r="AL4760" s="162"/>
      <c r="AM4760" s="162"/>
      <c r="AN4760" s="162"/>
      <c r="AO4760" s="162"/>
    </row>
    <row r="4761" spans="1:41" s="309" customFormat="1" ht="16.5" customHeight="1">
      <c r="A4761" s="13" t="s">
        <v>4804</v>
      </c>
      <c r="B4761" s="13"/>
      <c r="C4761" s="189"/>
      <c r="D4761" s="13"/>
      <c r="E4761" s="14" t="s">
        <v>5384</v>
      </c>
      <c r="F4761" s="14" t="s">
        <v>5385</v>
      </c>
      <c r="G4761" s="14" t="s">
        <v>5386</v>
      </c>
      <c r="H4761" s="15">
        <v>2011</v>
      </c>
      <c r="I4761" s="15">
        <v>1</v>
      </c>
      <c r="J4761" s="15">
        <v>0</v>
      </c>
      <c r="K4761" s="15">
        <v>0</v>
      </c>
      <c r="L4761" s="16" t="s">
        <v>5382</v>
      </c>
      <c r="M4761" s="16"/>
      <c r="N4761" s="16" t="s">
        <v>2570</v>
      </c>
      <c r="O4761" s="17">
        <v>72</v>
      </c>
      <c r="P4761" s="17">
        <v>0</v>
      </c>
      <c r="Q4761" s="17">
        <v>0</v>
      </c>
      <c r="R4761" s="18" t="s">
        <v>33</v>
      </c>
      <c r="S4761" s="19">
        <v>60</v>
      </c>
      <c r="T4761" s="19">
        <v>110</v>
      </c>
      <c r="U4761" s="19">
        <v>5</v>
      </c>
      <c r="V4761" s="19">
        <v>0</v>
      </c>
      <c r="W4761" s="20">
        <v>0.55000000000000004</v>
      </c>
      <c r="X4761" s="21">
        <v>39.6</v>
      </c>
      <c r="Y4761" s="22" t="s">
        <v>33</v>
      </c>
      <c r="Z4761" s="23" t="s">
        <v>9049</v>
      </c>
      <c r="AA4761" s="24" t="s">
        <v>67</v>
      </c>
      <c r="AB4761" s="14" t="s">
        <v>67</v>
      </c>
      <c r="AC4761" s="14" t="s">
        <v>67</v>
      </c>
      <c r="AD4761" s="25"/>
      <c r="AE4761" s="26"/>
      <c r="AF4761" s="27"/>
      <c r="AG4761" s="162"/>
      <c r="AH4761" s="162"/>
      <c r="AI4761" s="162"/>
      <c r="AJ4761" s="162"/>
      <c r="AK4761" s="162"/>
      <c r="AL4761" s="162"/>
      <c r="AM4761" s="162"/>
      <c r="AN4761" s="162"/>
      <c r="AO4761" s="162"/>
    </row>
    <row r="4762" spans="1:41" s="309" customFormat="1" ht="16.5" customHeight="1">
      <c r="A4762" s="13" t="s">
        <v>4804</v>
      </c>
      <c r="B4762" s="13"/>
      <c r="C4762" s="189"/>
      <c r="D4762" s="13"/>
      <c r="E4762" s="14" t="s">
        <v>4886</v>
      </c>
      <c r="F4762" s="14" t="s">
        <v>4881</v>
      </c>
      <c r="G4762" s="14" t="s">
        <v>67</v>
      </c>
      <c r="H4762" s="15">
        <v>2015</v>
      </c>
      <c r="I4762" s="15">
        <v>4</v>
      </c>
      <c r="J4762" s="15">
        <v>0</v>
      </c>
      <c r="K4762" s="15">
        <v>0</v>
      </c>
      <c r="L4762" s="16" t="s">
        <v>4877</v>
      </c>
      <c r="M4762" s="16"/>
      <c r="N4762" s="16" t="s">
        <v>2570</v>
      </c>
      <c r="O4762" s="17">
        <v>100</v>
      </c>
      <c r="P4762" s="17">
        <v>0</v>
      </c>
      <c r="Q4762" s="17">
        <v>0</v>
      </c>
      <c r="R4762" s="18" t="s">
        <v>33</v>
      </c>
      <c r="S4762" s="19">
        <v>60</v>
      </c>
      <c r="T4762" s="19">
        <v>110</v>
      </c>
      <c r="U4762" s="19">
        <v>4</v>
      </c>
      <c r="V4762" s="19">
        <v>0</v>
      </c>
      <c r="W4762" s="20">
        <v>0.44</v>
      </c>
      <c r="X4762" s="21">
        <v>176</v>
      </c>
      <c r="Y4762" s="22" t="s">
        <v>33</v>
      </c>
      <c r="Z4762" s="23" t="s">
        <v>62</v>
      </c>
      <c r="AA4762" s="24" t="s">
        <v>67</v>
      </c>
      <c r="AB4762" s="14" t="s">
        <v>67</v>
      </c>
      <c r="AC4762" s="14" t="s">
        <v>67</v>
      </c>
      <c r="AD4762" s="25"/>
      <c r="AE4762" s="26"/>
      <c r="AF4762" s="27"/>
      <c r="AG4762" s="162"/>
      <c r="AH4762" s="162"/>
      <c r="AI4762" s="162"/>
      <c r="AJ4762" s="162"/>
      <c r="AK4762" s="162"/>
      <c r="AL4762" s="162"/>
      <c r="AM4762" s="162"/>
      <c r="AN4762" s="162"/>
      <c r="AO4762" s="162"/>
    </row>
    <row r="4763" spans="1:41" s="309" customFormat="1" ht="16.5" customHeight="1">
      <c r="A4763" s="13" t="s">
        <v>4804</v>
      </c>
      <c r="B4763" s="13"/>
      <c r="C4763" s="189"/>
      <c r="D4763" s="13"/>
      <c r="E4763" s="14" t="s">
        <v>5049</v>
      </c>
      <c r="F4763" s="14" t="s">
        <v>67</v>
      </c>
      <c r="G4763" s="14" t="s">
        <v>67</v>
      </c>
      <c r="H4763" s="15">
        <v>2005</v>
      </c>
      <c r="I4763" s="15">
        <v>1</v>
      </c>
      <c r="J4763" s="15">
        <v>0</v>
      </c>
      <c r="K4763" s="15">
        <v>0</v>
      </c>
      <c r="L4763" s="16" t="s">
        <v>5028</v>
      </c>
      <c r="M4763" s="16"/>
      <c r="N4763" s="16" t="s">
        <v>2570</v>
      </c>
      <c r="O4763" s="17">
        <v>100</v>
      </c>
      <c r="P4763" s="17">
        <v>0</v>
      </c>
      <c r="Q4763" s="17">
        <v>0</v>
      </c>
      <c r="R4763" s="18" t="s">
        <v>33</v>
      </c>
      <c r="S4763" s="19">
        <v>60</v>
      </c>
      <c r="T4763" s="19">
        <v>110</v>
      </c>
      <c r="U4763" s="19">
        <v>4</v>
      </c>
      <c r="V4763" s="19">
        <v>0</v>
      </c>
      <c r="W4763" s="20">
        <v>0.44</v>
      </c>
      <c r="X4763" s="21">
        <v>44</v>
      </c>
      <c r="Y4763" s="22" t="s">
        <v>33</v>
      </c>
      <c r="Z4763" s="23" t="s">
        <v>62</v>
      </c>
      <c r="AA4763" s="24" t="s">
        <v>67</v>
      </c>
      <c r="AB4763" s="14" t="s">
        <v>67</v>
      </c>
      <c r="AC4763" s="14" t="s">
        <v>67</v>
      </c>
      <c r="AD4763" s="25"/>
      <c r="AE4763" s="26"/>
      <c r="AF4763" s="27"/>
      <c r="AG4763" s="162"/>
      <c r="AH4763" s="162"/>
      <c r="AI4763" s="162"/>
      <c r="AJ4763" s="162"/>
      <c r="AK4763" s="162"/>
      <c r="AL4763" s="162"/>
      <c r="AM4763" s="162"/>
      <c r="AN4763" s="162"/>
      <c r="AO4763" s="162"/>
    </row>
    <row r="4764" spans="1:41" s="309" customFormat="1" ht="16.5" customHeight="1">
      <c r="A4764" s="13" t="s">
        <v>4804</v>
      </c>
      <c r="B4764" s="13"/>
      <c r="C4764" s="189"/>
      <c r="D4764" s="13"/>
      <c r="E4764" s="14" t="s">
        <v>5000</v>
      </c>
      <c r="F4764" s="14" t="s">
        <v>67</v>
      </c>
      <c r="G4764" s="14" t="s">
        <v>67</v>
      </c>
      <c r="H4764" s="15">
        <v>2008</v>
      </c>
      <c r="I4764" s="15">
        <v>1</v>
      </c>
      <c r="J4764" s="15">
        <v>0</v>
      </c>
      <c r="K4764" s="15">
        <v>0</v>
      </c>
      <c r="L4764" s="16" t="s">
        <v>4982</v>
      </c>
      <c r="M4764" s="16"/>
      <c r="N4764" s="16" t="s">
        <v>2570</v>
      </c>
      <c r="O4764" s="17">
        <v>288</v>
      </c>
      <c r="P4764" s="17">
        <v>0</v>
      </c>
      <c r="Q4764" s="17">
        <v>0</v>
      </c>
      <c r="R4764" s="18" t="s">
        <v>33</v>
      </c>
      <c r="S4764" s="19">
        <v>60</v>
      </c>
      <c r="T4764" s="19">
        <v>110</v>
      </c>
      <c r="U4764" s="19">
        <v>1.5</v>
      </c>
      <c r="V4764" s="19">
        <v>0</v>
      </c>
      <c r="W4764" s="20">
        <v>0.16500000000000001</v>
      </c>
      <c r="X4764" s="21">
        <v>47.52</v>
      </c>
      <c r="Y4764" s="22" t="s">
        <v>33</v>
      </c>
      <c r="Z4764" s="23" t="s">
        <v>62</v>
      </c>
      <c r="AA4764" s="24" t="s">
        <v>67</v>
      </c>
      <c r="AB4764" s="14" t="s">
        <v>67</v>
      </c>
      <c r="AC4764" s="14" t="s">
        <v>67</v>
      </c>
      <c r="AD4764" s="25"/>
      <c r="AE4764" s="26"/>
      <c r="AF4764" s="27"/>
      <c r="AG4764" s="162"/>
      <c r="AH4764" s="162"/>
      <c r="AI4764" s="162"/>
      <c r="AJ4764" s="162"/>
      <c r="AK4764" s="162"/>
      <c r="AL4764" s="162"/>
      <c r="AM4764" s="162"/>
      <c r="AN4764" s="162"/>
      <c r="AO4764" s="162"/>
    </row>
    <row r="4765" spans="1:41" s="309" customFormat="1" ht="16.5" customHeight="1">
      <c r="A4765" s="13" t="s">
        <v>4804</v>
      </c>
      <c r="B4765" s="13"/>
      <c r="C4765" s="189"/>
      <c r="D4765" s="13"/>
      <c r="E4765" s="14" t="s">
        <v>183</v>
      </c>
      <c r="F4765" s="14" t="s">
        <v>67</v>
      </c>
      <c r="G4765" s="14" t="s">
        <v>67</v>
      </c>
      <c r="H4765" s="15">
        <v>2004</v>
      </c>
      <c r="I4765" s="15">
        <v>1</v>
      </c>
      <c r="J4765" s="15">
        <v>0</v>
      </c>
      <c r="K4765" s="15">
        <v>0</v>
      </c>
      <c r="L4765" s="16" t="s">
        <v>4982</v>
      </c>
      <c r="M4765" s="16"/>
      <c r="N4765" s="16" t="s">
        <v>2570</v>
      </c>
      <c r="O4765" s="17">
        <v>288</v>
      </c>
      <c r="P4765" s="17">
        <v>0</v>
      </c>
      <c r="Q4765" s="17">
        <v>0</v>
      </c>
      <c r="R4765" s="18" t="s">
        <v>33</v>
      </c>
      <c r="S4765" s="19">
        <v>60</v>
      </c>
      <c r="T4765" s="19">
        <v>110</v>
      </c>
      <c r="U4765" s="19">
        <v>1.5</v>
      </c>
      <c r="V4765" s="19">
        <v>0</v>
      </c>
      <c r="W4765" s="20">
        <v>0.16500000000000001</v>
      </c>
      <c r="X4765" s="21">
        <v>47.52</v>
      </c>
      <c r="Y4765" s="22" t="s">
        <v>33</v>
      </c>
      <c r="Z4765" s="23" t="s">
        <v>62</v>
      </c>
      <c r="AA4765" s="24" t="s">
        <v>67</v>
      </c>
      <c r="AB4765" s="14" t="s">
        <v>67</v>
      </c>
      <c r="AC4765" s="14" t="s">
        <v>67</v>
      </c>
      <c r="AD4765" s="25"/>
      <c r="AE4765" s="26"/>
      <c r="AF4765" s="27"/>
      <c r="AG4765" s="162"/>
      <c r="AH4765" s="162"/>
      <c r="AI4765" s="162"/>
      <c r="AJ4765" s="162"/>
      <c r="AK4765" s="162"/>
      <c r="AL4765" s="162"/>
      <c r="AM4765" s="162"/>
      <c r="AN4765" s="162"/>
      <c r="AO4765" s="162"/>
    </row>
    <row r="4766" spans="1:41" s="29" customFormat="1" ht="16.5" customHeight="1">
      <c r="A4766" s="13" t="s">
        <v>4804</v>
      </c>
      <c r="B4766" s="13"/>
      <c r="C4766" s="189"/>
      <c r="D4766" s="13"/>
      <c r="E4766" s="14" t="s">
        <v>183</v>
      </c>
      <c r="F4766" s="14" t="s">
        <v>67</v>
      </c>
      <c r="G4766" s="14" t="s">
        <v>67</v>
      </c>
      <c r="H4766" s="15">
        <v>2004</v>
      </c>
      <c r="I4766" s="15">
        <v>1</v>
      </c>
      <c r="J4766" s="15">
        <v>0</v>
      </c>
      <c r="K4766" s="15">
        <v>0</v>
      </c>
      <c r="L4766" s="16" t="s">
        <v>4982</v>
      </c>
      <c r="M4766" s="16"/>
      <c r="N4766" s="16" t="s">
        <v>2570</v>
      </c>
      <c r="O4766" s="17">
        <v>288</v>
      </c>
      <c r="P4766" s="17">
        <v>0</v>
      </c>
      <c r="Q4766" s="17">
        <v>0</v>
      </c>
      <c r="R4766" s="18" t="s">
        <v>33</v>
      </c>
      <c r="S4766" s="19">
        <v>60</v>
      </c>
      <c r="T4766" s="19">
        <v>110</v>
      </c>
      <c r="U4766" s="19">
        <v>1.5</v>
      </c>
      <c r="V4766" s="19">
        <v>0</v>
      </c>
      <c r="W4766" s="20">
        <v>0.16500000000000001</v>
      </c>
      <c r="X4766" s="21">
        <v>47.52</v>
      </c>
      <c r="Y4766" s="22" t="s">
        <v>33</v>
      </c>
      <c r="Z4766" s="23" t="s">
        <v>62</v>
      </c>
      <c r="AA4766" s="24" t="s">
        <v>67</v>
      </c>
      <c r="AB4766" s="14" t="s">
        <v>67</v>
      </c>
      <c r="AC4766" s="14" t="s">
        <v>67</v>
      </c>
      <c r="AD4766" s="25"/>
      <c r="AE4766" s="26"/>
      <c r="AF4766" s="27"/>
      <c r="AG4766" s="162"/>
      <c r="AH4766" s="162"/>
      <c r="AI4766" s="162"/>
      <c r="AJ4766" s="162"/>
      <c r="AK4766" s="162"/>
      <c r="AL4766" s="162"/>
      <c r="AM4766" s="162"/>
      <c r="AN4766" s="162"/>
      <c r="AO4766" s="162"/>
    </row>
    <row r="4767" spans="1:41" s="29" customFormat="1" ht="16.5" customHeight="1">
      <c r="A4767" s="13" t="s">
        <v>4804</v>
      </c>
      <c r="B4767" s="13"/>
      <c r="C4767" s="189"/>
      <c r="D4767" s="13"/>
      <c r="E4767" s="14" t="s">
        <v>4999</v>
      </c>
      <c r="F4767" s="14" t="s">
        <v>67</v>
      </c>
      <c r="G4767" s="14" t="s">
        <v>67</v>
      </c>
      <c r="H4767" s="15">
        <v>2004</v>
      </c>
      <c r="I4767" s="15">
        <v>1</v>
      </c>
      <c r="J4767" s="15">
        <v>0</v>
      </c>
      <c r="K4767" s="15">
        <v>0</v>
      </c>
      <c r="L4767" s="16" t="s">
        <v>4982</v>
      </c>
      <c r="M4767" s="16"/>
      <c r="N4767" s="16" t="s">
        <v>2570</v>
      </c>
      <c r="O4767" s="17">
        <v>288</v>
      </c>
      <c r="P4767" s="17">
        <v>0</v>
      </c>
      <c r="Q4767" s="17">
        <v>0</v>
      </c>
      <c r="R4767" s="18" t="s">
        <v>33</v>
      </c>
      <c r="S4767" s="19">
        <v>60</v>
      </c>
      <c r="T4767" s="19">
        <v>110</v>
      </c>
      <c r="U4767" s="19">
        <v>1.5</v>
      </c>
      <c r="V4767" s="19">
        <v>0</v>
      </c>
      <c r="W4767" s="20">
        <v>0.16500000000000001</v>
      </c>
      <c r="X4767" s="21">
        <v>47.52</v>
      </c>
      <c r="Y4767" s="22" t="s">
        <v>33</v>
      </c>
      <c r="Z4767" s="23" t="s">
        <v>62</v>
      </c>
      <c r="AA4767" s="24" t="s">
        <v>67</v>
      </c>
      <c r="AB4767" s="14" t="s">
        <v>67</v>
      </c>
      <c r="AC4767" s="14" t="s">
        <v>67</v>
      </c>
      <c r="AD4767" s="25"/>
      <c r="AE4767" s="26"/>
      <c r="AF4767" s="27"/>
      <c r="AG4767" s="162"/>
      <c r="AH4767" s="162"/>
      <c r="AI4767" s="162"/>
      <c r="AJ4767" s="162"/>
      <c r="AK4767" s="162"/>
      <c r="AL4767" s="162"/>
      <c r="AM4767" s="162"/>
      <c r="AN4767" s="162"/>
      <c r="AO4767" s="162"/>
    </row>
    <row r="4768" spans="1:41" s="29" customFormat="1" ht="16.5" customHeight="1">
      <c r="A4768" s="13" t="s">
        <v>4804</v>
      </c>
      <c r="B4768" s="13"/>
      <c r="C4768" s="189"/>
      <c r="D4768" s="13"/>
      <c r="E4768" s="14" t="s">
        <v>1286</v>
      </c>
      <c r="F4768" s="14" t="s">
        <v>5001</v>
      </c>
      <c r="G4768" s="14" t="s">
        <v>5002</v>
      </c>
      <c r="H4768" s="15">
        <v>2009</v>
      </c>
      <c r="I4768" s="15">
        <v>1</v>
      </c>
      <c r="J4768" s="15">
        <v>0</v>
      </c>
      <c r="K4768" s="15">
        <v>0</v>
      </c>
      <c r="L4768" s="16" t="s">
        <v>4982</v>
      </c>
      <c r="M4768" s="16"/>
      <c r="N4768" s="16" t="s">
        <v>2570</v>
      </c>
      <c r="O4768" s="17">
        <v>288</v>
      </c>
      <c r="P4768" s="17">
        <v>0</v>
      </c>
      <c r="Q4768" s="17">
        <v>0</v>
      </c>
      <c r="R4768" s="18" t="s">
        <v>33</v>
      </c>
      <c r="S4768" s="19">
        <v>60</v>
      </c>
      <c r="T4768" s="19">
        <v>110</v>
      </c>
      <c r="U4768" s="19">
        <v>1.5</v>
      </c>
      <c r="V4768" s="19">
        <v>0</v>
      </c>
      <c r="W4768" s="20">
        <v>0.16500000000000001</v>
      </c>
      <c r="X4768" s="21">
        <v>47.52</v>
      </c>
      <c r="Y4768" s="22" t="s">
        <v>33</v>
      </c>
      <c r="Z4768" s="23" t="s">
        <v>62</v>
      </c>
      <c r="AA4768" s="24" t="s">
        <v>67</v>
      </c>
      <c r="AB4768" s="14" t="s">
        <v>67</v>
      </c>
      <c r="AC4768" s="14" t="s">
        <v>67</v>
      </c>
      <c r="AD4768" s="25"/>
      <c r="AE4768" s="26"/>
      <c r="AF4768" s="27"/>
      <c r="AG4768" s="162"/>
      <c r="AH4768" s="162"/>
      <c r="AI4768" s="162"/>
      <c r="AJ4768" s="162"/>
      <c r="AK4768" s="162"/>
      <c r="AL4768" s="162"/>
      <c r="AM4768" s="162"/>
      <c r="AN4768" s="162"/>
      <c r="AO4768" s="162"/>
    </row>
    <row r="4769" spans="1:41" s="29" customFormat="1" ht="16.5" customHeight="1">
      <c r="A4769" s="13" t="s">
        <v>4804</v>
      </c>
      <c r="B4769" s="13"/>
      <c r="C4769" s="189"/>
      <c r="D4769" s="13"/>
      <c r="E4769" s="14" t="s">
        <v>4997</v>
      </c>
      <c r="F4769" s="14" t="s">
        <v>67</v>
      </c>
      <c r="G4769" s="14" t="s">
        <v>67</v>
      </c>
      <c r="H4769" s="15">
        <v>2000</v>
      </c>
      <c r="I4769" s="15">
        <v>1</v>
      </c>
      <c r="J4769" s="15">
        <v>0</v>
      </c>
      <c r="K4769" s="15">
        <v>0</v>
      </c>
      <c r="L4769" s="16" t="s">
        <v>4982</v>
      </c>
      <c r="M4769" s="16"/>
      <c r="N4769" s="16" t="s">
        <v>2570</v>
      </c>
      <c r="O4769" s="17">
        <v>288</v>
      </c>
      <c r="P4769" s="17">
        <v>0</v>
      </c>
      <c r="Q4769" s="17">
        <v>0</v>
      </c>
      <c r="R4769" s="18" t="s">
        <v>33</v>
      </c>
      <c r="S4769" s="19">
        <v>60</v>
      </c>
      <c r="T4769" s="19">
        <v>110</v>
      </c>
      <c r="U4769" s="19">
        <v>1.5</v>
      </c>
      <c r="V4769" s="19">
        <v>0</v>
      </c>
      <c r="W4769" s="20">
        <v>0.16500000000000001</v>
      </c>
      <c r="X4769" s="21">
        <v>47.52</v>
      </c>
      <c r="Y4769" s="22" t="s">
        <v>33</v>
      </c>
      <c r="Z4769" s="23" t="s">
        <v>62</v>
      </c>
      <c r="AA4769" s="24" t="s">
        <v>67</v>
      </c>
      <c r="AB4769" s="14" t="s">
        <v>67</v>
      </c>
      <c r="AC4769" s="14" t="s">
        <v>67</v>
      </c>
      <c r="AD4769" s="25"/>
      <c r="AE4769" s="26"/>
      <c r="AF4769" s="27"/>
      <c r="AG4769" s="162"/>
      <c r="AH4769" s="162"/>
      <c r="AI4769" s="162"/>
      <c r="AJ4769" s="162"/>
      <c r="AK4769" s="162"/>
      <c r="AL4769" s="162"/>
      <c r="AM4769" s="162"/>
      <c r="AN4769" s="162"/>
      <c r="AO4769" s="162"/>
    </row>
    <row r="4770" spans="1:41" s="29" customFormat="1" ht="16.5" customHeight="1">
      <c r="A4770" s="13" t="s">
        <v>4804</v>
      </c>
      <c r="B4770" s="13"/>
      <c r="C4770" s="189"/>
      <c r="D4770" s="13"/>
      <c r="E4770" s="14" t="s">
        <v>1853</v>
      </c>
      <c r="F4770" s="14" t="s">
        <v>67</v>
      </c>
      <c r="G4770" s="14" t="s">
        <v>67</v>
      </c>
      <c r="H4770" s="15">
        <v>1999</v>
      </c>
      <c r="I4770" s="15">
        <v>1</v>
      </c>
      <c r="J4770" s="15">
        <v>0</v>
      </c>
      <c r="K4770" s="15">
        <v>0</v>
      </c>
      <c r="L4770" s="16" t="s">
        <v>4982</v>
      </c>
      <c r="M4770" s="16"/>
      <c r="N4770" s="16" t="s">
        <v>2570</v>
      </c>
      <c r="O4770" s="17">
        <v>288</v>
      </c>
      <c r="P4770" s="17">
        <v>0</v>
      </c>
      <c r="Q4770" s="17">
        <v>0</v>
      </c>
      <c r="R4770" s="18" t="s">
        <v>33</v>
      </c>
      <c r="S4770" s="19">
        <v>60</v>
      </c>
      <c r="T4770" s="19">
        <v>110</v>
      </c>
      <c r="U4770" s="19">
        <v>1.5</v>
      </c>
      <c r="V4770" s="19">
        <v>0</v>
      </c>
      <c r="W4770" s="20">
        <v>0.16500000000000001</v>
      </c>
      <c r="X4770" s="21">
        <v>47.52</v>
      </c>
      <c r="Y4770" s="22" t="s">
        <v>33</v>
      </c>
      <c r="Z4770" s="23" t="s">
        <v>62</v>
      </c>
      <c r="AA4770" s="24" t="s">
        <v>67</v>
      </c>
      <c r="AB4770" s="14" t="s">
        <v>67</v>
      </c>
      <c r="AC4770" s="14" t="s">
        <v>67</v>
      </c>
      <c r="AD4770" s="25"/>
      <c r="AE4770" s="26"/>
      <c r="AF4770" s="27"/>
      <c r="AG4770" s="162"/>
      <c r="AH4770" s="162"/>
      <c r="AI4770" s="162"/>
      <c r="AJ4770" s="162"/>
      <c r="AK4770" s="162"/>
      <c r="AL4770" s="162"/>
      <c r="AM4770" s="162"/>
      <c r="AN4770" s="162"/>
      <c r="AO4770" s="162"/>
    </row>
    <row r="4771" spans="1:41" s="29" customFormat="1" ht="16.5" customHeight="1">
      <c r="A4771" s="13" t="s">
        <v>4804</v>
      </c>
      <c r="B4771" s="13"/>
      <c r="C4771" s="189"/>
      <c r="D4771" s="13"/>
      <c r="E4771" s="14" t="s">
        <v>35</v>
      </c>
      <c r="F4771" s="14" t="s">
        <v>67</v>
      </c>
      <c r="G4771" s="14" t="s">
        <v>67</v>
      </c>
      <c r="H4771" s="15">
        <v>2001</v>
      </c>
      <c r="I4771" s="15">
        <v>1</v>
      </c>
      <c r="J4771" s="15">
        <v>0</v>
      </c>
      <c r="K4771" s="15">
        <v>0</v>
      </c>
      <c r="L4771" s="16" t="s">
        <v>4982</v>
      </c>
      <c r="M4771" s="16"/>
      <c r="N4771" s="16" t="s">
        <v>2570</v>
      </c>
      <c r="O4771" s="17">
        <v>288</v>
      </c>
      <c r="P4771" s="17">
        <v>0</v>
      </c>
      <c r="Q4771" s="17">
        <v>0</v>
      </c>
      <c r="R4771" s="18" t="s">
        <v>33</v>
      </c>
      <c r="S4771" s="19">
        <v>60</v>
      </c>
      <c r="T4771" s="19">
        <v>110</v>
      </c>
      <c r="U4771" s="19">
        <v>1.5</v>
      </c>
      <c r="V4771" s="19">
        <v>0</v>
      </c>
      <c r="W4771" s="20">
        <v>0.16500000000000001</v>
      </c>
      <c r="X4771" s="21">
        <v>47.52</v>
      </c>
      <c r="Y4771" s="22" t="s">
        <v>33</v>
      </c>
      <c r="Z4771" s="23" t="s">
        <v>9052</v>
      </c>
      <c r="AA4771" s="24" t="s">
        <v>67</v>
      </c>
      <c r="AB4771" s="14" t="s">
        <v>67</v>
      </c>
      <c r="AC4771" s="14" t="s">
        <v>67</v>
      </c>
      <c r="AD4771" s="25"/>
      <c r="AE4771" s="26"/>
      <c r="AF4771" s="27"/>
      <c r="AG4771" s="162"/>
      <c r="AH4771" s="162"/>
      <c r="AI4771" s="162"/>
      <c r="AJ4771" s="162"/>
      <c r="AK4771" s="162"/>
      <c r="AL4771" s="162"/>
      <c r="AM4771" s="162"/>
      <c r="AN4771" s="162"/>
      <c r="AO4771" s="162"/>
    </row>
    <row r="4772" spans="1:41" s="29" customFormat="1" ht="16.5" customHeight="1">
      <c r="A4772" s="13" t="s">
        <v>4804</v>
      </c>
      <c r="B4772" s="13"/>
      <c r="C4772" s="189"/>
      <c r="D4772" s="13"/>
      <c r="E4772" s="14" t="s">
        <v>35</v>
      </c>
      <c r="F4772" s="14" t="s">
        <v>67</v>
      </c>
      <c r="G4772" s="14" t="s">
        <v>67</v>
      </c>
      <c r="H4772" s="15">
        <v>2003</v>
      </c>
      <c r="I4772" s="15">
        <v>1</v>
      </c>
      <c r="J4772" s="15">
        <v>0</v>
      </c>
      <c r="K4772" s="15">
        <v>0</v>
      </c>
      <c r="L4772" s="16" t="s">
        <v>4982</v>
      </c>
      <c r="M4772" s="16"/>
      <c r="N4772" s="16" t="s">
        <v>2570</v>
      </c>
      <c r="O4772" s="17">
        <v>288</v>
      </c>
      <c r="P4772" s="17">
        <v>0</v>
      </c>
      <c r="Q4772" s="17">
        <v>0</v>
      </c>
      <c r="R4772" s="18" t="s">
        <v>33</v>
      </c>
      <c r="S4772" s="19">
        <v>60</v>
      </c>
      <c r="T4772" s="19">
        <v>110</v>
      </c>
      <c r="U4772" s="19">
        <v>1.5</v>
      </c>
      <c r="V4772" s="19">
        <v>0</v>
      </c>
      <c r="W4772" s="20">
        <v>0.16500000000000001</v>
      </c>
      <c r="X4772" s="21">
        <v>47.52</v>
      </c>
      <c r="Y4772" s="22" t="s">
        <v>33</v>
      </c>
      <c r="Z4772" s="23" t="s">
        <v>9052</v>
      </c>
      <c r="AA4772" s="24" t="s">
        <v>67</v>
      </c>
      <c r="AB4772" s="14" t="s">
        <v>67</v>
      </c>
      <c r="AC4772" s="14" t="s">
        <v>67</v>
      </c>
      <c r="AD4772" s="25"/>
      <c r="AE4772" s="26"/>
      <c r="AF4772" s="27"/>
      <c r="AG4772" s="162"/>
      <c r="AH4772" s="162"/>
      <c r="AI4772" s="162"/>
      <c r="AJ4772" s="162"/>
      <c r="AK4772" s="162"/>
      <c r="AL4772" s="162"/>
      <c r="AM4772" s="162"/>
      <c r="AN4772" s="162"/>
      <c r="AO4772" s="162"/>
    </row>
    <row r="4773" spans="1:41" s="29" customFormat="1" ht="16.5" customHeight="1">
      <c r="A4773" s="13" t="s">
        <v>4804</v>
      </c>
      <c r="B4773" s="13"/>
      <c r="C4773" s="189"/>
      <c r="D4773" s="13"/>
      <c r="E4773" s="14" t="s">
        <v>35</v>
      </c>
      <c r="F4773" s="14" t="s">
        <v>67</v>
      </c>
      <c r="G4773" s="14" t="s">
        <v>67</v>
      </c>
      <c r="H4773" s="15">
        <v>2006</v>
      </c>
      <c r="I4773" s="15">
        <v>1</v>
      </c>
      <c r="J4773" s="15">
        <v>0</v>
      </c>
      <c r="K4773" s="15">
        <v>0</v>
      </c>
      <c r="L4773" s="16" t="s">
        <v>4982</v>
      </c>
      <c r="M4773" s="16"/>
      <c r="N4773" s="16" t="s">
        <v>2570</v>
      </c>
      <c r="O4773" s="17">
        <v>288</v>
      </c>
      <c r="P4773" s="17">
        <v>0</v>
      </c>
      <c r="Q4773" s="17">
        <v>0</v>
      </c>
      <c r="R4773" s="18" t="s">
        <v>33</v>
      </c>
      <c r="S4773" s="19">
        <v>60</v>
      </c>
      <c r="T4773" s="19">
        <v>110</v>
      </c>
      <c r="U4773" s="19">
        <v>1.5</v>
      </c>
      <c r="V4773" s="19">
        <v>0</v>
      </c>
      <c r="W4773" s="20">
        <v>0.16500000000000001</v>
      </c>
      <c r="X4773" s="21">
        <v>47.52</v>
      </c>
      <c r="Y4773" s="22" t="s">
        <v>33</v>
      </c>
      <c r="Z4773" s="23" t="s">
        <v>9052</v>
      </c>
      <c r="AA4773" s="24" t="s">
        <v>67</v>
      </c>
      <c r="AB4773" s="14" t="s">
        <v>67</v>
      </c>
      <c r="AC4773" s="14" t="s">
        <v>67</v>
      </c>
      <c r="AD4773" s="25"/>
      <c r="AE4773" s="26"/>
      <c r="AF4773" s="27"/>
      <c r="AG4773" s="162"/>
      <c r="AH4773" s="162"/>
      <c r="AI4773" s="162"/>
      <c r="AJ4773" s="162"/>
      <c r="AK4773" s="162"/>
      <c r="AL4773" s="162"/>
      <c r="AM4773" s="162"/>
      <c r="AN4773" s="162"/>
      <c r="AO4773" s="162"/>
    </row>
    <row r="4774" spans="1:41" s="29" customFormat="1" ht="16.5" customHeight="1">
      <c r="A4774" s="13" t="s">
        <v>4804</v>
      </c>
      <c r="B4774" s="13"/>
      <c r="C4774" s="189"/>
      <c r="D4774" s="13"/>
      <c r="E4774" s="14" t="s">
        <v>35</v>
      </c>
      <c r="F4774" s="14" t="s">
        <v>67</v>
      </c>
      <c r="G4774" s="14" t="s">
        <v>67</v>
      </c>
      <c r="H4774" s="15">
        <v>2007</v>
      </c>
      <c r="I4774" s="15">
        <v>1</v>
      </c>
      <c r="J4774" s="15">
        <v>0</v>
      </c>
      <c r="K4774" s="15">
        <v>0</v>
      </c>
      <c r="L4774" s="16" t="s">
        <v>4982</v>
      </c>
      <c r="M4774" s="16"/>
      <c r="N4774" s="16" t="s">
        <v>2570</v>
      </c>
      <c r="O4774" s="17">
        <v>288</v>
      </c>
      <c r="P4774" s="17">
        <v>0</v>
      </c>
      <c r="Q4774" s="17">
        <v>0</v>
      </c>
      <c r="R4774" s="18" t="s">
        <v>33</v>
      </c>
      <c r="S4774" s="19">
        <v>60</v>
      </c>
      <c r="T4774" s="19">
        <v>110</v>
      </c>
      <c r="U4774" s="19">
        <v>1.5</v>
      </c>
      <c r="V4774" s="19">
        <v>0</v>
      </c>
      <c r="W4774" s="20">
        <v>0.16500000000000001</v>
      </c>
      <c r="X4774" s="21">
        <v>47.52</v>
      </c>
      <c r="Y4774" s="22" t="s">
        <v>33</v>
      </c>
      <c r="Z4774" s="23" t="s">
        <v>9052</v>
      </c>
      <c r="AA4774" s="24" t="s">
        <v>67</v>
      </c>
      <c r="AB4774" s="14" t="s">
        <v>67</v>
      </c>
      <c r="AC4774" s="14" t="s">
        <v>67</v>
      </c>
      <c r="AD4774" s="25"/>
      <c r="AE4774" s="26"/>
      <c r="AF4774" s="27"/>
      <c r="AG4774" s="162"/>
      <c r="AH4774" s="162"/>
      <c r="AI4774" s="162"/>
      <c r="AJ4774" s="162"/>
      <c r="AK4774" s="162"/>
      <c r="AL4774" s="162"/>
      <c r="AM4774" s="162"/>
      <c r="AN4774" s="162"/>
      <c r="AO4774" s="162"/>
    </row>
    <row r="4775" spans="1:41" s="29" customFormat="1" ht="16.5" customHeight="1">
      <c r="A4775" s="13" t="s">
        <v>4804</v>
      </c>
      <c r="B4775" s="13"/>
      <c r="C4775" s="189"/>
      <c r="D4775" s="13"/>
      <c r="E4775" s="14" t="s">
        <v>4998</v>
      </c>
      <c r="F4775" s="14" t="s">
        <v>67</v>
      </c>
      <c r="G4775" s="14" t="s">
        <v>67</v>
      </c>
      <c r="H4775" s="15">
        <v>2003</v>
      </c>
      <c r="I4775" s="15">
        <v>1</v>
      </c>
      <c r="J4775" s="15">
        <v>0</v>
      </c>
      <c r="K4775" s="15">
        <v>0</v>
      </c>
      <c r="L4775" s="16" t="s">
        <v>4982</v>
      </c>
      <c r="M4775" s="16"/>
      <c r="N4775" s="16" t="s">
        <v>2570</v>
      </c>
      <c r="O4775" s="17">
        <v>288</v>
      </c>
      <c r="P4775" s="17">
        <v>0</v>
      </c>
      <c r="Q4775" s="17">
        <v>0</v>
      </c>
      <c r="R4775" s="18" t="s">
        <v>33</v>
      </c>
      <c r="S4775" s="19">
        <v>60</v>
      </c>
      <c r="T4775" s="19">
        <v>110</v>
      </c>
      <c r="U4775" s="19">
        <v>1.5</v>
      </c>
      <c r="V4775" s="19">
        <v>0</v>
      </c>
      <c r="W4775" s="20">
        <v>0.16500000000000001</v>
      </c>
      <c r="X4775" s="21">
        <v>47.52</v>
      </c>
      <c r="Y4775" s="22" t="s">
        <v>33</v>
      </c>
      <c r="Z4775" s="23" t="s">
        <v>9052</v>
      </c>
      <c r="AA4775" s="24" t="s">
        <v>67</v>
      </c>
      <c r="AB4775" s="14" t="s">
        <v>67</v>
      </c>
      <c r="AC4775" s="14" t="s">
        <v>67</v>
      </c>
      <c r="AD4775" s="25"/>
      <c r="AE4775" s="26"/>
      <c r="AF4775" s="27"/>
      <c r="AG4775" s="162"/>
      <c r="AH4775" s="162"/>
      <c r="AI4775" s="162"/>
      <c r="AJ4775" s="162"/>
      <c r="AK4775" s="162"/>
      <c r="AL4775" s="162"/>
      <c r="AM4775" s="162"/>
      <c r="AN4775" s="162"/>
      <c r="AO4775" s="162"/>
    </row>
    <row r="4776" spans="1:41" s="29" customFormat="1" ht="16.5" customHeight="1">
      <c r="A4776" s="13" t="s">
        <v>4804</v>
      </c>
      <c r="B4776" s="13"/>
      <c r="C4776" s="189"/>
      <c r="D4776" s="13"/>
      <c r="E4776" s="14" t="s">
        <v>37</v>
      </c>
      <c r="F4776" s="14" t="s">
        <v>165</v>
      </c>
      <c r="G4776" s="14" t="s">
        <v>9059</v>
      </c>
      <c r="H4776" s="15">
        <v>2005</v>
      </c>
      <c r="I4776" s="15">
        <v>1</v>
      </c>
      <c r="J4776" s="15">
        <v>0</v>
      </c>
      <c r="K4776" s="15">
        <v>0</v>
      </c>
      <c r="L4776" s="16" t="s">
        <v>5063</v>
      </c>
      <c r="M4776" s="16"/>
      <c r="N4776" s="16" t="s">
        <v>2570</v>
      </c>
      <c r="O4776" s="17">
        <v>288</v>
      </c>
      <c r="P4776" s="17">
        <v>0</v>
      </c>
      <c r="Q4776" s="17">
        <v>0</v>
      </c>
      <c r="R4776" s="18" t="s">
        <v>33</v>
      </c>
      <c r="S4776" s="19">
        <v>60</v>
      </c>
      <c r="T4776" s="19">
        <v>110</v>
      </c>
      <c r="U4776" s="19">
        <v>1.5</v>
      </c>
      <c r="V4776" s="19">
        <v>0</v>
      </c>
      <c r="W4776" s="20">
        <v>0.16500000000000001</v>
      </c>
      <c r="X4776" s="21">
        <v>47.52</v>
      </c>
      <c r="Y4776" s="22" t="s">
        <v>33</v>
      </c>
      <c r="Z4776" s="23" t="s">
        <v>9052</v>
      </c>
      <c r="AA4776" s="24" t="s">
        <v>67</v>
      </c>
      <c r="AB4776" s="14" t="s">
        <v>67</v>
      </c>
      <c r="AC4776" s="14" t="s">
        <v>67</v>
      </c>
      <c r="AD4776" s="25"/>
      <c r="AE4776" s="26"/>
      <c r="AF4776" s="27"/>
      <c r="AG4776" s="162"/>
      <c r="AH4776" s="162"/>
      <c r="AI4776" s="162"/>
      <c r="AJ4776" s="162"/>
      <c r="AK4776" s="162"/>
      <c r="AL4776" s="162"/>
      <c r="AM4776" s="162"/>
      <c r="AN4776" s="162"/>
      <c r="AO4776" s="162"/>
    </row>
    <row r="4777" spans="1:41" s="29" customFormat="1" ht="16.5" customHeight="1">
      <c r="A4777" s="13" t="s">
        <v>4804</v>
      </c>
      <c r="B4777" s="13"/>
      <c r="C4777" s="189"/>
      <c r="D4777" s="13"/>
      <c r="E4777" s="14" t="s">
        <v>37</v>
      </c>
      <c r="F4777" s="14" t="s">
        <v>1309</v>
      </c>
      <c r="G4777" s="14"/>
      <c r="H4777" s="15">
        <v>2006</v>
      </c>
      <c r="I4777" s="15">
        <v>1</v>
      </c>
      <c r="J4777" s="15">
        <v>0</v>
      </c>
      <c r="K4777" s="15">
        <v>0</v>
      </c>
      <c r="L4777" s="16" t="s">
        <v>5192</v>
      </c>
      <c r="M4777" s="16"/>
      <c r="N4777" s="16" t="s">
        <v>2570</v>
      </c>
      <c r="O4777" s="17">
        <v>288</v>
      </c>
      <c r="P4777" s="17">
        <v>0</v>
      </c>
      <c r="Q4777" s="17">
        <v>0</v>
      </c>
      <c r="R4777" s="18" t="s">
        <v>33</v>
      </c>
      <c r="S4777" s="19">
        <v>60</v>
      </c>
      <c r="T4777" s="19">
        <v>110</v>
      </c>
      <c r="U4777" s="19">
        <v>1.5</v>
      </c>
      <c r="V4777" s="19">
        <v>0</v>
      </c>
      <c r="W4777" s="20">
        <v>0.16500000000000001</v>
      </c>
      <c r="X4777" s="21">
        <v>47.52</v>
      </c>
      <c r="Y4777" s="22" t="s">
        <v>33</v>
      </c>
      <c r="Z4777" s="23" t="s">
        <v>9052</v>
      </c>
      <c r="AA4777" s="24" t="s">
        <v>67</v>
      </c>
      <c r="AB4777" s="14" t="s">
        <v>67</v>
      </c>
      <c r="AC4777" s="14" t="s">
        <v>67</v>
      </c>
      <c r="AD4777" s="25"/>
      <c r="AE4777" s="26"/>
      <c r="AF4777" s="27"/>
      <c r="AG4777" s="162"/>
      <c r="AH4777" s="162"/>
      <c r="AI4777" s="162"/>
      <c r="AJ4777" s="162"/>
      <c r="AK4777" s="162"/>
      <c r="AL4777" s="162"/>
      <c r="AM4777" s="162"/>
      <c r="AN4777" s="162"/>
      <c r="AO4777" s="162"/>
    </row>
    <row r="4778" spans="1:41" s="29" customFormat="1" ht="16.5" customHeight="1">
      <c r="A4778" s="13" t="s">
        <v>4804</v>
      </c>
      <c r="B4778" s="13"/>
      <c r="C4778" s="189"/>
      <c r="D4778" s="13"/>
      <c r="E4778" s="14" t="s">
        <v>5100</v>
      </c>
      <c r="F4778" s="14" t="s">
        <v>67</v>
      </c>
      <c r="G4778" s="14" t="s">
        <v>67</v>
      </c>
      <c r="H4778" s="15">
        <v>2007</v>
      </c>
      <c r="I4778" s="15">
        <v>1</v>
      </c>
      <c r="J4778" s="15">
        <v>0</v>
      </c>
      <c r="K4778" s="15">
        <v>0</v>
      </c>
      <c r="L4778" s="16" t="s">
        <v>5096</v>
      </c>
      <c r="M4778" s="16"/>
      <c r="N4778" s="16" t="s">
        <v>2570</v>
      </c>
      <c r="O4778" s="17">
        <v>150</v>
      </c>
      <c r="P4778" s="17">
        <v>0</v>
      </c>
      <c r="Q4778" s="17">
        <v>0</v>
      </c>
      <c r="R4778" s="18" t="s">
        <v>33</v>
      </c>
      <c r="S4778" s="19">
        <v>60</v>
      </c>
      <c r="T4778" s="19">
        <v>110</v>
      </c>
      <c r="U4778" s="19">
        <v>3</v>
      </c>
      <c r="V4778" s="19">
        <v>0</v>
      </c>
      <c r="W4778" s="20">
        <v>0.33</v>
      </c>
      <c r="X4778" s="21">
        <v>49.5</v>
      </c>
      <c r="Y4778" s="22" t="s">
        <v>33</v>
      </c>
      <c r="Z4778" s="23" t="s">
        <v>62</v>
      </c>
      <c r="AA4778" s="24" t="s">
        <v>67</v>
      </c>
      <c r="AB4778" s="14" t="s">
        <v>67</v>
      </c>
      <c r="AC4778" s="14" t="s">
        <v>67</v>
      </c>
      <c r="AD4778" s="25"/>
      <c r="AE4778" s="26"/>
      <c r="AF4778" s="27"/>
      <c r="AG4778" s="162"/>
      <c r="AH4778" s="162"/>
      <c r="AI4778" s="162"/>
      <c r="AJ4778" s="162"/>
      <c r="AK4778" s="162"/>
      <c r="AL4778" s="162"/>
      <c r="AM4778" s="162"/>
      <c r="AN4778" s="162"/>
      <c r="AO4778" s="162"/>
    </row>
    <row r="4779" spans="1:41" s="29" customFormat="1" ht="16.5" customHeight="1">
      <c r="A4779" s="13" t="s">
        <v>4804</v>
      </c>
      <c r="B4779" s="13"/>
      <c r="C4779" s="189"/>
      <c r="D4779" s="13"/>
      <c r="E4779" s="14" t="s">
        <v>180</v>
      </c>
      <c r="F4779" s="14" t="s">
        <v>205</v>
      </c>
      <c r="G4779" s="14" t="s">
        <v>67</v>
      </c>
      <c r="H4779" s="15">
        <v>2015</v>
      </c>
      <c r="I4779" s="15">
        <v>1</v>
      </c>
      <c r="J4779" s="15">
        <v>0</v>
      </c>
      <c r="K4779" s="15">
        <v>0</v>
      </c>
      <c r="L4779" s="16" t="s">
        <v>4862</v>
      </c>
      <c r="M4779" s="16"/>
      <c r="N4779" s="16" t="s">
        <v>2570</v>
      </c>
      <c r="O4779" s="17">
        <v>150</v>
      </c>
      <c r="P4779" s="17">
        <v>0</v>
      </c>
      <c r="Q4779" s="17">
        <v>0</v>
      </c>
      <c r="R4779" s="18" t="s">
        <v>33</v>
      </c>
      <c r="S4779" s="19">
        <v>60</v>
      </c>
      <c r="T4779" s="19">
        <v>110</v>
      </c>
      <c r="U4779" s="19">
        <v>3</v>
      </c>
      <c r="V4779" s="19">
        <v>0</v>
      </c>
      <c r="W4779" s="20">
        <v>0.33</v>
      </c>
      <c r="X4779" s="21">
        <v>49.5</v>
      </c>
      <c r="Y4779" s="22" t="s">
        <v>33</v>
      </c>
      <c r="Z4779" s="23" t="s">
        <v>62</v>
      </c>
      <c r="AA4779" s="24" t="s">
        <v>67</v>
      </c>
      <c r="AB4779" s="14" t="s">
        <v>67</v>
      </c>
      <c r="AC4779" s="14" t="s">
        <v>67</v>
      </c>
      <c r="AD4779" s="25"/>
      <c r="AE4779" s="26"/>
      <c r="AF4779" s="27"/>
      <c r="AG4779" s="162"/>
      <c r="AH4779" s="162"/>
      <c r="AI4779" s="162"/>
      <c r="AJ4779" s="162"/>
      <c r="AK4779" s="162"/>
      <c r="AL4779" s="162"/>
      <c r="AM4779" s="162"/>
      <c r="AN4779" s="162"/>
      <c r="AO4779" s="162"/>
    </row>
    <row r="4780" spans="1:41" s="29" customFormat="1" ht="16.5" customHeight="1">
      <c r="A4780" s="13" t="s">
        <v>4804</v>
      </c>
      <c r="B4780" s="13"/>
      <c r="C4780" s="189"/>
      <c r="D4780" s="13"/>
      <c r="E4780" s="14" t="s">
        <v>424</v>
      </c>
      <c r="F4780" s="14" t="s">
        <v>67</v>
      </c>
      <c r="G4780" s="14" t="s">
        <v>5078</v>
      </c>
      <c r="H4780" s="15">
        <v>2000</v>
      </c>
      <c r="I4780" s="15">
        <v>1</v>
      </c>
      <c r="J4780" s="15">
        <v>0</v>
      </c>
      <c r="K4780" s="15">
        <v>0</v>
      </c>
      <c r="L4780" s="16" t="s">
        <v>5076</v>
      </c>
      <c r="M4780" s="16"/>
      <c r="N4780" s="16" t="s">
        <v>2570</v>
      </c>
      <c r="O4780" s="17">
        <v>20</v>
      </c>
      <c r="P4780" s="17">
        <v>0</v>
      </c>
      <c r="Q4780" s="17">
        <v>0</v>
      </c>
      <c r="R4780" s="18" t="s">
        <v>33</v>
      </c>
      <c r="S4780" s="19">
        <v>60</v>
      </c>
      <c r="T4780" s="19">
        <v>220</v>
      </c>
      <c r="U4780" s="19">
        <v>12</v>
      </c>
      <c r="V4780" s="19">
        <v>0</v>
      </c>
      <c r="W4780" s="20">
        <v>2.64</v>
      </c>
      <c r="X4780" s="21">
        <v>52.800000000000004</v>
      </c>
      <c r="Y4780" s="22" t="s">
        <v>33</v>
      </c>
      <c r="Z4780" s="23" t="s">
        <v>62</v>
      </c>
      <c r="AA4780" s="24" t="s">
        <v>67</v>
      </c>
      <c r="AB4780" s="14" t="s">
        <v>67</v>
      </c>
      <c r="AC4780" s="14" t="s">
        <v>67</v>
      </c>
      <c r="AD4780" s="25"/>
      <c r="AE4780" s="26"/>
      <c r="AF4780" s="27"/>
      <c r="AG4780" s="162"/>
      <c r="AH4780" s="162"/>
      <c r="AI4780" s="162"/>
      <c r="AJ4780" s="162"/>
      <c r="AK4780" s="162"/>
      <c r="AL4780" s="162"/>
      <c r="AM4780" s="162"/>
      <c r="AN4780" s="162"/>
      <c r="AO4780" s="162"/>
    </row>
    <row r="4781" spans="1:41" s="29" customFormat="1" ht="16.5" customHeight="1">
      <c r="A4781" s="13" t="s">
        <v>4804</v>
      </c>
      <c r="B4781" s="13"/>
      <c r="C4781" s="501"/>
      <c r="D4781" s="444"/>
      <c r="E4781" s="14" t="s">
        <v>5400</v>
      </c>
      <c r="F4781" s="14" t="s">
        <v>6501</v>
      </c>
      <c r="G4781" s="14" t="s">
        <v>6502</v>
      </c>
      <c r="H4781" s="37">
        <v>2022</v>
      </c>
      <c r="I4781" s="445">
        <v>1</v>
      </c>
      <c r="J4781" s="37">
        <v>0</v>
      </c>
      <c r="K4781" s="37">
        <v>0</v>
      </c>
      <c r="L4781" s="36" t="s">
        <v>5393</v>
      </c>
      <c r="M4781" s="36"/>
      <c r="N4781" s="36" t="s">
        <v>2570</v>
      </c>
      <c r="O4781" s="130">
        <v>240</v>
      </c>
      <c r="P4781" s="130">
        <v>0</v>
      </c>
      <c r="Q4781" s="130">
        <v>0</v>
      </c>
      <c r="R4781" s="130" t="s">
        <v>33</v>
      </c>
      <c r="S4781" s="36">
        <v>60</v>
      </c>
      <c r="T4781" s="36">
        <v>110</v>
      </c>
      <c r="U4781" s="36">
        <v>2</v>
      </c>
      <c r="V4781" s="36">
        <v>0</v>
      </c>
      <c r="W4781" s="36">
        <v>0.22</v>
      </c>
      <c r="X4781" s="21">
        <v>52.8</v>
      </c>
      <c r="Y4781" s="22" t="s">
        <v>33</v>
      </c>
      <c r="Z4781" s="14" t="s">
        <v>5838</v>
      </c>
      <c r="AA4781" s="24" t="s">
        <v>67</v>
      </c>
      <c r="AB4781" s="14" t="s">
        <v>67</v>
      </c>
      <c r="AC4781" s="14" t="s">
        <v>67</v>
      </c>
      <c r="AD4781" s="25"/>
      <c r="AE4781" s="26"/>
      <c r="AF4781" s="27"/>
      <c r="AG4781" s="162"/>
      <c r="AH4781" s="162"/>
      <c r="AI4781" s="162"/>
      <c r="AJ4781" s="162"/>
      <c r="AK4781" s="162"/>
      <c r="AL4781" s="162"/>
      <c r="AM4781" s="162"/>
      <c r="AN4781" s="162"/>
      <c r="AO4781" s="162"/>
    </row>
    <row r="4782" spans="1:41" s="29" customFormat="1" ht="16.5" customHeight="1">
      <c r="A4782" s="13" t="s">
        <v>4804</v>
      </c>
      <c r="B4782" s="13"/>
      <c r="C4782" s="189"/>
      <c r="D4782" s="13"/>
      <c r="E4782" s="14" t="s">
        <v>5400</v>
      </c>
      <c r="F4782" s="14" t="s">
        <v>5401</v>
      </c>
      <c r="G4782" s="14" t="s">
        <v>5402</v>
      </c>
      <c r="H4782" s="15">
        <v>2010</v>
      </c>
      <c r="I4782" s="15">
        <v>5</v>
      </c>
      <c r="J4782" s="15">
        <v>0</v>
      </c>
      <c r="K4782" s="15">
        <v>0</v>
      </c>
      <c r="L4782" s="16" t="s">
        <v>5393</v>
      </c>
      <c r="M4782" s="16"/>
      <c r="N4782" s="16" t="s">
        <v>2570</v>
      </c>
      <c r="O4782" s="17">
        <v>240</v>
      </c>
      <c r="P4782" s="17">
        <v>0</v>
      </c>
      <c r="Q4782" s="17">
        <v>0</v>
      </c>
      <c r="R4782" s="18" t="s">
        <v>33</v>
      </c>
      <c r="S4782" s="19">
        <v>60</v>
      </c>
      <c r="T4782" s="19">
        <v>110</v>
      </c>
      <c r="U4782" s="19">
        <v>2</v>
      </c>
      <c r="V4782" s="19">
        <v>0</v>
      </c>
      <c r="W4782" s="20">
        <v>0.22</v>
      </c>
      <c r="X4782" s="21">
        <v>264</v>
      </c>
      <c r="Y4782" s="22" t="s">
        <v>33</v>
      </c>
      <c r="Z4782" s="23" t="s">
        <v>9052</v>
      </c>
      <c r="AA4782" s="24" t="s">
        <v>67</v>
      </c>
      <c r="AB4782" s="14" t="s">
        <v>67</v>
      </c>
      <c r="AC4782" s="14" t="s">
        <v>67</v>
      </c>
      <c r="AD4782" s="25"/>
      <c r="AE4782" s="26"/>
      <c r="AF4782" s="27"/>
      <c r="AG4782" s="162"/>
      <c r="AH4782" s="162"/>
      <c r="AI4782" s="162"/>
      <c r="AJ4782" s="162"/>
      <c r="AK4782" s="162"/>
      <c r="AL4782" s="162"/>
      <c r="AM4782" s="162"/>
      <c r="AN4782" s="162"/>
      <c r="AO4782" s="162"/>
    </row>
    <row r="4783" spans="1:41" s="29" customFormat="1" ht="16.5" customHeight="1">
      <c r="A4783" s="13" t="s">
        <v>4804</v>
      </c>
      <c r="B4783" s="13"/>
      <c r="C4783" s="189"/>
      <c r="D4783" s="13"/>
      <c r="E4783" s="14" t="s">
        <v>4964</v>
      </c>
      <c r="F4783" s="14" t="s">
        <v>67</v>
      </c>
      <c r="G4783" s="14" t="s">
        <v>67</v>
      </c>
      <c r="H4783" s="15">
        <v>2008</v>
      </c>
      <c r="I4783" s="15">
        <v>1</v>
      </c>
      <c r="J4783" s="15">
        <v>0</v>
      </c>
      <c r="K4783" s="15">
        <v>0</v>
      </c>
      <c r="L4783" s="16" t="s">
        <v>4956</v>
      </c>
      <c r="M4783" s="16"/>
      <c r="N4783" s="16" t="s">
        <v>2570</v>
      </c>
      <c r="O4783" s="17">
        <v>144</v>
      </c>
      <c r="P4783" s="17">
        <v>0</v>
      </c>
      <c r="Q4783" s="17">
        <v>0</v>
      </c>
      <c r="R4783" s="18" t="s">
        <v>33</v>
      </c>
      <c r="S4783" s="19">
        <v>60</v>
      </c>
      <c r="T4783" s="19">
        <v>110</v>
      </c>
      <c r="U4783" s="19">
        <v>3.3636363636363638</v>
      </c>
      <c r="V4783" s="19">
        <v>0</v>
      </c>
      <c r="W4783" s="20">
        <v>0.37</v>
      </c>
      <c r="X4783" s="21">
        <v>53.28</v>
      </c>
      <c r="Y4783" s="22" t="s">
        <v>33</v>
      </c>
      <c r="Z4783" s="23" t="s">
        <v>62</v>
      </c>
      <c r="AA4783" s="24" t="s">
        <v>67</v>
      </c>
      <c r="AB4783" s="14" t="s">
        <v>67</v>
      </c>
      <c r="AC4783" s="14" t="s">
        <v>67</v>
      </c>
      <c r="AD4783" s="25"/>
      <c r="AE4783" s="26"/>
      <c r="AF4783" s="27"/>
      <c r="AG4783" s="162"/>
      <c r="AH4783" s="162"/>
      <c r="AI4783" s="162"/>
      <c r="AJ4783" s="162"/>
      <c r="AK4783" s="162"/>
      <c r="AL4783" s="162"/>
      <c r="AM4783" s="162"/>
      <c r="AN4783" s="162"/>
      <c r="AO4783" s="162"/>
    </row>
    <row r="4784" spans="1:41" s="29" customFormat="1" ht="16.5" customHeight="1">
      <c r="A4784" s="13" t="s">
        <v>4804</v>
      </c>
      <c r="B4784" s="13"/>
      <c r="C4784" s="189"/>
      <c r="D4784" s="13"/>
      <c r="E4784" s="14" t="s">
        <v>5107</v>
      </c>
      <c r="F4784" s="14" t="s">
        <v>67</v>
      </c>
      <c r="G4784" s="14" t="s">
        <v>67</v>
      </c>
      <c r="H4784" s="15">
        <v>1995</v>
      </c>
      <c r="I4784" s="15">
        <v>1</v>
      </c>
      <c r="J4784" s="15">
        <v>0</v>
      </c>
      <c r="K4784" s="15">
        <v>0</v>
      </c>
      <c r="L4784" s="16" t="s">
        <v>5105</v>
      </c>
      <c r="M4784" s="16"/>
      <c r="N4784" s="16" t="s">
        <v>2570</v>
      </c>
      <c r="O4784" s="17">
        <v>50</v>
      </c>
      <c r="P4784" s="17">
        <v>0</v>
      </c>
      <c r="Q4784" s="17">
        <v>0</v>
      </c>
      <c r="R4784" s="18" t="s">
        <v>33</v>
      </c>
      <c r="S4784" s="19">
        <v>60</v>
      </c>
      <c r="T4784" s="19">
        <v>110</v>
      </c>
      <c r="U4784" s="19">
        <v>10</v>
      </c>
      <c r="V4784" s="19">
        <v>0</v>
      </c>
      <c r="W4784" s="20">
        <v>1.1000000000000001</v>
      </c>
      <c r="X4784" s="21">
        <v>55.000000000000007</v>
      </c>
      <c r="Y4784" s="22" t="s">
        <v>33</v>
      </c>
      <c r="Z4784" s="23" t="s">
        <v>62</v>
      </c>
      <c r="AA4784" s="24" t="s">
        <v>67</v>
      </c>
      <c r="AB4784" s="14" t="s">
        <v>67</v>
      </c>
      <c r="AC4784" s="14" t="s">
        <v>67</v>
      </c>
      <c r="AD4784" s="25"/>
      <c r="AE4784" s="26"/>
      <c r="AF4784" s="27"/>
      <c r="AG4784" s="162"/>
      <c r="AH4784" s="162"/>
      <c r="AI4784" s="162"/>
      <c r="AJ4784" s="162"/>
      <c r="AK4784" s="162"/>
      <c r="AL4784" s="162"/>
      <c r="AM4784" s="162"/>
      <c r="AN4784" s="162"/>
      <c r="AO4784" s="162"/>
    </row>
    <row r="4785" spans="1:41" s="29" customFormat="1" ht="16.5" customHeight="1">
      <c r="A4785" s="13" t="s">
        <v>4804</v>
      </c>
      <c r="B4785" s="13"/>
      <c r="C4785" s="189"/>
      <c r="D4785" s="13"/>
      <c r="E4785" s="14" t="s">
        <v>5235</v>
      </c>
      <c r="F4785" s="14" t="s">
        <v>5230</v>
      </c>
      <c r="G4785" s="14" t="s">
        <v>5236</v>
      </c>
      <c r="H4785" s="15">
        <v>2005</v>
      </c>
      <c r="I4785" s="15">
        <v>1</v>
      </c>
      <c r="J4785" s="15">
        <v>0</v>
      </c>
      <c r="K4785" s="15">
        <v>0</v>
      </c>
      <c r="L4785" s="16" t="s">
        <v>5229</v>
      </c>
      <c r="M4785" s="16"/>
      <c r="N4785" s="16" t="s">
        <v>2570</v>
      </c>
      <c r="O4785" s="17">
        <v>500</v>
      </c>
      <c r="P4785" s="17">
        <v>0</v>
      </c>
      <c r="Q4785" s="17">
        <v>0</v>
      </c>
      <c r="R4785" s="18" t="s">
        <v>33</v>
      </c>
      <c r="S4785" s="19">
        <v>60</v>
      </c>
      <c r="T4785" s="19">
        <v>110</v>
      </c>
      <c r="U4785" s="19">
        <v>1</v>
      </c>
      <c r="V4785" s="19">
        <v>0</v>
      </c>
      <c r="W4785" s="20">
        <v>0.11</v>
      </c>
      <c r="X4785" s="21">
        <v>55</v>
      </c>
      <c r="Y4785" s="22" t="s">
        <v>33</v>
      </c>
      <c r="Z4785" s="23" t="s">
        <v>9052</v>
      </c>
      <c r="AA4785" s="24" t="s">
        <v>67</v>
      </c>
      <c r="AB4785" s="14" t="s">
        <v>67</v>
      </c>
      <c r="AC4785" s="14" t="s">
        <v>67</v>
      </c>
      <c r="AD4785" s="25"/>
      <c r="AE4785" s="26"/>
      <c r="AF4785" s="27"/>
      <c r="AG4785" s="162"/>
      <c r="AH4785" s="162"/>
      <c r="AI4785" s="162"/>
      <c r="AJ4785" s="162"/>
      <c r="AK4785" s="162"/>
      <c r="AL4785" s="162"/>
      <c r="AM4785" s="162"/>
      <c r="AN4785" s="162"/>
      <c r="AO4785" s="162"/>
    </row>
    <row r="4786" spans="1:41" s="29" customFormat="1" ht="16.5" customHeight="1">
      <c r="A4786" s="13" t="s">
        <v>4804</v>
      </c>
      <c r="B4786" s="13"/>
      <c r="C4786" s="189"/>
      <c r="D4786" s="13"/>
      <c r="E4786" s="14" t="s">
        <v>4923</v>
      </c>
      <c r="F4786" s="14" t="s">
        <v>67</v>
      </c>
      <c r="G4786" s="14" t="s">
        <v>67</v>
      </c>
      <c r="H4786" s="15">
        <v>2004</v>
      </c>
      <c r="I4786" s="15">
        <v>1</v>
      </c>
      <c r="J4786" s="15">
        <v>0</v>
      </c>
      <c r="K4786" s="15">
        <v>0</v>
      </c>
      <c r="L4786" s="16" t="s">
        <v>4922</v>
      </c>
      <c r="M4786" s="16"/>
      <c r="N4786" s="16" t="s">
        <v>2570</v>
      </c>
      <c r="O4786" s="17">
        <v>360</v>
      </c>
      <c r="P4786" s="17">
        <v>0</v>
      </c>
      <c r="Q4786" s="17">
        <v>0</v>
      </c>
      <c r="R4786" s="18" t="s">
        <v>33</v>
      </c>
      <c r="S4786" s="19">
        <v>60</v>
      </c>
      <c r="T4786" s="19">
        <v>110</v>
      </c>
      <c r="U4786" s="19">
        <v>1.5</v>
      </c>
      <c r="V4786" s="19">
        <v>0</v>
      </c>
      <c r="W4786" s="20">
        <v>0.16500000000000001</v>
      </c>
      <c r="X4786" s="21">
        <v>59.400000000000006</v>
      </c>
      <c r="Y4786" s="22" t="s">
        <v>33</v>
      </c>
      <c r="Z4786" s="23" t="s">
        <v>62</v>
      </c>
      <c r="AA4786" s="24" t="s">
        <v>67</v>
      </c>
      <c r="AB4786" s="14" t="s">
        <v>67</v>
      </c>
      <c r="AC4786" s="14" t="s">
        <v>67</v>
      </c>
      <c r="AD4786" s="25"/>
      <c r="AE4786" s="26"/>
      <c r="AF4786" s="27"/>
      <c r="AG4786" s="162"/>
      <c r="AH4786" s="162"/>
      <c r="AI4786" s="162"/>
      <c r="AJ4786" s="162"/>
      <c r="AK4786" s="162"/>
      <c r="AL4786" s="162"/>
      <c r="AM4786" s="162"/>
      <c r="AN4786" s="162"/>
      <c r="AO4786" s="162"/>
    </row>
    <row r="4787" spans="1:41" s="29" customFormat="1" ht="16.5" customHeight="1">
      <c r="A4787" s="13" t="s">
        <v>4804</v>
      </c>
      <c r="B4787" s="13"/>
      <c r="C4787" s="189"/>
      <c r="D4787" s="13"/>
      <c r="E4787" s="14" t="s">
        <v>4924</v>
      </c>
      <c r="F4787" s="14" t="s">
        <v>67</v>
      </c>
      <c r="G4787" s="14" t="s">
        <v>67</v>
      </c>
      <c r="H4787" s="15">
        <v>2004</v>
      </c>
      <c r="I4787" s="15">
        <v>1</v>
      </c>
      <c r="J4787" s="15">
        <v>0</v>
      </c>
      <c r="K4787" s="15">
        <v>0</v>
      </c>
      <c r="L4787" s="16" t="s">
        <v>4922</v>
      </c>
      <c r="M4787" s="16"/>
      <c r="N4787" s="16" t="s">
        <v>2570</v>
      </c>
      <c r="O4787" s="17">
        <v>360</v>
      </c>
      <c r="P4787" s="17">
        <v>0</v>
      </c>
      <c r="Q4787" s="17">
        <v>0</v>
      </c>
      <c r="R4787" s="18" t="s">
        <v>33</v>
      </c>
      <c r="S4787" s="19">
        <v>60</v>
      </c>
      <c r="T4787" s="19">
        <v>110</v>
      </c>
      <c r="U4787" s="19">
        <v>1.5</v>
      </c>
      <c r="V4787" s="19">
        <v>0</v>
      </c>
      <c r="W4787" s="20">
        <v>0.16500000000000001</v>
      </c>
      <c r="X4787" s="21">
        <v>59.400000000000006</v>
      </c>
      <c r="Y4787" s="22" t="s">
        <v>33</v>
      </c>
      <c r="Z4787" s="23" t="s">
        <v>62</v>
      </c>
      <c r="AA4787" s="24" t="s">
        <v>67</v>
      </c>
      <c r="AB4787" s="14" t="s">
        <v>67</v>
      </c>
      <c r="AC4787" s="14" t="s">
        <v>67</v>
      </c>
      <c r="AD4787" s="25"/>
      <c r="AE4787" s="26"/>
      <c r="AF4787" s="27"/>
      <c r="AG4787" s="162"/>
      <c r="AH4787" s="162"/>
      <c r="AI4787" s="162"/>
      <c r="AJ4787" s="162"/>
      <c r="AK4787" s="162"/>
      <c r="AL4787" s="162"/>
      <c r="AM4787" s="162"/>
      <c r="AN4787" s="162"/>
      <c r="AO4787" s="162"/>
    </row>
    <row r="4788" spans="1:41" s="29" customFormat="1" ht="16.5" customHeight="1">
      <c r="A4788" s="13" t="s">
        <v>4804</v>
      </c>
      <c r="B4788" s="13"/>
      <c r="C4788" s="189"/>
      <c r="D4788" s="13"/>
      <c r="E4788" s="14" t="s">
        <v>4925</v>
      </c>
      <c r="F4788" s="14" t="s">
        <v>67</v>
      </c>
      <c r="G4788" s="14" t="s">
        <v>67</v>
      </c>
      <c r="H4788" s="15">
        <v>2005</v>
      </c>
      <c r="I4788" s="15">
        <v>1</v>
      </c>
      <c r="J4788" s="15">
        <v>0</v>
      </c>
      <c r="K4788" s="15">
        <v>0</v>
      </c>
      <c r="L4788" s="16" t="s">
        <v>4922</v>
      </c>
      <c r="M4788" s="16"/>
      <c r="N4788" s="16" t="s">
        <v>2570</v>
      </c>
      <c r="O4788" s="17">
        <v>360</v>
      </c>
      <c r="P4788" s="17">
        <v>0</v>
      </c>
      <c r="Q4788" s="17">
        <v>0</v>
      </c>
      <c r="R4788" s="18" t="s">
        <v>33</v>
      </c>
      <c r="S4788" s="19">
        <v>60</v>
      </c>
      <c r="T4788" s="19">
        <v>110</v>
      </c>
      <c r="U4788" s="19">
        <v>1.5</v>
      </c>
      <c r="V4788" s="19">
        <v>0</v>
      </c>
      <c r="W4788" s="20">
        <v>0.16500000000000001</v>
      </c>
      <c r="X4788" s="21">
        <v>59.400000000000006</v>
      </c>
      <c r="Y4788" s="22" t="s">
        <v>33</v>
      </c>
      <c r="Z4788" s="23" t="s">
        <v>62</v>
      </c>
      <c r="AA4788" s="24" t="s">
        <v>67</v>
      </c>
      <c r="AB4788" s="14" t="s">
        <v>67</v>
      </c>
      <c r="AC4788" s="14" t="s">
        <v>67</v>
      </c>
      <c r="AD4788" s="25"/>
      <c r="AE4788" s="26"/>
      <c r="AF4788" s="27"/>
      <c r="AG4788" s="162"/>
      <c r="AH4788" s="162"/>
      <c r="AI4788" s="162"/>
      <c r="AJ4788" s="162"/>
      <c r="AK4788" s="162"/>
      <c r="AL4788" s="162"/>
      <c r="AM4788" s="162"/>
      <c r="AN4788" s="162"/>
      <c r="AO4788" s="162"/>
    </row>
    <row r="4789" spans="1:41" s="29" customFormat="1" ht="16.5" customHeight="1">
      <c r="A4789" s="13" t="s">
        <v>4804</v>
      </c>
      <c r="B4789" s="13"/>
      <c r="C4789" s="189"/>
      <c r="D4789" s="13"/>
      <c r="E4789" s="14" t="s">
        <v>5395</v>
      </c>
      <c r="F4789" s="14" t="s">
        <v>67</v>
      </c>
      <c r="G4789" s="14" t="s">
        <v>67</v>
      </c>
      <c r="H4789" s="15">
        <v>1993</v>
      </c>
      <c r="I4789" s="15">
        <v>4</v>
      </c>
      <c r="J4789" s="15">
        <v>0</v>
      </c>
      <c r="K4789" s="15">
        <v>0</v>
      </c>
      <c r="L4789" s="16" t="s">
        <v>5393</v>
      </c>
      <c r="M4789" s="16"/>
      <c r="N4789" s="16" t="s">
        <v>2570</v>
      </c>
      <c r="O4789" s="17">
        <v>70</v>
      </c>
      <c r="P4789" s="17">
        <v>20</v>
      </c>
      <c r="Q4789" s="17">
        <v>28</v>
      </c>
      <c r="R4789" s="18" t="s">
        <v>33</v>
      </c>
      <c r="S4789" s="19">
        <v>60</v>
      </c>
      <c r="T4789" s="19">
        <v>220</v>
      </c>
      <c r="U4789" s="19">
        <v>15</v>
      </c>
      <c r="V4789" s="19">
        <v>0</v>
      </c>
      <c r="W4789" s="20">
        <v>3.3</v>
      </c>
      <c r="X4789" s="21">
        <v>249.48</v>
      </c>
      <c r="Y4789" s="22" t="s">
        <v>33</v>
      </c>
      <c r="Z4789" s="23" t="s">
        <v>62</v>
      </c>
      <c r="AA4789" s="24" t="s">
        <v>67</v>
      </c>
      <c r="AB4789" s="14" t="s">
        <v>67</v>
      </c>
      <c r="AC4789" s="14" t="s">
        <v>67</v>
      </c>
      <c r="AD4789" s="25"/>
      <c r="AE4789" s="26"/>
      <c r="AF4789" s="27"/>
      <c r="AG4789" s="162"/>
      <c r="AH4789" s="162"/>
      <c r="AI4789" s="162"/>
      <c r="AJ4789" s="162"/>
      <c r="AK4789" s="162"/>
      <c r="AL4789" s="162"/>
      <c r="AM4789" s="162"/>
      <c r="AN4789" s="162"/>
      <c r="AO4789" s="162"/>
    </row>
    <row r="4790" spans="1:41" s="29" customFormat="1" ht="16.5" customHeight="1">
      <c r="A4790" s="13" t="s">
        <v>4804</v>
      </c>
      <c r="B4790" s="13"/>
      <c r="C4790" s="189"/>
      <c r="D4790" s="13"/>
      <c r="E4790" s="14" t="s">
        <v>79</v>
      </c>
      <c r="F4790" s="14" t="s">
        <v>67</v>
      </c>
      <c r="G4790" s="14" t="s">
        <v>67</v>
      </c>
      <c r="H4790" s="15">
        <v>2007</v>
      </c>
      <c r="I4790" s="15">
        <v>4</v>
      </c>
      <c r="J4790" s="15">
        <v>0</v>
      </c>
      <c r="K4790" s="15">
        <v>0</v>
      </c>
      <c r="L4790" s="16" t="s">
        <v>5347</v>
      </c>
      <c r="M4790" s="16"/>
      <c r="N4790" s="16" t="s">
        <v>2570</v>
      </c>
      <c r="O4790" s="17">
        <v>30</v>
      </c>
      <c r="P4790" s="17">
        <v>0</v>
      </c>
      <c r="Q4790" s="17">
        <v>0</v>
      </c>
      <c r="R4790" s="18" t="s">
        <v>33</v>
      </c>
      <c r="S4790" s="19">
        <v>60</v>
      </c>
      <c r="T4790" s="19">
        <v>110</v>
      </c>
      <c r="U4790" s="19">
        <v>19</v>
      </c>
      <c r="V4790" s="19">
        <v>0</v>
      </c>
      <c r="W4790" s="20">
        <v>2.09</v>
      </c>
      <c r="X4790" s="21">
        <v>250.79999999999998</v>
      </c>
      <c r="Y4790" s="22" t="s">
        <v>33</v>
      </c>
      <c r="Z4790" s="23" t="s">
        <v>9052</v>
      </c>
      <c r="AA4790" s="24" t="s">
        <v>67</v>
      </c>
      <c r="AB4790" s="14" t="s">
        <v>67</v>
      </c>
      <c r="AC4790" s="14" t="s">
        <v>67</v>
      </c>
      <c r="AD4790" s="25"/>
      <c r="AE4790" s="26"/>
      <c r="AF4790" s="27"/>
      <c r="AG4790" s="162"/>
      <c r="AH4790" s="162"/>
      <c r="AI4790" s="162"/>
      <c r="AJ4790" s="162"/>
      <c r="AK4790" s="162"/>
      <c r="AL4790" s="162"/>
      <c r="AM4790" s="162"/>
      <c r="AN4790" s="162"/>
      <c r="AO4790" s="162"/>
    </row>
    <row r="4791" spans="1:41" s="29" customFormat="1" ht="16.5" customHeight="1">
      <c r="A4791" s="13" t="s">
        <v>4804</v>
      </c>
      <c r="B4791" s="13"/>
      <c r="C4791" s="189"/>
      <c r="D4791" s="13"/>
      <c r="E4791" s="14" t="s">
        <v>4994</v>
      </c>
      <c r="F4791" s="14" t="s">
        <v>67</v>
      </c>
      <c r="G4791" s="14" t="s">
        <v>67</v>
      </c>
      <c r="H4791" s="15">
        <v>2002</v>
      </c>
      <c r="I4791" s="15">
        <v>1</v>
      </c>
      <c r="J4791" s="15">
        <v>0</v>
      </c>
      <c r="K4791" s="15">
        <v>0</v>
      </c>
      <c r="L4791" s="16" t="s">
        <v>4982</v>
      </c>
      <c r="M4791" s="16"/>
      <c r="N4791" s="16" t="s">
        <v>2570</v>
      </c>
      <c r="O4791" s="17">
        <v>288</v>
      </c>
      <c r="P4791" s="17">
        <v>0</v>
      </c>
      <c r="Q4791" s="17">
        <v>0</v>
      </c>
      <c r="R4791" s="18" t="s">
        <v>33</v>
      </c>
      <c r="S4791" s="19">
        <v>60</v>
      </c>
      <c r="T4791" s="19">
        <v>110</v>
      </c>
      <c r="U4791" s="19">
        <v>2</v>
      </c>
      <c r="V4791" s="19">
        <v>0</v>
      </c>
      <c r="W4791" s="20">
        <v>0.22</v>
      </c>
      <c r="X4791" s="21">
        <v>63.36</v>
      </c>
      <c r="Y4791" s="22" t="s">
        <v>33</v>
      </c>
      <c r="Z4791" s="23" t="s">
        <v>62</v>
      </c>
      <c r="AA4791" s="24" t="s">
        <v>67</v>
      </c>
      <c r="AB4791" s="14" t="s">
        <v>67</v>
      </c>
      <c r="AC4791" s="14" t="s">
        <v>67</v>
      </c>
      <c r="AD4791" s="25"/>
      <c r="AE4791" s="26"/>
      <c r="AF4791" s="27"/>
      <c r="AG4791" s="162"/>
      <c r="AH4791" s="162"/>
      <c r="AI4791" s="162"/>
      <c r="AJ4791" s="162"/>
      <c r="AK4791" s="162"/>
      <c r="AL4791" s="162"/>
      <c r="AM4791" s="162"/>
      <c r="AN4791" s="162"/>
      <c r="AO4791" s="162"/>
    </row>
    <row r="4792" spans="1:41" s="29" customFormat="1" ht="16.5" customHeight="1">
      <c r="A4792" s="13" t="s">
        <v>4804</v>
      </c>
      <c r="B4792" s="13"/>
      <c r="C4792" s="189"/>
      <c r="D4792" s="13"/>
      <c r="E4792" s="14" t="s">
        <v>5383</v>
      </c>
      <c r="F4792" s="14" t="s">
        <v>67</v>
      </c>
      <c r="G4792" s="14" t="s">
        <v>67</v>
      </c>
      <c r="H4792" s="15">
        <v>2001</v>
      </c>
      <c r="I4792" s="15">
        <v>1</v>
      </c>
      <c r="J4792" s="15">
        <v>0</v>
      </c>
      <c r="K4792" s="15">
        <v>0</v>
      </c>
      <c r="L4792" s="16" t="s">
        <v>5382</v>
      </c>
      <c r="M4792" s="16"/>
      <c r="N4792" s="16" t="s">
        <v>2570</v>
      </c>
      <c r="O4792" s="17">
        <v>72</v>
      </c>
      <c r="P4792" s="17">
        <v>0</v>
      </c>
      <c r="Q4792" s="17">
        <v>0</v>
      </c>
      <c r="R4792" s="18" t="s">
        <v>33</v>
      </c>
      <c r="S4792" s="19">
        <v>60</v>
      </c>
      <c r="T4792" s="19">
        <v>110</v>
      </c>
      <c r="U4792" s="19">
        <v>8</v>
      </c>
      <c r="V4792" s="19">
        <v>0</v>
      </c>
      <c r="W4792" s="20">
        <v>0.88</v>
      </c>
      <c r="X4792" s="21">
        <v>63.36</v>
      </c>
      <c r="Y4792" s="22" t="s">
        <v>33</v>
      </c>
      <c r="Z4792" s="23" t="s">
        <v>62</v>
      </c>
      <c r="AA4792" s="24" t="s">
        <v>67</v>
      </c>
      <c r="AB4792" s="14" t="s">
        <v>67</v>
      </c>
      <c r="AC4792" s="14" t="s">
        <v>67</v>
      </c>
      <c r="AD4792" s="25"/>
      <c r="AE4792" s="26"/>
      <c r="AF4792" s="27"/>
      <c r="AG4792" s="162"/>
      <c r="AH4792" s="162"/>
      <c r="AI4792" s="162"/>
      <c r="AJ4792" s="162"/>
      <c r="AK4792" s="162"/>
      <c r="AL4792" s="162"/>
      <c r="AM4792" s="162"/>
      <c r="AN4792" s="162"/>
      <c r="AO4792" s="162"/>
    </row>
    <row r="4793" spans="1:41" s="29" customFormat="1" ht="16.5" customHeight="1">
      <c r="A4793" s="13" t="s">
        <v>4804</v>
      </c>
      <c r="B4793" s="13"/>
      <c r="C4793" s="189"/>
      <c r="D4793" s="13"/>
      <c r="E4793" s="14" t="s">
        <v>4996</v>
      </c>
      <c r="F4793" s="14" t="s">
        <v>67</v>
      </c>
      <c r="G4793" s="14" t="s">
        <v>67</v>
      </c>
      <c r="H4793" s="15">
        <v>2006</v>
      </c>
      <c r="I4793" s="15">
        <v>1</v>
      </c>
      <c r="J4793" s="15">
        <v>0</v>
      </c>
      <c r="K4793" s="15">
        <v>0</v>
      </c>
      <c r="L4793" s="16" t="s">
        <v>4982</v>
      </c>
      <c r="M4793" s="16"/>
      <c r="N4793" s="16" t="s">
        <v>2570</v>
      </c>
      <c r="O4793" s="17">
        <v>288</v>
      </c>
      <c r="P4793" s="17">
        <v>0</v>
      </c>
      <c r="Q4793" s="17">
        <v>0</v>
      </c>
      <c r="R4793" s="18" t="s">
        <v>33</v>
      </c>
      <c r="S4793" s="19">
        <v>60</v>
      </c>
      <c r="T4793" s="19">
        <v>110</v>
      </c>
      <c r="U4793" s="19">
        <v>2</v>
      </c>
      <c r="V4793" s="19">
        <v>0</v>
      </c>
      <c r="W4793" s="20">
        <v>0.22</v>
      </c>
      <c r="X4793" s="21">
        <v>63.36</v>
      </c>
      <c r="Y4793" s="22" t="s">
        <v>33</v>
      </c>
      <c r="Z4793" s="23" t="s">
        <v>62</v>
      </c>
      <c r="AA4793" s="24" t="s">
        <v>67</v>
      </c>
      <c r="AB4793" s="14" t="s">
        <v>67</v>
      </c>
      <c r="AC4793" s="14" t="s">
        <v>67</v>
      </c>
      <c r="AD4793" s="25"/>
      <c r="AE4793" s="26"/>
      <c r="AF4793" s="27"/>
      <c r="AG4793" s="162"/>
      <c r="AH4793" s="162"/>
      <c r="AI4793" s="162"/>
      <c r="AJ4793" s="162"/>
      <c r="AK4793" s="162"/>
      <c r="AL4793" s="162"/>
      <c r="AM4793" s="162"/>
      <c r="AN4793" s="162"/>
      <c r="AO4793" s="162"/>
    </row>
    <row r="4794" spans="1:41" s="29" customFormat="1" ht="16.5" customHeight="1">
      <c r="A4794" s="13" t="s">
        <v>4804</v>
      </c>
      <c r="B4794" s="13"/>
      <c r="C4794" s="189"/>
      <c r="D4794" s="13"/>
      <c r="E4794" s="14" t="s">
        <v>4950</v>
      </c>
      <c r="F4794" s="14" t="s">
        <v>67</v>
      </c>
      <c r="G4794" s="14" t="s">
        <v>67</v>
      </c>
      <c r="H4794" s="15">
        <v>2002</v>
      </c>
      <c r="I4794" s="15">
        <v>1</v>
      </c>
      <c r="J4794" s="15">
        <v>0</v>
      </c>
      <c r="K4794" s="15">
        <v>0</v>
      </c>
      <c r="L4794" s="16" t="s">
        <v>4949</v>
      </c>
      <c r="M4794" s="16"/>
      <c r="N4794" s="16" t="s">
        <v>2570</v>
      </c>
      <c r="O4794" s="17">
        <v>72</v>
      </c>
      <c r="P4794" s="17">
        <v>0</v>
      </c>
      <c r="Q4794" s="17">
        <v>0</v>
      </c>
      <c r="R4794" s="18" t="s">
        <v>33</v>
      </c>
      <c r="S4794" s="19">
        <v>60</v>
      </c>
      <c r="T4794" s="19">
        <v>110</v>
      </c>
      <c r="U4794" s="19">
        <v>8</v>
      </c>
      <c r="V4794" s="19">
        <v>0</v>
      </c>
      <c r="W4794" s="20">
        <v>0.88</v>
      </c>
      <c r="X4794" s="21">
        <v>63.36</v>
      </c>
      <c r="Y4794" s="22" t="s">
        <v>33</v>
      </c>
      <c r="Z4794" s="23" t="s">
        <v>62</v>
      </c>
      <c r="AA4794" s="24" t="s">
        <v>67</v>
      </c>
      <c r="AB4794" s="14" t="s">
        <v>67</v>
      </c>
      <c r="AC4794" s="14" t="s">
        <v>67</v>
      </c>
      <c r="AD4794" s="25"/>
      <c r="AE4794" s="26"/>
      <c r="AF4794" s="27"/>
      <c r="AG4794" s="162"/>
      <c r="AH4794" s="162"/>
      <c r="AI4794" s="162"/>
      <c r="AJ4794" s="162"/>
      <c r="AK4794" s="162"/>
      <c r="AL4794" s="162"/>
      <c r="AM4794" s="162"/>
      <c r="AN4794" s="162"/>
      <c r="AO4794" s="162"/>
    </row>
    <row r="4795" spans="1:41" s="29" customFormat="1" ht="16.5" customHeight="1">
      <c r="A4795" s="13" t="s">
        <v>4804</v>
      </c>
      <c r="B4795" s="13"/>
      <c r="C4795" s="189"/>
      <c r="D4795" s="13"/>
      <c r="E4795" s="14" t="s">
        <v>1247</v>
      </c>
      <c r="F4795" s="14" t="s">
        <v>1063</v>
      </c>
      <c r="G4795" s="14" t="s">
        <v>4951</v>
      </c>
      <c r="H4795" s="15">
        <v>2008</v>
      </c>
      <c r="I4795" s="15">
        <v>1</v>
      </c>
      <c r="J4795" s="15">
        <v>0</v>
      </c>
      <c r="K4795" s="15">
        <v>0</v>
      </c>
      <c r="L4795" s="16" t="s">
        <v>4949</v>
      </c>
      <c r="M4795" s="16"/>
      <c r="N4795" s="16" t="s">
        <v>2570</v>
      </c>
      <c r="O4795" s="17">
        <v>72</v>
      </c>
      <c r="P4795" s="17">
        <v>0</v>
      </c>
      <c r="Q4795" s="17">
        <v>0</v>
      </c>
      <c r="R4795" s="18" t="s">
        <v>33</v>
      </c>
      <c r="S4795" s="19">
        <v>60</v>
      </c>
      <c r="T4795" s="19">
        <v>110</v>
      </c>
      <c r="U4795" s="19">
        <v>8</v>
      </c>
      <c r="V4795" s="19">
        <v>0</v>
      </c>
      <c r="W4795" s="20">
        <v>0.88</v>
      </c>
      <c r="X4795" s="21">
        <v>63.36</v>
      </c>
      <c r="Y4795" s="22" t="s">
        <v>33</v>
      </c>
      <c r="Z4795" s="23" t="s">
        <v>62</v>
      </c>
      <c r="AA4795" s="24" t="s">
        <v>67</v>
      </c>
      <c r="AB4795" s="14" t="s">
        <v>67</v>
      </c>
      <c r="AC4795" s="14" t="s">
        <v>67</v>
      </c>
      <c r="AD4795" s="25"/>
      <c r="AE4795" s="26"/>
      <c r="AF4795" s="27"/>
      <c r="AG4795" s="162"/>
      <c r="AH4795" s="162"/>
      <c r="AI4795" s="162"/>
      <c r="AJ4795" s="162"/>
      <c r="AK4795" s="162"/>
      <c r="AL4795" s="162"/>
      <c r="AM4795" s="162"/>
      <c r="AN4795" s="162"/>
      <c r="AO4795" s="162"/>
    </row>
    <row r="4796" spans="1:41" s="29" customFormat="1" ht="16.5" customHeight="1">
      <c r="A4796" s="13" t="s">
        <v>4804</v>
      </c>
      <c r="B4796" s="13"/>
      <c r="C4796" s="189"/>
      <c r="D4796" s="13"/>
      <c r="E4796" s="14" t="s">
        <v>1890</v>
      </c>
      <c r="F4796" s="14" t="s">
        <v>67</v>
      </c>
      <c r="G4796" s="14" t="s">
        <v>67</v>
      </c>
      <c r="H4796" s="15">
        <v>2007</v>
      </c>
      <c r="I4796" s="15">
        <v>1</v>
      </c>
      <c r="J4796" s="15">
        <v>0</v>
      </c>
      <c r="K4796" s="15">
        <v>0</v>
      </c>
      <c r="L4796" s="16" t="s">
        <v>4956</v>
      </c>
      <c r="M4796" s="16"/>
      <c r="N4796" s="16" t="s">
        <v>2570</v>
      </c>
      <c r="O4796" s="17">
        <v>144</v>
      </c>
      <c r="P4796" s="17">
        <v>0</v>
      </c>
      <c r="Q4796" s="17">
        <v>0</v>
      </c>
      <c r="R4796" s="18" t="s">
        <v>33</v>
      </c>
      <c r="S4796" s="19">
        <v>60</v>
      </c>
      <c r="T4796" s="19">
        <v>110</v>
      </c>
      <c r="U4796" s="19">
        <v>4</v>
      </c>
      <c r="V4796" s="19">
        <v>0</v>
      </c>
      <c r="W4796" s="20">
        <v>0.44</v>
      </c>
      <c r="X4796" s="21">
        <v>63.36</v>
      </c>
      <c r="Y4796" s="22" t="s">
        <v>33</v>
      </c>
      <c r="Z4796" s="23" t="s">
        <v>62</v>
      </c>
      <c r="AA4796" s="24" t="s">
        <v>67</v>
      </c>
      <c r="AB4796" s="14" t="s">
        <v>67</v>
      </c>
      <c r="AC4796" s="14" t="s">
        <v>67</v>
      </c>
      <c r="AD4796" s="25"/>
      <c r="AE4796" s="26"/>
      <c r="AF4796" s="27"/>
      <c r="AG4796" s="162"/>
      <c r="AH4796" s="162"/>
      <c r="AI4796" s="162"/>
      <c r="AJ4796" s="162"/>
      <c r="AK4796" s="162"/>
      <c r="AL4796" s="162"/>
      <c r="AM4796" s="162"/>
      <c r="AN4796" s="162"/>
      <c r="AO4796" s="162"/>
    </row>
    <row r="4797" spans="1:41" s="29" customFormat="1" ht="16.5" customHeight="1">
      <c r="A4797" s="13" t="s">
        <v>4804</v>
      </c>
      <c r="B4797" s="13"/>
      <c r="C4797" s="189"/>
      <c r="D4797" s="13"/>
      <c r="E4797" s="14" t="s">
        <v>4999</v>
      </c>
      <c r="F4797" s="14" t="s">
        <v>67</v>
      </c>
      <c r="G4797" s="14" t="s">
        <v>67</v>
      </c>
      <c r="H4797" s="15">
        <v>2004</v>
      </c>
      <c r="I4797" s="15">
        <v>1</v>
      </c>
      <c r="J4797" s="15">
        <v>0</v>
      </c>
      <c r="K4797" s="15">
        <v>0</v>
      </c>
      <c r="L4797" s="16" t="s">
        <v>5192</v>
      </c>
      <c r="M4797" s="16"/>
      <c r="N4797" s="16" t="s">
        <v>2570</v>
      </c>
      <c r="O4797" s="17">
        <v>144</v>
      </c>
      <c r="P4797" s="17">
        <v>0</v>
      </c>
      <c r="Q4797" s="17">
        <v>0</v>
      </c>
      <c r="R4797" s="18" t="s">
        <v>33</v>
      </c>
      <c r="S4797" s="19">
        <v>60</v>
      </c>
      <c r="T4797" s="19">
        <v>110</v>
      </c>
      <c r="U4797" s="19">
        <v>4</v>
      </c>
      <c r="V4797" s="19">
        <v>0</v>
      </c>
      <c r="W4797" s="20">
        <v>0.44</v>
      </c>
      <c r="X4797" s="21">
        <v>63.36</v>
      </c>
      <c r="Y4797" s="22" t="s">
        <v>33</v>
      </c>
      <c r="Z4797" s="23" t="s">
        <v>62</v>
      </c>
      <c r="AA4797" s="24" t="s">
        <v>67</v>
      </c>
      <c r="AB4797" s="14" t="s">
        <v>67</v>
      </c>
      <c r="AC4797" s="14" t="s">
        <v>67</v>
      </c>
      <c r="AD4797" s="25"/>
      <c r="AE4797" s="26"/>
      <c r="AF4797" s="27"/>
      <c r="AG4797" s="162"/>
      <c r="AH4797" s="162"/>
      <c r="AI4797" s="162"/>
      <c r="AJ4797" s="162"/>
      <c r="AK4797" s="162"/>
      <c r="AL4797" s="162"/>
      <c r="AM4797" s="162"/>
      <c r="AN4797" s="162"/>
      <c r="AO4797" s="162"/>
    </row>
    <row r="4798" spans="1:41" s="29" customFormat="1" ht="16.5" customHeight="1">
      <c r="A4798" s="13" t="s">
        <v>4804</v>
      </c>
      <c r="B4798" s="13"/>
      <c r="C4798" s="189"/>
      <c r="D4798" s="13"/>
      <c r="E4798" s="14" t="s">
        <v>4962</v>
      </c>
      <c r="F4798" s="14" t="s">
        <v>67</v>
      </c>
      <c r="G4798" s="14" t="s">
        <v>67</v>
      </c>
      <c r="H4798" s="15">
        <v>1999</v>
      </c>
      <c r="I4798" s="15">
        <v>1</v>
      </c>
      <c r="J4798" s="15">
        <v>0</v>
      </c>
      <c r="K4798" s="15">
        <v>0</v>
      </c>
      <c r="L4798" s="16" t="s">
        <v>4956</v>
      </c>
      <c r="M4798" s="16"/>
      <c r="N4798" s="16" t="s">
        <v>2570</v>
      </c>
      <c r="O4798" s="17">
        <v>144</v>
      </c>
      <c r="P4798" s="17">
        <v>0</v>
      </c>
      <c r="Q4798" s="17">
        <v>0</v>
      </c>
      <c r="R4798" s="18" t="s">
        <v>33</v>
      </c>
      <c r="S4798" s="19">
        <v>60</v>
      </c>
      <c r="T4798" s="19">
        <v>110</v>
      </c>
      <c r="U4798" s="19">
        <v>4</v>
      </c>
      <c r="V4798" s="19">
        <v>0</v>
      </c>
      <c r="W4798" s="20">
        <v>0.44</v>
      </c>
      <c r="X4798" s="21">
        <v>63.36</v>
      </c>
      <c r="Y4798" s="22" t="s">
        <v>33</v>
      </c>
      <c r="Z4798" s="23" t="s">
        <v>62</v>
      </c>
      <c r="AA4798" s="24" t="s">
        <v>67</v>
      </c>
      <c r="AB4798" s="14" t="s">
        <v>67</v>
      </c>
      <c r="AC4798" s="14" t="s">
        <v>67</v>
      </c>
      <c r="AD4798" s="25"/>
      <c r="AE4798" s="26"/>
      <c r="AF4798" s="27"/>
      <c r="AG4798" s="162"/>
      <c r="AH4798" s="162"/>
      <c r="AI4798" s="162"/>
      <c r="AJ4798" s="162"/>
      <c r="AK4798" s="162"/>
      <c r="AL4798" s="162"/>
      <c r="AM4798" s="162"/>
      <c r="AN4798" s="162"/>
      <c r="AO4798" s="162"/>
    </row>
    <row r="4799" spans="1:41" s="29" customFormat="1" ht="16.5" customHeight="1">
      <c r="A4799" s="13" t="s">
        <v>4804</v>
      </c>
      <c r="B4799" s="13"/>
      <c r="C4799" s="189"/>
      <c r="D4799" s="13"/>
      <c r="E4799" s="14" t="s">
        <v>4957</v>
      </c>
      <c r="F4799" s="14" t="s">
        <v>67</v>
      </c>
      <c r="G4799" s="14" t="s">
        <v>67</v>
      </c>
      <c r="H4799" s="15">
        <v>2003</v>
      </c>
      <c r="I4799" s="15">
        <v>2</v>
      </c>
      <c r="J4799" s="15">
        <v>0</v>
      </c>
      <c r="K4799" s="15">
        <v>0</v>
      </c>
      <c r="L4799" s="16" t="s">
        <v>4956</v>
      </c>
      <c r="M4799" s="16"/>
      <c r="N4799" s="16" t="s">
        <v>2570</v>
      </c>
      <c r="O4799" s="17">
        <v>144</v>
      </c>
      <c r="P4799" s="17">
        <v>0</v>
      </c>
      <c r="Q4799" s="17">
        <v>0</v>
      </c>
      <c r="R4799" s="18" t="s">
        <v>33</v>
      </c>
      <c r="S4799" s="19">
        <v>60</v>
      </c>
      <c r="T4799" s="19">
        <v>110</v>
      </c>
      <c r="U4799" s="19">
        <v>4</v>
      </c>
      <c r="V4799" s="19">
        <v>0</v>
      </c>
      <c r="W4799" s="20">
        <v>0.44</v>
      </c>
      <c r="X4799" s="21">
        <v>126.72</v>
      </c>
      <c r="Y4799" s="22" t="s">
        <v>33</v>
      </c>
      <c r="Z4799" s="23" t="s">
        <v>62</v>
      </c>
      <c r="AA4799" s="24" t="s">
        <v>67</v>
      </c>
      <c r="AB4799" s="14" t="s">
        <v>67</v>
      </c>
      <c r="AC4799" s="14" t="s">
        <v>67</v>
      </c>
      <c r="AD4799" s="25"/>
      <c r="AE4799" s="26"/>
      <c r="AF4799" s="27"/>
      <c r="AG4799" s="162"/>
      <c r="AH4799" s="162"/>
      <c r="AI4799" s="162"/>
      <c r="AJ4799" s="162"/>
      <c r="AK4799" s="162"/>
      <c r="AL4799" s="162"/>
      <c r="AM4799" s="162"/>
      <c r="AN4799" s="162"/>
      <c r="AO4799" s="162"/>
    </row>
    <row r="4800" spans="1:41" s="29" customFormat="1" ht="16.5" customHeight="1">
      <c r="A4800" s="13" t="s">
        <v>4804</v>
      </c>
      <c r="B4800" s="13"/>
      <c r="C4800" s="189"/>
      <c r="D4800" s="13"/>
      <c r="E4800" s="14" t="s">
        <v>4957</v>
      </c>
      <c r="F4800" s="14" t="s">
        <v>67</v>
      </c>
      <c r="G4800" s="14" t="s">
        <v>67</v>
      </c>
      <c r="H4800" s="15">
        <v>2003</v>
      </c>
      <c r="I4800" s="15">
        <v>2</v>
      </c>
      <c r="J4800" s="15">
        <v>0</v>
      </c>
      <c r="K4800" s="15">
        <v>0</v>
      </c>
      <c r="L4800" s="16" t="s">
        <v>4956</v>
      </c>
      <c r="M4800" s="16"/>
      <c r="N4800" s="16" t="s">
        <v>2570</v>
      </c>
      <c r="O4800" s="17">
        <v>144</v>
      </c>
      <c r="P4800" s="17">
        <v>0</v>
      </c>
      <c r="Q4800" s="17">
        <v>0</v>
      </c>
      <c r="R4800" s="18" t="s">
        <v>33</v>
      </c>
      <c r="S4800" s="19">
        <v>60</v>
      </c>
      <c r="T4800" s="19">
        <v>110</v>
      </c>
      <c r="U4800" s="19">
        <v>4</v>
      </c>
      <c r="V4800" s="19">
        <v>0</v>
      </c>
      <c r="W4800" s="20">
        <v>0.44</v>
      </c>
      <c r="X4800" s="21">
        <v>126.72</v>
      </c>
      <c r="Y4800" s="22" t="s">
        <v>33</v>
      </c>
      <c r="Z4800" s="23" t="s">
        <v>62</v>
      </c>
      <c r="AA4800" s="24" t="s">
        <v>67</v>
      </c>
      <c r="AB4800" s="14" t="s">
        <v>67</v>
      </c>
      <c r="AC4800" s="14" t="s">
        <v>67</v>
      </c>
      <c r="AD4800" s="25"/>
      <c r="AE4800" s="26"/>
      <c r="AF4800" s="27"/>
      <c r="AG4800" s="162"/>
      <c r="AH4800" s="162"/>
      <c r="AI4800" s="162"/>
      <c r="AJ4800" s="162"/>
      <c r="AK4800" s="162"/>
      <c r="AL4800" s="162"/>
      <c r="AM4800" s="162"/>
      <c r="AN4800" s="162"/>
      <c r="AO4800" s="162"/>
    </row>
    <row r="4801" spans="1:41" s="29" customFormat="1" ht="16.5" customHeight="1">
      <c r="A4801" s="13" t="s">
        <v>4804</v>
      </c>
      <c r="B4801" s="13"/>
      <c r="C4801" s="189"/>
      <c r="D4801" s="13"/>
      <c r="E4801" s="14" t="s">
        <v>4958</v>
      </c>
      <c r="F4801" s="14" t="s">
        <v>67</v>
      </c>
      <c r="G4801" s="14" t="s">
        <v>67</v>
      </c>
      <c r="H4801" s="15">
        <v>2003</v>
      </c>
      <c r="I4801" s="15">
        <v>2</v>
      </c>
      <c r="J4801" s="15">
        <v>0</v>
      </c>
      <c r="K4801" s="15">
        <v>0</v>
      </c>
      <c r="L4801" s="16" t="s">
        <v>4956</v>
      </c>
      <c r="M4801" s="16"/>
      <c r="N4801" s="16" t="s">
        <v>2570</v>
      </c>
      <c r="O4801" s="17">
        <v>144</v>
      </c>
      <c r="P4801" s="17">
        <v>0</v>
      </c>
      <c r="Q4801" s="17">
        <v>0</v>
      </c>
      <c r="R4801" s="18" t="s">
        <v>33</v>
      </c>
      <c r="S4801" s="19">
        <v>60</v>
      </c>
      <c r="T4801" s="19">
        <v>110</v>
      </c>
      <c r="U4801" s="19">
        <v>4</v>
      </c>
      <c r="V4801" s="19">
        <v>0</v>
      </c>
      <c r="W4801" s="20">
        <v>0.44</v>
      </c>
      <c r="X4801" s="21">
        <v>126.72</v>
      </c>
      <c r="Y4801" s="22" t="s">
        <v>33</v>
      </c>
      <c r="Z4801" s="23" t="s">
        <v>62</v>
      </c>
      <c r="AA4801" s="24" t="s">
        <v>67</v>
      </c>
      <c r="AB4801" s="14" t="s">
        <v>67</v>
      </c>
      <c r="AC4801" s="14" t="s">
        <v>67</v>
      </c>
      <c r="AD4801" s="25"/>
      <c r="AE4801" s="26"/>
      <c r="AF4801" s="27"/>
      <c r="AG4801" s="162"/>
      <c r="AH4801" s="162"/>
      <c r="AI4801" s="162"/>
      <c r="AJ4801" s="162"/>
      <c r="AK4801" s="162"/>
      <c r="AL4801" s="162"/>
      <c r="AM4801" s="162"/>
      <c r="AN4801" s="162"/>
      <c r="AO4801" s="162"/>
    </row>
    <row r="4802" spans="1:41" s="29" customFormat="1" ht="16.5" customHeight="1">
      <c r="A4802" s="13" t="s">
        <v>4804</v>
      </c>
      <c r="B4802" s="13"/>
      <c r="C4802" s="189"/>
      <c r="D4802" s="13"/>
      <c r="E4802" s="14" t="s">
        <v>579</v>
      </c>
      <c r="F4802" s="14" t="s">
        <v>67</v>
      </c>
      <c r="G4802" s="14" t="s">
        <v>67</v>
      </c>
      <c r="H4802" s="15">
        <v>2001</v>
      </c>
      <c r="I4802" s="15">
        <v>1</v>
      </c>
      <c r="J4802" s="15">
        <v>0</v>
      </c>
      <c r="K4802" s="15">
        <v>0</v>
      </c>
      <c r="L4802" s="16" t="s">
        <v>4982</v>
      </c>
      <c r="M4802" s="16"/>
      <c r="N4802" s="16" t="s">
        <v>2570</v>
      </c>
      <c r="O4802" s="17">
        <v>288</v>
      </c>
      <c r="P4802" s="17">
        <v>0</v>
      </c>
      <c r="Q4802" s="17">
        <v>0</v>
      </c>
      <c r="R4802" s="18" t="s">
        <v>33</v>
      </c>
      <c r="S4802" s="19">
        <v>60</v>
      </c>
      <c r="T4802" s="19">
        <v>110</v>
      </c>
      <c r="U4802" s="19">
        <v>2</v>
      </c>
      <c r="V4802" s="19">
        <v>0</v>
      </c>
      <c r="W4802" s="20">
        <v>0.22</v>
      </c>
      <c r="X4802" s="21">
        <v>63.36</v>
      </c>
      <c r="Y4802" s="22" t="s">
        <v>33</v>
      </c>
      <c r="Z4802" s="23" t="s">
        <v>62</v>
      </c>
      <c r="AA4802" s="24" t="s">
        <v>67</v>
      </c>
      <c r="AB4802" s="14" t="s">
        <v>67</v>
      </c>
      <c r="AC4802" s="14" t="s">
        <v>67</v>
      </c>
      <c r="AD4802" s="25"/>
      <c r="AE4802" s="26"/>
      <c r="AF4802" s="27"/>
      <c r="AG4802" s="162"/>
      <c r="AH4802" s="162"/>
      <c r="AI4802" s="162"/>
      <c r="AJ4802" s="162"/>
      <c r="AK4802" s="162"/>
      <c r="AL4802" s="162"/>
      <c r="AM4802" s="162"/>
      <c r="AN4802" s="162"/>
      <c r="AO4802" s="162"/>
    </row>
    <row r="4803" spans="1:41" s="29" customFormat="1" ht="16.5" customHeight="1">
      <c r="A4803" s="13" t="s">
        <v>4804</v>
      </c>
      <c r="B4803" s="13"/>
      <c r="C4803" s="189"/>
      <c r="D4803" s="13"/>
      <c r="E4803" s="14" t="s">
        <v>513</v>
      </c>
      <c r="F4803" s="14" t="s">
        <v>67</v>
      </c>
      <c r="G4803" s="14" t="s">
        <v>67</v>
      </c>
      <c r="H4803" s="15">
        <v>2004</v>
      </c>
      <c r="I4803" s="15">
        <v>1</v>
      </c>
      <c r="J4803" s="15">
        <v>0</v>
      </c>
      <c r="K4803" s="15">
        <v>0</v>
      </c>
      <c r="L4803" s="16" t="s">
        <v>4982</v>
      </c>
      <c r="M4803" s="16"/>
      <c r="N4803" s="16" t="s">
        <v>2570</v>
      </c>
      <c r="O4803" s="17">
        <v>288</v>
      </c>
      <c r="P4803" s="17">
        <v>0</v>
      </c>
      <c r="Q4803" s="17">
        <v>0</v>
      </c>
      <c r="R4803" s="18" t="s">
        <v>33</v>
      </c>
      <c r="S4803" s="19">
        <v>60</v>
      </c>
      <c r="T4803" s="19">
        <v>110</v>
      </c>
      <c r="U4803" s="19">
        <v>2</v>
      </c>
      <c r="V4803" s="19">
        <v>0</v>
      </c>
      <c r="W4803" s="20">
        <v>0.22</v>
      </c>
      <c r="X4803" s="21">
        <v>63.36</v>
      </c>
      <c r="Y4803" s="22" t="s">
        <v>33</v>
      </c>
      <c r="Z4803" s="23" t="s">
        <v>62</v>
      </c>
      <c r="AA4803" s="24" t="s">
        <v>67</v>
      </c>
      <c r="AB4803" s="14" t="s">
        <v>67</v>
      </c>
      <c r="AC4803" s="14" t="s">
        <v>67</v>
      </c>
      <c r="AD4803" s="25"/>
      <c r="AE4803" s="26"/>
      <c r="AF4803" s="27"/>
      <c r="AG4803" s="162"/>
      <c r="AH4803" s="162"/>
      <c r="AI4803" s="162"/>
      <c r="AJ4803" s="162"/>
      <c r="AK4803" s="162"/>
      <c r="AL4803" s="162"/>
      <c r="AM4803" s="162"/>
      <c r="AN4803" s="162"/>
      <c r="AO4803" s="162"/>
    </row>
    <row r="4804" spans="1:41" s="29" customFormat="1" ht="16.5" customHeight="1">
      <c r="A4804" s="13" t="s">
        <v>4804</v>
      </c>
      <c r="B4804" s="13"/>
      <c r="C4804" s="189"/>
      <c r="D4804" s="13"/>
      <c r="E4804" s="14" t="s">
        <v>4993</v>
      </c>
      <c r="F4804" s="14" t="s">
        <v>67</v>
      </c>
      <c r="G4804" s="14" t="s">
        <v>67</v>
      </c>
      <c r="H4804" s="15">
        <v>1999</v>
      </c>
      <c r="I4804" s="15">
        <v>1</v>
      </c>
      <c r="J4804" s="15">
        <v>0</v>
      </c>
      <c r="K4804" s="15">
        <v>0</v>
      </c>
      <c r="L4804" s="16" t="s">
        <v>4982</v>
      </c>
      <c r="M4804" s="16"/>
      <c r="N4804" s="16" t="s">
        <v>2570</v>
      </c>
      <c r="O4804" s="17">
        <v>288</v>
      </c>
      <c r="P4804" s="17">
        <v>0</v>
      </c>
      <c r="Q4804" s="17">
        <v>0</v>
      </c>
      <c r="R4804" s="18" t="s">
        <v>33</v>
      </c>
      <c r="S4804" s="19">
        <v>60</v>
      </c>
      <c r="T4804" s="19">
        <v>110</v>
      </c>
      <c r="U4804" s="19">
        <v>2</v>
      </c>
      <c r="V4804" s="19">
        <v>0</v>
      </c>
      <c r="W4804" s="20">
        <v>0.22</v>
      </c>
      <c r="X4804" s="21">
        <v>63.36</v>
      </c>
      <c r="Y4804" s="22" t="s">
        <v>33</v>
      </c>
      <c r="Z4804" s="23" t="s">
        <v>62</v>
      </c>
      <c r="AA4804" s="24" t="s">
        <v>67</v>
      </c>
      <c r="AB4804" s="14" t="s">
        <v>67</v>
      </c>
      <c r="AC4804" s="14" t="s">
        <v>67</v>
      </c>
      <c r="AD4804" s="25"/>
      <c r="AE4804" s="26"/>
      <c r="AF4804" s="27"/>
      <c r="AG4804" s="162"/>
      <c r="AH4804" s="162"/>
      <c r="AI4804" s="162"/>
      <c r="AJ4804" s="162"/>
      <c r="AK4804" s="162"/>
      <c r="AL4804" s="162"/>
      <c r="AM4804" s="162"/>
      <c r="AN4804" s="162"/>
      <c r="AO4804" s="162"/>
    </row>
    <row r="4805" spans="1:41" s="29" customFormat="1" ht="16.5" customHeight="1">
      <c r="A4805" s="13" t="s">
        <v>4804</v>
      </c>
      <c r="B4805" s="13"/>
      <c r="C4805" s="189"/>
      <c r="D4805" s="13"/>
      <c r="E4805" s="14" t="s">
        <v>1068</v>
      </c>
      <c r="F4805" s="14" t="s">
        <v>4989</v>
      </c>
      <c r="G4805" s="14" t="s">
        <v>67</v>
      </c>
      <c r="H4805" s="15">
        <v>1995</v>
      </c>
      <c r="I4805" s="15">
        <v>1</v>
      </c>
      <c r="J4805" s="15">
        <v>0</v>
      </c>
      <c r="K4805" s="15">
        <v>0</v>
      </c>
      <c r="L4805" s="16" t="s">
        <v>4982</v>
      </c>
      <c r="M4805" s="16"/>
      <c r="N4805" s="16" t="s">
        <v>2570</v>
      </c>
      <c r="O4805" s="17">
        <v>288</v>
      </c>
      <c r="P4805" s="17">
        <v>0</v>
      </c>
      <c r="Q4805" s="17">
        <v>0</v>
      </c>
      <c r="R4805" s="18" t="s">
        <v>33</v>
      </c>
      <c r="S4805" s="19">
        <v>60</v>
      </c>
      <c r="T4805" s="19">
        <v>110</v>
      </c>
      <c r="U4805" s="19">
        <v>2</v>
      </c>
      <c r="V4805" s="19">
        <v>0</v>
      </c>
      <c r="W4805" s="20">
        <v>0.22</v>
      </c>
      <c r="X4805" s="21">
        <v>63.36</v>
      </c>
      <c r="Y4805" s="22" t="s">
        <v>33</v>
      </c>
      <c r="Z4805" s="23" t="s">
        <v>62</v>
      </c>
      <c r="AA4805" s="24" t="s">
        <v>67</v>
      </c>
      <c r="AB4805" s="14" t="s">
        <v>67</v>
      </c>
      <c r="AC4805" s="14" t="s">
        <v>67</v>
      </c>
      <c r="AD4805" s="25"/>
      <c r="AE4805" s="26"/>
      <c r="AF4805" s="27"/>
      <c r="AG4805" s="162"/>
      <c r="AH4805" s="162"/>
      <c r="AI4805" s="162"/>
      <c r="AJ4805" s="162"/>
      <c r="AK4805" s="162"/>
      <c r="AL4805" s="162"/>
      <c r="AM4805" s="162"/>
      <c r="AN4805" s="162"/>
      <c r="AO4805" s="162"/>
    </row>
    <row r="4806" spans="1:41" s="29" customFormat="1" ht="16.5" customHeight="1">
      <c r="A4806" s="13" t="s">
        <v>4804</v>
      </c>
      <c r="B4806" s="13"/>
      <c r="C4806" s="189"/>
      <c r="D4806" s="13"/>
      <c r="E4806" s="14" t="s">
        <v>4995</v>
      </c>
      <c r="F4806" s="14" t="s">
        <v>67</v>
      </c>
      <c r="G4806" s="14" t="s">
        <v>67</v>
      </c>
      <c r="H4806" s="15">
        <v>2002</v>
      </c>
      <c r="I4806" s="15">
        <v>1</v>
      </c>
      <c r="J4806" s="15">
        <v>0</v>
      </c>
      <c r="K4806" s="15">
        <v>0</v>
      </c>
      <c r="L4806" s="16" t="s">
        <v>4982</v>
      </c>
      <c r="M4806" s="16"/>
      <c r="N4806" s="16" t="s">
        <v>2570</v>
      </c>
      <c r="O4806" s="17">
        <v>288</v>
      </c>
      <c r="P4806" s="17">
        <v>0</v>
      </c>
      <c r="Q4806" s="17">
        <v>0</v>
      </c>
      <c r="R4806" s="18" t="s">
        <v>33</v>
      </c>
      <c r="S4806" s="19">
        <v>60</v>
      </c>
      <c r="T4806" s="19">
        <v>110</v>
      </c>
      <c r="U4806" s="19">
        <v>2</v>
      </c>
      <c r="V4806" s="19">
        <v>0</v>
      </c>
      <c r="W4806" s="20">
        <v>0.22</v>
      </c>
      <c r="X4806" s="21">
        <v>63.36</v>
      </c>
      <c r="Y4806" s="22" t="s">
        <v>33</v>
      </c>
      <c r="Z4806" s="23" t="s">
        <v>62</v>
      </c>
      <c r="AA4806" s="24" t="s">
        <v>67</v>
      </c>
      <c r="AB4806" s="14" t="s">
        <v>67</v>
      </c>
      <c r="AC4806" s="14" t="s">
        <v>67</v>
      </c>
      <c r="AD4806" s="25"/>
      <c r="AE4806" s="26"/>
      <c r="AF4806" s="27"/>
      <c r="AG4806" s="162"/>
      <c r="AH4806" s="162"/>
      <c r="AI4806" s="162"/>
      <c r="AJ4806" s="162"/>
      <c r="AK4806" s="162"/>
      <c r="AL4806" s="162"/>
      <c r="AM4806" s="162"/>
      <c r="AN4806" s="162"/>
      <c r="AO4806" s="162"/>
    </row>
    <row r="4807" spans="1:41" s="29" customFormat="1" ht="16.5" customHeight="1">
      <c r="A4807" s="13" t="s">
        <v>4804</v>
      </c>
      <c r="B4807" s="13"/>
      <c r="C4807" s="189"/>
      <c r="D4807" s="13"/>
      <c r="E4807" s="14" t="s">
        <v>4990</v>
      </c>
      <c r="F4807" s="14" t="s">
        <v>67</v>
      </c>
      <c r="G4807" s="14" t="s">
        <v>67</v>
      </c>
      <c r="H4807" s="15">
        <v>1997</v>
      </c>
      <c r="I4807" s="15">
        <v>1</v>
      </c>
      <c r="J4807" s="15">
        <v>0</v>
      </c>
      <c r="K4807" s="15">
        <v>0</v>
      </c>
      <c r="L4807" s="16" t="s">
        <v>4982</v>
      </c>
      <c r="M4807" s="16"/>
      <c r="N4807" s="16" t="s">
        <v>2570</v>
      </c>
      <c r="O4807" s="17">
        <v>288</v>
      </c>
      <c r="P4807" s="17">
        <v>0</v>
      </c>
      <c r="Q4807" s="17">
        <v>0</v>
      </c>
      <c r="R4807" s="18" t="s">
        <v>33</v>
      </c>
      <c r="S4807" s="19">
        <v>60</v>
      </c>
      <c r="T4807" s="19">
        <v>110</v>
      </c>
      <c r="U4807" s="19">
        <v>2</v>
      </c>
      <c r="V4807" s="19">
        <v>0</v>
      </c>
      <c r="W4807" s="20">
        <v>0.22</v>
      </c>
      <c r="X4807" s="21">
        <v>63.36</v>
      </c>
      <c r="Y4807" s="22" t="s">
        <v>33</v>
      </c>
      <c r="Z4807" s="23" t="s">
        <v>62</v>
      </c>
      <c r="AA4807" s="24" t="s">
        <v>67</v>
      </c>
      <c r="AB4807" s="14" t="s">
        <v>67</v>
      </c>
      <c r="AC4807" s="14" t="s">
        <v>67</v>
      </c>
      <c r="AD4807" s="25"/>
      <c r="AE4807" s="26"/>
      <c r="AF4807" s="27"/>
      <c r="AG4807" s="162"/>
      <c r="AH4807" s="162"/>
      <c r="AI4807" s="162"/>
      <c r="AJ4807" s="162"/>
      <c r="AK4807" s="162"/>
      <c r="AL4807" s="162"/>
      <c r="AM4807" s="162"/>
      <c r="AN4807" s="162"/>
      <c r="AO4807" s="162"/>
    </row>
    <row r="4808" spans="1:41" s="29" customFormat="1" ht="16.5" customHeight="1">
      <c r="A4808" s="13" t="s">
        <v>4804</v>
      </c>
      <c r="B4808" s="13"/>
      <c r="C4808" s="189"/>
      <c r="D4808" s="13"/>
      <c r="E4808" s="14" t="s">
        <v>4991</v>
      </c>
      <c r="F4808" s="14" t="s">
        <v>67</v>
      </c>
      <c r="G4808" s="14" t="s">
        <v>4992</v>
      </c>
      <c r="H4808" s="15">
        <v>1997</v>
      </c>
      <c r="I4808" s="15">
        <v>1</v>
      </c>
      <c r="J4808" s="15">
        <v>0</v>
      </c>
      <c r="K4808" s="15">
        <v>0</v>
      </c>
      <c r="L4808" s="16" t="s">
        <v>4982</v>
      </c>
      <c r="M4808" s="16"/>
      <c r="N4808" s="16" t="s">
        <v>2570</v>
      </c>
      <c r="O4808" s="17">
        <v>288</v>
      </c>
      <c r="P4808" s="17">
        <v>0</v>
      </c>
      <c r="Q4808" s="17">
        <v>0</v>
      </c>
      <c r="R4808" s="18" t="s">
        <v>33</v>
      </c>
      <c r="S4808" s="19">
        <v>60</v>
      </c>
      <c r="T4808" s="19">
        <v>110</v>
      </c>
      <c r="U4808" s="19">
        <v>2</v>
      </c>
      <c r="V4808" s="19">
        <v>0</v>
      </c>
      <c r="W4808" s="20">
        <v>0.22</v>
      </c>
      <c r="X4808" s="21">
        <v>63.36</v>
      </c>
      <c r="Y4808" s="22" t="s">
        <v>33</v>
      </c>
      <c r="Z4808" s="23" t="s">
        <v>62</v>
      </c>
      <c r="AA4808" s="24" t="s">
        <v>67</v>
      </c>
      <c r="AB4808" s="14" t="s">
        <v>67</v>
      </c>
      <c r="AC4808" s="14" t="s">
        <v>67</v>
      </c>
      <c r="AD4808" s="25"/>
      <c r="AE4808" s="26"/>
      <c r="AF4808" s="27"/>
      <c r="AG4808" s="162"/>
      <c r="AH4808" s="162"/>
      <c r="AI4808" s="162"/>
      <c r="AJ4808" s="162"/>
      <c r="AK4808" s="162"/>
      <c r="AL4808" s="162"/>
      <c r="AM4808" s="162"/>
      <c r="AN4808" s="162"/>
      <c r="AO4808" s="162"/>
    </row>
    <row r="4809" spans="1:41" s="29" customFormat="1" ht="16.5" customHeight="1">
      <c r="A4809" s="13" t="s">
        <v>4804</v>
      </c>
      <c r="B4809" s="13"/>
      <c r="C4809" s="189"/>
      <c r="D4809" s="13"/>
      <c r="E4809" s="14" t="s">
        <v>515</v>
      </c>
      <c r="F4809" s="14" t="s">
        <v>1858</v>
      </c>
      <c r="G4809" s="14">
        <v>5510</v>
      </c>
      <c r="H4809" s="15">
        <v>2002</v>
      </c>
      <c r="I4809" s="15">
        <v>1</v>
      </c>
      <c r="J4809" s="15">
        <v>0</v>
      </c>
      <c r="K4809" s="15">
        <v>0</v>
      </c>
      <c r="L4809" s="16" t="s">
        <v>4956</v>
      </c>
      <c r="M4809" s="16"/>
      <c r="N4809" s="16" t="s">
        <v>2570</v>
      </c>
      <c r="O4809" s="17">
        <v>144</v>
      </c>
      <c r="P4809" s="17">
        <v>0</v>
      </c>
      <c r="Q4809" s="17">
        <v>0</v>
      </c>
      <c r="R4809" s="18" t="s">
        <v>33</v>
      </c>
      <c r="S4809" s="19">
        <v>60</v>
      </c>
      <c r="T4809" s="19">
        <v>110</v>
      </c>
      <c r="U4809" s="19">
        <v>4</v>
      </c>
      <c r="V4809" s="19">
        <v>0</v>
      </c>
      <c r="W4809" s="20">
        <v>0.44</v>
      </c>
      <c r="X4809" s="21">
        <v>63.36</v>
      </c>
      <c r="Y4809" s="22" t="s">
        <v>33</v>
      </c>
      <c r="Z4809" s="23" t="s">
        <v>9049</v>
      </c>
      <c r="AA4809" s="24" t="s">
        <v>67</v>
      </c>
      <c r="AB4809" s="14" t="s">
        <v>67</v>
      </c>
      <c r="AC4809" s="14" t="s">
        <v>67</v>
      </c>
      <c r="AD4809" s="25"/>
      <c r="AE4809" s="26"/>
      <c r="AF4809" s="27"/>
      <c r="AG4809" s="162"/>
      <c r="AH4809" s="162"/>
      <c r="AI4809" s="162"/>
      <c r="AJ4809" s="162"/>
      <c r="AK4809" s="162"/>
      <c r="AL4809" s="162"/>
      <c r="AM4809" s="162"/>
      <c r="AN4809" s="162"/>
      <c r="AO4809" s="162"/>
    </row>
    <row r="4810" spans="1:41" s="29" customFormat="1" ht="16.5" customHeight="1">
      <c r="A4810" s="13" t="s">
        <v>4804</v>
      </c>
      <c r="B4810" s="13"/>
      <c r="C4810" s="189"/>
      <c r="D4810" s="13"/>
      <c r="E4810" s="14" t="s">
        <v>5117</v>
      </c>
      <c r="F4810" s="14" t="s">
        <v>67</v>
      </c>
      <c r="G4810" s="14" t="s">
        <v>67</v>
      </c>
      <c r="H4810" s="15">
        <v>2006</v>
      </c>
      <c r="I4810" s="15">
        <v>1</v>
      </c>
      <c r="J4810" s="15">
        <v>0</v>
      </c>
      <c r="K4810" s="15">
        <v>0</v>
      </c>
      <c r="L4810" s="16" t="s">
        <v>5113</v>
      </c>
      <c r="M4810" s="16"/>
      <c r="N4810" s="16" t="s">
        <v>2570</v>
      </c>
      <c r="O4810" s="17">
        <v>100</v>
      </c>
      <c r="P4810" s="17">
        <v>0</v>
      </c>
      <c r="Q4810" s="17">
        <v>0</v>
      </c>
      <c r="R4810" s="18" t="s">
        <v>33</v>
      </c>
      <c r="S4810" s="19">
        <v>60</v>
      </c>
      <c r="T4810" s="19">
        <v>110</v>
      </c>
      <c r="U4810" s="19">
        <v>6</v>
      </c>
      <c r="V4810" s="19">
        <v>0</v>
      </c>
      <c r="W4810" s="20">
        <v>0.66</v>
      </c>
      <c r="X4810" s="21">
        <v>66</v>
      </c>
      <c r="Y4810" s="22" t="s">
        <v>33</v>
      </c>
      <c r="Z4810" s="23" t="s">
        <v>62</v>
      </c>
      <c r="AA4810" s="24" t="s">
        <v>67</v>
      </c>
      <c r="AB4810" s="14" t="s">
        <v>67</v>
      </c>
      <c r="AC4810" s="14" t="s">
        <v>67</v>
      </c>
      <c r="AD4810" s="25"/>
      <c r="AE4810" s="26"/>
      <c r="AF4810" s="27"/>
      <c r="AG4810" s="162"/>
      <c r="AH4810" s="162"/>
      <c r="AI4810" s="162"/>
      <c r="AJ4810" s="162"/>
      <c r="AK4810" s="162"/>
      <c r="AL4810" s="162"/>
      <c r="AM4810" s="162"/>
      <c r="AN4810" s="162"/>
      <c r="AO4810" s="162"/>
    </row>
    <row r="4811" spans="1:41" s="29" customFormat="1" ht="16.5" customHeight="1">
      <c r="A4811" s="13" t="s">
        <v>4804</v>
      </c>
      <c r="B4811" s="13"/>
      <c r="C4811" s="189"/>
      <c r="D4811" s="13"/>
      <c r="E4811" s="14" t="s">
        <v>5116</v>
      </c>
      <c r="F4811" s="14" t="s">
        <v>67</v>
      </c>
      <c r="G4811" s="14" t="s">
        <v>67</v>
      </c>
      <c r="H4811" s="15">
        <v>2004</v>
      </c>
      <c r="I4811" s="15">
        <v>1</v>
      </c>
      <c r="J4811" s="15">
        <v>0</v>
      </c>
      <c r="K4811" s="15">
        <v>0</v>
      </c>
      <c r="L4811" s="16" t="s">
        <v>5113</v>
      </c>
      <c r="M4811" s="16"/>
      <c r="N4811" s="16" t="s">
        <v>2570</v>
      </c>
      <c r="O4811" s="17">
        <v>100</v>
      </c>
      <c r="P4811" s="17">
        <v>0</v>
      </c>
      <c r="Q4811" s="17">
        <v>0</v>
      </c>
      <c r="R4811" s="18" t="s">
        <v>33</v>
      </c>
      <c r="S4811" s="19">
        <v>60</v>
      </c>
      <c r="T4811" s="19">
        <v>110</v>
      </c>
      <c r="U4811" s="19">
        <v>6</v>
      </c>
      <c r="V4811" s="19">
        <v>0</v>
      </c>
      <c r="W4811" s="20">
        <v>0.66</v>
      </c>
      <c r="X4811" s="21">
        <v>66</v>
      </c>
      <c r="Y4811" s="22" t="s">
        <v>33</v>
      </c>
      <c r="Z4811" s="23" t="s">
        <v>9052</v>
      </c>
      <c r="AA4811" s="24" t="s">
        <v>67</v>
      </c>
      <c r="AB4811" s="14" t="s">
        <v>67</v>
      </c>
      <c r="AC4811" s="14" t="s">
        <v>67</v>
      </c>
      <c r="AD4811" s="25"/>
      <c r="AE4811" s="26"/>
      <c r="AF4811" s="27"/>
      <c r="AG4811" s="162"/>
      <c r="AH4811" s="162"/>
      <c r="AI4811" s="162"/>
      <c r="AJ4811" s="162"/>
      <c r="AK4811" s="162"/>
      <c r="AL4811" s="162"/>
      <c r="AM4811" s="162"/>
      <c r="AN4811" s="162"/>
      <c r="AO4811" s="162"/>
    </row>
    <row r="4812" spans="1:41" s="29" customFormat="1" ht="16.5" customHeight="1">
      <c r="A4812" s="13" t="s">
        <v>4804</v>
      </c>
      <c r="B4812" s="13"/>
      <c r="C4812" s="189"/>
      <c r="D4812" s="13"/>
      <c r="E4812" s="14" t="s">
        <v>4820</v>
      </c>
      <c r="F4812" s="14" t="s">
        <v>4821</v>
      </c>
      <c r="G4812" s="14" t="s">
        <v>4822</v>
      </c>
      <c r="H4812" s="15">
        <v>2007</v>
      </c>
      <c r="I4812" s="15">
        <v>2</v>
      </c>
      <c r="J4812" s="15">
        <v>0</v>
      </c>
      <c r="K4812" s="15">
        <v>0</v>
      </c>
      <c r="L4812" s="16" t="s">
        <v>4805</v>
      </c>
      <c r="M4812" s="16"/>
      <c r="N4812" s="16" t="s">
        <v>2570</v>
      </c>
      <c r="O4812" s="17">
        <v>150</v>
      </c>
      <c r="P4812" s="17">
        <v>0</v>
      </c>
      <c r="Q4812" s="17">
        <v>0</v>
      </c>
      <c r="R4812" s="18" t="s">
        <v>33</v>
      </c>
      <c r="S4812" s="19">
        <v>60</v>
      </c>
      <c r="T4812" s="19">
        <v>220</v>
      </c>
      <c r="U4812" s="19">
        <v>2</v>
      </c>
      <c r="V4812" s="19">
        <v>0</v>
      </c>
      <c r="W4812" s="20">
        <v>0.44</v>
      </c>
      <c r="X4812" s="21">
        <v>132</v>
      </c>
      <c r="Y4812" s="22" t="s">
        <v>33</v>
      </c>
      <c r="Z4812" s="23" t="s">
        <v>9052</v>
      </c>
      <c r="AA4812" s="24" t="s">
        <v>67</v>
      </c>
      <c r="AB4812" s="14" t="s">
        <v>67</v>
      </c>
      <c r="AC4812" s="14" t="s">
        <v>67</v>
      </c>
      <c r="AD4812" s="25"/>
      <c r="AE4812" s="26"/>
      <c r="AF4812" s="27"/>
      <c r="AG4812" s="162"/>
      <c r="AH4812" s="162"/>
      <c r="AI4812" s="162"/>
      <c r="AJ4812" s="162"/>
      <c r="AK4812" s="162"/>
      <c r="AL4812" s="162"/>
      <c r="AM4812" s="162"/>
      <c r="AN4812" s="162"/>
      <c r="AO4812" s="162"/>
    </row>
    <row r="4813" spans="1:41" s="29" customFormat="1" ht="16.5" customHeight="1">
      <c r="A4813" s="13" t="s">
        <v>4804</v>
      </c>
      <c r="B4813" s="13"/>
      <c r="C4813" s="189"/>
      <c r="D4813" s="13"/>
      <c r="E4813" s="14" t="s">
        <v>2040</v>
      </c>
      <c r="F4813" s="14" t="s">
        <v>67</v>
      </c>
      <c r="G4813" s="14" t="s">
        <v>67</v>
      </c>
      <c r="H4813" s="15">
        <v>2004</v>
      </c>
      <c r="I4813" s="15">
        <v>1</v>
      </c>
      <c r="J4813" s="15">
        <v>0</v>
      </c>
      <c r="K4813" s="15">
        <v>0</v>
      </c>
      <c r="L4813" s="16" t="s">
        <v>5113</v>
      </c>
      <c r="M4813" s="16"/>
      <c r="N4813" s="16" t="s">
        <v>2570</v>
      </c>
      <c r="O4813" s="17">
        <v>100</v>
      </c>
      <c r="P4813" s="17">
        <v>0</v>
      </c>
      <c r="Q4813" s="17">
        <v>0</v>
      </c>
      <c r="R4813" s="18" t="s">
        <v>33</v>
      </c>
      <c r="S4813" s="19">
        <v>60</v>
      </c>
      <c r="T4813" s="19">
        <v>110</v>
      </c>
      <c r="U4813" s="19">
        <v>6</v>
      </c>
      <c r="V4813" s="19">
        <v>0</v>
      </c>
      <c r="W4813" s="20">
        <v>0.66</v>
      </c>
      <c r="X4813" s="21">
        <v>66</v>
      </c>
      <c r="Y4813" s="22" t="s">
        <v>33</v>
      </c>
      <c r="Z4813" s="23" t="s">
        <v>9063</v>
      </c>
      <c r="AA4813" s="24" t="s">
        <v>67</v>
      </c>
      <c r="AB4813" s="14" t="s">
        <v>67</v>
      </c>
      <c r="AC4813" s="14" t="s">
        <v>67</v>
      </c>
      <c r="AD4813" s="25"/>
      <c r="AE4813" s="26"/>
      <c r="AF4813" s="27"/>
      <c r="AG4813" s="162"/>
      <c r="AH4813" s="162"/>
      <c r="AI4813" s="162"/>
      <c r="AJ4813" s="162"/>
      <c r="AK4813" s="162"/>
      <c r="AL4813" s="162"/>
      <c r="AM4813" s="162"/>
      <c r="AN4813" s="162"/>
      <c r="AO4813" s="162"/>
    </row>
    <row r="4814" spans="1:41" s="29" customFormat="1" ht="16.5" customHeight="1">
      <c r="A4814" s="13" t="s">
        <v>4804</v>
      </c>
      <c r="B4814" s="13"/>
      <c r="C4814" s="189"/>
      <c r="D4814" s="13"/>
      <c r="E4814" s="14" t="s">
        <v>4833</v>
      </c>
      <c r="F4814" s="14" t="s">
        <v>67</v>
      </c>
      <c r="G4814" s="14" t="s">
        <v>67</v>
      </c>
      <c r="H4814" s="15">
        <v>2006</v>
      </c>
      <c r="I4814" s="15">
        <v>1</v>
      </c>
      <c r="J4814" s="15">
        <v>0</v>
      </c>
      <c r="K4814" s="15">
        <v>0</v>
      </c>
      <c r="L4814" s="16" t="s">
        <v>5185</v>
      </c>
      <c r="M4814" s="16"/>
      <c r="N4814" s="16" t="s">
        <v>2570</v>
      </c>
      <c r="O4814" s="17">
        <v>36</v>
      </c>
      <c r="P4814" s="17">
        <v>0</v>
      </c>
      <c r="Q4814" s="17">
        <v>0</v>
      </c>
      <c r="R4814" s="18" t="s">
        <v>33</v>
      </c>
      <c r="S4814" s="19">
        <v>60</v>
      </c>
      <c r="T4814" s="19">
        <v>240</v>
      </c>
      <c r="U4814" s="19">
        <v>8</v>
      </c>
      <c r="V4814" s="19">
        <v>0</v>
      </c>
      <c r="W4814" s="20">
        <v>1.92</v>
      </c>
      <c r="X4814" s="21">
        <v>69.12</v>
      </c>
      <c r="Y4814" s="22" t="s">
        <v>33</v>
      </c>
      <c r="Z4814" s="23" t="s">
        <v>62</v>
      </c>
      <c r="AA4814" s="24" t="s">
        <v>67</v>
      </c>
      <c r="AB4814" s="14" t="s">
        <v>67</v>
      </c>
      <c r="AC4814" s="14" t="s">
        <v>67</v>
      </c>
      <c r="AD4814" s="25"/>
      <c r="AE4814" s="26"/>
      <c r="AF4814" s="27"/>
      <c r="AG4814" s="162"/>
      <c r="AH4814" s="162"/>
      <c r="AI4814" s="162"/>
      <c r="AJ4814" s="162"/>
      <c r="AK4814" s="162"/>
      <c r="AL4814" s="162"/>
      <c r="AM4814" s="162"/>
      <c r="AN4814" s="162"/>
      <c r="AO4814" s="162"/>
    </row>
    <row r="4815" spans="1:41" s="29" customFormat="1" ht="16.5" customHeight="1">
      <c r="A4815" s="13" t="s">
        <v>4804</v>
      </c>
      <c r="B4815" s="13"/>
      <c r="C4815" s="189"/>
      <c r="D4815" s="13"/>
      <c r="E4815" s="14" t="s">
        <v>5302</v>
      </c>
      <c r="F4815" s="14" t="s">
        <v>67</v>
      </c>
      <c r="G4815" s="14" t="s">
        <v>67</v>
      </c>
      <c r="H4815" s="15">
        <v>2007</v>
      </c>
      <c r="I4815" s="15">
        <v>1</v>
      </c>
      <c r="J4815" s="15">
        <v>0</v>
      </c>
      <c r="K4815" s="15">
        <v>0</v>
      </c>
      <c r="L4815" s="16" t="s">
        <v>5297</v>
      </c>
      <c r="M4815" s="16"/>
      <c r="N4815" s="16" t="s">
        <v>2570</v>
      </c>
      <c r="O4815" s="17">
        <v>30</v>
      </c>
      <c r="P4815" s="17">
        <v>0</v>
      </c>
      <c r="Q4815" s="17">
        <v>0</v>
      </c>
      <c r="R4815" s="18" t="s">
        <v>33</v>
      </c>
      <c r="S4815" s="19">
        <v>60</v>
      </c>
      <c r="T4815" s="19">
        <v>110</v>
      </c>
      <c r="U4815" s="19">
        <v>21.818181818181817</v>
      </c>
      <c r="V4815" s="19">
        <v>0</v>
      </c>
      <c r="W4815" s="20">
        <v>2.4</v>
      </c>
      <c r="X4815" s="21">
        <v>72</v>
      </c>
      <c r="Y4815" s="22" t="s">
        <v>33</v>
      </c>
      <c r="Z4815" s="23" t="s">
        <v>62</v>
      </c>
      <c r="AA4815" s="24" t="s">
        <v>67</v>
      </c>
      <c r="AB4815" s="14" t="s">
        <v>67</v>
      </c>
      <c r="AC4815" s="14" t="s">
        <v>67</v>
      </c>
      <c r="AD4815" s="25"/>
      <c r="AE4815" s="26"/>
      <c r="AF4815" s="27"/>
      <c r="AG4815" s="162"/>
      <c r="AH4815" s="162"/>
      <c r="AI4815" s="162"/>
      <c r="AJ4815" s="162"/>
      <c r="AK4815" s="162"/>
      <c r="AL4815" s="162"/>
      <c r="AM4815" s="162"/>
      <c r="AN4815" s="162"/>
      <c r="AO4815" s="162"/>
    </row>
    <row r="4816" spans="1:41" s="29" customFormat="1" ht="16.5" customHeight="1">
      <c r="A4816" s="13" t="s">
        <v>4804</v>
      </c>
      <c r="B4816" s="13"/>
      <c r="C4816" s="189"/>
      <c r="D4816" s="13"/>
      <c r="E4816" s="14" t="s">
        <v>5309</v>
      </c>
      <c r="F4816" s="14" t="s">
        <v>5310</v>
      </c>
      <c r="G4816" s="14" t="s">
        <v>67</v>
      </c>
      <c r="H4816" s="15">
        <v>2009</v>
      </c>
      <c r="I4816" s="15">
        <v>1</v>
      </c>
      <c r="J4816" s="15">
        <v>0</v>
      </c>
      <c r="K4816" s="15">
        <v>0</v>
      </c>
      <c r="L4816" s="16" t="s">
        <v>5297</v>
      </c>
      <c r="M4816" s="16"/>
      <c r="N4816" s="16" t="s">
        <v>2570</v>
      </c>
      <c r="O4816" s="17">
        <v>30</v>
      </c>
      <c r="P4816" s="17">
        <v>0</v>
      </c>
      <c r="Q4816" s="17">
        <v>0</v>
      </c>
      <c r="R4816" s="18" t="s">
        <v>33</v>
      </c>
      <c r="S4816" s="19">
        <v>60</v>
      </c>
      <c r="T4816" s="19">
        <v>110</v>
      </c>
      <c r="U4816" s="19">
        <v>21.818181818181817</v>
      </c>
      <c r="V4816" s="19">
        <v>0</v>
      </c>
      <c r="W4816" s="20">
        <v>2.4</v>
      </c>
      <c r="X4816" s="21">
        <v>72</v>
      </c>
      <c r="Y4816" s="22" t="s">
        <v>33</v>
      </c>
      <c r="Z4816" s="23" t="s">
        <v>62</v>
      </c>
      <c r="AA4816" s="24" t="s">
        <v>67</v>
      </c>
      <c r="AB4816" s="14" t="s">
        <v>67</v>
      </c>
      <c r="AC4816" s="14" t="s">
        <v>67</v>
      </c>
      <c r="AD4816" s="25"/>
      <c r="AE4816" s="26"/>
      <c r="AF4816" s="27"/>
      <c r="AG4816" s="162"/>
      <c r="AH4816" s="162"/>
      <c r="AI4816" s="162"/>
      <c r="AJ4816" s="162"/>
      <c r="AK4816" s="162"/>
      <c r="AL4816" s="162"/>
      <c r="AM4816" s="162"/>
      <c r="AN4816" s="162"/>
      <c r="AO4816" s="162"/>
    </row>
    <row r="4817" spans="1:41" s="29" customFormat="1" ht="16.5" customHeight="1">
      <c r="A4817" s="13" t="s">
        <v>4804</v>
      </c>
      <c r="B4817" s="13"/>
      <c r="C4817" s="189"/>
      <c r="D4817" s="13"/>
      <c r="E4817" s="14" t="s">
        <v>5303</v>
      </c>
      <c r="F4817" s="14" t="s">
        <v>67</v>
      </c>
      <c r="G4817" s="14" t="s">
        <v>67</v>
      </c>
      <c r="H4817" s="15">
        <v>2007</v>
      </c>
      <c r="I4817" s="15">
        <v>1</v>
      </c>
      <c r="J4817" s="15">
        <v>0</v>
      </c>
      <c r="K4817" s="15">
        <v>0</v>
      </c>
      <c r="L4817" s="16" t="s">
        <v>5297</v>
      </c>
      <c r="M4817" s="16"/>
      <c r="N4817" s="16" t="s">
        <v>2570</v>
      </c>
      <c r="O4817" s="17">
        <v>30</v>
      </c>
      <c r="P4817" s="17">
        <v>0</v>
      </c>
      <c r="Q4817" s="17">
        <v>0</v>
      </c>
      <c r="R4817" s="18" t="s">
        <v>33</v>
      </c>
      <c r="S4817" s="19">
        <v>60</v>
      </c>
      <c r="T4817" s="19">
        <v>110</v>
      </c>
      <c r="U4817" s="19">
        <v>21.818181818181817</v>
      </c>
      <c r="V4817" s="19">
        <v>0</v>
      </c>
      <c r="W4817" s="20">
        <v>2.4</v>
      </c>
      <c r="X4817" s="21">
        <v>72</v>
      </c>
      <c r="Y4817" s="22" t="s">
        <v>33</v>
      </c>
      <c r="Z4817" s="23" t="s">
        <v>62</v>
      </c>
      <c r="AA4817" s="24" t="s">
        <v>67</v>
      </c>
      <c r="AB4817" s="14" t="s">
        <v>67</v>
      </c>
      <c r="AC4817" s="14" t="s">
        <v>67</v>
      </c>
      <c r="AD4817" s="25"/>
      <c r="AE4817" s="26"/>
      <c r="AF4817" s="27"/>
      <c r="AG4817" s="162"/>
      <c r="AH4817" s="162"/>
      <c r="AI4817" s="162"/>
      <c r="AJ4817" s="162"/>
      <c r="AK4817" s="162"/>
      <c r="AL4817" s="162"/>
      <c r="AM4817" s="162"/>
      <c r="AN4817" s="162"/>
      <c r="AO4817" s="162"/>
    </row>
    <row r="4818" spans="1:41" s="29" customFormat="1" ht="16.5" customHeight="1">
      <c r="A4818" s="13" t="s">
        <v>4804</v>
      </c>
      <c r="B4818" s="13"/>
      <c r="C4818" s="189"/>
      <c r="D4818" s="13"/>
      <c r="E4818" s="14" t="s">
        <v>5299</v>
      </c>
      <c r="F4818" s="14" t="s">
        <v>67</v>
      </c>
      <c r="G4818" s="14" t="s">
        <v>67</v>
      </c>
      <c r="H4818" s="15">
        <v>2003</v>
      </c>
      <c r="I4818" s="15">
        <v>1</v>
      </c>
      <c r="J4818" s="15">
        <v>0</v>
      </c>
      <c r="K4818" s="15">
        <v>0</v>
      </c>
      <c r="L4818" s="16" t="s">
        <v>5297</v>
      </c>
      <c r="M4818" s="16"/>
      <c r="N4818" s="16" t="s">
        <v>2570</v>
      </c>
      <c r="O4818" s="17">
        <v>30</v>
      </c>
      <c r="P4818" s="17">
        <v>0</v>
      </c>
      <c r="Q4818" s="17">
        <v>0</v>
      </c>
      <c r="R4818" s="18" t="s">
        <v>33</v>
      </c>
      <c r="S4818" s="19">
        <v>60</v>
      </c>
      <c r="T4818" s="19">
        <v>110</v>
      </c>
      <c r="U4818" s="19">
        <v>21.818181818181817</v>
      </c>
      <c r="V4818" s="19">
        <v>0</v>
      </c>
      <c r="W4818" s="20">
        <v>2.4</v>
      </c>
      <c r="X4818" s="21">
        <v>72</v>
      </c>
      <c r="Y4818" s="22" t="s">
        <v>33</v>
      </c>
      <c r="Z4818" s="23" t="s">
        <v>62</v>
      </c>
      <c r="AA4818" s="24" t="s">
        <v>67</v>
      </c>
      <c r="AB4818" s="14" t="s">
        <v>67</v>
      </c>
      <c r="AC4818" s="14" t="s">
        <v>67</v>
      </c>
      <c r="AD4818" s="25"/>
      <c r="AE4818" s="26"/>
      <c r="AF4818" s="27"/>
      <c r="AG4818" s="162"/>
      <c r="AH4818" s="162"/>
      <c r="AI4818" s="162"/>
      <c r="AJ4818" s="162"/>
      <c r="AK4818" s="162"/>
      <c r="AL4818" s="162"/>
      <c r="AM4818" s="162"/>
      <c r="AN4818" s="162"/>
      <c r="AO4818" s="162"/>
    </row>
    <row r="4819" spans="1:41" s="29" customFormat="1" ht="16.5" customHeight="1">
      <c r="A4819" s="13" t="s">
        <v>4804</v>
      </c>
      <c r="B4819" s="13"/>
      <c r="C4819" s="189"/>
      <c r="D4819" s="13"/>
      <c r="E4819" s="14" t="s">
        <v>5311</v>
      </c>
      <c r="F4819" s="14" t="s">
        <v>5312</v>
      </c>
      <c r="G4819" s="14" t="s">
        <v>5313</v>
      </c>
      <c r="H4819" s="15">
        <v>2010</v>
      </c>
      <c r="I4819" s="15">
        <v>1</v>
      </c>
      <c r="J4819" s="15">
        <v>0</v>
      </c>
      <c r="K4819" s="15">
        <v>0</v>
      </c>
      <c r="L4819" s="16" t="s">
        <v>5297</v>
      </c>
      <c r="M4819" s="16"/>
      <c r="N4819" s="16" t="s">
        <v>2570</v>
      </c>
      <c r="O4819" s="17">
        <v>30</v>
      </c>
      <c r="P4819" s="17">
        <v>0</v>
      </c>
      <c r="Q4819" s="17">
        <v>0</v>
      </c>
      <c r="R4819" s="18" t="s">
        <v>33</v>
      </c>
      <c r="S4819" s="19">
        <v>60</v>
      </c>
      <c r="T4819" s="19">
        <v>110</v>
      </c>
      <c r="U4819" s="19">
        <v>21.818181818181817</v>
      </c>
      <c r="V4819" s="19">
        <v>0</v>
      </c>
      <c r="W4819" s="20">
        <v>2.4</v>
      </c>
      <c r="X4819" s="21">
        <v>72</v>
      </c>
      <c r="Y4819" s="22" t="s">
        <v>33</v>
      </c>
      <c r="Z4819" s="23" t="s">
        <v>62</v>
      </c>
      <c r="AA4819" s="24" t="s">
        <v>67</v>
      </c>
      <c r="AB4819" s="14" t="s">
        <v>67</v>
      </c>
      <c r="AC4819" s="14" t="s">
        <v>67</v>
      </c>
      <c r="AD4819" s="25"/>
      <c r="AE4819" s="26"/>
      <c r="AF4819" s="27"/>
      <c r="AG4819" s="162"/>
      <c r="AH4819" s="162"/>
      <c r="AI4819" s="162"/>
      <c r="AJ4819" s="162"/>
      <c r="AK4819" s="162"/>
      <c r="AL4819" s="162"/>
      <c r="AM4819" s="162"/>
      <c r="AN4819" s="162"/>
      <c r="AO4819" s="162"/>
    </row>
    <row r="4820" spans="1:41" s="29" customFormat="1" ht="16.5" customHeight="1">
      <c r="A4820" s="13" t="s">
        <v>4804</v>
      </c>
      <c r="B4820" s="13"/>
      <c r="C4820" s="189"/>
      <c r="D4820" s="13"/>
      <c r="E4820" s="14" t="s">
        <v>1463</v>
      </c>
      <c r="F4820" s="14" t="s">
        <v>67</v>
      </c>
      <c r="G4820" s="14" t="s">
        <v>67</v>
      </c>
      <c r="H4820" s="15">
        <v>2007</v>
      </c>
      <c r="I4820" s="15">
        <v>1</v>
      </c>
      <c r="J4820" s="15">
        <v>0</v>
      </c>
      <c r="K4820" s="15">
        <v>0</v>
      </c>
      <c r="L4820" s="16" t="s">
        <v>5297</v>
      </c>
      <c r="M4820" s="16"/>
      <c r="N4820" s="16" t="s">
        <v>2570</v>
      </c>
      <c r="O4820" s="17">
        <v>30</v>
      </c>
      <c r="P4820" s="17">
        <v>0</v>
      </c>
      <c r="Q4820" s="17">
        <v>0</v>
      </c>
      <c r="R4820" s="18" t="s">
        <v>33</v>
      </c>
      <c r="S4820" s="19">
        <v>60</v>
      </c>
      <c r="T4820" s="19">
        <v>110</v>
      </c>
      <c r="U4820" s="19">
        <v>21.818181818181817</v>
      </c>
      <c r="V4820" s="19">
        <v>0</v>
      </c>
      <c r="W4820" s="20">
        <v>2.4</v>
      </c>
      <c r="X4820" s="21">
        <v>72</v>
      </c>
      <c r="Y4820" s="22" t="s">
        <v>33</v>
      </c>
      <c r="Z4820" s="23" t="s">
        <v>62</v>
      </c>
      <c r="AA4820" s="24" t="s">
        <v>67</v>
      </c>
      <c r="AB4820" s="14" t="s">
        <v>67</v>
      </c>
      <c r="AC4820" s="14" t="s">
        <v>67</v>
      </c>
      <c r="AD4820" s="25"/>
      <c r="AE4820" s="26"/>
      <c r="AF4820" s="27"/>
      <c r="AG4820" s="162"/>
      <c r="AH4820" s="162"/>
      <c r="AI4820" s="162"/>
      <c r="AJ4820" s="162"/>
      <c r="AK4820" s="162"/>
      <c r="AL4820" s="162"/>
      <c r="AM4820" s="162"/>
      <c r="AN4820" s="162"/>
      <c r="AO4820" s="162"/>
    </row>
    <row r="4821" spans="1:41" s="29" customFormat="1" ht="16.5" customHeight="1">
      <c r="A4821" s="13" t="s">
        <v>4804</v>
      </c>
      <c r="B4821" s="13"/>
      <c r="C4821" s="189"/>
      <c r="D4821" s="13"/>
      <c r="E4821" s="14" t="s">
        <v>5308</v>
      </c>
      <c r="F4821" s="14" t="s">
        <v>67</v>
      </c>
      <c r="G4821" s="14" t="s">
        <v>67</v>
      </c>
      <c r="H4821" s="15">
        <v>2008</v>
      </c>
      <c r="I4821" s="15">
        <v>1</v>
      </c>
      <c r="J4821" s="15">
        <v>0</v>
      </c>
      <c r="K4821" s="15">
        <v>0</v>
      </c>
      <c r="L4821" s="16" t="s">
        <v>5297</v>
      </c>
      <c r="M4821" s="16"/>
      <c r="N4821" s="16" t="s">
        <v>2570</v>
      </c>
      <c r="O4821" s="17">
        <v>30</v>
      </c>
      <c r="P4821" s="17">
        <v>0</v>
      </c>
      <c r="Q4821" s="17">
        <v>0</v>
      </c>
      <c r="R4821" s="18" t="s">
        <v>33</v>
      </c>
      <c r="S4821" s="19">
        <v>60</v>
      </c>
      <c r="T4821" s="19">
        <v>110</v>
      </c>
      <c r="U4821" s="19">
        <v>21.818181818181817</v>
      </c>
      <c r="V4821" s="19">
        <v>0</v>
      </c>
      <c r="W4821" s="20">
        <v>2.4</v>
      </c>
      <c r="X4821" s="21">
        <v>72</v>
      </c>
      <c r="Y4821" s="22" t="s">
        <v>33</v>
      </c>
      <c r="Z4821" s="23" t="s">
        <v>62</v>
      </c>
      <c r="AA4821" s="24" t="s">
        <v>67</v>
      </c>
      <c r="AB4821" s="14" t="s">
        <v>67</v>
      </c>
      <c r="AC4821" s="14" t="s">
        <v>67</v>
      </c>
      <c r="AD4821" s="25"/>
      <c r="AE4821" s="26"/>
      <c r="AF4821" s="27"/>
      <c r="AG4821" s="162"/>
      <c r="AH4821" s="162"/>
      <c r="AI4821" s="162"/>
      <c r="AJ4821" s="162"/>
      <c r="AK4821" s="162"/>
      <c r="AL4821" s="162"/>
      <c r="AM4821" s="162"/>
      <c r="AN4821" s="162"/>
      <c r="AO4821" s="162"/>
    </row>
    <row r="4822" spans="1:41" s="29" customFormat="1" ht="16.5" customHeight="1">
      <c r="A4822" s="13" t="s">
        <v>4804</v>
      </c>
      <c r="B4822" s="13"/>
      <c r="C4822" s="189"/>
      <c r="D4822" s="13"/>
      <c r="E4822" s="14" t="s">
        <v>5304</v>
      </c>
      <c r="F4822" s="14" t="s">
        <v>67</v>
      </c>
      <c r="G4822" s="14" t="s">
        <v>67</v>
      </c>
      <c r="H4822" s="15">
        <v>2007</v>
      </c>
      <c r="I4822" s="15">
        <v>1</v>
      </c>
      <c r="J4822" s="15">
        <v>0</v>
      </c>
      <c r="K4822" s="15">
        <v>0</v>
      </c>
      <c r="L4822" s="16" t="s">
        <v>5297</v>
      </c>
      <c r="M4822" s="16"/>
      <c r="N4822" s="16" t="s">
        <v>2570</v>
      </c>
      <c r="O4822" s="17">
        <v>30</v>
      </c>
      <c r="P4822" s="17">
        <v>0</v>
      </c>
      <c r="Q4822" s="17">
        <v>0</v>
      </c>
      <c r="R4822" s="18" t="s">
        <v>33</v>
      </c>
      <c r="S4822" s="19">
        <v>60</v>
      </c>
      <c r="T4822" s="19">
        <v>110</v>
      </c>
      <c r="U4822" s="19">
        <v>21.818181818181817</v>
      </c>
      <c r="V4822" s="19">
        <v>0</v>
      </c>
      <c r="W4822" s="20">
        <v>2.4</v>
      </c>
      <c r="X4822" s="21">
        <v>72</v>
      </c>
      <c r="Y4822" s="22" t="s">
        <v>33</v>
      </c>
      <c r="Z4822" s="23" t="s">
        <v>62</v>
      </c>
      <c r="AA4822" s="24" t="s">
        <v>67</v>
      </c>
      <c r="AB4822" s="14" t="s">
        <v>67</v>
      </c>
      <c r="AC4822" s="14" t="s">
        <v>67</v>
      </c>
      <c r="AD4822" s="25"/>
      <c r="AE4822" s="26"/>
      <c r="AF4822" s="27"/>
      <c r="AG4822" s="162"/>
      <c r="AH4822" s="162"/>
      <c r="AI4822" s="162"/>
      <c r="AJ4822" s="162"/>
      <c r="AK4822" s="162"/>
      <c r="AL4822" s="162"/>
      <c r="AM4822" s="162"/>
      <c r="AN4822" s="162"/>
      <c r="AO4822" s="162"/>
    </row>
    <row r="4823" spans="1:41" s="29" customFormat="1" ht="16.5" customHeight="1">
      <c r="A4823" s="13" t="s">
        <v>4804</v>
      </c>
      <c r="B4823" s="13"/>
      <c r="C4823" s="189"/>
      <c r="D4823" s="13"/>
      <c r="E4823" s="14" t="s">
        <v>5305</v>
      </c>
      <c r="F4823" s="14" t="s">
        <v>67</v>
      </c>
      <c r="G4823" s="14" t="s">
        <v>67</v>
      </c>
      <c r="H4823" s="15">
        <v>2007</v>
      </c>
      <c r="I4823" s="15">
        <v>1</v>
      </c>
      <c r="J4823" s="15">
        <v>0</v>
      </c>
      <c r="K4823" s="15">
        <v>0</v>
      </c>
      <c r="L4823" s="16" t="s">
        <v>5297</v>
      </c>
      <c r="M4823" s="16"/>
      <c r="N4823" s="16" t="s">
        <v>2570</v>
      </c>
      <c r="O4823" s="17">
        <v>30</v>
      </c>
      <c r="P4823" s="17">
        <v>0</v>
      </c>
      <c r="Q4823" s="17">
        <v>0</v>
      </c>
      <c r="R4823" s="18" t="s">
        <v>33</v>
      </c>
      <c r="S4823" s="19">
        <v>60</v>
      </c>
      <c r="T4823" s="19">
        <v>110</v>
      </c>
      <c r="U4823" s="19">
        <v>21.818181818181817</v>
      </c>
      <c r="V4823" s="19">
        <v>0</v>
      </c>
      <c r="W4823" s="20">
        <v>2.4</v>
      </c>
      <c r="X4823" s="21">
        <v>72</v>
      </c>
      <c r="Y4823" s="22" t="s">
        <v>33</v>
      </c>
      <c r="Z4823" s="23" t="s">
        <v>62</v>
      </c>
      <c r="AA4823" s="24" t="s">
        <v>67</v>
      </c>
      <c r="AB4823" s="14" t="s">
        <v>67</v>
      </c>
      <c r="AC4823" s="14" t="s">
        <v>67</v>
      </c>
      <c r="AD4823" s="25"/>
      <c r="AE4823" s="26"/>
      <c r="AF4823" s="27"/>
      <c r="AG4823" s="162"/>
      <c r="AH4823" s="162"/>
      <c r="AI4823" s="162"/>
      <c r="AJ4823" s="162"/>
      <c r="AK4823" s="162"/>
      <c r="AL4823" s="162"/>
      <c r="AM4823" s="162"/>
      <c r="AN4823" s="162"/>
      <c r="AO4823" s="162"/>
    </row>
    <row r="4824" spans="1:41" s="29" customFormat="1" ht="16.5" customHeight="1">
      <c r="A4824" s="13" t="s">
        <v>4804</v>
      </c>
      <c r="B4824" s="13"/>
      <c r="C4824" s="189"/>
      <c r="D4824" s="13"/>
      <c r="E4824" s="14" t="s">
        <v>5305</v>
      </c>
      <c r="F4824" s="14" t="s">
        <v>67</v>
      </c>
      <c r="G4824" s="14" t="s">
        <v>67</v>
      </c>
      <c r="H4824" s="15">
        <v>2008</v>
      </c>
      <c r="I4824" s="15">
        <v>1</v>
      </c>
      <c r="J4824" s="15">
        <v>0</v>
      </c>
      <c r="K4824" s="15">
        <v>0</v>
      </c>
      <c r="L4824" s="16" t="s">
        <v>5297</v>
      </c>
      <c r="M4824" s="16"/>
      <c r="N4824" s="16" t="s">
        <v>2570</v>
      </c>
      <c r="O4824" s="17">
        <v>30</v>
      </c>
      <c r="P4824" s="17">
        <v>0</v>
      </c>
      <c r="Q4824" s="17">
        <v>0</v>
      </c>
      <c r="R4824" s="18" t="s">
        <v>33</v>
      </c>
      <c r="S4824" s="19">
        <v>60</v>
      </c>
      <c r="T4824" s="19">
        <v>110</v>
      </c>
      <c r="U4824" s="19">
        <v>21.818181818181817</v>
      </c>
      <c r="V4824" s="19">
        <v>0</v>
      </c>
      <c r="W4824" s="20">
        <v>2.4</v>
      </c>
      <c r="X4824" s="21">
        <v>72</v>
      </c>
      <c r="Y4824" s="22" t="s">
        <v>33</v>
      </c>
      <c r="Z4824" s="23" t="s">
        <v>62</v>
      </c>
      <c r="AA4824" s="24" t="s">
        <v>67</v>
      </c>
      <c r="AB4824" s="14" t="s">
        <v>67</v>
      </c>
      <c r="AC4824" s="14" t="s">
        <v>67</v>
      </c>
      <c r="AD4824" s="25"/>
      <c r="AE4824" s="26"/>
      <c r="AF4824" s="27"/>
      <c r="AG4824" s="162"/>
      <c r="AH4824" s="162"/>
      <c r="AI4824" s="162"/>
      <c r="AJ4824" s="162"/>
      <c r="AK4824" s="162"/>
      <c r="AL4824" s="162"/>
      <c r="AM4824" s="162"/>
      <c r="AN4824" s="162"/>
      <c r="AO4824" s="162"/>
    </row>
    <row r="4825" spans="1:41" s="29" customFormat="1" ht="16.5" customHeight="1">
      <c r="A4825" s="13" t="s">
        <v>4804</v>
      </c>
      <c r="B4825" s="13"/>
      <c r="C4825" s="189"/>
      <c r="D4825" s="13"/>
      <c r="E4825" s="14" t="s">
        <v>5306</v>
      </c>
      <c r="F4825" s="14" t="s">
        <v>67</v>
      </c>
      <c r="G4825" s="14" t="s">
        <v>67</v>
      </c>
      <c r="H4825" s="15">
        <v>2007</v>
      </c>
      <c r="I4825" s="15">
        <v>1</v>
      </c>
      <c r="J4825" s="15">
        <v>0</v>
      </c>
      <c r="K4825" s="15">
        <v>0</v>
      </c>
      <c r="L4825" s="16" t="s">
        <v>5297</v>
      </c>
      <c r="M4825" s="16"/>
      <c r="N4825" s="16" t="s">
        <v>2570</v>
      </c>
      <c r="O4825" s="17">
        <v>30</v>
      </c>
      <c r="P4825" s="17">
        <v>0</v>
      </c>
      <c r="Q4825" s="17">
        <v>0</v>
      </c>
      <c r="R4825" s="18" t="s">
        <v>33</v>
      </c>
      <c r="S4825" s="19">
        <v>60</v>
      </c>
      <c r="T4825" s="19">
        <v>110</v>
      </c>
      <c r="U4825" s="19">
        <v>21.818181818181817</v>
      </c>
      <c r="V4825" s="19">
        <v>0</v>
      </c>
      <c r="W4825" s="20">
        <v>2.4</v>
      </c>
      <c r="X4825" s="21">
        <v>72</v>
      </c>
      <c r="Y4825" s="22" t="s">
        <v>33</v>
      </c>
      <c r="Z4825" s="23" t="s">
        <v>62</v>
      </c>
      <c r="AA4825" s="24" t="s">
        <v>67</v>
      </c>
      <c r="AB4825" s="14" t="s">
        <v>67</v>
      </c>
      <c r="AC4825" s="14" t="s">
        <v>67</v>
      </c>
      <c r="AD4825" s="25"/>
      <c r="AE4825" s="26"/>
      <c r="AF4825" s="27"/>
      <c r="AG4825" s="162"/>
      <c r="AH4825" s="162"/>
      <c r="AI4825" s="162"/>
      <c r="AJ4825" s="162"/>
      <c r="AK4825" s="162"/>
      <c r="AL4825" s="162"/>
      <c r="AM4825" s="162"/>
      <c r="AN4825" s="162"/>
      <c r="AO4825" s="162"/>
    </row>
    <row r="4826" spans="1:41" s="29" customFormat="1" ht="16.5" customHeight="1">
      <c r="A4826" s="13" t="s">
        <v>4804</v>
      </c>
      <c r="B4826" s="13"/>
      <c r="C4826" s="189"/>
      <c r="D4826" s="13"/>
      <c r="E4826" s="14" t="s">
        <v>5298</v>
      </c>
      <c r="F4826" s="14" t="s">
        <v>67</v>
      </c>
      <c r="G4826" s="14" t="s">
        <v>67</v>
      </c>
      <c r="H4826" s="15">
        <v>2000</v>
      </c>
      <c r="I4826" s="15">
        <v>1</v>
      </c>
      <c r="J4826" s="15">
        <v>0</v>
      </c>
      <c r="K4826" s="15">
        <v>0</v>
      </c>
      <c r="L4826" s="16" t="s">
        <v>5297</v>
      </c>
      <c r="M4826" s="16"/>
      <c r="N4826" s="16" t="s">
        <v>2570</v>
      </c>
      <c r="O4826" s="17">
        <v>30</v>
      </c>
      <c r="P4826" s="17">
        <v>0</v>
      </c>
      <c r="Q4826" s="17">
        <v>0</v>
      </c>
      <c r="R4826" s="18" t="s">
        <v>33</v>
      </c>
      <c r="S4826" s="19">
        <v>60</v>
      </c>
      <c r="T4826" s="19">
        <v>110</v>
      </c>
      <c r="U4826" s="19">
        <v>21.818181818181817</v>
      </c>
      <c r="V4826" s="19">
        <v>0</v>
      </c>
      <c r="W4826" s="20">
        <v>2.4</v>
      </c>
      <c r="X4826" s="21">
        <v>72</v>
      </c>
      <c r="Y4826" s="22" t="s">
        <v>33</v>
      </c>
      <c r="Z4826" s="23" t="s">
        <v>9049</v>
      </c>
      <c r="AA4826" s="24" t="s">
        <v>67</v>
      </c>
      <c r="AB4826" s="14" t="s">
        <v>67</v>
      </c>
      <c r="AC4826" s="14" t="s">
        <v>67</v>
      </c>
      <c r="AD4826" s="25"/>
      <c r="AE4826" s="26"/>
      <c r="AF4826" s="27"/>
      <c r="AG4826" s="162"/>
      <c r="AH4826" s="162"/>
      <c r="AI4826" s="162"/>
      <c r="AJ4826" s="162"/>
      <c r="AK4826" s="162"/>
      <c r="AL4826" s="162"/>
      <c r="AM4826" s="162"/>
      <c r="AN4826" s="162"/>
      <c r="AO4826" s="162"/>
    </row>
    <row r="4827" spans="1:41" s="29" customFormat="1" ht="16.5" customHeight="1">
      <c r="A4827" s="13" t="s">
        <v>4804</v>
      </c>
      <c r="B4827" s="13"/>
      <c r="C4827" s="189"/>
      <c r="D4827" s="13"/>
      <c r="E4827" s="14" t="s">
        <v>5300</v>
      </c>
      <c r="F4827" s="14" t="s">
        <v>67</v>
      </c>
      <c r="G4827" s="14" t="s">
        <v>67</v>
      </c>
      <c r="H4827" s="15">
        <v>2005</v>
      </c>
      <c r="I4827" s="15">
        <v>1</v>
      </c>
      <c r="J4827" s="15">
        <v>0</v>
      </c>
      <c r="K4827" s="15">
        <v>0</v>
      </c>
      <c r="L4827" s="16" t="s">
        <v>5297</v>
      </c>
      <c r="M4827" s="16"/>
      <c r="N4827" s="16" t="s">
        <v>2570</v>
      </c>
      <c r="O4827" s="17">
        <v>30</v>
      </c>
      <c r="P4827" s="17">
        <v>0</v>
      </c>
      <c r="Q4827" s="17">
        <v>0</v>
      </c>
      <c r="R4827" s="18" t="s">
        <v>33</v>
      </c>
      <c r="S4827" s="19">
        <v>60</v>
      </c>
      <c r="T4827" s="19">
        <v>110</v>
      </c>
      <c r="U4827" s="19">
        <v>21.818181818181817</v>
      </c>
      <c r="V4827" s="19">
        <v>0</v>
      </c>
      <c r="W4827" s="20">
        <v>2.4</v>
      </c>
      <c r="X4827" s="21">
        <v>72</v>
      </c>
      <c r="Y4827" s="22" t="s">
        <v>33</v>
      </c>
      <c r="Z4827" s="23" t="s">
        <v>9052</v>
      </c>
      <c r="AA4827" s="24" t="s">
        <v>67</v>
      </c>
      <c r="AB4827" s="14" t="s">
        <v>67</v>
      </c>
      <c r="AC4827" s="14" t="s">
        <v>67</v>
      </c>
      <c r="AD4827" s="25"/>
      <c r="AE4827" s="26"/>
      <c r="AF4827" s="27"/>
      <c r="AG4827" s="162"/>
      <c r="AH4827" s="162"/>
      <c r="AI4827" s="162"/>
      <c r="AJ4827" s="162"/>
      <c r="AK4827" s="162"/>
      <c r="AL4827" s="162"/>
      <c r="AM4827" s="162"/>
      <c r="AN4827" s="162"/>
      <c r="AO4827" s="162"/>
    </row>
    <row r="4828" spans="1:41" s="29" customFormat="1" ht="16.5" customHeight="1">
      <c r="A4828" s="13" t="s">
        <v>4804</v>
      </c>
      <c r="B4828" s="13"/>
      <c r="C4828" s="189"/>
      <c r="D4828" s="13"/>
      <c r="E4828" s="14" t="s">
        <v>5307</v>
      </c>
      <c r="F4828" s="14" t="s">
        <v>67</v>
      </c>
      <c r="G4828" s="14" t="s">
        <v>67</v>
      </c>
      <c r="H4828" s="15">
        <v>2007</v>
      </c>
      <c r="I4828" s="15">
        <v>1</v>
      </c>
      <c r="J4828" s="15">
        <v>0</v>
      </c>
      <c r="K4828" s="15">
        <v>0</v>
      </c>
      <c r="L4828" s="16" t="s">
        <v>5297</v>
      </c>
      <c r="M4828" s="16"/>
      <c r="N4828" s="16" t="s">
        <v>2570</v>
      </c>
      <c r="O4828" s="17">
        <v>30</v>
      </c>
      <c r="P4828" s="17">
        <v>0</v>
      </c>
      <c r="Q4828" s="17">
        <v>0</v>
      </c>
      <c r="R4828" s="18" t="s">
        <v>33</v>
      </c>
      <c r="S4828" s="19">
        <v>60</v>
      </c>
      <c r="T4828" s="19">
        <v>110</v>
      </c>
      <c r="U4828" s="19">
        <v>21.818181818181817</v>
      </c>
      <c r="V4828" s="19">
        <v>0</v>
      </c>
      <c r="W4828" s="20">
        <v>2.4</v>
      </c>
      <c r="X4828" s="21">
        <v>72</v>
      </c>
      <c r="Y4828" s="22" t="s">
        <v>33</v>
      </c>
      <c r="Z4828" s="23" t="s">
        <v>9052</v>
      </c>
      <c r="AA4828" s="24" t="s">
        <v>67</v>
      </c>
      <c r="AB4828" s="14" t="s">
        <v>67</v>
      </c>
      <c r="AC4828" s="14" t="s">
        <v>67</v>
      </c>
      <c r="AD4828" s="25"/>
      <c r="AE4828" s="26"/>
      <c r="AF4828" s="27"/>
      <c r="AG4828" s="162"/>
      <c r="AH4828" s="162"/>
      <c r="AI4828" s="162"/>
      <c r="AJ4828" s="162"/>
      <c r="AK4828" s="162"/>
      <c r="AL4828" s="162"/>
      <c r="AM4828" s="162"/>
      <c r="AN4828" s="162"/>
      <c r="AO4828" s="162"/>
    </row>
    <row r="4829" spans="1:41" s="29" customFormat="1" ht="16.5" customHeight="1">
      <c r="A4829" s="13" t="s">
        <v>4804</v>
      </c>
      <c r="B4829" s="13"/>
      <c r="C4829" s="189"/>
      <c r="D4829" s="13"/>
      <c r="E4829" s="14" t="s">
        <v>5301</v>
      </c>
      <c r="F4829" s="14" t="s">
        <v>67</v>
      </c>
      <c r="G4829" s="14" t="s">
        <v>67</v>
      </c>
      <c r="H4829" s="15">
        <v>2005</v>
      </c>
      <c r="I4829" s="15">
        <v>1</v>
      </c>
      <c r="J4829" s="15">
        <v>0</v>
      </c>
      <c r="K4829" s="15">
        <v>0</v>
      </c>
      <c r="L4829" s="16" t="s">
        <v>5297</v>
      </c>
      <c r="M4829" s="16"/>
      <c r="N4829" s="16" t="s">
        <v>2570</v>
      </c>
      <c r="O4829" s="17">
        <v>30</v>
      </c>
      <c r="P4829" s="17">
        <v>0</v>
      </c>
      <c r="Q4829" s="17">
        <v>0</v>
      </c>
      <c r="R4829" s="18" t="s">
        <v>33</v>
      </c>
      <c r="S4829" s="19">
        <v>60</v>
      </c>
      <c r="T4829" s="19">
        <v>110</v>
      </c>
      <c r="U4829" s="19">
        <v>21.818181818181817</v>
      </c>
      <c r="V4829" s="19">
        <v>0</v>
      </c>
      <c r="W4829" s="20">
        <v>2.4</v>
      </c>
      <c r="X4829" s="21">
        <v>72</v>
      </c>
      <c r="Y4829" s="22" t="s">
        <v>33</v>
      </c>
      <c r="Z4829" s="23" t="s">
        <v>9052</v>
      </c>
      <c r="AA4829" s="24" t="s">
        <v>67</v>
      </c>
      <c r="AB4829" s="14" t="s">
        <v>67</v>
      </c>
      <c r="AC4829" s="14" t="s">
        <v>67</v>
      </c>
      <c r="AD4829" s="25"/>
      <c r="AE4829" s="26"/>
      <c r="AF4829" s="27"/>
      <c r="AG4829" s="162"/>
      <c r="AH4829" s="162"/>
      <c r="AI4829" s="162"/>
      <c r="AJ4829" s="162"/>
      <c r="AK4829" s="162"/>
      <c r="AL4829" s="162"/>
      <c r="AM4829" s="162"/>
      <c r="AN4829" s="162"/>
      <c r="AO4829" s="162"/>
    </row>
    <row r="4830" spans="1:41" s="29" customFormat="1" ht="16.5" customHeight="1">
      <c r="A4830" s="13" t="s">
        <v>4804</v>
      </c>
      <c r="B4830" s="13"/>
      <c r="C4830" s="189"/>
      <c r="D4830" s="13"/>
      <c r="E4830" s="14" t="s">
        <v>913</v>
      </c>
      <c r="F4830" s="14" t="s">
        <v>5398</v>
      </c>
      <c r="G4830" s="14" t="s">
        <v>5399</v>
      </c>
      <c r="H4830" s="15">
        <v>2010</v>
      </c>
      <c r="I4830" s="15">
        <v>2</v>
      </c>
      <c r="J4830" s="15">
        <v>0</v>
      </c>
      <c r="K4830" s="15">
        <v>0</v>
      </c>
      <c r="L4830" s="16" t="s">
        <v>5393</v>
      </c>
      <c r="M4830" s="16"/>
      <c r="N4830" s="16" t="s">
        <v>2570</v>
      </c>
      <c r="O4830" s="17">
        <v>365</v>
      </c>
      <c r="P4830" s="17">
        <v>0</v>
      </c>
      <c r="Q4830" s="17">
        <v>0</v>
      </c>
      <c r="R4830" s="18" t="s">
        <v>33</v>
      </c>
      <c r="S4830" s="19">
        <v>60</v>
      </c>
      <c r="T4830" s="19">
        <v>110</v>
      </c>
      <c r="U4830" s="19">
        <v>1.8</v>
      </c>
      <c r="V4830" s="19">
        <v>0</v>
      </c>
      <c r="W4830" s="20">
        <v>0.19800000000000001</v>
      </c>
      <c r="X4830" s="21">
        <v>144.54000000000002</v>
      </c>
      <c r="Y4830" s="22" t="s">
        <v>33</v>
      </c>
      <c r="Z4830" s="23" t="s">
        <v>9052</v>
      </c>
      <c r="AA4830" s="24" t="s">
        <v>67</v>
      </c>
      <c r="AB4830" s="14" t="s">
        <v>67</v>
      </c>
      <c r="AC4830" s="14" t="s">
        <v>67</v>
      </c>
      <c r="AD4830" s="25"/>
      <c r="AE4830" s="26"/>
      <c r="AF4830" s="27"/>
      <c r="AG4830" s="162"/>
      <c r="AH4830" s="162"/>
      <c r="AI4830" s="162"/>
      <c r="AJ4830" s="162"/>
      <c r="AK4830" s="162"/>
      <c r="AL4830" s="162"/>
      <c r="AM4830" s="162"/>
      <c r="AN4830" s="162"/>
      <c r="AO4830" s="162"/>
    </row>
    <row r="4831" spans="1:41" s="162" customFormat="1" ht="16.5" customHeight="1">
      <c r="A4831" s="13" t="s">
        <v>4804</v>
      </c>
      <c r="B4831" s="13"/>
      <c r="C4831" s="189"/>
      <c r="D4831" s="13"/>
      <c r="E4831" s="14" t="s">
        <v>37</v>
      </c>
      <c r="F4831" s="14" t="s">
        <v>165</v>
      </c>
      <c r="G4831" s="14" t="s">
        <v>9059</v>
      </c>
      <c r="H4831" s="15">
        <v>2005</v>
      </c>
      <c r="I4831" s="15">
        <v>1</v>
      </c>
      <c r="J4831" s="15">
        <v>0</v>
      </c>
      <c r="K4831" s="15">
        <v>0</v>
      </c>
      <c r="L4831" s="16" t="s">
        <v>5315</v>
      </c>
      <c r="M4831" s="16"/>
      <c r="N4831" s="16" t="s">
        <v>2570</v>
      </c>
      <c r="O4831" s="17">
        <v>1460</v>
      </c>
      <c r="P4831" s="17">
        <v>0</v>
      </c>
      <c r="Q4831" s="17">
        <v>0</v>
      </c>
      <c r="R4831" s="18" t="s">
        <v>33</v>
      </c>
      <c r="S4831" s="19">
        <v>60</v>
      </c>
      <c r="T4831" s="19">
        <v>110</v>
      </c>
      <c r="U4831" s="19">
        <v>0.45818181818181825</v>
      </c>
      <c r="V4831" s="19">
        <v>0</v>
      </c>
      <c r="W4831" s="20">
        <v>5.0400000000000007E-2</v>
      </c>
      <c r="X4831" s="21">
        <v>73.584000000000017</v>
      </c>
      <c r="Y4831" s="22" t="s">
        <v>33</v>
      </c>
      <c r="Z4831" s="23" t="s">
        <v>9052</v>
      </c>
      <c r="AA4831" s="24" t="s">
        <v>67</v>
      </c>
      <c r="AB4831" s="14" t="s">
        <v>67</v>
      </c>
      <c r="AC4831" s="14" t="s">
        <v>67</v>
      </c>
      <c r="AD4831" s="25"/>
      <c r="AE4831" s="26"/>
      <c r="AF4831" s="27"/>
    </row>
    <row r="4832" spans="1:41" s="162" customFormat="1" ht="16.5" customHeight="1">
      <c r="A4832" s="13" t="s">
        <v>4804</v>
      </c>
      <c r="B4832" s="13"/>
      <c r="C4832" s="189"/>
      <c r="D4832" s="13"/>
      <c r="E4832" s="14" t="s">
        <v>5364</v>
      </c>
      <c r="F4832" s="14" t="s">
        <v>5365</v>
      </c>
      <c r="G4832" s="14" t="s">
        <v>5366</v>
      </c>
      <c r="H4832" s="15">
        <v>2013</v>
      </c>
      <c r="I4832" s="15">
        <v>1</v>
      </c>
      <c r="J4832" s="15">
        <v>0</v>
      </c>
      <c r="K4832" s="15">
        <v>0</v>
      </c>
      <c r="L4832" s="16" t="s">
        <v>5348</v>
      </c>
      <c r="M4832" s="16"/>
      <c r="N4832" s="16" t="s">
        <v>2570</v>
      </c>
      <c r="O4832" s="17">
        <v>100</v>
      </c>
      <c r="P4832" s="17">
        <v>0</v>
      </c>
      <c r="Q4832" s="17">
        <v>0</v>
      </c>
      <c r="R4832" s="18" t="s">
        <v>33</v>
      </c>
      <c r="S4832" s="19">
        <v>60</v>
      </c>
      <c r="T4832" s="19">
        <v>220</v>
      </c>
      <c r="U4832" s="19">
        <v>3.5</v>
      </c>
      <c r="V4832" s="19">
        <v>0</v>
      </c>
      <c r="W4832" s="20">
        <v>0.77</v>
      </c>
      <c r="X4832" s="21">
        <v>77</v>
      </c>
      <c r="Y4832" s="22" t="s">
        <v>33</v>
      </c>
      <c r="Z4832" s="23" t="s">
        <v>62</v>
      </c>
      <c r="AA4832" s="24" t="s">
        <v>67</v>
      </c>
      <c r="AB4832" s="14" t="s">
        <v>67</v>
      </c>
      <c r="AC4832" s="14" t="s">
        <v>67</v>
      </c>
      <c r="AD4832" s="25"/>
      <c r="AE4832" s="26"/>
      <c r="AF4832" s="27"/>
    </row>
    <row r="4833" spans="1:32" s="162" customFormat="1" ht="16.5" customHeight="1">
      <c r="A4833" s="13" t="s">
        <v>4804</v>
      </c>
      <c r="B4833" s="13"/>
      <c r="C4833" s="189"/>
      <c r="D4833" s="13"/>
      <c r="E4833" s="14" t="s">
        <v>424</v>
      </c>
      <c r="F4833" s="14" t="s">
        <v>67</v>
      </c>
      <c r="G4833" s="14" t="s">
        <v>67</v>
      </c>
      <c r="H4833" s="15">
        <v>2003</v>
      </c>
      <c r="I4833" s="15">
        <v>1</v>
      </c>
      <c r="J4833" s="15">
        <v>0</v>
      </c>
      <c r="K4833" s="15">
        <v>0</v>
      </c>
      <c r="L4833" s="16" t="s">
        <v>4922</v>
      </c>
      <c r="M4833" s="16"/>
      <c r="N4833" s="16" t="s">
        <v>2570</v>
      </c>
      <c r="O4833" s="17">
        <v>350</v>
      </c>
      <c r="P4833" s="17">
        <v>0</v>
      </c>
      <c r="Q4833" s="17">
        <v>0</v>
      </c>
      <c r="R4833" s="18" t="s">
        <v>33</v>
      </c>
      <c r="S4833" s="19">
        <v>60</v>
      </c>
      <c r="T4833" s="19">
        <v>110</v>
      </c>
      <c r="U4833" s="19">
        <v>2</v>
      </c>
      <c r="V4833" s="19">
        <v>0</v>
      </c>
      <c r="W4833" s="20">
        <v>0.22</v>
      </c>
      <c r="X4833" s="21">
        <v>77</v>
      </c>
      <c r="Y4833" s="22" t="s">
        <v>33</v>
      </c>
      <c r="Z4833" s="23" t="s">
        <v>62</v>
      </c>
      <c r="AA4833" s="24" t="s">
        <v>67</v>
      </c>
      <c r="AB4833" s="14" t="s">
        <v>67</v>
      </c>
      <c r="AC4833" s="14" t="s">
        <v>67</v>
      </c>
      <c r="AD4833" s="25"/>
      <c r="AE4833" s="26"/>
      <c r="AF4833" s="27"/>
    </row>
    <row r="4834" spans="1:32" s="162" customFormat="1" ht="16.5" customHeight="1">
      <c r="A4834" s="13" t="s">
        <v>4804</v>
      </c>
      <c r="B4834" s="13"/>
      <c r="C4834" s="189"/>
      <c r="D4834" s="13"/>
      <c r="E4834" s="14" t="s">
        <v>565</v>
      </c>
      <c r="F4834" s="14" t="s">
        <v>67</v>
      </c>
      <c r="G4834" s="14" t="s">
        <v>67</v>
      </c>
      <c r="H4834" s="15">
        <v>2004</v>
      </c>
      <c r="I4834" s="15">
        <v>1</v>
      </c>
      <c r="J4834" s="15">
        <v>0</v>
      </c>
      <c r="K4834" s="15">
        <v>0</v>
      </c>
      <c r="L4834" s="16" t="s">
        <v>4922</v>
      </c>
      <c r="M4834" s="16"/>
      <c r="N4834" s="16" t="s">
        <v>2570</v>
      </c>
      <c r="O4834" s="17">
        <v>360</v>
      </c>
      <c r="P4834" s="17">
        <v>0</v>
      </c>
      <c r="Q4834" s="17">
        <v>0</v>
      </c>
      <c r="R4834" s="18" t="s">
        <v>33</v>
      </c>
      <c r="S4834" s="19">
        <v>60</v>
      </c>
      <c r="T4834" s="19">
        <v>110</v>
      </c>
      <c r="U4834" s="19">
        <v>2</v>
      </c>
      <c r="V4834" s="19">
        <v>0</v>
      </c>
      <c r="W4834" s="20">
        <v>0.22</v>
      </c>
      <c r="X4834" s="21">
        <v>79.2</v>
      </c>
      <c r="Y4834" s="22" t="s">
        <v>33</v>
      </c>
      <c r="Z4834" s="23" t="s">
        <v>62</v>
      </c>
      <c r="AA4834" s="24" t="s">
        <v>67</v>
      </c>
      <c r="AB4834" s="14" t="s">
        <v>67</v>
      </c>
      <c r="AC4834" s="14" t="s">
        <v>67</v>
      </c>
      <c r="AD4834" s="25"/>
      <c r="AE4834" s="26"/>
      <c r="AF4834" s="27"/>
    </row>
    <row r="4835" spans="1:32" s="162" customFormat="1" ht="16.5" customHeight="1">
      <c r="A4835" s="13" t="s">
        <v>4804</v>
      </c>
      <c r="B4835" s="13"/>
      <c r="C4835" s="189"/>
      <c r="D4835" s="13"/>
      <c r="E4835" s="14" t="s">
        <v>5403</v>
      </c>
      <c r="F4835" s="14" t="s">
        <v>67</v>
      </c>
      <c r="G4835" s="14" t="s">
        <v>67</v>
      </c>
      <c r="H4835" s="15">
        <v>2003</v>
      </c>
      <c r="I4835" s="15">
        <v>1</v>
      </c>
      <c r="J4835" s="15">
        <v>0</v>
      </c>
      <c r="K4835" s="15">
        <v>0</v>
      </c>
      <c r="L4835" s="16" t="s">
        <v>5393</v>
      </c>
      <c r="M4835" s="16"/>
      <c r="N4835" s="16" t="s">
        <v>2570</v>
      </c>
      <c r="O4835" s="17">
        <v>240</v>
      </c>
      <c r="P4835" s="17">
        <v>0</v>
      </c>
      <c r="Q4835" s="17">
        <v>0</v>
      </c>
      <c r="R4835" s="18" t="s">
        <v>33</v>
      </c>
      <c r="S4835" s="19">
        <v>60</v>
      </c>
      <c r="T4835" s="19">
        <v>110</v>
      </c>
      <c r="U4835" s="19">
        <v>3</v>
      </c>
      <c r="V4835" s="19">
        <v>0</v>
      </c>
      <c r="W4835" s="20">
        <v>0.33</v>
      </c>
      <c r="X4835" s="21">
        <v>79.2</v>
      </c>
      <c r="Y4835" s="22" t="s">
        <v>33</v>
      </c>
      <c r="Z4835" s="23" t="s">
        <v>62</v>
      </c>
      <c r="AA4835" s="24" t="s">
        <v>67</v>
      </c>
      <c r="AB4835" s="14" t="s">
        <v>67</v>
      </c>
      <c r="AC4835" s="14" t="s">
        <v>67</v>
      </c>
      <c r="AD4835" s="25"/>
      <c r="AE4835" s="26"/>
      <c r="AF4835" s="27"/>
    </row>
    <row r="4836" spans="1:32" s="162" customFormat="1" ht="16.5" customHeight="1">
      <c r="A4836" s="13" t="s">
        <v>4804</v>
      </c>
      <c r="B4836" s="13"/>
      <c r="C4836" s="189"/>
      <c r="D4836" s="13"/>
      <c r="E4836" s="14" t="s">
        <v>513</v>
      </c>
      <c r="F4836" s="14" t="s">
        <v>67</v>
      </c>
      <c r="G4836" s="14" t="s">
        <v>67</v>
      </c>
      <c r="H4836" s="15">
        <v>2000</v>
      </c>
      <c r="I4836" s="15">
        <v>1</v>
      </c>
      <c r="J4836" s="15">
        <v>0</v>
      </c>
      <c r="K4836" s="15">
        <v>0</v>
      </c>
      <c r="L4836" s="16" t="s">
        <v>5185</v>
      </c>
      <c r="M4836" s="16"/>
      <c r="N4836" s="16" t="s">
        <v>2570</v>
      </c>
      <c r="O4836" s="17">
        <v>30</v>
      </c>
      <c r="P4836" s="17">
        <v>0</v>
      </c>
      <c r="Q4836" s="17">
        <v>0</v>
      </c>
      <c r="R4836" s="18" t="s">
        <v>33</v>
      </c>
      <c r="S4836" s="19">
        <v>60</v>
      </c>
      <c r="T4836" s="19">
        <v>220</v>
      </c>
      <c r="U4836" s="19">
        <v>12</v>
      </c>
      <c r="V4836" s="19">
        <v>0</v>
      </c>
      <c r="W4836" s="20">
        <v>2.64</v>
      </c>
      <c r="X4836" s="21">
        <v>79.2</v>
      </c>
      <c r="Y4836" s="22" t="s">
        <v>33</v>
      </c>
      <c r="Z4836" s="23" t="s">
        <v>62</v>
      </c>
      <c r="AA4836" s="24" t="s">
        <v>67</v>
      </c>
      <c r="AB4836" s="14" t="s">
        <v>67</v>
      </c>
      <c r="AC4836" s="14" t="s">
        <v>67</v>
      </c>
      <c r="AD4836" s="25"/>
      <c r="AE4836" s="26"/>
      <c r="AF4836" s="27"/>
    </row>
    <row r="4837" spans="1:32" s="162" customFormat="1" ht="16.5" customHeight="1">
      <c r="A4837" s="13" t="s">
        <v>4804</v>
      </c>
      <c r="B4837" s="13"/>
      <c r="C4837" s="189"/>
      <c r="D4837" s="13"/>
      <c r="E4837" s="14" t="s">
        <v>4057</v>
      </c>
      <c r="F4837" s="14" t="s">
        <v>67</v>
      </c>
      <c r="G4837" s="14" t="s">
        <v>67</v>
      </c>
      <c r="H4837" s="15">
        <v>2001</v>
      </c>
      <c r="I4837" s="15">
        <v>1</v>
      </c>
      <c r="J4837" s="15">
        <v>0</v>
      </c>
      <c r="K4837" s="15">
        <v>0</v>
      </c>
      <c r="L4837" s="16" t="s">
        <v>4922</v>
      </c>
      <c r="M4837" s="16"/>
      <c r="N4837" s="16" t="s">
        <v>2570</v>
      </c>
      <c r="O4837" s="17">
        <v>360</v>
      </c>
      <c r="P4837" s="17">
        <v>0</v>
      </c>
      <c r="Q4837" s="17">
        <v>0</v>
      </c>
      <c r="R4837" s="18" t="s">
        <v>33</v>
      </c>
      <c r="S4837" s="19">
        <v>60</v>
      </c>
      <c r="T4837" s="19">
        <v>110</v>
      </c>
      <c r="U4837" s="19">
        <v>2</v>
      </c>
      <c r="V4837" s="19">
        <v>0</v>
      </c>
      <c r="W4837" s="20">
        <v>0.22</v>
      </c>
      <c r="X4837" s="21">
        <v>79.2</v>
      </c>
      <c r="Y4837" s="22" t="s">
        <v>33</v>
      </c>
      <c r="Z4837" s="23" t="s">
        <v>62</v>
      </c>
      <c r="AA4837" s="24" t="s">
        <v>67</v>
      </c>
      <c r="AB4837" s="14" t="s">
        <v>67</v>
      </c>
      <c r="AC4837" s="14" t="s">
        <v>67</v>
      </c>
      <c r="AD4837" s="25"/>
      <c r="AE4837" s="26"/>
      <c r="AF4837" s="27"/>
    </row>
    <row r="4838" spans="1:32" s="162" customFormat="1" ht="16.5" customHeight="1">
      <c r="A4838" s="13" t="s">
        <v>4804</v>
      </c>
      <c r="B4838" s="13"/>
      <c r="C4838" s="189"/>
      <c r="D4838" s="13"/>
      <c r="E4838" s="14" t="s">
        <v>443</v>
      </c>
      <c r="F4838" s="14" t="s">
        <v>67</v>
      </c>
      <c r="G4838" s="14" t="s">
        <v>67</v>
      </c>
      <c r="H4838" s="15">
        <v>1998</v>
      </c>
      <c r="I4838" s="15">
        <v>1</v>
      </c>
      <c r="J4838" s="15">
        <v>0</v>
      </c>
      <c r="K4838" s="15">
        <v>0</v>
      </c>
      <c r="L4838" s="16" t="s">
        <v>4982</v>
      </c>
      <c r="M4838" s="16"/>
      <c r="N4838" s="16" t="s">
        <v>2570</v>
      </c>
      <c r="O4838" s="17">
        <v>360</v>
      </c>
      <c r="P4838" s="17">
        <v>0</v>
      </c>
      <c r="Q4838" s="17">
        <v>0</v>
      </c>
      <c r="R4838" s="18" t="s">
        <v>33</v>
      </c>
      <c r="S4838" s="19">
        <v>60</v>
      </c>
      <c r="T4838" s="19">
        <v>110</v>
      </c>
      <c r="U4838" s="19">
        <v>2</v>
      </c>
      <c r="V4838" s="19">
        <v>0</v>
      </c>
      <c r="W4838" s="20">
        <v>0.22</v>
      </c>
      <c r="X4838" s="21">
        <v>79.2</v>
      </c>
      <c r="Y4838" s="22" t="s">
        <v>33</v>
      </c>
      <c r="Z4838" s="23" t="s">
        <v>62</v>
      </c>
      <c r="AA4838" s="24" t="s">
        <v>67</v>
      </c>
      <c r="AB4838" s="14" t="s">
        <v>67</v>
      </c>
      <c r="AC4838" s="14" t="s">
        <v>67</v>
      </c>
      <c r="AD4838" s="25"/>
      <c r="AE4838" s="26"/>
      <c r="AF4838" s="27"/>
    </row>
    <row r="4839" spans="1:32" s="162" customFormat="1" ht="16.5" customHeight="1">
      <c r="A4839" s="13" t="s">
        <v>4804</v>
      </c>
      <c r="B4839" s="13"/>
      <c r="C4839" s="189"/>
      <c r="D4839" s="13"/>
      <c r="E4839" s="14" t="s">
        <v>5397</v>
      </c>
      <c r="F4839" s="14" t="s">
        <v>5398</v>
      </c>
      <c r="G4839" s="14" t="s">
        <v>5399</v>
      </c>
      <c r="H4839" s="15">
        <v>2010</v>
      </c>
      <c r="I4839" s="15">
        <v>5</v>
      </c>
      <c r="J4839" s="15">
        <v>0</v>
      </c>
      <c r="K4839" s="15">
        <v>0</v>
      </c>
      <c r="L4839" s="16" t="s">
        <v>5393</v>
      </c>
      <c r="M4839" s="16"/>
      <c r="N4839" s="16" t="s">
        <v>2570</v>
      </c>
      <c r="O4839" s="17">
        <v>365</v>
      </c>
      <c r="P4839" s="17">
        <v>0</v>
      </c>
      <c r="Q4839" s="17">
        <v>0</v>
      </c>
      <c r="R4839" s="18" t="s">
        <v>33</v>
      </c>
      <c r="S4839" s="19">
        <v>60</v>
      </c>
      <c r="T4839" s="19">
        <v>110</v>
      </c>
      <c r="U4839" s="19">
        <v>2</v>
      </c>
      <c r="V4839" s="19">
        <v>0</v>
      </c>
      <c r="W4839" s="20">
        <v>0.22</v>
      </c>
      <c r="X4839" s="21">
        <v>401.5</v>
      </c>
      <c r="Y4839" s="22" t="s">
        <v>33</v>
      </c>
      <c r="Z4839" s="23" t="s">
        <v>9052</v>
      </c>
      <c r="AA4839" s="24" t="s">
        <v>67</v>
      </c>
      <c r="AB4839" s="14" t="s">
        <v>67</v>
      </c>
      <c r="AC4839" s="14" t="s">
        <v>67</v>
      </c>
      <c r="AD4839" s="25"/>
      <c r="AE4839" s="26"/>
      <c r="AF4839" s="27"/>
    </row>
    <row r="4840" spans="1:32" s="162" customFormat="1" ht="16.5" customHeight="1">
      <c r="A4840" s="13" t="s">
        <v>4804</v>
      </c>
      <c r="B4840" s="13"/>
      <c r="C4840" s="189"/>
      <c r="D4840" s="13"/>
      <c r="E4840" s="14" t="s">
        <v>1853</v>
      </c>
      <c r="F4840" s="14" t="s">
        <v>67</v>
      </c>
      <c r="G4840" s="14" t="s">
        <v>67</v>
      </c>
      <c r="H4840" s="15">
        <v>2007</v>
      </c>
      <c r="I4840" s="15">
        <v>1</v>
      </c>
      <c r="J4840" s="15">
        <v>0</v>
      </c>
      <c r="K4840" s="15">
        <v>0</v>
      </c>
      <c r="L4840" s="16" t="s">
        <v>5297</v>
      </c>
      <c r="M4840" s="16"/>
      <c r="N4840" s="16" t="s">
        <v>2570</v>
      </c>
      <c r="O4840" s="17">
        <v>36</v>
      </c>
      <c r="P4840" s="17">
        <v>0</v>
      </c>
      <c r="Q4840" s="17">
        <v>0</v>
      </c>
      <c r="R4840" s="18" t="s">
        <v>33</v>
      </c>
      <c r="S4840" s="19">
        <v>60</v>
      </c>
      <c r="T4840" s="19">
        <v>110</v>
      </c>
      <c r="U4840" s="19">
        <v>21.818181818181817</v>
      </c>
      <c r="V4840" s="19">
        <v>0</v>
      </c>
      <c r="W4840" s="20">
        <v>2.4</v>
      </c>
      <c r="X4840" s="21">
        <v>86.399999999999991</v>
      </c>
      <c r="Y4840" s="22" t="s">
        <v>33</v>
      </c>
      <c r="Z4840" s="23" t="s">
        <v>9049</v>
      </c>
      <c r="AA4840" s="24" t="s">
        <v>67</v>
      </c>
      <c r="AB4840" s="14" t="s">
        <v>67</v>
      </c>
      <c r="AC4840" s="14" t="s">
        <v>67</v>
      </c>
      <c r="AD4840" s="25"/>
      <c r="AE4840" s="26"/>
      <c r="AF4840" s="27"/>
    </row>
    <row r="4841" spans="1:32" s="162" customFormat="1" ht="16.5" customHeight="1">
      <c r="A4841" s="13" t="s">
        <v>4804</v>
      </c>
      <c r="B4841" s="13"/>
      <c r="C4841" s="189"/>
      <c r="D4841" s="13"/>
      <c r="E4841" s="14" t="s">
        <v>4878</v>
      </c>
      <c r="F4841" s="14" t="s">
        <v>67</v>
      </c>
      <c r="G4841" s="14" t="s">
        <v>67</v>
      </c>
      <c r="H4841" s="15">
        <v>2002</v>
      </c>
      <c r="I4841" s="15">
        <v>3</v>
      </c>
      <c r="J4841" s="15">
        <v>0</v>
      </c>
      <c r="K4841" s="15">
        <v>0</v>
      </c>
      <c r="L4841" s="16" t="s">
        <v>4877</v>
      </c>
      <c r="M4841" s="16"/>
      <c r="N4841" s="16" t="s">
        <v>2570</v>
      </c>
      <c r="O4841" s="17">
        <v>288</v>
      </c>
      <c r="P4841" s="17">
        <v>6132</v>
      </c>
      <c r="Q4841" s="17">
        <v>5</v>
      </c>
      <c r="R4841" s="18" t="s">
        <v>33</v>
      </c>
      <c r="S4841" s="19">
        <v>60</v>
      </c>
      <c r="T4841" s="19">
        <v>110</v>
      </c>
      <c r="U4841" s="19">
        <v>4</v>
      </c>
      <c r="V4841" s="19">
        <v>0</v>
      </c>
      <c r="W4841" s="20">
        <v>0.44</v>
      </c>
      <c r="X4841" s="21">
        <v>261.62400000000002</v>
      </c>
      <c r="Y4841" s="22" t="s">
        <v>33</v>
      </c>
      <c r="Z4841" s="23" t="s">
        <v>62</v>
      </c>
      <c r="AA4841" s="24" t="s">
        <v>67</v>
      </c>
      <c r="AB4841" s="14" t="s">
        <v>67</v>
      </c>
      <c r="AC4841" s="14" t="s">
        <v>67</v>
      </c>
      <c r="AD4841" s="25"/>
      <c r="AE4841" s="26"/>
      <c r="AF4841" s="27"/>
    </row>
    <row r="4842" spans="1:32" s="162" customFormat="1" ht="16.5" customHeight="1">
      <c r="A4842" s="13" t="s">
        <v>4804</v>
      </c>
      <c r="B4842" s="13"/>
      <c r="C4842" s="189"/>
      <c r="D4842" s="13"/>
      <c r="E4842" s="14" t="s">
        <v>5120</v>
      </c>
      <c r="F4842" s="14" t="s">
        <v>67</v>
      </c>
      <c r="G4842" s="14" t="s">
        <v>67</v>
      </c>
      <c r="H4842" s="15">
        <v>1999</v>
      </c>
      <c r="I4842" s="15">
        <v>1</v>
      </c>
      <c r="J4842" s="15">
        <v>0</v>
      </c>
      <c r="K4842" s="15">
        <v>0</v>
      </c>
      <c r="L4842" s="16" t="s">
        <v>5119</v>
      </c>
      <c r="M4842" s="16"/>
      <c r="N4842" s="16" t="s">
        <v>2570</v>
      </c>
      <c r="O4842" s="17">
        <v>100</v>
      </c>
      <c r="P4842" s="17">
        <v>0</v>
      </c>
      <c r="Q4842" s="17">
        <v>0</v>
      </c>
      <c r="R4842" s="18" t="s">
        <v>33</v>
      </c>
      <c r="S4842" s="19">
        <v>60</v>
      </c>
      <c r="T4842" s="19">
        <v>110</v>
      </c>
      <c r="U4842" s="19">
        <v>8</v>
      </c>
      <c r="V4842" s="19">
        <v>0</v>
      </c>
      <c r="W4842" s="20">
        <v>0.88</v>
      </c>
      <c r="X4842" s="21">
        <v>88</v>
      </c>
      <c r="Y4842" s="22" t="s">
        <v>33</v>
      </c>
      <c r="Z4842" s="23" t="s">
        <v>9052</v>
      </c>
      <c r="AA4842" s="24" t="s">
        <v>67</v>
      </c>
      <c r="AB4842" s="14" t="s">
        <v>67</v>
      </c>
      <c r="AC4842" s="14" t="s">
        <v>67</v>
      </c>
      <c r="AD4842" s="25"/>
      <c r="AE4842" s="26"/>
      <c r="AF4842" s="27"/>
    </row>
    <row r="4843" spans="1:32" s="162" customFormat="1" ht="16.5" customHeight="1">
      <c r="A4843" s="13" t="s">
        <v>4804</v>
      </c>
      <c r="B4843" s="13"/>
      <c r="C4843" s="189"/>
      <c r="D4843" s="13"/>
      <c r="E4843" s="14" t="s">
        <v>1463</v>
      </c>
      <c r="F4843" s="14" t="s">
        <v>67</v>
      </c>
      <c r="G4843" s="14" t="s">
        <v>67</v>
      </c>
      <c r="H4843" s="15">
        <v>2007</v>
      </c>
      <c r="I4843" s="15">
        <v>1</v>
      </c>
      <c r="J4843" s="15">
        <v>0</v>
      </c>
      <c r="K4843" s="15">
        <v>0</v>
      </c>
      <c r="L4843" s="16" t="s">
        <v>4956</v>
      </c>
      <c r="M4843" s="16"/>
      <c r="N4843" s="16" t="s">
        <v>2570</v>
      </c>
      <c r="O4843" s="17">
        <v>144</v>
      </c>
      <c r="P4843" s="17">
        <v>0</v>
      </c>
      <c r="Q4843" s="17">
        <v>0</v>
      </c>
      <c r="R4843" s="18" t="s">
        <v>33</v>
      </c>
      <c r="S4843" s="19">
        <v>60</v>
      </c>
      <c r="T4843" s="19">
        <v>110</v>
      </c>
      <c r="U4843" s="19">
        <v>6</v>
      </c>
      <c r="V4843" s="19">
        <v>0</v>
      </c>
      <c r="W4843" s="20">
        <v>0.66</v>
      </c>
      <c r="X4843" s="21">
        <v>95.04</v>
      </c>
      <c r="Y4843" s="22" t="s">
        <v>33</v>
      </c>
      <c r="Z4843" s="23" t="s">
        <v>62</v>
      </c>
      <c r="AA4843" s="24" t="s">
        <v>67</v>
      </c>
      <c r="AB4843" s="14" t="s">
        <v>67</v>
      </c>
      <c r="AC4843" s="14" t="s">
        <v>67</v>
      </c>
      <c r="AD4843" s="25"/>
      <c r="AE4843" s="26"/>
      <c r="AF4843" s="27"/>
    </row>
    <row r="4844" spans="1:32" s="162" customFormat="1" ht="16.5" customHeight="1">
      <c r="A4844" s="13" t="s">
        <v>4804</v>
      </c>
      <c r="B4844" s="13"/>
      <c r="C4844" s="189"/>
      <c r="D4844" s="13"/>
      <c r="E4844" s="14" t="s">
        <v>1687</v>
      </c>
      <c r="F4844" s="14" t="s">
        <v>67</v>
      </c>
      <c r="G4844" s="14" t="s">
        <v>67</v>
      </c>
      <c r="H4844" s="15">
        <v>2006</v>
      </c>
      <c r="I4844" s="15">
        <v>1</v>
      </c>
      <c r="J4844" s="15">
        <v>0</v>
      </c>
      <c r="K4844" s="15">
        <v>0</v>
      </c>
      <c r="L4844" s="16" t="s">
        <v>5192</v>
      </c>
      <c r="M4844" s="16"/>
      <c r="N4844" s="16" t="s">
        <v>2570</v>
      </c>
      <c r="O4844" s="17">
        <v>144</v>
      </c>
      <c r="P4844" s="17">
        <v>0</v>
      </c>
      <c r="Q4844" s="17">
        <v>0</v>
      </c>
      <c r="R4844" s="18" t="s">
        <v>33</v>
      </c>
      <c r="S4844" s="19">
        <v>60</v>
      </c>
      <c r="T4844" s="19">
        <v>110</v>
      </c>
      <c r="U4844" s="19">
        <v>6</v>
      </c>
      <c r="V4844" s="19">
        <v>0</v>
      </c>
      <c r="W4844" s="20">
        <v>0.66</v>
      </c>
      <c r="X4844" s="21">
        <v>95.04</v>
      </c>
      <c r="Y4844" s="22" t="s">
        <v>33</v>
      </c>
      <c r="Z4844" s="23" t="s">
        <v>62</v>
      </c>
      <c r="AA4844" s="24" t="s">
        <v>67</v>
      </c>
      <c r="AB4844" s="14" t="s">
        <v>67</v>
      </c>
      <c r="AC4844" s="14" t="s">
        <v>67</v>
      </c>
      <c r="AD4844" s="25"/>
      <c r="AE4844" s="26"/>
      <c r="AF4844" s="27"/>
    </row>
    <row r="4845" spans="1:32" s="162" customFormat="1" ht="16.5" customHeight="1">
      <c r="A4845" s="13" t="s">
        <v>4804</v>
      </c>
      <c r="B4845" s="13"/>
      <c r="C4845" s="189"/>
      <c r="D4845" s="13"/>
      <c r="E4845" s="14" t="s">
        <v>4960</v>
      </c>
      <c r="F4845" s="14" t="s">
        <v>4961</v>
      </c>
      <c r="G4845" s="14" t="s">
        <v>67</v>
      </c>
      <c r="H4845" s="15">
        <v>2001</v>
      </c>
      <c r="I4845" s="15">
        <v>1</v>
      </c>
      <c r="J4845" s="15">
        <v>0</v>
      </c>
      <c r="K4845" s="15">
        <v>0</v>
      </c>
      <c r="L4845" s="16" t="s">
        <v>4956</v>
      </c>
      <c r="M4845" s="16"/>
      <c r="N4845" s="16" t="s">
        <v>2570</v>
      </c>
      <c r="O4845" s="17">
        <v>144</v>
      </c>
      <c r="P4845" s="17">
        <v>0</v>
      </c>
      <c r="Q4845" s="17">
        <v>0</v>
      </c>
      <c r="R4845" s="18" t="s">
        <v>33</v>
      </c>
      <c r="S4845" s="19">
        <v>60</v>
      </c>
      <c r="T4845" s="19">
        <v>110</v>
      </c>
      <c r="U4845" s="19">
        <v>6</v>
      </c>
      <c r="V4845" s="19">
        <v>0</v>
      </c>
      <c r="W4845" s="20">
        <v>0.66</v>
      </c>
      <c r="X4845" s="21">
        <v>95.04</v>
      </c>
      <c r="Y4845" s="22" t="s">
        <v>33</v>
      </c>
      <c r="Z4845" s="23" t="s">
        <v>62</v>
      </c>
      <c r="AA4845" s="24" t="s">
        <v>67</v>
      </c>
      <c r="AB4845" s="14" t="s">
        <v>67</v>
      </c>
      <c r="AC4845" s="14" t="s">
        <v>67</v>
      </c>
      <c r="AD4845" s="25"/>
      <c r="AE4845" s="26"/>
      <c r="AF4845" s="27"/>
    </row>
    <row r="4846" spans="1:32" s="162" customFormat="1" ht="16.5" customHeight="1">
      <c r="A4846" s="13" t="s">
        <v>4804</v>
      </c>
      <c r="B4846" s="13"/>
      <c r="C4846" s="189"/>
      <c r="D4846" s="13"/>
      <c r="E4846" s="14" t="s">
        <v>5208</v>
      </c>
      <c r="F4846" s="14" t="s">
        <v>5207</v>
      </c>
      <c r="G4846" s="14" t="s">
        <v>5207</v>
      </c>
      <c r="H4846" s="15">
        <v>2006</v>
      </c>
      <c r="I4846" s="15">
        <v>1</v>
      </c>
      <c r="J4846" s="15">
        <v>0</v>
      </c>
      <c r="K4846" s="15">
        <v>0</v>
      </c>
      <c r="L4846" s="16" t="s">
        <v>5192</v>
      </c>
      <c r="M4846" s="16"/>
      <c r="N4846" s="16" t="s">
        <v>2570</v>
      </c>
      <c r="O4846" s="17">
        <v>144</v>
      </c>
      <c r="P4846" s="17">
        <v>0</v>
      </c>
      <c r="Q4846" s="17">
        <v>0</v>
      </c>
      <c r="R4846" s="18" t="s">
        <v>33</v>
      </c>
      <c r="S4846" s="19">
        <v>60</v>
      </c>
      <c r="T4846" s="19">
        <v>110</v>
      </c>
      <c r="U4846" s="19">
        <v>6</v>
      </c>
      <c r="V4846" s="19">
        <v>0</v>
      </c>
      <c r="W4846" s="20">
        <v>0.66</v>
      </c>
      <c r="X4846" s="21">
        <v>95.04</v>
      </c>
      <c r="Y4846" s="22" t="s">
        <v>33</v>
      </c>
      <c r="Z4846" s="23" t="s">
        <v>9049</v>
      </c>
      <c r="AA4846" s="24" t="s">
        <v>67</v>
      </c>
      <c r="AB4846" s="14" t="s">
        <v>67</v>
      </c>
      <c r="AC4846" s="14" t="s">
        <v>67</v>
      </c>
      <c r="AD4846" s="25"/>
      <c r="AE4846" s="26"/>
      <c r="AF4846" s="27"/>
    </row>
    <row r="4847" spans="1:32" s="162" customFormat="1" ht="16.5" customHeight="1">
      <c r="A4847" s="13" t="s">
        <v>4804</v>
      </c>
      <c r="B4847" s="13"/>
      <c r="C4847" s="189"/>
      <c r="D4847" s="13"/>
      <c r="E4847" s="14" t="s">
        <v>35</v>
      </c>
      <c r="F4847" s="14" t="s">
        <v>125</v>
      </c>
      <c r="G4847" s="14" t="s">
        <v>67</v>
      </c>
      <c r="H4847" s="15">
        <v>2001</v>
      </c>
      <c r="I4847" s="15">
        <v>1</v>
      </c>
      <c r="J4847" s="15">
        <v>0</v>
      </c>
      <c r="K4847" s="15">
        <v>0</v>
      </c>
      <c r="L4847" s="16" t="s">
        <v>5076</v>
      </c>
      <c r="M4847" s="16"/>
      <c r="N4847" s="16" t="s">
        <v>2570</v>
      </c>
      <c r="O4847" s="17">
        <v>720</v>
      </c>
      <c r="P4847" s="17">
        <v>0</v>
      </c>
      <c r="Q4847" s="17">
        <v>0</v>
      </c>
      <c r="R4847" s="18" t="s">
        <v>33</v>
      </c>
      <c r="S4847" s="19">
        <v>60</v>
      </c>
      <c r="T4847" s="19">
        <v>110</v>
      </c>
      <c r="U4847" s="19">
        <v>1.2</v>
      </c>
      <c r="V4847" s="19">
        <v>0</v>
      </c>
      <c r="W4847" s="20">
        <v>0.13200000000000001</v>
      </c>
      <c r="X4847" s="21">
        <v>95.04</v>
      </c>
      <c r="Y4847" s="22" t="s">
        <v>33</v>
      </c>
      <c r="Z4847" s="23" t="s">
        <v>9052</v>
      </c>
      <c r="AA4847" s="24" t="s">
        <v>67</v>
      </c>
      <c r="AB4847" s="14" t="s">
        <v>67</v>
      </c>
      <c r="AC4847" s="14" t="s">
        <v>67</v>
      </c>
      <c r="AD4847" s="25"/>
      <c r="AE4847" s="26"/>
      <c r="AF4847" s="27"/>
    </row>
    <row r="4848" spans="1:32" s="162" customFormat="1" ht="16.5" customHeight="1">
      <c r="A4848" s="13" t="s">
        <v>4804</v>
      </c>
      <c r="B4848" s="13"/>
      <c r="C4848" s="189"/>
      <c r="D4848" s="13"/>
      <c r="E4848" s="14" t="s">
        <v>1125</v>
      </c>
      <c r="F4848" s="14" t="s">
        <v>67</v>
      </c>
      <c r="G4848" s="14" t="s">
        <v>67</v>
      </c>
      <c r="H4848" s="15">
        <v>2006</v>
      </c>
      <c r="I4848" s="15">
        <v>1</v>
      </c>
      <c r="J4848" s="15">
        <v>0</v>
      </c>
      <c r="K4848" s="15">
        <v>0</v>
      </c>
      <c r="L4848" s="16" t="s">
        <v>4922</v>
      </c>
      <c r="M4848" s="16"/>
      <c r="N4848" s="16" t="s">
        <v>2570</v>
      </c>
      <c r="O4848" s="17">
        <v>576</v>
      </c>
      <c r="P4848" s="17">
        <v>0</v>
      </c>
      <c r="Q4848" s="17">
        <v>0</v>
      </c>
      <c r="R4848" s="18" t="s">
        <v>33</v>
      </c>
      <c r="S4848" s="19">
        <v>60</v>
      </c>
      <c r="T4848" s="19">
        <v>110</v>
      </c>
      <c r="U4848" s="19">
        <v>1.5</v>
      </c>
      <c r="V4848" s="19">
        <v>0</v>
      </c>
      <c r="W4848" s="20">
        <v>0.16500000000000001</v>
      </c>
      <c r="X4848" s="21">
        <v>95.04</v>
      </c>
      <c r="Y4848" s="22" t="s">
        <v>33</v>
      </c>
      <c r="Z4848" s="23" t="s">
        <v>9052</v>
      </c>
      <c r="AA4848" s="24" t="s">
        <v>67</v>
      </c>
      <c r="AB4848" s="14" t="s">
        <v>67</v>
      </c>
      <c r="AC4848" s="14" t="s">
        <v>67</v>
      </c>
      <c r="AD4848" s="25"/>
      <c r="AE4848" s="26"/>
      <c r="AF4848" s="27"/>
    </row>
    <row r="4849" spans="1:32" s="162" customFormat="1" ht="16.5" customHeight="1">
      <c r="A4849" s="13" t="s">
        <v>4804</v>
      </c>
      <c r="B4849" s="13"/>
      <c r="C4849" s="189"/>
      <c r="D4849" s="13"/>
      <c r="E4849" s="14" t="s">
        <v>5077</v>
      </c>
      <c r="F4849" s="14" t="s">
        <v>854</v>
      </c>
      <c r="G4849" s="14" t="s">
        <v>67</v>
      </c>
      <c r="H4849" s="15">
        <v>2009</v>
      </c>
      <c r="I4849" s="15">
        <v>1</v>
      </c>
      <c r="J4849" s="15">
        <v>0</v>
      </c>
      <c r="K4849" s="15">
        <v>0</v>
      </c>
      <c r="L4849" s="16" t="s">
        <v>5076</v>
      </c>
      <c r="M4849" s="16"/>
      <c r="N4849" s="16" t="s">
        <v>2570</v>
      </c>
      <c r="O4849" s="17">
        <v>720</v>
      </c>
      <c r="P4849" s="17">
        <v>20</v>
      </c>
      <c r="Q4849" s="17">
        <v>5</v>
      </c>
      <c r="R4849" s="18" t="s">
        <v>33</v>
      </c>
      <c r="S4849" s="19">
        <v>60</v>
      </c>
      <c r="T4849" s="19">
        <v>110</v>
      </c>
      <c r="U4849" s="19">
        <v>1.2</v>
      </c>
      <c r="V4849" s="19">
        <v>0</v>
      </c>
      <c r="W4849" s="20">
        <v>0.13200000000000001</v>
      </c>
      <c r="X4849" s="21">
        <v>95.172000000000011</v>
      </c>
      <c r="Y4849" s="22" t="s">
        <v>33</v>
      </c>
      <c r="Z4849" s="23" t="s">
        <v>62</v>
      </c>
      <c r="AA4849" s="24" t="s">
        <v>67</v>
      </c>
      <c r="AB4849" s="14" t="s">
        <v>67</v>
      </c>
      <c r="AC4849" s="14" t="s">
        <v>67</v>
      </c>
      <c r="AD4849" s="25"/>
      <c r="AE4849" s="26"/>
      <c r="AF4849" s="27"/>
    </row>
    <row r="4850" spans="1:32" s="162" customFormat="1" ht="16.5" customHeight="1">
      <c r="A4850" s="13" t="s">
        <v>4804</v>
      </c>
      <c r="B4850" s="13"/>
      <c r="C4850" s="189"/>
      <c r="D4850" s="13"/>
      <c r="E4850" s="14" t="s">
        <v>37</v>
      </c>
      <c r="F4850" s="14" t="s">
        <v>67</v>
      </c>
      <c r="G4850" s="14" t="s">
        <v>67</v>
      </c>
      <c r="H4850" s="15">
        <v>2006</v>
      </c>
      <c r="I4850" s="15">
        <v>1</v>
      </c>
      <c r="J4850" s="15">
        <v>0</v>
      </c>
      <c r="K4850" s="15">
        <v>0</v>
      </c>
      <c r="L4850" s="16" t="s">
        <v>2716</v>
      </c>
      <c r="M4850" s="16"/>
      <c r="N4850" s="16" t="s">
        <v>2570</v>
      </c>
      <c r="O4850" s="17">
        <v>1920</v>
      </c>
      <c r="P4850" s="17">
        <v>18</v>
      </c>
      <c r="Q4850" s="17">
        <v>5</v>
      </c>
      <c r="R4850" s="18" t="s">
        <v>33</v>
      </c>
      <c r="S4850" s="19">
        <v>60</v>
      </c>
      <c r="T4850" s="19">
        <v>110</v>
      </c>
      <c r="U4850" s="19">
        <v>0.45454545454545453</v>
      </c>
      <c r="V4850" s="19">
        <v>0</v>
      </c>
      <c r="W4850" s="20">
        <v>0.05</v>
      </c>
      <c r="X4850" s="21">
        <v>96.045000000000002</v>
      </c>
      <c r="Y4850" s="22" t="s">
        <v>33</v>
      </c>
      <c r="Z4850" s="23" t="s">
        <v>9052</v>
      </c>
      <c r="AA4850" s="24" t="s">
        <v>67</v>
      </c>
      <c r="AB4850" s="14" t="s">
        <v>67</v>
      </c>
      <c r="AC4850" s="14" t="s">
        <v>67</v>
      </c>
      <c r="AD4850" s="25"/>
      <c r="AE4850" s="26"/>
      <c r="AF4850" s="27"/>
    </row>
    <row r="4851" spans="1:32" s="162" customFormat="1" ht="16.5" customHeight="1">
      <c r="A4851" s="13" t="s">
        <v>4804</v>
      </c>
      <c r="B4851" s="13"/>
      <c r="C4851" s="189"/>
      <c r="D4851" s="13"/>
      <c r="E4851" s="14" t="s">
        <v>37</v>
      </c>
      <c r="F4851" s="14" t="s">
        <v>67</v>
      </c>
      <c r="G4851" s="14" t="s">
        <v>67</v>
      </c>
      <c r="H4851" s="15">
        <v>2006</v>
      </c>
      <c r="I4851" s="15">
        <v>1</v>
      </c>
      <c r="J4851" s="15">
        <v>0</v>
      </c>
      <c r="K4851" s="15">
        <v>0</v>
      </c>
      <c r="L4851" s="16" t="s">
        <v>5315</v>
      </c>
      <c r="M4851" s="16"/>
      <c r="N4851" s="16" t="s">
        <v>2570</v>
      </c>
      <c r="O4851" s="17">
        <v>1920</v>
      </c>
      <c r="P4851" s="17">
        <v>18</v>
      </c>
      <c r="Q4851" s="17">
        <v>5</v>
      </c>
      <c r="R4851" s="18" t="s">
        <v>33</v>
      </c>
      <c r="S4851" s="19">
        <v>60</v>
      </c>
      <c r="T4851" s="19">
        <v>110</v>
      </c>
      <c r="U4851" s="19">
        <v>0.45454545454545453</v>
      </c>
      <c r="V4851" s="19">
        <v>0</v>
      </c>
      <c r="W4851" s="20">
        <v>0.05</v>
      </c>
      <c r="X4851" s="21">
        <v>96.045000000000002</v>
      </c>
      <c r="Y4851" s="22" t="s">
        <v>33</v>
      </c>
      <c r="Z4851" s="23" t="s">
        <v>9052</v>
      </c>
      <c r="AA4851" s="24" t="s">
        <v>67</v>
      </c>
      <c r="AB4851" s="14" t="s">
        <v>67</v>
      </c>
      <c r="AC4851" s="14" t="s">
        <v>67</v>
      </c>
      <c r="AD4851" s="25"/>
      <c r="AE4851" s="26"/>
      <c r="AF4851" s="27"/>
    </row>
    <row r="4852" spans="1:32" s="162" customFormat="1" ht="16.5" customHeight="1">
      <c r="A4852" s="13" t="s">
        <v>4804</v>
      </c>
      <c r="B4852" s="13"/>
      <c r="C4852" s="189"/>
      <c r="D4852" s="13"/>
      <c r="E4852" s="14" t="s">
        <v>5361</v>
      </c>
      <c r="F4852" s="14" t="s">
        <v>5362</v>
      </c>
      <c r="G4852" s="14" t="s">
        <v>5363</v>
      </c>
      <c r="H4852" s="15">
        <v>2011</v>
      </c>
      <c r="I4852" s="15">
        <v>1</v>
      </c>
      <c r="J4852" s="15">
        <v>0</v>
      </c>
      <c r="K4852" s="15">
        <v>0</v>
      </c>
      <c r="L4852" s="16" t="s">
        <v>5348</v>
      </c>
      <c r="M4852" s="16"/>
      <c r="N4852" s="16" t="s">
        <v>2570</v>
      </c>
      <c r="O4852" s="17">
        <v>350</v>
      </c>
      <c r="P4852" s="17">
        <v>3</v>
      </c>
      <c r="Q4852" s="17">
        <v>5</v>
      </c>
      <c r="R4852" s="18" t="s">
        <v>33</v>
      </c>
      <c r="S4852" s="19">
        <v>60</v>
      </c>
      <c r="T4852" s="19">
        <v>110</v>
      </c>
      <c r="U4852" s="19">
        <v>2.5</v>
      </c>
      <c r="V4852" s="19">
        <v>0</v>
      </c>
      <c r="W4852" s="20">
        <v>0.27500000000000002</v>
      </c>
      <c r="X4852" s="21">
        <v>96.291250000000019</v>
      </c>
      <c r="Y4852" s="22" t="s">
        <v>33</v>
      </c>
      <c r="Z4852" s="23" t="s">
        <v>9052</v>
      </c>
      <c r="AA4852" s="24" t="s">
        <v>67</v>
      </c>
      <c r="AB4852" s="14" t="s">
        <v>67</v>
      </c>
      <c r="AC4852" s="14" t="s">
        <v>67</v>
      </c>
      <c r="AD4852" s="25"/>
      <c r="AE4852" s="26"/>
      <c r="AF4852" s="27"/>
    </row>
    <row r="4853" spans="1:32" s="162" customFormat="1" ht="16.5" customHeight="1">
      <c r="A4853" s="13" t="s">
        <v>4804</v>
      </c>
      <c r="B4853" s="13"/>
      <c r="C4853" s="189"/>
      <c r="D4853" s="13"/>
      <c r="E4853" s="14" t="s">
        <v>5187</v>
      </c>
      <c r="F4853" s="14" t="s">
        <v>67</v>
      </c>
      <c r="G4853" s="14" t="s">
        <v>67</v>
      </c>
      <c r="H4853" s="15">
        <v>2004</v>
      </c>
      <c r="I4853" s="15">
        <v>1</v>
      </c>
      <c r="J4853" s="15">
        <v>0</v>
      </c>
      <c r="K4853" s="15">
        <v>0</v>
      </c>
      <c r="L4853" s="16" t="s">
        <v>5185</v>
      </c>
      <c r="M4853" s="16"/>
      <c r="N4853" s="16" t="s">
        <v>2570</v>
      </c>
      <c r="O4853" s="17">
        <v>36</v>
      </c>
      <c r="P4853" s="17">
        <v>12</v>
      </c>
      <c r="Q4853" s="17">
        <v>5</v>
      </c>
      <c r="R4853" s="18" t="s">
        <v>33</v>
      </c>
      <c r="S4853" s="19">
        <v>60</v>
      </c>
      <c r="T4853" s="19">
        <v>220</v>
      </c>
      <c r="U4853" s="19">
        <v>12</v>
      </c>
      <c r="V4853" s="19">
        <v>0</v>
      </c>
      <c r="W4853" s="20">
        <v>2.64</v>
      </c>
      <c r="X4853" s="21">
        <v>96.624000000000009</v>
      </c>
      <c r="Y4853" s="22" t="s">
        <v>33</v>
      </c>
      <c r="Z4853" s="23" t="s">
        <v>9052</v>
      </c>
      <c r="AA4853" s="24" t="s">
        <v>67</v>
      </c>
      <c r="AB4853" s="14" t="s">
        <v>67</v>
      </c>
      <c r="AC4853" s="14" t="s">
        <v>67</v>
      </c>
      <c r="AD4853" s="25"/>
      <c r="AE4853" s="26"/>
      <c r="AF4853" s="27"/>
    </row>
    <row r="4854" spans="1:32" s="162" customFormat="1" ht="16.5" customHeight="1">
      <c r="A4854" s="13" t="s">
        <v>4804</v>
      </c>
      <c r="B4854" s="13"/>
      <c r="C4854" s="189"/>
      <c r="D4854" s="13"/>
      <c r="E4854" s="14" t="s">
        <v>5343</v>
      </c>
      <c r="F4854" s="14" t="s">
        <v>155</v>
      </c>
      <c r="G4854" s="14" t="s">
        <v>5344</v>
      </c>
      <c r="H4854" s="15">
        <v>2009</v>
      </c>
      <c r="I4854" s="15">
        <v>1</v>
      </c>
      <c r="J4854" s="15">
        <v>0</v>
      </c>
      <c r="K4854" s="15">
        <v>0</v>
      </c>
      <c r="L4854" s="16" t="s">
        <v>5315</v>
      </c>
      <c r="M4854" s="16"/>
      <c r="N4854" s="16" t="s">
        <v>2570</v>
      </c>
      <c r="O4854" s="17">
        <v>1920</v>
      </c>
      <c r="P4854" s="17">
        <v>18</v>
      </c>
      <c r="Q4854" s="17">
        <v>5</v>
      </c>
      <c r="R4854" s="18" t="s">
        <v>33</v>
      </c>
      <c r="S4854" s="19">
        <v>60</v>
      </c>
      <c r="T4854" s="19">
        <v>110</v>
      </c>
      <c r="U4854" s="19">
        <v>0.45818181818181825</v>
      </c>
      <c r="V4854" s="19">
        <v>0</v>
      </c>
      <c r="W4854" s="20">
        <v>5.0400000000000007E-2</v>
      </c>
      <c r="X4854" s="21">
        <v>96.813360000000017</v>
      </c>
      <c r="Y4854" s="22" t="s">
        <v>33</v>
      </c>
      <c r="Z4854" s="23" t="s">
        <v>62</v>
      </c>
      <c r="AA4854" s="24" t="s">
        <v>67</v>
      </c>
      <c r="AB4854" s="14" t="s">
        <v>67</v>
      </c>
      <c r="AC4854" s="14" t="s">
        <v>67</v>
      </c>
      <c r="AD4854" s="25"/>
      <c r="AE4854" s="26"/>
      <c r="AF4854" s="27"/>
    </row>
    <row r="4855" spans="1:32" s="162" customFormat="1" ht="16.5" customHeight="1">
      <c r="A4855" s="13" t="s">
        <v>4804</v>
      </c>
      <c r="B4855" s="13"/>
      <c r="C4855" s="189"/>
      <c r="D4855" s="13"/>
      <c r="E4855" s="14" t="s">
        <v>37</v>
      </c>
      <c r="F4855" s="14" t="s">
        <v>67</v>
      </c>
      <c r="G4855" s="14" t="s">
        <v>67</v>
      </c>
      <c r="H4855" s="15">
        <v>2006</v>
      </c>
      <c r="I4855" s="15">
        <v>1</v>
      </c>
      <c r="J4855" s="15">
        <v>0</v>
      </c>
      <c r="K4855" s="15">
        <v>0</v>
      </c>
      <c r="L4855" s="16" t="s">
        <v>5315</v>
      </c>
      <c r="M4855" s="16"/>
      <c r="N4855" s="16" t="s">
        <v>2570</v>
      </c>
      <c r="O4855" s="17">
        <v>1920</v>
      </c>
      <c r="P4855" s="17">
        <v>18</v>
      </c>
      <c r="Q4855" s="17">
        <v>5</v>
      </c>
      <c r="R4855" s="18" t="s">
        <v>33</v>
      </c>
      <c r="S4855" s="19">
        <v>60</v>
      </c>
      <c r="T4855" s="19">
        <v>110</v>
      </c>
      <c r="U4855" s="19">
        <v>0.45818181818181825</v>
      </c>
      <c r="V4855" s="19">
        <v>0</v>
      </c>
      <c r="W4855" s="20">
        <v>5.0400000000000007E-2</v>
      </c>
      <c r="X4855" s="21">
        <v>96.813360000000017</v>
      </c>
      <c r="Y4855" s="22" t="s">
        <v>33</v>
      </c>
      <c r="Z4855" s="23" t="s">
        <v>9052</v>
      </c>
      <c r="AA4855" s="24" t="s">
        <v>67</v>
      </c>
      <c r="AB4855" s="14" t="s">
        <v>67</v>
      </c>
      <c r="AC4855" s="14" t="s">
        <v>67</v>
      </c>
      <c r="AD4855" s="25"/>
      <c r="AE4855" s="26"/>
      <c r="AF4855" s="27"/>
    </row>
    <row r="4856" spans="1:32" s="162" customFormat="1" ht="16.5" customHeight="1">
      <c r="A4856" s="13" t="s">
        <v>4804</v>
      </c>
      <c r="B4856" s="13"/>
      <c r="C4856" s="189"/>
      <c r="D4856" s="13"/>
      <c r="E4856" s="14" t="s">
        <v>1260</v>
      </c>
      <c r="F4856" s="14" t="s">
        <v>5013</v>
      </c>
      <c r="G4856" s="14" t="s">
        <v>5161</v>
      </c>
      <c r="H4856" s="15">
        <v>2010</v>
      </c>
      <c r="I4856" s="15">
        <v>1</v>
      </c>
      <c r="J4856" s="15">
        <v>0</v>
      </c>
      <c r="K4856" s="15">
        <v>0</v>
      </c>
      <c r="L4856" s="16" t="s">
        <v>5157</v>
      </c>
      <c r="M4856" s="16"/>
      <c r="N4856" s="16" t="s">
        <v>2570</v>
      </c>
      <c r="O4856" s="17">
        <v>30</v>
      </c>
      <c r="P4856" s="17">
        <v>0</v>
      </c>
      <c r="Q4856" s="17">
        <v>0</v>
      </c>
      <c r="R4856" s="18" t="s">
        <v>33</v>
      </c>
      <c r="S4856" s="19">
        <v>60</v>
      </c>
      <c r="T4856" s="19">
        <v>220</v>
      </c>
      <c r="U4856" s="19">
        <v>15</v>
      </c>
      <c r="V4856" s="19">
        <v>0</v>
      </c>
      <c r="W4856" s="20">
        <v>3.3</v>
      </c>
      <c r="X4856" s="21">
        <v>99</v>
      </c>
      <c r="Y4856" s="22" t="s">
        <v>33</v>
      </c>
      <c r="Z4856" s="23" t="s">
        <v>62</v>
      </c>
      <c r="AA4856" s="24" t="s">
        <v>67</v>
      </c>
      <c r="AB4856" s="14" t="s">
        <v>67</v>
      </c>
      <c r="AC4856" s="14" t="s">
        <v>67</v>
      </c>
      <c r="AD4856" s="25"/>
      <c r="AE4856" s="26"/>
      <c r="AF4856" s="27"/>
    </row>
    <row r="4857" spans="1:32" s="162" customFormat="1" ht="16.5" customHeight="1">
      <c r="A4857" s="13" t="s">
        <v>4804</v>
      </c>
      <c r="B4857" s="13"/>
      <c r="C4857" s="189"/>
      <c r="D4857" s="13"/>
      <c r="E4857" s="14" t="s">
        <v>4827</v>
      </c>
      <c r="F4857" s="14" t="s">
        <v>67</v>
      </c>
      <c r="G4857" s="14" t="s">
        <v>67</v>
      </c>
      <c r="H4857" s="15">
        <v>2004</v>
      </c>
      <c r="I4857" s="15">
        <v>1</v>
      </c>
      <c r="J4857" s="15">
        <v>0</v>
      </c>
      <c r="K4857" s="15">
        <v>0</v>
      </c>
      <c r="L4857" s="16" t="s">
        <v>4805</v>
      </c>
      <c r="M4857" s="16"/>
      <c r="N4857" s="16" t="s">
        <v>2570</v>
      </c>
      <c r="O4857" s="17">
        <v>150</v>
      </c>
      <c r="P4857" s="17">
        <v>0</v>
      </c>
      <c r="Q4857" s="17">
        <v>0</v>
      </c>
      <c r="R4857" s="18" t="s">
        <v>33</v>
      </c>
      <c r="S4857" s="19">
        <v>60</v>
      </c>
      <c r="T4857" s="19">
        <v>110</v>
      </c>
      <c r="U4857" s="19">
        <v>6</v>
      </c>
      <c r="V4857" s="19">
        <v>0</v>
      </c>
      <c r="W4857" s="20">
        <v>0.66</v>
      </c>
      <c r="X4857" s="21">
        <v>99</v>
      </c>
      <c r="Y4857" s="22" t="s">
        <v>33</v>
      </c>
      <c r="Z4857" s="23" t="s">
        <v>62</v>
      </c>
      <c r="AA4857" s="24" t="s">
        <v>67</v>
      </c>
      <c r="AB4857" s="14" t="s">
        <v>67</v>
      </c>
      <c r="AC4857" s="14" t="s">
        <v>67</v>
      </c>
      <c r="AD4857" s="25"/>
      <c r="AE4857" s="26"/>
      <c r="AF4857" s="27"/>
    </row>
    <row r="4858" spans="1:32" s="162" customFormat="1" ht="16.5" customHeight="1">
      <c r="A4858" s="13" t="s">
        <v>4804</v>
      </c>
      <c r="B4858" s="13"/>
      <c r="C4858" s="189"/>
      <c r="D4858" s="13"/>
      <c r="E4858" s="14" t="s">
        <v>5133</v>
      </c>
      <c r="F4858" s="14" t="s">
        <v>4884</v>
      </c>
      <c r="G4858" s="14" t="s">
        <v>67</v>
      </c>
      <c r="H4858" s="15">
        <v>2015</v>
      </c>
      <c r="I4858" s="15">
        <v>1</v>
      </c>
      <c r="J4858" s="15">
        <v>0</v>
      </c>
      <c r="K4858" s="15">
        <v>0</v>
      </c>
      <c r="L4858" s="16" t="s">
        <v>5122</v>
      </c>
      <c r="M4858" s="16"/>
      <c r="N4858" s="16" t="s">
        <v>2570</v>
      </c>
      <c r="O4858" s="17">
        <v>100</v>
      </c>
      <c r="P4858" s="17">
        <v>0</v>
      </c>
      <c r="Q4858" s="17">
        <v>0</v>
      </c>
      <c r="R4858" s="18" t="s">
        <v>33</v>
      </c>
      <c r="S4858" s="19">
        <v>60</v>
      </c>
      <c r="T4858" s="19">
        <v>110</v>
      </c>
      <c r="U4858" s="19">
        <v>9</v>
      </c>
      <c r="V4858" s="19">
        <v>0</v>
      </c>
      <c r="W4858" s="20">
        <v>0.99</v>
      </c>
      <c r="X4858" s="21">
        <v>99</v>
      </c>
      <c r="Y4858" s="22" t="s">
        <v>33</v>
      </c>
      <c r="Z4858" s="23" t="s">
        <v>9063</v>
      </c>
      <c r="AA4858" s="24" t="s">
        <v>67</v>
      </c>
      <c r="AB4858" s="14" t="s">
        <v>67</v>
      </c>
      <c r="AC4858" s="14" t="s">
        <v>67</v>
      </c>
      <c r="AD4858" s="25"/>
      <c r="AE4858" s="26"/>
      <c r="AF4858" s="27"/>
    </row>
    <row r="4859" spans="1:32" s="162" customFormat="1" ht="16.5" customHeight="1">
      <c r="A4859" s="13" t="s">
        <v>4804</v>
      </c>
      <c r="B4859" s="13"/>
      <c r="C4859" s="189"/>
      <c r="D4859" s="13"/>
      <c r="E4859" s="14" t="s">
        <v>4865</v>
      </c>
      <c r="F4859" s="14" t="s">
        <v>34</v>
      </c>
      <c r="G4859" s="14" t="s">
        <v>2617</v>
      </c>
      <c r="H4859" s="15">
        <v>2019</v>
      </c>
      <c r="I4859" s="15">
        <v>1</v>
      </c>
      <c r="J4859" s="15">
        <v>0</v>
      </c>
      <c r="K4859" s="15">
        <v>0</v>
      </c>
      <c r="L4859" s="16" t="s">
        <v>4866</v>
      </c>
      <c r="M4859" s="16"/>
      <c r="N4859" s="16" t="s">
        <v>2570</v>
      </c>
      <c r="O4859" s="17">
        <v>80</v>
      </c>
      <c r="P4859" s="17">
        <v>0</v>
      </c>
      <c r="Q4859" s="17">
        <v>0</v>
      </c>
      <c r="R4859" s="18" t="s">
        <v>33</v>
      </c>
      <c r="S4859" s="19">
        <v>60</v>
      </c>
      <c r="T4859" s="19">
        <v>220</v>
      </c>
      <c r="U4859" s="19">
        <v>5.7840909090909092</v>
      </c>
      <c r="V4859" s="19">
        <v>0</v>
      </c>
      <c r="W4859" s="20">
        <v>1.2725</v>
      </c>
      <c r="X4859" s="21">
        <v>101.8</v>
      </c>
      <c r="Y4859" s="22" t="s">
        <v>33</v>
      </c>
      <c r="Z4859" s="23" t="s">
        <v>62</v>
      </c>
      <c r="AA4859" s="24" t="s">
        <v>67</v>
      </c>
      <c r="AB4859" s="14" t="s">
        <v>67</v>
      </c>
      <c r="AC4859" s="14" t="s">
        <v>67</v>
      </c>
      <c r="AD4859" s="25"/>
      <c r="AE4859" s="26"/>
      <c r="AF4859" s="27"/>
    </row>
    <row r="4860" spans="1:32" s="162" customFormat="1" ht="16.5" customHeight="1">
      <c r="A4860" s="13" t="s">
        <v>4804</v>
      </c>
      <c r="B4860" s="13"/>
      <c r="C4860" s="189"/>
      <c r="D4860" s="13"/>
      <c r="E4860" s="14" t="s">
        <v>4888</v>
      </c>
      <c r="F4860" s="14" t="s">
        <v>4889</v>
      </c>
      <c r="G4860" s="14" t="s">
        <v>67</v>
      </c>
      <c r="H4860" s="15">
        <v>2015</v>
      </c>
      <c r="I4860" s="15">
        <v>1</v>
      </c>
      <c r="J4860" s="15">
        <v>0</v>
      </c>
      <c r="K4860" s="15">
        <v>0</v>
      </c>
      <c r="L4860" s="16" t="s">
        <v>4877</v>
      </c>
      <c r="M4860" s="16"/>
      <c r="N4860" s="16" t="s">
        <v>2570</v>
      </c>
      <c r="O4860" s="17">
        <v>100</v>
      </c>
      <c r="P4860" s="17">
        <v>0</v>
      </c>
      <c r="Q4860" s="17">
        <v>0</v>
      </c>
      <c r="R4860" s="18" t="s">
        <v>33</v>
      </c>
      <c r="S4860" s="19">
        <v>60</v>
      </c>
      <c r="T4860" s="19">
        <v>110</v>
      </c>
      <c r="U4860" s="19">
        <v>10</v>
      </c>
      <c r="V4860" s="19">
        <v>0</v>
      </c>
      <c r="W4860" s="20">
        <v>1.1000000000000001</v>
      </c>
      <c r="X4860" s="21">
        <v>110.00000000000001</v>
      </c>
      <c r="Y4860" s="22" t="s">
        <v>33</v>
      </c>
      <c r="Z4860" s="23" t="s">
        <v>62</v>
      </c>
      <c r="AA4860" s="24" t="s">
        <v>67</v>
      </c>
      <c r="AB4860" s="14" t="s">
        <v>67</v>
      </c>
      <c r="AC4860" s="14" t="s">
        <v>67</v>
      </c>
      <c r="AD4860" s="25"/>
      <c r="AE4860" s="26"/>
      <c r="AF4860" s="27"/>
    </row>
    <row r="4861" spans="1:32" s="162" customFormat="1" ht="16.5" customHeight="1">
      <c r="A4861" s="13" t="s">
        <v>4804</v>
      </c>
      <c r="B4861" s="13"/>
      <c r="C4861" s="189"/>
      <c r="D4861" s="13"/>
      <c r="E4861" s="14" t="s">
        <v>443</v>
      </c>
      <c r="F4861" s="14" t="s">
        <v>67</v>
      </c>
      <c r="G4861" s="14" t="s">
        <v>67</v>
      </c>
      <c r="H4861" s="15">
        <v>1998</v>
      </c>
      <c r="I4861" s="15">
        <v>1</v>
      </c>
      <c r="J4861" s="15">
        <v>0</v>
      </c>
      <c r="K4861" s="15">
        <v>0</v>
      </c>
      <c r="L4861" s="16" t="s">
        <v>4949</v>
      </c>
      <c r="M4861" s="16"/>
      <c r="N4861" s="16" t="s">
        <v>2570</v>
      </c>
      <c r="O4861" s="17">
        <v>100</v>
      </c>
      <c r="P4861" s="17">
        <v>0</v>
      </c>
      <c r="Q4861" s="17">
        <v>0</v>
      </c>
      <c r="R4861" s="18" t="s">
        <v>33</v>
      </c>
      <c r="S4861" s="19">
        <v>60</v>
      </c>
      <c r="T4861" s="19">
        <v>220</v>
      </c>
      <c r="U4861" s="19">
        <v>5</v>
      </c>
      <c r="V4861" s="19">
        <v>0</v>
      </c>
      <c r="W4861" s="20">
        <v>1.1000000000000001</v>
      </c>
      <c r="X4861" s="21">
        <v>110.00000000000001</v>
      </c>
      <c r="Y4861" s="22" t="s">
        <v>33</v>
      </c>
      <c r="Z4861" s="23" t="s">
        <v>62</v>
      </c>
      <c r="AA4861" s="24" t="s">
        <v>67</v>
      </c>
      <c r="AB4861" s="14" t="s">
        <v>67</v>
      </c>
      <c r="AC4861" s="14" t="s">
        <v>67</v>
      </c>
      <c r="AD4861" s="25"/>
      <c r="AE4861" s="26"/>
      <c r="AF4861" s="27"/>
    </row>
    <row r="4862" spans="1:32" s="162" customFormat="1" ht="16.5" customHeight="1">
      <c r="A4862" s="13" t="s">
        <v>4804</v>
      </c>
      <c r="B4862" s="13"/>
      <c r="C4862" s="189"/>
      <c r="D4862" s="13"/>
      <c r="E4862" s="14" t="s">
        <v>5358</v>
      </c>
      <c r="F4862" s="14" t="s">
        <v>5359</v>
      </c>
      <c r="G4862" s="14" t="s">
        <v>5360</v>
      </c>
      <c r="H4862" s="15">
        <v>2013</v>
      </c>
      <c r="I4862" s="15">
        <v>1</v>
      </c>
      <c r="J4862" s="15">
        <v>0</v>
      </c>
      <c r="K4862" s="15">
        <v>0</v>
      </c>
      <c r="L4862" s="16" t="s">
        <v>5348</v>
      </c>
      <c r="M4862" s="16"/>
      <c r="N4862" s="16" t="s">
        <v>2570</v>
      </c>
      <c r="O4862" s="17">
        <v>144</v>
      </c>
      <c r="P4862" s="17">
        <v>0</v>
      </c>
      <c r="Q4862" s="17">
        <v>0</v>
      </c>
      <c r="R4862" s="18" t="s">
        <v>33</v>
      </c>
      <c r="S4862" s="19">
        <v>60</v>
      </c>
      <c r="T4862" s="19">
        <v>220</v>
      </c>
      <c r="U4862" s="19">
        <v>3.5</v>
      </c>
      <c r="V4862" s="19">
        <v>0</v>
      </c>
      <c r="W4862" s="20">
        <v>0.77</v>
      </c>
      <c r="X4862" s="21">
        <v>110.88</v>
      </c>
      <c r="Y4862" s="22" t="s">
        <v>33</v>
      </c>
      <c r="Z4862" s="23" t="s">
        <v>9052</v>
      </c>
      <c r="AA4862" s="24" t="s">
        <v>67</v>
      </c>
      <c r="AB4862" s="14" t="s">
        <v>67</v>
      </c>
      <c r="AC4862" s="14" t="s">
        <v>67</v>
      </c>
      <c r="AD4862" s="25"/>
      <c r="AE4862" s="26"/>
      <c r="AF4862" s="27"/>
    </row>
    <row r="4863" spans="1:32" s="162" customFormat="1" ht="16.5" customHeight="1">
      <c r="A4863" s="13" t="s">
        <v>4804</v>
      </c>
      <c r="B4863" s="13"/>
      <c r="C4863" s="189"/>
      <c r="D4863" s="13"/>
      <c r="E4863" s="14" t="s">
        <v>4963</v>
      </c>
      <c r="F4863" s="14" t="s">
        <v>67</v>
      </c>
      <c r="G4863" s="14" t="s">
        <v>67</v>
      </c>
      <c r="H4863" s="15">
        <v>2008</v>
      </c>
      <c r="I4863" s="15">
        <v>1</v>
      </c>
      <c r="J4863" s="15">
        <v>0</v>
      </c>
      <c r="K4863" s="15">
        <v>0</v>
      </c>
      <c r="L4863" s="16" t="s">
        <v>5119</v>
      </c>
      <c r="M4863" s="16"/>
      <c r="N4863" s="16" t="s">
        <v>2570</v>
      </c>
      <c r="O4863" s="17">
        <v>1920</v>
      </c>
      <c r="P4863" s="17">
        <v>0</v>
      </c>
      <c r="Q4863" s="17">
        <v>0</v>
      </c>
      <c r="R4863" s="18" t="s">
        <v>33</v>
      </c>
      <c r="S4863" s="19">
        <v>60</v>
      </c>
      <c r="T4863" s="19">
        <v>110</v>
      </c>
      <c r="U4863" s="19">
        <v>0.57272727272727275</v>
      </c>
      <c r="V4863" s="19">
        <v>0</v>
      </c>
      <c r="W4863" s="20">
        <v>6.3E-2</v>
      </c>
      <c r="X4863" s="21">
        <v>120.96000000000001</v>
      </c>
      <c r="Y4863" s="22" t="s">
        <v>33</v>
      </c>
      <c r="Z4863" s="23" t="s">
        <v>62</v>
      </c>
      <c r="AA4863" s="24" t="s">
        <v>67</v>
      </c>
      <c r="AB4863" s="14" t="s">
        <v>67</v>
      </c>
      <c r="AC4863" s="14" t="s">
        <v>67</v>
      </c>
      <c r="AD4863" s="25"/>
      <c r="AE4863" s="26"/>
      <c r="AF4863" s="27"/>
    </row>
    <row r="4864" spans="1:32" s="162" customFormat="1" ht="16.5" customHeight="1">
      <c r="A4864" s="13" t="s">
        <v>4804</v>
      </c>
      <c r="B4864" s="13"/>
      <c r="C4864" s="189"/>
      <c r="D4864" s="13"/>
      <c r="E4864" s="14" t="s">
        <v>5395</v>
      </c>
      <c r="F4864" s="14" t="s">
        <v>67</v>
      </c>
      <c r="G4864" s="14" t="s">
        <v>67</v>
      </c>
      <c r="H4864" s="15">
        <v>1993</v>
      </c>
      <c r="I4864" s="15">
        <v>2</v>
      </c>
      <c r="J4864" s="15">
        <v>0</v>
      </c>
      <c r="K4864" s="15">
        <v>0</v>
      </c>
      <c r="L4864" s="16" t="s">
        <v>5393</v>
      </c>
      <c r="M4864" s="16"/>
      <c r="N4864" s="16" t="s">
        <v>2570</v>
      </c>
      <c r="O4864" s="17">
        <v>70</v>
      </c>
      <c r="P4864" s="17">
        <v>20</v>
      </c>
      <c r="Q4864" s="17">
        <v>28</v>
      </c>
      <c r="R4864" s="18" t="s">
        <v>33</v>
      </c>
      <c r="S4864" s="19">
        <v>60</v>
      </c>
      <c r="T4864" s="19">
        <v>220</v>
      </c>
      <c r="U4864" s="19">
        <v>15</v>
      </c>
      <c r="V4864" s="19">
        <v>0</v>
      </c>
      <c r="W4864" s="20">
        <v>3.3</v>
      </c>
      <c r="X4864" s="21">
        <v>249.48</v>
      </c>
      <c r="Y4864" s="22" t="s">
        <v>33</v>
      </c>
      <c r="Z4864" s="23" t="s">
        <v>62</v>
      </c>
      <c r="AA4864" s="24" t="s">
        <v>67</v>
      </c>
      <c r="AB4864" s="14" t="s">
        <v>67</v>
      </c>
      <c r="AC4864" s="14" t="s">
        <v>67</v>
      </c>
      <c r="AD4864" s="25"/>
      <c r="AE4864" s="26"/>
      <c r="AF4864" s="27"/>
    </row>
    <row r="4865" spans="1:32" s="162" customFormat="1" ht="16.5" customHeight="1">
      <c r="A4865" s="13" t="s">
        <v>4804</v>
      </c>
      <c r="B4865" s="13"/>
      <c r="C4865" s="189"/>
      <c r="D4865" s="13"/>
      <c r="E4865" s="14" t="s">
        <v>6492</v>
      </c>
      <c r="F4865" s="14" t="s">
        <v>5296</v>
      </c>
      <c r="G4865" s="14" t="s">
        <v>6493</v>
      </c>
      <c r="H4865" s="15">
        <v>2022</v>
      </c>
      <c r="I4865" s="15">
        <v>1</v>
      </c>
      <c r="J4865" s="15">
        <v>0</v>
      </c>
      <c r="K4865" s="15">
        <v>0</v>
      </c>
      <c r="L4865" s="16" t="s">
        <v>9050</v>
      </c>
      <c r="M4865" s="16"/>
      <c r="N4865" s="16" t="s">
        <v>2570</v>
      </c>
      <c r="O4865" s="17">
        <v>36</v>
      </c>
      <c r="P4865" s="17">
        <v>12</v>
      </c>
      <c r="Q4865" s="17">
        <v>5</v>
      </c>
      <c r="R4865" s="18" t="s">
        <v>33</v>
      </c>
      <c r="S4865" s="19">
        <v>60</v>
      </c>
      <c r="T4865" s="19">
        <v>230</v>
      </c>
      <c r="U4865" s="19">
        <v>15</v>
      </c>
      <c r="V4865" s="19">
        <v>0</v>
      </c>
      <c r="W4865" s="20">
        <v>3.45</v>
      </c>
      <c r="X4865" s="21">
        <v>126.27000000000001</v>
      </c>
      <c r="Y4865" s="22" t="s">
        <v>33</v>
      </c>
      <c r="Z4865" s="23" t="s">
        <v>9049</v>
      </c>
      <c r="AA4865" s="24" t="s">
        <v>67</v>
      </c>
      <c r="AB4865" s="14" t="s">
        <v>67</v>
      </c>
      <c r="AC4865" s="14" t="s">
        <v>67</v>
      </c>
      <c r="AD4865" s="25"/>
      <c r="AE4865" s="26"/>
      <c r="AF4865" s="27"/>
    </row>
    <row r="4866" spans="1:32" s="162" customFormat="1" ht="16.5" customHeight="1">
      <c r="A4866" s="13" t="s">
        <v>4804</v>
      </c>
      <c r="B4866" s="13"/>
      <c r="C4866" s="189"/>
      <c r="D4866" s="13"/>
      <c r="E4866" s="14" t="s">
        <v>4882</v>
      </c>
      <c r="F4866" s="14" t="s">
        <v>67</v>
      </c>
      <c r="G4866" s="14" t="s">
        <v>67</v>
      </c>
      <c r="H4866" s="15">
        <v>1995</v>
      </c>
      <c r="I4866" s="15">
        <v>2</v>
      </c>
      <c r="J4866" s="15">
        <v>0</v>
      </c>
      <c r="K4866" s="15">
        <v>0</v>
      </c>
      <c r="L4866" s="16" t="s">
        <v>4877</v>
      </c>
      <c r="M4866" s="16"/>
      <c r="N4866" s="16" t="s">
        <v>2570</v>
      </c>
      <c r="O4866" s="17">
        <v>288</v>
      </c>
      <c r="P4866" s="17">
        <v>0</v>
      </c>
      <c r="Q4866" s="17">
        <v>0</v>
      </c>
      <c r="R4866" s="18" t="s">
        <v>33</v>
      </c>
      <c r="S4866" s="19">
        <v>60</v>
      </c>
      <c r="T4866" s="19">
        <v>110</v>
      </c>
      <c r="U4866" s="19">
        <v>4</v>
      </c>
      <c r="V4866" s="19">
        <v>0</v>
      </c>
      <c r="W4866" s="20">
        <v>0.44</v>
      </c>
      <c r="X4866" s="21">
        <v>253.44</v>
      </c>
      <c r="Y4866" s="22" t="s">
        <v>33</v>
      </c>
      <c r="Z4866" s="23" t="s">
        <v>62</v>
      </c>
      <c r="AA4866" s="24" t="s">
        <v>67</v>
      </c>
      <c r="AB4866" s="14" t="s">
        <v>67</v>
      </c>
      <c r="AC4866" s="14" t="s">
        <v>67</v>
      </c>
      <c r="AD4866" s="25"/>
      <c r="AE4866" s="26"/>
      <c r="AF4866" s="27"/>
    </row>
    <row r="4867" spans="1:32" s="162" customFormat="1" ht="16.5" customHeight="1">
      <c r="A4867" s="13" t="s">
        <v>4804</v>
      </c>
      <c r="B4867" s="13"/>
      <c r="C4867" s="189"/>
      <c r="D4867" s="13"/>
      <c r="E4867" s="14" t="s">
        <v>4878</v>
      </c>
      <c r="F4867" s="14" t="s">
        <v>67</v>
      </c>
      <c r="G4867" s="14" t="s">
        <v>67</v>
      </c>
      <c r="H4867" s="15">
        <v>2002</v>
      </c>
      <c r="I4867" s="15">
        <v>3</v>
      </c>
      <c r="J4867" s="15">
        <v>0</v>
      </c>
      <c r="K4867" s="15">
        <v>0</v>
      </c>
      <c r="L4867" s="16" t="s">
        <v>4877</v>
      </c>
      <c r="M4867" s="16"/>
      <c r="N4867" s="16" t="s">
        <v>2570</v>
      </c>
      <c r="O4867" s="17">
        <v>288</v>
      </c>
      <c r="P4867" s="17">
        <v>0</v>
      </c>
      <c r="Q4867" s="17">
        <v>0</v>
      </c>
      <c r="R4867" s="18" t="s">
        <v>33</v>
      </c>
      <c r="S4867" s="19">
        <v>60</v>
      </c>
      <c r="T4867" s="19">
        <v>110</v>
      </c>
      <c r="U4867" s="19">
        <v>4</v>
      </c>
      <c r="V4867" s="19">
        <v>0</v>
      </c>
      <c r="W4867" s="20">
        <v>0.44</v>
      </c>
      <c r="X4867" s="21">
        <v>380.15999999999997</v>
      </c>
      <c r="Y4867" s="22" t="s">
        <v>33</v>
      </c>
      <c r="Z4867" s="23" t="s">
        <v>62</v>
      </c>
      <c r="AA4867" s="24" t="s">
        <v>67</v>
      </c>
      <c r="AB4867" s="14" t="s">
        <v>67</v>
      </c>
      <c r="AC4867" s="14" t="s">
        <v>67</v>
      </c>
      <c r="AD4867" s="25"/>
      <c r="AE4867" s="26"/>
      <c r="AF4867" s="27"/>
    </row>
    <row r="4868" spans="1:32" s="162" customFormat="1" ht="16.5" customHeight="1">
      <c r="A4868" s="13" t="s">
        <v>4804</v>
      </c>
      <c r="B4868" s="13"/>
      <c r="C4868" s="189"/>
      <c r="D4868" s="13"/>
      <c r="E4868" s="14" t="s">
        <v>4878</v>
      </c>
      <c r="F4868" s="14" t="s">
        <v>67</v>
      </c>
      <c r="G4868" s="14" t="s">
        <v>67</v>
      </c>
      <c r="H4868" s="15">
        <v>2002</v>
      </c>
      <c r="I4868" s="15">
        <v>3</v>
      </c>
      <c r="J4868" s="15">
        <v>0</v>
      </c>
      <c r="K4868" s="15">
        <v>0</v>
      </c>
      <c r="L4868" s="16" t="s">
        <v>4877</v>
      </c>
      <c r="M4868" s="16"/>
      <c r="N4868" s="16" t="s">
        <v>2570</v>
      </c>
      <c r="O4868" s="17">
        <v>288</v>
      </c>
      <c r="P4868" s="17">
        <v>0</v>
      </c>
      <c r="Q4868" s="17">
        <v>0</v>
      </c>
      <c r="R4868" s="18" t="s">
        <v>33</v>
      </c>
      <c r="S4868" s="19">
        <v>60</v>
      </c>
      <c r="T4868" s="19">
        <v>110</v>
      </c>
      <c r="U4868" s="19">
        <v>4</v>
      </c>
      <c r="V4868" s="19">
        <v>0</v>
      </c>
      <c r="W4868" s="20">
        <v>0.44</v>
      </c>
      <c r="X4868" s="21">
        <v>380.15999999999997</v>
      </c>
      <c r="Y4868" s="22" t="s">
        <v>33</v>
      </c>
      <c r="Z4868" s="23" t="s">
        <v>62</v>
      </c>
      <c r="AA4868" s="24" t="s">
        <v>67</v>
      </c>
      <c r="AB4868" s="14" t="s">
        <v>67</v>
      </c>
      <c r="AC4868" s="14" t="s">
        <v>67</v>
      </c>
      <c r="AD4868" s="25"/>
      <c r="AE4868" s="26"/>
      <c r="AF4868" s="27"/>
    </row>
    <row r="4869" spans="1:32" s="162" customFormat="1" ht="16.5" customHeight="1">
      <c r="A4869" s="13" t="s">
        <v>4804</v>
      </c>
      <c r="B4869" s="13"/>
      <c r="C4869" s="189"/>
      <c r="D4869" s="13"/>
      <c r="E4869" s="14" t="s">
        <v>1175</v>
      </c>
      <c r="F4869" s="14" t="s">
        <v>67</v>
      </c>
      <c r="G4869" s="14" t="s">
        <v>67</v>
      </c>
      <c r="H4869" s="15">
        <v>2005</v>
      </c>
      <c r="I4869" s="15">
        <v>1</v>
      </c>
      <c r="J4869" s="15">
        <v>0</v>
      </c>
      <c r="K4869" s="15">
        <v>0</v>
      </c>
      <c r="L4869" s="16" t="s">
        <v>5135</v>
      </c>
      <c r="M4869" s="16"/>
      <c r="N4869" s="16" t="s">
        <v>2570</v>
      </c>
      <c r="O4869" s="17">
        <v>144</v>
      </c>
      <c r="P4869" s="17">
        <v>0</v>
      </c>
      <c r="Q4869" s="17">
        <v>0</v>
      </c>
      <c r="R4869" s="18" t="s">
        <v>33</v>
      </c>
      <c r="S4869" s="19">
        <v>60</v>
      </c>
      <c r="T4869" s="19">
        <v>110</v>
      </c>
      <c r="U4869" s="19">
        <v>8</v>
      </c>
      <c r="V4869" s="19">
        <v>0</v>
      </c>
      <c r="W4869" s="20">
        <v>0.88</v>
      </c>
      <c r="X4869" s="21">
        <v>126.72</v>
      </c>
      <c r="Y4869" s="22" t="s">
        <v>33</v>
      </c>
      <c r="Z4869" s="23" t="s">
        <v>62</v>
      </c>
      <c r="AA4869" s="24" t="s">
        <v>67</v>
      </c>
      <c r="AB4869" s="14" t="s">
        <v>67</v>
      </c>
      <c r="AC4869" s="14" t="s">
        <v>67</v>
      </c>
      <c r="AD4869" s="25"/>
      <c r="AE4869" s="26"/>
      <c r="AF4869" s="27"/>
    </row>
    <row r="4870" spans="1:32" s="162" customFormat="1" ht="16.5" customHeight="1">
      <c r="A4870" s="13" t="s">
        <v>4804</v>
      </c>
      <c r="B4870" s="13"/>
      <c r="C4870" s="189"/>
      <c r="D4870" s="13"/>
      <c r="E4870" s="14" t="s">
        <v>407</v>
      </c>
      <c r="F4870" s="14" t="s">
        <v>5204</v>
      </c>
      <c r="G4870" s="14" t="s">
        <v>5205</v>
      </c>
      <c r="H4870" s="15">
        <v>2001</v>
      </c>
      <c r="I4870" s="15">
        <v>1</v>
      </c>
      <c r="J4870" s="15">
        <v>0</v>
      </c>
      <c r="K4870" s="15">
        <v>0</v>
      </c>
      <c r="L4870" s="16" t="s">
        <v>5192</v>
      </c>
      <c r="M4870" s="16"/>
      <c r="N4870" s="16" t="s">
        <v>2570</v>
      </c>
      <c r="O4870" s="17">
        <v>144</v>
      </c>
      <c r="P4870" s="17">
        <v>0</v>
      </c>
      <c r="Q4870" s="17">
        <v>0</v>
      </c>
      <c r="R4870" s="18" t="s">
        <v>33</v>
      </c>
      <c r="S4870" s="19">
        <v>60</v>
      </c>
      <c r="T4870" s="19">
        <v>110</v>
      </c>
      <c r="U4870" s="19">
        <v>8</v>
      </c>
      <c r="V4870" s="19">
        <v>0</v>
      </c>
      <c r="W4870" s="20">
        <v>0.88</v>
      </c>
      <c r="X4870" s="21">
        <v>126.72</v>
      </c>
      <c r="Y4870" s="22" t="s">
        <v>33</v>
      </c>
      <c r="Z4870" s="23" t="s">
        <v>62</v>
      </c>
      <c r="AA4870" s="24" t="s">
        <v>67</v>
      </c>
      <c r="AB4870" s="14" t="s">
        <v>67</v>
      </c>
      <c r="AC4870" s="14" t="s">
        <v>67</v>
      </c>
      <c r="AD4870" s="25"/>
      <c r="AE4870" s="26"/>
      <c r="AF4870" s="27"/>
    </row>
    <row r="4871" spans="1:32" s="162" customFormat="1" ht="16.5" customHeight="1">
      <c r="A4871" s="13" t="s">
        <v>4804</v>
      </c>
      <c r="B4871" s="13"/>
      <c r="C4871" s="189"/>
      <c r="D4871" s="13"/>
      <c r="E4871" s="14" t="s">
        <v>5206</v>
      </c>
      <c r="F4871" s="14" t="s">
        <v>5207</v>
      </c>
      <c r="G4871" s="14" t="s">
        <v>5207</v>
      </c>
      <c r="H4871" s="15">
        <v>2001</v>
      </c>
      <c r="I4871" s="15">
        <v>1</v>
      </c>
      <c r="J4871" s="15">
        <v>0</v>
      </c>
      <c r="K4871" s="15">
        <v>0</v>
      </c>
      <c r="L4871" s="16" t="s">
        <v>5192</v>
      </c>
      <c r="M4871" s="16"/>
      <c r="N4871" s="16" t="s">
        <v>2570</v>
      </c>
      <c r="O4871" s="17">
        <v>144</v>
      </c>
      <c r="P4871" s="17">
        <v>0</v>
      </c>
      <c r="Q4871" s="17">
        <v>0</v>
      </c>
      <c r="R4871" s="18" t="s">
        <v>33</v>
      </c>
      <c r="S4871" s="19">
        <v>60</v>
      </c>
      <c r="T4871" s="19">
        <v>110</v>
      </c>
      <c r="U4871" s="19">
        <v>8</v>
      </c>
      <c r="V4871" s="19">
        <v>0</v>
      </c>
      <c r="W4871" s="20">
        <v>0.88</v>
      </c>
      <c r="X4871" s="21">
        <v>126.72</v>
      </c>
      <c r="Y4871" s="22" t="s">
        <v>33</v>
      </c>
      <c r="Z4871" s="23" t="s">
        <v>62</v>
      </c>
      <c r="AA4871" s="24" t="s">
        <v>67</v>
      </c>
      <c r="AB4871" s="14" t="s">
        <v>67</v>
      </c>
      <c r="AC4871" s="14" t="s">
        <v>67</v>
      </c>
      <c r="AD4871" s="25"/>
      <c r="AE4871" s="26"/>
      <c r="AF4871" s="27"/>
    </row>
    <row r="4872" spans="1:32" s="162" customFormat="1" ht="16.5" customHeight="1">
      <c r="A4872" s="13" t="s">
        <v>4804</v>
      </c>
      <c r="B4872" s="13"/>
      <c r="C4872" s="189"/>
      <c r="D4872" s="13"/>
      <c r="E4872" s="14" t="s">
        <v>4959</v>
      </c>
      <c r="F4872" s="14" t="s">
        <v>67</v>
      </c>
      <c r="G4872" s="14" t="s">
        <v>67</v>
      </c>
      <c r="H4872" s="15">
        <v>2003</v>
      </c>
      <c r="I4872" s="15">
        <v>1</v>
      </c>
      <c r="J4872" s="15">
        <v>0</v>
      </c>
      <c r="K4872" s="15">
        <v>0</v>
      </c>
      <c r="L4872" s="16" t="s">
        <v>4956</v>
      </c>
      <c r="M4872" s="16"/>
      <c r="N4872" s="16" t="s">
        <v>2570</v>
      </c>
      <c r="O4872" s="17">
        <v>144</v>
      </c>
      <c r="P4872" s="17">
        <v>0</v>
      </c>
      <c r="Q4872" s="17">
        <v>0</v>
      </c>
      <c r="R4872" s="18" t="s">
        <v>33</v>
      </c>
      <c r="S4872" s="19">
        <v>60</v>
      </c>
      <c r="T4872" s="19">
        <v>110</v>
      </c>
      <c r="U4872" s="19">
        <v>8</v>
      </c>
      <c r="V4872" s="19">
        <v>0</v>
      </c>
      <c r="W4872" s="20">
        <v>0.88</v>
      </c>
      <c r="X4872" s="21">
        <v>126.72</v>
      </c>
      <c r="Y4872" s="22" t="s">
        <v>33</v>
      </c>
      <c r="Z4872" s="23" t="s">
        <v>62</v>
      </c>
      <c r="AA4872" s="24" t="s">
        <v>67</v>
      </c>
      <c r="AB4872" s="14" t="s">
        <v>67</v>
      </c>
      <c r="AC4872" s="14" t="s">
        <v>67</v>
      </c>
      <c r="AD4872" s="25"/>
      <c r="AE4872" s="26"/>
      <c r="AF4872" s="27"/>
    </row>
    <row r="4873" spans="1:32" s="162" customFormat="1" ht="16.5" customHeight="1">
      <c r="A4873" s="13" t="s">
        <v>4804</v>
      </c>
      <c r="B4873" s="13"/>
      <c r="C4873" s="189"/>
      <c r="D4873" s="13"/>
      <c r="E4873" s="14" t="s">
        <v>4825</v>
      </c>
      <c r="F4873" s="14" t="s">
        <v>4821</v>
      </c>
      <c r="G4873" s="14" t="s">
        <v>4826</v>
      </c>
      <c r="H4873" s="15">
        <v>2012</v>
      </c>
      <c r="I4873" s="15">
        <v>1</v>
      </c>
      <c r="J4873" s="15">
        <v>0</v>
      </c>
      <c r="K4873" s="15">
        <v>0</v>
      </c>
      <c r="L4873" s="16" t="s">
        <v>4805</v>
      </c>
      <c r="M4873" s="16"/>
      <c r="N4873" s="16" t="s">
        <v>2570</v>
      </c>
      <c r="O4873" s="17">
        <v>576</v>
      </c>
      <c r="P4873" s="17">
        <v>0</v>
      </c>
      <c r="Q4873" s="17">
        <v>0</v>
      </c>
      <c r="R4873" s="18" t="s">
        <v>33</v>
      </c>
      <c r="S4873" s="19">
        <v>60</v>
      </c>
      <c r="T4873" s="19">
        <v>110</v>
      </c>
      <c r="U4873" s="19">
        <v>2</v>
      </c>
      <c r="V4873" s="19">
        <v>0</v>
      </c>
      <c r="W4873" s="20">
        <v>0.22</v>
      </c>
      <c r="X4873" s="21">
        <v>126.72</v>
      </c>
      <c r="Y4873" s="22" t="s">
        <v>33</v>
      </c>
      <c r="Z4873" s="23" t="s">
        <v>9049</v>
      </c>
      <c r="AA4873" s="24" t="s">
        <v>67</v>
      </c>
      <c r="AB4873" s="14" t="s">
        <v>67</v>
      </c>
      <c r="AC4873" s="14" t="s">
        <v>67</v>
      </c>
      <c r="AD4873" s="25"/>
      <c r="AE4873" s="26"/>
      <c r="AF4873" s="27"/>
    </row>
    <row r="4874" spans="1:32" s="162" customFormat="1" ht="16.5" customHeight="1">
      <c r="A4874" s="13" t="s">
        <v>4804</v>
      </c>
      <c r="B4874" s="13"/>
      <c r="C4874" s="189"/>
      <c r="D4874" s="13"/>
      <c r="E4874" s="14" t="s">
        <v>4823</v>
      </c>
      <c r="F4874" s="14" t="s">
        <v>4824</v>
      </c>
      <c r="G4874" s="14" t="s">
        <v>67</v>
      </c>
      <c r="H4874" s="15" t="s">
        <v>67</v>
      </c>
      <c r="I4874" s="15">
        <v>1</v>
      </c>
      <c r="J4874" s="15">
        <v>0</v>
      </c>
      <c r="K4874" s="15">
        <v>0</v>
      </c>
      <c r="L4874" s="16" t="s">
        <v>4805</v>
      </c>
      <c r="M4874" s="16"/>
      <c r="N4874" s="16" t="s">
        <v>2570</v>
      </c>
      <c r="O4874" s="17">
        <v>2192.4</v>
      </c>
      <c r="P4874" s="17">
        <v>0</v>
      </c>
      <c r="Q4874" s="17">
        <v>0</v>
      </c>
      <c r="R4874" s="18" t="s">
        <v>33</v>
      </c>
      <c r="S4874" s="19">
        <v>60</v>
      </c>
      <c r="T4874" s="19">
        <v>110</v>
      </c>
      <c r="U4874" s="19">
        <v>0.53</v>
      </c>
      <c r="V4874" s="19">
        <v>0</v>
      </c>
      <c r="W4874" s="20">
        <v>5.8300000000000005E-2</v>
      </c>
      <c r="X4874" s="21">
        <v>127.81692000000001</v>
      </c>
      <c r="Y4874" s="22" t="s">
        <v>33</v>
      </c>
      <c r="Z4874" s="23" t="s">
        <v>62</v>
      </c>
      <c r="AA4874" s="24" t="s">
        <v>67</v>
      </c>
      <c r="AB4874" s="14" t="s">
        <v>67</v>
      </c>
      <c r="AC4874" s="14" t="s">
        <v>67</v>
      </c>
      <c r="AD4874" s="25"/>
      <c r="AE4874" s="26"/>
      <c r="AF4874" s="27"/>
    </row>
    <row r="4875" spans="1:32" s="162" customFormat="1" ht="16.5" customHeight="1">
      <c r="A4875" s="13" t="s">
        <v>4804</v>
      </c>
      <c r="B4875" s="13"/>
      <c r="C4875" s="189"/>
      <c r="D4875" s="13"/>
      <c r="E4875" s="14" t="s">
        <v>5115</v>
      </c>
      <c r="F4875" s="14" t="s">
        <v>67</v>
      </c>
      <c r="G4875" s="14" t="s">
        <v>67</v>
      </c>
      <c r="H4875" s="15">
        <v>2007</v>
      </c>
      <c r="I4875" s="15">
        <v>1</v>
      </c>
      <c r="J4875" s="15">
        <v>0</v>
      </c>
      <c r="K4875" s="15">
        <v>0</v>
      </c>
      <c r="L4875" s="16" t="s">
        <v>5113</v>
      </c>
      <c r="M4875" s="16"/>
      <c r="N4875" s="16" t="s">
        <v>2570</v>
      </c>
      <c r="O4875" s="17">
        <v>300</v>
      </c>
      <c r="P4875" s="17">
        <v>0</v>
      </c>
      <c r="Q4875" s="17">
        <v>0</v>
      </c>
      <c r="R4875" s="18" t="s">
        <v>33</v>
      </c>
      <c r="S4875" s="19">
        <v>60</v>
      </c>
      <c r="T4875" s="19">
        <v>110</v>
      </c>
      <c r="U4875" s="19">
        <v>4</v>
      </c>
      <c r="V4875" s="19">
        <v>0</v>
      </c>
      <c r="W4875" s="20">
        <v>0.44</v>
      </c>
      <c r="X4875" s="21">
        <v>132</v>
      </c>
      <c r="Y4875" s="22" t="s">
        <v>33</v>
      </c>
      <c r="Z4875" s="23" t="s">
        <v>62</v>
      </c>
      <c r="AA4875" s="24" t="s">
        <v>67</v>
      </c>
      <c r="AB4875" s="14" t="s">
        <v>67</v>
      </c>
      <c r="AC4875" s="14" t="s">
        <v>67</v>
      </c>
      <c r="AD4875" s="25"/>
      <c r="AE4875" s="26"/>
      <c r="AF4875" s="27"/>
    </row>
    <row r="4876" spans="1:32" s="162" customFormat="1" ht="16.5" customHeight="1">
      <c r="A4876" s="13" t="s">
        <v>4804</v>
      </c>
      <c r="B4876" s="13"/>
      <c r="C4876" s="189"/>
      <c r="D4876" s="13"/>
      <c r="E4876" s="14" t="s">
        <v>5130</v>
      </c>
      <c r="F4876" s="14" t="s">
        <v>67</v>
      </c>
      <c r="G4876" s="14" t="s">
        <v>67</v>
      </c>
      <c r="H4876" s="15">
        <v>2006</v>
      </c>
      <c r="I4876" s="15">
        <v>1</v>
      </c>
      <c r="J4876" s="15">
        <v>0</v>
      </c>
      <c r="K4876" s="15">
        <v>0</v>
      </c>
      <c r="L4876" s="16" t="s">
        <v>5122</v>
      </c>
      <c r="M4876" s="16"/>
      <c r="N4876" s="16" t="s">
        <v>2570</v>
      </c>
      <c r="O4876" s="17">
        <v>120</v>
      </c>
      <c r="P4876" s="17">
        <v>0</v>
      </c>
      <c r="Q4876" s="17">
        <v>0</v>
      </c>
      <c r="R4876" s="18" t="s">
        <v>33</v>
      </c>
      <c r="S4876" s="19">
        <v>60</v>
      </c>
      <c r="T4876" s="19">
        <v>110</v>
      </c>
      <c r="U4876" s="19">
        <v>10</v>
      </c>
      <c r="V4876" s="19">
        <v>0</v>
      </c>
      <c r="W4876" s="20">
        <v>1.1000000000000001</v>
      </c>
      <c r="X4876" s="21">
        <v>132</v>
      </c>
      <c r="Y4876" s="22" t="s">
        <v>33</v>
      </c>
      <c r="Z4876" s="23" t="s">
        <v>62</v>
      </c>
      <c r="AA4876" s="24" t="s">
        <v>67</v>
      </c>
      <c r="AB4876" s="14" t="s">
        <v>67</v>
      </c>
      <c r="AC4876" s="14" t="s">
        <v>67</v>
      </c>
      <c r="AD4876" s="25"/>
      <c r="AE4876" s="26"/>
      <c r="AF4876" s="27"/>
    </row>
    <row r="4877" spans="1:32" s="162" customFormat="1" ht="16.5" customHeight="1">
      <c r="A4877" s="13" t="s">
        <v>4804</v>
      </c>
      <c r="B4877" s="13"/>
      <c r="C4877" s="189"/>
      <c r="D4877" s="13"/>
      <c r="E4877" s="14" t="s">
        <v>5131</v>
      </c>
      <c r="F4877" s="14" t="s">
        <v>67</v>
      </c>
      <c r="G4877" s="14" t="s">
        <v>67</v>
      </c>
      <c r="H4877" s="15">
        <v>2006</v>
      </c>
      <c r="I4877" s="15">
        <v>1</v>
      </c>
      <c r="J4877" s="15">
        <v>0</v>
      </c>
      <c r="K4877" s="15">
        <v>0</v>
      </c>
      <c r="L4877" s="16" t="s">
        <v>5122</v>
      </c>
      <c r="M4877" s="16"/>
      <c r="N4877" s="16" t="s">
        <v>2570</v>
      </c>
      <c r="O4877" s="17">
        <v>120</v>
      </c>
      <c r="P4877" s="17">
        <v>0</v>
      </c>
      <c r="Q4877" s="17">
        <v>0</v>
      </c>
      <c r="R4877" s="18" t="s">
        <v>33</v>
      </c>
      <c r="S4877" s="19">
        <v>60</v>
      </c>
      <c r="T4877" s="19">
        <v>110</v>
      </c>
      <c r="U4877" s="19">
        <v>10</v>
      </c>
      <c r="V4877" s="19">
        <v>0</v>
      </c>
      <c r="W4877" s="20">
        <v>1.1000000000000001</v>
      </c>
      <c r="X4877" s="21">
        <v>132</v>
      </c>
      <c r="Y4877" s="22" t="s">
        <v>33</v>
      </c>
      <c r="Z4877" s="23" t="s">
        <v>62</v>
      </c>
      <c r="AA4877" s="24" t="s">
        <v>67</v>
      </c>
      <c r="AB4877" s="14" t="s">
        <v>67</v>
      </c>
      <c r="AC4877" s="14" t="s">
        <v>67</v>
      </c>
      <c r="AD4877" s="25"/>
      <c r="AE4877" s="26"/>
      <c r="AF4877" s="27"/>
    </row>
    <row r="4878" spans="1:32" s="162" customFormat="1" ht="16.5" customHeight="1">
      <c r="A4878" s="13" t="s">
        <v>4804</v>
      </c>
      <c r="B4878" s="13"/>
      <c r="C4878" s="189"/>
      <c r="D4878" s="13"/>
      <c r="E4878" s="14" t="s">
        <v>5132</v>
      </c>
      <c r="F4878" s="14" t="s">
        <v>67</v>
      </c>
      <c r="G4878" s="14" t="s">
        <v>67</v>
      </c>
      <c r="H4878" s="15">
        <v>2006</v>
      </c>
      <c r="I4878" s="15">
        <v>1</v>
      </c>
      <c r="J4878" s="15">
        <v>0</v>
      </c>
      <c r="K4878" s="15">
        <v>0</v>
      </c>
      <c r="L4878" s="16" t="s">
        <v>5122</v>
      </c>
      <c r="M4878" s="16"/>
      <c r="N4878" s="16" t="s">
        <v>2570</v>
      </c>
      <c r="O4878" s="17">
        <v>120</v>
      </c>
      <c r="P4878" s="17">
        <v>0</v>
      </c>
      <c r="Q4878" s="17">
        <v>0</v>
      </c>
      <c r="R4878" s="18" t="s">
        <v>33</v>
      </c>
      <c r="S4878" s="19">
        <v>60</v>
      </c>
      <c r="T4878" s="19">
        <v>110</v>
      </c>
      <c r="U4878" s="19">
        <v>10</v>
      </c>
      <c r="V4878" s="19">
        <v>0</v>
      </c>
      <c r="W4878" s="20">
        <v>1.1000000000000001</v>
      </c>
      <c r="X4878" s="21">
        <v>132</v>
      </c>
      <c r="Y4878" s="22" t="s">
        <v>33</v>
      </c>
      <c r="Z4878" s="23" t="s">
        <v>62</v>
      </c>
      <c r="AA4878" s="24" t="s">
        <v>67</v>
      </c>
      <c r="AB4878" s="14" t="s">
        <v>67</v>
      </c>
      <c r="AC4878" s="14" t="s">
        <v>67</v>
      </c>
      <c r="AD4878" s="25"/>
      <c r="AE4878" s="26"/>
      <c r="AF4878" s="27"/>
    </row>
    <row r="4879" spans="1:32" s="162" customFormat="1" ht="16.5" customHeight="1">
      <c r="A4879" s="13" t="s">
        <v>4804</v>
      </c>
      <c r="B4879" s="13"/>
      <c r="C4879" s="189"/>
      <c r="D4879" s="13"/>
      <c r="E4879" s="14" t="s">
        <v>424</v>
      </c>
      <c r="F4879" s="14" t="s">
        <v>67</v>
      </c>
      <c r="G4879" s="14" t="s">
        <v>67</v>
      </c>
      <c r="H4879" s="15">
        <v>2000</v>
      </c>
      <c r="I4879" s="15">
        <v>1</v>
      </c>
      <c r="J4879" s="15">
        <v>0</v>
      </c>
      <c r="K4879" s="15">
        <v>0</v>
      </c>
      <c r="L4879" s="16" t="s">
        <v>5105</v>
      </c>
      <c r="M4879" s="16"/>
      <c r="N4879" s="16" t="s">
        <v>2570</v>
      </c>
      <c r="O4879" s="17">
        <v>50</v>
      </c>
      <c r="P4879" s="17">
        <v>0</v>
      </c>
      <c r="Q4879" s="17">
        <v>0</v>
      </c>
      <c r="R4879" s="18" t="s">
        <v>33</v>
      </c>
      <c r="S4879" s="19">
        <v>60</v>
      </c>
      <c r="T4879" s="19">
        <v>220</v>
      </c>
      <c r="U4879" s="19">
        <v>12</v>
      </c>
      <c r="V4879" s="19">
        <v>0</v>
      </c>
      <c r="W4879" s="20">
        <v>2.64</v>
      </c>
      <c r="X4879" s="21">
        <v>132</v>
      </c>
      <c r="Y4879" s="22" t="s">
        <v>33</v>
      </c>
      <c r="Z4879" s="23" t="s">
        <v>62</v>
      </c>
      <c r="AA4879" s="24" t="s">
        <v>67</v>
      </c>
      <c r="AB4879" s="14" t="s">
        <v>67</v>
      </c>
      <c r="AC4879" s="14" t="s">
        <v>67</v>
      </c>
      <c r="AD4879" s="25"/>
      <c r="AE4879" s="26"/>
      <c r="AF4879" s="27"/>
    </row>
    <row r="4880" spans="1:32" s="162" customFormat="1" ht="16.5" customHeight="1">
      <c r="A4880" s="13" t="s">
        <v>4804</v>
      </c>
      <c r="B4880" s="13"/>
      <c r="C4880" s="189"/>
      <c r="D4880" s="13"/>
      <c r="E4880" s="14" t="s">
        <v>424</v>
      </c>
      <c r="F4880" s="14" t="s">
        <v>425</v>
      </c>
      <c r="G4880" s="14" t="s">
        <v>5146</v>
      </c>
      <c r="H4880" s="15">
        <v>2010</v>
      </c>
      <c r="I4880" s="15">
        <v>1</v>
      </c>
      <c r="J4880" s="15">
        <v>0</v>
      </c>
      <c r="K4880" s="15">
        <v>0</v>
      </c>
      <c r="L4880" s="16" t="s">
        <v>2716</v>
      </c>
      <c r="M4880" s="16"/>
      <c r="N4880" s="16" t="s">
        <v>2570</v>
      </c>
      <c r="O4880" s="17">
        <v>50</v>
      </c>
      <c r="P4880" s="17">
        <v>0</v>
      </c>
      <c r="Q4880" s="17">
        <v>0</v>
      </c>
      <c r="R4880" s="18" t="s">
        <v>33</v>
      </c>
      <c r="S4880" s="19">
        <v>60</v>
      </c>
      <c r="T4880" s="19">
        <v>220</v>
      </c>
      <c r="U4880" s="19">
        <v>12</v>
      </c>
      <c r="V4880" s="19">
        <v>0</v>
      </c>
      <c r="W4880" s="20">
        <v>2.64</v>
      </c>
      <c r="X4880" s="21">
        <v>132</v>
      </c>
      <c r="Y4880" s="22" t="s">
        <v>33</v>
      </c>
      <c r="Z4880" s="23" t="s">
        <v>62</v>
      </c>
      <c r="AA4880" s="24" t="s">
        <v>67</v>
      </c>
      <c r="AB4880" s="14" t="s">
        <v>67</v>
      </c>
      <c r="AC4880" s="14" t="s">
        <v>67</v>
      </c>
      <c r="AD4880" s="25"/>
      <c r="AE4880" s="26"/>
      <c r="AF4880" s="27"/>
    </row>
    <row r="4881" spans="1:32" s="162" customFormat="1" ht="16.5" customHeight="1">
      <c r="A4881" s="13" t="s">
        <v>4804</v>
      </c>
      <c r="B4881" s="13"/>
      <c r="C4881" s="189"/>
      <c r="D4881" s="13"/>
      <c r="E4881" s="14" t="s">
        <v>4938</v>
      </c>
      <c r="F4881" s="14" t="s">
        <v>4939</v>
      </c>
      <c r="G4881" s="14" t="s">
        <v>4940</v>
      </c>
      <c r="H4881" s="15">
        <v>2008</v>
      </c>
      <c r="I4881" s="15">
        <v>1</v>
      </c>
      <c r="J4881" s="15">
        <v>0</v>
      </c>
      <c r="K4881" s="15">
        <v>0</v>
      </c>
      <c r="L4881" s="16" t="s">
        <v>4937</v>
      </c>
      <c r="M4881" s="16"/>
      <c r="N4881" s="16" t="s">
        <v>2570</v>
      </c>
      <c r="O4881" s="17">
        <v>300</v>
      </c>
      <c r="P4881" s="17">
        <v>0</v>
      </c>
      <c r="Q4881" s="17">
        <v>0</v>
      </c>
      <c r="R4881" s="18" t="s">
        <v>33</v>
      </c>
      <c r="S4881" s="19">
        <v>60</v>
      </c>
      <c r="T4881" s="19">
        <v>110</v>
      </c>
      <c r="U4881" s="19">
        <v>4</v>
      </c>
      <c r="V4881" s="19">
        <v>0</v>
      </c>
      <c r="W4881" s="20">
        <v>0.44</v>
      </c>
      <c r="X4881" s="21">
        <v>132</v>
      </c>
      <c r="Y4881" s="22" t="s">
        <v>33</v>
      </c>
      <c r="Z4881" s="23" t="s">
        <v>9049</v>
      </c>
      <c r="AA4881" s="24" t="s">
        <v>67</v>
      </c>
      <c r="AB4881" s="14" t="s">
        <v>67</v>
      </c>
      <c r="AC4881" s="14" t="s">
        <v>67</v>
      </c>
      <c r="AD4881" s="25"/>
      <c r="AE4881" s="26"/>
      <c r="AF4881" s="27"/>
    </row>
    <row r="4882" spans="1:32" s="162" customFormat="1" ht="16.5" customHeight="1">
      <c r="A4882" s="13" t="s">
        <v>4804</v>
      </c>
      <c r="B4882" s="13"/>
      <c r="C4882" s="189"/>
      <c r="D4882" s="13"/>
      <c r="E4882" s="14" t="s">
        <v>4941</v>
      </c>
      <c r="F4882" s="14" t="s">
        <v>4942</v>
      </c>
      <c r="G4882" s="14" t="s">
        <v>4943</v>
      </c>
      <c r="H4882" s="15">
        <v>2008</v>
      </c>
      <c r="I4882" s="15">
        <v>1</v>
      </c>
      <c r="J4882" s="15">
        <v>0</v>
      </c>
      <c r="K4882" s="15">
        <v>0</v>
      </c>
      <c r="L4882" s="16" t="s">
        <v>4937</v>
      </c>
      <c r="M4882" s="16"/>
      <c r="N4882" s="16" t="s">
        <v>2570</v>
      </c>
      <c r="O4882" s="17">
        <v>300</v>
      </c>
      <c r="P4882" s="17">
        <v>0</v>
      </c>
      <c r="Q4882" s="17">
        <v>0</v>
      </c>
      <c r="R4882" s="18" t="s">
        <v>33</v>
      </c>
      <c r="S4882" s="19">
        <v>60</v>
      </c>
      <c r="T4882" s="19">
        <v>110</v>
      </c>
      <c r="U4882" s="19">
        <v>4</v>
      </c>
      <c r="V4882" s="19">
        <v>0</v>
      </c>
      <c r="W4882" s="20">
        <v>0.44</v>
      </c>
      <c r="X4882" s="21">
        <v>132</v>
      </c>
      <c r="Y4882" s="22" t="s">
        <v>33</v>
      </c>
      <c r="Z4882" s="23" t="s">
        <v>9049</v>
      </c>
      <c r="AA4882" s="24" t="s">
        <v>67</v>
      </c>
      <c r="AB4882" s="14" t="s">
        <v>67</v>
      </c>
      <c r="AC4882" s="14" t="s">
        <v>67</v>
      </c>
      <c r="AD4882" s="25"/>
      <c r="AE4882" s="26"/>
      <c r="AF4882" s="27"/>
    </row>
    <row r="4883" spans="1:32" s="162" customFormat="1" ht="16.5" customHeight="1">
      <c r="A4883" s="13" t="s">
        <v>4804</v>
      </c>
      <c r="B4883" s="13"/>
      <c r="C4883" s="189"/>
      <c r="D4883" s="13"/>
      <c r="E4883" s="14" t="s">
        <v>4944</v>
      </c>
      <c r="F4883" s="14" t="s">
        <v>155</v>
      </c>
      <c r="G4883" s="14" t="s">
        <v>4945</v>
      </c>
      <c r="H4883" s="15">
        <v>2008</v>
      </c>
      <c r="I4883" s="15">
        <v>1</v>
      </c>
      <c r="J4883" s="15">
        <v>0</v>
      </c>
      <c r="K4883" s="15">
        <v>0</v>
      </c>
      <c r="L4883" s="16" t="s">
        <v>4937</v>
      </c>
      <c r="M4883" s="16"/>
      <c r="N4883" s="16" t="s">
        <v>2570</v>
      </c>
      <c r="O4883" s="17">
        <v>300</v>
      </c>
      <c r="P4883" s="17">
        <v>0</v>
      </c>
      <c r="Q4883" s="17">
        <v>0</v>
      </c>
      <c r="R4883" s="18" t="s">
        <v>33</v>
      </c>
      <c r="S4883" s="19">
        <v>60</v>
      </c>
      <c r="T4883" s="19">
        <v>110</v>
      </c>
      <c r="U4883" s="19">
        <v>4</v>
      </c>
      <c r="V4883" s="19">
        <v>0</v>
      </c>
      <c r="W4883" s="20">
        <v>0.44</v>
      </c>
      <c r="X4883" s="21">
        <v>132</v>
      </c>
      <c r="Y4883" s="22" t="s">
        <v>33</v>
      </c>
      <c r="Z4883" s="23" t="s">
        <v>9049</v>
      </c>
      <c r="AA4883" s="24" t="s">
        <v>67</v>
      </c>
      <c r="AB4883" s="14" t="s">
        <v>67</v>
      </c>
      <c r="AC4883" s="14" t="s">
        <v>67</v>
      </c>
      <c r="AD4883" s="25"/>
      <c r="AE4883" s="26"/>
      <c r="AF4883" s="27"/>
    </row>
    <row r="4884" spans="1:32" s="162" customFormat="1" ht="16.5" customHeight="1">
      <c r="A4884" s="13" t="s">
        <v>4804</v>
      </c>
      <c r="B4884" s="13"/>
      <c r="C4884" s="189"/>
      <c r="D4884" s="13"/>
      <c r="E4884" s="14" t="s">
        <v>4946</v>
      </c>
      <c r="F4884" s="14" t="s">
        <v>445</v>
      </c>
      <c r="G4884" s="14" t="s">
        <v>4947</v>
      </c>
      <c r="H4884" s="15">
        <v>2008</v>
      </c>
      <c r="I4884" s="15">
        <v>1</v>
      </c>
      <c r="J4884" s="15">
        <v>0</v>
      </c>
      <c r="K4884" s="15">
        <v>0</v>
      </c>
      <c r="L4884" s="16" t="s">
        <v>4937</v>
      </c>
      <c r="M4884" s="16"/>
      <c r="N4884" s="16" t="s">
        <v>2570</v>
      </c>
      <c r="O4884" s="17">
        <v>300</v>
      </c>
      <c r="P4884" s="17">
        <v>0</v>
      </c>
      <c r="Q4884" s="17">
        <v>0</v>
      </c>
      <c r="R4884" s="18" t="s">
        <v>33</v>
      </c>
      <c r="S4884" s="19">
        <v>60</v>
      </c>
      <c r="T4884" s="19">
        <v>110</v>
      </c>
      <c r="U4884" s="19">
        <v>4</v>
      </c>
      <c r="V4884" s="19">
        <v>0</v>
      </c>
      <c r="W4884" s="20">
        <v>0.44</v>
      </c>
      <c r="X4884" s="21">
        <v>132</v>
      </c>
      <c r="Y4884" s="22" t="s">
        <v>33</v>
      </c>
      <c r="Z4884" s="23" t="s">
        <v>9049</v>
      </c>
      <c r="AA4884" s="24" t="s">
        <v>67</v>
      </c>
      <c r="AB4884" s="14" t="s">
        <v>67</v>
      </c>
      <c r="AC4884" s="14" t="s">
        <v>67</v>
      </c>
      <c r="AD4884" s="25"/>
      <c r="AE4884" s="26"/>
      <c r="AF4884" s="27"/>
    </row>
    <row r="4885" spans="1:32" s="162" customFormat="1" ht="16.5" customHeight="1">
      <c r="A4885" s="13" t="s">
        <v>4804</v>
      </c>
      <c r="B4885" s="13"/>
      <c r="C4885" s="189"/>
      <c r="D4885" s="13"/>
      <c r="E4885" s="14" t="s">
        <v>4948</v>
      </c>
      <c r="F4885" s="14" t="s">
        <v>445</v>
      </c>
      <c r="G4885" s="14" t="s">
        <v>2923</v>
      </c>
      <c r="H4885" s="15">
        <v>2008</v>
      </c>
      <c r="I4885" s="15">
        <v>1</v>
      </c>
      <c r="J4885" s="15">
        <v>0</v>
      </c>
      <c r="K4885" s="15">
        <v>0</v>
      </c>
      <c r="L4885" s="16" t="s">
        <v>4937</v>
      </c>
      <c r="M4885" s="16"/>
      <c r="N4885" s="16" t="s">
        <v>2570</v>
      </c>
      <c r="O4885" s="17">
        <v>300</v>
      </c>
      <c r="P4885" s="17">
        <v>0</v>
      </c>
      <c r="Q4885" s="17">
        <v>0</v>
      </c>
      <c r="R4885" s="18" t="s">
        <v>33</v>
      </c>
      <c r="S4885" s="19">
        <v>60</v>
      </c>
      <c r="T4885" s="19">
        <v>110</v>
      </c>
      <c r="U4885" s="19">
        <v>4</v>
      </c>
      <c r="V4885" s="19">
        <v>0</v>
      </c>
      <c r="W4885" s="20">
        <v>0.44</v>
      </c>
      <c r="X4885" s="21">
        <v>132</v>
      </c>
      <c r="Y4885" s="22" t="s">
        <v>33</v>
      </c>
      <c r="Z4885" s="23" t="s">
        <v>9049</v>
      </c>
      <c r="AA4885" s="24" t="s">
        <v>67</v>
      </c>
      <c r="AB4885" s="14" t="s">
        <v>67</v>
      </c>
      <c r="AC4885" s="14" t="s">
        <v>67</v>
      </c>
      <c r="AD4885" s="25"/>
      <c r="AE4885" s="26"/>
      <c r="AF4885" s="27"/>
    </row>
    <row r="4886" spans="1:32" s="162" customFormat="1" ht="16.5" customHeight="1">
      <c r="A4886" s="13" t="s">
        <v>4804</v>
      </c>
      <c r="B4886" s="13"/>
      <c r="C4886" s="189"/>
      <c r="D4886" s="13"/>
      <c r="E4886" s="14" t="s">
        <v>1888</v>
      </c>
      <c r="F4886" s="14" t="s">
        <v>67</v>
      </c>
      <c r="G4886" s="14" t="s">
        <v>67</v>
      </c>
      <c r="H4886" s="15">
        <v>2007</v>
      </c>
      <c r="I4886" s="15">
        <v>1</v>
      </c>
      <c r="J4886" s="15">
        <v>0</v>
      </c>
      <c r="K4886" s="15">
        <v>0</v>
      </c>
      <c r="L4886" s="16" t="s">
        <v>5122</v>
      </c>
      <c r="M4886" s="16"/>
      <c r="N4886" s="16" t="s">
        <v>2570</v>
      </c>
      <c r="O4886" s="17">
        <v>120</v>
      </c>
      <c r="P4886" s="17">
        <v>0</v>
      </c>
      <c r="Q4886" s="17">
        <v>0</v>
      </c>
      <c r="R4886" s="18" t="s">
        <v>33</v>
      </c>
      <c r="S4886" s="19">
        <v>60</v>
      </c>
      <c r="T4886" s="19">
        <v>110</v>
      </c>
      <c r="U4886" s="19">
        <v>10</v>
      </c>
      <c r="V4886" s="19">
        <v>0</v>
      </c>
      <c r="W4886" s="20">
        <v>1.1000000000000001</v>
      </c>
      <c r="X4886" s="21">
        <v>132</v>
      </c>
      <c r="Y4886" s="22" t="s">
        <v>33</v>
      </c>
      <c r="Z4886" s="23" t="s">
        <v>9052</v>
      </c>
      <c r="AA4886" s="24" t="s">
        <v>67</v>
      </c>
      <c r="AB4886" s="14" t="s">
        <v>67</v>
      </c>
      <c r="AC4886" s="14" t="s">
        <v>67</v>
      </c>
      <c r="AD4886" s="25"/>
      <c r="AE4886" s="26"/>
      <c r="AF4886" s="27"/>
    </row>
    <row r="4887" spans="1:32" s="162" customFormat="1" ht="16.5" customHeight="1">
      <c r="A4887" s="13" t="s">
        <v>4804</v>
      </c>
      <c r="B4887" s="13"/>
      <c r="C4887" s="189"/>
      <c r="D4887" s="13"/>
      <c r="E4887" s="14" t="s">
        <v>552</v>
      </c>
      <c r="F4887" s="14" t="s">
        <v>67</v>
      </c>
      <c r="G4887" s="14" t="s">
        <v>67</v>
      </c>
      <c r="H4887" s="15">
        <v>2004</v>
      </c>
      <c r="I4887" s="15">
        <v>1</v>
      </c>
      <c r="J4887" s="15">
        <v>0</v>
      </c>
      <c r="K4887" s="15">
        <v>0</v>
      </c>
      <c r="L4887" s="16" t="s">
        <v>5119</v>
      </c>
      <c r="M4887" s="16"/>
      <c r="N4887" s="16" t="s">
        <v>2570</v>
      </c>
      <c r="O4887" s="17">
        <v>300</v>
      </c>
      <c r="P4887" s="17">
        <v>0</v>
      </c>
      <c r="Q4887" s="17">
        <v>0</v>
      </c>
      <c r="R4887" s="18" t="s">
        <v>33</v>
      </c>
      <c r="S4887" s="19">
        <v>60</v>
      </c>
      <c r="T4887" s="19">
        <v>110</v>
      </c>
      <c r="U4887" s="19">
        <v>4</v>
      </c>
      <c r="V4887" s="19">
        <v>0</v>
      </c>
      <c r="W4887" s="20">
        <v>0.44</v>
      </c>
      <c r="X4887" s="21">
        <v>132</v>
      </c>
      <c r="Y4887" s="22" t="s">
        <v>33</v>
      </c>
      <c r="Z4887" s="23" t="s">
        <v>9052</v>
      </c>
      <c r="AA4887" s="24" t="s">
        <v>67</v>
      </c>
      <c r="AB4887" s="14" t="s">
        <v>67</v>
      </c>
      <c r="AC4887" s="14" t="s">
        <v>67</v>
      </c>
      <c r="AD4887" s="25"/>
      <c r="AE4887" s="26"/>
      <c r="AF4887" s="27"/>
    </row>
    <row r="4888" spans="1:32" s="162" customFormat="1" ht="16.5" customHeight="1">
      <c r="A4888" s="13" t="s">
        <v>4804</v>
      </c>
      <c r="B4888" s="13"/>
      <c r="C4888" s="189"/>
      <c r="D4888" s="13"/>
      <c r="E4888" s="14" t="s">
        <v>5017</v>
      </c>
      <c r="F4888" s="14" t="s">
        <v>67</v>
      </c>
      <c r="G4888" s="14" t="s">
        <v>67</v>
      </c>
      <c r="H4888" s="15">
        <v>2003</v>
      </c>
      <c r="I4888" s="15">
        <v>1</v>
      </c>
      <c r="J4888" s="15">
        <v>0</v>
      </c>
      <c r="K4888" s="15">
        <v>0</v>
      </c>
      <c r="L4888" s="16" t="s">
        <v>5012</v>
      </c>
      <c r="M4888" s="16"/>
      <c r="N4888" s="16" t="s">
        <v>2570</v>
      </c>
      <c r="O4888" s="17">
        <v>60</v>
      </c>
      <c r="P4888" s="17">
        <v>0</v>
      </c>
      <c r="Q4888" s="17">
        <v>0</v>
      </c>
      <c r="R4888" s="18" t="s">
        <v>33</v>
      </c>
      <c r="S4888" s="19">
        <v>60</v>
      </c>
      <c r="T4888" s="19">
        <v>110</v>
      </c>
      <c r="U4888" s="19">
        <v>20.90909090909091</v>
      </c>
      <c r="V4888" s="19">
        <v>0</v>
      </c>
      <c r="W4888" s="20">
        <v>2.2999999999999998</v>
      </c>
      <c r="X4888" s="21">
        <v>138</v>
      </c>
      <c r="Y4888" s="22" t="s">
        <v>33</v>
      </c>
      <c r="Z4888" s="23" t="s">
        <v>62</v>
      </c>
      <c r="AA4888" s="24" t="s">
        <v>67</v>
      </c>
      <c r="AB4888" s="14" t="s">
        <v>67</v>
      </c>
      <c r="AC4888" s="14" t="s">
        <v>67</v>
      </c>
      <c r="AD4888" s="25"/>
      <c r="AE4888" s="26"/>
      <c r="AF4888" s="27"/>
    </row>
    <row r="4889" spans="1:32" s="162" customFormat="1" ht="16.5" customHeight="1">
      <c r="A4889" s="13" t="s">
        <v>4804</v>
      </c>
      <c r="B4889" s="13"/>
      <c r="C4889" s="189"/>
      <c r="D4889" s="13"/>
      <c r="E4889" s="14" t="s">
        <v>5357</v>
      </c>
      <c r="F4889" s="14" t="s">
        <v>67</v>
      </c>
      <c r="G4889" s="14" t="s">
        <v>67</v>
      </c>
      <c r="H4889" s="15">
        <v>2001</v>
      </c>
      <c r="I4889" s="15">
        <v>1</v>
      </c>
      <c r="J4889" s="15">
        <v>0</v>
      </c>
      <c r="K4889" s="15">
        <v>0</v>
      </c>
      <c r="L4889" s="16" t="s">
        <v>5348</v>
      </c>
      <c r="M4889" s="16"/>
      <c r="N4889" s="16" t="s">
        <v>2570</v>
      </c>
      <c r="O4889" s="17">
        <v>100</v>
      </c>
      <c r="P4889" s="17">
        <v>0</v>
      </c>
      <c r="Q4889" s="17">
        <v>0</v>
      </c>
      <c r="R4889" s="18" t="s">
        <v>33</v>
      </c>
      <c r="S4889" s="19">
        <v>60</v>
      </c>
      <c r="T4889" s="19">
        <v>220</v>
      </c>
      <c r="U4889" s="19">
        <v>6.5</v>
      </c>
      <c r="V4889" s="19">
        <v>0</v>
      </c>
      <c r="W4889" s="20">
        <v>1.43</v>
      </c>
      <c r="X4889" s="21">
        <v>143</v>
      </c>
      <c r="Y4889" s="22" t="s">
        <v>33</v>
      </c>
      <c r="Z4889" s="23" t="s">
        <v>62</v>
      </c>
      <c r="AA4889" s="24" t="s">
        <v>67</v>
      </c>
      <c r="AB4889" s="14" t="s">
        <v>67</v>
      </c>
      <c r="AC4889" s="14" t="s">
        <v>67</v>
      </c>
      <c r="AD4889" s="25"/>
      <c r="AE4889" s="26"/>
      <c r="AF4889" s="27"/>
    </row>
    <row r="4890" spans="1:32" s="162" customFormat="1" ht="16.5" customHeight="1">
      <c r="A4890" s="13" t="s">
        <v>4804</v>
      </c>
      <c r="B4890" s="13"/>
      <c r="C4890" s="189"/>
      <c r="D4890" s="13"/>
      <c r="E4890" s="14" t="s">
        <v>1286</v>
      </c>
      <c r="F4890" s="14" t="s">
        <v>67</v>
      </c>
      <c r="G4890" s="14" t="s">
        <v>67</v>
      </c>
      <c r="H4890" s="15">
        <v>2006</v>
      </c>
      <c r="I4890" s="15">
        <v>1</v>
      </c>
      <c r="J4890" s="15">
        <v>0</v>
      </c>
      <c r="K4890" s="15">
        <v>0</v>
      </c>
      <c r="L4890" s="16" t="s">
        <v>5315</v>
      </c>
      <c r="M4890" s="16"/>
      <c r="N4890" s="16" t="s">
        <v>2570</v>
      </c>
      <c r="O4890" s="17">
        <v>1360</v>
      </c>
      <c r="P4890" s="17">
        <v>0</v>
      </c>
      <c r="Q4890" s="17">
        <v>0</v>
      </c>
      <c r="R4890" s="18" t="s">
        <v>33</v>
      </c>
      <c r="S4890" s="19">
        <v>60</v>
      </c>
      <c r="T4890" s="19">
        <v>110</v>
      </c>
      <c r="U4890" s="19">
        <v>1</v>
      </c>
      <c r="V4890" s="19">
        <v>0</v>
      </c>
      <c r="W4890" s="20">
        <v>0.11</v>
      </c>
      <c r="X4890" s="21">
        <v>149.6</v>
      </c>
      <c r="Y4890" s="22" t="s">
        <v>33</v>
      </c>
      <c r="Z4890" s="23" t="s">
        <v>62</v>
      </c>
      <c r="AA4890" s="24" t="s">
        <v>67</v>
      </c>
      <c r="AB4890" s="14" t="s">
        <v>67</v>
      </c>
      <c r="AC4890" s="14" t="s">
        <v>67</v>
      </c>
      <c r="AD4890" s="25"/>
      <c r="AE4890" s="26"/>
      <c r="AF4890" s="27"/>
    </row>
    <row r="4891" spans="1:32" s="162" customFormat="1" ht="16.5" customHeight="1">
      <c r="A4891" s="13" t="s">
        <v>4804</v>
      </c>
      <c r="B4891" s="13"/>
      <c r="C4891" s="189"/>
      <c r="D4891" s="13"/>
      <c r="E4891" s="14" t="s">
        <v>5342</v>
      </c>
      <c r="F4891" s="14" t="s">
        <v>67</v>
      </c>
      <c r="G4891" s="14" t="s">
        <v>67</v>
      </c>
      <c r="H4891" s="15">
        <v>2006</v>
      </c>
      <c r="I4891" s="15">
        <v>1</v>
      </c>
      <c r="J4891" s="15">
        <v>0</v>
      </c>
      <c r="K4891" s="15">
        <v>0</v>
      </c>
      <c r="L4891" s="16" t="s">
        <v>5315</v>
      </c>
      <c r="M4891" s="16"/>
      <c r="N4891" s="16" t="s">
        <v>2570</v>
      </c>
      <c r="O4891" s="17">
        <v>1360</v>
      </c>
      <c r="P4891" s="17">
        <v>0</v>
      </c>
      <c r="Q4891" s="17">
        <v>0</v>
      </c>
      <c r="R4891" s="18" t="s">
        <v>33</v>
      </c>
      <c r="S4891" s="19">
        <v>60</v>
      </c>
      <c r="T4891" s="19">
        <v>110</v>
      </c>
      <c r="U4891" s="19">
        <v>1</v>
      </c>
      <c r="V4891" s="19">
        <v>0</v>
      </c>
      <c r="W4891" s="20">
        <v>0.11</v>
      </c>
      <c r="X4891" s="21">
        <v>149.6</v>
      </c>
      <c r="Y4891" s="22" t="s">
        <v>33</v>
      </c>
      <c r="Z4891" s="23" t="s">
        <v>62</v>
      </c>
      <c r="AA4891" s="24" t="s">
        <v>67</v>
      </c>
      <c r="AB4891" s="14" t="s">
        <v>67</v>
      </c>
      <c r="AC4891" s="14" t="s">
        <v>67</v>
      </c>
      <c r="AD4891" s="25"/>
      <c r="AE4891" s="26"/>
      <c r="AF4891" s="27"/>
    </row>
    <row r="4892" spans="1:32" s="162" customFormat="1" ht="16.5" customHeight="1">
      <c r="A4892" s="13" t="s">
        <v>4804</v>
      </c>
      <c r="B4892" s="13"/>
      <c r="C4892" s="189"/>
      <c r="D4892" s="13"/>
      <c r="E4892" s="14" t="s">
        <v>5048</v>
      </c>
      <c r="F4892" s="14" t="s">
        <v>67</v>
      </c>
      <c r="G4892" s="14" t="s">
        <v>67</v>
      </c>
      <c r="H4892" s="15">
        <v>2004</v>
      </c>
      <c r="I4892" s="15">
        <v>1</v>
      </c>
      <c r="J4892" s="15">
        <v>0</v>
      </c>
      <c r="K4892" s="15">
        <v>0</v>
      </c>
      <c r="L4892" s="16" t="s">
        <v>5028</v>
      </c>
      <c r="M4892" s="16"/>
      <c r="N4892" s="16" t="s">
        <v>2570</v>
      </c>
      <c r="O4892" s="17">
        <v>720</v>
      </c>
      <c r="P4892" s="17">
        <v>0</v>
      </c>
      <c r="Q4892" s="17">
        <v>0</v>
      </c>
      <c r="R4892" s="18" t="s">
        <v>33</v>
      </c>
      <c r="S4892" s="19">
        <v>60</v>
      </c>
      <c r="T4892" s="19">
        <v>110</v>
      </c>
      <c r="U4892" s="19">
        <v>2</v>
      </c>
      <c r="V4892" s="19">
        <v>0</v>
      </c>
      <c r="W4892" s="20">
        <v>0.22</v>
      </c>
      <c r="X4892" s="21">
        <v>158.4</v>
      </c>
      <c r="Y4892" s="22" t="s">
        <v>33</v>
      </c>
      <c r="Z4892" s="23" t="s">
        <v>9052</v>
      </c>
      <c r="AA4892" s="24" t="s">
        <v>67</v>
      </c>
      <c r="AB4892" s="14" t="s">
        <v>67</v>
      </c>
      <c r="AC4892" s="14" t="s">
        <v>67</v>
      </c>
      <c r="AD4892" s="25"/>
      <c r="AE4892" s="26"/>
      <c r="AF4892" s="27"/>
    </row>
    <row r="4893" spans="1:32" s="162" customFormat="1" ht="16.5" customHeight="1">
      <c r="A4893" s="13" t="s">
        <v>4804</v>
      </c>
      <c r="B4893" s="13"/>
      <c r="C4893" s="189"/>
      <c r="D4893" s="13"/>
      <c r="E4893" s="14" t="s">
        <v>4988</v>
      </c>
      <c r="F4893" s="14" t="s">
        <v>6514</v>
      </c>
      <c r="G4893" s="14" t="s">
        <v>9061</v>
      </c>
      <c r="H4893" s="15">
        <v>2018</v>
      </c>
      <c r="I4893" s="15">
        <v>1</v>
      </c>
      <c r="J4893" s="15">
        <v>0</v>
      </c>
      <c r="K4893" s="15">
        <v>0</v>
      </c>
      <c r="L4893" s="16" t="s">
        <v>9062</v>
      </c>
      <c r="M4893" s="16"/>
      <c r="N4893" s="16" t="s">
        <v>2570</v>
      </c>
      <c r="O4893" s="17">
        <v>720</v>
      </c>
      <c r="P4893" s="17">
        <v>0</v>
      </c>
      <c r="Q4893" s="17">
        <v>0</v>
      </c>
      <c r="R4893" s="18" t="s">
        <v>33</v>
      </c>
      <c r="S4893" s="19">
        <v>60</v>
      </c>
      <c r="T4893" s="19">
        <v>110</v>
      </c>
      <c r="U4893" s="19">
        <v>2</v>
      </c>
      <c r="V4893" s="19">
        <v>0</v>
      </c>
      <c r="W4893" s="20">
        <v>0.22</v>
      </c>
      <c r="X4893" s="21">
        <v>158.4</v>
      </c>
      <c r="Y4893" s="22" t="s">
        <v>33</v>
      </c>
      <c r="Z4893" s="23" t="s">
        <v>9063</v>
      </c>
      <c r="AA4893" s="24" t="s">
        <v>67</v>
      </c>
      <c r="AB4893" s="14" t="s">
        <v>67</v>
      </c>
      <c r="AC4893" s="14" t="s">
        <v>67</v>
      </c>
      <c r="AD4893" s="25"/>
      <c r="AE4893" s="26"/>
      <c r="AF4893" s="27"/>
    </row>
    <row r="4894" spans="1:32" s="162" customFormat="1" ht="16.5" customHeight="1">
      <c r="A4894" s="13" t="s">
        <v>4804</v>
      </c>
      <c r="B4894" s="13"/>
      <c r="C4894" s="189"/>
      <c r="D4894" s="13"/>
      <c r="E4894" s="14" t="s">
        <v>35</v>
      </c>
      <c r="F4894" s="14" t="s">
        <v>36</v>
      </c>
      <c r="G4894" s="14" t="s">
        <v>5074</v>
      </c>
      <c r="H4894" s="15">
        <v>2009</v>
      </c>
      <c r="I4894" s="15">
        <v>1</v>
      </c>
      <c r="J4894" s="15">
        <v>0</v>
      </c>
      <c r="K4894" s="15">
        <v>0</v>
      </c>
      <c r="L4894" s="16" t="s">
        <v>5075</v>
      </c>
      <c r="M4894" s="16"/>
      <c r="N4894" s="16" t="s">
        <v>2570</v>
      </c>
      <c r="O4894" s="17">
        <v>1800</v>
      </c>
      <c r="P4894" s="17">
        <v>0</v>
      </c>
      <c r="Q4894" s="17">
        <v>0</v>
      </c>
      <c r="R4894" s="18" t="s">
        <v>33</v>
      </c>
      <c r="S4894" s="19">
        <v>60</v>
      </c>
      <c r="T4894" s="19">
        <v>110</v>
      </c>
      <c r="U4894" s="19">
        <v>0.81872727272727275</v>
      </c>
      <c r="V4894" s="19">
        <v>0</v>
      </c>
      <c r="W4894" s="20">
        <v>9.0060000000000001E-2</v>
      </c>
      <c r="X4894" s="21">
        <v>162.108</v>
      </c>
      <c r="Y4894" s="22" t="s">
        <v>33</v>
      </c>
      <c r="Z4894" s="23" t="s">
        <v>9052</v>
      </c>
      <c r="AA4894" s="24" t="s">
        <v>67</v>
      </c>
      <c r="AB4894" s="14" t="s">
        <v>67</v>
      </c>
      <c r="AC4894" s="14" t="s">
        <v>67</v>
      </c>
      <c r="AD4894" s="25"/>
      <c r="AE4894" s="26"/>
      <c r="AF4894" s="27"/>
    </row>
    <row r="4895" spans="1:32" s="162" customFormat="1" ht="16.5" customHeight="1">
      <c r="A4895" s="13" t="s">
        <v>4804</v>
      </c>
      <c r="B4895" s="13"/>
      <c r="C4895" s="189"/>
      <c r="D4895" s="13"/>
      <c r="E4895" s="14" t="s">
        <v>5200</v>
      </c>
      <c r="F4895" s="14" t="s">
        <v>151</v>
      </c>
      <c r="G4895" s="14" t="s">
        <v>5201</v>
      </c>
      <c r="H4895" s="15">
        <v>2002</v>
      </c>
      <c r="I4895" s="15">
        <v>1</v>
      </c>
      <c r="J4895" s="15">
        <v>0</v>
      </c>
      <c r="K4895" s="15">
        <v>0</v>
      </c>
      <c r="L4895" s="16" t="s">
        <v>5192</v>
      </c>
      <c r="M4895" s="16"/>
      <c r="N4895" s="16" t="s">
        <v>2570</v>
      </c>
      <c r="O4895" s="17">
        <v>3024</v>
      </c>
      <c r="P4895" s="17">
        <v>0</v>
      </c>
      <c r="Q4895" s="17">
        <v>0</v>
      </c>
      <c r="R4895" s="18" t="s">
        <v>33</v>
      </c>
      <c r="S4895" s="19">
        <v>60</v>
      </c>
      <c r="T4895" s="19">
        <v>110</v>
      </c>
      <c r="U4895" s="19">
        <v>0.5</v>
      </c>
      <c r="V4895" s="19">
        <v>0</v>
      </c>
      <c r="W4895" s="20">
        <v>5.5E-2</v>
      </c>
      <c r="X4895" s="21">
        <v>166.32</v>
      </c>
      <c r="Y4895" s="22" t="s">
        <v>33</v>
      </c>
      <c r="Z4895" s="23" t="s">
        <v>62</v>
      </c>
      <c r="AA4895" s="24" t="s">
        <v>67</v>
      </c>
      <c r="AB4895" s="14" t="s">
        <v>67</v>
      </c>
      <c r="AC4895" s="14" t="s">
        <v>67</v>
      </c>
      <c r="AD4895" s="25"/>
      <c r="AE4895" s="26"/>
      <c r="AF4895" s="27"/>
    </row>
    <row r="4896" spans="1:32" s="162" customFormat="1" ht="16.5" customHeight="1">
      <c r="A4896" s="13" t="s">
        <v>4804</v>
      </c>
      <c r="B4896" s="13"/>
      <c r="C4896" s="189"/>
      <c r="D4896" s="13"/>
      <c r="E4896" s="14" t="s">
        <v>498</v>
      </c>
      <c r="F4896" s="14" t="s">
        <v>67</v>
      </c>
      <c r="G4896" s="14" t="s">
        <v>67</v>
      </c>
      <c r="H4896" s="15">
        <v>2002</v>
      </c>
      <c r="I4896" s="15">
        <v>1</v>
      </c>
      <c r="J4896" s="15">
        <v>0</v>
      </c>
      <c r="K4896" s="15">
        <v>0</v>
      </c>
      <c r="L4896" s="16" t="s">
        <v>4877</v>
      </c>
      <c r="M4896" s="16"/>
      <c r="N4896" s="16" t="s">
        <v>2570</v>
      </c>
      <c r="O4896" s="17">
        <v>3024</v>
      </c>
      <c r="P4896" s="17">
        <v>0</v>
      </c>
      <c r="Q4896" s="17">
        <v>0</v>
      </c>
      <c r="R4896" s="18" t="s">
        <v>33</v>
      </c>
      <c r="S4896" s="19">
        <v>60</v>
      </c>
      <c r="T4896" s="19">
        <v>110</v>
      </c>
      <c r="U4896" s="19">
        <v>0.5</v>
      </c>
      <c r="V4896" s="19">
        <v>0</v>
      </c>
      <c r="W4896" s="20">
        <v>5.5E-2</v>
      </c>
      <c r="X4896" s="21">
        <v>166.32</v>
      </c>
      <c r="Y4896" s="22" t="s">
        <v>33</v>
      </c>
      <c r="Z4896" s="23" t="s">
        <v>62</v>
      </c>
      <c r="AA4896" s="24" t="s">
        <v>67</v>
      </c>
      <c r="AB4896" s="14" t="s">
        <v>67</v>
      </c>
      <c r="AC4896" s="14" t="s">
        <v>67</v>
      </c>
      <c r="AD4896" s="25"/>
      <c r="AE4896" s="26"/>
      <c r="AF4896" s="27"/>
    </row>
    <row r="4897" spans="1:32" s="162" customFormat="1" ht="16.5" customHeight="1">
      <c r="A4897" s="13" t="s">
        <v>4804</v>
      </c>
      <c r="B4897" s="13"/>
      <c r="C4897" s="189"/>
      <c r="D4897" s="13"/>
      <c r="E4897" s="14" t="s">
        <v>4887</v>
      </c>
      <c r="F4897" s="14" t="s">
        <v>67</v>
      </c>
      <c r="G4897" s="14" t="s">
        <v>67</v>
      </c>
      <c r="H4897" s="15">
        <v>2002</v>
      </c>
      <c r="I4897" s="15">
        <v>1</v>
      </c>
      <c r="J4897" s="15">
        <v>0</v>
      </c>
      <c r="K4897" s="15">
        <v>0</v>
      </c>
      <c r="L4897" s="16" t="s">
        <v>4877</v>
      </c>
      <c r="M4897" s="16"/>
      <c r="N4897" s="16" t="s">
        <v>2570</v>
      </c>
      <c r="O4897" s="17">
        <v>3024</v>
      </c>
      <c r="P4897" s="17">
        <v>0</v>
      </c>
      <c r="Q4897" s="17">
        <v>0</v>
      </c>
      <c r="R4897" s="18" t="s">
        <v>33</v>
      </c>
      <c r="S4897" s="19">
        <v>60</v>
      </c>
      <c r="T4897" s="19">
        <v>110</v>
      </c>
      <c r="U4897" s="19">
        <v>0.5</v>
      </c>
      <c r="V4897" s="19">
        <v>0</v>
      </c>
      <c r="W4897" s="20">
        <v>5.5E-2</v>
      </c>
      <c r="X4897" s="21">
        <v>166.32</v>
      </c>
      <c r="Y4897" s="22" t="s">
        <v>33</v>
      </c>
      <c r="Z4897" s="23" t="s">
        <v>62</v>
      </c>
      <c r="AA4897" s="24" t="s">
        <v>67</v>
      </c>
      <c r="AB4897" s="14" t="s">
        <v>67</v>
      </c>
      <c r="AC4897" s="14" t="s">
        <v>67</v>
      </c>
      <c r="AD4897" s="25"/>
      <c r="AE4897" s="26"/>
      <c r="AF4897" s="27"/>
    </row>
    <row r="4898" spans="1:32" s="162" customFormat="1" ht="16.5" customHeight="1">
      <c r="A4898" s="13" t="s">
        <v>4804</v>
      </c>
      <c r="B4898" s="13"/>
      <c r="C4898" s="189"/>
      <c r="D4898" s="13"/>
      <c r="E4898" s="14" t="s">
        <v>4057</v>
      </c>
      <c r="F4898" s="14" t="s">
        <v>67</v>
      </c>
      <c r="G4898" s="14" t="s">
        <v>67</v>
      </c>
      <c r="H4898" s="15">
        <v>2000</v>
      </c>
      <c r="I4898" s="15">
        <v>1</v>
      </c>
      <c r="J4898" s="15">
        <v>0</v>
      </c>
      <c r="K4898" s="15">
        <v>0</v>
      </c>
      <c r="L4898" s="16" t="s">
        <v>5108</v>
      </c>
      <c r="M4898" s="16"/>
      <c r="N4898" s="16" t="s">
        <v>2570</v>
      </c>
      <c r="O4898" s="17">
        <v>3024</v>
      </c>
      <c r="P4898" s="17">
        <v>0</v>
      </c>
      <c r="Q4898" s="17">
        <v>0</v>
      </c>
      <c r="R4898" s="18" t="s">
        <v>33</v>
      </c>
      <c r="S4898" s="19">
        <v>60</v>
      </c>
      <c r="T4898" s="19">
        <v>110</v>
      </c>
      <c r="U4898" s="19">
        <v>0.5</v>
      </c>
      <c r="V4898" s="19">
        <v>0</v>
      </c>
      <c r="W4898" s="20">
        <v>5.5E-2</v>
      </c>
      <c r="X4898" s="21">
        <v>166.32</v>
      </c>
      <c r="Y4898" s="22" t="s">
        <v>33</v>
      </c>
      <c r="Z4898" s="23" t="s">
        <v>62</v>
      </c>
      <c r="AA4898" s="24" t="s">
        <v>67</v>
      </c>
      <c r="AB4898" s="14" t="s">
        <v>67</v>
      </c>
      <c r="AC4898" s="14" t="s">
        <v>67</v>
      </c>
      <c r="AD4898" s="25"/>
      <c r="AE4898" s="26"/>
      <c r="AF4898" s="27"/>
    </row>
    <row r="4899" spans="1:32" s="162" customFormat="1" ht="16.5" customHeight="1">
      <c r="A4899" s="13" t="s">
        <v>4804</v>
      </c>
      <c r="B4899" s="13"/>
      <c r="C4899" s="189"/>
      <c r="D4899" s="13"/>
      <c r="E4899" s="14" t="s">
        <v>4057</v>
      </c>
      <c r="F4899" s="14" t="s">
        <v>67</v>
      </c>
      <c r="G4899" s="14" t="s">
        <v>67</v>
      </c>
      <c r="H4899" s="15">
        <v>2000</v>
      </c>
      <c r="I4899" s="15">
        <v>1</v>
      </c>
      <c r="J4899" s="15">
        <v>0</v>
      </c>
      <c r="K4899" s="15">
        <v>0</v>
      </c>
      <c r="L4899" s="16" t="s">
        <v>5119</v>
      </c>
      <c r="M4899" s="16"/>
      <c r="N4899" s="16" t="s">
        <v>2570</v>
      </c>
      <c r="O4899" s="17">
        <v>3024</v>
      </c>
      <c r="P4899" s="17">
        <v>0</v>
      </c>
      <c r="Q4899" s="17">
        <v>0</v>
      </c>
      <c r="R4899" s="18" t="s">
        <v>33</v>
      </c>
      <c r="S4899" s="19">
        <v>60</v>
      </c>
      <c r="T4899" s="19">
        <v>110</v>
      </c>
      <c r="U4899" s="19">
        <v>0.5</v>
      </c>
      <c r="V4899" s="19">
        <v>0</v>
      </c>
      <c r="W4899" s="20">
        <v>5.5E-2</v>
      </c>
      <c r="X4899" s="21">
        <v>166.32</v>
      </c>
      <c r="Y4899" s="22" t="s">
        <v>33</v>
      </c>
      <c r="Z4899" s="23" t="s">
        <v>62</v>
      </c>
      <c r="AA4899" s="24" t="s">
        <v>67</v>
      </c>
      <c r="AB4899" s="14" t="s">
        <v>67</v>
      </c>
      <c r="AC4899" s="14" t="s">
        <v>67</v>
      </c>
      <c r="AD4899" s="25"/>
      <c r="AE4899" s="26"/>
      <c r="AF4899" s="27"/>
    </row>
    <row r="4900" spans="1:32" s="162" customFormat="1" ht="16.5" customHeight="1">
      <c r="A4900" s="13" t="s">
        <v>4804</v>
      </c>
      <c r="B4900" s="13"/>
      <c r="C4900" s="189"/>
      <c r="D4900" s="13"/>
      <c r="E4900" s="14" t="s">
        <v>4057</v>
      </c>
      <c r="F4900" s="14" t="s">
        <v>67</v>
      </c>
      <c r="G4900" s="14" t="s">
        <v>67</v>
      </c>
      <c r="H4900" s="15">
        <v>2001</v>
      </c>
      <c r="I4900" s="15">
        <v>1</v>
      </c>
      <c r="J4900" s="15">
        <v>0</v>
      </c>
      <c r="K4900" s="15">
        <v>0</v>
      </c>
      <c r="L4900" s="16" t="s">
        <v>5119</v>
      </c>
      <c r="M4900" s="16"/>
      <c r="N4900" s="16" t="s">
        <v>2570</v>
      </c>
      <c r="O4900" s="17">
        <v>3024</v>
      </c>
      <c r="P4900" s="17">
        <v>0</v>
      </c>
      <c r="Q4900" s="17">
        <v>0</v>
      </c>
      <c r="R4900" s="18" t="s">
        <v>33</v>
      </c>
      <c r="S4900" s="19">
        <v>60</v>
      </c>
      <c r="T4900" s="19">
        <v>110</v>
      </c>
      <c r="U4900" s="19">
        <v>0.5</v>
      </c>
      <c r="V4900" s="19">
        <v>0</v>
      </c>
      <c r="W4900" s="20">
        <v>5.5E-2</v>
      </c>
      <c r="X4900" s="21">
        <v>166.32</v>
      </c>
      <c r="Y4900" s="22" t="s">
        <v>33</v>
      </c>
      <c r="Z4900" s="23" t="s">
        <v>62</v>
      </c>
      <c r="AA4900" s="24" t="s">
        <v>67</v>
      </c>
      <c r="AB4900" s="14" t="s">
        <v>67</v>
      </c>
      <c r="AC4900" s="14" t="s">
        <v>67</v>
      </c>
      <c r="AD4900" s="25"/>
      <c r="AE4900" s="26"/>
      <c r="AF4900" s="27"/>
    </row>
    <row r="4901" spans="1:32" s="162" customFormat="1" ht="16.5" customHeight="1">
      <c r="A4901" s="13" t="s">
        <v>4804</v>
      </c>
      <c r="B4901" s="13"/>
      <c r="C4901" s="189"/>
      <c r="D4901" s="13"/>
      <c r="E4901" s="14" t="s">
        <v>4057</v>
      </c>
      <c r="F4901" s="14" t="s">
        <v>5202</v>
      </c>
      <c r="G4901" s="14" t="s">
        <v>5203</v>
      </c>
      <c r="H4901" s="15">
        <v>2002</v>
      </c>
      <c r="I4901" s="15">
        <v>1</v>
      </c>
      <c r="J4901" s="15">
        <v>0</v>
      </c>
      <c r="K4901" s="15">
        <v>0</v>
      </c>
      <c r="L4901" s="16" t="s">
        <v>5192</v>
      </c>
      <c r="M4901" s="16"/>
      <c r="N4901" s="16" t="s">
        <v>2570</v>
      </c>
      <c r="O4901" s="17">
        <v>3024</v>
      </c>
      <c r="P4901" s="17">
        <v>0</v>
      </c>
      <c r="Q4901" s="17">
        <v>0</v>
      </c>
      <c r="R4901" s="18" t="s">
        <v>33</v>
      </c>
      <c r="S4901" s="19">
        <v>60</v>
      </c>
      <c r="T4901" s="19">
        <v>110</v>
      </c>
      <c r="U4901" s="19">
        <v>0.5</v>
      </c>
      <c r="V4901" s="19">
        <v>0</v>
      </c>
      <c r="W4901" s="20">
        <v>5.5E-2</v>
      </c>
      <c r="X4901" s="21">
        <v>166.32</v>
      </c>
      <c r="Y4901" s="22" t="s">
        <v>33</v>
      </c>
      <c r="Z4901" s="23" t="s">
        <v>62</v>
      </c>
      <c r="AA4901" s="24" t="s">
        <v>67</v>
      </c>
      <c r="AB4901" s="14" t="s">
        <v>67</v>
      </c>
      <c r="AC4901" s="14" t="s">
        <v>67</v>
      </c>
      <c r="AD4901" s="25"/>
      <c r="AE4901" s="26"/>
      <c r="AF4901" s="27"/>
    </row>
    <row r="4902" spans="1:32" s="162" customFormat="1" ht="16.5" customHeight="1">
      <c r="A4902" s="13" t="s">
        <v>4804</v>
      </c>
      <c r="B4902" s="13"/>
      <c r="C4902" s="189"/>
      <c r="D4902" s="13"/>
      <c r="E4902" s="14" t="s">
        <v>5114</v>
      </c>
      <c r="F4902" s="14" t="s">
        <v>67</v>
      </c>
      <c r="G4902" s="14" t="s">
        <v>67</v>
      </c>
      <c r="H4902" s="15">
        <v>1999</v>
      </c>
      <c r="I4902" s="15">
        <v>2</v>
      </c>
      <c r="J4902" s="15">
        <v>0</v>
      </c>
      <c r="K4902" s="15">
        <v>0</v>
      </c>
      <c r="L4902" s="16" t="s">
        <v>5119</v>
      </c>
      <c r="M4902" s="16"/>
      <c r="N4902" s="16" t="s">
        <v>2570</v>
      </c>
      <c r="O4902" s="17">
        <v>3024</v>
      </c>
      <c r="P4902" s="17">
        <v>0</v>
      </c>
      <c r="Q4902" s="17">
        <v>0</v>
      </c>
      <c r="R4902" s="18" t="s">
        <v>33</v>
      </c>
      <c r="S4902" s="19">
        <v>60</v>
      </c>
      <c r="T4902" s="19">
        <v>110</v>
      </c>
      <c r="U4902" s="19">
        <v>0.5</v>
      </c>
      <c r="V4902" s="19">
        <v>0</v>
      </c>
      <c r="W4902" s="20">
        <v>5.5E-2</v>
      </c>
      <c r="X4902" s="21">
        <v>332.64</v>
      </c>
      <c r="Y4902" s="22" t="s">
        <v>33</v>
      </c>
      <c r="Z4902" s="23" t="s">
        <v>62</v>
      </c>
      <c r="AA4902" s="24" t="s">
        <v>67</v>
      </c>
      <c r="AB4902" s="14" t="s">
        <v>67</v>
      </c>
      <c r="AC4902" s="14" t="s">
        <v>67</v>
      </c>
      <c r="AD4902" s="25"/>
      <c r="AE4902" s="26"/>
      <c r="AF4902" s="27"/>
    </row>
    <row r="4903" spans="1:32" s="162" customFormat="1" ht="16.5" customHeight="1">
      <c r="A4903" s="13" t="s">
        <v>4804</v>
      </c>
      <c r="B4903" s="13"/>
      <c r="C4903" s="189"/>
      <c r="D4903" s="13"/>
      <c r="E4903" s="14" t="s">
        <v>5356</v>
      </c>
      <c r="F4903" s="14" t="s">
        <v>67</v>
      </c>
      <c r="G4903" s="14" t="s">
        <v>67</v>
      </c>
      <c r="H4903" s="15">
        <v>2005</v>
      </c>
      <c r="I4903" s="15">
        <v>1</v>
      </c>
      <c r="J4903" s="15">
        <v>0</v>
      </c>
      <c r="K4903" s="15">
        <v>0</v>
      </c>
      <c r="L4903" s="16" t="s">
        <v>5348</v>
      </c>
      <c r="M4903" s="16"/>
      <c r="N4903" s="16" t="s">
        <v>2570</v>
      </c>
      <c r="O4903" s="17">
        <v>240</v>
      </c>
      <c r="P4903" s="17">
        <v>0</v>
      </c>
      <c r="Q4903" s="17">
        <v>0</v>
      </c>
      <c r="R4903" s="18" t="s">
        <v>33</v>
      </c>
      <c r="S4903" s="19">
        <v>60</v>
      </c>
      <c r="T4903" s="19">
        <v>220</v>
      </c>
      <c r="U4903" s="19">
        <v>3.3</v>
      </c>
      <c r="V4903" s="19">
        <v>0</v>
      </c>
      <c r="W4903" s="20">
        <v>0.72599999999999998</v>
      </c>
      <c r="X4903" s="21">
        <v>174.24</v>
      </c>
      <c r="Y4903" s="22" t="s">
        <v>33</v>
      </c>
      <c r="Z4903" s="23" t="s">
        <v>62</v>
      </c>
      <c r="AA4903" s="24" t="s">
        <v>67</v>
      </c>
      <c r="AB4903" s="14" t="s">
        <v>67</v>
      </c>
      <c r="AC4903" s="14" t="s">
        <v>67</v>
      </c>
      <c r="AD4903" s="25"/>
      <c r="AE4903" s="26"/>
      <c r="AF4903" s="27"/>
    </row>
    <row r="4904" spans="1:32" s="162" customFormat="1" ht="16.5" customHeight="1">
      <c r="A4904" s="13" t="s">
        <v>4804</v>
      </c>
      <c r="B4904" s="13"/>
      <c r="C4904" s="189"/>
      <c r="D4904" s="13"/>
      <c r="E4904" s="14" t="s">
        <v>35</v>
      </c>
      <c r="F4904" s="14" t="s">
        <v>67</v>
      </c>
      <c r="G4904" s="14" t="s">
        <v>67</v>
      </c>
      <c r="H4904" s="15">
        <v>2008</v>
      </c>
      <c r="I4904" s="15">
        <v>1</v>
      </c>
      <c r="J4904" s="15">
        <v>0</v>
      </c>
      <c r="K4904" s="15">
        <v>0</v>
      </c>
      <c r="L4904" s="16" t="s">
        <v>5067</v>
      </c>
      <c r="M4904" s="16"/>
      <c r="N4904" s="16" t="s">
        <v>2570</v>
      </c>
      <c r="O4904" s="17">
        <v>30</v>
      </c>
      <c r="P4904" s="17">
        <v>6132</v>
      </c>
      <c r="Q4904" s="17">
        <v>5</v>
      </c>
      <c r="R4904" s="18" t="s">
        <v>33</v>
      </c>
      <c r="S4904" s="19">
        <v>60</v>
      </c>
      <c r="T4904" s="19">
        <v>110</v>
      </c>
      <c r="U4904" s="19">
        <v>4.74</v>
      </c>
      <c r="V4904" s="19">
        <v>0</v>
      </c>
      <c r="W4904" s="20">
        <v>0.52139999999999997</v>
      </c>
      <c r="X4904" s="21">
        <v>175.50324000000001</v>
      </c>
      <c r="Y4904" s="22" t="s">
        <v>33</v>
      </c>
      <c r="Z4904" s="23" t="s">
        <v>9052</v>
      </c>
      <c r="AA4904" s="24" t="s">
        <v>67</v>
      </c>
      <c r="AB4904" s="14" t="s">
        <v>67</v>
      </c>
      <c r="AC4904" s="14" t="s">
        <v>67</v>
      </c>
      <c r="AD4904" s="25"/>
      <c r="AE4904" s="26"/>
      <c r="AF4904" s="27"/>
    </row>
    <row r="4905" spans="1:32" s="162" customFormat="1" ht="16.5" customHeight="1">
      <c r="A4905" s="13" t="s">
        <v>4804</v>
      </c>
      <c r="B4905" s="13"/>
      <c r="C4905" s="189"/>
      <c r="D4905" s="13"/>
      <c r="E4905" s="14" t="s">
        <v>4986</v>
      </c>
      <c r="F4905" s="14" t="s">
        <v>155</v>
      </c>
      <c r="G4905" s="14" t="s">
        <v>4987</v>
      </c>
      <c r="H4905" s="15">
        <v>2020</v>
      </c>
      <c r="I4905" s="15">
        <v>1</v>
      </c>
      <c r="J4905" s="15">
        <v>0</v>
      </c>
      <c r="K4905" s="15">
        <v>0</v>
      </c>
      <c r="L4905" s="16" t="s">
        <v>4982</v>
      </c>
      <c r="M4905" s="16"/>
      <c r="N4905" s="16" t="s">
        <v>2570</v>
      </c>
      <c r="O4905" s="17">
        <v>360</v>
      </c>
      <c r="P4905" s="17">
        <v>0</v>
      </c>
      <c r="Q4905" s="17">
        <v>0</v>
      </c>
      <c r="R4905" s="18" t="s">
        <v>33</v>
      </c>
      <c r="S4905" s="19">
        <v>60</v>
      </c>
      <c r="T4905" s="19">
        <v>110</v>
      </c>
      <c r="U4905" s="19">
        <v>4.5</v>
      </c>
      <c r="V4905" s="19">
        <v>0</v>
      </c>
      <c r="W4905" s="20">
        <v>0.495</v>
      </c>
      <c r="X4905" s="21">
        <v>178.2</v>
      </c>
      <c r="Y4905" s="22" t="s">
        <v>33</v>
      </c>
      <c r="Z4905" s="23" t="s">
        <v>62</v>
      </c>
      <c r="AA4905" s="24" t="s">
        <v>67</v>
      </c>
      <c r="AB4905" s="14" t="s">
        <v>67</v>
      </c>
      <c r="AC4905" s="14" t="s">
        <v>67</v>
      </c>
      <c r="AD4905" s="25"/>
      <c r="AE4905" s="26"/>
      <c r="AF4905" s="27"/>
    </row>
    <row r="4906" spans="1:32" s="162" customFormat="1" ht="16.5" customHeight="1">
      <c r="A4906" s="13" t="s">
        <v>4804</v>
      </c>
      <c r="B4906" s="13"/>
      <c r="C4906" s="189"/>
      <c r="D4906" s="13"/>
      <c r="E4906" s="14" t="s">
        <v>4883</v>
      </c>
      <c r="F4906" s="14" t="s">
        <v>4884</v>
      </c>
      <c r="G4906" s="14" t="s">
        <v>4885</v>
      </c>
      <c r="H4906" s="15">
        <v>2013</v>
      </c>
      <c r="I4906" s="15">
        <v>1</v>
      </c>
      <c r="J4906" s="15">
        <v>0</v>
      </c>
      <c r="K4906" s="15">
        <v>0</v>
      </c>
      <c r="L4906" s="16" t="s">
        <v>4877</v>
      </c>
      <c r="M4906" s="16"/>
      <c r="N4906" s="16" t="s">
        <v>2570</v>
      </c>
      <c r="O4906" s="17">
        <v>288</v>
      </c>
      <c r="P4906" s="17">
        <v>0</v>
      </c>
      <c r="Q4906" s="17">
        <v>0</v>
      </c>
      <c r="R4906" s="18" t="s">
        <v>33</v>
      </c>
      <c r="S4906" s="19">
        <v>60</v>
      </c>
      <c r="T4906" s="19">
        <v>110</v>
      </c>
      <c r="U4906" s="19">
        <v>6</v>
      </c>
      <c r="V4906" s="19">
        <v>0</v>
      </c>
      <c r="W4906" s="20">
        <v>0.66</v>
      </c>
      <c r="X4906" s="21">
        <v>190.08</v>
      </c>
      <c r="Y4906" s="22" t="s">
        <v>33</v>
      </c>
      <c r="Z4906" s="23" t="s">
        <v>62</v>
      </c>
      <c r="AA4906" s="24" t="s">
        <v>67</v>
      </c>
      <c r="AB4906" s="14" t="s">
        <v>67</v>
      </c>
      <c r="AC4906" s="14" t="s">
        <v>67</v>
      </c>
      <c r="AD4906" s="25"/>
      <c r="AE4906" s="26"/>
      <c r="AF4906" s="27"/>
    </row>
    <row r="4907" spans="1:32" s="162" customFormat="1" ht="16.5" customHeight="1">
      <c r="A4907" s="13" t="s">
        <v>4804</v>
      </c>
      <c r="B4907" s="13"/>
      <c r="C4907" s="189"/>
      <c r="D4907" s="13"/>
      <c r="E4907" s="14" t="s">
        <v>4789</v>
      </c>
      <c r="F4907" s="14" t="s">
        <v>67</v>
      </c>
      <c r="G4907" s="14" t="s">
        <v>67</v>
      </c>
      <c r="H4907" s="15">
        <v>1999</v>
      </c>
      <c r="I4907" s="15">
        <v>1</v>
      </c>
      <c r="J4907" s="15">
        <v>0</v>
      </c>
      <c r="K4907" s="15">
        <v>0</v>
      </c>
      <c r="L4907" s="16" t="s">
        <v>5185</v>
      </c>
      <c r="M4907" s="16"/>
      <c r="N4907" s="16" t="s">
        <v>2570</v>
      </c>
      <c r="O4907" s="17">
        <v>36</v>
      </c>
      <c r="P4907" s="17">
        <v>12</v>
      </c>
      <c r="Q4907" s="17">
        <v>5</v>
      </c>
      <c r="R4907" s="18" t="s">
        <v>33</v>
      </c>
      <c r="S4907" s="19">
        <v>60</v>
      </c>
      <c r="T4907" s="19">
        <v>220</v>
      </c>
      <c r="U4907" s="19">
        <v>24</v>
      </c>
      <c r="V4907" s="19">
        <v>0</v>
      </c>
      <c r="W4907" s="20">
        <v>5.28</v>
      </c>
      <c r="X4907" s="21">
        <v>193.24800000000002</v>
      </c>
      <c r="Y4907" s="22" t="s">
        <v>33</v>
      </c>
      <c r="Z4907" s="23" t="s">
        <v>9052</v>
      </c>
      <c r="AA4907" s="24" t="s">
        <v>67</v>
      </c>
      <c r="AB4907" s="14" t="s">
        <v>67</v>
      </c>
      <c r="AC4907" s="14" t="s">
        <v>67</v>
      </c>
      <c r="AD4907" s="25"/>
      <c r="AE4907" s="26"/>
      <c r="AF4907" s="27"/>
    </row>
    <row r="4908" spans="1:32" s="162" customFormat="1" ht="16.5" customHeight="1">
      <c r="A4908" s="13" t="s">
        <v>4804</v>
      </c>
      <c r="B4908" s="13"/>
      <c r="C4908" s="189"/>
      <c r="D4908" s="13"/>
      <c r="E4908" s="14" t="s">
        <v>1260</v>
      </c>
      <c r="F4908" s="14" t="s">
        <v>67</v>
      </c>
      <c r="G4908" s="14" t="s">
        <v>67</v>
      </c>
      <c r="H4908" s="15">
        <v>1999</v>
      </c>
      <c r="I4908" s="15">
        <v>1</v>
      </c>
      <c r="J4908" s="15">
        <v>0</v>
      </c>
      <c r="K4908" s="15">
        <v>0</v>
      </c>
      <c r="L4908" s="16" t="s">
        <v>5348</v>
      </c>
      <c r="M4908" s="16"/>
      <c r="N4908" s="16" t="s">
        <v>2570</v>
      </c>
      <c r="O4908" s="17">
        <v>300</v>
      </c>
      <c r="P4908" s="17">
        <v>0</v>
      </c>
      <c r="Q4908" s="17">
        <v>0</v>
      </c>
      <c r="R4908" s="18" t="s">
        <v>33</v>
      </c>
      <c r="S4908" s="19">
        <v>60</v>
      </c>
      <c r="T4908" s="19">
        <v>220</v>
      </c>
      <c r="U4908" s="19">
        <v>3</v>
      </c>
      <c r="V4908" s="19">
        <v>0</v>
      </c>
      <c r="W4908" s="20">
        <v>0.66</v>
      </c>
      <c r="X4908" s="21">
        <v>198</v>
      </c>
      <c r="Y4908" s="22" t="s">
        <v>33</v>
      </c>
      <c r="Z4908" s="23" t="s">
        <v>62</v>
      </c>
      <c r="AA4908" s="24" t="s">
        <v>67</v>
      </c>
      <c r="AB4908" s="14" t="s">
        <v>67</v>
      </c>
      <c r="AC4908" s="14" t="s">
        <v>67</v>
      </c>
      <c r="AD4908" s="25"/>
      <c r="AE4908" s="26"/>
      <c r="AF4908" s="27"/>
    </row>
    <row r="4909" spans="1:32" s="162" customFormat="1" ht="16.5" customHeight="1">
      <c r="A4909" s="13" t="s">
        <v>4804</v>
      </c>
      <c r="B4909" s="13"/>
      <c r="C4909" s="189"/>
      <c r="D4909" s="13"/>
      <c r="E4909" s="14" t="s">
        <v>5338</v>
      </c>
      <c r="F4909" s="14" t="s">
        <v>5339</v>
      </c>
      <c r="G4909" s="14" t="s">
        <v>5340</v>
      </c>
      <c r="H4909" s="15">
        <v>2019</v>
      </c>
      <c r="I4909" s="15">
        <v>1</v>
      </c>
      <c r="J4909" s="15">
        <v>0</v>
      </c>
      <c r="K4909" s="15">
        <v>0</v>
      </c>
      <c r="L4909" s="16" t="s">
        <v>5315</v>
      </c>
      <c r="M4909" s="16"/>
      <c r="N4909" s="16" t="s">
        <v>2570</v>
      </c>
      <c r="O4909" s="17">
        <v>60</v>
      </c>
      <c r="P4909" s="17">
        <v>0</v>
      </c>
      <c r="Q4909" s="17">
        <v>0</v>
      </c>
      <c r="R4909" s="18" t="s">
        <v>33</v>
      </c>
      <c r="S4909" s="19">
        <v>60</v>
      </c>
      <c r="T4909" s="19">
        <v>220</v>
      </c>
      <c r="U4909" s="19">
        <v>15</v>
      </c>
      <c r="V4909" s="19">
        <v>0</v>
      </c>
      <c r="W4909" s="20">
        <v>3.3</v>
      </c>
      <c r="X4909" s="21">
        <v>198</v>
      </c>
      <c r="Y4909" s="22" t="s">
        <v>33</v>
      </c>
      <c r="Z4909" s="23" t="s">
        <v>9049</v>
      </c>
      <c r="AA4909" s="24" t="s">
        <v>67</v>
      </c>
      <c r="AB4909" s="14" t="s">
        <v>67</v>
      </c>
      <c r="AC4909" s="14" t="s">
        <v>67</v>
      </c>
      <c r="AD4909" s="25"/>
      <c r="AE4909" s="26"/>
      <c r="AF4909" s="27"/>
    </row>
    <row r="4910" spans="1:32" s="162" customFormat="1" ht="16.5" customHeight="1">
      <c r="A4910" s="13" t="s">
        <v>4804</v>
      </c>
      <c r="B4910" s="13"/>
      <c r="C4910" s="189"/>
      <c r="D4910" s="13"/>
      <c r="E4910" s="14" t="s">
        <v>5341</v>
      </c>
      <c r="F4910" s="14" t="s">
        <v>5207</v>
      </c>
      <c r="G4910" s="14" t="s">
        <v>5207</v>
      </c>
      <c r="H4910" s="15">
        <v>2019</v>
      </c>
      <c r="I4910" s="15">
        <v>1</v>
      </c>
      <c r="J4910" s="15">
        <v>0</v>
      </c>
      <c r="K4910" s="15">
        <v>0</v>
      </c>
      <c r="L4910" s="16" t="s">
        <v>5315</v>
      </c>
      <c r="M4910" s="16"/>
      <c r="N4910" s="16" t="s">
        <v>2570</v>
      </c>
      <c r="O4910" s="17">
        <v>60</v>
      </c>
      <c r="P4910" s="17">
        <v>0</v>
      </c>
      <c r="Q4910" s="17">
        <v>0</v>
      </c>
      <c r="R4910" s="18" t="s">
        <v>33</v>
      </c>
      <c r="S4910" s="19">
        <v>60</v>
      </c>
      <c r="T4910" s="19">
        <v>220</v>
      </c>
      <c r="U4910" s="19">
        <v>15</v>
      </c>
      <c r="V4910" s="19">
        <v>0</v>
      </c>
      <c r="W4910" s="20">
        <v>3.3</v>
      </c>
      <c r="X4910" s="21">
        <v>198</v>
      </c>
      <c r="Y4910" s="22" t="s">
        <v>33</v>
      </c>
      <c r="Z4910" s="23" t="s">
        <v>9049</v>
      </c>
      <c r="AA4910" s="24" t="s">
        <v>67</v>
      </c>
      <c r="AB4910" s="14" t="s">
        <v>67</v>
      </c>
      <c r="AC4910" s="14" t="s">
        <v>67</v>
      </c>
      <c r="AD4910" s="25"/>
      <c r="AE4910" s="26"/>
      <c r="AF4910" s="27"/>
    </row>
    <row r="4911" spans="1:32" s="162" customFormat="1" ht="16.5" customHeight="1">
      <c r="A4911" s="13" t="s">
        <v>4804</v>
      </c>
      <c r="B4911" s="13"/>
      <c r="C4911" s="189"/>
      <c r="D4911" s="13"/>
      <c r="E4911" s="14" t="s">
        <v>1838</v>
      </c>
      <c r="F4911" s="14" t="s">
        <v>67</v>
      </c>
      <c r="G4911" s="14" t="s">
        <v>67</v>
      </c>
      <c r="H4911" s="15">
        <v>2003</v>
      </c>
      <c r="I4911" s="15">
        <v>1</v>
      </c>
      <c r="J4911" s="15">
        <v>0</v>
      </c>
      <c r="K4911" s="15">
        <v>0</v>
      </c>
      <c r="L4911" s="16" t="s">
        <v>5059</v>
      </c>
      <c r="M4911" s="16"/>
      <c r="N4911" s="16" t="s">
        <v>2570</v>
      </c>
      <c r="O4911" s="17">
        <v>720</v>
      </c>
      <c r="P4911" s="17">
        <v>0</v>
      </c>
      <c r="Q4911" s="17">
        <v>0</v>
      </c>
      <c r="R4911" s="18" t="s">
        <v>33</v>
      </c>
      <c r="S4911" s="19">
        <v>60</v>
      </c>
      <c r="T4911" s="19">
        <v>110</v>
      </c>
      <c r="U4911" s="19">
        <v>2.6</v>
      </c>
      <c r="V4911" s="19">
        <v>0</v>
      </c>
      <c r="W4911" s="20">
        <v>0.28599999999999998</v>
      </c>
      <c r="X4911" s="21">
        <v>205.92</v>
      </c>
      <c r="Y4911" s="22" t="s">
        <v>33</v>
      </c>
      <c r="Z4911" s="23" t="s">
        <v>9052</v>
      </c>
      <c r="AA4911" s="24" t="s">
        <v>67</v>
      </c>
      <c r="AB4911" s="14" t="s">
        <v>67</v>
      </c>
      <c r="AC4911" s="14" t="s">
        <v>67</v>
      </c>
      <c r="AD4911" s="25"/>
      <c r="AE4911" s="26"/>
      <c r="AF4911" s="27"/>
    </row>
    <row r="4912" spans="1:32" s="162" customFormat="1" ht="16.5" customHeight="1">
      <c r="A4912" s="13" t="s">
        <v>4804</v>
      </c>
      <c r="B4912" s="13"/>
      <c r="C4912" s="189"/>
      <c r="D4912" s="13"/>
      <c r="E4912" s="14" t="s">
        <v>99</v>
      </c>
      <c r="F4912" s="14" t="s">
        <v>36</v>
      </c>
      <c r="G4912" s="14" t="s">
        <v>846</v>
      </c>
      <c r="H4912" s="15">
        <v>2011</v>
      </c>
      <c r="I4912" s="15">
        <v>1</v>
      </c>
      <c r="J4912" s="15">
        <v>0</v>
      </c>
      <c r="K4912" s="15">
        <v>0</v>
      </c>
      <c r="L4912" s="16" t="s">
        <v>5059</v>
      </c>
      <c r="M4912" s="16"/>
      <c r="N4912" s="16" t="s">
        <v>2570</v>
      </c>
      <c r="O4912" s="17">
        <v>720</v>
      </c>
      <c r="P4912" s="17">
        <v>0</v>
      </c>
      <c r="Q4912" s="17">
        <v>0</v>
      </c>
      <c r="R4912" s="18" t="s">
        <v>33</v>
      </c>
      <c r="S4912" s="19">
        <v>60</v>
      </c>
      <c r="T4912" s="19">
        <v>110</v>
      </c>
      <c r="U4912" s="19">
        <v>2.6</v>
      </c>
      <c r="V4912" s="19">
        <v>0</v>
      </c>
      <c r="W4912" s="20">
        <v>0.28599999999999998</v>
      </c>
      <c r="X4912" s="21">
        <v>205.92</v>
      </c>
      <c r="Y4912" s="22" t="s">
        <v>33</v>
      </c>
      <c r="Z4912" s="23" t="s">
        <v>9052</v>
      </c>
      <c r="AA4912" s="24" t="s">
        <v>67</v>
      </c>
      <c r="AB4912" s="14" t="s">
        <v>67</v>
      </c>
      <c r="AC4912" s="14" t="s">
        <v>67</v>
      </c>
      <c r="AD4912" s="25"/>
      <c r="AE4912" s="26"/>
      <c r="AF4912" s="27"/>
    </row>
    <row r="4913" spans="1:32" s="162" customFormat="1" ht="16.5" customHeight="1">
      <c r="A4913" s="13" t="s">
        <v>4804</v>
      </c>
      <c r="B4913" s="13"/>
      <c r="C4913" s="189"/>
      <c r="D4913" s="13"/>
      <c r="E4913" s="14" t="s">
        <v>37</v>
      </c>
      <c r="F4913" s="14" t="s">
        <v>67</v>
      </c>
      <c r="G4913" s="14" t="s">
        <v>6503</v>
      </c>
      <c r="H4913" s="15">
        <v>2006</v>
      </c>
      <c r="I4913" s="15">
        <v>2</v>
      </c>
      <c r="J4913" s="15">
        <v>0</v>
      </c>
      <c r="K4913" s="15">
        <v>0</v>
      </c>
      <c r="L4913" s="16" t="s">
        <v>4982</v>
      </c>
      <c r="M4913" s="16"/>
      <c r="N4913" s="16" t="s">
        <v>2570</v>
      </c>
      <c r="O4913" s="17">
        <v>720</v>
      </c>
      <c r="P4913" s="17">
        <v>0</v>
      </c>
      <c r="Q4913" s="17">
        <v>0</v>
      </c>
      <c r="R4913" s="18" t="s">
        <v>33</v>
      </c>
      <c r="S4913" s="19">
        <v>60</v>
      </c>
      <c r="T4913" s="19">
        <v>110</v>
      </c>
      <c r="U4913" s="19">
        <v>2.6</v>
      </c>
      <c r="V4913" s="19">
        <v>0</v>
      </c>
      <c r="W4913" s="20">
        <v>0.28599999999999998</v>
      </c>
      <c r="X4913" s="21">
        <v>411.84</v>
      </c>
      <c r="Y4913" s="22" t="s">
        <v>33</v>
      </c>
      <c r="Z4913" s="23" t="s">
        <v>9052</v>
      </c>
      <c r="AA4913" s="24" t="s">
        <v>67</v>
      </c>
      <c r="AB4913" s="14" t="s">
        <v>67</v>
      </c>
      <c r="AC4913" s="14" t="s">
        <v>67</v>
      </c>
      <c r="AD4913" s="25"/>
      <c r="AE4913" s="26"/>
      <c r="AF4913" s="27"/>
    </row>
    <row r="4914" spans="1:32" s="162" customFormat="1" ht="16.5" customHeight="1">
      <c r="A4914" s="13" t="s">
        <v>4804</v>
      </c>
      <c r="B4914" s="13"/>
      <c r="C4914" s="189"/>
      <c r="D4914" s="13"/>
      <c r="E4914" s="14" t="s">
        <v>37</v>
      </c>
      <c r="F4914" s="14" t="s">
        <v>36</v>
      </c>
      <c r="G4914" s="14" t="s">
        <v>1150</v>
      </c>
      <c r="H4914" s="15">
        <v>2007</v>
      </c>
      <c r="I4914" s="15">
        <v>1</v>
      </c>
      <c r="J4914" s="15">
        <v>0</v>
      </c>
      <c r="K4914" s="15">
        <v>0</v>
      </c>
      <c r="L4914" s="16" t="s">
        <v>5028</v>
      </c>
      <c r="M4914" s="16"/>
      <c r="N4914" s="16" t="s">
        <v>2570</v>
      </c>
      <c r="O4914" s="17">
        <v>720</v>
      </c>
      <c r="P4914" s="17">
        <v>0</v>
      </c>
      <c r="Q4914" s="17">
        <v>0</v>
      </c>
      <c r="R4914" s="18" t="s">
        <v>33</v>
      </c>
      <c r="S4914" s="19">
        <v>60</v>
      </c>
      <c r="T4914" s="19">
        <v>110</v>
      </c>
      <c r="U4914" s="19">
        <v>2.6</v>
      </c>
      <c r="V4914" s="19">
        <v>0</v>
      </c>
      <c r="W4914" s="20">
        <v>0.28599999999999998</v>
      </c>
      <c r="X4914" s="21">
        <v>205.92</v>
      </c>
      <c r="Y4914" s="22" t="s">
        <v>33</v>
      </c>
      <c r="Z4914" s="23" t="s">
        <v>9052</v>
      </c>
      <c r="AA4914" s="24" t="s">
        <v>67</v>
      </c>
      <c r="AB4914" s="14" t="s">
        <v>67</v>
      </c>
      <c r="AC4914" s="14" t="s">
        <v>67</v>
      </c>
      <c r="AD4914" s="25"/>
      <c r="AE4914" s="26"/>
      <c r="AF4914" s="27"/>
    </row>
    <row r="4915" spans="1:32" s="162" customFormat="1" ht="16.5" customHeight="1">
      <c r="A4915" s="13" t="s">
        <v>4804</v>
      </c>
      <c r="B4915" s="13"/>
      <c r="C4915" s="189"/>
      <c r="D4915" s="13"/>
      <c r="E4915" s="14" t="s">
        <v>37</v>
      </c>
      <c r="F4915" s="14" t="s">
        <v>36</v>
      </c>
      <c r="G4915" s="14" t="s">
        <v>1150</v>
      </c>
      <c r="H4915" s="15">
        <v>2007</v>
      </c>
      <c r="I4915" s="15">
        <v>1</v>
      </c>
      <c r="J4915" s="15">
        <v>0</v>
      </c>
      <c r="K4915" s="15">
        <v>0</v>
      </c>
      <c r="L4915" s="16" t="s">
        <v>5315</v>
      </c>
      <c r="M4915" s="16"/>
      <c r="N4915" s="16" t="s">
        <v>2570</v>
      </c>
      <c r="O4915" s="17">
        <v>720</v>
      </c>
      <c r="P4915" s="17">
        <v>0</v>
      </c>
      <c r="Q4915" s="17">
        <v>0</v>
      </c>
      <c r="R4915" s="18" t="s">
        <v>33</v>
      </c>
      <c r="S4915" s="19">
        <v>60</v>
      </c>
      <c r="T4915" s="19">
        <v>110</v>
      </c>
      <c r="U4915" s="19">
        <v>2.6</v>
      </c>
      <c r="V4915" s="19">
        <v>0</v>
      </c>
      <c r="W4915" s="20">
        <v>0.28599999999999998</v>
      </c>
      <c r="X4915" s="21">
        <v>205.92</v>
      </c>
      <c r="Y4915" s="22" t="s">
        <v>33</v>
      </c>
      <c r="Z4915" s="23" t="s">
        <v>9052</v>
      </c>
      <c r="AA4915" s="24" t="s">
        <v>67</v>
      </c>
      <c r="AB4915" s="14" t="s">
        <v>67</v>
      </c>
      <c r="AC4915" s="14" t="s">
        <v>67</v>
      </c>
      <c r="AD4915" s="25"/>
      <c r="AE4915" s="26"/>
      <c r="AF4915" s="27"/>
    </row>
    <row r="4916" spans="1:32" s="162" customFormat="1" ht="16.5" customHeight="1">
      <c r="A4916" s="13" t="s">
        <v>4804</v>
      </c>
      <c r="B4916" s="13"/>
      <c r="C4916" s="189"/>
      <c r="D4916" s="13"/>
      <c r="E4916" s="14" t="s">
        <v>1868</v>
      </c>
      <c r="F4916" s="14" t="s">
        <v>67</v>
      </c>
      <c r="G4916" s="14" t="s">
        <v>67</v>
      </c>
      <c r="H4916" s="15">
        <v>2007</v>
      </c>
      <c r="I4916" s="15">
        <v>1</v>
      </c>
      <c r="J4916" s="15">
        <v>0</v>
      </c>
      <c r="K4916" s="15">
        <v>0</v>
      </c>
      <c r="L4916" s="16" t="s">
        <v>5063</v>
      </c>
      <c r="M4916" s="16"/>
      <c r="N4916" s="16" t="s">
        <v>2570</v>
      </c>
      <c r="O4916" s="17">
        <v>720</v>
      </c>
      <c r="P4916" s="17">
        <v>18</v>
      </c>
      <c r="Q4916" s="17">
        <v>5</v>
      </c>
      <c r="R4916" s="18" t="s">
        <v>33</v>
      </c>
      <c r="S4916" s="19">
        <v>60</v>
      </c>
      <c r="T4916" s="19">
        <v>110</v>
      </c>
      <c r="U4916" s="19">
        <v>2.6</v>
      </c>
      <c r="V4916" s="19">
        <v>0</v>
      </c>
      <c r="W4916" s="20">
        <v>0.28599999999999998</v>
      </c>
      <c r="X4916" s="21">
        <v>206.17739999999998</v>
      </c>
      <c r="Y4916" s="22" t="s">
        <v>33</v>
      </c>
      <c r="Z4916" s="23" t="s">
        <v>62</v>
      </c>
      <c r="AA4916" s="24" t="s">
        <v>67</v>
      </c>
      <c r="AB4916" s="14" t="s">
        <v>67</v>
      </c>
      <c r="AC4916" s="14" t="s">
        <v>67</v>
      </c>
      <c r="AD4916" s="25"/>
      <c r="AE4916" s="26"/>
      <c r="AF4916" s="27"/>
    </row>
    <row r="4917" spans="1:32" s="162" customFormat="1" ht="16.5" customHeight="1">
      <c r="A4917" s="13" t="s">
        <v>4804</v>
      </c>
      <c r="B4917" s="13"/>
      <c r="C4917" s="189"/>
      <c r="D4917" s="13"/>
      <c r="E4917" s="14" t="s">
        <v>1868</v>
      </c>
      <c r="F4917" s="14" t="s">
        <v>67</v>
      </c>
      <c r="G4917" s="14" t="s">
        <v>67</v>
      </c>
      <c r="H4917" s="15">
        <v>2007</v>
      </c>
      <c r="I4917" s="15">
        <v>1</v>
      </c>
      <c r="J4917" s="15">
        <v>0</v>
      </c>
      <c r="K4917" s="15">
        <v>0</v>
      </c>
      <c r="L4917" s="16" t="s">
        <v>5063</v>
      </c>
      <c r="M4917" s="16"/>
      <c r="N4917" s="16" t="s">
        <v>2570</v>
      </c>
      <c r="O4917" s="17">
        <v>720</v>
      </c>
      <c r="P4917" s="17">
        <v>18</v>
      </c>
      <c r="Q4917" s="17">
        <v>5</v>
      </c>
      <c r="R4917" s="18" t="s">
        <v>33</v>
      </c>
      <c r="S4917" s="19">
        <v>60</v>
      </c>
      <c r="T4917" s="19">
        <v>110</v>
      </c>
      <c r="U4917" s="19">
        <v>2.6</v>
      </c>
      <c r="V4917" s="19">
        <v>0</v>
      </c>
      <c r="W4917" s="20">
        <v>0.28599999999999998</v>
      </c>
      <c r="X4917" s="21">
        <v>206.17739999999998</v>
      </c>
      <c r="Y4917" s="22" t="s">
        <v>33</v>
      </c>
      <c r="Z4917" s="23" t="s">
        <v>62</v>
      </c>
      <c r="AA4917" s="24" t="s">
        <v>67</v>
      </c>
      <c r="AB4917" s="14" t="s">
        <v>67</v>
      </c>
      <c r="AC4917" s="14" t="s">
        <v>67</v>
      </c>
      <c r="AD4917" s="25"/>
      <c r="AE4917" s="26"/>
      <c r="AF4917" s="27"/>
    </row>
    <row r="4918" spans="1:32" s="162" customFormat="1" ht="16.5" customHeight="1">
      <c r="A4918" s="13" t="s">
        <v>4804</v>
      </c>
      <c r="B4918" s="13"/>
      <c r="C4918" s="189"/>
      <c r="D4918" s="13"/>
      <c r="E4918" s="14" t="s">
        <v>37</v>
      </c>
      <c r="F4918" s="14" t="s">
        <v>36</v>
      </c>
      <c r="G4918" s="14" t="s">
        <v>1150</v>
      </c>
      <c r="H4918" s="15">
        <v>2007</v>
      </c>
      <c r="I4918" s="15">
        <v>1</v>
      </c>
      <c r="J4918" s="15">
        <v>0</v>
      </c>
      <c r="K4918" s="15">
        <v>0</v>
      </c>
      <c r="L4918" s="16" t="s">
        <v>5028</v>
      </c>
      <c r="M4918" s="16"/>
      <c r="N4918" s="16" t="s">
        <v>2570</v>
      </c>
      <c r="O4918" s="17">
        <v>720</v>
      </c>
      <c r="P4918" s="17">
        <v>18</v>
      </c>
      <c r="Q4918" s="17">
        <v>5</v>
      </c>
      <c r="R4918" s="18" t="s">
        <v>33</v>
      </c>
      <c r="S4918" s="19">
        <v>60</v>
      </c>
      <c r="T4918" s="19">
        <v>110</v>
      </c>
      <c r="U4918" s="19">
        <v>2.6</v>
      </c>
      <c r="V4918" s="19">
        <v>0</v>
      </c>
      <c r="W4918" s="20">
        <v>0.28599999999999998</v>
      </c>
      <c r="X4918" s="21">
        <v>206.17739999999998</v>
      </c>
      <c r="Y4918" s="22" t="s">
        <v>33</v>
      </c>
      <c r="Z4918" s="23" t="s">
        <v>9052</v>
      </c>
      <c r="AA4918" s="24" t="s">
        <v>67</v>
      </c>
      <c r="AB4918" s="14" t="s">
        <v>67</v>
      </c>
      <c r="AC4918" s="14" t="s">
        <v>67</v>
      </c>
      <c r="AD4918" s="25"/>
      <c r="AE4918" s="26"/>
      <c r="AF4918" s="27"/>
    </row>
    <row r="4919" spans="1:32" s="162" customFormat="1" ht="16.5" customHeight="1">
      <c r="A4919" s="13" t="s">
        <v>4804</v>
      </c>
      <c r="B4919" s="13"/>
      <c r="C4919" s="189"/>
      <c r="D4919" s="13"/>
      <c r="E4919" s="14" t="s">
        <v>37</v>
      </c>
      <c r="F4919" s="14" t="s">
        <v>67</v>
      </c>
      <c r="G4919" s="14" t="s">
        <v>6504</v>
      </c>
      <c r="H4919" s="15">
        <v>2007</v>
      </c>
      <c r="I4919" s="15">
        <v>1</v>
      </c>
      <c r="J4919" s="15">
        <v>0</v>
      </c>
      <c r="K4919" s="15">
        <v>0</v>
      </c>
      <c r="L4919" s="16" t="s">
        <v>5315</v>
      </c>
      <c r="M4919" s="16"/>
      <c r="N4919" s="16" t="s">
        <v>2570</v>
      </c>
      <c r="O4919" s="17">
        <v>720</v>
      </c>
      <c r="P4919" s="17">
        <v>18</v>
      </c>
      <c r="Q4919" s="17">
        <v>5</v>
      </c>
      <c r="R4919" s="18" t="s">
        <v>33</v>
      </c>
      <c r="S4919" s="19">
        <v>60</v>
      </c>
      <c r="T4919" s="19">
        <v>110</v>
      </c>
      <c r="U4919" s="19">
        <v>2.6</v>
      </c>
      <c r="V4919" s="19">
        <v>0</v>
      </c>
      <c r="W4919" s="20">
        <v>0.28599999999999998</v>
      </c>
      <c r="X4919" s="21">
        <v>206.17739999999998</v>
      </c>
      <c r="Y4919" s="22" t="s">
        <v>33</v>
      </c>
      <c r="Z4919" s="23" t="s">
        <v>9052</v>
      </c>
      <c r="AA4919" s="24" t="s">
        <v>67</v>
      </c>
      <c r="AB4919" s="14" t="s">
        <v>67</v>
      </c>
      <c r="AC4919" s="14" t="s">
        <v>67</v>
      </c>
      <c r="AD4919" s="25"/>
      <c r="AE4919" s="26"/>
      <c r="AF4919" s="27"/>
    </row>
    <row r="4920" spans="1:32" s="162" customFormat="1" ht="16.5" customHeight="1">
      <c r="A4920" s="13" t="s">
        <v>4804</v>
      </c>
      <c r="B4920" s="13"/>
      <c r="C4920" s="189"/>
      <c r="D4920" s="13"/>
      <c r="E4920" s="14" t="s">
        <v>5099</v>
      </c>
      <c r="F4920" s="14" t="s">
        <v>67</v>
      </c>
      <c r="G4920" s="14" t="s">
        <v>67</v>
      </c>
      <c r="H4920" s="15">
        <v>2007</v>
      </c>
      <c r="I4920" s="15">
        <v>1</v>
      </c>
      <c r="J4920" s="15">
        <v>0</v>
      </c>
      <c r="K4920" s="15">
        <v>0</v>
      </c>
      <c r="L4920" s="16" t="s">
        <v>5096</v>
      </c>
      <c r="M4920" s="16"/>
      <c r="N4920" s="16" t="s">
        <v>2570</v>
      </c>
      <c r="O4920" s="17">
        <v>250</v>
      </c>
      <c r="P4920" s="17">
        <v>0</v>
      </c>
      <c r="Q4920" s="17">
        <v>0</v>
      </c>
      <c r="R4920" s="18" t="s">
        <v>33</v>
      </c>
      <c r="S4920" s="19">
        <v>60</v>
      </c>
      <c r="T4920" s="19">
        <v>110</v>
      </c>
      <c r="U4920" s="19">
        <v>7.5</v>
      </c>
      <c r="V4920" s="19">
        <v>0</v>
      </c>
      <c r="W4920" s="20">
        <v>0.82499999999999996</v>
      </c>
      <c r="X4920" s="21">
        <v>206.25</v>
      </c>
      <c r="Y4920" s="22" t="s">
        <v>33</v>
      </c>
      <c r="Z4920" s="23" t="s">
        <v>62</v>
      </c>
      <c r="AA4920" s="24" t="s">
        <v>67</v>
      </c>
      <c r="AB4920" s="14" t="s">
        <v>67</v>
      </c>
      <c r="AC4920" s="14" t="s">
        <v>67</v>
      </c>
      <c r="AD4920" s="25"/>
      <c r="AE4920" s="26"/>
      <c r="AF4920" s="27"/>
    </row>
    <row r="4921" spans="1:32" s="162" customFormat="1" ht="16.5" customHeight="1">
      <c r="A4921" s="13" t="s">
        <v>4804</v>
      </c>
      <c r="B4921" s="13"/>
      <c r="C4921" s="189"/>
      <c r="D4921" s="13"/>
      <c r="E4921" s="14" t="s">
        <v>5198</v>
      </c>
      <c r="F4921" s="14" t="s">
        <v>5199</v>
      </c>
      <c r="G4921" s="14">
        <v>75004371</v>
      </c>
      <c r="H4921" s="15">
        <v>2003</v>
      </c>
      <c r="I4921" s="15">
        <v>1</v>
      </c>
      <c r="J4921" s="15">
        <v>0</v>
      </c>
      <c r="K4921" s="15">
        <v>0</v>
      </c>
      <c r="L4921" s="16" t="s">
        <v>5192</v>
      </c>
      <c r="M4921" s="16"/>
      <c r="N4921" s="16" t="s">
        <v>2570</v>
      </c>
      <c r="O4921" s="17">
        <v>144</v>
      </c>
      <c r="P4921" s="17">
        <v>0</v>
      </c>
      <c r="Q4921" s="17">
        <v>0</v>
      </c>
      <c r="R4921" s="18" t="s">
        <v>33</v>
      </c>
      <c r="S4921" s="19">
        <v>60</v>
      </c>
      <c r="T4921" s="19">
        <v>120</v>
      </c>
      <c r="U4921" s="19">
        <v>12</v>
      </c>
      <c r="V4921" s="19">
        <v>0</v>
      </c>
      <c r="W4921" s="20">
        <v>1.44</v>
      </c>
      <c r="X4921" s="21">
        <v>207.35999999999999</v>
      </c>
      <c r="Y4921" s="22" t="s">
        <v>33</v>
      </c>
      <c r="Z4921" s="23" t="s">
        <v>62</v>
      </c>
      <c r="AA4921" s="24" t="s">
        <v>67</v>
      </c>
      <c r="AB4921" s="14" t="s">
        <v>67</v>
      </c>
      <c r="AC4921" s="14" t="s">
        <v>67</v>
      </c>
      <c r="AD4921" s="25"/>
      <c r="AE4921" s="26"/>
      <c r="AF4921" s="27"/>
    </row>
    <row r="4922" spans="1:32" s="162" customFormat="1" ht="16.5" customHeight="1">
      <c r="A4922" s="13" t="s">
        <v>4804</v>
      </c>
      <c r="B4922" s="13"/>
      <c r="C4922" s="189"/>
      <c r="D4922" s="13"/>
      <c r="E4922" s="14" t="s">
        <v>1175</v>
      </c>
      <c r="F4922" s="14" t="s">
        <v>67</v>
      </c>
      <c r="G4922" s="14" t="s">
        <v>67</v>
      </c>
      <c r="H4922" s="15">
        <v>2001</v>
      </c>
      <c r="I4922" s="15">
        <v>6</v>
      </c>
      <c r="J4922" s="15">
        <v>0</v>
      </c>
      <c r="K4922" s="15">
        <v>0</v>
      </c>
      <c r="L4922" s="16" t="s">
        <v>4949</v>
      </c>
      <c r="M4922" s="16"/>
      <c r="N4922" s="16" t="s">
        <v>2570</v>
      </c>
      <c r="O4922" s="17">
        <v>1440</v>
      </c>
      <c r="P4922" s="17">
        <v>0</v>
      </c>
      <c r="Q4922" s="17">
        <v>0</v>
      </c>
      <c r="R4922" s="18" t="s">
        <v>33</v>
      </c>
      <c r="S4922" s="19">
        <v>60</v>
      </c>
      <c r="T4922" s="19">
        <v>110</v>
      </c>
      <c r="U4922" s="19">
        <v>1.5</v>
      </c>
      <c r="V4922" s="19">
        <v>0</v>
      </c>
      <c r="W4922" s="20">
        <v>0.16500000000000001</v>
      </c>
      <c r="X4922" s="21">
        <v>1425.6000000000001</v>
      </c>
      <c r="Y4922" s="22" t="s">
        <v>33</v>
      </c>
      <c r="Z4922" s="23" t="s">
        <v>62</v>
      </c>
      <c r="AA4922" s="24" t="s">
        <v>67</v>
      </c>
      <c r="AB4922" s="14" t="s">
        <v>67</v>
      </c>
      <c r="AC4922" s="14" t="s">
        <v>67</v>
      </c>
      <c r="AD4922" s="25"/>
      <c r="AE4922" s="26"/>
      <c r="AF4922" s="27"/>
    </row>
    <row r="4923" spans="1:32" s="162" customFormat="1" ht="16.5" customHeight="1">
      <c r="A4923" s="13" t="s">
        <v>4804</v>
      </c>
      <c r="B4923" s="13"/>
      <c r="C4923" s="189"/>
      <c r="D4923" s="13"/>
      <c r="E4923" s="14" t="s">
        <v>3989</v>
      </c>
      <c r="F4923" s="14" t="s">
        <v>67</v>
      </c>
      <c r="G4923" s="14" t="s">
        <v>67</v>
      </c>
      <c r="H4923" s="15">
        <v>1996</v>
      </c>
      <c r="I4923" s="15">
        <v>1</v>
      </c>
      <c r="J4923" s="15">
        <v>0</v>
      </c>
      <c r="K4923" s="15">
        <v>0</v>
      </c>
      <c r="L4923" s="16" t="s">
        <v>4949</v>
      </c>
      <c r="M4923" s="16"/>
      <c r="N4923" s="16" t="s">
        <v>2570</v>
      </c>
      <c r="O4923" s="17">
        <v>360</v>
      </c>
      <c r="P4923" s="17">
        <v>0</v>
      </c>
      <c r="Q4923" s="17">
        <v>0</v>
      </c>
      <c r="R4923" s="18" t="s">
        <v>33</v>
      </c>
      <c r="S4923" s="19">
        <v>60</v>
      </c>
      <c r="T4923" s="19">
        <v>110</v>
      </c>
      <c r="U4923" s="19">
        <v>6</v>
      </c>
      <c r="V4923" s="19">
        <v>0</v>
      </c>
      <c r="W4923" s="20">
        <v>0.66</v>
      </c>
      <c r="X4923" s="21">
        <v>237.60000000000002</v>
      </c>
      <c r="Y4923" s="22" t="s">
        <v>33</v>
      </c>
      <c r="Z4923" s="23" t="s">
        <v>62</v>
      </c>
      <c r="AA4923" s="24" t="s">
        <v>67</v>
      </c>
      <c r="AB4923" s="14" t="s">
        <v>67</v>
      </c>
      <c r="AC4923" s="14" t="s">
        <v>67</v>
      </c>
      <c r="AD4923" s="25"/>
      <c r="AE4923" s="26"/>
      <c r="AF4923" s="27"/>
    </row>
    <row r="4924" spans="1:32" s="162" customFormat="1" ht="16.5" customHeight="1">
      <c r="A4924" s="13" t="s">
        <v>4804</v>
      </c>
      <c r="B4924" s="13"/>
      <c r="C4924" s="189"/>
      <c r="D4924" s="13"/>
      <c r="E4924" s="14" t="s">
        <v>180</v>
      </c>
      <c r="F4924" s="14" t="s">
        <v>67</v>
      </c>
      <c r="G4924" s="14" t="s">
        <v>67</v>
      </c>
      <c r="H4924" s="15">
        <v>2004</v>
      </c>
      <c r="I4924" s="15">
        <v>1</v>
      </c>
      <c r="J4924" s="15">
        <v>0</v>
      </c>
      <c r="K4924" s="15">
        <v>0</v>
      </c>
      <c r="L4924" s="16" t="s">
        <v>5059</v>
      </c>
      <c r="M4924" s="16"/>
      <c r="N4924" s="16" t="s">
        <v>2570</v>
      </c>
      <c r="O4924" s="17">
        <v>720</v>
      </c>
      <c r="P4924" s="17">
        <v>0</v>
      </c>
      <c r="Q4924" s="17">
        <v>0</v>
      </c>
      <c r="R4924" s="18" t="s">
        <v>33</v>
      </c>
      <c r="S4924" s="19">
        <v>60</v>
      </c>
      <c r="T4924" s="19">
        <v>110</v>
      </c>
      <c r="U4924" s="19">
        <v>3</v>
      </c>
      <c r="V4924" s="19">
        <v>0</v>
      </c>
      <c r="W4924" s="20">
        <v>0.33</v>
      </c>
      <c r="X4924" s="21">
        <v>237.60000000000002</v>
      </c>
      <c r="Y4924" s="22" t="s">
        <v>33</v>
      </c>
      <c r="Z4924" s="23" t="s">
        <v>62</v>
      </c>
      <c r="AA4924" s="24" t="s">
        <v>67</v>
      </c>
      <c r="AB4924" s="14" t="s">
        <v>67</v>
      </c>
      <c r="AC4924" s="14" t="s">
        <v>67</v>
      </c>
      <c r="AD4924" s="25"/>
      <c r="AE4924" s="26"/>
      <c r="AF4924" s="27"/>
    </row>
    <row r="4925" spans="1:32" s="162" customFormat="1" ht="16.5" customHeight="1">
      <c r="A4925" s="13" t="s">
        <v>4804</v>
      </c>
      <c r="B4925" s="13"/>
      <c r="C4925" s="189"/>
      <c r="D4925" s="13"/>
      <c r="E4925" s="14" t="s">
        <v>180</v>
      </c>
      <c r="F4925" s="14" t="s">
        <v>67</v>
      </c>
      <c r="G4925" s="14" t="s">
        <v>67</v>
      </c>
      <c r="H4925" s="15">
        <v>2006</v>
      </c>
      <c r="I4925" s="15">
        <v>1</v>
      </c>
      <c r="J4925" s="15">
        <v>0</v>
      </c>
      <c r="K4925" s="15">
        <v>0</v>
      </c>
      <c r="L4925" s="16" t="s">
        <v>5059</v>
      </c>
      <c r="M4925" s="16"/>
      <c r="N4925" s="16" t="s">
        <v>2570</v>
      </c>
      <c r="O4925" s="17">
        <v>720</v>
      </c>
      <c r="P4925" s="17">
        <v>0</v>
      </c>
      <c r="Q4925" s="17">
        <v>0</v>
      </c>
      <c r="R4925" s="18" t="s">
        <v>33</v>
      </c>
      <c r="S4925" s="19">
        <v>60</v>
      </c>
      <c r="T4925" s="19">
        <v>110</v>
      </c>
      <c r="U4925" s="19">
        <v>3</v>
      </c>
      <c r="V4925" s="19">
        <v>0</v>
      </c>
      <c r="W4925" s="20">
        <v>0.33</v>
      </c>
      <c r="X4925" s="21">
        <v>237.60000000000002</v>
      </c>
      <c r="Y4925" s="22" t="s">
        <v>33</v>
      </c>
      <c r="Z4925" s="23" t="s">
        <v>62</v>
      </c>
      <c r="AA4925" s="24" t="s">
        <v>67</v>
      </c>
      <c r="AB4925" s="14" t="s">
        <v>67</v>
      </c>
      <c r="AC4925" s="14" t="s">
        <v>67</v>
      </c>
      <c r="AD4925" s="25"/>
      <c r="AE4925" s="26"/>
      <c r="AF4925" s="27"/>
    </row>
    <row r="4926" spans="1:32" s="162" customFormat="1" ht="16.5" customHeight="1">
      <c r="A4926" s="13" t="s">
        <v>4804</v>
      </c>
      <c r="B4926" s="13"/>
      <c r="C4926" s="189"/>
      <c r="D4926" s="13"/>
      <c r="E4926" s="14" t="s">
        <v>90</v>
      </c>
      <c r="F4926" s="14" t="s">
        <v>67</v>
      </c>
      <c r="G4926" s="14" t="s">
        <v>67</v>
      </c>
      <c r="H4926" s="15">
        <v>2003</v>
      </c>
      <c r="I4926" s="15">
        <v>1</v>
      </c>
      <c r="J4926" s="15">
        <v>0</v>
      </c>
      <c r="K4926" s="15">
        <v>0</v>
      </c>
      <c r="L4926" s="16" t="s">
        <v>5059</v>
      </c>
      <c r="M4926" s="16"/>
      <c r="N4926" s="16" t="s">
        <v>2570</v>
      </c>
      <c r="O4926" s="17">
        <v>720</v>
      </c>
      <c r="P4926" s="17">
        <v>0</v>
      </c>
      <c r="Q4926" s="17">
        <v>0</v>
      </c>
      <c r="R4926" s="18" t="s">
        <v>33</v>
      </c>
      <c r="S4926" s="19">
        <v>60</v>
      </c>
      <c r="T4926" s="19">
        <v>110</v>
      </c>
      <c r="U4926" s="19">
        <v>3</v>
      </c>
      <c r="V4926" s="19">
        <v>0</v>
      </c>
      <c r="W4926" s="20">
        <v>0.33</v>
      </c>
      <c r="X4926" s="21">
        <v>237.60000000000002</v>
      </c>
      <c r="Y4926" s="22" t="s">
        <v>33</v>
      </c>
      <c r="Z4926" s="23" t="s">
        <v>62</v>
      </c>
      <c r="AA4926" s="24" t="s">
        <v>67</v>
      </c>
      <c r="AB4926" s="14" t="s">
        <v>67</v>
      </c>
      <c r="AC4926" s="14" t="s">
        <v>67</v>
      </c>
      <c r="AD4926" s="25"/>
      <c r="AE4926" s="26"/>
      <c r="AF4926" s="27"/>
    </row>
    <row r="4927" spans="1:32" s="162" customFormat="1" ht="16.5" customHeight="1">
      <c r="A4927" s="13" t="s">
        <v>4804</v>
      </c>
      <c r="B4927" s="13"/>
      <c r="C4927" s="189"/>
      <c r="D4927" s="13"/>
      <c r="E4927" s="14" t="s">
        <v>90</v>
      </c>
      <c r="F4927" s="14" t="s">
        <v>67</v>
      </c>
      <c r="G4927" s="14" t="s">
        <v>67</v>
      </c>
      <c r="H4927" s="15">
        <v>2004</v>
      </c>
      <c r="I4927" s="15">
        <v>1</v>
      </c>
      <c r="J4927" s="15">
        <v>0</v>
      </c>
      <c r="K4927" s="15">
        <v>0</v>
      </c>
      <c r="L4927" s="16" t="s">
        <v>5059</v>
      </c>
      <c r="M4927" s="16"/>
      <c r="N4927" s="16" t="s">
        <v>2570</v>
      </c>
      <c r="O4927" s="17">
        <v>720</v>
      </c>
      <c r="P4927" s="17">
        <v>0</v>
      </c>
      <c r="Q4927" s="17">
        <v>0</v>
      </c>
      <c r="R4927" s="18" t="s">
        <v>33</v>
      </c>
      <c r="S4927" s="19">
        <v>60</v>
      </c>
      <c r="T4927" s="19">
        <v>110</v>
      </c>
      <c r="U4927" s="19">
        <v>3</v>
      </c>
      <c r="V4927" s="19">
        <v>0</v>
      </c>
      <c r="W4927" s="20">
        <v>0.33</v>
      </c>
      <c r="X4927" s="21">
        <v>237.60000000000002</v>
      </c>
      <c r="Y4927" s="22" t="s">
        <v>33</v>
      </c>
      <c r="Z4927" s="23" t="s">
        <v>62</v>
      </c>
      <c r="AA4927" s="24" t="s">
        <v>67</v>
      </c>
      <c r="AB4927" s="14" t="s">
        <v>67</v>
      </c>
      <c r="AC4927" s="14" t="s">
        <v>67</v>
      </c>
      <c r="AD4927" s="25"/>
      <c r="AE4927" s="26"/>
      <c r="AF4927" s="27"/>
    </row>
    <row r="4928" spans="1:32" s="162" customFormat="1" ht="16.5" customHeight="1">
      <c r="A4928" s="13" t="s">
        <v>4804</v>
      </c>
      <c r="B4928" s="13"/>
      <c r="C4928" s="189"/>
      <c r="D4928" s="13"/>
      <c r="E4928" s="14" t="s">
        <v>90</v>
      </c>
      <c r="F4928" s="14" t="s">
        <v>67</v>
      </c>
      <c r="G4928" s="14" t="s">
        <v>67</v>
      </c>
      <c r="H4928" s="15">
        <v>2006</v>
      </c>
      <c r="I4928" s="15">
        <v>1</v>
      </c>
      <c r="J4928" s="15">
        <v>0</v>
      </c>
      <c r="K4928" s="15">
        <v>0</v>
      </c>
      <c r="L4928" s="16" t="s">
        <v>5059</v>
      </c>
      <c r="M4928" s="16"/>
      <c r="N4928" s="16" t="s">
        <v>2570</v>
      </c>
      <c r="O4928" s="17">
        <v>720</v>
      </c>
      <c r="P4928" s="17">
        <v>0</v>
      </c>
      <c r="Q4928" s="17">
        <v>0</v>
      </c>
      <c r="R4928" s="18" t="s">
        <v>33</v>
      </c>
      <c r="S4928" s="19">
        <v>60</v>
      </c>
      <c r="T4928" s="19">
        <v>110</v>
      </c>
      <c r="U4928" s="19">
        <v>3</v>
      </c>
      <c r="V4928" s="19">
        <v>0</v>
      </c>
      <c r="W4928" s="20">
        <v>0.33</v>
      </c>
      <c r="X4928" s="21">
        <v>237.60000000000002</v>
      </c>
      <c r="Y4928" s="22" t="s">
        <v>33</v>
      </c>
      <c r="Z4928" s="23" t="s">
        <v>62</v>
      </c>
      <c r="AA4928" s="24" t="s">
        <v>67</v>
      </c>
      <c r="AB4928" s="14" t="s">
        <v>67</v>
      </c>
      <c r="AC4928" s="14" t="s">
        <v>67</v>
      </c>
      <c r="AD4928" s="25"/>
      <c r="AE4928" s="26"/>
      <c r="AF4928" s="27"/>
    </row>
    <row r="4929" spans="1:32" s="162" customFormat="1" ht="16.5" customHeight="1">
      <c r="A4929" s="13" t="s">
        <v>4804</v>
      </c>
      <c r="B4929" s="13"/>
      <c r="C4929" s="189"/>
      <c r="D4929" s="13"/>
      <c r="E4929" s="14" t="s">
        <v>90</v>
      </c>
      <c r="F4929" s="14" t="s">
        <v>125</v>
      </c>
      <c r="G4929" s="14" t="s">
        <v>877</v>
      </c>
      <c r="H4929" s="15">
        <v>2021</v>
      </c>
      <c r="I4929" s="15">
        <v>1</v>
      </c>
      <c r="J4929" s="15">
        <v>0</v>
      </c>
      <c r="K4929" s="15">
        <v>0</v>
      </c>
      <c r="L4929" s="16" t="s">
        <v>5059</v>
      </c>
      <c r="M4929" s="16"/>
      <c r="N4929" s="16" t="s">
        <v>2570</v>
      </c>
      <c r="O4929" s="17">
        <v>720</v>
      </c>
      <c r="P4929" s="17">
        <v>0</v>
      </c>
      <c r="Q4929" s="17">
        <v>0</v>
      </c>
      <c r="R4929" s="18" t="s">
        <v>33</v>
      </c>
      <c r="S4929" s="19">
        <v>60</v>
      </c>
      <c r="T4929" s="19">
        <v>110</v>
      </c>
      <c r="U4929" s="19">
        <v>3</v>
      </c>
      <c r="V4929" s="19">
        <v>0</v>
      </c>
      <c r="W4929" s="20">
        <v>0.33</v>
      </c>
      <c r="X4929" s="21">
        <v>237.60000000000002</v>
      </c>
      <c r="Y4929" s="22" t="s">
        <v>33</v>
      </c>
      <c r="Z4929" s="23" t="s">
        <v>62</v>
      </c>
      <c r="AA4929" s="24" t="s">
        <v>67</v>
      </c>
      <c r="AB4929" s="14" t="s">
        <v>67</v>
      </c>
      <c r="AC4929" s="14" t="s">
        <v>67</v>
      </c>
      <c r="AD4929" s="25"/>
      <c r="AE4929" s="26"/>
      <c r="AF4929" s="27"/>
    </row>
    <row r="4930" spans="1:32" s="162" customFormat="1" ht="16.5" customHeight="1">
      <c r="A4930" s="13" t="s">
        <v>4804</v>
      </c>
      <c r="B4930" s="13"/>
      <c r="C4930" s="189"/>
      <c r="D4930" s="13"/>
      <c r="E4930" s="14" t="s">
        <v>90</v>
      </c>
      <c r="F4930" s="14" t="s">
        <v>125</v>
      </c>
      <c r="G4930" s="14" t="s">
        <v>877</v>
      </c>
      <c r="H4930" s="15">
        <v>2021</v>
      </c>
      <c r="I4930" s="15">
        <v>1</v>
      </c>
      <c r="J4930" s="15">
        <v>0</v>
      </c>
      <c r="K4930" s="15">
        <v>0</v>
      </c>
      <c r="L4930" s="16" t="s">
        <v>5059</v>
      </c>
      <c r="M4930" s="16"/>
      <c r="N4930" s="16" t="s">
        <v>2570</v>
      </c>
      <c r="O4930" s="17">
        <v>720</v>
      </c>
      <c r="P4930" s="17">
        <v>0</v>
      </c>
      <c r="Q4930" s="17">
        <v>0</v>
      </c>
      <c r="R4930" s="18" t="s">
        <v>33</v>
      </c>
      <c r="S4930" s="19">
        <v>60</v>
      </c>
      <c r="T4930" s="19">
        <v>110</v>
      </c>
      <c r="U4930" s="19">
        <v>3</v>
      </c>
      <c r="V4930" s="19">
        <v>0</v>
      </c>
      <c r="W4930" s="20">
        <v>0.33</v>
      </c>
      <c r="X4930" s="21">
        <v>237.60000000000002</v>
      </c>
      <c r="Y4930" s="22" t="s">
        <v>33</v>
      </c>
      <c r="Z4930" s="23" t="s">
        <v>62</v>
      </c>
      <c r="AA4930" s="24" t="s">
        <v>67</v>
      </c>
      <c r="AB4930" s="14" t="s">
        <v>67</v>
      </c>
      <c r="AC4930" s="14" t="s">
        <v>67</v>
      </c>
      <c r="AD4930" s="25"/>
      <c r="AE4930" s="26"/>
      <c r="AF4930" s="27"/>
    </row>
    <row r="4931" spans="1:32" s="162" customFormat="1" ht="16.5" customHeight="1">
      <c r="A4931" s="13" t="s">
        <v>4804</v>
      </c>
      <c r="B4931" s="13"/>
      <c r="C4931" s="189"/>
      <c r="D4931" s="13"/>
      <c r="E4931" s="14" t="s">
        <v>90</v>
      </c>
      <c r="F4931" s="14" t="s">
        <v>125</v>
      </c>
      <c r="G4931" s="14" t="s">
        <v>877</v>
      </c>
      <c r="H4931" s="15">
        <v>2021</v>
      </c>
      <c r="I4931" s="15">
        <v>1</v>
      </c>
      <c r="J4931" s="15">
        <v>0</v>
      </c>
      <c r="K4931" s="15">
        <v>0</v>
      </c>
      <c r="L4931" s="16" t="s">
        <v>5059</v>
      </c>
      <c r="M4931" s="16"/>
      <c r="N4931" s="16" t="s">
        <v>2570</v>
      </c>
      <c r="O4931" s="17">
        <v>720</v>
      </c>
      <c r="P4931" s="17">
        <v>0</v>
      </c>
      <c r="Q4931" s="17">
        <v>0</v>
      </c>
      <c r="R4931" s="18" t="s">
        <v>33</v>
      </c>
      <c r="S4931" s="19">
        <v>60</v>
      </c>
      <c r="T4931" s="19">
        <v>110</v>
      </c>
      <c r="U4931" s="19">
        <v>3</v>
      </c>
      <c r="V4931" s="19">
        <v>0</v>
      </c>
      <c r="W4931" s="20">
        <v>0.33</v>
      </c>
      <c r="X4931" s="21">
        <v>237.60000000000002</v>
      </c>
      <c r="Y4931" s="22" t="s">
        <v>33</v>
      </c>
      <c r="Z4931" s="23" t="s">
        <v>62</v>
      </c>
      <c r="AA4931" s="24" t="s">
        <v>67</v>
      </c>
      <c r="AB4931" s="14" t="s">
        <v>67</v>
      </c>
      <c r="AC4931" s="14" t="s">
        <v>67</v>
      </c>
      <c r="AD4931" s="25"/>
      <c r="AE4931" s="26"/>
      <c r="AF4931" s="27"/>
    </row>
    <row r="4932" spans="1:32" s="162" customFormat="1" ht="16.5" customHeight="1">
      <c r="A4932" s="13" t="s">
        <v>4804</v>
      </c>
      <c r="B4932" s="13"/>
      <c r="C4932" s="189"/>
      <c r="D4932" s="13"/>
      <c r="E4932" s="14" t="s">
        <v>90</v>
      </c>
      <c r="F4932" s="14" t="s">
        <v>125</v>
      </c>
      <c r="G4932" s="14" t="s">
        <v>877</v>
      </c>
      <c r="H4932" s="15">
        <v>2021</v>
      </c>
      <c r="I4932" s="15">
        <v>1</v>
      </c>
      <c r="J4932" s="15">
        <v>0</v>
      </c>
      <c r="K4932" s="15">
        <v>0</v>
      </c>
      <c r="L4932" s="16" t="s">
        <v>5059</v>
      </c>
      <c r="M4932" s="16"/>
      <c r="N4932" s="16" t="s">
        <v>2570</v>
      </c>
      <c r="O4932" s="17">
        <v>720</v>
      </c>
      <c r="P4932" s="17">
        <v>0</v>
      </c>
      <c r="Q4932" s="17">
        <v>0</v>
      </c>
      <c r="R4932" s="18" t="s">
        <v>33</v>
      </c>
      <c r="S4932" s="19">
        <v>60</v>
      </c>
      <c r="T4932" s="19">
        <v>110</v>
      </c>
      <c r="U4932" s="19">
        <v>3</v>
      </c>
      <c r="V4932" s="19">
        <v>0</v>
      </c>
      <c r="W4932" s="20">
        <v>0.33</v>
      </c>
      <c r="X4932" s="21">
        <v>237.60000000000002</v>
      </c>
      <c r="Y4932" s="22" t="s">
        <v>33</v>
      </c>
      <c r="Z4932" s="23" t="s">
        <v>62</v>
      </c>
      <c r="AA4932" s="24" t="s">
        <v>67</v>
      </c>
      <c r="AB4932" s="14" t="s">
        <v>67</v>
      </c>
      <c r="AC4932" s="14" t="s">
        <v>67</v>
      </c>
      <c r="AD4932" s="25"/>
      <c r="AE4932" s="26"/>
      <c r="AF4932" s="27"/>
    </row>
    <row r="4933" spans="1:32" s="162" customFormat="1" ht="16.5" customHeight="1">
      <c r="A4933" s="13" t="s">
        <v>4804</v>
      </c>
      <c r="B4933" s="13"/>
      <c r="C4933" s="189"/>
      <c r="D4933" s="13"/>
      <c r="E4933" s="14" t="s">
        <v>90</v>
      </c>
      <c r="F4933" s="14" t="s">
        <v>125</v>
      </c>
      <c r="G4933" s="14" t="s">
        <v>877</v>
      </c>
      <c r="H4933" s="15">
        <v>2021</v>
      </c>
      <c r="I4933" s="15">
        <v>1</v>
      </c>
      <c r="J4933" s="15">
        <v>0</v>
      </c>
      <c r="K4933" s="15">
        <v>0</v>
      </c>
      <c r="L4933" s="16" t="s">
        <v>5059</v>
      </c>
      <c r="M4933" s="16"/>
      <c r="N4933" s="16" t="s">
        <v>2570</v>
      </c>
      <c r="O4933" s="17">
        <v>720</v>
      </c>
      <c r="P4933" s="17">
        <v>0</v>
      </c>
      <c r="Q4933" s="17">
        <v>0</v>
      </c>
      <c r="R4933" s="18" t="s">
        <v>33</v>
      </c>
      <c r="S4933" s="19">
        <v>60</v>
      </c>
      <c r="T4933" s="19">
        <v>110</v>
      </c>
      <c r="U4933" s="19">
        <v>3</v>
      </c>
      <c r="V4933" s="19">
        <v>0</v>
      </c>
      <c r="W4933" s="20">
        <v>0.33</v>
      </c>
      <c r="X4933" s="21">
        <v>237.60000000000002</v>
      </c>
      <c r="Y4933" s="22" t="s">
        <v>33</v>
      </c>
      <c r="Z4933" s="23" t="s">
        <v>62</v>
      </c>
      <c r="AA4933" s="24" t="s">
        <v>67</v>
      </c>
      <c r="AB4933" s="14" t="s">
        <v>67</v>
      </c>
      <c r="AC4933" s="14" t="s">
        <v>67</v>
      </c>
      <c r="AD4933" s="25"/>
      <c r="AE4933" s="26"/>
      <c r="AF4933" s="27"/>
    </row>
    <row r="4934" spans="1:32" s="162" customFormat="1" ht="16.5" customHeight="1">
      <c r="A4934" s="13" t="s">
        <v>4804</v>
      </c>
      <c r="B4934" s="13"/>
      <c r="C4934" s="189"/>
      <c r="D4934" s="13"/>
      <c r="E4934" s="14" t="s">
        <v>90</v>
      </c>
      <c r="F4934" s="14" t="s">
        <v>125</v>
      </c>
      <c r="G4934" s="14" t="s">
        <v>877</v>
      </c>
      <c r="H4934" s="15">
        <v>2021</v>
      </c>
      <c r="I4934" s="15">
        <v>1</v>
      </c>
      <c r="J4934" s="15">
        <v>0</v>
      </c>
      <c r="K4934" s="15">
        <v>0</v>
      </c>
      <c r="L4934" s="16" t="s">
        <v>5059</v>
      </c>
      <c r="M4934" s="16"/>
      <c r="N4934" s="16" t="s">
        <v>2570</v>
      </c>
      <c r="O4934" s="17">
        <v>720</v>
      </c>
      <c r="P4934" s="17">
        <v>0</v>
      </c>
      <c r="Q4934" s="17">
        <v>0</v>
      </c>
      <c r="R4934" s="18" t="s">
        <v>33</v>
      </c>
      <c r="S4934" s="19">
        <v>60</v>
      </c>
      <c r="T4934" s="19">
        <v>110</v>
      </c>
      <c r="U4934" s="19">
        <v>3</v>
      </c>
      <c r="V4934" s="19">
        <v>0</v>
      </c>
      <c r="W4934" s="20">
        <v>0.33</v>
      </c>
      <c r="X4934" s="21">
        <v>237.60000000000002</v>
      </c>
      <c r="Y4934" s="22" t="s">
        <v>33</v>
      </c>
      <c r="Z4934" s="23" t="s">
        <v>62</v>
      </c>
      <c r="AA4934" s="24" t="s">
        <v>67</v>
      </c>
      <c r="AB4934" s="14" t="s">
        <v>67</v>
      </c>
      <c r="AC4934" s="14" t="s">
        <v>67</v>
      </c>
      <c r="AD4934" s="25"/>
      <c r="AE4934" s="26"/>
      <c r="AF4934" s="27"/>
    </row>
    <row r="4935" spans="1:32" s="162" customFormat="1" ht="16.5" customHeight="1">
      <c r="A4935" s="13" t="s">
        <v>4804</v>
      </c>
      <c r="B4935" s="13"/>
      <c r="C4935" s="189"/>
      <c r="D4935" s="13"/>
      <c r="E4935" s="14" t="s">
        <v>90</v>
      </c>
      <c r="F4935" s="14" t="s">
        <v>125</v>
      </c>
      <c r="G4935" s="14" t="s">
        <v>6491</v>
      </c>
      <c r="H4935" s="15">
        <v>2023</v>
      </c>
      <c r="I4935" s="15">
        <v>1</v>
      </c>
      <c r="J4935" s="15">
        <v>0</v>
      </c>
      <c r="K4935" s="15">
        <v>0</v>
      </c>
      <c r="L4935" s="16" t="s">
        <v>5075</v>
      </c>
      <c r="M4935" s="16"/>
      <c r="N4935" s="16" t="s">
        <v>2570</v>
      </c>
      <c r="O4935" s="17">
        <v>720</v>
      </c>
      <c r="P4935" s="17">
        <v>0</v>
      </c>
      <c r="Q4935" s="17">
        <v>0</v>
      </c>
      <c r="R4935" s="18" t="s">
        <v>33</v>
      </c>
      <c r="S4935" s="19">
        <v>60</v>
      </c>
      <c r="T4935" s="19">
        <v>110</v>
      </c>
      <c r="U4935" s="19">
        <v>3</v>
      </c>
      <c r="V4935" s="19">
        <v>0</v>
      </c>
      <c r="W4935" s="20">
        <v>0.33</v>
      </c>
      <c r="X4935" s="21">
        <v>237.60000000000002</v>
      </c>
      <c r="Y4935" s="22" t="s">
        <v>33</v>
      </c>
      <c r="Z4935" s="23" t="s">
        <v>62</v>
      </c>
      <c r="AA4935" s="24" t="s">
        <v>67</v>
      </c>
      <c r="AB4935" s="14" t="s">
        <v>67</v>
      </c>
      <c r="AC4935" s="14" t="s">
        <v>67</v>
      </c>
      <c r="AD4935" s="25"/>
      <c r="AE4935" s="26"/>
      <c r="AF4935" s="27"/>
    </row>
    <row r="4936" spans="1:32" s="162" customFormat="1" ht="16.5" customHeight="1">
      <c r="A4936" s="13" t="s">
        <v>4804</v>
      </c>
      <c r="B4936" s="13"/>
      <c r="C4936" s="189"/>
      <c r="D4936" s="13"/>
      <c r="E4936" s="14" t="s">
        <v>90</v>
      </c>
      <c r="F4936" s="14" t="s">
        <v>125</v>
      </c>
      <c r="G4936" s="14" t="s">
        <v>6491</v>
      </c>
      <c r="H4936" s="15">
        <v>2023</v>
      </c>
      <c r="I4936" s="15">
        <v>1</v>
      </c>
      <c r="J4936" s="15">
        <v>0</v>
      </c>
      <c r="K4936" s="15">
        <v>0</v>
      </c>
      <c r="L4936" s="16" t="s">
        <v>5075</v>
      </c>
      <c r="M4936" s="16"/>
      <c r="N4936" s="16" t="s">
        <v>2570</v>
      </c>
      <c r="O4936" s="17">
        <v>720</v>
      </c>
      <c r="P4936" s="17">
        <v>0</v>
      </c>
      <c r="Q4936" s="17">
        <v>0</v>
      </c>
      <c r="R4936" s="18" t="s">
        <v>33</v>
      </c>
      <c r="S4936" s="19">
        <v>60</v>
      </c>
      <c r="T4936" s="19">
        <v>110</v>
      </c>
      <c r="U4936" s="19">
        <v>3</v>
      </c>
      <c r="V4936" s="19">
        <v>0</v>
      </c>
      <c r="W4936" s="20">
        <v>0.33</v>
      </c>
      <c r="X4936" s="21">
        <v>237.60000000000002</v>
      </c>
      <c r="Y4936" s="22" t="s">
        <v>33</v>
      </c>
      <c r="Z4936" s="23" t="s">
        <v>62</v>
      </c>
      <c r="AA4936" s="24" t="s">
        <v>67</v>
      </c>
      <c r="AB4936" s="14" t="s">
        <v>67</v>
      </c>
      <c r="AC4936" s="14" t="s">
        <v>67</v>
      </c>
      <c r="AD4936" s="25"/>
      <c r="AE4936" s="26"/>
      <c r="AF4936" s="27"/>
    </row>
    <row r="4937" spans="1:32" s="162" customFormat="1" ht="16.5" customHeight="1">
      <c r="A4937" s="13" t="s">
        <v>4804</v>
      </c>
      <c r="B4937" s="13"/>
      <c r="C4937" s="189"/>
      <c r="D4937" s="13"/>
      <c r="E4937" s="14" t="s">
        <v>90</v>
      </c>
      <c r="F4937" s="14" t="s">
        <v>125</v>
      </c>
      <c r="G4937" s="14" t="s">
        <v>6491</v>
      </c>
      <c r="H4937" s="15">
        <v>2023</v>
      </c>
      <c r="I4937" s="15">
        <v>1</v>
      </c>
      <c r="J4937" s="15">
        <v>0</v>
      </c>
      <c r="K4937" s="15">
        <v>0</v>
      </c>
      <c r="L4937" s="16" t="s">
        <v>5075</v>
      </c>
      <c r="M4937" s="16"/>
      <c r="N4937" s="16" t="s">
        <v>2570</v>
      </c>
      <c r="O4937" s="17">
        <v>720</v>
      </c>
      <c r="P4937" s="17">
        <v>0</v>
      </c>
      <c r="Q4937" s="17">
        <v>0</v>
      </c>
      <c r="R4937" s="18" t="s">
        <v>33</v>
      </c>
      <c r="S4937" s="19">
        <v>60</v>
      </c>
      <c r="T4937" s="19">
        <v>110</v>
      </c>
      <c r="U4937" s="19">
        <v>3</v>
      </c>
      <c r="V4937" s="19">
        <v>0</v>
      </c>
      <c r="W4937" s="20">
        <v>0.33</v>
      </c>
      <c r="X4937" s="21">
        <v>237.60000000000002</v>
      </c>
      <c r="Y4937" s="22" t="s">
        <v>33</v>
      </c>
      <c r="Z4937" s="23" t="s">
        <v>62</v>
      </c>
      <c r="AA4937" s="24" t="s">
        <v>67</v>
      </c>
      <c r="AB4937" s="14" t="s">
        <v>67</v>
      </c>
      <c r="AC4937" s="14" t="s">
        <v>67</v>
      </c>
      <c r="AD4937" s="25"/>
      <c r="AE4937" s="26"/>
      <c r="AF4937" s="27"/>
    </row>
    <row r="4938" spans="1:32" s="162" customFormat="1" ht="16.5" customHeight="1">
      <c r="A4938" s="13" t="s">
        <v>4804</v>
      </c>
      <c r="B4938" s="13"/>
      <c r="C4938" s="189"/>
      <c r="D4938" s="13"/>
      <c r="E4938" s="14" t="s">
        <v>90</v>
      </c>
      <c r="F4938" s="14" t="s">
        <v>125</v>
      </c>
      <c r="G4938" s="14" t="s">
        <v>6491</v>
      </c>
      <c r="H4938" s="15">
        <v>2023</v>
      </c>
      <c r="I4938" s="15">
        <v>1</v>
      </c>
      <c r="J4938" s="15">
        <v>0</v>
      </c>
      <c r="K4938" s="15">
        <v>0</v>
      </c>
      <c r="L4938" s="16" t="s">
        <v>5075</v>
      </c>
      <c r="M4938" s="16"/>
      <c r="N4938" s="16" t="s">
        <v>2570</v>
      </c>
      <c r="O4938" s="17">
        <v>720</v>
      </c>
      <c r="P4938" s="17">
        <v>0</v>
      </c>
      <c r="Q4938" s="17">
        <v>0</v>
      </c>
      <c r="R4938" s="18" t="s">
        <v>33</v>
      </c>
      <c r="S4938" s="19">
        <v>60</v>
      </c>
      <c r="T4938" s="19">
        <v>110</v>
      </c>
      <c r="U4938" s="19">
        <v>3</v>
      </c>
      <c r="V4938" s="19">
        <v>0</v>
      </c>
      <c r="W4938" s="20">
        <v>0.33</v>
      </c>
      <c r="X4938" s="21">
        <v>237.60000000000002</v>
      </c>
      <c r="Y4938" s="22" t="s">
        <v>33</v>
      </c>
      <c r="Z4938" s="23" t="s">
        <v>62</v>
      </c>
      <c r="AA4938" s="24" t="s">
        <v>67</v>
      </c>
      <c r="AB4938" s="14" t="s">
        <v>67</v>
      </c>
      <c r="AC4938" s="14" t="s">
        <v>67</v>
      </c>
      <c r="AD4938" s="25"/>
      <c r="AE4938" s="26"/>
      <c r="AF4938" s="27"/>
    </row>
    <row r="4939" spans="1:32" s="162" customFormat="1" ht="16.5" customHeight="1">
      <c r="A4939" s="13" t="s">
        <v>4804</v>
      </c>
      <c r="B4939" s="13"/>
      <c r="C4939" s="189"/>
      <c r="D4939" s="13"/>
      <c r="E4939" s="14" t="s">
        <v>90</v>
      </c>
      <c r="F4939" s="14" t="s">
        <v>125</v>
      </c>
      <c r="G4939" s="14" t="s">
        <v>6491</v>
      </c>
      <c r="H4939" s="15">
        <v>2023</v>
      </c>
      <c r="I4939" s="15">
        <v>1</v>
      </c>
      <c r="J4939" s="15">
        <v>0</v>
      </c>
      <c r="K4939" s="15">
        <v>0</v>
      </c>
      <c r="L4939" s="16" t="s">
        <v>5075</v>
      </c>
      <c r="M4939" s="16"/>
      <c r="N4939" s="16" t="s">
        <v>2570</v>
      </c>
      <c r="O4939" s="17">
        <v>720</v>
      </c>
      <c r="P4939" s="17">
        <v>0</v>
      </c>
      <c r="Q4939" s="17">
        <v>0</v>
      </c>
      <c r="R4939" s="18" t="s">
        <v>33</v>
      </c>
      <c r="S4939" s="19">
        <v>60</v>
      </c>
      <c r="T4939" s="19">
        <v>110</v>
      </c>
      <c r="U4939" s="19">
        <v>3</v>
      </c>
      <c r="V4939" s="19">
        <v>0</v>
      </c>
      <c r="W4939" s="20">
        <v>0.33</v>
      </c>
      <c r="X4939" s="21">
        <v>237.60000000000002</v>
      </c>
      <c r="Y4939" s="22" t="s">
        <v>33</v>
      </c>
      <c r="Z4939" s="23" t="s">
        <v>62</v>
      </c>
      <c r="AA4939" s="24" t="s">
        <v>67</v>
      </c>
      <c r="AB4939" s="14" t="s">
        <v>67</v>
      </c>
      <c r="AC4939" s="14" t="s">
        <v>67</v>
      </c>
      <c r="AD4939" s="25"/>
      <c r="AE4939" s="26"/>
      <c r="AF4939" s="27"/>
    </row>
    <row r="4940" spans="1:32" s="162" customFormat="1" ht="16.5" customHeight="1">
      <c r="A4940" s="13" t="s">
        <v>4804</v>
      </c>
      <c r="B4940" s="13"/>
      <c r="C4940" s="189"/>
      <c r="D4940" s="13"/>
      <c r="E4940" s="14" t="s">
        <v>90</v>
      </c>
      <c r="F4940" s="14" t="s">
        <v>125</v>
      </c>
      <c r="G4940" s="14" t="s">
        <v>6491</v>
      </c>
      <c r="H4940" s="15">
        <v>2023</v>
      </c>
      <c r="I4940" s="15">
        <v>1</v>
      </c>
      <c r="J4940" s="15">
        <v>0</v>
      </c>
      <c r="K4940" s="15">
        <v>0</v>
      </c>
      <c r="L4940" s="16" t="s">
        <v>5075</v>
      </c>
      <c r="M4940" s="16"/>
      <c r="N4940" s="16" t="s">
        <v>2570</v>
      </c>
      <c r="O4940" s="17">
        <v>720</v>
      </c>
      <c r="P4940" s="17">
        <v>0</v>
      </c>
      <c r="Q4940" s="17">
        <v>0</v>
      </c>
      <c r="R4940" s="18" t="s">
        <v>33</v>
      </c>
      <c r="S4940" s="19">
        <v>60</v>
      </c>
      <c r="T4940" s="19">
        <v>110</v>
      </c>
      <c r="U4940" s="19">
        <v>3</v>
      </c>
      <c r="V4940" s="19">
        <v>0</v>
      </c>
      <c r="W4940" s="20">
        <v>0.33</v>
      </c>
      <c r="X4940" s="21">
        <v>237.60000000000002</v>
      </c>
      <c r="Y4940" s="22" t="s">
        <v>33</v>
      </c>
      <c r="Z4940" s="23" t="s">
        <v>62</v>
      </c>
      <c r="AA4940" s="24" t="s">
        <v>67</v>
      </c>
      <c r="AB4940" s="14" t="s">
        <v>67</v>
      </c>
      <c r="AC4940" s="14" t="s">
        <v>67</v>
      </c>
      <c r="AD4940" s="25"/>
      <c r="AE4940" s="26"/>
      <c r="AF4940" s="27"/>
    </row>
    <row r="4941" spans="1:32" s="162" customFormat="1" ht="16.5" customHeight="1">
      <c r="A4941" s="13" t="s">
        <v>4804</v>
      </c>
      <c r="B4941" s="13"/>
      <c r="C4941" s="189"/>
      <c r="D4941" s="13"/>
      <c r="E4941" s="14" t="s">
        <v>180</v>
      </c>
      <c r="F4941" s="14" t="s">
        <v>67</v>
      </c>
      <c r="G4941" s="14" t="s">
        <v>67</v>
      </c>
      <c r="H4941" s="15">
        <v>2006</v>
      </c>
      <c r="I4941" s="15">
        <v>1</v>
      </c>
      <c r="J4941" s="15">
        <v>0</v>
      </c>
      <c r="K4941" s="15">
        <v>0</v>
      </c>
      <c r="L4941" s="16" t="s">
        <v>5073</v>
      </c>
      <c r="M4941" s="16"/>
      <c r="N4941" s="16" t="s">
        <v>2570</v>
      </c>
      <c r="O4941" s="17">
        <v>720</v>
      </c>
      <c r="P4941" s="17">
        <v>18</v>
      </c>
      <c r="Q4941" s="17">
        <v>5</v>
      </c>
      <c r="R4941" s="18" t="s">
        <v>33</v>
      </c>
      <c r="S4941" s="19">
        <v>60</v>
      </c>
      <c r="T4941" s="19">
        <v>110</v>
      </c>
      <c r="U4941" s="19">
        <v>3</v>
      </c>
      <c r="V4941" s="19">
        <v>0</v>
      </c>
      <c r="W4941" s="20">
        <v>0.33</v>
      </c>
      <c r="X4941" s="21">
        <v>237.89700000000002</v>
      </c>
      <c r="Y4941" s="22" t="s">
        <v>33</v>
      </c>
      <c r="Z4941" s="23" t="s">
        <v>62</v>
      </c>
      <c r="AA4941" s="24" t="s">
        <v>67</v>
      </c>
      <c r="AB4941" s="14" t="s">
        <v>67</v>
      </c>
      <c r="AC4941" s="14" t="s">
        <v>67</v>
      </c>
      <c r="AD4941" s="25"/>
      <c r="AE4941" s="26"/>
      <c r="AF4941" s="27"/>
    </row>
    <row r="4942" spans="1:32" s="162" customFormat="1" ht="16.5" customHeight="1">
      <c r="A4942" s="13" t="s">
        <v>4804</v>
      </c>
      <c r="B4942" s="13"/>
      <c r="C4942" s="189"/>
      <c r="D4942" s="13"/>
      <c r="E4942" s="14" t="s">
        <v>4879</v>
      </c>
      <c r="F4942" s="14" t="s">
        <v>4880</v>
      </c>
      <c r="G4942" s="14" t="s">
        <v>67</v>
      </c>
      <c r="H4942" s="15">
        <v>2015</v>
      </c>
      <c r="I4942" s="15">
        <v>2</v>
      </c>
      <c r="J4942" s="15">
        <v>0</v>
      </c>
      <c r="K4942" s="15">
        <v>0</v>
      </c>
      <c r="L4942" s="16" t="s">
        <v>4877</v>
      </c>
      <c r="M4942" s="16"/>
      <c r="N4942" s="16" t="s">
        <v>2570</v>
      </c>
      <c r="O4942" s="17">
        <v>100</v>
      </c>
      <c r="P4942" s="17">
        <v>0</v>
      </c>
      <c r="Q4942" s="17">
        <v>0</v>
      </c>
      <c r="R4942" s="18" t="s">
        <v>33</v>
      </c>
      <c r="S4942" s="19">
        <v>60</v>
      </c>
      <c r="T4942" s="19">
        <v>110</v>
      </c>
      <c r="U4942" s="19">
        <v>21.818181818181817</v>
      </c>
      <c r="V4942" s="19">
        <v>0</v>
      </c>
      <c r="W4942" s="20">
        <v>2.4</v>
      </c>
      <c r="X4942" s="21">
        <v>480</v>
      </c>
      <c r="Y4942" s="22" t="s">
        <v>33</v>
      </c>
      <c r="Z4942" s="23" t="s">
        <v>9052</v>
      </c>
      <c r="AA4942" s="24" t="s">
        <v>67</v>
      </c>
      <c r="AB4942" s="14" t="s">
        <v>67</v>
      </c>
      <c r="AC4942" s="14" t="s">
        <v>67</v>
      </c>
      <c r="AD4942" s="25"/>
      <c r="AE4942" s="26"/>
      <c r="AF4942" s="27"/>
    </row>
    <row r="4943" spans="1:32" s="162" customFormat="1" ht="16.5" customHeight="1">
      <c r="A4943" s="13" t="s">
        <v>4804</v>
      </c>
      <c r="B4943" s="13"/>
      <c r="C4943" s="189"/>
      <c r="D4943" s="13"/>
      <c r="E4943" s="14" t="s">
        <v>5266</v>
      </c>
      <c r="F4943" s="14" t="s">
        <v>67</v>
      </c>
      <c r="G4943" s="14" t="s">
        <v>67</v>
      </c>
      <c r="H4943" s="15">
        <v>2005</v>
      </c>
      <c r="I4943" s="15">
        <v>2</v>
      </c>
      <c r="J4943" s="15">
        <v>0</v>
      </c>
      <c r="K4943" s="15">
        <v>0</v>
      </c>
      <c r="L4943" s="16" t="s">
        <v>5267</v>
      </c>
      <c r="M4943" s="16"/>
      <c r="N4943" s="16" t="s">
        <v>2570</v>
      </c>
      <c r="O4943" s="17">
        <v>1500</v>
      </c>
      <c r="P4943" s="17">
        <v>19</v>
      </c>
      <c r="Q4943" s="17">
        <v>5</v>
      </c>
      <c r="R4943" s="18" t="s">
        <v>33</v>
      </c>
      <c r="S4943" s="19">
        <v>60</v>
      </c>
      <c r="T4943" s="19">
        <v>110</v>
      </c>
      <c r="U4943" s="19">
        <v>3</v>
      </c>
      <c r="V4943" s="19">
        <v>0</v>
      </c>
      <c r="W4943" s="20">
        <v>0.33</v>
      </c>
      <c r="X4943" s="21">
        <v>495.31349999999998</v>
      </c>
      <c r="Y4943" s="22" t="s">
        <v>33</v>
      </c>
      <c r="Z4943" s="23" t="s">
        <v>62</v>
      </c>
      <c r="AA4943" s="24" t="s">
        <v>67</v>
      </c>
      <c r="AB4943" s="14" t="s">
        <v>67</v>
      </c>
      <c r="AC4943" s="14" t="s">
        <v>67</v>
      </c>
      <c r="AD4943" s="25"/>
      <c r="AE4943" s="26"/>
      <c r="AF4943" s="27"/>
    </row>
    <row r="4944" spans="1:32" s="162" customFormat="1" ht="16.5" customHeight="1">
      <c r="A4944" s="13" t="s">
        <v>4804</v>
      </c>
      <c r="B4944" s="13"/>
      <c r="C4944" s="189"/>
      <c r="D4944" s="13"/>
      <c r="E4944" s="14" t="s">
        <v>1260</v>
      </c>
      <c r="F4944" s="14" t="s">
        <v>5009</v>
      </c>
      <c r="G4944" s="14" t="s">
        <v>67</v>
      </c>
      <c r="H4944" s="15">
        <v>2010</v>
      </c>
      <c r="I4944" s="15">
        <v>1</v>
      </c>
      <c r="J4944" s="15">
        <v>0</v>
      </c>
      <c r="K4944" s="15">
        <v>0</v>
      </c>
      <c r="L4944" s="16" t="s">
        <v>5008</v>
      </c>
      <c r="M4944" s="16"/>
      <c r="N4944" s="16" t="s">
        <v>2570</v>
      </c>
      <c r="O4944" s="17">
        <v>288</v>
      </c>
      <c r="P4944" s="17">
        <v>0</v>
      </c>
      <c r="Q4944" s="17">
        <v>0</v>
      </c>
      <c r="R4944" s="18" t="s">
        <v>33</v>
      </c>
      <c r="S4944" s="19">
        <v>60</v>
      </c>
      <c r="T4944" s="19">
        <v>110</v>
      </c>
      <c r="U4944" s="19">
        <v>8</v>
      </c>
      <c r="V4944" s="19">
        <v>0</v>
      </c>
      <c r="W4944" s="20">
        <v>0.88</v>
      </c>
      <c r="X4944" s="21">
        <v>253.44</v>
      </c>
      <c r="Y4944" s="22" t="s">
        <v>33</v>
      </c>
      <c r="Z4944" s="23" t="s">
        <v>62</v>
      </c>
      <c r="AA4944" s="24" t="s">
        <v>67</v>
      </c>
      <c r="AB4944" s="14" t="s">
        <v>67</v>
      </c>
      <c r="AC4944" s="14" t="s">
        <v>67</v>
      </c>
      <c r="AD4944" s="25"/>
      <c r="AE4944" s="26"/>
      <c r="AF4944" s="27"/>
    </row>
    <row r="4945" spans="1:32" s="162" customFormat="1" ht="16.5" customHeight="1">
      <c r="A4945" s="13" t="s">
        <v>4804</v>
      </c>
      <c r="B4945" s="13"/>
      <c r="C4945" s="189"/>
      <c r="D4945" s="13"/>
      <c r="E4945" s="14" t="s">
        <v>5351</v>
      </c>
      <c r="F4945" s="14" t="s">
        <v>5352</v>
      </c>
      <c r="G4945" s="14" t="s">
        <v>854</v>
      </c>
      <c r="H4945" s="15">
        <v>2020</v>
      </c>
      <c r="I4945" s="15">
        <v>2</v>
      </c>
      <c r="J4945" s="15">
        <v>0</v>
      </c>
      <c r="K4945" s="15">
        <v>0</v>
      </c>
      <c r="L4945" s="16" t="s">
        <v>5348</v>
      </c>
      <c r="M4945" s="16"/>
      <c r="N4945" s="16" t="s">
        <v>2570</v>
      </c>
      <c r="O4945" s="17">
        <v>64</v>
      </c>
      <c r="P4945" s="17">
        <v>0</v>
      </c>
      <c r="Q4945" s="17">
        <v>0</v>
      </c>
      <c r="R4945" s="18" t="s">
        <v>33</v>
      </c>
      <c r="S4945" s="19">
        <v>60</v>
      </c>
      <c r="T4945" s="19">
        <v>220</v>
      </c>
      <c r="U4945" s="19">
        <v>18.181818181818183</v>
      </c>
      <c r="V4945" s="19">
        <v>0</v>
      </c>
      <c r="W4945" s="20">
        <v>4</v>
      </c>
      <c r="X4945" s="21">
        <v>512</v>
      </c>
      <c r="Y4945" s="22" t="s">
        <v>33</v>
      </c>
      <c r="Z4945" s="23" t="s">
        <v>9052</v>
      </c>
      <c r="AA4945" s="24" t="s">
        <v>67</v>
      </c>
      <c r="AB4945" s="14" t="s">
        <v>67</v>
      </c>
      <c r="AC4945" s="14" t="s">
        <v>67</v>
      </c>
      <c r="AD4945" s="25"/>
      <c r="AE4945" s="26"/>
      <c r="AF4945" s="27"/>
    </row>
    <row r="4946" spans="1:32" s="162" customFormat="1" ht="16.5" customHeight="1">
      <c r="A4946" s="13" t="s">
        <v>4804</v>
      </c>
      <c r="B4946" s="13"/>
      <c r="C4946" s="189"/>
      <c r="D4946" s="13"/>
      <c r="E4946" s="14" t="s">
        <v>35</v>
      </c>
      <c r="F4946" s="14" t="s">
        <v>67</v>
      </c>
      <c r="G4946" s="14" t="s">
        <v>67</v>
      </c>
      <c r="H4946" s="15">
        <v>2006</v>
      </c>
      <c r="I4946" s="15">
        <v>1</v>
      </c>
      <c r="J4946" s="15">
        <v>0</v>
      </c>
      <c r="K4946" s="15">
        <v>0</v>
      </c>
      <c r="L4946" s="16" t="s">
        <v>5315</v>
      </c>
      <c r="M4946" s="16"/>
      <c r="N4946" s="16" t="s">
        <v>2570</v>
      </c>
      <c r="O4946" s="17">
        <v>36</v>
      </c>
      <c r="P4946" s="17">
        <v>6132</v>
      </c>
      <c r="Q4946" s="17">
        <v>5</v>
      </c>
      <c r="R4946" s="18" t="s">
        <v>33</v>
      </c>
      <c r="S4946" s="19">
        <v>60</v>
      </c>
      <c r="T4946" s="19">
        <v>110</v>
      </c>
      <c r="U4946" s="19">
        <v>7</v>
      </c>
      <c r="V4946" s="19">
        <v>0</v>
      </c>
      <c r="W4946" s="20">
        <v>0.77</v>
      </c>
      <c r="X4946" s="21">
        <v>263.80200000000002</v>
      </c>
      <c r="Y4946" s="22" t="s">
        <v>33</v>
      </c>
      <c r="Z4946" s="23" t="s">
        <v>9052</v>
      </c>
      <c r="AA4946" s="24" t="s">
        <v>67</v>
      </c>
      <c r="AB4946" s="14" t="s">
        <v>67</v>
      </c>
      <c r="AC4946" s="14" t="s">
        <v>67</v>
      </c>
      <c r="AD4946" s="25"/>
      <c r="AE4946" s="26"/>
      <c r="AF4946" s="27"/>
    </row>
    <row r="4947" spans="1:32" s="162" customFormat="1" ht="16.5" customHeight="1">
      <c r="A4947" s="13" t="s">
        <v>4804</v>
      </c>
      <c r="B4947" s="13"/>
      <c r="C4947" s="189"/>
      <c r="D4947" s="13"/>
      <c r="E4947" s="14" t="s">
        <v>5127</v>
      </c>
      <c r="F4947" s="14" t="s">
        <v>5128</v>
      </c>
      <c r="G4947" s="14" t="s">
        <v>5129</v>
      </c>
      <c r="H4947" s="15">
        <v>2011</v>
      </c>
      <c r="I4947" s="15">
        <v>1</v>
      </c>
      <c r="J4947" s="15">
        <v>0</v>
      </c>
      <c r="K4947" s="15">
        <v>0</v>
      </c>
      <c r="L4947" s="16" t="s">
        <v>5122</v>
      </c>
      <c r="M4947" s="16"/>
      <c r="N4947" s="16" t="s">
        <v>2570</v>
      </c>
      <c r="O4947" s="17">
        <v>120</v>
      </c>
      <c r="P4947" s="17">
        <v>0</v>
      </c>
      <c r="Q4947" s="17">
        <v>0</v>
      </c>
      <c r="R4947" s="18" t="s">
        <v>33</v>
      </c>
      <c r="S4947" s="19">
        <v>60</v>
      </c>
      <c r="T4947" s="19">
        <v>220</v>
      </c>
      <c r="U4947" s="19">
        <v>10</v>
      </c>
      <c r="V4947" s="19">
        <v>0</v>
      </c>
      <c r="W4947" s="20">
        <v>2.2000000000000002</v>
      </c>
      <c r="X4947" s="21">
        <v>264</v>
      </c>
      <c r="Y4947" s="22" t="s">
        <v>33</v>
      </c>
      <c r="Z4947" s="23" t="s">
        <v>62</v>
      </c>
      <c r="AA4947" s="24" t="s">
        <v>67</v>
      </c>
      <c r="AB4947" s="14" t="s">
        <v>67</v>
      </c>
      <c r="AC4947" s="14" t="s">
        <v>67</v>
      </c>
      <c r="AD4947" s="25"/>
      <c r="AE4947" s="26"/>
      <c r="AF4947" s="27"/>
    </row>
    <row r="4948" spans="1:32" s="162" customFormat="1" ht="16.5" customHeight="1">
      <c r="A4948" s="13" t="s">
        <v>4804</v>
      </c>
      <c r="B4948" s="13"/>
      <c r="C4948" s="189"/>
      <c r="D4948" s="13"/>
      <c r="E4948" s="14" t="s">
        <v>5336</v>
      </c>
      <c r="F4948" s="14" t="s">
        <v>5329</v>
      </c>
      <c r="G4948" s="14" t="s">
        <v>5337</v>
      </c>
      <c r="H4948" s="15">
        <v>2019</v>
      </c>
      <c r="I4948" s="15">
        <v>1</v>
      </c>
      <c r="J4948" s="15">
        <v>0</v>
      </c>
      <c r="K4948" s="15">
        <v>0</v>
      </c>
      <c r="L4948" s="16" t="s">
        <v>5315</v>
      </c>
      <c r="M4948" s="16"/>
      <c r="N4948" s="16" t="s">
        <v>2570</v>
      </c>
      <c r="O4948" s="17">
        <v>60</v>
      </c>
      <c r="P4948" s="17">
        <v>0</v>
      </c>
      <c r="Q4948" s="17">
        <v>0</v>
      </c>
      <c r="R4948" s="18" t="s">
        <v>33</v>
      </c>
      <c r="S4948" s="19">
        <v>60</v>
      </c>
      <c r="T4948" s="19">
        <v>220</v>
      </c>
      <c r="U4948" s="19">
        <v>20</v>
      </c>
      <c r="V4948" s="19">
        <v>0</v>
      </c>
      <c r="W4948" s="20">
        <v>4.4000000000000004</v>
      </c>
      <c r="X4948" s="21">
        <v>264</v>
      </c>
      <c r="Y4948" s="22" t="s">
        <v>33</v>
      </c>
      <c r="Z4948" s="23" t="s">
        <v>9049</v>
      </c>
      <c r="AA4948" s="24" t="s">
        <v>67</v>
      </c>
      <c r="AB4948" s="14" t="s">
        <v>67</v>
      </c>
      <c r="AC4948" s="14" t="s">
        <v>67</v>
      </c>
      <c r="AD4948" s="25"/>
      <c r="AE4948" s="26"/>
      <c r="AF4948" s="27"/>
    </row>
    <row r="4949" spans="1:32" s="162" customFormat="1" ht="16.5" customHeight="1">
      <c r="A4949" s="13" t="s">
        <v>4804</v>
      </c>
      <c r="B4949" s="13"/>
      <c r="C4949" s="189"/>
      <c r="D4949" s="13"/>
      <c r="E4949" s="14" t="s">
        <v>5126</v>
      </c>
      <c r="F4949" s="14" t="s">
        <v>67</v>
      </c>
      <c r="G4949" s="14" t="s">
        <v>67</v>
      </c>
      <c r="H4949" s="15">
        <v>2007</v>
      </c>
      <c r="I4949" s="15">
        <v>1</v>
      </c>
      <c r="J4949" s="15">
        <v>0</v>
      </c>
      <c r="K4949" s="15">
        <v>0</v>
      </c>
      <c r="L4949" s="16" t="s">
        <v>5122</v>
      </c>
      <c r="M4949" s="16"/>
      <c r="N4949" s="16" t="s">
        <v>2570</v>
      </c>
      <c r="O4949" s="17">
        <v>240</v>
      </c>
      <c r="P4949" s="17">
        <v>0</v>
      </c>
      <c r="Q4949" s="17">
        <v>0</v>
      </c>
      <c r="R4949" s="18" t="s">
        <v>33</v>
      </c>
      <c r="S4949" s="19">
        <v>60</v>
      </c>
      <c r="T4949" s="19">
        <v>110</v>
      </c>
      <c r="U4949" s="19">
        <v>10</v>
      </c>
      <c r="V4949" s="19">
        <v>0</v>
      </c>
      <c r="W4949" s="20">
        <v>1.1000000000000001</v>
      </c>
      <c r="X4949" s="21">
        <v>264</v>
      </c>
      <c r="Y4949" s="22" t="s">
        <v>33</v>
      </c>
      <c r="Z4949" s="23" t="s">
        <v>9052</v>
      </c>
      <c r="AA4949" s="24" t="s">
        <v>67</v>
      </c>
      <c r="AB4949" s="14" t="s">
        <v>67</v>
      </c>
      <c r="AC4949" s="14" t="s">
        <v>67</v>
      </c>
      <c r="AD4949" s="25"/>
      <c r="AE4949" s="26"/>
      <c r="AF4949" s="27"/>
    </row>
    <row r="4950" spans="1:32" s="162" customFormat="1" ht="16.5" customHeight="1">
      <c r="A4950" s="13" t="s">
        <v>4804</v>
      </c>
      <c r="B4950" s="13"/>
      <c r="C4950" s="189"/>
      <c r="D4950" s="13"/>
      <c r="E4950" s="14" t="s">
        <v>5123</v>
      </c>
      <c r="F4950" s="14" t="s">
        <v>5124</v>
      </c>
      <c r="G4950" s="14" t="s">
        <v>5125</v>
      </c>
      <c r="H4950" s="15">
        <v>2010</v>
      </c>
      <c r="I4950" s="15">
        <v>1</v>
      </c>
      <c r="J4950" s="15">
        <v>0</v>
      </c>
      <c r="K4950" s="15">
        <v>0</v>
      </c>
      <c r="L4950" s="16" t="s">
        <v>5122</v>
      </c>
      <c r="M4950" s="16"/>
      <c r="N4950" s="16" t="s">
        <v>2570</v>
      </c>
      <c r="O4950" s="17">
        <v>121</v>
      </c>
      <c r="P4950" s="17">
        <v>0</v>
      </c>
      <c r="Q4950" s="17">
        <v>0</v>
      </c>
      <c r="R4950" s="18" t="s">
        <v>33</v>
      </c>
      <c r="S4950" s="19">
        <v>60</v>
      </c>
      <c r="T4950" s="19">
        <v>220</v>
      </c>
      <c r="U4950" s="19">
        <v>10</v>
      </c>
      <c r="V4950" s="19">
        <v>0</v>
      </c>
      <c r="W4950" s="20">
        <v>2.2000000000000002</v>
      </c>
      <c r="X4950" s="21">
        <v>266.20000000000005</v>
      </c>
      <c r="Y4950" s="22" t="s">
        <v>33</v>
      </c>
      <c r="Z4950" s="23" t="s">
        <v>62</v>
      </c>
      <c r="AA4950" s="24" t="s">
        <v>67</v>
      </c>
      <c r="AB4950" s="14" t="s">
        <v>67</v>
      </c>
      <c r="AC4950" s="14" t="s">
        <v>67</v>
      </c>
      <c r="AD4950" s="25"/>
      <c r="AE4950" s="26"/>
      <c r="AF4950" s="27"/>
    </row>
    <row r="4951" spans="1:32" s="162" customFormat="1" ht="16.5" customHeight="1">
      <c r="A4951" s="13" t="s">
        <v>4804</v>
      </c>
      <c r="B4951" s="13"/>
      <c r="C4951" s="189"/>
      <c r="D4951" s="13"/>
      <c r="E4951" s="14" t="s">
        <v>1260</v>
      </c>
      <c r="F4951" s="14" t="s">
        <v>67</v>
      </c>
      <c r="G4951" s="14" t="s">
        <v>67</v>
      </c>
      <c r="H4951" s="15">
        <v>2004</v>
      </c>
      <c r="I4951" s="15">
        <v>1</v>
      </c>
      <c r="J4951" s="15">
        <v>0</v>
      </c>
      <c r="K4951" s="15">
        <v>0</v>
      </c>
      <c r="L4951" s="16" t="s">
        <v>2833</v>
      </c>
      <c r="M4951" s="16"/>
      <c r="N4951" s="16" t="s">
        <v>2570</v>
      </c>
      <c r="O4951" s="17">
        <v>360</v>
      </c>
      <c r="P4951" s="17">
        <v>0</v>
      </c>
      <c r="Q4951" s="17">
        <v>0</v>
      </c>
      <c r="R4951" s="18" t="s">
        <v>33</v>
      </c>
      <c r="S4951" s="19">
        <v>60</v>
      </c>
      <c r="T4951" s="19">
        <v>220</v>
      </c>
      <c r="U4951" s="19">
        <v>3.3909090909090911</v>
      </c>
      <c r="V4951" s="19">
        <v>0</v>
      </c>
      <c r="W4951" s="20">
        <v>0.746</v>
      </c>
      <c r="X4951" s="21">
        <v>268.56</v>
      </c>
      <c r="Y4951" s="22" t="s">
        <v>33</v>
      </c>
      <c r="Z4951" s="23" t="s">
        <v>62</v>
      </c>
      <c r="AA4951" s="24" t="s">
        <v>67</v>
      </c>
      <c r="AB4951" s="14" t="s">
        <v>67</v>
      </c>
      <c r="AC4951" s="14" t="s">
        <v>67</v>
      </c>
      <c r="AD4951" s="25"/>
      <c r="AE4951" s="26"/>
      <c r="AF4951" s="27"/>
    </row>
    <row r="4952" spans="1:32" s="162" customFormat="1" ht="16.5" customHeight="1">
      <c r="A4952" s="13" t="s">
        <v>4804</v>
      </c>
      <c r="B4952" s="13"/>
      <c r="C4952" s="189"/>
      <c r="D4952" s="13"/>
      <c r="E4952" s="14" t="s">
        <v>5335</v>
      </c>
      <c r="F4952" s="14" t="s">
        <v>67</v>
      </c>
      <c r="G4952" s="14" t="s">
        <v>67</v>
      </c>
      <c r="H4952" s="15">
        <v>2004</v>
      </c>
      <c r="I4952" s="15">
        <v>1</v>
      </c>
      <c r="J4952" s="15">
        <v>0</v>
      </c>
      <c r="K4952" s="15">
        <v>0</v>
      </c>
      <c r="L4952" s="16" t="s">
        <v>5315</v>
      </c>
      <c r="M4952" s="16"/>
      <c r="N4952" s="16" t="s">
        <v>2570</v>
      </c>
      <c r="O4952" s="17">
        <v>1360</v>
      </c>
      <c r="P4952" s="17">
        <v>0</v>
      </c>
      <c r="Q4952" s="17">
        <v>0</v>
      </c>
      <c r="R4952" s="18" t="s">
        <v>33</v>
      </c>
      <c r="S4952" s="19">
        <v>60</v>
      </c>
      <c r="T4952" s="19">
        <v>110</v>
      </c>
      <c r="U4952" s="19">
        <v>2</v>
      </c>
      <c r="V4952" s="19">
        <v>0</v>
      </c>
      <c r="W4952" s="20">
        <v>0.22</v>
      </c>
      <c r="X4952" s="21">
        <v>299.2</v>
      </c>
      <c r="Y4952" s="22" t="s">
        <v>33</v>
      </c>
      <c r="Z4952" s="23" t="s">
        <v>62</v>
      </c>
      <c r="AA4952" s="24" t="s">
        <v>67</v>
      </c>
      <c r="AB4952" s="14" t="s">
        <v>67</v>
      </c>
      <c r="AC4952" s="14" t="s">
        <v>67</v>
      </c>
      <c r="AD4952" s="25"/>
      <c r="AE4952" s="26"/>
      <c r="AF4952" s="27"/>
    </row>
    <row r="4953" spans="1:32" s="162" customFormat="1" ht="16.5" customHeight="1">
      <c r="A4953" s="13" t="s">
        <v>4804</v>
      </c>
      <c r="B4953" s="13"/>
      <c r="C4953" s="189"/>
      <c r="D4953" s="13"/>
      <c r="E4953" s="14" t="s">
        <v>5328</v>
      </c>
      <c r="F4953" s="14" t="s">
        <v>5329</v>
      </c>
      <c r="G4953" s="14" t="s">
        <v>5330</v>
      </c>
      <c r="H4953" s="15">
        <v>2019</v>
      </c>
      <c r="I4953" s="15">
        <v>1</v>
      </c>
      <c r="J4953" s="15">
        <v>0</v>
      </c>
      <c r="K4953" s="15">
        <v>0</v>
      </c>
      <c r="L4953" s="16" t="s">
        <v>5315</v>
      </c>
      <c r="M4953" s="16"/>
      <c r="N4953" s="16" t="s">
        <v>2570</v>
      </c>
      <c r="O4953" s="17">
        <v>1000</v>
      </c>
      <c r="P4953" s="17">
        <v>0</v>
      </c>
      <c r="Q4953" s="17">
        <v>0</v>
      </c>
      <c r="R4953" s="18" t="s">
        <v>33</v>
      </c>
      <c r="S4953" s="19">
        <v>60</v>
      </c>
      <c r="T4953" s="19">
        <v>110</v>
      </c>
      <c r="U4953" s="19">
        <v>2.7272727272727271</v>
      </c>
      <c r="V4953" s="19">
        <v>0</v>
      </c>
      <c r="W4953" s="20">
        <v>0.3</v>
      </c>
      <c r="X4953" s="21">
        <v>300</v>
      </c>
      <c r="Y4953" s="22" t="s">
        <v>33</v>
      </c>
      <c r="Z4953" s="23" t="s">
        <v>9049</v>
      </c>
      <c r="AA4953" s="24" t="s">
        <v>67</v>
      </c>
      <c r="AB4953" s="14" t="s">
        <v>67</v>
      </c>
      <c r="AC4953" s="14" t="s">
        <v>67</v>
      </c>
      <c r="AD4953" s="25"/>
      <c r="AE4953" s="26"/>
      <c r="AF4953" s="27"/>
    </row>
    <row r="4954" spans="1:32" s="162" customFormat="1" ht="16.5" customHeight="1">
      <c r="A4954" s="13" t="s">
        <v>4804</v>
      </c>
      <c r="B4954" s="13"/>
      <c r="C4954" s="189"/>
      <c r="D4954" s="13"/>
      <c r="E4954" s="14" t="s">
        <v>5331</v>
      </c>
      <c r="F4954" s="14" t="s">
        <v>125</v>
      </c>
      <c r="G4954" s="14" t="s">
        <v>5332</v>
      </c>
      <c r="H4954" s="15">
        <v>2019</v>
      </c>
      <c r="I4954" s="15">
        <v>1</v>
      </c>
      <c r="J4954" s="15">
        <v>0</v>
      </c>
      <c r="K4954" s="15">
        <v>0</v>
      </c>
      <c r="L4954" s="16" t="s">
        <v>5315</v>
      </c>
      <c r="M4954" s="16"/>
      <c r="N4954" s="16" t="s">
        <v>2570</v>
      </c>
      <c r="O4954" s="17">
        <v>1000</v>
      </c>
      <c r="P4954" s="17">
        <v>0</v>
      </c>
      <c r="Q4954" s="17">
        <v>0</v>
      </c>
      <c r="R4954" s="18" t="s">
        <v>33</v>
      </c>
      <c r="S4954" s="19">
        <v>60</v>
      </c>
      <c r="T4954" s="19">
        <v>110</v>
      </c>
      <c r="U4954" s="19">
        <v>2.7272727272727271</v>
      </c>
      <c r="V4954" s="19">
        <v>0</v>
      </c>
      <c r="W4954" s="20">
        <v>0.3</v>
      </c>
      <c r="X4954" s="21">
        <v>300</v>
      </c>
      <c r="Y4954" s="22" t="s">
        <v>33</v>
      </c>
      <c r="Z4954" s="23" t="s">
        <v>9049</v>
      </c>
      <c r="AA4954" s="24" t="s">
        <v>67</v>
      </c>
      <c r="AB4954" s="14" t="s">
        <v>67</v>
      </c>
      <c r="AC4954" s="14" t="s">
        <v>67</v>
      </c>
      <c r="AD4954" s="25"/>
      <c r="AE4954" s="26"/>
      <c r="AF4954" s="27"/>
    </row>
    <row r="4955" spans="1:32" s="162" customFormat="1" ht="16.5" customHeight="1">
      <c r="A4955" s="13" t="s">
        <v>4804</v>
      </c>
      <c r="B4955" s="13"/>
      <c r="C4955" s="189"/>
      <c r="D4955" s="13"/>
      <c r="E4955" s="14" t="s">
        <v>5333</v>
      </c>
      <c r="F4955" s="14" t="s">
        <v>125</v>
      </c>
      <c r="G4955" s="14" t="s">
        <v>5334</v>
      </c>
      <c r="H4955" s="15">
        <v>2019</v>
      </c>
      <c r="I4955" s="15">
        <v>1</v>
      </c>
      <c r="J4955" s="15">
        <v>0</v>
      </c>
      <c r="K4955" s="15">
        <v>0</v>
      </c>
      <c r="L4955" s="16" t="s">
        <v>5315</v>
      </c>
      <c r="M4955" s="16"/>
      <c r="N4955" s="16" t="s">
        <v>2570</v>
      </c>
      <c r="O4955" s="17">
        <v>1000</v>
      </c>
      <c r="P4955" s="17">
        <v>0</v>
      </c>
      <c r="Q4955" s="17">
        <v>0</v>
      </c>
      <c r="R4955" s="18" t="s">
        <v>33</v>
      </c>
      <c r="S4955" s="19">
        <v>60</v>
      </c>
      <c r="T4955" s="19">
        <v>110</v>
      </c>
      <c r="U4955" s="19">
        <v>2.7272727272727271</v>
      </c>
      <c r="V4955" s="19">
        <v>0</v>
      </c>
      <c r="W4955" s="20">
        <v>0.3</v>
      </c>
      <c r="X4955" s="21">
        <v>300</v>
      </c>
      <c r="Y4955" s="22" t="s">
        <v>33</v>
      </c>
      <c r="Z4955" s="23" t="s">
        <v>9049</v>
      </c>
      <c r="AA4955" s="24" t="s">
        <v>67</v>
      </c>
      <c r="AB4955" s="14" t="s">
        <v>67</v>
      </c>
      <c r="AC4955" s="14" t="s">
        <v>67</v>
      </c>
      <c r="AD4955" s="25"/>
      <c r="AE4955" s="26"/>
      <c r="AF4955" s="27"/>
    </row>
    <row r="4956" spans="1:32" s="162" customFormat="1" ht="16.5" customHeight="1">
      <c r="A4956" s="13" t="s">
        <v>4804</v>
      </c>
      <c r="B4956" s="13"/>
      <c r="C4956" s="189"/>
      <c r="D4956" s="13"/>
      <c r="E4956" s="14" t="s">
        <v>4955</v>
      </c>
      <c r="F4956" s="14" t="s">
        <v>67</v>
      </c>
      <c r="G4956" s="14" t="s">
        <v>67</v>
      </c>
      <c r="H4956" s="15">
        <v>2003</v>
      </c>
      <c r="I4956" s="15">
        <v>1</v>
      </c>
      <c r="J4956" s="15">
        <v>0</v>
      </c>
      <c r="K4956" s="15">
        <v>0</v>
      </c>
      <c r="L4956" s="16" t="s">
        <v>5008</v>
      </c>
      <c r="M4956" s="16"/>
      <c r="N4956" s="16" t="s">
        <v>2570</v>
      </c>
      <c r="O4956" s="17">
        <v>1440</v>
      </c>
      <c r="P4956" s="17">
        <v>0</v>
      </c>
      <c r="Q4956" s="17">
        <v>0</v>
      </c>
      <c r="R4956" s="18" t="s">
        <v>33</v>
      </c>
      <c r="S4956" s="19">
        <v>60</v>
      </c>
      <c r="T4956" s="19">
        <v>110</v>
      </c>
      <c r="U4956" s="19">
        <v>2</v>
      </c>
      <c r="V4956" s="19">
        <v>0</v>
      </c>
      <c r="W4956" s="20">
        <v>0.22</v>
      </c>
      <c r="X4956" s="21">
        <v>316.8</v>
      </c>
      <c r="Y4956" s="22" t="s">
        <v>33</v>
      </c>
      <c r="Z4956" s="23" t="s">
        <v>62</v>
      </c>
      <c r="AA4956" s="24" t="s">
        <v>67</v>
      </c>
      <c r="AB4956" s="14" t="s">
        <v>67</v>
      </c>
      <c r="AC4956" s="14" t="s">
        <v>67</v>
      </c>
      <c r="AD4956" s="25"/>
      <c r="AE4956" s="26"/>
      <c r="AF4956" s="27"/>
    </row>
    <row r="4957" spans="1:32" s="162" customFormat="1" ht="16.5" customHeight="1">
      <c r="A4957" s="13" t="s">
        <v>4804</v>
      </c>
      <c r="B4957" s="13"/>
      <c r="C4957" s="189"/>
      <c r="D4957" s="13"/>
      <c r="E4957" s="14" t="s">
        <v>5140</v>
      </c>
      <c r="F4957" s="14" t="s">
        <v>67</v>
      </c>
      <c r="G4957" s="14" t="s">
        <v>67</v>
      </c>
      <c r="H4957" s="15">
        <v>2005</v>
      </c>
      <c r="I4957" s="15">
        <v>1</v>
      </c>
      <c r="J4957" s="15">
        <v>0</v>
      </c>
      <c r="K4957" s="15">
        <v>0</v>
      </c>
      <c r="L4957" s="16" t="s">
        <v>5135</v>
      </c>
      <c r="M4957" s="16"/>
      <c r="N4957" s="16" t="s">
        <v>2570</v>
      </c>
      <c r="O4957" s="17">
        <v>1440</v>
      </c>
      <c r="P4957" s="17">
        <v>0</v>
      </c>
      <c r="Q4957" s="17">
        <v>0</v>
      </c>
      <c r="R4957" s="18" t="s">
        <v>33</v>
      </c>
      <c r="S4957" s="19">
        <v>60</v>
      </c>
      <c r="T4957" s="19">
        <v>110</v>
      </c>
      <c r="U4957" s="19">
        <v>2</v>
      </c>
      <c r="V4957" s="19">
        <v>0</v>
      </c>
      <c r="W4957" s="20">
        <v>0.22</v>
      </c>
      <c r="X4957" s="21">
        <v>316.8</v>
      </c>
      <c r="Y4957" s="22" t="s">
        <v>33</v>
      </c>
      <c r="Z4957" s="23" t="s">
        <v>62</v>
      </c>
      <c r="AA4957" s="24" t="s">
        <v>67</v>
      </c>
      <c r="AB4957" s="14" t="s">
        <v>67</v>
      </c>
      <c r="AC4957" s="14" t="s">
        <v>67</v>
      </c>
      <c r="AD4957" s="25"/>
      <c r="AE4957" s="26"/>
      <c r="AF4957" s="27"/>
    </row>
    <row r="4958" spans="1:32" s="162" customFormat="1" ht="16.5" customHeight="1">
      <c r="A4958" s="13" t="s">
        <v>4804</v>
      </c>
      <c r="B4958" s="13"/>
      <c r="C4958" s="189"/>
      <c r="D4958" s="13"/>
      <c r="E4958" s="14" t="s">
        <v>5042</v>
      </c>
      <c r="F4958" s="14" t="s">
        <v>102</v>
      </c>
      <c r="G4958" s="14" t="s">
        <v>5043</v>
      </c>
      <c r="H4958" s="15">
        <v>2010</v>
      </c>
      <c r="I4958" s="15">
        <v>1</v>
      </c>
      <c r="J4958" s="15">
        <v>0</v>
      </c>
      <c r="K4958" s="15">
        <v>0</v>
      </c>
      <c r="L4958" s="16" t="s">
        <v>5028</v>
      </c>
      <c r="M4958" s="16"/>
      <c r="N4958" s="16" t="s">
        <v>2570</v>
      </c>
      <c r="O4958" s="17">
        <v>720</v>
      </c>
      <c r="P4958" s="17">
        <v>0</v>
      </c>
      <c r="Q4958" s="17">
        <v>0</v>
      </c>
      <c r="R4958" s="18" t="s">
        <v>33</v>
      </c>
      <c r="S4958" s="19">
        <v>60</v>
      </c>
      <c r="T4958" s="19">
        <v>110</v>
      </c>
      <c r="U4958" s="19">
        <v>4</v>
      </c>
      <c r="V4958" s="19">
        <v>0</v>
      </c>
      <c r="W4958" s="20">
        <v>0.44</v>
      </c>
      <c r="X4958" s="21">
        <v>316.8</v>
      </c>
      <c r="Y4958" s="22" t="s">
        <v>33</v>
      </c>
      <c r="Z4958" s="23" t="s">
        <v>62</v>
      </c>
      <c r="AA4958" s="24" t="s">
        <v>67</v>
      </c>
      <c r="AB4958" s="14" t="s">
        <v>67</v>
      </c>
      <c r="AC4958" s="14" t="s">
        <v>67</v>
      </c>
      <c r="AD4958" s="25"/>
      <c r="AE4958" s="26"/>
      <c r="AF4958" s="27"/>
    </row>
    <row r="4959" spans="1:32" s="162" customFormat="1" ht="16.5" customHeight="1">
      <c r="A4959" s="13" t="s">
        <v>4804</v>
      </c>
      <c r="B4959" s="13"/>
      <c r="C4959" s="189"/>
      <c r="D4959" s="13"/>
      <c r="E4959" s="14" t="s">
        <v>5044</v>
      </c>
      <c r="F4959" s="14" t="s">
        <v>2262</v>
      </c>
      <c r="G4959" s="14" t="s">
        <v>5045</v>
      </c>
      <c r="H4959" s="15">
        <v>2010</v>
      </c>
      <c r="I4959" s="15">
        <v>1</v>
      </c>
      <c r="J4959" s="15">
        <v>0</v>
      </c>
      <c r="K4959" s="15">
        <v>0</v>
      </c>
      <c r="L4959" s="16" t="s">
        <v>5028</v>
      </c>
      <c r="M4959" s="16"/>
      <c r="N4959" s="16" t="s">
        <v>2570</v>
      </c>
      <c r="O4959" s="17">
        <v>720</v>
      </c>
      <c r="P4959" s="17">
        <v>0</v>
      </c>
      <c r="Q4959" s="17">
        <v>0</v>
      </c>
      <c r="R4959" s="18" t="s">
        <v>33</v>
      </c>
      <c r="S4959" s="19">
        <v>60</v>
      </c>
      <c r="T4959" s="19">
        <v>110</v>
      </c>
      <c r="U4959" s="19">
        <v>4</v>
      </c>
      <c r="V4959" s="19">
        <v>0</v>
      </c>
      <c r="W4959" s="20">
        <v>0.44</v>
      </c>
      <c r="X4959" s="21">
        <v>316.8</v>
      </c>
      <c r="Y4959" s="22" t="s">
        <v>33</v>
      </c>
      <c r="Z4959" s="23" t="s">
        <v>62</v>
      </c>
      <c r="AA4959" s="24" t="s">
        <v>67</v>
      </c>
      <c r="AB4959" s="14" t="s">
        <v>67</v>
      </c>
      <c r="AC4959" s="14" t="s">
        <v>67</v>
      </c>
      <c r="AD4959" s="25"/>
      <c r="AE4959" s="26"/>
      <c r="AF4959" s="27"/>
    </row>
    <row r="4960" spans="1:32" s="162" customFormat="1" ht="16.5" customHeight="1">
      <c r="A4960" s="13" t="s">
        <v>4804</v>
      </c>
      <c r="B4960" s="13"/>
      <c r="C4960" s="189"/>
      <c r="D4960" s="13"/>
      <c r="E4960" s="14" t="s">
        <v>5196</v>
      </c>
      <c r="F4960" s="14" t="s">
        <v>1711</v>
      </c>
      <c r="G4960" s="14" t="s">
        <v>5197</v>
      </c>
      <c r="H4960" s="15">
        <v>2011</v>
      </c>
      <c r="I4960" s="15">
        <v>1</v>
      </c>
      <c r="J4960" s="15">
        <v>0</v>
      </c>
      <c r="K4960" s="15">
        <v>0</v>
      </c>
      <c r="L4960" s="16" t="s">
        <v>5192</v>
      </c>
      <c r="M4960" s="16"/>
      <c r="N4960" s="16" t="s">
        <v>2570</v>
      </c>
      <c r="O4960" s="17">
        <v>144</v>
      </c>
      <c r="P4960" s="17">
        <v>0</v>
      </c>
      <c r="Q4960" s="17">
        <v>0</v>
      </c>
      <c r="R4960" s="18" t="s">
        <v>33</v>
      </c>
      <c r="S4960" s="19">
        <v>60</v>
      </c>
      <c r="T4960" s="19">
        <v>220</v>
      </c>
      <c r="U4960" s="19">
        <v>10</v>
      </c>
      <c r="V4960" s="19">
        <v>0</v>
      </c>
      <c r="W4960" s="20">
        <v>2.2000000000000002</v>
      </c>
      <c r="X4960" s="21">
        <v>316.8</v>
      </c>
      <c r="Y4960" s="22" t="s">
        <v>33</v>
      </c>
      <c r="Z4960" s="23" t="s">
        <v>9049</v>
      </c>
      <c r="AA4960" s="24" t="s">
        <v>67</v>
      </c>
      <c r="AB4960" s="14" t="s">
        <v>67</v>
      </c>
      <c r="AC4960" s="14" t="s">
        <v>67</v>
      </c>
      <c r="AD4960" s="25"/>
      <c r="AE4960" s="26"/>
      <c r="AF4960" s="27"/>
    </row>
    <row r="4961" spans="1:32" s="162" customFormat="1" ht="16.5" customHeight="1">
      <c r="A4961" s="13" t="s">
        <v>4804</v>
      </c>
      <c r="B4961" s="13"/>
      <c r="C4961" s="189"/>
      <c r="D4961" s="13"/>
      <c r="E4961" s="14" t="s">
        <v>987</v>
      </c>
      <c r="F4961" s="14" t="s">
        <v>67</v>
      </c>
      <c r="G4961" s="14" t="s">
        <v>67</v>
      </c>
      <c r="H4961" s="15">
        <v>2006</v>
      </c>
      <c r="I4961" s="15">
        <v>1</v>
      </c>
      <c r="J4961" s="15">
        <v>0</v>
      </c>
      <c r="K4961" s="15">
        <v>0</v>
      </c>
      <c r="L4961" s="16" t="s">
        <v>5135</v>
      </c>
      <c r="M4961" s="16"/>
      <c r="N4961" s="16" t="s">
        <v>2570</v>
      </c>
      <c r="O4961" s="17">
        <v>1440</v>
      </c>
      <c r="P4961" s="17">
        <v>0</v>
      </c>
      <c r="Q4961" s="17">
        <v>0</v>
      </c>
      <c r="R4961" s="18" t="s">
        <v>33</v>
      </c>
      <c r="S4961" s="19">
        <v>60</v>
      </c>
      <c r="T4961" s="19">
        <v>110</v>
      </c>
      <c r="U4961" s="19">
        <v>2</v>
      </c>
      <c r="V4961" s="19">
        <v>0</v>
      </c>
      <c r="W4961" s="20">
        <v>0.22</v>
      </c>
      <c r="X4961" s="21">
        <v>316.8</v>
      </c>
      <c r="Y4961" s="22" t="s">
        <v>33</v>
      </c>
      <c r="Z4961" s="23" t="s">
        <v>9052</v>
      </c>
      <c r="AA4961" s="24" t="s">
        <v>67</v>
      </c>
      <c r="AB4961" s="14" t="s">
        <v>67</v>
      </c>
      <c r="AC4961" s="14" t="s">
        <v>67</v>
      </c>
      <c r="AD4961" s="25"/>
      <c r="AE4961" s="26"/>
      <c r="AF4961" s="27"/>
    </row>
    <row r="4962" spans="1:32" s="162" customFormat="1" ht="16.5" customHeight="1">
      <c r="A4962" s="13" t="s">
        <v>4804</v>
      </c>
      <c r="B4962" s="13"/>
      <c r="C4962" s="189"/>
      <c r="D4962" s="13"/>
      <c r="E4962" s="14" t="s">
        <v>35</v>
      </c>
      <c r="F4962" s="14" t="s">
        <v>67</v>
      </c>
      <c r="G4962" s="14" t="s">
        <v>67</v>
      </c>
      <c r="H4962" s="15">
        <v>2004</v>
      </c>
      <c r="I4962" s="15">
        <v>1</v>
      </c>
      <c r="J4962" s="15">
        <v>0</v>
      </c>
      <c r="K4962" s="15">
        <v>0</v>
      </c>
      <c r="L4962" s="16" t="s">
        <v>5028</v>
      </c>
      <c r="M4962" s="16"/>
      <c r="N4962" s="16" t="s">
        <v>2570</v>
      </c>
      <c r="O4962" s="17">
        <v>720</v>
      </c>
      <c r="P4962" s="17">
        <v>0</v>
      </c>
      <c r="Q4962" s="17">
        <v>0</v>
      </c>
      <c r="R4962" s="18" t="s">
        <v>33</v>
      </c>
      <c r="S4962" s="19">
        <v>60</v>
      </c>
      <c r="T4962" s="19">
        <v>110</v>
      </c>
      <c r="U4962" s="19">
        <v>4</v>
      </c>
      <c r="V4962" s="19">
        <v>0</v>
      </c>
      <c r="W4962" s="20">
        <v>0.44</v>
      </c>
      <c r="X4962" s="21">
        <v>316.8</v>
      </c>
      <c r="Y4962" s="22" t="s">
        <v>33</v>
      </c>
      <c r="Z4962" s="23" t="s">
        <v>9052</v>
      </c>
      <c r="AA4962" s="24" t="s">
        <v>67</v>
      </c>
      <c r="AB4962" s="14" t="s">
        <v>67</v>
      </c>
      <c r="AC4962" s="14" t="s">
        <v>67</v>
      </c>
      <c r="AD4962" s="25"/>
      <c r="AE4962" s="26"/>
      <c r="AF4962" s="27"/>
    </row>
    <row r="4963" spans="1:32" s="162" customFormat="1" ht="16.5" customHeight="1">
      <c r="A4963" s="13" t="s">
        <v>4804</v>
      </c>
      <c r="B4963" s="13"/>
      <c r="C4963" s="189"/>
      <c r="D4963" s="13"/>
      <c r="E4963" s="14" t="s">
        <v>35</v>
      </c>
      <c r="F4963" s="14" t="s">
        <v>67</v>
      </c>
      <c r="G4963" s="14" t="s">
        <v>67</v>
      </c>
      <c r="H4963" s="15">
        <v>2005</v>
      </c>
      <c r="I4963" s="15">
        <v>1</v>
      </c>
      <c r="J4963" s="15">
        <v>0</v>
      </c>
      <c r="K4963" s="15">
        <v>0</v>
      </c>
      <c r="L4963" s="16" t="s">
        <v>5028</v>
      </c>
      <c r="M4963" s="16"/>
      <c r="N4963" s="16" t="s">
        <v>2570</v>
      </c>
      <c r="O4963" s="17">
        <v>720</v>
      </c>
      <c r="P4963" s="17">
        <v>0</v>
      </c>
      <c r="Q4963" s="17">
        <v>0</v>
      </c>
      <c r="R4963" s="18" t="s">
        <v>33</v>
      </c>
      <c r="S4963" s="19">
        <v>60</v>
      </c>
      <c r="T4963" s="19">
        <v>110</v>
      </c>
      <c r="U4963" s="19">
        <v>4</v>
      </c>
      <c r="V4963" s="19">
        <v>0</v>
      </c>
      <c r="W4963" s="20">
        <v>0.44</v>
      </c>
      <c r="X4963" s="21">
        <v>316.8</v>
      </c>
      <c r="Y4963" s="22" t="s">
        <v>33</v>
      </c>
      <c r="Z4963" s="23" t="s">
        <v>9052</v>
      </c>
      <c r="AA4963" s="24" t="s">
        <v>67</v>
      </c>
      <c r="AB4963" s="14" t="s">
        <v>67</v>
      </c>
      <c r="AC4963" s="14" t="s">
        <v>67</v>
      </c>
      <c r="AD4963" s="25"/>
      <c r="AE4963" s="26"/>
      <c r="AF4963" s="27"/>
    </row>
    <row r="4964" spans="1:32" s="162" customFormat="1" ht="16.5" customHeight="1">
      <c r="A4964" s="13" t="s">
        <v>4804</v>
      </c>
      <c r="B4964" s="13"/>
      <c r="C4964" s="189"/>
      <c r="D4964" s="13"/>
      <c r="E4964" s="14" t="s">
        <v>35</v>
      </c>
      <c r="F4964" s="14" t="s">
        <v>67</v>
      </c>
      <c r="G4964" s="14" t="s">
        <v>67</v>
      </c>
      <c r="H4964" s="15">
        <v>2007</v>
      </c>
      <c r="I4964" s="15">
        <v>1</v>
      </c>
      <c r="J4964" s="15">
        <v>0</v>
      </c>
      <c r="K4964" s="15">
        <v>0</v>
      </c>
      <c r="L4964" s="16" t="s">
        <v>5028</v>
      </c>
      <c r="M4964" s="16"/>
      <c r="N4964" s="16" t="s">
        <v>2570</v>
      </c>
      <c r="O4964" s="17">
        <v>720</v>
      </c>
      <c r="P4964" s="17">
        <v>0</v>
      </c>
      <c r="Q4964" s="17">
        <v>0</v>
      </c>
      <c r="R4964" s="18" t="s">
        <v>33</v>
      </c>
      <c r="S4964" s="19">
        <v>60</v>
      </c>
      <c r="T4964" s="19">
        <v>110</v>
      </c>
      <c r="U4964" s="19">
        <v>4</v>
      </c>
      <c r="V4964" s="19">
        <v>0</v>
      </c>
      <c r="W4964" s="20">
        <v>0.44</v>
      </c>
      <c r="X4964" s="21">
        <v>316.8</v>
      </c>
      <c r="Y4964" s="22" t="s">
        <v>33</v>
      </c>
      <c r="Z4964" s="23" t="s">
        <v>9052</v>
      </c>
      <c r="AA4964" s="24" t="s">
        <v>67</v>
      </c>
      <c r="AB4964" s="14" t="s">
        <v>67</v>
      </c>
      <c r="AC4964" s="14" t="s">
        <v>67</v>
      </c>
      <c r="AD4964" s="25"/>
      <c r="AE4964" s="26"/>
      <c r="AF4964" s="27"/>
    </row>
    <row r="4965" spans="1:32" s="162" customFormat="1" ht="16.5" customHeight="1">
      <c r="A4965" s="13" t="s">
        <v>4804</v>
      </c>
      <c r="B4965" s="13"/>
      <c r="C4965" s="189"/>
      <c r="D4965" s="13"/>
      <c r="E4965" s="14" t="s">
        <v>35</v>
      </c>
      <c r="F4965" s="14" t="s">
        <v>67</v>
      </c>
      <c r="G4965" s="14" t="s">
        <v>67</v>
      </c>
      <c r="H4965" s="15">
        <v>2007</v>
      </c>
      <c r="I4965" s="15">
        <v>1</v>
      </c>
      <c r="J4965" s="15">
        <v>0</v>
      </c>
      <c r="K4965" s="15">
        <v>0</v>
      </c>
      <c r="L4965" s="16" t="s">
        <v>5028</v>
      </c>
      <c r="M4965" s="16"/>
      <c r="N4965" s="16" t="s">
        <v>2570</v>
      </c>
      <c r="O4965" s="17">
        <v>720</v>
      </c>
      <c r="P4965" s="17">
        <v>0</v>
      </c>
      <c r="Q4965" s="17">
        <v>0</v>
      </c>
      <c r="R4965" s="18" t="s">
        <v>33</v>
      </c>
      <c r="S4965" s="19">
        <v>60</v>
      </c>
      <c r="T4965" s="19">
        <v>110</v>
      </c>
      <c r="U4965" s="19">
        <v>4</v>
      </c>
      <c r="V4965" s="19">
        <v>0</v>
      </c>
      <c r="W4965" s="20">
        <v>0.44</v>
      </c>
      <c r="X4965" s="21">
        <v>316.8</v>
      </c>
      <c r="Y4965" s="22" t="s">
        <v>33</v>
      </c>
      <c r="Z4965" s="23" t="s">
        <v>9052</v>
      </c>
      <c r="AA4965" s="24" t="s">
        <v>67</v>
      </c>
      <c r="AB4965" s="14" t="s">
        <v>67</v>
      </c>
      <c r="AC4965" s="14" t="s">
        <v>67</v>
      </c>
      <c r="AD4965" s="25"/>
      <c r="AE4965" s="26"/>
      <c r="AF4965" s="27"/>
    </row>
    <row r="4966" spans="1:32" s="162" customFormat="1" ht="16.5" customHeight="1">
      <c r="A4966" s="13" t="s">
        <v>4804</v>
      </c>
      <c r="B4966" s="13"/>
      <c r="C4966" s="189"/>
      <c r="D4966" s="13"/>
      <c r="E4966" s="14" t="s">
        <v>37</v>
      </c>
      <c r="F4966" s="14" t="s">
        <v>125</v>
      </c>
      <c r="G4966" s="14" t="s">
        <v>9060</v>
      </c>
      <c r="H4966" s="15">
        <v>2006</v>
      </c>
      <c r="I4966" s="15">
        <v>1</v>
      </c>
      <c r="J4966" s="15">
        <v>0</v>
      </c>
      <c r="K4966" s="15">
        <v>0</v>
      </c>
      <c r="L4966" s="16" t="s">
        <v>5067</v>
      </c>
      <c r="M4966" s="16"/>
      <c r="N4966" s="16" t="s">
        <v>2570</v>
      </c>
      <c r="O4966" s="17">
        <v>720</v>
      </c>
      <c r="P4966" s="17">
        <v>0</v>
      </c>
      <c r="Q4966" s="17">
        <v>0</v>
      </c>
      <c r="R4966" s="18" t="s">
        <v>33</v>
      </c>
      <c r="S4966" s="19">
        <v>60</v>
      </c>
      <c r="T4966" s="19">
        <v>110</v>
      </c>
      <c r="U4966" s="19">
        <v>4</v>
      </c>
      <c r="V4966" s="19">
        <v>0</v>
      </c>
      <c r="W4966" s="20">
        <v>0.44</v>
      </c>
      <c r="X4966" s="21">
        <v>316.8</v>
      </c>
      <c r="Y4966" s="22" t="s">
        <v>33</v>
      </c>
      <c r="Z4966" s="23" t="s">
        <v>9052</v>
      </c>
      <c r="AA4966" s="24" t="s">
        <v>67</v>
      </c>
      <c r="AB4966" s="14" t="s">
        <v>67</v>
      </c>
      <c r="AC4966" s="14" t="s">
        <v>67</v>
      </c>
      <c r="AD4966" s="25"/>
      <c r="AE4966" s="26"/>
      <c r="AF4966" s="27"/>
    </row>
    <row r="4967" spans="1:32" s="162" customFormat="1" ht="16.5" customHeight="1">
      <c r="A4967" s="13" t="s">
        <v>4804</v>
      </c>
      <c r="B4967" s="13"/>
      <c r="C4967" s="189"/>
      <c r="D4967" s="13"/>
      <c r="E4967" s="14" t="s">
        <v>37</v>
      </c>
      <c r="F4967" s="14" t="s">
        <v>125</v>
      </c>
      <c r="G4967" s="14" t="s">
        <v>4014</v>
      </c>
      <c r="H4967" s="15">
        <v>2006</v>
      </c>
      <c r="I4967" s="15">
        <v>1</v>
      </c>
      <c r="J4967" s="15">
        <v>0</v>
      </c>
      <c r="K4967" s="15">
        <v>0</v>
      </c>
      <c r="L4967" s="16" t="s">
        <v>5028</v>
      </c>
      <c r="M4967" s="16"/>
      <c r="N4967" s="16" t="s">
        <v>2570</v>
      </c>
      <c r="O4967" s="17">
        <v>720</v>
      </c>
      <c r="P4967" s="17">
        <v>0</v>
      </c>
      <c r="Q4967" s="17">
        <v>0</v>
      </c>
      <c r="R4967" s="18" t="s">
        <v>33</v>
      </c>
      <c r="S4967" s="19">
        <v>60</v>
      </c>
      <c r="T4967" s="19">
        <v>110</v>
      </c>
      <c r="U4967" s="19">
        <v>4</v>
      </c>
      <c r="V4967" s="19">
        <v>0</v>
      </c>
      <c r="W4967" s="20">
        <v>0.44</v>
      </c>
      <c r="X4967" s="21">
        <v>316.8</v>
      </c>
      <c r="Y4967" s="22" t="s">
        <v>33</v>
      </c>
      <c r="Z4967" s="23" t="s">
        <v>9052</v>
      </c>
      <c r="AA4967" s="24" t="s">
        <v>67</v>
      </c>
      <c r="AB4967" s="14" t="s">
        <v>67</v>
      </c>
      <c r="AC4967" s="14" t="s">
        <v>67</v>
      </c>
      <c r="AD4967" s="25"/>
      <c r="AE4967" s="26"/>
      <c r="AF4967" s="27"/>
    </row>
    <row r="4968" spans="1:32" s="162" customFormat="1" ht="16.5" customHeight="1">
      <c r="A4968" s="13" t="s">
        <v>4804</v>
      </c>
      <c r="B4968" s="13"/>
      <c r="C4968" s="189"/>
      <c r="D4968" s="13"/>
      <c r="E4968" s="14" t="s">
        <v>5046</v>
      </c>
      <c r="F4968" s="14" t="s">
        <v>67</v>
      </c>
      <c r="G4968" s="14" t="s">
        <v>67</v>
      </c>
      <c r="H4968" s="15">
        <v>2018</v>
      </c>
      <c r="I4968" s="15">
        <v>1</v>
      </c>
      <c r="J4968" s="15">
        <v>0</v>
      </c>
      <c r="K4968" s="15">
        <v>0</v>
      </c>
      <c r="L4968" s="16" t="s">
        <v>5028</v>
      </c>
      <c r="M4968" s="16"/>
      <c r="N4968" s="16" t="s">
        <v>2570</v>
      </c>
      <c r="O4968" s="17">
        <v>720</v>
      </c>
      <c r="P4968" s="17">
        <v>0</v>
      </c>
      <c r="Q4968" s="17">
        <v>0</v>
      </c>
      <c r="R4968" s="18" t="s">
        <v>33</v>
      </c>
      <c r="S4968" s="19">
        <v>60</v>
      </c>
      <c r="T4968" s="19">
        <v>110</v>
      </c>
      <c r="U4968" s="19">
        <v>4</v>
      </c>
      <c r="V4968" s="19">
        <v>0</v>
      </c>
      <c r="W4968" s="20">
        <v>0.44</v>
      </c>
      <c r="X4968" s="21">
        <v>316.8</v>
      </c>
      <c r="Y4968" s="22" t="s">
        <v>33</v>
      </c>
      <c r="Z4968" s="23" t="s">
        <v>9052</v>
      </c>
      <c r="AA4968" s="24" t="s">
        <v>67</v>
      </c>
      <c r="AB4968" s="14" t="s">
        <v>67</v>
      </c>
      <c r="AC4968" s="14" t="s">
        <v>67</v>
      </c>
      <c r="AD4968" s="25"/>
      <c r="AE4968" s="26"/>
      <c r="AF4968" s="27"/>
    </row>
    <row r="4969" spans="1:32" s="162" customFormat="1" ht="16.5" customHeight="1">
      <c r="A4969" s="13" t="s">
        <v>4804</v>
      </c>
      <c r="B4969" s="13"/>
      <c r="C4969" s="189"/>
      <c r="D4969" s="13"/>
      <c r="E4969" s="14" t="s">
        <v>5047</v>
      </c>
      <c r="F4969" s="14" t="s">
        <v>67</v>
      </c>
      <c r="G4969" s="14" t="s">
        <v>67</v>
      </c>
      <c r="H4969" s="15">
        <v>2018</v>
      </c>
      <c r="I4969" s="15">
        <v>1</v>
      </c>
      <c r="J4969" s="15">
        <v>0</v>
      </c>
      <c r="K4969" s="15">
        <v>0</v>
      </c>
      <c r="L4969" s="16" t="s">
        <v>5028</v>
      </c>
      <c r="M4969" s="16"/>
      <c r="N4969" s="16" t="s">
        <v>2570</v>
      </c>
      <c r="O4969" s="17">
        <v>720</v>
      </c>
      <c r="P4969" s="17">
        <v>0</v>
      </c>
      <c r="Q4969" s="17">
        <v>0</v>
      </c>
      <c r="R4969" s="18" t="s">
        <v>33</v>
      </c>
      <c r="S4969" s="19">
        <v>60</v>
      </c>
      <c r="T4969" s="19">
        <v>110</v>
      </c>
      <c r="U4969" s="19">
        <v>4</v>
      </c>
      <c r="V4969" s="19">
        <v>0</v>
      </c>
      <c r="W4969" s="20">
        <v>0.44</v>
      </c>
      <c r="X4969" s="21">
        <v>316.8</v>
      </c>
      <c r="Y4969" s="22" t="s">
        <v>33</v>
      </c>
      <c r="Z4969" s="23" t="s">
        <v>9052</v>
      </c>
      <c r="AA4969" s="24" t="s">
        <v>67</v>
      </c>
      <c r="AB4969" s="14" t="s">
        <v>67</v>
      </c>
      <c r="AC4969" s="14" t="s">
        <v>67</v>
      </c>
      <c r="AD4969" s="25"/>
      <c r="AE4969" s="26"/>
      <c r="AF4969" s="27"/>
    </row>
    <row r="4970" spans="1:32" s="162" customFormat="1" ht="16.5" customHeight="1">
      <c r="A4970" s="13" t="s">
        <v>4804</v>
      </c>
      <c r="B4970" s="13"/>
      <c r="C4970" s="189"/>
      <c r="D4970" s="13"/>
      <c r="E4970" s="14" t="s">
        <v>5041</v>
      </c>
      <c r="F4970" s="14" t="s">
        <v>67</v>
      </c>
      <c r="G4970" s="14" t="s">
        <v>67</v>
      </c>
      <c r="H4970" s="15">
        <v>2009</v>
      </c>
      <c r="I4970" s="15">
        <v>1</v>
      </c>
      <c r="J4970" s="15">
        <v>0</v>
      </c>
      <c r="K4970" s="15">
        <v>0</v>
      </c>
      <c r="L4970" s="16" t="s">
        <v>5028</v>
      </c>
      <c r="M4970" s="16"/>
      <c r="N4970" s="16" t="s">
        <v>2570</v>
      </c>
      <c r="O4970" s="17">
        <v>720</v>
      </c>
      <c r="P4970" s="17">
        <v>0</v>
      </c>
      <c r="Q4970" s="17">
        <v>0</v>
      </c>
      <c r="R4970" s="18" t="s">
        <v>33</v>
      </c>
      <c r="S4970" s="19">
        <v>60</v>
      </c>
      <c r="T4970" s="19">
        <v>110</v>
      </c>
      <c r="U4970" s="19">
        <v>4</v>
      </c>
      <c r="V4970" s="19">
        <v>0</v>
      </c>
      <c r="W4970" s="20">
        <v>0.44</v>
      </c>
      <c r="X4970" s="21">
        <v>316.8</v>
      </c>
      <c r="Y4970" s="22" t="s">
        <v>33</v>
      </c>
      <c r="Z4970" s="23" t="s">
        <v>9063</v>
      </c>
      <c r="AA4970" s="24" t="s">
        <v>67</v>
      </c>
      <c r="AB4970" s="14" t="s">
        <v>67</v>
      </c>
      <c r="AC4970" s="14" t="s">
        <v>67</v>
      </c>
      <c r="AD4970" s="25"/>
      <c r="AE4970" s="26"/>
      <c r="AF4970" s="27"/>
    </row>
    <row r="4971" spans="1:32" s="162" customFormat="1" ht="16.5" customHeight="1">
      <c r="A4971" s="13" t="s">
        <v>4804</v>
      </c>
      <c r="B4971" s="13"/>
      <c r="C4971" s="189"/>
      <c r="D4971" s="13"/>
      <c r="E4971" s="14" t="s">
        <v>5257</v>
      </c>
      <c r="F4971" s="14" t="s">
        <v>5258</v>
      </c>
      <c r="G4971" s="14" t="s">
        <v>5259</v>
      </c>
      <c r="H4971" s="15">
        <v>2012</v>
      </c>
      <c r="I4971" s="15">
        <v>3</v>
      </c>
      <c r="J4971" s="15">
        <v>0</v>
      </c>
      <c r="K4971" s="15">
        <v>0</v>
      </c>
      <c r="L4971" s="16" t="s">
        <v>2833</v>
      </c>
      <c r="M4971" s="16"/>
      <c r="N4971" s="16" t="s">
        <v>2570</v>
      </c>
      <c r="O4971" s="17">
        <v>1460</v>
      </c>
      <c r="P4971" s="17">
        <v>0</v>
      </c>
      <c r="Q4971" s="17">
        <v>0</v>
      </c>
      <c r="R4971" s="18" t="s">
        <v>33</v>
      </c>
      <c r="S4971" s="19">
        <v>60</v>
      </c>
      <c r="T4971" s="19">
        <v>110</v>
      </c>
      <c r="U4971" s="19">
        <v>2</v>
      </c>
      <c r="V4971" s="19">
        <v>0</v>
      </c>
      <c r="W4971" s="20">
        <v>0.22</v>
      </c>
      <c r="X4971" s="21">
        <v>963.59999999999991</v>
      </c>
      <c r="Y4971" s="22" t="s">
        <v>33</v>
      </c>
      <c r="Z4971" s="23" t="s">
        <v>62</v>
      </c>
      <c r="AA4971" s="24" t="s">
        <v>67</v>
      </c>
      <c r="AB4971" s="14" t="s">
        <v>67</v>
      </c>
      <c r="AC4971" s="14" t="s">
        <v>67</v>
      </c>
      <c r="AD4971" s="25"/>
      <c r="AE4971" s="26"/>
      <c r="AF4971" s="27"/>
    </row>
    <row r="4972" spans="1:32" s="162" customFormat="1" ht="16.5" customHeight="1">
      <c r="A4972" s="13" t="s">
        <v>4804</v>
      </c>
      <c r="B4972" s="13"/>
      <c r="C4972" s="189"/>
      <c r="D4972" s="13"/>
      <c r="E4972" s="14" t="s">
        <v>1175</v>
      </c>
      <c r="F4972" s="14" t="s">
        <v>4806</v>
      </c>
      <c r="G4972" s="14" t="s">
        <v>67</v>
      </c>
      <c r="H4972" s="15">
        <v>2015</v>
      </c>
      <c r="I4972" s="15">
        <v>7</v>
      </c>
      <c r="J4972" s="15">
        <v>0</v>
      </c>
      <c r="K4972" s="15">
        <v>0</v>
      </c>
      <c r="L4972" s="16" t="s">
        <v>4805</v>
      </c>
      <c r="M4972" s="16"/>
      <c r="N4972" s="16" t="s">
        <v>2570</v>
      </c>
      <c r="O4972" s="17">
        <v>365</v>
      </c>
      <c r="P4972" s="17">
        <v>0</v>
      </c>
      <c r="Q4972" s="17">
        <v>0</v>
      </c>
      <c r="R4972" s="18" t="s">
        <v>33</v>
      </c>
      <c r="S4972" s="19">
        <v>60</v>
      </c>
      <c r="T4972" s="19">
        <v>110</v>
      </c>
      <c r="U4972" s="19">
        <v>8</v>
      </c>
      <c r="V4972" s="19">
        <v>0</v>
      </c>
      <c r="W4972" s="20">
        <v>0.88</v>
      </c>
      <c r="X4972" s="21">
        <v>2248.4</v>
      </c>
      <c r="Y4972" s="22" t="s">
        <v>33</v>
      </c>
      <c r="Z4972" s="23" t="s">
        <v>62</v>
      </c>
      <c r="AA4972" s="24" t="s">
        <v>67</v>
      </c>
      <c r="AB4972" s="14" t="s">
        <v>67</v>
      </c>
      <c r="AC4972" s="14" t="s">
        <v>67</v>
      </c>
      <c r="AD4972" s="25"/>
      <c r="AE4972" s="26"/>
      <c r="AF4972" s="27"/>
    </row>
    <row r="4973" spans="1:32" s="162" customFormat="1" ht="16.5" customHeight="1">
      <c r="A4973" s="13" t="s">
        <v>4804</v>
      </c>
      <c r="B4973" s="13"/>
      <c r="C4973" s="189"/>
      <c r="D4973" s="13"/>
      <c r="E4973" s="14" t="s">
        <v>35</v>
      </c>
      <c r="F4973" s="14" t="s">
        <v>67</v>
      </c>
      <c r="G4973" s="14" t="s">
        <v>67</v>
      </c>
      <c r="H4973" s="15">
        <v>2012</v>
      </c>
      <c r="I4973" s="15">
        <v>1</v>
      </c>
      <c r="J4973" s="15">
        <v>0</v>
      </c>
      <c r="K4973" s="15">
        <v>0</v>
      </c>
      <c r="L4973" s="16" t="s">
        <v>4862</v>
      </c>
      <c r="M4973" s="16"/>
      <c r="N4973" s="16" t="s">
        <v>2570</v>
      </c>
      <c r="O4973" s="17">
        <v>144</v>
      </c>
      <c r="P4973" s="17">
        <v>6132</v>
      </c>
      <c r="Q4973" s="17">
        <v>5</v>
      </c>
      <c r="R4973" s="18" t="s">
        <v>33</v>
      </c>
      <c r="S4973" s="19">
        <v>60</v>
      </c>
      <c r="T4973" s="19">
        <v>110</v>
      </c>
      <c r="U4973" s="19">
        <v>7</v>
      </c>
      <c r="V4973" s="19">
        <v>0</v>
      </c>
      <c r="W4973" s="20">
        <v>0.77</v>
      </c>
      <c r="X4973" s="21">
        <v>346.96199999999999</v>
      </c>
      <c r="Y4973" s="22" t="s">
        <v>33</v>
      </c>
      <c r="Z4973" s="23" t="s">
        <v>9052</v>
      </c>
      <c r="AA4973" s="24" t="s">
        <v>67</v>
      </c>
      <c r="AB4973" s="14" t="s">
        <v>67</v>
      </c>
      <c r="AC4973" s="14" t="s">
        <v>67</v>
      </c>
      <c r="AD4973" s="25"/>
      <c r="AE4973" s="26"/>
      <c r="AF4973" s="27"/>
    </row>
    <row r="4974" spans="1:32" s="162" customFormat="1" ht="16.5" customHeight="1">
      <c r="A4974" s="13" t="s">
        <v>4804</v>
      </c>
      <c r="B4974" s="13"/>
      <c r="C4974" s="189"/>
      <c r="D4974" s="13"/>
      <c r="E4974" s="14" t="s">
        <v>5353</v>
      </c>
      <c r="F4974" s="14" t="s">
        <v>5354</v>
      </c>
      <c r="G4974" s="14" t="s">
        <v>5355</v>
      </c>
      <c r="H4974" s="15">
        <v>2012</v>
      </c>
      <c r="I4974" s="15">
        <v>1</v>
      </c>
      <c r="J4974" s="15">
        <v>0</v>
      </c>
      <c r="K4974" s="15">
        <v>0</v>
      </c>
      <c r="L4974" s="16" t="s">
        <v>5348</v>
      </c>
      <c r="M4974" s="16"/>
      <c r="N4974" s="16" t="s">
        <v>2570</v>
      </c>
      <c r="O4974" s="17">
        <v>720</v>
      </c>
      <c r="P4974" s="17">
        <v>0</v>
      </c>
      <c r="Q4974" s="17">
        <v>0</v>
      </c>
      <c r="R4974" s="18" t="s">
        <v>33</v>
      </c>
      <c r="S4974" s="19">
        <v>60</v>
      </c>
      <c r="T4974" s="19">
        <v>110</v>
      </c>
      <c r="U4974" s="19">
        <v>4.5</v>
      </c>
      <c r="V4974" s="19">
        <v>0</v>
      </c>
      <c r="W4974" s="20">
        <v>0.495</v>
      </c>
      <c r="X4974" s="21">
        <v>356.4</v>
      </c>
      <c r="Y4974" s="22" t="s">
        <v>33</v>
      </c>
      <c r="Z4974" s="23" t="s">
        <v>62</v>
      </c>
      <c r="AA4974" s="24" t="s">
        <v>67</v>
      </c>
      <c r="AB4974" s="14" t="s">
        <v>67</v>
      </c>
      <c r="AC4974" s="14" t="s">
        <v>67</v>
      </c>
      <c r="AD4974" s="25"/>
      <c r="AE4974" s="26"/>
      <c r="AF4974" s="27"/>
    </row>
    <row r="4975" spans="1:32" s="162" customFormat="1" ht="16.5" customHeight="1">
      <c r="A4975" s="13" t="s">
        <v>4804</v>
      </c>
      <c r="B4975" s="13"/>
      <c r="C4975" s="189"/>
      <c r="D4975" s="13"/>
      <c r="E4975" s="14" t="s">
        <v>983</v>
      </c>
      <c r="F4975" s="14" t="s">
        <v>67</v>
      </c>
      <c r="G4975" s="14" t="s">
        <v>67</v>
      </c>
      <c r="H4975" s="15">
        <v>2007</v>
      </c>
      <c r="I4975" s="15">
        <v>1</v>
      </c>
      <c r="J4975" s="15">
        <v>0</v>
      </c>
      <c r="K4975" s="15">
        <v>0</v>
      </c>
      <c r="L4975" s="16" t="s">
        <v>4805</v>
      </c>
      <c r="M4975" s="16"/>
      <c r="N4975" s="16" t="s">
        <v>2570</v>
      </c>
      <c r="O4975" s="17">
        <v>3024</v>
      </c>
      <c r="P4975" s="17">
        <v>0</v>
      </c>
      <c r="Q4975" s="17">
        <v>0</v>
      </c>
      <c r="R4975" s="18" t="s">
        <v>33</v>
      </c>
      <c r="S4975" s="19">
        <v>60</v>
      </c>
      <c r="T4975" s="19">
        <v>120</v>
      </c>
      <c r="U4975" s="19">
        <v>1</v>
      </c>
      <c r="V4975" s="19">
        <v>0</v>
      </c>
      <c r="W4975" s="20">
        <v>0.12</v>
      </c>
      <c r="X4975" s="21">
        <v>362.88</v>
      </c>
      <c r="Y4975" s="22" t="s">
        <v>33</v>
      </c>
      <c r="Z4975" s="23" t="s">
        <v>9049</v>
      </c>
      <c r="AA4975" s="24" t="s">
        <v>67</v>
      </c>
      <c r="AB4975" s="14" t="s">
        <v>67</v>
      </c>
      <c r="AC4975" s="14" t="s">
        <v>67</v>
      </c>
      <c r="AD4975" s="25"/>
      <c r="AE4975" s="26"/>
      <c r="AF4975" s="27"/>
    </row>
    <row r="4976" spans="1:32" s="162" customFormat="1" ht="16.5" customHeight="1">
      <c r="A4976" s="13" t="s">
        <v>4804</v>
      </c>
      <c r="B4976" s="13"/>
      <c r="C4976" s="189"/>
      <c r="D4976" s="13"/>
      <c r="E4976" s="14" t="s">
        <v>5098</v>
      </c>
      <c r="F4976" s="14" t="s">
        <v>67</v>
      </c>
      <c r="G4976" s="14" t="s">
        <v>67</v>
      </c>
      <c r="H4976" s="15">
        <v>2007</v>
      </c>
      <c r="I4976" s="15">
        <v>1</v>
      </c>
      <c r="J4976" s="15">
        <v>0</v>
      </c>
      <c r="K4976" s="15">
        <v>0</v>
      </c>
      <c r="L4976" s="16" t="s">
        <v>5096</v>
      </c>
      <c r="M4976" s="16"/>
      <c r="N4976" s="16" t="s">
        <v>2570</v>
      </c>
      <c r="O4976" s="17">
        <v>150</v>
      </c>
      <c r="P4976" s="17">
        <v>0</v>
      </c>
      <c r="Q4976" s="17">
        <v>0</v>
      </c>
      <c r="R4976" s="18" t="s">
        <v>33</v>
      </c>
      <c r="S4976" s="19">
        <v>60</v>
      </c>
      <c r="T4976" s="19">
        <v>110</v>
      </c>
      <c r="U4976" s="19">
        <v>22</v>
      </c>
      <c r="V4976" s="19">
        <v>0</v>
      </c>
      <c r="W4976" s="20">
        <v>2.42</v>
      </c>
      <c r="X4976" s="21">
        <v>363</v>
      </c>
      <c r="Y4976" s="22" t="s">
        <v>33</v>
      </c>
      <c r="Z4976" s="23" t="s">
        <v>9052</v>
      </c>
      <c r="AA4976" s="24" t="s">
        <v>67</v>
      </c>
      <c r="AB4976" s="14" t="s">
        <v>67</v>
      </c>
      <c r="AC4976" s="14" t="s">
        <v>67</v>
      </c>
      <c r="AD4976" s="25"/>
      <c r="AE4976" s="26"/>
      <c r="AF4976" s="27"/>
    </row>
    <row r="4977" spans="1:32" s="162" customFormat="1" ht="16.5" customHeight="1">
      <c r="A4977" s="13" t="s">
        <v>4804</v>
      </c>
      <c r="B4977" s="13"/>
      <c r="C4977" s="189"/>
      <c r="D4977" s="13"/>
      <c r="E4977" s="14" t="s">
        <v>35</v>
      </c>
      <c r="F4977" s="14" t="s">
        <v>83</v>
      </c>
      <c r="G4977" s="14" t="s">
        <v>3094</v>
      </c>
      <c r="H4977" s="15">
        <v>2011</v>
      </c>
      <c r="I4977" s="15">
        <v>3</v>
      </c>
      <c r="J4977" s="15">
        <v>0</v>
      </c>
      <c r="K4977" s="15">
        <v>0</v>
      </c>
      <c r="L4977" s="16" t="s">
        <v>5059</v>
      </c>
      <c r="M4977" s="16"/>
      <c r="N4977" s="16" t="s">
        <v>2570</v>
      </c>
      <c r="O4977" s="17">
        <v>720</v>
      </c>
      <c r="P4977" s="17">
        <v>0</v>
      </c>
      <c r="Q4977" s="17">
        <v>0</v>
      </c>
      <c r="R4977" s="18" t="s">
        <v>33</v>
      </c>
      <c r="S4977" s="19">
        <v>60</v>
      </c>
      <c r="T4977" s="19">
        <v>110</v>
      </c>
      <c r="U4977" s="19">
        <v>4.74</v>
      </c>
      <c r="V4977" s="19">
        <v>0</v>
      </c>
      <c r="W4977" s="20">
        <v>0.52139999999999997</v>
      </c>
      <c r="X4977" s="21">
        <v>1126.2239999999999</v>
      </c>
      <c r="Y4977" s="22" t="s">
        <v>33</v>
      </c>
      <c r="Z4977" s="23" t="s">
        <v>9052</v>
      </c>
      <c r="AA4977" s="24" t="s">
        <v>67</v>
      </c>
      <c r="AB4977" s="14" t="s">
        <v>67</v>
      </c>
      <c r="AC4977" s="14" t="s">
        <v>67</v>
      </c>
      <c r="AD4977" s="25"/>
      <c r="AE4977" s="26"/>
      <c r="AF4977" s="27"/>
    </row>
    <row r="4978" spans="1:32" s="162" customFormat="1" ht="16.5" customHeight="1">
      <c r="A4978" s="13" t="s">
        <v>4804</v>
      </c>
      <c r="B4978" s="13"/>
      <c r="C4978" s="189"/>
      <c r="D4978" s="13"/>
      <c r="E4978" s="14" t="s">
        <v>35</v>
      </c>
      <c r="F4978" s="14" t="s">
        <v>67</v>
      </c>
      <c r="G4978" s="14" t="s">
        <v>67</v>
      </c>
      <c r="H4978" s="15">
        <v>2006</v>
      </c>
      <c r="I4978" s="15">
        <v>2</v>
      </c>
      <c r="J4978" s="15">
        <v>0</v>
      </c>
      <c r="K4978" s="15">
        <v>0</v>
      </c>
      <c r="L4978" s="16" t="s">
        <v>5059</v>
      </c>
      <c r="M4978" s="16"/>
      <c r="N4978" s="16" t="s">
        <v>2570</v>
      </c>
      <c r="O4978" s="17">
        <v>720</v>
      </c>
      <c r="P4978" s="17">
        <v>0</v>
      </c>
      <c r="Q4978" s="17">
        <v>0</v>
      </c>
      <c r="R4978" s="18" t="s">
        <v>33</v>
      </c>
      <c r="S4978" s="19">
        <v>60</v>
      </c>
      <c r="T4978" s="19">
        <v>110</v>
      </c>
      <c r="U4978" s="19">
        <v>4.74</v>
      </c>
      <c r="V4978" s="19">
        <v>0</v>
      </c>
      <c r="W4978" s="20">
        <v>0.52139999999999997</v>
      </c>
      <c r="X4978" s="21">
        <v>750.81599999999992</v>
      </c>
      <c r="Y4978" s="22" t="s">
        <v>33</v>
      </c>
      <c r="Z4978" s="23" t="s">
        <v>9052</v>
      </c>
      <c r="AA4978" s="24" t="s">
        <v>67</v>
      </c>
      <c r="AB4978" s="14" t="s">
        <v>67</v>
      </c>
      <c r="AC4978" s="14" t="s">
        <v>67</v>
      </c>
      <c r="AD4978" s="25"/>
      <c r="AE4978" s="26"/>
      <c r="AF4978" s="27"/>
    </row>
    <row r="4979" spans="1:32" s="162" customFormat="1" ht="16.5" customHeight="1">
      <c r="A4979" s="13" t="s">
        <v>4804</v>
      </c>
      <c r="B4979" s="13"/>
      <c r="C4979" s="189"/>
      <c r="D4979" s="13"/>
      <c r="E4979" s="14" t="s">
        <v>79</v>
      </c>
      <c r="F4979" s="14" t="s">
        <v>67</v>
      </c>
      <c r="G4979" s="14" t="s">
        <v>67</v>
      </c>
      <c r="H4979" s="15">
        <v>2007</v>
      </c>
      <c r="I4979" s="15">
        <v>1</v>
      </c>
      <c r="J4979" s="15">
        <v>0</v>
      </c>
      <c r="K4979" s="15">
        <v>0</v>
      </c>
      <c r="L4979" s="16" t="s">
        <v>5059</v>
      </c>
      <c r="M4979" s="16"/>
      <c r="N4979" s="16" t="s">
        <v>2570</v>
      </c>
      <c r="O4979" s="17">
        <v>720</v>
      </c>
      <c r="P4979" s="17">
        <v>0</v>
      </c>
      <c r="Q4979" s="17">
        <v>0</v>
      </c>
      <c r="R4979" s="18" t="s">
        <v>33</v>
      </c>
      <c r="S4979" s="19">
        <v>60</v>
      </c>
      <c r="T4979" s="19">
        <v>110</v>
      </c>
      <c r="U4979" s="19">
        <v>4.74</v>
      </c>
      <c r="V4979" s="19">
        <v>0</v>
      </c>
      <c r="W4979" s="20">
        <v>0.52139999999999997</v>
      </c>
      <c r="X4979" s="21">
        <v>375.40799999999996</v>
      </c>
      <c r="Y4979" s="22" t="s">
        <v>33</v>
      </c>
      <c r="Z4979" s="23" t="s">
        <v>9052</v>
      </c>
      <c r="AA4979" s="24" t="s">
        <v>67</v>
      </c>
      <c r="AB4979" s="14" t="s">
        <v>67</v>
      </c>
      <c r="AC4979" s="14" t="s">
        <v>67</v>
      </c>
      <c r="AD4979" s="25"/>
      <c r="AE4979" s="26"/>
      <c r="AF4979" s="27"/>
    </row>
    <row r="4980" spans="1:32" s="162" customFormat="1" ht="16.5" customHeight="1">
      <c r="A4980" s="13" t="s">
        <v>4804</v>
      </c>
      <c r="B4980" s="13"/>
      <c r="C4980" s="189"/>
      <c r="D4980" s="13"/>
      <c r="E4980" s="14" t="s">
        <v>79</v>
      </c>
      <c r="F4980" s="14" t="s">
        <v>9065</v>
      </c>
      <c r="G4980" s="14" t="s">
        <v>9066</v>
      </c>
      <c r="H4980" s="15">
        <v>2023</v>
      </c>
      <c r="I4980" s="15">
        <v>1</v>
      </c>
      <c r="J4980" s="15">
        <v>0</v>
      </c>
      <c r="K4980" s="15">
        <v>0</v>
      </c>
      <c r="L4980" s="16" t="s">
        <v>9067</v>
      </c>
      <c r="M4980" s="16"/>
      <c r="N4980" s="16" t="s">
        <v>2570</v>
      </c>
      <c r="O4980" s="17">
        <v>720</v>
      </c>
      <c r="P4980" s="17">
        <v>0</v>
      </c>
      <c r="Q4980" s="17">
        <v>0</v>
      </c>
      <c r="R4980" s="18" t="s">
        <v>33</v>
      </c>
      <c r="S4980" s="19">
        <v>60</v>
      </c>
      <c r="T4980" s="19">
        <v>110</v>
      </c>
      <c r="U4980" s="19">
        <v>4.74</v>
      </c>
      <c r="V4980" s="19">
        <v>0</v>
      </c>
      <c r="W4980" s="20">
        <v>0.52139999999999997</v>
      </c>
      <c r="X4980" s="21">
        <v>375.40799999999996</v>
      </c>
      <c r="Y4980" s="22" t="s">
        <v>33</v>
      </c>
      <c r="Z4980" s="23" t="s">
        <v>9063</v>
      </c>
      <c r="AA4980" s="24" t="s">
        <v>67</v>
      </c>
      <c r="AB4980" s="14" t="s">
        <v>67</v>
      </c>
      <c r="AC4980" s="14" t="s">
        <v>67</v>
      </c>
      <c r="AD4980" s="25"/>
      <c r="AE4980" s="26"/>
      <c r="AF4980" s="27"/>
    </row>
    <row r="4981" spans="1:32" s="162" customFormat="1" ht="16.5" customHeight="1">
      <c r="A4981" s="13" t="s">
        <v>4804</v>
      </c>
      <c r="B4981" s="13"/>
      <c r="C4981" s="189"/>
      <c r="D4981" s="13"/>
      <c r="E4981" s="14" t="s">
        <v>1175</v>
      </c>
      <c r="F4981" s="14" t="s">
        <v>1285</v>
      </c>
      <c r="G4981" s="14" t="s">
        <v>67</v>
      </c>
      <c r="H4981" s="15">
        <v>2003</v>
      </c>
      <c r="I4981" s="15">
        <v>4</v>
      </c>
      <c r="J4981" s="15">
        <v>0</v>
      </c>
      <c r="K4981" s="15">
        <v>0</v>
      </c>
      <c r="L4981" s="16" t="s">
        <v>4805</v>
      </c>
      <c r="M4981" s="16"/>
      <c r="N4981" s="16" t="s">
        <v>2570</v>
      </c>
      <c r="O4981" s="17">
        <v>576</v>
      </c>
      <c r="P4981" s="17">
        <v>0</v>
      </c>
      <c r="Q4981" s="17">
        <v>0</v>
      </c>
      <c r="R4981" s="18" t="s">
        <v>33</v>
      </c>
      <c r="S4981" s="19">
        <v>60</v>
      </c>
      <c r="T4981" s="19">
        <v>110</v>
      </c>
      <c r="U4981" s="19">
        <v>6</v>
      </c>
      <c r="V4981" s="19">
        <v>0</v>
      </c>
      <c r="W4981" s="20">
        <v>0.66</v>
      </c>
      <c r="X4981" s="21">
        <v>1520.64</v>
      </c>
      <c r="Y4981" s="22" t="s">
        <v>33</v>
      </c>
      <c r="Z4981" s="23" t="s">
        <v>62</v>
      </c>
      <c r="AA4981" s="24" t="s">
        <v>67</v>
      </c>
      <c r="AB4981" s="14" t="s">
        <v>67</v>
      </c>
      <c r="AC4981" s="14" t="s">
        <v>67</v>
      </c>
      <c r="AD4981" s="25"/>
      <c r="AE4981" s="26"/>
      <c r="AF4981" s="27"/>
    </row>
    <row r="4982" spans="1:32" s="162" customFormat="1" ht="16.5" customHeight="1">
      <c r="A4982" s="13" t="s">
        <v>4804</v>
      </c>
      <c r="B4982" s="13"/>
      <c r="C4982" s="189"/>
      <c r="D4982" s="13"/>
      <c r="E4982" s="14" t="s">
        <v>424</v>
      </c>
      <c r="F4982" s="14" t="s">
        <v>67</v>
      </c>
      <c r="G4982" s="14" t="s">
        <v>67</v>
      </c>
      <c r="H4982" s="15">
        <v>2000</v>
      </c>
      <c r="I4982" s="15">
        <v>1</v>
      </c>
      <c r="J4982" s="15">
        <v>0</v>
      </c>
      <c r="K4982" s="15">
        <v>0</v>
      </c>
      <c r="L4982" s="16" t="s">
        <v>4912</v>
      </c>
      <c r="M4982" s="16"/>
      <c r="N4982" s="16" t="s">
        <v>2570</v>
      </c>
      <c r="O4982" s="17">
        <v>144</v>
      </c>
      <c r="P4982" s="17">
        <v>0</v>
      </c>
      <c r="Q4982" s="17">
        <v>0</v>
      </c>
      <c r="R4982" s="18" t="s">
        <v>33</v>
      </c>
      <c r="S4982" s="19">
        <v>60</v>
      </c>
      <c r="T4982" s="19">
        <v>220</v>
      </c>
      <c r="U4982" s="19">
        <v>12</v>
      </c>
      <c r="V4982" s="19">
        <v>0</v>
      </c>
      <c r="W4982" s="20">
        <v>2.64</v>
      </c>
      <c r="X4982" s="21">
        <v>380.16</v>
      </c>
      <c r="Y4982" s="22" t="s">
        <v>33</v>
      </c>
      <c r="Z4982" s="23" t="s">
        <v>62</v>
      </c>
      <c r="AA4982" s="24" t="s">
        <v>67</v>
      </c>
      <c r="AB4982" s="14" t="s">
        <v>67</v>
      </c>
      <c r="AC4982" s="14" t="s">
        <v>67</v>
      </c>
      <c r="AD4982" s="25"/>
      <c r="AE4982" s="26"/>
      <c r="AF4982" s="27"/>
    </row>
    <row r="4983" spans="1:32" s="162" customFormat="1" ht="16.5" customHeight="1">
      <c r="A4983" s="13" t="s">
        <v>4804</v>
      </c>
      <c r="B4983" s="13"/>
      <c r="C4983" s="189"/>
      <c r="D4983" s="13"/>
      <c r="E4983" s="14" t="s">
        <v>4818</v>
      </c>
      <c r="F4983" s="14" t="s">
        <v>4819</v>
      </c>
      <c r="G4983" s="14" t="s">
        <v>67</v>
      </c>
      <c r="H4983" s="15">
        <v>2007</v>
      </c>
      <c r="I4983" s="15">
        <v>1</v>
      </c>
      <c r="J4983" s="15">
        <v>0</v>
      </c>
      <c r="K4983" s="15">
        <v>0</v>
      </c>
      <c r="L4983" s="16" t="s">
        <v>4805</v>
      </c>
      <c r="M4983" s="16"/>
      <c r="N4983" s="16" t="s">
        <v>2570</v>
      </c>
      <c r="O4983" s="17">
        <v>576</v>
      </c>
      <c r="P4983" s="17">
        <v>0</v>
      </c>
      <c r="Q4983" s="17">
        <v>0</v>
      </c>
      <c r="R4983" s="18" t="s">
        <v>33</v>
      </c>
      <c r="S4983" s="19">
        <v>60</v>
      </c>
      <c r="T4983" s="19">
        <v>110</v>
      </c>
      <c r="U4983" s="19">
        <v>6</v>
      </c>
      <c r="V4983" s="19">
        <v>0</v>
      </c>
      <c r="W4983" s="20">
        <v>0.66</v>
      </c>
      <c r="X4983" s="21">
        <v>380.16</v>
      </c>
      <c r="Y4983" s="22" t="s">
        <v>33</v>
      </c>
      <c r="Z4983" s="23" t="s">
        <v>62</v>
      </c>
      <c r="AA4983" s="24" t="s">
        <v>67</v>
      </c>
      <c r="AB4983" s="14" t="s">
        <v>67</v>
      </c>
      <c r="AC4983" s="14" t="s">
        <v>67</v>
      </c>
      <c r="AD4983" s="25"/>
      <c r="AE4983" s="26"/>
      <c r="AF4983" s="27"/>
    </row>
    <row r="4984" spans="1:32" s="162" customFormat="1" ht="16.5" customHeight="1">
      <c r="A4984" s="13" t="s">
        <v>4804</v>
      </c>
      <c r="B4984" s="13"/>
      <c r="C4984" s="189"/>
      <c r="D4984" s="13"/>
      <c r="E4984" s="14" t="s">
        <v>1421</v>
      </c>
      <c r="F4984" s="14" t="s">
        <v>67</v>
      </c>
      <c r="G4984" s="14" t="s">
        <v>67</v>
      </c>
      <c r="H4984" s="15">
        <v>2004</v>
      </c>
      <c r="I4984" s="15">
        <v>1</v>
      </c>
      <c r="J4984" s="15">
        <v>0</v>
      </c>
      <c r="K4984" s="15">
        <v>0</v>
      </c>
      <c r="L4984" s="16" t="s">
        <v>4805</v>
      </c>
      <c r="M4984" s="16"/>
      <c r="N4984" s="16" t="s">
        <v>2570</v>
      </c>
      <c r="O4984" s="17">
        <v>576</v>
      </c>
      <c r="P4984" s="17">
        <v>0</v>
      </c>
      <c r="Q4984" s="17">
        <v>0</v>
      </c>
      <c r="R4984" s="18" t="s">
        <v>33</v>
      </c>
      <c r="S4984" s="19">
        <v>60</v>
      </c>
      <c r="T4984" s="19">
        <v>110</v>
      </c>
      <c r="U4984" s="19">
        <v>6</v>
      </c>
      <c r="V4984" s="19">
        <v>0</v>
      </c>
      <c r="W4984" s="20">
        <v>0.66</v>
      </c>
      <c r="X4984" s="21">
        <v>380.16</v>
      </c>
      <c r="Y4984" s="22" t="s">
        <v>33</v>
      </c>
      <c r="Z4984" s="23" t="s">
        <v>9052</v>
      </c>
      <c r="AA4984" s="24" t="s">
        <v>67</v>
      </c>
      <c r="AB4984" s="14" t="s">
        <v>67</v>
      </c>
      <c r="AC4984" s="14" t="s">
        <v>67</v>
      </c>
      <c r="AD4984" s="25"/>
      <c r="AE4984" s="26"/>
      <c r="AF4984" s="27"/>
    </row>
    <row r="4985" spans="1:32" s="162" customFormat="1" ht="16.5" customHeight="1">
      <c r="A4985" s="13" t="s">
        <v>4804</v>
      </c>
      <c r="B4985" s="13"/>
      <c r="C4985" s="189"/>
      <c r="D4985" s="13"/>
      <c r="E4985" s="14" t="s">
        <v>475</v>
      </c>
      <c r="F4985" s="14" t="s">
        <v>67</v>
      </c>
      <c r="G4985" s="14" t="s">
        <v>67</v>
      </c>
      <c r="H4985" s="15">
        <v>2003</v>
      </c>
      <c r="I4985" s="15">
        <v>1</v>
      </c>
      <c r="J4985" s="15">
        <v>0</v>
      </c>
      <c r="K4985" s="15">
        <v>0</v>
      </c>
      <c r="L4985" s="16" t="s">
        <v>4949</v>
      </c>
      <c r="M4985" s="16"/>
      <c r="N4985" s="16" t="s">
        <v>2570</v>
      </c>
      <c r="O4985" s="17">
        <v>360</v>
      </c>
      <c r="P4985" s="17">
        <v>0</v>
      </c>
      <c r="Q4985" s="17">
        <v>0</v>
      </c>
      <c r="R4985" s="18" t="s">
        <v>33</v>
      </c>
      <c r="S4985" s="19">
        <v>60</v>
      </c>
      <c r="T4985" s="19">
        <v>220</v>
      </c>
      <c r="U4985" s="19">
        <v>5</v>
      </c>
      <c r="V4985" s="19">
        <v>0</v>
      </c>
      <c r="W4985" s="20">
        <v>1.1000000000000001</v>
      </c>
      <c r="X4985" s="21">
        <v>396.00000000000006</v>
      </c>
      <c r="Y4985" s="22" t="s">
        <v>33</v>
      </c>
      <c r="Z4985" s="23" t="s">
        <v>62</v>
      </c>
      <c r="AA4985" s="24" t="s">
        <v>67</v>
      </c>
      <c r="AB4985" s="14" t="s">
        <v>67</v>
      </c>
      <c r="AC4985" s="14" t="s">
        <v>67</v>
      </c>
      <c r="AD4985" s="25"/>
      <c r="AE4985" s="26"/>
      <c r="AF4985" s="27"/>
    </row>
    <row r="4986" spans="1:32" s="162" customFormat="1" ht="16.5" customHeight="1">
      <c r="A4986" s="13" t="s">
        <v>4804</v>
      </c>
      <c r="B4986" s="13"/>
      <c r="C4986" s="189"/>
      <c r="D4986" s="13"/>
      <c r="E4986" s="14" t="s">
        <v>1888</v>
      </c>
      <c r="F4986" s="14" t="s">
        <v>4210</v>
      </c>
      <c r="G4986" s="14" t="s">
        <v>5394</v>
      </c>
      <c r="H4986" s="15">
        <v>2010</v>
      </c>
      <c r="I4986" s="15">
        <v>5</v>
      </c>
      <c r="J4986" s="15">
        <v>0</v>
      </c>
      <c r="K4986" s="15">
        <v>0</v>
      </c>
      <c r="L4986" s="16" t="s">
        <v>9053</v>
      </c>
      <c r="M4986" s="16"/>
      <c r="N4986" s="16" t="s">
        <v>2570</v>
      </c>
      <c r="O4986" s="17">
        <v>120</v>
      </c>
      <c r="P4986" s="17">
        <v>0</v>
      </c>
      <c r="Q4986" s="17">
        <v>0</v>
      </c>
      <c r="R4986" s="18" t="s">
        <v>33</v>
      </c>
      <c r="S4986" s="19">
        <v>60</v>
      </c>
      <c r="T4986" s="19">
        <v>220</v>
      </c>
      <c r="U4986" s="19">
        <v>15</v>
      </c>
      <c r="V4986" s="19">
        <v>0</v>
      </c>
      <c r="W4986" s="20">
        <v>3.3</v>
      </c>
      <c r="X4986" s="21">
        <v>1980</v>
      </c>
      <c r="Y4986" s="22" t="s">
        <v>33</v>
      </c>
      <c r="Z4986" s="23" t="s">
        <v>9052</v>
      </c>
      <c r="AA4986" s="24" t="s">
        <v>67</v>
      </c>
      <c r="AB4986" s="14" t="s">
        <v>67</v>
      </c>
      <c r="AC4986" s="14" t="s">
        <v>67</v>
      </c>
      <c r="AD4986" s="25"/>
      <c r="AE4986" s="26"/>
      <c r="AF4986" s="27"/>
    </row>
    <row r="4987" spans="1:32" s="162" customFormat="1" ht="16.5" customHeight="1">
      <c r="A4987" s="13" t="s">
        <v>4804</v>
      </c>
      <c r="B4987" s="13"/>
      <c r="C4987" s="189"/>
      <c r="D4987" s="13"/>
      <c r="E4987" s="14" t="s">
        <v>1888</v>
      </c>
      <c r="F4987" s="14" t="s">
        <v>6496</v>
      </c>
      <c r="G4987" s="14" t="s">
        <v>6497</v>
      </c>
      <c r="H4987" s="15">
        <v>2022</v>
      </c>
      <c r="I4987" s="15">
        <v>7</v>
      </c>
      <c r="J4987" s="15">
        <v>0</v>
      </c>
      <c r="K4987" s="15">
        <v>0</v>
      </c>
      <c r="L4987" s="16" t="s">
        <v>9053</v>
      </c>
      <c r="M4987" s="16"/>
      <c r="N4987" s="16" t="s">
        <v>2570</v>
      </c>
      <c r="O4987" s="17">
        <v>120</v>
      </c>
      <c r="P4987" s="17">
        <v>0</v>
      </c>
      <c r="Q4987" s="17">
        <v>0</v>
      </c>
      <c r="R4987" s="18" t="s">
        <v>33</v>
      </c>
      <c r="S4987" s="19">
        <v>60</v>
      </c>
      <c r="T4987" s="19">
        <v>220</v>
      </c>
      <c r="U4987" s="19">
        <v>15</v>
      </c>
      <c r="V4987" s="19">
        <v>0</v>
      </c>
      <c r="W4987" s="20">
        <v>3.3</v>
      </c>
      <c r="X4987" s="21">
        <v>2772</v>
      </c>
      <c r="Y4987" s="22" t="s">
        <v>33</v>
      </c>
      <c r="Z4987" s="23" t="s">
        <v>9052</v>
      </c>
      <c r="AA4987" s="24" t="s">
        <v>67</v>
      </c>
      <c r="AB4987" s="14" t="s">
        <v>67</v>
      </c>
      <c r="AC4987" s="14" t="s">
        <v>67</v>
      </c>
      <c r="AD4987" s="25"/>
      <c r="AE4987" s="26"/>
      <c r="AF4987" s="27"/>
    </row>
    <row r="4988" spans="1:32" s="162" customFormat="1" ht="16.5" customHeight="1">
      <c r="A4988" s="13" t="s">
        <v>4804</v>
      </c>
      <c r="B4988" s="13"/>
      <c r="C4988" s="189"/>
      <c r="D4988" s="13"/>
      <c r="E4988" s="14" t="s">
        <v>3496</v>
      </c>
      <c r="F4988" s="14" t="s">
        <v>67</v>
      </c>
      <c r="G4988" s="14" t="s">
        <v>67</v>
      </c>
      <c r="H4988" s="15">
        <v>2002</v>
      </c>
      <c r="I4988" s="15">
        <v>1</v>
      </c>
      <c r="J4988" s="15">
        <v>0</v>
      </c>
      <c r="K4988" s="15">
        <v>0</v>
      </c>
      <c r="L4988" s="16" t="s">
        <v>4862</v>
      </c>
      <c r="M4988" s="16"/>
      <c r="N4988" s="16" t="s">
        <v>2570</v>
      </c>
      <c r="O4988" s="17">
        <v>1940.4</v>
      </c>
      <c r="P4988" s="17">
        <v>0</v>
      </c>
      <c r="Q4988" s="17">
        <v>0</v>
      </c>
      <c r="R4988" s="18" t="s">
        <v>33</v>
      </c>
      <c r="S4988" s="19">
        <v>60</v>
      </c>
      <c r="T4988" s="19">
        <v>110</v>
      </c>
      <c r="U4988" s="19">
        <v>2</v>
      </c>
      <c r="V4988" s="19">
        <v>0</v>
      </c>
      <c r="W4988" s="20">
        <v>0.22</v>
      </c>
      <c r="X4988" s="21">
        <v>426.88800000000003</v>
      </c>
      <c r="Y4988" s="22" t="s">
        <v>33</v>
      </c>
      <c r="Z4988" s="23" t="s">
        <v>62</v>
      </c>
      <c r="AA4988" s="24" t="s">
        <v>67</v>
      </c>
      <c r="AB4988" s="14" t="s">
        <v>67</v>
      </c>
      <c r="AC4988" s="14" t="s">
        <v>67</v>
      </c>
      <c r="AD4988" s="25"/>
      <c r="AE4988" s="26"/>
      <c r="AF4988" s="27"/>
    </row>
    <row r="4989" spans="1:32" s="162" customFormat="1" ht="16.5" customHeight="1">
      <c r="A4989" s="13" t="s">
        <v>4804</v>
      </c>
      <c r="B4989" s="13"/>
      <c r="C4989" s="189"/>
      <c r="D4989" s="13"/>
      <c r="E4989" s="14" t="s">
        <v>4863</v>
      </c>
      <c r="F4989" s="14" t="s">
        <v>67</v>
      </c>
      <c r="G4989" s="14" t="s">
        <v>67</v>
      </c>
      <c r="H4989" s="15">
        <v>2002</v>
      </c>
      <c r="I4989" s="15">
        <v>1</v>
      </c>
      <c r="J4989" s="15">
        <v>0</v>
      </c>
      <c r="K4989" s="15">
        <v>0</v>
      </c>
      <c r="L4989" s="16" t="s">
        <v>4862</v>
      </c>
      <c r="M4989" s="16"/>
      <c r="N4989" s="16" t="s">
        <v>2570</v>
      </c>
      <c r="O4989" s="17">
        <v>1940.4</v>
      </c>
      <c r="P4989" s="17">
        <v>0</v>
      </c>
      <c r="Q4989" s="17">
        <v>0</v>
      </c>
      <c r="R4989" s="18" t="s">
        <v>33</v>
      </c>
      <c r="S4989" s="19">
        <v>60</v>
      </c>
      <c r="T4989" s="19">
        <v>110</v>
      </c>
      <c r="U4989" s="19">
        <v>2</v>
      </c>
      <c r="V4989" s="19">
        <v>0</v>
      </c>
      <c r="W4989" s="20">
        <v>0.22</v>
      </c>
      <c r="X4989" s="21">
        <v>426.88800000000003</v>
      </c>
      <c r="Y4989" s="22" t="s">
        <v>33</v>
      </c>
      <c r="Z4989" s="23" t="s">
        <v>62</v>
      </c>
      <c r="AA4989" s="24" t="s">
        <v>67</v>
      </c>
      <c r="AB4989" s="14" t="s">
        <v>67</v>
      </c>
      <c r="AC4989" s="14" t="s">
        <v>67</v>
      </c>
      <c r="AD4989" s="25"/>
      <c r="AE4989" s="26"/>
      <c r="AF4989" s="27"/>
    </row>
    <row r="4990" spans="1:32" s="162" customFormat="1" ht="16.5" customHeight="1">
      <c r="A4990" s="13" t="s">
        <v>4804</v>
      </c>
      <c r="B4990" s="13"/>
      <c r="C4990" s="189"/>
      <c r="D4990" s="13"/>
      <c r="E4990" s="14" t="s">
        <v>1271</v>
      </c>
      <c r="F4990" s="14" t="s">
        <v>4984</v>
      </c>
      <c r="G4990" s="14" t="s">
        <v>4985</v>
      </c>
      <c r="H4990" s="15">
        <v>2020</v>
      </c>
      <c r="I4990" s="15">
        <v>1</v>
      </c>
      <c r="J4990" s="15">
        <v>0</v>
      </c>
      <c r="K4990" s="15">
        <v>0</v>
      </c>
      <c r="L4990" s="16" t="s">
        <v>4982</v>
      </c>
      <c r="M4990" s="16"/>
      <c r="N4990" s="16" t="s">
        <v>2570</v>
      </c>
      <c r="O4990" s="17">
        <v>1460</v>
      </c>
      <c r="P4990" s="17">
        <v>0</v>
      </c>
      <c r="Q4990" s="17">
        <v>0</v>
      </c>
      <c r="R4990" s="18" t="s">
        <v>33</v>
      </c>
      <c r="S4990" s="19">
        <v>60</v>
      </c>
      <c r="T4990" s="19">
        <v>110</v>
      </c>
      <c r="U4990" s="19">
        <v>2.7272727272727271</v>
      </c>
      <c r="V4990" s="19">
        <v>0</v>
      </c>
      <c r="W4990" s="20">
        <v>0.3</v>
      </c>
      <c r="X4990" s="21">
        <v>438</v>
      </c>
      <c r="Y4990" s="22" t="s">
        <v>33</v>
      </c>
      <c r="Z4990" s="23" t="s">
        <v>9049</v>
      </c>
      <c r="AA4990" s="24" t="s">
        <v>67</v>
      </c>
      <c r="AB4990" s="14" t="s">
        <v>67</v>
      </c>
      <c r="AC4990" s="14" t="s">
        <v>67</v>
      </c>
      <c r="AD4990" s="25"/>
      <c r="AE4990" s="26"/>
      <c r="AF4990" s="27"/>
    </row>
    <row r="4991" spans="1:32" s="162" customFormat="1" ht="16.5" customHeight="1">
      <c r="A4991" s="13" t="s">
        <v>4804</v>
      </c>
      <c r="B4991" s="13"/>
      <c r="C4991" s="189"/>
      <c r="D4991" s="13"/>
      <c r="E4991" s="14" t="s">
        <v>35</v>
      </c>
      <c r="F4991" s="14" t="s">
        <v>67</v>
      </c>
      <c r="G4991" s="14" t="s">
        <v>67</v>
      </c>
      <c r="H4991" s="15">
        <v>2004</v>
      </c>
      <c r="I4991" s="15">
        <v>1</v>
      </c>
      <c r="J4991" s="15">
        <v>0</v>
      </c>
      <c r="K4991" s="15">
        <v>0</v>
      </c>
      <c r="L4991" s="16" t="s">
        <v>5263</v>
      </c>
      <c r="M4991" s="16"/>
      <c r="N4991" s="16" t="s">
        <v>2570</v>
      </c>
      <c r="O4991" s="17">
        <v>288</v>
      </c>
      <c r="P4991" s="17">
        <v>6132</v>
      </c>
      <c r="Q4991" s="17">
        <v>5</v>
      </c>
      <c r="R4991" s="18" t="s">
        <v>33</v>
      </c>
      <c r="S4991" s="19">
        <v>60</v>
      </c>
      <c r="T4991" s="19">
        <v>110</v>
      </c>
      <c r="U4991" s="19">
        <v>7</v>
      </c>
      <c r="V4991" s="19">
        <v>0</v>
      </c>
      <c r="W4991" s="20">
        <v>0.77</v>
      </c>
      <c r="X4991" s="21">
        <v>457.84199999999998</v>
      </c>
      <c r="Y4991" s="22" t="s">
        <v>33</v>
      </c>
      <c r="Z4991" s="23" t="s">
        <v>9052</v>
      </c>
      <c r="AA4991" s="24" t="s">
        <v>67</v>
      </c>
      <c r="AB4991" s="14" t="s">
        <v>67</v>
      </c>
      <c r="AC4991" s="14" t="s">
        <v>67</v>
      </c>
      <c r="AD4991" s="25"/>
      <c r="AE4991" s="26"/>
      <c r="AF4991" s="27"/>
    </row>
    <row r="4992" spans="1:32" s="162" customFormat="1" ht="16.5" customHeight="1">
      <c r="A4992" s="13" t="s">
        <v>4804</v>
      </c>
      <c r="B4992" s="13"/>
      <c r="C4992" s="189"/>
      <c r="D4992" s="13"/>
      <c r="E4992" s="14" t="s">
        <v>35</v>
      </c>
      <c r="F4992" s="14" t="s">
        <v>67</v>
      </c>
      <c r="G4992" s="14" t="s">
        <v>67</v>
      </c>
      <c r="H4992" s="15">
        <v>2003</v>
      </c>
      <c r="I4992" s="15">
        <v>1</v>
      </c>
      <c r="J4992" s="15">
        <v>0</v>
      </c>
      <c r="K4992" s="15">
        <v>0</v>
      </c>
      <c r="L4992" s="16" t="s">
        <v>5265</v>
      </c>
      <c r="M4992" s="16"/>
      <c r="N4992" s="16" t="s">
        <v>2570</v>
      </c>
      <c r="O4992" s="17">
        <v>288</v>
      </c>
      <c r="P4992" s="17">
        <v>6132</v>
      </c>
      <c r="Q4992" s="17">
        <v>5</v>
      </c>
      <c r="R4992" s="18" t="s">
        <v>33</v>
      </c>
      <c r="S4992" s="19">
        <v>60</v>
      </c>
      <c r="T4992" s="19">
        <v>110</v>
      </c>
      <c r="U4992" s="19">
        <v>7</v>
      </c>
      <c r="V4992" s="19">
        <v>0</v>
      </c>
      <c r="W4992" s="20">
        <v>0.77</v>
      </c>
      <c r="X4992" s="21">
        <v>457.84199999999998</v>
      </c>
      <c r="Y4992" s="22" t="s">
        <v>33</v>
      </c>
      <c r="Z4992" s="23" t="s">
        <v>9052</v>
      </c>
      <c r="AA4992" s="24" t="s">
        <v>67</v>
      </c>
      <c r="AB4992" s="14" t="s">
        <v>67</v>
      </c>
      <c r="AC4992" s="14" t="s">
        <v>67</v>
      </c>
      <c r="AD4992" s="25"/>
      <c r="AE4992" s="26"/>
      <c r="AF4992" s="27"/>
    </row>
    <row r="4993" spans="1:32" s="162" customFormat="1" ht="16.5" customHeight="1">
      <c r="A4993" s="13" t="s">
        <v>4804</v>
      </c>
      <c r="B4993" s="13"/>
      <c r="C4993" s="189"/>
      <c r="D4993" s="13"/>
      <c r="E4993" s="14" t="s">
        <v>35</v>
      </c>
      <c r="F4993" s="14" t="s">
        <v>67</v>
      </c>
      <c r="G4993" s="14" t="s">
        <v>67</v>
      </c>
      <c r="H4993" s="15">
        <v>2005</v>
      </c>
      <c r="I4993" s="15">
        <v>1</v>
      </c>
      <c r="J4993" s="15">
        <v>0</v>
      </c>
      <c r="K4993" s="15">
        <v>0</v>
      </c>
      <c r="L4993" s="16" t="s">
        <v>5265</v>
      </c>
      <c r="M4993" s="16"/>
      <c r="N4993" s="16" t="s">
        <v>2570</v>
      </c>
      <c r="O4993" s="17">
        <v>288</v>
      </c>
      <c r="P4993" s="17">
        <v>6132</v>
      </c>
      <c r="Q4993" s="17">
        <v>5</v>
      </c>
      <c r="R4993" s="18" t="s">
        <v>33</v>
      </c>
      <c r="S4993" s="19">
        <v>60</v>
      </c>
      <c r="T4993" s="19">
        <v>110</v>
      </c>
      <c r="U4993" s="19">
        <v>7</v>
      </c>
      <c r="V4993" s="19">
        <v>0</v>
      </c>
      <c r="W4993" s="20">
        <v>0.77</v>
      </c>
      <c r="X4993" s="21">
        <v>457.84199999999998</v>
      </c>
      <c r="Y4993" s="22" t="s">
        <v>33</v>
      </c>
      <c r="Z4993" s="23" t="s">
        <v>9052</v>
      </c>
      <c r="AA4993" s="24" t="s">
        <v>67</v>
      </c>
      <c r="AB4993" s="14" t="s">
        <v>67</v>
      </c>
      <c r="AC4993" s="14" t="s">
        <v>67</v>
      </c>
      <c r="AD4993" s="25"/>
      <c r="AE4993" s="26"/>
      <c r="AF4993" s="27"/>
    </row>
    <row r="4994" spans="1:32" s="162" customFormat="1" ht="16.5" customHeight="1">
      <c r="A4994" s="13" t="s">
        <v>4804</v>
      </c>
      <c r="B4994" s="13"/>
      <c r="C4994" s="189"/>
      <c r="D4994" s="13"/>
      <c r="E4994" s="14" t="s">
        <v>35</v>
      </c>
      <c r="F4994" s="14" t="s">
        <v>67</v>
      </c>
      <c r="G4994" s="14" t="s">
        <v>67</v>
      </c>
      <c r="H4994" s="15">
        <v>2004</v>
      </c>
      <c r="I4994" s="15">
        <v>1</v>
      </c>
      <c r="J4994" s="15">
        <v>0</v>
      </c>
      <c r="K4994" s="15">
        <v>0</v>
      </c>
      <c r="L4994" s="16" t="s">
        <v>5315</v>
      </c>
      <c r="M4994" s="16"/>
      <c r="N4994" s="16" t="s">
        <v>2570</v>
      </c>
      <c r="O4994" s="17">
        <v>288</v>
      </c>
      <c r="P4994" s="17">
        <v>6132</v>
      </c>
      <c r="Q4994" s="17">
        <v>5</v>
      </c>
      <c r="R4994" s="18" t="s">
        <v>33</v>
      </c>
      <c r="S4994" s="19">
        <v>60</v>
      </c>
      <c r="T4994" s="19">
        <v>110</v>
      </c>
      <c r="U4994" s="19">
        <v>7</v>
      </c>
      <c r="V4994" s="19">
        <v>0</v>
      </c>
      <c r="W4994" s="20">
        <v>0.77</v>
      </c>
      <c r="X4994" s="21">
        <v>457.84199999999998</v>
      </c>
      <c r="Y4994" s="22" t="s">
        <v>33</v>
      </c>
      <c r="Z4994" s="23" t="s">
        <v>9052</v>
      </c>
      <c r="AA4994" s="24" t="s">
        <v>67</v>
      </c>
      <c r="AB4994" s="14" t="s">
        <v>67</v>
      </c>
      <c r="AC4994" s="14" t="s">
        <v>67</v>
      </c>
      <c r="AD4994" s="25"/>
      <c r="AE4994" s="26"/>
      <c r="AF4994" s="27"/>
    </row>
    <row r="4995" spans="1:32" s="162" customFormat="1" ht="16.5" customHeight="1">
      <c r="A4995" s="13" t="s">
        <v>4804</v>
      </c>
      <c r="B4995" s="13"/>
      <c r="C4995" s="189"/>
      <c r="D4995" s="13"/>
      <c r="E4995" s="14" t="s">
        <v>35</v>
      </c>
      <c r="F4995" s="14" t="s">
        <v>2568</v>
      </c>
      <c r="G4995" s="14" t="s">
        <v>97</v>
      </c>
      <c r="H4995" s="15">
        <v>2016</v>
      </c>
      <c r="I4995" s="15">
        <v>1</v>
      </c>
      <c r="J4995" s="15">
        <v>0</v>
      </c>
      <c r="K4995" s="15">
        <v>0</v>
      </c>
      <c r="L4995" s="16" t="s">
        <v>9054</v>
      </c>
      <c r="M4995" s="16"/>
      <c r="N4995" s="16" t="s">
        <v>2570</v>
      </c>
      <c r="O4995" s="17">
        <v>288</v>
      </c>
      <c r="P4995" s="17">
        <v>6132</v>
      </c>
      <c r="Q4995" s="17">
        <v>5</v>
      </c>
      <c r="R4995" s="18" t="s">
        <v>33</v>
      </c>
      <c r="S4995" s="19">
        <v>60</v>
      </c>
      <c r="T4995" s="19">
        <v>110</v>
      </c>
      <c r="U4995" s="19">
        <v>7</v>
      </c>
      <c r="V4995" s="19">
        <v>0</v>
      </c>
      <c r="W4995" s="20">
        <v>0.77</v>
      </c>
      <c r="X4995" s="21">
        <v>457.84199999999998</v>
      </c>
      <c r="Y4995" s="22" t="s">
        <v>33</v>
      </c>
      <c r="Z4995" s="23" t="s">
        <v>9052</v>
      </c>
      <c r="AA4995" s="24" t="s">
        <v>67</v>
      </c>
      <c r="AB4995" s="14" t="s">
        <v>67</v>
      </c>
      <c r="AC4995" s="14" t="s">
        <v>67</v>
      </c>
      <c r="AD4995" s="25"/>
      <c r="AE4995" s="26"/>
      <c r="AF4995" s="27"/>
    </row>
    <row r="4996" spans="1:32" s="162" customFormat="1" ht="16.5" customHeight="1">
      <c r="A4996" s="13" t="s">
        <v>4804</v>
      </c>
      <c r="B4996" s="13"/>
      <c r="C4996" s="189"/>
      <c r="D4996" s="13"/>
      <c r="E4996" s="14" t="s">
        <v>35</v>
      </c>
      <c r="F4996" s="14" t="s">
        <v>2568</v>
      </c>
      <c r="G4996" s="14" t="s">
        <v>97</v>
      </c>
      <c r="H4996" s="15">
        <v>2016</v>
      </c>
      <c r="I4996" s="15">
        <v>1</v>
      </c>
      <c r="J4996" s="15">
        <v>0</v>
      </c>
      <c r="K4996" s="15">
        <v>0</v>
      </c>
      <c r="L4996" s="16" t="s">
        <v>5075</v>
      </c>
      <c r="M4996" s="16"/>
      <c r="N4996" s="16" t="s">
        <v>2570</v>
      </c>
      <c r="O4996" s="17">
        <v>288</v>
      </c>
      <c r="P4996" s="17">
        <v>6132</v>
      </c>
      <c r="Q4996" s="17">
        <v>5</v>
      </c>
      <c r="R4996" s="18" t="s">
        <v>33</v>
      </c>
      <c r="S4996" s="19">
        <v>60</v>
      </c>
      <c r="T4996" s="19">
        <v>110</v>
      </c>
      <c r="U4996" s="19">
        <v>7</v>
      </c>
      <c r="V4996" s="19">
        <v>0</v>
      </c>
      <c r="W4996" s="20">
        <v>0.77</v>
      </c>
      <c r="X4996" s="21">
        <v>457.84199999999998</v>
      </c>
      <c r="Y4996" s="22" t="s">
        <v>33</v>
      </c>
      <c r="Z4996" s="23" t="s">
        <v>9052</v>
      </c>
      <c r="AA4996" s="24" t="s">
        <v>67</v>
      </c>
      <c r="AB4996" s="14" t="s">
        <v>67</v>
      </c>
      <c r="AC4996" s="14" t="s">
        <v>67</v>
      </c>
      <c r="AD4996" s="25"/>
      <c r="AE4996" s="26"/>
      <c r="AF4996" s="27"/>
    </row>
    <row r="4997" spans="1:32" s="162" customFormat="1" ht="16.5" customHeight="1">
      <c r="A4997" s="13" t="s">
        <v>4804</v>
      </c>
      <c r="B4997" s="13"/>
      <c r="C4997" s="189"/>
      <c r="D4997" s="13"/>
      <c r="E4997" s="14" t="s">
        <v>35</v>
      </c>
      <c r="F4997" s="14" t="s">
        <v>2568</v>
      </c>
      <c r="G4997" s="14" t="s">
        <v>97</v>
      </c>
      <c r="H4997" s="15">
        <v>2016</v>
      </c>
      <c r="I4997" s="15">
        <v>1</v>
      </c>
      <c r="J4997" s="15">
        <v>0</v>
      </c>
      <c r="K4997" s="15">
        <v>0</v>
      </c>
      <c r="L4997" s="16" t="s">
        <v>5075</v>
      </c>
      <c r="M4997" s="16"/>
      <c r="N4997" s="16" t="s">
        <v>2570</v>
      </c>
      <c r="O4997" s="17">
        <v>288</v>
      </c>
      <c r="P4997" s="17">
        <v>6132</v>
      </c>
      <c r="Q4997" s="17">
        <v>5</v>
      </c>
      <c r="R4997" s="18" t="s">
        <v>33</v>
      </c>
      <c r="S4997" s="19">
        <v>60</v>
      </c>
      <c r="T4997" s="19">
        <v>110</v>
      </c>
      <c r="U4997" s="19">
        <v>7</v>
      </c>
      <c r="V4997" s="19">
        <v>0</v>
      </c>
      <c r="W4997" s="20">
        <v>0.77</v>
      </c>
      <c r="X4997" s="21">
        <v>457.84199999999998</v>
      </c>
      <c r="Y4997" s="22" t="s">
        <v>33</v>
      </c>
      <c r="Z4997" s="23" t="s">
        <v>9052</v>
      </c>
      <c r="AA4997" s="24" t="s">
        <v>67</v>
      </c>
      <c r="AB4997" s="14" t="s">
        <v>67</v>
      </c>
      <c r="AC4997" s="14" t="s">
        <v>67</v>
      </c>
      <c r="AD4997" s="25"/>
      <c r="AE4997" s="26"/>
      <c r="AF4997" s="27"/>
    </row>
    <row r="4998" spans="1:32" s="162" customFormat="1" ht="16.5" customHeight="1">
      <c r="A4998" s="13" t="s">
        <v>4804</v>
      </c>
      <c r="B4998" s="13"/>
      <c r="C4998" s="189"/>
      <c r="D4998" s="13"/>
      <c r="E4998" s="14" t="s">
        <v>35</v>
      </c>
      <c r="F4998" s="14" t="s">
        <v>2568</v>
      </c>
      <c r="G4998" s="14" t="s">
        <v>97</v>
      </c>
      <c r="H4998" s="15">
        <v>2016</v>
      </c>
      <c r="I4998" s="15">
        <v>1</v>
      </c>
      <c r="J4998" s="15">
        <v>0</v>
      </c>
      <c r="K4998" s="15">
        <v>0</v>
      </c>
      <c r="L4998" s="16" t="s">
        <v>5075</v>
      </c>
      <c r="M4998" s="16"/>
      <c r="N4998" s="16" t="s">
        <v>2570</v>
      </c>
      <c r="O4998" s="17">
        <v>288</v>
      </c>
      <c r="P4998" s="17">
        <v>6132</v>
      </c>
      <c r="Q4998" s="17">
        <v>5</v>
      </c>
      <c r="R4998" s="18" t="s">
        <v>33</v>
      </c>
      <c r="S4998" s="19">
        <v>60</v>
      </c>
      <c r="T4998" s="19">
        <v>110</v>
      </c>
      <c r="U4998" s="19">
        <v>7</v>
      </c>
      <c r="V4998" s="19">
        <v>0</v>
      </c>
      <c r="W4998" s="20">
        <v>0.77</v>
      </c>
      <c r="X4998" s="21">
        <v>457.84199999999998</v>
      </c>
      <c r="Y4998" s="22" t="s">
        <v>33</v>
      </c>
      <c r="Z4998" s="23" t="s">
        <v>9052</v>
      </c>
      <c r="AA4998" s="24" t="s">
        <v>67</v>
      </c>
      <c r="AB4998" s="14" t="s">
        <v>67</v>
      </c>
      <c r="AC4998" s="14" t="s">
        <v>67</v>
      </c>
      <c r="AD4998" s="25"/>
      <c r="AE4998" s="26"/>
      <c r="AF4998" s="27"/>
    </row>
    <row r="4999" spans="1:32" s="162" customFormat="1" ht="16.5" customHeight="1">
      <c r="A4999" s="13" t="s">
        <v>4804</v>
      </c>
      <c r="B4999" s="13"/>
      <c r="C4999" s="189"/>
      <c r="D4999" s="13"/>
      <c r="E4999" s="14" t="s">
        <v>35</v>
      </c>
      <c r="F4999" s="14" t="s">
        <v>2568</v>
      </c>
      <c r="G4999" s="14" t="s">
        <v>97</v>
      </c>
      <c r="H4999" s="15">
        <v>2016</v>
      </c>
      <c r="I4999" s="15">
        <v>1</v>
      </c>
      <c r="J4999" s="15">
        <v>0</v>
      </c>
      <c r="K4999" s="15">
        <v>0</v>
      </c>
      <c r="L4999" s="16" t="s">
        <v>5075</v>
      </c>
      <c r="M4999" s="16"/>
      <c r="N4999" s="16" t="s">
        <v>2570</v>
      </c>
      <c r="O4999" s="17">
        <v>288</v>
      </c>
      <c r="P4999" s="17">
        <v>6132</v>
      </c>
      <c r="Q4999" s="17">
        <v>5</v>
      </c>
      <c r="R4999" s="18" t="s">
        <v>33</v>
      </c>
      <c r="S4999" s="19">
        <v>60</v>
      </c>
      <c r="T4999" s="19">
        <v>110</v>
      </c>
      <c r="U4999" s="19">
        <v>7</v>
      </c>
      <c r="V4999" s="19">
        <v>0</v>
      </c>
      <c r="W4999" s="20">
        <v>0.77</v>
      </c>
      <c r="X4999" s="21">
        <v>457.84199999999998</v>
      </c>
      <c r="Y4999" s="22" t="s">
        <v>33</v>
      </c>
      <c r="Z4999" s="23" t="s">
        <v>9052</v>
      </c>
      <c r="AA4999" s="24" t="s">
        <v>67</v>
      </c>
      <c r="AB4999" s="14" t="s">
        <v>67</v>
      </c>
      <c r="AC4999" s="14" t="s">
        <v>67</v>
      </c>
      <c r="AD4999" s="25"/>
      <c r="AE4999" s="26"/>
      <c r="AF4999" s="27"/>
    </row>
    <row r="5000" spans="1:32" s="162" customFormat="1" ht="16.5" customHeight="1">
      <c r="A5000" s="13" t="s">
        <v>4804</v>
      </c>
      <c r="B5000" s="13"/>
      <c r="C5000" s="189"/>
      <c r="D5000" s="13"/>
      <c r="E5000" s="14" t="s">
        <v>35</v>
      </c>
      <c r="F5000" s="14" t="s">
        <v>2568</v>
      </c>
      <c r="G5000" s="14" t="s">
        <v>97</v>
      </c>
      <c r="H5000" s="15">
        <v>2016</v>
      </c>
      <c r="I5000" s="15">
        <v>1</v>
      </c>
      <c r="J5000" s="15">
        <v>0</v>
      </c>
      <c r="K5000" s="15">
        <v>0</v>
      </c>
      <c r="L5000" s="16" t="s">
        <v>5075</v>
      </c>
      <c r="M5000" s="16"/>
      <c r="N5000" s="16" t="s">
        <v>2570</v>
      </c>
      <c r="O5000" s="17">
        <v>288</v>
      </c>
      <c r="P5000" s="17">
        <v>6132</v>
      </c>
      <c r="Q5000" s="17">
        <v>5</v>
      </c>
      <c r="R5000" s="18" t="s">
        <v>33</v>
      </c>
      <c r="S5000" s="19">
        <v>60</v>
      </c>
      <c r="T5000" s="19">
        <v>110</v>
      </c>
      <c r="U5000" s="19">
        <v>7</v>
      </c>
      <c r="V5000" s="19">
        <v>0</v>
      </c>
      <c r="W5000" s="20">
        <v>0.77</v>
      </c>
      <c r="X5000" s="21">
        <v>457.84199999999998</v>
      </c>
      <c r="Y5000" s="22" t="s">
        <v>33</v>
      </c>
      <c r="Z5000" s="23" t="s">
        <v>9052</v>
      </c>
      <c r="AA5000" s="24" t="s">
        <v>67</v>
      </c>
      <c r="AB5000" s="14" t="s">
        <v>67</v>
      </c>
      <c r="AC5000" s="14" t="s">
        <v>67</v>
      </c>
      <c r="AD5000" s="25"/>
      <c r="AE5000" s="26"/>
      <c r="AF5000" s="27"/>
    </row>
    <row r="5001" spans="1:32" s="162" customFormat="1" ht="16.5" customHeight="1">
      <c r="A5001" s="13" t="s">
        <v>4804</v>
      </c>
      <c r="B5001" s="13"/>
      <c r="C5001" s="189"/>
      <c r="D5001" s="13"/>
      <c r="E5001" s="14" t="s">
        <v>35</v>
      </c>
      <c r="F5001" s="14" t="s">
        <v>2568</v>
      </c>
      <c r="G5001" s="14" t="s">
        <v>97</v>
      </c>
      <c r="H5001" s="15">
        <v>2016</v>
      </c>
      <c r="I5001" s="15">
        <v>1</v>
      </c>
      <c r="J5001" s="15">
        <v>0</v>
      </c>
      <c r="K5001" s="15">
        <v>0</v>
      </c>
      <c r="L5001" s="16" t="s">
        <v>5075</v>
      </c>
      <c r="M5001" s="16"/>
      <c r="N5001" s="16" t="s">
        <v>2570</v>
      </c>
      <c r="O5001" s="17">
        <v>288</v>
      </c>
      <c r="P5001" s="17">
        <v>6132</v>
      </c>
      <c r="Q5001" s="17">
        <v>5</v>
      </c>
      <c r="R5001" s="18" t="s">
        <v>33</v>
      </c>
      <c r="S5001" s="19">
        <v>60</v>
      </c>
      <c r="T5001" s="19">
        <v>110</v>
      </c>
      <c r="U5001" s="19">
        <v>7</v>
      </c>
      <c r="V5001" s="19">
        <v>0</v>
      </c>
      <c r="W5001" s="20">
        <v>0.77</v>
      </c>
      <c r="X5001" s="21">
        <v>457.84199999999998</v>
      </c>
      <c r="Y5001" s="22" t="s">
        <v>33</v>
      </c>
      <c r="Z5001" s="23" t="s">
        <v>9052</v>
      </c>
      <c r="AA5001" s="24" t="s">
        <v>67</v>
      </c>
      <c r="AB5001" s="14" t="s">
        <v>67</v>
      </c>
      <c r="AC5001" s="14" t="s">
        <v>67</v>
      </c>
      <c r="AD5001" s="25"/>
      <c r="AE5001" s="26"/>
      <c r="AF5001" s="27"/>
    </row>
    <row r="5002" spans="1:32" s="162" customFormat="1" ht="16.5" customHeight="1">
      <c r="A5002" s="13" t="s">
        <v>4804</v>
      </c>
      <c r="B5002" s="13"/>
      <c r="C5002" s="189"/>
      <c r="D5002" s="13"/>
      <c r="E5002" s="14" t="s">
        <v>35</v>
      </c>
      <c r="F5002" s="14" t="s">
        <v>2568</v>
      </c>
      <c r="G5002" s="14" t="s">
        <v>97</v>
      </c>
      <c r="H5002" s="15">
        <v>2016</v>
      </c>
      <c r="I5002" s="15">
        <v>1</v>
      </c>
      <c r="J5002" s="15">
        <v>0</v>
      </c>
      <c r="K5002" s="15">
        <v>0</v>
      </c>
      <c r="L5002" s="16" t="s">
        <v>5075</v>
      </c>
      <c r="M5002" s="16"/>
      <c r="N5002" s="16" t="s">
        <v>2570</v>
      </c>
      <c r="O5002" s="17">
        <v>288</v>
      </c>
      <c r="P5002" s="17">
        <v>6132</v>
      </c>
      <c r="Q5002" s="17">
        <v>5</v>
      </c>
      <c r="R5002" s="18" t="s">
        <v>33</v>
      </c>
      <c r="S5002" s="19">
        <v>60</v>
      </c>
      <c r="T5002" s="19">
        <v>110</v>
      </c>
      <c r="U5002" s="19">
        <v>7</v>
      </c>
      <c r="V5002" s="19">
        <v>0</v>
      </c>
      <c r="W5002" s="20">
        <v>0.77</v>
      </c>
      <c r="X5002" s="21">
        <v>457.84199999999998</v>
      </c>
      <c r="Y5002" s="22" t="s">
        <v>33</v>
      </c>
      <c r="Z5002" s="23" t="s">
        <v>9052</v>
      </c>
      <c r="AA5002" s="24" t="s">
        <v>67</v>
      </c>
      <c r="AB5002" s="14" t="s">
        <v>67</v>
      </c>
      <c r="AC5002" s="14" t="s">
        <v>67</v>
      </c>
      <c r="AD5002" s="25"/>
      <c r="AE5002" s="26"/>
      <c r="AF5002" s="27"/>
    </row>
    <row r="5003" spans="1:32" s="162" customFormat="1" ht="16.5" customHeight="1">
      <c r="A5003" s="13" t="s">
        <v>4804</v>
      </c>
      <c r="B5003" s="13"/>
      <c r="C5003" s="189"/>
      <c r="D5003" s="13"/>
      <c r="E5003" s="14" t="s">
        <v>35</v>
      </c>
      <c r="F5003" s="14" t="s">
        <v>2568</v>
      </c>
      <c r="G5003" s="14" t="s">
        <v>97</v>
      </c>
      <c r="H5003" s="15">
        <v>2016</v>
      </c>
      <c r="I5003" s="15">
        <v>1</v>
      </c>
      <c r="J5003" s="15">
        <v>0</v>
      </c>
      <c r="K5003" s="15">
        <v>0</v>
      </c>
      <c r="L5003" s="16" t="s">
        <v>5075</v>
      </c>
      <c r="M5003" s="16"/>
      <c r="N5003" s="16" t="s">
        <v>2570</v>
      </c>
      <c r="O5003" s="17">
        <v>288</v>
      </c>
      <c r="P5003" s="17">
        <v>6132</v>
      </c>
      <c r="Q5003" s="17">
        <v>5</v>
      </c>
      <c r="R5003" s="18" t="s">
        <v>33</v>
      </c>
      <c r="S5003" s="19">
        <v>60</v>
      </c>
      <c r="T5003" s="19">
        <v>110</v>
      </c>
      <c r="U5003" s="19">
        <v>7</v>
      </c>
      <c r="V5003" s="19">
        <v>0</v>
      </c>
      <c r="W5003" s="20">
        <v>0.77</v>
      </c>
      <c r="X5003" s="21">
        <v>457.84199999999998</v>
      </c>
      <c r="Y5003" s="22" t="s">
        <v>33</v>
      </c>
      <c r="Z5003" s="23" t="s">
        <v>9052</v>
      </c>
      <c r="AA5003" s="24" t="s">
        <v>67</v>
      </c>
      <c r="AB5003" s="14" t="s">
        <v>67</v>
      </c>
      <c r="AC5003" s="14" t="s">
        <v>67</v>
      </c>
      <c r="AD5003" s="25"/>
      <c r="AE5003" s="26"/>
      <c r="AF5003" s="27"/>
    </row>
    <row r="5004" spans="1:32" s="162" customFormat="1" ht="16.5" customHeight="1">
      <c r="A5004" s="13" t="s">
        <v>4804</v>
      </c>
      <c r="B5004" s="13"/>
      <c r="C5004" s="189"/>
      <c r="D5004" s="13"/>
      <c r="E5004" s="14" t="s">
        <v>35</v>
      </c>
      <c r="F5004" s="14" t="s">
        <v>2568</v>
      </c>
      <c r="G5004" s="14" t="s">
        <v>97</v>
      </c>
      <c r="H5004" s="15">
        <v>2016</v>
      </c>
      <c r="I5004" s="15">
        <v>1</v>
      </c>
      <c r="J5004" s="15">
        <v>0</v>
      </c>
      <c r="K5004" s="15">
        <v>0</v>
      </c>
      <c r="L5004" s="16" t="s">
        <v>5075</v>
      </c>
      <c r="M5004" s="16"/>
      <c r="N5004" s="16" t="s">
        <v>2570</v>
      </c>
      <c r="O5004" s="17">
        <v>288</v>
      </c>
      <c r="P5004" s="17">
        <v>6132</v>
      </c>
      <c r="Q5004" s="17">
        <v>5</v>
      </c>
      <c r="R5004" s="18" t="s">
        <v>33</v>
      </c>
      <c r="S5004" s="19">
        <v>60</v>
      </c>
      <c r="T5004" s="19">
        <v>110</v>
      </c>
      <c r="U5004" s="19">
        <v>7</v>
      </c>
      <c r="V5004" s="19">
        <v>0</v>
      </c>
      <c r="W5004" s="20">
        <v>0.77</v>
      </c>
      <c r="X5004" s="21">
        <v>457.84199999999998</v>
      </c>
      <c r="Y5004" s="22" t="s">
        <v>33</v>
      </c>
      <c r="Z5004" s="23" t="s">
        <v>9052</v>
      </c>
      <c r="AA5004" s="24" t="s">
        <v>67</v>
      </c>
      <c r="AB5004" s="14" t="s">
        <v>67</v>
      </c>
      <c r="AC5004" s="14" t="s">
        <v>67</v>
      </c>
      <c r="AD5004" s="25"/>
      <c r="AE5004" s="26"/>
      <c r="AF5004" s="27"/>
    </row>
    <row r="5005" spans="1:32" s="162" customFormat="1" ht="16.5" customHeight="1">
      <c r="A5005" s="13" t="s">
        <v>4804</v>
      </c>
      <c r="B5005" s="13"/>
      <c r="C5005" s="189"/>
      <c r="D5005" s="13"/>
      <c r="E5005" s="14" t="s">
        <v>35</v>
      </c>
      <c r="F5005" s="14" t="s">
        <v>2568</v>
      </c>
      <c r="G5005" s="14" t="s">
        <v>97</v>
      </c>
      <c r="H5005" s="15">
        <v>2016</v>
      </c>
      <c r="I5005" s="15">
        <v>1</v>
      </c>
      <c r="J5005" s="15">
        <v>0</v>
      </c>
      <c r="K5005" s="15">
        <v>0</v>
      </c>
      <c r="L5005" s="16" t="s">
        <v>5075</v>
      </c>
      <c r="M5005" s="16"/>
      <c r="N5005" s="16" t="s">
        <v>2570</v>
      </c>
      <c r="O5005" s="17">
        <v>288</v>
      </c>
      <c r="P5005" s="17">
        <v>6132</v>
      </c>
      <c r="Q5005" s="17">
        <v>5</v>
      </c>
      <c r="R5005" s="18" t="s">
        <v>33</v>
      </c>
      <c r="S5005" s="19">
        <v>60</v>
      </c>
      <c r="T5005" s="19">
        <v>110</v>
      </c>
      <c r="U5005" s="19">
        <v>7</v>
      </c>
      <c r="V5005" s="19">
        <v>0</v>
      </c>
      <c r="W5005" s="20">
        <v>0.77</v>
      </c>
      <c r="X5005" s="21">
        <v>457.84199999999998</v>
      </c>
      <c r="Y5005" s="22" t="s">
        <v>33</v>
      </c>
      <c r="Z5005" s="23" t="s">
        <v>9052</v>
      </c>
      <c r="AA5005" s="24" t="s">
        <v>67</v>
      </c>
      <c r="AB5005" s="14" t="s">
        <v>67</v>
      </c>
      <c r="AC5005" s="14" t="s">
        <v>67</v>
      </c>
      <c r="AD5005" s="25"/>
      <c r="AE5005" s="26"/>
      <c r="AF5005" s="27"/>
    </row>
    <row r="5006" spans="1:32" s="162" customFormat="1" ht="16.5" customHeight="1">
      <c r="A5006" s="13" t="s">
        <v>4804</v>
      </c>
      <c r="B5006" s="13"/>
      <c r="C5006" s="189"/>
      <c r="D5006" s="13"/>
      <c r="E5006" s="14" t="s">
        <v>35</v>
      </c>
      <c r="F5006" s="14" t="s">
        <v>2568</v>
      </c>
      <c r="G5006" s="14" t="s">
        <v>97</v>
      </c>
      <c r="H5006" s="15">
        <v>2016</v>
      </c>
      <c r="I5006" s="15">
        <v>1</v>
      </c>
      <c r="J5006" s="15">
        <v>0</v>
      </c>
      <c r="K5006" s="15">
        <v>0</v>
      </c>
      <c r="L5006" s="16" t="s">
        <v>5075</v>
      </c>
      <c r="M5006" s="16"/>
      <c r="N5006" s="16" t="s">
        <v>2570</v>
      </c>
      <c r="O5006" s="17">
        <v>288</v>
      </c>
      <c r="P5006" s="17">
        <v>6132</v>
      </c>
      <c r="Q5006" s="17">
        <v>5</v>
      </c>
      <c r="R5006" s="18" t="s">
        <v>33</v>
      </c>
      <c r="S5006" s="19">
        <v>60</v>
      </c>
      <c r="T5006" s="19">
        <v>110</v>
      </c>
      <c r="U5006" s="19">
        <v>7</v>
      </c>
      <c r="V5006" s="19">
        <v>0</v>
      </c>
      <c r="W5006" s="20">
        <v>0.77</v>
      </c>
      <c r="X5006" s="21">
        <v>457.84199999999998</v>
      </c>
      <c r="Y5006" s="22" t="s">
        <v>33</v>
      </c>
      <c r="Z5006" s="23" t="s">
        <v>9052</v>
      </c>
      <c r="AA5006" s="24" t="s">
        <v>67</v>
      </c>
      <c r="AB5006" s="14" t="s">
        <v>67</v>
      </c>
      <c r="AC5006" s="14" t="s">
        <v>67</v>
      </c>
      <c r="AD5006" s="25"/>
      <c r="AE5006" s="26"/>
      <c r="AF5006" s="27"/>
    </row>
    <row r="5007" spans="1:32" s="162" customFormat="1" ht="16.5" customHeight="1">
      <c r="A5007" s="13" t="s">
        <v>4804</v>
      </c>
      <c r="B5007" s="13"/>
      <c r="C5007" s="189"/>
      <c r="D5007" s="13"/>
      <c r="E5007" s="14" t="s">
        <v>35</v>
      </c>
      <c r="F5007" s="14" t="s">
        <v>125</v>
      </c>
      <c r="G5007" s="14" t="s">
        <v>501</v>
      </c>
      <c r="H5007" s="15">
        <v>2021</v>
      </c>
      <c r="I5007" s="15">
        <v>1</v>
      </c>
      <c r="J5007" s="15">
        <v>0</v>
      </c>
      <c r="K5007" s="15">
        <v>0</v>
      </c>
      <c r="L5007" s="16" t="s">
        <v>5393</v>
      </c>
      <c r="M5007" s="16"/>
      <c r="N5007" s="16" t="s">
        <v>2570</v>
      </c>
      <c r="O5007" s="17">
        <v>288</v>
      </c>
      <c r="P5007" s="17">
        <v>6132</v>
      </c>
      <c r="Q5007" s="17">
        <v>5</v>
      </c>
      <c r="R5007" s="18" t="s">
        <v>33</v>
      </c>
      <c r="S5007" s="19">
        <v>60</v>
      </c>
      <c r="T5007" s="19">
        <v>110</v>
      </c>
      <c r="U5007" s="19">
        <v>7</v>
      </c>
      <c r="V5007" s="19">
        <v>0</v>
      </c>
      <c r="W5007" s="20">
        <v>0.77</v>
      </c>
      <c r="X5007" s="21">
        <v>457.84199999999998</v>
      </c>
      <c r="Y5007" s="22" t="s">
        <v>33</v>
      </c>
      <c r="Z5007" s="23" t="s">
        <v>9052</v>
      </c>
      <c r="AA5007" s="24" t="s">
        <v>67</v>
      </c>
      <c r="AB5007" s="14" t="s">
        <v>67</v>
      </c>
      <c r="AC5007" s="14" t="s">
        <v>67</v>
      </c>
      <c r="AD5007" s="25"/>
      <c r="AE5007" s="26"/>
      <c r="AF5007" s="27"/>
    </row>
    <row r="5008" spans="1:32" s="162" customFormat="1" ht="16.5" customHeight="1">
      <c r="A5008" s="13" t="s">
        <v>4804</v>
      </c>
      <c r="B5008" s="13"/>
      <c r="C5008" s="189"/>
      <c r="D5008" s="13"/>
      <c r="E5008" s="14" t="s">
        <v>35</v>
      </c>
      <c r="F5008" s="14" t="s">
        <v>6498</v>
      </c>
      <c r="G5008" s="14" t="s">
        <v>6499</v>
      </c>
      <c r="H5008" s="15">
        <v>2022</v>
      </c>
      <c r="I5008" s="15">
        <v>1</v>
      </c>
      <c r="J5008" s="15">
        <v>0</v>
      </c>
      <c r="K5008" s="15">
        <v>0</v>
      </c>
      <c r="L5008" s="16" t="s">
        <v>4862</v>
      </c>
      <c r="M5008" s="16"/>
      <c r="N5008" s="16" t="s">
        <v>2570</v>
      </c>
      <c r="O5008" s="17">
        <v>288</v>
      </c>
      <c r="P5008" s="17">
        <v>6132</v>
      </c>
      <c r="Q5008" s="17">
        <v>5</v>
      </c>
      <c r="R5008" s="18" t="s">
        <v>33</v>
      </c>
      <c r="S5008" s="19">
        <v>60</v>
      </c>
      <c r="T5008" s="19">
        <v>110</v>
      </c>
      <c r="U5008" s="19">
        <v>7</v>
      </c>
      <c r="V5008" s="19">
        <v>0</v>
      </c>
      <c r="W5008" s="20">
        <v>0.77</v>
      </c>
      <c r="X5008" s="21">
        <v>457.84199999999998</v>
      </c>
      <c r="Y5008" s="22" t="s">
        <v>33</v>
      </c>
      <c r="Z5008" s="23" t="s">
        <v>9052</v>
      </c>
      <c r="AA5008" s="24" t="s">
        <v>67</v>
      </c>
      <c r="AB5008" s="14" t="s">
        <v>67</v>
      </c>
      <c r="AC5008" s="14" t="s">
        <v>67</v>
      </c>
      <c r="AD5008" s="25"/>
      <c r="AE5008" s="26"/>
      <c r="AF5008" s="27"/>
    </row>
    <row r="5009" spans="1:32" s="162" customFormat="1" ht="16.5" customHeight="1">
      <c r="A5009" s="13" t="s">
        <v>4804</v>
      </c>
      <c r="B5009" s="13"/>
      <c r="C5009" s="189"/>
      <c r="D5009" s="13"/>
      <c r="E5009" s="14" t="s">
        <v>1125</v>
      </c>
      <c r="F5009" s="14" t="s">
        <v>67</v>
      </c>
      <c r="G5009" s="14" t="s">
        <v>67</v>
      </c>
      <c r="H5009" s="15">
        <v>2006</v>
      </c>
      <c r="I5009" s="15">
        <v>1</v>
      </c>
      <c r="J5009" s="15">
        <v>0</v>
      </c>
      <c r="K5009" s="15">
        <v>0</v>
      </c>
      <c r="L5009" s="16" t="s">
        <v>5012</v>
      </c>
      <c r="M5009" s="16"/>
      <c r="N5009" s="16" t="s">
        <v>2570</v>
      </c>
      <c r="O5009" s="17">
        <v>576</v>
      </c>
      <c r="P5009" s="17">
        <v>0</v>
      </c>
      <c r="Q5009" s="17">
        <v>0</v>
      </c>
      <c r="R5009" s="18" t="s">
        <v>33</v>
      </c>
      <c r="S5009" s="19">
        <v>60</v>
      </c>
      <c r="T5009" s="19">
        <v>110</v>
      </c>
      <c r="U5009" s="19">
        <v>7.2727272727272725</v>
      </c>
      <c r="V5009" s="19">
        <v>0</v>
      </c>
      <c r="W5009" s="20">
        <v>0.8</v>
      </c>
      <c r="X5009" s="21">
        <v>460.8</v>
      </c>
      <c r="Y5009" s="22" t="s">
        <v>33</v>
      </c>
      <c r="Z5009" s="23" t="s">
        <v>9052</v>
      </c>
      <c r="AA5009" s="24" t="s">
        <v>67</v>
      </c>
      <c r="AB5009" s="14" t="s">
        <v>67</v>
      </c>
      <c r="AC5009" s="14" t="s">
        <v>67</v>
      </c>
      <c r="AD5009" s="25"/>
      <c r="AE5009" s="26"/>
      <c r="AF5009" s="27"/>
    </row>
    <row r="5010" spans="1:32" s="162" customFormat="1" ht="16.5" customHeight="1">
      <c r="A5010" s="13" t="s">
        <v>4804</v>
      </c>
      <c r="B5010" s="13"/>
      <c r="C5010" s="189"/>
      <c r="D5010" s="13"/>
      <c r="E5010" s="14" t="s">
        <v>1788</v>
      </c>
      <c r="F5010" s="14" t="s">
        <v>67</v>
      </c>
      <c r="G5010" s="14" t="s">
        <v>67</v>
      </c>
      <c r="H5010" s="15">
        <v>2005</v>
      </c>
      <c r="I5010" s="15">
        <v>1</v>
      </c>
      <c r="J5010" s="15">
        <v>0</v>
      </c>
      <c r="K5010" s="15">
        <v>0</v>
      </c>
      <c r="L5010" s="16" t="s">
        <v>5012</v>
      </c>
      <c r="M5010" s="16"/>
      <c r="N5010" s="16" t="s">
        <v>2570</v>
      </c>
      <c r="O5010" s="17">
        <v>365</v>
      </c>
      <c r="P5010" s="17">
        <v>0</v>
      </c>
      <c r="Q5010" s="17">
        <v>0</v>
      </c>
      <c r="R5010" s="18" t="s">
        <v>33</v>
      </c>
      <c r="S5010" s="19">
        <v>60</v>
      </c>
      <c r="T5010" s="19">
        <v>110</v>
      </c>
      <c r="U5010" s="19">
        <v>11.818181818181818</v>
      </c>
      <c r="V5010" s="19">
        <v>0</v>
      </c>
      <c r="W5010" s="20">
        <v>1.3</v>
      </c>
      <c r="X5010" s="21">
        <v>474.5</v>
      </c>
      <c r="Y5010" s="22" t="s">
        <v>33</v>
      </c>
      <c r="Z5010" s="23" t="s">
        <v>62</v>
      </c>
      <c r="AA5010" s="24" t="s">
        <v>67</v>
      </c>
      <c r="AB5010" s="14" t="s">
        <v>67</v>
      </c>
      <c r="AC5010" s="14" t="s">
        <v>67</v>
      </c>
      <c r="AD5010" s="25"/>
      <c r="AE5010" s="26"/>
      <c r="AF5010" s="27"/>
    </row>
    <row r="5011" spans="1:32" s="162" customFormat="1" ht="16.5" customHeight="1">
      <c r="A5011" s="13" t="s">
        <v>4804</v>
      </c>
      <c r="B5011" s="13"/>
      <c r="C5011" s="189"/>
      <c r="D5011" s="13"/>
      <c r="E5011" s="14" t="s">
        <v>379</v>
      </c>
      <c r="F5011" s="14" t="s">
        <v>34</v>
      </c>
      <c r="G5011" s="14" t="s">
        <v>5072</v>
      </c>
      <c r="H5011" s="15">
        <v>2011</v>
      </c>
      <c r="I5011" s="15">
        <v>2</v>
      </c>
      <c r="J5011" s="15">
        <v>0</v>
      </c>
      <c r="K5011" s="15">
        <v>0</v>
      </c>
      <c r="L5011" s="16" t="s">
        <v>5245</v>
      </c>
      <c r="M5011" s="16"/>
      <c r="N5011" s="16" t="s">
        <v>2570</v>
      </c>
      <c r="O5011" s="17">
        <v>360</v>
      </c>
      <c r="P5011" s="17">
        <v>0</v>
      </c>
      <c r="Q5011" s="17">
        <v>0</v>
      </c>
      <c r="R5011" s="18" t="s">
        <v>33</v>
      </c>
      <c r="S5011" s="19">
        <v>60</v>
      </c>
      <c r="T5011" s="19">
        <v>220</v>
      </c>
      <c r="U5011" s="19">
        <v>6.3136363636363635</v>
      </c>
      <c r="V5011" s="19">
        <v>0</v>
      </c>
      <c r="W5011" s="20">
        <v>1.389</v>
      </c>
      <c r="X5011" s="21">
        <v>1000.08</v>
      </c>
      <c r="Y5011" s="22" t="s">
        <v>33</v>
      </c>
      <c r="Z5011" s="23" t="s">
        <v>62</v>
      </c>
      <c r="AA5011" s="24" t="s">
        <v>67</v>
      </c>
      <c r="AB5011" s="14" t="s">
        <v>67</v>
      </c>
      <c r="AC5011" s="14" t="s">
        <v>67</v>
      </c>
      <c r="AD5011" s="25"/>
      <c r="AE5011" s="26"/>
      <c r="AF5011" s="27"/>
    </row>
    <row r="5012" spans="1:32" s="162" customFormat="1" ht="16.5" customHeight="1">
      <c r="A5012" s="13" t="s">
        <v>4804</v>
      </c>
      <c r="B5012" s="13"/>
      <c r="C5012" s="189"/>
      <c r="D5012" s="13"/>
      <c r="E5012" s="14" t="s">
        <v>4816</v>
      </c>
      <c r="F5012" s="14" t="s">
        <v>4817</v>
      </c>
      <c r="G5012" s="14" t="s">
        <v>67</v>
      </c>
      <c r="H5012" s="15">
        <v>2004</v>
      </c>
      <c r="I5012" s="15">
        <v>1</v>
      </c>
      <c r="J5012" s="15">
        <v>0</v>
      </c>
      <c r="K5012" s="15">
        <v>0</v>
      </c>
      <c r="L5012" s="16" t="s">
        <v>4805</v>
      </c>
      <c r="M5012" s="16"/>
      <c r="N5012" s="16" t="s">
        <v>2570</v>
      </c>
      <c r="O5012" s="17">
        <v>576</v>
      </c>
      <c r="P5012" s="17">
        <v>0</v>
      </c>
      <c r="Q5012" s="17">
        <v>0</v>
      </c>
      <c r="R5012" s="18" t="s">
        <v>33</v>
      </c>
      <c r="S5012" s="19">
        <v>60</v>
      </c>
      <c r="T5012" s="19">
        <v>110</v>
      </c>
      <c r="U5012" s="19">
        <v>8</v>
      </c>
      <c r="V5012" s="19">
        <v>0</v>
      </c>
      <c r="W5012" s="20">
        <v>0.88</v>
      </c>
      <c r="X5012" s="21">
        <v>506.88</v>
      </c>
      <c r="Y5012" s="22" t="s">
        <v>33</v>
      </c>
      <c r="Z5012" s="23" t="s">
        <v>62</v>
      </c>
      <c r="AA5012" s="24" t="s">
        <v>67</v>
      </c>
      <c r="AB5012" s="14" t="s">
        <v>67</v>
      </c>
      <c r="AC5012" s="14" t="s">
        <v>67</v>
      </c>
      <c r="AD5012" s="25"/>
      <c r="AE5012" s="26"/>
      <c r="AF5012" s="27"/>
    </row>
    <row r="5013" spans="1:32" s="162" customFormat="1" ht="16.5" customHeight="1">
      <c r="A5013" s="13" t="s">
        <v>4804</v>
      </c>
      <c r="B5013" s="13"/>
      <c r="C5013" s="189"/>
      <c r="D5013" s="13"/>
      <c r="E5013" s="14" t="s">
        <v>4815</v>
      </c>
      <c r="F5013" s="14" t="s">
        <v>67</v>
      </c>
      <c r="G5013" s="14" t="s">
        <v>67</v>
      </c>
      <c r="H5013" s="15">
        <v>2002</v>
      </c>
      <c r="I5013" s="15">
        <v>1</v>
      </c>
      <c r="J5013" s="15">
        <v>0</v>
      </c>
      <c r="K5013" s="15">
        <v>0</v>
      </c>
      <c r="L5013" s="16" t="s">
        <v>4805</v>
      </c>
      <c r="M5013" s="16"/>
      <c r="N5013" s="16" t="s">
        <v>2570</v>
      </c>
      <c r="O5013" s="17">
        <v>576</v>
      </c>
      <c r="P5013" s="17">
        <v>0</v>
      </c>
      <c r="Q5013" s="17">
        <v>0</v>
      </c>
      <c r="R5013" s="18" t="s">
        <v>33</v>
      </c>
      <c r="S5013" s="19">
        <v>60</v>
      </c>
      <c r="T5013" s="19">
        <v>110</v>
      </c>
      <c r="U5013" s="19">
        <v>8</v>
      </c>
      <c r="V5013" s="19">
        <v>0</v>
      </c>
      <c r="W5013" s="20">
        <v>0.88</v>
      </c>
      <c r="X5013" s="21">
        <v>506.88</v>
      </c>
      <c r="Y5013" s="22" t="s">
        <v>33</v>
      </c>
      <c r="Z5013" s="23" t="s">
        <v>62</v>
      </c>
      <c r="AA5013" s="24" t="s">
        <v>67</v>
      </c>
      <c r="AB5013" s="14" t="s">
        <v>67</v>
      </c>
      <c r="AC5013" s="14" t="s">
        <v>67</v>
      </c>
      <c r="AD5013" s="25"/>
      <c r="AE5013" s="26"/>
      <c r="AF5013" s="27"/>
    </row>
    <row r="5014" spans="1:32" s="162" customFormat="1" ht="16.5" customHeight="1">
      <c r="A5014" s="13" t="s">
        <v>4804</v>
      </c>
      <c r="B5014" s="13"/>
      <c r="C5014" s="189"/>
      <c r="D5014" s="13"/>
      <c r="E5014" s="14" t="s">
        <v>1260</v>
      </c>
      <c r="F5014" s="14" t="s">
        <v>67</v>
      </c>
      <c r="G5014" s="14" t="s">
        <v>67</v>
      </c>
      <c r="H5014" s="15">
        <v>1999</v>
      </c>
      <c r="I5014" s="15">
        <v>1</v>
      </c>
      <c r="J5014" s="15">
        <v>0</v>
      </c>
      <c r="K5014" s="15">
        <v>0</v>
      </c>
      <c r="L5014" s="16" t="s">
        <v>4805</v>
      </c>
      <c r="M5014" s="16"/>
      <c r="N5014" s="16" t="s">
        <v>2570</v>
      </c>
      <c r="O5014" s="17">
        <v>576</v>
      </c>
      <c r="P5014" s="17">
        <v>0</v>
      </c>
      <c r="Q5014" s="17">
        <v>0</v>
      </c>
      <c r="R5014" s="18" t="s">
        <v>33</v>
      </c>
      <c r="S5014" s="19">
        <v>60</v>
      </c>
      <c r="T5014" s="19">
        <v>110</v>
      </c>
      <c r="U5014" s="19">
        <v>8</v>
      </c>
      <c r="V5014" s="19">
        <v>0</v>
      </c>
      <c r="W5014" s="20">
        <v>0.88</v>
      </c>
      <c r="X5014" s="21">
        <v>506.88</v>
      </c>
      <c r="Y5014" s="22" t="s">
        <v>33</v>
      </c>
      <c r="Z5014" s="23" t="s">
        <v>62</v>
      </c>
      <c r="AA5014" s="24" t="s">
        <v>67</v>
      </c>
      <c r="AB5014" s="14" t="s">
        <v>67</v>
      </c>
      <c r="AC5014" s="14" t="s">
        <v>67</v>
      </c>
      <c r="AD5014" s="25"/>
      <c r="AE5014" s="26"/>
      <c r="AF5014" s="27"/>
    </row>
    <row r="5015" spans="1:32" s="162" customFormat="1" ht="16.5" customHeight="1">
      <c r="A5015" s="13" t="s">
        <v>4804</v>
      </c>
      <c r="B5015" s="13"/>
      <c r="C5015" s="189"/>
      <c r="D5015" s="13"/>
      <c r="E5015" s="14" t="s">
        <v>35</v>
      </c>
      <c r="F5015" s="14" t="s">
        <v>67</v>
      </c>
      <c r="G5015" s="14" t="s">
        <v>67</v>
      </c>
      <c r="H5015" s="15">
        <v>2006</v>
      </c>
      <c r="I5015" s="15">
        <v>1</v>
      </c>
      <c r="J5015" s="15">
        <v>0</v>
      </c>
      <c r="K5015" s="15">
        <v>0</v>
      </c>
      <c r="L5015" s="16" t="s">
        <v>5244</v>
      </c>
      <c r="M5015" s="16"/>
      <c r="N5015" s="16" t="s">
        <v>2570</v>
      </c>
      <c r="O5015" s="17">
        <v>720</v>
      </c>
      <c r="P5015" s="17">
        <v>6132</v>
      </c>
      <c r="Q5015" s="17">
        <v>5</v>
      </c>
      <c r="R5015" s="18" t="s">
        <v>33</v>
      </c>
      <c r="S5015" s="19">
        <v>60</v>
      </c>
      <c r="T5015" s="19">
        <v>110</v>
      </c>
      <c r="U5015" s="19">
        <v>4.5454545454545459</v>
      </c>
      <c r="V5015" s="19">
        <v>0</v>
      </c>
      <c r="W5015" s="20">
        <v>0.5</v>
      </c>
      <c r="X5015" s="21">
        <v>513.29999999999995</v>
      </c>
      <c r="Y5015" s="22" t="s">
        <v>33</v>
      </c>
      <c r="Z5015" s="23" t="s">
        <v>9052</v>
      </c>
      <c r="AA5015" s="24" t="s">
        <v>67</v>
      </c>
      <c r="AB5015" s="14" t="s">
        <v>67</v>
      </c>
      <c r="AC5015" s="14" t="s">
        <v>67</v>
      </c>
      <c r="AD5015" s="25"/>
      <c r="AE5015" s="26"/>
      <c r="AF5015" s="27"/>
    </row>
    <row r="5016" spans="1:32" s="162" customFormat="1" ht="16.5" customHeight="1">
      <c r="A5016" s="13" t="s">
        <v>4804</v>
      </c>
      <c r="B5016" s="13"/>
      <c r="C5016" s="189"/>
      <c r="D5016" s="13"/>
      <c r="E5016" s="14" t="s">
        <v>35</v>
      </c>
      <c r="F5016" s="14" t="s">
        <v>67</v>
      </c>
      <c r="G5016" s="14" t="s">
        <v>67</v>
      </c>
      <c r="H5016" s="15">
        <v>2006</v>
      </c>
      <c r="I5016" s="15">
        <v>1</v>
      </c>
      <c r="J5016" s="15">
        <v>0</v>
      </c>
      <c r="K5016" s="15">
        <v>0</v>
      </c>
      <c r="L5016" s="16" t="s">
        <v>5245</v>
      </c>
      <c r="M5016" s="16"/>
      <c r="N5016" s="16" t="s">
        <v>2570</v>
      </c>
      <c r="O5016" s="17">
        <v>720</v>
      </c>
      <c r="P5016" s="17">
        <v>6132</v>
      </c>
      <c r="Q5016" s="17">
        <v>5</v>
      </c>
      <c r="R5016" s="18" t="s">
        <v>33</v>
      </c>
      <c r="S5016" s="19">
        <v>60</v>
      </c>
      <c r="T5016" s="19">
        <v>110</v>
      </c>
      <c r="U5016" s="19">
        <v>4.5454545454545459</v>
      </c>
      <c r="V5016" s="19">
        <v>0</v>
      </c>
      <c r="W5016" s="20">
        <v>0.5</v>
      </c>
      <c r="X5016" s="21">
        <v>513.29999999999995</v>
      </c>
      <c r="Y5016" s="22" t="s">
        <v>33</v>
      </c>
      <c r="Z5016" s="23" t="s">
        <v>9052</v>
      </c>
      <c r="AA5016" s="24" t="s">
        <v>67</v>
      </c>
      <c r="AB5016" s="14" t="s">
        <v>67</v>
      </c>
      <c r="AC5016" s="14" t="s">
        <v>67</v>
      </c>
      <c r="AD5016" s="25"/>
      <c r="AE5016" s="26"/>
      <c r="AF5016" s="27"/>
    </row>
    <row r="5017" spans="1:32" s="162" customFormat="1" ht="16.5" customHeight="1">
      <c r="A5017" s="13" t="s">
        <v>4804</v>
      </c>
      <c r="B5017" s="13"/>
      <c r="C5017" s="189"/>
      <c r="D5017" s="13"/>
      <c r="E5017" s="14" t="s">
        <v>35</v>
      </c>
      <c r="F5017" s="14" t="s">
        <v>67</v>
      </c>
      <c r="G5017" s="14" t="s">
        <v>67</v>
      </c>
      <c r="H5017" s="15">
        <v>2007</v>
      </c>
      <c r="I5017" s="15">
        <v>1</v>
      </c>
      <c r="J5017" s="15">
        <v>0</v>
      </c>
      <c r="K5017" s="15">
        <v>0</v>
      </c>
      <c r="L5017" s="16" t="s">
        <v>2833</v>
      </c>
      <c r="M5017" s="16"/>
      <c r="N5017" s="16" t="s">
        <v>2570</v>
      </c>
      <c r="O5017" s="17">
        <v>720</v>
      </c>
      <c r="P5017" s="17">
        <v>6132</v>
      </c>
      <c r="Q5017" s="17">
        <v>5</v>
      </c>
      <c r="R5017" s="18" t="s">
        <v>33</v>
      </c>
      <c r="S5017" s="19">
        <v>60</v>
      </c>
      <c r="T5017" s="19">
        <v>110</v>
      </c>
      <c r="U5017" s="19">
        <v>4.5454545454545459</v>
      </c>
      <c r="V5017" s="19">
        <v>0</v>
      </c>
      <c r="W5017" s="20">
        <v>0.5</v>
      </c>
      <c r="X5017" s="21">
        <v>513.29999999999995</v>
      </c>
      <c r="Y5017" s="22" t="s">
        <v>33</v>
      </c>
      <c r="Z5017" s="23" t="s">
        <v>9052</v>
      </c>
      <c r="AA5017" s="24" t="s">
        <v>67</v>
      </c>
      <c r="AB5017" s="14" t="s">
        <v>67</v>
      </c>
      <c r="AC5017" s="14" t="s">
        <v>67</v>
      </c>
      <c r="AD5017" s="25"/>
      <c r="AE5017" s="26"/>
      <c r="AF5017" s="27"/>
    </row>
    <row r="5018" spans="1:32" s="162" customFormat="1" ht="16.5" customHeight="1">
      <c r="A5018" s="13" t="s">
        <v>4804</v>
      </c>
      <c r="B5018" s="13"/>
      <c r="C5018" s="189"/>
      <c r="D5018" s="13"/>
      <c r="E5018" s="14" t="s">
        <v>475</v>
      </c>
      <c r="F5018" s="14" t="s">
        <v>67</v>
      </c>
      <c r="G5018" s="14" t="s">
        <v>67</v>
      </c>
      <c r="H5018" s="15">
        <v>2003</v>
      </c>
      <c r="I5018" s="15">
        <v>1</v>
      </c>
      <c r="J5018" s="15">
        <v>0</v>
      </c>
      <c r="K5018" s="15">
        <v>0</v>
      </c>
      <c r="L5018" s="16" t="s">
        <v>5348</v>
      </c>
      <c r="M5018" s="16"/>
      <c r="N5018" s="16" t="s">
        <v>2570</v>
      </c>
      <c r="O5018" s="17">
        <v>240</v>
      </c>
      <c r="P5018" s="17">
        <v>0</v>
      </c>
      <c r="Q5018" s="17">
        <v>0</v>
      </c>
      <c r="R5018" s="18" t="s">
        <v>33</v>
      </c>
      <c r="S5018" s="19">
        <v>60</v>
      </c>
      <c r="T5018" s="19">
        <v>110</v>
      </c>
      <c r="U5018" s="19">
        <v>20</v>
      </c>
      <c r="V5018" s="19">
        <v>0</v>
      </c>
      <c r="W5018" s="20">
        <v>2.2000000000000002</v>
      </c>
      <c r="X5018" s="21">
        <v>528</v>
      </c>
      <c r="Y5018" s="22" t="s">
        <v>33</v>
      </c>
      <c r="Z5018" s="23" t="s">
        <v>62</v>
      </c>
      <c r="AA5018" s="24" t="s">
        <v>67</v>
      </c>
      <c r="AB5018" s="14" t="s">
        <v>67</v>
      </c>
      <c r="AC5018" s="14" t="s">
        <v>67</v>
      </c>
      <c r="AD5018" s="25"/>
      <c r="AE5018" s="26"/>
      <c r="AF5018" s="27"/>
    </row>
    <row r="5019" spans="1:32" s="162" customFormat="1" ht="16.5" customHeight="1">
      <c r="A5019" s="13" t="s">
        <v>4804</v>
      </c>
      <c r="B5019" s="13"/>
      <c r="C5019" s="189"/>
      <c r="D5019" s="13"/>
      <c r="E5019" s="14" t="s">
        <v>35</v>
      </c>
      <c r="F5019" s="14" t="s">
        <v>67</v>
      </c>
      <c r="G5019" s="14" t="s">
        <v>67</v>
      </c>
      <c r="H5019" s="15">
        <v>2003</v>
      </c>
      <c r="I5019" s="15">
        <v>1</v>
      </c>
      <c r="J5019" s="15">
        <v>0</v>
      </c>
      <c r="K5019" s="15">
        <v>0</v>
      </c>
      <c r="L5019" s="16" t="s">
        <v>5059</v>
      </c>
      <c r="M5019" s="16"/>
      <c r="N5019" s="16" t="s">
        <v>2570</v>
      </c>
      <c r="O5019" s="17">
        <v>720</v>
      </c>
      <c r="P5019" s="17">
        <v>6132</v>
      </c>
      <c r="Q5019" s="17">
        <v>5</v>
      </c>
      <c r="R5019" s="18" t="s">
        <v>33</v>
      </c>
      <c r="S5019" s="19">
        <v>60</v>
      </c>
      <c r="T5019" s="19">
        <v>110</v>
      </c>
      <c r="U5019" s="19">
        <v>4.74</v>
      </c>
      <c r="V5019" s="19">
        <v>0</v>
      </c>
      <c r="W5019" s="20">
        <v>0.52139999999999997</v>
      </c>
      <c r="X5019" s="21">
        <v>535.26923999999997</v>
      </c>
      <c r="Y5019" s="22" t="s">
        <v>33</v>
      </c>
      <c r="Z5019" s="23" t="s">
        <v>9052</v>
      </c>
      <c r="AA5019" s="24" t="s">
        <v>67</v>
      </c>
      <c r="AB5019" s="14" t="s">
        <v>67</v>
      </c>
      <c r="AC5019" s="14" t="s">
        <v>67</v>
      </c>
      <c r="AD5019" s="25"/>
      <c r="AE5019" s="26"/>
      <c r="AF5019" s="27"/>
    </row>
    <row r="5020" spans="1:32" s="162" customFormat="1" ht="16.5" customHeight="1">
      <c r="A5020" s="13" t="s">
        <v>4804</v>
      </c>
      <c r="B5020" s="13"/>
      <c r="C5020" s="189"/>
      <c r="D5020" s="13"/>
      <c r="E5020" s="14" t="s">
        <v>35</v>
      </c>
      <c r="F5020" s="14" t="s">
        <v>67</v>
      </c>
      <c r="G5020" s="14" t="s">
        <v>67</v>
      </c>
      <c r="H5020" s="15">
        <v>2006</v>
      </c>
      <c r="I5020" s="15">
        <v>1</v>
      </c>
      <c r="J5020" s="15">
        <v>0</v>
      </c>
      <c r="K5020" s="15">
        <v>0</v>
      </c>
      <c r="L5020" s="16" t="s">
        <v>5059</v>
      </c>
      <c r="M5020" s="16"/>
      <c r="N5020" s="16" t="s">
        <v>2570</v>
      </c>
      <c r="O5020" s="17">
        <v>720</v>
      </c>
      <c r="P5020" s="17">
        <v>6132</v>
      </c>
      <c r="Q5020" s="17">
        <v>5</v>
      </c>
      <c r="R5020" s="18" t="s">
        <v>33</v>
      </c>
      <c r="S5020" s="19">
        <v>60</v>
      </c>
      <c r="T5020" s="19">
        <v>110</v>
      </c>
      <c r="U5020" s="19">
        <v>4.74</v>
      </c>
      <c r="V5020" s="19">
        <v>0</v>
      </c>
      <c r="W5020" s="20">
        <v>0.52139999999999997</v>
      </c>
      <c r="X5020" s="21">
        <v>535.26923999999997</v>
      </c>
      <c r="Y5020" s="22" t="s">
        <v>33</v>
      </c>
      <c r="Z5020" s="23" t="s">
        <v>9052</v>
      </c>
      <c r="AA5020" s="24" t="s">
        <v>67</v>
      </c>
      <c r="AB5020" s="14" t="s">
        <v>67</v>
      </c>
      <c r="AC5020" s="14" t="s">
        <v>67</v>
      </c>
      <c r="AD5020" s="25"/>
      <c r="AE5020" s="26"/>
      <c r="AF5020" s="27"/>
    </row>
    <row r="5021" spans="1:32" s="162" customFormat="1" ht="16.5" customHeight="1">
      <c r="A5021" s="13" t="s">
        <v>4804</v>
      </c>
      <c r="B5021" s="13"/>
      <c r="C5021" s="189"/>
      <c r="D5021" s="13"/>
      <c r="E5021" s="14" t="s">
        <v>35</v>
      </c>
      <c r="F5021" s="14" t="s">
        <v>36</v>
      </c>
      <c r="G5021" s="14" t="s">
        <v>787</v>
      </c>
      <c r="H5021" s="15">
        <v>2011</v>
      </c>
      <c r="I5021" s="15">
        <v>1</v>
      </c>
      <c r="J5021" s="15">
        <v>0</v>
      </c>
      <c r="K5021" s="15">
        <v>0</v>
      </c>
      <c r="L5021" s="16" t="s">
        <v>5059</v>
      </c>
      <c r="M5021" s="16"/>
      <c r="N5021" s="16" t="s">
        <v>2570</v>
      </c>
      <c r="O5021" s="17">
        <v>720</v>
      </c>
      <c r="P5021" s="17">
        <v>6132</v>
      </c>
      <c r="Q5021" s="17">
        <v>5</v>
      </c>
      <c r="R5021" s="18" t="s">
        <v>33</v>
      </c>
      <c r="S5021" s="19">
        <v>60</v>
      </c>
      <c r="T5021" s="19">
        <v>110</v>
      </c>
      <c r="U5021" s="19">
        <v>4.74</v>
      </c>
      <c r="V5021" s="19">
        <v>0</v>
      </c>
      <c r="W5021" s="20">
        <v>0.52139999999999997</v>
      </c>
      <c r="X5021" s="21">
        <v>535.26923999999997</v>
      </c>
      <c r="Y5021" s="22" t="s">
        <v>33</v>
      </c>
      <c r="Z5021" s="23" t="s">
        <v>9052</v>
      </c>
      <c r="AA5021" s="24" t="s">
        <v>67</v>
      </c>
      <c r="AB5021" s="14" t="s">
        <v>67</v>
      </c>
      <c r="AC5021" s="14" t="s">
        <v>67</v>
      </c>
      <c r="AD5021" s="25"/>
      <c r="AE5021" s="26"/>
      <c r="AF5021" s="27"/>
    </row>
    <row r="5022" spans="1:32" s="162" customFormat="1" ht="16.5" customHeight="1">
      <c r="A5022" s="13" t="s">
        <v>4804</v>
      </c>
      <c r="B5022" s="13"/>
      <c r="C5022" s="189"/>
      <c r="D5022" s="13"/>
      <c r="E5022" s="14" t="s">
        <v>35</v>
      </c>
      <c r="F5022" s="14" t="s">
        <v>67</v>
      </c>
      <c r="G5022" s="14" t="s">
        <v>67</v>
      </c>
      <c r="H5022" s="15">
        <v>2004</v>
      </c>
      <c r="I5022" s="15">
        <v>1</v>
      </c>
      <c r="J5022" s="15">
        <v>0</v>
      </c>
      <c r="K5022" s="15">
        <v>0</v>
      </c>
      <c r="L5022" s="16" t="s">
        <v>5063</v>
      </c>
      <c r="M5022" s="16"/>
      <c r="N5022" s="16" t="s">
        <v>2570</v>
      </c>
      <c r="O5022" s="17">
        <v>720</v>
      </c>
      <c r="P5022" s="17">
        <v>6132</v>
      </c>
      <c r="Q5022" s="17">
        <v>5</v>
      </c>
      <c r="R5022" s="18" t="s">
        <v>33</v>
      </c>
      <c r="S5022" s="19">
        <v>60</v>
      </c>
      <c r="T5022" s="19">
        <v>110</v>
      </c>
      <c r="U5022" s="19">
        <v>4.74</v>
      </c>
      <c r="V5022" s="19">
        <v>0</v>
      </c>
      <c r="W5022" s="20">
        <v>0.52139999999999997</v>
      </c>
      <c r="X5022" s="21">
        <v>535.26923999999997</v>
      </c>
      <c r="Y5022" s="22" t="s">
        <v>33</v>
      </c>
      <c r="Z5022" s="23" t="s">
        <v>9052</v>
      </c>
      <c r="AA5022" s="24" t="s">
        <v>67</v>
      </c>
      <c r="AB5022" s="14" t="s">
        <v>67</v>
      </c>
      <c r="AC5022" s="14" t="s">
        <v>67</v>
      </c>
      <c r="AD5022" s="25"/>
      <c r="AE5022" s="26"/>
      <c r="AF5022" s="27"/>
    </row>
    <row r="5023" spans="1:32" s="162" customFormat="1" ht="16.5" customHeight="1">
      <c r="A5023" s="13" t="s">
        <v>4804</v>
      </c>
      <c r="B5023" s="13"/>
      <c r="C5023" s="189"/>
      <c r="D5023" s="13"/>
      <c r="E5023" s="14" t="s">
        <v>35</v>
      </c>
      <c r="F5023" s="14" t="s">
        <v>67</v>
      </c>
      <c r="G5023" s="14" t="s">
        <v>67</v>
      </c>
      <c r="H5023" s="15">
        <v>2004</v>
      </c>
      <c r="I5023" s="15">
        <v>1</v>
      </c>
      <c r="J5023" s="15">
        <v>0</v>
      </c>
      <c r="K5023" s="15">
        <v>0</v>
      </c>
      <c r="L5023" s="16" t="s">
        <v>5063</v>
      </c>
      <c r="M5023" s="16"/>
      <c r="N5023" s="16" t="s">
        <v>2570</v>
      </c>
      <c r="O5023" s="17">
        <v>720</v>
      </c>
      <c r="P5023" s="17">
        <v>6132</v>
      </c>
      <c r="Q5023" s="17">
        <v>5</v>
      </c>
      <c r="R5023" s="18" t="s">
        <v>33</v>
      </c>
      <c r="S5023" s="19">
        <v>60</v>
      </c>
      <c r="T5023" s="19">
        <v>110</v>
      </c>
      <c r="U5023" s="19">
        <v>4.74</v>
      </c>
      <c r="V5023" s="19">
        <v>0</v>
      </c>
      <c r="W5023" s="20">
        <v>0.52139999999999997</v>
      </c>
      <c r="X5023" s="21">
        <v>535.26923999999997</v>
      </c>
      <c r="Y5023" s="22" t="s">
        <v>33</v>
      </c>
      <c r="Z5023" s="23" t="s">
        <v>9052</v>
      </c>
      <c r="AA5023" s="24" t="s">
        <v>67</v>
      </c>
      <c r="AB5023" s="14" t="s">
        <v>67</v>
      </c>
      <c r="AC5023" s="14" t="s">
        <v>67</v>
      </c>
      <c r="AD5023" s="25"/>
      <c r="AE5023" s="26"/>
      <c r="AF5023" s="27"/>
    </row>
    <row r="5024" spans="1:32" s="162" customFormat="1" ht="16.5" customHeight="1">
      <c r="A5024" s="13" t="s">
        <v>4804</v>
      </c>
      <c r="B5024" s="13"/>
      <c r="C5024" s="189"/>
      <c r="D5024" s="13"/>
      <c r="E5024" s="14" t="s">
        <v>35</v>
      </c>
      <c r="F5024" s="14" t="s">
        <v>67</v>
      </c>
      <c r="G5024" s="14" t="s">
        <v>67</v>
      </c>
      <c r="H5024" s="15">
        <v>2007</v>
      </c>
      <c r="I5024" s="15">
        <v>1</v>
      </c>
      <c r="J5024" s="15">
        <v>0</v>
      </c>
      <c r="K5024" s="15">
        <v>0</v>
      </c>
      <c r="L5024" s="16" t="s">
        <v>5067</v>
      </c>
      <c r="M5024" s="16"/>
      <c r="N5024" s="16" t="s">
        <v>2570</v>
      </c>
      <c r="O5024" s="17">
        <v>720</v>
      </c>
      <c r="P5024" s="17">
        <v>6132</v>
      </c>
      <c r="Q5024" s="17">
        <v>5</v>
      </c>
      <c r="R5024" s="18" t="s">
        <v>33</v>
      </c>
      <c r="S5024" s="19">
        <v>60</v>
      </c>
      <c r="T5024" s="19">
        <v>110</v>
      </c>
      <c r="U5024" s="19">
        <v>4.74</v>
      </c>
      <c r="V5024" s="19">
        <v>0</v>
      </c>
      <c r="W5024" s="20">
        <v>0.52139999999999997</v>
      </c>
      <c r="X5024" s="21">
        <v>535.26923999999997</v>
      </c>
      <c r="Y5024" s="22" t="s">
        <v>33</v>
      </c>
      <c r="Z5024" s="23" t="s">
        <v>9052</v>
      </c>
      <c r="AA5024" s="24" t="s">
        <v>67</v>
      </c>
      <c r="AB5024" s="14" t="s">
        <v>67</v>
      </c>
      <c r="AC5024" s="14" t="s">
        <v>67</v>
      </c>
      <c r="AD5024" s="25"/>
      <c r="AE5024" s="26"/>
      <c r="AF5024" s="27"/>
    </row>
    <row r="5025" spans="1:32" s="162" customFormat="1" ht="16.5" customHeight="1">
      <c r="A5025" s="13" t="s">
        <v>4804</v>
      </c>
      <c r="B5025" s="13"/>
      <c r="C5025" s="189"/>
      <c r="D5025" s="13"/>
      <c r="E5025" s="14" t="s">
        <v>35</v>
      </c>
      <c r="F5025" s="14" t="s">
        <v>125</v>
      </c>
      <c r="G5025" s="14" t="s">
        <v>5071</v>
      </c>
      <c r="H5025" s="15">
        <v>2011</v>
      </c>
      <c r="I5025" s="15">
        <v>1</v>
      </c>
      <c r="J5025" s="15">
        <v>0</v>
      </c>
      <c r="K5025" s="15">
        <v>0</v>
      </c>
      <c r="L5025" s="16" t="s">
        <v>5067</v>
      </c>
      <c r="M5025" s="16"/>
      <c r="N5025" s="16" t="s">
        <v>2570</v>
      </c>
      <c r="O5025" s="17">
        <v>720</v>
      </c>
      <c r="P5025" s="17">
        <v>6132</v>
      </c>
      <c r="Q5025" s="17">
        <v>5</v>
      </c>
      <c r="R5025" s="18" t="s">
        <v>33</v>
      </c>
      <c r="S5025" s="19">
        <v>60</v>
      </c>
      <c r="T5025" s="19">
        <v>110</v>
      </c>
      <c r="U5025" s="19">
        <v>4.74</v>
      </c>
      <c r="V5025" s="19">
        <v>0</v>
      </c>
      <c r="W5025" s="20">
        <v>0.52139999999999997</v>
      </c>
      <c r="X5025" s="21">
        <v>535.26923999999997</v>
      </c>
      <c r="Y5025" s="22" t="s">
        <v>33</v>
      </c>
      <c r="Z5025" s="23" t="s">
        <v>9052</v>
      </c>
      <c r="AA5025" s="24" t="s">
        <v>67</v>
      </c>
      <c r="AB5025" s="14" t="s">
        <v>67</v>
      </c>
      <c r="AC5025" s="14" t="s">
        <v>67</v>
      </c>
      <c r="AD5025" s="25"/>
      <c r="AE5025" s="26"/>
      <c r="AF5025" s="27"/>
    </row>
    <row r="5026" spans="1:32" s="162" customFormat="1" ht="16.5" customHeight="1">
      <c r="A5026" s="13" t="s">
        <v>4804</v>
      </c>
      <c r="B5026" s="13"/>
      <c r="C5026" s="189"/>
      <c r="D5026" s="13"/>
      <c r="E5026" s="14" t="s">
        <v>407</v>
      </c>
      <c r="F5026" s="14" t="s">
        <v>67</v>
      </c>
      <c r="G5026" s="14" t="s">
        <v>4814</v>
      </c>
      <c r="H5026" s="15">
        <v>2003</v>
      </c>
      <c r="I5026" s="15">
        <v>1</v>
      </c>
      <c r="J5026" s="15">
        <v>0</v>
      </c>
      <c r="K5026" s="15">
        <v>0</v>
      </c>
      <c r="L5026" s="16" t="s">
        <v>4805</v>
      </c>
      <c r="M5026" s="16"/>
      <c r="N5026" s="16" t="s">
        <v>2570</v>
      </c>
      <c r="O5026" s="17">
        <v>330</v>
      </c>
      <c r="P5026" s="17">
        <v>0</v>
      </c>
      <c r="Q5026" s="17">
        <v>0</v>
      </c>
      <c r="R5026" s="18" t="s">
        <v>33</v>
      </c>
      <c r="S5026" s="19">
        <v>60</v>
      </c>
      <c r="T5026" s="19">
        <v>110</v>
      </c>
      <c r="U5026" s="19">
        <v>15</v>
      </c>
      <c r="V5026" s="19">
        <v>0</v>
      </c>
      <c r="W5026" s="20">
        <v>1.65</v>
      </c>
      <c r="X5026" s="21">
        <v>544.5</v>
      </c>
      <c r="Y5026" s="22" t="s">
        <v>33</v>
      </c>
      <c r="Z5026" s="23" t="s">
        <v>62</v>
      </c>
      <c r="AA5026" s="24" t="s">
        <v>67</v>
      </c>
      <c r="AB5026" s="14" t="s">
        <v>67</v>
      </c>
      <c r="AC5026" s="14" t="s">
        <v>67</v>
      </c>
      <c r="AD5026" s="25"/>
      <c r="AE5026" s="26"/>
      <c r="AF5026" s="27"/>
    </row>
    <row r="5027" spans="1:32" s="162" customFormat="1" ht="16.5" customHeight="1">
      <c r="A5027" s="13" t="s">
        <v>4804</v>
      </c>
      <c r="B5027" s="13"/>
      <c r="C5027" s="189"/>
      <c r="D5027" s="13"/>
      <c r="E5027" s="14" t="s">
        <v>4809</v>
      </c>
      <c r="F5027" s="14" t="s">
        <v>67</v>
      </c>
      <c r="G5027" s="14" t="s">
        <v>67</v>
      </c>
      <c r="H5027" s="15">
        <v>2004</v>
      </c>
      <c r="I5027" s="15">
        <v>2</v>
      </c>
      <c r="J5027" s="15">
        <v>0</v>
      </c>
      <c r="K5027" s="15">
        <v>0</v>
      </c>
      <c r="L5027" s="16" t="s">
        <v>4805</v>
      </c>
      <c r="M5027" s="16"/>
      <c r="N5027" s="16" t="s">
        <v>2570</v>
      </c>
      <c r="O5027" s="17">
        <v>832</v>
      </c>
      <c r="P5027" s="17">
        <v>0</v>
      </c>
      <c r="Q5027" s="17">
        <v>0</v>
      </c>
      <c r="R5027" s="18" t="s">
        <v>33</v>
      </c>
      <c r="S5027" s="19">
        <v>60</v>
      </c>
      <c r="T5027" s="19">
        <v>110</v>
      </c>
      <c r="U5027" s="19">
        <v>6</v>
      </c>
      <c r="V5027" s="19">
        <v>0</v>
      </c>
      <c r="W5027" s="20">
        <v>0.66</v>
      </c>
      <c r="X5027" s="21">
        <v>1098.24</v>
      </c>
      <c r="Y5027" s="22" t="s">
        <v>33</v>
      </c>
      <c r="Z5027" s="23" t="s">
        <v>62</v>
      </c>
      <c r="AA5027" s="24" t="s">
        <v>67</v>
      </c>
      <c r="AB5027" s="14" t="s">
        <v>67</v>
      </c>
      <c r="AC5027" s="14" t="s">
        <v>67</v>
      </c>
      <c r="AD5027" s="25"/>
      <c r="AE5027" s="26"/>
      <c r="AF5027" s="27"/>
    </row>
    <row r="5028" spans="1:32" s="162" customFormat="1" ht="16.5" customHeight="1">
      <c r="A5028" s="13" t="s">
        <v>4804</v>
      </c>
      <c r="B5028" s="13"/>
      <c r="C5028" s="189"/>
      <c r="D5028" s="13"/>
      <c r="E5028" s="14" t="s">
        <v>5264</v>
      </c>
      <c r="F5028" s="14" t="s">
        <v>67</v>
      </c>
      <c r="G5028" s="14" t="s">
        <v>67</v>
      </c>
      <c r="H5028" s="15">
        <v>2004</v>
      </c>
      <c r="I5028" s="15">
        <v>1</v>
      </c>
      <c r="J5028" s="15">
        <v>0</v>
      </c>
      <c r="K5028" s="15">
        <v>0</v>
      </c>
      <c r="L5028" s="16" t="s">
        <v>5263</v>
      </c>
      <c r="M5028" s="16"/>
      <c r="N5028" s="16" t="s">
        <v>2570</v>
      </c>
      <c r="O5028" s="17">
        <v>1920</v>
      </c>
      <c r="P5028" s="17">
        <v>18</v>
      </c>
      <c r="Q5028" s="17">
        <v>5</v>
      </c>
      <c r="R5028" s="18" t="s">
        <v>33</v>
      </c>
      <c r="S5028" s="19">
        <v>60</v>
      </c>
      <c r="T5028" s="19">
        <v>110</v>
      </c>
      <c r="U5028" s="19">
        <v>2.6</v>
      </c>
      <c r="V5028" s="19">
        <v>0</v>
      </c>
      <c r="W5028" s="20">
        <v>0.28599999999999998</v>
      </c>
      <c r="X5028" s="21">
        <v>549.37739999999997</v>
      </c>
      <c r="Y5028" s="22" t="s">
        <v>33</v>
      </c>
      <c r="Z5028" s="23" t="s">
        <v>62</v>
      </c>
      <c r="AA5028" s="24" t="s">
        <v>67</v>
      </c>
      <c r="AB5028" s="14" t="s">
        <v>67</v>
      </c>
      <c r="AC5028" s="14" t="s">
        <v>67</v>
      </c>
      <c r="AD5028" s="25"/>
      <c r="AE5028" s="26"/>
      <c r="AF5028" s="27"/>
    </row>
    <row r="5029" spans="1:32" s="162" customFormat="1" ht="16.5" customHeight="1">
      <c r="A5029" s="13" t="s">
        <v>4804</v>
      </c>
      <c r="B5029" s="13"/>
      <c r="C5029" s="189"/>
      <c r="D5029" s="13"/>
      <c r="E5029" s="14" t="s">
        <v>5232</v>
      </c>
      <c r="F5029" s="14" t="s">
        <v>5233</v>
      </c>
      <c r="G5029" s="14" t="s">
        <v>5234</v>
      </c>
      <c r="H5029" s="15">
        <v>2001</v>
      </c>
      <c r="I5029" s="15">
        <v>1</v>
      </c>
      <c r="J5029" s="15">
        <v>0</v>
      </c>
      <c r="K5029" s="15">
        <v>0</v>
      </c>
      <c r="L5029" s="16" t="s">
        <v>5229</v>
      </c>
      <c r="M5029" s="16"/>
      <c r="N5029" s="16" t="s">
        <v>2570</v>
      </c>
      <c r="O5029" s="17">
        <v>500</v>
      </c>
      <c r="P5029" s="17">
        <v>0</v>
      </c>
      <c r="Q5029" s="17">
        <v>0</v>
      </c>
      <c r="R5029" s="18" t="s">
        <v>33</v>
      </c>
      <c r="S5029" s="19">
        <v>60</v>
      </c>
      <c r="T5029" s="19">
        <v>110</v>
      </c>
      <c r="U5029" s="19">
        <v>10</v>
      </c>
      <c r="V5029" s="19">
        <v>0</v>
      </c>
      <c r="W5029" s="20">
        <v>1.1000000000000001</v>
      </c>
      <c r="X5029" s="21">
        <v>550</v>
      </c>
      <c r="Y5029" s="22" t="s">
        <v>33</v>
      </c>
      <c r="Z5029" s="23" t="s">
        <v>62</v>
      </c>
      <c r="AA5029" s="24" t="s">
        <v>67</v>
      </c>
      <c r="AB5029" s="14" t="s">
        <v>67</v>
      </c>
      <c r="AC5029" s="14" t="s">
        <v>67</v>
      </c>
      <c r="AD5029" s="25"/>
      <c r="AE5029" s="26"/>
      <c r="AF5029" s="27"/>
    </row>
    <row r="5030" spans="1:32" s="162" customFormat="1" ht="16.5" customHeight="1">
      <c r="A5030" s="13" t="s">
        <v>4804</v>
      </c>
      <c r="B5030" s="13"/>
      <c r="C5030" s="189"/>
      <c r="D5030" s="13"/>
      <c r="E5030" s="14" t="s">
        <v>5097</v>
      </c>
      <c r="F5030" s="14" t="s">
        <v>5019</v>
      </c>
      <c r="G5030" s="14" t="s">
        <v>854</v>
      </c>
      <c r="H5030" s="15">
        <v>2010</v>
      </c>
      <c r="I5030" s="15">
        <v>1</v>
      </c>
      <c r="J5030" s="15">
        <v>0</v>
      </c>
      <c r="K5030" s="15">
        <v>0</v>
      </c>
      <c r="L5030" s="16" t="s">
        <v>5096</v>
      </c>
      <c r="M5030" s="16"/>
      <c r="N5030" s="16" t="s">
        <v>2570</v>
      </c>
      <c r="O5030" s="17">
        <v>250</v>
      </c>
      <c r="P5030" s="17">
        <v>0</v>
      </c>
      <c r="Q5030" s="17">
        <v>0</v>
      </c>
      <c r="R5030" s="18" t="s">
        <v>33</v>
      </c>
      <c r="S5030" s="19">
        <v>60</v>
      </c>
      <c r="T5030" s="19">
        <v>110</v>
      </c>
      <c r="U5030" s="19">
        <v>20</v>
      </c>
      <c r="V5030" s="19">
        <v>0</v>
      </c>
      <c r="W5030" s="20">
        <v>2.2000000000000002</v>
      </c>
      <c r="X5030" s="21">
        <v>550</v>
      </c>
      <c r="Y5030" s="22" t="s">
        <v>33</v>
      </c>
      <c r="Z5030" s="23" t="s">
        <v>9052</v>
      </c>
      <c r="AA5030" s="24" t="s">
        <v>67</v>
      </c>
      <c r="AB5030" s="14" t="s">
        <v>67</v>
      </c>
      <c r="AC5030" s="14" t="s">
        <v>67</v>
      </c>
      <c r="AD5030" s="25"/>
      <c r="AE5030" s="26"/>
      <c r="AF5030" s="27"/>
    </row>
    <row r="5031" spans="1:32" s="162" customFormat="1" ht="16.5" customHeight="1">
      <c r="A5031" s="13" t="s">
        <v>4804</v>
      </c>
      <c r="B5031" s="13"/>
      <c r="C5031" s="189"/>
      <c r="D5031" s="13"/>
      <c r="E5031" s="14" t="s">
        <v>5068</v>
      </c>
      <c r="F5031" s="14" t="s">
        <v>125</v>
      </c>
      <c r="G5031" s="14" t="s">
        <v>5069</v>
      </c>
      <c r="H5031" s="15">
        <v>2011</v>
      </c>
      <c r="I5031" s="15">
        <v>1</v>
      </c>
      <c r="J5031" s="15">
        <v>0</v>
      </c>
      <c r="K5031" s="15">
        <v>0</v>
      </c>
      <c r="L5031" s="16" t="s">
        <v>5067</v>
      </c>
      <c r="M5031" s="16"/>
      <c r="N5031" s="16" t="s">
        <v>2570</v>
      </c>
      <c r="O5031" s="17">
        <v>720</v>
      </c>
      <c r="P5031" s="17">
        <v>0</v>
      </c>
      <c r="Q5031" s="17">
        <v>0</v>
      </c>
      <c r="R5031" s="18" t="s">
        <v>33</v>
      </c>
      <c r="S5031" s="19">
        <v>60</v>
      </c>
      <c r="T5031" s="19">
        <v>110</v>
      </c>
      <c r="U5031" s="19">
        <v>7</v>
      </c>
      <c r="V5031" s="19">
        <v>0</v>
      </c>
      <c r="W5031" s="20">
        <v>0.77</v>
      </c>
      <c r="X5031" s="21">
        <v>554.4</v>
      </c>
      <c r="Y5031" s="22" t="s">
        <v>33</v>
      </c>
      <c r="Z5031" s="23" t="s">
        <v>62</v>
      </c>
      <c r="AA5031" s="24" t="s">
        <v>67</v>
      </c>
      <c r="AB5031" s="14" t="s">
        <v>67</v>
      </c>
      <c r="AC5031" s="14" t="s">
        <v>67</v>
      </c>
      <c r="AD5031" s="25"/>
      <c r="AE5031" s="26"/>
      <c r="AF5031" s="27"/>
    </row>
    <row r="5032" spans="1:32" s="162" customFormat="1" ht="16.5" customHeight="1">
      <c r="A5032" s="13" t="s">
        <v>4804</v>
      </c>
      <c r="B5032" s="13"/>
      <c r="C5032" s="189"/>
      <c r="D5032" s="13"/>
      <c r="E5032" s="14" t="s">
        <v>79</v>
      </c>
      <c r="F5032" s="14" t="s">
        <v>110</v>
      </c>
      <c r="G5032" s="14" t="s">
        <v>5070</v>
      </c>
      <c r="H5032" s="15">
        <v>2013</v>
      </c>
      <c r="I5032" s="15">
        <v>1</v>
      </c>
      <c r="J5032" s="15">
        <v>0</v>
      </c>
      <c r="K5032" s="15">
        <v>0</v>
      </c>
      <c r="L5032" s="16" t="s">
        <v>5067</v>
      </c>
      <c r="M5032" s="16"/>
      <c r="N5032" s="16" t="s">
        <v>2570</v>
      </c>
      <c r="O5032" s="17">
        <v>720</v>
      </c>
      <c r="P5032" s="17">
        <v>0</v>
      </c>
      <c r="Q5032" s="17">
        <v>0</v>
      </c>
      <c r="R5032" s="18" t="s">
        <v>33</v>
      </c>
      <c r="S5032" s="19">
        <v>60</v>
      </c>
      <c r="T5032" s="19">
        <v>110</v>
      </c>
      <c r="U5032" s="19">
        <v>7</v>
      </c>
      <c r="V5032" s="19">
        <v>0</v>
      </c>
      <c r="W5032" s="20">
        <v>0.77</v>
      </c>
      <c r="X5032" s="21">
        <v>554.4</v>
      </c>
      <c r="Y5032" s="22" t="s">
        <v>33</v>
      </c>
      <c r="Z5032" s="23" t="s">
        <v>9052</v>
      </c>
      <c r="AA5032" s="24" t="s">
        <v>67</v>
      </c>
      <c r="AB5032" s="14" t="s">
        <v>67</v>
      </c>
      <c r="AC5032" s="14" t="s">
        <v>67</v>
      </c>
      <c r="AD5032" s="25"/>
      <c r="AE5032" s="26"/>
      <c r="AF5032" s="27"/>
    </row>
    <row r="5033" spans="1:32" s="162" customFormat="1" ht="16.5" customHeight="1">
      <c r="A5033" s="13" t="s">
        <v>4804</v>
      </c>
      <c r="B5033" s="13"/>
      <c r="C5033" s="189"/>
      <c r="D5033" s="13"/>
      <c r="E5033" s="14" t="s">
        <v>4813</v>
      </c>
      <c r="F5033" s="14" t="s">
        <v>67</v>
      </c>
      <c r="G5033" s="14" t="s">
        <v>67</v>
      </c>
      <c r="H5033" s="15">
        <v>2004</v>
      </c>
      <c r="I5033" s="15">
        <v>1</v>
      </c>
      <c r="J5033" s="15">
        <v>0</v>
      </c>
      <c r="K5033" s="15">
        <v>0</v>
      </c>
      <c r="L5033" s="16" t="s">
        <v>4805</v>
      </c>
      <c r="M5033" s="16"/>
      <c r="N5033" s="16" t="s">
        <v>2570</v>
      </c>
      <c r="O5033" s="17">
        <v>853</v>
      </c>
      <c r="P5033" s="17">
        <v>0</v>
      </c>
      <c r="Q5033" s="17">
        <v>0</v>
      </c>
      <c r="R5033" s="18" t="s">
        <v>33</v>
      </c>
      <c r="S5033" s="19">
        <v>60</v>
      </c>
      <c r="T5033" s="19">
        <v>110</v>
      </c>
      <c r="U5033" s="19">
        <v>6</v>
      </c>
      <c r="V5033" s="19">
        <v>0</v>
      </c>
      <c r="W5033" s="20">
        <v>0.66</v>
      </c>
      <c r="X5033" s="21">
        <v>562.98</v>
      </c>
      <c r="Y5033" s="22" t="s">
        <v>33</v>
      </c>
      <c r="Z5033" s="23" t="s">
        <v>62</v>
      </c>
      <c r="AA5033" s="24" t="s">
        <v>67</v>
      </c>
      <c r="AB5033" s="14" t="s">
        <v>67</v>
      </c>
      <c r="AC5033" s="14" t="s">
        <v>67</v>
      </c>
      <c r="AD5033" s="25"/>
      <c r="AE5033" s="26"/>
      <c r="AF5033" s="27"/>
    </row>
    <row r="5034" spans="1:32" s="162" customFormat="1" ht="16.5" customHeight="1">
      <c r="A5034" s="13" t="s">
        <v>4804</v>
      </c>
      <c r="B5034" s="13"/>
      <c r="C5034" s="189"/>
      <c r="D5034" s="13"/>
      <c r="E5034" s="14" t="s">
        <v>4812</v>
      </c>
      <c r="F5034" s="14" t="s">
        <v>67</v>
      </c>
      <c r="G5034" s="14" t="s">
        <v>67</v>
      </c>
      <c r="H5034" s="15">
        <v>2003</v>
      </c>
      <c r="I5034" s="15">
        <v>1</v>
      </c>
      <c r="J5034" s="15">
        <v>0</v>
      </c>
      <c r="K5034" s="15">
        <v>0</v>
      </c>
      <c r="L5034" s="16" t="s">
        <v>4805</v>
      </c>
      <c r="M5034" s="16"/>
      <c r="N5034" s="16" t="s">
        <v>2570</v>
      </c>
      <c r="O5034" s="17">
        <v>853</v>
      </c>
      <c r="P5034" s="17">
        <v>0</v>
      </c>
      <c r="Q5034" s="17">
        <v>0</v>
      </c>
      <c r="R5034" s="18" t="s">
        <v>33</v>
      </c>
      <c r="S5034" s="19">
        <v>60</v>
      </c>
      <c r="T5034" s="19">
        <v>110</v>
      </c>
      <c r="U5034" s="19">
        <v>6</v>
      </c>
      <c r="V5034" s="19">
        <v>0</v>
      </c>
      <c r="W5034" s="20">
        <v>0.66</v>
      </c>
      <c r="X5034" s="21">
        <v>562.98</v>
      </c>
      <c r="Y5034" s="22" t="s">
        <v>33</v>
      </c>
      <c r="Z5034" s="23" t="s">
        <v>9052</v>
      </c>
      <c r="AA5034" s="24" t="s">
        <v>67</v>
      </c>
      <c r="AB5034" s="14" t="s">
        <v>67</v>
      </c>
      <c r="AC5034" s="14" t="s">
        <v>67</v>
      </c>
      <c r="AD5034" s="25"/>
      <c r="AE5034" s="26"/>
      <c r="AF5034" s="27"/>
    </row>
    <row r="5035" spans="1:32" s="162" customFormat="1" ht="16.5" customHeight="1">
      <c r="A5035" s="13" t="s">
        <v>4804</v>
      </c>
      <c r="B5035" s="13"/>
      <c r="C5035" s="189"/>
      <c r="D5035" s="13"/>
      <c r="E5035" s="14" t="s">
        <v>5327</v>
      </c>
      <c r="F5035" s="14" t="s">
        <v>67</v>
      </c>
      <c r="G5035" s="14" t="s">
        <v>67</v>
      </c>
      <c r="H5035" s="15">
        <v>2000</v>
      </c>
      <c r="I5035" s="15">
        <v>1</v>
      </c>
      <c r="J5035" s="15">
        <v>0</v>
      </c>
      <c r="K5035" s="15">
        <v>0</v>
      </c>
      <c r="L5035" s="16" t="s">
        <v>5315</v>
      </c>
      <c r="M5035" s="16"/>
      <c r="N5035" s="16" t="s">
        <v>2570</v>
      </c>
      <c r="O5035" s="17">
        <v>1360</v>
      </c>
      <c r="P5035" s="17">
        <v>20</v>
      </c>
      <c r="Q5035" s="17">
        <v>5</v>
      </c>
      <c r="R5035" s="18" t="s">
        <v>33</v>
      </c>
      <c r="S5035" s="19">
        <v>60</v>
      </c>
      <c r="T5035" s="19">
        <v>110</v>
      </c>
      <c r="U5035" s="19">
        <v>4</v>
      </c>
      <c r="V5035" s="19">
        <v>0</v>
      </c>
      <c r="W5035" s="20">
        <v>0.44</v>
      </c>
      <c r="X5035" s="21">
        <v>598.84</v>
      </c>
      <c r="Y5035" s="22" t="s">
        <v>33</v>
      </c>
      <c r="Z5035" s="23" t="s">
        <v>62</v>
      </c>
      <c r="AA5035" s="24" t="s">
        <v>67</v>
      </c>
      <c r="AB5035" s="14" t="s">
        <v>67</v>
      </c>
      <c r="AC5035" s="14" t="s">
        <v>67</v>
      </c>
      <c r="AD5035" s="25"/>
      <c r="AE5035" s="26"/>
      <c r="AF5035" s="27"/>
    </row>
    <row r="5036" spans="1:32" s="162" customFormat="1" ht="16.5" customHeight="1">
      <c r="A5036" s="13" t="s">
        <v>4804</v>
      </c>
      <c r="B5036" s="13"/>
      <c r="C5036" s="189"/>
      <c r="D5036" s="13"/>
      <c r="E5036" s="14" t="s">
        <v>5186</v>
      </c>
      <c r="F5036" s="14" t="s">
        <v>67</v>
      </c>
      <c r="G5036" s="14" t="s">
        <v>67</v>
      </c>
      <c r="H5036" s="15">
        <v>2003</v>
      </c>
      <c r="I5036" s="15">
        <v>1</v>
      </c>
      <c r="J5036" s="15">
        <v>0</v>
      </c>
      <c r="K5036" s="15">
        <v>0</v>
      </c>
      <c r="L5036" s="16" t="s">
        <v>5185</v>
      </c>
      <c r="M5036" s="16"/>
      <c r="N5036" s="16" t="s">
        <v>2570</v>
      </c>
      <c r="O5036" s="17">
        <v>1423</v>
      </c>
      <c r="P5036" s="17">
        <v>0</v>
      </c>
      <c r="Q5036" s="17">
        <v>0</v>
      </c>
      <c r="R5036" s="18" t="s">
        <v>33</v>
      </c>
      <c r="S5036" s="19">
        <v>60</v>
      </c>
      <c r="T5036" s="19">
        <v>110</v>
      </c>
      <c r="U5036" s="19">
        <v>4</v>
      </c>
      <c r="V5036" s="19">
        <v>0</v>
      </c>
      <c r="W5036" s="20">
        <v>0.44</v>
      </c>
      <c r="X5036" s="21">
        <v>626.12</v>
      </c>
      <c r="Y5036" s="22" t="s">
        <v>33</v>
      </c>
      <c r="Z5036" s="23" t="s">
        <v>62</v>
      </c>
      <c r="AA5036" s="24" t="s">
        <v>67</v>
      </c>
      <c r="AB5036" s="14" t="s">
        <v>67</v>
      </c>
      <c r="AC5036" s="14" t="s">
        <v>67</v>
      </c>
      <c r="AD5036" s="25"/>
      <c r="AE5036" s="26"/>
      <c r="AF5036" s="27"/>
    </row>
    <row r="5037" spans="1:32" s="162" customFormat="1" ht="16.5" customHeight="1">
      <c r="A5037" s="13" t="s">
        <v>4804</v>
      </c>
      <c r="B5037" s="13"/>
      <c r="C5037" s="189"/>
      <c r="D5037" s="13"/>
      <c r="E5037" s="14" t="s">
        <v>379</v>
      </c>
      <c r="F5037" s="14" t="s">
        <v>67</v>
      </c>
      <c r="G5037" s="14" t="s">
        <v>67</v>
      </c>
      <c r="H5037" s="15">
        <v>2008</v>
      </c>
      <c r="I5037" s="15">
        <v>1</v>
      </c>
      <c r="J5037" s="15">
        <v>0</v>
      </c>
      <c r="K5037" s="15">
        <v>0</v>
      </c>
      <c r="L5037" s="16" t="s">
        <v>4937</v>
      </c>
      <c r="M5037" s="16"/>
      <c r="N5037" s="16" t="s">
        <v>2570</v>
      </c>
      <c r="O5037" s="17">
        <v>360</v>
      </c>
      <c r="P5037" s="17">
        <v>0</v>
      </c>
      <c r="Q5037" s="17">
        <v>0</v>
      </c>
      <c r="R5037" s="18" t="s">
        <v>33</v>
      </c>
      <c r="S5037" s="19">
        <v>60</v>
      </c>
      <c r="T5037" s="19">
        <v>220</v>
      </c>
      <c r="U5037" s="19">
        <v>8</v>
      </c>
      <c r="V5037" s="19">
        <v>0</v>
      </c>
      <c r="W5037" s="20">
        <v>1.76</v>
      </c>
      <c r="X5037" s="21">
        <v>633.6</v>
      </c>
      <c r="Y5037" s="22" t="s">
        <v>33</v>
      </c>
      <c r="Z5037" s="23" t="s">
        <v>62</v>
      </c>
      <c r="AA5037" s="24" t="s">
        <v>67</v>
      </c>
      <c r="AB5037" s="14" t="s">
        <v>67</v>
      </c>
      <c r="AC5037" s="14" t="s">
        <v>67</v>
      </c>
      <c r="AD5037" s="25"/>
      <c r="AE5037" s="26"/>
      <c r="AF5037" s="27"/>
    </row>
    <row r="5038" spans="1:32" s="162" customFormat="1" ht="16.5" customHeight="1">
      <c r="A5038" s="13" t="s">
        <v>4804</v>
      </c>
      <c r="B5038" s="13"/>
      <c r="C5038" s="189"/>
      <c r="D5038" s="13"/>
      <c r="E5038" s="14" t="s">
        <v>4909</v>
      </c>
      <c r="F5038" s="14" t="s">
        <v>67</v>
      </c>
      <c r="G5038" s="14" t="s">
        <v>67</v>
      </c>
      <c r="H5038" s="15">
        <v>1998</v>
      </c>
      <c r="I5038" s="15">
        <v>1</v>
      </c>
      <c r="J5038" s="15">
        <v>0</v>
      </c>
      <c r="K5038" s="15">
        <v>0</v>
      </c>
      <c r="L5038" s="16" t="s">
        <v>4907</v>
      </c>
      <c r="M5038" s="16"/>
      <c r="N5038" s="16" t="s">
        <v>2570</v>
      </c>
      <c r="O5038" s="17">
        <v>720</v>
      </c>
      <c r="P5038" s="17">
        <v>0</v>
      </c>
      <c r="Q5038" s="17">
        <v>0</v>
      </c>
      <c r="R5038" s="18" t="s">
        <v>33</v>
      </c>
      <c r="S5038" s="19">
        <v>60</v>
      </c>
      <c r="T5038" s="19">
        <v>110</v>
      </c>
      <c r="U5038" s="19">
        <v>8</v>
      </c>
      <c r="V5038" s="19">
        <v>0</v>
      </c>
      <c r="W5038" s="20">
        <v>0.88</v>
      </c>
      <c r="X5038" s="21">
        <v>633.6</v>
      </c>
      <c r="Y5038" s="22" t="s">
        <v>33</v>
      </c>
      <c r="Z5038" s="23" t="s">
        <v>62</v>
      </c>
      <c r="AA5038" s="24" t="s">
        <v>67</v>
      </c>
      <c r="AB5038" s="14" t="s">
        <v>67</v>
      </c>
      <c r="AC5038" s="14" t="s">
        <v>67</v>
      </c>
      <c r="AD5038" s="25"/>
      <c r="AE5038" s="26"/>
      <c r="AF5038" s="27"/>
    </row>
    <row r="5039" spans="1:32" s="162" customFormat="1" ht="16.5" customHeight="1">
      <c r="A5039" s="13" t="s">
        <v>4804</v>
      </c>
      <c r="B5039" s="13"/>
      <c r="C5039" s="189"/>
      <c r="D5039" s="13"/>
      <c r="E5039" s="14" t="s">
        <v>513</v>
      </c>
      <c r="F5039" s="14" t="s">
        <v>5230</v>
      </c>
      <c r="G5039" s="14" t="s">
        <v>5231</v>
      </c>
      <c r="H5039" s="15">
        <v>2001</v>
      </c>
      <c r="I5039" s="15">
        <v>1</v>
      </c>
      <c r="J5039" s="15">
        <v>0</v>
      </c>
      <c r="K5039" s="15">
        <v>0</v>
      </c>
      <c r="L5039" s="16" t="s">
        <v>5229</v>
      </c>
      <c r="M5039" s="16"/>
      <c r="N5039" s="16" t="s">
        <v>2570</v>
      </c>
      <c r="O5039" s="17">
        <v>288</v>
      </c>
      <c r="P5039" s="17">
        <v>0</v>
      </c>
      <c r="Q5039" s="17">
        <v>0</v>
      </c>
      <c r="R5039" s="18" t="s">
        <v>33</v>
      </c>
      <c r="S5039" s="19">
        <v>60</v>
      </c>
      <c r="T5039" s="19">
        <v>220</v>
      </c>
      <c r="U5039" s="19">
        <v>10</v>
      </c>
      <c r="V5039" s="19">
        <v>0</v>
      </c>
      <c r="W5039" s="20">
        <v>2.2000000000000002</v>
      </c>
      <c r="X5039" s="21">
        <v>633.6</v>
      </c>
      <c r="Y5039" s="22" t="s">
        <v>33</v>
      </c>
      <c r="Z5039" s="23" t="s">
        <v>62</v>
      </c>
      <c r="AA5039" s="24" t="s">
        <v>67</v>
      </c>
      <c r="AB5039" s="14" t="s">
        <v>67</v>
      </c>
      <c r="AC5039" s="14" t="s">
        <v>67</v>
      </c>
      <c r="AD5039" s="25"/>
      <c r="AE5039" s="26"/>
      <c r="AF5039" s="27"/>
    </row>
    <row r="5040" spans="1:32" s="162" customFormat="1" ht="16.5" customHeight="1">
      <c r="A5040" s="13" t="s">
        <v>4804</v>
      </c>
      <c r="B5040" s="13"/>
      <c r="C5040" s="189"/>
      <c r="D5040" s="13"/>
      <c r="E5040" s="14" t="s">
        <v>5144</v>
      </c>
      <c r="F5040" s="14" t="s">
        <v>67</v>
      </c>
      <c r="G5040" s="14" t="s">
        <v>67</v>
      </c>
      <c r="H5040" s="15">
        <v>2001</v>
      </c>
      <c r="I5040" s="15">
        <v>1</v>
      </c>
      <c r="J5040" s="15">
        <v>0</v>
      </c>
      <c r="K5040" s="15">
        <v>0</v>
      </c>
      <c r="L5040" s="16" t="s">
        <v>2716</v>
      </c>
      <c r="M5040" s="16"/>
      <c r="N5040" s="16" t="s">
        <v>2570</v>
      </c>
      <c r="O5040" s="17">
        <v>1440</v>
      </c>
      <c r="P5040" s="17">
        <v>0</v>
      </c>
      <c r="Q5040" s="17">
        <v>0</v>
      </c>
      <c r="R5040" s="18" t="s">
        <v>33</v>
      </c>
      <c r="S5040" s="19">
        <v>60</v>
      </c>
      <c r="T5040" s="19">
        <v>110</v>
      </c>
      <c r="U5040" s="19">
        <v>4</v>
      </c>
      <c r="V5040" s="19">
        <v>0</v>
      </c>
      <c r="W5040" s="20">
        <v>0.44</v>
      </c>
      <c r="X5040" s="21">
        <v>633.6</v>
      </c>
      <c r="Y5040" s="22" t="s">
        <v>33</v>
      </c>
      <c r="Z5040" s="23" t="s">
        <v>62</v>
      </c>
      <c r="AA5040" s="24" t="s">
        <v>67</v>
      </c>
      <c r="AB5040" s="14" t="s">
        <v>67</v>
      </c>
      <c r="AC5040" s="14" t="s">
        <v>67</v>
      </c>
      <c r="AD5040" s="25"/>
      <c r="AE5040" s="26"/>
      <c r="AF5040" s="27"/>
    </row>
    <row r="5041" spans="1:32" s="162" customFormat="1" ht="16.5" customHeight="1">
      <c r="A5041" s="13" t="s">
        <v>4804</v>
      </c>
      <c r="B5041" s="13"/>
      <c r="C5041" s="189"/>
      <c r="D5041" s="13"/>
      <c r="E5041" s="14" t="s">
        <v>180</v>
      </c>
      <c r="F5041" s="14" t="s">
        <v>205</v>
      </c>
      <c r="G5041" s="14" t="s">
        <v>67</v>
      </c>
      <c r="H5041" s="15">
        <v>2015</v>
      </c>
      <c r="I5041" s="15">
        <v>1</v>
      </c>
      <c r="J5041" s="15">
        <v>0</v>
      </c>
      <c r="K5041" s="15">
        <v>0</v>
      </c>
      <c r="L5041" s="16" t="s">
        <v>5245</v>
      </c>
      <c r="M5041" s="16"/>
      <c r="N5041" s="16" t="s">
        <v>2570</v>
      </c>
      <c r="O5041" s="17">
        <v>1920</v>
      </c>
      <c r="P5041" s="17">
        <v>0</v>
      </c>
      <c r="Q5041" s="17">
        <v>0</v>
      </c>
      <c r="R5041" s="18" t="s">
        <v>33</v>
      </c>
      <c r="S5041" s="19">
        <v>60</v>
      </c>
      <c r="T5041" s="19">
        <v>110</v>
      </c>
      <c r="U5041" s="19">
        <v>3</v>
      </c>
      <c r="V5041" s="19">
        <v>0</v>
      </c>
      <c r="W5041" s="20">
        <v>0.33</v>
      </c>
      <c r="X5041" s="21">
        <v>633.6</v>
      </c>
      <c r="Y5041" s="22" t="s">
        <v>33</v>
      </c>
      <c r="Z5041" s="23" t="s">
        <v>62</v>
      </c>
      <c r="AA5041" s="24" t="s">
        <v>67</v>
      </c>
      <c r="AB5041" s="14" t="s">
        <v>67</v>
      </c>
      <c r="AC5041" s="14" t="s">
        <v>67</v>
      </c>
      <c r="AD5041" s="25"/>
      <c r="AE5041" s="26"/>
      <c r="AF5041" s="27"/>
    </row>
    <row r="5042" spans="1:32" s="162" customFormat="1" ht="16.5" customHeight="1">
      <c r="A5042" s="13" t="s">
        <v>4804</v>
      </c>
      <c r="B5042" s="13"/>
      <c r="C5042" s="189"/>
      <c r="D5042" s="13"/>
      <c r="E5042" s="14" t="s">
        <v>6490</v>
      </c>
      <c r="F5042" s="14" t="s">
        <v>205</v>
      </c>
      <c r="G5042" s="14" t="s">
        <v>319</v>
      </c>
      <c r="H5042" s="15">
        <v>2022</v>
      </c>
      <c r="I5042" s="15">
        <v>1</v>
      </c>
      <c r="J5042" s="15">
        <v>0</v>
      </c>
      <c r="K5042" s="15">
        <v>0</v>
      </c>
      <c r="L5042" s="16" t="s">
        <v>9046</v>
      </c>
      <c r="M5042" s="16"/>
      <c r="N5042" s="16" t="s">
        <v>2570</v>
      </c>
      <c r="O5042" s="17">
        <v>1920</v>
      </c>
      <c r="P5042" s="17">
        <v>0</v>
      </c>
      <c r="Q5042" s="17">
        <v>0</v>
      </c>
      <c r="R5042" s="18" t="s">
        <v>33</v>
      </c>
      <c r="S5042" s="19">
        <v>60</v>
      </c>
      <c r="T5042" s="19">
        <v>110</v>
      </c>
      <c r="U5042" s="19">
        <v>3</v>
      </c>
      <c r="V5042" s="19">
        <v>0</v>
      </c>
      <c r="W5042" s="20">
        <v>0.33</v>
      </c>
      <c r="X5042" s="21">
        <v>633.6</v>
      </c>
      <c r="Y5042" s="22" t="s">
        <v>33</v>
      </c>
      <c r="Z5042" s="23" t="s">
        <v>62</v>
      </c>
      <c r="AA5042" s="24" t="s">
        <v>67</v>
      </c>
      <c r="AB5042" s="14" t="s">
        <v>67</v>
      </c>
      <c r="AC5042" s="14" t="s">
        <v>67</v>
      </c>
      <c r="AD5042" s="25"/>
      <c r="AE5042" s="26"/>
      <c r="AF5042" s="27"/>
    </row>
    <row r="5043" spans="1:32" s="162" customFormat="1" ht="16.5" customHeight="1">
      <c r="A5043" s="13" t="s">
        <v>4804</v>
      </c>
      <c r="B5043" s="13"/>
      <c r="C5043" s="189"/>
      <c r="D5043" s="13"/>
      <c r="E5043" s="14" t="s">
        <v>6490</v>
      </c>
      <c r="F5043" s="14" t="s">
        <v>205</v>
      </c>
      <c r="G5043" s="14" t="s">
        <v>319</v>
      </c>
      <c r="H5043" s="15">
        <v>2022</v>
      </c>
      <c r="I5043" s="15">
        <v>1</v>
      </c>
      <c r="J5043" s="15">
        <v>0</v>
      </c>
      <c r="K5043" s="15">
        <v>0</v>
      </c>
      <c r="L5043" s="16" t="s">
        <v>9045</v>
      </c>
      <c r="M5043" s="16"/>
      <c r="N5043" s="16" t="s">
        <v>2570</v>
      </c>
      <c r="O5043" s="17">
        <v>1920</v>
      </c>
      <c r="P5043" s="17">
        <v>0</v>
      </c>
      <c r="Q5043" s="17">
        <v>0</v>
      </c>
      <c r="R5043" s="18" t="s">
        <v>33</v>
      </c>
      <c r="S5043" s="19">
        <v>60</v>
      </c>
      <c r="T5043" s="19">
        <v>110</v>
      </c>
      <c r="U5043" s="19">
        <v>3</v>
      </c>
      <c r="V5043" s="19">
        <v>0</v>
      </c>
      <c r="W5043" s="20">
        <v>0.33</v>
      </c>
      <c r="X5043" s="21">
        <v>633.6</v>
      </c>
      <c r="Y5043" s="22" t="s">
        <v>33</v>
      </c>
      <c r="Z5043" s="23" t="s">
        <v>62</v>
      </c>
      <c r="AA5043" s="24" t="s">
        <v>67</v>
      </c>
      <c r="AB5043" s="14" t="s">
        <v>67</v>
      </c>
      <c r="AC5043" s="14" t="s">
        <v>67</v>
      </c>
      <c r="AD5043" s="25"/>
      <c r="AE5043" s="26"/>
      <c r="AF5043" s="27"/>
    </row>
    <row r="5044" spans="1:32" s="162" customFormat="1" ht="16.5" customHeight="1">
      <c r="A5044" s="13" t="s">
        <v>4804</v>
      </c>
      <c r="B5044" s="13"/>
      <c r="C5044" s="189"/>
      <c r="D5044" s="13"/>
      <c r="E5044" s="14" t="s">
        <v>5143</v>
      </c>
      <c r="F5044" s="14" t="s">
        <v>67</v>
      </c>
      <c r="G5044" s="14" t="s">
        <v>67</v>
      </c>
      <c r="H5044" s="15">
        <v>1998</v>
      </c>
      <c r="I5044" s="15">
        <v>1</v>
      </c>
      <c r="J5044" s="15">
        <v>0</v>
      </c>
      <c r="K5044" s="15">
        <v>0</v>
      </c>
      <c r="L5044" s="16" t="s">
        <v>2716</v>
      </c>
      <c r="M5044" s="16"/>
      <c r="N5044" s="16" t="s">
        <v>2570</v>
      </c>
      <c r="O5044" s="17">
        <v>1440</v>
      </c>
      <c r="P5044" s="17">
        <v>0</v>
      </c>
      <c r="Q5044" s="17">
        <v>0</v>
      </c>
      <c r="R5044" s="18" t="s">
        <v>33</v>
      </c>
      <c r="S5044" s="19">
        <v>60</v>
      </c>
      <c r="T5044" s="19">
        <v>110</v>
      </c>
      <c r="U5044" s="19">
        <v>4</v>
      </c>
      <c r="V5044" s="19">
        <v>0</v>
      </c>
      <c r="W5044" s="20">
        <v>0.44</v>
      </c>
      <c r="X5044" s="21">
        <v>633.6</v>
      </c>
      <c r="Y5044" s="22" t="s">
        <v>33</v>
      </c>
      <c r="Z5044" s="23" t="s">
        <v>62</v>
      </c>
      <c r="AA5044" s="24" t="s">
        <v>67</v>
      </c>
      <c r="AB5044" s="14" t="s">
        <v>67</v>
      </c>
      <c r="AC5044" s="14" t="s">
        <v>67</v>
      </c>
      <c r="AD5044" s="25"/>
      <c r="AE5044" s="26"/>
      <c r="AF5044" s="27"/>
    </row>
    <row r="5045" spans="1:32" s="162" customFormat="1" ht="16.5" customHeight="1">
      <c r="A5045" s="13" t="s">
        <v>4804</v>
      </c>
      <c r="B5045" s="13"/>
      <c r="C5045" s="189"/>
      <c r="D5045" s="13"/>
      <c r="E5045" s="14" t="s">
        <v>35</v>
      </c>
      <c r="F5045" s="14" t="s">
        <v>67</v>
      </c>
      <c r="G5045" s="14" t="s">
        <v>67</v>
      </c>
      <c r="H5045" s="15">
        <v>2006</v>
      </c>
      <c r="I5045" s="15">
        <v>1</v>
      </c>
      <c r="J5045" s="15">
        <v>0</v>
      </c>
      <c r="K5045" s="15">
        <v>0</v>
      </c>
      <c r="L5045" s="16" t="s">
        <v>5135</v>
      </c>
      <c r="M5045" s="16"/>
      <c r="N5045" s="16" t="s">
        <v>2570</v>
      </c>
      <c r="O5045" s="17">
        <v>1440</v>
      </c>
      <c r="P5045" s="17">
        <v>0</v>
      </c>
      <c r="Q5045" s="17">
        <v>0</v>
      </c>
      <c r="R5045" s="18" t="s">
        <v>33</v>
      </c>
      <c r="S5045" s="19">
        <v>60</v>
      </c>
      <c r="T5045" s="19">
        <v>110</v>
      </c>
      <c r="U5045" s="19">
        <v>4</v>
      </c>
      <c r="V5045" s="19">
        <v>0</v>
      </c>
      <c r="W5045" s="20">
        <v>0.44</v>
      </c>
      <c r="X5045" s="21">
        <v>633.6</v>
      </c>
      <c r="Y5045" s="22" t="s">
        <v>33</v>
      </c>
      <c r="Z5045" s="23" t="s">
        <v>9052</v>
      </c>
      <c r="AA5045" s="24" t="s">
        <v>67</v>
      </c>
      <c r="AB5045" s="14" t="s">
        <v>67</v>
      </c>
      <c r="AC5045" s="14" t="s">
        <v>67</v>
      </c>
      <c r="AD5045" s="25"/>
      <c r="AE5045" s="26"/>
      <c r="AF5045" s="27"/>
    </row>
    <row r="5046" spans="1:32" s="162" customFormat="1" ht="16.5" customHeight="1">
      <c r="A5046" s="13" t="s">
        <v>4804</v>
      </c>
      <c r="B5046" s="13"/>
      <c r="C5046" s="189"/>
      <c r="D5046" s="13"/>
      <c r="E5046" s="14" t="s">
        <v>5145</v>
      </c>
      <c r="F5046" s="14" t="s">
        <v>67</v>
      </c>
      <c r="G5046" s="14" t="s">
        <v>67</v>
      </c>
      <c r="H5046" s="15">
        <v>2003</v>
      </c>
      <c r="I5046" s="15">
        <v>1</v>
      </c>
      <c r="J5046" s="15">
        <v>0</v>
      </c>
      <c r="K5046" s="15">
        <v>0</v>
      </c>
      <c r="L5046" s="16" t="s">
        <v>2716</v>
      </c>
      <c r="M5046" s="16"/>
      <c r="N5046" s="16" t="s">
        <v>2570</v>
      </c>
      <c r="O5046" s="17">
        <v>1440</v>
      </c>
      <c r="P5046" s="17">
        <v>0</v>
      </c>
      <c r="Q5046" s="17">
        <v>0</v>
      </c>
      <c r="R5046" s="18" t="s">
        <v>33</v>
      </c>
      <c r="S5046" s="19">
        <v>60</v>
      </c>
      <c r="T5046" s="19">
        <v>110</v>
      </c>
      <c r="U5046" s="19">
        <v>4</v>
      </c>
      <c r="V5046" s="19">
        <v>0</v>
      </c>
      <c r="W5046" s="20">
        <v>0.44</v>
      </c>
      <c r="X5046" s="21">
        <v>633.6</v>
      </c>
      <c r="Y5046" s="22" t="s">
        <v>33</v>
      </c>
      <c r="Z5046" s="23" t="s">
        <v>9052</v>
      </c>
      <c r="AA5046" s="24" t="s">
        <v>67</v>
      </c>
      <c r="AB5046" s="14" t="s">
        <v>67</v>
      </c>
      <c r="AC5046" s="14" t="s">
        <v>67</v>
      </c>
      <c r="AD5046" s="25"/>
      <c r="AE5046" s="26"/>
      <c r="AF5046" s="27"/>
    </row>
    <row r="5047" spans="1:32" s="162" customFormat="1" ht="16.5" customHeight="1">
      <c r="A5047" s="13" t="s">
        <v>4804</v>
      </c>
      <c r="B5047" s="13"/>
      <c r="C5047" s="189"/>
      <c r="D5047" s="13"/>
      <c r="E5047" s="14" t="s">
        <v>180</v>
      </c>
      <c r="F5047" s="14" t="s">
        <v>205</v>
      </c>
      <c r="G5047" s="14" t="s">
        <v>3223</v>
      </c>
      <c r="H5047" s="15">
        <v>2012</v>
      </c>
      <c r="I5047" s="15">
        <v>1</v>
      </c>
      <c r="J5047" s="15">
        <v>0</v>
      </c>
      <c r="K5047" s="15">
        <v>0</v>
      </c>
      <c r="L5047" s="16" t="s">
        <v>5245</v>
      </c>
      <c r="M5047" s="16"/>
      <c r="N5047" s="16" t="s">
        <v>2570</v>
      </c>
      <c r="O5047" s="17">
        <v>1920</v>
      </c>
      <c r="P5047" s="17">
        <v>18</v>
      </c>
      <c r="Q5047" s="17">
        <v>5</v>
      </c>
      <c r="R5047" s="18" t="s">
        <v>33</v>
      </c>
      <c r="S5047" s="19">
        <v>60</v>
      </c>
      <c r="T5047" s="19">
        <v>110</v>
      </c>
      <c r="U5047" s="19">
        <v>3</v>
      </c>
      <c r="V5047" s="19">
        <v>0</v>
      </c>
      <c r="W5047" s="20">
        <v>0.33</v>
      </c>
      <c r="X5047" s="21">
        <v>633.89700000000005</v>
      </c>
      <c r="Y5047" s="22" t="s">
        <v>33</v>
      </c>
      <c r="Z5047" s="23" t="s">
        <v>62</v>
      </c>
      <c r="AA5047" s="24" t="s">
        <v>67</v>
      </c>
      <c r="AB5047" s="14" t="s">
        <v>67</v>
      </c>
      <c r="AC5047" s="14" t="s">
        <v>67</v>
      </c>
      <c r="AD5047" s="25"/>
      <c r="AE5047" s="26"/>
      <c r="AF5047" s="27"/>
    </row>
    <row r="5048" spans="1:32" s="162" customFormat="1" ht="16.5" customHeight="1">
      <c r="A5048" s="13" t="s">
        <v>4804</v>
      </c>
      <c r="B5048" s="13"/>
      <c r="C5048" s="189"/>
      <c r="D5048" s="13"/>
      <c r="E5048" s="14" t="s">
        <v>5180</v>
      </c>
      <c r="F5048" s="14" t="s">
        <v>514</v>
      </c>
      <c r="G5048" s="14" t="s">
        <v>5181</v>
      </c>
      <c r="H5048" s="15">
        <v>2009</v>
      </c>
      <c r="I5048" s="15">
        <v>1</v>
      </c>
      <c r="J5048" s="15">
        <v>0</v>
      </c>
      <c r="K5048" s="15">
        <v>0</v>
      </c>
      <c r="L5048" s="16" t="s">
        <v>5166</v>
      </c>
      <c r="M5048" s="16"/>
      <c r="N5048" s="16" t="s">
        <v>2570</v>
      </c>
      <c r="O5048" s="17">
        <v>1460</v>
      </c>
      <c r="P5048" s="17">
        <v>0</v>
      </c>
      <c r="Q5048" s="17">
        <v>0</v>
      </c>
      <c r="R5048" s="18" t="s">
        <v>33</v>
      </c>
      <c r="S5048" s="19">
        <v>60</v>
      </c>
      <c r="T5048" s="19">
        <v>110</v>
      </c>
      <c r="U5048" s="19">
        <v>4</v>
      </c>
      <c r="V5048" s="19">
        <v>0</v>
      </c>
      <c r="W5048" s="20">
        <v>0.44</v>
      </c>
      <c r="X5048" s="21">
        <v>642.4</v>
      </c>
      <c r="Y5048" s="22" t="s">
        <v>33</v>
      </c>
      <c r="Z5048" s="23" t="s">
        <v>9052</v>
      </c>
      <c r="AA5048" s="24" t="s">
        <v>67</v>
      </c>
      <c r="AB5048" s="14" t="s">
        <v>67</v>
      </c>
      <c r="AC5048" s="14" t="s">
        <v>67</v>
      </c>
      <c r="AD5048" s="25"/>
      <c r="AE5048" s="26"/>
      <c r="AF5048" s="27"/>
    </row>
    <row r="5049" spans="1:32" s="162" customFormat="1" ht="16.5" customHeight="1">
      <c r="A5049" s="13" t="s">
        <v>4804</v>
      </c>
      <c r="B5049" s="13"/>
      <c r="C5049" s="189"/>
      <c r="D5049" s="13"/>
      <c r="E5049" s="14" t="s">
        <v>5016</v>
      </c>
      <c r="F5049" s="14" t="s">
        <v>67</v>
      </c>
      <c r="G5049" s="14" t="s">
        <v>67</v>
      </c>
      <c r="H5049" s="15">
        <v>2003</v>
      </c>
      <c r="I5049" s="15">
        <v>1</v>
      </c>
      <c r="J5049" s="15">
        <v>0</v>
      </c>
      <c r="K5049" s="15">
        <v>0</v>
      </c>
      <c r="L5049" s="16" t="s">
        <v>5012</v>
      </c>
      <c r="M5049" s="16"/>
      <c r="N5049" s="16" t="s">
        <v>2570</v>
      </c>
      <c r="O5049" s="17">
        <v>720</v>
      </c>
      <c r="P5049" s="17">
        <v>0</v>
      </c>
      <c r="Q5049" s="17">
        <v>0</v>
      </c>
      <c r="R5049" s="18" t="s">
        <v>33</v>
      </c>
      <c r="S5049" s="19">
        <v>60</v>
      </c>
      <c r="T5049" s="19">
        <v>110</v>
      </c>
      <c r="U5049" s="19">
        <v>8.1818181818181817</v>
      </c>
      <c r="V5049" s="19">
        <v>0</v>
      </c>
      <c r="W5049" s="20">
        <v>0.9</v>
      </c>
      <c r="X5049" s="21">
        <v>648</v>
      </c>
      <c r="Y5049" s="22" t="s">
        <v>33</v>
      </c>
      <c r="Z5049" s="23" t="s">
        <v>62</v>
      </c>
      <c r="AA5049" s="24" t="s">
        <v>67</v>
      </c>
      <c r="AB5049" s="14" t="s">
        <v>67</v>
      </c>
      <c r="AC5049" s="14" t="s">
        <v>67</v>
      </c>
      <c r="AD5049" s="25"/>
      <c r="AE5049" s="26"/>
      <c r="AF5049" s="27"/>
    </row>
    <row r="5050" spans="1:32" s="162" customFormat="1" ht="16.5" customHeight="1">
      <c r="A5050" s="13" t="s">
        <v>4804</v>
      </c>
      <c r="B5050" s="13"/>
      <c r="C5050" s="189"/>
      <c r="D5050" s="13"/>
      <c r="E5050" s="14" t="s">
        <v>513</v>
      </c>
      <c r="F5050" s="14" t="s">
        <v>1075</v>
      </c>
      <c r="G5050" s="14" t="s">
        <v>4983</v>
      </c>
      <c r="H5050" s="15">
        <v>2020</v>
      </c>
      <c r="I5050" s="15">
        <v>1</v>
      </c>
      <c r="J5050" s="15">
        <v>0</v>
      </c>
      <c r="K5050" s="15">
        <v>0</v>
      </c>
      <c r="L5050" s="16" t="s">
        <v>4982</v>
      </c>
      <c r="M5050" s="16"/>
      <c r="N5050" s="16" t="s">
        <v>2570</v>
      </c>
      <c r="O5050" s="17">
        <v>360</v>
      </c>
      <c r="P5050" s="17">
        <v>0</v>
      </c>
      <c r="Q5050" s="17">
        <v>0</v>
      </c>
      <c r="R5050" s="18" t="s">
        <v>33</v>
      </c>
      <c r="S5050" s="19">
        <v>60</v>
      </c>
      <c r="T5050" s="19">
        <v>120</v>
      </c>
      <c r="U5050" s="19">
        <v>15</v>
      </c>
      <c r="V5050" s="19">
        <v>0</v>
      </c>
      <c r="W5050" s="20">
        <v>1.8</v>
      </c>
      <c r="X5050" s="21">
        <v>648</v>
      </c>
      <c r="Y5050" s="22" t="s">
        <v>33</v>
      </c>
      <c r="Z5050" s="23" t="s">
        <v>62</v>
      </c>
      <c r="AA5050" s="24" t="s">
        <v>67</v>
      </c>
      <c r="AB5050" s="14" t="s">
        <v>67</v>
      </c>
      <c r="AC5050" s="14" t="s">
        <v>67</v>
      </c>
      <c r="AD5050" s="25"/>
      <c r="AE5050" s="26"/>
      <c r="AF5050" s="27"/>
    </row>
    <row r="5051" spans="1:32" s="162" customFormat="1" ht="16.5" customHeight="1">
      <c r="A5051" s="13" t="s">
        <v>4804</v>
      </c>
      <c r="B5051" s="13"/>
      <c r="C5051" s="189"/>
      <c r="D5051" s="13"/>
      <c r="E5051" s="14" t="s">
        <v>5260</v>
      </c>
      <c r="F5051" s="14" t="s">
        <v>67</v>
      </c>
      <c r="G5051" s="14" t="s">
        <v>67</v>
      </c>
      <c r="H5051" s="15">
        <v>2005</v>
      </c>
      <c r="I5051" s="15">
        <v>1</v>
      </c>
      <c r="J5051" s="15">
        <v>0</v>
      </c>
      <c r="K5051" s="15">
        <v>0</v>
      </c>
      <c r="L5051" s="16" t="s">
        <v>2833</v>
      </c>
      <c r="M5051" s="16"/>
      <c r="N5051" s="16" t="s">
        <v>2570</v>
      </c>
      <c r="O5051" s="17">
        <v>3024</v>
      </c>
      <c r="P5051" s="17">
        <v>0</v>
      </c>
      <c r="Q5051" s="17">
        <v>0</v>
      </c>
      <c r="R5051" s="18" t="s">
        <v>33</v>
      </c>
      <c r="S5051" s="19">
        <v>60</v>
      </c>
      <c r="T5051" s="19">
        <v>110</v>
      </c>
      <c r="U5051" s="19">
        <v>2</v>
      </c>
      <c r="V5051" s="19">
        <v>0</v>
      </c>
      <c r="W5051" s="20">
        <v>0.22</v>
      </c>
      <c r="X5051" s="21">
        <v>665.28</v>
      </c>
      <c r="Y5051" s="22" t="s">
        <v>33</v>
      </c>
      <c r="Z5051" s="23" t="s">
        <v>62</v>
      </c>
      <c r="AA5051" s="24" t="s">
        <v>67</v>
      </c>
      <c r="AB5051" s="14" t="s">
        <v>67</v>
      </c>
      <c r="AC5051" s="14" t="s">
        <v>67</v>
      </c>
      <c r="AD5051" s="25"/>
      <c r="AE5051" s="26"/>
      <c r="AF5051" s="27"/>
    </row>
    <row r="5052" spans="1:32" s="162" customFormat="1" ht="16.5" customHeight="1">
      <c r="A5052" s="13" t="s">
        <v>4804</v>
      </c>
      <c r="B5052" s="13"/>
      <c r="C5052" s="189"/>
      <c r="D5052" s="13"/>
      <c r="E5052" s="14" t="s">
        <v>4057</v>
      </c>
      <c r="F5052" s="14" t="s">
        <v>67</v>
      </c>
      <c r="G5052" s="14" t="s">
        <v>67</v>
      </c>
      <c r="H5052" s="15">
        <v>2001</v>
      </c>
      <c r="I5052" s="15">
        <v>1</v>
      </c>
      <c r="J5052" s="15">
        <v>0</v>
      </c>
      <c r="K5052" s="15">
        <v>0</v>
      </c>
      <c r="L5052" s="16" t="s">
        <v>4956</v>
      </c>
      <c r="M5052" s="16"/>
      <c r="N5052" s="16" t="s">
        <v>2570</v>
      </c>
      <c r="O5052" s="17">
        <v>3024</v>
      </c>
      <c r="P5052" s="17">
        <v>0</v>
      </c>
      <c r="Q5052" s="17">
        <v>0</v>
      </c>
      <c r="R5052" s="18" t="s">
        <v>33</v>
      </c>
      <c r="S5052" s="19">
        <v>60</v>
      </c>
      <c r="T5052" s="19">
        <v>110</v>
      </c>
      <c r="U5052" s="19">
        <v>2</v>
      </c>
      <c r="V5052" s="19">
        <v>0</v>
      </c>
      <c r="W5052" s="20">
        <v>0.22</v>
      </c>
      <c r="X5052" s="21">
        <v>665.28</v>
      </c>
      <c r="Y5052" s="22" t="s">
        <v>33</v>
      </c>
      <c r="Z5052" s="23" t="s">
        <v>62</v>
      </c>
      <c r="AA5052" s="24" t="s">
        <v>67</v>
      </c>
      <c r="AB5052" s="14" t="s">
        <v>67</v>
      </c>
      <c r="AC5052" s="14" t="s">
        <v>67</v>
      </c>
      <c r="AD5052" s="25"/>
      <c r="AE5052" s="26"/>
      <c r="AF5052" s="27"/>
    </row>
    <row r="5053" spans="1:32" s="162" customFormat="1" ht="16.5" customHeight="1">
      <c r="A5053" s="13" t="s">
        <v>4804</v>
      </c>
      <c r="B5053" s="13"/>
      <c r="C5053" s="189"/>
      <c r="D5053" s="13"/>
      <c r="E5053" s="14" t="s">
        <v>5194</v>
      </c>
      <c r="F5053" s="14" t="s">
        <v>417</v>
      </c>
      <c r="G5053" s="14" t="s">
        <v>5195</v>
      </c>
      <c r="H5053" s="15">
        <v>2001</v>
      </c>
      <c r="I5053" s="15">
        <v>1</v>
      </c>
      <c r="J5053" s="15">
        <v>0</v>
      </c>
      <c r="K5053" s="15">
        <v>0</v>
      </c>
      <c r="L5053" s="16" t="s">
        <v>5192</v>
      </c>
      <c r="M5053" s="16"/>
      <c r="N5053" s="16" t="s">
        <v>2570</v>
      </c>
      <c r="O5053" s="17">
        <v>400</v>
      </c>
      <c r="P5053" s="17">
        <v>0</v>
      </c>
      <c r="Q5053" s="17">
        <v>0</v>
      </c>
      <c r="R5053" s="18" t="s">
        <v>33</v>
      </c>
      <c r="S5053" s="19">
        <v>60</v>
      </c>
      <c r="T5053" s="19">
        <v>220</v>
      </c>
      <c r="U5053" s="19">
        <v>8</v>
      </c>
      <c r="V5053" s="19">
        <v>0</v>
      </c>
      <c r="W5053" s="20">
        <v>1.76</v>
      </c>
      <c r="X5053" s="21">
        <v>704</v>
      </c>
      <c r="Y5053" s="22" t="s">
        <v>33</v>
      </c>
      <c r="Z5053" s="23" t="s">
        <v>62</v>
      </c>
      <c r="AA5053" s="24" t="s">
        <v>67</v>
      </c>
      <c r="AB5053" s="14" t="s">
        <v>67</v>
      </c>
      <c r="AC5053" s="14" t="s">
        <v>67</v>
      </c>
      <c r="AD5053" s="25"/>
      <c r="AE5053" s="26"/>
      <c r="AF5053" s="27"/>
    </row>
    <row r="5054" spans="1:32" s="162" customFormat="1" ht="16.5" customHeight="1">
      <c r="A5054" s="13" t="s">
        <v>4804</v>
      </c>
      <c r="B5054" s="13"/>
      <c r="C5054" s="189"/>
      <c r="D5054" s="13"/>
      <c r="E5054" s="14" t="s">
        <v>504</v>
      </c>
      <c r="F5054" s="14" t="s">
        <v>67</v>
      </c>
      <c r="G5054" s="14" t="s">
        <v>67</v>
      </c>
      <c r="H5054" s="15">
        <v>2005</v>
      </c>
      <c r="I5054" s="15">
        <v>1</v>
      </c>
      <c r="J5054" s="15">
        <v>0</v>
      </c>
      <c r="K5054" s="15">
        <v>0</v>
      </c>
      <c r="L5054" s="16" t="s">
        <v>5192</v>
      </c>
      <c r="M5054" s="16"/>
      <c r="N5054" s="16" t="s">
        <v>2570</v>
      </c>
      <c r="O5054" s="17">
        <v>1129</v>
      </c>
      <c r="P5054" s="17">
        <v>0</v>
      </c>
      <c r="Q5054" s="17">
        <v>0</v>
      </c>
      <c r="R5054" s="18" t="s">
        <v>33</v>
      </c>
      <c r="S5054" s="19">
        <v>60</v>
      </c>
      <c r="T5054" s="19">
        <v>110</v>
      </c>
      <c r="U5054" s="19">
        <v>6</v>
      </c>
      <c r="V5054" s="19">
        <v>0</v>
      </c>
      <c r="W5054" s="20">
        <v>0.66</v>
      </c>
      <c r="X5054" s="21">
        <v>745.14</v>
      </c>
      <c r="Y5054" s="22" t="s">
        <v>33</v>
      </c>
      <c r="Z5054" s="23" t="s">
        <v>62</v>
      </c>
      <c r="AA5054" s="24" t="s">
        <v>67</v>
      </c>
      <c r="AB5054" s="14" t="s">
        <v>67</v>
      </c>
      <c r="AC5054" s="14" t="s">
        <v>67</v>
      </c>
      <c r="AD5054" s="25"/>
      <c r="AE5054" s="26"/>
      <c r="AF5054" s="27"/>
    </row>
    <row r="5055" spans="1:32" s="162" customFormat="1" ht="16.5" customHeight="1">
      <c r="A5055" s="13" t="s">
        <v>4804</v>
      </c>
      <c r="B5055" s="13"/>
      <c r="C5055" s="189"/>
      <c r="D5055" s="13"/>
      <c r="E5055" s="14" t="s">
        <v>504</v>
      </c>
      <c r="F5055" s="14" t="s">
        <v>67</v>
      </c>
      <c r="G5055" s="14" t="s">
        <v>67</v>
      </c>
      <c r="H5055" s="15">
        <v>2005</v>
      </c>
      <c r="I5055" s="15">
        <v>1</v>
      </c>
      <c r="J5055" s="15">
        <v>0</v>
      </c>
      <c r="K5055" s="15">
        <v>0</v>
      </c>
      <c r="L5055" s="16" t="s">
        <v>4805</v>
      </c>
      <c r="M5055" s="16"/>
      <c r="N5055" s="16" t="s">
        <v>2570</v>
      </c>
      <c r="O5055" s="17">
        <v>1129</v>
      </c>
      <c r="P5055" s="17">
        <v>0</v>
      </c>
      <c r="Q5055" s="17">
        <v>0</v>
      </c>
      <c r="R5055" s="18" t="s">
        <v>33</v>
      </c>
      <c r="S5055" s="19">
        <v>60</v>
      </c>
      <c r="T5055" s="19">
        <v>110</v>
      </c>
      <c r="U5055" s="19">
        <v>6</v>
      </c>
      <c r="V5055" s="19">
        <v>0</v>
      </c>
      <c r="W5055" s="20">
        <v>0.66</v>
      </c>
      <c r="X5055" s="21">
        <v>745.14</v>
      </c>
      <c r="Y5055" s="22" t="s">
        <v>33</v>
      </c>
      <c r="Z5055" s="23" t="s">
        <v>62</v>
      </c>
      <c r="AA5055" s="24" t="s">
        <v>67</v>
      </c>
      <c r="AB5055" s="14" t="s">
        <v>67</v>
      </c>
      <c r="AC5055" s="14" t="s">
        <v>67</v>
      </c>
      <c r="AD5055" s="25"/>
      <c r="AE5055" s="26"/>
      <c r="AF5055" s="27"/>
    </row>
    <row r="5056" spans="1:32" s="162" customFormat="1" ht="16.5" customHeight="1">
      <c r="A5056" s="13" t="s">
        <v>4804</v>
      </c>
      <c r="B5056" s="13"/>
      <c r="C5056" s="189"/>
      <c r="D5056" s="13"/>
      <c r="E5056" s="14" t="s">
        <v>4988</v>
      </c>
      <c r="F5056" s="14" t="s">
        <v>6514</v>
      </c>
      <c r="G5056" s="14" t="s">
        <v>9064</v>
      </c>
      <c r="H5056" s="15">
        <v>2007</v>
      </c>
      <c r="I5056" s="15">
        <v>1</v>
      </c>
      <c r="J5056" s="15">
        <v>0</v>
      </c>
      <c r="K5056" s="15">
        <v>0</v>
      </c>
      <c r="L5056" s="16" t="s">
        <v>9062</v>
      </c>
      <c r="M5056" s="16"/>
      <c r="N5056" s="16" t="s">
        <v>2570</v>
      </c>
      <c r="O5056" s="17">
        <v>288</v>
      </c>
      <c r="P5056" s="17">
        <v>0</v>
      </c>
      <c r="Q5056" s="17">
        <v>0</v>
      </c>
      <c r="R5056" s="18" t="s">
        <v>33</v>
      </c>
      <c r="S5056" s="19">
        <v>60</v>
      </c>
      <c r="T5056" s="19">
        <v>220</v>
      </c>
      <c r="U5056" s="19">
        <v>12</v>
      </c>
      <c r="V5056" s="19">
        <v>0</v>
      </c>
      <c r="W5056" s="20">
        <v>2.64</v>
      </c>
      <c r="X5056" s="21">
        <v>760.32</v>
      </c>
      <c r="Y5056" s="22" t="s">
        <v>33</v>
      </c>
      <c r="Z5056" s="23" t="s">
        <v>9063</v>
      </c>
      <c r="AA5056" s="24" t="s">
        <v>67</v>
      </c>
      <c r="AB5056" s="14" t="s">
        <v>67</v>
      </c>
      <c r="AC5056" s="14" t="s">
        <v>67</v>
      </c>
      <c r="AD5056" s="25"/>
      <c r="AE5056" s="26"/>
      <c r="AF5056" s="27"/>
    </row>
    <row r="5057" spans="1:32" s="162" customFormat="1" ht="16.5" customHeight="1">
      <c r="A5057" s="13" t="s">
        <v>4804</v>
      </c>
      <c r="B5057" s="13"/>
      <c r="C5057" s="189"/>
      <c r="D5057" s="13"/>
      <c r="E5057" s="14" t="s">
        <v>424</v>
      </c>
      <c r="F5057" s="14" t="s">
        <v>425</v>
      </c>
      <c r="G5057" s="14" t="s">
        <v>5146</v>
      </c>
      <c r="H5057" s="15">
        <v>2010</v>
      </c>
      <c r="I5057" s="15">
        <v>1</v>
      </c>
      <c r="J5057" s="15">
        <v>0</v>
      </c>
      <c r="K5057" s="15">
        <v>0</v>
      </c>
      <c r="L5057" s="16" t="s">
        <v>5157</v>
      </c>
      <c r="M5057" s="16"/>
      <c r="N5057" s="16" t="s">
        <v>2570</v>
      </c>
      <c r="O5057" s="17">
        <v>180</v>
      </c>
      <c r="P5057" s="17">
        <v>0</v>
      </c>
      <c r="Q5057" s="17">
        <v>0</v>
      </c>
      <c r="R5057" s="18" t="s">
        <v>33</v>
      </c>
      <c r="S5057" s="19">
        <v>60</v>
      </c>
      <c r="T5057" s="19">
        <v>220</v>
      </c>
      <c r="U5057" s="19">
        <v>20</v>
      </c>
      <c r="V5057" s="19">
        <v>0</v>
      </c>
      <c r="W5057" s="20">
        <v>4.4000000000000004</v>
      </c>
      <c r="X5057" s="21">
        <v>792.00000000000011</v>
      </c>
      <c r="Y5057" s="22" t="s">
        <v>33</v>
      </c>
      <c r="Z5057" s="23" t="s">
        <v>62</v>
      </c>
      <c r="AA5057" s="24" t="s">
        <v>67</v>
      </c>
      <c r="AB5057" s="14" t="s">
        <v>67</v>
      </c>
      <c r="AC5057" s="14" t="s">
        <v>67</v>
      </c>
      <c r="AD5057" s="25"/>
      <c r="AE5057" s="26"/>
      <c r="AF5057" s="27"/>
    </row>
    <row r="5058" spans="1:32" s="162" customFormat="1" ht="16.5" customHeight="1">
      <c r="A5058" s="13" t="s">
        <v>4804</v>
      </c>
      <c r="B5058" s="13"/>
      <c r="C5058" s="189"/>
      <c r="D5058" s="13"/>
      <c r="E5058" s="14" t="s">
        <v>5326</v>
      </c>
      <c r="F5058" s="14" t="s">
        <v>67</v>
      </c>
      <c r="G5058" s="14" t="s">
        <v>67</v>
      </c>
      <c r="H5058" s="15">
        <v>2006</v>
      </c>
      <c r="I5058" s="15">
        <v>1</v>
      </c>
      <c r="J5058" s="15">
        <v>0</v>
      </c>
      <c r="K5058" s="15">
        <v>0</v>
      </c>
      <c r="L5058" s="16" t="s">
        <v>5315</v>
      </c>
      <c r="M5058" s="16"/>
      <c r="N5058" s="16" t="s">
        <v>2570</v>
      </c>
      <c r="O5058" s="17">
        <v>1200</v>
      </c>
      <c r="P5058" s="17">
        <v>0</v>
      </c>
      <c r="Q5058" s="17">
        <v>0</v>
      </c>
      <c r="R5058" s="18" t="s">
        <v>33</v>
      </c>
      <c r="S5058" s="19">
        <v>60</v>
      </c>
      <c r="T5058" s="19">
        <v>220</v>
      </c>
      <c r="U5058" s="19">
        <v>3</v>
      </c>
      <c r="V5058" s="19">
        <v>0</v>
      </c>
      <c r="W5058" s="20">
        <v>0.66</v>
      </c>
      <c r="X5058" s="21">
        <v>792</v>
      </c>
      <c r="Y5058" s="22" t="s">
        <v>33</v>
      </c>
      <c r="Z5058" s="23" t="s">
        <v>62</v>
      </c>
      <c r="AA5058" s="24" t="s">
        <v>67</v>
      </c>
      <c r="AB5058" s="14" t="s">
        <v>67</v>
      </c>
      <c r="AC5058" s="14" t="s">
        <v>67</v>
      </c>
      <c r="AD5058" s="25"/>
      <c r="AE5058" s="26"/>
      <c r="AF5058" s="27"/>
    </row>
    <row r="5059" spans="1:32" s="162" customFormat="1" ht="16.5" customHeight="1">
      <c r="A5059" s="13" t="s">
        <v>4804</v>
      </c>
      <c r="B5059" s="13"/>
      <c r="C5059" s="189"/>
      <c r="D5059" s="13"/>
      <c r="E5059" s="14" t="s">
        <v>4057</v>
      </c>
      <c r="F5059" s="14" t="s">
        <v>67</v>
      </c>
      <c r="G5059" s="14" t="s">
        <v>67</v>
      </c>
      <c r="H5059" s="15">
        <v>2001</v>
      </c>
      <c r="I5059" s="15">
        <v>1</v>
      </c>
      <c r="J5059" s="15">
        <v>0</v>
      </c>
      <c r="K5059" s="15">
        <v>0</v>
      </c>
      <c r="L5059" s="16" t="s">
        <v>5096</v>
      </c>
      <c r="M5059" s="16"/>
      <c r="N5059" s="16" t="s">
        <v>2570</v>
      </c>
      <c r="O5059" s="17">
        <v>3024</v>
      </c>
      <c r="P5059" s="17">
        <v>0</v>
      </c>
      <c r="Q5059" s="17">
        <v>0</v>
      </c>
      <c r="R5059" s="18" t="s">
        <v>33</v>
      </c>
      <c r="S5059" s="19">
        <v>60</v>
      </c>
      <c r="T5059" s="19">
        <v>110</v>
      </c>
      <c r="U5059" s="19">
        <v>2.4</v>
      </c>
      <c r="V5059" s="19">
        <v>0</v>
      </c>
      <c r="W5059" s="20">
        <v>0.26400000000000001</v>
      </c>
      <c r="X5059" s="21">
        <v>798.33600000000001</v>
      </c>
      <c r="Y5059" s="22" t="s">
        <v>33</v>
      </c>
      <c r="Z5059" s="23" t="s">
        <v>62</v>
      </c>
      <c r="AA5059" s="24" t="s">
        <v>67</v>
      </c>
      <c r="AB5059" s="14" t="s">
        <v>67</v>
      </c>
      <c r="AC5059" s="14" t="s">
        <v>67</v>
      </c>
      <c r="AD5059" s="25"/>
      <c r="AE5059" s="26"/>
      <c r="AF5059" s="27"/>
    </row>
    <row r="5060" spans="1:32" s="162" customFormat="1" ht="16.5" customHeight="1">
      <c r="A5060" s="13" t="s">
        <v>4804</v>
      </c>
      <c r="B5060" s="13"/>
      <c r="C5060" s="189"/>
      <c r="D5060" s="13"/>
      <c r="E5060" s="14" t="s">
        <v>4057</v>
      </c>
      <c r="F5060" s="14" t="s">
        <v>67</v>
      </c>
      <c r="G5060" s="14" t="s">
        <v>67</v>
      </c>
      <c r="H5060" s="15">
        <v>2000</v>
      </c>
      <c r="I5060" s="15">
        <v>1</v>
      </c>
      <c r="J5060" s="15">
        <v>0</v>
      </c>
      <c r="K5060" s="15">
        <v>0</v>
      </c>
      <c r="L5060" s="16" t="s">
        <v>5348</v>
      </c>
      <c r="M5060" s="16"/>
      <c r="N5060" s="16" t="s">
        <v>2570</v>
      </c>
      <c r="O5060" s="17">
        <v>3024</v>
      </c>
      <c r="P5060" s="17">
        <v>0</v>
      </c>
      <c r="Q5060" s="17">
        <v>0</v>
      </c>
      <c r="R5060" s="18" t="s">
        <v>33</v>
      </c>
      <c r="S5060" s="19">
        <v>60</v>
      </c>
      <c r="T5060" s="19">
        <v>110</v>
      </c>
      <c r="U5060" s="19">
        <v>2.4</v>
      </c>
      <c r="V5060" s="19">
        <v>0</v>
      </c>
      <c r="W5060" s="20">
        <v>0.26400000000000001</v>
      </c>
      <c r="X5060" s="21">
        <v>798.33600000000001</v>
      </c>
      <c r="Y5060" s="22" t="s">
        <v>33</v>
      </c>
      <c r="Z5060" s="23" t="s">
        <v>62</v>
      </c>
      <c r="AA5060" s="24" t="s">
        <v>67</v>
      </c>
      <c r="AB5060" s="14" t="s">
        <v>67</v>
      </c>
      <c r="AC5060" s="14" t="s">
        <v>67</v>
      </c>
      <c r="AD5060" s="25"/>
      <c r="AE5060" s="26"/>
      <c r="AF5060" s="27"/>
    </row>
    <row r="5061" spans="1:32" s="162" customFormat="1" ht="16.5" customHeight="1">
      <c r="A5061" s="13" t="s">
        <v>4804</v>
      </c>
      <c r="B5061" s="13"/>
      <c r="C5061" s="189"/>
      <c r="D5061" s="13"/>
      <c r="E5061" s="14" t="s">
        <v>4057</v>
      </c>
      <c r="F5061" s="14" t="s">
        <v>67</v>
      </c>
      <c r="G5061" s="14" t="s">
        <v>67</v>
      </c>
      <c r="H5061" s="15">
        <v>2001</v>
      </c>
      <c r="I5061" s="15">
        <v>1</v>
      </c>
      <c r="J5061" s="15">
        <v>0</v>
      </c>
      <c r="K5061" s="15">
        <v>0</v>
      </c>
      <c r="L5061" s="16" t="s">
        <v>5348</v>
      </c>
      <c r="M5061" s="16"/>
      <c r="N5061" s="16" t="s">
        <v>2570</v>
      </c>
      <c r="O5061" s="17">
        <v>3024</v>
      </c>
      <c r="P5061" s="17">
        <v>0</v>
      </c>
      <c r="Q5061" s="17">
        <v>0</v>
      </c>
      <c r="R5061" s="18" t="s">
        <v>33</v>
      </c>
      <c r="S5061" s="19">
        <v>60</v>
      </c>
      <c r="T5061" s="19">
        <v>110</v>
      </c>
      <c r="U5061" s="19">
        <v>2.4</v>
      </c>
      <c r="V5061" s="19">
        <v>0</v>
      </c>
      <c r="W5061" s="20">
        <v>0.26400000000000001</v>
      </c>
      <c r="X5061" s="21">
        <v>798.33600000000001</v>
      </c>
      <c r="Y5061" s="22" t="s">
        <v>33</v>
      </c>
      <c r="Z5061" s="23" t="s">
        <v>62</v>
      </c>
      <c r="AA5061" s="24" t="s">
        <v>67</v>
      </c>
      <c r="AB5061" s="14" t="s">
        <v>67</v>
      </c>
      <c r="AC5061" s="14" t="s">
        <v>67</v>
      </c>
      <c r="AD5061" s="25"/>
      <c r="AE5061" s="26"/>
      <c r="AF5061" s="27"/>
    </row>
    <row r="5062" spans="1:32" s="162" customFormat="1" ht="16.5" customHeight="1">
      <c r="A5062" s="13" t="s">
        <v>4804</v>
      </c>
      <c r="B5062" s="13"/>
      <c r="C5062" s="189"/>
      <c r="D5062" s="13"/>
      <c r="E5062" s="14" t="s">
        <v>5050</v>
      </c>
      <c r="F5062" s="14" t="s">
        <v>34</v>
      </c>
      <c r="G5062" s="14" t="s">
        <v>5051</v>
      </c>
      <c r="H5062" s="15">
        <v>2019</v>
      </c>
      <c r="I5062" s="15">
        <v>1</v>
      </c>
      <c r="J5062" s="15">
        <v>0</v>
      </c>
      <c r="K5062" s="15">
        <v>0</v>
      </c>
      <c r="L5062" s="16" t="s">
        <v>5052</v>
      </c>
      <c r="M5062" s="16"/>
      <c r="N5062" s="16" t="s">
        <v>2570</v>
      </c>
      <c r="O5062" s="17">
        <v>1200</v>
      </c>
      <c r="P5062" s="17">
        <v>0</v>
      </c>
      <c r="Q5062" s="17">
        <v>0</v>
      </c>
      <c r="R5062" s="18" t="s">
        <v>33</v>
      </c>
      <c r="S5062" s="19">
        <v>60</v>
      </c>
      <c r="T5062" s="19">
        <v>220</v>
      </c>
      <c r="U5062" s="19">
        <v>3.1863636363636365</v>
      </c>
      <c r="V5062" s="19">
        <v>0</v>
      </c>
      <c r="W5062" s="20">
        <v>0.70099999999999996</v>
      </c>
      <c r="X5062" s="21">
        <v>841.19999999999993</v>
      </c>
      <c r="Y5062" s="22" t="s">
        <v>33</v>
      </c>
      <c r="Z5062" s="23" t="s">
        <v>62</v>
      </c>
      <c r="AA5062" s="24" t="s">
        <v>67</v>
      </c>
      <c r="AB5062" s="14" t="s">
        <v>67</v>
      </c>
      <c r="AC5062" s="14" t="s">
        <v>67</v>
      </c>
      <c r="AD5062" s="25"/>
      <c r="AE5062" s="26"/>
      <c r="AF5062" s="27"/>
    </row>
    <row r="5063" spans="1:32" s="162" customFormat="1" ht="16.5" customHeight="1">
      <c r="A5063" s="13" t="s">
        <v>4804</v>
      </c>
      <c r="B5063" s="13"/>
      <c r="C5063" s="189"/>
      <c r="D5063" s="13"/>
      <c r="E5063" s="14" t="s">
        <v>5050</v>
      </c>
      <c r="F5063" s="14" t="s">
        <v>34</v>
      </c>
      <c r="G5063" s="14" t="s">
        <v>5051</v>
      </c>
      <c r="H5063" s="15">
        <v>2019</v>
      </c>
      <c r="I5063" s="15">
        <v>1</v>
      </c>
      <c r="J5063" s="15">
        <v>0</v>
      </c>
      <c r="K5063" s="15">
        <v>0</v>
      </c>
      <c r="L5063" s="16" t="s">
        <v>5053</v>
      </c>
      <c r="M5063" s="16"/>
      <c r="N5063" s="16" t="s">
        <v>2570</v>
      </c>
      <c r="O5063" s="17">
        <v>1200</v>
      </c>
      <c r="P5063" s="17">
        <v>0</v>
      </c>
      <c r="Q5063" s="17">
        <v>0</v>
      </c>
      <c r="R5063" s="18" t="s">
        <v>33</v>
      </c>
      <c r="S5063" s="19">
        <v>60</v>
      </c>
      <c r="T5063" s="19">
        <v>220</v>
      </c>
      <c r="U5063" s="19">
        <v>3.1863636363636365</v>
      </c>
      <c r="V5063" s="19">
        <v>0</v>
      </c>
      <c r="W5063" s="20">
        <v>0.70099999999999996</v>
      </c>
      <c r="X5063" s="21">
        <v>841.19999999999993</v>
      </c>
      <c r="Y5063" s="22" t="s">
        <v>33</v>
      </c>
      <c r="Z5063" s="23" t="s">
        <v>62</v>
      </c>
      <c r="AA5063" s="24" t="s">
        <v>67</v>
      </c>
      <c r="AB5063" s="14" t="s">
        <v>67</v>
      </c>
      <c r="AC5063" s="14" t="s">
        <v>67</v>
      </c>
      <c r="AD5063" s="25"/>
      <c r="AE5063" s="26"/>
      <c r="AF5063" s="27"/>
    </row>
    <row r="5064" spans="1:32" s="162" customFormat="1" ht="16.5" customHeight="1">
      <c r="A5064" s="13" t="s">
        <v>4804</v>
      </c>
      <c r="B5064" s="13"/>
      <c r="C5064" s="189"/>
      <c r="D5064" s="13"/>
      <c r="E5064" s="14" t="s">
        <v>5050</v>
      </c>
      <c r="F5064" s="14" t="s">
        <v>34</v>
      </c>
      <c r="G5064" s="14" t="s">
        <v>5051</v>
      </c>
      <c r="H5064" s="15">
        <v>2019</v>
      </c>
      <c r="I5064" s="15">
        <v>1</v>
      </c>
      <c r="J5064" s="15">
        <v>0</v>
      </c>
      <c r="K5064" s="15">
        <v>0</v>
      </c>
      <c r="L5064" s="16" t="s">
        <v>5054</v>
      </c>
      <c r="M5064" s="16"/>
      <c r="N5064" s="16" t="s">
        <v>2570</v>
      </c>
      <c r="O5064" s="17">
        <v>1200</v>
      </c>
      <c r="P5064" s="17">
        <v>0</v>
      </c>
      <c r="Q5064" s="17">
        <v>0</v>
      </c>
      <c r="R5064" s="18" t="s">
        <v>33</v>
      </c>
      <c r="S5064" s="19">
        <v>60</v>
      </c>
      <c r="T5064" s="19">
        <v>220</v>
      </c>
      <c r="U5064" s="19">
        <v>3.1863636363636365</v>
      </c>
      <c r="V5064" s="19">
        <v>0</v>
      </c>
      <c r="W5064" s="20">
        <v>0.70099999999999996</v>
      </c>
      <c r="X5064" s="21">
        <v>841.19999999999993</v>
      </c>
      <c r="Y5064" s="22" t="s">
        <v>33</v>
      </c>
      <c r="Z5064" s="23" t="s">
        <v>62</v>
      </c>
      <c r="AA5064" s="24" t="s">
        <v>67</v>
      </c>
      <c r="AB5064" s="14" t="s">
        <v>67</v>
      </c>
      <c r="AC5064" s="14" t="s">
        <v>67</v>
      </c>
      <c r="AD5064" s="25"/>
      <c r="AE5064" s="26"/>
      <c r="AF5064" s="27"/>
    </row>
    <row r="5065" spans="1:32" s="162" customFormat="1" ht="16.5" customHeight="1">
      <c r="A5065" s="13" t="s">
        <v>4804</v>
      </c>
      <c r="B5065" s="13"/>
      <c r="C5065" s="189"/>
      <c r="D5065" s="13"/>
      <c r="E5065" s="14" t="s">
        <v>5050</v>
      </c>
      <c r="F5065" s="14" t="s">
        <v>34</v>
      </c>
      <c r="G5065" s="14" t="s">
        <v>5051</v>
      </c>
      <c r="H5065" s="15">
        <v>2019</v>
      </c>
      <c r="I5065" s="15">
        <v>1</v>
      </c>
      <c r="J5065" s="15">
        <v>0</v>
      </c>
      <c r="K5065" s="15">
        <v>0</v>
      </c>
      <c r="L5065" s="16" t="s">
        <v>5055</v>
      </c>
      <c r="M5065" s="16"/>
      <c r="N5065" s="16" t="s">
        <v>2570</v>
      </c>
      <c r="O5065" s="17">
        <v>1200</v>
      </c>
      <c r="P5065" s="17">
        <v>0</v>
      </c>
      <c r="Q5065" s="17">
        <v>0</v>
      </c>
      <c r="R5065" s="18" t="s">
        <v>33</v>
      </c>
      <c r="S5065" s="19">
        <v>60</v>
      </c>
      <c r="T5065" s="19">
        <v>220</v>
      </c>
      <c r="U5065" s="19">
        <v>3.1863636363636365</v>
      </c>
      <c r="V5065" s="19">
        <v>0</v>
      </c>
      <c r="W5065" s="20">
        <v>0.70099999999999996</v>
      </c>
      <c r="X5065" s="21">
        <v>841.19999999999993</v>
      </c>
      <c r="Y5065" s="22" t="s">
        <v>33</v>
      </c>
      <c r="Z5065" s="23" t="s">
        <v>62</v>
      </c>
      <c r="AA5065" s="24" t="s">
        <v>67</v>
      </c>
      <c r="AB5065" s="14" t="s">
        <v>67</v>
      </c>
      <c r="AC5065" s="14" t="s">
        <v>67</v>
      </c>
      <c r="AD5065" s="25"/>
      <c r="AE5065" s="26"/>
      <c r="AF5065" s="27"/>
    </row>
    <row r="5066" spans="1:32" s="162" customFormat="1" ht="16.5" customHeight="1">
      <c r="A5066" s="13" t="s">
        <v>4804</v>
      </c>
      <c r="B5066" s="13"/>
      <c r="C5066" s="189"/>
      <c r="D5066" s="13"/>
      <c r="E5066" s="14" t="s">
        <v>5050</v>
      </c>
      <c r="F5066" s="14" t="s">
        <v>34</v>
      </c>
      <c r="G5066" s="14" t="s">
        <v>5051</v>
      </c>
      <c r="H5066" s="15">
        <v>2019</v>
      </c>
      <c r="I5066" s="15">
        <v>1</v>
      </c>
      <c r="J5066" s="15">
        <v>0</v>
      </c>
      <c r="K5066" s="15">
        <v>0</v>
      </c>
      <c r="L5066" s="16" t="s">
        <v>5056</v>
      </c>
      <c r="M5066" s="16"/>
      <c r="N5066" s="16" t="s">
        <v>2570</v>
      </c>
      <c r="O5066" s="17">
        <v>1200</v>
      </c>
      <c r="P5066" s="17">
        <v>0</v>
      </c>
      <c r="Q5066" s="17">
        <v>0</v>
      </c>
      <c r="R5066" s="18" t="s">
        <v>33</v>
      </c>
      <c r="S5066" s="19">
        <v>60</v>
      </c>
      <c r="T5066" s="19">
        <v>220</v>
      </c>
      <c r="U5066" s="19">
        <v>3.1863636363636365</v>
      </c>
      <c r="V5066" s="19">
        <v>0</v>
      </c>
      <c r="W5066" s="20">
        <v>0.70099999999999996</v>
      </c>
      <c r="X5066" s="21">
        <v>841.19999999999993</v>
      </c>
      <c r="Y5066" s="22" t="s">
        <v>33</v>
      </c>
      <c r="Z5066" s="23" t="s">
        <v>62</v>
      </c>
      <c r="AA5066" s="24" t="s">
        <v>67</v>
      </c>
      <c r="AB5066" s="14" t="s">
        <v>67</v>
      </c>
      <c r="AC5066" s="14" t="s">
        <v>67</v>
      </c>
      <c r="AD5066" s="25"/>
      <c r="AE5066" s="26"/>
      <c r="AF5066" s="27"/>
    </row>
    <row r="5067" spans="1:32" s="162" customFormat="1" ht="16.5" customHeight="1">
      <c r="A5067" s="13" t="s">
        <v>4804</v>
      </c>
      <c r="B5067" s="13"/>
      <c r="C5067" s="189"/>
      <c r="D5067" s="13"/>
      <c r="E5067" s="14" t="s">
        <v>5050</v>
      </c>
      <c r="F5067" s="14" t="s">
        <v>34</v>
      </c>
      <c r="G5067" s="14" t="s">
        <v>5051</v>
      </c>
      <c r="H5067" s="15">
        <v>2019</v>
      </c>
      <c r="I5067" s="15">
        <v>1</v>
      </c>
      <c r="J5067" s="15">
        <v>0</v>
      </c>
      <c r="K5067" s="15">
        <v>0</v>
      </c>
      <c r="L5067" s="16" t="s">
        <v>5057</v>
      </c>
      <c r="M5067" s="16"/>
      <c r="N5067" s="16" t="s">
        <v>2570</v>
      </c>
      <c r="O5067" s="17">
        <v>1200</v>
      </c>
      <c r="P5067" s="17">
        <v>0</v>
      </c>
      <c r="Q5067" s="17">
        <v>0</v>
      </c>
      <c r="R5067" s="18" t="s">
        <v>33</v>
      </c>
      <c r="S5067" s="19">
        <v>60</v>
      </c>
      <c r="T5067" s="19">
        <v>220</v>
      </c>
      <c r="U5067" s="19">
        <v>3.1863636363636365</v>
      </c>
      <c r="V5067" s="19">
        <v>0</v>
      </c>
      <c r="W5067" s="20">
        <v>0.70099999999999996</v>
      </c>
      <c r="X5067" s="21">
        <v>841.19999999999993</v>
      </c>
      <c r="Y5067" s="22" t="s">
        <v>33</v>
      </c>
      <c r="Z5067" s="23" t="s">
        <v>62</v>
      </c>
      <c r="AA5067" s="24" t="s">
        <v>67</v>
      </c>
      <c r="AB5067" s="14" t="s">
        <v>67</v>
      </c>
      <c r="AC5067" s="14" t="s">
        <v>67</v>
      </c>
      <c r="AD5067" s="25"/>
      <c r="AE5067" s="26"/>
      <c r="AF5067" s="27"/>
    </row>
    <row r="5068" spans="1:32" s="162" customFormat="1" ht="16.5" customHeight="1">
      <c r="A5068" s="13" t="s">
        <v>4804</v>
      </c>
      <c r="B5068" s="13"/>
      <c r="C5068" s="189"/>
      <c r="D5068" s="13"/>
      <c r="E5068" s="14" t="s">
        <v>5050</v>
      </c>
      <c r="F5068" s="14" t="s">
        <v>34</v>
      </c>
      <c r="G5068" s="14" t="s">
        <v>5051</v>
      </c>
      <c r="H5068" s="15">
        <v>2019</v>
      </c>
      <c r="I5068" s="15">
        <v>1</v>
      </c>
      <c r="J5068" s="15">
        <v>0</v>
      </c>
      <c r="K5068" s="15">
        <v>0</v>
      </c>
      <c r="L5068" s="16" t="s">
        <v>5060</v>
      </c>
      <c r="M5068" s="16"/>
      <c r="N5068" s="16" t="s">
        <v>2570</v>
      </c>
      <c r="O5068" s="17">
        <v>1200</v>
      </c>
      <c r="P5068" s="17">
        <v>0</v>
      </c>
      <c r="Q5068" s="17">
        <v>0</v>
      </c>
      <c r="R5068" s="18" t="s">
        <v>33</v>
      </c>
      <c r="S5068" s="19">
        <v>60</v>
      </c>
      <c r="T5068" s="19">
        <v>220</v>
      </c>
      <c r="U5068" s="19">
        <v>3.1863636363636365</v>
      </c>
      <c r="V5068" s="19">
        <v>0</v>
      </c>
      <c r="W5068" s="20">
        <v>0.70099999999999996</v>
      </c>
      <c r="X5068" s="21">
        <v>841.19999999999993</v>
      </c>
      <c r="Y5068" s="22" t="s">
        <v>33</v>
      </c>
      <c r="Z5068" s="23" t="s">
        <v>62</v>
      </c>
      <c r="AA5068" s="24" t="s">
        <v>67</v>
      </c>
      <c r="AB5068" s="14" t="s">
        <v>67</v>
      </c>
      <c r="AC5068" s="14" t="s">
        <v>67</v>
      </c>
      <c r="AD5068" s="25"/>
      <c r="AE5068" s="26"/>
      <c r="AF5068" s="27"/>
    </row>
    <row r="5069" spans="1:32" s="162" customFormat="1" ht="16.5" customHeight="1">
      <c r="A5069" s="13" t="s">
        <v>4804</v>
      </c>
      <c r="B5069" s="13"/>
      <c r="C5069" s="189"/>
      <c r="D5069" s="13"/>
      <c r="E5069" s="14" t="s">
        <v>5050</v>
      </c>
      <c r="F5069" s="14" t="s">
        <v>34</v>
      </c>
      <c r="G5069" s="14" t="s">
        <v>5051</v>
      </c>
      <c r="H5069" s="15">
        <v>2019</v>
      </c>
      <c r="I5069" s="15">
        <v>1</v>
      </c>
      <c r="J5069" s="15">
        <v>0</v>
      </c>
      <c r="K5069" s="15">
        <v>0</v>
      </c>
      <c r="L5069" s="16" t="s">
        <v>5061</v>
      </c>
      <c r="M5069" s="16"/>
      <c r="N5069" s="16" t="s">
        <v>2570</v>
      </c>
      <c r="O5069" s="17">
        <v>1200</v>
      </c>
      <c r="P5069" s="17">
        <v>0</v>
      </c>
      <c r="Q5069" s="17">
        <v>0</v>
      </c>
      <c r="R5069" s="18" t="s">
        <v>33</v>
      </c>
      <c r="S5069" s="19">
        <v>60</v>
      </c>
      <c r="T5069" s="19">
        <v>220</v>
      </c>
      <c r="U5069" s="19">
        <v>3.1863636363636365</v>
      </c>
      <c r="V5069" s="19">
        <v>0</v>
      </c>
      <c r="W5069" s="20">
        <v>0.70099999999999996</v>
      </c>
      <c r="X5069" s="21">
        <v>841.19999999999993</v>
      </c>
      <c r="Y5069" s="22" t="s">
        <v>33</v>
      </c>
      <c r="Z5069" s="23" t="s">
        <v>62</v>
      </c>
      <c r="AA5069" s="24" t="s">
        <v>67</v>
      </c>
      <c r="AB5069" s="14" t="s">
        <v>67</v>
      </c>
      <c r="AC5069" s="14" t="s">
        <v>67</v>
      </c>
      <c r="AD5069" s="25"/>
      <c r="AE5069" s="26"/>
      <c r="AF5069" s="27"/>
    </row>
    <row r="5070" spans="1:32" s="162" customFormat="1" ht="16.5" customHeight="1">
      <c r="A5070" s="13" t="s">
        <v>4804</v>
      </c>
      <c r="B5070" s="13"/>
      <c r="C5070" s="189"/>
      <c r="D5070" s="13"/>
      <c r="E5070" s="14" t="s">
        <v>5050</v>
      </c>
      <c r="F5070" s="14" t="s">
        <v>34</v>
      </c>
      <c r="G5070" s="14" t="s">
        <v>5051</v>
      </c>
      <c r="H5070" s="15">
        <v>2019</v>
      </c>
      <c r="I5070" s="15">
        <v>1</v>
      </c>
      <c r="J5070" s="15">
        <v>0</v>
      </c>
      <c r="K5070" s="15">
        <v>0</v>
      </c>
      <c r="L5070" s="16" t="s">
        <v>5062</v>
      </c>
      <c r="M5070" s="16"/>
      <c r="N5070" s="16" t="s">
        <v>2570</v>
      </c>
      <c r="O5070" s="17">
        <v>1200</v>
      </c>
      <c r="P5070" s="17">
        <v>0</v>
      </c>
      <c r="Q5070" s="17">
        <v>0</v>
      </c>
      <c r="R5070" s="18" t="s">
        <v>33</v>
      </c>
      <c r="S5070" s="19">
        <v>60</v>
      </c>
      <c r="T5070" s="19">
        <v>220</v>
      </c>
      <c r="U5070" s="19">
        <v>3.1863636363636365</v>
      </c>
      <c r="V5070" s="19">
        <v>0</v>
      </c>
      <c r="W5070" s="20">
        <v>0.70099999999999996</v>
      </c>
      <c r="X5070" s="21">
        <v>841.19999999999993</v>
      </c>
      <c r="Y5070" s="22" t="s">
        <v>33</v>
      </c>
      <c r="Z5070" s="23" t="s">
        <v>62</v>
      </c>
      <c r="AA5070" s="24" t="s">
        <v>67</v>
      </c>
      <c r="AB5070" s="14" t="s">
        <v>67</v>
      </c>
      <c r="AC5070" s="14" t="s">
        <v>67</v>
      </c>
      <c r="AD5070" s="25"/>
      <c r="AE5070" s="26"/>
      <c r="AF5070" s="27"/>
    </row>
    <row r="5071" spans="1:32" s="162" customFormat="1" ht="16.5" customHeight="1">
      <c r="A5071" s="13" t="s">
        <v>4804</v>
      </c>
      <c r="B5071" s="13"/>
      <c r="C5071" s="189"/>
      <c r="D5071" s="13"/>
      <c r="E5071" s="14" t="s">
        <v>5050</v>
      </c>
      <c r="F5071" s="14" t="s">
        <v>34</v>
      </c>
      <c r="G5071" s="14" t="s">
        <v>5051</v>
      </c>
      <c r="H5071" s="15">
        <v>2019</v>
      </c>
      <c r="I5071" s="15">
        <v>1</v>
      </c>
      <c r="J5071" s="15">
        <v>0</v>
      </c>
      <c r="K5071" s="15">
        <v>0</v>
      </c>
      <c r="L5071" s="16" t="s">
        <v>5063</v>
      </c>
      <c r="M5071" s="16"/>
      <c r="N5071" s="16" t="s">
        <v>2570</v>
      </c>
      <c r="O5071" s="17">
        <v>1200</v>
      </c>
      <c r="P5071" s="17">
        <v>0</v>
      </c>
      <c r="Q5071" s="17">
        <v>0</v>
      </c>
      <c r="R5071" s="18" t="s">
        <v>33</v>
      </c>
      <c r="S5071" s="19">
        <v>60</v>
      </c>
      <c r="T5071" s="19">
        <v>220</v>
      </c>
      <c r="U5071" s="19">
        <v>3.1863636363636365</v>
      </c>
      <c r="V5071" s="19">
        <v>0</v>
      </c>
      <c r="W5071" s="20">
        <v>0.70099999999999996</v>
      </c>
      <c r="X5071" s="21">
        <v>841.19999999999993</v>
      </c>
      <c r="Y5071" s="22" t="s">
        <v>33</v>
      </c>
      <c r="Z5071" s="23" t="s">
        <v>62</v>
      </c>
      <c r="AA5071" s="24" t="s">
        <v>67</v>
      </c>
      <c r="AB5071" s="14" t="s">
        <v>67</v>
      </c>
      <c r="AC5071" s="14" t="s">
        <v>67</v>
      </c>
      <c r="AD5071" s="25"/>
      <c r="AE5071" s="26"/>
      <c r="AF5071" s="27"/>
    </row>
    <row r="5072" spans="1:32" s="162" customFormat="1" ht="16.5" customHeight="1">
      <c r="A5072" s="13" t="s">
        <v>4804</v>
      </c>
      <c r="B5072" s="13"/>
      <c r="C5072" s="189"/>
      <c r="D5072" s="13"/>
      <c r="E5072" s="14" t="s">
        <v>5050</v>
      </c>
      <c r="F5072" s="14" t="s">
        <v>34</v>
      </c>
      <c r="G5072" s="14" t="s">
        <v>5051</v>
      </c>
      <c r="H5072" s="15">
        <v>2019</v>
      </c>
      <c r="I5072" s="15">
        <v>1</v>
      </c>
      <c r="J5072" s="15">
        <v>0</v>
      </c>
      <c r="K5072" s="15">
        <v>0</v>
      </c>
      <c r="L5072" s="16" t="s">
        <v>5064</v>
      </c>
      <c r="M5072" s="16"/>
      <c r="N5072" s="16" t="s">
        <v>2570</v>
      </c>
      <c r="O5072" s="17">
        <v>1200</v>
      </c>
      <c r="P5072" s="17">
        <v>0</v>
      </c>
      <c r="Q5072" s="17">
        <v>0</v>
      </c>
      <c r="R5072" s="18" t="s">
        <v>33</v>
      </c>
      <c r="S5072" s="19">
        <v>60</v>
      </c>
      <c r="T5072" s="19">
        <v>220</v>
      </c>
      <c r="U5072" s="19">
        <v>3.1863636363636365</v>
      </c>
      <c r="V5072" s="19">
        <v>0</v>
      </c>
      <c r="W5072" s="20">
        <v>0.70099999999999996</v>
      </c>
      <c r="X5072" s="21">
        <v>841.19999999999993</v>
      </c>
      <c r="Y5072" s="22" t="s">
        <v>33</v>
      </c>
      <c r="Z5072" s="23" t="s">
        <v>62</v>
      </c>
      <c r="AA5072" s="24" t="s">
        <v>67</v>
      </c>
      <c r="AB5072" s="14" t="s">
        <v>67</v>
      </c>
      <c r="AC5072" s="14" t="s">
        <v>67</v>
      </c>
      <c r="AD5072" s="25"/>
      <c r="AE5072" s="26"/>
      <c r="AF5072" s="27"/>
    </row>
    <row r="5073" spans="1:32" s="162" customFormat="1" ht="16.5" customHeight="1">
      <c r="A5073" s="13" t="s">
        <v>4804</v>
      </c>
      <c r="B5073" s="13"/>
      <c r="C5073" s="189"/>
      <c r="D5073" s="13"/>
      <c r="E5073" s="14" t="s">
        <v>5050</v>
      </c>
      <c r="F5073" s="14" t="s">
        <v>34</v>
      </c>
      <c r="G5073" s="14" t="s">
        <v>5051</v>
      </c>
      <c r="H5073" s="15">
        <v>2019</v>
      </c>
      <c r="I5073" s="15">
        <v>1</v>
      </c>
      <c r="J5073" s="15">
        <v>0</v>
      </c>
      <c r="K5073" s="15">
        <v>0</v>
      </c>
      <c r="L5073" s="16" t="s">
        <v>5065</v>
      </c>
      <c r="M5073" s="16"/>
      <c r="N5073" s="16" t="s">
        <v>2570</v>
      </c>
      <c r="O5073" s="17">
        <v>1200</v>
      </c>
      <c r="P5073" s="17">
        <v>0</v>
      </c>
      <c r="Q5073" s="17">
        <v>0</v>
      </c>
      <c r="R5073" s="18" t="s">
        <v>33</v>
      </c>
      <c r="S5073" s="19">
        <v>60</v>
      </c>
      <c r="T5073" s="19">
        <v>220</v>
      </c>
      <c r="U5073" s="19">
        <v>3.1863636363636365</v>
      </c>
      <c r="V5073" s="19">
        <v>0</v>
      </c>
      <c r="W5073" s="20">
        <v>0.70099999999999996</v>
      </c>
      <c r="X5073" s="21">
        <v>841.19999999999993</v>
      </c>
      <c r="Y5073" s="22" t="s">
        <v>33</v>
      </c>
      <c r="Z5073" s="23" t="s">
        <v>62</v>
      </c>
      <c r="AA5073" s="24" t="s">
        <v>67</v>
      </c>
      <c r="AB5073" s="14" t="s">
        <v>67</v>
      </c>
      <c r="AC5073" s="14" t="s">
        <v>67</v>
      </c>
      <c r="AD5073" s="25"/>
      <c r="AE5073" s="26"/>
      <c r="AF5073" s="27"/>
    </row>
    <row r="5074" spans="1:32" s="162" customFormat="1" ht="16.5" customHeight="1">
      <c r="A5074" s="13" t="s">
        <v>4804</v>
      </c>
      <c r="B5074" s="13"/>
      <c r="C5074" s="189"/>
      <c r="D5074" s="13"/>
      <c r="E5074" s="14" t="s">
        <v>5050</v>
      </c>
      <c r="F5074" s="14" t="s">
        <v>34</v>
      </c>
      <c r="G5074" s="14" t="s">
        <v>5051</v>
      </c>
      <c r="H5074" s="15">
        <v>2019</v>
      </c>
      <c r="I5074" s="15">
        <v>1</v>
      </c>
      <c r="J5074" s="15">
        <v>0</v>
      </c>
      <c r="K5074" s="15">
        <v>0</v>
      </c>
      <c r="L5074" s="16" t="s">
        <v>5066</v>
      </c>
      <c r="M5074" s="16"/>
      <c r="N5074" s="16" t="s">
        <v>2570</v>
      </c>
      <c r="O5074" s="17">
        <v>1200</v>
      </c>
      <c r="P5074" s="17">
        <v>0</v>
      </c>
      <c r="Q5074" s="17">
        <v>0</v>
      </c>
      <c r="R5074" s="18" t="s">
        <v>33</v>
      </c>
      <c r="S5074" s="19">
        <v>60</v>
      </c>
      <c r="T5074" s="19">
        <v>220</v>
      </c>
      <c r="U5074" s="19">
        <v>3.1863636363636365</v>
      </c>
      <c r="V5074" s="19">
        <v>0</v>
      </c>
      <c r="W5074" s="20">
        <v>0.70099999999999996</v>
      </c>
      <c r="X5074" s="21">
        <v>841.19999999999993</v>
      </c>
      <c r="Y5074" s="22" t="s">
        <v>33</v>
      </c>
      <c r="Z5074" s="23" t="s">
        <v>62</v>
      </c>
      <c r="AA5074" s="24" t="s">
        <v>67</v>
      </c>
      <c r="AB5074" s="14" t="s">
        <v>67</v>
      </c>
      <c r="AC5074" s="14" t="s">
        <v>67</v>
      </c>
      <c r="AD5074" s="25"/>
      <c r="AE5074" s="26"/>
      <c r="AF5074" s="27"/>
    </row>
    <row r="5075" spans="1:32" s="162" customFormat="1" ht="16.5" customHeight="1">
      <c r="A5075" s="13" t="s">
        <v>4804</v>
      </c>
      <c r="B5075" s="13"/>
      <c r="C5075" s="189"/>
      <c r="D5075" s="13"/>
      <c r="E5075" s="14" t="s">
        <v>5050</v>
      </c>
      <c r="F5075" s="14" t="s">
        <v>34</v>
      </c>
      <c r="G5075" s="14" t="s">
        <v>5051</v>
      </c>
      <c r="H5075" s="15">
        <v>2019</v>
      </c>
      <c r="I5075" s="15">
        <v>1</v>
      </c>
      <c r="J5075" s="15">
        <v>0</v>
      </c>
      <c r="K5075" s="15">
        <v>0</v>
      </c>
      <c r="L5075" s="16" t="s">
        <v>5238</v>
      </c>
      <c r="M5075" s="16"/>
      <c r="N5075" s="16" t="s">
        <v>2570</v>
      </c>
      <c r="O5075" s="17">
        <v>1200</v>
      </c>
      <c r="P5075" s="17">
        <v>0</v>
      </c>
      <c r="Q5075" s="17">
        <v>0</v>
      </c>
      <c r="R5075" s="18" t="s">
        <v>33</v>
      </c>
      <c r="S5075" s="19">
        <v>60</v>
      </c>
      <c r="T5075" s="19">
        <v>220</v>
      </c>
      <c r="U5075" s="19">
        <v>3.1863636363636365</v>
      </c>
      <c r="V5075" s="19">
        <v>0</v>
      </c>
      <c r="W5075" s="20">
        <v>0.70099999999999996</v>
      </c>
      <c r="X5075" s="21">
        <v>841.19999999999993</v>
      </c>
      <c r="Y5075" s="22" t="s">
        <v>33</v>
      </c>
      <c r="Z5075" s="23" t="s">
        <v>62</v>
      </c>
      <c r="AA5075" s="24" t="s">
        <v>67</v>
      </c>
      <c r="AB5075" s="14" t="s">
        <v>67</v>
      </c>
      <c r="AC5075" s="14" t="s">
        <v>67</v>
      </c>
      <c r="AD5075" s="25"/>
      <c r="AE5075" s="26"/>
      <c r="AF5075" s="27"/>
    </row>
    <row r="5076" spans="1:32" s="162" customFormat="1" ht="16.5" customHeight="1">
      <c r="A5076" s="13" t="s">
        <v>4804</v>
      </c>
      <c r="B5076" s="13"/>
      <c r="C5076" s="189"/>
      <c r="D5076" s="13"/>
      <c r="E5076" s="14" t="s">
        <v>5050</v>
      </c>
      <c r="F5076" s="14" t="s">
        <v>34</v>
      </c>
      <c r="G5076" s="14" t="s">
        <v>5051</v>
      </c>
      <c r="H5076" s="15">
        <v>2019</v>
      </c>
      <c r="I5076" s="15">
        <v>1</v>
      </c>
      <c r="J5076" s="15">
        <v>0</v>
      </c>
      <c r="K5076" s="15">
        <v>0</v>
      </c>
      <c r="L5076" s="16" t="s">
        <v>5239</v>
      </c>
      <c r="M5076" s="16"/>
      <c r="N5076" s="16" t="s">
        <v>2570</v>
      </c>
      <c r="O5076" s="17">
        <v>1200</v>
      </c>
      <c r="P5076" s="17">
        <v>0</v>
      </c>
      <c r="Q5076" s="17">
        <v>0</v>
      </c>
      <c r="R5076" s="18" t="s">
        <v>33</v>
      </c>
      <c r="S5076" s="19">
        <v>60</v>
      </c>
      <c r="T5076" s="19">
        <v>220</v>
      </c>
      <c r="U5076" s="19">
        <v>3.1863636363636365</v>
      </c>
      <c r="V5076" s="19">
        <v>0</v>
      </c>
      <c r="W5076" s="20">
        <v>0.70099999999999996</v>
      </c>
      <c r="X5076" s="21">
        <v>841.19999999999993</v>
      </c>
      <c r="Y5076" s="22" t="s">
        <v>33</v>
      </c>
      <c r="Z5076" s="23" t="s">
        <v>62</v>
      </c>
      <c r="AA5076" s="24" t="s">
        <v>67</v>
      </c>
      <c r="AB5076" s="14" t="s">
        <v>67</v>
      </c>
      <c r="AC5076" s="14" t="s">
        <v>67</v>
      </c>
      <c r="AD5076" s="25"/>
      <c r="AE5076" s="26"/>
      <c r="AF5076" s="27"/>
    </row>
    <row r="5077" spans="1:32" s="162" customFormat="1" ht="16.5" customHeight="1">
      <c r="A5077" s="13" t="s">
        <v>4804</v>
      </c>
      <c r="B5077" s="13"/>
      <c r="C5077" s="189"/>
      <c r="D5077" s="13"/>
      <c r="E5077" s="14" t="s">
        <v>5050</v>
      </c>
      <c r="F5077" s="14" t="s">
        <v>34</v>
      </c>
      <c r="G5077" s="14" t="s">
        <v>5051</v>
      </c>
      <c r="H5077" s="15">
        <v>2019</v>
      </c>
      <c r="I5077" s="15">
        <v>1</v>
      </c>
      <c r="J5077" s="15">
        <v>0</v>
      </c>
      <c r="K5077" s="15">
        <v>0</v>
      </c>
      <c r="L5077" s="16" t="s">
        <v>5241</v>
      </c>
      <c r="M5077" s="16"/>
      <c r="N5077" s="16" t="s">
        <v>2570</v>
      </c>
      <c r="O5077" s="17">
        <v>1200</v>
      </c>
      <c r="P5077" s="17">
        <v>0</v>
      </c>
      <c r="Q5077" s="17">
        <v>0</v>
      </c>
      <c r="R5077" s="18" t="s">
        <v>33</v>
      </c>
      <c r="S5077" s="19">
        <v>60</v>
      </c>
      <c r="T5077" s="19">
        <v>220</v>
      </c>
      <c r="U5077" s="19">
        <v>3.1863636363636365</v>
      </c>
      <c r="V5077" s="19">
        <v>0</v>
      </c>
      <c r="W5077" s="20">
        <v>0.70099999999999996</v>
      </c>
      <c r="X5077" s="21">
        <v>841.19999999999993</v>
      </c>
      <c r="Y5077" s="22" t="s">
        <v>33</v>
      </c>
      <c r="Z5077" s="23" t="s">
        <v>62</v>
      </c>
      <c r="AA5077" s="24" t="s">
        <v>67</v>
      </c>
      <c r="AB5077" s="14" t="s">
        <v>67</v>
      </c>
      <c r="AC5077" s="14" t="s">
        <v>67</v>
      </c>
      <c r="AD5077" s="25"/>
      <c r="AE5077" s="26"/>
      <c r="AF5077" s="27"/>
    </row>
    <row r="5078" spans="1:32" s="162" customFormat="1" ht="16.5" customHeight="1">
      <c r="A5078" s="13" t="s">
        <v>4804</v>
      </c>
      <c r="B5078" s="13"/>
      <c r="C5078" s="189"/>
      <c r="D5078" s="13"/>
      <c r="E5078" s="14" t="s">
        <v>5050</v>
      </c>
      <c r="F5078" s="14" t="s">
        <v>34</v>
      </c>
      <c r="G5078" s="14" t="s">
        <v>5051</v>
      </c>
      <c r="H5078" s="15">
        <v>2019</v>
      </c>
      <c r="I5078" s="15">
        <v>1</v>
      </c>
      <c r="J5078" s="15">
        <v>0</v>
      </c>
      <c r="K5078" s="15">
        <v>0</v>
      </c>
      <c r="L5078" s="16" t="s">
        <v>5242</v>
      </c>
      <c r="M5078" s="16"/>
      <c r="N5078" s="16" t="s">
        <v>2570</v>
      </c>
      <c r="O5078" s="17">
        <v>1200</v>
      </c>
      <c r="P5078" s="17">
        <v>0</v>
      </c>
      <c r="Q5078" s="17">
        <v>0</v>
      </c>
      <c r="R5078" s="18" t="s">
        <v>33</v>
      </c>
      <c r="S5078" s="19">
        <v>60</v>
      </c>
      <c r="T5078" s="19">
        <v>220</v>
      </c>
      <c r="U5078" s="19">
        <v>3.1863636363636365</v>
      </c>
      <c r="V5078" s="19">
        <v>0</v>
      </c>
      <c r="W5078" s="20">
        <v>0.70099999999999996</v>
      </c>
      <c r="X5078" s="21">
        <v>841.19999999999993</v>
      </c>
      <c r="Y5078" s="22" t="s">
        <v>33</v>
      </c>
      <c r="Z5078" s="23" t="s">
        <v>62</v>
      </c>
      <c r="AA5078" s="24" t="s">
        <v>67</v>
      </c>
      <c r="AB5078" s="14" t="s">
        <v>67</v>
      </c>
      <c r="AC5078" s="14" t="s">
        <v>67</v>
      </c>
      <c r="AD5078" s="25"/>
      <c r="AE5078" s="26"/>
      <c r="AF5078" s="27"/>
    </row>
    <row r="5079" spans="1:32" s="162" customFormat="1" ht="16.5" customHeight="1">
      <c r="A5079" s="13" t="s">
        <v>4804</v>
      </c>
      <c r="B5079" s="13"/>
      <c r="C5079" s="189"/>
      <c r="D5079" s="13"/>
      <c r="E5079" s="14" t="s">
        <v>5050</v>
      </c>
      <c r="F5079" s="14" t="s">
        <v>34</v>
      </c>
      <c r="G5079" s="14" t="s">
        <v>5051</v>
      </c>
      <c r="H5079" s="15">
        <v>2019</v>
      </c>
      <c r="I5079" s="15">
        <v>1</v>
      </c>
      <c r="J5079" s="15">
        <v>0</v>
      </c>
      <c r="K5079" s="15">
        <v>0</v>
      </c>
      <c r="L5079" s="16" t="s">
        <v>5243</v>
      </c>
      <c r="M5079" s="16"/>
      <c r="N5079" s="16" t="s">
        <v>2570</v>
      </c>
      <c r="O5079" s="17">
        <v>1200</v>
      </c>
      <c r="P5079" s="17">
        <v>0</v>
      </c>
      <c r="Q5079" s="17">
        <v>0</v>
      </c>
      <c r="R5079" s="18" t="s">
        <v>33</v>
      </c>
      <c r="S5079" s="19">
        <v>60</v>
      </c>
      <c r="T5079" s="19">
        <v>220</v>
      </c>
      <c r="U5079" s="19">
        <v>3.1863636363636365</v>
      </c>
      <c r="V5079" s="19">
        <v>0</v>
      </c>
      <c r="W5079" s="20">
        <v>0.70099999999999996</v>
      </c>
      <c r="X5079" s="21">
        <v>841.19999999999993</v>
      </c>
      <c r="Y5079" s="22" t="s">
        <v>33</v>
      </c>
      <c r="Z5079" s="23" t="s">
        <v>62</v>
      </c>
      <c r="AA5079" s="24" t="s">
        <v>67</v>
      </c>
      <c r="AB5079" s="14" t="s">
        <v>67</v>
      </c>
      <c r="AC5079" s="14" t="s">
        <v>67</v>
      </c>
      <c r="AD5079" s="25"/>
      <c r="AE5079" s="26"/>
      <c r="AF5079" s="27"/>
    </row>
    <row r="5080" spans="1:32" s="162" customFormat="1" ht="16.5" customHeight="1">
      <c r="A5080" s="13" t="s">
        <v>4804</v>
      </c>
      <c r="B5080" s="13"/>
      <c r="C5080" s="189"/>
      <c r="D5080" s="13"/>
      <c r="E5080" s="14" t="s">
        <v>5050</v>
      </c>
      <c r="F5080" s="14" t="s">
        <v>34</v>
      </c>
      <c r="G5080" s="14" t="s">
        <v>5051</v>
      </c>
      <c r="H5080" s="15">
        <v>2019</v>
      </c>
      <c r="I5080" s="15">
        <v>1</v>
      </c>
      <c r="J5080" s="15">
        <v>0</v>
      </c>
      <c r="K5080" s="15">
        <v>0</v>
      </c>
      <c r="L5080" s="16" t="s">
        <v>5246</v>
      </c>
      <c r="M5080" s="16"/>
      <c r="N5080" s="16" t="s">
        <v>2570</v>
      </c>
      <c r="O5080" s="17">
        <v>1200</v>
      </c>
      <c r="P5080" s="17">
        <v>0</v>
      </c>
      <c r="Q5080" s="17">
        <v>0</v>
      </c>
      <c r="R5080" s="18" t="s">
        <v>33</v>
      </c>
      <c r="S5080" s="19">
        <v>60</v>
      </c>
      <c r="T5080" s="19">
        <v>220</v>
      </c>
      <c r="U5080" s="19">
        <v>3.1863636363636365</v>
      </c>
      <c r="V5080" s="19">
        <v>0</v>
      </c>
      <c r="W5080" s="20">
        <v>0.70099999999999996</v>
      </c>
      <c r="X5080" s="21">
        <v>841.19999999999993</v>
      </c>
      <c r="Y5080" s="22" t="s">
        <v>33</v>
      </c>
      <c r="Z5080" s="23" t="s">
        <v>62</v>
      </c>
      <c r="AA5080" s="24" t="s">
        <v>67</v>
      </c>
      <c r="AB5080" s="14" t="s">
        <v>67</v>
      </c>
      <c r="AC5080" s="14" t="s">
        <v>67</v>
      </c>
      <c r="AD5080" s="25"/>
      <c r="AE5080" s="26"/>
      <c r="AF5080" s="27"/>
    </row>
    <row r="5081" spans="1:32" s="162" customFormat="1" ht="16.5" customHeight="1">
      <c r="A5081" s="13" t="s">
        <v>4804</v>
      </c>
      <c r="B5081" s="13"/>
      <c r="C5081" s="189"/>
      <c r="D5081" s="13"/>
      <c r="E5081" s="14" t="s">
        <v>5050</v>
      </c>
      <c r="F5081" s="14" t="s">
        <v>34</v>
      </c>
      <c r="G5081" s="14" t="s">
        <v>5051</v>
      </c>
      <c r="H5081" s="15">
        <v>2019</v>
      </c>
      <c r="I5081" s="15">
        <v>1</v>
      </c>
      <c r="J5081" s="15">
        <v>0</v>
      </c>
      <c r="K5081" s="15">
        <v>0</v>
      </c>
      <c r="L5081" s="16" t="s">
        <v>5247</v>
      </c>
      <c r="M5081" s="16"/>
      <c r="N5081" s="16" t="s">
        <v>2570</v>
      </c>
      <c r="O5081" s="17">
        <v>1200</v>
      </c>
      <c r="P5081" s="17">
        <v>0</v>
      </c>
      <c r="Q5081" s="17">
        <v>0</v>
      </c>
      <c r="R5081" s="18" t="s">
        <v>33</v>
      </c>
      <c r="S5081" s="19">
        <v>60</v>
      </c>
      <c r="T5081" s="19">
        <v>220</v>
      </c>
      <c r="U5081" s="19">
        <v>3.1863636363636365</v>
      </c>
      <c r="V5081" s="19">
        <v>0</v>
      </c>
      <c r="W5081" s="20">
        <v>0.70099999999999996</v>
      </c>
      <c r="X5081" s="21">
        <v>841.19999999999993</v>
      </c>
      <c r="Y5081" s="22" t="s">
        <v>33</v>
      </c>
      <c r="Z5081" s="23" t="s">
        <v>62</v>
      </c>
      <c r="AA5081" s="24" t="s">
        <v>67</v>
      </c>
      <c r="AB5081" s="14" t="s">
        <v>67</v>
      </c>
      <c r="AC5081" s="14" t="s">
        <v>67</v>
      </c>
      <c r="AD5081" s="25"/>
      <c r="AE5081" s="26"/>
      <c r="AF5081" s="27"/>
    </row>
    <row r="5082" spans="1:32" s="162" customFormat="1" ht="16.5" customHeight="1">
      <c r="A5082" s="13" t="s">
        <v>4804</v>
      </c>
      <c r="B5082" s="13"/>
      <c r="C5082" s="189"/>
      <c r="D5082" s="13"/>
      <c r="E5082" s="14" t="s">
        <v>5050</v>
      </c>
      <c r="F5082" s="14" t="s">
        <v>34</v>
      </c>
      <c r="G5082" s="14" t="s">
        <v>5051</v>
      </c>
      <c r="H5082" s="15">
        <v>2019</v>
      </c>
      <c r="I5082" s="15">
        <v>1</v>
      </c>
      <c r="J5082" s="15">
        <v>0</v>
      </c>
      <c r="K5082" s="15">
        <v>0</v>
      </c>
      <c r="L5082" s="16" t="s">
        <v>5248</v>
      </c>
      <c r="M5082" s="16"/>
      <c r="N5082" s="16" t="s">
        <v>2570</v>
      </c>
      <c r="O5082" s="17">
        <v>1200</v>
      </c>
      <c r="P5082" s="17">
        <v>0</v>
      </c>
      <c r="Q5082" s="17">
        <v>0</v>
      </c>
      <c r="R5082" s="18" t="s">
        <v>33</v>
      </c>
      <c r="S5082" s="19">
        <v>60</v>
      </c>
      <c r="T5082" s="19">
        <v>220</v>
      </c>
      <c r="U5082" s="19">
        <v>3.1863636363636365</v>
      </c>
      <c r="V5082" s="19">
        <v>0</v>
      </c>
      <c r="W5082" s="20">
        <v>0.70099999999999996</v>
      </c>
      <c r="X5082" s="21">
        <v>841.19999999999993</v>
      </c>
      <c r="Y5082" s="22" t="s">
        <v>33</v>
      </c>
      <c r="Z5082" s="23" t="s">
        <v>62</v>
      </c>
      <c r="AA5082" s="24" t="s">
        <v>67</v>
      </c>
      <c r="AB5082" s="14" t="s">
        <v>67</v>
      </c>
      <c r="AC5082" s="14" t="s">
        <v>67</v>
      </c>
      <c r="AD5082" s="25"/>
      <c r="AE5082" s="26"/>
      <c r="AF5082" s="27"/>
    </row>
    <row r="5083" spans="1:32" s="162" customFormat="1" ht="16.5" customHeight="1">
      <c r="A5083" s="13" t="s">
        <v>4804</v>
      </c>
      <c r="B5083" s="13"/>
      <c r="C5083" s="189"/>
      <c r="D5083" s="13"/>
      <c r="E5083" s="14" t="s">
        <v>5050</v>
      </c>
      <c r="F5083" s="14" t="s">
        <v>34</v>
      </c>
      <c r="G5083" s="14" t="s">
        <v>5051</v>
      </c>
      <c r="H5083" s="15">
        <v>2019</v>
      </c>
      <c r="I5083" s="15">
        <v>1</v>
      </c>
      <c r="J5083" s="15">
        <v>0</v>
      </c>
      <c r="K5083" s="15">
        <v>0</v>
      </c>
      <c r="L5083" s="16" t="s">
        <v>5250</v>
      </c>
      <c r="M5083" s="16"/>
      <c r="N5083" s="16" t="s">
        <v>2570</v>
      </c>
      <c r="O5083" s="17">
        <v>1200</v>
      </c>
      <c r="P5083" s="17">
        <v>0</v>
      </c>
      <c r="Q5083" s="17">
        <v>0</v>
      </c>
      <c r="R5083" s="18" t="s">
        <v>33</v>
      </c>
      <c r="S5083" s="19">
        <v>60</v>
      </c>
      <c r="T5083" s="19">
        <v>220</v>
      </c>
      <c r="U5083" s="19">
        <v>3.1863636363636365</v>
      </c>
      <c r="V5083" s="19">
        <v>0</v>
      </c>
      <c r="W5083" s="20">
        <v>0.70099999999999996</v>
      </c>
      <c r="X5083" s="21">
        <v>841.19999999999993</v>
      </c>
      <c r="Y5083" s="22" t="s">
        <v>33</v>
      </c>
      <c r="Z5083" s="23" t="s">
        <v>62</v>
      </c>
      <c r="AA5083" s="24" t="s">
        <v>67</v>
      </c>
      <c r="AB5083" s="14" t="s">
        <v>67</v>
      </c>
      <c r="AC5083" s="14" t="s">
        <v>67</v>
      </c>
      <c r="AD5083" s="25"/>
      <c r="AE5083" s="26"/>
      <c r="AF5083" s="27"/>
    </row>
    <row r="5084" spans="1:32" s="162" customFormat="1" ht="16.5" customHeight="1">
      <c r="A5084" s="13" t="s">
        <v>4804</v>
      </c>
      <c r="B5084" s="13"/>
      <c r="C5084" s="189"/>
      <c r="D5084" s="13"/>
      <c r="E5084" s="14" t="s">
        <v>5050</v>
      </c>
      <c r="F5084" s="14" t="s">
        <v>34</v>
      </c>
      <c r="G5084" s="14" t="s">
        <v>5051</v>
      </c>
      <c r="H5084" s="15">
        <v>2019</v>
      </c>
      <c r="I5084" s="15">
        <v>1</v>
      </c>
      <c r="J5084" s="15">
        <v>0</v>
      </c>
      <c r="K5084" s="15">
        <v>0</v>
      </c>
      <c r="L5084" s="16" t="s">
        <v>5253</v>
      </c>
      <c r="M5084" s="16"/>
      <c r="N5084" s="16" t="s">
        <v>2570</v>
      </c>
      <c r="O5084" s="17">
        <v>1200</v>
      </c>
      <c r="P5084" s="17">
        <v>0</v>
      </c>
      <c r="Q5084" s="17">
        <v>0</v>
      </c>
      <c r="R5084" s="18" t="s">
        <v>33</v>
      </c>
      <c r="S5084" s="19">
        <v>60</v>
      </c>
      <c r="T5084" s="19">
        <v>220</v>
      </c>
      <c r="U5084" s="19">
        <v>3.1863636363636365</v>
      </c>
      <c r="V5084" s="19">
        <v>0</v>
      </c>
      <c r="W5084" s="20">
        <v>0.70099999999999996</v>
      </c>
      <c r="X5084" s="21">
        <v>841.19999999999993</v>
      </c>
      <c r="Y5084" s="22" t="s">
        <v>33</v>
      </c>
      <c r="Z5084" s="23" t="s">
        <v>62</v>
      </c>
      <c r="AA5084" s="24" t="s">
        <v>67</v>
      </c>
      <c r="AB5084" s="14" t="s">
        <v>67</v>
      </c>
      <c r="AC5084" s="14" t="s">
        <v>67</v>
      </c>
      <c r="AD5084" s="25"/>
      <c r="AE5084" s="26"/>
      <c r="AF5084" s="27"/>
    </row>
    <row r="5085" spans="1:32" s="162" customFormat="1" ht="16.5" customHeight="1">
      <c r="A5085" s="13" t="s">
        <v>4804</v>
      </c>
      <c r="B5085" s="13"/>
      <c r="C5085" s="189"/>
      <c r="D5085" s="13"/>
      <c r="E5085" s="14" t="s">
        <v>5179</v>
      </c>
      <c r="F5085" s="14" t="s">
        <v>67</v>
      </c>
      <c r="G5085" s="14" t="s">
        <v>67</v>
      </c>
      <c r="H5085" s="15">
        <v>2003</v>
      </c>
      <c r="I5085" s="15">
        <v>1</v>
      </c>
      <c r="J5085" s="15">
        <v>0</v>
      </c>
      <c r="K5085" s="15">
        <v>0</v>
      </c>
      <c r="L5085" s="16" t="s">
        <v>5166</v>
      </c>
      <c r="M5085" s="16"/>
      <c r="N5085" s="16" t="s">
        <v>2570</v>
      </c>
      <c r="O5085" s="17">
        <v>1460</v>
      </c>
      <c r="P5085" s="17">
        <v>0</v>
      </c>
      <c r="Q5085" s="17">
        <v>0</v>
      </c>
      <c r="R5085" s="18" t="s">
        <v>33</v>
      </c>
      <c r="S5085" s="19">
        <v>60</v>
      </c>
      <c r="T5085" s="19">
        <v>110</v>
      </c>
      <c r="U5085" s="19">
        <v>5.4545454545454541</v>
      </c>
      <c r="V5085" s="19">
        <v>0</v>
      </c>
      <c r="W5085" s="20">
        <v>0.6</v>
      </c>
      <c r="X5085" s="21">
        <v>876</v>
      </c>
      <c r="Y5085" s="22" t="s">
        <v>33</v>
      </c>
      <c r="Z5085" s="23" t="s">
        <v>62</v>
      </c>
      <c r="AA5085" s="24" t="s">
        <v>67</v>
      </c>
      <c r="AB5085" s="14" t="s">
        <v>67</v>
      </c>
      <c r="AC5085" s="14" t="s">
        <v>67</v>
      </c>
      <c r="AD5085" s="25"/>
      <c r="AE5085" s="26"/>
      <c r="AF5085" s="27"/>
    </row>
    <row r="5086" spans="1:32" s="162" customFormat="1" ht="16.5" customHeight="1">
      <c r="A5086" s="13" t="s">
        <v>4804</v>
      </c>
      <c r="B5086" s="13"/>
      <c r="C5086" s="189"/>
      <c r="D5086" s="13"/>
      <c r="E5086" s="14" t="s">
        <v>5325</v>
      </c>
      <c r="F5086" s="14" t="s">
        <v>67</v>
      </c>
      <c r="G5086" s="14" t="s">
        <v>67</v>
      </c>
      <c r="H5086" s="15">
        <v>2006</v>
      </c>
      <c r="I5086" s="15">
        <v>1</v>
      </c>
      <c r="J5086" s="15">
        <v>0</v>
      </c>
      <c r="K5086" s="15">
        <v>0</v>
      </c>
      <c r="L5086" s="16" t="s">
        <v>5315</v>
      </c>
      <c r="M5086" s="16"/>
      <c r="N5086" s="16" t="s">
        <v>2570</v>
      </c>
      <c r="O5086" s="17">
        <v>1360</v>
      </c>
      <c r="P5086" s="17">
        <v>0</v>
      </c>
      <c r="Q5086" s="17">
        <v>0</v>
      </c>
      <c r="R5086" s="18" t="s">
        <v>33</v>
      </c>
      <c r="S5086" s="19">
        <v>60</v>
      </c>
      <c r="T5086" s="19">
        <v>220</v>
      </c>
      <c r="U5086" s="19">
        <v>3</v>
      </c>
      <c r="V5086" s="19">
        <v>0</v>
      </c>
      <c r="W5086" s="20">
        <v>0.66</v>
      </c>
      <c r="X5086" s="21">
        <v>897.6</v>
      </c>
      <c r="Y5086" s="22" t="s">
        <v>33</v>
      </c>
      <c r="Z5086" s="23" t="s">
        <v>62</v>
      </c>
      <c r="AA5086" s="24" t="s">
        <v>67</v>
      </c>
      <c r="AB5086" s="14" t="s">
        <v>67</v>
      </c>
      <c r="AC5086" s="14" t="s">
        <v>67</v>
      </c>
      <c r="AD5086" s="25"/>
      <c r="AE5086" s="26"/>
      <c r="AF5086" s="27"/>
    </row>
    <row r="5087" spans="1:32" s="162" customFormat="1" ht="16.5" customHeight="1">
      <c r="A5087" s="13" t="s">
        <v>4804</v>
      </c>
      <c r="B5087" s="13"/>
      <c r="C5087" s="189"/>
      <c r="D5087" s="13"/>
      <c r="E5087" s="14" t="s">
        <v>424</v>
      </c>
      <c r="F5087" s="14" t="s">
        <v>67</v>
      </c>
      <c r="G5087" s="14" t="s">
        <v>67</v>
      </c>
      <c r="H5087" s="15">
        <v>2000</v>
      </c>
      <c r="I5087" s="15">
        <v>1</v>
      </c>
      <c r="J5087" s="15">
        <v>0</v>
      </c>
      <c r="K5087" s="15">
        <v>0</v>
      </c>
      <c r="L5087" s="16" t="s">
        <v>5108</v>
      </c>
      <c r="M5087" s="16"/>
      <c r="N5087" s="16" t="s">
        <v>2570</v>
      </c>
      <c r="O5087" s="17">
        <v>350</v>
      </c>
      <c r="P5087" s="17">
        <v>0</v>
      </c>
      <c r="Q5087" s="17">
        <v>0</v>
      </c>
      <c r="R5087" s="18" t="s">
        <v>33</v>
      </c>
      <c r="S5087" s="19">
        <v>60</v>
      </c>
      <c r="T5087" s="19">
        <v>220</v>
      </c>
      <c r="U5087" s="19">
        <v>12</v>
      </c>
      <c r="V5087" s="19">
        <v>0</v>
      </c>
      <c r="W5087" s="20">
        <v>2.64</v>
      </c>
      <c r="X5087" s="21">
        <v>924</v>
      </c>
      <c r="Y5087" s="22" t="s">
        <v>33</v>
      </c>
      <c r="Z5087" s="23" t="s">
        <v>62</v>
      </c>
      <c r="AA5087" s="24" t="s">
        <v>67</v>
      </c>
      <c r="AB5087" s="14" t="s">
        <v>67</v>
      </c>
      <c r="AC5087" s="14" t="s">
        <v>67</v>
      </c>
      <c r="AD5087" s="25"/>
      <c r="AE5087" s="26"/>
      <c r="AF5087" s="27"/>
    </row>
    <row r="5088" spans="1:32" s="162" customFormat="1" ht="16.5" customHeight="1">
      <c r="A5088" s="13" t="s">
        <v>4804</v>
      </c>
      <c r="B5088" s="13"/>
      <c r="C5088" s="189"/>
      <c r="D5088" s="13"/>
      <c r="E5088" s="14" t="s">
        <v>35</v>
      </c>
      <c r="F5088" s="14" t="s">
        <v>67</v>
      </c>
      <c r="G5088" s="14" t="s">
        <v>67</v>
      </c>
      <c r="H5088" s="15">
        <v>2005</v>
      </c>
      <c r="I5088" s="15">
        <v>1</v>
      </c>
      <c r="J5088" s="15">
        <v>0</v>
      </c>
      <c r="K5088" s="15">
        <v>0</v>
      </c>
      <c r="L5088" s="16" t="s">
        <v>4956</v>
      </c>
      <c r="M5088" s="16"/>
      <c r="N5088" s="16" t="s">
        <v>2570</v>
      </c>
      <c r="O5088" s="17">
        <v>1800</v>
      </c>
      <c r="P5088" s="17">
        <v>6132</v>
      </c>
      <c r="Q5088" s="17">
        <v>5</v>
      </c>
      <c r="R5088" s="18" t="s">
        <v>33</v>
      </c>
      <c r="S5088" s="19">
        <v>60</v>
      </c>
      <c r="T5088" s="19">
        <v>110</v>
      </c>
      <c r="U5088" s="19">
        <v>4</v>
      </c>
      <c r="V5088" s="19">
        <v>0</v>
      </c>
      <c r="W5088" s="20">
        <v>0.44</v>
      </c>
      <c r="X5088" s="21">
        <v>926.904</v>
      </c>
      <c r="Y5088" s="22" t="s">
        <v>33</v>
      </c>
      <c r="Z5088" s="23" t="s">
        <v>9052</v>
      </c>
      <c r="AA5088" s="24" t="s">
        <v>67</v>
      </c>
      <c r="AB5088" s="14" t="s">
        <v>67</v>
      </c>
      <c r="AC5088" s="14" t="s">
        <v>67</v>
      </c>
      <c r="AD5088" s="25"/>
      <c r="AE5088" s="26"/>
      <c r="AF5088" s="27"/>
    </row>
    <row r="5089" spans="1:32" s="162" customFormat="1" ht="16.5" customHeight="1">
      <c r="A5089" s="13" t="s">
        <v>4804</v>
      </c>
      <c r="B5089" s="13"/>
      <c r="C5089" s="189"/>
      <c r="D5089" s="13"/>
      <c r="E5089" s="14" t="s">
        <v>35</v>
      </c>
      <c r="F5089" s="14" t="s">
        <v>67</v>
      </c>
      <c r="G5089" s="14" t="s">
        <v>67</v>
      </c>
      <c r="H5089" s="15">
        <v>2004</v>
      </c>
      <c r="I5089" s="15">
        <v>1</v>
      </c>
      <c r="J5089" s="15">
        <v>0</v>
      </c>
      <c r="K5089" s="15">
        <v>0</v>
      </c>
      <c r="L5089" s="16" t="s">
        <v>5119</v>
      </c>
      <c r="M5089" s="16"/>
      <c r="N5089" s="16" t="s">
        <v>2570</v>
      </c>
      <c r="O5089" s="17">
        <v>1800</v>
      </c>
      <c r="P5089" s="17">
        <v>6132</v>
      </c>
      <c r="Q5089" s="17">
        <v>5</v>
      </c>
      <c r="R5089" s="18" t="s">
        <v>33</v>
      </c>
      <c r="S5089" s="19">
        <v>60</v>
      </c>
      <c r="T5089" s="19">
        <v>110</v>
      </c>
      <c r="U5089" s="19">
        <v>4</v>
      </c>
      <c r="V5089" s="19">
        <v>0</v>
      </c>
      <c r="W5089" s="20">
        <v>0.44</v>
      </c>
      <c r="X5089" s="21">
        <v>926.904</v>
      </c>
      <c r="Y5089" s="22" t="s">
        <v>33</v>
      </c>
      <c r="Z5089" s="23" t="s">
        <v>9052</v>
      </c>
      <c r="AA5089" s="24" t="s">
        <v>67</v>
      </c>
      <c r="AB5089" s="14" t="s">
        <v>67</v>
      </c>
      <c r="AC5089" s="14" t="s">
        <v>67</v>
      </c>
      <c r="AD5089" s="25"/>
      <c r="AE5089" s="26"/>
      <c r="AF5089" s="27"/>
    </row>
    <row r="5090" spans="1:32" s="162" customFormat="1" ht="16.5" customHeight="1">
      <c r="A5090" s="13" t="s">
        <v>4804</v>
      </c>
      <c r="B5090" s="13"/>
      <c r="C5090" s="189"/>
      <c r="D5090" s="13"/>
      <c r="E5090" s="14" t="s">
        <v>35</v>
      </c>
      <c r="F5090" s="14" t="s">
        <v>67</v>
      </c>
      <c r="G5090" s="14" t="s">
        <v>67</v>
      </c>
      <c r="H5090" s="15">
        <v>2004</v>
      </c>
      <c r="I5090" s="15">
        <v>1</v>
      </c>
      <c r="J5090" s="15">
        <v>0</v>
      </c>
      <c r="K5090" s="15">
        <v>0</v>
      </c>
      <c r="L5090" s="16" t="s">
        <v>5166</v>
      </c>
      <c r="M5090" s="16"/>
      <c r="N5090" s="16" t="s">
        <v>2570</v>
      </c>
      <c r="O5090" s="17">
        <v>1800</v>
      </c>
      <c r="P5090" s="17">
        <v>6132</v>
      </c>
      <c r="Q5090" s="17">
        <v>5</v>
      </c>
      <c r="R5090" s="18" t="s">
        <v>33</v>
      </c>
      <c r="S5090" s="19">
        <v>60</v>
      </c>
      <c r="T5090" s="19">
        <v>110</v>
      </c>
      <c r="U5090" s="19">
        <v>4</v>
      </c>
      <c r="V5090" s="19">
        <v>0</v>
      </c>
      <c r="W5090" s="20">
        <v>0.44</v>
      </c>
      <c r="X5090" s="21">
        <v>926.904</v>
      </c>
      <c r="Y5090" s="22" t="s">
        <v>33</v>
      </c>
      <c r="Z5090" s="23" t="s">
        <v>9052</v>
      </c>
      <c r="AA5090" s="24" t="s">
        <v>67</v>
      </c>
      <c r="AB5090" s="14" t="s">
        <v>67</v>
      </c>
      <c r="AC5090" s="14" t="s">
        <v>67</v>
      </c>
      <c r="AD5090" s="25"/>
      <c r="AE5090" s="26"/>
      <c r="AF5090" s="27"/>
    </row>
    <row r="5091" spans="1:32" s="162" customFormat="1" ht="16.5" customHeight="1">
      <c r="A5091" s="13" t="s">
        <v>4804</v>
      </c>
      <c r="B5091" s="13"/>
      <c r="C5091" s="189"/>
      <c r="D5091" s="13"/>
      <c r="E5091" s="14" t="s">
        <v>35</v>
      </c>
      <c r="F5091" s="14" t="s">
        <v>67</v>
      </c>
      <c r="G5091" s="14" t="s">
        <v>67</v>
      </c>
      <c r="H5091" s="15">
        <v>2008</v>
      </c>
      <c r="I5091" s="15">
        <v>1</v>
      </c>
      <c r="J5091" s="15">
        <v>0</v>
      </c>
      <c r="K5091" s="15">
        <v>0</v>
      </c>
      <c r="L5091" s="16" t="s">
        <v>5166</v>
      </c>
      <c r="M5091" s="16"/>
      <c r="N5091" s="16" t="s">
        <v>2570</v>
      </c>
      <c r="O5091" s="17">
        <v>1800</v>
      </c>
      <c r="P5091" s="17">
        <v>6132</v>
      </c>
      <c r="Q5091" s="17">
        <v>5</v>
      </c>
      <c r="R5091" s="18" t="s">
        <v>33</v>
      </c>
      <c r="S5091" s="19">
        <v>60</v>
      </c>
      <c r="T5091" s="19">
        <v>110</v>
      </c>
      <c r="U5091" s="19">
        <v>4</v>
      </c>
      <c r="V5091" s="19">
        <v>0</v>
      </c>
      <c r="W5091" s="20">
        <v>0.44</v>
      </c>
      <c r="X5091" s="21">
        <v>926.904</v>
      </c>
      <c r="Y5091" s="22" t="s">
        <v>33</v>
      </c>
      <c r="Z5091" s="23" t="s">
        <v>9052</v>
      </c>
      <c r="AA5091" s="24" t="s">
        <v>67</v>
      </c>
      <c r="AB5091" s="14" t="s">
        <v>67</v>
      </c>
      <c r="AC5091" s="14" t="s">
        <v>67</v>
      </c>
      <c r="AD5091" s="25"/>
      <c r="AE5091" s="26"/>
      <c r="AF5091" s="27"/>
    </row>
    <row r="5092" spans="1:32" s="162" customFormat="1" ht="16.5" customHeight="1">
      <c r="A5092" s="13" t="s">
        <v>4804</v>
      </c>
      <c r="B5092" s="13"/>
      <c r="C5092" s="189"/>
      <c r="D5092" s="13"/>
      <c r="E5092" s="14" t="s">
        <v>5138</v>
      </c>
      <c r="F5092" s="14" t="s">
        <v>67</v>
      </c>
      <c r="G5092" s="14" t="s">
        <v>67</v>
      </c>
      <c r="H5092" s="15">
        <v>2006</v>
      </c>
      <c r="I5092" s="15">
        <v>1</v>
      </c>
      <c r="J5092" s="15">
        <v>0</v>
      </c>
      <c r="K5092" s="15">
        <v>0</v>
      </c>
      <c r="L5092" s="16" t="s">
        <v>5135</v>
      </c>
      <c r="M5092" s="16"/>
      <c r="N5092" s="16" t="s">
        <v>2570</v>
      </c>
      <c r="O5092" s="17">
        <v>1440</v>
      </c>
      <c r="P5092" s="17">
        <v>0</v>
      </c>
      <c r="Q5092" s="17">
        <v>0</v>
      </c>
      <c r="R5092" s="18" t="s">
        <v>33</v>
      </c>
      <c r="S5092" s="19">
        <v>60</v>
      </c>
      <c r="T5092" s="19">
        <v>110</v>
      </c>
      <c r="U5092" s="19">
        <v>6</v>
      </c>
      <c r="V5092" s="19">
        <v>0</v>
      </c>
      <c r="W5092" s="20">
        <v>0.66</v>
      </c>
      <c r="X5092" s="21">
        <v>950.40000000000009</v>
      </c>
      <c r="Y5092" s="22" t="s">
        <v>33</v>
      </c>
      <c r="Z5092" s="23" t="s">
        <v>62</v>
      </c>
      <c r="AA5092" s="24" t="s">
        <v>67</v>
      </c>
      <c r="AB5092" s="14" t="s">
        <v>67</v>
      </c>
      <c r="AC5092" s="14" t="s">
        <v>67</v>
      </c>
      <c r="AD5092" s="25"/>
      <c r="AE5092" s="26"/>
      <c r="AF5092" s="27"/>
    </row>
    <row r="5093" spans="1:32" s="162" customFormat="1" ht="16.5" customHeight="1">
      <c r="A5093" s="13" t="s">
        <v>4804</v>
      </c>
      <c r="B5093" s="13"/>
      <c r="C5093" s="189"/>
      <c r="D5093" s="13"/>
      <c r="E5093" s="14" t="s">
        <v>5139</v>
      </c>
      <c r="F5093" s="14" t="s">
        <v>67</v>
      </c>
      <c r="G5093" s="14" t="s">
        <v>67</v>
      </c>
      <c r="H5093" s="15">
        <v>2007</v>
      </c>
      <c r="I5093" s="15">
        <v>1</v>
      </c>
      <c r="J5093" s="15">
        <v>0</v>
      </c>
      <c r="K5093" s="15">
        <v>0</v>
      </c>
      <c r="L5093" s="16" t="s">
        <v>5135</v>
      </c>
      <c r="M5093" s="16"/>
      <c r="N5093" s="16" t="s">
        <v>2570</v>
      </c>
      <c r="O5093" s="17">
        <v>1440</v>
      </c>
      <c r="P5093" s="17">
        <v>0</v>
      </c>
      <c r="Q5093" s="17">
        <v>5</v>
      </c>
      <c r="R5093" s="18" t="s">
        <v>33</v>
      </c>
      <c r="S5093" s="19">
        <v>60</v>
      </c>
      <c r="T5093" s="19">
        <v>110</v>
      </c>
      <c r="U5093" s="19">
        <v>6</v>
      </c>
      <c r="V5093" s="19">
        <v>0</v>
      </c>
      <c r="W5093" s="20">
        <v>0.66</v>
      </c>
      <c r="X5093" s="21">
        <v>950.40000000000009</v>
      </c>
      <c r="Y5093" s="22" t="s">
        <v>33</v>
      </c>
      <c r="Z5093" s="23" t="s">
        <v>62</v>
      </c>
      <c r="AA5093" s="24" t="s">
        <v>67</v>
      </c>
      <c r="AB5093" s="14" t="s">
        <v>67</v>
      </c>
      <c r="AC5093" s="14" t="s">
        <v>67</v>
      </c>
      <c r="AD5093" s="25"/>
      <c r="AE5093" s="26"/>
      <c r="AF5093" s="27"/>
    </row>
    <row r="5094" spans="1:32" s="162" customFormat="1" ht="16.5" customHeight="1">
      <c r="A5094" s="13" t="s">
        <v>4804</v>
      </c>
      <c r="B5094" s="13"/>
      <c r="C5094" s="189"/>
      <c r="D5094" s="13"/>
      <c r="E5094" s="14" t="s">
        <v>1175</v>
      </c>
      <c r="F5094" s="14" t="s">
        <v>1285</v>
      </c>
      <c r="G5094" s="14" t="s">
        <v>67</v>
      </c>
      <c r="H5094" s="15">
        <v>2007</v>
      </c>
      <c r="I5094" s="15">
        <v>4</v>
      </c>
      <c r="J5094" s="15">
        <v>0</v>
      </c>
      <c r="K5094" s="15">
        <v>0</v>
      </c>
      <c r="L5094" s="16" t="s">
        <v>4805</v>
      </c>
      <c r="M5094" s="16"/>
      <c r="N5094" s="16" t="s">
        <v>2570</v>
      </c>
      <c r="O5094" s="17">
        <v>576</v>
      </c>
      <c r="P5094" s="17">
        <v>0</v>
      </c>
      <c r="Q5094" s="17">
        <v>0</v>
      </c>
      <c r="R5094" s="18" t="s">
        <v>33</v>
      </c>
      <c r="S5094" s="19">
        <v>60</v>
      </c>
      <c r="T5094" s="19">
        <v>110</v>
      </c>
      <c r="U5094" s="19">
        <v>15</v>
      </c>
      <c r="V5094" s="19">
        <v>0</v>
      </c>
      <c r="W5094" s="20">
        <v>1.65</v>
      </c>
      <c r="X5094" s="21">
        <v>3801.6</v>
      </c>
      <c r="Y5094" s="22" t="s">
        <v>33</v>
      </c>
      <c r="Z5094" s="23" t="s">
        <v>62</v>
      </c>
      <c r="AA5094" s="24" t="s">
        <v>67</v>
      </c>
      <c r="AB5094" s="14" t="s">
        <v>67</v>
      </c>
      <c r="AC5094" s="14" t="s">
        <v>67</v>
      </c>
      <c r="AD5094" s="25"/>
      <c r="AE5094" s="26"/>
      <c r="AF5094" s="27"/>
    </row>
    <row r="5095" spans="1:32" s="162" customFormat="1" ht="16.5" customHeight="1">
      <c r="A5095" s="13" t="s">
        <v>4804</v>
      </c>
      <c r="B5095" s="13"/>
      <c r="C5095" s="189"/>
      <c r="D5095" s="13"/>
      <c r="E5095" s="14" t="s">
        <v>5106</v>
      </c>
      <c r="F5095" s="14" t="s">
        <v>67</v>
      </c>
      <c r="G5095" s="14" t="s">
        <v>67</v>
      </c>
      <c r="H5095" s="15">
        <v>2002</v>
      </c>
      <c r="I5095" s="15">
        <v>1</v>
      </c>
      <c r="J5095" s="15">
        <v>0</v>
      </c>
      <c r="K5095" s="15">
        <v>0</v>
      </c>
      <c r="L5095" s="16" t="s">
        <v>5105</v>
      </c>
      <c r="M5095" s="16"/>
      <c r="N5095" s="16" t="s">
        <v>2570</v>
      </c>
      <c r="O5095" s="17">
        <v>1440</v>
      </c>
      <c r="P5095" s="17">
        <v>0</v>
      </c>
      <c r="Q5095" s="17">
        <v>0</v>
      </c>
      <c r="R5095" s="18" t="s">
        <v>33</v>
      </c>
      <c r="S5095" s="19">
        <v>60</v>
      </c>
      <c r="T5095" s="19">
        <v>110</v>
      </c>
      <c r="U5095" s="19">
        <v>6</v>
      </c>
      <c r="V5095" s="19">
        <v>0</v>
      </c>
      <c r="W5095" s="20">
        <v>0.66</v>
      </c>
      <c r="X5095" s="21">
        <v>950.40000000000009</v>
      </c>
      <c r="Y5095" s="22" t="s">
        <v>33</v>
      </c>
      <c r="Z5095" s="23" t="s">
        <v>62</v>
      </c>
      <c r="AA5095" s="24" t="s">
        <v>67</v>
      </c>
      <c r="AB5095" s="14" t="s">
        <v>67</v>
      </c>
      <c r="AC5095" s="14" t="s">
        <v>67</v>
      </c>
      <c r="AD5095" s="25"/>
      <c r="AE5095" s="26"/>
      <c r="AF5095" s="27"/>
    </row>
    <row r="5096" spans="1:32" s="162" customFormat="1" ht="16.5" customHeight="1">
      <c r="A5096" s="13" t="s">
        <v>4804</v>
      </c>
      <c r="B5096" s="13"/>
      <c r="C5096" s="189"/>
      <c r="D5096" s="13"/>
      <c r="E5096" s="14" t="s">
        <v>1853</v>
      </c>
      <c r="F5096" s="14" t="s">
        <v>67</v>
      </c>
      <c r="G5096" s="14" t="s">
        <v>67</v>
      </c>
      <c r="H5096" s="15">
        <v>2006</v>
      </c>
      <c r="I5096" s="15">
        <v>1</v>
      </c>
      <c r="J5096" s="15">
        <v>0</v>
      </c>
      <c r="K5096" s="15">
        <v>0</v>
      </c>
      <c r="L5096" s="16" t="s">
        <v>5135</v>
      </c>
      <c r="M5096" s="16"/>
      <c r="N5096" s="16" t="s">
        <v>2570</v>
      </c>
      <c r="O5096" s="17">
        <v>1440</v>
      </c>
      <c r="P5096" s="17">
        <v>0</v>
      </c>
      <c r="Q5096" s="17">
        <v>0</v>
      </c>
      <c r="R5096" s="18" t="s">
        <v>33</v>
      </c>
      <c r="S5096" s="19">
        <v>60</v>
      </c>
      <c r="T5096" s="19">
        <v>110</v>
      </c>
      <c r="U5096" s="19">
        <v>6</v>
      </c>
      <c r="V5096" s="19">
        <v>0</v>
      </c>
      <c r="W5096" s="20">
        <v>0.66</v>
      </c>
      <c r="X5096" s="21">
        <v>950.40000000000009</v>
      </c>
      <c r="Y5096" s="22" t="s">
        <v>33</v>
      </c>
      <c r="Z5096" s="23" t="s">
        <v>62</v>
      </c>
      <c r="AA5096" s="24" t="s">
        <v>67</v>
      </c>
      <c r="AB5096" s="14" t="s">
        <v>67</v>
      </c>
      <c r="AC5096" s="14" t="s">
        <v>67</v>
      </c>
      <c r="AD5096" s="25"/>
      <c r="AE5096" s="26"/>
      <c r="AF5096" s="27"/>
    </row>
    <row r="5097" spans="1:32" s="162" customFormat="1" ht="16.5" customHeight="1">
      <c r="A5097" s="13" t="s">
        <v>4804</v>
      </c>
      <c r="B5097" s="13"/>
      <c r="C5097" s="189"/>
      <c r="D5097" s="13"/>
      <c r="E5097" s="14" t="s">
        <v>5136</v>
      </c>
      <c r="F5097" s="14" t="s">
        <v>67</v>
      </c>
      <c r="G5097" s="14" t="s">
        <v>67</v>
      </c>
      <c r="H5097" s="15">
        <v>2006</v>
      </c>
      <c r="I5097" s="15">
        <v>2</v>
      </c>
      <c r="J5097" s="15">
        <v>0</v>
      </c>
      <c r="K5097" s="15">
        <v>0</v>
      </c>
      <c r="L5097" s="16" t="s">
        <v>5135</v>
      </c>
      <c r="M5097" s="16"/>
      <c r="N5097" s="16" t="s">
        <v>2570</v>
      </c>
      <c r="O5097" s="17">
        <v>1440</v>
      </c>
      <c r="P5097" s="17">
        <v>0</v>
      </c>
      <c r="Q5097" s="17">
        <v>0</v>
      </c>
      <c r="R5097" s="18" t="s">
        <v>33</v>
      </c>
      <c r="S5097" s="19">
        <v>60</v>
      </c>
      <c r="T5097" s="19">
        <v>110</v>
      </c>
      <c r="U5097" s="19">
        <v>6</v>
      </c>
      <c r="V5097" s="19">
        <v>0</v>
      </c>
      <c r="W5097" s="20">
        <v>0.66</v>
      </c>
      <c r="X5097" s="21">
        <v>1900.8000000000002</v>
      </c>
      <c r="Y5097" s="22" t="s">
        <v>33</v>
      </c>
      <c r="Z5097" s="23" t="s">
        <v>9052</v>
      </c>
      <c r="AA5097" s="24" t="s">
        <v>67</v>
      </c>
      <c r="AB5097" s="14" t="s">
        <v>67</v>
      </c>
      <c r="AC5097" s="14" t="s">
        <v>67</v>
      </c>
      <c r="AD5097" s="25"/>
      <c r="AE5097" s="26"/>
      <c r="AF5097" s="27"/>
    </row>
    <row r="5098" spans="1:32" s="162" customFormat="1" ht="16.5" customHeight="1">
      <c r="A5098" s="13" t="s">
        <v>4804</v>
      </c>
      <c r="B5098" s="13"/>
      <c r="C5098" s="189"/>
      <c r="D5098" s="13"/>
      <c r="E5098" s="14" t="s">
        <v>5396</v>
      </c>
      <c r="F5098" s="14" t="s">
        <v>67</v>
      </c>
      <c r="G5098" s="14" t="s">
        <v>67</v>
      </c>
      <c r="H5098" s="15">
        <v>2007</v>
      </c>
      <c r="I5098" s="15">
        <v>1</v>
      </c>
      <c r="J5098" s="15">
        <v>0</v>
      </c>
      <c r="K5098" s="15">
        <v>0</v>
      </c>
      <c r="L5098" s="16" t="s">
        <v>5393</v>
      </c>
      <c r="M5098" s="16"/>
      <c r="N5098" s="16" t="s">
        <v>2570</v>
      </c>
      <c r="O5098" s="17">
        <v>2920</v>
      </c>
      <c r="P5098" s="17">
        <v>0</v>
      </c>
      <c r="Q5098" s="17">
        <v>0</v>
      </c>
      <c r="R5098" s="18" t="s">
        <v>33</v>
      </c>
      <c r="S5098" s="19">
        <v>60</v>
      </c>
      <c r="T5098" s="19">
        <v>110</v>
      </c>
      <c r="U5098" s="19">
        <v>3</v>
      </c>
      <c r="V5098" s="19">
        <v>0</v>
      </c>
      <c r="W5098" s="20">
        <v>0.33</v>
      </c>
      <c r="X5098" s="21">
        <v>963.6</v>
      </c>
      <c r="Y5098" s="22" t="s">
        <v>33</v>
      </c>
      <c r="Z5098" s="23" t="s">
        <v>9052</v>
      </c>
      <c r="AA5098" s="24" t="s">
        <v>67</v>
      </c>
      <c r="AB5098" s="14" t="s">
        <v>67</v>
      </c>
      <c r="AC5098" s="14" t="s">
        <v>67</v>
      </c>
      <c r="AD5098" s="25"/>
      <c r="AE5098" s="26"/>
      <c r="AF5098" s="27"/>
    </row>
    <row r="5099" spans="1:32" s="162" customFormat="1" ht="16.5" customHeight="1">
      <c r="A5099" s="13" t="s">
        <v>4804</v>
      </c>
      <c r="B5099" s="13"/>
      <c r="C5099" s="189"/>
      <c r="D5099" s="13"/>
      <c r="E5099" s="14" t="s">
        <v>4057</v>
      </c>
      <c r="F5099" s="14" t="s">
        <v>67</v>
      </c>
      <c r="G5099" s="14" t="s">
        <v>67</v>
      </c>
      <c r="H5099" s="15">
        <v>2000</v>
      </c>
      <c r="I5099" s="15">
        <v>1</v>
      </c>
      <c r="J5099" s="15">
        <v>0</v>
      </c>
      <c r="K5099" s="15">
        <v>0</v>
      </c>
      <c r="L5099" s="16" t="s">
        <v>4805</v>
      </c>
      <c r="M5099" s="16"/>
      <c r="N5099" s="16" t="s">
        <v>2570</v>
      </c>
      <c r="O5099" s="17">
        <v>576</v>
      </c>
      <c r="P5099" s="17">
        <v>0</v>
      </c>
      <c r="Q5099" s="17">
        <v>0</v>
      </c>
      <c r="R5099" s="18" t="s">
        <v>33</v>
      </c>
      <c r="S5099" s="19">
        <v>60</v>
      </c>
      <c r="T5099" s="19">
        <v>220</v>
      </c>
      <c r="U5099" s="19">
        <v>8</v>
      </c>
      <c r="V5099" s="19">
        <v>0</v>
      </c>
      <c r="W5099" s="20">
        <v>1.76</v>
      </c>
      <c r="X5099" s="21">
        <v>1013.76</v>
      </c>
      <c r="Y5099" s="22" t="s">
        <v>33</v>
      </c>
      <c r="Z5099" s="23" t="s">
        <v>62</v>
      </c>
      <c r="AA5099" s="24" t="s">
        <v>67</v>
      </c>
      <c r="AB5099" s="14" t="s">
        <v>67</v>
      </c>
      <c r="AC5099" s="14" t="s">
        <v>67</v>
      </c>
      <c r="AD5099" s="25"/>
      <c r="AE5099" s="26"/>
      <c r="AF5099" s="27"/>
    </row>
    <row r="5100" spans="1:32" s="162" customFormat="1" ht="16.5" customHeight="1">
      <c r="A5100" s="13" t="s">
        <v>4804</v>
      </c>
      <c r="B5100" s="13"/>
      <c r="C5100" s="189"/>
      <c r="D5100" s="13"/>
      <c r="E5100" s="14" t="s">
        <v>66</v>
      </c>
      <c r="F5100" s="14" t="s">
        <v>34</v>
      </c>
      <c r="G5100" s="14" t="s">
        <v>5137</v>
      </c>
      <c r="H5100" s="15">
        <v>2010</v>
      </c>
      <c r="I5100" s="15">
        <v>1</v>
      </c>
      <c r="J5100" s="15">
        <v>0</v>
      </c>
      <c r="K5100" s="15">
        <v>0</v>
      </c>
      <c r="L5100" s="16" t="s">
        <v>5135</v>
      </c>
      <c r="M5100" s="16"/>
      <c r="N5100" s="16" t="s">
        <v>2570</v>
      </c>
      <c r="O5100" s="17">
        <v>1200</v>
      </c>
      <c r="P5100" s="17">
        <v>0</v>
      </c>
      <c r="Q5100" s="17">
        <v>0</v>
      </c>
      <c r="R5100" s="18" t="s">
        <v>33</v>
      </c>
      <c r="S5100" s="19">
        <v>60</v>
      </c>
      <c r="T5100" s="19">
        <v>220</v>
      </c>
      <c r="U5100" s="19">
        <v>3.8909090909090911</v>
      </c>
      <c r="V5100" s="19">
        <v>0</v>
      </c>
      <c r="W5100" s="20">
        <v>0.85599999999999998</v>
      </c>
      <c r="X5100" s="21">
        <v>1027.2</v>
      </c>
      <c r="Y5100" s="22" t="s">
        <v>33</v>
      </c>
      <c r="Z5100" s="23" t="s">
        <v>62</v>
      </c>
      <c r="AA5100" s="24" t="s">
        <v>67</v>
      </c>
      <c r="AB5100" s="14" t="s">
        <v>67</v>
      </c>
      <c r="AC5100" s="14" t="s">
        <v>67</v>
      </c>
      <c r="AD5100" s="25"/>
      <c r="AE5100" s="26"/>
      <c r="AF5100" s="27"/>
    </row>
    <row r="5101" spans="1:32" s="162" customFormat="1" ht="16.5" customHeight="1">
      <c r="A5101" s="13" t="s">
        <v>4804</v>
      </c>
      <c r="B5101" s="13"/>
      <c r="C5101" s="189"/>
      <c r="D5101" s="13"/>
      <c r="E5101" s="14" t="s">
        <v>4908</v>
      </c>
      <c r="F5101" s="14" t="s">
        <v>67</v>
      </c>
      <c r="G5101" s="14" t="s">
        <v>67</v>
      </c>
      <c r="H5101" s="15">
        <v>2000</v>
      </c>
      <c r="I5101" s="15">
        <v>1</v>
      </c>
      <c r="J5101" s="15">
        <v>0</v>
      </c>
      <c r="K5101" s="15">
        <v>0</v>
      </c>
      <c r="L5101" s="16" t="s">
        <v>4907</v>
      </c>
      <c r="M5101" s="16"/>
      <c r="N5101" s="16" t="s">
        <v>2570</v>
      </c>
      <c r="O5101" s="17">
        <v>3024</v>
      </c>
      <c r="P5101" s="17">
        <v>0</v>
      </c>
      <c r="Q5101" s="17">
        <v>0</v>
      </c>
      <c r="R5101" s="18" t="s">
        <v>33</v>
      </c>
      <c r="S5101" s="19">
        <v>60</v>
      </c>
      <c r="T5101" s="19">
        <v>110</v>
      </c>
      <c r="U5101" s="19">
        <v>3.1363636363636362</v>
      </c>
      <c r="V5101" s="19">
        <v>0</v>
      </c>
      <c r="W5101" s="20">
        <v>0.34499999999999997</v>
      </c>
      <c r="X5101" s="21">
        <v>1043.28</v>
      </c>
      <c r="Y5101" s="22" t="s">
        <v>33</v>
      </c>
      <c r="Z5101" s="23" t="s">
        <v>62</v>
      </c>
      <c r="AA5101" s="24" t="s">
        <v>67</v>
      </c>
      <c r="AB5101" s="14" t="s">
        <v>67</v>
      </c>
      <c r="AC5101" s="14" t="s">
        <v>67</v>
      </c>
      <c r="AD5101" s="25"/>
      <c r="AE5101" s="26"/>
      <c r="AF5101" s="27"/>
    </row>
    <row r="5102" spans="1:32" s="162" customFormat="1" ht="16.5" customHeight="1">
      <c r="A5102" s="13" t="s">
        <v>4804</v>
      </c>
      <c r="B5102" s="13"/>
      <c r="C5102" s="189"/>
      <c r="D5102" s="13"/>
      <c r="E5102" s="14" t="s">
        <v>4810</v>
      </c>
      <c r="F5102" s="14" t="s">
        <v>34</v>
      </c>
      <c r="G5102" s="14" t="s">
        <v>4811</v>
      </c>
      <c r="H5102" s="15">
        <v>2019</v>
      </c>
      <c r="I5102" s="15">
        <v>1</v>
      </c>
      <c r="J5102" s="15">
        <v>0</v>
      </c>
      <c r="K5102" s="15">
        <v>0</v>
      </c>
      <c r="L5102" s="16" t="s">
        <v>4805</v>
      </c>
      <c r="M5102" s="16"/>
      <c r="N5102" s="16" t="s">
        <v>2570</v>
      </c>
      <c r="O5102" s="17">
        <v>1200</v>
      </c>
      <c r="P5102" s="17">
        <v>0</v>
      </c>
      <c r="Q5102" s="17">
        <v>0</v>
      </c>
      <c r="R5102" s="18" t="s">
        <v>33</v>
      </c>
      <c r="S5102" s="19">
        <v>60</v>
      </c>
      <c r="T5102" s="19">
        <v>220</v>
      </c>
      <c r="U5102" s="19">
        <v>4.1363636363636367</v>
      </c>
      <c r="V5102" s="19">
        <v>0</v>
      </c>
      <c r="W5102" s="20">
        <v>0.91</v>
      </c>
      <c r="X5102" s="21">
        <v>1092</v>
      </c>
      <c r="Y5102" s="22" t="s">
        <v>33</v>
      </c>
      <c r="Z5102" s="23" t="s">
        <v>62</v>
      </c>
      <c r="AA5102" s="24" t="s">
        <v>67</v>
      </c>
      <c r="AB5102" s="14" t="s">
        <v>67</v>
      </c>
      <c r="AC5102" s="14" t="s">
        <v>67</v>
      </c>
      <c r="AD5102" s="25"/>
      <c r="AE5102" s="26"/>
      <c r="AF5102" s="27"/>
    </row>
    <row r="5103" spans="1:32" s="162" customFormat="1" ht="16.5" customHeight="1">
      <c r="A5103" s="13" t="s">
        <v>4804</v>
      </c>
      <c r="B5103" s="13"/>
      <c r="C5103" s="189"/>
      <c r="D5103" s="13"/>
      <c r="E5103" s="14" t="s">
        <v>5114</v>
      </c>
      <c r="F5103" s="14" t="s">
        <v>67</v>
      </c>
      <c r="G5103" s="14" t="s">
        <v>67</v>
      </c>
      <c r="H5103" s="15">
        <v>1999</v>
      </c>
      <c r="I5103" s="15">
        <v>1</v>
      </c>
      <c r="J5103" s="15">
        <v>0</v>
      </c>
      <c r="K5103" s="15">
        <v>0</v>
      </c>
      <c r="L5103" s="16" t="s">
        <v>5113</v>
      </c>
      <c r="M5103" s="16"/>
      <c r="N5103" s="16" t="s">
        <v>2570</v>
      </c>
      <c r="O5103" s="17">
        <v>1825</v>
      </c>
      <c r="P5103" s="17">
        <v>0</v>
      </c>
      <c r="Q5103" s="17">
        <v>0</v>
      </c>
      <c r="R5103" s="18" t="s">
        <v>33</v>
      </c>
      <c r="S5103" s="19">
        <v>60</v>
      </c>
      <c r="T5103" s="19">
        <v>110</v>
      </c>
      <c r="U5103" s="19">
        <v>6</v>
      </c>
      <c r="V5103" s="19">
        <v>0</v>
      </c>
      <c r="W5103" s="20">
        <v>0.66</v>
      </c>
      <c r="X5103" s="21">
        <v>1204.5</v>
      </c>
      <c r="Y5103" s="22" t="s">
        <v>33</v>
      </c>
      <c r="Z5103" s="23" t="s">
        <v>62</v>
      </c>
      <c r="AA5103" s="24" t="s">
        <v>67</v>
      </c>
      <c r="AB5103" s="14" t="s">
        <v>67</v>
      </c>
      <c r="AC5103" s="14" t="s">
        <v>67</v>
      </c>
      <c r="AD5103" s="25"/>
      <c r="AE5103" s="26"/>
      <c r="AF5103" s="27"/>
    </row>
    <row r="5104" spans="1:32" s="162" customFormat="1" ht="16.5" customHeight="1">
      <c r="A5104" s="13" t="s">
        <v>4804</v>
      </c>
      <c r="B5104" s="13"/>
      <c r="C5104" s="189"/>
      <c r="D5104" s="13"/>
      <c r="E5104" s="14" t="s">
        <v>1943</v>
      </c>
      <c r="F5104" s="14" t="s">
        <v>67</v>
      </c>
      <c r="G5104" s="14" t="s">
        <v>67</v>
      </c>
      <c r="H5104" s="15">
        <v>2006</v>
      </c>
      <c r="I5104" s="15">
        <v>2</v>
      </c>
      <c r="J5104" s="15">
        <v>0</v>
      </c>
      <c r="K5104" s="15">
        <v>0</v>
      </c>
      <c r="L5104" s="16" t="s">
        <v>5135</v>
      </c>
      <c r="M5104" s="16"/>
      <c r="N5104" s="16" t="s">
        <v>2570</v>
      </c>
      <c r="O5104" s="17">
        <v>1440</v>
      </c>
      <c r="P5104" s="17">
        <v>0</v>
      </c>
      <c r="Q5104" s="17">
        <v>0</v>
      </c>
      <c r="R5104" s="18" t="s">
        <v>33</v>
      </c>
      <c r="S5104" s="19">
        <v>60</v>
      </c>
      <c r="T5104" s="19">
        <v>110</v>
      </c>
      <c r="U5104" s="19">
        <v>8</v>
      </c>
      <c r="V5104" s="19">
        <v>0</v>
      </c>
      <c r="W5104" s="20">
        <v>0.88</v>
      </c>
      <c r="X5104" s="21">
        <v>2534.4</v>
      </c>
      <c r="Y5104" s="22" t="s">
        <v>33</v>
      </c>
      <c r="Z5104" s="23" t="s">
        <v>62</v>
      </c>
      <c r="AA5104" s="24" t="s">
        <v>67</v>
      </c>
      <c r="AB5104" s="14" t="s">
        <v>67</v>
      </c>
      <c r="AC5104" s="14" t="s">
        <v>67</v>
      </c>
      <c r="AD5104" s="25"/>
      <c r="AE5104" s="26"/>
      <c r="AF5104" s="27"/>
    </row>
    <row r="5105" spans="1:32" s="162" customFormat="1" ht="16.5" customHeight="1">
      <c r="A5105" s="13" t="s">
        <v>4804</v>
      </c>
      <c r="B5105" s="13"/>
      <c r="C5105" s="189"/>
      <c r="D5105" s="13"/>
      <c r="E5105" s="14" t="s">
        <v>379</v>
      </c>
      <c r="F5105" s="14" t="s">
        <v>34</v>
      </c>
      <c r="G5105" s="14" t="s">
        <v>4981</v>
      </c>
      <c r="H5105" s="15">
        <v>2011</v>
      </c>
      <c r="I5105" s="15">
        <v>2</v>
      </c>
      <c r="J5105" s="15">
        <v>0</v>
      </c>
      <c r="K5105" s="15">
        <v>0</v>
      </c>
      <c r="L5105" s="16" t="s">
        <v>4982</v>
      </c>
      <c r="M5105" s="16"/>
      <c r="N5105" s="16" t="s">
        <v>2570</v>
      </c>
      <c r="O5105" s="17">
        <v>720</v>
      </c>
      <c r="P5105" s="17">
        <v>0</v>
      </c>
      <c r="Q5105" s="17">
        <v>0</v>
      </c>
      <c r="R5105" s="18" t="s">
        <v>33</v>
      </c>
      <c r="S5105" s="19">
        <v>60</v>
      </c>
      <c r="T5105" s="19">
        <v>220</v>
      </c>
      <c r="U5105" s="19">
        <v>8</v>
      </c>
      <c r="V5105" s="19">
        <v>0</v>
      </c>
      <c r="W5105" s="20">
        <v>1.76</v>
      </c>
      <c r="X5105" s="21">
        <v>2534.4</v>
      </c>
      <c r="Y5105" s="22" t="s">
        <v>33</v>
      </c>
      <c r="Z5105" s="23" t="s">
        <v>62</v>
      </c>
      <c r="AA5105" s="24" t="s">
        <v>67</v>
      </c>
      <c r="AB5105" s="14" t="s">
        <v>67</v>
      </c>
      <c r="AC5105" s="14" t="s">
        <v>67</v>
      </c>
      <c r="AD5105" s="25"/>
      <c r="AE5105" s="26"/>
      <c r="AF5105" s="27"/>
    </row>
    <row r="5106" spans="1:32" s="162" customFormat="1" ht="16.5" customHeight="1">
      <c r="A5106" s="13" t="s">
        <v>4804</v>
      </c>
      <c r="B5106" s="13"/>
      <c r="C5106" s="189"/>
      <c r="D5106" s="13"/>
      <c r="E5106" s="14" t="s">
        <v>5142</v>
      </c>
      <c r="F5106" s="14" t="s">
        <v>67</v>
      </c>
      <c r="G5106" s="14" t="s">
        <v>67</v>
      </c>
      <c r="H5106" s="15">
        <v>2004</v>
      </c>
      <c r="I5106" s="15">
        <v>1</v>
      </c>
      <c r="J5106" s="15">
        <v>0</v>
      </c>
      <c r="K5106" s="15">
        <v>0</v>
      </c>
      <c r="L5106" s="16" t="s">
        <v>2716</v>
      </c>
      <c r="M5106" s="16"/>
      <c r="N5106" s="16" t="s">
        <v>2570</v>
      </c>
      <c r="O5106" s="17">
        <v>1440</v>
      </c>
      <c r="P5106" s="17">
        <v>0</v>
      </c>
      <c r="Q5106" s="17">
        <v>0</v>
      </c>
      <c r="R5106" s="18" t="s">
        <v>33</v>
      </c>
      <c r="S5106" s="19">
        <v>60</v>
      </c>
      <c r="T5106" s="19">
        <v>110</v>
      </c>
      <c r="U5106" s="19">
        <v>8</v>
      </c>
      <c r="V5106" s="19">
        <v>0</v>
      </c>
      <c r="W5106" s="20">
        <v>0.88</v>
      </c>
      <c r="X5106" s="21">
        <v>1267.2</v>
      </c>
      <c r="Y5106" s="22" t="s">
        <v>33</v>
      </c>
      <c r="Z5106" s="23" t="s">
        <v>62</v>
      </c>
      <c r="AA5106" s="24" t="s">
        <v>67</v>
      </c>
      <c r="AB5106" s="14" t="s">
        <v>67</v>
      </c>
      <c r="AC5106" s="14" t="s">
        <v>67</v>
      </c>
      <c r="AD5106" s="25"/>
      <c r="AE5106" s="26"/>
      <c r="AF5106" s="27"/>
    </row>
    <row r="5107" spans="1:32" s="162" customFormat="1" ht="16.5" customHeight="1">
      <c r="A5107" s="13" t="s">
        <v>4804</v>
      </c>
      <c r="B5107" s="13"/>
      <c r="C5107" s="189"/>
      <c r="D5107" s="13"/>
      <c r="E5107" s="14" t="s">
        <v>5109</v>
      </c>
      <c r="F5107" s="14" t="s">
        <v>5110</v>
      </c>
      <c r="G5107" s="14" t="s">
        <v>5111</v>
      </c>
      <c r="H5107" s="15">
        <v>2009</v>
      </c>
      <c r="I5107" s="15">
        <v>1</v>
      </c>
      <c r="J5107" s="15">
        <v>0</v>
      </c>
      <c r="K5107" s="15">
        <v>0</v>
      </c>
      <c r="L5107" s="16" t="s">
        <v>5108</v>
      </c>
      <c r="M5107" s="16"/>
      <c r="N5107" s="16" t="s">
        <v>2570</v>
      </c>
      <c r="O5107" s="17">
        <v>1440</v>
      </c>
      <c r="P5107" s="17">
        <v>0</v>
      </c>
      <c r="Q5107" s="17">
        <v>0</v>
      </c>
      <c r="R5107" s="18" t="s">
        <v>33</v>
      </c>
      <c r="S5107" s="19">
        <v>60</v>
      </c>
      <c r="T5107" s="19">
        <v>110</v>
      </c>
      <c r="U5107" s="19">
        <v>8</v>
      </c>
      <c r="V5107" s="19">
        <v>0</v>
      </c>
      <c r="W5107" s="20">
        <v>0.88</v>
      </c>
      <c r="X5107" s="21">
        <v>1267.2</v>
      </c>
      <c r="Y5107" s="22" t="s">
        <v>33</v>
      </c>
      <c r="Z5107" s="23" t="s">
        <v>62</v>
      </c>
      <c r="AA5107" s="24" t="s">
        <v>67</v>
      </c>
      <c r="AB5107" s="14" t="s">
        <v>67</v>
      </c>
      <c r="AC5107" s="14" t="s">
        <v>67</v>
      </c>
      <c r="AD5107" s="25"/>
      <c r="AE5107" s="26"/>
      <c r="AF5107" s="27"/>
    </row>
    <row r="5108" spans="1:32" s="162" customFormat="1" ht="16.5" customHeight="1">
      <c r="A5108" s="13" t="s">
        <v>4804</v>
      </c>
      <c r="B5108" s="13"/>
      <c r="C5108" s="189"/>
      <c r="D5108" s="13"/>
      <c r="E5108" s="14" t="s">
        <v>1260</v>
      </c>
      <c r="F5108" s="14" t="s">
        <v>67</v>
      </c>
      <c r="G5108" s="14" t="s">
        <v>67</v>
      </c>
      <c r="H5108" s="15">
        <v>1999</v>
      </c>
      <c r="I5108" s="15">
        <v>1</v>
      </c>
      <c r="J5108" s="15">
        <v>0</v>
      </c>
      <c r="K5108" s="15">
        <v>0</v>
      </c>
      <c r="L5108" s="16" t="s">
        <v>5166</v>
      </c>
      <c r="M5108" s="16"/>
      <c r="N5108" s="16" t="s">
        <v>2570</v>
      </c>
      <c r="O5108" s="17">
        <v>1460</v>
      </c>
      <c r="P5108" s="17">
        <v>0</v>
      </c>
      <c r="Q5108" s="17">
        <v>0</v>
      </c>
      <c r="R5108" s="18" t="s">
        <v>33</v>
      </c>
      <c r="S5108" s="19">
        <v>60</v>
      </c>
      <c r="T5108" s="19">
        <v>110</v>
      </c>
      <c r="U5108" s="19">
        <v>8</v>
      </c>
      <c r="V5108" s="19">
        <v>0</v>
      </c>
      <c r="W5108" s="20">
        <v>0.88</v>
      </c>
      <c r="X5108" s="21">
        <v>1284.8</v>
      </c>
      <c r="Y5108" s="22" t="s">
        <v>33</v>
      </c>
      <c r="Z5108" s="23" t="s">
        <v>62</v>
      </c>
      <c r="AA5108" s="24" t="s">
        <v>67</v>
      </c>
      <c r="AB5108" s="14" t="s">
        <v>67</v>
      </c>
      <c r="AC5108" s="14" t="s">
        <v>67</v>
      </c>
      <c r="AD5108" s="25"/>
      <c r="AE5108" s="26"/>
      <c r="AF5108" s="27"/>
    </row>
    <row r="5109" spans="1:32" s="162" customFormat="1" ht="16.5" customHeight="1">
      <c r="A5109" s="13" t="s">
        <v>4804</v>
      </c>
      <c r="B5109" s="13"/>
      <c r="C5109" s="189"/>
      <c r="D5109" s="13"/>
      <c r="E5109" s="14" t="s">
        <v>5178</v>
      </c>
      <c r="F5109" s="14" t="s">
        <v>67</v>
      </c>
      <c r="G5109" s="14" t="s">
        <v>67</v>
      </c>
      <c r="H5109" s="15">
        <v>2006</v>
      </c>
      <c r="I5109" s="15">
        <v>1</v>
      </c>
      <c r="J5109" s="15">
        <v>0</v>
      </c>
      <c r="K5109" s="15">
        <v>0</v>
      </c>
      <c r="L5109" s="16" t="s">
        <v>5166</v>
      </c>
      <c r="M5109" s="16"/>
      <c r="N5109" s="16" t="s">
        <v>2570</v>
      </c>
      <c r="O5109" s="17">
        <v>1460</v>
      </c>
      <c r="P5109" s="17">
        <v>0</v>
      </c>
      <c r="Q5109" s="17">
        <v>0</v>
      </c>
      <c r="R5109" s="18" t="s">
        <v>33</v>
      </c>
      <c r="S5109" s="19">
        <v>60</v>
      </c>
      <c r="T5109" s="19">
        <v>110</v>
      </c>
      <c r="U5109" s="19">
        <v>8</v>
      </c>
      <c r="V5109" s="19">
        <v>0</v>
      </c>
      <c r="W5109" s="20">
        <v>0.88</v>
      </c>
      <c r="X5109" s="21">
        <v>1284.8</v>
      </c>
      <c r="Y5109" s="22" t="s">
        <v>33</v>
      </c>
      <c r="Z5109" s="23" t="s">
        <v>9049</v>
      </c>
      <c r="AA5109" s="24" t="s">
        <v>67</v>
      </c>
      <c r="AB5109" s="14" t="s">
        <v>67</v>
      </c>
      <c r="AC5109" s="14" t="s">
        <v>67</v>
      </c>
      <c r="AD5109" s="25"/>
      <c r="AE5109" s="26"/>
      <c r="AF5109" s="27"/>
    </row>
    <row r="5110" spans="1:32" s="162" customFormat="1" ht="16.5" customHeight="1">
      <c r="A5110" s="13" t="s">
        <v>4804</v>
      </c>
      <c r="B5110" s="13"/>
      <c r="C5110" s="189"/>
      <c r="D5110" s="13"/>
      <c r="E5110" s="14" t="s">
        <v>5024</v>
      </c>
      <c r="F5110" s="14" t="s">
        <v>67</v>
      </c>
      <c r="G5110" s="14" t="s">
        <v>67</v>
      </c>
      <c r="H5110" s="15">
        <v>2000</v>
      </c>
      <c r="I5110" s="15">
        <v>1</v>
      </c>
      <c r="J5110" s="15">
        <v>0</v>
      </c>
      <c r="K5110" s="15">
        <v>0</v>
      </c>
      <c r="L5110" s="16" t="s">
        <v>5108</v>
      </c>
      <c r="M5110" s="16"/>
      <c r="N5110" s="16" t="s">
        <v>2570</v>
      </c>
      <c r="O5110" s="17">
        <v>2628</v>
      </c>
      <c r="P5110" s="17">
        <v>6132</v>
      </c>
      <c r="Q5110" s="17">
        <v>5</v>
      </c>
      <c r="R5110" s="18" t="s">
        <v>33</v>
      </c>
      <c r="S5110" s="19">
        <v>60</v>
      </c>
      <c r="T5110" s="19">
        <v>110</v>
      </c>
      <c r="U5110" s="19">
        <v>4</v>
      </c>
      <c r="V5110" s="19">
        <v>0</v>
      </c>
      <c r="W5110" s="20">
        <v>0.44</v>
      </c>
      <c r="X5110" s="21">
        <v>1291.2239999999999</v>
      </c>
      <c r="Y5110" s="22" t="s">
        <v>33</v>
      </c>
      <c r="Z5110" s="23" t="s">
        <v>9063</v>
      </c>
      <c r="AA5110" s="24" t="s">
        <v>67</v>
      </c>
      <c r="AB5110" s="14" t="s">
        <v>67</v>
      </c>
      <c r="AC5110" s="14" t="s">
        <v>67</v>
      </c>
      <c r="AD5110" s="25"/>
      <c r="AE5110" s="26"/>
      <c r="AF5110" s="27"/>
    </row>
    <row r="5111" spans="1:32" s="162" customFormat="1" ht="16.5" customHeight="1">
      <c r="A5111" s="13" t="s">
        <v>4804</v>
      </c>
      <c r="B5111" s="13"/>
      <c r="C5111" s="189"/>
      <c r="D5111" s="13"/>
      <c r="E5111" s="14" t="s">
        <v>5177</v>
      </c>
      <c r="F5111" s="14" t="s">
        <v>34</v>
      </c>
      <c r="G5111" s="14" t="s">
        <v>4811</v>
      </c>
      <c r="H5111" s="15">
        <v>2018</v>
      </c>
      <c r="I5111" s="15">
        <v>1</v>
      </c>
      <c r="J5111" s="15">
        <v>0</v>
      </c>
      <c r="K5111" s="15">
        <v>0</v>
      </c>
      <c r="L5111" s="16" t="s">
        <v>5166</v>
      </c>
      <c r="M5111" s="16"/>
      <c r="N5111" s="16" t="s">
        <v>2570</v>
      </c>
      <c r="O5111" s="17">
        <v>1200</v>
      </c>
      <c r="P5111" s="17">
        <v>0</v>
      </c>
      <c r="Q5111" s="17">
        <v>0</v>
      </c>
      <c r="R5111" s="18" t="s">
        <v>33</v>
      </c>
      <c r="S5111" s="19">
        <v>60</v>
      </c>
      <c r="T5111" s="19">
        <v>220</v>
      </c>
      <c r="U5111" s="19">
        <v>4.9909090909090912</v>
      </c>
      <c r="V5111" s="19">
        <v>0</v>
      </c>
      <c r="W5111" s="20">
        <v>1.0980000000000001</v>
      </c>
      <c r="X5111" s="21">
        <v>1317.6000000000001</v>
      </c>
      <c r="Y5111" s="22" t="s">
        <v>33</v>
      </c>
      <c r="Z5111" s="23" t="s">
        <v>62</v>
      </c>
      <c r="AA5111" s="24" t="s">
        <v>67</v>
      </c>
      <c r="AB5111" s="14" t="s">
        <v>67</v>
      </c>
      <c r="AC5111" s="14" t="s">
        <v>67</v>
      </c>
      <c r="AD5111" s="25"/>
      <c r="AE5111" s="26"/>
      <c r="AF5111" s="27"/>
    </row>
    <row r="5112" spans="1:32" s="162" customFormat="1" ht="16.5" customHeight="1">
      <c r="A5112" s="13" t="s">
        <v>4804</v>
      </c>
      <c r="B5112" s="13"/>
      <c r="C5112" s="189"/>
      <c r="D5112" s="13"/>
      <c r="E5112" s="14" t="s">
        <v>5177</v>
      </c>
      <c r="F5112" s="14" t="s">
        <v>34</v>
      </c>
      <c r="G5112" s="14" t="s">
        <v>4811</v>
      </c>
      <c r="H5112" s="15">
        <v>2018</v>
      </c>
      <c r="I5112" s="15">
        <v>1</v>
      </c>
      <c r="J5112" s="15">
        <v>0</v>
      </c>
      <c r="K5112" s="15">
        <v>0</v>
      </c>
      <c r="L5112" s="16" t="s">
        <v>5185</v>
      </c>
      <c r="M5112" s="16"/>
      <c r="N5112" s="16" t="s">
        <v>2570</v>
      </c>
      <c r="O5112" s="17">
        <v>1200</v>
      </c>
      <c r="P5112" s="17">
        <v>0</v>
      </c>
      <c r="Q5112" s="17">
        <v>0</v>
      </c>
      <c r="R5112" s="18" t="s">
        <v>33</v>
      </c>
      <c r="S5112" s="19">
        <v>60</v>
      </c>
      <c r="T5112" s="19">
        <v>220</v>
      </c>
      <c r="U5112" s="19">
        <v>4.9909090909090912</v>
      </c>
      <c r="V5112" s="19">
        <v>0</v>
      </c>
      <c r="W5112" s="20">
        <v>1.0980000000000001</v>
      </c>
      <c r="X5112" s="21">
        <v>1317.6000000000001</v>
      </c>
      <c r="Y5112" s="22" t="s">
        <v>33</v>
      </c>
      <c r="Z5112" s="23" t="s">
        <v>62</v>
      </c>
      <c r="AA5112" s="24" t="s">
        <v>67</v>
      </c>
      <c r="AB5112" s="14" t="s">
        <v>67</v>
      </c>
      <c r="AC5112" s="14" t="s">
        <v>67</v>
      </c>
      <c r="AD5112" s="25"/>
      <c r="AE5112" s="26"/>
      <c r="AF5112" s="27"/>
    </row>
    <row r="5113" spans="1:32" s="162" customFormat="1" ht="16.5" customHeight="1">
      <c r="A5113" s="13" t="s">
        <v>4804</v>
      </c>
      <c r="B5113" s="13"/>
      <c r="C5113" s="189"/>
      <c r="D5113" s="13"/>
      <c r="E5113" s="14" t="s">
        <v>5177</v>
      </c>
      <c r="F5113" s="14" t="s">
        <v>34</v>
      </c>
      <c r="G5113" s="14" t="s">
        <v>4811</v>
      </c>
      <c r="H5113" s="15">
        <v>2018</v>
      </c>
      <c r="I5113" s="15">
        <v>1</v>
      </c>
      <c r="J5113" s="15">
        <v>0</v>
      </c>
      <c r="K5113" s="15">
        <v>0</v>
      </c>
      <c r="L5113" s="16" t="s">
        <v>5263</v>
      </c>
      <c r="M5113" s="16"/>
      <c r="N5113" s="16" t="s">
        <v>2570</v>
      </c>
      <c r="O5113" s="17">
        <v>1200</v>
      </c>
      <c r="P5113" s="17">
        <v>0</v>
      </c>
      <c r="Q5113" s="17">
        <v>0</v>
      </c>
      <c r="R5113" s="18" t="s">
        <v>33</v>
      </c>
      <c r="S5113" s="19">
        <v>60</v>
      </c>
      <c r="T5113" s="19">
        <v>220</v>
      </c>
      <c r="U5113" s="19">
        <v>4.9909090909090912</v>
      </c>
      <c r="V5113" s="19">
        <v>0</v>
      </c>
      <c r="W5113" s="20">
        <v>1.0980000000000001</v>
      </c>
      <c r="X5113" s="21">
        <v>1317.6000000000001</v>
      </c>
      <c r="Y5113" s="22" t="s">
        <v>33</v>
      </c>
      <c r="Z5113" s="23" t="s">
        <v>62</v>
      </c>
      <c r="AA5113" s="24" t="s">
        <v>67</v>
      </c>
      <c r="AB5113" s="14" t="s">
        <v>67</v>
      </c>
      <c r="AC5113" s="14" t="s">
        <v>67</v>
      </c>
      <c r="AD5113" s="25"/>
      <c r="AE5113" s="26"/>
      <c r="AF5113" s="27"/>
    </row>
    <row r="5114" spans="1:32" s="162" customFormat="1" ht="16.5" customHeight="1">
      <c r="A5114" s="13" t="s">
        <v>4804</v>
      </c>
      <c r="B5114" s="13"/>
      <c r="C5114" s="189"/>
      <c r="D5114" s="13"/>
      <c r="E5114" s="14" t="s">
        <v>5177</v>
      </c>
      <c r="F5114" s="14" t="s">
        <v>34</v>
      </c>
      <c r="G5114" s="14" t="s">
        <v>4811</v>
      </c>
      <c r="H5114" s="15">
        <v>2018</v>
      </c>
      <c r="I5114" s="15">
        <v>1</v>
      </c>
      <c r="J5114" s="15">
        <v>0</v>
      </c>
      <c r="K5114" s="15">
        <v>0</v>
      </c>
      <c r="L5114" s="16" t="s">
        <v>5265</v>
      </c>
      <c r="M5114" s="16"/>
      <c r="N5114" s="16" t="s">
        <v>2570</v>
      </c>
      <c r="O5114" s="17">
        <v>1200</v>
      </c>
      <c r="P5114" s="17">
        <v>0</v>
      </c>
      <c r="Q5114" s="17">
        <v>0</v>
      </c>
      <c r="R5114" s="18" t="s">
        <v>33</v>
      </c>
      <c r="S5114" s="19">
        <v>60</v>
      </c>
      <c r="T5114" s="19">
        <v>220</v>
      </c>
      <c r="U5114" s="19">
        <v>4.9909090909090912</v>
      </c>
      <c r="V5114" s="19">
        <v>0</v>
      </c>
      <c r="W5114" s="20">
        <v>1.0980000000000001</v>
      </c>
      <c r="X5114" s="21">
        <v>1317.6000000000001</v>
      </c>
      <c r="Y5114" s="22" t="s">
        <v>33</v>
      </c>
      <c r="Z5114" s="23" t="s">
        <v>62</v>
      </c>
      <c r="AA5114" s="24" t="s">
        <v>67</v>
      </c>
      <c r="AB5114" s="14" t="s">
        <v>67</v>
      </c>
      <c r="AC5114" s="14" t="s">
        <v>67</v>
      </c>
      <c r="AD5114" s="25"/>
      <c r="AE5114" s="26"/>
      <c r="AF5114" s="27"/>
    </row>
    <row r="5115" spans="1:32" s="162" customFormat="1" ht="16.5" customHeight="1">
      <c r="A5115" s="13" t="s">
        <v>4804</v>
      </c>
      <c r="B5115" s="13"/>
      <c r="C5115" s="189"/>
      <c r="D5115" s="13"/>
      <c r="E5115" s="14" t="s">
        <v>5177</v>
      </c>
      <c r="F5115" s="14" t="s">
        <v>34</v>
      </c>
      <c r="G5115" s="14" t="s">
        <v>4811</v>
      </c>
      <c r="H5115" s="15">
        <v>2018</v>
      </c>
      <c r="I5115" s="15">
        <v>1</v>
      </c>
      <c r="J5115" s="15">
        <v>0</v>
      </c>
      <c r="K5115" s="15">
        <v>0</v>
      </c>
      <c r="L5115" s="16" t="s">
        <v>5268</v>
      </c>
      <c r="M5115" s="16"/>
      <c r="N5115" s="16" t="s">
        <v>2570</v>
      </c>
      <c r="O5115" s="17">
        <v>1200</v>
      </c>
      <c r="P5115" s="17">
        <v>0</v>
      </c>
      <c r="Q5115" s="17">
        <v>0</v>
      </c>
      <c r="R5115" s="18" t="s">
        <v>33</v>
      </c>
      <c r="S5115" s="19">
        <v>60</v>
      </c>
      <c r="T5115" s="19">
        <v>220</v>
      </c>
      <c r="U5115" s="19">
        <v>4.9909090909090912</v>
      </c>
      <c r="V5115" s="19">
        <v>0</v>
      </c>
      <c r="W5115" s="20">
        <v>1.0980000000000001</v>
      </c>
      <c r="X5115" s="21">
        <v>1317.6000000000001</v>
      </c>
      <c r="Y5115" s="22" t="s">
        <v>33</v>
      </c>
      <c r="Z5115" s="23" t="s">
        <v>62</v>
      </c>
      <c r="AA5115" s="24" t="s">
        <v>67</v>
      </c>
      <c r="AB5115" s="14" t="s">
        <v>67</v>
      </c>
      <c r="AC5115" s="14" t="s">
        <v>67</v>
      </c>
      <c r="AD5115" s="25"/>
      <c r="AE5115" s="26"/>
      <c r="AF5115" s="27"/>
    </row>
    <row r="5116" spans="1:32" s="162" customFormat="1" ht="16.5" customHeight="1">
      <c r="A5116" s="13" t="s">
        <v>4804</v>
      </c>
      <c r="B5116" s="13"/>
      <c r="C5116" s="189"/>
      <c r="D5116" s="13"/>
      <c r="E5116" s="14" t="s">
        <v>5177</v>
      </c>
      <c r="F5116" s="14" t="s">
        <v>34</v>
      </c>
      <c r="G5116" s="14" t="s">
        <v>4811</v>
      </c>
      <c r="H5116" s="15">
        <v>2018</v>
      </c>
      <c r="I5116" s="15">
        <v>1</v>
      </c>
      <c r="J5116" s="15">
        <v>0</v>
      </c>
      <c r="K5116" s="15">
        <v>0</v>
      </c>
      <c r="L5116" s="16" t="s">
        <v>5269</v>
      </c>
      <c r="M5116" s="16"/>
      <c r="N5116" s="16" t="s">
        <v>2570</v>
      </c>
      <c r="O5116" s="17">
        <v>1200</v>
      </c>
      <c r="P5116" s="17">
        <v>0</v>
      </c>
      <c r="Q5116" s="17">
        <v>0</v>
      </c>
      <c r="R5116" s="18" t="s">
        <v>33</v>
      </c>
      <c r="S5116" s="19">
        <v>60</v>
      </c>
      <c r="T5116" s="19">
        <v>220</v>
      </c>
      <c r="U5116" s="19">
        <v>4.9909090909090912</v>
      </c>
      <c r="V5116" s="19">
        <v>0</v>
      </c>
      <c r="W5116" s="20">
        <v>1.0980000000000001</v>
      </c>
      <c r="X5116" s="21">
        <v>1317.6000000000001</v>
      </c>
      <c r="Y5116" s="22" t="s">
        <v>33</v>
      </c>
      <c r="Z5116" s="23" t="s">
        <v>62</v>
      </c>
      <c r="AA5116" s="24" t="s">
        <v>67</v>
      </c>
      <c r="AB5116" s="14" t="s">
        <v>67</v>
      </c>
      <c r="AC5116" s="14" t="s">
        <v>67</v>
      </c>
      <c r="AD5116" s="25"/>
      <c r="AE5116" s="26"/>
      <c r="AF5116" s="27"/>
    </row>
    <row r="5117" spans="1:32" s="162" customFormat="1" ht="16.5" customHeight="1">
      <c r="A5117" s="13" t="s">
        <v>4804</v>
      </c>
      <c r="B5117" s="13"/>
      <c r="C5117" s="189"/>
      <c r="D5117" s="13"/>
      <c r="E5117" s="14" t="s">
        <v>3842</v>
      </c>
      <c r="F5117" s="14" t="s">
        <v>34</v>
      </c>
      <c r="G5117" s="14" t="s">
        <v>4529</v>
      </c>
      <c r="H5117" s="15">
        <v>2018</v>
      </c>
      <c r="I5117" s="15">
        <v>1</v>
      </c>
      <c r="J5117" s="15">
        <v>0</v>
      </c>
      <c r="K5117" s="15">
        <v>0</v>
      </c>
      <c r="L5117" s="16" t="s">
        <v>5012</v>
      </c>
      <c r="M5117" s="16"/>
      <c r="N5117" s="16" t="s">
        <v>2570</v>
      </c>
      <c r="O5117" s="17">
        <v>1200</v>
      </c>
      <c r="P5117" s="17">
        <v>0</v>
      </c>
      <c r="Q5117" s="17">
        <v>0</v>
      </c>
      <c r="R5117" s="18" t="s">
        <v>33</v>
      </c>
      <c r="S5117" s="19">
        <v>60</v>
      </c>
      <c r="T5117" s="19">
        <v>220</v>
      </c>
      <c r="U5117" s="19">
        <v>4.9909090909090912</v>
      </c>
      <c r="V5117" s="19">
        <v>0</v>
      </c>
      <c r="W5117" s="20">
        <v>1.0980000000000001</v>
      </c>
      <c r="X5117" s="21">
        <v>1317.6000000000001</v>
      </c>
      <c r="Y5117" s="22" t="s">
        <v>33</v>
      </c>
      <c r="Z5117" s="23" t="s">
        <v>62</v>
      </c>
      <c r="AA5117" s="24" t="s">
        <v>67</v>
      </c>
      <c r="AB5117" s="14" t="s">
        <v>67</v>
      </c>
      <c r="AC5117" s="14" t="s">
        <v>67</v>
      </c>
      <c r="AD5117" s="25"/>
      <c r="AE5117" s="26"/>
      <c r="AF5117" s="27"/>
    </row>
    <row r="5118" spans="1:32" s="162" customFormat="1" ht="16.5" customHeight="1">
      <c r="A5118" s="13" t="s">
        <v>4804</v>
      </c>
      <c r="B5118" s="13"/>
      <c r="C5118" s="189"/>
      <c r="D5118" s="13"/>
      <c r="E5118" s="14" t="s">
        <v>5254</v>
      </c>
      <c r="F5118" s="14" t="s">
        <v>67</v>
      </c>
      <c r="G5118" s="14" t="s">
        <v>67</v>
      </c>
      <c r="H5118" s="15">
        <v>2007</v>
      </c>
      <c r="I5118" s="15">
        <v>1</v>
      </c>
      <c r="J5118" s="15">
        <v>0</v>
      </c>
      <c r="K5118" s="15">
        <v>0</v>
      </c>
      <c r="L5118" s="16" t="s">
        <v>2833</v>
      </c>
      <c r="M5118" s="16"/>
      <c r="N5118" s="16" t="s">
        <v>2570</v>
      </c>
      <c r="O5118" s="17">
        <v>3024</v>
      </c>
      <c r="P5118" s="17">
        <v>0</v>
      </c>
      <c r="Q5118" s="17">
        <v>0</v>
      </c>
      <c r="R5118" s="18" t="s">
        <v>33</v>
      </c>
      <c r="S5118" s="19">
        <v>60</v>
      </c>
      <c r="T5118" s="19">
        <v>110</v>
      </c>
      <c r="U5118" s="19">
        <v>4</v>
      </c>
      <c r="V5118" s="19">
        <v>0</v>
      </c>
      <c r="W5118" s="20">
        <v>0.44</v>
      </c>
      <c r="X5118" s="21">
        <v>1330.56</v>
      </c>
      <c r="Y5118" s="22" t="s">
        <v>33</v>
      </c>
      <c r="Z5118" s="23" t="s">
        <v>62</v>
      </c>
      <c r="AA5118" s="24" t="s">
        <v>67</v>
      </c>
      <c r="AB5118" s="14" t="s">
        <v>67</v>
      </c>
      <c r="AC5118" s="14" t="s">
        <v>67</v>
      </c>
      <c r="AD5118" s="25"/>
      <c r="AE5118" s="26"/>
      <c r="AF5118" s="27"/>
    </row>
    <row r="5119" spans="1:32" s="162" customFormat="1" ht="16.5" customHeight="1">
      <c r="A5119" s="13" t="s">
        <v>4804</v>
      </c>
      <c r="B5119" s="13"/>
      <c r="C5119" s="189"/>
      <c r="D5119" s="13"/>
      <c r="E5119" s="14" t="s">
        <v>5255</v>
      </c>
      <c r="F5119" s="14" t="s">
        <v>67</v>
      </c>
      <c r="G5119" s="14" t="s">
        <v>67</v>
      </c>
      <c r="H5119" s="15">
        <v>2007</v>
      </c>
      <c r="I5119" s="15">
        <v>1</v>
      </c>
      <c r="J5119" s="15">
        <v>0</v>
      </c>
      <c r="K5119" s="15">
        <v>0</v>
      </c>
      <c r="L5119" s="16" t="s">
        <v>2833</v>
      </c>
      <c r="M5119" s="16"/>
      <c r="N5119" s="16" t="s">
        <v>2570</v>
      </c>
      <c r="O5119" s="17">
        <v>3024</v>
      </c>
      <c r="P5119" s="17">
        <v>0</v>
      </c>
      <c r="Q5119" s="17">
        <v>0</v>
      </c>
      <c r="R5119" s="18" t="s">
        <v>33</v>
      </c>
      <c r="S5119" s="19">
        <v>60</v>
      </c>
      <c r="T5119" s="19">
        <v>110</v>
      </c>
      <c r="U5119" s="19">
        <v>4</v>
      </c>
      <c r="V5119" s="19">
        <v>0</v>
      </c>
      <c r="W5119" s="20">
        <v>0.44</v>
      </c>
      <c r="X5119" s="21">
        <v>1330.56</v>
      </c>
      <c r="Y5119" s="22" t="s">
        <v>33</v>
      </c>
      <c r="Z5119" s="23" t="s">
        <v>62</v>
      </c>
      <c r="AA5119" s="24" t="s">
        <v>67</v>
      </c>
      <c r="AB5119" s="14" t="s">
        <v>67</v>
      </c>
      <c r="AC5119" s="14" t="s">
        <v>67</v>
      </c>
      <c r="AD5119" s="25"/>
      <c r="AE5119" s="26"/>
      <c r="AF5119" s="27"/>
    </row>
    <row r="5120" spans="1:32" s="162" customFormat="1" ht="16.5" customHeight="1">
      <c r="A5120" s="13" t="s">
        <v>4804</v>
      </c>
      <c r="B5120" s="13"/>
      <c r="C5120" s="189"/>
      <c r="D5120" s="13"/>
      <c r="E5120" s="14" t="s">
        <v>5256</v>
      </c>
      <c r="F5120" s="14" t="s">
        <v>67</v>
      </c>
      <c r="G5120" s="14" t="s">
        <v>67</v>
      </c>
      <c r="H5120" s="15">
        <v>2007</v>
      </c>
      <c r="I5120" s="15">
        <v>1</v>
      </c>
      <c r="J5120" s="15">
        <v>0</v>
      </c>
      <c r="K5120" s="15">
        <v>0</v>
      </c>
      <c r="L5120" s="16" t="s">
        <v>2833</v>
      </c>
      <c r="M5120" s="16"/>
      <c r="N5120" s="16" t="s">
        <v>2570</v>
      </c>
      <c r="O5120" s="17">
        <v>3024</v>
      </c>
      <c r="P5120" s="17">
        <v>0</v>
      </c>
      <c r="Q5120" s="17">
        <v>0</v>
      </c>
      <c r="R5120" s="18" t="s">
        <v>33</v>
      </c>
      <c r="S5120" s="19">
        <v>60</v>
      </c>
      <c r="T5120" s="19">
        <v>110</v>
      </c>
      <c r="U5120" s="19">
        <v>4</v>
      </c>
      <c r="V5120" s="19">
        <v>0</v>
      </c>
      <c r="W5120" s="20">
        <v>0.44</v>
      </c>
      <c r="X5120" s="21">
        <v>1330.56</v>
      </c>
      <c r="Y5120" s="22" t="s">
        <v>33</v>
      </c>
      <c r="Z5120" s="23" t="s">
        <v>9052</v>
      </c>
      <c r="AA5120" s="24" t="s">
        <v>67</v>
      </c>
      <c r="AB5120" s="14" t="s">
        <v>67</v>
      </c>
      <c r="AC5120" s="14" t="s">
        <v>67</v>
      </c>
      <c r="AD5120" s="25"/>
      <c r="AE5120" s="26"/>
      <c r="AF5120" s="27"/>
    </row>
    <row r="5121" spans="1:32" s="162" customFormat="1" ht="16.5" customHeight="1">
      <c r="A5121" s="13" t="s">
        <v>4804</v>
      </c>
      <c r="B5121" s="13"/>
      <c r="C5121" s="189"/>
      <c r="D5121" s="13"/>
      <c r="E5121" s="14" t="s">
        <v>4808</v>
      </c>
      <c r="F5121" s="14" t="s">
        <v>67</v>
      </c>
      <c r="G5121" s="14" t="s">
        <v>67</v>
      </c>
      <c r="H5121" s="15">
        <v>2004</v>
      </c>
      <c r="I5121" s="15">
        <v>1</v>
      </c>
      <c r="J5121" s="15">
        <v>0</v>
      </c>
      <c r="K5121" s="15">
        <v>0</v>
      </c>
      <c r="L5121" s="16" t="s">
        <v>4805</v>
      </c>
      <c r="M5121" s="16"/>
      <c r="N5121" s="16" t="s">
        <v>2570</v>
      </c>
      <c r="O5121" s="17">
        <v>2192.4</v>
      </c>
      <c r="P5121" s="17">
        <v>0</v>
      </c>
      <c r="Q5121" s="17">
        <v>0</v>
      </c>
      <c r="R5121" s="18" t="s">
        <v>33</v>
      </c>
      <c r="S5121" s="19">
        <v>60</v>
      </c>
      <c r="T5121" s="19">
        <v>110</v>
      </c>
      <c r="U5121" s="19">
        <v>6</v>
      </c>
      <c r="V5121" s="19">
        <v>0</v>
      </c>
      <c r="W5121" s="20">
        <v>0.66</v>
      </c>
      <c r="X5121" s="21">
        <v>1446.9840000000002</v>
      </c>
      <c r="Y5121" s="22" t="s">
        <v>33</v>
      </c>
      <c r="Z5121" s="23" t="s">
        <v>62</v>
      </c>
      <c r="AA5121" s="24" t="s">
        <v>67</v>
      </c>
      <c r="AB5121" s="14" t="s">
        <v>67</v>
      </c>
      <c r="AC5121" s="14" t="s">
        <v>67</v>
      </c>
      <c r="AD5121" s="25"/>
      <c r="AE5121" s="26"/>
      <c r="AF5121" s="27"/>
    </row>
    <row r="5122" spans="1:32" s="162" customFormat="1" ht="16.5" customHeight="1">
      <c r="A5122" s="13" t="s">
        <v>4804</v>
      </c>
      <c r="B5122" s="13"/>
      <c r="C5122" s="189"/>
      <c r="D5122" s="13"/>
      <c r="E5122" s="14" t="s">
        <v>1421</v>
      </c>
      <c r="F5122" s="14" t="s">
        <v>67</v>
      </c>
      <c r="G5122" s="14" t="s">
        <v>67</v>
      </c>
      <c r="H5122" s="15">
        <v>2001</v>
      </c>
      <c r="I5122" s="15">
        <v>1</v>
      </c>
      <c r="J5122" s="15">
        <v>0</v>
      </c>
      <c r="K5122" s="15">
        <v>0</v>
      </c>
      <c r="L5122" s="16" t="s">
        <v>4805</v>
      </c>
      <c r="M5122" s="16"/>
      <c r="N5122" s="16" t="s">
        <v>2570</v>
      </c>
      <c r="O5122" s="17">
        <v>2192.4</v>
      </c>
      <c r="P5122" s="17">
        <v>0</v>
      </c>
      <c r="Q5122" s="17">
        <v>0</v>
      </c>
      <c r="R5122" s="18" t="s">
        <v>33</v>
      </c>
      <c r="S5122" s="19">
        <v>60</v>
      </c>
      <c r="T5122" s="19">
        <v>110</v>
      </c>
      <c r="U5122" s="19">
        <v>6</v>
      </c>
      <c r="V5122" s="19">
        <v>0</v>
      </c>
      <c r="W5122" s="20">
        <v>0.66</v>
      </c>
      <c r="X5122" s="21">
        <v>1446.9840000000002</v>
      </c>
      <c r="Y5122" s="22" t="s">
        <v>33</v>
      </c>
      <c r="Z5122" s="23" t="s">
        <v>9052</v>
      </c>
      <c r="AA5122" s="24" t="s">
        <v>67</v>
      </c>
      <c r="AB5122" s="14" t="s">
        <v>67</v>
      </c>
      <c r="AC5122" s="14" t="s">
        <v>67</v>
      </c>
      <c r="AD5122" s="25"/>
      <c r="AE5122" s="26"/>
      <c r="AF5122" s="27"/>
    </row>
    <row r="5123" spans="1:32" s="162" customFormat="1" ht="16.5" customHeight="1">
      <c r="A5123" s="13" t="s">
        <v>4804</v>
      </c>
      <c r="B5123" s="13"/>
      <c r="C5123" s="189"/>
      <c r="D5123" s="13"/>
      <c r="E5123" s="14" t="s">
        <v>5323</v>
      </c>
      <c r="F5123" s="14" t="s">
        <v>155</v>
      </c>
      <c r="G5123" s="14" t="s">
        <v>5324</v>
      </c>
      <c r="H5123" s="15">
        <v>2009</v>
      </c>
      <c r="I5123" s="15">
        <v>1</v>
      </c>
      <c r="J5123" s="15">
        <v>0</v>
      </c>
      <c r="K5123" s="15">
        <v>0</v>
      </c>
      <c r="L5123" s="16" t="s">
        <v>5315</v>
      </c>
      <c r="M5123" s="16"/>
      <c r="N5123" s="16" t="s">
        <v>2570</v>
      </c>
      <c r="O5123" s="17">
        <v>1920</v>
      </c>
      <c r="P5123" s="17">
        <v>18</v>
      </c>
      <c r="Q5123" s="17">
        <v>5</v>
      </c>
      <c r="R5123" s="18" t="s">
        <v>33</v>
      </c>
      <c r="S5123" s="19">
        <v>60</v>
      </c>
      <c r="T5123" s="19">
        <v>110</v>
      </c>
      <c r="U5123" s="19">
        <v>7</v>
      </c>
      <c r="V5123" s="19">
        <v>0</v>
      </c>
      <c r="W5123" s="20">
        <v>0.77</v>
      </c>
      <c r="X5123" s="21">
        <v>1479.0930000000001</v>
      </c>
      <c r="Y5123" s="22" t="s">
        <v>33</v>
      </c>
      <c r="Z5123" s="23" t="s">
        <v>62</v>
      </c>
      <c r="AA5123" s="24" t="s">
        <v>67</v>
      </c>
      <c r="AB5123" s="14" t="s">
        <v>67</v>
      </c>
      <c r="AC5123" s="14" t="s">
        <v>67</v>
      </c>
      <c r="AD5123" s="25"/>
      <c r="AE5123" s="26"/>
      <c r="AF5123" s="27"/>
    </row>
    <row r="5124" spans="1:32" s="162" customFormat="1" ht="16.5" customHeight="1">
      <c r="A5124" s="13" t="s">
        <v>4804</v>
      </c>
      <c r="B5124" s="13"/>
      <c r="C5124" s="189"/>
      <c r="D5124" s="13"/>
      <c r="E5124" s="14" t="s">
        <v>5316</v>
      </c>
      <c r="F5124" s="14" t="s">
        <v>67</v>
      </c>
      <c r="G5124" s="14" t="s">
        <v>67</v>
      </c>
      <c r="H5124" s="15">
        <v>2006</v>
      </c>
      <c r="I5124" s="15">
        <v>1</v>
      </c>
      <c r="J5124" s="15">
        <v>0</v>
      </c>
      <c r="K5124" s="15">
        <v>0</v>
      </c>
      <c r="L5124" s="16" t="s">
        <v>5315</v>
      </c>
      <c r="M5124" s="16"/>
      <c r="N5124" s="16" t="s">
        <v>2570</v>
      </c>
      <c r="O5124" s="17">
        <v>1360</v>
      </c>
      <c r="P5124" s="17">
        <v>0</v>
      </c>
      <c r="Q5124" s="17">
        <v>0</v>
      </c>
      <c r="R5124" s="18" t="s">
        <v>33</v>
      </c>
      <c r="S5124" s="19">
        <v>60</v>
      </c>
      <c r="T5124" s="19">
        <v>220</v>
      </c>
      <c r="U5124" s="19">
        <v>5</v>
      </c>
      <c r="V5124" s="19">
        <v>0</v>
      </c>
      <c r="W5124" s="20">
        <v>1.1000000000000001</v>
      </c>
      <c r="X5124" s="21">
        <v>1496.0000000000002</v>
      </c>
      <c r="Y5124" s="22" t="s">
        <v>33</v>
      </c>
      <c r="Z5124" s="23" t="s">
        <v>62</v>
      </c>
      <c r="AA5124" s="24" t="s">
        <v>67</v>
      </c>
      <c r="AB5124" s="14" t="s">
        <v>67</v>
      </c>
      <c r="AC5124" s="14" t="s">
        <v>67</v>
      </c>
      <c r="AD5124" s="25"/>
      <c r="AE5124" s="26"/>
      <c r="AF5124" s="27"/>
    </row>
    <row r="5125" spans="1:32" s="162" customFormat="1" ht="16.5" customHeight="1">
      <c r="A5125" s="13" t="s">
        <v>4804</v>
      </c>
      <c r="B5125" s="13"/>
      <c r="C5125" s="189"/>
      <c r="D5125" s="13"/>
      <c r="E5125" s="14" t="s">
        <v>5314</v>
      </c>
      <c r="F5125" s="14" t="s">
        <v>67</v>
      </c>
      <c r="G5125" s="14" t="s">
        <v>67</v>
      </c>
      <c r="H5125" s="15">
        <v>2004</v>
      </c>
      <c r="I5125" s="15">
        <v>1</v>
      </c>
      <c r="J5125" s="15">
        <v>0</v>
      </c>
      <c r="K5125" s="15">
        <v>0</v>
      </c>
      <c r="L5125" s="16" t="s">
        <v>5315</v>
      </c>
      <c r="M5125" s="16"/>
      <c r="N5125" s="16" t="s">
        <v>2570</v>
      </c>
      <c r="O5125" s="17">
        <v>1360</v>
      </c>
      <c r="P5125" s="17">
        <v>0</v>
      </c>
      <c r="Q5125" s="17">
        <v>0</v>
      </c>
      <c r="R5125" s="18" t="s">
        <v>33</v>
      </c>
      <c r="S5125" s="19">
        <v>60</v>
      </c>
      <c r="T5125" s="19">
        <v>220</v>
      </c>
      <c r="U5125" s="19">
        <v>5</v>
      </c>
      <c r="V5125" s="19">
        <v>0</v>
      </c>
      <c r="W5125" s="20">
        <v>1.1000000000000001</v>
      </c>
      <c r="X5125" s="21">
        <v>1496.0000000000002</v>
      </c>
      <c r="Y5125" s="22" t="s">
        <v>33</v>
      </c>
      <c r="Z5125" s="23" t="s">
        <v>62</v>
      </c>
      <c r="AA5125" s="24" t="s">
        <v>67</v>
      </c>
      <c r="AB5125" s="14" t="s">
        <v>67</v>
      </c>
      <c r="AC5125" s="14" t="s">
        <v>67</v>
      </c>
      <c r="AD5125" s="25"/>
      <c r="AE5125" s="26"/>
      <c r="AF5125" s="27"/>
    </row>
    <row r="5126" spans="1:32" s="162" customFormat="1" ht="16.5" customHeight="1">
      <c r="A5126" s="13" t="s">
        <v>4804</v>
      </c>
      <c r="B5126" s="13"/>
      <c r="C5126" s="189"/>
      <c r="D5126" s="13"/>
      <c r="E5126" s="14" t="s">
        <v>5317</v>
      </c>
      <c r="F5126" s="14" t="s">
        <v>5318</v>
      </c>
      <c r="G5126" s="14" t="s">
        <v>5319</v>
      </c>
      <c r="H5126" s="15">
        <v>2009</v>
      </c>
      <c r="I5126" s="15">
        <v>1</v>
      </c>
      <c r="J5126" s="15">
        <v>0</v>
      </c>
      <c r="K5126" s="15">
        <v>0</v>
      </c>
      <c r="L5126" s="16" t="s">
        <v>5315</v>
      </c>
      <c r="M5126" s="16"/>
      <c r="N5126" s="16" t="s">
        <v>2570</v>
      </c>
      <c r="O5126" s="17">
        <v>1360</v>
      </c>
      <c r="P5126" s="17">
        <v>0</v>
      </c>
      <c r="Q5126" s="17">
        <v>0</v>
      </c>
      <c r="R5126" s="18" t="s">
        <v>33</v>
      </c>
      <c r="S5126" s="19">
        <v>60</v>
      </c>
      <c r="T5126" s="19">
        <v>220</v>
      </c>
      <c r="U5126" s="19">
        <v>5</v>
      </c>
      <c r="V5126" s="19">
        <v>0</v>
      </c>
      <c r="W5126" s="20">
        <v>1.1000000000000001</v>
      </c>
      <c r="X5126" s="21">
        <v>1496.0000000000002</v>
      </c>
      <c r="Y5126" s="22" t="s">
        <v>33</v>
      </c>
      <c r="Z5126" s="23" t="s">
        <v>62</v>
      </c>
      <c r="AA5126" s="24" t="s">
        <v>67</v>
      </c>
      <c r="AB5126" s="14" t="s">
        <v>67</v>
      </c>
      <c r="AC5126" s="14" t="s">
        <v>67</v>
      </c>
      <c r="AD5126" s="25"/>
      <c r="AE5126" s="26"/>
      <c r="AF5126" s="27"/>
    </row>
    <row r="5127" spans="1:32" s="162" customFormat="1" ht="16.5" customHeight="1">
      <c r="A5127" s="13" t="s">
        <v>4804</v>
      </c>
      <c r="B5127" s="13"/>
      <c r="C5127" s="189"/>
      <c r="D5127" s="13"/>
      <c r="E5127" s="14" t="s">
        <v>5320</v>
      </c>
      <c r="F5127" s="14" t="s">
        <v>1069</v>
      </c>
      <c r="G5127" s="14" t="s">
        <v>5321</v>
      </c>
      <c r="H5127" s="15">
        <v>2009</v>
      </c>
      <c r="I5127" s="15">
        <v>1</v>
      </c>
      <c r="J5127" s="15">
        <v>0</v>
      </c>
      <c r="K5127" s="15">
        <v>0</v>
      </c>
      <c r="L5127" s="16" t="s">
        <v>5315</v>
      </c>
      <c r="M5127" s="16"/>
      <c r="N5127" s="16" t="s">
        <v>2570</v>
      </c>
      <c r="O5127" s="17">
        <v>1360</v>
      </c>
      <c r="P5127" s="17">
        <v>0</v>
      </c>
      <c r="Q5127" s="17">
        <v>0</v>
      </c>
      <c r="R5127" s="18" t="s">
        <v>33</v>
      </c>
      <c r="S5127" s="19">
        <v>60</v>
      </c>
      <c r="T5127" s="19">
        <v>220</v>
      </c>
      <c r="U5127" s="19">
        <v>5</v>
      </c>
      <c r="V5127" s="19">
        <v>0</v>
      </c>
      <c r="W5127" s="20">
        <v>1.1000000000000001</v>
      </c>
      <c r="X5127" s="21">
        <v>1496.0000000000002</v>
      </c>
      <c r="Y5127" s="22" t="s">
        <v>33</v>
      </c>
      <c r="Z5127" s="23" t="s">
        <v>62</v>
      </c>
      <c r="AA5127" s="24" t="s">
        <v>67</v>
      </c>
      <c r="AB5127" s="14" t="s">
        <v>67</v>
      </c>
      <c r="AC5127" s="14" t="s">
        <v>67</v>
      </c>
      <c r="AD5127" s="25"/>
      <c r="AE5127" s="26"/>
      <c r="AF5127" s="27"/>
    </row>
    <row r="5128" spans="1:32" s="162" customFormat="1" ht="16.5" customHeight="1">
      <c r="A5128" s="13" t="s">
        <v>4804</v>
      </c>
      <c r="B5128" s="13"/>
      <c r="C5128" s="189"/>
      <c r="D5128" s="13"/>
      <c r="E5128" s="14" t="s">
        <v>5322</v>
      </c>
      <c r="F5128" s="14" t="s">
        <v>1069</v>
      </c>
      <c r="G5128" s="14">
        <v>7683</v>
      </c>
      <c r="H5128" s="15">
        <v>2009</v>
      </c>
      <c r="I5128" s="15">
        <v>1</v>
      </c>
      <c r="J5128" s="15">
        <v>0</v>
      </c>
      <c r="K5128" s="15">
        <v>0</v>
      </c>
      <c r="L5128" s="16" t="s">
        <v>5315</v>
      </c>
      <c r="M5128" s="16"/>
      <c r="N5128" s="16" t="s">
        <v>2570</v>
      </c>
      <c r="O5128" s="17">
        <v>1360</v>
      </c>
      <c r="P5128" s="17">
        <v>0</v>
      </c>
      <c r="Q5128" s="17">
        <v>0</v>
      </c>
      <c r="R5128" s="18" t="s">
        <v>33</v>
      </c>
      <c r="S5128" s="19">
        <v>60</v>
      </c>
      <c r="T5128" s="19">
        <v>220</v>
      </c>
      <c r="U5128" s="19">
        <v>5</v>
      </c>
      <c r="V5128" s="19">
        <v>0</v>
      </c>
      <c r="W5128" s="20">
        <v>1.1000000000000001</v>
      </c>
      <c r="X5128" s="21">
        <v>1496.0000000000002</v>
      </c>
      <c r="Y5128" s="22" t="s">
        <v>33</v>
      </c>
      <c r="Z5128" s="23" t="s">
        <v>62</v>
      </c>
      <c r="AA5128" s="24" t="s">
        <v>67</v>
      </c>
      <c r="AB5128" s="14" t="s">
        <v>67</v>
      </c>
      <c r="AC5128" s="14" t="s">
        <v>67</v>
      </c>
      <c r="AD5128" s="25"/>
      <c r="AE5128" s="26"/>
      <c r="AF5128" s="27"/>
    </row>
    <row r="5129" spans="1:32" s="162" customFormat="1" ht="16.5" customHeight="1">
      <c r="A5129" s="13" t="s">
        <v>4804</v>
      </c>
      <c r="B5129" s="13"/>
      <c r="C5129" s="189"/>
      <c r="D5129" s="13"/>
      <c r="E5129" s="14" t="s">
        <v>79</v>
      </c>
      <c r="F5129" s="14" t="s">
        <v>67</v>
      </c>
      <c r="G5129" s="14" t="s">
        <v>67</v>
      </c>
      <c r="H5129" s="15">
        <v>2007</v>
      </c>
      <c r="I5129" s="15">
        <v>1</v>
      </c>
      <c r="J5129" s="15">
        <v>0</v>
      </c>
      <c r="K5129" s="15">
        <v>0</v>
      </c>
      <c r="L5129" s="16" t="s">
        <v>5347</v>
      </c>
      <c r="M5129" s="16"/>
      <c r="N5129" s="16" t="s">
        <v>2570</v>
      </c>
      <c r="O5129" s="17">
        <v>720</v>
      </c>
      <c r="P5129" s="17">
        <v>0</v>
      </c>
      <c r="Q5129" s="17">
        <v>0</v>
      </c>
      <c r="R5129" s="18" t="s">
        <v>33</v>
      </c>
      <c r="S5129" s="19">
        <v>60</v>
      </c>
      <c r="T5129" s="19">
        <v>110</v>
      </c>
      <c r="U5129" s="19">
        <v>19</v>
      </c>
      <c r="V5129" s="19">
        <v>0</v>
      </c>
      <c r="W5129" s="20">
        <v>2.09</v>
      </c>
      <c r="X5129" s="21">
        <v>1504.8</v>
      </c>
      <c r="Y5129" s="22" t="s">
        <v>33</v>
      </c>
      <c r="Z5129" s="23" t="s">
        <v>9052</v>
      </c>
      <c r="AA5129" s="24" t="s">
        <v>67</v>
      </c>
      <c r="AB5129" s="14" t="s">
        <v>67</v>
      </c>
      <c r="AC5129" s="14" t="s">
        <v>67</v>
      </c>
      <c r="AD5129" s="25"/>
      <c r="AE5129" s="26"/>
      <c r="AF5129" s="27"/>
    </row>
    <row r="5130" spans="1:32" s="162" customFormat="1" ht="16.5" customHeight="1">
      <c r="A5130" s="13" t="s">
        <v>4804</v>
      </c>
      <c r="B5130" s="13"/>
      <c r="C5130" s="189"/>
      <c r="D5130" s="13"/>
      <c r="E5130" s="14" t="s">
        <v>4807</v>
      </c>
      <c r="F5130" s="14" t="s">
        <v>34</v>
      </c>
      <c r="G5130" s="14" t="s">
        <v>2617</v>
      </c>
      <c r="H5130" s="15">
        <v>2019</v>
      </c>
      <c r="I5130" s="15">
        <v>1</v>
      </c>
      <c r="J5130" s="15">
        <v>0</v>
      </c>
      <c r="K5130" s="15">
        <v>0</v>
      </c>
      <c r="L5130" s="16" t="s">
        <v>4805</v>
      </c>
      <c r="M5130" s="16"/>
      <c r="N5130" s="16" t="s">
        <v>2570</v>
      </c>
      <c r="O5130" s="17">
        <v>1200</v>
      </c>
      <c r="P5130" s="17">
        <v>0</v>
      </c>
      <c r="Q5130" s="17">
        <v>0</v>
      </c>
      <c r="R5130" s="18" t="s">
        <v>33</v>
      </c>
      <c r="S5130" s="19">
        <v>60</v>
      </c>
      <c r="T5130" s="19">
        <v>220</v>
      </c>
      <c r="U5130" s="19">
        <v>5.7840909090909092</v>
      </c>
      <c r="V5130" s="19">
        <v>0</v>
      </c>
      <c r="W5130" s="20">
        <v>1.2725</v>
      </c>
      <c r="X5130" s="21">
        <v>1527</v>
      </c>
      <c r="Y5130" s="22" t="s">
        <v>33</v>
      </c>
      <c r="Z5130" s="23" t="s">
        <v>62</v>
      </c>
      <c r="AA5130" s="24" t="s">
        <v>67</v>
      </c>
      <c r="AB5130" s="14" t="s">
        <v>67</v>
      </c>
      <c r="AC5130" s="14" t="s">
        <v>67</v>
      </c>
      <c r="AD5130" s="25"/>
      <c r="AE5130" s="26"/>
      <c r="AF5130" s="27"/>
    </row>
    <row r="5131" spans="1:32" s="162" customFormat="1" ht="16.5" customHeight="1">
      <c r="A5131" s="13" t="s">
        <v>4804</v>
      </c>
      <c r="B5131" s="13"/>
      <c r="C5131" s="189"/>
      <c r="D5131" s="13"/>
      <c r="E5131" s="14" t="s">
        <v>4807</v>
      </c>
      <c r="F5131" s="14" t="s">
        <v>34</v>
      </c>
      <c r="G5131" s="14" t="s">
        <v>2617</v>
      </c>
      <c r="H5131" s="15">
        <v>2019</v>
      </c>
      <c r="I5131" s="15">
        <v>2</v>
      </c>
      <c r="J5131" s="15">
        <v>0</v>
      </c>
      <c r="K5131" s="15">
        <v>0</v>
      </c>
      <c r="L5131" s="16" t="s">
        <v>4912</v>
      </c>
      <c r="M5131" s="16"/>
      <c r="N5131" s="16" t="s">
        <v>2570</v>
      </c>
      <c r="O5131" s="17">
        <v>1200</v>
      </c>
      <c r="P5131" s="17">
        <v>0</v>
      </c>
      <c r="Q5131" s="17">
        <v>0</v>
      </c>
      <c r="R5131" s="18" t="s">
        <v>33</v>
      </c>
      <c r="S5131" s="19">
        <v>60</v>
      </c>
      <c r="T5131" s="19">
        <v>220</v>
      </c>
      <c r="U5131" s="19">
        <v>5.7840909090909092</v>
      </c>
      <c r="V5131" s="19">
        <v>0</v>
      </c>
      <c r="W5131" s="20">
        <v>1.2725</v>
      </c>
      <c r="X5131" s="21">
        <v>3054</v>
      </c>
      <c r="Y5131" s="22" t="s">
        <v>33</v>
      </c>
      <c r="Z5131" s="23" t="s">
        <v>62</v>
      </c>
      <c r="AA5131" s="24" t="s">
        <v>67</v>
      </c>
      <c r="AB5131" s="14" t="s">
        <v>67</v>
      </c>
      <c r="AC5131" s="14" t="s">
        <v>67</v>
      </c>
      <c r="AD5131" s="25"/>
      <c r="AE5131" s="26"/>
      <c r="AF5131" s="27"/>
    </row>
    <row r="5132" spans="1:32" s="162" customFormat="1" ht="16.5" customHeight="1">
      <c r="A5132" s="13" t="s">
        <v>4804</v>
      </c>
      <c r="B5132" s="13"/>
      <c r="C5132" s="189"/>
      <c r="D5132" s="13"/>
      <c r="E5132" s="14" t="s">
        <v>4807</v>
      </c>
      <c r="F5132" s="14" t="s">
        <v>34</v>
      </c>
      <c r="G5132" s="14" t="s">
        <v>2617</v>
      </c>
      <c r="H5132" s="15">
        <v>2019</v>
      </c>
      <c r="I5132" s="15">
        <v>2</v>
      </c>
      <c r="J5132" s="15">
        <v>0</v>
      </c>
      <c r="K5132" s="15">
        <v>0</v>
      </c>
      <c r="L5132" s="16" t="s">
        <v>4922</v>
      </c>
      <c r="M5132" s="16"/>
      <c r="N5132" s="16" t="s">
        <v>2570</v>
      </c>
      <c r="O5132" s="17">
        <v>1200</v>
      </c>
      <c r="P5132" s="17">
        <v>0</v>
      </c>
      <c r="Q5132" s="17">
        <v>0</v>
      </c>
      <c r="R5132" s="18" t="s">
        <v>33</v>
      </c>
      <c r="S5132" s="19">
        <v>60</v>
      </c>
      <c r="T5132" s="19">
        <v>220</v>
      </c>
      <c r="U5132" s="19">
        <v>5.7840909090909092</v>
      </c>
      <c r="V5132" s="19">
        <v>0</v>
      </c>
      <c r="W5132" s="20">
        <v>1.2725</v>
      </c>
      <c r="X5132" s="21">
        <v>3054</v>
      </c>
      <c r="Y5132" s="22" t="s">
        <v>33</v>
      </c>
      <c r="Z5132" s="23" t="s">
        <v>62</v>
      </c>
      <c r="AA5132" s="24" t="s">
        <v>67</v>
      </c>
      <c r="AB5132" s="14" t="s">
        <v>67</v>
      </c>
      <c r="AC5132" s="14" t="s">
        <v>67</v>
      </c>
      <c r="AD5132" s="25"/>
      <c r="AE5132" s="26"/>
      <c r="AF5132" s="27"/>
    </row>
    <row r="5133" spans="1:32" s="162" customFormat="1" ht="16.5" customHeight="1">
      <c r="A5133" s="13" t="s">
        <v>4804</v>
      </c>
      <c r="B5133" s="13"/>
      <c r="C5133" s="189"/>
      <c r="D5133" s="13"/>
      <c r="E5133" s="14" t="s">
        <v>4807</v>
      </c>
      <c r="F5133" s="14" t="s">
        <v>34</v>
      </c>
      <c r="G5133" s="14" t="s">
        <v>2617</v>
      </c>
      <c r="H5133" s="15">
        <v>2019</v>
      </c>
      <c r="I5133" s="15">
        <v>2</v>
      </c>
      <c r="J5133" s="15">
        <v>0</v>
      </c>
      <c r="K5133" s="15">
        <v>0</v>
      </c>
      <c r="L5133" s="16" t="s">
        <v>4949</v>
      </c>
      <c r="M5133" s="16"/>
      <c r="N5133" s="16" t="s">
        <v>2570</v>
      </c>
      <c r="O5133" s="17">
        <v>1200</v>
      </c>
      <c r="P5133" s="17">
        <v>0</v>
      </c>
      <c r="Q5133" s="17">
        <v>0</v>
      </c>
      <c r="R5133" s="18" t="s">
        <v>33</v>
      </c>
      <c r="S5133" s="19">
        <v>60</v>
      </c>
      <c r="T5133" s="19">
        <v>220</v>
      </c>
      <c r="U5133" s="19">
        <v>5.7840909090909092</v>
      </c>
      <c r="V5133" s="19">
        <v>0</v>
      </c>
      <c r="W5133" s="20">
        <v>1.2725</v>
      </c>
      <c r="X5133" s="21">
        <v>3054</v>
      </c>
      <c r="Y5133" s="22" t="s">
        <v>33</v>
      </c>
      <c r="Z5133" s="23" t="s">
        <v>62</v>
      </c>
      <c r="AA5133" s="24" t="s">
        <v>67</v>
      </c>
      <c r="AB5133" s="14" t="s">
        <v>67</v>
      </c>
      <c r="AC5133" s="14" t="s">
        <v>67</v>
      </c>
      <c r="AD5133" s="25"/>
      <c r="AE5133" s="26"/>
      <c r="AF5133" s="27"/>
    </row>
    <row r="5134" spans="1:32" s="162" customFormat="1" ht="16.5" customHeight="1">
      <c r="A5134" s="13" t="s">
        <v>4804</v>
      </c>
      <c r="B5134" s="13"/>
      <c r="C5134" s="189"/>
      <c r="D5134" s="13"/>
      <c r="E5134" s="14" t="s">
        <v>4807</v>
      </c>
      <c r="F5134" s="14" t="s">
        <v>34</v>
      </c>
      <c r="G5134" s="14" t="s">
        <v>2617</v>
      </c>
      <c r="H5134" s="15">
        <v>2019</v>
      </c>
      <c r="I5134" s="15">
        <v>1</v>
      </c>
      <c r="J5134" s="15">
        <v>0</v>
      </c>
      <c r="K5134" s="15">
        <v>0</v>
      </c>
      <c r="L5134" s="16" t="s">
        <v>4982</v>
      </c>
      <c r="M5134" s="16"/>
      <c r="N5134" s="16" t="s">
        <v>2570</v>
      </c>
      <c r="O5134" s="17">
        <v>1200</v>
      </c>
      <c r="P5134" s="17">
        <v>0</v>
      </c>
      <c r="Q5134" s="17">
        <v>0</v>
      </c>
      <c r="R5134" s="18" t="s">
        <v>33</v>
      </c>
      <c r="S5134" s="19">
        <v>60</v>
      </c>
      <c r="T5134" s="19">
        <v>220</v>
      </c>
      <c r="U5134" s="19">
        <v>5.7840909090909092</v>
      </c>
      <c r="V5134" s="19">
        <v>0</v>
      </c>
      <c r="W5134" s="20">
        <v>1.2725</v>
      </c>
      <c r="X5134" s="21">
        <v>1527</v>
      </c>
      <c r="Y5134" s="22" t="s">
        <v>33</v>
      </c>
      <c r="Z5134" s="23" t="s">
        <v>62</v>
      </c>
      <c r="AA5134" s="24" t="s">
        <v>67</v>
      </c>
      <c r="AB5134" s="14" t="s">
        <v>67</v>
      </c>
      <c r="AC5134" s="14" t="s">
        <v>67</v>
      </c>
      <c r="AD5134" s="25"/>
      <c r="AE5134" s="26"/>
      <c r="AF5134" s="27"/>
    </row>
    <row r="5135" spans="1:32" s="162" customFormat="1" ht="16.5" customHeight="1">
      <c r="A5135" s="13" t="s">
        <v>4804</v>
      </c>
      <c r="B5135" s="13"/>
      <c r="C5135" s="189"/>
      <c r="D5135" s="13"/>
      <c r="E5135" s="14" t="s">
        <v>4906</v>
      </c>
      <c r="F5135" s="14" t="s">
        <v>34</v>
      </c>
      <c r="G5135" s="14" t="s">
        <v>2617</v>
      </c>
      <c r="H5135" s="15">
        <v>2019</v>
      </c>
      <c r="I5135" s="15">
        <v>1</v>
      </c>
      <c r="J5135" s="15">
        <v>0</v>
      </c>
      <c r="K5135" s="15">
        <v>0</v>
      </c>
      <c r="L5135" s="16" t="s">
        <v>4907</v>
      </c>
      <c r="M5135" s="16"/>
      <c r="N5135" s="16" t="s">
        <v>2570</v>
      </c>
      <c r="O5135" s="17">
        <v>1200</v>
      </c>
      <c r="P5135" s="17">
        <v>0</v>
      </c>
      <c r="Q5135" s="17">
        <v>0</v>
      </c>
      <c r="R5135" s="18" t="s">
        <v>33</v>
      </c>
      <c r="S5135" s="19">
        <v>60</v>
      </c>
      <c r="T5135" s="19">
        <v>220</v>
      </c>
      <c r="U5135" s="19">
        <v>5.7840909090909092</v>
      </c>
      <c r="V5135" s="19">
        <v>0</v>
      </c>
      <c r="W5135" s="20">
        <v>1.2725</v>
      </c>
      <c r="X5135" s="21">
        <v>1527</v>
      </c>
      <c r="Y5135" s="22" t="s">
        <v>33</v>
      </c>
      <c r="Z5135" s="23" t="s">
        <v>62</v>
      </c>
      <c r="AA5135" s="24" t="s">
        <v>67</v>
      </c>
      <c r="AB5135" s="14" t="s">
        <v>67</v>
      </c>
      <c r="AC5135" s="14" t="s">
        <v>67</v>
      </c>
      <c r="AD5135" s="25"/>
      <c r="AE5135" s="26"/>
      <c r="AF5135" s="27"/>
    </row>
    <row r="5136" spans="1:32" s="162" customFormat="1" ht="16.5" customHeight="1">
      <c r="A5136" s="13" t="s">
        <v>4804</v>
      </c>
      <c r="B5136" s="13"/>
      <c r="C5136" s="189"/>
      <c r="D5136" s="13"/>
      <c r="E5136" s="14" t="s">
        <v>5249</v>
      </c>
      <c r="F5136" s="14" t="s">
        <v>34</v>
      </c>
      <c r="G5136" s="14" t="s">
        <v>67</v>
      </c>
      <c r="H5136" s="15">
        <v>2015</v>
      </c>
      <c r="I5136" s="15">
        <v>1</v>
      </c>
      <c r="J5136" s="15">
        <v>0</v>
      </c>
      <c r="K5136" s="15">
        <v>0</v>
      </c>
      <c r="L5136" s="16" t="s">
        <v>5250</v>
      </c>
      <c r="M5136" s="16"/>
      <c r="N5136" s="16" t="s">
        <v>2570</v>
      </c>
      <c r="O5136" s="17">
        <v>1800</v>
      </c>
      <c r="P5136" s="17">
        <v>0</v>
      </c>
      <c r="Q5136" s="17">
        <v>0</v>
      </c>
      <c r="R5136" s="18" t="s">
        <v>33</v>
      </c>
      <c r="S5136" s="19">
        <v>60</v>
      </c>
      <c r="T5136" s="19">
        <v>110</v>
      </c>
      <c r="U5136" s="19">
        <v>8</v>
      </c>
      <c r="V5136" s="19">
        <v>0</v>
      </c>
      <c r="W5136" s="20">
        <v>0.88</v>
      </c>
      <c r="X5136" s="21">
        <v>1584</v>
      </c>
      <c r="Y5136" s="22" t="s">
        <v>33</v>
      </c>
      <c r="Z5136" s="23" t="s">
        <v>62</v>
      </c>
      <c r="AA5136" s="24" t="s">
        <v>67</v>
      </c>
      <c r="AB5136" s="14" t="s">
        <v>67</v>
      </c>
      <c r="AC5136" s="14" t="s">
        <v>67</v>
      </c>
      <c r="AD5136" s="25"/>
      <c r="AE5136" s="26"/>
      <c r="AF5136" s="27"/>
    </row>
    <row r="5137" spans="1:32" s="162" customFormat="1" ht="16.5" customHeight="1">
      <c r="A5137" s="13" t="s">
        <v>4804</v>
      </c>
      <c r="B5137" s="13"/>
      <c r="C5137" s="189"/>
      <c r="D5137" s="13"/>
      <c r="E5137" s="14" t="s">
        <v>5249</v>
      </c>
      <c r="F5137" s="14" t="s">
        <v>34</v>
      </c>
      <c r="G5137" s="14" t="s">
        <v>67</v>
      </c>
      <c r="H5137" s="15">
        <v>2015</v>
      </c>
      <c r="I5137" s="15">
        <v>1</v>
      </c>
      <c r="J5137" s="15">
        <v>0</v>
      </c>
      <c r="K5137" s="15">
        <v>0</v>
      </c>
      <c r="L5137" s="16" t="s">
        <v>5251</v>
      </c>
      <c r="M5137" s="16"/>
      <c r="N5137" s="16" t="s">
        <v>2570</v>
      </c>
      <c r="O5137" s="17">
        <v>1800</v>
      </c>
      <c r="P5137" s="17">
        <v>0</v>
      </c>
      <c r="Q5137" s="17">
        <v>0</v>
      </c>
      <c r="R5137" s="18" t="s">
        <v>33</v>
      </c>
      <c r="S5137" s="19">
        <v>60</v>
      </c>
      <c r="T5137" s="19">
        <v>110</v>
      </c>
      <c r="U5137" s="19">
        <v>8</v>
      </c>
      <c r="V5137" s="19">
        <v>0</v>
      </c>
      <c r="W5137" s="20">
        <v>0.88</v>
      </c>
      <c r="X5137" s="21">
        <v>1584</v>
      </c>
      <c r="Y5137" s="22" t="s">
        <v>33</v>
      </c>
      <c r="Z5137" s="23" t="s">
        <v>62</v>
      </c>
      <c r="AA5137" s="24" t="s">
        <v>67</v>
      </c>
      <c r="AB5137" s="14" t="s">
        <v>67</v>
      </c>
      <c r="AC5137" s="14" t="s">
        <v>67</v>
      </c>
      <c r="AD5137" s="25"/>
      <c r="AE5137" s="26"/>
      <c r="AF5137" s="27"/>
    </row>
    <row r="5138" spans="1:32" s="162" customFormat="1" ht="16.5" customHeight="1">
      <c r="A5138" s="13" t="s">
        <v>4804</v>
      </c>
      <c r="B5138" s="13"/>
      <c r="C5138" s="189"/>
      <c r="D5138" s="13"/>
      <c r="E5138" s="14" t="s">
        <v>5249</v>
      </c>
      <c r="F5138" s="14" t="s">
        <v>34</v>
      </c>
      <c r="G5138" s="14" t="s">
        <v>67</v>
      </c>
      <c r="H5138" s="15">
        <v>2015</v>
      </c>
      <c r="I5138" s="15">
        <v>1</v>
      </c>
      <c r="J5138" s="15">
        <v>0</v>
      </c>
      <c r="K5138" s="15">
        <v>0</v>
      </c>
      <c r="L5138" s="16" t="s">
        <v>5252</v>
      </c>
      <c r="M5138" s="16"/>
      <c r="N5138" s="16" t="s">
        <v>2570</v>
      </c>
      <c r="O5138" s="17">
        <v>1800</v>
      </c>
      <c r="P5138" s="17">
        <v>0</v>
      </c>
      <c r="Q5138" s="17">
        <v>0</v>
      </c>
      <c r="R5138" s="18" t="s">
        <v>33</v>
      </c>
      <c r="S5138" s="19">
        <v>60</v>
      </c>
      <c r="T5138" s="19">
        <v>110</v>
      </c>
      <c r="U5138" s="19">
        <v>8</v>
      </c>
      <c r="V5138" s="19">
        <v>0</v>
      </c>
      <c r="W5138" s="20">
        <v>0.88</v>
      </c>
      <c r="X5138" s="21">
        <v>1584</v>
      </c>
      <c r="Y5138" s="22" t="s">
        <v>33</v>
      </c>
      <c r="Z5138" s="23" t="s">
        <v>62</v>
      </c>
      <c r="AA5138" s="24" t="s">
        <v>67</v>
      </c>
      <c r="AB5138" s="14" t="s">
        <v>67</v>
      </c>
      <c r="AC5138" s="14" t="s">
        <v>67</v>
      </c>
      <c r="AD5138" s="25"/>
      <c r="AE5138" s="26"/>
      <c r="AF5138" s="27"/>
    </row>
    <row r="5139" spans="1:32" s="162" customFormat="1" ht="16.5" customHeight="1">
      <c r="A5139" s="13" t="s">
        <v>4804</v>
      </c>
      <c r="B5139" s="13"/>
      <c r="C5139" s="189"/>
      <c r="D5139" s="13"/>
      <c r="E5139" s="14" t="s">
        <v>5158</v>
      </c>
      <c r="F5139" s="14" t="s">
        <v>5159</v>
      </c>
      <c r="G5139" s="14" t="s">
        <v>5160</v>
      </c>
      <c r="H5139" s="15">
        <v>2006</v>
      </c>
      <c r="I5139" s="15">
        <v>1</v>
      </c>
      <c r="J5139" s="15">
        <v>0</v>
      </c>
      <c r="K5139" s="15">
        <v>0</v>
      </c>
      <c r="L5139" s="16" t="s">
        <v>5157</v>
      </c>
      <c r="M5139" s="16"/>
      <c r="N5139" s="16" t="s">
        <v>2570</v>
      </c>
      <c r="O5139" s="17">
        <v>900</v>
      </c>
      <c r="P5139" s="17">
        <v>0</v>
      </c>
      <c r="Q5139" s="17">
        <v>0</v>
      </c>
      <c r="R5139" s="18" t="s">
        <v>33</v>
      </c>
      <c r="S5139" s="19">
        <v>60</v>
      </c>
      <c r="T5139" s="19">
        <v>220</v>
      </c>
      <c r="U5139" s="19">
        <v>8</v>
      </c>
      <c r="V5139" s="19">
        <v>0</v>
      </c>
      <c r="W5139" s="20">
        <v>1.76</v>
      </c>
      <c r="X5139" s="21">
        <v>1584</v>
      </c>
      <c r="Y5139" s="22" t="s">
        <v>33</v>
      </c>
      <c r="Z5139" s="23" t="s">
        <v>62</v>
      </c>
      <c r="AA5139" s="24" t="s">
        <v>67</v>
      </c>
      <c r="AB5139" s="14" t="s">
        <v>67</v>
      </c>
      <c r="AC5139" s="14" t="s">
        <v>67</v>
      </c>
      <c r="AD5139" s="25"/>
      <c r="AE5139" s="26"/>
      <c r="AF5139" s="27"/>
    </row>
    <row r="5140" spans="1:32" s="162" customFormat="1" ht="16.5" customHeight="1">
      <c r="A5140" s="13" t="s">
        <v>4804</v>
      </c>
      <c r="B5140" s="13"/>
      <c r="C5140" s="189"/>
      <c r="D5140" s="13"/>
      <c r="E5140" s="14" t="s">
        <v>5413</v>
      </c>
      <c r="F5140" s="14" t="s">
        <v>67</v>
      </c>
      <c r="G5140" s="14" t="s">
        <v>67</v>
      </c>
      <c r="H5140" s="15">
        <v>2003</v>
      </c>
      <c r="I5140" s="15">
        <v>1</v>
      </c>
      <c r="J5140" s="15">
        <v>0</v>
      </c>
      <c r="K5140" s="15">
        <v>0</v>
      </c>
      <c r="L5140" s="16" t="s">
        <v>5414</v>
      </c>
      <c r="M5140" s="16"/>
      <c r="N5140" s="16" t="s">
        <v>2570</v>
      </c>
      <c r="O5140" s="17">
        <v>1800</v>
      </c>
      <c r="P5140" s="17">
        <v>0</v>
      </c>
      <c r="Q5140" s="17">
        <v>0</v>
      </c>
      <c r="R5140" s="18" t="s">
        <v>33</v>
      </c>
      <c r="S5140" s="19">
        <v>60</v>
      </c>
      <c r="T5140" s="19">
        <v>110</v>
      </c>
      <c r="U5140" s="19">
        <v>8</v>
      </c>
      <c r="V5140" s="19">
        <v>0</v>
      </c>
      <c r="W5140" s="20">
        <v>0.88</v>
      </c>
      <c r="X5140" s="21">
        <v>1584</v>
      </c>
      <c r="Y5140" s="22" t="s">
        <v>33</v>
      </c>
      <c r="Z5140" s="23" t="s">
        <v>62</v>
      </c>
      <c r="AA5140" s="24" t="s">
        <v>67</v>
      </c>
      <c r="AB5140" s="14" t="s">
        <v>67</v>
      </c>
      <c r="AC5140" s="14" t="s">
        <v>67</v>
      </c>
      <c r="AD5140" s="25"/>
      <c r="AE5140" s="26"/>
      <c r="AF5140" s="27"/>
    </row>
    <row r="5141" spans="1:32" s="162" customFormat="1" ht="16.5" customHeight="1">
      <c r="A5141" s="13" t="s">
        <v>4804</v>
      </c>
      <c r="B5141" s="13"/>
      <c r="C5141" s="189"/>
      <c r="D5141" s="13"/>
      <c r="E5141" s="14" t="s">
        <v>5171</v>
      </c>
      <c r="F5141" s="14" t="s">
        <v>5172</v>
      </c>
      <c r="G5141" s="14" t="s">
        <v>5173</v>
      </c>
      <c r="H5141" s="15">
        <v>2012</v>
      </c>
      <c r="I5141" s="15">
        <v>1</v>
      </c>
      <c r="J5141" s="15">
        <v>0</v>
      </c>
      <c r="K5141" s="15">
        <v>0</v>
      </c>
      <c r="L5141" s="16" t="s">
        <v>5166</v>
      </c>
      <c r="M5141" s="16"/>
      <c r="N5141" s="16" t="s">
        <v>2570</v>
      </c>
      <c r="O5141" s="17">
        <v>1460</v>
      </c>
      <c r="P5141" s="17">
        <v>0</v>
      </c>
      <c r="Q5141" s="17">
        <v>0</v>
      </c>
      <c r="R5141" s="18" t="s">
        <v>33</v>
      </c>
      <c r="S5141" s="19">
        <v>60</v>
      </c>
      <c r="T5141" s="19">
        <v>110</v>
      </c>
      <c r="U5141" s="19">
        <v>10</v>
      </c>
      <c r="V5141" s="19">
        <v>0</v>
      </c>
      <c r="W5141" s="20">
        <v>1.1000000000000001</v>
      </c>
      <c r="X5141" s="21">
        <v>1606.0000000000002</v>
      </c>
      <c r="Y5141" s="22" t="s">
        <v>33</v>
      </c>
      <c r="Z5141" s="23" t="s">
        <v>62</v>
      </c>
      <c r="AA5141" s="24" t="s">
        <v>67</v>
      </c>
      <c r="AB5141" s="14" t="s">
        <v>67</v>
      </c>
      <c r="AC5141" s="14" t="s">
        <v>67</v>
      </c>
      <c r="AD5141" s="25"/>
      <c r="AE5141" s="26"/>
      <c r="AF5141" s="27"/>
    </row>
    <row r="5142" spans="1:32" s="162" customFormat="1" ht="16.5" customHeight="1">
      <c r="A5142" s="13" t="s">
        <v>4804</v>
      </c>
      <c r="B5142" s="13"/>
      <c r="C5142" s="189"/>
      <c r="D5142" s="13"/>
      <c r="E5142" s="14" t="s">
        <v>5168</v>
      </c>
      <c r="F5142" s="14" t="s">
        <v>67</v>
      </c>
      <c r="G5142" s="14" t="s">
        <v>67</v>
      </c>
      <c r="H5142" s="15">
        <v>2006</v>
      </c>
      <c r="I5142" s="15">
        <v>1</v>
      </c>
      <c r="J5142" s="15">
        <v>0</v>
      </c>
      <c r="K5142" s="15">
        <v>0</v>
      </c>
      <c r="L5142" s="16" t="s">
        <v>5166</v>
      </c>
      <c r="M5142" s="16"/>
      <c r="N5142" s="16" t="s">
        <v>2570</v>
      </c>
      <c r="O5142" s="17">
        <v>1460</v>
      </c>
      <c r="P5142" s="17">
        <v>0</v>
      </c>
      <c r="Q5142" s="17">
        <v>0</v>
      </c>
      <c r="R5142" s="18" t="s">
        <v>33</v>
      </c>
      <c r="S5142" s="19">
        <v>60</v>
      </c>
      <c r="T5142" s="19">
        <v>110</v>
      </c>
      <c r="U5142" s="19">
        <v>10</v>
      </c>
      <c r="V5142" s="19">
        <v>0</v>
      </c>
      <c r="W5142" s="20">
        <v>1.1000000000000001</v>
      </c>
      <c r="X5142" s="21">
        <v>1606.0000000000002</v>
      </c>
      <c r="Y5142" s="22" t="s">
        <v>33</v>
      </c>
      <c r="Z5142" s="23" t="s">
        <v>62</v>
      </c>
      <c r="AA5142" s="24" t="s">
        <v>67</v>
      </c>
      <c r="AB5142" s="14" t="s">
        <v>67</v>
      </c>
      <c r="AC5142" s="14" t="s">
        <v>67</v>
      </c>
      <c r="AD5142" s="25"/>
      <c r="AE5142" s="26"/>
      <c r="AF5142" s="27"/>
    </row>
    <row r="5143" spans="1:32" s="162" customFormat="1" ht="16.5" customHeight="1">
      <c r="A5143" s="13" t="s">
        <v>4804</v>
      </c>
      <c r="B5143" s="13"/>
      <c r="C5143" s="189"/>
      <c r="D5143" s="13"/>
      <c r="E5143" s="14" t="s">
        <v>5174</v>
      </c>
      <c r="F5143" s="14" t="s">
        <v>5175</v>
      </c>
      <c r="G5143" s="14" t="s">
        <v>5176</v>
      </c>
      <c r="H5143" s="15">
        <v>2012</v>
      </c>
      <c r="I5143" s="15">
        <v>1</v>
      </c>
      <c r="J5143" s="15">
        <v>0</v>
      </c>
      <c r="K5143" s="15">
        <v>0</v>
      </c>
      <c r="L5143" s="16" t="s">
        <v>5166</v>
      </c>
      <c r="M5143" s="16"/>
      <c r="N5143" s="16" t="s">
        <v>2570</v>
      </c>
      <c r="O5143" s="17">
        <v>1460</v>
      </c>
      <c r="P5143" s="17">
        <v>0</v>
      </c>
      <c r="Q5143" s="17">
        <v>0</v>
      </c>
      <c r="R5143" s="18" t="s">
        <v>33</v>
      </c>
      <c r="S5143" s="19">
        <v>60</v>
      </c>
      <c r="T5143" s="19">
        <v>110</v>
      </c>
      <c r="U5143" s="19">
        <v>10</v>
      </c>
      <c r="V5143" s="19">
        <v>0</v>
      </c>
      <c r="W5143" s="20">
        <v>1.1000000000000001</v>
      </c>
      <c r="X5143" s="21">
        <v>1606.0000000000002</v>
      </c>
      <c r="Y5143" s="22" t="s">
        <v>33</v>
      </c>
      <c r="Z5143" s="23" t="s">
        <v>62</v>
      </c>
      <c r="AA5143" s="24" t="s">
        <v>67</v>
      </c>
      <c r="AB5143" s="14" t="s">
        <v>67</v>
      </c>
      <c r="AC5143" s="14" t="s">
        <v>67</v>
      </c>
      <c r="AD5143" s="25"/>
      <c r="AE5143" s="26"/>
      <c r="AF5143" s="27"/>
    </row>
    <row r="5144" spans="1:32" s="162" customFormat="1" ht="16.5" customHeight="1">
      <c r="A5144" s="13" t="s">
        <v>4804</v>
      </c>
      <c r="B5144" s="13"/>
      <c r="C5144" s="189"/>
      <c r="D5144" s="13"/>
      <c r="E5144" s="14" t="s">
        <v>5169</v>
      </c>
      <c r="F5144" s="14" t="s">
        <v>67</v>
      </c>
      <c r="G5144" s="14" t="s">
        <v>67</v>
      </c>
      <c r="H5144" s="15">
        <v>2007</v>
      </c>
      <c r="I5144" s="15">
        <v>1</v>
      </c>
      <c r="J5144" s="15">
        <v>0</v>
      </c>
      <c r="K5144" s="15">
        <v>0</v>
      </c>
      <c r="L5144" s="16" t="s">
        <v>5166</v>
      </c>
      <c r="M5144" s="16"/>
      <c r="N5144" s="16" t="s">
        <v>2570</v>
      </c>
      <c r="O5144" s="17">
        <v>1460</v>
      </c>
      <c r="P5144" s="17">
        <v>0</v>
      </c>
      <c r="Q5144" s="17">
        <v>0</v>
      </c>
      <c r="R5144" s="18" t="s">
        <v>33</v>
      </c>
      <c r="S5144" s="19">
        <v>60</v>
      </c>
      <c r="T5144" s="19">
        <v>110</v>
      </c>
      <c r="U5144" s="19">
        <v>10</v>
      </c>
      <c r="V5144" s="19">
        <v>0</v>
      </c>
      <c r="W5144" s="20">
        <v>1.1000000000000001</v>
      </c>
      <c r="X5144" s="21">
        <v>1606.0000000000002</v>
      </c>
      <c r="Y5144" s="22" t="s">
        <v>33</v>
      </c>
      <c r="Z5144" s="23" t="s">
        <v>62</v>
      </c>
      <c r="AA5144" s="24" t="s">
        <v>67</v>
      </c>
      <c r="AB5144" s="14" t="s">
        <v>67</v>
      </c>
      <c r="AC5144" s="14" t="s">
        <v>67</v>
      </c>
      <c r="AD5144" s="25"/>
      <c r="AE5144" s="26"/>
      <c r="AF5144" s="27"/>
    </row>
    <row r="5145" spans="1:32" s="162" customFormat="1" ht="16.5" customHeight="1">
      <c r="A5145" s="13" t="s">
        <v>4804</v>
      </c>
      <c r="B5145" s="13"/>
      <c r="C5145" s="189"/>
      <c r="D5145" s="13"/>
      <c r="E5145" s="14" t="s">
        <v>5170</v>
      </c>
      <c r="F5145" s="14" t="s">
        <v>67</v>
      </c>
      <c r="G5145" s="14" t="s">
        <v>67</v>
      </c>
      <c r="H5145" s="15">
        <v>2008</v>
      </c>
      <c r="I5145" s="15">
        <v>1</v>
      </c>
      <c r="J5145" s="15">
        <v>0</v>
      </c>
      <c r="K5145" s="15">
        <v>0</v>
      </c>
      <c r="L5145" s="16" t="s">
        <v>5166</v>
      </c>
      <c r="M5145" s="16"/>
      <c r="N5145" s="16" t="s">
        <v>2570</v>
      </c>
      <c r="O5145" s="17">
        <v>1460</v>
      </c>
      <c r="P5145" s="17">
        <v>0</v>
      </c>
      <c r="Q5145" s="17">
        <v>0</v>
      </c>
      <c r="R5145" s="18" t="s">
        <v>33</v>
      </c>
      <c r="S5145" s="19">
        <v>60</v>
      </c>
      <c r="T5145" s="19">
        <v>110</v>
      </c>
      <c r="U5145" s="19">
        <v>10</v>
      </c>
      <c r="V5145" s="19">
        <v>0</v>
      </c>
      <c r="W5145" s="20">
        <v>1.1000000000000001</v>
      </c>
      <c r="X5145" s="21">
        <v>1606.0000000000002</v>
      </c>
      <c r="Y5145" s="22" t="s">
        <v>33</v>
      </c>
      <c r="Z5145" s="23" t="s">
        <v>62</v>
      </c>
      <c r="AA5145" s="24" t="s">
        <v>67</v>
      </c>
      <c r="AB5145" s="14" t="s">
        <v>67</v>
      </c>
      <c r="AC5145" s="14" t="s">
        <v>67</v>
      </c>
      <c r="AD5145" s="25"/>
      <c r="AE5145" s="26"/>
      <c r="AF5145" s="27"/>
    </row>
    <row r="5146" spans="1:32" s="162" customFormat="1" ht="16.5" customHeight="1">
      <c r="A5146" s="13" t="s">
        <v>4804</v>
      </c>
      <c r="B5146" s="13"/>
      <c r="C5146" s="189"/>
      <c r="D5146" s="13"/>
      <c r="E5146" s="14" t="s">
        <v>5024</v>
      </c>
      <c r="F5146" s="14" t="s">
        <v>67</v>
      </c>
      <c r="G5146" s="14" t="s">
        <v>67</v>
      </c>
      <c r="H5146" s="15">
        <v>2000</v>
      </c>
      <c r="I5146" s="15">
        <v>1</v>
      </c>
      <c r="J5146" s="15">
        <v>0</v>
      </c>
      <c r="K5146" s="15">
        <v>0</v>
      </c>
      <c r="L5146" s="16" t="s">
        <v>5105</v>
      </c>
      <c r="M5146" s="16"/>
      <c r="N5146" s="16" t="s">
        <v>2570</v>
      </c>
      <c r="O5146" s="17">
        <v>2628</v>
      </c>
      <c r="P5146" s="17">
        <v>6132</v>
      </c>
      <c r="Q5146" s="17">
        <v>5</v>
      </c>
      <c r="R5146" s="18" t="s">
        <v>33</v>
      </c>
      <c r="S5146" s="19">
        <v>60</v>
      </c>
      <c r="T5146" s="19">
        <v>110</v>
      </c>
      <c r="U5146" s="19">
        <v>5</v>
      </c>
      <c r="V5146" s="19">
        <v>0</v>
      </c>
      <c r="W5146" s="20">
        <v>0.55000000000000004</v>
      </c>
      <c r="X5146" s="21">
        <v>1614.0300000000002</v>
      </c>
      <c r="Y5146" s="22" t="s">
        <v>33</v>
      </c>
      <c r="Z5146" s="23" t="s">
        <v>9063</v>
      </c>
      <c r="AA5146" s="24" t="s">
        <v>67</v>
      </c>
      <c r="AB5146" s="14" t="s">
        <v>67</v>
      </c>
      <c r="AC5146" s="14" t="s">
        <v>67</v>
      </c>
      <c r="AD5146" s="25"/>
      <c r="AE5146" s="26"/>
      <c r="AF5146" s="27"/>
    </row>
    <row r="5147" spans="1:32" s="162" customFormat="1" ht="16.5" customHeight="1">
      <c r="A5147" s="13" t="s">
        <v>4804</v>
      </c>
      <c r="B5147" s="13"/>
      <c r="C5147" s="189"/>
      <c r="D5147" s="13"/>
      <c r="E5147" s="14" t="s">
        <v>5015</v>
      </c>
      <c r="F5147" s="14" t="s">
        <v>67</v>
      </c>
      <c r="G5147" s="14" t="s">
        <v>67</v>
      </c>
      <c r="H5147" s="15">
        <v>2003</v>
      </c>
      <c r="I5147" s="15">
        <v>1</v>
      </c>
      <c r="J5147" s="15">
        <v>0</v>
      </c>
      <c r="K5147" s="15">
        <v>0</v>
      </c>
      <c r="L5147" s="16" t="s">
        <v>5012</v>
      </c>
      <c r="M5147" s="16"/>
      <c r="N5147" s="16" t="s">
        <v>2570</v>
      </c>
      <c r="O5147" s="17">
        <v>1095</v>
      </c>
      <c r="P5147" s="17">
        <v>0</v>
      </c>
      <c r="Q5147" s="17">
        <v>0</v>
      </c>
      <c r="R5147" s="18" t="s">
        <v>33</v>
      </c>
      <c r="S5147" s="19">
        <v>60</v>
      </c>
      <c r="T5147" s="19">
        <v>110</v>
      </c>
      <c r="U5147" s="19">
        <v>13.636363636363637</v>
      </c>
      <c r="V5147" s="19">
        <v>0</v>
      </c>
      <c r="W5147" s="20">
        <v>1.5</v>
      </c>
      <c r="X5147" s="21">
        <v>1642.5</v>
      </c>
      <c r="Y5147" s="22" t="s">
        <v>33</v>
      </c>
      <c r="Z5147" s="23" t="s">
        <v>62</v>
      </c>
      <c r="AA5147" s="24" t="s">
        <v>67</v>
      </c>
      <c r="AB5147" s="14" t="s">
        <v>67</v>
      </c>
      <c r="AC5147" s="14" t="s">
        <v>67</v>
      </c>
      <c r="AD5147" s="25"/>
      <c r="AE5147" s="26"/>
      <c r="AF5147" s="27"/>
    </row>
    <row r="5148" spans="1:32" s="162" customFormat="1" ht="16.5" customHeight="1">
      <c r="A5148" s="13" t="s">
        <v>4804</v>
      </c>
      <c r="B5148" s="13"/>
      <c r="C5148" s="189"/>
      <c r="D5148" s="13"/>
      <c r="E5148" s="14" t="s">
        <v>4057</v>
      </c>
      <c r="F5148" s="14" t="s">
        <v>67</v>
      </c>
      <c r="G5148" s="14" t="s">
        <v>67</v>
      </c>
      <c r="H5148" s="15">
        <v>2002</v>
      </c>
      <c r="I5148" s="15">
        <v>1</v>
      </c>
      <c r="J5148" s="15">
        <v>0</v>
      </c>
      <c r="K5148" s="15">
        <v>0</v>
      </c>
      <c r="L5148" s="16" t="s">
        <v>5252</v>
      </c>
      <c r="M5148" s="16"/>
      <c r="N5148" s="16" t="s">
        <v>2570</v>
      </c>
      <c r="O5148" s="17">
        <v>3024</v>
      </c>
      <c r="P5148" s="17">
        <v>0</v>
      </c>
      <c r="Q5148" s="17">
        <v>0</v>
      </c>
      <c r="R5148" s="18" t="s">
        <v>33</v>
      </c>
      <c r="S5148" s="19">
        <v>60</v>
      </c>
      <c r="T5148" s="19">
        <v>110</v>
      </c>
      <c r="U5148" s="19">
        <v>5</v>
      </c>
      <c r="V5148" s="19">
        <v>0</v>
      </c>
      <c r="W5148" s="20">
        <v>0.55000000000000004</v>
      </c>
      <c r="X5148" s="21">
        <v>1663.2</v>
      </c>
      <c r="Y5148" s="22" t="s">
        <v>33</v>
      </c>
      <c r="Z5148" s="23" t="s">
        <v>62</v>
      </c>
      <c r="AA5148" s="24" t="s">
        <v>67</v>
      </c>
      <c r="AB5148" s="14" t="s">
        <v>67</v>
      </c>
      <c r="AC5148" s="14" t="s">
        <v>67</v>
      </c>
      <c r="AD5148" s="25"/>
      <c r="AE5148" s="26"/>
      <c r="AF5148" s="27"/>
    </row>
    <row r="5149" spans="1:32" s="162" customFormat="1" ht="16.5" customHeight="1">
      <c r="A5149" s="13" t="s">
        <v>4804</v>
      </c>
      <c r="B5149" s="13"/>
      <c r="C5149" s="189"/>
      <c r="D5149" s="13"/>
      <c r="E5149" s="14" t="s">
        <v>3842</v>
      </c>
      <c r="F5149" s="14" t="s">
        <v>34</v>
      </c>
      <c r="G5149" s="14" t="s">
        <v>4529</v>
      </c>
      <c r="H5149" s="15">
        <v>2018</v>
      </c>
      <c r="I5149" s="15">
        <v>1</v>
      </c>
      <c r="J5149" s="15">
        <v>0</v>
      </c>
      <c r="K5149" s="15">
        <v>0</v>
      </c>
      <c r="L5149" s="16" t="s">
        <v>5076</v>
      </c>
      <c r="M5149" s="16"/>
      <c r="N5149" s="16" t="s">
        <v>2570</v>
      </c>
      <c r="O5149" s="17">
        <v>1600</v>
      </c>
      <c r="P5149" s="17">
        <v>0</v>
      </c>
      <c r="Q5149" s="17">
        <v>0</v>
      </c>
      <c r="R5149" s="18" t="s">
        <v>33</v>
      </c>
      <c r="S5149" s="19">
        <v>60</v>
      </c>
      <c r="T5149" s="19">
        <v>220</v>
      </c>
      <c r="U5149" s="19">
        <v>4.9909090909090912</v>
      </c>
      <c r="V5149" s="19">
        <v>0</v>
      </c>
      <c r="W5149" s="20">
        <v>1.0980000000000001</v>
      </c>
      <c r="X5149" s="21">
        <v>1756.8000000000002</v>
      </c>
      <c r="Y5149" s="22" t="s">
        <v>33</v>
      </c>
      <c r="Z5149" s="23" t="s">
        <v>62</v>
      </c>
      <c r="AA5149" s="24" t="s">
        <v>67</v>
      </c>
      <c r="AB5149" s="14" t="s">
        <v>67</v>
      </c>
      <c r="AC5149" s="14" t="s">
        <v>67</v>
      </c>
      <c r="AD5149" s="25"/>
      <c r="AE5149" s="26"/>
      <c r="AF5149" s="27"/>
    </row>
    <row r="5150" spans="1:32" s="162" customFormat="1" ht="16.5" customHeight="1">
      <c r="A5150" s="13" t="s">
        <v>4804</v>
      </c>
      <c r="B5150" s="13"/>
      <c r="C5150" s="189"/>
      <c r="D5150" s="13"/>
      <c r="E5150" s="14" t="s">
        <v>3842</v>
      </c>
      <c r="F5150" s="14" t="s">
        <v>34</v>
      </c>
      <c r="G5150" s="14" t="s">
        <v>4529</v>
      </c>
      <c r="H5150" s="15">
        <v>2018</v>
      </c>
      <c r="I5150" s="15">
        <v>1</v>
      </c>
      <c r="J5150" s="15">
        <v>0</v>
      </c>
      <c r="K5150" s="15">
        <v>0</v>
      </c>
      <c r="L5150" s="16" t="s">
        <v>5108</v>
      </c>
      <c r="M5150" s="16"/>
      <c r="N5150" s="16" t="s">
        <v>2570</v>
      </c>
      <c r="O5150" s="17">
        <v>1600</v>
      </c>
      <c r="P5150" s="17">
        <v>0</v>
      </c>
      <c r="Q5150" s="17">
        <v>0</v>
      </c>
      <c r="R5150" s="18" t="s">
        <v>33</v>
      </c>
      <c r="S5150" s="19">
        <v>60</v>
      </c>
      <c r="T5150" s="19">
        <v>220</v>
      </c>
      <c r="U5150" s="19">
        <v>4.9909090909090912</v>
      </c>
      <c r="V5150" s="19">
        <v>0</v>
      </c>
      <c r="W5150" s="20">
        <v>1.0980000000000001</v>
      </c>
      <c r="X5150" s="21">
        <v>1756.8000000000002</v>
      </c>
      <c r="Y5150" s="22" t="s">
        <v>33</v>
      </c>
      <c r="Z5150" s="23" t="s">
        <v>62</v>
      </c>
      <c r="AA5150" s="24" t="s">
        <v>67</v>
      </c>
      <c r="AB5150" s="14" t="s">
        <v>67</v>
      </c>
      <c r="AC5150" s="14" t="s">
        <v>67</v>
      </c>
      <c r="AD5150" s="25"/>
      <c r="AE5150" s="26"/>
      <c r="AF5150" s="27"/>
    </row>
    <row r="5151" spans="1:32" s="162" customFormat="1" ht="16.5" customHeight="1">
      <c r="A5151" s="13" t="s">
        <v>4804</v>
      </c>
      <c r="B5151" s="13"/>
      <c r="C5151" s="189"/>
      <c r="D5151" s="13"/>
      <c r="E5151" s="14" t="s">
        <v>3842</v>
      </c>
      <c r="F5151" s="14" t="s">
        <v>34</v>
      </c>
      <c r="G5151" s="14" t="s">
        <v>4529</v>
      </c>
      <c r="H5151" s="15">
        <v>2018</v>
      </c>
      <c r="I5151" s="15">
        <v>1</v>
      </c>
      <c r="J5151" s="15">
        <v>0</v>
      </c>
      <c r="K5151" s="15">
        <v>0</v>
      </c>
      <c r="L5151" s="16" t="s">
        <v>5112</v>
      </c>
      <c r="M5151" s="16"/>
      <c r="N5151" s="16" t="s">
        <v>2570</v>
      </c>
      <c r="O5151" s="17">
        <v>1600</v>
      </c>
      <c r="P5151" s="17">
        <v>0</v>
      </c>
      <c r="Q5151" s="17">
        <v>0</v>
      </c>
      <c r="R5151" s="18" t="s">
        <v>33</v>
      </c>
      <c r="S5151" s="19">
        <v>60</v>
      </c>
      <c r="T5151" s="19">
        <v>220</v>
      </c>
      <c r="U5151" s="19">
        <v>4.9909090909090912</v>
      </c>
      <c r="V5151" s="19">
        <v>0</v>
      </c>
      <c r="W5151" s="20">
        <v>1.0980000000000001</v>
      </c>
      <c r="X5151" s="21">
        <v>1756.8000000000002</v>
      </c>
      <c r="Y5151" s="22" t="s">
        <v>33</v>
      </c>
      <c r="Z5151" s="23" t="s">
        <v>62</v>
      </c>
      <c r="AA5151" s="24" t="s">
        <v>67</v>
      </c>
      <c r="AB5151" s="14" t="s">
        <v>67</v>
      </c>
      <c r="AC5151" s="14" t="s">
        <v>67</v>
      </c>
      <c r="AD5151" s="25"/>
      <c r="AE5151" s="26"/>
      <c r="AF5151" s="27"/>
    </row>
    <row r="5152" spans="1:32" s="162" customFormat="1" ht="16.5" customHeight="1">
      <c r="A5152" s="13" t="s">
        <v>4804</v>
      </c>
      <c r="B5152" s="13"/>
      <c r="C5152" s="189"/>
      <c r="D5152" s="13"/>
      <c r="E5152" s="14" t="s">
        <v>3842</v>
      </c>
      <c r="F5152" s="14" t="s">
        <v>34</v>
      </c>
      <c r="G5152" s="14" t="s">
        <v>4529</v>
      </c>
      <c r="H5152" s="15">
        <v>2018</v>
      </c>
      <c r="I5152" s="15">
        <v>1</v>
      </c>
      <c r="J5152" s="15">
        <v>0</v>
      </c>
      <c r="K5152" s="15">
        <v>0</v>
      </c>
      <c r="L5152" s="16" t="s">
        <v>5113</v>
      </c>
      <c r="M5152" s="16"/>
      <c r="N5152" s="16" t="s">
        <v>2570</v>
      </c>
      <c r="O5152" s="17">
        <v>1600</v>
      </c>
      <c r="P5152" s="17">
        <v>0</v>
      </c>
      <c r="Q5152" s="17">
        <v>0</v>
      </c>
      <c r="R5152" s="18" t="s">
        <v>33</v>
      </c>
      <c r="S5152" s="19">
        <v>60</v>
      </c>
      <c r="T5152" s="19">
        <v>220</v>
      </c>
      <c r="U5152" s="19">
        <v>4.9909090909090912</v>
      </c>
      <c r="V5152" s="19">
        <v>0</v>
      </c>
      <c r="W5152" s="20">
        <v>1.0980000000000001</v>
      </c>
      <c r="X5152" s="21">
        <v>1756.8000000000002</v>
      </c>
      <c r="Y5152" s="22" t="s">
        <v>33</v>
      </c>
      <c r="Z5152" s="23" t="s">
        <v>62</v>
      </c>
      <c r="AA5152" s="24" t="s">
        <v>67</v>
      </c>
      <c r="AB5152" s="14" t="s">
        <v>67</v>
      </c>
      <c r="AC5152" s="14" t="s">
        <v>67</v>
      </c>
      <c r="AD5152" s="25"/>
      <c r="AE5152" s="26"/>
      <c r="AF5152" s="27"/>
    </row>
    <row r="5153" spans="1:32" s="162" customFormat="1" ht="16.5" customHeight="1">
      <c r="A5153" s="13" t="s">
        <v>4804</v>
      </c>
      <c r="B5153" s="13"/>
      <c r="C5153" s="189"/>
      <c r="D5153" s="13"/>
      <c r="E5153" s="14" t="s">
        <v>3842</v>
      </c>
      <c r="F5153" s="14" t="s">
        <v>34</v>
      </c>
      <c r="G5153" s="14" t="s">
        <v>4529</v>
      </c>
      <c r="H5153" s="15">
        <v>2018</v>
      </c>
      <c r="I5153" s="15">
        <v>1</v>
      </c>
      <c r="J5153" s="15">
        <v>0</v>
      </c>
      <c r="K5153" s="15">
        <v>0</v>
      </c>
      <c r="L5153" s="16" t="s">
        <v>5122</v>
      </c>
      <c r="M5153" s="16"/>
      <c r="N5153" s="16" t="s">
        <v>2570</v>
      </c>
      <c r="O5153" s="17">
        <v>1600</v>
      </c>
      <c r="P5153" s="17">
        <v>0</v>
      </c>
      <c r="Q5153" s="17">
        <v>0</v>
      </c>
      <c r="R5153" s="18" t="s">
        <v>33</v>
      </c>
      <c r="S5153" s="19">
        <v>60</v>
      </c>
      <c r="T5153" s="19">
        <v>220</v>
      </c>
      <c r="U5153" s="19">
        <v>4.9909090909090912</v>
      </c>
      <c r="V5153" s="19">
        <v>0</v>
      </c>
      <c r="W5153" s="20">
        <v>1.0980000000000001</v>
      </c>
      <c r="X5153" s="21">
        <v>1756.8000000000002</v>
      </c>
      <c r="Y5153" s="22" t="s">
        <v>33</v>
      </c>
      <c r="Z5153" s="23" t="s">
        <v>62</v>
      </c>
      <c r="AA5153" s="24" t="s">
        <v>67</v>
      </c>
      <c r="AB5153" s="14" t="s">
        <v>67</v>
      </c>
      <c r="AC5153" s="14" t="s">
        <v>67</v>
      </c>
      <c r="AD5153" s="25"/>
      <c r="AE5153" s="26"/>
      <c r="AF5153" s="27"/>
    </row>
    <row r="5154" spans="1:32" s="162" customFormat="1" ht="16.5" customHeight="1">
      <c r="A5154" s="13" t="s">
        <v>4804</v>
      </c>
      <c r="B5154" s="13"/>
      <c r="C5154" s="189"/>
      <c r="D5154" s="13"/>
      <c r="E5154" s="14" t="s">
        <v>3842</v>
      </c>
      <c r="F5154" s="14" t="s">
        <v>34</v>
      </c>
      <c r="G5154" s="14" t="s">
        <v>4529</v>
      </c>
      <c r="H5154" s="15">
        <v>2018</v>
      </c>
      <c r="I5154" s="15">
        <v>1</v>
      </c>
      <c r="J5154" s="15">
        <v>0</v>
      </c>
      <c r="K5154" s="15">
        <v>0</v>
      </c>
      <c r="L5154" s="16" t="s">
        <v>2716</v>
      </c>
      <c r="M5154" s="16"/>
      <c r="N5154" s="16" t="s">
        <v>2570</v>
      </c>
      <c r="O5154" s="17">
        <v>1600</v>
      </c>
      <c r="P5154" s="17">
        <v>0</v>
      </c>
      <c r="Q5154" s="17">
        <v>0</v>
      </c>
      <c r="R5154" s="18" t="s">
        <v>33</v>
      </c>
      <c r="S5154" s="19">
        <v>60</v>
      </c>
      <c r="T5154" s="19">
        <v>220</v>
      </c>
      <c r="U5154" s="19">
        <v>4.9909090909090912</v>
      </c>
      <c r="V5154" s="19">
        <v>0</v>
      </c>
      <c r="W5154" s="20">
        <v>1.0980000000000001</v>
      </c>
      <c r="X5154" s="21">
        <v>1756.8000000000002</v>
      </c>
      <c r="Y5154" s="22" t="s">
        <v>33</v>
      </c>
      <c r="Z5154" s="23" t="s">
        <v>62</v>
      </c>
      <c r="AA5154" s="24" t="s">
        <v>67</v>
      </c>
      <c r="AB5154" s="14" t="s">
        <v>67</v>
      </c>
      <c r="AC5154" s="14" t="s">
        <v>67</v>
      </c>
      <c r="AD5154" s="25"/>
      <c r="AE5154" s="26"/>
      <c r="AF5154" s="27"/>
    </row>
    <row r="5155" spans="1:32" s="162" customFormat="1" ht="16.5" customHeight="1">
      <c r="A5155" s="13" t="s">
        <v>4804</v>
      </c>
      <c r="B5155" s="13"/>
      <c r="C5155" s="189"/>
      <c r="D5155" s="13"/>
      <c r="E5155" s="14" t="s">
        <v>3842</v>
      </c>
      <c r="F5155" s="14" t="s">
        <v>34</v>
      </c>
      <c r="G5155" s="14" t="s">
        <v>4529</v>
      </c>
      <c r="H5155" s="15">
        <v>2018</v>
      </c>
      <c r="I5155" s="15">
        <v>1</v>
      </c>
      <c r="J5155" s="15">
        <v>0</v>
      </c>
      <c r="K5155" s="15">
        <v>0</v>
      </c>
      <c r="L5155" s="16" t="s">
        <v>5157</v>
      </c>
      <c r="M5155" s="16"/>
      <c r="N5155" s="16" t="s">
        <v>2570</v>
      </c>
      <c r="O5155" s="17">
        <v>1600</v>
      </c>
      <c r="P5155" s="17">
        <v>0</v>
      </c>
      <c r="Q5155" s="17">
        <v>0</v>
      </c>
      <c r="R5155" s="18" t="s">
        <v>33</v>
      </c>
      <c r="S5155" s="19">
        <v>60</v>
      </c>
      <c r="T5155" s="19">
        <v>220</v>
      </c>
      <c r="U5155" s="19">
        <v>4.9909090909090912</v>
      </c>
      <c r="V5155" s="19">
        <v>0</v>
      </c>
      <c r="W5155" s="20">
        <v>1.0980000000000001</v>
      </c>
      <c r="X5155" s="21">
        <v>1756.8000000000002</v>
      </c>
      <c r="Y5155" s="22" t="s">
        <v>33</v>
      </c>
      <c r="Z5155" s="23" t="s">
        <v>62</v>
      </c>
      <c r="AA5155" s="24" t="s">
        <v>67</v>
      </c>
      <c r="AB5155" s="14" t="s">
        <v>67</v>
      </c>
      <c r="AC5155" s="14" t="s">
        <v>67</v>
      </c>
      <c r="AD5155" s="25"/>
      <c r="AE5155" s="26"/>
      <c r="AF5155" s="27"/>
    </row>
    <row r="5156" spans="1:32" s="162" customFormat="1" ht="16.5" customHeight="1">
      <c r="A5156" s="13" t="s">
        <v>4804</v>
      </c>
      <c r="B5156" s="13"/>
      <c r="C5156" s="189"/>
      <c r="D5156" s="13"/>
      <c r="E5156" s="14" t="s">
        <v>3842</v>
      </c>
      <c r="F5156" s="14" t="s">
        <v>34</v>
      </c>
      <c r="G5156" s="14" t="s">
        <v>4529</v>
      </c>
      <c r="H5156" s="15">
        <v>2018</v>
      </c>
      <c r="I5156" s="15">
        <v>1</v>
      </c>
      <c r="J5156" s="15">
        <v>0</v>
      </c>
      <c r="K5156" s="15">
        <v>0</v>
      </c>
      <c r="L5156" s="16" t="s">
        <v>5192</v>
      </c>
      <c r="M5156" s="16"/>
      <c r="N5156" s="16" t="s">
        <v>2570</v>
      </c>
      <c r="O5156" s="17">
        <v>1600</v>
      </c>
      <c r="P5156" s="17">
        <v>0</v>
      </c>
      <c r="Q5156" s="17">
        <v>0</v>
      </c>
      <c r="R5156" s="18" t="s">
        <v>33</v>
      </c>
      <c r="S5156" s="19">
        <v>60</v>
      </c>
      <c r="T5156" s="19">
        <v>220</v>
      </c>
      <c r="U5156" s="19">
        <v>4.9909090909090912</v>
      </c>
      <c r="V5156" s="19">
        <v>0</v>
      </c>
      <c r="W5156" s="20">
        <v>1.0980000000000001</v>
      </c>
      <c r="X5156" s="21">
        <v>1756.8000000000002</v>
      </c>
      <c r="Y5156" s="22" t="s">
        <v>33</v>
      </c>
      <c r="Z5156" s="23" t="s">
        <v>62</v>
      </c>
      <c r="AA5156" s="24" t="s">
        <v>67</v>
      </c>
      <c r="AB5156" s="14" t="s">
        <v>67</v>
      </c>
      <c r="AC5156" s="14" t="s">
        <v>67</v>
      </c>
      <c r="AD5156" s="25"/>
      <c r="AE5156" s="26"/>
      <c r="AF5156" s="27"/>
    </row>
    <row r="5157" spans="1:32" s="162" customFormat="1" ht="16.5" customHeight="1">
      <c r="A5157" s="13" t="s">
        <v>4804</v>
      </c>
      <c r="B5157" s="13"/>
      <c r="C5157" s="189"/>
      <c r="D5157" s="13"/>
      <c r="E5157" s="14" t="s">
        <v>5193</v>
      </c>
      <c r="F5157" s="14" t="s">
        <v>67</v>
      </c>
      <c r="G5157" s="14" t="s">
        <v>67</v>
      </c>
      <c r="H5157" s="15">
        <v>2002</v>
      </c>
      <c r="I5157" s="15">
        <v>1</v>
      </c>
      <c r="J5157" s="15">
        <v>0</v>
      </c>
      <c r="K5157" s="15">
        <v>0</v>
      </c>
      <c r="L5157" s="16" t="s">
        <v>5192</v>
      </c>
      <c r="M5157" s="16"/>
      <c r="N5157" s="16" t="s">
        <v>2570</v>
      </c>
      <c r="O5157" s="17">
        <v>2000</v>
      </c>
      <c r="P5157" s="17">
        <v>0</v>
      </c>
      <c r="Q5157" s="17">
        <v>0</v>
      </c>
      <c r="R5157" s="18" t="s">
        <v>33</v>
      </c>
      <c r="S5157" s="19">
        <v>60</v>
      </c>
      <c r="T5157" s="19">
        <v>110</v>
      </c>
      <c r="U5157" s="19">
        <v>8</v>
      </c>
      <c r="V5157" s="19">
        <v>0</v>
      </c>
      <c r="W5157" s="20">
        <v>0.88</v>
      </c>
      <c r="X5157" s="21">
        <v>1760</v>
      </c>
      <c r="Y5157" s="22" t="s">
        <v>33</v>
      </c>
      <c r="Z5157" s="23" t="s">
        <v>62</v>
      </c>
      <c r="AA5157" s="24" t="s">
        <v>67</v>
      </c>
      <c r="AB5157" s="14" t="s">
        <v>67</v>
      </c>
      <c r="AC5157" s="14" t="s">
        <v>67</v>
      </c>
      <c r="AD5157" s="25"/>
      <c r="AE5157" s="26"/>
      <c r="AF5157" s="27"/>
    </row>
    <row r="5158" spans="1:32" s="162" customFormat="1" ht="16.5" customHeight="1">
      <c r="A5158" s="13" t="s">
        <v>4804</v>
      </c>
      <c r="B5158" s="13"/>
      <c r="C5158" s="189"/>
      <c r="D5158" s="13"/>
      <c r="E5158" s="14" t="s">
        <v>9042</v>
      </c>
      <c r="F5158" s="14" t="s">
        <v>67</v>
      </c>
      <c r="G5158" s="14" t="s">
        <v>67</v>
      </c>
      <c r="H5158" s="15">
        <v>2004</v>
      </c>
      <c r="I5158" s="15">
        <v>1</v>
      </c>
      <c r="J5158" s="15">
        <v>0</v>
      </c>
      <c r="K5158" s="15">
        <v>0</v>
      </c>
      <c r="L5158" s="16" t="s">
        <v>5105</v>
      </c>
      <c r="M5158" s="16"/>
      <c r="N5158" s="16" t="s">
        <v>2570</v>
      </c>
      <c r="O5158" s="17">
        <v>720</v>
      </c>
      <c r="P5158" s="17">
        <v>0</v>
      </c>
      <c r="Q5158" s="17">
        <v>0</v>
      </c>
      <c r="R5158" s="18" t="s">
        <v>33</v>
      </c>
      <c r="S5158" s="19">
        <v>60</v>
      </c>
      <c r="T5158" s="19">
        <v>220</v>
      </c>
      <c r="U5158" s="19">
        <v>12</v>
      </c>
      <c r="V5158" s="19">
        <v>0</v>
      </c>
      <c r="W5158" s="20">
        <v>2.64</v>
      </c>
      <c r="X5158" s="21">
        <v>1900.8000000000002</v>
      </c>
      <c r="Y5158" s="22" t="s">
        <v>33</v>
      </c>
      <c r="Z5158" s="23" t="s">
        <v>62</v>
      </c>
      <c r="AA5158" s="24" t="s">
        <v>67</v>
      </c>
      <c r="AB5158" s="14" t="s">
        <v>67</v>
      </c>
      <c r="AC5158" s="14" t="s">
        <v>67</v>
      </c>
      <c r="AD5158" s="25"/>
      <c r="AE5158" s="26"/>
      <c r="AF5158" s="27"/>
    </row>
    <row r="5159" spans="1:32" s="162" customFormat="1" ht="16.5" customHeight="1">
      <c r="A5159" s="13" t="s">
        <v>4804</v>
      </c>
      <c r="B5159" s="13"/>
      <c r="C5159" s="189"/>
      <c r="D5159" s="13"/>
      <c r="E5159" s="14" t="s">
        <v>5030</v>
      </c>
      <c r="F5159" s="14" t="s">
        <v>5031</v>
      </c>
      <c r="G5159" s="14" t="s">
        <v>5032</v>
      </c>
      <c r="H5159" s="15">
        <v>2001</v>
      </c>
      <c r="I5159" s="15">
        <v>1</v>
      </c>
      <c r="J5159" s="15">
        <v>0</v>
      </c>
      <c r="K5159" s="15">
        <v>0</v>
      </c>
      <c r="L5159" s="16" t="s">
        <v>5028</v>
      </c>
      <c r="M5159" s="16"/>
      <c r="N5159" s="16" t="s">
        <v>2570</v>
      </c>
      <c r="O5159" s="17">
        <v>720</v>
      </c>
      <c r="P5159" s="17">
        <v>0</v>
      </c>
      <c r="Q5159" s="17">
        <v>0</v>
      </c>
      <c r="R5159" s="18" t="s">
        <v>33</v>
      </c>
      <c r="S5159" s="19">
        <v>60</v>
      </c>
      <c r="T5159" s="19">
        <v>220</v>
      </c>
      <c r="U5159" s="19">
        <v>12</v>
      </c>
      <c r="V5159" s="19">
        <v>0</v>
      </c>
      <c r="W5159" s="20">
        <v>2.64</v>
      </c>
      <c r="X5159" s="21">
        <v>1900.8000000000002</v>
      </c>
      <c r="Y5159" s="22" t="s">
        <v>33</v>
      </c>
      <c r="Z5159" s="23" t="s">
        <v>62</v>
      </c>
      <c r="AA5159" s="24" t="s">
        <v>67</v>
      </c>
      <c r="AB5159" s="14" t="s">
        <v>67</v>
      </c>
      <c r="AC5159" s="14" t="s">
        <v>67</v>
      </c>
      <c r="AD5159" s="25"/>
      <c r="AE5159" s="26"/>
      <c r="AF5159" s="27"/>
    </row>
    <row r="5160" spans="1:32" s="162" customFormat="1" ht="16.5" customHeight="1">
      <c r="A5160" s="13" t="s">
        <v>4804</v>
      </c>
      <c r="B5160" s="13"/>
      <c r="C5160" s="189"/>
      <c r="D5160" s="13"/>
      <c r="E5160" s="14" t="s">
        <v>5033</v>
      </c>
      <c r="F5160" s="14" t="s">
        <v>67</v>
      </c>
      <c r="G5160" s="14" t="s">
        <v>67</v>
      </c>
      <c r="H5160" s="15">
        <v>2002</v>
      </c>
      <c r="I5160" s="15">
        <v>1</v>
      </c>
      <c r="J5160" s="15">
        <v>0</v>
      </c>
      <c r="K5160" s="15">
        <v>0</v>
      </c>
      <c r="L5160" s="16" t="s">
        <v>5028</v>
      </c>
      <c r="M5160" s="16"/>
      <c r="N5160" s="16" t="s">
        <v>2570</v>
      </c>
      <c r="O5160" s="17">
        <v>720</v>
      </c>
      <c r="P5160" s="17">
        <v>0</v>
      </c>
      <c r="Q5160" s="17">
        <v>0</v>
      </c>
      <c r="R5160" s="18" t="s">
        <v>33</v>
      </c>
      <c r="S5160" s="19">
        <v>60</v>
      </c>
      <c r="T5160" s="19">
        <v>220</v>
      </c>
      <c r="U5160" s="19">
        <v>12</v>
      </c>
      <c r="V5160" s="19">
        <v>0</v>
      </c>
      <c r="W5160" s="20">
        <v>2.64</v>
      </c>
      <c r="X5160" s="21">
        <v>1900.8000000000002</v>
      </c>
      <c r="Y5160" s="22" t="s">
        <v>33</v>
      </c>
      <c r="Z5160" s="23" t="s">
        <v>62</v>
      </c>
      <c r="AA5160" s="24" t="s">
        <v>67</v>
      </c>
      <c r="AB5160" s="14" t="s">
        <v>67</v>
      </c>
      <c r="AC5160" s="14" t="s">
        <v>67</v>
      </c>
      <c r="AD5160" s="25"/>
      <c r="AE5160" s="26"/>
      <c r="AF5160" s="27"/>
    </row>
    <row r="5161" spans="1:32" s="162" customFormat="1" ht="16.5" customHeight="1">
      <c r="A5161" s="13" t="s">
        <v>4804</v>
      </c>
      <c r="B5161" s="13"/>
      <c r="C5161" s="189"/>
      <c r="D5161" s="13"/>
      <c r="E5161" s="14" t="s">
        <v>5037</v>
      </c>
      <c r="F5161" s="14" t="s">
        <v>380</v>
      </c>
      <c r="G5161" s="14" t="s">
        <v>2519</v>
      </c>
      <c r="H5161" s="15">
        <v>2010</v>
      </c>
      <c r="I5161" s="15">
        <v>1</v>
      </c>
      <c r="J5161" s="15">
        <v>0</v>
      </c>
      <c r="K5161" s="15">
        <v>0</v>
      </c>
      <c r="L5161" s="16" t="s">
        <v>5028</v>
      </c>
      <c r="M5161" s="16"/>
      <c r="N5161" s="16" t="s">
        <v>2570</v>
      </c>
      <c r="O5161" s="17">
        <v>720</v>
      </c>
      <c r="P5161" s="17">
        <v>0</v>
      </c>
      <c r="Q5161" s="17">
        <v>0</v>
      </c>
      <c r="R5161" s="18" t="s">
        <v>33</v>
      </c>
      <c r="S5161" s="19">
        <v>60</v>
      </c>
      <c r="T5161" s="19">
        <v>220</v>
      </c>
      <c r="U5161" s="19">
        <v>12</v>
      </c>
      <c r="V5161" s="19">
        <v>0</v>
      </c>
      <c r="W5161" s="20">
        <v>2.64</v>
      </c>
      <c r="X5161" s="21">
        <v>1900.8000000000002</v>
      </c>
      <c r="Y5161" s="22" t="s">
        <v>33</v>
      </c>
      <c r="Z5161" s="23" t="s">
        <v>62</v>
      </c>
      <c r="AA5161" s="24" t="s">
        <v>67</v>
      </c>
      <c r="AB5161" s="14" t="s">
        <v>67</v>
      </c>
      <c r="AC5161" s="14" t="s">
        <v>67</v>
      </c>
      <c r="AD5161" s="25"/>
      <c r="AE5161" s="26"/>
      <c r="AF5161" s="27"/>
    </row>
    <row r="5162" spans="1:32" s="162" customFormat="1" ht="16.5" customHeight="1">
      <c r="A5162" s="13" t="s">
        <v>4804</v>
      </c>
      <c r="B5162" s="13"/>
      <c r="C5162" s="189"/>
      <c r="D5162" s="13"/>
      <c r="E5162" s="14" t="s">
        <v>5038</v>
      </c>
      <c r="F5162" s="14" t="s">
        <v>380</v>
      </c>
      <c r="G5162" s="14" t="s">
        <v>5039</v>
      </c>
      <c r="H5162" s="15">
        <v>2010</v>
      </c>
      <c r="I5162" s="15">
        <v>1</v>
      </c>
      <c r="J5162" s="15">
        <v>0</v>
      </c>
      <c r="K5162" s="15">
        <v>0</v>
      </c>
      <c r="L5162" s="16" t="s">
        <v>5028</v>
      </c>
      <c r="M5162" s="16"/>
      <c r="N5162" s="16" t="s">
        <v>2570</v>
      </c>
      <c r="O5162" s="17">
        <v>720</v>
      </c>
      <c r="P5162" s="17">
        <v>0</v>
      </c>
      <c r="Q5162" s="17">
        <v>0</v>
      </c>
      <c r="R5162" s="18" t="s">
        <v>33</v>
      </c>
      <c r="S5162" s="19">
        <v>60</v>
      </c>
      <c r="T5162" s="19">
        <v>220</v>
      </c>
      <c r="U5162" s="19">
        <v>12</v>
      </c>
      <c r="V5162" s="19">
        <v>0</v>
      </c>
      <c r="W5162" s="20">
        <v>2.64</v>
      </c>
      <c r="X5162" s="21">
        <v>1900.8000000000002</v>
      </c>
      <c r="Y5162" s="22" t="s">
        <v>33</v>
      </c>
      <c r="Z5162" s="23" t="s">
        <v>62</v>
      </c>
      <c r="AA5162" s="24" t="s">
        <v>67</v>
      </c>
      <c r="AB5162" s="14" t="s">
        <v>67</v>
      </c>
      <c r="AC5162" s="14" t="s">
        <v>67</v>
      </c>
      <c r="AD5162" s="25"/>
      <c r="AE5162" s="26"/>
      <c r="AF5162" s="27"/>
    </row>
    <row r="5163" spans="1:32" s="162" customFormat="1" ht="16.5" customHeight="1">
      <c r="A5163" s="13" t="s">
        <v>4804</v>
      </c>
      <c r="B5163" s="13"/>
      <c r="C5163" s="189"/>
      <c r="D5163" s="13"/>
      <c r="E5163" s="14" t="s">
        <v>5040</v>
      </c>
      <c r="F5163" s="14" t="s">
        <v>380</v>
      </c>
      <c r="G5163" s="14" t="s">
        <v>2531</v>
      </c>
      <c r="H5163" s="15">
        <v>2010</v>
      </c>
      <c r="I5163" s="15">
        <v>1</v>
      </c>
      <c r="J5163" s="15">
        <v>0</v>
      </c>
      <c r="K5163" s="15">
        <v>0</v>
      </c>
      <c r="L5163" s="16" t="s">
        <v>5028</v>
      </c>
      <c r="M5163" s="16"/>
      <c r="N5163" s="16" t="s">
        <v>2570</v>
      </c>
      <c r="O5163" s="17">
        <v>720</v>
      </c>
      <c r="P5163" s="17">
        <v>0</v>
      </c>
      <c r="Q5163" s="17">
        <v>0</v>
      </c>
      <c r="R5163" s="18" t="s">
        <v>33</v>
      </c>
      <c r="S5163" s="19">
        <v>60</v>
      </c>
      <c r="T5163" s="19">
        <v>220</v>
      </c>
      <c r="U5163" s="19">
        <v>12</v>
      </c>
      <c r="V5163" s="19">
        <v>0</v>
      </c>
      <c r="W5163" s="20">
        <v>2.64</v>
      </c>
      <c r="X5163" s="21">
        <v>1900.8000000000002</v>
      </c>
      <c r="Y5163" s="22" t="s">
        <v>33</v>
      </c>
      <c r="Z5163" s="23" t="s">
        <v>62</v>
      </c>
      <c r="AA5163" s="24" t="s">
        <v>67</v>
      </c>
      <c r="AB5163" s="14" t="s">
        <v>67</v>
      </c>
      <c r="AC5163" s="14" t="s">
        <v>67</v>
      </c>
      <c r="AD5163" s="25"/>
      <c r="AE5163" s="26"/>
      <c r="AF5163" s="27"/>
    </row>
    <row r="5164" spans="1:32" s="162" customFormat="1" ht="16.5" customHeight="1">
      <c r="A5164" s="13" t="s">
        <v>4804</v>
      </c>
      <c r="B5164" s="13"/>
      <c r="C5164" s="189"/>
      <c r="D5164" s="13"/>
      <c r="E5164" s="14" t="s">
        <v>1260</v>
      </c>
      <c r="F5164" s="14" t="s">
        <v>5022</v>
      </c>
      <c r="G5164" s="14" t="s">
        <v>67</v>
      </c>
      <c r="H5164" s="15">
        <v>2006</v>
      </c>
      <c r="I5164" s="15">
        <v>1</v>
      </c>
      <c r="J5164" s="15">
        <v>0</v>
      </c>
      <c r="K5164" s="15">
        <v>0</v>
      </c>
      <c r="L5164" s="16" t="s">
        <v>5023</v>
      </c>
      <c r="M5164" s="16"/>
      <c r="N5164" s="16" t="s">
        <v>2570</v>
      </c>
      <c r="O5164" s="17">
        <v>1440</v>
      </c>
      <c r="P5164" s="17">
        <v>0</v>
      </c>
      <c r="Q5164" s="17">
        <v>0</v>
      </c>
      <c r="R5164" s="18" t="s">
        <v>33</v>
      </c>
      <c r="S5164" s="19">
        <v>60</v>
      </c>
      <c r="T5164" s="19">
        <v>220</v>
      </c>
      <c r="U5164" s="19">
        <v>6</v>
      </c>
      <c r="V5164" s="19">
        <v>0</v>
      </c>
      <c r="W5164" s="20">
        <v>1.32</v>
      </c>
      <c r="X5164" s="21">
        <v>1900.8000000000002</v>
      </c>
      <c r="Y5164" s="22" t="s">
        <v>33</v>
      </c>
      <c r="Z5164" s="23" t="s">
        <v>62</v>
      </c>
      <c r="AA5164" s="24" t="s">
        <v>67</v>
      </c>
      <c r="AB5164" s="14" t="s">
        <v>67</v>
      </c>
      <c r="AC5164" s="14" t="s">
        <v>67</v>
      </c>
      <c r="AD5164" s="25"/>
      <c r="AE5164" s="26"/>
      <c r="AF5164" s="27"/>
    </row>
    <row r="5165" spans="1:32" s="162" customFormat="1" ht="16.5" customHeight="1">
      <c r="A5165" s="13" t="s">
        <v>4804</v>
      </c>
      <c r="B5165" s="13"/>
      <c r="C5165" s="189"/>
      <c r="D5165" s="13"/>
      <c r="E5165" s="14" t="s">
        <v>5035</v>
      </c>
      <c r="F5165" s="14" t="s">
        <v>67</v>
      </c>
      <c r="G5165" s="14" t="s">
        <v>67</v>
      </c>
      <c r="H5165" s="15">
        <v>2004</v>
      </c>
      <c r="I5165" s="15">
        <v>1</v>
      </c>
      <c r="J5165" s="15">
        <v>0</v>
      </c>
      <c r="K5165" s="15">
        <v>0</v>
      </c>
      <c r="L5165" s="16" t="s">
        <v>5028</v>
      </c>
      <c r="M5165" s="16"/>
      <c r="N5165" s="16" t="s">
        <v>2570</v>
      </c>
      <c r="O5165" s="17">
        <v>720</v>
      </c>
      <c r="P5165" s="17">
        <v>0</v>
      </c>
      <c r="Q5165" s="17">
        <v>0</v>
      </c>
      <c r="R5165" s="18" t="s">
        <v>33</v>
      </c>
      <c r="S5165" s="19">
        <v>60</v>
      </c>
      <c r="T5165" s="19">
        <v>220</v>
      </c>
      <c r="U5165" s="19">
        <v>12</v>
      </c>
      <c r="V5165" s="19">
        <v>0</v>
      </c>
      <c r="W5165" s="20">
        <v>2.64</v>
      </c>
      <c r="X5165" s="21">
        <v>1900.8000000000002</v>
      </c>
      <c r="Y5165" s="22" t="s">
        <v>33</v>
      </c>
      <c r="Z5165" s="23" t="s">
        <v>62</v>
      </c>
      <c r="AA5165" s="24" t="s">
        <v>67</v>
      </c>
      <c r="AB5165" s="14" t="s">
        <v>67</v>
      </c>
      <c r="AC5165" s="14" t="s">
        <v>67</v>
      </c>
      <c r="AD5165" s="25"/>
      <c r="AE5165" s="26"/>
      <c r="AF5165" s="27"/>
    </row>
    <row r="5166" spans="1:32" s="162" customFormat="1" ht="16.5" customHeight="1">
      <c r="A5166" s="13" t="s">
        <v>4804</v>
      </c>
      <c r="B5166" s="13"/>
      <c r="C5166" s="189"/>
      <c r="D5166" s="13"/>
      <c r="E5166" s="14" t="s">
        <v>5034</v>
      </c>
      <c r="F5166" s="14" t="s">
        <v>67</v>
      </c>
      <c r="G5166" s="14" t="s">
        <v>67</v>
      </c>
      <c r="H5166" s="15">
        <v>2002</v>
      </c>
      <c r="I5166" s="15">
        <v>1</v>
      </c>
      <c r="J5166" s="15">
        <v>0</v>
      </c>
      <c r="K5166" s="15">
        <v>0</v>
      </c>
      <c r="L5166" s="16" t="s">
        <v>5028</v>
      </c>
      <c r="M5166" s="16"/>
      <c r="N5166" s="16" t="s">
        <v>2570</v>
      </c>
      <c r="O5166" s="17">
        <v>720</v>
      </c>
      <c r="P5166" s="17">
        <v>0</v>
      </c>
      <c r="Q5166" s="17">
        <v>0</v>
      </c>
      <c r="R5166" s="18" t="s">
        <v>33</v>
      </c>
      <c r="S5166" s="19">
        <v>60</v>
      </c>
      <c r="T5166" s="19">
        <v>220</v>
      </c>
      <c r="U5166" s="19">
        <v>12</v>
      </c>
      <c r="V5166" s="19">
        <v>0</v>
      </c>
      <c r="W5166" s="20">
        <v>2.64</v>
      </c>
      <c r="X5166" s="21">
        <v>1900.8000000000002</v>
      </c>
      <c r="Y5166" s="22" t="s">
        <v>33</v>
      </c>
      <c r="Z5166" s="23" t="s">
        <v>9049</v>
      </c>
      <c r="AA5166" s="24" t="s">
        <v>67</v>
      </c>
      <c r="AB5166" s="14" t="s">
        <v>67</v>
      </c>
      <c r="AC5166" s="14" t="s">
        <v>67</v>
      </c>
      <c r="AD5166" s="25"/>
      <c r="AE5166" s="26"/>
      <c r="AF5166" s="27"/>
    </row>
    <row r="5167" spans="1:32" s="162" customFormat="1" ht="16.5" customHeight="1">
      <c r="A5167" s="13" t="s">
        <v>4804</v>
      </c>
      <c r="B5167" s="13"/>
      <c r="C5167" s="189"/>
      <c r="D5167" s="13"/>
      <c r="E5167" s="14" t="s">
        <v>5036</v>
      </c>
      <c r="F5167" s="14" t="s">
        <v>67</v>
      </c>
      <c r="G5167" s="14" t="s">
        <v>67</v>
      </c>
      <c r="H5167" s="15">
        <v>2007</v>
      </c>
      <c r="I5167" s="15">
        <v>1</v>
      </c>
      <c r="J5167" s="15">
        <v>0</v>
      </c>
      <c r="K5167" s="15">
        <v>0</v>
      </c>
      <c r="L5167" s="16" t="s">
        <v>5028</v>
      </c>
      <c r="M5167" s="16"/>
      <c r="N5167" s="16" t="s">
        <v>2570</v>
      </c>
      <c r="O5167" s="17">
        <v>720</v>
      </c>
      <c r="P5167" s="17">
        <v>0</v>
      </c>
      <c r="Q5167" s="17">
        <v>0</v>
      </c>
      <c r="R5167" s="18" t="s">
        <v>33</v>
      </c>
      <c r="S5167" s="19">
        <v>60</v>
      </c>
      <c r="T5167" s="19">
        <v>220</v>
      </c>
      <c r="U5167" s="19">
        <v>12</v>
      </c>
      <c r="V5167" s="19">
        <v>0</v>
      </c>
      <c r="W5167" s="20">
        <v>2.64</v>
      </c>
      <c r="X5167" s="21">
        <v>1900.8000000000002</v>
      </c>
      <c r="Y5167" s="22" t="s">
        <v>33</v>
      </c>
      <c r="Z5167" s="23" t="s">
        <v>9052</v>
      </c>
      <c r="AA5167" s="24" t="s">
        <v>67</v>
      </c>
      <c r="AB5167" s="14" t="s">
        <v>67</v>
      </c>
      <c r="AC5167" s="14" t="s">
        <v>67</v>
      </c>
      <c r="AD5167" s="25"/>
      <c r="AE5167" s="26"/>
      <c r="AF5167" s="27"/>
    </row>
    <row r="5168" spans="1:32" s="162" customFormat="1" ht="16.5" customHeight="1">
      <c r="A5168" s="13" t="s">
        <v>4804</v>
      </c>
      <c r="B5168" s="13"/>
      <c r="C5168" s="189"/>
      <c r="D5168" s="13"/>
      <c r="E5168" s="14" t="s">
        <v>5027</v>
      </c>
      <c r="F5168" s="14" t="s">
        <v>67</v>
      </c>
      <c r="G5168" s="14" t="s">
        <v>67</v>
      </c>
      <c r="H5168" s="15">
        <v>2006</v>
      </c>
      <c r="I5168" s="15">
        <v>1</v>
      </c>
      <c r="J5168" s="15">
        <v>0</v>
      </c>
      <c r="K5168" s="15">
        <v>0</v>
      </c>
      <c r="L5168" s="16" t="s">
        <v>2716</v>
      </c>
      <c r="M5168" s="16"/>
      <c r="N5168" s="16" t="s">
        <v>2570</v>
      </c>
      <c r="O5168" s="17">
        <v>720</v>
      </c>
      <c r="P5168" s="17">
        <v>0</v>
      </c>
      <c r="Q5168" s="17">
        <v>0</v>
      </c>
      <c r="R5168" s="18" t="s">
        <v>33</v>
      </c>
      <c r="S5168" s="19">
        <v>60</v>
      </c>
      <c r="T5168" s="19">
        <v>220</v>
      </c>
      <c r="U5168" s="19">
        <v>12</v>
      </c>
      <c r="V5168" s="19">
        <v>0</v>
      </c>
      <c r="W5168" s="20">
        <v>2.64</v>
      </c>
      <c r="X5168" s="21">
        <v>1900.8000000000002</v>
      </c>
      <c r="Y5168" s="22" t="s">
        <v>33</v>
      </c>
      <c r="Z5168" s="23" t="s">
        <v>9052</v>
      </c>
      <c r="AA5168" s="24" t="s">
        <v>67</v>
      </c>
      <c r="AB5168" s="14" t="s">
        <v>67</v>
      </c>
      <c r="AC5168" s="14" t="s">
        <v>67</v>
      </c>
      <c r="AD5168" s="25"/>
      <c r="AE5168" s="26"/>
      <c r="AF5168" s="27"/>
    </row>
    <row r="5169" spans="1:32" s="162" customFormat="1" ht="16.5" customHeight="1">
      <c r="A5169" s="13" t="s">
        <v>4804</v>
      </c>
      <c r="B5169" s="13"/>
      <c r="C5169" s="189"/>
      <c r="D5169" s="13"/>
      <c r="E5169" s="14" t="s">
        <v>5167</v>
      </c>
      <c r="F5169" s="14" t="s">
        <v>67</v>
      </c>
      <c r="G5169" s="14" t="s">
        <v>67</v>
      </c>
      <c r="H5169" s="15">
        <v>2008</v>
      </c>
      <c r="I5169" s="15">
        <v>1</v>
      </c>
      <c r="J5169" s="15">
        <v>0</v>
      </c>
      <c r="K5169" s="15">
        <v>0</v>
      </c>
      <c r="L5169" s="16" t="s">
        <v>5166</v>
      </c>
      <c r="M5169" s="16"/>
      <c r="N5169" s="16" t="s">
        <v>2570</v>
      </c>
      <c r="O5169" s="17">
        <v>1460</v>
      </c>
      <c r="P5169" s="17">
        <v>0</v>
      </c>
      <c r="Q5169" s="17">
        <v>0</v>
      </c>
      <c r="R5169" s="18" t="s">
        <v>33</v>
      </c>
      <c r="S5169" s="19">
        <v>60</v>
      </c>
      <c r="T5169" s="19">
        <v>110</v>
      </c>
      <c r="U5169" s="19">
        <v>12</v>
      </c>
      <c r="V5169" s="19">
        <v>0</v>
      </c>
      <c r="W5169" s="20">
        <v>1.32</v>
      </c>
      <c r="X5169" s="21">
        <v>1927.2</v>
      </c>
      <c r="Y5169" s="22" t="s">
        <v>33</v>
      </c>
      <c r="Z5169" s="23" t="s">
        <v>62</v>
      </c>
      <c r="AA5169" s="24" t="s">
        <v>67</v>
      </c>
      <c r="AB5169" s="14" t="s">
        <v>67</v>
      </c>
      <c r="AC5169" s="14" t="s">
        <v>67</v>
      </c>
      <c r="AD5169" s="25"/>
      <c r="AE5169" s="26"/>
      <c r="AF5169" s="27"/>
    </row>
    <row r="5170" spans="1:32" s="162" customFormat="1" ht="16.5" customHeight="1">
      <c r="A5170" s="13" t="s">
        <v>4804</v>
      </c>
      <c r="B5170" s="13"/>
      <c r="C5170" s="189"/>
      <c r="D5170" s="13"/>
      <c r="E5170" s="14" t="s">
        <v>5226</v>
      </c>
      <c r="F5170" s="14" t="s">
        <v>5207</v>
      </c>
      <c r="G5170" s="14" t="s">
        <v>5207</v>
      </c>
      <c r="H5170" s="15">
        <v>2005</v>
      </c>
      <c r="I5170" s="15">
        <v>1</v>
      </c>
      <c r="J5170" s="15">
        <v>0</v>
      </c>
      <c r="K5170" s="15">
        <v>0</v>
      </c>
      <c r="L5170" s="16" t="s">
        <v>5229</v>
      </c>
      <c r="M5170" s="16"/>
      <c r="N5170" s="16" t="s">
        <v>2570</v>
      </c>
      <c r="O5170" s="17">
        <v>3024</v>
      </c>
      <c r="P5170" s="17">
        <v>0</v>
      </c>
      <c r="Q5170" s="17">
        <v>0</v>
      </c>
      <c r="R5170" s="18" t="s">
        <v>33</v>
      </c>
      <c r="S5170" s="19">
        <v>60</v>
      </c>
      <c r="T5170" s="19">
        <v>110</v>
      </c>
      <c r="U5170" s="19">
        <v>6</v>
      </c>
      <c r="V5170" s="19">
        <v>0</v>
      </c>
      <c r="W5170" s="20">
        <v>0.66</v>
      </c>
      <c r="X5170" s="21">
        <v>1995.8400000000001</v>
      </c>
      <c r="Y5170" s="22" t="s">
        <v>33</v>
      </c>
      <c r="Z5170" s="23" t="s">
        <v>62</v>
      </c>
      <c r="AA5170" s="24" t="s">
        <v>67</v>
      </c>
      <c r="AB5170" s="14" t="s">
        <v>67</v>
      </c>
      <c r="AC5170" s="14" t="s">
        <v>67</v>
      </c>
      <c r="AD5170" s="25"/>
      <c r="AE5170" s="26"/>
      <c r="AF5170" s="27"/>
    </row>
    <row r="5171" spans="1:32" s="162" customFormat="1" ht="16.5" customHeight="1">
      <c r="A5171" s="13" t="s">
        <v>4804</v>
      </c>
      <c r="B5171" s="13"/>
      <c r="C5171" s="189"/>
      <c r="D5171" s="13"/>
      <c r="E5171" s="14" t="s">
        <v>4057</v>
      </c>
      <c r="F5171" s="14" t="s">
        <v>67</v>
      </c>
      <c r="G5171" s="14" t="s">
        <v>67</v>
      </c>
      <c r="H5171" s="15">
        <v>2000</v>
      </c>
      <c r="I5171" s="15">
        <v>1</v>
      </c>
      <c r="J5171" s="15">
        <v>0</v>
      </c>
      <c r="K5171" s="15">
        <v>0</v>
      </c>
      <c r="L5171" s="16" t="s">
        <v>5105</v>
      </c>
      <c r="M5171" s="16"/>
      <c r="N5171" s="16" t="s">
        <v>2570</v>
      </c>
      <c r="O5171" s="17">
        <v>1800</v>
      </c>
      <c r="P5171" s="17">
        <v>0</v>
      </c>
      <c r="Q5171" s="17">
        <v>0</v>
      </c>
      <c r="R5171" s="18" t="s">
        <v>33</v>
      </c>
      <c r="S5171" s="19">
        <v>60</v>
      </c>
      <c r="T5171" s="19">
        <v>110</v>
      </c>
      <c r="U5171" s="19">
        <v>12</v>
      </c>
      <c r="V5171" s="19">
        <v>0</v>
      </c>
      <c r="W5171" s="20">
        <v>1.32</v>
      </c>
      <c r="X5171" s="21">
        <v>2376</v>
      </c>
      <c r="Y5171" s="22" t="s">
        <v>33</v>
      </c>
      <c r="Z5171" s="23" t="s">
        <v>62</v>
      </c>
      <c r="AA5171" s="24" t="s">
        <v>67</v>
      </c>
      <c r="AB5171" s="14" t="s">
        <v>67</v>
      </c>
      <c r="AC5171" s="14" t="s">
        <v>67</v>
      </c>
      <c r="AD5171" s="25"/>
      <c r="AE5171" s="26"/>
      <c r="AF5171" s="27"/>
    </row>
    <row r="5172" spans="1:32" s="162" customFormat="1" ht="16.5" customHeight="1">
      <c r="A5172" s="13" t="s">
        <v>4804</v>
      </c>
      <c r="B5172" s="13"/>
      <c r="C5172" s="189"/>
      <c r="D5172" s="13"/>
      <c r="E5172" s="14" t="s">
        <v>4906</v>
      </c>
      <c r="F5172" s="14" t="s">
        <v>34</v>
      </c>
      <c r="G5172" s="14" t="s">
        <v>2614</v>
      </c>
      <c r="H5172" s="15">
        <v>2018</v>
      </c>
      <c r="I5172" s="15">
        <v>1</v>
      </c>
      <c r="J5172" s="15">
        <v>0</v>
      </c>
      <c r="K5172" s="15">
        <v>0</v>
      </c>
      <c r="L5172" s="16" t="s">
        <v>5067</v>
      </c>
      <c r="M5172" s="16"/>
      <c r="N5172" s="16" t="s">
        <v>2570</v>
      </c>
      <c r="O5172" s="17">
        <v>1200</v>
      </c>
      <c r="P5172" s="17">
        <v>0</v>
      </c>
      <c r="Q5172" s="17">
        <v>0</v>
      </c>
      <c r="R5172" s="18" t="s">
        <v>33</v>
      </c>
      <c r="S5172" s="19">
        <v>60</v>
      </c>
      <c r="T5172" s="19">
        <v>220</v>
      </c>
      <c r="U5172" s="19">
        <v>9.1454545454545446</v>
      </c>
      <c r="V5172" s="19">
        <v>0</v>
      </c>
      <c r="W5172" s="20">
        <v>2.012</v>
      </c>
      <c r="X5172" s="21">
        <v>2414.4</v>
      </c>
      <c r="Y5172" s="22" t="s">
        <v>33</v>
      </c>
      <c r="Z5172" s="23" t="s">
        <v>62</v>
      </c>
      <c r="AA5172" s="24" t="s">
        <v>67</v>
      </c>
      <c r="AB5172" s="14" t="s">
        <v>67</v>
      </c>
      <c r="AC5172" s="14" t="s">
        <v>67</v>
      </c>
      <c r="AD5172" s="25"/>
      <c r="AE5172" s="26"/>
      <c r="AF5172" s="27"/>
    </row>
    <row r="5173" spans="1:32" s="162" customFormat="1" ht="16.5" customHeight="1">
      <c r="A5173" s="13" t="s">
        <v>4804</v>
      </c>
      <c r="B5173" s="13"/>
      <c r="C5173" s="189"/>
      <c r="D5173" s="13"/>
      <c r="E5173" s="14" t="s">
        <v>4906</v>
      </c>
      <c r="F5173" s="14" t="s">
        <v>34</v>
      </c>
      <c r="G5173" s="14" t="s">
        <v>2614</v>
      </c>
      <c r="H5173" s="15">
        <v>2018</v>
      </c>
      <c r="I5173" s="15">
        <v>1</v>
      </c>
      <c r="J5173" s="15">
        <v>0</v>
      </c>
      <c r="K5173" s="15">
        <v>0</v>
      </c>
      <c r="L5173" s="16" t="s">
        <v>5096</v>
      </c>
      <c r="M5173" s="16"/>
      <c r="N5173" s="16" t="s">
        <v>2570</v>
      </c>
      <c r="O5173" s="17">
        <v>1200</v>
      </c>
      <c r="P5173" s="17">
        <v>0</v>
      </c>
      <c r="Q5173" s="17">
        <v>0</v>
      </c>
      <c r="R5173" s="18" t="s">
        <v>33</v>
      </c>
      <c r="S5173" s="19">
        <v>60</v>
      </c>
      <c r="T5173" s="19">
        <v>220</v>
      </c>
      <c r="U5173" s="19">
        <v>9.1454545454545446</v>
      </c>
      <c r="V5173" s="19">
        <v>0</v>
      </c>
      <c r="W5173" s="20">
        <v>2.012</v>
      </c>
      <c r="X5173" s="21">
        <v>2414.4</v>
      </c>
      <c r="Y5173" s="22" t="s">
        <v>33</v>
      </c>
      <c r="Z5173" s="23" t="s">
        <v>62</v>
      </c>
      <c r="AA5173" s="24" t="s">
        <v>67</v>
      </c>
      <c r="AB5173" s="14" t="s">
        <v>67</v>
      </c>
      <c r="AC5173" s="14" t="s">
        <v>67</v>
      </c>
      <c r="AD5173" s="25"/>
      <c r="AE5173" s="26"/>
      <c r="AF5173" s="27"/>
    </row>
    <row r="5174" spans="1:32" s="162" customFormat="1" ht="16.5" customHeight="1">
      <c r="A5174" s="13" t="s">
        <v>4804</v>
      </c>
      <c r="B5174" s="13"/>
      <c r="C5174" s="189"/>
      <c r="D5174" s="13"/>
      <c r="E5174" s="14" t="s">
        <v>4906</v>
      </c>
      <c r="F5174" s="14" t="s">
        <v>34</v>
      </c>
      <c r="G5174" s="14" t="s">
        <v>2614</v>
      </c>
      <c r="H5174" s="15">
        <v>2018</v>
      </c>
      <c r="I5174" s="15">
        <v>1</v>
      </c>
      <c r="J5174" s="15">
        <v>0</v>
      </c>
      <c r="K5174" s="15">
        <v>0</v>
      </c>
      <c r="L5174" s="16" t="s">
        <v>5112</v>
      </c>
      <c r="M5174" s="16"/>
      <c r="N5174" s="16" t="s">
        <v>2570</v>
      </c>
      <c r="O5174" s="17">
        <v>1200</v>
      </c>
      <c r="P5174" s="17">
        <v>0</v>
      </c>
      <c r="Q5174" s="17">
        <v>0</v>
      </c>
      <c r="R5174" s="18" t="s">
        <v>33</v>
      </c>
      <c r="S5174" s="19">
        <v>60</v>
      </c>
      <c r="T5174" s="19">
        <v>220</v>
      </c>
      <c r="U5174" s="19">
        <v>9.1454545454545446</v>
      </c>
      <c r="V5174" s="19">
        <v>0</v>
      </c>
      <c r="W5174" s="20">
        <v>2.012</v>
      </c>
      <c r="X5174" s="21">
        <v>2414.4</v>
      </c>
      <c r="Y5174" s="22" t="s">
        <v>33</v>
      </c>
      <c r="Z5174" s="23" t="s">
        <v>62</v>
      </c>
      <c r="AA5174" s="24" t="s">
        <v>67</v>
      </c>
      <c r="AB5174" s="14" t="s">
        <v>67</v>
      </c>
      <c r="AC5174" s="14" t="s">
        <v>67</v>
      </c>
      <c r="AD5174" s="25"/>
      <c r="AE5174" s="26"/>
      <c r="AF5174" s="27"/>
    </row>
    <row r="5175" spans="1:32" s="162" customFormat="1" ht="16.5" customHeight="1">
      <c r="A5175" s="13" t="s">
        <v>4804</v>
      </c>
      <c r="B5175" s="13"/>
      <c r="C5175" s="189"/>
      <c r="D5175" s="13"/>
      <c r="E5175" s="14" t="s">
        <v>4906</v>
      </c>
      <c r="F5175" s="14" t="s">
        <v>34</v>
      </c>
      <c r="G5175" s="14" t="s">
        <v>2614</v>
      </c>
      <c r="H5175" s="15">
        <v>2018</v>
      </c>
      <c r="I5175" s="15">
        <v>1</v>
      </c>
      <c r="J5175" s="15">
        <v>0</v>
      </c>
      <c r="K5175" s="15">
        <v>0</v>
      </c>
      <c r="L5175" s="16" t="s">
        <v>5119</v>
      </c>
      <c r="M5175" s="16"/>
      <c r="N5175" s="16" t="s">
        <v>2570</v>
      </c>
      <c r="O5175" s="17">
        <v>1200</v>
      </c>
      <c r="P5175" s="17">
        <v>0</v>
      </c>
      <c r="Q5175" s="17">
        <v>0</v>
      </c>
      <c r="R5175" s="18" t="s">
        <v>33</v>
      </c>
      <c r="S5175" s="19">
        <v>60</v>
      </c>
      <c r="T5175" s="19">
        <v>220</v>
      </c>
      <c r="U5175" s="19">
        <v>9.1454545454545446</v>
      </c>
      <c r="V5175" s="19">
        <v>0</v>
      </c>
      <c r="W5175" s="20">
        <v>2.012</v>
      </c>
      <c r="X5175" s="21">
        <v>2414.4</v>
      </c>
      <c r="Y5175" s="22" t="s">
        <v>33</v>
      </c>
      <c r="Z5175" s="23" t="s">
        <v>62</v>
      </c>
      <c r="AA5175" s="24" t="s">
        <v>67</v>
      </c>
      <c r="AB5175" s="14" t="s">
        <v>67</v>
      </c>
      <c r="AC5175" s="14" t="s">
        <v>67</v>
      </c>
      <c r="AD5175" s="25"/>
      <c r="AE5175" s="26"/>
      <c r="AF5175" s="27"/>
    </row>
    <row r="5176" spans="1:32" s="162" customFormat="1" ht="16.5" customHeight="1">
      <c r="A5176" s="13" t="s">
        <v>4804</v>
      </c>
      <c r="B5176" s="13"/>
      <c r="C5176" s="189"/>
      <c r="D5176" s="13"/>
      <c r="E5176" s="14" t="s">
        <v>4906</v>
      </c>
      <c r="F5176" s="14" t="s">
        <v>34</v>
      </c>
      <c r="G5176" s="14" t="s">
        <v>2614</v>
      </c>
      <c r="H5176" s="15">
        <v>2018</v>
      </c>
      <c r="I5176" s="15">
        <v>1</v>
      </c>
      <c r="J5176" s="15">
        <v>0</v>
      </c>
      <c r="K5176" s="15">
        <v>0</v>
      </c>
      <c r="L5176" s="16" t="s">
        <v>5166</v>
      </c>
      <c r="M5176" s="16"/>
      <c r="N5176" s="16" t="s">
        <v>2570</v>
      </c>
      <c r="O5176" s="17">
        <v>1200</v>
      </c>
      <c r="P5176" s="17">
        <v>0</v>
      </c>
      <c r="Q5176" s="17">
        <v>0</v>
      </c>
      <c r="R5176" s="18" t="s">
        <v>33</v>
      </c>
      <c r="S5176" s="19">
        <v>60</v>
      </c>
      <c r="T5176" s="19">
        <v>220</v>
      </c>
      <c r="U5176" s="19">
        <v>9.1454545454545446</v>
      </c>
      <c r="V5176" s="19">
        <v>0</v>
      </c>
      <c r="W5176" s="20">
        <v>2.012</v>
      </c>
      <c r="X5176" s="21">
        <v>2414.4</v>
      </c>
      <c r="Y5176" s="22" t="s">
        <v>33</v>
      </c>
      <c r="Z5176" s="23" t="s">
        <v>62</v>
      </c>
      <c r="AA5176" s="24" t="s">
        <v>67</v>
      </c>
      <c r="AB5176" s="14" t="s">
        <v>67</v>
      </c>
      <c r="AC5176" s="14" t="s">
        <v>67</v>
      </c>
      <c r="AD5176" s="25"/>
      <c r="AE5176" s="26"/>
      <c r="AF5176" s="27"/>
    </row>
    <row r="5177" spans="1:32" s="162" customFormat="1" ht="16.5" customHeight="1">
      <c r="A5177" s="13" t="s">
        <v>4804</v>
      </c>
      <c r="B5177" s="13"/>
      <c r="C5177" s="189"/>
      <c r="D5177" s="13"/>
      <c r="E5177" s="14" t="s">
        <v>4906</v>
      </c>
      <c r="F5177" s="14" t="s">
        <v>34</v>
      </c>
      <c r="G5177" s="14" t="s">
        <v>2614</v>
      </c>
      <c r="H5177" s="15">
        <v>2018</v>
      </c>
      <c r="I5177" s="15">
        <v>1</v>
      </c>
      <c r="J5177" s="15">
        <v>0</v>
      </c>
      <c r="K5177" s="15">
        <v>0</v>
      </c>
      <c r="L5177" s="16" t="s">
        <v>5185</v>
      </c>
      <c r="M5177" s="16"/>
      <c r="N5177" s="16" t="s">
        <v>2570</v>
      </c>
      <c r="O5177" s="17">
        <v>1200</v>
      </c>
      <c r="P5177" s="17">
        <v>0</v>
      </c>
      <c r="Q5177" s="17">
        <v>0</v>
      </c>
      <c r="R5177" s="18" t="s">
        <v>33</v>
      </c>
      <c r="S5177" s="19">
        <v>60</v>
      </c>
      <c r="T5177" s="19">
        <v>220</v>
      </c>
      <c r="U5177" s="19">
        <v>9.1454545454545446</v>
      </c>
      <c r="V5177" s="19">
        <v>0</v>
      </c>
      <c r="W5177" s="20">
        <v>2.012</v>
      </c>
      <c r="X5177" s="21">
        <v>2414.4</v>
      </c>
      <c r="Y5177" s="22" t="s">
        <v>33</v>
      </c>
      <c r="Z5177" s="23" t="s">
        <v>62</v>
      </c>
      <c r="AA5177" s="24" t="s">
        <v>67</v>
      </c>
      <c r="AB5177" s="14" t="s">
        <v>67</v>
      </c>
      <c r="AC5177" s="14" t="s">
        <v>67</v>
      </c>
      <c r="AD5177" s="25"/>
      <c r="AE5177" s="26"/>
      <c r="AF5177" s="27"/>
    </row>
    <row r="5178" spans="1:32" s="162" customFormat="1" ht="16.5" customHeight="1">
      <c r="A5178" s="13" t="s">
        <v>4804</v>
      </c>
      <c r="B5178" s="13"/>
      <c r="C5178" s="189"/>
      <c r="D5178" s="13"/>
      <c r="E5178" s="14" t="s">
        <v>4906</v>
      </c>
      <c r="F5178" s="14" t="s">
        <v>34</v>
      </c>
      <c r="G5178" s="14" t="s">
        <v>2614</v>
      </c>
      <c r="H5178" s="15">
        <v>2018</v>
      </c>
      <c r="I5178" s="15">
        <v>2</v>
      </c>
      <c r="J5178" s="15">
        <v>0</v>
      </c>
      <c r="K5178" s="15">
        <v>0</v>
      </c>
      <c r="L5178" s="16" t="s">
        <v>5270</v>
      </c>
      <c r="M5178" s="16"/>
      <c r="N5178" s="16" t="s">
        <v>2570</v>
      </c>
      <c r="O5178" s="17">
        <v>1200</v>
      </c>
      <c r="P5178" s="17">
        <v>0</v>
      </c>
      <c r="Q5178" s="17">
        <v>0</v>
      </c>
      <c r="R5178" s="18" t="s">
        <v>33</v>
      </c>
      <c r="S5178" s="19">
        <v>60</v>
      </c>
      <c r="T5178" s="19">
        <v>220</v>
      </c>
      <c r="U5178" s="19">
        <v>9.1454545454545446</v>
      </c>
      <c r="V5178" s="19">
        <v>0</v>
      </c>
      <c r="W5178" s="20">
        <v>2.012</v>
      </c>
      <c r="X5178" s="21">
        <v>4828.8</v>
      </c>
      <c r="Y5178" s="22" t="s">
        <v>33</v>
      </c>
      <c r="Z5178" s="23" t="s">
        <v>62</v>
      </c>
      <c r="AA5178" s="24" t="s">
        <v>67</v>
      </c>
      <c r="AB5178" s="14" t="s">
        <v>67</v>
      </c>
      <c r="AC5178" s="14" t="s">
        <v>67</v>
      </c>
      <c r="AD5178" s="25"/>
      <c r="AE5178" s="26"/>
      <c r="AF5178" s="27"/>
    </row>
    <row r="5179" spans="1:32" s="162" customFormat="1" ht="16.5" customHeight="1">
      <c r="A5179" s="13" t="s">
        <v>4804</v>
      </c>
      <c r="B5179" s="13"/>
      <c r="C5179" s="189"/>
      <c r="D5179" s="13"/>
      <c r="E5179" s="14" t="s">
        <v>6481</v>
      </c>
      <c r="F5179" s="14"/>
      <c r="G5179" s="14"/>
      <c r="H5179" s="14">
        <v>2009</v>
      </c>
      <c r="I5179" s="14">
        <v>1</v>
      </c>
      <c r="J5179" s="14">
        <v>0</v>
      </c>
      <c r="K5179" s="14">
        <v>0</v>
      </c>
      <c r="L5179" s="16" t="s">
        <v>9041</v>
      </c>
      <c r="M5179" s="16"/>
      <c r="N5179" s="16" t="s">
        <v>2570</v>
      </c>
      <c r="O5179" s="17">
        <v>2628</v>
      </c>
      <c r="P5179" s="17">
        <v>6132</v>
      </c>
      <c r="Q5179" s="17">
        <v>5</v>
      </c>
      <c r="R5179" s="18" t="s">
        <v>33</v>
      </c>
      <c r="S5179" s="19">
        <v>60</v>
      </c>
      <c r="T5179" s="19">
        <v>110</v>
      </c>
      <c r="U5179" s="19">
        <v>7.5</v>
      </c>
      <c r="V5179" s="19">
        <v>0</v>
      </c>
      <c r="W5179" s="20">
        <v>0.82499999999999996</v>
      </c>
      <c r="X5179" s="21">
        <v>2421.0450000000001</v>
      </c>
      <c r="Y5179" s="22" t="s">
        <v>33</v>
      </c>
      <c r="Z5179" s="23" t="s">
        <v>62</v>
      </c>
      <c r="AA5179" s="24" t="s">
        <v>67</v>
      </c>
      <c r="AB5179" s="14" t="s">
        <v>67</v>
      </c>
      <c r="AC5179" s="14" t="s">
        <v>67</v>
      </c>
      <c r="AD5179" s="25"/>
      <c r="AE5179" s="26"/>
      <c r="AF5179" s="27"/>
    </row>
    <row r="5180" spans="1:32" s="162" customFormat="1" ht="16.5" customHeight="1">
      <c r="A5180" s="13" t="s">
        <v>4804</v>
      </c>
      <c r="B5180" s="13"/>
      <c r="C5180" s="189"/>
      <c r="D5180" s="13"/>
      <c r="E5180" s="14" t="s">
        <v>107</v>
      </c>
      <c r="F5180" s="14" t="s">
        <v>402</v>
      </c>
      <c r="G5180" s="14" t="s">
        <v>6484</v>
      </c>
      <c r="H5180" s="14">
        <v>2020</v>
      </c>
      <c r="I5180" s="14">
        <v>1</v>
      </c>
      <c r="J5180" s="14">
        <v>0</v>
      </c>
      <c r="K5180" s="14">
        <v>0</v>
      </c>
      <c r="L5180" s="16" t="s">
        <v>9043</v>
      </c>
      <c r="M5180" s="16" t="s">
        <v>2464</v>
      </c>
      <c r="N5180" s="16" t="s">
        <v>2570</v>
      </c>
      <c r="O5180" s="17">
        <v>2628</v>
      </c>
      <c r="P5180" s="17">
        <v>6132</v>
      </c>
      <c r="Q5180" s="17">
        <v>5</v>
      </c>
      <c r="R5180" s="18" t="s">
        <v>33</v>
      </c>
      <c r="S5180" s="19">
        <v>60</v>
      </c>
      <c r="T5180" s="19">
        <v>110</v>
      </c>
      <c r="U5180" s="19">
        <v>7.5</v>
      </c>
      <c r="V5180" s="19">
        <v>0</v>
      </c>
      <c r="W5180" s="20">
        <v>0.82499999999999996</v>
      </c>
      <c r="X5180" s="21">
        <v>2421.0450000000001</v>
      </c>
      <c r="Y5180" s="22" t="s">
        <v>33</v>
      </c>
      <c r="Z5180" s="23" t="s">
        <v>62</v>
      </c>
      <c r="AA5180" s="24" t="s">
        <v>67</v>
      </c>
      <c r="AB5180" s="14" t="s">
        <v>67</v>
      </c>
      <c r="AC5180" s="14" t="s">
        <v>67</v>
      </c>
      <c r="AD5180" s="25"/>
      <c r="AE5180" s="26"/>
      <c r="AF5180" s="27"/>
    </row>
    <row r="5181" spans="1:32" s="162" customFormat="1" ht="16.5" customHeight="1">
      <c r="A5181" s="13" t="s">
        <v>4804</v>
      </c>
      <c r="B5181" s="13"/>
      <c r="C5181" s="189"/>
      <c r="D5181" s="13"/>
      <c r="E5181" s="14" t="s">
        <v>6489</v>
      </c>
      <c r="F5181" s="14" t="s">
        <v>1092</v>
      </c>
      <c r="G5181" s="14" t="s">
        <v>1450</v>
      </c>
      <c r="H5181" s="14">
        <v>2013</v>
      </c>
      <c r="I5181" s="15">
        <v>1</v>
      </c>
      <c r="J5181" s="15">
        <v>0</v>
      </c>
      <c r="K5181" s="15">
        <v>0</v>
      </c>
      <c r="L5181" s="16" t="s">
        <v>9045</v>
      </c>
      <c r="M5181" s="16"/>
      <c r="N5181" s="16" t="s">
        <v>2570</v>
      </c>
      <c r="O5181" s="17">
        <v>2628</v>
      </c>
      <c r="P5181" s="17">
        <v>6132</v>
      </c>
      <c r="Q5181" s="17">
        <v>5</v>
      </c>
      <c r="R5181" s="18" t="s">
        <v>33</v>
      </c>
      <c r="S5181" s="19">
        <v>60</v>
      </c>
      <c r="T5181" s="19">
        <v>110</v>
      </c>
      <c r="U5181" s="19">
        <v>7.5</v>
      </c>
      <c r="V5181" s="19">
        <v>0</v>
      </c>
      <c r="W5181" s="20">
        <v>0.82499999999999996</v>
      </c>
      <c r="X5181" s="21">
        <v>2421.0450000000001</v>
      </c>
      <c r="Y5181" s="22" t="s">
        <v>33</v>
      </c>
      <c r="Z5181" s="23" t="s">
        <v>62</v>
      </c>
      <c r="AA5181" s="24" t="s">
        <v>67</v>
      </c>
      <c r="AB5181" s="14" t="s">
        <v>67</v>
      </c>
      <c r="AC5181" s="14" t="s">
        <v>67</v>
      </c>
      <c r="AD5181" s="25"/>
      <c r="AE5181" s="26"/>
      <c r="AF5181" s="27"/>
    </row>
    <row r="5182" spans="1:32" s="162" customFormat="1" ht="16.5" customHeight="1">
      <c r="A5182" s="13" t="s">
        <v>4804</v>
      </c>
      <c r="B5182" s="13"/>
      <c r="C5182" s="189"/>
      <c r="D5182" s="13"/>
      <c r="E5182" s="14" t="s">
        <v>5024</v>
      </c>
      <c r="F5182" s="14" t="s">
        <v>67</v>
      </c>
      <c r="G5182" s="14" t="s">
        <v>67</v>
      </c>
      <c r="H5182" s="15">
        <v>2000</v>
      </c>
      <c r="I5182" s="15">
        <v>1</v>
      </c>
      <c r="J5182" s="15">
        <v>0</v>
      </c>
      <c r="K5182" s="15">
        <v>0</v>
      </c>
      <c r="L5182" s="16" t="s">
        <v>5096</v>
      </c>
      <c r="M5182" s="16"/>
      <c r="N5182" s="16" t="s">
        <v>2570</v>
      </c>
      <c r="O5182" s="17">
        <v>2628</v>
      </c>
      <c r="P5182" s="17">
        <v>6132</v>
      </c>
      <c r="Q5182" s="17">
        <v>5</v>
      </c>
      <c r="R5182" s="18" t="s">
        <v>33</v>
      </c>
      <c r="S5182" s="19">
        <v>60</v>
      </c>
      <c r="T5182" s="19">
        <v>110</v>
      </c>
      <c r="U5182" s="19">
        <v>7.5</v>
      </c>
      <c r="V5182" s="19">
        <v>0</v>
      </c>
      <c r="W5182" s="20">
        <v>0.82499999999999996</v>
      </c>
      <c r="X5182" s="21">
        <v>2421.0450000000001</v>
      </c>
      <c r="Y5182" s="22" t="s">
        <v>33</v>
      </c>
      <c r="Z5182" s="23" t="s">
        <v>9063</v>
      </c>
      <c r="AA5182" s="24" t="s">
        <v>67</v>
      </c>
      <c r="AB5182" s="14" t="s">
        <v>67</v>
      </c>
      <c r="AC5182" s="14" t="s">
        <v>67</v>
      </c>
      <c r="AD5182" s="25"/>
      <c r="AE5182" s="26"/>
      <c r="AF5182" s="27"/>
    </row>
    <row r="5183" spans="1:32" s="162" customFormat="1" ht="16.5" customHeight="1">
      <c r="A5183" s="13" t="s">
        <v>4804</v>
      </c>
      <c r="B5183" s="13"/>
      <c r="C5183" s="189"/>
      <c r="D5183" s="13"/>
      <c r="E5183" s="14" t="s">
        <v>379</v>
      </c>
      <c r="F5183" s="14" t="s">
        <v>34</v>
      </c>
      <c r="G5183" s="14" t="s">
        <v>5072</v>
      </c>
      <c r="H5183" s="15">
        <v>2011</v>
      </c>
      <c r="I5183" s="15">
        <v>1</v>
      </c>
      <c r="J5183" s="15">
        <v>0</v>
      </c>
      <c r="K5183" s="15">
        <v>0</v>
      </c>
      <c r="L5183" s="16" t="s">
        <v>5073</v>
      </c>
      <c r="M5183" s="16"/>
      <c r="N5183" s="16" t="s">
        <v>2570</v>
      </c>
      <c r="O5183" s="17">
        <v>1800</v>
      </c>
      <c r="P5183" s="17">
        <v>0</v>
      </c>
      <c r="Q5183" s="17">
        <v>0</v>
      </c>
      <c r="R5183" s="18" t="s">
        <v>33</v>
      </c>
      <c r="S5183" s="19">
        <v>60</v>
      </c>
      <c r="T5183" s="19">
        <v>220</v>
      </c>
      <c r="U5183" s="19">
        <v>6.3136363636363635</v>
      </c>
      <c r="V5183" s="19">
        <v>0</v>
      </c>
      <c r="W5183" s="20">
        <v>1.389</v>
      </c>
      <c r="X5183" s="21">
        <v>2500.1999999999998</v>
      </c>
      <c r="Y5183" s="22" t="s">
        <v>33</v>
      </c>
      <c r="Z5183" s="23" t="s">
        <v>62</v>
      </c>
      <c r="AA5183" s="24" t="s">
        <v>67</v>
      </c>
      <c r="AB5183" s="14" t="s">
        <v>67</v>
      </c>
      <c r="AC5183" s="14" t="s">
        <v>67</v>
      </c>
      <c r="AD5183" s="25"/>
      <c r="AE5183" s="26"/>
      <c r="AF5183" s="27"/>
    </row>
    <row r="5184" spans="1:32" s="162" customFormat="1" ht="16.5" customHeight="1">
      <c r="A5184" s="13" t="s">
        <v>4804</v>
      </c>
      <c r="B5184" s="13"/>
      <c r="C5184" s="189"/>
      <c r="D5184" s="13"/>
      <c r="E5184" s="14" t="s">
        <v>1260</v>
      </c>
      <c r="F5184" s="14" t="s">
        <v>67</v>
      </c>
      <c r="G5184" s="14" t="s">
        <v>67</v>
      </c>
      <c r="H5184" s="15">
        <v>1998</v>
      </c>
      <c r="I5184" s="15">
        <v>1</v>
      </c>
      <c r="J5184" s="15">
        <v>0</v>
      </c>
      <c r="K5184" s="15">
        <v>0</v>
      </c>
      <c r="L5184" s="16" t="s">
        <v>5076</v>
      </c>
      <c r="M5184" s="16"/>
      <c r="N5184" s="16" t="s">
        <v>2570</v>
      </c>
      <c r="O5184" s="17">
        <v>1440</v>
      </c>
      <c r="P5184" s="17">
        <v>0</v>
      </c>
      <c r="Q5184" s="17">
        <v>0</v>
      </c>
      <c r="R5184" s="18" t="s">
        <v>33</v>
      </c>
      <c r="S5184" s="19">
        <v>60</v>
      </c>
      <c r="T5184" s="19">
        <v>220</v>
      </c>
      <c r="U5184" s="19">
        <v>8</v>
      </c>
      <c r="V5184" s="19">
        <v>0</v>
      </c>
      <c r="W5184" s="20">
        <v>1.76</v>
      </c>
      <c r="X5184" s="21">
        <v>2534.4</v>
      </c>
      <c r="Y5184" s="22" t="s">
        <v>33</v>
      </c>
      <c r="Z5184" s="23" t="s">
        <v>62</v>
      </c>
      <c r="AA5184" s="24" t="s">
        <v>67</v>
      </c>
      <c r="AB5184" s="14" t="s">
        <v>67</v>
      </c>
      <c r="AC5184" s="14" t="s">
        <v>67</v>
      </c>
      <c r="AD5184" s="25"/>
      <c r="AE5184" s="26"/>
      <c r="AF5184" s="27"/>
    </row>
    <row r="5185" spans="1:32" s="162" customFormat="1" ht="16.5" customHeight="1">
      <c r="A5185" s="13" t="s">
        <v>4804</v>
      </c>
      <c r="B5185" s="13"/>
      <c r="C5185" s="189"/>
      <c r="D5185" s="13"/>
      <c r="E5185" s="14" t="s">
        <v>5029</v>
      </c>
      <c r="F5185" s="14" t="s">
        <v>67</v>
      </c>
      <c r="G5185" s="14" t="s">
        <v>67</v>
      </c>
      <c r="H5185" s="15">
        <v>2005</v>
      </c>
      <c r="I5185" s="15">
        <v>1</v>
      </c>
      <c r="J5185" s="15">
        <v>0</v>
      </c>
      <c r="K5185" s="15">
        <v>0</v>
      </c>
      <c r="L5185" s="16" t="s">
        <v>5028</v>
      </c>
      <c r="M5185" s="16"/>
      <c r="N5185" s="16" t="s">
        <v>2570</v>
      </c>
      <c r="O5185" s="17">
        <v>1000</v>
      </c>
      <c r="P5185" s="17">
        <v>0</v>
      </c>
      <c r="Q5185" s="17">
        <v>0</v>
      </c>
      <c r="R5185" s="18" t="s">
        <v>33</v>
      </c>
      <c r="S5185" s="19">
        <v>60</v>
      </c>
      <c r="T5185" s="19">
        <v>220</v>
      </c>
      <c r="U5185" s="19">
        <v>12</v>
      </c>
      <c r="V5185" s="19">
        <v>0</v>
      </c>
      <c r="W5185" s="20">
        <v>2.64</v>
      </c>
      <c r="X5185" s="21">
        <v>2640</v>
      </c>
      <c r="Y5185" s="22" t="s">
        <v>33</v>
      </c>
      <c r="Z5185" s="23" t="s">
        <v>9049</v>
      </c>
      <c r="AA5185" s="24" t="s">
        <v>67</v>
      </c>
      <c r="AB5185" s="14" t="s">
        <v>67</v>
      </c>
      <c r="AC5185" s="14" t="s">
        <v>67</v>
      </c>
      <c r="AD5185" s="25"/>
      <c r="AE5185" s="26"/>
      <c r="AF5185" s="27"/>
    </row>
    <row r="5186" spans="1:32" s="162" customFormat="1" ht="16.5" customHeight="1">
      <c r="A5186" s="13" t="s">
        <v>4804</v>
      </c>
      <c r="B5186" s="13"/>
      <c r="C5186" s="189"/>
      <c r="D5186" s="13"/>
      <c r="E5186" s="14" t="s">
        <v>4860</v>
      </c>
      <c r="F5186" s="14" t="s">
        <v>34</v>
      </c>
      <c r="G5186" s="14" t="s">
        <v>4861</v>
      </c>
      <c r="H5186" s="15">
        <v>2019</v>
      </c>
      <c r="I5186" s="15">
        <v>4</v>
      </c>
      <c r="J5186" s="15">
        <v>0</v>
      </c>
      <c r="K5186" s="15">
        <v>0</v>
      </c>
      <c r="L5186" s="16" t="s">
        <v>4862</v>
      </c>
      <c r="M5186" s="16"/>
      <c r="N5186" s="16" t="s">
        <v>2570</v>
      </c>
      <c r="O5186" s="17">
        <v>1200</v>
      </c>
      <c r="P5186" s="17">
        <v>0</v>
      </c>
      <c r="Q5186" s="17">
        <v>0</v>
      </c>
      <c r="R5186" s="18" t="s">
        <v>33</v>
      </c>
      <c r="S5186" s="19">
        <v>60</v>
      </c>
      <c r="T5186" s="19">
        <v>220</v>
      </c>
      <c r="U5186" s="19">
        <v>10.090909090909092</v>
      </c>
      <c r="V5186" s="19">
        <v>0</v>
      </c>
      <c r="W5186" s="20">
        <v>2.2200000000000002</v>
      </c>
      <c r="X5186" s="21">
        <v>10656.000000000002</v>
      </c>
      <c r="Y5186" s="22" t="s">
        <v>33</v>
      </c>
      <c r="Z5186" s="23" t="s">
        <v>62</v>
      </c>
      <c r="AA5186" s="24" t="s">
        <v>67</v>
      </c>
      <c r="AB5186" s="14" t="s">
        <v>67</v>
      </c>
      <c r="AC5186" s="14" t="s">
        <v>67</v>
      </c>
      <c r="AD5186" s="25"/>
      <c r="AE5186" s="26"/>
      <c r="AF5186" s="27"/>
    </row>
    <row r="5187" spans="1:32" s="162" customFormat="1" ht="16.5" customHeight="1">
      <c r="A5187" s="13" t="s">
        <v>4804</v>
      </c>
      <c r="B5187" s="13"/>
      <c r="C5187" s="189"/>
      <c r="D5187" s="13"/>
      <c r="E5187" s="14" t="s">
        <v>174</v>
      </c>
      <c r="F5187" s="14" t="s">
        <v>67</v>
      </c>
      <c r="G5187" s="14" t="s">
        <v>67</v>
      </c>
      <c r="H5187" s="15">
        <v>2006</v>
      </c>
      <c r="I5187" s="15">
        <v>1</v>
      </c>
      <c r="J5187" s="15">
        <v>0</v>
      </c>
      <c r="K5187" s="15">
        <v>0</v>
      </c>
      <c r="L5187" s="16" t="s">
        <v>4862</v>
      </c>
      <c r="M5187" s="16"/>
      <c r="N5187" s="16" t="s">
        <v>2570</v>
      </c>
      <c r="O5187" s="17">
        <v>1940</v>
      </c>
      <c r="P5187" s="17">
        <v>0</v>
      </c>
      <c r="Q5187" s="17">
        <v>0</v>
      </c>
      <c r="R5187" s="18" t="s">
        <v>33</v>
      </c>
      <c r="S5187" s="19">
        <v>60</v>
      </c>
      <c r="T5187" s="19">
        <v>220</v>
      </c>
      <c r="U5187" s="19">
        <v>7</v>
      </c>
      <c r="V5187" s="19">
        <v>0</v>
      </c>
      <c r="W5187" s="20">
        <v>1.54</v>
      </c>
      <c r="X5187" s="21">
        <v>2987.6</v>
      </c>
      <c r="Y5187" s="22" t="s">
        <v>33</v>
      </c>
      <c r="Z5187" s="23" t="s">
        <v>9052</v>
      </c>
      <c r="AA5187" s="24" t="s">
        <v>67</v>
      </c>
      <c r="AB5187" s="14" t="s">
        <v>67</v>
      </c>
      <c r="AC5187" s="14" t="s">
        <v>67</v>
      </c>
      <c r="AD5187" s="25"/>
      <c r="AE5187" s="26"/>
      <c r="AF5187" s="27"/>
    </row>
    <row r="5188" spans="1:32" s="162" customFormat="1" ht="16.5" customHeight="1">
      <c r="A5188" s="13" t="s">
        <v>4804</v>
      </c>
      <c r="B5188" s="13"/>
      <c r="C5188" s="189"/>
      <c r="D5188" s="13"/>
      <c r="E5188" s="14" t="s">
        <v>4789</v>
      </c>
      <c r="F5188" s="14" t="s">
        <v>5349</v>
      </c>
      <c r="G5188" s="14" t="s">
        <v>5350</v>
      </c>
      <c r="H5188" s="15">
        <v>2021</v>
      </c>
      <c r="I5188" s="15">
        <v>2</v>
      </c>
      <c r="J5188" s="15">
        <v>0</v>
      </c>
      <c r="K5188" s="15">
        <v>0</v>
      </c>
      <c r="L5188" s="16" t="s">
        <v>5348</v>
      </c>
      <c r="M5188" s="16"/>
      <c r="N5188" s="16" t="s">
        <v>2570</v>
      </c>
      <c r="O5188" s="17">
        <v>400</v>
      </c>
      <c r="P5188" s="17">
        <v>0</v>
      </c>
      <c r="Q5188" s="17">
        <v>0</v>
      </c>
      <c r="R5188" s="18" t="s">
        <v>33</v>
      </c>
      <c r="S5188" s="19">
        <v>60</v>
      </c>
      <c r="T5188" s="19">
        <v>220</v>
      </c>
      <c r="U5188" s="19">
        <v>36.363636363636367</v>
      </c>
      <c r="V5188" s="19">
        <v>0</v>
      </c>
      <c r="W5188" s="20">
        <v>8</v>
      </c>
      <c r="X5188" s="21">
        <v>6400</v>
      </c>
      <c r="Y5188" s="22" t="s">
        <v>33</v>
      </c>
      <c r="Z5188" s="23" t="s">
        <v>9052</v>
      </c>
      <c r="AA5188" s="24" t="s">
        <v>67</v>
      </c>
      <c r="AB5188" s="14" t="s">
        <v>67</v>
      </c>
      <c r="AC5188" s="14" t="s">
        <v>67</v>
      </c>
      <c r="AD5188" s="25"/>
      <c r="AE5188" s="26"/>
      <c r="AF5188" s="27"/>
    </row>
    <row r="5189" spans="1:32" s="162" customFormat="1" ht="16.5" customHeight="1">
      <c r="A5189" s="13" t="s">
        <v>4804</v>
      </c>
      <c r="B5189" s="13"/>
      <c r="C5189" s="189"/>
      <c r="D5189" s="13"/>
      <c r="E5189" s="14" t="s">
        <v>1835</v>
      </c>
      <c r="F5189" s="14" t="s">
        <v>67</v>
      </c>
      <c r="G5189" s="14" t="s">
        <v>67</v>
      </c>
      <c r="H5189" s="15">
        <v>2006</v>
      </c>
      <c r="I5189" s="15">
        <v>1</v>
      </c>
      <c r="J5189" s="15">
        <v>0</v>
      </c>
      <c r="K5189" s="15">
        <v>0</v>
      </c>
      <c r="L5189" s="16" t="s">
        <v>5166</v>
      </c>
      <c r="M5189" s="16"/>
      <c r="N5189" s="16" t="s">
        <v>2570</v>
      </c>
      <c r="O5189" s="17">
        <v>1460</v>
      </c>
      <c r="P5189" s="17">
        <v>0</v>
      </c>
      <c r="Q5189" s="17">
        <v>0</v>
      </c>
      <c r="R5189" s="18" t="s">
        <v>33</v>
      </c>
      <c r="S5189" s="19">
        <v>60</v>
      </c>
      <c r="T5189" s="19">
        <v>220</v>
      </c>
      <c r="U5189" s="19">
        <v>10</v>
      </c>
      <c r="V5189" s="19">
        <v>0</v>
      </c>
      <c r="W5189" s="20">
        <v>2.2000000000000002</v>
      </c>
      <c r="X5189" s="21">
        <v>3212.0000000000005</v>
      </c>
      <c r="Y5189" s="22" t="s">
        <v>33</v>
      </c>
      <c r="Z5189" s="23" t="s">
        <v>62</v>
      </c>
      <c r="AA5189" s="24" t="s">
        <v>67</v>
      </c>
      <c r="AB5189" s="14" t="s">
        <v>67</v>
      </c>
      <c r="AC5189" s="14" t="s">
        <v>67</v>
      </c>
      <c r="AD5189" s="25"/>
      <c r="AE5189" s="26"/>
      <c r="AF5189" s="27"/>
    </row>
    <row r="5190" spans="1:32" s="162" customFormat="1" ht="16.5" customHeight="1">
      <c r="A5190" s="13" t="s">
        <v>4804</v>
      </c>
      <c r="B5190" s="13"/>
      <c r="C5190" s="189"/>
      <c r="D5190" s="13"/>
      <c r="E5190" s="14" t="s">
        <v>4906</v>
      </c>
      <c r="F5190" s="14" t="s">
        <v>34</v>
      </c>
      <c r="G5190" s="14" t="s">
        <v>2614</v>
      </c>
      <c r="H5190" s="15">
        <v>2018</v>
      </c>
      <c r="I5190" s="15">
        <v>1</v>
      </c>
      <c r="J5190" s="15">
        <v>0</v>
      </c>
      <c r="K5190" s="15">
        <v>0</v>
      </c>
      <c r="L5190" s="16" t="s">
        <v>5192</v>
      </c>
      <c r="M5190" s="16"/>
      <c r="N5190" s="16" t="s">
        <v>2570</v>
      </c>
      <c r="O5190" s="17">
        <v>1600</v>
      </c>
      <c r="P5190" s="17">
        <v>0</v>
      </c>
      <c r="Q5190" s="17">
        <v>0</v>
      </c>
      <c r="R5190" s="18" t="s">
        <v>33</v>
      </c>
      <c r="S5190" s="19">
        <v>60</v>
      </c>
      <c r="T5190" s="19">
        <v>220</v>
      </c>
      <c r="U5190" s="19">
        <v>9.1454545454545446</v>
      </c>
      <c r="V5190" s="19">
        <v>0</v>
      </c>
      <c r="W5190" s="20">
        <v>2.012</v>
      </c>
      <c r="X5190" s="21">
        <v>3219.2</v>
      </c>
      <c r="Y5190" s="22" t="s">
        <v>33</v>
      </c>
      <c r="Z5190" s="23" t="s">
        <v>62</v>
      </c>
      <c r="AA5190" s="24" t="s">
        <v>67</v>
      </c>
      <c r="AB5190" s="14" t="s">
        <v>67</v>
      </c>
      <c r="AC5190" s="14" t="s">
        <v>67</v>
      </c>
      <c r="AD5190" s="25"/>
      <c r="AE5190" s="26"/>
      <c r="AF5190" s="27"/>
    </row>
    <row r="5191" spans="1:32" s="162" customFormat="1" ht="16.5" customHeight="1">
      <c r="A5191" s="13" t="s">
        <v>4804</v>
      </c>
      <c r="B5191" s="13"/>
      <c r="C5191" s="189"/>
      <c r="D5191" s="13"/>
      <c r="E5191" s="14" t="s">
        <v>5226</v>
      </c>
      <c r="F5191" s="14" t="s">
        <v>5227</v>
      </c>
      <c r="G5191" s="14" t="s">
        <v>5228</v>
      </c>
      <c r="H5191" s="15">
        <v>2007</v>
      </c>
      <c r="I5191" s="15">
        <v>1</v>
      </c>
      <c r="J5191" s="15">
        <v>0</v>
      </c>
      <c r="K5191" s="15">
        <v>0</v>
      </c>
      <c r="L5191" s="16" t="s">
        <v>5229</v>
      </c>
      <c r="M5191" s="16"/>
      <c r="N5191" s="16" t="s">
        <v>2570</v>
      </c>
      <c r="O5191" s="17">
        <v>3024</v>
      </c>
      <c r="P5191" s="17">
        <v>0</v>
      </c>
      <c r="Q5191" s="17">
        <v>0</v>
      </c>
      <c r="R5191" s="18" t="s">
        <v>33</v>
      </c>
      <c r="S5191" s="19">
        <v>60</v>
      </c>
      <c r="T5191" s="19">
        <v>110</v>
      </c>
      <c r="U5191" s="19">
        <v>10</v>
      </c>
      <c r="V5191" s="19">
        <v>0</v>
      </c>
      <c r="W5191" s="20">
        <v>1.1000000000000001</v>
      </c>
      <c r="X5191" s="21">
        <v>3326.4</v>
      </c>
      <c r="Y5191" s="22" t="s">
        <v>33</v>
      </c>
      <c r="Z5191" s="23" t="s">
        <v>62</v>
      </c>
      <c r="AA5191" s="24" t="s">
        <v>67</v>
      </c>
      <c r="AB5191" s="14" t="s">
        <v>67</v>
      </c>
      <c r="AC5191" s="14" t="s">
        <v>67</v>
      </c>
      <c r="AD5191" s="25"/>
      <c r="AE5191" s="26"/>
      <c r="AF5191" s="27"/>
    </row>
    <row r="5192" spans="1:32" s="162" customFormat="1" ht="16.5" customHeight="1">
      <c r="A5192" s="13" t="s">
        <v>4804</v>
      </c>
      <c r="B5192" s="13"/>
      <c r="C5192" s="189"/>
      <c r="D5192" s="13"/>
      <c r="E5192" s="14" t="s">
        <v>4865</v>
      </c>
      <c r="F5192" s="14" t="s">
        <v>34</v>
      </c>
      <c r="G5192" s="14" t="s">
        <v>2617</v>
      </c>
      <c r="H5192" s="15">
        <v>2019</v>
      </c>
      <c r="I5192" s="15">
        <v>3</v>
      </c>
      <c r="J5192" s="15">
        <v>0</v>
      </c>
      <c r="K5192" s="15">
        <v>0</v>
      </c>
      <c r="L5192" s="16" t="s">
        <v>4956</v>
      </c>
      <c r="M5192" s="16"/>
      <c r="N5192" s="16" t="s">
        <v>2570</v>
      </c>
      <c r="O5192" s="17">
        <v>2628</v>
      </c>
      <c r="P5192" s="17">
        <v>0</v>
      </c>
      <c r="Q5192" s="17">
        <v>0</v>
      </c>
      <c r="R5192" s="18" t="s">
        <v>33</v>
      </c>
      <c r="S5192" s="19">
        <v>60</v>
      </c>
      <c r="T5192" s="19">
        <v>220</v>
      </c>
      <c r="U5192" s="19">
        <v>5.7840909090909092</v>
      </c>
      <c r="V5192" s="19">
        <v>0</v>
      </c>
      <c r="W5192" s="20">
        <v>1.2725</v>
      </c>
      <c r="X5192" s="21">
        <v>10032.39</v>
      </c>
      <c r="Y5192" s="22" t="s">
        <v>33</v>
      </c>
      <c r="Z5192" s="23" t="s">
        <v>62</v>
      </c>
      <c r="AA5192" s="24" t="s">
        <v>67</v>
      </c>
      <c r="AB5192" s="14" t="s">
        <v>67</v>
      </c>
      <c r="AC5192" s="14" t="s">
        <v>67</v>
      </c>
      <c r="AD5192" s="25"/>
      <c r="AE5192" s="26"/>
      <c r="AF5192" s="27"/>
    </row>
    <row r="5193" spans="1:32" s="162" customFormat="1" ht="16.5" customHeight="1">
      <c r="A5193" s="13" t="s">
        <v>4804</v>
      </c>
      <c r="B5193" s="13"/>
      <c r="C5193" s="189"/>
      <c r="D5193" s="13"/>
      <c r="E5193" s="14" t="s">
        <v>741</v>
      </c>
      <c r="F5193" s="14" t="s">
        <v>34</v>
      </c>
      <c r="G5193" s="14" t="s">
        <v>5262</v>
      </c>
      <c r="H5193" s="15">
        <v>2014</v>
      </c>
      <c r="I5193" s="15">
        <v>1</v>
      </c>
      <c r="J5193" s="15">
        <v>0</v>
      </c>
      <c r="K5193" s="15">
        <v>0</v>
      </c>
      <c r="L5193" s="16" t="s">
        <v>5261</v>
      </c>
      <c r="M5193" s="16"/>
      <c r="N5193" s="16" t="s">
        <v>2570</v>
      </c>
      <c r="O5193" s="17">
        <v>2628</v>
      </c>
      <c r="P5193" s="17">
        <v>0</v>
      </c>
      <c r="Q5193" s="17">
        <v>0</v>
      </c>
      <c r="R5193" s="18" t="s">
        <v>33</v>
      </c>
      <c r="S5193" s="19">
        <v>60</v>
      </c>
      <c r="T5193" s="19">
        <v>220</v>
      </c>
      <c r="U5193" s="19">
        <v>5.8090909090909095</v>
      </c>
      <c r="V5193" s="19">
        <v>0</v>
      </c>
      <c r="W5193" s="20">
        <v>1.278</v>
      </c>
      <c r="X5193" s="21">
        <v>3358.5840000000003</v>
      </c>
      <c r="Y5193" s="22" t="s">
        <v>33</v>
      </c>
      <c r="Z5193" s="23" t="s">
        <v>62</v>
      </c>
      <c r="AA5193" s="24" t="s">
        <v>67</v>
      </c>
      <c r="AB5193" s="14" t="s">
        <v>67</v>
      </c>
      <c r="AC5193" s="14" t="s">
        <v>67</v>
      </c>
      <c r="AD5193" s="25"/>
      <c r="AE5193" s="26"/>
      <c r="AF5193" s="27"/>
    </row>
    <row r="5194" spans="1:32" s="162" customFormat="1" ht="16.5" customHeight="1">
      <c r="A5194" s="13" t="s">
        <v>4804</v>
      </c>
      <c r="B5194" s="13"/>
      <c r="C5194" s="189"/>
      <c r="D5194" s="13"/>
      <c r="E5194" s="14" t="s">
        <v>5014</v>
      </c>
      <c r="F5194" s="14" t="s">
        <v>67</v>
      </c>
      <c r="G5194" s="14" t="s">
        <v>67</v>
      </c>
      <c r="H5194" s="15">
        <v>2005</v>
      </c>
      <c r="I5194" s="15">
        <v>1</v>
      </c>
      <c r="J5194" s="15">
        <v>0</v>
      </c>
      <c r="K5194" s="15">
        <v>0</v>
      </c>
      <c r="L5194" s="16" t="s">
        <v>5012</v>
      </c>
      <c r="M5194" s="16"/>
      <c r="N5194" s="16" t="s">
        <v>2570</v>
      </c>
      <c r="O5194" s="17">
        <v>2920</v>
      </c>
      <c r="P5194" s="17">
        <v>0</v>
      </c>
      <c r="Q5194" s="17">
        <v>0</v>
      </c>
      <c r="R5194" s="18" t="s">
        <v>33</v>
      </c>
      <c r="S5194" s="19">
        <v>60</v>
      </c>
      <c r="T5194" s="19">
        <v>110</v>
      </c>
      <c r="U5194" s="19">
        <v>10.909090909090908</v>
      </c>
      <c r="V5194" s="19">
        <v>0</v>
      </c>
      <c r="W5194" s="20">
        <v>1.2</v>
      </c>
      <c r="X5194" s="21">
        <v>3504</v>
      </c>
      <c r="Y5194" s="22" t="s">
        <v>33</v>
      </c>
      <c r="Z5194" s="23" t="s">
        <v>62</v>
      </c>
      <c r="AA5194" s="24" t="s">
        <v>67</v>
      </c>
      <c r="AB5194" s="14" t="s">
        <v>67</v>
      </c>
      <c r="AC5194" s="14" t="s">
        <v>67</v>
      </c>
      <c r="AD5194" s="25"/>
      <c r="AE5194" s="26"/>
      <c r="AF5194" s="27"/>
    </row>
    <row r="5195" spans="1:32" s="162" customFormat="1" ht="16.5" customHeight="1">
      <c r="A5195" s="13" t="s">
        <v>4804</v>
      </c>
      <c r="B5195" s="13"/>
      <c r="C5195" s="189"/>
      <c r="D5195" s="13"/>
      <c r="E5195" s="14" t="s">
        <v>5177</v>
      </c>
      <c r="F5195" s="14" t="s">
        <v>34</v>
      </c>
      <c r="G5195" s="14" t="s">
        <v>4811</v>
      </c>
      <c r="H5195" s="15">
        <v>2018</v>
      </c>
      <c r="I5195" s="15">
        <v>2</v>
      </c>
      <c r="J5195" s="15">
        <v>0</v>
      </c>
      <c r="K5195" s="15">
        <v>0</v>
      </c>
      <c r="L5195" s="16" t="s">
        <v>5297</v>
      </c>
      <c r="M5195" s="16"/>
      <c r="N5195" s="16" t="s">
        <v>2570</v>
      </c>
      <c r="O5195" s="17">
        <v>3200</v>
      </c>
      <c r="P5195" s="17">
        <v>0</v>
      </c>
      <c r="Q5195" s="17">
        <v>0</v>
      </c>
      <c r="R5195" s="18" t="s">
        <v>33</v>
      </c>
      <c r="S5195" s="19">
        <v>60</v>
      </c>
      <c r="T5195" s="19">
        <v>220</v>
      </c>
      <c r="U5195" s="19">
        <v>4.9909090909090912</v>
      </c>
      <c r="V5195" s="19">
        <v>0</v>
      </c>
      <c r="W5195" s="20">
        <v>1.0980000000000001</v>
      </c>
      <c r="X5195" s="21">
        <v>7027.2000000000007</v>
      </c>
      <c r="Y5195" s="22" t="s">
        <v>33</v>
      </c>
      <c r="Z5195" s="23" t="s">
        <v>62</v>
      </c>
      <c r="AA5195" s="24" t="s">
        <v>67</v>
      </c>
      <c r="AB5195" s="14" t="s">
        <v>67</v>
      </c>
      <c r="AC5195" s="14" t="s">
        <v>67</v>
      </c>
      <c r="AD5195" s="25"/>
      <c r="AE5195" s="26"/>
      <c r="AF5195" s="27"/>
    </row>
    <row r="5196" spans="1:32" s="162" customFormat="1" ht="16.5" customHeight="1">
      <c r="A5196" s="13" t="s">
        <v>4804</v>
      </c>
      <c r="B5196" s="13"/>
      <c r="C5196" s="189"/>
      <c r="D5196" s="13"/>
      <c r="E5196" s="14" t="s">
        <v>66</v>
      </c>
      <c r="F5196" s="14" t="s">
        <v>34</v>
      </c>
      <c r="G5196" s="14" t="s">
        <v>5058</v>
      </c>
      <c r="H5196" s="15">
        <v>2010</v>
      </c>
      <c r="I5196" s="15">
        <v>2</v>
      </c>
      <c r="J5196" s="15">
        <v>0</v>
      </c>
      <c r="K5196" s="15">
        <v>0</v>
      </c>
      <c r="L5196" s="16" t="s">
        <v>5059</v>
      </c>
      <c r="M5196" s="16"/>
      <c r="N5196" s="16" t="s">
        <v>2570</v>
      </c>
      <c r="O5196" s="17">
        <v>2088</v>
      </c>
      <c r="P5196" s="17">
        <v>0</v>
      </c>
      <c r="Q5196" s="17">
        <v>0</v>
      </c>
      <c r="R5196" s="18" t="s">
        <v>33</v>
      </c>
      <c r="S5196" s="19">
        <v>60</v>
      </c>
      <c r="T5196" s="19">
        <v>220</v>
      </c>
      <c r="U5196" s="19">
        <v>8</v>
      </c>
      <c r="V5196" s="19">
        <v>0</v>
      </c>
      <c r="W5196" s="20">
        <v>1.76</v>
      </c>
      <c r="X5196" s="21">
        <v>7349.76</v>
      </c>
      <c r="Y5196" s="22" t="s">
        <v>33</v>
      </c>
      <c r="Z5196" s="23" t="s">
        <v>62</v>
      </c>
      <c r="AA5196" s="24" t="s">
        <v>67</v>
      </c>
      <c r="AB5196" s="14" t="s">
        <v>67</v>
      </c>
      <c r="AC5196" s="14" t="s">
        <v>67</v>
      </c>
      <c r="AD5196" s="25"/>
      <c r="AE5196" s="26"/>
      <c r="AF5196" s="27"/>
    </row>
    <row r="5197" spans="1:32" s="162" customFormat="1" ht="16.5" customHeight="1">
      <c r="A5197" s="13" t="s">
        <v>4804</v>
      </c>
      <c r="B5197" s="13"/>
      <c r="C5197" s="189"/>
      <c r="D5197" s="13"/>
      <c r="E5197" s="14" t="s">
        <v>5134</v>
      </c>
      <c r="F5197" s="14" t="s">
        <v>67</v>
      </c>
      <c r="G5197" s="14" t="s">
        <v>67</v>
      </c>
      <c r="H5197" s="15">
        <v>2006</v>
      </c>
      <c r="I5197" s="15">
        <v>1</v>
      </c>
      <c r="J5197" s="15">
        <v>0</v>
      </c>
      <c r="K5197" s="15">
        <v>0</v>
      </c>
      <c r="L5197" s="16" t="s">
        <v>5135</v>
      </c>
      <c r="M5197" s="16"/>
      <c r="N5197" s="16" t="s">
        <v>2570</v>
      </c>
      <c r="O5197" s="17">
        <v>1440</v>
      </c>
      <c r="P5197" s="17">
        <v>0</v>
      </c>
      <c r="Q5197" s="17">
        <v>0</v>
      </c>
      <c r="R5197" s="18" t="s">
        <v>33</v>
      </c>
      <c r="S5197" s="19">
        <v>60</v>
      </c>
      <c r="T5197" s="19">
        <v>220</v>
      </c>
      <c r="U5197" s="19">
        <v>12</v>
      </c>
      <c r="V5197" s="19">
        <v>0</v>
      </c>
      <c r="W5197" s="20">
        <v>2.64</v>
      </c>
      <c r="X5197" s="21">
        <v>3801.6000000000004</v>
      </c>
      <c r="Y5197" s="22" t="s">
        <v>33</v>
      </c>
      <c r="Z5197" s="23" t="s">
        <v>62</v>
      </c>
      <c r="AA5197" s="24" t="s">
        <v>67</v>
      </c>
      <c r="AB5197" s="14" t="s">
        <v>67</v>
      </c>
      <c r="AC5197" s="14" t="s">
        <v>67</v>
      </c>
      <c r="AD5197" s="25"/>
      <c r="AE5197" s="26"/>
      <c r="AF5197" s="27"/>
    </row>
    <row r="5198" spans="1:32" s="162" customFormat="1" ht="16.5" customHeight="1">
      <c r="A5198" s="13" t="s">
        <v>4804</v>
      </c>
      <c r="B5198" s="13"/>
      <c r="C5198" s="189"/>
      <c r="D5198" s="13"/>
      <c r="E5198" s="14" t="s">
        <v>5027</v>
      </c>
      <c r="F5198" s="14" t="s">
        <v>67</v>
      </c>
      <c r="G5198" s="14" t="s">
        <v>67</v>
      </c>
      <c r="H5198" s="15">
        <v>2018</v>
      </c>
      <c r="I5198" s="15">
        <v>1</v>
      </c>
      <c r="J5198" s="15">
        <v>0</v>
      </c>
      <c r="K5198" s="15">
        <v>0</v>
      </c>
      <c r="L5198" s="16" t="s">
        <v>5028</v>
      </c>
      <c r="M5198" s="16"/>
      <c r="N5198" s="16" t="s">
        <v>2570</v>
      </c>
      <c r="O5198" s="17">
        <v>1440</v>
      </c>
      <c r="P5198" s="17">
        <v>0</v>
      </c>
      <c r="Q5198" s="17">
        <v>0</v>
      </c>
      <c r="R5198" s="18" t="s">
        <v>33</v>
      </c>
      <c r="S5198" s="19">
        <v>60</v>
      </c>
      <c r="T5198" s="19">
        <v>220</v>
      </c>
      <c r="U5198" s="19">
        <v>12</v>
      </c>
      <c r="V5198" s="19">
        <v>0</v>
      </c>
      <c r="W5198" s="20">
        <v>2.64</v>
      </c>
      <c r="X5198" s="21">
        <v>3801.6000000000004</v>
      </c>
      <c r="Y5198" s="22" t="s">
        <v>33</v>
      </c>
      <c r="Z5198" s="23" t="s">
        <v>9052</v>
      </c>
      <c r="AA5198" s="24" t="s">
        <v>67</v>
      </c>
      <c r="AB5198" s="14" t="s">
        <v>67</v>
      </c>
      <c r="AC5198" s="14" t="s">
        <v>67</v>
      </c>
      <c r="AD5198" s="25"/>
      <c r="AE5198" s="26"/>
      <c r="AF5198" s="27"/>
    </row>
    <row r="5199" spans="1:32" s="162" customFormat="1" ht="16.5" customHeight="1">
      <c r="A5199" s="13" t="s">
        <v>4804</v>
      </c>
      <c r="B5199" s="13"/>
      <c r="C5199" s="189"/>
      <c r="D5199" s="13"/>
      <c r="E5199" s="14" t="s">
        <v>5182</v>
      </c>
      <c r="F5199" s="14" t="s">
        <v>5183</v>
      </c>
      <c r="G5199" s="14" t="s">
        <v>5184</v>
      </c>
      <c r="H5199" s="15">
        <v>2008</v>
      </c>
      <c r="I5199" s="15">
        <v>1</v>
      </c>
      <c r="J5199" s="15">
        <v>0</v>
      </c>
      <c r="K5199" s="15">
        <v>0</v>
      </c>
      <c r="L5199" s="16" t="s">
        <v>5185</v>
      </c>
      <c r="M5199" s="16"/>
      <c r="N5199" s="16" t="s">
        <v>2570</v>
      </c>
      <c r="O5199" s="17">
        <v>2920</v>
      </c>
      <c r="P5199" s="17">
        <v>0</v>
      </c>
      <c r="Q5199" s="17">
        <v>0</v>
      </c>
      <c r="R5199" s="18" t="s">
        <v>33</v>
      </c>
      <c r="S5199" s="19">
        <v>60</v>
      </c>
      <c r="T5199" s="19">
        <v>220</v>
      </c>
      <c r="U5199" s="19">
        <v>6</v>
      </c>
      <c r="V5199" s="19">
        <v>0</v>
      </c>
      <c r="W5199" s="20">
        <v>1.32</v>
      </c>
      <c r="X5199" s="21">
        <v>3854.4</v>
      </c>
      <c r="Y5199" s="22" t="s">
        <v>33</v>
      </c>
      <c r="Z5199" s="23" t="s">
        <v>62</v>
      </c>
      <c r="AA5199" s="24" t="s">
        <v>67</v>
      </c>
      <c r="AB5199" s="14" t="s">
        <v>67</v>
      </c>
      <c r="AC5199" s="14" t="s">
        <v>67</v>
      </c>
      <c r="AD5199" s="25"/>
      <c r="AE5199" s="26"/>
      <c r="AF5199" s="27"/>
    </row>
    <row r="5200" spans="1:32" s="162" customFormat="1" ht="16.5" customHeight="1">
      <c r="A5200" s="13" t="s">
        <v>4804</v>
      </c>
      <c r="B5200" s="13"/>
      <c r="C5200" s="189"/>
      <c r="D5200" s="13"/>
      <c r="E5200" s="14" t="s">
        <v>5165</v>
      </c>
      <c r="F5200" s="14" t="s">
        <v>67</v>
      </c>
      <c r="G5200" s="14" t="s">
        <v>67</v>
      </c>
      <c r="H5200" s="15">
        <v>2004</v>
      </c>
      <c r="I5200" s="15">
        <v>1</v>
      </c>
      <c r="J5200" s="15">
        <v>0</v>
      </c>
      <c r="K5200" s="15">
        <v>0</v>
      </c>
      <c r="L5200" s="16" t="s">
        <v>5166</v>
      </c>
      <c r="M5200" s="16"/>
      <c r="N5200" s="16" t="s">
        <v>2570</v>
      </c>
      <c r="O5200" s="17">
        <v>1460</v>
      </c>
      <c r="P5200" s="17">
        <v>0</v>
      </c>
      <c r="Q5200" s="17">
        <v>0</v>
      </c>
      <c r="R5200" s="18" t="s">
        <v>33</v>
      </c>
      <c r="S5200" s="19">
        <v>60</v>
      </c>
      <c r="T5200" s="19">
        <v>220</v>
      </c>
      <c r="U5200" s="19">
        <v>12</v>
      </c>
      <c r="V5200" s="19">
        <v>0</v>
      </c>
      <c r="W5200" s="20">
        <v>2.64</v>
      </c>
      <c r="X5200" s="21">
        <v>3854.4</v>
      </c>
      <c r="Y5200" s="22" t="s">
        <v>33</v>
      </c>
      <c r="Z5200" s="23" t="s">
        <v>9052</v>
      </c>
      <c r="AA5200" s="24" t="s">
        <v>67</v>
      </c>
      <c r="AB5200" s="14" t="s">
        <v>67</v>
      </c>
      <c r="AC5200" s="14" t="s">
        <v>67</v>
      </c>
      <c r="AD5200" s="25"/>
      <c r="AE5200" s="26"/>
      <c r="AF5200" s="27"/>
    </row>
    <row r="5201" spans="1:41" s="162" customFormat="1" ht="16.5" customHeight="1">
      <c r="A5201" s="13" t="s">
        <v>4804</v>
      </c>
      <c r="B5201" s="13"/>
      <c r="C5201" s="189"/>
      <c r="D5201" s="13"/>
      <c r="E5201" s="14" t="s">
        <v>407</v>
      </c>
      <c r="F5201" s="14" t="s">
        <v>4910</v>
      </c>
      <c r="G5201" s="14" t="s">
        <v>4911</v>
      </c>
      <c r="H5201" s="15">
        <v>2012</v>
      </c>
      <c r="I5201" s="15">
        <v>1</v>
      </c>
      <c r="J5201" s="15">
        <v>0</v>
      </c>
      <c r="K5201" s="15">
        <v>0</v>
      </c>
      <c r="L5201" s="16" t="s">
        <v>4912</v>
      </c>
      <c r="M5201" s="16"/>
      <c r="N5201" s="16" t="s">
        <v>2570</v>
      </c>
      <c r="O5201" s="17">
        <v>2192.4</v>
      </c>
      <c r="P5201" s="17">
        <v>0</v>
      </c>
      <c r="Q5201" s="17">
        <v>0</v>
      </c>
      <c r="R5201" s="18" t="s">
        <v>33</v>
      </c>
      <c r="S5201" s="19">
        <v>60</v>
      </c>
      <c r="T5201" s="19">
        <v>220</v>
      </c>
      <c r="U5201" s="19">
        <v>8</v>
      </c>
      <c r="V5201" s="19">
        <v>0</v>
      </c>
      <c r="W5201" s="20">
        <v>1.76</v>
      </c>
      <c r="X5201" s="21">
        <v>3858.6240000000003</v>
      </c>
      <c r="Y5201" s="22" t="s">
        <v>33</v>
      </c>
      <c r="Z5201" s="23" t="s">
        <v>62</v>
      </c>
      <c r="AA5201" s="24" t="s">
        <v>67</v>
      </c>
      <c r="AB5201" s="14" t="s">
        <v>67</v>
      </c>
      <c r="AC5201" s="14" t="s">
        <v>67</v>
      </c>
      <c r="AD5201" s="25"/>
      <c r="AE5201" s="26"/>
      <c r="AF5201" s="27"/>
    </row>
    <row r="5202" spans="1:41" s="162" customFormat="1" ht="16.5" customHeight="1">
      <c r="A5202" s="13" t="s">
        <v>4804</v>
      </c>
      <c r="B5202" s="13"/>
      <c r="C5202" s="189"/>
      <c r="D5202" s="13"/>
      <c r="E5202" s="14" t="s">
        <v>379</v>
      </c>
      <c r="F5202" s="14" t="s">
        <v>67</v>
      </c>
      <c r="G5202" s="14" t="s">
        <v>67</v>
      </c>
      <c r="H5202" s="15">
        <v>2002</v>
      </c>
      <c r="I5202" s="15">
        <v>1</v>
      </c>
      <c r="J5202" s="15">
        <v>0</v>
      </c>
      <c r="K5202" s="15">
        <v>0</v>
      </c>
      <c r="L5202" s="16" t="s">
        <v>5261</v>
      </c>
      <c r="M5202" s="16"/>
      <c r="N5202" s="16" t="s">
        <v>2570</v>
      </c>
      <c r="O5202" s="17">
        <v>1800</v>
      </c>
      <c r="P5202" s="17">
        <v>0</v>
      </c>
      <c r="Q5202" s="17">
        <v>0</v>
      </c>
      <c r="R5202" s="18" t="s">
        <v>33</v>
      </c>
      <c r="S5202" s="19">
        <v>60</v>
      </c>
      <c r="T5202" s="19">
        <v>220</v>
      </c>
      <c r="U5202" s="19">
        <v>12</v>
      </c>
      <c r="V5202" s="19">
        <v>0</v>
      </c>
      <c r="W5202" s="20">
        <v>2.64</v>
      </c>
      <c r="X5202" s="21">
        <v>4752</v>
      </c>
      <c r="Y5202" s="22" t="s">
        <v>33</v>
      </c>
      <c r="Z5202" s="23" t="s">
        <v>62</v>
      </c>
      <c r="AA5202" s="24" t="s">
        <v>67</v>
      </c>
      <c r="AB5202" s="14" t="s">
        <v>67</v>
      </c>
      <c r="AC5202" s="14" t="s">
        <v>67</v>
      </c>
      <c r="AD5202" s="25"/>
      <c r="AE5202" s="26"/>
      <c r="AF5202" s="27"/>
    </row>
    <row r="5203" spans="1:41" s="162" customFormat="1" ht="16.5" customHeight="1">
      <c r="A5203" s="13" t="s">
        <v>4804</v>
      </c>
      <c r="B5203" s="13"/>
      <c r="C5203" s="189"/>
      <c r="D5203" s="13"/>
      <c r="E5203" s="14" t="s">
        <v>1260</v>
      </c>
      <c r="F5203" s="14" t="s">
        <v>5013</v>
      </c>
      <c r="G5203" s="14" t="s">
        <v>67</v>
      </c>
      <c r="H5203" s="15">
        <v>2010</v>
      </c>
      <c r="I5203" s="15">
        <v>1</v>
      </c>
      <c r="J5203" s="15">
        <v>0</v>
      </c>
      <c r="K5203" s="15">
        <v>0</v>
      </c>
      <c r="L5203" s="16" t="s">
        <v>5012</v>
      </c>
      <c r="M5203" s="16"/>
      <c r="N5203" s="16" t="s">
        <v>2570</v>
      </c>
      <c r="O5203" s="17">
        <v>2920</v>
      </c>
      <c r="P5203" s="17">
        <v>0</v>
      </c>
      <c r="Q5203" s="17">
        <v>0</v>
      </c>
      <c r="R5203" s="18" t="s">
        <v>33</v>
      </c>
      <c r="S5203" s="19">
        <v>60</v>
      </c>
      <c r="T5203" s="19">
        <v>110</v>
      </c>
      <c r="U5203" s="19">
        <v>20</v>
      </c>
      <c r="V5203" s="19">
        <v>0</v>
      </c>
      <c r="W5203" s="20">
        <v>2.2000000000000002</v>
      </c>
      <c r="X5203" s="21">
        <v>6424.0000000000009</v>
      </c>
      <c r="Y5203" s="22" t="s">
        <v>33</v>
      </c>
      <c r="Z5203" s="23" t="s">
        <v>62</v>
      </c>
      <c r="AA5203" s="24" t="s">
        <v>67</v>
      </c>
      <c r="AB5203" s="14" t="s">
        <v>67</v>
      </c>
      <c r="AC5203" s="14" t="s">
        <v>67</v>
      </c>
      <c r="AD5203" s="25"/>
      <c r="AE5203" s="26"/>
      <c r="AF5203" s="27"/>
    </row>
    <row r="5204" spans="1:41" s="162" customFormat="1" ht="16.5" customHeight="1">
      <c r="A5204" s="13" t="s">
        <v>4804</v>
      </c>
      <c r="B5204" s="13"/>
      <c r="C5204" s="189"/>
      <c r="D5204" s="13"/>
      <c r="E5204" s="14" t="s">
        <v>4874</v>
      </c>
      <c r="F5204" s="14" t="s">
        <v>4875</v>
      </c>
      <c r="G5204" s="14" t="s">
        <v>4876</v>
      </c>
      <c r="H5204" s="15">
        <v>2017</v>
      </c>
      <c r="I5204" s="15">
        <v>1</v>
      </c>
      <c r="J5204" s="15">
        <v>0</v>
      </c>
      <c r="K5204" s="15">
        <v>0</v>
      </c>
      <c r="L5204" s="16" t="s">
        <v>4877</v>
      </c>
      <c r="M5204" s="16"/>
      <c r="N5204" s="16" t="s">
        <v>2570</v>
      </c>
      <c r="O5204" s="17">
        <v>1200</v>
      </c>
      <c r="P5204" s="17">
        <v>0</v>
      </c>
      <c r="Q5204" s="17">
        <v>0</v>
      </c>
      <c r="R5204" s="18" t="s">
        <v>33</v>
      </c>
      <c r="S5204" s="19">
        <v>60</v>
      </c>
      <c r="T5204" s="19">
        <v>220</v>
      </c>
      <c r="U5204" s="19">
        <v>29.5</v>
      </c>
      <c r="V5204" s="19">
        <v>0</v>
      </c>
      <c r="W5204" s="20">
        <v>6.49</v>
      </c>
      <c r="X5204" s="21">
        <v>7788</v>
      </c>
      <c r="Y5204" s="22" t="s">
        <v>33</v>
      </c>
      <c r="Z5204" s="23" t="s">
        <v>9052</v>
      </c>
      <c r="AA5204" s="24" t="s">
        <v>67</v>
      </c>
      <c r="AB5204" s="14" t="s">
        <v>67</v>
      </c>
      <c r="AC5204" s="14" t="s">
        <v>67</v>
      </c>
      <c r="AD5204" s="25"/>
      <c r="AE5204" s="26"/>
      <c r="AF5204" s="27"/>
    </row>
    <row r="5205" spans="1:41" s="162" customFormat="1" ht="16.5" customHeight="1">
      <c r="A5205" s="13" t="s">
        <v>4804</v>
      </c>
      <c r="B5205" s="13"/>
      <c r="C5205" s="189"/>
      <c r="D5205" s="13"/>
      <c r="E5205" s="14" t="s">
        <v>4874</v>
      </c>
      <c r="F5205" s="14" t="s">
        <v>4875</v>
      </c>
      <c r="G5205" s="14" t="s">
        <v>4876</v>
      </c>
      <c r="H5205" s="15">
        <v>2017</v>
      </c>
      <c r="I5205" s="15">
        <v>1</v>
      </c>
      <c r="J5205" s="15">
        <v>0</v>
      </c>
      <c r="K5205" s="15">
        <v>0</v>
      </c>
      <c r="L5205" s="16" t="s">
        <v>5348</v>
      </c>
      <c r="M5205" s="16"/>
      <c r="N5205" s="16" t="s">
        <v>2570</v>
      </c>
      <c r="O5205" s="17">
        <v>1200</v>
      </c>
      <c r="P5205" s="17">
        <v>0</v>
      </c>
      <c r="Q5205" s="17">
        <v>0</v>
      </c>
      <c r="R5205" s="18" t="s">
        <v>33</v>
      </c>
      <c r="S5205" s="19">
        <v>60</v>
      </c>
      <c r="T5205" s="19">
        <v>220</v>
      </c>
      <c r="U5205" s="19">
        <v>29.5</v>
      </c>
      <c r="V5205" s="19">
        <v>0</v>
      </c>
      <c r="W5205" s="20">
        <v>6.49</v>
      </c>
      <c r="X5205" s="21">
        <v>7788</v>
      </c>
      <c r="Y5205" s="22" t="s">
        <v>33</v>
      </c>
      <c r="Z5205" s="23" t="s">
        <v>9052</v>
      </c>
      <c r="AA5205" s="24" t="s">
        <v>67</v>
      </c>
      <c r="AB5205" s="14" t="s">
        <v>67</v>
      </c>
      <c r="AC5205" s="14" t="s">
        <v>67</v>
      </c>
      <c r="AD5205" s="25"/>
      <c r="AE5205" s="26"/>
      <c r="AF5205" s="27"/>
    </row>
    <row r="5206" spans="1:41" s="162" customFormat="1" ht="16.5" customHeight="1">
      <c r="A5206" s="13" t="s">
        <v>4804</v>
      </c>
      <c r="B5206" s="13"/>
      <c r="C5206" s="189"/>
      <c r="D5206" s="13"/>
      <c r="E5206" s="14" t="s">
        <v>4874</v>
      </c>
      <c r="F5206" s="14" t="s">
        <v>4875</v>
      </c>
      <c r="G5206" s="14" t="s">
        <v>4876</v>
      </c>
      <c r="H5206" s="15">
        <v>2017</v>
      </c>
      <c r="I5206" s="15">
        <v>1</v>
      </c>
      <c r="J5206" s="15">
        <v>0</v>
      </c>
      <c r="K5206" s="15">
        <v>0</v>
      </c>
      <c r="L5206" s="16" t="s">
        <v>5382</v>
      </c>
      <c r="M5206" s="16"/>
      <c r="N5206" s="16" t="s">
        <v>2570</v>
      </c>
      <c r="O5206" s="17">
        <v>1200</v>
      </c>
      <c r="P5206" s="17">
        <v>0</v>
      </c>
      <c r="Q5206" s="17">
        <v>0</v>
      </c>
      <c r="R5206" s="18" t="s">
        <v>33</v>
      </c>
      <c r="S5206" s="19">
        <v>60</v>
      </c>
      <c r="T5206" s="19">
        <v>220</v>
      </c>
      <c r="U5206" s="19">
        <v>29.5</v>
      </c>
      <c r="V5206" s="19">
        <v>0</v>
      </c>
      <c r="W5206" s="20">
        <v>6.49</v>
      </c>
      <c r="X5206" s="21">
        <v>7788</v>
      </c>
      <c r="Y5206" s="22" t="s">
        <v>33</v>
      </c>
      <c r="Z5206" s="23" t="s">
        <v>9052</v>
      </c>
      <c r="AA5206" s="24" t="s">
        <v>67</v>
      </c>
      <c r="AB5206" s="14" t="s">
        <v>67</v>
      </c>
      <c r="AC5206" s="14" t="s">
        <v>67</v>
      </c>
      <c r="AD5206" s="25"/>
      <c r="AE5206" s="26"/>
      <c r="AF5206" s="27"/>
    </row>
    <row r="5207" spans="1:41" s="162" customFormat="1" ht="16.5" customHeight="1">
      <c r="A5207" s="13" t="s">
        <v>4804</v>
      </c>
      <c r="B5207" s="13"/>
      <c r="C5207" s="189"/>
      <c r="D5207" s="13"/>
      <c r="E5207" s="14" t="s">
        <v>4874</v>
      </c>
      <c r="F5207" s="14" t="s">
        <v>4875</v>
      </c>
      <c r="G5207" s="14" t="s">
        <v>4876</v>
      </c>
      <c r="H5207" s="15">
        <v>2017</v>
      </c>
      <c r="I5207" s="15">
        <v>1</v>
      </c>
      <c r="J5207" s="15">
        <v>0</v>
      </c>
      <c r="K5207" s="15">
        <v>0</v>
      </c>
      <c r="L5207" s="16" t="s">
        <v>5393</v>
      </c>
      <c r="M5207" s="16"/>
      <c r="N5207" s="16" t="s">
        <v>2570</v>
      </c>
      <c r="O5207" s="17">
        <v>1200</v>
      </c>
      <c r="P5207" s="17">
        <v>0</v>
      </c>
      <c r="Q5207" s="17">
        <v>0</v>
      </c>
      <c r="R5207" s="18" t="s">
        <v>33</v>
      </c>
      <c r="S5207" s="19">
        <v>60</v>
      </c>
      <c r="T5207" s="19">
        <v>220</v>
      </c>
      <c r="U5207" s="19">
        <v>29.5</v>
      </c>
      <c r="V5207" s="19">
        <v>0</v>
      </c>
      <c r="W5207" s="20">
        <v>6.49</v>
      </c>
      <c r="X5207" s="21">
        <v>7788</v>
      </c>
      <c r="Y5207" s="22" t="s">
        <v>33</v>
      </c>
      <c r="Z5207" s="23" t="s">
        <v>9052</v>
      </c>
      <c r="AA5207" s="24" t="s">
        <v>67</v>
      </c>
      <c r="AB5207" s="14" t="s">
        <v>67</v>
      </c>
      <c r="AC5207" s="14" t="s">
        <v>67</v>
      </c>
      <c r="AD5207" s="25"/>
      <c r="AE5207" s="26"/>
      <c r="AF5207" s="27"/>
    </row>
    <row r="5208" spans="1:41" s="162" customFormat="1" ht="16.5" customHeight="1">
      <c r="A5208" s="13" t="s">
        <v>4804</v>
      </c>
      <c r="B5208" s="13"/>
      <c r="C5208" s="189"/>
      <c r="D5208" s="13"/>
      <c r="E5208" s="14" t="s">
        <v>5011</v>
      </c>
      <c r="F5208" s="14" t="s">
        <v>67</v>
      </c>
      <c r="G5208" s="14" t="s">
        <v>67</v>
      </c>
      <c r="H5208" s="15">
        <v>2006</v>
      </c>
      <c r="I5208" s="15">
        <v>1</v>
      </c>
      <c r="J5208" s="15">
        <v>0</v>
      </c>
      <c r="K5208" s="15">
        <v>0</v>
      </c>
      <c r="L5208" s="16" t="s">
        <v>5012</v>
      </c>
      <c r="M5208" s="16"/>
      <c r="N5208" s="16" t="s">
        <v>2570</v>
      </c>
      <c r="O5208" s="17">
        <v>3024</v>
      </c>
      <c r="P5208" s="17">
        <v>0</v>
      </c>
      <c r="Q5208" s="17">
        <v>0</v>
      </c>
      <c r="R5208" s="18" t="s">
        <v>33</v>
      </c>
      <c r="S5208" s="19">
        <v>60</v>
      </c>
      <c r="T5208" s="19">
        <v>110</v>
      </c>
      <c r="U5208" s="19">
        <v>27.272727272727273</v>
      </c>
      <c r="V5208" s="19">
        <v>0</v>
      </c>
      <c r="W5208" s="20">
        <v>3</v>
      </c>
      <c r="X5208" s="21">
        <v>9072</v>
      </c>
      <c r="Y5208" s="22" t="s">
        <v>33</v>
      </c>
      <c r="Z5208" s="23" t="s">
        <v>62</v>
      </c>
      <c r="AA5208" s="24" t="s">
        <v>67</v>
      </c>
      <c r="AB5208" s="14" t="s">
        <v>67</v>
      </c>
      <c r="AC5208" s="14" t="s">
        <v>67</v>
      </c>
      <c r="AD5208" s="25"/>
      <c r="AE5208" s="26"/>
      <c r="AF5208" s="27"/>
    </row>
    <row r="5209" spans="1:41" s="162" customFormat="1" ht="16.5" customHeight="1">
      <c r="A5209" s="12" t="s">
        <v>4297</v>
      </c>
      <c r="B5209" s="13"/>
      <c r="C5209" s="491"/>
      <c r="D5209" s="446"/>
      <c r="E5209" s="14" t="s">
        <v>6085</v>
      </c>
      <c r="F5209" s="14" t="s">
        <v>46</v>
      </c>
      <c r="G5209" s="14" t="s">
        <v>6086</v>
      </c>
      <c r="H5209" s="15">
        <v>2023</v>
      </c>
      <c r="I5209" s="15">
        <v>1</v>
      </c>
      <c r="J5209" s="15">
        <v>0</v>
      </c>
      <c r="K5209" s="15">
        <v>0</v>
      </c>
      <c r="L5209" s="16" t="s">
        <v>6087</v>
      </c>
      <c r="M5209" s="16"/>
      <c r="N5209" s="16" t="s">
        <v>5596</v>
      </c>
      <c r="O5209" s="17">
        <v>0</v>
      </c>
      <c r="P5209" s="17">
        <v>0</v>
      </c>
      <c r="Q5209" s="17">
        <v>0</v>
      </c>
      <c r="R5209" s="18" t="s">
        <v>33</v>
      </c>
      <c r="S5209" s="19">
        <v>60</v>
      </c>
      <c r="T5209" s="19">
        <v>220</v>
      </c>
      <c r="U5209" s="19">
        <v>1.2</v>
      </c>
      <c r="V5209" s="19">
        <v>0</v>
      </c>
      <c r="W5209" s="20">
        <v>0.26700000000000002</v>
      </c>
      <c r="X5209" s="21">
        <v>0</v>
      </c>
      <c r="Y5209" s="22" t="s">
        <v>33</v>
      </c>
      <c r="Z5209" s="14" t="s">
        <v>5838</v>
      </c>
      <c r="AA5209" s="24" t="s">
        <v>67</v>
      </c>
      <c r="AB5209" s="14" t="s">
        <v>67</v>
      </c>
      <c r="AC5209" s="14" t="s">
        <v>67</v>
      </c>
      <c r="AD5209" s="25"/>
      <c r="AE5209" s="26"/>
      <c r="AF5209" s="27"/>
      <c r="AG5209" s="29"/>
      <c r="AH5209" s="29"/>
      <c r="AI5209" s="29"/>
      <c r="AJ5209" s="29"/>
      <c r="AK5209" s="29"/>
      <c r="AL5209" s="29"/>
      <c r="AM5209" s="29"/>
      <c r="AN5209" s="29"/>
      <c r="AO5209" s="29"/>
    </row>
    <row r="5210" spans="1:41" s="162" customFormat="1" ht="16.5" customHeight="1">
      <c r="A5210" s="12" t="s">
        <v>4297</v>
      </c>
      <c r="B5210" s="13"/>
      <c r="C5210" s="491"/>
      <c r="D5210" s="446"/>
      <c r="E5210" s="14" t="s">
        <v>4316</v>
      </c>
      <c r="F5210" s="14" t="s">
        <v>4317</v>
      </c>
      <c r="G5210" s="14" t="s">
        <v>4318</v>
      </c>
      <c r="H5210" s="15">
        <v>2020</v>
      </c>
      <c r="I5210" s="15">
        <v>1</v>
      </c>
      <c r="J5210" s="15">
        <v>0</v>
      </c>
      <c r="K5210" s="15">
        <v>0</v>
      </c>
      <c r="L5210" s="16" t="s">
        <v>4299</v>
      </c>
      <c r="M5210" s="16"/>
      <c r="N5210" s="16" t="s">
        <v>75</v>
      </c>
      <c r="O5210" s="17">
        <v>130</v>
      </c>
      <c r="P5210" s="17">
        <v>0</v>
      </c>
      <c r="Q5210" s="17">
        <v>0</v>
      </c>
      <c r="R5210" s="18" t="s">
        <v>33</v>
      </c>
      <c r="S5210" s="19" t="s">
        <v>89</v>
      </c>
      <c r="T5210" s="19">
        <v>110</v>
      </c>
      <c r="U5210" s="19">
        <v>1</v>
      </c>
      <c r="V5210" s="19">
        <v>0</v>
      </c>
      <c r="W5210" s="20">
        <v>5.0000000000000001E-3</v>
      </c>
      <c r="X5210" s="21">
        <v>0.65</v>
      </c>
      <c r="Y5210" s="22" t="s">
        <v>33</v>
      </c>
      <c r="Z5210" s="23" t="s">
        <v>62</v>
      </c>
      <c r="AA5210" s="24" t="s">
        <v>67</v>
      </c>
      <c r="AB5210" s="14" t="s">
        <v>67</v>
      </c>
      <c r="AC5210" s="14" t="s">
        <v>67</v>
      </c>
      <c r="AD5210" s="25"/>
      <c r="AE5210" s="26"/>
      <c r="AF5210" s="27"/>
      <c r="AG5210" s="29"/>
      <c r="AH5210" s="29"/>
      <c r="AI5210" s="29"/>
      <c r="AJ5210" s="29"/>
      <c r="AK5210" s="29"/>
      <c r="AL5210" s="29"/>
      <c r="AM5210" s="29"/>
      <c r="AN5210" s="29"/>
      <c r="AO5210" s="29"/>
    </row>
    <row r="5211" spans="1:41" s="162" customFormat="1" ht="16.5" customHeight="1">
      <c r="A5211" s="12" t="s">
        <v>4297</v>
      </c>
      <c r="B5211" s="13"/>
      <c r="C5211" s="491"/>
      <c r="D5211" s="446"/>
      <c r="E5211" s="14" t="s">
        <v>4319</v>
      </c>
      <c r="F5211" s="14" t="s">
        <v>4185</v>
      </c>
      <c r="G5211" s="14" t="s">
        <v>4320</v>
      </c>
      <c r="H5211" s="15">
        <v>2020</v>
      </c>
      <c r="I5211" s="15">
        <v>1</v>
      </c>
      <c r="J5211" s="15">
        <v>0</v>
      </c>
      <c r="K5211" s="15">
        <v>0</v>
      </c>
      <c r="L5211" s="16" t="s">
        <v>4299</v>
      </c>
      <c r="M5211" s="16"/>
      <c r="N5211" s="16" t="s">
        <v>75</v>
      </c>
      <c r="O5211" s="17">
        <v>130</v>
      </c>
      <c r="P5211" s="17">
        <v>0</v>
      </c>
      <c r="Q5211" s="17">
        <v>0</v>
      </c>
      <c r="R5211" s="18" t="s">
        <v>33</v>
      </c>
      <c r="S5211" s="19" t="s">
        <v>89</v>
      </c>
      <c r="T5211" s="19">
        <v>110</v>
      </c>
      <c r="U5211" s="19">
        <v>0.8</v>
      </c>
      <c r="V5211" s="19">
        <v>0</v>
      </c>
      <c r="W5211" s="20">
        <v>0.05</v>
      </c>
      <c r="X5211" s="21">
        <v>6.5</v>
      </c>
      <c r="Y5211" s="22" t="s">
        <v>33</v>
      </c>
      <c r="Z5211" s="23" t="s">
        <v>62</v>
      </c>
      <c r="AA5211" s="24" t="s">
        <v>67</v>
      </c>
      <c r="AB5211" s="14" t="s">
        <v>67</v>
      </c>
      <c r="AC5211" s="14" t="s">
        <v>67</v>
      </c>
      <c r="AD5211" s="25"/>
      <c r="AE5211" s="26"/>
      <c r="AF5211" s="27"/>
      <c r="AG5211" s="29"/>
      <c r="AH5211" s="29"/>
      <c r="AI5211" s="29"/>
      <c r="AJ5211" s="29"/>
      <c r="AK5211" s="29"/>
      <c r="AL5211" s="29"/>
      <c r="AM5211" s="29"/>
      <c r="AN5211" s="29"/>
      <c r="AO5211" s="29"/>
    </row>
    <row r="5212" spans="1:41" s="162" customFormat="1" ht="16.5" customHeight="1">
      <c r="A5212" s="12" t="s">
        <v>4297</v>
      </c>
      <c r="B5212" s="13"/>
      <c r="C5212" s="491"/>
      <c r="D5212" s="446"/>
      <c r="E5212" s="14" t="s">
        <v>86</v>
      </c>
      <c r="F5212" s="14" t="s">
        <v>4508</v>
      </c>
      <c r="G5212" s="14" t="s">
        <v>4332</v>
      </c>
      <c r="H5212" s="15">
        <v>2017</v>
      </c>
      <c r="I5212" s="15">
        <v>1</v>
      </c>
      <c r="J5212" s="15">
        <v>0</v>
      </c>
      <c r="K5212" s="15">
        <v>0</v>
      </c>
      <c r="L5212" s="16" t="s">
        <v>4299</v>
      </c>
      <c r="M5212" s="16"/>
      <c r="N5212" s="16" t="s">
        <v>75</v>
      </c>
      <c r="O5212" s="17">
        <v>130</v>
      </c>
      <c r="P5212" s="17">
        <v>0</v>
      </c>
      <c r="Q5212" s="17">
        <v>0</v>
      </c>
      <c r="R5212" s="18" t="s">
        <v>33</v>
      </c>
      <c r="S5212" s="19">
        <v>60</v>
      </c>
      <c r="T5212" s="19">
        <v>110</v>
      </c>
      <c r="U5212" s="19">
        <v>0.90909090909090906</v>
      </c>
      <c r="V5212" s="19">
        <v>0</v>
      </c>
      <c r="W5212" s="20">
        <v>0.1</v>
      </c>
      <c r="X5212" s="21">
        <v>13</v>
      </c>
      <c r="Y5212" s="22" t="s">
        <v>33</v>
      </c>
      <c r="Z5212" s="23" t="s">
        <v>62</v>
      </c>
      <c r="AA5212" s="24" t="s">
        <v>67</v>
      </c>
      <c r="AB5212" s="14" t="s">
        <v>67</v>
      </c>
      <c r="AC5212" s="14" t="s">
        <v>67</v>
      </c>
      <c r="AD5212" s="25"/>
      <c r="AE5212" s="26"/>
      <c r="AF5212" s="27"/>
      <c r="AG5212" s="29"/>
      <c r="AH5212" s="29"/>
      <c r="AI5212" s="29"/>
      <c r="AJ5212" s="29"/>
      <c r="AK5212" s="29"/>
      <c r="AL5212" s="29"/>
      <c r="AM5212" s="29"/>
      <c r="AN5212" s="29"/>
      <c r="AO5212" s="29"/>
    </row>
    <row r="5213" spans="1:41" s="162" customFormat="1" ht="16.5" customHeight="1">
      <c r="A5213" s="12" t="s">
        <v>4297</v>
      </c>
      <c r="B5213" s="13"/>
      <c r="C5213" s="491"/>
      <c r="D5213" s="446"/>
      <c r="E5213" s="14" t="s">
        <v>183</v>
      </c>
      <c r="F5213" s="14" t="s">
        <v>92</v>
      </c>
      <c r="G5213" s="14" t="s">
        <v>4333</v>
      </c>
      <c r="H5213" s="15">
        <v>1999</v>
      </c>
      <c r="I5213" s="15">
        <v>1</v>
      </c>
      <c r="J5213" s="15">
        <v>0</v>
      </c>
      <c r="K5213" s="15">
        <v>0</v>
      </c>
      <c r="L5213" s="16" t="s">
        <v>4299</v>
      </c>
      <c r="M5213" s="16"/>
      <c r="N5213" s="16" t="s">
        <v>75</v>
      </c>
      <c r="O5213" s="17">
        <v>130</v>
      </c>
      <c r="P5213" s="17">
        <v>0</v>
      </c>
      <c r="Q5213" s="17">
        <v>0</v>
      </c>
      <c r="R5213" s="18" t="s">
        <v>33</v>
      </c>
      <c r="S5213" s="19">
        <v>60</v>
      </c>
      <c r="T5213" s="19">
        <v>110</v>
      </c>
      <c r="U5213" s="19">
        <v>0.90909090909090906</v>
      </c>
      <c r="V5213" s="19">
        <v>0</v>
      </c>
      <c r="W5213" s="20">
        <v>0.1</v>
      </c>
      <c r="X5213" s="21">
        <v>13</v>
      </c>
      <c r="Y5213" s="22" t="s">
        <v>33</v>
      </c>
      <c r="Z5213" s="23" t="s">
        <v>62</v>
      </c>
      <c r="AA5213" s="24" t="s">
        <v>67</v>
      </c>
      <c r="AB5213" s="14" t="s">
        <v>67</v>
      </c>
      <c r="AC5213" s="14" t="s">
        <v>67</v>
      </c>
      <c r="AD5213" s="25"/>
      <c r="AE5213" s="26"/>
      <c r="AF5213" s="27"/>
      <c r="AG5213" s="29"/>
      <c r="AH5213" s="29"/>
      <c r="AI5213" s="29"/>
      <c r="AJ5213" s="29"/>
      <c r="AK5213" s="29"/>
      <c r="AL5213" s="29"/>
      <c r="AM5213" s="29"/>
      <c r="AN5213" s="29"/>
      <c r="AO5213" s="29"/>
    </row>
    <row r="5214" spans="1:41" s="162" customFormat="1" ht="16.5" customHeight="1">
      <c r="A5214" s="12" t="s">
        <v>4297</v>
      </c>
      <c r="B5214" s="13"/>
      <c r="C5214" s="491"/>
      <c r="D5214" s="446"/>
      <c r="E5214" s="14" t="s">
        <v>4327</v>
      </c>
      <c r="F5214" s="14" t="s">
        <v>2498</v>
      </c>
      <c r="G5214" s="14" t="s">
        <v>4328</v>
      </c>
      <c r="H5214" s="15">
        <v>2018</v>
      </c>
      <c r="I5214" s="15">
        <v>2</v>
      </c>
      <c r="J5214" s="15">
        <v>0</v>
      </c>
      <c r="K5214" s="15">
        <v>0</v>
      </c>
      <c r="L5214" s="16" t="s">
        <v>4299</v>
      </c>
      <c r="M5214" s="16"/>
      <c r="N5214" s="16" t="s">
        <v>75</v>
      </c>
      <c r="O5214" s="17">
        <v>800</v>
      </c>
      <c r="P5214" s="17">
        <v>0</v>
      </c>
      <c r="Q5214" s="17">
        <v>0</v>
      </c>
      <c r="R5214" s="18" t="s">
        <v>33</v>
      </c>
      <c r="S5214" s="19">
        <v>60</v>
      </c>
      <c r="T5214" s="19">
        <v>110</v>
      </c>
      <c r="U5214" s="19">
        <v>0.59090909090909094</v>
      </c>
      <c r="V5214" s="19">
        <v>0</v>
      </c>
      <c r="W5214" s="20">
        <v>6.5000000000000002E-2</v>
      </c>
      <c r="X5214" s="21">
        <v>104</v>
      </c>
      <c r="Y5214" s="22" t="s">
        <v>33</v>
      </c>
      <c r="Z5214" s="23" t="s">
        <v>62</v>
      </c>
      <c r="AA5214" s="24" t="s">
        <v>67</v>
      </c>
      <c r="AB5214" s="14" t="s">
        <v>67</v>
      </c>
      <c r="AC5214" s="14" t="s">
        <v>67</v>
      </c>
      <c r="AD5214" s="25"/>
      <c r="AE5214" s="26"/>
      <c r="AF5214" s="27"/>
      <c r="AG5214" s="29"/>
      <c r="AH5214" s="29"/>
      <c r="AI5214" s="29"/>
      <c r="AJ5214" s="29"/>
      <c r="AK5214" s="29"/>
      <c r="AL5214" s="29"/>
      <c r="AM5214" s="29"/>
      <c r="AN5214" s="29"/>
      <c r="AO5214" s="29"/>
    </row>
    <row r="5215" spans="1:41" s="162" customFormat="1" ht="16.5" customHeight="1">
      <c r="A5215" s="12" t="s">
        <v>4297</v>
      </c>
      <c r="B5215" s="13"/>
      <c r="C5215" s="491"/>
      <c r="D5215" s="446"/>
      <c r="E5215" s="14" t="s">
        <v>183</v>
      </c>
      <c r="F5215" s="14" t="s">
        <v>155</v>
      </c>
      <c r="G5215" s="14" t="s">
        <v>4331</v>
      </c>
      <c r="H5215" s="15">
        <v>2018</v>
      </c>
      <c r="I5215" s="15">
        <v>1</v>
      </c>
      <c r="J5215" s="15">
        <v>0</v>
      </c>
      <c r="K5215" s="15">
        <v>0</v>
      </c>
      <c r="L5215" s="16" t="s">
        <v>4299</v>
      </c>
      <c r="M5215" s="16"/>
      <c r="N5215" s="16" t="s">
        <v>75</v>
      </c>
      <c r="O5215" s="17">
        <v>130</v>
      </c>
      <c r="P5215" s="17">
        <v>0</v>
      </c>
      <c r="Q5215" s="17">
        <v>0</v>
      </c>
      <c r="R5215" s="18" t="s">
        <v>33</v>
      </c>
      <c r="S5215" s="19">
        <v>60</v>
      </c>
      <c r="T5215" s="19">
        <v>110</v>
      </c>
      <c r="U5215" s="19">
        <v>3.6363636363636362</v>
      </c>
      <c r="V5215" s="19">
        <v>0</v>
      </c>
      <c r="W5215" s="20">
        <v>0.4</v>
      </c>
      <c r="X5215" s="21">
        <v>52</v>
      </c>
      <c r="Y5215" s="22" t="s">
        <v>33</v>
      </c>
      <c r="Z5215" s="23" t="s">
        <v>62</v>
      </c>
      <c r="AA5215" s="24" t="s">
        <v>67</v>
      </c>
      <c r="AB5215" s="14" t="s">
        <v>67</v>
      </c>
      <c r="AC5215" s="14" t="s">
        <v>67</v>
      </c>
      <c r="AD5215" s="25"/>
      <c r="AE5215" s="26"/>
      <c r="AF5215" s="27"/>
      <c r="AG5215" s="29"/>
      <c r="AH5215" s="29"/>
      <c r="AI5215" s="29"/>
      <c r="AJ5215" s="29"/>
      <c r="AK5215" s="29"/>
      <c r="AL5215" s="29"/>
      <c r="AM5215" s="29"/>
      <c r="AN5215" s="29"/>
      <c r="AO5215" s="29"/>
    </row>
    <row r="5216" spans="1:41" s="162" customFormat="1" ht="16.5" customHeight="1">
      <c r="A5216" s="12" t="s">
        <v>4297</v>
      </c>
      <c r="B5216" s="13"/>
      <c r="C5216" s="491"/>
      <c r="D5216" s="446"/>
      <c r="E5216" s="14" t="s">
        <v>4329</v>
      </c>
      <c r="F5216" s="14" t="s">
        <v>7614</v>
      </c>
      <c r="G5216" s="14" t="s">
        <v>4330</v>
      </c>
      <c r="H5216" s="15">
        <v>2020</v>
      </c>
      <c r="I5216" s="15">
        <v>1</v>
      </c>
      <c r="J5216" s="15">
        <v>0</v>
      </c>
      <c r="K5216" s="15">
        <v>0</v>
      </c>
      <c r="L5216" s="16" t="s">
        <v>4299</v>
      </c>
      <c r="M5216" s="16"/>
      <c r="N5216" s="16" t="s">
        <v>75</v>
      </c>
      <c r="O5216" s="17">
        <v>1040</v>
      </c>
      <c r="P5216" s="17">
        <v>0</v>
      </c>
      <c r="Q5216" s="17">
        <v>0</v>
      </c>
      <c r="R5216" s="18" t="s">
        <v>33</v>
      </c>
      <c r="S5216" s="19">
        <v>60</v>
      </c>
      <c r="T5216" s="19">
        <v>110</v>
      </c>
      <c r="U5216" s="19">
        <v>3.25</v>
      </c>
      <c r="V5216" s="19">
        <v>0</v>
      </c>
      <c r="W5216" s="20">
        <v>6.5000000000000002E-2</v>
      </c>
      <c r="X5216" s="21">
        <v>67.600000000000009</v>
      </c>
      <c r="Y5216" s="22" t="s">
        <v>33</v>
      </c>
      <c r="Z5216" s="23" t="s">
        <v>62</v>
      </c>
      <c r="AA5216" s="24" t="s">
        <v>67</v>
      </c>
      <c r="AB5216" s="14" t="s">
        <v>67</v>
      </c>
      <c r="AC5216" s="14" t="s">
        <v>67</v>
      </c>
      <c r="AD5216" s="25"/>
      <c r="AE5216" s="26"/>
      <c r="AF5216" s="27"/>
      <c r="AG5216" s="29"/>
      <c r="AH5216" s="29"/>
      <c r="AI5216" s="29"/>
      <c r="AJ5216" s="29"/>
      <c r="AK5216" s="29"/>
      <c r="AL5216" s="29"/>
      <c r="AM5216" s="29"/>
      <c r="AN5216" s="29"/>
      <c r="AO5216" s="29"/>
    </row>
    <row r="5217" spans="1:41" s="162" customFormat="1" ht="16.5" customHeight="1">
      <c r="A5217" s="12" t="s">
        <v>4297</v>
      </c>
      <c r="B5217" s="13"/>
      <c r="C5217" s="491"/>
      <c r="D5217" s="446"/>
      <c r="E5217" s="14" t="s">
        <v>37</v>
      </c>
      <c r="F5217" s="14" t="s">
        <v>7614</v>
      </c>
      <c r="G5217" s="14" t="s">
        <v>4321</v>
      </c>
      <c r="H5217" s="15">
        <v>2020</v>
      </c>
      <c r="I5217" s="15">
        <v>2</v>
      </c>
      <c r="J5217" s="15">
        <v>0</v>
      </c>
      <c r="K5217" s="15">
        <v>0</v>
      </c>
      <c r="L5217" s="16" t="s">
        <v>4299</v>
      </c>
      <c r="M5217" s="16"/>
      <c r="N5217" s="16" t="s">
        <v>75</v>
      </c>
      <c r="O5217" s="17">
        <v>2080</v>
      </c>
      <c r="P5217" s="17">
        <v>0</v>
      </c>
      <c r="Q5217" s="17">
        <v>0</v>
      </c>
      <c r="R5217" s="18" t="s">
        <v>33</v>
      </c>
      <c r="S5217" s="19" t="s">
        <v>89</v>
      </c>
      <c r="T5217" s="19">
        <v>110</v>
      </c>
      <c r="U5217" s="19">
        <v>0.8</v>
      </c>
      <c r="V5217" s="19">
        <v>0</v>
      </c>
      <c r="W5217" s="20" t="s">
        <v>4322</v>
      </c>
      <c r="X5217" s="21">
        <v>416</v>
      </c>
      <c r="Y5217" s="22" t="s">
        <v>33</v>
      </c>
      <c r="Z5217" s="23" t="s">
        <v>62</v>
      </c>
      <c r="AA5217" s="24" t="s">
        <v>67</v>
      </c>
      <c r="AB5217" s="14" t="s">
        <v>67</v>
      </c>
      <c r="AC5217" s="14" t="s">
        <v>67</v>
      </c>
      <c r="AD5217" s="25"/>
      <c r="AE5217" s="26"/>
      <c r="AF5217" s="27"/>
      <c r="AG5217" s="29"/>
      <c r="AH5217" s="29"/>
      <c r="AI5217" s="29"/>
      <c r="AJ5217" s="29"/>
      <c r="AK5217" s="29"/>
      <c r="AL5217" s="29"/>
      <c r="AM5217" s="29"/>
      <c r="AN5217" s="29"/>
      <c r="AO5217" s="29"/>
    </row>
    <row r="5218" spans="1:41" s="162" customFormat="1" ht="16.5" customHeight="1">
      <c r="A5218" s="12" t="s">
        <v>4297</v>
      </c>
      <c r="B5218" s="13"/>
      <c r="C5218" s="491"/>
      <c r="D5218" s="446"/>
      <c r="E5218" s="14" t="s">
        <v>37</v>
      </c>
      <c r="F5218" s="14" t="s">
        <v>693</v>
      </c>
      <c r="G5218" s="14" t="s">
        <v>4323</v>
      </c>
      <c r="H5218" s="15">
        <v>2020</v>
      </c>
      <c r="I5218" s="15">
        <v>1</v>
      </c>
      <c r="J5218" s="15">
        <v>0</v>
      </c>
      <c r="K5218" s="15">
        <v>0</v>
      </c>
      <c r="L5218" s="16" t="s">
        <v>4299</v>
      </c>
      <c r="M5218" s="16"/>
      <c r="N5218" s="16" t="s">
        <v>75</v>
      </c>
      <c r="O5218" s="17">
        <v>2080</v>
      </c>
      <c r="P5218" s="17">
        <v>0</v>
      </c>
      <c r="Q5218" s="17">
        <v>0</v>
      </c>
      <c r="R5218" s="18" t="s">
        <v>33</v>
      </c>
      <c r="S5218" s="19" t="s">
        <v>89</v>
      </c>
      <c r="T5218" s="19">
        <v>110</v>
      </c>
      <c r="U5218" s="19">
        <v>0.90909090909090906</v>
      </c>
      <c r="V5218" s="19">
        <v>0</v>
      </c>
      <c r="W5218" s="20" t="s">
        <v>4322</v>
      </c>
      <c r="X5218" s="21">
        <v>208</v>
      </c>
      <c r="Y5218" s="22" t="s">
        <v>33</v>
      </c>
      <c r="Z5218" s="23" t="s">
        <v>62</v>
      </c>
      <c r="AA5218" s="24" t="s">
        <v>67</v>
      </c>
      <c r="AB5218" s="14" t="s">
        <v>67</v>
      </c>
      <c r="AC5218" s="14" t="s">
        <v>67</v>
      </c>
      <c r="AD5218" s="25"/>
      <c r="AE5218" s="26"/>
      <c r="AF5218" s="27"/>
      <c r="AG5218" s="29"/>
      <c r="AH5218" s="29"/>
      <c r="AI5218" s="29"/>
      <c r="AJ5218" s="29"/>
      <c r="AK5218" s="29"/>
      <c r="AL5218" s="29"/>
      <c r="AM5218" s="29"/>
      <c r="AN5218" s="29"/>
      <c r="AO5218" s="29"/>
    </row>
    <row r="5219" spans="1:41" s="162" customFormat="1" ht="16.5" customHeight="1">
      <c r="A5219" s="12" t="s">
        <v>4297</v>
      </c>
      <c r="B5219" s="13"/>
      <c r="C5219" s="491"/>
      <c r="D5219" s="446"/>
      <c r="E5219" s="14" t="s">
        <v>37</v>
      </c>
      <c r="F5219" s="14" t="s">
        <v>155</v>
      </c>
      <c r="G5219" s="14" t="s">
        <v>4507</v>
      </c>
      <c r="H5219" s="15" t="s">
        <v>2914</v>
      </c>
      <c r="I5219" s="15" t="s">
        <v>4303</v>
      </c>
      <c r="J5219" s="15">
        <v>0</v>
      </c>
      <c r="K5219" s="15">
        <v>0</v>
      </c>
      <c r="L5219" s="16" t="s">
        <v>4299</v>
      </c>
      <c r="M5219" s="16"/>
      <c r="N5219" s="16" t="s">
        <v>75</v>
      </c>
      <c r="O5219" s="17">
        <v>2080</v>
      </c>
      <c r="P5219" s="17">
        <v>0</v>
      </c>
      <c r="Q5219" s="17">
        <v>0</v>
      </c>
      <c r="R5219" s="18" t="s">
        <v>33</v>
      </c>
      <c r="S5219" s="19">
        <v>60</v>
      </c>
      <c r="T5219" s="19">
        <v>110</v>
      </c>
      <c r="U5219" s="19">
        <v>0.90909090909090906</v>
      </c>
      <c r="V5219" s="19">
        <v>0</v>
      </c>
      <c r="W5219" s="20" t="s">
        <v>4322</v>
      </c>
      <c r="X5219" s="21">
        <v>208</v>
      </c>
      <c r="Y5219" s="22" t="s">
        <v>33</v>
      </c>
      <c r="Z5219" s="23" t="s">
        <v>62</v>
      </c>
      <c r="AA5219" s="24" t="s">
        <v>67</v>
      </c>
      <c r="AB5219" s="14" t="s">
        <v>67</v>
      </c>
      <c r="AC5219" s="14" t="s">
        <v>67</v>
      </c>
      <c r="AD5219" s="25"/>
      <c r="AE5219" s="26"/>
      <c r="AF5219" s="27"/>
      <c r="AG5219" s="29"/>
      <c r="AH5219" s="29"/>
      <c r="AI5219" s="29"/>
      <c r="AJ5219" s="29"/>
      <c r="AK5219" s="29"/>
      <c r="AL5219" s="29"/>
      <c r="AM5219" s="29"/>
      <c r="AN5219" s="29"/>
      <c r="AO5219" s="29"/>
    </row>
    <row r="5220" spans="1:41" s="162" customFormat="1" ht="16.5" customHeight="1">
      <c r="A5220" s="12" t="s">
        <v>4297</v>
      </c>
      <c r="B5220" s="13"/>
      <c r="C5220" s="491"/>
      <c r="D5220" s="446"/>
      <c r="E5220" s="14" t="s">
        <v>37</v>
      </c>
      <c r="F5220" s="14" t="s">
        <v>693</v>
      </c>
      <c r="G5220" s="14" t="s">
        <v>4324</v>
      </c>
      <c r="H5220" s="15">
        <v>2019</v>
      </c>
      <c r="I5220" s="15" t="s">
        <v>4303</v>
      </c>
      <c r="J5220" s="15">
        <v>0</v>
      </c>
      <c r="K5220" s="15">
        <v>0</v>
      </c>
      <c r="L5220" s="16" t="s">
        <v>4299</v>
      </c>
      <c r="M5220" s="16"/>
      <c r="N5220" s="16" t="s">
        <v>75</v>
      </c>
      <c r="O5220" s="17">
        <v>2080</v>
      </c>
      <c r="P5220" s="17">
        <v>0</v>
      </c>
      <c r="Q5220" s="17">
        <v>0</v>
      </c>
      <c r="R5220" s="18" t="s">
        <v>33</v>
      </c>
      <c r="S5220" s="19" t="s">
        <v>89</v>
      </c>
      <c r="T5220" s="19">
        <v>110</v>
      </c>
      <c r="U5220" s="19">
        <v>1.5</v>
      </c>
      <c r="V5220" s="19">
        <v>0</v>
      </c>
      <c r="W5220" s="20" t="s">
        <v>4322</v>
      </c>
      <c r="X5220" s="21">
        <v>208</v>
      </c>
      <c r="Y5220" s="22" t="s">
        <v>33</v>
      </c>
      <c r="Z5220" s="23" t="s">
        <v>62</v>
      </c>
      <c r="AA5220" s="24" t="s">
        <v>67</v>
      </c>
      <c r="AB5220" s="14" t="s">
        <v>67</v>
      </c>
      <c r="AC5220" s="14" t="s">
        <v>67</v>
      </c>
      <c r="AD5220" s="25"/>
      <c r="AE5220" s="26"/>
      <c r="AF5220" s="27"/>
      <c r="AG5220" s="29"/>
      <c r="AH5220" s="29"/>
      <c r="AI5220" s="29"/>
      <c r="AJ5220" s="29"/>
      <c r="AK5220" s="29"/>
      <c r="AL5220" s="29"/>
      <c r="AM5220" s="29"/>
      <c r="AN5220" s="29"/>
      <c r="AO5220" s="29"/>
    </row>
    <row r="5221" spans="1:41" s="162" customFormat="1" ht="16.5" customHeight="1">
      <c r="A5221" s="12" t="s">
        <v>4297</v>
      </c>
      <c r="B5221" s="13"/>
      <c r="C5221" s="491"/>
      <c r="D5221" s="446"/>
      <c r="E5221" s="14" t="s">
        <v>37</v>
      </c>
      <c r="F5221" s="14" t="s">
        <v>2347</v>
      </c>
      <c r="G5221" s="14" t="s">
        <v>106</v>
      </c>
      <c r="H5221" s="15">
        <v>2014</v>
      </c>
      <c r="I5221" s="15" t="s">
        <v>4303</v>
      </c>
      <c r="J5221" s="15">
        <v>0</v>
      </c>
      <c r="K5221" s="15">
        <v>0</v>
      </c>
      <c r="L5221" s="16" t="s">
        <v>4299</v>
      </c>
      <c r="M5221" s="16"/>
      <c r="N5221" s="16" t="s">
        <v>75</v>
      </c>
      <c r="O5221" s="17">
        <v>2080</v>
      </c>
      <c r="P5221" s="17">
        <v>0</v>
      </c>
      <c r="Q5221" s="17">
        <v>0</v>
      </c>
      <c r="R5221" s="18" t="s">
        <v>33</v>
      </c>
      <c r="S5221" s="19" t="s">
        <v>89</v>
      </c>
      <c r="T5221" s="19">
        <v>110</v>
      </c>
      <c r="U5221" s="19">
        <v>0.90909090909090906</v>
      </c>
      <c r="V5221" s="19">
        <v>0</v>
      </c>
      <c r="W5221" s="20" t="s">
        <v>4322</v>
      </c>
      <c r="X5221" s="21">
        <v>208</v>
      </c>
      <c r="Y5221" s="22" t="s">
        <v>33</v>
      </c>
      <c r="Z5221" s="23" t="s">
        <v>62</v>
      </c>
      <c r="AA5221" s="24" t="s">
        <v>67</v>
      </c>
      <c r="AB5221" s="14" t="s">
        <v>67</v>
      </c>
      <c r="AC5221" s="14" t="s">
        <v>67</v>
      </c>
      <c r="AD5221" s="25"/>
      <c r="AE5221" s="26"/>
      <c r="AF5221" s="27"/>
      <c r="AG5221" s="29"/>
      <c r="AH5221" s="29"/>
      <c r="AI5221" s="29"/>
      <c r="AJ5221" s="29"/>
      <c r="AK5221" s="29"/>
      <c r="AL5221" s="29"/>
      <c r="AM5221" s="29"/>
      <c r="AN5221" s="29"/>
      <c r="AO5221" s="29"/>
    </row>
    <row r="5222" spans="1:41" s="162" customFormat="1" ht="16.5" customHeight="1">
      <c r="A5222" s="12" t="s">
        <v>4297</v>
      </c>
      <c r="B5222" s="13"/>
      <c r="C5222" s="491"/>
      <c r="D5222" s="446"/>
      <c r="E5222" s="14" t="s">
        <v>37</v>
      </c>
      <c r="F5222" s="14" t="s">
        <v>445</v>
      </c>
      <c r="G5222" s="14" t="s">
        <v>4325</v>
      </c>
      <c r="H5222" s="15">
        <v>2018</v>
      </c>
      <c r="I5222" s="15" t="s">
        <v>4303</v>
      </c>
      <c r="J5222" s="15">
        <v>0</v>
      </c>
      <c r="K5222" s="15">
        <v>0</v>
      </c>
      <c r="L5222" s="16" t="s">
        <v>4299</v>
      </c>
      <c r="M5222" s="16"/>
      <c r="N5222" s="16" t="s">
        <v>75</v>
      </c>
      <c r="O5222" s="17">
        <v>2080</v>
      </c>
      <c r="P5222" s="17">
        <v>0</v>
      </c>
      <c r="Q5222" s="17">
        <v>0</v>
      </c>
      <c r="R5222" s="18" t="s">
        <v>33</v>
      </c>
      <c r="S5222" s="19">
        <v>60</v>
      </c>
      <c r="T5222" s="19">
        <v>110</v>
      </c>
      <c r="U5222" s="19">
        <v>0.90909090909090906</v>
      </c>
      <c r="V5222" s="19">
        <v>0</v>
      </c>
      <c r="W5222" s="20">
        <v>0.1</v>
      </c>
      <c r="X5222" s="21">
        <v>208</v>
      </c>
      <c r="Y5222" s="22" t="s">
        <v>33</v>
      </c>
      <c r="Z5222" s="23" t="s">
        <v>62</v>
      </c>
      <c r="AA5222" s="24" t="s">
        <v>67</v>
      </c>
      <c r="AB5222" s="14" t="s">
        <v>67</v>
      </c>
      <c r="AC5222" s="14" t="s">
        <v>67</v>
      </c>
      <c r="AD5222" s="25"/>
      <c r="AE5222" s="26"/>
      <c r="AF5222" s="27"/>
      <c r="AG5222" s="29"/>
      <c r="AH5222" s="29"/>
      <c r="AI5222" s="29"/>
      <c r="AJ5222" s="29"/>
      <c r="AK5222" s="29"/>
      <c r="AL5222" s="29"/>
      <c r="AM5222" s="29"/>
      <c r="AN5222" s="29"/>
      <c r="AO5222" s="29"/>
    </row>
    <row r="5223" spans="1:41" s="162" customFormat="1" ht="16.5" customHeight="1">
      <c r="A5223" s="12" t="s">
        <v>4297</v>
      </c>
      <c r="B5223" s="13"/>
      <c r="C5223" s="491"/>
      <c r="D5223" s="446"/>
      <c r="E5223" s="14" t="s">
        <v>37</v>
      </c>
      <c r="F5223" s="14" t="s">
        <v>125</v>
      </c>
      <c r="G5223" s="14" t="s">
        <v>4326</v>
      </c>
      <c r="H5223" s="15">
        <v>2019</v>
      </c>
      <c r="I5223" s="15">
        <v>1</v>
      </c>
      <c r="J5223" s="15">
        <v>0</v>
      </c>
      <c r="K5223" s="15">
        <v>0</v>
      </c>
      <c r="L5223" s="16" t="s">
        <v>4299</v>
      </c>
      <c r="M5223" s="16"/>
      <c r="N5223" s="16" t="s">
        <v>75</v>
      </c>
      <c r="O5223" s="17">
        <v>2080</v>
      </c>
      <c r="P5223" s="17">
        <v>0</v>
      </c>
      <c r="Q5223" s="17">
        <v>0</v>
      </c>
      <c r="R5223" s="18" t="s">
        <v>33</v>
      </c>
      <c r="S5223" s="19">
        <v>60</v>
      </c>
      <c r="T5223" s="19">
        <v>110</v>
      </c>
      <c r="U5223" s="19">
        <v>0.90909090909090906</v>
      </c>
      <c r="V5223" s="19">
        <v>0</v>
      </c>
      <c r="W5223" s="20">
        <v>0.1</v>
      </c>
      <c r="X5223" s="21">
        <v>208</v>
      </c>
      <c r="Y5223" s="22" t="s">
        <v>33</v>
      </c>
      <c r="Z5223" s="23" t="s">
        <v>62</v>
      </c>
      <c r="AA5223" s="24" t="s">
        <v>67</v>
      </c>
      <c r="AB5223" s="14" t="s">
        <v>67</v>
      </c>
      <c r="AC5223" s="14" t="s">
        <v>67</v>
      </c>
      <c r="AD5223" s="25"/>
      <c r="AE5223" s="26"/>
      <c r="AF5223" s="27"/>
      <c r="AG5223" s="29"/>
      <c r="AH5223" s="29"/>
      <c r="AI5223" s="29"/>
      <c r="AJ5223" s="29"/>
      <c r="AK5223" s="29"/>
      <c r="AL5223" s="29"/>
      <c r="AM5223" s="29"/>
      <c r="AN5223" s="29"/>
      <c r="AO5223" s="29"/>
    </row>
    <row r="5224" spans="1:41" s="162" customFormat="1" ht="16.5" customHeight="1">
      <c r="A5224" s="12" t="s">
        <v>4297</v>
      </c>
      <c r="B5224" s="13"/>
      <c r="C5224" s="491"/>
      <c r="D5224" s="446"/>
      <c r="E5224" s="14" t="s">
        <v>4313</v>
      </c>
      <c r="F5224" s="14" t="s">
        <v>4314</v>
      </c>
      <c r="G5224" s="14" t="s">
        <v>4315</v>
      </c>
      <c r="H5224" s="15" t="s">
        <v>351</v>
      </c>
      <c r="I5224" s="15" t="s">
        <v>4303</v>
      </c>
      <c r="J5224" s="15">
        <v>0</v>
      </c>
      <c r="K5224" s="15">
        <v>0</v>
      </c>
      <c r="L5224" s="16" t="s">
        <v>4299</v>
      </c>
      <c r="M5224" s="16"/>
      <c r="N5224" s="16" t="s">
        <v>75</v>
      </c>
      <c r="O5224" s="17">
        <v>260</v>
      </c>
      <c r="P5224" s="17">
        <v>0</v>
      </c>
      <c r="Q5224" s="17">
        <v>0</v>
      </c>
      <c r="R5224" s="18" t="s">
        <v>33</v>
      </c>
      <c r="S5224" s="19">
        <v>60</v>
      </c>
      <c r="T5224" s="19">
        <v>110</v>
      </c>
      <c r="U5224" s="19">
        <v>18.181818181818183</v>
      </c>
      <c r="V5224" s="19">
        <v>0</v>
      </c>
      <c r="W5224" s="20">
        <v>2</v>
      </c>
      <c r="X5224" s="21">
        <v>520</v>
      </c>
      <c r="Y5224" s="22" t="s">
        <v>33</v>
      </c>
      <c r="Z5224" s="23" t="s">
        <v>62</v>
      </c>
      <c r="AA5224" s="24" t="s">
        <v>67</v>
      </c>
      <c r="AB5224" s="14" t="s">
        <v>67</v>
      </c>
      <c r="AC5224" s="14" t="s">
        <v>67</v>
      </c>
      <c r="AD5224" s="25"/>
      <c r="AE5224" s="26"/>
      <c r="AF5224" s="27"/>
      <c r="AG5224" s="29"/>
      <c r="AH5224" s="29"/>
      <c r="AI5224" s="29"/>
      <c r="AJ5224" s="29"/>
      <c r="AK5224" s="29"/>
      <c r="AL5224" s="29"/>
      <c r="AM5224" s="29"/>
      <c r="AN5224" s="29"/>
      <c r="AO5224" s="29"/>
    </row>
    <row r="5225" spans="1:41" s="162" customFormat="1" ht="16.5" customHeight="1">
      <c r="A5225" s="12" t="s">
        <v>4297</v>
      </c>
      <c r="B5225" s="13"/>
      <c r="C5225" s="491"/>
      <c r="D5225" s="446"/>
      <c r="E5225" s="14" t="s">
        <v>2052</v>
      </c>
      <c r="F5225" s="14" t="s">
        <v>36</v>
      </c>
      <c r="G5225" s="14" t="s">
        <v>4304</v>
      </c>
      <c r="H5225" s="15" t="s">
        <v>4305</v>
      </c>
      <c r="I5225" s="15" t="s">
        <v>4303</v>
      </c>
      <c r="J5225" s="15">
        <v>0</v>
      </c>
      <c r="K5225" s="15">
        <v>0</v>
      </c>
      <c r="L5225" s="16" t="s">
        <v>4299</v>
      </c>
      <c r="M5225" s="16"/>
      <c r="N5225" s="16" t="s">
        <v>75</v>
      </c>
      <c r="O5225" s="17">
        <v>2080</v>
      </c>
      <c r="P5225" s="17">
        <v>0</v>
      </c>
      <c r="Q5225" s="17">
        <v>0</v>
      </c>
      <c r="R5225" s="18" t="s">
        <v>33</v>
      </c>
      <c r="S5225" s="19" t="s">
        <v>89</v>
      </c>
      <c r="T5225" s="19">
        <v>110</v>
      </c>
      <c r="U5225" s="19">
        <v>2.7272727272727271</v>
      </c>
      <c r="V5225" s="19">
        <v>0</v>
      </c>
      <c r="W5225" s="20" t="s">
        <v>4306</v>
      </c>
      <c r="X5225" s="21">
        <v>624</v>
      </c>
      <c r="Y5225" s="22" t="s">
        <v>33</v>
      </c>
      <c r="Z5225" s="23" t="s">
        <v>62</v>
      </c>
      <c r="AA5225" s="24" t="s">
        <v>67</v>
      </c>
      <c r="AB5225" s="14" t="s">
        <v>67</v>
      </c>
      <c r="AC5225" s="14" t="s">
        <v>67</v>
      </c>
      <c r="AD5225" s="25"/>
      <c r="AE5225" s="26"/>
      <c r="AF5225" s="27"/>
      <c r="AG5225" s="29"/>
      <c r="AH5225" s="29"/>
      <c r="AI5225" s="29"/>
      <c r="AJ5225" s="29"/>
      <c r="AK5225" s="29"/>
      <c r="AL5225" s="29"/>
      <c r="AM5225" s="29"/>
      <c r="AN5225" s="29"/>
      <c r="AO5225" s="29"/>
    </row>
    <row r="5226" spans="1:41" s="162" customFormat="1" ht="16.5" customHeight="1">
      <c r="A5226" s="12" t="s">
        <v>4297</v>
      </c>
      <c r="B5226" s="13"/>
      <c r="C5226" s="491"/>
      <c r="D5226" s="446"/>
      <c r="E5226" s="14" t="s">
        <v>2052</v>
      </c>
      <c r="F5226" s="14" t="s">
        <v>36</v>
      </c>
      <c r="G5226" s="14" t="s">
        <v>4307</v>
      </c>
      <c r="H5226" s="15" t="s">
        <v>4305</v>
      </c>
      <c r="I5226" s="15" t="s">
        <v>4303</v>
      </c>
      <c r="J5226" s="15">
        <v>0</v>
      </c>
      <c r="K5226" s="15">
        <v>0</v>
      </c>
      <c r="L5226" s="16" t="s">
        <v>4299</v>
      </c>
      <c r="M5226" s="16"/>
      <c r="N5226" s="16" t="s">
        <v>75</v>
      </c>
      <c r="O5226" s="17">
        <v>2080</v>
      </c>
      <c r="P5226" s="17">
        <v>0</v>
      </c>
      <c r="Q5226" s="17">
        <v>0</v>
      </c>
      <c r="R5226" s="18" t="s">
        <v>33</v>
      </c>
      <c r="S5226" s="19" t="s">
        <v>89</v>
      </c>
      <c r="T5226" s="19">
        <v>110</v>
      </c>
      <c r="U5226" s="19">
        <v>2.7272727272727271</v>
      </c>
      <c r="V5226" s="19">
        <v>0</v>
      </c>
      <c r="W5226" s="20" t="s">
        <v>4306</v>
      </c>
      <c r="X5226" s="21">
        <v>624</v>
      </c>
      <c r="Y5226" s="22" t="s">
        <v>33</v>
      </c>
      <c r="Z5226" s="23" t="s">
        <v>62</v>
      </c>
      <c r="AA5226" s="24" t="s">
        <v>67</v>
      </c>
      <c r="AB5226" s="14" t="s">
        <v>67</v>
      </c>
      <c r="AC5226" s="14" t="s">
        <v>67</v>
      </c>
      <c r="AD5226" s="25"/>
      <c r="AE5226" s="26"/>
      <c r="AF5226" s="27"/>
      <c r="AG5226" s="29"/>
      <c r="AH5226" s="29"/>
      <c r="AI5226" s="29"/>
      <c r="AJ5226" s="29"/>
      <c r="AK5226" s="29"/>
      <c r="AL5226" s="29"/>
      <c r="AM5226" s="29"/>
      <c r="AN5226" s="29"/>
      <c r="AO5226" s="29"/>
    </row>
    <row r="5227" spans="1:41" s="162" customFormat="1" ht="16.5" customHeight="1">
      <c r="A5227" s="12" t="s">
        <v>4297</v>
      </c>
      <c r="B5227" s="13"/>
      <c r="C5227" s="491"/>
      <c r="D5227" s="446"/>
      <c r="E5227" s="14" t="s">
        <v>2052</v>
      </c>
      <c r="F5227" s="14" t="s">
        <v>4308</v>
      </c>
      <c r="G5227" s="14" t="s">
        <v>3819</v>
      </c>
      <c r="H5227" s="15" t="s">
        <v>4305</v>
      </c>
      <c r="I5227" s="15" t="s">
        <v>4303</v>
      </c>
      <c r="J5227" s="15">
        <v>0</v>
      </c>
      <c r="K5227" s="15">
        <v>0</v>
      </c>
      <c r="L5227" s="16" t="s">
        <v>4299</v>
      </c>
      <c r="M5227" s="16"/>
      <c r="N5227" s="16" t="s">
        <v>75</v>
      </c>
      <c r="O5227" s="17">
        <v>2080</v>
      </c>
      <c r="P5227" s="17">
        <v>0</v>
      </c>
      <c r="Q5227" s="17">
        <v>0</v>
      </c>
      <c r="R5227" s="18" t="s">
        <v>33</v>
      </c>
      <c r="S5227" s="19" t="s">
        <v>89</v>
      </c>
      <c r="T5227" s="19">
        <v>110</v>
      </c>
      <c r="U5227" s="19">
        <v>2.7272727272727271</v>
      </c>
      <c r="V5227" s="19">
        <v>0</v>
      </c>
      <c r="W5227" s="20">
        <v>0.3</v>
      </c>
      <c r="X5227" s="21">
        <v>624</v>
      </c>
      <c r="Y5227" s="22" t="s">
        <v>33</v>
      </c>
      <c r="Z5227" s="23" t="s">
        <v>62</v>
      </c>
      <c r="AA5227" s="24" t="s">
        <v>67</v>
      </c>
      <c r="AB5227" s="14" t="s">
        <v>67</v>
      </c>
      <c r="AC5227" s="14" t="s">
        <v>67</v>
      </c>
      <c r="AD5227" s="25"/>
      <c r="AE5227" s="26"/>
      <c r="AF5227" s="27"/>
      <c r="AG5227" s="29"/>
      <c r="AH5227" s="29"/>
      <c r="AI5227" s="29"/>
      <c r="AJ5227" s="29"/>
      <c r="AK5227" s="29"/>
      <c r="AL5227" s="29"/>
      <c r="AM5227" s="29"/>
      <c r="AN5227" s="29"/>
      <c r="AO5227" s="29"/>
    </row>
    <row r="5228" spans="1:41" s="162" customFormat="1" ht="16.5" customHeight="1">
      <c r="A5228" s="12" t="s">
        <v>4297</v>
      </c>
      <c r="B5228" s="13"/>
      <c r="C5228" s="491"/>
      <c r="D5228" s="446"/>
      <c r="E5228" s="14" t="s">
        <v>2052</v>
      </c>
      <c r="F5228" s="14" t="s">
        <v>125</v>
      </c>
      <c r="G5228" s="14" t="s">
        <v>4309</v>
      </c>
      <c r="H5228" s="15">
        <v>2019</v>
      </c>
      <c r="I5228" s="15">
        <v>1</v>
      </c>
      <c r="J5228" s="15">
        <v>0</v>
      </c>
      <c r="K5228" s="15">
        <v>0</v>
      </c>
      <c r="L5228" s="16" t="s">
        <v>4299</v>
      </c>
      <c r="M5228" s="16"/>
      <c r="N5228" s="16" t="s">
        <v>75</v>
      </c>
      <c r="O5228" s="17">
        <v>2080</v>
      </c>
      <c r="P5228" s="17">
        <v>0</v>
      </c>
      <c r="Q5228" s="17">
        <v>0</v>
      </c>
      <c r="R5228" s="18" t="s">
        <v>33</v>
      </c>
      <c r="S5228" s="19" t="s">
        <v>89</v>
      </c>
      <c r="T5228" s="19">
        <v>110</v>
      </c>
      <c r="U5228" s="19">
        <v>2.7272727272727271</v>
      </c>
      <c r="V5228" s="19">
        <v>0</v>
      </c>
      <c r="W5228" s="20">
        <v>0.3</v>
      </c>
      <c r="X5228" s="21">
        <v>624</v>
      </c>
      <c r="Y5228" s="22" t="s">
        <v>33</v>
      </c>
      <c r="Z5228" s="23" t="s">
        <v>62</v>
      </c>
      <c r="AA5228" s="24" t="s">
        <v>67</v>
      </c>
      <c r="AB5228" s="14" t="s">
        <v>67</v>
      </c>
      <c r="AC5228" s="14" t="s">
        <v>67</v>
      </c>
      <c r="AD5228" s="25"/>
      <c r="AE5228" s="26"/>
      <c r="AF5228" s="27"/>
      <c r="AG5228" s="29"/>
      <c r="AH5228" s="29"/>
      <c r="AI5228" s="29"/>
      <c r="AJ5228" s="29"/>
      <c r="AK5228" s="29"/>
      <c r="AL5228" s="29"/>
      <c r="AM5228" s="29"/>
      <c r="AN5228" s="29"/>
      <c r="AO5228" s="29"/>
    </row>
    <row r="5229" spans="1:41" s="162" customFormat="1" ht="16.5" customHeight="1">
      <c r="A5229" s="12" t="s">
        <v>4297</v>
      </c>
      <c r="B5229" s="13"/>
      <c r="C5229" s="491"/>
      <c r="D5229" s="446"/>
      <c r="E5229" s="14" t="s">
        <v>2052</v>
      </c>
      <c r="F5229" s="14" t="s">
        <v>36</v>
      </c>
      <c r="G5229" s="14" t="s">
        <v>4310</v>
      </c>
      <c r="H5229" s="15" t="s">
        <v>4311</v>
      </c>
      <c r="I5229" s="15" t="s">
        <v>4303</v>
      </c>
      <c r="J5229" s="15">
        <v>0</v>
      </c>
      <c r="K5229" s="15">
        <v>0</v>
      </c>
      <c r="L5229" s="16" t="s">
        <v>4299</v>
      </c>
      <c r="M5229" s="16"/>
      <c r="N5229" s="16" t="s">
        <v>75</v>
      </c>
      <c r="O5229" s="17">
        <v>2080</v>
      </c>
      <c r="P5229" s="17">
        <v>0</v>
      </c>
      <c r="Q5229" s="17">
        <v>0</v>
      </c>
      <c r="R5229" s="18" t="s">
        <v>33</v>
      </c>
      <c r="S5229" s="19" t="s">
        <v>89</v>
      </c>
      <c r="T5229" s="19">
        <v>110</v>
      </c>
      <c r="U5229" s="19">
        <v>2.7272727272727271</v>
      </c>
      <c r="V5229" s="19">
        <v>0</v>
      </c>
      <c r="W5229" s="20" t="s">
        <v>4306</v>
      </c>
      <c r="X5229" s="21">
        <v>624</v>
      </c>
      <c r="Y5229" s="22" t="s">
        <v>33</v>
      </c>
      <c r="Z5229" s="23" t="s">
        <v>62</v>
      </c>
      <c r="AA5229" s="24" t="s">
        <v>67</v>
      </c>
      <c r="AB5229" s="14" t="s">
        <v>67</v>
      </c>
      <c r="AC5229" s="14" t="s">
        <v>67</v>
      </c>
      <c r="AD5229" s="25"/>
      <c r="AE5229" s="26"/>
      <c r="AF5229" s="27"/>
      <c r="AG5229" s="29"/>
      <c r="AH5229" s="29"/>
      <c r="AI5229" s="29"/>
      <c r="AJ5229" s="29"/>
      <c r="AK5229" s="29"/>
      <c r="AL5229" s="29"/>
      <c r="AM5229" s="29"/>
      <c r="AN5229" s="29"/>
      <c r="AO5229" s="29"/>
    </row>
    <row r="5230" spans="1:41" s="162" customFormat="1" ht="16.5" customHeight="1">
      <c r="A5230" s="12" t="s">
        <v>4297</v>
      </c>
      <c r="B5230" s="13"/>
      <c r="C5230" s="491"/>
      <c r="D5230" s="446"/>
      <c r="E5230" s="14" t="s">
        <v>2052</v>
      </c>
      <c r="F5230" s="14" t="s">
        <v>693</v>
      </c>
      <c r="G5230" s="14" t="s">
        <v>4312</v>
      </c>
      <c r="H5230" s="15">
        <v>2019</v>
      </c>
      <c r="I5230" s="15" t="s">
        <v>4303</v>
      </c>
      <c r="J5230" s="15">
        <v>0</v>
      </c>
      <c r="K5230" s="15">
        <v>0</v>
      </c>
      <c r="L5230" s="16" t="s">
        <v>4299</v>
      </c>
      <c r="M5230" s="16"/>
      <c r="N5230" s="16" t="s">
        <v>75</v>
      </c>
      <c r="O5230" s="17">
        <v>2080</v>
      </c>
      <c r="P5230" s="17">
        <v>0</v>
      </c>
      <c r="Q5230" s="17">
        <v>0</v>
      </c>
      <c r="R5230" s="18" t="s">
        <v>33</v>
      </c>
      <c r="S5230" s="19" t="s">
        <v>89</v>
      </c>
      <c r="T5230" s="19">
        <v>110</v>
      </c>
      <c r="U5230" s="19">
        <v>2.7272727272727271</v>
      </c>
      <c r="V5230" s="19">
        <v>0</v>
      </c>
      <c r="W5230" s="20" t="s">
        <v>4306</v>
      </c>
      <c r="X5230" s="21">
        <v>624</v>
      </c>
      <c r="Y5230" s="22" t="s">
        <v>33</v>
      </c>
      <c r="Z5230" s="23" t="s">
        <v>62</v>
      </c>
      <c r="AA5230" s="24" t="s">
        <v>67</v>
      </c>
      <c r="AB5230" s="14" t="s">
        <v>67</v>
      </c>
      <c r="AC5230" s="14" t="s">
        <v>67</v>
      </c>
      <c r="AD5230" s="25"/>
      <c r="AE5230" s="26"/>
      <c r="AF5230" s="27"/>
      <c r="AG5230" s="29"/>
      <c r="AH5230" s="29"/>
      <c r="AI5230" s="29"/>
      <c r="AJ5230" s="29"/>
      <c r="AK5230" s="29"/>
      <c r="AL5230" s="29"/>
      <c r="AM5230" s="29"/>
      <c r="AN5230" s="29"/>
      <c r="AO5230" s="29"/>
    </row>
    <row r="5231" spans="1:41" s="162" customFormat="1" ht="16.5" customHeight="1">
      <c r="A5231" s="12" t="s">
        <v>4297</v>
      </c>
      <c r="B5231" s="13"/>
      <c r="C5231" s="491"/>
      <c r="D5231" s="446"/>
      <c r="E5231" s="14" t="s">
        <v>2052</v>
      </c>
      <c r="F5231" s="14" t="s">
        <v>36</v>
      </c>
      <c r="G5231" s="14" t="s">
        <v>97</v>
      </c>
      <c r="H5231" s="15" t="s">
        <v>4311</v>
      </c>
      <c r="I5231" s="15" t="s">
        <v>4303</v>
      </c>
      <c r="J5231" s="15">
        <v>0</v>
      </c>
      <c r="K5231" s="15">
        <v>0</v>
      </c>
      <c r="L5231" s="16" t="s">
        <v>4299</v>
      </c>
      <c r="M5231" s="16"/>
      <c r="N5231" s="16" t="s">
        <v>75</v>
      </c>
      <c r="O5231" s="17">
        <v>2080</v>
      </c>
      <c r="P5231" s="17">
        <v>0</v>
      </c>
      <c r="Q5231" s="17">
        <v>0</v>
      </c>
      <c r="R5231" s="18" t="s">
        <v>33</v>
      </c>
      <c r="S5231" s="19" t="s">
        <v>89</v>
      </c>
      <c r="T5231" s="19">
        <v>110</v>
      </c>
      <c r="U5231" s="19">
        <v>2.7272727272727271</v>
      </c>
      <c r="V5231" s="19">
        <v>0</v>
      </c>
      <c r="W5231" s="20" t="s">
        <v>4306</v>
      </c>
      <c r="X5231" s="21">
        <v>624</v>
      </c>
      <c r="Y5231" s="22" t="s">
        <v>33</v>
      </c>
      <c r="Z5231" s="23" t="s">
        <v>62</v>
      </c>
      <c r="AA5231" s="24" t="s">
        <v>67</v>
      </c>
      <c r="AB5231" s="14" t="s">
        <v>67</v>
      </c>
      <c r="AC5231" s="14" t="s">
        <v>67</v>
      </c>
      <c r="AD5231" s="25"/>
      <c r="AE5231" s="26"/>
      <c r="AF5231" s="27"/>
      <c r="AG5231" s="29"/>
      <c r="AH5231" s="29"/>
      <c r="AI5231" s="29"/>
      <c r="AJ5231" s="29"/>
      <c r="AK5231" s="29"/>
      <c r="AL5231" s="29"/>
      <c r="AM5231" s="29"/>
      <c r="AN5231" s="29"/>
      <c r="AO5231" s="29"/>
    </row>
    <row r="5232" spans="1:41" s="162" customFormat="1" ht="16.5" customHeight="1">
      <c r="A5232" s="12" t="s">
        <v>4297</v>
      </c>
      <c r="B5232" s="13"/>
      <c r="C5232" s="491"/>
      <c r="D5232" s="446"/>
      <c r="E5232" s="14" t="s">
        <v>907</v>
      </c>
      <c r="F5232" s="14" t="s">
        <v>34</v>
      </c>
      <c r="G5232" s="14" t="s">
        <v>4298</v>
      </c>
      <c r="H5232" s="15">
        <v>2020</v>
      </c>
      <c r="I5232" s="15">
        <v>1</v>
      </c>
      <c r="J5232" s="15">
        <v>0</v>
      </c>
      <c r="K5232" s="15">
        <v>0</v>
      </c>
      <c r="L5232" s="16" t="s">
        <v>4299</v>
      </c>
      <c r="M5232" s="16"/>
      <c r="N5232" s="16" t="s">
        <v>4358</v>
      </c>
      <c r="O5232" s="17">
        <v>800</v>
      </c>
      <c r="P5232" s="17">
        <v>0</v>
      </c>
      <c r="Q5232" s="17">
        <v>0</v>
      </c>
      <c r="R5232" s="18" t="s">
        <v>33</v>
      </c>
      <c r="S5232" s="19" t="s">
        <v>1619</v>
      </c>
      <c r="T5232" s="19" t="s">
        <v>4174</v>
      </c>
      <c r="U5232" s="19">
        <v>5.6818181818181817</v>
      </c>
      <c r="V5232" s="19">
        <v>0</v>
      </c>
      <c r="W5232" s="20">
        <v>1.25</v>
      </c>
      <c r="X5232" s="21">
        <v>1000</v>
      </c>
      <c r="Y5232" s="22" t="s">
        <v>33</v>
      </c>
      <c r="Z5232" s="23" t="s">
        <v>62</v>
      </c>
      <c r="AA5232" s="24" t="s">
        <v>67</v>
      </c>
      <c r="AB5232" s="14" t="s">
        <v>67</v>
      </c>
      <c r="AC5232" s="14" t="s">
        <v>67</v>
      </c>
      <c r="AD5232" s="25"/>
      <c r="AE5232" s="26"/>
      <c r="AF5232" s="27"/>
      <c r="AG5232" s="29"/>
      <c r="AH5232" s="29"/>
      <c r="AI5232" s="29"/>
      <c r="AJ5232" s="29"/>
      <c r="AK5232" s="29"/>
      <c r="AL5232" s="29"/>
      <c r="AM5232" s="29"/>
      <c r="AN5232" s="29"/>
      <c r="AO5232" s="29"/>
    </row>
    <row r="5233" spans="1:41" s="162" customFormat="1" ht="16.5" customHeight="1">
      <c r="A5233" s="12" t="s">
        <v>4297</v>
      </c>
      <c r="B5233" s="13"/>
      <c r="C5233" s="491"/>
      <c r="D5233" s="446"/>
      <c r="E5233" s="14" t="s">
        <v>907</v>
      </c>
      <c r="F5233" s="14" t="s">
        <v>34</v>
      </c>
      <c r="G5233" s="14" t="s">
        <v>4300</v>
      </c>
      <c r="H5233" s="15" t="s">
        <v>351</v>
      </c>
      <c r="I5233" s="15">
        <v>1</v>
      </c>
      <c r="J5233" s="15">
        <v>0</v>
      </c>
      <c r="K5233" s="15">
        <v>0</v>
      </c>
      <c r="L5233" s="16" t="s">
        <v>4299</v>
      </c>
      <c r="M5233" s="16"/>
      <c r="N5233" s="16" t="s">
        <v>75</v>
      </c>
      <c r="O5233" s="17">
        <v>800</v>
      </c>
      <c r="P5233" s="17">
        <v>0</v>
      </c>
      <c r="Q5233" s="17">
        <v>0</v>
      </c>
      <c r="R5233" s="18" t="s">
        <v>33</v>
      </c>
      <c r="S5233" s="19" t="s">
        <v>1619</v>
      </c>
      <c r="T5233" s="19" t="s">
        <v>4174</v>
      </c>
      <c r="U5233" s="19">
        <v>5.6818181818181817</v>
      </c>
      <c r="V5233" s="19">
        <v>0</v>
      </c>
      <c r="W5233" s="20">
        <v>1.25</v>
      </c>
      <c r="X5233" s="21">
        <v>1000</v>
      </c>
      <c r="Y5233" s="22" t="s">
        <v>33</v>
      </c>
      <c r="Z5233" s="23" t="s">
        <v>62</v>
      </c>
      <c r="AA5233" s="24" t="s">
        <v>67</v>
      </c>
      <c r="AB5233" s="14" t="s">
        <v>67</v>
      </c>
      <c r="AC5233" s="14" t="s">
        <v>67</v>
      </c>
      <c r="AD5233" s="25"/>
      <c r="AE5233" s="26"/>
      <c r="AF5233" s="27"/>
      <c r="AG5233" s="29"/>
      <c r="AH5233" s="29"/>
      <c r="AI5233" s="29"/>
      <c r="AJ5233" s="29"/>
      <c r="AK5233" s="29"/>
      <c r="AL5233" s="29"/>
      <c r="AM5233" s="29"/>
      <c r="AN5233" s="29"/>
      <c r="AO5233" s="29"/>
    </row>
    <row r="5234" spans="1:41" s="162" customFormat="1" ht="16.5" customHeight="1">
      <c r="A5234" s="12" t="s">
        <v>4297</v>
      </c>
      <c r="B5234" s="13"/>
      <c r="C5234" s="491"/>
      <c r="D5234" s="446"/>
      <c r="E5234" s="14" t="s">
        <v>381</v>
      </c>
      <c r="F5234" s="14" t="s">
        <v>417</v>
      </c>
      <c r="G5234" s="14" t="s">
        <v>4301</v>
      </c>
      <c r="H5234" s="15" t="s">
        <v>4302</v>
      </c>
      <c r="I5234" s="15" t="s">
        <v>4303</v>
      </c>
      <c r="J5234" s="15">
        <v>0</v>
      </c>
      <c r="K5234" s="15">
        <v>0</v>
      </c>
      <c r="L5234" s="16" t="s">
        <v>4299</v>
      </c>
      <c r="M5234" s="16"/>
      <c r="N5234" s="16" t="s">
        <v>75</v>
      </c>
      <c r="O5234" s="17">
        <v>2628</v>
      </c>
      <c r="P5234" s="17">
        <v>6132</v>
      </c>
      <c r="Q5234" s="17">
        <v>5</v>
      </c>
      <c r="R5234" s="18" t="s">
        <v>33</v>
      </c>
      <c r="S5234" s="19">
        <v>60</v>
      </c>
      <c r="T5234" s="19">
        <v>110</v>
      </c>
      <c r="U5234" s="19">
        <v>4.5454545454545459</v>
      </c>
      <c r="V5234" s="19">
        <v>0</v>
      </c>
      <c r="W5234" s="20">
        <v>0.5</v>
      </c>
      <c r="X5234" s="21">
        <v>1467.3</v>
      </c>
      <c r="Y5234" s="22" t="s">
        <v>33</v>
      </c>
      <c r="Z5234" s="23" t="s">
        <v>62</v>
      </c>
      <c r="AA5234" s="24" t="s">
        <v>67</v>
      </c>
      <c r="AB5234" s="14" t="s">
        <v>67</v>
      </c>
      <c r="AC5234" s="14" t="s">
        <v>67</v>
      </c>
      <c r="AD5234" s="25"/>
      <c r="AE5234" s="26"/>
      <c r="AF5234" s="27"/>
      <c r="AG5234" s="29"/>
      <c r="AH5234" s="29"/>
      <c r="AI5234" s="29"/>
      <c r="AJ5234" s="29"/>
      <c r="AK5234" s="29"/>
      <c r="AL5234" s="29"/>
      <c r="AM5234" s="29"/>
      <c r="AN5234" s="29"/>
      <c r="AO5234" s="29"/>
    </row>
    <row r="5235" spans="1:41" s="162" customFormat="1" ht="16.5" customHeight="1">
      <c r="A5235" s="146" t="s">
        <v>6272</v>
      </c>
      <c r="B5235" s="146"/>
      <c r="C5235" s="502"/>
      <c r="D5235" s="146"/>
      <c r="E5235" s="64" t="s">
        <v>6549</v>
      </c>
      <c r="F5235" s="64" t="s">
        <v>34</v>
      </c>
      <c r="G5235" s="64" t="s">
        <v>8900</v>
      </c>
      <c r="H5235" s="150">
        <v>2003</v>
      </c>
      <c r="I5235" s="150">
        <v>1</v>
      </c>
      <c r="J5235" s="150">
        <v>0</v>
      </c>
      <c r="K5235" s="150">
        <v>0</v>
      </c>
      <c r="L5235" s="151" t="s">
        <v>6277</v>
      </c>
      <c r="M5235" s="151" t="s">
        <v>67</v>
      </c>
      <c r="N5235" s="151" t="s">
        <v>412</v>
      </c>
      <c r="O5235" s="152">
        <v>0</v>
      </c>
      <c r="P5235" s="152">
        <v>0</v>
      </c>
      <c r="Q5235" s="152">
        <v>0</v>
      </c>
      <c r="R5235" s="153" t="s">
        <v>33</v>
      </c>
      <c r="S5235" s="154" t="s">
        <v>55</v>
      </c>
      <c r="T5235" s="154">
        <v>220</v>
      </c>
      <c r="U5235" s="154">
        <v>320</v>
      </c>
      <c r="V5235" s="154">
        <v>0</v>
      </c>
      <c r="W5235" s="155">
        <v>107</v>
      </c>
      <c r="X5235" s="447">
        <v>0</v>
      </c>
      <c r="Y5235" s="156" t="s">
        <v>33</v>
      </c>
      <c r="Z5235" s="64" t="s">
        <v>5838</v>
      </c>
      <c r="AA5235" s="62"/>
      <c r="AB5235" s="62"/>
      <c r="AC5235" s="62"/>
      <c r="AD5235" s="448"/>
      <c r="AE5235" s="26"/>
      <c r="AF5235" s="449"/>
      <c r="AG5235" s="450"/>
      <c r="AH5235" s="450"/>
      <c r="AI5235" s="450"/>
      <c r="AJ5235" s="450"/>
      <c r="AK5235" s="450"/>
      <c r="AL5235" s="450"/>
      <c r="AM5235" s="450"/>
      <c r="AN5235" s="450"/>
      <c r="AO5235" s="450"/>
    </row>
    <row r="5236" spans="1:41" s="162" customFormat="1" ht="16.5" customHeight="1">
      <c r="A5236" s="146" t="s">
        <v>6272</v>
      </c>
      <c r="B5236" s="146"/>
      <c r="C5236" s="502"/>
      <c r="D5236" s="146"/>
      <c r="E5236" s="64" t="s">
        <v>6282</v>
      </c>
      <c r="F5236" s="64" t="s">
        <v>34</v>
      </c>
      <c r="G5236" s="64" t="s">
        <v>6283</v>
      </c>
      <c r="H5236" s="150">
        <v>1993</v>
      </c>
      <c r="I5236" s="150">
        <v>2</v>
      </c>
      <c r="J5236" s="150">
        <v>-2</v>
      </c>
      <c r="K5236" s="150">
        <v>0</v>
      </c>
      <c r="L5236" s="151" t="s">
        <v>6284</v>
      </c>
      <c r="M5236" s="151" t="s">
        <v>67</v>
      </c>
      <c r="N5236" s="151" t="s">
        <v>305</v>
      </c>
      <c r="O5236" s="152">
        <v>0</v>
      </c>
      <c r="P5236" s="152">
        <v>0</v>
      </c>
      <c r="Q5236" s="152">
        <v>0</v>
      </c>
      <c r="R5236" s="153" t="s">
        <v>33</v>
      </c>
      <c r="S5236" s="154" t="s">
        <v>55</v>
      </c>
      <c r="T5236" s="154">
        <v>220</v>
      </c>
      <c r="U5236" s="154">
        <v>352</v>
      </c>
      <c r="V5236" s="154">
        <v>0</v>
      </c>
      <c r="W5236" s="155">
        <v>133</v>
      </c>
      <c r="X5236" s="447">
        <v>0</v>
      </c>
      <c r="Y5236" s="156" t="s">
        <v>33</v>
      </c>
      <c r="Z5236" s="64" t="s">
        <v>5838</v>
      </c>
      <c r="AA5236" s="62"/>
      <c r="AB5236" s="62"/>
      <c r="AC5236" s="62"/>
      <c r="AD5236" s="448"/>
      <c r="AE5236" s="26"/>
      <c r="AF5236" s="449"/>
      <c r="AG5236" s="451"/>
      <c r="AH5236" s="451"/>
      <c r="AI5236" s="451"/>
      <c r="AJ5236" s="451"/>
      <c r="AK5236" s="451"/>
      <c r="AL5236" s="451"/>
      <c r="AM5236" s="451"/>
      <c r="AN5236" s="451"/>
      <c r="AO5236" s="451"/>
    </row>
    <row r="5237" spans="1:41" s="162" customFormat="1" ht="16.5" customHeight="1">
      <c r="A5237" s="12" t="s">
        <v>6272</v>
      </c>
      <c r="B5237" s="12"/>
      <c r="C5237" s="110"/>
      <c r="D5237" s="12"/>
      <c r="E5237" s="14" t="s">
        <v>9308</v>
      </c>
      <c r="F5237" s="14" t="s">
        <v>6291</v>
      </c>
      <c r="G5237" s="14" t="s">
        <v>6292</v>
      </c>
      <c r="H5237" s="15" t="s">
        <v>67</v>
      </c>
      <c r="I5237" s="15">
        <v>2</v>
      </c>
      <c r="J5237" s="15">
        <v>0</v>
      </c>
      <c r="K5237" s="15">
        <v>0</v>
      </c>
      <c r="L5237" s="16" t="s">
        <v>6293</v>
      </c>
      <c r="M5237" s="16" t="s">
        <v>67</v>
      </c>
      <c r="N5237" s="16" t="s">
        <v>39</v>
      </c>
      <c r="O5237" s="17">
        <v>0</v>
      </c>
      <c r="P5237" s="17">
        <v>0</v>
      </c>
      <c r="Q5237" s="17">
        <v>0</v>
      </c>
      <c r="R5237" s="18" t="s">
        <v>33</v>
      </c>
      <c r="S5237" s="19" t="s">
        <v>55</v>
      </c>
      <c r="T5237" s="19">
        <v>380</v>
      </c>
      <c r="U5237" s="19">
        <v>26</v>
      </c>
      <c r="V5237" s="19">
        <v>0</v>
      </c>
      <c r="W5237" s="20">
        <v>17</v>
      </c>
      <c r="X5237" s="21">
        <v>0</v>
      </c>
      <c r="Y5237" s="22" t="s">
        <v>33</v>
      </c>
      <c r="Z5237" s="23" t="s">
        <v>5838</v>
      </c>
      <c r="AA5237" s="23"/>
      <c r="AB5237" s="23"/>
      <c r="AC5237" s="23"/>
      <c r="AD5237" s="25"/>
      <c r="AE5237" s="26"/>
      <c r="AF5237" s="27"/>
      <c r="AG5237" s="452"/>
      <c r="AH5237" s="452"/>
      <c r="AI5237" s="452"/>
      <c r="AJ5237" s="452"/>
      <c r="AK5237" s="452"/>
      <c r="AL5237" s="452"/>
      <c r="AM5237" s="452"/>
      <c r="AN5237" s="452"/>
      <c r="AO5237" s="452"/>
    </row>
    <row r="5238" spans="1:41" s="162" customFormat="1" ht="16.5" customHeight="1">
      <c r="A5238" s="146" t="s">
        <v>6272</v>
      </c>
      <c r="B5238" s="146"/>
      <c r="C5238" s="502"/>
      <c r="D5238" s="146"/>
      <c r="E5238" s="64" t="s">
        <v>6285</v>
      </c>
      <c r="F5238" s="64" t="s">
        <v>63</v>
      </c>
      <c r="G5238" s="64" t="s">
        <v>6307</v>
      </c>
      <c r="H5238" s="150" t="s">
        <v>67</v>
      </c>
      <c r="I5238" s="150">
        <v>2</v>
      </c>
      <c r="J5238" s="150">
        <v>-2</v>
      </c>
      <c r="K5238" s="150">
        <v>0</v>
      </c>
      <c r="L5238" s="151" t="s">
        <v>43</v>
      </c>
      <c r="M5238" s="151" t="s">
        <v>67</v>
      </c>
      <c r="N5238" s="151" t="s">
        <v>43</v>
      </c>
      <c r="O5238" s="152">
        <v>0</v>
      </c>
      <c r="P5238" s="152">
        <v>0</v>
      </c>
      <c r="Q5238" s="152">
        <v>0</v>
      </c>
      <c r="R5238" s="153" t="s">
        <v>33</v>
      </c>
      <c r="S5238" s="154" t="s">
        <v>55</v>
      </c>
      <c r="T5238" s="154">
        <v>380</v>
      </c>
      <c r="U5238" s="154">
        <v>30</v>
      </c>
      <c r="V5238" s="154">
        <v>0</v>
      </c>
      <c r="W5238" s="155">
        <v>19.744799999999998</v>
      </c>
      <c r="X5238" s="447">
        <v>0</v>
      </c>
      <c r="Y5238" s="156" t="s">
        <v>33</v>
      </c>
      <c r="Z5238" s="62" t="s">
        <v>5838</v>
      </c>
      <c r="AA5238" s="62"/>
      <c r="AB5238" s="62"/>
      <c r="AC5238" s="62"/>
      <c r="AD5238" s="448"/>
      <c r="AE5238" s="26"/>
      <c r="AF5238" s="449"/>
      <c r="AG5238" s="450"/>
      <c r="AH5238" s="450"/>
      <c r="AI5238" s="450"/>
      <c r="AJ5238" s="450"/>
      <c r="AK5238" s="450"/>
      <c r="AL5238" s="450"/>
      <c r="AM5238" s="450"/>
      <c r="AN5238" s="450"/>
      <c r="AO5238" s="450"/>
    </row>
    <row r="5239" spans="1:41" s="162" customFormat="1" ht="16.5" customHeight="1">
      <c r="A5239" s="12" t="s">
        <v>6272</v>
      </c>
      <c r="B5239" s="12"/>
      <c r="C5239" s="110"/>
      <c r="D5239" s="12"/>
      <c r="E5239" s="35" t="s">
        <v>6420</v>
      </c>
      <c r="F5239" s="14" t="s">
        <v>63</v>
      </c>
      <c r="G5239" s="14" t="s">
        <v>67</v>
      </c>
      <c r="H5239" s="15" t="s">
        <v>67</v>
      </c>
      <c r="I5239" s="15">
        <v>1</v>
      </c>
      <c r="J5239" s="15">
        <v>0</v>
      </c>
      <c r="K5239" s="15">
        <v>0</v>
      </c>
      <c r="L5239" s="16" t="s">
        <v>67</v>
      </c>
      <c r="M5239" s="16" t="s">
        <v>67</v>
      </c>
      <c r="N5239" s="16" t="s">
        <v>412</v>
      </c>
      <c r="O5239" s="17" t="s">
        <v>67</v>
      </c>
      <c r="P5239" s="17" t="s">
        <v>67</v>
      </c>
      <c r="Q5239" s="17" t="s">
        <v>67</v>
      </c>
      <c r="R5239" s="17" t="s">
        <v>6419</v>
      </c>
      <c r="S5239" s="19" t="s">
        <v>67</v>
      </c>
      <c r="T5239" s="19" t="s">
        <v>67</v>
      </c>
      <c r="U5239" s="19" t="s">
        <v>67</v>
      </c>
      <c r="V5239" s="19" t="s">
        <v>67</v>
      </c>
      <c r="W5239" s="20" t="s">
        <v>68</v>
      </c>
      <c r="X5239" s="21"/>
      <c r="Y5239" s="22"/>
      <c r="Z5239" s="23" t="s">
        <v>6418</v>
      </c>
      <c r="AA5239" s="23">
        <v>0</v>
      </c>
      <c r="AB5239" s="23" t="s">
        <v>39</v>
      </c>
      <c r="AC5239" s="23" t="s">
        <v>6419</v>
      </c>
      <c r="AD5239" s="453"/>
      <c r="AE5239" s="26"/>
      <c r="AF5239" s="27"/>
    </row>
    <row r="5240" spans="1:41" s="162" customFormat="1" ht="16.5" customHeight="1">
      <c r="A5240" s="12" t="s">
        <v>6272</v>
      </c>
      <c r="B5240" s="12"/>
      <c r="C5240" s="110"/>
      <c r="D5240" s="12"/>
      <c r="E5240" s="14" t="s">
        <v>6473</v>
      </c>
      <c r="F5240" s="14" t="s">
        <v>6474</v>
      </c>
      <c r="G5240" s="14" t="s">
        <v>6476</v>
      </c>
      <c r="H5240" s="15">
        <v>2020</v>
      </c>
      <c r="I5240" s="15">
        <v>11</v>
      </c>
      <c r="J5240" s="15">
        <v>0</v>
      </c>
      <c r="K5240" s="15">
        <v>0</v>
      </c>
      <c r="L5240" s="16" t="s">
        <v>67</v>
      </c>
      <c r="M5240" s="16" t="s">
        <v>6472</v>
      </c>
      <c r="N5240" s="16" t="s">
        <v>70</v>
      </c>
      <c r="O5240" s="17">
        <v>1</v>
      </c>
      <c r="P5240" s="17">
        <v>0</v>
      </c>
      <c r="Q5240" s="17">
        <v>0</v>
      </c>
      <c r="R5240" s="18" t="s">
        <v>33</v>
      </c>
      <c r="S5240" s="19">
        <v>60</v>
      </c>
      <c r="T5240" s="19">
        <v>110</v>
      </c>
      <c r="U5240" s="19">
        <v>0.9</v>
      </c>
      <c r="V5240" s="19">
        <v>0</v>
      </c>
      <c r="W5240" s="20">
        <v>0.1</v>
      </c>
      <c r="X5240" s="21">
        <v>1.1000000000000001</v>
      </c>
      <c r="Y5240" s="22" t="s">
        <v>33</v>
      </c>
      <c r="Z5240" s="23" t="s">
        <v>5838</v>
      </c>
      <c r="AA5240" s="24"/>
      <c r="AB5240" s="14"/>
      <c r="AC5240" s="14"/>
      <c r="AD5240" s="25"/>
      <c r="AE5240" s="26"/>
      <c r="AF5240" s="27"/>
      <c r="AG5240" s="29"/>
      <c r="AH5240" s="29"/>
      <c r="AI5240" s="29"/>
      <c r="AJ5240" s="29"/>
      <c r="AK5240" s="29"/>
      <c r="AL5240" s="29"/>
      <c r="AM5240" s="29"/>
      <c r="AN5240" s="29"/>
      <c r="AO5240" s="29"/>
    </row>
    <row r="5241" spans="1:41" s="162" customFormat="1" ht="16.5" customHeight="1">
      <c r="A5241" s="12" t="s">
        <v>6272</v>
      </c>
      <c r="B5241" s="12"/>
      <c r="C5241" s="110"/>
      <c r="D5241" s="12"/>
      <c r="E5241" s="14" t="s">
        <v>6473</v>
      </c>
      <c r="F5241" s="14" t="s">
        <v>6474</v>
      </c>
      <c r="G5241" s="14" t="s">
        <v>6475</v>
      </c>
      <c r="H5241" s="15">
        <v>2020</v>
      </c>
      <c r="I5241" s="15">
        <v>2</v>
      </c>
      <c r="J5241" s="15">
        <v>0</v>
      </c>
      <c r="K5241" s="15">
        <v>0</v>
      </c>
      <c r="L5241" s="16" t="s">
        <v>67</v>
      </c>
      <c r="M5241" s="16" t="s">
        <v>6472</v>
      </c>
      <c r="N5241" s="16" t="s">
        <v>70</v>
      </c>
      <c r="O5241" s="17">
        <v>1</v>
      </c>
      <c r="P5241" s="17">
        <v>0</v>
      </c>
      <c r="Q5241" s="17">
        <v>0</v>
      </c>
      <c r="R5241" s="18" t="s">
        <v>33</v>
      </c>
      <c r="S5241" s="19">
        <v>60</v>
      </c>
      <c r="T5241" s="19">
        <v>110</v>
      </c>
      <c r="U5241" s="19">
        <v>2</v>
      </c>
      <c r="V5241" s="19">
        <v>0</v>
      </c>
      <c r="W5241" s="20">
        <v>0.23</v>
      </c>
      <c r="X5241" s="21">
        <v>0.46</v>
      </c>
      <c r="Y5241" s="22" t="s">
        <v>33</v>
      </c>
      <c r="Z5241" s="23" t="s">
        <v>5838</v>
      </c>
      <c r="AA5241" s="24"/>
      <c r="AB5241" s="14"/>
      <c r="AC5241" s="14"/>
      <c r="AD5241" s="25"/>
      <c r="AE5241" s="26"/>
      <c r="AF5241" s="27"/>
      <c r="AG5241" s="29"/>
      <c r="AH5241" s="29"/>
      <c r="AI5241" s="29"/>
      <c r="AJ5241" s="29"/>
      <c r="AK5241" s="29"/>
      <c r="AL5241" s="29"/>
      <c r="AM5241" s="29"/>
      <c r="AN5241" s="29"/>
      <c r="AO5241" s="29"/>
    </row>
    <row r="5242" spans="1:41" s="162" customFormat="1" ht="16.5" customHeight="1">
      <c r="A5242" s="12" t="s">
        <v>6272</v>
      </c>
      <c r="B5242" s="12"/>
      <c r="C5242" s="110"/>
      <c r="D5242" s="12"/>
      <c r="E5242" s="14" t="s">
        <v>6477</v>
      </c>
      <c r="F5242" s="14" t="s">
        <v>6474</v>
      </c>
      <c r="G5242" s="14" t="s">
        <v>6478</v>
      </c>
      <c r="H5242" s="15">
        <v>2020</v>
      </c>
      <c r="I5242" s="15">
        <v>2</v>
      </c>
      <c r="J5242" s="15">
        <v>0</v>
      </c>
      <c r="K5242" s="15">
        <v>0</v>
      </c>
      <c r="L5242" s="16" t="s">
        <v>67</v>
      </c>
      <c r="M5242" s="16" t="s">
        <v>6472</v>
      </c>
      <c r="N5242" s="16" t="s">
        <v>70</v>
      </c>
      <c r="O5242" s="17">
        <v>1</v>
      </c>
      <c r="P5242" s="17">
        <v>0</v>
      </c>
      <c r="Q5242" s="17">
        <v>0</v>
      </c>
      <c r="R5242" s="18" t="s">
        <v>33</v>
      </c>
      <c r="S5242" s="19">
        <v>60</v>
      </c>
      <c r="T5242" s="19">
        <v>220</v>
      </c>
      <c r="U5242" s="19">
        <v>12</v>
      </c>
      <c r="V5242" s="19">
        <v>0</v>
      </c>
      <c r="W5242" s="20">
        <v>2.6</v>
      </c>
      <c r="X5242" s="21">
        <v>5.2</v>
      </c>
      <c r="Y5242" s="22" t="s">
        <v>33</v>
      </c>
      <c r="Z5242" s="23" t="s">
        <v>5838</v>
      </c>
      <c r="AA5242" s="24"/>
      <c r="AB5242" s="14"/>
      <c r="AC5242" s="14"/>
      <c r="AD5242" s="25"/>
      <c r="AE5242" s="26"/>
      <c r="AF5242" s="27"/>
      <c r="AG5242" s="29"/>
      <c r="AH5242" s="29"/>
      <c r="AI5242" s="29"/>
      <c r="AJ5242" s="29"/>
      <c r="AK5242" s="29"/>
      <c r="AL5242" s="29"/>
      <c r="AM5242" s="29"/>
      <c r="AN5242" s="29"/>
      <c r="AO5242" s="29"/>
    </row>
    <row r="5243" spans="1:41" s="162" customFormat="1" ht="16.5" customHeight="1">
      <c r="A5243" s="12" t="s">
        <v>6272</v>
      </c>
      <c r="B5243" s="12"/>
      <c r="C5243" s="110"/>
      <c r="D5243" s="12"/>
      <c r="E5243" s="14" t="s">
        <v>6477</v>
      </c>
      <c r="F5243" s="14" t="s">
        <v>6474</v>
      </c>
      <c r="G5243" s="14" t="s">
        <v>6479</v>
      </c>
      <c r="H5243" s="15">
        <v>2020</v>
      </c>
      <c r="I5243" s="15">
        <v>11</v>
      </c>
      <c r="J5243" s="15">
        <v>0</v>
      </c>
      <c r="K5243" s="15">
        <v>0</v>
      </c>
      <c r="L5243" s="16" t="s">
        <v>67</v>
      </c>
      <c r="M5243" s="16" t="s">
        <v>6472</v>
      </c>
      <c r="N5243" s="16" t="s">
        <v>70</v>
      </c>
      <c r="O5243" s="17">
        <v>1</v>
      </c>
      <c r="P5243" s="17">
        <v>0</v>
      </c>
      <c r="Q5243" s="17">
        <v>0</v>
      </c>
      <c r="R5243" s="18" t="s">
        <v>33</v>
      </c>
      <c r="S5243" s="19">
        <v>60</v>
      </c>
      <c r="T5243" s="19">
        <v>220</v>
      </c>
      <c r="U5243" s="19">
        <v>16</v>
      </c>
      <c r="V5243" s="19">
        <v>0</v>
      </c>
      <c r="W5243" s="20">
        <v>3.5</v>
      </c>
      <c r="X5243" s="21">
        <v>38.5</v>
      </c>
      <c r="Y5243" s="22" t="s">
        <v>33</v>
      </c>
      <c r="Z5243" s="23" t="s">
        <v>5838</v>
      </c>
      <c r="AA5243" s="24"/>
      <c r="AB5243" s="14"/>
      <c r="AC5243" s="14"/>
      <c r="AD5243" s="25"/>
      <c r="AE5243" s="26"/>
      <c r="AF5243" s="27"/>
      <c r="AG5243" s="29"/>
      <c r="AH5243" s="29"/>
      <c r="AI5243" s="29"/>
      <c r="AJ5243" s="29"/>
      <c r="AK5243" s="29"/>
      <c r="AL5243" s="29"/>
      <c r="AM5243" s="29"/>
      <c r="AN5243" s="29"/>
      <c r="AO5243" s="29"/>
    </row>
    <row r="5244" spans="1:41" s="162" customFormat="1" ht="16.5" customHeight="1">
      <c r="A5244" s="12" t="s">
        <v>6272</v>
      </c>
      <c r="B5244" s="12"/>
      <c r="C5244" s="110"/>
      <c r="D5244" s="12"/>
      <c r="E5244" s="14" t="s">
        <v>69</v>
      </c>
      <c r="F5244" s="14" t="s">
        <v>6470</v>
      </c>
      <c r="G5244" s="14" t="s">
        <v>6471</v>
      </c>
      <c r="H5244" s="15">
        <v>2020</v>
      </c>
      <c r="I5244" s="15">
        <v>13</v>
      </c>
      <c r="J5244" s="15">
        <v>0</v>
      </c>
      <c r="K5244" s="15">
        <v>0</v>
      </c>
      <c r="L5244" s="16" t="s">
        <v>67</v>
      </c>
      <c r="M5244" s="16" t="s">
        <v>6472</v>
      </c>
      <c r="N5244" s="16" t="s">
        <v>70</v>
      </c>
      <c r="O5244" s="17">
        <v>1</v>
      </c>
      <c r="P5244" s="17">
        <v>0</v>
      </c>
      <c r="Q5244" s="17">
        <v>0</v>
      </c>
      <c r="R5244" s="18" t="s">
        <v>33</v>
      </c>
      <c r="S5244" s="19">
        <v>60</v>
      </c>
      <c r="T5244" s="19">
        <v>220</v>
      </c>
      <c r="U5244" s="19">
        <v>26</v>
      </c>
      <c r="V5244" s="19">
        <v>0</v>
      </c>
      <c r="W5244" s="20">
        <v>6</v>
      </c>
      <c r="X5244" s="21">
        <v>78</v>
      </c>
      <c r="Y5244" s="22" t="s">
        <v>33</v>
      </c>
      <c r="Z5244" s="23" t="s">
        <v>5838</v>
      </c>
      <c r="AA5244" s="24"/>
      <c r="AB5244" s="14"/>
      <c r="AC5244" s="14"/>
      <c r="AD5244" s="25"/>
      <c r="AE5244" s="26"/>
      <c r="AF5244" s="27"/>
      <c r="AG5244" s="29"/>
      <c r="AH5244" s="29"/>
      <c r="AI5244" s="29"/>
      <c r="AJ5244" s="29"/>
      <c r="AK5244" s="29"/>
      <c r="AL5244" s="29"/>
      <c r="AM5244" s="29"/>
      <c r="AN5244" s="29"/>
      <c r="AO5244" s="29"/>
    </row>
    <row r="5245" spans="1:41" s="162" customFormat="1" ht="16.5" customHeight="1">
      <c r="A5245" s="12" t="s">
        <v>6272</v>
      </c>
      <c r="B5245" s="12"/>
      <c r="C5245" s="110"/>
      <c r="D5245" s="12"/>
      <c r="E5245" s="14" t="s">
        <v>6413</v>
      </c>
      <c r="F5245" s="14" t="s">
        <v>42</v>
      </c>
      <c r="G5245" s="14" t="s">
        <v>6373</v>
      </c>
      <c r="H5245" s="15" t="s">
        <v>67</v>
      </c>
      <c r="I5245" s="15">
        <v>10</v>
      </c>
      <c r="J5245" s="15">
        <v>0</v>
      </c>
      <c r="K5245" s="15">
        <v>0</v>
      </c>
      <c r="L5245" s="16" t="s">
        <v>67</v>
      </c>
      <c r="M5245" s="16" t="s">
        <v>6409</v>
      </c>
      <c r="N5245" s="16" t="s">
        <v>75</v>
      </c>
      <c r="O5245" s="17">
        <v>1280</v>
      </c>
      <c r="P5245" s="17">
        <v>0</v>
      </c>
      <c r="Q5245" s="17">
        <v>0</v>
      </c>
      <c r="R5245" s="18" t="s">
        <v>33</v>
      </c>
      <c r="S5245" s="19" t="s">
        <v>55</v>
      </c>
      <c r="T5245" s="19">
        <v>110</v>
      </c>
      <c r="U5245" s="19">
        <v>8.1818181818181818E-2</v>
      </c>
      <c r="V5245" s="19">
        <v>0</v>
      </c>
      <c r="W5245" s="20">
        <v>8.9999999999999993E-3</v>
      </c>
      <c r="X5245" s="21">
        <v>115.19999999999999</v>
      </c>
      <c r="Y5245" s="22" t="s">
        <v>33</v>
      </c>
      <c r="Z5245" s="23" t="s">
        <v>5838</v>
      </c>
      <c r="AA5245" s="23"/>
      <c r="AB5245" s="23"/>
      <c r="AC5245" s="23"/>
      <c r="AD5245" s="25"/>
      <c r="AE5245" s="26"/>
      <c r="AF5245" s="27"/>
      <c r="AG5245" s="29"/>
      <c r="AH5245" s="29"/>
      <c r="AI5245" s="29"/>
      <c r="AJ5245" s="29"/>
      <c r="AK5245" s="29"/>
      <c r="AL5245" s="29"/>
      <c r="AM5245" s="29"/>
      <c r="AN5245" s="29"/>
      <c r="AO5245" s="29"/>
    </row>
    <row r="5246" spans="1:41" s="162" customFormat="1" ht="16.5" customHeight="1">
      <c r="A5246" s="12" t="s">
        <v>6272</v>
      </c>
      <c r="B5246" s="12"/>
      <c r="C5246" s="110"/>
      <c r="D5246" s="12"/>
      <c r="E5246" s="14" t="s">
        <v>6372</v>
      </c>
      <c r="F5246" s="14" t="s">
        <v>42</v>
      </c>
      <c r="G5246" s="14" t="s">
        <v>6373</v>
      </c>
      <c r="H5246" s="15" t="s">
        <v>67</v>
      </c>
      <c r="I5246" s="15">
        <v>100</v>
      </c>
      <c r="J5246" s="15">
        <v>0</v>
      </c>
      <c r="K5246" s="15">
        <v>0</v>
      </c>
      <c r="L5246" s="16" t="s">
        <v>67</v>
      </c>
      <c r="M5246" s="16" t="s">
        <v>6391</v>
      </c>
      <c r="N5246" s="16" t="s">
        <v>411</v>
      </c>
      <c r="O5246" s="17">
        <v>1280</v>
      </c>
      <c r="P5246" s="17">
        <v>0</v>
      </c>
      <c r="Q5246" s="17">
        <v>0</v>
      </c>
      <c r="R5246" s="18" t="s">
        <v>33</v>
      </c>
      <c r="S5246" s="19" t="s">
        <v>55</v>
      </c>
      <c r="T5246" s="19">
        <v>110</v>
      </c>
      <c r="U5246" s="19">
        <v>9.0909090909090912E-2</v>
      </c>
      <c r="V5246" s="19">
        <v>0</v>
      </c>
      <c r="W5246" s="20">
        <v>0.01</v>
      </c>
      <c r="X5246" s="21">
        <v>1280</v>
      </c>
      <c r="Y5246" s="22" t="s">
        <v>33</v>
      </c>
      <c r="Z5246" s="23" t="s">
        <v>5838</v>
      </c>
      <c r="AA5246" s="23"/>
      <c r="AB5246" s="23"/>
      <c r="AC5246" s="23"/>
      <c r="AD5246" s="25"/>
      <c r="AE5246" s="26"/>
      <c r="AF5246" s="27"/>
      <c r="AG5246" s="454"/>
      <c r="AH5246" s="454"/>
      <c r="AI5246" s="454"/>
      <c r="AJ5246" s="454"/>
      <c r="AK5246" s="454"/>
      <c r="AL5246" s="454"/>
      <c r="AM5246" s="454"/>
      <c r="AN5246" s="454"/>
      <c r="AO5246" s="454"/>
    </row>
    <row r="5247" spans="1:41" s="162" customFormat="1" ht="16.5" customHeight="1">
      <c r="A5247" s="12" t="s">
        <v>6272</v>
      </c>
      <c r="B5247" s="12"/>
      <c r="C5247" s="110"/>
      <c r="D5247" s="12"/>
      <c r="E5247" s="14" t="s">
        <v>6372</v>
      </c>
      <c r="F5247" s="14" t="s">
        <v>42</v>
      </c>
      <c r="G5247" s="14" t="s">
        <v>6373</v>
      </c>
      <c r="H5247" s="15"/>
      <c r="I5247" s="15">
        <v>15</v>
      </c>
      <c r="J5247" s="15">
        <v>0</v>
      </c>
      <c r="K5247" s="15">
        <v>0</v>
      </c>
      <c r="L5247" s="16" t="s">
        <v>67</v>
      </c>
      <c r="M5247" s="16" t="s">
        <v>6411</v>
      </c>
      <c r="N5247" s="16" t="s">
        <v>1343</v>
      </c>
      <c r="O5247" s="17">
        <v>1280</v>
      </c>
      <c r="P5247" s="17">
        <v>0</v>
      </c>
      <c r="Q5247" s="17">
        <v>0</v>
      </c>
      <c r="R5247" s="18" t="s">
        <v>33</v>
      </c>
      <c r="S5247" s="19" t="s">
        <v>55</v>
      </c>
      <c r="T5247" s="19">
        <v>110</v>
      </c>
      <c r="U5247" s="19">
        <v>9.0909090909090912E-2</v>
      </c>
      <c r="V5247" s="19">
        <v>0</v>
      </c>
      <c r="W5247" s="20">
        <v>0.01</v>
      </c>
      <c r="X5247" s="21">
        <v>192</v>
      </c>
      <c r="Y5247" s="22" t="s">
        <v>33</v>
      </c>
      <c r="Z5247" s="23" t="s">
        <v>5838</v>
      </c>
      <c r="AA5247" s="23"/>
      <c r="AB5247" s="23"/>
      <c r="AC5247" s="23"/>
      <c r="AD5247" s="25"/>
      <c r="AE5247" s="26"/>
      <c r="AF5247" s="27"/>
      <c r="AG5247" s="29"/>
      <c r="AH5247" s="29"/>
      <c r="AI5247" s="29"/>
      <c r="AJ5247" s="29"/>
      <c r="AK5247" s="29"/>
      <c r="AL5247" s="29"/>
      <c r="AM5247" s="29"/>
      <c r="AN5247" s="29"/>
      <c r="AO5247" s="29"/>
    </row>
    <row r="5248" spans="1:41" s="162" customFormat="1" ht="16.5" customHeight="1">
      <c r="A5248" s="12" t="s">
        <v>6272</v>
      </c>
      <c r="B5248" s="12"/>
      <c r="C5248" s="110"/>
      <c r="D5248" s="12"/>
      <c r="E5248" s="14" t="s">
        <v>6393</v>
      </c>
      <c r="F5248" s="14" t="s">
        <v>38</v>
      </c>
      <c r="G5248" s="14" t="s">
        <v>6394</v>
      </c>
      <c r="H5248" s="15" t="s">
        <v>67</v>
      </c>
      <c r="I5248" s="15">
        <v>52</v>
      </c>
      <c r="J5248" s="15">
        <v>0</v>
      </c>
      <c r="K5248" s="15">
        <v>0</v>
      </c>
      <c r="L5248" s="16" t="s">
        <v>67</v>
      </c>
      <c r="M5248" s="16" t="s">
        <v>6395</v>
      </c>
      <c r="N5248" s="16" t="s">
        <v>2626</v>
      </c>
      <c r="O5248" s="17">
        <v>1280</v>
      </c>
      <c r="P5248" s="17">
        <v>0</v>
      </c>
      <c r="Q5248" s="17">
        <v>0</v>
      </c>
      <c r="R5248" s="18" t="s">
        <v>33</v>
      </c>
      <c r="S5248" s="19" t="s">
        <v>55</v>
      </c>
      <c r="T5248" s="19">
        <v>110</v>
      </c>
      <c r="U5248" s="19">
        <v>0.10909090909090909</v>
      </c>
      <c r="V5248" s="19">
        <v>0</v>
      </c>
      <c r="W5248" s="20">
        <v>1.2E-2</v>
      </c>
      <c r="X5248" s="21">
        <v>798.72</v>
      </c>
      <c r="Y5248" s="22" t="s">
        <v>33</v>
      </c>
      <c r="Z5248" s="23" t="s">
        <v>5838</v>
      </c>
      <c r="AA5248" s="23"/>
      <c r="AB5248" s="23"/>
      <c r="AC5248" s="23"/>
      <c r="AD5248" s="25"/>
      <c r="AE5248" s="26"/>
      <c r="AF5248" s="27"/>
      <c r="AG5248" s="454"/>
      <c r="AH5248" s="454"/>
      <c r="AI5248" s="454"/>
      <c r="AJ5248" s="454"/>
      <c r="AK5248" s="454"/>
      <c r="AL5248" s="454"/>
      <c r="AM5248" s="454"/>
      <c r="AN5248" s="454"/>
      <c r="AO5248" s="454"/>
    </row>
    <row r="5249" spans="1:41" s="162" customFormat="1" ht="16.5" customHeight="1">
      <c r="A5249" s="12" t="s">
        <v>6272</v>
      </c>
      <c r="B5249" s="12"/>
      <c r="C5249" s="110"/>
      <c r="D5249" s="12"/>
      <c r="E5249" s="14" t="s">
        <v>298</v>
      </c>
      <c r="F5249" s="14" t="s">
        <v>6294</v>
      </c>
      <c r="G5249" s="14" t="s">
        <v>6295</v>
      </c>
      <c r="H5249" s="15">
        <v>2005</v>
      </c>
      <c r="I5249" s="15">
        <v>124</v>
      </c>
      <c r="J5249" s="15">
        <v>0</v>
      </c>
      <c r="K5249" s="15">
        <v>0</v>
      </c>
      <c r="L5249" s="16" t="s">
        <v>6296</v>
      </c>
      <c r="M5249" s="16" t="s">
        <v>67</v>
      </c>
      <c r="N5249" s="16" t="s">
        <v>50</v>
      </c>
      <c r="O5249" s="17">
        <v>1460</v>
      </c>
      <c r="P5249" s="17">
        <v>5110</v>
      </c>
      <c r="Q5249" s="17">
        <v>5</v>
      </c>
      <c r="R5249" s="18" t="s">
        <v>33</v>
      </c>
      <c r="S5249" s="19" t="s">
        <v>55</v>
      </c>
      <c r="T5249" s="19" t="s">
        <v>6297</v>
      </c>
      <c r="U5249" s="19">
        <v>10</v>
      </c>
      <c r="V5249" s="19">
        <v>0</v>
      </c>
      <c r="W5249" s="20">
        <v>1.5</v>
      </c>
      <c r="X5249" s="21">
        <v>2573.25</v>
      </c>
      <c r="Y5249" s="22" t="s">
        <v>33</v>
      </c>
      <c r="Z5249" s="23" t="s">
        <v>5838</v>
      </c>
      <c r="AA5249" s="23"/>
      <c r="AB5249" s="23"/>
      <c r="AC5249" s="23"/>
      <c r="AD5249" s="25"/>
      <c r="AE5249" s="26"/>
      <c r="AF5249" s="27"/>
      <c r="AG5249" s="452"/>
      <c r="AH5249" s="452"/>
      <c r="AI5249" s="452"/>
      <c r="AJ5249" s="452"/>
      <c r="AK5249" s="452"/>
      <c r="AL5249" s="452"/>
      <c r="AM5249" s="452"/>
      <c r="AN5249" s="452"/>
      <c r="AO5249" s="452"/>
    </row>
    <row r="5250" spans="1:41" s="162" customFormat="1" ht="16.5" customHeight="1">
      <c r="A5250" s="12" t="s">
        <v>6272</v>
      </c>
      <c r="B5250" s="12"/>
      <c r="C5250" s="110"/>
      <c r="D5250" s="12"/>
      <c r="E5250" s="14" t="s">
        <v>6452</v>
      </c>
      <c r="F5250" s="14" t="s">
        <v>38</v>
      </c>
      <c r="G5250" s="14" t="s">
        <v>67</v>
      </c>
      <c r="H5250" s="15">
        <v>2019</v>
      </c>
      <c r="I5250" s="15">
        <v>6</v>
      </c>
      <c r="J5250" s="15">
        <v>0</v>
      </c>
      <c r="K5250" s="15">
        <v>0</v>
      </c>
      <c r="L5250" s="16" t="s">
        <v>67</v>
      </c>
      <c r="M5250" s="16" t="s">
        <v>67</v>
      </c>
      <c r="N5250" s="16" t="s">
        <v>70</v>
      </c>
      <c r="O5250" s="17">
        <v>2190</v>
      </c>
      <c r="P5250" s="17">
        <v>0</v>
      </c>
      <c r="Q5250" s="17">
        <v>0</v>
      </c>
      <c r="R5250" s="18" t="s">
        <v>33</v>
      </c>
      <c r="S5250" s="19">
        <v>60</v>
      </c>
      <c r="T5250" s="19">
        <v>220</v>
      </c>
      <c r="U5250" s="19">
        <v>4.5454545454545456E-2</v>
      </c>
      <c r="V5250" s="19">
        <v>0</v>
      </c>
      <c r="W5250" s="20">
        <v>0.01</v>
      </c>
      <c r="X5250" s="21">
        <v>131.4</v>
      </c>
      <c r="Y5250" s="22" t="s">
        <v>33</v>
      </c>
      <c r="Z5250" s="23" t="s">
        <v>5838</v>
      </c>
      <c r="AA5250" s="24"/>
      <c r="AB5250" s="14"/>
      <c r="AC5250" s="14"/>
      <c r="AD5250" s="25"/>
      <c r="AE5250" s="26"/>
      <c r="AF5250" s="27"/>
      <c r="AG5250" s="29"/>
      <c r="AH5250" s="29"/>
      <c r="AI5250" s="29"/>
      <c r="AJ5250" s="29"/>
      <c r="AK5250" s="29"/>
      <c r="AL5250" s="29"/>
      <c r="AM5250" s="29"/>
      <c r="AN5250" s="29"/>
      <c r="AO5250" s="29"/>
    </row>
    <row r="5251" spans="1:41" s="162" customFormat="1" ht="16.5" customHeight="1">
      <c r="A5251" s="12" t="s">
        <v>6272</v>
      </c>
      <c r="B5251" s="12"/>
      <c r="C5251" s="110"/>
      <c r="D5251" s="12"/>
      <c r="E5251" s="14" t="s">
        <v>3467</v>
      </c>
      <c r="F5251" s="14" t="s">
        <v>38</v>
      </c>
      <c r="G5251" s="14" t="s">
        <v>67</v>
      </c>
      <c r="H5251" s="15">
        <v>2019</v>
      </c>
      <c r="I5251" s="15">
        <v>220</v>
      </c>
      <c r="J5251" s="15">
        <v>0</v>
      </c>
      <c r="K5251" s="15">
        <v>0</v>
      </c>
      <c r="L5251" s="16" t="s">
        <v>67</v>
      </c>
      <c r="M5251" s="16" t="s">
        <v>67</v>
      </c>
      <c r="N5251" s="16" t="s">
        <v>70</v>
      </c>
      <c r="O5251" s="17">
        <v>2190</v>
      </c>
      <c r="P5251" s="17">
        <v>0</v>
      </c>
      <c r="Q5251" s="17">
        <v>0</v>
      </c>
      <c r="R5251" s="18" t="s">
        <v>33</v>
      </c>
      <c r="S5251" s="19">
        <v>60</v>
      </c>
      <c r="T5251" s="19">
        <v>220</v>
      </c>
      <c r="U5251" s="19">
        <v>4.5454545454545456E-2</v>
      </c>
      <c r="V5251" s="19">
        <v>0</v>
      </c>
      <c r="W5251" s="20">
        <v>0.01</v>
      </c>
      <c r="X5251" s="21">
        <v>4818.0000000000009</v>
      </c>
      <c r="Y5251" s="22" t="s">
        <v>33</v>
      </c>
      <c r="Z5251" s="23" t="s">
        <v>5838</v>
      </c>
      <c r="AA5251" s="24"/>
      <c r="AB5251" s="14"/>
      <c r="AC5251" s="14"/>
      <c r="AD5251" s="25"/>
      <c r="AE5251" s="26"/>
      <c r="AF5251" s="27"/>
      <c r="AG5251" s="29"/>
      <c r="AH5251" s="29"/>
      <c r="AI5251" s="29"/>
      <c r="AJ5251" s="29"/>
      <c r="AK5251" s="29"/>
      <c r="AL5251" s="29"/>
      <c r="AM5251" s="29"/>
      <c r="AN5251" s="29"/>
      <c r="AO5251" s="29"/>
    </row>
    <row r="5252" spans="1:41" s="162" customFormat="1" ht="16.5" customHeight="1">
      <c r="A5252" s="12" t="s">
        <v>6272</v>
      </c>
      <c r="B5252" s="12"/>
      <c r="C5252" s="110"/>
      <c r="D5252" s="12"/>
      <c r="E5252" s="14" t="s">
        <v>6410</v>
      </c>
      <c r="F5252" s="14" t="s">
        <v>38</v>
      </c>
      <c r="G5252" s="14" t="s">
        <v>6410</v>
      </c>
      <c r="H5252" s="15" t="s">
        <v>67</v>
      </c>
      <c r="I5252" s="15">
        <v>8</v>
      </c>
      <c r="J5252" s="15">
        <v>0</v>
      </c>
      <c r="K5252" s="15">
        <v>0</v>
      </c>
      <c r="L5252" s="16" t="s">
        <v>67</v>
      </c>
      <c r="M5252" s="16" t="s">
        <v>6409</v>
      </c>
      <c r="N5252" s="16" t="s">
        <v>75</v>
      </c>
      <c r="O5252" s="17">
        <v>1280</v>
      </c>
      <c r="P5252" s="17">
        <v>0</v>
      </c>
      <c r="Q5252" s="17">
        <v>0</v>
      </c>
      <c r="R5252" s="18" t="s">
        <v>33</v>
      </c>
      <c r="S5252" s="19" t="s">
        <v>55</v>
      </c>
      <c r="T5252" s="19">
        <v>110</v>
      </c>
      <c r="U5252" s="19">
        <v>0.18181818181818182</v>
      </c>
      <c r="V5252" s="19">
        <v>0</v>
      </c>
      <c r="W5252" s="20">
        <v>0.02</v>
      </c>
      <c r="X5252" s="21">
        <v>204.8</v>
      </c>
      <c r="Y5252" s="22" t="s">
        <v>33</v>
      </c>
      <c r="Z5252" s="23" t="s">
        <v>5838</v>
      </c>
      <c r="AA5252" s="23"/>
      <c r="AB5252" s="23"/>
      <c r="AC5252" s="23"/>
      <c r="AD5252" s="25"/>
      <c r="AE5252" s="26"/>
      <c r="AF5252" s="27"/>
      <c r="AG5252" s="455"/>
      <c r="AH5252" s="455"/>
      <c r="AI5252" s="455"/>
      <c r="AJ5252" s="455"/>
      <c r="AK5252" s="455"/>
      <c r="AL5252" s="455"/>
      <c r="AM5252" s="455"/>
      <c r="AN5252" s="455"/>
      <c r="AO5252" s="455"/>
    </row>
    <row r="5253" spans="1:41" s="162" customFormat="1" ht="16.5" customHeight="1">
      <c r="A5253" s="12" t="s">
        <v>6272</v>
      </c>
      <c r="B5253" s="12"/>
      <c r="C5253" s="110"/>
      <c r="D5253" s="12"/>
      <c r="E5253" s="14" t="s">
        <v>6452</v>
      </c>
      <c r="F5253" s="14" t="s">
        <v>38</v>
      </c>
      <c r="G5253" s="14" t="s">
        <v>67</v>
      </c>
      <c r="H5253" s="15">
        <v>2019</v>
      </c>
      <c r="I5253" s="15">
        <v>838</v>
      </c>
      <c r="J5253" s="15">
        <v>0</v>
      </c>
      <c r="K5253" s="15">
        <v>0</v>
      </c>
      <c r="L5253" s="16" t="s">
        <v>67</v>
      </c>
      <c r="M5253" s="16" t="s">
        <v>67</v>
      </c>
      <c r="N5253" s="16" t="s">
        <v>70</v>
      </c>
      <c r="O5253" s="17">
        <v>2190</v>
      </c>
      <c r="P5253" s="17">
        <v>0</v>
      </c>
      <c r="Q5253" s="17">
        <v>0</v>
      </c>
      <c r="R5253" s="18" t="s">
        <v>33</v>
      </c>
      <c r="S5253" s="19">
        <v>60</v>
      </c>
      <c r="T5253" s="19">
        <v>220</v>
      </c>
      <c r="U5253" s="19">
        <v>5.4545454545454543E-2</v>
      </c>
      <c r="V5253" s="19">
        <v>0</v>
      </c>
      <c r="W5253" s="20">
        <v>1.2E-2</v>
      </c>
      <c r="X5253" s="21">
        <v>22022.639999999999</v>
      </c>
      <c r="Y5253" s="22" t="s">
        <v>33</v>
      </c>
      <c r="Z5253" s="23" t="s">
        <v>5838</v>
      </c>
      <c r="AA5253" s="24"/>
      <c r="AB5253" s="14"/>
      <c r="AC5253" s="14"/>
      <c r="AD5253" s="25"/>
      <c r="AE5253" s="26"/>
      <c r="AF5253" s="27"/>
      <c r="AG5253" s="29"/>
      <c r="AH5253" s="29"/>
      <c r="AI5253" s="29"/>
      <c r="AJ5253" s="29"/>
      <c r="AK5253" s="29"/>
      <c r="AL5253" s="29"/>
      <c r="AM5253" s="29"/>
      <c r="AN5253" s="29"/>
      <c r="AO5253" s="29"/>
    </row>
    <row r="5254" spans="1:41" s="162" customFormat="1" ht="16.5" customHeight="1">
      <c r="A5254" s="12" t="s">
        <v>6272</v>
      </c>
      <c r="B5254" s="12"/>
      <c r="C5254" s="110"/>
      <c r="D5254" s="12"/>
      <c r="E5254" s="14" t="s">
        <v>6414</v>
      </c>
      <c r="F5254" s="14" t="s">
        <v>42</v>
      </c>
      <c r="G5254" s="14" t="s">
        <v>6385</v>
      </c>
      <c r="H5254" s="15" t="s">
        <v>67</v>
      </c>
      <c r="I5254" s="15">
        <v>3</v>
      </c>
      <c r="J5254" s="15">
        <v>0</v>
      </c>
      <c r="K5254" s="15">
        <v>0</v>
      </c>
      <c r="L5254" s="16" t="s">
        <v>67</v>
      </c>
      <c r="M5254" s="16" t="s">
        <v>6409</v>
      </c>
      <c r="N5254" s="16" t="s">
        <v>75</v>
      </c>
      <c r="O5254" s="17">
        <v>1280</v>
      </c>
      <c r="P5254" s="17">
        <v>0</v>
      </c>
      <c r="Q5254" s="17">
        <v>0</v>
      </c>
      <c r="R5254" s="18" t="s">
        <v>33</v>
      </c>
      <c r="S5254" s="19" t="s">
        <v>55</v>
      </c>
      <c r="T5254" s="19">
        <v>110</v>
      </c>
      <c r="U5254" s="19">
        <v>0.19999999999999998</v>
      </c>
      <c r="V5254" s="19">
        <v>0</v>
      </c>
      <c r="W5254" s="20">
        <v>2.1999999999999999E-2</v>
      </c>
      <c r="X5254" s="21">
        <v>84.47999999999999</v>
      </c>
      <c r="Y5254" s="22" t="s">
        <v>33</v>
      </c>
      <c r="Z5254" s="23" t="s">
        <v>5838</v>
      </c>
      <c r="AA5254" s="23"/>
      <c r="AB5254" s="23"/>
      <c r="AC5254" s="23"/>
      <c r="AD5254" s="25"/>
      <c r="AE5254" s="26"/>
      <c r="AF5254" s="27"/>
      <c r="AG5254" s="29"/>
      <c r="AH5254" s="29"/>
      <c r="AI5254" s="29"/>
      <c r="AJ5254" s="29"/>
      <c r="AK5254" s="29"/>
      <c r="AL5254" s="29"/>
      <c r="AM5254" s="29"/>
      <c r="AN5254" s="29"/>
      <c r="AO5254" s="29"/>
    </row>
    <row r="5255" spans="1:41" s="162" customFormat="1" ht="16.5" customHeight="1">
      <c r="A5255" s="12" t="s">
        <v>6272</v>
      </c>
      <c r="B5255" s="12"/>
      <c r="C5255" s="110"/>
      <c r="D5255" s="12"/>
      <c r="E5255" s="14" t="s">
        <v>6399</v>
      </c>
      <c r="F5255" s="14" t="s">
        <v>42</v>
      </c>
      <c r="G5255" s="14" t="s">
        <v>6400</v>
      </c>
      <c r="H5255" s="15" t="s">
        <v>67</v>
      </c>
      <c r="I5255" s="15">
        <v>15</v>
      </c>
      <c r="J5255" s="15">
        <v>0</v>
      </c>
      <c r="K5255" s="15">
        <v>0</v>
      </c>
      <c r="L5255" s="16" t="s">
        <v>67</v>
      </c>
      <c r="M5255" s="16" t="s">
        <v>6378</v>
      </c>
      <c r="N5255" s="16" t="s">
        <v>696</v>
      </c>
      <c r="O5255" s="17">
        <v>1280</v>
      </c>
      <c r="P5255" s="17">
        <v>0</v>
      </c>
      <c r="Q5255" s="17">
        <v>0</v>
      </c>
      <c r="R5255" s="18" t="s">
        <v>33</v>
      </c>
      <c r="S5255" s="19" t="s">
        <v>55</v>
      </c>
      <c r="T5255" s="19">
        <v>110</v>
      </c>
      <c r="U5255" s="19">
        <v>0.19999999999999998</v>
      </c>
      <c r="V5255" s="19">
        <v>0</v>
      </c>
      <c r="W5255" s="20">
        <v>2.1999999999999999E-2</v>
      </c>
      <c r="X5255" s="21">
        <v>422.4</v>
      </c>
      <c r="Y5255" s="22" t="s">
        <v>33</v>
      </c>
      <c r="Z5255" s="23" t="s">
        <v>5838</v>
      </c>
      <c r="AA5255" s="23"/>
      <c r="AB5255" s="23"/>
      <c r="AC5255" s="23"/>
      <c r="AD5255" s="25"/>
      <c r="AE5255" s="26"/>
      <c r="AF5255" s="27"/>
      <c r="AG5255" s="452"/>
      <c r="AH5255" s="452"/>
      <c r="AI5255" s="452"/>
      <c r="AJ5255" s="452"/>
      <c r="AK5255" s="452"/>
      <c r="AL5255" s="452"/>
      <c r="AM5255" s="452"/>
      <c r="AN5255" s="452"/>
      <c r="AO5255" s="452"/>
    </row>
    <row r="5256" spans="1:41" s="162" customFormat="1" ht="16.5" customHeight="1">
      <c r="A5256" s="12" t="s">
        <v>6272</v>
      </c>
      <c r="B5256" s="12"/>
      <c r="C5256" s="110"/>
      <c r="D5256" s="12"/>
      <c r="E5256" s="14" t="s">
        <v>6450</v>
      </c>
      <c r="F5256" s="14" t="s">
        <v>38</v>
      </c>
      <c r="G5256" s="14" t="s">
        <v>67</v>
      </c>
      <c r="H5256" s="15">
        <v>2019</v>
      </c>
      <c r="I5256" s="15">
        <v>30</v>
      </c>
      <c r="J5256" s="15">
        <v>0</v>
      </c>
      <c r="K5256" s="15">
        <v>0</v>
      </c>
      <c r="L5256" s="16" t="s">
        <v>67</v>
      </c>
      <c r="M5256" s="16" t="s">
        <v>67</v>
      </c>
      <c r="N5256" s="16" t="s">
        <v>70</v>
      </c>
      <c r="O5256" s="17">
        <v>2190</v>
      </c>
      <c r="P5256" s="17">
        <v>0</v>
      </c>
      <c r="Q5256" s="17">
        <v>0</v>
      </c>
      <c r="R5256" s="18" t="s">
        <v>33</v>
      </c>
      <c r="S5256" s="19">
        <v>60</v>
      </c>
      <c r="T5256" s="19">
        <v>220</v>
      </c>
      <c r="U5256" s="19">
        <v>6.8181818181818177E-2</v>
      </c>
      <c r="V5256" s="19">
        <v>0</v>
      </c>
      <c r="W5256" s="20">
        <v>1.4999999999999999E-2</v>
      </c>
      <c r="X5256" s="21">
        <v>985.5</v>
      </c>
      <c r="Y5256" s="22" t="s">
        <v>33</v>
      </c>
      <c r="Z5256" s="23" t="s">
        <v>5838</v>
      </c>
      <c r="AA5256" s="24"/>
      <c r="AB5256" s="14"/>
      <c r="AC5256" s="14"/>
      <c r="AD5256" s="25"/>
      <c r="AE5256" s="26"/>
      <c r="AF5256" s="27"/>
      <c r="AG5256" s="29"/>
      <c r="AH5256" s="29"/>
      <c r="AI5256" s="29"/>
      <c r="AJ5256" s="29"/>
      <c r="AK5256" s="29"/>
      <c r="AL5256" s="29"/>
      <c r="AM5256" s="29"/>
      <c r="AN5256" s="29"/>
      <c r="AO5256" s="29"/>
    </row>
    <row r="5257" spans="1:41" s="162" customFormat="1" ht="16.5" customHeight="1">
      <c r="A5257" s="12" t="s">
        <v>6272</v>
      </c>
      <c r="B5257" s="12"/>
      <c r="C5257" s="110"/>
      <c r="D5257" s="12"/>
      <c r="E5257" s="14" t="s">
        <v>6372</v>
      </c>
      <c r="F5257" s="14" t="s">
        <v>42</v>
      </c>
      <c r="G5257" s="14" t="s">
        <v>6373</v>
      </c>
      <c r="H5257" s="15" t="s">
        <v>67</v>
      </c>
      <c r="I5257" s="15">
        <v>90</v>
      </c>
      <c r="J5257" s="15">
        <v>0</v>
      </c>
      <c r="K5257" s="15">
        <v>0</v>
      </c>
      <c r="L5257" s="16" t="s">
        <v>67</v>
      </c>
      <c r="M5257" s="16" t="s">
        <v>6374</v>
      </c>
      <c r="N5257" s="16" t="s">
        <v>3400</v>
      </c>
      <c r="O5257" s="17">
        <v>3584</v>
      </c>
      <c r="P5257" s="17">
        <v>0</v>
      </c>
      <c r="Q5257" s="17">
        <v>0</v>
      </c>
      <c r="R5257" s="18" t="s">
        <v>33</v>
      </c>
      <c r="S5257" s="19" t="s">
        <v>55</v>
      </c>
      <c r="T5257" s="19">
        <v>110</v>
      </c>
      <c r="U5257" s="19">
        <v>9.0909090909090912E-2</v>
      </c>
      <c r="V5257" s="19">
        <v>0</v>
      </c>
      <c r="W5257" s="20">
        <v>0.01</v>
      </c>
      <c r="X5257" s="21">
        <v>3225.6000000000004</v>
      </c>
      <c r="Y5257" s="22" t="s">
        <v>33</v>
      </c>
      <c r="Z5257" s="23" t="s">
        <v>5838</v>
      </c>
      <c r="AA5257" s="23"/>
      <c r="AB5257" s="23"/>
      <c r="AC5257" s="23"/>
      <c r="AD5257" s="25"/>
      <c r="AE5257" s="26"/>
      <c r="AF5257" s="27"/>
      <c r="AG5257" s="454"/>
      <c r="AH5257" s="454"/>
      <c r="AI5257" s="454"/>
      <c r="AJ5257" s="454"/>
      <c r="AK5257" s="454"/>
      <c r="AL5257" s="454"/>
      <c r="AM5257" s="454"/>
      <c r="AN5257" s="454"/>
      <c r="AO5257" s="454"/>
    </row>
    <row r="5258" spans="1:41" s="162" customFormat="1" ht="16.5" customHeight="1">
      <c r="A5258" s="12" t="s">
        <v>6272</v>
      </c>
      <c r="B5258" s="12"/>
      <c r="C5258" s="110"/>
      <c r="D5258" s="12"/>
      <c r="E5258" s="14" t="s">
        <v>6415</v>
      </c>
      <c r="F5258" s="14" t="s">
        <v>38</v>
      </c>
      <c r="G5258" s="14" t="s">
        <v>6416</v>
      </c>
      <c r="H5258" s="15" t="s">
        <v>67</v>
      </c>
      <c r="I5258" s="15">
        <v>1</v>
      </c>
      <c r="J5258" s="15">
        <v>0</v>
      </c>
      <c r="K5258" s="15">
        <v>0</v>
      </c>
      <c r="L5258" s="16" t="s">
        <v>67</v>
      </c>
      <c r="M5258" s="16" t="s">
        <v>6409</v>
      </c>
      <c r="N5258" s="16" t="s">
        <v>75</v>
      </c>
      <c r="O5258" s="17">
        <v>1280</v>
      </c>
      <c r="P5258" s="17">
        <v>0</v>
      </c>
      <c r="Q5258" s="17">
        <v>0</v>
      </c>
      <c r="R5258" s="18" t="s">
        <v>33</v>
      </c>
      <c r="S5258" s="19" t="s">
        <v>55</v>
      </c>
      <c r="T5258" s="19">
        <v>110</v>
      </c>
      <c r="U5258" s="19">
        <v>0.25454545454545457</v>
      </c>
      <c r="V5258" s="19">
        <v>0</v>
      </c>
      <c r="W5258" s="20">
        <v>2.8000000000000001E-2</v>
      </c>
      <c r="X5258" s="21">
        <v>35.840000000000003</v>
      </c>
      <c r="Y5258" s="22" t="s">
        <v>33</v>
      </c>
      <c r="Z5258" s="23" t="s">
        <v>5838</v>
      </c>
      <c r="AA5258" s="23"/>
      <c r="AB5258" s="23"/>
      <c r="AC5258" s="23"/>
      <c r="AD5258" s="25"/>
      <c r="AE5258" s="26"/>
      <c r="AF5258" s="27"/>
      <c r="AG5258" s="29"/>
      <c r="AH5258" s="29"/>
      <c r="AI5258" s="29"/>
      <c r="AJ5258" s="29"/>
      <c r="AK5258" s="29"/>
      <c r="AL5258" s="29"/>
      <c r="AM5258" s="29"/>
      <c r="AN5258" s="29"/>
      <c r="AO5258" s="29"/>
    </row>
    <row r="5259" spans="1:41" s="162" customFormat="1" ht="16.5" customHeight="1">
      <c r="A5259" s="12" t="s">
        <v>6272</v>
      </c>
      <c r="B5259" s="12"/>
      <c r="C5259" s="110"/>
      <c r="D5259" s="12"/>
      <c r="E5259" s="14" t="s">
        <v>6452</v>
      </c>
      <c r="F5259" s="14" t="s">
        <v>38</v>
      </c>
      <c r="G5259" s="14" t="s">
        <v>67</v>
      </c>
      <c r="H5259" s="15">
        <v>2019</v>
      </c>
      <c r="I5259" s="15">
        <v>1</v>
      </c>
      <c r="J5259" s="15">
        <v>0</v>
      </c>
      <c r="K5259" s="15">
        <v>0</v>
      </c>
      <c r="L5259" s="16" t="s">
        <v>67</v>
      </c>
      <c r="M5259" s="16" t="s">
        <v>67</v>
      </c>
      <c r="N5259" s="16" t="s">
        <v>70</v>
      </c>
      <c r="O5259" s="17">
        <v>2190</v>
      </c>
      <c r="P5259" s="17">
        <v>0</v>
      </c>
      <c r="Q5259" s="17">
        <v>0</v>
      </c>
      <c r="R5259" s="18" t="s">
        <v>33</v>
      </c>
      <c r="S5259" s="19">
        <v>60</v>
      </c>
      <c r="T5259" s="19">
        <v>220</v>
      </c>
      <c r="U5259" s="19">
        <v>9.0909090909090912E-2</v>
      </c>
      <c r="V5259" s="19">
        <v>0</v>
      </c>
      <c r="W5259" s="20">
        <v>0.02</v>
      </c>
      <c r="X5259" s="21">
        <v>43.800000000000004</v>
      </c>
      <c r="Y5259" s="22" t="s">
        <v>33</v>
      </c>
      <c r="Z5259" s="23" t="s">
        <v>5838</v>
      </c>
      <c r="AA5259" s="24"/>
      <c r="AB5259" s="14"/>
      <c r="AC5259" s="14"/>
      <c r="AD5259" s="25"/>
      <c r="AE5259" s="26"/>
      <c r="AF5259" s="27"/>
      <c r="AG5259" s="29"/>
      <c r="AH5259" s="29"/>
      <c r="AI5259" s="29"/>
      <c r="AJ5259" s="29"/>
      <c r="AK5259" s="29"/>
      <c r="AL5259" s="29"/>
      <c r="AM5259" s="29"/>
      <c r="AN5259" s="29"/>
      <c r="AO5259" s="29"/>
    </row>
    <row r="5260" spans="1:41" s="162" customFormat="1" ht="16.5" customHeight="1">
      <c r="A5260" s="12" t="s">
        <v>6272</v>
      </c>
      <c r="B5260" s="12"/>
      <c r="C5260" s="110"/>
      <c r="D5260" s="12"/>
      <c r="E5260" s="14" t="s">
        <v>6452</v>
      </c>
      <c r="F5260" s="14" t="s">
        <v>38</v>
      </c>
      <c r="G5260" s="14" t="s">
        <v>67</v>
      </c>
      <c r="H5260" s="15">
        <v>2019</v>
      </c>
      <c r="I5260" s="15">
        <v>10</v>
      </c>
      <c r="J5260" s="15">
        <v>0</v>
      </c>
      <c r="K5260" s="15">
        <v>0</v>
      </c>
      <c r="L5260" s="16" t="s">
        <v>67</v>
      </c>
      <c r="M5260" s="16" t="s">
        <v>67</v>
      </c>
      <c r="N5260" s="16" t="s">
        <v>70</v>
      </c>
      <c r="O5260" s="17">
        <v>2190</v>
      </c>
      <c r="P5260" s="17">
        <v>0</v>
      </c>
      <c r="Q5260" s="17">
        <v>0</v>
      </c>
      <c r="R5260" s="18" t="s">
        <v>33</v>
      </c>
      <c r="S5260" s="19">
        <v>60</v>
      </c>
      <c r="T5260" s="19">
        <v>220</v>
      </c>
      <c r="U5260" s="19">
        <v>9.0909090909090912E-2</v>
      </c>
      <c r="V5260" s="19">
        <v>0</v>
      </c>
      <c r="W5260" s="20">
        <v>0.02</v>
      </c>
      <c r="X5260" s="21">
        <v>438.00000000000006</v>
      </c>
      <c r="Y5260" s="22" t="s">
        <v>33</v>
      </c>
      <c r="Z5260" s="23" t="s">
        <v>5838</v>
      </c>
      <c r="AA5260" s="24"/>
      <c r="AB5260" s="14"/>
      <c r="AC5260" s="14"/>
      <c r="AD5260" s="25"/>
      <c r="AE5260" s="26"/>
      <c r="AF5260" s="27"/>
      <c r="AG5260" s="29"/>
      <c r="AH5260" s="29"/>
      <c r="AI5260" s="29"/>
      <c r="AJ5260" s="29"/>
      <c r="AK5260" s="29"/>
      <c r="AL5260" s="29"/>
      <c r="AM5260" s="29"/>
      <c r="AN5260" s="29"/>
      <c r="AO5260" s="29"/>
    </row>
    <row r="5261" spans="1:41" s="162" customFormat="1" ht="16.5" customHeight="1">
      <c r="A5261" s="12" t="s">
        <v>6272</v>
      </c>
      <c r="B5261" s="12"/>
      <c r="C5261" s="110"/>
      <c r="D5261" s="12"/>
      <c r="E5261" s="14" t="s">
        <v>3467</v>
      </c>
      <c r="F5261" s="14" t="s">
        <v>38</v>
      </c>
      <c r="G5261" s="14" t="s">
        <v>67</v>
      </c>
      <c r="H5261" s="15">
        <v>2019</v>
      </c>
      <c r="I5261" s="15">
        <v>48</v>
      </c>
      <c r="J5261" s="15">
        <v>0</v>
      </c>
      <c r="K5261" s="15">
        <v>0</v>
      </c>
      <c r="L5261" s="16" t="s">
        <v>67</v>
      </c>
      <c r="M5261" s="16" t="s">
        <v>67</v>
      </c>
      <c r="N5261" s="16" t="s">
        <v>70</v>
      </c>
      <c r="O5261" s="17">
        <v>2190</v>
      </c>
      <c r="P5261" s="17">
        <v>0</v>
      </c>
      <c r="Q5261" s="17">
        <v>0</v>
      </c>
      <c r="R5261" s="18" t="s">
        <v>33</v>
      </c>
      <c r="S5261" s="19">
        <v>60</v>
      </c>
      <c r="T5261" s="19">
        <v>220</v>
      </c>
      <c r="U5261" s="19">
        <v>9.0909090909090912E-2</v>
      </c>
      <c r="V5261" s="19">
        <v>0</v>
      </c>
      <c r="W5261" s="20">
        <v>0.02</v>
      </c>
      <c r="X5261" s="21">
        <v>2102.4</v>
      </c>
      <c r="Y5261" s="22" t="s">
        <v>33</v>
      </c>
      <c r="Z5261" s="23" t="s">
        <v>5838</v>
      </c>
      <c r="AA5261" s="24"/>
      <c r="AB5261" s="14"/>
      <c r="AC5261" s="14"/>
      <c r="AD5261" s="25"/>
      <c r="AE5261" s="26"/>
      <c r="AF5261" s="27"/>
      <c r="AG5261" s="29"/>
      <c r="AH5261" s="29"/>
      <c r="AI5261" s="29"/>
      <c r="AJ5261" s="29"/>
      <c r="AK5261" s="29"/>
      <c r="AL5261" s="29"/>
      <c r="AM5261" s="29"/>
      <c r="AN5261" s="29"/>
      <c r="AO5261" s="29"/>
    </row>
    <row r="5262" spans="1:41" s="162" customFormat="1" ht="16.5" customHeight="1">
      <c r="A5262" s="12" t="s">
        <v>6272</v>
      </c>
      <c r="B5262" s="12"/>
      <c r="C5262" s="110"/>
      <c r="D5262" s="12"/>
      <c r="E5262" s="14" t="s">
        <v>6397</v>
      </c>
      <c r="F5262" s="14" t="s">
        <v>38</v>
      </c>
      <c r="G5262" s="14" t="s">
        <v>6398</v>
      </c>
      <c r="H5262" s="15">
        <v>2003</v>
      </c>
      <c r="I5262" s="15">
        <v>13</v>
      </c>
      <c r="J5262" s="15">
        <v>0</v>
      </c>
      <c r="K5262" s="15">
        <v>0</v>
      </c>
      <c r="L5262" s="16" t="s">
        <v>6320</v>
      </c>
      <c r="M5262" s="16" t="s">
        <v>6321</v>
      </c>
      <c r="N5262" s="16" t="s">
        <v>39</v>
      </c>
      <c r="O5262" s="17">
        <v>2000</v>
      </c>
      <c r="P5262" s="17">
        <v>0</v>
      </c>
      <c r="Q5262" s="17">
        <v>0</v>
      </c>
      <c r="R5262" s="18" t="s">
        <v>33</v>
      </c>
      <c r="S5262" s="19" t="s">
        <v>55</v>
      </c>
      <c r="T5262" s="19">
        <v>110</v>
      </c>
      <c r="U5262" s="19">
        <v>0.20909090909090911</v>
      </c>
      <c r="V5262" s="19">
        <v>0</v>
      </c>
      <c r="W5262" s="20">
        <v>2.3E-2</v>
      </c>
      <c r="X5262" s="21">
        <v>598</v>
      </c>
      <c r="Y5262" s="22" t="s">
        <v>33</v>
      </c>
      <c r="Z5262" s="23" t="s">
        <v>5838</v>
      </c>
      <c r="AA5262" s="23"/>
      <c r="AB5262" s="23"/>
      <c r="AC5262" s="23"/>
      <c r="AD5262" s="25"/>
      <c r="AE5262" s="26"/>
      <c r="AF5262" s="27"/>
      <c r="AG5262" s="454"/>
      <c r="AH5262" s="454"/>
      <c r="AI5262" s="454"/>
      <c r="AJ5262" s="454"/>
      <c r="AK5262" s="454"/>
      <c r="AL5262" s="454"/>
      <c r="AM5262" s="454"/>
      <c r="AN5262" s="454"/>
      <c r="AO5262" s="454"/>
    </row>
    <row r="5263" spans="1:41" s="162" customFormat="1" ht="16.5" customHeight="1">
      <c r="A5263" s="12" t="s">
        <v>6272</v>
      </c>
      <c r="B5263" s="12"/>
      <c r="C5263" s="110"/>
      <c r="D5263" s="12"/>
      <c r="E5263" s="14" t="s">
        <v>6362</v>
      </c>
      <c r="F5263" s="14" t="s">
        <v>42</v>
      </c>
      <c r="G5263" s="14" t="s">
        <v>6364</v>
      </c>
      <c r="H5263" s="15" t="s">
        <v>67</v>
      </c>
      <c r="I5263" s="15">
        <v>82</v>
      </c>
      <c r="J5263" s="15">
        <v>0</v>
      </c>
      <c r="K5263" s="15">
        <v>0</v>
      </c>
      <c r="L5263" s="16" t="s">
        <v>67</v>
      </c>
      <c r="M5263" s="16" t="s">
        <v>6370</v>
      </c>
      <c r="N5263" s="16" t="s">
        <v>412</v>
      </c>
      <c r="O5263" s="17">
        <v>1280</v>
      </c>
      <c r="P5263" s="17">
        <v>0</v>
      </c>
      <c r="Q5263" s="17">
        <v>0</v>
      </c>
      <c r="R5263" s="18" t="s">
        <v>33</v>
      </c>
      <c r="S5263" s="19" t="s">
        <v>55</v>
      </c>
      <c r="T5263" s="19">
        <v>110</v>
      </c>
      <c r="U5263" s="19">
        <v>0.32727272727272727</v>
      </c>
      <c r="V5263" s="19">
        <v>0</v>
      </c>
      <c r="W5263" s="20">
        <v>3.5999999999999997E-2</v>
      </c>
      <c r="X5263" s="21">
        <v>3778.56</v>
      </c>
      <c r="Y5263" s="22" t="s">
        <v>33</v>
      </c>
      <c r="Z5263" s="23" t="s">
        <v>5838</v>
      </c>
      <c r="AA5263" s="23"/>
      <c r="AB5263" s="23"/>
      <c r="AC5263" s="23"/>
      <c r="AD5263" s="25"/>
      <c r="AE5263" s="26"/>
      <c r="AF5263" s="27"/>
      <c r="AG5263" s="454"/>
      <c r="AH5263" s="454"/>
      <c r="AI5263" s="454"/>
      <c r="AJ5263" s="454"/>
      <c r="AK5263" s="454"/>
      <c r="AL5263" s="454"/>
      <c r="AM5263" s="454"/>
      <c r="AN5263" s="454"/>
      <c r="AO5263" s="454"/>
    </row>
    <row r="5264" spans="1:41" s="162" customFormat="1" ht="16.5" customHeight="1">
      <c r="A5264" s="12" t="s">
        <v>6272</v>
      </c>
      <c r="B5264" s="12"/>
      <c r="C5264" s="110"/>
      <c r="D5264" s="12"/>
      <c r="E5264" s="14" t="s">
        <v>90</v>
      </c>
      <c r="F5264" s="14" t="s">
        <v>36</v>
      </c>
      <c r="G5264" s="14" t="s">
        <v>798</v>
      </c>
      <c r="H5264" s="15">
        <v>2017</v>
      </c>
      <c r="I5264" s="15">
        <v>1</v>
      </c>
      <c r="J5264" s="15">
        <v>0</v>
      </c>
      <c r="K5264" s="15">
        <v>0</v>
      </c>
      <c r="L5264" s="16" t="s">
        <v>6402</v>
      </c>
      <c r="M5264" s="16" t="s">
        <v>67</v>
      </c>
      <c r="N5264" s="16" t="s">
        <v>75</v>
      </c>
      <c r="O5264" s="17">
        <v>200</v>
      </c>
      <c r="P5264" s="17">
        <v>0</v>
      </c>
      <c r="Q5264" s="17">
        <v>0</v>
      </c>
      <c r="R5264" s="18" t="s">
        <v>33</v>
      </c>
      <c r="S5264" s="19" t="s">
        <v>55</v>
      </c>
      <c r="T5264" s="19">
        <v>110</v>
      </c>
      <c r="U5264" s="19">
        <v>2.2999999999999998</v>
      </c>
      <c r="V5264" s="19">
        <v>0</v>
      </c>
      <c r="W5264" s="20">
        <v>0.253</v>
      </c>
      <c r="X5264" s="21">
        <v>50.6</v>
      </c>
      <c r="Y5264" s="22" t="s">
        <v>33</v>
      </c>
      <c r="Z5264" s="23" t="s">
        <v>5838</v>
      </c>
      <c r="AA5264" s="23"/>
      <c r="AB5264" s="23"/>
      <c r="AC5264" s="23"/>
      <c r="AD5264" s="25"/>
      <c r="AE5264" s="26"/>
      <c r="AF5264" s="27"/>
      <c r="AG5264" s="29"/>
      <c r="AH5264" s="29"/>
      <c r="AI5264" s="29"/>
      <c r="AJ5264" s="29"/>
      <c r="AK5264" s="29"/>
      <c r="AL5264" s="29"/>
      <c r="AM5264" s="29"/>
      <c r="AN5264" s="29"/>
      <c r="AO5264" s="29"/>
    </row>
    <row r="5265" spans="1:41" s="162" customFormat="1" ht="16.5" customHeight="1">
      <c r="A5265" s="12" t="s">
        <v>6272</v>
      </c>
      <c r="B5265" s="12"/>
      <c r="C5265" s="110"/>
      <c r="D5265" s="12"/>
      <c r="E5265" s="14" t="s">
        <v>3467</v>
      </c>
      <c r="F5265" s="14" t="s">
        <v>38</v>
      </c>
      <c r="G5265" s="14" t="s">
        <v>67</v>
      </c>
      <c r="H5265" s="15">
        <v>2019</v>
      </c>
      <c r="I5265" s="15">
        <v>75</v>
      </c>
      <c r="J5265" s="15">
        <v>0</v>
      </c>
      <c r="K5265" s="15">
        <v>0</v>
      </c>
      <c r="L5265" s="16" t="s">
        <v>67</v>
      </c>
      <c r="M5265" s="16" t="s">
        <v>67</v>
      </c>
      <c r="N5265" s="16" t="s">
        <v>70</v>
      </c>
      <c r="O5265" s="17">
        <v>2920</v>
      </c>
      <c r="P5265" s="17">
        <v>0</v>
      </c>
      <c r="Q5265" s="17">
        <v>0</v>
      </c>
      <c r="R5265" s="18" t="s">
        <v>33</v>
      </c>
      <c r="S5265" s="19">
        <v>60</v>
      </c>
      <c r="T5265" s="19">
        <v>220</v>
      </c>
      <c r="U5265" s="19">
        <v>8.1818181818181818E-2</v>
      </c>
      <c r="V5265" s="19">
        <v>0</v>
      </c>
      <c r="W5265" s="20">
        <v>1.7999999999999999E-2</v>
      </c>
      <c r="X5265" s="21">
        <v>3941.9999999999995</v>
      </c>
      <c r="Y5265" s="22" t="s">
        <v>33</v>
      </c>
      <c r="Z5265" s="23" t="s">
        <v>5838</v>
      </c>
      <c r="AA5265" s="24"/>
      <c r="AB5265" s="14"/>
      <c r="AC5265" s="14"/>
      <c r="AD5265" s="25"/>
      <c r="AE5265" s="26"/>
      <c r="AF5265" s="27"/>
      <c r="AG5265" s="29"/>
      <c r="AH5265" s="29"/>
      <c r="AI5265" s="29"/>
      <c r="AJ5265" s="29"/>
      <c r="AK5265" s="29"/>
      <c r="AL5265" s="29"/>
      <c r="AM5265" s="29"/>
      <c r="AN5265" s="29"/>
      <c r="AO5265" s="29"/>
    </row>
    <row r="5266" spans="1:41" s="162" customFormat="1" ht="16.5" customHeight="1">
      <c r="A5266" s="12" t="s">
        <v>6272</v>
      </c>
      <c r="B5266" s="12"/>
      <c r="C5266" s="110"/>
      <c r="D5266" s="12"/>
      <c r="E5266" s="14" t="s">
        <v>6454</v>
      </c>
      <c r="F5266" s="14" t="s">
        <v>38</v>
      </c>
      <c r="G5266" s="14" t="s">
        <v>67</v>
      </c>
      <c r="H5266" s="15">
        <v>2019</v>
      </c>
      <c r="I5266" s="15">
        <v>261</v>
      </c>
      <c r="J5266" s="15">
        <v>0</v>
      </c>
      <c r="K5266" s="15">
        <v>0</v>
      </c>
      <c r="L5266" s="16" t="s">
        <v>67</v>
      </c>
      <c r="M5266" s="16" t="s">
        <v>67</v>
      </c>
      <c r="N5266" s="16" t="s">
        <v>70</v>
      </c>
      <c r="O5266" s="17">
        <v>2920</v>
      </c>
      <c r="P5266" s="17">
        <v>0</v>
      </c>
      <c r="Q5266" s="17">
        <v>0</v>
      </c>
      <c r="R5266" s="18" t="s">
        <v>33</v>
      </c>
      <c r="S5266" s="19">
        <v>60</v>
      </c>
      <c r="T5266" s="19">
        <v>220</v>
      </c>
      <c r="U5266" s="19">
        <v>8.1818181818181818E-2</v>
      </c>
      <c r="V5266" s="19">
        <v>0</v>
      </c>
      <c r="W5266" s="20">
        <v>1.7999999999999999E-2</v>
      </c>
      <c r="X5266" s="21">
        <v>13718.159999999998</v>
      </c>
      <c r="Y5266" s="22" t="s">
        <v>33</v>
      </c>
      <c r="Z5266" s="23" t="s">
        <v>5838</v>
      </c>
      <c r="AA5266" s="24"/>
      <c r="AB5266" s="14"/>
      <c r="AC5266" s="14"/>
      <c r="AD5266" s="25"/>
      <c r="AE5266" s="26"/>
      <c r="AF5266" s="27"/>
      <c r="AG5266" s="29"/>
      <c r="AH5266" s="29"/>
      <c r="AI5266" s="29"/>
      <c r="AJ5266" s="29"/>
      <c r="AK5266" s="29"/>
      <c r="AL5266" s="29"/>
      <c r="AM5266" s="29"/>
      <c r="AN5266" s="29"/>
      <c r="AO5266" s="29"/>
    </row>
    <row r="5267" spans="1:41" s="162" customFormat="1" ht="16.5" customHeight="1">
      <c r="A5267" s="12" t="s">
        <v>6272</v>
      </c>
      <c r="B5267" s="12"/>
      <c r="C5267" s="110"/>
      <c r="D5267" s="12"/>
      <c r="E5267" s="14" t="s">
        <v>3467</v>
      </c>
      <c r="F5267" s="14" t="s">
        <v>38</v>
      </c>
      <c r="G5267" s="14" t="s">
        <v>67</v>
      </c>
      <c r="H5267" s="15">
        <v>2019</v>
      </c>
      <c r="I5267" s="15">
        <v>51</v>
      </c>
      <c r="J5267" s="15">
        <v>0</v>
      </c>
      <c r="K5267" s="15">
        <v>0</v>
      </c>
      <c r="L5267" s="16" t="s">
        <v>67</v>
      </c>
      <c r="M5267" s="16" t="s">
        <v>67</v>
      </c>
      <c r="N5267" s="16" t="s">
        <v>70</v>
      </c>
      <c r="O5267" s="17">
        <v>2190</v>
      </c>
      <c r="P5267" s="17">
        <v>0</v>
      </c>
      <c r="Q5267" s="17">
        <v>0</v>
      </c>
      <c r="R5267" s="18" t="s">
        <v>33</v>
      </c>
      <c r="S5267" s="19">
        <v>60</v>
      </c>
      <c r="T5267" s="19">
        <v>220</v>
      </c>
      <c r="U5267" s="19">
        <v>0.10909090909090909</v>
      </c>
      <c r="V5267" s="19">
        <v>0</v>
      </c>
      <c r="W5267" s="20">
        <v>2.4E-2</v>
      </c>
      <c r="X5267" s="21">
        <v>2680.56</v>
      </c>
      <c r="Y5267" s="22" t="s">
        <v>33</v>
      </c>
      <c r="Z5267" s="23" t="s">
        <v>5838</v>
      </c>
      <c r="AA5267" s="24"/>
      <c r="AB5267" s="14"/>
      <c r="AC5267" s="14"/>
      <c r="AD5267" s="25"/>
      <c r="AE5267" s="26"/>
      <c r="AF5267" s="27"/>
      <c r="AG5267" s="29"/>
      <c r="AH5267" s="29"/>
      <c r="AI5267" s="29"/>
      <c r="AJ5267" s="29"/>
      <c r="AK5267" s="29"/>
      <c r="AL5267" s="29"/>
      <c r="AM5267" s="29"/>
      <c r="AN5267" s="29"/>
      <c r="AO5267" s="29"/>
    </row>
    <row r="5268" spans="1:41" s="162" customFormat="1" ht="16.5" customHeight="1">
      <c r="A5268" s="12" t="s">
        <v>6272</v>
      </c>
      <c r="B5268" s="12"/>
      <c r="C5268" s="110"/>
      <c r="D5268" s="12"/>
      <c r="E5268" s="14" t="s">
        <v>6451</v>
      </c>
      <c r="F5268" s="14" t="s">
        <v>38</v>
      </c>
      <c r="G5268" s="14" t="s">
        <v>67</v>
      </c>
      <c r="H5268" s="15">
        <v>2019</v>
      </c>
      <c r="I5268" s="15">
        <v>48</v>
      </c>
      <c r="J5268" s="15">
        <v>0</v>
      </c>
      <c r="K5268" s="15">
        <v>0</v>
      </c>
      <c r="L5268" s="16" t="s">
        <v>67</v>
      </c>
      <c r="M5268" s="16" t="s">
        <v>67</v>
      </c>
      <c r="N5268" s="16" t="s">
        <v>70</v>
      </c>
      <c r="O5268" s="17">
        <v>2190</v>
      </c>
      <c r="P5268" s="17">
        <v>0</v>
      </c>
      <c r="Q5268" s="17">
        <v>0</v>
      </c>
      <c r="R5268" s="18" t="s">
        <v>33</v>
      </c>
      <c r="S5268" s="19">
        <v>60</v>
      </c>
      <c r="T5268" s="19">
        <v>220</v>
      </c>
      <c r="U5268" s="19">
        <v>0.10909090909090909</v>
      </c>
      <c r="V5268" s="19">
        <v>0</v>
      </c>
      <c r="W5268" s="20">
        <v>2.4E-2</v>
      </c>
      <c r="X5268" s="21">
        <v>2522.88</v>
      </c>
      <c r="Y5268" s="22" t="s">
        <v>33</v>
      </c>
      <c r="Z5268" s="23" t="s">
        <v>5838</v>
      </c>
      <c r="AA5268" s="24"/>
      <c r="AB5268" s="14"/>
      <c r="AC5268" s="14"/>
      <c r="AD5268" s="25"/>
      <c r="AE5268" s="26"/>
      <c r="AF5268" s="27"/>
      <c r="AG5268" s="29"/>
      <c r="AH5268" s="29"/>
      <c r="AI5268" s="29"/>
      <c r="AJ5268" s="29"/>
      <c r="AK5268" s="29"/>
      <c r="AL5268" s="29"/>
      <c r="AM5268" s="29"/>
      <c r="AN5268" s="29"/>
      <c r="AO5268" s="29"/>
    </row>
    <row r="5269" spans="1:41" s="162" customFormat="1" ht="16.5" customHeight="1">
      <c r="A5269" s="12" t="s">
        <v>6272</v>
      </c>
      <c r="B5269" s="12"/>
      <c r="C5269" s="110"/>
      <c r="D5269" s="12"/>
      <c r="E5269" s="14" t="s">
        <v>3467</v>
      </c>
      <c r="F5269" s="14" t="s">
        <v>38</v>
      </c>
      <c r="G5269" s="14" t="s">
        <v>67</v>
      </c>
      <c r="H5269" s="15">
        <v>2019</v>
      </c>
      <c r="I5269" s="15">
        <v>70</v>
      </c>
      <c r="J5269" s="15">
        <v>0</v>
      </c>
      <c r="K5269" s="15">
        <v>0</v>
      </c>
      <c r="L5269" s="16" t="s">
        <v>67</v>
      </c>
      <c r="M5269" s="16" t="s">
        <v>67</v>
      </c>
      <c r="N5269" s="16" t="s">
        <v>70</v>
      </c>
      <c r="O5269" s="17">
        <v>2920</v>
      </c>
      <c r="P5269" s="17">
        <v>0</v>
      </c>
      <c r="Q5269" s="17">
        <v>0</v>
      </c>
      <c r="R5269" s="18" t="s">
        <v>33</v>
      </c>
      <c r="S5269" s="19">
        <v>60</v>
      </c>
      <c r="T5269" s="19">
        <v>220</v>
      </c>
      <c r="U5269" s="19">
        <v>9.0909090909090912E-2</v>
      </c>
      <c r="V5269" s="19">
        <v>0</v>
      </c>
      <c r="W5269" s="20">
        <v>0.02</v>
      </c>
      <c r="X5269" s="21">
        <v>4088</v>
      </c>
      <c r="Y5269" s="22" t="s">
        <v>33</v>
      </c>
      <c r="Z5269" s="23" t="s">
        <v>5838</v>
      </c>
      <c r="AA5269" s="24"/>
      <c r="AB5269" s="14"/>
      <c r="AC5269" s="14"/>
      <c r="AD5269" s="25"/>
      <c r="AE5269" s="26"/>
      <c r="AF5269" s="27"/>
      <c r="AG5269" s="29"/>
      <c r="AH5269" s="29"/>
      <c r="AI5269" s="29"/>
      <c r="AJ5269" s="29"/>
      <c r="AK5269" s="29"/>
      <c r="AL5269" s="29"/>
      <c r="AM5269" s="29"/>
      <c r="AN5269" s="29"/>
      <c r="AO5269" s="29"/>
    </row>
    <row r="5270" spans="1:41" s="162" customFormat="1" ht="16.5" customHeight="1">
      <c r="A5270" s="12" t="s">
        <v>6272</v>
      </c>
      <c r="B5270" s="12"/>
      <c r="C5270" s="110"/>
      <c r="D5270" s="12"/>
      <c r="E5270" s="14" t="s">
        <v>6338</v>
      </c>
      <c r="F5270" s="14" t="s">
        <v>38</v>
      </c>
      <c r="G5270" s="14" t="s">
        <v>6339</v>
      </c>
      <c r="H5270" s="15" t="s">
        <v>67</v>
      </c>
      <c r="I5270" s="15">
        <v>28</v>
      </c>
      <c r="J5270" s="15">
        <v>0</v>
      </c>
      <c r="K5270" s="15">
        <v>0</v>
      </c>
      <c r="L5270" s="16" t="s">
        <v>67</v>
      </c>
      <c r="M5270" s="16" t="s">
        <v>6387</v>
      </c>
      <c r="N5270" s="16" t="s">
        <v>44</v>
      </c>
      <c r="O5270" s="17">
        <v>1280</v>
      </c>
      <c r="P5270" s="17">
        <v>0</v>
      </c>
      <c r="Q5270" s="17">
        <v>0</v>
      </c>
      <c r="R5270" s="18" t="s">
        <v>33</v>
      </c>
      <c r="S5270" s="19" t="s">
        <v>55</v>
      </c>
      <c r="T5270" s="19">
        <v>111</v>
      </c>
      <c r="U5270" s="19">
        <v>0.4324324324324324</v>
      </c>
      <c r="V5270" s="19">
        <v>0</v>
      </c>
      <c r="W5270" s="20">
        <v>4.8000000000000001E-2</v>
      </c>
      <c r="X5270" s="21">
        <v>1720.32</v>
      </c>
      <c r="Y5270" s="22" t="s">
        <v>33</v>
      </c>
      <c r="Z5270" s="23" t="s">
        <v>5838</v>
      </c>
      <c r="AA5270" s="23"/>
      <c r="AB5270" s="23"/>
      <c r="AC5270" s="23"/>
      <c r="AD5270" s="25"/>
      <c r="AE5270" s="26"/>
      <c r="AF5270" s="27"/>
      <c r="AG5270" s="454"/>
      <c r="AH5270" s="454"/>
      <c r="AI5270" s="454"/>
      <c r="AJ5270" s="454"/>
      <c r="AK5270" s="454"/>
      <c r="AL5270" s="454"/>
      <c r="AM5270" s="454"/>
      <c r="AN5270" s="454"/>
      <c r="AO5270" s="454"/>
    </row>
    <row r="5271" spans="1:41" s="162" customFormat="1" ht="16.5" customHeight="1">
      <c r="A5271" s="12" t="s">
        <v>6272</v>
      </c>
      <c r="B5271" s="12"/>
      <c r="C5271" s="110"/>
      <c r="D5271" s="12"/>
      <c r="E5271" s="14" t="s">
        <v>6453</v>
      </c>
      <c r="F5271" s="14" t="s">
        <v>38</v>
      </c>
      <c r="G5271" s="14" t="s">
        <v>67</v>
      </c>
      <c r="H5271" s="15">
        <v>2019</v>
      </c>
      <c r="I5271" s="15">
        <v>601</v>
      </c>
      <c r="J5271" s="15">
        <v>0</v>
      </c>
      <c r="K5271" s="15">
        <v>0</v>
      </c>
      <c r="L5271" s="16" t="s">
        <v>67</v>
      </c>
      <c r="M5271" s="16" t="s">
        <v>67</v>
      </c>
      <c r="N5271" s="16" t="s">
        <v>70</v>
      </c>
      <c r="O5271" s="17">
        <v>2920</v>
      </c>
      <c r="P5271" s="17">
        <v>0</v>
      </c>
      <c r="Q5271" s="17">
        <v>0</v>
      </c>
      <c r="R5271" s="18" t="s">
        <v>33</v>
      </c>
      <c r="S5271" s="19">
        <v>60</v>
      </c>
      <c r="T5271" s="19">
        <v>220</v>
      </c>
      <c r="U5271" s="19">
        <v>0.10909090909090909</v>
      </c>
      <c r="V5271" s="19">
        <v>0</v>
      </c>
      <c r="W5271" s="20">
        <v>2.4E-2</v>
      </c>
      <c r="X5271" s="21">
        <v>42118.080000000002</v>
      </c>
      <c r="Y5271" s="22" t="s">
        <v>33</v>
      </c>
      <c r="Z5271" s="23" t="s">
        <v>5838</v>
      </c>
      <c r="AA5271" s="24"/>
      <c r="AB5271" s="14"/>
      <c r="AC5271" s="14"/>
      <c r="AD5271" s="25"/>
      <c r="AE5271" s="26"/>
      <c r="AF5271" s="27"/>
      <c r="AG5271" s="29"/>
      <c r="AH5271" s="29"/>
      <c r="AI5271" s="29"/>
      <c r="AJ5271" s="29"/>
      <c r="AK5271" s="29"/>
      <c r="AL5271" s="29"/>
      <c r="AM5271" s="29"/>
      <c r="AN5271" s="29"/>
      <c r="AO5271" s="29"/>
    </row>
    <row r="5272" spans="1:41" s="162" customFormat="1" ht="16.5" customHeight="1">
      <c r="A5272" s="12" t="s">
        <v>6272</v>
      </c>
      <c r="B5272" s="12"/>
      <c r="C5272" s="110"/>
      <c r="D5272" s="12"/>
      <c r="E5272" s="14" t="s">
        <v>6407</v>
      </c>
      <c r="F5272" s="14" t="s">
        <v>38</v>
      </c>
      <c r="G5272" s="14" t="s">
        <v>6408</v>
      </c>
      <c r="H5272" s="15" t="s">
        <v>67</v>
      </c>
      <c r="I5272" s="15">
        <v>4</v>
      </c>
      <c r="J5272" s="15">
        <v>0</v>
      </c>
      <c r="K5272" s="15">
        <v>0</v>
      </c>
      <c r="L5272" s="16" t="s">
        <v>67</v>
      </c>
      <c r="M5272" s="16" t="s">
        <v>6409</v>
      </c>
      <c r="N5272" s="16" t="s">
        <v>75</v>
      </c>
      <c r="O5272" s="17">
        <v>1280</v>
      </c>
      <c r="P5272" s="17">
        <v>0</v>
      </c>
      <c r="Q5272" s="17">
        <v>0</v>
      </c>
      <c r="R5272" s="18" t="s">
        <v>33</v>
      </c>
      <c r="S5272" s="19" t="s">
        <v>55</v>
      </c>
      <c r="T5272" s="19">
        <v>110</v>
      </c>
      <c r="U5272" s="19">
        <v>0.50909090909090915</v>
      </c>
      <c r="V5272" s="19">
        <v>0</v>
      </c>
      <c r="W5272" s="20">
        <v>5.6000000000000001E-2</v>
      </c>
      <c r="X5272" s="21">
        <v>286.72000000000003</v>
      </c>
      <c r="Y5272" s="22" t="s">
        <v>33</v>
      </c>
      <c r="Z5272" s="23" t="s">
        <v>5838</v>
      </c>
      <c r="AA5272" s="23"/>
      <c r="AB5272" s="23"/>
      <c r="AC5272" s="23"/>
      <c r="AD5272" s="25"/>
      <c r="AE5272" s="26"/>
      <c r="AF5272" s="27"/>
      <c r="AG5272" s="29"/>
      <c r="AH5272" s="29"/>
      <c r="AI5272" s="29"/>
      <c r="AJ5272" s="29"/>
      <c r="AK5272" s="29"/>
      <c r="AL5272" s="29"/>
      <c r="AM5272" s="29"/>
      <c r="AN5272" s="29"/>
      <c r="AO5272" s="29"/>
    </row>
    <row r="5273" spans="1:41" s="162" customFormat="1" ht="16.5" customHeight="1">
      <c r="A5273" s="12" t="s">
        <v>6272</v>
      </c>
      <c r="B5273" s="12"/>
      <c r="C5273" s="110"/>
      <c r="D5273" s="12"/>
      <c r="E5273" s="14" t="s">
        <v>6403</v>
      </c>
      <c r="F5273" s="14" t="s">
        <v>42</v>
      </c>
      <c r="G5273" s="14" t="s">
        <v>6404</v>
      </c>
      <c r="H5273" s="15">
        <v>2016</v>
      </c>
      <c r="I5273" s="15">
        <v>4</v>
      </c>
      <c r="J5273" s="15">
        <v>0</v>
      </c>
      <c r="K5273" s="15">
        <v>0</v>
      </c>
      <c r="L5273" s="16" t="s">
        <v>6405</v>
      </c>
      <c r="M5273" s="16" t="s">
        <v>67</v>
      </c>
      <c r="N5273" s="16" t="s">
        <v>75</v>
      </c>
      <c r="O5273" s="17">
        <v>2300</v>
      </c>
      <c r="P5273" s="17">
        <v>0</v>
      </c>
      <c r="Q5273" s="17">
        <v>0</v>
      </c>
      <c r="R5273" s="18" t="s">
        <v>33</v>
      </c>
      <c r="S5273" s="19" t="s">
        <v>55</v>
      </c>
      <c r="T5273" s="19" t="s">
        <v>6406</v>
      </c>
      <c r="U5273" s="19">
        <v>0.34</v>
      </c>
      <c r="V5273" s="19">
        <v>0</v>
      </c>
      <c r="W5273" s="20">
        <v>3.2000000000000001E-2</v>
      </c>
      <c r="X5273" s="21">
        <v>294.40000000000003</v>
      </c>
      <c r="Y5273" s="22" t="s">
        <v>33</v>
      </c>
      <c r="Z5273" s="23" t="s">
        <v>5838</v>
      </c>
      <c r="AA5273" s="23"/>
      <c r="AB5273" s="23"/>
      <c r="AC5273" s="23"/>
      <c r="AD5273" s="25"/>
      <c r="AE5273" s="26"/>
      <c r="AF5273" s="27"/>
      <c r="AG5273" s="29"/>
      <c r="AH5273" s="29"/>
      <c r="AI5273" s="29"/>
      <c r="AJ5273" s="29"/>
      <c r="AK5273" s="29"/>
      <c r="AL5273" s="29"/>
      <c r="AM5273" s="29"/>
      <c r="AN5273" s="29"/>
      <c r="AO5273" s="29"/>
    </row>
    <row r="5274" spans="1:41" s="162" customFormat="1" ht="16.5" customHeight="1">
      <c r="A5274" s="12" t="s">
        <v>6272</v>
      </c>
      <c r="B5274" s="12"/>
      <c r="C5274" s="110"/>
      <c r="D5274" s="12"/>
      <c r="E5274" s="14" t="s">
        <v>6376</v>
      </c>
      <c r="F5274" s="14" t="s">
        <v>42</v>
      </c>
      <c r="G5274" s="14" t="s">
        <v>6377</v>
      </c>
      <c r="H5274" s="15" t="s">
        <v>67</v>
      </c>
      <c r="I5274" s="15">
        <v>31</v>
      </c>
      <c r="J5274" s="15">
        <v>0</v>
      </c>
      <c r="K5274" s="15">
        <v>0</v>
      </c>
      <c r="L5274" s="16" t="s">
        <v>67</v>
      </c>
      <c r="M5274" s="16" t="s">
        <v>6378</v>
      </c>
      <c r="N5274" s="16" t="s">
        <v>696</v>
      </c>
      <c r="O5274" s="17">
        <v>3584</v>
      </c>
      <c r="P5274" s="17">
        <v>0</v>
      </c>
      <c r="Q5274" s="17">
        <v>0</v>
      </c>
      <c r="R5274" s="18" t="s">
        <v>33</v>
      </c>
      <c r="S5274" s="19" t="s">
        <v>55</v>
      </c>
      <c r="T5274" s="19">
        <v>110</v>
      </c>
      <c r="U5274" s="19">
        <v>0.19090909090909092</v>
      </c>
      <c r="V5274" s="19">
        <v>0</v>
      </c>
      <c r="W5274" s="20">
        <v>2.1000000000000001E-2</v>
      </c>
      <c r="X5274" s="21">
        <v>2333.1840000000002</v>
      </c>
      <c r="Y5274" s="22" t="s">
        <v>33</v>
      </c>
      <c r="Z5274" s="23" t="s">
        <v>5838</v>
      </c>
      <c r="AA5274" s="23"/>
      <c r="AB5274" s="23"/>
      <c r="AC5274" s="23"/>
      <c r="AD5274" s="25"/>
      <c r="AE5274" s="26"/>
      <c r="AF5274" s="27"/>
      <c r="AG5274" s="454"/>
      <c r="AH5274" s="454"/>
      <c r="AI5274" s="454"/>
      <c r="AJ5274" s="454"/>
      <c r="AK5274" s="454"/>
      <c r="AL5274" s="454"/>
      <c r="AM5274" s="454"/>
      <c r="AN5274" s="454"/>
      <c r="AO5274" s="454"/>
    </row>
    <row r="5275" spans="1:41" s="162" customFormat="1" ht="16.5" customHeight="1">
      <c r="A5275" s="12" t="s">
        <v>6272</v>
      </c>
      <c r="B5275" s="12"/>
      <c r="C5275" s="110"/>
      <c r="D5275" s="12"/>
      <c r="E5275" s="14" t="s">
        <v>6384</v>
      </c>
      <c r="F5275" s="14" t="s">
        <v>42</v>
      </c>
      <c r="G5275" s="14" t="s">
        <v>6385</v>
      </c>
      <c r="H5275" s="15" t="s">
        <v>67</v>
      </c>
      <c r="I5275" s="15">
        <v>22</v>
      </c>
      <c r="J5275" s="15">
        <v>0</v>
      </c>
      <c r="K5275" s="15">
        <v>0</v>
      </c>
      <c r="L5275" s="16" t="s">
        <v>67</v>
      </c>
      <c r="M5275" s="16" t="s">
        <v>6386</v>
      </c>
      <c r="N5275" s="16" t="s">
        <v>3400</v>
      </c>
      <c r="O5275" s="17">
        <v>3584</v>
      </c>
      <c r="P5275" s="17">
        <v>0</v>
      </c>
      <c r="Q5275" s="17">
        <v>0</v>
      </c>
      <c r="R5275" s="18" t="s">
        <v>33</v>
      </c>
      <c r="S5275" s="19" t="s">
        <v>55</v>
      </c>
      <c r="T5275" s="19">
        <v>110</v>
      </c>
      <c r="U5275" s="19">
        <v>0.19999999999999998</v>
      </c>
      <c r="V5275" s="19">
        <v>0</v>
      </c>
      <c r="W5275" s="20">
        <v>2.1999999999999999E-2</v>
      </c>
      <c r="X5275" s="21">
        <v>1734.6559999999999</v>
      </c>
      <c r="Y5275" s="22" t="s">
        <v>33</v>
      </c>
      <c r="Z5275" s="23" t="s">
        <v>5838</v>
      </c>
      <c r="AA5275" s="23"/>
      <c r="AB5275" s="23"/>
      <c r="AC5275" s="23"/>
      <c r="AD5275" s="25"/>
      <c r="AE5275" s="26"/>
      <c r="AF5275" s="27"/>
      <c r="AG5275" s="454"/>
      <c r="AH5275" s="454"/>
      <c r="AI5275" s="454"/>
      <c r="AJ5275" s="454"/>
      <c r="AK5275" s="454"/>
      <c r="AL5275" s="454"/>
      <c r="AM5275" s="454"/>
      <c r="AN5275" s="454"/>
      <c r="AO5275" s="454"/>
    </row>
    <row r="5276" spans="1:41" s="162" customFormat="1" ht="16.5" customHeight="1">
      <c r="A5276" s="12" t="s">
        <v>6272</v>
      </c>
      <c r="B5276" s="12"/>
      <c r="C5276" s="110"/>
      <c r="D5276" s="12"/>
      <c r="E5276" s="14" t="s">
        <v>6367</v>
      </c>
      <c r="F5276" s="14" t="s">
        <v>38</v>
      </c>
      <c r="G5276" s="14" t="s">
        <v>6368</v>
      </c>
      <c r="H5276" s="15" t="s">
        <v>67</v>
      </c>
      <c r="I5276" s="15">
        <v>56</v>
      </c>
      <c r="J5276" s="15">
        <v>0</v>
      </c>
      <c r="K5276" s="15">
        <v>0</v>
      </c>
      <c r="L5276" s="16" t="s">
        <v>67</v>
      </c>
      <c r="M5276" s="16" t="s">
        <v>6352</v>
      </c>
      <c r="N5276" s="16" t="s">
        <v>43</v>
      </c>
      <c r="O5276" s="17">
        <v>3584</v>
      </c>
      <c r="P5276" s="17">
        <v>0</v>
      </c>
      <c r="Q5276" s="17">
        <v>0</v>
      </c>
      <c r="R5276" s="18" t="s">
        <v>33</v>
      </c>
      <c r="S5276" s="19" t="s">
        <v>55</v>
      </c>
      <c r="T5276" s="19">
        <v>110</v>
      </c>
      <c r="U5276" s="19">
        <v>0.20909090909090911</v>
      </c>
      <c r="V5276" s="19">
        <v>0</v>
      </c>
      <c r="W5276" s="20">
        <v>2.3E-2</v>
      </c>
      <c r="X5276" s="21">
        <v>4616.192</v>
      </c>
      <c r="Y5276" s="22" t="s">
        <v>33</v>
      </c>
      <c r="Z5276" s="23" t="s">
        <v>5838</v>
      </c>
      <c r="AA5276" s="23"/>
      <c r="AB5276" s="23"/>
      <c r="AC5276" s="23"/>
      <c r="AD5276" s="25"/>
      <c r="AE5276" s="26"/>
      <c r="AF5276" s="27"/>
      <c r="AG5276" s="454"/>
      <c r="AH5276" s="454"/>
      <c r="AI5276" s="454"/>
      <c r="AJ5276" s="454"/>
      <c r="AK5276" s="454"/>
      <c r="AL5276" s="454"/>
      <c r="AM5276" s="454"/>
      <c r="AN5276" s="454"/>
      <c r="AO5276" s="454"/>
    </row>
    <row r="5277" spans="1:41" s="162" customFormat="1" ht="16.5" customHeight="1">
      <c r="A5277" s="12" t="s">
        <v>6272</v>
      </c>
      <c r="B5277" s="12"/>
      <c r="C5277" s="110"/>
      <c r="D5277" s="12"/>
      <c r="E5277" s="14" t="s">
        <v>6334</v>
      </c>
      <c r="F5277" s="14" t="s">
        <v>38</v>
      </c>
      <c r="G5277" s="14" t="s">
        <v>6335</v>
      </c>
      <c r="H5277" s="15" t="s">
        <v>67</v>
      </c>
      <c r="I5277" s="15">
        <v>199</v>
      </c>
      <c r="J5277" s="15">
        <v>0</v>
      </c>
      <c r="K5277" s="15">
        <v>0</v>
      </c>
      <c r="L5277" s="16" t="s">
        <v>67</v>
      </c>
      <c r="M5277" s="16" t="s">
        <v>6336</v>
      </c>
      <c r="N5277" s="16" t="s">
        <v>41</v>
      </c>
      <c r="O5277" s="17">
        <v>3584</v>
      </c>
      <c r="P5277" s="17">
        <v>0</v>
      </c>
      <c r="Q5277" s="17">
        <v>0</v>
      </c>
      <c r="R5277" s="18" t="s">
        <v>33</v>
      </c>
      <c r="S5277" s="19" t="s">
        <v>55</v>
      </c>
      <c r="T5277" s="19">
        <v>110</v>
      </c>
      <c r="U5277" s="19">
        <v>0.23636363636363636</v>
      </c>
      <c r="V5277" s="19">
        <v>0</v>
      </c>
      <c r="W5277" s="20">
        <v>2.5999999999999999E-2</v>
      </c>
      <c r="X5277" s="21">
        <v>18543.615999999998</v>
      </c>
      <c r="Y5277" s="22" t="s">
        <v>33</v>
      </c>
      <c r="Z5277" s="23" t="s">
        <v>5838</v>
      </c>
      <c r="AA5277" s="23"/>
      <c r="AB5277" s="23"/>
      <c r="AC5277" s="23"/>
      <c r="AD5277" s="25"/>
      <c r="AE5277" s="26"/>
      <c r="AF5277" s="27"/>
      <c r="AG5277" s="454"/>
      <c r="AH5277" s="454"/>
      <c r="AI5277" s="454"/>
      <c r="AJ5277" s="454"/>
      <c r="AK5277" s="454"/>
      <c r="AL5277" s="454"/>
      <c r="AM5277" s="454"/>
      <c r="AN5277" s="454"/>
      <c r="AO5277" s="454"/>
    </row>
    <row r="5278" spans="1:41" s="162" customFormat="1" ht="16.5" customHeight="1">
      <c r="A5278" s="12" t="s">
        <v>6272</v>
      </c>
      <c r="B5278" s="12"/>
      <c r="C5278" s="110"/>
      <c r="D5278" s="12"/>
      <c r="E5278" s="14" t="s">
        <v>6334</v>
      </c>
      <c r="F5278" s="14" t="s">
        <v>42</v>
      </c>
      <c r="G5278" s="14" t="s">
        <v>6345</v>
      </c>
      <c r="H5278" s="15" t="s">
        <v>67</v>
      </c>
      <c r="I5278" s="15">
        <v>133</v>
      </c>
      <c r="J5278" s="15">
        <v>0</v>
      </c>
      <c r="K5278" s="15">
        <v>0</v>
      </c>
      <c r="L5278" s="16" t="s">
        <v>67</v>
      </c>
      <c r="M5278" s="16" t="s">
        <v>6346</v>
      </c>
      <c r="N5278" s="16" t="s">
        <v>45</v>
      </c>
      <c r="O5278" s="17">
        <v>3584</v>
      </c>
      <c r="P5278" s="17">
        <v>0</v>
      </c>
      <c r="Q5278" s="17">
        <v>0</v>
      </c>
      <c r="R5278" s="18" t="s">
        <v>33</v>
      </c>
      <c r="S5278" s="19" t="s">
        <v>55</v>
      </c>
      <c r="T5278" s="19">
        <v>110</v>
      </c>
      <c r="U5278" s="19">
        <v>0.23636363636363636</v>
      </c>
      <c r="V5278" s="19">
        <v>0</v>
      </c>
      <c r="W5278" s="20">
        <v>2.5999999999999999E-2</v>
      </c>
      <c r="X5278" s="21">
        <v>12393.472</v>
      </c>
      <c r="Y5278" s="22" t="s">
        <v>33</v>
      </c>
      <c r="Z5278" s="23" t="s">
        <v>5838</v>
      </c>
      <c r="AA5278" s="23"/>
      <c r="AB5278" s="23"/>
      <c r="AC5278" s="23"/>
      <c r="AD5278" s="25"/>
      <c r="AE5278" s="26"/>
      <c r="AF5278" s="27"/>
      <c r="AG5278" s="442"/>
      <c r="AH5278" s="442"/>
      <c r="AI5278" s="442"/>
      <c r="AJ5278" s="442"/>
      <c r="AK5278" s="442"/>
      <c r="AL5278" s="442"/>
      <c r="AM5278" s="442"/>
      <c r="AN5278" s="442"/>
      <c r="AO5278" s="442"/>
    </row>
    <row r="5279" spans="1:41" s="162" customFormat="1" ht="16.5" customHeight="1">
      <c r="A5279" s="12" t="s">
        <v>6272</v>
      </c>
      <c r="B5279" s="12"/>
      <c r="C5279" s="110"/>
      <c r="D5279" s="12"/>
      <c r="E5279" s="14" t="s">
        <v>6353</v>
      </c>
      <c r="F5279" s="14" t="s">
        <v>38</v>
      </c>
      <c r="G5279" s="14" t="s">
        <v>6349</v>
      </c>
      <c r="H5279" s="15" t="s">
        <v>67</v>
      </c>
      <c r="I5279" s="15">
        <v>78</v>
      </c>
      <c r="J5279" s="15">
        <v>0</v>
      </c>
      <c r="K5279" s="15">
        <v>0</v>
      </c>
      <c r="L5279" s="16" t="s">
        <v>67</v>
      </c>
      <c r="M5279" s="16" t="s">
        <v>6354</v>
      </c>
      <c r="N5279" s="16" t="s">
        <v>2570</v>
      </c>
      <c r="O5279" s="17">
        <v>3584</v>
      </c>
      <c r="P5279" s="17">
        <v>0</v>
      </c>
      <c r="Q5279" s="17">
        <v>0</v>
      </c>
      <c r="R5279" s="18" t="s">
        <v>33</v>
      </c>
      <c r="S5279" s="19" t="s">
        <v>55</v>
      </c>
      <c r="T5279" s="19">
        <v>110</v>
      </c>
      <c r="U5279" s="19">
        <v>0.25454545454545457</v>
      </c>
      <c r="V5279" s="19">
        <v>0</v>
      </c>
      <c r="W5279" s="20">
        <v>2.8000000000000001E-2</v>
      </c>
      <c r="X5279" s="21">
        <v>7827.4560000000001</v>
      </c>
      <c r="Y5279" s="22" t="s">
        <v>33</v>
      </c>
      <c r="Z5279" s="23" t="s">
        <v>5838</v>
      </c>
      <c r="AA5279" s="23"/>
      <c r="AB5279" s="23"/>
      <c r="AC5279" s="23"/>
      <c r="AD5279" s="25"/>
      <c r="AE5279" s="26"/>
      <c r="AF5279" s="27"/>
      <c r="AG5279" s="454"/>
      <c r="AH5279" s="454"/>
      <c r="AI5279" s="454"/>
      <c r="AJ5279" s="454"/>
      <c r="AK5279" s="454"/>
      <c r="AL5279" s="454"/>
      <c r="AM5279" s="454"/>
      <c r="AN5279" s="454"/>
      <c r="AO5279" s="454"/>
    </row>
    <row r="5280" spans="1:41" s="162" customFormat="1" ht="16.5" customHeight="1">
      <c r="A5280" s="12" t="s">
        <v>6272</v>
      </c>
      <c r="B5280" s="12"/>
      <c r="C5280" s="110"/>
      <c r="D5280" s="12"/>
      <c r="E5280" s="14" t="s">
        <v>6353</v>
      </c>
      <c r="F5280" s="14" t="s">
        <v>38</v>
      </c>
      <c r="G5280" s="14" t="s">
        <v>6382</v>
      </c>
      <c r="H5280" s="15" t="s">
        <v>67</v>
      </c>
      <c r="I5280" s="15">
        <v>20</v>
      </c>
      <c r="J5280" s="15">
        <v>0</v>
      </c>
      <c r="K5280" s="15">
        <v>0</v>
      </c>
      <c r="L5280" s="16" t="s">
        <v>67</v>
      </c>
      <c r="M5280" s="16" t="s">
        <v>6383</v>
      </c>
      <c r="N5280" s="16" t="s">
        <v>3400</v>
      </c>
      <c r="O5280" s="17">
        <v>3584</v>
      </c>
      <c r="P5280" s="17">
        <v>0</v>
      </c>
      <c r="Q5280" s="17">
        <v>0</v>
      </c>
      <c r="R5280" s="18" t="s">
        <v>33</v>
      </c>
      <c r="S5280" s="19" t="s">
        <v>55</v>
      </c>
      <c r="T5280" s="19">
        <v>110</v>
      </c>
      <c r="U5280" s="19">
        <v>0.25454545454545457</v>
      </c>
      <c r="V5280" s="19">
        <v>0</v>
      </c>
      <c r="W5280" s="20">
        <v>2.8000000000000001E-2</v>
      </c>
      <c r="X5280" s="21">
        <v>2007.04</v>
      </c>
      <c r="Y5280" s="22" t="s">
        <v>33</v>
      </c>
      <c r="Z5280" s="23" t="s">
        <v>5838</v>
      </c>
      <c r="AA5280" s="23"/>
      <c r="AB5280" s="23"/>
      <c r="AC5280" s="23"/>
      <c r="AD5280" s="25"/>
      <c r="AE5280" s="26"/>
      <c r="AF5280" s="27"/>
      <c r="AG5280" s="454"/>
      <c r="AH5280" s="454"/>
      <c r="AI5280" s="454"/>
      <c r="AJ5280" s="454"/>
      <c r="AK5280" s="454"/>
      <c r="AL5280" s="454"/>
      <c r="AM5280" s="454"/>
      <c r="AN5280" s="454"/>
      <c r="AO5280" s="454"/>
    </row>
    <row r="5281" spans="1:41" s="162" customFormat="1" ht="16.5" customHeight="1">
      <c r="A5281" s="12" t="s">
        <v>6272</v>
      </c>
      <c r="B5281" s="12"/>
      <c r="C5281" s="110"/>
      <c r="D5281" s="12"/>
      <c r="E5281" s="14" t="s">
        <v>6401</v>
      </c>
      <c r="F5281" s="14" t="s">
        <v>38</v>
      </c>
      <c r="G5281" s="14" t="s">
        <v>6382</v>
      </c>
      <c r="H5281" s="15" t="s">
        <v>67</v>
      </c>
      <c r="I5281" s="15">
        <v>3</v>
      </c>
      <c r="J5281" s="15">
        <v>0</v>
      </c>
      <c r="K5281" s="15">
        <v>0</v>
      </c>
      <c r="L5281" s="16" t="s">
        <v>67</v>
      </c>
      <c r="M5281" s="16" t="s">
        <v>6392</v>
      </c>
      <c r="N5281" s="16" t="s">
        <v>75</v>
      </c>
      <c r="O5281" s="17">
        <v>3584</v>
      </c>
      <c r="P5281" s="17">
        <v>0</v>
      </c>
      <c r="Q5281" s="17">
        <v>0</v>
      </c>
      <c r="R5281" s="18" t="s">
        <v>33</v>
      </c>
      <c r="S5281" s="19" t="s">
        <v>55</v>
      </c>
      <c r="T5281" s="19">
        <v>110</v>
      </c>
      <c r="U5281" s="19">
        <v>0.25454545454545457</v>
      </c>
      <c r="V5281" s="19">
        <v>0</v>
      </c>
      <c r="W5281" s="20">
        <v>2.8000000000000001E-2</v>
      </c>
      <c r="X5281" s="21">
        <v>301.05600000000004</v>
      </c>
      <c r="Y5281" s="22" t="s">
        <v>33</v>
      </c>
      <c r="Z5281" s="23" t="s">
        <v>5838</v>
      </c>
      <c r="AA5281" s="23"/>
      <c r="AB5281" s="23"/>
      <c r="AC5281" s="23"/>
      <c r="AD5281" s="25"/>
      <c r="AE5281" s="26"/>
      <c r="AF5281" s="27"/>
      <c r="AG5281" s="29"/>
      <c r="AH5281" s="29"/>
      <c r="AI5281" s="29"/>
      <c r="AJ5281" s="29"/>
      <c r="AK5281" s="29"/>
      <c r="AL5281" s="29"/>
      <c r="AM5281" s="29"/>
      <c r="AN5281" s="29"/>
      <c r="AO5281" s="29"/>
    </row>
    <row r="5282" spans="1:41" s="162" customFormat="1" ht="16.5" customHeight="1">
      <c r="A5282" s="12" t="s">
        <v>6272</v>
      </c>
      <c r="B5282" s="12"/>
      <c r="C5282" s="110"/>
      <c r="D5282" s="12"/>
      <c r="E5282" s="14" t="s">
        <v>6317</v>
      </c>
      <c r="F5282" s="14" t="s">
        <v>6318</v>
      </c>
      <c r="G5282" s="14" t="s">
        <v>6319</v>
      </c>
      <c r="H5282" s="15">
        <v>2019</v>
      </c>
      <c r="I5282" s="15">
        <v>199</v>
      </c>
      <c r="J5282" s="15">
        <v>0</v>
      </c>
      <c r="K5282" s="15">
        <v>0</v>
      </c>
      <c r="L5282" s="16" t="s">
        <v>6320</v>
      </c>
      <c r="M5282" s="16" t="s">
        <v>6321</v>
      </c>
      <c r="N5282" s="16" t="s">
        <v>39</v>
      </c>
      <c r="O5282" s="17">
        <v>5256</v>
      </c>
      <c r="P5282" s="17">
        <v>0</v>
      </c>
      <c r="Q5282" s="17">
        <v>0</v>
      </c>
      <c r="R5282" s="18" t="s">
        <v>33</v>
      </c>
      <c r="S5282" s="19" t="s">
        <v>55</v>
      </c>
      <c r="T5282" s="19">
        <v>110</v>
      </c>
      <c r="U5282" s="19">
        <v>0.18181818181818182</v>
      </c>
      <c r="V5282" s="19">
        <v>0</v>
      </c>
      <c r="W5282" s="20">
        <v>0.02</v>
      </c>
      <c r="X5282" s="21">
        <v>20918.88</v>
      </c>
      <c r="Y5282" s="22" t="s">
        <v>33</v>
      </c>
      <c r="Z5282" s="23" t="s">
        <v>5838</v>
      </c>
      <c r="AA5282" s="23"/>
      <c r="AB5282" s="23"/>
      <c r="AC5282" s="23"/>
      <c r="AD5282" s="25"/>
      <c r="AE5282" s="26"/>
      <c r="AF5282" s="27"/>
      <c r="AG5282" s="454"/>
      <c r="AH5282" s="454"/>
      <c r="AI5282" s="454"/>
      <c r="AJ5282" s="454"/>
      <c r="AK5282" s="454"/>
      <c r="AL5282" s="454"/>
      <c r="AM5282" s="454"/>
      <c r="AN5282" s="454"/>
      <c r="AO5282" s="454"/>
    </row>
    <row r="5283" spans="1:41" s="162" customFormat="1" ht="16.5" customHeight="1">
      <c r="A5283" s="12" t="s">
        <v>6272</v>
      </c>
      <c r="B5283" s="12"/>
      <c r="C5283" s="110"/>
      <c r="D5283" s="12"/>
      <c r="E5283" s="14" t="s">
        <v>6322</v>
      </c>
      <c r="F5283" s="14" t="s">
        <v>6318</v>
      </c>
      <c r="G5283" s="14" t="s">
        <v>6319</v>
      </c>
      <c r="H5283" s="15">
        <v>2019</v>
      </c>
      <c r="I5283" s="15">
        <v>138</v>
      </c>
      <c r="J5283" s="15">
        <v>0</v>
      </c>
      <c r="K5283" s="15">
        <v>0</v>
      </c>
      <c r="L5283" s="16" t="s">
        <v>6323</v>
      </c>
      <c r="M5283" s="16" t="s">
        <v>6321</v>
      </c>
      <c r="N5283" s="16" t="s">
        <v>41</v>
      </c>
      <c r="O5283" s="17">
        <v>5256</v>
      </c>
      <c r="P5283" s="17">
        <v>0</v>
      </c>
      <c r="Q5283" s="17">
        <v>0</v>
      </c>
      <c r="R5283" s="18" t="s">
        <v>33</v>
      </c>
      <c r="S5283" s="19" t="s">
        <v>55</v>
      </c>
      <c r="T5283" s="19">
        <v>110</v>
      </c>
      <c r="U5283" s="19">
        <v>0.18181818181818182</v>
      </c>
      <c r="V5283" s="19">
        <v>0</v>
      </c>
      <c r="W5283" s="20">
        <v>0.02</v>
      </c>
      <c r="X5283" s="21">
        <v>14506.560000000001</v>
      </c>
      <c r="Y5283" s="22" t="s">
        <v>33</v>
      </c>
      <c r="Z5283" s="23" t="s">
        <v>5838</v>
      </c>
      <c r="AA5283" s="23"/>
      <c r="AB5283" s="23"/>
      <c r="AC5283" s="23"/>
      <c r="AD5283" s="25"/>
      <c r="AE5283" s="26"/>
      <c r="AF5283" s="27"/>
      <c r="AG5283" s="454"/>
      <c r="AH5283" s="454"/>
      <c r="AI5283" s="454"/>
      <c r="AJ5283" s="454"/>
      <c r="AK5283" s="454"/>
      <c r="AL5283" s="454"/>
      <c r="AM5283" s="454"/>
      <c r="AN5283" s="454"/>
      <c r="AO5283" s="454"/>
    </row>
    <row r="5284" spans="1:41" s="162" customFormat="1" ht="16.5" customHeight="1">
      <c r="A5284" s="12" t="s">
        <v>6272</v>
      </c>
      <c r="B5284" s="12"/>
      <c r="C5284" s="110"/>
      <c r="D5284" s="12"/>
      <c r="E5284" s="14" t="s">
        <v>6451</v>
      </c>
      <c r="F5284" s="14" t="s">
        <v>38</v>
      </c>
      <c r="G5284" s="14" t="s">
        <v>67</v>
      </c>
      <c r="H5284" s="15">
        <v>2019</v>
      </c>
      <c r="I5284" s="15">
        <v>48</v>
      </c>
      <c r="J5284" s="15">
        <v>0</v>
      </c>
      <c r="K5284" s="15">
        <v>0</v>
      </c>
      <c r="L5284" s="16" t="s">
        <v>67</v>
      </c>
      <c r="M5284" s="16" t="s">
        <v>67</v>
      </c>
      <c r="N5284" s="16" t="s">
        <v>70</v>
      </c>
      <c r="O5284" s="17">
        <v>2190</v>
      </c>
      <c r="P5284" s="17">
        <v>0</v>
      </c>
      <c r="Q5284" s="17">
        <v>0</v>
      </c>
      <c r="R5284" s="18" t="s">
        <v>33</v>
      </c>
      <c r="S5284" s="19">
        <v>60</v>
      </c>
      <c r="T5284" s="19">
        <v>220</v>
      </c>
      <c r="U5284" s="19">
        <v>0.21818181818181817</v>
      </c>
      <c r="V5284" s="19">
        <v>0</v>
      </c>
      <c r="W5284" s="20">
        <v>4.8000000000000001E-2</v>
      </c>
      <c r="X5284" s="21">
        <v>5045.76</v>
      </c>
      <c r="Y5284" s="22" t="s">
        <v>33</v>
      </c>
      <c r="Z5284" s="23" t="s">
        <v>5838</v>
      </c>
      <c r="AA5284" s="24"/>
      <c r="AB5284" s="14"/>
      <c r="AC5284" s="14"/>
      <c r="AD5284" s="25"/>
      <c r="AE5284" s="26"/>
      <c r="AF5284" s="27"/>
      <c r="AG5284" s="29"/>
      <c r="AH5284" s="29"/>
      <c r="AI5284" s="29"/>
      <c r="AJ5284" s="29"/>
      <c r="AK5284" s="29"/>
      <c r="AL5284" s="29"/>
      <c r="AM5284" s="29"/>
      <c r="AN5284" s="29"/>
      <c r="AO5284" s="29"/>
    </row>
    <row r="5285" spans="1:41" s="162" customFormat="1" ht="16.5" customHeight="1">
      <c r="A5285" s="12" t="s">
        <v>6272</v>
      </c>
      <c r="B5285" s="12"/>
      <c r="C5285" s="110"/>
      <c r="D5285" s="12"/>
      <c r="E5285" s="14" t="s">
        <v>3499</v>
      </c>
      <c r="F5285" s="14" t="s">
        <v>38</v>
      </c>
      <c r="G5285" s="14" t="s">
        <v>6396</v>
      </c>
      <c r="H5285" s="15">
        <v>2016</v>
      </c>
      <c r="I5285" s="15">
        <v>6</v>
      </c>
      <c r="J5285" s="15">
        <v>0</v>
      </c>
      <c r="K5285" s="15">
        <v>0</v>
      </c>
      <c r="L5285" s="16" t="s">
        <v>6337</v>
      </c>
      <c r="M5285" s="16" t="s">
        <v>67</v>
      </c>
      <c r="N5285" s="16" t="s">
        <v>75</v>
      </c>
      <c r="O5285" s="17">
        <v>2000</v>
      </c>
      <c r="P5285" s="17">
        <v>0</v>
      </c>
      <c r="Q5285" s="17">
        <v>0</v>
      </c>
      <c r="R5285" s="18" t="s">
        <v>33</v>
      </c>
      <c r="S5285" s="19" t="s">
        <v>55</v>
      </c>
      <c r="T5285" s="19">
        <v>110</v>
      </c>
      <c r="U5285" s="19">
        <v>0.5</v>
      </c>
      <c r="V5285" s="19">
        <v>0</v>
      </c>
      <c r="W5285" s="20">
        <v>5.5E-2</v>
      </c>
      <c r="X5285" s="21">
        <v>660</v>
      </c>
      <c r="Y5285" s="22" t="s">
        <v>33</v>
      </c>
      <c r="Z5285" s="23" t="s">
        <v>5838</v>
      </c>
      <c r="AA5285" s="23"/>
      <c r="AB5285" s="23"/>
      <c r="AC5285" s="23"/>
      <c r="AD5285" s="25"/>
      <c r="AE5285" s="26"/>
      <c r="AF5285" s="27"/>
      <c r="AG5285" s="454"/>
      <c r="AH5285" s="454"/>
      <c r="AI5285" s="454"/>
      <c r="AJ5285" s="454"/>
      <c r="AK5285" s="454"/>
      <c r="AL5285" s="454"/>
      <c r="AM5285" s="454"/>
      <c r="AN5285" s="454"/>
      <c r="AO5285" s="454"/>
    </row>
    <row r="5286" spans="1:41" s="162" customFormat="1" ht="16.5" customHeight="1">
      <c r="A5286" s="12" t="s">
        <v>6272</v>
      </c>
      <c r="B5286" s="12"/>
      <c r="C5286" s="110"/>
      <c r="D5286" s="12"/>
      <c r="E5286" s="14" t="s">
        <v>3467</v>
      </c>
      <c r="F5286" s="14" t="s">
        <v>38</v>
      </c>
      <c r="G5286" s="14" t="s">
        <v>67</v>
      </c>
      <c r="H5286" s="15">
        <v>2019</v>
      </c>
      <c r="I5286" s="15">
        <v>427</v>
      </c>
      <c r="J5286" s="15">
        <v>0</v>
      </c>
      <c r="K5286" s="15">
        <v>0</v>
      </c>
      <c r="L5286" s="16" t="s">
        <v>67</v>
      </c>
      <c r="M5286" s="16" t="s">
        <v>67</v>
      </c>
      <c r="N5286" s="16" t="s">
        <v>70</v>
      </c>
      <c r="O5286" s="17">
        <v>2920</v>
      </c>
      <c r="P5286" s="17">
        <v>0</v>
      </c>
      <c r="Q5286" s="17">
        <v>0</v>
      </c>
      <c r="R5286" s="18" t="s">
        <v>33</v>
      </c>
      <c r="S5286" s="19">
        <v>60</v>
      </c>
      <c r="T5286" s="19">
        <v>220</v>
      </c>
      <c r="U5286" s="19">
        <v>0.18181818181818182</v>
      </c>
      <c r="V5286" s="19">
        <v>0</v>
      </c>
      <c r="W5286" s="20">
        <v>0.04</v>
      </c>
      <c r="X5286" s="21">
        <v>49873.599999999999</v>
      </c>
      <c r="Y5286" s="22" t="s">
        <v>33</v>
      </c>
      <c r="Z5286" s="23" t="s">
        <v>5838</v>
      </c>
      <c r="AA5286" s="24"/>
      <c r="AB5286" s="14"/>
      <c r="AC5286" s="14"/>
      <c r="AD5286" s="25"/>
      <c r="AE5286" s="26"/>
      <c r="AF5286" s="27"/>
      <c r="AG5286" s="29"/>
      <c r="AH5286" s="29"/>
      <c r="AI5286" s="29"/>
      <c r="AJ5286" s="29"/>
      <c r="AK5286" s="29"/>
      <c r="AL5286" s="29"/>
      <c r="AM5286" s="29"/>
      <c r="AN5286" s="29"/>
      <c r="AO5286" s="29"/>
    </row>
    <row r="5287" spans="1:41" s="162" customFormat="1" ht="16.5" customHeight="1">
      <c r="A5287" s="12" t="s">
        <v>6272</v>
      </c>
      <c r="B5287" s="12"/>
      <c r="C5287" s="110"/>
      <c r="D5287" s="12"/>
      <c r="E5287" s="14" t="s">
        <v>6379</v>
      </c>
      <c r="F5287" s="14" t="s">
        <v>38</v>
      </c>
      <c r="G5287" s="14" t="s">
        <v>6380</v>
      </c>
      <c r="H5287" s="15">
        <v>2014</v>
      </c>
      <c r="I5287" s="15">
        <v>16</v>
      </c>
      <c r="J5287" s="15">
        <v>0</v>
      </c>
      <c r="K5287" s="15">
        <v>0</v>
      </c>
      <c r="L5287" s="16" t="s">
        <v>6337</v>
      </c>
      <c r="M5287" s="16" t="s">
        <v>67</v>
      </c>
      <c r="N5287" s="16" t="s">
        <v>75</v>
      </c>
      <c r="O5287" s="17">
        <v>2300</v>
      </c>
      <c r="P5287" s="17">
        <v>0</v>
      </c>
      <c r="Q5287" s="17">
        <v>0</v>
      </c>
      <c r="R5287" s="18" t="s">
        <v>33</v>
      </c>
      <c r="S5287" s="19" t="s">
        <v>55</v>
      </c>
      <c r="T5287" s="19" t="s">
        <v>6381</v>
      </c>
      <c r="U5287" s="19">
        <v>0.5</v>
      </c>
      <c r="V5287" s="19">
        <v>0</v>
      </c>
      <c r="W5287" s="20">
        <v>5.6000000000000001E-2</v>
      </c>
      <c r="X5287" s="21">
        <v>2060.8000000000002</v>
      </c>
      <c r="Y5287" s="22" t="s">
        <v>33</v>
      </c>
      <c r="Z5287" s="23" t="s">
        <v>5838</v>
      </c>
      <c r="AA5287" s="23"/>
      <c r="AB5287" s="23"/>
      <c r="AC5287" s="23"/>
      <c r="AD5287" s="25"/>
      <c r="AE5287" s="26"/>
      <c r="AF5287" s="27"/>
      <c r="AG5287" s="442"/>
      <c r="AH5287" s="442"/>
      <c r="AI5287" s="442"/>
      <c r="AJ5287" s="442"/>
      <c r="AK5287" s="442"/>
      <c r="AL5287" s="442"/>
      <c r="AM5287" s="442"/>
      <c r="AN5287" s="442"/>
      <c r="AO5287" s="442"/>
    </row>
    <row r="5288" spans="1:41" s="162" customFormat="1" ht="16.5" customHeight="1">
      <c r="A5288" s="12" t="s">
        <v>6272</v>
      </c>
      <c r="B5288" s="12"/>
      <c r="C5288" s="110"/>
      <c r="D5288" s="12"/>
      <c r="E5288" s="14" t="s">
        <v>6362</v>
      </c>
      <c r="F5288" s="14" t="s">
        <v>6363</v>
      </c>
      <c r="G5288" s="14" t="s">
        <v>6364</v>
      </c>
      <c r="H5288" s="15" t="s">
        <v>67</v>
      </c>
      <c r="I5288" s="15">
        <v>48</v>
      </c>
      <c r="J5288" s="15">
        <v>0</v>
      </c>
      <c r="K5288" s="15">
        <v>0</v>
      </c>
      <c r="L5288" s="16" t="s">
        <v>67</v>
      </c>
      <c r="M5288" s="16" t="s">
        <v>6365</v>
      </c>
      <c r="N5288" s="16" t="s">
        <v>696</v>
      </c>
      <c r="O5288" s="17">
        <v>3584</v>
      </c>
      <c r="P5288" s="17">
        <v>0</v>
      </c>
      <c r="Q5288" s="17">
        <v>0</v>
      </c>
      <c r="R5288" s="18" t="s">
        <v>33</v>
      </c>
      <c r="S5288" s="19" t="s">
        <v>55</v>
      </c>
      <c r="T5288" s="19">
        <v>110</v>
      </c>
      <c r="U5288" s="19">
        <v>0.32727272727272727</v>
      </c>
      <c r="V5288" s="19">
        <v>0</v>
      </c>
      <c r="W5288" s="20">
        <v>3.5999999999999997E-2</v>
      </c>
      <c r="X5288" s="21">
        <v>6193.152</v>
      </c>
      <c r="Y5288" s="22" t="s">
        <v>33</v>
      </c>
      <c r="Z5288" s="23" t="s">
        <v>5838</v>
      </c>
      <c r="AA5288" s="23"/>
      <c r="AB5288" s="23"/>
      <c r="AC5288" s="23"/>
      <c r="AD5288" s="25"/>
      <c r="AE5288" s="26"/>
      <c r="AF5288" s="27"/>
      <c r="AG5288" s="454"/>
      <c r="AH5288" s="454"/>
      <c r="AI5288" s="454"/>
      <c r="AJ5288" s="454"/>
      <c r="AK5288" s="454"/>
      <c r="AL5288" s="454"/>
      <c r="AM5288" s="454"/>
      <c r="AN5288" s="454"/>
      <c r="AO5288" s="454"/>
    </row>
    <row r="5289" spans="1:41" s="162" customFormat="1" ht="16.5" customHeight="1">
      <c r="A5289" s="12" t="s">
        <v>6272</v>
      </c>
      <c r="B5289" s="12"/>
      <c r="C5289" s="110"/>
      <c r="D5289" s="12"/>
      <c r="E5289" s="14" t="s">
        <v>6347</v>
      </c>
      <c r="F5289" s="14" t="s">
        <v>38</v>
      </c>
      <c r="G5289" s="14" t="s">
        <v>6348</v>
      </c>
      <c r="H5289" s="15" t="s">
        <v>67</v>
      </c>
      <c r="I5289" s="15">
        <v>75</v>
      </c>
      <c r="J5289" s="15">
        <v>0</v>
      </c>
      <c r="K5289" s="15">
        <v>0</v>
      </c>
      <c r="L5289" s="16" t="s">
        <v>67</v>
      </c>
      <c r="M5289" s="16" t="s">
        <v>6346</v>
      </c>
      <c r="N5289" s="16" t="s">
        <v>45</v>
      </c>
      <c r="O5289" s="17">
        <v>3584</v>
      </c>
      <c r="P5289" s="17">
        <v>0</v>
      </c>
      <c r="Q5289" s="17">
        <v>0</v>
      </c>
      <c r="R5289" s="18" t="s">
        <v>33</v>
      </c>
      <c r="S5289" s="19" t="s">
        <v>55</v>
      </c>
      <c r="T5289" s="19">
        <v>110</v>
      </c>
      <c r="U5289" s="19">
        <v>0.36363636363636365</v>
      </c>
      <c r="V5289" s="19">
        <v>0</v>
      </c>
      <c r="W5289" s="20">
        <v>0.04</v>
      </c>
      <c r="X5289" s="21">
        <v>10752.000000000002</v>
      </c>
      <c r="Y5289" s="22" t="s">
        <v>33</v>
      </c>
      <c r="Z5289" s="23" t="s">
        <v>5838</v>
      </c>
      <c r="AA5289" s="23"/>
      <c r="AB5289" s="23"/>
      <c r="AC5289" s="23"/>
      <c r="AD5289" s="25"/>
      <c r="AE5289" s="26"/>
      <c r="AF5289" s="27"/>
      <c r="AG5289" s="454"/>
      <c r="AH5289" s="454"/>
      <c r="AI5289" s="454"/>
      <c r="AJ5289" s="454"/>
      <c r="AK5289" s="454"/>
      <c r="AL5289" s="454"/>
      <c r="AM5289" s="454"/>
      <c r="AN5289" s="454"/>
      <c r="AO5289" s="454"/>
    </row>
    <row r="5290" spans="1:41" s="162" customFormat="1" ht="16.5" customHeight="1">
      <c r="A5290" s="12" t="s">
        <v>6272</v>
      </c>
      <c r="B5290" s="12"/>
      <c r="C5290" s="110"/>
      <c r="D5290" s="12"/>
      <c r="E5290" s="14" t="s">
        <v>6347</v>
      </c>
      <c r="F5290" s="14" t="s">
        <v>38</v>
      </c>
      <c r="G5290" s="14" t="s">
        <v>6349</v>
      </c>
      <c r="H5290" s="15" t="s">
        <v>67</v>
      </c>
      <c r="I5290" s="15">
        <v>63</v>
      </c>
      <c r="J5290" s="15">
        <v>0</v>
      </c>
      <c r="K5290" s="15">
        <v>0</v>
      </c>
      <c r="L5290" s="16" t="s">
        <v>67</v>
      </c>
      <c r="M5290" s="16" t="s">
        <v>6343</v>
      </c>
      <c r="N5290" s="16" t="s">
        <v>39</v>
      </c>
      <c r="O5290" s="17">
        <v>3584</v>
      </c>
      <c r="P5290" s="17">
        <v>0</v>
      </c>
      <c r="Q5290" s="17">
        <v>0</v>
      </c>
      <c r="R5290" s="18" t="s">
        <v>33</v>
      </c>
      <c r="S5290" s="19" t="s">
        <v>55</v>
      </c>
      <c r="T5290" s="19">
        <v>110</v>
      </c>
      <c r="U5290" s="19">
        <v>0.36363636363636365</v>
      </c>
      <c r="V5290" s="19">
        <v>0</v>
      </c>
      <c r="W5290" s="20">
        <v>0.04</v>
      </c>
      <c r="X5290" s="21">
        <v>9031.68</v>
      </c>
      <c r="Y5290" s="22" t="s">
        <v>33</v>
      </c>
      <c r="Z5290" s="23" t="s">
        <v>5838</v>
      </c>
      <c r="AA5290" s="23"/>
      <c r="AB5290" s="23"/>
      <c r="AC5290" s="23"/>
      <c r="AD5290" s="25"/>
      <c r="AE5290" s="26"/>
      <c r="AF5290" s="27"/>
      <c r="AG5290" s="454"/>
      <c r="AH5290" s="454"/>
      <c r="AI5290" s="454"/>
      <c r="AJ5290" s="454"/>
      <c r="AK5290" s="454"/>
      <c r="AL5290" s="454"/>
      <c r="AM5290" s="454"/>
      <c r="AN5290" s="454"/>
      <c r="AO5290" s="454"/>
    </row>
    <row r="5291" spans="1:41" s="162" customFormat="1" ht="16.5" customHeight="1">
      <c r="A5291" s="12" t="s">
        <v>6272</v>
      </c>
      <c r="B5291" s="12"/>
      <c r="C5291" s="110"/>
      <c r="D5291" s="12"/>
      <c r="E5291" s="14" t="s">
        <v>6449</v>
      </c>
      <c r="F5291" s="14" t="s">
        <v>38</v>
      </c>
      <c r="G5291" s="14" t="s">
        <v>67</v>
      </c>
      <c r="H5291" s="15">
        <v>2019</v>
      </c>
      <c r="I5291" s="15">
        <v>15</v>
      </c>
      <c r="J5291" s="15">
        <v>0</v>
      </c>
      <c r="K5291" s="15">
        <v>0</v>
      </c>
      <c r="L5291" s="16" t="s">
        <v>67</v>
      </c>
      <c r="M5291" s="16" t="s">
        <v>67</v>
      </c>
      <c r="N5291" s="16" t="s">
        <v>70</v>
      </c>
      <c r="O5291" s="17">
        <v>2190</v>
      </c>
      <c r="P5291" s="17">
        <v>0</v>
      </c>
      <c r="Q5291" s="17">
        <v>0</v>
      </c>
      <c r="R5291" s="18" t="s">
        <v>33</v>
      </c>
      <c r="S5291" s="19">
        <v>60</v>
      </c>
      <c r="T5291" s="19">
        <v>220</v>
      </c>
      <c r="U5291" s="19">
        <v>0.31818181818181818</v>
      </c>
      <c r="V5291" s="19">
        <v>0</v>
      </c>
      <c r="W5291" s="20">
        <v>7.0000000000000007E-2</v>
      </c>
      <c r="X5291" s="21">
        <v>2299.5</v>
      </c>
      <c r="Y5291" s="22" t="s">
        <v>33</v>
      </c>
      <c r="Z5291" s="23" t="s">
        <v>5838</v>
      </c>
      <c r="AA5291" s="24"/>
      <c r="AB5291" s="14"/>
      <c r="AC5291" s="14"/>
      <c r="AD5291" s="25"/>
      <c r="AE5291" s="26"/>
      <c r="AF5291" s="27"/>
      <c r="AG5291" s="29"/>
      <c r="AH5291" s="29"/>
      <c r="AI5291" s="29"/>
      <c r="AJ5291" s="29"/>
      <c r="AK5291" s="29"/>
      <c r="AL5291" s="29"/>
      <c r="AM5291" s="29"/>
      <c r="AN5291" s="29"/>
      <c r="AO5291" s="29"/>
    </row>
    <row r="5292" spans="1:41" s="162" customFormat="1" ht="16.5" customHeight="1">
      <c r="A5292" s="12" t="s">
        <v>6272</v>
      </c>
      <c r="B5292" s="12"/>
      <c r="C5292" s="110"/>
      <c r="D5292" s="12"/>
      <c r="E5292" s="14" t="s">
        <v>6338</v>
      </c>
      <c r="F5292" s="14" t="s">
        <v>38</v>
      </c>
      <c r="G5292" s="14" t="s">
        <v>6351</v>
      </c>
      <c r="H5292" s="15" t="s">
        <v>67</v>
      </c>
      <c r="I5292" s="15">
        <v>48</v>
      </c>
      <c r="J5292" s="15">
        <v>0</v>
      </c>
      <c r="K5292" s="15">
        <v>0</v>
      </c>
      <c r="L5292" s="16" t="s">
        <v>67</v>
      </c>
      <c r="M5292" s="16" t="s">
        <v>6352</v>
      </c>
      <c r="N5292" s="16" t="s">
        <v>43</v>
      </c>
      <c r="O5292" s="17">
        <v>3584</v>
      </c>
      <c r="P5292" s="17">
        <v>0</v>
      </c>
      <c r="Q5292" s="17">
        <v>0</v>
      </c>
      <c r="R5292" s="18" t="s">
        <v>33</v>
      </c>
      <c r="S5292" s="19" t="s">
        <v>55</v>
      </c>
      <c r="T5292" s="19">
        <v>110</v>
      </c>
      <c r="U5292" s="19">
        <v>0.43636363636363634</v>
      </c>
      <c r="V5292" s="19">
        <v>0</v>
      </c>
      <c r="W5292" s="20">
        <v>4.8000000000000001E-2</v>
      </c>
      <c r="X5292" s="21">
        <v>8257.5360000000001</v>
      </c>
      <c r="Y5292" s="22" t="s">
        <v>33</v>
      </c>
      <c r="Z5292" s="23" t="s">
        <v>5838</v>
      </c>
      <c r="AA5292" s="23"/>
      <c r="AB5292" s="23"/>
      <c r="AC5292" s="23"/>
      <c r="AD5292" s="25"/>
      <c r="AE5292" s="26"/>
      <c r="AF5292" s="27"/>
      <c r="AG5292" s="454"/>
      <c r="AH5292" s="454"/>
      <c r="AI5292" s="454"/>
      <c r="AJ5292" s="454"/>
      <c r="AK5292" s="454"/>
      <c r="AL5292" s="454"/>
      <c r="AM5292" s="454"/>
      <c r="AN5292" s="454"/>
      <c r="AO5292" s="454"/>
    </row>
    <row r="5293" spans="1:41" s="162" customFormat="1" ht="16.5" customHeight="1">
      <c r="A5293" s="12" t="s">
        <v>6272</v>
      </c>
      <c r="B5293" s="12"/>
      <c r="C5293" s="110"/>
      <c r="D5293" s="12"/>
      <c r="E5293" s="14" t="s">
        <v>6338</v>
      </c>
      <c r="F5293" s="14" t="s">
        <v>38</v>
      </c>
      <c r="G5293" s="14" t="s">
        <v>6339</v>
      </c>
      <c r="H5293" s="15" t="s">
        <v>67</v>
      </c>
      <c r="I5293" s="15">
        <v>15</v>
      </c>
      <c r="J5293" s="15">
        <v>0</v>
      </c>
      <c r="K5293" s="15">
        <v>0</v>
      </c>
      <c r="L5293" s="16" t="s">
        <v>67</v>
      </c>
      <c r="M5293" s="16" t="s">
        <v>6375</v>
      </c>
      <c r="N5293" s="16" t="s">
        <v>44</v>
      </c>
      <c r="O5293" s="17">
        <v>3584</v>
      </c>
      <c r="P5293" s="17">
        <v>0</v>
      </c>
      <c r="Q5293" s="17">
        <v>0</v>
      </c>
      <c r="R5293" s="18" t="s">
        <v>33</v>
      </c>
      <c r="S5293" s="19" t="s">
        <v>55</v>
      </c>
      <c r="T5293" s="19">
        <v>110</v>
      </c>
      <c r="U5293" s="19">
        <v>0.43636363636363634</v>
      </c>
      <c r="V5293" s="19">
        <v>0</v>
      </c>
      <c r="W5293" s="20">
        <v>4.8000000000000001E-2</v>
      </c>
      <c r="X5293" s="21">
        <v>2580.48</v>
      </c>
      <c r="Y5293" s="22" t="s">
        <v>33</v>
      </c>
      <c r="Z5293" s="23" t="s">
        <v>5838</v>
      </c>
      <c r="AA5293" s="23"/>
      <c r="AB5293" s="23"/>
      <c r="AC5293" s="23"/>
      <c r="AD5293" s="25"/>
      <c r="AE5293" s="26"/>
      <c r="AF5293" s="27"/>
      <c r="AG5293" s="29"/>
      <c r="AH5293" s="29"/>
      <c r="AI5293" s="29"/>
      <c r="AJ5293" s="29"/>
      <c r="AK5293" s="29"/>
      <c r="AL5293" s="29"/>
      <c r="AM5293" s="29"/>
      <c r="AN5293" s="29"/>
      <c r="AO5293" s="29"/>
    </row>
    <row r="5294" spans="1:41" s="162" customFormat="1" ht="16.5" customHeight="1">
      <c r="A5294" s="12" t="s">
        <v>6272</v>
      </c>
      <c r="B5294" s="12"/>
      <c r="C5294" s="110"/>
      <c r="D5294" s="12"/>
      <c r="E5294" s="14" t="s">
        <v>6379</v>
      </c>
      <c r="F5294" s="14" t="s">
        <v>38</v>
      </c>
      <c r="G5294" s="14" t="s">
        <v>6339</v>
      </c>
      <c r="H5294" s="15" t="s">
        <v>67</v>
      </c>
      <c r="I5294" s="15">
        <v>6</v>
      </c>
      <c r="J5294" s="15">
        <v>0</v>
      </c>
      <c r="K5294" s="15">
        <v>0</v>
      </c>
      <c r="L5294" s="16" t="s">
        <v>67</v>
      </c>
      <c r="M5294" s="16" t="s">
        <v>6392</v>
      </c>
      <c r="N5294" s="16" t="s">
        <v>75</v>
      </c>
      <c r="O5294" s="17">
        <v>3584</v>
      </c>
      <c r="P5294" s="17">
        <v>0</v>
      </c>
      <c r="Q5294" s="17">
        <v>0</v>
      </c>
      <c r="R5294" s="18" t="s">
        <v>33</v>
      </c>
      <c r="S5294" s="19" t="s">
        <v>55</v>
      </c>
      <c r="T5294" s="19">
        <v>110</v>
      </c>
      <c r="U5294" s="19">
        <v>0.43636363636363634</v>
      </c>
      <c r="V5294" s="19">
        <v>0</v>
      </c>
      <c r="W5294" s="20">
        <v>4.8000000000000001E-2</v>
      </c>
      <c r="X5294" s="21">
        <v>1032.192</v>
      </c>
      <c r="Y5294" s="22" t="s">
        <v>33</v>
      </c>
      <c r="Z5294" s="23" t="s">
        <v>5838</v>
      </c>
      <c r="AA5294" s="23"/>
      <c r="AB5294" s="23"/>
      <c r="AC5294" s="23"/>
      <c r="AD5294" s="25"/>
      <c r="AE5294" s="26"/>
      <c r="AF5294" s="27"/>
      <c r="AG5294" s="454"/>
      <c r="AH5294" s="454"/>
      <c r="AI5294" s="454"/>
      <c r="AJ5294" s="454"/>
      <c r="AK5294" s="454"/>
      <c r="AL5294" s="454"/>
      <c r="AM5294" s="454"/>
      <c r="AN5294" s="454"/>
      <c r="AO5294" s="454"/>
    </row>
    <row r="5295" spans="1:41" s="162" customFormat="1" ht="16.5" customHeight="1">
      <c r="A5295" s="12" t="s">
        <v>6272</v>
      </c>
      <c r="B5295" s="12"/>
      <c r="C5295" s="110"/>
      <c r="D5295" s="12"/>
      <c r="E5295" s="14" t="s">
        <v>6388</v>
      </c>
      <c r="F5295" s="14" t="s">
        <v>38</v>
      </c>
      <c r="G5295" s="14" t="s">
        <v>6389</v>
      </c>
      <c r="H5295" s="15">
        <v>2009</v>
      </c>
      <c r="I5295" s="15">
        <v>8</v>
      </c>
      <c r="J5295" s="15">
        <v>0</v>
      </c>
      <c r="K5295" s="15">
        <v>0</v>
      </c>
      <c r="L5295" s="16" t="s">
        <v>6337</v>
      </c>
      <c r="M5295" s="16" t="s">
        <v>67</v>
      </c>
      <c r="N5295" s="16" t="s">
        <v>75</v>
      </c>
      <c r="O5295" s="17">
        <v>2300</v>
      </c>
      <c r="P5295" s="17">
        <v>0</v>
      </c>
      <c r="Q5295" s="17">
        <v>0</v>
      </c>
      <c r="R5295" s="18" t="s">
        <v>33</v>
      </c>
      <c r="S5295" s="19" t="s">
        <v>55</v>
      </c>
      <c r="T5295" s="19" t="s">
        <v>6390</v>
      </c>
      <c r="U5295" s="19">
        <v>0.72299999999999998</v>
      </c>
      <c r="V5295" s="19">
        <v>0</v>
      </c>
      <c r="W5295" s="20">
        <v>0.08</v>
      </c>
      <c r="X5295" s="21">
        <v>1472</v>
      </c>
      <c r="Y5295" s="22" t="s">
        <v>33</v>
      </c>
      <c r="Z5295" s="23" t="s">
        <v>5838</v>
      </c>
      <c r="AA5295" s="23"/>
      <c r="AB5295" s="23"/>
      <c r="AC5295" s="23"/>
      <c r="AD5295" s="25"/>
      <c r="AE5295" s="26"/>
      <c r="AF5295" s="27"/>
      <c r="AG5295" s="442"/>
      <c r="AH5295" s="442"/>
      <c r="AI5295" s="442"/>
      <c r="AJ5295" s="442"/>
      <c r="AK5295" s="442"/>
      <c r="AL5295" s="442"/>
      <c r="AM5295" s="442"/>
      <c r="AN5295" s="442"/>
      <c r="AO5295" s="442"/>
    </row>
    <row r="5296" spans="1:41" s="162" customFormat="1" ht="16.5" customHeight="1">
      <c r="A5296" s="12" t="s">
        <v>6272</v>
      </c>
      <c r="B5296" s="12"/>
      <c r="C5296" s="110"/>
      <c r="D5296" s="12"/>
      <c r="E5296" s="14" t="s">
        <v>6338</v>
      </c>
      <c r="F5296" s="14" t="s">
        <v>38</v>
      </c>
      <c r="G5296" s="14" t="s">
        <v>6339</v>
      </c>
      <c r="H5296" s="15" t="s">
        <v>67</v>
      </c>
      <c r="I5296" s="15">
        <v>70</v>
      </c>
      <c r="J5296" s="15">
        <v>0</v>
      </c>
      <c r="K5296" s="15">
        <v>0</v>
      </c>
      <c r="L5296" s="16" t="s">
        <v>67</v>
      </c>
      <c r="M5296" s="16" t="s">
        <v>6340</v>
      </c>
      <c r="N5296" s="16" t="s">
        <v>2570</v>
      </c>
      <c r="O5296" s="17">
        <v>3584</v>
      </c>
      <c r="P5296" s="17">
        <v>0</v>
      </c>
      <c r="Q5296" s="17">
        <v>0</v>
      </c>
      <c r="R5296" s="18" t="s">
        <v>33</v>
      </c>
      <c r="S5296" s="19" t="s">
        <v>55</v>
      </c>
      <c r="T5296" s="19">
        <v>110</v>
      </c>
      <c r="U5296" s="19">
        <v>0.50909090909090915</v>
      </c>
      <c r="V5296" s="19">
        <v>0</v>
      </c>
      <c r="W5296" s="20">
        <v>5.6000000000000001E-2</v>
      </c>
      <c r="X5296" s="21">
        <v>14049.28</v>
      </c>
      <c r="Y5296" s="22" t="s">
        <v>33</v>
      </c>
      <c r="Z5296" s="23" t="s">
        <v>5838</v>
      </c>
      <c r="AA5296" s="23"/>
      <c r="AB5296" s="23"/>
      <c r="AC5296" s="23"/>
      <c r="AD5296" s="25"/>
      <c r="AE5296" s="26"/>
      <c r="AF5296" s="27"/>
      <c r="AG5296" s="454"/>
      <c r="AH5296" s="454"/>
      <c r="AI5296" s="454"/>
      <c r="AJ5296" s="454"/>
      <c r="AK5296" s="454"/>
      <c r="AL5296" s="454"/>
      <c r="AM5296" s="454"/>
      <c r="AN5296" s="454"/>
      <c r="AO5296" s="454"/>
    </row>
    <row r="5297" spans="1:41" s="162" customFormat="1" ht="16.5" customHeight="1">
      <c r="A5297" s="12" t="s">
        <v>6272</v>
      </c>
      <c r="B5297" s="12"/>
      <c r="C5297" s="110"/>
      <c r="D5297" s="12"/>
      <c r="E5297" s="14" t="s">
        <v>6338</v>
      </c>
      <c r="F5297" s="14" t="s">
        <v>38</v>
      </c>
      <c r="G5297" s="14" t="s">
        <v>6339</v>
      </c>
      <c r="H5297" s="15" t="s">
        <v>67</v>
      </c>
      <c r="I5297" s="15">
        <v>42</v>
      </c>
      <c r="J5297" s="15"/>
      <c r="K5297" s="15"/>
      <c r="L5297" s="16" t="s">
        <v>67</v>
      </c>
      <c r="M5297" s="16" t="s">
        <v>6350</v>
      </c>
      <c r="N5297" s="16" t="s">
        <v>412</v>
      </c>
      <c r="O5297" s="17">
        <v>3584</v>
      </c>
      <c r="P5297" s="17">
        <v>0</v>
      </c>
      <c r="Q5297" s="17">
        <v>0</v>
      </c>
      <c r="R5297" s="18" t="s">
        <v>33</v>
      </c>
      <c r="S5297" s="19" t="s">
        <v>55</v>
      </c>
      <c r="T5297" s="19">
        <v>110</v>
      </c>
      <c r="U5297" s="19">
        <v>0.50909090909090915</v>
      </c>
      <c r="V5297" s="19">
        <v>0</v>
      </c>
      <c r="W5297" s="20">
        <v>5.6000000000000001E-2</v>
      </c>
      <c r="X5297" s="21">
        <v>8429.5680000000011</v>
      </c>
      <c r="Y5297" s="22" t="s">
        <v>33</v>
      </c>
      <c r="Z5297" s="23" t="s">
        <v>5838</v>
      </c>
      <c r="AA5297" s="23"/>
      <c r="AB5297" s="23"/>
      <c r="AC5297" s="23"/>
      <c r="AD5297" s="25"/>
      <c r="AE5297" s="26"/>
      <c r="AF5297" s="27"/>
      <c r="AG5297" s="454"/>
      <c r="AH5297" s="454"/>
      <c r="AI5297" s="454"/>
      <c r="AJ5297" s="454"/>
      <c r="AK5297" s="454"/>
      <c r="AL5297" s="454"/>
      <c r="AM5297" s="454"/>
      <c r="AN5297" s="454"/>
      <c r="AO5297" s="454"/>
    </row>
    <row r="5298" spans="1:41" s="162" customFormat="1" ht="16.5" customHeight="1">
      <c r="A5298" s="12" t="s">
        <v>6272</v>
      </c>
      <c r="B5298" s="12"/>
      <c r="C5298" s="110"/>
      <c r="D5298" s="12"/>
      <c r="E5298" s="14" t="s">
        <v>6338</v>
      </c>
      <c r="F5298" s="14" t="s">
        <v>38</v>
      </c>
      <c r="G5298" s="14" t="s">
        <v>6339</v>
      </c>
      <c r="H5298" s="15" t="s">
        <v>67</v>
      </c>
      <c r="I5298" s="15">
        <v>38</v>
      </c>
      <c r="J5298" s="15">
        <v>0</v>
      </c>
      <c r="K5298" s="15">
        <v>0</v>
      </c>
      <c r="L5298" s="16" t="s">
        <v>67</v>
      </c>
      <c r="M5298" s="16" t="s">
        <v>6355</v>
      </c>
      <c r="N5298" s="16" t="s">
        <v>411</v>
      </c>
      <c r="O5298" s="17">
        <v>3584</v>
      </c>
      <c r="P5298" s="17">
        <v>0</v>
      </c>
      <c r="Q5298" s="17">
        <v>0</v>
      </c>
      <c r="R5298" s="18" t="s">
        <v>33</v>
      </c>
      <c r="S5298" s="19" t="s">
        <v>55</v>
      </c>
      <c r="T5298" s="19">
        <v>110</v>
      </c>
      <c r="U5298" s="19">
        <v>0.50909090909090915</v>
      </c>
      <c r="V5298" s="19">
        <v>0</v>
      </c>
      <c r="W5298" s="20">
        <v>5.6000000000000001E-2</v>
      </c>
      <c r="X5298" s="21">
        <v>7626.7520000000004</v>
      </c>
      <c r="Y5298" s="22" t="s">
        <v>33</v>
      </c>
      <c r="Z5298" s="23" t="s">
        <v>5838</v>
      </c>
      <c r="AA5298" s="23"/>
      <c r="AB5298" s="23"/>
      <c r="AC5298" s="23"/>
      <c r="AD5298" s="25"/>
      <c r="AE5298" s="26"/>
      <c r="AF5298" s="27"/>
      <c r="AG5298" s="454"/>
      <c r="AH5298" s="454"/>
      <c r="AI5298" s="454"/>
      <c r="AJ5298" s="454"/>
      <c r="AK5298" s="454"/>
      <c r="AL5298" s="454"/>
      <c r="AM5298" s="454"/>
      <c r="AN5298" s="454"/>
      <c r="AO5298" s="454"/>
    </row>
    <row r="5299" spans="1:41" s="162" customFormat="1" ht="16.5" customHeight="1">
      <c r="A5299" s="12" t="s">
        <v>6272</v>
      </c>
      <c r="B5299" s="12"/>
      <c r="C5299" s="110"/>
      <c r="D5299" s="12"/>
      <c r="E5299" s="14" t="s">
        <v>6338</v>
      </c>
      <c r="F5299" s="14" t="s">
        <v>38</v>
      </c>
      <c r="G5299" s="14" t="s">
        <v>6339</v>
      </c>
      <c r="H5299" s="15" t="s">
        <v>67</v>
      </c>
      <c r="I5299" s="15">
        <v>38</v>
      </c>
      <c r="J5299" s="15">
        <v>0</v>
      </c>
      <c r="K5299" s="15">
        <v>0</v>
      </c>
      <c r="L5299" s="16" t="s">
        <v>67</v>
      </c>
      <c r="M5299" s="16" t="s">
        <v>6356</v>
      </c>
      <c r="N5299" s="16" t="s">
        <v>1343</v>
      </c>
      <c r="O5299" s="17">
        <v>3584</v>
      </c>
      <c r="P5299" s="17">
        <v>0</v>
      </c>
      <c r="Q5299" s="17">
        <v>0</v>
      </c>
      <c r="R5299" s="18" t="s">
        <v>33</v>
      </c>
      <c r="S5299" s="19" t="s">
        <v>55</v>
      </c>
      <c r="T5299" s="19">
        <v>110</v>
      </c>
      <c r="U5299" s="19">
        <v>0.50909090909090915</v>
      </c>
      <c r="V5299" s="19">
        <v>0</v>
      </c>
      <c r="W5299" s="20">
        <v>5.6000000000000001E-2</v>
      </c>
      <c r="X5299" s="21">
        <v>7626.7520000000004</v>
      </c>
      <c r="Y5299" s="22" t="s">
        <v>33</v>
      </c>
      <c r="Z5299" s="23" t="s">
        <v>5838</v>
      </c>
      <c r="AA5299" s="23"/>
      <c r="AB5299" s="23"/>
      <c r="AC5299" s="23"/>
      <c r="AD5299" s="25"/>
      <c r="AE5299" s="26"/>
      <c r="AF5299" s="27"/>
      <c r="AG5299" s="454"/>
      <c r="AH5299" s="454"/>
      <c r="AI5299" s="454"/>
      <c r="AJ5299" s="454"/>
      <c r="AK5299" s="454"/>
      <c r="AL5299" s="454"/>
      <c r="AM5299" s="454"/>
      <c r="AN5299" s="454"/>
      <c r="AO5299" s="454"/>
    </row>
    <row r="5300" spans="1:41" s="162" customFormat="1" ht="16.5" customHeight="1">
      <c r="A5300" s="12" t="s">
        <v>6272</v>
      </c>
      <c r="B5300" s="12"/>
      <c r="C5300" s="110"/>
      <c r="D5300" s="12"/>
      <c r="E5300" s="14" t="s">
        <v>6338</v>
      </c>
      <c r="F5300" s="14" t="s">
        <v>38</v>
      </c>
      <c r="G5300" s="14" t="s">
        <v>6339</v>
      </c>
      <c r="H5300" s="15" t="s">
        <v>67</v>
      </c>
      <c r="I5300" s="15">
        <v>24</v>
      </c>
      <c r="J5300" s="15">
        <v>0</v>
      </c>
      <c r="K5300" s="15">
        <v>0</v>
      </c>
      <c r="L5300" s="16" t="s">
        <v>67</v>
      </c>
      <c r="M5300" s="16" t="s">
        <v>6366</v>
      </c>
      <c r="N5300" s="16" t="s">
        <v>2626</v>
      </c>
      <c r="O5300" s="17">
        <v>3584</v>
      </c>
      <c r="P5300" s="17">
        <v>0</v>
      </c>
      <c r="Q5300" s="17">
        <v>0</v>
      </c>
      <c r="R5300" s="18" t="s">
        <v>33</v>
      </c>
      <c r="S5300" s="19" t="s">
        <v>55</v>
      </c>
      <c r="T5300" s="19">
        <v>110</v>
      </c>
      <c r="U5300" s="19">
        <v>0.50909090909090915</v>
      </c>
      <c r="V5300" s="19">
        <v>0</v>
      </c>
      <c r="W5300" s="20">
        <v>5.6000000000000001E-2</v>
      </c>
      <c r="X5300" s="21">
        <v>4816.8960000000006</v>
      </c>
      <c r="Y5300" s="22" t="s">
        <v>33</v>
      </c>
      <c r="Z5300" s="23" t="s">
        <v>5838</v>
      </c>
      <c r="AA5300" s="23"/>
      <c r="AB5300" s="23"/>
      <c r="AC5300" s="23"/>
      <c r="AD5300" s="25"/>
      <c r="AE5300" s="26"/>
      <c r="AF5300" s="27"/>
      <c r="AG5300" s="454"/>
      <c r="AH5300" s="454"/>
      <c r="AI5300" s="454"/>
      <c r="AJ5300" s="454"/>
      <c r="AK5300" s="454"/>
      <c r="AL5300" s="454"/>
      <c r="AM5300" s="454"/>
      <c r="AN5300" s="454"/>
      <c r="AO5300" s="454"/>
    </row>
    <row r="5301" spans="1:41" s="162" customFormat="1" ht="16.5" customHeight="1">
      <c r="A5301" s="12" t="s">
        <v>6272</v>
      </c>
      <c r="B5301" s="12"/>
      <c r="C5301" s="110"/>
      <c r="D5301" s="12"/>
      <c r="E5301" s="14" t="s">
        <v>6452</v>
      </c>
      <c r="F5301" s="14" t="s">
        <v>38</v>
      </c>
      <c r="G5301" s="14" t="s">
        <v>67</v>
      </c>
      <c r="H5301" s="15">
        <v>2019</v>
      </c>
      <c r="I5301" s="15">
        <v>44</v>
      </c>
      <c r="J5301" s="15">
        <v>0</v>
      </c>
      <c r="K5301" s="15">
        <v>0</v>
      </c>
      <c r="L5301" s="16" t="s">
        <v>67</v>
      </c>
      <c r="M5301" s="16" t="s">
        <v>67</v>
      </c>
      <c r="N5301" s="16" t="s">
        <v>70</v>
      </c>
      <c r="O5301" s="17">
        <v>2190</v>
      </c>
      <c r="P5301" s="17">
        <v>0</v>
      </c>
      <c r="Q5301" s="17">
        <v>0</v>
      </c>
      <c r="R5301" s="18" t="s">
        <v>33</v>
      </c>
      <c r="S5301" s="19">
        <v>60</v>
      </c>
      <c r="T5301" s="19">
        <v>220</v>
      </c>
      <c r="U5301" s="19">
        <v>0.45454545454545453</v>
      </c>
      <c r="V5301" s="19">
        <v>0</v>
      </c>
      <c r="W5301" s="20">
        <v>0.1</v>
      </c>
      <c r="X5301" s="21">
        <v>9636</v>
      </c>
      <c r="Y5301" s="22" t="s">
        <v>33</v>
      </c>
      <c r="Z5301" s="23" t="s">
        <v>5838</v>
      </c>
      <c r="AA5301" s="24"/>
      <c r="AB5301" s="14"/>
      <c r="AC5301" s="14"/>
      <c r="AD5301" s="25"/>
      <c r="AE5301" s="26"/>
      <c r="AF5301" s="27"/>
      <c r="AG5301" s="29"/>
      <c r="AH5301" s="29"/>
      <c r="AI5301" s="29"/>
      <c r="AJ5301" s="29"/>
      <c r="AK5301" s="29"/>
      <c r="AL5301" s="29"/>
      <c r="AM5301" s="29"/>
      <c r="AN5301" s="29"/>
      <c r="AO5301" s="29"/>
    </row>
    <row r="5302" spans="1:41" s="162" customFormat="1" ht="16.5" customHeight="1">
      <c r="A5302" s="12" t="s">
        <v>6272</v>
      </c>
      <c r="B5302" s="12"/>
      <c r="C5302" s="110"/>
      <c r="D5302" s="12"/>
      <c r="E5302" s="14" t="s">
        <v>37</v>
      </c>
      <c r="F5302" s="14" t="s">
        <v>36</v>
      </c>
      <c r="G5302" s="14" t="s">
        <v>6371</v>
      </c>
      <c r="H5302" s="15">
        <v>2005</v>
      </c>
      <c r="I5302" s="15">
        <v>15</v>
      </c>
      <c r="J5302" s="15">
        <v>0</v>
      </c>
      <c r="K5302" s="15">
        <v>0</v>
      </c>
      <c r="L5302" s="16" t="s">
        <v>6337</v>
      </c>
      <c r="M5302" s="16" t="s">
        <v>67</v>
      </c>
      <c r="N5302" s="16" t="s">
        <v>75</v>
      </c>
      <c r="O5302" s="17">
        <v>1500</v>
      </c>
      <c r="P5302" s="17">
        <v>0</v>
      </c>
      <c r="Q5302" s="17">
        <v>0</v>
      </c>
      <c r="R5302" s="18" t="s">
        <v>33</v>
      </c>
      <c r="S5302" s="19" t="s">
        <v>55</v>
      </c>
      <c r="T5302" s="19">
        <v>110</v>
      </c>
      <c r="U5302" s="19">
        <v>1.5</v>
      </c>
      <c r="V5302" s="19">
        <v>0</v>
      </c>
      <c r="W5302" s="20">
        <v>0.16500000000000001</v>
      </c>
      <c r="X5302" s="21">
        <v>3712.5</v>
      </c>
      <c r="Y5302" s="22" t="s">
        <v>33</v>
      </c>
      <c r="Z5302" s="23" t="s">
        <v>5838</v>
      </c>
      <c r="AA5302" s="23"/>
      <c r="AB5302" s="23"/>
      <c r="AC5302" s="23"/>
      <c r="AD5302" s="25"/>
      <c r="AE5302" s="26"/>
      <c r="AF5302" s="27"/>
      <c r="AG5302" s="454"/>
      <c r="AH5302" s="454"/>
      <c r="AI5302" s="454"/>
      <c r="AJ5302" s="454"/>
      <c r="AK5302" s="454"/>
      <c r="AL5302" s="454"/>
      <c r="AM5302" s="454"/>
      <c r="AN5302" s="454"/>
      <c r="AO5302" s="454"/>
    </row>
    <row r="5303" spans="1:41" s="162" customFormat="1" ht="16.5" customHeight="1">
      <c r="A5303" s="12" t="s">
        <v>6272</v>
      </c>
      <c r="B5303" s="12"/>
      <c r="C5303" s="110"/>
      <c r="D5303" s="12"/>
      <c r="E5303" s="14" t="s">
        <v>37</v>
      </c>
      <c r="F5303" s="14" t="s">
        <v>36</v>
      </c>
      <c r="G5303" s="14" t="s">
        <v>1040</v>
      </c>
      <c r="H5303" s="15">
        <v>2017</v>
      </c>
      <c r="I5303" s="15">
        <v>2</v>
      </c>
      <c r="J5303" s="15">
        <v>0</v>
      </c>
      <c r="K5303" s="15">
        <v>0</v>
      </c>
      <c r="L5303" s="16" t="s">
        <v>6337</v>
      </c>
      <c r="M5303" s="16" t="s">
        <v>67</v>
      </c>
      <c r="N5303" s="16" t="s">
        <v>75</v>
      </c>
      <c r="O5303" s="17">
        <v>1500</v>
      </c>
      <c r="P5303" s="17">
        <v>0</v>
      </c>
      <c r="Q5303" s="17">
        <v>0</v>
      </c>
      <c r="R5303" s="18" t="s">
        <v>33</v>
      </c>
      <c r="S5303" s="19" t="s">
        <v>55</v>
      </c>
      <c r="T5303" s="19">
        <v>110</v>
      </c>
      <c r="U5303" s="19">
        <v>1.5</v>
      </c>
      <c r="V5303" s="19">
        <v>0</v>
      </c>
      <c r="W5303" s="20">
        <v>0.16500000000000001</v>
      </c>
      <c r="X5303" s="21">
        <v>495</v>
      </c>
      <c r="Y5303" s="22" t="s">
        <v>33</v>
      </c>
      <c r="Z5303" s="23" t="s">
        <v>5838</v>
      </c>
      <c r="AA5303" s="23"/>
      <c r="AB5303" s="23"/>
      <c r="AC5303" s="23"/>
      <c r="AD5303" s="25"/>
      <c r="AE5303" s="26"/>
      <c r="AF5303" s="27"/>
      <c r="AG5303" s="442"/>
      <c r="AH5303" s="442"/>
      <c r="AI5303" s="442"/>
      <c r="AJ5303" s="442"/>
      <c r="AK5303" s="442"/>
      <c r="AL5303" s="442"/>
      <c r="AM5303" s="442"/>
      <c r="AN5303" s="442"/>
      <c r="AO5303" s="442"/>
    </row>
    <row r="5304" spans="1:41" s="162" customFormat="1" ht="16.5" customHeight="1">
      <c r="A5304" s="12" t="s">
        <v>6272</v>
      </c>
      <c r="B5304" s="12"/>
      <c r="C5304" s="110"/>
      <c r="D5304" s="12"/>
      <c r="E5304" s="14" t="s">
        <v>6341</v>
      </c>
      <c r="F5304" s="14" t="s">
        <v>38</v>
      </c>
      <c r="G5304" s="14" t="s">
        <v>6342</v>
      </c>
      <c r="H5304" s="15" t="s">
        <v>67</v>
      </c>
      <c r="I5304" s="15">
        <v>48</v>
      </c>
      <c r="J5304" s="15">
        <v>0</v>
      </c>
      <c r="K5304" s="15">
        <v>0</v>
      </c>
      <c r="L5304" s="16" t="s">
        <v>67</v>
      </c>
      <c r="M5304" s="16" t="s">
        <v>6343</v>
      </c>
      <c r="N5304" s="16" t="s">
        <v>39</v>
      </c>
      <c r="O5304" s="17">
        <v>3584</v>
      </c>
      <c r="P5304" s="17">
        <v>0</v>
      </c>
      <c r="Q5304" s="17">
        <v>0</v>
      </c>
      <c r="R5304" s="18" t="s">
        <v>33</v>
      </c>
      <c r="S5304" s="19" t="s">
        <v>55</v>
      </c>
      <c r="T5304" s="19">
        <v>110</v>
      </c>
      <c r="U5304" s="19">
        <v>0.72727272727272729</v>
      </c>
      <c r="V5304" s="19">
        <v>0</v>
      </c>
      <c r="W5304" s="20">
        <v>0.08</v>
      </c>
      <c r="X5304" s="21">
        <v>13762.560000000001</v>
      </c>
      <c r="Y5304" s="22" t="s">
        <v>33</v>
      </c>
      <c r="Z5304" s="23" t="s">
        <v>5838</v>
      </c>
      <c r="AA5304" s="23"/>
      <c r="AB5304" s="23"/>
      <c r="AC5304" s="23"/>
      <c r="AD5304" s="25"/>
      <c r="AE5304" s="26"/>
      <c r="AF5304" s="27"/>
      <c r="AG5304" s="454"/>
      <c r="AH5304" s="454"/>
      <c r="AI5304" s="454"/>
      <c r="AJ5304" s="454"/>
      <c r="AK5304" s="454"/>
      <c r="AL5304" s="454"/>
      <c r="AM5304" s="454"/>
      <c r="AN5304" s="454"/>
      <c r="AO5304" s="454"/>
    </row>
    <row r="5305" spans="1:41" s="162" customFormat="1" ht="16.5" customHeight="1">
      <c r="A5305" s="12" t="s">
        <v>6272</v>
      </c>
      <c r="B5305" s="12"/>
      <c r="C5305" s="110"/>
      <c r="D5305" s="12"/>
      <c r="E5305" s="14" t="s">
        <v>6341</v>
      </c>
      <c r="F5305" s="14" t="s">
        <v>38</v>
      </c>
      <c r="G5305" s="14" t="s">
        <v>6342</v>
      </c>
      <c r="H5305" s="15" t="s">
        <v>67</v>
      </c>
      <c r="I5305" s="15">
        <v>16</v>
      </c>
      <c r="J5305" s="15">
        <v>0</v>
      </c>
      <c r="K5305" s="15">
        <v>0</v>
      </c>
      <c r="L5305" s="16" t="s">
        <v>67</v>
      </c>
      <c r="M5305" s="16" t="s">
        <v>6369</v>
      </c>
      <c r="N5305" s="16" t="s">
        <v>305</v>
      </c>
      <c r="O5305" s="17">
        <v>3584</v>
      </c>
      <c r="P5305" s="17">
        <v>0</v>
      </c>
      <c r="Q5305" s="17">
        <v>0</v>
      </c>
      <c r="R5305" s="18" t="s">
        <v>33</v>
      </c>
      <c r="S5305" s="19" t="s">
        <v>55</v>
      </c>
      <c r="T5305" s="19">
        <v>110</v>
      </c>
      <c r="U5305" s="19">
        <v>0.72727272727272729</v>
      </c>
      <c r="V5305" s="19">
        <v>0</v>
      </c>
      <c r="W5305" s="20">
        <v>0.08</v>
      </c>
      <c r="X5305" s="21">
        <v>4587.5200000000004</v>
      </c>
      <c r="Y5305" s="22" t="s">
        <v>33</v>
      </c>
      <c r="Z5305" s="23" t="s">
        <v>5838</v>
      </c>
      <c r="AA5305" s="23"/>
      <c r="AB5305" s="23"/>
      <c r="AC5305" s="23"/>
      <c r="AD5305" s="25"/>
      <c r="AE5305" s="26"/>
      <c r="AF5305" s="27"/>
      <c r="AG5305" s="454"/>
      <c r="AH5305" s="454"/>
      <c r="AI5305" s="454"/>
      <c r="AJ5305" s="454"/>
      <c r="AK5305" s="454"/>
      <c r="AL5305" s="454"/>
      <c r="AM5305" s="454"/>
      <c r="AN5305" s="454"/>
      <c r="AO5305" s="454"/>
    </row>
    <row r="5306" spans="1:41" s="162" customFormat="1" ht="16.5" customHeight="1">
      <c r="A5306" s="12" t="s">
        <v>6272</v>
      </c>
      <c r="B5306" s="12"/>
      <c r="C5306" s="110"/>
      <c r="D5306" s="12"/>
      <c r="E5306" s="14" t="s">
        <v>107</v>
      </c>
      <c r="F5306" s="14" t="s">
        <v>64</v>
      </c>
      <c r="G5306" s="14" t="s">
        <v>6412</v>
      </c>
      <c r="H5306" s="15">
        <v>2010</v>
      </c>
      <c r="I5306" s="15">
        <v>1</v>
      </c>
      <c r="J5306" s="15">
        <v>0</v>
      </c>
      <c r="K5306" s="15">
        <v>0</v>
      </c>
      <c r="L5306" s="16" t="s">
        <v>6402</v>
      </c>
      <c r="M5306" s="16" t="s">
        <v>67</v>
      </c>
      <c r="N5306" s="16" t="s">
        <v>75</v>
      </c>
      <c r="O5306" s="17">
        <v>480</v>
      </c>
      <c r="P5306" s="17">
        <v>8280</v>
      </c>
      <c r="Q5306" s="17">
        <v>5</v>
      </c>
      <c r="R5306" s="18" t="s">
        <v>33</v>
      </c>
      <c r="S5306" s="19" t="s">
        <v>55</v>
      </c>
      <c r="T5306" s="19">
        <v>110</v>
      </c>
      <c r="U5306" s="19">
        <v>3</v>
      </c>
      <c r="V5306" s="19">
        <v>0</v>
      </c>
      <c r="W5306" s="20">
        <v>0.33</v>
      </c>
      <c r="X5306" s="21">
        <v>295.02</v>
      </c>
      <c r="Y5306" s="22" t="s">
        <v>33</v>
      </c>
      <c r="Z5306" s="23" t="s">
        <v>5838</v>
      </c>
      <c r="AA5306" s="23"/>
      <c r="AB5306" s="23"/>
      <c r="AC5306" s="23"/>
      <c r="AD5306" s="25"/>
      <c r="AE5306" s="26"/>
      <c r="AF5306" s="27"/>
      <c r="AG5306" s="29"/>
      <c r="AH5306" s="29"/>
      <c r="AI5306" s="29"/>
      <c r="AJ5306" s="29"/>
      <c r="AK5306" s="29"/>
      <c r="AL5306" s="29"/>
      <c r="AM5306" s="29"/>
      <c r="AN5306" s="29"/>
      <c r="AO5306" s="29"/>
    </row>
    <row r="5307" spans="1:41" s="162" customFormat="1" ht="16.5" customHeight="1">
      <c r="A5307" s="12" t="s">
        <v>6272</v>
      </c>
      <c r="B5307" s="12"/>
      <c r="C5307" s="110"/>
      <c r="D5307" s="12"/>
      <c r="E5307" s="14" t="s">
        <v>86</v>
      </c>
      <c r="F5307" s="14" t="s">
        <v>155</v>
      </c>
      <c r="G5307" s="14" t="s">
        <v>767</v>
      </c>
      <c r="H5307" s="15">
        <v>2017</v>
      </c>
      <c r="I5307" s="15">
        <v>1</v>
      </c>
      <c r="J5307" s="15">
        <v>0</v>
      </c>
      <c r="K5307" s="15">
        <v>0</v>
      </c>
      <c r="L5307" s="16" t="s">
        <v>6402</v>
      </c>
      <c r="M5307" s="16" t="s">
        <v>67</v>
      </c>
      <c r="N5307" s="16" t="s">
        <v>75</v>
      </c>
      <c r="O5307" s="17">
        <v>200</v>
      </c>
      <c r="P5307" s="17">
        <v>0</v>
      </c>
      <c r="Q5307" s="17">
        <v>0</v>
      </c>
      <c r="R5307" s="18" t="s">
        <v>33</v>
      </c>
      <c r="S5307" s="19" t="s">
        <v>55</v>
      </c>
      <c r="T5307" s="244">
        <v>110</v>
      </c>
      <c r="U5307" s="19">
        <v>13.6</v>
      </c>
      <c r="V5307" s="19">
        <v>0</v>
      </c>
      <c r="W5307" s="20">
        <v>1.5</v>
      </c>
      <c r="X5307" s="21">
        <v>300</v>
      </c>
      <c r="Y5307" s="22" t="s">
        <v>33</v>
      </c>
      <c r="Z5307" s="23" t="s">
        <v>5838</v>
      </c>
      <c r="AA5307" s="23"/>
      <c r="AB5307" s="23"/>
      <c r="AC5307" s="23"/>
      <c r="AD5307" s="25"/>
      <c r="AE5307" s="26"/>
      <c r="AF5307" s="27"/>
      <c r="AG5307" s="29"/>
      <c r="AH5307" s="29"/>
      <c r="AI5307" s="29"/>
      <c r="AJ5307" s="29"/>
      <c r="AK5307" s="29"/>
      <c r="AL5307" s="29"/>
      <c r="AM5307" s="29"/>
      <c r="AN5307" s="29"/>
      <c r="AO5307" s="29"/>
    </row>
    <row r="5308" spans="1:41" s="162" customFormat="1" ht="16.5" customHeight="1">
      <c r="A5308" s="12" t="s">
        <v>6272</v>
      </c>
      <c r="B5308" s="12"/>
      <c r="C5308" s="110"/>
      <c r="D5308" s="12"/>
      <c r="E5308" s="35" t="s">
        <v>6431</v>
      </c>
      <c r="F5308" s="14" t="s">
        <v>64</v>
      </c>
      <c r="G5308" s="14" t="s">
        <v>6432</v>
      </c>
      <c r="H5308" s="15">
        <v>1990</v>
      </c>
      <c r="I5308" s="15">
        <v>1</v>
      </c>
      <c r="J5308" s="15">
        <v>0</v>
      </c>
      <c r="K5308" s="15">
        <v>0</v>
      </c>
      <c r="L5308" s="16" t="s">
        <v>67</v>
      </c>
      <c r="M5308" s="16" t="s">
        <v>67</v>
      </c>
      <c r="N5308" s="16" t="s">
        <v>2626</v>
      </c>
      <c r="O5308" s="17" t="s">
        <v>67</v>
      </c>
      <c r="P5308" s="17" t="s">
        <v>67</v>
      </c>
      <c r="Q5308" s="17" t="s">
        <v>67</v>
      </c>
      <c r="R5308" s="17" t="s">
        <v>6419</v>
      </c>
      <c r="S5308" s="19" t="s">
        <v>67</v>
      </c>
      <c r="T5308" s="19" t="s">
        <v>67</v>
      </c>
      <c r="U5308" s="19" t="s">
        <v>67</v>
      </c>
      <c r="V5308" s="19" t="s">
        <v>67</v>
      </c>
      <c r="W5308" s="20" t="s">
        <v>68</v>
      </c>
      <c r="X5308" s="21"/>
      <c r="Y5308" s="22"/>
      <c r="Z5308" s="23" t="s">
        <v>6418</v>
      </c>
      <c r="AA5308" s="23">
        <v>40</v>
      </c>
      <c r="AB5308" s="23" t="s">
        <v>39</v>
      </c>
      <c r="AC5308" s="23" t="s">
        <v>6419</v>
      </c>
      <c r="AD5308" s="453"/>
      <c r="AE5308" s="26"/>
      <c r="AF5308" s="27"/>
      <c r="AG5308" s="29"/>
      <c r="AH5308" s="29"/>
      <c r="AI5308" s="29"/>
      <c r="AJ5308" s="29"/>
      <c r="AK5308" s="29"/>
      <c r="AL5308" s="29"/>
      <c r="AM5308" s="29"/>
      <c r="AN5308" s="29"/>
      <c r="AO5308" s="29"/>
    </row>
    <row r="5309" spans="1:41" s="162" customFormat="1" ht="16.5" customHeight="1">
      <c r="A5309" s="12" t="s">
        <v>6272</v>
      </c>
      <c r="B5309" s="12"/>
      <c r="C5309" s="110"/>
      <c r="D5309" s="12"/>
      <c r="E5309" s="35" t="s">
        <v>6430</v>
      </c>
      <c r="F5309" s="14" t="s">
        <v>63</v>
      </c>
      <c r="G5309" s="14" t="s">
        <v>67</v>
      </c>
      <c r="H5309" s="15">
        <v>1987.12</v>
      </c>
      <c r="I5309" s="15">
        <v>1</v>
      </c>
      <c r="J5309" s="15">
        <v>0</v>
      </c>
      <c r="K5309" s="15">
        <v>0</v>
      </c>
      <c r="L5309" s="16" t="s">
        <v>67</v>
      </c>
      <c r="M5309" s="16" t="s">
        <v>67</v>
      </c>
      <c r="N5309" s="16" t="s">
        <v>305</v>
      </c>
      <c r="O5309" s="17" t="s">
        <v>67</v>
      </c>
      <c r="P5309" s="17" t="s">
        <v>67</v>
      </c>
      <c r="Q5309" s="17" t="s">
        <v>67</v>
      </c>
      <c r="R5309" s="17" t="s">
        <v>6419</v>
      </c>
      <c r="S5309" s="19" t="s">
        <v>67</v>
      </c>
      <c r="T5309" s="19" t="s">
        <v>67</v>
      </c>
      <c r="U5309" s="19" t="s">
        <v>67</v>
      </c>
      <c r="V5309" s="19" t="s">
        <v>67</v>
      </c>
      <c r="W5309" s="20" t="s">
        <v>68</v>
      </c>
      <c r="X5309" s="21"/>
      <c r="Y5309" s="22"/>
      <c r="Z5309" s="23" t="s">
        <v>6418</v>
      </c>
      <c r="AA5309" s="23">
        <v>45</v>
      </c>
      <c r="AB5309" s="23" t="s">
        <v>39</v>
      </c>
      <c r="AC5309" s="23" t="s">
        <v>6419</v>
      </c>
      <c r="AD5309" s="453"/>
      <c r="AE5309" s="26"/>
      <c r="AF5309" s="27"/>
    </row>
    <row r="5310" spans="1:41" s="162" customFormat="1" ht="16.5" customHeight="1">
      <c r="A5310" s="12" t="s">
        <v>6272</v>
      </c>
      <c r="B5310" s="12"/>
      <c r="C5310" s="110"/>
      <c r="D5310" s="12"/>
      <c r="E5310" s="35" t="s">
        <v>6442</v>
      </c>
      <c r="F5310" s="14" t="s">
        <v>9336</v>
      </c>
      <c r="G5310" s="14" t="s">
        <v>9262</v>
      </c>
      <c r="H5310" s="15" t="s">
        <v>67</v>
      </c>
      <c r="I5310" s="15">
        <v>1</v>
      </c>
      <c r="J5310" s="15">
        <v>0</v>
      </c>
      <c r="K5310" s="15">
        <v>0</v>
      </c>
      <c r="L5310" s="16" t="s">
        <v>67</v>
      </c>
      <c r="M5310" s="16" t="s">
        <v>67</v>
      </c>
      <c r="N5310" s="16" t="s">
        <v>67</v>
      </c>
      <c r="O5310" s="17" t="s">
        <v>67</v>
      </c>
      <c r="P5310" s="17" t="s">
        <v>67</v>
      </c>
      <c r="Q5310" s="17" t="s">
        <v>67</v>
      </c>
      <c r="R5310" s="18" t="s">
        <v>65</v>
      </c>
      <c r="S5310" s="19" t="s">
        <v>67</v>
      </c>
      <c r="T5310" s="19" t="s">
        <v>67</v>
      </c>
      <c r="U5310" s="19" t="s">
        <v>67</v>
      </c>
      <c r="V5310" s="19" t="s">
        <v>67</v>
      </c>
      <c r="W5310" s="20" t="s">
        <v>68</v>
      </c>
      <c r="X5310" s="21"/>
      <c r="Y5310" s="22"/>
      <c r="Z5310" s="14" t="s">
        <v>6418</v>
      </c>
      <c r="AA5310" s="24">
        <v>57</v>
      </c>
      <c r="AB5310" s="23" t="s">
        <v>39</v>
      </c>
      <c r="AC5310" s="14" t="s">
        <v>65</v>
      </c>
      <c r="AD5310" s="453"/>
      <c r="AE5310" s="26"/>
      <c r="AF5310" s="27"/>
      <c r="AG5310" s="29"/>
      <c r="AH5310" s="29"/>
      <c r="AI5310" s="29"/>
      <c r="AJ5310" s="29"/>
      <c r="AK5310" s="29"/>
      <c r="AL5310" s="29"/>
      <c r="AM5310" s="29"/>
      <c r="AN5310" s="29"/>
      <c r="AO5310" s="29"/>
    </row>
    <row r="5311" spans="1:41" s="162" customFormat="1" ht="16.5" customHeight="1">
      <c r="A5311" s="12" t="s">
        <v>6272</v>
      </c>
      <c r="B5311" s="12"/>
      <c r="C5311" s="110"/>
      <c r="D5311" s="12"/>
      <c r="E5311" s="35" t="s">
        <v>6436</v>
      </c>
      <c r="F5311" s="14" t="s">
        <v>67</v>
      </c>
      <c r="G5311" s="14" t="s">
        <v>67</v>
      </c>
      <c r="H5311" s="15" t="s">
        <v>67</v>
      </c>
      <c r="I5311" s="15">
        <v>1</v>
      </c>
      <c r="J5311" s="15">
        <v>0</v>
      </c>
      <c r="K5311" s="15">
        <v>0</v>
      </c>
      <c r="L5311" s="16" t="s">
        <v>67</v>
      </c>
      <c r="M5311" s="16" t="s">
        <v>67</v>
      </c>
      <c r="N5311" s="16" t="s">
        <v>44</v>
      </c>
      <c r="O5311" s="17" t="s">
        <v>67</v>
      </c>
      <c r="P5311" s="17" t="s">
        <v>67</v>
      </c>
      <c r="Q5311" s="17" t="s">
        <v>67</v>
      </c>
      <c r="R5311" s="18" t="s">
        <v>6419</v>
      </c>
      <c r="S5311" s="19" t="s">
        <v>67</v>
      </c>
      <c r="T5311" s="19" t="s">
        <v>67</v>
      </c>
      <c r="U5311" s="19" t="s">
        <v>67</v>
      </c>
      <c r="V5311" s="19" t="s">
        <v>67</v>
      </c>
      <c r="W5311" s="20" t="s">
        <v>68</v>
      </c>
      <c r="X5311" s="21"/>
      <c r="Y5311" s="22"/>
      <c r="Z5311" s="23" t="s">
        <v>6418</v>
      </c>
      <c r="AA5311" s="23">
        <v>90</v>
      </c>
      <c r="AB5311" s="23" t="s">
        <v>39</v>
      </c>
      <c r="AC5311" s="23" t="s">
        <v>6419</v>
      </c>
      <c r="AD5311" s="453"/>
      <c r="AE5311" s="26"/>
      <c r="AF5311" s="27"/>
      <c r="AG5311" s="29"/>
      <c r="AH5311" s="29"/>
      <c r="AI5311" s="29"/>
      <c r="AJ5311" s="29"/>
      <c r="AK5311" s="29"/>
      <c r="AL5311" s="29"/>
      <c r="AM5311" s="29"/>
      <c r="AN5311" s="29"/>
      <c r="AO5311" s="29"/>
    </row>
    <row r="5312" spans="1:41" s="162" customFormat="1" ht="16.5" customHeight="1">
      <c r="A5312" s="12" t="s">
        <v>6272</v>
      </c>
      <c r="B5312" s="12"/>
      <c r="C5312" s="110"/>
      <c r="D5312" s="12"/>
      <c r="E5312" s="14" t="s">
        <v>35</v>
      </c>
      <c r="F5312" s="14" t="s">
        <v>36</v>
      </c>
      <c r="G5312" s="14" t="s">
        <v>3028</v>
      </c>
      <c r="H5312" s="15">
        <v>2005</v>
      </c>
      <c r="I5312" s="15">
        <v>15</v>
      </c>
      <c r="J5312" s="15">
        <v>0</v>
      </c>
      <c r="K5312" s="15">
        <v>0</v>
      </c>
      <c r="L5312" s="16" t="s">
        <v>6337</v>
      </c>
      <c r="M5312" s="16" t="s">
        <v>67</v>
      </c>
      <c r="N5312" s="16" t="s">
        <v>75</v>
      </c>
      <c r="O5312" s="17">
        <v>1500</v>
      </c>
      <c r="P5312" s="17">
        <v>0</v>
      </c>
      <c r="Q5312" s="17">
        <v>0</v>
      </c>
      <c r="R5312" s="18" t="s">
        <v>33</v>
      </c>
      <c r="S5312" s="19" t="s">
        <v>55</v>
      </c>
      <c r="T5312" s="19">
        <v>110</v>
      </c>
      <c r="U5312" s="19">
        <v>6</v>
      </c>
      <c r="V5312" s="19">
        <v>0</v>
      </c>
      <c r="W5312" s="20">
        <v>0.66</v>
      </c>
      <c r="X5312" s="21">
        <v>14850</v>
      </c>
      <c r="Y5312" s="22" t="s">
        <v>33</v>
      </c>
      <c r="Z5312" s="23" t="s">
        <v>5838</v>
      </c>
      <c r="AA5312" s="23"/>
      <c r="AB5312" s="23"/>
      <c r="AC5312" s="23"/>
      <c r="AD5312" s="25"/>
      <c r="AE5312" s="26"/>
      <c r="AF5312" s="27"/>
      <c r="AG5312" s="454"/>
      <c r="AH5312" s="454"/>
      <c r="AI5312" s="454"/>
      <c r="AJ5312" s="454"/>
      <c r="AK5312" s="454"/>
      <c r="AL5312" s="454"/>
      <c r="AM5312" s="454"/>
      <c r="AN5312" s="454"/>
      <c r="AO5312" s="454"/>
    </row>
    <row r="5313" spans="1:41" s="162" customFormat="1" ht="16.5" customHeight="1">
      <c r="A5313" s="12" t="s">
        <v>6272</v>
      </c>
      <c r="B5313" s="12"/>
      <c r="C5313" s="110"/>
      <c r="D5313" s="12"/>
      <c r="E5313" s="14" t="s">
        <v>35</v>
      </c>
      <c r="F5313" s="14" t="s">
        <v>36</v>
      </c>
      <c r="G5313" s="14" t="s">
        <v>3028</v>
      </c>
      <c r="H5313" s="15">
        <v>2017</v>
      </c>
      <c r="I5313" s="15">
        <v>2</v>
      </c>
      <c r="J5313" s="15">
        <v>0</v>
      </c>
      <c r="K5313" s="15">
        <v>0</v>
      </c>
      <c r="L5313" s="16" t="s">
        <v>6337</v>
      </c>
      <c r="M5313" s="16" t="s">
        <v>67</v>
      </c>
      <c r="N5313" s="16" t="s">
        <v>75</v>
      </c>
      <c r="O5313" s="17">
        <v>1500</v>
      </c>
      <c r="P5313" s="17">
        <v>0</v>
      </c>
      <c r="Q5313" s="17">
        <v>0</v>
      </c>
      <c r="R5313" s="18" t="s">
        <v>33</v>
      </c>
      <c r="S5313" s="19" t="s">
        <v>55</v>
      </c>
      <c r="T5313" s="19">
        <v>110</v>
      </c>
      <c r="U5313" s="19">
        <v>6</v>
      </c>
      <c r="V5313" s="19">
        <v>0</v>
      </c>
      <c r="W5313" s="20">
        <v>0.66</v>
      </c>
      <c r="X5313" s="21">
        <v>1980</v>
      </c>
      <c r="Y5313" s="22" t="s">
        <v>33</v>
      </c>
      <c r="Z5313" s="23" t="s">
        <v>5838</v>
      </c>
      <c r="AA5313" s="23"/>
      <c r="AB5313" s="23"/>
      <c r="AC5313" s="23"/>
      <c r="AD5313" s="25"/>
      <c r="AE5313" s="26"/>
      <c r="AF5313" s="27"/>
      <c r="AG5313" s="454"/>
      <c r="AH5313" s="454"/>
      <c r="AI5313" s="454"/>
      <c r="AJ5313" s="454"/>
      <c r="AK5313" s="454"/>
      <c r="AL5313" s="454"/>
      <c r="AM5313" s="454"/>
      <c r="AN5313" s="454"/>
      <c r="AO5313" s="454"/>
    </row>
    <row r="5314" spans="1:41" s="162" customFormat="1" ht="16.5" customHeight="1">
      <c r="A5314" s="12" t="s">
        <v>6272</v>
      </c>
      <c r="B5314" s="12"/>
      <c r="C5314" s="110"/>
      <c r="D5314" s="12"/>
      <c r="E5314" s="35" t="s">
        <v>6427</v>
      </c>
      <c r="F5314" s="14" t="s">
        <v>63</v>
      </c>
      <c r="G5314" s="14" t="s">
        <v>67</v>
      </c>
      <c r="H5314" s="15">
        <v>1995.08</v>
      </c>
      <c r="I5314" s="15">
        <v>1</v>
      </c>
      <c r="J5314" s="15">
        <v>0</v>
      </c>
      <c r="K5314" s="15">
        <v>0</v>
      </c>
      <c r="L5314" s="16" t="s">
        <v>67</v>
      </c>
      <c r="M5314" s="16" t="s">
        <v>67</v>
      </c>
      <c r="N5314" s="16" t="s">
        <v>3400</v>
      </c>
      <c r="O5314" s="17" t="s">
        <v>67</v>
      </c>
      <c r="P5314" s="17" t="s">
        <v>67</v>
      </c>
      <c r="Q5314" s="17" t="s">
        <v>67</v>
      </c>
      <c r="R5314" s="17" t="s">
        <v>6419</v>
      </c>
      <c r="S5314" s="19" t="s">
        <v>67</v>
      </c>
      <c r="T5314" s="19" t="s">
        <v>67</v>
      </c>
      <c r="U5314" s="19" t="s">
        <v>67</v>
      </c>
      <c r="V5314" s="19" t="s">
        <v>67</v>
      </c>
      <c r="W5314" s="20" t="s">
        <v>68</v>
      </c>
      <c r="X5314" s="21"/>
      <c r="Y5314" s="22"/>
      <c r="Z5314" s="23" t="s">
        <v>6418</v>
      </c>
      <c r="AA5314" s="23">
        <v>120</v>
      </c>
      <c r="AB5314" s="23" t="s">
        <v>39</v>
      </c>
      <c r="AC5314" s="23" t="s">
        <v>6419</v>
      </c>
      <c r="AD5314" s="453"/>
      <c r="AE5314" s="26"/>
      <c r="AF5314" s="27"/>
    </row>
    <row r="5315" spans="1:41" s="162" customFormat="1" ht="16.5" customHeight="1">
      <c r="A5315" s="12" t="s">
        <v>6272</v>
      </c>
      <c r="B5315" s="12"/>
      <c r="C5315" s="110"/>
      <c r="D5315" s="12"/>
      <c r="E5315" s="14" t="s">
        <v>66</v>
      </c>
      <c r="F5315" s="14" t="s">
        <v>34</v>
      </c>
      <c r="G5315" s="14" t="s">
        <v>6448</v>
      </c>
      <c r="H5315" s="15">
        <v>2020</v>
      </c>
      <c r="I5315" s="15">
        <v>16</v>
      </c>
      <c r="J5315" s="15">
        <v>0</v>
      </c>
      <c r="K5315" s="15">
        <v>0</v>
      </c>
      <c r="L5315" s="16" t="s">
        <v>67</v>
      </c>
      <c r="M5315" s="16" t="s">
        <v>6480</v>
      </c>
      <c r="N5315" s="16" t="s">
        <v>70</v>
      </c>
      <c r="O5315" s="17">
        <v>1440</v>
      </c>
      <c r="P5315" s="17">
        <v>0</v>
      </c>
      <c r="Q5315" s="17">
        <v>0</v>
      </c>
      <c r="R5315" s="18" t="s">
        <v>33</v>
      </c>
      <c r="S5315" s="19">
        <v>60</v>
      </c>
      <c r="T5315" s="19">
        <v>220</v>
      </c>
      <c r="U5315" s="19">
        <v>7.4</v>
      </c>
      <c r="V5315" s="19">
        <v>0</v>
      </c>
      <c r="W5315" s="20">
        <v>1.3360000000000001</v>
      </c>
      <c r="X5315" s="21">
        <v>30781.440000000002</v>
      </c>
      <c r="Y5315" s="22" t="s">
        <v>33</v>
      </c>
      <c r="Z5315" s="23" t="s">
        <v>5838</v>
      </c>
      <c r="AA5315" s="24"/>
      <c r="AB5315" s="14"/>
      <c r="AC5315" s="14"/>
      <c r="AD5315" s="25"/>
      <c r="AE5315" s="26"/>
      <c r="AF5315" s="27"/>
    </row>
    <row r="5316" spans="1:41" s="162" customFormat="1" ht="16.5" customHeight="1">
      <c r="A5316" s="12" t="s">
        <v>6272</v>
      </c>
      <c r="B5316" s="12"/>
      <c r="C5316" s="110"/>
      <c r="D5316" s="12"/>
      <c r="E5316" s="35" t="s">
        <v>6434</v>
      </c>
      <c r="F5316" s="14" t="s">
        <v>63</v>
      </c>
      <c r="G5316" s="14" t="s">
        <v>6435</v>
      </c>
      <c r="H5316" s="15">
        <v>2005.06</v>
      </c>
      <c r="I5316" s="15">
        <v>1</v>
      </c>
      <c r="J5316" s="15">
        <v>0</v>
      </c>
      <c r="K5316" s="15">
        <v>0</v>
      </c>
      <c r="L5316" s="16" t="s">
        <v>67</v>
      </c>
      <c r="M5316" s="16" t="s">
        <v>67</v>
      </c>
      <c r="N5316" s="16" t="s">
        <v>41</v>
      </c>
      <c r="O5316" s="17" t="s">
        <v>67</v>
      </c>
      <c r="P5316" s="17" t="s">
        <v>67</v>
      </c>
      <c r="Q5316" s="17" t="s">
        <v>67</v>
      </c>
      <c r="R5316" s="18" t="s">
        <v>6419</v>
      </c>
      <c r="S5316" s="19" t="s">
        <v>67</v>
      </c>
      <c r="T5316" s="19" t="s">
        <v>67</v>
      </c>
      <c r="U5316" s="19" t="s">
        <v>67</v>
      </c>
      <c r="V5316" s="19" t="s">
        <v>67</v>
      </c>
      <c r="W5316" s="20" t="s">
        <v>68</v>
      </c>
      <c r="X5316" s="21"/>
      <c r="Y5316" s="22"/>
      <c r="Z5316" s="23" t="s">
        <v>6418</v>
      </c>
      <c r="AA5316" s="23">
        <v>200</v>
      </c>
      <c r="AB5316" s="23" t="s">
        <v>39</v>
      </c>
      <c r="AC5316" s="23" t="s">
        <v>6419</v>
      </c>
      <c r="AD5316" s="453"/>
      <c r="AE5316" s="26"/>
      <c r="AF5316" s="27"/>
      <c r="AG5316" s="29"/>
      <c r="AH5316" s="29"/>
      <c r="AI5316" s="29"/>
      <c r="AJ5316" s="29"/>
      <c r="AK5316" s="29"/>
      <c r="AL5316" s="29"/>
      <c r="AM5316" s="29"/>
      <c r="AN5316" s="29"/>
      <c r="AO5316" s="29"/>
    </row>
    <row r="5317" spans="1:41" s="162" customFormat="1" ht="16.5" customHeight="1">
      <c r="A5317" s="12" t="s">
        <v>6272</v>
      </c>
      <c r="B5317" s="12"/>
      <c r="C5317" s="110"/>
      <c r="D5317" s="12"/>
      <c r="E5317" s="14" t="s">
        <v>298</v>
      </c>
      <c r="F5317" s="14" t="s">
        <v>6294</v>
      </c>
      <c r="G5317" s="14" t="s">
        <v>5510</v>
      </c>
      <c r="H5317" s="15">
        <v>2020</v>
      </c>
      <c r="I5317" s="15">
        <v>12</v>
      </c>
      <c r="J5317" s="15">
        <v>0</v>
      </c>
      <c r="K5317" s="15">
        <v>0</v>
      </c>
      <c r="L5317" s="16" t="s">
        <v>67</v>
      </c>
      <c r="M5317" s="16" t="s">
        <v>6462</v>
      </c>
      <c r="N5317" s="16" t="s">
        <v>70</v>
      </c>
      <c r="O5317" s="17">
        <v>1460</v>
      </c>
      <c r="P5317" s="17">
        <v>0</v>
      </c>
      <c r="Q5317" s="17">
        <v>0</v>
      </c>
      <c r="R5317" s="18" t="s">
        <v>33</v>
      </c>
      <c r="S5317" s="19">
        <v>60</v>
      </c>
      <c r="T5317" s="19">
        <v>110</v>
      </c>
      <c r="U5317" s="19">
        <v>13.6</v>
      </c>
      <c r="V5317" s="19">
        <v>0</v>
      </c>
      <c r="W5317" s="20">
        <v>1.5</v>
      </c>
      <c r="X5317" s="21">
        <v>26280</v>
      </c>
      <c r="Y5317" s="22" t="s">
        <v>33</v>
      </c>
      <c r="Z5317" s="23" t="s">
        <v>5838</v>
      </c>
      <c r="AA5317" s="24"/>
      <c r="AB5317" s="14"/>
      <c r="AC5317" s="14"/>
      <c r="AD5317" s="25"/>
      <c r="AE5317" s="26"/>
      <c r="AF5317" s="27"/>
      <c r="AG5317" s="29"/>
      <c r="AH5317" s="29"/>
      <c r="AI5317" s="29"/>
      <c r="AJ5317" s="29"/>
      <c r="AK5317" s="29"/>
      <c r="AL5317" s="29"/>
      <c r="AM5317" s="29"/>
      <c r="AN5317" s="29"/>
      <c r="AO5317" s="29"/>
    </row>
    <row r="5318" spans="1:41" s="162" customFormat="1" ht="16.5" customHeight="1">
      <c r="A5318" s="12" t="s">
        <v>6272</v>
      </c>
      <c r="B5318" s="12"/>
      <c r="C5318" s="110"/>
      <c r="D5318" s="12"/>
      <c r="E5318" s="14" t="s">
        <v>6463</v>
      </c>
      <c r="F5318" s="14" t="s">
        <v>6464</v>
      </c>
      <c r="G5318" s="14" t="s">
        <v>6465</v>
      </c>
      <c r="H5318" s="15">
        <v>2020</v>
      </c>
      <c r="I5318" s="15">
        <v>4</v>
      </c>
      <c r="J5318" s="15">
        <v>0</v>
      </c>
      <c r="K5318" s="15">
        <v>0</v>
      </c>
      <c r="L5318" s="16" t="s">
        <v>67</v>
      </c>
      <c r="M5318" s="16" t="s">
        <v>6457</v>
      </c>
      <c r="N5318" s="16" t="s">
        <v>70</v>
      </c>
      <c r="O5318" s="17">
        <v>1500</v>
      </c>
      <c r="P5318" s="17">
        <v>0</v>
      </c>
      <c r="Q5318" s="17">
        <v>0</v>
      </c>
      <c r="R5318" s="18" t="s">
        <v>33</v>
      </c>
      <c r="S5318" s="19">
        <v>60</v>
      </c>
      <c r="T5318" s="19">
        <v>380</v>
      </c>
      <c r="U5318" s="19">
        <v>2.2999999999999998</v>
      </c>
      <c r="V5318" s="19">
        <v>0</v>
      </c>
      <c r="W5318" s="20">
        <v>1.5</v>
      </c>
      <c r="X5318" s="21">
        <v>9000</v>
      </c>
      <c r="Y5318" s="22" t="s">
        <v>33</v>
      </c>
      <c r="Z5318" s="23" t="s">
        <v>5838</v>
      </c>
      <c r="AA5318" s="24"/>
      <c r="AB5318" s="14"/>
      <c r="AC5318" s="14"/>
      <c r="AD5318" s="25"/>
      <c r="AE5318" s="26"/>
      <c r="AF5318" s="27"/>
      <c r="AG5318" s="29"/>
      <c r="AH5318" s="29"/>
      <c r="AI5318" s="29"/>
      <c r="AJ5318" s="29"/>
      <c r="AK5318" s="29"/>
      <c r="AL5318" s="29"/>
      <c r="AM5318" s="29"/>
      <c r="AN5318" s="29"/>
      <c r="AO5318" s="29"/>
    </row>
    <row r="5319" spans="1:41" s="162" customFormat="1" ht="16.5" customHeight="1">
      <c r="A5319" s="12" t="s">
        <v>6272</v>
      </c>
      <c r="B5319" s="12"/>
      <c r="C5319" s="110"/>
      <c r="D5319" s="12"/>
      <c r="E5319" s="35" t="s">
        <v>6437</v>
      </c>
      <c r="F5319" s="14" t="s">
        <v>6438</v>
      </c>
      <c r="G5319" s="14" t="s">
        <v>6439</v>
      </c>
      <c r="H5319" s="15">
        <v>2007.12</v>
      </c>
      <c r="I5319" s="15">
        <v>1</v>
      </c>
      <c r="J5319" s="15">
        <v>0</v>
      </c>
      <c r="K5319" s="15">
        <v>0</v>
      </c>
      <c r="L5319" s="16" t="s">
        <v>67</v>
      </c>
      <c r="M5319" s="16" t="s">
        <v>67</v>
      </c>
      <c r="N5319" s="16" t="s">
        <v>43</v>
      </c>
      <c r="O5319" s="17" t="s">
        <v>67</v>
      </c>
      <c r="P5319" s="17" t="s">
        <v>67</v>
      </c>
      <c r="Q5319" s="17" t="s">
        <v>67</v>
      </c>
      <c r="R5319" s="18" t="s">
        <v>6419</v>
      </c>
      <c r="S5319" s="19" t="s">
        <v>67</v>
      </c>
      <c r="T5319" s="19" t="s">
        <v>67</v>
      </c>
      <c r="U5319" s="19" t="s">
        <v>67</v>
      </c>
      <c r="V5319" s="19" t="s">
        <v>67</v>
      </c>
      <c r="W5319" s="20" t="s">
        <v>68</v>
      </c>
      <c r="X5319" s="21"/>
      <c r="Y5319" s="22"/>
      <c r="Z5319" s="23" t="s">
        <v>6418</v>
      </c>
      <c r="AA5319" s="23">
        <v>250</v>
      </c>
      <c r="AB5319" s="23" t="s">
        <v>39</v>
      </c>
      <c r="AC5319" s="23" t="s">
        <v>6419</v>
      </c>
      <c r="AD5319" s="453"/>
      <c r="AE5319" s="26"/>
      <c r="AF5319" s="27"/>
      <c r="AG5319" s="29"/>
      <c r="AH5319" s="29"/>
      <c r="AI5319" s="29"/>
      <c r="AJ5319" s="29"/>
      <c r="AK5319" s="29"/>
      <c r="AL5319" s="29"/>
      <c r="AM5319" s="29"/>
      <c r="AN5319" s="29"/>
      <c r="AO5319" s="29"/>
    </row>
    <row r="5320" spans="1:41" s="162" customFormat="1" ht="16.5" customHeight="1">
      <c r="A5320" s="12" t="s">
        <v>6272</v>
      </c>
      <c r="B5320" s="12"/>
      <c r="C5320" s="110"/>
      <c r="D5320" s="12"/>
      <c r="E5320" s="35" t="s">
        <v>6428</v>
      </c>
      <c r="F5320" s="14" t="s">
        <v>64</v>
      </c>
      <c r="G5320" s="14" t="s">
        <v>6429</v>
      </c>
      <c r="H5320" s="15">
        <v>2003</v>
      </c>
      <c r="I5320" s="15">
        <v>1</v>
      </c>
      <c r="J5320" s="15">
        <v>0</v>
      </c>
      <c r="K5320" s="15">
        <v>0</v>
      </c>
      <c r="L5320" s="16" t="s">
        <v>67</v>
      </c>
      <c r="M5320" s="16" t="s">
        <v>67</v>
      </c>
      <c r="N5320" s="16" t="s">
        <v>45</v>
      </c>
      <c r="O5320" s="17" t="s">
        <v>67</v>
      </c>
      <c r="P5320" s="17" t="s">
        <v>67</v>
      </c>
      <c r="Q5320" s="17" t="s">
        <v>67</v>
      </c>
      <c r="R5320" s="17" t="s">
        <v>6419</v>
      </c>
      <c r="S5320" s="19" t="s">
        <v>67</v>
      </c>
      <c r="T5320" s="19" t="s">
        <v>67</v>
      </c>
      <c r="U5320" s="19" t="s">
        <v>67</v>
      </c>
      <c r="V5320" s="19" t="s">
        <v>67</v>
      </c>
      <c r="W5320" s="20" t="s">
        <v>68</v>
      </c>
      <c r="X5320" s="21"/>
      <c r="Y5320" s="22"/>
      <c r="Z5320" s="23" t="s">
        <v>6418</v>
      </c>
      <c r="AA5320" s="23">
        <v>260</v>
      </c>
      <c r="AB5320" s="23" t="s">
        <v>39</v>
      </c>
      <c r="AC5320" s="23" t="s">
        <v>6419</v>
      </c>
      <c r="AD5320" s="453"/>
      <c r="AE5320" s="26"/>
      <c r="AF5320" s="27"/>
    </row>
    <row r="5321" spans="1:41" s="162" customFormat="1" ht="16.5" customHeight="1">
      <c r="A5321" s="12" t="s">
        <v>6272</v>
      </c>
      <c r="B5321" s="12"/>
      <c r="C5321" s="110"/>
      <c r="D5321" s="12"/>
      <c r="E5321" s="35" t="s">
        <v>6433</v>
      </c>
      <c r="F5321" s="14" t="s">
        <v>63</v>
      </c>
      <c r="G5321" s="14" t="s">
        <v>6426</v>
      </c>
      <c r="H5321" s="15">
        <v>2000.08</v>
      </c>
      <c r="I5321" s="15">
        <v>1</v>
      </c>
      <c r="J5321" s="15">
        <v>0</v>
      </c>
      <c r="K5321" s="15">
        <v>0</v>
      </c>
      <c r="L5321" s="16" t="s">
        <v>67</v>
      </c>
      <c r="M5321" s="16" t="s">
        <v>67</v>
      </c>
      <c r="N5321" s="16" t="s">
        <v>39</v>
      </c>
      <c r="O5321" s="17" t="s">
        <v>67</v>
      </c>
      <c r="P5321" s="17" t="s">
        <v>67</v>
      </c>
      <c r="Q5321" s="17" t="s">
        <v>67</v>
      </c>
      <c r="R5321" s="17" t="s">
        <v>6419</v>
      </c>
      <c r="S5321" s="19" t="s">
        <v>67</v>
      </c>
      <c r="T5321" s="19" t="s">
        <v>67</v>
      </c>
      <c r="U5321" s="19" t="s">
        <v>67</v>
      </c>
      <c r="V5321" s="19" t="s">
        <v>67</v>
      </c>
      <c r="W5321" s="20" t="s">
        <v>68</v>
      </c>
      <c r="X5321" s="21"/>
      <c r="Y5321" s="22"/>
      <c r="Z5321" s="23" t="s">
        <v>6418</v>
      </c>
      <c r="AA5321" s="23">
        <v>260</v>
      </c>
      <c r="AB5321" s="23" t="s">
        <v>39</v>
      </c>
      <c r="AC5321" s="23" t="s">
        <v>6419</v>
      </c>
      <c r="AD5321" s="453"/>
      <c r="AE5321" s="26"/>
      <c r="AF5321" s="27"/>
      <c r="AG5321" s="29"/>
      <c r="AH5321" s="29"/>
      <c r="AI5321" s="29"/>
      <c r="AJ5321" s="29"/>
      <c r="AK5321" s="29"/>
      <c r="AL5321" s="29"/>
      <c r="AM5321" s="29"/>
      <c r="AN5321" s="29"/>
      <c r="AO5321" s="29"/>
    </row>
    <row r="5322" spans="1:41" s="162" customFormat="1" ht="16.5" customHeight="1">
      <c r="A5322" s="12" t="s">
        <v>6272</v>
      </c>
      <c r="B5322" s="12"/>
      <c r="C5322" s="110"/>
      <c r="D5322" s="12"/>
      <c r="E5322" s="35" t="s">
        <v>6417</v>
      </c>
      <c r="F5322" s="14" t="s">
        <v>6422</v>
      </c>
      <c r="G5322" s="14" t="s">
        <v>6423</v>
      </c>
      <c r="H5322" s="15">
        <v>2016</v>
      </c>
      <c r="I5322" s="15">
        <v>1</v>
      </c>
      <c r="J5322" s="15">
        <v>0</v>
      </c>
      <c r="K5322" s="15">
        <v>0</v>
      </c>
      <c r="L5322" s="16" t="s">
        <v>67</v>
      </c>
      <c r="M5322" s="16" t="s">
        <v>67</v>
      </c>
      <c r="N5322" s="16" t="s">
        <v>411</v>
      </c>
      <c r="O5322" s="17" t="s">
        <v>67</v>
      </c>
      <c r="P5322" s="17" t="s">
        <v>67</v>
      </c>
      <c r="Q5322" s="17" t="s">
        <v>67</v>
      </c>
      <c r="R5322" s="17" t="s">
        <v>6419</v>
      </c>
      <c r="S5322" s="19" t="s">
        <v>67</v>
      </c>
      <c r="T5322" s="19" t="s">
        <v>67</v>
      </c>
      <c r="U5322" s="19" t="s">
        <v>67</v>
      </c>
      <c r="V5322" s="19" t="s">
        <v>67</v>
      </c>
      <c r="W5322" s="20" t="s">
        <v>68</v>
      </c>
      <c r="X5322" s="21"/>
      <c r="Y5322" s="22"/>
      <c r="Z5322" s="23" t="s">
        <v>6418</v>
      </c>
      <c r="AA5322" s="23">
        <v>280</v>
      </c>
      <c r="AB5322" s="23" t="s">
        <v>39</v>
      </c>
      <c r="AC5322" s="23" t="s">
        <v>6419</v>
      </c>
      <c r="AD5322" s="453"/>
      <c r="AE5322" s="26"/>
      <c r="AF5322" s="27"/>
    </row>
    <row r="5323" spans="1:41" s="162" customFormat="1" ht="16.5" customHeight="1">
      <c r="A5323" s="12" t="s">
        <v>6272</v>
      </c>
      <c r="B5323" s="12"/>
      <c r="C5323" s="110"/>
      <c r="D5323" s="12"/>
      <c r="E5323" s="35" t="s">
        <v>6440</v>
      </c>
      <c r="F5323" s="14" t="s">
        <v>64</v>
      </c>
      <c r="G5323" s="14" t="s">
        <v>6429</v>
      </c>
      <c r="H5323" s="15">
        <v>2020</v>
      </c>
      <c r="I5323" s="15">
        <v>1</v>
      </c>
      <c r="J5323" s="15">
        <v>0</v>
      </c>
      <c r="K5323" s="15">
        <v>0</v>
      </c>
      <c r="L5323" s="16" t="s">
        <v>67</v>
      </c>
      <c r="M5323" s="16" t="s">
        <v>67</v>
      </c>
      <c r="N5323" s="16" t="s">
        <v>70</v>
      </c>
      <c r="O5323" s="17" t="s">
        <v>67</v>
      </c>
      <c r="P5323" s="17" t="s">
        <v>67</v>
      </c>
      <c r="Q5323" s="17" t="s">
        <v>67</v>
      </c>
      <c r="R5323" s="18" t="s">
        <v>6419</v>
      </c>
      <c r="S5323" s="19" t="s">
        <v>67</v>
      </c>
      <c r="T5323" s="19" t="s">
        <v>67</v>
      </c>
      <c r="U5323" s="19" t="s">
        <v>67</v>
      </c>
      <c r="V5323" s="19" t="s">
        <v>67</v>
      </c>
      <c r="W5323" s="20" t="s">
        <v>68</v>
      </c>
      <c r="X5323" s="21"/>
      <c r="Y5323" s="22"/>
      <c r="Z5323" s="23" t="s">
        <v>6418</v>
      </c>
      <c r="AA5323" s="23">
        <v>285</v>
      </c>
      <c r="AB5323" s="23" t="s">
        <v>39</v>
      </c>
      <c r="AC5323" s="23" t="s">
        <v>6419</v>
      </c>
      <c r="AD5323" s="453"/>
      <c r="AE5323" s="26"/>
      <c r="AF5323" s="27"/>
      <c r="AG5323" s="29"/>
      <c r="AH5323" s="29"/>
      <c r="AI5323" s="29"/>
      <c r="AJ5323" s="29"/>
      <c r="AK5323" s="29"/>
      <c r="AL5323" s="29"/>
      <c r="AM5323" s="29"/>
      <c r="AN5323" s="29"/>
      <c r="AO5323" s="29"/>
    </row>
    <row r="5324" spans="1:41" s="162" customFormat="1" ht="16.5" customHeight="1">
      <c r="A5324" s="12" t="s">
        <v>6272</v>
      </c>
      <c r="B5324" s="12"/>
      <c r="C5324" s="110"/>
      <c r="D5324" s="12"/>
      <c r="E5324" s="14" t="s">
        <v>66</v>
      </c>
      <c r="F5324" s="14" t="s">
        <v>34</v>
      </c>
      <c r="G5324" s="14" t="s">
        <v>6344</v>
      </c>
      <c r="H5324" s="15">
        <v>2016</v>
      </c>
      <c r="I5324" s="15">
        <v>4</v>
      </c>
      <c r="J5324" s="15">
        <v>0</v>
      </c>
      <c r="K5324" s="15">
        <v>0</v>
      </c>
      <c r="L5324" s="16" t="s">
        <v>6337</v>
      </c>
      <c r="M5324" s="16" t="s">
        <v>67</v>
      </c>
      <c r="N5324" s="16" t="s">
        <v>75</v>
      </c>
      <c r="O5324" s="17">
        <v>1500</v>
      </c>
      <c r="P5324" s="17">
        <v>0</v>
      </c>
      <c r="Q5324" s="17">
        <v>0</v>
      </c>
      <c r="R5324" s="18" t="s">
        <v>33</v>
      </c>
      <c r="S5324" s="19" t="s">
        <v>55</v>
      </c>
      <c r="T5324" s="19">
        <v>220</v>
      </c>
      <c r="U5324" s="19">
        <v>8.6999999999999993</v>
      </c>
      <c r="V5324" s="19">
        <v>0</v>
      </c>
      <c r="W5324" s="20">
        <v>2.1</v>
      </c>
      <c r="X5324" s="21">
        <v>12600</v>
      </c>
      <c r="Y5324" s="22" t="s">
        <v>33</v>
      </c>
      <c r="Z5324" s="23" t="s">
        <v>5838</v>
      </c>
      <c r="AA5324" s="23"/>
      <c r="AB5324" s="23"/>
      <c r="AC5324" s="23"/>
      <c r="AD5324" s="25"/>
      <c r="AE5324" s="26"/>
      <c r="AF5324" s="27"/>
      <c r="AG5324" s="442"/>
      <c r="AH5324" s="442"/>
      <c r="AI5324" s="442"/>
      <c r="AJ5324" s="442"/>
      <c r="AK5324" s="442"/>
      <c r="AL5324" s="442"/>
      <c r="AM5324" s="442"/>
      <c r="AN5324" s="442"/>
      <c r="AO5324" s="442"/>
    </row>
    <row r="5325" spans="1:41" s="162" customFormat="1" ht="16.5" customHeight="1">
      <c r="A5325" s="12" t="s">
        <v>6272</v>
      </c>
      <c r="B5325" s="12"/>
      <c r="C5325" s="110"/>
      <c r="D5325" s="12"/>
      <c r="E5325" s="14" t="s">
        <v>6455</v>
      </c>
      <c r="F5325" s="14" t="s">
        <v>6456</v>
      </c>
      <c r="G5325" s="14" t="s">
        <v>67</v>
      </c>
      <c r="H5325" s="15">
        <v>2019</v>
      </c>
      <c r="I5325" s="15">
        <v>4</v>
      </c>
      <c r="J5325" s="15">
        <v>0</v>
      </c>
      <c r="K5325" s="15">
        <v>0</v>
      </c>
      <c r="L5325" s="16" t="s">
        <v>67</v>
      </c>
      <c r="M5325" s="16" t="s">
        <v>6457</v>
      </c>
      <c r="N5325" s="16" t="s">
        <v>70</v>
      </c>
      <c r="O5325" s="17">
        <v>960</v>
      </c>
      <c r="P5325" s="17">
        <v>0</v>
      </c>
      <c r="Q5325" s="17">
        <v>0</v>
      </c>
      <c r="R5325" s="18" t="s">
        <v>33</v>
      </c>
      <c r="S5325" s="19">
        <v>60</v>
      </c>
      <c r="T5325" s="19">
        <v>380</v>
      </c>
      <c r="U5325" s="19">
        <v>9.7368421052631575</v>
      </c>
      <c r="V5325" s="19">
        <v>0</v>
      </c>
      <c r="W5325" s="20">
        <v>3.7</v>
      </c>
      <c r="X5325" s="21">
        <v>14208</v>
      </c>
      <c r="Y5325" s="22" t="s">
        <v>33</v>
      </c>
      <c r="Z5325" s="23" t="s">
        <v>5838</v>
      </c>
      <c r="AA5325" s="24"/>
      <c r="AB5325" s="14"/>
      <c r="AC5325" s="14"/>
      <c r="AD5325" s="25"/>
      <c r="AE5325" s="26"/>
      <c r="AF5325" s="27"/>
      <c r="AG5325" s="29"/>
      <c r="AH5325" s="29"/>
      <c r="AI5325" s="29"/>
      <c r="AJ5325" s="29"/>
      <c r="AK5325" s="29"/>
      <c r="AL5325" s="29"/>
      <c r="AM5325" s="29"/>
      <c r="AN5325" s="29"/>
      <c r="AO5325" s="29"/>
    </row>
    <row r="5326" spans="1:41" s="162" customFormat="1" ht="16.5" customHeight="1">
      <c r="A5326" s="12" t="s">
        <v>6272</v>
      </c>
      <c r="B5326" s="12"/>
      <c r="C5326" s="110"/>
      <c r="D5326" s="12"/>
      <c r="E5326" s="35" t="s">
        <v>6425</v>
      </c>
      <c r="F5326" s="14" t="s">
        <v>63</v>
      </c>
      <c r="G5326" s="14" t="s">
        <v>6426</v>
      </c>
      <c r="H5326" s="15">
        <v>1997.05</v>
      </c>
      <c r="I5326" s="15">
        <v>1</v>
      </c>
      <c r="J5326" s="15">
        <v>0</v>
      </c>
      <c r="K5326" s="15">
        <v>0</v>
      </c>
      <c r="L5326" s="16" t="s">
        <v>67</v>
      </c>
      <c r="M5326" s="16" t="s">
        <v>67</v>
      </c>
      <c r="N5326" s="16" t="s">
        <v>2570</v>
      </c>
      <c r="O5326" s="17" t="s">
        <v>67</v>
      </c>
      <c r="P5326" s="17" t="s">
        <v>67</v>
      </c>
      <c r="Q5326" s="17" t="s">
        <v>67</v>
      </c>
      <c r="R5326" s="17" t="s">
        <v>6419</v>
      </c>
      <c r="S5326" s="19" t="s">
        <v>67</v>
      </c>
      <c r="T5326" s="19" t="s">
        <v>67</v>
      </c>
      <c r="U5326" s="19" t="s">
        <v>67</v>
      </c>
      <c r="V5326" s="19" t="s">
        <v>67</v>
      </c>
      <c r="W5326" s="20" t="s">
        <v>68</v>
      </c>
      <c r="X5326" s="21"/>
      <c r="Y5326" s="22"/>
      <c r="Z5326" s="23" t="s">
        <v>6418</v>
      </c>
      <c r="AA5326" s="23">
        <v>430</v>
      </c>
      <c r="AB5326" s="23" t="s">
        <v>39</v>
      </c>
      <c r="AC5326" s="23" t="s">
        <v>6419</v>
      </c>
      <c r="AD5326" s="453"/>
      <c r="AE5326" s="26"/>
      <c r="AF5326" s="27"/>
    </row>
    <row r="5327" spans="1:41" s="162" customFormat="1" ht="16.5" customHeight="1">
      <c r="A5327" s="12" t="s">
        <v>6272</v>
      </c>
      <c r="B5327" s="12"/>
      <c r="C5327" s="110"/>
      <c r="D5327" s="12"/>
      <c r="E5327" s="35" t="s">
        <v>6442</v>
      </c>
      <c r="F5327" s="14" t="s">
        <v>67</v>
      </c>
      <c r="G5327" s="14" t="s">
        <v>6443</v>
      </c>
      <c r="H5327" s="15" t="s">
        <v>67</v>
      </c>
      <c r="I5327" s="15">
        <v>1</v>
      </c>
      <c r="J5327" s="15">
        <v>0</v>
      </c>
      <c r="K5327" s="15">
        <v>0</v>
      </c>
      <c r="L5327" s="16" t="s">
        <v>67</v>
      </c>
      <c r="M5327" s="16" t="s">
        <v>67</v>
      </c>
      <c r="N5327" s="16" t="s">
        <v>67</v>
      </c>
      <c r="O5327" s="17" t="s">
        <v>67</v>
      </c>
      <c r="P5327" s="17" t="s">
        <v>67</v>
      </c>
      <c r="Q5327" s="17" t="s">
        <v>67</v>
      </c>
      <c r="R5327" s="18" t="s">
        <v>65</v>
      </c>
      <c r="S5327" s="19" t="s">
        <v>67</v>
      </c>
      <c r="T5327" s="19" t="s">
        <v>67</v>
      </c>
      <c r="U5327" s="19" t="s">
        <v>67</v>
      </c>
      <c r="V5327" s="19" t="s">
        <v>67</v>
      </c>
      <c r="W5327" s="20" t="s">
        <v>68</v>
      </c>
      <c r="X5327" s="21"/>
      <c r="Y5327" s="22"/>
      <c r="Z5327" s="14" t="s">
        <v>6418</v>
      </c>
      <c r="AA5327" s="24">
        <v>450.17</v>
      </c>
      <c r="AB5327" s="23" t="s">
        <v>39</v>
      </c>
      <c r="AC5327" s="14" t="s">
        <v>65</v>
      </c>
      <c r="AD5327" s="453"/>
      <c r="AE5327" s="26"/>
      <c r="AF5327" s="27"/>
      <c r="AG5327" s="29"/>
      <c r="AH5327" s="29"/>
      <c r="AI5327" s="29"/>
      <c r="AJ5327" s="29"/>
      <c r="AK5327" s="29"/>
      <c r="AL5327" s="29"/>
      <c r="AM5327" s="29"/>
      <c r="AN5327" s="29"/>
      <c r="AO5327" s="29"/>
    </row>
    <row r="5328" spans="1:41" s="162" customFormat="1" ht="16.5" customHeight="1">
      <c r="A5328" s="12" t="s">
        <v>6272</v>
      </c>
      <c r="B5328" s="12"/>
      <c r="C5328" s="110"/>
      <c r="D5328" s="12"/>
      <c r="E5328" s="35" t="s">
        <v>6424</v>
      </c>
      <c r="F5328" s="14" t="s">
        <v>67</v>
      </c>
      <c r="G5328" s="14" t="s">
        <v>67</v>
      </c>
      <c r="H5328" s="15" t="s">
        <v>67</v>
      </c>
      <c r="I5328" s="15">
        <v>1</v>
      </c>
      <c r="J5328" s="15">
        <v>0</v>
      </c>
      <c r="K5328" s="15">
        <v>0</v>
      </c>
      <c r="L5328" s="16" t="s">
        <v>67</v>
      </c>
      <c r="M5328" s="16" t="s">
        <v>67</v>
      </c>
      <c r="N5328" s="16"/>
      <c r="O5328" s="17" t="s">
        <v>67</v>
      </c>
      <c r="P5328" s="17" t="s">
        <v>67</v>
      </c>
      <c r="Q5328" s="17" t="s">
        <v>67</v>
      </c>
      <c r="R5328" s="17" t="s">
        <v>6419</v>
      </c>
      <c r="S5328" s="19" t="s">
        <v>67</v>
      </c>
      <c r="T5328" s="19" t="s">
        <v>67</v>
      </c>
      <c r="U5328" s="19" t="s">
        <v>67</v>
      </c>
      <c r="V5328" s="19" t="s">
        <v>67</v>
      </c>
      <c r="W5328" s="20" t="s">
        <v>68</v>
      </c>
      <c r="X5328" s="21"/>
      <c r="Y5328" s="22"/>
      <c r="Z5328" s="23" t="s">
        <v>6418</v>
      </c>
      <c r="AA5328" s="23">
        <v>500</v>
      </c>
      <c r="AB5328" s="23" t="s">
        <v>39</v>
      </c>
      <c r="AC5328" s="23" t="s">
        <v>6419</v>
      </c>
      <c r="AD5328" s="453"/>
      <c r="AE5328" s="26"/>
      <c r="AF5328" s="27"/>
    </row>
    <row r="5329" spans="1:41" s="162" customFormat="1" ht="16.5" customHeight="1">
      <c r="A5329" s="12" t="s">
        <v>6272</v>
      </c>
      <c r="B5329" s="12"/>
      <c r="C5329" s="110"/>
      <c r="D5329" s="12"/>
      <c r="E5329" s="14" t="s">
        <v>6466</v>
      </c>
      <c r="F5329" s="14" t="s">
        <v>6467</v>
      </c>
      <c r="G5329" s="14" t="s">
        <v>6469</v>
      </c>
      <c r="H5329" s="15">
        <v>2020</v>
      </c>
      <c r="I5329" s="15">
        <v>1</v>
      </c>
      <c r="J5329" s="15">
        <v>0</v>
      </c>
      <c r="K5329" s="15">
        <v>0</v>
      </c>
      <c r="L5329" s="16" t="s">
        <v>67</v>
      </c>
      <c r="M5329" s="16" t="s">
        <v>6457</v>
      </c>
      <c r="N5329" s="16" t="s">
        <v>70</v>
      </c>
      <c r="O5329" s="17">
        <v>1500</v>
      </c>
      <c r="P5329" s="17">
        <v>0</v>
      </c>
      <c r="Q5329" s="17">
        <v>0</v>
      </c>
      <c r="R5329" s="18" t="s">
        <v>33</v>
      </c>
      <c r="S5329" s="19">
        <v>60</v>
      </c>
      <c r="T5329" s="19">
        <v>380</v>
      </c>
      <c r="U5329" s="19">
        <v>5.6</v>
      </c>
      <c r="V5329" s="19">
        <v>0</v>
      </c>
      <c r="W5329" s="20">
        <v>3.7250000000000001</v>
      </c>
      <c r="X5329" s="21">
        <v>5587.5</v>
      </c>
      <c r="Y5329" s="22" t="s">
        <v>33</v>
      </c>
      <c r="Z5329" s="23" t="s">
        <v>5838</v>
      </c>
      <c r="AA5329" s="24"/>
      <c r="AB5329" s="14"/>
      <c r="AC5329" s="14"/>
      <c r="AD5329" s="25"/>
      <c r="AE5329" s="26"/>
      <c r="AF5329" s="27"/>
      <c r="AG5329" s="29"/>
      <c r="AH5329" s="29"/>
      <c r="AI5329" s="29"/>
      <c r="AJ5329" s="29"/>
      <c r="AK5329" s="29"/>
      <c r="AL5329" s="29"/>
      <c r="AM5329" s="29"/>
      <c r="AN5329" s="29"/>
      <c r="AO5329" s="29"/>
    </row>
    <row r="5330" spans="1:41" s="162" customFormat="1" ht="16.5" customHeight="1">
      <c r="A5330" s="12" t="s">
        <v>6272</v>
      </c>
      <c r="B5330" s="12"/>
      <c r="C5330" s="110"/>
      <c r="D5330" s="12"/>
      <c r="E5330" s="14" t="s">
        <v>6325</v>
      </c>
      <c r="F5330" s="14" t="s">
        <v>6357</v>
      </c>
      <c r="G5330" s="14" t="s">
        <v>6358</v>
      </c>
      <c r="H5330" s="15" t="s">
        <v>67</v>
      </c>
      <c r="I5330" s="15">
        <v>1</v>
      </c>
      <c r="J5330" s="15">
        <v>0</v>
      </c>
      <c r="K5330" s="15">
        <v>0</v>
      </c>
      <c r="L5330" s="16" t="s">
        <v>1343</v>
      </c>
      <c r="M5330" s="16" t="s">
        <v>67</v>
      </c>
      <c r="N5330" s="16" t="s">
        <v>1343</v>
      </c>
      <c r="O5330" s="17">
        <v>512</v>
      </c>
      <c r="P5330" s="17">
        <v>0</v>
      </c>
      <c r="Q5330" s="17">
        <v>0</v>
      </c>
      <c r="R5330" s="18" t="s">
        <v>33</v>
      </c>
      <c r="S5330" s="19" t="s">
        <v>55</v>
      </c>
      <c r="T5330" s="19">
        <v>380</v>
      </c>
      <c r="U5330" s="19">
        <v>20</v>
      </c>
      <c r="V5330" s="19">
        <v>0</v>
      </c>
      <c r="W5330" s="20">
        <v>13.163200000000002</v>
      </c>
      <c r="X5330" s="21">
        <v>6739.5584000000008</v>
      </c>
      <c r="Y5330" s="22" t="s">
        <v>33</v>
      </c>
      <c r="Z5330" s="23" t="s">
        <v>5838</v>
      </c>
      <c r="AA5330" s="23"/>
      <c r="AB5330" s="23"/>
      <c r="AC5330" s="23"/>
      <c r="AD5330" s="25"/>
      <c r="AE5330" s="26"/>
      <c r="AF5330" s="27"/>
      <c r="AG5330" s="454"/>
      <c r="AH5330" s="454"/>
      <c r="AI5330" s="454"/>
      <c r="AJ5330" s="454"/>
      <c r="AK5330" s="454"/>
      <c r="AL5330" s="454"/>
      <c r="AM5330" s="454"/>
      <c r="AN5330" s="454"/>
      <c r="AO5330" s="454"/>
    </row>
    <row r="5331" spans="1:41" s="162" customFormat="1" ht="16.5" customHeight="1">
      <c r="A5331" s="12" t="s">
        <v>6272</v>
      </c>
      <c r="B5331" s="12"/>
      <c r="C5331" s="110"/>
      <c r="D5331" s="12"/>
      <c r="E5331" s="14" t="s">
        <v>6325</v>
      </c>
      <c r="F5331" s="14" t="s">
        <v>6359</v>
      </c>
      <c r="G5331" s="14" t="s">
        <v>6360</v>
      </c>
      <c r="H5331" s="15" t="s">
        <v>67</v>
      </c>
      <c r="I5331" s="15">
        <v>1</v>
      </c>
      <c r="J5331" s="15">
        <v>0</v>
      </c>
      <c r="K5331" s="15">
        <v>0</v>
      </c>
      <c r="L5331" s="16" t="s">
        <v>39</v>
      </c>
      <c r="M5331" s="16" t="s">
        <v>67</v>
      </c>
      <c r="N5331" s="16" t="s">
        <v>39</v>
      </c>
      <c r="O5331" s="17">
        <v>512</v>
      </c>
      <c r="P5331" s="17">
        <v>0</v>
      </c>
      <c r="Q5331" s="17">
        <v>0</v>
      </c>
      <c r="R5331" s="18" t="s">
        <v>33</v>
      </c>
      <c r="S5331" s="19" t="s">
        <v>55</v>
      </c>
      <c r="T5331" s="19">
        <v>380</v>
      </c>
      <c r="U5331" s="19">
        <v>20</v>
      </c>
      <c r="V5331" s="19">
        <v>0</v>
      </c>
      <c r="W5331" s="20">
        <v>13.163200000000002</v>
      </c>
      <c r="X5331" s="21">
        <v>6739.5584000000008</v>
      </c>
      <c r="Y5331" s="22" t="s">
        <v>33</v>
      </c>
      <c r="Z5331" s="23" t="s">
        <v>5838</v>
      </c>
      <c r="AA5331" s="23"/>
      <c r="AB5331" s="23"/>
      <c r="AC5331" s="23"/>
      <c r="AD5331" s="25"/>
      <c r="AE5331" s="26"/>
      <c r="AF5331" s="27"/>
      <c r="AG5331" s="454"/>
      <c r="AH5331" s="454"/>
      <c r="AI5331" s="454"/>
      <c r="AJ5331" s="454"/>
      <c r="AK5331" s="454"/>
      <c r="AL5331" s="454"/>
      <c r="AM5331" s="454"/>
      <c r="AN5331" s="454"/>
      <c r="AO5331" s="454"/>
    </row>
    <row r="5332" spans="1:41" s="162" customFormat="1" ht="16.5" customHeight="1">
      <c r="A5332" s="12" t="s">
        <v>6272</v>
      </c>
      <c r="B5332" s="12"/>
      <c r="C5332" s="110"/>
      <c r="D5332" s="12"/>
      <c r="E5332" s="14" t="s">
        <v>6325</v>
      </c>
      <c r="F5332" s="14" t="s">
        <v>6359</v>
      </c>
      <c r="G5332" s="14" t="s">
        <v>6361</v>
      </c>
      <c r="H5332" s="15" t="s">
        <v>67</v>
      </c>
      <c r="I5332" s="15">
        <v>1</v>
      </c>
      <c r="J5332" s="15">
        <v>0</v>
      </c>
      <c r="K5332" s="15">
        <v>0</v>
      </c>
      <c r="L5332" s="16" t="s">
        <v>43</v>
      </c>
      <c r="M5332" s="16" t="s">
        <v>67</v>
      </c>
      <c r="N5332" s="16" t="s">
        <v>43</v>
      </c>
      <c r="O5332" s="17">
        <v>512</v>
      </c>
      <c r="P5332" s="17">
        <v>0</v>
      </c>
      <c r="Q5332" s="17">
        <v>0</v>
      </c>
      <c r="R5332" s="18" t="s">
        <v>33</v>
      </c>
      <c r="S5332" s="19" t="s">
        <v>55</v>
      </c>
      <c r="T5332" s="19">
        <v>380</v>
      </c>
      <c r="U5332" s="19">
        <v>20</v>
      </c>
      <c r="V5332" s="19">
        <v>0</v>
      </c>
      <c r="W5332" s="20">
        <v>13.163200000000002</v>
      </c>
      <c r="X5332" s="21">
        <v>6739.5584000000008</v>
      </c>
      <c r="Y5332" s="22" t="s">
        <v>33</v>
      </c>
      <c r="Z5332" s="23" t="s">
        <v>5838</v>
      </c>
      <c r="AA5332" s="23"/>
      <c r="AB5332" s="23"/>
      <c r="AC5332" s="23"/>
      <c r="AD5332" s="25"/>
      <c r="AE5332" s="26"/>
      <c r="AF5332" s="27"/>
      <c r="AG5332" s="454"/>
      <c r="AH5332" s="454"/>
      <c r="AI5332" s="454"/>
      <c r="AJ5332" s="454"/>
      <c r="AK5332" s="454"/>
      <c r="AL5332" s="454"/>
      <c r="AM5332" s="454"/>
      <c r="AN5332" s="454"/>
      <c r="AO5332" s="454"/>
    </row>
    <row r="5333" spans="1:41" s="162" customFormat="1" ht="16.5" customHeight="1">
      <c r="A5333" s="12" t="s">
        <v>6272</v>
      </c>
      <c r="B5333" s="12"/>
      <c r="C5333" s="110"/>
      <c r="D5333" s="12"/>
      <c r="E5333" s="35" t="s">
        <v>6421</v>
      </c>
      <c r="F5333" s="14" t="s">
        <v>6422</v>
      </c>
      <c r="G5333" s="14" t="s">
        <v>6423</v>
      </c>
      <c r="H5333" s="15">
        <v>2016</v>
      </c>
      <c r="I5333" s="15">
        <v>1</v>
      </c>
      <c r="J5333" s="15">
        <v>0</v>
      </c>
      <c r="K5333" s="15">
        <v>0</v>
      </c>
      <c r="L5333" s="16" t="s">
        <v>67</v>
      </c>
      <c r="M5333" s="16" t="s">
        <v>67</v>
      </c>
      <c r="N5333" s="16" t="s">
        <v>412</v>
      </c>
      <c r="O5333" s="17" t="s">
        <v>67</v>
      </c>
      <c r="P5333" s="17" t="s">
        <v>67</v>
      </c>
      <c r="Q5333" s="17" t="s">
        <v>67</v>
      </c>
      <c r="R5333" s="17" t="s">
        <v>6419</v>
      </c>
      <c r="S5333" s="19" t="s">
        <v>67</v>
      </c>
      <c r="T5333" s="19" t="s">
        <v>67</v>
      </c>
      <c r="U5333" s="19" t="s">
        <v>67</v>
      </c>
      <c r="V5333" s="19" t="s">
        <v>67</v>
      </c>
      <c r="W5333" s="20" t="s">
        <v>68</v>
      </c>
      <c r="X5333" s="21"/>
      <c r="Y5333" s="22"/>
      <c r="Z5333" s="23" t="s">
        <v>6418</v>
      </c>
      <c r="AA5333" s="23">
        <v>680</v>
      </c>
      <c r="AB5333" s="23" t="s">
        <v>39</v>
      </c>
      <c r="AC5333" s="23" t="s">
        <v>6419</v>
      </c>
      <c r="AD5333" s="453"/>
      <c r="AE5333" s="26"/>
      <c r="AF5333" s="27"/>
    </row>
    <row r="5334" spans="1:41" s="162" customFormat="1" ht="16.5" customHeight="1">
      <c r="A5334" s="12" t="s">
        <v>6272</v>
      </c>
      <c r="B5334" s="12"/>
      <c r="C5334" s="110"/>
      <c r="D5334" s="12"/>
      <c r="E5334" s="35" t="s">
        <v>6444</v>
      </c>
      <c r="F5334" s="14" t="s">
        <v>67</v>
      </c>
      <c r="G5334" s="14" t="s">
        <v>6445</v>
      </c>
      <c r="H5334" s="15" t="s">
        <v>67</v>
      </c>
      <c r="I5334" s="15">
        <v>1</v>
      </c>
      <c r="J5334" s="15">
        <v>0</v>
      </c>
      <c r="K5334" s="15">
        <v>0</v>
      </c>
      <c r="L5334" s="16" t="s">
        <v>67</v>
      </c>
      <c r="M5334" s="16" t="s">
        <v>67</v>
      </c>
      <c r="N5334" s="16" t="s">
        <v>67</v>
      </c>
      <c r="O5334" s="17" t="s">
        <v>67</v>
      </c>
      <c r="P5334" s="17" t="s">
        <v>67</v>
      </c>
      <c r="Q5334" s="17" t="s">
        <v>67</v>
      </c>
      <c r="R5334" s="18" t="s">
        <v>65</v>
      </c>
      <c r="S5334" s="19" t="s">
        <v>67</v>
      </c>
      <c r="T5334" s="19" t="s">
        <v>67</v>
      </c>
      <c r="U5334" s="19" t="s">
        <v>67</v>
      </c>
      <c r="V5334" s="19" t="s">
        <v>67</v>
      </c>
      <c r="W5334" s="20" t="s">
        <v>68</v>
      </c>
      <c r="X5334" s="21"/>
      <c r="Y5334" s="22"/>
      <c r="Z5334" s="14" t="s">
        <v>6418</v>
      </c>
      <c r="AA5334" s="24">
        <v>698.59</v>
      </c>
      <c r="AB5334" s="23" t="s">
        <v>39</v>
      </c>
      <c r="AC5334" s="14" t="s">
        <v>65</v>
      </c>
      <c r="AD5334" s="453"/>
      <c r="AE5334" s="26"/>
      <c r="AF5334" s="27"/>
      <c r="AG5334" s="29"/>
      <c r="AH5334" s="29"/>
      <c r="AI5334" s="29"/>
      <c r="AJ5334" s="29"/>
      <c r="AK5334" s="29"/>
      <c r="AL5334" s="29"/>
      <c r="AM5334" s="29"/>
      <c r="AN5334" s="29"/>
      <c r="AO5334" s="29"/>
    </row>
    <row r="5335" spans="1:41" s="162" customFormat="1" ht="16.5" customHeight="1">
      <c r="A5335" s="12" t="s">
        <v>6272</v>
      </c>
      <c r="B5335" s="12"/>
      <c r="C5335" s="110"/>
      <c r="D5335" s="12"/>
      <c r="E5335" s="14" t="s">
        <v>6315</v>
      </c>
      <c r="F5335" s="14" t="s">
        <v>64</v>
      </c>
      <c r="G5335" s="14" t="s">
        <v>6316</v>
      </c>
      <c r="H5335" s="15" t="s">
        <v>67</v>
      </c>
      <c r="I5335" s="15">
        <v>4</v>
      </c>
      <c r="J5335" s="15">
        <v>0</v>
      </c>
      <c r="K5335" s="15">
        <v>0</v>
      </c>
      <c r="L5335" s="16" t="s">
        <v>6293</v>
      </c>
      <c r="M5335" s="16" t="s">
        <v>67</v>
      </c>
      <c r="N5335" s="16" t="s">
        <v>39</v>
      </c>
      <c r="O5335" s="17">
        <v>0</v>
      </c>
      <c r="P5335" s="17">
        <v>0</v>
      </c>
      <c r="Q5335" s="17">
        <v>0</v>
      </c>
      <c r="R5335" s="18" t="s">
        <v>33</v>
      </c>
      <c r="S5335" s="19" t="s">
        <v>55</v>
      </c>
      <c r="T5335" s="19">
        <v>380</v>
      </c>
      <c r="U5335" s="19">
        <v>2.56</v>
      </c>
      <c r="V5335" s="19">
        <v>0</v>
      </c>
      <c r="W5335" s="20">
        <v>1.68</v>
      </c>
      <c r="X5335" s="21">
        <v>0</v>
      </c>
      <c r="Y5335" s="22" t="s">
        <v>33</v>
      </c>
      <c r="Z5335" s="23" t="s">
        <v>5838</v>
      </c>
      <c r="AA5335" s="23"/>
      <c r="AB5335" s="23"/>
      <c r="AC5335" s="23"/>
      <c r="AD5335" s="25"/>
      <c r="AE5335" s="26"/>
      <c r="AF5335" s="27"/>
      <c r="AG5335" s="454"/>
      <c r="AH5335" s="454"/>
      <c r="AI5335" s="454"/>
      <c r="AJ5335" s="454"/>
      <c r="AK5335" s="454"/>
      <c r="AL5335" s="454"/>
      <c r="AM5335" s="454"/>
      <c r="AN5335" s="454"/>
      <c r="AO5335" s="454"/>
    </row>
    <row r="5336" spans="1:41" s="162" customFormat="1" ht="16.5" customHeight="1">
      <c r="A5336" s="426" t="s">
        <v>6272</v>
      </c>
      <c r="B5336" s="426"/>
      <c r="C5336" s="499"/>
      <c r="D5336" s="426"/>
      <c r="E5336" s="14" t="s">
        <v>9255</v>
      </c>
      <c r="F5336" s="14" t="s">
        <v>1029</v>
      </c>
      <c r="G5336" s="14" t="s">
        <v>9256</v>
      </c>
      <c r="H5336" s="15">
        <v>2023</v>
      </c>
      <c r="I5336" s="15">
        <v>15</v>
      </c>
      <c r="J5336" s="15">
        <v>0</v>
      </c>
      <c r="K5336" s="15">
        <v>0</v>
      </c>
      <c r="L5336" s="16" t="s">
        <v>6279</v>
      </c>
      <c r="M5336" s="16"/>
      <c r="N5336" s="16" t="s">
        <v>41</v>
      </c>
      <c r="O5336" s="456">
        <v>1000</v>
      </c>
      <c r="P5336" s="456">
        <v>0</v>
      </c>
      <c r="Q5336" s="456">
        <v>0</v>
      </c>
      <c r="R5336" s="426" t="s">
        <v>33</v>
      </c>
      <c r="S5336" s="19" t="s">
        <v>55</v>
      </c>
      <c r="T5336" s="19">
        <v>380</v>
      </c>
      <c r="U5336" s="19"/>
      <c r="V5336" s="19">
        <v>0</v>
      </c>
      <c r="W5336" s="20">
        <v>8</v>
      </c>
      <c r="X5336" s="21">
        <v>120000</v>
      </c>
      <c r="Y5336" s="22" t="s">
        <v>33</v>
      </c>
      <c r="Z5336" s="23" t="s">
        <v>5838</v>
      </c>
      <c r="AA5336" s="23"/>
      <c r="AB5336" s="23"/>
      <c r="AC5336" s="23"/>
      <c r="AD5336" s="25"/>
      <c r="AE5336" s="26"/>
      <c r="AF5336" s="27"/>
      <c r="AG5336" s="457"/>
      <c r="AH5336" s="457"/>
      <c r="AI5336" s="457"/>
      <c r="AJ5336" s="457"/>
      <c r="AK5336" s="457"/>
      <c r="AL5336" s="457"/>
      <c r="AM5336" s="457"/>
      <c r="AN5336" s="457"/>
      <c r="AO5336" s="457"/>
    </row>
    <row r="5337" spans="1:41" s="162" customFormat="1" ht="16.5" customHeight="1">
      <c r="A5337" s="12" t="s">
        <v>6272</v>
      </c>
      <c r="B5337" s="12"/>
      <c r="C5337" s="110"/>
      <c r="D5337" s="12"/>
      <c r="E5337" s="14" t="s">
        <v>6458</v>
      </c>
      <c r="F5337" s="14" t="s">
        <v>6459</v>
      </c>
      <c r="G5337" s="14" t="s">
        <v>67</v>
      </c>
      <c r="H5337" s="15">
        <v>2020</v>
      </c>
      <c r="I5337" s="15">
        <v>1</v>
      </c>
      <c r="J5337" s="15">
        <v>0</v>
      </c>
      <c r="K5337" s="15">
        <v>0</v>
      </c>
      <c r="L5337" s="16" t="s">
        <v>67</v>
      </c>
      <c r="M5337" s="16" t="s">
        <v>6460</v>
      </c>
      <c r="N5337" s="16" t="s">
        <v>70</v>
      </c>
      <c r="O5337" s="17">
        <v>912</v>
      </c>
      <c r="P5337" s="17">
        <v>0</v>
      </c>
      <c r="Q5337" s="17">
        <v>0</v>
      </c>
      <c r="R5337" s="18" t="s">
        <v>33</v>
      </c>
      <c r="S5337" s="19">
        <v>60</v>
      </c>
      <c r="T5337" s="19">
        <v>380</v>
      </c>
      <c r="U5337" s="19">
        <v>13.6</v>
      </c>
      <c r="V5337" s="19">
        <v>0</v>
      </c>
      <c r="W5337" s="20">
        <v>9</v>
      </c>
      <c r="X5337" s="21">
        <v>8208</v>
      </c>
      <c r="Y5337" s="22" t="s">
        <v>33</v>
      </c>
      <c r="Z5337" s="23" t="s">
        <v>5838</v>
      </c>
      <c r="AA5337" s="24"/>
      <c r="AB5337" s="14"/>
      <c r="AC5337" s="14"/>
      <c r="AD5337" s="25"/>
      <c r="AE5337" s="26"/>
      <c r="AF5337" s="27"/>
      <c r="AG5337" s="29"/>
      <c r="AH5337" s="29"/>
      <c r="AI5337" s="29"/>
      <c r="AJ5337" s="29"/>
      <c r="AK5337" s="29"/>
      <c r="AL5337" s="29"/>
      <c r="AM5337" s="29"/>
      <c r="AN5337" s="29"/>
      <c r="AO5337" s="29"/>
    </row>
    <row r="5338" spans="1:41" s="162" customFormat="1" ht="16.5" customHeight="1">
      <c r="A5338" s="12" t="s">
        <v>6272</v>
      </c>
      <c r="B5338" s="12"/>
      <c r="C5338" s="110"/>
      <c r="D5338" s="12"/>
      <c r="E5338" s="14" t="s">
        <v>6461</v>
      </c>
      <c r="F5338" s="14" t="s">
        <v>6459</v>
      </c>
      <c r="G5338" s="14" t="s">
        <v>67</v>
      </c>
      <c r="H5338" s="15">
        <v>2020</v>
      </c>
      <c r="I5338" s="15">
        <v>2</v>
      </c>
      <c r="J5338" s="15">
        <v>0</v>
      </c>
      <c r="K5338" s="15">
        <v>0</v>
      </c>
      <c r="L5338" s="16" t="s">
        <v>67</v>
      </c>
      <c r="M5338" s="16" t="s">
        <v>6460</v>
      </c>
      <c r="N5338" s="16" t="s">
        <v>70</v>
      </c>
      <c r="O5338" s="17">
        <v>912</v>
      </c>
      <c r="P5338" s="17">
        <v>0</v>
      </c>
      <c r="Q5338" s="17">
        <v>0</v>
      </c>
      <c r="R5338" s="18" t="s">
        <v>33</v>
      </c>
      <c r="S5338" s="19">
        <v>60</v>
      </c>
      <c r="T5338" s="19">
        <v>380</v>
      </c>
      <c r="U5338" s="19">
        <v>13.6</v>
      </c>
      <c r="V5338" s="19">
        <v>0</v>
      </c>
      <c r="W5338" s="20">
        <v>9</v>
      </c>
      <c r="X5338" s="21">
        <v>16416</v>
      </c>
      <c r="Y5338" s="22" t="s">
        <v>33</v>
      </c>
      <c r="Z5338" s="23" t="s">
        <v>5838</v>
      </c>
      <c r="AA5338" s="24"/>
      <c r="AB5338" s="14"/>
      <c r="AC5338" s="14"/>
      <c r="AD5338" s="25"/>
      <c r="AE5338" s="26"/>
      <c r="AF5338" s="27"/>
      <c r="AG5338" s="29"/>
      <c r="AH5338" s="29"/>
      <c r="AI5338" s="29"/>
      <c r="AJ5338" s="29"/>
      <c r="AK5338" s="29"/>
      <c r="AL5338" s="29"/>
      <c r="AM5338" s="29"/>
      <c r="AN5338" s="29"/>
      <c r="AO5338" s="29"/>
    </row>
    <row r="5339" spans="1:41" s="162" customFormat="1" ht="16.5" customHeight="1">
      <c r="A5339" s="12" t="s">
        <v>6272</v>
      </c>
      <c r="B5339" s="12"/>
      <c r="C5339" s="110"/>
      <c r="D5339" s="12"/>
      <c r="E5339" s="14" t="s">
        <v>6466</v>
      </c>
      <c r="F5339" s="14" t="s">
        <v>6467</v>
      </c>
      <c r="G5339" s="14" t="s">
        <v>6468</v>
      </c>
      <c r="H5339" s="15">
        <v>2020</v>
      </c>
      <c r="I5339" s="15">
        <v>2</v>
      </c>
      <c r="J5339" s="15">
        <v>0</v>
      </c>
      <c r="K5339" s="15">
        <v>0</v>
      </c>
      <c r="L5339" s="16" t="s">
        <v>67</v>
      </c>
      <c r="M5339" s="16" t="s">
        <v>6457</v>
      </c>
      <c r="N5339" s="16" t="s">
        <v>70</v>
      </c>
      <c r="O5339" s="17">
        <v>1500</v>
      </c>
      <c r="P5339" s="17">
        <v>0</v>
      </c>
      <c r="Q5339" s="17">
        <v>0</v>
      </c>
      <c r="R5339" s="18" t="s">
        <v>33</v>
      </c>
      <c r="S5339" s="19">
        <v>60</v>
      </c>
      <c r="T5339" s="19">
        <v>380</v>
      </c>
      <c r="U5339" s="19">
        <v>8.5</v>
      </c>
      <c r="V5339" s="19">
        <v>0</v>
      </c>
      <c r="W5339" s="20">
        <v>5.6</v>
      </c>
      <c r="X5339" s="21">
        <v>16800</v>
      </c>
      <c r="Y5339" s="22" t="s">
        <v>33</v>
      </c>
      <c r="Z5339" s="23" t="s">
        <v>5838</v>
      </c>
      <c r="AA5339" s="24"/>
      <c r="AB5339" s="14"/>
      <c r="AC5339" s="14"/>
      <c r="AD5339" s="25"/>
      <c r="AE5339" s="26"/>
      <c r="AF5339" s="27"/>
      <c r="AG5339" s="29"/>
      <c r="AH5339" s="29"/>
      <c r="AI5339" s="29"/>
      <c r="AJ5339" s="29"/>
      <c r="AK5339" s="29"/>
      <c r="AL5339" s="29"/>
      <c r="AM5339" s="29"/>
      <c r="AN5339" s="29"/>
      <c r="AO5339" s="29"/>
    </row>
    <row r="5340" spans="1:41" s="162" customFormat="1" ht="16.5" customHeight="1">
      <c r="A5340" s="12" t="s">
        <v>6272</v>
      </c>
      <c r="B5340" s="12"/>
      <c r="C5340" s="110"/>
      <c r="D5340" s="12"/>
      <c r="E5340" s="14" t="s">
        <v>6298</v>
      </c>
      <c r="F5340" s="14" t="s">
        <v>63</v>
      </c>
      <c r="G5340" s="14" t="s">
        <v>6304</v>
      </c>
      <c r="H5340" s="15" t="s">
        <v>67</v>
      </c>
      <c r="I5340" s="15">
        <v>10</v>
      </c>
      <c r="J5340" s="15">
        <v>0</v>
      </c>
      <c r="K5340" s="15">
        <v>0</v>
      </c>
      <c r="L5340" s="16" t="s">
        <v>6300</v>
      </c>
      <c r="M5340" s="16" t="s">
        <v>6300</v>
      </c>
      <c r="N5340" s="16"/>
      <c r="O5340" s="17">
        <v>1500</v>
      </c>
      <c r="P5340" s="17">
        <v>0</v>
      </c>
      <c r="Q5340" s="17">
        <v>0</v>
      </c>
      <c r="R5340" s="18" t="s">
        <v>33</v>
      </c>
      <c r="S5340" s="19" t="s">
        <v>55</v>
      </c>
      <c r="T5340" s="19">
        <v>380</v>
      </c>
      <c r="U5340" s="19">
        <v>11.3</v>
      </c>
      <c r="V5340" s="19">
        <v>0</v>
      </c>
      <c r="W5340" s="20">
        <v>7.46</v>
      </c>
      <c r="X5340" s="21">
        <v>111900</v>
      </c>
      <c r="Y5340" s="22" t="s">
        <v>33</v>
      </c>
      <c r="Z5340" s="23" t="s">
        <v>5838</v>
      </c>
      <c r="AA5340" s="23"/>
      <c r="AB5340" s="23"/>
      <c r="AC5340" s="23"/>
      <c r="AD5340" s="25"/>
      <c r="AE5340" s="26"/>
      <c r="AF5340" s="27"/>
      <c r="AG5340" s="454"/>
      <c r="AH5340" s="454"/>
      <c r="AI5340" s="454"/>
      <c r="AJ5340" s="454"/>
      <c r="AK5340" s="454"/>
      <c r="AL5340" s="454"/>
      <c r="AM5340" s="454"/>
      <c r="AN5340" s="454"/>
      <c r="AO5340" s="454"/>
    </row>
    <row r="5341" spans="1:41" s="162" customFormat="1" ht="16.5" customHeight="1">
      <c r="A5341" s="12" t="s">
        <v>6272</v>
      </c>
      <c r="B5341" s="12"/>
      <c r="C5341" s="110"/>
      <c r="D5341" s="12"/>
      <c r="E5341" s="35" t="s">
        <v>6442</v>
      </c>
      <c r="F5341" s="14" t="s">
        <v>67</v>
      </c>
      <c r="G5341" s="14" t="s">
        <v>6446</v>
      </c>
      <c r="H5341" s="15" t="s">
        <v>67</v>
      </c>
      <c r="I5341" s="15">
        <v>1</v>
      </c>
      <c r="J5341" s="15">
        <v>0</v>
      </c>
      <c r="K5341" s="15">
        <v>0</v>
      </c>
      <c r="L5341" s="16" t="s">
        <v>67</v>
      </c>
      <c r="M5341" s="16" t="s">
        <v>67</v>
      </c>
      <c r="N5341" s="16" t="s">
        <v>67</v>
      </c>
      <c r="O5341" s="17" t="s">
        <v>67</v>
      </c>
      <c r="P5341" s="17" t="s">
        <v>67</v>
      </c>
      <c r="Q5341" s="17" t="s">
        <v>67</v>
      </c>
      <c r="R5341" s="18" t="s">
        <v>65</v>
      </c>
      <c r="S5341" s="19" t="s">
        <v>67</v>
      </c>
      <c r="T5341" s="19" t="s">
        <v>67</v>
      </c>
      <c r="U5341" s="19" t="s">
        <v>67</v>
      </c>
      <c r="V5341" s="19" t="s">
        <v>67</v>
      </c>
      <c r="W5341" s="20" t="s">
        <v>68</v>
      </c>
      <c r="X5341" s="21"/>
      <c r="Y5341" s="22"/>
      <c r="Z5341" s="14" t="s">
        <v>6418</v>
      </c>
      <c r="AA5341" s="24">
        <v>1417</v>
      </c>
      <c r="AB5341" s="23" t="s">
        <v>39</v>
      </c>
      <c r="AC5341" s="14" t="s">
        <v>65</v>
      </c>
      <c r="AD5341" s="453"/>
      <c r="AE5341" s="26"/>
      <c r="AF5341" s="27"/>
      <c r="AG5341" s="29"/>
      <c r="AH5341" s="29"/>
      <c r="AI5341" s="29"/>
      <c r="AJ5341" s="29"/>
      <c r="AK5341" s="29"/>
      <c r="AL5341" s="29"/>
      <c r="AM5341" s="29"/>
      <c r="AN5341" s="29"/>
      <c r="AO5341" s="29"/>
    </row>
    <row r="5342" spans="1:41" s="162" customFormat="1" ht="16.5" customHeight="1">
      <c r="A5342" s="12" t="s">
        <v>6272</v>
      </c>
      <c r="B5342" s="12"/>
      <c r="C5342" s="110"/>
      <c r="D5342" s="12"/>
      <c r="E5342" s="35" t="s">
        <v>6442</v>
      </c>
      <c r="F5342" s="14" t="s">
        <v>67</v>
      </c>
      <c r="G5342" s="14" t="s">
        <v>6447</v>
      </c>
      <c r="H5342" s="15" t="s">
        <v>67</v>
      </c>
      <c r="I5342" s="15">
        <v>1</v>
      </c>
      <c r="J5342" s="15">
        <v>0</v>
      </c>
      <c r="K5342" s="15">
        <v>0</v>
      </c>
      <c r="L5342" s="16" t="s">
        <v>67</v>
      </c>
      <c r="M5342" s="16" t="s">
        <v>67</v>
      </c>
      <c r="N5342" s="16" t="s">
        <v>67</v>
      </c>
      <c r="O5342" s="17" t="s">
        <v>67</v>
      </c>
      <c r="P5342" s="17" t="s">
        <v>67</v>
      </c>
      <c r="Q5342" s="17" t="s">
        <v>67</v>
      </c>
      <c r="R5342" s="18" t="s">
        <v>65</v>
      </c>
      <c r="S5342" s="19" t="s">
        <v>67</v>
      </c>
      <c r="T5342" s="19" t="s">
        <v>67</v>
      </c>
      <c r="U5342" s="19" t="s">
        <v>67</v>
      </c>
      <c r="V5342" s="19" t="s">
        <v>67</v>
      </c>
      <c r="W5342" s="20" t="s">
        <v>68</v>
      </c>
      <c r="X5342" s="21"/>
      <c r="Y5342" s="22"/>
      <c r="Z5342" s="14" t="s">
        <v>6418</v>
      </c>
      <c r="AA5342" s="24">
        <v>1426</v>
      </c>
      <c r="AB5342" s="23" t="s">
        <v>39</v>
      </c>
      <c r="AC5342" s="14" t="s">
        <v>65</v>
      </c>
      <c r="AD5342" s="453"/>
      <c r="AE5342" s="26"/>
      <c r="AF5342" s="27"/>
      <c r="AG5342" s="29"/>
      <c r="AH5342" s="29"/>
      <c r="AI5342" s="29"/>
      <c r="AJ5342" s="29"/>
      <c r="AK5342" s="29"/>
      <c r="AL5342" s="29"/>
      <c r="AM5342" s="29"/>
      <c r="AN5342" s="29"/>
      <c r="AO5342" s="29"/>
    </row>
    <row r="5343" spans="1:41" s="162" customFormat="1" ht="16.5" customHeight="1">
      <c r="A5343" s="12" t="s">
        <v>6272</v>
      </c>
      <c r="B5343" s="12"/>
      <c r="C5343" s="110"/>
      <c r="D5343" s="12"/>
      <c r="E5343" s="14" t="s">
        <v>6310</v>
      </c>
      <c r="F5343" s="14" t="s">
        <v>63</v>
      </c>
      <c r="G5343" s="14" t="s">
        <v>6311</v>
      </c>
      <c r="H5343" s="15" t="s">
        <v>67</v>
      </c>
      <c r="I5343" s="15">
        <v>2</v>
      </c>
      <c r="J5343" s="15">
        <v>0</v>
      </c>
      <c r="K5343" s="15">
        <v>0</v>
      </c>
      <c r="L5343" s="16" t="s">
        <v>6312</v>
      </c>
      <c r="M5343" s="16" t="s">
        <v>8906</v>
      </c>
      <c r="N5343" s="16"/>
      <c r="O5343" s="17">
        <v>1000</v>
      </c>
      <c r="P5343" s="17">
        <v>0</v>
      </c>
      <c r="Q5343" s="17">
        <v>0</v>
      </c>
      <c r="R5343" s="18" t="s">
        <v>33</v>
      </c>
      <c r="S5343" s="19" t="s">
        <v>55</v>
      </c>
      <c r="T5343" s="19">
        <v>380</v>
      </c>
      <c r="U5343" s="19">
        <v>22.6</v>
      </c>
      <c r="V5343" s="19">
        <v>0</v>
      </c>
      <c r="W5343" s="20">
        <v>14.92</v>
      </c>
      <c r="X5343" s="21">
        <v>29840</v>
      </c>
      <c r="Y5343" s="22" t="s">
        <v>33</v>
      </c>
      <c r="Z5343" s="23" t="s">
        <v>5838</v>
      </c>
      <c r="AA5343" s="23"/>
      <c r="AB5343" s="23"/>
      <c r="AC5343" s="23"/>
      <c r="AD5343" s="25"/>
      <c r="AE5343" s="26"/>
      <c r="AF5343" s="27"/>
      <c r="AG5343" s="454"/>
      <c r="AH5343" s="454"/>
      <c r="AI5343" s="454"/>
      <c r="AJ5343" s="454"/>
      <c r="AK5343" s="454"/>
      <c r="AL5343" s="454"/>
      <c r="AM5343" s="454"/>
      <c r="AN5343" s="454"/>
      <c r="AO5343" s="454"/>
    </row>
    <row r="5344" spans="1:41" s="162" customFormat="1" ht="16.5" customHeight="1">
      <c r="A5344" s="426" t="s">
        <v>6272</v>
      </c>
      <c r="B5344" s="426"/>
      <c r="C5344" s="499"/>
      <c r="D5344" s="426"/>
      <c r="E5344" s="14" t="s">
        <v>6278</v>
      </c>
      <c r="F5344" s="14" t="s">
        <v>1029</v>
      </c>
      <c r="G5344" s="14" t="s">
        <v>9257</v>
      </c>
      <c r="H5344" s="15">
        <v>2023</v>
      </c>
      <c r="I5344" s="15">
        <v>2</v>
      </c>
      <c r="J5344" s="15">
        <v>2</v>
      </c>
      <c r="K5344" s="15">
        <v>0</v>
      </c>
      <c r="L5344" s="16" t="s">
        <v>6279</v>
      </c>
      <c r="M5344" s="16"/>
      <c r="N5344" s="16" t="s">
        <v>9258</v>
      </c>
      <c r="O5344" s="456">
        <v>1000</v>
      </c>
      <c r="P5344" s="456">
        <v>0</v>
      </c>
      <c r="Q5344" s="456">
        <v>0</v>
      </c>
      <c r="R5344" s="426" t="s">
        <v>33</v>
      </c>
      <c r="S5344" s="19" t="s">
        <v>55</v>
      </c>
      <c r="T5344" s="19">
        <v>380</v>
      </c>
      <c r="U5344" s="19">
        <v>25.7</v>
      </c>
      <c r="V5344" s="19">
        <v>0</v>
      </c>
      <c r="W5344" s="20">
        <v>15.24</v>
      </c>
      <c r="X5344" s="21">
        <v>30480</v>
      </c>
      <c r="Y5344" s="22" t="s">
        <v>33</v>
      </c>
      <c r="Z5344" s="23" t="s">
        <v>5838</v>
      </c>
      <c r="AA5344" s="23"/>
      <c r="AB5344" s="23"/>
      <c r="AC5344" s="23"/>
      <c r="AD5344" s="25"/>
      <c r="AE5344" s="26"/>
      <c r="AF5344" s="27"/>
      <c r="AG5344" s="458"/>
      <c r="AH5344" s="458"/>
      <c r="AI5344" s="458"/>
      <c r="AJ5344" s="458"/>
      <c r="AK5344" s="458"/>
      <c r="AL5344" s="458"/>
      <c r="AM5344" s="458"/>
      <c r="AN5344" s="458"/>
      <c r="AO5344" s="458"/>
    </row>
    <row r="5345" spans="1:41" s="162" customFormat="1" ht="16.5" customHeight="1">
      <c r="A5345" s="12" t="s">
        <v>6272</v>
      </c>
      <c r="B5345" s="12"/>
      <c r="C5345" s="110"/>
      <c r="D5345" s="12"/>
      <c r="E5345" s="14" t="s">
        <v>6298</v>
      </c>
      <c r="F5345" s="14" t="s">
        <v>63</v>
      </c>
      <c r="G5345" s="14" t="s">
        <v>6299</v>
      </c>
      <c r="H5345" s="15" t="s">
        <v>67</v>
      </c>
      <c r="I5345" s="15">
        <v>8</v>
      </c>
      <c r="J5345" s="15">
        <v>0</v>
      </c>
      <c r="K5345" s="15">
        <v>0</v>
      </c>
      <c r="L5345" s="16" t="s">
        <v>6300</v>
      </c>
      <c r="M5345" s="16" t="s">
        <v>6300</v>
      </c>
      <c r="N5345" s="16"/>
      <c r="O5345" s="17">
        <v>1500</v>
      </c>
      <c r="P5345" s="17">
        <v>0</v>
      </c>
      <c r="Q5345" s="17">
        <v>0</v>
      </c>
      <c r="R5345" s="18" t="s">
        <v>33</v>
      </c>
      <c r="S5345" s="19" t="s">
        <v>55</v>
      </c>
      <c r="T5345" s="19">
        <v>380</v>
      </c>
      <c r="U5345" s="19">
        <v>17</v>
      </c>
      <c r="V5345" s="19">
        <v>0</v>
      </c>
      <c r="W5345" s="20">
        <v>11.19</v>
      </c>
      <c r="X5345" s="21">
        <v>134280</v>
      </c>
      <c r="Y5345" s="22" t="s">
        <v>33</v>
      </c>
      <c r="Z5345" s="23" t="s">
        <v>5838</v>
      </c>
      <c r="AA5345" s="23"/>
      <c r="AB5345" s="23"/>
      <c r="AC5345" s="23"/>
      <c r="AD5345" s="25"/>
      <c r="AE5345" s="26"/>
      <c r="AF5345" s="27"/>
      <c r="AG5345" s="452"/>
      <c r="AH5345" s="452"/>
      <c r="AI5345" s="452"/>
      <c r="AJ5345" s="452"/>
      <c r="AK5345" s="452"/>
      <c r="AL5345" s="452"/>
      <c r="AM5345" s="452"/>
      <c r="AN5345" s="452"/>
      <c r="AO5345" s="452"/>
    </row>
    <row r="5346" spans="1:41" s="162" customFormat="1" ht="16.5" customHeight="1">
      <c r="A5346" s="12" t="s">
        <v>6272</v>
      </c>
      <c r="B5346" s="12"/>
      <c r="C5346" s="110"/>
      <c r="D5346" s="12"/>
      <c r="E5346" s="35" t="s">
        <v>6548</v>
      </c>
      <c r="F5346" s="14" t="s">
        <v>67</v>
      </c>
      <c r="G5346" s="14" t="s">
        <v>6441</v>
      </c>
      <c r="H5346" s="15" t="s">
        <v>67</v>
      </c>
      <c r="I5346" s="15">
        <v>1</v>
      </c>
      <c r="J5346" s="15">
        <v>0</v>
      </c>
      <c r="K5346" s="15">
        <v>0</v>
      </c>
      <c r="L5346" s="16" t="s">
        <v>67</v>
      </c>
      <c r="M5346" s="16" t="s">
        <v>67</v>
      </c>
      <c r="N5346" s="16" t="s">
        <v>67</v>
      </c>
      <c r="O5346" s="17" t="s">
        <v>67</v>
      </c>
      <c r="P5346" s="17" t="s">
        <v>67</v>
      </c>
      <c r="Q5346" s="17" t="s">
        <v>67</v>
      </c>
      <c r="R5346" s="18" t="s">
        <v>65</v>
      </c>
      <c r="S5346" s="19" t="s">
        <v>67</v>
      </c>
      <c r="T5346" s="19" t="s">
        <v>67</v>
      </c>
      <c r="U5346" s="19" t="s">
        <v>67</v>
      </c>
      <c r="V5346" s="19" t="s">
        <v>67</v>
      </c>
      <c r="W5346" s="20" t="s">
        <v>68</v>
      </c>
      <c r="X5346" s="21"/>
      <c r="Y5346" s="22"/>
      <c r="Z5346" s="14" t="s">
        <v>6418</v>
      </c>
      <c r="AA5346" s="24">
        <v>1968</v>
      </c>
      <c r="AB5346" s="23" t="s">
        <v>39</v>
      </c>
      <c r="AC5346" s="14" t="s">
        <v>65</v>
      </c>
      <c r="AD5346" s="453"/>
      <c r="AE5346" s="26"/>
      <c r="AF5346" s="27"/>
      <c r="AG5346" s="29"/>
      <c r="AH5346" s="29"/>
      <c r="AI5346" s="29"/>
      <c r="AJ5346" s="29"/>
      <c r="AK5346" s="29"/>
      <c r="AL5346" s="29"/>
      <c r="AM5346" s="29"/>
      <c r="AN5346" s="29"/>
      <c r="AO5346" s="29"/>
    </row>
    <row r="5347" spans="1:41" s="162" customFormat="1" ht="16.5" customHeight="1">
      <c r="A5347" s="12" t="s">
        <v>6272</v>
      </c>
      <c r="B5347" s="12"/>
      <c r="C5347" s="110"/>
      <c r="D5347" s="12"/>
      <c r="E5347" s="14" t="s">
        <v>6285</v>
      </c>
      <c r="F5347" s="14" t="s">
        <v>6081</v>
      </c>
      <c r="G5347" s="14" t="s">
        <v>6286</v>
      </c>
      <c r="H5347" s="15" t="s">
        <v>67</v>
      </c>
      <c r="I5347" s="15">
        <v>4</v>
      </c>
      <c r="J5347" s="15">
        <v>0</v>
      </c>
      <c r="K5347" s="15">
        <v>0</v>
      </c>
      <c r="L5347" s="16" t="s">
        <v>39</v>
      </c>
      <c r="M5347" s="16" t="s">
        <v>67</v>
      </c>
      <c r="N5347" s="16" t="s">
        <v>39</v>
      </c>
      <c r="O5347" s="17">
        <v>1056</v>
      </c>
      <c r="P5347" s="17">
        <v>0</v>
      </c>
      <c r="Q5347" s="17">
        <v>0</v>
      </c>
      <c r="R5347" s="18" t="s">
        <v>33</v>
      </c>
      <c r="S5347" s="19" t="s">
        <v>55</v>
      </c>
      <c r="T5347" s="19">
        <v>380</v>
      </c>
      <c r="U5347" s="19">
        <v>30</v>
      </c>
      <c r="V5347" s="19">
        <v>0</v>
      </c>
      <c r="W5347" s="20">
        <v>19.744799999999998</v>
      </c>
      <c r="X5347" s="21">
        <v>83402.035199999984</v>
      </c>
      <c r="Y5347" s="22" t="s">
        <v>33</v>
      </c>
      <c r="Z5347" s="23" t="s">
        <v>5838</v>
      </c>
      <c r="AA5347" s="23"/>
      <c r="AB5347" s="23"/>
      <c r="AC5347" s="23"/>
      <c r="AD5347" s="25"/>
      <c r="AE5347" s="26"/>
      <c r="AF5347" s="27"/>
      <c r="AG5347" s="452"/>
      <c r="AH5347" s="452"/>
      <c r="AI5347" s="452"/>
      <c r="AJ5347" s="452"/>
      <c r="AK5347" s="452"/>
      <c r="AL5347" s="452"/>
      <c r="AM5347" s="452"/>
      <c r="AN5347" s="452"/>
      <c r="AO5347" s="452"/>
    </row>
    <row r="5348" spans="1:41" s="162" customFormat="1" ht="16.5" customHeight="1">
      <c r="A5348" s="12" t="s">
        <v>6272</v>
      </c>
      <c r="B5348" s="12"/>
      <c r="C5348" s="110"/>
      <c r="D5348" s="12"/>
      <c r="E5348" s="14" t="s">
        <v>6285</v>
      </c>
      <c r="F5348" s="14" t="s">
        <v>63</v>
      </c>
      <c r="G5348" s="14" t="s">
        <v>6287</v>
      </c>
      <c r="H5348" s="15" t="s">
        <v>67</v>
      </c>
      <c r="I5348" s="15">
        <v>4</v>
      </c>
      <c r="J5348" s="15">
        <v>0</v>
      </c>
      <c r="K5348" s="15">
        <v>0</v>
      </c>
      <c r="L5348" s="16" t="s">
        <v>41</v>
      </c>
      <c r="M5348" s="16" t="s">
        <v>67</v>
      </c>
      <c r="N5348" s="16" t="s">
        <v>41</v>
      </c>
      <c r="O5348" s="17">
        <v>1056</v>
      </c>
      <c r="P5348" s="17">
        <v>0</v>
      </c>
      <c r="Q5348" s="17">
        <v>0</v>
      </c>
      <c r="R5348" s="18" t="s">
        <v>33</v>
      </c>
      <c r="S5348" s="19" t="s">
        <v>55</v>
      </c>
      <c r="T5348" s="19">
        <v>380</v>
      </c>
      <c r="U5348" s="19">
        <v>30</v>
      </c>
      <c r="V5348" s="19">
        <v>0</v>
      </c>
      <c r="W5348" s="20">
        <v>19.744799999999998</v>
      </c>
      <c r="X5348" s="21">
        <v>83402.035199999984</v>
      </c>
      <c r="Y5348" s="22" t="s">
        <v>33</v>
      </c>
      <c r="Z5348" s="23" t="s">
        <v>5838</v>
      </c>
      <c r="AA5348" s="23"/>
      <c r="AB5348" s="23"/>
      <c r="AC5348" s="23"/>
      <c r="AD5348" s="25"/>
      <c r="AE5348" s="26"/>
      <c r="AF5348" s="27"/>
      <c r="AG5348" s="452"/>
      <c r="AH5348" s="452"/>
      <c r="AI5348" s="452"/>
      <c r="AJ5348" s="452"/>
      <c r="AK5348" s="452"/>
      <c r="AL5348" s="452"/>
      <c r="AM5348" s="452"/>
      <c r="AN5348" s="452"/>
      <c r="AO5348" s="452"/>
    </row>
    <row r="5349" spans="1:41" s="162" customFormat="1" ht="16.5" customHeight="1">
      <c r="A5349" s="12" t="s">
        <v>6272</v>
      </c>
      <c r="B5349" s="12"/>
      <c r="C5349" s="110"/>
      <c r="D5349" s="12"/>
      <c r="E5349" s="14" t="s">
        <v>6285</v>
      </c>
      <c r="F5349" s="14" t="s">
        <v>6081</v>
      </c>
      <c r="G5349" s="14" t="s">
        <v>6301</v>
      </c>
      <c r="H5349" s="15" t="s">
        <v>67</v>
      </c>
      <c r="I5349" s="15">
        <v>4</v>
      </c>
      <c r="J5349" s="15">
        <v>0</v>
      </c>
      <c r="K5349" s="15">
        <v>0</v>
      </c>
      <c r="L5349" s="16" t="s">
        <v>6302</v>
      </c>
      <c r="M5349" s="16" t="s">
        <v>67</v>
      </c>
      <c r="N5349" s="16" t="s">
        <v>6303</v>
      </c>
      <c r="O5349" s="17">
        <v>1056</v>
      </c>
      <c r="P5349" s="17">
        <v>0</v>
      </c>
      <c r="Q5349" s="17">
        <v>0</v>
      </c>
      <c r="R5349" s="18" t="s">
        <v>33</v>
      </c>
      <c r="S5349" s="19" t="s">
        <v>55</v>
      </c>
      <c r="T5349" s="19">
        <v>380</v>
      </c>
      <c r="U5349" s="19">
        <v>30</v>
      </c>
      <c r="V5349" s="19">
        <v>0</v>
      </c>
      <c r="W5349" s="20">
        <v>19.744799999999998</v>
      </c>
      <c r="X5349" s="21">
        <v>83402.035199999984</v>
      </c>
      <c r="Y5349" s="22" t="s">
        <v>33</v>
      </c>
      <c r="Z5349" s="23" t="s">
        <v>5838</v>
      </c>
      <c r="AA5349" s="23"/>
      <c r="AB5349" s="23"/>
      <c r="AC5349" s="23"/>
      <c r="AD5349" s="25"/>
      <c r="AE5349" s="26"/>
      <c r="AF5349" s="27"/>
      <c r="AG5349" s="454"/>
      <c r="AH5349" s="454"/>
      <c r="AI5349" s="454"/>
      <c r="AJ5349" s="454"/>
      <c r="AK5349" s="454"/>
      <c r="AL5349" s="454"/>
      <c r="AM5349" s="454"/>
      <c r="AN5349" s="454"/>
      <c r="AO5349" s="454"/>
    </row>
    <row r="5350" spans="1:41" s="162" customFormat="1" ht="16.5" customHeight="1">
      <c r="A5350" s="12" t="s">
        <v>6272</v>
      </c>
      <c r="B5350" s="12"/>
      <c r="C5350" s="110"/>
      <c r="D5350" s="12"/>
      <c r="E5350" s="14" t="s">
        <v>6285</v>
      </c>
      <c r="F5350" s="14" t="s">
        <v>63</v>
      </c>
      <c r="G5350" s="14" t="s">
        <v>6308</v>
      </c>
      <c r="H5350" s="15" t="s">
        <v>67</v>
      </c>
      <c r="I5350" s="15">
        <v>2</v>
      </c>
      <c r="J5350" s="15">
        <v>0</v>
      </c>
      <c r="K5350" s="15">
        <v>0</v>
      </c>
      <c r="L5350" s="16" t="s">
        <v>45</v>
      </c>
      <c r="M5350" s="16" t="s">
        <v>67</v>
      </c>
      <c r="N5350" s="16" t="s">
        <v>45</v>
      </c>
      <c r="O5350" s="17">
        <v>1056</v>
      </c>
      <c r="P5350" s="17">
        <v>0</v>
      </c>
      <c r="Q5350" s="17">
        <v>0</v>
      </c>
      <c r="R5350" s="18" t="s">
        <v>33</v>
      </c>
      <c r="S5350" s="19" t="s">
        <v>55</v>
      </c>
      <c r="T5350" s="19">
        <v>380</v>
      </c>
      <c r="U5350" s="19">
        <v>30</v>
      </c>
      <c r="V5350" s="19">
        <v>0</v>
      </c>
      <c r="W5350" s="20">
        <v>19.744799999999998</v>
      </c>
      <c r="X5350" s="21">
        <v>41701.017599999992</v>
      </c>
      <c r="Y5350" s="22" t="s">
        <v>33</v>
      </c>
      <c r="Z5350" s="23" t="s">
        <v>5838</v>
      </c>
      <c r="AA5350" s="23"/>
      <c r="AB5350" s="23"/>
      <c r="AC5350" s="23"/>
      <c r="AD5350" s="25"/>
      <c r="AE5350" s="26"/>
      <c r="AF5350" s="27"/>
      <c r="AG5350" s="454"/>
      <c r="AH5350" s="454"/>
      <c r="AI5350" s="454"/>
      <c r="AJ5350" s="454"/>
      <c r="AK5350" s="454"/>
      <c r="AL5350" s="454"/>
      <c r="AM5350" s="454"/>
      <c r="AN5350" s="454"/>
      <c r="AO5350" s="454"/>
    </row>
    <row r="5351" spans="1:41" s="162" customFormat="1" ht="16.5" customHeight="1">
      <c r="A5351" s="12" t="s">
        <v>6272</v>
      </c>
      <c r="B5351" s="12"/>
      <c r="C5351" s="110"/>
      <c r="D5351" s="12"/>
      <c r="E5351" s="14" t="s">
        <v>6285</v>
      </c>
      <c r="F5351" s="14" t="s">
        <v>63</v>
      </c>
      <c r="G5351" s="14" t="s">
        <v>6309</v>
      </c>
      <c r="H5351" s="15" t="s">
        <v>67</v>
      </c>
      <c r="I5351" s="15">
        <v>2</v>
      </c>
      <c r="J5351" s="15">
        <v>0</v>
      </c>
      <c r="K5351" s="15">
        <v>0</v>
      </c>
      <c r="L5351" s="16" t="s">
        <v>44</v>
      </c>
      <c r="M5351" s="16" t="s">
        <v>67</v>
      </c>
      <c r="N5351" s="16" t="s">
        <v>44</v>
      </c>
      <c r="O5351" s="17">
        <v>1056</v>
      </c>
      <c r="P5351" s="17">
        <v>0</v>
      </c>
      <c r="Q5351" s="17">
        <v>0</v>
      </c>
      <c r="R5351" s="18" t="s">
        <v>33</v>
      </c>
      <c r="S5351" s="19" t="s">
        <v>55</v>
      </c>
      <c r="T5351" s="19">
        <v>380</v>
      </c>
      <c r="U5351" s="19">
        <v>30</v>
      </c>
      <c r="V5351" s="19">
        <v>0</v>
      </c>
      <c r="W5351" s="20">
        <v>19.744799999999998</v>
      </c>
      <c r="X5351" s="21">
        <v>41701.017599999992</v>
      </c>
      <c r="Y5351" s="22" t="s">
        <v>33</v>
      </c>
      <c r="Z5351" s="23" t="s">
        <v>5838</v>
      </c>
      <c r="AA5351" s="23"/>
      <c r="AB5351" s="23"/>
      <c r="AC5351" s="23"/>
      <c r="AD5351" s="25"/>
      <c r="AE5351" s="26"/>
      <c r="AF5351" s="27"/>
      <c r="AG5351" s="454"/>
      <c r="AH5351" s="454"/>
      <c r="AI5351" s="454"/>
      <c r="AJ5351" s="454"/>
      <c r="AK5351" s="454"/>
      <c r="AL5351" s="454"/>
      <c r="AM5351" s="454"/>
      <c r="AN5351" s="454"/>
      <c r="AO5351" s="454"/>
    </row>
    <row r="5352" spans="1:41" s="162" customFormat="1" ht="16.5" customHeight="1">
      <c r="A5352" s="426" t="s">
        <v>6272</v>
      </c>
      <c r="B5352" s="426"/>
      <c r="C5352" s="499"/>
      <c r="D5352" s="426"/>
      <c r="E5352" s="14" t="s">
        <v>6282</v>
      </c>
      <c r="F5352" s="14" t="s">
        <v>8899</v>
      </c>
      <c r="G5352" s="14" t="s">
        <v>8898</v>
      </c>
      <c r="H5352" s="15">
        <v>2023</v>
      </c>
      <c r="I5352" s="15">
        <v>2</v>
      </c>
      <c r="J5352" s="15">
        <v>2</v>
      </c>
      <c r="K5352" s="15">
        <v>0</v>
      </c>
      <c r="L5352" s="16" t="s">
        <v>6284</v>
      </c>
      <c r="M5352" s="16" t="s">
        <v>67</v>
      </c>
      <c r="N5352" s="16" t="s">
        <v>305</v>
      </c>
      <c r="O5352" s="456">
        <v>260</v>
      </c>
      <c r="P5352" s="456">
        <v>0</v>
      </c>
      <c r="Q5352" s="456">
        <v>0</v>
      </c>
      <c r="R5352" s="426" t="s">
        <v>33</v>
      </c>
      <c r="S5352" s="19" t="s">
        <v>55</v>
      </c>
      <c r="T5352" s="19">
        <v>220</v>
      </c>
      <c r="U5352" s="19">
        <v>244</v>
      </c>
      <c r="V5352" s="19">
        <v>0</v>
      </c>
      <c r="W5352" s="20">
        <v>81.900000000000006</v>
      </c>
      <c r="X5352" s="21">
        <v>42588</v>
      </c>
      <c r="Y5352" s="22" t="s">
        <v>33</v>
      </c>
      <c r="Z5352" s="23" t="s">
        <v>5838</v>
      </c>
      <c r="AA5352" s="23"/>
      <c r="AB5352" s="23"/>
      <c r="AC5352" s="23"/>
      <c r="AD5352" s="25"/>
      <c r="AE5352" s="26"/>
      <c r="AF5352" s="27"/>
      <c r="AG5352" s="457"/>
      <c r="AH5352" s="457"/>
      <c r="AI5352" s="457"/>
      <c r="AJ5352" s="457"/>
      <c r="AK5352" s="457"/>
      <c r="AL5352" s="457"/>
      <c r="AM5352" s="457"/>
      <c r="AN5352" s="457"/>
      <c r="AO5352" s="457"/>
    </row>
    <row r="5353" spans="1:41" s="162" customFormat="1" ht="16.5" customHeight="1">
      <c r="A5353" s="12" t="s">
        <v>6272</v>
      </c>
      <c r="B5353" s="12"/>
      <c r="C5353" s="110"/>
      <c r="D5353" s="12"/>
      <c r="E5353" s="14" t="s">
        <v>6278</v>
      </c>
      <c r="F5353" s="14" t="s">
        <v>1029</v>
      </c>
      <c r="G5353" s="14" t="s">
        <v>6333</v>
      </c>
      <c r="H5353" s="15">
        <v>2005</v>
      </c>
      <c r="I5353" s="15">
        <v>1</v>
      </c>
      <c r="J5353" s="15">
        <v>0</v>
      </c>
      <c r="K5353" s="15">
        <v>0</v>
      </c>
      <c r="L5353" s="16" t="s">
        <v>6279</v>
      </c>
      <c r="M5353" s="16" t="s">
        <v>67</v>
      </c>
      <c r="N5353" s="16" t="s">
        <v>41</v>
      </c>
      <c r="O5353" s="17">
        <v>1000</v>
      </c>
      <c r="P5353" s="17">
        <v>0</v>
      </c>
      <c r="Q5353" s="17">
        <v>0</v>
      </c>
      <c r="R5353" s="18" t="s">
        <v>33</v>
      </c>
      <c r="S5353" s="19" t="s">
        <v>55</v>
      </c>
      <c r="T5353" s="19">
        <v>380</v>
      </c>
      <c r="U5353" s="19">
        <v>32.370820668693007</v>
      </c>
      <c r="V5353" s="19">
        <v>0</v>
      </c>
      <c r="W5353" s="20">
        <v>21.3</v>
      </c>
      <c r="X5353" s="21">
        <v>21300</v>
      </c>
      <c r="Y5353" s="22" t="s">
        <v>33</v>
      </c>
      <c r="Z5353" s="23" t="s">
        <v>5838</v>
      </c>
      <c r="AA5353" s="23"/>
      <c r="AB5353" s="23"/>
      <c r="AC5353" s="23"/>
      <c r="AD5353" s="25"/>
      <c r="AE5353" s="26"/>
      <c r="AF5353" s="27"/>
      <c r="AG5353" s="454"/>
      <c r="AH5353" s="454"/>
      <c r="AI5353" s="454"/>
      <c r="AJ5353" s="454"/>
      <c r="AK5353" s="454"/>
      <c r="AL5353" s="454"/>
      <c r="AM5353" s="454"/>
      <c r="AN5353" s="454"/>
      <c r="AO5353" s="454"/>
    </row>
    <row r="5354" spans="1:41" s="162" customFormat="1" ht="16.5" customHeight="1">
      <c r="A5354" s="12" t="s">
        <v>6272</v>
      </c>
      <c r="B5354" s="12"/>
      <c r="C5354" s="110"/>
      <c r="D5354" s="12"/>
      <c r="E5354" s="14" t="s">
        <v>6273</v>
      </c>
      <c r="F5354" s="14" t="s">
        <v>64</v>
      </c>
      <c r="G5354" s="14" t="s">
        <v>6280</v>
      </c>
      <c r="H5354" s="15">
        <v>2009</v>
      </c>
      <c r="I5354" s="15">
        <v>2</v>
      </c>
      <c r="J5354" s="15">
        <v>0</v>
      </c>
      <c r="K5354" s="15">
        <v>0</v>
      </c>
      <c r="L5354" s="16" t="s">
        <v>6276</v>
      </c>
      <c r="M5354" s="16" t="s">
        <v>67</v>
      </c>
      <c r="N5354" s="16" t="s">
        <v>39</v>
      </c>
      <c r="O5354" s="17">
        <v>169.2</v>
      </c>
      <c r="P5354" s="17">
        <v>0</v>
      </c>
      <c r="Q5354" s="17">
        <v>0</v>
      </c>
      <c r="R5354" s="18" t="s">
        <v>33</v>
      </c>
      <c r="S5354" s="19" t="s">
        <v>55</v>
      </c>
      <c r="T5354" s="19">
        <v>380</v>
      </c>
      <c r="U5354" s="19">
        <v>223</v>
      </c>
      <c r="V5354" s="19">
        <v>0</v>
      </c>
      <c r="W5354" s="20">
        <v>128</v>
      </c>
      <c r="X5354" s="21">
        <v>43315.199999999997</v>
      </c>
      <c r="Y5354" s="22" t="s">
        <v>33</v>
      </c>
      <c r="Z5354" s="23" t="s">
        <v>5838</v>
      </c>
      <c r="AA5354" s="23"/>
      <c r="AB5354" s="23"/>
      <c r="AC5354" s="23"/>
      <c r="AD5354" s="25"/>
      <c r="AE5354" s="26"/>
      <c r="AF5354" s="27"/>
      <c r="AG5354" s="452"/>
      <c r="AH5354" s="452"/>
      <c r="AI5354" s="452"/>
      <c r="AJ5354" s="452"/>
      <c r="AK5354" s="452"/>
      <c r="AL5354" s="452"/>
      <c r="AM5354" s="452"/>
      <c r="AN5354" s="452"/>
      <c r="AO5354" s="452"/>
    </row>
    <row r="5355" spans="1:41" s="162" customFormat="1" ht="16.5" customHeight="1">
      <c r="A5355" s="12" t="s">
        <v>6272</v>
      </c>
      <c r="B5355" s="12"/>
      <c r="C5355" s="110"/>
      <c r="D5355" s="12"/>
      <c r="E5355" s="14" t="s">
        <v>6285</v>
      </c>
      <c r="F5355" s="14" t="s">
        <v>6081</v>
      </c>
      <c r="G5355" s="14" t="s">
        <v>6330</v>
      </c>
      <c r="H5355" s="15" t="s">
        <v>67</v>
      </c>
      <c r="I5355" s="15">
        <v>1</v>
      </c>
      <c r="J5355" s="15">
        <v>0</v>
      </c>
      <c r="K5355" s="15">
        <v>0</v>
      </c>
      <c r="L5355" s="16" t="s">
        <v>3400</v>
      </c>
      <c r="M5355" s="16" t="s">
        <v>67</v>
      </c>
      <c r="N5355" s="16" t="s">
        <v>3400</v>
      </c>
      <c r="O5355" s="17">
        <v>2000</v>
      </c>
      <c r="P5355" s="17">
        <v>0</v>
      </c>
      <c r="Q5355" s="17">
        <v>0</v>
      </c>
      <c r="R5355" s="18" t="s">
        <v>33</v>
      </c>
      <c r="S5355" s="19" t="s">
        <v>55</v>
      </c>
      <c r="T5355" s="19">
        <v>220</v>
      </c>
      <c r="U5355" s="19">
        <v>30</v>
      </c>
      <c r="V5355" s="19">
        <v>0</v>
      </c>
      <c r="W5355" s="20">
        <v>11.4312</v>
      </c>
      <c r="X5355" s="21">
        <v>22862.400000000001</v>
      </c>
      <c r="Y5355" s="22" t="s">
        <v>33</v>
      </c>
      <c r="Z5355" s="23" t="s">
        <v>5838</v>
      </c>
      <c r="AA5355" s="23"/>
      <c r="AB5355" s="23"/>
      <c r="AC5355" s="23"/>
      <c r="AD5355" s="25"/>
      <c r="AE5355" s="26"/>
      <c r="AF5355" s="27"/>
      <c r="AG5355" s="454"/>
      <c r="AH5355" s="454"/>
      <c r="AI5355" s="454"/>
      <c r="AJ5355" s="454"/>
      <c r="AK5355" s="454"/>
      <c r="AL5355" s="454"/>
      <c r="AM5355" s="454"/>
      <c r="AN5355" s="454"/>
      <c r="AO5355" s="454"/>
    </row>
    <row r="5356" spans="1:41" s="162" customFormat="1" ht="16.5" customHeight="1">
      <c r="A5356" s="12" t="s">
        <v>6272</v>
      </c>
      <c r="B5356" s="12"/>
      <c r="C5356" s="110"/>
      <c r="D5356" s="12"/>
      <c r="E5356" s="14" t="s">
        <v>6285</v>
      </c>
      <c r="F5356" s="14" t="s">
        <v>6081</v>
      </c>
      <c r="G5356" s="14" t="s">
        <v>6331</v>
      </c>
      <c r="H5356" s="15" t="s">
        <v>67</v>
      </c>
      <c r="I5356" s="15">
        <v>1</v>
      </c>
      <c r="J5356" s="15">
        <v>0</v>
      </c>
      <c r="K5356" s="15">
        <v>0</v>
      </c>
      <c r="L5356" s="16" t="s">
        <v>2570</v>
      </c>
      <c r="M5356" s="16" t="s">
        <v>67</v>
      </c>
      <c r="N5356" s="16" t="s">
        <v>2570</v>
      </c>
      <c r="O5356" s="17">
        <v>2000</v>
      </c>
      <c r="P5356" s="17">
        <v>0</v>
      </c>
      <c r="Q5356" s="17">
        <v>0</v>
      </c>
      <c r="R5356" s="18" t="s">
        <v>33</v>
      </c>
      <c r="S5356" s="19" t="s">
        <v>55</v>
      </c>
      <c r="T5356" s="19">
        <v>220</v>
      </c>
      <c r="U5356" s="19">
        <v>30</v>
      </c>
      <c r="V5356" s="19">
        <v>0</v>
      </c>
      <c r="W5356" s="20">
        <v>11.4312</v>
      </c>
      <c r="X5356" s="21">
        <v>22862.400000000001</v>
      </c>
      <c r="Y5356" s="22" t="s">
        <v>33</v>
      </c>
      <c r="Z5356" s="23" t="s">
        <v>5838</v>
      </c>
      <c r="AA5356" s="23"/>
      <c r="AB5356" s="23"/>
      <c r="AC5356" s="23"/>
      <c r="AD5356" s="25"/>
      <c r="AE5356" s="26"/>
      <c r="AF5356" s="27"/>
      <c r="AG5356" s="454"/>
      <c r="AH5356" s="454"/>
      <c r="AI5356" s="454"/>
      <c r="AJ5356" s="454"/>
      <c r="AK5356" s="454"/>
      <c r="AL5356" s="454"/>
      <c r="AM5356" s="454"/>
      <c r="AN5356" s="454"/>
      <c r="AO5356" s="454"/>
    </row>
    <row r="5357" spans="1:41" s="162" customFormat="1" ht="16.5" customHeight="1">
      <c r="A5357" s="12" t="s">
        <v>6272</v>
      </c>
      <c r="B5357" s="12"/>
      <c r="C5357" s="110"/>
      <c r="D5357" s="12"/>
      <c r="E5357" s="14" t="s">
        <v>6285</v>
      </c>
      <c r="F5357" s="14" t="s">
        <v>6332</v>
      </c>
      <c r="G5357" s="14"/>
      <c r="H5357" s="15" t="s">
        <v>67</v>
      </c>
      <c r="I5357" s="15">
        <v>1</v>
      </c>
      <c r="J5357" s="15">
        <v>0</v>
      </c>
      <c r="K5357" s="15">
        <v>0</v>
      </c>
      <c r="L5357" s="16" t="s">
        <v>2626</v>
      </c>
      <c r="M5357" s="16" t="s">
        <v>67</v>
      </c>
      <c r="N5357" s="16" t="s">
        <v>2626</v>
      </c>
      <c r="O5357" s="17">
        <v>2000</v>
      </c>
      <c r="P5357" s="17">
        <v>0</v>
      </c>
      <c r="Q5357" s="17">
        <v>0</v>
      </c>
      <c r="R5357" s="18" t="s">
        <v>33</v>
      </c>
      <c r="S5357" s="19" t="s">
        <v>55</v>
      </c>
      <c r="T5357" s="19">
        <v>220</v>
      </c>
      <c r="U5357" s="19">
        <v>30</v>
      </c>
      <c r="V5357" s="19">
        <v>0</v>
      </c>
      <c r="W5357" s="20">
        <v>11.4312</v>
      </c>
      <c r="X5357" s="21">
        <v>22862.400000000001</v>
      </c>
      <c r="Y5357" s="22" t="s">
        <v>33</v>
      </c>
      <c r="Z5357" s="23" t="s">
        <v>5838</v>
      </c>
      <c r="AA5357" s="23"/>
      <c r="AB5357" s="23"/>
      <c r="AC5357" s="23"/>
      <c r="AD5357" s="25"/>
      <c r="AE5357" s="26"/>
      <c r="AF5357" s="27"/>
      <c r="AG5357" s="454"/>
      <c r="AH5357" s="454"/>
      <c r="AI5357" s="454"/>
      <c r="AJ5357" s="454"/>
      <c r="AK5357" s="454"/>
      <c r="AL5357" s="454"/>
      <c r="AM5357" s="454"/>
      <c r="AN5357" s="454"/>
      <c r="AO5357" s="454"/>
    </row>
    <row r="5358" spans="1:41" s="162" customFormat="1" ht="16.5" customHeight="1">
      <c r="A5358" s="12" t="s">
        <v>6272</v>
      </c>
      <c r="B5358" s="12"/>
      <c r="C5358" s="110"/>
      <c r="D5358" s="12"/>
      <c r="E5358" s="14" t="s">
        <v>6278</v>
      </c>
      <c r="F5358" s="14" t="s">
        <v>1029</v>
      </c>
      <c r="G5358" s="14" t="s">
        <v>6329</v>
      </c>
      <c r="H5358" s="15">
        <v>2005</v>
      </c>
      <c r="I5358" s="15">
        <v>1</v>
      </c>
      <c r="J5358" s="15">
        <v>0</v>
      </c>
      <c r="K5358" s="15">
        <v>0</v>
      </c>
      <c r="L5358" s="16" t="s">
        <v>6279</v>
      </c>
      <c r="M5358" s="16" t="s">
        <v>67</v>
      </c>
      <c r="N5358" s="16" t="s">
        <v>41</v>
      </c>
      <c r="O5358" s="17">
        <v>1000</v>
      </c>
      <c r="P5358" s="17">
        <v>0</v>
      </c>
      <c r="Q5358" s="17">
        <v>0</v>
      </c>
      <c r="R5358" s="18" t="s">
        <v>33</v>
      </c>
      <c r="S5358" s="19" t="s">
        <v>55</v>
      </c>
      <c r="T5358" s="19">
        <v>380</v>
      </c>
      <c r="U5358" s="19">
        <v>34.954407294832826</v>
      </c>
      <c r="V5358" s="19">
        <v>0</v>
      </c>
      <c r="W5358" s="20">
        <v>23</v>
      </c>
      <c r="X5358" s="21">
        <v>23000</v>
      </c>
      <c r="Y5358" s="22" t="s">
        <v>33</v>
      </c>
      <c r="Z5358" s="23" t="s">
        <v>5838</v>
      </c>
      <c r="AA5358" s="23"/>
      <c r="AB5358" s="23"/>
      <c r="AC5358" s="23"/>
      <c r="AD5358" s="25"/>
      <c r="AE5358" s="26"/>
      <c r="AF5358" s="27"/>
      <c r="AG5358" s="454"/>
      <c r="AH5358" s="454"/>
      <c r="AI5358" s="454"/>
      <c r="AJ5358" s="454"/>
      <c r="AK5358" s="454"/>
      <c r="AL5358" s="454"/>
      <c r="AM5358" s="454"/>
      <c r="AN5358" s="454"/>
      <c r="AO5358" s="454"/>
    </row>
    <row r="5359" spans="1:41" s="162" customFormat="1" ht="16.5" customHeight="1">
      <c r="A5359" s="12" t="s">
        <v>6272</v>
      </c>
      <c r="B5359" s="12"/>
      <c r="C5359" s="110"/>
      <c r="D5359" s="12"/>
      <c r="E5359" s="14" t="s">
        <v>6325</v>
      </c>
      <c r="F5359" s="14" t="s">
        <v>6326</v>
      </c>
      <c r="G5359" s="14" t="s">
        <v>6327</v>
      </c>
      <c r="H5359" s="15" t="s">
        <v>67</v>
      </c>
      <c r="I5359" s="15">
        <v>1</v>
      </c>
      <c r="J5359" s="15">
        <v>0</v>
      </c>
      <c r="K5359" s="15">
        <v>0</v>
      </c>
      <c r="L5359" s="16" t="s">
        <v>6328</v>
      </c>
      <c r="M5359" s="16" t="s">
        <v>67</v>
      </c>
      <c r="N5359" s="16" t="s">
        <v>41</v>
      </c>
      <c r="O5359" s="17">
        <v>2000</v>
      </c>
      <c r="P5359" s="17">
        <v>0</v>
      </c>
      <c r="Q5359" s="17">
        <v>0</v>
      </c>
      <c r="R5359" s="18" t="s">
        <v>33</v>
      </c>
      <c r="S5359" s="19" t="s">
        <v>55</v>
      </c>
      <c r="T5359" s="19">
        <v>380</v>
      </c>
      <c r="U5359" s="19">
        <v>20</v>
      </c>
      <c r="V5359" s="19">
        <v>0</v>
      </c>
      <c r="W5359" s="20">
        <v>13.163200000000002</v>
      </c>
      <c r="X5359" s="21">
        <v>26326.400000000001</v>
      </c>
      <c r="Y5359" s="22" t="s">
        <v>33</v>
      </c>
      <c r="Z5359" s="23" t="s">
        <v>5838</v>
      </c>
      <c r="AA5359" s="23"/>
      <c r="AB5359" s="23"/>
      <c r="AC5359" s="23"/>
      <c r="AD5359" s="25"/>
      <c r="AE5359" s="26"/>
      <c r="AF5359" s="27"/>
      <c r="AG5359" s="454"/>
      <c r="AH5359" s="454"/>
      <c r="AI5359" s="454"/>
      <c r="AJ5359" s="454"/>
      <c r="AK5359" s="454"/>
      <c r="AL5359" s="454"/>
      <c r="AM5359" s="454"/>
      <c r="AN5359" s="454"/>
      <c r="AO5359" s="454"/>
    </row>
    <row r="5360" spans="1:41" s="162" customFormat="1" ht="16.5" customHeight="1">
      <c r="A5360" s="12" t="s">
        <v>6272</v>
      </c>
      <c r="B5360" s="12"/>
      <c r="C5360" s="110"/>
      <c r="D5360" s="12"/>
      <c r="E5360" s="14" t="s">
        <v>6278</v>
      </c>
      <c r="F5360" s="14" t="s">
        <v>1029</v>
      </c>
      <c r="G5360" s="14" t="s">
        <v>6324</v>
      </c>
      <c r="H5360" s="15">
        <v>2005</v>
      </c>
      <c r="I5360" s="15">
        <v>1</v>
      </c>
      <c r="J5360" s="15">
        <v>0</v>
      </c>
      <c r="K5360" s="15">
        <v>0</v>
      </c>
      <c r="L5360" s="16" t="s">
        <v>6279</v>
      </c>
      <c r="M5360" s="16" t="s">
        <v>67</v>
      </c>
      <c r="N5360" s="16" t="s">
        <v>41</v>
      </c>
      <c r="O5360" s="17">
        <v>1000</v>
      </c>
      <c r="P5360" s="17">
        <v>0</v>
      </c>
      <c r="Q5360" s="17">
        <v>0</v>
      </c>
      <c r="R5360" s="18" t="s">
        <v>33</v>
      </c>
      <c r="S5360" s="19" t="s">
        <v>55</v>
      </c>
      <c r="T5360" s="19">
        <v>380</v>
      </c>
      <c r="U5360" s="19">
        <v>40.881458966565347</v>
      </c>
      <c r="V5360" s="19">
        <v>0</v>
      </c>
      <c r="W5360" s="20">
        <v>26.9</v>
      </c>
      <c r="X5360" s="21">
        <v>26900</v>
      </c>
      <c r="Y5360" s="22" t="s">
        <v>33</v>
      </c>
      <c r="Z5360" s="23" t="s">
        <v>5838</v>
      </c>
      <c r="AA5360" s="23"/>
      <c r="AB5360" s="23"/>
      <c r="AC5360" s="23"/>
      <c r="AD5360" s="25"/>
      <c r="AE5360" s="26"/>
      <c r="AF5360" s="27"/>
      <c r="AG5360" s="454"/>
      <c r="AH5360" s="454"/>
      <c r="AI5360" s="454"/>
      <c r="AJ5360" s="454"/>
      <c r="AK5360" s="454"/>
      <c r="AL5360" s="454"/>
      <c r="AM5360" s="454"/>
      <c r="AN5360" s="454"/>
      <c r="AO5360" s="454"/>
    </row>
    <row r="5361" spans="1:41" s="162" customFormat="1" ht="16.5" customHeight="1">
      <c r="A5361" s="12" t="s">
        <v>6272</v>
      </c>
      <c r="B5361" s="12"/>
      <c r="C5361" s="110"/>
      <c r="D5361" s="12"/>
      <c r="E5361" s="14" t="s">
        <v>6278</v>
      </c>
      <c r="F5361" s="14" t="s">
        <v>1029</v>
      </c>
      <c r="G5361" s="14" t="s">
        <v>6313</v>
      </c>
      <c r="H5361" s="15">
        <v>2005</v>
      </c>
      <c r="I5361" s="15">
        <v>2</v>
      </c>
      <c r="J5361" s="15">
        <v>0</v>
      </c>
      <c r="K5361" s="15">
        <v>0</v>
      </c>
      <c r="L5361" s="16" t="s">
        <v>6279</v>
      </c>
      <c r="M5361" s="16" t="s">
        <v>67</v>
      </c>
      <c r="N5361" s="16" t="s">
        <v>41</v>
      </c>
      <c r="O5361" s="17">
        <v>1000</v>
      </c>
      <c r="P5361" s="17">
        <v>0</v>
      </c>
      <c r="Q5361" s="17">
        <v>0</v>
      </c>
      <c r="R5361" s="18" t="s">
        <v>33</v>
      </c>
      <c r="S5361" s="19" t="s">
        <v>55</v>
      </c>
      <c r="T5361" s="19">
        <v>380</v>
      </c>
      <c r="U5361" s="19">
        <v>46.048632218844986</v>
      </c>
      <c r="V5361" s="19">
        <v>0</v>
      </c>
      <c r="W5361" s="20">
        <v>30.3</v>
      </c>
      <c r="X5361" s="21">
        <v>60600</v>
      </c>
      <c r="Y5361" s="22" t="s">
        <v>33</v>
      </c>
      <c r="Z5361" s="23" t="s">
        <v>5838</v>
      </c>
      <c r="AA5361" s="23"/>
      <c r="AB5361" s="23"/>
      <c r="AC5361" s="23"/>
      <c r="AD5361" s="25"/>
      <c r="AE5361" s="26"/>
      <c r="AF5361" s="27"/>
      <c r="AG5361" s="454"/>
      <c r="AH5361" s="454"/>
      <c r="AI5361" s="454"/>
      <c r="AJ5361" s="454"/>
      <c r="AK5361" s="454"/>
      <c r="AL5361" s="454"/>
      <c r="AM5361" s="454"/>
      <c r="AN5361" s="454"/>
      <c r="AO5361" s="454"/>
    </row>
    <row r="5362" spans="1:41" s="162" customFormat="1" ht="16.5" customHeight="1">
      <c r="A5362" s="12" t="s">
        <v>6272</v>
      </c>
      <c r="B5362" s="12"/>
      <c r="C5362" s="110"/>
      <c r="D5362" s="12"/>
      <c r="E5362" s="14" t="s">
        <v>8903</v>
      </c>
      <c r="F5362" s="14" t="s">
        <v>8902</v>
      </c>
      <c r="G5362" s="14" t="s">
        <v>8905</v>
      </c>
      <c r="H5362" s="15">
        <v>2024</v>
      </c>
      <c r="I5362" s="15">
        <v>2</v>
      </c>
      <c r="J5362" s="15"/>
      <c r="K5362" s="15">
        <v>2</v>
      </c>
      <c r="L5362" s="16" t="s">
        <v>43</v>
      </c>
      <c r="M5362" s="16" t="s">
        <v>8904</v>
      </c>
      <c r="N5362" s="16" t="s">
        <v>43</v>
      </c>
      <c r="O5362" s="17">
        <v>2000</v>
      </c>
      <c r="P5362" s="17">
        <v>0</v>
      </c>
      <c r="Q5362" s="17">
        <v>0</v>
      </c>
      <c r="R5362" s="18" t="s">
        <v>33</v>
      </c>
      <c r="S5362" s="19" t="s">
        <v>55</v>
      </c>
      <c r="T5362" s="19">
        <v>380</v>
      </c>
      <c r="U5362" s="19">
        <v>20</v>
      </c>
      <c r="V5362" s="19">
        <v>0</v>
      </c>
      <c r="W5362" s="20">
        <v>16.5</v>
      </c>
      <c r="X5362" s="21">
        <v>66000</v>
      </c>
      <c r="Y5362" s="22" t="s">
        <v>33</v>
      </c>
      <c r="Z5362" s="14" t="s">
        <v>5838</v>
      </c>
      <c r="AA5362" s="23"/>
      <c r="AB5362" s="23"/>
      <c r="AC5362" s="23"/>
      <c r="AD5362" s="25"/>
      <c r="AE5362" s="26"/>
      <c r="AF5362" s="27"/>
      <c r="AG5362" s="454"/>
      <c r="AH5362" s="454"/>
      <c r="AI5362" s="454"/>
      <c r="AJ5362" s="454"/>
      <c r="AK5362" s="454"/>
      <c r="AL5362" s="454"/>
      <c r="AM5362" s="454"/>
      <c r="AN5362" s="454"/>
      <c r="AO5362" s="454"/>
    </row>
    <row r="5363" spans="1:41" s="162" customFormat="1" ht="16.5" customHeight="1">
      <c r="A5363" s="12" t="s">
        <v>6272</v>
      </c>
      <c r="B5363" s="12"/>
      <c r="C5363" s="110"/>
      <c r="D5363" s="12"/>
      <c r="E5363" s="14" t="s">
        <v>6288</v>
      </c>
      <c r="F5363" s="14" t="s">
        <v>64</v>
      </c>
      <c r="G5363" s="14" t="s">
        <v>6289</v>
      </c>
      <c r="H5363" s="15" t="s">
        <v>67</v>
      </c>
      <c r="I5363" s="15">
        <v>2</v>
      </c>
      <c r="J5363" s="15">
        <v>0</v>
      </c>
      <c r="K5363" s="15">
        <v>0</v>
      </c>
      <c r="L5363" s="16" t="s">
        <v>6290</v>
      </c>
      <c r="M5363" s="16" t="s">
        <v>6290</v>
      </c>
      <c r="N5363" s="16"/>
      <c r="O5363" s="17">
        <v>900</v>
      </c>
      <c r="P5363" s="17">
        <v>0</v>
      </c>
      <c r="Q5363" s="17">
        <v>0</v>
      </c>
      <c r="R5363" s="18" t="s">
        <v>33</v>
      </c>
      <c r="S5363" s="19" t="s">
        <v>55</v>
      </c>
      <c r="T5363" s="19">
        <v>380</v>
      </c>
      <c r="U5363" s="19">
        <v>56.6</v>
      </c>
      <c r="V5363" s="19">
        <v>0</v>
      </c>
      <c r="W5363" s="20">
        <v>37.299999999999997</v>
      </c>
      <c r="X5363" s="21">
        <v>67140</v>
      </c>
      <c r="Y5363" s="22" t="s">
        <v>33</v>
      </c>
      <c r="Z5363" s="23" t="s">
        <v>5838</v>
      </c>
      <c r="AA5363" s="23"/>
      <c r="AB5363" s="23"/>
      <c r="AC5363" s="23"/>
      <c r="AD5363" s="25"/>
      <c r="AE5363" s="26"/>
      <c r="AF5363" s="27"/>
      <c r="AG5363" s="452"/>
      <c r="AH5363" s="452"/>
      <c r="AI5363" s="452"/>
      <c r="AJ5363" s="452"/>
      <c r="AK5363" s="452"/>
      <c r="AL5363" s="452"/>
      <c r="AM5363" s="452"/>
      <c r="AN5363" s="452"/>
      <c r="AO5363" s="452"/>
    </row>
    <row r="5364" spans="1:41" s="421" customFormat="1" ht="16.5" customHeight="1">
      <c r="A5364" s="413" t="s">
        <v>6272</v>
      </c>
      <c r="B5364" s="413"/>
      <c r="C5364" s="498"/>
      <c r="D5364" s="413"/>
      <c r="E5364" s="413" t="s">
        <v>6278</v>
      </c>
      <c r="F5364" s="413" t="s">
        <v>1029</v>
      </c>
      <c r="G5364" s="413" t="s">
        <v>6306</v>
      </c>
      <c r="H5364" s="414">
        <v>2005</v>
      </c>
      <c r="I5364" s="414">
        <v>2</v>
      </c>
      <c r="J5364" s="414">
        <v>0</v>
      </c>
      <c r="K5364" s="414">
        <v>0</v>
      </c>
      <c r="L5364" s="413" t="s">
        <v>6279</v>
      </c>
      <c r="M5364" s="413" t="s">
        <v>67</v>
      </c>
      <c r="N5364" s="413" t="s">
        <v>41</v>
      </c>
      <c r="O5364" s="415">
        <v>1056</v>
      </c>
      <c r="P5364" s="415">
        <v>0</v>
      </c>
      <c r="Q5364" s="415">
        <v>0</v>
      </c>
      <c r="R5364" s="413" t="s">
        <v>33</v>
      </c>
      <c r="S5364" s="415" t="s">
        <v>55</v>
      </c>
      <c r="T5364" s="415">
        <v>380</v>
      </c>
      <c r="U5364" s="415">
        <v>62.310030395136778</v>
      </c>
      <c r="V5364" s="415">
        <v>0</v>
      </c>
      <c r="W5364" s="416">
        <v>41</v>
      </c>
      <c r="X5364" s="417">
        <v>86592</v>
      </c>
      <c r="Y5364" s="413" t="s">
        <v>33</v>
      </c>
      <c r="Z5364" s="23" t="s">
        <v>5838</v>
      </c>
      <c r="AA5364" s="459"/>
      <c r="AB5364" s="459"/>
      <c r="AC5364" s="23"/>
      <c r="AD5364" s="418"/>
      <c r="AE5364" s="419"/>
      <c r="AF5364" s="420"/>
      <c r="AG5364" s="460"/>
      <c r="AH5364" s="460"/>
      <c r="AI5364" s="460"/>
      <c r="AJ5364" s="460"/>
      <c r="AK5364" s="460"/>
      <c r="AL5364" s="460"/>
      <c r="AM5364" s="460"/>
      <c r="AN5364" s="460"/>
      <c r="AO5364" s="460"/>
    </row>
    <row r="5365" spans="1:41" s="421" customFormat="1" ht="16.5" customHeight="1">
      <c r="A5365" s="413" t="s">
        <v>6272</v>
      </c>
      <c r="B5365" s="413"/>
      <c r="C5365" s="498"/>
      <c r="D5365" s="413"/>
      <c r="E5365" s="413" t="s">
        <v>6278</v>
      </c>
      <c r="F5365" s="413" t="s">
        <v>1029</v>
      </c>
      <c r="G5365" s="413" t="s">
        <v>6305</v>
      </c>
      <c r="H5365" s="414">
        <v>2005</v>
      </c>
      <c r="I5365" s="414">
        <v>2</v>
      </c>
      <c r="J5365" s="414">
        <v>0</v>
      </c>
      <c r="K5365" s="414">
        <v>0</v>
      </c>
      <c r="L5365" s="413" t="s">
        <v>6279</v>
      </c>
      <c r="M5365" s="413" t="s">
        <v>67</v>
      </c>
      <c r="N5365" s="413" t="s">
        <v>41</v>
      </c>
      <c r="O5365" s="415">
        <v>1000</v>
      </c>
      <c r="P5365" s="415">
        <v>0</v>
      </c>
      <c r="Q5365" s="415">
        <v>0</v>
      </c>
      <c r="R5365" s="413" t="s">
        <v>33</v>
      </c>
      <c r="S5365" s="415" t="s">
        <v>55</v>
      </c>
      <c r="T5365" s="415">
        <v>380</v>
      </c>
      <c r="U5365" s="415">
        <v>68.237082066869306</v>
      </c>
      <c r="V5365" s="415">
        <v>0</v>
      </c>
      <c r="W5365" s="416">
        <v>44.9</v>
      </c>
      <c r="X5365" s="417">
        <v>89800</v>
      </c>
      <c r="Y5365" s="413" t="s">
        <v>33</v>
      </c>
      <c r="Z5365" s="23" t="s">
        <v>5838</v>
      </c>
      <c r="AA5365" s="459"/>
      <c r="AB5365" s="459"/>
      <c r="AC5365" s="23"/>
      <c r="AD5365" s="418"/>
      <c r="AE5365" s="419"/>
      <c r="AF5365" s="420"/>
      <c r="AG5365" s="460"/>
      <c r="AH5365" s="460"/>
      <c r="AI5365" s="460"/>
      <c r="AJ5365" s="460"/>
      <c r="AK5365" s="460"/>
      <c r="AL5365" s="460"/>
      <c r="AM5365" s="460"/>
      <c r="AN5365" s="460"/>
      <c r="AO5365" s="460"/>
    </row>
    <row r="5366" spans="1:41" s="421" customFormat="1" ht="16.5" customHeight="1">
      <c r="A5366" s="413" t="s">
        <v>6272</v>
      </c>
      <c r="B5366" s="413"/>
      <c r="C5366" s="498"/>
      <c r="D5366" s="413"/>
      <c r="E5366" s="413" t="s">
        <v>6278</v>
      </c>
      <c r="F5366" s="413" t="s">
        <v>1029</v>
      </c>
      <c r="G5366" s="413" t="s">
        <v>8630</v>
      </c>
      <c r="H5366" s="414">
        <v>2005</v>
      </c>
      <c r="I5366" s="414">
        <v>2</v>
      </c>
      <c r="J5366" s="414">
        <v>0</v>
      </c>
      <c r="K5366" s="414">
        <v>0</v>
      </c>
      <c r="L5366" s="413" t="s">
        <v>6279</v>
      </c>
      <c r="M5366" s="413" t="s">
        <v>67</v>
      </c>
      <c r="N5366" s="413" t="s">
        <v>41</v>
      </c>
      <c r="O5366" s="415">
        <v>1000</v>
      </c>
      <c r="P5366" s="415">
        <v>0</v>
      </c>
      <c r="Q5366" s="415">
        <v>0</v>
      </c>
      <c r="R5366" s="413" t="s">
        <v>33</v>
      </c>
      <c r="S5366" s="415" t="s">
        <v>55</v>
      </c>
      <c r="T5366" s="415">
        <v>380</v>
      </c>
      <c r="U5366" s="415">
        <v>73.40425531914893</v>
      </c>
      <c r="V5366" s="415">
        <v>0</v>
      </c>
      <c r="W5366" s="416">
        <v>48.3</v>
      </c>
      <c r="X5366" s="417">
        <v>96600</v>
      </c>
      <c r="Y5366" s="413" t="s">
        <v>33</v>
      </c>
      <c r="Z5366" s="23" t="s">
        <v>5838</v>
      </c>
      <c r="AA5366" s="459"/>
      <c r="AB5366" s="459"/>
      <c r="AC5366" s="23"/>
      <c r="AD5366" s="418"/>
      <c r="AE5366" s="419"/>
      <c r="AF5366" s="420"/>
      <c r="AG5366" s="460"/>
      <c r="AH5366" s="460"/>
      <c r="AI5366" s="460"/>
      <c r="AJ5366" s="460"/>
      <c r="AK5366" s="460"/>
      <c r="AL5366" s="460"/>
      <c r="AM5366" s="460"/>
      <c r="AN5366" s="460"/>
      <c r="AO5366" s="460"/>
    </row>
    <row r="5367" spans="1:41" s="421" customFormat="1" ht="16.5" customHeight="1">
      <c r="A5367" s="413" t="s">
        <v>6272</v>
      </c>
      <c r="B5367" s="413"/>
      <c r="C5367" s="498"/>
      <c r="D5367" s="413"/>
      <c r="E5367" s="413" t="s">
        <v>6278</v>
      </c>
      <c r="F5367" s="413" t="s">
        <v>1029</v>
      </c>
      <c r="G5367" s="413" t="s">
        <v>6281</v>
      </c>
      <c r="H5367" s="414">
        <v>2005</v>
      </c>
      <c r="I5367" s="414">
        <v>5</v>
      </c>
      <c r="J5367" s="414">
        <v>0</v>
      </c>
      <c r="K5367" s="414">
        <v>0</v>
      </c>
      <c r="L5367" s="413" t="s">
        <v>6279</v>
      </c>
      <c r="M5367" s="413" t="s">
        <v>67</v>
      </c>
      <c r="N5367" s="413" t="s">
        <v>41</v>
      </c>
      <c r="O5367" s="415">
        <v>1000</v>
      </c>
      <c r="P5367" s="415">
        <v>0</v>
      </c>
      <c r="Q5367" s="415">
        <v>0</v>
      </c>
      <c r="R5367" s="413" t="s">
        <v>33</v>
      </c>
      <c r="S5367" s="415" t="s">
        <v>55</v>
      </c>
      <c r="T5367" s="415">
        <v>380</v>
      </c>
      <c r="U5367" s="415">
        <v>79.027355623100306</v>
      </c>
      <c r="V5367" s="415">
        <v>0</v>
      </c>
      <c r="W5367" s="416">
        <v>52</v>
      </c>
      <c r="X5367" s="417">
        <v>260000</v>
      </c>
      <c r="Y5367" s="413" t="s">
        <v>33</v>
      </c>
      <c r="Z5367" s="23" t="s">
        <v>5838</v>
      </c>
      <c r="AA5367" s="459"/>
      <c r="AB5367" s="459"/>
      <c r="AC5367" s="23"/>
      <c r="AD5367" s="418"/>
      <c r="AE5367" s="419"/>
      <c r="AF5367" s="420"/>
      <c r="AG5367" s="461"/>
      <c r="AH5367" s="461"/>
      <c r="AI5367" s="461"/>
      <c r="AJ5367" s="461"/>
      <c r="AK5367" s="461"/>
      <c r="AL5367" s="461"/>
      <c r="AM5367" s="461"/>
      <c r="AN5367" s="461"/>
      <c r="AO5367" s="461"/>
    </row>
    <row r="5368" spans="1:41" s="421" customFormat="1" ht="16.5" customHeight="1">
      <c r="A5368" s="413" t="s">
        <v>6272</v>
      </c>
      <c r="B5368" s="413"/>
      <c r="C5368" s="498"/>
      <c r="D5368" s="413"/>
      <c r="E5368" s="413" t="s">
        <v>6278</v>
      </c>
      <c r="F5368" s="413" t="s">
        <v>1029</v>
      </c>
      <c r="G5368" s="413" t="s">
        <v>8629</v>
      </c>
      <c r="H5368" s="414">
        <v>2005</v>
      </c>
      <c r="I5368" s="414">
        <v>5</v>
      </c>
      <c r="J5368" s="414">
        <v>0</v>
      </c>
      <c r="K5368" s="414">
        <v>0</v>
      </c>
      <c r="L5368" s="413" t="s">
        <v>6279</v>
      </c>
      <c r="M5368" s="413" t="s">
        <v>67</v>
      </c>
      <c r="N5368" s="413" t="s">
        <v>41</v>
      </c>
      <c r="O5368" s="415">
        <v>1000</v>
      </c>
      <c r="P5368" s="415">
        <v>0</v>
      </c>
      <c r="Q5368" s="415">
        <v>0</v>
      </c>
      <c r="R5368" s="413" t="s">
        <v>33</v>
      </c>
      <c r="S5368" s="415" t="s">
        <v>55</v>
      </c>
      <c r="T5368" s="415">
        <v>380</v>
      </c>
      <c r="U5368" s="415">
        <v>82.066869300911847</v>
      </c>
      <c r="V5368" s="415">
        <v>0</v>
      </c>
      <c r="W5368" s="416">
        <v>54</v>
      </c>
      <c r="X5368" s="417">
        <v>270000</v>
      </c>
      <c r="Y5368" s="413" t="s">
        <v>33</v>
      </c>
      <c r="Z5368" s="23" t="s">
        <v>5838</v>
      </c>
      <c r="AA5368" s="459"/>
      <c r="AB5368" s="459"/>
      <c r="AC5368" s="23"/>
      <c r="AD5368" s="418"/>
      <c r="AE5368" s="419"/>
      <c r="AF5368" s="420"/>
      <c r="AG5368" s="461"/>
      <c r="AH5368" s="461"/>
      <c r="AI5368" s="461"/>
      <c r="AJ5368" s="461"/>
      <c r="AK5368" s="461"/>
      <c r="AL5368" s="461"/>
      <c r="AM5368" s="461"/>
      <c r="AN5368" s="461"/>
      <c r="AO5368" s="461"/>
    </row>
    <row r="5369" spans="1:41" s="162" customFormat="1" ht="16.5" customHeight="1">
      <c r="A5369" s="12" t="s">
        <v>6272</v>
      </c>
      <c r="B5369" s="12"/>
      <c r="C5369" s="110"/>
      <c r="D5369" s="12"/>
      <c r="E5369" s="14" t="s">
        <v>6278</v>
      </c>
      <c r="F5369" s="14" t="s">
        <v>1029</v>
      </c>
      <c r="G5369" s="14" t="s">
        <v>6314</v>
      </c>
      <c r="H5369" s="15">
        <v>2005</v>
      </c>
      <c r="I5369" s="15">
        <v>1</v>
      </c>
      <c r="J5369" s="15">
        <v>0</v>
      </c>
      <c r="K5369" s="15">
        <v>0</v>
      </c>
      <c r="L5369" s="16" t="s">
        <v>6279</v>
      </c>
      <c r="M5369" s="16" t="s">
        <v>67</v>
      </c>
      <c r="N5369" s="16" t="s">
        <v>41</v>
      </c>
      <c r="O5369" s="17">
        <v>800</v>
      </c>
      <c r="P5369" s="17">
        <v>0</v>
      </c>
      <c r="Q5369" s="17">
        <v>0</v>
      </c>
      <c r="R5369" s="18" t="s">
        <v>33</v>
      </c>
      <c r="S5369" s="19" t="s">
        <v>55</v>
      </c>
      <c r="T5369" s="19">
        <v>380</v>
      </c>
      <c r="U5369" s="19">
        <v>56.990881458966562</v>
      </c>
      <c r="V5369" s="19">
        <v>0</v>
      </c>
      <c r="W5369" s="20">
        <v>37.5</v>
      </c>
      <c r="X5369" s="21">
        <v>30000</v>
      </c>
      <c r="Y5369" s="22" t="s">
        <v>33</v>
      </c>
      <c r="Z5369" s="23" t="s">
        <v>5838</v>
      </c>
      <c r="AA5369" s="459"/>
      <c r="AB5369" s="459"/>
      <c r="AC5369" s="23"/>
      <c r="AD5369" s="25"/>
      <c r="AE5369" s="26"/>
      <c r="AF5369" s="27"/>
      <c r="AG5369" s="454"/>
      <c r="AH5369" s="454"/>
      <c r="AI5369" s="454"/>
      <c r="AJ5369" s="454"/>
      <c r="AK5369" s="454"/>
      <c r="AL5369" s="454"/>
      <c r="AM5369" s="454"/>
      <c r="AN5369" s="454"/>
      <c r="AO5369" s="454"/>
    </row>
    <row r="5370" spans="1:41" s="421" customFormat="1" ht="16.5" customHeight="1">
      <c r="A5370" s="413" t="s">
        <v>6272</v>
      </c>
      <c r="B5370" s="413"/>
      <c r="C5370" s="498"/>
      <c r="D5370" s="413"/>
      <c r="E5370" s="413" t="s">
        <v>8627</v>
      </c>
      <c r="F5370" s="413" t="s">
        <v>8628</v>
      </c>
      <c r="G5370" s="413" t="s">
        <v>8901</v>
      </c>
      <c r="H5370" s="414">
        <v>2023</v>
      </c>
      <c r="I5370" s="414">
        <v>1</v>
      </c>
      <c r="J5370" s="414">
        <v>1</v>
      </c>
      <c r="K5370" s="414">
        <v>0</v>
      </c>
      <c r="L5370" s="413" t="s">
        <v>6277</v>
      </c>
      <c r="M5370" s="413" t="s">
        <v>67</v>
      </c>
      <c r="N5370" s="413" t="s">
        <v>412</v>
      </c>
      <c r="O5370" s="415">
        <v>800</v>
      </c>
      <c r="P5370" s="415">
        <v>800</v>
      </c>
      <c r="Q5370" s="415">
        <v>50</v>
      </c>
      <c r="R5370" s="413" t="s">
        <v>33</v>
      </c>
      <c r="S5370" s="415" t="s">
        <v>55</v>
      </c>
      <c r="T5370" s="415">
        <v>380</v>
      </c>
      <c r="U5370" s="415">
        <v>152</v>
      </c>
      <c r="V5370" s="415">
        <v>0</v>
      </c>
      <c r="W5370" s="416">
        <v>90.9</v>
      </c>
      <c r="X5370" s="417">
        <v>109080</v>
      </c>
      <c r="Y5370" s="413" t="s">
        <v>33</v>
      </c>
      <c r="Z5370" s="23" t="s">
        <v>5838</v>
      </c>
      <c r="AA5370" s="459"/>
      <c r="AB5370" s="459"/>
      <c r="AC5370" s="23"/>
      <c r="AD5370" s="418"/>
      <c r="AE5370" s="419"/>
      <c r="AF5370" s="420"/>
      <c r="AG5370" s="460"/>
      <c r="AH5370" s="460"/>
      <c r="AI5370" s="460"/>
      <c r="AJ5370" s="460"/>
      <c r="AK5370" s="460"/>
      <c r="AL5370" s="460"/>
      <c r="AM5370" s="460"/>
      <c r="AN5370" s="460"/>
      <c r="AO5370" s="460"/>
    </row>
    <row r="5371" spans="1:41" s="421" customFormat="1" ht="16.5" customHeight="1">
      <c r="A5371" s="413" t="s">
        <v>6272</v>
      </c>
      <c r="B5371" s="413"/>
      <c r="C5371" s="498"/>
      <c r="D5371" s="413"/>
      <c r="E5371" s="413" t="s">
        <v>6273</v>
      </c>
      <c r="F5371" s="413" t="s">
        <v>6274</v>
      </c>
      <c r="G5371" s="413" t="s">
        <v>6275</v>
      </c>
      <c r="H5371" s="414">
        <v>2020</v>
      </c>
      <c r="I5371" s="414">
        <v>1</v>
      </c>
      <c r="J5371" s="414">
        <v>0</v>
      </c>
      <c r="K5371" s="414">
        <v>0</v>
      </c>
      <c r="L5371" s="413" t="s">
        <v>6276</v>
      </c>
      <c r="M5371" s="413" t="s">
        <v>67</v>
      </c>
      <c r="N5371" s="413" t="s">
        <v>39</v>
      </c>
      <c r="O5371" s="415">
        <v>1800</v>
      </c>
      <c r="P5371" s="415">
        <v>500</v>
      </c>
      <c r="Q5371" s="415">
        <v>50</v>
      </c>
      <c r="R5371" s="413" t="s">
        <v>33</v>
      </c>
      <c r="S5371" s="415" t="s">
        <v>55</v>
      </c>
      <c r="T5371" s="415">
        <v>380</v>
      </c>
      <c r="U5371" s="415">
        <v>168</v>
      </c>
      <c r="V5371" s="415">
        <v>0</v>
      </c>
      <c r="W5371" s="416">
        <v>95</v>
      </c>
      <c r="X5371" s="417">
        <v>194750</v>
      </c>
      <c r="Y5371" s="413" t="s">
        <v>33</v>
      </c>
      <c r="Z5371" s="23" t="s">
        <v>5838</v>
      </c>
      <c r="AA5371" s="459"/>
      <c r="AB5371" s="459"/>
      <c r="AC5371" s="23"/>
      <c r="AD5371" s="418"/>
      <c r="AE5371" s="419"/>
      <c r="AF5371" s="420"/>
      <c r="AG5371" s="460"/>
      <c r="AH5371" s="460"/>
      <c r="AI5371" s="460"/>
      <c r="AJ5371" s="460"/>
      <c r="AK5371" s="460"/>
      <c r="AL5371" s="460"/>
      <c r="AM5371" s="460"/>
      <c r="AN5371" s="460"/>
      <c r="AO5371" s="460"/>
    </row>
    <row r="5372" spans="1:41" s="162" customFormat="1" ht="16.5" customHeight="1">
      <c r="A5372" s="30" t="s">
        <v>6559</v>
      </c>
      <c r="B5372" s="30"/>
      <c r="C5372" s="30"/>
      <c r="D5372" s="30"/>
      <c r="E5372" s="90" t="s">
        <v>6857</v>
      </c>
      <c r="F5372" s="14" t="s">
        <v>228</v>
      </c>
      <c r="G5372" s="90" t="s">
        <v>6563</v>
      </c>
      <c r="H5372" s="91">
        <v>2022</v>
      </c>
      <c r="I5372" s="92">
        <v>1</v>
      </c>
      <c r="J5372" s="92">
        <v>0</v>
      </c>
      <c r="K5372" s="92">
        <v>0</v>
      </c>
      <c r="L5372" s="93" t="s">
        <v>6561</v>
      </c>
      <c r="M5372" s="93" t="s">
        <v>6561</v>
      </c>
      <c r="N5372" s="81" t="s">
        <v>6562</v>
      </c>
      <c r="O5372" s="94">
        <v>180</v>
      </c>
      <c r="P5372" s="17">
        <v>0</v>
      </c>
      <c r="Q5372" s="17">
        <v>0</v>
      </c>
      <c r="R5372" s="18" t="s">
        <v>33</v>
      </c>
      <c r="S5372" s="19">
        <v>60</v>
      </c>
      <c r="T5372" s="19">
        <v>110</v>
      </c>
      <c r="U5372" s="96">
        <v>12.7</v>
      </c>
      <c r="V5372" s="96">
        <v>0</v>
      </c>
      <c r="W5372" s="97">
        <v>0</v>
      </c>
      <c r="X5372" s="21">
        <v>0</v>
      </c>
      <c r="Y5372" s="49" t="s">
        <v>7008</v>
      </c>
      <c r="Z5372" s="14" t="s">
        <v>5838</v>
      </c>
      <c r="AA5372" s="79"/>
      <c r="AB5372" s="79"/>
      <c r="AC5372" s="79"/>
      <c r="AD5372" s="25"/>
      <c r="AE5372" s="26"/>
      <c r="AF5372" s="27"/>
      <c r="AG5372" s="11"/>
      <c r="AH5372" s="11"/>
      <c r="AI5372" s="11"/>
      <c r="AJ5372" s="11"/>
      <c r="AK5372" s="11"/>
      <c r="AL5372" s="11"/>
      <c r="AM5372" s="11"/>
      <c r="AN5372" s="11"/>
      <c r="AO5372" s="11"/>
    </row>
    <row r="5373" spans="1:41" s="162" customFormat="1" ht="16.5" customHeight="1">
      <c r="A5373" s="30" t="s">
        <v>6559</v>
      </c>
      <c r="B5373" s="30"/>
      <c r="C5373" s="30"/>
      <c r="D5373" s="12"/>
      <c r="E5373" s="14" t="s">
        <v>812</v>
      </c>
      <c r="F5373" s="14" t="s">
        <v>63</v>
      </c>
      <c r="G5373" s="14" t="s">
        <v>959</v>
      </c>
      <c r="H5373" s="15">
        <v>2018</v>
      </c>
      <c r="I5373" s="15">
        <v>1</v>
      </c>
      <c r="J5373" s="15">
        <v>0</v>
      </c>
      <c r="K5373" s="15">
        <v>0</v>
      </c>
      <c r="L5373" s="93" t="s">
        <v>6561</v>
      </c>
      <c r="M5373" s="93" t="s">
        <v>6561</v>
      </c>
      <c r="N5373" s="16" t="s">
        <v>41</v>
      </c>
      <c r="O5373" s="17">
        <v>1</v>
      </c>
      <c r="P5373" s="17">
        <v>0</v>
      </c>
      <c r="Q5373" s="17">
        <v>0</v>
      </c>
      <c r="R5373" s="46" t="s">
        <v>33</v>
      </c>
      <c r="S5373" s="19">
        <v>60</v>
      </c>
      <c r="T5373" s="19">
        <v>110</v>
      </c>
      <c r="U5373" s="19">
        <v>6.3636363636363633</v>
      </c>
      <c r="V5373" s="19">
        <v>0</v>
      </c>
      <c r="W5373" s="20">
        <v>0.7</v>
      </c>
      <c r="X5373" s="21">
        <v>0.7</v>
      </c>
      <c r="Y5373" s="49" t="s">
        <v>7008</v>
      </c>
      <c r="Z5373" s="14" t="s">
        <v>5838</v>
      </c>
      <c r="AA5373" s="79"/>
      <c r="AB5373" s="79"/>
      <c r="AC5373" s="79"/>
      <c r="AD5373" s="25"/>
      <c r="AE5373" s="26"/>
      <c r="AF5373" s="27"/>
      <c r="AG5373" s="11"/>
      <c r="AH5373" s="11"/>
      <c r="AI5373" s="11"/>
      <c r="AJ5373" s="11"/>
      <c r="AK5373" s="11"/>
      <c r="AL5373" s="11"/>
      <c r="AM5373" s="11"/>
      <c r="AN5373" s="11"/>
      <c r="AO5373" s="11"/>
    </row>
    <row r="5374" spans="1:41" s="162" customFormat="1" ht="16.5" customHeight="1">
      <c r="A5374" s="30" t="s">
        <v>6559</v>
      </c>
      <c r="B5374" s="30"/>
      <c r="C5374" s="30"/>
      <c r="D5374" s="12"/>
      <c r="E5374" s="14" t="s">
        <v>957</v>
      </c>
      <c r="F5374" s="14" t="s">
        <v>36</v>
      </c>
      <c r="G5374" s="14" t="s">
        <v>958</v>
      </c>
      <c r="H5374" s="15">
        <v>2010</v>
      </c>
      <c r="I5374" s="15">
        <v>2</v>
      </c>
      <c r="J5374" s="15">
        <v>0</v>
      </c>
      <c r="K5374" s="15">
        <v>0</v>
      </c>
      <c r="L5374" s="93" t="s">
        <v>6561</v>
      </c>
      <c r="M5374" s="93" t="s">
        <v>6561</v>
      </c>
      <c r="N5374" s="16" t="s">
        <v>41</v>
      </c>
      <c r="O5374" s="17">
        <v>96</v>
      </c>
      <c r="P5374" s="17">
        <v>0</v>
      </c>
      <c r="Q5374" s="17">
        <v>0</v>
      </c>
      <c r="R5374" s="46" t="s">
        <v>33</v>
      </c>
      <c r="S5374" s="19">
        <v>60</v>
      </c>
      <c r="T5374" s="19">
        <v>110</v>
      </c>
      <c r="U5374" s="19">
        <v>0.38181818181818183</v>
      </c>
      <c r="V5374" s="19">
        <v>0</v>
      </c>
      <c r="W5374" s="20">
        <v>4.2000000000000003E-2</v>
      </c>
      <c r="X5374" s="21">
        <v>8.0640000000000001</v>
      </c>
      <c r="Y5374" s="49" t="s">
        <v>7008</v>
      </c>
      <c r="Z5374" s="14" t="s">
        <v>5838</v>
      </c>
      <c r="AA5374" s="79"/>
      <c r="AB5374" s="79"/>
      <c r="AC5374" s="79"/>
      <c r="AD5374" s="25"/>
      <c r="AE5374" s="26"/>
      <c r="AF5374" s="27"/>
      <c r="AG5374" s="28"/>
      <c r="AH5374" s="28"/>
      <c r="AI5374" s="28"/>
      <c r="AJ5374" s="28"/>
      <c r="AK5374" s="28"/>
      <c r="AL5374" s="28"/>
      <c r="AM5374" s="28"/>
      <c r="AN5374" s="28"/>
      <c r="AO5374" s="28"/>
    </row>
    <row r="5375" spans="1:41" s="162" customFormat="1" ht="16.5" customHeight="1">
      <c r="A5375" s="30" t="s">
        <v>6559</v>
      </c>
      <c r="B5375" s="30"/>
      <c r="C5375" s="30"/>
      <c r="D5375" s="12"/>
      <c r="E5375" s="14" t="s">
        <v>957</v>
      </c>
      <c r="F5375" s="14" t="s">
        <v>36</v>
      </c>
      <c r="G5375" s="14" t="s">
        <v>958</v>
      </c>
      <c r="H5375" s="15">
        <v>2010</v>
      </c>
      <c r="I5375" s="15">
        <v>2</v>
      </c>
      <c r="J5375" s="15">
        <v>0</v>
      </c>
      <c r="K5375" s="15">
        <v>0</v>
      </c>
      <c r="L5375" s="93" t="s">
        <v>6561</v>
      </c>
      <c r="M5375" s="93" t="s">
        <v>6561</v>
      </c>
      <c r="N5375" s="16" t="s">
        <v>41</v>
      </c>
      <c r="O5375" s="17">
        <v>96</v>
      </c>
      <c r="P5375" s="17">
        <v>0</v>
      </c>
      <c r="Q5375" s="17">
        <v>0</v>
      </c>
      <c r="R5375" s="46" t="s">
        <v>33</v>
      </c>
      <c r="S5375" s="19">
        <v>60</v>
      </c>
      <c r="T5375" s="19">
        <v>110</v>
      </c>
      <c r="U5375" s="19">
        <v>0.38181818181818183</v>
      </c>
      <c r="V5375" s="19">
        <v>0</v>
      </c>
      <c r="W5375" s="20">
        <v>4.2000000000000003E-2</v>
      </c>
      <c r="X5375" s="21">
        <v>8.0640000000000001</v>
      </c>
      <c r="Y5375" s="49" t="s">
        <v>7008</v>
      </c>
      <c r="Z5375" s="14" t="s">
        <v>5838</v>
      </c>
      <c r="AA5375" s="79"/>
      <c r="AB5375" s="79"/>
      <c r="AC5375" s="79"/>
      <c r="AD5375" s="25"/>
      <c r="AE5375" s="26"/>
      <c r="AF5375" s="27"/>
      <c r="AG5375" s="28"/>
      <c r="AH5375" s="28"/>
      <c r="AI5375" s="28"/>
      <c r="AJ5375" s="28"/>
      <c r="AK5375" s="28"/>
      <c r="AL5375" s="28"/>
      <c r="AM5375" s="28"/>
      <c r="AN5375" s="28"/>
      <c r="AO5375" s="28"/>
    </row>
    <row r="5376" spans="1:41" s="162" customFormat="1" ht="16.5" customHeight="1">
      <c r="A5376" s="30" t="s">
        <v>6559</v>
      </c>
      <c r="B5376" s="30"/>
      <c r="C5376" s="30"/>
      <c r="D5376" s="12"/>
      <c r="E5376" s="14" t="s">
        <v>90</v>
      </c>
      <c r="F5376" s="14" t="s">
        <v>125</v>
      </c>
      <c r="G5376" s="14" t="s">
        <v>954</v>
      </c>
      <c r="H5376" s="15">
        <v>2008</v>
      </c>
      <c r="I5376" s="15">
        <v>2</v>
      </c>
      <c r="J5376" s="15">
        <v>0</v>
      </c>
      <c r="K5376" s="15">
        <v>0</v>
      </c>
      <c r="L5376" s="93" t="s">
        <v>6561</v>
      </c>
      <c r="M5376" s="93" t="s">
        <v>6561</v>
      </c>
      <c r="N5376" s="16" t="s">
        <v>41</v>
      </c>
      <c r="O5376" s="17">
        <v>96</v>
      </c>
      <c r="P5376" s="17">
        <v>0</v>
      </c>
      <c r="Q5376" s="17">
        <v>0</v>
      </c>
      <c r="R5376" s="46" t="s">
        <v>33</v>
      </c>
      <c r="S5376" s="19">
        <v>60</v>
      </c>
      <c r="T5376" s="19">
        <v>110</v>
      </c>
      <c r="U5376" s="19">
        <v>0.81818181818181823</v>
      </c>
      <c r="V5376" s="19">
        <v>0</v>
      </c>
      <c r="W5376" s="20">
        <v>0.09</v>
      </c>
      <c r="X5376" s="21">
        <v>17.28</v>
      </c>
      <c r="Y5376" s="49" t="s">
        <v>7008</v>
      </c>
      <c r="Z5376" s="14" t="s">
        <v>5838</v>
      </c>
      <c r="AA5376" s="79"/>
      <c r="AB5376" s="79"/>
      <c r="AC5376" s="79"/>
      <c r="AD5376" s="25"/>
      <c r="AE5376" s="26"/>
      <c r="AF5376" s="27"/>
      <c r="AG5376" s="28"/>
      <c r="AH5376" s="28"/>
      <c r="AI5376" s="28"/>
      <c r="AJ5376" s="28"/>
      <c r="AK5376" s="28"/>
      <c r="AL5376" s="28"/>
      <c r="AM5376" s="28"/>
      <c r="AN5376" s="28"/>
      <c r="AO5376" s="28"/>
    </row>
    <row r="5377" spans="1:41" s="162" customFormat="1" ht="16.5" customHeight="1">
      <c r="A5377" s="30" t="s">
        <v>6559</v>
      </c>
      <c r="B5377" s="30"/>
      <c r="C5377" s="30"/>
      <c r="D5377" s="12"/>
      <c r="E5377" s="14" t="s">
        <v>90</v>
      </c>
      <c r="F5377" s="14" t="s">
        <v>125</v>
      </c>
      <c r="G5377" s="14" t="s">
        <v>954</v>
      </c>
      <c r="H5377" s="15">
        <v>2008</v>
      </c>
      <c r="I5377" s="15">
        <v>2</v>
      </c>
      <c r="J5377" s="15">
        <v>0</v>
      </c>
      <c r="K5377" s="15">
        <v>0</v>
      </c>
      <c r="L5377" s="93" t="s">
        <v>6561</v>
      </c>
      <c r="M5377" s="93" t="s">
        <v>6561</v>
      </c>
      <c r="N5377" s="16" t="s">
        <v>41</v>
      </c>
      <c r="O5377" s="17">
        <v>96</v>
      </c>
      <c r="P5377" s="17">
        <v>0</v>
      </c>
      <c r="Q5377" s="17">
        <v>0</v>
      </c>
      <c r="R5377" s="46" t="s">
        <v>33</v>
      </c>
      <c r="S5377" s="19">
        <v>60</v>
      </c>
      <c r="T5377" s="19">
        <v>110</v>
      </c>
      <c r="U5377" s="19">
        <v>0.81818181818181823</v>
      </c>
      <c r="V5377" s="19">
        <v>0</v>
      </c>
      <c r="W5377" s="20">
        <v>0.09</v>
      </c>
      <c r="X5377" s="21">
        <v>17.28</v>
      </c>
      <c r="Y5377" s="49" t="s">
        <v>7008</v>
      </c>
      <c r="Z5377" s="14" t="s">
        <v>5838</v>
      </c>
      <c r="AA5377" s="79"/>
      <c r="AB5377" s="79"/>
      <c r="AC5377" s="79"/>
      <c r="AD5377" s="25"/>
      <c r="AE5377" s="26"/>
      <c r="AF5377" s="27"/>
      <c r="AG5377" s="28"/>
      <c r="AH5377" s="28"/>
      <c r="AI5377" s="28"/>
      <c r="AJ5377" s="28"/>
      <c r="AK5377" s="28"/>
      <c r="AL5377" s="28"/>
      <c r="AM5377" s="28"/>
      <c r="AN5377" s="28"/>
      <c r="AO5377" s="28"/>
    </row>
    <row r="5378" spans="1:41" s="162" customFormat="1" ht="16.5" customHeight="1">
      <c r="A5378" s="30" t="s">
        <v>6559</v>
      </c>
      <c r="B5378" s="30"/>
      <c r="C5378" s="30"/>
      <c r="D5378" s="12"/>
      <c r="E5378" s="14" t="s">
        <v>6564</v>
      </c>
      <c r="F5378" s="14" t="s">
        <v>955</v>
      </c>
      <c r="G5378" s="14" t="s">
        <v>956</v>
      </c>
      <c r="H5378" s="15">
        <v>2008</v>
      </c>
      <c r="I5378" s="15">
        <v>1</v>
      </c>
      <c r="J5378" s="15">
        <v>0</v>
      </c>
      <c r="K5378" s="15">
        <v>0</v>
      </c>
      <c r="L5378" s="93" t="s">
        <v>6561</v>
      </c>
      <c r="M5378" s="93" t="s">
        <v>6561</v>
      </c>
      <c r="N5378" s="16" t="s">
        <v>41</v>
      </c>
      <c r="O5378" s="17">
        <v>2628</v>
      </c>
      <c r="P5378" s="17">
        <v>0</v>
      </c>
      <c r="Q5378" s="17">
        <v>0</v>
      </c>
      <c r="R5378" s="46" t="s">
        <v>33</v>
      </c>
      <c r="S5378" s="19">
        <v>6</v>
      </c>
      <c r="T5378" s="19">
        <v>110</v>
      </c>
      <c r="U5378" s="19">
        <v>4.5454545454545456E-2</v>
      </c>
      <c r="V5378" s="19">
        <v>0</v>
      </c>
      <c r="W5378" s="20">
        <v>5.0000000000000001E-3</v>
      </c>
      <c r="X5378" s="21">
        <v>13.14</v>
      </c>
      <c r="Y5378" s="49" t="s">
        <v>7008</v>
      </c>
      <c r="Z5378" s="14" t="s">
        <v>5838</v>
      </c>
      <c r="AA5378" s="79"/>
      <c r="AB5378" s="79"/>
      <c r="AC5378" s="79"/>
      <c r="AD5378" s="25"/>
      <c r="AE5378" s="26"/>
      <c r="AF5378" s="27"/>
      <c r="AG5378" s="28"/>
      <c r="AH5378" s="28"/>
      <c r="AI5378" s="28"/>
      <c r="AJ5378" s="28"/>
      <c r="AK5378" s="28"/>
      <c r="AL5378" s="28"/>
      <c r="AM5378" s="28"/>
      <c r="AN5378" s="28"/>
      <c r="AO5378" s="28"/>
    </row>
    <row r="5379" spans="1:41" s="162" customFormat="1" ht="16.5" customHeight="1">
      <c r="A5379" s="30" t="s">
        <v>6559</v>
      </c>
      <c r="B5379" s="30"/>
      <c r="C5379" s="30"/>
      <c r="D5379" s="12"/>
      <c r="E5379" s="14" t="s">
        <v>6564</v>
      </c>
      <c r="F5379" s="14" t="s">
        <v>955</v>
      </c>
      <c r="G5379" s="14" t="s">
        <v>956</v>
      </c>
      <c r="H5379" s="15">
        <v>2008</v>
      </c>
      <c r="I5379" s="15">
        <v>1</v>
      </c>
      <c r="J5379" s="15">
        <v>0</v>
      </c>
      <c r="K5379" s="15">
        <v>0</v>
      </c>
      <c r="L5379" s="93" t="s">
        <v>6561</v>
      </c>
      <c r="M5379" s="93" t="s">
        <v>6561</v>
      </c>
      <c r="N5379" s="16" t="s">
        <v>41</v>
      </c>
      <c r="O5379" s="17">
        <v>2628</v>
      </c>
      <c r="P5379" s="17">
        <v>0</v>
      </c>
      <c r="Q5379" s="17">
        <v>0</v>
      </c>
      <c r="R5379" s="46" t="s">
        <v>33</v>
      </c>
      <c r="S5379" s="19">
        <v>60</v>
      </c>
      <c r="T5379" s="19">
        <v>110</v>
      </c>
      <c r="U5379" s="19">
        <v>4.5454545454545456E-2</v>
      </c>
      <c r="V5379" s="19">
        <v>0</v>
      </c>
      <c r="W5379" s="20">
        <v>5.0000000000000001E-3</v>
      </c>
      <c r="X5379" s="21">
        <v>13.14</v>
      </c>
      <c r="Y5379" s="49" t="s">
        <v>7008</v>
      </c>
      <c r="Z5379" s="14" t="s">
        <v>5838</v>
      </c>
      <c r="AA5379" s="79"/>
      <c r="AB5379" s="79"/>
      <c r="AC5379" s="79"/>
      <c r="AD5379" s="25"/>
      <c r="AE5379" s="26"/>
      <c r="AF5379" s="27"/>
      <c r="AG5379" s="28"/>
      <c r="AH5379" s="28"/>
      <c r="AI5379" s="28"/>
      <c r="AJ5379" s="28"/>
      <c r="AK5379" s="28"/>
      <c r="AL5379" s="28"/>
      <c r="AM5379" s="28"/>
      <c r="AN5379" s="28"/>
      <c r="AO5379" s="28"/>
    </row>
    <row r="5380" spans="1:41" s="162" customFormat="1" ht="16.5" customHeight="1">
      <c r="A5380" s="30" t="s">
        <v>6559</v>
      </c>
      <c r="B5380" s="30"/>
      <c r="C5380" s="30"/>
      <c r="D5380" s="12"/>
      <c r="E5380" s="14" t="s">
        <v>6128</v>
      </c>
      <c r="F5380" s="14" t="s">
        <v>480</v>
      </c>
      <c r="G5380" s="14" t="s">
        <v>953</v>
      </c>
      <c r="H5380" s="15">
        <v>2011</v>
      </c>
      <c r="I5380" s="15">
        <v>1</v>
      </c>
      <c r="J5380" s="15">
        <v>0</v>
      </c>
      <c r="K5380" s="15">
        <v>0</v>
      </c>
      <c r="L5380" s="93" t="s">
        <v>6561</v>
      </c>
      <c r="M5380" s="93" t="s">
        <v>6561</v>
      </c>
      <c r="N5380" s="16" t="s">
        <v>41</v>
      </c>
      <c r="O5380" s="17">
        <v>2628</v>
      </c>
      <c r="P5380" s="17">
        <v>0</v>
      </c>
      <c r="Q5380" s="17">
        <v>0</v>
      </c>
      <c r="R5380" s="46" t="s">
        <v>33</v>
      </c>
      <c r="S5380" s="19">
        <v>50</v>
      </c>
      <c r="T5380" s="19">
        <v>110</v>
      </c>
      <c r="U5380" s="19">
        <v>6.0909090909090913E-2</v>
      </c>
      <c r="V5380" s="19">
        <v>0</v>
      </c>
      <c r="W5380" s="20">
        <v>6.7000000000000002E-3</v>
      </c>
      <c r="X5380" s="21">
        <v>17.607600000000001</v>
      </c>
      <c r="Y5380" s="49" t="s">
        <v>7008</v>
      </c>
      <c r="Z5380" s="14" t="s">
        <v>5838</v>
      </c>
      <c r="AA5380" s="79"/>
      <c r="AB5380" s="79"/>
      <c r="AC5380" s="79"/>
      <c r="AD5380" s="25"/>
      <c r="AE5380" s="26"/>
      <c r="AF5380" s="27"/>
      <c r="AG5380" s="11"/>
      <c r="AH5380" s="11"/>
      <c r="AI5380" s="11"/>
      <c r="AJ5380" s="11"/>
      <c r="AK5380" s="11"/>
      <c r="AL5380" s="11"/>
      <c r="AM5380" s="11"/>
      <c r="AN5380" s="11"/>
      <c r="AO5380" s="11"/>
    </row>
    <row r="5381" spans="1:41" s="162" customFormat="1" ht="16.5" customHeight="1">
      <c r="A5381" s="30" t="s">
        <v>6559</v>
      </c>
      <c r="B5381" s="30"/>
      <c r="C5381" s="30"/>
      <c r="D5381" s="12"/>
      <c r="E5381" s="14" t="s">
        <v>6128</v>
      </c>
      <c r="F5381" s="14" t="s">
        <v>480</v>
      </c>
      <c r="G5381" s="14" t="s">
        <v>953</v>
      </c>
      <c r="H5381" s="15">
        <v>2011</v>
      </c>
      <c r="I5381" s="15">
        <v>1</v>
      </c>
      <c r="J5381" s="15">
        <v>0</v>
      </c>
      <c r="K5381" s="15">
        <v>0</v>
      </c>
      <c r="L5381" s="93" t="s">
        <v>6561</v>
      </c>
      <c r="M5381" s="93" t="s">
        <v>6561</v>
      </c>
      <c r="N5381" s="16" t="s">
        <v>41</v>
      </c>
      <c r="O5381" s="17">
        <v>2628</v>
      </c>
      <c r="P5381" s="17">
        <v>0</v>
      </c>
      <c r="Q5381" s="17">
        <v>0</v>
      </c>
      <c r="R5381" s="46" t="s">
        <v>33</v>
      </c>
      <c r="S5381" s="19">
        <v>50</v>
      </c>
      <c r="T5381" s="19">
        <v>110</v>
      </c>
      <c r="U5381" s="19">
        <v>6.0909090909090913E-2</v>
      </c>
      <c r="V5381" s="19">
        <v>0</v>
      </c>
      <c r="W5381" s="20">
        <v>6.7000000000000002E-3</v>
      </c>
      <c r="X5381" s="21">
        <v>17.607600000000001</v>
      </c>
      <c r="Y5381" s="49" t="s">
        <v>7008</v>
      </c>
      <c r="Z5381" s="14" t="s">
        <v>5838</v>
      </c>
      <c r="AA5381" s="79"/>
      <c r="AB5381" s="79"/>
      <c r="AC5381" s="79"/>
      <c r="AD5381" s="25"/>
      <c r="AE5381" s="26"/>
      <c r="AF5381" s="27"/>
      <c r="AG5381" s="11"/>
      <c r="AH5381" s="11"/>
      <c r="AI5381" s="11"/>
      <c r="AJ5381" s="11"/>
      <c r="AK5381" s="11"/>
      <c r="AL5381" s="11"/>
      <c r="AM5381" s="11"/>
      <c r="AN5381" s="11"/>
      <c r="AO5381" s="11"/>
    </row>
    <row r="5382" spans="1:41" s="162" customFormat="1" ht="16.5" customHeight="1">
      <c r="A5382" s="30" t="s">
        <v>6559</v>
      </c>
      <c r="B5382" s="30"/>
      <c r="C5382" s="30"/>
      <c r="D5382" s="12"/>
      <c r="E5382" s="14" t="s">
        <v>951</v>
      </c>
      <c r="F5382" s="14" t="s">
        <v>949</v>
      </c>
      <c r="G5382" s="14" t="s">
        <v>952</v>
      </c>
      <c r="H5382" s="15">
        <v>2011</v>
      </c>
      <c r="I5382" s="15">
        <v>1</v>
      </c>
      <c r="J5382" s="15">
        <v>0</v>
      </c>
      <c r="K5382" s="15">
        <v>0</v>
      </c>
      <c r="L5382" s="93" t="s">
        <v>6561</v>
      </c>
      <c r="M5382" s="93" t="s">
        <v>6561</v>
      </c>
      <c r="N5382" s="16" t="s">
        <v>41</v>
      </c>
      <c r="O5382" s="17">
        <v>1002</v>
      </c>
      <c r="P5382" s="17">
        <v>0</v>
      </c>
      <c r="Q5382" s="17">
        <v>0</v>
      </c>
      <c r="R5382" s="46" t="s">
        <v>33</v>
      </c>
      <c r="S5382" s="19">
        <v>60</v>
      </c>
      <c r="T5382" s="19">
        <v>110</v>
      </c>
      <c r="U5382" s="19">
        <v>0.18181818181818182</v>
      </c>
      <c r="V5382" s="19">
        <v>0</v>
      </c>
      <c r="W5382" s="20">
        <v>0.02</v>
      </c>
      <c r="X5382" s="21">
        <v>20.04</v>
      </c>
      <c r="Y5382" s="49" t="s">
        <v>7008</v>
      </c>
      <c r="Z5382" s="14" t="s">
        <v>5838</v>
      </c>
      <c r="AA5382" s="79"/>
      <c r="AB5382" s="79"/>
      <c r="AC5382" s="79"/>
      <c r="AD5382" s="25"/>
      <c r="AE5382" s="26"/>
      <c r="AF5382" s="27"/>
      <c r="AG5382" s="28"/>
      <c r="AH5382" s="28"/>
      <c r="AI5382" s="28"/>
      <c r="AJ5382" s="28"/>
      <c r="AK5382" s="28"/>
      <c r="AL5382" s="28"/>
      <c r="AM5382" s="28"/>
      <c r="AN5382" s="28"/>
      <c r="AO5382" s="28"/>
    </row>
    <row r="5383" spans="1:41" s="162" customFormat="1" ht="16.5" customHeight="1">
      <c r="A5383" s="30" t="s">
        <v>6559</v>
      </c>
      <c r="B5383" s="30"/>
      <c r="C5383" s="30"/>
      <c r="D5383" s="12"/>
      <c r="E5383" s="14" t="s">
        <v>951</v>
      </c>
      <c r="F5383" s="14" t="s">
        <v>949</v>
      </c>
      <c r="G5383" s="14" t="s">
        <v>952</v>
      </c>
      <c r="H5383" s="15">
        <v>2011</v>
      </c>
      <c r="I5383" s="15">
        <v>1</v>
      </c>
      <c r="J5383" s="15">
        <v>0</v>
      </c>
      <c r="K5383" s="15">
        <v>0</v>
      </c>
      <c r="L5383" s="93" t="s">
        <v>6561</v>
      </c>
      <c r="M5383" s="93" t="s">
        <v>6561</v>
      </c>
      <c r="N5383" s="16" t="s">
        <v>41</v>
      </c>
      <c r="O5383" s="17">
        <v>1002</v>
      </c>
      <c r="P5383" s="17">
        <v>0</v>
      </c>
      <c r="Q5383" s="17">
        <v>0</v>
      </c>
      <c r="R5383" s="46" t="s">
        <v>33</v>
      </c>
      <c r="S5383" s="19">
        <v>60</v>
      </c>
      <c r="T5383" s="19">
        <v>110</v>
      </c>
      <c r="U5383" s="19">
        <v>0.18181818181818182</v>
      </c>
      <c r="V5383" s="19">
        <v>0</v>
      </c>
      <c r="W5383" s="20">
        <v>0.02</v>
      </c>
      <c r="X5383" s="21">
        <v>20.04</v>
      </c>
      <c r="Y5383" s="49" t="s">
        <v>7008</v>
      </c>
      <c r="Z5383" s="14" t="s">
        <v>5838</v>
      </c>
      <c r="AA5383" s="79"/>
      <c r="AB5383" s="79"/>
      <c r="AC5383" s="79"/>
      <c r="AD5383" s="25"/>
      <c r="AE5383" s="26"/>
      <c r="AF5383" s="27"/>
      <c r="AG5383" s="28"/>
      <c r="AH5383" s="28"/>
      <c r="AI5383" s="28"/>
      <c r="AJ5383" s="28"/>
      <c r="AK5383" s="28"/>
      <c r="AL5383" s="28"/>
      <c r="AM5383" s="28"/>
      <c r="AN5383" s="28"/>
      <c r="AO5383" s="28"/>
    </row>
    <row r="5384" spans="1:41" s="162" customFormat="1" ht="16.5" customHeight="1">
      <c r="A5384" s="30" t="s">
        <v>6559</v>
      </c>
      <c r="B5384" s="30"/>
      <c r="C5384" s="30"/>
      <c r="D5384" s="12"/>
      <c r="E5384" s="14" t="s">
        <v>828</v>
      </c>
      <c r="F5384" s="14" t="s">
        <v>949</v>
      </c>
      <c r="G5384" s="14" t="s">
        <v>950</v>
      </c>
      <c r="H5384" s="15">
        <v>2011</v>
      </c>
      <c r="I5384" s="15">
        <v>1</v>
      </c>
      <c r="J5384" s="15">
        <v>0</v>
      </c>
      <c r="K5384" s="15">
        <v>0</v>
      </c>
      <c r="L5384" s="93" t="s">
        <v>6561</v>
      </c>
      <c r="M5384" s="93" t="s">
        <v>6561</v>
      </c>
      <c r="N5384" s="16" t="s">
        <v>41</v>
      </c>
      <c r="O5384" s="17">
        <v>2628</v>
      </c>
      <c r="P5384" s="17">
        <v>6132</v>
      </c>
      <c r="Q5384" s="17">
        <v>5</v>
      </c>
      <c r="R5384" s="46" t="s">
        <v>33</v>
      </c>
      <c r="S5384" s="19" t="s">
        <v>89</v>
      </c>
      <c r="T5384" s="19">
        <v>110</v>
      </c>
      <c r="U5384" s="19">
        <v>9.0909090909090912E-2</v>
      </c>
      <c r="V5384" s="19">
        <v>0</v>
      </c>
      <c r="W5384" s="20">
        <v>0.01</v>
      </c>
      <c r="X5384" s="21">
        <v>29.346</v>
      </c>
      <c r="Y5384" s="49" t="s">
        <v>7008</v>
      </c>
      <c r="Z5384" s="14" t="s">
        <v>5838</v>
      </c>
      <c r="AA5384" s="79"/>
      <c r="AB5384" s="79"/>
      <c r="AC5384" s="79"/>
      <c r="AD5384" s="25"/>
      <c r="AE5384" s="26"/>
      <c r="AF5384" s="27"/>
      <c r="AG5384" s="11"/>
      <c r="AH5384" s="11"/>
      <c r="AI5384" s="11"/>
      <c r="AJ5384" s="11"/>
      <c r="AK5384" s="11"/>
      <c r="AL5384" s="11"/>
      <c r="AM5384" s="11"/>
      <c r="AN5384" s="11"/>
      <c r="AO5384" s="11"/>
    </row>
    <row r="5385" spans="1:41" s="162" customFormat="1" ht="16.5" customHeight="1">
      <c r="A5385" s="30" t="s">
        <v>6559</v>
      </c>
      <c r="B5385" s="30"/>
      <c r="C5385" s="30"/>
      <c r="D5385" s="12"/>
      <c r="E5385" s="14" t="s">
        <v>828</v>
      </c>
      <c r="F5385" s="14" t="s">
        <v>949</v>
      </c>
      <c r="G5385" s="14" t="s">
        <v>950</v>
      </c>
      <c r="H5385" s="15">
        <v>2011</v>
      </c>
      <c r="I5385" s="15">
        <v>1</v>
      </c>
      <c r="J5385" s="15">
        <v>0</v>
      </c>
      <c r="K5385" s="15">
        <v>0</v>
      </c>
      <c r="L5385" s="93" t="s">
        <v>6561</v>
      </c>
      <c r="M5385" s="93" t="s">
        <v>6561</v>
      </c>
      <c r="N5385" s="16" t="s">
        <v>41</v>
      </c>
      <c r="O5385" s="17">
        <v>2628</v>
      </c>
      <c r="P5385" s="17">
        <v>6132</v>
      </c>
      <c r="Q5385" s="17">
        <v>5</v>
      </c>
      <c r="R5385" s="46" t="s">
        <v>33</v>
      </c>
      <c r="S5385" s="19" t="s">
        <v>89</v>
      </c>
      <c r="T5385" s="19">
        <v>110</v>
      </c>
      <c r="U5385" s="19">
        <v>9.0909090909090912E-2</v>
      </c>
      <c r="V5385" s="19">
        <v>0</v>
      </c>
      <c r="W5385" s="20">
        <v>0.01</v>
      </c>
      <c r="X5385" s="21">
        <v>29.346</v>
      </c>
      <c r="Y5385" s="49" t="s">
        <v>7008</v>
      </c>
      <c r="Z5385" s="14" t="s">
        <v>5838</v>
      </c>
      <c r="AA5385" s="79"/>
      <c r="AB5385" s="79"/>
      <c r="AC5385" s="79"/>
      <c r="AD5385" s="25"/>
      <c r="AE5385" s="26"/>
      <c r="AF5385" s="27"/>
      <c r="AG5385" s="11"/>
      <c r="AH5385" s="11"/>
      <c r="AI5385" s="11"/>
      <c r="AJ5385" s="11"/>
      <c r="AK5385" s="11"/>
      <c r="AL5385" s="11"/>
      <c r="AM5385" s="11"/>
      <c r="AN5385" s="11"/>
      <c r="AO5385" s="11"/>
    </row>
    <row r="5386" spans="1:41" s="162" customFormat="1" ht="16.5" customHeight="1">
      <c r="A5386" s="30" t="s">
        <v>6559</v>
      </c>
      <c r="B5386" s="30"/>
      <c r="C5386" s="30"/>
      <c r="D5386" s="12"/>
      <c r="E5386" s="14" t="s">
        <v>828</v>
      </c>
      <c r="F5386" s="14" t="s">
        <v>947</v>
      </c>
      <c r="G5386" s="14" t="s">
        <v>948</v>
      </c>
      <c r="H5386" s="15">
        <v>2008</v>
      </c>
      <c r="I5386" s="15">
        <v>1</v>
      </c>
      <c r="J5386" s="15">
        <v>0</v>
      </c>
      <c r="K5386" s="15">
        <v>0</v>
      </c>
      <c r="L5386" s="93" t="s">
        <v>6561</v>
      </c>
      <c r="M5386" s="93" t="s">
        <v>6561</v>
      </c>
      <c r="N5386" s="16" t="s">
        <v>41</v>
      </c>
      <c r="O5386" s="17">
        <v>8760</v>
      </c>
      <c r="P5386" s="17">
        <v>0</v>
      </c>
      <c r="Q5386" s="17">
        <v>0</v>
      </c>
      <c r="R5386" s="46" t="s">
        <v>33</v>
      </c>
      <c r="S5386" s="19">
        <v>50</v>
      </c>
      <c r="T5386" s="19">
        <v>110</v>
      </c>
      <c r="U5386" s="19">
        <v>3.272727272727273E-2</v>
      </c>
      <c r="V5386" s="19">
        <v>0</v>
      </c>
      <c r="W5386" s="20">
        <v>3.5999999999999999E-3</v>
      </c>
      <c r="X5386" s="21">
        <v>31.535999999999998</v>
      </c>
      <c r="Y5386" s="49" t="s">
        <v>7008</v>
      </c>
      <c r="Z5386" s="14" t="s">
        <v>5838</v>
      </c>
      <c r="AA5386" s="79"/>
      <c r="AB5386" s="79"/>
      <c r="AC5386" s="79"/>
      <c r="AD5386" s="25"/>
      <c r="AE5386" s="26"/>
      <c r="AF5386" s="27"/>
      <c r="AG5386" s="11"/>
      <c r="AH5386" s="11"/>
      <c r="AI5386" s="11"/>
      <c r="AJ5386" s="11"/>
      <c r="AK5386" s="11"/>
      <c r="AL5386" s="11"/>
      <c r="AM5386" s="11"/>
      <c r="AN5386" s="11"/>
      <c r="AO5386" s="11"/>
    </row>
    <row r="5387" spans="1:41" s="162" customFormat="1" ht="16.5" customHeight="1">
      <c r="A5387" s="30" t="s">
        <v>6559</v>
      </c>
      <c r="B5387" s="30"/>
      <c r="C5387" s="30"/>
      <c r="D5387" s="12"/>
      <c r="E5387" s="14" t="s">
        <v>828</v>
      </c>
      <c r="F5387" s="14" t="s">
        <v>947</v>
      </c>
      <c r="G5387" s="14" t="s">
        <v>948</v>
      </c>
      <c r="H5387" s="15">
        <v>2008</v>
      </c>
      <c r="I5387" s="15">
        <v>1</v>
      </c>
      <c r="J5387" s="15">
        <v>0</v>
      </c>
      <c r="K5387" s="15">
        <v>0</v>
      </c>
      <c r="L5387" s="93" t="s">
        <v>6561</v>
      </c>
      <c r="M5387" s="93" t="s">
        <v>6561</v>
      </c>
      <c r="N5387" s="16" t="s">
        <v>41</v>
      </c>
      <c r="O5387" s="17">
        <v>8760</v>
      </c>
      <c r="P5387" s="17">
        <v>0</v>
      </c>
      <c r="Q5387" s="17">
        <v>0</v>
      </c>
      <c r="R5387" s="46" t="s">
        <v>33</v>
      </c>
      <c r="S5387" s="19">
        <v>50</v>
      </c>
      <c r="T5387" s="19">
        <v>110</v>
      </c>
      <c r="U5387" s="19">
        <v>3.272727272727273E-2</v>
      </c>
      <c r="V5387" s="19">
        <v>0</v>
      </c>
      <c r="W5387" s="20">
        <v>3.5999999999999999E-3</v>
      </c>
      <c r="X5387" s="21">
        <v>31.535999999999998</v>
      </c>
      <c r="Y5387" s="49" t="s">
        <v>7008</v>
      </c>
      <c r="Z5387" s="14" t="s">
        <v>5838</v>
      </c>
      <c r="AA5387" s="79"/>
      <c r="AB5387" s="79"/>
      <c r="AC5387" s="79"/>
      <c r="AD5387" s="25"/>
      <c r="AE5387" s="26"/>
      <c r="AF5387" s="27"/>
      <c r="AG5387" s="11"/>
      <c r="AH5387" s="11"/>
      <c r="AI5387" s="11"/>
      <c r="AJ5387" s="11"/>
      <c r="AK5387" s="11"/>
      <c r="AL5387" s="11"/>
      <c r="AM5387" s="11"/>
      <c r="AN5387" s="11"/>
      <c r="AO5387" s="11"/>
    </row>
    <row r="5388" spans="1:41" s="162" customFormat="1" ht="16.5" customHeight="1">
      <c r="A5388" s="30" t="s">
        <v>6559</v>
      </c>
      <c r="B5388" s="30"/>
      <c r="C5388" s="30"/>
      <c r="D5388" s="12"/>
      <c r="E5388" s="14" t="s">
        <v>945</v>
      </c>
      <c r="F5388" s="14" t="s">
        <v>941</v>
      </c>
      <c r="G5388" s="14" t="s">
        <v>946</v>
      </c>
      <c r="H5388" s="15">
        <v>2010</v>
      </c>
      <c r="I5388" s="15">
        <v>1</v>
      </c>
      <c r="J5388" s="15">
        <v>0</v>
      </c>
      <c r="K5388" s="15">
        <v>0</v>
      </c>
      <c r="L5388" s="93" t="s">
        <v>6561</v>
      </c>
      <c r="M5388" s="93" t="s">
        <v>6561</v>
      </c>
      <c r="N5388" s="16" t="s">
        <v>41</v>
      </c>
      <c r="O5388" s="17">
        <v>8760</v>
      </c>
      <c r="P5388" s="17">
        <v>0</v>
      </c>
      <c r="Q5388" s="17">
        <v>0</v>
      </c>
      <c r="R5388" s="46" t="s">
        <v>33</v>
      </c>
      <c r="S5388" s="19" t="s">
        <v>89</v>
      </c>
      <c r="T5388" s="19">
        <v>110</v>
      </c>
      <c r="U5388" s="19">
        <v>3.4545454545454546E-2</v>
      </c>
      <c r="V5388" s="19">
        <v>0</v>
      </c>
      <c r="W5388" s="20">
        <v>3.8E-3</v>
      </c>
      <c r="X5388" s="21">
        <v>33.287999999999997</v>
      </c>
      <c r="Y5388" s="49" t="s">
        <v>7008</v>
      </c>
      <c r="Z5388" s="14" t="s">
        <v>5838</v>
      </c>
      <c r="AA5388" s="79"/>
      <c r="AB5388" s="79"/>
      <c r="AC5388" s="79"/>
      <c r="AD5388" s="25"/>
      <c r="AE5388" s="26"/>
      <c r="AF5388" s="27"/>
      <c r="AG5388" s="11"/>
      <c r="AH5388" s="11"/>
      <c r="AI5388" s="11"/>
      <c r="AJ5388" s="11"/>
      <c r="AK5388" s="11"/>
      <c r="AL5388" s="11"/>
      <c r="AM5388" s="11"/>
      <c r="AN5388" s="11"/>
      <c r="AO5388" s="11"/>
    </row>
    <row r="5389" spans="1:41" s="162" customFormat="1" ht="16.5" customHeight="1">
      <c r="A5389" s="30" t="s">
        <v>6559</v>
      </c>
      <c r="B5389" s="30"/>
      <c r="C5389" s="30"/>
      <c r="D5389" s="12"/>
      <c r="E5389" s="14" t="s">
        <v>945</v>
      </c>
      <c r="F5389" s="14" t="s">
        <v>941</v>
      </c>
      <c r="G5389" s="14" t="s">
        <v>946</v>
      </c>
      <c r="H5389" s="15">
        <v>2010</v>
      </c>
      <c r="I5389" s="15">
        <v>1</v>
      </c>
      <c r="J5389" s="15">
        <v>0</v>
      </c>
      <c r="K5389" s="15">
        <v>0</v>
      </c>
      <c r="L5389" s="93" t="s">
        <v>6561</v>
      </c>
      <c r="M5389" s="93" t="s">
        <v>6561</v>
      </c>
      <c r="N5389" s="16" t="s">
        <v>41</v>
      </c>
      <c r="O5389" s="17">
        <v>8760</v>
      </c>
      <c r="P5389" s="17">
        <v>0</v>
      </c>
      <c r="Q5389" s="17">
        <v>0</v>
      </c>
      <c r="R5389" s="46" t="s">
        <v>33</v>
      </c>
      <c r="S5389" s="19" t="s">
        <v>89</v>
      </c>
      <c r="T5389" s="19">
        <v>110</v>
      </c>
      <c r="U5389" s="19">
        <v>3.4545454545454546E-2</v>
      </c>
      <c r="V5389" s="19">
        <v>0</v>
      </c>
      <c r="W5389" s="20">
        <v>3.8E-3</v>
      </c>
      <c r="X5389" s="21">
        <v>33.287999999999997</v>
      </c>
      <c r="Y5389" s="49" t="s">
        <v>7008</v>
      </c>
      <c r="Z5389" s="14" t="s">
        <v>5838</v>
      </c>
      <c r="AA5389" s="79"/>
      <c r="AB5389" s="79"/>
      <c r="AC5389" s="79"/>
      <c r="AD5389" s="25"/>
      <c r="AE5389" s="26"/>
      <c r="AF5389" s="27"/>
      <c r="AG5389" s="11"/>
      <c r="AH5389" s="11"/>
      <c r="AI5389" s="11"/>
      <c r="AJ5389" s="11"/>
      <c r="AK5389" s="11"/>
      <c r="AL5389" s="11"/>
      <c r="AM5389" s="11"/>
      <c r="AN5389" s="11"/>
      <c r="AO5389" s="11"/>
    </row>
    <row r="5390" spans="1:41" s="162" customFormat="1" ht="16.5" customHeight="1">
      <c r="A5390" s="30" t="s">
        <v>6559</v>
      </c>
      <c r="B5390" s="30"/>
      <c r="C5390" s="30"/>
      <c r="D5390" s="12"/>
      <c r="E5390" s="14" t="s">
        <v>187</v>
      </c>
      <c r="F5390" s="14" t="s">
        <v>399</v>
      </c>
      <c r="G5390" s="14" t="s">
        <v>944</v>
      </c>
      <c r="H5390" s="15">
        <v>2012</v>
      </c>
      <c r="I5390" s="15">
        <v>2</v>
      </c>
      <c r="J5390" s="15">
        <v>0</v>
      </c>
      <c r="K5390" s="15">
        <v>0</v>
      </c>
      <c r="L5390" s="93" t="s">
        <v>6561</v>
      </c>
      <c r="M5390" s="93" t="s">
        <v>6561</v>
      </c>
      <c r="N5390" s="16" t="s">
        <v>41</v>
      </c>
      <c r="O5390" s="17">
        <v>600</v>
      </c>
      <c r="P5390" s="17">
        <v>0</v>
      </c>
      <c r="Q5390" s="17">
        <v>0</v>
      </c>
      <c r="R5390" s="46" t="s">
        <v>33</v>
      </c>
      <c r="S5390" s="19">
        <v>60</v>
      </c>
      <c r="T5390" s="19">
        <v>110</v>
      </c>
      <c r="U5390" s="19">
        <v>0.68181818181818177</v>
      </c>
      <c r="V5390" s="19">
        <v>0</v>
      </c>
      <c r="W5390" s="20">
        <v>7.4999999999999997E-2</v>
      </c>
      <c r="X5390" s="21">
        <v>90</v>
      </c>
      <c r="Y5390" s="49" t="s">
        <v>7008</v>
      </c>
      <c r="Z5390" s="14" t="s">
        <v>5838</v>
      </c>
      <c r="AA5390" s="79"/>
      <c r="AB5390" s="79"/>
      <c r="AC5390" s="79"/>
      <c r="AD5390" s="25"/>
      <c r="AE5390" s="26"/>
      <c r="AF5390" s="27"/>
      <c r="AG5390" s="11"/>
      <c r="AH5390" s="11"/>
      <c r="AI5390" s="11"/>
      <c r="AJ5390" s="11"/>
      <c r="AK5390" s="11"/>
      <c r="AL5390" s="11"/>
      <c r="AM5390" s="11"/>
      <c r="AN5390" s="11"/>
      <c r="AO5390" s="11"/>
    </row>
    <row r="5391" spans="1:41" s="162" customFormat="1" ht="16.5" customHeight="1">
      <c r="A5391" s="30" t="s">
        <v>6559</v>
      </c>
      <c r="B5391" s="30"/>
      <c r="C5391" s="30"/>
      <c r="D5391" s="12"/>
      <c r="E5391" s="14" t="s">
        <v>187</v>
      </c>
      <c r="F5391" s="14" t="s">
        <v>399</v>
      </c>
      <c r="G5391" s="14" t="s">
        <v>944</v>
      </c>
      <c r="H5391" s="15">
        <v>2012</v>
      </c>
      <c r="I5391" s="15">
        <v>2</v>
      </c>
      <c r="J5391" s="15">
        <v>0</v>
      </c>
      <c r="K5391" s="15">
        <v>0</v>
      </c>
      <c r="L5391" s="93" t="s">
        <v>6561</v>
      </c>
      <c r="M5391" s="93" t="s">
        <v>6561</v>
      </c>
      <c r="N5391" s="16" t="s">
        <v>41</v>
      </c>
      <c r="O5391" s="17">
        <v>600</v>
      </c>
      <c r="P5391" s="17">
        <v>0</v>
      </c>
      <c r="Q5391" s="17">
        <v>0</v>
      </c>
      <c r="R5391" s="46" t="s">
        <v>33</v>
      </c>
      <c r="S5391" s="19">
        <v>60</v>
      </c>
      <c r="T5391" s="19">
        <v>110</v>
      </c>
      <c r="U5391" s="19">
        <v>0.68181818181818177</v>
      </c>
      <c r="V5391" s="19">
        <v>0</v>
      </c>
      <c r="W5391" s="20">
        <v>7.4999999999999997E-2</v>
      </c>
      <c r="X5391" s="21">
        <v>90</v>
      </c>
      <c r="Y5391" s="49" t="s">
        <v>7008</v>
      </c>
      <c r="Z5391" s="14" t="s">
        <v>5838</v>
      </c>
      <c r="AA5391" s="79"/>
      <c r="AB5391" s="79"/>
      <c r="AC5391" s="79"/>
      <c r="AD5391" s="25"/>
      <c r="AE5391" s="26"/>
      <c r="AF5391" s="27"/>
      <c r="AG5391" s="11"/>
      <c r="AH5391" s="11"/>
      <c r="AI5391" s="11"/>
      <c r="AJ5391" s="11"/>
      <c r="AK5391" s="11"/>
      <c r="AL5391" s="11"/>
      <c r="AM5391" s="11"/>
      <c r="AN5391" s="11"/>
      <c r="AO5391" s="11"/>
    </row>
    <row r="5392" spans="1:41" s="162" customFormat="1" ht="16.5" customHeight="1">
      <c r="A5392" s="30" t="s">
        <v>6559</v>
      </c>
      <c r="B5392" s="30"/>
      <c r="C5392" s="30"/>
      <c r="D5392" s="12"/>
      <c r="E5392" s="14" t="s">
        <v>306</v>
      </c>
      <c r="F5392" s="14" t="s">
        <v>36</v>
      </c>
      <c r="G5392" s="14" t="s">
        <v>846</v>
      </c>
      <c r="H5392" s="15">
        <v>2009</v>
      </c>
      <c r="I5392" s="15">
        <v>2</v>
      </c>
      <c r="J5392" s="15">
        <v>0</v>
      </c>
      <c r="K5392" s="15">
        <v>0</v>
      </c>
      <c r="L5392" s="93" t="s">
        <v>6561</v>
      </c>
      <c r="M5392" s="93" t="s">
        <v>6561</v>
      </c>
      <c r="N5392" s="16" t="s">
        <v>41</v>
      </c>
      <c r="O5392" s="17">
        <v>1920</v>
      </c>
      <c r="P5392" s="17">
        <v>0</v>
      </c>
      <c r="Q5392" s="17">
        <v>0</v>
      </c>
      <c r="R5392" s="46" t="s">
        <v>33</v>
      </c>
      <c r="S5392" s="19">
        <v>60</v>
      </c>
      <c r="T5392" s="19">
        <v>110</v>
      </c>
      <c r="U5392" s="19">
        <v>0.24090909090909091</v>
      </c>
      <c r="V5392" s="19">
        <v>0</v>
      </c>
      <c r="W5392" s="20">
        <v>2.6499999999999999E-2</v>
      </c>
      <c r="X5392" s="21">
        <v>101.75999999999999</v>
      </c>
      <c r="Y5392" s="49" t="s">
        <v>7008</v>
      </c>
      <c r="Z5392" s="14" t="s">
        <v>5838</v>
      </c>
      <c r="AA5392" s="79"/>
      <c r="AB5392" s="79"/>
      <c r="AC5392" s="79"/>
      <c r="AD5392" s="25"/>
      <c r="AE5392" s="26"/>
      <c r="AF5392" s="27"/>
      <c r="AG5392" s="11"/>
      <c r="AH5392" s="11"/>
      <c r="AI5392" s="11"/>
      <c r="AJ5392" s="11"/>
      <c r="AK5392" s="11"/>
      <c r="AL5392" s="11"/>
      <c r="AM5392" s="11"/>
      <c r="AN5392" s="11"/>
      <c r="AO5392" s="11"/>
    </row>
    <row r="5393" spans="1:41" s="162" customFormat="1" ht="16.5" customHeight="1">
      <c r="A5393" s="30" t="s">
        <v>6559</v>
      </c>
      <c r="B5393" s="30"/>
      <c r="C5393" s="30"/>
      <c r="D5393" s="12"/>
      <c r="E5393" s="14" t="s">
        <v>306</v>
      </c>
      <c r="F5393" s="14" t="s">
        <v>36</v>
      </c>
      <c r="G5393" s="14" t="s">
        <v>846</v>
      </c>
      <c r="H5393" s="15">
        <v>2009</v>
      </c>
      <c r="I5393" s="15">
        <v>2</v>
      </c>
      <c r="J5393" s="15">
        <v>0</v>
      </c>
      <c r="K5393" s="15">
        <v>0</v>
      </c>
      <c r="L5393" s="93" t="s">
        <v>6561</v>
      </c>
      <c r="M5393" s="93" t="s">
        <v>6561</v>
      </c>
      <c r="N5393" s="16" t="s">
        <v>41</v>
      </c>
      <c r="O5393" s="17">
        <v>1920</v>
      </c>
      <c r="P5393" s="17">
        <v>0</v>
      </c>
      <c r="Q5393" s="17">
        <v>0</v>
      </c>
      <c r="R5393" s="46" t="s">
        <v>33</v>
      </c>
      <c r="S5393" s="19">
        <v>60</v>
      </c>
      <c r="T5393" s="19">
        <v>110</v>
      </c>
      <c r="U5393" s="19">
        <v>0.24090909090909091</v>
      </c>
      <c r="V5393" s="19">
        <v>0</v>
      </c>
      <c r="W5393" s="20">
        <v>2.6499999999999999E-2</v>
      </c>
      <c r="X5393" s="21">
        <v>101.75999999999999</v>
      </c>
      <c r="Y5393" s="49" t="s">
        <v>7008</v>
      </c>
      <c r="Z5393" s="14" t="s">
        <v>5838</v>
      </c>
      <c r="AA5393" s="79"/>
      <c r="AB5393" s="79"/>
      <c r="AC5393" s="79"/>
      <c r="AD5393" s="25"/>
      <c r="AE5393" s="26"/>
      <c r="AF5393" s="27"/>
      <c r="AG5393" s="11"/>
      <c r="AH5393" s="11"/>
      <c r="AI5393" s="11"/>
      <c r="AJ5393" s="11"/>
      <c r="AK5393" s="11"/>
      <c r="AL5393" s="11"/>
      <c r="AM5393" s="11"/>
      <c r="AN5393" s="11"/>
      <c r="AO5393" s="11"/>
    </row>
    <row r="5394" spans="1:41" s="162" customFormat="1" ht="16.5" customHeight="1">
      <c r="A5394" s="30" t="s">
        <v>6559</v>
      </c>
      <c r="B5394" s="30"/>
      <c r="C5394" s="30"/>
      <c r="D5394" s="12"/>
      <c r="E5394" s="14" t="s">
        <v>943</v>
      </c>
      <c r="F5394" s="14" t="s">
        <v>67</v>
      </c>
      <c r="G5394" s="14" t="s">
        <v>67</v>
      </c>
      <c r="H5394" s="15" t="s">
        <v>67</v>
      </c>
      <c r="I5394" s="15">
        <v>1</v>
      </c>
      <c r="J5394" s="15">
        <v>0</v>
      </c>
      <c r="K5394" s="15">
        <v>0</v>
      </c>
      <c r="L5394" s="93" t="s">
        <v>6561</v>
      </c>
      <c r="M5394" s="93" t="s">
        <v>6561</v>
      </c>
      <c r="N5394" s="16" t="s">
        <v>41</v>
      </c>
      <c r="O5394" s="17">
        <v>2628</v>
      </c>
      <c r="P5394" s="17">
        <v>6132</v>
      </c>
      <c r="Q5394" s="17">
        <v>5</v>
      </c>
      <c r="R5394" s="46" t="s">
        <v>33</v>
      </c>
      <c r="S5394" s="19">
        <v>60</v>
      </c>
      <c r="T5394" s="19">
        <v>110</v>
      </c>
      <c r="U5394" s="19">
        <v>0.36363636363636365</v>
      </c>
      <c r="V5394" s="19">
        <v>0</v>
      </c>
      <c r="W5394" s="20">
        <v>0.04</v>
      </c>
      <c r="X5394" s="21">
        <v>117.384</v>
      </c>
      <c r="Y5394" s="49" t="s">
        <v>7008</v>
      </c>
      <c r="Z5394" s="14" t="s">
        <v>5838</v>
      </c>
      <c r="AA5394" s="79"/>
      <c r="AB5394" s="79"/>
      <c r="AC5394" s="79"/>
      <c r="AD5394" s="25"/>
      <c r="AE5394" s="26"/>
      <c r="AF5394" s="27"/>
      <c r="AG5394" s="11"/>
      <c r="AH5394" s="11"/>
      <c r="AI5394" s="11"/>
      <c r="AJ5394" s="11"/>
      <c r="AK5394" s="11"/>
      <c r="AL5394" s="11"/>
      <c r="AM5394" s="11"/>
      <c r="AN5394" s="11"/>
      <c r="AO5394" s="11"/>
    </row>
    <row r="5395" spans="1:41" s="162" customFormat="1" ht="16.5" customHeight="1">
      <c r="A5395" s="30" t="s">
        <v>6559</v>
      </c>
      <c r="B5395" s="30"/>
      <c r="C5395" s="30"/>
      <c r="D5395" s="12"/>
      <c r="E5395" s="14" t="s">
        <v>943</v>
      </c>
      <c r="F5395" s="14" t="s">
        <v>67</v>
      </c>
      <c r="G5395" s="14" t="s">
        <v>67</v>
      </c>
      <c r="H5395" s="15" t="s">
        <v>67</v>
      </c>
      <c r="I5395" s="15">
        <v>1</v>
      </c>
      <c r="J5395" s="15">
        <v>0</v>
      </c>
      <c r="K5395" s="15">
        <v>0</v>
      </c>
      <c r="L5395" s="93" t="s">
        <v>6561</v>
      </c>
      <c r="M5395" s="93" t="s">
        <v>6561</v>
      </c>
      <c r="N5395" s="16" t="s">
        <v>41</v>
      </c>
      <c r="O5395" s="17">
        <v>2628</v>
      </c>
      <c r="P5395" s="17">
        <v>6132</v>
      </c>
      <c r="Q5395" s="17">
        <v>5</v>
      </c>
      <c r="R5395" s="46" t="s">
        <v>33</v>
      </c>
      <c r="S5395" s="19">
        <v>60</v>
      </c>
      <c r="T5395" s="19">
        <v>110</v>
      </c>
      <c r="U5395" s="19">
        <v>0.36363636363636365</v>
      </c>
      <c r="V5395" s="19">
        <v>0</v>
      </c>
      <c r="W5395" s="20">
        <v>0.04</v>
      </c>
      <c r="X5395" s="21">
        <v>117.384</v>
      </c>
      <c r="Y5395" s="49" t="s">
        <v>7008</v>
      </c>
      <c r="Z5395" s="14" t="s">
        <v>5838</v>
      </c>
      <c r="AA5395" s="79"/>
      <c r="AB5395" s="79"/>
      <c r="AC5395" s="79"/>
      <c r="AD5395" s="25"/>
      <c r="AE5395" s="26"/>
      <c r="AF5395" s="27"/>
      <c r="AG5395" s="11"/>
      <c r="AH5395" s="11"/>
      <c r="AI5395" s="11"/>
      <c r="AJ5395" s="11"/>
      <c r="AK5395" s="11"/>
      <c r="AL5395" s="11"/>
      <c r="AM5395" s="11"/>
      <c r="AN5395" s="11"/>
      <c r="AO5395" s="11"/>
    </row>
    <row r="5396" spans="1:41" s="162" customFormat="1" ht="16.5" customHeight="1">
      <c r="A5396" s="30" t="s">
        <v>6559</v>
      </c>
      <c r="B5396" s="30"/>
      <c r="C5396" s="30"/>
      <c r="D5396" s="12"/>
      <c r="E5396" s="14" t="s">
        <v>940</v>
      </c>
      <c r="F5396" s="14" t="s">
        <v>941</v>
      </c>
      <c r="G5396" s="14" t="s">
        <v>942</v>
      </c>
      <c r="H5396" s="15">
        <v>2010</v>
      </c>
      <c r="I5396" s="15">
        <v>1</v>
      </c>
      <c r="J5396" s="15">
        <v>0</v>
      </c>
      <c r="K5396" s="15">
        <v>0</v>
      </c>
      <c r="L5396" s="93" t="s">
        <v>6561</v>
      </c>
      <c r="M5396" s="93" t="s">
        <v>6561</v>
      </c>
      <c r="N5396" s="16" t="s">
        <v>41</v>
      </c>
      <c r="O5396" s="17">
        <v>600</v>
      </c>
      <c r="P5396" s="17">
        <v>0</v>
      </c>
      <c r="Q5396" s="17">
        <v>0</v>
      </c>
      <c r="R5396" s="46" t="s">
        <v>33</v>
      </c>
      <c r="S5396" s="19">
        <v>60</v>
      </c>
      <c r="T5396" s="19">
        <v>110</v>
      </c>
      <c r="U5396" s="19">
        <v>1.8181818181818181</v>
      </c>
      <c r="V5396" s="19">
        <v>0</v>
      </c>
      <c r="W5396" s="20">
        <v>0.2</v>
      </c>
      <c r="X5396" s="21">
        <v>120</v>
      </c>
      <c r="Y5396" s="49" t="s">
        <v>7008</v>
      </c>
      <c r="Z5396" s="14" t="s">
        <v>5838</v>
      </c>
      <c r="AA5396" s="79"/>
      <c r="AB5396" s="79"/>
      <c r="AC5396" s="79"/>
      <c r="AD5396" s="25"/>
      <c r="AE5396" s="26"/>
      <c r="AF5396" s="27"/>
      <c r="AG5396" s="11"/>
      <c r="AH5396" s="11"/>
      <c r="AI5396" s="11"/>
      <c r="AJ5396" s="11"/>
      <c r="AK5396" s="11"/>
      <c r="AL5396" s="11"/>
      <c r="AM5396" s="11"/>
      <c r="AN5396" s="11"/>
      <c r="AO5396" s="11"/>
    </row>
    <row r="5397" spans="1:41" s="162" customFormat="1" ht="16.5" customHeight="1">
      <c r="A5397" s="30" t="s">
        <v>6559</v>
      </c>
      <c r="B5397" s="30"/>
      <c r="C5397" s="30"/>
      <c r="D5397" s="12"/>
      <c r="E5397" s="14" t="s">
        <v>940</v>
      </c>
      <c r="F5397" s="14" t="s">
        <v>941</v>
      </c>
      <c r="G5397" s="14" t="s">
        <v>942</v>
      </c>
      <c r="H5397" s="15">
        <v>2010</v>
      </c>
      <c r="I5397" s="15">
        <v>1</v>
      </c>
      <c r="J5397" s="15">
        <v>0</v>
      </c>
      <c r="K5397" s="15">
        <v>0</v>
      </c>
      <c r="L5397" s="93" t="s">
        <v>6561</v>
      </c>
      <c r="M5397" s="93" t="s">
        <v>6561</v>
      </c>
      <c r="N5397" s="16" t="s">
        <v>41</v>
      </c>
      <c r="O5397" s="17">
        <v>600</v>
      </c>
      <c r="P5397" s="17">
        <v>0</v>
      </c>
      <c r="Q5397" s="17">
        <v>0</v>
      </c>
      <c r="R5397" s="46" t="s">
        <v>33</v>
      </c>
      <c r="S5397" s="19">
        <v>60</v>
      </c>
      <c r="T5397" s="19">
        <v>110</v>
      </c>
      <c r="U5397" s="19">
        <v>1.8181818181818181</v>
      </c>
      <c r="V5397" s="19">
        <v>0</v>
      </c>
      <c r="W5397" s="20">
        <v>0.2</v>
      </c>
      <c r="X5397" s="21">
        <v>120</v>
      </c>
      <c r="Y5397" s="49" t="s">
        <v>7008</v>
      </c>
      <c r="Z5397" s="14" t="s">
        <v>5838</v>
      </c>
      <c r="AA5397" s="79"/>
      <c r="AB5397" s="79"/>
      <c r="AC5397" s="79"/>
      <c r="AD5397" s="25"/>
      <c r="AE5397" s="26"/>
      <c r="AF5397" s="27"/>
      <c r="AG5397" s="11"/>
      <c r="AH5397" s="11"/>
      <c r="AI5397" s="11"/>
      <c r="AJ5397" s="11"/>
      <c r="AK5397" s="11"/>
      <c r="AL5397" s="11"/>
      <c r="AM5397" s="11"/>
      <c r="AN5397" s="11"/>
      <c r="AO5397" s="11"/>
    </row>
    <row r="5398" spans="1:41" s="162" customFormat="1" ht="16.5" customHeight="1">
      <c r="A5398" s="30" t="s">
        <v>6559</v>
      </c>
      <c r="B5398" s="30"/>
      <c r="C5398" s="30"/>
      <c r="D5398" s="12"/>
      <c r="E5398" s="14" t="s">
        <v>37</v>
      </c>
      <c r="F5398" s="14" t="s">
        <v>937</v>
      </c>
      <c r="G5398" s="14" t="s">
        <v>708</v>
      </c>
      <c r="H5398" s="15">
        <v>2008</v>
      </c>
      <c r="I5398" s="15">
        <v>2</v>
      </c>
      <c r="J5398" s="15">
        <v>0</v>
      </c>
      <c r="K5398" s="15">
        <v>0</v>
      </c>
      <c r="L5398" s="93" t="s">
        <v>6561</v>
      </c>
      <c r="M5398" s="93" t="s">
        <v>6561</v>
      </c>
      <c r="N5398" s="16" t="s">
        <v>41</v>
      </c>
      <c r="O5398" s="17">
        <v>2160</v>
      </c>
      <c r="P5398" s="17">
        <v>0</v>
      </c>
      <c r="Q5398" s="17">
        <v>0</v>
      </c>
      <c r="R5398" s="46" t="s">
        <v>33</v>
      </c>
      <c r="S5398" s="19" t="s">
        <v>89</v>
      </c>
      <c r="T5398" s="19">
        <v>110</v>
      </c>
      <c r="U5398" s="19">
        <v>0.54545454545454541</v>
      </c>
      <c r="V5398" s="19">
        <v>0</v>
      </c>
      <c r="W5398" s="20">
        <v>0.06</v>
      </c>
      <c r="X5398" s="21">
        <v>259.2</v>
      </c>
      <c r="Y5398" s="49" t="s">
        <v>7008</v>
      </c>
      <c r="Z5398" s="14" t="s">
        <v>5838</v>
      </c>
      <c r="AA5398" s="79"/>
      <c r="AB5398" s="79"/>
      <c r="AC5398" s="79"/>
      <c r="AD5398" s="25"/>
      <c r="AE5398" s="26"/>
      <c r="AF5398" s="27"/>
      <c r="AG5398" s="11"/>
      <c r="AH5398" s="11"/>
      <c r="AI5398" s="11"/>
      <c r="AJ5398" s="11"/>
      <c r="AK5398" s="11"/>
      <c r="AL5398" s="11"/>
      <c r="AM5398" s="11"/>
      <c r="AN5398" s="11"/>
      <c r="AO5398" s="11"/>
    </row>
    <row r="5399" spans="1:41" s="162" customFormat="1" ht="16.5" customHeight="1">
      <c r="A5399" s="30" t="s">
        <v>6559</v>
      </c>
      <c r="B5399" s="30"/>
      <c r="C5399" s="30"/>
      <c r="D5399" s="12"/>
      <c r="E5399" s="14" t="s">
        <v>37</v>
      </c>
      <c r="F5399" s="14" t="s">
        <v>937</v>
      </c>
      <c r="G5399" s="14" t="s">
        <v>708</v>
      </c>
      <c r="H5399" s="15">
        <v>2008</v>
      </c>
      <c r="I5399" s="15">
        <v>2</v>
      </c>
      <c r="J5399" s="15">
        <v>0</v>
      </c>
      <c r="K5399" s="15">
        <v>0</v>
      </c>
      <c r="L5399" s="93" t="s">
        <v>6561</v>
      </c>
      <c r="M5399" s="93" t="s">
        <v>6561</v>
      </c>
      <c r="N5399" s="16" t="s">
        <v>41</v>
      </c>
      <c r="O5399" s="17">
        <v>2160</v>
      </c>
      <c r="P5399" s="17">
        <v>0</v>
      </c>
      <c r="Q5399" s="17">
        <v>0</v>
      </c>
      <c r="R5399" s="46" t="s">
        <v>33</v>
      </c>
      <c r="S5399" s="19" t="s">
        <v>89</v>
      </c>
      <c r="T5399" s="19">
        <v>110</v>
      </c>
      <c r="U5399" s="19">
        <v>0.54545454545454541</v>
      </c>
      <c r="V5399" s="19">
        <v>0</v>
      </c>
      <c r="W5399" s="20">
        <v>0.06</v>
      </c>
      <c r="X5399" s="21">
        <v>259.2</v>
      </c>
      <c r="Y5399" s="49" t="s">
        <v>7008</v>
      </c>
      <c r="Z5399" s="14" t="s">
        <v>5838</v>
      </c>
      <c r="AA5399" s="79"/>
      <c r="AB5399" s="79"/>
      <c r="AC5399" s="79"/>
      <c r="AD5399" s="25"/>
      <c r="AE5399" s="26"/>
      <c r="AF5399" s="27"/>
      <c r="AG5399" s="11"/>
      <c r="AH5399" s="11"/>
      <c r="AI5399" s="11"/>
      <c r="AJ5399" s="11"/>
      <c r="AK5399" s="11"/>
      <c r="AL5399" s="11"/>
      <c r="AM5399" s="11"/>
      <c r="AN5399" s="11"/>
      <c r="AO5399" s="11"/>
    </row>
    <row r="5400" spans="1:41" s="162" customFormat="1" ht="16.5" customHeight="1">
      <c r="A5400" s="30" t="s">
        <v>6559</v>
      </c>
      <c r="B5400" s="30"/>
      <c r="C5400" s="30"/>
      <c r="D5400" s="12"/>
      <c r="E5400" s="14" t="s">
        <v>938</v>
      </c>
      <c r="F5400" s="14" t="s">
        <v>151</v>
      </c>
      <c r="G5400" s="14" t="s">
        <v>939</v>
      </c>
      <c r="H5400" s="15">
        <v>2010</v>
      </c>
      <c r="I5400" s="15">
        <v>1</v>
      </c>
      <c r="J5400" s="15">
        <v>0</v>
      </c>
      <c r="K5400" s="15">
        <v>0</v>
      </c>
      <c r="L5400" s="93" t="s">
        <v>6561</v>
      </c>
      <c r="M5400" s="93" t="s">
        <v>6561</v>
      </c>
      <c r="N5400" s="16" t="s">
        <v>41</v>
      </c>
      <c r="O5400" s="17">
        <v>8760</v>
      </c>
      <c r="P5400" s="17">
        <v>0</v>
      </c>
      <c r="Q5400" s="17">
        <v>0</v>
      </c>
      <c r="R5400" s="46" t="s">
        <v>33</v>
      </c>
      <c r="S5400" s="19" t="s">
        <v>89</v>
      </c>
      <c r="T5400" s="19">
        <v>110</v>
      </c>
      <c r="U5400" s="19">
        <v>0.36363636363636365</v>
      </c>
      <c r="V5400" s="19">
        <v>0</v>
      </c>
      <c r="W5400" s="20">
        <v>0.04</v>
      </c>
      <c r="X5400" s="21">
        <v>350.40000000000003</v>
      </c>
      <c r="Y5400" s="49" t="s">
        <v>7008</v>
      </c>
      <c r="Z5400" s="14" t="s">
        <v>5838</v>
      </c>
      <c r="AA5400" s="79"/>
      <c r="AB5400" s="79"/>
      <c r="AC5400" s="79"/>
      <c r="AD5400" s="25"/>
      <c r="AE5400" s="26"/>
      <c r="AF5400" s="27"/>
      <c r="AG5400" s="11"/>
      <c r="AH5400" s="11"/>
      <c r="AI5400" s="11"/>
      <c r="AJ5400" s="11"/>
      <c r="AK5400" s="11"/>
      <c r="AL5400" s="11"/>
      <c r="AM5400" s="11"/>
      <c r="AN5400" s="11"/>
      <c r="AO5400" s="11"/>
    </row>
    <row r="5401" spans="1:41" s="162" customFormat="1" ht="16.5" customHeight="1">
      <c r="A5401" s="30" t="s">
        <v>6559</v>
      </c>
      <c r="B5401" s="30"/>
      <c r="C5401" s="30"/>
      <c r="D5401" s="12"/>
      <c r="E5401" s="14" t="s">
        <v>938</v>
      </c>
      <c r="F5401" s="14" t="s">
        <v>151</v>
      </c>
      <c r="G5401" s="14" t="s">
        <v>939</v>
      </c>
      <c r="H5401" s="15">
        <v>2010</v>
      </c>
      <c r="I5401" s="15">
        <v>1</v>
      </c>
      <c r="J5401" s="15">
        <v>0</v>
      </c>
      <c r="K5401" s="15">
        <v>0</v>
      </c>
      <c r="L5401" s="93" t="s">
        <v>6561</v>
      </c>
      <c r="M5401" s="93" t="s">
        <v>6561</v>
      </c>
      <c r="N5401" s="16" t="s">
        <v>41</v>
      </c>
      <c r="O5401" s="17">
        <v>8760</v>
      </c>
      <c r="P5401" s="17">
        <v>0</v>
      </c>
      <c r="Q5401" s="17">
        <v>0</v>
      </c>
      <c r="R5401" s="46" t="s">
        <v>33</v>
      </c>
      <c r="S5401" s="19" t="s">
        <v>89</v>
      </c>
      <c r="T5401" s="19">
        <v>110</v>
      </c>
      <c r="U5401" s="19">
        <v>0.36363636363636365</v>
      </c>
      <c r="V5401" s="19">
        <v>0</v>
      </c>
      <c r="W5401" s="20">
        <v>0.04</v>
      </c>
      <c r="X5401" s="21">
        <v>350.40000000000003</v>
      </c>
      <c r="Y5401" s="49" t="s">
        <v>7008</v>
      </c>
      <c r="Z5401" s="14" t="s">
        <v>5838</v>
      </c>
      <c r="AA5401" s="79"/>
      <c r="AB5401" s="79"/>
      <c r="AC5401" s="79"/>
      <c r="AD5401" s="25"/>
      <c r="AE5401" s="26"/>
      <c r="AF5401" s="27"/>
      <c r="AG5401" s="11"/>
      <c r="AH5401" s="11"/>
      <c r="AI5401" s="11"/>
      <c r="AJ5401" s="11"/>
      <c r="AK5401" s="11"/>
      <c r="AL5401" s="11"/>
      <c r="AM5401" s="11"/>
      <c r="AN5401" s="11"/>
      <c r="AO5401" s="11"/>
    </row>
    <row r="5402" spans="1:41" s="162" customFormat="1" ht="16.5" customHeight="1">
      <c r="A5402" s="30" t="s">
        <v>6559</v>
      </c>
      <c r="B5402" s="30"/>
      <c r="C5402" s="30"/>
      <c r="D5402" s="30"/>
      <c r="E5402" s="90" t="s">
        <v>4346</v>
      </c>
      <c r="F5402" s="90" t="s">
        <v>6560</v>
      </c>
      <c r="G5402" s="321" t="s">
        <v>7007</v>
      </c>
      <c r="H5402" s="91">
        <v>2022</v>
      </c>
      <c r="I5402" s="92">
        <v>1</v>
      </c>
      <c r="J5402" s="92">
        <v>0</v>
      </c>
      <c r="K5402" s="92">
        <v>0</v>
      </c>
      <c r="L5402" s="93" t="s">
        <v>6561</v>
      </c>
      <c r="M5402" s="93" t="s">
        <v>6561</v>
      </c>
      <c r="N5402" s="81" t="s">
        <v>6562</v>
      </c>
      <c r="O5402" s="17">
        <v>2520</v>
      </c>
      <c r="P5402" s="17">
        <v>0</v>
      </c>
      <c r="Q5402" s="17">
        <v>0</v>
      </c>
      <c r="R5402" s="46" t="s">
        <v>33</v>
      </c>
      <c r="S5402" s="19">
        <v>60</v>
      </c>
      <c r="T5402" s="19">
        <v>110</v>
      </c>
      <c r="U5402" s="19">
        <f>W5402*1000/T5402</f>
        <v>3.6363636363636362</v>
      </c>
      <c r="V5402" s="19">
        <v>0</v>
      </c>
      <c r="W5402" s="20">
        <v>0.4</v>
      </c>
      <c r="X5402" s="21">
        <v>1008</v>
      </c>
      <c r="Y5402" s="49" t="s">
        <v>7008</v>
      </c>
      <c r="Z5402" s="14" t="s">
        <v>5838</v>
      </c>
      <c r="AA5402" s="79"/>
      <c r="AB5402" s="79"/>
      <c r="AC5402" s="79"/>
      <c r="AD5402" s="25"/>
      <c r="AE5402" s="26"/>
      <c r="AF5402" s="27"/>
      <c r="AG5402" s="28"/>
      <c r="AH5402" s="28"/>
      <c r="AI5402" s="28"/>
      <c r="AJ5402" s="28"/>
      <c r="AK5402" s="28"/>
      <c r="AL5402" s="28"/>
      <c r="AM5402" s="28"/>
      <c r="AN5402" s="28"/>
      <c r="AO5402" s="28"/>
    </row>
    <row r="5403" spans="1:41" s="162" customFormat="1" ht="16.5" customHeight="1">
      <c r="A5403" s="89" t="s">
        <v>7885</v>
      </c>
      <c r="B5403" s="89"/>
      <c r="C5403" s="368"/>
      <c r="D5403" s="89"/>
      <c r="E5403" s="341" t="s">
        <v>3165</v>
      </c>
      <c r="F5403" s="341" t="s">
        <v>479</v>
      </c>
      <c r="G5403" s="341" t="s">
        <v>2248</v>
      </c>
      <c r="H5403" s="341">
        <v>2015</v>
      </c>
      <c r="I5403" s="341">
        <v>1</v>
      </c>
      <c r="J5403" s="341">
        <v>0</v>
      </c>
      <c r="K5403" s="341">
        <v>0</v>
      </c>
      <c r="L5403" s="106" t="s">
        <v>2945</v>
      </c>
      <c r="M5403" s="106"/>
      <c r="N5403" s="106" t="s">
        <v>2938</v>
      </c>
      <c r="O5403" s="462">
        <v>100</v>
      </c>
      <c r="P5403" s="462">
        <v>0</v>
      </c>
      <c r="Q5403" s="462">
        <v>0</v>
      </c>
      <c r="R5403" s="107" t="s">
        <v>33</v>
      </c>
      <c r="S5403" s="463">
        <v>60</v>
      </c>
      <c r="T5403" s="463">
        <v>5</v>
      </c>
      <c r="U5403" s="463">
        <v>12</v>
      </c>
      <c r="V5403" s="463">
        <v>0</v>
      </c>
      <c r="W5403" s="464">
        <v>8.25E-4</v>
      </c>
      <c r="X5403" s="21">
        <v>8.2500000000000004E-2</v>
      </c>
      <c r="Y5403" s="465" t="s">
        <v>33</v>
      </c>
      <c r="Z5403" s="341" t="s">
        <v>5838</v>
      </c>
      <c r="AA5403" s="37"/>
      <c r="AB5403" s="37"/>
      <c r="AC5403" s="37"/>
      <c r="AD5403" s="25"/>
      <c r="AE5403" s="26"/>
      <c r="AF5403" s="27"/>
      <c r="AG5403" s="11"/>
      <c r="AH5403" s="11"/>
      <c r="AI5403" s="11"/>
      <c r="AJ5403" s="11"/>
      <c r="AK5403" s="11"/>
      <c r="AL5403" s="11"/>
      <c r="AM5403" s="11"/>
      <c r="AN5403" s="11"/>
      <c r="AO5403" s="11"/>
    </row>
    <row r="5404" spans="1:41" s="162" customFormat="1" ht="16.5" customHeight="1">
      <c r="A5404" s="89" t="s">
        <v>7885</v>
      </c>
      <c r="B5404" s="89"/>
      <c r="C5404" s="368"/>
      <c r="D5404" s="89"/>
      <c r="E5404" s="341" t="s">
        <v>3176</v>
      </c>
      <c r="F5404" s="341" t="s">
        <v>3177</v>
      </c>
      <c r="G5404" s="341" t="s">
        <v>3178</v>
      </c>
      <c r="H5404" s="341">
        <v>2017</v>
      </c>
      <c r="I5404" s="341">
        <v>1</v>
      </c>
      <c r="J5404" s="341">
        <v>0</v>
      </c>
      <c r="K5404" s="341">
        <v>0</v>
      </c>
      <c r="L5404" s="106" t="s">
        <v>3001</v>
      </c>
      <c r="M5404" s="106"/>
      <c r="N5404" s="106" t="s">
        <v>2938</v>
      </c>
      <c r="O5404" s="462">
        <v>100</v>
      </c>
      <c r="P5404" s="462">
        <v>0</v>
      </c>
      <c r="Q5404" s="462">
        <v>0</v>
      </c>
      <c r="R5404" s="107" t="s">
        <v>33</v>
      </c>
      <c r="S5404" s="463">
        <v>60</v>
      </c>
      <c r="T5404" s="463">
        <v>110</v>
      </c>
      <c r="U5404" s="463">
        <v>0.54545454545454541</v>
      </c>
      <c r="V5404" s="463">
        <v>0</v>
      </c>
      <c r="W5404" s="464">
        <v>1E-3</v>
      </c>
      <c r="X5404" s="21">
        <v>0.1</v>
      </c>
      <c r="Y5404" s="465" t="s">
        <v>33</v>
      </c>
      <c r="Z5404" s="341" t="s">
        <v>5838</v>
      </c>
      <c r="AA5404" s="37"/>
      <c r="AB5404" s="37"/>
      <c r="AC5404" s="37"/>
      <c r="AD5404" s="25"/>
      <c r="AE5404" s="26"/>
      <c r="AF5404" s="27"/>
      <c r="AG5404" s="11"/>
      <c r="AH5404" s="11"/>
      <c r="AI5404" s="11"/>
      <c r="AJ5404" s="11"/>
      <c r="AK5404" s="11"/>
      <c r="AL5404" s="11"/>
      <c r="AM5404" s="11"/>
      <c r="AN5404" s="11"/>
      <c r="AO5404" s="11"/>
    </row>
    <row r="5405" spans="1:41" s="162" customFormat="1" ht="16.5" customHeight="1">
      <c r="A5405" s="89" t="s">
        <v>7885</v>
      </c>
      <c r="B5405" s="89"/>
      <c r="C5405" s="368"/>
      <c r="D5405" s="89"/>
      <c r="E5405" s="341" t="s">
        <v>3175</v>
      </c>
      <c r="F5405" s="341" t="s">
        <v>3171</v>
      </c>
      <c r="G5405" s="341" t="s">
        <v>854</v>
      </c>
      <c r="H5405" s="341">
        <v>2017</v>
      </c>
      <c r="I5405" s="341">
        <v>1</v>
      </c>
      <c r="J5405" s="341">
        <v>0</v>
      </c>
      <c r="K5405" s="341">
        <v>0</v>
      </c>
      <c r="L5405" s="106" t="s">
        <v>2588</v>
      </c>
      <c r="M5405" s="106"/>
      <c r="N5405" s="106" t="s">
        <v>2938</v>
      </c>
      <c r="O5405" s="462">
        <v>10</v>
      </c>
      <c r="P5405" s="462">
        <v>0</v>
      </c>
      <c r="Q5405" s="462">
        <v>0</v>
      </c>
      <c r="R5405" s="107" t="s">
        <v>33</v>
      </c>
      <c r="S5405" s="463">
        <v>60</v>
      </c>
      <c r="T5405" s="463">
        <v>110</v>
      </c>
      <c r="U5405" s="463">
        <v>0.54545454545454541</v>
      </c>
      <c r="V5405" s="463">
        <v>0</v>
      </c>
      <c r="W5405" s="464">
        <v>2.1999999999999999E-2</v>
      </c>
      <c r="X5405" s="21">
        <v>0.21999999999999997</v>
      </c>
      <c r="Y5405" s="465" t="s">
        <v>33</v>
      </c>
      <c r="Z5405" s="341" t="s">
        <v>5838</v>
      </c>
      <c r="AA5405" s="37"/>
      <c r="AB5405" s="37"/>
      <c r="AC5405" s="37"/>
      <c r="AD5405" s="25"/>
      <c r="AE5405" s="26"/>
      <c r="AF5405" s="27"/>
      <c r="AG5405" s="11"/>
      <c r="AH5405" s="11"/>
      <c r="AI5405" s="11"/>
      <c r="AJ5405" s="11"/>
      <c r="AK5405" s="11"/>
      <c r="AL5405" s="11"/>
      <c r="AM5405" s="11"/>
      <c r="AN5405" s="11"/>
      <c r="AO5405" s="11"/>
    </row>
    <row r="5406" spans="1:41" s="162" customFormat="1" ht="16.5" customHeight="1">
      <c r="A5406" s="89" t="s">
        <v>7885</v>
      </c>
      <c r="B5406" s="89"/>
      <c r="C5406" s="368"/>
      <c r="D5406" s="89"/>
      <c r="E5406" s="341" t="s">
        <v>3173</v>
      </c>
      <c r="F5406" s="341" t="s">
        <v>3174</v>
      </c>
      <c r="G5406" s="341" t="s">
        <v>854</v>
      </c>
      <c r="H5406" s="341">
        <v>2017</v>
      </c>
      <c r="I5406" s="341">
        <v>1</v>
      </c>
      <c r="J5406" s="341">
        <v>0</v>
      </c>
      <c r="K5406" s="341">
        <v>0</v>
      </c>
      <c r="L5406" s="106" t="s">
        <v>2588</v>
      </c>
      <c r="M5406" s="106"/>
      <c r="N5406" s="106" t="s">
        <v>2938</v>
      </c>
      <c r="O5406" s="462">
        <v>100</v>
      </c>
      <c r="P5406" s="462">
        <v>0</v>
      </c>
      <c r="Q5406" s="462">
        <v>0</v>
      </c>
      <c r="R5406" s="107" t="s">
        <v>33</v>
      </c>
      <c r="S5406" s="463">
        <v>60</v>
      </c>
      <c r="T5406" s="463">
        <v>110</v>
      </c>
      <c r="U5406" s="463">
        <v>0.54545454545454541</v>
      </c>
      <c r="V5406" s="463">
        <v>0</v>
      </c>
      <c r="W5406" s="464">
        <v>2.2000000000000001E-3</v>
      </c>
      <c r="X5406" s="21">
        <v>0.22</v>
      </c>
      <c r="Y5406" s="465" t="s">
        <v>33</v>
      </c>
      <c r="Z5406" s="341" t="s">
        <v>5838</v>
      </c>
      <c r="AA5406" s="37"/>
      <c r="AB5406" s="37"/>
      <c r="AC5406" s="37"/>
      <c r="AD5406" s="25"/>
      <c r="AE5406" s="26"/>
      <c r="AF5406" s="27"/>
      <c r="AG5406" s="11"/>
      <c r="AH5406" s="11"/>
      <c r="AI5406" s="11"/>
      <c r="AJ5406" s="11"/>
      <c r="AK5406" s="11"/>
      <c r="AL5406" s="11"/>
      <c r="AM5406" s="11"/>
      <c r="AN5406" s="11"/>
      <c r="AO5406" s="11"/>
    </row>
    <row r="5407" spans="1:41" s="162" customFormat="1" ht="16.5" customHeight="1">
      <c r="A5407" s="89" t="s">
        <v>7885</v>
      </c>
      <c r="B5407" s="89"/>
      <c r="C5407" s="368"/>
      <c r="D5407" s="89"/>
      <c r="E5407" s="341" t="s">
        <v>3172</v>
      </c>
      <c r="F5407" s="341"/>
      <c r="G5407" s="341"/>
      <c r="H5407" s="341">
        <v>2017</v>
      </c>
      <c r="I5407" s="341">
        <v>4</v>
      </c>
      <c r="J5407" s="341">
        <v>0</v>
      </c>
      <c r="K5407" s="341">
        <v>0</v>
      </c>
      <c r="L5407" s="106" t="s">
        <v>2588</v>
      </c>
      <c r="M5407" s="106"/>
      <c r="N5407" s="106" t="s">
        <v>2938</v>
      </c>
      <c r="O5407" s="462">
        <v>10</v>
      </c>
      <c r="P5407" s="462">
        <v>0</v>
      </c>
      <c r="Q5407" s="462">
        <v>0</v>
      </c>
      <c r="R5407" s="107" t="s">
        <v>33</v>
      </c>
      <c r="S5407" s="463">
        <v>60</v>
      </c>
      <c r="T5407" s="463">
        <v>110</v>
      </c>
      <c r="U5407" s="463">
        <v>0.54545454545454541</v>
      </c>
      <c r="V5407" s="463">
        <v>0</v>
      </c>
      <c r="W5407" s="464">
        <v>2.5000000000000001E-2</v>
      </c>
      <c r="X5407" s="21">
        <v>1</v>
      </c>
      <c r="Y5407" s="465" t="s">
        <v>33</v>
      </c>
      <c r="Z5407" s="341" t="s">
        <v>5838</v>
      </c>
      <c r="AA5407" s="37"/>
      <c r="AB5407" s="37"/>
      <c r="AC5407" s="37"/>
      <c r="AD5407" s="25"/>
      <c r="AE5407" s="26"/>
      <c r="AF5407" s="27"/>
      <c r="AG5407" s="11"/>
      <c r="AH5407" s="11"/>
      <c r="AI5407" s="11"/>
      <c r="AJ5407" s="11"/>
      <c r="AK5407" s="11"/>
      <c r="AL5407" s="11"/>
      <c r="AM5407" s="11"/>
      <c r="AN5407" s="11"/>
      <c r="AO5407" s="11"/>
    </row>
    <row r="5408" spans="1:41" s="162" customFormat="1" ht="16.5" customHeight="1">
      <c r="A5408" s="89" t="s">
        <v>7885</v>
      </c>
      <c r="B5408" s="89"/>
      <c r="C5408" s="368"/>
      <c r="D5408" s="89"/>
      <c r="E5408" s="341" t="s">
        <v>3170</v>
      </c>
      <c r="F5408" s="341" t="s">
        <v>3171</v>
      </c>
      <c r="G5408" s="341" t="s">
        <v>854</v>
      </c>
      <c r="H5408" s="341">
        <v>2017</v>
      </c>
      <c r="I5408" s="341">
        <v>4</v>
      </c>
      <c r="J5408" s="341">
        <v>0</v>
      </c>
      <c r="K5408" s="341">
        <v>0</v>
      </c>
      <c r="L5408" s="106" t="s">
        <v>2588</v>
      </c>
      <c r="M5408" s="106"/>
      <c r="N5408" s="106" t="s">
        <v>2938</v>
      </c>
      <c r="O5408" s="462">
        <v>10</v>
      </c>
      <c r="P5408" s="462">
        <v>0</v>
      </c>
      <c r="Q5408" s="462">
        <v>0</v>
      </c>
      <c r="R5408" s="107" t="s">
        <v>33</v>
      </c>
      <c r="S5408" s="463">
        <v>60</v>
      </c>
      <c r="T5408" s="463">
        <v>110</v>
      </c>
      <c r="U5408" s="463">
        <v>0.54545454545454541</v>
      </c>
      <c r="V5408" s="463">
        <v>0</v>
      </c>
      <c r="W5408" s="464">
        <v>4.2000000000000003E-2</v>
      </c>
      <c r="X5408" s="21">
        <v>1.6800000000000002</v>
      </c>
      <c r="Y5408" s="465" t="s">
        <v>33</v>
      </c>
      <c r="Z5408" s="341" t="s">
        <v>5838</v>
      </c>
      <c r="AA5408" s="37"/>
      <c r="AB5408" s="37"/>
      <c r="AC5408" s="37"/>
      <c r="AD5408" s="25"/>
      <c r="AE5408" s="26"/>
      <c r="AF5408" s="27"/>
      <c r="AG5408" s="11"/>
      <c r="AH5408" s="11"/>
      <c r="AI5408" s="11"/>
      <c r="AJ5408" s="11"/>
      <c r="AK5408" s="11"/>
      <c r="AL5408" s="11"/>
      <c r="AM5408" s="11"/>
      <c r="AN5408" s="11"/>
      <c r="AO5408" s="11"/>
    </row>
    <row r="5409" spans="1:41" s="162" customFormat="1" ht="16.5" customHeight="1">
      <c r="A5409" s="89" t="s">
        <v>7885</v>
      </c>
      <c r="B5409" s="89"/>
      <c r="C5409" s="368"/>
      <c r="D5409" s="89"/>
      <c r="E5409" s="341" t="s">
        <v>3166</v>
      </c>
      <c r="F5409" s="341" t="s">
        <v>3167</v>
      </c>
      <c r="G5409" s="341" t="s">
        <v>3168</v>
      </c>
      <c r="H5409" s="341">
        <v>2015</v>
      </c>
      <c r="I5409" s="341">
        <v>1</v>
      </c>
      <c r="J5409" s="341">
        <v>0</v>
      </c>
      <c r="K5409" s="341">
        <v>0</v>
      </c>
      <c r="L5409" s="106" t="s">
        <v>3169</v>
      </c>
      <c r="M5409" s="106"/>
      <c r="N5409" s="106" t="s">
        <v>2938</v>
      </c>
      <c r="O5409" s="462">
        <v>20</v>
      </c>
      <c r="P5409" s="462">
        <v>0</v>
      </c>
      <c r="Q5409" s="462">
        <v>0</v>
      </c>
      <c r="R5409" s="107" t="s">
        <v>33</v>
      </c>
      <c r="S5409" s="463">
        <v>60</v>
      </c>
      <c r="T5409" s="463">
        <v>7.4</v>
      </c>
      <c r="U5409" s="463">
        <v>8.108108108108107</v>
      </c>
      <c r="V5409" s="463">
        <v>0</v>
      </c>
      <c r="W5409" s="464">
        <v>2.2200000000000001E-2</v>
      </c>
      <c r="X5409" s="21">
        <v>0.44400000000000001</v>
      </c>
      <c r="Y5409" s="465" t="s">
        <v>33</v>
      </c>
      <c r="Z5409" s="341" t="s">
        <v>5838</v>
      </c>
      <c r="AA5409" s="37"/>
      <c r="AB5409" s="37"/>
      <c r="AC5409" s="37"/>
      <c r="AD5409" s="25"/>
      <c r="AE5409" s="26"/>
      <c r="AF5409" s="27"/>
      <c r="AG5409" s="11"/>
      <c r="AH5409" s="11"/>
      <c r="AI5409" s="11"/>
      <c r="AJ5409" s="11"/>
      <c r="AK5409" s="11"/>
      <c r="AL5409" s="11"/>
      <c r="AM5409" s="11"/>
      <c r="AN5409" s="11"/>
      <c r="AO5409" s="11"/>
    </row>
    <row r="5410" spans="1:41" s="162" customFormat="1" ht="16.5" customHeight="1">
      <c r="A5410" s="89" t="s">
        <v>7885</v>
      </c>
      <c r="B5410" s="89"/>
      <c r="C5410" s="368"/>
      <c r="D5410" s="89"/>
      <c r="E5410" s="341" t="s">
        <v>3162</v>
      </c>
      <c r="F5410" s="341" t="s">
        <v>3163</v>
      </c>
      <c r="G5410" s="341" t="s">
        <v>3164</v>
      </c>
      <c r="H5410" s="341">
        <v>2015</v>
      </c>
      <c r="I5410" s="341">
        <v>1</v>
      </c>
      <c r="J5410" s="341">
        <v>0</v>
      </c>
      <c r="K5410" s="341">
        <v>0</v>
      </c>
      <c r="L5410" s="106" t="s">
        <v>2945</v>
      </c>
      <c r="M5410" s="106"/>
      <c r="N5410" s="106" t="s">
        <v>2938</v>
      </c>
      <c r="O5410" s="462">
        <v>500</v>
      </c>
      <c r="P5410" s="462">
        <v>0</v>
      </c>
      <c r="Q5410" s="462">
        <v>0</v>
      </c>
      <c r="R5410" s="107" t="s">
        <v>33</v>
      </c>
      <c r="S5410" s="463">
        <v>50</v>
      </c>
      <c r="T5410" s="463">
        <v>110</v>
      </c>
      <c r="U5410" s="463">
        <v>0.45454545454545453</v>
      </c>
      <c r="V5410" s="463">
        <v>0</v>
      </c>
      <c r="W5410" s="464">
        <v>1.25E-3</v>
      </c>
      <c r="X5410" s="21">
        <v>0.625</v>
      </c>
      <c r="Y5410" s="465" t="s">
        <v>33</v>
      </c>
      <c r="Z5410" s="341" t="s">
        <v>5838</v>
      </c>
      <c r="AA5410" s="37"/>
      <c r="AB5410" s="37"/>
      <c r="AC5410" s="37"/>
      <c r="AD5410" s="25"/>
      <c r="AE5410" s="26"/>
      <c r="AF5410" s="27"/>
      <c r="AG5410" s="11"/>
      <c r="AH5410" s="11"/>
      <c r="AI5410" s="11"/>
      <c r="AJ5410" s="11"/>
      <c r="AK5410" s="11"/>
      <c r="AL5410" s="11"/>
      <c r="AM5410" s="11"/>
      <c r="AN5410" s="11"/>
      <c r="AO5410" s="11"/>
    </row>
    <row r="5411" spans="1:41" s="162" customFormat="1" ht="16.5" customHeight="1">
      <c r="A5411" s="89" t="s">
        <v>7885</v>
      </c>
      <c r="B5411" s="89"/>
      <c r="C5411" s="368"/>
      <c r="D5411" s="89"/>
      <c r="E5411" s="341" t="s">
        <v>90</v>
      </c>
      <c r="F5411" s="341" t="s">
        <v>125</v>
      </c>
      <c r="G5411" s="341" t="s">
        <v>3160</v>
      </c>
      <c r="H5411" s="341">
        <v>2015</v>
      </c>
      <c r="I5411" s="341">
        <v>1</v>
      </c>
      <c r="J5411" s="341">
        <v>0</v>
      </c>
      <c r="K5411" s="341">
        <v>0</v>
      </c>
      <c r="L5411" s="106" t="s">
        <v>3115</v>
      </c>
      <c r="M5411" s="106"/>
      <c r="N5411" s="106" t="s">
        <v>2938</v>
      </c>
      <c r="O5411" s="462">
        <v>10</v>
      </c>
      <c r="P5411" s="462">
        <v>0</v>
      </c>
      <c r="Q5411" s="462">
        <v>0</v>
      </c>
      <c r="R5411" s="107" t="s">
        <v>33</v>
      </c>
      <c r="S5411" s="463">
        <v>60</v>
      </c>
      <c r="T5411" s="463">
        <v>110</v>
      </c>
      <c r="U5411" s="463">
        <v>0.54545454545454541</v>
      </c>
      <c r="V5411" s="463">
        <v>0</v>
      </c>
      <c r="W5411" s="464">
        <v>7.0000000000000007E-2</v>
      </c>
      <c r="X5411" s="21">
        <v>0.70000000000000007</v>
      </c>
      <c r="Y5411" s="465" t="s">
        <v>33</v>
      </c>
      <c r="Z5411" s="341" t="s">
        <v>5838</v>
      </c>
      <c r="AA5411" s="37"/>
      <c r="AB5411" s="37"/>
      <c r="AC5411" s="37"/>
      <c r="AD5411" s="25"/>
      <c r="AE5411" s="26"/>
      <c r="AF5411" s="27"/>
      <c r="AG5411" s="11"/>
      <c r="AH5411" s="11"/>
      <c r="AI5411" s="11"/>
      <c r="AJ5411" s="11"/>
      <c r="AK5411" s="11"/>
      <c r="AL5411" s="11"/>
      <c r="AM5411" s="11"/>
      <c r="AN5411" s="11"/>
      <c r="AO5411" s="11"/>
    </row>
    <row r="5412" spans="1:41" s="162" customFormat="1" ht="16.5" customHeight="1">
      <c r="A5412" s="89" t="s">
        <v>7885</v>
      </c>
      <c r="B5412" s="89"/>
      <c r="C5412" s="368"/>
      <c r="D5412" s="89"/>
      <c r="E5412" s="341" t="s">
        <v>7919</v>
      </c>
      <c r="F5412" s="341" t="s">
        <v>6181</v>
      </c>
      <c r="G5412" s="341" t="s">
        <v>7920</v>
      </c>
      <c r="H5412" s="341">
        <v>2022</v>
      </c>
      <c r="I5412" s="341">
        <v>1</v>
      </c>
      <c r="J5412" s="341">
        <v>0</v>
      </c>
      <c r="K5412" s="341">
        <v>0</v>
      </c>
      <c r="L5412" s="106" t="s">
        <v>2957</v>
      </c>
      <c r="M5412" s="106"/>
      <c r="N5412" s="106" t="s">
        <v>2938</v>
      </c>
      <c r="O5412" s="462">
        <v>50</v>
      </c>
      <c r="P5412" s="462">
        <v>0</v>
      </c>
      <c r="Q5412" s="462">
        <v>0</v>
      </c>
      <c r="R5412" s="107" t="s">
        <v>33</v>
      </c>
      <c r="S5412" s="463">
        <v>60</v>
      </c>
      <c r="T5412" s="463">
        <v>110</v>
      </c>
      <c r="U5412" s="463">
        <v>0.54545454545454541</v>
      </c>
      <c r="V5412" s="463">
        <v>0</v>
      </c>
      <c r="W5412" s="464">
        <v>1.4999999999999999E-2</v>
      </c>
      <c r="X5412" s="21">
        <v>0.75</v>
      </c>
      <c r="Y5412" s="465" t="s">
        <v>33</v>
      </c>
      <c r="Z5412" s="341" t="s">
        <v>5838</v>
      </c>
      <c r="AA5412" s="37"/>
      <c r="AB5412" s="37"/>
      <c r="AC5412" s="37"/>
      <c r="AD5412" s="25"/>
      <c r="AE5412" s="26"/>
      <c r="AF5412" s="27"/>
      <c r="AG5412" s="11"/>
      <c r="AH5412" s="11"/>
      <c r="AI5412" s="11"/>
      <c r="AJ5412" s="11"/>
      <c r="AK5412" s="11"/>
      <c r="AL5412" s="11"/>
      <c r="AM5412" s="11"/>
      <c r="AN5412" s="11"/>
      <c r="AO5412" s="11"/>
    </row>
    <row r="5413" spans="1:41" s="162" customFormat="1" ht="16.5" customHeight="1">
      <c r="A5413" s="89" t="s">
        <v>7885</v>
      </c>
      <c r="B5413" s="89"/>
      <c r="C5413" s="368"/>
      <c r="D5413" s="89"/>
      <c r="E5413" s="341" t="s">
        <v>7921</v>
      </c>
      <c r="F5413" s="341" t="s">
        <v>7922</v>
      </c>
      <c r="G5413" s="341" t="s">
        <v>7923</v>
      </c>
      <c r="H5413" s="341">
        <v>2022</v>
      </c>
      <c r="I5413" s="341">
        <v>1</v>
      </c>
      <c r="J5413" s="341">
        <v>0</v>
      </c>
      <c r="K5413" s="341">
        <v>0</v>
      </c>
      <c r="L5413" s="106" t="s">
        <v>3138</v>
      </c>
      <c r="M5413" s="106"/>
      <c r="N5413" s="106" t="s">
        <v>2938</v>
      </c>
      <c r="O5413" s="462">
        <v>50</v>
      </c>
      <c r="P5413" s="462">
        <v>0</v>
      </c>
      <c r="Q5413" s="462">
        <v>0</v>
      </c>
      <c r="R5413" s="107" t="s">
        <v>33</v>
      </c>
      <c r="S5413" s="463">
        <v>60</v>
      </c>
      <c r="T5413" s="463">
        <v>110</v>
      </c>
      <c r="U5413" s="463">
        <v>0.54545454545454541</v>
      </c>
      <c r="V5413" s="463">
        <v>0</v>
      </c>
      <c r="W5413" s="464">
        <v>2.1000000000000001E-2</v>
      </c>
      <c r="X5413" s="21">
        <v>1.05</v>
      </c>
      <c r="Y5413" s="465" t="s">
        <v>33</v>
      </c>
      <c r="Z5413" s="341" t="s">
        <v>5838</v>
      </c>
      <c r="AA5413" s="37"/>
      <c r="AB5413" s="37"/>
      <c r="AC5413" s="37"/>
      <c r="AD5413" s="25"/>
      <c r="AE5413" s="26"/>
      <c r="AF5413" s="27"/>
      <c r="AG5413" s="28"/>
      <c r="AH5413" s="28"/>
      <c r="AI5413" s="11"/>
      <c r="AJ5413" s="11"/>
      <c r="AK5413" s="11"/>
      <c r="AL5413" s="11"/>
      <c r="AM5413" s="11"/>
      <c r="AN5413" s="11"/>
      <c r="AO5413" s="11"/>
    </row>
    <row r="5414" spans="1:41" s="162" customFormat="1" ht="16.5" customHeight="1">
      <c r="A5414" s="89" t="s">
        <v>7885</v>
      </c>
      <c r="B5414" s="89"/>
      <c r="C5414" s="368"/>
      <c r="D5414" s="89"/>
      <c r="E5414" s="341" t="s">
        <v>7933</v>
      </c>
      <c r="F5414" s="341" t="s">
        <v>7934</v>
      </c>
      <c r="G5414" s="341" t="s">
        <v>7935</v>
      </c>
      <c r="H5414" s="341">
        <v>2022</v>
      </c>
      <c r="I5414" s="341">
        <v>10</v>
      </c>
      <c r="J5414" s="341">
        <v>0</v>
      </c>
      <c r="K5414" s="341">
        <v>0</v>
      </c>
      <c r="L5414" s="106" t="s">
        <v>2945</v>
      </c>
      <c r="M5414" s="106"/>
      <c r="N5414" s="106" t="s">
        <v>2938</v>
      </c>
      <c r="O5414" s="462">
        <v>50</v>
      </c>
      <c r="P5414" s="462">
        <v>0</v>
      </c>
      <c r="Q5414" s="462">
        <v>0</v>
      </c>
      <c r="R5414" s="107" t="s">
        <v>33</v>
      </c>
      <c r="S5414" s="463">
        <v>60</v>
      </c>
      <c r="T5414" s="463">
        <v>110</v>
      </c>
      <c r="U5414" s="463">
        <v>0.54545454545454541</v>
      </c>
      <c r="V5414" s="463">
        <v>0</v>
      </c>
      <c r="W5414" s="464">
        <v>2.1000000000000001E-2</v>
      </c>
      <c r="X5414" s="21">
        <v>10.5</v>
      </c>
      <c r="Y5414" s="465" t="s">
        <v>33</v>
      </c>
      <c r="Z5414" s="341" t="s">
        <v>5838</v>
      </c>
      <c r="AA5414" s="37"/>
      <c r="AB5414" s="37"/>
      <c r="AC5414" s="37"/>
      <c r="AD5414" s="25"/>
      <c r="AE5414" s="26"/>
      <c r="AF5414" s="27"/>
      <c r="AG5414" s="28"/>
      <c r="AH5414" s="28"/>
      <c r="AI5414" s="11"/>
      <c r="AJ5414" s="11"/>
      <c r="AK5414" s="11"/>
      <c r="AL5414" s="11"/>
      <c r="AM5414" s="11"/>
      <c r="AN5414" s="11"/>
      <c r="AO5414" s="11"/>
    </row>
    <row r="5415" spans="1:41" s="162" customFormat="1" ht="16.5" customHeight="1">
      <c r="A5415" s="89" t="s">
        <v>7885</v>
      </c>
      <c r="B5415" s="89"/>
      <c r="C5415" s="368"/>
      <c r="D5415" s="89"/>
      <c r="E5415" s="341" t="s">
        <v>7938</v>
      </c>
      <c r="F5415" s="341" t="s">
        <v>7939</v>
      </c>
      <c r="G5415" s="341" t="s">
        <v>7940</v>
      </c>
      <c r="H5415" s="341">
        <v>2022</v>
      </c>
      <c r="I5415" s="341">
        <v>1</v>
      </c>
      <c r="J5415" s="341">
        <v>0</v>
      </c>
      <c r="K5415" s="341">
        <v>0</v>
      </c>
      <c r="L5415" s="106" t="s">
        <v>2941</v>
      </c>
      <c r="M5415" s="106"/>
      <c r="N5415" s="106" t="s">
        <v>2938</v>
      </c>
      <c r="O5415" s="462">
        <v>50</v>
      </c>
      <c r="P5415" s="462">
        <v>0</v>
      </c>
      <c r="Q5415" s="462">
        <v>0</v>
      </c>
      <c r="R5415" s="107" t="s">
        <v>33</v>
      </c>
      <c r="S5415" s="463">
        <v>60</v>
      </c>
      <c r="T5415" s="463">
        <v>110</v>
      </c>
      <c r="U5415" s="463">
        <v>0.54545454545454541</v>
      </c>
      <c r="V5415" s="463">
        <v>0</v>
      </c>
      <c r="W5415" s="464">
        <v>2.1000000000000001E-2</v>
      </c>
      <c r="X5415" s="21">
        <v>1.05</v>
      </c>
      <c r="Y5415" s="465" t="s">
        <v>33</v>
      </c>
      <c r="Z5415" s="341" t="s">
        <v>5838</v>
      </c>
      <c r="AA5415" s="37"/>
      <c r="AB5415" s="37"/>
      <c r="AC5415" s="37"/>
      <c r="AD5415" s="25"/>
      <c r="AE5415" s="26"/>
      <c r="AF5415" s="27"/>
      <c r="AG5415" s="28"/>
      <c r="AH5415" s="28"/>
      <c r="AI5415" s="11"/>
      <c r="AJ5415" s="11"/>
      <c r="AK5415" s="11"/>
      <c r="AL5415" s="11"/>
      <c r="AM5415" s="11"/>
      <c r="AN5415" s="11"/>
      <c r="AO5415" s="11"/>
    </row>
    <row r="5416" spans="1:41" s="162" customFormat="1" ht="16.5" customHeight="1">
      <c r="A5416" s="89" t="s">
        <v>7885</v>
      </c>
      <c r="B5416" s="89"/>
      <c r="C5416" s="368"/>
      <c r="D5416" s="89"/>
      <c r="E5416" s="341" t="s">
        <v>7941</v>
      </c>
      <c r="F5416" s="341" t="s">
        <v>7942</v>
      </c>
      <c r="G5416" s="341" t="s">
        <v>7941</v>
      </c>
      <c r="H5416" s="341">
        <v>2022</v>
      </c>
      <c r="I5416" s="341">
        <v>1</v>
      </c>
      <c r="J5416" s="341">
        <v>0</v>
      </c>
      <c r="K5416" s="341">
        <v>0</v>
      </c>
      <c r="L5416" s="106" t="s">
        <v>2948</v>
      </c>
      <c r="M5416" s="106"/>
      <c r="N5416" s="106" t="s">
        <v>2938</v>
      </c>
      <c r="O5416" s="462">
        <v>50</v>
      </c>
      <c r="P5416" s="462">
        <v>0</v>
      </c>
      <c r="Q5416" s="462">
        <v>0</v>
      </c>
      <c r="R5416" s="107" t="s">
        <v>33</v>
      </c>
      <c r="S5416" s="463">
        <v>60</v>
      </c>
      <c r="T5416" s="463">
        <v>110</v>
      </c>
      <c r="U5416" s="463">
        <v>0.54545454545454541</v>
      </c>
      <c r="V5416" s="463">
        <v>0</v>
      </c>
      <c r="W5416" s="464">
        <v>2.1000000000000001E-2</v>
      </c>
      <c r="X5416" s="21">
        <v>1.05</v>
      </c>
      <c r="Y5416" s="465" t="s">
        <v>33</v>
      </c>
      <c r="Z5416" s="341" t="s">
        <v>5838</v>
      </c>
      <c r="AA5416" s="37"/>
      <c r="AB5416" s="37"/>
      <c r="AC5416" s="37"/>
      <c r="AD5416" s="25"/>
      <c r="AE5416" s="26"/>
      <c r="AF5416" s="27"/>
      <c r="AG5416" s="28"/>
      <c r="AH5416" s="28"/>
      <c r="AI5416" s="11"/>
      <c r="AJ5416" s="11"/>
      <c r="AK5416" s="11"/>
      <c r="AL5416" s="11"/>
      <c r="AM5416" s="11"/>
      <c r="AN5416" s="11"/>
      <c r="AO5416" s="11"/>
    </row>
    <row r="5417" spans="1:41" s="162" customFormat="1" ht="16.5" customHeight="1">
      <c r="A5417" s="89" t="s">
        <v>7885</v>
      </c>
      <c r="B5417" s="89"/>
      <c r="C5417" s="368"/>
      <c r="D5417" s="89"/>
      <c r="E5417" s="341" t="s">
        <v>7943</v>
      </c>
      <c r="F5417" s="341" t="s">
        <v>7944</v>
      </c>
      <c r="G5417" s="341" t="s">
        <v>7945</v>
      </c>
      <c r="H5417" s="341" t="s">
        <v>7946</v>
      </c>
      <c r="I5417" s="341">
        <v>2</v>
      </c>
      <c r="J5417" s="341">
        <v>0</v>
      </c>
      <c r="K5417" s="341">
        <v>0</v>
      </c>
      <c r="L5417" s="106" t="s">
        <v>2945</v>
      </c>
      <c r="M5417" s="106"/>
      <c r="N5417" s="106" t="s">
        <v>2938</v>
      </c>
      <c r="O5417" s="462">
        <v>50</v>
      </c>
      <c r="P5417" s="462">
        <v>0</v>
      </c>
      <c r="Q5417" s="462">
        <v>0</v>
      </c>
      <c r="R5417" s="107" t="s">
        <v>33</v>
      </c>
      <c r="S5417" s="463">
        <v>60</v>
      </c>
      <c r="T5417" s="463">
        <v>110</v>
      </c>
      <c r="U5417" s="463">
        <v>0.54545454545454541</v>
      </c>
      <c r="V5417" s="463">
        <v>0</v>
      </c>
      <c r="W5417" s="464">
        <v>2.1000000000000001E-2</v>
      </c>
      <c r="X5417" s="21">
        <v>2.1</v>
      </c>
      <c r="Y5417" s="465" t="s">
        <v>33</v>
      </c>
      <c r="Z5417" s="341" t="s">
        <v>5838</v>
      </c>
      <c r="AA5417" s="37"/>
      <c r="AB5417" s="37"/>
      <c r="AC5417" s="37"/>
      <c r="AD5417" s="25"/>
      <c r="AE5417" s="26"/>
      <c r="AF5417" s="27"/>
      <c r="AG5417" s="28"/>
      <c r="AH5417" s="28"/>
      <c r="AI5417" s="11"/>
      <c r="AJ5417" s="11"/>
      <c r="AK5417" s="11"/>
      <c r="AL5417" s="11"/>
      <c r="AM5417" s="11"/>
      <c r="AN5417" s="11"/>
      <c r="AO5417" s="11"/>
    </row>
    <row r="5418" spans="1:41" s="162" customFormat="1" ht="16.5" customHeight="1">
      <c r="A5418" s="89" t="s">
        <v>7885</v>
      </c>
      <c r="B5418" s="89"/>
      <c r="C5418" s="368"/>
      <c r="D5418" s="89"/>
      <c r="E5418" s="341" t="s">
        <v>7947</v>
      </c>
      <c r="F5418" s="341" t="s">
        <v>7948</v>
      </c>
      <c r="G5418" s="341" t="s">
        <v>7949</v>
      </c>
      <c r="H5418" s="341" t="s">
        <v>7946</v>
      </c>
      <c r="I5418" s="341">
        <v>6</v>
      </c>
      <c r="J5418" s="341">
        <v>0</v>
      </c>
      <c r="K5418" s="341">
        <v>0</v>
      </c>
      <c r="L5418" s="106" t="s">
        <v>3001</v>
      </c>
      <c r="M5418" s="106"/>
      <c r="N5418" s="106" t="s">
        <v>2938</v>
      </c>
      <c r="O5418" s="462">
        <v>50</v>
      </c>
      <c r="P5418" s="462">
        <v>0</v>
      </c>
      <c r="Q5418" s="462">
        <v>0</v>
      </c>
      <c r="R5418" s="107" t="s">
        <v>33</v>
      </c>
      <c r="S5418" s="463">
        <v>60</v>
      </c>
      <c r="T5418" s="463">
        <v>110</v>
      </c>
      <c r="U5418" s="463">
        <v>0.54545454545454541</v>
      </c>
      <c r="V5418" s="463">
        <v>0</v>
      </c>
      <c r="W5418" s="464">
        <v>2.1000000000000001E-2</v>
      </c>
      <c r="X5418" s="21">
        <v>6.3000000000000007</v>
      </c>
      <c r="Y5418" s="465" t="s">
        <v>33</v>
      </c>
      <c r="Z5418" s="341" t="s">
        <v>5838</v>
      </c>
      <c r="AA5418" s="37"/>
      <c r="AB5418" s="37"/>
      <c r="AC5418" s="37"/>
      <c r="AD5418" s="25"/>
      <c r="AE5418" s="26"/>
      <c r="AF5418" s="27"/>
      <c r="AG5418" s="28"/>
      <c r="AH5418" s="28"/>
      <c r="AI5418" s="11"/>
      <c r="AJ5418" s="11"/>
      <c r="AK5418" s="11"/>
      <c r="AL5418" s="11"/>
      <c r="AM5418" s="11"/>
      <c r="AN5418" s="11"/>
      <c r="AO5418" s="11"/>
    </row>
    <row r="5419" spans="1:41" s="162" customFormat="1" ht="16.5" customHeight="1">
      <c r="A5419" s="89" t="s">
        <v>7885</v>
      </c>
      <c r="B5419" s="89"/>
      <c r="C5419" s="368"/>
      <c r="D5419" s="89"/>
      <c r="E5419" s="341" t="s">
        <v>7955</v>
      </c>
      <c r="F5419" s="341" t="s">
        <v>7956</v>
      </c>
      <c r="G5419" s="341" t="s">
        <v>7957</v>
      </c>
      <c r="H5419" s="341" t="s">
        <v>7946</v>
      </c>
      <c r="I5419" s="341">
        <v>2</v>
      </c>
      <c r="J5419" s="341">
        <v>0</v>
      </c>
      <c r="K5419" s="341">
        <v>0</v>
      </c>
      <c r="L5419" s="106" t="s">
        <v>2948</v>
      </c>
      <c r="M5419" s="106"/>
      <c r="N5419" s="106" t="s">
        <v>2938</v>
      </c>
      <c r="O5419" s="462">
        <v>50</v>
      </c>
      <c r="P5419" s="462">
        <v>0</v>
      </c>
      <c r="Q5419" s="462">
        <v>0</v>
      </c>
      <c r="R5419" s="107" t="s">
        <v>33</v>
      </c>
      <c r="S5419" s="463">
        <v>60</v>
      </c>
      <c r="T5419" s="463">
        <v>110</v>
      </c>
      <c r="U5419" s="463">
        <v>0.54545454545454541</v>
      </c>
      <c r="V5419" s="463">
        <v>0</v>
      </c>
      <c r="W5419" s="464">
        <v>2.1000000000000001E-2</v>
      </c>
      <c r="X5419" s="21">
        <v>2.1</v>
      </c>
      <c r="Y5419" s="465" t="s">
        <v>33</v>
      </c>
      <c r="Z5419" s="341" t="s">
        <v>5838</v>
      </c>
      <c r="AA5419" s="37"/>
      <c r="AB5419" s="37"/>
      <c r="AC5419" s="37"/>
      <c r="AD5419" s="25"/>
      <c r="AE5419" s="26"/>
      <c r="AF5419" s="27"/>
      <c r="AG5419" s="28"/>
      <c r="AH5419" s="28"/>
      <c r="AI5419" s="11"/>
      <c r="AJ5419" s="11"/>
      <c r="AK5419" s="11"/>
      <c r="AL5419" s="11"/>
      <c r="AM5419" s="11"/>
      <c r="AN5419" s="11"/>
      <c r="AO5419" s="11"/>
    </row>
    <row r="5420" spans="1:41" s="162" customFormat="1" ht="16.5" customHeight="1">
      <c r="A5420" s="89" t="s">
        <v>7885</v>
      </c>
      <c r="B5420" s="89"/>
      <c r="C5420" s="368"/>
      <c r="D5420" s="89"/>
      <c r="E5420" s="341" t="s">
        <v>7958</v>
      </c>
      <c r="F5420" s="341" t="s">
        <v>7959</v>
      </c>
      <c r="G5420" s="341" t="s">
        <v>7960</v>
      </c>
      <c r="H5420" s="341" t="s">
        <v>7946</v>
      </c>
      <c r="I5420" s="341">
        <v>2</v>
      </c>
      <c r="J5420" s="341">
        <v>0</v>
      </c>
      <c r="K5420" s="341">
        <v>0</v>
      </c>
      <c r="L5420" s="106" t="s">
        <v>2948</v>
      </c>
      <c r="M5420" s="106"/>
      <c r="N5420" s="106" t="s">
        <v>2938</v>
      </c>
      <c r="O5420" s="462">
        <v>50</v>
      </c>
      <c r="P5420" s="462">
        <v>0</v>
      </c>
      <c r="Q5420" s="462">
        <v>0</v>
      </c>
      <c r="R5420" s="107" t="s">
        <v>33</v>
      </c>
      <c r="S5420" s="463">
        <v>60</v>
      </c>
      <c r="T5420" s="463">
        <v>110</v>
      </c>
      <c r="U5420" s="463">
        <v>0.54545454545454541</v>
      </c>
      <c r="V5420" s="463">
        <v>0</v>
      </c>
      <c r="W5420" s="464">
        <v>2.1000000000000001E-2</v>
      </c>
      <c r="X5420" s="21">
        <v>2.1</v>
      </c>
      <c r="Y5420" s="465" t="s">
        <v>33</v>
      </c>
      <c r="Z5420" s="341" t="s">
        <v>5838</v>
      </c>
      <c r="AA5420" s="37"/>
      <c r="AB5420" s="37"/>
      <c r="AC5420" s="37"/>
      <c r="AD5420" s="25"/>
      <c r="AE5420" s="26"/>
      <c r="AF5420" s="27"/>
      <c r="AG5420" s="28"/>
      <c r="AH5420" s="28"/>
      <c r="AI5420" s="11"/>
      <c r="AJ5420" s="11"/>
      <c r="AK5420" s="11"/>
      <c r="AL5420" s="11"/>
      <c r="AM5420" s="11"/>
      <c r="AN5420" s="11"/>
      <c r="AO5420" s="11"/>
    </row>
    <row r="5421" spans="1:41" s="162" customFormat="1" ht="16.5" customHeight="1">
      <c r="A5421" s="89" t="s">
        <v>7885</v>
      </c>
      <c r="B5421" s="89"/>
      <c r="C5421" s="368"/>
      <c r="D5421" s="89"/>
      <c r="E5421" s="341" t="s">
        <v>7961</v>
      </c>
      <c r="F5421" s="341" t="s">
        <v>7962</v>
      </c>
      <c r="G5421" s="341" t="s">
        <v>7963</v>
      </c>
      <c r="H5421" s="341">
        <v>2024</v>
      </c>
      <c r="I5421" s="341">
        <v>7</v>
      </c>
      <c r="J5421" s="341">
        <v>0</v>
      </c>
      <c r="K5421" s="341">
        <v>0</v>
      </c>
      <c r="L5421" s="106" t="s">
        <v>2982</v>
      </c>
      <c r="M5421" s="106"/>
      <c r="N5421" s="106" t="s">
        <v>2938</v>
      </c>
      <c r="O5421" s="462">
        <v>50</v>
      </c>
      <c r="P5421" s="462">
        <v>0</v>
      </c>
      <c r="Q5421" s="462">
        <v>0</v>
      </c>
      <c r="R5421" s="107" t="s">
        <v>33</v>
      </c>
      <c r="S5421" s="463">
        <v>60</v>
      </c>
      <c r="T5421" s="463">
        <v>110</v>
      </c>
      <c r="U5421" s="463">
        <v>0.54545454545454541</v>
      </c>
      <c r="V5421" s="463">
        <v>0</v>
      </c>
      <c r="W5421" s="464">
        <v>2.1000000000000001E-2</v>
      </c>
      <c r="X5421" s="21">
        <v>7.3500000000000005</v>
      </c>
      <c r="Y5421" s="465" t="s">
        <v>33</v>
      </c>
      <c r="Z5421" s="341" t="s">
        <v>5838</v>
      </c>
      <c r="AA5421" s="37"/>
      <c r="AB5421" s="37"/>
      <c r="AC5421" s="37"/>
      <c r="AD5421" s="25"/>
      <c r="AE5421" s="26"/>
      <c r="AF5421" s="27"/>
      <c r="AG5421" s="28"/>
      <c r="AH5421" s="28"/>
      <c r="AI5421" s="11"/>
      <c r="AJ5421" s="11"/>
      <c r="AK5421" s="11"/>
      <c r="AL5421" s="11"/>
      <c r="AM5421" s="11"/>
      <c r="AN5421" s="11"/>
      <c r="AO5421" s="11"/>
    </row>
    <row r="5422" spans="1:41" s="162" customFormat="1" ht="16.5" customHeight="1">
      <c r="A5422" s="89" t="s">
        <v>7885</v>
      </c>
      <c r="B5422" s="89"/>
      <c r="C5422" s="368"/>
      <c r="D5422" s="89"/>
      <c r="E5422" s="341" t="s">
        <v>90</v>
      </c>
      <c r="F5422" s="341" t="s">
        <v>83</v>
      </c>
      <c r="G5422" s="341" t="s">
        <v>3161</v>
      </c>
      <c r="H5422" s="341">
        <v>2015</v>
      </c>
      <c r="I5422" s="341">
        <v>1</v>
      </c>
      <c r="J5422" s="341">
        <v>0</v>
      </c>
      <c r="K5422" s="341">
        <v>0</v>
      </c>
      <c r="L5422" s="106" t="s">
        <v>2982</v>
      </c>
      <c r="M5422" s="106"/>
      <c r="N5422" s="106" t="s">
        <v>2938</v>
      </c>
      <c r="O5422" s="462">
        <v>20</v>
      </c>
      <c r="P5422" s="462">
        <v>0</v>
      </c>
      <c r="Q5422" s="462">
        <v>0</v>
      </c>
      <c r="R5422" s="107" t="s">
        <v>33</v>
      </c>
      <c r="S5422" s="463">
        <v>60</v>
      </c>
      <c r="T5422" s="463">
        <v>12</v>
      </c>
      <c r="U5422" s="463">
        <v>5</v>
      </c>
      <c r="V5422" s="463">
        <v>0</v>
      </c>
      <c r="W5422" s="464">
        <v>0.06</v>
      </c>
      <c r="X5422" s="21">
        <v>1.2</v>
      </c>
      <c r="Y5422" s="465" t="s">
        <v>33</v>
      </c>
      <c r="Z5422" s="341" t="s">
        <v>5838</v>
      </c>
      <c r="AA5422" s="37"/>
      <c r="AB5422" s="37"/>
      <c r="AC5422" s="37"/>
      <c r="AD5422" s="25"/>
      <c r="AE5422" s="26"/>
      <c r="AF5422" s="27"/>
      <c r="AG5422" s="28"/>
      <c r="AH5422" s="28"/>
      <c r="AI5422" s="11"/>
      <c r="AJ5422" s="11"/>
      <c r="AK5422" s="11"/>
      <c r="AL5422" s="11"/>
      <c r="AM5422" s="11"/>
      <c r="AN5422" s="11"/>
      <c r="AO5422" s="11"/>
    </row>
    <row r="5423" spans="1:41" s="162" customFormat="1" ht="16.5" customHeight="1">
      <c r="A5423" s="89" t="s">
        <v>7885</v>
      </c>
      <c r="B5423" s="89"/>
      <c r="C5423" s="368"/>
      <c r="D5423" s="89"/>
      <c r="E5423" s="341" t="s">
        <v>7887</v>
      </c>
      <c r="F5423" s="341" t="s">
        <v>6181</v>
      </c>
      <c r="G5423" s="341" t="s">
        <v>6182</v>
      </c>
      <c r="H5423" s="341">
        <v>2019</v>
      </c>
      <c r="I5423" s="341">
        <v>1</v>
      </c>
      <c r="J5423" s="341">
        <v>0</v>
      </c>
      <c r="K5423" s="341">
        <v>0</v>
      </c>
      <c r="L5423" s="106" t="s">
        <v>2588</v>
      </c>
      <c r="M5423" s="106"/>
      <c r="N5423" s="106" t="s">
        <v>2938</v>
      </c>
      <c r="O5423" s="462">
        <v>50</v>
      </c>
      <c r="P5423" s="462">
        <v>0</v>
      </c>
      <c r="Q5423" s="462">
        <v>0</v>
      </c>
      <c r="R5423" s="107" t="s">
        <v>33</v>
      </c>
      <c r="S5423" s="463">
        <v>60</v>
      </c>
      <c r="T5423" s="463">
        <v>110</v>
      </c>
      <c r="U5423" s="463">
        <v>0.54545454545454541</v>
      </c>
      <c r="V5423" s="463">
        <v>0</v>
      </c>
      <c r="W5423" s="464">
        <v>2.5000000000000001E-2</v>
      </c>
      <c r="X5423" s="21">
        <v>1.25</v>
      </c>
      <c r="Y5423" s="465" t="s">
        <v>33</v>
      </c>
      <c r="Z5423" s="341" t="s">
        <v>5838</v>
      </c>
      <c r="AA5423" s="37"/>
      <c r="AB5423" s="37"/>
      <c r="AC5423" s="37"/>
      <c r="AD5423" s="25"/>
      <c r="AE5423" s="26"/>
      <c r="AF5423" s="27"/>
      <c r="AG5423" s="28"/>
      <c r="AH5423" s="28"/>
      <c r="AI5423" s="11"/>
      <c r="AJ5423" s="11"/>
      <c r="AK5423" s="11"/>
      <c r="AL5423" s="11"/>
      <c r="AM5423" s="11"/>
      <c r="AN5423" s="11"/>
      <c r="AO5423" s="11"/>
    </row>
    <row r="5424" spans="1:41" s="162" customFormat="1" ht="16.5" customHeight="1">
      <c r="A5424" s="89" t="s">
        <v>7885</v>
      </c>
      <c r="B5424" s="89"/>
      <c r="C5424" s="368"/>
      <c r="D5424" s="89"/>
      <c r="E5424" s="341" t="s">
        <v>983</v>
      </c>
      <c r="F5424" s="341" t="s">
        <v>7888</v>
      </c>
      <c r="G5424" s="341" t="s">
        <v>7889</v>
      </c>
      <c r="H5424" s="341">
        <v>2019</v>
      </c>
      <c r="I5424" s="341">
        <v>1</v>
      </c>
      <c r="J5424" s="341">
        <v>0</v>
      </c>
      <c r="K5424" s="341">
        <v>0</v>
      </c>
      <c r="L5424" s="106" t="s">
        <v>2977</v>
      </c>
      <c r="M5424" s="106"/>
      <c r="N5424" s="106" t="s">
        <v>2938</v>
      </c>
      <c r="O5424" s="462">
        <v>50</v>
      </c>
      <c r="P5424" s="462">
        <v>0</v>
      </c>
      <c r="Q5424" s="462">
        <v>0</v>
      </c>
      <c r="R5424" s="107" t="s">
        <v>33</v>
      </c>
      <c r="S5424" s="463">
        <v>60</v>
      </c>
      <c r="T5424" s="463">
        <v>110</v>
      </c>
      <c r="U5424" s="463">
        <v>0.54545454545454541</v>
      </c>
      <c r="V5424" s="463">
        <v>0</v>
      </c>
      <c r="W5424" s="464">
        <v>2.5000000000000001E-2</v>
      </c>
      <c r="X5424" s="21">
        <v>1.25</v>
      </c>
      <c r="Y5424" s="465" t="s">
        <v>33</v>
      </c>
      <c r="Z5424" s="341" t="s">
        <v>5838</v>
      </c>
      <c r="AA5424" s="37"/>
      <c r="AB5424" s="37"/>
      <c r="AC5424" s="37"/>
      <c r="AD5424" s="25"/>
      <c r="AE5424" s="26"/>
      <c r="AF5424" s="27"/>
      <c r="AG5424" s="28"/>
      <c r="AH5424" s="28"/>
      <c r="AI5424" s="11"/>
      <c r="AJ5424" s="11"/>
      <c r="AK5424" s="11"/>
      <c r="AL5424" s="11"/>
      <c r="AM5424" s="11"/>
      <c r="AN5424" s="11"/>
      <c r="AO5424" s="11"/>
    </row>
    <row r="5425" spans="1:41" s="162" customFormat="1" ht="16.5" customHeight="1">
      <c r="A5425" s="89" t="s">
        <v>7885</v>
      </c>
      <c r="B5425" s="89"/>
      <c r="C5425" s="368"/>
      <c r="D5425" s="89"/>
      <c r="E5425" s="341" t="s">
        <v>7890</v>
      </c>
      <c r="F5425" s="341" t="s">
        <v>7891</v>
      </c>
      <c r="G5425" s="341" t="s">
        <v>7892</v>
      </c>
      <c r="H5425" s="341">
        <v>2019</v>
      </c>
      <c r="I5425" s="341">
        <v>1</v>
      </c>
      <c r="J5425" s="341">
        <v>0</v>
      </c>
      <c r="K5425" s="341">
        <v>0</v>
      </c>
      <c r="L5425" s="106" t="s">
        <v>2977</v>
      </c>
      <c r="M5425" s="106"/>
      <c r="N5425" s="106" t="s">
        <v>2938</v>
      </c>
      <c r="O5425" s="462">
        <v>50</v>
      </c>
      <c r="P5425" s="462">
        <v>0</v>
      </c>
      <c r="Q5425" s="462">
        <v>0</v>
      </c>
      <c r="R5425" s="107" t="s">
        <v>33</v>
      </c>
      <c r="S5425" s="463">
        <v>60</v>
      </c>
      <c r="T5425" s="463">
        <v>110</v>
      </c>
      <c r="U5425" s="463">
        <v>0.54545454545454541</v>
      </c>
      <c r="V5425" s="463">
        <v>0</v>
      </c>
      <c r="W5425" s="464">
        <v>2.5000000000000001E-2</v>
      </c>
      <c r="X5425" s="21">
        <v>1.25</v>
      </c>
      <c r="Y5425" s="465" t="s">
        <v>33</v>
      </c>
      <c r="Z5425" s="341" t="s">
        <v>5838</v>
      </c>
      <c r="AA5425" s="37"/>
      <c r="AB5425" s="37"/>
      <c r="AC5425" s="37"/>
      <c r="AD5425" s="25"/>
      <c r="AE5425" s="26"/>
      <c r="AF5425" s="27"/>
      <c r="AG5425" s="28"/>
      <c r="AH5425" s="28"/>
      <c r="AI5425" s="11"/>
      <c r="AJ5425" s="11"/>
      <c r="AK5425" s="11"/>
      <c r="AL5425" s="11"/>
      <c r="AM5425" s="11"/>
      <c r="AN5425" s="11"/>
      <c r="AO5425" s="11"/>
    </row>
    <row r="5426" spans="1:41" s="162" customFormat="1" ht="16.5" customHeight="1">
      <c r="A5426" s="89" t="s">
        <v>7885</v>
      </c>
      <c r="B5426" s="89"/>
      <c r="C5426" s="368"/>
      <c r="D5426" s="89"/>
      <c r="E5426" s="341" t="s">
        <v>7893</v>
      </c>
      <c r="F5426" s="341" t="s">
        <v>7894</v>
      </c>
      <c r="G5426" s="341" t="s">
        <v>7895</v>
      </c>
      <c r="H5426" s="341">
        <v>2019</v>
      </c>
      <c r="I5426" s="341">
        <v>1</v>
      </c>
      <c r="J5426" s="341">
        <v>0</v>
      </c>
      <c r="K5426" s="341">
        <v>0</v>
      </c>
      <c r="L5426" s="106" t="s">
        <v>3001</v>
      </c>
      <c r="M5426" s="106"/>
      <c r="N5426" s="106" t="s">
        <v>2938</v>
      </c>
      <c r="O5426" s="462">
        <v>50</v>
      </c>
      <c r="P5426" s="462">
        <v>0</v>
      </c>
      <c r="Q5426" s="462">
        <v>0</v>
      </c>
      <c r="R5426" s="107" t="s">
        <v>33</v>
      </c>
      <c r="S5426" s="463">
        <v>60</v>
      </c>
      <c r="T5426" s="463">
        <v>110</v>
      </c>
      <c r="U5426" s="463">
        <v>0.54545454545454541</v>
      </c>
      <c r="V5426" s="463">
        <v>0</v>
      </c>
      <c r="W5426" s="464">
        <v>2.5000000000000001E-2</v>
      </c>
      <c r="X5426" s="21">
        <v>1.25</v>
      </c>
      <c r="Y5426" s="465" t="s">
        <v>33</v>
      </c>
      <c r="Z5426" s="341" t="s">
        <v>5838</v>
      </c>
      <c r="AA5426" s="37"/>
      <c r="AB5426" s="37"/>
      <c r="AC5426" s="37"/>
      <c r="AD5426" s="25"/>
      <c r="AE5426" s="26"/>
      <c r="AF5426" s="27"/>
      <c r="AG5426" s="28"/>
      <c r="AH5426" s="28"/>
      <c r="AI5426" s="11"/>
      <c r="AJ5426" s="11"/>
      <c r="AK5426" s="11"/>
      <c r="AL5426" s="11"/>
      <c r="AM5426" s="11"/>
      <c r="AN5426" s="11"/>
      <c r="AO5426" s="11"/>
    </row>
    <row r="5427" spans="1:41" s="162" customFormat="1" ht="16.5" customHeight="1">
      <c r="A5427" s="89" t="s">
        <v>7885</v>
      </c>
      <c r="B5427" s="89"/>
      <c r="C5427" s="368"/>
      <c r="D5427" s="89"/>
      <c r="E5427" s="341" t="s">
        <v>7896</v>
      </c>
      <c r="F5427" s="341" t="s">
        <v>7897</v>
      </c>
      <c r="G5427" s="341" t="s">
        <v>7898</v>
      </c>
      <c r="H5427" s="341">
        <v>2019</v>
      </c>
      <c r="I5427" s="341">
        <v>2</v>
      </c>
      <c r="J5427" s="341">
        <v>0</v>
      </c>
      <c r="K5427" s="341">
        <v>0</v>
      </c>
      <c r="L5427" s="106" t="s">
        <v>2588</v>
      </c>
      <c r="M5427" s="106"/>
      <c r="N5427" s="106" t="s">
        <v>2938</v>
      </c>
      <c r="O5427" s="462">
        <v>50</v>
      </c>
      <c r="P5427" s="462">
        <v>0</v>
      </c>
      <c r="Q5427" s="462">
        <v>0</v>
      </c>
      <c r="R5427" s="107" t="s">
        <v>33</v>
      </c>
      <c r="S5427" s="463">
        <v>60</v>
      </c>
      <c r="T5427" s="463">
        <v>110</v>
      </c>
      <c r="U5427" s="463">
        <v>0.54545454545454541</v>
      </c>
      <c r="V5427" s="463">
        <v>0</v>
      </c>
      <c r="W5427" s="464">
        <v>2.5000000000000001E-2</v>
      </c>
      <c r="X5427" s="21">
        <v>2.5</v>
      </c>
      <c r="Y5427" s="465" t="s">
        <v>33</v>
      </c>
      <c r="Z5427" s="341" t="s">
        <v>5838</v>
      </c>
      <c r="AA5427" s="37"/>
      <c r="AB5427" s="37"/>
      <c r="AC5427" s="37"/>
      <c r="AD5427" s="25"/>
      <c r="AE5427" s="26"/>
      <c r="AF5427" s="27"/>
      <c r="AG5427" s="28"/>
      <c r="AH5427" s="28"/>
      <c r="AI5427" s="11"/>
      <c r="AJ5427" s="11"/>
      <c r="AK5427" s="11"/>
      <c r="AL5427" s="11"/>
      <c r="AM5427" s="11"/>
      <c r="AN5427" s="11"/>
      <c r="AO5427" s="11"/>
    </row>
    <row r="5428" spans="1:41" s="162" customFormat="1" ht="16.5" customHeight="1">
      <c r="A5428" s="89" t="s">
        <v>7885</v>
      </c>
      <c r="B5428" s="89"/>
      <c r="C5428" s="368"/>
      <c r="D5428" s="89"/>
      <c r="E5428" s="341" t="s">
        <v>7899</v>
      </c>
      <c r="F5428" s="341" t="s">
        <v>7897</v>
      </c>
      <c r="G5428" s="341" t="s">
        <v>7900</v>
      </c>
      <c r="H5428" s="341">
        <v>2019</v>
      </c>
      <c r="I5428" s="341">
        <v>1</v>
      </c>
      <c r="J5428" s="341">
        <v>0</v>
      </c>
      <c r="K5428" s="341">
        <v>0</v>
      </c>
      <c r="L5428" s="106" t="s">
        <v>2588</v>
      </c>
      <c r="M5428" s="106"/>
      <c r="N5428" s="106" t="s">
        <v>2938</v>
      </c>
      <c r="O5428" s="462">
        <v>50</v>
      </c>
      <c r="P5428" s="462">
        <v>0</v>
      </c>
      <c r="Q5428" s="462">
        <v>0</v>
      </c>
      <c r="R5428" s="107" t="s">
        <v>33</v>
      </c>
      <c r="S5428" s="463">
        <v>60</v>
      </c>
      <c r="T5428" s="463">
        <v>110</v>
      </c>
      <c r="U5428" s="463">
        <v>0.54545454545454541</v>
      </c>
      <c r="V5428" s="463">
        <v>0</v>
      </c>
      <c r="W5428" s="464">
        <v>2.5000000000000001E-2</v>
      </c>
      <c r="X5428" s="21">
        <v>1.25</v>
      </c>
      <c r="Y5428" s="465" t="s">
        <v>33</v>
      </c>
      <c r="Z5428" s="341" t="s">
        <v>5838</v>
      </c>
      <c r="AA5428" s="37"/>
      <c r="AB5428" s="37"/>
      <c r="AC5428" s="37"/>
      <c r="AD5428" s="25"/>
      <c r="AE5428" s="26"/>
      <c r="AF5428" s="27"/>
      <c r="AG5428" s="28"/>
      <c r="AH5428" s="28"/>
      <c r="AI5428" s="11"/>
      <c r="AJ5428" s="11"/>
      <c r="AK5428" s="11"/>
      <c r="AL5428" s="11"/>
      <c r="AM5428" s="11"/>
      <c r="AN5428" s="11"/>
      <c r="AO5428" s="11"/>
    </row>
    <row r="5429" spans="1:41" s="162" customFormat="1" ht="16.5" customHeight="1">
      <c r="A5429" s="89" t="s">
        <v>7885</v>
      </c>
      <c r="B5429" s="89"/>
      <c r="C5429" s="368"/>
      <c r="D5429" s="89"/>
      <c r="E5429" s="341" t="s">
        <v>7901</v>
      </c>
      <c r="F5429" s="341" t="s">
        <v>7902</v>
      </c>
      <c r="G5429" s="341" t="s">
        <v>7903</v>
      </c>
      <c r="H5429" s="341">
        <v>2019</v>
      </c>
      <c r="I5429" s="341">
        <v>1</v>
      </c>
      <c r="J5429" s="341">
        <v>0</v>
      </c>
      <c r="K5429" s="341">
        <v>0</v>
      </c>
      <c r="L5429" s="106" t="s">
        <v>2937</v>
      </c>
      <c r="M5429" s="106"/>
      <c r="N5429" s="106" t="s">
        <v>2938</v>
      </c>
      <c r="O5429" s="462">
        <v>50</v>
      </c>
      <c r="P5429" s="462">
        <v>0</v>
      </c>
      <c r="Q5429" s="462">
        <v>0</v>
      </c>
      <c r="R5429" s="107" t="s">
        <v>33</v>
      </c>
      <c r="S5429" s="463">
        <v>60</v>
      </c>
      <c r="T5429" s="463">
        <v>110</v>
      </c>
      <c r="U5429" s="463">
        <v>0.54545454545454541</v>
      </c>
      <c r="V5429" s="463">
        <v>0</v>
      </c>
      <c r="W5429" s="464">
        <v>2.5000000000000001E-2</v>
      </c>
      <c r="X5429" s="21">
        <v>1.25</v>
      </c>
      <c r="Y5429" s="465" t="s">
        <v>33</v>
      </c>
      <c r="Z5429" s="341" t="s">
        <v>5838</v>
      </c>
      <c r="AA5429" s="37"/>
      <c r="AB5429" s="37"/>
      <c r="AC5429" s="37"/>
      <c r="AD5429" s="25"/>
      <c r="AE5429" s="26"/>
      <c r="AF5429" s="27"/>
      <c r="AG5429" s="28"/>
      <c r="AH5429" s="28"/>
      <c r="AI5429" s="11"/>
      <c r="AJ5429" s="11"/>
      <c r="AK5429" s="11"/>
      <c r="AL5429" s="11"/>
      <c r="AM5429" s="11"/>
      <c r="AN5429" s="11"/>
      <c r="AO5429" s="11"/>
    </row>
    <row r="5430" spans="1:41" s="162" customFormat="1" ht="16.5" customHeight="1">
      <c r="A5430" s="89" t="s">
        <v>7885</v>
      </c>
      <c r="B5430" s="89"/>
      <c r="C5430" s="368"/>
      <c r="D5430" s="89"/>
      <c r="E5430" s="341" t="s">
        <v>7905</v>
      </c>
      <c r="F5430" s="341" t="s">
        <v>7906</v>
      </c>
      <c r="G5430" s="341" t="s">
        <v>7907</v>
      </c>
      <c r="H5430" s="341">
        <v>2020</v>
      </c>
      <c r="I5430" s="341">
        <v>1</v>
      </c>
      <c r="J5430" s="341">
        <v>0</v>
      </c>
      <c r="K5430" s="341">
        <v>0</v>
      </c>
      <c r="L5430" s="106" t="s">
        <v>3138</v>
      </c>
      <c r="M5430" s="106"/>
      <c r="N5430" s="106" t="s">
        <v>2938</v>
      </c>
      <c r="O5430" s="462">
        <v>50</v>
      </c>
      <c r="P5430" s="462">
        <v>0</v>
      </c>
      <c r="Q5430" s="462">
        <v>0</v>
      </c>
      <c r="R5430" s="107" t="s">
        <v>33</v>
      </c>
      <c r="S5430" s="463">
        <v>60</v>
      </c>
      <c r="T5430" s="463">
        <v>110</v>
      </c>
      <c r="U5430" s="463">
        <v>0.54545454545454541</v>
      </c>
      <c r="V5430" s="463">
        <v>0</v>
      </c>
      <c r="W5430" s="464">
        <v>2.5000000000000001E-2</v>
      </c>
      <c r="X5430" s="21">
        <v>1.25</v>
      </c>
      <c r="Y5430" s="465" t="s">
        <v>33</v>
      </c>
      <c r="Z5430" s="341" t="s">
        <v>5838</v>
      </c>
      <c r="AA5430" s="37"/>
      <c r="AB5430" s="37"/>
      <c r="AC5430" s="37"/>
      <c r="AD5430" s="25"/>
      <c r="AE5430" s="26"/>
      <c r="AF5430" s="27"/>
      <c r="AG5430" s="28"/>
      <c r="AH5430" s="28"/>
      <c r="AI5430" s="11"/>
      <c r="AJ5430" s="11"/>
      <c r="AK5430" s="11"/>
      <c r="AL5430" s="11"/>
      <c r="AM5430" s="11"/>
      <c r="AN5430" s="11"/>
      <c r="AO5430" s="11"/>
    </row>
    <row r="5431" spans="1:41" s="162" customFormat="1" ht="16.5" customHeight="1">
      <c r="A5431" s="89" t="s">
        <v>7885</v>
      </c>
      <c r="B5431" s="89"/>
      <c r="C5431" s="368"/>
      <c r="D5431" s="89"/>
      <c r="E5431" s="341" t="s">
        <v>7909</v>
      </c>
      <c r="F5431" s="341" t="s">
        <v>2757</v>
      </c>
      <c r="G5431" s="341" t="s">
        <v>7910</v>
      </c>
      <c r="H5431" s="341">
        <v>2020</v>
      </c>
      <c r="I5431" s="341">
        <v>16</v>
      </c>
      <c r="J5431" s="341">
        <v>0</v>
      </c>
      <c r="K5431" s="341">
        <v>0</v>
      </c>
      <c r="L5431" s="106" t="s">
        <v>2945</v>
      </c>
      <c r="M5431" s="106"/>
      <c r="N5431" s="106" t="s">
        <v>2938</v>
      </c>
      <c r="O5431" s="462">
        <v>50</v>
      </c>
      <c r="P5431" s="462">
        <v>0</v>
      </c>
      <c r="Q5431" s="462">
        <v>0</v>
      </c>
      <c r="R5431" s="107" t="s">
        <v>33</v>
      </c>
      <c r="S5431" s="463">
        <v>60</v>
      </c>
      <c r="T5431" s="463">
        <v>110</v>
      </c>
      <c r="U5431" s="463">
        <v>0.54545454545454541</v>
      </c>
      <c r="V5431" s="463">
        <v>0</v>
      </c>
      <c r="W5431" s="464">
        <v>2.5000000000000001E-2</v>
      </c>
      <c r="X5431" s="21">
        <v>20</v>
      </c>
      <c r="Y5431" s="465" t="s">
        <v>33</v>
      </c>
      <c r="Z5431" s="341" t="s">
        <v>5838</v>
      </c>
      <c r="AA5431" s="37"/>
      <c r="AB5431" s="37"/>
      <c r="AC5431" s="37"/>
      <c r="AD5431" s="25"/>
      <c r="AE5431" s="26"/>
      <c r="AF5431" s="27"/>
      <c r="AG5431" s="28"/>
      <c r="AH5431" s="28"/>
      <c r="AI5431" s="11"/>
      <c r="AJ5431" s="11"/>
      <c r="AK5431" s="11"/>
      <c r="AL5431" s="11"/>
      <c r="AM5431" s="11"/>
      <c r="AN5431" s="11"/>
      <c r="AO5431" s="11"/>
    </row>
    <row r="5432" spans="1:41" s="162" customFormat="1" ht="16.5" customHeight="1">
      <c r="A5432" s="89" t="s">
        <v>7885</v>
      </c>
      <c r="B5432" s="89"/>
      <c r="C5432" s="368"/>
      <c r="D5432" s="89"/>
      <c r="E5432" s="341" t="s">
        <v>7912</v>
      </c>
      <c r="F5432" s="341" t="s">
        <v>4525</v>
      </c>
      <c r="G5432" s="341" t="s">
        <v>7913</v>
      </c>
      <c r="H5432" s="341">
        <v>2021</v>
      </c>
      <c r="I5432" s="341">
        <v>1</v>
      </c>
      <c r="J5432" s="341">
        <v>0</v>
      </c>
      <c r="K5432" s="341">
        <v>0</v>
      </c>
      <c r="L5432" s="106" t="s">
        <v>2977</v>
      </c>
      <c r="M5432" s="106"/>
      <c r="N5432" s="106" t="s">
        <v>2938</v>
      </c>
      <c r="O5432" s="462">
        <v>50</v>
      </c>
      <c r="P5432" s="462">
        <v>0</v>
      </c>
      <c r="Q5432" s="462">
        <v>0</v>
      </c>
      <c r="R5432" s="107" t="s">
        <v>33</v>
      </c>
      <c r="S5432" s="463">
        <v>60</v>
      </c>
      <c r="T5432" s="463">
        <v>110</v>
      </c>
      <c r="U5432" s="463">
        <v>0.54545454545454541</v>
      </c>
      <c r="V5432" s="463">
        <v>0</v>
      </c>
      <c r="W5432" s="464">
        <v>2.5000000000000001E-2</v>
      </c>
      <c r="X5432" s="21">
        <v>1.25</v>
      </c>
      <c r="Y5432" s="465" t="s">
        <v>33</v>
      </c>
      <c r="Z5432" s="341" t="s">
        <v>5838</v>
      </c>
      <c r="AA5432" s="37"/>
      <c r="AB5432" s="37"/>
      <c r="AC5432" s="37"/>
      <c r="AD5432" s="25"/>
      <c r="AE5432" s="26"/>
      <c r="AF5432" s="27"/>
      <c r="AG5432" s="28"/>
      <c r="AH5432" s="28"/>
      <c r="AI5432" s="11"/>
      <c r="AJ5432" s="11"/>
      <c r="AK5432" s="11"/>
      <c r="AL5432" s="11"/>
      <c r="AM5432" s="11"/>
      <c r="AN5432" s="11"/>
      <c r="AO5432" s="11"/>
    </row>
    <row r="5433" spans="1:41" s="162" customFormat="1" ht="16.5" customHeight="1">
      <c r="A5433" s="89" t="s">
        <v>7885</v>
      </c>
      <c r="B5433" s="89"/>
      <c r="C5433" s="368"/>
      <c r="D5433" s="89"/>
      <c r="E5433" s="341" t="s">
        <v>7914</v>
      </c>
      <c r="F5433" s="341" t="s">
        <v>7915</v>
      </c>
      <c r="G5433" s="341" t="s">
        <v>7916</v>
      </c>
      <c r="H5433" s="341">
        <v>2021</v>
      </c>
      <c r="I5433" s="341">
        <v>1</v>
      </c>
      <c r="J5433" s="341">
        <v>0</v>
      </c>
      <c r="K5433" s="341">
        <v>0</v>
      </c>
      <c r="L5433" s="106" t="s">
        <v>2982</v>
      </c>
      <c r="M5433" s="106"/>
      <c r="N5433" s="106" t="s">
        <v>2938</v>
      </c>
      <c r="O5433" s="462">
        <v>50</v>
      </c>
      <c r="P5433" s="462">
        <v>0</v>
      </c>
      <c r="Q5433" s="462">
        <v>0</v>
      </c>
      <c r="R5433" s="107" t="s">
        <v>33</v>
      </c>
      <c r="S5433" s="463">
        <v>60</v>
      </c>
      <c r="T5433" s="463">
        <v>110</v>
      </c>
      <c r="U5433" s="463">
        <v>0.54545454545454541</v>
      </c>
      <c r="V5433" s="463">
        <v>0</v>
      </c>
      <c r="W5433" s="464">
        <v>2.5000000000000001E-2</v>
      </c>
      <c r="X5433" s="21">
        <v>1.25</v>
      </c>
      <c r="Y5433" s="465" t="s">
        <v>33</v>
      </c>
      <c r="Z5433" s="341" t="s">
        <v>5838</v>
      </c>
      <c r="AA5433" s="37"/>
      <c r="AB5433" s="37"/>
      <c r="AC5433" s="37"/>
      <c r="AD5433" s="25"/>
      <c r="AE5433" s="26"/>
      <c r="AF5433" s="27"/>
      <c r="AG5433" s="28"/>
      <c r="AH5433" s="28"/>
      <c r="AI5433" s="11"/>
      <c r="AJ5433" s="11"/>
      <c r="AK5433" s="11"/>
      <c r="AL5433" s="11"/>
      <c r="AM5433" s="11"/>
      <c r="AN5433" s="11"/>
      <c r="AO5433" s="11"/>
    </row>
    <row r="5434" spans="1:41" s="162" customFormat="1" ht="16.5" customHeight="1">
      <c r="A5434" s="89" t="s">
        <v>7885</v>
      </c>
      <c r="B5434" s="89"/>
      <c r="C5434" s="368"/>
      <c r="D5434" s="89"/>
      <c r="E5434" s="341" t="s">
        <v>7917</v>
      </c>
      <c r="F5434" s="341" t="s">
        <v>6181</v>
      </c>
      <c r="G5434" s="341" t="s">
        <v>7918</v>
      </c>
      <c r="H5434" s="341">
        <v>2021</v>
      </c>
      <c r="I5434" s="341">
        <v>2</v>
      </c>
      <c r="J5434" s="341">
        <v>0</v>
      </c>
      <c r="K5434" s="341">
        <v>0</v>
      </c>
      <c r="L5434" s="106" t="s">
        <v>2948</v>
      </c>
      <c r="M5434" s="106"/>
      <c r="N5434" s="106" t="s">
        <v>2938</v>
      </c>
      <c r="O5434" s="462">
        <v>50</v>
      </c>
      <c r="P5434" s="462">
        <v>0</v>
      </c>
      <c r="Q5434" s="462">
        <v>0</v>
      </c>
      <c r="R5434" s="107" t="s">
        <v>33</v>
      </c>
      <c r="S5434" s="463">
        <v>60</v>
      </c>
      <c r="T5434" s="463">
        <v>110</v>
      </c>
      <c r="U5434" s="463">
        <v>0.54545454545454541</v>
      </c>
      <c r="V5434" s="463">
        <v>0</v>
      </c>
      <c r="W5434" s="464">
        <v>2.5000000000000001E-2</v>
      </c>
      <c r="X5434" s="21">
        <v>2.5</v>
      </c>
      <c r="Y5434" s="465" t="s">
        <v>33</v>
      </c>
      <c r="Z5434" s="341" t="s">
        <v>5838</v>
      </c>
      <c r="AA5434" s="37"/>
      <c r="AB5434" s="37"/>
      <c r="AC5434" s="37"/>
      <c r="AD5434" s="25"/>
      <c r="AE5434" s="26"/>
      <c r="AF5434" s="27"/>
      <c r="AG5434" s="28"/>
      <c r="AH5434" s="28"/>
      <c r="AI5434" s="11"/>
      <c r="AJ5434" s="11"/>
      <c r="AK5434" s="11"/>
      <c r="AL5434" s="11"/>
      <c r="AM5434" s="11"/>
      <c r="AN5434" s="11"/>
      <c r="AO5434" s="11"/>
    </row>
    <row r="5435" spans="1:41" s="162" customFormat="1" ht="16.5" customHeight="1">
      <c r="A5435" s="89" t="s">
        <v>7885</v>
      </c>
      <c r="B5435" s="89"/>
      <c r="C5435" s="368"/>
      <c r="D5435" s="89"/>
      <c r="E5435" s="341" t="s">
        <v>7909</v>
      </c>
      <c r="F5435" s="341" t="s">
        <v>2757</v>
      </c>
      <c r="G5435" s="341" t="s">
        <v>7910</v>
      </c>
      <c r="H5435" s="341">
        <v>2021</v>
      </c>
      <c r="I5435" s="341">
        <v>16</v>
      </c>
      <c r="J5435" s="341">
        <v>0</v>
      </c>
      <c r="K5435" s="341">
        <v>0</v>
      </c>
      <c r="L5435" s="106" t="s">
        <v>2945</v>
      </c>
      <c r="M5435" s="106"/>
      <c r="N5435" s="106" t="s">
        <v>2938</v>
      </c>
      <c r="O5435" s="462">
        <v>50</v>
      </c>
      <c r="P5435" s="462">
        <v>0</v>
      </c>
      <c r="Q5435" s="462">
        <v>0</v>
      </c>
      <c r="R5435" s="107" t="s">
        <v>33</v>
      </c>
      <c r="S5435" s="463">
        <v>60</v>
      </c>
      <c r="T5435" s="463">
        <v>110</v>
      </c>
      <c r="U5435" s="463">
        <v>0.54545454545454541</v>
      </c>
      <c r="V5435" s="463">
        <v>0</v>
      </c>
      <c r="W5435" s="464">
        <v>2.5000000000000001E-2</v>
      </c>
      <c r="X5435" s="21">
        <v>20</v>
      </c>
      <c r="Y5435" s="465" t="s">
        <v>33</v>
      </c>
      <c r="Z5435" s="341" t="s">
        <v>5838</v>
      </c>
      <c r="AA5435" s="37"/>
      <c r="AB5435" s="37"/>
      <c r="AC5435" s="37"/>
      <c r="AD5435" s="25"/>
      <c r="AE5435" s="26"/>
      <c r="AF5435" s="27"/>
      <c r="AG5435" s="28"/>
      <c r="AH5435" s="28"/>
      <c r="AI5435" s="11"/>
      <c r="AJ5435" s="11"/>
      <c r="AK5435" s="11"/>
      <c r="AL5435" s="11"/>
      <c r="AM5435" s="11"/>
      <c r="AN5435" s="11"/>
      <c r="AO5435" s="11"/>
    </row>
    <row r="5436" spans="1:41" s="162" customFormat="1" ht="16.5" customHeight="1">
      <c r="A5436" s="89" t="s">
        <v>7885</v>
      </c>
      <c r="B5436" s="89"/>
      <c r="C5436" s="368"/>
      <c r="D5436" s="89"/>
      <c r="E5436" s="341" t="s">
        <v>3157</v>
      </c>
      <c r="F5436" s="341" t="s">
        <v>3158</v>
      </c>
      <c r="G5436" s="341" t="s">
        <v>3159</v>
      </c>
      <c r="H5436" s="341">
        <v>2015</v>
      </c>
      <c r="I5436" s="341">
        <v>1</v>
      </c>
      <c r="J5436" s="341">
        <v>0</v>
      </c>
      <c r="K5436" s="341">
        <v>0</v>
      </c>
      <c r="L5436" s="106" t="s">
        <v>2982</v>
      </c>
      <c r="M5436" s="106"/>
      <c r="N5436" s="106" t="s">
        <v>2938</v>
      </c>
      <c r="O5436" s="462">
        <v>6.7</v>
      </c>
      <c r="P5436" s="462">
        <v>0</v>
      </c>
      <c r="Q5436" s="462">
        <v>0</v>
      </c>
      <c r="R5436" s="107" t="s">
        <v>33</v>
      </c>
      <c r="S5436" s="463">
        <v>60</v>
      </c>
      <c r="T5436" s="463">
        <v>110</v>
      </c>
      <c r="U5436" s="463">
        <v>0.54545454545454541</v>
      </c>
      <c r="V5436" s="463">
        <v>0</v>
      </c>
      <c r="W5436" s="464">
        <v>0.22500000000000001</v>
      </c>
      <c r="X5436" s="21">
        <v>1.5075000000000001</v>
      </c>
      <c r="Y5436" s="465" t="s">
        <v>33</v>
      </c>
      <c r="Z5436" s="341" t="s">
        <v>5838</v>
      </c>
      <c r="AA5436" s="37"/>
      <c r="AB5436" s="37"/>
      <c r="AC5436" s="37"/>
      <c r="AD5436" s="25"/>
      <c r="AE5436" s="26"/>
      <c r="AF5436" s="27"/>
      <c r="AG5436" s="11"/>
      <c r="AH5436" s="11"/>
      <c r="AI5436" s="11"/>
      <c r="AJ5436" s="11"/>
      <c r="AK5436" s="11"/>
      <c r="AL5436" s="11"/>
      <c r="AM5436" s="11"/>
      <c r="AN5436" s="11"/>
      <c r="AO5436" s="11"/>
    </row>
    <row r="5437" spans="1:41" s="162" customFormat="1" ht="16.5" customHeight="1">
      <c r="A5437" s="89" t="s">
        <v>7885</v>
      </c>
      <c r="B5437" s="89"/>
      <c r="C5437" s="368"/>
      <c r="D5437" s="89"/>
      <c r="E5437" s="341" t="s">
        <v>90</v>
      </c>
      <c r="F5437" s="341" t="s">
        <v>785</v>
      </c>
      <c r="G5437" s="341" t="s">
        <v>3125</v>
      </c>
      <c r="H5437" s="341">
        <v>2012</v>
      </c>
      <c r="I5437" s="341">
        <v>1</v>
      </c>
      <c r="J5437" s="341">
        <v>0</v>
      </c>
      <c r="K5437" s="341">
        <v>0</v>
      </c>
      <c r="L5437" s="106" t="s">
        <v>3126</v>
      </c>
      <c r="M5437" s="106"/>
      <c r="N5437" s="106" t="s">
        <v>2938</v>
      </c>
      <c r="O5437" s="462">
        <v>100</v>
      </c>
      <c r="P5437" s="462">
        <v>0</v>
      </c>
      <c r="Q5437" s="462">
        <v>0</v>
      </c>
      <c r="R5437" s="107" t="s">
        <v>33</v>
      </c>
      <c r="S5437" s="463">
        <v>60</v>
      </c>
      <c r="T5437" s="463">
        <v>110</v>
      </c>
      <c r="U5437" s="463">
        <v>0.54545454545454541</v>
      </c>
      <c r="V5437" s="463">
        <v>0</v>
      </c>
      <c r="W5437" s="464">
        <v>2.1999999999999999E-2</v>
      </c>
      <c r="X5437" s="21">
        <v>2.1999999999999997</v>
      </c>
      <c r="Y5437" s="465" t="s">
        <v>33</v>
      </c>
      <c r="Z5437" s="341" t="s">
        <v>5838</v>
      </c>
      <c r="AA5437" s="37"/>
      <c r="AB5437" s="37"/>
      <c r="AC5437" s="37"/>
      <c r="AD5437" s="25"/>
      <c r="AE5437" s="26"/>
      <c r="AF5437" s="27"/>
      <c r="AG5437" s="11"/>
      <c r="AH5437" s="11"/>
      <c r="AI5437" s="11"/>
      <c r="AJ5437" s="11"/>
      <c r="AK5437" s="11"/>
      <c r="AL5437" s="11"/>
      <c r="AM5437" s="11"/>
      <c r="AN5437" s="11"/>
      <c r="AO5437" s="11"/>
    </row>
    <row r="5438" spans="1:41" s="162" customFormat="1" ht="16.5" customHeight="1">
      <c r="A5438" s="89" t="s">
        <v>7885</v>
      </c>
      <c r="B5438" s="89"/>
      <c r="C5438" s="368"/>
      <c r="D5438" s="89"/>
      <c r="E5438" s="341" t="s">
        <v>3148</v>
      </c>
      <c r="F5438" s="341" t="s">
        <v>3149</v>
      </c>
      <c r="G5438" s="341" t="s">
        <v>3150</v>
      </c>
      <c r="H5438" s="341">
        <v>2015</v>
      </c>
      <c r="I5438" s="341">
        <v>1</v>
      </c>
      <c r="J5438" s="341">
        <v>0</v>
      </c>
      <c r="K5438" s="341">
        <v>0</v>
      </c>
      <c r="L5438" s="106" t="s">
        <v>2950</v>
      </c>
      <c r="M5438" s="106"/>
      <c r="N5438" s="106" t="s">
        <v>2938</v>
      </c>
      <c r="O5438" s="462">
        <v>10</v>
      </c>
      <c r="P5438" s="462">
        <v>0</v>
      </c>
      <c r="Q5438" s="462">
        <v>0</v>
      </c>
      <c r="R5438" s="107" t="s">
        <v>33</v>
      </c>
      <c r="S5438" s="463">
        <v>60</v>
      </c>
      <c r="T5438" s="463">
        <v>110</v>
      </c>
      <c r="U5438" s="463">
        <v>0.54545454545454541</v>
      </c>
      <c r="V5438" s="463">
        <v>0</v>
      </c>
      <c r="W5438" s="464">
        <v>0.25</v>
      </c>
      <c r="X5438" s="21">
        <v>2.5</v>
      </c>
      <c r="Y5438" s="465" t="s">
        <v>33</v>
      </c>
      <c r="Z5438" s="341" t="s">
        <v>5838</v>
      </c>
      <c r="AA5438" s="37"/>
      <c r="AB5438" s="37"/>
      <c r="AC5438" s="37"/>
      <c r="AD5438" s="25"/>
      <c r="AE5438" s="26"/>
      <c r="AF5438" s="27"/>
      <c r="AG5438" s="11"/>
      <c r="AH5438" s="11"/>
      <c r="AI5438" s="11"/>
      <c r="AJ5438" s="11"/>
      <c r="AK5438" s="11"/>
      <c r="AL5438" s="11"/>
      <c r="AM5438" s="11"/>
      <c r="AN5438" s="11"/>
      <c r="AO5438" s="11"/>
    </row>
    <row r="5439" spans="1:41" s="162" customFormat="1" ht="16.5" customHeight="1">
      <c r="A5439" s="89" t="s">
        <v>7885</v>
      </c>
      <c r="B5439" s="89"/>
      <c r="C5439" s="368"/>
      <c r="D5439" s="89"/>
      <c r="E5439" s="341" t="s">
        <v>3151</v>
      </c>
      <c r="F5439" s="341" t="s">
        <v>3152</v>
      </c>
      <c r="G5439" s="341" t="s">
        <v>3153</v>
      </c>
      <c r="H5439" s="341">
        <v>2015</v>
      </c>
      <c r="I5439" s="341">
        <v>2</v>
      </c>
      <c r="J5439" s="341">
        <v>0</v>
      </c>
      <c r="K5439" s="341">
        <v>0</v>
      </c>
      <c r="L5439" s="106" t="s">
        <v>2950</v>
      </c>
      <c r="M5439" s="106"/>
      <c r="N5439" s="106" t="s">
        <v>2938</v>
      </c>
      <c r="O5439" s="462">
        <v>10</v>
      </c>
      <c r="P5439" s="462">
        <v>0</v>
      </c>
      <c r="Q5439" s="462">
        <v>0</v>
      </c>
      <c r="R5439" s="107" t="s">
        <v>33</v>
      </c>
      <c r="S5439" s="463">
        <v>60</v>
      </c>
      <c r="T5439" s="463">
        <v>110</v>
      </c>
      <c r="U5439" s="463">
        <v>0.54545454545454541</v>
      </c>
      <c r="V5439" s="463">
        <v>0</v>
      </c>
      <c r="W5439" s="464">
        <v>0.25</v>
      </c>
      <c r="X5439" s="21">
        <v>5</v>
      </c>
      <c r="Y5439" s="465" t="s">
        <v>33</v>
      </c>
      <c r="Z5439" s="341" t="s">
        <v>5838</v>
      </c>
      <c r="AA5439" s="37"/>
      <c r="AB5439" s="37"/>
      <c r="AC5439" s="37"/>
      <c r="AD5439" s="25"/>
      <c r="AE5439" s="26"/>
      <c r="AF5439" s="27"/>
      <c r="AG5439" s="11"/>
      <c r="AH5439" s="11"/>
      <c r="AI5439" s="11"/>
      <c r="AJ5439" s="11"/>
      <c r="AK5439" s="11"/>
      <c r="AL5439" s="11"/>
      <c r="AM5439" s="11"/>
      <c r="AN5439" s="11"/>
      <c r="AO5439" s="11"/>
    </row>
    <row r="5440" spans="1:41" s="162" customFormat="1" ht="16.5" customHeight="1">
      <c r="A5440" s="89" t="s">
        <v>7885</v>
      </c>
      <c r="B5440" s="89"/>
      <c r="C5440" s="368"/>
      <c r="D5440" s="89"/>
      <c r="E5440" s="341" t="s">
        <v>3154</v>
      </c>
      <c r="F5440" s="341" t="s">
        <v>3155</v>
      </c>
      <c r="G5440" s="341" t="s">
        <v>3156</v>
      </c>
      <c r="H5440" s="341">
        <v>2015</v>
      </c>
      <c r="I5440" s="341">
        <v>1</v>
      </c>
      <c r="J5440" s="341">
        <v>0</v>
      </c>
      <c r="K5440" s="341">
        <v>0</v>
      </c>
      <c r="L5440" s="106" t="s">
        <v>2982</v>
      </c>
      <c r="M5440" s="106"/>
      <c r="N5440" s="106" t="s">
        <v>2938</v>
      </c>
      <c r="O5440" s="462">
        <v>50</v>
      </c>
      <c r="P5440" s="462">
        <v>0</v>
      </c>
      <c r="Q5440" s="462">
        <v>0</v>
      </c>
      <c r="R5440" s="107" t="s">
        <v>33</v>
      </c>
      <c r="S5440" s="463">
        <v>60</v>
      </c>
      <c r="T5440" s="463">
        <v>110</v>
      </c>
      <c r="U5440" s="463">
        <v>0.54545454545454541</v>
      </c>
      <c r="V5440" s="463">
        <v>0</v>
      </c>
      <c r="W5440" s="464">
        <v>0.05</v>
      </c>
      <c r="X5440" s="21">
        <v>2.5</v>
      </c>
      <c r="Y5440" s="465" t="s">
        <v>33</v>
      </c>
      <c r="Z5440" s="341" t="s">
        <v>5838</v>
      </c>
      <c r="AA5440" s="37"/>
      <c r="AB5440" s="37"/>
      <c r="AC5440" s="37"/>
      <c r="AD5440" s="25"/>
      <c r="AE5440" s="26"/>
      <c r="AF5440" s="27"/>
      <c r="AG5440" s="11"/>
      <c r="AH5440" s="11"/>
      <c r="AI5440" s="11"/>
      <c r="AJ5440" s="11"/>
      <c r="AK5440" s="11"/>
      <c r="AL5440" s="11"/>
      <c r="AM5440" s="11"/>
      <c r="AN5440" s="11"/>
      <c r="AO5440" s="11"/>
    </row>
    <row r="5441" spans="1:41" s="162" customFormat="1" ht="16.5" customHeight="1">
      <c r="A5441" s="89" t="s">
        <v>7885</v>
      </c>
      <c r="B5441" s="89"/>
      <c r="C5441" s="368"/>
      <c r="D5441" s="89"/>
      <c r="E5441" s="341" t="s">
        <v>180</v>
      </c>
      <c r="F5441" s="341" t="s">
        <v>4757</v>
      </c>
      <c r="G5441" s="341" t="s">
        <v>4758</v>
      </c>
      <c r="H5441" s="341">
        <v>2020</v>
      </c>
      <c r="I5441" s="341">
        <v>5</v>
      </c>
      <c r="J5441" s="341">
        <v>0</v>
      </c>
      <c r="K5441" s="341">
        <v>0</v>
      </c>
      <c r="L5441" s="106" t="s">
        <v>7904</v>
      </c>
      <c r="M5441" s="106"/>
      <c r="N5441" s="106" t="s">
        <v>2938</v>
      </c>
      <c r="O5441" s="462">
        <v>100</v>
      </c>
      <c r="P5441" s="462">
        <v>0</v>
      </c>
      <c r="Q5441" s="462">
        <v>0</v>
      </c>
      <c r="R5441" s="107" t="s">
        <v>33</v>
      </c>
      <c r="S5441" s="463">
        <v>60</v>
      </c>
      <c r="T5441" s="463">
        <v>110</v>
      </c>
      <c r="U5441" s="463">
        <v>0.54545454545454541</v>
      </c>
      <c r="V5441" s="463">
        <v>0</v>
      </c>
      <c r="W5441" s="464">
        <v>2.5000000000000001E-2</v>
      </c>
      <c r="X5441" s="21">
        <v>12.5</v>
      </c>
      <c r="Y5441" s="465" t="s">
        <v>33</v>
      </c>
      <c r="Z5441" s="341" t="s">
        <v>5838</v>
      </c>
      <c r="AA5441" s="37"/>
      <c r="AB5441" s="37"/>
      <c r="AC5441" s="37"/>
      <c r="AD5441" s="25"/>
      <c r="AE5441" s="26"/>
      <c r="AF5441" s="27"/>
      <c r="AG5441" s="11"/>
      <c r="AH5441" s="11"/>
      <c r="AI5441" s="11"/>
      <c r="AJ5441" s="11"/>
      <c r="AK5441" s="11"/>
      <c r="AL5441" s="11"/>
      <c r="AM5441" s="11"/>
      <c r="AN5441" s="11"/>
      <c r="AO5441" s="11"/>
    </row>
    <row r="5442" spans="1:41" s="162" customFormat="1" ht="16.5" customHeight="1">
      <c r="A5442" s="89" t="s">
        <v>7885</v>
      </c>
      <c r="B5442" s="89"/>
      <c r="C5442" s="368"/>
      <c r="D5442" s="89"/>
      <c r="E5442" s="341" t="s">
        <v>79</v>
      </c>
      <c r="F5442" s="341" t="s">
        <v>36</v>
      </c>
      <c r="G5442" s="341" t="s">
        <v>7908</v>
      </c>
      <c r="H5442" s="341">
        <v>2020</v>
      </c>
      <c r="I5442" s="341">
        <v>38</v>
      </c>
      <c r="J5442" s="341">
        <v>0</v>
      </c>
      <c r="K5442" s="341">
        <v>0</v>
      </c>
      <c r="L5442" s="106" t="s">
        <v>2945</v>
      </c>
      <c r="M5442" s="106"/>
      <c r="N5442" s="106" t="s">
        <v>2938</v>
      </c>
      <c r="O5442" s="462">
        <v>100</v>
      </c>
      <c r="P5442" s="462">
        <v>0</v>
      </c>
      <c r="Q5442" s="462">
        <v>0</v>
      </c>
      <c r="R5442" s="107" t="s">
        <v>33</v>
      </c>
      <c r="S5442" s="463">
        <v>60</v>
      </c>
      <c r="T5442" s="463">
        <v>110</v>
      </c>
      <c r="U5442" s="463">
        <v>0.54545454545454541</v>
      </c>
      <c r="V5442" s="463">
        <v>0</v>
      </c>
      <c r="W5442" s="464">
        <v>2.5000000000000001E-2</v>
      </c>
      <c r="X5442" s="21">
        <v>95</v>
      </c>
      <c r="Y5442" s="465" t="s">
        <v>33</v>
      </c>
      <c r="Z5442" s="341" t="s">
        <v>5838</v>
      </c>
      <c r="AA5442" s="37"/>
      <c r="AB5442" s="37"/>
      <c r="AC5442" s="37"/>
      <c r="AD5442" s="25"/>
      <c r="AE5442" s="26"/>
      <c r="AF5442" s="27"/>
      <c r="AG5442" s="11"/>
      <c r="AH5442" s="11"/>
      <c r="AI5442" s="11"/>
      <c r="AJ5442" s="11"/>
      <c r="AK5442" s="11"/>
      <c r="AL5442" s="11"/>
      <c r="AM5442" s="11"/>
      <c r="AN5442" s="11"/>
      <c r="AO5442" s="11"/>
    </row>
    <row r="5443" spans="1:41" s="162" customFormat="1" ht="16.5" customHeight="1">
      <c r="A5443" s="89" t="s">
        <v>7885</v>
      </c>
      <c r="B5443" s="89"/>
      <c r="C5443" s="368"/>
      <c r="D5443" s="89"/>
      <c r="E5443" s="341" t="s">
        <v>66</v>
      </c>
      <c r="F5443" s="341" t="s">
        <v>34</v>
      </c>
      <c r="G5443" s="341" t="s">
        <v>7911</v>
      </c>
      <c r="H5443" s="341">
        <v>2021</v>
      </c>
      <c r="I5443" s="341">
        <v>1</v>
      </c>
      <c r="J5443" s="341">
        <v>0</v>
      </c>
      <c r="K5443" s="341">
        <v>0</v>
      </c>
      <c r="L5443" s="106" t="s">
        <v>3001</v>
      </c>
      <c r="M5443" s="106"/>
      <c r="N5443" s="106" t="s">
        <v>2938</v>
      </c>
      <c r="O5443" s="462">
        <v>100</v>
      </c>
      <c r="P5443" s="462">
        <v>0</v>
      </c>
      <c r="Q5443" s="462">
        <v>0</v>
      </c>
      <c r="R5443" s="107" t="s">
        <v>33</v>
      </c>
      <c r="S5443" s="463">
        <v>60</v>
      </c>
      <c r="T5443" s="463">
        <v>110</v>
      </c>
      <c r="U5443" s="463">
        <v>0.54545454545454541</v>
      </c>
      <c r="V5443" s="463">
        <v>0</v>
      </c>
      <c r="W5443" s="464">
        <v>2.5000000000000001E-2</v>
      </c>
      <c r="X5443" s="21">
        <v>2.5</v>
      </c>
      <c r="Y5443" s="465" t="s">
        <v>33</v>
      </c>
      <c r="Z5443" s="341" t="s">
        <v>5838</v>
      </c>
      <c r="AA5443" s="37"/>
      <c r="AB5443" s="37"/>
      <c r="AC5443" s="37"/>
      <c r="AD5443" s="25"/>
      <c r="AE5443" s="26"/>
      <c r="AF5443" s="27"/>
      <c r="AG5443" s="11"/>
      <c r="AH5443" s="11"/>
      <c r="AI5443" s="11"/>
      <c r="AJ5443" s="11"/>
      <c r="AK5443" s="11"/>
      <c r="AL5443" s="11"/>
      <c r="AM5443" s="11"/>
      <c r="AN5443" s="11"/>
      <c r="AO5443" s="11"/>
    </row>
    <row r="5444" spans="1:41" s="162" customFormat="1" ht="16.5" customHeight="1">
      <c r="A5444" s="89" t="s">
        <v>7885</v>
      </c>
      <c r="B5444" s="89"/>
      <c r="C5444" s="368"/>
      <c r="D5444" s="89"/>
      <c r="E5444" s="341" t="s">
        <v>3146</v>
      </c>
      <c r="F5444" s="341" t="s">
        <v>3135</v>
      </c>
      <c r="G5444" s="341" t="s">
        <v>3147</v>
      </c>
      <c r="H5444" s="341">
        <v>2014</v>
      </c>
      <c r="I5444" s="341">
        <v>1</v>
      </c>
      <c r="J5444" s="341">
        <v>0</v>
      </c>
      <c r="K5444" s="341">
        <v>0</v>
      </c>
      <c r="L5444" s="106" t="s">
        <v>2982</v>
      </c>
      <c r="M5444" s="106"/>
      <c r="N5444" s="106" t="s">
        <v>2938</v>
      </c>
      <c r="O5444" s="462">
        <v>50</v>
      </c>
      <c r="P5444" s="462">
        <v>0</v>
      </c>
      <c r="Q5444" s="462">
        <v>0</v>
      </c>
      <c r="R5444" s="107" t="s">
        <v>33</v>
      </c>
      <c r="S5444" s="463">
        <v>60</v>
      </c>
      <c r="T5444" s="463">
        <v>110</v>
      </c>
      <c r="U5444" s="463">
        <v>0.54545454545454541</v>
      </c>
      <c r="V5444" s="463">
        <v>0</v>
      </c>
      <c r="W5444" s="464">
        <v>0.06</v>
      </c>
      <c r="X5444" s="21">
        <v>3</v>
      </c>
      <c r="Y5444" s="465" t="s">
        <v>33</v>
      </c>
      <c r="Z5444" s="341" t="s">
        <v>5838</v>
      </c>
      <c r="AA5444" s="37"/>
      <c r="AB5444" s="37"/>
      <c r="AC5444" s="37"/>
      <c r="AD5444" s="25"/>
      <c r="AE5444" s="26"/>
      <c r="AF5444" s="27"/>
      <c r="AG5444" s="11"/>
      <c r="AH5444" s="11"/>
      <c r="AI5444" s="11"/>
      <c r="AJ5444" s="11"/>
      <c r="AK5444" s="11"/>
      <c r="AL5444" s="11"/>
      <c r="AM5444" s="11"/>
      <c r="AN5444" s="11"/>
      <c r="AO5444" s="11"/>
    </row>
    <row r="5445" spans="1:41" s="162" customFormat="1" ht="16.5" customHeight="1">
      <c r="A5445" s="89" t="s">
        <v>7885</v>
      </c>
      <c r="B5445" s="89"/>
      <c r="C5445" s="368"/>
      <c r="D5445" s="89"/>
      <c r="E5445" s="341" t="s">
        <v>99</v>
      </c>
      <c r="F5445" s="341" t="s">
        <v>155</v>
      </c>
      <c r="G5445" s="341" t="s">
        <v>3132</v>
      </c>
      <c r="H5445" s="341">
        <v>2014</v>
      </c>
      <c r="I5445" s="341">
        <v>12</v>
      </c>
      <c r="J5445" s="341">
        <v>0</v>
      </c>
      <c r="K5445" s="341">
        <v>0</v>
      </c>
      <c r="L5445" s="106" t="s">
        <v>2982</v>
      </c>
      <c r="M5445" s="106"/>
      <c r="N5445" s="106" t="s">
        <v>2938</v>
      </c>
      <c r="O5445" s="462">
        <v>50</v>
      </c>
      <c r="P5445" s="462">
        <v>0</v>
      </c>
      <c r="Q5445" s="462">
        <v>0</v>
      </c>
      <c r="R5445" s="107" t="s">
        <v>33</v>
      </c>
      <c r="S5445" s="463">
        <v>60</v>
      </c>
      <c r="T5445" s="463">
        <v>110</v>
      </c>
      <c r="U5445" s="463">
        <v>0.54545454545454541</v>
      </c>
      <c r="V5445" s="463">
        <v>0</v>
      </c>
      <c r="W5445" s="464">
        <v>6.5000000000000002E-2</v>
      </c>
      <c r="X5445" s="21">
        <v>39</v>
      </c>
      <c r="Y5445" s="465" t="s">
        <v>33</v>
      </c>
      <c r="Z5445" s="341" t="s">
        <v>5838</v>
      </c>
      <c r="AA5445" s="37"/>
      <c r="AB5445" s="37"/>
      <c r="AC5445" s="37"/>
      <c r="AD5445" s="25"/>
      <c r="AE5445" s="26"/>
      <c r="AF5445" s="27"/>
      <c r="AG5445" s="11"/>
      <c r="AH5445" s="11"/>
      <c r="AI5445" s="11"/>
      <c r="AJ5445" s="11"/>
      <c r="AK5445" s="11"/>
      <c r="AL5445" s="11"/>
      <c r="AM5445" s="11"/>
      <c r="AN5445" s="11"/>
      <c r="AO5445" s="11"/>
    </row>
    <row r="5446" spans="1:41" s="162" customFormat="1" ht="16.5" customHeight="1">
      <c r="A5446" s="89" t="s">
        <v>7885</v>
      </c>
      <c r="B5446" s="89"/>
      <c r="C5446" s="368"/>
      <c r="D5446" s="89"/>
      <c r="E5446" s="341" t="s">
        <v>3139</v>
      </c>
      <c r="F5446" s="341" t="s">
        <v>3144</v>
      </c>
      <c r="G5446" s="341" t="s">
        <v>3145</v>
      </c>
      <c r="H5446" s="341">
        <v>2014</v>
      </c>
      <c r="I5446" s="341">
        <v>1</v>
      </c>
      <c r="J5446" s="341">
        <v>0</v>
      </c>
      <c r="K5446" s="341">
        <v>0</v>
      </c>
      <c r="L5446" s="106" t="s">
        <v>2950</v>
      </c>
      <c r="M5446" s="106"/>
      <c r="N5446" s="106" t="s">
        <v>2938</v>
      </c>
      <c r="O5446" s="462">
        <v>50</v>
      </c>
      <c r="P5446" s="462">
        <v>0</v>
      </c>
      <c r="Q5446" s="462">
        <v>0</v>
      </c>
      <c r="R5446" s="107" t="s">
        <v>33</v>
      </c>
      <c r="S5446" s="463">
        <v>60</v>
      </c>
      <c r="T5446" s="463">
        <v>110</v>
      </c>
      <c r="U5446" s="463">
        <v>0.54545454545454541</v>
      </c>
      <c r="V5446" s="463">
        <v>0</v>
      </c>
      <c r="W5446" s="464">
        <v>7.0000000000000007E-2</v>
      </c>
      <c r="X5446" s="21">
        <v>3.5000000000000004</v>
      </c>
      <c r="Y5446" s="465" t="s">
        <v>33</v>
      </c>
      <c r="Z5446" s="341" t="s">
        <v>5838</v>
      </c>
      <c r="AA5446" s="37"/>
      <c r="AB5446" s="37"/>
      <c r="AC5446" s="37"/>
      <c r="AD5446" s="25"/>
      <c r="AE5446" s="26"/>
      <c r="AF5446" s="27"/>
      <c r="AG5446" s="11"/>
      <c r="AH5446" s="11"/>
      <c r="AI5446" s="11"/>
      <c r="AJ5446" s="11"/>
      <c r="AK5446" s="11"/>
      <c r="AL5446" s="11"/>
      <c r="AM5446" s="11"/>
      <c r="AN5446" s="11"/>
      <c r="AO5446" s="11"/>
    </row>
    <row r="5447" spans="1:41" s="162" customFormat="1" ht="16.5" customHeight="1">
      <c r="A5447" s="89" t="s">
        <v>7885</v>
      </c>
      <c r="B5447" s="89"/>
      <c r="C5447" s="368"/>
      <c r="D5447" s="89"/>
      <c r="E5447" s="341" t="s">
        <v>7924</v>
      </c>
      <c r="F5447" s="341" t="s">
        <v>7925</v>
      </c>
      <c r="G5447" s="341" t="s">
        <v>7926</v>
      </c>
      <c r="H5447" s="341">
        <v>2022</v>
      </c>
      <c r="I5447" s="341">
        <v>1</v>
      </c>
      <c r="J5447" s="341">
        <v>0</v>
      </c>
      <c r="K5447" s="341">
        <v>0</v>
      </c>
      <c r="L5447" s="106" t="s">
        <v>2957</v>
      </c>
      <c r="M5447" s="106"/>
      <c r="N5447" s="106" t="s">
        <v>2938</v>
      </c>
      <c r="O5447" s="462">
        <v>50</v>
      </c>
      <c r="P5447" s="462">
        <v>0</v>
      </c>
      <c r="Q5447" s="462">
        <v>0</v>
      </c>
      <c r="R5447" s="107" t="s">
        <v>33</v>
      </c>
      <c r="S5447" s="463">
        <v>60</v>
      </c>
      <c r="T5447" s="463">
        <v>110</v>
      </c>
      <c r="U5447" s="463">
        <v>0.54545454545454541</v>
      </c>
      <c r="V5447" s="463">
        <v>0</v>
      </c>
      <c r="W5447" s="464">
        <v>7.0000000000000007E-2</v>
      </c>
      <c r="X5447" s="21">
        <v>3.5000000000000004</v>
      </c>
      <c r="Y5447" s="465" t="s">
        <v>33</v>
      </c>
      <c r="Z5447" s="341" t="s">
        <v>5838</v>
      </c>
      <c r="AA5447" s="37"/>
      <c r="AB5447" s="37"/>
      <c r="AC5447" s="37"/>
      <c r="AD5447" s="25"/>
      <c r="AE5447" s="26"/>
      <c r="AF5447" s="27"/>
      <c r="AG5447" s="11"/>
      <c r="AH5447" s="11"/>
      <c r="AI5447" s="11"/>
      <c r="AJ5447" s="11"/>
      <c r="AK5447" s="11"/>
      <c r="AL5447" s="11"/>
      <c r="AM5447" s="11"/>
      <c r="AN5447" s="11"/>
      <c r="AO5447" s="11"/>
    </row>
    <row r="5448" spans="1:41" s="162" customFormat="1" ht="16.5" customHeight="1">
      <c r="A5448" s="89" t="s">
        <v>7885</v>
      </c>
      <c r="B5448" s="89"/>
      <c r="C5448" s="368"/>
      <c r="D5448" s="89"/>
      <c r="E5448" s="341" t="s">
        <v>7896</v>
      </c>
      <c r="F5448" s="341" t="s">
        <v>7897</v>
      </c>
      <c r="G5448" s="341" t="s">
        <v>7931</v>
      </c>
      <c r="H5448" s="341">
        <v>2022</v>
      </c>
      <c r="I5448" s="341">
        <v>3</v>
      </c>
      <c r="J5448" s="341">
        <v>0</v>
      </c>
      <c r="K5448" s="341">
        <v>0</v>
      </c>
      <c r="L5448" s="106" t="s">
        <v>2945</v>
      </c>
      <c r="M5448" s="106"/>
      <c r="N5448" s="106" t="s">
        <v>2938</v>
      </c>
      <c r="O5448" s="462">
        <v>50</v>
      </c>
      <c r="P5448" s="462">
        <v>0</v>
      </c>
      <c r="Q5448" s="462">
        <v>0</v>
      </c>
      <c r="R5448" s="107" t="s">
        <v>33</v>
      </c>
      <c r="S5448" s="463">
        <v>60</v>
      </c>
      <c r="T5448" s="463">
        <v>110</v>
      </c>
      <c r="U5448" s="463">
        <v>0.54545454545454541</v>
      </c>
      <c r="V5448" s="463">
        <v>0</v>
      </c>
      <c r="W5448" s="464">
        <v>0.08</v>
      </c>
      <c r="X5448" s="21">
        <v>12</v>
      </c>
      <c r="Y5448" s="465" t="s">
        <v>33</v>
      </c>
      <c r="Z5448" s="341" t="s">
        <v>5838</v>
      </c>
      <c r="AA5448" s="37"/>
      <c r="AB5448" s="37"/>
      <c r="AC5448" s="37"/>
      <c r="AD5448" s="25"/>
      <c r="AE5448" s="26"/>
      <c r="AF5448" s="27"/>
      <c r="AG5448" s="28"/>
      <c r="AH5448" s="28"/>
      <c r="AI5448" s="28"/>
      <c r="AJ5448" s="28"/>
      <c r="AK5448" s="28"/>
      <c r="AL5448" s="28"/>
      <c r="AM5448" s="28"/>
      <c r="AN5448" s="28"/>
      <c r="AO5448" s="28"/>
    </row>
    <row r="5449" spans="1:41" s="162" customFormat="1" ht="16.5" customHeight="1">
      <c r="A5449" s="89" t="s">
        <v>7885</v>
      </c>
      <c r="B5449" s="89"/>
      <c r="C5449" s="368"/>
      <c r="D5449" s="89"/>
      <c r="E5449" s="341" t="s">
        <v>7932</v>
      </c>
      <c r="F5449" s="341" t="s">
        <v>7897</v>
      </c>
      <c r="G5449" s="341" t="s">
        <v>7931</v>
      </c>
      <c r="H5449" s="341">
        <v>2022</v>
      </c>
      <c r="I5449" s="341">
        <v>12</v>
      </c>
      <c r="J5449" s="341">
        <v>0</v>
      </c>
      <c r="K5449" s="341">
        <v>0</v>
      </c>
      <c r="L5449" s="106" t="s">
        <v>2945</v>
      </c>
      <c r="M5449" s="106"/>
      <c r="N5449" s="106" t="s">
        <v>2938</v>
      </c>
      <c r="O5449" s="462">
        <v>50</v>
      </c>
      <c r="P5449" s="462">
        <v>0</v>
      </c>
      <c r="Q5449" s="462">
        <v>0</v>
      </c>
      <c r="R5449" s="107" t="s">
        <v>33</v>
      </c>
      <c r="S5449" s="463">
        <v>60</v>
      </c>
      <c r="T5449" s="463">
        <v>110</v>
      </c>
      <c r="U5449" s="463">
        <v>0.54545454545454541</v>
      </c>
      <c r="V5449" s="463">
        <v>0</v>
      </c>
      <c r="W5449" s="464">
        <v>0.08</v>
      </c>
      <c r="X5449" s="21">
        <v>48</v>
      </c>
      <c r="Y5449" s="465" t="s">
        <v>33</v>
      </c>
      <c r="Z5449" s="341" t="s">
        <v>5838</v>
      </c>
      <c r="AA5449" s="37"/>
      <c r="AB5449" s="37"/>
      <c r="AC5449" s="37"/>
      <c r="AD5449" s="25"/>
      <c r="AE5449" s="26"/>
      <c r="AF5449" s="27"/>
      <c r="AG5449" s="28"/>
      <c r="AH5449" s="28"/>
      <c r="AI5449" s="28"/>
      <c r="AJ5449" s="28"/>
      <c r="AK5449" s="28"/>
      <c r="AL5449" s="28"/>
      <c r="AM5449" s="28"/>
      <c r="AN5449" s="28"/>
      <c r="AO5449" s="28"/>
    </row>
    <row r="5450" spans="1:41" s="162" customFormat="1" ht="16.5" customHeight="1">
      <c r="A5450" s="89" t="s">
        <v>7885</v>
      </c>
      <c r="B5450" s="89"/>
      <c r="C5450" s="368"/>
      <c r="D5450" s="89"/>
      <c r="E5450" s="341" t="s">
        <v>3139</v>
      </c>
      <c r="F5450" s="341" t="s">
        <v>3140</v>
      </c>
      <c r="G5450" s="341" t="s">
        <v>3141</v>
      </c>
      <c r="H5450" s="341">
        <v>2014</v>
      </c>
      <c r="I5450" s="341">
        <v>1</v>
      </c>
      <c r="J5450" s="341">
        <v>0</v>
      </c>
      <c r="K5450" s="341">
        <v>0</v>
      </c>
      <c r="L5450" s="106" t="s">
        <v>2950</v>
      </c>
      <c r="M5450" s="106"/>
      <c r="N5450" s="106" t="s">
        <v>2938</v>
      </c>
      <c r="O5450" s="462">
        <v>20</v>
      </c>
      <c r="P5450" s="462">
        <v>0</v>
      </c>
      <c r="Q5450" s="462">
        <v>0</v>
      </c>
      <c r="R5450" s="107" t="s">
        <v>33</v>
      </c>
      <c r="S5450" s="463">
        <v>60</v>
      </c>
      <c r="T5450" s="463">
        <v>110</v>
      </c>
      <c r="U5450" s="463">
        <v>0.54545454545454541</v>
      </c>
      <c r="V5450" s="463">
        <v>0</v>
      </c>
      <c r="W5450" s="464">
        <v>0.25</v>
      </c>
      <c r="X5450" s="21">
        <v>5</v>
      </c>
      <c r="Y5450" s="465" t="s">
        <v>33</v>
      </c>
      <c r="Z5450" s="341" t="s">
        <v>5838</v>
      </c>
      <c r="AA5450" s="37"/>
      <c r="AB5450" s="37"/>
      <c r="AC5450" s="37"/>
      <c r="AD5450" s="25"/>
      <c r="AE5450" s="26"/>
      <c r="AF5450" s="27"/>
      <c r="AG5450" s="28"/>
      <c r="AH5450" s="28"/>
      <c r="AI5450" s="28"/>
      <c r="AJ5450" s="28"/>
      <c r="AK5450" s="28"/>
      <c r="AL5450" s="28"/>
      <c r="AM5450" s="28"/>
      <c r="AN5450" s="28"/>
      <c r="AO5450" s="28"/>
    </row>
    <row r="5451" spans="1:41" s="162" customFormat="1" ht="16.5" customHeight="1">
      <c r="A5451" s="89" t="s">
        <v>7885</v>
      </c>
      <c r="B5451" s="89"/>
      <c r="C5451" s="368"/>
      <c r="D5451" s="89"/>
      <c r="E5451" s="341" t="s">
        <v>3014</v>
      </c>
      <c r="F5451" s="341" t="s">
        <v>3142</v>
      </c>
      <c r="G5451" s="341" t="s">
        <v>3143</v>
      </c>
      <c r="H5451" s="341">
        <v>2014</v>
      </c>
      <c r="I5451" s="341">
        <v>6</v>
      </c>
      <c r="J5451" s="341">
        <v>0</v>
      </c>
      <c r="K5451" s="341">
        <v>0</v>
      </c>
      <c r="L5451" s="106" t="s">
        <v>3138</v>
      </c>
      <c r="M5451" s="106"/>
      <c r="N5451" s="106" t="s">
        <v>2938</v>
      </c>
      <c r="O5451" s="462">
        <v>50</v>
      </c>
      <c r="P5451" s="462">
        <v>0</v>
      </c>
      <c r="Q5451" s="462">
        <v>0</v>
      </c>
      <c r="R5451" s="107" t="s">
        <v>33</v>
      </c>
      <c r="S5451" s="463">
        <v>60</v>
      </c>
      <c r="T5451" s="463">
        <v>110</v>
      </c>
      <c r="U5451" s="463">
        <v>0.54545454545454541</v>
      </c>
      <c r="V5451" s="463">
        <v>0</v>
      </c>
      <c r="W5451" s="464">
        <v>0.1</v>
      </c>
      <c r="X5451" s="21">
        <v>30</v>
      </c>
      <c r="Y5451" s="465" t="s">
        <v>33</v>
      </c>
      <c r="Z5451" s="341" t="s">
        <v>5838</v>
      </c>
      <c r="AA5451" s="37"/>
      <c r="AB5451" s="37"/>
      <c r="AC5451" s="37"/>
      <c r="AD5451" s="25"/>
      <c r="AE5451" s="26"/>
      <c r="AF5451" s="27"/>
      <c r="AG5451" s="28"/>
      <c r="AH5451" s="28"/>
      <c r="AI5451" s="28"/>
      <c r="AJ5451" s="28"/>
      <c r="AK5451" s="28"/>
      <c r="AL5451" s="28"/>
      <c r="AM5451" s="28"/>
      <c r="AN5451" s="28"/>
      <c r="AO5451" s="28"/>
    </row>
    <row r="5452" spans="1:41" s="162" customFormat="1" ht="16.5" customHeight="1">
      <c r="A5452" s="89" t="s">
        <v>7885</v>
      </c>
      <c r="B5452" s="89"/>
      <c r="C5452" s="368"/>
      <c r="D5452" s="89"/>
      <c r="E5452" s="341" t="s">
        <v>3130</v>
      </c>
      <c r="F5452" s="341" t="s">
        <v>152</v>
      </c>
      <c r="G5452" s="341" t="s">
        <v>101</v>
      </c>
      <c r="H5452" s="341">
        <v>2013</v>
      </c>
      <c r="I5452" s="341">
        <v>32</v>
      </c>
      <c r="J5452" s="341">
        <v>0</v>
      </c>
      <c r="K5452" s="341">
        <v>0</v>
      </c>
      <c r="L5452" s="106" t="s">
        <v>2945</v>
      </c>
      <c r="M5452" s="106"/>
      <c r="N5452" s="106" t="s">
        <v>2938</v>
      </c>
      <c r="O5452" s="462">
        <v>240</v>
      </c>
      <c r="P5452" s="462">
        <v>0</v>
      </c>
      <c r="Q5452" s="462">
        <v>0</v>
      </c>
      <c r="R5452" s="107" t="s">
        <v>33</v>
      </c>
      <c r="S5452" s="463">
        <v>60</v>
      </c>
      <c r="T5452" s="463">
        <v>110</v>
      </c>
      <c r="U5452" s="463">
        <v>0.54545454545454541</v>
      </c>
      <c r="V5452" s="463">
        <v>0</v>
      </c>
      <c r="W5452" s="464">
        <v>2.5000000000000001E-2</v>
      </c>
      <c r="X5452" s="21">
        <v>192</v>
      </c>
      <c r="Y5452" s="465" t="s">
        <v>33</v>
      </c>
      <c r="Z5452" s="341" t="s">
        <v>5838</v>
      </c>
      <c r="AA5452" s="37"/>
      <c r="AB5452" s="37"/>
      <c r="AC5452" s="37"/>
      <c r="AD5452" s="25"/>
      <c r="AE5452" s="26"/>
      <c r="AF5452" s="27"/>
      <c r="AG5452" s="28"/>
      <c r="AH5452" s="28"/>
      <c r="AI5452" s="28"/>
      <c r="AJ5452" s="28"/>
      <c r="AK5452" s="28"/>
      <c r="AL5452" s="28"/>
      <c r="AM5452" s="28"/>
      <c r="AN5452" s="28"/>
      <c r="AO5452" s="28"/>
    </row>
    <row r="5453" spans="1:41" s="162" customFormat="1" ht="16.5" customHeight="1">
      <c r="A5453" s="89" t="s">
        <v>7885</v>
      </c>
      <c r="B5453" s="89"/>
      <c r="C5453" s="368"/>
      <c r="D5453" s="89"/>
      <c r="E5453" s="341" t="s">
        <v>35</v>
      </c>
      <c r="F5453" s="341" t="s">
        <v>445</v>
      </c>
      <c r="G5453" s="341" t="s">
        <v>1134</v>
      </c>
      <c r="H5453" s="341">
        <v>2022</v>
      </c>
      <c r="I5453" s="341">
        <v>20</v>
      </c>
      <c r="J5453" s="341">
        <v>0</v>
      </c>
      <c r="K5453" s="341">
        <v>0</v>
      </c>
      <c r="L5453" s="106" t="s">
        <v>2588</v>
      </c>
      <c r="M5453" s="106"/>
      <c r="N5453" s="106" t="s">
        <v>2938</v>
      </c>
      <c r="O5453" s="462">
        <v>50</v>
      </c>
      <c r="P5453" s="462">
        <v>0</v>
      </c>
      <c r="Q5453" s="462">
        <v>0</v>
      </c>
      <c r="R5453" s="107" t="s">
        <v>33</v>
      </c>
      <c r="S5453" s="463">
        <v>60</v>
      </c>
      <c r="T5453" s="463">
        <v>110</v>
      </c>
      <c r="U5453" s="463">
        <v>0.54545454545454541</v>
      </c>
      <c r="V5453" s="463">
        <v>0</v>
      </c>
      <c r="W5453" s="464">
        <v>0.12</v>
      </c>
      <c r="X5453" s="21">
        <v>120</v>
      </c>
      <c r="Y5453" s="465" t="s">
        <v>33</v>
      </c>
      <c r="Z5453" s="341" t="s">
        <v>5838</v>
      </c>
      <c r="AA5453" s="37"/>
      <c r="AB5453" s="37"/>
      <c r="AC5453" s="37"/>
      <c r="AD5453" s="25"/>
      <c r="AE5453" s="26"/>
      <c r="AF5453" s="27"/>
      <c r="AG5453" s="28"/>
      <c r="AH5453" s="28"/>
      <c r="AI5453" s="28"/>
      <c r="AJ5453" s="28"/>
      <c r="AK5453" s="28"/>
      <c r="AL5453" s="28"/>
      <c r="AM5453" s="28"/>
      <c r="AN5453" s="28"/>
      <c r="AO5453" s="28"/>
    </row>
    <row r="5454" spans="1:41" s="162" customFormat="1" ht="16.5" customHeight="1">
      <c r="A5454" s="89" t="s">
        <v>7885</v>
      </c>
      <c r="B5454" s="89"/>
      <c r="C5454" s="368"/>
      <c r="D5454" s="89"/>
      <c r="E5454" s="341" t="s">
        <v>90</v>
      </c>
      <c r="F5454" s="341" t="s">
        <v>125</v>
      </c>
      <c r="G5454" s="341" t="s">
        <v>7950</v>
      </c>
      <c r="H5454" s="341" t="s">
        <v>7946</v>
      </c>
      <c r="I5454" s="341">
        <v>3</v>
      </c>
      <c r="J5454" s="341">
        <v>0</v>
      </c>
      <c r="K5454" s="341">
        <v>0</v>
      </c>
      <c r="L5454" s="106" t="s">
        <v>2937</v>
      </c>
      <c r="M5454" s="106"/>
      <c r="N5454" s="106" t="s">
        <v>2938</v>
      </c>
      <c r="O5454" s="462">
        <v>50</v>
      </c>
      <c r="P5454" s="462">
        <v>0</v>
      </c>
      <c r="Q5454" s="462">
        <v>0</v>
      </c>
      <c r="R5454" s="107" t="s">
        <v>33</v>
      </c>
      <c r="S5454" s="463">
        <v>60</v>
      </c>
      <c r="T5454" s="463">
        <v>110</v>
      </c>
      <c r="U5454" s="463">
        <v>0.54545454545454541</v>
      </c>
      <c r="V5454" s="463">
        <v>0</v>
      </c>
      <c r="W5454" s="464">
        <v>0.12</v>
      </c>
      <c r="X5454" s="21">
        <v>18</v>
      </c>
      <c r="Y5454" s="465" t="s">
        <v>33</v>
      </c>
      <c r="Z5454" s="341" t="s">
        <v>5838</v>
      </c>
      <c r="AA5454" s="37"/>
      <c r="AB5454" s="37"/>
      <c r="AC5454" s="37"/>
      <c r="AD5454" s="25"/>
      <c r="AE5454" s="26"/>
      <c r="AF5454" s="27"/>
      <c r="AG5454" s="28"/>
      <c r="AH5454" s="28"/>
      <c r="AI5454" s="28"/>
      <c r="AJ5454" s="28"/>
      <c r="AK5454" s="28"/>
      <c r="AL5454" s="28"/>
      <c r="AM5454" s="28"/>
      <c r="AN5454" s="28"/>
      <c r="AO5454" s="28"/>
    </row>
    <row r="5455" spans="1:41" s="162" customFormat="1" ht="16.5" customHeight="1">
      <c r="A5455" s="89" t="s">
        <v>7885</v>
      </c>
      <c r="B5455" s="89"/>
      <c r="C5455" s="368"/>
      <c r="D5455" s="89"/>
      <c r="E5455" s="341" t="s">
        <v>1732</v>
      </c>
      <c r="F5455" s="341" t="s">
        <v>7951</v>
      </c>
      <c r="G5455" s="341" t="s">
        <v>7952</v>
      </c>
      <c r="H5455" s="341" t="s">
        <v>7946</v>
      </c>
      <c r="I5455" s="341">
        <v>3</v>
      </c>
      <c r="J5455" s="341">
        <v>0</v>
      </c>
      <c r="K5455" s="341">
        <v>0</v>
      </c>
      <c r="L5455" s="106" t="s">
        <v>2937</v>
      </c>
      <c r="M5455" s="106"/>
      <c r="N5455" s="106" t="s">
        <v>2938</v>
      </c>
      <c r="O5455" s="462">
        <v>50</v>
      </c>
      <c r="P5455" s="462">
        <v>0</v>
      </c>
      <c r="Q5455" s="462">
        <v>0</v>
      </c>
      <c r="R5455" s="107" t="s">
        <v>33</v>
      </c>
      <c r="S5455" s="463">
        <v>60</v>
      </c>
      <c r="T5455" s="463">
        <v>110</v>
      </c>
      <c r="U5455" s="463">
        <v>0.54545454545454541</v>
      </c>
      <c r="V5455" s="463">
        <v>0</v>
      </c>
      <c r="W5455" s="464">
        <v>0.12</v>
      </c>
      <c r="X5455" s="21">
        <v>18</v>
      </c>
      <c r="Y5455" s="465" t="s">
        <v>33</v>
      </c>
      <c r="Z5455" s="341" t="s">
        <v>5838</v>
      </c>
      <c r="AA5455" s="37"/>
      <c r="AB5455" s="37"/>
      <c r="AC5455" s="37"/>
      <c r="AD5455" s="25"/>
      <c r="AE5455" s="26"/>
      <c r="AF5455" s="27"/>
      <c r="AG5455" s="28"/>
      <c r="AH5455" s="28"/>
      <c r="AI5455" s="28"/>
      <c r="AJ5455" s="28"/>
      <c r="AK5455" s="28"/>
      <c r="AL5455" s="28"/>
      <c r="AM5455" s="28"/>
      <c r="AN5455" s="28"/>
      <c r="AO5455" s="28"/>
    </row>
    <row r="5456" spans="1:41" s="162" customFormat="1" ht="16.5" customHeight="1">
      <c r="A5456" s="89" t="s">
        <v>7885</v>
      </c>
      <c r="B5456" s="89"/>
      <c r="C5456" s="368"/>
      <c r="D5456" s="89"/>
      <c r="E5456" s="341" t="s">
        <v>2749</v>
      </c>
      <c r="F5456" s="341" t="s">
        <v>7953</v>
      </c>
      <c r="G5456" s="341" t="s">
        <v>7954</v>
      </c>
      <c r="H5456" s="341" t="s">
        <v>7946</v>
      </c>
      <c r="I5456" s="341">
        <v>2</v>
      </c>
      <c r="J5456" s="341">
        <v>0</v>
      </c>
      <c r="K5456" s="341">
        <v>0</v>
      </c>
      <c r="L5456" s="106" t="s">
        <v>2950</v>
      </c>
      <c r="M5456" s="106"/>
      <c r="N5456" s="106" t="s">
        <v>2938</v>
      </c>
      <c r="O5456" s="462">
        <v>50</v>
      </c>
      <c r="P5456" s="462">
        <v>0</v>
      </c>
      <c r="Q5456" s="462">
        <v>0</v>
      </c>
      <c r="R5456" s="107" t="s">
        <v>33</v>
      </c>
      <c r="S5456" s="463">
        <v>60</v>
      </c>
      <c r="T5456" s="463">
        <v>110</v>
      </c>
      <c r="U5456" s="463">
        <v>0.54545454545454541</v>
      </c>
      <c r="V5456" s="463">
        <v>0</v>
      </c>
      <c r="W5456" s="464">
        <v>0.12</v>
      </c>
      <c r="X5456" s="21">
        <v>12</v>
      </c>
      <c r="Y5456" s="465" t="s">
        <v>33</v>
      </c>
      <c r="Z5456" s="341" t="s">
        <v>5838</v>
      </c>
      <c r="AA5456" s="37"/>
      <c r="AB5456" s="37"/>
      <c r="AC5456" s="37"/>
      <c r="AD5456" s="25"/>
      <c r="AE5456" s="26"/>
      <c r="AF5456" s="27"/>
      <c r="AG5456" s="28"/>
      <c r="AH5456" s="28"/>
      <c r="AI5456" s="28"/>
      <c r="AJ5456" s="28"/>
      <c r="AK5456" s="28"/>
      <c r="AL5456" s="28"/>
      <c r="AM5456" s="28"/>
      <c r="AN5456" s="28"/>
      <c r="AO5456" s="28"/>
    </row>
    <row r="5457" spans="1:41" s="162" customFormat="1" ht="16.5" customHeight="1">
      <c r="A5457" s="89" t="s">
        <v>7885</v>
      </c>
      <c r="B5457" s="89"/>
      <c r="C5457" s="368"/>
      <c r="D5457" s="89"/>
      <c r="E5457" s="341" t="s">
        <v>35</v>
      </c>
      <c r="F5457" s="341" t="s">
        <v>125</v>
      </c>
      <c r="G5457" s="341" t="s">
        <v>7964</v>
      </c>
      <c r="H5457" s="341">
        <v>2024</v>
      </c>
      <c r="I5457" s="341">
        <v>16</v>
      </c>
      <c r="J5457" s="341">
        <v>0</v>
      </c>
      <c r="K5457" s="341">
        <v>0</v>
      </c>
      <c r="L5457" s="106" t="s">
        <v>2982</v>
      </c>
      <c r="M5457" s="106"/>
      <c r="N5457" s="106" t="s">
        <v>2938</v>
      </c>
      <c r="O5457" s="462">
        <v>50</v>
      </c>
      <c r="P5457" s="462">
        <v>0</v>
      </c>
      <c r="Q5457" s="462">
        <v>0</v>
      </c>
      <c r="R5457" s="107" t="s">
        <v>33</v>
      </c>
      <c r="S5457" s="463">
        <v>60</v>
      </c>
      <c r="T5457" s="463">
        <v>110</v>
      </c>
      <c r="U5457" s="463">
        <v>0.54545454545454541</v>
      </c>
      <c r="V5457" s="463">
        <v>0</v>
      </c>
      <c r="W5457" s="464">
        <v>0.12</v>
      </c>
      <c r="X5457" s="21">
        <v>96</v>
      </c>
      <c r="Y5457" s="465" t="s">
        <v>33</v>
      </c>
      <c r="Z5457" s="341" t="s">
        <v>5838</v>
      </c>
      <c r="AA5457" s="37"/>
      <c r="AB5457" s="37"/>
      <c r="AC5457" s="37"/>
      <c r="AD5457" s="25"/>
      <c r="AE5457" s="26"/>
      <c r="AF5457" s="27"/>
      <c r="AG5457" s="28"/>
      <c r="AH5457" s="28"/>
      <c r="AI5457" s="28"/>
      <c r="AJ5457" s="28"/>
      <c r="AK5457" s="28"/>
      <c r="AL5457" s="28"/>
      <c r="AM5457" s="28"/>
      <c r="AN5457" s="28"/>
      <c r="AO5457" s="28"/>
    </row>
    <row r="5458" spans="1:41" s="162" customFormat="1" ht="16.5" customHeight="1">
      <c r="A5458" s="89" t="s">
        <v>7885</v>
      </c>
      <c r="B5458" s="89"/>
      <c r="C5458" s="368"/>
      <c r="D5458" s="89"/>
      <c r="E5458" s="341" t="s">
        <v>1750</v>
      </c>
      <c r="F5458" s="341" t="s">
        <v>2783</v>
      </c>
      <c r="G5458" s="341" t="s">
        <v>3133</v>
      </c>
      <c r="H5458" s="341">
        <v>2014</v>
      </c>
      <c r="I5458" s="341">
        <v>1</v>
      </c>
      <c r="J5458" s="341">
        <v>0</v>
      </c>
      <c r="K5458" s="341">
        <v>0</v>
      </c>
      <c r="L5458" s="106" t="s">
        <v>2588</v>
      </c>
      <c r="M5458" s="106"/>
      <c r="N5458" s="106" t="s">
        <v>2938</v>
      </c>
      <c r="O5458" s="462">
        <v>100</v>
      </c>
      <c r="P5458" s="462">
        <v>0</v>
      </c>
      <c r="Q5458" s="462">
        <v>0</v>
      </c>
      <c r="R5458" s="107" t="s">
        <v>33</v>
      </c>
      <c r="S5458" s="463">
        <v>60</v>
      </c>
      <c r="T5458" s="463">
        <v>110</v>
      </c>
      <c r="U5458" s="463">
        <v>0.54545454545454541</v>
      </c>
      <c r="V5458" s="463">
        <v>0</v>
      </c>
      <c r="W5458" s="464">
        <v>6.5000000000000002E-2</v>
      </c>
      <c r="X5458" s="21">
        <v>6.5</v>
      </c>
      <c r="Y5458" s="465" t="s">
        <v>33</v>
      </c>
      <c r="Z5458" s="341" t="s">
        <v>5838</v>
      </c>
      <c r="AA5458" s="37"/>
      <c r="AB5458" s="37"/>
      <c r="AC5458" s="37"/>
      <c r="AD5458" s="25"/>
      <c r="AE5458" s="26"/>
      <c r="AF5458" s="27"/>
      <c r="AG5458" s="28"/>
      <c r="AH5458" s="28"/>
      <c r="AI5458" s="28"/>
      <c r="AJ5458" s="28"/>
      <c r="AK5458" s="28"/>
      <c r="AL5458" s="28"/>
      <c r="AM5458" s="28"/>
      <c r="AN5458" s="28"/>
      <c r="AO5458" s="28"/>
    </row>
    <row r="5459" spans="1:41" s="162" customFormat="1" ht="16.5" customHeight="1">
      <c r="A5459" s="89" t="s">
        <v>7885</v>
      </c>
      <c r="B5459" s="89"/>
      <c r="C5459" s="368"/>
      <c r="D5459" s="89"/>
      <c r="E5459" s="341" t="s">
        <v>90</v>
      </c>
      <c r="F5459" s="341" t="s">
        <v>152</v>
      </c>
      <c r="G5459" s="341" t="s">
        <v>2418</v>
      </c>
      <c r="H5459" s="341">
        <v>2014</v>
      </c>
      <c r="I5459" s="341">
        <v>2</v>
      </c>
      <c r="J5459" s="341">
        <v>0</v>
      </c>
      <c r="K5459" s="341">
        <v>0</v>
      </c>
      <c r="L5459" s="106" t="s">
        <v>2948</v>
      </c>
      <c r="M5459" s="106"/>
      <c r="N5459" s="106" t="s">
        <v>2938</v>
      </c>
      <c r="O5459" s="462">
        <v>100</v>
      </c>
      <c r="P5459" s="462">
        <v>0</v>
      </c>
      <c r="Q5459" s="462">
        <v>0</v>
      </c>
      <c r="R5459" s="107" t="s">
        <v>33</v>
      </c>
      <c r="S5459" s="463">
        <v>60</v>
      </c>
      <c r="T5459" s="463">
        <v>110</v>
      </c>
      <c r="U5459" s="463">
        <v>0.54545454545454541</v>
      </c>
      <c r="V5459" s="463">
        <v>0</v>
      </c>
      <c r="W5459" s="464">
        <v>6.5000000000000002E-2</v>
      </c>
      <c r="X5459" s="21">
        <v>13</v>
      </c>
      <c r="Y5459" s="465" t="s">
        <v>33</v>
      </c>
      <c r="Z5459" s="341" t="s">
        <v>5838</v>
      </c>
      <c r="AA5459" s="37"/>
      <c r="AB5459" s="37"/>
      <c r="AC5459" s="37"/>
      <c r="AD5459" s="25"/>
      <c r="AE5459" s="26"/>
      <c r="AF5459" s="27"/>
      <c r="AG5459" s="28"/>
      <c r="AH5459" s="28"/>
      <c r="AI5459" s="28"/>
      <c r="AJ5459" s="28"/>
      <c r="AK5459" s="28"/>
      <c r="AL5459" s="28"/>
      <c r="AM5459" s="28"/>
      <c r="AN5459" s="28"/>
      <c r="AO5459" s="28"/>
    </row>
    <row r="5460" spans="1:41" s="162" customFormat="1" ht="16.5" customHeight="1">
      <c r="A5460" s="89" t="s">
        <v>7885</v>
      </c>
      <c r="B5460" s="89"/>
      <c r="C5460" s="368"/>
      <c r="D5460" s="89"/>
      <c r="E5460" s="341" t="s">
        <v>3134</v>
      </c>
      <c r="F5460" s="341" t="s">
        <v>3135</v>
      </c>
      <c r="G5460" s="341" t="s">
        <v>3136</v>
      </c>
      <c r="H5460" s="341">
        <v>2014</v>
      </c>
      <c r="I5460" s="341">
        <v>6</v>
      </c>
      <c r="J5460" s="341">
        <v>0</v>
      </c>
      <c r="K5460" s="341">
        <v>0</v>
      </c>
      <c r="L5460" s="106" t="s">
        <v>2982</v>
      </c>
      <c r="M5460" s="106"/>
      <c r="N5460" s="106" t="s">
        <v>2938</v>
      </c>
      <c r="O5460" s="462">
        <v>100</v>
      </c>
      <c r="P5460" s="462">
        <v>0</v>
      </c>
      <c r="Q5460" s="462">
        <v>0</v>
      </c>
      <c r="R5460" s="107" t="s">
        <v>33</v>
      </c>
      <c r="S5460" s="463">
        <v>60</v>
      </c>
      <c r="T5460" s="463">
        <v>110</v>
      </c>
      <c r="U5460" s="463">
        <v>0.54545454545454541</v>
      </c>
      <c r="V5460" s="463">
        <v>0</v>
      </c>
      <c r="W5460" s="464">
        <v>6.5000000000000002E-2</v>
      </c>
      <c r="X5460" s="21">
        <v>39</v>
      </c>
      <c r="Y5460" s="465" t="s">
        <v>33</v>
      </c>
      <c r="Z5460" s="341" t="s">
        <v>5838</v>
      </c>
      <c r="AA5460" s="37"/>
      <c r="AB5460" s="37"/>
      <c r="AC5460" s="37"/>
      <c r="AD5460" s="25"/>
      <c r="AE5460" s="26"/>
      <c r="AF5460" s="27"/>
      <c r="AG5460" s="28"/>
      <c r="AH5460" s="28"/>
      <c r="AI5460" s="28"/>
      <c r="AJ5460" s="28"/>
      <c r="AK5460" s="28"/>
      <c r="AL5460" s="28"/>
      <c r="AM5460" s="28"/>
      <c r="AN5460" s="28"/>
      <c r="AO5460" s="28"/>
    </row>
    <row r="5461" spans="1:41" s="162" customFormat="1" ht="16.5" customHeight="1">
      <c r="A5461" s="89" t="s">
        <v>7885</v>
      </c>
      <c r="B5461" s="89"/>
      <c r="C5461" s="368"/>
      <c r="D5461" s="89"/>
      <c r="E5461" s="341" t="s">
        <v>3137</v>
      </c>
      <c r="F5461" s="341" t="s">
        <v>258</v>
      </c>
      <c r="G5461" s="341" t="s">
        <v>293</v>
      </c>
      <c r="H5461" s="341">
        <v>2014</v>
      </c>
      <c r="I5461" s="341">
        <v>2</v>
      </c>
      <c r="J5461" s="341">
        <v>0</v>
      </c>
      <c r="K5461" s="341">
        <v>0</v>
      </c>
      <c r="L5461" s="106" t="s">
        <v>3138</v>
      </c>
      <c r="M5461" s="106"/>
      <c r="N5461" s="106" t="s">
        <v>2938</v>
      </c>
      <c r="O5461" s="462">
        <v>100</v>
      </c>
      <c r="P5461" s="462">
        <v>0</v>
      </c>
      <c r="Q5461" s="462">
        <v>0</v>
      </c>
      <c r="R5461" s="107" t="s">
        <v>33</v>
      </c>
      <c r="S5461" s="463">
        <v>60</v>
      </c>
      <c r="T5461" s="463">
        <v>110</v>
      </c>
      <c r="U5461" s="463">
        <v>0.54545454545454541</v>
      </c>
      <c r="V5461" s="463">
        <v>0</v>
      </c>
      <c r="W5461" s="464">
        <v>6.5000000000000002E-2</v>
      </c>
      <c r="X5461" s="21">
        <v>13</v>
      </c>
      <c r="Y5461" s="465" t="s">
        <v>33</v>
      </c>
      <c r="Z5461" s="341" t="s">
        <v>5838</v>
      </c>
      <c r="AA5461" s="37"/>
      <c r="AB5461" s="37"/>
      <c r="AC5461" s="37"/>
      <c r="AD5461" s="25"/>
      <c r="AE5461" s="26"/>
      <c r="AF5461" s="27"/>
      <c r="AG5461" s="28"/>
      <c r="AH5461" s="28"/>
      <c r="AI5461" s="28"/>
      <c r="AJ5461" s="28"/>
      <c r="AK5461" s="28"/>
      <c r="AL5461" s="28"/>
      <c r="AM5461" s="28"/>
      <c r="AN5461" s="28"/>
      <c r="AO5461" s="28"/>
    </row>
    <row r="5462" spans="1:41" s="162" customFormat="1" ht="16.5" customHeight="1">
      <c r="A5462" s="89" t="s">
        <v>7885</v>
      </c>
      <c r="B5462" s="89"/>
      <c r="C5462" s="368"/>
      <c r="D5462" s="89"/>
      <c r="E5462" s="341" t="s">
        <v>2350</v>
      </c>
      <c r="F5462" s="341" t="s">
        <v>155</v>
      </c>
      <c r="G5462" s="341" t="s">
        <v>3131</v>
      </c>
      <c r="H5462" s="341">
        <v>2014</v>
      </c>
      <c r="I5462" s="341">
        <v>12</v>
      </c>
      <c r="J5462" s="341">
        <v>0</v>
      </c>
      <c r="K5462" s="341">
        <v>0</v>
      </c>
      <c r="L5462" s="106" t="s">
        <v>2982</v>
      </c>
      <c r="M5462" s="106"/>
      <c r="N5462" s="106" t="s">
        <v>2938</v>
      </c>
      <c r="O5462" s="462">
        <v>300</v>
      </c>
      <c r="P5462" s="462">
        <v>0</v>
      </c>
      <c r="Q5462" s="462">
        <v>0</v>
      </c>
      <c r="R5462" s="107" t="s">
        <v>33</v>
      </c>
      <c r="S5462" s="463">
        <v>60</v>
      </c>
      <c r="T5462" s="463">
        <v>110</v>
      </c>
      <c r="U5462" s="463">
        <v>0.54545454545454541</v>
      </c>
      <c r="V5462" s="463">
        <v>0</v>
      </c>
      <c r="W5462" s="464">
        <v>2.5000000000000001E-2</v>
      </c>
      <c r="X5462" s="21">
        <v>90</v>
      </c>
      <c r="Y5462" s="465" t="s">
        <v>33</v>
      </c>
      <c r="Z5462" s="341" t="s">
        <v>5838</v>
      </c>
      <c r="AA5462" s="37"/>
      <c r="AB5462" s="37"/>
      <c r="AC5462" s="37"/>
      <c r="AD5462" s="25"/>
      <c r="AE5462" s="26"/>
      <c r="AF5462" s="27"/>
      <c r="AG5462" s="28"/>
      <c r="AH5462" s="28"/>
      <c r="AI5462" s="28"/>
      <c r="AJ5462" s="28"/>
      <c r="AK5462" s="28"/>
      <c r="AL5462" s="28"/>
      <c r="AM5462" s="28"/>
      <c r="AN5462" s="28"/>
      <c r="AO5462" s="28"/>
    </row>
    <row r="5463" spans="1:41" s="162" customFormat="1" ht="16.5" customHeight="1">
      <c r="A5463" s="89" t="s">
        <v>7885</v>
      </c>
      <c r="B5463" s="89"/>
      <c r="C5463" s="368"/>
      <c r="D5463" s="89"/>
      <c r="E5463" s="341" t="s">
        <v>3127</v>
      </c>
      <c r="F5463" s="341" t="s">
        <v>83</v>
      </c>
      <c r="G5463" s="341" t="s">
        <v>101</v>
      </c>
      <c r="H5463" s="341">
        <v>2012</v>
      </c>
      <c r="I5463" s="341">
        <v>1</v>
      </c>
      <c r="J5463" s="341">
        <v>0</v>
      </c>
      <c r="K5463" s="341">
        <v>0</v>
      </c>
      <c r="L5463" s="106" t="s">
        <v>2588</v>
      </c>
      <c r="M5463" s="106"/>
      <c r="N5463" s="106" t="s">
        <v>2938</v>
      </c>
      <c r="O5463" s="462">
        <v>500</v>
      </c>
      <c r="P5463" s="462">
        <v>0</v>
      </c>
      <c r="Q5463" s="462">
        <v>0</v>
      </c>
      <c r="R5463" s="107" t="s">
        <v>33</v>
      </c>
      <c r="S5463" s="463">
        <v>60</v>
      </c>
      <c r="T5463" s="463">
        <v>110</v>
      </c>
      <c r="U5463" s="463">
        <v>0.54545454545454541</v>
      </c>
      <c r="V5463" s="463">
        <v>0</v>
      </c>
      <c r="W5463" s="464">
        <v>2.5000000000000001E-2</v>
      </c>
      <c r="X5463" s="21">
        <v>12.5</v>
      </c>
      <c r="Y5463" s="465" t="s">
        <v>33</v>
      </c>
      <c r="Z5463" s="341" t="s">
        <v>5838</v>
      </c>
      <c r="AA5463" s="37"/>
      <c r="AB5463" s="37"/>
      <c r="AC5463" s="37"/>
      <c r="AD5463" s="25"/>
      <c r="AE5463" s="26"/>
      <c r="AF5463" s="27"/>
      <c r="AG5463" s="28"/>
      <c r="AH5463" s="28"/>
      <c r="AI5463" s="28"/>
      <c r="AJ5463" s="28"/>
      <c r="AK5463" s="28"/>
      <c r="AL5463" s="28"/>
      <c r="AM5463" s="28"/>
      <c r="AN5463" s="28"/>
      <c r="AO5463" s="28"/>
    </row>
    <row r="5464" spans="1:41" s="162" customFormat="1" ht="16.5" customHeight="1">
      <c r="A5464" s="89" t="s">
        <v>7885</v>
      </c>
      <c r="B5464" s="89"/>
      <c r="C5464" s="368"/>
      <c r="D5464" s="89"/>
      <c r="E5464" s="341" t="s">
        <v>3128</v>
      </c>
      <c r="F5464" s="341" t="s">
        <v>152</v>
      </c>
      <c r="G5464" s="341" t="s">
        <v>3129</v>
      </c>
      <c r="H5464" s="341">
        <v>2013</v>
      </c>
      <c r="I5464" s="341">
        <v>32</v>
      </c>
      <c r="J5464" s="341">
        <v>0</v>
      </c>
      <c r="K5464" s="341">
        <v>0</v>
      </c>
      <c r="L5464" s="106" t="s">
        <v>2945</v>
      </c>
      <c r="M5464" s="106"/>
      <c r="N5464" s="106" t="s">
        <v>2938</v>
      </c>
      <c r="O5464" s="462">
        <v>500</v>
      </c>
      <c r="P5464" s="462">
        <v>0</v>
      </c>
      <c r="Q5464" s="462">
        <v>0</v>
      </c>
      <c r="R5464" s="107" t="s">
        <v>33</v>
      </c>
      <c r="S5464" s="463">
        <v>60</v>
      </c>
      <c r="T5464" s="463">
        <v>110</v>
      </c>
      <c r="U5464" s="463">
        <v>0.54545454545454541</v>
      </c>
      <c r="V5464" s="463">
        <v>0</v>
      </c>
      <c r="W5464" s="464">
        <v>2.5000000000000001E-2</v>
      </c>
      <c r="X5464" s="21">
        <v>400</v>
      </c>
      <c r="Y5464" s="465" t="s">
        <v>33</v>
      </c>
      <c r="Z5464" s="341" t="s">
        <v>5838</v>
      </c>
      <c r="AA5464" s="37"/>
      <c r="AB5464" s="37"/>
      <c r="AC5464" s="37"/>
      <c r="AD5464" s="25"/>
      <c r="AE5464" s="26"/>
      <c r="AF5464" s="27"/>
      <c r="AG5464" s="28"/>
      <c r="AH5464" s="28"/>
      <c r="AI5464" s="28"/>
      <c r="AJ5464" s="28"/>
      <c r="AK5464" s="28"/>
      <c r="AL5464" s="28"/>
      <c r="AM5464" s="28"/>
      <c r="AN5464" s="28"/>
      <c r="AO5464" s="28"/>
    </row>
    <row r="5465" spans="1:41" s="162" customFormat="1" ht="16.5" customHeight="1">
      <c r="A5465" s="89" t="s">
        <v>7885</v>
      </c>
      <c r="B5465" s="89"/>
      <c r="C5465" s="368"/>
      <c r="D5465" s="89"/>
      <c r="E5465" s="341" t="s">
        <v>3124</v>
      </c>
      <c r="F5465" s="341" t="s">
        <v>3103</v>
      </c>
      <c r="G5465" s="341" t="s">
        <v>854</v>
      </c>
      <c r="H5465" s="341">
        <v>2012</v>
      </c>
      <c r="I5465" s="341">
        <v>1</v>
      </c>
      <c r="J5465" s="341">
        <v>0</v>
      </c>
      <c r="K5465" s="341">
        <v>0</v>
      </c>
      <c r="L5465" s="106" t="s">
        <v>2588</v>
      </c>
      <c r="M5465" s="106"/>
      <c r="N5465" s="106" t="s">
        <v>2938</v>
      </c>
      <c r="O5465" s="462">
        <v>27.8</v>
      </c>
      <c r="P5465" s="462">
        <v>0</v>
      </c>
      <c r="Q5465" s="462">
        <v>0</v>
      </c>
      <c r="R5465" s="107" t="s">
        <v>33</v>
      </c>
      <c r="S5465" s="463">
        <v>60</v>
      </c>
      <c r="T5465" s="463">
        <v>110</v>
      </c>
      <c r="U5465" s="463">
        <v>0.54545454545454541</v>
      </c>
      <c r="V5465" s="463">
        <v>0</v>
      </c>
      <c r="W5465" s="464">
        <v>0.5</v>
      </c>
      <c r="X5465" s="21">
        <v>13.9</v>
      </c>
      <c r="Y5465" s="465" t="s">
        <v>33</v>
      </c>
      <c r="Z5465" s="341" t="s">
        <v>5838</v>
      </c>
      <c r="AA5465" s="37"/>
      <c r="AB5465" s="37"/>
      <c r="AC5465" s="37"/>
      <c r="AD5465" s="25"/>
      <c r="AE5465" s="26"/>
      <c r="AF5465" s="27"/>
      <c r="AG5465" s="11"/>
      <c r="AH5465" s="11"/>
      <c r="AI5465" s="11"/>
      <c r="AJ5465" s="11"/>
      <c r="AK5465" s="11"/>
      <c r="AL5465" s="11"/>
      <c r="AM5465" s="11"/>
      <c r="AN5465" s="11"/>
      <c r="AO5465" s="11"/>
    </row>
    <row r="5466" spans="1:41" s="162" customFormat="1" ht="16.5" customHeight="1">
      <c r="A5466" s="89" t="s">
        <v>7885</v>
      </c>
      <c r="B5466" s="89"/>
      <c r="C5466" s="368"/>
      <c r="D5466" s="89"/>
      <c r="E5466" s="341" t="s">
        <v>3122</v>
      </c>
      <c r="F5466" s="341" t="s">
        <v>83</v>
      </c>
      <c r="G5466" s="341" t="s">
        <v>3123</v>
      </c>
      <c r="H5466" s="341">
        <v>2012</v>
      </c>
      <c r="I5466" s="341">
        <v>1</v>
      </c>
      <c r="J5466" s="341">
        <v>0</v>
      </c>
      <c r="K5466" s="341">
        <v>0</v>
      </c>
      <c r="L5466" s="106" t="s">
        <v>2588</v>
      </c>
      <c r="M5466" s="106"/>
      <c r="N5466" s="106" t="s">
        <v>2938</v>
      </c>
      <c r="O5466" s="462">
        <v>12</v>
      </c>
      <c r="P5466" s="462">
        <v>0</v>
      </c>
      <c r="Q5466" s="462">
        <v>0</v>
      </c>
      <c r="R5466" s="107" t="s">
        <v>33</v>
      </c>
      <c r="S5466" s="463">
        <v>60</v>
      </c>
      <c r="T5466" s="463">
        <v>110</v>
      </c>
      <c r="U5466" s="463">
        <v>0.54545454545454541</v>
      </c>
      <c r="V5466" s="463">
        <v>0</v>
      </c>
      <c r="W5466" s="464">
        <v>1.2</v>
      </c>
      <c r="X5466" s="21">
        <v>14.399999999999999</v>
      </c>
      <c r="Y5466" s="465" t="s">
        <v>33</v>
      </c>
      <c r="Z5466" s="341" t="s">
        <v>5838</v>
      </c>
      <c r="AA5466" s="37"/>
      <c r="AB5466" s="37"/>
      <c r="AC5466" s="37"/>
      <c r="AD5466" s="25"/>
      <c r="AE5466" s="26"/>
      <c r="AF5466" s="27"/>
      <c r="AG5466" s="11"/>
      <c r="AH5466" s="11"/>
      <c r="AI5466" s="11"/>
      <c r="AJ5466" s="11"/>
      <c r="AK5466" s="11"/>
      <c r="AL5466" s="11"/>
      <c r="AM5466" s="11"/>
      <c r="AN5466" s="11"/>
      <c r="AO5466" s="11"/>
    </row>
    <row r="5467" spans="1:41" s="162" customFormat="1" ht="16.5" customHeight="1">
      <c r="A5467" s="89" t="s">
        <v>7885</v>
      </c>
      <c r="B5467" s="89"/>
      <c r="C5467" s="368"/>
      <c r="D5467" s="89"/>
      <c r="E5467" s="341" t="s">
        <v>3119</v>
      </c>
      <c r="F5467" s="341" t="s">
        <v>3103</v>
      </c>
      <c r="G5467" s="341" t="s">
        <v>3120</v>
      </c>
      <c r="H5467" s="341">
        <v>2012</v>
      </c>
      <c r="I5467" s="341">
        <v>1</v>
      </c>
      <c r="J5467" s="341">
        <v>0</v>
      </c>
      <c r="K5467" s="341">
        <v>0</v>
      </c>
      <c r="L5467" s="106" t="s">
        <v>3121</v>
      </c>
      <c r="M5467" s="106"/>
      <c r="N5467" s="106" t="s">
        <v>2938</v>
      </c>
      <c r="O5467" s="462">
        <v>300</v>
      </c>
      <c r="P5467" s="462">
        <v>0</v>
      </c>
      <c r="Q5467" s="462">
        <v>0</v>
      </c>
      <c r="R5467" s="107" t="s">
        <v>33</v>
      </c>
      <c r="S5467" s="463">
        <v>60</v>
      </c>
      <c r="T5467" s="463">
        <v>110</v>
      </c>
      <c r="U5467" s="463">
        <v>0.54545454545454541</v>
      </c>
      <c r="V5467" s="463">
        <v>0</v>
      </c>
      <c r="W5467" s="464">
        <v>5.5E-2</v>
      </c>
      <c r="X5467" s="21">
        <v>16.5</v>
      </c>
      <c r="Y5467" s="465" t="s">
        <v>33</v>
      </c>
      <c r="Z5467" s="341" t="s">
        <v>5838</v>
      </c>
      <c r="AA5467" s="37"/>
      <c r="AB5467" s="37"/>
      <c r="AC5467" s="37"/>
      <c r="AD5467" s="25"/>
      <c r="AE5467" s="26"/>
      <c r="AF5467" s="27"/>
      <c r="AG5467" s="11"/>
      <c r="AH5467" s="11"/>
      <c r="AI5467" s="11"/>
      <c r="AJ5467" s="11"/>
      <c r="AK5467" s="11"/>
      <c r="AL5467" s="11"/>
      <c r="AM5467" s="11"/>
      <c r="AN5467" s="11"/>
      <c r="AO5467" s="11"/>
    </row>
    <row r="5468" spans="1:41" s="162" customFormat="1" ht="16.5" customHeight="1">
      <c r="A5468" s="89" t="s">
        <v>7885</v>
      </c>
      <c r="B5468" s="89"/>
      <c r="C5468" s="368"/>
      <c r="D5468" s="89"/>
      <c r="E5468" s="341" t="s">
        <v>3095</v>
      </c>
      <c r="F5468" s="341" t="s">
        <v>3096</v>
      </c>
      <c r="G5468" s="341" t="s">
        <v>3097</v>
      </c>
      <c r="H5468" s="341">
        <v>2011</v>
      </c>
      <c r="I5468" s="341">
        <v>1</v>
      </c>
      <c r="J5468" s="341">
        <v>0</v>
      </c>
      <c r="K5468" s="341">
        <v>0</v>
      </c>
      <c r="L5468" s="106" t="s">
        <v>2950</v>
      </c>
      <c r="M5468" s="106"/>
      <c r="N5468" s="106" t="s">
        <v>2938</v>
      </c>
      <c r="O5468" s="462">
        <v>800</v>
      </c>
      <c r="P5468" s="462">
        <v>0</v>
      </c>
      <c r="Q5468" s="462">
        <v>0</v>
      </c>
      <c r="R5468" s="107" t="s">
        <v>33</v>
      </c>
      <c r="S5468" s="463">
        <v>60</v>
      </c>
      <c r="T5468" s="463">
        <v>110</v>
      </c>
      <c r="U5468" s="463">
        <v>0.54545454545454541</v>
      </c>
      <c r="V5468" s="463">
        <v>0</v>
      </c>
      <c r="W5468" s="464">
        <v>2.5000000000000001E-2</v>
      </c>
      <c r="X5468" s="21">
        <v>20</v>
      </c>
      <c r="Y5468" s="465" t="s">
        <v>33</v>
      </c>
      <c r="Z5468" s="341" t="s">
        <v>5838</v>
      </c>
      <c r="AA5468" s="37"/>
      <c r="AB5468" s="37"/>
      <c r="AC5468" s="37"/>
      <c r="AD5468" s="25"/>
      <c r="AE5468" s="26"/>
      <c r="AF5468" s="27"/>
      <c r="AG5468" s="28"/>
      <c r="AH5468" s="28"/>
      <c r="AI5468" s="28"/>
      <c r="AJ5468" s="28"/>
      <c r="AK5468" s="28"/>
      <c r="AL5468" s="28"/>
      <c r="AM5468" s="28"/>
      <c r="AN5468" s="28"/>
      <c r="AO5468" s="28"/>
    </row>
    <row r="5469" spans="1:41" s="162" customFormat="1" ht="16.5" customHeight="1">
      <c r="A5469" s="89" t="s">
        <v>7885</v>
      </c>
      <c r="B5469" s="89"/>
      <c r="C5469" s="368"/>
      <c r="D5469" s="89"/>
      <c r="E5469" s="341" t="s">
        <v>3102</v>
      </c>
      <c r="F5469" s="341" t="s">
        <v>3103</v>
      </c>
      <c r="G5469" s="341" t="s">
        <v>3104</v>
      </c>
      <c r="H5469" s="341">
        <v>2011</v>
      </c>
      <c r="I5469" s="341">
        <v>5</v>
      </c>
      <c r="J5469" s="341">
        <v>0</v>
      </c>
      <c r="K5469" s="341">
        <v>0</v>
      </c>
      <c r="L5469" s="106" t="s">
        <v>2588</v>
      </c>
      <c r="M5469" s="106"/>
      <c r="N5469" s="106" t="s">
        <v>2938</v>
      </c>
      <c r="O5469" s="462">
        <v>800</v>
      </c>
      <c r="P5469" s="462">
        <v>0</v>
      </c>
      <c r="Q5469" s="462">
        <v>0</v>
      </c>
      <c r="R5469" s="107" t="s">
        <v>33</v>
      </c>
      <c r="S5469" s="463">
        <v>60</v>
      </c>
      <c r="T5469" s="463">
        <v>110</v>
      </c>
      <c r="U5469" s="463">
        <v>0.54545454545454541</v>
      </c>
      <c r="V5469" s="463">
        <v>0</v>
      </c>
      <c r="W5469" s="464">
        <v>2.5000000000000001E-2</v>
      </c>
      <c r="X5469" s="21">
        <v>100</v>
      </c>
      <c r="Y5469" s="465" t="s">
        <v>33</v>
      </c>
      <c r="Z5469" s="341" t="s">
        <v>5838</v>
      </c>
      <c r="AA5469" s="37"/>
      <c r="AB5469" s="37"/>
      <c r="AC5469" s="37"/>
      <c r="AD5469" s="25"/>
      <c r="AE5469" s="26"/>
      <c r="AF5469" s="27"/>
      <c r="AG5469" s="28"/>
      <c r="AH5469" s="28"/>
      <c r="AI5469" s="28"/>
      <c r="AJ5469" s="28"/>
      <c r="AK5469" s="28"/>
      <c r="AL5469" s="28"/>
      <c r="AM5469" s="28"/>
      <c r="AN5469" s="28"/>
      <c r="AO5469" s="28"/>
    </row>
    <row r="5470" spans="1:41" s="162" customFormat="1" ht="16.5" customHeight="1">
      <c r="A5470" s="89" t="s">
        <v>7885</v>
      </c>
      <c r="B5470" s="89"/>
      <c r="C5470" s="368"/>
      <c r="D5470" s="89"/>
      <c r="E5470" s="341" t="s">
        <v>3110</v>
      </c>
      <c r="F5470" s="341" t="s">
        <v>3111</v>
      </c>
      <c r="G5470" s="341" t="s">
        <v>3112</v>
      </c>
      <c r="H5470" s="341">
        <v>2011</v>
      </c>
      <c r="I5470" s="341">
        <v>1</v>
      </c>
      <c r="J5470" s="341">
        <v>0</v>
      </c>
      <c r="K5470" s="341">
        <v>0</v>
      </c>
      <c r="L5470" s="106" t="s">
        <v>3001</v>
      </c>
      <c r="M5470" s="106"/>
      <c r="N5470" s="106" t="s">
        <v>2938</v>
      </c>
      <c r="O5470" s="462">
        <v>800</v>
      </c>
      <c r="P5470" s="462">
        <v>0</v>
      </c>
      <c r="Q5470" s="462">
        <v>0</v>
      </c>
      <c r="R5470" s="107" t="s">
        <v>33</v>
      </c>
      <c r="S5470" s="463">
        <v>60</v>
      </c>
      <c r="T5470" s="463">
        <v>110</v>
      </c>
      <c r="U5470" s="463">
        <v>0.54545454545454541</v>
      </c>
      <c r="V5470" s="463">
        <v>0</v>
      </c>
      <c r="W5470" s="464">
        <v>2.5000000000000001E-2</v>
      </c>
      <c r="X5470" s="21">
        <v>20</v>
      </c>
      <c r="Y5470" s="465" t="s">
        <v>33</v>
      </c>
      <c r="Z5470" s="341" t="s">
        <v>5838</v>
      </c>
      <c r="AA5470" s="37"/>
      <c r="AB5470" s="37"/>
      <c r="AC5470" s="37"/>
      <c r="AD5470" s="25"/>
      <c r="AE5470" s="26"/>
      <c r="AF5470" s="27"/>
      <c r="AG5470" s="28"/>
      <c r="AH5470" s="28"/>
      <c r="AI5470" s="28"/>
      <c r="AJ5470" s="28"/>
      <c r="AK5470" s="28"/>
      <c r="AL5470" s="28"/>
      <c r="AM5470" s="28"/>
      <c r="AN5470" s="28"/>
      <c r="AO5470" s="28"/>
    </row>
    <row r="5471" spans="1:41" s="162" customFormat="1" ht="16.5" customHeight="1">
      <c r="A5471" s="89" t="s">
        <v>7885</v>
      </c>
      <c r="B5471" s="89"/>
      <c r="C5471" s="368"/>
      <c r="D5471" s="89"/>
      <c r="E5471" s="341" t="s">
        <v>3113</v>
      </c>
      <c r="F5471" s="341" t="s">
        <v>92</v>
      </c>
      <c r="G5471" s="341" t="s">
        <v>3114</v>
      </c>
      <c r="H5471" s="341">
        <v>2012</v>
      </c>
      <c r="I5471" s="341">
        <v>1</v>
      </c>
      <c r="J5471" s="341">
        <v>0</v>
      </c>
      <c r="K5471" s="341">
        <v>0</v>
      </c>
      <c r="L5471" s="106" t="s">
        <v>3115</v>
      </c>
      <c r="M5471" s="106"/>
      <c r="N5471" s="106" t="s">
        <v>2938</v>
      </c>
      <c r="O5471" s="462">
        <v>800</v>
      </c>
      <c r="P5471" s="462">
        <v>0</v>
      </c>
      <c r="Q5471" s="462">
        <v>0</v>
      </c>
      <c r="R5471" s="107" t="s">
        <v>33</v>
      </c>
      <c r="S5471" s="463">
        <v>60</v>
      </c>
      <c r="T5471" s="463">
        <v>110</v>
      </c>
      <c r="U5471" s="463">
        <v>0.54545454545454541</v>
      </c>
      <c r="V5471" s="463">
        <v>0</v>
      </c>
      <c r="W5471" s="464">
        <v>2.5000000000000001E-2</v>
      </c>
      <c r="X5471" s="21">
        <v>20</v>
      </c>
      <c r="Y5471" s="465" t="s">
        <v>33</v>
      </c>
      <c r="Z5471" s="341" t="s">
        <v>5838</v>
      </c>
      <c r="AA5471" s="37"/>
      <c r="AB5471" s="37"/>
      <c r="AC5471" s="37"/>
      <c r="AD5471" s="25"/>
      <c r="AE5471" s="26"/>
      <c r="AF5471" s="27"/>
      <c r="AG5471" s="28"/>
      <c r="AH5471" s="28"/>
      <c r="AI5471" s="28"/>
      <c r="AJ5471" s="28"/>
      <c r="AK5471" s="28"/>
      <c r="AL5471" s="28"/>
      <c r="AM5471" s="28"/>
      <c r="AN5471" s="28"/>
      <c r="AO5471" s="28"/>
    </row>
    <row r="5472" spans="1:41" s="162" customFormat="1" ht="16.5" customHeight="1">
      <c r="A5472" s="89" t="s">
        <v>7885</v>
      </c>
      <c r="B5472" s="89"/>
      <c r="C5472" s="368"/>
      <c r="D5472" s="89"/>
      <c r="E5472" s="341" t="s">
        <v>3116</v>
      </c>
      <c r="F5472" s="341" t="s">
        <v>3117</v>
      </c>
      <c r="G5472" s="341" t="s">
        <v>3036</v>
      </c>
      <c r="H5472" s="341">
        <v>2012</v>
      </c>
      <c r="I5472" s="341">
        <v>1</v>
      </c>
      <c r="J5472" s="341">
        <v>0</v>
      </c>
      <c r="K5472" s="341">
        <v>0</v>
      </c>
      <c r="L5472" s="106" t="s">
        <v>2950</v>
      </c>
      <c r="M5472" s="106"/>
      <c r="N5472" s="106" t="s">
        <v>2938</v>
      </c>
      <c r="O5472" s="462">
        <v>800</v>
      </c>
      <c r="P5472" s="462">
        <v>0</v>
      </c>
      <c r="Q5472" s="462">
        <v>0</v>
      </c>
      <c r="R5472" s="107" t="s">
        <v>33</v>
      </c>
      <c r="S5472" s="463">
        <v>60</v>
      </c>
      <c r="T5472" s="463">
        <v>110</v>
      </c>
      <c r="U5472" s="463">
        <v>0.54545454545454541</v>
      </c>
      <c r="V5472" s="463">
        <v>0</v>
      </c>
      <c r="W5472" s="464">
        <v>2.5000000000000001E-2</v>
      </c>
      <c r="X5472" s="21">
        <v>20</v>
      </c>
      <c r="Y5472" s="465" t="s">
        <v>33</v>
      </c>
      <c r="Z5472" s="341" t="s">
        <v>5838</v>
      </c>
      <c r="AA5472" s="37"/>
      <c r="AB5472" s="37"/>
      <c r="AC5472" s="37"/>
      <c r="AD5472" s="25"/>
      <c r="AE5472" s="26"/>
      <c r="AF5472" s="27"/>
      <c r="AG5472" s="28"/>
      <c r="AH5472" s="28"/>
      <c r="AI5472" s="28"/>
      <c r="AJ5472" s="28"/>
      <c r="AK5472" s="28"/>
      <c r="AL5472" s="28"/>
      <c r="AM5472" s="28"/>
      <c r="AN5472" s="28"/>
      <c r="AO5472" s="28"/>
    </row>
    <row r="5473" spans="1:41" s="162" customFormat="1" ht="16.5" customHeight="1">
      <c r="A5473" s="89" t="s">
        <v>7885</v>
      </c>
      <c r="B5473" s="89"/>
      <c r="C5473" s="368"/>
      <c r="D5473" s="89"/>
      <c r="E5473" s="341" t="s">
        <v>3118</v>
      </c>
      <c r="F5473" s="341" t="s">
        <v>3117</v>
      </c>
      <c r="G5473" s="341" t="s">
        <v>3036</v>
      </c>
      <c r="H5473" s="341">
        <v>2012</v>
      </c>
      <c r="I5473" s="341">
        <v>1</v>
      </c>
      <c r="J5473" s="341">
        <v>0</v>
      </c>
      <c r="K5473" s="341">
        <v>0</v>
      </c>
      <c r="L5473" s="106" t="s">
        <v>2950</v>
      </c>
      <c r="M5473" s="106"/>
      <c r="N5473" s="106" t="s">
        <v>2938</v>
      </c>
      <c r="O5473" s="462">
        <v>800</v>
      </c>
      <c r="P5473" s="462">
        <v>0</v>
      </c>
      <c r="Q5473" s="462">
        <v>0</v>
      </c>
      <c r="R5473" s="107" t="s">
        <v>33</v>
      </c>
      <c r="S5473" s="463">
        <v>60</v>
      </c>
      <c r="T5473" s="463">
        <v>110</v>
      </c>
      <c r="U5473" s="463">
        <v>0.54545454545454541</v>
      </c>
      <c r="V5473" s="463">
        <v>0</v>
      </c>
      <c r="W5473" s="464">
        <v>2.5000000000000001E-2</v>
      </c>
      <c r="X5473" s="21">
        <v>20</v>
      </c>
      <c r="Y5473" s="465" t="s">
        <v>33</v>
      </c>
      <c r="Z5473" s="341" t="s">
        <v>5838</v>
      </c>
      <c r="AA5473" s="37"/>
      <c r="AB5473" s="37"/>
      <c r="AC5473" s="37"/>
      <c r="AD5473" s="25"/>
      <c r="AE5473" s="26"/>
      <c r="AF5473" s="27"/>
      <c r="AG5473" s="28"/>
      <c r="AH5473" s="28"/>
      <c r="AI5473" s="28"/>
      <c r="AJ5473" s="28"/>
      <c r="AK5473" s="28"/>
      <c r="AL5473" s="28"/>
      <c r="AM5473" s="28"/>
      <c r="AN5473" s="28"/>
      <c r="AO5473" s="28"/>
    </row>
    <row r="5474" spans="1:41" s="162" customFormat="1" ht="16.5" customHeight="1">
      <c r="A5474" s="89" t="s">
        <v>7885</v>
      </c>
      <c r="B5474" s="89"/>
      <c r="C5474" s="368"/>
      <c r="D5474" s="89"/>
      <c r="E5474" s="341" t="s">
        <v>1286</v>
      </c>
      <c r="F5474" s="341" t="s">
        <v>3039</v>
      </c>
      <c r="G5474" s="341" t="s">
        <v>3040</v>
      </c>
      <c r="H5474" s="341">
        <v>2010</v>
      </c>
      <c r="I5474" s="341">
        <v>1</v>
      </c>
      <c r="J5474" s="341">
        <v>0</v>
      </c>
      <c r="K5474" s="341">
        <v>0</v>
      </c>
      <c r="L5474" s="106" t="s">
        <v>3001</v>
      </c>
      <c r="M5474" s="106"/>
      <c r="N5474" s="106" t="s">
        <v>2938</v>
      </c>
      <c r="O5474" s="462">
        <v>530</v>
      </c>
      <c r="P5474" s="462">
        <v>0</v>
      </c>
      <c r="Q5474" s="462">
        <v>0</v>
      </c>
      <c r="R5474" s="107" t="s">
        <v>33</v>
      </c>
      <c r="S5474" s="463">
        <v>60</v>
      </c>
      <c r="T5474" s="463">
        <v>110</v>
      </c>
      <c r="U5474" s="463">
        <v>0.54545454545454541</v>
      </c>
      <c r="V5474" s="463">
        <v>0</v>
      </c>
      <c r="W5474" s="464">
        <v>3.7999999999999999E-2</v>
      </c>
      <c r="X5474" s="21">
        <v>20.14</v>
      </c>
      <c r="Y5474" s="465" t="s">
        <v>33</v>
      </c>
      <c r="Z5474" s="341" t="s">
        <v>5838</v>
      </c>
      <c r="AA5474" s="37"/>
      <c r="AB5474" s="37"/>
      <c r="AC5474" s="37"/>
      <c r="AD5474" s="25"/>
      <c r="AE5474" s="26"/>
      <c r="AF5474" s="27"/>
      <c r="AG5474" s="28"/>
      <c r="AH5474" s="28"/>
      <c r="AI5474" s="28"/>
      <c r="AJ5474" s="28"/>
      <c r="AK5474" s="28"/>
      <c r="AL5474" s="28"/>
      <c r="AM5474" s="28"/>
      <c r="AN5474" s="28"/>
      <c r="AO5474" s="28"/>
    </row>
    <row r="5475" spans="1:41" s="162" customFormat="1" ht="16.5" customHeight="1">
      <c r="A5475" s="89" t="s">
        <v>7885</v>
      </c>
      <c r="B5475" s="89"/>
      <c r="C5475" s="368"/>
      <c r="D5475" s="89"/>
      <c r="E5475" s="341" t="s">
        <v>7886</v>
      </c>
      <c r="F5475" s="341" t="s">
        <v>1634</v>
      </c>
      <c r="G5475" s="341" t="s">
        <v>3004</v>
      </c>
      <c r="H5475" s="341">
        <v>2010</v>
      </c>
      <c r="I5475" s="341">
        <v>2</v>
      </c>
      <c r="J5475" s="341">
        <v>0</v>
      </c>
      <c r="K5475" s="341">
        <v>0</v>
      </c>
      <c r="L5475" s="106" t="s">
        <v>3001</v>
      </c>
      <c r="M5475" s="106"/>
      <c r="N5475" s="106" t="s">
        <v>2938</v>
      </c>
      <c r="O5475" s="462">
        <v>800</v>
      </c>
      <c r="P5475" s="462">
        <v>0</v>
      </c>
      <c r="Q5475" s="462">
        <v>0</v>
      </c>
      <c r="R5475" s="107" t="s">
        <v>33</v>
      </c>
      <c r="S5475" s="463">
        <v>60</v>
      </c>
      <c r="T5475" s="463">
        <v>110</v>
      </c>
      <c r="U5475" s="463">
        <v>0.54545454545454541</v>
      </c>
      <c r="V5475" s="463">
        <v>0</v>
      </c>
      <c r="W5475" s="464">
        <v>2.5999999999999999E-2</v>
      </c>
      <c r="X5475" s="21">
        <v>41.6</v>
      </c>
      <c r="Y5475" s="465" t="s">
        <v>33</v>
      </c>
      <c r="Z5475" s="341" t="s">
        <v>5838</v>
      </c>
      <c r="AA5475" s="37"/>
      <c r="AB5475" s="37"/>
      <c r="AC5475" s="37"/>
      <c r="AD5475" s="25"/>
      <c r="AE5475" s="26"/>
      <c r="AF5475" s="27"/>
      <c r="AG5475" s="28"/>
      <c r="AH5475" s="28"/>
      <c r="AI5475" s="28"/>
      <c r="AJ5475" s="28"/>
      <c r="AK5475" s="28"/>
      <c r="AL5475" s="28"/>
      <c r="AM5475" s="28"/>
      <c r="AN5475" s="28"/>
      <c r="AO5475" s="28"/>
    </row>
    <row r="5476" spans="1:41" s="162" customFormat="1" ht="16.5" customHeight="1">
      <c r="A5476" s="89" t="s">
        <v>7885</v>
      </c>
      <c r="B5476" s="89"/>
      <c r="C5476" s="368"/>
      <c r="D5476" s="89"/>
      <c r="E5476" s="341" t="s">
        <v>99</v>
      </c>
      <c r="F5476" s="341" t="s">
        <v>83</v>
      </c>
      <c r="G5476" s="341" t="s">
        <v>101</v>
      </c>
      <c r="H5476" s="341">
        <v>2011</v>
      </c>
      <c r="I5476" s="341">
        <v>1</v>
      </c>
      <c r="J5476" s="341">
        <v>0</v>
      </c>
      <c r="K5476" s="341">
        <v>0</v>
      </c>
      <c r="L5476" s="106" t="s">
        <v>2945</v>
      </c>
      <c r="M5476" s="106"/>
      <c r="N5476" s="106" t="s">
        <v>2938</v>
      </c>
      <c r="O5476" s="462">
        <v>500</v>
      </c>
      <c r="P5476" s="462">
        <v>0</v>
      </c>
      <c r="Q5476" s="462">
        <v>0</v>
      </c>
      <c r="R5476" s="107" t="s">
        <v>33</v>
      </c>
      <c r="S5476" s="463">
        <v>60</v>
      </c>
      <c r="T5476" s="463">
        <v>110</v>
      </c>
      <c r="U5476" s="463">
        <v>0.54545454545454541</v>
      </c>
      <c r="V5476" s="463">
        <v>0</v>
      </c>
      <c r="W5476" s="464">
        <v>4.2000000000000003E-2</v>
      </c>
      <c r="X5476" s="21">
        <v>21</v>
      </c>
      <c r="Y5476" s="465" t="s">
        <v>33</v>
      </c>
      <c r="Z5476" s="341" t="s">
        <v>5838</v>
      </c>
      <c r="AA5476" s="37"/>
      <c r="AB5476" s="37"/>
      <c r="AC5476" s="37"/>
      <c r="AD5476" s="25"/>
      <c r="AE5476" s="26"/>
      <c r="AF5476" s="27"/>
      <c r="AG5476" s="28"/>
      <c r="AH5476" s="28"/>
      <c r="AI5476" s="28"/>
      <c r="AJ5476" s="28"/>
      <c r="AK5476" s="28"/>
      <c r="AL5476" s="28"/>
      <c r="AM5476" s="28"/>
      <c r="AN5476" s="28"/>
      <c r="AO5476" s="28"/>
    </row>
    <row r="5477" spans="1:41" s="162" customFormat="1" ht="16.5" customHeight="1">
      <c r="A5477" s="89" t="s">
        <v>7885</v>
      </c>
      <c r="B5477" s="89"/>
      <c r="C5477" s="368"/>
      <c r="D5477" s="89"/>
      <c r="E5477" s="341" t="s">
        <v>3108</v>
      </c>
      <c r="F5477" s="341" t="s">
        <v>125</v>
      </c>
      <c r="G5477" s="341" t="s">
        <v>3109</v>
      </c>
      <c r="H5477" s="341">
        <v>2011</v>
      </c>
      <c r="I5477" s="341">
        <v>1</v>
      </c>
      <c r="J5477" s="341">
        <v>0</v>
      </c>
      <c r="K5477" s="341">
        <v>0</v>
      </c>
      <c r="L5477" s="106" t="s">
        <v>2950</v>
      </c>
      <c r="M5477" s="106"/>
      <c r="N5477" s="106" t="s">
        <v>2938</v>
      </c>
      <c r="O5477" s="462">
        <v>850</v>
      </c>
      <c r="P5477" s="462">
        <v>0</v>
      </c>
      <c r="Q5477" s="462">
        <v>0</v>
      </c>
      <c r="R5477" s="107" t="s">
        <v>33</v>
      </c>
      <c r="S5477" s="463">
        <v>60</v>
      </c>
      <c r="T5477" s="463">
        <v>110</v>
      </c>
      <c r="U5477" s="463">
        <v>0.54545454545454541</v>
      </c>
      <c r="V5477" s="463">
        <v>0</v>
      </c>
      <c r="W5477" s="464">
        <v>2.5000000000000001E-2</v>
      </c>
      <c r="X5477" s="21">
        <v>21.25</v>
      </c>
      <c r="Y5477" s="465" t="s">
        <v>33</v>
      </c>
      <c r="Z5477" s="341" t="s">
        <v>5838</v>
      </c>
      <c r="AA5477" s="37"/>
      <c r="AB5477" s="37"/>
      <c r="AC5477" s="37"/>
      <c r="AD5477" s="25"/>
      <c r="AE5477" s="26"/>
      <c r="AF5477" s="27"/>
      <c r="AG5477" s="28"/>
      <c r="AH5477" s="28"/>
      <c r="AI5477" s="28"/>
      <c r="AJ5477" s="28"/>
      <c r="AK5477" s="28"/>
      <c r="AL5477" s="28"/>
      <c r="AM5477" s="28"/>
      <c r="AN5477" s="28"/>
      <c r="AO5477" s="28"/>
    </row>
    <row r="5478" spans="1:41" s="162" customFormat="1" ht="16.5" customHeight="1">
      <c r="A5478" s="89" t="s">
        <v>7885</v>
      </c>
      <c r="B5478" s="89"/>
      <c r="C5478" s="368"/>
      <c r="D5478" s="89"/>
      <c r="E5478" s="341" t="s">
        <v>1888</v>
      </c>
      <c r="F5478" s="341" t="s">
        <v>2961</v>
      </c>
      <c r="G5478" s="341" t="s">
        <v>2627</v>
      </c>
      <c r="H5478" s="341">
        <v>2008</v>
      </c>
      <c r="I5478" s="341">
        <v>1</v>
      </c>
      <c r="J5478" s="341">
        <v>0</v>
      </c>
      <c r="K5478" s="341">
        <v>0</v>
      </c>
      <c r="L5478" s="106" t="s">
        <v>2937</v>
      </c>
      <c r="M5478" s="106"/>
      <c r="N5478" s="106" t="s">
        <v>2938</v>
      </c>
      <c r="O5478" s="462">
        <v>900</v>
      </c>
      <c r="P5478" s="462">
        <v>0</v>
      </c>
      <c r="Q5478" s="462">
        <v>0</v>
      </c>
      <c r="R5478" s="107" t="s">
        <v>33</v>
      </c>
      <c r="S5478" s="463">
        <v>50</v>
      </c>
      <c r="T5478" s="463">
        <v>110</v>
      </c>
      <c r="U5478" s="463">
        <v>0.45454545454545453</v>
      </c>
      <c r="V5478" s="463">
        <v>0</v>
      </c>
      <c r="W5478" s="464">
        <v>2.5000000000000001E-2</v>
      </c>
      <c r="X5478" s="21">
        <v>22.5</v>
      </c>
      <c r="Y5478" s="465" t="s">
        <v>33</v>
      </c>
      <c r="Z5478" s="341" t="s">
        <v>5838</v>
      </c>
      <c r="AA5478" s="37"/>
      <c r="AB5478" s="37"/>
      <c r="AC5478" s="37"/>
      <c r="AD5478" s="25"/>
      <c r="AE5478" s="26"/>
      <c r="AF5478" s="27"/>
      <c r="AG5478" s="28"/>
      <c r="AH5478" s="28"/>
      <c r="AI5478" s="28"/>
      <c r="AJ5478" s="28"/>
      <c r="AK5478" s="28"/>
      <c r="AL5478" s="28"/>
      <c r="AM5478" s="28"/>
      <c r="AN5478" s="28"/>
      <c r="AO5478" s="28"/>
    </row>
    <row r="5479" spans="1:41" s="162" customFormat="1" ht="16.5" customHeight="1">
      <c r="A5479" s="89" t="s">
        <v>7885</v>
      </c>
      <c r="B5479" s="89"/>
      <c r="C5479" s="368"/>
      <c r="D5479" s="89"/>
      <c r="E5479" s="341" t="s">
        <v>3086</v>
      </c>
      <c r="F5479" s="341" t="s">
        <v>2586</v>
      </c>
      <c r="G5479" s="341" t="s">
        <v>3087</v>
      </c>
      <c r="H5479" s="341">
        <v>2011</v>
      </c>
      <c r="I5479" s="341">
        <v>1</v>
      </c>
      <c r="J5479" s="341">
        <v>0</v>
      </c>
      <c r="K5479" s="341">
        <v>0</v>
      </c>
      <c r="L5479" s="106" t="s">
        <v>2950</v>
      </c>
      <c r="M5479" s="106"/>
      <c r="N5479" s="106" t="s">
        <v>2938</v>
      </c>
      <c r="O5479" s="462">
        <v>950</v>
      </c>
      <c r="P5479" s="462">
        <v>0</v>
      </c>
      <c r="Q5479" s="462">
        <v>0</v>
      </c>
      <c r="R5479" s="107" t="s">
        <v>33</v>
      </c>
      <c r="S5479" s="463">
        <v>60</v>
      </c>
      <c r="T5479" s="463">
        <v>110</v>
      </c>
      <c r="U5479" s="463">
        <v>0.54545454545454541</v>
      </c>
      <c r="V5479" s="463">
        <v>0</v>
      </c>
      <c r="W5479" s="464">
        <v>2.5000000000000001E-2</v>
      </c>
      <c r="X5479" s="21">
        <v>23.75</v>
      </c>
      <c r="Y5479" s="465" t="s">
        <v>33</v>
      </c>
      <c r="Z5479" s="341" t="s">
        <v>5838</v>
      </c>
      <c r="AA5479" s="37"/>
      <c r="AB5479" s="37"/>
      <c r="AC5479" s="37"/>
      <c r="AD5479" s="25"/>
      <c r="AE5479" s="26"/>
      <c r="AF5479" s="27"/>
      <c r="AG5479" s="11"/>
      <c r="AH5479" s="11"/>
      <c r="AI5479" s="11"/>
      <c r="AJ5479" s="11"/>
      <c r="AK5479" s="11"/>
      <c r="AL5479" s="11"/>
      <c r="AM5479" s="11"/>
      <c r="AN5479" s="11"/>
      <c r="AO5479" s="11"/>
    </row>
    <row r="5480" spans="1:41" s="162" customFormat="1" ht="16.5" customHeight="1">
      <c r="A5480" s="89" t="s">
        <v>7885</v>
      </c>
      <c r="B5480" s="89"/>
      <c r="C5480" s="368"/>
      <c r="D5480" s="89"/>
      <c r="E5480" s="341" t="s">
        <v>3100</v>
      </c>
      <c r="F5480" s="341" t="s">
        <v>36</v>
      </c>
      <c r="G5480" s="341" t="s">
        <v>3101</v>
      </c>
      <c r="H5480" s="341">
        <v>2011</v>
      </c>
      <c r="I5480" s="341">
        <v>1</v>
      </c>
      <c r="J5480" s="341">
        <v>0</v>
      </c>
      <c r="K5480" s="341">
        <v>0</v>
      </c>
      <c r="L5480" s="106" t="s">
        <v>3001</v>
      </c>
      <c r="M5480" s="106"/>
      <c r="N5480" s="106" t="s">
        <v>2938</v>
      </c>
      <c r="O5480" s="462">
        <v>950</v>
      </c>
      <c r="P5480" s="462">
        <v>0</v>
      </c>
      <c r="Q5480" s="462">
        <v>0</v>
      </c>
      <c r="R5480" s="107" t="s">
        <v>33</v>
      </c>
      <c r="S5480" s="463">
        <v>60</v>
      </c>
      <c r="T5480" s="463">
        <v>110</v>
      </c>
      <c r="U5480" s="463">
        <v>0.54545454545454541</v>
      </c>
      <c r="V5480" s="463">
        <v>0</v>
      </c>
      <c r="W5480" s="464">
        <v>2.5000000000000001E-2</v>
      </c>
      <c r="X5480" s="21">
        <v>23.75</v>
      </c>
      <c r="Y5480" s="465" t="s">
        <v>33</v>
      </c>
      <c r="Z5480" s="341" t="s">
        <v>5838</v>
      </c>
      <c r="AA5480" s="37"/>
      <c r="AB5480" s="37"/>
      <c r="AC5480" s="37"/>
      <c r="AD5480" s="25"/>
      <c r="AE5480" s="26"/>
      <c r="AF5480" s="27"/>
      <c r="AG5480" s="28"/>
      <c r="AH5480" s="28"/>
      <c r="AI5480" s="28"/>
      <c r="AJ5480" s="28"/>
      <c r="AK5480" s="28"/>
      <c r="AL5480" s="28"/>
      <c r="AM5480" s="28"/>
      <c r="AN5480" s="28"/>
      <c r="AO5480" s="28"/>
    </row>
    <row r="5481" spans="1:41" s="162" customFormat="1" ht="16.5" customHeight="1">
      <c r="A5481" s="89" t="s">
        <v>7885</v>
      </c>
      <c r="B5481" s="89"/>
      <c r="C5481" s="368"/>
      <c r="D5481" s="89"/>
      <c r="E5481" s="341" t="s">
        <v>99</v>
      </c>
      <c r="F5481" s="341" t="s">
        <v>83</v>
      </c>
      <c r="G5481" s="341" t="s">
        <v>101</v>
      </c>
      <c r="H5481" s="341">
        <v>2011</v>
      </c>
      <c r="I5481" s="341">
        <v>2</v>
      </c>
      <c r="J5481" s="341">
        <v>0</v>
      </c>
      <c r="K5481" s="341">
        <v>0</v>
      </c>
      <c r="L5481" s="106" t="s">
        <v>2945</v>
      </c>
      <c r="M5481" s="106"/>
      <c r="N5481" s="106" t="s">
        <v>2938</v>
      </c>
      <c r="O5481" s="462">
        <v>950</v>
      </c>
      <c r="P5481" s="462">
        <v>0</v>
      </c>
      <c r="Q5481" s="462">
        <v>0</v>
      </c>
      <c r="R5481" s="107" t="s">
        <v>33</v>
      </c>
      <c r="S5481" s="463">
        <v>60</v>
      </c>
      <c r="T5481" s="463">
        <v>110</v>
      </c>
      <c r="U5481" s="463">
        <v>0.54545454545454541</v>
      </c>
      <c r="V5481" s="463">
        <v>0</v>
      </c>
      <c r="W5481" s="464">
        <v>2.5000000000000001E-2</v>
      </c>
      <c r="X5481" s="21">
        <v>47.5</v>
      </c>
      <c r="Y5481" s="465" t="s">
        <v>33</v>
      </c>
      <c r="Z5481" s="341" t="s">
        <v>5838</v>
      </c>
      <c r="AA5481" s="37"/>
      <c r="AB5481" s="37"/>
      <c r="AC5481" s="37"/>
      <c r="AD5481" s="25"/>
      <c r="AE5481" s="26"/>
      <c r="AF5481" s="27"/>
      <c r="AG5481" s="28"/>
      <c r="AH5481" s="28"/>
      <c r="AI5481" s="28"/>
      <c r="AJ5481" s="28"/>
      <c r="AK5481" s="28"/>
      <c r="AL5481" s="28"/>
      <c r="AM5481" s="28"/>
      <c r="AN5481" s="28"/>
      <c r="AO5481" s="28"/>
    </row>
    <row r="5482" spans="1:41" s="162" customFormat="1" ht="16.5" customHeight="1">
      <c r="A5482" s="89" t="s">
        <v>7885</v>
      </c>
      <c r="B5482" s="89"/>
      <c r="C5482" s="368"/>
      <c r="D5482" s="89"/>
      <c r="E5482" s="341" t="s">
        <v>3032</v>
      </c>
      <c r="F5482" s="341" t="s">
        <v>3035</v>
      </c>
      <c r="G5482" s="341" t="s">
        <v>3036</v>
      </c>
      <c r="H5482" s="341">
        <v>2010</v>
      </c>
      <c r="I5482" s="341">
        <v>1</v>
      </c>
      <c r="J5482" s="341">
        <v>0</v>
      </c>
      <c r="K5482" s="341">
        <v>0</v>
      </c>
      <c r="L5482" s="106" t="s">
        <v>2982</v>
      </c>
      <c r="M5482" s="106"/>
      <c r="N5482" s="106" t="s">
        <v>2938</v>
      </c>
      <c r="O5482" s="462">
        <v>530</v>
      </c>
      <c r="P5482" s="462">
        <v>0</v>
      </c>
      <c r="Q5482" s="462">
        <v>0</v>
      </c>
      <c r="R5482" s="107" t="s">
        <v>33</v>
      </c>
      <c r="S5482" s="463">
        <v>60</v>
      </c>
      <c r="T5482" s="463">
        <v>110</v>
      </c>
      <c r="U5482" s="463">
        <v>0.54545454545454541</v>
      </c>
      <c r="V5482" s="463">
        <v>0</v>
      </c>
      <c r="W5482" s="464">
        <v>4.4999999999999998E-2</v>
      </c>
      <c r="X5482" s="21">
        <v>23.849999999999998</v>
      </c>
      <c r="Y5482" s="465" t="s">
        <v>33</v>
      </c>
      <c r="Z5482" s="341" t="s">
        <v>5838</v>
      </c>
      <c r="AA5482" s="37"/>
      <c r="AB5482" s="37"/>
      <c r="AC5482" s="37"/>
      <c r="AD5482" s="25"/>
      <c r="AE5482" s="26"/>
      <c r="AF5482" s="27"/>
      <c r="AG5482" s="28"/>
      <c r="AH5482" s="28"/>
      <c r="AI5482" s="28"/>
      <c r="AJ5482" s="28"/>
      <c r="AK5482" s="28"/>
      <c r="AL5482" s="28"/>
      <c r="AM5482" s="28"/>
      <c r="AN5482" s="28"/>
      <c r="AO5482" s="28"/>
    </row>
    <row r="5483" spans="1:41" s="162" customFormat="1" ht="16.5" customHeight="1">
      <c r="A5483" s="89" t="s">
        <v>7885</v>
      </c>
      <c r="B5483" s="89"/>
      <c r="C5483" s="368"/>
      <c r="D5483" s="89"/>
      <c r="E5483" s="341" t="s">
        <v>1260</v>
      </c>
      <c r="F5483" s="341" t="s">
        <v>3047</v>
      </c>
      <c r="G5483" s="341" t="s">
        <v>854</v>
      </c>
      <c r="H5483" s="341">
        <v>2010</v>
      </c>
      <c r="I5483" s="341">
        <v>1</v>
      </c>
      <c r="J5483" s="341">
        <v>0</v>
      </c>
      <c r="K5483" s="341">
        <v>0</v>
      </c>
      <c r="L5483" s="106" t="s">
        <v>3001</v>
      </c>
      <c r="M5483" s="106"/>
      <c r="N5483" s="106" t="s">
        <v>2938</v>
      </c>
      <c r="O5483" s="462">
        <v>100</v>
      </c>
      <c r="P5483" s="462">
        <v>0</v>
      </c>
      <c r="Q5483" s="462">
        <v>0</v>
      </c>
      <c r="R5483" s="107" t="s">
        <v>33</v>
      </c>
      <c r="S5483" s="463">
        <v>60</v>
      </c>
      <c r="T5483" s="463">
        <v>110</v>
      </c>
      <c r="U5483" s="463">
        <v>0.54545454545454541</v>
      </c>
      <c r="V5483" s="463">
        <v>0</v>
      </c>
      <c r="W5483" s="464">
        <v>0.25</v>
      </c>
      <c r="X5483" s="21">
        <v>25</v>
      </c>
      <c r="Y5483" s="465" t="s">
        <v>33</v>
      </c>
      <c r="Z5483" s="341" t="s">
        <v>5838</v>
      </c>
      <c r="AA5483" s="37"/>
      <c r="AB5483" s="37"/>
      <c r="AC5483" s="37"/>
      <c r="AD5483" s="25"/>
      <c r="AE5483" s="26"/>
      <c r="AF5483" s="27"/>
      <c r="AG5483" s="11"/>
      <c r="AH5483" s="11"/>
      <c r="AI5483" s="11"/>
      <c r="AJ5483" s="11"/>
      <c r="AK5483" s="11"/>
      <c r="AL5483" s="11"/>
      <c r="AM5483" s="11"/>
      <c r="AN5483" s="11"/>
      <c r="AO5483" s="11"/>
    </row>
    <row r="5484" spans="1:41" s="162" customFormat="1" ht="16.5" customHeight="1">
      <c r="A5484" s="89" t="s">
        <v>7885</v>
      </c>
      <c r="B5484" s="89"/>
      <c r="C5484" s="368"/>
      <c r="D5484" s="89"/>
      <c r="E5484" s="341" t="s">
        <v>3076</v>
      </c>
      <c r="F5484" s="341" t="s">
        <v>854</v>
      </c>
      <c r="G5484" s="341" t="s">
        <v>3036</v>
      </c>
      <c r="H5484" s="341">
        <v>2010</v>
      </c>
      <c r="I5484" s="341">
        <v>1</v>
      </c>
      <c r="J5484" s="341">
        <v>0</v>
      </c>
      <c r="K5484" s="341">
        <v>0</v>
      </c>
      <c r="L5484" s="106" t="s">
        <v>2977</v>
      </c>
      <c r="M5484" s="106"/>
      <c r="N5484" s="106" t="s">
        <v>2938</v>
      </c>
      <c r="O5484" s="462">
        <v>1000</v>
      </c>
      <c r="P5484" s="462">
        <v>0</v>
      </c>
      <c r="Q5484" s="462">
        <v>0</v>
      </c>
      <c r="R5484" s="107" t="s">
        <v>33</v>
      </c>
      <c r="S5484" s="463">
        <v>60</v>
      </c>
      <c r="T5484" s="463">
        <v>110</v>
      </c>
      <c r="U5484" s="463">
        <v>0.54545454545454541</v>
      </c>
      <c r="V5484" s="463">
        <v>0</v>
      </c>
      <c r="W5484" s="464">
        <v>2.5000000000000001E-2</v>
      </c>
      <c r="X5484" s="21">
        <v>25</v>
      </c>
      <c r="Y5484" s="465" t="s">
        <v>33</v>
      </c>
      <c r="Z5484" s="341" t="s">
        <v>5838</v>
      </c>
      <c r="AA5484" s="37"/>
      <c r="AB5484" s="37"/>
      <c r="AC5484" s="37"/>
      <c r="AD5484" s="25"/>
      <c r="AE5484" s="26"/>
      <c r="AF5484" s="27"/>
      <c r="AG5484" s="11"/>
      <c r="AH5484" s="11"/>
      <c r="AI5484" s="11"/>
      <c r="AJ5484" s="11"/>
      <c r="AK5484" s="11"/>
      <c r="AL5484" s="11"/>
      <c r="AM5484" s="11"/>
      <c r="AN5484" s="11"/>
      <c r="AO5484" s="11"/>
    </row>
    <row r="5485" spans="1:41" s="162" customFormat="1" ht="16.5" customHeight="1">
      <c r="A5485" s="89" t="s">
        <v>7885</v>
      </c>
      <c r="B5485" s="89"/>
      <c r="C5485" s="368"/>
      <c r="D5485" s="89"/>
      <c r="E5485" s="341" t="s">
        <v>3098</v>
      </c>
      <c r="F5485" s="341" t="s">
        <v>1116</v>
      </c>
      <c r="G5485" s="341" t="s">
        <v>3099</v>
      </c>
      <c r="H5485" s="341">
        <v>2011</v>
      </c>
      <c r="I5485" s="341">
        <v>1</v>
      </c>
      <c r="J5485" s="341">
        <v>0</v>
      </c>
      <c r="K5485" s="341">
        <v>0</v>
      </c>
      <c r="L5485" s="106" t="s">
        <v>3001</v>
      </c>
      <c r="M5485" s="106"/>
      <c r="N5485" s="106" t="s">
        <v>2938</v>
      </c>
      <c r="O5485" s="462">
        <v>1000</v>
      </c>
      <c r="P5485" s="462">
        <v>0</v>
      </c>
      <c r="Q5485" s="462">
        <v>0</v>
      </c>
      <c r="R5485" s="107" t="s">
        <v>33</v>
      </c>
      <c r="S5485" s="463">
        <v>60</v>
      </c>
      <c r="T5485" s="463">
        <v>110</v>
      </c>
      <c r="U5485" s="463">
        <v>0.54545454545454541</v>
      </c>
      <c r="V5485" s="463">
        <v>0</v>
      </c>
      <c r="W5485" s="464">
        <v>2.5000000000000001E-2</v>
      </c>
      <c r="X5485" s="21">
        <v>25</v>
      </c>
      <c r="Y5485" s="465" t="s">
        <v>33</v>
      </c>
      <c r="Z5485" s="341" t="s">
        <v>5838</v>
      </c>
      <c r="AA5485" s="37"/>
      <c r="AB5485" s="37"/>
      <c r="AC5485" s="37"/>
      <c r="AD5485" s="25"/>
      <c r="AE5485" s="26"/>
      <c r="AF5485" s="27"/>
      <c r="AG5485" s="11"/>
      <c r="AH5485" s="11"/>
      <c r="AI5485" s="11"/>
      <c r="AJ5485" s="11"/>
      <c r="AK5485" s="11"/>
      <c r="AL5485" s="11"/>
      <c r="AM5485" s="11"/>
      <c r="AN5485" s="11"/>
      <c r="AO5485" s="11"/>
    </row>
    <row r="5486" spans="1:41" s="162" customFormat="1" ht="16.5" customHeight="1">
      <c r="A5486" s="89" t="s">
        <v>7885</v>
      </c>
      <c r="B5486" s="89"/>
      <c r="C5486" s="368"/>
      <c r="D5486" s="89"/>
      <c r="E5486" s="341" t="s">
        <v>99</v>
      </c>
      <c r="F5486" s="341" t="s">
        <v>83</v>
      </c>
      <c r="G5486" s="341" t="s">
        <v>101</v>
      </c>
      <c r="H5486" s="341">
        <v>2011</v>
      </c>
      <c r="I5486" s="341">
        <v>3</v>
      </c>
      <c r="J5486" s="341">
        <v>0</v>
      </c>
      <c r="K5486" s="341">
        <v>0</v>
      </c>
      <c r="L5486" s="106" t="s">
        <v>2945</v>
      </c>
      <c r="M5486" s="106"/>
      <c r="N5486" s="106" t="s">
        <v>2938</v>
      </c>
      <c r="O5486" s="462">
        <v>1000</v>
      </c>
      <c r="P5486" s="462">
        <v>0</v>
      </c>
      <c r="Q5486" s="462">
        <v>0</v>
      </c>
      <c r="R5486" s="107" t="s">
        <v>33</v>
      </c>
      <c r="S5486" s="463">
        <v>60</v>
      </c>
      <c r="T5486" s="463">
        <v>110</v>
      </c>
      <c r="U5486" s="463">
        <v>0.54545454545454541</v>
      </c>
      <c r="V5486" s="463">
        <v>0</v>
      </c>
      <c r="W5486" s="464">
        <v>2.5000000000000001E-2</v>
      </c>
      <c r="X5486" s="21">
        <v>75</v>
      </c>
      <c r="Y5486" s="465" t="s">
        <v>33</v>
      </c>
      <c r="Z5486" s="341" t="s">
        <v>5838</v>
      </c>
      <c r="AA5486" s="37"/>
      <c r="AB5486" s="37"/>
      <c r="AC5486" s="37"/>
      <c r="AD5486" s="25"/>
      <c r="AE5486" s="26"/>
      <c r="AF5486" s="27"/>
      <c r="AG5486" s="11"/>
      <c r="AH5486" s="11"/>
      <c r="AI5486" s="11"/>
      <c r="AJ5486" s="11"/>
      <c r="AK5486" s="11"/>
      <c r="AL5486" s="11"/>
      <c r="AM5486" s="11"/>
      <c r="AN5486" s="11"/>
      <c r="AO5486" s="11"/>
    </row>
    <row r="5487" spans="1:41" s="162" customFormat="1" ht="16.5" customHeight="1">
      <c r="A5487" s="89" t="s">
        <v>7885</v>
      </c>
      <c r="B5487" s="89"/>
      <c r="C5487" s="368"/>
      <c r="D5487" s="89"/>
      <c r="E5487" s="341" t="s">
        <v>7927</v>
      </c>
      <c r="F5487" s="341" t="s">
        <v>7928</v>
      </c>
      <c r="G5487" s="341" t="s">
        <v>7929</v>
      </c>
      <c r="H5487" s="341">
        <v>2022</v>
      </c>
      <c r="I5487" s="341">
        <v>1</v>
      </c>
      <c r="J5487" s="341">
        <v>0</v>
      </c>
      <c r="K5487" s="341">
        <v>0</v>
      </c>
      <c r="L5487" s="106" t="s">
        <v>7930</v>
      </c>
      <c r="M5487" s="106"/>
      <c r="N5487" s="106" t="s">
        <v>2938</v>
      </c>
      <c r="O5487" s="462">
        <v>50</v>
      </c>
      <c r="P5487" s="462">
        <v>0</v>
      </c>
      <c r="Q5487" s="462">
        <v>0</v>
      </c>
      <c r="R5487" s="107" t="s">
        <v>33</v>
      </c>
      <c r="S5487" s="463">
        <v>60</v>
      </c>
      <c r="T5487" s="463">
        <v>110</v>
      </c>
      <c r="U5487" s="463">
        <v>0.54545454545454541</v>
      </c>
      <c r="V5487" s="463">
        <v>0</v>
      </c>
      <c r="W5487" s="464">
        <v>0.5</v>
      </c>
      <c r="X5487" s="21">
        <v>25</v>
      </c>
      <c r="Y5487" s="465" t="s">
        <v>33</v>
      </c>
      <c r="Z5487" s="341" t="s">
        <v>5838</v>
      </c>
      <c r="AA5487" s="37"/>
      <c r="AB5487" s="37"/>
      <c r="AC5487" s="37"/>
      <c r="AD5487" s="25"/>
      <c r="AE5487" s="26"/>
      <c r="AF5487" s="27"/>
      <c r="AG5487" s="11"/>
      <c r="AH5487" s="11"/>
      <c r="AI5487" s="11"/>
      <c r="AJ5487" s="11"/>
      <c r="AK5487" s="11"/>
      <c r="AL5487" s="11"/>
      <c r="AM5487" s="11"/>
      <c r="AN5487" s="11"/>
      <c r="AO5487" s="11"/>
    </row>
    <row r="5488" spans="1:41" s="162" customFormat="1" ht="16.5" customHeight="1">
      <c r="A5488" s="89" t="s">
        <v>7885</v>
      </c>
      <c r="B5488" s="89"/>
      <c r="C5488" s="368"/>
      <c r="D5488" s="89"/>
      <c r="E5488" s="341" t="s">
        <v>7936</v>
      </c>
      <c r="F5488" s="341" t="s">
        <v>7934</v>
      </c>
      <c r="G5488" s="341" t="s">
        <v>7937</v>
      </c>
      <c r="H5488" s="341">
        <v>2022</v>
      </c>
      <c r="I5488" s="341">
        <v>1</v>
      </c>
      <c r="J5488" s="341">
        <v>0</v>
      </c>
      <c r="K5488" s="341">
        <v>0</v>
      </c>
      <c r="L5488" s="106" t="s">
        <v>2945</v>
      </c>
      <c r="M5488" s="106"/>
      <c r="N5488" s="106" t="s">
        <v>2938</v>
      </c>
      <c r="O5488" s="462">
        <v>50</v>
      </c>
      <c r="P5488" s="462">
        <v>0</v>
      </c>
      <c r="Q5488" s="462">
        <v>0</v>
      </c>
      <c r="R5488" s="107" t="s">
        <v>33</v>
      </c>
      <c r="S5488" s="463">
        <v>60</v>
      </c>
      <c r="T5488" s="463">
        <v>110</v>
      </c>
      <c r="U5488" s="463">
        <v>0.54545454545454541</v>
      </c>
      <c r="V5488" s="463">
        <v>0</v>
      </c>
      <c r="W5488" s="464">
        <v>0.5</v>
      </c>
      <c r="X5488" s="21">
        <v>25</v>
      </c>
      <c r="Y5488" s="465" t="s">
        <v>33</v>
      </c>
      <c r="Z5488" s="341" t="s">
        <v>5838</v>
      </c>
      <c r="AA5488" s="37"/>
      <c r="AB5488" s="37"/>
      <c r="AC5488" s="37"/>
      <c r="AD5488" s="25"/>
      <c r="AE5488" s="26"/>
      <c r="AF5488" s="27"/>
      <c r="AG5488" s="11"/>
      <c r="AH5488" s="11"/>
      <c r="AI5488" s="11"/>
      <c r="AJ5488" s="11"/>
      <c r="AK5488" s="11"/>
      <c r="AL5488" s="11"/>
      <c r="AM5488" s="11"/>
      <c r="AN5488" s="11"/>
      <c r="AO5488" s="11"/>
    </row>
    <row r="5489" spans="1:41" s="162" customFormat="1" ht="16.5" customHeight="1">
      <c r="A5489" s="89" t="s">
        <v>7885</v>
      </c>
      <c r="B5489" s="89"/>
      <c r="C5489" s="368"/>
      <c r="D5489" s="89"/>
      <c r="E5489" s="341" t="s">
        <v>3105</v>
      </c>
      <c r="F5489" s="341" t="s">
        <v>3106</v>
      </c>
      <c r="G5489" s="341" t="s">
        <v>3107</v>
      </c>
      <c r="H5489" s="341">
        <v>2011</v>
      </c>
      <c r="I5489" s="341">
        <v>1</v>
      </c>
      <c r="J5489" s="341">
        <v>0</v>
      </c>
      <c r="K5489" s="341">
        <v>0</v>
      </c>
      <c r="L5489" s="106" t="s">
        <v>2950</v>
      </c>
      <c r="M5489" s="106"/>
      <c r="N5489" s="106" t="s">
        <v>2938</v>
      </c>
      <c r="O5489" s="462">
        <v>300</v>
      </c>
      <c r="P5489" s="462">
        <v>0</v>
      </c>
      <c r="Q5489" s="462">
        <v>0</v>
      </c>
      <c r="R5489" s="107" t="s">
        <v>33</v>
      </c>
      <c r="S5489" s="463">
        <v>60</v>
      </c>
      <c r="T5489" s="463">
        <v>110</v>
      </c>
      <c r="U5489" s="463">
        <v>0.54545454545454541</v>
      </c>
      <c r="V5489" s="463">
        <v>0</v>
      </c>
      <c r="W5489" s="464">
        <v>0.1</v>
      </c>
      <c r="X5489" s="21">
        <v>30</v>
      </c>
      <c r="Y5489" s="465" t="s">
        <v>33</v>
      </c>
      <c r="Z5489" s="341" t="s">
        <v>5838</v>
      </c>
      <c r="AA5489" s="37"/>
      <c r="AB5489" s="37"/>
      <c r="AC5489" s="37"/>
      <c r="AD5489" s="25"/>
      <c r="AE5489" s="26"/>
      <c r="AF5489" s="27"/>
      <c r="AG5489" s="11"/>
      <c r="AH5489" s="11"/>
      <c r="AI5489" s="11"/>
      <c r="AJ5489" s="11"/>
      <c r="AK5489" s="11"/>
      <c r="AL5489" s="11"/>
      <c r="AM5489" s="11"/>
      <c r="AN5489" s="11"/>
      <c r="AO5489" s="11"/>
    </row>
    <row r="5490" spans="1:41" s="162" customFormat="1" ht="16.5" customHeight="1">
      <c r="A5490" s="89" t="s">
        <v>7885</v>
      </c>
      <c r="B5490" s="89"/>
      <c r="C5490" s="368"/>
      <c r="D5490" s="89"/>
      <c r="E5490" s="341" t="s">
        <v>2981</v>
      </c>
      <c r="F5490" s="341" t="s">
        <v>83</v>
      </c>
      <c r="G5490" s="341" t="s">
        <v>433</v>
      </c>
      <c r="H5490" s="341">
        <v>2009</v>
      </c>
      <c r="I5490" s="341">
        <v>11</v>
      </c>
      <c r="J5490" s="341">
        <v>0</v>
      </c>
      <c r="K5490" s="341">
        <v>0</v>
      </c>
      <c r="L5490" s="106" t="s">
        <v>2982</v>
      </c>
      <c r="M5490" s="106"/>
      <c r="N5490" s="106" t="s">
        <v>2938</v>
      </c>
      <c r="O5490" s="462">
        <v>2628</v>
      </c>
      <c r="P5490" s="462">
        <v>6132</v>
      </c>
      <c r="Q5490" s="462">
        <v>5</v>
      </c>
      <c r="R5490" s="107" t="s">
        <v>33</v>
      </c>
      <c r="S5490" s="463">
        <v>60</v>
      </c>
      <c r="T5490" s="463">
        <v>110</v>
      </c>
      <c r="U5490" s="463">
        <v>0.54545454545454541</v>
      </c>
      <c r="V5490" s="463">
        <v>0</v>
      </c>
      <c r="W5490" s="464">
        <v>0.13</v>
      </c>
      <c r="X5490" s="21">
        <v>381.49799999999999</v>
      </c>
      <c r="Y5490" s="465" t="s">
        <v>33</v>
      </c>
      <c r="Z5490" s="341" t="s">
        <v>5838</v>
      </c>
      <c r="AA5490" s="37"/>
      <c r="AB5490" s="37"/>
      <c r="AC5490" s="37"/>
      <c r="AD5490" s="25"/>
      <c r="AE5490" s="26"/>
      <c r="AF5490" s="27"/>
      <c r="AG5490" s="11"/>
      <c r="AH5490" s="11"/>
      <c r="AI5490" s="11"/>
      <c r="AJ5490" s="11"/>
      <c r="AK5490" s="11"/>
      <c r="AL5490" s="11"/>
      <c r="AM5490" s="11"/>
      <c r="AN5490" s="11"/>
      <c r="AO5490" s="11"/>
    </row>
    <row r="5491" spans="1:41" s="162" customFormat="1" ht="16.5" customHeight="1">
      <c r="A5491" s="89" t="s">
        <v>7885</v>
      </c>
      <c r="B5491" s="89"/>
      <c r="C5491" s="368"/>
      <c r="D5491" s="89"/>
      <c r="E5491" s="341" t="s">
        <v>2983</v>
      </c>
      <c r="F5491" s="341" t="s">
        <v>83</v>
      </c>
      <c r="G5491" s="341" t="s">
        <v>101</v>
      </c>
      <c r="H5491" s="341">
        <v>2009</v>
      </c>
      <c r="I5491" s="341">
        <v>11</v>
      </c>
      <c r="J5491" s="341">
        <v>0</v>
      </c>
      <c r="K5491" s="341">
        <v>0</v>
      </c>
      <c r="L5491" s="106" t="s">
        <v>2982</v>
      </c>
      <c r="M5491" s="106"/>
      <c r="N5491" s="106" t="s">
        <v>2938</v>
      </c>
      <c r="O5491" s="462">
        <v>2628</v>
      </c>
      <c r="P5491" s="462">
        <v>6132</v>
      </c>
      <c r="Q5491" s="462">
        <v>5</v>
      </c>
      <c r="R5491" s="107" t="s">
        <v>33</v>
      </c>
      <c r="S5491" s="463">
        <v>60</v>
      </c>
      <c r="T5491" s="463">
        <v>110</v>
      </c>
      <c r="U5491" s="463">
        <v>0.54545454545454541</v>
      </c>
      <c r="V5491" s="463">
        <v>0</v>
      </c>
      <c r="W5491" s="464">
        <v>0.13</v>
      </c>
      <c r="X5491" s="21">
        <v>381.49799999999999</v>
      </c>
      <c r="Y5491" s="465" t="s">
        <v>33</v>
      </c>
      <c r="Z5491" s="341" t="s">
        <v>5838</v>
      </c>
      <c r="AA5491" s="37"/>
      <c r="AB5491" s="37"/>
      <c r="AC5491" s="37"/>
      <c r="AD5491" s="25"/>
      <c r="AE5491" s="26"/>
      <c r="AF5491" s="27"/>
      <c r="AG5491" s="11"/>
      <c r="AH5491" s="11"/>
      <c r="AI5491" s="11"/>
      <c r="AJ5491" s="11"/>
      <c r="AK5491" s="11"/>
      <c r="AL5491" s="11"/>
      <c r="AM5491" s="11"/>
      <c r="AN5491" s="11"/>
      <c r="AO5491" s="11"/>
    </row>
    <row r="5492" spans="1:41" s="162" customFormat="1" ht="16.5" customHeight="1">
      <c r="A5492" s="89" t="s">
        <v>7885</v>
      </c>
      <c r="B5492" s="89"/>
      <c r="C5492" s="368"/>
      <c r="D5492" s="89"/>
      <c r="E5492" s="341" t="s">
        <v>1633</v>
      </c>
      <c r="F5492" s="341" t="s">
        <v>3041</v>
      </c>
      <c r="G5492" s="341" t="s">
        <v>3042</v>
      </c>
      <c r="H5492" s="341">
        <v>2010</v>
      </c>
      <c r="I5492" s="341">
        <v>1</v>
      </c>
      <c r="J5492" s="341">
        <v>0</v>
      </c>
      <c r="K5492" s="341">
        <v>0</v>
      </c>
      <c r="L5492" s="106" t="s">
        <v>3001</v>
      </c>
      <c r="M5492" s="106"/>
      <c r="N5492" s="106" t="s">
        <v>2938</v>
      </c>
      <c r="O5492" s="462">
        <v>950</v>
      </c>
      <c r="P5492" s="462">
        <v>0</v>
      </c>
      <c r="Q5492" s="462">
        <v>0</v>
      </c>
      <c r="R5492" s="107" t="s">
        <v>33</v>
      </c>
      <c r="S5492" s="463">
        <v>60</v>
      </c>
      <c r="T5492" s="463">
        <v>110</v>
      </c>
      <c r="U5492" s="463">
        <v>0.54545454545454541</v>
      </c>
      <c r="V5492" s="463">
        <v>0</v>
      </c>
      <c r="W5492" s="464">
        <v>4.2000000000000003E-2</v>
      </c>
      <c r="X5492" s="21">
        <v>39.900000000000006</v>
      </c>
      <c r="Y5492" s="465" t="s">
        <v>33</v>
      </c>
      <c r="Z5492" s="341" t="s">
        <v>5838</v>
      </c>
      <c r="AA5492" s="37"/>
      <c r="AB5492" s="37"/>
      <c r="AC5492" s="37"/>
      <c r="AD5492" s="25"/>
      <c r="AE5492" s="26"/>
      <c r="AF5492" s="27"/>
      <c r="AG5492" s="11"/>
      <c r="AH5492" s="11"/>
      <c r="AI5492" s="11"/>
      <c r="AJ5492" s="11"/>
      <c r="AK5492" s="11"/>
      <c r="AL5492" s="11"/>
      <c r="AM5492" s="11"/>
      <c r="AN5492" s="11"/>
      <c r="AO5492" s="11"/>
    </row>
    <row r="5493" spans="1:41" s="162" customFormat="1" ht="16.5" customHeight="1">
      <c r="A5493" s="89" t="s">
        <v>7885</v>
      </c>
      <c r="B5493" s="89"/>
      <c r="C5493" s="368"/>
      <c r="D5493" s="89"/>
      <c r="E5493" s="341" t="s">
        <v>3072</v>
      </c>
      <c r="F5493" s="341" t="s">
        <v>1041</v>
      </c>
      <c r="G5493" s="341" t="s">
        <v>3073</v>
      </c>
      <c r="H5493" s="341">
        <v>2010</v>
      </c>
      <c r="I5493" s="341">
        <v>1</v>
      </c>
      <c r="J5493" s="341">
        <v>0</v>
      </c>
      <c r="K5493" s="341">
        <v>0</v>
      </c>
      <c r="L5493" s="106" t="s">
        <v>3001</v>
      </c>
      <c r="M5493" s="106"/>
      <c r="N5493" s="106" t="s">
        <v>2938</v>
      </c>
      <c r="O5493" s="462">
        <v>138.88888888888889</v>
      </c>
      <c r="P5493" s="462">
        <v>1781.1111111111111</v>
      </c>
      <c r="Q5493" s="462">
        <v>5</v>
      </c>
      <c r="R5493" s="107" t="s">
        <v>33</v>
      </c>
      <c r="S5493" s="463">
        <v>60</v>
      </c>
      <c r="T5493" s="463">
        <v>110</v>
      </c>
      <c r="U5493" s="463">
        <v>0.54545454545454541</v>
      </c>
      <c r="V5493" s="463">
        <v>0</v>
      </c>
      <c r="W5493" s="464">
        <v>0.22500000000000001</v>
      </c>
      <c r="X5493" s="21">
        <v>51.287500000000001</v>
      </c>
      <c r="Y5493" s="465" t="s">
        <v>33</v>
      </c>
      <c r="Z5493" s="341" t="s">
        <v>5838</v>
      </c>
      <c r="AA5493" s="37"/>
      <c r="AB5493" s="37"/>
      <c r="AC5493" s="37"/>
      <c r="AD5493" s="25"/>
      <c r="AE5493" s="26"/>
      <c r="AF5493" s="27"/>
      <c r="AG5493" s="11"/>
      <c r="AH5493" s="11"/>
      <c r="AI5493" s="11"/>
      <c r="AJ5493" s="11"/>
      <c r="AK5493" s="11"/>
      <c r="AL5493" s="11"/>
      <c r="AM5493" s="11"/>
      <c r="AN5493" s="11"/>
      <c r="AO5493" s="11"/>
    </row>
    <row r="5494" spans="1:41" s="162" customFormat="1" ht="16.5" customHeight="1">
      <c r="A5494" s="89" t="s">
        <v>7885</v>
      </c>
      <c r="B5494" s="89"/>
      <c r="C5494" s="368"/>
      <c r="D5494" s="89"/>
      <c r="E5494" s="341" t="s">
        <v>37</v>
      </c>
      <c r="F5494" s="341" t="s">
        <v>83</v>
      </c>
      <c r="G5494" s="341" t="s">
        <v>160</v>
      </c>
      <c r="H5494" s="341">
        <v>2007</v>
      </c>
      <c r="I5494" s="341">
        <v>1</v>
      </c>
      <c r="J5494" s="341">
        <v>0</v>
      </c>
      <c r="K5494" s="341">
        <v>0</v>
      </c>
      <c r="L5494" s="106" t="s">
        <v>2950</v>
      </c>
      <c r="M5494" s="106"/>
      <c r="N5494" s="106" t="s">
        <v>2938</v>
      </c>
      <c r="O5494" s="462">
        <v>2402</v>
      </c>
      <c r="P5494" s="462">
        <v>0</v>
      </c>
      <c r="Q5494" s="462">
        <v>0</v>
      </c>
      <c r="R5494" s="107" t="s">
        <v>33</v>
      </c>
      <c r="S5494" s="463">
        <v>60</v>
      </c>
      <c r="T5494" s="463">
        <v>110</v>
      </c>
      <c r="U5494" s="463">
        <v>0.54545454545454541</v>
      </c>
      <c r="V5494" s="463">
        <v>0</v>
      </c>
      <c r="W5494" s="464">
        <v>2.2100000000000002E-2</v>
      </c>
      <c r="X5494" s="21">
        <v>53.084200000000003</v>
      </c>
      <c r="Y5494" s="465" t="s">
        <v>33</v>
      </c>
      <c r="Z5494" s="341" t="s">
        <v>5838</v>
      </c>
      <c r="AA5494" s="37"/>
      <c r="AB5494" s="37"/>
      <c r="AC5494" s="37"/>
      <c r="AD5494" s="25"/>
      <c r="AE5494" s="26"/>
      <c r="AF5494" s="27"/>
      <c r="AG5494" s="11"/>
      <c r="AH5494" s="11"/>
      <c r="AI5494" s="11"/>
      <c r="AJ5494" s="11"/>
      <c r="AK5494" s="11"/>
      <c r="AL5494" s="11"/>
      <c r="AM5494" s="11"/>
      <c r="AN5494" s="11"/>
      <c r="AO5494" s="11"/>
    </row>
    <row r="5495" spans="1:41" s="162" customFormat="1" ht="16.5" customHeight="1">
      <c r="A5495" s="89" t="s">
        <v>7885</v>
      </c>
      <c r="B5495" s="89"/>
      <c r="C5495" s="368"/>
      <c r="D5495" s="89"/>
      <c r="E5495" s="341" t="s">
        <v>3067</v>
      </c>
      <c r="F5495" s="341" t="s">
        <v>3068</v>
      </c>
      <c r="G5495" s="341" t="s">
        <v>3069</v>
      </c>
      <c r="H5495" s="341">
        <v>2010</v>
      </c>
      <c r="I5495" s="341">
        <v>1</v>
      </c>
      <c r="J5495" s="341">
        <v>0</v>
      </c>
      <c r="K5495" s="341">
        <v>0</v>
      </c>
      <c r="L5495" s="106" t="s">
        <v>3001</v>
      </c>
      <c r="M5495" s="106"/>
      <c r="N5495" s="106" t="s">
        <v>2938</v>
      </c>
      <c r="O5495" s="462">
        <v>900</v>
      </c>
      <c r="P5495" s="462">
        <v>0</v>
      </c>
      <c r="Q5495" s="462">
        <v>0</v>
      </c>
      <c r="R5495" s="107" t="s">
        <v>33</v>
      </c>
      <c r="S5495" s="463">
        <v>60</v>
      </c>
      <c r="T5495" s="463">
        <v>110</v>
      </c>
      <c r="U5495" s="463">
        <v>0.54545454545454541</v>
      </c>
      <c r="V5495" s="463">
        <v>0</v>
      </c>
      <c r="W5495" s="464">
        <v>6.5000000000000002E-2</v>
      </c>
      <c r="X5495" s="21">
        <v>58.5</v>
      </c>
      <c r="Y5495" s="465" t="s">
        <v>33</v>
      </c>
      <c r="Z5495" s="341" t="s">
        <v>5838</v>
      </c>
      <c r="AA5495" s="37"/>
      <c r="AB5495" s="37"/>
      <c r="AC5495" s="37"/>
      <c r="AD5495" s="25"/>
      <c r="AE5495" s="26"/>
      <c r="AF5495" s="27"/>
      <c r="AG5495" s="11"/>
      <c r="AH5495" s="11"/>
      <c r="AI5495" s="11"/>
      <c r="AJ5495" s="11"/>
      <c r="AK5495" s="11"/>
      <c r="AL5495" s="11"/>
      <c r="AM5495" s="11"/>
      <c r="AN5495" s="11"/>
      <c r="AO5495" s="11"/>
    </row>
    <row r="5496" spans="1:41" s="162" customFormat="1" ht="16.5" customHeight="1">
      <c r="A5496" s="89" t="s">
        <v>7885</v>
      </c>
      <c r="B5496" s="89"/>
      <c r="C5496" s="368"/>
      <c r="D5496" s="89"/>
      <c r="E5496" s="341" t="s">
        <v>3063</v>
      </c>
      <c r="F5496" s="341" t="s">
        <v>36</v>
      </c>
      <c r="G5496" s="341" t="s">
        <v>101</v>
      </c>
      <c r="H5496" s="341">
        <v>2010</v>
      </c>
      <c r="I5496" s="341">
        <v>4</v>
      </c>
      <c r="J5496" s="341">
        <v>0</v>
      </c>
      <c r="K5496" s="341">
        <v>0</v>
      </c>
      <c r="L5496" s="106" t="s">
        <v>2945</v>
      </c>
      <c r="M5496" s="106"/>
      <c r="N5496" s="106" t="s">
        <v>2938</v>
      </c>
      <c r="O5496" s="462">
        <v>600</v>
      </c>
      <c r="P5496" s="462">
        <v>0</v>
      </c>
      <c r="Q5496" s="462">
        <v>0</v>
      </c>
      <c r="R5496" s="107" t="s">
        <v>33</v>
      </c>
      <c r="S5496" s="463">
        <v>60</v>
      </c>
      <c r="T5496" s="463">
        <v>110</v>
      </c>
      <c r="U5496" s="463">
        <v>0.54545454545454541</v>
      </c>
      <c r="V5496" s="463">
        <v>0</v>
      </c>
      <c r="W5496" s="464">
        <v>0.1</v>
      </c>
      <c r="X5496" s="21">
        <v>240</v>
      </c>
      <c r="Y5496" s="465" t="s">
        <v>33</v>
      </c>
      <c r="Z5496" s="341" t="s">
        <v>5838</v>
      </c>
      <c r="AA5496" s="37"/>
      <c r="AB5496" s="37"/>
      <c r="AC5496" s="37"/>
      <c r="AD5496" s="25"/>
      <c r="AE5496" s="26"/>
      <c r="AF5496" s="27"/>
      <c r="AG5496" s="11"/>
      <c r="AH5496" s="11"/>
      <c r="AI5496" s="11"/>
      <c r="AJ5496" s="11"/>
      <c r="AK5496" s="11"/>
      <c r="AL5496" s="11"/>
      <c r="AM5496" s="11"/>
      <c r="AN5496" s="11"/>
      <c r="AO5496" s="11"/>
    </row>
    <row r="5497" spans="1:41" s="162" customFormat="1" ht="16.5" customHeight="1">
      <c r="A5497" s="89" t="s">
        <v>7885</v>
      </c>
      <c r="B5497" s="89"/>
      <c r="C5497" s="368"/>
      <c r="D5497" s="89"/>
      <c r="E5497" s="341" t="s">
        <v>3064</v>
      </c>
      <c r="F5497" s="341" t="s">
        <v>3065</v>
      </c>
      <c r="G5497" s="341" t="s">
        <v>3066</v>
      </c>
      <c r="H5497" s="341">
        <v>2010</v>
      </c>
      <c r="I5497" s="341">
        <v>1</v>
      </c>
      <c r="J5497" s="341">
        <v>0</v>
      </c>
      <c r="K5497" s="341">
        <v>0</v>
      </c>
      <c r="L5497" s="106" t="s">
        <v>3001</v>
      </c>
      <c r="M5497" s="106"/>
      <c r="N5497" s="106" t="s">
        <v>2938</v>
      </c>
      <c r="O5497" s="462">
        <v>600</v>
      </c>
      <c r="P5497" s="462">
        <v>0</v>
      </c>
      <c r="Q5497" s="462">
        <v>0</v>
      </c>
      <c r="R5497" s="107" t="s">
        <v>33</v>
      </c>
      <c r="S5497" s="463">
        <v>60</v>
      </c>
      <c r="T5497" s="463">
        <v>110</v>
      </c>
      <c r="U5497" s="463">
        <v>0.54545454545454541</v>
      </c>
      <c r="V5497" s="463">
        <v>0</v>
      </c>
      <c r="W5497" s="464">
        <v>0.1</v>
      </c>
      <c r="X5497" s="21">
        <v>60</v>
      </c>
      <c r="Y5497" s="465" t="s">
        <v>33</v>
      </c>
      <c r="Z5497" s="341" t="s">
        <v>5838</v>
      </c>
      <c r="AA5497" s="37"/>
      <c r="AB5497" s="37"/>
      <c r="AC5497" s="37"/>
      <c r="AD5497" s="25"/>
      <c r="AE5497" s="26"/>
      <c r="AF5497" s="27"/>
      <c r="AG5497" s="11"/>
      <c r="AH5497" s="11"/>
      <c r="AI5497" s="11"/>
      <c r="AJ5497" s="11"/>
      <c r="AK5497" s="11"/>
      <c r="AL5497" s="11"/>
      <c r="AM5497" s="11"/>
      <c r="AN5497" s="11"/>
      <c r="AO5497" s="11"/>
    </row>
    <row r="5498" spans="1:41" s="162" customFormat="1" ht="16.5" customHeight="1">
      <c r="A5498" s="89" t="s">
        <v>7885</v>
      </c>
      <c r="B5498" s="89"/>
      <c r="C5498" s="368"/>
      <c r="D5498" s="89"/>
      <c r="E5498" s="341" t="s">
        <v>35</v>
      </c>
      <c r="F5498" s="341" t="s">
        <v>36</v>
      </c>
      <c r="G5498" s="341" t="s">
        <v>3094</v>
      </c>
      <c r="H5498" s="341">
        <v>2011</v>
      </c>
      <c r="I5498" s="341">
        <v>1</v>
      </c>
      <c r="J5498" s="341">
        <v>0</v>
      </c>
      <c r="K5498" s="341">
        <v>0</v>
      </c>
      <c r="L5498" s="106" t="s">
        <v>2982</v>
      </c>
      <c r="M5498" s="106"/>
      <c r="N5498" s="106" t="s">
        <v>2938</v>
      </c>
      <c r="O5498" s="462">
        <v>1000</v>
      </c>
      <c r="P5498" s="462">
        <v>0</v>
      </c>
      <c r="Q5498" s="462">
        <v>0</v>
      </c>
      <c r="R5498" s="107" t="s">
        <v>33</v>
      </c>
      <c r="S5498" s="463">
        <v>60</v>
      </c>
      <c r="T5498" s="463">
        <v>110</v>
      </c>
      <c r="U5498" s="463">
        <v>0.54545454545454541</v>
      </c>
      <c r="V5498" s="463">
        <v>0</v>
      </c>
      <c r="W5498" s="464">
        <v>6.5000000000000002E-2</v>
      </c>
      <c r="X5498" s="21">
        <v>65</v>
      </c>
      <c r="Y5498" s="465" t="s">
        <v>33</v>
      </c>
      <c r="Z5498" s="341" t="s">
        <v>5838</v>
      </c>
      <c r="AA5498" s="37"/>
      <c r="AB5498" s="37"/>
      <c r="AC5498" s="37"/>
      <c r="AD5498" s="25"/>
      <c r="AE5498" s="26"/>
      <c r="AF5498" s="27"/>
      <c r="AG5498" s="11"/>
      <c r="AH5498" s="11"/>
      <c r="AI5498" s="11"/>
      <c r="AJ5498" s="11"/>
      <c r="AK5498" s="11"/>
      <c r="AL5498" s="11"/>
      <c r="AM5498" s="11"/>
      <c r="AN5498" s="11"/>
      <c r="AO5498" s="11"/>
    </row>
    <row r="5499" spans="1:41" s="162" customFormat="1" ht="16.5" customHeight="1">
      <c r="A5499" s="89" t="s">
        <v>7885</v>
      </c>
      <c r="B5499" s="89"/>
      <c r="C5499" s="368"/>
      <c r="D5499" s="89"/>
      <c r="E5499" s="341" t="s">
        <v>2590</v>
      </c>
      <c r="F5499" s="341" t="s">
        <v>2955</v>
      </c>
      <c r="G5499" s="341" t="s">
        <v>2592</v>
      </c>
      <c r="H5499" s="341">
        <v>2008</v>
      </c>
      <c r="I5499" s="341">
        <v>1</v>
      </c>
      <c r="J5499" s="341">
        <v>0</v>
      </c>
      <c r="K5499" s="341">
        <v>0</v>
      </c>
      <c r="L5499" s="106" t="s">
        <v>2937</v>
      </c>
      <c r="M5499" s="106"/>
      <c r="N5499" s="106" t="s">
        <v>2938</v>
      </c>
      <c r="O5499" s="462">
        <v>550</v>
      </c>
      <c r="P5499" s="462">
        <v>0</v>
      </c>
      <c r="Q5499" s="462">
        <v>0</v>
      </c>
      <c r="R5499" s="107" t="s">
        <v>33</v>
      </c>
      <c r="S5499" s="463">
        <v>60</v>
      </c>
      <c r="T5499" s="463">
        <v>110</v>
      </c>
      <c r="U5499" s="463">
        <v>0.54545454545454541</v>
      </c>
      <c r="V5499" s="463">
        <v>0</v>
      </c>
      <c r="W5499" s="464">
        <v>0.12</v>
      </c>
      <c r="X5499" s="21">
        <v>66</v>
      </c>
      <c r="Y5499" s="465" t="s">
        <v>33</v>
      </c>
      <c r="Z5499" s="341" t="s">
        <v>5838</v>
      </c>
      <c r="AA5499" s="37"/>
      <c r="AB5499" s="37"/>
      <c r="AC5499" s="37"/>
      <c r="AD5499" s="25"/>
      <c r="AE5499" s="26"/>
      <c r="AF5499" s="27"/>
      <c r="AG5499" s="28"/>
      <c r="AH5499" s="28"/>
      <c r="AI5499" s="28"/>
      <c r="AJ5499" s="28"/>
      <c r="AK5499" s="28"/>
      <c r="AL5499" s="28"/>
      <c r="AM5499" s="28"/>
      <c r="AN5499" s="28"/>
      <c r="AO5499" s="28"/>
    </row>
    <row r="5500" spans="1:41" s="162" customFormat="1" ht="16.5" customHeight="1">
      <c r="A5500" s="89" t="s">
        <v>7885</v>
      </c>
      <c r="B5500" s="89"/>
      <c r="C5500" s="368"/>
      <c r="D5500" s="89"/>
      <c r="E5500" s="341" t="s">
        <v>37</v>
      </c>
      <c r="F5500" s="341" t="s">
        <v>83</v>
      </c>
      <c r="G5500" s="341" t="s">
        <v>101</v>
      </c>
      <c r="H5500" s="341">
        <v>2009</v>
      </c>
      <c r="I5500" s="341">
        <v>2</v>
      </c>
      <c r="J5500" s="341">
        <v>0</v>
      </c>
      <c r="K5500" s="341">
        <v>0</v>
      </c>
      <c r="L5500" s="106" t="s">
        <v>2937</v>
      </c>
      <c r="M5500" s="106"/>
      <c r="N5500" s="106" t="s">
        <v>2938</v>
      </c>
      <c r="O5500" s="462">
        <v>550</v>
      </c>
      <c r="P5500" s="462">
        <v>0</v>
      </c>
      <c r="Q5500" s="462">
        <v>0</v>
      </c>
      <c r="R5500" s="107" t="s">
        <v>33</v>
      </c>
      <c r="S5500" s="463">
        <v>60</v>
      </c>
      <c r="T5500" s="463">
        <v>110</v>
      </c>
      <c r="U5500" s="463">
        <v>0.54545454545454541</v>
      </c>
      <c r="V5500" s="463">
        <v>0</v>
      </c>
      <c r="W5500" s="464">
        <v>0.12</v>
      </c>
      <c r="X5500" s="21">
        <v>132</v>
      </c>
      <c r="Y5500" s="465" t="s">
        <v>33</v>
      </c>
      <c r="Z5500" s="341" t="s">
        <v>5838</v>
      </c>
      <c r="AA5500" s="37"/>
      <c r="AB5500" s="37"/>
      <c r="AC5500" s="37"/>
      <c r="AD5500" s="25"/>
      <c r="AE5500" s="26"/>
      <c r="AF5500" s="27"/>
      <c r="AG5500" s="28"/>
      <c r="AH5500" s="28"/>
      <c r="AI5500" s="28"/>
      <c r="AJ5500" s="28"/>
      <c r="AK5500" s="28"/>
      <c r="AL5500" s="28"/>
      <c r="AM5500" s="28"/>
      <c r="AN5500" s="28"/>
      <c r="AO5500" s="28"/>
    </row>
    <row r="5501" spans="1:41" s="162" customFormat="1" ht="16.5" customHeight="1">
      <c r="A5501" s="89" t="s">
        <v>7885</v>
      </c>
      <c r="B5501" s="89"/>
      <c r="C5501" s="368"/>
      <c r="D5501" s="89"/>
      <c r="E5501" s="341" t="s">
        <v>1868</v>
      </c>
      <c r="F5501" s="341" t="s">
        <v>125</v>
      </c>
      <c r="G5501" s="341" t="s">
        <v>2989</v>
      </c>
      <c r="H5501" s="341">
        <v>2009</v>
      </c>
      <c r="I5501" s="341">
        <v>1</v>
      </c>
      <c r="J5501" s="341">
        <v>0</v>
      </c>
      <c r="K5501" s="341">
        <v>0</v>
      </c>
      <c r="L5501" s="106" t="s">
        <v>2952</v>
      </c>
      <c r="M5501" s="106"/>
      <c r="N5501" s="106" t="s">
        <v>2938</v>
      </c>
      <c r="O5501" s="462">
        <v>550</v>
      </c>
      <c r="P5501" s="462">
        <v>0</v>
      </c>
      <c r="Q5501" s="462">
        <v>0</v>
      </c>
      <c r="R5501" s="107" t="s">
        <v>33</v>
      </c>
      <c r="S5501" s="463">
        <v>60</v>
      </c>
      <c r="T5501" s="463">
        <v>110</v>
      </c>
      <c r="U5501" s="463">
        <v>0.54545454545454541</v>
      </c>
      <c r="V5501" s="463">
        <v>0</v>
      </c>
      <c r="W5501" s="464">
        <v>0.12</v>
      </c>
      <c r="X5501" s="21">
        <v>66</v>
      </c>
      <c r="Y5501" s="465" t="s">
        <v>33</v>
      </c>
      <c r="Z5501" s="341" t="s">
        <v>5838</v>
      </c>
      <c r="AA5501" s="37"/>
      <c r="AB5501" s="37"/>
      <c r="AC5501" s="37"/>
      <c r="AD5501" s="25"/>
      <c r="AE5501" s="26"/>
      <c r="AF5501" s="27"/>
      <c r="AG5501" s="28"/>
      <c r="AH5501" s="28"/>
      <c r="AI5501" s="28"/>
      <c r="AJ5501" s="28"/>
      <c r="AK5501" s="28"/>
      <c r="AL5501" s="28"/>
      <c r="AM5501" s="28"/>
      <c r="AN5501" s="28"/>
      <c r="AO5501" s="28"/>
    </row>
    <row r="5502" spans="1:41" s="162" customFormat="1" ht="16.5" customHeight="1">
      <c r="A5502" s="89" t="s">
        <v>7885</v>
      </c>
      <c r="B5502" s="89"/>
      <c r="C5502" s="368"/>
      <c r="D5502" s="89"/>
      <c r="E5502" s="341" t="s">
        <v>2990</v>
      </c>
      <c r="F5502" s="341" t="s">
        <v>1692</v>
      </c>
      <c r="G5502" s="341" t="s">
        <v>2991</v>
      </c>
      <c r="H5502" s="341">
        <v>2009</v>
      </c>
      <c r="I5502" s="341">
        <v>1</v>
      </c>
      <c r="J5502" s="341">
        <v>0</v>
      </c>
      <c r="K5502" s="341">
        <v>0</v>
      </c>
      <c r="L5502" s="106" t="s">
        <v>2982</v>
      </c>
      <c r="M5502" s="106"/>
      <c r="N5502" s="106" t="s">
        <v>2938</v>
      </c>
      <c r="O5502" s="462">
        <v>550</v>
      </c>
      <c r="P5502" s="462">
        <v>0</v>
      </c>
      <c r="Q5502" s="462">
        <v>0</v>
      </c>
      <c r="R5502" s="107" t="s">
        <v>33</v>
      </c>
      <c r="S5502" s="463">
        <v>60</v>
      </c>
      <c r="T5502" s="463">
        <v>110</v>
      </c>
      <c r="U5502" s="463">
        <v>0.54545454545454541</v>
      </c>
      <c r="V5502" s="463">
        <v>0</v>
      </c>
      <c r="W5502" s="464">
        <v>0.12</v>
      </c>
      <c r="X5502" s="21">
        <v>66</v>
      </c>
      <c r="Y5502" s="465" t="s">
        <v>33</v>
      </c>
      <c r="Z5502" s="341" t="s">
        <v>5838</v>
      </c>
      <c r="AA5502" s="37"/>
      <c r="AB5502" s="37"/>
      <c r="AC5502" s="37"/>
      <c r="AD5502" s="25"/>
      <c r="AE5502" s="26"/>
      <c r="AF5502" s="27"/>
      <c r="AG5502" s="28"/>
      <c r="AH5502" s="28"/>
      <c r="AI5502" s="28"/>
      <c r="AJ5502" s="28"/>
      <c r="AK5502" s="28"/>
      <c r="AL5502" s="28"/>
      <c r="AM5502" s="28"/>
      <c r="AN5502" s="28"/>
      <c r="AO5502" s="28"/>
    </row>
    <row r="5503" spans="1:41" s="162" customFormat="1" ht="16.5" customHeight="1">
      <c r="A5503" s="89" t="s">
        <v>7885</v>
      </c>
      <c r="B5503" s="89"/>
      <c r="C5503" s="368"/>
      <c r="D5503" s="89"/>
      <c r="E5503" s="341" t="s">
        <v>3088</v>
      </c>
      <c r="F5503" s="341" t="s">
        <v>2702</v>
      </c>
      <c r="G5503" s="341" t="s">
        <v>3089</v>
      </c>
      <c r="H5503" s="341">
        <v>2011</v>
      </c>
      <c r="I5503" s="341">
        <v>2</v>
      </c>
      <c r="J5503" s="341">
        <v>0</v>
      </c>
      <c r="K5503" s="341">
        <v>0</v>
      </c>
      <c r="L5503" s="106" t="s">
        <v>2945</v>
      </c>
      <c r="M5503" s="106"/>
      <c r="N5503" s="106" t="s">
        <v>2938</v>
      </c>
      <c r="O5503" s="462">
        <v>550</v>
      </c>
      <c r="P5503" s="462">
        <v>0</v>
      </c>
      <c r="Q5503" s="462">
        <v>0</v>
      </c>
      <c r="R5503" s="107" t="s">
        <v>33</v>
      </c>
      <c r="S5503" s="463">
        <v>60</v>
      </c>
      <c r="T5503" s="463">
        <v>110</v>
      </c>
      <c r="U5503" s="463">
        <v>0.54545454545454541</v>
      </c>
      <c r="V5503" s="463">
        <v>0</v>
      </c>
      <c r="W5503" s="464">
        <v>0.12</v>
      </c>
      <c r="X5503" s="21">
        <v>132</v>
      </c>
      <c r="Y5503" s="465" t="s">
        <v>33</v>
      </c>
      <c r="Z5503" s="341" t="s">
        <v>5838</v>
      </c>
      <c r="AA5503" s="37"/>
      <c r="AB5503" s="37"/>
      <c r="AC5503" s="37"/>
      <c r="AD5503" s="25"/>
      <c r="AE5503" s="26"/>
      <c r="AF5503" s="27"/>
      <c r="AG5503" s="28"/>
      <c r="AH5503" s="28"/>
      <c r="AI5503" s="28"/>
      <c r="AJ5503" s="28"/>
      <c r="AK5503" s="28"/>
      <c r="AL5503" s="28"/>
      <c r="AM5503" s="28"/>
      <c r="AN5503" s="28"/>
      <c r="AO5503" s="28"/>
    </row>
    <row r="5504" spans="1:41" s="162" customFormat="1" ht="16.5" customHeight="1">
      <c r="A5504" s="89" t="s">
        <v>7885</v>
      </c>
      <c r="B5504" s="89"/>
      <c r="C5504" s="368"/>
      <c r="D5504" s="89"/>
      <c r="E5504" s="341" t="s">
        <v>3090</v>
      </c>
      <c r="F5504" s="341" t="s">
        <v>36</v>
      </c>
      <c r="G5504" s="341" t="s">
        <v>787</v>
      </c>
      <c r="H5504" s="341">
        <v>2011</v>
      </c>
      <c r="I5504" s="341">
        <v>1</v>
      </c>
      <c r="J5504" s="341">
        <v>0</v>
      </c>
      <c r="K5504" s="341">
        <v>0</v>
      </c>
      <c r="L5504" s="106" t="s">
        <v>2950</v>
      </c>
      <c r="M5504" s="106"/>
      <c r="N5504" s="106" t="s">
        <v>2938</v>
      </c>
      <c r="O5504" s="462">
        <v>550</v>
      </c>
      <c r="P5504" s="462">
        <v>0</v>
      </c>
      <c r="Q5504" s="462">
        <v>0</v>
      </c>
      <c r="R5504" s="107" t="s">
        <v>33</v>
      </c>
      <c r="S5504" s="463">
        <v>60</v>
      </c>
      <c r="T5504" s="463">
        <v>110</v>
      </c>
      <c r="U5504" s="463">
        <v>0.54545454545454541</v>
      </c>
      <c r="V5504" s="463">
        <v>0</v>
      </c>
      <c r="W5504" s="464">
        <v>0.12</v>
      </c>
      <c r="X5504" s="21">
        <v>66</v>
      </c>
      <c r="Y5504" s="465" t="s">
        <v>33</v>
      </c>
      <c r="Z5504" s="341" t="s">
        <v>5838</v>
      </c>
      <c r="AA5504" s="37"/>
      <c r="AB5504" s="37"/>
      <c r="AC5504" s="37"/>
      <c r="AD5504" s="25"/>
      <c r="AE5504" s="26"/>
      <c r="AF5504" s="27"/>
      <c r="AG5504" s="28"/>
      <c r="AH5504" s="28"/>
      <c r="AI5504" s="28"/>
      <c r="AJ5504" s="28"/>
      <c r="AK5504" s="28"/>
      <c r="AL5504" s="28"/>
      <c r="AM5504" s="28"/>
      <c r="AN5504" s="28"/>
      <c r="AO5504" s="28"/>
    </row>
    <row r="5505" spans="1:41" s="162" customFormat="1" ht="16.5" customHeight="1">
      <c r="A5505" s="89" t="s">
        <v>7885</v>
      </c>
      <c r="B5505" s="89"/>
      <c r="C5505" s="368"/>
      <c r="D5505" s="89"/>
      <c r="E5505" s="341" t="s">
        <v>35</v>
      </c>
      <c r="F5505" s="341" t="s">
        <v>3091</v>
      </c>
      <c r="G5505" s="341" t="s">
        <v>3092</v>
      </c>
      <c r="H5505" s="341">
        <v>2011</v>
      </c>
      <c r="I5505" s="341">
        <v>1</v>
      </c>
      <c r="J5505" s="341">
        <v>0</v>
      </c>
      <c r="K5505" s="341">
        <v>0</v>
      </c>
      <c r="L5505" s="106" t="s">
        <v>3093</v>
      </c>
      <c r="M5505" s="106"/>
      <c r="N5505" s="106" t="s">
        <v>2938</v>
      </c>
      <c r="O5505" s="462">
        <v>550</v>
      </c>
      <c r="P5505" s="462">
        <v>0</v>
      </c>
      <c r="Q5505" s="462">
        <v>0</v>
      </c>
      <c r="R5505" s="107" t="s">
        <v>33</v>
      </c>
      <c r="S5505" s="463">
        <v>60</v>
      </c>
      <c r="T5505" s="463">
        <v>110</v>
      </c>
      <c r="U5505" s="463">
        <v>0.54545454545454541</v>
      </c>
      <c r="V5505" s="463">
        <v>0</v>
      </c>
      <c r="W5505" s="464">
        <v>0.12</v>
      </c>
      <c r="X5505" s="21">
        <v>66</v>
      </c>
      <c r="Y5505" s="465" t="s">
        <v>33</v>
      </c>
      <c r="Z5505" s="341" t="s">
        <v>5838</v>
      </c>
      <c r="AA5505" s="37"/>
      <c r="AB5505" s="37"/>
      <c r="AC5505" s="37"/>
      <c r="AD5505" s="25"/>
      <c r="AE5505" s="26"/>
      <c r="AF5505" s="27"/>
      <c r="AG5505" s="28"/>
      <c r="AH5505" s="28"/>
      <c r="AI5505" s="28"/>
      <c r="AJ5505" s="28"/>
      <c r="AK5505" s="28"/>
      <c r="AL5505" s="28"/>
      <c r="AM5505" s="28"/>
      <c r="AN5505" s="28"/>
      <c r="AO5505" s="28"/>
    </row>
    <row r="5506" spans="1:41" s="162" customFormat="1" ht="16.5" customHeight="1">
      <c r="A5506" s="89" t="s">
        <v>7885</v>
      </c>
      <c r="B5506" s="89"/>
      <c r="C5506" s="368"/>
      <c r="D5506" s="89"/>
      <c r="E5506" s="341" t="s">
        <v>35</v>
      </c>
      <c r="F5506" s="341" t="s">
        <v>36</v>
      </c>
      <c r="G5506" s="341" t="s">
        <v>81</v>
      </c>
      <c r="H5506" s="341">
        <v>2011</v>
      </c>
      <c r="I5506" s="341">
        <v>1</v>
      </c>
      <c r="J5506" s="341">
        <v>0</v>
      </c>
      <c r="K5506" s="341">
        <v>0</v>
      </c>
      <c r="L5506" s="106" t="s">
        <v>2982</v>
      </c>
      <c r="M5506" s="106"/>
      <c r="N5506" s="106" t="s">
        <v>2938</v>
      </c>
      <c r="O5506" s="462">
        <v>550</v>
      </c>
      <c r="P5506" s="462">
        <v>0</v>
      </c>
      <c r="Q5506" s="462">
        <v>0</v>
      </c>
      <c r="R5506" s="107" t="s">
        <v>33</v>
      </c>
      <c r="S5506" s="463">
        <v>60</v>
      </c>
      <c r="T5506" s="463">
        <v>110</v>
      </c>
      <c r="U5506" s="463">
        <v>0.54545454545454541</v>
      </c>
      <c r="V5506" s="463">
        <v>0</v>
      </c>
      <c r="W5506" s="464">
        <v>0.12</v>
      </c>
      <c r="X5506" s="21">
        <v>66</v>
      </c>
      <c r="Y5506" s="465" t="s">
        <v>33</v>
      </c>
      <c r="Z5506" s="341" t="s">
        <v>5838</v>
      </c>
      <c r="AA5506" s="37"/>
      <c r="AB5506" s="37"/>
      <c r="AC5506" s="37"/>
      <c r="AD5506" s="25"/>
      <c r="AE5506" s="26"/>
      <c r="AF5506" s="27"/>
      <c r="AG5506" s="28"/>
      <c r="AH5506" s="28"/>
      <c r="AI5506" s="28"/>
      <c r="AJ5506" s="28"/>
      <c r="AK5506" s="28"/>
      <c r="AL5506" s="28"/>
      <c r="AM5506" s="28"/>
      <c r="AN5506" s="28"/>
      <c r="AO5506" s="28"/>
    </row>
    <row r="5507" spans="1:41" s="162" customFormat="1" ht="16.5" customHeight="1">
      <c r="A5507" s="89" t="s">
        <v>7885</v>
      </c>
      <c r="B5507" s="89"/>
      <c r="C5507" s="368"/>
      <c r="D5507" s="89"/>
      <c r="E5507" s="341" t="s">
        <v>35</v>
      </c>
      <c r="F5507" s="341" t="s">
        <v>83</v>
      </c>
      <c r="G5507" s="341" t="s">
        <v>3085</v>
      </c>
      <c r="H5507" s="341">
        <v>2011</v>
      </c>
      <c r="I5507" s="341">
        <v>2</v>
      </c>
      <c r="J5507" s="341">
        <v>0</v>
      </c>
      <c r="K5507" s="341">
        <v>0</v>
      </c>
      <c r="L5507" s="106" t="s">
        <v>2982</v>
      </c>
      <c r="M5507" s="106"/>
      <c r="N5507" s="106" t="s">
        <v>2938</v>
      </c>
      <c r="O5507" s="462">
        <v>800</v>
      </c>
      <c r="P5507" s="462">
        <v>0</v>
      </c>
      <c r="Q5507" s="462">
        <v>0</v>
      </c>
      <c r="R5507" s="107" t="s">
        <v>33</v>
      </c>
      <c r="S5507" s="463">
        <v>60</v>
      </c>
      <c r="T5507" s="463">
        <v>110</v>
      </c>
      <c r="U5507" s="463">
        <v>0.54545454545454541</v>
      </c>
      <c r="V5507" s="463">
        <v>0</v>
      </c>
      <c r="W5507" s="464">
        <v>0.09</v>
      </c>
      <c r="X5507" s="21">
        <v>144</v>
      </c>
      <c r="Y5507" s="465" t="s">
        <v>33</v>
      </c>
      <c r="Z5507" s="341" t="s">
        <v>5838</v>
      </c>
      <c r="AA5507" s="37"/>
      <c r="AB5507" s="37"/>
      <c r="AC5507" s="37"/>
      <c r="AD5507" s="25"/>
      <c r="AE5507" s="26"/>
      <c r="AF5507" s="27"/>
      <c r="AG5507" s="28"/>
      <c r="AH5507" s="28"/>
      <c r="AI5507" s="28"/>
      <c r="AJ5507" s="28"/>
      <c r="AK5507" s="28"/>
      <c r="AL5507" s="28"/>
      <c r="AM5507" s="28"/>
      <c r="AN5507" s="28"/>
      <c r="AO5507" s="28"/>
    </row>
    <row r="5508" spans="1:41" s="162" customFormat="1" ht="16.5" customHeight="1">
      <c r="A5508" s="89" t="s">
        <v>7885</v>
      </c>
      <c r="B5508" s="89"/>
      <c r="C5508" s="368"/>
      <c r="D5508" s="89"/>
      <c r="E5508" s="341" t="s">
        <v>1970</v>
      </c>
      <c r="F5508" s="341" t="s">
        <v>281</v>
      </c>
      <c r="G5508" s="341" t="s">
        <v>3082</v>
      </c>
      <c r="H5508" s="341">
        <v>2010</v>
      </c>
      <c r="I5508" s="341">
        <v>1</v>
      </c>
      <c r="J5508" s="341">
        <v>0</v>
      </c>
      <c r="K5508" s="341">
        <v>0</v>
      </c>
      <c r="L5508" s="106" t="s">
        <v>3001</v>
      </c>
      <c r="M5508" s="106"/>
      <c r="N5508" s="106" t="s">
        <v>2938</v>
      </c>
      <c r="O5508" s="462">
        <v>300</v>
      </c>
      <c r="P5508" s="462">
        <v>0</v>
      </c>
      <c r="Q5508" s="462">
        <v>0</v>
      </c>
      <c r="R5508" s="107" t="s">
        <v>33</v>
      </c>
      <c r="S5508" s="463">
        <v>60</v>
      </c>
      <c r="T5508" s="463">
        <v>110</v>
      </c>
      <c r="U5508" s="463">
        <v>0.54545454545454541</v>
      </c>
      <c r="V5508" s="463">
        <v>0</v>
      </c>
      <c r="W5508" s="464">
        <v>0.25</v>
      </c>
      <c r="X5508" s="21">
        <v>75</v>
      </c>
      <c r="Y5508" s="465" t="s">
        <v>33</v>
      </c>
      <c r="Z5508" s="341" t="s">
        <v>5838</v>
      </c>
      <c r="AA5508" s="37"/>
      <c r="AB5508" s="37"/>
      <c r="AC5508" s="37"/>
      <c r="AD5508" s="25"/>
      <c r="AE5508" s="26"/>
      <c r="AF5508" s="27"/>
      <c r="AG5508" s="28"/>
      <c r="AH5508" s="28"/>
      <c r="AI5508" s="28"/>
      <c r="AJ5508" s="28"/>
      <c r="AK5508" s="28"/>
      <c r="AL5508" s="28"/>
      <c r="AM5508" s="28"/>
      <c r="AN5508" s="28"/>
      <c r="AO5508" s="28"/>
    </row>
    <row r="5509" spans="1:41" s="162" customFormat="1" ht="16.5" customHeight="1">
      <c r="A5509" s="89" t="s">
        <v>7885</v>
      </c>
      <c r="B5509" s="89"/>
      <c r="C5509" s="368"/>
      <c r="D5509" s="89"/>
      <c r="E5509" s="341" t="s">
        <v>3083</v>
      </c>
      <c r="F5509" s="341" t="s">
        <v>155</v>
      </c>
      <c r="G5509" s="341" t="s">
        <v>3084</v>
      </c>
      <c r="H5509" s="341">
        <v>2010</v>
      </c>
      <c r="I5509" s="341">
        <v>1</v>
      </c>
      <c r="J5509" s="341">
        <v>0</v>
      </c>
      <c r="K5509" s="341">
        <v>0</v>
      </c>
      <c r="L5509" s="106" t="s">
        <v>3029</v>
      </c>
      <c r="M5509" s="106"/>
      <c r="N5509" s="106" t="s">
        <v>2938</v>
      </c>
      <c r="O5509" s="462">
        <v>300</v>
      </c>
      <c r="P5509" s="462">
        <v>0</v>
      </c>
      <c r="Q5509" s="462">
        <v>0</v>
      </c>
      <c r="R5509" s="107" t="s">
        <v>33</v>
      </c>
      <c r="S5509" s="463">
        <v>60</v>
      </c>
      <c r="T5509" s="463">
        <v>110</v>
      </c>
      <c r="U5509" s="463">
        <v>0.54545454545454541</v>
      </c>
      <c r="V5509" s="463">
        <v>0</v>
      </c>
      <c r="W5509" s="464">
        <v>0.25</v>
      </c>
      <c r="X5509" s="21">
        <v>75</v>
      </c>
      <c r="Y5509" s="465" t="s">
        <v>33</v>
      </c>
      <c r="Z5509" s="341" t="s">
        <v>5838</v>
      </c>
      <c r="AA5509" s="37"/>
      <c r="AB5509" s="37"/>
      <c r="AC5509" s="37"/>
      <c r="AD5509" s="25"/>
      <c r="AE5509" s="26"/>
      <c r="AF5509" s="27"/>
      <c r="AG5509" s="28"/>
      <c r="AH5509" s="28"/>
      <c r="AI5509" s="28"/>
      <c r="AJ5509" s="28"/>
      <c r="AK5509" s="28"/>
      <c r="AL5509" s="28"/>
      <c r="AM5509" s="28"/>
      <c r="AN5509" s="28"/>
      <c r="AO5509" s="28"/>
    </row>
    <row r="5510" spans="1:41" s="162" customFormat="1" ht="16.5" customHeight="1">
      <c r="A5510" s="89" t="s">
        <v>7885</v>
      </c>
      <c r="B5510" s="89"/>
      <c r="C5510" s="368"/>
      <c r="D5510" s="89"/>
      <c r="E5510" s="341" t="s">
        <v>3080</v>
      </c>
      <c r="F5510" s="341" t="s">
        <v>1711</v>
      </c>
      <c r="G5510" s="341" t="s">
        <v>3081</v>
      </c>
      <c r="H5510" s="341">
        <v>2010</v>
      </c>
      <c r="I5510" s="341">
        <v>1</v>
      </c>
      <c r="J5510" s="341">
        <v>0</v>
      </c>
      <c r="K5510" s="341">
        <v>0</v>
      </c>
      <c r="L5510" s="106" t="s">
        <v>3001</v>
      </c>
      <c r="M5510" s="106"/>
      <c r="N5510" s="106" t="s">
        <v>2938</v>
      </c>
      <c r="O5510" s="462">
        <v>800</v>
      </c>
      <c r="P5510" s="462">
        <v>0</v>
      </c>
      <c r="Q5510" s="462">
        <v>0</v>
      </c>
      <c r="R5510" s="107" t="s">
        <v>33</v>
      </c>
      <c r="S5510" s="463">
        <v>60</v>
      </c>
      <c r="T5510" s="463">
        <v>110</v>
      </c>
      <c r="U5510" s="463">
        <v>0.54545454545454541</v>
      </c>
      <c r="V5510" s="463">
        <v>0</v>
      </c>
      <c r="W5510" s="464">
        <v>0.1</v>
      </c>
      <c r="X5510" s="21">
        <v>80</v>
      </c>
      <c r="Y5510" s="465" t="s">
        <v>33</v>
      </c>
      <c r="Z5510" s="341" t="s">
        <v>5838</v>
      </c>
      <c r="AA5510" s="37"/>
      <c r="AB5510" s="37"/>
      <c r="AC5510" s="37"/>
      <c r="AD5510" s="25"/>
      <c r="AE5510" s="26"/>
      <c r="AF5510" s="27"/>
      <c r="AG5510" s="28"/>
      <c r="AH5510" s="28"/>
      <c r="AI5510" s="28"/>
      <c r="AJ5510" s="28"/>
      <c r="AK5510" s="28"/>
      <c r="AL5510" s="28"/>
      <c r="AM5510" s="28"/>
      <c r="AN5510" s="28"/>
      <c r="AO5510" s="28"/>
    </row>
    <row r="5511" spans="1:41" s="162" customFormat="1" ht="16.5" customHeight="1">
      <c r="A5511" s="89" t="s">
        <v>7885</v>
      </c>
      <c r="B5511" s="89"/>
      <c r="C5511" s="368"/>
      <c r="D5511" s="89"/>
      <c r="E5511" s="341" t="s">
        <v>3077</v>
      </c>
      <c r="F5511" s="341" t="s">
        <v>1869</v>
      </c>
      <c r="G5511" s="341" t="s">
        <v>3078</v>
      </c>
      <c r="H5511" s="341">
        <v>2010</v>
      </c>
      <c r="I5511" s="341">
        <v>1</v>
      </c>
      <c r="J5511" s="341">
        <v>0</v>
      </c>
      <c r="K5511" s="341">
        <v>0</v>
      </c>
      <c r="L5511" s="106" t="s">
        <v>3001</v>
      </c>
      <c r="M5511" s="106"/>
      <c r="N5511" s="106" t="s">
        <v>2938</v>
      </c>
      <c r="O5511" s="462">
        <v>150</v>
      </c>
      <c r="P5511" s="462">
        <v>0</v>
      </c>
      <c r="Q5511" s="462">
        <v>0</v>
      </c>
      <c r="R5511" s="107" t="s">
        <v>33</v>
      </c>
      <c r="S5511" s="463">
        <v>60</v>
      </c>
      <c r="T5511" s="463">
        <v>110</v>
      </c>
      <c r="U5511" s="463">
        <v>0.54545454545454541</v>
      </c>
      <c r="V5511" s="463">
        <v>0</v>
      </c>
      <c r="W5511" s="464">
        <v>0.6</v>
      </c>
      <c r="X5511" s="21">
        <v>90</v>
      </c>
      <c r="Y5511" s="465" t="s">
        <v>33</v>
      </c>
      <c r="Z5511" s="341" t="s">
        <v>5838</v>
      </c>
      <c r="AA5511" s="37"/>
      <c r="AB5511" s="37"/>
      <c r="AC5511" s="37"/>
      <c r="AD5511" s="25"/>
      <c r="AE5511" s="26"/>
      <c r="AF5511" s="27"/>
      <c r="AG5511" s="11"/>
      <c r="AH5511" s="11"/>
      <c r="AI5511" s="11"/>
      <c r="AJ5511" s="11"/>
      <c r="AK5511" s="11"/>
      <c r="AL5511" s="11"/>
      <c r="AM5511" s="11"/>
      <c r="AN5511" s="11"/>
      <c r="AO5511" s="11"/>
    </row>
    <row r="5512" spans="1:41" s="162" customFormat="1" ht="16.5" customHeight="1">
      <c r="A5512" s="89" t="s">
        <v>7885</v>
      </c>
      <c r="B5512" s="89"/>
      <c r="C5512" s="368"/>
      <c r="D5512" s="89"/>
      <c r="E5512" s="341" t="s">
        <v>37</v>
      </c>
      <c r="F5512" s="341" t="s">
        <v>36</v>
      </c>
      <c r="G5512" s="341" t="s">
        <v>3079</v>
      </c>
      <c r="H5512" s="341">
        <v>2010</v>
      </c>
      <c r="I5512" s="341">
        <v>1</v>
      </c>
      <c r="J5512" s="341">
        <v>0</v>
      </c>
      <c r="K5512" s="341">
        <v>0</v>
      </c>
      <c r="L5512" s="106" t="s">
        <v>2945</v>
      </c>
      <c r="M5512" s="106"/>
      <c r="N5512" s="106" t="s">
        <v>2938</v>
      </c>
      <c r="O5512" s="462">
        <v>600</v>
      </c>
      <c r="P5512" s="462">
        <v>0</v>
      </c>
      <c r="Q5512" s="462">
        <v>0</v>
      </c>
      <c r="R5512" s="107" t="s">
        <v>33</v>
      </c>
      <c r="S5512" s="463">
        <v>60</v>
      </c>
      <c r="T5512" s="463">
        <v>110</v>
      </c>
      <c r="U5512" s="463">
        <v>0.54545454545454541</v>
      </c>
      <c r="V5512" s="463">
        <v>0</v>
      </c>
      <c r="W5512" s="464">
        <v>0.15</v>
      </c>
      <c r="X5512" s="21">
        <v>90</v>
      </c>
      <c r="Y5512" s="465" t="s">
        <v>33</v>
      </c>
      <c r="Z5512" s="341" t="s">
        <v>5838</v>
      </c>
      <c r="AA5512" s="37"/>
      <c r="AB5512" s="37"/>
      <c r="AC5512" s="37"/>
      <c r="AD5512" s="25"/>
      <c r="AE5512" s="26"/>
      <c r="AF5512" s="27"/>
      <c r="AG5512" s="11"/>
      <c r="AH5512" s="11"/>
      <c r="AI5512" s="11"/>
      <c r="AJ5512" s="11"/>
      <c r="AK5512" s="11"/>
      <c r="AL5512" s="11"/>
      <c r="AM5512" s="11"/>
      <c r="AN5512" s="11"/>
      <c r="AO5512" s="11"/>
    </row>
    <row r="5513" spans="1:41" s="162" customFormat="1" ht="16.5" customHeight="1">
      <c r="A5513" s="89" t="s">
        <v>7885</v>
      </c>
      <c r="B5513" s="89"/>
      <c r="C5513" s="368"/>
      <c r="D5513" s="89"/>
      <c r="E5513" s="341" t="s">
        <v>3074</v>
      </c>
      <c r="F5513" s="341" t="s">
        <v>163</v>
      </c>
      <c r="G5513" s="341" t="s">
        <v>3075</v>
      </c>
      <c r="H5513" s="341">
        <v>2010</v>
      </c>
      <c r="I5513" s="341">
        <v>2</v>
      </c>
      <c r="J5513" s="341">
        <v>0</v>
      </c>
      <c r="K5513" s="341">
        <v>0</v>
      </c>
      <c r="L5513" s="106" t="s">
        <v>3029</v>
      </c>
      <c r="M5513" s="106"/>
      <c r="N5513" s="106" t="s">
        <v>2938</v>
      </c>
      <c r="O5513" s="462">
        <v>1000</v>
      </c>
      <c r="P5513" s="462">
        <v>0</v>
      </c>
      <c r="Q5513" s="462">
        <v>0</v>
      </c>
      <c r="R5513" s="107" t="s">
        <v>33</v>
      </c>
      <c r="S5513" s="463">
        <v>60</v>
      </c>
      <c r="T5513" s="463">
        <v>110</v>
      </c>
      <c r="U5513" s="463">
        <v>0.54545454545454541</v>
      </c>
      <c r="V5513" s="463">
        <v>0</v>
      </c>
      <c r="W5513" s="464">
        <v>0.1</v>
      </c>
      <c r="X5513" s="21">
        <v>200</v>
      </c>
      <c r="Y5513" s="465" t="s">
        <v>33</v>
      </c>
      <c r="Z5513" s="341" t="s">
        <v>5838</v>
      </c>
      <c r="AA5513" s="37"/>
      <c r="AB5513" s="37"/>
      <c r="AC5513" s="37"/>
      <c r="AD5513" s="25"/>
      <c r="AE5513" s="26"/>
      <c r="AF5513" s="27"/>
      <c r="AG5513" s="11"/>
      <c r="AH5513" s="11"/>
      <c r="AI5513" s="11"/>
      <c r="AJ5513" s="11"/>
      <c r="AK5513" s="11"/>
      <c r="AL5513" s="11"/>
      <c r="AM5513" s="11"/>
      <c r="AN5513" s="11"/>
      <c r="AO5513" s="11"/>
    </row>
    <row r="5514" spans="1:41" s="29" customFormat="1" ht="16.5" customHeight="1">
      <c r="A5514" s="89" t="s">
        <v>7885</v>
      </c>
      <c r="B5514" s="89"/>
      <c r="C5514" s="368"/>
      <c r="D5514" s="89"/>
      <c r="E5514" s="341" t="s">
        <v>37</v>
      </c>
      <c r="F5514" s="341" t="s">
        <v>83</v>
      </c>
      <c r="G5514" s="341" t="s">
        <v>160</v>
      </c>
      <c r="H5514" s="341">
        <v>2008</v>
      </c>
      <c r="I5514" s="341">
        <v>7</v>
      </c>
      <c r="J5514" s="341">
        <v>0</v>
      </c>
      <c r="K5514" s="341">
        <v>0</v>
      </c>
      <c r="L5514" s="106" t="s">
        <v>2588</v>
      </c>
      <c r="M5514" s="106"/>
      <c r="N5514" s="106" t="s">
        <v>2938</v>
      </c>
      <c r="O5514" s="462">
        <v>1500</v>
      </c>
      <c r="P5514" s="462">
        <v>0</v>
      </c>
      <c r="Q5514" s="462">
        <v>5</v>
      </c>
      <c r="R5514" s="107" t="s">
        <v>33</v>
      </c>
      <c r="S5514" s="463">
        <v>60</v>
      </c>
      <c r="T5514" s="463">
        <v>110</v>
      </c>
      <c r="U5514" s="463">
        <v>0.54545454545454541</v>
      </c>
      <c r="V5514" s="463">
        <v>0.5</v>
      </c>
      <c r="W5514" s="464">
        <v>0.5</v>
      </c>
      <c r="X5514" s="21">
        <v>750</v>
      </c>
      <c r="Y5514" s="465" t="s">
        <v>33</v>
      </c>
      <c r="Z5514" s="341" t="s">
        <v>5838</v>
      </c>
      <c r="AA5514" s="37"/>
      <c r="AB5514" s="37"/>
      <c r="AC5514" s="37"/>
      <c r="AD5514" s="25"/>
      <c r="AE5514" s="26"/>
      <c r="AF5514" s="27"/>
      <c r="AG5514" s="11"/>
      <c r="AH5514" s="11"/>
      <c r="AI5514" s="11"/>
      <c r="AJ5514" s="11"/>
      <c r="AK5514" s="11"/>
      <c r="AL5514" s="11"/>
      <c r="AM5514" s="11"/>
      <c r="AN5514" s="11"/>
      <c r="AO5514" s="11"/>
    </row>
    <row r="5515" spans="1:41" s="29" customFormat="1" ht="16.5" customHeight="1">
      <c r="A5515" s="89" t="s">
        <v>7885</v>
      </c>
      <c r="B5515" s="89"/>
      <c r="C5515" s="368"/>
      <c r="D5515" s="89"/>
      <c r="E5515" s="341" t="s">
        <v>37</v>
      </c>
      <c r="F5515" s="341" t="s">
        <v>163</v>
      </c>
      <c r="G5515" s="341" t="s">
        <v>2974</v>
      </c>
      <c r="H5515" s="341">
        <v>2008</v>
      </c>
      <c r="I5515" s="341">
        <v>1</v>
      </c>
      <c r="J5515" s="341">
        <v>0</v>
      </c>
      <c r="K5515" s="341">
        <v>0</v>
      </c>
      <c r="L5515" s="106" t="s">
        <v>2944</v>
      </c>
      <c r="M5515" s="106"/>
      <c r="N5515" s="106" t="s">
        <v>2938</v>
      </c>
      <c r="O5515" s="462">
        <v>400</v>
      </c>
      <c r="P5515" s="462">
        <v>0</v>
      </c>
      <c r="Q5515" s="462">
        <v>0</v>
      </c>
      <c r="R5515" s="107" t="s">
        <v>33</v>
      </c>
      <c r="S5515" s="463">
        <v>60</v>
      </c>
      <c r="T5515" s="463">
        <v>110</v>
      </c>
      <c r="U5515" s="463">
        <v>0.54545454545454541</v>
      </c>
      <c r="V5515" s="463">
        <v>0</v>
      </c>
      <c r="W5515" s="464">
        <v>0.27500000000000002</v>
      </c>
      <c r="X5515" s="21">
        <v>110.00000000000001</v>
      </c>
      <c r="Y5515" s="465" t="s">
        <v>33</v>
      </c>
      <c r="Z5515" s="341" t="s">
        <v>5838</v>
      </c>
      <c r="AA5515" s="37"/>
      <c r="AB5515" s="37"/>
      <c r="AC5515" s="37"/>
      <c r="AD5515" s="25"/>
      <c r="AE5515" s="26"/>
      <c r="AF5515" s="27"/>
      <c r="AG5515" s="11"/>
      <c r="AH5515" s="11"/>
      <c r="AI5515" s="11"/>
      <c r="AJ5515" s="11"/>
      <c r="AK5515" s="11"/>
      <c r="AL5515" s="11"/>
      <c r="AM5515" s="11"/>
      <c r="AN5515" s="11"/>
      <c r="AO5515" s="11"/>
    </row>
    <row r="5516" spans="1:41" s="29" customFormat="1" ht="16.5" customHeight="1">
      <c r="A5516" s="89" t="s">
        <v>7885</v>
      </c>
      <c r="B5516" s="89"/>
      <c r="C5516" s="368"/>
      <c r="D5516" s="89"/>
      <c r="E5516" s="341" t="s">
        <v>504</v>
      </c>
      <c r="F5516" s="341" t="s">
        <v>3070</v>
      </c>
      <c r="G5516" s="341" t="s">
        <v>3071</v>
      </c>
      <c r="H5516" s="341">
        <v>2010</v>
      </c>
      <c r="I5516" s="341">
        <v>1</v>
      </c>
      <c r="J5516" s="341">
        <v>0</v>
      </c>
      <c r="K5516" s="341">
        <v>0</v>
      </c>
      <c r="L5516" s="106" t="s">
        <v>3001</v>
      </c>
      <c r="M5516" s="106"/>
      <c r="N5516" s="106" t="s">
        <v>2938</v>
      </c>
      <c r="O5516" s="462">
        <v>500</v>
      </c>
      <c r="P5516" s="462">
        <v>0</v>
      </c>
      <c r="Q5516" s="462">
        <v>0</v>
      </c>
      <c r="R5516" s="107" t="s">
        <v>33</v>
      </c>
      <c r="S5516" s="463">
        <v>60</v>
      </c>
      <c r="T5516" s="463">
        <v>110</v>
      </c>
      <c r="U5516" s="463">
        <v>0.54545454545454541</v>
      </c>
      <c r="V5516" s="463">
        <v>0</v>
      </c>
      <c r="W5516" s="464">
        <v>0.22500000000000001</v>
      </c>
      <c r="X5516" s="21">
        <v>112.5</v>
      </c>
      <c r="Y5516" s="465" t="s">
        <v>33</v>
      </c>
      <c r="Z5516" s="341" t="s">
        <v>5838</v>
      </c>
      <c r="AA5516" s="37"/>
      <c r="AB5516" s="37"/>
      <c r="AC5516" s="37"/>
      <c r="AD5516" s="25"/>
      <c r="AE5516" s="26"/>
      <c r="AF5516" s="27"/>
      <c r="AG5516" s="11"/>
      <c r="AH5516" s="11"/>
      <c r="AI5516" s="11"/>
      <c r="AJ5516" s="11"/>
      <c r="AK5516" s="11"/>
      <c r="AL5516" s="11"/>
      <c r="AM5516" s="11"/>
      <c r="AN5516" s="11"/>
      <c r="AO5516" s="11"/>
    </row>
    <row r="5517" spans="1:41" s="29" customFormat="1" ht="16.5" customHeight="1">
      <c r="A5517" s="89" t="s">
        <v>7885</v>
      </c>
      <c r="B5517" s="89"/>
      <c r="C5517" s="368"/>
      <c r="D5517" s="89"/>
      <c r="E5517" s="341" t="s">
        <v>498</v>
      </c>
      <c r="F5517" s="341" t="s">
        <v>151</v>
      </c>
      <c r="G5517" s="341" t="s">
        <v>3062</v>
      </c>
      <c r="H5517" s="341">
        <v>2010</v>
      </c>
      <c r="I5517" s="341">
        <v>1</v>
      </c>
      <c r="J5517" s="341">
        <v>0</v>
      </c>
      <c r="K5517" s="341">
        <v>0</v>
      </c>
      <c r="L5517" s="106" t="s">
        <v>2977</v>
      </c>
      <c r="M5517" s="106"/>
      <c r="N5517" s="106" t="s">
        <v>2938</v>
      </c>
      <c r="O5517" s="462">
        <v>800</v>
      </c>
      <c r="P5517" s="462">
        <v>0</v>
      </c>
      <c r="Q5517" s="462">
        <v>0</v>
      </c>
      <c r="R5517" s="107" t="s">
        <v>33</v>
      </c>
      <c r="S5517" s="463">
        <v>60</v>
      </c>
      <c r="T5517" s="463">
        <v>110</v>
      </c>
      <c r="U5517" s="463">
        <v>0.54545454545454541</v>
      </c>
      <c r="V5517" s="463">
        <v>0</v>
      </c>
      <c r="W5517" s="464">
        <v>0.154</v>
      </c>
      <c r="X5517" s="21">
        <v>123.2</v>
      </c>
      <c r="Y5517" s="465" t="s">
        <v>33</v>
      </c>
      <c r="Z5517" s="341" t="s">
        <v>5838</v>
      </c>
      <c r="AA5517" s="37"/>
      <c r="AB5517" s="37"/>
      <c r="AC5517" s="37"/>
      <c r="AD5517" s="25"/>
      <c r="AE5517" s="26"/>
      <c r="AF5517" s="27"/>
      <c r="AG5517" s="11"/>
      <c r="AH5517" s="11"/>
      <c r="AI5517" s="11"/>
      <c r="AJ5517" s="11"/>
      <c r="AK5517" s="11"/>
      <c r="AL5517" s="11"/>
      <c r="AM5517" s="11"/>
      <c r="AN5517" s="11"/>
      <c r="AO5517" s="11"/>
    </row>
    <row r="5518" spans="1:41" s="29" customFormat="1" ht="16.5" customHeight="1">
      <c r="A5518" s="89" t="s">
        <v>7885</v>
      </c>
      <c r="B5518" s="89"/>
      <c r="C5518" s="368"/>
      <c r="D5518" s="89"/>
      <c r="E5518" s="341" t="s">
        <v>35</v>
      </c>
      <c r="F5518" s="341" t="s">
        <v>163</v>
      </c>
      <c r="G5518" s="341" t="s">
        <v>2968</v>
      </c>
      <c r="H5518" s="341">
        <v>2008</v>
      </c>
      <c r="I5518" s="341">
        <v>1</v>
      </c>
      <c r="J5518" s="341">
        <v>0</v>
      </c>
      <c r="K5518" s="341">
        <v>0</v>
      </c>
      <c r="L5518" s="106" t="s">
        <v>2969</v>
      </c>
      <c r="M5518" s="106"/>
      <c r="N5518" s="106" t="s">
        <v>2938</v>
      </c>
      <c r="O5518" s="462">
        <v>500</v>
      </c>
      <c r="P5518" s="462">
        <v>0</v>
      </c>
      <c r="Q5518" s="462">
        <v>0</v>
      </c>
      <c r="R5518" s="107" t="s">
        <v>33</v>
      </c>
      <c r="S5518" s="463">
        <v>60</v>
      </c>
      <c r="T5518" s="463">
        <v>110</v>
      </c>
      <c r="U5518" s="463">
        <v>0.54545454545454541</v>
      </c>
      <c r="V5518" s="463">
        <v>0</v>
      </c>
      <c r="W5518" s="464">
        <v>0.25</v>
      </c>
      <c r="X5518" s="21">
        <v>125</v>
      </c>
      <c r="Y5518" s="465" t="s">
        <v>33</v>
      </c>
      <c r="Z5518" s="341" t="s">
        <v>5838</v>
      </c>
      <c r="AA5518" s="37"/>
      <c r="AB5518" s="37"/>
      <c r="AC5518" s="37"/>
      <c r="AD5518" s="25"/>
      <c r="AE5518" s="26"/>
      <c r="AF5518" s="27"/>
      <c r="AG5518" s="11"/>
      <c r="AH5518" s="11"/>
      <c r="AI5518" s="11"/>
      <c r="AJ5518" s="11"/>
      <c r="AK5518" s="11"/>
      <c r="AL5518" s="11"/>
      <c r="AM5518" s="11"/>
      <c r="AN5518" s="11"/>
      <c r="AO5518" s="11"/>
    </row>
    <row r="5519" spans="1:41" s="29" customFormat="1" ht="16.5" customHeight="1">
      <c r="A5519" s="89" t="s">
        <v>7885</v>
      </c>
      <c r="B5519" s="89"/>
      <c r="C5519" s="368"/>
      <c r="D5519" s="89"/>
      <c r="E5519" s="341" t="s">
        <v>435</v>
      </c>
      <c r="F5519" s="341" t="s">
        <v>34</v>
      </c>
      <c r="G5519" s="341" t="s">
        <v>2996</v>
      </c>
      <c r="H5519" s="341">
        <v>2010</v>
      </c>
      <c r="I5519" s="341">
        <v>2</v>
      </c>
      <c r="J5519" s="341">
        <v>0</v>
      </c>
      <c r="K5519" s="341">
        <v>0</v>
      </c>
      <c r="L5519" s="106" t="s">
        <v>2997</v>
      </c>
      <c r="M5519" s="106"/>
      <c r="N5519" s="106" t="s">
        <v>2938</v>
      </c>
      <c r="O5519" s="462">
        <v>500</v>
      </c>
      <c r="P5519" s="462">
        <v>0</v>
      </c>
      <c r="Q5519" s="462">
        <v>0</v>
      </c>
      <c r="R5519" s="107" t="s">
        <v>33</v>
      </c>
      <c r="S5519" s="463">
        <v>60</v>
      </c>
      <c r="T5519" s="463">
        <v>110</v>
      </c>
      <c r="U5519" s="463">
        <v>0.54545454545454541</v>
      </c>
      <c r="V5519" s="463">
        <v>0</v>
      </c>
      <c r="W5519" s="464">
        <v>0.25</v>
      </c>
      <c r="X5519" s="21">
        <v>250</v>
      </c>
      <c r="Y5519" s="465" t="s">
        <v>33</v>
      </c>
      <c r="Z5519" s="341" t="s">
        <v>5838</v>
      </c>
      <c r="AA5519" s="37"/>
      <c r="AB5519" s="37"/>
      <c r="AC5519" s="37"/>
      <c r="AD5519" s="25"/>
      <c r="AE5519" s="26"/>
      <c r="AF5519" s="27"/>
      <c r="AG5519" s="11"/>
      <c r="AH5519" s="11"/>
      <c r="AI5519" s="11"/>
      <c r="AJ5519" s="11"/>
      <c r="AK5519" s="11"/>
      <c r="AL5519" s="11"/>
      <c r="AM5519" s="11"/>
      <c r="AN5519" s="11"/>
      <c r="AO5519" s="11"/>
    </row>
    <row r="5520" spans="1:41" s="29" customFormat="1" ht="16.5" customHeight="1">
      <c r="A5520" s="89" t="s">
        <v>7885</v>
      </c>
      <c r="B5520" s="89"/>
      <c r="C5520" s="368"/>
      <c r="D5520" s="89"/>
      <c r="E5520" s="341" t="s">
        <v>2998</v>
      </c>
      <c r="F5520" s="341" t="s">
        <v>2999</v>
      </c>
      <c r="G5520" s="341" t="s">
        <v>3000</v>
      </c>
      <c r="H5520" s="341">
        <v>2010</v>
      </c>
      <c r="I5520" s="341">
        <v>1</v>
      </c>
      <c r="J5520" s="341">
        <v>0</v>
      </c>
      <c r="K5520" s="341">
        <v>0</v>
      </c>
      <c r="L5520" s="106" t="s">
        <v>3001</v>
      </c>
      <c r="M5520" s="106"/>
      <c r="N5520" s="106" t="s">
        <v>2938</v>
      </c>
      <c r="O5520" s="462">
        <v>500</v>
      </c>
      <c r="P5520" s="462">
        <v>0</v>
      </c>
      <c r="Q5520" s="462">
        <v>0</v>
      </c>
      <c r="R5520" s="107" t="s">
        <v>33</v>
      </c>
      <c r="S5520" s="463">
        <v>60</v>
      </c>
      <c r="T5520" s="463">
        <v>110</v>
      </c>
      <c r="U5520" s="463">
        <v>0.54545454545454541</v>
      </c>
      <c r="V5520" s="463">
        <v>0</v>
      </c>
      <c r="W5520" s="464">
        <v>0.25</v>
      </c>
      <c r="X5520" s="21">
        <v>125</v>
      </c>
      <c r="Y5520" s="465" t="s">
        <v>33</v>
      </c>
      <c r="Z5520" s="341" t="s">
        <v>5838</v>
      </c>
      <c r="AA5520" s="37"/>
      <c r="AB5520" s="37"/>
      <c r="AC5520" s="37"/>
      <c r="AD5520" s="25"/>
      <c r="AE5520" s="26"/>
      <c r="AF5520" s="27"/>
      <c r="AG5520" s="11"/>
      <c r="AH5520" s="11"/>
      <c r="AI5520" s="11"/>
      <c r="AJ5520" s="11"/>
      <c r="AK5520" s="11"/>
      <c r="AL5520" s="11"/>
      <c r="AM5520" s="11"/>
      <c r="AN5520" s="11"/>
      <c r="AO5520" s="11"/>
    </row>
    <row r="5521" spans="1:41" s="29" customFormat="1" ht="16.5" customHeight="1">
      <c r="A5521" s="89" t="s">
        <v>7885</v>
      </c>
      <c r="B5521" s="89"/>
      <c r="C5521" s="368"/>
      <c r="D5521" s="89"/>
      <c r="E5521" s="341" t="s">
        <v>3002</v>
      </c>
      <c r="F5521" s="341" t="s">
        <v>1711</v>
      </c>
      <c r="G5521" s="341" t="s">
        <v>3003</v>
      </c>
      <c r="H5521" s="341">
        <v>2010</v>
      </c>
      <c r="I5521" s="341">
        <v>1</v>
      </c>
      <c r="J5521" s="341">
        <v>0</v>
      </c>
      <c r="K5521" s="341">
        <v>0</v>
      </c>
      <c r="L5521" s="106" t="s">
        <v>3001</v>
      </c>
      <c r="M5521" s="106"/>
      <c r="N5521" s="106" t="s">
        <v>2938</v>
      </c>
      <c r="O5521" s="462">
        <v>500</v>
      </c>
      <c r="P5521" s="462">
        <v>0</v>
      </c>
      <c r="Q5521" s="462">
        <v>0</v>
      </c>
      <c r="R5521" s="107" t="s">
        <v>33</v>
      </c>
      <c r="S5521" s="463">
        <v>60</v>
      </c>
      <c r="T5521" s="463">
        <v>110</v>
      </c>
      <c r="U5521" s="463">
        <v>0.54545454545454541</v>
      </c>
      <c r="V5521" s="463">
        <v>0</v>
      </c>
      <c r="W5521" s="464">
        <v>0.25</v>
      </c>
      <c r="X5521" s="21">
        <v>125</v>
      </c>
      <c r="Y5521" s="465" t="s">
        <v>33</v>
      </c>
      <c r="Z5521" s="341" t="s">
        <v>5838</v>
      </c>
      <c r="AA5521" s="37"/>
      <c r="AB5521" s="37"/>
      <c r="AC5521" s="37"/>
      <c r="AD5521" s="25"/>
      <c r="AE5521" s="26"/>
      <c r="AF5521" s="27"/>
      <c r="AG5521" s="11"/>
      <c r="AH5521" s="11"/>
      <c r="AI5521" s="11"/>
      <c r="AJ5521" s="11"/>
      <c r="AK5521" s="11"/>
      <c r="AL5521" s="11"/>
      <c r="AM5521" s="11"/>
      <c r="AN5521" s="11"/>
      <c r="AO5521" s="11"/>
    </row>
    <row r="5522" spans="1:41" s="29" customFormat="1" ht="16.5" customHeight="1">
      <c r="A5522" s="89" t="s">
        <v>7885</v>
      </c>
      <c r="B5522" s="89"/>
      <c r="C5522" s="368"/>
      <c r="D5522" s="89"/>
      <c r="E5522" s="341" t="s">
        <v>3050</v>
      </c>
      <c r="F5522" s="341" t="s">
        <v>3051</v>
      </c>
      <c r="G5522" s="341" t="s">
        <v>3052</v>
      </c>
      <c r="H5522" s="341">
        <v>2010</v>
      </c>
      <c r="I5522" s="341">
        <v>1</v>
      </c>
      <c r="J5522" s="341">
        <v>0</v>
      </c>
      <c r="K5522" s="341">
        <v>0</v>
      </c>
      <c r="L5522" s="106" t="s">
        <v>3001</v>
      </c>
      <c r="M5522" s="106"/>
      <c r="N5522" s="106" t="s">
        <v>2938</v>
      </c>
      <c r="O5522" s="462">
        <v>500</v>
      </c>
      <c r="P5522" s="462">
        <v>0</v>
      </c>
      <c r="Q5522" s="462">
        <v>0</v>
      </c>
      <c r="R5522" s="107" t="s">
        <v>33</v>
      </c>
      <c r="S5522" s="463">
        <v>60</v>
      </c>
      <c r="T5522" s="463">
        <v>110</v>
      </c>
      <c r="U5522" s="463">
        <v>0.54545454545454541</v>
      </c>
      <c r="V5522" s="463">
        <v>0</v>
      </c>
      <c r="W5522" s="464">
        <v>0.25</v>
      </c>
      <c r="X5522" s="21">
        <v>125</v>
      </c>
      <c r="Y5522" s="465" t="s">
        <v>33</v>
      </c>
      <c r="Z5522" s="341" t="s">
        <v>5838</v>
      </c>
      <c r="AA5522" s="37"/>
      <c r="AB5522" s="37"/>
      <c r="AC5522" s="37"/>
      <c r="AD5522" s="25"/>
      <c r="AE5522" s="26"/>
      <c r="AF5522" s="27"/>
      <c r="AG5522" s="11"/>
      <c r="AH5522" s="11"/>
      <c r="AI5522" s="11"/>
      <c r="AJ5522" s="11"/>
      <c r="AK5522" s="11"/>
      <c r="AL5522" s="11"/>
      <c r="AM5522" s="11"/>
      <c r="AN5522" s="11"/>
      <c r="AO5522" s="11"/>
    </row>
    <row r="5523" spans="1:41" s="29" customFormat="1" ht="16.5" customHeight="1">
      <c r="A5523" s="89" t="s">
        <v>7885</v>
      </c>
      <c r="B5523" s="89"/>
      <c r="C5523" s="368"/>
      <c r="D5523" s="89"/>
      <c r="E5523" s="341" t="s">
        <v>90</v>
      </c>
      <c r="F5523" s="341" t="s">
        <v>83</v>
      </c>
      <c r="G5523" s="341" t="s">
        <v>3053</v>
      </c>
      <c r="H5523" s="341">
        <v>2010</v>
      </c>
      <c r="I5523" s="341">
        <v>4</v>
      </c>
      <c r="J5523" s="341">
        <v>0</v>
      </c>
      <c r="K5523" s="341">
        <v>0</v>
      </c>
      <c r="L5523" s="106" t="s">
        <v>2957</v>
      </c>
      <c r="M5523" s="106"/>
      <c r="N5523" s="106" t="s">
        <v>2938</v>
      </c>
      <c r="O5523" s="462">
        <v>500</v>
      </c>
      <c r="P5523" s="462">
        <v>0</v>
      </c>
      <c r="Q5523" s="462">
        <v>0</v>
      </c>
      <c r="R5523" s="107" t="s">
        <v>33</v>
      </c>
      <c r="S5523" s="463">
        <v>60</v>
      </c>
      <c r="T5523" s="463">
        <v>110</v>
      </c>
      <c r="U5523" s="463">
        <v>0.54545454545454541</v>
      </c>
      <c r="V5523" s="463">
        <v>0</v>
      </c>
      <c r="W5523" s="464">
        <v>0.25</v>
      </c>
      <c r="X5523" s="21">
        <v>500</v>
      </c>
      <c r="Y5523" s="465" t="s">
        <v>33</v>
      </c>
      <c r="Z5523" s="341" t="s">
        <v>5838</v>
      </c>
      <c r="AA5523" s="37"/>
      <c r="AB5523" s="37"/>
      <c r="AC5523" s="37"/>
      <c r="AD5523" s="25"/>
      <c r="AE5523" s="26"/>
      <c r="AF5523" s="27"/>
      <c r="AG5523" s="11"/>
      <c r="AH5523" s="11"/>
      <c r="AI5523" s="11"/>
      <c r="AJ5523" s="11"/>
      <c r="AK5523" s="11"/>
      <c r="AL5523" s="11"/>
      <c r="AM5523" s="11"/>
      <c r="AN5523" s="11"/>
      <c r="AO5523" s="11"/>
    </row>
    <row r="5524" spans="1:41" s="29" customFormat="1" ht="16.5" customHeight="1">
      <c r="A5524" s="89" t="s">
        <v>7885</v>
      </c>
      <c r="B5524" s="89"/>
      <c r="C5524" s="368"/>
      <c r="D5524" s="89"/>
      <c r="E5524" s="341" t="s">
        <v>3054</v>
      </c>
      <c r="F5524" s="341" t="s">
        <v>3055</v>
      </c>
      <c r="G5524" s="341" t="s">
        <v>3056</v>
      </c>
      <c r="H5524" s="341">
        <v>2010</v>
      </c>
      <c r="I5524" s="341">
        <v>1</v>
      </c>
      <c r="J5524" s="341">
        <v>0</v>
      </c>
      <c r="K5524" s="341">
        <v>0</v>
      </c>
      <c r="L5524" s="106" t="s">
        <v>3029</v>
      </c>
      <c r="M5524" s="106"/>
      <c r="N5524" s="106" t="s">
        <v>2938</v>
      </c>
      <c r="O5524" s="462">
        <v>500</v>
      </c>
      <c r="P5524" s="462">
        <v>0</v>
      </c>
      <c r="Q5524" s="462">
        <v>0</v>
      </c>
      <c r="R5524" s="107" t="s">
        <v>33</v>
      </c>
      <c r="S5524" s="463">
        <v>60</v>
      </c>
      <c r="T5524" s="463">
        <v>110</v>
      </c>
      <c r="U5524" s="463">
        <v>0.54545454545454541</v>
      </c>
      <c r="V5524" s="463">
        <v>0</v>
      </c>
      <c r="W5524" s="464">
        <v>0.25</v>
      </c>
      <c r="X5524" s="21">
        <v>125</v>
      </c>
      <c r="Y5524" s="465" t="s">
        <v>33</v>
      </c>
      <c r="Z5524" s="341" t="s">
        <v>5838</v>
      </c>
      <c r="AA5524" s="37"/>
      <c r="AB5524" s="37"/>
      <c r="AC5524" s="37"/>
      <c r="AD5524" s="25"/>
      <c r="AE5524" s="26"/>
      <c r="AF5524" s="27"/>
      <c r="AG5524" s="11"/>
      <c r="AH5524" s="11"/>
      <c r="AI5524" s="11"/>
      <c r="AJ5524" s="11"/>
      <c r="AK5524" s="11"/>
      <c r="AL5524" s="11"/>
      <c r="AM5524" s="11"/>
      <c r="AN5524" s="11"/>
      <c r="AO5524" s="11"/>
    </row>
    <row r="5525" spans="1:41" s="29" customFormat="1" ht="16.5" customHeight="1">
      <c r="A5525" s="89" t="s">
        <v>7885</v>
      </c>
      <c r="B5525" s="89"/>
      <c r="C5525" s="368"/>
      <c r="D5525" s="89"/>
      <c r="E5525" s="341" t="s">
        <v>3057</v>
      </c>
      <c r="F5525" s="341" t="s">
        <v>3058</v>
      </c>
      <c r="G5525" s="341" t="s">
        <v>3059</v>
      </c>
      <c r="H5525" s="341">
        <v>2010</v>
      </c>
      <c r="I5525" s="341">
        <v>2</v>
      </c>
      <c r="J5525" s="341">
        <v>0</v>
      </c>
      <c r="K5525" s="341">
        <v>0</v>
      </c>
      <c r="L5525" s="106" t="s">
        <v>3001</v>
      </c>
      <c r="M5525" s="106"/>
      <c r="N5525" s="106" t="s">
        <v>2938</v>
      </c>
      <c r="O5525" s="462">
        <v>500</v>
      </c>
      <c r="P5525" s="462">
        <v>0</v>
      </c>
      <c r="Q5525" s="462">
        <v>0</v>
      </c>
      <c r="R5525" s="107" t="s">
        <v>33</v>
      </c>
      <c r="S5525" s="463">
        <v>60</v>
      </c>
      <c r="T5525" s="463">
        <v>110</v>
      </c>
      <c r="U5525" s="463">
        <v>0.54545454545454541</v>
      </c>
      <c r="V5525" s="463">
        <v>0</v>
      </c>
      <c r="W5525" s="464">
        <v>0.25</v>
      </c>
      <c r="X5525" s="21">
        <v>250</v>
      </c>
      <c r="Y5525" s="465" t="s">
        <v>33</v>
      </c>
      <c r="Z5525" s="341" t="s">
        <v>5838</v>
      </c>
      <c r="AA5525" s="37"/>
      <c r="AB5525" s="37"/>
      <c r="AC5525" s="37"/>
      <c r="AD5525" s="25"/>
      <c r="AE5525" s="26"/>
      <c r="AF5525" s="27"/>
      <c r="AG5525" s="11"/>
      <c r="AH5525" s="11"/>
      <c r="AI5525" s="11"/>
      <c r="AJ5525" s="11"/>
      <c r="AK5525" s="11"/>
      <c r="AL5525" s="11"/>
      <c r="AM5525" s="11"/>
      <c r="AN5525" s="11"/>
      <c r="AO5525" s="11"/>
    </row>
    <row r="5526" spans="1:41" s="29" customFormat="1" ht="16.5" customHeight="1">
      <c r="A5526" s="89" t="s">
        <v>7885</v>
      </c>
      <c r="B5526" s="89"/>
      <c r="C5526" s="368"/>
      <c r="D5526" s="89"/>
      <c r="E5526" s="341" t="s">
        <v>3060</v>
      </c>
      <c r="F5526" s="341" t="s">
        <v>3058</v>
      </c>
      <c r="G5526" s="341" t="s">
        <v>3061</v>
      </c>
      <c r="H5526" s="341">
        <v>2010</v>
      </c>
      <c r="I5526" s="341">
        <v>2</v>
      </c>
      <c r="J5526" s="341">
        <v>0</v>
      </c>
      <c r="K5526" s="341">
        <v>0</v>
      </c>
      <c r="L5526" s="106" t="s">
        <v>3001</v>
      </c>
      <c r="M5526" s="106"/>
      <c r="N5526" s="106" t="s">
        <v>2938</v>
      </c>
      <c r="O5526" s="462">
        <v>500</v>
      </c>
      <c r="P5526" s="462">
        <v>0</v>
      </c>
      <c r="Q5526" s="462">
        <v>0</v>
      </c>
      <c r="R5526" s="107" t="s">
        <v>33</v>
      </c>
      <c r="S5526" s="463">
        <v>60</v>
      </c>
      <c r="T5526" s="463">
        <v>110</v>
      </c>
      <c r="U5526" s="463">
        <v>0.54545454545454541</v>
      </c>
      <c r="V5526" s="463">
        <v>0</v>
      </c>
      <c r="W5526" s="464">
        <v>0.25</v>
      </c>
      <c r="X5526" s="21">
        <v>250</v>
      </c>
      <c r="Y5526" s="465" t="s">
        <v>33</v>
      </c>
      <c r="Z5526" s="341" t="s">
        <v>5838</v>
      </c>
      <c r="AA5526" s="37"/>
      <c r="AB5526" s="37"/>
      <c r="AC5526" s="37"/>
      <c r="AD5526" s="25"/>
      <c r="AE5526" s="26"/>
      <c r="AF5526" s="27"/>
      <c r="AG5526" s="11"/>
      <c r="AH5526" s="11"/>
      <c r="AI5526" s="11"/>
      <c r="AJ5526" s="11"/>
      <c r="AK5526" s="11"/>
      <c r="AL5526" s="11"/>
      <c r="AM5526" s="11"/>
      <c r="AN5526" s="11"/>
      <c r="AO5526" s="11"/>
    </row>
    <row r="5527" spans="1:41" s="29" customFormat="1" ht="16.5" customHeight="1">
      <c r="A5527" s="89" t="s">
        <v>7885</v>
      </c>
      <c r="B5527" s="89"/>
      <c r="C5527" s="368"/>
      <c r="D5527" s="89"/>
      <c r="E5527" s="341" t="s">
        <v>3048</v>
      </c>
      <c r="F5527" s="341" t="s">
        <v>281</v>
      </c>
      <c r="G5527" s="341" t="s">
        <v>3049</v>
      </c>
      <c r="H5527" s="341">
        <v>2010</v>
      </c>
      <c r="I5527" s="341">
        <v>1</v>
      </c>
      <c r="J5527" s="341">
        <v>0</v>
      </c>
      <c r="K5527" s="341">
        <v>0</v>
      </c>
      <c r="L5527" s="106" t="s">
        <v>3001</v>
      </c>
      <c r="M5527" s="106"/>
      <c r="N5527" s="106" t="s">
        <v>2938</v>
      </c>
      <c r="O5527" s="462">
        <v>364</v>
      </c>
      <c r="P5527" s="462">
        <v>0</v>
      </c>
      <c r="Q5527" s="462">
        <v>0</v>
      </c>
      <c r="R5527" s="107" t="s">
        <v>33</v>
      </c>
      <c r="S5527" s="463">
        <v>60</v>
      </c>
      <c r="T5527" s="463">
        <v>110</v>
      </c>
      <c r="U5527" s="463">
        <v>0.54545454545454541</v>
      </c>
      <c r="V5527" s="463">
        <v>0</v>
      </c>
      <c r="W5527" s="464">
        <v>0.35</v>
      </c>
      <c r="X5527" s="21">
        <v>127.39999999999999</v>
      </c>
      <c r="Y5527" s="465" t="s">
        <v>33</v>
      </c>
      <c r="Z5527" s="341" t="s">
        <v>5838</v>
      </c>
      <c r="AA5527" s="37"/>
      <c r="AB5527" s="37"/>
      <c r="AC5527" s="37"/>
      <c r="AD5527" s="25"/>
      <c r="AE5527" s="26"/>
      <c r="AF5527" s="27"/>
      <c r="AG5527" s="11"/>
      <c r="AH5527" s="11"/>
      <c r="AI5527" s="11"/>
      <c r="AJ5527" s="11"/>
      <c r="AK5527" s="11"/>
      <c r="AL5527" s="11"/>
      <c r="AM5527" s="11"/>
      <c r="AN5527" s="11"/>
      <c r="AO5527" s="11"/>
    </row>
    <row r="5528" spans="1:41" s="29" customFormat="1" ht="16.5" customHeight="1">
      <c r="A5528" s="89" t="s">
        <v>7885</v>
      </c>
      <c r="B5528" s="89"/>
      <c r="C5528" s="368"/>
      <c r="D5528" s="89"/>
      <c r="E5528" s="341" t="s">
        <v>3046</v>
      </c>
      <c r="F5528" s="341" t="s">
        <v>3047</v>
      </c>
      <c r="G5528" s="341" t="s">
        <v>854</v>
      </c>
      <c r="H5528" s="341">
        <v>2010</v>
      </c>
      <c r="I5528" s="341">
        <v>1</v>
      </c>
      <c r="J5528" s="341">
        <v>0</v>
      </c>
      <c r="K5528" s="341">
        <v>0</v>
      </c>
      <c r="L5528" s="106" t="s">
        <v>3001</v>
      </c>
      <c r="M5528" s="106"/>
      <c r="N5528" s="106" t="s">
        <v>2938</v>
      </c>
      <c r="O5528" s="462">
        <v>800</v>
      </c>
      <c r="P5528" s="462">
        <v>0</v>
      </c>
      <c r="Q5528" s="462">
        <v>0</v>
      </c>
      <c r="R5528" s="107" t="s">
        <v>33</v>
      </c>
      <c r="S5528" s="463">
        <v>60</v>
      </c>
      <c r="T5528" s="463">
        <v>110</v>
      </c>
      <c r="U5528" s="463">
        <v>0.54545454545454541</v>
      </c>
      <c r="V5528" s="463">
        <v>0</v>
      </c>
      <c r="W5528" s="464">
        <v>0.16</v>
      </c>
      <c r="X5528" s="21">
        <v>128</v>
      </c>
      <c r="Y5528" s="465" t="s">
        <v>33</v>
      </c>
      <c r="Z5528" s="341" t="s">
        <v>5838</v>
      </c>
      <c r="AA5528" s="37"/>
      <c r="AB5528" s="37"/>
      <c r="AC5528" s="37"/>
      <c r="AD5528" s="25"/>
      <c r="AE5528" s="26"/>
      <c r="AF5528" s="27"/>
      <c r="AG5528" s="11"/>
      <c r="AH5528" s="11"/>
      <c r="AI5528" s="11"/>
      <c r="AJ5528" s="11"/>
      <c r="AK5528" s="11"/>
      <c r="AL5528" s="11"/>
      <c r="AM5528" s="11"/>
      <c r="AN5528" s="11"/>
      <c r="AO5528" s="11"/>
    </row>
    <row r="5529" spans="1:41" s="29" customFormat="1" ht="16.5" customHeight="1">
      <c r="A5529" s="89" t="s">
        <v>7885</v>
      </c>
      <c r="B5529" s="89"/>
      <c r="C5529" s="368"/>
      <c r="D5529" s="89"/>
      <c r="E5529" s="341" t="s">
        <v>3043</v>
      </c>
      <c r="F5529" s="341" t="s">
        <v>3044</v>
      </c>
      <c r="G5529" s="341" t="s">
        <v>3045</v>
      </c>
      <c r="H5529" s="341">
        <v>2010</v>
      </c>
      <c r="I5529" s="341">
        <v>1</v>
      </c>
      <c r="J5529" s="341">
        <v>0</v>
      </c>
      <c r="K5529" s="341">
        <v>0</v>
      </c>
      <c r="L5529" s="106" t="s">
        <v>2977</v>
      </c>
      <c r="M5529" s="106"/>
      <c r="N5529" s="106" t="s">
        <v>2938</v>
      </c>
      <c r="O5529" s="462">
        <v>530</v>
      </c>
      <c r="P5529" s="462">
        <v>0</v>
      </c>
      <c r="Q5529" s="462">
        <v>0</v>
      </c>
      <c r="R5529" s="107" t="s">
        <v>33</v>
      </c>
      <c r="S5529" s="463">
        <v>60</v>
      </c>
      <c r="T5529" s="463">
        <v>110</v>
      </c>
      <c r="U5529" s="463">
        <v>0.54545454545454541</v>
      </c>
      <c r="V5529" s="463">
        <v>0</v>
      </c>
      <c r="W5529" s="464">
        <v>0.25</v>
      </c>
      <c r="X5529" s="21">
        <v>132.5</v>
      </c>
      <c r="Y5529" s="465" t="s">
        <v>33</v>
      </c>
      <c r="Z5529" s="341" t="s">
        <v>5838</v>
      </c>
      <c r="AA5529" s="37"/>
      <c r="AB5529" s="37"/>
      <c r="AC5529" s="37"/>
      <c r="AD5529" s="25"/>
      <c r="AE5529" s="26"/>
      <c r="AF5529" s="27"/>
      <c r="AG5529" s="11"/>
      <c r="AH5529" s="11"/>
      <c r="AI5529" s="11"/>
      <c r="AJ5529" s="11"/>
      <c r="AK5529" s="11"/>
      <c r="AL5529" s="11"/>
      <c r="AM5529" s="11"/>
      <c r="AN5529" s="11"/>
      <c r="AO5529" s="11"/>
    </row>
    <row r="5530" spans="1:41" s="29" customFormat="1" ht="16.5" customHeight="1">
      <c r="A5530" s="89" t="s">
        <v>7885</v>
      </c>
      <c r="B5530" s="89"/>
      <c r="C5530" s="368"/>
      <c r="D5530" s="89"/>
      <c r="E5530" s="341" t="s">
        <v>35</v>
      </c>
      <c r="F5530" s="341" t="s">
        <v>36</v>
      </c>
      <c r="G5530" s="341" t="s">
        <v>787</v>
      </c>
      <c r="H5530" s="341">
        <v>2010</v>
      </c>
      <c r="I5530" s="341">
        <v>1</v>
      </c>
      <c r="J5530" s="341">
        <v>0</v>
      </c>
      <c r="K5530" s="341">
        <v>0</v>
      </c>
      <c r="L5530" s="106" t="s">
        <v>2945</v>
      </c>
      <c r="M5530" s="106"/>
      <c r="N5530" s="106" t="s">
        <v>2938</v>
      </c>
      <c r="O5530" s="462">
        <v>530</v>
      </c>
      <c r="P5530" s="462">
        <v>0</v>
      </c>
      <c r="Q5530" s="462">
        <v>0</v>
      </c>
      <c r="R5530" s="107" t="s">
        <v>33</v>
      </c>
      <c r="S5530" s="463">
        <v>60</v>
      </c>
      <c r="T5530" s="463">
        <v>110</v>
      </c>
      <c r="U5530" s="463">
        <v>0.54545454545454541</v>
      </c>
      <c r="V5530" s="463">
        <v>0</v>
      </c>
      <c r="W5530" s="464">
        <v>0.25</v>
      </c>
      <c r="X5530" s="21">
        <v>132.5</v>
      </c>
      <c r="Y5530" s="465" t="s">
        <v>33</v>
      </c>
      <c r="Z5530" s="341" t="s">
        <v>5838</v>
      </c>
      <c r="AA5530" s="37"/>
      <c r="AB5530" s="37"/>
      <c r="AC5530" s="37"/>
      <c r="AD5530" s="25"/>
      <c r="AE5530" s="26"/>
      <c r="AF5530" s="27"/>
      <c r="AG5530" s="11"/>
      <c r="AH5530" s="11"/>
      <c r="AI5530" s="11"/>
      <c r="AJ5530" s="11"/>
      <c r="AK5530" s="11"/>
      <c r="AL5530" s="11"/>
      <c r="AM5530" s="11"/>
      <c r="AN5530" s="11"/>
      <c r="AO5530" s="11"/>
    </row>
    <row r="5531" spans="1:41" s="29" customFormat="1" ht="16.5" customHeight="1">
      <c r="A5531" s="89" t="s">
        <v>7885</v>
      </c>
      <c r="B5531" s="89"/>
      <c r="C5531" s="368"/>
      <c r="D5531" s="89"/>
      <c r="E5531" s="341" t="s">
        <v>379</v>
      </c>
      <c r="F5531" s="341" t="s">
        <v>34</v>
      </c>
      <c r="G5531" s="341" t="s">
        <v>2936</v>
      </c>
      <c r="H5531" s="341">
        <v>1998</v>
      </c>
      <c r="I5531" s="341">
        <v>1</v>
      </c>
      <c r="J5531" s="341">
        <v>0</v>
      </c>
      <c r="K5531" s="341">
        <v>0</v>
      </c>
      <c r="L5531" s="106" t="s">
        <v>2937</v>
      </c>
      <c r="M5531" s="106"/>
      <c r="N5531" s="106" t="s">
        <v>2938</v>
      </c>
      <c r="O5531" s="462">
        <v>500</v>
      </c>
      <c r="P5531" s="462">
        <v>0</v>
      </c>
      <c r="Q5531" s="462">
        <v>0</v>
      </c>
      <c r="R5531" s="107" t="s">
        <v>33</v>
      </c>
      <c r="S5531" s="463">
        <v>60</v>
      </c>
      <c r="T5531" s="463">
        <v>110</v>
      </c>
      <c r="U5531" s="463">
        <v>0.54545454545454541</v>
      </c>
      <c r="V5531" s="463">
        <v>0</v>
      </c>
      <c r="W5531" s="464">
        <v>0.3</v>
      </c>
      <c r="X5531" s="21">
        <v>150</v>
      </c>
      <c r="Y5531" s="465" t="s">
        <v>33</v>
      </c>
      <c r="Z5531" s="341" t="s">
        <v>5838</v>
      </c>
      <c r="AA5531" s="37"/>
      <c r="AB5531" s="37"/>
      <c r="AC5531" s="37"/>
      <c r="AD5531" s="25"/>
      <c r="AE5531" s="26"/>
      <c r="AF5531" s="27"/>
      <c r="AG5531" s="11"/>
      <c r="AH5531" s="11"/>
      <c r="AI5531" s="11"/>
      <c r="AJ5531" s="11"/>
      <c r="AK5531" s="11"/>
      <c r="AL5531" s="11"/>
      <c r="AM5531" s="11"/>
      <c r="AN5531" s="11"/>
      <c r="AO5531" s="11"/>
    </row>
    <row r="5532" spans="1:41" s="29" customFormat="1" ht="16.5" customHeight="1">
      <c r="A5532" s="89" t="s">
        <v>7885</v>
      </c>
      <c r="B5532" s="89"/>
      <c r="C5532" s="368"/>
      <c r="D5532" s="89"/>
      <c r="E5532" s="341" t="s">
        <v>413</v>
      </c>
      <c r="F5532" s="341" t="s">
        <v>63</v>
      </c>
      <c r="G5532" s="341" t="s">
        <v>2947</v>
      </c>
      <c r="H5532" s="341">
        <v>2007</v>
      </c>
      <c r="I5532" s="341">
        <v>3</v>
      </c>
      <c r="J5532" s="341">
        <v>0</v>
      </c>
      <c r="K5532" s="341">
        <v>0</v>
      </c>
      <c r="L5532" s="106" t="s">
        <v>2948</v>
      </c>
      <c r="M5532" s="106"/>
      <c r="N5532" s="106" t="s">
        <v>2938</v>
      </c>
      <c r="O5532" s="462">
        <v>500</v>
      </c>
      <c r="P5532" s="462">
        <v>0</v>
      </c>
      <c r="Q5532" s="462">
        <v>0</v>
      </c>
      <c r="R5532" s="107" t="s">
        <v>33</v>
      </c>
      <c r="S5532" s="463">
        <v>60</v>
      </c>
      <c r="T5532" s="463">
        <v>110</v>
      </c>
      <c r="U5532" s="463">
        <v>0.54545454545454541</v>
      </c>
      <c r="V5532" s="463">
        <v>0</v>
      </c>
      <c r="W5532" s="464">
        <v>0.32</v>
      </c>
      <c r="X5532" s="21">
        <v>480</v>
      </c>
      <c r="Y5532" s="465" t="s">
        <v>33</v>
      </c>
      <c r="Z5532" s="341" t="s">
        <v>5838</v>
      </c>
      <c r="AA5532" s="37"/>
      <c r="AB5532" s="37"/>
      <c r="AC5532" s="37"/>
      <c r="AD5532" s="25"/>
      <c r="AE5532" s="26"/>
      <c r="AF5532" s="27"/>
      <c r="AG5532" s="11"/>
      <c r="AH5532" s="11"/>
      <c r="AI5532" s="11"/>
      <c r="AJ5532" s="11"/>
      <c r="AK5532" s="11"/>
      <c r="AL5532" s="11"/>
      <c r="AM5532" s="11"/>
      <c r="AN5532" s="11"/>
      <c r="AO5532" s="11"/>
    </row>
    <row r="5533" spans="1:41" s="29" customFormat="1" ht="16.5" customHeight="1">
      <c r="A5533" s="89" t="s">
        <v>7885</v>
      </c>
      <c r="B5533" s="89"/>
      <c r="C5533" s="368"/>
      <c r="D5533" s="89"/>
      <c r="E5533" s="341" t="s">
        <v>2651</v>
      </c>
      <c r="F5533" s="341" t="s">
        <v>2961</v>
      </c>
      <c r="G5533" s="341" t="s">
        <v>2652</v>
      </c>
      <c r="H5533" s="341">
        <v>2008</v>
      </c>
      <c r="I5533" s="341">
        <v>1</v>
      </c>
      <c r="J5533" s="341">
        <v>0</v>
      </c>
      <c r="K5533" s="341">
        <v>0</v>
      </c>
      <c r="L5533" s="106" t="s">
        <v>2937</v>
      </c>
      <c r="M5533" s="106"/>
      <c r="N5533" s="106" t="s">
        <v>2938</v>
      </c>
      <c r="O5533" s="462">
        <v>400</v>
      </c>
      <c r="P5533" s="462">
        <v>0</v>
      </c>
      <c r="Q5533" s="462">
        <v>0</v>
      </c>
      <c r="R5533" s="107" t="s">
        <v>33</v>
      </c>
      <c r="S5533" s="463">
        <v>60</v>
      </c>
      <c r="T5533" s="463">
        <v>110</v>
      </c>
      <c r="U5533" s="463">
        <v>0.54545454545454541</v>
      </c>
      <c r="V5533" s="463">
        <v>0</v>
      </c>
      <c r="W5533" s="464">
        <v>0.4</v>
      </c>
      <c r="X5533" s="21">
        <v>160</v>
      </c>
      <c r="Y5533" s="465" t="s">
        <v>33</v>
      </c>
      <c r="Z5533" s="341" t="s">
        <v>5838</v>
      </c>
      <c r="AA5533" s="37"/>
      <c r="AB5533" s="37"/>
      <c r="AC5533" s="37"/>
      <c r="AD5533" s="25"/>
      <c r="AE5533" s="26"/>
      <c r="AF5533" s="27"/>
      <c r="AG5533" s="11"/>
      <c r="AH5533" s="11"/>
      <c r="AI5533" s="11"/>
      <c r="AJ5533" s="11"/>
      <c r="AK5533" s="11"/>
      <c r="AL5533" s="11"/>
      <c r="AM5533" s="11"/>
      <c r="AN5533" s="11"/>
      <c r="AO5533" s="11"/>
    </row>
    <row r="5534" spans="1:41" s="29" customFormat="1" ht="16.5" customHeight="1">
      <c r="A5534" s="89" t="s">
        <v>7885</v>
      </c>
      <c r="B5534" s="89"/>
      <c r="C5534" s="368"/>
      <c r="D5534" s="89"/>
      <c r="E5534" s="341" t="s">
        <v>3037</v>
      </c>
      <c r="F5534" s="341" t="s">
        <v>281</v>
      </c>
      <c r="G5534" s="341" t="s">
        <v>3038</v>
      </c>
      <c r="H5534" s="341">
        <v>2010</v>
      </c>
      <c r="I5534" s="341">
        <v>1</v>
      </c>
      <c r="J5534" s="341">
        <v>0</v>
      </c>
      <c r="K5534" s="341">
        <v>0</v>
      </c>
      <c r="L5534" s="106" t="s">
        <v>3001</v>
      </c>
      <c r="M5534" s="106"/>
      <c r="N5534" s="106" t="s">
        <v>2938</v>
      </c>
      <c r="O5534" s="462">
        <v>208</v>
      </c>
      <c r="P5534" s="462">
        <v>0</v>
      </c>
      <c r="Q5534" s="462">
        <v>0</v>
      </c>
      <c r="R5534" s="107" t="s">
        <v>33</v>
      </c>
      <c r="S5534" s="463">
        <v>60</v>
      </c>
      <c r="T5534" s="463">
        <v>110</v>
      </c>
      <c r="U5534" s="463">
        <v>0.54545454545454541</v>
      </c>
      <c r="V5534" s="463">
        <v>0</v>
      </c>
      <c r="W5534" s="464">
        <v>0.8</v>
      </c>
      <c r="X5534" s="21">
        <v>166.4</v>
      </c>
      <c r="Y5534" s="465" t="s">
        <v>33</v>
      </c>
      <c r="Z5534" s="341" t="s">
        <v>5838</v>
      </c>
      <c r="AA5534" s="37"/>
      <c r="AB5534" s="37"/>
      <c r="AC5534" s="37"/>
      <c r="AD5534" s="25"/>
      <c r="AE5534" s="26"/>
      <c r="AF5534" s="27"/>
      <c r="AG5534" s="11"/>
      <c r="AH5534" s="11"/>
      <c r="AI5534" s="11"/>
      <c r="AJ5534" s="11"/>
      <c r="AK5534" s="11"/>
      <c r="AL5534" s="11"/>
      <c r="AM5534" s="11"/>
      <c r="AN5534" s="11"/>
      <c r="AO5534" s="11"/>
    </row>
    <row r="5535" spans="1:41" s="29" customFormat="1" ht="16.5" customHeight="1">
      <c r="A5535" s="89" t="s">
        <v>7885</v>
      </c>
      <c r="B5535" s="89"/>
      <c r="C5535" s="368"/>
      <c r="D5535" s="89"/>
      <c r="E5535" s="341" t="s">
        <v>35</v>
      </c>
      <c r="F5535" s="341" t="s">
        <v>83</v>
      </c>
      <c r="G5535" s="341" t="s">
        <v>433</v>
      </c>
      <c r="H5535" s="341">
        <v>2009</v>
      </c>
      <c r="I5535" s="341">
        <v>2</v>
      </c>
      <c r="J5535" s="341">
        <v>0</v>
      </c>
      <c r="K5535" s="341">
        <v>0</v>
      </c>
      <c r="L5535" s="106" t="s">
        <v>2937</v>
      </c>
      <c r="M5535" s="106"/>
      <c r="N5535" s="106" t="s">
        <v>2938</v>
      </c>
      <c r="O5535" s="462">
        <v>700</v>
      </c>
      <c r="P5535" s="462">
        <v>0</v>
      </c>
      <c r="Q5535" s="462">
        <v>0</v>
      </c>
      <c r="R5535" s="107" t="s">
        <v>33</v>
      </c>
      <c r="S5535" s="463">
        <v>60</v>
      </c>
      <c r="T5535" s="463">
        <v>110</v>
      </c>
      <c r="U5535" s="463">
        <v>0.54545454545454541</v>
      </c>
      <c r="V5535" s="463">
        <v>0</v>
      </c>
      <c r="W5535" s="464">
        <v>0.25</v>
      </c>
      <c r="X5535" s="21">
        <v>350</v>
      </c>
      <c r="Y5535" s="465" t="s">
        <v>33</v>
      </c>
      <c r="Z5535" s="341" t="s">
        <v>5838</v>
      </c>
      <c r="AA5535" s="37"/>
      <c r="AB5535" s="37"/>
      <c r="AC5535" s="37"/>
      <c r="AD5535" s="25"/>
      <c r="AE5535" s="26"/>
      <c r="AF5535" s="27"/>
      <c r="AG5535" s="11"/>
      <c r="AH5535" s="11"/>
      <c r="AI5535" s="11"/>
      <c r="AJ5535" s="11"/>
      <c r="AK5535" s="11"/>
      <c r="AL5535" s="11"/>
      <c r="AM5535" s="11"/>
      <c r="AN5535" s="11"/>
      <c r="AO5535" s="11"/>
    </row>
    <row r="5536" spans="1:41" s="29" customFormat="1" ht="16.5" customHeight="1">
      <c r="A5536" s="89" t="s">
        <v>7885</v>
      </c>
      <c r="B5536" s="89"/>
      <c r="C5536" s="368"/>
      <c r="D5536" s="89"/>
      <c r="E5536" s="341" t="s">
        <v>3030</v>
      </c>
      <c r="F5536" s="341" t="s">
        <v>1030</v>
      </c>
      <c r="G5536" s="341" t="s">
        <v>3031</v>
      </c>
      <c r="H5536" s="341">
        <v>2010</v>
      </c>
      <c r="I5536" s="341">
        <v>1</v>
      </c>
      <c r="J5536" s="341">
        <v>0</v>
      </c>
      <c r="K5536" s="341">
        <v>0</v>
      </c>
      <c r="L5536" s="106" t="s">
        <v>3001</v>
      </c>
      <c r="M5536" s="106"/>
      <c r="N5536" s="106" t="s">
        <v>2938</v>
      </c>
      <c r="O5536" s="462">
        <v>900</v>
      </c>
      <c r="P5536" s="462">
        <v>0</v>
      </c>
      <c r="Q5536" s="462">
        <v>0</v>
      </c>
      <c r="R5536" s="107" t="s">
        <v>33</v>
      </c>
      <c r="S5536" s="463">
        <v>60</v>
      </c>
      <c r="T5536" s="463">
        <v>110</v>
      </c>
      <c r="U5536" s="463">
        <v>0.54545454545454541</v>
      </c>
      <c r="V5536" s="463">
        <v>0</v>
      </c>
      <c r="W5536" s="464">
        <v>0.2</v>
      </c>
      <c r="X5536" s="21">
        <v>180</v>
      </c>
      <c r="Y5536" s="465" t="s">
        <v>33</v>
      </c>
      <c r="Z5536" s="341" t="s">
        <v>5838</v>
      </c>
      <c r="AA5536" s="37"/>
      <c r="AB5536" s="37"/>
      <c r="AC5536" s="37"/>
      <c r="AD5536" s="25"/>
      <c r="AE5536" s="26"/>
      <c r="AF5536" s="27"/>
      <c r="AG5536" s="11"/>
      <c r="AH5536" s="11"/>
      <c r="AI5536" s="11"/>
      <c r="AJ5536" s="11"/>
      <c r="AK5536" s="11"/>
      <c r="AL5536" s="11"/>
      <c r="AM5536" s="11"/>
      <c r="AN5536" s="11"/>
      <c r="AO5536" s="11"/>
    </row>
    <row r="5537" spans="1:41" s="29" customFormat="1" ht="16.5" customHeight="1">
      <c r="A5537" s="89" t="s">
        <v>7885</v>
      </c>
      <c r="B5537" s="89"/>
      <c r="C5537" s="368"/>
      <c r="D5537" s="89"/>
      <c r="E5537" s="341" t="s">
        <v>3032</v>
      </c>
      <c r="F5537" s="341" t="s">
        <v>3033</v>
      </c>
      <c r="G5537" s="341" t="s">
        <v>3034</v>
      </c>
      <c r="H5537" s="341">
        <v>2010</v>
      </c>
      <c r="I5537" s="341">
        <v>1</v>
      </c>
      <c r="J5537" s="341">
        <v>0</v>
      </c>
      <c r="K5537" s="341">
        <v>0</v>
      </c>
      <c r="L5537" s="106" t="s">
        <v>2982</v>
      </c>
      <c r="M5537" s="106"/>
      <c r="N5537" s="106" t="s">
        <v>2938</v>
      </c>
      <c r="O5537" s="462">
        <v>600</v>
      </c>
      <c r="P5537" s="462">
        <v>0</v>
      </c>
      <c r="Q5537" s="462">
        <v>0</v>
      </c>
      <c r="R5537" s="107" t="s">
        <v>33</v>
      </c>
      <c r="S5537" s="463">
        <v>60</v>
      </c>
      <c r="T5537" s="463">
        <v>110</v>
      </c>
      <c r="U5537" s="463">
        <v>0.54545454545454541</v>
      </c>
      <c r="V5537" s="463">
        <v>0</v>
      </c>
      <c r="W5537" s="464">
        <v>0.3</v>
      </c>
      <c r="X5537" s="21">
        <v>180</v>
      </c>
      <c r="Y5537" s="465" t="s">
        <v>33</v>
      </c>
      <c r="Z5537" s="341" t="s">
        <v>5838</v>
      </c>
      <c r="AA5537" s="37"/>
      <c r="AB5537" s="37"/>
      <c r="AC5537" s="37"/>
      <c r="AD5537" s="25"/>
      <c r="AE5537" s="26"/>
      <c r="AF5537" s="27"/>
      <c r="AG5537" s="11"/>
      <c r="AH5537" s="11"/>
      <c r="AI5537" s="11"/>
      <c r="AJ5537" s="11"/>
      <c r="AK5537" s="11"/>
      <c r="AL5537" s="11"/>
      <c r="AM5537" s="11"/>
      <c r="AN5537" s="11"/>
      <c r="AO5537" s="11"/>
    </row>
    <row r="5538" spans="1:41" s="29" customFormat="1" ht="16.5" customHeight="1">
      <c r="A5538" s="89" t="s">
        <v>7885</v>
      </c>
      <c r="B5538" s="89"/>
      <c r="C5538" s="368"/>
      <c r="D5538" s="89"/>
      <c r="E5538" s="341" t="s">
        <v>35</v>
      </c>
      <c r="F5538" s="341" t="s">
        <v>163</v>
      </c>
      <c r="G5538" s="341" t="s">
        <v>2970</v>
      </c>
      <c r="H5538" s="341">
        <v>2008</v>
      </c>
      <c r="I5538" s="341">
        <v>1</v>
      </c>
      <c r="J5538" s="341">
        <v>0</v>
      </c>
      <c r="K5538" s="341">
        <v>0</v>
      </c>
      <c r="L5538" s="106" t="s">
        <v>2588</v>
      </c>
      <c r="M5538" s="106"/>
      <c r="N5538" s="106" t="s">
        <v>2938</v>
      </c>
      <c r="O5538" s="462">
        <v>920</v>
      </c>
      <c r="P5538" s="462">
        <v>0</v>
      </c>
      <c r="Q5538" s="462">
        <v>0</v>
      </c>
      <c r="R5538" s="107" t="s">
        <v>33</v>
      </c>
      <c r="S5538" s="463">
        <v>60</v>
      </c>
      <c r="T5538" s="463">
        <v>110</v>
      </c>
      <c r="U5538" s="463">
        <v>0.54545454545454541</v>
      </c>
      <c r="V5538" s="463">
        <v>0</v>
      </c>
      <c r="W5538" s="464">
        <v>0.2</v>
      </c>
      <c r="X5538" s="21">
        <v>184</v>
      </c>
      <c r="Y5538" s="465" t="s">
        <v>33</v>
      </c>
      <c r="Z5538" s="341" t="s">
        <v>5838</v>
      </c>
      <c r="AA5538" s="37"/>
      <c r="AB5538" s="37"/>
      <c r="AC5538" s="37"/>
      <c r="AD5538" s="25"/>
      <c r="AE5538" s="26"/>
      <c r="AF5538" s="27"/>
      <c r="AG5538" s="11"/>
      <c r="AH5538" s="11"/>
      <c r="AI5538" s="11"/>
      <c r="AJ5538" s="11"/>
      <c r="AK5538" s="11"/>
      <c r="AL5538" s="11"/>
      <c r="AM5538" s="11"/>
      <c r="AN5538" s="11"/>
      <c r="AO5538" s="11"/>
    </row>
    <row r="5539" spans="1:41" s="29" customFormat="1" ht="16.5" customHeight="1">
      <c r="A5539" s="89" t="s">
        <v>7885</v>
      </c>
      <c r="B5539" s="89"/>
      <c r="C5539" s="368"/>
      <c r="D5539" s="89"/>
      <c r="E5539" s="341" t="s">
        <v>35</v>
      </c>
      <c r="F5539" s="341" t="s">
        <v>163</v>
      </c>
      <c r="G5539" s="341" t="s">
        <v>3028</v>
      </c>
      <c r="H5539" s="341">
        <v>2010</v>
      </c>
      <c r="I5539" s="341">
        <v>2</v>
      </c>
      <c r="J5539" s="341">
        <v>0</v>
      </c>
      <c r="K5539" s="341">
        <v>0</v>
      </c>
      <c r="L5539" s="106" t="s">
        <v>3029</v>
      </c>
      <c r="M5539" s="106"/>
      <c r="N5539" s="106" t="s">
        <v>2938</v>
      </c>
      <c r="O5539" s="462">
        <v>750</v>
      </c>
      <c r="P5539" s="462">
        <v>0</v>
      </c>
      <c r="Q5539" s="462">
        <v>0</v>
      </c>
      <c r="R5539" s="107" t="s">
        <v>33</v>
      </c>
      <c r="S5539" s="463">
        <v>60</v>
      </c>
      <c r="T5539" s="463">
        <v>110</v>
      </c>
      <c r="U5539" s="463">
        <v>0.54545454545454541</v>
      </c>
      <c r="V5539" s="463">
        <v>0</v>
      </c>
      <c r="W5539" s="464">
        <v>0.25</v>
      </c>
      <c r="X5539" s="21">
        <v>375</v>
      </c>
      <c r="Y5539" s="465" t="s">
        <v>33</v>
      </c>
      <c r="Z5539" s="341" t="s">
        <v>5838</v>
      </c>
      <c r="AA5539" s="37"/>
      <c r="AB5539" s="37"/>
      <c r="AC5539" s="37"/>
      <c r="AD5539" s="25"/>
      <c r="AE5539" s="26"/>
      <c r="AF5539" s="27"/>
      <c r="AG5539" s="28"/>
      <c r="AH5539" s="28"/>
      <c r="AI5539" s="28"/>
      <c r="AJ5539" s="28"/>
      <c r="AK5539" s="28"/>
      <c r="AL5539" s="28"/>
      <c r="AM5539" s="28"/>
      <c r="AN5539" s="28"/>
      <c r="AO5539" s="28"/>
    </row>
    <row r="5540" spans="1:41" s="29" customFormat="1" ht="16.5" customHeight="1">
      <c r="A5540" s="89" t="s">
        <v>7885</v>
      </c>
      <c r="B5540" s="89"/>
      <c r="C5540" s="368"/>
      <c r="D5540" s="89"/>
      <c r="E5540" s="341" t="s">
        <v>107</v>
      </c>
      <c r="F5540" s="341" t="s">
        <v>2958</v>
      </c>
      <c r="G5540" s="341" t="s">
        <v>2959</v>
      </c>
      <c r="H5540" s="341">
        <v>2008</v>
      </c>
      <c r="I5540" s="341">
        <v>1</v>
      </c>
      <c r="J5540" s="341">
        <v>0</v>
      </c>
      <c r="K5540" s="341">
        <v>0</v>
      </c>
      <c r="L5540" s="106" t="s">
        <v>2960</v>
      </c>
      <c r="M5540" s="106"/>
      <c r="N5540" s="106" t="s">
        <v>2938</v>
      </c>
      <c r="O5540" s="462">
        <v>800</v>
      </c>
      <c r="P5540" s="462">
        <v>0</v>
      </c>
      <c r="Q5540" s="462">
        <v>0</v>
      </c>
      <c r="R5540" s="107" t="s">
        <v>33</v>
      </c>
      <c r="S5540" s="463">
        <v>60</v>
      </c>
      <c r="T5540" s="463">
        <v>110</v>
      </c>
      <c r="U5540" s="463">
        <v>0.54545454545454541</v>
      </c>
      <c r="V5540" s="463">
        <v>0</v>
      </c>
      <c r="W5540" s="464">
        <v>0.25</v>
      </c>
      <c r="X5540" s="21">
        <v>200</v>
      </c>
      <c r="Y5540" s="465" t="s">
        <v>33</v>
      </c>
      <c r="Z5540" s="341" t="s">
        <v>5838</v>
      </c>
      <c r="AA5540" s="37"/>
      <c r="AB5540" s="37"/>
      <c r="AC5540" s="37"/>
      <c r="AD5540" s="25"/>
      <c r="AE5540" s="26"/>
      <c r="AF5540" s="27"/>
      <c r="AG5540" s="28"/>
      <c r="AH5540" s="28"/>
      <c r="AI5540" s="28"/>
      <c r="AJ5540" s="28"/>
      <c r="AK5540" s="28"/>
      <c r="AL5540" s="28"/>
      <c r="AM5540" s="28"/>
      <c r="AN5540" s="28"/>
      <c r="AO5540" s="28"/>
    </row>
    <row r="5541" spans="1:41" s="29" customFormat="1" ht="16.5" customHeight="1">
      <c r="A5541" s="89" t="s">
        <v>7885</v>
      </c>
      <c r="B5541" s="89"/>
      <c r="C5541" s="368"/>
      <c r="D5541" s="89"/>
      <c r="E5541" s="341" t="s">
        <v>2649</v>
      </c>
      <c r="F5541" s="341" t="s">
        <v>2961</v>
      </c>
      <c r="G5541" s="341" t="s">
        <v>2962</v>
      </c>
      <c r="H5541" s="341">
        <v>2008</v>
      </c>
      <c r="I5541" s="341">
        <v>4</v>
      </c>
      <c r="J5541" s="341">
        <v>0</v>
      </c>
      <c r="K5541" s="341">
        <v>0</v>
      </c>
      <c r="L5541" s="106" t="s">
        <v>2950</v>
      </c>
      <c r="M5541" s="106"/>
      <c r="N5541" s="106" t="s">
        <v>2938</v>
      </c>
      <c r="O5541" s="462">
        <v>800</v>
      </c>
      <c r="P5541" s="462">
        <v>0</v>
      </c>
      <c r="Q5541" s="462">
        <v>0</v>
      </c>
      <c r="R5541" s="107" t="s">
        <v>33</v>
      </c>
      <c r="S5541" s="463">
        <v>0</v>
      </c>
      <c r="T5541" s="463">
        <v>110</v>
      </c>
      <c r="U5541" s="463">
        <v>0</v>
      </c>
      <c r="V5541" s="463">
        <v>0</v>
      </c>
      <c r="W5541" s="464">
        <v>0.25</v>
      </c>
      <c r="X5541" s="21">
        <v>800</v>
      </c>
      <c r="Y5541" s="465" t="s">
        <v>33</v>
      </c>
      <c r="Z5541" s="341" t="s">
        <v>5838</v>
      </c>
      <c r="AA5541" s="37"/>
      <c r="AB5541" s="37"/>
      <c r="AC5541" s="37"/>
      <c r="AD5541" s="25"/>
      <c r="AE5541" s="26"/>
      <c r="AF5541" s="27"/>
      <c r="AG5541" s="28"/>
      <c r="AH5541" s="28"/>
      <c r="AI5541" s="28"/>
      <c r="AJ5541" s="28"/>
      <c r="AK5541" s="28"/>
      <c r="AL5541" s="28"/>
      <c r="AM5541" s="28"/>
      <c r="AN5541" s="28"/>
      <c r="AO5541" s="28"/>
    </row>
    <row r="5542" spans="1:41" s="29" customFormat="1" ht="16.5" customHeight="1">
      <c r="A5542" s="89" t="s">
        <v>7885</v>
      </c>
      <c r="B5542" s="89"/>
      <c r="C5542" s="368"/>
      <c r="D5542" s="89"/>
      <c r="E5542" s="341" t="s">
        <v>2651</v>
      </c>
      <c r="F5542" s="341" t="s">
        <v>2961</v>
      </c>
      <c r="G5542" s="341" t="s">
        <v>2652</v>
      </c>
      <c r="H5542" s="341">
        <v>2008</v>
      </c>
      <c r="I5542" s="341">
        <v>4</v>
      </c>
      <c r="J5542" s="341">
        <v>0</v>
      </c>
      <c r="K5542" s="341">
        <v>0</v>
      </c>
      <c r="L5542" s="106" t="s">
        <v>2950</v>
      </c>
      <c r="M5542" s="106"/>
      <c r="N5542" s="106" t="s">
        <v>2938</v>
      </c>
      <c r="O5542" s="462">
        <v>800</v>
      </c>
      <c r="P5542" s="462">
        <v>0</v>
      </c>
      <c r="Q5542" s="462">
        <v>0</v>
      </c>
      <c r="R5542" s="107" t="s">
        <v>33</v>
      </c>
      <c r="S5542" s="463">
        <v>0</v>
      </c>
      <c r="T5542" s="463">
        <v>110</v>
      </c>
      <c r="U5542" s="463">
        <v>0</v>
      </c>
      <c r="V5542" s="463">
        <v>0</v>
      </c>
      <c r="W5542" s="464">
        <v>0.25</v>
      </c>
      <c r="X5542" s="21">
        <v>800</v>
      </c>
      <c r="Y5542" s="465" t="s">
        <v>33</v>
      </c>
      <c r="Z5542" s="341" t="s">
        <v>5838</v>
      </c>
      <c r="AA5542" s="37"/>
      <c r="AB5542" s="37"/>
      <c r="AC5542" s="37"/>
      <c r="AD5542" s="25"/>
      <c r="AE5542" s="26"/>
      <c r="AF5542" s="27"/>
      <c r="AG5542" s="28"/>
      <c r="AH5542" s="28"/>
      <c r="AI5542" s="28"/>
      <c r="AJ5542" s="28"/>
      <c r="AK5542" s="28"/>
      <c r="AL5542" s="28"/>
      <c r="AM5542" s="28"/>
      <c r="AN5542" s="28"/>
      <c r="AO5542" s="28"/>
    </row>
    <row r="5543" spans="1:41" s="29" customFormat="1" ht="16.5" customHeight="1">
      <c r="A5543" s="89" t="s">
        <v>7885</v>
      </c>
      <c r="B5543" s="89"/>
      <c r="C5543" s="368"/>
      <c r="D5543" s="89"/>
      <c r="E5543" s="341" t="s">
        <v>199</v>
      </c>
      <c r="F5543" s="341" t="s">
        <v>64</v>
      </c>
      <c r="G5543" s="341" t="s">
        <v>2976</v>
      </c>
      <c r="H5543" s="341">
        <v>2008</v>
      </c>
      <c r="I5543" s="341">
        <v>1</v>
      </c>
      <c r="J5543" s="341">
        <v>0</v>
      </c>
      <c r="K5543" s="341">
        <v>0</v>
      </c>
      <c r="L5543" s="106" t="s">
        <v>2977</v>
      </c>
      <c r="M5543" s="106"/>
      <c r="N5543" s="106" t="s">
        <v>2938</v>
      </c>
      <c r="O5543" s="462">
        <v>800</v>
      </c>
      <c r="P5543" s="462">
        <v>0</v>
      </c>
      <c r="Q5543" s="462">
        <v>0</v>
      </c>
      <c r="R5543" s="107" t="s">
        <v>33</v>
      </c>
      <c r="S5543" s="463">
        <v>60</v>
      </c>
      <c r="T5543" s="463">
        <v>110</v>
      </c>
      <c r="U5543" s="463">
        <v>0.54545454545454541</v>
      </c>
      <c r="V5543" s="463">
        <v>0</v>
      </c>
      <c r="W5543" s="464">
        <v>0.25</v>
      </c>
      <c r="X5543" s="21">
        <v>200</v>
      </c>
      <c r="Y5543" s="465" t="s">
        <v>33</v>
      </c>
      <c r="Z5543" s="341" t="s">
        <v>5838</v>
      </c>
      <c r="AA5543" s="37"/>
      <c r="AB5543" s="37"/>
      <c r="AC5543" s="37"/>
      <c r="AD5543" s="25"/>
      <c r="AE5543" s="26"/>
      <c r="AF5543" s="27"/>
      <c r="AG5543" s="28"/>
      <c r="AH5543" s="28"/>
      <c r="AI5543" s="28"/>
      <c r="AJ5543" s="28"/>
      <c r="AK5543" s="28"/>
      <c r="AL5543" s="28"/>
      <c r="AM5543" s="28"/>
      <c r="AN5543" s="28"/>
      <c r="AO5543" s="28"/>
    </row>
    <row r="5544" spans="1:41" s="29" customFormat="1" ht="16.5" customHeight="1">
      <c r="A5544" s="89" t="s">
        <v>7885</v>
      </c>
      <c r="B5544" s="89"/>
      <c r="C5544" s="368"/>
      <c r="D5544" s="89"/>
      <c r="E5544" s="341" t="s">
        <v>37</v>
      </c>
      <c r="F5544" s="341" t="s">
        <v>83</v>
      </c>
      <c r="G5544" s="341" t="s">
        <v>708</v>
      </c>
      <c r="H5544" s="341">
        <v>2008</v>
      </c>
      <c r="I5544" s="341">
        <v>1</v>
      </c>
      <c r="J5544" s="341">
        <v>0</v>
      </c>
      <c r="K5544" s="341">
        <v>0</v>
      </c>
      <c r="L5544" s="106" t="s">
        <v>2978</v>
      </c>
      <c r="M5544" s="106"/>
      <c r="N5544" s="106" t="s">
        <v>2938</v>
      </c>
      <c r="O5544" s="462">
        <v>800</v>
      </c>
      <c r="P5544" s="462">
        <v>0</v>
      </c>
      <c r="Q5544" s="462">
        <v>0</v>
      </c>
      <c r="R5544" s="107" t="s">
        <v>33</v>
      </c>
      <c r="S5544" s="463">
        <v>60</v>
      </c>
      <c r="T5544" s="463">
        <v>110</v>
      </c>
      <c r="U5544" s="463">
        <v>0.54545454545454541</v>
      </c>
      <c r="V5544" s="463">
        <v>0</v>
      </c>
      <c r="W5544" s="464">
        <v>0.25</v>
      </c>
      <c r="X5544" s="21">
        <v>200</v>
      </c>
      <c r="Y5544" s="465" t="s">
        <v>33</v>
      </c>
      <c r="Z5544" s="341" t="s">
        <v>5838</v>
      </c>
      <c r="AA5544" s="37"/>
      <c r="AB5544" s="37"/>
      <c r="AC5544" s="37"/>
      <c r="AD5544" s="25"/>
      <c r="AE5544" s="26"/>
      <c r="AF5544" s="27"/>
      <c r="AG5544" s="28"/>
      <c r="AH5544" s="28"/>
      <c r="AI5544" s="28"/>
      <c r="AJ5544" s="28"/>
      <c r="AK5544" s="28"/>
      <c r="AL5544" s="28"/>
      <c r="AM5544" s="28"/>
      <c r="AN5544" s="28"/>
      <c r="AO5544" s="28"/>
    </row>
    <row r="5545" spans="1:41" s="29" customFormat="1" ht="16.5" customHeight="1">
      <c r="A5545" s="89" t="s">
        <v>7885</v>
      </c>
      <c r="B5545" s="89"/>
      <c r="C5545" s="368"/>
      <c r="D5545" s="89"/>
      <c r="E5545" s="341" t="s">
        <v>3012</v>
      </c>
      <c r="F5545" s="341" t="s">
        <v>1443</v>
      </c>
      <c r="G5545" s="341" t="s">
        <v>3013</v>
      </c>
      <c r="H5545" s="341">
        <v>2010</v>
      </c>
      <c r="I5545" s="341">
        <v>1</v>
      </c>
      <c r="J5545" s="341">
        <v>0</v>
      </c>
      <c r="K5545" s="341">
        <v>0</v>
      </c>
      <c r="L5545" s="106" t="s">
        <v>3001</v>
      </c>
      <c r="M5545" s="106"/>
      <c r="N5545" s="106" t="s">
        <v>2938</v>
      </c>
      <c r="O5545" s="462">
        <v>200</v>
      </c>
      <c r="P5545" s="462">
        <v>0</v>
      </c>
      <c r="Q5545" s="462">
        <v>0</v>
      </c>
      <c r="R5545" s="107" t="s">
        <v>33</v>
      </c>
      <c r="S5545" s="463">
        <v>60</v>
      </c>
      <c r="T5545" s="463">
        <v>110</v>
      </c>
      <c r="U5545" s="463">
        <v>0.54545454545454541</v>
      </c>
      <c r="V5545" s="463">
        <v>0</v>
      </c>
      <c r="W5545" s="464">
        <v>1</v>
      </c>
      <c r="X5545" s="21">
        <v>200</v>
      </c>
      <c r="Y5545" s="465" t="s">
        <v>33</v>
      </c>
      <c r="Z5545" s="341" t="s">
        <v>5838</v>
      </c>
      <c r="AA5545" s="37"/>
      <c r="AB5545" s="37"/>
      <c r="AC5545" s="37"/>
      <c r="AD5545" s="25"/>
      <c r="AE5545" s="26"/>
      <c r="AF5545" s="27"/>
      <c r="AG5545" s="28"/>
      <c r="AH5545" s="28"/>
      <c r="AI5545" s="28"/>
      <c r="AJ5545" s="28"/>
      <c r="AK5545" s="28"/>
      <c r="AL5545" s="28"/>
      <c r="AM5545" s="28"/>
      <c r="AN5545" s="28"/>
      <c r="AO5545" s="28"/>
    </row>
    <row r="5546" spans="1:41" s="29" customFormat="1" ht="16.5" customHeight="1">
      <c r="A5546" s="89" t="s">
        <v>7885</v>
      </c>
      <c r="B5546" s="89"/>
      <c r="C5546" s="368"/>
      <c r="D5546" s="89"/>
      <c r="E5546" s="341" t="s">
        <v>3014</v>
      </c>
      <c r="F5546" s="341" t="s">
        <v>3015</v>
      </c>
      <c r="G5546" s="341" t="s">
        <v>3016</v>
      </c>
      <c r="H5546" s="341">
        <v>2010</v>
      </c>
      <c r="I5546" s="341">
        <v>6</v>
      </c>
      <c r="J5546" s="341">
        <v>0</v>
      </c>
      <c r="K5546" s="341">
        <v>0</v>
      </c>
      <c r="L5546" s="106" t="s">
        <v>2945</v>
      </c>
      <c r="M5546" s="106"/>
      <c r="N5546" s="106" t="s">
        <v>2938</v>
      </c>
      <c r="O5546" s="462">
        <v>1000</v>
      </c>
      <c r="P5546" s="462">
        <v>0</v>
      </c>
      <c r="Q5546" s="462">
        <v>0</v>
      </c>
      <c r="R5546" s="107" t="s">
        <v>33</v>
      </c>
      <c r="S5546" s="463">
        <v>60</v>
      </c>
      <c r="T5546" s="463">
        <v>220</v>
      </c>
      <c r="U5546" s="463">
        <v>0.27272727272727271</v>
      </c>
      <c r="V5546" s="463">
        <v>0</v>
      </c>
      <c r="W5546" s="464">
        <v>0.2</v>
      </c>
      <c r="X5546" s="21">
        <v>1200</v>
      </c>
      <c r="Y5546" s="465" t="s">
        <v>33</v>
      </c>
      <c r="Z5546" s="341" t="s">
        <v>5838</v>
      </c>
      <c r="AA5546" s="37"/>
      <c r="AB5546" s="37"/>
      <c r="AC5546" s="37"/>
      <c r="AD5546" s="25"/>
      <c r="AE5546" s="26"/>
      <c r="AF5546" s="27"/>
      <c r="AG5546" s="28"/>
      <c r="AH5546" s="28"/>
      <c r="AI5546" s="28"/>
      <c r="AJ5546" s="28"/>
      <c r="AK5546" s="28"/>
      <c r="AL5546" s="28"/>
      <c r="AM5546" s="28"/>
      <c r="AN5546" s="28"/>
      <c r="AO5546" s="28"/>
    </row>
    <row r="5547" spans="1:41" s="29" customFormat="1" ht="16.5" customHeight="1">
      <c r="A5547" s="89" t="s">
        <v>7885</v>
      </c>
      <c r="B5547" s="89"/>
      <c r="C5547" s="368"/>
      <c r="D5547" s="89"/>
      <c r="E5547" s="341" t="s">
        <v>3017</v>
      </c>
      <c r="F5547" s="341" t="s">
        <v>1308</v>
      </c>
      <c r="G5547" s="341" t="s">
        <v>3018</v>
      </c>
      <c r="H5547" s="341">
        <v>2010</v>
      </c>
      <c r="I5547" s="341">
        <v>1</v>
      </c>
      <c r="J5547" s="341">
        <v>0</v>
      </c>
      <c r="K5547" s="341">
        <v>0</v>
      </c>
      <c r="L5547" s="106" t="s">
        <v>3001</v>
      </c>
      <c r="M5547" s="106"/>
      <c r="N5547" s="106" t="s">
        <v>2938</v>
      </c>
      <c r="O5547" s="462">
        <v>800</v>
      </c>
      <c r="P5547" s="462">
        <v>0</v>
      </c>
      <c r="Q5547" s="462">
        <v>0</v>
      </c>
      <c r="R5547" s="107" t="s">
        <v>33</v>
      </c>
      <c r="S5547" s="463">
        <v>60</v>
      </c>
      <c r="T5547" s="463">
        <v>110</v>
      </c>
      <c r="U5547" s="463">
        <v>0.54545454545454541</v>
      </c>
      <c r="V5547" s="463">
        <v>0</v>
      </c>
      <c r="W5547" s="464">
        <v>0.25</v>
      </c>
      <c r="X5547" s="21">
        <v>200</v>
      </c>
      <c r="Y5547" s="465" t="s">
        <v>33</v>
      </c>
      <c r="Z5547" s="341" t="s">
        <v>5838</v>
      </c>
      <c r="AA5547" s="37"/>
      <c r="AB5547" s="37"/>
      <c r="AC5547" s="37"/>
      <c r="AD5547" s="25"/>
      <c r="AE5547" s="26"/>
      <c r="AF5547" s="27"/>
      <c r="AG5547" s="28"/>
      <c r="AH5547" s="28"/>
      <c r="AI5547" s="28"/>
      <c r="AJ5547" s="28"/>
      <c r="AK5547" s="28"/>
      <c r="AL5547" s="28"/>
      <c r="AM5547" s="28"/>
      <c r="AN5547" s="28"/>
      <c r="AO5547" s="28"/>
    </row>
    <row r="5548" spans="1:41" s="29" customFormat="1" ht="16.5" customHeight="1">
      <c r="A5548" s="89" t="s">
        <v>7885</v>
      </c>
      <c r="B5548" s="89"/>
      <c r="C5548" s="368"/>
      <c r="D5548" s="89"/>
      <c r="E5548" s="341" t="s">
        <v>3019</v>
      </c>
      <c r="F5548" s="341" t="s">
        <v>3020</v>
      </c>
      <c r="G5548" s="341" t="s">
        <v>3021</v>
      </c>
      <c r="H5548" s="341">
        <v>2010</v>
      </c>
      <c r="I5548" s="341">
        <v>2</v>
      </c>
      <c r="J5548" s="341">
        <v>0</v>
      </c>
      <c r="K5548" s="341">
        <v>0</v>
      </c>
      <c r="L5548" s="106" t="s">
        <v>3001</v>
      </c>
      <c r="M5548" s="106"/>
      <c r="N5548" s="106" t="s">
        <v>2938</v>
      </c>
      <c r="O5548" s="462">
        <v>1000</v>
      </c>
      <c r="P5548" s="462">
        <v>0</v>
      </c>
      <c r="Q5548" s="462">
        <v>0</v>
      </c>
      <c r="R5548" s="107" t="s">
        <v>33</v>
      </c>
      <c r="S5548" s="463">
        <v>60</v>
      </c>
      <c r="T5548" s="463">
        <v>110</v>
      </c>
      <c r="U5548" s="463">
        <v>0.54545454545454541</v>
      </c>
      <c r="V5548" s="463">
        <v>0</v>
      </c>
      <c r="W5548" s="464">
        <v>0.2</v>
      </c>
      <c r="X5548" s="21">
        <v>400</v>
      </c>
      <c r="Y5548" s="465" t="s">
        <v>33</v>
      </c>
      <c r="Z5548" s="341" t="s">
        <v>5838</v>
      </c>
      <c r="AA5548" s="37"/>
      <c r="AB5548" s="37"/>
      <c r="AC5548" s="37"/>
      <c r="AD5548" s="25"/>
      <c r="AE5548" s="26"/>
      <c r="AF5548" s="27"/>
      <c r="AG5548" s="28"/>
      <c r="AH5548" s="28"/>
      <c r="AI5548" s="28"/>
      <c r="AJ5548" s="28"/>
      <c r="AK5548" s="28"/>
      <c r="AL5548" s="28"/>
      <c r="AM5548" s="28"/>
      <c r="AN5548" s="28"/>
      <c r="AO5548" s="28"/>
    </row>
    <row r="5549" spans="1:41" s="29" customFormat="1" ht="16.5" customHeight="1">
      <c r="A5549" s="89" t="s">
        <v>7885</v>
      </c>
      <c r="B5549" s="89"/>
      <c r="C5549" s="368"/>
      <c r="D5549" s="89"/>
      <c r="E5549" s="341" t="s">
        <v>1320</v>
      </c>
      <c r="F5549" s="341" t="s">
        <v>3022</v>
      </c>
      <c r="G5549" s="341" t="s">
        <v>3023</v>
      </c>
      <c r="H5549" s="341">
        <v>2010</v>
      </c>
      <c r="I5549" s="341">
        <v>1</v>
      </c>
      <c r="J5549" s="341">
        <v>0</v>
      </c>
      <c r="K5549" s="341">
        <v>0</v>
      </c>
      <c r="L5549" s="106" t="s">
        <v>3001</v>
      </c>
      <c r="M5549" s="106"/>
      <c r="N5549" s="106" t="s">
        <v>2938</v>
      </c>
      <c r="O5549" s="462">
        <v>800</v>
      </c>
      <c r="P5549" s="462">
        <v>0</v>
      </c>
      <c r="Q5549" s="462">
        <v>0</v>
      </c>
      <c r="R5549" s="107" t="s">
        <v>33</v>
      </c>
      <c r="S5549" s="463">
        <v>60</v>
      </c>
      <c r="T5549" s="463">
        <v>110</v>
      </c>
      <c r="U5549" s="463">
        <v>0.54545454545454541</v>
      </c>
      <c r="V5549" s="463">
        <v>0</v>
      </c>
      <c r="W5549" s="464">
        <v>0.25</v>
      </c>
      <c r="X5549" s="21">
        <v>200</v>
      </c>
      <c r="Y5549" s="465" t="s">
        <v>33</v>
      </c>
      <c r="Z5549" s="341" t="s">
        <v>5838</v>
      </c>
      <c r="AA5549" s="37"/>
      <c r="AB5549" s="37"/>
      <c r="AC5549" s="37"/>
      <c r="AD5549" s="25"/>
      <c r="AE5549" s="26"/>
      <c r="AF5549" s="27"/>
      <c r="AG5549" s="28"/>
      <c r="AH5549" s="28"/>
      <c r="AI5549" s="28"/>
      <c r="AJ5549" s="28"/>
      <c r="AK5549" s="28"/>
      <c r="AL5549" s="28"/>
      <c r="AM5549" s="28"/>
      <c r="AN5549" s="28"/>
      <c r="AO5549" s="28"/>
    </row>
    <row r="5550" spans="1:41" s="29" customFormat="1" ht="16.5" customHeight="1">
      <c r="A5550" s="89" t="s">
        <v>7885</v>
      </c>
      <c r="B5550" s="89"/>
      <c r="C5550" s="368"/>
      <c r="D5550" s="89"/>
      <c r="E5550" s="341" t="s">
        <v>3024</v>
      </c>
      <c r="F5550" s="341" t="s">
        <v>83</v>
      </c>
      <c r="G5550" s="341" t="s">
        <v>3025</v>
      </c>
      <c r="H5550" s="341">
        <v>2010</v>
      </c>
      <c r="I5550" s="341">
        <v>20</v>
      </c>
      <c r="J5550" s="341">
        <v>0</v>
      </c>
      <c r="K5550" s="341">
        <v>0</v>
      </c>
      <c r="L5550" s="106" t="s">
        <v>2982</v>
      </c>
      <c r="M5550" s="106"/>
      <c r="N5550" s="106" t="s">
        <v>2938</v>
      </c>
      <c r="O5550" s="462">
        <v>800</v>
      </c>
      <c r="P5550" s="462">
        <v>0</v>
      </c>
      <c r="Q5550" s="462">
        <v>0</v>
      </c>
      <c r="R5550" s="107" t="s">
        <v>33</v>
      </c>
      <c r="S5550" s="463">
        <v>60</v>
      </c>
      <c r="T5550" s="463">
        <v>110</v>
      </c>
      <c r="U5550" s="463">
        <v>0.54545454545454541</v>
      </c>
      <c r="V5550" s="463">
        <v>0</v>
      </c>
      <c r="W5550" s="464">
        <v>0.25</v>
      </c>
      <c r="X5550" s="21">
        <v>4000</v>
      </c>
      <c r="Y5550" s="465" t="s">
        <v>33</v>
      </c>
      <c r="Z5550" s="341" t="s">
        <v>5838</v>
      </c>
      <c r="AA5550" s="37"/>
      <c r="AB5550" s="37"/>
      <c r="AC5550" s="37"/>
      <c r="AD5550" s="25"/>
      <c r="AE5550" s="26"/>
      <c r="AF5550" s="27"/>
      <c r="AG5550" s="28"/>
      <c r="AH5550" s="28"/>
      <c r="AI5550" s="28"/>
      <c r="AJ5550" s="28"/>
      <c r="AK5550" s="28"/>
      <c r="AL5550" s="28"/>
      <c r="AM5550" s="28"/>
      <c r="AN5550" s="28"/>
      <c r="AO5550" s="28"/>
    </row>
    <row r="5551" spans="1:41" s="29" customFormat="1" ht="16.5" customHeight="1">
      <c r="A5551" s="89" t="s">
        <v>7885</v>
      </c>
      <c r="B5551" s="89"/>
      <c r="C5551" s="368"/>
      <c r="D5551" s="89"/>
      <c r="E5551" s="341" t="s">
        <v>1115</v>
      </c>
      <c r="F5551" s="341" t="s">
        <v>1270</v>
      </c>
      <c r="G5551" s="341" t="s">
        <v>3026</v>
      </c>
      <c r="H5551" s="341">
        <v>2010</v>
      </c>
      <c r="I5551" s="341">
        <v>1</v>
      </c>
      <c r="J5551" s="341">
        <v>0</v>
      </c>
      <c r="K5551" s="341">
        <v>0</v>
      </c>
      <c r="L5551" s="106" t="s">
        <v>3001</v>
      </c>
      <c r="M5551" s="106"/>
      <c r="N5551" s="106" t="s">
        <v>2938</v>
      </c>
      <c r="O5551" s="462">
        <v>800</v>
      </c>
      <c r="P5551" s="462">
        <v>0</v>
      </c>
      <c r="Q5551" s="462">
        <v>0</v>
      </c>
      <c r="R5551" s="107" t="s">
        <v>33</v>
      </c>
      <c r="S5551" s="463">
        <v>60</v>
      </c>
      <c r="T5551" s="463">
        <v>110</v>
      </c>
      <c r="U5551" s="463">
        <v>0.54545454545454541</v>
      </c>
      <c r="V5551" s="463">
        <v>0</v>
      </c>
      <c r="W5551" s="464">
        <v>0.25</v>
      </c>
      <c r="X5551" s="21">
        <v>200</v>
      </c>
      <c r="Y5551" s="465" t="s">
        <v>33</v>
      </c>
      <c r="Z5551" s="341" t="s">
        <v>5838</v>
      </c>
      <c r="AA5551" s="37"/>
      <c r="AB5551" s="37"/>
      <c r="AC5551" s="37"/>
      <c r="AD5551" s="25"/>
      <c r="AE5551" s="26"/>
      <c r="AF5551" s="27"/>
      <c r="AG5551" s="28"/>
      <c r="AH5551" s="28"/>
      <c r="AI5551" s="28"/>
      <c r="AJ5551" s="28"/>
      <c r="AK5551" s="28"/>
      <c r="AL5551" s="28"/>
      <c r="AM5551" s="28"/>
      <c r="AN5551" s="28"/>
      <c r="AO5551" s="28"/>
    </row>
    <row r="5552" spans="1:41" s="29" customFormat="1" ht="16.5" customHeight="1">
      <c r="A5552" s="89" t="s">
        <v>7885</v>
      </c>
      <c r="B5552" s="89"/>
      <c r="C5552" s="368"/>
      <c r="D5552" s="89"/>
      <c r="E5552" s="341" t="s">
        <v>448</v>
      </c>
      <c r="F5552" s="341" t="s">
        <v>854</v>
      </c>
      <c r="G5552" s="341" t="s">
        <v>3027</v>
      </c>
      <c r="H5552" s="341">
        <v>2010</v>
      </c>
      <c r="I5552" s="341">
        <v>1</v>
      </c>
      <c r="J5552" s="341">
        <v>0</v>
      </c>
      <c r="K5552" s="341">
        <v>0</v>
      </c>
      <c r="L5552" s="106" t="s">
        <v>3001</v>
      </c>
      <c r="M5552" s="106"/>
      <c r="N5552" s="106" t="s">
        <v>2938</v>
      </c>
      <c r="O5552" s="462">
        <v>800</v>
      </c>
      <c r="P5552" s="462">
        <v>0</v>
      </c>
      <c r="Q5552" s="462">
        <v>0</v>
      </c>
      <c r="R5552" s="107" t="s">
        <v>33</v>
      </c>
      <c r="S5552" s="463">
        <v>60</v>
      </c>
      <c r="T5552" s="463">
        <v>110</v>
      </c>
      <c r="U5552" s="463">
        <v>0.54545454545454541</v>
      </c>
      <c r="V5552" s="463">
        <v>0</v>
      </c>
      <c r="W5552" s="464">
        <v>0.25</v>
      </c>
      <c r="X5552" s="21">
        <v>200</v>
      </c>
      <c r="Y5552" s="465" t="s">
        <v>33</v>
      </c>
      <c r="Z5552" s="341" t="s">
        <v>5838</v>
      </c>
      <c r="AA5552" s="37"/>
      <c r="AB5552" s="37"/>
      <c r="AC5552" s="37"/>
      <c r="AD5552" s="25"/>
      <c r="AE5552" s="26"/>
      <c r="AF5552" s="27"/>
      <c r="AG5552" s="28"/>
      <c r="AH5552" s="28"/>
      <c r="AI5552" s="28"/>
      <c r="AJ5552" s="28"/>
      <c r="AK5552" s="28"/>
      <c r="AL5552" s="28"/>
      <c r="AM5552" s="28"/>
      <c r="AN5552" s="28"/>
      <c r="AO5552" s="28"/>
    </row>
    <row r="5553" spans="1:41" s="29" customFormat="1" ht="16.5" customHeight="1">
      <c r="A5553" s="89" t="s">
        <v>7885</v>
      </c>
      <c r="B5553" s="89"/>
      <c r="C5553" s="368"/>
      <c r="D5553" s="89"/>
      <c r="E5553" s="341" t="s">
        <v>90</v>
      </c>
      <c r="F5553" s="341" t="s">
        <v>83</v>
      </c>
      <c r="G5553" s="341" t="s">
        <v>2975</v>
      </c>
      <c r="H5553" s="341">
        <v>2008</v>
      </c>
      <c r="I5553" s="341">
        <v>1</v>
      </c>
      <c r="J5553" s="341">
        <v>0</v>
      </c>
      <c r="K5553" s="341">
        <v>0</v>
      </c>
      <c r="L5553" s="106" t="s">
        <v>2957</v>
      </c>
      <c r="M5553" s="106"/>
      <c r="N5553" s="106" t="s">
        <v>2938</v>
      </c>
      <c r="O5553" s="462">
        <v>850</v>
      </c>
      <c r="P5553" s="462">
        <v>0</v>
      </c>
      <c r="Q5553" s="462">
        <v>0</v>
      </c>
      <c r="R5553" s="107" t="s">
        <v>33</v>
      </c>
      <c r="S5553" s="463">
        <v>60</v>
      </c>
      <c r="T5553" s="463">
        <v>110</v>
      </c>
      <c r="U5553" s="463">
        <v>0.54545454545454541</v>
      </c>
      <c r="V5553" s="463">
        <v>0</v>
      </c>
      <c r="W5553" s="464">
        <v>0.248</v>
      </c>
      <c r="X5553" s="21">
        <v>210.8</v>
      </c>
      <c r="Y5553" s="465" t="s">
        <v>33</v>
      </c>
      <c r="Z5553" s="341" t="s">
        <v>5838</v>
      </c>
      <c r="AA5553" s="37"/>
      <c r="AB5553" s="37"/>
      <c r="AC5553" s="37"/>
      <c r="AD5553" s="25"/>
      <c r="AE5553" s="26"/>
      <c r="AF5553" s="27"/>
      <c r="AG5553" s="28"/>
      <c r="AH5553" s="28"/>
      <c r="AI5553" s="28"/>
      <c r="AJ5553" s="28"/>
      <c r="AK5553" s="28"/>
      <c r="AL5553" s="28"/>
      <c r="AM5553" s="28"/>
      <c r="AN5553" s="28"/>
      <c r="AO5553" s="28"/>
    </row>
    <row r="5554" spans="1:41" s="29" customFormat="1" ht="16.5" customHeight="1">
      <c r="A5554" s="89" t="s">
        <v>7885</v>
      </c>
      <c r="B5554" s="89"/>
      <c r="C5554" s="368"/>
      <c r="D5554" s="89"/>
      <c r="E5554" s="341" t="s">
        <v>1888</v>
      </c>
      <c r="F5554" s="341" t="s">
        <v>2961</v>
      </c>
      <c r="G5554" s="341" t="s">
        <v>2963</v>
      </c>
      <c r="H5554" s="341">
        <v>2008</v>
      </c>
      <c r="I5554" s="341">
        <v>4</v>
      </c>
      <c r="J5554" s="341">
        <v>0</v>
      </c>
      <c r="K5554" s="341">
        <v>0</v>
      </c>
      <c r="L5554" s="106" t="s">
        <v>2964</v>
      </c>
      <c r="M5554" s="106"/>
      <c r="N5554" s="106" t="s">
        <v>2938</v>
      </c>
      <c r="O5554" s="462">
        <v>850</v>
      </c>
      <c r="P5554" s="462">
        <v>0</v>
      </c>
      <c r="Q5554" s="462">
        <v>0</v>
      </c>
      <c r="R5554" s="107" t="s">
        <v>33</v>
      </c>
      <c r="S5554" s="463">
        <v>60</v>
      </c>
      <c r="T5554" s="463">
        <v>110</v>
      </c>
      <c r="U5554" s="463">
        <v>0.54545454545454541</v>
      </c>
      <c r="V5554" s="463">
        <v>0</v>
      </c>
      <c r="W5554" s="464">
        <v>0.25</v>
      </c>
      <c r="X5554" s="21">
        <v>850</v>
      </c>
      <c r="Y5554" s="465" t="s">
        <v>33</v>
      </c>
      <c r="Z5554" s="341" t="s">
        <v>5838</v>
      </c>
      <c r="AA5554" s="37"/>
      <c r="AB5554" s="37"/>
      <c r="AC5554" s="37"/>
      <c r="AD5554" s="25"/>
      <c r="AE5554" s="26"/>
      <c r="AF5554" s="27"/>
      <c r="AG5554" s="28"/>
      <c r="AH5554" s="28"/>
      <c r="AI5554" s="28"/>
      <c r="AJ5554" s="28"/>
      <c r="AK5554" s="28"/>
      <c r="AL5554" s="28"/>
      <c r="AM5554" s="28"/>
      <c r="AN5554" s="28"/>
      <c r="AO5554" s="28"/>
    </row>
    <row r="5555" spans="1:41" s="29" customFormat="1" ht="16.5" customHeight="1">
      <c r="A5555" s="89" t="s">
        <v>7885</v>
      </c>
      <c r="B5555" s="89"/>
      <c r="C5555" s="368"/>
      <c r="D5555" s="89"/>
      <c r="E5555" s="341" t="s">
        <v>79</v>
      </c>
      <c r="F5555" s="341" t="s">
        <v>36</v>
      </c>
      <c r="G5555" s="341" t="s">
        <v>338</v>
      </c>
      <c r="H5555" s="341">
        <v>2010</v>
      </c>
      <c r="I5555" s="341">
        <v>4</v>
      </c>
      <c r="J5555" s="341">
        <v>0</v>
      </c>
      <c r="K5555" s="341">
        <v>0</v>
      </c>
      <c r="L5555" s="106" t="s">
        <v>3011</v>
      </c>
      <c r="M5555" s="106"/>
      <c r="N5555" s="106" t="s">
        <v>2938</v>
      </c>
      <c r="O5555" s="462">
        <v>900</v>
      </c>
      <c r="P5555" s="462">
        <v>0</v>
      </c>
      <c r="Q5555" s="462">
        <v>0</v>
      </c>
      <c r="R5555" s="107" t="s">
        <v>33</v>
      </c>
      <c r="S5555" s="463">
        <v>60</v>
      </c>
      <c r="T5555" s="463">
        <v>110</v>
      </c>
      <c r="U5555" s="463">
        <v>0.54545454545454541</v>
      </c>
      <c r="V5555" s="463">
        <v>0</v>
      </c>
      <c r="W5555" s="464">
        <v>0.25</v>
      </c>
      <c r="X5555" s="21">
        <v>900</v>
      </c>
      <c r="Y5555" s="465" t="s">
        <v>33</v>
      </c>
      <c r="Z5555" s="341" t="s">
        <v>5838</v>
      </c>
      <c r="AA5555" s="37"/>
      <c r="AB5555" s="37"/>
      <c r="AC5555" s="37"/>
      <c r="AD5555" s="25"/>
      <c r="AE5555" s="26"/>
      <c r="AF5555" s="27"/>
      <c r="AG5555" s="11"/>
      <c r="AH5555" s="11"/>
      <c r="AI5555" s="11"/>
      <c r="AJ5555" s="11"/>
      <c r="AK5555" s="11"/>
      <c r="AL5555" s="11"/>
      <c r="AM5555" s="11"/>
      <c r="AN5555" s="11"/>
      <c r="AO5555" s="11"/>
    </row>
    <row r="5556" spans="1:41" s="29" customFormat="1" ht="16.5" customHeight="1">
      <c r="A5556" s="89" t="s">
        <v>7885</v>
      </c>
      <c r="B5556" s="89"/>
      <c r="C5556" s="368"/>
      <c r="D5556" s="89"/>
      <c r="E5556" s="341" t="s">
        <v>86</v>
      </c>
      <c r="F5556" s="341" t="s">
        <v>2951</v>
      </c>
      <c r="G5556" s="341" t="s">
        <v>2076</v>
      </c>
      <c r="H5556" s="341">
        <v>2007</v>
      </c>
      <c r="I5556" s="341">
        <v>1</v>
      </c>
      <c r="J5556" s="341">
        <v>0</v>
      </c>
      <c r="K5556" s="341">
        <v>0</v>
      </c>
      <c r="L5556" s="106" t="s">
        <v>2952</v>
      </c>
      <c r="M5556" s="106"/>
      <c r="N5556" s="106" t="s">
        <v>2938</v>
      </c>
      <c r="O5556" s="462">
        <v>950</v>
      </c>
      <c r="P5556" s="462">
        <v>0</v>
      </c>
      <c r="Q5556" s="462">
        <v>0</v>
      </c>
      <c r="R5556" s="107" t="s">
        <v>33</v>
      </c>
      <c r="S5556" s="463">
        <v>60</v>
      </c>
      <c r="T5556" s="463">
        <v>110</v>
      </c>
      <c r="U5556" s="463">
        <v>0.54545454545454541</v>
      </c>
      <c r="V5556" s="463">
        <v>0</v>
      </c>
      <c r="W5556" s="464">
        <v>0.25</v>
      </c>
      <c r="X5556" s="21">
        <v>237.5</v>
      </c>
      <c r="Y5556" s="465" t="s">
        <v>33</v>
      </c>
      <c r="Z5556" s="341" t="s">
        <v>5838</v>
      </c>
      <c r="AA5556" s="37"/>
      <c r="AB5556" s="37"/>
      <c r="AC5556" s="37"/>
      <c r="AD5556" s="25"/>
      <c r="AE5556" s="26"/>
      <c r="AF5556" s="27"/>
      <c r="AG5556" s="11"/>
      <c r="AH5556" s="11"/>
      <c r="AI5556" s="11"/>
      <c r="AJ5556" s="11"/>
      <c r="AK5556" s="11"/>
      <c r="AL5556" s="11"/>
      <c r="AM5556" s="11"/>
      <c r="AN5556" s="11"/>
      <c r="AO5556" s="11"/>
    </row>
    <row r="5557" spans="1:41" s="29" customFormat="1" ht="16.5" customHeight="1">
      <c r="A5557" s="89" t="s">
        <v>7885</v>
      </c>
      <c r="B5557" s="89"/>
      <c r="C5557" s="368"/>
      <c r="D5557" s="89"/>
      <c r="E5557" s="341" t="s">
        <v>90</v>
      </c>
      <c r="F5557" s="341" t="s">
        <v>110</v>
      </c>
      <c r="G5557" s="341" t="s">
        <v>2973</v>
      </c>
      <c r="H5557" s="341">
        <v>2008</v>
      </c>
      <c r="I5557" s="341">
        <v>1</v>
      </c>
      <c r="J5557" s="341">
        <v>0</v>
      </c>
      <c r="K5557" s="341">
        <v>0</v>
      </c>
      <c r="L5557" s="106" t="s">
        <v>2588</v>
      </c>
      <c r="M5557" s="106"/>
      <c r="N5557" s="106" t="s">
        <v>2938</v>
      </c>
      <c r="O5557" s="462">
        <v>950</v>
      </c>
      <c r="P5557" s="462">
        <v>0</v>
      </c>
      <c r="Q5557" s="462">
        <v>0</v>
      </c>
      <c r="R5557" s="107" t="s">
        <v>33</v>
      </c>
      <c r="S5557" s="463">
        <v>60</v>
      </c>
      <c r="T5557" s="463">
        <v>110</v>
      </c>
      <c r="U5557" s="463">
        <v>0.54545454545454541</v>
      </c>
      <c r="V5557" s="463">
        <v>0</v>
      </c>
      <c r="W5557" s="464">
        <v>0.25</v>
      </c>
      <c r="X5557" s="21">
        <v>237.5</v>
      </c>
      <c r="Y5557" s="465" t="s">
        <v>33</v>
      </c>
      <c r="Z5557" s="341" t="s">
        <v>5838</v>
      </c>
      <c r="AA5557" s="37"/>
      <c r="AB5557" s="37"/>
      <c r="AC5557" s="37"/>
      <c r="AD5557" s="25"/>
      <c r="AE5557" s="26"/>
      <c r="AF5557" s="27"/>
      <c r="AG5557" s="11"/>
      <c r="AH5557" s="11"/>
      <c r="AI5557" s="11"/>
      <c r="AJ5557" s="11"/>
      <c r="AK5557" s="11"/>
      <c r="AL5557" s="11"/>
      <c r="AM5557" s="11"/>
      <c r="AN5557" s="11"/>
      <c r="AO5557" s="11"/>
    </row>
    <row r="5558" spans="1:41" s="29" customFormat="1" ht="16.5" customHeight="1">
      <c r="A5558" s="89" t="s">
        <v>7885</v>
      </c>
      <c r="B5558" s="89"/>
      <c r="C5558" s="368"/>
      <c r="D5558" s="89"/>
      <c r="E5558" s="341" t="s">
        <v>3010</v>
      </c>
      <c r="F5558" s="341" t="s">
        <v>1030</v>
      </c>
      <c r="G5558" s="341" t="s">
        <v>3006</v>
      </c>
      <c r="H5558" s="341">
        <v>2010</v>
      </c>
      <c r="I5558" s="341">
        <v>5</v>
      </c>
      <c r="J5558" s="341">
        <v>0</v>
      </c>
      <c r="K5558" s="341">
        <v>0</v>
      </c>
      <c r="L5558" s="106" t="s">
        <v>3001</v>
      </c>
      <c r="M5558" s="106"/>
      <c r="N5558" s="106" t="s">
        <v>2938</v>
      </c>
      <c r="O5558" s="462">
        <v>950</v>
      </c>
      <c r="P5558" s="462">
        <v>0</v>
      </c>
      <c r="Q5558" s="462">
        <v>0</v>
      </c>
      <c r="R5558" s="107" t="s">
        <v>33</v>
      </c>
      <c r="S5558" s="463">
        <v>60</v>
      </c>
      <c r="T5558" s="463">
        <v>110</v>
      </c>
      <c r="U5558" s="463">
        <v>0.54545454545454541</v>
      </c>
      <c r="V5558" s="463">
        <v>0</v>
      </c>
      <c r="W5558" s="464">
        <v>0.25</v>
      </c>
      <c r="X5558" s="21">
        <v>1187.5</v>
      </c>
      <c r="Y5558" s="465" t="s">
        <v>33</v>
      </c>
      <c r="Z5558" s="341" t="s">
        <v>5838</v>
      </c>
      <c r="AA5558" s="37"/>
      <c r="AB5558" s="37"/>
      <c r="AC5558" s="37"/>
      <c r="AD5558" s="25"/>
      <c r="AE5558" s="26"/>
      <c r="AF5558" s="27"/>
      <c r="AG5558" s="11"/>
      <c r="AH5558" s="11"/>
      <c r="AI5558" s="11"/>
      <c r="AJ5558" s="11"/>
      <c r="AK5558" s="11"/>
      <c r="AL5558" s="11"/>
      <c r="AM5558" s="11"/>
      <c r="AN5558" s="11"/>
      <c r="AO5558" s="11"/>
    </row>
    <row r="5559" spans="1:41" s="29" customFormat="1" ht="16.5" customHeight="1">
      <c r="A5559" s="89" t="s">
        <v>7885</v>
      </c>
      <c r="B5559" s="89"/>
      <c r="C5559" s="368"/>
      <c r="D5559" s="89"/>
      <c r="E5559" s="341" t="s">
        <v>3005</v>
      </c>
      <c r="F5559" s="341" t="s">
        <v>1030</v>
      </c>
      <c r="G5559" s="341" t="s">
        <v>3006</v>
      </c>
      <c r="H5559" s="341">
        <v>2010</v>
      </c>
      <c r="I5559" s="341">
        <v>2</v>
      </c>
      <c r="J5559" s="341">
        <v>0</v>
      </c>
      <c r="K5559" s="341">
        <v>0</v>
      </c>
      <c r="L5559" s="106" t="s">
        <v>3001</v>
      </c>
      <c r="M5559" s="106"/>
      <c r="N5559" s="106" t="s">
        <v>2938</v>
      </c>
      <c r="O5559" s="462">
        <v>300</v>
      </c>
      <c r="P5559" s="462">
        <v>0</v>
      </c>
      <c r="Q5559" s="462">
        <v>0</v>
      </c>
      <c r="R5559" s="107" t="s">
        <v>33</v>
      </c>
      <c r="S5559" s="463">
        <v>60</v>
      </c>
      <c r="T5559" s="463">
        <v>110</v>
      </c>
      <c r="U5559" s="463">
        <v>0.54545454545454541</v>
      </c>
      <c r="V5559" s="463">
        <v>0</v>
      </c>
      <c r="W5559" s="464">
        <v>0.8</v>
      </c>
      <c r="X5559" s="21">
        <v>480</v>
      </c>
      <c r="Y5559" s="465" t="s">
        <v>33</v>
      </c>
      <c r="Z5559" s="341" t="s">
        <v>5838</v>
      </c>
      <c r="AA5559" s="37"/>
      <c r="AB5559" s="37"/>
      <c r="AC5559" s="37"/>
      <c r="AD5559" s="25"/>
      <c r="AE5559" s="26"/>
      <c r="AF5559" s="27"/>
      <c r="AG5559" s="11"/>
      <c r="AH5559" s="11"/>
      <c r="AI5559" s="11"/>
      <c r="AJ5559" s="11"/>
      <c r="AK5559" s="11"/>
      <c r="AL5559" s="11"/>
      <c r="AM5559" s="11"/>
      <c r="AN5559" s="11"/>
      <c r="AO5559" s="11"/>
    </row>
    <row r="5560" spans="1:41" s="29" customFormat="1" ht="16.5" customHeight="1">
      <c r="A5560" s="89" t="s">
        <v>7885</v>
      </c>
      <c r="B5560" s="89"/>
      <c r="C5560" s="368"/>
      <c r="D5560" s="89"/>
      <c r="E5560" s="341" t="s">
        <v>3007</v>
      </c>
      <c r="F5560" s="341" t="s">
        <v>2036</v>
      </c>
      <c r="G5560" s="341" t="s">
        <v>3008</v>
      </c>
      <c r="H5560" s="341">
        <v>2010</v>
      </c>
      <c r="I5560" s="341">
        <v>5</v>
      </c>
      <c r="J5560" s="341">
        <v>0</v>
      </c>
      <c r="K5560" s="341">
        <v>0</v>
      </c>
      <c r="L5560" s="106" t="s">
        <v>3001</v>
      </c>
      <c r="M5560" s="106"/>
      <c r="N5560" s="106" t="s">
        <v>2938</v>
      </c>
      <c r="O5560" s="462">
        <v>600</v>
      </c>
      <c r="P5560" s="462">
        <v>0</v>
      </c>
      <c r="Q5560" s="462">
        <v>0</v>
      </c>
      <c r="R5560" s="107" t="s">
        <v>33</v>
      </c>
      <c r="S5560" s="463">
        <v>60</v>
      </c>
      <c r="T5560" s="463">
        <v>110</v>
      </c>
      <c r="U5560" s="463">
        <v>0.54545454545454541</v>
      </c>
      <c r="V5560" s="463">
        <v>0</v>
      </c>
      <c r="W5560" s="464">
        <v>0.4</v>
      </c>
      <c r="X5560" s="21">
        <v>1200</v>
      </c>
      <c r="Y5560" s="465" t="s">
        <v>33</v>
      </c>
      <c r="Z5560" s="341" t="s">
        <v>5838</v>
      </c>
      <c r="AA5560" s="37"/>
      <c r="AB5560" s="37"/>
      <c r="AC5560" s="37"/>
      <c r="AD5560" s="25"/>
      <c r="AE5560" s="26"/>
      <c r="AF5560" s="27"/>
      <c r="AG5560" s="11"/>
      <c r="AH5560" s="11"/>
      <c r="AI5560" s="11"/>
      <c r="AJ5560" s="11"/>
      <c r="AK5560" s="11"/>
      <c r="AL5560" s="11"/>
      <c r="AM5560" s="11"/>
      <c r="AN5560" s="11"/>
      <c r="AO5560" s="11"/>
    </row>
    <row r="5561" spans="1:41" s="29" customFormat="1" ht="16.5" customHeight="1">
      <c r="A5561" s="89" t="s">
        <v>7885</v>
      </c>
      <c r="B5561" s="89"/>
      <c r="C5561" s="368"/>
      <c r="D5561" s="89"/>
      <c r="E5561" s="341" t="s">
        <v>484</v>
      </c>
      <c r="F5561" s="341" t="s">
        <v>3009</v>
      </c>
      <c r="G5561" s="341" t="s">
        <v>485</v>
      </c>
      <c r="H5561" s="341">
        <v>2010</v>
      </c>
      <c r="I5561" s="341">
        <v>5</v>
      </c>
      <c r="J5561" s="341">
        <v>0</v>
      </c>
      <c r="K5561" s="341">
        <v>0</v>
      </c>
      <c r="L5561" s="106" t="s">
        <v>3001</v>
      </c>
      <c r="M5561" s="106"/>
      <c r="N5561" s="106" t="s">
        <v>2938</v>
      </c>
      <c r="O5561" s="462">
        <v>800</v>
      </c>
      <c r="P5561" s="462">
        <v>0</v>
      </c>
      <c r="Q5561" s="462">
        <v>0</v>
      </c>
      <c r="R5561" s="107" t="s">
        <v>33</v>
      </c>
      <c r="S5561" s="463">
        <v>60</v>
      </c>
      <c r="T5561" s="463">
        <v>110</v>
      </c>
      <c r="U5561" s="463">
        <v>0.54545454545454541</v>
      </c>
      <c r="V5561" s="463">
        <v>0</v>
      </c>
      <c r="W5561" s="464">
        <v>0.3</v>
      </c>
      <c r="X5561" s="21">
        <v>1200</v>
      </c>
      <c r="Y5561" s="465" t="s">
        <v>33</v>
      </c>
      <c r="Z5561" s="341" t="s">
        <v>5838</v>
      </c>
      <c r="AA5561" s="37"/>
      <c r="AB5561" s="37"/>
      <c r="AC5561" s="37"/>
      <c r="AD5561" s="25"/>
      <c r="AE5561" s="26"/>
      <c r="AF5561" s="27"/>
      <c r="AG5561" s="11"/>
      <c r="AH5561" s="11"/>
      <c r="AI5561" s="11"/>
      <c r="AJ5561" s="11"/>
      <c r="AK5561" s="11"/>
      <c r="AL5561" s="11"/>
      <c r="AM5561" s="11"/>
      <c r="AN5561" s="11"/>
      <c r="AO5561" s="11"/>
    </row>
    <row r="5562" spans="1:41" s="29" customFormat="1" ht="16.5" customHeight="1">
      <c r="A5562" s="89" t="s">
        <v>7885</v>
      </c>
      <c r="B5562" s="89"/>
      <c r="C5562" s="368"/>
      <c r="D5562" s="89"/>
      <c r="E5562" s="341" t="s">
        <v>2992</v>
      </c>
      <c r="F5562" s="341" t="s">
        <v>2993</v>
      </c>
      <c r="G5562" s="341" t="s">
        <v>414</v>
      </c>
      <c r="H5562" s="341">
        <v>2009</v>
      </c>
      <c r="I5562" s="341">
        <v>1</v>
      </c>
      <c r="J5562" s="341">
        <v>0</v>
      </c>
      <c r="K5562" s="341">
        <v>0</v>
      </c>
      <c r="L5562" s="106" t="s">
        <v>2982</v>
      </c>
      <c r="M5562" s="106"/>
      <c r="N5562" s="106" t="s">
        <v>2938</v>
      </c>
      <c r="O5562" s="462">
        <v>1000</v>
      </c>
      <c r="P5562" s="462">
        <v>0</v>
      </c>
      <c r="Q5562" s="462">
        <v>0</v>
      </c>
      <c r="R5562" s="107" t="s">
        <v>33</v>
      </c>
      <c r="S5562" s="463">
        <v>60</v>
      </c>
      <c r="T5562" s="463">
        <v>110</v>
      </c>
      <c r="U5562" s="463">
        <v>0.54545454545454541</v>
      </c>
      <c r="V5562" s="463">
        <v>0</v>
      </c>
      <c r="W5562" s="464">
        <v>0.25</v>
      </c>
      <c r="X5562" s="21">
        <v>250</v>
      </c>
      <c r="Y5562" s="465" t="s">
        <v>33</v>
      </c>
      <c r="Z5562" s="341" t="s">
        <v>5838</v>
      </c>
      <c r="AA5562" s="37"/>
      <c r="AB5562" s="37"/>
      <c r="AC5562" s="37"/>
      <c r="AD5562" s="25"/>
      <c r="AE5562" s="26"/>
      <c r="AF5562" s="27"/>
      <c r="AG5562" s="11"/>
      <c r="AH5562" s="11"/>
      <c r="AI5562" s="11"/>
      <c r="AJ5562" s="11"/>
      <c r="AK5562" s="11"/>
      <c r="AL5562" s="11"/>
      <c r="AM5562" s="11"/>
      <c r="AN5562" s="11"/>
      <c r="AO5562" s="11"/>
    </row>
    <row r="5563" spans="1:41" s="29" customFormat="1" ht="16.5" customHeight="1">
      <c r="A5563" s="89" t="s">
        <v>7885</v>
      </c>
      <c r="B5563" s="89"/>
      <c r="C5563" s="368"/>
      <c r="D5563" s="89"/>
      <c r="E5563" s="341" t="s">
        <v>2994</v>
      </c>
      <c r="F5563" s="341" t="s">
        <v>83</v>
      </c>
      <c r="G5563" s="341" t="s">
        <v>2995</v>
      </c>
      <c r="H5563" s="341">
        <v>2010</v>
      </c>
      <c r="I5563" s="341">
        <v>20</v>
      </c>
      <c r="J5563" s="341">
        <v>0</v>
      </c>
      <c r="K5563" s="341">
        <v>0</v>
      </c>
      <c r="L5563" s="106" t="s">
        <v>2982</v>
      </c>
      <c r="M5563" s="106"/>
      <c r="N5563" s="106" t="s">
        <v>2938</v>
      </c>
      <c r="O5563" s="462">
        <v>850</v>
      </c>
      <c r="P5563" s="462">
        <v>0</v>
      </c>
      <c r="Q5563" s="462">
        <v>0</v>
      </c>
      <c r="R5563" s="107" t="s">
        <v>33</v>
      </c>
      <c r="S5563" s="463">
        <v>50</v>
      </c>
      <c r="T5563" s="463">
        <v>110</v>
      </c>
      <c r="U5563" s="463">
        <v>0.45454545454545453</v>
      </c>
      <c r="V5563" s="463">
        <v>0</v>
      </c>
      <c r="W5563" s="464">
        <v>0.35</v>
      </c>
      <c r="X5563" s="21">
        <v>5950</v>
      </c>
      <c r="Y5563" s="465" t="s">
        <v>33</v>
      </c>
      <c r="Z5563" s="341" t="s">
        <v>5838</v>
      </c>
      <c r="AA5563" s="37"/>
      <c r="AB5563" s="37"/>
      <c r="AC5563" s="37"/>
      <c r="AD5563" s="25"/>
      <c r="AE5563" s="26"/>
      <c r="AF5563" s="27"/>
      <c r="AG5563" s="11"/>
      <c r="AH5563" s="11"/>
      <c r="AI5563" s="11"/>
      <c r="AJ5563" s="11"/>
      <c r="AK5563" s="11"/>
      <c r="AL5563" s="11"/>
      <c r="AM5563" s="11"/>
      <c r="AN5563" s="11"/>
      <c r="AO5563" s="11"/>
    </row>
    <row r="5564" spans="1:41" s="29" customFormat="1" ht="16.5" customHeight="1">
      <c r="A5564" s="89" t="s">
        <v>7885</v>
      </c>
      <c r="B5564" s="89"/>
      <c r="C5564" s="368"/>
      <c r="D5564" s="89"/>
      <c r="E5564" s="341" t="s">
        <v>306</v>
      </c>
      <c r="F5564" s="341" t="s">
        <v>36</v>
      </c>
      <c r="G5564" s="341" t="s">
        <v>159</v>
      </c>
      <c r="H5564" s="341">
        <v>2009</v>
      </c>
      <c r="I5564" s="341">
        <v>3</v>
      </c>
      <c r="J5564" s="341">
        <v>0</v>
      </c>
      <c r="K5564" s="341">
        <v>0</v>
      </c>
      <c r="L5564" s="106" t="s">
        <v>2986</v>
      </c>
      <c r="M5564" s="106"/>
      <c r="N5564" s="106" t="s">
        <v>2938</v>
      </c>
      <c r="O5564" s="462">
        <v>600</v>
      </c>
      <c r="P5564" s="462">
        <v>0</v>
      </c>
      <c r="Q5564" s="462">
        <v>0</v>
      </c>
      <c r="R5564" s="107" t="s">
        <v>33</v>
      </c>
      <c r="S5564" s="463">
        <v>60</v>
      </c>
      <c r="T5564" s="463">
        <v>110</v>
      </c>
      <c r="U5564" s="463">
        <v>0.54545454545454541</v>
      </c>
      <c r="V5564" s="463">
        <v>0</v>
      </c>
      <c r="W5564" s="464">
        <v>0.5</v>
      </c>
      <c r="X5564" s="21">
        <v>900</v>
      </c>
      <c r="Y5564" s="465" t="s">
        <v>33</v>
      </c>
      <c r="Z5564" s="341" t="s">
        <v>5838</v>
      </c>
      <c r="AA5564" s="37"/>
      <c r="AB5564" s="37"/>
      <c r="AC5564" s="37"/>
      <c r="AD5564" s="25"/>
      <c r="AE5564" s="26"/>
      <c r="AF5564" s="27"/>
      <c r="AG5564" s="11"/>
      <c r="AH5564" s="11"/>
      <c r="AI5564" s="11"/>
      <c r="AJ5564" s="11"/>
      <c r="AK5564" s="11"/>
      <c r="AL5564" s="11"/>
      <c r="AM5564" s="11"/>
      <c r="AN5564" s="11"/>
      <c r="AO5564" s="11"/>
    </row>
    <row r="5565" spans="1:41" s="29" customFormat="1" ht="16.5" customHeight="1">
      <c r="A5565" s="89" t="s">
        <v>7885</v>
      </c>
      <c r="B5565" s="89"/>
      <c r="C5565" s="368"/>
      <c r="D5565" s="89"/>
      <c r="E5565" s="341" t="s">
        <v>2987</v>
      </c>
      <c r="F5565" s="341" t="s">
        <v>480</v>
      </c>
      <c r="G5565" s="341" t="s">
        <v>2988</v>
      </c>
      <c r="H5565" s="341">
        <v>2009</v>
      </c>
      <c r="I5565" s="341">
        <v>1</v>
      </c>
      <c r="J5565" s="341">
        <v>0</v>
      </c>
      <c r="K5565" s="341">
        <v>0</v>
      </c>
      <c r="L5565" s="106" t="s">
        <v>2969</v>
      </c>
      <c r="M5565" s="106"/>
      <c r="N5565" s="106" t="s">
        <v>2938</v>
      </c>
      <c r="O5565" s="462">
        <v>300</v>
      </c>
      <c r="P5565" s="462">
        <v>0</v>
      </c>
      <c r="Q5565" s="462">
        <v>0</v>
      </c>
      <c r="R5565" s="107" t="s">
        <v>33</v>
      </c>
      <c r="S5565" s="463">
        <v>60</v>
      </c>
      <c r="T5565" s="463">
        <v>110</v>
      </c>
      <c r="U5565" s="463">
        <v>0.54545454545454541</v>
      </c>
      <c r="V5565" s="463">
        <v>0</v>
      </c>
      <c r="W5565" s="464">
        <v>1.1000000000000001</v>
      </c>
      <c r="X5565" s="21">
        <v>330</v>
      </c>
      <c r="Y5565" s="465" t="s">
        <v>33</v>
      </c>
      <c r="Z5565" s="341" t="s">
        <v>5838</v>
      </c>
      <c r="AA5565" s="37"/>
      <c r="AB5565" s="37"/>
      <c r="AC5565" s="37"/>
      <c r="AD5565" s="25"/>
      <c r="AE5565" s="26"/>
      <c r="AF5565" s="27"/>
      <c r="AG5565" s="11"/>
      <c r="AH5565" s="11"/>
      <c r="AI5565" s="11"/>
      <c r="AJ5565" s="11"/>
      <c r="AK5565" s="11"/>
      <c r="AL5565" s="11"/>
      <c r="AM5565" s="11"/>
      <c r="AN5565" s="11"/>
      <c r="AO5565" s="11"/>
    </row>
    <row r="5566" spans="1:41" s="29" customFormat="1" ht="16.5" customHeight="1">
      <c r="A5566" s="89" t="s">
        <v>7885</v>
      </c>
      <c r="B5566" s="89"/>
      <c r="C5566" s="368"/>
      <c r="D5566" s="89"/>
      <c r="E5566" s="341" t="s">
        <v>2939</v>
      </c>
      <c r="F5566" s="341" t="s">
        <v>947</v>
      </c>
      <c r="G5566" s="341" t="s">
        <v>2940</v>
      </c>
      <c r="H5566" s="341">
        <v>2000</v>
      </c>
      <c r="I5566" s="341">
        <v>1</v>
      </c>
      <c r="J5566" s="341">
        <v>0</v>
      </c>
      <c r="K5566" s="341">
        <v>0</v>
      </c>
      <c r="L5566" s="106" t="s">
        <v>2941</v>
      </c>
      <c r="M5566" s="106"/>
      <c r="N5566" s="106" t="s">
        <v>2938</v>
      </c>
      <c r="O5566" s="462">
        <v>1000</v>
      </c>
      <c r="P5566" s="462">
        <v>0</v>
      </c>
      <c r="Q5566" s="462">
        <v>0</v>
      </c>
      <c r="R5566" s="107" t="s">
        <v>33</v>
      </c>
      <c r="S5566" s="463">
        <v>60</v>
      </c>
      <c r="T5566" s="463">
        <v>110</v>
      </c>
      <c r="U5566" s="463">
        <v>0.54545454545454541</v>
      </c>
      <c r="V5566" s="463">
        <v>0</v>
      </c>
      <c r="W5566" s="464">
        <v>0.35</v>
      </c>
      <c r="X5566" s="21">
        <v>350</v>
      </c>
      <c r="Y5566" s="465" t="s">
        <v>33</v>
      </c>
      <c r="Z5566" s="341" t="s">
        <v>5838</v>
      </c>
      <c r="AA5566" s="37"/>
      <c r="AB5566" s="37"/>
      <c r="AC5566" s="37"/>
      <c r="AD5566" s="25"/>
      <c r="AE5566" s="26"/>
      <c r="AF5566" s="27"/>
      <c r="AG5566" s="11"/>
      <c r="AH5566" s="11"/>
      <c r="AI5566" s="11"/>
      <c r="AJ5566" s="11"/>
      <c r="AK5566" s="11"/>
      <c r="AL5566" s="11"/>
      <c r="AM5566" s="11"/>
      <c r="AN5566" s="11"/>
      <c r="AO5566" s="11"/>
    </row>
    <row r="5567" spans="1:41" s="29" customFormat="1" ht="16.5" customHeight="1">
      <c r="A5567" s="89" t="s">
        <v>7885</v>
      </c>
      <c r="B5567" s="89"/>
      <c r="C5567" s="368"/>
      <c r="D5567" s="89"/>
      <c r="E5567" s="341" t="s">
        <v>379</v>
      </c>
      <c r="F5567" s="341" t="s">
        <v>34</v>
      </c>
      <c r="G5567" s="341" t="s">
        <v>1345</v>
      </c>
      <c r="H5567" s="341">
        <v>2002</v>
      </c>
      <c r="I5567" s="341">
        <v>1</v>
      </c>
      <c r="J5567" s="341">
        <v>0</v>
      </c>
      <c r="K5567" s="341">
        <v>0</v>
      </c>
      <c r="L5567" s="106" t="s">
        <v>2942</v>
      </c>
      <c r="M5567" s="106"/>
      <c r="N5567" s="106" t="s">
        <v>2938</v>
      </c>
      <c r="O5567" s="462">
        <v>1000</v>
      </c>
      <c r="P5567" s="462">
        <v>0</v>
      </c>
      <c r="Q5567" s="462">
        <v>0</v>
      </c>
      <c r="R5567" s="107" t="s">
        <v>33</v>
      </c>
      <c r="S5567" s="463">
        <v>60</v>
      </c>
      <c r="T5567" s="463">
        <v>110</v>
      </c>
      <c r="U5567" s="463">
        <v>0.54545454545454541</v>
      </c>
      <c r="V5567" s="463">
        <v>0</v>
      </c>
      <c r="W5567" s="464">
        <v>0.35</v>
      </c>
      <c r="X5567" s="21">
        <v>350</v>
      </c>
      <c r="Y5567" s="465" t="s">
        <v>33</v>
      </c>
      <c r="Z5567" s="341" t="s">
        <v>5838</v>
      </c>
      <c r="AA5567" s="37"/>
      <c r="AB5567" s="37"/>
      <c r="AC5567" s="37"/>
      <c r="AD5567" s="25"/>
      <c r="AE5567" s="26"/>
      <c r="AF5567" s="27"/>
      <c r="AG5567" s="11"/>
      <c r="AH5567" s="11"/>
      <c r="AI5567" s="11"/>
      <c r="AJ5567" s="11"/>
      <c r="AK5567" s="11"/>
      <c r="AL5567" s="11"/>
      <c r="AM5567" s="11"/>
      <c r="AN5567" s="11"/>
      <c r="AO5567" s="11"/>
    </row>
    <row r="5568" spans="1:41" s="29" customFormat="1" ht="16.5" customHeight="1">
      <c r="A5568" s="89" t="s">
        <v>7885</v>
      </c>
      <c r="B5568" s="89"/>
      <c r="C5568" s="368"/>
      <c r="D5568" s="89"/>
      <c r="E5568" s="341" t="s">
        <v>180</v>
      </c>
      <c r="F5568" s="341" t="s">
        <v>92</v>
      </c>
      <c r="G5568" s="341" t="s">
        <v>827</v>
      </c>
      <c r="H5568" s="341">
        <v>2009</v>
      </c>
      <c r="I5568" s="341">
        <v>2</v>
      </c>
      <c r="J5568" s="341">
        <v>0</v>
      </c>
      <c r="K5568" s="341">
        <v>0</v>
      </c>
      <c r="L5568" s="106" t="s">
        <v>2588</v>
      </c>
      <c r="M5568" s="106"/>
      <c r="N5568" s="106" t="s">
        <v>2938</v>
      </c>
      <c r="O5568" s="462">
        <v>700</v>
      </c>
      <c r="P5568" s="462">
        <v>0</v>
      </c>
      <c r="Q5568" s="462">
        <v>0</v>
      </c>
      <c r="R5568" s="107" t="s">
        <v>33</v>
      </c>
      <c r="S5568" s="463">
        <v>60</v>
      </c>
      <c r="T5568" s="463">
        <v>110</v>
      </c>
      <c r="U5568" s="463">
        <v>0.54545454545454541</v>
      </c>
      <c r="V5568" s="463">
        <v>0</v>
      </c>
      <c r="W5568" s="464">
        <v>0.5</v>
      </c>
      <c r="X5568" s="21">
        <v>700</v>
      </c>
      <c r="Y5568" s="465" t="s">
        <v>33</v>
      </c>
      <c r="Z5568" s="341" t="s">
        <v>5838</v>
      </c>
      <c r="AA5568" s="37"/>
      <c r="AB5568" s="37"/>
      <c r="AC5568" s="37"/>
      <c r="AD5568" s="25"/>
      <c r="AE5568" s="26"/>
      <c r="AF5568" s="27"/>
      <c r="AG5568" s="11"/>
      <c r="AH5568" s="11"/>
      <c r="AI5568" s="11"/>
      <c r="AJ5568" s="11"/>
      <c r="AK5568" s="11"/>
      <c r="AL5568" s="11"/>
      <c r="AM5568" s="11"/>
      <c r="AN5568" s="11"/>
      <c r="AO5568" s="11"/>
    </row>
    <row r="5569" spans="1:41" s="29" customFormat="1" ht="16.5" customHeight="1">
      <c r="A5569" s="89" t="s">
        <v>7885</v>
      </c>
      <c r="B5569" s="89"/>
      <c r="C5569" s="368"/>
      <c r="D5569" s="89"/>
      <c r="E5569" s="341" t="s">
        <v>82</v>
      </c>
      <c r="F5569" s="341" t="s">
        <v>228</v>
      </c>
      <c r="G5569" s="341" t="s">
        <v>2971</v>
      </c>
      <c r="H5569" s="341">
        <v>2008</v>
      </c>
      <c r="I5569" s="341">
        <v>2</v>
      </c>
      <c r="J5569" s="341">
        <v>0</v>
      </c>
      <c r="K5569" s="341">
        <v>0</v>
      </c>
      <c r="L5569" s="106" t="s">
        <v>2972</v>
      </c>
      <c r="M5569" s="106"/>
      <c r="N5569" s="106" t="s">
        <v>2938</v>
      </c>
      <c r="O5569" s="462">
        <v>1200</v>
      </c>
      <c r="P5569" s="462">
        <v>0</v>
      </c>
      <c r="Q5569" s="462">
        <v>0</v>
      </c>
      <c r="R5569" s="107" t="s">
        <v>33</v>
      </c>
      <c r="S5569" s="463">
        <v>60</v>
      </c>
      <c r="T5569" s="463">
        <v>110</v>
      </c>
      <c r="U5569" s="463">
        <v>0.54545454545454541</v>
      </c>
      <c r="V5569" s="463">
        <v>0</v>
      </c>
      <c r="W5569" s="464">
        <v>0.3</v>
      </c>
      <c r="X5569" s="21">
        <v>720</v>
      </c>
      <c r="Y5569" s="465" t="s">
        <v>33</v>
      </c>
      <c r="Z5569" s="341" t="s">
        <v>5838</v>
      </c>
      <c r="AA5569" s="37"/>
      <c r="AB5569" s="37"/>
      <c r="AC5569" s="37"/>
      <c r="AD5569" s="25"/>
      <c r="AE5569" s="26"/>
      <c r="AF5569" s="27"/>
      <c r="AG5569" s="11"/>
      <c r="AH5569" s="11"/>
      <c r="AI5569" s="11"/>
      <c r="AJ5569" s="11"/>
      <c r="AK5569" s="11"/>
      <c r="AL5569" s="11"/>
      <c r="AM5569" s="11"/>
      <c r="AN5569" s="11"/>
      <c r="AO5569" s="11"/>
    </row>
    <row r="5570" spans="1:41" s="29" customFormat="1" ht="16.5" customHeight="1">
      <c r="A5570" s="89" t="s">
        <v>7885</v>
      </c>
      <c r="B5570" s="89"/>
      <c r="C5570" s="368"/>
      <c r="D5570" s="89"/>
      <c r="E5570" s="341" t="s">
        <v>2984</v>
      </c>
      <c r="F5570" s="341" t="s">
        <v>34</v>
      </c>
      <c r="G5570" s="341" t="s">
        <v>2985</v>
      </c>
      <c r="H5570" s="341">
        <v>2009</v>
      </c>
      <c r="I5570" s="341">
        <v>1</v>
      </c>
      <c r="J5570" s="341">
        <v>0</v>
      </c>
      <c r="K5570" s="341">
        <v>0</v>
      </c>
      <c r="L5570" s="106" t="s">
        <v>2978</v>
      </c>
      <c r="M5570" s="106"/>
      <c r="N5570" s="106" t="s">
        <v>2938</v>
      </c>
      <c r="O5570" s="462">
        <v>1200</v>
      </c>
      <c r="P5570" s="462">
        <v>0</v>
      </c>
      <c r="Q5570" s="462">
        <v>0</v>
      </c>
      <c r="R5570" s="107" t="s">
        <v>33</v>
      </c>
      <c r="S5570" s="463">
        <v>60</v>
      </c>
      <c r="T5570" s="463">
        <v>110</v>
      </c>
      <c r="U5570" s="463">
        <v>0.54545454545454541</v>
      </c>
      <c r="V5570" s="463">
        <v>0</v>
      </c>
      <c r="W5570" s="464">
        <v>0.3</v>
      </c>
      <c r="X5570" s="21">
        <v>360</v>
      </c>
      <c r="Y5570" s="465" t="s">
        <v>33</v>
      </c>
      <c r="Z5570" s="341" t="s">
        <v>5838</v>
      </c>
      <c r="AA5570" s="37"/>
      <c r="AB5570" s="37"/>
      <c r="AC5570" s="37"/>
      <c r="AD5570" s="25"/>
      <c r="AE5570" s="26"/>
      <c r="AF5570" s="27"/>
      <c r="AG5570" s="11"/>
      <c r="AH5570" s="11"/>
      <c r="AI5570" s="11"/>
      <c r="AJ5570" s="11"/>
      <c r="AK5570" s="11"/>
      <c r="AL5570" s="11"/>
      <c r="AM5570" s="11"/>
      <c r="AN5570" s="11"/>
      <c r="AO5570" s="11"/>
    </row>
    <row r="5571" spans="1:41" s="29" customFormat="1" ht="16.5" customHeight="1">
      <c r="A5571" s="89" t="s">
        <v>7885</v>
      </c>
      <c r="B5571" s="89"/>
      <c r="C5571" s="368"/>
      <c r="D5571" s="89"/>
      <c r="E5571" s="341" t="s">
        <v>309</v>
      </c>
      <c r="F5571" s="341" t="s">
        <v>36</v>
      </c>
      <c r="G5571" s="341" t="s">
        <v>2970</v>
      </c>
      <c r="H5571" s="341">
        <v>2009</v>
      </c>
      <c r="I5571" s="341">
        <v>3</v>
      </c>
      <c r="J5571" s="341">
        <v>0</v>
      </c>
      <c r="K5571" s="341">
        <v>0</v>
      </c>
      <c r="L5571" s="106" t="s">
        <v>2986</v>
      </c>
      <c r="M5571" s="106"/>
      <c r="N5571" s="106" t="s">
        <v>2938</v>
      </c>
      <c r="O5571" s="462">
        <v>200</v>
      </c>
      <c r="P5571" s="462">
        <v>0</v>
      </c>
      <c r="Q5571" s="462">
        <v>0</v>
      </c>
      <c r="R5571" s="107" t="s">
        <v>33</v>
      </c>
      <c r="S5571" s="463">
        <v>60</v>
      </c>
      <c r="T5571" s="463">
        <v>110</v>
      </c>
      <c r="U5571" s="463">
        <v>0.54545454545454541</v>
      </c>
      <c r="V5571" s="463">
        <v>0</v>
      </c>
      <c r="W5571" s="464">
        <v>1.8</v>
      </c>
      <c r="X5571" s="21">
        <v>1080</v>
      </c>
      <c r="Y5571" s="465" t="s">
        <v>33</v>
      </c>
      <c r="Z5571" s="341" t="s">
        <v>5838</v>
      </c>
      <c r="AA5571" s="37"/>
      <c r="AB5571" s="37"/>
      <c r="AC5571" s="37"/>
      <c r="AD5571" s="25"/>
      <c r="AE5571" s="26"/>
      <c r="AF5571" s="27"/>
      <c r="AG5571" s="11"/>
      <c r="AH5571" s="11"/>
      <c r="AI5571" s="11"/>
      <c r="AJ5571" s="11"/>
      <c r="AK5571" s="11"/>
      <c r="AL5571" s="11"/>
      <c r="AM5571" s="11"/>
      <c r="AN5571" s="11"/>
      <c r="AO5571" s="11"/>
    </row>
    <row r="5572" spans="1:41" s="29" customFormat="1" ht="16.5" customHeight="1">
      <c r="A5572" s="89" t="s">
        <v>7885</v>
      </c>
      <c r="B5572" s="89"/>
      <c r="C5572" s="368"/>
      <c r="D5572" s="89"/>
      <c r="E5572" s="341" t="s">
        <v>107</v>
      </c>
      <c r="F5572" s="341" t="s">
        <v>228</v>
      </c>
      <c r="G5572" s="341" t="s">
        <v>2956</v>
      </c>
      <c r="H5572" s="341">
        <v>2008</v>
      </c>
      <c r="I5572" s="341">
        <v>1</v>
      </c>
      <c r="J5572" s="341">
        <v>0</v>
      </c>
      <c r="K5572" s="341">
        <v>0</v>
      </c>
      <c r="L5572" s="106" t="s">
        <v>2957</v>
      </c>
      <c r="M5572" s="106"/>
      <c r="N5572" s="106" t="s">
        <v>2938</v>
      </c>
      <c r="O5572" s="462">
        <v>800</v>
      </c>
      <c r="P5572" s="462">
        <v>0</v>
      </c>
      <c r="Q5572" s="462">
        <v>0</v>
      </c>
      <c r="R5572" s="107" t="s">
        <v>33</v>
      </c>
      <c r="S5572" s="463">
        <v>60</v>
      </c>
      <c r="T5572" s="463">
        <v>110</v>
      </c>
      <c r="U5572" s="463">
        <v>0.54545454545454541</v>
      </c>
      <c r="V5572" s="463">
        <v>0</v>
      </c>
      <c r="W5572" s="464">
        <v>0.66</v>
      </c>
      <c r="X5572" s="21">
        <v>528</v>
      </c>
      <c r="Y5572" s="465" t="s">
        <v>33</v>
      </c>
      <c r="Z5572" s="341" t="s">
        <v>5838</v>
      </c>
      <c r="AA5572" s="37"/>
      <c r="AB5572" s="37"/>
      <c r="AC5572" s="37"/>
      <c r="AD5572" s="25"/>
      <c r="AE5572" s="26"/>
      <c r="AF5572" s="27"/>
      <c r="AG5572" s="28"/>
      <c r="AH5572" s="28"/>
      <c r="AI5572" s="28"/>
      <c r="AJ5572" s="28"/>
      <c r="AK5572" s="28"/>
      <c r="AL5572" s="28"/>
      <c r="AM5572" s="28"/>
      <c r="AN5572" s="28"/>
      <c r="AO5572" s="28"/>
    </row>
    <row r="5573" spans="1:41" s="29" customFormat="1" ht="16.5" customHeight="1">
      <c r="A5573" s="89" t="s">
        <v>7885</v>
      </c>
      <c r="B5573" s="89"/>
      <c r="C5573" s="368"/>
      <c r="D5573" s="89"/>
      <c r="E5573" s="341" t="s">
        <v>2590</v>
      </c>
      <c r="F5573" s="341" t="s">
        <v>2955</v>
      </c>
      <c r="G5573" s="341" t="s">
        <v>2592</v>
      </c>
      <c r="H5573" s="341">
        <v>2008</v>
      </c>
      <c r="I5573" s="341">
        <v>8</v>
      </c>
      <c r="J5573" s="341">
        <v>0</v>
      </c>
      <c r="K5573" s="341">
        <v>0</v>
      </c>
      <c r="L5573" s="106" t="s">
        <v>2950</v>
      </c>
      <c r="M5573" s="106"/>
      <c r="N5573" s="106" t="s">
        <v>2938</v>
      </c>
      <c r="O5573" s="462">
        <v>750</v>
      </c>
      <c r="P5573" s="462">
        <v>0</v>
      </c>
      <c r="Q5573" s="462">
        <v>0</v>
      </c>
      <c r="R5573" s="107" t="s">
        <v>33</v>
      </c>
      <c r="S5573" s="463">
        <v>60</v>
      </c>
      <c r="T5573" s="463">
        <v>110</v>
      </c>
      <c r="U5573" s="463">
        <v>0.54545454545454541</v>
      </c>
      <c r="V5573" s="463">
        <v>0</v>
      </c>
      <c r="W5573" s="464">
        <v>0.8</v>
      </c>
      <c r="X5573" s="21">
        <v>4800</v>
      </c>
      <c r="Y5573" s="465" t="s">
        <v>33</v>
      </c>
      <c r="Z5573" s="341" t="s">
        <v>5838</v>
      </c>
      <c r="AA5573" s="37"/>
      <c r="AB5573" s="37"/>
      <c r="AC5573" s="37"/>
      <c r="AD5573" s="25"/>
      <c r="AE5573" s="26"/>
      <c r="AF5573" s="27"/>
      <c r="AG5573" s="11"/>
      <c r="AH5573" s="11"/>
      <c r="AI5573" s="11"/>
      <c r="AJ5573" s="11"/>
      <c r="AK5573" s="11"/>
      <c r="AL5573" s="11"/>
      <c r="AM5573" s="11"/>
      <c r="AN5573" s="11"/>
      <c r="AO5573" s="11"/>
    </row>
    <row r="5574" spans="1:41" s="29" customFormat="1" ht="16.5" customHeight="1">
      <c r="A5574" s="89" t="s">
        <v>7885</v>
      </c>
      <c r="B5574" s="89"/>
      <c r="C5574" s="368"/>
      <c r="D5574" s="89"/>
      <c r="E5574" s="341" t="s">
        <v>2649</v>
      </c>
      <c r="F5574" s="341" t="s">
        <v>2961</v>
      </c>
      <c r="G5574" s="341" t="s">
        <v>2650</v>
      </c>
      <c r="H5574" s="341">
        <v>2008</v>
      </c>
      <c r="I5574" s="341">
        <v>1</v>
      </c>
      <c r="J5574" s="341">
        <v>0</v>
      </c>
      <c r="K5574" s="341">
        <v>0</v>
      </c>
      <c r="L5574" s="106" t="s">
        <v>2937</v>
      </c>
      <c r="M5574" s="106"/>
      <c r="N5574" s="106" t="s">
        <v>2938</v>
      </c>
      <c r="O5574" s="462">
        <v>600</v>
      </c>
      <c r="P5574" s="462">
        <v>0</v>
      </c>
      <c r="Q5574" s="462">
        <v>0</v>
      </c>
      <c r="R5574" s="107" t="s">
        <v>33</v>
      </c>
      <c r="S5574" s="463">
        <v>60</v>
      </c>
      <c r="T5574" s="463">
        <v>110</v>
      </c>
      <c r="U5574" s="463">
        <v>0.54545454545454541</v>
      </c>
      <c r="V5574" s="463">
        <v>0</v>
      </c>
      <c r="W5574" s="464">
        <v>1.1000000000000001</v>
      </c>
      <c r="X5574" s="21">
        <v>660</v>
      </c>
      <c r="Y5574" s="465" t="s">
        <v>33</v>
      </c>
      <c r="Z5574" s="341" t="s">
        <v>5838</v>
      </c>
      <c r="AA5574" s="37"/>
      <c r="AB5574" s="37"/>
      <c r="AC5574" s="37"/>
      <c r="AD5574" s="25"/>
      <c r="AE5574" s="26"/>
      <c r="AF5574" s="27"/>
      <c r="AG5574" s="11"/>
      <c r="AH5574" s="11"/>
      <c r="AI5574" s="11"/>
      <c r="AJ5574" s="11"/>
      <c r="AK5574" s="11"/>
      <c r="AL5574" s="11"/>
      <c r="AM5574" s="11"/>
      <c r="AN5574" s="11"/>
      <c r="AO5574" s="11"/>
    </row>
    <row r="5575" spans="1:41" s="29" customFormat="1" ht="16.5" customHeight="1">
      <c r="A5575" s="89" t="s">
        <v>7885</v>
      </c>
      <c r="B5575" s="89"/>
      <c r="C5575" s="368"/>
      <c r="D5575" s="89"/>
      <c r="E5575" s="341" t="s">
        <v>2965</v>
      </c>
      <c r="F5575" s="341" t="s">
        <v>2966</v>
      </c>
      <c r="G5575" s="341" t="s">
        <v>2967</v>
      </c>
      <c r="H5575" s="341">
        <v>2008</v>
      </c>
      <c r="I5575" s="341">
        <v>2</v>
      </c>
      <c r="J5575" s="341">
        <v>0</v>
      </c>
      <c r="K5575" s="341">
        <v>0</v>
      </c>
      <c r="L5575" s="106" t="s">
        <v>2945</v>
      </c>
      <c r="M5575" s="106"/>
      <c r="N5575" s="106" t="s">
        <v>2938</v>
      </c>
      <c r="O5575" s="462">
        <v>600</v>
      </c>
      <c r="P5575" s="462">
        <v>0</v>
      </c>
      <c r="Q5575" s="462">
        <v>0</v>
      </c>
      <c r="R5575" s="107" t="s">
        <v>33</v>
      </c>
      <c r="S5575" s="463">
        <v>60</v>
      </c>
      <c r="T5575" s="463">
        <v>220</v>
      </c>
      <c r="U5575" s="463">
        <v>0.27272727272727271</v>
      </c>
      <c r="V5575" s="463">
        <v>0</v>
      </c>
      <c r="W5575" s="464">
        <v>1.3</v>
      </c>
      <c r="X5575" s="21">
        <v>1560</v>
      </c>
      <c r="Y5575" s="465" t="s">
        <v>33</v>
      </c>
      <c r="Z5575" s="341" t="s">
        <v>5838</v>
      </c>
      <c r="AA5575" s="37"/>
      <c r="AB5575" s="37"/>
      <c r="AC5575" s="37"/>
      <c r="AD5575" s="25"/>
      <c r="AE5575" s="26"/>
      <c r="AF5575" s="27"/>
      <c r="AG5575" s="28"/>
      <c r="AH5575" s="28"/>
      <c r="AI5575" s="28"/>
      <c r="AJ5575" s="28"/>
      <c r="AK5575" s="28"/>
      <c r="AL5575" s="28"/>
      <c r="AM5575" s="28"/>
      <c r="AN5575" s="28"/>
      <c r="AO5575" s="28"/>
    </row>
    <row r="5576" spans="1:41" s="29" customFormat="1" ht="16.5" customHeight="1">
      <c r="A5576" s="89" t="s">
        <v>7885</v>
      </c>
      <c r="B5576" s="89"/>
      <c r="C5576" s="368"/>
      <c r="D5576" s="89"/>
      <c r="E5576" s="341" t="s">
        <v>35</v>
      </c>
      <c r="F5576" s="341" t="s">
        <v>125</v>
      </c>
      <c r="G5576" s="341" t="s">
        <v>2943</v>
      </c>
      <c r="H5576" s="341">
        <v>2002</v>
      </c>
      <c r="I5576" s="341">
        <v>1</v>
      </c>
      <c r="J5576" s="341">
        <v>0</v>
      </c>
      <c r="K5576" s="341">
        <v>0</v>
      </c>
      <c r="L5576" s="106" t="s">
        <v>2944</v>
      </c>
      <c r="M5576" s="106"/>
      <c r="N5576" s="106" t="s">
        <v>2938</v>
      </c>
      <c r="O5576" s="462">
        <v>900</v>
      </c>
      <c r="P5576" s="462">
        <v>0</v>
      </c>
      <c r="Q5576" s="462">
        <v>0</v>
      </c>
      <c r="R5576" s="107" t="s">
        <v>33</v>
      </c>
      <c r="S5576" s="463">
        <v>60</v>
      </c>
      <c r="T5576" s="463">
        <v>220</v>
      </c>
      <c r="U5576" s="463">
        <v>0.27272727272727271</v>
      </c>
      <c r="V5576" s="463">
        <v>0</v>
      </c>
      <c r="W5576" s="464">
        <v>0.99</v>
      </c>
      <c r="X5576" s="21">
        <v>891</v>
      </c>
      <c r="Y5576" s="465" t="s">
        <v>33</v>
      </c>
      <c r="Z5576" s="341" t="s">
        <v>5838</v>
      </c>
      <c r="AA5576" s="37"/>
      <c r="AB5576" s="37"/>
      <c r="AC5576" s="37"/>
      <c r="AD5576" s="25"/>
      <c r="AE5576" s="26"/>
      <c r="AF5576" s="27"/>
      <c r="AG5576" s="28"/>
      <c r="AH5576" s="28"/>
      <c r="AI5576" s="28"/>
      <c r="AJ5576" s="28"/>
      <c r="AK5576" s="28"/>
      <c r="AL5576" s="28"/>
      <c r="AM5576" s="28"/>
      <c r="AN5576" s="28"/>
      <c r="AO5576" s="28"/>
    </row>
    <row r="5577" spans="1:41" s="29" customFormat="1" ht="16.5" customHeight="1">
      <c r="A5577" s="89" t="s">
        <v>7885</v>
      </c>
      <c r="B5577" s="89"/>
      <c r="C5577" s="368"/>
      <c r="D5577" s="89"/>
      <c r="E5577" s="341" t="s">
        <v>741</v>
      </c>
      <c r="F5577" s="341" t="s">
        <v>34</v>
      </c>
      <c r="G5577" s="341" t="s">
        <v>2979</v>
      </c>
      <c r="H5577" s="341">
        <v>2009</v>
      </c>
      <c r="I5577" s="341">
        <v>6</v>
      </c>
      <c r="J5577" s="341">
        <v>0</v>
      </c>
      <c r="K5577" s="341">
        <v>0</v>
      </c>
      <c r="L5577" s="106" t="s">
        <v>2980</v>
      </c>
      <c r="M5577" s="106"/>
      <c r="N5577" s="106" t="s">
        <v>2938</v>
      </c>
      <c r="O5577" s="462">
        <v>600</v>
      </c>
      <c r="P5577" s="462">
        <v>0</v>
      </c>
      <c r="Q5577" s="462">
        <v>0</v>
      </c>
      <c r="R5577" s="107" t="s">
        <v>33</v>
      </c>
      <c r="S5577" s="463">
        <v>60</v>
      </c>
      <c r="T5577" s="463">
        <v>220</v>
      </c>
      <c r="U5577" s="463">
        <v>0.27272727272727271</v>
      </c>
      <c r="V5577" s="463">
        <v>0</v>
      </c>
      <c r="W5577" s="464">
        <v>1.6439999999999999</v>
      </c>
      <c r="X5577" s="21">
        <v>5918.4</v>
      </c>
      <c r="Y5577" s="465" t="s">
        <v>33</v>
      </c>
      <c r="Z5577" s="341" t="s">
        <v>5838</v>
      </c>
      <c r="AA5577" s="37"/>
      <c r="AB5577" s="37"/>
      <c r="AC5577" s="37"/>
      <c r="AD5577" s="25"/>
      <c r="AE5577" s="26"/>
      <c r="AF5577" s="27"/>
      <c r="AG5577" s="28"/>
      <c r="AH5577" s="28"/>
      <c r="AI5577" s="28"/>
      <c r="AJ5577" s="28"/>
      <c r="AK5577" s="28"/>
      <c r="AL5577" s="28"/>
      <c r="AM5577" s="28"/>
      <c r="AN5577" s="28"/>
      <c r="AO5577" s="28"/>
    </row>
    <row r="5578" spans="1:41" s="29" customFormat="1" ht="16.5" customHeight="1">
      <c r="A5578" s="89" t="s">
        <v>7885</v>
      </c>
      <c r="B5578" s="89"/>
      <c r="C5578" s="368"/>
      <c r="D5578" s="89"/>
      <c r="E5578" s="341" t="s">
        <v>37</v>
      </c>
      <c r="F5578" s="341" t="s">
        <v>125</v>
      </c>
      <c r="G5578" s="341" t="s">
        <v>145</v>
      </c>
      <c r="H5578" s="341">
        <v>2006</v>
      </c>
      <c r="I5578" s="341">
        <v>2</v>
      </c>
      <c r="J5578" s="341">
        <v>0</v>
      </c>
      <c r="K5578" s="341">
        <v>0</v>
      </c>
      <c r="L5578" s="106" t="s">
        <v>2941</v>
      </c>
      <c r="M5578" s="106"/>
      <c r="N5578" s="106" t="s">
        <v>2938</v>
      </c>
      <c r="O5578" s="462">
        <v>650</v>
      </c>
      <c r="P5578" s="462">
        <v>0</v>
      </c>
      <c r="Q5578" s="462">
        <v>0</v>
      </c>
      <c r="R5578" s="107" t="s">
        <v>33</v>
      </c>
      <c r="S5578" s="463">
        <v>60</v>
      </c>
      <c r="T5578" s="463">
        <v>220</v>
      </c>
      <c r="U5578" s="463">
        <v>0.27272727272727271</v>
      </c>
      <c r="V5578" s="463">
        <v>0</v>
      </c>
      <c r="W5578" s="464">
        <v>1.6220000000000001</v>
      </c>
      <c r="X5578" s="21">
        <v>2108.6000000000004</v>
      </c>
      <c r="Y5578" s="465" t="s">
        <v>33</v>
      </c>
      <c r="Z5578" s="341" t="s">
        <v>5838</v>
      </c>
      <c r="AA5578" s="37"/>
      <c r="AB5578" s="37"/>
      <c r="AC5578" s="37"/>
      <c r="AD5578" s="25"/>
      <c r="AE5578" s="26"/>
      <c r="AF5578" s="27"/>
      <c r="AG5578" s="28"/>
      <c r="AH5578" s="28"/>
      <c r="AI5578" s="28"/>
      <c r="AJ5578" s="28"/>
      <c r="AK5578" s="28"/>
      <c r="AL5578" s="28"/>
      <c r="AM5578" s="28"/>
      <c r="AN5578" s="28"/>
      <c r="AO5578" s="28"/>
    </row>
    <row r="5579" spans="1:41" s="29" customFormat="1" ht="16.5" customHeight="1">
      <c r="A5579" s="89" t="s">
        <v>7885</v>
      </c>
      <c r="B5579" s="89"/>
      <c r="C5579" s="368"/>
      <c r="D5579" s="89"/>
      <c r="E5579" s="341" t="s">
        <v>180</v>
      </c>
      <c r="F5579" s="341" t="s">
        <v>185</v>
      </c>
      <c r="G5579" s="341" t="s">
        <v>2953</v>
      </c>
      <c r="H5579" s="341">
        <v>2008</v>
      </c>
      <c r="I5579" s="341">
        <v>4</v>
      </c>
      <c r="J5579" s="341">
        <v>0</v>
      </c>
      <c r="K5579" s="341">
        <v>0</v>
      </c>
      <c r="L5579" s="106" t="s">
        <v>2954</v>
      </c>
      <c r="M5579" s="106"/>
      <c r="N5579" s="106" t="s">
        <v>2938</v>
      </c>
      <c r="O5579" s="462">
        <v>800</v>
      </c>
      <c r="P5579" s="462">
        <v>0</v>
      </c>
      <c r="Q5579" s="462">
        <v>0</v>
      </c>
      <c r="R5579" s="107" t="s">
        <v>33</v>
      </c>
      <c r="S5579" s="463">
        <v>0</v>
      </c>
      <c r="T5579" s="463">
        <v>110</v>
      </c>
      <c r="U5579" s="463">
        <v>0</v>
      </c>
      <c r="V5579" s="463">
        <v>0</v>
      </c>
      <c r="W5579" s="464">
        <v>1.6</v>
      </c>
      <c r="X5579" s="21">
        <v>5120</v>
      </c>
      <c r="Y5579" s="465" t="s">
        <v>33</v>
      </c>
      <c r="Z5579" s="341" t="s">
        <v>5838</v>
      </c>
      <c r="AA5579" s="37"/>
      <c r="AB5579" s="37"/>
      <c r="AC5579" s="37"/>
      <c r="AD5579" s="25"/>
      <c r="AE5579" s="26"/>
      <c r="AF5579" s="27"/>
      <c r="AG5579" s="11"/>
      <c r="AH5579" s="11"/>
      <c r="AI5579" s="11"/>
      <c r="AJ5579" s="11"/>
      <c r="AK5579" s="11"/>
      <c r="AL5579" s="11"/>
      <c r="AM5579" s="11"/>
      <c r="AN5579" s="11"/>
      <c r="AO5579" s="11"/>
    </row>
    <row r="5580" spans="1:41" s="29" customFormat="1" ht="16.5" customHeight="1">
      <c r="A5580" s="89" t="s">
        <v>7885</v>
      </c>
      <c r="B5580" s="89"/>
      <c r="C5580" s="368"/>
      <c r="D5580" s="89"/>
      <c r="E5580" s="341" t="s">
        <v>35</v>
      </c>
      <c r="F5580" s="341" t="s">
        <v>83</v>
      </c>
      <c r="G5580" s="341" t="s">
        <v>2089</v>
      </c>
      <c r="H5580" s="341">
        <v>2008</v>
      </c>
      <c r="I5580" s="341">
        <v>7</v>
      </c>
      <c r="J5580" s="341">
        <v>0</v>
      </c>
      <c r="K5580" s="341">
        <v>0</v>
      </c>
      <c r="L5580" s="106" t="s">
        <v>2588</v>
      </c>
      <c r="M5580" s="106"/>
      <c r="N5580" s="106" t="s">
        <v>2938</v>
      </c>
      <c r="O5580" s="462">
        <v>600</v>
      </c>
      <c r="P5580" s="462">
        <v>0</v>
      </c>
      <c r="Q5580" s="462">
        <v>0</v>
      </c>
      <c r="R5580" s="107" t="s">
        <v>33</v>
      </c>
      <c r="S5580" s="463">
        <v>60</v>
      </c>
      <c r="T5580" s="463">
        <v>220</v>
      </c>
      <c r="U5580" s="463">
        <v>0.27272727272727271</v>
      </c>
      <c r="V5580" s="463">
        <v>0</v>
      </c>
      <c r="W5580" s="464">
        <v>2.2000000000000002</v>
      </c>
      <c r="X5580" s="21">
        <v>9240</v>
      </c>
      <c r="Y5580" s="465" t="s">
        <v>33</v>
      </c>
      <c r="Z5580" s="341" t="s">
        <v>5838</v>
      </c>
      <c r="AA5580" s="37"/>
      <c r="AB5580" s="37"/>
      <c r="AC5580" s="37"/>
      <c r="AD5580" s="25"/>
      <c r="AE5580" s="26"/>
      <c r="AF5580" s="27"/>
      <c r="AG5580" s="11"/>
      <c r="AH5580" s="11"/>
      <c r="AI5580" s="11"/>
      <c r="AJ5580" s="11"/>
      <c r="AK5580" s="11"/>
      <c r="AL5580" s="11"/>
      <c r="AM5580" s="11"/>
      <c r="AN5580" s="11"/>
      <c r="AO5580" s="11"/>
    </row>
    <row r="5581" spans="1:41" s="29" customFormat="1" ht="16.5" customHeight="1">
      <c r="A5581" s="89" t="s">
        <v>7885</v>
      </c>
      <c r="B5581" s="89"/>
      <c r="C5581" s="368"/>
      <c r="D5581" s="89"/>
      <c r="E5581" s="341" t="s">
        <v>35</v>
      </c>
      <c r="F5581" s="341" t="s">
        <v>83</v>
      </c>
      <c r="G5581" s="341" t="s">
        <v>2949</v>
      </c>
      <c r="H5581" s="341">
        <v>2007</v>
      </c>
      <c r="I5581" s="341">
        <v>1</v>
      </c>
      <c r="J5581" s="341">
        <v>0</v>
      </c>
      <c r="K5581" s="341">
        <v>0</v>
      </c>
      <c r="L5581" s="106" t="s">
        <v>2950</v>
      </c>
      <c r="M5581" s="106"/>
      <c r="N5581" s="106" t="s">
        <v>2938</v>
      </c>
      <c r="O5581" s="462">
        <v>600</v>
      </c>
      <c r="P5581" s="462">
        <v>0</v>
      </c>
      <c r="Q5581" s="462">
        <v>0</v>
      </c>
      <c r="R5581" s="107" t="s">
        <v>33</v>
      </c>
      <c r="S5581" s="463">
        <v>60</v>
      </c>
      <c r="T5581" s="463">
        <v>110</v>
      </c>
      <c r="U5581" s="463">
        <v>0.54545454545454541</v>
      </c>
      <c r="V5581" s="463">
        <v>0</v>
      </c>
      <c r="W5581" s="464">
        <v>3</v>
      </c>
      <c r="X5581" s="21">
        <v>1800</v>
      </c>
      <c r="Y5581" s="465" t="s">
        <v>33</v>
      </c>
      <c r="Z5581" s="341" t="s">
        <v>5838</v>
      </c>
      <c r="AA5581" s="37"/>
      <c r="AB5581" s="37"/>
      <c r="AC5581" s="37"/>
      <c r="AD5581" s="25"/>
      <c r="AE5581" s="26"/>
      <c r="AF5581" s="27"/>
      <c r="AG5581" s="11"/>
      <c r="AH5581" s="11"/>
      <c r="AI5581" s="11"/>
      <c r="AJ5581" s="11"/>
      <c r="AK5581" s="11"/>
      <c r="AL5581" s="11"/>
      <c r="AM5581" s="11"/>
      <c r="AN5581" s="11"/>
      <c r="AO5581" s="11"/>
    </row>
    <row r="5582" spans="1:41" s="29" customFormat="1" ht="16.5" customHeight="1">
      <c r="A5582" s="89" t="s">
        <v>7885</v>
      </c>
      <c r="B5582" s="89"/>
      <c r="C5582" s="368"/>
      <c r="D5582" s="89"/>
      <c r="E5582" s="341" t="s">
        <v>37</v>
      </c>
      <c r="F5582" s="341" t="s">
        <v>165</v>
      </c>
      <c r="G5582" s="341" t="s">
        <v>2946</v>
      </c>
      <c r="H5582" s="341">
        <v>2005</v>
      </c>
      <c r="I5582" s="341">
        <v>8</v>
      </c>
      <c r="J5582" s="341">
        <v>0</v>
      </c>
      <c r="K5582" s="341">
        <v>0</v>
      </c>
      <c r="L5582" s="106" t="s">
        <v>2588</v>
      </c>
      <c r="M5582" s="106"/>
      <c r="N5582" s="106" t="s">
        <v>2938</v>
      </c>
      <c r="O5582" s="462">
        <v>680</v>
      </c>
      <c r="P5582" s="462">
        <v>0</v>
      </c>
      <c r="Q5582" s="462">
        <v>0</v>
      </c>
      <c r="R5582" s="107" t="s">
        <v>33</v>
      </c>
      <c r="S5582" s="463">
        <v>60</v>
      </c>
      <c r="T5582" s="463">
        <v>220</v>
      </c>
      <c r="U5582" s="463">
        <v>0.27272727272727271</v>
      </c>
      <c r="V5582" s="463">
        <v>0</v>
      </c>
      <c r="W5582" s="464">
        <v>3.5</v>
      </c>
      <c r="X5582" s="21">
        <v>19040</v>
      </c>
      <c r="Y5582" s="465" t="s">
        <v>33</v>
      </c>
      <c r="Z5582" s="341" t="s">
        <v>5838</v>
      </c>
      <c r="AA5582" s="37"/>
      <c r="AB5582" s="37"/>
      <c r="AC5582" s="37"/>
      <c r="AD5582" s="25"/>
      <c r="AE5582" s="26"/>
      <c r="AF5582" s="27"/>
      <c r="AG5582" s="11"/>
      <c r="AH5582" s="11"/>
      <c r="AI5582" s="11"/>
      <c r="AJ5582" s="11"/>
      <c r="AK5582" s="11"/>
      <c r="AL5582" s="11"/>
      <c r="AM5582" s="11"/>
      <c r="AN5582" s="11"/>
      <c r="AO5582" s="11"/>
    </row>
    <row r="5583" spans="1:41" s="29" customFormat="1" ht="16.5" customHeight="1">
      <c r="A5583" s="89" t="s">
        <v>7885</v>
      </c>
      <c r="B5583" s="89"/>
      <c r="C5583" s="368"/>
      <c r="D5583" s="89"/>
      <c r="E5583" s="341" t="s">
        <v>79</v>
      </c>
      <c r="F5583" s="341" t="s">
        <v>80</v>
      </c>
      <c r="G5583" s="341" t="s">
        <v>414</v>
      </c>
      <c r="H5583" s="341">
        <v>2006</v>
      </c>
      <c r="I5583" s="341">
        <v>2</v>
      </c>
      <c r="J5583" s="341">
        <v>0</v>
      </c>
      <c r="K5583" s="341">
        <v>0</v>
      </c>
      <c r="L5583" s="106" t="s">
        <v>2941</v>
      </c>
      <c r="M5583" s="106"/>
      <c r="N5583" s="106" t="s">
        <v>2938</v>
      </c>
      <c r="O5583" s="462">
        <v>680</v>
      </c>
      <c r="P5583" s="462">
        <v>0</v>
      </c>
      <c r="Q5583" s="462">
        <v>0</v>
      </c>
      <c r="R5583" s="107" t="s">
        <v>33</v>
      </c>
      <c r="S5583" s="463">
        <v>60</v>
      </c>
      <c r="T5583" s="463">
        <v>220</v>
      </c>
      <c r="U5583" s="463">
        <v>0.27272727272727271</v>
      </c>
      <c r="V5583" s="463">
        <v>0</v>
      </c>
      <c r="W5583" s="464">
        <v>3.5</v>
      </c>
      <c r="X5583" s="21">
        <v>4760</v>
      </c>
      <c r="Y5583" s="465" t="s">
        <v>33</v>
      </c>
      <c r="Z5583" s="341" t="s">
        <v>5838</v>
      </c>
      <c r="AA5583" s="37"/>
      <c r="AB5583" s="37"/>
      <c r="AC5583" s="37"/>
      <c r="AD5583" s="25"/>
      <c r="AE5583" s="26"/>
      <c r="AF5583" s="27"/>
      <c r="AG5583" s="11"/>
      <c r="AH5583" s="11"/>
      <c r="AI5583" s="11"/>
      <c r="AJ5583" s="11"/>
      <c r="AK5583" s="11"/>
      <c r="AL5583" s="11"/>
      <c r="AM5583" s="11"/>
      <c r="AN5583" s="11"/>
      <c r="AO5583" s="11"/>
    </row>
    <row r="5584" spans="1:41" s="29" customFormat="1" ht="16.5" customHeight="1">
      <c r="A5584" s="89" t="s">
        <v>7885</v>
      </c>
      <c r="B5584" s="89"/>
      <c r="C5584" s="368"/>
      <c r="D5584" s="89"/>
      <c r="E5584" s="341" t="s">
        <v>79</v>
      </c>
      <c r="F5584" s="341" t="s">
        <v>125</v>
      </c>
      <c r="G5584" s="341" t="s">
        <v>2943</v>
      </c>
      <c r="H5584" s="341">
        <v>2002</v>
      </c>
      <c r="I5584" s="341">
        <v>1</v>
      </c>
      <c r="J5584" s="341">
        <v>0</v>
      </c>
      <c r="K5584" s="341">
        <v>0</v>
      </c>
      <c r="L5584" s="106" t="s">
        <v>2945</v>
      </c>
      <c r="M5584" s="106"/>
      <c r="N5584" s="106" t="s">
        <v>2938</v>
      </c>
      <c r="O5584" s="462">
        <v>1000</v>
      </c>
      <c r="P5584" s="462">
        <v>0</v>
      </c>
      <c r="Q5584" s="462">
        <v>0</v>
      </c>
      <c r="R5584" s="107" t="s">
        <v>33</v>
      </c>
      <c r="S5584" s="463">
        <v>60</v>
      </c>
      <c r="T5584" s="463">
        <v>110</v>
      </c>
      <c r="U5584" s="463">
        <v>0.54545454545454541</v>
      </c>
      <c r="V5584" s="463">
        <v>0</v>
      </c>
      <c r="W5584" s="464">
        <v>2.64</v>
      </c>
      <c r="X5584" s="21">
        <v>2640</v>
      </c>
      <c r="Y5584" s="465" t="s">
        <v>33</v>
      </c>
      <c r="Z5584" s="341" t="s">
        <v>5838</v>
      </c>
      <c r="AA5584" s="37"/>
      <c r="AB5584" s="37"/>
      <c r="AC5584" s="37"/>
      <c r="AD5584" s="25"/>
      <c r="AE5584" s="26"/>
      <c r="AF5584" s="27"/>
      <c r="AG5584" s="11"/>
      <c r="AH5584" s="11"/>
      <c r="AI5584" s="11"/>
      <c r="AJ5584" s="11"/>
      <c r="AK5584" s="11"/>
      <c r="AL5584" s="11"/>
      <c r="AM5584" s="11"/>
      <c r="AN5584" s="11"/>
      <c r="AO5584" s="11"/>
    </row>
    <row r="5585" spans="1:32" s="29" customFormat="1" ht="16.5" customHeight="1">
      <c r="A5585" s="12" t="s">
        <v>2918</v>
      </c>
      <c r="B5585" s="13"/>
      <c r="C5585" s="189"/>
      <c r="D5585" s="12"/>
      <c r="E5585" s="14" t="s">
        <v>371</v>
      </c>
      <c r="F5585" s="14" t="s">
        <v>2931</v>
      </c>
      <c r="G5585" s="14" t="s">
        <v>2932</v>
      </c>
      <c r="H5585" s="15">
        <v>2020</v>
      </c>
      <c r="I5585" s="15">
        <v>1</v>
      </c>
      <c r="J5585" s="15">
        <v>0</v>
      </c>
      <c r="K5585" s="15">
        <v>0</v>
      </c>
      <c r="L5585" s="16" t="s">
        <v>2919</v>
      </c>
      <c r="M5585" s="16"/>
      <c r="N5585" s="16" t="s">
        <v>45</v>
      </c>
      <c r="O5585" s="17">
        <v>20</v>
      </c>
      <c r="P5585" s="17">
        <v>0</v>
      </c>
      <c r="Q5585" s="17">
        <v>0</v>
      </c>
      <c r="R5585" s="18" t="s">
        <v>33</v>
      </c>
      <c r="S5585" s="19">
        <v>60</v>
      </c>
      <c r="T5585" s="19">
        <v>110</v>
      </c>
      <c r="U5585" s="19">
        <v>5.6363636363636367</v>
      </c>
      <c r="V5585" s="19">
        <v>0</v>
      </c>
      <c r="W5585" s="20">
        <v>0.62</v>
      </c>
      <c r="X5585" s="21">
        <v>12.4</v>
      </c>
      <c r="Y5585" s="22" t="s">
        <v>33</v>
      </c>
      <c r="Z5585" s="23" t="s">
        <v>6861</v>
      </c>
      <c r="AA5585" s="24"/>
      <c r="AB5585" s="14"/>
      <c r="AC5585" s="14"/>
      <c r="AD5585" s="25"/>
      <c r="AE5585" s="26"/>
      <c r="AF5585" s="27"/>
    </row>
    <row r="5586" spans="1:32" s="29" customFormat="1" ht="16.5" customHeight="1">
      <c r="A5586" s="12" t="s">
        <v>2918</v>
      </c>
      <c r="B5586" s="13"/>
      <c r="C5586" s="189"/>
      <c r="D5586" s="12"/>
      <c r="E5586" s="14" t="s">
        <v>171</v>
      </c>
      <c r="F5586" s="14" t="s">
        <v>2929</v>
      </c>
      <c r="G5586" s="14" t="s">
        <v>2930</v>
      </c>
      <c r="H5586" s="15">
        <v>2009</v>
      </c>
      <c r="I5586" s="15">
        <v>1</v>
      </c>
      <c r="J5586" s="15">
        <v>0</v>
      </c>
      <c r="K5586" s="15">
        <v>0</v>
      </c>
      <c r="L5586" s="16" t="s">
        <v>2919</v>
      </c>
      <c r="M5586" s="16"/>
      <c r="N5586" s="16" t="s">
        <v>45</v>
      </c>
      <c r="O5586" s="17">
        <v>20</v>
      </c>
      <c r="P5586" s="17">
        <v>0</v>
      </c>
      <c r="Q5586" s="17">
        <v>0</v>
      </c>
      <c r="R5586" s="18" t="s">
        <v>33</v>
      </c>
      <c r="S5586" s="19">
        <v>60</v>
      </c>
      <c r="T5586" s="19">
        <v>110</v>
      </c>
      <c r="U5586" s="19">
        <v>7.2727272727272725</v>
      </c>
      <c r="V5586" s="19">
        <v>0</v>
      </c>
      <c r="W5586" s="20">
        <v>0.8</v>
      </c>
      <c r="X5586" s="21">
        <v>16</v>
      </c>
      <c r="Y5586" s="22" t="s">
        <v>33</v>
      </c>
      <c r="Z5586" s="23" t="s">
        <v>6861</v>
      </c>
      <c r="AA5586" s="24"/>
      <c r="AB5586" s="14"/>
      <c r="AC5586" s="14"/>
      <c r="AD5586" s="25"/>
      <c r="AE5586" s="26"/>
      <c r="AF5586" s="27"/>
    </row>
    <row r="5587" spans="1:32" s="29" customFormat="1" ht="16.5" customHeight="1">
      <c r="A5587" s="12" t="s">
        <v>2918</v>
      </c>
      <c r="B5587" s="13"/>
      <c r="C5587" s="189"/>
      <c r="D5587" s="12"/>
      <c r="E5587" s="14" t="s">
        <v>82</v>
      </c>
      <c r="F5587" s="42" t="s">
        <v>7882</v>
      </c>
      <c r="G5587" s="42" t="s">
        <v>4350</v>
      </c>
      <c r="H5587" s="43">
        <v>2022</v>
      </c>
      <c r="I5587" s="15">
        <v>1</v>
      </c>
      <c r="J5587" s="15">
        <v>0</v>
      </c>
      <c r="K5587" s="15">
        <v>0</v>
      </c>
      <c r="L5587" s="16" t="s">
        <v>2919</v>
      </c>
      <c r="M5587" s="16"/>
      <c r="N5587" s="16" t="s">
        <v>45</v>
      </c>
      <c r="O5587" s="17">
        <v>300</v>
      </c>
      <c r="P5587" s="17">
        <v>0</v>
      </c>
      <c r="Q5587" s="17">
        <v>0</v>
      </c>
      <c r="R5587" s="18" t="s">
        <v>33</v>
      </c>
      <c r="S5587" s="19">
        <v>60</v>
      </c>
      <c r="T5587" s="19">
        <v>110</v>
      </c>
      <c r="U5587" s="19">
        <v>2.0454545454545454</v>
      </c>
      <c r="V5587" s="19">
        <v>0</v>
      </c>
      <c r="W5587" s="20">
        <v>0.22500000000000001</v>
      </c>
      <c r="X5587" s="21">
        <v>67.5</v>
      </c>
      <c r="Y5587" s="22" t="s">
        <v>33</v>
      </c>
      <c r="Z5587" s="23" t="s">
        <v>6861</v>
      </c>
      <c r="AA5587" s="24"/>
      <c r="AB5587" s="14"/>
      <c r="AC5587" s="14"/>
      <c r="AD5587" s="25"/>
      <c r="AE5587" s="26"/>
      <c r="AF5587" s="27"/>
    </row>
    <row r="5588" spans="1:32" s="29" customFormat="1" ht="16.5" customHeight="1">
      <c r="A5588" s="12" t="s">
        <v>2918</v>
      </c>
      <c r="B5588" s="13"/>
      <c r="C5588" s="189"/>
      <c r="D5588" s="12"/>
      <c r="E5588" s="14" t="s">
        <v>2926</v>
      </c>
      <c r="F5588" s="14" t="s">
        <v>2927</v>
      </c>
      <c r="G5588" s="14" t="s">
        <v>2928</v>
      </c>
      <c r="H5588" s="15">
        <v>2012</v>
      </c>
      <c r="I5588" s="15">
        <v>1</v>
      </c>
      <c r="J5588" s="15">
        <v>0</v>
      </c>
      <c r="K5588" s="15">
        <v>0</v>
      </c>
      <c r="L5588" s="16" t="s">
        <v>2919</v>
      </c>
      <c r="M5588" s="16"/>
      <c r="N5588" s="16" t="s">
        <v>45</v>
      </c>
      <c r="O5588" s="17">
        <v>240</v>
      </c>
      <c r="P5588" s="17">
        <v>2060</v>
      </c>
      <c r="Q5588" s="17">
        <v>5</v>
      </c>
      <c r="R5588" s="18" t="s">
        <v>33</v>
      </c>
      <c r="S5588" s="19">
        <v>60</v>
      </c>
      <c r="T5588" s="19">
        <v>110</v>
      </c>
      <c r="U5588" s="19">
        <v>1.8181818181818181</v>
      </c>
      <c r="V5588" s="19">
        <v>0</v>
      </c>
      <c r="W5588" s="20">
        <v>0.2</v>
      </c>
      <c r="X5588" s="21">
        <v>68.599999999999994</v>
      </c>
      <c r="Y5588" s="22" t="s">
        <v>33</v>
      </c>
      <c r="Z5588" s="23" t="s">
        <v>6861</v>
      </c>
      <c r="AA5588" s="24"/>
      <c r="AB5588" s="14"/>
      <c r="AC5588" s="14"/>
      <c r="AD5588" s="25"/>
      <c r="AE5588" s="26"/>
      <c r="AF5588" s="27"/>
    </row>
    <row r="5589" spans="1:32" s="29" customFormat="1" ht="16.5" customHeight="1">
      <c r="A5589" s="12" t="s">
        <v>2918</v>
      </c>
      <c r="B5589" s="13"/>
      <c r="C5589" s="189"/>
      <c r="D5589" s="12"/>
      <c r="E5589" s="14" t="s">
        <v>4349</v>
      </c>
      <c r="F5589" s="14" t="s">
        <v>2934</v>
      </c>
      <c r="G5589" s="14" t="s">
        <v>2935</v>
      </c>
      <c r="H5589" s="15">
        <v>2020</v>
      </c>
      <c r="I5589" s="15">
        <v>2</v>
      </c>
      <c r="J5589" s="15">
        <v>0</v>
      </c>
      <c r="K5589" s="15">
        <v>0</v>
      </c>
      <c r="L5589" s="16" t="s">
        <v>2933</v>
      </c>
      <c r="M5589" s="16"/>
      <c r="N5589" s="16" t="s">
        <v>4371</v>
      </c>
      <c r="O5589" s="17">
        <v>1920</v>
      </c>
      <c r="P5589" s="17">
        <v>0</v>
      </c>
      <c r="Q5589" s="17">
        <v>0</v>
      </c>
      <c r="R5589" s="18" t="s">
        <v>33</v>
      </c>
      <c r="S5589" s="19">
        <v>60</v>
      </c>
      <c r="T5589" s="19">
        <v>110</v>
      </c>
      <c r="U5589" s="19">
        <v>1.8</v>
      </c>
      <c r="V5589" s="19">
        <v>0</v>
      </c>
      <c r="W5589" s="20">
        <v>5.0999999999999997E-2</v>
      </c>
      <c r="X5589" s="21">
        <v>195.83999999999997</v>
      </c>
      <c r="Y5589" s="22" t="s">
        <v>33</v>
      </c>
      <c r="Z5589" s="23" t="s">
        <v>6861</v>
      </c>
      <c r="AA5589" s="24"/>
      <c r="AB5589" s="14"/>
      <c r="AC5589" s="14"/>
      <c r="AD5589" s="25"/>
      <c r="AE5589" s="26"/>
      <c r="AF5589" s="27"/>
    </row>
    <row r="5590" spans="1:32" s="29" customFormat="1" ht="16.5" customHeight="1">
      <c r="A5590" s="12" t="s">
        <v>2918</v>
      </c>
      <c r="B5590" s="13"/>
      <c r="C5590" s="189"/>
      <c r="D5590" s="12"/>
      <c r="E5590" s="14" t="s">
        <v>35</v>
      </c>
      <c r="F5590" s="14" t="s">
        <v>83</v>
      </c>
      <c r="G5590" s="14" t="s">
        <v>1630</v>
      </c>
      <c r="H5590" s="15">
        <v>2007</v>
      </c>
      <c r="I5590" s="15">
        <v>2</v>
      </c>
      <c r="J5590" s="15">
        <v>0</v>
      </c>
      <c r="K5590" s="15">
        <v>0</v>
      </c>
      <c r="L5590" s="16" t="s">
        <v>2919</v>
      </c>
      <c r="M5590" s="16"/>
      <c r="N5590" s="16" t="s">
        <v>45</v>
      </c>
      <c r="O5590" s="17">
        <v>500</v>
      </c>
      <c r="P5590" s="17">
        <v>0</v>
      </c>
      <c r="Q5590" s="17">
        <v>0</v>
      </c>
      <c r="R5590" s="18" t="s">
        <v>33</v>
      </c>
      <c r="S5590" s="19">
        <v>60</v>
      </c>
      <c r="T5590" s="19">
        <v>110</v>
      </c>
      <c r="U5590" s="19">
        <v>1.8181818181818181</v>
      </c>
      <c r="V5590" s="19">
        <v>0</v>
      </c>
      <c r="W5590" s="20">
        <v>0.2</v>
      </c>
      <c r="X5590" s="21">
        <v>200</v>
      </c>
      <c r="Y5590" s="22" t="s">
        <v>33</v>
      </c>
      <c r="Z5590" s="23" t="s">
        <v>6861</v>
      </c>
      <c r="AA5590" s="24"/>
      <c r="AB5590" s="14"/>
      <c r="AC5590" s="14"/>
      <c r="AD5590" s="25"/>
      <c r="AE5590" s="26"/>
      <c r="AF5590" s="27"/>
    </row>
    <row r="5591" spans="1:32" s="29" customFormat="1" ht="16.5" customHeight="1">
      <c r="A5591" s="12" t="s">
        <v>2918</v>
      </c>
      <c r="B5591" s="13"/>
      <c r="C5591" s="189"/>
      <c r="D5591" s="12"/>
      <c r="E5591" s="14" t="s">
        <v>35</v>
      </c>
      <c r="F5591" s="14" t="s">
        <v>125</v>
      </c>
      <c r="G5591" s="14" t="s">
        <v>2924</v>
      </c>
      <c r="H5591" s="15">
        <v>2013</v>
      </c>
      <c r="I5591" s="15">
        <v>1</v>
      </c>
      <c r="J5591" s="15">
        <v>0</v>
      </c>
      <c r="K5591" s="15">
        <v>0</v>
      </c>
      <c r="L5591" s="16" t="s">
        <v>2919</v>
      </c>
      <c r="M5591" s="16"/>
      <c r="N5591" s="16" t="s">
        <v>45</v>
      </c>
      <c r="O5591" s="17">
        <v>500</v>
      </c>
      <c r="P5591" s="17">
        <v>0</v>
      </c>
      <c r="Q5591" s="17">
        <v>0</v>
      </c>
      <c r="R5591" s="18" t="s">
        <v>33</v>
      </c>
      <c r="S5591" s="19">
        <v>60</v>
      </c>
      <c r="T5591" s="19">
        <v>110</v>
      </c>
      <c r="U5591" s="19">
        <v>1.8181818181818181</v>
      </c>
      <c r="V5591" s="19">
        <v>0</v>
      </c>
      <c r="W5591" s="20">
        <v>0.2</v>
      </c>
      <c r="X5591" s="21">
        <v>100</v>
      </c>
      <c r="Y5591" s="22" t="s">
        <v>33</v>
      </c>
      <c r="Z5591" s="23" t="s">
        <v>6861</v>
      </c>
      <c r="AA5591" s="24"/>
      <c r="AB5591" s="14"/>
      <c r="AC5591" s="14"/>
      <c r="AD5591" s="25"/>
      <c r="AE5591" s="26"/>
      <c r="AF5591" s="27"/>
    </row>
    <row r="5592" spans="1:32" s="29" customFormat="1" ht="16.5" customHeight="1">
      <c r="A5592" s="12" t="s">
        <v>2918</v>
      </c>
      <c r="B5592" s="13"/>
      <c r="C5592" s="189"/>
      <c r="D5592" s="12"/>
      <c r="E5592" s="14" t="s">
        <v>35</v>
      </c>
      <c r="F5592" s="14" t="s">
        <v>125</v>
      </c>
      <c r="G5592" s="14" t="s">
        <v>2924</v>
      </c>
      <c r="H5592" s="15">
        <v>2018</v>
      </c>
      <c r="I5592" s="15">
        <v>1</v>
      </c>
      <c r="J5592" s="15">
        <v>0</v>
      </c>
      <c r="K5592" s="15">
        <v>0</v>
      </c>
      <c r="L5592" s="16" t="s">
        <v>2919</v>
      </c>
      <c r="M5592" s="16"/>
      <c r="N5592" s="16" t="s">
        <v>45</v>
      </c>
      <c r="O5592" s="17">
        <v>500</v>
      </c>
      <c r="P5592" s="17">
        <v>0</v>
      </c>
      <c r="Q5592" s="17">
        <v>0</v>
      </c>
      <c r="R5592" s="18" t="s">
        <v>33</v>
      </c>
      <c r="S5592" s="19">
        <v>60</v>
      </c>
      <c r="T5592" s="19">
        <v>110</v>
      </c>
      <c r="U5592" s="19">
        <v>1.8181818181818181</v>
      </c>
      <c r="V5592" s="19">
        <v>0</v>
      </c>
      <c r="W5592" s="20">
        <v>0.2</v>
      </c>
      <c r="X5592" s="21">
        <v>100</v>
      </c>
      <c r="Y5592" s="22" t="s">
        <v>33</v>
      </c>
      <c r="Z5592" s="23" t="s">
        <v>6861</v>
      </c>
      <c r="AA5592" s="24"/>
      <c r="AB5592" s="14"/>
      <c r="AC5592" s="14"/>
      <c r="AD5592" s="25"/>
      <c r="AE5592" s="26"/>
      <c r="AF5592" s="27"/>
    </row>
    <row r="5593" spans="1:32" s="29" customFormat="1" ht="16.5" customHeight="1">
      <c r="A5593" s="12" t="s">
        <v>2918</v>
      </c>
      <c r="B5593" s="13"/>
      <c r="C5593" s="189"/>
      <c r="D5593" s="12"/>
      <c r="E5593" s="14" t="s">
        <v>37</v>
      </c>
      <c r="F5593" s="14" t="s">
        <v>125</v>
      </c>
      <c r="G5593" s="14" t="s">
        <v>2923</v>
      </c>
      <c r="H5593" s="15">
        <v>2006</v>
      </c>
      <c r="I5593" s="15">
        <v>1</v>
      </c>
      <c r="J5593" s="15">
        <v>0</v>
      </c>
      <c r="K5593" s="15">
        <v>0</v>
      </c>
      <c r="L5593" s="16" t="s">
        <v>2919</v>
      </c>
      <c r="M5593" s="16"/>
      <c r="N5593" s="16" t="s">
        <v>45</v>
      </c>
      <c r="O5593" s="17">
        <v>500</v>
      </c>
      <c r="P5593" s="17">
        <v>0</v>
      </c>
      <c r="Q5593" s="17">
        <v>0</v>
      </c>
      <c r="R5593" s="18" t="s">
        <v>33</v>
      </c>
      <c r="S5593" s="19">
        <v>60</v>
      </c>
      <c r="T5593" s="19">
        <v>110</v>
      </c>
      <c r="U5593" s="19">
        <v>2.2727272727272729</v>
      </c>
      <c r="V5593" s="19">
        <v>0</v>
      </c>
      <c r="W5593" s="20">
        <v>0.25</v>
      </c>
      <c r="X5593" s="21">
        <v>125</v>
      </c>
      <c r="Y5593" s="22" t="s">
        <v>33</v>
      </c>
      <c r="Z5593" s="23" t="s">
        <v>6861</v>
      </c>
      <c r="AA5593" s="24"/>
      <c r="AB5593" s="14"/>
      <c r="AC5593" s="14"/>
      <c r="AD5593" s="25"/>
      <c r="AE5593" s="26"/>
      <c r="AF5593" s="27"/>
    </row>
    <row r="5594" spans="1:32" s="29" customFormat="1" ht="16.5" customHeight="1">
      <c r="A5594" s="12" t="s">
        <v>2918</v>
      </c>
      <c r="B5594" s="13"/>
      <c r="C5594" s="189"/>
      <c r="D5594" s="12"/>
      <c r="E5594" s="14" t="s">
        <v>779</v>
      </c>
      <c r="F5594" s="14" t="s">
        <v>63</v>
      </c>
      <c r="G5594" s="14" t="s">
        <v>2925</v>
      </c>
      <c r="H5594" s="15">
        <v>2007</v>
      </c>
      <c r="I5594" s="15">
        <v>1</v>
      </c>
      <c r="J5594" s="15">
        <v>0</v>
      </c>
      <c r="K5594" s="15">
        <v>0</v>
      </c>
      <c r="L5594" s="16" t="s">
        <v>2919</v>
      </c>
      <c r="M5594" s="16"/>
      <c r="N5594" s="16" t="s">
        <v>45</v>
      </c>
      <c r="O5594" s="17">
        <v>2628</v>
      </c>
      <c r="P5594" s="17">
        <v>6132</v>
      </c>
      <c r="Q5594" s="17">
        <v>5</v>
      </c>
      <c r="R5594" s="18" t="s">
        <v>33</v>
      </c>
      <c r="S5594" s="19">
        <v>60</v>
      </c>
      <c r="T5594" s="19">
        <v>110</v>
      </c>
      <c r="U5594" s="19">
        <v>0.81818181818181823</v>
      </c>
      <c r="V5594" s="19">
        <v>0</v>
      </c>
      <c r="W5594" s="20">
        <v>0.09</v>
      </c>
      <c r="X5594" s="21">
        <v>264.11399999999998</v>
      </c>
      <c r="Y5594" s="22" t="s">
        <v>33</v>
      </c>
      <c r="Z5594" s="23" t="s">
        <v>6861</v>
      </c>
      <c r="AA5594" s="24"/>
      <c r="AB5594" s="14"/>
      <c r="AC5594" s="14"/>
      <c r="AD5594" s="25"/>
      <c r="AE5594" s="26"/>
      <c r="AF5594" s="27"/>
    </row>
    <row r="5595" spans="1:32" s="29" customFormat="1" ht="16.5" customHeight="1">
      <c r="A5595" s="12" t="s">
        <v>2918</v>
      </c>
      <c r="B5595" s="13"/>
      <c r="C5595" s="189"/>
      <c r="D5595" s="12"/>
      <c r="E5595" s="14" t="s">
        <v>94</v>
      </c>
      <c r="F5595" s="14" t="s">
        <v>4348</v>
      </c>
      <c r="G5595" s="14" t="s">
        <v>4334</v>
      </c>
      <c r="H5595" s="15">
        <v>2020</v>
      </c>
      <c r="I5595" s="15">
        <v>2</v>
      </c>
      <c r="J5595" s="15">
        <v>0</v>
      </c>
      <c r="K5595" s="15">
        <v>0</v>
      </c>
      <c r="L5595" s="16" t="s">
        <v>2933</v>
      </c>
      <c r="M5595" s="16"/>
      <c r="N5595" s="16" t="s">
        <v>4371</v>
      </c>
      <c r="O5595" s="17">
        <v>1920</v>
      </c>
      <c r="P5595" s="17">
        <v>0</v>
      </c>
      <c r="Q5595" s="17">
        <v>0</v>
      </c>
      <c r="R5595" s="18" t="s">
        <v>33</v>
      </c>
      <c r="S5595" s="19">
        <v>60</v>
      </c>
      <c r="T5595" s="19">
        <v>110</v>
      </c>
      <c r="U5595" s="19">
        <v>1.8</v>
      </c>
      <c r="V5595" s="19">
        <v>0</v>
      </c>
      <c r="W5595" s="20">
        <v>0.185</v>
      </c>
      <c r="X5595" s="21">
        <v>710.4</v>
      </c>
      <c r="Y5595" s="22" t="s">
        <v>33</v>
      </c>
      <c r="Z5595" s="23" t="s">
        <v>6861</v>
      </c>
      <c r="AA5595" s="24"/>
      <c r="AB5595" s="14"/>
      <c r="AC5595" s="14"/>
      <c r="AD5595" s="25"/>
      <c r="AE5595" s="26"/>
      <c r="AF5595" s="27"/>
    </row>
    <row r="5596" spans="1:32" s="29" customFormat="1" ht="16.5" customHeight="1">
      <c r="A5596" s="12" t="s">
        <v>2918</v>
      </c>
      <c r="B5596" s="13"/>
      <c r="C5596" s="189"/>
      <c r="D5596" s="12"/>
      <c r="E5596" s="14" t="s">
        <v>35</v>
      </c>
      <c r="F5596" s="14" t="s">
        <v>125</v>
      </c>
      <c r="G5596" s="14" t="s">
        <v>102</v>
      </c>
      <c r="H5596" s="15">
        <v>2014</v>
      </c>
      <c r="I5596" s="15">
        <v>1</v>
      </c>
      <c r="J5596" s="15">
        <v>0</v>
      </c>
      <c r="K5596" s="15">
        <v>0</v>
      </c>
      <c r="L5596" s="16" t="s">
        <v>2919</v>
      </c>
      <c r="M5596" s="16"/>
      <c r="N5596" s="16" t="s">
        <v>45</v>
      </c>
      <c r="O5596" s="17">
        <v>1920</v>
      </c>
      <c r="P5596" s="17">
        <v>0</v>
      </c>
      <c r="Q5596" s="17">
        <v>0</v>
      </c>
      <c r="R5596" s="18" t="s">
        <v>33</v>
      </c>
      <c r="S5596" s="19">
        <v>60</v>
      </c>
      <c r="T5596" s="19">
        <v>110</v>
      </c>
      <c r="U5596" s="19">
        <v>1.8181818181818181</v>
      </c>
      <c r="V5596" s="19">
        <v>0</v>
      </c>
      <c r="W5596" s="20">
        <v>0.2</v>
      </c>
      <c r="X5596" s="21">
        <v>384</v>
      </c>
      <c r="Y5596" s="22" t="s">
        <v>33</v>
      </c>
      <c r="Z5596" s="23" t="s">
        <v>6861</v>
      </c>
      <c r="AA5596" s="24"/>
      <c r="AB5596" s="14"/>
      <c r="AC5596" s="14"/>
      <c r="AD5596" s="25"/>
      <c r="AE5596" s="26"/>
      <c r="AF5596" s="27"/>
    </row>
    <row r="5597" spans="1:32" s="29" customFormat="1" ht="16.5" customHeight="1">
      <c r="A5597" s="12" t="s">
        <v>2918</v>
      </c>
      <c r="B5597" s="13"/>
      <c r="C5597" s="189"/>
      <c r="D5597" s="12"/>
      <c r="E5597" s="14" t="s">
        <v>37</v>
      </c>
      <c r="F5597" s="14" t="s">
        <v>83</v>
      </c>
      <c r="G5597" s="14" t="s">
        <v>159</v>
      </c>
      <c r="H5597" s="15">
        <v>2009</v>
      </c>
      <c r="I5597" s="15">
        <v>3</v>
      </c>
      <c r="J5597" s="15">
        <v>0</v>
      </c>
      <c r="K5597" s="15">
        <v>0</v>
      </c>
      <c r="L5597" s="16" t="s">
        <v>2919</v>
      </c>
      <c r="M5597" s="16"/>
      <c r="N5597" s="16" t="s">
        <v>45</v>
      </c>
      <c r="O5597" s="17">
        <v>1920</v>
      </c>
      <c r="P5597" s="17">
        <v>0</v>
      </c>
      <c r="Q5597" s="17">
        <v>0</v>
      </c>
      <c r="R5597" s="18" t="s">
        <v>33</v>
      </c>
      <c r="S5597" s="19">
        <v>60</v>
      </c>
      <c r="T5597" s="19">
        <v>110</v>
      </c>
      <c r="U5597" s="19">
        <v>2.2727272727272729</v>
      </c>
      <c r="V5597" s="19">
        <v>0</v>
      </c>
      <c r="W5597" s="20">
        <v>0.25</v>
      </c>
      <c r="X5597" s="21">
        <v>1440</v>
      </c>
      <c r="Y5597" s="22" t="s">
        <v>33</v>
      </c>
      <c r="Z5597" s="23" t="s">
        <v>6861</v>
      </c>
      <c r="AA5597" s="24"/>
      <c r="AB5597" s="14"/>
      <c r="AC5597" s="14"/>
      <c r="AD5597" s="25"/>
      <c r="AE5597" s="26"/>
      <c r="AF5597" s="27"/>
    </row>
    <row r="5598" spans="1:32" s="29" customFormat="1" ht="16.5" customHeight="1">
      <c r="A5598" s="12" t="s">
        <v>2918</v>
      </c>
      <c r="B5598" s="13"/>
      <c r="C5598" s="189"/>
      <c r="D5598" s="12"/>
      <c r="E5598" s="14" t="s">
        <v>2920</v>
      </c>
      <c r="F5598" s="14" t="s">
        <v>2921</v>
      </c>
      <c r="G5598" s="14" t="s">
        <v>2922</v>
      </c>
      <c r="H5598" s="15">
        <v>1999</v>
      </c>
      <c r="I5598" s="15">
        <v>1</v>
      </c>
      <c r="J5598" s="15">
        <v>0</v>
      </c>
      <c r="K5598" s="15">
        <v>0</v>
      </c>
      <c r="L5598" s="16" t="s">
        <v>2919</v>
      </c>
      <c r="M5598" s="16"/>
      <c r="N5598" s="16" t="s">
        <v>45</v>
      </c>
      <c r="O5598" s="17">
        <v>8760</v>
      </c>
      <c r="P5598" s="17">
        <v>0</v>
      </c>
      <c r="Q5598" s="17">
        <v>0</v>
      </c>
      <c r="R5598" s="18" t="s">
        <v>33</v>
      </c>
      <c r="S5598" s="19">
        <v>60</v>
      </c>
      <c r="T5598" s="19">
        <v>110</v>
      </c>
      <c r="U5598" s="19">
        <v>1.4545454545454546</v>
      </c>
      <c r="V5598" s="19">
        <v>0</v>
      </c>
      <c r="W5598" s="20">
        <v>0.16</v>
      </c>
      <c r="X5598" s="21">
        <v>1401.6000000000001</v>
      </c>
      <c r="Y5598" s="22" t="s">
        <v>33</v>
      </c>
      <c r="Z5598" s="23" t="s">
        <v>6861</v>
      </c>
      <c r="AA5598" s="24"/>
      <c r="AB5598" s="14"/>
      <c r="AC5598" s="14"/>
      <c r="AD5598" s="25"/>
      <c r="AE5598" s="26"/>
      <c r="AF5598" s="27"/>
    </row>
    <row r="5599" spans="1:32" s="29" customFormat="1" ht="16.5" customHeight="1">
      <c r="A5599" s="12" t="s">
        <v>3838</v>
      </c>
      <c r="B5599" s="13"/>
      <c r="C5599" s="189"/>
      <c r="D5599" s="12"/>
      <c r="E5599" s="132" t="s">
        <v>9171</v>
      </c>
      <c r="F5599" s="14" t="s">
        <v>9172</v>
      </c>
      <c r="G5599" s="14" t="s">
        <v>9173</v>
      </c>
      <c r="H5599" s="15">
        <v>2024</v>
      </c>
      <c r="I5599" s="15">
        <v>1</v>
      </c>
      <c r="J5599" s="15">
        <v>0</v>
      </c>
      <c r="K5599" s="15">
        <v>0</v>
      </c>
      <c r="L5599" s="16" t="s">
        <v>3896</v>
      </c>
      <c r="M5599" s="16" t="s">
        <v>3849</v>
      </c>
      <c r="N5599" s="16" t="s">
        <v>2626</v>
      </c>
      <c r="O5599" s="17">
        <v>0</v>
      </c>
      <c r="P5599" s="17">
        <v>0</v>
      </c>
      <c r="Q5599" s="17">
        <v>0</v>
      </c>
      <c r="R5599" s="18" t="s">
        <v>33</v>
      </c>
      <c r="S5599" s="19">
        <v>60</v>
      </c>
      <c r="T5599" s="19">
        <v>110</v>
      </c>
      <c r="U5599" s="19"/>
      <c r="V5599" s="19">
        <v>0</v>
      </c>
      <c r="W5599" s="20">
        <v>0.1</v>
      </c>
      <c r="X5599" s="21">
        <v>0</v>
      </c>
      <c r="Y5599" s="22" t="s">
        <v>33</v>
      </c>
      <c r="Z5599" s="23"/>
      <c r="AA5599" s="24"/>
      <c r="AB5599" s="14"/>
      <c r="AC5599" s="14"/>
      <c r="AD5599" s="25"/>
      <c r="AE5599" s="26"/>
      <c r="AF5599" s="27"/>
    </row>
    <row r="5600" spans="1:32" s="29" customFormat="1" ht="16.5" customHeight="1">
      <c r="A5600" s="12" t="s">
        <v>9188</v>
      </c>
      <c r="B5600" s="13"/>
      <c r="C5600" s="189"/>
      <c r="D5600" s="12"/>
      <c r="E5600" s="242" t="s">
        <v>9154</v>
      </c>
      <c r="F5600" s="241" t="s">
        <v>9155</v>
      </c>
      <c r="G5600" s="241" t="s">
        <v>9156</v>
      </c>
      <c r="H5600" s="248">
        <v>2020</v>
      </c>
      <c r="I5600" s="243">
        <v>2</v>
      </c>
      <c r="J5600" s="243">
        <v>0</v>
      </c>
      <c r="K5600" s="243">
        <v>0</v>
      </c>
      <c r="L5600" s="16" t="s">
        <v>9189</v>
      </c>
      <c r="M5600" s="16" t="s">
        <v>3849</v>
      </c>
      <c r="N5600" s="251" t="s">
        <v>9113</v>
      </c>
      <c r="O5600" s="311">
        <v>0</v>
      </c>
      <c r="P5600" s="17">
        <v>0</v>
      </c>
      <c r="Q5600" s="17">
        <v>0</v>
      </c>
      <c r="R5600" s="18" t="s">
        <v>33</v>
      </c>
      <c r="S5600" s="19">
        <v>60</v>
      </c>
      <c r="T5600" s="19">
        <v>110</v>
      </c>
      <c r="U5600" s="466">
        <v>2</v>
      </c>
      <c r="V5600" s="19">
        <v>0</v>
      </c>
      <c r="W5600" s="246">
        <v>0.14000000000000001</v>
      </c>
      <c r="X5600" s="21">
        <v>0</v>
      </c>
      <c r="Y5600" s="22" t="s">
        <v>33</v>
      </c>
      <c r="Z5600" s="23" t="s">
        <v>9087</v>
      </c>
      <c r="AA5600" s="24"/>
      <c r="AB5600" s="14"/>
      <c r="AC5600" s="14"/>
      <c r="AD5600" s="25"/>
      <c r="AE5600" s="26"/>
      <c r="AF5600" s="27"/>
    </row>
    <row r="5601" spans="1:32" s="29" customFormat="1" ht="16.5" customHeight="1">
      <c r="A5601" s="12" t="s">
        <v>3838</v>
      </c>
      <c r="B5601" s="13"/>
      <c r="C5601" s="189"/>
      <c r="D5601" s="12"/>
      <c r="E5601" s="132" t="s">
        <v>4153</v>
      </c>
      <c r="F5601" s="14" t="s">
        <v>4154</v>
      </c>
      <c r="G5601" s="14" t="s">
        <v>4155</v>
      </c>
      <c r="H5601" s="15">
        <v>2017</v>
      </c>
      <c r="I5601" s="15">
        <v>1</v>
      </c>
      <c r="J5601" s="15">
        <v>0</v>
      </c>
      <c r="K5601" s="15">
        <v>0</v>
      </c>
      <c r="L5601" s="16" t="s">
        <v>4147</v>
      </c>
      <c r="M5601" s="16" t="s">
        <v>3849</v>
      </c>
      <c r="N5601" s="16" t="s">
        <v>2626</v>
      </c>
      <c r="O5601" s="17">
        <v>0</v>
      </c>
      <c r="P5601" s="17">
        <v>0</v>
      </c>
      <c r="Q5601" s="17">
        <v>0</v>
      </c>
      <c r="R5601" s="18" t="s">
        <v>33</v>
      </c>
      <c r="S5601" s="19" t="s">
        <v>89</v>
      </c>
      <c r="T5601" s="19">
        <v>110</v>
      </c>
      <c r="U5601" s="19">
        <v>0.90909090909090906</v>
      </c>
      <c r="V5601" s="19">
        <v>0</v>
      </c>
      <c r="W5601" s="20">
        <v>0.1</v>
      </c>
      <c r="X5601" s="21">
        <v>0</v>
      </c>
      <c r="Y5601" s="22" t="s">
        <v>33</v>
      </c>
      <c r="Z5601" s="23" t="s">
        <v>9087</v>
      </c>
      <c r="AA5601" s="24" t="s">
        <v>67</v>
      </c>
      <c r="AB5601" s="14" t="s">
        <v>67</v>
      </c>
      <c r="AC5601" s="14" t="s">
        <v>67</v>
      </c>
      <c r="AD5601" s="25"/>
      <c r="AE5601" s="26"/>
      <c r="AF5601" s="27"/>
    </row>
    <row r="5602" spans="1:32" s="29" customFormat="1" ht="16.5" customHeight="1">
      <c r="A5602" s="12" t="s">
        <v>3838</v>
      </c>
      <c r="B5602" s="13"/>
      <c r="C5602" s="189"/>
      <c r="D5602" s="12"/>
      <c r="E5602" s="132" t="s">
        <v>4156</v>
      </c>
      <c r="F5602" s="14" t="s">
        <v>4157</v>
      </c>
      <c r="G5602" s="14" t="s">
        <v>4158</v>
      </c>
      <c r="H5602" s="15">
        <v>2017</v>
      </c>
      <c r="I5602" s="15">
        <v>1</v>
      </c>
      <c r="J5602" s="15">
        <v>0</v>
      </c>
      <c r="K5602" s="15">
        <v>0</v>
      </c>
      <c r="L5602" s="16" t="s">
        <v>4147</v>
      </c>
      <c r="M5602" s="16" t="s">
        <v>3849</v>
      </c>
      <c r="N5602" s="16" t="s">
        <v>2626</v>
      </c>
      <c r="O5602" s="17">
        <v>0</v>
      </c>
      <c r="P5602" s="17">
        <v>0</v>
      </c>
      <c r="Q5602" s="17">
        <v>0</v>
      </c>
      <c r="R5602" s="18" t="s">
        <v>33</v>
      </c>
      <c r="S5602" s="19">
        <v>60</v>
      </c>
      <c r="T5602" s="19">
        <v>110</v>
      </c>
      <c r="U5602" s="19">
        <v>3.6363636363636362</v>
      </c>
      <c r="V5602" s="19">
        <v>0</v>
      </c>
      <c r="W5602" s="20">
        <v>0.4</v>
      </c>
      <c r="X5602" s="21">
        <v>0</v>
      </c>
      <c r="Y5602" s="22" t="s">
        <v>33</v>
      </c>
      <c r="Z5602" s="23" t="s">
        <v>9087</v>
      </c>
      <c r="AA5602" s="24" t="s">
        <v>67</v>
      </c>
      <c r="AB5602" s="14" t="s">
        <v>67</v>
      </c>
      <c r="AC5602" s="14" t="s">
        <v>67</v>
      </c>
      <c r="AD5602" s="25"/>
      <c r="AE5602" s="26"/>
      <c r="AF5602" s="27"/>
    </row>
    <row r="5603" spans="1:32" s="29" customFormat="1" ht="16.5" customHeight="1">
      <c r="A5603" s="12" t="s">
        <v>3838</v>
      </c>
      <c r="B5603" s="13"/>
      <c r="C5603" s="189"/>
      <c r="D5603" s="12"/>
      <c r="E5603" s="132" t="s">
        <v>9194</v>
      </c>
      <c r="F5603" s="14" t="s">
        <v>9195</v>
      </c>
      <c r="G5603" s="14"/>
      <c r="H5603" s="15">
        <v>2022</v>
      </c>
      <c r="I5603" s="15">
        <v>1</v>
      </c>
      <c r="J5603" s="15">
        <v>0</v>
      </c>
      <c r="K5603" s="15">
        <v>0</v>
      </c>
      <c r="L5603" s="16" t="s">
        <v>9196</v>
      </c>
      <c r="M5603" s="16" t="s">
        <v>3849</v>
      </c>
      <c r="N5603" s="16" t="s">
        <v>2626</v>
      </c>
      <c r="O5603" s="17">
        <v>72</v>
      </c>
      <c r="P5603" s="17">
        <v>0</v>
      </c>
      <c r="Q5603" s="17">
        <v>0</v>
      </c>
      <c r="R5603" s="18" t="s">
        <v>33</v>
      </c>
      <c r="S5603" s="19">
        <v>60</v>
      </c>
      <c r="T5603" s="19">
        <v>110</v>
      </c>
      <c r="U5603" s="19">
        <v>0.1</v>
      </c>
      <c r="V5603" s="19">
        <v>0</v>
      </c>
      <c r="W5603" s="20"/>
      <c r="X5603" s="21">
        <v>0</v>
      </c>
      <c r="Y5603" s="22" t="s">
        <v>33</v>
      </c>
      <c r="Z5603" s="23" t="s">
        <v>62</v>
      </c>
      <c r="AA5603" s="24"/>
      <c r="AB5603" s="14"/>
      <c r="AC5603" s="14"/>
      <c r="AD5603" s="25"/>
      <c r="AE5603" s="26"/>
      <c r="AF5603" s="27"/>
    </row>
    <row r="5604" spans="1:32" s="29" customFormat="1" ht="16.5" customHeight="1">
      <c r="A5604" s="12" t="s">
        <v>9188</v>
      </c>
      <c r="B5604" s="13"/>
      <c r="C5604" s="189"/>
      <c r="D5604" s="12"/>
      <c r="E5604" s="132" t="s">
        <v>9154</v>
      </c>
      <c r="F5604" s="14" t="s">
        <v>9155</v>
      </c>
      <c r="G5604" s="14" t="s">
        <v>9156</v>
      </c>
      <c r="H5604" s="15">
        <v>2020</v>
      </c>
      <c r="I5604" s="15">
        <v>1</v>
      </c>
      <c r="J5604" s="15">
        <v>0</v>
      </c>
      <c r="K5604" s="15">
        <v>0</v>
      </c>
      <c r="L5604" s="16" t="s">
        <v>9189</v>
      </c>
      <c r="M5604" s="16" t="s">
        <v>3849</v>
      </c>
      <c r="N5604" s="16" t="s">
        <v>9113</v>
      </c>
      <c r="O5604" s="17">
        <v>0</v>
      </c>
      <c r="P5604" s="17">
        <v>0</v>
      </c>
      <c r="Q5604" s="17">
        <v>0</v>
      </c>
      <c r="R5604" s="18" t="s">
        <v>33</v>
      </c>
      <c r="S5604" s="19">
        <v>60</v>
      </c>
      <c r="T5604" s="19">
        <v>110</v>
      </c>
      <c r="U5604" s="19">
        <v>2</v>
      </c>
      <c r="V5604" s="19">
        <v>0</v>
      </c>
      <c r="W5604" s="20">
        <v>0.14000000000000001</v>
      </c>
      <c r="X5604" s="21">
        <v>0</v>
      </c>
      <c r="Y5604" s="22" t="s">
        <v>33</v>
      </c>
      <c r="Z5604" s="23" t="s">
        <v>9087</v>
      </c>
      <c r="AA5604" s="24"/>
      <c r="AB5604" s="14"/>
      <c r="AC5604" s="14"/>
      <c r="AD5604" s="25"/>
      <c r="AE5604" s="26"/>
      <c r="AF5604" s="27"/>
    </row>
    <row r="5605" spans="1:32" s="29" customFormat="1" ht="16.5" customHeight="1">
      <c r="A5605" s="12" t="s">
        <v>3838</v>
      </c>
      <c r="B5605" s="13"/>
      <c r="C5605" s="189"/>
      <c r="D5605" s="12"/>
      <c r="E5605" s="132" t="s">
        <v>4096</v>
      </c>
      <c r="F5605" s="14" t="s">
        <v>1407</v>
      </c>
      <c r="G5605" s="14" t="s">
        <v>4097</v>
      </c>
      <c r="H5605" s="15">
        <v>2003</v>
      </c>
      <c r="I5605" s="15">
        <v>2</v>
      </c>
      <c r="J5605" s="15">
        <v>0</v>
      </c>
      <c r="K5605" s="15">
        <v>0</v>
      </c>
      <c r="L5605" s="16" t="s">
        <v>4092</v>
      </c>
      <c r="M5605" s="16" t="s">
        <v>3849</v>
      </c>
      <c r="N5605" s="16" t="s">
        <v>2626</v>
      </c>
      <c r="O5605" s="17">
        <v>12</v>
      </c>
      <c r="P5605" s="17">
        <v>0</v>
      </c>
      <c r="Q5605" s="17">
        <v>0</v>
      </c>
      <c r="R5605" s="18" t="s">
        <v>33</v>
      </c>
      <c r="S5605" s="19">
        <v>60</v>
      </c>
      <c r="T5605" s="19">
        <v>120</v>
      </c>
      <c r="U5605" s="19">
        <v>0.05</v>
      </c>
      <c r="V5605" s="19">
        <v>0</v>
      </c>
      <c r="W5605" s="20">
        <v>6.0000000000000001E-3</v>
      </c>
      <c r="X5605" s="21">
        <v>0.14400000000000002</v>
      </c>
      <c r="Y5605" s="22" t="s">
        <v>33</v>
      </c>
      <c r="Z5605" s="23" t="s">
        <v>9087</v>
      </c>
      <c r="AA5605" s="24" t="s">
        <v>67</v>
      </c>
      <c r="AB5605" s="14" t="s">
        <v>67</v>
      </c>
      <c r="AC5605" s="14" t="s">
        <v>67</v>
      </c>
      <c r="AD5605" s="25"/>
      <c r="AE5605" s="26"/>
      <c r="AF5605" s="27"/>
    </row>
    <row r="5606" spans="1:32" s="29" customFormat="1" ht="16.5" customHeight="1">
      <c r="A5606" s="12" t="s">
        <v>3838</v>
      </c>
      <c r="B5606" s="13"/>
      <c r="C5606" s="189"/>
      <c r="D5606" s="12"/>
      <c r="E5606" s="132" t="s">
        <v>987</v>
      </c>
      <c r="F5606" s="14" t="s">
        <v>4205</v>
      </c>
      <c r="G5606" s="14" t="s">
        <v>4206</v>
      </c>
      <c r="H5606" s="15">
        <v>1999</v>
      </c>
      <c r="I5606" s="15">
        <v>1</v>
      </c>
      <c r="J5606" s="15">
        <v>0</v>
      </c>
      <c r="K5606" s="15">
        <v>0</v>
      </c>
      <c r="L5606" s="16" t="s">
        <v>4198</v>
      </c>
      <c r="M5606" s="16" t="s">
        <v>4196</v>
      </c>
      <c r="N5606" s="16" t="s">
        <v>41</v>
      </c>
      <c r="O5606" s="17">
        <v>12</v>
      </c>
      <c r="P5606" s="17">
        <v>0</v>
      </c>
      <c r="Q5606" s="17">
        <v>0</v>
      </c>
      <c r="R5606" s="18" t="s">
        <v>33</v>
      </c>
      <c r="S5606" s="19">
        <v>60</v>
      </c>
      <c r="T5606" s="19">
        <v>110</v>
      </c>
      <c r="U5606" s="19">
        <v>5.4545454545454543E-2</v>
      </c>
      <c r="V5606" s="19">
        <v>0</v>
      </c>
      <c r="W5606" s="20">
        <v>6.0000000000000001E-3</v>
      </c>
      <c r="X5606" s="21">
        <v>7.2000000000000008E-2</v>
      </c>
      <c r="Y5606" s="22" t="s">
        <v>33</v>
      </c>
      <c r="Z5606" s="23" t="s">
        <v>9087</v>
      </c>
      <c r="AA5606" s="24" t="s">
        <v>67</v>
      </c>
      <c r="AB5606" s="14" t="s">
        <v>67</v>
      </c>
      <c r="AC5606" s="14" t="s">
        <v>67</v>
      </c>
      <c r="AD5606" s="25"/>
      <c r="AE5606" s="26"/>
      <c r="AF5606" s="27"/>
    </row>
    <row r="5607" spans="1:32" s="29" customFormat="1" ht="16.5" customHeight="1">
      <c r="A5607" s="12" t="s">
        <v>3838</v>
      </c>
      <c r="B5607" s="13"/>
      <c r="C5607" s="189"/>
      <c r="D5607" s="12"/>
      <c r="E5607" s="132" t="s">
        <v>987</v>
      </c>
      <c r="F5607" s="14" t="s">
        <v>1407</v>
      </c>
      <c r="G5607" s="14" t="s">
        <v>4228</v>
      </c>
      <c r="H5607" s="15">
        <v>2002</v>
      </c>
      <c r="I5607" s="15">
        <v>2</v>
      </c>
      <c r="J5607" s="15">
        <v>0</v>
      </c>
      <c r="K5607" s="15">
        <v>0</v>
      </c>
      <c r="L5607" s="16" t="s">
        <v>4213</v>
      </c>
      <c r="M5607" s="16" t="s">
        <v>4196</v>
      </c>
      <c r="N5607" s="16" t="s">
        <v>41</v>
      </c>
      <c r="O5607" s="17">
        <v>12</v>
      </c>
      <c r="P5607" s="17">
        <v>0</v>
      </c>
      <c r="Q5607" s="17">
        <v>0</v>
      </c>
      <c r="R5607" s="18" t="s">
        <v>33</v>
      </c>
      <c r="S5607" s="19">
        <v>60</v>
      </c>
      <c r="T5607" s="19">
        <v>110</v>
      </c>
      <c r="U5607" s="19">
        <v>5.4545454545454543E-2</v>
      </c>
      <c r="V5607" s="19">
        <v>0</v>
      </c>
      <c r="W5607" s="20">
        <v>6.0000000000000001E-3</v>
      </c>
      <c r="X5607" s="21">
        <v>0.14400000000000002</v>
      </c>
      <c r="Y5607" s="22" t="s">
        <v>33</v>
      </c>
      <c r="Z5607" s="23" t="s">
        <v>9087</v>
      </c>
      <c r="AA5607" s="24" t="s">
        <v>67</v>
      </c>
      <c r="AB5607" s="14" t="s">
        <v>67</v>
      </c>
      <c r="AC5607" s="14" t="s">
        <v>67</v>
      </c>
      <c r="AD5607" s="25"/>
      <c r="AE5607" s="26"/>
      <c r="AF5607" s="27"/>
    </row>
    <row r="5608" spans="1:32" s="29" customFormat="1" ht="16.5" customHeight="1">
      <c r="A5608" s="12" t="s">
        <v>3838</v>
      </c>
      <c r="B5608" s="13"/>
      <c r="C5608" s="189"/>
      <c r="D5608" s="12"/>
      <c r="E5608" s="132" t="s">
        <v>4026</v>
      </c>
      <c r="F5608" s="14" t="s">
        <v>4027</v>
      </c>
      <c r="G5608" s="14" t="s">
        <v>4028</v>
      </c>
      <c r="H5608" s="15">
        <v>2015</v>
      </c>
      <c r="I5608" s="15">
        <v>6</v>
      </c>
      <c r="J5608" s="15">
        <v>0</v>
      </c>
      <c r="K5608" s="15">
        <v>0</v>
      </c>
      <c r="L5608" s="16" t="s">
        <v>4020</v>
      </c>
      <c r="M5608" s="16" t="s">
        <v>3849</v>
      </c>
      <c r="N5608" s="16" t="s">
        <v>2626</v>
      </c>
      <c r="O5608" s="17">
        <v>16</v>
      </c>
      <c r="P5608" s="17">
        <v>0</v>
      </c>
      <c r="Q5608" s="17">
        <v>0</v>
      </c>
      <c r="R5608" s="18" t="s">
        <v>33</v>
      </c>
      <c r="S5608" s="19">
        <v>60</v>
      </c>
      <c r="T5608" s="19">
        <v>220</v>
      </c>
      <c r="U5608" s="19">
        <v>3.1818181818181815E-2</v>
      </c>
      <c r="V5608" s="19">
        <v>0</v>
      </c>
      <c r="W5608" s="20">
        <v>7.0000000000000001E-3</v>
      </c>
      <c r="X5608" s="21">
        <v>0.67200000000000004</v>
      </c>
      <c r="Y5608" s="22" t="s">
        <v>33</v>
      </c>
      <c r="Z5608" s="23" t="s">
        <v>9087</v>
      </c>
      <c r="AA5608" s="24" t="s">
        <v>67</v>
      </c>
      <c r="AB5608" s="14" t="s">
        <v>67</v>
      </c>
      <c r="AC5608" s="14" t="s">
        <v>67</v>
      </c>
      <c r="AD5608" s="25"/>
      <c r="AE5608" s="26"/>
      <c r="AF5608" s="27"/>
    </row>
    <row r="5609" spans="1:32" s="29" customFormat="1" ht="16.5" customHeight="1">
      <c r="A5609" s="12" t="s">
        <v>3838</v>
      </c>
      <c r="B5609" s="13"/>
      <c r="C5609" s="189"/>
      <c r="D5609" s="12"/>
      <c r="E5609" s="132" t="s">
        <v>3261</v>
      </c>
      <c r="F5609" s="14" t="s">
        <v>4032</v>
      </c>
      <c r="G5609" s="14" t="s">
        <v>4033</v>
      </c>
      <c r="H5609" s="15">
        <v>2018</v>
      </c>
      <c r="I5609" s="15">
        <v>2</v>
      </c>
      <c r="J5609" s="15">
        <v>0</v>
      </c>
      <c r="K5609" s="15">
        <v>0</v>
      </c>
      <c r="L5609" s="16" t="s">
        <v>4020</v>
      </c>
      <c r="M5609" s="16" t="s">
        <v>3849</v>
      </c>
      <c r="N5609" s="16" t="s">
        <v>2626</v>
      </c>
      <c r="O5609" s="17">
        <v>16</v>
      </c>
      <c r="P5609" s="17">
        <v>0</v>
      </c>
      <c r="Q5609" s="17">
        <v>0</v>
      </c>
      <c r="R5609" s="18" t="s">
        <v>33</v>
      </c>
      <c r="S5609" s="19">
        <v>60</v>
      </c>
      <c r="T5609" s="19">
        <v>110</v>
      </c>
      <c r="U5609" s="19">
        <v>6.363636363636363E-2</v>
      </c>
      <c r="V5609" s="19">
        <v>0</v>
      </c>
      <c r="W5609" s="20">
        <v>7.0000000000000001E-3</v>
      </c>
      <c r="X5609" s="21">
        <v>0.224</v>
      </c>
      <c r="Y5609" s="22" t="s">
        <v>33</v>
      </c>
      <c r="Z5609" s="23" t="s">
        <v>9087</v>
      </c>
      <c r="AA5609" s="24" t="s">
        <v>67</v>
      </c>
      <c r="AB5609" s="14" t="s">
        <v>67</v>
      </c>
      <c r="AC5609" s="14" t="s">
        <v>67</v>
      </c>
      <c r="AD5609" s="25"/>
      <c r="AE5609" s="26"/>
      <c r="AF5609" s="27"/>
    </row>
    <row r="5610" spans="1:32" s="29" customFormat="1" ht="16.5" customHeight="1">
      <c r="A5610" s="12" t="s">
        <v>3838</v>
      </c>
      <c r="B5610" s="13"/>
      <c r="C5610" s="189"/>
      <c r="D5610" s="12"/>
      <c r="E5610" s="132" t="s">
        <v>1678</v>
      </c>
      <c r="F5610" s="14" t="s">
        <v>2847</v>
      </c>
      <c r="G5610" s="14" t="s">
        <v>4167</v>
      </c>
      <c r="H5610" s="15">
        <v>2015</v>
      </c>
      <c r="I5610" s="15">
        <v>1</v>
      </c>
      <c r="J5610" s="15">
        <v>0</v>
      </c>
      <c r="K5610" s="15">
        <v>0</v>
      </c>
      <c r="L5610" s="16" t="s">
        <v>4164</v>
      </c>
      <c r="M5610" s="16" t="s">
        <v>3849</v>
      </c>
      <c r="N5610" s="16" t="s">
        <v>2626</v>
      </c>
      <c r="O5610" s="17">
        <v>72</v>
      </c>
      <c r="P5610" s="17">
        <v>0</v>
      </c>
      <c r="Q5610" s="17">
        <v>0</v>
      </c>
      <c r="R5610" s="18" t="s">
        <v>33</v>
      </c>
      <c r="S5610" s="19">
        <v>60</v>
      </c>
      <c r="T5610" s="19">
        <v>110</v>
      </c>
      <c r="U5610" s="19">
        <v>1.8181818181818181E-2</v>
      </c>
      <c r="V5610" s="19">
        <v>0</v>
      </c>
      <c r="W5610" s="20">
        <v>2E-3</v>
      </c>
      <c r="X5610" s="21">
        <v>0.14400000000000002</v>
      </c>
      <c r="Y5610" s="22" t="s">
        <v>33</v>
      </c>
      <c r="Z5610" s="23" t="s">
        <v>9087</v>
      </c>
      <c r="AA5610" s="24" t="s">
        <v>67</v>
      </c>
      <c r="AB5610" s="14" t="s">
        <v>67</v>
      </c>
      <c r="AC5610" s="14" t="s">
        <v>67</v>
      </c>
      <c r="AD5610" s="25"/>
      <c r="AE5610" s="26"/>
      <c r="AF5610" s="27"/>
    </row>
    <row r="5611" spans="1:32" s="29" customFormat="1" ht="16.5" customHeight="1">
      <c r="A5611" s="12" t="s">
        <v>3838</v>
      </c>
      <c r="B5611" s="13"/>
      <c r="C5611" s="189"/>
      <c r="D5611" s="12"/>
      <c r="E5611" s="132" t="s">
        <v>4012</v>
      </c>
      <c r="F5611" s="14" t="s">
        <v>3997</v>
      </c>
      <c r="G5611" s="14" t="s">
        <v>67</v>
      </c>
      <c r="H5611" s="15">
        <v>2000</v>
      </c>
      <c r="I5611" s="15">
        <v>1</v>
      </c>
      <c r="J5611" s="15">
        <v>0</v>
      </c>
      <c r="K5611" s="15">
        <v>0</v>
      </c>
      <c r="L5611" s="16" t="s">
        <v>3969</v>
      </c>
      <c r="M5611" s="16" t="s">
        <v>3849</v>
      </c>
      <c r="N5611" s="16" t="s">
        <v>2626</v>
      </c>
      <c r="O5611" s="17">
        <v>80</v>
      </c>
      <c r="P5611" s="17">
        <v>0</v>
      </c>
      <c r="Q5611" s="17">
        <v>0</v>
      </c>
      <c r="R5611" s="18" t="s">
        <v>33</v>
      </c>
      <c r="S5611" s="19">
        <v>60</v>
      </c>
      <c r="T5611" s="19">
        <v>110</v>
      </c>
      <c r="U5611" s="19">
        <v>1.8181818181818181E-2</v>
      </c>
      <c r="V5611" s="19">
        <v>0</v>
      </c>
      <c r="W5611" s="20">
        <v>2E-3</v>
      </c>
      <c r="X5611" s="21">
        <v>0.16</v>
      </c>
      <c r="Y5611" s="22" t="s">
        <v>33</v>
      </c>
      <c r="Z5611" s="23" t="s">
        <v>9087</v>
      </c>
      <c r="AA5611" s="24" t="s">
        <v>67</v>
      </c>
      <c r="AB5611" s="14" t="s">
        <v>67</v>
      </c>
      <c r="AC5611" s="14" t="s">
        <v>67</v>
      </c>
      <c r="AD5611" s="25"/>
      <c r="AE5611" s="26"/>
      <c r="AF5611" s="27"/>
    </row>
    <row r="5612" spans="1:32" s="29" customFormat="1" ht="16.5" customHeight="1">
      <c r="A5612" s="12" t="s">
        <v>3838</v>
      </c>
      <c r="B5612" s="13"/>
      <c r="C5612" s="189"/>
      <c r="D5612" s="12"/>
      <c r="E5612" s="132" t="s">
        <v>4062</v>
      </c>
      <c r="F5612" s="14" t="s">
        <v>4063</v>
      </c>
      <c r="G5612" s="14" t="s">
        <v>4064</v>
      </c>
      <c r="H5612" s="15">
        <v>2000</v>
      </c>
      <c r="I5612" s="15">
        <v>3</v>
      </c>
      <c r="J5612" s="15">
        <v>0</v>
      </c>
      <c r="K5612" s="15">
        <v>0</v>
      </c>
      <c r="L5612" s="16" t="s">
        <v>4045</v>
      </c>
      <c r="M5612" s="16" t="s">
        <v>3849</v>
      </c>
      <c r="N5612" s="16" t="s">
        <v>2626</v>
      </c>
      <c r="O5612" s="17">
        <v>38</v>
      </c>
      <c r="P5612" s="17">
        <v>0</v>
      </c>
      <c r="Q5612" s="17">
        <v>0</v>
      </c>
      <c r="R5612" s="18" t="s">
        <v>33</v>
      </c>
      <c r="S5612" s="19">
        <v>60</v>
      </c>
      <c r="T5612" s="19">
        <v>110</v>
      </c>
      <c r="U5612" s="19">
        <v>4.5454545454545456E-2</v>
      </c>
      <c r="V5612" s="19">
        <v>0</v>
      </c>
      <c r="W5612" s="20">
        <v>5.0000000000000001E-3</v>
      </c>
      <c r="X5612" s="21">
        <v>0.57000000000000006</v>
      </c>
      <c r="Y5612" s="22" t="s">
        <v>33</v>
      </c>
      <c r="Z5612" s="23" t="s">
        <v>9087</v>
      </c>
      <c r="AA5612" s="24" t="s">
        <v>67</v>
      </c>
      <c r="AB5612" s="14" t="s">
        <v>67</v>
      </c>
      <c r="AC5612" s="14" t="s">
        <v>67</v>
      </c>
      <c r="AD5612" s="25"/>
      <c r="AE5612" s="26"/>
      <c r="AF5612" s="27"/>
    </row>
    <row r="5613" spans="1:32" s="29" customFormat="1" ht="16.5" customHeight="1">
      <c r="A5613" s="12" t="s">
        <v>3838</v>
      </c>
      <c r="B5613" s="13"/>
      <c r="C5613" s="189"/>
      <c r="D5613" s="12"/>
      <c r="E5613" s="132" t="s">
        <v>621</v>
      </c>
      <c r="F5613" s="14" t="s">
        <v>548</v>
      </c>
      <c r="G5613" s="14" t="s">
        <v>622</v>
      </c>
      <c r="H5613" s="15">
        <v>2012</v>
      </c>
      <c r="I5613" s="15">
        <v>3</v>
      </c>
      <c r="J5613" s="15">
        <v>0</v>
      </c>
      <c r="K5613" s="15">
        <v>0</v>
      </c>
      <c r="L5613" s="16" t="s">
        <v>4261</v>
      </c>
      <c r="M5613" s="16" t="s">
        <v>4236</v>
      </c>
      <c r="N5613" s="16" t="s">
        <v>43</v>
      </c>
      <c r="O5613" s="17">
        <v>20</v>
      </c>
      <c r="P5613" s="17">
        <v>0</v>
      </c>
      <c r="Q5613" s="17">
        <v>0</v>
      </c>
      <c r="R5613" s="18" t="s">
        <v>33</v>
      </c>
      <c r="S5613" s="19" t="s">
        <v>89</v>
      </c>
      <c r="T5613" s="19">
        <v>110</v>
      </c>
      <c r="U5613" s="19">
        <v>9.0909090909090912E-2</v>
      </c>
      <c r="V5613" s="19">
        <v>0</v>
      </c>
      <c r="W5613" s="20">
        <v>0.01</v>
      </c>
      <c r="X5613" s="21">
        <v>0.60000000000000009</v>
      </c>
      <c r="Y5613" s="22" t="s">
        <v>33</v>
      </c>
      <c r="Z5613" s="23" t="s">
        <v>9087</v>
      </c>
      <c r="AA5613" s="24" t="s">
        <v>67</v>
      </c>
      <c r="AB5613" s="14" t="s">
        <v>67</v>
      </c>
      <c r="AC5613" s="14" t="s">
        <v>67</v>
      </c>
      <c r="AD5613" s="25"/>
      <c r="AE5613" s="26"/>
      <c r="AF5613" s="27"/>
    </row>
    <row r="5614" spans="1:32" s="29" customFormat="1" ht="16.5" customHeight="1">
      <c r="A5614" s="12" t="s">
        <v>3838</v>
      </c>
      <c r="B5614" s="13"/>
      <c r="C5614" s="189"/>
      <c r="D5614" s="12"/>
      <c r="E5614" s="132" t="s">
        <v>3904</v>
      </c>
      <c r="F5614" s="14" t="s">
        <v>3851</v>
      </c>
      <c r="G5614" s="14">
        <v>5500</v>
      </c>
      <c r="H5614" s="15">
        <v>2016</v>
      </c>
      <c r="I5614" s="15">
        <v>1</v>
      </c>
      <c r="J5614" s="15">
        <v>0</v>
      </c>
      <c r="K5614" s="15">
        <v>0</v>
      </c>
      <c r="L5614" s="16" t="s">
        <v>3903</v>
      </c>
      <c r="M5614" s="16" t="s">
        <v>3849</v>
      </c>
      <c r="N5614" s="16" t="s">
        <v>2626</v>
      </c>
      <c r="O5614" s="17">
        <v>20</v>
      </c>
      <c r="P5614" s="17">
        <v>0</v>
      </c>
      <c r="Q5614" s="17">
        <v>0</v>
      </c>
      <c r="R5614" s="18" t="s">
        <v>33</v>
      </c>
      <c r="S5614" s="19">
        <v>60</v>
      </c>
      <c r="T5614" s="19">
        <v>110</v>
      </c>
      <c r="U5614" s="19">
        <v>0.1</v>
      </c>
      <c r="V5614" s="19">
        <v>0</v>
      </c>
      <c r="W5614" s="20">
        <v>1.0999999999999999E-2</v>
      </c>
      <c r="X5614" s="21">
        <v>0.21999999999999997</v>
      </c>
      <c r="Y5614" s="22" t="s">
        <v>33</v>
      </c>
      <c r="Z5614" s="23" t="s">
        <v>9087</v>
      </c>
      <c r="AA5614" s="24" t="s">
        <v>67</v>
      </c>
      <c r="AB5614" s="14" t="s">
        <v>67</v>
      </c>
      <c r="AC5614" s="14" t="s">
        <v>67</v>
      </c>
      <c r="AD5614" s="25"/>
      <c r="AE5614" s="26"/>
      <c r="AF5614" s="27"/>
    </row>
    <row r="5615" spans="1:32" s="29" customFormat="1" ht="16.5" customHeight="1">
      <c r="A5615" s="12" t="s">
        <v>3838</v>
      </c>
      <c r="B5615" s="13"/>
      <c r="C5615" s="189"/>
      <c r="D5615" s="12"/>
      <c r="E5615" s="132" t="s">
        <v>453</v>
      </c>
      <c r="F5615" s="14" t="s">
        <v>155</v>
      </c>
      <c r="G5615" s="14" t="s">
        <v>67</v>
      </c>
      <c r="H5615" s="15">
        <v>2000</v>
      </c>
      <c r="I5615" s="15">
        <v>1</v>
      </c>
      <c r="J5615" s="15">
        <v>0</v>
      </c>
      <c r="K5615" s="15">
        <v>0</v>
      </c>
      <c r="L5615" s="16" t="s">
        <v>4092</v>
      </c>
      <c r="M5615" s="16" t="s">
        <v>3849</v>
      </c>
      <c r="N5615" s="16" t="s">
        <v>2626</v>
      </c>
      <c r="O5615" s="17">
        <v>1</v>
      </c>
      <c r="P5615" s="17">
        <v>0</v>
      </c>
      <c r="Q5615" s="17">
        <v>0</v>
      </c>
      <c r="R5615" s="18" t="s">
        <v>33</v>
      </c>
      <c r="S5615" s="19">
        <v>60</v>
      </c>
      <c r="T5615" s="19">
        <v>110</v>
      </c>
      <c r="U5615" s="19">
        <v>2.0454545454545454</v>
      </c>
      <c r="V5615" s="19">
        <v>0</v>
      </c>
      <c r="W5615" s="20">
        <v>0.22500000000000001</v>
      </c>
      <c r="X5615" s="21">
        <v>0.22500000000000001</v>
      </c>
      <c r="Y5615" s="22" t="s">
        <v>33</v>
      </c>
      <c r="Z5615" s="23" t="s">
        <v>9087</v>
      </c>
      <c r="AA5615" s="24" t="s">
        <v>67</v>
      </c>
      <c r="AB5615" s="14" t="s">
        <v>67</v>
      </c>
      <c r="AC5615" s="14" t="s">
        <v>67</v>
      </c>
      <c r="AD5615" s="25"/>
      <c r="AE5615" s="26"/>
      <c r="AF5615" s="27"/>
    </row>
    <row r="5616" spans="1:32" s="29" customFormat="1" ht="16.5" customHeight="1">
      <c r="A5616" s="12" t="s">
        <v>3838</v>
      </c>
      <c r="B5616" s="13"/>
      <c r="C5616" s="189"/>
      <c r="D5616" s="12"/>
      <c r="E5616" s="132" t="s">
        <v>453</v>
      </c>
      <c r="F5616" s="14" t="s">
        <v>92</v>
      </c>
      <c r="G5616" s="14" t="s">
        <v>67</v>
      </c>
      <c r="H5616" s="15">
        <v>2000</v>
      </c>
      <c r="I5616" s="15">
        <v>1</v>
      </c>
      <c r="J5616" s="15">
        <v>0</v>
      </c>
      <c r="K5616" s="15">
        <v>0</v>
      </c>
      <c r="L5616" s="16" t="s">
        <v>4092</v>
      </c>
      <c r="M5616" s="16" t="s">
        <v>3849</v>
      </c>
      <c r="N5616" s="16" t="s">
        <v>2626</v>
      </c>
      <c r="O5616" s="17">
        <v>1</v>
      </c>
      <c r="P5616" s="17">
        <v>0</v>
      </c>
      <c r="Q5616" s="17">
        <v>0</v>
      </c>
      <c r="R5616" s="18" t="s">
        <v>33</v>
      </c>
      <c r="S5616" s="19">
        <v>60</v>
      </c>
      <c r="T5616" s="19">
        <v>110</v>
      </c>
      <c r="U5616" s="19">
        <v>2.0454545454545454</v>
      </c>
      <c r="V5616" s="19">
        <v>0</v>
      </c>
      <c r="W5616" s="20">
        <v>0.22500000000000001</v>
      </c>
      <c r="X5616" s="21">
        <v>0.22500000000000001</v>
      </c>
      <c r="Y5616" s="22" t="s">
        <v>33</v>
      </c>
      <c r="Z5616" s="23" t="s">
        <v>9087</v>
      </c>
      <c r="AA5616" s="24" t="s">
        <v>67</v>
      </c>
      <c r="AB5616" s="14" t="s">
        <v>67</v>
      </c>
      <c r="AC5616" s="14" t="s">
        <v>67</v>
      </c>
      <c r="AD5616" s="25"/>
      <c r="AE5616" s="26"/>
      <c r="AF5616" s="27"/>
    </row>
    <row r="5617" spans="1:32" s="29" customFormat="1" ht="16.5" customHeight="1">
      <c r="A5617" s="12" t="s">
        <v>3838</v>
      </c>
      <c r="B5617" s="13"/>
      <c r="C5617" s="189"/>
      <c r="D5617" s="12"/>
      <c r="E5617" s="132" t="s">
        <v>37</v>
      </c>
      <c r="F5617" s="14" t="s">
        <v>502</v>
      </c>
      <c r="G5617" s="14" t="s">
        <v>67</v>
      </c>
      <c r="H5617" s="15">
        <v>2000</v>
      </c>
      <c r="I5617" s="15">
        <v>1</v>
      </c>
      <c r="J5617" s="15">
        <v>0</v>
      </c>
      <c r="K5617" s="15">
        <v>0</v>
      </c>
      <c r="L5617" s="16" t="s">
        <v>4092</v>
      </c>
      <c r="M5617" s="16" t="s">
        <v>3849</v>
      </c>
      <c r="N5617" s="16" t="s">
        <v>2626</v>
      </c>
      <c r="O5617" s="17">
        <v>10</v>
      </c>
      <c r="P5617" s="17">
        <v>0</v>
      </c>
      <c r="Q5617" s="17">
        <v>0</v>
      </c>
      <c r="R5617" s="18" t="s">
        <v>33</v>
      </c>
      <c r="S5617" s="19">
        <v>60</v>
      </c>
      <c r="T5617" s="19">
        <v>110</v>
      </c>
      <c r="U5617" s="19">
        <v>0.22727272727272727</v>
      </c>
      <c r="V5617" s="19">
        <v>0</v>
      </c>
      <c r="W5617" s="20">
        <v>2.5000000000000001E-2</v>
      </c>
      <c r="X5617" s="21">
        <v>0.25</v>
      </c>
      <c r="Y5617" s="22" t="s">
        <v>33</v>
      </c>
      <c r="Z5617" s="23" t="s">
        <v>9087</v>
      </c>
      <c r="AA5617" s="24" t="s">
        <v>67</v>
      </c>
      <c r="AB5617" s="14" t="s">
        <v>67</v>
      </c>
      <c r="AC5617" s="14" t="s">
        <v>67</v>
      </c>
      <c r="AD5617" s="25"/>
      <c r="AE5617" s="26"/>
      <c r="AF5617" s="27"/>
    </row>
    <row r="5618" spans="1:32" s="29" customFormat="1" ht="16.5" customHeight="1">
      <c r="A5618" s="12" t="s">
        <v>3838</v>
      </c>
      <c r="B5618" s="13"/>
      <c r="C5618" s="189"/>
      <c r="D5618" s="12"/>
      <c r="E5618" s="132" t="s">
        <v>37</v>
      </c>
      <c r="F5618" s="14" t="s">
        <v>4010</v>
      </c>
      <c r="G5618" s="14" t="s">
        <v>4014</v>
      </c>
      <c r="H5618" s="15">
        <v>2008</v>
      </c>
      <c r="I5618" s="15">
        <v>1</v>
      </c>
      <c r="J5618" s="15">
        <v>0</v>
      </c>
      <c r="K5618" s="15">
        <v>0</v>
      </c>
      <c r="L5618" s="16" t="s">
        <v>3969</v>
      </c>
      <c r="M5618" s="16" t="s">
        <v>3849</v>
      </c>
      <c r="N5618" s="16" t="s">
        <v>2626</v>
      </c>
      <c r="O5618" s="17">
        <v>12</v>
      </c>
      <c r="P5618" s="17">
        <v>0</v>
      </c>
      <c r="Q5618" s="17">
        <v>0</v>
      </c>
      <c r="R5618" s="18" t="s">
        <v>33</v>
      </c>
      <c r="S5618" s="19">
        <v>60</v>
      </c>
      <c r="T5618" s="19">
        <v>110</v>
      </c>
      <c r="U5618" s="19">
        <v>0.22727272727272727</v>
      </c>
      <c r="V5618" s="19">
        <v>0</v>
      </c>
      <c r="W5618" s="20">
        <v>2.5000000000000001E-2</v>
      </c>
      <c r="X5618" s="21">
        <v>0.30000000000000004</v>
      </c>
      <c r="Y5618" s="22" t="s">
        <v>33</v>
      </c>
      <c r="Z5618" s="23" t="s">
        <v>9087</v>
      </c>
      <c r="AA5618" s="24" t="s">
        <v>67</v>
      </c>
      <c r="AB5618" s="14" t="s">
        <v>67</v>
      </c>
      <c r="AC5618" s="14" t="s">
        <v>67</v>
      </c>
      <c r="AD5618" s="25"/>
      <c r="AE5618" s="26"/>
      <c r="AF5618" s="27"/>
    </row>
    <row r="5619" spans="1:32" s="29" customFormat="1" ht="16.5" customHeight="1">
      <c r="A5619" s="12" t="s">
        <v>3838</v>
      </c>
      <c r="B5619" s="13"/>
      <c r="C5619" s="189"/>
      <c r="D5619" s="12"/>
      <c r="E5619" s="132" t="s">
        <v>4017</v>
      </c>
      <c r="F5619" s="14" t="s">
        <v>4010</v>
      </c>
      <c r="G5619" s="14" t="s">
        <v>67</v>
      </c>
      <c r="H5619" s="15">
        <v>2008</v>
      </c>
      <c r="I5619" s="15">
        <v>1</v>
      </c>
      <c r="J5619" s="15">
        <v>0</v>
      </c>
      <c r="K5619" s="15">
        <v>0</v>
      </c>
      <c r="L5619" s="16" t="s">
        <v>3969</v>
      </c>
      <c r="M5619" s="16" t="s">
        <v>3849</v>
      </c>
      <c r="N5619" s="16" t="s">
        <v>2626</v>
      </c>
      <c r="O5619" s="17">
        <v>12</v>
      </c>
      <c r="P5619" s="17">
        <v>0</v>
      </c>
      <c r="Q5619" s="17">
        <v>0</v>
      </c>
      <c r="R5619" s="18" t="s">
        <v>33</v>
      </c>
      <c r="S5619" s="19">
        <v>60</v>
      </c>
      <c r="T5619" s="19">
        <v>110</v>
      </c>
      <c r="U5619" s="19">
        <v>0.22727272727272727</v>
      </c>
      <c r="V5619" s="19">
        <v>0</v>
      </c>
      <c r="W5619" s="20">
        <v>2.5000000000000001E-2</v>
      </c>
      <c r="X5619" s="21">
        <v>0.30000000000000004</v>
      </c>
      <c r="Y5619" s="22" t="s">
        <v>33</v>
      </c>
      <c r="Z5619" s="23" t="s">
        <v>9087</v>
      </c>
      <c r="AA5619" s="24" t="s">
        <v>67</v>
      </c>
      <c r="AB5619" s="14" t="s">
        <v>67</v>
      </c>
      <c r="AC5619" s="14" t="s">
        <v>67</v>
      </c>
      <c r="AD5619" s="25"/>
      <c r="AE5619" s="26"/>
      <c r="AF5619" s="27"/>
    </row>
    <row r="5620" spans="1:32" s="29" customFormat="1" ht="16.5" customHeight="1">
      <c r="A5620" s="12" t="s">
        <v>3838</v>
      </c>
      <c r="B5620" s="13"/>
      <c r="C5620" s="189"/>
      <c r="D5620" s="12"/>
      <c r="E5620" s="132" t="s">
        <v>1732</v>
      </c>
      <c r="F5620" s="14" t="s">
        <v>4066</v>
      </c>
      <c r="G5620" s="14" t="s">
        <v>4067</v>
      </c>
      <c r="H5620" s="15">
        <v>2019</v>
      </c>
      <c r="I5620" s="15">
        <v>12</v>
      </c>
      <c r="J5620" s="15">
        <v>0</v>
      </c>
      <c r="K5620" s="15">
        <v>0</v>
      </c>
      <c r="L5620" s="16" t="s">
        <v>4045</v>
      </c>
      <c r="M5620" s="16" t="s">
        <v>3849</v>
      </c>
      <c r="N5620" s="16" t="s">
        <v>2626</v>
      </c>
      <c r="O5620" s="17">
        <v>114</v>
      </c>
      <c r="P5620" s="17">
        <v>0</v>
      </c>
      <c r="Q5620" s="17">
        <v>0</v>
      </c>
      <c r="R5620" s="18" t="s">
        <v>33</v>
      </c>
      <c r="S5620" s="19">
        <v>60</v>
      </c>
      <c r="T5620" s="19">
        <v>110</v>
      </c>
      <c r="U5620" s="19">
        <v>2.7272727272727271E-2</v>
      </c>
      <c r="V5620" s="19">
        <v>0</v>
      </c>
      <c r="W5620" s="20">
        <v>3.0000000000000001E-3</v>
      </c>
      <c r="X5620" s="21">
        <v>4.1040000000000001</v>
      </c>
      <c r="Y5620" s="22" t="s">
        <v>33</v>
      </c>
      <c r="Z5620" s="23" t="s">
        <v>9087</v>
      </c>
      <c r="AA5620" s="24" t="s">
        <v>67</v>
      </c>
      <c r="AB5620" s="14" t="s">
        <v>67</v>
      </c>
      <c r="AC5620" s="14" t="s">
        <v>67</v>
      </c>
      <c r="AD5620" s="25"/>
      <c r="AE5620" s="26"/>
      <c r="AF5620" s="27"/>
    </row>
    <row r="5621" spans="1:32" s="29" customFormat="1" ht="16.5" customHeight="1">
      <c r="A5621" s="12" t="s">
        <v>3838</v>
      </c>
      <c r="B5621" s="13"/>
      <c r="C5621" s="189"/>
      <c r="D5621" s="12"/>
      <c r="E5621" s="132" t="s">
        <v>4148</v>
      </c>
      <c r="F5621" s="14" t="s">
        <v>2262</v>
      </c>
      <c r="G5621" s="14" t="s">
        <v>4149</v>
      </c>
      <c r="H5621" s="15">
        <v>2017</v>
      </c>
      <c r="I5621" s="15">
        <v>1</v>
      </c>
      <c r="J5621" s="15">
        <v>0</v>
      </c>
      <c r="K5621" s="15">
        <v>0</v>
      </c>
      <c r="L5621" s="16" t="s">
        <v>4147</v>
      </c>
      <c r="M5621" s="16" t="s">
        <v>3849</v>
      </c>
      <c r="N5621" s="16" t="s">
        <v>2626</v>
      </c>
      <c r="O5621" s="17">
        <v>2</v>
      </c>
      <c r="P5621" s="17">
        <v>0</v>
      </c>
      <c r="Q5621" s="17">
        <v>0</v>
      </c>
      <c r="R5621" s="18" t="s">
        <v>33</v>
      </c>
      <c r="S5621" s="19">
        <v>60</v>
      </c>
      <c r="T5621" s="19">
        <v>110</v>
      </c>
      <c r="U5621" s="19">
        <v>1.8181818181818181</v>
      </c>
      <c r="V5621" s="19">
        <v>0</v>
      </c>
      <c r="W5621" s="20">
        <v>0.2</v>
      </c>
      <c r="X5621" s="21">
        <v>0.4</v>
      </c>
      <c r="Y5621" s="22" t="s">
        <v>33</v>
      </c>
      <c r="Z5621" s="23" t="s">
        <v>9087</v>
      </c>
      <c r="AA5621" s="24" t="s">
        <v>67</v>
      </c>
      <c r="AB5621" s="14" t="s">
        <v>67</v>
      </c>
      <c r="AC5621" s="14" t="s">
        <v>67</v>
      </c>
      <c r="AD5621" s="25"/>
      <c r="AE5621" s="26"/>
      <c r="AF5621" s="27"/>
    </row>
    <row r="5622" spans="1:32" s="29" customFormat="1" ht="16.5" customHeight="1">
      <c r="A5622" s="12" t="s">
        <v>3838</v>
      </c>
      <c r="B5622" s="13"/>
      <c r="C5622" s="189"/>
      <c r="D5622" s="12"/>
      <c r="E5622" s="132" t="s">
        <v>4150</v>
      </c>
      <c r="F5622" s="14" t="s">
        <v>2262</v>
      </c>
      <c r="G5622" s="14" t="s">
        <v>4151</v>
      </c>
      <c r="H5622" s="15">
        <v>2017</v>
      </c>
      <c r="I5622" s="15">
        <v>1</v>
      </c>
      <c r="J5622" s="15">
        <v>0</v>
      </c>
      <c r="K5622" s="15">
        <v>0</v>
      </c>
      <c r="L5622" s="16" t="s">
        <v>4147</v>
      </c>
      <c r="M5622" s="16" t="s">
        <v>3849</v>
      </c>
      <c r="N5622" s="16" t="s">
        <v>2626</v>
      </c>
      <c r="O5622" s="17">
        <v>2</v>
      </c>
      <c r="P5622" s="17">
        <v>0</v>
      </c>
      <c r="Q5622" s="17">
        <v>0</v>
      </c>
      <c r="R5622" s="18" t="s">
        <v>33</v>
      </c>
      <c r="S5622" s="19">
        <v>60</v>
      </c>
      <c r="T5622" s="19">
        <v>110</v>
      </c>
      <c r="U5622" s="19">
        <v>1.8181818181818181</v>
      </c>
      <c r="V5622" s="19">
        <v>0</v>
      </c>
      <c r="W5622" s="20">
        <v>0.2</v>
      </c>
      <c r="X5622" s="21">
        <v>0.4</v>
      </c>
      <c r="Y5622" s="22" t="s">
        <v>33</v>
      </c>
      <c r="Z5622" s="23" t="s">
        <v>9087</v>
      </c>
      <c r="AA5622" s="24" t="s">
        <v>67</v>
      </c>
      <c r="AB5622" s="14" t="s">
        <v>67</v>
      </c>
      <c r="AC5622" s="14" t="s">
        <v>67</v>
      </c>
      <c r="AD5622" s="25"/>
      <c r="AE5622" s="26"/>
      <c r="AF5622" s="27"/>
    </row>
    <row r="5623" spans="1:32" s="29" customFormat="1" ht="16.5" customHeight="1">
      <c r="A5623" s="12" t="s">
        <v>3838</v>
      </c>
      <c r="B5623" s="13"/>
      <c r="C5623" s="189"/>
      <c r="D5623" s="12"/>
      <c r="E5623" s="132" t="s">
        <v>171</v>
      </c>
      <c r="F5623" s="14" t="s">
        <v>67</v>
      </c>
      <c r="G5623" s="14" t="s">
        <v>67</v>
      </c>
      <c r="H5623" s="15" t="s">
        <v>67</v>
      </c>
      <c r="I5623" s="15">
        <v>1</v>
      </c>
      <c r="J5623" s="15">
        <v>0</v>
      </c>
      <c r="K5623" s="15">
        <v>0</v>
      </c>
      <c r="L5623" s="16" t="s">
        <v>9197</v>
      </c>
      <c r="M5623" s="16" t="s">
        <v>3849</v>
      </c>
      <c r="N5623" s="16" t="s">
        <v>2626</v>
      </c>
      <c r="O5623" s="17">
        <v>72</v>
      </c>
      <c r="P5623" s="17">
        <v>0</v>
      </c>
      <c r="Q5623" s="17">
        <v>0</v>
      </c>
      <c r="R5623" s="18" t="s">
        <v>33</v>
      </c>
      <c r="S5623" s="19">
        <v>60</v>
      </c>
      <c r="T5623" s="19">
        <v>110</v>
      </c>
      <c r="U5623" s="19" t="s">
        <v>9170</v>
      </c>
      <c r="V5623" s="19">
        <v>0</v>
      </c>
      <c r="W5623" s="20">
        <v>6.0000000000000001E-3</v>
      </c>
      <c r="X5623" s="21">
        <v>0.432</v>
      </c>
      <c r="Y5623" s="22" t="s">
        <v>33</v>
      </c>
      <c r="Z5623" s="23" t="s">
        <v>9087</v>
      </c>
      <c r="AA5623" s="24"/>
      <c r="AB5623" s="14"/>
      <c r="AC5623" s="14"/>
      <c r="AD5623" s="25"/>
      <c r="AE5623" s="26"/>
      <c r="AF5623" s="27"/>
    </row>
    <row r="5624" spans="1:32" s="29" customFormat="1" ht="16.5" customHeight="1">
      <c r="A5624" s="12" t="s">
        <v>3838</v>
      </c>
      <c r="B5624" s="13"/>
      <c r="C5624" s="189"/>
      <c r="D5624" s="12"/>
      <c r="E5624" s="132" t="s">
        <v>4052</v>
      </c>
      <c r="F5624" s="14" t="s">
        <v>38</v>
      </c>
      <c r="G5624" s="14" t="s">
        <v>4053</v>
      </c>
      <c r="H5624" s="15">
        <v>2000</v>
      </c>
      <c r="I5624" s="15">
        <v>1</v>
      </c>
      <c r="J5624" s="15">
        <v>0</v>
      </c>
      <c r="K5624" s="15">
        <v>0</v>
      </c>
      <c r="L5624" s="16" t="s">
        <v>4045</v>
      </c>
      <c r="M5624" s="16" t="s">
        <v>3849</v>
      </c>
      <c r="N5624" s="16" t="s">
        <v>2626</v>
      </c>
      <c r="O5624" s="17">
        <v>12</v>
      </c>
      <c r="P5624" s="17">
        <v>0</v>
      </c>
      <c r="Q5624" s="17">
        <v>0</v>
      </c>
      <c r="R5624" s="18" t="s">
        <v>33</v>
      </c>
      <c r="S5624" s="19">
        <v>60</v>
      </c>
      <c r="T5624" s="19">
        <v>110</v>
      </c>
      <c r="U5624" s="19">
        <v>0.38181818181818183</v>
      </c>
      <c r="V5624" s="19">
        <v>0</v>
      </c>
      <c r="W5624" s="20">
        <v>4.2000000000000003E-2</v>
      </c>
      <c r="X5624" s="21">
        <v>0.504</v>
      </c>
      <c r="Y5624" s="22" t="s">
        <v>33</v>
      </c>
      <c r="Z5624" s="23" t="s">
        <v>9087</v>
      </c>
      <c r="AA5624" s="24" t="s">
        <v>67</v>
      </c>
      <c r="AB5624" s="14" t="s">
        <v>67</v>
      </c>
      <c r="AC5624" s="14" t="s">
        <v>67</v>
      </c>
      <c r="AD5624" s="25"/>
      <c r="AE5624" s="26"/>
      <c r="AF5624" s="27"/>
    </row>
    <row r="5625" spans="1:32" s="29" customFormat="1" ht="16.5" customHeight="1">
      <c r="A5625" s="12" t="s">
        <v>3838</v>
      </c>
      <c r="B5625" s="13"/>
      <c r="C5625" s="189"/>
      <c r="D5625" s="12"/>
      <c r="E5625" s="132" t="s">
        <v>37</v>
      </c>
      <c r="F5625" s="14" t="s">
        <v>4229</v>
      </c>
      <c r="G5625" s="14" t="s">
        <v>414</v>
      </c>
      <c r="H5625" s="15">
        <v>2008</v>
      </c>
      <c r="I5625" s="15">
        <v>1</v>
      </c>
      <c r="J5625" s="15">
        <v>0</v>
      </c>
      <c r="K5625" s="15">
        <v>0</v>
      </c>
      <c r="L5625" s="16" t="s">
        <v>4213</v>
      </c>
      <c r="M5625" s="16" t="s">
        <v>4196</v>
      </c>
      <c r="N5625" s="16" t="s">
        <v>41</v>
      </c>
      <c r="O5625" s="17">
        <v>24</v>
      </c>
      <c r="P5625" s="17">
        <v>0</v>
      </c>
      <c r="Q5625" s="17">
        <v>0</v>
      </c>
      <c r="R5625" s="18" t="s">
        <v>33</v>
      </c>
      <c r="S5625" s="19">
        <v>60</v>
      </c>
      <c r="T5625" s="19">
        <v>110</v>
      </c>
      <c r="U5625" s="19">
        <v>0.22727272727272727</v>
      </c>
      <c r="V5625" s="19">
        <v>0</v>
      </c>
      <c r="W5625" s="20">
        <v>2.5000000000000001E-2</v>
      </c>
      <c r="X5625" s="21">
        <v>0.60000000000000009</v>
      </c>
      <c r="Y5625" s="22" t="s">
        <v>33</v>
      </c>
      <c r="Z5625" s="23" t="s">
        <v>9087</v>
      </c>
      <c r="AA5625" s="24" t="s">
        <v>67</v>
      </c>
      <c r="AB5625" s="14" t="s">
        <v>67</v>
      </c>
      <c r="AC5625" s="14" t="s">
        <v>67</v>
      </c>
      <c r="AD5625" s="25"/>
      <c r="AE5625" s="26"/>
      <c r="AF5625" s="27"/>
    </row>
    <row r="5626" spans="1:32" s="29" customFormat="1" ht="16.5" customHeight="1">
      <c r="A5626" s="12" t="s">
        <v>3838</v>
      </c>
      <c r="B5626" s="13"/>
      <c r="C5626" s="189"/>
      <c r="D5626" s="12"/>
      <c r="E5626" s="132" t="s">
        <v>3850</v>
      </c>
      <c r="F5626" s="14" t="s">
        <v>3851</v>
      </c>
      <c r="G5626" s="14">
        <v>2200</v>
      </c>
      <c r="H5626" s="15">
        <v>2016</v>
      </c>
      <c r="I5626" s="15">
        <v>6</v>
      </c>
      <c r="J5626" s="15">
        <v>0</v>
      </c>
      <c r="K5626" s="15">
        <v>0</v>
      </c>
      <c r="L5626" s="16" t="s">
        <v>9082</v>
      </c>
      <c r="M5626" s="16" t="s">
        <v>3849</v>
      </c>
      <c r="N5626" s="16" t="s">
        <v>2626</v>
      </c>
      <c r="O5626" s="17">
        <v>20</v>
      </c>
      <c r="P5626" s="17">
        <v>0</v>
      </c>
      <c r="Q5626" s="17">
        <v>0</v>
      </c>
      <c r="R5626" s="18" t="s">
        <v>33</v>
      </c>
      <c r="S5626" s="19">
        <v>60</v>
      </c>
      <c r="T5626" s="19">
        <v>110</v>
      </c>
      <c r="U5626" s="19">
        <v>0.3</v>
      </c>
      <c r="V5626" s="19">
        <v>0</v>
      </c>
      <c r="W5626" s="20">
        <v>3.3000000000000002E-2</v>
      </c>
      <c r="X5626" s="21">
        <v>3.96</v>
      </c>
      <c r="Y5626" s="22" t="s">
        <v>33</v>
      </c>
      <c r="Z5626" s="23" t="s">
        <v>9083</v>
      </c>
      <c r="AA5626" s="24" t="s">
        <v>67</v>
      </c>
      <c r="AB5626" s="14" t="s">
        <v>67</v>
      </c>
      <c r="AC5626" s="14" t="s">
        <v>67</v>
      </c>
      <c r="AD5626" s="25"/>
      <c r="AE5626" s="26"/>
      <c r="AF5626" s="27"/>
    </row>
    <row r="5627" spans="1:32" s="29" customFormat="1" ht="16.5" customHeight="1">
      <c r="A5627" s="12" t="s">
        <v>3838</v>
      </c>
      <c r="B5627" s="13"/>
      <c r="C5627" s="189"/>
      <c r="D5627" s="12"/>
      <c r="E5627" s="132" t="s">
        <v>1732</v>
      </c>
      <c r="F5627" s="14" t="s">
        <v>859</v>
      </c>
      <c r="G5627" s="14" t="s">
        <v>67</v>
      </c>
      <c r="H5627" s="15">
        <v>2000</v>
      </c>
      <c r="I5627" s="15">
        <v>1</v>
      </c>
      <c r="J5627" s="15">
        <v>0</v>
      </c>
      <c r="K5627" s="15">
        <v>0</v>
      </c>
      <c r="L5627" s="16" t="s">
        <v>3969</v>
      </c>
      <c r="M5627" s="16" t="s">
        <v>3849</v>
      </c>
      <c r="N5627" s="16" t="s">
        <v>2626</v>
      </c>
      <c r="O5627" s="17">
        <v>12</v>
      </c>
      <c r="P5627" s="17">
        <v>0</v>
      </c>
      <c r="Q5627" s="17">
        <v>0</v>
      </c>
      <c r="R5627" s="18" t="s">
        <v>33</v>
      </c>
      <c r="S5627" s="19">
        <v>60</v>
      </c>
      <c r="T5627" s="19">
        <v>110</v>
      </c>
      <c r="U5627" s="19">
        <v>0.5</v>
      </c>
      <c r="V5627" s="19">
        <v>0</v>
      </c>
      <c r="W5627" s="20">
        <v>5.5E-2</v>
      </c>
      <c r="X5627" s="21">
        <v>0.66</v>
      </c>
      <c r="Y5627" s="22" t="s">
        <v>33</v>
      </c>
      <c r="Z5627" s="23" t="s">
        <v>9087</v>
      </c>
      <c r="AA5627" s="24" t="s">
        <v>67</v>
      </c>
      <c r="AB5627" s="14" t="s">
        <v>67</v>
      </c>
      <c r="AC5627" s="14" t="s">
        <v>67</v>
      </c>
      <c r="AD5627" s="25"/>
      <c r="AE5627" s="26"/>
      <c r="AF5627" s="27"/>
    </row>
    <row r="5628" spans="1:32" s="29" customFormat="1" ht="16.5" customHeight="1">
      <c r="A5628" s="12" t="s">
        <v>3838</v>
      </c>
      <c r="B5628" s="13"/>
      <c r="C5628" s="189"/>
      <c r="D5628" s="12"/>
      <c r="E5628" s="132" t="s">
        <v>987</v>
      </c>
      <c r="F5628" s="14" t="s">
        <v>1407</v>
      </c>
      <c r="G5628" s="14" t="s">
        <v>4097</v>
      </c>
      <c r="H5628" s="15">
        <v>2003</v>
      </c>
      <c r="I5628" s="15">
        <v>1</v>
      </c>
      <c r="J5628" s="15">
        <v>0</v>
      </c>
      <c r="K5628" s="15">
        <v>0</v>
      </c>
      <c r="L5628" s="16" t="s">
        <v>4092</v>
      </c>
      <c r="M5628" s="16" t="s">
        <v>3849</v>
      </c>
      <c r="N5628" s="16" t="s">
        <v>2626</v>
      </c>
      <c r="O5628" s="17">
        <v>12</v>
      </c>
      <c r="P5628" s="17">
        <v>0</v>
      </c>
      <c r="Q5628" s="17">
        <v>0</v>
      </c>
      <c r="R5628" s="18" t="s">
        <v>33</v>
      </c>
      <c r="S5628" s="19">
        <v>60</v>
      </c>
      <c r="T5628" s="19">
        <v>110</v>
      </c>
      <c r="U5628" s="19">
        <v>0.5</v>
      </c>
      <c r="V5628" s="19">
        <v>0</v>
      </c>
      <c r="W5628" s="20">
        <v>5.5E-2</v>
      </c>
      <c r="X5628" s="21">
        <v>0.66</v>
      </c>
      <c r="Y5628" s="22" t="s">
        <v>33</v>
      </c>
      <c r="Z5628" s="23" t="s">
        <v>9087</v>
      </c>
      <c r="AA5628" s="24" t="s">
        <v>67</v>
      </c>
      <c r="AB5628" s="14" t="s">
        <v>67</v>
      </c>
      <c r="AC5628" s="14" t="s">
        <v>67</v>
      </c>
      <c r="AD5628" s="25"/>
      <c r="AE5628" s="26"/>
      <c r="AF5628" s="27"/>
    </row>
    <row r="5629" spans="1:32" s="29" customFormat="1" ht="16.5" customHeight="1">
      <c r="A5629" s="12" t="s">
        <v>3838</v>
      </c>
      <c r="B5629" s="13"/>
      <c r="C5629" s="189"/>
      <c r="D5629" s="12"/>
      <c r="E5629" s="132" t="s">
        <v>987</v>
      </c>
      <c r="F5629" s="14" t="s">
        <v>1646</v>
      </c>
      <c r="G5629" s="14" t="s">
        <v>4204</v>
      </c>
      <c r="H5629" s="15">
        <v>2002</v>
      </c>
      <c r="I5629" s="15">
        <v>1</v>
      </c>
      <c r="J5629" s="15">
        <v>0</v>
      </c>
      <c r="K5629" s="15">
        <v>0</v>
      </c>
      <c r="L5629" s="16" t="s">
        <v>4198</v>
      </c>
      <c r="M5629" s="16" t="s">
        <v>4196</v>
      </c>
      <c r="N5629" s="16" t="s">
        <v>41</v>
      </c>
      <c r="O5629" s="17">
        <v>12</v>
      </c>
      <c r="P5629" s="17">
        <v>0</v>
      </c>
      <c r="Q5629" s="17">
        <v>0</v>
      </c>
      <c r="R5629" s="18" t="s">
        <v>33</v>
      </c>
      <c r="S5629" s="19">
        <v>60</v>
      </c>
      <c r="T5629" s="19">
        <v>110</v>
      </c>
      <c r="U5629" s="19">
        <v>0.5</v>
      </c>
      <c r="V5629" s="19">
        <v>0</v>
      </c>
      <c r="W5629" s="20">
        <v>5.5E-2</v>
      </c>
      <c r="X5629" s="21">
        <v>0.66</v>
      </c>
      <c r="Y5629" s="22" t="s">
        <v>33</v>
      </c>
      <c r="Z5629" s="23" t="s">
        <v>9087</v>
      </c>
      <c r="AA5629" s="24" t="s">
        <v>67</v>
      </c>
      <c r="AB5629" s="14" t="s">
        <v>67</v>
      </c>
      <c r="AC5629" s="14" t="s">
        <v>67</v>
      </c>
      <c r="AD5629" s="25"/>
      <c r="AE5629" s="26"/>
      <c r="AF5629" s="27"/>
    </row>
    <row r="5630" spans="1:32" s="29" customFormat="1" ht="16.5" customHeight="1">
      <c r="A5630" s="12" t="s">
        <v>3838</v>
      </c>
      <c r="B5630" s="13"/>
      <c r="C5630" s="189"/>
      <c r="D5630" s="12"/>
      <c r="E5630" s="132" t="s">
        <v>4009</v>
      </c>
      <c r="F5630" s="14" t="s">
        <v>1407</v>
      </c>
      <c r="G5630" s="14" t="s">
        <v>67</v>
      </c>
      <c r="H5630" s="15">
        <v>2000</v>
      </c>
      <c r="I5630" s="15">
        <v>1</v>
      </c>
      <c r="J5630" s="15">
        <v>0</v>
      </c>
      <c r="K5630" s="15">
        <v>0</v>
      </c>
      <c r="L5630" s="16" t="s">
        <v>3969</v>
      </c>
      <c r="M5630" s="16" t="s">
        <v>3849</v>
      </c>
      <c r="N5630" s="16" t="s">
        <v>2626</v>
      </c>
      <c r="O5630" s="17">
        <v>100</v>
      </c>
      <c r="P5630" s="17">
        <v>0</v>
      </c>
      <c r="Q5630" s="17">
        <v>0</v>
      </c>
      <c r="R5630" s="18" t="s">
        <v>33</v>
      </c>
      <c r="S5630" s="19">
        <v>60</v>
      </c>
      <c r="T5630" s="19">
        <v>110</v>
      </c>
      <c r="U5630" s="19">
        <v>6.363636363636363E-2</v>
      </c>
      <c r="V5630" s="19">
        <v>0</v>
      </c>
      <c r="W5630" s="20">
        <v>7.0000000000000001E-3</v>
      </c>
      <c r="X5630" s="21">
        <v>0.70000000000000007</v>
      </c>
      <c r="Y5630" s="22" t="s">
        <v>33</v>
      </c>
      <c r="Z5630" s="23" t="s">
        <v>9087</v>
      </c>
      <c r="AA5630" s="24" t="s">
        <v>67</v>
      </c>
      <c r="AB5630" s="14" t="s">
        <v>67</v>
      </c>
      <c r="AC5630" s="14" t="s">
        <v>67</v>
      </c>
      <c r="AD5630" s="25"/>
      <c r="AE5630" s="26"/>
      <c r="AF5630" s="27"/>
    </row>
    <row r="5631" spans="1:32" s="29" customFormat="1" ht="16.5" customHeight="1">
      <c r="A5631" s="12" t="s">
        <v>3838</v>
      </c>
      <c r="B5631" s="13"/>
      <c r="C5631" s="189"/>
      <c r="D5631" s="12"/>
      <c r="E5631" s="132" t="s">
        <v>4239</v>
      </c>
      <c r="F5631" s="14" t="s">
        <v>4240</v>
      </c>
      <c r="G5631" s="14" t="s">
        <v>4241</v>
      </c>
      <c r="H5631" s="15">
        <v>2009</v>
      </c>
      <c r="I5631" s="15">
        <v>1</v>
      </c>
      <c r="J5631" s="15">
        <v>0</v>
      </c>
      <c r="K5631" s="15">
        <v>0</v>
      </c>
      <c r="L5631" s="16" t="s">
        <v>4235</v>
      </c>
      <c r="M5631" s="16" t="s">
        <v>4236</v>
      </c>
      <c r="N5631" s="16" t="s">
        <v>43</v>
      </c>
      <c r="O5631" s="17">
        <v>30</v>
      </c>
      <c r="P5631" s="17">
        <v>0</v>
      </c>
      <c r="Q5631" s="17">
        <v>0</v>
      </c>
      <c r="R5631" s="18" t="s">
        <v>33</v>
      </c>
      <c r="S5631" s="19" t="s">
        <v>89</v>
      </c>
      <c r="T5631" s="19">
        <v>110</v>
      </c>
      <c r="U5631" s="19">
        <v>0.22727272727272727</v>
      </c>
      <c r="V5631" s="19">
        <v>0</v>
      </c>
      <c r="W5631" s="20">
        <v>2.5000000000000001E-2</v>
      </c>
      <c r="X5631" s="21">
        <v>0.75</v>
      </c>
      <c r="Y5631" s="22" t="s">
        <v>33</v>
      </c>
      <c r="Z5631" s="23" t="s">
        <v>9087</v>
      </c>
      <c r="AA5631" s="24" t="s">
        <v>67</v>
      </c>
      <c r="AB5631" s="14" t="s">
        <v>67</v>
      </c>
      <c r="AC5631" s="14" t="s">
        <v>67</v>
      </c>
      <c r="AD5631" s="25"/>
      <c r="AE5631" s="26"/>
      <c r="AF5631" s="27"/>
    </row>
    <row r="5632" spans="1:32" s="29" customFormat="1" ht="16.5" customHeight="1">
      <c r="A5632" s="12" t="s">
        <v>3838</v>
      </c>
      <c r="B5632" s="13"/>
      <c r="C5632" s="189"/>
      <c r="D5632" s="12"/>
      <c r="E5632" s="132" t="s">
        <v>1225</v>
      </c>
      <c r="F5632" s="14" t="s">
        <v>4048</v>
      </c>
      <c r="G5632" s="14" t="s">
        <v>67</v>
      </c>
      <c r="H5632" s="15">
        <v>2000</v>
      </c>
      <c r="I5632" s="15">
        <v>1</v>
      </c>
      <c r="J5632" s="15">
        <v>0</v>
      </c>
      <c r="K5632" s="15">
        <v>0</v>
      </c>
      <c r="L5632" s="16" t="s">
        <v>4045</v>
      </c>
      <c r="M5632" s="16" t="s">
        <v>3849</v>
      </c>
      <c r="N5632" s="16" t="s">
        <v>2626</v>
      </c>
      <c r="O5632" s="17">
        <v>38</v>
      </c>
      <c r="P5632" s="17">
        <v>0</v>
      </c>
      <c r="Q5632" s="17">
        <v>0</v>
      </c>
      <c r="R5632" s="18" t="s">
        <v>33</v>
      </c>
      <c r="S5632" s="19">
        <v>60</v>
      </c>
      <c r="T5632" s="19">
        <v>110</v>
      </c>
      <c r="U5632" s="19">
        <v>0.18181818181818182</v>
      </c>
      <c r="V5632" s="19">
        <v>0</v>
      </c>
      <c r="W5632" s="20">
        <v>0.02</v>
      </c>
      <c r="X5632" s="21">
        <v>0.76</v>
      </c>
      <c r="Y5632" s="22" t="s">
        <v>33</v>
      </c>
      <c r="Z5632" s="23" t="s">
        <v>9087</v>
      </c>
      <c r="AA5632" s="24" t="s">
        <v>67</v>
      </c>
      <c r="AB5632" s="14" t="s">
        <v>67</v>
      </c>
      <c r="AC5632" s="14" t="s">
        <v>67</v>
      </c>
      <c r="AD5632" s="25"/>
      <c r="AE5632" s="26"/>
      <c r="AF5632" s="27"/>
    </row>
    <row r="5633" spans="1:32" s="29" customFormat="1" ht="16.5" customHeight="1">
      <c r="A5633" s="12" t="s">
        <v>3838</v>
      </c>
      <c r="B5633" s="13"/>
      <c r="C5633" s="189"/>
      <c r="D5633" s="12"/>
      <c r="E5633" s="132" t="s">
        <v>4102</v>
      </c>
      <c r="F5633" s="14" t="s">
        <v>4103</v>
      </c>
      <c r="G5633" s="14" t="s">
        <v>4104</v>
      </c>
      <c r="H5633" s="15">
        <v>2000</v>
      </c>
      <c r="I5633" s="15">
        <v>1</v>
      </c>
      <c r="J5633" s="15">
        <v>0</v>
      </c>
      <c r="K5633" s="15">
        <v>0</v>
      </c>
      <c r="L5633" s="16" t="s">
        <v>4092</v>
      </c>
      <c r="M5633" s="16" t="s">
        <v>3849</v>
      </c>
      <c r="N5633" s="16" t="s">
        <v>2626</v>
      </c>
      <c r="O5633" s="17">
        <v>10</v>
      </c>
      <c r="P5633" s="17">
        <v>0</v>
      </c>
      <c r="Q5633" s="17">
        <v>0</v>
      </c>
      <c r="R5633" s="18" t="s">
        <v>33</v>
      </c>
      <c r="S5633" s="19">
        <v>60</v>
      </c>
      <c r="T5633" s="19">
        <v>110</v>
      </c>
      <c r="U5633" s="19">
        <v>0.7</v>
      </c>
      <c r="V5633" s="19">
        <v>0</v>
      </c>
      <c r="W5633" s="20">
        <v>7.6999999999999999E-2</v>
      </c>
      <c r="X5633" s="21">
        <v>0.77</v>
      </c>
      <c r="Y5633" s="22" t="s">
        <v>33</v>
      </c>
      <c r="Z5633" s="23" t="s">
        <v>9087</v>
      </c>
      <c r="AA5633" s="24" t="s">
        <v>67</v>
      </c>
      <c r="AB5633" s="14" t="s">
        <v>67</v>
      </c>
      <c r="AC5633" s="14" t="s">
        <v>67</v>
      </c>
      <c r="AD5633" s="25"/>
      <c r="AE5633" s="26"/>
      <c r="AF5633" s="27"/>
    </row>
    <row r="5634" spans="1:32" s="29" customFormat="1" ht="16.5" customHeight="1">
      <c r="A5634" s="12" t="s">
        <v>3838</v>
      </c>
      <c r="B5634" s="13"/>
      <c r="C5634" s="189"/>
      <c r="D5634" s="12"/>
      <c r="E5634" s="132" t="s">
        <v>9092</v>
      </c>
      <c r="F5634" s="14"/>
      <c r="G5634" s="14"/>
      <c r="H5634" s="15">
        <v>2014</v>
      </c>
      <c r="I5634" s="15">
        <v>12</v>
      </c>
      <c r="J5634" s="15">
        <v>0</v>
      </c>
      <c r="K5634" s="15">
        <v>0</v>
      </c>
      <c r="L5634" s="16" t="s">
        <v>2625</v>
      </c>
      <c r="M5634" s="16" t="s">
        <v>3849</v>
      </c>
      <c r="N5634" s="16" t="s">
        <v>2626</v>
      </c>
      <c r="O5634" s="17">
        <v>40</v>
      </c>
      <c r="P5634" s="17">
        <v>0</v>
      </c>
      <c r="Q5634" s="17">
        <v>0</v>
      </c>
      <c r="R5634" s="18" t="s">
        <v>33</v>
      </c>
      <c r="S5634" s="19">
        <v>60</v>
      </c>
      <c r="T5634" s="19">
        <v>110</v>
      </c>
      <c r="U5634" s="19">
        <v>0.22727272727272727</v>
      </c>
      <c r="V5634" s="19">
        <v>0</v>
      </c>
      <c r="W5634" s="20">
        <v>2.5000000000000001E-2</v>
      </c>
      <c r="X5634" s="21">
        <v>12</v>
      </c>
      <c r="Y5634" s="22" t="s">
        <v>33</v>
      </c>
      <c r="Z5634" s="23" t="s">
        <v>9087</v>
      </c>
      <c r="AA5634" s="24"/>
      <c r="AB5634" s="14"/>
      <c r="AC5634" s="14"/>
      <c r="AD5634" s="25"/>
      <c r="AE5634" s="26"/>
      <c r="AF5634" s="27"/>
    </row>
    <row r="5635" spans="1:32" s="29" customFormat="1" ht="16.5" customHeight="1">
      <c r="A5635" s="12" t="s">
        <v>3838</v>
      </c>
      <c r="B5635" s="13"/>
      <c r="C5635" s="189"/>
      <c r="D5635" s="12"/>
      <c r="E5635" s="132" t="s">
        <v>9096</v>
      </c>
      <c r="F5635" s="14" t="s">
        <v>9097</v>
      </c>
      <c r="G5635" s="14" t="s">
        <v>9098</v>
      </c>
      <c r="H5635" s="15">
        <v>2013</v>
      </c>
      <c r="I5635" s="15">
        <v>1</v>
      </c>
      <c r="J5635" s="15">
        <v>0</v>
      </c>
      <c r="K5635" s="15">
        <v>0</v>
      </c>
      <c r="L5635" s="16" t="s">
        <v>2625</v>
      </c>
      <c r="M5635" s="16" t="s">
        <v>3849</v>
      </c>
      <c r="N5635" s="16" t="s">
        <v>2626</v>
      </c>
      <c r="O5635" s="17">
        <v>40</v>
      </c>
      <c r="P5635" s="17">
        <v>0</v>
      </c>
      <c r="Q5635" s="17">
        <v>0</v>
      </c>
      <c r="R5635" s="18" t="s">
        <v>33</v>
      </c>
      <c r="S5635" s="19">
        <v>60</v>
      </c>
      <c r="T5635" s="19">
        <v>110</v>
      </c>
      <c r="U5635" s="19">
        <v>0.22727272727272727</v>
      </c>
      <c r="V5635" s="19">
        <v>0</v>
      </c>
      <c r="W5635" s="20">
        <v>2.5000000000000001E-2</v>
      </c>
      <c r="X5635" s="21">
        <v>1</v>
      </c>
      <c r="Y5635" s="22" t="s">
        <v>33</v>
      </c>
      <c r="Z5635" s="23" t="s">
        <v>9087</v>
      </c>
      <c r="AA5635" s="24"/>
      <c r="AB5635" s="14"/>
      <c r="AC5635" s="14"/>
      <c r="AD5635" s="25"/>
      <c r="AE5635" s="26"/>
      <c r="AF5635" s="27"/>
    </row>
    <row r="5636" spans="1:32" s="29" customFormat="1" ht="16.5" customHeight="1">
      <c r="A5636" s="12" t="s">
        <v>3838</v>
      </c>
      <c r="B5636" s="13"/>
      <c r="C5636" s="189"/>
      <c r="D5636" s="12"/>
      <c r="E5636" s="132" t="s">
        <v>3874</v>
      </c>
      <c r="F5636" s="14" t="s">
        <v>67</v>
      </c>
      <c r="G5636" s="14" t="s">
        <v>67</v>
      </c>
      <c r="H5636" s="15" t="s">
        <v>67</v>
      </c>
      <c r="I5636" s="15">
        <v>12</v>
      </c>
      <c r="J5636" s="15">
        <v>0</v>
      </c>
      <c r="K5636" s="15">
        <v>0</v>
      </c>
      <c r="L5636" s="16" t="s">
        <v>2625</v>
      </c>
      <c r="M5636" s="16" t="s">
        <v>3849</v>
      </c>
      <c r="N5636" s="16" t="s">
        <v>2626</v>
      </c>
      <c r="O5636" s="17">
        <v>40</v>
      </c>
      <c r="P5636" s="17">
        <v>0</v>
      </c>
      <c r="Q5636" s="17">
        <v>0</v>
      </c>
      <c r="R5636" s="18" t="s">
        <v>33</v>
      </c>
      <c r="S5636" s="19">
        <v>60</v>
      </c>
      <c r="T5636" s="19">
        <v>110</v>
      </c>
      <c r="U5636" s="19">
        <v>0.22727272727272727</v>
      </c>
      <c r="V5636" s="19">
        <v>0</v>
      </c>
      <c r="W5636" s="20">
        <v>2.5000000000000001E-2</v>
      </c>
      <c r="X5636" s="21">
        <v>12</v>
      </c>
      <c r="Y5636" s="22" t="s">
        <v>33</v>
      </c>
      <c r="Z5636" s="23" t="s">
        <v>9087</v>
      </c>
      <c r="AA5636" s="24" t="s">
        <v>67</v>
      </c>
      <c r="AB5636" s="14" t="s">
        <v>67</v>
      </c>
      <c r="AC5636" s="14" t="s">
        <v>67</v>
      </c>
      <c r="AD5636" s="25"/>
      <c r="AE5636" s="26"/>
      <c r="AF5636" s="27"/>
    </row>
    <row r="5637" spans="1:32" s="29" customFormat="1" ht="16.5" customHeight="1">
      <c r="A5637" s="12" t="s">
        <v>3838</v>
      </c>
      <c r="B5637" s="13"/>
      <c r="C5637" s="189"/>
      <c r="D5637" s="12"/>
      <c r="E5637" s="132" t="s">
        <v>37</v>
      </c>
      <c r="F5637" s="14" t="s">
        <v>4115</v>
      </c>
      <c r="G5637" s="14" t="s">
        <v>67</v>
      </c>
      <c r="H5637" s="15">
        <v>2000</v>
      </c>
      <c r="I5637" s="15">
        <v>1</v>
      </c>
      <c r="J5637" s="15">
        <v>0</v>
      </c>
      <c r="K5637" s="15">
        <v>0</v>
      </c>
      <c r="L5637" s="16" t="s">
        <v>4092</v>
      </c>
      <c r="M5637" s="16" t="s">
        <v>3849</v>
      </c>
      <c r="N5637" s="16" t="s">
        <v>2626</v>
      </c>
      <c r="O5637" s="17">
        <v>40</v>
      </c>
      <c r="P5637" s="17">
        <v>0</v>
      </c>
      <c r="Q5637" s="17">
        <v>0</v>
      </c>
      <c r="R5637" s="18" t="s">
        <v>33</v>
      </c>
      <c r="S5637" s="19">
        <v>60</v>
      </c>
      <c r="T5637" s="19">
        <v>110</v>
      </c>
      <c r="U5637" s="19">
        <v>0.22727272727272727</v>
      </c>
      <c r="V5637" s="19">
        <v>0</v>
      </c>
      <c r="W5637" s="20">
        <v>2.5000000000000001E-2</v>
      </c>
      <c r="X5637" s="21">
        <v>1</v>
      </c>
      <c r="Y5637" s="22" t="s">
        <v>33</v>
      </c>
      <c r="Z5637" s="23" t="s">
        <v>9087</v>
      </c>
      <c r="AA5637" s="24" t="s">
        <v>67</v>
      </c>
      <c r="AB5637" s="14" t="s">
        <v>67</v>
      </c>
      <c r="AC5637" s="14" t="s">
        <v>67</v>
      </c>
      <c r="AD5637" s="25"/>
      <c r="AE5637" s="26"/>
      <c r="AF5637" s="27"/>
    </row>
    <row r="5638" spans="1:32" s="29" customFormat="1" ht="16.5" customHeight="1">
      <c r="A5638" s="12" t="s">
        <v>3838</v>
      </c>
      <c r="B5638" s="13"/>
      <c r="C5638" s="189"/>
      <c r="D5638" s="12"/>
      <c r="E5638" s="132" t="s">
        <v>1199</v>
      </c>
      <c r="F5638" s="14" t="s">
        <v>3860</v>
      </c>
      <c r="G5638" s="14" t="s">
        <v>3861</v>
      </c>
      <c r="H5638" s="15">
        <v>2017</v>
      </c>
      <c r="I5638" s="15">
        <v>1</v>
      </c>
      <c r="J5638" s="15">
        <v>0</v>
      </c>
      <c r="K5638" s="15">
        <v>0</v>
      </c>
      <c r="L5638" s="16" t="s">
        <v>4147</v>
      </c>
      <c r="M5638" s="16" t="s">
        <v>3849</v>
      </c>
      <c r="N5638" s="16" t="s">
        <v>2626</v>
      </c>
      <c r="O5638" s="17">
        <v>40</v>
      </c>
      <c r="P5638" s="17">
        <v>0</v>
      </c>
      <c r="Q5638" s="17">
        <v>0</v>
      </c>
      <c r="R5638" s="18" t="s">
        <v>33</v>
      </c>
      <c r="S5638" s="19">
        <v>60</v>
      </c>
      <c r="T5638" s="19">
        <v>110</v>
      </c>
      <c r="U5638" s="19">
        <v>0.27272727272727271</v>
      </c>
      <c r="V5638" s="19">
        <v>0</v>
      </c>
      <c r="W5638" s="20">
        <v>0.03</v>
      </c>
      <c r="X5638" s="21">
        <v>1.2</v>
      </c>
      <c r="Y5638" s="22" t="s">
        <v>33</v>
      </c>
      <c r="Z5638" s="23" t="s">
        <v>9087</v>
      </c>
      <c r="AA5638" s="24" t="s">
        <v>67</v>
      </c>
      <c r="AB5638" s="14" t="s">
        <v>67</v>
      </c>
      <c r="AC5638" s="14" t="s">
        <v>67</v>
      </c>
      <c r="AD5638" s="25"/>
      <c r="AE5638" s="26"/>
      <c r="AF5638" s="27"/>
    </row>
    <row r="5639" spans="1:32" s="29" customFormat="1" ht="16.5" customHeight="1">
      <c r="A5639" s="12" t="s">
        <v>3838</v>
      </c>
      <c r="B5639" s="13"/>
      <c r="C5639" s="189"/>
      <c r="D5639" s="12"/>
      <c r="E5639" s="132" t="s">
        <v>9093</v>
      </c>
      <c r="F5639" s="14" t="s">
        <v>9094</v>
      </c>
      <c r="G5639" s="14" t="s">
        <v>9095</v>
      </c>
      <c r="H5639" s="15">
        <v>2013</v>
      </c>
      <c r="I5639" s="15">
        <v>1</v>
      </c>
      <c r="J5639" s="15">
        <v>0</v>
      </c>
      <c r="K5639" s="15">
        <v>0</v>
      </c>
      <c r="L5639" s="16" t="s">
        <v>2625</v>
      </c>
      <c r="M5639" s="16" t="s">
        <v>3849</v>
      </c>
      <c r="N5639" s="16" t="s">
        <v>2626</v>
      </c>
      <c r="O5639" s="17">
        <v>40</v>
      </c>
      <c r="P5639" s="17">
        <v>0</v>
      </c>
      <c r="Q5639" s="17">
        <v>0</v>
      </c>
      <c r="R5639" s="18" t="s">
        <v>33</v>
      </c>
      <c r="S5639" s="19">
        <v>60</v>
      </c>
      <c r="T5639" s="19">
        <v>110</v>
      </c>
      <c r="U5639" s="19">
        <v>0.28000000000000003</v>
      </c>
      <c r="V5639" s="19">
        <v>0</v>
      </c>
      <c r="W5639" s="20">
        <v>3.0800000000000001E-2</v>
      </c>
      <c r="X5639" s="21">
        <v>1.232</v>
      </c>
      <c r="Y5639" s="22" t="s">
        <v>33</v>
      </c>
      <c r="Z5639" s="23" t="s">
        <v>9087</v>
      </c>
      <c r="AA5639" s="24"/>
      <c r="AB5639" s="14"/>
      <c r="AC5639" s="14"/>
      <c r="AD5639" s="25"/>
      <c r="AE5639" s="26"/>
      <c r="AF5639" s="27"/>
    </row>
    <row r="5640" spans="1:32" s="29" customFormat="1" ht="16.5" customHeight="1">
      <c r="A5640" s="12" t="s">
        <v>3838</v>
      </c>
      <c r="B5640" s="13"/>
      <c r="C5640" s="189"/>
      <c r="D5640" s="12"/>
      <c r="E5640" s="132" t="s">
        <v>3875</v>
      </c>
      <c r="F5640" s="14" t="s">
        <v>3876</v>
      </c>
      <c r="G5640" s="14" t="s">
        <v>3877</v>
      </c>
      <c r="H5640" s="15" t="s">
        <v>67</v>
      </c>
      <c r="I5640" s="15">
        <v>1</v>
      </c>
      <c r="J5640" s="15">
        <v>0</v>
      </c>
      <c r="K5640" s="15">
        <v>0</v>
      </c>
      <c r="L5640" s="16" t="s">
        <v>2625</v>
      </c>
      <c r="M5640" s="16" t="s">
        <v>3849</v>
      </c>
      <c r="N5640" s="16" t="s">
        <v>2626</v>
      </c>
      <c r="O5640" s="17">
        <v>40</v>
      </c>
      <c r="P5640" s="17">
        <v>0</v>
      </c>
      <c r="Q5640" s="17">
        <v>0</v>
      </c>
      <c r="R5640" s="18" t="s">
        <v>33</v>
      </c>
      <c r="S5640" s="19">
        <v>60</v>
      </c>
      <c r="T5640" s="19">
        <v>110</v>
      </c>
      <c r="U5640" s="19">
        <v>0.28000000000000003</v>
      </c>
      <c r="V5640" s="19">
        <v>0</v>
      </c>
      <c r="W5640" s="20">
        <v>3.0800000000000001E-2</v>
      </c>
      <c r="X5640" s="21">
        <v>1.232</v>
      </c>
      <c r="Y5640" s="22" t="s">
        <v>33</v>
      </c>
      <c r="Z5640" s="23" t="s">
        <v>9087</v>
      </c>
      <c r="AA5640" s="24" t="s">
        <v>67</v>
      </c>
      <c r="AB5640" s="14" t="s">
        <v>67</v>
      </c>
      <c r="AC5640" s="14" t="s">
        <v>67</v>
      </c>
      <c r="AD5640" s="25"/>
      <c r="AE5640" s="26"/>
      <c r="AF5640" s="27"/>
    </row>
    <row r="5641" spans="1:32" s="29" customFormat="1" ht="16.5" customHeight="1">
      <c r="A5641" s="12" t="s">
        <v>3838</v>
      </c>
      <c r="B5641" s="13"/>
      <c r="C5641" s="189"/>
      <c r="D5641" s="12"/>
      <c r="E5641" s="132" t="s">
        <v>4253</v>
      </c>
      <c r="F5641" s="14" t="s">
        <v>4254</v>
      </c>
      <c r="G5641" s="14" t="s">
        <v>4255</v>
      </c>
      <c r="H5641" s="15">
        <v>2016</v>
      </c>
      <c r="I5641" s="15">
        <v>1</v>
      </c>
      <c r="J5641" s="15">
        <v>0</v>
      </c>
      <c r="K5641" s="15">
        <v>0</v>
      </c>
      <c r="L5641" s="16" t="s">
        <v>4235</v>
      </c>
      <c r="M5641" s="16" t="s">
        <v>4236</v>
      </c>
      <c r="N5641" s="16" t="s">
        <v>43</v>
      </c>
      <c r="O5641" s="17">
        <v>50</v>
      </c>
      <c r="P5641" s="17">
        <v>0</v>
      </c>
      <c r="Q5641" s="17">
        <v>0</v>
      </c>
      <c r="R5641" s="18" t="s">
        <v>33</v>
      </c>
      <c r="S5641" s="19">
        <v>60</v>
      </c>
      <c r="T5641" s="19">
        <v>110</v>
      </c>
      <c r="U5641" s="19">
        <v>0.22727272727272727</v>
      </c>
      <c r="V5641" s="19">
        <v>0</v>
      </c>
      <c r="W5641" s="20">
        <v>2.5000000000000001E-2</v>
      </c>
      <c r="X5641" s="21">
        <v>1.25</v>
      </c>
      <c r="Y5641" s="22" t="s">
        <v>33</v>
      </c>
      <c r="Z5641" s="23" t="s">
        <v>9087</v>
      </c>
      <c r="AA5641" s="24" t="s">
        <v>67</v>
      </c>
      <c r="AB5641" s="14" t="s">
        <v>67</v>
      </c>
      <c r="AC5641" s="14" t="s">
        <v>67</v>
      </c>
      <c r="AD5641" s="25"/>
      <c r="AE5641" s="26"/>
      <c r="AF5641" s="27"/>
    </row>
    <row r="5642" spans="1:32" s="29" customFormat="1" ht="16.5" customHeight="1">
      <c r="A5642" s="12" t="s">
        <v>3838</v>
      </c>
      <c r="B5642" s="13"/>
      <c r="C5642" s="189"/>
      <c r="D5642" s="12"/>
      <c r="E5642" s="132" t="s">
        <v>90</v>
      </c>
      <c r="F5642" s="14" t="s">
        <v>445</v>
      </c>
      <c r="G5642" s="14" t="s">
        <v>4244</v>
      </c>
      <c r="H5642" s="15">
        <v>2007</v>
      </c>
      <c r="I5642" s="15">
        <v>1</v>
      </c>
      <c r="J5642" s="15">
        <v>0</v>
      </c>
      <c r="K5642" s="15">
        <v>0</v>
      </c>
      <c r="L5642" s="16" t="s">
        <v>4235</v>
      </c>
      <c r="M5642" s="16" t="s">
        <v>4236</v>
      </c>
      <c r="N5642" s="16" t="s">
        <v>43</v>
      </c>
      <c r="O5642" s="17">
        <v>30</v>
      </c>
      <c r="P5642" s="17">
        <v>0</v>
      </c>
      <c r="Q5642" s="17">
        <v>0</v>
      </c>
      <c r="R5642" s="18" t="s">
        <v>33</v>
      </c>
      <c r="S5642" s="19" t="s">
        <v>89</v>
      </c>
      <c r="T5642" s="19">
        <v>110</v>
      </c>
      <c r="U5642" s="19">
        <v>0.38181818181818183</v>
      </c>
      <c r="V5642" s="19">
        <v>0</v>
      </c>
      <c r="W5642" s="20">
        <v>4.2000000000000003E-2</v>
      </c>
      <c r="X5642" s="21">
        <v>1.26</v>
      </c>
      <c r="Y5642" s="22" t="s">
        <v>33</v>
      </c>
      <c r="Z5642" s="23" t="s">
        <v>9087</v>
      </c>
      <c r="AA5642" s="24" t="s">
        <v>67</v>
      </c>
      <c r="AB5642" s="14" t="s">
        <v>67</v>
      </c>
      <c r="AC5642" s="14" t="s">
        <v>67</v>
      </c>
      <c r="AD5642" s="25"/>
      <c r="AE5642" s="26"/>
      <c r="AF5642" s="27"/>
    </row>
    <row r="5643" spans="1:32" s="29" customFormat="1" ht="16.5" customHeight="1">
      <c r="A5643" s="12" t="s">
        <v>3838</v>
      </c>
      <c r="B5643" s="13"/>
      <c r="C5643" s="189"/>
      <c r="D5643" s="12"/>
      <c r="E5643" s="132" t="s">
        <v>4165</v>
      </c>
      <c r="F5643" s="14" t="s">
        <v>3870</v>
      </c>
      <c r="G5643" s="14" t="s">
        <v>4166</v>
      </c>
      <c r="H5643" s="15">
        <v>2014</v>
      </c>
      <c r="I5643" s="15">
        <v>1</v>
      </c>
      <c r="J5643" s="15">
        <v>0</v>
      </c>
      <c r="K5643" s="15">
        <v>0</v>
      </c>
      <c r="L5643" s="16" t="s">
        <v>4164</v>
      </c>
      <c r="M5643" s="16" t="s">
        <v>3849</v>
      </c>
      <c r="N5643" s="16" t="s">
        <v>2626</v>
      </c>
      <c r="O5643" s="17">
        <v>72</v>
      </c>
      <c r="P5643" s="17">
        <v>0</v>
      </c>
      <c r="Q5643" s="17">
        <v>0</v>
      </c>
      <c r="R5643" s="18" t="s">
        <v>33</v>
      </c>
      <c r="S5643" s="19">
        <v>60</v>
      </c>
      <c r="T5643" s="19">
        <v>110</v>
      </c>
      <c r="U5643" s="19">
        <v>0.18181818181818182</v>
      </c>
      <c r="V5643" s="19">
        <v>0</v>
      </c>
      <c r="W5643" s="20">
        <v>0.02</v>
      </c>
      <c r="X5643" s="21">
        <v>1.44</v>
      </c>
      <c r="Y5643" s="22" t="s">
        <v>33</v>
      </c>
      <c r="Z5643" s="23" t="s">
        <v>9087</v>
      </c>
      <c r="AA5643" s="24" t="s">
        <v>67</v>
      </c>
      <c r="AB5643" s="14" t="s">
        <v>67</v>
      </c>
      <c r="AC5643" s="14" t="s">
        <v>67</v>
      </c>
      <c r="AD5643" s="25"/>
      <c r="AE5643" s="26"/>
      <c r="AF5643" s="27"/>
    </row>
    <row r="5644" spans="1:32" s="29" customFormat="1" ht="16.5" customHeight="1">
      <c r="A5644" s="12" t="s">
        <v>3838</v>
      </c>
      <c r="B5644" s="13"/>
      <c r="C5644" s="189"/>
      <c r="D5644" s="12"/>
      <c r="E5644" s="132" t="s">
        <v>4165</v>
      </c>
      <c r="F5644" s="14" t="s">
        <v>3870</v>
      </c>
      <c r="G5644" s="14" t="s">
        <v>4166</v>
      </c>
      <c r="H5644" s="15">
        <v>2014</v>
      </c>
      <c r="I5644" s="15">
        <v>1</v>
      </c>
      <c r="J5644" s="15">
        <v>0</v>
      </c>
      <c r="K5644" s="15">
        <v>0</v>
      </c>
      <c r="L5644" s="16" t="s">
        <v>4164</v>
      </c>
      <c r="M5644" s="16" t="s">
        <v>3849</v>
      </c>
      <c r="N5644" s="16" t="s">
        <v>2626</v>
      </c>
      <c r="O5644" s="17">
        <v>72</v>
      </c>
      <c r="P5644" s="17">
        <v>0</v>
      </c>
      <c r="Q5644" s="17">
        <v>0</v>
      </c>
      <c r="R5644" s="18" t="s">
        <v>33</v>
      </c>
      <c r="S5644" s="19">
        <v>60</v>
      </c>
      <c r="T5644" s="19">
        <v>110</v>
      </c>
      <c r="U5644" s="19">
        <v>0.18181818181818182</v>
      </c>
      <c r="V5644" s="19">
        <v>0</v>
      </c>
      <c r="W5644" s="20">
        <v>0.02</v>
      </c>
      <c r="X5644" s="21">
        <v>1.44</v>
      </c>
      <c r="Y5644" s="22" t="s">
        <v>33</v>
      </c>
      <c r="Z5644" s="23" t="s">
        <v>9087</v>
      </c>
      <c r="AA5644" s="24" t="s">
        <v>67</v>
      </c>
      <c r="AB5644" s="14" t="s">
        <v>67</v>
      </c>
      <c r="AC5644" s="14" t="s">
        <v>67</v>
      </c>
      <c r="AD5644" s="25"/>
      <c r="AE5644" s="26"/>
      <c r="AF5644" s="27"/>
    </row>
    <row r="5645" spans="1:32" s="29" customFormat="1" ht="16.5" customHeight="1">
      <c r="A5645" s="12" t="s">
        <v>3838</v>
      </c>
      <c r="B5645" s="13"/>
      <c r="C5645" s="189"/>
      <c r="D5645" s="12"/>
      <c r="E5645" s="132" t="s">
        <v>4034</v>
      </c>
      <c r="F5645" s="14" t="s">
        <v>4035</v>
      </c>
      <c r="G5645" s="14" t="s">
        <v>4036</v>
      </c>
      <c r="H5645" s="15">
        <v>2015</v>
      </c>
      <c r="I5645" s="15">
        <v>1</v>
      </c>
      <c r="J5645" s="15">
        <v>0</v>
      </c>
      <c r="K5645" s="15">
        <v>0</v>
      </c>
      <c r="L5645" s="16" t="s">
        <v>4020</v>
      </c>
      <c r="M5645" s="16" t="s">
        <v>3849</v>
      </c>
      <c r="N5645" s="16" t="s">
        <v>2626</v>
      </c>
      <c r="O5645" s="17">
        <v>400</v>
      </c>
      <c r="P5645" s="17">
        <v>0</v>
      </c>
      <c r="Q5645" s="17">
        <v>0</v>
      </c>
      <c r="R5645" s="18" t="s">
        <v>33</v>
      </c>
      <c r="S5645" s="19">
        <v>60</v>
      </c>
      <c r="T5645" s="19">
        <v>110</v>
      </c>
      <c r="U5645" s="19">
        <v>3.6363636363636362E-2</v>
      </c>
      <c r="V5645" s="19">
        <v>0</v>
      </c>
      <c r="W5645" s="20">
        <v>4.0000000000000001E-3</v>
      </c>
      <c r="X5645" s="21">
        <v>1.6</v>
      </c>
      <c r="Y5645" s="22" t="s">
        <v>33</v>
      </c>
      <c r="Z5645" s="23" t="s">
        <v>9087</v>
      </c>
      <c r="AA5645" s="24" t="s">
        <v>67</v>
      </c>
      <c r="AB5645" s="14" t="s">
        <v>67</v>
      </c>
      <c r="AC5645" s="14" t="s">
        <v>67</v>
      </c>
      <c r="AD5645" s="25"/>
      <c r="AE5645" s="26"/>
      <c r="AF5645" s="27"/>
    </row>
    <row r="5646" spans="1:32" s="29" customFormat="1" ht="16.5" customHeight="1">
      <c r="A5646" s="12" t="s">
        <v>3838</v>
      </c>
      <c r="B5646" s="13"/>
      <c r="C5646" s="189"/>
      <c r="D5646" s="12"/>
      <c r="E5646" s="132" t="s">
        <v>283</v>
      </c>
      <c r="F5646" s="14" t="s">
        <v>67</v>
      </c>
      <c r="G5646" s="14" t="s">
        <v>67</v>
      </c>
      <c r="H5646" s="15">
        <v>2000</v>
      </c>
      <c r="I5646" s="15">
        <v>12</v>
      </c>
      <c r="J5646" s="15">
        <v>0</v>
      </c>
      <c r="K5646" s="15">
        <v>0</v>
      </c>
      <c r="L5646" s="16" t="s">
        <v>4020</v>
      </c>
      <c r="M5646" s="16" t="s">
        <v>3849</v>
      </c>
      <c r="N5646" s="16" t="s">
        <v>2626</v>
      </c>
      <c r="O5646" s="17">
        <v>400</v>
      </c>
      <c r="P5646" s="17">
        <v>0</v>
      </c>
      <c r="Q5646" s="17">
        <v>0</v>
      </c>
      <c r="R5646" s="18" t="s">
        <v>33</v>
      </c>
      <c r="S5646" s="19">
        <v>60</v>
      </c>
      <c r="T5646" s="19">
        <v>110</v>
      </c>
      <c r="U5646" s="19">
        <v>3.6363636363636362E-2</v>
      </c>
      <c r="V5646" s="19">
        <v>0</v>
      </c>
      <c r="W5646" s="20">
        <v>4.0000000000000001E-3</v>
      </c>
      <c r="X5646" s="21">
        <v>19.200000000000003</v>
      </c>
      <c r="Y5646" s="22" t="s">
        <v>33</v>
      </c>
      <c r="Z5646" s="23" t="s">
        <v>9087</v>
      </c>
      <c r="AA5646" s="24" t="s">
        <v>67</v>
      </c>
      <c r="AB5646" s="14" t="s">
        <v>67</v>
      </c>
      <c r="AC5646" s="14" t="s">
        <v>67</v>
      </c>
      <c r="AD5646" s="25"/>
      <c r="AE5646" s="26"/>
      <c r="AF5646" s="27"/>
    </row>
    <row r="5647" spans="1:32" s="29" customFormat="1" ht="16.5" customHeight="1">
      <c r="A5647" s="12" t="s">
        <v>3838</v>
      </c>
      <c r="B5647" s="13"/>
      <c r="C5647" s="189"/>
      <c r="D5647" s="12"/>
      <c r="E5647" s="132" t="s">
        <v>3872</v>
      </c>
      <c r="F5647" s="14" t="s">
        <v>2847</v>
      </c>
      <c r="G5647" s="14" t="s">
        <v>3873</v>
      </c>
      <c r="H5647" s="15" t="s">
        <v>67</v>
      </c>
      <c r="I5647" s="15">
        <v>1</v>
      </c>
      <c r="J5647" s="15">
        <v>0</v>
      </c>
      <c r="K5647" s="15">
        <v>0</v>
      </c>
      <c r="L5647" s="16" t="s">
        <v>2625</v>
      </c>
      <c r="M5647" s="16" t="s">
        <v>3849</v>
      </c>
      <c r="N5647" s="16" t="s">
        <v>2626</v>
      </c>
      <c r="O5647" s="17">
        <v>40</v>
      </c>
      <c r="P5647" s="17">
        <v>0</v>
      </c>
      <c r="Q5647" s="17">
        <v>0</v>
      </c>
      <c r="R5647" s="18" t="s">
        <v>33</v>
      </c>
      <c r="S5647" s="19">
        <v>60</v>
      </c>
      <c r="T5647" s="19">
        <v>110</v>
      </c>
      <c r="U5647" s="19">
        <v>0.4</v>
      </c>
      <c r="V5647" s="19">
        <v>0</v>
      </c>
      <c r="W5647" s="20">
        <v>4.3999999999999997E-2</v>
      </c>
      <c r="X5647" s="21">
        <v>1.7599999999999998</v>
      </c>
      <c r="Y5647" s="22" t="s">
        <v>33</v>
      </c>
      <c r="Z5647" s="23" t="s">
        <v>9087</v>
      </c>
      <c r="AA5647" s="24" t="s">
        <v>67</v>
      </c>
      <c r="AB5647" s="14" t="s">
        <v>67</v>
      </c>
      <c r="AC5647" s="14" t="s">
        <v>67</v>
      </c>
      <c r="AD5647" s="25"/>
      <c r="AE5647" s="26"/>
      <c r="AF5647" s="27"/>
    </row>
    <row r="5648" spans="1:32" s="29" customFormat="1" ht="16.5" customHeight="1">
      <c r="A5648" s="12" t="s">
        <v>3838</v>
      </c>
      <c r="B5648" s="13"/>
      <c r="C5648" s="189"/>
      <c r="D5648" s="12"/>
      <c r="E5648" s="132" t="s">
        <v>4133</v>
      </c>
      <c r="F5648" s="14" t="s">
        <v>4100</v>
      </c>
      <c r="G5648" s="14" t="s">
        <v>4121</v>
      </c>
      <c r="H5648" s="15">
        <v>2000</v>
      </c>
      <c r="I5648" s="15">
        <v>10</v>
      </c>
      <c r="J5648" s="15">
        <v>0</v>
      </c>
      <c r="K5648" s="15">
        <v>0</v>
      </c>
      <c r="L5648" s="16" t="s">
        <v>9187</v>
      </c>
      <c r="M5648" s="16" t="s">
        <v>3849</v>
      </c>
      <c r="N5648" s="16" t="s">
        <v>2626</v>
      </c>
      <c r="O5648" s="17">
        <v>114</v>
      </c>
      <c r="P5648" s="17">
        <v>6132</v>
      </c>
      <c r="Q5648" s="17">
        <v>5</v>
      </c>
      <c r="R5648" s="18" t="s">
        <v>33</v>
      </c>
      <c r="S5648" s="19" t="s">
        <v>89</v>
      </c>
      <c r="T5648" s="19">
        <v>110</v>
      </c>
      <c r="U5648" s="19">
        <v>0.38181818181818183</v>
      </c>
      <c r="V5648" s="19">
        <v>0</v>
      </c>
      <c r="W5648" s="20">
        <v>4.2000000000000003E-2</v>
      </c>
      <c r="X5648" s="21">
        <v>17.665200000000002</v>
      </c>
      <c r="Y5648" s="22" t="s">
        <v>33</v>
      </c>
      <c r="Z5648" s="23" t="s">
        <v>9087</v>
      </c>
      <c r="AA5648" s="24" t="s">
        <v>67</v>
      </c>
      <c r="AB5648" s="14" t="s">
        <v>67</v>
      </c>
      <c r="AC5648" s="14" t="s">
        <v>67</v>
      </c>
      <c r="AD5648" s="25"/>
      <c r="AE5648" s="26"/>
      <c r="AF5648" s="27"/>
    </row>
    <row r="5649" spans="1:32" s="29" customFormat="1" ht="16.5" customHeight="1">
      <c r="A5649" s="12" t="s">
        <v>3838</v>
      </c>
      <c r="B5649" s="13"/>
      <c r="C5649" s="189"/>
      <c r="D5649" s="12"/>
      <c r="E5649" s="132" t="s">
        <v>4133</v>
      </c>
      <c r="F5649" s="14" t="s">
        <v>9247</v>
      </c>
      <c r="G5649" s="14" t="s">
        <v>4121</v>
      </c>
      <c r="H5649" s="15">
        <v>2000</v>
      </c>
      <c r="I5649" s="15">
        <v>10</v>
      </c>
      <c r="J5649" s="15">
        <v>0</v>
      </c>
      <c r="K5649" s="15">
        <v>0</v>
      </c>
      <c r="L5649" s="16" t="s">
        <v>9187</v>
      </c>
      <c r="M5649" s="16" t="s">
        <v>3849</v>
      </c>
      <c r="N5649" s="16" t="s">
        <v>2626</v>
      </c>
      <c r="O5649" s="17">
        <v>114</v>
      </c>
      <c r="P5649" s="17">
        <v>6132</v>
      </c>
      <c r="Q5649" s="17">
        <v>5</v>
      </c>
      <c r="R5649" s="18" t="s">
        <v>33</v>
      </c>
      <c r="S5649" s="19" t="s">
        <v>89</v>
      </c>
      <c r="T5649" s="19">
        <v>110</v>
      </c>
      <c r="U5649" s="19">
        <v>0.38181818181818183</v>
      </c>
      <c r="V5649" s="19">
        <v>0</v>
      </c>
      <c r="W5649" s="20">
        <v>4.2000000000000003E-2</v>
      </c>
      <c r="X5649" s="21">
        <v>17.665200000000002</v>
      </c>
      <c r="Y5649" s="22" t="s">
        <v>33</v>
      </c>
      <c r="Z5649" s="23" t="s">
        <v>9087</v>
      </c>
      <c r="AA5649" s="24" t="s">
        <v>67</v>
      </c>
      <c r="AB5649" s="14" t="s">
        <v>67</v>
      </c>
      <c r="AC5649" s="14" t="s">
        <v>67</v>
      </c>
      <c r="AD5649" s="25"/>
      <c r="AE5649" s="26"/>
      <c r="AF5649" s="27"/>
    </row>
    <row r="5650" spans="1:32" s="29" customFormat="1" ht="16.5" customHeight="1">
      <c r="A5650" s="12" t="s">
        <v>3838</v>
      </c>
      <c r="B5650" s="13"/>
      <c r="C5650" s="189"/>
      <c r="D5650" s="12"/>
      <c r="E5650" s="132" t="s">
        <v>1100</v>
      </c>
      <c r="F5650" s="14" t="s">
        <v>4094</v>
      </c>
      <c r="G5650" s="14" t="s">
        <v>4111</v>
      </c>
      <c r="H5650" s="15">
        <v>2000</v>
      </c>
      <c r="I5650" s="15">
        <v>1</v>
      </c>
      <c r="J5650" s="15">
        <v>0</v>
      </c>
      <c r="K5650" s="15">
        <v>0</v>
      </c>
      <c r="L5650" s="16" t="s">
        <v>4092</v>
      </c>
      <c r="M5650" s="16" t="s">
        <v>3849</v>
      </c>
      <c r="N5650" s="16" t="s">
        <v>2626</v>
      </c>
      <c r="O5650" s="17">
        <v>10</v>
      </c>
      <c r="P5650" s="17">
        <v>0</v>
      </c>
      <c r="Q5650" s="17">
        <v>0</v>
      </c>
      <c r="R5650" s="18" t="s">
        <v>33</v>
      </c>
      <c r="S5650" s="19">
        <v>60</v>
      </c>
      <c r="T5650" s="19">
        <v>120</v>
      </c>
      <c r="U5650" s="19">
        <v>1.5</v>
      </c>
      <c r="V5650" s="19">
        <v>0</v>
      </c>
      <c r="W5650" s="20">
        <v>0.18</v>
      </c>
      <c r="X5650" s="21">
        <v>1.7999999999999998</v>
      </c>
      <c r="Y5650" s="22" t="s">
        <v>33</v>
      </c>
      <c r="Z5650" s="23" t="s">
        <v>9087</v>
      </c>
      <c r="AA5650" s="24" t="s">
        <v>67</v>
      </c>
      <c r="AB5650" s="14" t="s">
        <v>67</v>
      </c>
      <c r="AC5650" s="14" t="s">
        <v>67</v>
      </c>
      <c r="AD5650" s="25"/>
      <c r="AE5650" s="26"/>
      <c r="AF5650" s="27"/>
    </row>
    <row r="5651" spans="1:32" s="29" customFormat="1" ht="16.5" customHeight="1">
      <c r="A5651" s="12" t="s">
        <v>3838</v>
      </c>
      <c r="B5651" s="13"/>
      <c r="C5651" s="189"/>
      <c r="D5651" s="12"/>
      <c r="E5651" s="132" t="s">
        <v>4265</v>
      </c>
      <c r="F5651" s="14" t="s">
        <v>548</v>
      </c>
      <c r="G5651" s="14" t="s">
        <v>4266</v>
      </c>
      <c r="H5651" s="15">
        <v>2012</v>
      </c>
      <c r="I5651" s="15">
        <v>1</v>
      </c>
      <c r="J5651" s="15">
        <v>0</v>
      </c>
      <c r="K5651" s="15">
        <v>0</v>
      </c>
      <c r="L5651" s="16" t="s">
        <v>4261</v>
      </c>
      <c r="M5651" s="16" t="s">
        <v>4236</v>
      </c>
      <c r="N5651" s="16" t="s">
        <v>43</v>
      </c>
      <c r="O5651" s="17">
        <v>30</v>
      </c>
      <c r="P5651" s="17">
        <v>0</v>
      </c>
      <c r="Q5651" s="17">
        <v>0</v>
      </c>
      <c r="R5651" s="18" t="s">
        <v>33</v>
      </c>
      <c r="S5651" s="19" t="s">
        <v>89</v>
      </c>
      <c r="T5651" s="19">
        <v>110</v>
      </c>
      <c r="U5651" s="19">
        <v>0.55454545454545456</v>
      </c>
      <c r="V5651" s="19">
        <v>0</v>
      </c>
      <c r="W5651" s="20">
        <v>6.0999999999999999E-2</v>
      </c>
      <c r="X5651" s="21">
        <v>1.83</v>
      </c>
      <c r="Y5651" s="22" t="s">
        <v>33</v>
      </c>
      <c r="Z5651" s="23" t="s">
        <v>9087</v>
      </c>
      <c r="AA5651" s="24" t="s">
        <v>67</v>
      </c>
      <c r="AB5651" s="14" t="s">
        <v>67</v>
      </c>
      <c r="AC5651" s="14" t="s">
        <v>67</v>
      </c>
      <c r="AD5651" s="25"/>
      <c r="AE5651" s="26"/>
      <c r="AF5651" s="27"/>
    </row>
    <row r="5652" spans="1:32" s="29" customFormat="1" ht="16.5" customHeight="1">
      <c r="A5652" s="12" t="s">
        <v>3838</v>
      </c>
      <c r="B5652" s="13"/>
      <c r="C5652" s="189"/>
      <c r="D5652" s="12"/>
      <c r="E5652" s="242" t="s">
        <v>9148</v>
      </c>
      <c r="F5652" s="241" t="s">
        <v>9121</v>
      </c>
      <c r="G5652" s="241" t="s">
        <v>9149</v>
      </c>
      <c r="H5652" s="248">
        <v>2009</v>
      </c>
      <c r="I5652" s="243">
        <v>2</v>
      </c>
      <c r="J5652" s="243">
        <v>0</v>
      </c>
      <c r="K5652" s="243">
        <v>0</v>
      </c>
      <c r="L5652" s="16" t="s">
        <v>9112</v>
      </c>
      <c r="M5652" s="16" t="s">
        <v>3849</v>
      </c>
      <c r="N5652" s="251" t="s">
        <v>9113</v>
      </c>
      <c r="O5652" s="311">
        <v>10</v>
      </c>
      <c r="P5652" s="17">
        <v>0</v>
      </c>
      <c r="Q5652" s="17">
        <v>0</v>
      </c>
      <c r="R5652" s="18" t="s">
        <v>33</v>
      </c>
      <c r="S5652" s="19">
        <v>60</v>
      </c>
      <c r="T5652" s="19">
        <v>110</v>
      </c>
      <c r="U5652" s="466"/>
      <c r="V5652" s="19"/>
      <c r="W5652" s="246">
        <v>0.19</v>
      </c>
      <c r="X5652" s="21">
        <v>3.8</v>
      </c>
      <c r="Y5652" s="22" t="s">
        <v>33</v>
      </c>
      <c r="Z5652" s="23" t="s">
        <v>9087</v>
      </c>
      <c r="AA5652" s="24"/>
      <c r="AB5652" s="14"/>
      <c r="AC5652" s="14"/>
      <c r="AD5652" s="25"/>
      <c r="AE5652" s="26"/>
      <c r="AF5652" s="27"/>
    </row>
    <row r="5653" spans="1:32" s="29" customFormat="1" ht="16.5" customHeight="1">
      <c r="A5653" s="12" t="s">
        <v>3838</v>
      </c>
      <c r="B5653" s="13"/>
      <c r="C5653" s="189"/>
      <c r="D5653" s="12"/>
      <c r="E5653" s="132" t="s">
        <v>90</v>
      </c>
      <c r="F5653" s="14" t="s">
        <v>83</v>
      </c>
      <c r="G5653" s="14" t="s">
        <v>4264</v>
      </c>
      <c r="H5653" s="15">
        <v>2011</v>
      </c>
      <c r="I5653" s="15">
        <v>2</v>
      </c>
      <c r="J5653" s="15">
        <v>0</v>
      </c>
      <c r="K5653" s="15">
        <v>0</v>
      </c>
      <c r="L5653" s="16" t="s">
        <v>4261</v>
      </c>
      <c r="M5653" s="16" t="s">
        <v>4236</v>
      </c>
      <c r="N5653" s="16" t="s">
        <v>43</v>
      </c>
      <c r="O5653" s="17">
        <v>30</v>
      </c>
      <c r="P5653" s="17">
        <v>0</v>
      </c>
      <c r="Q5653" s="17">
        <v>0</v>
      </c>
      <c r="R5653" s="18" t="s">
        <v>33</v>
      </c>
      <c r="S5653" s="19" t="s">
        <v>89</v>
      </c>
      <c r="T5653" s="19">
        <v>110</v>
      </c>
      <c r="U5653" s="19">
        <v>0.59090909090909094</v>
      </c>
      <c r="V5653" s="19">
        <v>0</v>
      </c>
      <c r="W5653" s="20">
        <v>6.5000000000000002E-2</v>
      </c>
      <c r="X5653" s="21">
        <v>3.9000000000000004</v>
      </c>
      <c r="Y5653" s="22" t="s">
        <v>33</v>
      </c>
      <c r="Z5653" s="23" t="s">
        <v>9087</v>
      </c>
      <c r="AA5653" s="24" t="s">
        <v>67</v>
      </c>
      <c r="AB5653" s="14" t="s">
        <v>67</v>
      </c>
      <c r="AC5653" s="14" t="s">
        <v>67</v>
      </c>
      <c r="AD5653" s="25"/>
      <c r="AE5653" s="26"/>
      <c r="AF5653" s="27"/>
    </row>
    <row r="5654" spans="1:32" s="29" customFormat="1" ht="16.5" customHeight="1">
      <c r="A5654" s="12" t="s">
        <v>3838</v>
      </c>
      <c r="B5654" s="13"/>
      <c r="C5654" s="189"/>
      <c r="D5654" s="12"/>
      <c r="E5654" s="132" t="s">
        <v>4013</v>
      </c>
      <c r="F5654" s="14" t="s">
        <v>281</v>
      </c>
      <c r="G5654" s="14" t="s">
        <v>1971</v>
      </c>
      <c r="H5654" s="15">
        <v>2017</v>
      </c>
      <c r="I5654" s="15">
        <v>1</v>
      </c>
      <c r="J5654" s="15">
        <v>0</v>
      </c>
      <c r="K5654" s="15">
        <v>0</v>
      </c>
      <c r="L5654" s="16" t="s">
        <v>3969</v>
      </c>
      <c r="M5654" s="16" t="s">
        <v>3849</v>
      </c>
      <c r="N5654" s="16" t="s">
        <v>2626</v>
      </c>
      <c r="O5654" s="17">
        <v>20</v>
      </c>
      <c r="P5654" s="17">
        <v>0</v>
      </c>
      <c r="Q5654" s="17">
        <v>0</v>
      </c>
      <c r="R5654" s="18" t="s">
        <v>33</v>
      </c>
      <c r="S5654" s="19">
        <v>60</v>
      </c>
      <c r="T5654" s="19">
        <v>10</v>
      </c>
      <c r="U5654" s="19">
        <v>10</v>
      </c>
      <c r="V5654" s="19">
        <v>0</v>
      </c>
      <c r="W5654" s="20">
        <v>0.1</v>
      </c>
      <c r="X5654" s="21">
        <v>2</v>
      </c>
      <c r="Y5654" s="22" t="s">
        <v>33</v>
      </c>
      <c r="Z5654" s="23" t="s">
        <v>9087</v>
      </c>
      <c r="AA5654" s="24" t="s">
        <v>67</v>
      </c>
      <c r="AB5654" s="14" t="s">
        <v>67</v>
      </c>
      <c r="AC5654" s="14" t="s">
        <v>67</v>
      </c>
      <c r="AD5654" s="25"/>
      <c r="AE5654" s="26"/>
      <c r="AF5654" s="27"/>
    </row>
    <row r="5655" spans="1:32" s="29" customFormat="1" ht="16.5" customHeight="1">
      <c r="A5655" s="12" t="s">
        <v>3838</v>
      </c>
      <c r="B5655" s="13"/>
      <c r="C5655" s="189"/>
      <c r="D5655" s="12"/>
      <c r="E5655" s="132" t="s">
        <v>4013</v>
      </c>
      <c r="F5655" s="14" t="s">
        <v>281</v>
      </c>
      <c r="G5655" s="14" t="s">
        <v>1971</v>
      </c>
      <c r="H5655" s="15">
        <v>2017</v>
      </c>
      <c r="I5655" s="15">
        <v>1</v>
      </c>
      <c r="J5655" s="15">
        <v>0</v>
      </c>
      <c r="K5655" s="15">
        <v>0</v>
      </c>
      <c r="L5655" s="16" t="s">
        <v>3969</v>
      </c>
      <c r="M5655" s="16" t="s">
        <v>3849</v>
      </c>
      <c r="N5655" s="16" t="s">
        <v>2626</v>
      </c>
      <c r="O5655" s="17">
        <v>20</v>
      </c>
      <c r="P5655" s="17">
        <v>0</v>
      </c>
      <c r="Q5655" s="17">
        <v>0</v>
      </c>
      <c r="R5655" s="18" t="s">
        <v>33</v>
      </c>
      <c r="S5655" s="19">
        <v>60</v>
      </c>
      <c r="T5655" s="19">
        <v>10</v>
      </c>
      <c r="U5655" s="19">
        <v>10</v>
      </c>
      <c r="V5655" s="19">
        <v>0</v>
      </c>
      <c r="W5655" s="20">
        <v>0.1</v>
      </c>
      <c r="X5655" s="21">
        <v>2</v>
      </c>
      <c r="Y5655" s="22" t="s">
        <v>33</v>
      </c>
      <c r="Z5655" s="23" t="s">
        <v>9087</v>
      </c>
      <c r="AA5655" s="24" t="s">
        <v>67</v>
      </c>
      <c r="AB5655" s="14" t="s">
        <v>67</v>
      </c>
      <c r="AC5655" s="14" t="s">
        <v>67</v>
      </c>
      <c r="AD5655" s="25"/>
      <c r="AE5655" s="26"/>
      <c r="AF5655" s="27"/>
    </row>
    <row r="5656" spans="1:32" s="29" customFormat="1" ht="16.5" customHeight="1">
      <c r="A5656" s="12" t="s">
        <v>3838</v>
      </c>
      <c r="B5656" s="13"/>
      <c r="C5656" s="189"/>
      <c r="D5656" s="12"/>
      <c r="E5656" s="132" t="s">
        <v>4105</v>
      </c>
      <c r="F5656" s="14" t="s">
        <v>4103</v>
      </c>
      <c r="G5656" s="14" t="s">
        <v>4106</v>
      </c>
      <c r="H5656" s="15">
        <v>2000</v>
      </c>
      <c r="I5656" s="15">
        <v>1</v>
      </c>
      <c r="J5656" s="15">
        <v>0</v>
      </c>
      <c r="K5656" s="15">
        <v>0</v>
      </c>
      <c r="L5656" s="16" t="s">
        <v>4092</v>
      </c>
      <c r="M5656" s="16" t="s">
        <v>3849</v>
      </c>
      <c r="N5656" s="16" t="s">
        <v>2626</v>
      </c>
      <c r="O5656" s="17">
        <v>10</v>
      </c>
      <c r="P5656" s="17">
        <v>0</v>
      </c>
      <c r="Q5656" s="17">
        <v>0</v>
      </c>
      <c r="R5656" s="18" t="s">
        <v>33</v>
      </c>
      <c r="S5656" s="19">
        <v>60</v>
      </c>
      <c r="T5656" s="19">
        <v>115</v>
      </c>
      <c r="U5656" s="19">
        <v>1.8</v>
      </c>
      <c r="V5656" s="19">
        <v>0</v>
      </c>
      <c r="W5656" s="20">
        <v>0.20699999999999999</v>
      </c>
      <c r="X5656" s="21">
        <v>2.0699999999999998</v>
      </c>
      <c r="Y5656" s="22" t="s">
        <v>33</v>
      </c>
      <c r="Z5656" s="23" t="s">
        <v>9087</v>
      </c>
      <c r="AA5656" s="24" t="s">
        <v>67</v>
      </c>
      <c r="AB5656" s="14" t="s">
        <v>67</v>
      </c>
      <c r="AC5656" s="14" t="s">
        <v>67</v>
      </c>
      <c r="AD5656" s="25"/>
      <c r="AE5656" s="26"/>
      <c r="AF5656" s="27"/>
    </row>
    <row r="5657" spans="1:32" s="29" customFormat="1" ht="16.5" customHeight="1">
      <c r="A5657" s="12" t="s">
        <v>3838</v>
      </c>
      <c r="B5657" s="13"/>
      <c r="C5657" s="189"/>
      <c r="D5657" s="12"/>
      <c r="E5657" s="132" t="s">
        <v>4030</v>
      </c>
      <c r="F5657" s="14" t="s">
        <v>67</v>
      </c>
      <c r="G5657" s="14" t="s">
        <v>67</v>
      </c>
      <c r="H5657" s="15">
        <v>1996</v>
      </c>
      <c r="I5657" s="15">
        <v>1</v>
      </c>
      <c r="J5657" s="15">
        <v>0</v>
      </c>
      <c r="K5657" s="15">
        <v>0</v>
      </c>
      <c r="L5657" s="16" t="s">
        <v>4045</v>
      </c>
      <c r="M5657" s="16" t="s">
        <v>3849</v>
      </c>
      <c r="N5657" s="16" t="s">
        <v>2626</v>
      </c>
      <c r="O5657" s="17">
        <v>3.3</v>
      </c>
      <c r="P5657" s="17">
        <v>0</v>
      </c>
      <c r="Q5657" s="17">
        <v>0</v>
      </c>
      <c r="R5657" s="18" t="s">
        <v>33</v>
      </c>
      <c r="S5657" s="19">
        <v>60</v>
      </c>
      <c r="T5657" s="19">
        <v>110</v>
      </c>
      <c r="U5657" s="19">
        <v>5.9090909090909092</v>
      </c>
      <c r="V5657" s="19">
        <v>0</v>
      </c>
      <c r="W5657" s="20">
        <v>0.65</v>
      </c>
      <c r="X5657" s="21">
        <v>2.145</v>
      </c>
      <c r="Y5657" s="22" t="s">
        <v>33</v>
      </c>
      <c r="Z5657" s="23" t="s">
        <v>9087</v>
      </c>
      <c r="AA5657" s="24" t="s">
        <v>67</v>
      </c>
      <c r="AB5657" s="14" t="s">
        <v>67</v>
      </c>
      <c r="AC5657" s="14" t="s">
        <v>67</v>
      </c>
      <c r="AD5657" s="25"/>
      <c r="AE5657" s="26"/>
      <c r="AF5657" s="27"/>
    </row>
    <row r="5658" spans="1:32" s="29" customFormat="1" ht="16.5" customHeight="1">
      <c r="A5658" s="12" t="s">
        <v>3838</v>
      </c>
      <c r="B5658" s="13"/>
      <c r="C5658" s="189"/>
      <c r="D5658" s="12"/>
      <c r="E5658" s="132" t="s">
        <v>3857</v>
      </c>
      <c r="F5658" s="14" t="s">
        <v>3858</v>
      </c>
      <c r="G5658" s="14" t="s">
        <v>3859</v>
      </c>
      <c r="H5658" s="15" t="s">
        <v>67</v>
      </c>
      <c r="I5658" s="15">
        <v>1</v>
      </c>
      <c r="J5658" s="15">
        <v>0</v>
      </c>
      <c r="K5658" s="15">
        <v>0</v>
      </c>
      <c r="L5658" s="16" t="s">
        <v>3855</v>
      </c>
      <c r="M5658" s="16" t="s">
        <v>3849</v>
      </c>
      <c r="N5658" s="16" t="s">
        <v>2626</v>
      </c>
      <c r="O5658" s="17">
        <v>360</v>
      </c>
      <c r="P5658" s="17">
        <v>0</v>
      </c>
      <c r="Q5658" s="17">
        <v>0</v>
      </c>
      <c r="R5658" s="18" t="s">
        <v>33</v>
      </c>
      <c r="S5658" s="19">
        <v>60</v>
      </c>
      <c r="T5658" s="19">
        <v>110</v>
      </c>
      <c r="U5658" s="19">
        <v>5.4545454545454543E-2</v>
      </c>
      <c r="V5658" s="19">
        <v>0</v>
      </c>
      <c r="W5658" s="20">
        <v>6.0000000000000001E-3</v>
      </c>
      <c r="X5658" s="21">
        <v>2.16</v>
      </c>
      <c r="Y5658" s="22" t="s">
        <v>33</v>
      </c>
      <c r="Z5658" s="23" t="s">
        <v>9083</v>
      </c>
      <c r="AA5658" s="24" t="s">
        <v>67</v>
      </c>
      <c r="AB5658" s="14" t="s">
        <v>67</v>
      </c>
      <c r="AC5658" s="14" t="s">
        <v>67</v>
      </c>
      <c r="AD5658" s="25"/>
      <c r="AE5658" s="26"/>
      <c r="AF5658" s="27"/>
    </row>
    <row r="5659" spans="1:32" s="29" customFormat="1" ht="16.5" customHeight="1">
      <c r="A5659" s="12" t="s">
        <v>3838</v>
      </c>
      <c r="B5659" s="13"/>
      <c r="C5659" s="189"/>
      <c r="D5659" s="12"/>
      <c r="E5659" s="132" t="s">
        <v>3857</v>
      </c>
      <c r="F5659" s="14" t="s">
        <v>3858</v>
      </c>
      <c r="G5659" s="14" t="s">
        <v>3859</v>
      </c>
      <c r="H5659" s="15" t="s">
        <v>67</v>
      </c>
      <c r="I5659" s="15">
        <v>1</v>
      </c>
      <c r="J5659" s="15">
        <v>0</v>
      </c>
      <c r="K5659" s="15">
        <v>0</v>
      </c>
      <c r="L5659" s="16" t="s">
        <v>3896</v>
      </c>
      <c r="M5659" s="16" t="s">
        <v>3849</v>
      </c>
      <c r="N5659" s="16" t="s">
        <v>2626</v>
      </c>
      <c r="O5659" s="17">
        <v>360</v>
      </c>
      <c r="P5659" s="17">
        <v>0</v>
      </c>
      <c r="Q5659" s="17">
        <v>0</v>
      </c>
      <c r="R5659" s="18" t="s">
        <v>33</v>
      </c>
      <c r="S5659" s="19">
        <v>60</v>
      </c>
      <c r="T5659" s="19">
        <v>110</v>
      </c>
      <c r="U5659" s="19" t="s">
        <v>9170</v>
      </c>
      <c r="V5659" s="19">
        <v>0</v>
      </c>
      <c r="W5659" s="20">
        <v>6.0000000000000001E-3</v>
      </c>
      <c r="X5659" s="21">
        <v>2.16</v>
      </c>
      <c r="Y5659" s="22" t="s">
        <v>33</v>
      </c>
      <c r="Z5659" s="23" t="s">
        <v>9087</v>
      </c>
      <c r="AA5659" s="24" t="s">
        <v>67</v>
      </c>
      <c r="AB5659" s="14" t="s">
        <v>67</v>
      </c>
      <c r="AC5659" s="14" t="s">
        <v>67</v>
      </c>
      <c r="AD5659" s="25"/>
      <c r="AE5659" s="26"/>
      <c r="AF5659" s="27"/>
    </row>
    <row r="5660" spans="1:32" s="29" customFormat="1" ht="16.5" customHeight="1">
      <c r="A5660" s="12" t="s">
        <v>3838</v>
      </c>
      <c r="B5660" s="13"/>
      <c r="C5660" s="189"/>
      <c r="D5660" s="12"/>
      <c r="E5660" s="132" t="s">
        <v>3863</v>
      </c>
      <c r="F5660" s="14" t="s">
        <v>3864</v>
      </c>
      <c r="G5660" s="14" t="s">
        <v>3865</v>
      </c>
      <c r="H5660" s="15">
        <v>2013</v>
      </c>
      <c r="I5660" s="15">
        <v>1</v>
      </c>
      <c r="J5660" s="15">
        <v>0</v>
      </c>
      <c r="K5660" s="15">
        <v>0</v>
      </c>
      <c r="L5660" s="16" t="s">
        <v>3862</v>
      </c>
      <c r="M5660" s="16" t="s">
        <v>3849</v>
      </c>
      <c r="N5660" s="16" t="s">
        <v>2626</v>
      </c>
      <c r="O5660" s="17">
        <v>32</v>
      </c>
      <c r="P5660" s="17">
        <v>0</v>
      </c>
      <c r="Q5660" s="17">
        <v>0</v>
      </c>
      <c r="R5660" s="18" t="s">
        <v>33</v>
      </c>
      <c r="S5660" s="19">
        <v>60</v>
      </c>
      <c r="T5660" s="19">
        <v>110</v>
      </c>
      <c r="U5660" s="19">
        <v>0.65454545454545454</v>
      </c>
      <c r="V5660" s="19">
        <v>0</v>
      </c>
      <c r="W5660" s="20">
        <v>7.1999999999999995E-2</v>
      </c>
      <c r="X5660" s="21">
        <v>2.3039999999999998</v>
      </c>
      <c r="Y5660" s="22" t="s">
        <v>33</v>
      </c>
      <c r="Z5660" s="23" t="s">
        <v>9087</v>
      </c>
      <c r="AA5660" s="24" t="s">
        <v>67</v>
      </c>
      <c r="AB5660" s="14" t="s">
        <v>67</v>
      </c>
      <c r="AC5660" s="14" t="s">
        <v>67</v>
      </c>
      <c r="AD5660" s="25"/>
      <c r="AE5660" s="26"/>
      <c r="AF5660" s="27"/>
    </row>
    <row r="5661" spans="1:32" s="29" customFormat="1" ht="16.5" customHeight="1">
      <c r="A5661" s="12" t="s">
        <v>3838</v>
      </c>
      <c r="B5661" s="13"/>
      <c r="C5661" s="189"/>
      <c r="D5661" s="12"/>
      <c r="E5661" s="242" t="s">
        <v>9134</v>
      </c>
      <c r="F5661" s="241" t="s">
        <v>9121</v>
      </c>
      <c r="G5661" s="241" t="s">
        <v>9135</v>
      </c>
      <c r="H5661" s="248">
        <v>2010</v>
      </c>
      <c r="I5661" s="243">
        <v>1</v>
      </c>
      <c r="J5661" s="243">
        <v>0</v>
      </c>
      <c r="K5661" s="243">
        <v>0</v>
      </c>
      <c r="L5661" s="16" t="s">
        <v>9112</v>
      </c>
      <c r="M5661" s="16" t="s">
        <v>3849</v>
      </c>
      <c r="N5661" s="251" t="s">
        <v>9113</v>
      </c>
      <c r="O5661" s="17">
        <v>10</v>
      </c>
      <c r="P5661" s="17">
        <v>0</v>
      </c>
      <c r="Q5661" s="17">
        <v>0</v>
      </c>
      <c r="R5661" s="18" t="s">
        <v>33</v>
      </c>
      <c r="S5661" s="19">
        <v>60</v>
      </c>
      <c r="T5661" s="19">
        <v>110</v>
      </c>
      <c r="U5661" s="19">
        <v>2.2999999999999998</v>
      </c>
      <c r="V5661" s="19">
        <v>0</v>
      </c>
      <c r="W5661" s="20">
        <v>0.25</v>
      </c>
      <c r="X5661" s="21">
        <v>2.5</v>
      </c>
      <c r="Y5661" s="22" t="s">
        <v>33</v>
      </c>
      <c r="Z5661" s="23" t="s">
        <v>9087</v>
      </c>
      <c r="AA5661" s="24"/>
      <c r="AB5661" s="14"/>
      <c r="AC5661" s="14"/>
      <c r="AD5661" s="25"/>
      <c r="AE5661" s="26"/>
      <c r="AF5661" s="27"/>
    </row>
    <row r="5662" spans="1:32" s="29" customFormat="1" ht="16.5" customHeight="1">
      <c r="A5662" s="12" t="s">
        <v>3838</v>
      </c>
      <c r="B5662" s="13"/>
      <c r="C5662" s="189"/>
      <c r="D5662" s="12"/>
      <c r="E5662" s="242" t="s">
        <v>9151</v>
      </c>
      <c r="F5662" s="241" t="s">
        <v>9152</v>
      </c>
      <c r="G5662" s="241" t="s">
        <v>9153</v>
      </c>
      <c r="H5662" s="248">
        <v>2020</v>
      </c>
      <c r="I5662" s="243">
        <v>2</v>
      </c>
      <c r="J5662" s="243">
        <v>0</v>
      </c>
      <c r="K5662" s="243">
        <v>0</v>
      </c>
      <c r="L5662" s="16" t="s">
        <v>9112</v>
      </c>
      <c r="M5662" s="16" t="s">
        <v>3849</v>
      </c>
      <c r="N5662" s="251" t="s">
        <v>9113</v>
      </c>
      <c r="O5662" s="17">
        <v>10</v>
      </c>
      <c r="P5662" s="17">
        <v>0</v>
      </c>
      <c r="Q5662" s="17">
        <v>0</v>
      </c>
      <c r="R5662" s="18" t="s">
        <v>33</v>
      </c>
      <c r="S5662" s="19">
        <v>60</v>
      </c>
      <c r="T5662" s="19">
        <v>110</v>
      </c>
      <c r="U5662" s="19">
        <v>2.2727272727272729</v>
      </c>
      <c r="V5662" s="19">
        <v>0</v>
      </c>
      <c r="W5662" s="20">
        <v>0.25</v>
      </c>
      <c r="X5662" s="21">
        <v>5</v>
      </c>
      <c r="Y5662" s="22" t="s">
        <v>33</v>
      </c>
      <c r="Z5662" s="23" t="s">
        <v>9087</v>
      </c>
      <c r="AA5662" s="24"/>
      <c r="AB5662" s="14"/>
      <c r="AC5662" s="14"/>
      <c r="AD5662" s="25"/>
      <c r="AE5662" s="26"/>
      <c r="AF5662" s="27"/>
    </row>
    <row r="5663" spans="1:32" s="29" customFormat="1" ht="16.5" customHeight="1">
      <c r="A5663" s="12" t="s">
        <v>3838</v>
      </c>
      <c r="B5663" s="13"/>
      <c r="C5663" s="189"/>
      <c r="D5663" s="12"/>
      <c r="E5663" s="132" t="s">
        <v>3857</v>
      </c>
      <c r="F5663" s="14" t="s">
        <v>3858</v>
      </c>
      <c r="G5663" s="14" t="s">
        <v>3859</v>
      </c>
      <c r="H5663" s="15">
        <v>2013</v>
      </c>
      <c r="I5663" s="15">
        <v>1</v>
      </c>
      <c r="J5663" s="15">
        <v>0</v>
      </c>
      <c r="K5663" s="15">
        <v>0</v>
      </c>
      <c r="L5663" s="16" t="s">
        <v>3862</v>
      </c>
      <c r="M5663" s="16" t="s">
        <v>3849</v>
      </c>
      <c r="N5663" s="16" t="s">
        <v>2626</v>
      </c>
      <c r="O5663" s="17">
        <v>32</v>
      </c>
      <c r="P5663" s="17">
        <v>0</v>
      </c>
      <c r="Q5663" s="17">
        <v>0</v>
      </c>
      <c r="R5663" s="18" t="s">
        <v>33</v>
      </c>
      <c r="S5663" s="19">
        <v>60</v>
      </c>
      <c r="T5663" s="19">
        <v>110</v>
      </c>
      <c r="U5663" s="19">
        <v>0.72727272727272729</v>
      </c>
      <c r="V5663" s="19">
        <v>0</v>
      </c>
      <c r="W5663" s="20">
        <v>0.08</v>
      </c>
      <c r="X5663" s="21">
        <v>2.56</v>
      </c>
      <c r="Y5663" s="22" t="s">
        <v>33</v>
      </c>
      <c r="Z5663" s="23" t="s">
        <v>9087</v>
      </c>
      <c r="AA5663" s="24" t="s">
        <v>67</v>
      </c>
      <c r="AB5663" s="14" t="s">
        <v>67</v>
      </c>
      <c r="AC5663" s="14" t="s">
        <v>67</v>
      </c>
      <c r="AD5663" s="25"/>
      <c r="AE5663" s="26"/>
      <c r="AF5663" s="27"/>
    </row>
    <row r="5664" spans="1:32" s="29" customFormat="1" ht="16.5" customHeight="1">
      <c r="A5664" s="12" t="s">
        <v>3838</v>
      </c>
      <c r="B5664" s="13"/>
      <c r="C5664" s="189"/>
      <c r="D5664" s="12"/>
      <c r="E5664" s="132" t="s">
        <v>4112</v>
      </c>
      <c r="F5664" s="14" t="s">
        <v>1646</v>
      </c>
      <c r="G5664" s="14" t="s">
        <v>4113</v>
      </c>
      <c r="H5664" s="15">
        <v>2000</v>
      </c>
      <c r="I5664" s="15">
        <v>1</v>
      </c>
      <c r="J5664" s="15">
        <v>0</v>
      </c>
      <c r="K5664" s="15">
        <v>0</v>
      </c>
      <c r="L5664" s="16" t="s">
        <v>4092</v>
      </c>
      <c r="M5664" s="16" t="s">
        <v>3849</v>
      </c>
      <c r="N5664" s="16" t="s">
        <v>2626</v>
      </c>
      <c r="O5664" s="17">
        <v>48</v>
      </c>
      <c r="P5664" s="17">
        <v>0</v>
      </c>
      <c r="Q5664" s="17">
        <v>0</v>
      </c>
      <c r="R5664" s="18" t="s">
        <v>33</v>
      </c>
      <c r="S5664" s="19">
        <v>60</v>
      </c>
      <c r="T5664" s="19">
        <v>110</v>
      </c>
      <c r="U5664" s="19">
        <v>0.5</v>
      </c>
      <c r="V5664" s="19">
        <v>0</v>
      </c>
      <c r="W5664" s="20">
        <v>5.5E-2</v>
      </c>
      <c r="X5664" s="21">
        <v>2.64</v>
      </c>
      <c r="Y5664" s="22" t="s">
        <v>33</v>
      </c>
      <c r="Z5664" s="23" t="s">
        <v>9087</v>
      </c>
      <c r="AA5664" s="24" t="s">
        <v>67</v>
      </c>
      <c r="AB5664" s="14" t="s">
        <v>67</v>
      </c>
      <c r="AC5664" s="14" t="s">
        <v>67</v>
      </c>
      <c r="AD5664" s="25"/>
      <c r="AE5664" s="26"/>
      <c r="AF5664" s="27"/>
    </row>
    <row r="5665" spans="1:32" s="29" customFormat="1" ht="16.5" customHeight="1">
      <c r="A5665" s="12" t="s">
        <v>3838</v>
      </c>
      <c r="B5665" s="13"/>
      <c r="C5665" s="189"/>
      <c r="D5665" s="12"/>
      <c r="E5665" s="132" t="s">
        <v>4021</v>
      </c>
      <c r="F5665" s="14" t="s">
        <v>4022</v>
      </c>
      <c r="G5665" s="14" t="s">
        <v>4023</v>
      </c>
      <c r="H5665" s="15">
        <v>2000</v>
      </c>
      <c r="I5665" s="15">
        <v>3</v>
      </c>
      <c r="J5665" s="15">
        <v>0</v>
      </c>
      <c r="K5665" s="15">
        <v>0</v>
      </c>
      <c r="L5665" s="16" t="s">
        <v>4020</v>
      </c>
      <c r="M5665" s="16" t="s">
        <v>3849</v>
      </c>
      <c r="N5665" s="16" t="s">
        <v>2626</v>
      </c>
      <c r="O5665" s="17">
        <v>400</v>
      </c>
      <c r="P5665" s="17">
        <v>0</v>
      </c>
      <c r="Q5665" s="17">
        <v>0</v>
      </c>
      <c r="R5665" s="18" t="s">
        <v>33</v>
      </c>
      <c r="S5665" s="19">
        <v>60</v>
      </c>
      <c r="T5665" s="19">
        <v>115</v>
      </c>
      <c r="U5665" s="19">
        <v>6.0869565217391307E-2</v>
      </c>
      <c r="V5665" s="19">
        <v>0</v>
      </c>
      <c r="W5665" s="20">
        <v>7.0000000000000001E-3</v>
      </c>
      <c r="X5665" s="21">
        <v>8.4</v>
      </c>
      <c r="Y5665" s="22" t="s">
        <v>33</v>
      </c>
      <c r="Z5665" s="23" t="s">
        <v>9087</v>
      </c>
      <c r="AA5665" s="24" t="s">
        <v>67</v>
      </c>
      <c r="AB5665" s="14" t="s">
        <v>67</v>
      </c>
      <c r="AC5665" s="14" t="s">
        <v>67</v>
      </c>
      <c r="AD5665" s="25"/>
      <c r="AE5665" s="26"/>
      <c r="AF5665" s="27"/>
    </row>
    <row r="5666" spans="1:32" s="29" customFormat="1" ht="16.5" customHeight="1">
      <c r="A5666" s="12" t="s">
        <v>3838</v>
      </c>
      <c r="B5666" s="13"/>
      <c r="C5666" s="189"/>
      <c r="D5666" s="12"/>
      <c r="E5666" s="132" t="s">
        <v>4025</v>
      </c>
      <c r="F5666" s="14" t="s">
        <v>4022</v>
      </c>
      <c r="G5666" s="14" t="s">
        <v>4023</v>
      </c>
      <c r="H5666" s="15">
        <v>2000</v>
      </c>
      <c r="I5666" s="15">
        <v>3</v>
      </c>
      <c r="J5666" s="15">
        <v>0</v>
      </c>
      <c r="K5666" s="15">
        <v>0</v>
      </c>
      <c r="L5666" s="16" t="s">
        <v>4020</v>
      </c>
      <c r="M5666" s="16" t="s">
        <v>3849</v>
      </c>
      <c r="N5666" s="16" t="s">
        <v>2626</v>
      </c>
      <c r="O5666" s="17">
        <v>400</v>
      </c>
      <c r="P5666" s="17">
        <v>0</v>
      </c>
      <c r="Q5666" s="17">
        <v>0</v>
      </c>
      <c r="R5666" s="18" t="s">
        <v>33</v>
      </c>
      <c r="S5666" s="19">
        <v>60</v>
      </c>
      <c r="T5666" s="19">
        <v>115</v>
      </c>
      <c r="U5666" s="19">
        <v>6.0869565217391307E-2</v>
      </c>
      <c r="V5666" s="19">
        <v>0</v>
      </c>
      <c r="W5666" s="20">
        <v>7.0000000000000001E-3</v>
      </c>
      <c r="X5666" s="21">
        <v>8.4</v>
      </c>
      <c r="Y5666" s="22" t="s">
        <v>33</v>
      </c>
      <c r="Z5666" s="23" t="s">
        <v>9087</v>
      </c>
      <c r="AA5666" s="24" t="s">
        <v>67</v>
      </c>
      <c r="AB5666" s="14" t="s">
        <v>67</v>
      </c>
      <c r="AC5666" s="14" t="s">
        <v>67</v>
      </c>
      <c r="AD5666" s="25"/>
      <c r="AE5666" s="26"/>
      <c r="AF5666" s="27"/>
    </row>
    <row r="5667" spans="1:32" s="29" customFormat="1" ht="16.5" customHeight="1">
      <c r="A5667" s="12" t="s">
        <v>9188</v>
      </c>
      <c r="B5667" s="13"/>
      <c r="C5667" s="189"/>
      <c r="D5667" s="12"/>
      <c r="E5667" s="242" t="s">
        <v>9154</v>
      </c>
      <c r="F5667" s="241" t="s">
        <v>9155</v>
      </c>
      <c r="G5667" s="241" t="s">
        <v>9156</v>
      </c>
      <c r="H5667" s="248">
        <v>2020</v>
      </c>
      <c r="I5667" s="243">
        <v>2</v>
      </c>
      <c r="J5667" s="243">
        <v>0</v>
      </c>
      <c r="K5667" s="243">
        <v>0</v>
      </c>
      <c r="L5667" s="16" t="s">
        <v>9193</v>
      </c>
      <c r="M5667" s="16" t="s">
        <v>3849</v>
      </c>
      <c r="N5667" s="251" t="s">
        <v>9113</v>
      </c>
      <c r="O5667" s="311">
        <v>20</v>
      </c>
      <c r="P5667" s="17">
        <v>0</v>
      </c>
      <c r="Q5667" s="17">
        <v>0</v>
      </c>
      <c r="R5667" s="18" t="s">
        <v>33</v>
      </c>
      <c r="S5667" s="19">
        <v>60</v>
      </c>
      <c r="T5667" s="19">
        <v>110</v>
      </c>
      <c r="U5667" s="466">
        <v>2</v>
      </c>
      <c r="V5667" s="19">
        <v>0</v>
      </c>
      <c r="W5667" s="246">
        <v>0.14000000000000001</v>
      </c>
      <c r="X5667" s="21">
        <v>5.6000000000000005</v>
      </c>
      <c r="Y5667" s="22" t="s">
        <v>33</v>
      </c>
      <c r="Z5667" s="23" t="s">
        <v>9087</v>
      </c>
      <c r="AA5667" s="24"/>
      <c r="AB5667" s="14"/>
      <c r="AC5667" s="14"/>
      <c r="AD5667" s="25"/>
      <c r="AE5667" s="26"/>
      <c r="AF5667" s="27"/>
    </row>
    <row r="5668" spans="1:32" s="29" customFormat="1" ht="16.5" customHeight="1">
      <c r="A5668" s="12" t="s">
        <v>3838</v>
      </c>
      <c r="B5668" s="13"/>
      <c r="C5668" s="189"/>
      <c r="D5668" s="12"/>
      <c r="E5668" s="132" t="s">
        <v>1853</v>
      </c>
      <c r="F5668" s="14" t="s">
        <v>4050</v>
      </c>
      <c r="G5668" s="14" t="s">
        <v>4109</v>
      </c>
      <c r="H5668" s="15">
        <v>2000</v>
      </c>
      <c r="I5668" s="15">
        <v>1</v>
      </c>
      <c r="J5668" s="15">
        <v>0</v>
      </c>
      <c r="K5668" s="15">
        <v>0</v>
      </c>
      <c r="L5668" s="16" t="s">
        <v>4092</v>
      </c>
      <c r="M5668" s="16" t="s">
        <v>3849</v>
      </c>
      <c r="N5668" s="16" t="s">
        <v>2626</v>
      </c>
      <c r="O5668" s="17">
        <v>10</v>
      </c>
      <c r="P5668" s="17">
        <v>0</v>
      </c>
      <c r="Q5668" s="17">
        <v>0</v>
      </c>
      <c r="R5668" s="18" t="s">
        <v>33</v>
      </c>
      <c r="S5668" s="19">
        <v>60</v>
      </c>
      <c r="T5668" s="19">
        <v>110</v>
      </c>
      <c r="U5668" s="19">
        <v>2.5527272727272727</v>
      </c>
      <c r="V5668" s="19">
        <v>0</v>
      </c>
      <c r="W5668" s="20">
        <v>0.28079999999999999</v>
      </c>
      <c r="X5668" s="21">
        <v>2.8079999999999998</v>
      </c>
      <c r="Y5668" s="22" t="s">
        <v>33</v>
      </c>
      <c r="Z5668" s="23" t="s">
        <v>9087</v>
      </c>
      <c r="AA5668" s="24" t="s">
        <v>67</v>
      </c>
      <c r="AB5668" s="14" t="s">
        <v>67</v>
      </c>
      <c r="AC5668" s="14" t="s">
        <v>67</v>
      </c>
      <c r="AD5668" s="25"/>
      <c r="AE5668" s="26"/>
      <c r="AF5668" s="27"/>
    </row>
    <row r="5669" spans="1:32" s="29" customFormat="1" ht="16.5" customHeight="1">
      <c r="A5669" s="12" t="s">
        <v>3838</v>
      </c>
      <c r="B5669" s="13"/>
      <c r="C5669" s="189"/>
      <c r="D5669" s="12"/>
      <c r="E5669" s="132" t="s">
        <v>4272</v>
      </c>
      <c r="F5669" s="14" t="s">
        <v>4273</v>
      </c>
      <c r="G5669" s="14" t="s">
        <v>4274</v>
      </c>
      <c r="H5669" s="15">
        <v>2016</v>
      </c>
      <c r="I5669" s="15">
        <v>1</v>
      </c>
      <c r="J5669" s="15">
        <v>0</v>
      </c>
      <c r="K5669" s="15">
        <v>0</v>
      </c>
      <c r="L5669" s="16" t="s">
        <v>4275</v>
      </c>
      <c r="M5669" s="16" t="s">
        <v>4236</v>
      </c>
      <c r="N5669" s="16" t="s">
        <v>43</v>
      </c>
      <c r="O5669" s="17">
        <v>30</v>
      </c>
      <c r="P5669" s="17">
        <v>0</v>
      </c>
      <c r="Q5669" s="17">
        <v>0</v>
      </c>
      <c r="R5669" s="18" t="s">
        <v>33</v>
      </c>
      <c r="S5669" s="19" t="s">
        <v>89</v>
      </c>
      <c r="T5669" s="19">
        <v>110</v>
      </c>
      <c r="U5669" s="19">
        <v>0.8545454545454545</v>
      </c>
      <c r="V5669" s="19">
        <v>0</v>
      </c>
      <c r="W5669" s="20">
        <v>9.4E-2</v>
      </c>
      <c r="X5669" s="21">
        <v>2.82</v>
      </c>
      <c r="Y5669" s="22" t="s">
        <v>33</v>
      </c>
      <c r="Z5669" s="23" t="s">
        <v>9087</v>
      </c>
      <c r="AA5669" s="24" t="s">
        <v>67</v>
      </c>
      <c r="AB5669" s="14" t="s">
        <v>67</v>
      </c>
      <c r="AC5669" s="14" t="s">
        <v>67</v>
      </c>
      <c r="AD5669" s="25"/>
      <c r="AE5669" s="26"/>
      <c r="AF5669" s="27"/>
    </row>
    <row r="5670" spans="1:32" s="29" customFormat="1" ht="16.5" customHeight="1">
      <c r="A5670" s="12" t="s">
        <v>3838</v>
      </c>
      <c r="B5670" s="13"/>
      <c r="C5670" s="189"/>
      <c r="D5670" s="12"/>
      <c r="E5670" s="132" t="s">
        <v>4276</v>
      </c>
      <c r="F5670" s="14" t="s">
        <v>4277</v>
      </c>
      <c r="G5670" s="14" t="s">
        <v>4278</v>
      </c>
      <c r="H5670" s="15">
        <v>2007</v>
      </c>
      <c r="I5670" s="15">
        <v>1</v>
      </c>
      <c r="J5670" s="15">
        <v>0</v>
      </c>
      <c r="K5670" s="15">
        <v>0</v>
      </c>
      <c r="L5670" s="16" t="s">
        <v>4261</v>
      </c>
      <c r="M5670" s="16" t="s">
        <v>4236</v>
      </c>
      <c r="N5670" s="16" t="s">
        <v>43</v>
      </c>
      <c r="O5670" s="17">
        <v>30</v>
      </c>
      <c r="P5670" s="17">
        <v>0</v>
      </c>
      <c r="Q5670" s="17">
        <v>0</v>
      </c>
      <c r="R5670" s="18" t="s">
        <v>33</v>
      </c>
      <c r="S5670" s="19" t="s">
        <v>89</v>
      </c>
      <c r="T5670" s="19">
        <v>110</v>
      </c>
      <c r="U5670" s="19">
        <v>0.8545454545454545</v>
      </c>
      <c r="V5670" s="19">
        <v>0</v>
      </c>
      <c r="W5670" s="20">
        <v>9.4E-2</v>
      </c>
      <c r="X5670" s="21">
        <v>2.82</v>
      </c>
      <c r="Y5670" s="22" t="s">
        <v>33</v>
      </c>
      <c r="Z5670" s="23" t="s">
        <v>9087</v>
      </c>
      <c r="AA5670" s="24" t="s">
        <v>67</v>
      </c>
      <c r="AB5670" s="14" t="s">
        <v>67</v>
      </c>
      <c r="AC5670" s="14" t="s">
        <v>67</v>
      </c>
      <c r="AD5670" s="25"/>
      <c r="AE5670" s="26"/>
      <c r="AF5670" s="27"/>
    </row>
    <row r="5671" spans="1:32" s="29" customFormat="1" ht="16.5" customHeight="1">
      <c r="A5671" s="12" t="s">
        <v>3838</v>
      </c>
      <c r="B5671" s="13"/>
      <c r="C5671" s="189"/>
      <c r="D5671" s="12"/>
      <c r="E5671" s="132" t="s">
        <v>1788</v>
      </c>
      <c r="F5671" s="14" t="s">
        <v>1646</v>
      </c>
      <c r="G5671" s="14" t="s">
        <v>4220</v>
      </c>
      <c r="H5671" s="15">
        <v>1999</v>
      </c>
      <c r="I5671" s="15">
        <v>1</v>
      </c>
      <c r="J5671" s="15">
        <v>0</v>
      </c>
      <c r="K5671" s="15">
        <v>0</v>
      </c>
      <c r="L5671" s="16" t="s">
        <v>4213</v>
      </c>
      <c r="M5671" s="16" t="s">
        <v>4196</v>
      </c>
      <c r="N5671" s="16" t="s">
        <v>41</v>
      </c>
      <c r="O5671" s="17">
        <v>12</v>
      </c>
      <c r="P5671" s="17">
        <v>0</v>
      </c>
      <c r="Q5671" s="17">
        <v>0</v>
      </c>
      <c r="R5671" s="18" t="s">
        <v>33</v>
      </c>
      <c r="S5671" s="19">
        <v>60</v>
      </c>
      <c r="T5671" s="19">
        <v>110</v>
      </c>
      <c r="U5671" s="19">
        <v>2.2000000000000002</v>
      </c>
      <c r="V5671" s="19">
        <v>0</v>
      </c>
      <c r="W5671" s="20">
        <v>0.24200000000000002</v>
      </c>
      <c r="X5671" s="21">
        <v>2.9040000000000004</v>
      </c>
      <c r="Y5671" s="22" t="s">
        <v>33</v>
      </c>
      <c r="Z5671" s="23" t="s">
        <v>9087</v>
      </c>
      <c r="AA5671" s="24" t="s">
        <v>67</v>
      </c>
      <c r="AB5671" s="14" t="s">
        <v>67</v>
      </c>
      <c r="AC5671" s="14" t="s">
        <v>67</v>
      </c>
      <c r="AD5671" s="25"/>
      <c r="AE5671" s="26"/>
      <c r="AF5671" s="27"/>
    </row>
    <row r="5672" spans="1:32" s="29" customFormat="1" ht="16.5" customHeight="1">
      <c r="A5672" s="12" t="s">
        <v>3838</v>
      </c>
      <c r="B5672" s="13"/>
      <c r="C5672" s="189"/>
      <c r="D5672" s="12"/>
      <c r="E5672" s="132" t="s">
        <v>3857</v>
      </c>
      <c r="F5672" s="14" t="s">
        <v>3858</v>
      </c>
      <c r="G5672" s="14" t="s">
        <v>3859</v>
      </c>
      <c r="H5672" s="15">
        <v>2022</v>
      </c>
      <c r="I5672" s="15">
        <v>1</v>
      </c>
      <c r="J5672" s="15">
        <v>0</v>
      </c>
      <c r="K5672" s="15">
        <v>0</v>
      </c>
      <c r="L5672" s="16" t="s">
        <v>9186</v>
      </c>
      <c r="M5672" s="16" t="s">
        <v>3849</v>
      </c>
      <c r="N5672" s="16" t="s">
        <v>2626</v>
      </c>
      <c r="O5672" s="17">
        <v>500</v>
      </c>
      <c r="P5672" s="17">
        <v>0</v>
      </c>
      <c r="Q5672" s="17">
        <v>0</v>
      </c>
      <c r="R5672" s="18" t="s">
        <v>33</v>
      </c>
      <c r="S5672" s="19">
        <v>60</v>
      </c>
      <c r="T5672" s="19">
        <v>110</v>
      </c>
      <c r="U5672" s="19">
        <v>5.4545454545454543E-2</v>
      </c>
      <c r="V5672" s="19">
        <v>0</v>
      </c>
      <c r="W5672" s="20">
        <v>6.0000000000000001E-3</v>
      </c>
      <c r="X5672" s="21">
        <v>3</v>
      </c>
      <c r="Y5672" s="22" t="s">
        <v>33</v>
      </c>
      <c r="Z5672" s="23" t="s">
        <v>9087</v>
      </c>
      <c r="AA5672" s="24" t="s">
        <v>67</v>
      </c>
      <c r="AB5672" s="14" t="s">
        <v>67</v>
      </c>
      <c r="AC5672" s="14" t="s">
        <v>67</v>
      </c>
      <c r="AD5672" s="25"/>
      <c r="AE5672" s="26"/>
      <c r="AF5672" s="27"/>
    </row>
    <row r="5673" spans="1:32" s="29" customFormat="1" ht="16.5" customHeight="1">
      <c r="A5673" s="12" t="s">
        <v>3838</v>
      </c>
      <c r="B5673" s="13"/>
      <c r="C5673" s="189"/>
      <c r="D5673" s="12"/>
      <c r="E5673" s="132" t="s">
        <v>4218</v>
      </c>
      <c r="F5673" s="14" t="s">
        <v>4219</v>
      </c>
      <c r="G5673" s="14" t="s">
        <v>3013</v>
      </c>
      <c r="H5673" s="15">
        <v>2005</v>
      </c>
      <c r="I5673" s="15">
        <v>2</v>
      </c>
      <c r="J5673" s="15">
        <v>0</v>
      </c>
      <c r="K5673" s="15">
        <v>0</v>
      </c>
      <c r="L5673" s="16" t="s">
        <v>4213</v>
      </c>
      <c r="M5673" s="16" t="s">
        <v>4196</v>
      </c>
      <c r="N5673" s="16" t="s">
        <v>41</v>
      </c>
      <c r="O5673" s="17">
        <v>12</v>
      </c>
      <c r="P5673" s="17">
        <v>0</v>
      </c>
      <c r="Q5673" s="17">
        <v>0</v>
      </c>
      <c r="R5673" s="18" t="s">
        <v>33</v>
      </c>
      <c r="S5673" s="19">
        <v>60</v>
      </c>
      <c r="T5673" s="19">
        <v>110</v>
      </c>
      <c r="U5673" s="19">
        <v>2.2727272727272729</v>
      </c>
      <c r="V5673" s="19">
        <v>0</v>
      </c>
      <c r="W5673" s="20">
        <v>0.25</v>
      </c>
      <c r="X5673" s="21">
        <v>6</v>
      </c>
      <c r="Y5673" s="22" t="s">
        <v>33</v>
      </c>
      <c r="Z5673" s="23" t="s">
        <v>9087</v>
      </c>
      <c r="AA5673" s="24" t="s">
        <v>67</v>
      </c>
      <c r="AB5673" s="14" t="s">
        <v>67</v>
      </c>
      <c r="AC5673" s="14" t="s">
        <v>67</v>
      </c>
      <c r="AD5673" s="25"/>
      <c r="AE5673" s="26"/>
      <c r="AF5673" s="27"/>
    </row>
    <row r="5674" spans="1:32" s="29" customFormat="1" ht="16.5" customHeight="1">
      <c r="A5674" s="12" t="s">
        <v>3838</v>
      </c>
      <c r="B5674" s="13"/>
      <c r="C5674" s="189"/>
      <c r="D5674" s="12"/>
      <c r="E5674" s="132" t="s">
        <v>37</v>
      </c>
      <c r="F5674" s="14" t="s">
        <v>125</v>
      </c>
      <c r="G5674" s="14" t="s">
        <v>67</v>
      </c>
      <c r="H5674" s="15">
        <v>2011</v>
      </c>
      <c r="I5674" s="15">
        <v>1</v>
      </c>
      <c r="J5674" s="15">
        <v>0</v>
      </c>
      <c r="K5674" s="15">
        <v>0</v>
      </c>
      <c r="L5674" s="16" t="s">
        <v>4213</v>
      </c>
      <c r="M5674" s="16" t="s">
        <v>4196</v>
      </c>
      <c r="N5674" s="16" t="s">
        <v>41</v>
      </c>
      <c r="O5674" s="17">
        <v>120</v>
      </c>
      <c r="P5674" s="17">
        <v>0</v>
      </c>
      <c r="Q5674" s="17">
        <v>0</v>
      </c>
      <c r="R5674" s="18" t="s">
        <v>33</v>
      </c>
      <c r="S5674" s="19">
        <v>60</v>
      </c>
      <c r="T5674" s="19">
        <v>110</v>
      </c>
      <c r="U5674" s="19">
        <v>0.22727272727272727</v>
      </c>
      <c r="V5674" s="19">
        <v>0</v>
      </c>
      <c r="W5674" s="20">
        <v>2.5000000000000001E-2</v>
      </c>
      <c r="X5674" s="21">
        <v>3</v>
      </c>
      <c r="Y5674" s="22" t="s">
        <v>33</v>
      </c>
      <c r="Z5674" s="23" t="s">
        <v>9087</v>
      </c>
      <c r="AA5674" s="24" t="s">
        <v>67</v>
      </c>
      <c r="AB5674" s="14" t="s">
        <v>67</v>
      </c>
      <c r="AC5674" s="14" t="s">
        <v>67</v>
      </c>
      <c r="AD5674" s="25"/>
      <c r="AE5674" s="26"/>
      <c r="AF5674" s="27"/>
    </row>
    <row r="5675" spans="1:32" s="29" customFormat="1" ht="16.5" customHeight="1">
      <c r="A5675" s="12" t="s">
        <v>3838</v>
      </c>
      <c r="B5675" s="13"/>
      <c r="C5675" s="189"/>
      <c r="D5675" s="12"/>
      <c r="E5675" s="132" t="s">
        <v>4232</v>
      </c>
      <c r="F5675" s="14" t="s">
        <v>4233</v>
      </c>
      <c r="G5675" s="14" t="s">
        <v>4234</v>
      </c>
      <c r="H5675" s="15">
        <v>2009</v>
      </c>
      <c r="I5675" s="15">
        <v>1</v>
      </c>
      <c r="J5675" s="15">
        <v>0</v>
      </c>
      <c r="K5675" s="15">
        <v>0</v>
      </c>
      <c r="L5675" s="16" t="s">
        <v>4235</v>
      </c>
      <c r="M5675" s="16" t="s">
        <v>4236</v>
      </c>
      <c r="N5675" s="16" t="s">
        <v>43</v>
      </c>
      <c r="O5675" s="17">
        <v>120</v>
      </c>
      <c r="P5675" s="17">
        <v>0</v>
      </c>
      <c r="Q5675" s="17">
        <v>0</v>
      </c>
      <c r="R5675" s="18" t="s">
        <v>33</v>
      </c>
      <c r="S5675" s="19">
        <v>50</v>
      </c>
      <c r="T5675" s="19">
        <v>110</v>
      </c>
      <c r="U5675" s="19">
        <v>0.22727272727272727</v>
      </c>
      <c r="V5675" s="19">
        <v>0</v>
      </c>
      <c r="W5675" s="20">
        <v>2.5000000000000001E-2</v>
      </c>
      <c r="X5675" s="21">
        <v>3</v>
      </c>
      <c r="Y5675" s="22" t="s">
        <v>33</v>
      </c>
      <c r="Z5675" s="23" t="s">
        <v>9087</v>
      </c>
      <c r="AA5675" s="24" t="s">
        <v>67</v>
      </c>
      <c r="AB5675" s="14" t="s">
        <v>67</v>
      </c>
      <c r="AC5675" s="14" t="s">
        <v>67</v>
      </c>
      <c r="AD5675" s="25"/>
      <c r="AE5675" s="26"/>
      <c r="AF5675" s="27"/>
    </row>
    <row r="5676" spans="1:32" s="29" customFormat="1" ht="16.5" customHeight="1">
      <c r="A5676" s="12" t="s">
        <v>3838</v>
      </c>
      <c r="B5676" s="13"/>
      <c r="C5676" s="189"/>
      <c r="D5676" s="12"/>
      <c r="E5676" s="132" t="s">
        <v>4250</v>
      </c>
      <c r="F5676" s="14" t="s">
        <v>4251</v>
      </c>
      <c r="G5676" s="14" t="s">
        <v>4252</v>
      </c>
      <c r="H5676" s="15">
        <v>2008</v>
      </c>
      <c r="I5676" s="15">
        <v>1</v>
      </c>
      <c r="J5676" s="15">
        <v>0</v>
      </c>
      <c r="K5676" s="15">
        <v>0</v>
      </c>
      <c r="L5676" s="16" t="s">
        <v>4235</v>
      </c>
      <c r="M5676" s="16" t="s">
        <v>4236</v>
      </c>
      <c r="N5676" s="16" t="s">
        <v>43</v>
      </c>
      <c r="O5676" s="17">
        <v>120</v>
      </c>
      <c r="P5676" s="17">
        <v>0</v>
      </c>
      <c r="Q5676" s="17">
        <v>0</v>
      </c>
      <c r="R5676" s="18" t="s">
        <v>33</v>
      </c>
      <c r="S5676" s="19" t="s">
        <v>89</v>
      </c>
      <c r="T5676" s="19">
        <v>110</v>
      </c>
      <c r="U5676" s="19">
        <v>0.22727272727272727</v>
      </c>
      <c r="V5676" s="19">
        <v>0</v>
      </c>
      <c r="W5676" s="20">
        <v>2.5000000000000001E-2</v>
      </c>
      <c r="X5676" s="21">
        <v>3</v>
      </c>
      <c r="Y5676" s="22" t="s">
        <v>33</v>
      </c>
      <c r="Z5676" s="23" t="s">
        <v>9087</v>
      </c>
      <c r="AA5676" s="24" t="s">
        <v>67</v>
      </c>
      <c r="AB5676" s="14" t="s">
        <v>67</v>
      </c>
      <c r="AC5676" s="14" t="s">
        <v>67</v>
      </c>
      <c r="AD5676" s="25"/>
      <c r="AE5676" s="26"/>
      <c r="AF5676" s="27"/>
    </row>
    <row r="5677" spans="1:32" s="29" customFormat="1" ht="16.5" customHeight="1">
      <c r="A5677" s="12" t="s">
        <v>3838</v>
      </c>
      <c r="B5677" s="13"/>
      <c r="C5677" s="189"/>
      <c r="D5677" s="12"/>
      <c r="E5677" s="132" t="s">
        <v>4256</v>
      </c>
      <c r="F5677" s="14" t="s">
        <v>4257</v>
      </c>
      <c r="G5677" s="14" t="s">
        <v>4257</v>
      </c>
      <c r="H5677" s="15">
        <v>2009</v>
      </c>
      <c r="I5677" s="15">
        <v>1</v>
      </c>
      <c r="J5677" s="15">
        <v>0</v>
      </c>
      <c r="K5677" s="15">
        <v>0</v>
      </c>
      <c r="L5677" s="16" t="s">
        <v>4235</v>
      </c>
      <c r="M5677" s="16" t="s">
        <v>4236</v>
      </c>
      <c r="N5677" s="16" t="s">
        <v>43</v>
      </c>
      <c r="O5677" s="17">
        <v>120</v>
      </c>
      <c r="P5677" s="17">
        <v>0</v>
      </c>
      <c r="Q5677" s="17">
        <v>0</v>
      </c>
      <c r="R5677" s="18" t="s">
        <v>33</v>
      </c>
      <c r="S5677" s="19">
        <v>50</v>
      </c>
      <c r="T5677" s="19">
        <v>110</v>
      </c>
      <c r="U5677" s="19">
        <v>0.22727272727272727</v>
      </c>
      <c r="V5677" s="19">
        <v>0</v>
      </c>
      <c r="W5677" s="20">
        <v>2.5000000000000001E-2</v>
      </c>
      <c r="X5677" s="21">
        <v>3</v>
      </c>
      <c r="Y5677" s="22" t="s">
        <v>33</v>
      </c>
      <c r="Z5677" s="23" t="s">
        <v>9087</v>
      </c>
      <c r="AA5677" s="24" t="s">
        <v>67</v>
      </c>
      <c r="AB5677" s="14" t="s">
        <v>67</v>
      </c>
      <c r="AC5677" s="14" t="s">
        <v>67</v>
      </c>
      <c r="AD5677" s="25"/>
      <c r="AE5677" s="26"/>
      <c r="AF5677" s="27"/>
    </row>
    <row r="5678" spans="1:32" s="29" customFormat="1" ht="16.5" customHeight="1">
      <c r="A5678" s="12" t="s">
        <v>3838</v>
      </c>
      <c r="B5678" s="13"/>
      <c r="C5678" s="189"/>
      <c r="D5678" s="12"/>
      <c r="E5678" s="132" t="s">
        <v>2768</v>
      </c>
      <c r="F5678" s="14" t="s">
        <v>3392</v>
      </c>
      <c r="G5678" s="14" t="s">
        <v>3392</v>
      </c>
      <c r="H5678" s="15">
        <v>2007</v>
      </c>
      <c r="I5678" s="15">
        <v>1</v>
      </c>
      <c r="J5678" s="15">
        <v>0</v>
      </c>
      <c r="K5678" s="15">
        <v>0</v>
      </c>
      <c r="L5678" s="16" t="s">
        <v>4235</v>
      </c>
      <c r="M5678" s="16" t="s">
        <v>4236</v>
      </c>
      <c r="N5678" s="16" t="s">
        <v>43</v>
      </c>
      <c r="O5678" s="17">
        <v>120</v>
      </c>
      <c r="P5678" s="17">
        <v>0</v>
      </c>
      <c r="Q5678" s="17">
        <v>0</v>
      </c>
      <c r="R5678" s="18" t="s">
        <v>33</v>
      </c>
      <c r="S5678" s="19" t="s">
        <v>89</v>
      </c>
      <c r="T5678" s="19">
        <v>110</v>
      </c>
      <c r="U5678" s="19">
        <v>0.22727272727272727</v>
      </c>
      <c r="V5678" s="19">
        <v>0</v>
      </c>
      <c r="W5678" s="20">
        <v>2.5000000000000001E-2</v>
      </c>
      <c r="X5678" s="21">
        <v>3</v>
      </c>
      <c r="Y5678" s="22" t="s">
        <v>33</v>
      </c>
      <c r="Z5678" s="23" t="s">
        <v>9087</v>
      </c>
      <c r="AA5678" s="24" t="s">
        <v>67</v>
      </c>
      <c r="AB5678" s="14" t="s">
        <v>67</v>
      </c>
      <c r="AC5678" s="14" t="s">
        <v>67</v>
      </c>
      <c r="AD5678" s="25"/>
      <c r="AE5678" s="26"/>
      <c r="AF5678" s="27"/>
    </row>
    <row r="5679" spans="1:32" s="29" customFormat="1" ht="16.5" customHeight="1">
      <c r="A5679" s="12" t="s">
        <v>3838</v>
      </c>
      <c r="B5679" s="13"/>
      <c r="C5679" s="189"/>
      <c r="D5679" s="12"/>
      <c r="E5679" s="132" t="s">
        <v>3898</v>
      </c>
      <c r="F5679" s="14" t="s">
        <v>4152</v>
      </c>
      <c r="G5679" s="14" t="s">
        <v>67</v>
      </c>
      <c r="H5679" s="15">
        <v>2017</v>
      </c>
      <c r="I5679" s="15">
        <v>3</v>
      </c>
      <c r="J5679" s="15">
        <v>0</v>
      </c>
      <c r="K5679" s="15">
        <v>0</v>
      </c>
      <c r="L5679" s="16" t="s">
        <v>4147</v>
      </c>
      <c r="M5679" s="16" t="s">
        <v>3849</v>
      </c>
      <c r="N5679" s="16" t="s">
        <v>2626</v>
      </c>
      <c r="O5679" s="17">
        <v>168</v>
      </c>
      <c r="P5679" s="17">
        <v>0</v>
      </c>
      <c r="Q5679" s="17">
        <v>0</v>
      </c>
      <c r="R5679" s="18" t="s">
        <v>33</v>
      </c>
      <c r="S5679" s="19" t="s">
        <v>89</v>
      </c>
      <c r="T5679" s="19">
        <v>110</v>
      </c>
      <c r="U5679" s="19">
        <v>0.18181818181818182</v>
      </c>
      <c r="V5679" s="19">
        <v>0</v>
      </c>
      <c r="W5679" s="20">
        <v>0.02</v>
      </c>
      <c r="X5679" s="21">
        <v>10.08</v>
      </c>
      <c r="Y5679" s="22" t="s">
        <v>33</v>
      </c>
      <c r="Z5679" s="23" t="s">
        <v>9087</v>
      </c>
      <c r="AA5679" s="24" t="s">
        <v>67</v>
      </c>
      <c r="AB5679" s="14" t="s">
        <v>67</v>
      </c>
      <c r="AC5679" s="14" t="s">
        <v>67</v>
      </c>
      <c r="AD5679" s="25"/>
      <c r="AE5679" s="26"/>
      <c r="AF5679" s="27"/>
    </row>
    <row r="5680" spans="1:32" s="29" customFormat="1" ht="16.5" customHeight="1">
      <c r="A5680" s="12" t="s">
        <v>3838</v>
      </c>
      <c r="B5680" s="12"/>
      <c r="C5680" s="30"/>
      <c r="D5680" s="12"/>
      <c r="E5680" s="132" t="s">
        <v>3850</v>
      </c>
      <c r="F5680" s="14" t="s">
        <v>3851</v>
      </c>
      <c r="G5680" s="14">
        <v>2200</v>
      </c>
      <c r="H5680" s="15">
        <v>2016</v>
      </c>
      <c r="I5680" s="15">
        <v>1</v>
      </c>
      <c r="J5680" s="15">
        <v>0</v>
      </c>
      <c r="K5680" s="15">
        <v>0</v>
      </c>
      <c r="L5680" s="16" t="s">
        <v>3848</v>
      </c>
      <c r="M5680" s="16" t="s">
        <v>3849</v>
      </c>
      <c r="N5680" s="16" t="s">
        <v>2626</v>
      </c>
      <c r="O5680" s="17">
        <v>108</v>
      </c>
      <c r="P5680" s="17">
        <v>0</v>
      </c>
      <c r="Q5680" s="17">
        <v>0</v>
      </c>
      <c r="R5680" s="18" t="s">
        <v>33</v>
      </c>
      <c r="S5680" s="19">
        <v>60</v>
      </c>
      <c r="T5680" s="19">
        <v>110</v>
      </c>
      <c r="U5680" s="19">
        <v>0.3</v>
      </c>
      <c r="V5680" s="19">
        <v>0</v>
      </c>
      <c r="W5680" s="20">
        <v>3.3000000000000002E-2</v>
      </c>
      <c r="X5680" s="21">
        <v>3.5640000000000001</v>
      </c>
      <c r="Y5680" s="22" t="s">
        <v>33</v>
      </c>
      <c r="Z5680" s="23"/>
      <c r="AA5680" s="24"/>
      <c r="AB5680" s="14"/>
      <c r="AC5680" s="14"/>
      <c r="AD5680" s="25"/>
      <c r="AE5680" s="26"/>
      <c r="AF5680" s="27"/>
    </row>
    <row r="5681" spans="1:32" s="29" customFormat="1" ht="16.5" customHeight="1">
      <c r="A5681" s="12" t="s">
        <v>3838</v>
      </c>
      <c r="B5681" s="13"/>
      <c r="C5681" s="189"/>
      <c r="D5681" s="12"/>
      <c r="E5681" s="132" t="s">
        <v>3852</v>
      </c>
      <c r="F5681" s="14" t="s">
        <v>3853</v>
      </c>
      <c r="G5681" s="14" t="s">
        <v>3854</v>
      </c>
      <c r="H5681" s="15">
        <v>2020</v>
      </c>
      <c r="I5681" s="15">
        <v>1</v>
      </c>
      <c r="J5681" s="15">
        <v>0</v>
      </c>
      <c r="K5681" s="15">
        <v>0</v>
      </c>
      <c r="L5681" s="16" t="s">
        <v>3862</v>
      </c>
      <c r="M5681" s="16" t="s">
        <v>3849</v>
      </c>
      <c r="N5681" s="16" t="s">
        <v>2626</v>
      </c>
      <c r="O5681" s="17">
        <v>32</v>
      </c>
      <c r="P5681" s="17">
        <v>0</v>
      </c>
      <c r="Q5681" s="17">
        <v>0</v>
      </c>
      <c r="R5681" s="18" t="s">
        <v>33</v>
      </c>
      <c r="S5681" s="19">
        <v>60</v>
      </c>
      <c r="T5681" s="19">
        <v>110</v>
      </c>
      <c r="U5681" s="19">
        <v>1.0909090909090908</v>
      </c>
      <c r="V5681" s="19">
        <v>0</v>
      </c>
      <c r="W5681" s="20">
        <v>0.12</v>
      </c>
      <c r="X5681" s="21">
        <v>3.84</v>
      </c>
      <c r="Y5681" s="22" t="s">
        <v>33</v>
      </c>
      <c r="Z5681" s="23" t="s">
        <v>9087</v>
      </c>
      <c r="AA5681" s="24" t="s">
        <v>67</v>
      </c>
      <c r="AB5681" s="14" t="s">
        <v>67</v>
      </c>
      <c r="AC5681" s="14" t="s">
        <v>67</v>
      </c>
      <c r="AD5681" s="25"/>
      <c r="AE5681" s="26"/>
      <c r="AF5681" s="27"/>
    </row>
    <row r="5682" spans="1:32" s="29" customFormat="1" ht="16.5" customHeight="1">
      <c r="A5682" s="12" t="s">
        <v>3838</v>
      </c>
      <c r="B5682" s="13"/>
      <c r="C5682" s="189"/>
      <c r="D5682" s="12"/>
      <c r="E5682" s="132" t="s">
        <v>1178</v>
      </c>
      <c r="F5682" s="14" t="s">
        <v>3384</v>
      </c>
      <c r="G5682" s="14" t="s">
        <v>4215</v>
      </c>
      <c r="H5682" s="15">
        <v>2000</v>
      </c>
      <c r="I5682" s="15">
        <v>1</v>
      </c>
      <c r="J5682" s="15">
        <v>0</v>
      </c>
      <c r="K5682" s="15">
        <v>0</v>
      </c>
      <c r="L5682" s="16" t="s">
        <v>4213</v>
      </c>
      <c r="M5682" s="16" t="s">
        <v>4196</v>
      </c>
      <c r="N5682" s="16" t="s">
        <v>41</v>
      </c>
      <c r="O5682" s="17">
        <v>12</v>
      </c>
      <c r="P5682" s="17">
        <v>0</v>
      </c>
      <c r="Q5682" s="17">
        <v>0</v>
      </c>
      <c r="R5682" s="18" t="s">
        <v>33</v>
      </c>
      <c r="S5682" s="19">
        <v>60</v>
      </c>
      <c r="T5682" s="19">
        <v>110</v>
      </c>
      <c r="U5682" s="19">
        <v>3</v>
      </c>
      <c r="V5682" s="19">
        <v>0</v>
      </c>
      <c r="W5682" s="20">
        <v>0.33</v>
      </c>
      <c r="X5682" s="21">
        <v>3.96</v>
      </c>
      <c r="Y5682" s="22" t="s">
        <v>33</v>
      </c>
      <c r="Z5682" s="23" t="s">
        <v>9087</v>
      </c>
      <c r="AA5682" s="24" t="s">
        <v>67</v>
      </c>
      <c r="AB5682" s="14" t="s">
        <v>67</v>
      </c>
      <c r="AC5682" s="14" t="s">
        <v>67</v>
      </c>
      <c r="AD5682" s="25"/>
      <c r="AE5682" s="26"/>
      <c r="AF5682" s="27"/>
    </row>
    <row r="5683" spans="1:32" s="29" customFormat="1" ht="16.5" customHeight="1">
      <c r="A5683" s="12" t="s">
        <v>3838</v>
      </c>
      <c r="B5683" s="13"/>
      <c r="C5683" s="189"/>
      <c r="D5683" s="12"/>
      <c r="E5683" s="132" t="s">
        <v>1320</v>
      </c>
      <c r="F5683" s="14" t="s">
        <v>3022</v>
      </c>
      <c r="G5683" s="14" t="s">
        <v>3023</v>
      </c>
      <c r="H5683" s="15">
        <v>2005</v>
      </c>
      <c r="I5683" s="15">
        <v>1</v>
      </c>
      <c r="J5683" s="15">
        <v>0</v>
      </c>
      <c r="K5683" s="15">
        <v>0</v>
      </c>
      <c r="L5683" s="16" t="s">
        <v>4213</v>
      </c>
      <c r="M5683" s="16" t="s">
        <v>4196</v>
      </c>
      <c r="N5683" s="16" t="s">
        <v>41</v>
      </c>
      <c r="O5683" s="17">
        <v>12</v>
      </c>
      <c r="P5683" s="17">
        <v>0</v>
      </c>
      <c r="Q5683" s="17">
        <v>0</v>
      </c>
      <c r="R5683" s="18" t="s">
        <v>33</v>
      </c>
      <c r="S5683" s="19">
        <v>60</v>
      </c>
      <c r="T5683" s="19">
        <v>110</v>
      </c>
      <c r="U5683" s="19">
        <v>3</v>
      </c>
      <c r="V5683" s="19">
        <v>0</v>
      </c>
      <c r="W5683" s="20">
        <v>0.33</v>
      </c>
      <c r="X5683" s="21">
        <v>3.96</v>
      </c>
      <c r="Y5683" s="22" t="s">
        <v>33</v>
      </c>
      <c r="Z5683" s="23" t="s">
        <v>9087</v>
      </c>
      <c r="AA5683" s="24" t="s">
        <v>67</v>
      </c>
      <c r="AB5683" s="14" t="s">
        <v>67</v>
      </c>
      <c r="AC5683" s="14" t="s">
        <v>67</v>
      </c>
      <c r="AD5683" s="25"/>
      <c r="AE5683" s="26"/>
      <c r="AF5683" s="27"/>
    </row>
    <row r="5684" spans="1:32" s="29" customFormat="1" ht="16.5" customHeight="1">
      <c r="A5684" s="12" t="s">
        <v>3838</v>
      </c>
      <c r="B5684" s="13"/>
      <c r="C5684" s="189"/>
      <c r="D5684" s="12"/>
      <c r="E5684" s="132" t="s">
        <v>3954</v>
      </c>
      <c r="F5684" s="14" t="s">
        <v>38</v>
      </c>
      <c r="G5684" s="14" t="s">
        <v>3983</v>
      </c>
      <c r="H5684" s="15">
        <v>2000</v>
      </c>
      <c r="I5684" s="15">
        <v>8</v>
      </c>
      <c r="J5684" s="15">
        <v>0</v>
      </c>
      <c r="K5684" s="15">
        <v>0</v>
      </c>
      <c r="L5684" s="16" t="s">
        <v>4092</v>
      </c>
      <c r="M5684" s="16" t="s">
        <v>3849</v>
      </c>
      <c r="N5684" s="16" t="s">
        <v>2626</v>
      </c>
      <c r="O5684" s="17">
        <v>300</v>
      </c>
      <c r="P5684" s="17">
        <v>0</v>
      </c>
      <c r="Q5684" s="17">
        <v>0</v>
      </c>
      <c r="R5684" s="18" t="s">
        <v>33</v>
      </c>
      <c r="S5684" s="19">
        <v>60</v>
      </c>
      <c r="T5684" s="19">
        <v>110</v>
      </c>
      <c r="U5684" s="19">
        <v>0.12727272727272726</v>
      </c>
      <c r="V5684" s="19">
        <v>0</v>
      </c>
      <c r="W5684" s="20">
        <v>1.4E-2</v>
      </c>
      <c r="X5684" s="21">
        <v>33.6</v>
      </c>
      <c r="Y5684" s="22" t="s">
        <v>33</v>
      </c>
      <c r="Z5684" s="23" t="s">
        <v>9087</v>
      </c>
      <c r="AA5684" s="24" t="s">
        <v>67</v>
      </c>
      <c r="AB5684" s="14" t="s">
        <v>67</v>
      </c>
      <c r="AC5684" s="14" t="s">
        <v>67</v>
      </c>
      <c r="AD5684" s="25"/>
      <c r="AE5684" s="26"/>
      <c r="AF5684" s="27"/>
    </row>
    <row r="5685" spans="1:32" s="29" customFormat="1" ht="16.5" customHeight="1">
      <c r="A5685" s="12" t="s">
        <v>3838</v>
      </c>
      <c r="B5685" s="13"/>
      <c r="C5685" s="189"/>
      <c r="D5685" s="12"/>
      <c r="E5685" s="132" t="s">
        <v>4168</v>
      </c>
      <c r="F5685" s="14" t="s">
        <v>4169</v>
      </c>
      <c r="G5685" s="14" t="s">
        <v>4170</v>
      </c>
      <c r="H5685" s="15">
        <v>2017</v>
      </c>
      <c r="I5685" s="15">
        <v>12</v>
      </c>
      <c r="J5685" s="15">
        <v>0</v>
      </c>
      <c r="K5685" s="15">
        <v>0</v>
      </c>
      <c r="L5685" s="16" t="s">
        <v>4171</v>
      </c>
      <c r="M5685" s="16" t="s">
        <v>3849</v>
      </c>
      <c r="N5685" s="16" t="s">
        <v>2626</v>
      </c>
      <c r="O5685" s="17">
        <v>64</v>
      </c>
      <c r="P5685" s="17">
        <v>0</v>
      </c>
      <c r="Q5685" s="17">
        <v>0</v>
      </c>
      <c r="R5685" s="18" t="s">
        <v>33</v>
      </c>
      <c r="S5685" s="19">
        <v>60</v>
      </c>
      <c r="T5685" s="19">
        <v>110</v>
      </c>
      <c r="U5685" s="19">
        <v>0.6</v>
      </c>
      <c r="V5685" s="19">
        <v>0</v>
      </c>
      <c r="W5685" s="20">
        <v>6.6000000000000003E-2</v>
      </c>
      <c r="X5685" s="21">
        <v>50.688000000000002</v>
      </c>
      <c r="Y5685" s="22" t="s">
        <v>33</v>
      </c>
      <c r="Z5685" s="23" t="s">
        <v>9087</v>
      </c>
      <c r="AA5685" s="24" t="s">
        <v>67</v>
      </c>
      <c r="AB5685" s="14" t="s">
        <v>67</v>
      </c>
      <c r="AC5685" s="14" t="s">
        <v>67</v>
      </c>
      <c r="AD5685" s="25"/>
      <c r="AE5685" s="26"/>
      <c r="AF5685" s="27"/>
    </row>
    <row r="5686" spans="1:32" s="29" customFormat="1" ht="16.5" customHeight="1">
      <c r="A5686" s="12" t="s">
        <v>3838</v>
      </c>
      <c r="B5686" s="13"/>
      <c r="C5686" s="189"/>
      <c r="D5686" s="12"/>
      <c r="E5686" s="132" t="s">
        <v>4168</v>
      </c>
      <c r="F5686" s="14" t="s">
        <v>4169</v>
      </c>
      <c r="G5686" s="14" t="s">
        <v>4170</v>
      </c>
      <c r="H5686" s="15">
        <v>2020</v>
      </c>
      <c r="I5686" s="15">
        <v>6</v>
      </c>
      <c r="J5686" s="15">
        <v>0</v>
      </c>
      <c r="K5686" s="15">
        <v>0</v>
      </c>
      <c r="L5686" s="16" t="s">
        <v>4171</v>
      </c>
      <c r="M5686" s="16" t="s">
        <v>3849</v>
      </c>
      <c r="N5686" s="16" t="s">
        <v>2626</v>
      </c>
      <c r="O5686" s="17">
        <v>64</v>
      </c>
      <c r="P5686" s="17">
        <v>0</v>
      </c>
      <c r="Q5686" s="17">
        <v>0</v>
      </c>
      <c r="R5686" s="18" t="s">
        <v>33</v>
      </c>
      <c r="S5686" s="19">
        <v>60</v>
      </c>
      <c r="T5686" s="19">
        <v>110</v>
      </c>
      <c r="U5686" s="19">
        <v>0.6</v>
      </c>
      <c r="V5686" s="19">
        <v>0</v>
      </c>
      <c r="W5686" s="20">
        <v>6.6000000000000003E-2</v>
      </c>
      <c r="X5686" s="21">
        <v>25.344000000000001</v>
      </c>
      <c r="Y5686" s="22" t="s">
        <v>33</v>
      </c>
      <c r="Z5686" s="23" t="s">
        <v>9087</v>
      </c>
      <c r="AA5686" s="24" t="s">
        <v>67</v>
      </c>
      <c r="AB5686" s="14" t="s">
        <v>67</v>
      </c>
      <c r="AC5686" s="14" t="s">
        <v>67</v>
      </c>
      <c r="AD5686" s="25"/>
      <c r="AE5686" s="26"/>
      <c r="AF5686" s="27"/>
    </row>
    <row r="5687" spans="1:32" s="29" customFormat="1" ht="16.5" customHeight="1">
      <c r="A5687" s="12" t="s">
        <v>3838</v>
      </c>
      <c r="B5687" s="13"/>
      <c r="C5687" s="189"/>
      <c r="D5687" s="12"/>
      <c r="E5687" s="132" t="s">
        <v>66</v>
      </c>
      <c r="F5687" s="14" t="s">
        <v>34</v>
      </c>
      <c r="G5687" s="14" t="s">
        <v>871</v>
      </c>
      <c r="H5687" s="15">
        <v>2019</v>
      </c>
      <c r="I5687" s="15">
        <v>1</v>
      </c>
      <c r="J5687" s="15">
        <v>0</v>
      </c>
      <c r="K5687" s="15">
        <v>0</v>
      </c>
      <c r="L5687" s="16" t="s">
        <v>3903</v>
      </c>
      <c r="M5687" s="16" t="s">
        <v>3849</v>
      </c>
      <c r="N5687" s="16" t="s">
        <v>2626</v>
      </c>
      <c r="O5687" s="17">
        <v>5</v>
      </c>
      <c r="P5687" s="17">
        <v>0</v>
      </c>
      <c r="Q5687" s="17">
        <v>0</v>
      </c>
      <c r="R5687" s="18" t="s">
        <v>33</v>
      </c>
      <c r="S5687" s="19">
        <v>60</v>
      </c>
      <c r="T5687" s="19">
        <v>220</v>
      </c>
      <c r="U5687" s="19">
        <v>3.9136363636363636</v>
      </c>
      <c r="V5687" s="19">
        <v>0</v>
      </c>
      <c r="W5687" s="20">
        <v>0.86099999999999999</v>
      </c>
      <c r="X5687" s="21">
        <v>4.3049999999999997</v>
      </c>
      <c r="Y5687" s="22" t="s">
        <v>33</v>
      </c>
      <c r="Z5687" s="23" t="s">
        <v>9087</v>
      </c>
      <c r="AA5687" s="24" t="s">
        <v>67</v>
      </c>
      <c r="AB5687" s="14" t="s">
        <v>67</v>
      </c>
      <c r="AC5687" s="14" t="s">
        <v>67</v>
      </c>
      <c r="AD5687" s="25"/>
      <c r="AE5687" s="26"/>
      <c r="AF5687" s="27"/>
    </row>
    <row r="5688" spans="1:32" s="29" customFormat="1" ht="16.5" customHeight="1">
      <c r="A5688" s="12" t="s">
        <v>3838</v>
      </c>
      <c r="B5688" s="12"/>
      <c r="C5688" s="30"/>
      <c r="D5688" s="12"/>
      <c r="E5688" s="132" t="s">
        <v>9075</v>
      </c>
      <c r="F5688" s="14" t="s">
        <v>9076</v>
      </c>
      <c r="G5688" s="14" t="s">
        <v>9077</v>
      </c>
      <c r="H5688" s="15">
        <v>2015</v>
      </c>
      <c r="I5688" s="15">
        <v>1</v>
      </c>
      <c r="J5688" s="15">
        <v>0</v>
      </c>
      <c r="K5688" s="15">
        <v>0</v>
      </c>
      <c r="L5688" s="16" t="s">
        <v>3848</v>
      </c>
      <c r="M5688" s="16" t="s">
        <v>3849</v>
      </c>
      <c r="N5688" s="16" t="s">
        <v>2626</v>
      </c>
      <c r="O5688" s="17">
        <v>720</v>
      </c>
      <c r="P5688" s="17">
        <v>0</v>
      </c>
      <c r="Q5688" s="17">
        <v>0</v>
      </c>
      <c r="R5688" s="18" t="s">
        <v>33</v>
      </c>
      <c r="S5688" s="19">
        <v>60</v>
      </c>
      <c r="T5688" s="19">
        <v>110</v>
      </c>
      <c r="U5688" s="19">
        <v>5.4545454545454543E-2</v>
      </c>
      <c r="V5688" s="19">
        <v>0</v>
      </c>
      <c r="W5688" s="20">
        <v>6.0000000000000001E-3</v>
      </c>
      <c r="X5688" s="21">
        <v>4.32</v>
      </c>
      <c r="Y5688" s="22" t="s">
        <v>33</v>
      </c>
      <c r="Z5688" s="23"/>
      <c r="AA5688" s="24"/>
      <c r="AB5688" s="14"/>
      <c r="AC5688" s="14"/>
      <c r="AD5688" s="25"/>
      <c r="AE5688" s="26"/>
      <c r="AF5688" s="27"/>
    </row>
    <row r="5689" spans="1:32" s="29" customFormat="1" ht="16.5" customHeight="1">
      <c r="A5689" s="12" t="s">
        <v>3838</v>
      </c>
      <c r="B5689" s="13"/>
      <c r="C5689" s="189"/>
      <c r="D5689" s="12"/>
      <c r="E5689" s="132" t="s">
        <v>2890</v>
      </c>
      <c r="F5689" s="14" t="s">
        <v>2623</v>
      </c>
      <c r="G5689" s="14" t="s">
        <v>854</v>
      </c>
      <c r="H5689" s="15">
        <v>2020</v>
      </c>
      <c r="I5689" s="15">
        <v>3</v>
      </c>
      <c r="J5689" s="15">
        <v>0</v>
      </c>
      <c r="K5689" s="15">
        <v>0</v>
      </c>
      <c r="L5689" s="16" t="s">
        <v>2625</v>
      </c>
      <c r="M5689" s="16" t="s">
        <v>3849</v>
      </c>
      <c r="N5689" s="16" t="s">
        <v>2626</v>
      </c>
      <c r="O5689" s="17">
        <v>720</v>
      </c>
      <c r="P5689" s="17">
        <v>0</v>
      </c>
      <c r="Q5689" s="17">
        <v>0</v>
      </c>
      <c r="R5689" s="18" t="s">
        <v>33</v>
      </c>
      <c r="S5689" s="19">
        <v>60</v>
      </c>
      <c r="T5689" s="19">
        <v>110</v>
      </c>
      <c r="U5689" s="19">
        <v>5.4545454545454543E-2</v>
      </c>
      <c r="V5689" s="19">
        <v>0</v>
      </c>
      <c r="W5689" s="20">
        <v>6.0000000000000001E-3</v>
      </c>
      <c r="X5689" s="21">
        <v>12.96</v>
      </c>
      <c r="Y5689" s="22" t="s">
        <v>33</v>
      </c>
      <c r="Z5689" s="23" t="s">
        <v>9087</v>
      </c>
      <c r="AA5689" s="24" t="s">
        <v>67</v>
      </c>
      <c r="AB5689" s="14" t="s">
        <v>67</v>
      </c>
      <c r="AC5689" s="14" t="s">
        <v>67</v>
      </c>
      <c r="AD5689" s="25"/>
      <c r="AE5689" s="26"/>
      <c r="AF5689" s="27"/>
    </row>
    <row r="5690" spans="1:32" s="29" customFormat="1" ht="16.5" customHeight="1">
      <c r="A5690" s="12" t="s">
        <v>3838</v>
      </c>
      <c r="B5690" s="13"/>
      <c r="C5690" s="189"/>
      <c r="D5690" s="12"/>
      <c r="E5690" s="132" t="s">
        <v>4175</v>
      </c>
      <c r="F5690" s="14" t="s">
        <v>67</v>
      </c>
      <c r="G5690" s="14" t="s">
        <v>4176</v>
      </c>
      <c r="H5690" s="15">
        <v>2002</v>
      </c>
      <c r="I5690" s="15">
        <v>1</v>
      </c>
      <c r="J5690" s="15">
        <v>0</v>
      </c>
      <c r="K5690" s="15">
        <v>0</v>
      </c>
      <c r="L5690" s="16" t="s">
        <v>4177</v>
      </c>
      <c r="M5690" s="16" t="s">
        <v>3849</v>
      </c>
      <c r="N5690" s="16" t="s">
        <v>2626</v>
      </c>
      <c r="O5690" s="17">
        <v>432</v>
      </c>
      <c r="P5690" s="17">
        <v>0</v>
      </c>
      <c r="Q5690" s="17">
        <v>0</v>
      </c>
      <c r="R5690" s="18" t="s">
        <v>33</v>
      </c>
      <c r="S5690" s="19">
        <v>60</v>
      </c>
      <c r="T5690" s="19">
        <v>110</v>
      </c>
      <c r="U5690" s="19">
        <v>9.0909090909090912E-2</v>
      </c>
      <c r="V5690" s="19">
        <v>0</v>
      </c>
      <c r="W5690" s="20">
        <v>0.01</v>
      </c>
      <c r="X5690" s="21">
        <v>4.32</v>
      </c>
      <c r="Y5690" s="22" t="s">
        <v>33</v>
      </c>
      <c r="Z5690" s="23" t="s">
        <v>9087</v>
      </c>
      <c r="AA5690" s="24" t="s">
        <v>67</v>
      </c>
      <c r="AB5690" s="14" t="s">
        <v>67</v>
      </c>
      <c r="AC5690" s="14" t="s">
        <v>67</v>
      </c>
      <c r="AD5690" s="25"/>
      <c r="AE5690" s="26"/>
      <c r="AF5690" s="27"/>
    </row>
    <row r="5691" spans="1:32" s="29" customFormat="1" ht="16.5" customHeight="1">
      <c r="A5691" s="12" t="s">
        <v>3838</v>
      </c>
      <c r="B5691" s="13"/>
      <c r="C5691" s="189"/>
      <c r="D5691" s="12"/>
      <c r="E5691" s="132" t="s">
        <v>9232</v>
      </c>
      <c r="F5691" s="14" t="s">
        <v>3858</v>
      </c>
      <c r="G5691" s="14" t="s">
        <v>3859</v>
      </c>
      <c r="H5691" s="15">
        <v>2022</v>
      </c>
      <c r="I5691" s="15">
        <v>1</v>
      </c>
      <c r="J5691" s="15">
        <v>0</v>
      </c>
      <c r="K5691" s="15">
        <v>0</v>
      </c>
      <c r="L5691" s="16" t="s">
        <v>9186</v>
      </c>
      <c r="M5691" s="16" t="s">
        <v>3849</v>
      </c>
      <c r="N5691" s="16" t="s">
        <v>2626</v>
      </c>
      <c r="O5691" s="17">
        <v>726</v>
      </c>
      <c r="P5691" s="17">
        <v>0</v>
      </c>
      <c r="Q5691" s="17">
        <v>0</v>
      </c>
      <c r="R5691" s="18" t="s">
        <v>33</v>
      </c>
      <c r="S5691" s="19">
        <v>60</v>
      </c>
      <c r="T5691" s="19">
        <v>110</v>
      </c>
      <c r="U5691" s="19">
        <v>5.4545454545454543E-2</v>
      </c>
      <c r="V5691" s="19">
        <v>0</v>
      </c>
      <c r="W5691" s="20">
        <v>6.0000000000000001E-3</v>
      </c>
      <c r="X5691" s="21">
        <v>4.3559999999999999</v>
      </c>
      <c r="Y5691" s="22" t="s">
        <v>33</v>
      </c>
      <c r="Z5691" s="23" t="s">
        <v>9087</v>
      </c>
      <c r="AA5691" s="24" t="s">
        <v>67</v>
      </c>
      <c r="AB5691" s="14" t="s">
        <v>67</v>
      </c>
      <c r="AC5691" s="14" t="s">
        <v>67</v>
      </c>
      <c r="AD5691" s="25"/>
      <c r="AE5691" s="26"/>
      <c r="AF5691" s="27"/>
    </row>
    <row r="5692" spans="1:32" s="29" customFormat="1" ht="16.5" customHeight="1">
      <c r="A5692" s="12" t="s">
        <v>3838</v>
      </c>
      <c r="B5692" s="13"/>
      <c r="C5692" s="189"/>
      <c r="D5692" s="12"/>
      <c r="E5692" s="132" t="s">
        <v>453</v>
      </c>
      <c r="F5692" s="14" t="s">
        <v>2403</v>
      </c>
      <c r="G5692" s="14" t="s">
        <v>3913</v>
      </c>
      <c r="H5692" s="15">
        <v>2009</v>
      </c>
      <c r="I5692" s="15">
        <v>1</v>
      </c>
      <c r="J5692" s="15">
        <v>0</v>
      </c>
      <c r="K5692" s="15">
        <v>0</v>
      </c>
      <c r="L5692" s="16" t="s">
        <v>3909</v>
      </c>
      <c r="M5692" s="16" t="s">
        <v>3849</v>
      </c>
      <c r="N5692" s="16" t="s">
        <v>2626</v>
      </c>
      <c r="O5692" s="17">
        <v>20</v>
      </c>
      <c r="P5692" s="17">
        <v>0</v>
      </c>
      <c r="Q5692" s="17">
        <v>0</v>
      </c>
      <c r="R5692" s="18" t="s">
        <v>33</v>
      </c>
      <c r="S5692" s="19">
        <v>60</v>
      </c>
      <c r="T5692" s="19">
        <v>110</v>
      </c>
      <c r="U5692" s="19">
        <v>2.0454545454545454</v>
      </c>
      <c r="V5692" s="19">
        <v>0</v>
      </c>
      <c r="W5692" s="20">
        <v>0.22500000000000001</v>
      </c>
      <c r="X5692" s="21">
        <v>4.5</v>
      </c>
      <c r="Y5692" s="22" t="s">
        <v>33</v>
      </c>
      <c r="Z5692" s="23" t="s">
        <v>9087</v>
      </c>
      <c r="AA5692" s="24" t="s">
        <v>67</v>
      </c>
      <c r="AB5692" s="14" t="s">
        <v>67</v>
      </c>
      <c r="AC5692" s="14" t="s">
        <v>67</v>
      </c>
      <c r="AD5692" s="25"/>
      <c r="AE5692" s="26"/>
      <c r="AF5692" s="27"/>
    </row>
    <row r="5693" spans="1:32" s="29" customFormat="1" ht="16.5" customHeight="1">
      <c r="A5693" s="12" t="s">
        <v>3838</v>
      </c>
      <c r="B5693" s="13"/>
      <c r="C5693" s="189"/>
      <c r="D5693" s="12"/>
      <c r="E5693" s="132" t="s">
        <v>3944</v>
      </c>
      <c r="F5693" s="14" t="s">
        <v>92</v>
      </c>
      <c r="G5693" s="14" t="s">
        <v>3945</v>
      </c>
      <c r="H5693" s="15">
        <v>2010</v>
      </c>
      <c r="I5693" s="15">
        <v>1</v>
      </c>
      <c r="J5693" s="15">
        <v>0</v>
      </c>
      <c r="K5693" s="15">
        <v>0</v>
      </c>
      <c r="L5693" s="16" t="s">
        <v>3946</v>
      </c>
      <c r="M5693" s="16" t="s">
        <v>3849</v>
      </c>
      <c r="N5693" s="16" t="s">
        <v>2626</v>
      </c>
      <c r="O5693" s="17">
        <v>20</v>
      </c>
      <c r="P5693" s="17">
        <v>0</v>
      </c>
      <c r="Q5693" s="17">
        <v>0</v>
      </c>
      <c r="R5693" s="18" t="s">
        <v>33</v>
      </c>
      <c r="S5693" s="19" t="s">
        <v>89</v>
      </c>
      <c r="T5693" s="19">
        <v>110</v>
      </c>
      <c r="U5693" s="19">
        <v>2.0454545454545454</v>
      </c>
      <c r="V5693" s="19">
        <v>0</v>
      </c>
      <c r="W5693" s="20">
        <v>0.22500000000000001</v>
      </c>
      <c r="X5693" s="21">
        <v>4.5</v>
      </c>
      <c r="Y5693" s="22" t="s">
        <v>33</v>
      </c>
      <c r="Z5693" s="23" t="s">
        <v>9087</v>
      </c>
      <c r="AA5693" s="24" t="s">
        <v>67</v>
      </c>
      <c r="AB5693" s="14" t="s">
        <v>67</v>
      </c>
      <c r="AC5693" s="14" t="s">
        <v>67</v>
      </c>
      <c r="AD5693" s="25"/>
      <c r="AE5693" s="26"/>
      <c r="AF5693" s="27"/>
    </row>
    <row r="5694" spans="1:32" s="29" customFormat="1" ht="16.5" customHeight="1">
      <c r="A5694" s="12" t="s">
        <v>3838</v>
      </c>
      <c r="B5694" s="13"/>
      <c r="C5694" s="189"/>
      <c r="D5694" s="12"/>
      <c r="E5694" s="132" t="s">
        <v>453</v>
      </c>
      <c r="F5694" s="14" t="s">
        <v>92</v>
      </c>
      <c r="G5694" s="14" t="s">
        <v>4288</v>
      </c>
      <c r="H5694" s="15">
        <v>2005</v>
      </c>
      <c r="I5694" s="15">
        <v>2</v>
      </c>
      <c r="J5694" s="15">
        <v>5</v>
      </c>
      <c r="K5694" s="15">
        <v>0</v>
      </c>
      <c r="L5694" s="16"/>
      <c r="M5694" s="16" t="s">
        <v>4287</v>
      </c>
      <c r="N5694" s="16" t="s">
        <v>2626</v>
      </c>
      <c r="O5694" s="17">
        <v>20</v>
      </c>
      <c r="P5694" s="17">
        <v>0</v>
      </c>
      <c r="Q5694" s="17">
        <v>0</v>
      </c>
      <c r="R5694" s="18" t="s">
        <v>33</v>
      </c>
      <c r="S5694" s="19">
        <v>60</v>
      </c>
      <c r="T5694" s="19">
        <v>110</v>
      </c>
      <c r="U5694" s="19">
        <v>2.0454545454545454</v>
      </c>
      <c r="V5694" s="19">
        <v>0</v>
      </c>
      <c r="W5694" s="20">
        <v>0.22500000000000001</v>
      </c>
      <c r="X5694" s="21">
        <v>9</v>
      </c>
      <c r="Y5694" s="22" t="s">
        <v>33</v>
      </c>
      <c r="Z5694" s="23" t="s">
        <v>9087</v>
      </c>
      <c r="AA5694" s="24" t="s">
        <v>67</v>
      </c>
      <c r="AB5694" s="14" t="s">
        <v>67</v>
      </c>
      <c r="AC5694" s="14" t="s">
        <v>67</v>
      </c>
      <c r="AD5694" s="25"/>
      <c r="AE5694" s="26"/>
      <c r="AF5694" s="27"/>
    </row>
    <row r="5695" spans="1:32" s="29" customFormat="1" ht="16.5" customHeight="1">
      <c r="A5695" s="12" t="s">
        <v>3838</v>
      </c>
      <c r="B5695" s="13"/>
      <c r="C5695" s="189"/>
      <c r="D5695" s="12"/>
      <c r="E5695" s="132" t="s">
        <v>453</v>
      </c>
      <c r="F5695" s="14" t="s">
        <v>92</v>
      </c>
      <c r="G5695" s="14" t="s">
        <v>4286</v>
      </c>
      <c r="H5695" s="15">
        <v>2005</v>
      </c>
      <c r="I5695" s="15">
        <v>2</v>
      </c>
      <c r="J5695" s="15">
        <v>0</v>
      </c>
      <c r="K5695" s="15">
        <v>0</v>
      </c>
      <c r="L5695" s="16"/>
      <c r="M5695" s="16" t="s">
        <v>4287</v>
      </c>
      <c r="N5695" s="16" t="s">
        <v>2626</v>
      </c>
      <c r="O5695" s="17">
        <v>20</v>
      </c>
      <c r="P5695" s="17">
        <v>0</v>
      </c>
      <c r="Q5695" s="17">
        <v>0</v>
      </c>
      <c r="R5695" s="18" t="s">
        <v>33</v>
      </c>
      <c r="S5695" s="19" t="s">
        <v>89</v>
      </c>
      <c r="T5695" s="19">
        <v>110</v>
      </c>
      <c r="U5695" s="19">
        <v>2.0454545454545454</v>
      </c>
      <c r="V5695" s="19">
        <v>0</v>
      </c>
      <c r="W5695" s="20">
        <v>0.22500000000000001</v>
      </c>
      <c r="X5695" s="21">
        <v>9</v>
      </c>
      <c r="Y5695" s="22" t="s">
        <v>33</v>
      </c>
      <c r="Z5695" s="23" t="s">
        <v>9087</v>
      </c>
      <c r="AA5695" s="24" t="s">
        <v>67</v>
      </c>
      <c r="AB5695" s="14" t="s">
        <v>67</v>
      </c>
      <c r="AC5695" s="14" t="s">
        <v>67</v>
      </c>
      <c r="AD5695" s="25"/>
      <c r="AE5695" s="26"/>
      <c r="AF5695" s="27"/>
    </row>
    <row r="5696" spans="1:32" s="29" customFormat="1" ht="16.5" customHeight="1">
      <c r="A5696" s="12" t="s">
        <v>3838</v>
      </c>
      <c r="B5696" s="13"/>
      <c r="C5696" s="189"/>
      <c r="D5696" s="12"/>
      <c r="E5696" s="132" t="s">
        <v>1175</v>
      </c>
      <c r="F5696" s="14" t="s">
        <v>4000</v>
      </c>
      <c r="G5696" s="14" t="s">
        <v>4099</v>
      </c>
      <c r="H5696" s="15">
        <v>2000</v>
      </c>
      <c r="I5696" s="15">
        <v>2</v>
      </c>
      <c r="J5696" s="15">
        <v>0</v>
      </c>
      <c r="K5696" s="15">
        <v>0</v>
      </c>
      <c r="L5696" s="16" t="s">
        <v>4092</v>
      </c>
      <c r="M5696" s="16" t="s">
        <v>3849</v>
      </c>
      <c r="N5696" s="16" t="s">
        <v>2626</v>
      </c>
      <c r="O5696" s="17">
        <v>4</v>
      </c>
      <c r="P5696" s="17">
        <v>0</v>
      </c>
      <c r="Q5696" s="17">
        <v>0</v>
      </c>
      <c r="R5696" s="18" t="s">
        <v>33</v>
      </c>
      <c r="S5696" s="19">
        <v>60</v>
      </c>
      <c r="T5696" s="19">
        <v>120</v>
      </c>
      <c r="U5696" s="19">
        <v>9.5</v>
      </c>
      <c r="V5696" s="19">
        <v>0</v>
      </c>
      <c r="W5696" s="20">
        <v>1.1399999999999999</v>
      </c>
      <c r="X5696" s="21">
        <v>9.1199999999999992</v>
      </c>
      <c r="Y5696" s="22" t="s">
        <v>33</v>
      </c>
      <c r="Z5696" s="23" t="s">
        <v>9087</v>
      </c>
      <c r="AA5696" s="24" t="s">
        <v>67</v>
      </c>
      <c r="AB5696" s="14" t="s">
        <v>67</v>
      </c>
      <c r="AC5696" s="14" t="s">
        <v>67</v>
      </c>
      <c r="AD5696" s="25"/>
      <c r="AE5696" s="26"/>
      <c r="AF5696" s="27"/>
    </row>
    <row r="5697" spans="1:32" s="29" customFormat="1" ht="16.5" customHeight="1">
      <c r="A5697" s="12" t="s">
        <v>3838</v>
      </c>
      <c r="B5697" s="13"/>
      <c r="C5697" s="189"/>
      <c r="D5697" s="12"/>
      <c r="E5697" s="132" t="s">
        <v>997</v>
      </c>
      <c r="F5697" s="14" t="s">
        <v>1043</v>
      </c>
      <c r="G5697" s="14" t="s">
        <v>4122</v>
      </c>
      <c r="H5697" s="15">
        <v>2002</v>
      </c>
      <c r="I5697" s="15">
        <v>1</v>
      </c>
      <c r="J5697" s="15">
        <v>0</v>
      </c>
      <c r="K5697" s="15">
        <v>0</v>
      </c>
      <c r="L5697" s="16" t="s">
        <v>9187</v>
      </c>
      <c r="M5697" s="16" t="s">
        <v>3849</v>
      </c>
      <c r="N5697" s="16" t="s">
        <v>2626</v>
      </c>
      <c r="O5697" s="17">
        <v>256</v>
      </c>
      <c r="P5697" s="17">
        <v>0</v>
      </c>
      <c r="Q5697" s="17">
        <v>0</v>
      </c>
      <c r="R5697" s="18" t="s">
        <v>33</v>
      </c>
      <c r="S5697" s="19">
        <v>60</v>
      </c>
      <c r="T5697" s="19">
        <v>110</v>
      </c>
      <c r="U5697" s="19">
        <v>0.18181818181818182</v>
      </c>
      <c r="V5697" s="19">
        <v>0</v>
      </c>
      <c r="W5697" s="20">
        <v>0.02</v>
      </c>
      <c r="X5697" s="21">
        <v>5.12</v>
      </c>
      <c r="Y5697" s="22" t="s">
        <v>33</v>
      </c>
      <c r="Z5697" s="23" t="s">
        <v>9087</v>
      </c>
      <c r="AA5697" s="24" t="s">
        <v>67</v>
      </c>
      <c r="AB5697" s="14" t="s">
        <v>67</v>
      </c>
      <c r="AC5697" s="14" t="s">
        <v>67</v>
      </c>
      <c r="AD5697" s="25"/>
      <c r="AE5697" s="26"/>
      <c r="AF5697" s="27"/>
    </row>
    <row r="5698" spans="1:32" s="29" customFormat="1" ht="16.5" customHeight="1">
      <c r="A5698" s="12" t="s">
        <v>3838</v>
      </c>
      <c r="B5698" s="13"/>
      <c r="C5698" s="189"/>
      <c r="D5698" s="12"/>
      <c r="E5698" s="132" t="s">
        <v>1732</v>
      </c>
      <c r="F5698" s="14" t="s">
        <v>4066</v>
      </c>
      <c r="G5698" s="14" t="s">
        <v>4117</v>
      </c>
      <c r="H5698" s="15">
        <v>2015</v>
      </c>
      <c r="I5698" s="15">
        <v>9</v>
      </c>
      <c r="J5698" s="15">
        <v>0</v>
      </c>
      <c r="K5698" s="15">
        <v>0</v>
      </c>
      <c r="L5698" s="16" t="s">
        <v>3953</v>
      </c>
      <c r="M5698" s="16" t="s">
        <v>3849</v>
      </c>
      <c r="N5698" s="16" t="s">
        <v>2626</v>
      </c>
      <c r="O5698" s="17">
        <v>256</v>
      </c>
      <c r="P5698" s="17">
        <v>0</v>
      </c>
      <c r="Q5698" s="17">
        <v>0</v>
      </c>
      <c r="R5698" s="18" t="s">
        <v>33</v>
      </c>
      <c r="S5698" s="19">
        <v>60</v>
      </c>
      <c r="T5698" s="19">
        <v>110</v>
      </c>
      <c r="U5698" s="19">
        <v>0.18181818181818182</v>
      </c>
      <c r="V5698" s="19">
        <v>0</v>
      </c>
      <c r="W5698" s="20">
        <v>0.02</v>
      </c>
      <c r="X5698" s="21">
        <v>46.08</v>
      </c>
      <c r="Y5698" s="22" t="s">
        <v>33</v>
      </c>
      <c r="Z5698" s="23" t="s">
        <v>9087</v>
      </c>
      <c r="AA5698" s="24" t="s">
        <v>67</v>
      </c>
      <c r="AB5698" s="14" t="s">
        <v>67</v>
      </c>
      <c r="AC5698" s="14" t="s">
        <v>67</v>
      </c>
      <c r="AD5698" s="25"/>
      <c r="AE5698" s="26"/>
      <c r="AF5698" s="27"/>
    </row>
    <row r="5699" spans="1:32" s="29" customFormat="1" ht="16.5" customHeight="1">
      <c r="A5699" s="12" t="s">
        <v>3838</v>
      </c>
      <c r="B5699" s="13"/>
      <c r="C5699" s="189"/>
      <c r="D5699" s="12"/>
      <c r="E5699" s="132" t="s">
        <v>1732</v>
      </c>
      <c r="F5699" s="14" t="s">
        <v>4066</v>
      </c>
      <c r="G5699" s="14" t="s">
        <v>4117</v>
      </c>
      <c r="H5699" s="15">
        <v>2002</v>
      </c>
      <c r="I5699" s="15">
        <v>7</v>
      </c>
      <c r="J5699" s="15">
        <v>0</v>
      </c>
      <c r="K5699" s="15">
        <v>0</v>
      </c>
      <c r="L5699" s="16" t="s">
        <v>3953</v>
      </c>
      <c r="M5699" s="16" t="s">
        <v>3849</v>
      </c>
      <c r="N5699" s="16" t="s">
        <v>2626</v>
      </c>
      <c r="O5699" s="17">
        <v>256</v>
      </c>
      <c r="P5699" s="17">
        <v>0</v>
      </c>
      <c r="Q5699" s="17">
        <v>0</v>
      </c>
      <c r="R5699" s="18" t="s">
        <v>33</v>
      </c>
      <c r="S5699" s="19">
        <v>60</v>
      </c>
      <c r="T5699" s="19">
        <v>110</v>
      </c>
      <c r="U5699" s="19">
        <v>0.18181818181818182</v>
      </c>
      <c r="V5699" s="19">
        <v>0</v>
      </c>
      <c r="W5699" s="20">
        <v>0.02</v>
      </c>
      <c r="X5699" s="21">
        <v>35.840000000000003</v>
      </c>
      <c r="Y5699" s="22" t="s">
        <v>33</v>
      </c>
      <c r="Z5699" s="23" t="s">
        <v>9087</v>
      </c>
      <c r="AA5699" s="24" t="s">
        <v>67</v>
      </c>
      <c r="AB5699" s="14" t="s">
        <v>67</v>
      </c>
      <c r="AC5699" s="14" t="s">
        <v>67</v>
      </c>
      <c r="AD5699" s="25"/>
      <c r="AE5699" s="26"/>
      <c r="AF5699" s="27"/>
    </row>
    <row r="5700" spans="1:32" s="29" customFormat="1" ht="16.5" customHeight="1">
      <c r="A5700" s="12" t="s">
        <v>3838</v>
      </c>
      <c r="B5700" s="13"/>
      <c r="C5700" s="189"/>
      <c r="D5700" s="12"/>
      <c r="E5700" s="132" t="s">
        <v>1732</v>
      </c>
      <c r="F5700" s="14" t="s">
        <v>4066</v>
      </c>
      <c r="G5700" s="14" t="s">
        <v>4117</v>
      </c>
      <c r="H5700" s="15">
        <v>2017</v>
      </c>
      <c r="I5700" s="15">
        <v>6</v>
      </c>
      <c r="J5700" s="15">
        <v>0</v>
      </c>
      <c r="K5700" s="15">
        <v>0</v>
      </c>
      <c r="L5700" s="16" t="s">
        <v>3953</v>
      </c>
      <c r="M5700" s="16" t="s">
        <v>3849</v>
      </c>
      <c r="N5700" s="16" t="s">
        <v>2626</v>
      </c>
      <c r="O5700" s="17">
        <v>256</v>
      </c>
      <c r="P5700" s="17">
        <v>0</v>
      </c>
      <c r="Q5700" s="17">
        <v>0</v>
      </c>
      <c r="R5700" s="18" t="s">
        <v>33</v>
      </c>
      <c r="S5700" s="19">
        <v>60</v>
      </c>
      <c r="T5700" s="19">
        <v>110</v>
      </c>
      <c r="U5700" s="19">
        <v>0.18181818181818182</v>
      </c>
      <c r="V5700" s="19">
        <v>0</v>
      </c>
      <c r="W5700" s="20">
        <v>0.02</v>
      </c>
      <c r="X5700" s="21">
        <v>30.72</v>
      </c>
      <c r="Y5700" s="22" t="s">
        <v>33</v>
      </c>
      <c r="Z5700" s="23" t="s">
        <v>9087</v>
      </c>
      <c r="AA5700" s="24" t="s">
        <v>67</v>
      </c>
      <c r="AB5700" s="14" t="s">
        <v>67</v>
      </c>
      <c r="AC5700" s="14" t="s">
        <v>67</v>
      </c>
      <c r="AD5700" s="25"/>
      <c r="AE5700" s="26"/>
      <c r="AF5700" s="27"/>
    </row>
    <row r="5701" spans="1:32" s="29" customFormat="1" ht="16.5" customHeight="1">
      <c r="A5701" s="12" t="s">
        <v>3838</v>
      </c>
      <c r="B5701" s="13"/>
      <c r="C5701" s="189"/>
      <c r="D5701" s="12"/>
      <c r="E5701" s="132" t="s">
        <v>1732</v>
      </c>
      <c r="F5701" s="14" t="s">
        <v>1043</v>
      </c>
      <c r="G5701" s="14" t="s">
        <v>4136</v>
      </c>
      <c r="H5701" s="15">
        <v>2002</v>
      </c>
      <c r="I5701" s="15">
        <v>5</v>
      </c>
      <c r="J5701" s="15">
        <v>0</v>
      </c>
      <c r="K5701" s="15">
        <v>0</v>
      </c>
      <c r="L5701" s="16" t="s">
        <v>3953</v>
      </c>
      <c r="M5701" s="16" t="s">
        <v>3849</v>
      </c>
      <c r="N5701" s="16" t="s">
        <v>2626</v>
      </c>
      <c r="O5701" s="17">
        <v>256</v>
      </c>
      <c r="P5701" s="17">
        <v>0</v>
      </c>
      <c r="Q5701" s="17">
        <v>0</v>
      </c>
      <c r="R5701" s="18" t="s">
        <v>33</v>
      </c>
      <c r="S5701" s="19">
        <v>60</v>
      </c>
      <c r="T5701" s="19">
        <v>110</v>
      </c>
      <c r="U5701" s="19">
        <v>0.18181818181818182</v>
      </c>
      <c r="V5701" s="19">
        <v>0</v>
      </c>
      <c r="W5701" s="20">
        <v>0.02</v>
      </c>
      <c r="X5701" s="21">
        <v>25.6</v>
      </c>
      <c r="Y5701" s="22" t="s">
        <v>33</v>
      </c>
      <c r="Z5701" s="23" t="s">
        <v>9087</v>
      </c>
      <c r="AA5701" s="24" t="s">
        <v>67</v>
      </c>
      <c r="AB5701" s="14" t="s">
        <v>67</v>
      </c>
      <c r="AC5701" s="14" t="s">
        <v>67</v>
      </c>
      <c r="AD5701" s="25"/>
      <c r="AE5701" s="26"/>
      <c r="AF5701" s="27"/>
    </row>
    <row r="5702" spans="1:32" s="29" customFormat="1" ht="16.5" customHeight="1">
      <c r="A5702" s="12" t="s">
        <v>3838</v>
      </c>
      <c r="B5702" s="13"/>
      <c r="C5702" s="189"/>
      <c r="D5702" s="12"/>
      <c r="E5702" s="132" t="s">
        <v>1732</v>
      </c>
      <c r="F5702" s="14" t="s">
        <v>4066</v>
      </c>
      <c r="G5702" s="14" t="s">
        <v>4117</v>
      </c>
      <c r="H5702" s="15">
        <v>2014</v>
      </c>
      <c r="I5702" s="15">
        <v>4</v>
      </c>
      <c r="J5702" s="15">
        <v>0</v>
      </c>
      <c r="K5702" s="15">
        <v>0</v>
      </c>
      <c r="L5702" s="16" t="s">
        <v>3953</v>
      </c>
      <c r="M5702" s="16" t="s">
        <v>3849</v>
      </c>
      <c r="N5702" s="16" t="s">
        <v>2626</v>
      </c>
      <c r="O5702" s="17">
        <v>256</v>
      </c>
      <c r="P5702" s="17">
        <v>0</v>
      </c>
      <c r="Q5702" s="17">
        <v>0</v>
      </c>
      <c r="R5702" s="18" t="s">
        <v>33</v>
      </c>
      <c r="S5702" s="19">
        <v>60</v>
      </c>
      <c r="T5702" s="19">
        <v>110</v>
      </c>
      <c r="U5702" s="19">
        <v>0.18181818181818182</v>
      </c>
      <c r="V5702" s="19">
        <v>0</v>
      </c>
      <c r="W5702" s="20">
        <v>0.02</v>
      </c>
      <c r="X5702" s="21">
        <v>20.48</v>
      </c>
      <c r="Y5702" s="22" t="s">
        <v>33</v>
      </c>
      <c r="Z5702" s="23" t="s">
        <v>9087</v>
      </c>
      <c r="AA5702" s="24" t="s">
        <v>67</v>
      </c>
      <c r="AB5702" s="14" t="s">
        <v>67</v>
      </c>
      <c r="AC5702" s="14" t="s">
        <v>67</v>
      </c>
      <c r="AD5702" s="25"/>
      <c r="AE5702" s="26"/>
      <c r="AF5702" s="27"/>
    </row>
    <row r="5703" spans="1:32" s="29" customFormat="1" ht="16.5" customHeight="1">
      <c r="A5703" s="12" t="s">
        <v>3838</v>
      </c>
      <c r="B5703" s="13"/>
      <c r="C5703" s="189"/>
      <c r="D5703" s="12"/>
      <c r="E5703" s="132" t="s">
        <v>1732</v>
      </c>
      <c r="F5703" s="14" t="s">
        <v>4066</v>
      </c>
      <c r="G5703" s="14" t="s">
        <v>4117</v>
      </c>
      <c r="H5703" s="15">
        <v>2012</v>
      </c>
      <c r="I5703" s="15">
        <v>3</v>
      </c>
      <c r="J5703" s="15">
        <v>0</v>
      </c>
      <c r="K5703" s="15">
        <v>0</v>
      </c>
      <c r="L5703" s="16" t="s">
        <v>3953</v>
      </c>
      <c r="M5703" s="16" t="s">
        <v>3849</v>
      </c>
      <c r="N5703" s="16" t="s">
        <v>2626</v>
      </c>
      <c r="O5703" s="17">
        <v>256</v>
      </c>
      <c r="P5703" s="17">
        <v>0</v>
      </c>
      <c r="Q5703" s="17">
        <v>0</v>
      </c>
      <c r="R5703" s="18" t="s">
        <v>33</v>
      </c>
      <c r="S5703" s="19">
        <v>60</v>
      </c>
      <c r="T5703" s="19">
        <v>110</v>
      </c>
      <c r="U5703" s="19">
        <v>0.18181818181818182</v>
      </c>
      <c r="V5703" s="19">
        <v>0</v>
      </c>
      <c r="W5703" s="20">
        <v>0.02</v>
      </c>
      <c r="X5703" s="21">
        <v>15.36</v>
      </c>
      <c r="Y5703" s="22" t="s">
        <v>33</v>
      </c>
      <c r="Z5703" s="23" t="s">
        <v>9087</v>
      </c>
      <c r="AA5703" s="24" t="s">
        <v>67</v>
      </c>
      <c r="AB5703" s="14" t="s">
        <v>67</v>
      </c>
      <c r="AC5703" s="14" t="s">
        <v>67</v>
      </c>
      <c r="AD5703" s="25"/>
      <c r="AE5703" s="26"/>
      <c r="AF5703" s="27"/>
    </row>
    <row r="5704" spans="1:32" s="29" customFormat="1" ht="16.5" customHeight="1">
      <c r="A5704" s="12" t="s">
        <v>3838</v>
      </c>
      <c r="B5704" s="13"/>
      <c r="C5704" s="189"/>
      <c r="D5704" s="12"/>
      <c r="E5704" s="132" t="s">
        <v>1732</v>
      </c>
      <c r="F5704" s="14" t="s">
        <v>4066</v>
      </c>
      <c r="G5704" s="14" t="s">
        <v>4117</v>
      </c>
      <c r="H5704" s="15">
        <v>2012</v>
      </c>
      <c r="I5704" s="15">
        <v>3</v>
      </c>
      <c r="J5704" s="15">
        <v>0</v>
      </c>
      <c r="K5704" s="15">
        <v>0</v>
      </c>
      <c r="L5704" s="16" t="s">
        <v>3953</v>
      </c>
      <c r="M5704" s="16" t="s">
        <v>3849</v>
      </c>
      <c r="N5704" s="16" t="s">
        <v>2626</v>
      </c>
      <c r="O5704" s="17">
        <v>256</v>
      </c>
      <c r="P5704" s="17">
        <v>0</v>
      </c>
      <c r="Q5704" s="17">
        <v>0</v>
      </c>
      <c r="R5704" s="18" t="s">
        <v>33</v>
      </c>
      <c r="S5704" s="19">
        <v>60</v>
      </c>
      <c r="T5704" s="19">
        <v>110</v>
      </c>
      <c r="U5704" s="19">
        <v>0.18181818181818182</v>
      </c>
      <c r="V5704" s="19">
        <v>0</v>
      </c>
      <c r="W5704" s="20">
        <v>0.02</v>
      </c>
      <c r="X5704" s="21">
        <v>15.36</v>
      </c>
      <c r="Y5704" s="22" t="s">
        <v>33</v>
      </c>
      <c r="Z5704" s="23" t="s">
        <v>9087</v>
      </c>
      <c r="AA5704" s="24" t="s">
        <v>67</v>
      </c>
      <c r="AB5704" s="14" t="s">
        <v>67</v>
      </c>
      <c r="AC5704" s="14" t="s">
        <v>67</v>
      </c>
      <c r="AD5704" s="25"/>
      <c r="AE5704" s="26"/>
      <c r="AF5704" s="27"/>
    </row>
    <row r="5705" spans="1:32" s="29" customFormat="1" ht="16.5" customHeight="1">
      <c r="A5705" s="12" t="s">
        <v>3838</v>
      </c>
      <c r="B5705" s="13"/>
      <c r="C5705" s="189"/>
      <c r="D5705" s="12"/>
      <c r="E5705" s="132" t="s">
        <v>997</v>
      </c>
      <c r="F5705" s="14" t="s">
        <v>9248</v>
      </c>
      <c r="G5705" s="14" t="s">
        <v>4122</v>
      </c>
      <c r="H5705" s="15">
        <v>2002</v>
      </c>
      <c r="I5705" s="15">
        <v>1</v>
      </c>
      <c r="J5705" s="15">
        <v>0</v>
      </c>
      <c r="K5705" s="15">
        <v>0</v>
      </c>
      <c r="L5705" s="16" t="s">
        <v>9187</v>
      </c>
      <c r="M5705" s="16" t="s">
        <v>3849</v>
      </c>
      <c r="N5705" s="16" t="s">
        <v>2626</v>
      </c>
      <c r="O5705" s="17">
        <v>256</v>
      </c>
      <c r="P5705" s="17">
        <v>0</v>
      </c>
      <c r="Q5705" s="17">
        <v>0</v>
      </c>
      <c r="R5705" s="18" t="s">
        <v>33</v>
      </c>
      <c r="S5705" s="19">
        <v>60</v>
      </c>
      <c r="T5705" s="19">
        <v>110</v>
      </c>
      <c r="U5705" s="19">
        <v>0.18181818181818182</v>
      </c>
      <c r="V5705" s="19">
        <v>0</v>
      </c>
      <c r="W5705" s="20">
        <v>0.02</v>
      </c>
      <c r="X5705" s="21">
        <v>5.12</v>
      </c>
      <c r="Y5705" s="22" t="s">
        <v>33</v>
      </c>
      <c r="Z5705" s="23" t="s">
        <v>9087</v>
      </c>
      <c r="AA5705" s="24" t="s">
        <v>67</v>
      </c>
      <c r="AB5705" s="14" t="s">
        <v>67</v>
      </c>
      <c r="AC5705" s="14" t="s">
        <v>67</v>
      </c>
      <c r="AD5705" s="25"/>
      <c r="AE5705" s="26"/>
      <c r="AF5705" s="27"/>
    </row>
    <row r="5706" spans="1:32" s="29" customFormat="1" ht="16.5" customHeight="1">
      <c r="A5706" s="12" t="s">
        <v>3838</v>
      </c>
      <c r="B5706" s="13"/>
      <c r="C5706" s="189"/>
      <c r="D5706" s="12"/>
      <c r="E5706" s="132" t="s">
        <v>3857</v>
      </c>
      <c r="F5706" s="14" t="s">
        <v>3858</v>
      </c>
      <c r="G5706" s="14" t="s">
        <v>3859</v>
      </c>
      <c r="H5706" s="15">
        <v>2015</v>
      </c>
      <c r="I5706" s="15">
        <v>1</v>
      </c>
      <c r="J5706" s="15">
        <v>0</v>
      </c>
      <c r="K5706" s="15">
        <v>0</v>
      </c>
      <c r="L5706" s="16" t="s">
        <v>4177</v>
      </c>
      <c r="M5706" s="16" t="s">
        <v>3849</v>
      </c>
      <c r="N5706" s="16" t="s">
        <v>2626</v>
      </c>
      <c r="O5706" s="17">
        <v>864</v>
      </c>
      <c r="P5706" s="17">
        <v>0</v>
      </c>
      <c r="Q5706" s="17">
        <v>0</v>
      </c>
      <c r="R5706" s="18" t="s">
        <v>33</v>
      </c>
      <c r="S5706" s="19">
        <v>60</v>
      </c>
      <c r="T5706" s="19">
        <v>110</v>
      </c>
      <c r="U5706" s="19">
        <v>0.05</v>
      </c>
      <c r="V5706" s="19">
        <v>0</v>
      </c>
      <c r="W5706" s="20">
        <v>6.0000000000000001E-3</v>
      </c>
      <c r="X5706" s="21">
        <v>5.1840000000000002</v>
      </c>
      <c r="Y5706" s="22" t="s">
        <v>33</v>
      </c>
      <c r="Z5706" s="23" t="s">
        <v>9087</v>
      </c>
      <c r="AA5706" s="24" t="s">
        <v>67</v>
      </c>
      <c r="AB5706" s="14" t="s">
        <v>67</v>
      </c>
      <c r="AC5706" s="14" t="s">
        <v>67</v>
      </c>
      <c r="AD5706" s="25"/>
      <c r="AE5706" s="26"/>
      <c r="AF5706" s="27"/>
    </row>
    <row r="5707" spans="1:32" s="29" customFormat="1" ht="16.5" customHeight="1">
      <c r="A5707" s="12" t="s">
        <v>3838</v>
      </c>
      <c r="B5707" s="13"/>
      <c r="C5707" s="189"/>
      <c r="D5707" s="12"/>
      <c r="E5707" s="132" t="s">
        <v>3954</v>
      </c>
      <c r="F5707" s="14" t="s">
        <v>38</v>
      </c>
      <c r="G5707" s="14" t="s">
        <v>3955</v>
      </c>
      <c r="H5707" s="15">
        <v>2000</v>
      </c>
      <c r="I5707" s="15">
        <v>19</v>
      </c>
      <c r="J5707" s="15">
        <v>0</v>
      </c>
      <c r="K5707" s="15">
        <v>0</v>
      </c>
      <c r="L5707" s="16" t="s">
        <v>3953</v>
      </c>
      <c r="M5707" s="16" t="s">
        <v>3849</v>
      </c>
      <c r="N5707" s="16" t="s">
        <v>2626</v>
      </c>
      <c r="O5707" s="17">
        <v>130</v>
      </c>
      <c r="P5707" s="17">
        <v>0</v>
      </c>
      <c r="Q5707" s="17">
        <v>0</v>
      </c>
      <c r="R5707" s="18" t="s">
        <v>33</v>
      </c>
      <c r="S5707" s="19">
        <v>60</v>
      </c>
      <c r="T5707" s="19">
        <v>110</v>
      </c>
      <c r="U5707" s="19">
        <v>0.36363636363636365</v>
      </c>
      <c r="V5707" s="19">
        <v>0</v>
      </c>
      <c r="W5707" s="20">
        <v>0.04</v>
      </c>
      <c r="X5707" s="21">
        <v>98.8</v>
      </c>
      <c r="Y5707" s="22" t="s">
        <v>33</v>
      </c>
      <c r="Z5707" s="23" t="s">
        <v>9087</v>
      </c>
      <c r="AA5707" s="24" t="s">
        <v>67</v>
      </c>
      <c r="AB5707" s="14" t="s">
        <v>67</v>
      </c>
      <c r="AC5707" s="14" t="s">
        <v>67</v>
      </c>
      <c r="AD5707" s="25"/>
      <c r="AE5707" s="26"/>
      <c r="AF5707" s="27"/>
    </row>
    <row r="5708" spans="1:32" s="29" customFormat="1" ht="16.5" customHeight="1">
      <c r="A5708" s="12" t="s">
        <v>3838</v>
      </c>
      <c r="B5708" s="13"/>
      <c r="C5708" s="189"/>
      <c r="D5708" s="12"/>
      <c r="E5708" s="132" t="s">
        <v>4030</v>
      </c>
      <c r="F5708" s="14" t="s">
        <v>4031</v>
      </c>
      <c r="G5708" s="14" t="s">
        <v>67</v>
      </c>
      <c r="H5708" s="15">
        <v>1996</v>
      </c>
      <c r="I5708" s="15">
        <v>1</v>
      </c>
      <c r="J5708" s="15">
        <v>0</v>
      </c>
      <c r="K5708" s="15">
        <v>0</v>
      </c>
      <c r="L5708" s="16" t="s">
        <v>4020</v>
      </c>
      <c r="M5708" s="16" t="s">
        <v>3849</v>
      </c>
      <c r="N5708" s="16" t="s">
        <v>2626</v>
      </c>
      <c r="O5708" s="17">
        <v>8</v>
      </c>
      <c r="P5708" s="17">
        <v>0</v>
      </c>
      <c r="Q5708" s="17">
        <v>0</v>
      </c>
      <c r="R5708" s="18" t="s">
        <v>33</v>
      </c>
      <c r="S5708" s="19">
        <v>60</v>
      </c>
      <c r="T5708" s="19">
        <v>110</v>
      </c>
      <c r="U5708" s="19">
        <v>5.9090909090909092</v>
      </c>
      <c r="V5708" s="19">
        <v>0</v>
      </c>
      <c r="W5708" s="20">
        <v>0.65</v>
      </c>
      <c r="X5708" s="21">
        <v>5.2</v>
      </c>
      <c r="Y5708" s="22" t="s">
        <v>33</v>
      </c>
      <c r="Z5708" s="23" t="s">
        <v>9087</v>
      </c>
      <c r="AA5708" s="24" t="s">
        <v>67</v>
      </c>
      <c r="AB5708" s="14" t="s">
        <v>67</v>
      </c>
      <c r="AC5708" s="14" t="s">
        <v>67</v>
      </c>
      <c r="AD5708" s="25"/>
      <c r="AE5708" s="26"/>
      <c r="AF5708" s="27"/>
    </row>
    <row r="5709" spans="1:32" s="29" customFormat="1" ht="16.5" customHeight="1">
      <c r="A5709" s="12" t="s">
        <v>3838</v>
      </c>
      <c r="B5709" s="13"/>
      <c r="C5709" s="189"/>
      <c r="D5709" s="12"/>
      <c r="E5709" s="132" t="s">
        <v>576</v>
      </c>
      <c r="F5709" s="14" t="s">
        <v>3958</v>
      </c>
      <c r="G5709" s="14" t="s">
        <v>3959</v>
      </c>
      <c r="H5709" s="15">
        <v>2000</v>
      </c>
      <c r="I5709" s="15">
        <v>1</v>
      </c>
      <c r="J5709" s="15">
        <v>0</v>
      </c>
      <c r="K5709" s="15">
        <v>0</v>
      </c>
      <c r="L5709" s="16" t="s">
        <v>3953</v>
      </c>
      <c r="M5709" s="16" t="s">
        <v>3849</v>
      </c>
      <c r="N5709" s="16" t="s">
        <v>2626</v>
      </c>
      <c r="O5709" s="17">
        <v>16</v>
      </c>
      <c r="P5709" s="17">
        <v>0</v>
      </c>
      <c r="Q5709" s="17">
        <v>0</v>
      </c>
      <c r="R5709" s="18" t="s">
        <v>33</v>
      </c>
      <c r="S5709" s="19">
        <v>60</v>
      </c>
      <c r="T5709" s="19">
        <v>110</v>
      </c>
      <c r="U5709" s="19">
        <v>3</v>
      </c>
      <c r="V5709" s="19">
        <v>0</v>
      </c>
      <c r="W5709" s="20">
        <v>0.33</v>
      </c>
      <c r="X5709" s="21">
        <v>5.28</v>
      </c>
      <c r="Y5709" s="22" t="s">
        <v>33</v>
      </c>
      <c r="Z5709" s="23" t="s">
        <v>9087</v>
      </c>
      <c r="AA5709" s="24" t="s">
        <v>67</v>
      </c>
      <c r="AB5709" s="14" t="s">
        <v>67</v>
      </c>
      <c r="AC5709" s="14" t="s">
        <v>67</v>
      </c>
      <c r="AD5709" s="25"/>
      <c r="AE5709" s="26"/>
      <c r="AF5709" s="27"/>
    </row>
    <row r="5710" spans="1:32" s="29" customFormat="1" ht="16.5" customHeight="1">
      <c r="A5710" s="12" t="s">
        <v>3838</v>
      </c>
      <c r="B5710" s="13"/>
      <c r="C5710" s="189"/>
      <c r="D5710" s="12"/>
      <c r="E5710" s="132" t="s">
        <v>37</v>
      </c>
      <c r="F5710" s="14" t="s">
        <v>36</v>
      </c>
      <c r="G5710" s="14" t="s">
        <v>67</v>
      </c>
      <c r="H5710" s="15" t="s">
        <v>67</v>
      </c>
      <c r="I5710" s="15">
        <v>1</v>
      </c>
      <c r="J5710" s="15">
        <v>0</v>
      </c>
      <c r="K5710" s="15">
        <v>0</v>
      </c>
      <c r="L5710" s="16" t="s">
        <v>4198</v>
      </c>
      <c r="M5710" s="16" t="s">
        <v>4196</v>
      </c>
      <c r="N5710" s="16" t="s">
        <v>41</v>
      </c>
      <c r="O5710" s="17">
        <v>214</v>
      </c>
      <c r="P5710" s="17">
        <v>0</v>
      </c>
      <c r="Q5710" s="17">
        <v>0</v>
      </c>
      <c r="R5710" s="18" t="s">
        <v>33</v>
      </c>
      <c r="S5710" s="19">
        <v>60</v>
      </c>
      <c r="T5710" s="19">
        <v>110</v>
      </c>
      <c r="U5710" s="19">
        <v>0.22727272727272727</v>
      </c>
      <c r="V5710" s="19">
        <v>0</v>
      </c>
      <c r="W5710" s="20">
        <v>2.5000000000000001E-2</v>
      </c>
      <c r="X5710" s="21">
        <v>5.3500000000000005</v>
      </c>
      <c r="Y5710" s="22" t="s">
        <v>33</v>
      </c>
      <c r="Z5710" s="23" t="s">
        <v>9087</v>
      </c>
      <c r="AA5710" s="24" t="s">
        <v>67</v>
      </c>
      <c r="AB5710" s="14" t="s">
        <v>67</v>
      </c>
      <c r="AC5710" s="14" t="s">
        <v>67</v>
      </c>
      <c r="AD5710" s="25"/>
      <c r="AE5710" s="26"/>
      <c r="AF5710" s="27"/>
    </row>
    <row r="5711" spans="1:32" s="29" customFormat="1" ht="16.5" customHeight="1">
      <c r="A5711" s="12" t="s">
        <v>3838</v>
      </c>
      <c r="B5711" s="13"/>
      <c r="C5711" s="189"/>
      <c r="D5711" s="12"/>
      <c r="E5711" s="132" t="s">
        <v>987</v>
      </c>
      <c r="F5711" s="14" t="s">
        <v>3960</v>
      </c>
      <c r="G5711" s="14" t="s">
        <v>3962</v>
      </c>
      <c r="H5711" s="15">
        <v>2002</v>
      </c>
      <c r="I5711" s="15">
        <v>2</v>
      </c>
      <c r="J5711" s="15">
        <v>0</v>
      </c>
      <c r="K5711" s="15">
        <v>0</v>
      </c>
      <c r="L5711" s="16" t="s">
        <v>3953</v>
      </c>
      <c r="M5711" s="16" t="s">
        <v>3849</v>
      </c>
      <c r="N5711" s="16" t="s">
        <v>2626</v>
      </c>
      <c r="O5711" s="17">
        <v>900</v>
      </c>
      <c r="P5711" s="17">
        <v>0</v>
      </c>
      <c r="Q5711" s="17">
        <v>0</v>
      </c>
      <c r="R5711" s="18" t="s">
        <v>33</v>
      </c>
      <c r="S5711" s="19">
        <v>60</v>
      </c>
      <c r="T5711" s="19">
        <v>110</v>
      </c>
      <c r="U5711" s="19">
        <v>5.4545454545454543E-2</v>
      </c>
      <c r="V5711" s="19">
        <v>0</v>
      </c>
      <c r="W5711" s="20">
        <v>6.0000000000000001E-3</v>
      </c>
      <c r="X5711" s="21">
        <v>10.8</v>
      </c>
      <c r="Y5711" s="22" t="s">
        <v>33</v>
      </c>
      <c r="Z5711" s="23" t="s">
        <v>9087</v>
      </c>
      <c r="AA5711" s="24" t="s">
        <v>67</v>
      </c>
      <c r="AB5711" s="14" t="s">
        <v>67</v>
      </c>
      <c r="AC5711" s="14" t="s">
        <v>67</v>
      </c>
      <c r="AD5711" s="25"/>
      <c r="AE5711" s="26"/>
      <c r="AF5711" s="27"/>
    </row>
    <row r="5712" spans="1:32" s="29" customFormat="1" ht="16.5" customHeight="1">
      <c r="A5712" s="12" t="s">
        <v>3838</v>
      </c>
      <c r="B5712" s="13"/>
      <c r="C5712" s="189"/>
      <c r="D5712" s="12"/>
      <c r="E5712" s="132" t="s">
        <v>171</v>
      </c>
      <c r="F5712" s="14" t="s">
        <v>67</v>
      </c>
      <c r="G5712" s="14" t="s">
        <v>67</v>
      </c>
      <c r="H5712" s="15" t="s">
        <v>67</v>
      </c>
      <c r="I5712" s="15">
        <v>1</v>
      </c>
      <c r="J5712" s="15">
        <v>0</v>
      </c>
      <c r="K5712" s="15">
        <v>0</v>
      </c>
      <c r="L5712" s="16" t="s">
        <v>3905</v>
      </c>
      <c r="M5712" s="16" t="s">
        <v>3849</v>
      </c>
      <c r="N5712" s="16" t="s">
        <v>2626</v>
      </c>
      <c r="O5712" s="17">
        <v>10</v>
      </c>
      <c r="P5712" s="17">
        <v>0</v>
      </c>
      <c r="Q5712" s="17">
        <v>0</v>
      </c>
      <c r="R5712" s="18" t="s">
        <v>33</v>
      </c>
      <c r="S5712" s="19">
        <v>60</v>
      </c>
      <c r="T5712" s="19">
        <v>110</v>
      </c>
      <c r="U5712" s="19">
        <v>5</v>
      </c>
      <c r="V5712" s="19">
        <v>0</v>
      </c>
      <c r="W5712" s="20">
        <v>0.55000000000000004</v>
      </c>
      <c r="X5712" s="21">
        <v>5.5</v>
      </c>
      <c r="Y5712" s="22" t="s">
        <v>33</v>
      </c>
      <c r="Z5712" s="23" t="s">
        <v>9087</v>
      </c>
      <c r="AA5712" s="24" t="s">
        <v>67</v>
      </c>
      <c r="AB5712" s="14" t="s">
        <v>67</v>
      </c>
      <c r="AC5712" s="14" t="s">
        <v>67</v>
      </c>
      <c r="AD5712" s="25"/>
      <c r="AE5712" s="26"/>
      <c r="AF5712" s="27"/>
    </row>
    <row r="5713" spans="1:32" s="29" customFormat="1" ht="16.5" customHeight="1">
      <c r="A5713" s="12" t="s">
        <v>3838</v>
      </c>
      <c r="B5713" s="13"/>
      <c r="C5713" s="189"/>
      <c r="D5713" s="12"/>
      <c r="E5713" s="132" t="s">
        <v>987</v>
      </c>
      <c r="F5713" s="14" t="s">
        <v>1843</v>
      </c>
      <c r="G5713" s="14" t="s">
        <v>3963</v>
      </c>
      <c r="H5713" s="15">
        <v>1992</v>
      </c>
      <c r="I5713" s="15">
        <v>1</v>
      </c>
      <c r="J5713" s="15">
        <v>0</v>
      </c>
      <c r="K5713" s="15">
        <v>0</v>
      </c>
      <c r="L5713" s="16" t="s">
        <v>3953</v>
      </c>
      <c r="M5713" s="16" t="s">
        <v>3849</v>
      </c>
      <c r="N5713" s="16" t="s">
        <v>2626</v>
      </c>
      <c r="O5713" s="17">
        <v>100</v>
      </c>
      <c r="P5713" s="17">
        <v>0</v>
      </c>
      <c r="Q5713" s="17">
        <v>0</v>
      </c>
      <c r="R5713" s="18" t="s">
        <v>33</v>
      </c>
      <c r="S5713" s="19">
        <v>60</v>
      </c>
      <c r="T5713" s="19">
        <v>110</v>
      </c>
      <c r="U5713" s="19">
        <v>0.5</v>
      </c>
      <c r="V5713" s="19">
        <v>0</v>
      </c>
      <c r="W5713" s="20">
        <v>5.5E-2</v>
      </c>
      <c r="X5713" s="21">
        <v>5.5</v>
      </c>
      <c r="Y5713" s="22" t="s">
        <v>33</v>
      </c>
      <c r="Z5713" s="23" t="s">
        <v>9087</v>
      </c>
      <c r="AA5713" s="24" t="s">
        <v>67</v>
      </c>
      <c r="AB5713" s="14" t="s">
        <v>67</v>
      </c>
      <c r="AC5713" s="14" t="s">
        <v>67</v>
      </c>
      <c r="AD5713" s="25"/>
      <c r="AE5713" s="26"/>
      <c r="AF5713" s="27"/>
    </row>
    <row r="5714" spans="1:32" s="29" customFormat="1" ht="16.5" customHeight="1">
      <c r="A5714" s="12" t="s">
        <v>3838</v>
      </c>
      <c r="B5714" s="13"/>
      <c r="C5714" s="189"/>
      <c r="D5714" s="12"/>
      <c r="E5714" s="132" t="s">
        <v>576</v>
      </c>
      <c r="F5714" s="14" t="s">
        <v>3958</v>
      </c>
      <c r="G5714" s="14" t="s">
        <v>67</v>
      </c>
      <c r="H5714" s="15">
        <v>1999</v>
      </c>
      <c r="I5714" s="15">
        <v>1</v>
      </c>
      <c r="J5714" s="15">
        <v>0</v>
      </c>
      <c r="K5714" s="15">
        <v>0</v>
      </c>
      <c r="L5714" s="16" t="s">
        <v>4213</v>
      </c>
      <c r="M5714" s="16" t="s">
        <v>4196</v>
      </c>
      <c r="N5714" s="16" t="s">
        <v>41</v>
      </c>
      <c r="O5714" s="17">
        <v>12</v>
      </c>
      <c r="P5714" s="17">
        <v>0</v>
      </c>
      <c r="Q5714" s="17">
        <v>0</v>
      </c>
      <c r="R5714" s="18" t="s">
        <v>33</v>
      </c>
      <c r="S5714" s="19">
        <v>60</v>
      </c>
      <c r="T5714" s="19">
        <v>110</v>
      </c>
      <c r="U5714" s="19">
        <v>4.2</v>
      </c>
      <c r="V5714" s="19">
        <v>0</v>
      </c>
      <c r="W5714" s="20">
        <v>0.46200000000000002</v>
      </c>
      <c r="X5714" s="21">
        <v>5.5440000000000005</v>
      </c>
      <c r="Y5714" s="22" t="s">
        <v>33</v>
      </c>
      <c r="Z5714" s="23" t="s">
        <v>9087</v>
      </c>
      <c r="AA5714" s="24" t="s">
        <v>67</v>
      </c>
      <c r="AB5714" s="14" t="s">
        <v>67</v>
      </c>
      <c r="AC5714" s="14" t="s">
        <v>67</v>
      </c>
      <c r="AD5714" s="25"/>
      <c r="AE5714" s="26"/>
      <c r="AF5714" s="27"/>
    </row>
    <row r="5715" spans="1:32" s="29" customFormat="1" ht="16.5" customHeight="1">
      <c r="A5715" s="12" t="s">
        <v>3838</v>
      </c>
      <c r="B5715" s="13"/>
      <c r="C5715" s="189"/>
      <c r="D5715" s="12"/>
      <c r="E5715" s="132" t="s">
        <v>4043</v>
      </c>
      <c r="F5715" s="14" t="s">
        <v>3195</v>
      </c>
      <c r="G5715" s="14" t="s">
        <v>4044</v>
      </c>
      <c r="H5715" s="15">
        <v>2015</v>
      </c>
      <c r="I5715" s="15">
        <v>1</v>
      </c>
      <c r="J5715" s="15">
        <v>0</v>
      </c>
      <c r="K5715" s="15">
        <v>0</v>
      </c>
      <c r="L5715" s="16" t="s">
        <v>4045</v>
      </c>
      <c r="M5715" s="16" t="s">
        <v>3849</v>
      </c>
      <c r="N5715" s="16" t="s">
        <v>2626</v>
      </c>
      <c r="O5715" s="17">
        <v>114</v>
      </c>
      <c r="P5715" s="17">
        <v>0</v>
      </c>
      <c r="Q5715" s="17">
        <v>0</v>
      </c>
      <c r="R5715" s="18" t="s">
        <v>33</v>
      </c>
      <c r="S5715" s="19">
        <v>60</v>
      </c>
      <c r="T5715" s="19">
        <v>110</v>
      </c>
      <c r="U5715" s="19">
        <v>0.45454545454545453</v>
      </c>
      <c r="V5715" s="19">
        <v>0</v>
      </c>
      <c r="W5715" s="20">
        <v>0.05</v>
      </c>
      <c r="X5715" s="21">
        <v>5.7</v>
      </c>
      <c r="Y5715" s="22" t="s">
        <v>33</v>
      </c>
      <c r="Z5715" s="23" t="s">
        <v>9087</v>
      </c>
      <c r="AA5715" s="24" t="s">
        <v>67</v>
      </c>
      <c r="AB5715" s="14" t="s">
        <v>67</v>
      </c>
      <c r="AC5715" s="14" t="s">
        <v>67</v>
      </c>
      <c r="AD5715" s="25"/>
      <c r="AE5715" s="26"/>
      <c r="AF5715" s="27"/>
    </row>
    <row r="5716" spans="1:32" s="29" customFormat="1" ht="16.5" customHeight="1">
      <c r="A5716" s="12" t="s">
        <v>3838</v>
      </c>
      <c r="B5716" s="13"/>
      <c r="C5716" s="189"/>
      <c r="D5716" s="12"/>
      <c r="E5716" s="132" t="s">
        <v>3981</v>
      </c>
      <c r="F5716" s="14" t="s">
        <v>3971</v>
      </c>
      <c r="G5716" s="14" t="s">
        <v>3982</v>
      </c>
      <c r="H5716" s="15">
        <v>2000</v>
      </c>
      <c r="I5716" s="15">
        <v>1</v>
      </c>
      <c r="J5716" s="15">
        <v>0</v>
      </c>
      <c r="K5716" s="15">
        <v>0</v>
      </c>
      <c r="L5716" s="16" t="s">
        <v>3969</v>
      </c>
      <c r="M5716" s="16" t="s">
        <v>3849</v>
      </c>
      <c r="N5716" s="16" t="s">
        <v>2626</v>
      </c>
      <c r="O5716" s="17">
        <v>1002</v>
      </c>
      <c r="P5716" s="17">
        <v>0</v>
      </c>
      <c r="Q5716" s="17">
        <v>0</v>
      </c>
      <c r="R5716" s="18" t="s">
        <v>33</v>
      </c>
      <c r="S5716" s="19">
        <v>60</v>
      </c>
      <c r="T5716" s="19">
        <v>110</v>
      </c>
      <c r="U5716" s="19">
        <v>5.4545454545454543E-2</v>
      </c>
      <c r="V5716" s="19">
        <v>0</v>
      </c>
      <c r="W5716" s="20">
        <v>6.0000000000000001E-3</v>
      </c>
      <c r="X5716" s="21">
        <v>6.0120000000000005</v>
      </c>
      <c r="Y5716" s="22" t="s">
        <v>33</v>
      </c>
      <c r="Z5716" s="23" t="s">
        <v>9087</v>
      </c>
      <c r="AA5716" s="24" t="s">
        <v>67</v>
      </c>
      <c r="AB5716" s="14" t="s">
        <v>67</v>
      </c>
      <c r="AC5716" s="14" t="s">
        <v>67</v>
      </c>
      <c r="AD5716" s="25"/>
      <c r="AE5716" s="26"/>
      <c r="AF5716" s="27"/>
    </row>
    <row r="5717" spans="1:32" s="29" customFormat="1" ht="16.5" customHeight="1">
      <c r="A5717" s="12" t="s">
        <v>3838</v>
      </c>
      <c r="B5717" s="13"/>
      <c r="C5717" s="189"/>
      <c r="D5717" s="12"/>
      <c r="E5717" s="132" t="s">
        <v>3986</v>
      </c>
      <c r="F5717" s="14" t="s">
        <v>3971</v>
      </c>
      <c r="G5717" s="14" t="s">
        <v>3987</v>
      </c>
      <c r="H5717" s="15">
        <v>2000</v>
      </c>
      <c r="I5717" s="15">
        <v>1</v>
      </c>
      <c r="J5717" s="15">
        <v>0</v>
      </c>
      <c r="K5717" s="15">
        <v>0</v>
      </c>
      <c r="L5717" s="16" t="s">
        <v>3969</v>
      </c>
      <c r="M5717" s="16" t="s">
        <v>3849</v>
      </c>
      <c r="N5717" s="16" t="s">
        <v>2626</v>
      </c>
      <c r="O5717" s="17">
        <v>1002</v>
      </c>
      <c r="P5717" s="17">
        <v>0</v>
      </c>
      <c r="Q5717" s="17">
        <v>0</v>
      </c>
      <c r="R5717" s="18" t="s">
        <v>33</v>
      </c>
      <c r="S5717" s="19">
        <v>60</v>
      </c>
      <c r="T5717" s="19">
        <v>110</v>
      </c>
      <c r="U5717" s="19">
        <v>5.4545454545454543E-2</v>
      </c>
      <c r="V5717" s="19">
        <v>0</v>
      </c>
      <c r="W5717" s="20">
        <v>6.0000000000000001E-3</v>
      </c>
      <c r="X5717" s="21">
        <v>6.0120000000000005</v>
      </c>
      <c r="Y5717" s="22" t="s">
        <v>33</v>
      </c>
      <c r="Z5717" s="23" t="s">
        <v>9087</v>
      </c>
      <c r="AA5717" s="24" t="s">
        <v>67</v>
      </c>
      <c r="AB5717" s="14" t="s">
        <v>67</v>
      </c>
      <c r="AC5717" s="14" t="s">
        <v>67</v>
      </c>
      <c r="AD5717" s="25"/>
      <c r="AE5717" s="26"/>
      <c r="AF5717" s="27"/>
    </row>
    <row r="5718" spans="1:32" s="29" customFormat="1" ht="16.5" customHeight="1">
      <c r="A5718" s="12" t="s">
        <v>3838</v>
      </c>
      <c r="B5718" s="13"/>
      <c r="C5718" s="189"/>
      <c r="D5718" s="12"/>
      <c r="E5718" s="132" t="s">
        <v>987</v>
      </c>
      <c r="F5718" s="14" t="s">
        <v>3971</v>
      </c>
      <c r="G5718" s="14" t="s">
        <v>67</v>
      </c>
      <c r="H5718" s="15">
        <v>2000</v>
      </c>
      <c r="I5718" s="15">
        <v>18</v>
      </c>
      <c r="J5718" s="15">
        <v>0</v>
      </c>
      <c r="K5718" s="15">
        <v>0</v>
      </c>
      <c r="L5718" s="16" t="s">
        <v>3969</v>
      </c>
      <c r="M5718" s="16" t="s">
        <v>3849</v>
      </c>
      <c r="N5718" s="16" t="s">
        <v>2626</v>
      </c>
      <c r="O5718" s="17">
        <v>1002</v>
      </c>
      <c r="P5718" s="17">
        <v>0</v>
      </c>
      <c r="Q5718" s="17">
        <v>0</v>
      </c>
      <c r="R5718" s="18" t="s">
        <v>33</v>
      </c>
      <c r="S5718" s="19">
        <v>60</v>
      </c>
      <c r="T5718" s="19">
        <v>110</v>
      </c>
      <c r="U5718" s="19">
        <v>5.4545454545454543E-2</v>
      </c>
      <c r="V5718" s="19">
        <v>0</v>
      </c>
      <c r="W5718" s="20">
        <v>6.0000000000000001E-3</v>
      </c>
      <c r="X5718" s="21">
        <v>108.21600000000001</v>
      </c>
      <c r="Y5718" s="22" t="s">
        <v>33</v>
      </c>
      <c r="Z5718" s="23" t="s">
        <v>9087</v>
      </c>
      <c r="AA5718" s="24" t="s">
        <v>67</v>
      </c>
      <c r="AB5718" s="14" t="s">
        <v>67</v>
      </c>
      <c r="AC5718" s="14" t="s">
        <v>67</v>
      </c>
      <c r="AD5718" s="25"/>
      <c r="AE5718" s="26"/>
      <c r="AF5718" s="27"/>
    </row>
    <row r="5719" spans="1:32" s="29" customFormat="1" ht="16.5" customHeight="1">
      <c r="A5719" s="12" t="s">
        <v>3838</v>
      </c>
      <c r="B5719" s="13"/>
      <c r="C5719" s="189"/>
      <c r="D5719" s="12"/>
      <c r="E5719" s="132" t="s">
        <v>216</v>
      </c>
      <c r="F5719" s="14" t="s">
        <v>3918</v>
      </c>
      <c r="G5719" s="14" t="s">
        <v>3919</v>
      </c>
      <c r="H5719" s="15" t="s">
        <v>67</v>
      </c>
      <c r="I5719" s="15">
        <v>1</v>
      </c>
      <c r="J5719" s="15">
        <v>0</v>
      </c>
      <c r="K5719" s="15">
        <v>0</v>
      </c>
      <c r="L5719" s="16" t="s">
        <v>3909</v>
      </c>
      <c r="M5719" s="16" t="s">
        <v>3849</v>
      </c>
      <c r="N5719" s="16" t="s">
        <v>2626</v>
      </c>
      <c r="O5719" s="17">
        <v>50</v>
      </c>
      <c r="P5719" s="17">
        <v>0</v>
      </c>
      <c r="Q5719" s="17">
        <v>0</v>
      </c>
      <c r="R5719" s="18" t="s">
        <v>33</v>
      </c>
      <c r="S5719" s="19">
        <v>60</v>
      </c>
      <c r="T5719" s="19">
        <v>110</v>
      </c>
      <c r="U5719" s="19">
        <v>1.1363636363636365</v>
      </c>
      <c r="V5719" s="19">
        <v>0</v>
      </c>
      <c r="W5719" s="20">
        <v>0.125</v>
      </c>
      <c r="X5719" s="21">
        <v>6.25</v>
      </c>
      <c r="Y5719" s="22" t="s">
        <v>33</v>
      </c>
      <c r="Z5719" s="23" t="s">
        <v>9087</v>
      </c>
      <c r="AA5719" s="24" t="s">
        <v>67</v>
      </c>
      <c r="AB5719" s="14" t="s">
        <v>67</v>
      </c>
      <c r="AC5719" s="14" t="s">
        <v>67</v>
      </c>
      <c r="AD5719" s="25"/>
      <c r="AE5719" s="26"/>
      <c r="AF5719" s="27"/>
    </row>
    <row r="5720" spans="1:32" s="29" customFormat="1" ht="16.5" customHeight="1">
      <c r="A5720" s="12" t="s">
        <v>3838</v>
      </c>
      <c r="B5720" s="13"/>
      <c r="C5720" s="189"/>
      <c r="D5720" s="12"/>
      <c r="E5720" s="132" t="s">
        <v>4037</v>
      </c>
      <c r="F5720" s="14" t="s">
        <v>4003</v>
      </c>
      <c r="G5720" s="14" t="s">
        <v>67</v>
      </c>
      <c r="H5720" s="15">
        <v>2012</v>
      </c>
      <c r="I5720" s="15">
        <v>1</v>
      </c>
      <c r="J5720" s="15">
        <v>0</v>
      </c>
      <c r="K5720" s="15">
        <v>0</v>
      </c>
      <c r="L5720" s="16" t="s">
        <v>3953</v>
      </c>
      <c r="M5720" s="16" t="s">
        <v>3849</v>
      </c>
      <c r="N5720" s="16" t="s">
        <v>2626</v>
      </c>
      <c r="O5720" s="17">
        <v>256</v>
      </c>
      <c r="P5720" s="17">
        <v>0</v>
      </c>
      <c r="Q5720" s="17">
        <v>0</v>
      </c>
      <c r="R5720" s="18" t="s">
        <v>33</v>
      </c>
      <c r="S5720" s="19">
        <v>60</v>
      </c>
      <c r="T5720" s="19">
        <v>110</v>
      </c>
      <c r="U5720" s="19">
        <v>0.22727272727272727</v>
      </c>
      <c r="V5720" s="19">
        <v>0</v>
      </c>
      <c r="W5720" s="20">
        <v>2.5000000000000001E-2</v>
      </c>
      <c r="X5720" s="21">
        <v>6.4</v>
      </c>
      <c r="Y5720" s="22" t="s">
        <v>33</v>
      </c>
      <c r="Z5720" s="23" t="s">
        <v>9087</v>
      </c>
      <c r="AA5720" s="24" t="s">
        <v>67</v>
      </c>
      <c r="AB5720" s="14" t="s">
        <v>67</v>
      </c>
      <c r="AC5720" s="14" t="s">
        <v>67</v>
      </c>
      <c r="AD5720" s="25"/>
      <c r="AE5720" s="26"/>
      <c r="AF5720" s="27"/>
    </row>
    <row r="5721" spans="1:32" s="29" customFormat="1" ht="16.5" customHeight="1">
      <c r="A5721" s="12" t="s">
        <v>3838</v>
      </c>
      <c r="B5721" s="13"/>
      <c r="C5721" s="189"/>
      <c r="D5721" s="12"/>
      <c r="E5721" s="132" t="s">
        <v>482</v>
      </c>
      <c r="F5721" s="14" t="s">
        <v>1646</v>
      </c>
      <c r="G5721" s="14" t="s">
        <v>4134</v>
      </c>
      <c r="H5721" s="15">
        <v>2002</v>
      </c>
      <c r="I5721" s="15">
        <v>1</v>
      </c>
      <c r="J5721" s="15">
        <v>0</v>
      </c>
      <c r="K5721" s="15">
        <v>0</v>
      </c>
      <c r="L5721" s="16" t="s">
        <v>3953</v>
      </c>
      <c r="M5721" s="16" t="s">
        <v>3849</v>
      </c>
      <c r="N5721" s="16" t="s">
        <v>2626</v>
      </c>
      <c r="O5721" s="17">
        <v>256</v>
      </c>
      <c r="P5721" s="17">
        <v>0</v>
      </c>
      <c r="Q5721" s="17">
        <v>0</v>
      </c>
      <c r="R5721" s="18" t="s">
        <v>33</v>
      </c>
      <c r="S5721" s="19">
        <v>60</v>
      </c>
      <c r="T5721" s="19">
        <v>110</v>
      </c>
      <c r="U5721" s="19">
        <v>0.22727272727272727</v>
      </c>
      <c r="V5721" s="19">
        <v>0</v>
      </c>
      <c r="W5721" s="20">
        <v>2.5000000000000001E-2</v>
      </c>
      <c r="X5721" s="21">
        <v>6.4</v>
      </c>
      <c r="Y5721" s="22" t="s">
        <v>33</v>
      </c>
      <c r="Z5721" s="23" t="s">
        <v>9087</v>
      </c>
      <c r="AA5721" s="24" t="s">
        <v>67</v>
      </c>
      <c r="AB5721" s="14" t="s">
        <v>67</v>
      </c>
      <c r="AC5721" s="14" t="s">
        <v>67</v>
      </c>
      <c r="AD5721" s="25"/>
      <c r="AE5721" s="26"/>
      <c r="AF5721" s="27"/>
    </row>
    <row r="5722" spans="1:32" s="29" customFormat="1" ht="16.5" customHeight="1">
      <c r="A5722" s="12" t="s">
        <v>3838</v>
      </c>
      <c r="B5722" s="13"/>
      <c r="C5722" s="189"/>
      <c r="D5722" s="12"/>
      <c r="E5722" s="132" t="s">
        <v>4005</v>
      </c>
      <c r="F5722" s="14" t="s">
        <v>1719</v>
      </c>
      <c r="G5722" s="14" t="s">
        <v>4006</v>
      </c>
      <c r="H5722" s="15">
        <v>2000</v>
      </c>
      <c r="I5722" s="15">
        <v>1</v>
      </c>
      <c r="J5722" s="15">
        <v>0</v>
      </c>
      <c r="K5722" s="15">
        <v>0</v>
      </c>
      <c r="L5722" s="16" t="s">
        <v>3969</v>
      </c>
      <c r="M5722" s="16" t="s">
        <v>3849</v>
      </c>
      <c r="N5722" s="16" t="s">
        <v>2626</v>
      </c>
      <c r="O5722" s="17">
        <v>12</v>
      </c>
      <c r="P5722" s="17">
        <v>0</v>
      </c>
      <c r="Q5722" s="17">
        <v>0</v>
      </c>
      <c r="R5722" s="18" t="s">
        <v>33</v>
      </c>
      <c r="S5722" s="19">
        <v>60</v>
      </c>
      <c r="T5722" s="19">
        <v>110</v>
      </c>
      <c r="U5722" s="19">
        <v>5</v>
      </c>
      <c r="V5722" s="19">
        <v>0</v>
      </c>
      <c r="W5722" s="20">
        <v>0.55000000000000004</v>
      </c>
      <c r="X5722" s="21">
        <v>6.6000000000000005</v>
      </c>
      <c r="Y5722" s="22" t="s">
        <v>33</v>
      </c>
      <c r="Z5722" s="23" t="s">
        <v>9087</v>
      </c>
      <c r="AA5722" s="24" t="s">
        <v>67</v>
      </c>
      <c r="AB5722" s="14" t="s">
        <v>67</v>
      </c>
      <c r="AC5722" s="14" t="s">
        <v>67</v>
      </c>
      <c r="AD5722" s="25"/>
      <c r="AE5722" s="26"/>
      <c r="AF5722" s="27"/>
    </row>
    <row r="5723" spans="1:32" s="29" customFormat="1" ht="16.5" customHeight="1">
      <c r="A5723" s="12" t="s">
        <v>3838</v>
      </c>
      <c r="B5723" s="13"/>
      <c r="C5723" s="189"/>
      <c r="D5723" s="12"/>
      <c r="E5723" s="132" t="s">
        <v>4270</v>
      </c>
      <c r="F5723" s="14" t="s">
        <v>3325</v>
      </c>
      <c r="G5723" s="14" t="s">
        <v>4271</v>
      </c>
      <c r="H5723" s="15">
        <v>2009</v>
      </c>
      <c r="I5723" s="15">
        <v>1</v>
      </c>
      <c r="J5723" s="15">
        <v>0</v>
      </c>
      <c r="K5723" s="15">
        <v>0</v>
      </c>
      <c r="L5723" s="16" t="s">
        <v>4261</v>
      </c>
      <c r="M5723" s="16" t="s">
        <v>4236</v>
      </c>
      <c r="N5723" s="16" t="s">
        <v>43</v>
      </c>
      <c r="O5723" s="17">
        <v>30</v>
      </c>
      <c r="P5723" s="17">
        <v>0</v>
      </c>
      <c r="Q5723" s="17">
        <v>0</v>
      </c>
      <c r="R5723" s="18" t="s">
        <v>33</v>
      </c>
      <c r="S5723" s="19">
        <v>60</v>
      </c>
      <c r="T5723" s="19">
        <v>110</v>
      </c>
      <c r="U5723" s="19">
        <v>2</v>
      </c>
      <c r="V5723" s="19">
        <v>0</v>
      </c>
      <c r="W5723" s="20">
        <v>0.22</v>
      </c>
      <c r="X5723" s="21">
        <v>6.6</v>
      </c>
      <c r="Y5723" s="22" t="s">
        <v>33</v>
      </c>
      <c r="Z5723" s="23" t="s">
        <v>9087</v>
      </c>
      <c r="AA5723" s="24" t="s">
        <v>67</v>
      </c>
      <c r="AB5723" s="14" t="s">
        <v>67</v>
      </c>
      <c r="AC5723" s="14" t="s">
        <v>67</v>
      </c>
      <c r="AD5723" s="25"/>
      <c r="AE5723" s="26"/>
      <c r="AF5723" s="27"/>
    </row>
    <row r="5724" spans="1:32" s="29" customFormat="1" ht="16.5" customHeight="1">
      <c r="A5724" s="12" t="s">
        <v>3838</v>
      </c>
      <c r="B5724" s="13"/>
      <c r="C5724" s="189"/>
      <c r="D5724" s="12"/>
      <c r="E5724" s="132" t="s">
        <v>3850</v>
      </c>
      <c r="F5724" s="14" t="s">
        <v>9217</v>
      </c>
      <c r="G5724" s="14" t="s">
        <v>9218</v>
      </c>
      <c r="H5724" s="15">
        <v>2020</v>
      </c>
      <c r="I5724" s="15">
        <v>2</v>
      </c>
      <c r="J5724" s="15">
        <v>0</v>
      </c>
      <c r="K5724" s="15">
        <v>0</v>
      </c>
      <c r="L5724" s="16" t="s">
        <v>9189</v>
      </c>
      <c r="M5724" s="16" t="s">
        <v>3849</v>
      </c>
      <c r="N5724" s="16" t="s">
        <v>2626</v>
      </c>
      <c r="O5724" s="17">
        <v>210</v>
      </c>
      <c r="P5724" s="17">
        <v>0</v>
      </c>
      <c r="Q5724" s="17">
        <v>0</v>
      </c>
      <c r="R5724" s="18" t="s">
        <v>33</v>
      </c>
      <c r="S5724" s="19">
        <v>60</v>
      </c>
      <c r="T5724" s="19">
        <v>110</v>
      </c>
      <c r="U5724" s="19">
        <v>0.5</v>
      </c>
      <c r="V5724" s="19">
        <v>0</v>
      </c>
      <c r="W5724" s="20">
        <v>3.3000000000000002E-2</v>
      </c>
      <c r="X5724" s="21">
        <v>13.860000000000001</v>
      </c>
      <c r="Y5724" s="22" t="s">
        <v>33</v>
      </c>
      <c r="Z5724" s="23" t="s">
        <v>9087</v>
      </c>
      <c r="AA5724" s="24" t="s">
        <v>67</v>
      </c>
      <c r="AB5724" s="14" t="s">
        <v>67</v>
      </c>
      <c r="AC5724" s="14" t="s">
        <v>67</v>
      </c>
      <c r="AD5724" s="25"/>
      <c r="AE5724" s="26"/>
      <c r="AF5724" s="27"/>
    </row>
    <row r="5725" spans="1:32" s="29" customFormat="1" ht="16.5" customHeight="1">
      <c r="A5725" s="12" t="s">
        <v>3838</v>
      </c>
      <c r="B5725" s="13"/>
      <c r="C5725" s="189"/>
      <c r="D5725" s="12"/>
      <c r="E5725" s="132" t="s">
        <v>3850</v>
      </c>
      <c r="F5725" s="14" t="s">
        <v>9217</v>
      </c>
      <c r="G5725" s="14" t="s">
        <v>9218</v>
      </c>
      <c r="H5725" s="15">
        <v>2020</v>
      </c>
      <c r="I5725" s="15">
        <v>2</v>
      </c>
      <c r="J5725" s="15">
        <v>0</v>
      </c>
      <c r="K5725" s="15">
        <v>0</v>
      </c>
      <c r="L5725" s="16" t="s">
        <v>9229</v>
      </c>
      <c r="M5725" s="16" t="s">
        <v>3849</v>
      </c>
      <c r="N5725" s="16" t="s">
        <v>2626</v>
      </c>
      <c r="O5725" s="17">
        <v>210</v>
      </c>
      <c r="P5725" s="17">
        <v>0</v>
      </c>
      <c r="Q5725" s="17">
        <v>0</v>
      </c>
      <c r="R5725" s="18" t="s">
        <v>33</v>
      </c>
      <c r="S5725" s="19">
        <v>60</v>
      </c>
      <c r="T5725" s="19">
        <v>110</v>
      </c>
      <c r="U5725" s="19">
        <v>0.5</v>
      </c>
      <c r="V5725" s="19">
        <v>0</v>
      </c>
      <c r="W5725" s="20">
        <v>3.3000000000000002E-2</v>
      </c>
      <c r="X5725" s="21">
        <v>13.860000000000001</v>
      </c>
      <c r="Y5725" s="22" t="s">
        <v>33</v>
      </c>
      <c r="Z5725" s="23" t="s">
        <v>9087</v>
      </c>
      <c r="AA5725" s="24" t="s">
        <v>67</v>
      </c>
      <c r="AB5725" s="14" t="s">
        <v>67</v>
      </c>
      <c r="AC5725" s="14" t="s">
        <v>67</v>
      </c>
      <c r="AD5725" s="25"/>
      <c r="AE5725" s="26"/>
      <c r="AF5725" s="27"/>
    </row>
    <row r="5726" spans="1:32" s="29" customFormat="1" ht="16.5" customHeight="1">
      <c r="A5726" s="12" t="s">
        <v>3838</v>
      </c>
      <c r="B5726" s="13"/>
      <c r="C5726" s="189"/>
      <c r="D5726" s="12"/>
      <c r="E5726" s="132" t="s">
        <v>3850</v>
      </c>
      <c r="F5726" s="14" t="s">
        <v>9217</v>
      </c>
      <c r="G5726" s="14" t="s">
        <v>9218</v>
      </c>
      <c r="H5726" s="15">
        <v>2020</v>
      </c>
      <c r="I5726" s="15">
        <v>2</v>
      </c>
      <c r="J5726" s="15">
        <v>0</v>
      </c>
      <c r="K5726" s="15">
        <v>0</v>
      </c>
      <c r="L5726" s="16" t="s">
        <v>9230</v>
      </c>
      <c r="M5726" s="16" t="s">
        <v>3849</v>
      </c>
      <c r="N5726" s="16" t="s">
        <v>2626</v>
      </c>
      <c r="O5726" s="17">
        <v>210</v>
      </c>
      <c r="P5726" s="17">
        <v>0</v>
      </c>
      <c r="Q5726" s="17">
        <v>0</v>
      </c>
      <c r="R5726" s="18" t="s">
        <v>33</v>
      </c>
      <c r="S5726" s="19">
        <v>60</v>
      </c>
      <c r="T5726" s="19">
        <v>110</v>
      </c>
      <c r="U5726" s="19">
        <v>0.5</v>
      </c>
      <c r="V5726" s="19">
        <v>0</v>
      </c>
      <c r="W5726" s="20">
        <v>3.3000000000000002E-2</v>
      </c>
      <c r="X5726" s="21">
        <v>13.860000000000001</v>
      </c>
      <c r="Y5726" s="22" t="s">
        <v>33</v>
      </c>
      <c r="Z5726" s="23" t="s">
        <v>9087</v>
      </c>
      <c r="AA5726" s="24" t="s">
        <v>67</v>
      </c>
      <c r="AB5726" s="14" t="s">
        <v>67</v>
      </c>
      <c r="AC5726" s="14" t="s">
        <v>67</v>
      </c>
      <c r="AD5726" s="25"/>
      <c r="AE5726" s="26"/>
      <c r="AF5726" s="27"/>
    </row>
    <row r="5727" spans="1:32" s="29" customFormat="1" ht="16.5" customHeight="1">
      <c r="A5727" s="12" t="s">
        <v>3838</v>
      </c>
      <c r="B5727" s="13"/>
      <c r="C5727" s="189"/>
      <c r="D5727" s="12"/>
      <c r="E5727" s="132" t="s">
        <v>3850</v>
      </c>
      <c r="F5727" s="14" t="s">
        <v>9217</v>
      </c>
      <c r="G5727" s="14" t="s">
        <v>9218</v>
      </c>
      <c r="H5727" s="15">
        <v>2020</v>
      </c>
      <c r="I5727" s="15">
        <v>1</v>
      </c>
      <c r="J5727" s="15">
        <v>0</v>
      </c>
      <c r="K5727" s="15">
        <v>0</v>
      </c>
      <c r="L5727" s="16" t="s">
        <v>9239</v>
      </c>
      <c r="M5727" s="16" t="s">
        <v>3849</v>
      </c>
      <c r="N5727" s="16" t="s">
        <v>2626</v>
      </c>
      <c r="O5727" s="17">
        <v>210</v>
      </c>
      <c r="P5727" s="17">
        <v>0</v>
      </c>
      <c r="Q5727" s="17">
        <v>0</v>
      </c>
      <c r="R5727" s="18" t="s">
        <v>33</v>
      </c>
      <c r="S5727" s="19">
        <v>60</v>
      </c>
      <c r="T5727" s="19">
        <v>110</v>
      </c>
      <c r="U5727" s="19">
        <v>0.5</v>
      </c>
      <c r="V5727" s="19">
        <v>0</v>
      </c>
      <c r="W5727" s="20">
        <v>3.3000000000000002E-2</v>
      </c>
      <c r="X5727" s="21">
        <v>6.9300000000000006</v>
      </c>
      <c r="Y5727" s="22" t="s">
        <v>33</v>
      </c>
      <c r="Z5727" s="23" t="s">
        <v>9087</v>
      </c>
      <c r="AA5727" s="24" t="s">
        <v>67</v>
      </c>
      <c r="AB5727" s="14" t="s">
        <v>67</v>
      </c>
      <c r="AC5727" s="14" t="s">
        <v>67</v>
      </c>
      <c r="AD5727" s="25"/>
      <c r="AE5727" s="26"/>
      <c r="AF5727" s="27"/>
    </row>
    <row r="5728" spans="1:32" s="29" customFormat="1" ht="16.5" customHeight="1">
      <c r="A5728" s="12" t="s">
        <v>3838</v>
      </c>
      <c r="B5728" s="13"/>
      <c r="C5728" s="189"/>
      <c r="D5728" s="12"/>
      <c r="E5728" s="132" t="s">
        <v>448</v>
      </c>
      <c r="F5728" s="14" t="s">
        <v>38</v>
      </c>
      <c r="G5728" s="14" t="s">
        <v>3983</v>
      </c>
      <c r="H5728" s="15">
        <v>2000</v>
      </c>
      <c r="I5728" s="15">
        <v>16</v>
      </c>
      <c r="J5728" s="15">
        <v>0</v>
      </c>
      <c r="K5728" s="15">
        <v>0</v>
      </c>
      <c r="L5728" s="16" t="s">
        <v>9187</v>
      </c>
      <c r="M5728" s="16" t="s">
        <v>3849</v>
      </c>
      <c r="N5728" s="16" t="s">
        <v>2626</v>
      </c>
      <c r="O5728" s="17">
        <v>256</v>
      </c>
      <c r="P5728" s="17">
        <v>6132</v>
      </c>
      <c r="Q5728" s="17">
        <v>5</v>
      </c>
      <c r="R5728" s="18" t="s">
        <v>33</v>
      </c>
      <c r="S5728" s="19" t="s">
        <v>89</v>
      </c>
      <c r="T5728" s="19">
        <v>110</v>
      </c>
      <c r="U5728" s="19">
        <v>1.9090909090909092</v>
      </c>
      <c r="V5728" s="19">
        <v>0</v>
      </c>
      <c r="W5728" s="20">
        <v>0.21</v>
      </c>
      <c r="X5728" s="21">
        <v>118.14600000000002</v>
      </c>
      <c r="Y5728" s="22" t="s">
        <v>33</v>
      </c>
      <c r="Z5728" s="23" t="s">
        <v>9087</v>
      </c>
      <c r="AA5728" s="24" t="s">
        <v>67</v>
      </c>
      <c r="AB5728" s="14" t="s">
        <v>67</v>
      </c>
      <c r="AC5728" s="14" t="s">
        <v>67</v>
      </c>
      <c r="AD5728" s="25"/>
      <c r="AE5728" s="26"/>
      <c r="AF5728" s="27"/>
    </row>
    <row r="5729" spans="1:32" s="29" customFormat="1" ht="16.5" customHeight="1">
      <c r="A5729" s="12" t="s">
        <v>3838</v>
      </c>
      <c r="B5729" s="13"/>
      <c r="C5729" s="189"/>
      <c r="D5729" s="12"/>
      <c r="E5729" s="132" t="s">
        <v>199</v>
      </c>
      <c r="F5729" s="14" t="s">
        <v>312</v>
      </c>
      <c r="G5729" s="14" t="s">
        <v>4110</v>
      </c>
      <c r="H5729" s="15">
        <v>2000</v>
      </c>
      <c r="I5729" s="15">
        <v>1</v>
      </c>
      <c r="J5729" s="15">
        <v>0</v>
      </c>
      <c r="K5729" s="15">
        <v>0</v>
      </c>
      <c r="L5729" s="16" t="s">
        <v>4092</v>
      </c>
      <c r="M5729" s="16" t="s">
        <v>3849</v>
      </c>
      <c r="N5729" s="16" t="s">
        <v>2626</v>
      </c>
      <c r="O5729" s="17">
        <v>5</v>
      </c>
      <c r="P5729" s="17">
        <v>0</v>
      </c>
      <c r="Q5729" s="17">
        <v>0</v>
      </c>
      <c r="R5729" s="18" t="s">
        <v>33</v>
      </c>
      <c r="S5729" s="19">
        <v>60</v>
      </c>
      <c r="T5729" s="19">
        <v>110</v>
      </c>
      <c r="U5729" s="19">
        <v>13.454545454545455</v>
      </c>
      <c r="V5729" s="19">
        <v>0</v>
      </c>
      <c r="W5729" s="20">
        <v>1.48</v>
      </c>
      <c r="X5729" s="21">
        <v>7.4</v>
      </c>
      <c r="Y5729" s="22" t="s">
        <v>33</v>
      </c>
      <c r="Z5729" s="23" t="s">
        <v>9087</v>
      </c>
      <c r="AA5729" s="24" t="s">
        <v>67</v>
      </c>
      <c r="AB5729" s="14" t="s">
        <v>67</v>
      </c>
      <c r="AC5729" s="14" t="s">
        <v>67</v>
      </c>
      <c r="AD5729" s="25"/>
      <c r="AE5729" s="26"/>
      <c r="AF5729" s="27"/>
    </row>
    <row r="5730" spans="1:32" s="29" customFormat="1" ht="16.5" customHeight="1">
      <c r="A5730" s="12" t="s">
        <v>3838</v>
      </c>
      <c r="B5730" s="13"/>
      <c r="C5730" s="189"/>
      <c r="D5730" s="12"/>
      <c r="E5730" s="132" t="s">
        <v>9202</v>
      </c>
      <c r="F5730" s="14" t="s">
        <v>125</v>
      </c>
      <c r="G5730" s="14" t="s">
        <v>3929</v>
      </c>
      <c r="H5730" s="15">
        <v>2016</v>
      </c>
      <c r="I5730" s="15">
        <v>1</v>
      </c>
      <c r="J5730" s="15">
        <v>0</v>
      </c>
      <c r="K5730" s="15">
        <v>0</v>
      </c>
      <c r="L5730" s="16" t="s">
        <v>4177</v>
      </c>
      <c r="M5730" s="16" t="s">
        <v>3849</v>
      </c>
      <c r="N5730" s="16" t="s">
        <v>2626</v>
      </c>
      <c r="O5730" s="17">
        <v>30</v>
      </c>
      <c r="P5730" s="17">
        <v>0</v>
      </c>
      <c r="Q5730" s="17">
        <v>0</v>
      </c>
      <c r="R5730" s="18" t="s">
        <v>33</v>
      </c>
      <c r="S5730" s="19">
        <v>60</v>
      </c>
      <c r="T5730" s="19">
        <v>110</v>
      </c>
      <c r="U5730" s="19">
        <v>2.2999999999999998</v>
      </c>
      <c r="V5730" s="19">
        <v>0</v>
      </c>
      <c r="W5730" s="20">
        <v>0.25</v>
      </c>
      <c r="X5730" s="21">
        <v>7.5</v>
      </c>
      <c r="Y5730" s="22" t="s">
        <v>33</v>
      </c>
      <c r="Z5730" s="23" t="s">
        <v>9087</v>
      </c>
      <c r="AA5730" s="24" t="s">
        <v>67</v>
      </c>
      <c r="AB5730" s="14" t="s">
        <v>67</v>
      </c>
      <c r="AC5730" s="14" t="s">
        <v>67</v>
      </c>
      <c r="AD5730" s="25"/>
      <c r="AE5730" s="26"/>
      <c r="AF5730" s="27"/>
    </row>
    <row r="5731" spans="1:32" s="29" customFormat="1" ht="16.5" customHeight="1">
      <c r="A5731" s="12" t="s">
        <v>3838</v>
      </c>
      <c r="B5731" s="13"/>
      <c r="C5731" s="189"/>
      <c r="D5731" s="12"/>
      <c r="E5731" s="132" t="s">
        <v>3954</v>
      </c>
      <c r="F5731" s="14" t="s">
        <v>38</v>
      </c>
      <c r="G5731" s="14" t="s">
        <v>3956</v>
      </c>
      <c r="H5731" s="15">
        <v>2000</v>
      </c>
      <c r="I5731" s="15">
        <v>3</v>
      </c>
      <c r="J5731" s="15">
        <v>0</v>
      </c>
      <c r="K5731" s="15">
        <v>0</v>
      </c>
      <c r="L5731" s="16" t="s">
        <v>3953</v>
      </c>
      <c r="M5731" s="16" t="s">
        <v>3849</v>
      </c>
      <c r="N5731" s="16" t="s">
        <v>2626</v>
      </c>
      <c r="O5731" s="17">
        <v>200</v>
      </c>
      <c r="P5731" s="17">
        <v>0</v>
      </c>
      <c r="Q5731" s="17">
        <v>0</v>
      </c>
      <c r="R5731" s="18" t="s">
        <v>33</v>
      </c>
      <c r="S5731" s="19">
        <v>60</v>
      </c>
      <c r="T5731" s="19">
        <v>110</v>
      </c>
      <c r="U5731" s="19">
        <v>0.36363636363636365</v>
      </c>
      <c r="V5731" s="19">
        <v>0</v>
      </c>
      <c r="W5731" s="20">
        <v>0.04</v>
      </c>
      <c r="X5731" s="21">
        <v>24</v>
      </c>
      <c r="Y5731" s="22" t="s">
        <v>33</v>
      </c>
      <c r="Z5731" s="23" t="s">
        <v>9087</v>
      </c>
      <c r="AA5731" s="24" t="s">
        <v>67</v>
      </c>
      <c r="AB5731" s="14" t="s">
        <v>67</v>
      </c>
      <c r="AC5731" s="14" t="s">
        <v>67</v>
      </c>
      <c r="AD5731" s="25"/>
      <c r="AE5731" s="26"/>
      <c r="AF5731" s="27"/>
    </row>
    <row r="5732" spans="1:32" s="29" customFormat="1" ht="16.5" customHeight="1">
      <c r="A5732" s="12" t="s">
        <v>3838</v>
      </c>
      <c r="B5732" s="13"/>
      <c r="C5732" s="189"/>
      <c r="D5732" s="12"/>
      <c r="E5732" s="132" t="s">
        <v>2420</v>
      </c>
      <c r="F5732" s="14" t="s">
        <v>2363</v>
      </c>
      <c r="G5732" s="14" t="s">
        <v>4242</v>
      </c>
      <c r="H5732" s="15">
        <v>2010</v>
      </c>
      <c r="I5732" s="15">
        <v>1</v>
      </c>
      <c r="J5732" s="15">
        <v>0</v>
      </c>
      <c r="K5732" s="15">
        <v>0</v>
      </c>
      <c r="L5732" s="16" t="s">
        <v>4235</v>
      </c>
      <c r="M5732" s="16" t="s">
        <v>4236</v>
      </c>
      <c r="N5732" s="16" t="s">
        <v>43</v>
      </c>
      <c r="O5732" s="17">
        <v>120</v>
      </c>
      <c r="P5732" s="17">
        <v>0</v>
      </c>
      <c r="Q5732" s="17">
        <v>0</v>
      </c>
      <c r="R5732" s="18" t="s">
        <v>33</v>
      </c>
      <c r="S5732" s="19">
        <v>50</v>
      </c>
      <c r="T5732" s="19">
        <v>110</v>
      </c>
      <c r="U5732" s="19">
        <v>0.68181818181818177</v>
      </c>
      <c r="V5732" s="19">
        <v>0</v>
      </c>
      <c r="W5732" s="20">
        <v>7.4999999999999997E-2</v>
      </c>
      <c r="X5732" s="21">
        <v>9</v>
      </c>
      <c r="Y5732" s="22" t="s">
        <v>33</v>
      </c>
      <c r="Z5732" s="23" t="s">
        <v>9087</v>
      </c>
      <c r="AA5732" s="24" t="s">
        <v>67</v>
      </c>
      <c r="AB5732" s="14" t="s">
        <v>67</v>
      </c>
      <c r="AC5732" s="14" t="s">
        <v>67</v>
      </c>
      <c r="AD5732" s="25"/>
      <c r="AE5732" s="26"/>
      <c r="AF5732" s="27"/>
    </row>
    <row r="5733" spans="1:32" s="29" customFormat="1" ht="16.5" customHeight="1">
      <c r="A5733" s="12" t="s">
        <v>3838</v>
      </c>
      <c r="B5733" s="13"/>
      <c r="C5733" s="189"/>
      <c r="D5733" s="12"/>
      <c r="E5733" s="132" t="s">
        <v>90</v>
      </c>
      <c r="F5733" s="14" t="s">
        <v>36</v>
      </c>
      <c r="G5733" s="14" t="s">
        <v>4243</v>
      </c>
      <c r="H5733" s="15">
        <v>2015</v>
      </c>
      <c r="I5733" s="15">
        <v>1</v>
      </c>
      <c r="J5733" s="15">
        <v>0</v>
      </c>
      <c r="K5733" s="15">
        <v>0</v>
      </c>
      <c r="L5733" s="16" t="s">
        <v>4235</v>
      </c>
      <c r="M5733" s="16" t="s">
        <v>4236</v>
      </c>
      <c r="N5733" s="16" t="s">
        <v>43</v>
      </c>
      <c r="O5733" s="17">
        <v>120</v>
      </c>
      <c r="P5733" s="17">
        <v>0</v>
      </c>
      <c r="Q5733" s="17">
        <v>0</v>
      </c>
      <c r="R5733" s="18" t="s">
        <v>33</v>
      </c>
      <c r="S5733" s="19" t="s">
        <v>89</v>
      </c>
      <c r="T5733" s="19">
        <v>110</v>
      </c>
      <c r="U5733" s="19">
        <v>0.68181818181818177</v>
      </c>
      <c r="V5733" s="19">
        <v>0</v>
      </c>
      <c r="W5733" s="20">
        <v>7.4999999999999997E-2</v>
      </c>
      <c r="X5733" s="21">
        <v>9</v>
      </c>
      <c r="Y5733" s="22" t="s">
        <v>33</v>
      </c>
      <c r="Z5733" s="23" t="s">
        <v>9087</v>
      </c>
      <c r="AA5733" s="24" t="s">
        <v>67</v>
      </c>
      <c r="AB5733" s="14" t="s">
        <v>67</v>
      </c>
      <c r="AC5733" s="14" t="s">
        <v>67</v>
      </c>
      <c r="AD5733" s="25"/>
      <c r="AE5733" s="26"/>
      <c r="AF5733" s="27"/>
    </row>
    <row r="5734" spans="1:32" s="29" customFormat="1" ht="16.5" customHeight="1">
      <c r="A5734" s="12" t="s">
        <v>3838</v>
      </c>
      <c r="B5734" s="13"/>
      <c r="C5734" s="189"/>
      <c r="D5734" s="12"/>
      <c r="E5734" s="132" t="s">
        <v>9215</v>
      </c>
      <c r="F5734" s="14"/>
      <c r="G5734" s="14"/>
      <c r="H5734" s="15">
        <v>1996</v>
      </c>
      <c r="I5734" s="15">
        <v>1</v>
      </c>
      <c r="J5734" s="15"/>
      <c r="K5734" s="15"/>
      <c r="L5734" s="16" t="s">
        <v>9216</v>
      </c>
      <c r="M5734" s="16" t="s">
        <v>3849</v>
      </c>
      <c r="N5734" s="16" t="s">
        <v>9113</v>
      </c>
      <c r="O5734" s="17">
        <v>18</v>
      </c>
      <c r="P5734" s="17">
        <v>0</v>
      </c>
      <c r="Q5734" s="17">
        <v>0</v>
      </c>
      <c r="R5734" s="18" t="s">
        <v>33</v>
      </c>
      <c r="S5734" s="19">
        <v>50</v>
      </c>
      <c r="T5734" s="19">
        <v>110</v>
      </c>
      <c r="U5734" s="19"/>
      <c r="V5734" s="19"/>
      <c r="W5734" s="20">
        <v>0.5</v>
      </c>
      <c r="X5734" s="21">
        <v>9</v>
      </c>
      <c r="Y5734" s="22" t="s">
        <v>33</v>
      </c>
      <c r="Z5734" s="23" t="s">
        <v>9087</v>
      </c>
      <c r="AA5734" s="24"/>
      <c r="AB5734" s="14"/>
      <c r="AC5734" s="14"/>
      <c r="AD5734" s="25"/>
      <c r="AE5734" s="26"/>
      <c r="AF5734" s="27"/>
    </row>
    <row r="5735" spans="1:32" s="29" customFormat="1" ht="16.5" customHeight="1">
      <c r="A5735" s="12" t="s">
        <v>3838</v>
      </c>
      <c r="B5735" s="13"/>
      <c r="C5735" s="189"/>
      <c r="D5735" s="12"/>
      <c r="E5735" s="132" t="s">
        <v>180</v>
      </c>
      <c r="F5735" s="14" t="s">
        <v>205</v>
      </c>
      <c r="G5735" s="14" t="s">
        <v>3856</v>
      </c>
      <c r="H5735" s="15">
        <v>2013</v>
      </c>
      <c r="I5735" s="15">
        <v>1</v>
      </c>
      <c r="J5735" s="15">
        <v>0</v>
      </c>
      <c r="K5735" s="15">
        <v>0</v>
      </c>
      <c r="L5735" s="16" t="s">
        <v>3862</v>
      </c>
      <c r="M5735" s="16" t="s">
        <v>3849</v>
      </c>
      <c r="N5735" s="16" t="s">
        <v>2626</v>
      </c>
      <c r="O5735" s="17">
        <v>32</v>
      </c>
      <c r="P5735" s="17">
        <v>0</v>
      </c>
      <c r="Q5735" s="17">
        <v>0</v>
      </c>
      <c r="R5735" s="18" t="s">
        <v>33</v>
      </c>
      <c r="S5735" s="19">
        <v>60</v>
      </c>
      <c r="T5735" s="19">
        <v>110</v>
      </c>
      <c r="U5735" s="19">
        <v>2.6181818181818182</v>
      </c>
      <c r="V5735" s="19">
        <v>0</v>
      </c>
      <c r="W5735" s="20">
        <v>0.28799999999999998</v>
      </c>
      <c r="X5735" s="21">
        <v>9.2159999999999993</v>
      </c>
      <c r="Y5735" s="22" t="s">
        <v>33</v>
      </c>
      <c r="Z5735" s="23" t="s">
        <v>9087</v>
      </c>
      <c r="AA5735" s="24" t="s">
        <v>67</v>
      </c>
      <c r="AB5735" s="14" t="s">
        <v>67</v>
      </c>
      <c r="AC5735" s="14" t="s">
        <v>67</v>
      </c>
      <c r="AD5735" s="25"/>
      <c r="AE5735" s="26"/>
      <c r="AF5735" s="27"/>
    </row>
    <row r="5736" spans="1:32" s="29" customFormat="1" ht="16.5" customHeight="1">
      <c r="A5736" s="12" t="s">
        <v>3838</v>
      </c>
      <c r="B5736" s="13"/>
      <c r="C5736" s="189"/>
      <c r="D5736" s="12"/>
      <c r="E5736" s="132" t="s">
        <v>3954</v>
      </c>
      <c r="F5736" s="14" t="s">
        <v>38</v>
      </c>
      <c r="G5736" s="14" t="s">
        <v>3955</v>
      </c>
      <c r="H5736" s="15">
        <v>2000</v>
      </c>
      <c r="I5736" s="15">
        <v>15</v>
      </c>
      <c r="J5736" s="15">
        <v>0</v>
      </c>
      <c r="K5736" s="15">
        <v>0</v>
      </c>
      <c r="L5736" s="16" t="s">
        <v>4045</v>
      </c>
      <c r="M5736" s="16" t="s">
        <v>3849</v>
      </c>
      <c r="N5736" s="16" t="s">
        <v>2626</v>
      </c>
      <c r="O5736" s="17">
        <v>120</v>
      </c>
      <c r="P5736" s="17">
        <v>0</v>
      </c>
      <c r="Q5736" s="17">
        <v>0</v>
      </c>
      <c r="R5736" s="18" t="s">
        <v>33</v>
      </c>
      <c r="S5736" s="19">
        <v>60</v>
      </c>
      <c r="T5736" s="19">
        <v>110</v>
      </c>
      <c r="U5736" s="19">
        <v>0.72727272727272729</v>
      </c>
      <c r="V5736" s="19">
        <v>0</v>
      </c>
      <c r="W5736" s="20">
        <v>0.08</v>
      </c>
      <c r="X5736" s="21">
        <v>144</v>
      </c>
      <c r="Y5736" s="22" t="s">
        <v>33</v>
      </c>
      <c r="Z5736" s="23" t="s">
        <v>9087</v>
      </c>
      <c r="AA5736" s="24" t="s">
        <v>67</v>
      </c>
      <c r="AB5736" s="14" t="s">
        <v>67</v>
      </c>
      <c r="AC5736" s="14" t="s">
        <v>67</v>
      </c>
      <c r="AD5736" s="25"/>
      <c r="AE5736" s="26"/>
      <c r="AF5736" s="27"/>
    </row>
    <row r="5737" spans="1:32" s="29" customFormat="1" ht="16.5" customHeight="1">
      <c r="A5737" s="12" t="s">
        <v>3838</v>
      </c>
      <c r="B5737" s="13"/>
      <c r="C5737" s="189"/>
      <c r="D5737" s="12"/>
      <c r="E5737" s="132" t="s">
        <v>3954</v>
      </c>
      <c r="F5737" s="14" t="s">
        <v>38</v>
      </c>
      <c r="G5737" s="14" t="s">
        <v>4194</v>
      </c>
      <c r="H5737" s="15">
        <v>2000</v>
      </c>
      <c r="I5737" s="15">
        <v>8</v>
      </c>
      <c r="J5737" s="15">
        <v>0</v>
      </c>
      <c r="K5737" s="15">
        <v>0</v>
      </c>
      <c r="L5737" s="16" t="s">
        <v>4195</v>
      </c>
      <c r="M5737" s="16" t="s">
        <v>4196</v>
      </c>
      <c r="N5737" s="16" t="s">
        <v>41</v>
      </c>
      <c r="O5737" s="17">
        <v>240</v>
      </c>
      <c r="P5737" s="17">
        <v>0</v>
      </c>
      <c r="Q5737" s="17">
        <v>0</v>
      </c>
      <c r="R5737" s="18" t="s">
        <v>33</v>
      </c>
      <c r="S5737" s="19">
        <v>60</v>
      </c>
      <c r="T5737" s="19">
        <v>110</v>
      </c>
      <c r="U5737" s="19">
        <v>0.36363636363636365</v>
      </c>
      <c r="V5737" s="19">
        <v>0</v>
      </c>
      <c r="W5737" s="20">
        <v>0.04</v>
      </c>
      <c r="X5737" s="21">
        <v>76.8</v>
      </c>
      <c r="Y5737" s="22" t="s">
        <v>33</v>
      </c>
      <c r="Z5737" s="23" t="s">
        <v>9087</v>
      </c>
      <c r="AA5737" s="24" t="s">
        <v>67</v>
      </c>
      <c r="AB5737" s="14" t="s">
        <v>67</v>
      </c>
      <c r="AC5737" s="14" t="s">
        <v>67</v>
      </c>
      <c r="AD5737" s="25"/>
      <c r="AE5737" s="26"/>
      <c r="AF5737" s="27"/>
    </row>
    <row r="5738" spans="1:32" s="29" customFormat="1" ht="16.5" customHeight="1">
      <c r="A5738" s="12" t="s">
        <v>3838</v>
      </c>
      <c r="B5738" s="13"/>
      <c r="C5738" s="189"/>
      <c r="D5738" s="12"/>
      <c r="E5738" s="132" t="s">
        <v>3954</v>
      </c>
      <c r="F5738" s="14" t="s">
        <v>38</v>
      </c>
      <c r="G5738" s="14" t="s">
        <v>4194</v>
      </c>
      <c r="H5738" s="15">
        <v>2000</v>
      </c>
      <c r="I5738" s="15">
        <v>8</v>
      </c>
      <c r="J5738" s="15">
        <v>0</v>
      </c>
      <c r="K5738" s="15">
        <v>0</v>
      </c>
      <c r="L5738" s="16" t="s">
        <v>4198</v>
      </c>
      <c r="M5738" s="16" t="s">
        <v>4196</v>
      </c>
      <c r="N5738" s="16" t="s">
        <v>41</v>
      </c>
      <c r="O5738" s="17">
        <v>240</v>
      </c>
      <c r="P5738" s="17">
        <v>0</v>
      </c>
      <c r="Q5738" s="17">
        <v>0</v>
      </c>
      <c r="R5738" s="18" t="s">
        <v>33</v>
      </c>
      <c r="S5738" s="19">
        <v>60</v>
      </c>
      <c r="T5738" s="19">
        <v>110</v>
      </c>
      <c r="U5738" s="19">
        <v>0.36363636363636365</v>
      </c>
      <c r="V5738" s="19">
        <v>0</v>
      </c>
      <c r="W5738" s="20">
        <v>0.04</v>
      </c>
      <c r="X5738" s="21">
        <v>76.8</v>
      </c>
      <c r="Y5738" s="22" t="s">
        <v>33</v>
      </c>
      <c r="Z5738" s="23" t="s">
        <v>9087</v>
      </c>
      <c r="AA5738" s="24" t="s">
        <v>67</v>
      </c>
      <c r="AB5738" s="14" t="s">
        <v>67</v>
      </c>
      <c r="AC5738" s="14" t="s">
        <v>67</v>
      </c>
      <c r="AD5738" s="25"/>
      <c r="AE5738" s="26"/>
      <c r="AF5738" s="27"/>
    </row>
    <row r="5739" spans="1:32" s="29" customFormat="1" ht="16.5" customHeight="1">
      <c r="A5739" s="12" t="s">
        <v>3838</v>
      </c>
      <c r="B5739" s="13"/>
      <c r="C5739" s="189"/>
      <c r="D5739" s="12"/>
      <c r="E5739" s="132" t="s">
        <v>3869</v>
      </c>
      <c r="F5739" s="14" t="s">
        <v>3870</v>
      </c>
      <c r="G5739" s="14" t="s">
        <v>3871</v>
      </c>
      <c r="H5739" s="15" t="s">
        <v>67</v>
      </c>
      <c r="I5739" s="15">
        <v>12</v>
      </c>
      <c r="J5739" s="15">
        <v>0</v>
      </c>
      <c r="K5739" s="15">
        <v>0</v>
      </c>
      <c r="L5739" s="16" t="s">
        <v>2625</v>
      </c>
      <c r="M5739" s="16" t="s">
        <v>3849</v>
      </c>
      <c r="N5739" s="16" t="s">
        <v>2626</v>
      </c>
      <c r="O5739" s="17">
        <v>40</v>
      </c>
      <c r="P5739" s="17">
        <v>0</v>
      </c>
      <c r="Q5739" s="17">
        <v>0</v>
      </c>
      <c r="R5739" s="18" t="s">
        <v>33</v>
      </c>
      <c r="S5739" s="19">
        <v>60</v>
      </c>
      <c r="T5739" s="19">
        <v>110</v>
      </c>
      <c r="U5739" s="19">
        <v>2.2727272727272729</v>
      </c>
      <c r="V5739" s="19">
        <v>0</v>
      </c>
      <c r="W5739" s="20">
        <v>0.25</v>
      </c>
      <c r="X5739" s="21">
        <v>120</v>
      </c>
      <c r="Y5739" s="22" t="s">
        <v>33</v>
      </c>
      <c r="Z5739" s="23" t="s">
        <v>9087</v>
      </c>
      <c r="AA5739" s="24" t="s">
        <v>67</v>
      </c>
      <c r="AB5739" s="14" t="s">
        <v>67</v>
      </c>
      <c r="AC5739" s="14" t="s">
        <v>67</v>
      </c>
      <c r="AD5739" s="25"/>
      <c r="AE5739" s="26"/>
      <c r="AF5739" s="27"/>
    </row>
    <row r="5740" spans="1:32" s="29" customFormat="1" ht="16.5" customHeight="1">
      <c r="A5740" s="12" t="s">
        <v>3838</v>
      </c>
      <c r="B5740" s="13"/>
      <c r="C5740" s="189"/>
      <c r="D5740" s="12"/>
      <c r="E5740" s="132" t="s">
        <v>35</v>
      </c>
      <c r="F5740" s="14" t="s">
        <v>4114</v>
      </c>
      <c r="G5740" s="14" t="s">
        <v>67</v>
      </c>
      <c r="H5740" s="15">
        <v>2000</v>
      </c>
      <c r="I5740" s="15">
        <v>1</v>
      </c>
      <c r="J5740" s="15">
        <v>0</v>
      </c>
      <c r="K5740" s="15">
        <v>0</v>
      </c>
      <c r="L5740" s="16" t="s">
        <v>4092</v>
      </c>
      <c r="M5740" s="16" t="s">
        <v>3849</v>
      </c>
      <c r="N5740" s="16" t="s">
        <v>2626</v>
      </c>
      <c r="O5740" s="17">
        <v>40</v>
      </c>
      <c r="P5740" s="17">
        <v>0</v>
      </c>
      <c r="Q5740" s="17">
        <v>0</v>
      </c>
      <c r="R5740" s="18" t="s">
        <v>33</v>
      </c>
      <c r="S5740" s="19">
        <v>60</v>
      </c>
      <c r="T5740" s="19">
        <v>110</v>
      </c>
      <c r="U5740" s="19">
        <v>2.2727272727272729</v>
      </c>
      <c r="V5740" s="19">
        <v>0</v>
      </c>
      <c r="W5740" s="20">
        <v>0.25</v>
      </c>
      <c r="X5740" s="21">
        <v>10</v>
      </c>
      <c r="Y5740" s="22" t="s">
        <v>33</v>
      </c>
      <c r="Z5740" s="23" t="s">
        <v>9087</v>
      </c>
      <c r="AA5740" s="24" t="s">
        <v>67</v>
      </c>
      <c r="AB5740" s="14" t="s">
        <v>67</v>
      </c>
      <c r="AC5740" s="14" t="s">
        <v>67</v>
      </c>
      <c r="AD5740" s="25"/>
      <c r="AE5740" s="26"/>
      <c r="AF5740" s="27"/>
    </row>
    <row r="5741" spans="1:32" s="29" customFormat="1" ht="16.5" customHeight="1">
      <c r="A5741" s="12" t="s">
        <v>3838</v>
      </c>
      <c r="B5741" s="13"/>
      <c r="C5741" s="189"/>
      <c r="D5741" s="12"/>
      <c r="E5741" s="132" t="s">
        <v>2898</v>
      </c>
      <c r="F5741" s="14" t="s">
        <v>4245</v>
      </c>
      <c r="G5741" s="14" t="s">
        <v>4246</v>
      </c>
      <c r="H5741" s="15">
        <v>2018</v>
      </c>
      <c r="I5741" s="15">
        <v>1</v>
      </c>
      <c r="J5741" s="15">
        <v>0</v>
      </c>
      <c r="K5741" s="15">
        <v>0</v>
      </c>
      <c r="L5741" s="16" t="s">
        <v>4235</v>
      </c>
      <c r="M5741" s="16" t="s">
        <v>4236</v>
      </c>
      <c r="N5741" s="16" t="s">
        <v>43</v>
      </c>
      <c r="O5741" s="17">
        <v>50</v>
      </c>
      <c r="P5741" s="17">
        <v>0</v>
      </c>
      <c r="Q5741" s="17">
        <v>0</v>
      </c>
      <c r="R5741" s="18" t="s">
        <v>33</v>
      </c>
      <c r="S5741" s="19">
        <v>60</v>
      </c>
      <c r="T5741" s="19">
        <v>110</v>
      </c>
      <c r="U5741" s="19">
        <v>1.8181818181818181</v>
      </c>
      <c r="V5741" s="19">
        <v>0</v>
      </c>
      <c r="W5741" s="20">
        <v>0.2</v>
      </c>
      <c r="X5741" s="21">
        <v>10</v>
      </c>
      <c r="Y5741" s="22" t="s">
        <v>33</v>
      </c>
      <c r="Z5741" s="23" t="s">
        <v>9087</v>
      </c>
      <c r="AA5741" s="24" t="s">
        <v>67</v>
      </c>
      <c r="AB5741" s="14" t="s">
        <v>67</v>
      </c>
      <c r="AC5741" s="14" t="s">
        <v>67</v>
      </c>
      <c r="AD5741" s="25"/>
      <c r="AE5741" s="26"/>
      <c r="AF5741" s="27"/>
    </row>
    <row r="5742" spans="1:32" s="29" customFormat="1" ht="16.5" customHeight="1">
      <c r="A5742" s="12" t="s">
        <v>3838</v>
      </c>
      <c r="B5742" s="13"/>
      <c r="C5742" s="189"/>
      <c r="D5742" s="12"/>
      <c r="E5742" s="132" t="s">
        <v>494</v>
      </c>
      <c r="F5742" s="14" t="s">
        <v>1407</v>
      </c>
      <c r="G5742" s="14" t="s">
        <v>3993</v>
      </c>
      <c r="H5742" s="15">
        <v>2000</v>
      </c>
      <c r="I5742" s="15">
        <v>2</v>
      </c>
      <c r="J5742" s="15">
        <v>0</v>
      </c>
      <c r="K5742" s="15">
        <v>0</v>
      </c>
      <c r="L5742" s="16" t="s">
        <v>3969</v>
      </c>
      <c r="M5742" s="16" t="s">
        <v>3849</v>
      </c>
      <c r="N5742" s="16" t="s">
        <v>2626</v>
      </c>
      <c r="O5742" s="17">
        <v>10</v>
      </c>
      <c r="P5742" s="17">
        <v>0</v>
      </c>
      <c r="Q5742" s="17">
        <v>0</v>
      </c>
      <c r="R5742" s="18" t="s">
        <v>33</v>
      </c>
      <c r="S5742" s="19">
        <v>60</v>
      </c>
      <c r="T5742" s="19">
        <v>110</v>
      </c>
      <c r="U5742" s="19">
        <v>10</v>
      </c>
      <c r="V5742" s="19">
        <v>0</v>
      </c>
      <c r="W5742" s="20">
        <v>1.1000000000000001</v>
      </c>
      <c r="X5742" s="21">
        <v>22</v>
      </c>
      <c r="Y5742" s="22" t="s">
        <v>33</v>
      </c>
      <c r="Z5742" s="23" t="s">
        <v>9087</v>
      </c>
      <c r="AA5742" s="24" t="s">
        <v>67</v>
      </c>
      <c r="AB5742" s="14" t="s">
        <v>67</v>
      </c>
      <c r="AC5742" s="14" t="s">
        <v>67</v>
      </c>
      <c r="AD5742" s="25"/>
      <c r="AE5742" s="26"/>
      <c r="AF5742" s="27"/>
    </row>
    <row r="5743" spans="1:32" s="29" customFormat="1" ht="16.5" customHeight="1">
      <c r="A5743" s="12" t="s">
        <v>3838</v>
      </c>
      <c r="B5743" s="13"/>
      <c r="C5743" s="189"/>
      <c r="D5743" s="12"/>
      <c r="E5743" s="132" t="s">
        <v>453</v>
      </c>
      <c r="F5743" s="14" t="s">
        <v>155</v>
      </c>
      <c r="G5743" s="14" t="s">
        <v>3914</v>
      </c>
      <c r="H5743" s="15">
        <v>2006</v>
      </c>
      <c r="I5743" s="15">
        <v>1</v>
      </c>
      <c r="J5743" s="15">
        <v>0</v>
      </c>
      <c r="K5743" s="15">
        <v>0</v>
      </c>
      <c r="L5743" s="16" t="s">
        <v>3909</v>
      </c>
      <c r="M5743" s="16" t="s">
        <v>3849</v>
      </c>
      <c r="N5743" s="16" t="s">
        <v>2626</v>
      </c>
      <c r="O5743" s="17">
        <v>50</v>
      </c>
      <c r="P5743" s="17">
        <v>0</v>
      </c>
      <c r="Q5743" s="17">
        <v>0</v>
      </c>
      <c r="R5743" s="18" t="s">
        <v>33</v>
      </c>
      <c r="S5743" s="19">
        <v>60</v>
      </c>
      <c r="T5743" s="19">
        <v>110</v>
      </c>
      <c r="U5743" s="19">
        <v>2.0454545454545454</v>
      </c>
      <c r="V5743" s="19">
        <v>0</v>
      </c>
      <c r="W5743" s="20">
        <v>0.22500000000000001</v>
      </c>
      <c r="X5743" s="21">
        <v>11.25</v>
      </c>
      <c r="Y5743" s="22" t="s">
        <v>33</v>
      </c>
      <c r="Z5743" s="23" t="s">
        <v>9087</v>
      </c>
      <c r="AA5743" s="24" t="s">
        <v>67</v>
      </c>
      <c r="AB5743" s="14" t="s">
        <v>67</v>
      </c>
      <c r="AC5743" s="14" t="s">
        <v>67</v>
      </c>
      <c r="AD5743" s="25"/>
      <c r="AE5743" s="26"/>
      <c r="AF5743" s="27"/>
    </row>
    <row r="5744" spans="1:32" s="29" customFormat="1" ht="16.5" customHeight="1">
      <c r="A5744" s="12" t="s">
        <v>3838</v>
      </c>
      <c r="B5744" s="13"/>
      <c r="C5744" s="189"/>
      <c r="D5744" s="12"/>
      <c r="E5744" s="132" t="s">
        <v>453</v>
      </c>
      <c r="F5744" s="14" t="s">
        <v>155</v>
      </c>
      <c r="G5744" s="14" t="s">
        <v>3949</v>
      </c>
      <c r="H5744" s="15">
        <v>2001</v>
      </c>
      <c r="I5744" s="15">
        <v>3</v>
      </c>
      <c r="J5744" s="15">
        <v>0</v>
      </c>
      <c r="K5744" s="15">
        <v>0</v>
      </c>
      <c r="L5744" s="16" t="s">
        <v>3950</v>
      </c>
      <c r="M5744" s="16" t="s">
        <v>3849</v>
      </c>
      <c r="N5744" s="16" t="s">
        <v>2626</v>
      </c>
      <c r="O5744" s="17">
        <v>50</v>
      </c>
      <c r="P5744" s="17">
        <v>0</v>
      </c>
      <c r="Q5744" s="17">
        <v>0</v>
      </c>
      <c r="R5744" s="18" t="s">
        <v>33</v>
      </c>
      <c r="S5744" s="19">
        <v>60</v>
      </c>
      <c r="T5744" s="19">
        <v>110</v>
      </c>
      <c r="U5744" s="19">
        <v>2.0454545454545454</v>
      </c>
      <c r="V5744" s="19">
        <v>0</v>
      </c>
      <c r="W5744" s="20">
        <v>0.22500000000000001</v>
      </c>
      <c r="X5744" s="21">
        <v>33.75</v>
      </c>
      <c r="Y5744" s="22" t="s">
        <v>33</v>
      </c>
      <c r="Z5744" s="23" t="s">
        <v>9087</v>
      </c>
      <c r="AA5744" s="24" t="s">
        <v>67</v>
      </c>
      <c r="AB5744" s="14" t="s">
        <v>67</v>
      </c>
      <c r="AC5744" s="14" t="s">
        <v>67</v>
      </c>
      <c r="AD5744" s="25"/>
      <c r="AE5744" s="26"/>
      <c r="AF5744" s="27"/>
    </row>
    <row r="5745" spans="1:32" s="29" customFormat="1" ht="16.5" customHeight="1">
      <c r="A5745" s="12" t="s">
        <v>3838</v>
      </c>
      <c r="B5745" s="13"/>
      <c r="C5745" s="189"/>
      <c r="D5745" s="12"/>
      <c r="E5745" s="132" t="s">
        <v>453</v>
      </c>
      <c r="F5745" s="14" t="s">
        <v>92</v>
      </c>
      <c r="G5745" s="14" t="s">
        <v>4286</v>
      </c>
      <c r="H5745" s="15">
        <v>2008</v>
      </c>
      <c r="I5745" s="15">
        <v>10</v>
      </c>
      <c r="J5745" s="15">
        <v>0</v>
      </c>
      <c r="K5745" s="15">
        <v>0</v>
      </c>
      <c r="L5745" s="16"/>
      <c r="M5745" s="16" t="s">
        <v>4287</v>
      </c>
      <c r="N5745" s="16" t="s">
        <v>2626</v>
      </c>
      <c r="O5745" s="17">
        <v>50</v>
      </c>
      <c r="P5745" s="17">
        <v>0</v>
      </c>
      <c r="Q5745" s="17">
        <v>0</v>
      </c>
      <c r="R5745" s="18" t="s">
        <v>33</v>
      </c>
      <c r="S5745" s="19" t="s">
        <v>89</v>
      </c>
      <c r="T5745" s="19">
        <v>110</v>
      </c>
      <c r="U5745" s="19">
        <v>2.0454545454545454</v>
      </c>
      <c r="V5745" s="19">
        <v>0</v>
      </c>
      <c r="W5745" s="20">
        <v>0.22500000000000001</v>
      </c>
      <c r="X5745" s="21">
        <v>112.5</v>
      </c>
      <c r="Y5745" s="22" t="s">
        <v>33</v>
      </c>
      <c r="Z5745" s="23" t="s">
        <v>9087</v>
      </c>
      <c r="AA5745" s="24" t="s">
        <v>67</v>
      </c>
      <c r="AB5745" s="14" t="s">
        <v>67</v>
      </c>
      <c r="AC5745" s="14" t="s">
        <v>67</v>
      </c>
      <c r="AD5745" s="25"/>
      <c r="AE5745" s="26"/>
      <c r="AF5745" s="27"/>
    </row>
    <row r="5746" spans="1:32" s="29" customFormat="1" ht="16.5" customHeight="1">
      <c r="A5746" s="12" t="s">
        <v>3838</v>
      </c>
      <c r="B5746" s="13"/>
      <c r="C5746" s="189"/>
      <c r="D5746" s="12"/>
      <c r="E5746" s="132" t="s">
        <v>453</v>
      </c>
      <c r="F5746" s="14" t="s">
        <v>92</v>
      </c>
      <c r="G5746" s="14" t="s">
        <v>4286</v>
      </c>
      <c r="H5746" s="15">
        <v>2005</v>
      </c>
      <c r="I5746" s="15">
        <v>1</v>
      </c>
      <c r="J5746" s="15">
        <v>0</v>
      </c>
      <c r="K5746" s="15">
        <v>0</v>
      </c>
      <c r="L5746" s="16"/>
      <c r="M5746" s="16" t="s">
        <v>4287</v>
      </c>
      <c r="N5746" s="16" t="s">
        <v>2626</v>
      </c>
      <c r="O5746" s="17">
        <v>50</v>
      </c>
      <c r="P5746" s="17">
        <v>0</v>
      </c>
      <c r="Q5746" s="17">
        <v>0</v>
      </c>
      <c r="R5746" s="18" t="s">
        <v>33</v>
      </c>
      <c r="S5746" s="19" t="s">
        <v>89</v>
      </c>
      <c r="T5746" s="19">
        <v>110</v>
      </c>
      <c r="U5746" s="19">
        <v>2.0454545454545454</v>
      </c>
      <c r="V5746" s="19">
        <v>0</v>
      </c>
      <c r="W5746" s="20">
        <v>0.22500000000000001</v>
      </c>
      <c r="X5746" s="21">
        <v>11.25</v>
      </c>
      <c r="Y5746" s="22" t="s">
        <v>33</v>
      </c>
      <c r="Z5746" s="23" t="s">
        <v>9087</v>
      </c>
      <c r="AA5746" s="24" t="s">
        <v>67</v>
      </c>
      <c r="AB5746" s="14" t="s">
        <v>67</v>
      </c>
      <c r="AC5746" s="14" t="s">
        <v>67</v>
      </c>
      <c r="AD5746" s="25"/>
      <c r="AE5746" s="26"/>
      <c r="AF5746" s="27"/>
    </row>
    <row r="5747" spans="1:32" s="29" customFormat="1" ht="16.5" customHeight="1">
      <c r="A5747" s="12" t="s">
        <v>3838</v>
      </c>
      <c r="B5747" s="13"/>
      <c r="C5747" s="189"/>
      <c r="D5747" s="12"/>
      <c r="E5747" s="132" t="s">
        <v>997</v>
      </c>
      <c r="F5747" s="14" t="s">
        <v>4100</v>
      </c>
      <c r="G5747" s="14" t="s">
        <v>4121</v>
      </c>
      <c r="H5747" s="15">
        <v>2000</v>
      </c>
      <c r="I5747" s="15">
        <v>10</v>
      </c>
      <c r="J5747" s="15">
        <v>0</v>
      </c>
      <c r="K5747" s="15">
        <v>0</v>
      </c>
      <c r="L5747" s="16" t="s">
        <v>9187</v>
      </c>
      <c r="M5747" s="16" t="s">
        <v>3849</v>
      </c>
      <c r="N5747" s="16" t="s">
        <v>2626</v>
      </c>
      <c r="O5747" s="17">
        <v>256</v>
      </c>
      <c r="P5747" s="17">
        <v>0</v>
      </c>
      <c r="Q5747" s="17">
        <v>0</v>
      </c>
      <c r="R5747" s="18" t="s">
        <v>33</v>
      </c>
      <c r="S5747" s="19">
        <v>60</v>
      </c>
      <c r="T5747" s="19">
        <v>110</v>
      </c>
      <c r="U5747" s="19">
        <v>0.4</v>
      </c>
      <c r="V5747" s="19">
        <v>0</v>
      </c>
      <c r="W5747" s="20">
        <v>4.3999999999999997E-2</v>
      </c>
      <c r="X5747" s="21">
        <v>112.63999999999999</v>
      </c>
      <c r="Y5747" s="22" t="s">
        <v>33</v>
      </c>
      <c r="Z5747" s="23" t="s">
        <v>9087</v>
      </c>
      <c r="AA5747" s="24" t="s">
        <v>67</v>
      </c>
      <c r="AB5747" s="14" t="s">
        <v>67</v>
      </c>
      <c r="AC5747" s="14" t="s">
        <v>67</v>
      </c>
      <c r="AD5747" s="25"/>
      <c r="AE5747" s="26"/>
      <c r="AF5747" s="27"/>
    </row>
    <row r="5748" spans="1:32" s="29" customFormat="1" ht="16.5" customHeight="1">
      <c r="A5748" s="12" t="s">
        <v>3838</v>
      </c>
      <c r="B5748" s="13"/>
      <c r="C5748" s="189"/>
      <c r="D5748" s="12"/>
      <c r="E5748" s="132" t="s">
        <v>997</v>
      </c>
      <c r="F5748" s="14" t="s">
        <v>9247</v>
      </c>
      <c r="G5748" s="14" t="s">
        <v>4121</v>
      </c>
      <c r="H5748" s="15">
        <v>2000</v>
      </c>
      <c r="I5748" s="15">
        <v>10</v>
      </c>
      <c r="J5748" s="15">
        <v>0</v>
      </c>
      <c r="K5748" s="15">
        <v>0</v>
      </c>
      <c r="L5748" s="16" t="s">
        <v>9187</v>
      </c>
      <c r="M5748" s="16" t="s">
        <v>3849</v>
      </c>
      <c r="N5748" s="16" t="s">
        <v>2626</v>
      </c>
      <c r="O5748" s="17">
        <v>256</v>
      </c>
      <c r="P5748" s="17">
        <v>0</v>
      </c>
      <c r="Q5748" s="17">
        <v>0</v>
      </c>
      <c r="R5748" s="18" t="s">
        <v>33</v>
      </c>
      <c r="S5748" s="19">
        <v>60</v>
      </c>
      <c r="T5748" s="19">
        <v>110</v>
      </c>
      <c r="U5748" s="19">
        <v>0.4</v>
      </c>
      <c r="V5748" s="19">
        <v>0</v>
      </c>
      <c r="W5748" s="20">
        <v>4.3999999999999997E-2</v>
      </c>
      <c r="X5748" s="21">
        <v>112.63999999999999</v>
      </c>
      <c r="Y5748" s="22" t="s">
        <v>33</v>
      </c>
      <c r="Z5748" s="23" t="s">
        <v>9087</v>
      </c>
      <c r="AA5748" s="24" t="s">
        <v>67</v>
      </c>
      <c r="AB5748" s="14" t="s">
        <v>67</v>
      </c>
      <c r="AC5748" s="14" t="s">
        <v>67</v>
      </c>
      <c r="AD5748" s="25"/>
      <c r="AE5748" s="26"/>
      <c r="AF5748" s="27"/>
    </row>
    <row r="5749" spans="1:32" s="29" customFormat="1" ht="16.5" customHeight="1">
      <c r="A5749" s="12" t="s">
        <v>3838</v>
      </c>
      <c r="B5749" s="13"/>
      <c r="C5749" s="189"/>
      <c r="D5749" s="12"/>
      <c r="E5749" s="242" t="s">
        <v>9131</v>
      </c>
      <c r="F5749" s="241" t="s">
        <v>9132</v>
      </c>
      <c r="G5749" s="241" t="s">
        <v>9133</v>
      </c>
      <c r="H5749" s="248">
        <v>2009</v>
      </c>
      <c r="I5749" s="243">
        <v>1</v>
      </c>
      <c r="J5749" s="243">
        <v>0</v>
      </c>
      <c r="K5749" s="243">
        <v>0</v>
      </c>
      <c r="L5749" s="16" t="s">
        <v>9112</v>
      </c>
      <c r="M5749" s="16" t="s">
        <v>3849</v>
      </c>
      <c r="N5749" s="251" t="s">
        <v>9113</v>
      </c>
      <c r="O5749" s="311">
        <v>60</v>
      </c>
      <c r="P5749" s="17">
        <v>0</v>
      </c>
      <c r="Q5749" s="17">
        <v>0</v>
      </c>
      <c r="R5749" s="18" t="s">
        <v>33</v>
      </c>
      <c r="S5749" s="19">
        <v>60</v>
      </c>
      <c r="T5749" s="19">
        <v>110</v>
      </c>
      <c r="U5749" s="466"/>
      <c r="V5749" s="19"/>
      <c r="W5749" s="246">
        <v>0.192</v>
      </c>
      <c r="X5749" s="21">
        <v>11.52</v>
      </c>
      <c r="Y5749" s="22" t="s">
        <v>33</v>
      </c>
      <c r="Z5749" s="23" t="s">
        <v>9087</v>
      </c>
      <c r="AA5749" s="24"/>
      <c r="AB5749" s="14"/>
      <c r="AC5749" s="14"/>
      <c r="AD5749" s="25"/>
      <c r="AE5749" s="26"/>
      <c r="AF5749" s="27"/>
    </row>
    <row r="5750" spans="1:32" s="29" customFormat="1" ht="16.5" customHeight="1">
      <c r="A5750" s="12" t="s">
        <v>3838</v>
      </c>
      <c r="B5750" s="13"/>
      <c r="C5750" s="189"/>
      <c r="D5750" s="12"/>
      <c r="E5750" s="132" t="s">
        <v>4226</v>
      </c>
      <c r="F5750" s="14" t="s">
        <v>1407</v>
      </c>
      <c r="G5750" s="14" t="s">
        <v>4227</v>
      </c>
      <c r="H5750" s="15">
        <v>1999</v>
      </c>
      <c r="I5750" s="15">
        <v>1</v>
      </c>
      <c r="J5750" s="15">
        <v>0</v>
      </c>
      <c r="K5750" s="15">
        <v>0</v>
      </c>
      <c r="L5750" s="16" t="s">
        <v>4213</v>
      </c>
      <c r="M5750" s="16" t="s">
        <v>4196</v>
      </c>
      <c r="N5750" s="16" t="s">
        <v>41</v>
      </c>
      <c r="O5750" s="17">
        <v>25</v>
      </c>
      <c r="P5750" s="17">
        <v>0</v>
      </c>
      <c r="Q5750" s="17">
        <v>0</v>
      </c>
      <c r="R5750" s="18" t="s">
        <v>33</v>
      </c>
      <c r="S5750" s="19">
        <v>60</v>
      </c>
      <c r="T5750" s="19">
        <v>110</v>
      </c>
      <c r="U5750" s="19">
        <v>4.2</v>
      </c>
      <c r="V5750" s="19">
        <v>0</v>
      </c>
      <c r="W5750" s="20">
        <v>0.46200000000000002</v>
      </c>
      <c r="X5750" s="21">
        <v>11.55</v>
      </c>
      <c r="Y5750" s="22" t="s">
        <v>33</v>
      </c>
      <c r="Z5750" s="23" t="s">
        <v>9087</v>
      </c>
      <c r="AA5750" s="24" t="s">
        <v>67</v>
      </c>
      <c r="AB5750" s="14" t="s">
        <v>67</v>
      </c>
      <c r="AC5750" s="14" t="s">
        <v>67</v>
      </c>
      <c r="AD5750" s="25"/>
      <c r="AE5750" s="26"/>
      <c r="AF5750" s="27"/>
    </row>
    <row r="5751" spans="1:32" s="29" customFormat="1" ht="16.5" customHeight="1">
      <c r="A5751" s="12" t="s">
        <v>3838</v>
      </c>
      <c r="B5751" s="13"/>
      <c r="C5751" s="189"/>
      <c r="D5751" s="12"/>
      <c r="E5751" s="132" t="s">
        <v>4008</v>
      </c>
      <c r="F5751" s="14" t="s">
        <v>1407</v>
      </c>
      <c r="G5751" s="14" t="s">
        <v>67</v>
      </c>
      <c r="H5751" s="15">
        <v>1998</v>
      </c>
      <c r="I5751" s="15">
        <v>1</v>
      </c>
      <c r="J5751" s="15">
        <v>0</v>
      </c>
      <c r="K5751" s="15">
        <v>0</v>
      </c>
      <c r="L5751" s="16" t="s">
        <v>3969</v>
      </c>
      <c r="M5751" s="16" t="s">
        <v>3849</v>
      </c>
      <c r="N5751" s="16" t="s">
        <v>2626</v>
      </c>
      <c r="O5751" s="17">
        <v>50</v>
      </c>
      <c r="P5751" s="17">
        <v>0</v>
      </c>
      <c r="Q5751" s="17">
        <v>0</v>
      </c>
      <c r="R5751" s="18" t="s">
        <v>33</v>
      </c>
      <c r="S5751" s="19">
        <v>60</v>
      </c>
      <c r="T5751" s="19">
        <v>117</v>
      </c>
      <c r="U5751" s="19">
        <v>2.0085470085470085</v>
      </c>
      <c r="V5751" s="19">
        <v>0</v>
      </c>
      <c r="W5751" s="20">
        <v>0.23499999999999999</v>
      </c>
      <c r="X5751" s="21">
        <v>11.75</v>
      </c>
      <c r="Y5751" s="22" t="s">
        <v>33</v>
      </c>
      <c r="Z5751" s="23" t="s">
        <v>9087</v>
      </c>
      <c r="AA5751" s="24" t="s">
        <v>67</v>
      </c>
      <c r="AB5751" s="14" t="s">
        <v>67</v>
      </c>
      <c r="AC5751" s="14" t="s">
        <v>67</v>
      </c>
      <c r="AD5751" s="25"/>
      <c r="AE5751" s="26"/>
      <c r="AF5751" s="27"/>
    </row>
    <row r="5752" spans="1:32" s="29" customFormat="1" ht="16.5" customHeight="1">
      <c r="A5752" s="12" t="s">
        <v>3838</v>
      </c>
      <c r="B5752" s="13"/>
      <c r="C5752" s="189"/>
      <c r="D5752" s="12"/>
      <c r="E5752" s="132" t="s">
        <v>3898</v>
      </c>
      <c r="F5752" s="14" t="s">
        <v>9168</v>
      </c>
      <c r="G5752" s="14" t="s">
        <v>9169</v>
      </c>
      <c r="H5752" s="15">
        <v>2023</v>
      </c>
      <c r="I5752" s="15">
        <v>1</v>
      </c>
      <c r="J5752" s="15">
        <v>0</v>
      </c>
      <c r="K5752" s="15">
        <v>0</v>
      </c>
      <c r="L5752" s="16" t="s">
        <v>3896</v>
      </c>
      <c r="M5752" s="16" t="s">
        <v>3849</v>
      </c>
      <c r="N5752" s="16" t="s">
        <v>2626</v>
      </c>
      <c r="O5752" s="17">
        <v>10</v>
      </c>
      <c r="P5752" s="17">
        <v>0</v>
      </c>
      <c r="Q5752" s="17">
        <v>0</v>
      </c>
      <c r="R5752" s="18" t="s">
        <v>33</v>
      </c>
      <c r="S5752" s="19">
        <v>60</v>
      </c>
      <c r="T5752" s="19">
        <v>110</v>
      </c>
      <c r="U5752" s="19">
        <v>10.909090909090908</v>
      </c>
      <c r="V5752" s="19">
        <v>0</v>
      </c>
      <c r="W5752" s="20">
        <v>1.2</v>
      </c>
      <c r="X5752" s="21">
        <v>12</v>
      </c>
      <c r="Y5752" s="22" t="s">
        <v>33</v>
      </c>
      <c r="Z5752" s="23" t="s">
        <v>9087</v>
      </c>
      <c r="AA5752" s="24" t="s">
        <v>67</v>
      </c>
      <c r="AB5752" s="14" t="s">
        <v>67</v>
      </c>
      <c r="AC5752" s="14" t="s">
        <v>67</v>
      </c>
      <c r="AD5752" s="25"/>
      <c r="AE5752" s="26"/>
      <c r="AF5752" s="27"/>
    </row>
    <row r="5753" spans="1:32" s="29" customFormat="1" ht="16.5" customHeight="1">
      <c r="A5753" s="12" t="s">
        <v>3838</v>
      </c>
      <c r="B5753" s="13"/>
      <c r="C5753" s="189"/>
      <c r="D5753" s="12"/>
      <c r="E5753" s="132" t="s">
        <v>1255</v>
      </c>
      <c r="F5753" s="14" t="s">
        <v>3971</v>
      </c>
      <c r="G5753" s="14" t="s">
        <v>4222</v>
      </c>
      <c r="H5753" s="15">
        <v>1999</v>
      </c>
      <c r="I5753" s="15">
        <v>1</v>
      </c>
      <c r="J5753" s="15">
        <v>0</v>
      </c>
      <c r="K5753" s="15">
        <v>0</v>
      </c>
      <c r="L5753" s="16" t="s">
        <v>4213</v>
      </c>
      <c r="M5753" s="16" t="s">
        <v>4196</v>
      </c>
      <c r="N5753" s="16" t="s">
        <v>41</v>
      </c>
      <c r="O5753" s="17">
        <v>12</v>
      </c>
      <c r="P5753" s="17">
        <v>0</v>
      </c>
      <c r="Q5753" s="17">
        <v>0</v>
      </c>
      <c r="R5753" s="18" t="s">
        <v>33</v>
      </c>
      <c r="S5753" s="19">
        <v>60</v>
      </c>
      <c r="T5753" s="19">
        <v>110</v>
      </c>
      <c r="U5753" s="19">
        <v>9.0909090909090917</v>
      </c>
      <c r="V5753" s="19">
        <v>0</v>
      </c>
      <c r="W5753" s="20">
        <v>1</v>
      </c>
      <c r="X5753" s="21">
        <v>12</v>
      </c>
      <c r="Y5753" s="22" t="s">
        <v>33</v>
      </c>
      <c r="Z5753" s="23" t="s">
        <v>9087</v>
      </c>
      <c r="AA5753" s="24" t="s">
        <v>67</v>
      </c>
      <c r="AB5753" s="14" t="s">
        <v>67</v>
      </c>
      <c r="AC5753" s="14" t="s">
        <v>67</v>
      </c>
      <c r="AD5753" s="25"/>
      <c r="AE5753" s="26"/>
      <c r="AF5753" s="27"/>
    </row>
    <row r="5754" spans="1:32" s="29" customFormat="1" ht="16.5" customHeight="1">
      <c r="A5754" s="12" t="s">
        <v>9188</v>
      </c>
      <c r="B5754" s="13"/>
      <c r="C5754" s="189"/>
      <c r="D5754" s="12"/>
      <c r="E5754" s="132" t="s">
        <v>9225</v>
      </c>
      <c r="F5754" s="14" t="s">
        <v>9124</v>
      </c>
      <c r="G5754" s="14" t="s">
        <v>9226</v>
      </c>
      <c r="H5754" s="15">
        <v>2020</v>
      </c>
      <c r="I5754" s="15">
        <v>4</v>
      </c>
      <c r="J5754" s="15">
        <v>0</v>
      </c>
      <c r="K5754" s="15">
        <v>0</v>
      </c>
      <c r="L5754" s="16" t="s">
        <v>9189</v>
      </c>
      <c r="M5754" s="16" t="s">
        <v>3849</v>
      </c>
      <c r="N5754" s="16" t="s">
        <v>2626</v>
      </c>
      <c r="O5754" s="17">
        <v>200</v>
      </c>
      <c r="P5754" s="17">
        <v>0</v>
      </c>
      <c r="Q5754" s="17">
        <v>0</v>
      </c>
      <c r="R5754" s="18" t="s">
        <v>33</v>
      </c>
      <c r="S5754" s="19">
        <v>60</v>
      </c>
      <c r="T5754" s="19">
        <v>110</v>
      </c>
      <c r="U5754" s="19">
        <v>0.54545454545454541</v>
      </c>
      <c r="V5754" s="19">
        <v>0</v>
      </c>
      <c r="W5754" s="20">
        <v>0.06</v>
      </c>
      <c r="X5754" s="21">
        <v>48</v>
      </c>
      <c r="Y5754" s="22" t="s">
        <v>33</v>
      </c>
      <c r="Z5754" s="23" t="s">
        <v>9087</v>
      </c>
      <c r="AA5754" s="24" t="s">
        <v>67</v>
      </c>
      <c r="AB5754" s="14" t="s">
        <v>67</v>
      </c>
      <c r="AC5754" s="14" t="s">
        <v>67</v>
      </c>
      <c r="AD5754" s="25"/>
      <c r="AE5754" s="26"/>
      <c r="AF5754" s="27"/>
    </row>
    <row r="5755" spans="1:32" s="29" customFormat="1" ht="16.5" customHeight="1">
      <c r="A5755" s="12" t="s">
        <v>9188</v>
      </c>
      <c r="B5755" s="13"/>
      <c r="C5755" s="189"/>
      <c r="D5755" s="12"/>
      <c r="E5755" s="132" t="s">
        <v>9091</v>
      </c>
      <c r="F5755" s="14" t="s">
        <v>9227</v>
      </c>
      <c r="G5755" s="14" t="s">
        <v>9228</v>
      </c>
      <c r="H5755" s="15">
        <v>2020</v>
      </c>
      <c r="I5755" s="15">
        <v>4</v>
      </c>
      <c r="J5755" s="15">
        <v>0</v>
      </c>
      <c r="K5755" s="15">
        <v>0</v>
      </c>
      <c r="L5755" s="16" t="s">
        <v>9189</v>
      </c>
      <c r="M5755" s="16" t="s">
        <v>3849</v>
      </c>
      <c r="N5755" s="16" t="s">
        <v>2626</v>
      </c>
      <c r="O5755" s="17">
        <v>200</v>
      </c>
      <c r="P5755" s="17">
        <v>0</v>
      </c>
      <c r="Q5755" s="17">
        <v>0</v>
      </c>
      <c r="R5755" s="18" t="s">
        <v>33</v>
      </c>
      <c r="S5755" s="19">
        <v>60</v>
      </c>
      <c r="T5755" s="19">
        <v>110</v>
      </c>
      <c r="U5755" s="19">
        <v>0.54545454545454541</v>
      </c>
      <c r="V5755" s="19">
        <v>0</v>
      </c>
      <c r="W5755" s="20">
        <v>0.06</v>
      </c>
      <c r="X5755" s="21">
        <v>48</v>
      </c>
      <c r="Y5755" s="22" t="s">
        <v>33</v>
      </c>
      <c r="Z5755" s="23" t="s">
        <v>9087</v>
      </c>
      <c r="AA5755" s="24" t="s">
        <v>67</v>
      </c>
      <c r="AB5755" s="14" t="s">
        <v>67</v>
      </c>
      <c r="AC5755" s="14" t="s">
        <v>67</v>
      </c>
      <c r="AD5755" s="25"/>
      <c r="AE5755" s="26"/>
      <c r="AF5755" s="27"/>
    </row>
    <row r="5756" spans="1:32" s="29" customFormat="1" ht="16.5" customHeight="1">
      <c r="A5756" s="12" t="s">
        <v>9188</v>
      </c>
      <c r="B5756" s="13"/>
      <c r="C5756" s="189"/>
      <c r="D5756" s="12"/>
      <c r="E5756" s="132" t="s">
        <v>9225</v>
      </c>
      <c r="F5756" s="14" t="s">
        <v>9124</v>
      </c>
      <c r="G5756" s="14" t="s">
        <v>9226</v>
      </c>
      <c r="H5756" s="15">
        <v>2020</v>
      </c>
      <c r="I5756" s="15">
        <v>4</v>
      </c>
      <c r="J5756" s="15">
        <v>0</v>
      </c>
      <c r="K5756" s="15">
        <v>0</v>
      </c>
      <c r="L5756" s="16" t="s">
        <v>9229</v>
      </c>
      <c r="M5756" s="16" t="s">
        <v>3849</v>
      </c>
      <c r="N5756" s="16" t="s">
        <v>2626</v>
      </c>
      <c r="O5756" s="17">
        <v>200</v>
      </c>
      <c r="P5756" s="17">
        <v>0</v>
      </c>
      <c r="Q5756" s="17">
        <v>0</v>
      </c>
      <c r="R5756" s="18" t="s">
        <v>33</v>
      </c>
      <c r="S5756" s="19">
        <v>60</v>
      </c>
      <c r="T5756" s="19">
        <v>110</v>
      </c>
      <c r="U5756" s="19">
        <v>0.54545454545454541</v>
      </c>
      <c r="V5756" s="19">
        <v>0</v>
      </c>
      <c r="W5756" s="20">
        <v>0.06</v>
      </c>
      <c r="X5756" s="21">
        <v>48</v>
      </c>
      <c r="Y5756" s="22" t="s">
        <v>33</v>
      </c>
      <c r="Z5756" s="23" t="s">
        <v>9087</v>
      </c>
      <c r="AA5756" s="24" t="s">
        <v>67</v>
      </c>
      <c r="AB5756" s="14" t="s">
        <v>67</v>
      </c>
      <c r="AC5756" s="14" t="s">
        <v>67</v>
      </c>
      <c r="AD5756" s="25"/>
      <c r="AE5756" s="26"/>
      <c r="AF5756" s="27"/>
    </row>
    <row r="5757" spans="1:32" s="29" customFormat="1" ht="16.5" customHeight="1">
      <c r="A5757" s="12" t="s">
        <v>9188</v>
      </c>
      <c r="B5757" s="13"/>
      <c r="C5757" s="189"/>
      <c r="D5757" s="12"/>
      <c r="E5757" s="132" t="s">
        <v>9091</v>
      </c>
      <c r="F5757" s="14" t="s">
        <v>9227</v>
      </c>
      <c r="G5757" s="14" t="s">
        <v>9228</v>
      </c>
      <c r="H5757" s="15">
        <v>2020</v>
      </c>
      <c r="I5757" s="15">
        <v>4</v>
      </c>
      <c r="J5757" s="15">
        <v>0</v>
      </c>
      <c r="K5757" s="15">
        <v>0</v>
      </c>
      <c r="L5757" s="16" t="s">
        <v>9229</v>
      </c>
      <c r="M5757" s="16" t="s">
        <v>3849</v>
      </c>
      <c r="N5757" s="16" t="s">
        <v>2626</v>
      </c>
      <c r="O5757" s="17">
        <v>200</v>
      </c>
      <c r="P5757" s="17">
        <v>0</v>
      </c>
      <c r="Q5757" s="17">
        <v>0</v>
      </c>
      <c r="R5757" s="18" t="s">
        <v>33</v>
      </c>
      <c r="S5757" s="19">
        <v>60</v>
      </c>
      <c r="T5757" s="19">
        <v>110</v>
      </c>
      <c r="U5757" s="19">
        <v>0.54545454545454541</v>
      </c>
      <c r="V5757" s="19">
        <v>0</v>
      </c>
      <c r="W5757" s="20">
        <v>0.06</v>
      </c>
      <c r="X5757" s="21">
        <v>48</v>
      </c>
      <c r="Y5757" s="22" t="s">
        <v>33</v>
      </c>
      <c r="Z5757" s="23" t="s">
        <v>9087</v>
      </c>
      <c r="AA5757" s="24" t="s">
        <v>67</v>
      </c>
      <c r="AB5757" s="14" t="s">
        <v>67</v>
      </c>
      <c r="AC5757" s="14" t="s">
        <v>67</v>
      </c>
      <c r="AD5757" s="25"/>
      <c r="AE5757" s="26"/>
      <c r="AF5757" s="27"/>
    </row>
    <row r="5758" spans="1:32" s="29" customFormat="1" ht="16.5" customHeight="1">
      <c r="A5758" s="12" t="s">
        <v>3838</v>
      </c>
      <c r="B5758" s="13"/>
      <c r="C5758" s="189"/>
      <c r="D5758" s="12"/>
      <c r="E5758" s="132" t="s">
        <v>3920</v>
      </c>
      <c r="F5758" s="14" t="s">
        <v>92</v>
      </c>
      <c r="G5758" s="14" t="s">
        <v>3921</v>
      </c>
      <c r="H5758" s="15" t="s">
        <v>67</v>
      </c>
      <c r="I5758" s="15">
        <v>1</v>
      </c>
      <c r="J5758" s="15">
        <v>0</v>
      </c>
      <c r="K5758" s="15">
        <v>0</v>
      </c>
      <c r="L5758" s="16" t="s">
        <v>3909</v>
      </c>
      <c r="M5758" s="16" t="s">
        <v>3849</v>
      </c>
      <c r="N5758" s="16" t="s">
        <v>2626</v>
      </c>
      <c r="O5758" s="17">
        <v>50</v>
      </c>
      <c r="P5758" s="17">
        <v>0</v>
      </c>
      <c r="Q5758" s="17">
        <v>0</v>
      </c>
      <c r="R5758" s="18" t="s">
        <v>33</v>
      </c>
      <c r="S5758" s="19">
        <v>60</v>
      </c>
      <c r="T5758" s="19">
        <v>110</v>
      </c>
      <c r="U5758" s="19">
        <v>2.2727272727272729</v>
      </c>
      <c r="V5758" s="19">
        <v>0</v>
      </c>
      <c r="W5758" s="20">
        <v>0.25</v>
      </c>
      <c r="X5758" s="21">
        <v>12.5</v>
      </c>
      <c r="Y5758" s="22" t="s">
        <v>33</v>
      </c>
      <c r="Z5758" s="23" t="s">
        <v>9087</v>
      </c>
      <c r="AA5758" s="24" t="s">
        <v>67</v>
      </c>
      <c r="AB5758" s="14" t="s">
        <v>67</v>
      </c>
      <c r="AC5758" s="14" t="s">
        <v>67</v>
      </c>
      <c r="AD5758" s="25"/>
      <c r="AE5758" s="26"/>
      <c r="AF5758" s="27"/>
    </row>
    <row r="5759" spans="1:32" s="29" customFormat="1" ht="16.5" customHeight="1">
      <c r="A5759" s="12" t="s">
        <v>3838</v>
      </c>
      <c r="B5759" s="13"/>
      <c r="C5759" s="189"/>
      <c r="D5759" s="12"/>
      <c r="E5759" s="132" t="s">
        <v>3842</v>
      </c>
      <c r="F5759" s="14" t="s">
        <v>34</v>
      </c>
      <c r="G5759" s="14" t="s">
        <v>3938</v>
      </c>
      <c r="H5759" s="15">
        <v>2018</v>
      </c>
      <c r="I5759" s="15">
        <v>2</v>
      </c>
      <c r="J5759" s="15">
        <v>0</v>
      </c>
      <c r="K5759" s="15">
        <v>0</v>
      </c>
      <c r="L5759" s="16" t="s">
        <v>3953</v>
      </c>
      <c r="M5759" s="16" t="s">
        <v>3849</v>
      </c>
      <c r="N5759" s="16" t="s">
        <v>2626</v>
      </c>
      <c r="O5759" s="17">
        <v>10</v>
      </c>
      <c r="P5759" s="17">
        <v>0</v>
      </c>
      <c r="Q5759" s="17">
        <v>0</v>
      </c>
      <c r="R5759" s="18" t="s">
        <v>33</v>
      </c>
      <c r="S5759" s="19">
        <v>60</v>
      </c>
      <c r="T5759" s="19">
        <v>220</v>
      </c>
      <c r="U5759" s="19">
        <v>5.7863636363636362</v>
      </c>
      <c r="V5759" s="19">
        <v>0</v>
      </c>
      <c r="W5759" s="20">
        <v>1.2729999999999999</v>
      </c>
      <c r="X5759" s="21">
        <v>25.459999999999997</v>
      </c>
      <c r="Y5759" s="22" t="s">
        <v>33</v>
      </c>
      <c r="Z5759" s="23" t="s">
        <v>9087</v>
      </c>
      <c r="AA5759" s="24" t="s">
        <v>67</v>
      </c>
      <c r="AB5759" s="14" t="s">
        <v>67</v>
      </c>
      <c r="AC5759" s="14" t="s">
        <v>67</v>
      </c>
      <c r="AD5759" s="25"/>
      <c r="AE5759" s="26"/>
      <c r="AF5759" s="27"/>
    </row>
    <row r="5760" spans="1:32" s="29" customFormat="1" ht="16.5" customHeight="1">
      <c r="A5760" s="12" t="s">
        <v>3838</v>
      </c>
      <c r="B5760" s="13"/>
      <c r="C5760" s="189"/>
      <c r="D5760" s="12"/>
      <c r="E5760" s="132" t="s">
        <v>3842</v>
      </c>
      <c r="F5760" s="14" t="s">
        <v>34</v>
      </c>
      <c r="G5760" s="14" t="s">
        <v>3938</v>
      </c>
      <c r="H5760" s="15">
        <v>2018</v>
      </c>
      <c r="I5760" s="15">
        <v>1</v>
      </c>
      <c r="J5760" s="15">
        <v>0</v>
      </c>
      <c r="K5760" s="15">
        <v>0</v>
      </c>
      <c r="L5760" s="16" t="s">
        <v>3953</v>
      </c>
      <c r="M5760" s="16" t="s">
        <v>3849</v>
      </c>
      <c r="N5760" s="16" t="s">
        <v>2626</v>
      </c>
      <c r="O5760" s="17">
        <v>10</v>
      </c>
      <c r="P5760" s="17">
        <v>0</v>
      </c>
      <c r="Q5760" s="17">
        <v>0</v>
      </c>
      <c r="R5760" s="18" t="s">
        <v>33</v>
      </c>
      <c r="S5760" s="19">
        <v>60</v>
      </c>
      <c r="T5760" s="19">
        <v>220</v>
      </c>
      <c r="U5760" s="19">
        <v>5.7863636363636362</v>
      </c>
      <c r="V5760" s="19">
        <v>0</v>
      </c>
      <c r="W5760" s="20">
        <v>1.2729999999999999</v>
      </c>
      <c r="X5760" s="21">
        <v>12.729999999999999</v>
      </c>
      <c r="Y5760" s="22" t="s">
        <v>33</v>
      </c>
      <c r="Z5760" s="23" t="s">
        <v>9087</v>
      </c>
      <c r="AA5760" s="24" t="s">
        <v>67</v>
      </c>
      <c r="AB5760" s="14" t="s">
        <v>67</v>
      </c>
      <c r="AC5760" s="14" t="s">
        <v>67</v>
      </c>
      <c r="AD5760" s="25"/>
      <c r="AE5760" s="26"/>
      <c r="AF5760" s="27"/>
    </row>
    <row r="5761" spans="1:32" s="29" customFormat="1" ht="16.5" customHeight="1">
      <c r="A5761" s="12" t="s">
        <v>3838</v>
      </c>
      <c r="B5761" s="13"/>
      <c r="C5761" s="189"/>
      <c r="D5761" s="12"/>
      <c r="E5761" s="132" t="s">
        <v>361</v>
      </c>
      <c r="F5761" s="14" t="s">
        <v>302</v>
      </c>
      <c r="G5761" s="14" t="s">
        <v>3930</v>
      </c>
      <c r="H5761" s="15">
        <v>2002</v>
      </c>
      <c r="I5761" s="15">
        <v>1</v>
      </c>
      <c r="J5761" s="15">
        <v>0</v>
      </c>
      <c r="K5761" s="15">
        <v>0</v>
      </c>
      <c r="L5761" s="16" t="s">
        <v>3909</v>
      </c>
      <c r="M5761" s="16" t="s">
        <v>3849</v>
      </c>
      <c r="N5761" s="16" t="s">
        <v>2626</v>
      </c>
      <c r="O5761" s="17">
        <v>80</v>
      </c>
      <c r="P5761" s="17">
        <v>0</v>
      </c>
      <c r="Q5761" s="17">
        <v>0</v>
      </c>
      <c r="R5761" s="18" t="s">
        <v>33</v>
      </c>
      <c r="S5761" s="19">
        <v>60</v>
      </c>
      <c r="T5761" s="19">
        <v>110</v>
      </c>
      <c r="U5761" s="19">
        <v>1.4545454545454546</v>
      </c>
      <c r="V5761" s="19">
        <v>0</v>
      </c>
      <c r="W5761" s="20">
        <v>0.16</v>
      </c>
      <c r="X5761" s="21">
        <v>12.8</v>
      </c>
      <c r="Y5761" s="22" t="s">
        <v>33</v>
      </c>
      <c r="Z5761" s="23" t="s">
        <v>9087</v>
      </c>
      <c r="AA5761" s="24" t="s">
        <v>67</v>
      </c>
      <c r="AB5761" s="14" t="s">
        <v>67</v>
      </c>
      <c r="AC5761" s="14" t="s">
        <v>67</v>
      </c>
      <c r="AD5761" s="25"/>
      <c r="AE5761" s="26"/>
      <c r="AF5761" s="27"/>
    </row>
    <row r="5762" spans="1:32" s="29" customFormat="1" ht="16.5" customHeight="1">
      <c r="A5762" s="12" t="s">
        <v>3838</v>
      </c>
      <c r="B5762" s="13"/>
      <c r="C5762" s="189"/>
      <c r="D5762" s="12"/>
      <c r="E5762" s="132" t="s">
        <v>3439</v>
      </c>
      <c r="F5762" s="14" t="s">
        <v>3325</v>
      </c>
      <c r="G5762" s="14" t="s">
        <v>4237</v>
      </c>
      <c r="H5762" s="15">
        <v>2010</v>
      </c>
      <c r="I5762" s="15">
        <v>3</v>
      </c>
      <c r="J5762" s="15">
        <v>0</v>
      </c>
      <c r="K5762" s="15">
        <v>0</v>
      </c>
      <c r="L5762" s="16" t="s">
        <v>4235</v>
      </c>
      <c r="M5762" s="16" t="s">
        <v>4236</v>
      </c>
      <c r="N5762" s="16" t="s">
        <v>43</v>
      </c>
      <c r="O5762" s="17">
        <v>60</v>
      </c>
      <c r="P5762" s="17">
        <v>0</v>
      </c>
      <c r="Q5762" s="17">
        <v>0</v>
      </c>
      <c r="R5762" s="18" t="s">
        <v>33</v>
      </c>
      <c r="S5762" s="19">
        <v>60</v>
      </c>
      <c r="T5762" s="19">
        <v>110</v>
      </c>
      <c r="U5762" s="19">
        <v>2</v>
      </c>
      <c r="V5762" s="19">
        <v>0</v>
      </c>
      <c r="W5762" s="20">
        <v>0.22</v>
      </c>
      <c r="X5762" s="21">
        <v>39.599999999999994</v>
      </c>
      <c r="Y5762" s="22" t="s">
        <v>33</v>
      </c>
      <c r="Z5762" s="23" t="s">
        <v>9087</v>
      </c>
      <c r="AA5762" s="24" t="s">
        <v>67</v>
      </c>
      <c r="AB5762" s="14" t="s">
        <v>67</v>
      </c>
      <c r="AC5762" s="14" t="s">
        <v>67</v>
      </c>
      <c r="AD5762" s="25"/>
      <c r="AE5762" s="26"/>
      <c r="AF5762" s="27"/>
    </row>
    <row r="5763" spans="1:32" s="29" customFormat="1" ht="16.5" customHeight="1">
      <c r="A5763" s="12" t="s">
        <v>3838</v>
      </c>
      <c r="B5763" s="13"/>
      <c r="C5763" s="189"/>
      <c r="D5763" s="12"/>
      <c r="E5763" s="132" t="s">
        <v>3439</v>
      </c>
      <c r="F5763" s="14" t="s">
        <v>3325</v>
      </c>
      <c r="G5763" s="14" t="s">
        <v>4237</v>
      </c>
      <c r="H5763" s="15">
        <v>2007</v>
      </c>
      <c r="I5763" s="15">
        <v>3</v>
      </c>
      <c r="J5763" s="15">
        <v>0</v>
      </c>
      <c r="K5763" s="15">
        <v>0</v>
      </c>
      <c r="L5763" s="16" t="s">
        <v>4261</v>
      </c>
      <c r="M5763" s="16" t="s">
        <v>4236</v>
      </c>
      <c r="N5763" s="16" t="s">
        <v>43</v>
      </c>
      <c r="O5763" s="17">
        <v>60</v>
      </c>
      <c r="P5763" s="17">
        <v>0</v>
      </c>
      <c r="Q5763" s="17">
        <v>0</v>
      </c>
      <c r="R5763" s="18" t="s">
        <v>33</v>
      </c>
      <c r="S5763" s="19" t="s">
        <v>89</v>
      </c>
      <c r="T5763" s="19">
        <v>110</v>
      </c>
      <c r="U5763" s="19">
        <v>2</v>
      </c>
      <c r="V5763" s="19">
        <v>0</v>
      </c>
      <c r="W5763" s="20">
        <v>0.22</v>
      </c>
      <c r="X5763" s="21">
        <v>39.599999999999994</v>
      </c>
      <c r="Y5763" s="22" t="s">
        <v>33</v>
      </c>
      <c r="Z5763" s="23" t="s">
        <v>9087</v>
      </c>
      <c r="AA5763" s="24" t="s">
        <v>67</v>
      </c>
      <c r="AB5763" s="14" t="s">
        <v>67</v>
      </c>
      <c r="AC5763" s="14" t="s">
        <v>67</v>
      </c>
      <c r="AD5763" s="25"/>
      <c r="AE5763" s="26"/>
      <c r="AF5763" s="27"/>
    </row>
    <row r="5764" spans="1:32" s="29" customFormat="1" ht="16.5" customHeight="1">
      <c r="A5764" s="12" t="s">
        <v>3838</v>
      </c>
      <c r="B5764" s="13"/>
      <c r="C5764" s="189"/>
      <c r="D5764" s="12"/>
      <c r="E5764" s="132" t="s">
        <v>4262</v>
      </c>
      <c r="F5764" s="14" t="s">
        <v>3325</v>
      </c>
      <c r="G5764" s="14" t="s">
        <v>4263</v>
      </c>
      <c r="H5764" s="15">
        <v>2009</v>
      </c>
      <c r="I5764" s="15">
        <v>1</v>
      </c>
      <c r="J5764" s="15">
        <v>0</v>
      </c>
      <c r="K5764" s="15">
        <v>0</v>
      </c>
      <c r="L5764" s="16" t="s">
        <v>4261</v>
      </c>
      <c r="M5764" s="16" t="s">
        <v>4236</v>
      </c>
      <c r="N5764" s="16" t="s">
        <v>43</v>
      </c>
      <c r="O5764" s="17">
        <v>60</v>
      </c>
      <c r="P5764" s="17">
        <v>0</v>
      </c>
      <c r="Q5764" s="17">
        <v>0</v>
      </c>
      <c r="R5764" s="18" t="s">
        <v>33</v>
      </c>
      <c r="S5764" s="19" t="s">
        <v>89</v>
      </c>
      <c r="T5764" s="19">
        <v>110</v>
      </c>
      <c r="U5764" s="19">
        <v>2</v>
      </c>
      <c r="V5764" s="19">
        <v>0</v>
      </c>
      <c r="W5764" s="20">
        <v>0.22</v>
      </c>
      <c r="X5764" s="21">
        <v>13.2</v>
      </c>
      <c r="Y5764" s="22" t="s">
        <v>33</v>
      </c>
      <c r="Z5764" s="23" t="s">
        <v>9087</v>
      </c>
      <c r="AA5764" s="24" t="s">
        <v>67</v>
      </c>
      <c r="AB5764" s="14" t="s">
        <v>67</v>
      </c>
      <c r="AC5764" s="14" t="s">
        <v>67</v>
      </c>
      <c r="AD5764" s="25"/>
      <c r="AE5764" s="26"/>
      <c r="AF5764" s="27"/>
    </row>
    <row r="5765" spans="1:32" s="29" customFormat="1" ht="16.5" customHeight="1">
      <c r="A5765" s="12" t="s">
        <v>3838</v>
      </c>
      <c r="B5765" s="13"/>
      <c r="C5765" s="189"/>
      <c r="D5765" s="12"/>
      <c r="E5765" s="132" t="s">
        <v>453</v>
      </c>
      <c r="F5765" s="14" t="s">
        <v>155</v>
      </c>
      <c r="G5765" s="14" t="s">
        <v>4216</v>
      </c>
      <c r="H5765" s="15">
        <v>2002</v>
      </c>
      <c r="I5765" s="15">
        <v>1</v>
      </c>
      <c r="J5765" s="15">
        <v>0</v>
      </c>
      <c r="K5765" s="15">
        <v>0</v>
      </c>
      <c r="L5765" s="16" t="s">
        <v>4213</v>
      </c>
      <c r="M5765" s="16" t="s">
        <v>4196</v>
      </c>
      <c r="N5765" s="16" t="s">
        <v>41</v>
      </c>
      <c r="O5765" s="17">
        <v>60</v>
      </c>
      <c r="P5765" s="17">
        <v>0</v>
      </c>
      <c r="Q5765" s="17">
        <v>0</v>
      </c>
      <c r="R5765" s="18" t="s">
        <v>33</v>
      </c>
      <c r="S5765" s="19">
        <v>60</v>
      </c>
      <c r="T5765" s="19">
        <v>110</v>
      </c>
      <c r="U5765" s="19">
        <v>2.0454545454545454</v>
      </c>
      <c r="V5765" s="19">
        <v>0</v>
      </c>
      <c r="W5765" s="20">
        <v>0.22500000000000001</v>
      </c>
      <c r="X5765" s="21">
        <v>13.5</v>
      </c>
      <c r="Y5765" s="22" t="s">
        <v>33</v>
      </c>
      <c r="Z5765" s="23" t="s">
        <v>9087</v>
      </c>
      <c r="AA5765" s="24" t="s">
        <v>67</v>
      </c>
      <c r="AB5765" s="14" t="s">
        <v>67</v>
      </c>
      <c r="AC5765" s="14" t="s">
        <v>67</v>
      </c>
      <c r="AD5765" s="25"/>
      <c r="AE5765" s="26"/>
      <c r="AF5765" s="27"/>
    </row>
    <row r="5766" spans="1:32" s="29" customFormat="1" ht="16.5" customHeight="1">
      <c r="A5766" s="12" t="s">
        <v>3838</v>
      </c>
      <c r="B5766" s="13"/>
      <c r="C5766" s="189"/>
      <c r="D5766" s="12"/>
      <c r="E5766" s="132" t="s">
        <v>453</v>
      </c>
      <c r="F5766" s="14" t="s">
        <v>155</v>
      </c>
      <c r="G5766" s="14" t="s">
        <v>4217</v>
      </c>
      <c r="H5766" s="15">
        <v>2002</v>
      </c>
      <c r="I5766" s="15">
        <v>1</v>
      </c>
      <c r="J5766" s="15">
        <v>0</v>
      </c>
      <c r="K5766" s="15">
        <v>0</v>
      </c>
      <c r="L5766" s="16" t="s">
        <v>4213</v>
      </c>
      <c r="M5766" s="16" t="s">
        <v>4196</v>
      </c>
      <c r="N5766" s="16" t="s">
        <v>41</v>
      </c>
      <c r="O5766" s="17">
        <v>60</v>
      </c>
      <c r="P5766" s="17">
        <v>0</v>
      </c>
      <c r="Q5766" s="17">
        <v>0</v>
      </c>
      <c r="R5766" s="18" t="s">
        <v>33</v>
      </c>
      <c r="S5766" s="19">
        <v>60</v>
      </c>
      <c r="T5766" s="19">
        <v>110</v>
      </c>
      <c r="U5766" s="19">
        <v>2.0454545454545454</v>
      </c>
      <c r="V5766" s="19">
        <v>0</v>
      </c>
      <c r="W5766" s="20">
        <v>0.22500000000000001</v>
      </c>
      <c r="X5766" s="21">
        <v>13.5</v>
      </c>
      <c r="Y5766" s="22" t="s">
        <v>33</v>
      </c>
      <c r="Z5766" s="23" t="s">
        <v>9087</v>
      </c>
      <c r="AA5766" s="24" t="s">
        <v>67</v>
      </c>
      <c r="AB5766" s="14" t="s">
        <v>67</v>
      </c>
      <c r="AC5766" s="14" t="s">
        <v>67</v>
      </c>
      <c r="AD5766" s="25"/>
      <c r="AE5766" s="26"/>
      <c r="AF5766" s="27"/>
    </row>
    <row r="5767" spans="1:32" s="29" customFormat="1" ht="16.5" customHeight="1">
      <c r="A5767" s="12" t="s">
        <v>3838</v>
      </c>
      <c r="B5767" s="13"/>
      <c r="C5767" s="189"/>
      <c r="D5767" s="12"/>
      <c r="E5767" s="132" t="s">
        <v>180</v>
      </c>
      <c r="F5767" s="14" t="s">
        <v>205</v>
      </c>
      <c r="G5767" s="14" t="s">
        <v>9174</v>
      </c>
      <c r="H5767" s="15">
        <v>2018</v>
      </c>
      <c r="I5767" s="15">
        <v>1</v>
      </c>
      <c r="J5767" s="15">
        <v>0</v>
      </c>
      <c r="K5767" s="15">
        <v>0</v>
      </c>
      <c r="L5767" s="16" t="s">
        <v>9175</v>
      </c>
      <c r="M5767" s="16" t="s">
        <v>3849</v>
      </c>
      <c r="N5767" s="16" t="s">
        <v>2626</v>
      </c>
      <c r="O5767" s="17">
        <v>40</v>
      </c>
      <c r="P5767" s="17">
        <v>0</v>
      </c>
      <c r="Q5767" s="17">
        <v>0</v>
      </c>
      <c r="R5767" s="18" t="s">
        <v>33</v>
      </c>
      <c r="S5767" s="19">
        <v>60</v>
      </c>
      <c r="T5767" s="19" t="s">
        <v>3256</v>
      </c>
      <c r="U5767" s="19">
        <v>3.2</v>
      </c>
      <c r="V5767" s="19">
        <v>0</v>
      </c>
      <c r="W5767" s="20">
        <v>0.35</v>
      </c>
      <c r="X5767" s="21">
        <v>14</v>
      </c>
      <c r="Y5767" s="22" t="s">
        <v>33</v>
      </c>
      <c r="Z5767" s="23"/>
      <c r="AA5767" s="24"/>
      <c r="AB5767" s="14"/>
      <c r="AC5767" s="14"/>
      <c r="AD5767" s="25"/>
      <c r="AE5767" s="26"/>
      <c r="AF5767" s="27"/>
    </row>
    <row r="5768" spans="1:32" s="29" customFormat="1" ht="16.5" customHeight="1">
      <c r="A5768" s="12" t="s">
        <v>3838</v>
      </c>
      <c r="B5768" s="13"/>
      <c r="C5768" s="189"/>
      <c r="D5768" s="12"/>
      <c r="E5768" s="132" t="s">
        <v>997</v>
      </c>
      <c r="F5768" s="14" t="s">
        <v>4100</v>
      </c>
      <c r="G5768" s="14" t="s">
        <v>4101</v>
      </c>
      <c r="H5768" s="15">
        <v>2003</v>
      </c>
      <c r="I5768" s="15">
        <v>1</v>
      </c>
      <c r="J5768" s="15">
        <v>0</v>
      </c>
      <c r="K5768" s="15">
        <v>0</v>
      </c>
      <c r="L5768" s="16" t="s">
        <v>4092</v>
      </c>
      <c r="M5768" s="16" t="s">
        <v>3849</v>
      </c>
      <c r="N5768" s="16" t="s">
        <v>2626</v>
      </c>
      <c r="O5768" s="17">
        <v>256</v>
      </c>
      <c r="P5768" s="17">
        <v>0</v>
      </c>
      <c r="Q5768" s="17">
        <v>0</v>
      </c>
      <c r="R5768" s="18" t="s">
        <v>33</v>
      </c>
      <c r="S5768" s="19">
        <v>60</v>
      </c>
      <c r="T5768" s="19">
        <v>110</v>
      </c>
      <c r="U5768" s="19">
        <v>0.5</v>
      </c>
      <c r="V5768" s="19">
        <v>0</v>
      </c>
      <c r="W5768" s="20">
        <v>5.5E-2</v>
      </c>
      <c r="X5768" s="21">
        <v>14.08</v>
      </c>
      <c r="Y5768" s="22" t="s">
        <v>33</v>
      </c>
      <c r="Z5768" s="23" t="s">
        <v>9087</v>
      </c>
      <c r="AA5768" s="24" t="s">
        <v>67</v>
      </c>
      <c r="AB5768" s="14" t="s">
        <v>67</v>
      </c>
      <c r="AC5768" s="14" t="s">
        <v>67</v>
      </c>
      <c r="AD5768" s="25"/>
      <c r="AE5768" s="26"/>
      <c r="AF5768" s="27"/>
    </row>
    <row r="5769" spans="1:32" s="29" customFormat="1" ht="16.5" customHeight="1">
      <c r="A5769" s="12" t="s">
        <v>3838</v>
      </c>
      <c r="B5769" s="13"/>
      <c r="C5769" s="189"/>
      <c r="D5769" s="12"/>
      <c r="E5769" s="132" t="s">
        <v>199</v>
      </c>
      <c r="F5769" s="14" t="s">
        <v>4203</v>
      </c>
      <c r="G5769" s="14" t="s">
        <v>67</v>
      </c>
      <c r="H5769" s="15">
        <v>2000</v>
      </c>
      <c r="I5769" s="15">
        <v>1</v>
      </c>
      <c r="J5769" s="15">
        <v>0</v>
      </c>
      <c r="K5769" s="15">
        <v>0</v>
      </c>
      <c r="L5769" s="16" t="s">
        <v>4198</v>
      </c>
      <c r="M5769" s="16" t="s">
        <v>4196</v>
      </c>
      <c r="N5769" s="16" t="s">
        <v>41</v>
      </c>
      <c r="O5769" s="17">
        <v>12</v>
      </c>
      <c r="P5769" s="17">
        <v>0</v>
      </c>
      <c r="Q5769" s="17">
        <v>0</v>
      </c>
      <c r="R5769" s="18" t="s">
        <v>33</v>
      </c>
      <c r="S5769" s="19">
        <v>60</v>
      </c>
      <c r="T5769" s="19">
        <v>110</v>
      </c>
      <c r="U5769" s="19">
        <v>10.909090909090908</v>
      </c>
      <c r="V5769" s="19">
        <v>0</v>
      </c>
      <c r="W5769" s="20">
        <v>1.2</v>
      </c>
      <c r="X5769" s="21">
        <v>14.399999999999999</v>
      </c>
      <c r="Y5769" s="22" t="s">
        <v>33</v>
      </c>
      <c r="Z5769" s="23" t="s">
        <v>9087</v>
      </c>
      <c r="AA5769" s="24" t="s">
        <v>67</v>
      </c>
      <c r="AB5769" s="14" t="s">
        <v>67</v>
      </c>
      <c r="AC5769" s="14" t="s">
        <v>67</v>
      </c>
      <c r="AD5769" s="25"/>
      <c r="AE5769" s="26"/>
      <c r="AF5769" s="27"/>
    </row>
    <row r="5770" spans="1:32" s="29" customFormat="1" ht="16.5" customHeight="1">
      <c r="A5770" s="12" t="s">
        <v>3838</v>
      </c>
      <c r="B5770" s="13"/>
      <c r="C5770" s="189"/>
      <c r="D5770" s="12"/>
      <c r="E5770" s="132" t="s">
        <v>4279</v>
      </c>
      <c r="F5770" s="14" t="s">
        <v>4280</v>
      </c>
      <c r="G5770" s="14" t="s">
        <v>4281</v>
      </c>
      <c r="H5770" s="15">
        <v>2012</v>
      </c>
      <c r="I5770" s="15">
        <v>1</v>
      </c>
      <c r="J5770" s="15">
        <v>0</v>
      </c>
      <c r="K5770" s="15">
        <v>0</v>
      </c>
      <c r="L5770" s="16" t="s">
        <v>4261</v>
      </c>
      <c r="M5770" s="16" t="s">
        <v>4236</v>
      </c>
      <c r="N5770" s="16" t="s">
        <v>43</v>
      </c>
      <c r="O5770" s="17">
        <v>60</v>
      </c>
      <c r="P5770" s="17">
        <v>0</v>
      </c>
      <c r="Q5770" s="17">
        <v>0</v>
      </c>
      <c r="R5770" s="18" t="s">
        <v>33</v>
      </c>
      <c r="S5770" s="19" t="s">
        <v>89</v>
      </c>
      <c r="T5770" s="19">
        <v>110</v>
      </c>
      <c r="U5770" s="19">
        <v>2.2727272727272729</v>
      </c>
      <c r="V5770" s="19">
        <v>0</v>
      </c>
      <c r="W5770" s="20">
        <v>0.25</v>
      </c>
      <c r="X5770" s="21">
        <v>15</v>
      </c>
      <c r="Y5770" s="22" t="s">
        <v>33</v>
      </c>
      <c r="Z5770" s="23" t="s">
        <v>9087</v>
      </c>
      <c r="AA5770" s="24" t="s">
        <v>67</v>
      </c>
      <c r="AB5770" s="14" t="s">
        <v>67</v>
      </c>
      <c r="AC5770" s="14" t="s">
        <v>67</v>
      </c>
      <c r="AD5770" s="25"/>
      <c r="AE5770" s="26"/>
      <c r="AF5770" s="27"/>
    </row>
    <row r="5771" spans="1:32" s="29" customFormat="1" ht="16.5" customHeight="1">
      <c r="A5771" s="12" t="s">
        <v>3838</v>
      </c>
      <c r="B5771" s="13"/>
      <c r="C5771" s="189"/>
      <c r="D5771" s="12"/>
      <c r="E5771" s="132" t="s">
        <v>174</v>
      </c>
      <c r="F5771" s="14" t="s">
        <v>175</v>
      </c>
      <c r="G5771" s="14" t="s">
        <v>2258</v>
      </c>
      <c r="H5771" s="15">
        <v>2016</v>
      </c>
      <c r="I5771" s="15">
        <v>3</v>
      </c>
      <c r="J5771" s="15">
        <v>0</v>
      </c>
      <c r="K5771" s="15">
        <v>0</v>
      </c>
      <c r="L5771" s="16"/>
      <c r="M5771" s="16" t="s">
        <v>3849</v>
      </c>
      <c r="N5771" s="16" t="s">
        <v>2626</v>
      </c>
      <c r="O5771" s="17">
        <v>500</v>
      </c>
      <c r="P5771" s="17">
        <v>0</v>
      </c>
      <c r="Q5771" s="17">
        <v>0</v>
      </c>
      <c r="R5771" s="18" t="s">
        <v>33</v>
      </c>
      <c r="S5771" s="19">
        <v>60</v>
      </c>
      <c r="T5771" s="19">
        <v>110</v>
      </c>
      <c r="U5771" s="19">
        <v>0.27272727272727271</v>
      </c>
      <c r="V5771" s="19">
        <v>0</v>
      </c>
      <c r="W5771" s="20">
        <v>0.03</v>
      </c>
      <c r="X5771" s="21">
        <v>45</v>
      </c>
      <c r="Y5771" s="22" t="s">
        <v>33</v>
      </c>
      <c r="Z5771" s="23" t="s">
        <v>9087</v>
      </c>
      <c r="AA5771" s="24" t="s">
        <v>67</v>
      </c>
      <c r="AB5771" s="14" t="s">
        <v>67</v>
      </c>
      <c r="AC5771" s="14" t="s">
        <v>67</v>
      </c>
      <c r="AD5771" s="25"/>
      <c r="AE5771" s="26"/>
      <c r="AF5771" s="27"/>
    </row>
    <row r="5772" spans="1:32" s="29" customFormat="1" ht="16.5" customHeight="1">
      <c r="A5772" s="12" t="s">
        <v>3838</v>
      </c>
      <c r="B5772" s="13"/>
      <c r="C5772" s="189"/>
      <c r="D5772" s="12"/>
      <c r="E5772" s="132" t="s">
        <v>174</v>
      </c>
      <c r="F5772" s="14" t="s">
        <v>175</v>
      </c>
      <c r="G5772" s="14" t="s">
        <v>2258</v>
      </c>
      <c r="H5772" s="15">
        <v>2016</v>
      </c>
      <c r="I5772" s="15">
        <v>3</v>
      </c>
      <c r="J5772" s="15">
        <v>0</v>
      </c>
      <c r="K5772" s="15">
        <v>0</v>
      </c>
      <c r="L5772" s="16"/>
      <c r="M5772" s="16" t="s">
        <v>3849</v>
      </c>
      <c r="N5772" s="16" t="s">
        <v>2626</v>
      </c>
      <c r="O5772" s="17">
        <v>500</v>
      </c>
      <c r="P5772" s="17">
        <v>0</v>
      </c>
      <c r="Q5772" s="17">
        <v>0</v>
      </c>
      <c r="R5772" s="18" t="s">
        <v>33</v>
      </c>
      <c r="S5772" s="19">
        <v>60</v>
      </c>
      <c r="T5772" s="19">
        <v>110</v>
      </c>
      <c r="U5772" s="19">
        <v>0.27272727272727271</v>
      </c>
      <c r="V5772" s="19">
        <v>0</v>
      </c>
      <c r="W5772" s="20">
        <v>0.03</v>
      </c>
      <c r="X5772" s="21">
        <v>45</v>
      </c>
      <c r="Y5772" s="22" t="s">
        <v>33</v>
      </c>
      <c r="Z5772" s="23" t="s">
        <v>9087</v>
      </c>
      <c r="AA5772" s="24" t="s">
        <v>67</v>
      </c>
      <c r="AB5772" s="14" t="s">
        <v>67</v>
      </c>
      <c r="AC5772" s="14" t="s">
        <v>67</v>
      </c>
      <c r="AD5772" s="25"/>
      <c r="AE5772" s="26"/>
      <c r="AF5772" s="27"/>
    </row>
    <row r="5773" spans="1:32" s="29" customFormat="1" ht="16.5" customHeight="1">
      <c r="A5773" s="12" t="s">
        <v>3838</v>
      </c>
      <c r="B5773" s="13"/>
      <c r="C5773" s="189"/>
      <c r="D5773" s="12"/>
      <c r="E5773" s="132" t="s">
        <v>486</v>
      </c>
      <c r="F5773" s="14" t="s">
        <v>4015</v>
      </c>
      <c r="G5773" s="14" t="s">
        <v>67</v>
      </c>
      <c r="H5773" s="15">
        <v>1999</v>
      </c>
      <c r="I5773" s="15">
        <v>1</v>
      </c>
      <c r="J5773" s="15">
        <v>0</v>
      </c>
      <c r="K5773" s="15">
        <v>0</v>
      </c>
      <c r="L5773" s="16" t="s">
        <v>3969</v>
      </c>
      <c r="M5773" s="16" t="s">
        <v>3849</v>
      </c>
      <c r="N5773" s="16" t="s">
        <v>2626</v>
      </c>
      <c r="O5773" s="17">
        <v>40</v>
      </c>
      <c r="P5773" s="17">
        <v>0</v>
      </c>
      <c r="Q5773" s="17">
        <v>0</v>
      </c>
      <c r="R5773" s="18" t="s">
        <v>33</v>
      </c>
      <c r="S5773" s="19">
        <v>60</v>
      </c>
      <c r="T5773" s="19">
        <v>120</v>
      </c>
      <c r="U5773" s="19">
        <v>3.3333333333333335</v>
      </c>
      <c r="V5773" s="19">
        <v>0</v>
      </c>
      <c r="W5773" s="20">
        <v>0.4</v>
      </c>
      <c r="X5773" s="21">
        <v>16</v>
      </c>
      <c r="Y5773" s="22" t="s">
        <v>33</v>
      </c>
      <c r="Z5773" s="23" t="s">
        <v>9087</v>
      </c>
      <c r="AA5773" s="24" t="s">
        <v>67</v>
      </c>
      <c r="AB5773" s="14" t="s">
        <v>67</v>
      </c>
      <c r="AC5773" s="14" t="s">
        <v>67</v>
      </c>
      <c r="AD5773" s="25"/>
      <c r="AE5773" s="26"/>
      <c r="AF5773" s="27"/>
    </row>
    <row r="5774" spans="1:32" s="29" customFormat="1" ht="16.5" customHeight="1">
      <c r="A5774" s="12" t="s">
        <v>3838</v>
      </c>
      <c r="B5774" s="13"/>
      <c r="C5774" s="189"/>
      <c r="D5774" s="12"/>
      <c r="E5774" s="132" t="s">
        <v>3954</v>
      </c>
      <c r="F5774" s="14" t="s">
        <v>38</v>
      </c>
      <c r="G5774" s="14" t="s">
        <v>3983</v>
      </c>
      <c r="H5774" s="15">
        <v>2000</v>
      </c>
      <c r="I5774" s="15">
        <v>10</v>
      </c>
      <c r="J5774" s="15">
        <v>0</v>
      </c>
      <c r="K5774" s="15">
        <v>0</v>
      </c>
      <c r="L5774" s="16" t="s">
        <v>3969</v>
      </c>
      <c r="M5774" s="16" t="s">
        <v>3849</v>
      </c>
      <c r="N5774" s="16" t="s">
        <v>2626</v>
      </c>
      <c r="O5774" s="17">
        <v>1200</v>
      </c>
      <c r="P5774" s="17">
        <v>0</v>
      </c>
      <c r="Q5774" s="17">
        <v>0</v>
      </c>
      <c r="R5774" s="18" t="s">
        <v>33</v>
      </c>
      <c r="S5774" s="19">
        <v>60</v>
      </c>
      <c r="T5774" s="19">
        <v>110</v>
      </c>
      <c r="U5774" s="19">
        <v>0.12727272727272726</v>
      </c>
      <c r="V5774" s="19">
        <v>0</v>
      </c>
      <c r="W5774" s="20">
        <v>1.4E-2</v>
      </c>
      <c r="X5774" s="21">
        <v>168</v>
      </c>
      <c r="Y5774" s="22" t="s">
        <v>33</v>
      </c>
      <c r="Z5774" s="23" t="s">
        <v>9087</v>
      </c>
      <c r="AA5774" s="24" t="s">
        <v>67</v>
      </c>
      <c r="AB5774" s="14" t="s">
        <v>67</v>
      </c>
      <c r="AC5774" s="14" t="s">
        <v>67</v>
      </c>
      <c r="AD5774" s="25"/>
      <c r="AE5774" s="26"/>
      <c r="AF5774" s="27"/>
    </row>
    <row r="5775" spans="1:32" s="29" customFormat="1" ht="16.5" customHeight="1">
      <c r="A5775" s="12" t="s">
        <v>3838</v>
      </c>
      <c r="B5775" s="13"/>
      <c r="C5775" s="189"/>
      <c r="D5775" s="12"/>
      <c r="E5775" s="132" t="s">
        <v>4183</v>
      </c>
      <c r="F5775" s="14" t="s">
        <v>67</v>
      </c>
      <c r="G5775" s="14" t="s">
        <v>67</v>
      </c>
      <c r="H5775" s="15">
        <v>2000</v>
      </c>
      <c r="I5775" s="15">
        <v>2</v>
      </c>
      <c r="J5775" s="15">
        <v>0</v>
      </c>
      <c r="K5775" s="15">
        <v>0</v>
      </c>
      <c r="L5775" s="16" t="s">
        <v>4182</v>
      </c>
      <c r="M5775" s="16" t="s">
        <v>3849</v>
      </c>
      <c r="N5775" s="16" t="s">
        <v>2626</v>
      </c>
      <c r="O5775" s="17">
        <v>720</v>
      </c>
      <c r="P5775" s="17">
        <v>8040</v>
      </c>
      <c r="Q5775" s="17">
        <v>5</v>
      </c>
      <c r="R5775" s="18" t="s">
        <v>33</v>
      </c>
      <c r="S5775" s="19">
        <v>60</v>
      </c>
      <c r="T5775" s="19">
        <v>110</v>
      </c>
      <c r="U5775" s="19">
        <v>0.3</v>
      </c>
      <c r="V5775" s="19">
        <v>0</v>
      </c>
      <c r="W5775" s="20">
        <v>0.03</v>
      </c>
      <c r="X5775" s="21">
        <v>33.659999999999997</v>
      </c>
      <c r="Y5775" s="22" t="s">
        <v>33</v>
      </c>
      <c r="Z5775" s="23" t="s">
        <v>9087</v>
      </c>
      <c r="AA5775" s="24" t="s">
        <v>67</v>
      </c>
      <c r="AB5775" s="14" t="s">
        <v>67</v>
      </c>
      <c r="AC5775" s="14" t="s">
        <v>67</v>
      </c>
      <c r="AD5775" s="25"/>
      <c r="AE5775" s="26"/>
      <c r="AF5775" s="27"/>
    </row>
    <row r="5776" spans="1:32" s="29" customFormat="1" ht="16.5" customHeight="1">
      <c r="A5776" s="12" t="s">
        <v>3838</v>
      </c>
      <c r="B5776" s="13"/>
      <c r="C5776" s="189"/>
      <c r="D5776" s="12"/>
      <c r="E5776" s="132" t="s">
        <v>199</v>
      </c>
      <c r="F5776" s="14" t="s">
        <v>905</v>
      </c>
      <c r="G5776" s="14" t="s">
        <v>4225</v>
      </c>
      <c r="H5776" s="15">
        <v>2009</v>
      </c>
      <c r="I5776" s="15">
        <v>1</v>
      </c>
      <c r="J5776" s="15">
        <v>0</v>
      </c>
      <c r="K5776" s="15">
        <v>0</v>
      </c>
      <c r="L5776" s="16" t="s">
        <v>4213</v>
      </c>
      <c r="M5776" s="16" t="s">
        <v>4196</v>
      </c>
      <c r="N5776" s="16" t="s">
        <v>41</v>
      </c>
      <c r="O5776" s="17">
        <v>12</v>
      </c>
      <c r="P5776" s="17">
        <v>0</v>
      </c>
      <c r="Q5776" s="17">
        <v>0</v>
      </c>
      <c r="R5776" s="18" t="s">
        <v>33</v>
      </c>
      <c r="S5776" s="19">
        <v>60</v>
      </c>
      <c r="T5776" s="19">
        <v>110</v>
      </c>
      <c r="U5776" s="19">
        <v>13.181818181818182</v>
      </c>
      <c r="V5776" s="19">
        <v>0</v>
      </c>
      <c r="W5776" s="20">
        <v>1.45</v>
      </c>
      <c r="X5776" s="21">
        <v>17.399999999999999</v>
      </c>
      <c r="Y5776" s="22" t="s">
        <v>33</v>
      </c>
      <c r="Z5776" s="23" t="s">
        <v>9087</v>
      </c>
      <c r="AA5776" s="24" t="s">
        <v>67</v>
      </c>
      <c r="AB5776" s="14" t="s">
        <v>67</v>
      </c>
      <c r="AC5776" s="14" t="s">
        <v>67</v>
      </c>
      <c r="AD5776" s="25"/>
      <c r="AE5776" s="26"/>
      <c r="AF5776" s="27"/>
    </row>
    <row r="5777" spans="1:32" s="29" customFormat="1" ht="16.5" customHeight="1">
      <c r="A5777" s="12" t="s">
        <v>3838</v>
      </c>
      <c r="B5777" s="13"/>
      <c r="C5777" s="189"/>
      <c r="D5777" s="12"/>
      <c r="E5777" s="132" t="s">
        <v>1678</v>
      </c>
      <c r="F5777" s="14" t="s">
        <v>2847</v>
      </c>
      <c r="G5777" s="14" t="s">
        <v>4167</v>
      </c>
      <c r="H5777" s="15">
        <v>2015</v>
      </c>
      <c r="I5777" s="15">
        <v>1</v>
      </c>
      <c r="J5777" s="15">
        <v>0</v>
      </c>
      <c r="K5777" s="15">
        <v>0</v>
      </c>
      <c r="L5777" s="16" t="s">
        <v>4164</v>
      </c>
      <c r="M5777" s="16" t="s">
        <v>3849</v>
      </c>
      <c r="N5777" s="16" t="s">
        <v>2626</v>
      </c>
      <c r="O5777" s="17">
        <v>8760</v>
      </c>
      <c r="P5777" s="17">
        <v>0</v>
      </c>
      <c r="Q5777" s="17">
        <v>0</v>
      </c>
      <c r="R5777" s="18" t="s">
        <v>33</v>
      </c>
      <c r="S5777" s="19">
        <v>60</v>
      </c>
      <c r="T5777" s="19">
        <v>110</v>
      </c>
      <c r="U5777" s="19">
        <v>1.8181818181818181E-2</v>
      </c>
      <c r="V5777" s="19">
        <v>0</v>
      </c>
      <c r="W5777" s="20">
        <v>2E-3</v>
      </c>
      <c r="X5777" s="21">
        <v>17.52</v>
      </c>
      <c r="Y5777" s="22" t="s">
        <v>33</v>
      </c>
      <c r="Z5777" s="23" t="s">
        <v>9087</v>
      </c>
      <c r="AA5777" s="24" t="s">
        <v>67</v>
      </c>
      <c r="AB5777" s="14" t="s">
        <v>67</v>
      </c>
      <c r="AC5777" s="14" t="s">
        <v>67</v>
      </c>
      <c r="AD5777" s="25"/>
      <c r="AE5777" s="26"/>
      <c r="AF5777" s="27"/>
    </row>
    <row r="5778" spans="1:32" s="29" customFormat="1" ht="16.5" customHeight="1">
      <c r="A5778" s="12" t="s">
        <v>3838</v>
      </c>
      <c r="B5778" s="13"/>
      <c r="C5778" s="189"/>
      <c r="D5778" s="12"/>
      <c r="E5778" s="132" t="s">
        <v>453</v>
      </c>
      <c r="F5778" s="14" t="s">
        <v>92</v>
      </c>
      <c r="G5778" s="14" t="s">
        <v>3916</v>
      </c>
      <c r="H5778" s="15">
        <v>2010</v>
      </c>
      <c r="I5778" s="15">
        <v>2</v>
      </c>
      <c r="J5778" s="15">
        <v>0</v>
      </c>
      <c r="K5778" s="15">
        <v>0</v>
      </c>
      <c r="L5778" s="16" t="s">
        <v>3909</v>
      </c>
      <c r="M5778" s="16" t="s">
        <v>3849</v>
      </c>
      <c r="N5778" s="16" t="s">
        <v>2626</v>
      </c>
      <c r="O5778" s="17">
        <v>50</v>
      </c>
      <c r="P5778" s="17">
        <v>0</v>
      </c>
      <c r="Q5778" s="17">
        <v>0</v>
      </c>
      <c r="R5778" s="18" t="s">
        <v>33</v>
      </c>
      <c r="S5778" s="19" t="s">
        <v>89</v>
      </c>
      <c r="T5778" s="19">
        <v>110</v>
      </c>
      <c r="U5778" s="19">
        <v>3.2454545454545456</v>
      </c>
      <c r="V5778" s="19">
        <v>0</v>
      </c>
      <c r="W5778" s="20">
        <v>0.35699999999999998</v>
      </c>
      <c r="X5778" s="21">
        <v>35.699999999999996</v>
      </c>
      <c r="Y5778" s="22" t="s">
        <v>33</v>
      </c>
      <c r="Z5778" s="23" t="s">
        <v>9087</v>
      </c>
      <c r="AA5778" s="24" t="s">
        <v>67</v>
      </c>
      <c r="AB5778" s="14" t="s">
        <v>67</v>
      </c>
      <c r="AC5778" s="14" t="s">
        <v>67</v>
      </c>
      <c r="AD5778" s="25"/>
      <c r="AE5778" s="26"/>
      <c r="AF5778" s="27"/>
    </row>
    <row r="5779" spans="1:32" s="29" customFormat="1" ht="16.5" customHeight="1">
      <c r="A5779" s="12" t="s">
        <v>3838</v>
      </c>
      <c r="B5779" s="13"/>
      <c r="C5779" s="189"/>
      <c r="D5779" s="12"/>
      <c r="E5779" s="132" t="s">
        <v>9101</v>
      </c>
      <c r="F5779" s="14"/>
      <c r="G5779" s="14" t="s">
        <v>9102</v>
      </c>
      <c r="H5779" s="15">
        <v>2013</v>
      </c>
      <c r="I5779" s="15">
        <v>1</v>
      </c>
      <c r="J5779" s="15">
        <v>0</v>
      </c>
      <c r="K5779" s="15">
        <v>0</v>
      </c>
      <c r="L5779" s="16" t="s">
        <v>2625</v>
      </c>
      <c r="M5779" s="16" t="s">
        <v>3849</v>
      </c>
      <c r="N5779" s="16" t="s">
        <v>2626</v>
      </c>
      <c r="O5779" s="17">
        <v>72</v>
      </c>
      <c r="P5779" s="17">
        <v>0</v>
      </c>
      <c r="Q5779" s="17">
        <v>0</v>
      </c>
      <c r="R5779" s="18" t="s">
        <v>33</v>
      </c>
      <c r="S5779" s="19">
        <v>60</v>
      </c>
      <c r="T5779" s="19">
        <v>110</v>
      </c>
      <c r="U5779" s="19">
        <v>0</v>
      </c>
      <c r="V5779" s="19">
        <v>0</v>
      </c>
      <c r="W5779" s="20">
        <v>0.248</v>
      </c>
      <c r="X5779" s="21">
        <v>17.856000000000002</v>
      </c>
      <c r="Y5779" s="22" t="s">
        <v>33</v>
      </c>
      <c r="Z5779" s="23" t="s">
        <v>9087</v>
      </c>
      <c r="AA5779" s="24"/>
      <c r="AB5779" s="14"/>
      <c r="AC5779" s="14"/>
      <c r="AD5779" s="25"/>
      <c r="AE5779" s="26"/>
      <c r="AF5779" s="27"/>
    </row>
    <row r="5780" spans="1:32" s="29" customFormat="1" ht="16.5" customHeight="1">
      <c r="A5780" s="12" t="s">
        <v>3838</v>
      </c>
      <c r="B5780" s="13"/>
      <c r="C5780" s="189"/>
      <c r="D5780" s="12"/>
      <c r="E5780" s="132" t="s">
        <v>9105</v>
      </c>
      <c r="F5780" s="14" t="s">
        <v>9106</v>
      </c>
      <c r="G5780" s="14" t="s">
        <v>9107</v>
      </c>
      <c r="H5780" s="15">
        <v>2022</v>
      </c>
      <c r="I5780" s="15">
        <v>1</v>
      </c>
      <c r="J5780" s="15">
        <v>0</v>
      </c>
      <c r="K5780" s="15">
        <v>0</v>
      </c>
      <c r="L5780" s="16" t="s">
        <v>2625</v>
      </c>
      <c r="M5780" s="16" t="s">
        <v>3849</v>
      </c>
      <c r="N5780" s="16" t="s">
        <v>2626</v>
      </c>
      <c r="O5780" s="17">
        <v>72</v>
      </c>
      <c r="P5780" s="17">
        <v>0</v>
      </c>
      <c r="Q5780" s="17">
        <v>0</v>
      </c>
      <c r="R5780" s="18" t="s">
        <v>33</v>
      </c>
      <c r="S5780" s="19">
        <v>60</v>
      </c>
      <c r="T5780" s="19">
        <v>110</v>
      </c>
      <c r="U5780" s="19">
        <v>2.2545454545454544</v>
      </c>
      <c r="V5780" s="19">
        <v>0</v>
      </c>
      <c r="W5780" s="20">
        <v>0.248</v>
      </c>
      <c r="X5780" s="21">
        <v>17.856000000000002</v>
      </c>
      <c r="Y5780" s="22" t="s">
        <v>33</v>
      </c>
      <c r="Z5780" s="23" t="s">
        <v>9087</v>
      </c>
      <c r="AA5780" s="24" t="s">
        <v>67</v>
      </c>
      <c r="AB5780" s="14" t="s">
        <v>67</v>
      </c>
      <c r="AC5780" s="14" t="s">
        <v>67</v>
      </c>
      <c r="AD5780" s="25"/>
      <c r="AE5780" s="26"/>
      <c r="AF5780" s="27"/>
    </row>
    <row r="5781" spans="1:32" s="29" customFormat="1" ht="16.5" customHeight="1">
      <c r="A5781" s="12" t="s">
        <v>3838</v>
      </c>
      <c r="B5781" s="13"/>
      <c r="C5781" s="189"/>
      <c r="D5781" s="12"/>
      <c r="E5781" s="132" t="s">
        <v>37</v>
      </c>
      <c r="F5781" s="14" t="s">
        <v>36</v>
      </c>
      <c r="G5781" s="14" t="s">
        <v>4296</v>
      </c>
      <c r="H5781" s="15">
        <v>2010</v>
      </c>
      <c r="I5781" s="15">
        <v>2</v>
      </c>
      <c r="J5781" s="15">
        <v>0</v>
      </c>
      <c r="K5781" s="15">
        <v>0</v>
      </c>
      <c r="L5781" s="16"/>
      <c r="M5781" s="16" t="s">
        <v>4287</v>
      </c>
      <c r="N5781" s="16" t="s">
        <v>2626</v>
      </c>
      <c r="O5781" s="17">
        <v>720</v>
      </c>
      <c r="P5781" s="17">
        <v>0</v>
      </c>
      <c r="Q5781" s="17">
        <v>0</v>
      </c>
      <c r="R5781" s="18" t="s">
        <v>33</v>
      </c>
      <c r="S5781" s="19" t="s">
        <v>89</v>
      </c>
      <c r="T5781" s="19">
        <v>110</v>
      </c>
      <c r="U5781" s="19">
        <v>0.22727272727272727</v>
      </c>
      <c r="V5781" s="19">
        <v>0</v>
      </c>
      <c r="W5781" s="20">
        <v>2.5000000000000001E-2</v>
      </c>
      <c r="X5781" s="21">
        <v>36</v>
      </c>
      <c r="Y5781" s="22" t="s">
        <v>33</v>
      </c>
      <c r="Z5781" s="23" t="s">
        <v>9087</v>
      </c>
      <c r="AA5781" s="24" t="s">
        <v>67</v>
      </c>
      <c r="AB5781" s="14" t="s">
        <v>67</v>
      </c>
      <c r="AC5781" s="14" t="s">
        <v>67</v>
      </c>
      <c r="AD5781" s="25"/>
      <c r="AE5781" s="26"/>
      <c r="AF5781" s="27"/>
    </row>
    <row r="5782" spans="1:32" s="29" customFormat="1" ht="16.5" customHeight="1">
      <c r="A5782" s="12" t="s">
        <v>3838</v>
      </c>
      <c r="B5782" s="13"/>
      <c r="C5782" s="189"/>
      <c r="D5782" s="12"/>
      <c r="E5782" s="132" t="s">
        <v>35</v>
      </c>
      <c r="F5782" s="14" t="s">
        <v>4010</v>
      </c>
      <c r="G5782" s="14" t="s">
        <v>4011</v>
      </c>
      <c r="H5782" s="15">
        <v>2008</v>
      </c>
      <c r="I5782" s="15">
        <v>1</v>
      </c>
      <c r="J5782" s="15">
        <v>0</v>
      </c>
      <c r="K5782" s="15">
        <v>0</v>
      </c>
      <c r="L5782" s="16" t="s">
        <v>3969</v>
      </c>
      <c r="M5782" s="16" t="s">
        <v>3849</v>
      </c>
      <c r="N5782" s="16" t="s">
        <v>2626</v>
      </c>
      <c r="O5782" s="17">
        <v>80</v>
      </c>
      <c r="P5782" s="17">
        <v>0</v>
      </c>
      <c r="Q5782" s="17">
        <v>0</v>
      </c>
      <c r="R5782" s="18" t="s">
        <v>33</v>
      </c>
      <c r="S5782" s="19">
        <v>60</v>
      </c>
      <c r="T5782" s="19">
        <v>110</v>
      </c>
      <c r="U5782" s="19">
        <v>2.2727272727272729</v>
      </c>
      <c r="V5782" s="19">
        <v>0</v>
      </c>
      <c r="W5782" s="20">
        <v>0.25</v>
      </c>
      <c r="X5782" s="21">
        <v>20</v>
      </c>
      <c r="Y5782" s="22" t="s">
        <v>33</v>
      </c>
      <c r="Z5782" s="23" t="s">
        <v>9087</v>
      </c>
      <c r="AA5782" s="24" t="s">
        <v>67</v>
      </c>
      <c r="AB5782" s="14" t="s">
        <v>67</v>
      </c>
      <c r="AC5782" s="14" t="s">
        <v>67</v>
      </c>
      <c r="AD5782" s="25"/>
      <c r="AE5782" s="26"/>
      <c r="AF5782" s="27"/>
    </row>
    <row r="5783" spans="1:32" s="29" customFormat="1" ht="16.5" customHeight="1">
      <c r="A5783" s="12" t="s">
        <v>3838</v>
      </c>
      <c r="B5783" s="13"/>
      <c r="C5783" s="189"/>
      <c r="D5783" s="12"/>
      <c r="E5783" s="132" t="s">
        <v>4016</v>
      </c>
      <c r="F5783" s="14" t="s">
        <v>4010</v>
      </c>
      <c r="G5783" s="14" t="s">
        <v>67</v>
      </c>
      <c r="H5783" s="15">
        <v>2008</v>
      </c>
      <c r="I5783" s="15">
        <v>1</v>
      </c>
      <c r="J5783" s="15">
        <v>0</v>
      </c>
      <c r="K5783" s="15">
        <v>0</v>
      </c>
      <c r="L5783" s="16" t="s">
        <v>3969</v>
      </c>
      <c r="M5783" s="16" t="s">
        <v>3849</v>
      </c>
      <c r="N5783" s="16" t="s">
        <v>2626</v>
      </c>
      <c r="O5783" s="17">
        <v>80</v>
      </c>
      <c r="P5783" s="17">
        <v>0</v>
      </c>
      <c r="Q5783" s="17">
        <v>0</v>
      </c>
      <c r="R5783" s="18" t="s">
        <v>33</v>
      </c>
      <c r="S5783" s="19">
        <v>60</v>
      </c>
      <c r="T5783" s="19">
        <v>110</v>
      </c>
      <c r="U5783" s="19">
        <v>2.2727272727272729</v>
      </c>
      <c r="V5783" s="19">
        <v>0</v>
      </c>
      <c r="W5783" s="20">
        <v>0.25</v>
      </c>
      <c r="X5783" s="21">
        <v>20</v>
      </c>
      <c r="Y5783" s="22" t="s">
        <v>33</v>
      </c>
      <c r="Z5783" s="23" t="s">
        <v>9087</v>
      </c>
      <c r="AA5783" s="24" t="s">
        <v>67</v>
      </c>
      <c r="AB5783" s="14" t="s">
        <v>67</v>
      </c>
      <c r="AC5783" s="14" t="s">
        <v>67</v>
      </c>
      <c r="AD5783" s="25"/>
      <c r="AE5783" s="26"/>
      <c r="AF5783" s="27"/>
    </row>
    <row r="5784" spans="1:32" s="29" customFormat="1" ht="16.5" customHeight="1">
      <c r="A5784" s="12" t="s">
        <v>3838</v>
      </c>
      <c r="B5784" s="13"/>
      <c r="C5784" s="189"/>
      <c r="D5784" s="12"/>
      <c r="E5784" s="132" t="s">
        <v>2776</v>
      </c>
      <c r="F5784" s="14" t="s">
        <v>2777</v>
      </c>
      <c r="G5784" s="14" t="s">
        <v>2778</v>
      </c>
      <c r="H5784" s="15">
        <v>2020</v>
      </c>
      <c r="I5784" s="15">
        <v>13</v>
      </c>
      <c r="J5784" s="15">
        <v>0</v>
      </c>
      <c r="K5784" s="15">
        <v>0</v>
      </c>
      <c r="L5784" s="16" t="s">
        <v>2625</v>
      </c>
      <c r="M5784" s="16" t="s">
        <v>3849</v>
      </c>
      <c r="N5784" s="16" t="s">
        <v>2626</v>
      </c>
      <c r="O5784" s="17">
        <v>720</v>
      </c>
      <c r="P5784" s="17">
        <v>0</v>
      </c>
      <c r="Q5784" s="17">
        <v>0</v>
      </c>
      <c r="R5784" s="18" t="s">
        <v>33</v>
      </c>
      <c r="S5784" s="19">
        <v>60</v>
      </c>
      <c r="T5784" s="19">
        <v>110</v>
      </c>
      <c r="U5784" s="19">
        <v>0.27272727272727271</v>
      </c>
      <c r="V5784" s="19">
        <v>0</v>
      </c>
      <c r="W5784" s="20">
        <v>0.03</v>
      </c>
      <c r="X5784" s="21">
        <v>280.79999999999995</v>
      </c>
      <c r="Y5784" s="22" t="s">
        <v>33</v>
      </c>
      <c r="Z5784" s="23" t="s">
        <v>9087</v>
      </c>
      <c r="AA5784" s="24" t="s">
        <v>67</v>
      </c>
      <c r="AB5784" s="14" t="s">
        <v>67</v>
      </c>
      <c r="AC5784" s="14" t="s">
        <v>67</v>
      </c>
      <c r="AD5784" s="25"/>
      <c r="AE5784" s="26"/>
      <c r="AF5784" s="27"/>
    </row>
    <row r="5785" spans="1:32" s="29" customFormat="1" ht="16.5" customHeight="1">
      <c r="A5785" s="12" t="s">
        <v>3838</v>
      </c>
      <c r="B5785" s="13"/>
      <c r="C5785" s="189"/>
      <c r="D5785" s="12"/>
      <c r="E5785" s="132" t="s">
        <v>2881</v>
      </c>
      <c r="F5785" s="14" t="s">
        <v>479</v>
      </c>
      <c r="G5785" s="14" t="s">
        <v>2882</v>
      </c>
      <c r="H5785" s="15">
        <v>2020</v>
      </c>
      <c r="I5785" s="15">
        <v>1</v>
      </c>
      <c r="J5785" s="15">
        <v>0</v>
      </c>
      <c r="K5785" s="15">
        <v>0</v>
      </c>
      <c r="L5785" s="16" t="s">
        <v>2625</v>
      </c>
      <c r="M5785" s="16" t="s">
        <v>3849</v>
      </c>
      <c r="N5785" s="16" t="s">
        <v>2626</v>
      </c>
      <c r="O5785" s="17">
        <v>720</v>
      </c>
      <c r="P5785" s="17">
        <v>0</v>
      </c>
      <c r="Q5785" s="17">
        <v>0</v>
      </c>
      <c r="R5785" s="18" t="s">
        <v>33</v>
      </c>
      <c r="S5785" s="19">
        <v>60</v>
      </c>
      <c r="T5785" s="19">
        <v>110</v>
      </c>
      <c r="U5785" s="19">
        <v>0.27272727272727271</v>
      </c>
      <c r="V5785" s="19">
        <v>0</v>
      </c>
      <c r="W5785" s="20">
        <v>0.03</v>
      </c>
      <c r="X5785" s="21">
        <v>21.599999999999998</v>
      </c>
      <c r="Y5785" s="22" t="s">
        <v>33</v>
      </c>
      <c r="Z5785" s="23" t="s">
        <v>9087</v>
      </c>
      <c r="AA5785" s="24" t="s">
        <v>67</v>
      </c>
      <c r="AB5785" s="14" t="s">
        <v>67</v>
      </c>
      <c r="AC5785" s="14" t="s">
        <v>67</v>
      </c>
      <c r="AD5785" s="25"/>
      <c r="AE5785" s="26"/>
      <c r="AF5785" s="27"/>
    </row>
    <row r="5786" spans="1:32" s="29" customFormat="1" ht="16.5" customHeight="1">
      <c r="A5786" s="12" t="s">
        <v>3838</v>
      </c>
      <c r="B5786" s="13"/>
      <c r="C5786" s="189"/>
      <c r="D5786" s="12"/>
      <c r="E5786" s="242" t="s">
        <v>9176</v>
      </c>
      <c r="F5786" s="241" t="s">
        <v>9177</v>
      </c>
      <c r="G5786" s="241" t="s">
        <v>9178</v>
      </c>
      <c r="H5786" s="248">
        <v>2020</v>
      </c>
      <c r="I5786" s="243">
        <v>13</v>
      </c>
      <c r="J5786" s="243">
        <v>0</v>
      </c>
      <c r="K5786" s="243">
        <v>0</v>
      </c>
      <c r="L5786" s="16" t="s">
        <v>9179</v>
      </c>
      <c r="M5786" s="16" t="s">
        <v>3849</v>
      </c>
      <c r="N5786" s="251" t="s">
        <v>9113</v>
      </c>
      <c r="O5786" s="311">
        <v>720</v>
      </c>
      <c r="P5786" s="17">
        <v>0</v>
      </c>
      <c r="Q5786" s="17">
        <v>0</v>
      </c>
      <c r="R5786" s="18" t="s">
        <v>33</v>
      </c>
      <c r="S5786" s="19">
        <v>60</v>
      </c>
      <c r="T5786" s="19">
        <v>110</v>
      </c>
      <c r="U5786" s="466">
        <v>2</v>
      </c>
      <c r="V5786" s="19">
        <v>0</v>
      </c>
      <c r="W5786" s="246">
        <v>0.03</v>
      </c>
      <c r="X5786" s="21">
        <v>280.79999999999995</v>
      </c>
      <c r="Y5786" s="22" t="s">
        <v>33</v>
      </c>
      <c r="Z5786" s="23" t="s">
        <v>9087</v>
      </c>
      <c r="AA5786" s="24" t="s">
        <v>67</v>
      </c>
      <c r="AB5786" s="14" t="s">
        <v>67</v>
      </c>
      <c r="AC5786" s="14" t="s">
        <v>67</v>
      </c>
      <c r="AD5786" s="25"/>
      <c r="AE5786" s="26"/>
      <c r="AF5786" s="27"/>
    </row>
    <row r="5787" spans="1:32" s="29" customFormat="1" ht="16.5" customHeight="1">
      <c r="A5787" s="12" t="s">
        <v>3838</v>
      </c>
      <c r="B5787" s="13"/>
      <c r="C5787" s="189"/>
      <c r="D5787" s="12"/>
      <c r="E5787" s="242" t="s">
        <v>9180</v>
      </c>
      <c r="F5787" s="241" t="s">
        <v>9181</v>
      </c>
      <c r="G5787" s="241" t="s">
        <v>9182</v>
      </c>
      <c r="H5787" s="248">
        <v>2020</v>
      </c>
      <c r="I5787" s="243">
        <v>1</v>
      </c>
      <c r="J5787" s="243">
        <v>0</v>
      </c>
      <c r="K5787" s="243">
        <v>0</v>
      </c>
      <c r="L5787" s="16" t="s">
        <v>9179</v>
      </c>
      <c r="M5787" s="16" t="s">
        <v>3849</v>
      </c>
      <c r="N5787" s="251" t="s">
        <v>9113</v>
      </c>
      <c r="O5787" s="311">
        <v>720</v>
      </c>
      <c r="P5787" s="17">
        <v>0</v>
      </c>
      <c r="Q5787" s="17">
        <v>0</v>
      </c>
      <c r="R5787" s="18" t="s">
        <v>33</v>
      </c>
      <c r="S5787" s="19">
        <v>60</v>
      </c>
      <c r="T5787" s="19">
        <v>110</v>
      </c>
      <c r="U5787" s="466">
        <v>2</v>
      </c>
      <c r="V5787" s="19">
        <v>0</v>
      </c>
      <c r="W5787" s="246">
        <v>0.03</v>
      </c>
      <c r="X5787" s="21">
        <v>21.599999999999998</v>
      </c>
      <c r="Y5787" s="22" t="s">
        <v>33</v>
      </c>
      <c r="Z5787" s="23" t="s">
        <v>9087</v>
      </c>
      <c r="AA5787" s="24" t="s">
        <v>67</v>
      </c>
      <c r="AB5787" s="14" t="s">
        <v>67</v>
      </c>
      <c r="AC5787" s="14" t="s">
        <v>67</v>
      </c>
      <c r="AD5787" s="25"/>
      <c r="AE5787" s="26"/>
      <c r="AF5787" s="27"/>
    </row>
    <row r="5788" spans="1:32" s="29" customFormat="1" ht="16.5" customHeight="1">
      <c r="A5788" s="12" t="s">
        <v>3838</v>
      </c>
      <c r="B5788" s="13"/>
      <c r="C5788" s="189"/>
      <c r="D5788" s="12"/>
      <c r="E5788" s="132" t="s">
        <v>4223</v>
      </c>
      <c r="F5788" s="14" t="s">
        <v>67</v>
      </c>
      <c r="G5788" s="14" t="s">
        <v>4224</v>
      </c>
      <c r="H5788" s="15">
        <v>2006</v>
      </c>
      <c r="I5788" s="15">
        <v>3</v>
      </c>
      <c r="J5788" s="15">
        <v>0</v>
      </c>
      <c r="K5788" s="15">
        <v>0</v>
      </c>
      <c r="L5788" s="16" t="s">
        <v>4213</v>
      </c>
      <c r="M5788" s="16" t="s">
        <v>4196</v>
      </c>
      <c r="N5788" s="16" t="s">
        <v>41</v>
      </c>
      <c r="O5788" s="17">
        <v>12</v>
      </c>
      <c r="P5788" s="17">
        <v>0</v>
      </c>
      <c r="Q5788" s="17">
        <v>0</v>
      </c>
      <c r="R5788" s="18" t="s">
        <v>33</v>
      </c>
      <c r="S5788" s="19">
        <v>60</v>
      </c>
      <c r="T5788" s="19">
        <v>110</v>
      </c>
      <c r="U5788" s="19">
        <v>16.363636363636363</v>
      </c>
      <c r="V5788" s="19">
        <v>0</v>
      </c>
      <c r="W5788" s="20">
        <v>1.8</v>
      </c>
      <c r="X5788" s="21">
        <v>64.800000000000011</v>
      </c>
      <c r="Y5788" s="22" t="s">
        <v>33</v>
      </c>
      <c r="Z5788" s="23" t="s">
        <v>9087</v>
      </c>
      <c r="AA5788" s="24" t="s">
        <v>67</v>
      </c>
      <c r="AB5788" s="14" t="s">
        <v>67</v>
      </c>
      <c r="AC5788" s="14" t="s">
        <v>67</v>
      </c>
      <c r="AD5788" s="25"/>
      <c r="AE5788" s="26"/>
      <c r="AF5788" s="27"/>
    </row>
    <row r="5789" spans="1:32" s="29" customFormat="1" ht="16.5" customHeight="1">
      <c r="A5789" s="12" t="s">
        <v>3838</v>
      </c>
      <c r="B5789" s="13"/>
      <c r="C5789" s="189"/>
      <c r="D5789" s="12"/>
      <c r="E5789" s="132" t="s">
        <v>1732</v>
      </c>
      <c r="F5789" s="14" t="s">
        <v>4065</v>
      </c>
      <c r="G5789" s="14" t="s">
        <v>67</v>
      </c>
      <c r="H5789" s="15">
        <v>1989</v>
      </c>
      <c r="I5789" s="15">
        <v>72</v>
      </c>
      <c r="J5789" s="15">
        <v>0</v>
      </c>
      <c r="K5789" s="15">
        <v>0</v>
      </c>
      <c r="L5789" s="16" t="s">
        <v>4045</v>
      </c>
      <c r="M5789" s="16" t="s">
        <v>3849</v>
      </c>
      <c r="N5789" s="16" t="s">
        <v>2626</v>
      </c>
      <c r="O5789" s="17">
        <v>408</v>
      </c>
      <c r="P5789" s="17">
        <v>0</v>
      </c>
      <c r="Q5789" s="17">
        <v>0</v>
      </c>
      <c r="R5789" s="18" t="s">
        <v>33</v>
      </c>
      <c r="S5789" s="19">
        <v>60</v>
      </c>
      <c r="T5789" s="19">
        <v>110</v>
      </c>
      <c r="U5789" s="19">
        <v>0.5</v>
      </c>
      <c r="V5789" s="19">
        <v>0</v>
      </c>
      <c r="W5789" s="20">
        <v>5.5E-2</v>
      </c>
      <c r="X5789" s="21">
        <v>1615.68</v>
      </c>
      <c r="Y5789" s="22" t="s">
        <v>33</v>
      </c>
      <c r="Z5789" s="23" t="s">
        <v>9087</v>
      </c>
      <c r="AA5789" s="24" t="s">
        <v>67</v>
      </c>
      <c r="AB5789" s="14" t="s">
        <v>67</v>
      </c>
      <c r="AC5789" s="14" t="s">
        <v>67</v>
      </c>
      <c r="AD5789" s="25"/>
      <c r="AE5789" s="26"/>
      <c r="AF5789" s="27"/>
    </row>
    <row r="5790" spans="1:32" s="29" customFormat="1" ht="16.5" customHeight="1">
      <c r="A5790" s="12" t="s">
        <v>3838</v>
      </c>
      <c r="B5790" s="13"/>
      <c r="C5790" s="189"/>
      <c r="D5790" s="12"/>
      <c r="E5790" s="132" t="s">
        <v>453</v>
      </c>
      <c r="F5790" s="14" t="s">
        <v>92</v>
      </c>
      <c r="G5790" s="14" t="s">
        <v>4172</v>
      </c>
      <c r="H5790" s="15">
        <v>2010</v>
      </c>
      <c r="I5790" s="15">
        <v>3</v>
      </c>
      <c r="J5790" s="15">
        <v>2</v>
      </c>
      <c r="K5790" s="15">
        <v>0</v>
      </c>
      <c r="L5790" s="16"/>
      <c r="M5790" s="16" t="s">
        <v>3849</v>
      </c>
      <c r="N5790" s="16" t="s">
        <v>2626</v>
      </c>
      <c r="O5790" s="17">
        <v>50</v>
      </c>
      <c r="P5790" s="17">
        <v>0</v>
      </c>
      <c r="Q5790" s="17">
        <v>0</v>
      </c>
      <c r="R5790" s="18" t="s">
        <v>33</v>
      </c>
      <c r="S5790" s="19" t="s">
        <v>89</v>
      </c>
      <c r="T5790" s="19">
        <v>110</v>
      </c>
      <c r="U5790" s="19">
        <v>4.081818181818182</v>
      </c>
      <c r="V5790" s="19">
        <v>0</v>
      </c>
      <c r="W5790" s="20">
        <v>0.44900000000000001</v>
      </c>
      <c r="X5790" s="21">
        <v>67.349999999999994</v>
      </c>
      <c r="Y5790" s="22" t="s">
        <v>33</v>
      </c>
      <c r="Z5790" s="23" t="s">
        <v>9087</v>
      </c>
      <c r="AA5790" s="24" t="s">
        <v>67</v>
      </c>
      <c r="AB5790" s="14" t="s">
        <v>67</v>
      </c>
      <c r="AC5790" s="14" t="s">
        <v>67</v>
      </c>
      <c r="AD5790" s="25"/>
      <c r="AE5790" s="26"/>
      <c r="AF5790" s="27"/>
    </row>
    <row r="5791" spans="1:32" s="29" customFormat="1" ht="16.5" customHeight="1">
      <c r="A5791" s="12" t="s">
        <v>3838</v>
      </c>
      <c r="B5791" s="13"/>
      <c r="C5791" s="189"/>
      <c r="D5791" s="12"/>
      <c r="E5791" s="132" t="s">
        <v>3917</v>
      </c>
      <c r="F5791" s="14" t="s">
        <v>2241</v>
      </c>
      <c r="G5791" s="14" t="s">
        <v>67</v>
      </c>
      <c r="H5791" s="15" t="s">
        <v>67</v>
      </c>
      <c r="I5791" s="15">
        <v>1</v>
      </c>
      <c r="J5791" s="15">
        <v>0</v>
      </c>
      <c r="K5791" s="15">
        <v>0</v>
      </c>
      <c r="L5791" s="16" t="s">
        <v>3909</v>
      </c>
      <c r="M5791" s="16" t="s">
        <v>3849</v>
      </c>
      <c r="N5791" s="16" t="s">
        <v>2626</v>
      </c>
      <c r="O5791" s="17">
        <v>100</v>
      </c>
      <c r="P5791" s="17">
        <v>0</v>
      </c>
      <c r="Q5791" s="17">
        <v>0</v>
      </c>
      <c r="R5791" s="18" t="s">
        <v>33</v>
      </c>
      <c r="S5791" s="19">
        <v>60</v>
      </c>
      <c r="T5791" s="19">
        <v>110</v>
      </c>
      <c r="U5791" s="19">
        <v>2.0454545454545454</v>
      </c>
      <c r="V5791" s="19">
        <v>0</v>
      </c>
      <c r="W5791" s="20">
        <v>0.22500000000000001</v>
      </c>
      <c r="X5791" s="21">
        <v>22.5</v>
      </c>
      <c r="Y5791" s="22" t="s">
        <v>33</v>
      </c>
      <c r="Z5791" s="23" t="s">
        <v>9087</v>
      </c>
      <c r="AA5791" s="24" t="s">
        <v>67</v>
      </c>
      <c r="AB5791" s="14" t="s">
        <v>67</v>
      </c>
      <c r="AC5791" s="14" t="s">
        <v>67</v>
      </c>
      <c r="AD5791" s="25"/>
      <c r="AE5791" s="26"/>
      <c r="AF5791" s="27"/>
    </row>
    <row r="5792" spans="1:32" s="29" customFormat="1" ht="16.5" customHeight="1">
      <c r="A5792" s="12" t="s">
        <v>3838</v>
      </c>
      <c r="B5792" s="13"/>
      <c r="C5792" s="189"/>
      <c r="D5792" s="12"/>
      <c r="E5792" s="132" t="s">
        <v>3917</v>
      </c>
      <c r="F5792" s="14" t="s">
        <v>67</v>
      </c>
      <c r="G5792" s="14" t="s">
        <v>67</v>
      </c>
      <c r="H5792" s="15" t="s">
        <v>67</v>
      </c>
      <c r="I5792" s="15">
        <v>1</v>
      </c>
      <c r="J5792" s="15">
        <v>0</v>
      </c>
      <c r="K5792" s="15">
        <v>0</v>
      </c>
      <c r="L5792" s="16" t="s">
        <v>3909</v>
      </c>
      <c r="M5792" s="16" t="s">
        <v>3849</v>
      </c>
      <c r="N5792" s="16" t="s">
        <v>2626</v>
      </c>
      <c r="O5792" s="17">
        <v>100</v>
      </c>
      <c r="P5792" s="17">
        <v>0</v>
      </c>
      <c r="Q5792" s="17">
        <v>0</v>
      </c>
      <c r="R5792" s="18" t="s">
        <v>33</v>
      </c>
      <c r="S5792" s="19">
        <v>60</v>
      </c>
      <c r="T5792" s="19">
        <v>110</v>
      </c>
      <c r="U5792" s="19">
        <v>2.0454545454545454</v>
      </c>
      <c r="V5792" s="19">
        <v>0</v>
      </c>
      <c r="W5792" s="20">
        <v>0.22500000000000001</v>
      </c>
      <c r="X5792" s="21">
        <v>22.5</v>
      </c>
      <c r="Y5792" s="22" t="s">
        <v>33</v>
      </c>
      <c r="Z5792" s="23" t="s">
        <v>9087</v>
      </c>
      <c r="AA5792" s="24" t="s">
        <v>67</v>
      </c>
      <c r="AB5792" s="14" t="s">
        <v>67</v>
      </c>
      <c r="AC5792" s="14" t="s">
        <v>67</v>
      </c>
      <c r="AD5792" s="25"/>
      <c r="AE5792" s="26"/>
      <c r="AF5792" s="27"/>
    </row>
    <row r="5793" spans="1:32" s="29" customFormat="1" ht="16.5" customHeight="1">
      <c r="A5793" s="12" t="s">
        <v>3838</v>
      </c>
      <c r="B5793" s="13"/>
      <c r="C5793" s="189"/>
      <c r="D5793" s="12"/>
      <c r="E5793" s="132" t="s">
        <v>358</v>
      </c>
      <c r="F5793" s="14" t="s">
        <v>4003</v>
      </c>
      <c r="G5793" s="14" t="s">
        <v>67</v>
      </c>
      <c r="H5793" s="15">
        <v>2012</v>
      </c>
      <c r="I5793" s="15">
        <v>1</v>
      </c>
      <c r="J5793" s="15">
        <v>0</v>
      </c>
      <c r="K5793" s="15">
        <v>0</v>
      </c>
      <c r="L5793" s="16" t="s">
        <v>3969</v>
      </c>
      <c r="M5793" s="16" t="s">
        <v>3849</v>
      </c>
      <c r="N5793" s="16" t="s">
        <v>2626</v>
      </c>
      <c r="O5793" s="17">
        <v>900</v>
      </c>
      <c r="P5793" s="17">
        <v>0</v>
      </c>
      <c r="Q5793" s="17">
        <v>0</v>
      </c>
      <c r="R5793" s="18" t="s">
        <v>33</v>
      </c>
      <c r="S5793" s="19">
        <v>60</v>
      </c>
      <c r="T5793" s="19">
        <v>110</v>
      </c>
      <c r="U5793" s="19">
        <v>0.22727272727272727</v>
      </c>
      <c r="V5793" s="19">
        <v>0</v>
      </c>
      <c r="W5793" s="20">
        <v>2.5000000000000001E-2</v>
      </c>
      <c r="X5793" s="21">
        <v>22.5</v>
      </c>
      <c r="Y5793" s="22" t="s">
        <v>33</v>
      </c>
      <c r="Z5793" s="23" t="s">
        <v>9087</v>
      </c>
      <c r="AA5793" s="24" t="s">
        <v>67</v>
      </c>
      <c r="AB5793" s="14" t="s">
        <v>67</v>
      </c>
      <c r="AC5793" s="14" t="s">
        <v>67</v>
      </c>
      <c r="AD5793" s="25"/>
      <c r="AE5793" s="26"/>
      <c r="AF5793" s="27"/>
    </row>
    <row r="5794" spans="1:32" s="29" customFormat="1" ht="16.5" customHeight="1">
      <c r="A5794" s="12" t="s">
        <v>3838</v>
      </c>
      <c r="B5794" s="13"/>
      <c r="C5794" s="189"/>
      <c r="D5794" s="12"/>
      <c r="E5794" s="132" t="s">
        <v>4037</v>
      </c>
      <c r="F5794" s="14" t="s">
        <v>4003</v>
      </c>
      <c r="G5794" s="14" t="s">
        <v>67</v>
      </c>
      <c r="H5794" s="15">
        <v>2011</v>
      </c>
      <c r="I5794" s="15">
        <v>1</v>
      </c>
      <c r="J5794" s="15">
        <v>0</v>
      </c>
      <c r="K5794" s="15">
        <v>0</v>
      </c>
      <c r="L5794" s="16" t="s">
        <v>4020</v>
      </c>
      <c r="M5794" s="16" t="s">
        <v>3849</v>
      </c>
      <c r="N5794" s="16" t="s">
        <v>2626</v>
      </c>
      <c r="O5794" s="17">
        <v>900</v>
      </c>
      <c r="P5794" s="17">
        <v>0</v>
      </c>
      <c r="Q5794" s="17">
        <v>0</v>
      </c>
      <c r="R5794" s="18" t="s">
        <v>33</v>
      </c>
      <c r="S5794" s="19">
        <v>60</v>
      </c>
      <c r="T5794" s="19">
        <v>110</v>
      </c>
      <c r="U5794" s="19">
        <v>0.22727272727272727</v>
      </c>
      <c r="V5794" s="19">
        <v>0</v>
      </c>
      <c r="W5794" s="20">
        <v>2.5000000000000001E-2</v>
      </c>
      <c r="X5794" s="21">
        <v>22.5</v>
      </c>
      <c r="Y5794" s="22" t="s">
        <v>33</v>
      </c>
      <c r="Z5794" s="23" t="s">
        <v>9087</v>
      </c>
      <c r="AA5794" s="24" t="s">
        <v>67</v>
      </c>
      <c r="AB5794" s="14" t="s">
        <v>67</v>
      </c>
      <c r="AC5794" s="14" t="s">
        <v>67</v>
      </c>
      <c r="AD5794" s="25"/>
      <c r="AE5794" s="26"/>
      <c r="AF5794" s="27"/>
    </row>
    <row r="5795" spans="1:32" s="29" customFormat="1" ht="16.5" customHeight="1">
      <c r="A5795" s="12" t="s">
        <v>3838</v>
      </c>
      <c r="B5795" s="13"/>
      <c r="C5795" s="189"/>
      <c r="D5795" s="12"/>
      <c r="E5795" s="132" t="s">
        <v>4081</v>
      </c>
      <c r="F5795" s="14" t="s">
        <v>4082</v>
      </c>
      <c r="G5795" s="14" t="s">
        <v>4083</v>
      </c>
      <c r="H5795" s="15">
        <v>2014</v>
      </c>
      <c r="I5795" s="15">
        <v>1</v>
      </c>
      <c r="J5795" s="15">
        <v>0</v>
      </c>
      <c r="K5795" s="15">
        <v>0</v>
      </c>
      <c r="L5795" s="16" t="s">
        <v>4084</v>
      </c>
      <c r="M5795" s="16" t="s">
        <v>3849</v>
      </c>
      <c r="N5795" s="16" t="s">
        <v>2626</v>
      </c>
      <c r="O5795" s="17">
        <v>300</v>
      </c>
      <c r="P5795" s="17">
        <v>0</v>
      </c>
      <c r="Q5795" s="17">
        <v>0</v>
      </c>
      <c r="R5795" s="18" t="s">
        <v>33</v>
      </c>
      <c r="S5795" s="19" t="s">
        <v>89</v>
      </c>
      <c r="T5795" s="19">
        <v>110</v>
      </c>
      <c r="U5795" s="19">
        <v>0.68181818181818177</v>
      </c>
      <c r="V5795" s="19">
        <v>0</v>
      </c>
      <c r="W5795" s="20">
        <v>7.4999999999999997E-2</v>
      </c>
      <c r="X5795" s="21">
        <v>22.5</v>
      </c>
      <c r="Y5795" s="22" t="s">
        <v>33</v>
      </c>
      <c r="Z5795" s="23" t="s">
        <v>9087</v>
      </c>
      <c r="AA5795" s="24" t="s">
        <v>67</v>
      </c>
      <c r="AB5795" s="14" t="s">
        <v>67</v>
      </c>
      <c r="AC5795" s="14" t="s">
        <v>67</v>
      </c>
      <c r="AD5795" s="25"/>
      <c r="AE5795" s="26"/>
      <c r="AF5795" s="27"/>
    </row>
    <row r="5796" spans="1:32" s="29" customFormat="1" ht="16.5" customHeight="1">
      <c r="A5796" s="12" t="s">
        <v>3838</v>
      </c>
      <c r="B5796" s="13"/>
      <c r="C5796" s="189"/>
      <c r="D5796" s="12"/>
      <c r="E5796" s="132" t="s">
        <v>453</v>
      </c>
      <c r="F5796" s="14" t="s">
        <v>92</v>
      </c>
      <c r="G5796" s="14" t="s">
        <v>4286</v>
      </c>
      <c r="H5796" s="15">
        <v>2008</v>
      </c>
      <c r="I5796" s="15">
        <v>8</v>
      </c>
      <c r="J5796" s="15">
        <v>2</v>
      </c>
      <c r="K5796" s="15">
        <v>0</v>
      </c>
      <c r="L5796" s="16"/>
      <c r="M5796" s="16" t="s">
        <v>4287</v>
      </c>
      <c r="N5796" s="16" t="s">
        <v>2626</v>
      </c>
      <c r="O5796" s="17">
        <v>100</v>
      </c>
      <c r="P5796" s="17">
        <v>0</v>
      </c>
      <c r="Q5796" s="17">
        <v>0</v>
      </c>
      <c r="R5796" s="18" t="s">
        <v>33</v>
      </c>
      <c r="S5796" s="19" t="s">
        <v>89</v>
      </c>
      <c r="T5796" s="19">
        <v>110</v>
      </c>
      <c r="U5796" s="19">
        <v>2.0454545454545454</v>
      </c>
      <c r="V5796" s="19">
        <v>0</v>
      </c>
      <c r="W5796" s="20">
        <v>0.22500000000000001</v>
      </c>
      <c r="X5796" s="21">
        <v>180</v>
      </c>
      <c r="Y5796" s="22" t="s">
        <v>33</v>
      </c>
      <c r="Z5796" s="23" t="s">
        <v>9087</v>
      </c>
      <c r="AA5796" s="24" t="s">
        <v>67</v>
      </c>
      <c r="AB5796" s="14" t="s">
        <v>67</v>
      </c>
      <c r="AC5796" s="14" t="s">
        <v>67</v>
      </c>
      <c r="AD5796" s="25"/>
      <c r="AE5796" s="26"/>
      <c r="AF5796" s="27"/>
    </row>
    <row r="5797" spans="1:32" s="29" customFormat="1" ht="16.5" customHeight="1">
      <c r="A5797" s="12" t="s">
        <v>3838</v>
      </c>
      <c r="B5797" s="13"/>
      <c r="C5797" s="189"/>
      <c r="D5797" s="12"/>
      <c r="E5797" s="132" t="s">
        <v>1732</v>
      </c>
      <c r="F5797" s="14" t="s">
        <v>4100</v>
      </c>
      <c r="G5797" s="14" t="s">
        <v>4101</v>
      </c>
      <c r="H5797" s="15">
        <v>2000</v>
      </c>
      <c r="I5797" s="15">
        <v>1</v>
      </c>
      <c r="J5797" s="15">
        <v>0</v>
      </c>
      <c r="K5797" s="15">
        <v>0</v>
      </c>
      <c r="L5797" s="16" t="s">
        <v>4092</v>
      </c>
      <c r="M5797" s="16" t="s">
        <v>3849</v>
      </c>
      <c r="N5797" s="16" t="s">
        <v>2626</v>
      </c>
      <c r="O5797" s="17">
        <v>256</v>
      </c>
      <c r="P5797" s="17">
        <v>0</v>
      </c>
      <c r="Q5797" s="17">
        <v>0</v>
      </c>
      <c r="R5797" s="18" t="s">
        <v>33</v>
      </c>
      <c r="S5797" s="19">
        <v>60</v>
      </c>
      <c r="T5797" s="19">
        <v>110</v>
      </c>
      <c r="U5797" s="19">
        <v>0.8</v>
      </c>
      <c r="V5797" s="19">
        <v>0</v>
      </c>
      <c r="W5797" s="20">
        <v>8.7999999999999995E-2</v>
      </c>
      <c r="X5797" s="21">
        <v>22.527999999999999</v>
      </c>
      <c r="Y5797" s="22" t="s">
        <v>33</v>
      </c>
      <c r="Z5797" s="23" t="s">
        <v>9087</v>
      </c>
      <c r="AA5797" s="24" t="s">
        <v>67</v>
      </c>
      <c r="AB5797" s="14" t="s">
        <v>67</v>
      </c>
      <c r="AC5797" s="14" t="s">
        <v>67</v>
      </c>
      <c r="AD5797" s="25"/>
      <c r="AE5797" s="26"/>
      <c r="AF5797" s="27"/>
    </row>
    <row r="5798" spans="1:32" s="29" customFormat="1" ht="16.5" customHeight="1">
      <c r="A5798" s="12" t="s">
        <v>3838</v>
      </c>
      <c r="B5798" s="13"/>
      <c r="C5798" s="189"/>
      <c r="D5798" s="12"/>
      <c r="E5798" s="132" t="s">
        <v>1135</v>
      </c>
      <c r="F5798" s="14" t="s">
        <v>36</v>
      </c>
      <c r="G5798" s="14" t="s">
        <v>164</v>
      </c>
      <c r="H5798" s="15">
        <v>2009</v>
      </c>
      <c r="I5798" s="15">
        <v>29</v>
      </c>
      <c r="J5798" s="15">
        <v>0</v>
      </c>
      <c r="K5798" s="15">
        <v>0</v>
      </c>
      <c r="L5798" s="16" t="s">
        <v>4235</v>
      </c>
      <c r="M5798" s="16" t="s">
        <v>4236</v>
      </c>
      <c r="N5798" s="16" t="s">
        <v>43</v>
      </c>
      <c r="O5798" s="17">
        <v>120</v>
      </c>
      <c r="P5798" s="17">
        <v>0</v>
      </c>
      <c r="Q5798" s="17">
        <v>0</v>
      </c>
      <c r="R5798" s="18" t="s">
        <v>33</v>
      </c>
      <c r="S5798" s="19" t="s">
        <v>89</v>
      </c>
      <c r="T5798" s="19">
        <v>110</v>
      </c>
      <c r="U5798" s="19">
        <v>1.7545454545454546</v>
      </c>
      <c r="V5798" s="19">
        <v>0</v>
      </c>
      <c r="W5798" s="20">
        <v>0.193</v>
      </c>
      <c r="X5798" s="21">
        <v>671.64</v>
      </c>
      <c r="Y5798" s="22" t="s">
        <v>33</v>
      </c>
      <c r="Z5798" s="23" t="s">
        <v>9087</v>
      </c>
      <c r="AA5798" s="24" t="s">
        <v>67</v>
      </c>
      <c r="AB5798" s="14" t="s">
        <v>67</v>
      </c>
      <c r="AC5798" s="14" t="s">
        <v>67</v>
      </c>
      <c r="AD5798" s="25"/>
      <c r="AE5798" s="26"/>
      <c r="AF5798" s="27"/>
    </row>
    <row r="5799" spans="1:32" s="29" customFormat="1" ht="16.5" customHeight="1">
      <c r="A5799" s="12" t="s">
        <v>3838</v>
      </c>
      <c r="B5799" s="13"/>
      <c r="C5799" s="189"/>
      <c r="D5799" s="12"/>
      <c r="E5799" s="132" t="s">
        <v>180</v>
      </c>
      <c r="F5799" s="14" t="s">
        <v>856</v>
      </c>
      <c r="G5799" s="14" t="s">
        <v>3925</v>
      </c>
      <c r="H5799" s="15">
        <v>2010</v>
      </c>
      <c r="I5799" s="15">
        <v>2</v>
      </c>
      <c r="J5799" s="15">
        <v>0</v>
      </c>
      <c r="K5799" s="15">
        <v>0</v>
      </c>
      <c r="L5799" s="16" t="s">
        <v>3909</v>
      </c>
      <c r="M5799" s="16" t="s">
        <v>3849</v>
      </c>
      <c r="N5799" s="16" t="s">
        <v>2626</v>
      </c>
      <c r="O5799" s="17">
        <v>120</v>
      </c>
      <c r="P5799" s="17">
        <v>0</v>
      </c>
      <c r="Q5799" s="17">
        <v>0</v>
      </c>
      <c r="R5799" s="18" t="s">
        <v>33</v>
      </c>
      <c r="S5799" s="19" t="s">
        <v>89</v>
      </c>
      <c r="T5799" s="19">
        <v>110</v>
      </c>
      <c r="U5799" s="19">
        <v>1.8181818181818181</v>
      </c>
      <c r="V5799" s="19">
        <v>0</v>
      </c>
      <c r="W5799" s="20">
        <v>0.2</v>
      </c>
      <c r="X5799" s="21">
        <v>48</v>
      </c>
      <c r="Y5799" s="22" t="s">
        <v>33</v>
      </c>
      <c r="Z5799" s="23" t="s">
        <v>9087</v>
      </c>
      <c r="AA5799" s="24" t="s">
        <v>67</v>
      </c>
      <c r="AB5799" s="14" t="s">
        <v>67</v>
      </c>
      <c r="AC5799" s="14" t="s">
        <v>67</v>
      </c>
      <c r="AD5799" s="25"/>
      <c r="AE5799" s="26"/>
      <c r="AF5799" s="27"/>
    </row>
    <row r="5800" spans="1:32" s="29" customFormat="1" ht="16.5" customHeight="1">
      <c r="A5800" s="12" t="s">
        <v>3838</v>
      </c>
      <c r="B5800" s="13"/>
      <c r="C5800" s="189"/>
      <c r="D5800" s="12"/>
      <c r="E5800" s="132" t="s">
        <v>37</v>
      </c>
      <c r="F5800" s="14" t="s">
        <v>36</v>
      </c>
      <c r="G5800" s="14" t="s">
        <v>159</v>
      </c>
      <c r="H5800" s="15">
        <v>2008</v>
      </c>
      <c r="I5800" s="15">
        <v>23</v>
      </c>
      <c r="J5800" s="15">
        <v>0</v>
      </c>
      <c r="K5800" s="15">
        <v>0</v>
      </c>
      <c r="L5800" s="16"/>
      <c r="M5800" s="16" t="s">
        <v>4287</v>
      </c>
      <c r="N5800" s="16" t="s">
        <v>2626</v>
      </c>
      <c r="O5800" s="17">
        <v>980</v>
      </c>
      <c r="P5800" s="17">
        <v>0</v>
      </c>
      <c r="Q5800" s="17">
        <v>0</v>
      </c>
      <c r="R5800" s="18" t="s">
        <v>33</v>
      </c>
      <c r="S5800" s="19" t="s">
        <v>89</v>
      </c>
      <c r="T5800" s="19">
        <v>110</v>
      </c>
      <c r="U5800" s="19">
        <v>0.22727272727272727</v>
      </c>
      <c r="V5800" s="19">
        <v>0</v>
      </c>
      <c r="W5800" s="20">
        <v>2.5000000000000001E-2</v>
      </c>
      <c r="X5800" s="21">
        <v>563.5</v>
      </c>
      <c r="Y5800" s="22" t="s">
        <v>33</v>
      </c>
      <c r="Z5800" s="23" t="s">
        <v>9087</v>
      </c>
      <c r="AA5800" s="24" t="s">
        <v>67</v>
      </c>
      <c r="AB5800" s="14" t="s">
        <v>67</v>
      </c>
      <c r="AC5800" s="14" t="s">
        <v>67</v>
      </c>
      <c r="AD5800" s="25"/>
      <c r="AE5800" s="26"/>
      <c r="AF5800" s="27"/>
    </row>
    <row r="5801" spans="1:32" s="29" customFormat="1" ht="16.5" customHeight="1">
      <c r="A5801" s="12" t="s">
        <v>3838</v>
      </c>
      <c r="B5801" s="13"/>
      <c r="C5801" s="189"/>
      <c r="D5801" s="12"/>
      <c r="E5801" s="132" t="s">
        <v>37</v>
      </c>
      <c r="F5801" s="14" t="s">
        <v>36</v>
      </c>
      <c r="G5801" s="14" t="s">
        <v>4295</v>
      </c>
      <c r="H5801" s="15">
        <v>2009</v>
      </c>
      <c r="I5801" s="15">
        <v>18</v>
      </c>
      <c r="J5801" s="15">
        <v>0</v>
      </c>
      <c r="K5801" s="15">
        <v>0</v>
      </c>
      <c r="L5801" s="16"/>
      <c r="M5801" s="16" t="s">
        <v>4287</v>
      </c>
      <c r="N5801" s="16" t="s">
        <v>2626</v>
      </c>
      <c r="O5801" s="17">
        <v>980</v>
      </c>
      <c r="P5801" s="17">
        <v>0</v>
      </c>
      <c r="Q5801" s="17">
        <v>0</v>
      </c>
      <c r="R5801" s="18" t="s">
        <v>33</v>
      </c>
      <c r="S5801" s="19" t="s">
        <v>89</v>
      </c>
      <c r="T5801" s="19">
        <v>110</v>
      </c>
      <c r="U5801" s="19">
        <v>0.22727272727272727</v>
      </c>
      <c r="V5801" s="19">
        <v>0</v>
      </c>
      <c r="W5801" s="20">
        <v>2.5000000000000001E-2</v>
      </c>
      <c r="X5801" s="21">
        <v>441</v>
      </c>
      <c r="Y5801" s="22" t="s">
        <v>33</v>
      </c>
      <c r="Z5801" s="23" t="s">
        <v>9087</v>
      </c>
      <c r="AA5801" s="24" t="s">
        <v>67</v>
      </c>
      <c r="AB5801" s="14" t="s">
        <v>67</v>
      </c>
      <c r="AC5801" s="14" t="s">
        <v>67</v>
      </c>
      <c r="AD5801" s="25"/>
      <c r="AE5801" s="26"/>
      <c r="AF5801" s="27"/>
    </row>
    <row r="5802" spans="1:32" s="29" customFormat="1" ht="16.5" customHeight="1">
      <c r="A5802" s="12" t="s">
        <v>3838</v>
      </c>
      <c r="B5802" s="13"/>
      <c r="C5802" s="189"/>
      <c r="D5802" s="12"/>
      <c r="E5802" s="132" t="s">
        <v>37</v>
      </c>
      <c r="F5802" s="14" t="s">
        <v>36</v>
      </c>
      <c r="G5802" s="14" t="s">
        <v>4295</v>
      </c>
      <c r="H5802" s="15">
        <v>2009</v>
      </c>
      <c r="I5802" s="15">
        <v>18</v>
      </c>
      <c r="J5802" s="15">
        <v>0</v>
      </c>
      <c r="K5802" s="15">
        <v>0</v>
      </c>
      <c r="L5802" s="16"/>
      <c r="M5802" s="16" t="s">
        <v>4287</v>
      </c>
      <c r="N5802" s="16" t="s">
        <v>2626</v>
      </c>
      <c r="O5802" s="17">
        <v>980</v>
      </c>
      <c r="P5802" s="17">
        <v>0</v>
      </c>
      <c r="Q5802" s="17">
        <v>0</v>
      </c>
      <c r="R5802" s="18" t="s">
        <v>33</v>
      </c>
      <c r="S5802" s="19" t="s">
        <v>89</v>
      </c>
      <c r="T5802" s="19">
        <v>110</v>
      </c>
      <c r="U5802" s="19">
        <v>0.22727272727272727</v>
      </c>
      <c r="V5802" s="19">
        <v>0</v>
      </c>
      <c r="W5802" s="20">
        <v>2.5000000000000001E-2</v>
      </c>
      <c r="X5802" s="21">
        <v>441</v>
      </c>
      <c r="Y5802" s="22" t="s">
        <v>33</v>
      </c>
      <c r="Z5802" s="23" t="s">
        <v>9087</v>
      </c>
      <c r="AA5802" s="24" t="s">
        <v>67</v>
      </c>
      <c r="AB5802" s="14" t="s">
        <v>67</v>
      </c>
      <c r="AC5802" s="14" t="s">
        <v>67</v>
      </c>
      <c r="AD5802" s="25"/>
      <c r="AE5802" s="26"/>
      <c r="AF5802" s="27"/>
    </row>
    <row r="5803" spans="1:32" s="29" customFormat="1" ht="16.5" customHeight="1">
      <c r="A5803" s="12" t="s">
        <v>3838</v>
      </c>
      <c r="B5803" s="13"/>
      <c r="C5803" s="189"/>
      <c r="D5803" s="12"/>
      <c r="E5803" s="132" t="s">
        <v>37</v>
      </c>
      <c r="F5803" s="14" t="s">
        <v>36</v>
      </c>
      <c r="G5803" s="14" t="s">
        <v>159</v>
      </c>
      <c r="H5803" s="15">
        <v>2007</v>
      </c>
      <c r="I5803" s="15">
        <v>10</v>
      </c>
      <c r="J5803" s="15">
        <v>0</v>
      </c>
      <c r="K5803" s="15">
        <v>0</v>
      </c>
      <c r="L5803" s="16"/>
      <c r="M5803" s="16" t="s">
        <v>4287</v>
      </c>
      <c r="N5803" s="16" t="s">
        <v>2626</v>
      </c>
      <c r="O5803" s="17">
        <v>980</v>
      </c>
      <c r="P5803" s="17">
        <v>0</v>
      </c>
      <c r="Q5803" s="17">
        <v>0</v>
      </c>
      <c r="R5803" s="18" t="s">
        <v>33</v>
      </c>
      <c r="S5803" s="19" t="s">
        <v>89</v>
      </c>
      <c r="T5803" s="19">
        <v>110</v>
      </c>
      <c r="U5803" s="19">
        <v>0.22727272727272727</v>
      </c>
      <c r="V5803" s="19">
        <v>0</v>
      </c>
      <c r="W5803" s="20">
        <v>2.5000000000000001E-2</v>
      </c>
      <c r="X5803" s="21">
        <v>245</v>
      </c>
      <c r="Y5803" s="22" t="s">
        <v>33</v>
      </c>
      <c r="Z5803" s="23" t="s">
        <v>9087</v>
      </c>
      <c r="AA5803" s="24" t="s">
        <v>67</v>
      </c>
      <c r="AB5803" s="14" t="s">
        <v>67</v>
      </c>
      <c r="AC5803" s="14" t="s">
        <v>67</v>
      </c>
      <c r="AD5803" s="25"/>
      <c r="AE5803" s="26"/>
      <c r="AF5803" s="27"/>
    </row>
    <row r="5804" spans="1:32" s="29" customFormat="1" ht="16.5" customHeight="1">
      <c r="A5804" s="12" t="s">
        <v>3838</v>
      </c>
      <c r="B5804" s="13"/>
      <c r="C5804" s="189"/>
      <c r="D5804" s="12"/>
      <c r="E5804" s="132" t="s">
        <v>37</v>
      </c>
      <c r="F5804" s="14" t="s">
        <v>36</v>
      </c>
      <c r="G5804" s="14" t="s">
        <v>159</v>
      </c>
      <c r="H5804" s="15">
        <v>2007</v>
      </c>
      <c r="I5804" s="15">
        <v>10</v>
      </c>
      <c r="J5804" s="15">
        <v>0</v>
      </c>
      <c r="K5804" s="15">
        <v>0</v>
      </c>
      <c r="L5804" s="16"/>
      <c r="M5804" s="16" t="s">
        <v>4287</v>
      </c>
      <c r="N5804" s="16" t="s">
        <v>2626</v>
      </c>
      <c r="O5804" s="17">
        <v>980</v>
      </c>
      <c r="P5804" s="17">
        <v>0</v>
      </c>
      <c r="Q5804" s="17">
        <v>0</v>
      </c>
      <c r="R5804" s="18" t="s">
        <v>33</v>
      </c>
      <c r="S5804" s="19" t="s">
        <v>89</v>
      </c>
      <c r="T5804" s="19">
        <v>110</v>
      </c>
      <c r="U5804" s="19">
        <v>0.22727272727272727</v>
      </c>
      <c r="V5804" s="19">
        <v>0</v>
      </c>
      <c r="W5804" s="20">
        <v>2.5000000000000001E-2</v>
      </c>
      <c r="X5804" s="21">
        <v>245</v>
      </c>
      <c r="Y5804" s="22" t="s">
        <v>33</v>
      </c>
      <c r="Z5804" s="23" t="s">
        <v>9087</v>
      </c>
      <c r="AA5804" s="24" t="s">
        <v>67</v>
      </c>
      <c r="AB5804" s="14" t="s">
        <v>67</v>
      </c>
      <c r="AC5804" s="14" t="s">
        <v>67</v>
      </c>
      <c r="AD5804" s="25"/>
      <c r="AE5804" s="26"/>
      <c r="AF5804" s="27"/>
    </row>
    <row r="5805" spans="1:32" s="29" customFormat="1" ht="16.5" customHeight="1">
      <c r="A5805" s="12" t="s">
        <v>3838</v>
      </c>
      <c r="B5805" s="13"/>
      <c r="C5805" s="189"/>
      <c r="D5805" s="12"/>
      <c r="E5805" s="132" t="s">
        <v>37</v>
      </c>
      <c r="F5805" s="14" t="s">
        <v>36</v>
      </c>
      <c r="G5805" s="14" t="s">
        <v>101</v>
      </c>
      <c r="H5805" s="15">
        <v>2011</v>
      </c>
      <c r="I5805" s="15">
        <v>8</v>
      </c>
      <c r="J5805" s="15">
        <v>0</v>
      </c>
      <c r="K5805" s="15">
        <v>0</v>
      </c>
      <c r="L5805" s="16"/>
      <c r="M5805" s="16" t="s">
        <v>4287</v>
      </c>
      <c r="N5805" s="16" t="s">
        <v>2626</v>
      </c>
      <c r="O5805" s="17">
        <v>980</v>
      </c>
      <c r="P5805" s="17">
        <v>0</v>
      </c>
      <c r="Q5805" s="17">
        <v>0</v>
      </c>
      <c r="R5805" s="18" t="s">
        <v>33</v>
      </c>
      <c r="S5805" s="19" t="s">
        <v>89</v>
      </c>
      <c r="T5805" s="19">
        <v>110</v>
      </c>
      <c r="U5805" s="19">
        <v>0.22727272727272727</v>
      </c>
      <c r="V5805" s="19">
        <v>0</v>
      </c>
      <c r="W5805" s="20">
        <v>2.5000000000000001E-2</v>
      </c>
      <c r="X5805" s="21">
        <v>196</v>
      </c>
      <c r="Y5805" s="22" t="s">
        <v>33</v>
      </c>
      <c r="Z5805" s="23" t="s">
        <v>9087</v>
      </c>
      <c r="AA5805" s="24" t="s">
        <v>67</v>
      </c>
      <c r="AB5805" s="14" t="s">
        <v>67</v>
      </c>
      <c r="AC5805" s="14" t="s">
        <v>67</v>
      </c>
      <c r="AD5805" s="25"/>
      <c r="AE5805" s="26"/>
      <c r="AF5805" s="27"/>
    </row>
    <row r="5806" spans="1:32" s="29" customFormat="1" ht="16.5" customHeight="1">
      <c r="A5806" s="12" t="s">
        <v>3838</v>
      </c>
      <c r="B5806" s="13"/>
      <c r="C5806" s="189"/>
      <c r="D5806" s="12"/>
      <c r="E5806" s="132" t="s">
        <v>37</v>
      </c>
      <c r="F5806" s="14" t="s">
        <v>36</v>
      </c>
      <c r="G5806" s="14" t="s">
        <v>101</v>
      </c>
      <c r="H5806" s="15">
        <v>2011</v>
      </c>
      <c r="I5806" s="15">
        <v>8</v>
      </c>
      <c r="J5806" s="15">
        <v>0</v>
      </c>
      <c r="K5806" s="15">
        <v>0</v>
      </c>
      <c r="L5806" s="16"/>
      <c r="M5806" s="16" t="s">
        <v>4287</v>
      </c>
      <c r="N5806" s="16" t="s">
        <v>2626</v>
      </c>
      <c r="O5806" s="17">
        <v>980</v>
      </c>
      <c r="P5806" s="17">
        <v>0</v>
      </c>
      <c r="Q5806" s="17">
        <v>0</v>
      </c>
      <c r="R5806" s="18" t="s">
        <v>33</v>
      </c>
      <c r="S5806" s="19" t="s">
        <v>89</v>
      </c>
      <c r="T5806" s="19">
        <v>110</v>
      </c>
      <c r="U5806" s="19">
        <v>0.22727272727272727</v>
      </c>
      <c r="V5806" s="19">
        <v>0</v>
      </c>
      <c r="W5806" s="20">
        <v>2.5000000000000001E-2</v>
      </c>
      <c r="X5806" s="21">
        <v>196</v>
      </c>
      <c r="Y5806" s="22" t="s">
        <v>33</v>
      </c>
      <c r="Z5806" s="23" t="s">
        <v>9087</v>
      </c>
      <c r="AA5806" s="24" t="s">
        <v>67</v>
      </c>
      <c r="AB5806" s="14" t="s">
        <v>67</v>
      </c>
      <c r="AC5806" s="14" t="s">
        <v>67</v>
      </c>
      <c r="AD5806" s="25"/>
      <c r="AE5806" s="26"/>
      <c r="AF5806" s="27"/>
    </row>
    <row r="5807" spans="1:32" s="29" customFormat="1" ht="16.5" customHeight="1">
      <c r="A5807" s="12" t="s">
        <v>3838</v>
      </c>
      <c r="B5807" s="13"/>
      <c r="C5807" s="189"/>
      <c r="D5807" s="12"/>
      <c r="E5807" s="132" t="s">
        <v>37</v>
      </c>
      <c r="F5807" s="14" t="s">
        <v>36</v>
      </c>
      <c r="G5807" s="14" t="s">
        <v>765</v>
      </c>
      <c r="H5807" s="15">
        <v>2008</v>
      </c>
      <c r="I5807" s="15">
        <v>5</v>
      </c>
      <c r="J5807" s="15">
        <v>0</v>
      </c>
      <c r="K5807" s="15">
        <v>0</v>
      </c>
      <c r="L5807" s="16"/>
      <c r="M5807" s="16" t="s">
        <v>4287</v>
      </c>
      <c r="N5807" s="16" t="s">
        <v>2626</v>
      </c>
      <c r="O5807" s="17">
        <v>980</v>
      </c>
      <c r="P5807" s="17">
        <v>0</v>
      </c>
      <c r="Q5807" s="17">
        <v>0</v>
      </c>
      <c r="R5807" s="18" t="s">
        <v>33</v>
      </c>
      <c r="S5807" s="19" t="s">
        <v>89</v>
      </c>
      <c r="T5807" s="19">
        <v>110</v>
      </c>
      <c r="U5807" s="19">
        <v>0.22727272727272727</v>
      </c>
      <c r="V5807" s="19">
        <v>0</v>
      </c>
      <c r="W5807" s="20">
        <v>2.5000000000000001E-2</v>
      </c>
      <c r="X5807" s="21">
        <v>122.5</v>
      </c>
      <c r="Y5807" s="22" t="s">
        <v>33</v>
      </c>
      <c r="Z5807" s="23" t="s">
        <v>9087</v>
      </c>
      <c r="AA5807" s="24" t="s">
        <v>67</v>
      </c>
      <c r="AB5807" s="14" t="s">
        <v>67</v>
      </c>
      <c r="AC5807" s="14" t="s">
        <v>67</v>
      </c>
      <c r="AD5807" s="25"/>
      <c r="AE5807" s="26"/>
      <c r="AF5807" s="27"/>
    </row>
    <row r="5808" spans="1:32" s="29" customFormat="1" ht="16.5" customHeight="1">
      <c r="A5808" s="12" t="s">
        <v>3838</v>
      </c>
      <c r="B5808" s="13"/>
      <c r="C5808" s="189"/>
      <c r="D5808" s="12"/>
      <c r="E5808" s="132" t="s">
        <v>37</v>
      </c>
      <c r="F5808" s="14" t="s">
        <v>36</v>
      </c>
      <c r="G5808" s="14" t="s">
        <v>159</v>
      </c>
      <c r="H5808" s="15">
        <v>2008</v>
      </c>
      <c r="I5808" s="15">
        <v>4</v>
      </c>
      <c r="J5808" s="15">
        <v>19</v>
      </c>
      <c r="K5808" s="15">
        <v>0</v>
      </c>
      <c r="L5808" s="16"/>
      <c r="M5808" s="16" t="s">
        <v>4287</v>
      </c>
      <c r="N5808" s="16" t="s">
        <v>2626</v>
      </c>
      <c r="O5808" s="17">
        <v>980</v>
      </c>
      <c r="P5808" s="17">
        <v>0</v>
      </c>
      <c r="Q5808" s="17">
        <v>0</v>
      </c>
      <c r="R5808" s="18" t="s">
        <v>33</v>
      </c>
      <c r="S5808" s="19" t="s">
        <v>89</v>
      </c>
      <c r="T5808" s="19">
        <v>110</v>
      </c>
      <c r="U5808" s="19">
        <v>0.22727272727272727</v>
      </c>
      <c r="V5808" s="19">
        <v>0</v>
      </c>
      <c r="W5808" s="20">
        <v>2.5000000000000001E-2</v>
      </c>
      <c r="X5808" s="21">
        <v>98</v>
      </c>
      <c r="Y5808" s="22" t="s">
        <v>33</v>
      </c>
      <c r="Z5808" s="23" t="s">
        <v>9087</v>
      </c>
      <c r="AA5808" s="24" t="s">
        <v>67</v>
      </c>
      <c r="AB5808" s="14" t="s">
        <v>67</v>
      </c>
      <c r="AC5808" s="14" t="s">
        <v>67</v>
      </c>
      <c r="AD5808" s="25"/>
      <c r="AE5808" s="26"/>
      <c r="AF5808" s="27"/>
    </row>
    <row r="5809" spans="1:32" s="29" customFormat="1" ht="16.5" customHeight="1">
      <c r="A5809" s="12" t="s">
        <v>3838</v>
      </c>
      <c r="B5809" s="13"/>
      <c r="C5809" s="189"/>
      <c r="D5809" s="12"/>
      <c r="E5809" s="132" t="s">
        <v>37</v>
      </c>
      <c r="F5809" s="14" t="s">
        <v>36</v>
      </c>
      <c r="G5809" s="14" t="s">
        <v>765</v>
      </c>
      <c r="H5809" s="15">
        <v>2008</v>
      </c>
      <c r="I5809" s="15">
        <v>4</v>
      </c>
      <c r="J5809" s="15">
        <v>1</v>
      </c>
      <c r="K5809" s="15">
        <v>0</v>
      </c>
      <c r="L5809" s="16"/>
      <c r="M5809" s="16" t="s">
        <v>4287</v>
      </c>
      <c r="N5809" s="16" t="s">
        <v>2626</v>
      </c>
      <c r="O5809" s="17">
        <v>980</v>
      </c>
      <c r="P5809" s="17">
        <v>0</v>
      </c>
      <c r="Q5809" s="17">
        <v>0</v>
      </c>
      <c r="R5809" s="18" t="s">
        <v>33</v>
      </c>
      <c r="S5809" s="19" t="s">
        <v>89</v>
      </c>
      <c r="T5809" s="19">
        <v>110</v>
      </c>
      <c r="U5809" s="19">
        <v>0.22727272727272727</v>
      </c>
      <c r="V5809" s="19">
        <v>0</v>
      </c>
      <c r="W5809" s="20">
        <v>2.5000000000000001E-2</v>
      </c>
      <c r="X5809" s="21">
        <v>98</v>
      </c>
      <c r="Y5809" s="22" t="s">
        <v>33</v>
      </c>
      <c r="Z5809" s="23" t="s">
        <v>9087</v>
      </c>
      <c r="AA5809" s="24" t="s">
        <v>67</v>
      </c>
      <c r="AB5809" s="14" t="s">
        <v>67</v>
      </c>
      <c r="AC5809" s="14" t="s">
        <v>67</v>
      </c>
      <c r="AD5809" s="25"/>
      <c r="AE5809" s="26"/>
      <c r="AF5809" s="27"/>
    </row>
    <row r="5810" spans="1:32" s="29" customFormat="1" ht="16.5" customHeight="1">
      <c r="A5810" s="12" t="s">
        <v>3838</v>
      </c>
      <c r="B5810" s="13"/>
      <c r="C5810" s="189"/>
      <c r="D5810" s="12"/>
      <c r="E5810" s="132" t="s">
        <v>37</v>
      </c>
      <c r="F5810" s="14" t="s">
        <v>36</v>
      </c>
      <c r="G5810" s="14" t="s">
        <v>4296</v>
      </c>
      <c r="H5810" s="15">
        <v>2010</v>
      </c>
      <c r="I5810" s="15">
        <v>2</v>
      </c>
      <c r="J5810" s="15">
        <v>0</v>
      </c>
      <c r="K5810" s="15">
        <v>0</v>
      </c>
      <c r="L5810" s="16"/>
      <c r="M5810" s="16" t="s">
        <v>4287</v>
      </c>
      <c r="N5810" s="16" t="s">
        <v>2626</v>
      </c>
      <c r="O5810" s="17">
        <v>980</v>
      </c>
      <c r="P5810" s="17">
        <v>0</v>
      </c>
      <c r="Q5810" s="17">
        <v>0</v>
      </c>
      <c r="R5810" s="18" t="s">
        <v>33</v>
      </c>
      <c r="S5810" s="19" t="s">
        <v>89</v>
      </c>
      <c r="T5810" s="19">
        <v>110</v>
      </c>
      <c r="U5810" s="19">
        <v>0.22727272727272727</v>
      </c>
      <c r="V5810" s="19">
        <v>0</v>
      </c>
      <c r="W5810" s="20">
        <v>2.5000000000000001E-2</v>
      </c>
      <c r="X5810" s="21">
        <v>49</v>
      </c>
      <c r="Y5810" s="22" t="s">
        <v>33</v>
      </c>
      <c r="Z5810" s="23" t="s">
        <v>9087</v>
      </c>
      <c r="AA5810" s="24" t="s">
        <v>67</v>
      </c>
      <c r="AB5810" s="14" t="s">
        <v>67</v>
      </c>
      <c r="AC5810" s="14" t="s">
        <v>67</v>
      </c>
      <c r="AD5810" s="25"/>
      <c r="AE5810" s="26"/>
      <c r="AF5810" s="27"/>
    </row>
    <row r="5811" spans="1:32" s="29" customFormat="1" ht="16.5" customHeight="1">
      <c r="A5811" s="12" t="s">
        <v>3838</v>
      </c>
      <c r="B5811" s="13"/>
      <c r="C5811" s="189"/>
      <c r="D5811" s="12"/>
      <c r="E5811" s="132" t="s">
        <v>4139</v>
      </c>
      <c r="F5811" s="14" t="s">
        <v>3876</v>
      </c>
      <c r="G5811" s="14" t="s">
        <v>4140</v>
      </c>
      <c r="H5811" s="15">
        <v>2015</v>
      </c>
      <c r="I5811" s="15">
        <v>12</v>
      </c>
      <c r="J5811" s="15">
        <v>0</v>
      </c>
      <c r="K5811" s="15">
        <v>0</v>
      </c>
      <c r="L5811" s="16" t="s">
        <v>4141</v>
      </c>
      <c r="M5811" s="16" t="s">
        <v>3849</v>
      </c>
      <c r="N5811" s="16" t="s">
        <v>2626</v>
      </c>
      <c r="O5811" s="17">
        <v>112</v>
      </c>
      <c r="P5811" s="17">
        <v>0</v>
      </c>
      <c r="Q5811" s="17">
        <v>0</v>
      </c>
      <c r="R5811" s="18" t="s">
        <v>33</v>
      </c>
      <c r="S5811" s="19">
        <v>60</v>
      </c>
      <c r="T5811" s="19">
        <v>110</v>
      </c>
      <c r="U5811" s="19">
        <v>2</v>
      </c>
      <c r="V5811" s="19">
        <v>0</v>
      </c>
      <c r="W5811" s="20">
        <v>0.22</v>
      </c>
      <c r="X5811" s="21">
        <v>295.68</v>
      </c>
      <c r="Y5811" s="22" t="s">
        <v>33</v>
      </c>
      <c r="Z5811" s="23" t="s">
        <v>9087</v>
      </c>
      <c r="AA5811" s="24" t="s">
        <v>67</v>
      </c>
      <c r="AB5811" s="14" t="s">
        <v>67</v>
      </c>
      <c r="AC5811" s="14" t="s">
        <v>67</v>
      </c>
      <c r="AD5811" s="25"/>
      <c r="AE5811" s="26"/>
      <c r="AF5811" s="27"/>
    </row>
    <row r="5812" spans="1:32" s="29" customFormat="1" ht="16.5" customHeight="1">
      <c r="A5812" s="12" t="s">
        <v>3838</v>
      </c>
      <c r="B5812" s="13"/>
      <c r="C5812" s="189"/>
      <c r="D5812" s="12"/>
      <c r="E5812" s="132" t="s">
        <v>4139</v>
      </c>
      <c r="F5812" s="14" t="s">
        <v>3876</v>
      </c>
      <c r="G5812" s="14" t="s">
        <v>4140</v>
      </c>
      <c r="H5812" s="15">
        <v>2015</v>
      </c>
      <c r="I5812" s="15">
        <v>12</v>
      </c>
      <c r="J5812" s="15">
        <v>0</v>
      </c>
      <c r="K5812" s="15">
        <v>0</v>
      </c>
      <c r="L5812" s="16" t="s">
        <v>4141</v>
      </c>
      <c r="M5812" s="16" t="s">
        <v>3849</v>
      </c>
      <c r="N5812" s="16" t="s">
        <v>2626</v>
      </c>
      <c r="O5812" s="17">
        <v>112</v>
      </c>
      <c r="P5812" s="17">
        <v>0</v>
      </c>
      <c r="Q5812" s="17">
        <v>0</v>
      </c>
      <c r="R5812" s="18" t="s">
        <v>33</v>
      </c>
      <c r="S5812" s="19">
        <v>60</v>
      </c>
      <c r="T5812" s="19">
        <v>110</v>
      </c>
      <c r="U5812" s="19">
        <v>2</v>
      </c>
      <c r="V5812" s="19">
        <v>0</v>
      </c>
      <c r="W5812" s="20">
        <v>0.22</v>
      </c>
      <c r="X5812" s="21">
        <v>295.68</v>
      </c>
      <c r="Y5812" s="22" t="s">
        <v>33</v>
      </c>
      <c r="Z5812" s="23" t="s">
        <v>9087</v>
      </c>
      <c r="AA5812" s="24" t="s">
        <v>67</v>
      </c>
      <c r="AB5812" s="14" t="s">
        <v>67</v>
      </c>
      <c r="AC5812" s="14" t="s">
        <v>67</v>
      </c>
      <c r="AD5812" s="25"/>
      <c r="AE5812" s="26"/>
      <c r="AF5812" s="27"/>
    </row>
    <row r="5813" spans="1:32" s="29" customFormat="1" ht="16.5" customHeight="1">
      <c r="A5813" s="12" t="s">
        <v>3838</v>
      </c>
      <c r="B5813" s="13"/>
      <c r="C5813" s="189"/>
      <c r="D5813" s="12"/>
      <c r="E5813" s="132" t="s">
        <v>4139</v>
      </c>
      <c r="F5813" s="14" t="s">
        <v>3876</v>
      </c>
      <c r="G5813" s="14" t="s">
        <v>4140</v>
      </c>
      <c r="H5813" s="15">
        <v>2015</v>
      </c>
      <c r="I5813" s="15">
        <v>12</v>
      </c>
      <c r="J5813" s="15">
        <v>0</v>
      </c>
      <c r="K5813" s="15">
        <v>0</v>
      </c>
      <c r="L5813" s="16" t="s">
        <v>4141</v>
      </c>
      <c r="M5813" s="16" t="s">
        <v>3849</v>
      </c>
      <c r="N5813" s="16" t="s">
        <v>2626</v>
      </c>
      <c r="O5813" s="17">
        <v>112</v>
      </c>
      <c r="P5813" s="17">
        <v>0</v>
      </c>
      <c r="Q5813" s="17">
        <v>0</v>
      </c>
      <c r="R5813" s="18" t="s">
        <v>33</v>
      </c>
      <c r="S5813" s="19">
        <v>60</v>
      </c>
      <c r="T5813" s="19">
        <v>110</v>
      </c>
      <c r="U5813" s="19">
        <v>2</v>
      </c>
      <c r="V5813" s="19">
        <v>0</v>
      </c>
      <c r="W5813" s="20">
        <v>0.22</v>
      </c>
      <c r="X5813" s="21">
        <v>295.68</v>
      </c>
      <c r="Y5813" s="22" t="s">
        <v>33</v>
      </c>
      <c r="Z5813" s="23" t="s">
        <v>9087</v>
      </c>
      <c r="AA5813" s="24" t="s">
        <v>67</v>
      </c>
      <c r="AB5813" s="14" t="s">
        <v>67</v>
      </c>
      <c r="AC5813" s="14" t="s">
        <v>67</v>
      </c>
      <c r="AD5813" s="25"/>
      <c r="AE5813" s="26"/>
      <c r="AF5813" s="27"/>
    </row>
    <row r="5814" spans="1:32" s="29" customFormat="1" ht="16.5" customHeight="1">
      <c r="A5814" s="12" t="s">
        <v>3838</v>
      </c>
      <c r="B5814" s="13"/>
      <c r="C5814" s="189"/>
      <c r="D5814" s="12"/>
      <c r="E5814" s="132" t="s">
        <v>3439</v>
      </c>
      <c r="F5814" s="14" t="s">
        <v>3325</v>
      </c>
      <c r="G5814" s="14" t="s">
        <v>4237</v>
      </c>
      <c r="H5814" s="15">
        <v>2006</v>
      </c>
      <c r="I5814" s="15">
        <v>3</v>
      </c>
      <c r="J5814" s="15">
        <v>0</v>
      </c>
      <c r="K5814" s="15">
        <v>0</v>
      </c>
      <c r="L5814" s="16" t="s">
        <v>4261</v>
      </c>
      <c r="M5814" s="16" t="s">
        <v>4236</v>
      </c>
      <c r="N5814" s="16" t="s">
        <v>43</v>
      </c>
      <c r="O5814" s="17">
        <v>112</v>
      </c>
      <c r="P5814" s="17">
        <v>0</v>
      </c>
      <c r="Q5814" s="17">
        <v>0</v>
      </c>
      <c r="R5814" s="18" t="s">
        <v>33</v>
      </c>
      <c r="S5814" s="19" t="s">
        <v>89</v>
      </c>
      <c r="T5814" s="19">
        <v>110</v>
      </c>
      <c r="U5814" s="19">
        <v>2</v>
      </c>
      <c r="V5814" s="19">
        <v>0</v>
      </c>
      <c r="W5814" s="20">
        <v>0.22</v>
      </c>
      <c r="X5814" s="21">
        <v>73.92</v>
      </c>
      <c r="Y5814" s="22" t="s">
        <v>33</v>
      </c>
      <c r="Z5814" s="23" t="s">
        <v>9087</v>
      </c>
      <c r="AA5814" s="24" t="s">
        <v>67</v>
      </c>
      <c r="AB5814" s="14" t="s">
        <v>67</v>
      </c>
      <c r="AC5814" s="14" t="s">
        <v>67</v>
      </c>
      <c r="AD5814" s="25"/>
      <c r="AE5814" s="26"/>
      <c r="AF5814" s="27"/>
    </row>
    <row r="5815" spans="1:32" s="29" customFormat="1" ht="16.5" customHeight="1">
      <c r="A5815" s="12" t="s">
        <v>3838</v>
      </c>
      <c r="B5815" s="13"/>
      <c r="C5815" s="189"/>
      <c r="D5815" s="12"/>
      <c r="E5815" s="132" t="s">
        <v>4238</v>
      </c>
      <c r="F5815" s="14" t="s">
        <v>3325</v>
      </c>
      <c r="G5815" s="14" t="s">
        <v>4237</v>
      </c>
      <c r="H5815" s="15">
        <v>2007</v>
      </c>
      <c r="I5815" s="15">
        <v>1</v>
      </c>
      <c r="J5815" s="15">
        <v>0</v>
      </c>
      <c r="K5815" s="15">
        <v>0</v>
      </c>
      <c r="L5815" s="16" t="s">
        <v>4235</v>
      </c>
      <c r="M5815" s="16" t="s">
        <v>4236</v>
      </c>
      <c r="N5815" s="16" t="s">
        <v>43</v>
      </c>
      <c r="O5815" s="17">
        <v>120</v>
      </c>
      <c r="P5815" s="17">
        <v>0</v>
      </c>
      <c r="Q5815" s="17">
        <v>0</v>
      </c>
      <c r="R5815" s="18" t="s">
        <v>33</v>
      </c>
      <c r="S5815" s="19" t="s">
        <v>89</v>
      </c>
      <c r="T5815" s="19">
        <v>110</v>
      </c>
      <c r="U5815" s="19">
        <v>2</v>
      </c>
      <c r="V5815" s="19">
        <v>0</v>
      </c>
      <c r="W5815" s="20">
        <v>0.22</v>
      </c>
      <c r="X5815" s="21">
        <v>26.4</v>
      </c>
      <c r="Y5815" s="22" t="s">
        <v>33</v>
      </c>
      <c r="Z5815" s="23" t="s">
        <v>9087</v>
      </c>
      <c r="AA5815" s="24" t="s">
        <v>67</v>
      </c>
      <c r="AB5815" s="14" t="s">
        <v>67</v>
      </c>
      <c r="AC5815" s="14" t="s">
        <v>67</v>
      </c>
      <c r="AD5815" s="25"/>
      <c r="AE5815" s="26"/>
      <c r="AF5815" s="27"/>
    </row>
    <row r="5816" spans="1:32" s="29" customFormat="1" ht="16.5" customHeight="1">
      <c r="A5816" s="12" t="s">
        <v>3838</v>
      </c>
      <c r="B5816" s="12"/>
      <c r="C5816" s="30"/>
      <c r="D5816" s="12"/>
      <c r="E5816" s="132" t="s">
        <v>9081</v>
      </c>
      <c r="F5816" s="14"/>
      <c r="G5816" s="14"/>
      <c r="H5816" s="15">
        <v>2005</v>
      </c>
      <c r="I5816" s="15">
        <v>1</v>
      </c>
      <c r="J5816" s="15">
        <v>0</v>
      </c>
      <c r="K5816" s="15">
        <v>0</v>
      </c>
      <c r="L5816" s="16" t="s">
        <v>3848</v>
      </c>
      <c r="M5816" s="16" t="s">
        <v>3849</v>
      </c>
      <c r="N5816" s="16" t="s">
        <v>2626</v>
      </c>
      <c r="O5816" s="17">
        <v>108</v>
      </c>
      <c r="P5816" s="17">
        <v>0</v>
      </c>
      <c r="Q5816" s="17">
        <v>0</v>
      </c>
      <c r="R5816" s="18" t="s">
        <v>33</v>
      </c>
      <c r="S5816" s="19">
        <v>60</v>
      </c>
      <c r="T5816" s="19">
        <v>110</v>
      </c>
      <c r="U5816" s="19">
        <v>2.2727272727272729</v>
      </c>
      <c r="V5816" s="19">
        <v>0</v>
      </c>
      <c r="W5816" s="20">
        <v>0.25</v>
      </c>
      <c r="X5816" s="21">
        <v>27</v>
      </c>
      <c r="Y5816" s="22" t="s">
        <v>33</v>
      </c>
      <c r="Z5816" s="23"/>
      <c r="AA5816" s="24"/>
      <c r="AB5816" s="14"/>
      <c r="AC5816" s="14"/>
      <c r="AD5816" s="25"/>
      <c r="AE5816" s="26"/>
      <c r="AF5816" s="27"/>
    </row>
    <row r="5817" spans="1:32" s="29" customFormat="1" ht="16.5" customHeight="1">
      <c r="A5817" s="12" t="s">
        <v>3838</v>
      </c>
      <c r="B5817" s="13"/>
      <c r="C5817" s="189"/>
      <c r="D5817" s="12"/>
      <c r="E5817" s="132" t="s">
        <v>3880</v>
      </c>
      <c r="F5817" s="14" t="s">
        <v>3881</v>
      </c>
      <c r="G5817" s="14" t="s">
        <v>3882</v>
      </c>
      <c r="H5817" s="15">
        <v>2018</v>
      </c>
      <c r="I5817" s="15">
        <v>1</v>
      </c>
      <c r="J5817" s="15">
        <v>0</v>
      </c>
      <c r="K5817" s="15">
        <v>0</v>
      </c>
      <c r="L5817" s="16" t="s">
        <v>2625</v>
      </c>
      <c r="M5817" s="16" t="s">
        <v>3849</v>
      </c>
      <c r="N5817" s="16" t="s">
        <v>2626</v>
      </c>
      <c r="O5817" s="17">
        <v>144</v>
      </c>
      <c r="P5817" s="17">
        <v>0</v>
      </c>
      <c r="Q5817" s="17">
        <v>0</v>
      </c>
      <c r="R5817" s="18" t="s">
        <v>33</v>
      </c>
      <c r="S5817" s="19">
        <v>60</v>
      </c>
      <c r="T5817" s="19">
        <v>110</v>
      </c>
      <c r="U5817" s="19">
        <v>1.7272727272727273</v>
      </c>
      <c r="V5817" s="19">
        <v>0</v>
      </c>
      <c r="W5817" s="20">
        <v>0.19</v>
      </c>
      <c r="X5817" s="21">
        <v>27.36</v>
      </c>
      <c r="Y5817" s="22" t="s">
        <v>33</v>
      </c>
      <c r="Z5817" s="23" t="s">
        <v>9087</v>
      </c>
      <c r="AA5817" s="24" t="s">
        <v>67</v>
      </c>
      <c r="AB5817" s="14" t="s">
        <v>67</v>
      </c>
      <c r="AC5817" s="14" t="s">
        <v>67</v>
      </c>
      <c r="AD5817" s="25"/>
      <c r="AE5817" s="26"/>
      <c r="AF5817" s="27"/>
    </row>
    <row r="5818" spans="1:32" s="29" customFormat="1" ht="16.5" customHeight="1">
      <c r="A5818" s="12" t="s">
        <v>3838</v>
      </c>
      <c r="B5818" s="13"/>
      <c r="C5818" s="189"/>
      <c r="D5818" s="12"/>
      <c r="E5818" s="132" t="s">
        <v>4642</v>
      </c>
      <c r="F5818" s="14" t="s">
        <v>9240</v>
      </c>
      <c r="G5818" s="14" t="s">
        <v>9241</v>
      </c>
      <c r="H5818" s="15">
        <v>2005</v>
      </c>
      <c r="I5818" s="15">
        <v>1</v>
      </c>
      <c r="J5818" s="15">
        <v>0</v>
      </c>
      <c r="K5818" s="15">
        <v>0</v>
      </c>
      <c r="L5818" s="16" t="s">
        <v>9239</v>
      </c>
      <c r="M5818" s="16" t="s">
        <v>3849</v>
      </c>
      <c r="N5818" s="16" t="s">
        <v>2626</v>
      </c>
      <c r="O5818" s="17">
        <v>370</v>
      </c>
      <c r="P5818" s="17">
        <v>0</v>
      </c>
      <c r="Q5818" s="17">
        <v>0</v>
      </c>
      <c r="R5818" s="18" t="s">
        <v>33</v>
      </c>
      <c r="S5818" s="19">
        <v>60</v>
      </c>
      <c r="T5818" s="19">
        <v>110</v>
      </c>
      <c r="U5818" s="19">
        <v>0.05</v>
      </c>
      <c r="V5818" s="19">
        <v>0</v>
      </c>
      <c r="W5818" s="20">
        <v>7.4999999999999997E-2</v>
      </c>
      <c r="X5818" s="21">
        <v>27.75</v>
      </c>
      <c r="Y5818" s="22" t="s">
        <v>33</v>
      </c>
      <c r="Z5818" s="23" t="s">
        <v>9087</v>
      </c>
      <c r="AA5818" s="24" t="s">
        <v>67</v>
      </c>
      <c r="AB5818" s="14" t="s">
        <v>67</v>
      </c>
      <c r="AC5818" s="14" t="s">
        <v>67</v>
      </c>
      <c r="AD5818" s="25"/>
      <c r="AE5818" s="26"/>
      <c r="AF5818" s="27"/>
    </row>
    <row r="5819" spans="1:32" s="29" customFormat="1" ht="16.5" customHeight="1">
      <c r="A5819" s="12" t="s">
        <v>3838</v>
      </c>
      <c r="B5819" s="13"/>
      <c r="C5819" s="189"/>
      <c r="D5819" s="12"/>
      <c r="E5819" s="132" t="s">
        <v>9163</v>
      </c>
      <c r="F5819" s="14" t="s">
        <v>9164</v>
      </c>
      <c r="G5819" s="14" t="s">
        <v>9165</v>
      </c>
      <c r="H5819" s="15">
        <v>2012</v>
      </c>
      <c r="I5819" s="15">
        <v>1</v>
      </c>
      <c r="J5819" s="15">
        <v>0</v>
      </c>
      <c r="K5819" s="15">
        <v>0</v>
      </c>
      <c r="L5819" s="16" t="s">
        <v>2848</v>
      </c>
      <c r="M5819" s="16" t="s">
        <v>3849</v>
      </c>
      <c r="N5819" s="16" t="s">
        <v>2626</v>
      </c>
      <c r="O5819" s="17">
        <v>560</v>
      </c>
      <c r="P5819" s="17">
        <v>0</v>
      </c>
      <c r="Q5819" s="17">
        <v>0</v>
      </c>
      <c r="R5819" s="18" t="s">
        <v>33</v>
      </c>
      <c r="S5819" s="19">
        <v>60</v>
      </c>
      <c r="T5819" s="19">
        <v>110</v>
      </c>
      <c r="U5819" s="19"/>
      <c r="V5819" s="19">
        <v>0</v>
      </c>
      <c r="W5819" s="20">
        <v>0.05</v>
      </c>
      <c r="X5819" s="21">
        <v>28</v>
      </c>
      <c r="Y5819" s="22" t="s">
        <v>33</v>
      </c>
      <c r="Z5819" s="23"/>
      <c r="AA5819" s="24"/>
      <c r="AB5819" s="14"/>
      <c r="AC5819" s="14"/>
      <c r="AD5819" s="25"/>
      <c r="AE5819" s="26"/>
      <c r="AF5819" s="27"/>
    </row>
    <row r="5820" spans="1:32" s="29" customFormat="1" ht="16.5" customHeight="1">
      <c r="A5820" s="12" t="s">
        <v>3838</v>
      </c>
      <c r="B5820" s="13"/>
      <c r="C5820" s="189"/>
      <c r="D5820" s="12"/>
      <c r="E5820" s="132" t="s">
        <v>4210</v>
      </c>
      <c r="F5820" s="14" t="s">
        <v>4211</v>
      </c>
      <c r="G5820" s="14" t="s">
        <v>4212</v>
      </c>
      <c r="H5820" s="15">
        <v>2011</v>
      </c>
      <c r="I5820" s="15">
        <v>1</v>
      </c>
      <c r="J5820" s="15">
        <v>0</v>
      </c>
      <c r="K5820" s="15">
        <v>0</v>
      </c>
      <c r="L5820" s="16" t="s">
        <v>4213</v>
      </c>
      <c r="M5820" s="16" t="s">
        <v>4196</v>
      </c>
      <c r="N5820" s="16" t="s">
        <v>41</v>
      </c>
      <c r="O5820" s="17">
        <v>24</v>
      </c>
      <c r="P5820" s="17">
        <v>0</v>
      </c>
      <c r="Q5820" s="17">
        <v>0</v>
      </c>
      <c r="R5820" s="18" t="s">
        <v>33</v>
      </c>
      <c r="S5820" s="19">
        <v>60</v>
      </c>
      <c r="T5820" s="19">
        <v>110</v>
      </c>
      <c r="U5820" s="19">
        <v>10.9</v>
      </c>
      <c r="V5820" s="19">
        <v>0</v>
      </c>
      <c r="W5820" s="20">
        <v>1.1990000000000001</v>
      </c>
      <c r="X5820" s="21">
        <v>28.776000000000003</v>
      </c>
      <c r="Y5820" s="22" t="s">
        <v>33</v>
      </c>
      <c r="Z5820" s="23" t="s">
        <v>9087</v>
      </c>
      <c r="AA5820" s="24" t="s">
        <v>67</v>
      </c>
      <c r="AB5820" s="14" t="s">
        <v>67</v>
      </c>
      <c r="AC5820" s="14" t="s">
        <v>67</v>
      </c>
      <c r="AD5820" s="25"/>
      <c r="AE5820" s="26"/>
      <c r="AF5820" s="27"/>
    </row>
    <row r="5821" spans="1:32" s="29" customFormat="1" ht="16.5" customHeight="1">
      <c r="A5821" s="12" t="s">
        <v>3838</v>
      </c>
      <c r="B5821" s="13"/>
      <c r="C5821" s="189"/>
      <c r="D5821" s="12"/>
      <c r="E5821" s="132" t="s">
        <v>3878</v>
      </c>
      <c r="F5821" s="14" t="s">
        <v>228</v>
      </c>
      <c r="G5821" s="14" t="s">
        <v>3879</v>
      </c>
      <c r="H5821" s="15">
        <v>2018</v>
      </c>
      <c r="I5821" s="15">
        <v>1</v>
      </c>
      <c r="J5821" s="15">
        <v>0</v>
      </c>
      <c r="K5821" s="15">
        <v>0</v>
      </c>
      <c r="L5821" s="16" t="s">
        <v>2625</v>
      </c>
      <c r="M5821" s="16" t="s">
        <v>3849</v>
      </c>
      <c r="N5821" s="16" t="s">
        <v>2626</v>
      </c>
      <c r="O5821" s="17">
        <v>144</v>
      </c>
      <c r="P5821" s="17">
        <v>0</v>
      </c>
      <c r="Q5821" s="17">
        <v>0</v>
      </c>
      <c r="R5821" s="18" t="s">
        <v>33</v>
      </c>
      <c r="S5821" s="19">
        <v>60</v>
      </c>
      <c r="T5821" s="19">
        <v>110</v>
      </c>
      <c r="U5821" s="19">
        <v>1.8181818181818181</v>
      </c>
      <c r="V5821" s="19">
        <v>0</v>
      </c>
      <c r="W5821" s="20">
        <v>0.2</v>
      </c>
      <c r="X5821" s="21">
        <v>28.8</v>
      </c>
      <c r="Y5821" s="22" t="s">
        <v>33</v>
      </c>
      <c r="Z5821" s="23" t="s">
        <v>9087</v>
      </c>
      <c r="AA5821" s="24" t="s">
        <v>67</v>
      </c>
      <c r="AB5821" s="14" t="s">
        <v>67</v>
      </c>
      <c r="AC5821" s="14" t="s">
        <v>67</v>
      </c>
      <c r="AD5821" s="25"/>
      <c r="AE5821" s="26"/>
      <c r="AF5821" s="27"/>
    </row>
    <row r="5822" spans="1:32" s="29" customFormat="1" ht="16.5" customHeight="1">
      <c r="A5822" s="12" t="s">
        <v>3838</v>
      </c>
      <c r="B5822" s="13"/>
      <c r="C5822" s="189"/>
      <c r="D5822" s="12"/>
      <c r="E5822" s="132" t="s">
        <v>66</v>
      </c>
      <c r="F5822" s="14" t="s">
        <v>34</v>
      </c>
      <c r="G5822" s="14" t="s">
        <v>3839</v>
      </c>
      <c r="H5822" s="15">
        <v>2014</v>
      </c>
      <c r="I5822" s="15">
        <v>1</v>
      </c>
      <c r="J5822" s="15">
        <v>0</v>
      </c>
      <c r="K5822" s="15">
        <v>0</v>
      </c>
      <c r="L5822" s="16" t="s">
        <v>3840</v>
      </c>
      <c r="M5822" s="16" t="s">
        <v>3841</v>
      </c>
      <c r="N5822" s="16" t="s">
        <v>696</v>
      </c>
      <c r="O5822" s="17">
        <v>72</v>
      </c>
      <c r="P5822" s="17">
        <v>0</v>
      </c>
      <c r="Q5822" s="17">
        <v>0</v>
      </c>
      <c r="R5822" s="18" t="s">
        <v>33</v>
      </c>
      <c r="S5822" s="19">
        <v>60</v>
      </c>
      <c r="T5822" s="19">
        <v>220</v>
      </c>
      <c r="U5822" s="19">
        <v>1.8636363636363635</v>
      </c>
      <c r="V5822" s="19">
        <v>0</v>
      </c>
      <c r="W5822" s="20">
        <v>0.41</v>
      </c>
      <c r="X5822" s="21">
        <v>29.52</v>
      </c>
      <c r="Y5822" s="22" t="s">
        <v>33</v>
      </c>
      <c r="Z5822" s="23" t="s">
        <v>9072</v>
      </c>
      <c r="AA5822" s="24" t="s">
        <v>67</v>
      </c>
      <c r="AB5822" s="14" t="s">
        <v>67</v>
      </c>
      <c r="AC5822" s="14" t="s">
        <v>67</v>
      </c>
      <c r="AD5822" s="25"/>
      <c r="AE5822" s="26"/>
      <c r="AF5822" s="27"/>
    </row>
    <row r="5823" spans="1:32" s="29" customFormat="1" ht="16.5" customHeight="1">
      <c r="A5823" s="12" t="s">
        <v>3838</v>
      </c>
      <c r="B5823" s="13"/>
      <c r="C5823" s="189"/>
      <c r="D5823" s="12"/>
      <c r="E5823" s="132" t="s">
        <v>79</v>
      </c>
      <c r="F5823" s="14" t="s">
        <v>125</v>
      </c>
      <c r="G5823" s="14" t="s">
        <v>67</v>
      </c>
      <c r="H5823" s="15">
        <v>2011</v>
      </c>
      <c r="I5823" s="15">
        <v>1</v>
      </c>
      <c r="J5823" s="15">
        <v>0</v>
      </c>
      <c r="K5823" s="15">
        <v>0</v>
      </c>
      <c r="L5823" s="16" t="s">
        <v>4213</v>
      </c>
      <c r="M5823" s="16" t="s">
        <v>4196</v>
      </c>
      <c r="N5823" s="16" t="s">
        <v>41</v>
      </c>
      <c r="O5823" s="17">
        <v>120</v>
      </c>
      <c r="P5823" s="17">
        <v>0</v>
      </c>
      <c r="Q5823" s="17">
        <v>0</v>
      </c>
      <c r="R5823" s="18" t="s">
        <v>33</v>
      </c>
      <c r="S5823" s="19">
        <v>60</v>
      </c>
      <c r="T5823" s="19">
        <v>110</v>
      </c>
      <c r="U5823" s="19">
        <v>2.2727272727272729</v>
      </c>
      <c r="V5823" s="19">
        <v>0</v>
      </c>
      <c r="W5823" s="20">
        <v>0.25</v>
      </c>
      <c r="X5823" s="21">
        <v>30</v>
      </c>
      <c r="Y5823" s="22" t="s">
        <v>33</v>
      </c>
      <c r="Z5823" s="23" t="s">
        <v>9087</v>
      </c>
      <c r="AA5823" s="24" t="s">
        <v>67</v>
      </c>
      <c r="AB5823" s="14" t="s">
        <v>67</v>
      </c>
      <c r="AC5823" s="14" t="s">
        <v>67</v>
      </c>
      <c r="AD5823" s="25"/>
      <c r="AE5823" s="26"/>
      <c r="AF5823" s="27"/>
    </row>
    <row r="5824" spans="1:32" s="29" customFormat="1" ht="16.5" customHeight="1">
      <c r="A5824" s="12" t="s">
        <v>3838</v>
      </c>
      <c r="B5824" s="13"/>
      <c r="C5824" s="189"/>
      <c r="D5824" s="12"/>
      <c r="E5824" s="132" t="s">
        <v>35</v>
      </c>
      <c r="F5824" s="14" t="s">
        <v>36</v>
      </c>
      <c r="G5824" s="14" t="s">
        <v>433</v>
      </c>
      <c r="H5824" s="15">
        <v>2009</v>
      </c>
      <c r="I5824" s="15">
        <v>16</v>
      </c>
      <c r="J5824" s="15">
        <v>0</v>
      </c>
      <c r="K5824" s="15">
        <v>0</v>
      </c>
      <c r="L5824" s="16" t="s">
        <v>4235</v>
      </c>
      <c r="M5824" s="16" t="s">
        <v>4236</v>
      </c>
      <c r="N5824" s="16" t="s">
        <v>43</v>
      </c>
      <c r="O5824" s="17">
        <v>120</v>
      </c>
      <c r="P5824" s="17">
        <v>0</v>
      </c>
      <c r="Q5824" s="17">
        <v>0</v>
      </c>
      <c r="R5824" s="18" t="s">
        <v>33</v>
      </c>
      <c r="S5824" s="19" t="s">
        <v>89</v>
      </c>
      <c r="T5824" s="19">
        <v>110</v>
      </c>
      <c r="U5824" s="19">
        <v>2.2727272727272729</v>
      </c>
      <c r="V5824" s="19">
        <v>0</v>
      </c>
      <c r="W5824" s="20">
        <v>0.25</v>
      </c>
      <c r="X5824" s="21">
        <v>480</v>
      </c>
      <c r="Y5824" s="22" t="s">
        <v>33</v>
      </c>
      <c r="Z5824" s="23" t="s">
        <v>9087</v>
      </c>
      <c r="AA5824" s="24" t="s">
        <v>67</v>
      </c>
      <c r="AB5824" s="14" t="s">
        <v>67</v>
      </c>
      <c r="AC5824" s="14" t="s">
        <v>67</v>
      </c>
      <c r="AD5824" s="25"/>
      <c r="AE5824" s="26"/>
      <c r="AF5824" s="27"/>
    </row>
    <row r="5825" spans="1:32" s="29" customFormat="1" ht="16.5" customHeight="1">
      <c r="A5825" s="12" t="s">
        <v>3838</v>
      </c>
      <c r="B5825" s="13"/>
      <c r="C5825" s="189"/>
      <c r="D5825" s="12"/>
      <c r="E5825" s="132" t="s">
        <v>4247</v>
      </c>
      <c r="F5825" s="14" t="s">
        <v>4248</v>
      </c>
      <c r="G5825" s="14" t="s">
        <v>4249</v>
      </c>
      <c r="H5825" s="15">
        <v>2009</v>
      </c>
      <c r="I5825" s="15">
        <v>1</v>
      </c>
      <c r="J5825" s="15">
        <v>0</v>
      </c>
      <c r="K5825" s="15">
        <v>0</v>
      </c>
      <c r="L5825" s="16" t="s">
        <v>4235</v>
      </c>
      <c r="M5825" s="16" t="s">
        <v>4236</v>
      </c>
      <c r="N5825" s="16" t="s">
        <v>43</v>
      </c>
      <c r="O5825" s="17">
        <v>120</v>
      </c>
      <c r="P5825" s="17">
        <v>0</v>
      </c>
      <c r="Q5825" s="17">
        <v>0</v>
      </c>
      <c r="R5825" s="18" t="s">
        <v>33</v>
      </c>
      <c r="S5825" s="19" t="s">
        <v>89</v>
      </c>
      <c r="T5825" s="19">
        <v>110</v>
      </c>
      <c r="U5825" s="19">
        <v>2.2727272727272729</v>
      </c>
      <c r="V5825" s="19">
        <v>0</v>
      </c>
      <c r="W5825" s="20">
        <v>0.25</v>
      </c>
      <c r="X5825" s="21">
        <v>30</v>
      </c>
      <c r="Y5825" s="22" t="s">
        <v>33</v>
      </c>
      <c r="Z5825" s="23" t="s">
        <v>9087</v>
      </c>
      <c r="AA5825" s="24" t="s">
        <v>67</v>
      </c>
      <c r="AB5825" s="14" t="s">
        <v>67</v>
      </c>
      <c r="AC5825" s="14" t="s">
        <v>67</v>
      </c>
      <c r="AD5825" s="25"/>
      <c r="AE5825" s="26"/>
      <c r="AF5825" s="27"/>
    </row>
    <row r="5826" spans="1:32" s="29" customFormat="1" ht="16.5" customHeight="1">
      <c r="A5826" s="12" t="s">
        <v>3838</v>
      </c>
      <c r="B5826" s="13"/>
      <c r="C5826" s="189"/>
      <c r="D5826" s="12"/>
      <c r="E5826" s="132" t="s">
        <v>35</v>
      </c>
      <c r="F5826" s="14" t="s">
        <v>125</v>
      </c>
      <c r="G5826" s="14" t="s">
        <v>4293</v>
      </c>
      <c r="H5826" s="15">
        <v>2006</v>
      </c>
      <c r="I5826" s="15">
        <v>16</v>
      </c>
      <c r="J5826" s="15">
        <v>0</v>
      </c>
      <c r="K5826" s="15">
        <v>0</v>
      </c>
      <c r="L5826" s="16"/>
      <c r="M5826" s="16" t="s">
        <v>4287</v>
      </c>
      <c r="N5826" s="16" t="s">
        <v>2626</v>
      </c>
      <c r="O5826" s="17">
        <v>120</v>
      </c>
      <c r="P5826" s="17">
        <v>0</v>
      </c>
      <c r="Q5826" s="17">
        <v>0</v>
      </c>
      <c r="R5826" s="18" t="s">
        <v>33</v>
      </c>
      <c r="S5826" s="19" t="s">
        <v>89</v>
      </c>
      <c r="T5826" s="19">
        <v>110</v>
      </c>
      <c r="U5826" s="19">
        <v>2.2727272727272729</v>
      </c>
      <c r="V5826" s="19">
        <v>0</v>
      </c>
      <c r="W5826" s="20">
        <v>0.25</v>
      </c>
      <c r="X5826" s="21">
        <v>480</v>
      </c>
      <c r="Y5826" s="22" t="s">
        <v>33</v>
      </c>
      <c r="Z5826" s="23" t="s">
        <v>9087</v>
      </c>
      <c r="AA5826" s="24" t="s">
        <v>67</v>
      </c>
      <c r="AB5826" s="14" t="s">
        <v>67</v>
      </c>
      <c r="AC5826" s="14" t="s">
        <v>67</v>
      </c>
      <c r="AD5826" s="25"/>
      <c r="AE5826" s="26"/>
      <c r="AF5826" s="27"/>
    </row>
    <row r="5827" spans="1:32" s="29" customFormat="1" ht="16.5" customHeight="1">
      <c r="A5827" s="12" t="s">
        <v>3838</v>
      </c>
      <c r="B5827" s="13"/>
      <c r="C5827" s="189"/>
      <c r="D5827" s="12"/>
      <c r="E5827" s="132" t="s">
        <v>828</v>
      </c>
      <c r="F5827" s="14" t="s">
        <v>480</v>
      </c>
      <c r="G5827" s="14" t="s">
        <v>4073</v>
      </c>
      <c r="H5827" s="15">
        <v>2011</v>
      </c>
      <c r="I5827" s="15">
        <v>2</v>
      </c>
      <c r="J5827" s="15">
        <v>0</v>
      </c>
      <c r="K5827" s="15">
        <v>0</v>
      </c>
      <c r="L5827" s="16" t="s">
        <v>4069</v>
      </c>
      <c r="M5827" s="16" t="s">
        <v>3849</v>
      </c>
      <c r="N5827" s="16" t="s">
        <v>2626</v>
      </c>
      <c r="O5827" s="17">
        <v>20</v>
      </c>
      <c r="P5827" s="17">
        <v>0</v>
      </c>
      <c r="Q5827" s="17">
        <v>0</v>
      </c>
      <c r="R5827" s="18" t="s">
        <v>33</v>
      </c>
      <c r="S5827" s="19">
        <v>60</v>
      </c>
      <c r="T5827" s="19">
        <v>110</v>
      </c>
      <c r="U5827" s="19">
        <v>13.881818181818181</v>
      </c>
      <c r="V5827" s="19">
        <v>0</v>
      </c>
      <c r="W5827" s="20">
        <v>1.5269999999999999</v>
      </c>
      <c r="X5827" s="21">
        <v>61.08</v>
      </c>
      <c r="Y5827" s="22" t="s">
        <v>33</v>
      </c>
      <c r="Z5827" s="23" t="s">
        <v>9087</v>
      </c>
      <c r="AA5827" s="24" t="s">
        <v>67</v>
      </c>
      <c r="AB5827" s="14" t="s">
        <v>67</v>
      </c>
      <c r="AC5827" s="14" t="s">
        <v>67</v>
      </c>
      <c r="AD5827" s="25"/>
      <c r="AE5827" s="26"/>
      <c r="AF5827" s="27"/>
    </row>
    <row r="5828" spans="1:32" s="29" customFormat="1" ht="16.5" customHeight="1">
      <c r="A5828" s="12" t="s">
        <v>3838</v>
      </c>
      <c r="B5828" s="13"/>
      <c r="C5828" s="189"/>
      <c r="D5828" s="12"/>
      <c r="E5828" s="132" t="s">
        <v>828</v>
      </c>
      <c r="F5828" s="14" t="s">
        <v>480</v>
      </c>
      <c r="G5828" s="14" t="s">
        <v>4073</v>
      </c>
      <c r="H5828" s="15">
        <v>2011</v>
      </c>
      <c r="I5828" s="15">
        <v>2</v>
      </c>
      <c r="J5828" s="15">
        <v>0</v>
      </c>
      <c r="K5828" s="15">
        <v>0</v>
      </c>
      <c r="L5828" s="16" t="s">
        <v>4069</v>
      </c>
      <c r="M5828" s="16" t="s">
        <v>3849</v>
      </c>
      <c r="N5828" s="16" t="s">
        <v>2626</v>
      </c>
      <c r="O5828" s="17">
        <v>20</v>
      </c>
      <c r="P5828" s="17">
        <v>0</v>
      </c>
      <c r="Q5828" s="17">
        <v>0</v>
      </c>
      <c r="R5828" s="18" t="s">
        <v>33</v>
      </c>
      <c r="S5828" s="19">
        <v>60</v>
      </c>
      <c r="T5828" s="19">
        <v>110</v>
      </c>
      <c r="U5828" s="19">
        <v>13.881818181818181</v>
      </c>
      <c r="V5828" s="19">
        <v>0</v>
      </c>
      <c r="W5828" s="20">
        <v>1.5269999999999999</v>
      </c>
      <c r="X5828" s="21">
        <v>61.08</v>
      </c>
      <c r="Y5828" s="22" t="s">
        <v>33</v>
      </c>
      <c r="Z5828" s="23" t="s">
        <v>9087</v>
      </c>
      <c r="AA5828" s="24" t="s">
        <v>67</v>
      </c>
      <c r="AB5828" s="14" t="s">
        <v>67</v>
      </c>
      <c r="AC5828" s="14" t="s">
        <v>67</v>
      </c>
      <c r="AD5828" s="25"/>
      <c r="AE5828" s="26"/>
      <c r="AF5828" s="27"/>
    </row>
    <row r="5829" spans="1:32" s="29" customFormat="1" ht="16.5" customHeight="1">
      <c r="A5829" s="12" t="s">
        <v>3838</v>
      </c>
      <c r="B5829" s="13"/>
      <c r="C5829" s="189"/>
      <c r="D5829" s="12"/>
      <c r="E5829" s="132" t="s">
        <v>828</v>
      </c>
      <c r="F5829" s="14" t="s">
        <v>480</v>
      </c>
      <c r="G5829" s="14" t="s">
        <v>4074</v>
      </c>
      <c r="H5829" s="15">
        <v>2006</v>
      </c>
      <c r="I5829" s="15">
        <v>1</v>
      </c>
      <c r="J5829" s="15">
        <v>0</v>
      </c>
      <c r="K5829" s="15">
        <v>0</v>
      </c>
      <c r="L5829" s="16" t="s">
        <v>4069</v>
      </c>
      <c r="M5829" s="16" t="s">
        <v>3849</v>
      </c>
      <c r="N5829" s="16" t="s">
        <v>2626</v>
      </c>
      <c r="O5829" s="17">
        <v>20</v>
      </c>
      <c r="P5829" s="17">
        <v>0</v>
      </c>
      <c r="Q5829" s="17">
        <v>0</v>
      </c>
      <c r="R5829" s="18" t="s">
        <v>33</v>
      </c>
      <c r="S5829" s="19">
        <v>60</v>
      </c>
      <c r="T5829" s="19">
        <v>110</v>
      </c>
      <c r="U5829" s="19">
        <v>13.881818181818181</v>
      </c>
      <c r="V5829" s="19">
        <v>0</v>
      </c>
      <c r="W5829" s="20">
        <v>1.5269999999999999</v>
      </c>
      <c r="X5829" s="21">
        <v>30.54</v>
      </c>
      <c r="Y5829" s="22" t="s">
        <v>33</v>
      </c>
      <c r="Z5829" s="23" t="s">
        <v>9087</v>
      </c>
      <c r="AA5829" s="24" t="s">
        <v>67</v>
      </c>
      <c r="AB5829" s="14" t="s">
        <v>67</v>
      </c>
      <c r="AC5829" s="14" t="s">
        <v>67</v>
      </c>
      <c r="AD5829" s="25"/>
      <c r="AE5829" s="26"/>
      <c r="AF5829" s="27"/>
    </row>
    <row r="5830" spans="1:32" s="29" customFormat="1" ht="16.5" customHeight="1">
      <c r="A5830" s="12" t="s">
        <v>3838</v>
      </c>
      <c r="B5830" s="13"/>
      <c r="C5830" s="189"/>
      <c r="D5830" s="12"/>
      <c r="E5830" s="132" t="s">
        <v>187</v>
      </c>
      <c r="F5830" s="14" t="s">
        <v>67</v>
      </c>
      <c r="G5830" s="14" t="s">
        <v>67</v>
      </c>
      <c r="H5830" s="15" t="s">
        <v>67</v>
      </c>
      <c r="I5830" s="15">
        <v>7</v>
      </c>
      <c r="J5830" s="15">
        <v>0</v>
      </c>
      <c r="K5830" s="15">
        <v>0</v>
      </c>
      <c r="L5830" s="16" t="s">
        <v>4045</v>
      </c>
      <c r="M5830" s="16" t="s">
        <v>3849</v>
      </c>
      <c r="N5830" s="16" t="s">
        <v>2626</v>
      </c>
      <c r="O5830" s="17">
        <v>560</v>
      </c>
      <c r="P5830" s="17">
        <v>0</v>
      </c>
      <c r="Q5830" s="17">
        <v>0</v>
      </c>
      <c r="R5830" s="18" t="s">
        <v>33</v>
      </c>
      <c r="S5830" s="19">
        <v>60</v>
      </c>
      <c r="T5830" s="19">
        <v>110</v>
      </c>
      <c r="U5830" s="19">
        <v>0.5</v>
      </c>
      <c r="V5830" s="19">
        <v>0</v>
      </c>
      <c r="W5830" s="20">
        <v>5.5E-2</v>
      </c>
      <c r="X5830" s="21">
        <v>215.6</v>
      </c>
      <c r="Y5830" s="22" t="s">
        <v>33</v>
      </c>
      <c r="Z5830" s="23" t="s">
        <v>9087</v>
      </c>
      <c r="AA5830" s="24" t="s">
        <v>67</v>
      </c>
      <c r="AB5830" s="14" t="s">
        <v>67</v>
      </c>
      <c r="AC5830" s="14" t="s">
        <v>67</v>
      </c>
      <c r="AD5830" s="25"/>
      <c r="AE5830" s="26"/>
      <c r="AF5830" s="27"/>
    </row>
    <row r="5831" spans="1:32" s="29" customFormat="1" ht="16.5" customHeight="1">
      <c r="A5831" s="12" t="s">
        <v>3838</v>
      </c>
      <c r="B5831" s="13"/>
      <c r="C5831" s="189"/>
      <c r="D5831" s="12"/>
      <c r="E5831" s="132" t="s">
        <v>4178</v>
      </c>
      <c r="F5831" s="14" t="s">
        <v>4179</v>
      </c>
      <c r="G5831" s="14" t="s">
        <v>67</v>
      </c>
      <c r="H5831" s="15">
        <v>2018</v>
      </c>
      <c r="I5831" s="15">
        <v>1</v>
      </c>
      <c r="J5831" s="15">
        <v>0</v>
      </c>
      <c r="K5831" s="15">
        <v>0</v>
      </c>
      <c r="L5831" s="16" t="s">
        <v>4177</v>
      </c>
      <c r="M5831" s="16" t="s">
        <v>3849</v>
      </c>
      <c r="N5831" s="16" t="s">
        <v>2626</v>
      </c>
      <c r="O5831" s="17">
        <v>125</v>
      </c>
      <c r="P5831" s="17">
        <v>0</v>
      </c>
      <c r="Q5831" s="17">
        <v>0</v>
      </c>
      <c r="R5831" s="18" t="s">
        <v>33</v>
      </c>
      <c r="S5831" s="19">
        <v>60</v>
      </c>
      <c r="T5831" s="19">
        <v>110</v>
      </c>
      <c r="U5831" s="19">
        <v>2.2727272727272729</v>
      </c>
      <c r="V5831" s="19">
        <v>0</v>
      </c>
      <c r="W5831" s="20">
        <v>0.25</v>
      </c>
      <c r="X5831" s="21">
        <v>31.25</v>
      </c>
      <c r="Y5831" s="22" t="s">
        <v>33</v>
      </c>
      <c r="Z5831" s="23" t="s">
        <v>9087</v>
      </c>
      <c r="AA5831" s="24" t="s">
        <v>67</v>
      </c>
      <c r="AB5831" s="14" t="s">
        <v>67</v>
      </c>
      <c r="AC5831" s="14" t="s">
        <v>67</v>
      </c>
      <c r="AD5831" s="25"/>
      <c r="AE5831" s="26"/>
      <c r="AF5831" s="27"/>
    </row>
    <row r="5832" spans="1:32" s="29" customFormat="1" ht="16.5" customHeight="1">
      <c r="A5832" s="12" t="s">
        <v>3838</v>
      </c>
      <c r="B5832" s="13"/>
      <c r="C5832" s="189"/>
      <c r="D5832" s="12"/>
      <c r="E5832" s="132" t="s">
        <v>3954</v>
      </c>
      <c r="F5832" s="14" t="s">
        <v>38</v>
      </c>
      <c r="G5832" s="14" t="s">
        <v>3983</v>
      </c>
      <c r="H5832" s="15">
        <v>2000</v>
      </c>
      <c r="I5832" s="15">
        <v>4</v>
      </c>
      <c r="J5832" s="15">
        <v>0</v>
      </c>
      <c r="K5832" s="15">
        <v>0</v>
      </c>
      <c r="L5832" s="16" t="s">
        <v>4045</v>
      </c>
      <c r="M5832" s="16" t="s">
        <v>3849</v>
      </c>
      <c r="N5832" s="16" t="s">
        <v>2626</v>
      </c>
      <c r="O5832" s="17">
        <v>560</v>
      </c>
      <c r="P5832" s="17">
        <v>0</v>
      </c>
      <c r="Q5832" s="17">
        <v>0</v>
      </c>
      <c r="R5832" s="18" t="s">
        <v>33</v>
      </c>
      <c r="S5832" s="19">
        <v>60</v>
      </c>
      <c r="T5832" s="19">
        <v>110</v>
      </c>
      <c r="U5832" s="19">
        <v>0.50909090909090904</v>
      </c>
      <c r="V5832" s="19">
        <v>0</v>
      </c>
      <c r="W5832" s="20">
        <v>5.6000000000000001E-2</v>
      </c>
      <c r="X5832" s="21">
        <v>125.44</v>
      </c>
      <c r="Y5832" s="22" t="s">
        <v>33</v>
      </c>
      <c r="Z5832" s="23" t="s">
        <v>9087</v>
      </c>
      <c r="AA5832" s="24" t="s">
        <v>67</v>
      </c>
      <c r="AB5832" s="14" t="s">
        <v>67</v>
      </c>
      <c r="AC5832" s="14" t="s">
        <v>67</v>
      </c>
      <c r="AD5832" s="25"/>
      <c r="AE5832" s="26"/>
      <c r="AF5832" s="27"/>
    </row>
    <row r="5833" spans="1:32" s="29" customFormat="1" ht="16.5" customHeight="1">
      <c r="A5833" s="12" t="s">
        <v>3838</v>
      </c>
      <c r="B5833" s="13"/>
      <c r="C5833" s="189"/>
      <c r="D5833" s="12"/>
      <c r="E5833" s="132" t="s">
        <v>171</v>
      </c>
      <c r="F5833" s="14" t="s">
        <v>2784</v>
      </c>
      <c r="G5833" s="14" t="s">
        <v>3941</v>
      </c>
      <c r="H5833" s="15">
        <v>2011</v>
      </c>
      <c r="I5833" s="15">
        <v>1</v>
      </c>
      <c r="J5833" s="15">
        <v>0</v>
      </c>
      <c r="K5833" s="15">
        <v>0</v>
      </c>
      <c r="L5833" s="16" t="s">
        <v>3940</v>
      </c>
      <c r="M5833" s="16" t="s">
        <v>3849</v>
      </c>
      <c r="N5833" s="16" t="s">
        <v>2626</v>
      </c>
      <c r="O5833" s="17">
        <v>50</v>
      </c>
      <c r="P5833" s="17">
        <v>0</v>
      </c>
      <c r="Q5833" s="17">
        <v>0</v>
      </c>
      <c r="R5833" s="18" t="s">
        <v>33</v>
      </c>
      <c r="S5833" s="19">
        <v>60</v>
      </c>
      <c r="T5833" s="19">
        <v>120</v>
      </c>
      <c r="U5833" s="19">
        <v>5.333333333333333</v>
      </c>
      <c r="V5833" s="19">
        <v>8</v>
      </c>
      <c r="W5833" s="20">
        <v>0.64</v>
      </c>
      <c r="X5833" s="21">
        <v>32</v>
      </c>
      <c r="Y5833" s="22" t="s">
        <v>33</v>
      </c>
      <c r="Z5833" s="23" t="s">
        <v>9087</v>
      </c>
      <c r="AA5833" s="24" t="s">
        <v>67</v>
      </c>
      <c r="AB5833" s="14" t="s">
        <v>67</v>
      </c>
      <c r="AC5833" s="14" t="s">
        <v>67</v>
      </c>
      <c r="AD5833" s="25"/>
      <c r="AE5833" s="26"/>
      <c r="AF5833" s="27"/>
    </row>
    <row r="5834" spans="1:32" s="29" customFormat="1" ht="16.5" customHeight="1">
      <c r="A5834" s="12" t="s">
        <v>3838</v>
      </c>
      <c r="B5834" s="13"/>
      <c r="C5834" s="189"/>
      <c r="D5834" s="12"/>
      <c r="E5834" s="132" t="s">
        <v>180</v>
      </c>
      <c r="F5834" s="14" t="s">
        <v>856</v>
      </c>
      <c r="G5834" s="14" t="s">
        <v>3925</v>
      </c>
      <c r="H5834" s="15">
        <v>2010</v>
      </c>
      <c r="I5834" s="15">
        <v>2</v>
      </c>
      <c r="J5834" s="15">
        <v>0</v>
      </c>
      <c r="K5834" s="15">
        <v>0</v>
      </c>
      <c r="L5834" s="16" t="s">
        <v>3909</v>
      </c>
      <c r="M5834" s="16" t="s">
        <v>3849</v>
      </c>
      <c r="N5834" s="16" t="s">
        <v>2626</v>
      </c>
      <c r="O5834" s="17">
        <v>50</v>
      </c>
      <c r="P5834" s="17">
        <v>6132</v>
      </c>
      <c r="Q5834" s="17">
        <v>5</v>
      </c>
      <c r="R5834" s="18" t="s">
        <v>33</v>
      </c>
      <c r="S5834" s="19" t="s">
        <v>89</v>
      </c>
      <c r="T5834" s="19">
        <v>110</v>
      </c>
      <c r="U5834" s="19">
        <v>1.8181818181818181</v>
      </c>
      <c r="V5834" s="19">
        <v>0</v>
      </c>
      <c r="W5834" s="20">
        <v>0.2</v>
      </c>
      <c r="X5834" s="21">
        <v>71.319999999999993</v>
      </c>
      <c r="Y5834" s="22" t="s">
        <v>33</v>
      </c>
      <c r="Z5834" s="23" t="s">
        <v>9087</v>
      </c>
      <c r="AA5834" s="24" t="s">
        <v>67</v>
      </c>
      <c r="AB5834" s="14" t="s">
        <v>67</v>
      </c>
      <c r="AC5834" s="14" t="s">
        <v>67</v>
      </c>
      <c r="AD5834" s="25"/>
      <c r="AE5834" s="26"/>
      <c r="AF5834" s="27"/>
    </row>
    <row r="5835" spans="1:32" s="29" customFormat="1" ht="16.5" customHeight="1">
      <c r="A5835" s="12" t="s">
        <v>3838</v>
      </c>
      <c r="B5835" s="13"/>
      <c r="C5835" s="189"/>
      <c r="D5835" s="12"/>
      <c r="E5835" s="132" t="s">
        <v>9207</v>
      </c>
      <c r="F5835" s="14" t="s">
        <v>4184</v>
      </c>
      <c r="G5835" s="14" t="s">
        <v>9208</v>
      </c>
      <c r="H5835" s="15">
        <v>2022</v>
      </c>
      <c r="I5835" s="15">
        <v>1</v>
      </c>
      <c r="J5835" s="15">
        <v>0</v>
      </c>
      <c r="K5835" s="15">
        <v>0</v>
      </c>
      <c r="L5835" s="16" t="s">
        <v>4182</v>
      </c>
      <c r="M5835" s="16" t="s">
        <v>3849</v>
      </c>
      <c r="N5835" s="16" t="s">
        <v>2626</v>
      </c>
      <c r="O5835" s="17">
        <v>60</v>
      </c>
      <c r="P5835" s="17">
        <v>0</v>
      </c>
      <c r="Q5835" s="17">
        <v>0</v>
      </c>
      <c r="R5835" s="18" t="s">
        <v>33</v>
      </c>
      <c r="S5835" s="19">
        <v>60</v>
      </c>
      <c r="T5835" s="19">
        <v>110</v>
      </c>
      <c r="U5835" s="19">
        <v>6.0363636363636362</v>
      </c>
      <c r="V5835" s="19">
        <v>0</v>
      </c>
      <c r="W5835" s="20">
        <v>0.6</v>
      </c>
      <c r="X5835" s="21">
        <v>36</v>
      </c>
      <c r="Y5835" s="22" t="s">
        <v>33</v>
      </c>
      <c r="Z5835" s="23" t="s">
        <v>9087</v>
      </c>
      <c r="AA5835" s="24" t="s">
        <v>67</v>
      </c>
      <c r="AB5835" s="14" t="s">
        <v>67</v>
      </c>
      <c r="AC5835" s="14" t="s">
        <v>67</v>
      </c>
      <c r="AD5835" s="25"/>
      <c r="AE5835" s="26"/>
      <c r="AF5835" s="27"/>
    </row>
    <row r="5836" spans="1:32" s="29" customFormat="1" ht="16.5" customHeight="1">
      <c r="A5836" s="12" t="s">
        <v>3838</v>
      </c>
      <c r="B5836" s="13"/>
      <c r="C5836" s="189"/>
      <c r="D5836" s="12"/>
      <c r="E5836" s="132" t="s">
        <v>997</v>
      </c>
      <c r="F5836" s="14" t="s">
        <v>4066</v>
      </c>
      <c r="G5836" s="14" t="s">
        <v>4117</v>
      </c>
      <c r="H5836" s="15">
        <v>2002</v>
      </c>
      <c r="I5836" s="15">
        <v>7</v>
      </c>
      <c r="J5836" s="15">
        <v>0</v>
      </c>
      <c r="K5836" s="15">
        <v>0</v>
      </c>
      <c r="L5836" s="16" t="s">
        <v>9187</v>
      </c>
      <c r="M5836" s="16" t="s">
        <v>3849</v>
      </c>
      <c r="N5836" s="16" t="s">
        <v>2626</v>
      </c>
      <c r="O5836" s="17">
        <v>256</v>
      </c>
      <c r="P5836" s="17">
        <v>0</v>
      </c>
      <c r="Q5836" s="17">
        <v>0</v>
      </c>
      <c r="R5836" s="18" t="s">
        <v>33</v>
      </c>
      <c r="S5836" s="19" t="s">
        <v>89</v>
      </c>
      <c r="T5836" s="19">
        <v>110</v>
      </c>
      <c r="U5836" s="19">
        <v>1.4</v>
      </c>
      <c r="V5836" s="19">
        <v>0</v>
      </c>
      <c r="W5836" s="20">
        <v>0.154</v>
      </c>
      <c r="X5836" s="21">
        <v>275.96800000000002</v>
      </c>
      <c r="Y5836" s="22" t="s">
        <v>33</v>
      </c>
      <c r="Z5836" s="23" t="s">
        <v>9087</v>
      </c>
      <c r="AA5836" s="24" t="s">
        <v>67</v>
      </c>
      <c r="AB5836" s="14" t="s">
        <v>67</v>
      </c>
      <c r="AC5836" s="14" t="s">
        <v>67</v>
      </c>
      <c r="AD5836" s="25"/>
      <c r="AE5836" s="26"/>
      <c r="AF5836" s="27"/>
    </row>
    <row r="5837" spans="1:32" s="29" customFormat="1" ht="16.5" customHeight="1">
      <c r="A5837" s="12" t="s">
        <v>3838</v>
      </c>
      <c r="B5837" s="13"/>
      <c r="C5837" s="189"/>
      <c r="D5837" s="12"/>
      <c r="E5837" s="132" t="s">
        <v>997</v>
      </c>
      <c r="F5837" s="14" t="s">
        <v>9246</v>
      </c>
      <c r="G5837" s="14" t="s">
        <v>4117</v>
      </c>
      <c r="H5837" s="15">
        <v>2002</v>
      </c>
      <c r="I5837" s="15">
        <v>7</v>
      </c>
      <c r="J5837" s="15">
        <v>0</v>
      </c>
      <c r="K5837" s="15">
        <v>0</v>
      </c>
      <c r="L5837" s="16" t="s">
        <v>9187</v>
      </c>
      <c r="M5837" s="16" t="s">
        <v>3849</v>
      </c>
      <c r="N5837" s="16" t="s">
        <v>2626</v>
      </c>
      <c r="O5837" s="17">
        <v>256</v>
      </c>
      <c r="P5837" s="17">
        <v>0</v>
      </c>
      <c r="Q5837" s="17">
        <v>0</v>
      </c>
      <c r="R5837" s="18" t="s">
        <v>33</v>
      </c>
      <c r="S5837" s="19" t="s">
        <v>89</v>
      </c>
      <c r="T5837" s="19">
        <v>110</v>
      </c>
      <c r="U5837" s="19">
        <v>1.4</v>
      </c>
      <c r="V5837" s="19">
        <v>0</v>
      </c>
      <c r="W5837" s="20">
        <v>0.154</v>
      </c>
      <c r="X5837" s="21">
        <v>275.96800000000002</v>
      </c>
      <c r="Y5837" s="22" t="s">
        <v>33</v>
      </c>
      <c r="Z5837" s="23" t="s">
        <v>9087</v>
      </c>
      <c r="AA5837" s="24" t="s">
        <v>67</v>
      </c>
      <c r="AB5837" s="14" t="s">
        <v>67</v>
      </c>
      <c r="AC5837" s="14" t="s">
        <v>67</v>
      </c>
      <c r="AD5837" s="25"/>
      <c r="AE5837" s="26"/>
      <c r="AF5837" s="27"/>
    </row>
    <row r="5838" spans="1:32" s="29" customFormat="1" ht="16.5" customHeight="1">
      <c r="A5838" s="12" t="s">
        <v>3838</v>
      </c>
      <c r="B5838" s="13"/>
      <c r="C5838" s="189"/>
      <c r="D5838" s="12"/>
      <c r="E5838" s="132" t="s">
        <v>4267</v>
      </c>
      <c r="F5838" s="14" t="s">
        <v>4268</v>
      </c>
      <c r="G5838" s="14" t="s">
        <v>4269</v>
      </c>
      <c r="H5838" s="15">
        <v>2010</v>
      </c>
      <c r="I5838" s="15">
        <v>1</v>
      </c>
      <c r="J5838" s="15">
        <v>0</v>
      </c>
      <c r="K5838" s="15">
        <v>0</v>
      </c>
      <c r="L5838" s="16" t="s">
        <v>4261</v>
      </c>
      <c r="M5838" s="16" t="s">
        <v>4236</v>
      </c>
      <c r="N5838" s="16" t="s">
        <v>43</v>
      </c>
      <c r="O5838" s="17">
        <v>30</v>
      </c>
      <c r="P5838" s="17">
        <v>0</v>
      </c>
      <c r="Q5838" s="17">
        <v>0</v>
      </c>
      <c r="R5838" s="18" t="s">
        <v>33</v>
      </c>
      <c r="S5838" s="19">
        <v>60</v>
      </c>
      <c r="T5838" s="19">
        <v>110</v>
      </c>
      <c r="U5838" s="19">
        <v>12</v>
      </c>
      <c r="V5838" s="19">
        <v>0</v>
      </c>
      <c r="W5838" s="20">
        <v>1.32</v>
      </c>
      <c r="X5838" s="21">
        <v>39.6</v>
      </c>
      <c r="Y5838" s="22" t="s">
        <v>33</v>
      </c>
      <c r="Z5838" s="23" t="s">
        <v>9087</v>
      </c>
      <c r="AA5838" s="24" t="s">
        <v>67</v>
      </c>
      <c r="AB5838" s="14" t="s">
        <v>67</v>
      </c>
      <c r="AC5838" s="14" t="s">
        <v>67</v>
      </c>
      <c r="AD5838" s="25"/>
      <c r="AE5838" s="26"/>
      <c r="AF5838" s="27"/>
    </row>
    <row r="5839" spans="1:32" s="29" customFormat="1" ht="16.5" customHeight="1">
      <c r="A5839" s="12" t="s">
        <v>3838</v>
      </c>
      <c r="B5839" s="13"/>
      <c r="C5839" s="189"/>
      <c r="D5839" s="12"/>
      <c r="E5839" s="132" t="s">
        <v>1941</v>
      </c>
      <c r="F5839" s="14" t="s">
        <v>3997</v>
      </c>
      <c r="G5839" s="14" t="s">
        <v>67</v>
      </c>
      <c r="H5839" s="15">
        <v>2000</v>
      </c>
      <c r="I5839" s="15">
        <v>1</v>
      </c>
      <c r="J5839" s="15">
        <v>0</v>
      </c>
      <c r="K5839" s="15">
        <v>0</v>
      </c>
      <c r="L5839" s="16" t="s">
        <v>3969</v>
      </c>
      <c r="M5839" s="16" t="s">
        <v>3849</v>
      </c>
      <c r="N5839" s="16" t="s">
        <v>2626</v>
      </c>
      <c r="O5839" s="17">
        <v>384</v>
      </c>
      <c r="P5839" s="17">
        <v>0</v>
      </c>
      <c r="Q5839" s="17">
        <v>0</v>
      </c>
      <c r="R5839" s="18" t="s">
        <v>33</v>
      </c>
      <c r="S5839" s="19">
        <v>60</v>
      </c>
      <c r="T5839" s="19">
        <v>110</v>
      </c>
      <c r="U5839" s="19">
        <v>1</v>
      </c>
      <c r="V5839" s="19">
        <v>0</v>
      </c>
      <c r="W5839" s="20">
        <v>0.11</v>
      </c>
      <c r="X5839" s="21">
        <v>42.24</v>
      </c>
      <c r="Y5839" s="22" t="s">
        <v>33</v>
      </c>
      <c r="Z5839" s="23" t="s">
        <v>9087</v>
      </c>
      <c r="AA5839" s="24" t="s">
        <v>67</v>
      </c>
      <c r="AB5839" s="14" t="s">
        <v>67</v>
      </c>
      <c r="AC5839" s="14" t="s">
        <v>67</v>
      </c>
      <c r="AD5839" s="25"/>
      <c r="AE5839" s="26"/>
      <c r="AF5839" s="27"/>
    </row>
    <row r="5840" spans="1:32" s="29" customFormat="1" ht="16.5" customHeight="1">
      <c r="A5840" s="12" t="s">
        <v>3838</v>
      </c>
      <c r="B5840" s="13"/>
      <c r="C5840" s="189"/>
      <c r="D5840" s="12"/>
      <c r="E5840" s="132" t="s">
        <v>3852</v>
      </c>
      <c r="F5840" s="14" t="s">
        <v>3853</v>
      </c>
      <c r="G5840" s="14" t="s">
        <v>3854</v>
      </c>
      <c r="H5840" s="15">
        <v>2020</v>
      </c>
      <c r="I5840" s="15">
        <v>1</v>
      </c>
      <c r="J5840" s="15">
        <v>0</v>
      </c>
      <c r="K5840" s="15">
        <v>0</v>
      </c>
      <c r="L5840" s="16" t="s">
        <v>3855</v>
      </c>
      <c r="M5840" s="16" t="s">
        <v>3849</v>
      </c>
      <c r="N5840" s="16" t="s">
        <v>2626</v>
      </c>
      <c r="O5840" s="17">
        <v>360</v>
      </c>
      <c r="P5840" s="17">
        <v>0</v>
      </c>
      <c r="Q5840" s="17">
        <v>0</v>
      </c>
      <c r="R5840" s="18" t="s">
        <v>33</v>
      </c>
      <c r="S5840" s="19">
        <v>60</v>
      </c>
      <c r="T5840" s="19">
        <v>110</v>
      </c>
      <c r="U5840" s="19">
        <v>1.0909090909090908</v>
      </c>
      <c r="V5840" s="19">
        <v>0</v>
      </c>
      <c r="W5840" s="20">
        <v>0.12</v>
      </c>
      <c r="X5840" s="21">
        <v>43.199999999999996</v>
      </c>
      <c r="Y5840" s="22" t="s">
        <v>33</v>
      </c>
      <c r="Z5840" s="23" t="s">
        <v>9083</v>
      </c>
      <c r="AA5840" s="24" t="s">
        <v>67</v>
      </c>
      <c r="AB5840" s="14" t="s">
        <v>67</v>
      </c>
      <c r="AC5840" s="14" t="s">
        <v>67</v>
      </c>
      <c r="AD5840" s="25"/>
      <c r="AE5840" s="26"/>
      <c r="AF5840" s="27"/>
    </row>
    <row r="5841" spans="1:32" s="29" customFormat="1" ht="16.5" customHeight="1">
      <c r="A5841" s="12" t="s">
        <v>3838</v>
      </c>
      <c r="B5841" s="13"/>
      <c r="C5841" s="189"/>
      <c r="D5841" s="12"/>
      <c r="E5841" s="132" t="s">
        <v>2740</v>
      </c>
      <c r="F5841" s="14" t="s">
        <v>2659</v>
      </c>
      <c r="G5841" s="14" t="s">
        <v>2741</v>
      </c>
      <c r="H5841" s="15">
        <v>2020</v>
      </c>
      <c r="I5841" s="15">
        <v>13</v>
      </c>
      <c r="J5841" s="15">
        <v>0</v>
      </c>
      <c r="K5841" s="15">
        <v>0</v>
      </c>
      <c r="L5841" s="16" t="s">
        <v>2625</v>
      </c>
      <c r="M5841" s="16" t="s">
        <v>3849</v>
      </c>
      <c r="N5841" s="16" t="s">
        <v>2626</v>
      </c>
      <c r="O5841" s="17">
        <v>720</v>
      </c>
      <c r="P5841" s="17">
        <v>0</v>
      </c>
      <c r="Q5841" s="17">
        <v>0</v>
      </c>
      <c r="R5841" s="18" t="s">
        <v>33</v>
      </c>
      <c r="S5841" s="19">
        <v>60</v>
      </c>
      <c r="T5841" s="19">
        <v>110</v>
      </c>
      <c r="U5841" s="19">
        <v>0.54545454545454541</v>
      </c>
      <c r="V5841" s="19">
        <v>0</v>
      </c>
      <c r="W5841" s="20">
        <v>0.06</v>
      </c>
      <c r="X5841" s="21">
        <v>561.59999999999991</v>
      </c>
      <c r="Y5841" s="22" t="s">
        <v>33</v>
      </c>
      <c r="Z5841" s="23" t="s">
        <v>9087</v>
      </c>
      <c r="AA5841" s="24" t="s">
        <v>67</v>
      </c>
      <c r="AB5841" s="14" t="s">
        <v>67</v>
      </c>
      <c r="AC5841" s="14" t="s">
        <v>67</v>
      </c>
      <c r="AD5841" s="25"/>
      <c r="AE5841" s="26"/>
      <c r="AF5841" s="27"/>
    </row>
    <row r="5842" spans="1:32" s="29" customFormat="1" ht="16.5" customHeight="1">
      <c r="A5842" s="12" t="s">
        <v>3838</v>
      </c>
      <c r="B5842" s="13"/>
      <c r="C5842" s="189"/>
      <c r="D5842" s="12"/>
      <c r="E5842" s="132" t="s">
        <v>9091</v>
      </c>
      <c r="F5842" s="14" t="s">
        <v>2742</v>
      </c>
      <c r="G5842" s="14" t="s">
        <v>2743</v>
      </c>
      <c r="H5842" s="15">
        <v>2020</v>
      </c>
      <c r="I5842" s="15">
        <v>13</v>
      </c>
      <c r="J5842" s="15">
        <v>0</v>
      </c>
      <c r="K5842" s="15">
        <v>0</v>
      </c>
      <c r="L5842" s="16" t="s">
        <v>2625</v>
      </c>
      <c r="M5842" s="16" t="s">
        <v>3849</v>
      </c>
      <c r="N5842" s="16" t="s">
        <v>2626</v>
      </c>
      <c r="O5842" s="17">
        <v>720</v>
      </c>
      <c r="P5842" s="17">
        <v>0</v>
      </c>
      <c r="Q5842" s="17">
        <v>0</v>
      </c>
      <c r="R5842" s="18" t="s">
        <v>33</v>
      </c>
      <c r="S5842" s="19">
        <v>60</v>
      </c>
      <c r="T5842" s="19">
        <v>110</v>
      </c>
      <c r="U5842" s="19">
        <v>0.54545454545454541</v>
      </c>
      <c r="V5842" s="19">
        <v>0</v>
      </c>
      <c r="W5842" s="20">
        <v>0.06</v>
      </c>
      <c r="X5842" s="21">
        <v>561.59999999999991</v>
      </c>
      <c r="Y5842" s="22" t="s">
        <v>33</v>
      </c>
      <c r="Z5842" s="23" t="s">
        <v>9087</v>
      </c>
      <c r="AA5842" s="24" t="s">
        <v>67</v>
      </c>
      <c r="AB5842" s="14" t="s">
        <v>67</v>
      </c>
      <c r="AC5842" s="14" t="s">
        <v>67</v>
      </c>
      <c r="AD5842" s="25"/>
      <c r="AE5842" s="26"/>
      <c r="AF5842" s="27"/>
    </row>
    <row r="5843" spans="1:32" s="29" customFormat="1" ht="16.5" customHeight="1">
      <c r="A5843" s="12" t="s">
        <v>3838</v>
      </c>
      <c r="B5843" s="13"/>
      <c r="C5843" s="189"/>
      <c r="D5843" s="12"/>
      <c r="E5843" s="132" t="s">
        <v>2865</v>
      </c>
      <c r="F5843" s="14" t="s">
        <v>2659</v>
      </c>
      <c r="G5843" s="14" t="s">
        <v>2741</v>
      </c>
      <c r="H5843" s="15">
        <v>2020</v>
      </c>
      <c r="I5843" s="15">
        <v>1</v>
      </c>
      <c r="J5843" s="15">
        <v>0</v>
      </c>
      <c r="K5843" s="15">
        <v>0</v>
      </c>
      <c r="L5843" s="16" t="s">
        <v>2625</v>
      </c>
      <c r="M5843" s="16" t="s">
        <v>3849</v>
      </c>
      <c r="N5843" s="16" t="s">
        <v>2626</v>
      </c>
      <c r="O5843" s="17">
        <v>720</v>
      </c>
      <c r="P5843" s="17">
        <v>0</v>
      </c>
      <c r="Q5843" s="17">
        <v>0</v>
      </c>
      <c r="R5843" s="18" t="s">
        <v>33</v>
      </c>
      <c r="S5843" s="19">
        <v>60</v>
      </c>
      <c r="T5843" s="19">
        <v>110</v>
      </c>
      <c r="U5843" s="19">
        <v>0.54545454545454541</v>
      </c>
      <c r="V5843" s="19">
        <v>0</v>
      </c>
      <c r="W5843" s="20">
        <v>0.06</v>
      </c>
      <c r="X5843" s="21">
        <v>43.199999999999996</v>
      </c>
      <c r="Y5843" s="22" t="s">
        <v>33</v>
      </c>
      <c r="Z5843" s="23" t="s">
        <v>9087</v>
      </c>
      <c r="AA5843" s="24" t="s">
        <v>67</v>
      </c>
      <c r="AB5843" s="14" t="s">
        <v>67</v>
      </c>
      <c r="AC5843" s="14" t="s">
        <v>67</v>
      </c>
      <c r="AD5843" s="25"/>
      <c r="AE5843" s="26"/>
      <c r="AF5843" s="27"/>
    </row>
    <row r="5844" spans="1:32" s="29" customFormat="1" ht="16.5" customHeight="1">
      <c r="A5844" s="12" t="s">
        <v>3838</v>
      </c>
      <c r="B5844" s="13"/>
      <c r="C5844" s="189"/>
      <c r="D5844" s="12"/>
      <c r="E5844" s="242" t="s">
        <v>9114</v>
      </c>
      <c r="F5844" s="241" t="s">
        <v>9115</v>
      </c>
      <c r="G5844" s="241" t="s">
        <v>9116</v>
      </c>
      <c r="H5844" s="248">
        <v>2020</v>
      </c>
      <c r="I5844" s="243">
        <v>13</v>
      </c>
      <c r="J5844" s="243">
        <v>0</v>
      </c>
      <c r="K5844" s="243">
        <v>0</v>
      </c>
      <c r="L5844" s="16" t="s">
        <v>9112</v>
      </c>
      <c r="M5844" s="16" t="s">
        <v>3849</v>
      </c>
      <c r="N5844" s="251" t="s">
        <v>9113</v>
      </c>
      <c r="O5844" s="311">
        <v>720</v>
      </c>
      <c r="P5844" s="17">
        <v>0</v>
      </c>
      <c r="Q5844" s="17">
        <v>0</v>
      </c>
      <c r="R5844" s="18" t="s">
        <v>33</v>
      </c>
      <c r="S5844" s="19">
        <v>60</v>
      </c>
      <c r="T5844" s="19">
        <v>110</v>
      </c>
      <c r="U5844" s="466">
        <v>2</v>
      </c>
      <c r="V5844" s="19">
        <v>0</v>
      </c>
      <c r="W5844" s="246">
        <v>0.06</v>
      </c>
      <c r="X5844" s="21">
        <v>561.59999999999991</v>
      </c>
      <c r="Y5844" s="22" t="s">
        <v>33</v>
      </c>
      <c r="Z5844" s="23" t="s">
        <v>9087</v>
      </c>
      <c r="AA5844" s="24" t="s">
        <v>67</v>
      </c>
      <c r="AB5844" s="14" t="s">
        <v>67</v>
      </c>
      <c r="AC5844" s="14" t="s">
        <v>67</v>
      </c>
      <c r="AD5844" s="25"/>
      <c r="AE5844" s="26"/>
      <c r="AF5844" s="27"/>
    </row>
    <row r="5845" spans="1:32" s="29" customFormat="1" ht="16.5" customHeight="1">
      <c r="A5845" s="12" t="s">
        <v>3838</v>
      </c>
      <c r="B5845" s="13"/>
      <c r="C5845" s="189"/>
      <c r="D5845" s="12"/>
      <c r="E5845" s="242" t="s">
        <v>9130</v>
      </c>
      <c r="F5845" s="241" t="s">
        <v>9115</v>
      </c>
      <c r="G5845" s="241" t="s">
        <v>9116</v>
      </c>
      <c r="H5845" s="248">
        <v>2020</v>
      </c>
      <c r="I5845" s="243">
        <v>1</v>
      </c>
      <c r="J5845" s="243">
        <v>0</v>
      </c>
      <c r="K5845" s="243">
        <v>0</v>
      </c>
      <c r="L5845" s="16" t="s">
        <v>9112</v>
      </c>
      <c r="M5845" s="16" t="s">
        <v>3849</v>
      </c>
      <c r="N5845" s="251" t="s">
        <v>9113</v>
      </c>
      <c r="O5845" s="311">
        <v>720</v>
      </c>
      <c r="P5845" s="17">
        <v>0</v>
      </c>
      <c r="Q5845" s="17">
        <v>0</v>
      </c>
      <c r="R5845" s="18" t="s">
        <v>33</v>
      </c>
      <c r="S5845" s="19">
        <v>60</v>
      </c>
      <c r="T5845" s="19">
        <v>110</v>
      </c>
      <c r="U5845" s="466">
        <v>2</v>
      </c>
      <c r="V5845" s="19">
        <v>0</v>
      </c>
      <c r="W5845" s="246">
        <v>0.06</v>
      </c>
      <c r="X5845" s="21">
        <v>43.199999999999996</v>
      </c>
      <c r="Y5845" s="22" t="s">
        <v>33</v>
      </c>
      <c r="Z5845" s="23" t="s">
        <v>9087</v>
      </c>
      <c r="AA5845" s="24" t="s">
        <v>67</v>
      </c>
      <c r="AB5845" s="14" t="s">
        <v>67</v>
      </c>
      <c r="AC5845" s="14" t="s">
        <v>67</v>
      </c>
      <c r="AD5845" s="25"/>
      <c r="AE5845" s="26"/>
      <c r="AF5845" s="27"/>
    </row>
    <row r="5846" spans="1:32" s="29" customFormat="1" ht="16.5" customHeight="1">
      <c r="A5846" s="12" t="s">
        <v>3838</v>
      </c>
      <c r="B5846" s="13"/>
      <c r="C5846" s="189"/>
      <c r="D5846" s="12"/>
      <c r="E5846" s="132" t="s">
        <v>453</v>
      </c>
      <c r="F5846" s="14" t="s">
        <v>2403</v>
      </c>
      <c r="G5846" s="14" t="s">
        <v>3913</v>
      </c>
      <c r="H5846" s="15">
        <v>2009</v>
      </c>
      <c r="I5846" s="15">
        <v>1</v>
      </c>
      <c r="J5846" s="15">
        <v>0</v>
      </c>
      <c r="K5846" s="15">
        <v>0</v>
      </c>
      <c r="L5846" s="16" t="s">
        <v>3909</v>
      </c>
      <c r="M5846" s="16" t="s">
        <v>3849</v>
      </c>
      <c r="N5846" s="16" t="s">
        <v>2626</v>
      </c>
      <c r="O5846" s="17">
        <v>196</v>
      </c>
      <c r="P5846" s="17">
        <v>0</v>
      </c>
      <c r="Q5846" s="17">
        <v>0</v>
      </c>
      <c r="R5846" s="18" t="s">
        <v>33</v>
      </c>
      <c r="S5846" s="19">
        <v>60</v>
      </c>
      <c r="T5846" s="19">
        <v>110</v>
      </c>
      <c r="U5846" s="19">
        <v>2.0454545454545454</v>
      </c>
      <c r="V5846" s="19">
        <v>0</v>
      </c>
      <c r="W5846" s="20">
        <v>0.22500000000000001</v>
      </c>
      <c r="X5846" s="21">
        <v>44.1</v>
      </c>
      <c r="Y5846" s="22" t="s">
        <v>33</v>
      </c>
      <c r="Z5846" s="23" t="s">
        <v>9087</v>
      </c>
      <c r="AA5846" s="24" t="s">
        <v>67</v>
      </c>
      <c r="AB5846" s="14" t="s">
        <v>67</v>
      </c>
      <c r="AC5846" s="14" t="s">
        <v>67</v>
      </c>
      <c r="AD5846" s="25"/>
      <c r="AE5846" s="26"/>
      <c r="AF5846" s="27"/>
    </row>
    <row r="5847" spans="1:32" s="29" customFormat="1" ht="16.5" customHeight="1">
      <c r="A5847" s="12" t="s">
        <v>3838</v>
      </c>
      <c r="B5847" s="13"/>
      <c r="C5847" s="189"/>
      <c r="D5847" s="12"/>
      <c r="E5847" s="132" t="s">
        <v>453</v>
      </c>
      <c r="F5847" s="14" t="s">
        <v>155</v>
      </c>
      <c r="G5847" s="14" t="s">
        <v>3914</v>
      </c>
      <c r="H5847" s="15">
        <v>2006</v>
      </c>
      <c r="I5847" s="15">
        <v>1</v>
      </c>
      <c r="J5847" s="15">
        <v>0</v>
      </c>
      <c r="K5847" s="15">
        <v>0</v>
      </c>
      <c r="L5847" s="16" t="s">
        <v>3909</v>
      </c>
      <c r="M5847" s="16" t="s">
        <v>3849</v>
      </c>
      <c r="N5847" s="16" t="s">
        <v>2626</v>
      </c>
      <c r="O5847" s="17">
        <v>196</v>
      </c>
      <c r="P5847" s="17">
        <v>0</v>
      </c>
      <c r="Q5847" s="17">
        <v>0</v>
      </c>
      <c r="R5847" s="18" t="s">
        <v>33</v>
      </c>
      <c r="S5847" s="19">
        <v>60</v>
      </c>
      <c r="T5847" s="19">
        <v>110</v>
      </c>
      <c r="U5847" s="19">
        <v>2.0454545454545454</v>
      </c>
      <c r="V5847" s="19">
        <v>0</v>
      </c>
      <c r="W5847" s="20">
        <v>0.22500000000000001</v>
      </c>
      <c r="X5847" s="21">
        <v>44.1</v>
      </c>
      <c r="Y5847" s="22" t="s">
        <v>33</v>
      </c>
      <c r="Z5847" s="23" t="s">
        <v>9087</v>
      </c>
      <c r="AA5847" s="24" t="s">
        <v>67</v>
      </c>
      <c r="AB5847" s="14" t="s">
        <v>67</v>
      </c>
      <c r="AC5847" s="14" t="s">
        <v>67</v>
      </c>
      <c r="AD5847" s="25"/>
      <c r="AE5847" s="26"/>
      <c r="AF5847" s="27"/>
    </row>
    <row r="5848" spans="1:32" s="29" customFormat="1" ht="16.5" customHeight="1">
      <c r="A5848" s="12" t="s">
        <v>3838</v>
      </c>
      <c r="B5848" s="13"/>
      <c r="C5848" s="189"/>
      <c r="D5848" s="12"/>
      <c r="E5848" s="132" t="s">
        <v>453</v>
      </c>
      <c r="F5848" s="14" t="s">
        <v>155</v>
      </c>
      <c r="G5848" s="14" t="s">
        <v>3915</v>
      </c>
      <c r="H5848" s="15">
        <v>2007</v>
      </c>
      <c r="I5848" s="15">
        <v>1</v>
      </c>
      <c r="J5848" s="15">
        <v>0</v>
      </c>
      <c r="K5848" s="15">
        <v>0</v>
      </c>
      <c r="L5848" s="16" t="s">
        <v>3909</v>
      </c>
      <c r="M5848" s="16" t="s">
        <v>3849</v>
      </c>
      <c r="N5848" s="16" t="s">
        <v>2626</v>
      </c>
      <c r="O5848" s="17">
        <v>196</v>
      </c>
      <c r="P5848" s="17">
        <v>0</v>
      </c>
      <c r="Q5848" s="17">
        <v>0</v>
      </c>
      <c r="R5848" s="18" t="s">
        <v>33</v>
      </c>
      <c r="S5848" s="19" t="s">
        <v>89</v>
      </c>
      <c r="T5848" s="19">
        <v>110</v>
      </c>
      <c r="U5848" s="19">
        <v>2.0454545454545454</v>
      </c>
      <c r="V5848" s="19">
        <v>0</v>
      </c>
      <c r="W5848" s="20">
        <v>0.22500000000000001</v>
      </c>
      <c r="X5848" s="21">
        <v>44.1</v>
      </c>
      <c r="Y5848" s="22" t="s">
        <v>33</v>
      </c>
      <c r="Z5848" s="23" t="s">
        <v>9087</v>
      </c>
      <c r="AA5848" s="24" t="s">
        <v>67</v>
      </c>
      <c r="AB5848" s="14" t="s">
        <v>67</v>
      </c>
      <c r="AC5848" s="14" t="s">
        <v>67</v>
      </c>
      <c r="AD5848" s="25"/>
      <c r="AE5848" s="26"/>
      <c r="AF5848" s="27"/>
    </row>
    <row r="5849" spans="1:32" s="29" customFormat="1" ht="16.5" customHeight="1">
      <c r="A5849" s="12" t="s">
        <v>3838</v>
      </c>
      <c r="B5849" s="13"/>
      <c r="C5849" s="189"/>
      <c r="D5849" s="12"/>
      <c r="E5849" s="132" t="s">
        <v>453</v>
      </c>
      <c r="F5849" s="14" t="s">
        <v>155</v>
      </c>
      <c r="G5849" s="14" t="s">
        <v>3915</v>
      </c>
      <c r="H5849" s="15">
        <v>2007</v>
      </c>
      <c r="I5849" s="15">
        <v>1</v>
      </c>
      <c r="J5849" s="15">
        <v>0</v>
      </c>
      <c r="K5849" s="15">
        <v>0</v>
      </c>
      <c r="L5849" s="16" t="s">
        <v>4079</v>
      </c>
      <c r="M5849" s="16" t="s">
        <v>3849</v>
      </c>
      <c r="N5849" s="16" t="s">
        <v>2626</v>
      </c>
      <c r="O5849" s="17">
        <v>196</v>
      </c>
      <c r="P5849" s="17">
        <v>0</v>
      </c>
      <c r="Q5849" s="17">
        <v>0</v>
      </c>
      <c r="R5849" s="18" t="s">
        <v>33</v>
      </c>
      <c r="S5849" s="19" t="s">
        <v>89</v>
      </c>
      <c r="T5849" s="19">
        <v>110</v>
      </c>
      <c r="U5849" s="19">
        <v>2.0454545454545454</v>
      </c>
      <c r="V5849" s="19">
        <v>0</v>
      </c>
      <c r="W5849" s="20">
        <v>0.22500000000000001</v>
      </c>
      <c r="X5849" s="21">
        <v>44.1</v>
      </c>
      <c r="Y5849" s="22" t="s">
        <v>33</v>
      </c>
      <c r="Z5849" s="23" t="s">
        <v>9087</v>
      </c>
      <c r="AA5849" s="24" t="s">
        <v>67</v>
      </c>
      <c r="AB5849" s="14" t="s">
        <v>67</v>
      </c>
      <c r="AC5849" s="14" t="s">
        <v>67</v>
      </c>
      <c r="AD5849" s="25"/>
      <c r="AE5849" s="26"/>
      <c r="AF5849" s="27"/>
    </row>
    <row r="5850" spans="1:32" s="29" customFormat="1" ht="16.5" customHeight="1">
      <c r="A5850" s="12" t="s">
        <v>3838</v>
      </c>
      <c r="B5850" s="13"/>
      <c r="C5850" s="189"/>
      <c r="D5850" s="12"/>
      <c r="E5850" s="132" t="s">
        <v>453</v>
      </c>
      <c r="F5850" s="14" t="s">
        <v>92</v>
      </c>
      <c r="G5850" s="14" t="s">
        <v>4286</v>
      </c>
      <c r="H5850" s="15">
        <v>2006</v>
      </c>
      <c r="I5850" s="15">
        <v>45</v>
      </c>
      <c r="J5850" s="15">
        <v>0</v>
      </c>
      <c r="K5850" s="15">
        <v>0</v>
      </c>
      <c r="L5850" s="16"/>
      <c r="M5850" s="16" t="s">
        <v>4287</v>
      </c>
      <c r="N5850" s="16" t="s">
        <v>2626</v>
      </c>
      <c r="O5850" s="17">
        <v>196</v>
      </c>
      <c r="P5850" s="17">
        <v>0</v>
      </c>
      <c r="Q5850" s="17">
        <v>0</v>
      </c>
      <c r="R5850" s="18" t="s">
        <v>33</v>
      </c>
      <c r="S5850" s="19" t="s">
        <v>89</v>
      </c>
      <c r="T5850" s="19">
        <v>110</v>
      </c>
      <c r="U5850" s="19">
        <v>2.0454545454545454</v>
      </c>
      <c r="V5850" s="19">
        <v>0</v>
      </c>
      <c r="W5850" s="20">
        <v>0.22500000000000001</v>
      </c>
      <c r="X5850" s="21">
        <v>1984.5</v>
      </c>
      <c r="Y5850" s="22" t="s">
        <v>33</v>
      </c>
      <c r="Z5850" s="23" t="s">
        <v>9087</v>
      </c>
      <c r="AA5850" s="24" t="s">
        <v>67</v>
      </c>
      <c r="AB5850" s="14" t="s">
        <v>67</v>
      </c>
      <c r="AC5850" s="14" t="s">
        <v>67</v>
      </c>
      <c r="AD5850" s="25"/>
      <c r="AE5850" s="26"/>
      <c r="AF5850" s="27"/>
    </row>
    <row r="5851" spans="1:32" s="29" customFormat="1" ht="16.5" customHeight="1">
      <c r="A5851" s="12" t="s">
        <v>3838</v>
      </c>
      <c r="B5851" s="13"/>
      <c r="C5851" s="189"/>
      <c r="D5851" s="12"/>
      <c r="E5851" s="132" t="s">
        <v>453</v>
      </c>
      <c r="F5851" s="14" t="s">
        <v>92</v>
      </c>
      <c r="G5851" s="14" t="s">
        <v>4286</v>
      </c>
      <c r="H5851" s="15">
        <v>2006</v>
      </c>
      <c r="I5851" s="15">
        <v>30</v>
      </c>
      <c r="J5851" s="15">
        <v>15</v>
      </c>
      <c r="K5851" s="15">
        <v>0</v>
      </c>
      <c r="L5851" s="16"/>
      <c r="M5851" s="16" t="s">
        <v>4287</v>
      </c>
      <c r="N5851" s="16" t="s">
        <v>2626</v>
      </c>
      <c r="O5851" s="17">
        <v>196</v>
      </c>
      <c r="P5851" s="17">
        <v>0</v>
      </c>
      <c r="Q5851" s="17">
        <v>0</v>
      </c>
      <c r="R5851" s="18" t="s">
        <v>33</v>
      </c>
      <c r="S5851" s="19" t="s">
        <v>89</v>
      </c>
      <c r="T5851" s="19">
        <v>110</v>
      </c>
      <c r="U5851" s="19">
        <v>2.0454545454545454</v>
      </c>
      <c r="V5851" s="19">
        <v>0</v>
      </c>
      <c r="W5851" s="20">
        <v>0.22500000000000001</v>
      </c>
      <c r="X5851" s="21">
        <v>1323</v>
      </c>
      <c r="Y5851" s="22" t="s">
        <v>33</v>
      </c>
      <c r="Z5851" s="23" t="s">
        <v>9087</v>
      </c>
      <c r="AA5851" s="24" t="s">
        <v>67</v>
      </c>
      <c r="AB5851" s="14" t="s">
        <v>67</v>
      </c>
      <c r="AC5851" s="14" t="s">
        <v>67</v>
      </c>
      <c r="AD5851" s="25"/>
      <c r="AE5851" s="26"/>
      <c r="AF5851" s="27"/>
    </row>
    <row r="5852" spans="1:32" s="29" customFormat="1" ht="16.5" customHeight="1">
      <c r="A5852" s="12" t="s">
        <v>3838</v>
      </c>
      <c r="B5852" s="13"/>
      <c r="C5852" s="189"/>
      <c r="D5852" s="12"/>
      <c r="E5852" s="132" t="s">
        <v>453</v>
      </c>
      <c r="F5852" s="14" t="s">
        <v>92</v>
      </c>
      <c r="G5852" s="14" t="s">
        <v>4288</v>
      </c>
      <c r="H5852" s="15">
        <v>2005</v>
      </c>
      <c r="I5852" s="15">
        <v>7</v>
      </c>
      <c r="J5852" s="15">
        <v>0</v>
      </c>
      <c r="K5852" s="15">
        <v>0</v>
      </c>
      <c r="L5852" s="16"/>
      <c r="M5852" s="16" t="s">
        <v>4287</v>
      </c>
      <c r="N5852" s="16" t="s">
        <v>2626</v>
      </c>
      <c r="O5852" s="17">
        <v>196</v>
      </c>
      <c r="P5852" s="17">
        <v>0</v>
      </c>
      <c r="Q5852" s="17">
        <v>0</v>
      </c>
      <c r="R5852" s="18" t="s">
        <v>33</v>
      </c>
      <c r="S5852" s="19" t="s">
        <v>89</v>
      </c>
      <c r="T5852" s="19">
        <v>110</v>
      </c>
      <c r="U5852" s="19">
        <v>2.0454545454545454</v>
      </c>
      <c r="V5852" s="19">
        <v>0</v>
      </c>
      <c r="W5852" s="20">
        <v>0.22500000000000001</v>
      </c>
      <c r="X5852" s="21">
        <v>308.7</v>
      </c>
      <c r="Y5852" s="22" t="s">
        <v>33</v>
      </c>
      <c r="Z5852" s="23" t="s">
        <v>9087</v>
      </c>
      <c r="AA5852" s="24" t="s">
        <v>67</v>
      </c>
      <c r="AB5852" s="14" t="s">
        <v>67</v>
      </c>
      <c r="AC5852" s="14" t="s">
        <v>67</v>
      </c>
      <c r="AD5852" s="25"/>
      <c r="AE5852" s="26"/>
      <c r="AF5852" s="27"/>
    </row>
    <row r="5853" spans="1:32" s="29" customFormat="1" ht="16.5" customHeight="1">
      <c r="A5853" s="12" t="s">
        <v>3838</v>
      </c>
      <c r="B5853" s="13"/>
      <c r="C5853" s="189"/>
      <c r="D5853" s="12"/>
      <c r="E5853" s="132" t="s">
        <v>453</v>
      </c>
      <c r="F5853" s="14" t="s">
        <v>92</v>
      </c>
      <c r="G5853" s="14" t="s">
        <v>3549</v>
      </c>
      <c r="H5853" s="15">
        <v>2009</v>
      </c>
      <c r="I5853" s="15">
        <v>2</v>
      </c>
      <c r="J5853" s="15">
        <v>0</v>
      </c>
      <c r="K5853" s="15">
        <v>0</v>
      </c>
      <c r="L5853" s="16"/>
      <c r="M5853" s="16" t="s">
        <v>4287</v>
      </c>
      <c r="N5853" s="16" t="s">
        <v>2626</v>
      </c>
      <c r="O5853" s="17">
        <v>196</v>
      </c>
      <c r="P5853" s="17">
        <v>0</v>
      </c>
      <c r="Q5853" s="17">
        <v>0</v>
      </c>
      <c r="R5853" s="18" t="s">
        <v>33</v>
      </c>
      <c r="S5853" s="19" t="s">
        <v>89</v>
      </c>
      <c r="T5853" s="19">
        <v>110</v>
      </c>
      <c r="U5853" s="19">
        <v>2.0454545454545454</v>
      </c>
      <c r="V5853" s="19">
        <v>0</v>
      </c>
      <c r="W5853" s="20">
        <v>0.22500000000000001</v>
      </c>
      <c r="X5853" s="21">
        <v>88.2</v>
      </c>
      <c r="Y5853" s="22" t="s">
        <v>33</v>
      </c>
      <c r="Z5853" s="23" t="s">
        <v>9087</v>
      </c>
      <c r="AA5853" s="24" t="s">
        <v>67</v>
      </c>
      <c r="AB5853" s="14" t="s">
        <v>67</v>
      </c>
      <c r="AC5853" s="14" t="s">
        <v>67</v>
      </c>
      <c r="AD5853" s="25"/>
      <c r="AE5853" s="26"/>
      <c r="AF5853" s="27"/>
    </row>
    <row r="5854" spans="1:32" s="29" customFormat="1" ht="16.5" customHeight="1">
      <c r="A5854" s="12" t="s">
        <v>3838</v>
      </c>
      <c r="B5854" s="13"/>
      <c r="C5854" s="189"/>
      <c r="D5854" s="12"/>
      <c r="E5854" s="132" t="s">
        <v>453</v>
      </c>
      <c r="F5854" s="14" t="s">
        <v>92</v>
      </c>
      <c r="G5854" s="14" t="s">
        <v>3549</v>
      </c>
      <c r="H5854" s="15">
        <v>2009</v>
      </c>
      <c r="I5854" s="15">
        <v>2</v>
      </c>
      <c r="J5854" s="15">
        <v>0</v>
      </c>
      <c r="K5854" s="15">
        <v>0</v>
      </c>
      <c r="L5854" s="16"/>
      <c r="M5854" s="16" t="s">
        <v>4287</v>
      </c>
      <c r="N5854" s="16" t="s">
        <v>2626</v>
      </c>
      <c r="O5854" s="17">
        <v>196</v>
      </c>
      <c r="P5854" s="17">
        <v>0</v>
      </c>
      <c r="Q5854" s="17">
        <v>0</v>
      </c>
      <c r="R5854" s="18" t="s">
        <v>33</v>
      </c>
      <c r="S5854" s="19" t="s">
        <v>89</v>
      </c>
      <c r="T5854" s="19">
        <v>110</v>
      </c>
      <c r="U5854" s="19">
        <v>2.0454545454545454</v>
      </c>
      <c r="V5854" s="19">
        <v>0</v>
      </c>
      <c r="W5854" s="20">
        <v>0.22500000000000001</v>
      </c>
      <c r="X5854" s="21">
        <v>88.2</v>
      </c>
      <c r="Y5854" s="22" t="s">
        <v>33</v>
      </c>
      <c r="Z5854" s="23" t="s">
        <v>9087</v>
      </c>
      <c r="AA5854" s="24" t="s">
        <v>67</v>
      </c>
      <c r="AB5854" s="14" t="s">
        <v>67</v>
      </c>
      <c r="AC5854" s="14" t="s">
        <v>67</v>
      </c>
      <c r="AD5854" s="25"/>
      <c r="AE5854" s="26"/>
      <c r="AF5854" s="27"/>
    </row>
    <row r="5855" spans="1:32" s="29" customFormat="1" ht="16.5" customHeight="1">
      <c r="A5855" s="12" t="s">
        <v>3838</v>
      </c>
      <c r="B5855" s="13"/>
      <c r="C5855" s="189"/>
      <c r="D5855" s="12"/>
      <c r="E5855" s="132" t="s">
        <v>9160</v>
      </c>
      <c r="F5855" s="14" t="s">
        <v>9161</v>
      </c>
      <c r="G5855" s="14" t="s">
        <v>9162</v>
      </c>
      <c r="H5855" s="15">
        <v>2019</v>
      </c>
      <c r="I5855" s="15">
        <v>1</v>
      </c>
      <c r="J5855" s="15">
        <v>0</v>
      </c>
      <c r="K5855" s="15">
        <v>0</v>
      </c>
      <c r="L5855" s="16" t="s">
        <v>2848</v>
      </c>
      <c r="M5855" s="16" t="s">
        <v>3849</v>
      </c>
      <c r="N5855" s="16" t="s">
        <v>2626</v>
      </c>
      <c r="O5855" s="17">
        <v>560</v>
      </c>
      <c r="P5855" s="17">
        <v>0</v>
      </c>
      <c r="Q5855" s="17">
        <v>0</v>
      </c>
      <c r="R5855" s="18" t="s">
        <v>33</v>
      </c>
      <c r="S5855" s="19">
        <v>60</v>
      </c>
      <c r="T5855" s="19">
        <v>110</v>
      </c>
      <c r="U5855" s="19"/>
      <c r="V5855" s="19">
        <v>0</v>
      </c>
      <c r="W5855" s="20">
        <v>0.08</v>
      </c>
      <c r="X5855" s="21">
        <v>44.800000000000004</v>
      </c>
      <c r="Y5855" s="22" t="s">
        <v>33</v>
      </c>
      <c r="Z5855" s="23"/>
      <c r="AA5855" s="24"/>
      <c r="AB5855" s="14"/>
      <c r="AC5855" s="14"/>
      <c r="AD5855" s="25"/>
      <c r="AE5855" s="26"/>
      <c r="AF5855" s="27"/>
    </row>
    <row r="5856" spans="1:32" s="29" customFormat="1" ht="16.5" customHeight="1">
      <c r="A5856" s="12" t="s">
        <v>3838</v>
      </c>
      <c r="B5856" s="13"/>
      <c r="C5856" s="189"/>
      <c r="D5856" s="12"/>
      <c r="E5856" s="132" t="s">
        <v>3866</v>
      </c>
      <c r="F5856" s="14" t="s">
        <v>3867</v>
      </c>
      <c r="G5856" s="14" t="s">
        <v>3868</v>
      </c>
      <c r="H5856" s="15">
        <v>2020</v>
      </c>
      <c r="I5856" s="15">
        <v>12</v>
      </c>
      <c r="J5856" s="15">
        <v>0</v>
      </c>
      <c r="K5856" s="15">
        <v>0</v>
      </c>
      <c r="L5856" s="16" t="s">
        <v>2625</v>
      </c>
      <c r="M5856" s="16" t="s">
        <v>3849</v>
      </c>
      <c r="N5856" s="16" t="s">
        <v>2626</v>
      </c>
      <c r="O5856" s="17">
        <v>900</v>
      </c>
      <c r="P5856" s="17">
        <v>0</v>
      </c>
      <c r="Q5856" s="17">
        <v>0</v>
      </c>
      <c r="R5856" s="18" t="s">
        <v>33</v>
      </c>
      <c r="S5856" s="19">
        <v>60</v>
      </c>
      <c r="T5856" s="19">
        <v>110</v>
      </c>
      <c r="U5856" s="19">
        <v>0.45454545454545453</v>
      </c>
      <c r="V5856" s="19">
        <v>0</v>
      </c>
      <c r="W5856" s="20">
        <v>0.05</v>
      </c>
      <c r="X5856" s="21">
        <v>540</v>
      </c>
      <c r="Y5856" s="22" t="s">
        <v>33</v>
      </c>
      <c r="Z5856" s="23" t="s">
        <v>9087</v>
      </c>
      <c r="AA5856" s="24" t="s">
        <v>67</v>
      </c>
      <c r="AB5856" s="14" t="s">
        <v>67</v>
      </c>
      <c r="AC5856" s="14" t="s">
        <v>67</v>
      </c>
      <c r="AD5856" s="25"/>
      <c r="AE5856" s="26"/>
      <c r="AF5856" s="27"/>
    </row>
    <row r="5857" spans="1:32" s="29" customFormat="1" ht="16.5" customHeight="1">
      <c r="A5857" s="12" t="s">
        <v>3838</v>
      </c>
      <c r="B5857" s="13"/>
      <c r="C5857" s="189"/>
      <c r="D5857" s="12"/>
      <c r="E5857" s="132" t="s">
        <v>3866</v>
      </c>
      <c r="F5857" s="14" t="s">
        <v>3867</v>
      </c>
      <c r="G5857" s="14" t="s">
        <v>3868</v>
      </c>
      <c r="H5857" s="15">
        <v>2020</v>
      </c>
      <c r="I5857" s="15">
        <v>1</v>
      </c>
      <c r="J5857" s="15">
        <v>0</v>
      </c>
      <c r="K5857" s="15">
        <v>0</v>
      </c>
      <c r="L5857" s="16" t="s">
        <v>9203</v>
      </c>
      <c r="M5857" s="16" t="s">
        <v>3849</v>
      </c>
      <c r="N5857" s="16" t="s">
        <v>2626</v>
      </c>
      <c r="O5857" s="17">
        <v>900</v>
      </c>
      <c r="P5857" s="17">
        <v>0</v>
      </c>
      <c r="Q5857" s="17">
        <v>0</v>
      </c>
      <c r="R5857" s="18" t="s">
        <v>33</v>
      </c>
      <c r="S5857" s="19">
        <v>60</v>
      </c>
      <c r="T5857" s="19">
        <v>110</v>
      </c>
      <c r="U5857" s="19">
        <v>0.45454545454545453</v>
      </c>
      <c r="V5857" s="19">
        <v>0</v>
      </c>
      <c r="W5857" s="20">
        <v>0.05</v>
      </c>
      <c r="X5857" s="21">
        <v>45</v>
      </c>
      <c r="Y5857" s="22" t="s">
        <v>33</v>
      </c>
      <c r="Z5857" s="23" t="s">
        <v>9087</v>
      </c>
      <c r="AA5857" s="24"/>
      <c r="AB5857" s="14"/>
      <c r="AC5857" s="14"/>
      <c r="AD5857" s="25"/>
      <c r="AE5857" s="26"/>
      <c r="AF5857" s="27"/>
    </row>
    <row r="5858" spans="1:32" s="29" customFormat="1" ht="16.5" customHeight="1">
      <c r="A5858" s="12" t="s">
        <v>3838</v>
      </c>
      <c r="B5858" s="13"/>
      <c r="C5858" s="189"/>
      <c r="D5858" s="12"/>
      <c r="E5858" s="132" t="s">
        <v>3866</v>
      </c>
      <c r="F5858" s="14" t="s">
        <v>3867</v>
      </c>
      <c r="G5858" s="14" t="s">
        <v>3868</v>
      </c>
      <c r="H5858" s="15">
        <v>2020</v>
      </c>
      <c r="I5858" s="15">
        <v>6</v>
      </c>
      <c r="J5858" s="15">
        <v>0</v>
      </c>
      <c r="K5858" s="15">
        <v>0</v>
      </c>
      <c r="L5858" s="16" t="s">
        <v>9212</v>
      </c>
      <c r="M5858" s="16" t="s">
        <v>3849</v>
      </c>
      <c r="N5858" s="16" t="s">
        <v>2626</v>
      </c>
      <c r="O5858" s="17">
        <v>900</v>
      </c>
      <c r="P5858" s="17">
        <v>0</v>
      </c>
      <c r="Q5858" s="17">
        <v>0</v>
      </c>
      <c r="R5858" s="18" t="s">
        <v>33</v>
      </c>
      <c r="S5858" s="19">
        <v>60</v>
      </c>
      <c r="T5858" s="19">
        <v>110</v>
      </c>
      <c r="U5858" s="19">
        <v>0.45454545454545453</v>
      </c>
      <c r="V5858" s="19">
        <v>0</v>
      </c>
      <c r="W5858" s="20">
        <v>0.05</v>
      </c>
      <c r="X5858" s="21">
        <v>270</v>
      </c>
      <c r="Y5858" s="22" t="s">
        <v>33</v>
      </c>
      <c r="Z5858" s="23" t="s">
        <v>9087</v>
      </c>
      <c r="AA5858" s="24"/>
      <c r="AB5858" s="14"/>
      <c r="AC5858" s="14"/>
      <c r="AD5858" s="25"/>
      <c r="AE5858" s="26"/>
      <c r="AF5858" s="27"/>
    </row>
    <row r="5859" spans="1:32" s="29" customFormat="1" ht="16.5" customHeight="1">
      <c r="A5859" s="12" t="s">
        <v>3838</v>
      </c>
      <c r="B5859" s="13"/>
      <c r="C5859" s="189"/>
      <c r="D5859" s="12"/>
      <c r="E5859" s="132" t="s">
        <v>3866</v>
      </c>
      <c r="F5859" s="14" t="s">
        <v>3867</v>
      </c>
      <c r="G5859" s="14" t="s">
        <v>3868</v>
      </c>
      <c r="H5859" s="15">
        <v>2020</v>
      </c>
      <c r="I5859" s="15">
        <v>6</v>
      </c>
      <c r="J5859" s="15">
        <v>0</v>
      </c>
      <c r="K5859" s="15">
        <v>0</v>
      </c>
      <c r="L5859" s="16" t="s">
        <v>9213</v>
      </c>
      <c r="M5859" s="16" t="s">
        <v>3849</v>
      </c>
      <c r="N5859" s="16" t="s">
        <v>2626</v>
      </c>
      <c r="O5859" s="17">
        <v>900</v>
      </c>
      <c r="P5859" s="17">
        <v>0</v>
      </c>
      <c r="Q5859" s="17">
        <v>0</v>
      </c>
      <c r="R5859" s="18" t="s">
        <v>33</v>
      </c>
      <c r="S5859" s="19">
        <v>60</v>
      </c>
      <c r="T5859" s="19">
        <v>110</v>
      </c>
      <c r="U5859" s="19">
        <v>0.45454545454545453</v>
      </c>
      <c r="V5859" s="19">
        <v>0</v>
      </c>
      <c r="W5859" s="20">
        <v>0.05</v>
      </c>
      <c r="X5859" s="21">
        <v>270</v>
      </c>
      <c r="Y5859" s="22" t="s">
        <v>33</v>
      </c>
      <c r="Z5859" s="23" t="s">
        <v>9087</v>
      </c>
      <c r="AA5859" s="24"/>
      <c r="AB5859" s="14"/>
      <c r="AC5859" s="14"/>
      <c r="AD5859" s="25"/>
      <c r="AE5859" s="26"/>
      <c r="AF5859" s="27"/>
    </row>
    <row r="5860" spans="1:32" s="29" customFormat="1" ht="16.5" customHeight="1">
      <c r="A5860" s="12" t="s">
        <v>3838</v>
      </c>
      <c r="B5860" s="13"/>
      <c r="C5860" s="189"/>
      <c r="D5860" s="12"/>
      <c r="E5860" s="132" t="s">
        <v>3922</v>
      </c>
      <c r="F5860" s="14" t="s">
        <v>3923</v>
      </c>
      <c r="G5860" s="14" t="s">
        <v>3924</v>
      </c>
      <c r="H5860" s="15">
        <v>2019</v>
      </c>
      <c r="I5860" s="15">
        <v>2</v>
      </c>
      <c r="J5860" s="15">
        <v>0</v>
      </c>
      <c r="K5860" s="15">
        <v>0</v>
      </c>
      <c r="L5860" s="16" t="s">
        <v>3909</v>
      </c>
      <c r="M5860" s="16" t="s">
        <v>3849</v>
      </c>
      <c r="N5860" s="16" t="s">
        <v>2626</v>
      </c>
      <c r="O5860" s="17">
        <v>800</v>
      </c>
      <c r="P5860" s="17">
        <v>0</v>
      </c>
      <c r="Q5860" s="17">
        <v>0</v>
      </c>
      <c r="R5860" s="18" t="s">
        <v>33</v>
      </c>
      <c r="S5860" s="19">
        <v>60</v>
      </c>
      <c r="T5860" s="19">
        <v>110</v>
      </c>
      <c r="U5860" s="19">
        <v>0.54545454545454541</v>
      </c>
      <c r="V5860" s="19">
        <v>0</v>
      </c>
      <c r="W5860" s="20">
        <v>0.06</v>
      </c>
      <c r="X5860" s="21">
        <v>96</v>
      </c>
      <c r="Y5860" s="22" t="s">
        <v>33</v>
      </c>
      <c r="Z5860" s="23" t="s">
        <v>9087</v>
      </c>
      <c r="AA5860" s="24" t="s">
        <v>67</v>
      </c>
      <c r="AB5860" s="14" t="s">
        <v>67</v>
      </c>
      <c r="AC5860" s="14" t="s">
        <v>67</v>
      </c>
      <c r="AD5860" s="25"/>
      <c r="AE5860" s="26"/>
      <c r="AF5860" s="27"/>
    </row>
    <row r="5861" spans="1:32" s="29" customFormat="1" ht="16.5" customHeight="1">
      <c r="A5861" s="12" t="s">
        <v>3838</v>
      </c>
      <c r="B5861" s="13"/>
      <c r="C5861" s="189"/>
      <c r="D5861" s="12"/>
      <c r="E5861" s="132" t="s">
        <v>3954</v>
      </c>
      <c r="F5861" s="14" t="s">
        <v>38</v>
      </c>
      <c r="G5861" s="14" t="s">
        <v>3955</v>
      </c>
      <c r="H5861" s="15">
        <v>2000</v>
      </c>
      <c r="I5861" s="15">
        <v>16</v>
      </c>
      <c r="J5861" s="15">
        <v>0</v>
      </c>
      <c r="K5861" s="15">
        <v>0</v>
      </c>
      <c r="L5861" s="16" t="s">
        <v>3969</v>
      </c>
      <c r="M5861" s="16" t="s">
        <v>3849</v>
      </c>
      <c r="N5861" s="16" t="s">
        <v>2626</v>
      </c>
      <c r="O5861" s="17">
        <v>1200</v>
      </c>
      <c r="P5861" s="17">
        <v>0</v>
      </c>
      <c r="Q5861" s="17">
        <v>0</v>
      </c>
      <c r="R5861" s="18" t="s">
        <v>33</v>
      </c>
      <c r="S5861" s="19">
        <v>60</v>
      </c>
      <c r="T5861" s="19">
        <v>110</v>
      </c>
      <c r="U5861" s="19">
        <v>0.36363636363636365</v>
      </c>
      <c r="V5861" s="19">
        <v>0</v>
      </c>
      <c r="W5861" s="20">
        <v>0.04</v>
      </c>
      <c r="X5861" s="21">
        <v>768</v>
      </c>
      <c r="Y5861" s="22" t="s">
        <v>33</v>
      </c>
      <c r="Z5861" s="23" t="s">
        <v>9087</v>
      </c>
      <c r="AA5861" s="24" t="s">
        <v>67</v>
      </c>
      <c r="AB5861" s="14" t="s">
        <v>67</v>
      </c>
      <c r="AC5861" s="14" t="s">
        <v>67</v>
      </c>
      <c r="AD5861" s="25"/>
      <c r="AE5861" s="26"/>
      <c r="AF5861" s="27"/>
    </row>
    <row r="5862" spans="1:32" s="29" customFormat="1" ht="16.5" customHeight="1">
      <c r="A5862" s="12" t="s">
        <v>3838</v>
      </c>
      <c r="B5862" s="13"/>
      <c r="C5862" s="189"/>
      <c r="D5862" s="12"/>
      <c r="E5862" s="132" t="s">
        <v>3954</v>
      </c>
      <c r="F5862" s="14" t="s">
        <v>38</v>
      </c>
      <c r="G5862" s="14" t="s">
        <v>4194</v>
      </c>
      <c r="H5862" s="15">
        <v>2000</v>
      </c>
      <c r="I5862" s="15">
        <v>8</v>
      </c>
      <c r="J5862" s="15">
        <v>0</v>
      </c>
      <c r="K5862" s="15">
        <v>0</v>
      </c>
      <c r="L5862" s="16" t="s">
        <v>4213</v>
      </c>
      <c r="M5862" s="16" t="s">
        <v>4196</v>
      </c>
      <c r="N5862" s="16" t="s">
        <v>41</v>
      </c>
      <c r="O5862" s="17">
        <v>1200</v>
      </c>
      <c r="P5862" s="17">
        <v>0</v>
      </c>
      <c r="Q5862" s="17">
        <v>0</v>
      </c>
      <c r="R5862" s="18" t="s">
        <v>33</v>
      </c>
      <c r="S5862" s="19">
        <v>60</v>
      </c>
      <c r="T5862" s="19">
        <v>110</v>
      </c>
      <c r="U5862" s="19">
        <v>0.36363636363636365</v>
      </c>
      <c r="V5862" s="19">
        <v>0</v>
      </c>
      <c r="W5862" s="20">
        <v>0.04</v>
      </c>
      <c r="X5862" s="21">
        <v>384</v>
      </c>
      <c r="Y5862" s="22" t="s">
        <v>33</v>
      </c>
      <c r="Z5862" s="23" t="s">
        <v>9087</v>
      </c>
      <c r="AA5862" s="24" t="s">
        <v>67</v>
      </c>
      <c r="AB5862" s="14" t="s">
        <v>67</v>
      </c>
      <c r="AC5862" s="14" t="s">
        <v>67</v>
      </c>
      <c r="AD5862" s="25"/>
      <c r="AE5862" s="26"/>
      <c r="AF5862" s="27"/>
    </row>
    <row r="5863" spans="1:32" s="29" customFormat="1" ht="16.5" customHeight="1">
      <c r="A5863" s="12" t="s">
        <v>3838</v>
      </c>
      <c r="B5863" s="13"/>
      <c r="C5863" s="189"/>
      <c r="D5863" s="12"/>
      <c r="E5863" s="132" t="s">
        <v>3954</v>
      </c>
      <c r="F5863" s="14" t="s">
        <v>38</v>
      </c>
      <c r="G5863" s="14" t="s">
        <v>4194</v>
      </c>
      <c r="H5863" s="15">
        <v>2000</v>
      </c>
      <c r="I5863" s="15">
        <v>8</v>
      </c>
      <c r="J5863" s="15">
        <v>0</v>
      </c>
      <c r="K5863" s="15">
        <v>0</v>
      </c>
      <c r="L5863" s="16" t="s">
        <v>4231</v>
      </c>
      <c r="M5863" s="16" t="s">
        <v>4196</v>
      </c>
      <c r="N5863" s="16" t="s">
        <v>41</v>
      </c>
      <c r="O5863" s="17">
        <v>1200</v>
      </c>
      <c r="P5863" s="17">
        <v>0</v>
      </c>
      <c r="Q5863" s="17">
        <v>0</v>
      </c>
      <c r="R5863" s="18" t="s">
        <v>33</v>
      </c>
      <c r="S5863" s="19">
        <v>60</v>
      </c>
      <c r="T5863" s="19">
        <v>110</v>
      </c>
      <c r="U5863" s="19">
        <v>0.36363636363636365</v>
      </c>
      <c r="V5863" s="19">
        <v>0</v>
      </c>
      <c r="W5863" s="20">
        <v>0.04</v>
      </c>
      <c r="X5863" s="21">
        <v>384</v>
      </c>
      <c r="Y5863" s="22" t="s">
        <v>33</v>
      </c>
      <c r="Z5863" s="23" t="s">
        <v>9087</v>
      </c>
      <c r="AA5863" s="24" t="s">
        <v>67</v>
      </c>
      <c r="AB5863" s="14" t="s">
        <v>67</v>
      </c>
      <c r="AC5863" s="14" t="s">
        <v>67</v>
      </c>
      <c r="AD5863" s="25"/>
      <c r="AE5863" s="26"/>
      <c r="AF5863" s="27"/>
    </row>
    <row r="5864" spans="1:32" s="29" customFormat="1" ht="16.5" customHeight="1">
      <c r="A5864" s="12" t="s">
        <v>3838</v>
      </c>
      <c r="B5864" s="13"/>
      <c r="C5864" s="189"/>
      <c r="D5864" s="12"/>
      <c r="E5864" s="132" t="s">
        <v>453</v>
      </c>
      <c r="F5864" s="14" t="s">
        <v>155</v>
      </c>
      <c r="G5864" s="14" t="s">
        <v>4202</v>
      </c>
      <c r="H5864" s="15" t="s">
        <v>67</v>
      </c>
      <c r="I5864" s="15">
        <v>1</v>
      </c>
      <c r="J5864" s="15">
        <v>0</v>
      </c>
      <c r="K5864" s="15">
        <v>0</v>
      </c>
      <c r="L5864" s="16" t="s">
        <v>4198</v>
      </c>
      <c r="M5864" s="16" t="s">
        <v>4196</v>
      </c>
      <c r="N5864" s="16" t="s">
        <v>41</v>
      </c>
      <c r="O5864" s="17">
        <v>214</v>
      </c>
      <c r="P5864" s="17">
        <v>0</v>
      </c>
      <c r="Q5864" s="17">
        <v>0</v>
      </c>
      <c r="R5864" s="18" t="s">
        <v>33</v>
      </c>
      <c r="S5864" s="19">
        <v>60</v>
      </c>
      <c r="T5864" s="19">
        <v>110</v>
      </c>
      <c r="U5864" s="19">
        <v>2.0454545454545454</v>
      </c>
      <c r="V5864" s="19">
        <v>0</v>
      </c>
      <c r="W5864" s="20">
        <v>0.22500000000000001</v>
      </c>
      <c r="X5864" s="21">
        <v>48.15</v>
      </c>
      <c r="Y5864" s="22" t="s">
        <v>33</v>
      </c>
      <c r="Z5864" s="23" t="s">
        <v>9087</v>
      </c>
      <c r="AA5864" s="24" t="s">
        <v>67</v>
      </c>
      <c r="AB5864" s="14" t="s">
        <v>67</v>
      </c>
      <c r="AC5864" s="14" t="s">
        <v>67</v>
      </c>
      <c r="AD5864" s="25"/>
      <c r="AE5864" s="26"/>
      <c r="AF5864" s="27"/>
    </row>
    <row r="5865" spans="1:32" s="29" customFormat="1" ht="16.5" customHeight="1">
      <c r="A5865" s="12" t="s">
        <v>3838</v>
      </c>
      <c r="B5865" s="13"/>
      <c r="C5865" s="189"/>
      <c r="D5865" s="12"/>
      <c r="E5865" s="132" t="s">
        <v>1732</v>
      </c>
      <c r="F5865" s="14" t="s">
        <v>4066</v>
      </c>
      <c r="G5865" s="14" t="s">
        <v>4117</v>
      </c>
      <c r="H5865" s="15">
        <v>2012</v>
      </c>
      <c r="I5865" s="15">
        <v>3</v>
      </c>
      <c r="J5865" s="15">
        <v>0</v>
      </c>
      <c r="K5865" s="15">
        <v>0</v>
      </c>
      <c r="L5865" s="16" t="s">
        <v>3953</v>
      </c>
      <c r="M5865" s="16" t="s">
        <v>3849</v>
      </c>
      <c r="N5865" s="16" t="s">
        <v>2626</v>
      </c>
      <c r="O5865" s="17">
        <v>256</v>
      </c>
      <c r="P5865" s="17">
        <v>0</v>
      </c>
      <c r="Q5865" s="17">
        <v>0</v>
      </c>
      <c r="R5865" s="18" t="s">
        <v>33</v>
      </c>
      <c r="S5865" s="19" t="s">
        <v>89</v>
      </c>
      <c r="T5865" s="19">
        <v>110</v>
      </c>
      <c r="U5865" s="19">
        <v>1.7545454545454546</v>
      </c>
      <c r="V5865" s="19">
        <v>0</v>
      </c>
      <c r="W5865" s="20">
        <v>0.193</v>
      </c>
      <c r="X5865" s="21">
        <v>148.22399999999999</v>
      </c>
      <c r="Y5865" s="22" t="s">
        <v>33</v>
      </c>
      <c r="Z5865" s="23" t="s">
        <v>9087</v>
      </c>
      <c r="AA5865" s="24" t="s">
        <v>67</v>
      </c>
      <c r="AB5865" s="14" t="s">
        <v>67</v>
      </c>
      <c r="AC5865" s="14" t="s">
        <v>67</v>
      </c>
      <c r="AD5865" s="25"/>
      <c r="AE5865" s="26"/>
      <c r="AF5865" s="27"/>
    </row>
    <row r="5866" spans="1:32" s="29" customFormat="1" ht="16.5" customHeight="1">
      <c r="A5866" s="12" t="s">
        <v>3838</v>
      </c>
      <c r="B5866" s="13"/>
      <c r="C5866" s="189"/>
      <c r="D5866" s="12"/>
      <c r="E5866" s="132" t="s">
        <v>987</v>
      </c>
      <c r="F5866" s="14" t="s">
        <v>3960</v>
      </c>
      <c r="G5866" s="14" t="s">
        <v>3961</v>
      </c>
      <c r="H5866" s="15">
        <v>2002</v>
      </c>
      <c r="I5866" s="15">
        <v>1</v>
      </c>
      <c r="J5866" s="15">
        <v>0</v>
      </c>
      <c r="K5866" s="15">
        <v>0</v>
      </c>
      <c r="L5866" s="16" t="s">
        <v>3953</v>
      </c>
      <c r="M5866" s="16" t="s">
        <v>3849</v>
      </c>
      <c r="N5866" s="16" t="s">
        <v>2626</v>
      </c>
      <c r="O5866" s="17">
        <v>900</v>
      </c>
      <c r="P5866" s="17">
        <v>0</v>
      </c>
      <c r="Q5866" s="17">
        <v>0</v>
      </c>
      <c r="R5866" s="18" t="s">
        <v>33</v>
      </c>
      <c r="S5866" s="19">
        <v>60</v>
      </c>
      <c r="T5866" s="19">
        <v>110</v>
      </c>
      <c r="U5866" s="19">
        <v>0.5</v>
      </c>
      <c r="V5866" s="19">
        <v>0</v>
      </c>
      <c r="W5866" s="20">
        <v>5.5E-2</v>
      </c>
      <c r="X5866" s="21">
        <v>49.5</v>
      </c>
      <c r="Y5866" s="22" t="s">
        <v>33</v>
      </c>
      <c r="Z5866" s="23" t="s">
        <v>9087</v>
      </c>
      <c r="AA5866" s="24" t="s">
        <v>67</v>
      </c>
      <c r="AB5866" s="14" t="s">
        <v>67</v>
      </c>
      <c r="AC5866" s="14" t="s">
        <v>67</v>
      </c>
      <c r="AD5866" s="25"/>
      <c r="AE5866" s="26"/>
      <c r="AF5866" s="27"/>
    </row>
    <row r="5867" spans="1:32" s="29" customFormat="1" ht="16.5" customHeight="1">
      <c r="A5867" s="12" t="s">
        <v>3838</v>
      </c>
      <c r="B5867" s="13"/>
      <c r="C5867" s="189"/>
      <c r="D5867" s="12"/>
      <c r="E5867" s="132" t="s">
        <v>9199</v>
      </c>
      <c r="F5867" s="14" t="s">
        <v>9200</v>
      </c>
      <c r="G5867" s="14" t="s">
        <v>67</v>
      </c>
      <c r="H5867" s="15">
        <v>2016</v>
      </c>
      <c r="I5867" s="15">
        <v>1</v>
      </c>
      <c r="J5867" s="15">
        <v>0</v>
      </c>
      <c r="K5867" s="15">
        <v>0</v>
      </c>
      <c r="L5867" s="16" t="s">
        <v>4177</v>
      </c>
      <c r="M5867" s="16" t="s">
        <v>3849</v>
      </c>
      <c r="N5867" s="16" t="s">
        <v>2626</v>
      </c>
      <c r="O5867" s="17">
        <v>864</v>
      </c>
      <c r="P5867" s="17">
        <v>0</v>
      </c>
      <c r="Q5867" s="17">
        <v>0</v>
      </c>
      <c r="R5867" s="18" t="s">
        <v>33</v>
      </c>
      <c r="S5867" s="19">
        <v>60</v>
      </c>
      <c r="T5867" s="19">
        <v>110</v>
      </c>
      <c r="U5867" s="19" t="s">
        <v>9201</v>
      </c>
      <c r="V5867" s="19">
        <v>0</v>
      </c>
      <c r="W5867" s="20">
        <v>0.06</v>
      </c>
      <c r="X5867" s="21">
        <v>51.839999999999996</v>
      </c>
      <c r="Y5867" s="22" t="s">
        <v>33</v>
      </c>
      <c r="Z5867" s="23" t="s">
        <v>9087</v>
      </c>
      <c r="AA5867" s="24" t="s">
        <v>67</v>
      </c>
      <c r="AB5867" s="14" t="s">
        <v>67</v>
      </c>
      <c r="AC5867" s="14" t="s">
        <v>67</v>
      </c>
      <c r="AD5867" s="25"/>
      <c r="AE5867" s="26"/>
      <c r="AF5867" s="27"/>
    </row>
    <row r="5868" spans="1:32" s="29" customFormat="1" ht="16.5" customHeight="1">
      <c r="A5868" s="12" t="s">
        <v>3838</v>
      </c>
      <c r="B5868" s="13"/>
      <c r="C5868" s="189"/>
      <c r="D5868" s="12"/>
      <c r="E5868" s="132" t="s">
        <v>9204</v>
      </c>
      <c r="F5868" s="14" t="s">
        <v>9205</v>
      </c>
      <c r="G5868" s="14" t="s">
        <v>9206</v>
      </c>
      <c r="H5868" s="15">
        <v>2022</v>
      </c>
      <c r="I5868" s="15">
        <v>2</v>
      </c>
      <c r="J5868" s="15">
        <v>0</v>
      </c>
      <c r="K5868" s="15">
        <v>0</v>
      </c>
      <c r="L5868" s="16" t="s">
        <v>4182</v>
      </c>
      <c r="M5868" s="16" t="s">
        <v>3849</v>
      </c>
      <c r="N5868" s="16" t="s">
        <v>2626</v>
      </c>
      <c r="O5868" s="17">
        <v>40</v>
      </c>
      <c r="P5868" s="17">
        <v>0</v>
      </c>
      <c r="Q5868" s="17">
        <v>0</v>
      </c>
      <c r="R5868" s="18" t="s">
        <v>33</v>
      </c>
      <c r="S5868" s="19">
        <v>60</v>
      </c>
      <c r="T5868" s="19">
        <v>110</v>
      </c>
      <c r="U5868" s="19">
        <v>6.0363636363636362</v>
      </c>
      <c r="V5868" s="19">
        <v>0</v>
      </c>
      <c r="W5868" s="20">
        <v>1.3280000000000001</v>
      </c>
      <c r="X5868" s="21">
        <v>106.24000000000001</v>
      </c>
      <c r="Y5868" s="22" t="s">
        <v>33</v>
      </c>
      <c r="Z5868" s="23" t="s">
        <v>9087</v>
      </c>
      <c r="AA5868" s="24" t="s">
        <v>67</v>
      </c>
      <c r="AB5868" s="14" t="s">
        <v>67</v>
      </c>
      <c r="AC5868" s="14" t="s">
        <v>67</v>
      </c>
      <c r="AD5868" s="25"/>
      <c r="AE5868" s="26"/>
      <c r="AF5868" s="27"/>
    </row>
    <row r="5869" spans="1:32" s="29" customFormat="1" ht="16.5" customHeight="1">
      <c r="A5869" s="12" t="s">
        <v>3838</v>
      </c>
      <c r="B5869" s="13"/>
      <c r="C5869" s="189"/>
      <c r="D5869" s="12"/>
      <c r="E5869" s="132" t="s">
        <v>35</v>
      </c>
      <c r="F5869" s="14" t="s">
        <v>125</v>
      </c>
      <c r="G5869" s="14" t="s">
        <v>67</v>
      </c>
      <c r="H5869" s="15" t="s">
        <v>67</v>
      </c>
      <c r="I5869" s="15">
        <v>1</v>
      </c>
      <c r="J5869" s="15">
        <v>0</v>
      </c>
      <c r="K5869" s="15">
        <v>0</v>
      </c>
      <c r="L5869" s="16" t="s">
        <v>4198</v>
      </c>
      <c r="M5869" s="16" t="s">
        <v>4196</v>
      </c>
      <c r="N5869" s="16" t="s">
        <v>41</v>
      </c>
      <c r="O5869" s="17">
        <v>214</v>
      </c>
      <c r="P5869" s="17">
        <v>0</v>
      </c>
      <c r="Q5869" s="17">
        <v>0</v>
      </c>
      <c r="R5869" s="18" t="s">
        <v>33</v>
      </c>
      <c r="S5869" s="19">
        <v>60</v>
      </c>
      <c r="T5869" s="19">
        <v>110</v>
      </c>
      <c r="U5869" s="19">
        <v>2.2727272727272729</v>
      </c>
      <c r="V5869" s="19">
        <v>0</v>
      </c>
      <c r="W5869" s="20">
        <v>0.25</v>
      </c>
      <c r="X5869" s="21">
        <v>53.5</v>
      </c>
      <c r="Y5869" s="22" t="s">
        <v>33</v>
      </c>
      <c r="Z5869" s="23" t="s">
        <v>9087</v>
      </c>
      <c r="AA5869" s="24" t="s">
        <v>67</v>
      </c>
      <c r="AB5869" s="14" t="s">
        <v>67</v>
      </c>
      <c r="AC5869" s="14" t="s">
        <v>67</v>
      </c>
      <c r="AD5869" s="25"/>
      <c r="AE5869" s="26"/>
      <c r="AF5869" s="27"/>
    </row>
    <row r="5870" spans="1:32" s="29" customFormat="1" ht="16.5" customHeight="1">
      <c r="A5870" s="12" t="s">
        <v>3838</v>
      </c>
      <c r="B5870" s="13"/>
      <c r="C5870" s="189"/>
      <c r="D5870" s="12"/>
      <c r="E5870" s="132" t="s">
        <v>90</v>
      </c>
      <c r="F5870" s="14" t="s">
        <v>36</v>
      </c>
      <c r="G5870" s="14" t="s">
        <v>149</v>
      </c>
      <c r="H5870" s="15">
        <v>2011</v>
      </c>
      <c r="I5870" s="15">
        <v>2</v>
      </c>
      <c r="J5870" s="15">
        <v>0</v>
      </c>
      <c r="K5870" s="15">
        <v>0</v>
      </c>
      <c r="L5870" s="16" t="s">
        <v>4069</v>
      </c>
      <c r="M5870" s="16" t="s">
        <v>3849</v>
      </c>
      <c r="N5870" s="16" t="s">
        <v>2626</v>
      </c>
      <c r="O5870" s="17">
        <v>50</v>
      </c>
      <c r="P5870" s="17">
        <v>6132</v>
      </c>
      <c r="Q5870" s="17">
        <v>5</v>
      </c>
      <c r="R5870" s="18" t="s">
        <v>33</v>
      </c>
      <c r="S5870" s="19">
        <v>60</v>
      </c>
      <c r="T5870" s="19">
        <v>110</v>
      </c>
      <c r="U5870" s="19">
        <v>3</v>
      </c>
      <c r="V5870" s="19">
        <v>0</v>
      </c>
      <c r="W5870" s="20">
        <v>0.33</v>
      </c>
      <c r="X5870" s="21">
        <v>117.67800000000001</v>
      </c>
      <c r="Y5870" s="22" t="s">
        <v>33</v>
      </c>
      <c r="Z5870" s="23" t="s">
        <v>9087</v>
      </c>
      <c r="AA5870" s="24" t="s">
        <v>67</v>
      </c>
      <c r="AB5870" s="14" t="s">
        <v>67</v>
      </c>
      <c r="AC5870" s="14" t="s">
        <v>67</v>
      </c>
      <c r="AD5870" s="25"/>
      <c r="AE5870" s="26"/>
      <c r="AF5870" s="27"/>
    </row>
    <row r="5871" spans="1:32" s="29" customFormat="1" ht="16.5" customHeight="1">
      <c r="A5871" s="12" t="s">
        <v>3838</v>
      </c>
      <c r="B5871" s="13"/>
      <c r="C5871" s="189"/>
      <c r="D5871" s="12"/>
      <c r="E5871" s="132" t="s">
        <v>90</v>
      </c>
      <c r="F5871" s="14" t="s">
        <v>36</v>
      </c>
      <c r="G5871" s="14" t="s">
        <v>4071</v>
      </c>
      <c r="H5871" s="15">
        <v>2009</v>
      </c>
      <c r="I5871" s="15">
        <v>2</v>
      </c>
      <c r="J5871" s="15">
        <v>0</v>
      </c>
      <c r="K5871" s="15">
        <v>0</v>
      </c>
      <c r="L5871" s="16" t="s">
        <v>4069</v>
      </c>
      <c r="M5871" s="16" t="s">
        <v>3849</v>
      </c>
      <c r="N5871" s="16" t="s">
        <v>2626</v>
      </c>
      <c r="O5871" s="17">
        <v>50</v>
      </c>
      <c r="P5871" s="17">
        <v>6132</v>
      </c>
      <c r="Q5871" s="17">
        <v>5</v>
      </c>
      <c r="R5871" s="18" t="s">
        <v>33</v>
      </c>
      <c r="S5871" s="19">
        <v>60</v>
      </c>
      <c r="T5871" s="19">
        <v>110</v>
      </c>
      <c r="U5871" s="19">
        <v>3</v>
      </c>
      <c r="V5871" s="19">
        <v>0</v>
      </c>
      <c r="W5871" s="20">
        <v>0.33</v>
      </c>
      <c r="X5871" s="21">
        <v>117.67800000000001</v>
      </c>
      <c r="Y5871" s="22" t="s">
        <v>33</v>
      </c>
      <c r="Z5871" s="23" t="s">
        <v>9087</v>
      </c>
      <c r="AA5871" s="24" t="s">
        <v>67</v>
      </c>
      <c r="AB5871" s="14" t="s">
        <v>67</v>
      </c>
      <c r="AC5871" s="14" t="s">
        <v>67</v>
      </c>
      <c r="AD5871" s="25"/>
      <c r="AE5871" s="26"/>
      <c r="AF5871" s="27"/>
    </row>
    <row r="5872" spans="1:32" s="29" customFormat="1" ht="16.5" customHeight="1">
      <c r="A5872" s="12" t="s">
        <v>3838</v>
      </c>
      <c r="B5872" s="13"/>
      <c r="C5872" s="189"/>
      <c r="D5872" s="12"/>
      <c r="E5872" s="132" t="s">
        <v>90</v>
      </c>
      <c r="F5872" s="14" t="s">
        <v>36</v>
      </c>
      <c r="G5872" s="14" t="s">
        <v>149</v>
      </c>
      <c r="H5872" s="15">
        <v>2011</v>
      </c>
      <c r="I5872" s="15">
        <v>2</v>
      </c>
      <c r="J5872" s="15">
        <v>0</v>
      </c>
      <c r="K5872" s="15">
        <v>0</v>
      </c>
      <c r="L5872" s="16" t="s">
        <v>4069</v>
      </c>
      <c r="M5872" s="16" t="s">
        <v>3849</v>
      </c>
      <c r="N5872" s="16" t="s">
        <v>2626</v>
      </c>
      <c r="O5872" s="17">
        <v>50</v>
      </c>
      <c r="P5872" s="17">
        <v>6132</v>
      </c>
      <c r="Q5872" s="17">
        <v>5</v>
      </c>
      <c r="R5872" s="18" t="s">
        <v>33</v>
      </c>
      <c r="S5872" s="19">
        <v>60</v>
      </c>
      <c r="T5872" s="19">
        <v>110</v>
      </c>
      <c r="U5872" s="19">
        <v>3</v>
      </c>
      <c r="V5872" s="19">
        <v>0</v>
      </c>
      <c r="W5872" s="20">
        <v>0.33</v>
      </c>
      <c r="X5872" s="21">
        <v>117.67800000000001</v>
      </c>
      <c r="Y5872" s="22" t="s">
        <v>33</v>
      </c>
      <c r="Z5872" s="23" t="s">
        <v>9087</v>
      </c>
      <c r="AA5872" s="24" t="s">
        <v>67</v>
      </c>
      <c r="AB5872" s="14" t="s">
        <v>67</v>
      </c>
      <c r="AC5872" s="14" t="s">
        <v>67</v>
      </c>
      <c r="AD5872" s="25"/>
      <c r="AE5872" s="26"/>
      <c r="AF5872" s="27"/>
    </row>
    <row r="5873" spans="1:32" s="29" customFormat="1" ht="16.5" customHeight="1">
      <c r="A5873" s="12" t="s">
        <v>3838</v>
      </c>
      <c r="B5873" s="13"/>
      <c r="C5873" s="189"/>
      <c r="D5873" s="12"/>
      <c r="E5873" s="132" t="s">
        <v>90</v>
      </c>
      <c r="F5873" s="14" t="s">
        <v>36</v>
      </c>
      <c r="G5873" s="14" t="s">
        <v>4071</v>
      </c>
      <c r="H5873" s="15">
        <v>2009</v>
      </c>
      <c r="I5873" s="15">
        <v>2</v>
      </c>
      <c r="J5873" s="15">
        <v>0</v>
      </c>
      <c r="K5873" s="15">
        <v>0</v>
      </c>
      <c r="L5873" s="16" t="s">
        <v>4069</v>
      </c>
      <c r="M5873" s="16" t="s">
        <v>3849</v>
      </c>
      <c r="N5873" s="16" t="s">
        <v>2626</v>
      </c>
      <c r="O5873" s="17">
        <v>50</v>
      </c>
      <c r="P5873" s="17">
        <v>6132</v>
      </c>
      <c r="Q5873" s="17">
        <v>5</v>
      </c>
      <c r="R5873" s="18" t="s">
        <v>33</v>
      </c>
      <c r="S5873" s="19">
        <v>60</v>
      </c>
      <c r="T5873" s="19">
        <v>110</v>
      </c>
      <c r="U5873" s="19">
        <v>3</v>
      </c>
      <c r="V5873" s="19">
        <v>0</v>
      </c>
      <c r="W5873" s="20">
        <v>0.33</v>
      </c>
      <c r="X5873" s="21">
        <v>117.67800000000001</v>
      </c>
      <c r="Y5873" s="22" t="s">
        <v>33</v>
      </c>
      <c r="Z5873" s="23" t="s">
        <v>9087</v>
      </c>
      <c r="AA5873" s="24" t="s">
        <v>67</v>
      </c>
      <c r="AB5873" s="14" t="s">
        <v>67</v>
      </c>
      <c r="AC5873" s="14" t="s">
        <v>67</v>
      </c>
      <c r="AD5873" s="25"/>
      <c r="AE5873" s="26"/>
      <c r="AF5873" s="27"/>
    </row>
    <row r="5874" spans="1:32" s="29" customFormat="1" ht="16.5" customHeight="1">
      <c r="A5874" s="12" t="s">
        <v>3838</v>
      </c>
      <c r="B5874" s="13"/>
      <c r="C5874" s="189"/>
      <c r="D5874" s="12"/>
      <c r="E5874" s="132" t="s">
        <v>90</v>
      </c>
      <c r="F5874" s="14" t="s">
        <v>36</v>
      </c>
      <c r="G5874" s="14" t="s">
        <v>4072</v>
      </c>
      <c r="H5874" s="15">
        <v>2008</v>
      </c>
      <c r="I5874" s="15">
        <v>2</v>
      </c>
      <c r="J5874" s="15">
        <v>0</v>
      </c>
      <c r="K5874" s="15">
        <v>0</v>
      </c>
      <c r="L5874" s="16" t="s">
        <v>4069</v>
      </c>
      <c r="M5874" s="16" t="s">
        <v>3849</v>
      </c>
      <c r="N5874" s="16" t="s">
        <v>2626</v>
      </c>
      <c r="O5874" s="17">
        <v>50</v>
      </c>
      <c r="P5874" s="17">
        <v>6132</v>
      </c>
      <c r="Q5874" s="17">
        <v>5</v>
      </c>
      <c r="R5874" s="18" t="s">
        <v>33</v>
      </c>
      <c r="S5874" s="19">
        <v>60</v>
      </c>
      <c r="T5874" s="19">
        <v>110</v>
      </c>
      <c r="U5874" s="19">
        <v>3</v>
      </c>
      <c r="V5874" s="19">
        <v>0</v>
      </c>
      <c r="W5874" s="20">
        <v>0.33</v>
      </c>
      <c r="X5874" s="21">
        <v>117.67800000000001</v>
      </c>
      <c r="Y5874" s="22" t="s">
        <v>33</v>
      </c>
      <c r="Z5874" s="23" t="s">
        <v>9087</v>
      </c>
      <c r="AA5874" s="24" t="s">
        <v>67</v>
      </c>
      <c r="AB5874" s="14" t="s">
        <v>67</v>
      </c>
      <c r="AC5874" s="14" t="s">
        <v>67</v>
      </c>
      <c r="AD5874" s="25"/>
      <c r="AE5874" s="26"/>
      <c r="AF5874" s="27"/>
    </row>
    <row r="5875" spans="1:32" s="29" customFormat="1" ht="16.5" customHeight="1">
      <c r="A5875" s="12" t="s">
        <v>3838</v>
      </c>
      <c r="B5875" s="13"/>
      <c r="C5875" s="189"/>
      <c r="D5875" s="12"/>
      <c r="E5875" s="132" t="s">
        <v>82</v>
      </c>
      <c r="F5875" s="14" t="s">
        <v>302</v>
      </c>
      <c r="G5875" s="14" t="s">
        <v>3931</v>
      </c>
      <c r="H5875" s="15" t="s">
        <v>67</v>
      </c>
      <c r="I5875" s="15">
        <v>2</v>
      </c>
      <c r="J5875" s="15">
        <v>0</v>
      </c>
      <c r="K5875" s="15" t="s">
        <v>1586</v>
      </c>
      <c r="L5875" s="16" t="s">
        <v>3909</v>
      </c>
      <c r="M5875" s="16" t="s">
        <v>3849</v>
      </c>
      <c r="N5875" s="16" t="s">
        <v>2626</v>
      </c>
      <c r="O5875" s="17">
        <v>480</v>
      </c>
      <c r="P5875" s="17">
        <v>1440</v>
      </c>
      <c r="Q5875" s="17">
        <v>5</v>
      </c>
      <c r="R5875" s="18" t="s">
        <v>33</v>
      </c>
      <c r="S5875" s="19">
        <v>60</v>
      </c>
      <c r="T5875" s="19">
        <v>110</v>
      </c>
      <c r="U5875" s="19">
        <v>2.0454545454545454</v>
      </c>
      <c r="V5875" s="19">
        <v>0</v>
      </c>
      <c r="W5875" s="20">
        <v>0.22500000000000001</v>
      </c>
      <c r="X5875" s="21">
        <v>124.2</v>
      </c>
      <c r="Y5875" s="22" t="s">
        <v>33</v>
      </c>
      <c r="Z5875" s="23" t="s">
        <v>9087</v>
      </c>
      <c r="AA5875" s="24" t="s">
        <v>67</v>
      </c>
      <c r="AB5875" s="14" t="s">
        <v>67</v>
      </c>
      <c r="AC5875" s="14" t="s">
        <v>67</v>
      </c>
      <c r="AD5875" s="25"/>
      <c r="AE5875" s="26"/>
      <c r="AF5875" s="27"/>
    </row>
    <row r="5876" spans="1:32" s="29" customFormat="1" ht="16.5" customHeight="1">
      <c r="A5876" s="12" t="s">
        <v>3838</v>
      </c>
      <c r="B5876" s="13"/>
      <c r="C5876" s="189"/>
      <c r="D5876" s="12"/>
      <c r="E5876" s="132" t="s">
        <v>1732</v>
      </c>
      <c r="F5876" s="14" t="s">
        <v>4066</v>
      </c>
      <c r="G5876" s="14" t="s">
        <v>4117</v>
      </c>
      <c r="H5876" s="15">
        <v>2012</v>
      </c>
      <c r="I5876" s="15">
        <v>3</v>
      </c>
      <c r="J5876" s="15">
        <v>0</v>
      </c>
      <c r="K5876" s="15">
        <v>0</v>
      </c>
      <c r="L5876" s="16" t="s">
        <v>3953</v>
      </c>
      <c r="M5876" s="16" t="s">
        <v>3849</v>
      </c>
      <c r="N5876" s="16" t="s">
        <v>2626</v>
      </c>
      <c r="O5876" s="17">
        <v>256</v>
      </c>
      <c r="P5876" s="17">
        <v>0</v>
      </c>
      <c r="Q5876" s="17">
        <v>0</v>
      </c>
      <c r="R5876" s="18" t="s">
        <v>33</v>
      </c>
      <c r="S5876" s="19" t="s">
        <v>89</v>
      </c>
      <c r="T5876" s="19">
        <v>110</v>
      </c>
      <c r="U5876" s="19">
        <v>2.2727272727272729</v>
      </c>
      <c r="V5876" s="19">
        <v>0</v>
      </c>
      <c r="W5876" s="20">
        <v>0.25</v>
      </c>
      <c r="X5876" s="21">
        <v>192</v>
      </c>
      <c r="Y5876" s="22" t="s">
        <v>33</v>
      </c>
      <c r="Z5876" s="23" t="s">
        <v>9087</v>
      </c>
      <c r="AA5876" s="24" t="s">
        <v>67</v>
      </c>
      <c r="AB5876" s="14" t="s">
        <v>67</v>
      </c>
      <c r="AC5876" s="14" t="s">
        <v>67</v>
      </c>
      <c r="AD5876" s="25"/>
      <c r="AE5876" s="26"/>
      <c r="AF5876" s="27"/>
    </row>
    <row r="5877" spans="1:32" s="29" customFormat="1" ht="16.5" customHeight="1">
      <c r="A5877" s="12" t="s">
        <v>3838</v>
      </c>
      <c r="B5877" s="13"/>
      <c r="C5877" s="189"/>
      <c r="D5877" s="12"/>
      <c r="E5877" s="132" t="s">
        <v>2696</v>
      </c>
      <c r="F5877" s="14" t="s">
        <v>2697</v>
      </c>
      <c r="G5877" s="14" t="s">
        <v>2698</v>
      </c>
      <c r="H5877" s="15">
        <v>2020</v>
      </c>
      <c r="I5877" s="15">
        <v>13</v>
      </c>
      <c r="J5877" s="15">
        <v>0</v>
      </c>
      <c r="K5877" s="15">
        <v>0</v>
      </c>
      <c r="L5877" s="16" t="s">
        <v>2625</v>
      </c>
      <c r="M5877" s="16" t="s">
        <v>3849</v>
      </c>
      <c r="N5877" s="16" t="s">
        <v>2626</v>
      </c>
      <c r="O5877" s="17">
        <v>720</v>
      </c>
      <c r="P5877" s="17">
        <v>0</v>
      </c>
      <c r="Q5877" s="17">
        <v>0</v>
      </c>
      <c r="R5877" s="18" t="s">
        <v>33</v>
      </c>
      <c r="S5877" s="19">
        <v>60</v>
      </c>
      <c r="T5877" s="19">
        <v>5</v>
      </c>
      <c r="U5877" s="19">
        <v>18</v>
      </c>
      <c r="V5877" s="19">
        <v>0</v>
      </c>
      <c r="W5877" s="20">
        <v>0.09</v>
      </c>
      <c r="X5877" s="21">
        <v>842.4</v>
      </c>
      <c r="Y5877" s="22" t="s">
        <v>33</v>
      </c>
      <c r="Z5877" s="23" t="s">
        <v>9087</v>
      </c>
      <c r="AA5877" s="24" t="s">
        <v>67</v>
      </c>
      <c r="AB5877" s="14" t="s">
        <v>67</v>
      </c>
      <c r="AC5877" s="14" t="s">
        <v>67</v>
      </c>
      <c r="AD5877" s="25"/>
      <c r="AE5877" s="26"/>
      <c r="AF5877" s="27"/>
    </row>
    <row r="5878" spans="1:32" s="29" customFormat="1" ht="16.5" customHeight="1">
      <c r="A5878" s="12" t="s">
        <v>3838</v>
      </c>
      <c r="B5878" s="13"/>
      <c r="C5878" s="189"/>
      <c r="D5878" s="12"/>
      <c r="E5878" s="132" t="s">
        <v>2761</v>
      </c>
      <c r="F5878" s="14" t="s">
        <v>2697</v>
      </c>
      <c r="G5878" s="14" t="s">
        <v>2762</v>
      </c>
      <c r="H5878" s="15">
        <v>2020</v>
      </c>
      <c r="I5878" s="15">
        <v>5</v>
      </c>
      <c r="J5878" s="15">
        <v>0</v>
      </c>
      <c r="K5878" s="15">
        <v>0</v>
      </c>
      <c r="L5878" s="16" t="s">
        <v>2625</v>
      </c>
      <c r="M5878" s="16" t="s">
        <v>3849</v>
      </c>
      <c r="N5878" s="16" t="s">
        <v>2626</v>
      </c>
      <c r="O5878" s="17">
        <v>720</v>
      </c>
      <c r="P5878" s="17">
        <v>0</v>
      </c>
      <c r="Q5878" s="17">
        <v>0</v>
      </c>
      <c r="R5878" s="18" t="s">
        <v>33</v>
      </c>
      <c r="S5878" s="19">
        <v>20</v>
      </c>
      <c r="T5878" s="19">
        <v>5</v>
      </c>
      <c r="U5878" s="19">
        <v>18</v>
      </c>
      <c r="V5878" s="19">
        <v>0</v>
      </c>
      <c r="W5878" s="20">
        <v>0.09</v>
      </c>
      <c r="X5878" s="21">
        <v>324</v>
      </c>
      <c r="Y5878" s="22" t="s">
        <v>33</v>
      </c>
      <c r="Z5878" s="23" t="s">
        <v>9087</v>
      </c>
      <c r="AA5878" s="24" t="s">
        <v>67</v>
      </c>
      <c r="AB5878" s="14" t="s">
        <v>67</v>
      </c>
      <c r="AC5878" s="14" t="s">
        <v>67</v>
      </c>
      <c r="AD5878" s="25"/>
      <c r="AE5878" s="26"/>
      <c r="AF5878" s="27"/>
    </row>
    <row r="5879" spans="1:32" s="29" customFormat="1" ht="16.5" customHeight="1">
      <c r="A5879" s="12" t="s">
        <v>3838</v>
      </c>
      <c r="B5879" s="13"/>
      <c r="C5879" s="189"/>
      <c r="D5879" s="12"/>
      <c r="E5879" s="132" t="s">
        <v>2802</v>
      </c>
      <c r="F5879" s="14" t="s">
        <v>36</v>
      </c>
      <c r="G5879" s="14" t="s">
        <v>2803</v>
      </c>
      <c r="H5879" s="15">
        <v>2020</v>
      </c>
      <c r="I5879" s="15">
        <v>2</v>
      </c>
      <c r="J5879" s="15">
        <v>0</v>
      </c>
      <c r="K5879" s="15">
        <v>0</v>
      </c>
      <c r="L5879" s="16" t="s">
        <v>2625</v>
      </c>
      <c r="M5879" s="16" t="s">
        <v>3849</v>
      </c>
      <c r="N5879" s="16" t="s">
        <v>2626</v>
      </c>
      <c r="O5879" s="17">
        <v>720</v>
      </c>
      <c r="P5879" s="17">
        <v>0</v>
      </c>
      <c r="Q5879" s="17">
        <v>0</v>
      </c>
      <c r="R5879" s="18" t="s">
        <v>33</v>
      </c>
      <c r="S5879" s="19">
        <v>60</v>
      </c>
      <c r="T5879" s="19">
        <v>110</v>
      </c>
      <c r="U5879" s="19">
        <v>0.81818181818181823</v>
      </c>
      <c r="V5879" s="19">
        <v>0</v>
      </c>
      <c r="W5879" s="20">
        <v>0.09</v>
      </c>
      <c r="X5879" s="21">
        <v>129.6</v>
      </c>
      <c r="Y5879" s="22" t="s">
        <v>33</v>
      </c>
      <c r="Z5879" s="23" t="s">
        <v>9087</v>
      </c>
      <c r="AA5879" s="24" t="s">
        <v>67</v>
      </c>
      <c r="AB5879" s="14" t="s">
        <v>67</v>
      </c>
      <c r="AC5879" s="14" t="s">
        <v>67</v>
      </c>
      <c r="AD5879" s="25"/>
      <c r="AE5879" s="26"/>
      <c r="AF5879" s="27"/>
    </row>
    <row r="5880" spans="1:32" s="29" customFormat="1" ht="16.5" customHeight="1">
      <c r="A5880" s="12" t="s">
        <v>3838</v>
      </c>
      <c r="B5880" s="13"/>
      <c r="C5880" s="189"/>
      <c r="D5880" s="12"/>
      <c r="E5880" s="132" t="s">
        <v>2804</v>
      </c>
      <c r="F5880" s="14" t="s">
        <v>2805</v>
      </c>
      <c r="G5880" s="14" t="s">
        <v>2806</v>
      </c>
      <c r="H5880" s="15">
        <v>2020</v>
      </c>
      <c r="I5880" s="15">
        <v>2</v>
      </c>
      <c r="J5880" s="15">
        <v>0</v>
      </c>
      <c r="K5880" s="15">
        <v>0</v>
      </c>
      <c r="L5880" s="16" t="s">
        <v>2625</v>
      </c>
      <c r="M5880" s="16" t="s">
        <v>3849</v>
      </c>
      <c r="N5880" s="16" t="s">
        <v>2626</v>
      </c>
      <c r="O5880" s="17">
        <v>720</v>
      </c>
      <c r="P5880" s="17">
        <v>0</v>
      </c>
      <c r="Q5880" s="17">
        <v>0</v>
      </c>
      <c r="R5880" s="18" t="s">
        <v>33</v>
      </c>
      <c r="S5880" s="19">
        <v>60</v>
      </c>
      <c r="T5880" s="19">
        <v>110</v>
      </c>
      <c r="U5880" s="19">
        <v>0.81818181818181823</v>
      </c>
      <c r="V5880" s="19">
        <v>0</v>
      </c>
      <c r="W5880" s="20">
        <v>0.09</v>
      </c>
      <c r="X5880" s="21">
        <v>129.6</v>
      </c>
      <c r="Y5880" s="22" t="s">
        <v>33</v>
      </c>
      <c r="Z5880" s="23" t="s">
        <v>9087</v>
      </c>
      <c r="AA5880" s="24" t="s">
        <v>67</v>
      </c>
      <c r="AB5880" s="14" t="s">
        <v>67</v>
      </c>
      <c r="AC5880" s="14" t="s">
        <v>67</v>
      </c>
      <c r="AD5880" s="25"/>
      <c r="AE5880" s="26"/>
      <c r="AF5880" s="27"/>
    </row>
    <row r="5881" spans="1:32" s="29" customFormat="1" ht="16.5" customHeight="1">
      <c r="A5881" s="12" t="s">
        <v>3838</v>
      </c>
      <c r="B5881" s="13"/>
      <c r="C5881" s="189"/>
      <c r="D5881" s="12"/>
      <c r="E5881" s="132" t="s">
        <v>2846</v>
      </c>
      <c r="F5881" s="14" t="s">
        <v>36</v>
      </c>
      <c r="G5881" s="14" t="s">
        <v>2803</v>
      </c>
      <c r="H5881" s="15">
        <v>2020</v>
      </c>
      <c r="I5881" s="15">
        <v>1</v>
      </c>
      <c r="J5881" s="15">
        <v>0</v>
      </c>
      <c r="K5881" s="15">
        <v>0</v>
      </c>
      <c r="L5881" s="16" t="s">
        <v>2625</v>
      </c>
      <c r="M5881" s="16" t="s">
        <v>3849</v>
      </c>
      <c r="N5881" s="16" t="s">
        <v>2626</v>
      </c>
      <c r="O5881" s="17">
        <v>720</v>
      </c>
      <c r="P5881" s="17">
        <v>0</v>
      </c>
      <c r="Q5881" s="17">
        <v>0</v>
      </c>
      <c r="R5881" s="18" t="s">
        <v>33</v>
      </c>
      <c r="S5881" s="19">
        <v>60</v>
      </c>
      <c r="T5881" s="19">
        <v>110</v>
      </c>
      <c r="U5881" s="19">
        <v>0.81818181818181823</v>
      </c>
      <c r="V5881" s="19">
        <v>0</v>
      </c>
      <c r="W5881" s="20">
        <v>0.09</v>
      </c>
      <c r="X5881" s="21">
        <v>64.8</v>
      </c>
      <c r="Y5881" s="22" t="s">
        <v>33</v>
      </c>
      <c r="Z5881" s="23" t="s">
        <v>9087</v>
      </c>
      <c r="AA5881" s="24" t="s">
        <v>67</v>
      </c>
      <c r="AB5881" s="14" t="s">
        <v>67</v>
      </c>
      <c r="AC5881" s="14" t="s">
        <v>67</v>
      </c>
      <c r="AD5881" s="25"/>
      <c r="AE5881" s="26"/>
      <c r="AF5881" s="27"/>
    </row>
    <row r="5882" spans="1:32" s="29" customFormat="1" ht="16.5" customHeight="1">
      <c r="A5882" s="12" t="s">
        <v>3838</v>
      </c>
      <c r="B5882" s="13"/>
      <c r="C5882" s="189"/>
      <c r="D5882" s="12"/>
      <c r="E5882" s="242" t="s">
        <v>9117</v>
      </c>
      <c r="F5882" s="241" t="s">
        <v>9118</v>
      </c>
      <c r="G5882" s="241" t="s">
        <v>9119</v>
      </c>
      <c r="H5882" s="248">
        <v>2020</v>
      </c>
      <c r="I5882" s="243">
        <v>2</v>
      </c>
      <c r="J5882" s="243">
        <v>0</v>
      </c>
      <c r="K5882" s="243">
        <v>0</v>
      </c>
      <c r="L5882" s="16" t="s">
        <v>9112</v>
      </c>
      <c r="M5882" s="16" t="s">
        <v>3849</v>
      </c>
      <c r="N5882" s="251" t="s">
        <v>9113</v>
      </c>
      <c r="O5882" s="311">
        <v>720</v>
      </c>
      <c r="P5882" s="17">
        <v>0</v>
      </c>
      <c r="Q5882" s="17">
        <v>0</v>
      </c>
      <c r="R5882" s="18" t="s">
        <v>33</v>
      </c>
      <c r="S5882" s="19">
        <v>60</v>
      </c>
      <c r="T5882" s="19">
        <v>110</v>
      </c>
      <c r="U5882" s="466">
        <v>2</v>
      </c>
      <c r="V5882" s="19">
        <v>0</v>
      </c>
      <c r="W5882" s="246">
        <v>0.09</v>
      </c>
      <c r="X5882" s="21">
        <v>129.6</v>
      </c>
      <c r="Y5882" s="22" t="s">
        <v>33</v>
      </c>
      <c r="Z5882" s="23" t="s">
        <v>9087</v>
      </c>
      <c r="AA5882" s="24" t="s">
        <v>67</v>
      </c>
      <c r="AB5882" s="14" t="s">
        <v>67</v>
      </c>
      <c r="AC5882" s="14" t="s">
        <v>67</v>
      </c>
      <c r="AD5882" s="25"/>
      <c r="AE5882" s="26"/>
      <c r="AF5882" s="27"/>
    </row>
    <row r="5883" spans="1:32" s="29" customFormat="1" ht="16.5" customHeight="1">
      <c r="A5883" s="12" t="s">
        <v>3838</v>
      </c>
      <c r="B5883" s="13"/>
      <c r="C5883" s="189"/>
      <c r="D5883" s="12"/>
      <c r="E5883" s="242" t="s">
        <v>9120</v>
      </c>
      <c r="F5883" s="241" t="s">
        <v>9121</v>
      </c>
      <c r="G5883" s="241" t="s">
        <v>9122</v>
      </c>
      <c r="H5883" s="248">
        <v>2020</v>
      </c>
      <c r="I5883" s="243">
        <v>2</v>
      </c>
      <c r="J5883" s="243">
        <v>0</v>
      </c>
      <c r="K5883" s="243">
        <v>0</v>
      </c>
      <c r="L5883" s="16" t="s">
        <v>9112</v>
      </c>
      <c r="M5883" s="16" t="s">
        <v>3849</v>
      </c>
      <c r="N5883" s="251" t="s">
        <v>9113</v>
      </c>
      <c r="O5883" s="311">
        <v>720</v>
      </c>
      <c r="P5883" s="17">
        <v>0</v>
      </c>
      <c r="Q5883" s="17">
        <v>0</v>
      </c>
      <c r="R5883" s="18" t="s">
        <v>33</v>
      </c>
      <c r="S5883" s="19">
        <v>60</v>
      </c>
      <c r="T5883" s="19">
        <v>110</v>
      </c>
      <c r="U5883" s="466">
        <v>2</v>
      </c>
      <c r="V5883" s="19">
        <v>0</v>
      </c>
      <c r="W5883" s="246">
        <v>0.09</v>
      </c>
      <c r="X5883" s="21">
        <v>129.6</v>
      </c>
      <c r="Y5883" s="22" t="s">
        <v>33</v>
      </c>
      <c r="Z5883" s="23" t="s">
        <v>9087</v>
      </c>
      <c r="AA5883" s="24" t="s">
        <v>67</v>
      </c>
      <c r="AB5883" s="14" t="s">
        <v>67</v>
      </c>
      <c r="AC5883" s="14" t="s">
        <v>67</v>
      </c>
      <c r="AD5883" s="25"/>
      <c r="AE5883" s="26"/>
      <c r="AF5883" s="27"/>
    </row>
    <row r="5884" spans="1:32" s="29" customFormat="1" ht="16.5" customHeight="1">
      <c r="A5884" s="12" t="s">
        <v>3838</v>
      </c>
      <c r="B5884" s="13"/>
      <c r="C5884" s="189"/>
      <c r="D5884" s="12"/>
      <c r="E5884" s="242" t="s">
        <v>9123</v>
      </c>
      <c r="F5884" s="241" t="s">
        <v>9124</v>
      </c>
      <c r="G5884" s="241" t="s">
        <v>9125</v>
      </c>
      <c r="H5884" s="248">
        <v>2020</v>
      </c>
      <c r="I5884" s="243">
        <v>13</v>
      </c>
      <c r="J5884" s="243">
        <v>0</v>
      </c>
      <c r="K5884" s="243">
        <v>0</v>
      </c>
      <c r="L5884" s="16" t="s">
        <v>9112</v>
      </c>
      <c r="M5884" s="16" t="s">
        <v>3849</v>
      </c>
      <c r="N5884" s="251" t="s">
        <v>9113</v>
      </c>
      <c r="O5884" s="311">
        <v>720</v>
      </c>
      <c r="P5884" s="17">
        <v>0</v>
      </c>
      <c r="Q5884" s="17">
        <v>0</v>
      </c>
      <c r="R5884" s="18" t="s">
        <v>33</v>
      </c>
      <c r="S5884" s="19">
        <v>60</v>
      </c>
      <c r="T5884" s="19">
        <v>5</v>
      </c>
      <c r="U5884" s="466">
        <v>2</v>
      </c>
      <c r="V5884" s="19">
        <v>0</v>
      </c>
      <c r="W5884" s="246">
        <v>0.09</v>
      </c>
      <c r="X5884" s="21">
        <v>842.4</v>
      </c>
      <c r="Y5884" s="22" t="s">
        <v>33</v>
      </c>
      <c r="Z5884" s="23" t="s">
        <v>9087</v>
      </c>
      <c r="AA5884" s="24" t="s">
        <v>67</v>
      </c>
      <c r="AB5884" s="14" t="s">
        <v>67</v>
      </c>
      <c r="AC5884" s="14" t="s">
        <v>67</v>
      </c>
      <c r="AD5884" s="25"/>
      <c r="AE5884" s="26"/>
      <c r="AF5884" s="27"/>
    </row>
    <row r="5885" spans="1:32" s="29" customFormat="1" ht="16.5" customHeight="1">
      <c r="A5885" s="12" t="s">
        <v>3838</v>
      </c>
      <c r="B5885" s="13"/>
      <c r="C5885" s="189"/>
      <c r="D5885" s="12"/>
      <c r="E5885" s="242" t="s">
        <v>9126</v>
      </c>
      <c r="F5885" s="241" t="s">
        <v>9121</v>
      </c>
      <c r="G5885" s="241" t="s">
        <v>9122</v>
      </c>
      <c r="H5885" s="248">
        <v>2020</v>
      </c>
      <c r="I5885" s="243">
        <v>1</v>
      </c>
      <c r="J5885" s="243">
        <v>0</v>
      </c>
      <c r="K5885" s="243">
        <v>0</v>
      </c>
      <c r="L5885" s="16" t="s">
        <v>9112</v>
      </c>
      <c r="M5885" s="16" t="s">
        <v>3849</v>
      </c>
      <c r="N5885" s="251" t="s">
        <v>9113</v>
      </c>
      <c r="O5885" s="311">
        <v>720</v>
      </c>
      <c r="P5885" s="17">
        <v>0</v>
      </c>
      <c r="Q5885" s="17">
        <v>0</v>
      </c>
      <c r="R5885" s="18" t="s">
        <v>33</v>
      </c>
      <c r="S5885" s="19">
        <v>60</v>
      </c>
      <c r="T5885" s="19">
        <v>110</v>
      </c>
      <c r="U5885" s="466">
        <v>2</v>
      </c>
      <c r="V5885" s="19">
        <v>0</v>
      </c>
      <c r="W5885" s="246">
        <v>0.09</v>
      </c>
      <c r="X5885" s="21">
        <v>64.8</v>
      </c>
      <c r="Y5885" s="22" t="s">
        <v>33</v>
      </c>
      <c r="Z5885" s="23" t="s">
        <v>9087</v>
      </c>
      <c r="AA5885" s="24" t="s">
        <v>67</v>
      </c>
      <c r="AB5885" s="14" t="s">
        <v>67</v>
      </c>
      <c r="AC5885" s="14" t="s">
        <v>67</v>
      </c>
      <c r="AD5885" s="25"/>
      <c r="AE5885" s="26"/>
      <c r="AF5885" s="27"/>
    </row>
    <row r="5886" spans="1:32" s="29" customFormat="1" ht="16.5" customHeight="1">
      <c r="A5886" s="12" t="s">
        <v>3838</v>
      </c>
      <c r="B5886" s="13"/>
      <c r="C5886" s="189"/>
      <c r="D5886" s="12"/>
      <c r="E5886" s="132" t="s">
        <v>9123</v>
      </c>
      <c r="F5886" s="14" t="s">
        <v>9124</v>
      </c>
      <c r="G5886" s="14" t="s">
        <v>9125</v>
      </c>
      <c r="H5886" s="15">
        <v>2020</v>
      </c>
      <c r="I5886" s="15">
        <v>1</v>
      </c>
      <c r="J5886" s="15">
        <v>0</v>
      </c>
      <c r="K5886" s="15">
        <v>0</v>
      </c>
      <c r="L5886" s="16" t="s">
        <v>3896</v>
      </c>
      <c r="M5886" s="16" t="s">
        <v>3849</v>
      </c>
      <c r="N5886" s="16" t="s">
        <v>2626</v>
      </c>
      <c r="O5886" s="17">
        <v>720</v>
      </c>
      <c r="P5886" s="17">
        <v>0</v>
      </c>
      <c r="Q5886" s="17">
        <v>0</v>
      </c>
      <c r="R5886" s="18" t="s">
        <v>33</v>
      </c>
      <c r="S5886" s="19">
        <v>60</v>
      </c>
      <c r="T5886" s="19">
        <v>5</v>
      </c>
      <c r="U5886" s="19">
        <v>18</v>
      </c>
      <c r="V5886" s="19">
        <v>0</v>
      </c>
      <c r="W5886" s="20">
        <v>0.09</v>
      </c>
      <c r="X5886" s="21">
        <v>64.8</v>
      </c>
      <c r="Y5886" s="22" t="s">
        <v>33</v>
      </c>
      <c r="Z5886" s="23"/>
      <c r="AA5886" s="24"/>
      <c r="AB5886" s="14"/>
      <c r="AC5886" s="14"/>
      <c r="AD5886" s="25"/>
      <c r="AE5886" s="26"/>
      <c r="AF5886" s="27"/>
    </row>
    <row r="5887" spans="1:32" s="29" customFormat="1" ht="16.5" customHeight="1">
      <c r="A5887" s="12" t="s">
        <v>3838</v>
      </c>
      <c r="B5887" s="13"/>
      <c r="C5887" s="189"/>
      <c r="D5887" s="12"/>
      <c r="E5887" s="132" t="s">
        <v>1199</v>
      </c>
      <c r="F5887" s="14" t="s">
        <v>3860</v>
      </c>
      <c r="G5887" s="14" t="s">
        <v>3861</v>
      </c>
      <c r="H5887" s="15">
        <v>2022</v>
      </c>
      <c r="I5887" s="15">
        <v>1</v>
      </c>
      <c r="J5887" s="15">
        <v>0</v>
      </c>
      <c r="K5887" s="15">
        <v>0</v>
      </c>
      <c r="L5887" s="16" t="s">
        <v>9186</v>
      </c>
      <c r="M5887" s="16" t="s">
        <v>3849</v>
      </c>
      <c r="N5887" s="16" t="s">
        <v>2626</v>
      </c>
      <c r="O5887" s="17">
        <v>300</v>
      </c>
      <c r="P5887" s="17">
        <v>0</v>
      </c>
      <c r="Q5887" s="17">
        <v>0</v>
      </c>
      <c r="R5887" s="18" t="s">
        <v>33</v>
      </c>
      <c r="S5887" s="19">
        <v>60</v>
      </c>
      <c r="T5887" s="19">
        <v>110</v>
      </c>
      <c r="U5887" s="19">
        <v>2</v>
      </c>
      <c r="V5887" s="19">
        <v>0</v>
      </c>
      <c r="W5887" s="20">
        <v>0.22</v>
      </c>
      <c r="X5887" s="21">
        <v>66</v>
      </c>
      <c r="Y5887" s="22" t="s">
        <v>33</v>
      </c>
      <c r="Z5887" s="23" t="s">
        <v>9087</v>
      </c>
      <c r="AA5887" s="24"/>
      <c r="AB5887" s="14"/>
      <c r="AC5887" s="14"/>
      <c r="AD5887" s="25"/>
      <c r="AE5887" s="26"/>
      <c r="AF5887" s="27"/>
    </row>
    <row r="5888" spans="1:32" s="29" customFormat="1" ht="16.5" customHeight="1">
      <c r="A5888" s="12" t="s">
        <v>3838</v>
      </c>
      <c r="B5888" s="13"/>
      <c r="C5888" s="189"/>
      <c r="D5888" s="12"/>
      <c r="E5888" s="132" t="s">
        <v>4081</v>
      </c>
      <c r="F5888" s="14" t="s">
        <v>4082</v>
      </c>
      <c r="G5888" s="14" t="s">
        <v>4083</v>
      </c>
      <c r="H5888" s="15">
        <v>2014</v>
      </c>
      <c r="I5888" s="15">
        <v>1</v>
      </c>
      <c r="J5888" s="15">
        <v>0</v>
      </c>
      <c r="K5888" s="15">
        <v>0</v>
      </c>
      <c r="L5888" s="16" t="s">
        <v>4084</v>
      </c>
      <c r="M5888" s="16" t="s">
        <v>3849</v>
      </c>
      <c r="N5888" s="16" t="s">
        <v>2626</v>
      </c>
      <c r="O5888" s="17">
        <v>882</v>
      </c>
      <c r="P5888" s="17">
        <v>0</v>
      </c>
      <c r="Q5888" s="17">
        <v>0</v>
      </c>
      <c r="R5888" s="18" t="s">
        <v>33</v>
      </c>
      <c r="S5888" s="19" t="s">
        <v>89</v>
      </c>
      <c r="T5888" s="19">
        <v>110</v>
      </c>
      <c r="U5888" s="19">
        <v>0.68181818181818177</v>
      </c>
      <c r="V5888" s="19">
        <v>0</v>
      </c>
      <c r="W5888" s="20">
        <v>7.4999999999999997E-2</v>
      </c>
      <c r="X5888" s="21">
        <v>66.149999999999991</v>
      </c>
      <c r="Y5888" s="22" t="s">
        <v>33</v>
      </c>
      <c r="Z5888" s="23" t="s">
        <v>9087</v>
      </c>
      <c r="AA5888" s="24" t="s">
        <v>67</v>
      </c>
      <c r="AB5888" s="14" t="s">
        <v>67</v>
      </c>
      <c r="AC5888" s="14" t="s">
        <v>67</v>
      </c>
      <c r="AD5888" s="25"/>
      <c r="AE5888" s="26"/>
      <c r="AF5888" s="27"/>
    </row>
    <row r="5889" spans="1:32" s="29" customFormat="1" ht="16.5" customHeight="1">
      <c r="A5889" s="12" t="s">
        <v>3838</v>
      </c>
      <c r="B5889" s="13"/>
      <c r="C5889" s="189"/>
      <c r="D5889" s="12"/>
      <c r="E5889" s="132" t="s">
        <v>180</v>
      </c>
      <c r="F5889" s="14" t="s">
        <v>92</v>
      </c>
      <c r="G5889" s="14" t="s">
        <v>3926</v>
      </c>
      <c r="H5889" s="15">
        <v>2008</v>
      </c>
      <c r="I5889" s="15">
        <v>1</v>
      </c>
      <c r="J5889" s="15">
        <v>0</v>
      </c>
      <c r="K5889" s="15">
        <v>0</v>
      </c>
      <c r="L5889" s="16" t="s">
        <v>3909</v>
      </c>
      <c r="M5889" s="16" t="s">
        <v>3849</v>
      </c>
      <c r="N5889" s="16" t="s">
        <v>2626</v>
      </c>
      <c r="O5889" s="17">
        <v>50</v>
      </c>
      <c r="P5889" s="17">
        <v>6132</v>
      </c>
      <c r="Q5889" s="17">
        <v>5</v>
      </c>
      <c r="R5889" s="18" t="s">
        <v>33</v>
      </c>
      <c r="S5889" s="19">
        <v>60</v>
      </c>
      <c r="T5889" s="19">
        <v>110</v>
      </c>
      <c r="U5889" s="19">
        <v>1.8181818181818181</v>
      </c>
      <c r="V5889" s="19">
        <v>0</v>
      </c>
      <c r="W5889" s="20">
        <v>0.2</v>
      </c>
      <c r="X5889" s="21">
        <v>71.319999999999993</v>
      </c>
      <c r="Y5889" s="22" t="s">
        <v>33</v>
      </c>
      <c r="Z5889" s="23" t="s">
        <v>9087</v>
      </c>
      <c r="AA5889" s="24" t="s">
        <v>67</v>
      </c>
      <c r="AB5889" s="14" t="s">
        <v>67</v>
      </c>
      <c r="AC5889" s="14" t="s">
        <v>67</v>
      </c>
      <c r="AD5889" s="25"/>
      <c r="AE5889" s="26"/>
      <c r="AF5889" s="27"/>
    </row>
    <row r="5890" spans="1:32" s="29" customFormat="1" ht="16.5" customHeight="1">
      <c r="A5890" s="12" t="s">
        <v>3838</v>
      </c>
      <c r="B5890" s="13"/>
      <c r="C5890" s="189"/>
      <c r="D5890" s="12"/>
      <c r="E5890" s="132" t="s">
        <v>180</v>
      </c>
      <c r="F5890" s="14" t="s">
        <v>92</v>
      </c>
      <c r="G5890" s="14" t="s">
        <v>67</v>
      </c>
      <c r="H5890" s="15">
        <v>2009</v>
      </c>
      <c r="I5890" s="15">
        <v>1</v>
      </c>
      <c r="J5890" s="15">
        <v>0</v>
      </c>
      <c r="K5890" s="15">
        <v>0</v>
      </c>
      <c r="L5890" s="16" t="s">
        <v>3950</v>
      </c>
      <c r="M5890" s="16" t="s">
        <v>3849</v>
      </c>
      <c r="N5890" s="16" t="s">
        <v>2626</v>
      </c>
      <c r="O5890" s="17">
        <v>50</v>
      </c>
      <c r="P5890" s="17">
        <v>6132</v>
      </c>
      <c r="Q5890" s="17">
        <v>5</v>
      </c>
      <c r="R5890" s="18" t="s">
        <v>33</v>
      </c>
      <c r="S5890" s="19">
        <v>60</v>
      </c>
      <c r="T5890" s="19">
        <v>110</v>
      </c>
      <c r="U5890" s="19">
        <v>1.8181818181818181</v>
      </c>
      <c r="V5890" s="19">
        <v>0</v>
      </c>
      <c r="W5890" s="20">
        <v>0.2</v>
      </c>
      <c r="X5890" s="21">
        <v>71.319999999999993</v>
      </c>
      <c r="Y5890" s="22" t="s">
        <v>33</v>
      </c>
      <c r="Z5890" s="23" t="s">
        <v>9087</v>
      </c>
      <c r="AA5890" s="24" t="s">
        <v>67</v>
      </c>
      <c r="AB5890" s="14" t="s">
        <v>67</v>
      </c>
      <c r="AC5890" s="14" t="s">
        <v>67</v>
      </c>
      <c r="AD5890" s="25"/>
      <c r="AE5890" s="26"/>
      <c r="AF5890" s="27"/>
    </row>
    <row r="5891" spans="1:32" s="29" customFormat="1" ht="16.5" customHeight="1">
      <c r="A5891" s="12" t="s">
        <v>3838</v>
      </c>
      <c r="B5891" s="13"/>
      <c r="C5891" s="189"/>
      <c r="D5891" s="12"/>
      <c r="E5891" s="132" t="s">
        <v>3910</v>
      </c>
      <c r="F5891" s="14" t="s">
        <v>3911</v>
      </c>
      <c r="G5891" s="14" t="s">
        <v>3912</v>
      </c>
      <c r="H5891" s="15">
        <v>2015</v>
      </c>
      <c r="I5891" s="15">
        <v>1</v>
      </c>
      <c r="J5891" s="15">
        <v>0</v>
      </c>
      <c r="K5891" s="15">
        <v>0</v>
      </c>
      <c r="L5891" s="16" t="s">
        <v>3909</v>
      </c>
      <c r="M5891" s="16" t="s">
        <v>3849</v>
      </c>
      <c r="N5891" s="16" t="s">
        <v>2626</v>
      </c>
      <c r="O5891" s="17">
        <v>72</v>
      </c>
      <c r="P5891" s="17">
        <v>0</v>
      </c>
      <c r="Q5891" s="17">
        <v>0</v>
      </c>
      <c r="R5891" s="18" t="s">
        <v>33</v>
      </c>
      <c r="S5891" s="19" t="s">
        <v>89</v>
      </c>
      <c r="T5891" s="19">
        <v>24</v>
      </c>
      <c r="U5891" s="19">
        <v>41.666666666666664</v>
      </c>
      <c r="V5891" s="19">
        <v>0</v>
      </c>
      <c r="W5891" s="20">
        <v>1</v>
      </c>
      <c r="X5891" s="21">
        <v>72</v>
      </c>
      <c r="Y5891" s="22" t="s">
        <v>33</v>
      </c>
      <c r="Z5891" s="23" t="s">
        <v>9087</v>
      </c>
      <c r="AA5891" s="24" t="s">
        <v>67</v>
      </c>
      <c r="AB5891" s="14" t="s">
        <v>67</v>
      </c>
      <c r="AC5891" s="14" t="s">
        <v>67</v>
      </c>
      <c r="AD5891" s="25"/>
      <c r="AE5891" s="26"/>
      <c r="AF5891" s="27"/>
    </row>
    <row r="5892" spans="1:32" s="29" customFormat="1" ht="16.5" customHeight="1">
      <c r="A5892" s="12" t="s">
        <v>3838</v>
      </c>
      <c r="B5892" s="13"/>
      <c r="C5892" s="189"/>
      <c r="D5892" s="12"/>
      <c r="E5892" s="132" t="s">
        <v>1131</v>
      </c>
      <c r="F5892" s="14" t="s">
        <v>9235</v>
      </c>
      <c r="G5892" s="14" t="s">
        <v>9236</v>
      </c>
      <c r="H5892" s="15">
        <v>2024</v>
      </c>
      <c r="I5892" s="15">
        <v>1</v>
      </c>
      <c r="J5892" s="15">
        <v>0</v>
      </c>
      <c r="K5892" s="15">
        <v>0</v>
      </c>
      <c r="L5892" s="16" t="s">
        <v>9186</v>
      </c>
      <c r="M5892" s="16" t="s">
        <v>3849</v>
      </c>
      <c r="N5892" s="16" t="s">
        <v>2626</v>
      </c>
      <c r="O5892" s="17">
        <v>300</v>
      </c>
      <c r="P5892" s="17">
        <v>0</v>
      </c>
      <c r="Q5892" s="17">
        <v>0</v>
      </c>
      <c r="R5892" s="18" t="s">
        <v>33</v>
      </c>
      <c r="S5892" s="19">
        <v>60</v>
      </c>
      <c r="T5892" s="19">
        <v>110</v>
      </c>
      <c r="U5892" s="19">
        <v>2.2727272727272729</v>
      </c>
      <c r="V5892" s="19">
        <v>0</v>
      </c>
      <c r="W5892" s="20">
        <v>0.25</v>
      </c>
      <c r="X5892" s="21">
        <v>75</v>
      </c>
      <c r="Y5892" s="22" t="s">
        <v>33</v>
      </c>
      <c r="Z5892" s="23" t="s">
        <v>9087</v>
      </c>
      <c r="AA5892" s="24" t="s">
        <v>67</v>
      </c>
      <c r="AB5892" s="14" t="s">
        <v>67</v>
      </c>
      <c r="AC5892" s="14" t="s">
        <v>67</v>
      </c>
      <c r="AD5892" s="25"/>
      <c r="AE5892" s="26"/>
      <c r="AF5892" s="27"/>
    </row>
    <row r="5893" spans="1:32" s="29" customFormat="1" ht="16.5" customHeight="1">
      <c r="A5893" s="12" t="s">
        <v>3838</v>
      </c>
      <c r="B5893" s="13"/>
      <c r="C5893" s="189"/>
      <c r="D5893" s="12"/>
      <c r="E5893" s="132" t="s">
        <v>35</v>
      </c>
      <c r="F5893" s="14" t="s">
        <v>9237</v>
      </c>
      <c r="G5893" s="14" t="s">
        <v>9238</v>
      </c>
      <c r="H5893" s="15">
        <v>2024</v>
      </c>
      <c r="I5893" s="15">
        <v>1</v>
      </c>
      <c r="J5893" s="15">
        <v>0</v>
      </c>
      <c r="K5893" s="15">
        <v>0</v>
      </c>
      <c r="L5893" s="16" t="s">
        <v>9186</v>
      </c>
      <c r="M5893" s="16" t="s">
        <v>3849</v>
      </c>
      <c r="N5893" s="16" t="s">
        <v>2626</v>
      </c>
      <c r="O5893" s="17">
        <v>300</v>
      </c>
      <c r="P5893" s="17">
        <v>0</v>
      </c>
      <c r="Q5893" s="17">
        <v>0</v>
      </c>
      <c r="R5893" s="18" t="s">
        <v>33</v>
      </c>
      <c r="S5893" s="19">
        <v>60</v>
      </c>
      <c r="T5893" s="19">
        <v>110</v>
      </c>
      <c r="U5893" s="19">
        <v>2.2727272727272729</v>
      </c>
      <c r="V5893" s="19">
        <v>0</v>
      </c>
      <c r="W5893" s="20">
        <v>0.25</v>
      </c>
      <c r="X5893" s="21">
        <v>75</v>
      </c>
      <c r="Y5893" s="22" t="s">
        <v>33</v>
      </c>
      <c r="Z5893" s="23" t="s">
        <v>9087</v>
      </c>
      <c r="AA5893" s="24" t="s">
        <v>67</v>
      </c>
      <c r="AB5893" s="14" t="s">
        <v>67</v>
      </c>
      <c r="AC5893" s="14" t="s">
        <v>67</v>
      </c>
      <c r="AD5893" s="25"/>
      <c r="AE5893" s="26"/>
      <c r="AF5893" s="27"/>
    </row>
    <row r="5894" spans="1:32" s="29" customFormat="1" ht="16.5" customHeight="1">
      <c r="A5894" s="12" t="s">
        <v>3838</v>
      </c>
      <c r="B5894" s="13"/>
      <c r="C5894" s="189"/>
      <c r="D5894" s="12"/>
      <c r="E5894" s="132" t="s">
        <v>453</v>
      </c>
      <c r="F5894" s="14" t="s">
        <v>155</v>
      </c>
      <c r="G5894" s="14" t="s">
        <v>4068</v>
      </c>
      <c r="H5894" s="15">
        <v>2012</v>
      </c>
      <c r="I5894" s="15">
        <v>1</v>
      </c>
      <c r="J5894" s="15">
        <v>0</v>
      </c>
      <c r="K5894" s="15">
        <v>0</v>
      </c>
      <c r="L5894" s="16" t="s">
        <v>4069</v>
      </c>
      <c r="M5894" s="16" t="s">
        <v>3849</v>
      </c>
      <c r="N5894" s="16" t="s">
        <v>2626</v>
      </c>
      <c r="O5894" s="17">
        <v>50</v>
      </c>
      <c r="P5894" s="17">
        <v>0</v>
      </c>
      <c r="Q5894" s="17">
        <v>0</v>
      </c>
      <c r="R5894" s="18" t="s">
        <v>33</v>
      </c>
      <c r="S5894" s="19" t="s">
        <v>89</v>
      </c>
      <c r="T5894" s="19">
        <v>110</v>
      </c>
      <c r="U5894" s="19">
        <v>13.881818181818181</v>
      </c>
      <c r="V5894" s="19">
        <v>0</v>
      </c>
      <c r="W5894" s="20">
        <v>1.5269999999999999</v>
      </c>
      <c r="X5894" s="21">
        <v>76.349999999999994</v>
      </c>
      <c r="Y5894" s="22" t="s">
        <v>33</v>
      </c>
      <c r="Z5894" s="23" t="s">
        <v>9087</v>
      </c>
      <c r="AA5894" s="24" t="s">
        <v>67</v>
      </c>
      <c r="AB5894" s="14" t="s">
        <v>67</v>
      </c>
      <c r="AC5894" s="14" t="s">
        <v>67</v>
      </c>
      <c r="AD5894" s="25"/>
      <c r="AE5894" s="26"/>
      <c r="AF5894" s="27"/>
    </row>
    <row r="5895" spans="1:32" s="29" customFormat="1" ht="16.5" customHeight="1">
      <c r="A5895" s="12" t="s">
        <v>3838</v>
      </c>
      <c r="B5895" s="13"/>
      <c r="C5895" s="189"/>
      <c r="D5895" s="12"/>
      <c r="E5895" s="132" t="s">
        <v>418</v>
      </c>
      <c r="F5895" s="14" t="s">
        <v>64</v>
      </c>
      <c r="G5895" s="14" t="s">
        <v>4056</v>
      </c>
      <c r="H5895" s="15">
        <v>2006</v>
      </c>
      <c r="I5895" s="15">
        <v>1</v>
      </c>
      <c r="J5895" s="15">
        <v>0</v>
      </c>
      <c r="K5895" s="15">
        <v>0</v>
      </c>
      <c r="L5895" s="16" t="s">
        <v>4045</v>
      </c>
      <c r="M5895" s="16" t="s">
        <v>3849</v>
      </c>
      <c r="N5895" s="16" t="s">
        <v>2626</v>
      </c>
      <c r="O5895" s="17">
        <v>384</v>
      </c>
      <c r="P5895" s="17">
        <v>0</v>
      </c>
      <c r="Q5895" s="17">
        <v>0</v>
      </c>
      <c r="R5895" s="18" t="s">
        <v>33</v>
      </c>
      <c r="S5895" s="19">
        <v>60</v>
      </c>
      <c r="T5895" s="19">
        <v>110</v>
      </c>
      <c r="U5895" s="19">
        <v>1.8181818181818181</v>
      </c>
      <c r="V5895" s="19">
        <v>0</v>
      </c>
      <c r="W5895" s="20">
        <v>0.2</v>
      </c>
      <c r="X5895" s="21">
        <v>76.800000000000011</v>
      </c>
      <c r="Y5895" s="22" t="s">
        <v>33</v>
      </c>
      <c r="Z5895" s="23" t="s">
        <v>9087</v>
      </c>
      <c r="AA5895" s="24" t="s">
        <v>67</v>
      </c>
      <c r="AB5895" s="14" t="s">
        <v>67</v>
      </c>
      <c r="AC5895" s="14" t="s">
        <v>67</v>
      </c>
      <c r="AD5895" s="25"/>
      <c r="AE5895" s="26"/>
      <c r="AF5895" s="27"/>
    </row>
    <row r="5896" spans="1:32" s="29" customFormat="1" ht="16.5" customHeight="1">
      <c r="A5896" s="12" t="s">
        <v>3838</v>
      </c>
      <c r="B5896" s="13"/>
      <c r="C5896" s="189"/>
      <c r="D5896" s="12"/>
      <c r="E5896" s="132" t="s">
        <v>1199</v>
      </c>
      <c r="F5896" s="14" t="s">
        <v>3860</v>
      </c>
      <c r="G5896" s="14" t="s">
        <v>3861</v>
      </c>
      <c r="H5896" s="15" t="s">
        <v>67</v>
      </c>
      <c r="I5896" s="15">
        <v>1</v>
      </c>
      <c r="J5896" s="15">
        <v>0</v>
      </c>
      <c r="K5896" s="15">
        <v>0</v>
      </c>
      <c r="L5896" s="16" t="s">
        <v>3855</v>
      </c>
      <c r="M5896" s="16" t="s">
        <v>3849</v>
      </c>
      <c r="N5896" s="16" t="s">
        <v>2626</v>
      </c>
      <c r="O5896" s="17">
        <v>360</v>
      </c>
      <c r="P5896" s="17">
        <v>0</v>
      </c>
      <c r="Q5896" s="17">
        <v>0</v>
      </c>
      <c r="R5896" s="18" t="s">
        <v>33</v>
      </c>
      <c r="S5896" s="19">
        <v>60</v>
      </c>
      <c r="T5896" s="19">
        <v>110</v>
      </c>
      <c r="U5896" s="19">
        <v>2</v>
      </c>
      <c r="V5896" s="19">
        <v>0</v>
      </c>
      <c r="W5896" s="20">
        <v>0.22</v>
      </c>
      <c r="X5896" s="21">
        <v>79.2</v>
      </c>
      <c r="Y5896" s="22" t="s">
        <v>33</v>
      </c>
      <c r="Z5896" s="23" t="s">
        <v>9083</v>
      </c>
      <c r="AA5896" s="24" t="s">
        <v>67</v>
      </c>
      <c r="AB5896" s="14" t="s">
        <v>67</v>
      </c>
      <c r="AC5896" s="14" t="s">
        <v>67</v>
      </c>
      <c r="AD5896" s="25"/>
      <c r="AE5896" s="26"/>
      <c r="AF5896" s="27"/>
    </row>
    <row r="5897" spans="1:32" s="29" customFormat="1" ht="16.5" customHeight="1">
      <c r="A5897" s="12" t="s">
        <v>3838</v>
      </c>
      <c r="B5897" s="13"/>
      <c r="C5897" s="189"/>
      <c r="D5897" s="12"/>
      <c r="E5897" s="132" t="s">
        <v>1199</v>
      </c>
      <c r="F5897" s="14" t="s">
        <v>3860</v>
      </c>
      <c r="G5897" s="14" t="s">
        <v>3861</v>
      </c>
      <c r="H5897" s="15">
        <v>2005</v>
      </c>
      <c r="I5897" s="15">
        <v>1</v>
      </c>
      <c r="J5897" s="15">
        <v>0</v>
      </c>
      <c r="K5897" s="15">
        <v>0</v>
      </c>
      <c r="L5897" s="16" t="s">
        <v>9239</v>
      </c>
      <c r="M5897" s="16" t="s">
        <v>3849</v>
      </c>
      <c r="N5897" s="16" t="s">
        <v>2626</v>
      </c>
      <c r="O5897" s="17">
        <v>370</v>
      </c>
      <c r="P5897" s="17">
        <v>0</v>
      </c>
      <c r="Q5897" s="17">
        <v>0</v>
      </c>
      <c r="R5897" s="18" t="s">
        <v>33</v>
      </c>
      <c r="S5897" s="19">
        <v>60</v>
      </c>
      <c r="T5897" s="19">
        <v>110</v>
      </c>
      <c r="U5897" s="19">
        <v>2</v>
      </c>
      <c r="V5897" s="19">
        <v>0</v>
      </c>
      <c r="W5897" s="20">
        <v>0.22</v>
      </c>
      <c r="X5897" s="21">
        <v>81.400000000000006</v>
      </c>
      <c r="Y5897" s="22" t="s">
        <v>33</v>
      </c>
      <c r="Z5897" s="23" t="s">
        <v>9087</v>
      </c>
      <c r="AA5897" s="24" t="s">
        <v>67</v>
      </c>
      <c r="AB5897" s="14" t="s">
        <v>67</v>
      </c>
      <c r="AC5897" s="14" t="s">
        <v>67</v>
      </c>
      <c r="AD5897" s="25"/>
      <c r="AE5897" s="26"/>
      <c r="AF5897" s="27"/>
    </row>
    <row r="5898" spans="1:32" s="29" customFormat="1" ht="16.5" customHeight="1">
      <c r="A5898" s="12" t="s">
        <v>3838</v>
      </c>
      <c r="B5898" s="13"/>
      <c r="C5898" s="189"/>
      <c r="D5898" s="12"/>
      <c r="E5898" s="132" t="s">
        <v>4118</v>
      </c>
      <c r="F5898" s="14" t="s">
        <v>4119</v>
      </c>
      <c r="G5898" s="14" t="s">
        <v>4120</v>
      </c>
      <c r="H5898" s="15">
        <v>2018</v>
      </c>
      <c r="I5898" s="15">
        <v>1</v>
      </c>
      <c r="J5898" s="15">
        <v>0</v>
      </c>
      <c r="K5898" s="15">
        <v>0</v>
      </c>
      <c r="L5898" s="16" t="s">
        <v>9187</v>
      </c>
      <c r="M5898" s="16" t="s">
        <v>3849</v>
      </c>
      <c r="N5898" s="16" t="s">
        <v>2626</v>
      </c>
      <c r="O5898" s="17">
        <v>256</v>
      </c>
      <c r="P5898" s="17">
        <v>0</v>
      </c>
      <c r="Q5898" s="17">
        <v>0</v>
      </c>
      <c r="R5898" s="18" t="s">
        <v>33</v>
      </c>
      <c r="S5898" s="19">
        <v>60</v>
      </c>
      <c r="T5898" s="19">
        <v>110</v>
      </c>
      <c r="U5898" s="19">
        <v>2.8909090909090911</v>
      </c>
      <c r="V5898" s="19">
        <v>0</v>
      </c>
      <c r="W5898" s="20">
        <v>0.318</v>
      </c>
      <c r="X5898" s="21">
        <v>81.408000000000001</v>
      </c>
      <c r="Y5898" s="22" t="s">
        <v>33</v>
      </c>
      <c r="Z5898" s="23" t="s">
        <v>9087</v>
      </c>
      <c r="AA5898" s="24" t="s">
        <v>67</v>
      </c>
      <c r="AB5898" s="14" t="s">
        <v>67</v>
      </c>
      <c r="AC5898" s="14" t="s">
        <v>67</v>
      </c>
      <c r="AD5898" s="25"/>
      <c r="AE5898" s="26"/>
      <c r="AF5898" s="27"/>
    </row>
    <row r="5899" spans="1:32" s="29" customFormat="1" ht="16.5" customHeight="1">
      <c r="A5899" s="12" t="s">
        <v>3838</v>
      </c>
      <c r="B5899" s="13"/>
      <c r="C5899" s="189"/>
      <c r="D5899" s="12"/>
      <c r="E5899" s="132" t="s">
        <v>4118</v>
      </c>
      <c r="F5899" s="14" t="s">
        <v>9245</v>
      </c>
      <c r="G5899" s="14" t="s">
        <v>4120</v>
      </c>
      <c r="H5899" s="15">
        <v>2018</v>
      </c>
      <c r="I5899" s="15">
        <v>1</v>
      </c>
      <c r="J5899" s="15">
        <v>0</v>
      </c>
      <c r="K5899" s="15">
        <v>0</v>
      </c>
      <c r="L5899" s="16" t="s">
        <v>9187</v>
      </c>
      <c r="M5899" s="16" t="s">
        <v>3849</v>
      </c>
      <c r="N5899" s="16" t="s">
        <v>2626</v>
      </c>
      <c r="O5899" s="17">
        <v>256</v>
      </c>
      <c r="P5899" s="17">
        <v>0</v>
      </c>
      <c r="Q5899" s="17">
        <v>0</v>
      </c>
      <c r="R5899" s="18" t="s">
        <v>33</v>
      </c>
      <c r="S5899" s="19">
        <v>60</v>
      </c>
      <c r="T5899" s="19">
        <v>110</v>
      </c>
      <c r="U5899" s="19">
        <v>2.8909090909090911</v>
      </c>
      <c r="V5899" s="19">
        <v>0</v>
      </c>
      <c r="W5899" s="20">
        <v>0.318</v>
      </c>
      <c r="X5899" s="21">
        <v>81.408000000000001</v>
      </c>
      <c r="Y5899" s="22" t="s">
        <v>33</v>
      </c>
      <c r="Z5899" s="23" t="s">
        <v>9087</v>
      </c>
      <c r="AA5899" s="24" t="s">
        <v>67</v>
      </c>
      <c r="AB5899" s="14" t="s">
        <v>67</v>
      </c>
      <c r="AC5899" s="14" t="s">
        <v>67</v>
      </c>
      <c r="AD5899" s="25"/>
      <c r="AE5899" s="26"/>
      <c r="AF5899" s="27"/>
    </row>
    <row r="5900" spans="1:32" s="29" customFormat="1" ht="16.5" customHeight="1">
      <c r="A5900" s="12" t="s">
        <v>3838</v>
      </c>
      <c r="B5900" s="13"/>
      <c r="C5900" s="189"/>
      <c r="D5900" s="12"/>
      <c r="E5900" s="132" t="s">
        <v>4046</v>
      </c>
      <c r="F5900" s="14" t="s">
        <v>1309</v>
      </c>
      <c r="G5900" s="14" t="s">
        <v>4047</v>
      </c>
      <c r="H5900" s="15">
        <v>2015</v>
      </c>
      <c r="I5900" s="15">
        <v>2</v>
      </c>
      <c r="J5900" s="15">
        <v>0</v>
      </c>
      <c r="K5900" s="15">
        <v>0</v>
      </c>
      <c r="L5900" s="16" t="s">
        <v>4045</v>
      </c>
      <c r="M5900" s="16" t="s">
        <v>3849</v>
      </c>
      <c r="N5900" s="16" t="s">
        <v>2626</v>
      </c>
      <c r="O5900" s="17">
        <v>560</v>
      </c>
      <c r="P5900" s="17">
        <v>0</v>
      </c>
      <c r="Q5900" s="17">
        <v>0</v>
      </c>
      <c r="R5900" s="18" t="s">
        <v>33</v>
      </c>
      <c r="S5900" s="19">
        <v>60</v>
      </c>
      <c r="T5900" s="19">
        <v>60</v>
      </c>
      <c r="U5900" s="19">
        <v>2.5</v>
      </c>
      <c r="V5900" s="19">
        <v>0</v>
      </c>
      <c r="W5900" s="20">
        <v>0.15</v>
      </c>
      <c r="X5900" s="21">
        <v>168</v>
      </c>
      <c r="Y5900" s="22" t="s">
        <v>33</v>
      </c>
      <c r="Z5900" s="23" t="s">
        <v>9087</v>
      </c>
      <c r="AA5900" s="24" t="s">
        <v>67</v>
      </c>
      <c r="AB5900" s="14" t="s">
        <v>67</v>
      </c>
      <c r="AC5900" s="14" t="s">
        <v>67</v>
      </c>
      <c r="AD5900" s="25"/>
      <c r="AE5900" s="26"/>
      <c r="AF5900" s="27"/>
    </row>
    <row r="5901" spans="1:32" s="29" customFormat="1" ht="16.5" customHeight="1">
      <c r="A5901" s="12" t="s">
        <v>3838</v>
      </c>
      <c r="B5901" s="13"/>
      <c r="C5901" s="189"/>
      <c r="D5901" s="12"/>
      <c r="E5901" s="132" t="s">
        <v>180</v>
      </c>
      <c r="F5901" s="14" t="s">
        <v>92</v>
      </c>
      <c r="G5901" s="14" t="s">
        <v>3926</v>
      </c>
      <c r="H5901" s="15">
        <v>2009</v>
      </c>
      <c r="I5901" s="15">
        <v>1</v>
      </c>
      <c r="J5901" s="15">
        <v>0</v>
      </c>
      <c r="K5901" s="15">
        <v>0</v>
      </c>
      <c r="L5901" s="16" t="s">
        <v>4235</v>
      </c>
      <c r="M5901" s="16" t="s">
        <v>4236</v>
      </c>
      <c r="N5901" s="16" t="s">
        <v>43</v>
      </c>
      <c r="O5901" s="17">
        <v>50</v>
      </c>
      <c r="P5901" s="17">
        <v>6132</v>
      </c>
      <c r="Q5901" s="17">
        <v>5</v>
      </c>
      <c r="R5901" s="18" t="s">
        <v>33</v>
      </c>
      <c r="S5901" s="19">
        <v>60</v>
      </c>
      <c r="T5901" s="19">
        <v>110</v>
      </c>
      <c r="U5901" s="19">
        <v>2.2181818181818183</v>
      </c>
      <c r="V5901" s="19">
        <v>0</v>
      </c>
      <c r="W5901" s="20">
        <v>0.24399999999999999</v>
      </c>
      <c r="X5901" s="21">
        <v>87.01039999999999</v>
      </c>
      <c r="Y5901" s="22" t="s">
        <v>33</v>
      </c>
      <c r="Z5901" s="23" t="s">
        <v>9087</v>
      </c>
      <c r="AA5901" s="24" t="s">
        <v>67</v>
      </c>
      <c r="AB5901" s="14" t="s">
        <v>67</v>
      </c>
      <c r="AC5901" s="14" t="s">
        <v>67</v>
      </c>
      <c r="AD5901" s="25"/>
      <c r="AE5901" s="26"/>
      <c r="AF5901" s="27"/>
    </row>
    <row r="5902" spans="1:32" s="29" customFormat="1" ht="16.5" customHeight="1">
      <c r="A5902" s="12" t="s">
        <v>3838</v>
      </c>
      <c r="B5902" s="13"/>
      <c r="C5902" s="189"/>
      <c r="D5902" s="12"/>
      <c r="E5902" s="132" t="s">
        <v>35</v>
      </c>
      <c r="F5902" s="14" t="s">
        <v>36</v>
      </c>
      <c r="G5902" s="14" t="s">
        <v>97</v>
      </c>
      <c r="H5902" s="15">
        <v>2018</v>
      </c>
      <c r="I5902" s="15">
        <v>1</v>
      </c>
      <c r="J5902" s="15">
        <v>0</v>
      </c>
      <c r="K5902" s="15">
        <v>0</v>
      </c>
      <c r="L5902" s="16" t="s">
        <v>3896</v>
      </c>
      <c r="M5902" s="16" t="s">
        <v>3849</v>
      </c>
      <c r="N5902" s="16" t="s">
        <v>2626</v>
      </c>
      <c r="O5902" s="17">
        <v>360</v>
      </c>
      <c r="P5902" s="17">
        <v>0</v>
      </c>
      <c r="Q5902" s="17">
        <v>0</v>
      </c>
      <c r="R5902" s="18" t="s">
        <v>33</v>
      </c>
      <c r="S5902" s="19">
        <v>60</v>
      </c>
      <c r="T5902" s="19">
        <v>110</v>
      </c>
      <c r="U5902" s="19">
        <v>2.2727272727272729</v>
      </c>
      <c r="V5902" s="19">
        <v>0</v>
      </c>
      <c r="W5902" s="20">
        <v>0.25</v>
      </c>
      <c r="X5902" s="21">
        <v>90</v>
      </c>
      <c r="Y5902" s="22" t="s">
        <v>33</v>
      </c>
      <c r="Z5902" s="23" t="s">
        <v>9087</v>
      </c>
      <c r="AA5902" s="24" t="s">
        <v>67</v>
      </c>
      <c r="AB5902" s="14" t="s">
        <v>67</v>
      </c>
      <c r="AC5902" s="14" t="s">
        <v>67</v>
      </c>
      <c r="AD5902" s="25"/>
      <c r="AE5902" s="26"/>
      <c r="AF5902" s="27"/>
    </row>
    <row r="5903" spans="1:32" s="29" customFormat="1" ht="16.5" customHeight="1">
      <c r="A5903" s="12" t="s">
        <v>3838</v>
      </c>
      <c r="B5903" s="13"/>
      <c r="C5903" s="189"/>
      <c r="D5903" s="12"/>
      <c r="E5903" s="132" t="s">
        <v>4038</v>
      </c>
      <c r="F5903" s="14" t="s">
        <v>4039</v>
      </c>
      <c r="G5903" s="14" t="s">
        <v>67</v>
      </c>
      <c r="H5903" s="15">
        <v>2002</v>
      </c>
      <c r="I5903" s="15">
        <v>3</v>
      </c>
      <c r="J5903" s="15">
        <v>0</v>
      </c>
      <c r="K5903" s="15">
        <v>0</v>
      </c>
      <c r="L5903" s="16" t="s">
        <v>4020</v>
      </c>
      <c r="M5903" s="16" t="s">
        <v>3849</v>
      </c>
      <c r="N5903" s="16" t="s">
        <v>2626</v>
      </c>
      <c r="O5903" s="17">
        <v>1200</v>
      </c>
      <c r="P5903" s="17">
        <v>0</v>
      </c>
      <c r="Q5903" s="17">
        <v>0</v>
      </c>
      <c r="R5903" s="18" t="s">
        <v>33</v>
      </c>
      <c r="S5903" s="19">
        <v>60</v>
      </c>
      <c r="T5903" s="19">
        <v>110</v>
      </c>
      <c r="U5903" s="19">
        <v>0.7</v>
      </c>
      <c r="V5903" s="19">
        <v>0</v>
      </c>
      <c r="W5903" s="20">
        <v>7.6999999999999999E-2</v>
      </c>
      <c r="X5903" s="21">
        <v>277.20000000000005</v>
      </c>
      <c r="Y5903" s="22" t="s">
        <v>33</v>
      </c>
      <c r="Z5903" s="23" t="s">
        <v>9087</v>
      </c>
      <c r="AA5903" s="24" t="s">
        <v>67</v>
      </c>
      <c r="AB5903" s="14" t="s">
        <v>67</v>
      </c>
      <c r="AC5903" s="14" t="s">
        <v>67</v>
      </c>
      <c r="AD5903" s="25"/>
      <c r="AE5903" s="26"/>
      <c r="AF5903" s="27"/>
    </row>
    <row r="5904" spans="1:32" s="29" customFormat="1" ht="16.5" customHeight="1">
      <c r="A5904" s="12" t="s">
        <v>3838</v>
      </c>
      <c r="B5904" s="13"/>
      <c r="C5904" s="189"/>
      <c r="D5904" s="12"/>
      <c r="E5904" s="132" t="s">
        <v>1131</v>
      </c>
      <c r="F5904" s="14" t="s">
        <v>3901</v>
      </c>
      <c r="G5904" s="14" t="s">
        <v>3902</v>
      </c>
      <c r="H5904" s="15">
        <v>2005</v>
      </c>
      <c r="I5904" s="15">
        <v>1</v>
      </c>
      <c r="J5904" s="15">
        <v>0</v>
      </c>
      <c r="K5904" s="15">
        <v>0</v>
      </c>
      <c r="L5904" s="16" t="s">
        <v>9239</v>
      </c>
      <c r="M5904" s="16" t="s">
        <v>3849</v>
      </c>
      <c r="N5904" s="16" t="s">
        <v>2626</v>
      </c>
      <c r="O5904" s="17">
        <v>370</v>
      </c>
      <c r="P5904" s="17">
        <v>0</v>
      </c>
      <c r="Q5904" s="17">
        <v>0</v>
      </c>
      <c r="R5904" s="18" t="s">
        <v>33</v>
      </c>
      <c r="S5904" s="19">
        <v>60</v>
      </c>
      <c r="T5904" s="19">
        <v>110</v>
      </c>
      <c r="U5904" s="19">
        <v>2.2727272727272729</v>
      </c>
      <c r="V5904" s="19">
        <v>0</v>
      </c>
      <c r="W5904" s="20">
        <v>0.25</v>
      </c>
      <c r="X5904" s="21">
        <v>92.5</v>
      </c>
      <c r="Y5904" s="22" t="s">
        <v>33</v>
      </c>
      <c r="Z5904" s="23" t="s">
        <v>9087</v>
      </c>
      <c r="AA5904" s="24" t="s">
        <v>67</v>
      </c>
      <c r="AB5904" s="14" t="s">
        <v>67</v>
      </c>
      <c r="AC5904" s="14" t="s">
        <v>67</v>
      </c>
      <c r="AD5904" s="25"/>
      <c r="AE5904" s="26"/>
      <c r="AF5904" s="27"/>
    </row>
    <row r="5905" spans="1:32" s="29" customFormat="1" ht="16.5" customHeight="1">
      <c r="A5905" s="12" t="s">
        <v>3838</v>
      </c>
      <c r="B5905" s="13"/>
      <c r="C5905" s="189"/>
      <c r="D5905" s="12"/>
      <c r="E5905" s="132" t="s">
        <v>35</v>
      </c>
      <c r="F5905" s="14" t="s">
        <v>9242</v>
      </c>
      <c r="G5905" s="14" t="s">
        <v>9243</v>
      </c>
      <c r="H5905" s="15">
        <v>2005</v>
      </c>
      <c r="I5905" s="15">
        <v>1</v>
      </c>
      <c r="J5905" s="15">
        <v>0</v>
      </c>
      <c r="K5905" s="15">
        <v>0</v>
      </c>
      <c r="L5905" s="16" t="s">
        <v>9239</v>
      </c>
      <c r="M5905" s="16" t="s">
        <v>3849</v>
      </c>
      <c r="N5905" s="16" t="s">
        <v>2626</v>
      </c>
      <c r="O5905" s="17">
        <v>370</v>
      </c>
      <c r="P5905" s="17">
        <v>0</v>
      </c>
      <c r="Q5905" s="17">
        <v>0</v>
      </c>
      <c r="R5905" s="18" t="s">
        <v>33</v>
      </c>
      <c r="S5905" s="19">
        <v>60</v>
      </c>
      <c r="T5905" s="19">
        <v>110</v>
      </c>
      <c r="U5905" s="19">
        <v>2.2999999999999998</v>
      </c>
      <c r="V5905" s="19">
        <v>0</v>
      </c>
      <c r="W5905" s="20">
        <v>0.25</v>
      </c>
      <c r="X5905" s="21">
        <v>92.5</v>
      </c>
      <c r="Y5905" s="22" t="s">
        <v>33</v>
      </c>
      <c r="Z5905" s="23" t="s">
        <v>9087</v>
      </c>
      <c r="AA5905" s="24" t="s">
        <v>67</v>
      </c>
      <c r="AB5905" s="14" t="s">
        <v>67</v>
      </c>
      <c r="AC5905" s="14" t="s">
        <v>67</v>
      </c>
      <c r="AD5905" s="25"/>
      <c r="AE5905" s="26"/>
      <c r="AF5905" s="27"/>
    </row>
    <row r="5906" spans="1:32" s="29" customFormat="1" ht="16.5" customHeight="1">
      <c r="A5906" s="12" t="s">
        <v>3838</v>
      </c>
      <c r="B5906" s="13"/>
      <c r="C5906" s="189"/>
      <c r="D5906" s="12"/>
      <c r="E5906" s="132" t="s">
        <v>180</v>
      </c>
      <c r="F5906" s="14" t="s">
        <v>92</v>
      </c>
      <c r="G5906" s="14" t="s">
        <v>827</v>
      </c>
      <c r="H5906" s="15">
        <v>2009</v>
      </c>
      <c r="I5906" s="15">
        <v>1</v>
      </c>
      <c r="J5906" s="15">
        <v>0</v>
      </c>
      <c r="K5906" s="15">
        <v>0</v>
      </c>
      <c r="L5906" s="16" t="s">
        <v>3909</v>
      </c>
      <c r="M5906" s="16" t="s">
        <v>3849</v>
      </c>
      <c r="N5906" s="16" t="s">
        <v>2626</v>
      </c>
      <c r="O5906" s="17">
        <v>468</v>
      </c>
      <c r="P5906" s="17">
        <v>0</v>
      </c>
      <c r="Q5906" s="17">
        <v>0</v>
      </c>
      <c r="R5906" s="18" t="s">
        <v>33</v>
      </c>
      <c r="S5906" s="19">
        <v>60</v>
      </c>
      <c r="T5906" s="19">
        <v>110</v>
      </c>
      <c r="U5906" s="19">
        <v>1.8181818181818181</v>
      </c>
      <c r="V5906" s="19">
        <v>0</v>
      </c>
      <c r="W5906" s="20">
        <v>0.2</v>
      </c>
      <c r="X5906" s="21">
        <v>93.600000000000009</v>
      </c>
      <c r="Y5906" s="22" t="s">
        <v>33</v>
      </c>
      <c r="Z5906" s="23" t="s">
        <v>9087</v>
      </c>
      <c r="AA5906" s="24" t="s">
        <v>67</v>
      </c>
      <c r="AB5906" s="14" t="s">
        <v>67</v>
      </c>
      <c r="AC5906" s="14" t="s">
        <v>67</v>
      </c>
      <c r="AD5906" s="25"/>
      <c r="AE5906" s="26"/>
      <c r="AF5906" s="27"/>
    </row>
    <row r="5907" spans="1:32" s="29" customFormat="1" ht="16.5" customHeight="1">
      <c r="A5907" s="12" t="s">
        <v>3838</v>
      </c>
      <c r="B5907" s="13"/>
      <c r="C5907" s="189"/>
      <c r="D5907" s="12"/>
      <c r="E5907" s="132" t="s">
        <v>9204</v>
      </c>
      <c r="F5907" s="14" t="s">
        <v>9205</v>
      </c>
      <c r="G5907" s="14" t="s">
        <v>9206</v>
      </c>
      <c r="H5907" s="15">
        <v>2022</v>
      </c>
      <c r="I5907" s="15">
        <v>2</v>
      </c>
      <c r="J5907" s="15">
        <v>0</v>
      </c>
      <c r="K5907" s="15">
        <v>0</v>
      </c>
      <c r="L5907" s="16" t="s">
        <v>4182</v>
      </c>
      <c r="M5907" s="16" t="s">
        <v>3849</v>
      </c>
      <c r="N5907" s="16" t="s">
        <v>2626</v>
      </c>
      <c r="O5907" s="17">
        <v>72</v>
      </c>
      <c r="P5907" s="17">
        <v>0</v>
      </c>
      <c r="Q5907" s="17">
        <v>0</v>
      </c>
      <c r="R5907" s="18" t="s">
        <v>33</v>
      </c>
      <c r="S5907" s="19">
        <v>60</v>
      </c>
      <c r="T5907" s="19">
        <v>220</v>
      </c>
      <c r="U5907" s="19">
        <v>6.0363636363636362</v>
      </c>
      <c r="V5907" s="19">
        <v>0</v>
      </c>
      <c r="W5907" s="20">
        <v>1.3280000000000001</v>
      </c>
      <c r="X5907" s="21">
        <v>191.232</v>
      </c>
      <c r="Y5907" s="22" t="s">
        <v>33</v>
      </c>
      <c r="Z5907" s="23" t="s">
        <v>9087</v>
      </c>
      <c r="AA5907" s="24" t="s">
        <v>67</v>
      </c>
      <c r="AB5907" s="14" t="s">
        <v>67</v>
      </c>
      <c r="AC5907" s="14" t="s">
        <v>67</v>
      </c>
      <c r="AD5907" s="25"/>
      <c r="AE5907" s="26"/>
      <c r="AF5907" s="27"/>
    </row>
    <row r="5908" spans="1:32" s="29" customFormat="1" ht="16.5" customHeight="1">
      <c r="A5908" s="12" t="s">
        <v>3838</v>
      </c>
      <c r="B5908" s="13"/>
      <c r="C5908" s="189"/>
      <c r="D5908" s="12"/>
      <c r="E5908" s="132" t="s">
        <v>9204</v>
      </c>
      <c r="F5908" s="14" t="s">
        <v>9205</v>
      </c>
      <c r="G5908" s="14" t="s">
        <v>9206</v>
      </c>
      <c r="H5908" s="15">
        <v>2022</v>
      </c>
      <c r="I5908" s="15">
        <v>4</v>
      </c>
      <c r="J5908" s="15">
        <v>0</v>
      </c>
      <c r="K5908" s="15">
        <v>0</v>
      </c>
      <c r="L5908" s="16" t="s">
        <v>9212</v>
      </c>
      <c r="M5908" s="16" t="s">
        <v>3849</v>
      </c>
      <c r="N5908" s="16" t="s">
        <v>2626</v>
      </c>
      <c r="O5908" s="17">
        <v>72</v>
      </c>
      <c r="P5908" s="17">
        <v>0</v>
      </c>
      <c r="Q5908" s="17">
        <v>0</v>
      </c>
      <c r="R5908" s="18" t="s">
        <v>33</v>
      </c>
      <c r="S5908" s="19">
        <v>60</v>
      </c>
      <c r="T5908" s="19">
        <v>220</v>
      </c>
      <c r="U5908" s="19">
        <v>6.0363636363636362</v>
      </c>
      <c r="V5908" s="19">
        <v>0</v>
      </c>
      <c r="W5908" s="20">
        <v>1.3280000000000001</v>
      </c>
      <c r="X5908" s="21">
        <v>382.464</v>
      </c>
      <c r="Y5908" s="22" t="s">
        <v>33</v>
      </c>
      <c r="Z5908" s="23" t="s">
        <v>9087</v>
      </c>
      <c r="AA5908" s="24" t="s">
        <v>67</v>
      </c>
      <c r="AB5908" s="14" t="s">
        <v>67</v>
      </c>
      <c r="AC5908" s="14" t="s">
        <v>67</v>
      </c>
      <c r="AD5908" s="25"/>
      <c r="AE5908" s="26"/>
      <c r="AF5908" s="27"/>
    </row>
    <row r="5909" spans="1:32" s="29" customFormat="1" ht="16.5" customHeight="1">
      <c r="A5909" s="12" t="s">
        <v>3838</v>
      </c>
      <c r="B5909" s="13"/>
      <c r="C5909" s="189"/>
      <c r="D5909" s="12"/>
      <c r="E5909" s="132" t="s">
        <v>9204</v>
      </c>
      <c r="F5909" s="14" t="s">
        <v>9205</v>
      </c>
      <c r="G5909" s="14" t="s">
        <v>9206</v>
      </c>
      <c r="H5909" s="15">
        <v>2022</v>
      </c>
      <c r="I5909" s="15">
        <v>4</v>
      </c>
      <c r="J5909" s="15">
        <v>0</v>
      </c>
      <c r="K5909" s="15">
        <v>0</v>
      </c>
      <c r="L5909" s="16" t="s">
        <v>9213</v>
      </c>
      <c r="M5909" s="16" t="s">
        <v>3849</v>
      </c>
      <c r="N5909" s="16" t="s">
        <v>2626</v>
      </c>
      <c r="O5909" s="17">
        <v>72</v>
      </c>
      <c r="P5909" s="17">
        <v>0</v>
      </c>
      <c r="Q5909" s="17">
        <v>0</v>
      </c>
      <c r="R5909" s="18" t="s">
        <v>33</v>
      </c>
      <c r="S5909" s="19">
        <v>60</v>
      </c>
      <c r="T5909" s="19">
        <v>220</v>
      </c>
      <c r="U5909" s="19">
        <v>6.0363636363636362</v>
      </c>
      <c r="V5909" s="19">
        <v>0</v>
      </c>
      <c r="W5909" s="20">
        <v>1.3280000000000001</v>
      </c>
      <c r="X5909" s="21">
        <v>382.464</v>
      </c>
      <c r="Y5909" s="22" t="s">
        <v>33</v>
      </c>
      <c r="Z5909" s="23" t="s">
        <v>9087</v>
      </c>
      <c r="AA5909" s="24" t="s">
        <v>67</v>
      </c>
      <c r="AB5909" s="14" t="s">
        <v>67</v>
      </c>
      <c r="AC5909" s="14" t="s">
        <v>67</v>
      </c>
      <c r="AD5909" s="25"/>
      <c r="AE5909" s="26"/>
      <c r="AF5909" s="27"/>
    </row>
    <row r="5910" spans="1:32" s="29" customFormat="1" ht="16.5" customHeight="1">
      <c r="A5910" s="12" t="s">
        <v>3838</v>
      </c>
      <c r="B5910" s="13"/>
      <c r="C5910" s="189"/>
      <c r="D5910" s="12"/>
      <c r="E5910" s="132" t="s">
        <v>3998</v>
      </c>
      <c r="F5910" s="14" t="s">
        <v>67</v>
      </c>
      <c r="G5910" s="14" t="s">
        <v>67</v>
      </c>
      <c r="H5910" s="15">
        <v>2000</v>
      </c>
      <c r="I5910" s="15">
        <v>1</v>
      </c>
      <c r="J5910" s="15">
        <v>0</v>
      </c>
      <c r="K5910" s="15">
        <v>0</v>
      </c>
      <c r="L5910" s="16" t="s">
        <v>3969</v>
      </c>
      <c r="M5910" s="16" t="s">
        <v>3849</v>
      </c>
      <c r="N5910" s="16" t="s">
        <v>2626</v>
      </c>
      <c r="O5910" s="17">
        <v>384</v>
      </c>
      <c r="P5910" s="17">
        <v>0</v>
      </c>
      <c r="Q5910" s="17">
        <v>0</v>
      </c>
      <c r="R5910" s="18" t="s">
        <v>33</v>
      </c>
      <c r="S5910" s="19">
        <v>60</v>
      </c>
      <c r="T5910" s="19">
        <v>110</v>
      </c>
      <c r="U5910" s="19">
        <v>2.2727272727272729</v>
      </c>
      <c r="V5910" s="19">
        <v>0</v>
      </c>
      <c r="W5910" s="20">
        <v>0.25</v>
      </c>
      <c r="X5910" s="21">
        <v>96</v>
      </c>
      <c r="Y5910" s="22" t="s">
        <v>33</v>
      </c>
      <c r="Z5910" s="23" t="s">
        <v>9087</v>
      </c>
      <c r="AA5910" s="24" t="s">
        <v>67</v>
      </c>
      <c r="AB5910" s="14" t="s">
        <v>67</v>
      </c>
      <c r="AC5910" s="14" t="s">
        <v>67</v>
      </c>
      <c r="AD5910" s="25"/>
      <c r="AE5910" s="26"/>
      <c r="AF5910" s="27"/>
    </row>
    <row r="5911" spans="1:32" s="29" customFormat="1" ht="16.5" customHeight="1">
      <c r="A5911" s="12" t="s">
        <v>3838</v>
      </c>
      <c r="B5911" s="13"/>
      <c r="C5911" s="189"/>
      <c r="D5911" s="12"/>
      <c r="E5911" s="132" t="s">
        <v>3866</v>
      </c>
      <c r="F5911" s="14" t="s">
        <v>3867</v>
      </c>
      <c r="G5911" s="14" t="s">
        <v>3868</v>
      </c>
      <c r="H5911" s="15">
        <v>2020</v>
      </c>
      <c r="I5911" s="15">
        <v>4</v>
      </c>
      <c r="J5911" s="15">
        <v>0</v>
      </c>
      <c r="K5911" s="15">
        <v>0</v>
      </c>
      <c r="L5911" s="16" t="s">
        <v>4182</v>
      </c>
      <c r="M5911" s="16" t="s">
        <v>3849</v>
      </c>
      <c r="N5911" s="16" t="s">
        <v>2626</v>
      </c>
      <c r="O5911" s="17">
        <v>1920</v>
      </c>
      <c r="P5911" s="17">
        <v>0</v>
      </c>
      <c r="Q5911" s="17">
        <v>0</v>
      </c>
      <c r="R5911" s="18" t="s">
        <v>33</v>
      </c>
      <c r="S5911" s="19">
        <v>60</v>
      </c>
      <c r="T5911" s="19">
        <v>110</v>
      </c>
      <c r="U5911" s="19">
        <v>0.45454545454545453</v>
      </c>
      <c r="V5911" s="19">
        <v>0</v>
      </c>
      <c r="W5911" s="20">
        <v>0.05</v>
      </c>
      <c r="X5911" s="21">
        <v>384</v>
      </c>
      <c r="Y5911" s="22" t="s">
        <v>33</v>
      </c>
      <c r="Z5911" s="23" t="s">
        <v>9087</v>
      </c>
      <c r="AA5911" s="24"/>
      <c r="AB5911" s="14"/>
      <c r="AC5911" s="14"/>
      <c r="AD5911" s="25"/>
      <c r="AE5911" s="26"/>
      <c r="AF5911" s="27"/>
    </row>
    <row r="5912" spans="1:32" s="29" customFormat="1" ht="16.5" customHeight="1">
      <c r="A5912" s="12" t="s">
        <v>3838</v>
      </c>
      <c r="B5912" s="13"/>
      <c r="C5912" s="189"/>
      <c r="D5912" s="12"/>
      <c r="E5912" s="132" t="s">
        <v>2787</v>
      </c>
      <c r="F5912" s="14" t="s">
        <v>2454</v>
      </c>
      <c r="G5912" s="14" t="s">
        <v>2788</v>
      </c>
      <c r="H5912" s="15">
        <v>2020</v>
      </c>
      <c r="I5912" s="15">
        <v>2</v>
      </c>
      <c r="J5912" s="15">
        <v>0</v>
      </c>
      <c r="K5912" s="15">
        <v>0</v>
      </c>
      <c r="L5912" s="16" t="s">
        <v>2625</v>
      </c>
      <c r="M5912" s="16" t="s">
        <v>3849</v>
      </c>
      <c r="N5912" s="16" t="s">
        <v>2626</v>
      </c>
      <c r="O5912" s="17">
        <v>720</v>
      </c>
      <c r="P5912" s="17">
        <v>0</v>
      </c>
      <c r="Q5912" s="17">
        <v>0</v>
      </c>
      <c r="R5912" s="18" t="s">
        <v>33</v>
      </c>
      <c r="S5912" s="19">
        <v>60</v>
      </c>
      <c r="T5912" s="19">
        <v>110</v>
      </c>
      <c r="U5912" s="19">
        <v>1.2727272727272727</v>
      </c>
      <c r="V5912" s="19">
        <v>0</v>
      </c>
      <c r="W5912" s="20">
        <v>0.14000000000000001</v>
      </c>
      <c r="X5912" s="21">
        <v>201.60000000000002</v>
      </c>
      <c r="Y5912" s="22" t="s">
        <v>33</v>
      </c>
      <c r="Z5912" s="23" t="s">
        <v>9087</v>
      </c>
      <c r="AA5912" s="24" t="s">
        <v>67</v>
      </c>
      <c r="AB5912" s="14" t="s">
        <v>67</v>
      </c>
      <c r="AC5912" s="14" t="s">
        <v>67</v>
      </c>
      <c r="AD5912" s="25"/>
      <c r="AE5912" s="26"/>
      <c r="AF5912" s="27"/>
    </row>
    <row r="5913" spans="1:32" s="29" customFormat="1" ht="16.5" customHeight="1">
      <c r="A5913" s="12" t="s">
        <v>3838</v>
      </c>
      <c r="B5913" s="13"/>
      <c r="C5913" s="189"/>
      <c r="D5913" s="12"/>
      <c r="E5913" s="132" t="s">
        <v>2824</v>
      </c>
      <c r="F5913" s="14" t="s">
        <v>2454</v>
      </c>
      <c r="G5913" s="14" t="s">
        <v>2788</v>
      </c>
      <c r="H5913" s="15">
        <v>2020</v>
      </c>
      <c r="I5913" s="15">
        <v>1</v>
      </c>
      <c r="J5913" s="15">
        <v>0</v>
      </c>
      <c r="K5913" s="15">
        <v>0</v>
      </c>
      <c r="L5913" s="16" t="s">
        <v>2625</v>
      </c>
      <c r="M5913" s="16" t="s">
        <v>3849</v>
      </c>
      <c r="N5913" s="16" t="s">
        <v>2626</v>
      </c>
      <c r="O5913" s="17">
        <v>720</v>
      </c>
      <c r="P5913" s="17">
        <v>0</v>
      </c>
      <c r="Q5913" s="17">
        <v>0</v>
      </c>
      <c r="R5913" s="18" t="s">
        <v>33</v>
      </c>
      <c r="S5913" s="19">
        <v>60</v>
      </c>
      <c r="T5913" s="19">
        <v>110</v>
      </c>
      <c r="U5913" s="19">
        <v>1.2727272727272727</v>
      </c>
      <c r="V5913" s="19">
        <v>0</v>
      </c>
      <c r="W5913" s="20">
        <v>0.14000000000000001</v>
      </c>
      <c r="X5913" s="21">
        <v>100.80000000000001</v>
      </c>
      <c r="Y5913" s="22" t="s">
        <v>33</v>
      </c>
      <c r="Z5913" s="23" t="s">
        <v>9087</v>
      </c>
      <c r="AA5913" s="24" t="s">
        <v>67</v>
      </c>
      <c r="AB5913" s="14" t="s">
        <v>67</v>
      </c>
      <c r="AC5913" s="14" t="s">
        <v>67</v>
      </c>
      <c r="AD5913" s="25"/>
      <c r="AE5913" s="26"/>
      <c r="AF5913" s="27"/>
    </row>
    <row r="5914" spans="1:32" s="29" customFormat="1" ht="16.5" customHeight="1">
      <c r="A5914" s="12" t="s">
        <v>3838</v>
      </c>
      <c r="B5914" s="13"/>
      <c r="C5914" s="189"/>
      <c r="D5914" s="12"/>
      <c r="E5914" s="242" t="s">
        <v>9154</v>
      </c>
      <c r="F5914" s="241" t="s">
        <v>9155</v>
      </c>
      <c r="G5914" s="241" t="s">
        <v>9156</v>
      </c>
      <c r="H5914" s="248">
        <v>2020</v>
      </c>
      <c r="I5914" s="243">
        <v>2</v>
      </c>
      <c r="J5914" s="243">
        <v>0</v>
      </c>
      <c r="K5914" s="243">
        <v>0</v>
      </c>
      <c r="L5914" s="16" t="s">
        <v>9112</v>
      </c>
      <c r="M5914" s="16" t="s">
        <v>3849</v>
      </c>
      <c r="N5914" s="251" t="s">
        <v>9113</v>
      </c>
      <c r="O5914" s="311">
        <v>720</v>
      </c>
      <c r="P5914" s="17">
        <v>0</v>
      </c>
      <c r="Q5914" s="17">
        <v>0</v>
      </c>
      <c r="R5914" s="18" t="s">
        <v>33</v>
      </c>
      <c r="S5914" s="19">
        <v>60</v>
      </c>
      <c r="T5914" s="19">
        <v>110</v>
      </c>
      <c r="U5914" s="466">
        <v>2</v>
      </c>
      <c r="V5914" s="19">
        <v>0</v>
      </c>
      <c r="W5914" s="246">
        <v>0.14000000000000001</v>
      </c>
      <c r="X5914" s="21">
        <v>201.60000000000002</v>
      </c>
      <c r="Y5914" s="22" t="s">
        <v>33</v>
      </c>
      <c r="Z5914" s="23" t="s">
        <v>9087</v>
      </c>
      <c r="AA5914" s="24" t="s">
        <v>67</v>
      </c>
      <c r="AB5914" s="14" t="s">
        <v>67</v>
      </c>
      <c r="AC5914" s="14" t="s">
        <v>67</v>
      </c>
      <c r="AD5914" s="25"/>
      <c r="AE5914" s="26"/>
      <c r="AF5914" s="27"/>
    </row>
    <row r="5915" spans="1:32" s="29" customFormat="1" ht="16.5" customHeight="1">
      <c r="A5915" s="12" t="s">
        <v>3838</v>
      </c>
      <c r="B5915" s="13"/>
      <c r="C5915" s="189"/>
      <c r="D5915" s="12"/>
      <c r="E5915" s="132" t="s">
        <v>180</v>
      </c>
      <c r="F5915" s="14" t="s">
        <v>205</v>
      </c>
      <c r="G5915" s="14" t="s">
        <v>3856</v>
      </c>
      <c r="H5915" s="15">
        <v>2020</v>
      </c>
      <c r="I5915" s="15">
        <v>1</v>
      </c>
      <c r="J5915" s="15">
        <v>0</v>
      </c>
      <c r="K5915" s="15">
        <v>0</v>
      </c>
      <c r="L5915" s="16" t="s">
        <v>3855</v>
      </c>
      <c r="M5915" s="16" t="s">
        <v>3849</v>
      </c>
      <c r="N5915" s="16" t="s">
        <v>2626</v>
      </c>
      <c r="O5915" s="17">
        <v>360</v>
      </c>
      <c r="P5915" s="17">
        <v>0</v>
      </c>
      <c r="Q5915" s="17">
        <v>0</v>
      </c>
      <c r="R5915" s="18" t="s">
        <v>33</v>
      </c>
      <c r="S5915" s="19">
        <v>60</v>
      </c>
      <c r="T5915" s="19">
        <v>110</v>
      </c>
      <c r="U5915" s="19">
        <v>2.6181818181818182</v>
      </c>
      <c r="V5915" s="19">
        <v>0</v>
      </c>
      <c r="W5915" s="20">
        <v>0.28799999999999998</v>
      </c>
      <c r="X5915" s="21">
        <v>103.67999999999999</v>
      </c>
      <c r="Y5915" s="22" t="s">
        <v>33</v>
      </c>
      <c r="Z5915" s="23" t="s">
        <v>9083</v>
      </c>
      <c r="AA5915" s="24" t="s">
        <v>67</v>
      </c>
      <c r="AB5915" s="14" t="s">
        <v>67</v>
      </c>
      <c r="AC5915" s="14" t="s">
        <v>67</v>
      </c>
      <c r="AD5915" s="25"/>
      <c r="AE5915" s="26"/>
      <c r="AF5915" s="27"/>
    </row>
    <row r="5916" spans="1:32" s="29" customFormat="1" ht="16.5" customHeight="1">
      <c r="A5916" s="12" t="s">
        <v>3838</v>
      </c>
      <c r="B5916" s="13"/>
      <c r="C5916" s="189"/>
      <c r="D5916" s="12"/>
      <c r="E5916" s="132" t="s">
        <v>9084</v>
      </c>
      <c r="F5916" s="14" t="s">
        <v>9085</v>
      </c>
      <c r="G5916" s="14" t="s">
        <v>9086</v>
      </c>
      <c r="H5916" s="15">
        <v>2019</v>
      </c>
      <c r="I5916" s="15">
        <v>2</v>
      </c>
      <c r="J5916" s="15">
        <v>0</v>
      </c>
      <c r="K5916" s="15">
        <v>0</v>
      </c>
      <c r="L5916" s="16" t="s">
        <v>3855</v>
      </c>
      <c r="M5916" s="16" t="s">
        <v>3849</v>
      </c>
      <c r="N5916" s="16" t="s">
        <v>2626</v>
      </c>
      <c r="O5916" s="17">
        <v>8760</v>
      </c>
      <c r="P5916" s="17">
        <v>0</v>
      </c>
      <c r="Q5916" s="17">
        <v>0</v>
      </c>
      <c r="R5916" s="18" t="s">
        <v>33</v>
      </c>
      <c r="S5916" s="19">
        <v>60</v>
      </c>
      <c r="T5916" s="19">
        <v>110</v>
      </c>
      <c r="U5916" s="19">
        <v>0.10909090909090909</v>
      </c>
      <c r="V5916" s="19">
        <v>0</v>
      </c>
      <c r="W5916" s="20">
        <v>1.2E-2</v>
      </c>
      <c r="X5916" s="21">
        <v>210.24</v>
      </c>
      <c r="Y5916" s="22" t="s">
        <v>33</v>
      </c>
      <c r="Z5916" s="23"/>
      <c r="AA5916" s="24"/>
      <c r="AB5916" s="14"/>
      <c r="AC5916" s="14"/>
      <c r="AD5916" s="25"/>
      <c r="AE5916" s="26"/>
      <c r="AF5916" s="27"/>
    </row>
    <row r="5917" spans="1:32" s="29" customFormat="1" ht="16.5" customHeight="1">
      <c r="A5917" s="12" t="s">
        <v>3838</v>
      </c>
      <c r="B5917" s="13"/>
      <c r="C5917" s="189"/>
      <c r="D5917" s="12"/>
      <c r="E5917" s="132" t="s">
        <v>9088</v>
      </c>
      <c r="F5917" s="14" t="s">
        <v>9089</v>
      </c>
      <c r="G5917" s="14" t="s">
        <v>9090</v>
      </c>
      <c r="H5917" s="15">
        <v>2021</v>
      </c>
      <c r="I5917" s="15">
        <v>1</v>
      </c>
      <c r="J5917" s="15">
        <v>0</v>
      </c>
      <c r="K5917" s="15">
        <v>0</v>
      </c>
      <c r="L5917" s="16" t="s">
        <v>3862</v>
      </c>
      <c r="M5917" s="16" t="s">
        <v>3849</v>
      </c>
      <c r="N5917" s="16" t="s">
        <v>2626</v>
      </c>
      <c r="O5917" s="17">
        <v>8760</v>
      </c>
      <c r="P5917" s="17">
        <v>0</v>
      </c>
      <c r="Q5917" s="17">
        <v>0</v>
      </c>
      <c r="R5917" s="18" t="s">
        <v>33</v>
      </c>
      <c r="S5917" s="19">
        <v>60</v>
      </c>
      <c r="T5917" s="19">
        <v>110</v>
      </c>
      <c r="U5917" s="19">
        <v>0.10909090909090909</v>
      </c>
      <c r="V5917" s="19">
        <v>0</v>
      </c>
      <c r="W5917" s="20">
        <v>1.2E-2</v>
      </c>
      <c r="X5917" s="21">
        <v>105.12</v>
      </c>
      <c r="Y5917" s="22" t="s">
        <v>33</v>
      </c>
      <c r="Z5917" s="23"/>
      <c r="AA5917" s="24"/>
      <c r="AB5917" s="14"/>
      <c r="AC5917" s="14"/>
      <c r="AD5917" s="25"/>
      <c r="AE5917" s="26"/>
      <c r="AF5917" s="27"/>
    </row>
    <row r="5918" spans="1:32" s="29" customFormat="1" ht="16.5" customHeight="1">
      <c r="A5918" s="12" t="s">
        <v>3838</v>
      </c>
      <c r="B5918" s="13"/>
      <c r="C5918" s="189"/>
      <c r="D5918" s="12"/>
      <c r="E5918" s="132" t="s">
        <v>3886</v>
      </c>
      <c r="F5918" s="14" t="s">
        <v>3887</v>
      </c>
      <c r="G5918" s="14" t="s">
        <v>3888</v>
      </c>
      <c r="H5918" s="15">
        <v>2020</v>
      </c>
      <c r="I5918" s="15">
        <v>25</v>
      </c>
      <c r="J5918" s="15">
        <v>0</v>
      </c>
      <c r="K5918" s="15">
        <v>0</v>
      </c>
      <c r="L5918" s="16" t="s">
        <v>2625</v>
      </c>
      <c r="M5918" s="16" t="s">
        <v>3849</v>
      </c>
      <c r="N5918" s="16" t="s">
        <v>2626</v>
      </c>
      <c r="O5918" s="17">
        <v>8760</v>
      </c>
      <c r="P5918" s="17">
        <v>0</v>
      </c>
      <c r="Q5918" s="17">
        <v>0</v>
      </c>
      <c r="R5918" s="18" t="s">
        <v>33</v>
      </c>
      <c r="S5918" s="19">
        <v>60</v>
      </c>
      <c r="T5918" s="19">
        <v>110</v>
      </c>
      <c r="U5918" s="19">
        <v>0.10909090909090909</v>
      </c>
      <c r="V5918" s="19">
        <v>0</v>
      </c>
      <c r="W5918" s="20">
        <v>1.2E-2</v>
      </c>
      <c r="X5918" s="21">
        <v>2628</v>
      </c>
      <c r="Y5918" s="22" t="s">
        <v>33</v>
      </c>
      <c r="Z5918" s="23" t="s">
        <v>9087</v>
      </c>
      <c r="AA5918" s="24" t="s">
        <v>67</v>
      </c>
      <c r="AB5918" s="14" t="s">
        <v>67</v>
      </c>
      <c r="AC5918" s="14" t="s">
        <v>67</v>
      </c>
      <c r="AD5918" s="25"/>
      <c r="AE5918" s="26"/>
      <c r="AF5918" s="27"/>
    </row>
    <row r="5919" spans="1:32" s="29" customFormat="1" ht="16.5" customHeight="1">
      <c r="A5919" s="12" t="s">
        <v>3838</v>
      </c>
      <c r="B5919" s="13"/>
      <c r="C5919" s="189"/>
      <c r="D5919" s="12"/>
      <c r="E5919" s="242" t="s">
        <v>9088</v>
      </c>
      <c r="F5919" s="241" t="s">
        <v>9146</v>
      </c>
      <c r="G5919" s="241" t="s">
        <v>9150</v>
      </c>
      <c r="H5919" s="248">
        <v>2021</v>
      </c>
      <c r="I5919" s="243">
        <v>23</v>
      </c>
      <c r="J5919" s="243">
        <v>0</v>
      </c>
      <c r="K5919" s="243">
        <v>0</v>
      </c>
      <c r="L5919" s="16" t="s">
        <v>9112</v>
      </c>
      <c r="M5919" s="16" t="s">
        <v>3849</v>
      </c>
      <c r="N5919" s="251" t="s">
        <v>9113</v>
      </c>
      <c r="O5919" s="17">
        <v>8760</v>
      </c>
      <c r="P5919" s="17">
        <v>0</v>
      </c>
      <c r="Q5919" s="17">
        <v>0</v>
      </c>
      <c r="R5919" s="18" t="s">
        <v>33</v>
      </c>
      <c r="S5919" s="19">
        <v>60</v>
      </c>
      <c r="T5919" s="19">
        <v>110</v>
      </c>
      <c r="U5919" s="19">
        <v>0.10909090909090909</v>
      </c>
      <c r="V5919" s="19">
        <v>0</v>
      </c>
      <c r="W5919" s="20">
        <v>1.2E-2</v>
      </c>
      <c r="X5919" s="21">
        <v>2417.7600000000002</v>
      </c>
      <c r="Y5919" s="22" t="s">
        <v>33</v>
      </c>
      <c r="Z5919" s="23" t="s">
        <v>9087</v>
      </c>
      <c r="AA5919" s="24"/>
      <c r="AB5919" s="14"/>
      <c r="AC5919" s="14"/>
      <c r="AD5919" s="25"/>
      <c r="AE5919" s="26"/>
      <c r="AF5919" s="27"/>
    </row>
    <row r="5920" spans="1:32" s="29" customFormat="1" ht="16.5" customHeight="1">
      <c r="A5920" s="12" t="s">
        <v>3838</v>
      </c>
      <c r="B5920" s="13"/>
      <c r="C5920" s="189"/>
      <c r="D5920" s="12"/>
      <c r="E5920" s="132" t="s">
        <v>1050</v>
      </c>
      <c r="F5920" s="14" t="s">
        <v>480</v>
      </c>
      <c r="G5920" s="14" t="s">
        <v>3934</v>
      </c>
      <c r="H5920" s="15">
        <v>2008</v>
      </c>
      <c r="I5920" s="15">
        <v>3</v>
      </c>
      <c r="J5920" s="15">
        <v>0</v>
      </c>
      <c r="K5920" s="15">
        <v>0</v>
      </c>
      <c r="L5920" s="16" t="s">
        <v>3909</v>
      </c>
      <c r="M5920" s="16" t="s">
        <v>3849</v>
      </c>
      <c r="N5920" s="16" t="s">
        <v>2626</v>
      </c>
      <c r="O5920" s="17">
        <v>320</v>
      </c>
      <c r="P5920" s="17">
        <v>0</v>
      </c>
      <c r="Q5920" s="17">
        <v>0</v>
      </c>
      <c r="R5920" s="18" t="s">
        <v>33</v>
      </c>
      <c r="S5920" s="19" t="s">
        <v>89</v>
      </c>
      <c r="T5920" s="19">
        <v>110</v>
      </c>
      <c r="U5920" s="19">
        <v>3</v>
      </c>
      <c r="V5920" s="19">
        <v>0</v>
      </c>
      <c r="W5920" s="20">
        <v>0.33</v>
      </c>
      <c r="X5920" s="21">
        <v>316.8</v>
      </c>
      <c r="Y5920" s="22" t="s">
        <v>33</v>
      </c>
      <c r="Z5920" s="23" t="s">
        <v>9087</v>
      </c>
      <c r="AA5920" s="24" t="s">
        <v>67</v>
      </c>
      <c r="AB5920" s="14" t="s">
        <v>67</v>
      </c>
      <c r="AC5920" s="14" t="s">
        <v>67</v>
      </c>
      <c r="AD5920" s="25"/>
      <c r="AE5920" s="26"/>
      <c r="AF5920" s="27"/>
    </row>
    <row r="5921" spans="1:32" s="29" customFormat="1" ht="16.5" customHeight="1">
      <c r="A5921" s="12" t="s">
        <v>3838</v>
      </c>
      <c r="B5921" s="13"/>
      <c r="C5921" s="189"/>
      <c r="D5921" s="12"/>
      <c r="E5921" s="132" t="s">
        <v>1050</v>
      </c>
      <c r="F5921" s="14" t="s">
        <v>480</v>
      </c>
      <c r="G5921" s="14" t="s">
        <v>3934</v>
      </c>
      <c r="H5921" s="15">
        <v>2008</v>
      </c>
      <c r="I5921" s="15">
        <v>3</v>
      </c>
      <c r="J5921" s="15">
        <v>0</v>
      </c>
      <c r="K5921" s="15">
        <v>0</v>
      </c>
      <c r="L5921" s="16" t="s">
        <v>3909</v>
      </c>
      <c r="M5921" s="16" t="s">
        <v>3849</v>
      </c>
      <c r="N5921" s="16" t="s">
        <v>2626</v>
      </c>
      <c r="O5921" s="17">
        <v>320</v>
      </c>
      <c r="P5921" s="17">
        <v>0</v>
      </c>
      <c r="Q5921" s="17">
        <v>0</v>
      </c>
      <c r="R5921" s="18" t="s">
        <v>33</v>
      </c>
      <c r="S5921" s="19" t="s">
        <v>89</v>
      </c>
      <c r="T5921" s="19">
        <v>110</v>
      </c>
      <c r="U5921" s="19">
        <v>3</v>
      </c>
      <c r="V5921" s="19">
        <v>0</v>
      </c>
      <c r="W5921" s="20">
        <v>0.33</v>
      </c>
      <c r="X5921" s="21">
        <v>316.8</v>
      </c>
      <c r="Y5921" s="22" t="s">
        <v>33</v>
      </c>
      <c r="Z5921" s="23" t="s">
        <v>9087</v>
      </c>
      <c r="AA5921" s="24" t="s">
        <v>67</v>
      </c>
      <c r="AB5921" s="14" t="s">
        <v>67</v>
      </c>
      <c r="AC5921" s="14" t="s">
        <v>67</v>
      </c>
      <c r="AD5921" s="25"/>
      <c r="AE5921" s="26"/>
      <c r="AF5921" s="27"/>
    </row>
    <row r="5922" spans="1:32" s="29" customFormat="1" ht="16.5" customHeight="1">
      <c r="A5922" s="12" t="s">
        <v>3838</v>
      </c>
      <c r="B5922" s="13"/>
      <c r="C5922" s="189"/>
      <c r="D5922" s="12"/>
      <c r="E5922" s="132" t="s">
        <v>3842</v>
      </c>
      <c r="F5922" s="14" t="s">
        <v>34</v>
      </c>
      <c r="G5922" s="14" t="s">
        <v>4137</v>
      </c>
      <c r="H5922" s="15">
        <v>2018</v>
      </c>
      <c r="I5922" s="15">
        <v>2</v>
      </c>
      <c r="J5922" s="15">
        <v>0</v>
      </c>
      <c r="K5922" s="15">
        <v>0</v>
      </c>
      <c r="L5922" s="16" t="s">
        <v>4147</v>
      </c>
      <c r="M5922" s="16" t="s">
        <v>3849</v>
      </c>
      <c r="N5922" s="16" t="s">
        <v>2626</v>
      </c>
      <c r="O5922" s="17">
        <v>80</v>
      </c>
      <c r="P5922" s="17">
        <v>0</v>
      </c>
      <c r="Q5922" s="17">
        <v>0</v>
      </c>
      <c r="R5922" s="18" t="s">
        <v>33</v>
      </c>
      <c r="S5922" s="19">
        <v>60</v>
      </c>
      <c r="T5922" s="19">
        <v>220</v>
      </c>
      <c r="U5922" s="19">
        <v>6.0363636363636362</v>
      </c>
      <c r="V5922" s="19">
        <v>0</v>
      </c>
      <c r="W5922" s="20">
        <v>1.3280000000000001</v>
      </c>
      <c r="X5922" s="21">
        <v>212.48000000000002</v>
      </c>
      <c r="Y5922" s="22" t="s">
        <v>33</v>
      </c>
      <c r="Z5922" s="23" t="s">
        <v>9087</v>
      </c>
      <c r="AA5922" s="24" t="s">
        <v>67</v>
      </c>
      <c r="AB5922" s="14" t="s">
        <v>67</v>
      </c>
      <c r="AC5922" s="14" t="s">
        <v>67</v>
      </c>
      <c r="AD5922" s="25"/>
      <c r="AE5922" s="26"/>
      <c r="AF5922" s="27"/>
    </row>
    <row r="5923" spans="1:32" s="29" customFormat="1" ht="16.5" customHeight="1">
      <c r="A5923" s="12" t="s">
        <v>3838</v>
      </c>
      <c r="B5923" s="13"/>
      <c r="C5923" s="189"/>
      <c r="D5923" s="12"/>
      <c r="E5923" s="132" t="s">
        <v>3707</v>
      </c>
      <c r="F5923" s="14" t="s">
        <v>2847</v>
      </c>
      <c r="G5923" s="14" t="s">
        <v>3885</v>
      </c>
      <c r="H5923" s="15">
        <v>2019</v>
      </c>
      <c r="I5923" s="15">
        <v>1</v>
      </c>
      <c r="J5923" s="15">
        <v>0</v>
      </c>
      <c r="K5923" s="15">
        <v>0</v>
      </c>
      <c r="L5923" s="16" t="s">
        <v>2848</v>
      </c>
      <c r="M5923" s="16" t="s">
        <v>3849</v>
      </c>
      <c r="N5923" s="16" t="s">
        <v>2626</v>
      </c>
      <c r="O5923" s="17">
        <v>468</v>
      </c>
      <c r="P5923" s="17">
        <v>0</v>
      </c>
      <c r="Q5923" s="17">
        <v>0</v>
      </c>
      <c r="R5923" s="18" t="s">
        <v>33</v>
      </c>
      <c r="S5923" s="19">
        <v>60</v>
      </c>
      <c r="T5923" s="19">
        <v>110</v>
      </c>
      <c r="U5923" s="19">
        <v>2.0909090909090908</v>
      </c>
      <c r="V5923" s="19">
        <v>0</v>
      </c>
      <c r="W5923" s="20">
        <v>0.23</v>
      </c>
      <c r="X5923" s="21">
        <v>107.64</v>
      </c>
      <c r="Y5923" s="22" t="s">
        <v>33</v>
      </c>
      <c r="Z5923" s="23" t="s">
        <v>9087</v>
      </c>
      <c r="AA5923" s="24" t="s">
        <v>67</v>
      </c>
      <c r="AB5923" s="14" t="s">
        <v>67</v>
      </c>
      <c r="AC5923" s="14" t="s">
        <v>67</v>
      </c>
      <c r="AD5923" s="25"/>
      <c r="AE5923" s="26"/>
      <c r="AF5923" s="27"/>
    </row>
    <row r="5924" spans="1:32" s="29" customFormat="1" ht="16.5" customHeight="1">
      <c r="A5924" s="12" t="s">
        <v>3838</v>
      </c>
      <c r="B5924" s="13"/>
      <c r="C5924" s="189"/>
      <c r="D5924" s="12"/>
      <c r="E5924" s="132" t="s">
        <v>4165</v>
      </c>
      <c r="F5924" s="14" t="s">
        <v>3870</v>
      </c>
      <c r="G5924" s="14" t="s">
        <v>4166</v>
      </c>
      <c r="H5924" s="15">
        <v>2014</v>
      </c>
      <c r="I5924" s="15">
        <v>1</v>
      </c>
      <c r="J5924" s="15">
        <v>0</v>
      </c>
      <c r="K5924" s="15">
        <v>0</v>
      </c>
      <c r="L5924" s="16" t="s">
        <v>4164</v>
      </c>
      <c r="M5924" s="16" t="s">
        <v>3849</v>
      </c>
      <c r="N5924" s="16" t="s">
        <v>2626</v>
      </c>
      <c r="O5924" s="17">
        <v>72</v>
      </c>
      <c r="P5924" s="17">
        <v>0</v>
      </c>
      <c r="Q5924" s="17">
        <v>0</v>
      </c>
      <c r="R5924" s="18" t="s">
        <v>33</v>
      </c>
      <c r="S5924" s="19">
        <v>60</v>
      </c>
      <c r="T5924" s="19">
        <v>110</v>
      </c>
      <c r="U5924" s="19">
        <v>13.627272727272727</v>
      </c>
      <c r="V5924" s="19">
        <v>0</v>
      </c>
      <c r="W5924" s="20">
        <v>1.4990000000000001</v>
      </c>
      <c r="X5924" s="21">
        <v>107.92800000000001</v>
      </c>
      <c r="Y5924" s="22" t="s">
        <v>33</v>
      </c>
      <c r="Z5924" s="23" t="s">
        <v>9087</v>
      </c>
      <c r="AA5924" s="24" t="s">
        <v>67</v>
      </c>
      <c r="AB5924" s="14" t="s">
        <v>67</v>
      </c>
      <c r="AC5924" s="14" t="s">
        <v>67</v>
      </c>
      <c r="AD5924" s="25"/>
      <c r="AE5924" s="26"/>
      <c r="AF5924" s="27"/>
    </row>
    <row r="5925" spans="1:32" s="29" customFormat="1" ht="16.5" customHeight="1">
      <c r="A5925" s="12" t="s">
        <v>3838</v>
      </c>
      <c r="B5925" s="13"/>
      <c r="C5925" s="189"/>
      <c r="D5925" s="12"/>
      <c r="E5925" s="132" t="s">
        <v>1678</v>
      </c>
      <c r="F5925" s="14" t="s">
        <v>2847</v>
      </c>
      <c r="G5925" s="14" t="s">
        <v>4167</v>
      </c>
      <c r="H5925" s="15">
        <v>2015</v>
      </c>
      <c r="I5925" s="15">
        <v>1</v>
      </c>
      <c r="J5925" s="15">
        <v>0</v>
      </c>
      <c r="K5925" s="15">
        <v>0</v>
      </c>
      <c r="L5925" s="16" t="s">
        <v>4164</v>
      </c>
      <c r="M5925" s="16" t="s">
        <v>3849</v>
      </c>
      <c r="N5925" s="16" t="s">
        <v>2626</v>
      </c>
      <c r="O5925" s="17">
        <v>72</v>
      </c>
      <c r="P5925" s="17">
        <v>0</v>
      </c>
      <c r="Q5925" s="17">
        <v>0</v>
      </c>
      <c r="R5925" s="18" t="s">
        <v>33</v>
      </c>
      <c r="S5925" s="19">
        <v>60</v>
      </c>
      <c r="T5925" s="19">
        <v>110</v>
      </c>
      <c r="U5925" s="19">
        <v>13.627272727272727</v>
      </c>
      <c r="V5925" s="19">
        <v>0</v>
      </c>
      <c r="W5925" s="20">
        <v>1.4990000000000001</v>
      </c>
      <c r="X5925" s="21">
        <v>107.92800000000001</v>
      </c>
      <c r="Y5925" s="22" t="s">
        <v>33</v>
      </c>
      <c r="Z5925" s="23" t="s">
        <v>9087</v>
      </c>
      <c r="AA5925" s="24" t="s">
        <v>67</v>
      </c>
      <c r="AB5925" s="14" t="s">
        <v>67</v>
      </c>
      <c r="AC5925" s="14" t="s">
        <v>67</v>
      </c>
      <c r="AD5925" s="25"/>
      <c r="AE5925" s="26"/>
      <c r="AF5925" s="27"/>
    </row>
    <row r="5926" spans="1:32" s="29" customFormat="1" ht="16.5" customHeight="1">
      <c r="A5926" s="12" t="s">
        <v>3838</v>
      </c>
      <c r="B5926" s="13"/>
      <c r="C5926" s="189"/>
      <c r="D5926" s="12"/>
      <c r="E5926" s="132" t="s">
        <v>3892</v>
      </c>
      <c r="F5926" s="14" t="s">
        <v>3894</v>
      </c>
      <c r="G5926" s="14" t="s">
        <v>3895</v>
      </c>
      <c r="H5926" s="15">
        <v>2020</v>
      </c>
      <c r="I5926" s="15">
        <v>1</v>
      </c>
      <c r="J5926" s="15">
        <v>0</v>
      </c>
      <c r="K5926" s="15">
        <v>0</v>
      </c>
      <c r="L5926" s="16" t="s">
        <v>2625</v>
      </c>
      <c r="M5926" s="16" t="s">
        <v>3849</v>
      </c>
      <c r="N5926" s="16" t="s">
        <v>2626</v>
      </c>
      <c r="O5926" s="17">
        <v>72</v>
      </c>
      <c r="P5926" s="17">
        <v>0</v>
      </c>
      <c r="Q5926" s="17">
        <v>0</v>
      </c>
      <c r="R5926" s="18" t="s">
        <v>33</v>
      </c>
      <c r="S5926" s="19">
        <v>60</v>
      </c>
      <c r="T5926" s="19">
        <v>110</v>
      </c>
      <c r="U5926" s="19">
        <v>13.636363636363637</v>
      </c>
      <c r="V5926" s="19">
        <v>0</v>
      </c>
      <c r="W5926" s="20">
        <v>1.5</v>
      </c>
      <c r="X5926" s="21">
        <v>108</v>
      </c>
      <c r="Y5926" s="22" t="s">
        <v>33</v>
      </c>
      <c r="Z5926" s="23" t="s">
        <v>9087</v>
      </c>
      <c r="AA5926" s="24" t="s">
        <v>67</v>
      </c>
      <c r="AB5926" s="14" t="s">
        <v>67</v>
      </c>
      <c r="AC5926" s="14" t="s">
        <v>67</v>
      </c>
      <c r="AD5926" s="25"/>
      <c r="AE5926" s="26"/>
      <c r="AF5926" s="27"/>
    </row>
    <row r="5927" spans="1:32" s="29" customFormat="1" ht="16.5" customHeight="1">
      <c r="A5927" s="12" t="s">
        <v>3838</v>
      </c>
      <c r="B5927" s="13"/>
      <c r="C5927" s="189"/>
      <c r="D5927" s="12"/>
      <c r="E5927" s="132" t="s">
        <v>180</v>
      </c>
      <c r="F5927" s="14" t="s">
        <v>92</v>
      </c>
      <c r="G5927" s="14" t="s">
        <v>827</v>
      </c>
      <c r="H5927" s="15">
        <v>2009</v>
      </c>
      <c r="I5927" s="15">
        <v>1</v>
      </c>
      <c r="J5927" s="15">
        <v>0</v>
      </c>
      <c r="K5927" s="15">
        <v>0</v>
      </c>
      <c r="L5927" s="16" t="s">
        <v>3909</v>
      </c>
      <c r="M5927" s="16" t="s">
        <v>3849</v>
      </c>
      <c r="N5927" s="16" t="s">
        <v>2626</v>
      </c>
      <c r="O5927" s="17">
        <v>240</v>
      </c>
      <c r="P5927" s="17">
        <v>6132</v>
      </c>
      <c r="Q5927" s="17">
        <v>5</v>
      </c>
      <c r="R5927" s="18" t="s">
        <v>33</v>
      </c>
      <c r="S5927" s="19">
        <v>60</v>
      </c>
      <c r="T5927" s="19">
        <v>110</v>
      </c>
      <c r="U5927" s="19">
        <v>1.8181818181818181</v>
      </c>
      <c r="V5927" s="19">
        <v>0</v>
      </c>
      <c r="W5927" s="20">
        <v>0.2</v>
      </c>
      <c r="X5927" s="21">
        <v>109.32</v>
      </c>
      <c r="Y5927" s="22" t="s">
        <v>33</v>
      </c>
      <c r="Z5927" s="23" t="s">
        <v>9087</v>
      </c>
      <c r="AA5927" s="24" t="s">
        <v>67</v>
      </c>
      <c r="AB5927" s="14" t="s">
        <v>67</v>
      </c>
      <c r="AC5927" s="14" t="s">
        <v>67</v>
      </c>
      <c r="AD5927" s="25"/>
      <c r="AE5927" s="26"/>
      <c r="AF5927" s="27"/>
    </row>
    <row r="5928" spans="1:32" s="29" customFormat="1" ht="16.5" customHeight="1">
      <c r="A5928" s="12" t="s">
        <v>3838</v>
      </c>
      <c r="B5928" s="13"/>
      <c r="C5928" s="189"/>
      <c r="D5928" s="12"/>
      <c r="E5928" s="132" t="s">
        <v>418</v>
      </c>
      <c r="F5928" s="14" t="s">
        <v>4054</v>
      </c>
      <c r="G5928" s="14" t="s">
        <v>4055</v>
      </c>
      <c r="H5928" s="15">
        <v>2007</v>
      </c>
      <c r="I5928" s="15">
        <v>1</v>
      </c>
      <c r="J5928" s="15">
        <v>0</v>
      </c>
      <c r="K5928" s="15">
        <v>0</v>
      </c>
      <c r="L5928" s="16" t="s">
        <v>4045</v>
      </c>
      <c r="M5928" s="16" t="s">
        <v>3849</v>
      </c>
      <c r="N5928" s="16" t="s">
        <v>2626</v>
      </c>
      <c r="O5928" s="17">
        <v>384</v>
      </c>
      <c r="P5928" s="17">
        <v>0</v>
      </c>
      <c r="Q5928" s="17">
        <v>0</v>
      </c>
      <c r="R5928" s="18" t="s">
        <v>33</v>
      </c>
      <c r="S5928" s="19">
        <v>60</v>
      </c>
      <c r="T5928" s="19">
        <v>110</v>
      </c>
      <c r="U5928" s="19">
        <v>2.6</v>
      </c>
      <c r="V5928" s="19">
        <v>0</v>
      </c>
      <c r="W5928" s="20">
        <v>0.28599999999999998</v>
      </c>
      <c r="X5928" s="21">
        <v>109.82399999999998</v>
      </c>
      <c r="Y5928" s="22" t="s">
        <v>33</v>
      </c>
      <c r="Z5928" s="23" t="s">
        <v>9087</v>
      </c>
      <c r="AA5928" s="24" t="s">
        <v>67</v>
      </c>
      <c r="AB5928" s="14" t="s">
        <v>67</v>
      </c>
      <c r="AC5928" s="14" t="s">
        <v>67</v>
      </c>
      <c r="AD5928" s="25"/>
      <c r="AE5928" s="26"/>
      <c r="AF5928" s="27"/>
    </row>
    <row r="5929" spans="1:32" s="29" customFormat="1" ht="16.5" customHeight="1">
      <c r="A5929" s="12" t="s">
        <v>3838</v>
      </c>
      <c r="B5929" s="13"/>
      <c r="C5929" s="189"/>
      <c r="D5929" s="12"/>
      <c r="E5929" s="132" t="s">
        <v>3989</v>
      </c>
      <c r="F5929" s="14" t="s">
        <v>3971</v>
      </c>
      <c r="G5929" s="14" t="s">
        <v>3991</v>
      </c>
      <c r="H5929" s="15">
        <v>2000</v>
      </c>
      <c r="I5929" s="15">
        <v>1</v>
      </c>
      <c r="J5929" s="15">
        <v>0</v>
      </c>
      <c r="K5929" s="15">
        <v>0</v>
      </c>
      <c r="L5929" s="16" t="s">
        <v>3969</v>
      </c>
      <c r="M5929" s="16" t="s">
        <v>3849</v>
      </c>
      <c r="N5929" s="16" t="s">
        <v>2626</v>
      </c>
      <c r="O5929" s="17">
        <v>1460</v>
      </c>
      <c r="P5929" s="17">
        <v>0</v>
      </c>
      <c r="Q5929" s="17">
        <v>0</v>
      </c>
      <c r="R5929" s="18" t="s">
        <v>33</v>
      </c>
      <c r="S5929" s="19">
        <v>60</v>
      </c>
      <c r="T5929" s="19">
        <v>110</v>
      </c>
      <c r="U5929" s="19">
        <v>0.7</v>
      </c>
      <c r="V5929" s="19">
        <v>0</v>
      </c>
      <c r="W5929" s="20">
        <v>7.6999999999999999E-2</v>
      </c>
      <c r="X5929" s="21">
        <v>112.42</v>
      </c>
      <c r="Y5929" s="22" t="s">
        <v>33</v>
      </c>
      <c r="Z5929" s="23" t="s">
        <v>9087</v>
      </c>
      <c r="AA5929" s="24" t="s">
        <v>67</v>
      </c>
      <c r="AB5929" s="14" t="s">
        <v>67</v>
      </c>
      <c r="AC5929" s="14" t="s">
        <v>67</v>
      </c>
      <c r="AD5929" s="25"/>
      <c r="AE5929" s="26"/>
      <c r="AF5929" s="27"/>
    </row>
    <row r="5930" spans="1:32" s="29" customFormat="1" ht="16.5" customHeight="1">
      <c r="A5930" s="12" t="s">
        <v>3838</v>
      </c>
      <c r="B5930" s="13"/>
      <c r="C5930" s="189"/>
      <c r="D5930" s="12"/>
      <c r="E5930" s="132" t="s">
        <v>1131</v>
      </c>
      <c r="F5930" s="14" t="s">
        <v>3901</v>
      </c>
      <c r="G5930" s="14" t="s">
        <v>3902</v>
      </c>
      <c r="H5930" s="15">
        <v>2018</v>
      </c>
      <c r="I5930" s="15">
        <v>1</v>
      </c>
      <c r="J5930" s="15">
        <v>0</v>
      </c>
      <c r="K5930" s="15">
        <v>0</v>
      </c>
      <c r="L5930" s="16" t="s">
        <v>3896</v>
      </c>
      <c r="M5930" s="16" t="s">
        <v>3849</v>
      </c>
      <c r="N5930" s="16" t="s">
        <v>2626</v>
      </c>
      <c r="O5930" s="17">
        <v>468</v>
      </c>
      <c r="P5930" s="17">
        <v>0</v>
      </c>
      <c r="Q5930" s="17">
        <v>0</v>
      </c>
      <c r="R5930" s="18" t="s">
        <v>33</v>
      </c>
      <c r="S5930" s="19">
        <v>60</v>
      </c>
      <c r="T5930" s="19">
        <v>110</v>
      </c>
      <c r="U5930" s="19">
        <v>2.2727272727272729</v>
      </c>
      <c r="V5930" s="19">
        <v>0</v>
      </c>
      <c r="W5930" s="20">
        <v>0.25</v>
      </c>
      <c r="X5930" s="21">
        <v>117</v>
      </c>
      <c r="Y5930" s="22" t="s">
        <v>33</v>
      </c>
      <c r="Z5930" s="23" t="s">
        <v>9087</v>
      </c>
      <c r="AA5930" s="24" t="s">
        <v>67</v>
      </c>
      <c r="AB5930" s="14" t="s">
        <v>67</v>
      </c>
      <c r="AC5930" s="14" t="s">
        <v>67</v>
      </c>
      <c r="AD5930" s="25"/>
      <c r="AE5930" s="26"/>
      <c r="AF5930" s="27"/>
    </row>
    <row r="5931" spans="1:32" s="29" customFormat="1" ht="16.5" customHeight="1">
      <c r="A5931" s="12" t="s">
        <v>3838</v>
      </c>
      <c r="B5931" s="13"/>
      <c r="C5931" s="189"/>
      <c r="D5931" s="12"/>
      <c r="E5931" s="132" t="s">
        <v>35</v>
      </c>
      <c r="F5931" s="14" t="s">
        <v>36</v>
      </c>
      <c r="G5931" s="14" t="s">
        <v>4291</v>
      </c>
      <c r="H5931" s="15">
        <v>2008</v>
      </c>
      <c r="I5931" s="15">
        <v>23</v>
      </c>
      <c r="J5931" s="15">
        <v>0</v>
      </c>
      <c r="K5931" s="15">
        <v>0</v>
      </c>
      <c r="L5931" s="16"/>
      <c r="M5931" s="16" t="s">
        <v>4287</v>
      </c>
      <c r="N5931" s="16" t="s">
        <v>2626</v>
      </c>
      <c r="O5931" s="17">
        <v>468</v>
      </c>
      <c r="P5931" s="17">
        <v>0</v>
      </c>
      <c r="Q5931" s="17">
        <v>0</v>
      </c>
      <c r="R5931" s="18" t="s">
        <v>33</v>
      </c>
      <c r="S5931" s="19" t="s">
        <v>89</v>
      </c>
      <c r="T5931" s="19">
        <v>110</v>
      </c>
      <c r="U5931" s="19">
        <v>2.2727272727272729</v>
      </c>
      <c r="V5931" s="19">
        <v>0</v>
      </c>
      <c r="W5931" s="20">
        <v>0.25</v>
      </c>
      <c r="X5931" s="21">
        <v>2691</v>
      </c>
      <c r="Y5931" s="22" t="s">
        <v>33</v>
      </c>
      <c r="Z5931" s="23" t="s">
        <v>9087</v>
      </c>
      <c r="AA5931" s="24" t="s">
        <v>67</v>
      </c>
      <c r="AB5931" s="14" t="s">
        <v>67</v>
      </c>
      <c r="AC5931" s="14" t="s">
        <v>67</v>
      </c>
      <c r="AD5931" s="25"/>
      <c r="AE5931" s="26"/>
      <c r="AF5931" s="27"/>
    </row>
    <row r="5932" spans="1:32" s="29" customFormat="1" ht="16.5" customHeight="1">
      <c r="A5932" s="12" t="s">
        <v>3838</v>
      </c>
      <c r="B5932" s="13"/>
      <c r="C5932" s="189"/>
      <c r="D5932" s="12"/>
      <c r="E5932" s="132" t="s">
        <v>90</v>
      </c>
      <c r="F5932" s="14" t="s">
        <v>36</v>
      </c>
      <c r="G5932" s="14" t="s">
        <v>4072</v>
      </c>
      <c r="H5932" s="15">
        <v>2008</v>
      </c>
      <c r="I5932" s="15">
        <v>1</v>
      </c>
      <c r="J5932" s="15">
        <v>1</v>
      </c>
      <c r="K5932" s="15">
        <v>0</v>
      </c>
      <c r="L5932" s="16" t="s">
        <v>4069</v>
      </c>
      <c r="M5932" s="16" t="s">
        <v>3849</v>
      </c>
      <c r="N5932" s="16" t="s">
        <v>2626</v>
      </c>
      <c r="O5932" s="17">
        <v>50</v>
      </c>
      <c r="P5932" s="17">
        <v>6132</v>
      </c>
      <c r="Q5932" s="17">
        <v>5</v>
      </c>
      <c r="R5932" s="18" t="s">
        <v>33</v>
      </c>
      <c r="S5932" s="19">
        <v>60</v>
      </c>
      <c r="T5932" s="19">
        <v>110</v>
      </c>
      <c r="U5932" s="19">
        <v>3</v>
      </c>
      <c r="V5932" s="19">
        <v>0</v>
      </c>
      <c r="W5932" s="20">
        <v>0.33</v>
      </c>
      <c r="X5932" s="21">
        <v>117.67800000000001</v>
      </c>
      <c r="Y5932" s="22" t="s">
        <v>33</v>
      </c>
      <c r="Z5932" s="23" t="s">
        <v>9087</v>
      </c>
      <c r="AA5932" s="24" t="s">
        <v>67</v>
      </c>
      <c r="AB5932" s="14" t="s">
        <v>67</v>
      </c>
      <c r="AC5932" s="14" t="s">
        <v>67</v>
      </c>
      <c r="AD5932" s="25"/>
      <c r="AE5932" s="26"/>
      <c r="AF5932" s="27"/>
    </row>
    <row r="5933" spans="1:32" s="29" customFormat="1" ht="16.5" customHeight="1">
      <c r="A5933" s="12" t="s">
        <v>3838</v>
      </c>
      <c r="B5933" s="13"/>
      <c r="C5933" s="189"/>
      <c r="D5933" s="12"/>
      <c r="E5933" s="132" t="s">
        <v>4049</v>
      </c>
      <c r="F5933" s="14" t="s">
        <v>4050</v>
      </c>
      <c r="G5933" s="14" t="s">
        <v>4051</v>
      </c>
      <c r="H5933" s="15">
        <v>2000</v>
      </c>
      <c r="I5933" s="15">
        <v>7</v>
      </c>
      <c r="J5933" s="15">
        <v>0</v>
      </c>
      <c r="K5933" s="15">
        <v>0</v>
      </c>
      <c r="L5933" s="16" t="s">
        <v>4045</v>
      </c>
      <c r="M5933" s="16" t="s">
        <v>3849</v>
      </c>
      <c r="N5933" s="16" t="s">
        <v>2626</v>
      </c>
      <c r="O5933" s="17">
        <v>108</v>
      </c>
      <c r="P5933" s="17">
        <v>0</v>
      </c>
      <c r="Q5933" s="17">
        <v>0</v>
      </c>
      <c r="R5933" s="18" t="s">
        <v>33</v>
      </c>
      <c r="S5933" s="19">
        <v>60</v>
      </c>
      <c r="T5933" s="19">
        <v>110</v>
      </c>
      <c r="U5933" s="19">
        <v>10</v>
      </c>
      <c r="V5933" s="19">
        <v>0</v>
      </c>
      <c r="W5933" s="20">
        <v>1.1000000000000001</v>
      </c>
      <c r="X5933" s="21">
        <v>831.60000000000014</v>
      </c>
      <c r="Y5933" s="22" t="s">
        <v>33</v>
      </c>
      <c r="Z5933" s="23" t="s">
        <v>9087</v>
      </c>
      <c r="AA5933" s="24" t="s">
        <v>67</v>
      </c>
      <c r="AB5933" s="14" t="s">
        <v>67</v>
      </c>
      <c r="AC5933" s="14" t="s">
        <v>67</v>
      </c>
      <c r="AD5933" s="25"/>
      <c r="AE5933" s="26"/>
      <c r="AF5933" s="27"/>
    </row>
    <row r="5934" spans="1:32" s="29" customFormat="1" ht="16.5" customHeight="1">
      <c r="A5934" s="12" t="s">
        <v>3838</v>
      </c>
      <c r="B5934" s="13"/>
      <c r="C5934" s="189"/>
      <c r="D5934" s="12"/>
      <c r="E5934" s="132" t="s">
        <v>4126</v>
      </c>
      <c r="F5934" s="14" t="s">
        <v>1407</v>
      </c>
      <c r="G5934" s="14" t="s">
        <v>4127</v>
      </c>
      <c r="H5934" s="15">
        <v>2002</v>
      </c>
      <c r="I5934" s="15">
        <v>1</v>
      </c>
      <c r="J5934" s="15">
        <v>0</v>
      </c>
      <c r="K5934" s="15">
        <v>0</v>
      </c>
      <c r="L5934" s="16" t="s">
        <v>9187</v>
      </c>
      <c r="M5934" s="16" t="s">
        <v>3849</v>
      </c>
      <c r="N5934" s="16" t="s">
        <v>2626</v>
      </c>
      <c r="O5934" s="17">
        <v>720</v>
      </c>
      <c r="P5934" s="17">
        <v>8040</v>
      </c>
      <c r="Q5934" s="17">
        <v>5</v>
      </c>
      <c r="R5934" s="18" t="s">
        <v>33</v>
      </c>
      <c r="S5934" s="19">
        <v>60</v>
      </c>
      <c r="T5934" s="19">
        <v>110</v>
      </c>
      <c r="U5934" s="19">
        <v>1</v>
      </c>
      <c r="V5934" s="19">
        <v>0</v>
      </c>
      <c r="W5934" s="20">
        <v>0.11</v>
      </c>
      <c r="X5934" s="21">
        <v>123.42</v>
      </c>
      <c r="Y5934" s="22" t="s">
        <v>33</v>
      </c>
      <c r="Z5934" s="23" t="s">
        <v>9087</v>
      </c>
      <c r="AA5934" s="24" t="s">
        <v>67</v>
      </c>
      <c r="AB5934" s="14" t="s">
        <v>67</v>
      </c>
      <c r="AC5934" s="14" t="s">
        <v>67</v>
      </c>
      <c r="AD5934" s="25"/>
      <c r="AE5934" s="26"/>
      <c r="AF5934" s="27"/>
    </row>
    <row r="5935" spans="1:32" s="29" customFormat="1" ht="16.5" customHeight="1">
      <c r="A5935" s="12" t="s">
        <v>3838</v>
      </c>
      <c r="B5935" s="13"/>
      <c r="C5935" s="189"/>
      <c r="D5935" s="12"/>
      <c r="E5935" s="132" t="s">
        <v>4128</v>
      </c>
      <c r="F5935" s="14" t="s">
        <v>3997</v>
      </c>
      <c r="G5935" s="14" t="s">
        <v>4129</v>
      </c>
      <c r="H5935" s="15">
        <v>2002</v>
      </c>
      <c r="I5935" s="15">
        <v>1</v>
      </c>
      <c r="J5935" s="15">
        <v>0</v>
      </c>
      <c r="K5935" s="15">
        <v>0</v>
      </c>
      <c r="L5935" s="16" t="s">
        <v>9187</v>
      </c>
      <c r="M5935" s="16" t="s">
        <v>3849</v>
      </c>
      <c r="N5935" s="16" t="s">
        <v>2626</v>
      </c>
      <c r="O5935" s="17">
        <v>720</v>
      </c>
      <c r="P5935" s="17">
        <v>8040</v>
      </c>
      <c r="Q5935" s="17">
        <v>5</v>
      </c>
      <c r="R5935" s="18" t="s">
        <v>33</v>
      </c>
      <c r="S5935" s="19">
        <v>60</v>
      </c>
      <c r="T5935" s="19">
        <v>110</v>
      </c>
      <c r="U5935" s="19">
        <v>1</v>
      </c>
      <c r="V5935" s="19">
        <v>0</v>
      </c>
      <c r="W5935" s="20">
        <v>0.11</v>
      </c>
      <c r="X5935" s="21">
        <v>123.42</v>
      </c>
      <c r="Y5935" s="22" t="s">
        <v>33</v>
      </c>
      <c r="Z5935" s="23" t="s">
        <v>9087</v>
      </c>
      <c r="AA5935" s="24" t="s">
        <v>67</v>
      </c>
      <c r="AB5935" s="14" t="s">
        <v>67</v>
      </c>
      <c r="AC5935" s="14" t="s">
        <v>67</v>
      </c>
      <c r="AD5935" s="25"/>
      <c r="AE5935" s="26"/>
      <c r="AF5935" s="27"/>
    </row>
    <row r="5936" spans="1:32" s="29" customFormat="1" ht="16.5" customHeight="1">
      <c r="A5936" s="12" t="s">
        <v>3838</v>
      </c>
      <c r="B5936" s="13"/>
      <c r="C5936" s="189"/>
      <c r="D5936" s="12"/>
      <c r="E5936" s="132" t="s">
        <v>4126</v>
      </c>
      <c r="F5936" s="14" t="s">
        <v>9250</v>
      </c>
      <c r="G5936" s="14" t="s">
        <v>4127</v>
      </c>
      <c r="H5936" s="15">
        <v>2002</v>
      </c>
      <c r="I5936" s="15">
        <v>1</v>
      </c>
      <c r="J5936" s="15">
        <v>0</v>
      </c>
      <c r="K5936" s="15">
        <v>0</v>
      </c>
      <c r="L5936" s="16" t="s">
        <v>9187</v>
      </c>
      <c r="M5936" s="16" t="s">
        <v>3849</v>
      </c>
      <c r="N5936" s="16" t="s">
        <v>2626</v>
      </c>
      <c r="O5936" s="17">
        <v>720</v>
      </c>
      <c r="P5936" s="17">
        <v>8040</v>
      </c>
      <c r="Q5936" s="17">
        <v>5</v>
      </c>
      <c r="R5936" s="18" t="s">
        <v>33</v>
      </c>
      <c r="S5936" s="19">
        <v>60</v>
      </c>
      <c r="T5936" s="19">
        <v>110</v>
      </c>
      <c r="U5936" s="19">
        <v>1</v>
      </c>
      <c r="V5936" s="19">
        <v>0</v>
      </c>
      <c r="W5936" s="20">
        <v>0.11</v>
      </c>
      <c r="X5936" s="21">
        <v>123.42</v>
      </c>
      <c r="Y5936" s="22" t="s">
        <v>33</v>
      </c>
      <c r="Z5936" s="23" t="s">
        <v>9087</v>
      </c>
      <c r="AA5936" s="24" t="s">
        <v>67</v>
      </c>
      <c r="AB5936" s="14" t="s">
        <v>67</v>
      </c>
      <c r="AC5936" s="14" t="s">
        <v>67</v>
      </c>
      <c r="AD5936" s="25"/>
      <c r="AE5936" s="26"/>
      <c r="AF5936" s="27"/>
    </row>
    <row r="5937" spans="1:32" s="29" customFormat="1" ht="16.5" customHeight="1">
      <c r="A5937" s="12" t="s">
        <v>3838</v>
      </c>
      <c r="B5937" s="13"/>
      <c r="C5937" s="189"/>
      <c r="D5937" s="12"/>
      <c r="E5937" s="132" t="s">
        <v>4128</v>
      </c>
      <c r="F5937" s="14" t="s">
        <v>9251</v>
      </c>
      <c r="G5937" s="14" t="s">
        <v>4129</v>
      </c>
      <c r="H5937" s="15">
        <v>2002</v>
      </c>
      <c r="I5937" s="15">
        <v>1</v>
      </c>
      <c r="J5937" s="15">
        <v>0</v>
      </c>
      <c r="K5937" s="15">
        <v>0</v>
      </c>
      <c r="L5937" s="16" t="s">
        <v>9187</v>
      </c>
      <c r="M5937" s="16" t="s">
        <v>3849</v>
      </c>
      <c r="N5937" s="16" t="s">
        <v>2626</v>
      </c>
      <c r="O5937" s="17">
        <v>720</v>
      </c>
      <c r="P5937" s="17">
        <v>8040</v>
      </c>
      <c r="Q5937" s="17">
        <v>5</v>
      </c>
      <c r="R5937" s="18" t="s">
        <v>33</v>
      </c>
      <c r="S5937" s="19">
        <v>60</v>
      </c>
      <c r="T5937" s="19">
        <v>110</v>
      </c>
      <c r="U5937" s="19">
        <v>1</v>
      </c>
      <c r="V5937" s="19">
        <v>0</v>
      </c>
      <c r="W5937" s="20">
        <v>0.11</v>
      </c>
      <c r="X5937" s="21">
        <v>123.42</v>
      </c>
      <c r="Y5937" s="22" t="s">
        <v>33</v>
      </c>
      <c r="Z5937" s="23" t="s">
        <v>9087</v>
      </c>
      <c r="AA5937" s="24" t="s">
        <v>67</v>
      </c>
      <c r="AB5937" s="14" t="s">
        <v>67</v>
      </c>
      <c r="AC5937" s="14" t="s">
        <v>67</v>
      </c>
      <c r="AD5937" s="25"/>
      <c r="AE5937" s="26"/>
      <c r="AF5937" s="27"/>
    </row>
    <row r="5938" spans="1:32" s="29" customFormat="1" ht="16.5" customHeight="1">
      <c r="A5938" s="12" t="s">
        <v>3838</v>
      </c>
      <c r="B5938" s="13"/>
      <c r="C5938" s="189"/>
      <c r="D5938" s="12"/>
      <c r="E5938" s="132" t="s">
        <v>82</v>
      </c>
      <c r="F5938" s="14" t="s">
        <v>3932</v>
      </c>
      <c r="G5938" s="14" t="s">
        <v>3933</v>
      </c>
      <c r="H5938" s="15" t="s">
        <v>67</v>
      </c>
      <c r="I5938" s="15">
        <v>1</v>
      </c>
      <c r="J5938" s="15">
        <v>0</v>
      </c>
      <c r="K5938" s="15">
        <v>0</v>
      </c>
      <c r="L5938" s="16" t="s">
        <v>3909</v>
      </c>
      <c r="M5938" s="16" t="s">
        <v>3849</v>
      </c>
      <c r="N5938" s="16" t="s">
        <v>2626</v>
      </c>
      <c r="O5938" s="17">
        <v>480</v>
      </c>
      <c r="P5938" s="17">
        <v>1440</v>
      </c>
      <c r="Q5938" s="17">
        <v>5</v>
      </c>
      <c r="R5938" s="18" t="s">
        <v>33</v>
      </c>
      <c r="S5938" s="19">
        <v>60</v>
      </c>
      <c r="T5938" s="19">
        <v>110</v>
      </c>
      <c r="U5938" s="19">
        <v>2.0454545454545454</v>
      </c>
      <c r="V5938" s="19">
        <v>0</v>
      </c>
      <c r="W5938" s="20">
        <v>0.22500000000000001</v>
      </c>
      <c r="X5938" s="21">
        <v>124.2</v>
      </c>
      <c r="Y5938" s="22" t="s">
        <v>33</v>
      </c>
      <c r="Z5938" s="23" t="s">
        <v>9087</v>
      </c>
      <c r="AA5938" s="24" t="s">
        <v>67</v>
      </c>
      <c r="AB5938" s="14" t="s">
        <v>67</v>
      </c>
      <c r="AC5938" s="14" t="s">
        <v>67</v>
      </c>
      <c r="AD5938" s="25"/>
      <c r="AE5938" s="26"/>
      <c r="AF5938" s="27"/>
    </row>
    <row r="5939" spans="1:32" s="29" customFormat="1" ht="16.5" customHeight="1">
      <c r="A5939" s="12" t="s">
        <v>3838</v>
      </c>
      <c r="B5939" s="13"/>
      <c r="C5939" s="189"/>
      <c r="D5939" s="12"/>
      <c r="E5939" s="132" t="s">
        <v>82</v>
      </c>
      <c r="F5939" s="14" t="s">
        <v>3932</v>
      </c>
      <c r="G5939" s="14" t="s">
        <v>3933</v>
      </c>
      <c r="H5939" s="15" t="s">
        <v>67</v>
      </c>
      <c r="I5939" s="15">
        <v>1</v>
      </c>
      <c r="J5939" s="15">
        <v>0</v>
      </c>
      <c r="K5939" s="15">
        <v>0</v>
      </c>
      <c r="L5939" s="16" t="s">
        <v>3909</v>
      </c>
      <c r="M5939" s="16" t="s">
        <v>3849</v>
      </c>
      <c r="N5939" s="16" t="s">
        <v>2626</v>
      </c>
      <c r="O5939" s="17">
        <v>480</v>
      </c>
      <c r="P5939" s="17">
        <v>1440</v>
      </c>
      <c r="Q5939" s="17">
        <v>5</v>
      </c>
      <c r="R5939" s="18" t="s">
        <v>33</v>
      </c>
      <c r="S5939" s="19">
        <v>60</v>
      </c>
      <c r="T5939" s="19">
        <v>110</v>
      </c>
      <c r="U5939" s="19">
        <v>2.0454545454545454</v>
      </c>
      <c r="V5939" s="19">
        <v>0</v>
      </c>
      <c r="W5939" s="20">
        <v>0.22500000000000001</v>
      </c>
      <c r="X5939" s="21">
        <v>124.2</v>
      </c>
      <c r="Y5939" s="22" t="s">
        <v>33</v>
      </c>
      <c r="Z5939" s="23" t="s">
        <v>9087</v>
      </c>
      <c r="AA5939" s="24" t="s">
        <v>67</v>
      </c>
      <c r="AB5939" s="14" t="s">
        <v>67</v>
      </c>
      <c r="AC5939" s="14" t="s">
        <v>67</v>
      </c>
      <c r="AD5939" s="25"/>
      <c r="AE5939" s="26"/>
      <c r="AF5939" s="27"/>
    </row>
    <row r="5940" spans="1:32" s="29" customFormat="1" ht="16.5" customHeight="1">
      <c r="A5940" s="12" t="s">
        <v>3838</v>
      </c>
      <c r="B5940" s="13"/>
      <c r="C5940" s="189"/>
      <c r="D5940" s="12"/>
      <c r="E5940" s="132" t="s">
        <v>1131</v>
      </c>
      <c r="F5940" s="14" t="s">
        <v>3901</v>
      </c>
      <c r="G5940" s="14" t="s">
        <v>3902</v>
      </c>
      <c r="H5940" s="15">
        <v>2018</v>
      </c>
      <c r="I5940" s="15">
        <v>1</v>
      </c>
      <c r="J5940" s="15">
        <v>0</v>
      </c>
      <c r="K5940" s="15">
        <v>0</v>
      </c>
      <c r="L5940" s="16" t="s">
        <v>4084</v>
      </c>
      <c r="M5940" s="16" t="s">
        <v>3849</v>
      </c>
      <c r="N5940" s="16" t="s">
        <v>2626</v>
      </c>
      <c r="O5940" s="17">
        <v>500</v>
      </c>
      <c r="P5940" s="17">
        <v>0</v>
      </c>
      <c r="Q5940" s="17">
        <v>0</v>
      </c>
      <c r="R5940" s="18" t="s">
        <v>33</v>
      </c>
      <c r="S5940" s="19">
        <v>60</v>
      </c>
      <c r="T5940" s="19">
        <v>110</v>
      </c>
      <c r="U5940" s="19">
        <v>2.2727272727272729</v>
      </c>
      <c r="V5940" s="19">
        <v>0</v>
      </c>
      <c r="W5940" s="20">
        <v>0.25</v>
      </c>
      <c r="X5940" s="21">
        <v>125</v>
      </c>
      <c r="Y5940" s="22" t="s">
        <v>33</v>
      </c>
      <c r="Z5940" s="23" t="s">
        <v>9087</v>
      </c>
      <c r="AA5940" s="24"/>
      <c r="AB5940" s="14"/>
      <c r="AC5940" s="14"/>
      <c r="AD5940" s="25"/>
      <c r="AE5940" s="26"/>
      <c r="AF5940" s="27"/>
    </row>
    <row r="5941" spans="1:32" s="29" customFormat="1" ht="16.5" customHeight="1">
      <c r="A5941" s="12" t="s">
        <v>3838</v>
      </c>
      <c r="B5941" s="13"/>
      <c r="C5941" s="189"/>
      <c r="D5941" s="12"/>
      <c r="E5941" s="132" t="s">
        <v>35</v>
      </c>
      <c r="F5941" s="14" t="s">
        <v>36</v>
      </c>
      <c r="G5941" s="14" t="s">
        <v>97</v>
      </c>
      <c r="H5941" s="15">
        <v>2016</v>
      </c>
      <c r="I5941" s="15">
        <v>1</v>
      </c>
      <c r="J5941" s="15">
        <v>0</v>
      </c>
      <c r="K5941" s="15">
        <v>0</v>
      </c>
      <c r="L5941" s="16" t="s">
        <v>4084</v>
      </c>
      <c r="M5941" s="16" t="s">
        <v>3849</v>
      </c>
      <c r="N5941" s="16" t="s">
        <v>2626</v>
      </c>
      <c r="O5941" s="17">
        <v>500</v>
      </c>
      <c r="P5941" s="17">
        <v>0</v>
      </c>
      <c r="Q5941" s="17">
        <v>0</v>
      </c>
      <c r="R5941" s="18" t="s">
        <v>33</v>
      </c>
      <c r="S5941" s="19">
        <v>60</v>
      </c>
      <c r="T5941" s="19">
        <v>110</v>
      </c>
      <c r="U5941" s="19">
        <v>2.2727272727272729</v>
      </c>
      <c r="V5941" s="19">
        <v>0</v>
      </c>
      <c r="W5941" s="20">
        <v>0.25</v>
      </c>
      <c r="X5941" s="21">
        <v>125</v>
      </c>
      <c r="Y5941" s="22" t="s">
        <v>33</v>
      </c>
      <c r="Z5941" s="23" t="s">
        <v>9087</v>
      </c>
      <c r="AA5941" s="24"/>
      <c r="AB5941" s="14"/>
      <c r="AC5941" s="14"/>
      <c r="AD5941" s="25"/>
      <c r="AE5941" s="26"/>
      <c r="AF5941" s="27"/>
    </row>
    <row r="5942" spans="1:32" s="29" customFormat="1" ht="16.5" customHeight="1">
      <c r="A5942" s="12" t="s">
        <v>3838</v>
      </c>
      <c r="B5942" s="13"/>
      <c r="C5942" s="189"/>
      <c r="D5942" s="12"/>
      <c r="E5942" s="132" t="s">
        <v>66</v>
      </c>
      <c r="F5942" s="14" t="s">
        <v>34</v>
      </c>
      <c r="G5942" s="14" t="s">
        <v>3404</v>
      </c>
      <c r="H5942" s="15">
        <v>2015</v>
      </c>
      <c r="I5942" s="15">
        <v>1</v>
      </c>
      <c r="J5942" s="15">
        <v>0</v>
      </c>
      <c r="K5942" s="15">
        <v>0</v>
      </c>
      <c r="L5942" s="16" t="s">
        <v>3907</v>
      </c>
      <c r="M5942" s="16" t="s">
        <v>3849</v>
      </c>
      <c r="N5942" s="16" t="s">
        <v>2626</v>
      </c>
      <c r="O5942" s="17">
        <v>190</v>
      </c>
      <c r="P5942" s="17">
        <v>0</v>
      </c>
      <c r="Q5942" s="17">
        <v>0</v>
      </c>
      <c r="R5942" s="18" t="s">
        <v>33</v>
      </c>
      <c r="S5942" s="19">
        <v>60</v>
      </c>
      <c r="T5942" s="19">
        <v>220</v>
      </c>
      <c r="U5942" s="19">
        <v>2.9954545454545456</v>
      </c>
      <c r="V5942" s="19">
        <v>0</v>
      </c>
      <c r="W5942" s="20">
        <v>0.65900000000000003</v>
      </c>
      <c r="X5942" s="21">
        <v>125.21000000000001</v>
      </c>
      <c r="Y5942" s="22" t="s">
        <v>33</v>
      </c>
      <c r="Z5942" s="23" t="s">
        <v>9087</v>
      </c>
      <c r="AA5942" s="24" t="s">
        <v>67</v>
      </c>
      <c r="AB5942" s="14" t="s">
        <v>67</v>
      </c>
      <c r="AC5942" s="14" t="s">
        <v>67</v>
      </c>
      <c r="AD5942" s="25"/>
      <c r="AE5942" s="26"/>
      <c r="AF5942" s="27"/>
    </row>
    <row r="5943" spans="1:32" s="29" customFormat="1" ht="16.5" customHeight="1">
      <c r="A5943" s="12" t="s">
        <v>3838</v>
      </c>
      <c r="B5943" s="13"/>
      <c r="C5943" s="189"/>
      <c r="D5943" s="12"/>
      <c r="E5943" s="132" t="s">
        <v>4059</v>
      </c>
      <c r="F5943" s="14" t="s">
        <v>92</v>
      </c>
      <c r="G5943" s="14" t="s">
        <v>4060</v>
      </c>
      <c r="H5943" s="15">
        <v>2015</v>
      </c>
      <c r="I5943" s="15">
        <v>1</v>
      </c>
      <c r="J5943" s="15">
        <v>0</v>
      </c>
      <c r="K5943" s="15">
        <v>0</v>
      </c>
      <c r="L5943" s="16" t="s">
        <v>4045</v>
      </c>
      <c r="M5943" s="16" t="s">
        <v>3849</v>
      </c>
      <c r="N5943" s="16" t="s">
        <v>2626</v>
      </c>
      <c r="O5943" s="17">
        <v>560</v>
      </c>
      <c r="P5943" s="17">
        <v>0</v>
      </c>
      <c r="Q5943" s="17">
        <v>0</v>
      </c>
      <c r="R5943" s="18" t="s">
        <v>33</v>
      </c>
      <c r="S5943" s="19">
        <v>60</v>
      </c>
      <c r="T5943" s="19">
        <v>110</v>
      </c>
      <c r="U5943" s="19">
        <v>2.1545454545454548</v>
      </c>
      <c r="V5943" s="19">
        <v>0</v>
      </c>
      <c r="W5943" s="20">
        <v>0.23699999999999999</v>
      </c>
      <c r="X5943" s="21">
        <v>132.72</v>
      </c>
      <c r="Y5943" s="22" t="s">
        <v>33</v>
      </c>
      <c r="Z5943" s="23" t="s">
        <v>9087</v>
      </c>
      <c r="AA5943" s="24" t="s">
        <v>67</v>
      </c>
      <c r="AB5943" s="14" t="s">
        <v>67</v>
      </c>
      <c r="AC5943" s="14" t="s">
        <v>67</v>
      </c>
      <c r="AD5943" s="25"/>
      <c r="AE5943" s="26"/>
      <c r="AF5943" s="27"/>
    </row>
    <row r="5944" spans="1:32" s="29" customFormat="1" ht="16.5" customHeight="1">
      <c r="A5944" s="12" t="s">
        <v>3838</v>
      </c>
      <c r="B5944" s="13"/>
      <c r="C5944" s="189"/>
      <c r="D5944" s="12"/>
      <c r="E5944" s="132" t="s">
        <v>90</v>
      </c>
      <c r="F5944" s="14" t="s">
        <v>125</v>
      </c>
      <c r="G5944" s="14" t="s">
        <v>3929</v>
      </c>
      <c r="H5944" s="15">
        <v>2007</v>
      </c>
      <c r="I5944" s="15">
        <v>2</v>
      </c>
      <c r="J5944" s="15">
        <v>0</v>
      </c>
      <c r="K5944" s="15">
        <v>0</v>
      </c>
      <c r="L5944" s="16" t="s">
        <v>3909</v>
      </c>
      <c r="M5944" s="16" t="s">
        <v>3849</v>
      </c>
      <c r="N5944" s="16" t="s">
        <v>2626</v>
      </c>
      <c r="O5944" s="17">
        <v>200</v>
      </c>
      <c r="P5944" s="17">
        <v>6132</v>
      </c>
      <c r="Q5944" s="17">
        <v>5</v>
      </c>
      <c r="R5944" s="18" t="s">
        <v>33</v>
      </c>
      <c r="S5944" s="19" t="s">
        <v>89</v>
      </c>
      <c r="T5944" s="19">
        <v>110</v>
      </c>
      <c r="U5944" s="19">
        <v>5</v>
      </c>
      <c r="V5944" s="19">
        <v>0</v>
      </c>
      <c r="W5944" s="20">
        <v>0.55000000000000004</v>
      </c>
      <c r="X5944" s="21">
        <v>278.63</v>
      </c>
      <c r="Y5944" s="22" t="s">
        <v>33</v>
      </c>
      <c r="Z5944" s="23" t="s">
        <v>9087</v>
      </c>
      <c r="AA5944" s="24" t="s">
        <v>67</v>
      </c>
      <c r="AB5944" s="14" t="s">
        <v>67</v>
      </c>
      <c r="AC5944" s="14" t="s">
        <v>67</v>
      </c>
      <c r="AD5944" s="25"/>
      <c r="AE5944" s="26"/>
      <c r="AF5944" s="27"/>
    </row>
    <row r="5945" spans="1:32" s="29" customFormat="1" ht="16.5" customHeight="1">
      <c r="A5945" s="12" t="s">
        <v>3838</v>
      </c>
      <c r="B5945" s="13"/>
      <c r="C5945" s="189"/>
      <c r="D5945" s="12"/>
      <c r="E5945" s="132" t="s">
        <v>4124</v>
      </c>
      <c r="F5945" s="14" t="s">
        <v>4050</v>
      </c>
      <c r="G5945" s="14" t="s">
        <v>4125</v>
      </c>
      <c r="H5945" s="15">
        <v>2000</v>
      </c>
      <c r="I5945" s="15">
        <v>2</v>
      </c>
      <c r="J5945" s="15">
        <v>0</v>
      </c>
      <c r="K5945" s="15">
        <v>0</v>
      </c>
      <c r="L5945" s="16" t="s">
        <v>9187</v>
      </c>
      <c r="M5945" s="16" t="s">
        <v>3849</v>
      </c>
      <c r="N5945" s="16" t="s">
        <v>2626</v>
      </c>
      <c r="O5945" s="17">
        <v>1002</v>
      </c>
      <c r="P5945" s="17">
        <v>0</v>
      </c>
      <c r="Q5945" s="17">
        <v>0</v>
      </c>
      <c r="R5945" s="18" t="s">
        <v>33</v>
      </c>
      <c r="S5945" s="19">
        <v>60</v>
      </c>
      <c r="T5945" s="19">
        <v>220</v>
      </c>
      <c r="U5945" s="19">
        <v>0.65</v>
      </c>
      <c r="V5945" s="19">
        <v>0</v>
      </c>
      <c r="W5945" s="20">
        <v>0.14299999999999999</v>
      </c>
      <c r="X5945" s="21">
        <v>286.572</v>
      </c>
      <c r="Y5945" s="22" t="s">
        <v>33</v>
      </c>
      <c r="Z5945" s="23" t="s">
        <v>9087</v>
      </c>
      <c r="AA5945" s="24" t="s">
        <v>67</v>
      </c>
      <c r="AB5945" s="14" t="s">
        <v>67</v>
      </c>
      <c r="AC5945" s="14" t="s">
        <v>67</v>
      </c>
      <c r="AD5945" s="25"/>
      <c r="AE5945" s="26"/>
      <c r="AF5945" s="27"/>
    </row>
    <row r="5946" spans="1:32" s="29" customFormat="1" ht="16.5" customHeight="1">
      <c r="A5946" s="12" t="s">
        <v>3838</v>
      </c>
      <c r="B5946" s="13"/>
      <c r="C5946" s="189"/>
      <c r="D5946" s="12"/>
      <c r="E5946" s="132" t="s">
        <v>4124</v>
      </c>
      <c r="F5946" s="14" t="s">
        <v>9249</v>
      </c>
      <c r="G5946" s="14" t="s">
        <v>4125</v>
      </c>
      <c r="H5946" s="15">
        <v>2000</v>
      </c>
      <c r="I5946" s="15">
        <v>2</v>
      </c>
      <c r="J5946" s="15">
        <v>0</v>
      </c>
      <c r="K5946" s="15">
        <v>0</v>
      </c>
      <c r="L5946" s="16" t="s">
        <v>9187</v>
      </c>
      <c r="M5946" s="16" t="s">
        <v>3849</v>
      </c>
      <c r="N5946" s="16" t="s">
        <v>2626</v>
      </c>
      <c r="O5946" s="17">
        <v>1002</v>
      </c>
      <c r="P5946" s="17">
        <v>0</v>
      </c>
      <c r="Q5946" s="17">
        <v>0</v>
      </c>
      <c r="R5946" s="18" t="s">
        <v>33</v>
      </c>
      <c r="S5946" s="19">
        <v>60</v>
      </c>
      <c r="T5946" s="19">
        <v>220</v>
      </c>
      <c r="U5946" s="19">
        <v>0.65</v>
      </c>
      <c r="V5946" s="19">
        <v>0</v>
      </c>
      <c r="W5946" s="20">
        <v>0.14299999999999999</v>
      </c>
      <c r="X5946" s="21">
        <v>286.572</v>
      </c>
      <c r="Y5946" s="22" t="s">
        <v>33</v>
      </c>
      <c r="Z5946" s="23" t="s">
        <v>9087</v>
      </c>
      <c r="AA5946" s="24" t="s">
        <v>67</v>
      </c>
      <c r="AB5946" s="14" t="s">
        <v>67</v>
      </c>
      <c r="AC5946" s="14" t="s">
        <v>67</v>
      </c>
      <c r="AD5946" s="25"/>
      <c r="AE5946" s="26"/>
      <c r="AF5946" s="27"/>
    </row>
    <row r="5947" spans="1:32" s="29" customFormat="1" ht="16.5" customHeight="1">
      <c r="A5947" s="12" t="s">
        <v>3838</v>
      </c>
      <c r="B5947" s="13"/>
      <c r="C5947" s="189"/>
      <c r="D5947" s="12"/>
      <c r="E5947" s="132" t="s">
        <v>9222</v>
      </c>
      <c r="F5947" s="14" t="s">
        <v>9223</v>
      </c>
      <c r="G5947" s="14" t="s">
        <v>9224</v>
      </c>
      <c r="H5947" s="15">
        <v>2021</v>
      </c>
      <c r="I5947" s="15">
        <v>4</v>
      </c>
      <c r="J5947" s="15">
        <v>0</v>
      </c>
      <c r="K5947" s="15">
        <v>0</v>
      </c>
      <c r="L5947" s="16" t="s">
        <v>4138</v>
      </c>
      <c r="M5947" s="16" t="s">
        <v>3849</v>
      </c>
      <c r="N5947" s="16" t="s">
        <v>2626</v>
      </c>
      <c r="O5947" s="17">
        <v>720</v>
      </c>
      <c r="P5947" s="17">
        <v>0</v>
      </c>
      <c r="Q5947" s="17">
        <v>0</v>
      </c>
      <c r="R5947" s="18" t="s">
        <v>33</v>
      </c>
      <c r="S5947" s="19">
        <v>60</v>
      </c>
      <c r="T5947" s="19">
        <v>110</v>
      </c>
      <c r="U5947" s="19">
        <v>1.9</v>
      </c>
      <c r="V5947" s="19">
        <v>0</v>
      </c>
      <c r="W5947" s="20">
        <v>0.2</v>
      </c>
      <c r="X5947" s="21">
        <v>576</v>
      </c>
      <c r="Y5947" s="22" t="s">
        <v>33</v>
      </c>
      <c r="Z5947" s="23" t="s">
        <v>9087</v>
      </c>
      <c r="AA5947" s="24"/>
      <c r="AB5947" s="14"/>
      <c r="AC5947" s="14"/>
      <c r="AD5947" s="25"/>
      <c r="AE5947" s="26"/>
      <c r="AF5947" s="27"/>
    </row>
    <row r="5948" spans="1:32" s="29" customFormat="1" ht="16.5" customHeight="1">
      <c r="A5948" s="12" t="s">
        <v>3838</v>
      </c>
      <c r="B5948" s="13"/>
      <c r="C5948" s="189"/>
      <c r="D5948" s="12"/>
      <c r="E5948" s="132" t="s">
        <v>453</v>
      </c>
      <c r="F5948" s="14" t="s">
        <v>155</v>
      </c>
      <c r="G5948" s="14" t="s">
        <v>4068</v>
      </c>
      <c r="H5948" s="15">
        <v>2012</v>
      </c>
      <c r="I5948" s="15">
        <v>1</v>
      </c>
      <c r="J5948" s="15">
        <v>0</v>
      </c>
      <c r="K5948" s="15">
        <v>0</v>
      </c>
      <c r="L5948" s="16" t="s">
        <v>4069</v>
      </c>
      <c r="M5948" s="16" t="s">
        <v>3849</v>
      </c>
      <c r="N5948" s="16" t="s">
        <v>2626</v>
      </c>
      <c r="O5948" s="17">
        <v>100</v>
      </c>
      <c r="P5948" s="17">
        <v>0</v>
      </c>
      <c r="Q5948" s="17">
        <v>0</v>
      </c>
      <c r="R5948" s="18" t="s">
        <v>33</v>
      </c>
      <c r="S5948" s="19" t="s">
        <v>89</v>
      </c>
      <c r="T5948" s="19">
        <v>110</v>
      </c>
      <c r="U5948" s="19">
        <v>13.881818181818181</v>
      </c>
      <c r="V5948" s="19">
        <v>0</v>
      </c>
      <c r="W5948" s="20">
        <v>1.5269999999999999</v>
      </c>
      <c r="X5948" s="21">
        <v>152.69999999999999</v>
      </c>
      <c r="Y5948" s="22" t="s">
        <v>33</v>
      </c>
      <c r="Z5948" s="23" t="s">
        <v>9087</v>
      </c>
      <c r="AA5948" s="24" t="s">
        <v>67</v>
      </c>
      <c r="AB5948" s="14" t="s">
        <v>67</v>
      </c>
      <c r="AC5948" s="14" t="s">
        <v>67</v>
      </c>
      <c r="AD5948" s="25"/>
      <c r="AE5948" s="26"/>
      <c r="AF5948" s="27"/>
    </row>
    <row r="5949" spans="1:32" s="29" customFormat="1" ht="16.5" customHeight="1">
      <c r="A5949" s="12" t="s">
        <v>3838</v>
      </c>
      <c r="B5949" s="12"/>
      <c r="C5949" s="30"/>
      <c r="D5949" s="12"/>
      <c r="E5949" s="132" t="s">
        <v>9078</v>
      </c>
      <c r="F5949" s="14" t="s">
        <v>9079</v>
      </c>
      <c r="G5949" s="14" t="s">
        <v>9080</v>
      </c>
      <c r="H5949" s="15">
        <v>2015</v>
      </c>
      <c r="I5949" s="15">
        <v>1</v>
      </c>
      <c r="J5949" s="15">
        <v>0</v>
      </c>
      <c r="K5949" s="15">
        <v>0</v>
      </c>
      <c r="L5949" s="16" t="s">
        <v>3848</v>
      </c>
      <c r="M5949" s="16" t="s">
        <v>3849</v>
      </c>
      <c r="N5949" s="16" t="s">
        <v>2626</v>
      </c>
      <c r="O5949" s="17">
        <v>720</v>
      </c>
      <c r="P5949" s="17">
        <v>0</v>
      </c>
      <c r="Q5949" s="17">
        <v>0</v>
      </c>
      <c r="R5949" s="18" t="s">
        <v>33</v>
      </c>
      <c r="S5949" s="19">
        <v>60</v>
      </c>
      <c r="T5949" s="19">
        <v>110</v>
      </c>
      <c r="U5949" s="19">
        <v>2</v>
      </c>
      <c r="V5949" s="19">
        <v>0</v>
      </c>
      <c r="W5949" s="20">
        <v>0.22</v>
      </c>
      <c r="X5949" s="21">
        <v>158.4</v>
      </c>
      <c r="Y5949" s="22" t="s">
        <v>33</v>
      </c>
      <c r="Z5949" s="23"/>
      <c r="AA5949" s="24"/>
      <c r="AB5949" s="14"/>
      <c r="AC5949" s="14"/>
      <c r="AD5949" s="25"/>
      <c r="AE5949" s="26"/>
      <c r="AF5949" s="27"/>
    </row>
    <row r="5950" spans="1:32" s="29" customFormat="1" ht="16.5" customHeight="1">
      <c r="A5950" s="12" t="s">
        <v>3838</v>
      </c>
      <c r="B5950" s="13"/>
      <c r="C5950" s="189"/>
      <c r="D5950" s="12"/>
      <c r="E5950" s="132" t="s">
        <v>90</v>
      </c>
      <c r="F5950" s="14" t="s">
        <v>83</v>
      </c>
      <c r="G5950" s="14" t="s">
        <v>3928</v>
      </c>
      <c r="H5950" s="15">
        <v>2016</v>
      </c>
      <c r="I5950" s="15">
        <v>14</v>
      </c>
      <c r="J5950" s="15">
        <v>0</v>
      </c>
      <c r="K5950" s="15">
        <v>0</v>
      </c>
      <c r="L5950" s="16" t="s">
        <v>3909</v>
      </c>
      <c r="M5950" s="16" t="s">
        <v>3849</v>
      </c>
      <c r="N5950" s="16" t="s">
        <v>2626</v>
      </c>
      <c r="O5950" s="17">
        <v>720</v>
      </c>
      <c r="P5950" s="17">
        <v>0</v>
      </c>
      <c r="Q5950" s="17">
        <v>0</v>
      </c>
      <c r="R5950" s="18" t="s">
        <v>33</v>
      </c>
      <c r="S5950" s="19">
        <v>60</v>
      </c>
      <c r="T5950" s="19">
        <v>110</v>
      </c>
      <c r="U5950" s="19">
        <v>2</v>
      </c>
      <c r="V5950" s="19">
        <v>0</v>
      </c>
      <c r="W5950" s="20">
        <v>0.22</v>
      </c>
      <c r="X5950" s="21">
        <v>2217.6</v>
      </c>
      <c r="Y5950" s="22" t="s">
        <v>33</v>
      </c>
      <c r="Z5950" s="23" t="s">
        <v>9087</v>
      </c>
      <c r="AA5950" s="24" t="s">
        <v>67</v>
      </c>
      <c r="AB5950" s="14" t="s">
        <v>67</v>
      </c>
      <c r="AC5950" s="14" t="s">
        <v>67</v>
      </c>
      <c r="AD5950" s="25"/>
      <c r="AE5950" s="26"/>
      <c r="AF5950" s="27"/>
    </row>
    <row r="5951" spans="1:32" s="29" customFormat="1" ht="16.5" customHeight="1">
      <c r="A5951" s="12" t="s">
        <v>3838</v>
      </c>
      <c r="B5951" s="13"/>
      <c r="C5951" s="189"/>
      <c r="D5951" s="12"/>
      <c r="E5951" s="132" t="s">
        <v>4258</v>
      </c>
      <c r="F5951" s="14" t="s">
        <v>4259</v>
      </c>
      <c r="G5951" s="14" t="s">
        <v>4260</v>
      </c>
      <c r="H5951" s="15">
        <v>2009</v>
      </c>
      <c r="I5951" s="15">
        <v>1</v>
      </c>
      <c r="J5951" s="15">
        <v>0</v>
      </c>
      <c r="K5951" s="15">
        <v>0</v>
      </c>
      <c r="L5951" s="16" t="s">
        <v>4235</v>
      </c>
      <c r="M5951" s="16" t="s">
        <v>4236</v>
      </c>
      <c r="N5951" s="16" t="s">
        <v>43</v>
      </c>
      <c r="O5951" s="17">
        <v>120</v>
      </c>
      <c r="P5951" s="17">
        <v>0</v>
      </c>
      <c r="Q5951" s="17">
        <v>0</v>
      </c>
      <c r="R5951" s="18" t="s">
        <v>33</v>
      </c>
      <c r="S5951" s="19" t="s">
        <v>89</v>
      </c>
      <c r="T5951" s="19">
        <v>110</v>
      </c>
      <c r="U5951" s="19">
        <v>12</v>
      </c>
      <c r="V5951" s="19">
        <v>0</v>
      </c>
      <c r="W5951" s="20">
        <v>1.32</v>
      </c>
      <c r="X5951" s="21">
        <v>158.4</v>
      </c>
      <c r="Y5951" s="22" t="s">
        <v>33</v>
      </c>
      <c r="Z5951" s="23" t="s">
        <v>9087</v>
      </c>
      <c r="AA5951" s="24" t="s">
        <v>67</v>
      </c>
      <c r="AB5951" s="14" t="s">
        <v>67</v>
      </c>
      <c r="AC5951" s="14" t="s">
        <v>67</v>
      </c>
      <c r="AD5951" s="25"/>
      <c r="AE5951" s="26"/>
      <c r="AF5951" s="27"/>
    </row>
    <row r="5952" spans="1:32" s="29" customFormat="1" ht="16.5" customHeight="1">
      <c r="A5952" s="12" t="s">
        <v>3838</v>
      </c>
      <c r="B5952" s="13"/>
      <c r="C5952" s="189"/>
      <c r="D5952" s="12"/>
      <c r="E5952" s="132" t="s">
        <v>1199</v>
      </c>
      <c r="F5952" s="14" t="s">
        <v>3860</v>
      </c>
      <c r="G5952" s="14" t="s">
        <v>3861</v>
      </c>
      <c r="H5952" s="15">
        <v>2022</v>
      </c>
      <c r="I5952" s="15">
        <v>1</v>
      </c>
      <c r="J5952" s="15">
        <v>0</v>
      </c>
      <c r="K5952" s="15">
        <v>0</v>
      </c>
      <c r="L5952" s="16" t="s">
        <v>9186</v>
      </c>
      <c r="M5952" s="16" t="s">
        <v>3849</v>
      </c>
      <c r="N5952" s="16" t="s">
        <v>2626</v>
      </c>
      <c r="O5952" s="17">
        <v>726</v>
      </c>
      <c r="P5952" s="17">
        <v>0</v>
      </c>
      <c r="Q5952" s="17">
        <v>0</v>
      </c>
      <c r="R5952" s="18" t="s">
        <v>33</v>
      </c>
      <c r="S5952" s="19">
        <v>60</v>
      </c>
      <c r="T5952" s="19">
        <v>110</v>
      </c>
      <c r="U5952" s="19">
        <v>2</v>
      </c>
      <c r="V5952" s="19">
        <v>0</v>
      </c>
      <c r="W5952" s="20">
        <v>0.22</v>
      </c>
      <c r="X5952" s="21">
        <v>159.72</v>
      </c>
      <c r="Y5952" s="22" t="s">
        <v>33</v>
      </c>
      <c r="Z5952" s="23" t="s">
        <v>9087</v>
      </c>
      <c r="AA5952" s="24" t="s">
        <v>67</v>
      </c>
      <c r="AB5952" s="14" t="s">
        <v>67</v>
      </c>
      <c r="AC5952" s="14" t="s">
        <v>67</v>
      </c>
      <c r="AD5952" s="25"/>
      <c r="AE5952" s="26"/>
      <c r="AF5952" s="27"/>
    </row>
    <row r="5953" spans="1:32" s="29" customFormat="1" ht="16.5" customHeight="1">
      <c r="A5953" s="12" t="s">
        <v>3838</v>
      </c>
      <c r="B5953" s="13"/>
      <c r="C5953" s="189"/>
      <c r="D5953" s="12"/>
      <c r="E5953" s="132" t="s">
        <v>35</v>
      </c>
      <c r="F5953" s="14" t="s">
        <v>4292</v>
      </c>
      <c r="G5953" s="14" t="s">
        <v>321</v>
      </c>
      <c r="H5953" s="15">
        <v>2014</v>
      </c>
      <c r="I5953" s="15">
        <v>1</v>
      </c>
      <c r="J5953" s="15">
        <v>0</v>
      </c>
      <c r="K5953" s="15">
        <v>30</v>
      </c>
      <c r="L5953" s="16"/>
      <c r="M5953" s="16"/>
      <c r="N5953" s="16" t="s">
        <v>2626</v>
      </c>
      <c r="O5953" s="17">
        <v>720</v>
      </c>
      <c r="P5953" s="17">
        <v>0</v>
      </c>
      <c r="Q5953" s="17">
        <v>0</v>
      </c>
      <c r="R5953" s="18" t="s">
        <v>33</v>
      </c>
      <c r="S5953" s="19" t="s">
        <v>89</v>
      </c>
      <c r="T5953" s="19">
        <v>110</v>
      </c>
      <c r="U5953" s="19">
        <v>2.2727272727272729</v>
      </c>
      <c r="V5953" s="19">
        <v>0</v>
      </c>
      <c r="W5953" s="20">
        <v>0.25</v>
      </c>
      <c r="X5953" s="21">
        <v>180</v>
      </c>
      <c r="Y5953" s="22" t="s">
        <v>33</v>
      </c>
      <c r="Z5953" s="23" t="s">
        <v>9087</v>
      </c>
      <c r="AA5953" s="24" t="s">
        <v>67</v>
      </c>
      <c r="AB5953" s="14" t="s">
        <v>67</v>
      </c>
      <c r="AC5953" s="14" t="s">
        <v>67</v>
      </c>
      <c r="AD5953" s="25"/>
      <c r="AE5953" s="26"/>
      <c r="AF5953" s="27"/>
    </row>
    <row r="5954" spans="1:32" s="29" customFormat="1" ht="16.5" customHeight="1">
      <c r="A5954" s="12" t="s">
        <v>3838</v>
      </c>
      <c r="B5954" s="13"/>
      <c r="C5954" s="189"/>
      <c r="D5954" s="12"/>
      <c r="E5954" s="132" t="s">
        <v>107</v>
      </c>
      <c r="F5954" s="14" t="s">
        <v>64</v>
      </c>
      <c r="G5954" s="14" t="s">
        <v>4285</v>
      </c>
      <c r="H5954" s="15">
        <v>1992</v>
      </c>
      <c r="I5954" s="15">
        <v>1</v>
      </c>
      <c r="J5954" s="15">
        <v>0</v>
      </c>
      <c r="K5954" s="15">
        <v>0</v>
      </c>
      <c r="L5954" s="16"/>
      <c r="M5954" s="16" t="s">
        <v>3849</v>
      </c>
      <c r="N5954" s="16" t="s">
        <v>2626</v>
      </c>
      <c r="O5954" s="17">
        <v>2628</v>
      </c>
      <c r="P5954" s="17">
        <v>6132</v>
      </c>
      <c r="Q5954" s="17">
        <v>5</v>
      </c>
      <c r="R5954" s="18" t="s">
        <v>33</v>
      </c>
      <c r="S5954" s="19">
        <v>60</v>
      </c>
      <c r="T5954" s="19">
        <v>110</v>
      </c>
      <c r="U5954" s="19">
        <v>0.57272727272727275</v>
      </c>
      <c r="V5954" s="19">
        <v>0</v>
      </c>
      <c r="W5954" s="20">
        <v>6.3E-2</v>
      </c>
      <c r="X5954" s="21">
        <v>184.87979999999999</v>
      </c>
      <c r="Y5954" s="22" t="s">
        <v>33</v>
      </c>
      <c r="Z5954" s="23" t="s">
        <v>9087</v>
      </c>
      <c r="AA5954" s="24" t="s">
        <v>67</v>
      </c>
      <c r="AB5954" s="14" t="s">
        <v>67</v>
      </c>
      <c r="AC5954" s="14" t="s">
        <v>67</v>
      </c>
      <c r="AD5954" s="25"/>
      <c r="AE5954" s="26"/>
      <c r="AF5954" s="27"/>
    </row>
    <row r="5955" spans="1:32" s="29" customFormat="1" ht="16.5" customHeight="1">
      <c r="A5955" s="12" t="s">
        <v>3838</v>
      </c>
      <c r="B5955" s="13"/>
      <c r="C5955" s="189"/>
      <c r="D5955" s="12"/>
      <c r="E5955" s="132" t="s">
        <v>107</v>
      </c>
      <c r="F5955" s="14" t="s">
        <v>64</v>
      </c>
      <c r="G5955" s="14" t="s">
        <v>4285</v>
      </c>
      <c r="H5955" s="15">
        <v>1992</v>
      </c>
      <c r="I5955" s="15">
        <v>1</v>
      </c>
      <c r="J5955" s="15">
        <v>0</v>
      </c>
      <c r="K5955" s="15">
        <v>0</v>
      </c>
      <c r="L5955" s="16"/>
      <c r="M5955" s="16" t="s">
        <v>3849</v>
      </c>
      <c r="N5955" s="16" t="s">
        <v>2626</v>
      </c>
      <c r="O5955" s="17">
        <v>2628</v>
      </c>
      <c r="P5955" s="17">
        <v>6132</v>
      </c>
      <c r="Q5955" s="17">
        <v>5</v>
      </c>
      <c r="R5955" s="18" t="s">
        <v>33</v>
      </c>
      <c r="S5955" s="19">
        <v>60</v>
      </c>
      <c r="T5955" s="19">
        <v>110</v>
      </c>
      <c r="U5955" s="19">
        <v>0.57272727272727275</v>
      </c>
      <c r="V5955" s="19">
        <v>0</v>
      </c>
      <c r="W5955" s="20">
        <v>6.3E-2</v>
      </c>
      <c r="X5955" s="21">
        <v>184.87979999999999</v>
      </c>
      <c r="Y5955" s="22" t="s">
        <v>33</v>
      </c>
      <c r="Z5955" s="23" t="s">
        <v>9087</v>
      </c>
      <c r="AA5955" s="24" t="s">
        <v>67</v>
      </c>
      <c r="AB5955" s="14" t="s">
        <v>67</v>
      </c>
      <c r="AC5955" s="14" t="s">
        <v>67</v>
      </c>
      <c r="AD5955" s="25"/>
      <c r="AE5955" s="26"/>
      <c r="AF5955" s="27"/>
    </row>
    <row r="5956" spans="1:32" s="29" customFormat="1" ht="16.5" customHeight="1">
      <c r="A5956" s="12" t="s">
        <v>3838</v>
      </c>
      <c r="B5956" s="13"/>
      <c r="C5956" s="189"/>
      <c r="D5956" s="12"/>
      <c r="E5956" s="132" t="s">
        <v>1199</v>
      </c>
      <c r="F5956" s="14" t="s">
        <v>3860</v>
      </c>
      <c r="G5956" s="14" t="s">
        <v>3861</v>
      </c>
      <c r="H5956" s="15">
        <v>2015</v>
      </c>
      <c r="I5956" s="15">
        <v>1</v>
      </c>
      <c r="J5956" s="15">
        <v>0</v>
      </c>
      <c r="K5956" s="15">
        <v>0</v>
      </c>
      <c r="L5956" s="16" t="s">
        <v>3896</v>
      </c>
      <c r="M5956" s="16" t="s">
        <v>3849</v>
      </c>
      <c r="N5956" s="16" t="s">
        <v>2626</v>
      </c>
      <c r="O5956" s="17">
        <v>900</v>
      </c>
      <c r="P5956" s="17">
        <v>0</v>
      </c>
      <c r="Q5956" s="17">
        <v>0</v>
      </c>
      <c r="R5956" s="18" t="s">
        <v>33</v>
      </c>
      <c r="S5956" s="19">
        <v>60</v>
      </c>
      <c r="T5956" s="19">
        <v>110</v>
      </c>
      <c r="U5956" s="19">
        <v>2</v>
      </c>
      <c r="V5956" s="19">
        <v>0</v>
      </c>
      <c r="W5956" s="20">
        <v>0.22</v>
      </c>
      <c r="X5956" s="21">
        <v>198</v>
      </c>
      <c r="Y5956" s="22" t="s">
        <v>33</v>
      </c>
      <c r="Z5956" s="23" t="s">
        <v>9087</v>
      </c>
      <c r="AA5956" s="24" t="s">
        <v>67</v>
      </c>
      <c r="AB5956" s="14" t="s">
        <v>67</v>
      </c>
      <c r="AC5956" s="14" t="s">
        <v>67</v>
      </c>
      <c r="AD5956" s="25"/>
      <c r="AE5956" s="26"/>
      <c r="AF5956" s="27"/>
    </row>
    <row r="5957" spans="1:32" s="29" customFormat="1" ht="16.5" customHeight="1">
      <c r="A5957" s="12" t="s">
        <v>3838</v>
      </c>
      <c r="B5957" s="13"/>
      <c r="C5957" s="189"/>
      <c r="D5957" s="12"/>
      <c r="E5957" s="132" t="s">
        <v>222</v>
      </c>
      <c r="F5957" s="14" t="s">
        <v>67</v>
      </c>
      <c r="G5957" s="14" t="s">
        <v>67</v>
      </c>
      <c r="H5957" s="15">
        <v>1999</v>
      </c>
      <c r="I5957" s="15">
        <v>2</v>
      </c>
      <c r="J5957" s="15">
        <v>0</v>
      </c>
      <c r="K5957" s="15">
        <v>0</v>
      </c>
      <c r="L5957" s="16" t="s">
        <v>3969</v>
      </c>
      <c r="M5957" s="16" t="s">
        <v>3849</v>
      </c>
      <c r="N5957" s="16" t="s">
        <v>2626</v>
      </c>
      <c r="O5957" s="17">
        <v>1002</v>
      </c>
      <c r="P5957" s="17">
        <v>0</v>
      </c>
      <c r="Q5957" s="17">
        <v>0</v>
      </c>
      <c r="R5957" s="18" t="s">
        <v>33</v>
      </c>
      <c r="S5957" s="19">
        <v>60</v>
      </c>
      <c r="T5957" s="19">
        <v>110</v>
      </c>
      <c r="U5957" s="19">
        <v>1.8181818181818181</v>
      </c>
      <c r="V5957" s="19">
        <v>0</v>
      </c>
      <c r="W5957" s="20">
        <v>0.2</v>
      </c>
      <c r="X5957" s="21">
        <v>400.8</v>
      </c>
      <c r="Y5957" s="22" t="s">
        <v>33</v>
      </c>
      <c r="Z5957" s="23" t="s">
        <v>9087</v>
      </c>
      <c r="AA5957" s="24" t="s">
        <v>67</v>
      </c>
      <c r="AB5957" s="14" t="s">
        <v>67</v>
      </c>
      <c r="AC5957" s="14" t="s">
        <v>67</v>
      </c>
      <c r="AD5957" s="25"/>
      <c r="AE5957" s="26"/>
      <c r="AF5957" s="27"/>
    </row>
    <row r="5958" spans="1:32" s="29" customFormat="1" ht="16.5" customHeight="1">
      <c r="A5958" s="12" t="s">
        <v>9188</v>
      </c>
      <c r="B5958" s="13"/>
      <c r="C5958" s="189"/>
      <c r="D5958" s="12"/>
      <c r="E5958" s="132" t="s">
        <v>9219</v>
      </c>
      <c r="F5958" s="14" t="s">
        <v>9220</v>
      </c>
      <c r="G5958" s="14" t="s">
        <v>9221</v>
      </c>
      <c r="H5958" s="15">
        <v>2021</v>
      </c>
      <c r="I5958" s="15">
        <v>1</v>
      </c>
      <c r="J5958" s="15">
        <v>0</v>
      </c>
      <c r="K5958" s="15">
        <v>0</v>
      </c>
      <c r="L5958" s="16" t="s">
        <v>4138</v>
      </c>
      <c r="M5958" s="16" t="s">
        <v>3849</v>
      </c>
      <c r="N5958" s="16" t="s">
        <v>2626</v>
      </c>
      <c r="O5958" s="17">
        <v>8760</v>
      </c>
      <c r="P5958" s="17">
        <v>0</v>
      </c>
      <c r="Q5958" s="17">
        <v>0</v>
      </c>
      <c r="R5958" s="18" t="s">
        <v>33</v>
      </c>
      <c r="S5958" s="19">
        <v>60</v>
      </c>
      <c r="T5958" s="19">
        <v>12</v>
      </c>
      <c r="U5958" s="19">
        <v>2</v>
      </c>
      <c r="V5958" s="19">
        <v>0</v>
      </c>
      <c r="W5958" s="20">
        <v>2.4E-2</v>
      </c>
      <c r="X5958" s="21">
        <v>210.24</v>
      </c>
      <c r="Y5958" s="22" t="s">
        <v>33</v>
      </c>
      <c r="Z5958" s="23" t="s">
        <v>9087</v>
      </c>
      <c r="AA5958" s="24"/>
      <c r="AB5958" s="14"/>
      <c r="AC5958" s="14"/>
      <c r="AD5958" s="25"/>
      <c r="AE5958" s="26"/>
      <c r="AF5958" s="27"/>
    </row>
    <row r="5959" spans="1:32" s="29" customFormat="1" ht="16.5" customHeight="1">
      <c r="A5959" s="12" t="s">
        <v>3838</v>
      </c>
      <c r="B5959" s="13"/>
      <c r="C5959" s="189"/>
      <c r="D5959" s="12"/>
      <c r="E5959" s="132" t="s">
        <v>4098</v>
      </c>
      <c r="F5959" s="14" t="s">
        <v>34</v>
      </c>
      <c r="G5959" s="14" t="s">
        <v>871</v>
      </c>
      <c r="H5959" s="15">
        <v>2018</v>
      </c>
      <c r="I5959" s="15">
        <v>1</v>
      </c>
      <c r="J5959" s="15">
        <v>0</v>
      </c>
      <c r="K5959" s="15">
        <v>0</v>
      </c>
      <c r="L5959" s="16" t="s">
        <v>9187</v>
      </c>
      <c r="M5959" s="16" t="s">
        <v>3849</v>
      </c>
      <c r="N5959" s="16" t="s">
        <v>2626</v>
      </c>
      <c r="O5959" s="17">
        <v>256</v>
      </c>
      <c r="P5959" s="17">
        <v>0</v>
      </c>
      <c r="Q5959" s="17">
        <v>0</v>
      </c>
      <c r="R5959" s="18" t="s">
        <v>33</v>
      </c>
      <c r="S5959" s="19">
        <v>60</v>
      </c>
      <c r="T5959" s="19">
        <v>220</v>
      </c>
      <c r="U5959" s="19">
        <v>3.9136363636363636</v>
      </c>
      <c r="V5959" s="19">
        <v>0</v>
      </c>
      <c r="W5959" s="20">
        <v>0.86099999999999999</v>
      </c>
      <c r="X5959" s="21">
        <v>220.416</v>
      </c>
      <c r="Y5959" s="22" t="s">
        <v>33</v>
      </c>
      <c r="Z5959" s="23" t="s">
        <v>9087</v>
      </c>
      <c r="AA5959" s="24" t="s">
        <v>67</v>
      </c>
      <c r="AB5959" s="14" t="s">
        <v>67</v>
      </c>
      <c r="AC5959" s="14" t="s">
        <v>67</v>
      </c>
      <c r="AD5959" s="25"/>
      <c r="AE5959" s="26"/>
      <c r="AF5959" s="27"/>
    </row>
    <row r="5960" spans="1:32" s="29" customFormat="1" ht="16.5" customHeight="1">
      <c r="A5960" s="12" t="s">
        <v>3838</v>
      </c>
      <c r="B5960" s="13"/>
      <c r="C5960" s="189"/>
      <c r="D5960" s="12"/>
      <c r="E5960" s="132" t="s">
        <v>1131</v>
      </c>
      <c r="F5960" s="14" t="s">
        <v>3901</v>
      </c>
      <c r="G5960" s="14" t="s">
        <v>3902</v>
      </c>
      <c r="H5960" s="15">
        <v>2018</v>
      </c>
      <c r="I5960" s="15">
        <v>1</v>
      </c>
      <c r="J5960" s="15">
        <v>0</v>
      </c>
      <c r="K5960" s="15">
        <v>0</v>
      </c>
      <c r="L5960" s="16" t="s">
        <v>4084</v>
      </c>
      <c r="M5960" s="16" t="s">
        <v>3849</v>
      </c>
      <c r="N5960" s="16" t="s">
        <v>2626</v>
      </c>
      <c r="O5960" s="17">
        <v>882</v>
      </c>
      <c r="P5960" s="17">
        <v>0</v>
      </c>
      <c r="Q5960" s="17">
        <v>0</v>
      </c>
      <c r="R5960" s="18" t="s">
        <v>33</v>
      </c>
      <c r="S5960" s="19">
        <v>60</v>
      </c>
      <c r="T5960" s="19">
        <v>110</v>
      </c>
      <c r="U5960" s="19">
        <v>2.2727272727272729</v>
      </c>
      <c r="V5960" s="19">
        <v>0</v>
      </c>
      <c r="W5960" s="20">
        <v>0.25</v>
      </c>
      <c r="X5960" s="21">
        <v>220.5</v>
      </c>
      <c r="Y5960" s="22" t="s">
        <v>33</v>
      </c>
      <c r="Z5960" s="23" t="s">
        <v>9087</v>
      </c>
      <c r="AA5960" s="24" t="s">
        <v>67</v>
      </c>
      <c r="AB5960" s="14" t="s">
        <v>67</v>
      </c>
      <c r="AC5960" s="14" t="s">
        <v>67</v>
      </c>
      <c r="AD5960" s="25"/>
      <c r="AE5960" s="26"/>
      <c r="AF5960" s="27"/>
    </row>
    <row r="5961" spans="1:32" s="29" customFormat="1" ht="16.5" customHeight="1">
      <c r="A5961" s="12" t="s">
        <v>3838</v>
      </c>
      <c r="B5961" s="13"/>
      <c r="C5961" s="189"/>
      <c r="D5961" s="12"/>
      <c r="E5961" s="132" t="s">
        <v>35</v>
      </c>
      <c r="F5961" s="14" t="s">
        <v>128</v>
      </c>
      <c r="G5961" s="14" t="s">
        <v>97</v>
      </c>
      <c r="H5961" s="15">
        <v>2016</v>
      </c>
      <c r="I5961" s="15">
        <v>1</v>
      </c>
      <c r="J5961" s="15">
        <v>0</v>
      </c>
      <c r="K5961" s="15">
        <v>0</v>
      </c>
      <c r="L5961" s="16" t="s">
        <v>4084</v>
      </c>
      <c r="M5961" s="16" t="s">
        <v>3849</v>
      </c>
      <c r="N5961" s="16" t="s">
        <v>2626</v>
      </c>
      <c r="O5961" s="17">
        <v>882</v>
      </c>
      <c r="P5961" s="17">
        <v>0</v>
      </c>
      <c r="Q5961" s="17">
        <v>0</v>
      </c>
      <c r="R5961" s="18" t="s">
        <v>33</v>
      </c>
      <c r="S5961" s="19">
        <v>60</v>
      </c>
      <c r="T5961" s="19">
        <v>110</v>
      </c>
      <c r="U5961" s="19">
        <v>2.2727272727272729</v>
      </c>
      <c r="V5961" s="19">
        <v>0</v>
      </c>
      <c r="W5961" s="20">
        <v>0.25</v>
      </c>
      <c r="X5961" s="21">
        <v>220.5</v>
      </c>
      <c r="Y5961" s="22" t="s">
        <v>33</v>
      </c>
      <c r="Z5961" s="23" t="s">
        <v>9087</v>
      </c>
      <c r="AA5961" s="24" t="s">
        <v>67</v>
      </c>
      <c r="AB5961" s="14" t="s">
        <v>67</v>
      </c>
      <c r="AC5961" s="14" t="s">
        <v>67</v>
      </c>
      <c r="AD5961" s="25"/>
      <c r="AE5961" s="26"/>
      <c r="AF5961" s="27"/>
    </row>
    <row r="5962" spans="1:32" s="29" customFormat="1" ht="16.5" customHeight="1">
      <c r="A5962" s="12" t="s">
        <v>3838</v>
      </c>
      <c r="B5962" s="13"/>
      <c r="C5962" s="189"/>
      <c r="D5962" s="12"/>
      <c r="E5962" s="132" t="s">
        <v>9157</v>
      </c>
      <c r="F5962" s="14" t="s">
        <v>9158</v>
      </c>
      <c r="G5962" s="14" t="s">
        <v>9159</v>
      </c>
      <c r="H5962" s="15">
        <v>2011</v>
      </c>
      <c r="I5962" s="15">
        <v>1</v>
      </c>
      <c r="J5962" s="15">
        <v>0</v>
      </c>
      <c r="K5962" s="15">
        <v>0</v>
      </c>
      <c r="L5962" s="16" t="s">
        <v>2848</v>
      </c>
      <c r="M5962" s="16" t="s">
        <v>3849</v>
      </c>
      <c r="N5962" s="16" t="s">
        <v>2626</v>
      </c>
      <c r="O5962" s="17">
        <v>560</v>
      </c>
      <c r="P5962" s="17">
        <v>0</v>
      </c>
      <c r="Q5962" s="17">
        <v>0</v>
      </c>
      <c r="R5962" s="18" t="s">
        <v>33</v>
      </c>
      <c r="S5962" s="19">
        <v>60</v>
      </c>
      <c r="T5962" s="19">
        <v>110</v>
      </c>
      <c r="U5962" s="19"/>
      <c r="V5962" s="19">
        <v>0</v>
      </c>
      <c r="W5962" s="20">
        <v>0.4</v>
      </c>
      <c r="X5962" s="21">
        <v>224</v>
      </c>
      <c r="Y5962" s="22" t="s">
        <v>33</v>
      </c>
      <c r="Z5962" s="23"/>
      <c r="AA5962" s="24"/>
      <c r="AB5962" s="14"/>
      <c r="AC5962" s="14"/>
      <c r="AD5962" s="25"/>
      <c r="AE5962" s="26"/>
      <c r="AF5962" s="27"/>
    </row>
    <row r="5963" spans="1:32" s="29" customFormat="1" ht="16.5" customHeight="1">
      <c r="A5963" s="12" t="s">
        <v>3838</v>
      </c>
      <c r="B5963" s="13"/>
      <c r="C5963" s="189"/>
      <c r="D5963" s="12"/>
      <c r="E5963" s="132" t="s">
        <v>180</v>
      </c>
      <c r="F5963" s="14" t="s">
        <v>9233</v>
      </c>
      <c r="G5963" s="14" t="s">
        <v>9234</v>
      </c>
      <c r="H5963" s="15">
        <v>2024</v>
      </c>
      <c r="I5963" s="15">
        <v>1</v>
      </c>
      <c r="J5963" s="15">
        <v>0</v>
      </c>
      <c r="K5963" s="15">
        <v>0</v>
      </c>
      <c r="L5963" s="16" t="s">
        <v>9186</v>
      </c>
      <c r="M5963" s="16" t="s">
        <v>3849</v>
      </c>
      <c r="N5963" s="16" t="s">
        <v>2626</v>
      </c>
      <c r="O5963" s="17">
        <v>300</v>
      </c>
      <c r="P5963" s="17">
        <v>6132</v>
      </c>
      <c r="Q5963" s="17">
        <v>5</v>
      </c>
      <c r="R5963" s="18" t="s">
        <v>33</v>
      </c>
      <c r="S5963" s="19">
        <v>60</v>
      </c>
      <c r="T5963" s="19">
        <v>110</v>
      </c>
      <c r="U5963" s="19">
        <v>3.5</v>
      </c>
      <c r="V5963" s="19">
        <v>0</v>
      </c>
      <c r="W5963" s="20">
        <v>0.38400000000000001</v>
      </c>
      <c r="X5963" s="21">
        <v>232.93440000000001</v>
      </c>
      <c r="Y5963" s="22" t="s">
        <v>33</v>
      </c>
      <c r="Z5963" s="23" t="s">
        <v>9087</v>
      </c>
      <c r="AA5963" s="24" t="s">
        <v>67</v>
      </c>
      <c r="AB5963" s="14" t="s">
        <v>67</v>
      </c>
      <c r="AC5963" s="14" t="s">
        <v>67</v>
      </c>
      <c r="AD5963" s="25"/>
      <c r="AE5963" s="26"/>
      <c r="AF5963" s="27"/>
    </row>
    <row r="5964" spans="1:32" s="29" customFormat="1" ht="16.5" customHeight="1">
      <c r="A5964" s="12" t="s">
        <v>3838</v>
      </c>
      <c r="B5964" s="13"/>
      <c r="C5964" s="189"/>
      <c r="D5964" s="12"/>
      <c r="E5964" s="132" t="s">
        <v>180</v>
      </c>
      <c r="F5964" s="14" t="s">
        <v>205</v>
      </c>
      <c r="G5964" s="14" t="s">
        <v>314</v>
      </c>
      <c r="H5964" s="15">
        <v>2018</v>
      </c>
      <c r="I5964" s="15">
        <v>1</v>
      </c>
      <c r="J5964" s="15">
        <v>0</v>
      </c>
      <c r="K5964" s="15">
        <v>0</v>
      </c>
      <c r="L5964" s="16" t="s">
        <v>3896</v>
      </c>
      <c r="M5964" s="16" t="s">
        <v>3849</v>
      </c>
      <c r="N5964" s="16" t="s">
        <v>2626</v>
      </c>
      <c r="O5964" s="17">
        <v>360</v>
      </c>
      <c r="P5964" s="17">
        <v>6132</v>
      </c>
      <c r="Q5964" s="17">
        <v>5</v>
      </c>
      <c r="R5964" s="18" t="s">
        <v>33</v>
      </c>
      <c r="S5964" s="19">
        <v>60</v>
      </c>
      <c r="T5964" s="19">
        <v>110</v>
      </c>
      <c r="U5964" s="19">
        <v>3.1818181818181817</v>
      </c>
      <c r="V5964" s="19">
        <v>0</v>
      </c>
      <c r="W5964" s="20">
        <v>0.35</v>
      </c>
      <c r="X5964" s="21">
        <v>233.31</v>
      </c>
      <c r="Y5964" s="22" t="s">
        <v>33</v>
      </c>
      <c r="Z5964" s="23" t="s">
        <v>9087</v>
      </c>
      <c r="AA5964" s="24" t="s">
        <v>67</v>
      </c>
      <c r="AB5964" s="14" t="s">
        <v>67</v>
      </c>
      <c r="AC5964" s="14" t="s">
        <v>67</v>
      </c>
      <c r="AD5964" s="25"/>
      <c r="AE5964" s="26"/>
      <c r="AF5964" s="27"/>
    </row>
    <row r="5965" spans="1:32" s="29" customFormat="1" ht="16.5" customHeight="1">
      <c r="A5965" s="12" t="s">
        <v>3838</v>
      </c>
      <c r="B5965" s="13"/>
      <c r="C5965" s="189"/>
      <c r="D5965" s="12"/>
      <c r="E5965" s="132" t="s">
        <v>2362</v>
      </c>
      <c r="F5965" s="14" t="s">
        <v>125</v>
      </c>
      <c r="G5965" s="14" t="s">
        <v>3908</v>
      </c>
      <c r="H5965" s="15">
        <v>2009</v>
      </c>
      <c r="I5965" s="15">
        <v>33</v>
      </c>
      <c r="J5965" s="15">
        <v>0</v>
      </c>
      <c r="K5965" s="15">
        <v>0</v>
      </c>
      <c r="L5965" s="16" t="s">
        <v>3909</v>
      </c>
      <c r="M5965" s="16" t="s">
        <v>3849</v>
      </c>
      <c r="N5965" s="16" t="s">
        <v>2626</v>
      </c>
      <c r="O5965" s="17">
        <v>720</v>
      </c>
      <c r="P5965" s="17">
        <v>0</v>
      </c>
      <c r="Q5965" s="17">
        <v>0</v>
      </c>
      <c r="R5965" s="18" t="s">
        <v>33</v>
      </c>
      <c r="S5965" s="19" t="s">
        <v>89</v>
      </c>
      <c r="T5965" s="19">
        <v>110</v>
      </c>
      <c r="U5965" s="19">
        <v>3</v>
      </c>
      <c r="V5965" s="19">
        <v>0</v>
      </c>
      <c r="W5965" s="20">
        <v>0.33</v>
      </c>
      <c r="X5965" s="21">
        <v>7840.8000000000011</v>
      </c>
      <c r="Y5965" s="22" t="s">
        <v>33</v>
      </c>
      <c r="Z5965" s="23" t="s">
        <v>9087</v>
      </c>
      <c r="AA5965" s="24" t="s">
        <v>67</v>
      </c>
      <c r="AB5965" s="14" t="s">
        <v>67</v>
      </c>
      <c r="AC5965" s="14" t="s">
        <v>67</v>
      </c>
      <c r="AD5965" s="25"/>
      <c r="AE5965" s="26"/>
      <c r="AF5965" s="27"/>
    </row>
    <row r="5966" spans="1:32" s="29" customFormat="1" ht="16.5" customHeight="1">
      <c r="A5966" s="12" t="s">
        <v>3838</v>
      </c>
      <c r="B5966" s="13"/>
      <c r="C5966" s="189"/>
      <c r="D5966" s="12"/>
      <c r="E5966" s="132" t="s">
        <v>90</v>
      </c>
      <c r="F5966" s="14" t="s">
        <v>125</v>
      </c>
      <c r="G5966" s="14" t="s">
        <v>3927</v>
      </c>
      <c r="H5966" s="15">
        <v>2006</v>
      </c>
      <c r="I5966" s="15">
        <v>22</v>
      </c>
      <c r="J5966" s="15">
        <v>0</v>
      </c>
      <c r="K5966" s="15">
        <v>0</v>
      </c>
      <c r="L5966" s="16" t="s">
        <v>3909</v>
      </c>
      <c r="M5966" s="16" t="s">
        <v>3849</v>
      </c>
      <c r="N5966" s="16" t="s">
        <v>2626</v>
      </c>
      <c r="O5966" s="17">
        <v>720</v>
      </c>
      <c r="P5966" s="17">
        <v>0</v>
      </c>
      <c r="Q5966" s="17">
        <v>0</v>
      </c>
      <c r="R5966" s="18" t="s">
        <v>33</v>
      </c>
      <c r="S5966" s="19" t="s">
        <v>89</v>
      </c>
      <c r="T5966" s="19">
        <v>110</v>
      </c>
      <c r="U5966" s="19">
        <v>3</v>
      </c>
      <c r="V5966" s="19">
        <v>0</v>
      </c>
      <c r="W5966" s="20">
        <v>0.33</v>
      </c>
      <c r="X5966" s="21">
        <v>5227.2000000000007</v>
      </c>
      <c r="Y5966" s="22" t="s">
        <v>33</v>
      </c>
      <c r="Z5966" s="23" t="s">
        <v>9087</v>
      </c>
      <c r="AA5966" s="24" t="s">
        <v>67</v>
      </c>
      <c r="AB5966" s="14" t="s">
        <v>67</v>
      </c>
      <c r="AC5966" s="14" t="s">
        <v>67</v>
      </c>
      <c r="AD5966" s="25"/>
      <c r="AE5966" s="26"/>
      <c r="AF5966" s="27"/>
    </row>
    <row r="5967" spans="1:32" s="29" customFormat="1" ht="16.5" customHeight="1">
      <c r="A5967" s="12" t="s">
        <v>3838</v>
      </c>
      <c r="B5967" s="13"/>
      <c r="C5967" s="189"/>
      <c r="D5967" s="12"/>
      <c r="E5967" s="132" t="s">
        <v>4159</v>
      </c>
      <c r="F5967" s="14" t="s">
        <v>4160</v>
      </c>
      <c r="G5967" s="14" t="s">
        <v>4161</v>
      </c>
      <c r="H5967" s="15">
        <v>2014</v>
      </c>
      <c r="I5967" s="15">
        <v>1</v>
      </c>
      <c r="J5967" s="15">
        <v>0</v>
      </c>
      <c r="K5967" s="15">
        <v>0</v>
      </c>
      <c r="L5967" s="16" t="s">
        <v>4147</v>
      </c>
      <c r="M5967" s="16" t="s">
        <v>3849</v>
      </c>
      <c r="N5967" s="16" t="s">
        <v>2626</v>
      </c>
      <c r="O5967" s="17">
        <v>60</v>
      </c>
      <c r="P5967" s="17">
        <v>0</v>
      </c>
      <c r="Q5967" s="17">
        <v>0</v>
      </c>
      <c r="R5967" s="18" t="s">
        <v>33</v>
      </c>
      <c r="S5967" s="19" t="s">
        <v>4162</v>
      </c>
      <c r="T5967" s="19">
        <v>220</v>
      </c>
      <c r="U5967" s="19">
        <v>18.181818181818183</v>
      </c>
      <c r="V5967" s="19">
        <v>0</v>
      </c>
      <c r="W5967" s="20" t="s">
        <v>4163</v>
      </c>
      <c r="X5967" s="21">
        <v>240</v>
      </c>
      <c r="Y5967" s="22" t="s">
        <v>33</v>
      </c>
      <c r="Z5967" s="23" t="s">
        <v>9087</v>
      </c>
      <c r="AA5967" s="24" t="s">
        <v>67</v>
      </c>
      <c r="AB5967" s="14" t="s">
        <v>67</v>
      </c>
      <c r="AC5967" s="14" t="s">
        <v>67</v>
      </c>
      <c r="AD5967" s="25"/>
      <c r="AE5967" s="26"/>
      <c r="AF5967" s="27"/>
    </row>
    <row r="5968" spans="1:32" s="29" customFormat="1" ht="16.5" customHeight="1">
      <c r="A5968" s="12" t="s">
        <v>3838</v>
      </c>
      <c r="B5968" s="13"/>
      <c r="C5968" s="189"/>
      <c r="D5968" s="12"/>
      <c r="E5968" s="132" t="s">
        <v>379</v>
      </c>
      <c r="F5968" s="14" t="s">
        <v>1262</v>
      </c>
      <c r="G5968" s="14" t="s">
        <v>4187</v>
      </c>
      <c r="H5968" s="15">
        <v>2008</v>
      </c>
      <c r="I5968" s="15">
        <v>1</v>
      </c>
      <c r="J5968" s="15">
        <v>0</v>
      </c>
      <c r="K5968" s="15">
        <v>0</v>
      </c>
      <c r="L5968" s="16" t="s">
        <v>4188</v>
      </c>
      <c r="M5968" s="16" t="s">
        <v>4189</v>
      </c>
      <c r="N5968" s="16" t="s">
        <v>3400</v>
      </c>
      <c r="O5968" s="17">
        <v>360</v>
      </c>
      <c r="P5968" s="17">
        <v>0</v>
      </c>
      <c r="Q5968" s="17">
        <v>0</v>
      </c>
      <c r="R5968" s="18" t="s">
        <v>33</v>
      </c>
      <c r="S5968" s="19">
        <v>60</v>
      </c>
      <c r="T5968" s="19">
        <v>220</v>
      </c>
      <c r="U5968" s="19">
        <v>3.0318181818181817</v>
      </c>
      <c r="V5968" s="19">
        <v>0</v>
      </c>
      <c r="W5968" s="20">
        <v>0.66700000000000004</v>
      </c>
      <c r="X5968" s="21">
        <v>240.12</v>
      </c>
      <c r="Y5968" s="22" t="s">
        <v>33</v>
      </c>
      <c r="Z5968" s="23" t="s">
        <v>9087</v>
      </c>
      <c r="AA5968" s="24" t="s">
        <v>67</v>
      </c>
      <c r="AB5968" s="14" t="s">
        <v>67</v>
      </c>
      <c r="AC5968" s="14" t="s">
        <v>67</v>
      </c>
      <c r="AD5968" s="25"/>
      <c r="AE5968" s="26"/>
      <c r="AF5968" s="27"/>
    </row>
    <row r="5969" spans="1:32" s="29" customFormat="1" ht="16.5" customHeight="1">
      <c r="A5969" s="12" t="s">
        <v>3838</v>
      </c>
      <c r="B5969" s="13"/>
      <c r="C5969" s="189"/>
      <c r="D5969" s="12"/>
      <c r="E5969" s="132" t="s">
        <v>35</v>
      </c>
      <c r="F5969" s="14" t="s">
        <v>36</v>
      </c>
      <c r="G5969" s="14" t="s">
        <v>4283</v>
      </c>
      <c r="H5969" s="15">
        <v>2015</v>
      </c>
      <c r="I5969" s="15">
        <v>2</v>
      </c>
      <c r="J5969" s="15">
        <v>0</v>
      </c>
      <c r="K5969" s="15">
        <v>0</v>
      </c>
      <c r="L5969" s="16" t="s">
        <v>4282</v>
      </c>
      <c r="M5969" s="16" t="s">
        <v>4236</v>
      </c>
      <c r="N5969" s="16" t="s">
        <v>43</v>
      </c>
      <c r="O5969" s="17">
        <v>980</v>
      </c>
      <c r="P5969" s="17">
        <v>0</v>
      </c>
      <c r="Q5969" s="17">
        <v>0</v>
      </c>
      <c r="R5969" s="18" t="s">
        <v>33</v>
      </c>
      <c r="S5969" s="19" t="s">
        <v>89</v>
      </c>
      <c r="T5969" s="19">
        <v>110</v>
      </c>
      <c r="U5969" s="19">
        <v>2.2727272727272729</v>
      </c>
      <c r="V5969" s="19">
        <v>0</v>
      </c>
      <c r="W5969" s="20">
        <v>0.25</v>
      </c>
      <c r="X5969" s="21">
        <v>490</v>
      </c>
      <c r="Y5969" s="22" t="s">
        <v>33</v>
      </c>
      <c r="Z5969" s="23" t="s">
        <v>9087</v>
      </c>
      <c r="AA5969" s="24" t="s">
        <v>67</v>
      </c>
      <c r="AB5969" s="14" t="s">
        <v>67</v>
      </c>
      <c r="AC5969" s="14" t="s">
        <v>67</v>
      </c>
      <c r="AD5969" s="25"/>
      <c r="AE5969" s="26"/>
      <c r="AF5969" s="27"/>
    </row>
    <row r="5970" spans="1:32" s="29" customFormat="1" ht="16.5" customHeight="1">
      <c r="A5970" s="12" t="s">
        <v>3838</v>
      </c>
      <c r="B5970" s="13"/>
      <c r="C5970" s="189"/>
      <c r="D5970" s="12"/>
      <c r="E5970" s="132" t="s">
        <v>35</v>
      </c>
      <c r="F5970" s="14" t="s">
        <v>152</v>
      </c>
      <c r="G5970" s="14" t="s">
        <v>433</v>
      </c>
      <c r="H5970" s="15">
        <v>2009</v>
      </c>
      <c r="I5970" s="15">
        <v>1</v>
      </c>
      <c r="J5970" s="15">
        <v>0</v>
      </c>
      <c r="K5970" s="15">
        <v>0</v>
      </c>
      <c r="L5970" s="16" t="s">
        <v>4282</v>
      </c>
      <c r="M5970" s="16" t="s">
        <v>4236</v>
      </c>
      <c r="N5970" s="16" t="s">
        <v>4284</v>
      </c>
      <c r="O5970" s="17">
        <v>980</v>
      </c>
      <c r="P5970" s="17">
        <v>0</v>
      </c>
      <c r="Q5970" s="17">
        <v>0</v>
      </c>
      <c r="R5970" s="18" t="s">
        <v>33</v>
      </c>
      <c r="S5970" s="19" t="s">
        <v>89</v>
      </c>
      <c r="T5970" s="19">
        <v>110</v>
      </c>
      <c r="U5970" s="19">
        <v>2.2727272727272729</v>
      </c>
      <c r="V5970" s="19">
        <v>0</v>
      </c>
      <c r="W5970" s="20">
        <v>0.25</v>
      </c>
      <c r="X5970" s="21">
        <v>245</v>
      </c>
      <c r="Y5970" s="22" t="s">
        <v>33</v>
      </c>
      <c r="Z5970" s="23" t="s">
        <v>9087</v>
      </c>
      <c r="AA5970" s="24" t="s">
        <v>67</v>
      </c>
      <c r="AB5970" s="14" t="s">
        <v>67</v>
      </c>
      <c r="AC5970" s="14" t="s">
        <v>67</v>
      </c>
      <c r="AD5970" s="25"/>
      <c r="AE5970" s="26"/>
      <c r="AF5970" s="27"/>
    </row>
    <row r="5971" spans="1:32" s="29" customFormat="1" ht="16.5" customHeight="1">
      <c r="A5971" s="12" t="s">
        <v>3838</v>
      </c>
      <c r="B5971" s="13"/>
      <c r="C5971" s="189"/>
      <c r="D5971" s="12"/>
      <c r="E5971" s="132" t="s">
        <v>35</v>
      </c>
      <c r="F5971" s="14" t="s">
        <v>36</v>
      </c>
      <c r="G5971" s="14" t="s">
        <v>81</v>
      </c>
      <c r="H5971" s="15">
        <v>2012</v>
      </c>
      <c r="I5971" s="15">
        <v>8</v>
      </c>
      <c r="J5971" s="15">
        <v>0</v>
      </c>
      <c r="K5971" s="15">
        <v>0</v>
      </c>
      <c r="L5971" s="16"/>
      <c r="M5971" s="16" t="s">
        <v>4287</v>
      </c>
      <c r="N5971" s="16" t="s">
        <v>2626</v>
      </c>
      <c r="O5971" s="17">
        <v>980</v>
      </c>
      <c r="P5971" s="17">
        <v>0</v>
      </c>
      <c r="Q5971" s="17">
        <v>0</v>
      </c>
      <c r="R5971" s="18" t="s">
        <v>33</v>
      </c>
      <c r="S5971" s="19" t="s">
        <v>89</v>
      </c>
      <c r="T5971" s="19">
        <v>110</v>
      </c>
      <c r="U5971" s="19">
        <v>2.2727272727272729</v>
      </c>
      <c r="V5971" s="19">
        <v>0</v>
      </c>
      <c r="W5971" s="20">
        <v>0.25</v>
      </c>
      <c r="X5971" s="21">
        <v>1960</v>
      </c>
      <c r="Y5971" s="22" t="s">
        <v>33</v>
      </c>
      <c r="Z5971" s="23" t="s">
        <v>9087</v>
      </c>
      <c r="AA5971" s="24" t="s">
        <v>67</v>
      </c>
      <c r="AB5971" s="14" t="s">
        <v>67</v>
      </c>
      <c r="AC5971" s="14" t="s">
        <v>67</v>
      </c>
      <c r="AD5971" s="25"/>
      <c r="AE5971" s="26"/>
      <c r="AF5971" s="27"/>
    </row>
    <row r="5972" spans="1:32" s="29" customFormat="1" ht="16.5" customHeight="1">
      <c r="A5972" s="12" t="s">
        <v>3838</v>
      </c>
      <c r="B5972" s="13"/>
      <c r="C5972" s="189"/>
      <c r="D5972" s="12"/>
      <c r="E5972" s="132" t="s">
        <v>35</v>
      </c>
      <c r="F5972" s="14" t="s">
        <v>36</v>
      </c>
      <c r="G5972" s="14" t="s">
        <v>81</v>
      </c>
      <c r="H5972" s="15">
        <v>2012</v>
      </c>
      <c r="I5972" s="15">
        <v>8</v>
      </c>
      <c r="J5972" s="15">
        <v>0</v>
      </c>
      <c r="K5972" s="15">
        <v>0</v>
      </c>
      <c r="L5972" s="16"/>
      <c r="M5972" s="16" t="s">
        <v>4287</v>
      </c>
      <c r="N5972" s="16" t="s">
        <v>2626</v>
      </c>
      <c r="O5972" s="17">
        <v>980</v>
      </c>
      <c r="P5972" s="17">
        <v>0</v>
      </c>
      <c r="Q5972" s="17">
        <v>0</v>
      </c>
      <c r="R5972" s="18" t="s">
        <v>33</v>
      </c>
      <c r="S5972" s="19" t="s">
        <v>89</v>
      </c>
      <c r="T5972" s="19">
        <v>110</v>
      </c>
      <c r="U5972" s="19">
        <v>2.2727272727272729</v>
      </c>
      <c r="V5972" s="19">
        <v>0</v>
      </c>
      <c r="W5972" s="20">
        <v>0.25</v>
      </c>
      <c r="X5972" s="21">
        <v>1960</v>
      </c>
      <c r="Y5972" s="22" t="s">
        <v>33</v>
      </c>
      <c r="Z5972" s="23" t="s">
        <v>9087</v>
      </c>
      <c r="AA5972" s="24" t="s">
        <v>67</v>
      </c>
      <c r="AB5972" s="14" t="s">
        <v>67</v>
      </c>
      <c r="AC5972" s="14" t="s">
        <v>67</v>
      </c>
      <c r="AD5972" s="25"/>
      <c r="AE5972" s="26"/>
      <c r="AF5972" s="27"/>
    </row>
    <row r="5973" spans="1:32" s="29" customFormat="1" ht="16.5" customHeight="1">
      <c r="A5973" s="12" t="s">
        <v>3838</v>
      </c>
      <c r="B5973" s="13"/>
      <c r="C5973" s="189"/>
      <c r="D5973" s="12"/>
      <c r="E5973" s="132" t="s">
        <v>35</v>
      </c>
      <c r="F5973" s="14" t="s">
        <v>36</v>
      </c>
      <c r="G5973" s="14" t="s">
        <v>2142</v>
      </c>
      <c r="H5973" s="15">
        <v>2008</v>
      </c>
      <c r="I5973" s="15">
        <v>5</v>
      </c>
      <c r="J5973" s="15">
        <v>0</v>
      </c>
      <c r="K5973" s="15">
        <v>0</v>
      </c>
      <c r="L5973" s="16"/>
      <c r="M5973" s="16" t="s">
        <v>4287</v>
      </c>
      <c r="N5973" s="16" t="s">
        <v>2626</v>
      </c>
      <c r="O5973" s="17">
        <v>980</v>
      </c>
      <c r="P5973" s="17">
        <v>0</v>
      </c>
      <c r="Q5973" s="17">
        <v>0</v>
      </c>
      <c r="R5973" s="18" t="s">
        <v>33</v>
      </c>
      <c r="S5973" s="19" t="s">
        <v>89</v>
      </c>
      <c r="T5973" s="19">
        <v>110</v>
      </c>
      <c r="U5973" s="19">
        <v>2.2727272727272729</v>
      </c>
      <c r="V5973" s="19">
        <v>0</v>
      </c>
      <c r="W5973" s="20">
        <v>0.25</v>
      </c>
      <c r="X5973" s="21">
        <v>1225</v>
      </c>
      <c r="Y5973" s="22" t="s">
        <v>33</v>
      </c>
      <c r="Z5973" s="23" t="s">
        <v>9087</v>
      </c>
      <c r="AA5973" s="24" t="s">
        <v>67</v>
      </c>
      <c r="AB5973" s="14" t="s">
        <v>67</v>
      </c>
      <c r="AC5973" s="14" t="s">
        <v>67</v>
      </c>
      <c r="AD5973" s="25"/>
      <c r="AE5973" s="26"/>
      <c r="AF5973" s="27"/>
    </row>
    <row r="5974" spans="1:32" s="29" customFormat="1" ht="16.5" customHeight="1">
      <c r="A5974" s="12" t="s">
        <v>3838</v>
      </c>
      <c r="B5974" s="13"/>
      <c r="C5974" s="189"/>
      <c r="D5974" s="12"/>
      <c r="E5974" s="132" t="s">
        <v>35</v>
      </c>
      <c r="F5974" s="14" t="s">
        <v>36</v>
      </c>
      <c r="G5974" s="14" t="s">
        <v>4290</v>
      </c>
      <c r="H5974" s="15">
        <v>2007</v>
      </c>
      <c r="I5974" s="15">
        <v>4</v>
      </c>
      <c r="J5974" s="15">
        <v>6</v>
      </c>
      <c r="K5974" s="15">
        <v>0</v>
      </c>
      <c r="L5974" s="16"/>
      <c r="M5974" s="16" t="s">
        <v>4287</v>
      </c>
      <c r="N5974" s="16" t="s">
        <v>2626</v>
      </c>
      <c r="O5974" s="17">
        <v>980</v>
      </c>
      <c r="P5974" s="17">
        <v>0</v>
      </c>
      <c r="Q5974" s="17">
        <v>0</v>
      </c>
      <c r="R5974" s="18" t="s">
        <v>33</v>
      </c>
      <c r="S5974" s="19" t="s">
        <v>89</v>
      </c>
      <c r="T5974" s="19">
        <v>110</v>
      </c>
      <c r="U5974" s="19">
        <v>2.2727272727272729</v>
      </c>
      <c r="V5974" s="19">
        <v>0</v>
      </c>
      <c r="W5974" s="20">
        <v>0.25</v>
      </c>
      <c r="X5974" s="21">
        <v>980</v>
      </c>
      <c r="Y5974" s="22" t="s">
        <v>33</v>
      </c>
      <c r="Z5974" s="23" t="s">
        <v>9087</v>
      </c>
      <c r="AA5974" s="24" t="s">
        <v>67</v>
      </c>
      <c r="AB5974" s="14" t="s">
        <v>67</v>
      </c>
      <c r="AC5974" s="14" t="s">
        <v>67</v>
      </c>
      <c r="AD5974" s="25"/>
      <c r="AE5974" s="26"/>
      <c r="AF5974" s="27"/>
    </row>
    <row r="5975" spans="1:32" s="29" customFormat="1" ht="16.5" customHeight="1">
      <c r="A5975" s="12" t="s">
        <v>3838</v>
      </c>
      <c r="B5975" s="13"/>
      <c r="C5975" s="189"/>
      <c r="D5975" s="12"/>
      <c r="E5975" s="132" t="s">
        <v>35</v>
      </c>
      <c r="F5975" s="14" t="s">
        <v>36</v>
      </c>
      <c r="G5975" s="14" t="s">
        <v>2142</v>
      </c>
      <c r="H5975" s="15">
        <v>2008</v>
      </c>
      <c r="I5975" s="15">
        <v>3</v>
      </c>
      <c r="J5975" s="15">
        <v>2</v>
      </c>
      <c r="K5975" s="15">
        <v>0</v>
      </c>
      <c r="L5975" s="16"/>
      <c r="M5975" s="16" t="s">
        <v>4287</v>
      </c>
      <c r="N5975" s="16" t="s">
        <v>2626</v>
      </c>
      <c r="O5975" s="17">
        <v>980</v>
      </c>
      <c r="P5975" s="17">
        <v>0</v>
      </c>
      <c r="Q5975" s="17">
        <v>0</v>
      </c>
      <c r="R5975" s="18" t="s">
        <v>33</v>
      </c>
      <c r="S5975" s="19" t="s">
        <v>89</v>
      </c>
      <c r="T5975" s="19">
        <v>110</v>
      </c>
      <c r="U5975" s="19">
        <v>2.2727272727272729</v>
      </c>
      <c r="V5975" s="19">
        <v>0</v>
      </c>
      <c r="W5975" s="20">
        <v>0.25</v>
      </c>
      <c r="X5975" s="21">
        <v>735</v>
      </c>
      <c r="Y5975" s="22" t="s">
        <v>33</v>
      </c>
      <c r="Z5975" s="23" t="s">
        <v>9087</v>
      </c>
      <c r="AA5975" s="24" t="s">
        <v>67</v>
      </c>
      <c r="AB5975" s="14" t="s">
        <v>67</v>
      </c>
      <c r="AC5975" s="14" t="s">
        <v>67</v>
      </c>
      <c r="AD5975" s="25"/>
      <c r="AE5975" s="26"/>
      <c r="AF5975" s="27"/>
    </row>
    <row r="5976" spans="1:32" s="29" customFormat="1" ht="16.5" customHeight="1">
      <c r="A5976" s="12" t="s">
        <v>3838</v>
      </c>
      <c r="B5976" s="13"/>
      <c r="C5976" s="189"/>
      <c r="D5976" s="12"/>
      <c r="E5976" s="132" t="s">
        <v>35</v>
      </c>
      <c r="F5976" s="14" t="s">
        <v>36</v>
      </c>
      <c r="G5976" s="14" t="s">
        <v>84</v>
      </c>
      <c r="H5976" s="15">
        <v>2010</v>
      </c>
      <c r="I5976" s="15">
        <v>2</v>
      </c>
      <c r="J5976" s="15">
        <v>0</v>
      </c>
      <c r="K5976" s="15">
        <v>0</v>
      </c>
      <c r="L5976" s="16"/>
      <c r="M5976" s="16" t="s">
        <v>4287</v>
      </c>
      <c r="N5976" s="16" t="s">
        <v>2626</v>
      </c>
      <c r="O5976" s="17">
        <v>980</v>
      </c>
      <c r="P5976" s="17">
        <v>0</v>
      </c>
      <c r="Q5976" s="17">
        <v>0</v>
      </c>
      <c r="R5976" s="18" t="s">
        <v>33</v>
      </c>
      <c r="S5976" s="19" t="s">
        <v>89</v>
      </c>
      <c r="T5976" s="19">
        <v>110</v>
      </c>
      <c r="U5976" s="19">
        <v>2.2727272727272729</v>
      </c>
      <c r="V5976" s="19">
        <v>0</v>
      </c>
      <c r="W5976" s="20">
        <v>0.25</v>
      </c>
      <c r="X5976" s="21">
        <v>490</v>
      </c>
      <c r="Y5976" s="22" t="s">
        <v>33</v>
      </c>
      <c r="Z5976" s="23" t="s">
        <v>9087</v>
      </c>
      <c r="AA5976" s="24" t="s">
        <v>67</v>
      </c>
      <c r="AB5976" s="14" t="s">
        <v>67</v>
      </c>
      <c r="AC5976" s="14" t="s">
        <v>67</v>
      </c>
      <c r="AD5976" s="25"/>
      <c r="AE5976" s="26"/>
      <c r="AF5976" s="27"/>
    </row>
    <row r="5977" spans="1:32" s="29" customFormat="1" ht="16.5" customHeight="1">
      <c r="A5977" s="12" t="s">
        <v>3838</v>
      </c>
      <c r="B5977" s="13"/>
      <c r="C5977" s="189"/>
      <c r="D5977" s="12"/>
      <c r="E5977" s="132" t="s">
        <v>35</v>
      </c>
      <c r="F5977" s="14" t="s">
        <v>4292</v>
      </c>
      <c r="G5977" s="14" t="s">
        <v>321</v>
      </c>
      <c r="H5977" s="15">
        <v>2014</v>
      </c>
      <c r="I5977" s="15">
        <v>2</v>
      </c>
      <c r="J5977" s="15">
        <v>0</v>
      </c>
      <c r="K5977" s="15">
        <v>0</v>
      </c>
      <c r="L5977" s="16"/>
      <c r="M5977" s="16"/>
      <c r="N5977" s="16" t="s">
        <v>41</v>
      </c>
      <c r="O5977" s="17">
        <v>980</v>
      </c>
      <c r="P5977" s="17">
        <v>0</v>
      </c>
      <c r="Q5977" s="17">
        <v>0</v>
      </c>
      <c r="R5977" s="18" t="s">
        <v>33</v>
      </c>
      <c r="S5977" s="19" t="s">
        <v>89</v>
      </c>
      <c r="T5977" s="19">
        <v>110</v>
      </c>
      <c r="U5977" s="19">
        <v>2.2727272727272729</v>
      </c>
      <c r="V5977" s="19">
        <v>0</v>
      </c>
      <c r="W5977" s="20">
        <v>0.25</v>
      </c>
      <c r="X5977" s="21">
        <v>490</v>
      </c>
      <c r="Y5977" s="22" t="s">
        <v>33</v>
      </c>
      <c r="Z5977" s="23" t="s">
        <v>9087</v>
      </c>
      <c r="AA5977" s="24" t="s">
        <v>67</v>
      </c>
      <c r="AB5977" s="14" t="s">
        <v>67</v>
      </c>
      <c r="AC5977" s="14" t="s">
        <v>67</v>
      </c>
      <c r="AD5977" s="25"/>
      <c r="AE5977" s="26"/>
      <c r="AF5977" s="27"/>
    </row>
    <row r="5978" spans="1:32" s="29" customFormat="1" ht="16.5" customHeight="1">
      <c r="A5978" s="12" t="s">
        <v>3838</v>
      </c>
      <c r="B5978" s="13"/>
      <c r="C5978" s="189"/>
      <c r="D5978" s="12"/>
      <c r="E5978" s="132" t="s">
        <v>35</v>
      </c>
      <c r="F5978" s="14" t="s">
        <v>36</v>
      </c>
      <c r="G5978" s="14" t="s">
        <v>84</v>
      </c>
      <c r="H5978" s="15">
        <v>2010</v>
      </c>
      <c r="I5978" s="15">
        <v>2</v>
      </c>
      <c r="J5978" s="15">
        <v>0</v>
      </c>
      <c r="K5978" s="15">
        <v>0</v>
      </c>
      <c r="L5978" s="16"/>
      <c r="M5978" s="16" t="s">
        <v>4287</v>
      </c>
      <c r="N5978" s="16" t="s">
        <v>2626</v>
      </c>
      <c r="O5978" s="17">
        <v>980</v>
      </c>
      <c r="P5978" s="17">
        <v>0</v>
      </c>
      <c r="Q5978" s="17">
        <v>0</v>
      </c>
      <c r="R5978" s="18" t="s">
        <v>33</v>
      </c>
      <c r="S5978" s="19" t="s">
        <v>89</v>
      </c>
      <c r="T5978" s="19">
        <v>110</v>
      </c>
      <c r="U5978" s="19">
        <v>2.2727272727272729</v>
      </c>
      <c r="V5978" s="19">
        <v>0</v>
      </c>
      <c r="W5978" s="20">
        <v>0.25</v>
      </c>
      <c r="X5978" s="21">
        <v>490</v>
      </c>
      <c r="Y5978" s="22" t="s">
        <v>33</v>
      </c>
      <c r="Z5978" s="23" t="s">
        <v>9087</v>
      </c>
      <c r="AA5978" s="24" t="s">
        <v>67</v>
      </c>
      <c r="AB5978" s="14" t="s">
        <v>67</v>
      </c>
      <c r="AC5978" s="14" t="s">
        <v>67</v>
      </c>
      <c r="AD5978" s="25"/>
      <c r="AE5978" s="26"/>
      <c r="AF5978" s="27"/>
    </row>
    <row r="5979" spans="1:32" s="29" customFormat="1" ht="16.5" customHeight="1">
      <c r="A5979" s="12" t="s">
        <v>3838</v>
      </c>
      <c r="B5979" s="13"/>
      <c r="C5979" s="189"/>
      <c r="D5979" s="12"/>
      <c r="E5979" s="132" t="s">
        <v>35</v>
      </c>
      <c r="F5979" s="14" t="s">
        <v>4292</v>
      </c>
      <c r="G5979" s="14" t="s">
        <v>321</v>
      </c>
      <c r="H5979" s="15">
        <v>2014</v>
      </c>
      <c r="I5979" s="15">
        <v>2</v>
      </c>
      <c r="J5979" s="15">
        <v>2</v>
      </c>
      <c r="K5979" s="15">
        <v>30</v>
      </c>
      <c r="L5979" s="16"/>
      <c r="M5979" s="16"/>
      <c r="N5979" s="16" t="s">
        <v>41</v>
      </c>
      <c r="O5979" s="17">
        <v>980</v>
      </c>
      <c r="P5979" s="17">
        <v>0</v>
      </c>
      <c r="Q5979" s="17">
        <v>0</v>
      </c>
      <c r="R5979" s="18" t="s">
        <v>33</v>
      </c>
      <c r="S5979" s="19" t="s">
        <v>89</v>
      </c>
      <c r="T5979" s="19">
        <v>110</v>
      </c>
      <c r="U5979" s="19">
        <v>2.2727272727272729</v>
      </c>
      <c r="V5979" s="19">
        <v>0</v>
      </c>
      <c r="W5979" s="20">
        <v>0.25</v>
      </c>
      <c r="X5979" s="21">
        <v>490</v>
      </c>
      <c r="Y5979" s="22" t="s">
        <v>33</v>
      </c>
      <c r="Z5979" s="23" t="s">
        <v>9087</v>
      </c>
      <c r="AA5979" s="24" t="s">
        <v>67</v>
      </c>
      <c r="AB5979" s="14" t="s">
        <v>67</v>
      </c>
      <c r="AC5979" s="14" t="s">
        <v>67</v>
      </c>
      <c r="AD5979" s="25"/>
      <c r="AE5979" s="26"/>
      <c r="AF5979" s="27"/>
    </row>
    <row r="5980" spans="1:32" s="29" customFormat="1" ht="16.5" customHeight="1">
      <c r="A5980" s="12" t="s">
        <v>3838</v>
      </c>
      <c r="B5980" s="12"/>
      <c r="C5980" s="30"/>
      <c r="D5980" s="12"/>
      <c r="E5980" s="132" t="s">
        <v>35</v>
      </c>
      <c r="F5980" s="14" t="s">
        <v>36</v>
      </c>
      <c r="G5980" s="14" t="s">
        <v>9074</v>
      </c>
      <c r="H5980" s="15">
        <v>2018</v>
      </c>
      <c r="I5980" s="15">
        <v>1</v>
      </c>
      <c r="J5980" s="15">
        <v>0</v>
      </c>
      <c r="K5980" s="15">
        <v>0</v>
      </c>
      <c r="L5980" s="16" t="s">
        <v>3848</v>
      </c>
      <c r="M5980" s="16" t="s">
        <v>3849</v>
      </c>
      <c r="N5980" s="16" t="s">
        <v>2626</v>
      </c>
      <c r="O5980" s="17">
        <v>720</v>
      </c>
      <c r="P5980" s="17">
        <v>0</v>
      </c>
      <c r="Q5980" s="17">
        <v>0</v>
      </c>
      <c r="R5980" s="18" t="s">
        <v>33</v>
      </c>
      <c r="S5980" s="197">
        <v>60</v>
      </c>
      <c r="T5980" s="197">
        <v>110</v>
      </c>
      <c r="U5980" s="198">
        <f>W5980*1000/T5980</f>
        <v>3.1818181818181817</v>
      </c>
      <c r="V5980" s="19">
        <v>0</v>
      </c>
      <c r="W5980" s="199">
        <v>0.35</v>
      </c>
      <c r="X5980" s="21">
        <v>251.99999999999997</v>
      </c>
      <c r="Y5980" s="22" t="s">
        <v>33</v>
      </c>
      <c r="Z5980" s="23"/>
      <c r="AA5980" s="24"/>
      <c r="AB5980" s="14"/>
      <c r="AC5980" s="14"/>
      <c r="AD5980" s="25"/>
      <c r="AE5980" s="26"/>
      <c r="AF5980" s="27"/>
    </row>
    <row r="5981" spans="1:32" s="29" customFormat="1" ht="16.5" customHeight="1">
      <c r="A5981" s="12" t="s">
        <v>3838</v>
      </c>
      <c r="B5981" s="13"/>
      <c r="C5981" s="189"/>
      <c r="D5981" s="12"/>
      <c r="E5981" s="132" t="s">
        <v>199</v>
      </c>
      <c r="F5981" s="14" t="s">
        <v>302</v>
      </c>
      <c r="G5981" s="14" t="s">
        <v>2055</v>
      </c>
      <c r="H5981" s="15">
        <v>1998</v>
      </c>
      <c r="I5981" s="15">
        <v>1</v>
      </c>
      <c r="J5981" s="15">
        <v>0</v>
      </c>
      <c r="K5981" s="15">
        <v>0</v>
      </c>
      <c r="L5981" s="16" t="s">
        <v>3940</v>
      </c>
      <c r="M5981" s="16" t="s">
        <v>3849</v>
      </c>
      <c r="N5981" s="16" t="s">
        <v>2626</v>
      </c>
      <c r="O5981" s="17">
        <v>180</v>
      </c>
      <c r="P5981" s="17">
        <v>0</v>
      </c>
      <c r="Q5981" s="17">
        <v>0</v>
      </c>
      <c r="R5981" s="18" t="s">
        <v>33</v>
      </c>
      <c r="S5981" s="19">
        <v>60</v>
      </c>
      <c r="T5981" s="19">
        <v>110</v>
      </c>
      <c r="U5981" s="19">
        <v>12.727272727272727</v>
      </c>
      <c r="V5981" s="19">
        <v>0</v>
      </c>
      <c r="W5981" s="20">
        <v>1.4</v>
      </c>
      <c r="X5981" s="21">
        <v>251.99999999999997</v>
      </c>
      <c r="Y5981" s="22" t="s">
        <v>33</v>
      </c>
      <c r="Z5981" s="23" t="s">
        <v>9087</v>
      </c>
      <c r="AA5981" s="24" t="s">
        <v>67</v>
      </c>
      <c r="AB5981" s="14" t="s">
        <v>67</v>
      </c>
      <c r="AC5981" s="14" t="s">
        <v>67</v>
      </c>
      <c r="AD5981" s="25"/>
      <c r="AE5981" s="26"/>
      <c r="AF5981" s="27"/>
    </row>
    <row r="5982" spans="1:32" s="29" customFormat="1" ht="16.5" customHeight="1">
      <c r="A5982" s="12" t="s">
        <v>3838</v>
      </c>
      <c r="B5982" s="13"/>
      <c r="C5982" s="189"/>
      <c r="D5982" s="12"/>
      <c r="E5982" s="132" t="s">
        <v>180</v>
      </c>
      <c r="F5982" s="14" t="s">
        <v>205</v>
      </c>
      <c r="G5982" s="14" t="s">
        <v>4089</v>
      </c>
      <c r="H5982" s="15">
        <v>2019</v>
      </c>
      <c r="I5982" s="15">
        <v>1</v>
      </c>
      <c r="J5982" s="15">
        <v>0</v>
      </c>
      <c r="K5982" s="15">
        <v>0</v>
      </c>
      <c r="L5982" s="16" t="s">
        <v>3848</v>
      </c>
      <c r="M5982" s="16" t="s">
        <v>3849</v>
      </c>
      <c r="N5982" s="16" t="s">
        <v>2626</v>
      </c>
      <c r="O5982" s="17">
        <v>370</v>
      </c>
      <c r="P5982" s="17">
        <v>6132</v>
      </c>
      <c r="Q5982" s="17">
        <v>5</v>
      </c>
      <c r="R5982" s="18" t="s">
        <v>33</v>
      </c>
      <c r="S5982" s="19">
        <v>60</v>
      </c>
      <c r="T5982" s="19">
        <v>110</v>
      </c>
      <c r="U5982" s="19">
        <v>3.5</v>
      </c>
      <c r="V5982" s="19">
        <v>0</v>
      </c>
      <c r="W5982" s="20">
        <v>0.38400000000000001</v>
      </c>
      <c r="X5982" s="21">
        <v>259.81440000000003</v>
      </c>
      <c r="Y5982" s="22" t="s">
        <v>33</v>
      </c>
      <c r="Z5982" s="23" t="s">
        <v>9087</v>
      </c>
      <c r="AA5982" s="24" t="s">
        <v>67</v>
      </c>
      <c r="AB5982" s="14" t="s">
        <v>67</v>
      </c>
      <c r="AC5982" s="14" t="s">
        <v>67</v>
      </c>
      <c r="AD5982" s="25"/>
      <c r="AE5982" s="26"/>
      <c r="AF5982" s="27"/>
    </row>
    <row r="5983" spans="1:32" s="29" customFormat="1" ht="16.5" customHeight="1">
      <c r="A5983" s="12" t="s">
        <v>3838</v>
      </c>
      <c r="B5983" s="13"/>
      <c r="C5983" s="189"/>
      <c r="D5983" s="12"/>
      <c r="E5983" s="132" t="s">
        <v>3842</v>
      </c>
      <c r="F5983" s="14" t="s">
        <v>34</v>
      </c>
      <c r="G5983" s="14" t="s">
        <v>4024</v>
      </c>
      <c r="H5983" s="15">
        <v>2018</v>
      </c>
      <c r="I5983" s="15">
        <v>2</v>
      </c>
      <c r="J5983" s="15">
        <v>0</v>
      </c>
      <c r="K5983" s="15">
        <v>0</v>
      </c>
      <c r="L5983" s="16" t="s">
        <v>4078</v>
      </c>
      <c r="M5983" s="16" t="s">
        <v>3849</v>
      </c>
      <c r="N5983" s="16" t="s">
        <v>2626</v>
      </c>
      <c r="O5983" s="17">
        <v>500</v>
      </c>
      <c r="P5983" s="17">
        <v>0</v>
      </c>
      <c r="Q5983" s="17">
        <v>0</v>
      </c>
      <c r="R5983" s="18" t="s">
        <v>33</v>
      </c>
      <c r="S5983" s="19">
        <v>60</v>
      </c>
      <c r="T5983" s="19">
        <v>220</v>
      </c>
      <c r="U5983" s="19">
        <v>2.4772727272727271</v>
      </c>
      <c r="V5983" s="19">
        <v>0</v>
      </c>
      <c r="W5983" s="20">
        <v>0.54500000000000004</v>
      </c>
      <c r="X5983" s="21">
        <v>545</v>
      </c>
      <c r="Y5983" s="22" t="s">
        <v>33</v>
      </c>
      <c r="Z5983" s="23" t="s">
        <v>9087</v>
      </c>
      <c r="AA5983" s="24" t="s">
        <v>67</v>
      </c>
      <c r="AB5983" s="14" t="s">
        <v>67</v>
      </c>
      <c r="AC5983" s="14" t="s">
        <v>67</v>
      </c>
      <c r="AD5983" s="25"/>
      <c r="AE5983" s="26"/>
      <c r="AF5983" s="27"/>
    </row>
    <row r="5984" spans="1:32" s="29" customFormat="1" ht="16.5" customHeight="1">
      <c r="A5984" s="12" t="s">
        <v>3838</v>
      </c>
      <c r="B5984" s="13"/>
      <c r="C5984" s="189"/>
      <c r="D5984" s="12"/>
      <c r="E5984" s="132" t="s">
        <v>3842</v>
      </c>
      <c r="F5984" s="14" t="s">
        <v>34</v>
      </c>
      <c r="G5984" s="14" t="s">
        <v>4024</v>
      </c>
      <c r="H5984" s="15">
        <v>2018</v>
      </c>
      <c r="I5984" s="15">
        <v>1</v>
      </c>
      <c r="J5984" s="15">
        <v>0</v>
      </c>
      <c r="K5984" s="15">
        <v>0</v>
      </c>
      <c r="L5984" s="16" t="s">
        <v>4144</v>
      </c>
      <c r="M5984" s="16" t="s">
        <v>3849</v>
      </c>
      <c r="N5984" s="16" t="s">
        <v>2626</v>
      </c>
      <c r="O5984" s="17">
        <v>500</v>
      </c>
      <c r="P5984" s="17">
        <v>0</v>
      </c>
      <c r="Q5984" s="17">
        <v>0</v>
      </c>
      <c r="R5984" s="18" t="s">
        <v>33</v>
      </c>
      <c r="S5984" s="19">
        <v>60</v>
      </c>
      <c r="T5984" s="19">
        <v>220</v>
      </c>
      <c r="U5984" s="19">
        <v>2.4772727272727271</v>
      </c>
      <c r="V5984" s="19">
        <v>0</v>
      </c>
      <c r="W5984" s="20">
        <v>0.54500000000000004</v>
      </c>
      <c r="X5984" s="21">
        <v>272.5</v>
      </c>
      <c r="Y5984" s="22" t="s">
        <v>33</v>
      </c>
      <c r="Z5984" s="23" t="s">
        <v>9087</v>
      </c>
      <c r="AA5984" s="24" t="s">
        <v>67</v>
      </c>
      <c r="AB5984" s="14" t="s">
        <v>67</v>
      </c>
      <c r="AC5984" s="14" t="s">
        <v>67</v>
      </c>
      <c r="AD5984" s="25"/>
      <c r="AE5984" s="26"/>
      <c r="AF5984" s="27"/>
    </row>
    <row r="5985" spans="1:32" s="29" customFormat="1" ht="16.5" customHeight="1">
      <c r="A5985" s="12" t="s">
        <v>3838</v>
      </c>
      <c r="B5985" s="13"/>
      <c r="C5985" s="189"/>
      <c r="D5985" s="12"/>
      <c r="E5985" s="132" t="s">
        <v>3842</v>
      </c>
      <c r="F5985" s="14" t="s">
        <v>34</v>
      </c>
      <c r="G5985" s="14" t="s">
        <v>4024</v>
      </c>
      <c r="H5985" s="15">
        <v>2018</v>
      </c>
      <c r="I5985" s="15">
        <v>1</v>
      </c>
      <c r="J5985" s="15">
        <v>0</v>
      </c>
      <c r="K5985" s="15">
        <v>0</v>
      </c>
      <c r="L5985" s="16" t="s">
        <v>4145</v>
      </c>
      <c r="M5985" s="16" t="s">
        <v>3849</v>
      </c>
      <c r="N5985" s="16" t="s">
        <v>2626</v>
      </c>
      <c r="O5985" s="17">
        <v>500</v>
      </c>
      <c r="P5985" s="17">
        <v>0</v>
      </c>
      <c r="Q5985" s="17">
        <v>0</v>
      </c>
      <c r="R5985" s="18" t="s">
        <v>33</v>
      </c>
      <c r="S5985" s="19">
        <v>60</v>
      </c>
      <c r="T5985" s="19">
        <v>220</v>
      </c>
      <c r="U5985" s="19">
        <v>2.4772727272727271</v>
      </c>
      <c r="V5985" s="19">
        <v>0</v>
      </c>
      <c r="W5985" s="20">
        <v>0.54500000000000004</v>
      </c>
      <c r="X5985" s="21">
        <v>272.5</v>
      </c>
      <c r="Y5985" s="22" t="s">
        <v>33</v>
      </c>
      <c r="Z5985" s="23" t="s">
        <v>9087</v>
      </c>
      <c r="AA5985" s="24" t="s">
        <v>67</v>
      </c>
      <c r="AB5985" s="14" t="s">
        <v>67</v>
      </c>
      <c r="AC5985" s="14" t="s">
        <v>67</v>
      </c>
      <c r="AD5985" s="25"/>
      <c r="AE5985" s="26"/>
      <c r="AF5985" s="27"/>
    </row>
    <row r="5986" spans="1:32" s="29" customFormat="1" ht="16.5" customHeight="1">
      <c r="A5986" s="12" t="s">
        <v>3838</v>
      </c>
      <c r="B5986" s="13"/>
      <c r="C5986" s="189"/>
      <c r="D5986" s="12"/>
      <c r="E5986" s="132" t="s">
        <v>3842</v>
      </c>
      <c r="F5986" s="14" t="s">
        <v>34</v>
      </c>
      <c r="G5986" s="14" t="s">
        <v>4024</v>
      </c>
      <c r="H5986" s="15">
        <v>2018</v>
      </c>
      <c r="I5986" s="15">
        <v>1</v>
      </c>
      <c r="J5986" s="15">
        <v>0</v>
      </c>
      <c r="K5986" s="15">
        <v>0</v>
      </c>
      <c r="L5986" s="16" t="s">
        <v>4146</v>
      </c>
      <c r="M5986" s="16" t="s">
        <v>3849</v>
      </c>
      <c r="N5986" s="16" t="s">
        <v>2626</v>
      </c>
      <c r="O5986" s="17">
        <v>500</v>
      </c>
      <c r="P5986" s="17">
        <v>0</v>
      </c>
      <c r="Q5986" s="17">
        <v>0</v>
      </c>
      <c r="R5986" s="18" t="s">
        <v>33</v>
      </c>
      <c r="S5986" s="19">
        <v>60</v>
      </c>
      <c r="T5986" s="19">
        <v>220</v>
      </c>
      <c r="U5986" s="19">
        <v>2.4772727272727271</v>
      </c>
      <c r="V5986" s="19">
        <v>0</v>
      </c>
      <c r="W5986" s="20">
        <v>0.54500000000000004</v>
      </c>
      <c r="X5986" s="21">
        <v>272.5</v>
      </c>
      <c r="Y5986" s="22" t="s">
        <v>33</v>
      </c>
      <c r="Z5986" s="23" t="s">
        <v>9087</v>
      </c>
      <c r="AA5986" s="24" t="s">
        <v>67</v>
      </c>
      <c r="AB5986" s="14" t="s">
        <v>67</v>
      </c>
      <c r="AC5986" s="14" t="s">
        <v>67</v>
      </c>
      <c r="AD5986" s="25"/>
      <c r="AE5986" s="26"/>
      <c r="AF5986" s="27"/>
    </row>
    <row r="5987" spans="1:32" s="29" customFormat="1" ht="16.5" customHeight="1">
      <c r="A5987" s="12" t="s">
        <v>3838</v>
      </c>
      <c r="B5987" s="13"/>
      <c r="C5987" s="189"/>
      <c r="D5987" s="12"/>
      <c r="E5987" s="132" t="s">
        <v>35</v>
      </c>
      <c r="F5987" s="14" t="s">
        <v>36</v>
      </c>
      <c r="G5987" s="14" t="s">
        <v>97</v>
      </c>
      <c r="H5987" s="15">
        <v>2016</v>
      </c>
      <c r="I5987" s="15">
        <v>1</v>
      </c>
      <c r="J5987" s="15">
        <v>0</v>
      </c>
      <c r="K5987" s="15">
        <v>0</v>
      </c>
      <c r="L5987" s="16" t="s">
        <v>3855</v>
      </c>
      <c r="M5987" s="16" t="s">
        <v>3849</v>
      </c>
      <c r="N5987" s="16" t="s">
        <v>2626</v>
      </c>
      <c r="O5987" s="17">
        <v>720</v>
      </c>
      <c r="P5987" s="17">
        <v>0</v>
      </c>
      <c r="Q5987" s="17">
        <v>0</v>
      </c>
      <c r="R5987" s="18" t="s">
        <v>33</v>
      </c>
      <c r="S5987" s="19">
        <v>60</v>
      </c>
      <c r="T5987" s="19" t="s">
        <v>3256</v>
      </c>
      <c r="U5987" s="19">
        <v>3.6363636363636362</v>
      </c>
      <c r="V5987" s="19">
        <v>0</v>
      </c>
      <c r="W5987" s="20" t="s">
        <v>3906</v>
      </c>
      <c r="X5987" s="21">
        <v>288</v>
      </c>
      <c r="Y5987" s="22" t="s">
        <v>33</v>
      </c>
      <c r="Z5987" s="23"/>
      <c r="AA5987" s="24"/>
      <c r="AB5987" s="14"/>
      <c r="AC5987" s="14"/>
      <c r="AD5987" s="25"/>
      <c r="AE5987" s="26"/>
      <c r="AF5987" s="27"/>
    </row>
    <row r="5988" spans="1:32" s="29" customFormat="1" ht="16.5" customHeight="1">
      <c r="A5988" s="12" t="s">
        <v>3838</v>
      </c>
      <c r="B5988" s="13"/>
      <c r="C5988" s="189"/>
      <c r="D5988" s="12"/>
      <c r="E5988" s="132" t="s">
        <v>35</v>
      </c>
      <c r="F5988" s="14" t="s">
        <v>36</v>
      </c>
      <c r="G5988" s="14" t="s">
        <v>97</v>
      </c>
      <c r="H5988" s="15">
        <v>2016</v>
      </c>
      <c r="I5988" s="15">
        <v>1</v>
      </c>
      <c r="J5988" s="15">
        <v>0</v>
      </c>
      <c r="K5988" s="15">
        <v>0</v>
      </c>
      <c r="L5988" s="16" t="s">
        <v>3862</v>
      </c>
      <c r="M5988" s="16" t="s">
        <v>3849</v>
      </c>
      <c r="N5988" s="16" t="s">
        <v>2626</v>
      </c>
      <c r="O5988" s="17">
        <v>720</v>
      </c>
      <c r="P5988" s="17">
        <v>0</v>
      </c>
      <c r="Q5988" s="17">
        <v>0</v>
      </c>
      <c r="R5988" s="18" t="s">
        <v>33</v>
      </c>
      <c r="S5988" s="19">
        <v>60</v>
      </c>
      <c r="T5988" s="19">
        <v>110</v>
      </c>
      <c r="U5988" s="19">
        <v>3.6363636363636362</v>
      </c>
      <c r="V5988" s="19">
        <v>0</v>
      </c>
      <c r="W5988" s="20">
        <v>0.4</v>
      </c>
      <c r="X5988" s="21">
        <v>288</v>
      </c>
      <c r="Y5988" s="22" t="s">
        <v>33</v>
      </c>
      <c r="Z5988" s="23"/>
      <c r="AA5988" s="24"/>
      <c r="AB5988" s="14"/>
      <c r="AC5988" s="14"/>
      <c r="AD5988" s="25"/>
      <c r="AE5988" s="26"/>
      <c r="AF5988" s="27"/>
    </row>
    <row r="5989" spans="1:32" s="29" customFormat="1" ht="16.5" customHeight="1">
      <c r="A5989" s="12" t="s">
        <v>3838</v>
      </c>
      <c r="B5989" s="13"/>
      <c r="C5989" s="189"/>
      <c r="D5989" s="12"/>
      <c r="E5989" s="132" t="s">
        <v>35</v>
      </c>
      <c r="F5989" s="14" t="s">
        <v>36</v>
      </c>
      <c r="G5989" s="14" t="s">
        <v>97</v>
      </c>
      <c r="H5989" s="15">
        <v>2015</v>
      </c>
      <c r="I5989" s="15">
        <v>2</v>
      </c>
      <c r="J5989" s="15">
        <v>0</v>
      </c>
      <c r="K5989" s="15">
        <v>0</v>
      </c>
      <c r="L5989" s="16" t="s">
        <v>3905</v>
      </c>
      <c r="M5989" s="16" t="s">
        <v>3849</v>
      </c>
      <c r="N5989" s="16" t="s">
        <v>2626</v>
      </c>
      <c r="O5989" s="17">
        <v>720</v>
      </c>
      <c r="P5989" s="17">
        <v>0</v>
      </c>
      <c r="Q5989" s="17">
        <v>0</v>
      </c>
      <c r="R5989" s="18" t="s">
        <v>33</v>
      </c>
      <c r="S5989" s="19">
        <v>60</v>
      </c>
      <c r="T5989" s="19" t="s">
        <v>3256</v>
      </c>
      <c r="U5989" s="19">
        <v>3.6363636363636362</v>
      </c>
      <c r="V5989" s="19">
        <v>0</v>
      </c>
      <c r="W5989" s="20">
        <v>0.4</v>
      </c>
      <c r="X5989" s="21">
        <v>576</v>
      </c>
      <c r="Y5989" s="22" t="s">
        <v>33</v>
      </c>
      <c r="Z5989" s="23" t="s">
        <v>9087</v>
      </c>
      <c r="AA5989" s="24" t="s">
        <v>67</v>
      </c>
      <c r="AB5989" s="14" t="s">
        <v>67</v>
      </c>
      <c r="AC5989" s="14" t="s">
        <v>67</v>
      </c>
      <c r="AD5989" s="25"/>
      <c r="AE5989" s="26"/>
      <c r="AF5989" s="27"/>
    </row>
    <row r="5990" spans="1:32" s="29" customFormat="1" ht="16.5" customHeight="1">
      <c r="A5990" s="12" t="s">
        <v>3838</v>
      </c>
      <c r="B5990" s="13"/>
      <c r="C5990" s="189"/>
      <c r="D5990" s="12"/>
      <c r="E5990" s="132" t="s">
        <v>35</v>
      </c>
      <c r="F5990" s="14" t="s">
        <v>36</v>
      </c>
      <c r="G5990" s="14" t="s">
        <v>97</v>
      </c>
      <c r="H5990" s="15">
        <v>2015</v>
      </c>
      <c r="I5990" s="15">
        <v>2</v>
      </c>
      <c r="J5990" s="15">
        <v>0</v>
      </c>
      <c r="K5990" s="15">
        <v>0</v>
      </c>
      <c r="L5990" s="16" t="s">
        <v>9197</v>
      </c>
      <c r="M5990" s="16" t="s">
        <v>3849</v>
      </c>
      <c r="N5990" s="16" t="s">
        <v>2626</v>
      </c>
      <c r="O5990" s="17">
        <v>720</v>
      </c>
      <c r="P5990" s="17">
        <v>0</v>
      </c>
      <c r="Q5990" s="17">
        <v>0</v>
      </c>
      <c r="R5990" s="18" t="s">
        <v>33</v>
      </c>
      <c r="S5990" s="19">
        <v>60</v>
      </c>
      <c r="T5990" s="19" t="s">
        <v>3256</v>
      </c>
      <c r="U5990" s="19">
        <v>3.6363636363636362</v>
      </c>
      <c r="V5990" s="19">
        <v>0</v>
      </c>
      <c r="W5990" s="20">
        <v>0.4</v>
      </c>
      <c r="X5990" s="21">
        <v>576</v>
      </c>
      <c r="Y5990" s="22" t="s">
        <v>33</v>
      </c>
      <c r="Z5990" s="23" t="s">
        <v>9087</v>
      </c>
      <c r="AA5990" s="24" t="s">
        <v>67</v>
      </c>
      <c r="AB5990" s="14" t="s">
        <v>67</v>
      </c>
      <c r="AC5990" s="14" t="s">
        <v>67</v>
      </c>
      <c r="AD5990" s="25"/>
      <c r="AE5990" s="26"/>
      <c r="AF5990" s="27"/>
    </row>
    <row r="5991" spans="1:32" s="29" customFormat="1" ht="16.5" customHeight="1">
      <c r="A5991" s="12" t="s">
        <v>3838</v>
      </c>
      <c r="B5991" s="13"/>
      <c r="C5991" s="189"/>
      <c r="D5991" s="12"/>
      <c r="E5991" s="132" t="s">
        <v>35</v>
      </c>
      <c r="F5991" s="14" t="s">
        <v>83</v>
      </c>
      <c r="G5991" s="14" t="s">
        <v>97</v>
      </c>
      <c r="H5991" s="15">
        <v>2017</v>
      </c>
      <c r="I5991" s="15">
        <v>3</v>
      </c>
      <c r="J5991" s="15">
        <v>0</v>
      </c>
      <c r="K5991" s="15">
        <v>0</v>
      </c>
      <c r="L5991" s="16" t="s">
        <v>3937</v>
      </c>
      <c r="M5991" s="16" t="s">
        <v>3849</v>
      </c>
      <c r="N5991" s="16" t="s">
        <v>2626</v>
      </c>
      <c r="O5991" s="17">
        <v>980</v>
      </c>
      <c r="P5991" s="17">
        <v>0</v>
      </c>
      <c r="Q5991" s="17">
        <v>0</v>
      </c>
      <c r="R5991" s="18" t="s">
        <v>33</v>
      </c>
      <c r="S5991" s="19">
        <v>50</v>
      </c>
      <c r="T5991" s="19">
        <v>240</v>
      </c>
      <c r="U5991" s="19">
        <v>1.25</v>
      </c>
      <c r="V5991" s="19">
        <v>0</v>
      </c>
      <c r="W5991" s="20">
        <v>0.3</v>
      </c>
      <c r="X5991" s="21">
        <v>882</v>
      </c>
      <c r="Y5991" s="22" t="s">
        <v>33</v>
      </c>
      <c r="Z5991" s="23" t="s">
        <v>9087</v>
      </c>
      <c r="AA5991" s="24" t="s">
        <v>67</v>
      </c>
      <c r="AB5991" s="14" t="s">
        <v>67</v>
      </c>
      <c r="AC5991" s="14" t="s">
        <v>67</v>
      </c>
      <c r="AD5991" s="25"/>
      <c r="AE5991" s="26"/>
      <c r="AF5991" s="27"/>
    </row>
    <row r="5992" spans="1:32" s="29" customFormat="1" ht="16.5" customHeight="1">
      <c r="A5992" s="12" t="s">
        <v>3838</v>
      </c>
      <c r="B5992" s="13"/>
      <c r="C5992" s="189"/>
      <c r="D5992" s="12"/>
      <c r="E5992" s="132" t="s">
        <v>35</v>
      </c>
      <c r="F5992" s="14" t="s">
        <v>36</v>
      </c>
      <c r="G5992" s="14" t="s">
        <v>97</v>
      </c>
      <c r="H5992" s="15">
        <v>2016</v>
      </c>
      <c r="I5992" s="15">
        <v>4</v>
      </c>
      <c r="J5992" s="15">
        <v>0</v>
      </c>
      <c r="K5992" s="15">
        <v>0</v>
      </c>
      <c r="L5992" s="16"/>
      <c r="M5992" s="16" t="s">
        <v>3849</v>
      </c>
      <c r="N5992" s="16" t="s">
        <v>2626</v>
      </c>
      <c r="O5992" s="17">
        <v>980</v>
      </c>
      <c r="P5992" s="17">
        <v>0</v>
      </c>
      <c r="Q5992" s="17">
        <v>0</v>
      </c>
      <c r="R5992" s="18" t="s">
        <v>33</v>
      </c>
      <c r="S5992" s="19">
        <v>60</v>
      </c>
      <c r="T5992" s="19">
        <v>110</v>
      </c>
      <c r="U5992" s="19">
        <v>2.7272727272727271</v>
      </c>
      <c r="V5992" s="19">
        <v>0</v>
      </c>
      <c r="W5992" s="20">
        <v>0.3</v>
      </c>
      <c r="X5992" s="21">
        <v>1176</v>
      </c>
      <c r="Y5992" s="22" t="s">
        <v>33</v>
      </c>
      <c r="Z5992" s="23" t="s">
        <v>9087</v>
      </c>
      <c r="AA5992" s="24" t="s">
        <v>67</v>
      </c>
      <c r="AB5992" s="14" t="s">
        <v>67</v>
      </c>
      <c r="AC5992" s="14" t="s">
        <v>67</v>
      </c>
      <c r="AD5992" s="25"/>
      <c r="AE5992" s="26"/>
      <c r="AF5992" s="27"/>
    </row>
    <row r="5993" spans="1:32" s="29" customFormat="1" ht="16.5" customHeight="1">
      <c r="A5993" s="12" t="s">
        <v>3838</v>
      </c>
      <c r="B5993" s="13"/>
      <c r="C5993" s="189"/>
      <c r="D5993" s="12"/>
      <c r="E5993" s="132" t="s">
        <v>37</v>
      </c>
      <c r="F5993" s="14" t="s">
        <v>36</v>
      </c>
      <c r="G5993" s="14" t="s">
        <v>4294</v>
      </c>
      <c r="H5993" s="15">
        <v>2016</v>
      </c>
      <c r="I5993" s="15">
        <v>4</v>
      </c>
      <c r="J5993" s="15">
        <v>0</v>
      </c>
      <c r="K5993" s="15">
        <v>0</v>
      </c>
      <c r="L5993" s="16"/>
      <c r="M5993" s="16" t="s">
        <v>3849</v>
      </c>
      <c r="N5993" s="16" t="s">
        <v>2626</v>
      </c>
      <c r="O5993" s="17">
        <v>980</v>
      </c>
      <c r="P5993" s="17">
        <v>0</v>
      </c>
      <c r="Q5993" s="17">
        <v>0</v>
      </c>
      <c r="R5993" s="18" t="s">
        <v>33</v>
      </c>
      <c r="S5993" s="19">
        <v>60</v>
      </c>
      <c r="T5993" s="19">
        <v>110</v>
      </c>
      <c r="U5993" s="19">
        <v>2.7272727272727271</v>
      </c>
      <c r="V5993" s="19">
        <v>0</v>
      </c>
      <c r="W5993" s="20">
        <v>0.3</v>
      </c>
      <c r="X5993" s="21">
        <v>1176</v>
      </c>
      <c r="Y5993" s="22" t="s">
        <v>33</v>
      </c>
      <c r="Z5993" s="23" t="s">
        <v>9087</v>
      </c>
      <c r="AA5993" s="24" t="s">
        <v>67</v>
      </c>
      <c r="AB5993" s="14" t="s">
        <v>67</v>
      </c>
      <c r="AC5993" s="14" t="s">
        <v>67</v>
      </c>
      <c r="AD5993" s="25"/>
      <c r="AE5993" s="26"/>
      <c r="AF5993" s="27"/>
    </row>
    <row r="5994" spans="1:32" s="29" customFormat="1" ht="16.5" customHeight="1">
      <c r="A5994" s="12" t="s">
        <v>3838</v>
      </c>
      <c r="B5994" s="13"/>
      <c r="C5994" s="189"/>
      <c r="D5994" s="12"/>
      <c r="E5994" s="132" t="s">
        <v>9185</v>
      </c>
      <c r="F5994" s="14" t="s">
        <v>4087</v>
      </c>
      <c r="G5994" s="14" t="s">
        <v>4088</v>
      </c>
      <c r="H5994" s="15">
        <v>2015</v>
      </c>
      <c r="I5994" s="15">
        <v>2</v>
      </c>
      <c r="J5994" s="15">
        <v>0</v>
      </c>
      <c r="K5994" s="15">
        <v>0</v>
      </c>
      <c r="L5994" s="16" t="s">
        <v>4084</v>
      </c>
      <c r="M5994" s="16" t="s">
        <v>3849</v>
      </c>
      <c r="N5994" s="16" t="s">
        <v>2626</v>
      </c>
      <c r="O5994" s="17">
        <v>500</v>
      </c>
      <c r="P5994" s="17">
        <v>0</v>
      </c>
      <c r="Q5994" s="17">
        <v>0</v>
      </c>
      <c r="R5994" s="18" t="s">
        <v>33</v>
      </c>
      <c r="S5994" s="19">
        <v>60</v>
      </c>
      <c r="T5994" s="19">
        <v>110</v>
      </c>
      <c r="U5994" s="19">
        <v>5.4545454545454541</v>
      </c>
      <c r="V5994" s="19">
        <v>0</v>
      </c>
      <c r="W5994" s="20">
        <v>0.6</v>
      </c>
      <c r="X5994" s="21">
        <v>600</v>
      </c>
      <c r="Y5994" s="22" t="s">
        <v>33</v>
      </c>
      <c r="Z5994" s="23" t="s">
        <v>9087</v>
      </c>
      <c r="AA5994" s="24" t="s">
        <v>67</v>
      </c>
      <c r="AB5994" s="14" t="s">
        <v>67</v>
      </c>
      <c r="AC5994" s="14" t="s">
        <v>67</v>
      </c>
      <c r="AD5994" s="25"/>
      <c r="AE5994" s="26"/>
      <c r="AF5994" s="27"/>
    </row>
    <row r="5995" spans="1:32" s="29" customFormat="1" ht="16.5" customHeight="1">
      <c r="A5995" s="12" t="s">
        <v>3838</v>
      </c>
      <c r="B5995" s="13"/>
      <c r="C5995" s="189"/>
      <c r="D5995" s="12"/>
      <c r="E5995" s="132" t="s">
        <v>180</v>
      </c>
      <c r="F5995" s="14" t="s">
        <v>205</v>
      </c>
      <c r="G5995" s="14" t="s">
        <v>4089</v>
      </c>
      <c r="H5995" s="15">
        <v>2015</v>
      </c>
      <c r="I5995" s="15">
        <v>1</v>
      </c>
      <c r="J5995" s="15">
        <v>0</v>
      </c>
      <c r="K5995" s="15">
        <v>0</v>
      </c>
      <c r="L5995" s="16" t="s">
        <v>4084</v>
      </c>
      <c r="M5995" s="16" t="s">
        <v>3849</v>
      </c>
      <c r="N5995" s="16" t="s">
        <v>2626</v>
      </c>
      <c r="O5995" s="17">
        <v>500</v>
      </c>
      <c r="P5995" s="17">
        <v>6132</v>
      </c>
      <c r="Q5995" s="17">
        <v>5</v>
      </c>
      <c r="R5995" s="18" t="s">
        <v>33</v>
      </c>
      <c r="S5995" s="19">
        <v>60</v>
      </c>
      <c r="T5995" s="19">
        <v>110</v>
      </c>
      <c r="U5995" s="19">
        <v>3.4909090909090907</v>
      </c>
      <c r="V5995" s="19">
        <v>0</v>
      </c>
      <c r="W5995" s="20">
        <v>0.38400000000000001</v>
      </c>
      <c r="X5995" s="21">
        <v>309.73439999999999</v>
      </c>
      <c r="Y5995" s="22" t="s">
        <v>33</v>
      </c>
      <c r="Z5995" s="23" t="s">
        <v>9087</v>
      </c>
      <c r="AA5995" s="24" t="s">
        <v>67</v>
      </c>
      <c r="AB5995" s="14" t="s">
        <v>67</v>
      </c>
      <c r="AC5995" s="14" t="s">
        <v>67</v>
      </c>
      <c r="AD5995" s="25"/>
      <c r="AE5995" s="26"/>
      <c r="AF5995" s="27"/>
    </row>
    <row r="5996" spans="1:32" s="29" customFormat="1" ht="16.5" customHeight="1">
      <c r="A5996" s="12" t="s">
        <v>3838</v>
      </c>
      <c r="B5996" s="13"/>
      <c r="C5996" s="189"/>
      <c r="D5996" s="12"/>
      <c r="E5996" s="132" t="s">
        <v>180</v>
      </c>
      <c r="F5996" s="14" t="s">
        <v>92</v>
      </c>
      <c r="G5996" s="14" t="s">
        <v>67</v>
      </c>
      <c r="H5996" s="15">
        <v>2009</v>
      </c>
      <c r="I5996" s="15">
        <v>1</v>
      </c>
      <c r="J5996" s="15">
        <v>0</v>
      </c>
      <c r="K5996" s="15">
        <v>0</v>
      </c>
      <c r="L5996" s="16" t="s">
        <v>3950</v>
      </c>
      <c r="M5996" s="16" t="s">
        <v>3849</v>
      </c>
      <c r="N5996" s="16" t="s">
        <v>2626</v>
      </c>
      <c r="O5996" s="17">
        <v>1260</v>
      </c>
      <c r="P5996" s="17">
        <v>6132</v>
      </c>
      <c r="Q5996" s="17">
        <v>5</v>
      </c>
      <c r="R5996" s="18" t="s">
        <v>33</v>
      </c>
      <c r="S5996" s="19">
        <v>60</v>
      </c>
      <c r="T5996" s="19">
        <v>110</v>
      </c>
      <c r="U5996" s="19">
        <v>1.8181818181818181</v>
      </c>
      <c r="V5996" s="19">
        <v>0</v>
      </c>
      <c r="W5996" s="20">
        <v>0.2</v>
      </c>
      <c r="X5996" s="21">
        <v>313.32</v>
      </c>
      <c r="Y5996" s="22" t="s">
        <v>33</v>
      </c>
      <c r="Z5996" s="23" t="s">
        <v>9087</v>
      </c>
      <c r="AA5996" s="24" t="s">
        <v>67</v>
      </c>
      <c r="AB5996" s="14" t="s">
        <v>67</v>
      </c>
      <c r="AC5996" s="14" t="s">
        <v>67</v>
      </c>
      <c r="AD5996" s="25"/>
      <c r="AE5996" s="26"/>
      <c r="AF5996" s="27"/>
    </row>
    <row r="5997" spans="1:32" s="29" customFormat="1" ht="16.5" customHeight="1">
      <c r="A5997" s="12" t="s">
        <v>3838</v>
      </c>
      <c r="B5997" s="13"/>
      <c r="C5997" s="189"/>
      <c r="D5997" s="12"/>
      <c r="E5997" s="132" t="s">
        <v>1732</v>
      </c>
      <c r="F5997" s="14" t="s">
        <v>38</v>
      </c>
      <c r="G5997" s="14" t="s">
        <v>3956</v>
      </c>
      <c r="H5997" s="15">
        <v>2000</v>
      </c>
      <c r="I5997" s="15">
        <v>2</v>
      </c>
      <c r="J5997" s="15">
        <v>0</v>
      </c>
      <c r="K5997" s="15">
        <v>0</v>
      </c>
      <c r="L5997" s="16" t="s">
        <v>3953</v>
      </c>
      <c r="M5997" s="16" t="s">
        <v>3849</v>
      </c>
      <c r="N5997" s="16" t="s">
        <v>2626</v>
      </c>
      <c r="O5997" s="17">
        <v>256</v>
      </c>
      <c r="P5997" s="17">
        <v>0</v>
      </c>
      <c r="Q5997" s="17">
        <v>0</v>
      </c>
      <c r="R5997" s="18" t="s">
        <v>33</v>
      </c>
      <c r="S5997" s="19" t="s">
        <v>89</v>
      </c>
      <c r="T5997" s="19">
        <v>110</v>
      </c>
      <c r="U5997" s="19">
        <v>12</v>
      </c>
      <c r="V5997" s="19">
        <v>0</v>
      </c>
      <c r="W5997" s="20">
        <v>1.32</v>
      </c>
      <c r="X5997" s="21">
        <v>675.84</v>
      </c>
      <c r="Y5997" s="22" t="s">
        <v>33</v>
      </c>
      <c r="Z5997" s="23" t="s">
        <v>9087</v>
      </c>
      <c r="AA5997" s="24" t="s">
        <v>67</v>
      </c>
      <c r="AB5997" s="14" t="s">
        <v>67</v>
      </c>
      <c r="AC5997" s="14" t="s">
        <v>67</v>
      </c>
      <c r="AD5997" s="25"/>
      <c r="AE5997" s="26"/>
      <c r="AF5997" s="27"/>
    </row>
    <row r="5998" spans="1:32" s="29" customFormat="1" ht="16.5" customHeight="1">
      <c r="A5998" s="12" t="s">
        <v>3838</v>
      </c>
      <c r="B5998" s="13"/>
      <c r="C5998" s="189"/>
      <c r="D5998" s="12"/>
      <c r="E5998" s="132" t="s">
        <v>528</v>
      </c>
      <c r="F5998" s="14" t="s">
        <v>4221</v>
      </c>
      <c r="G5998" s="14" t="s">
        <v>67</v>
      </c>
      <c r="H5998" s="15">
        <v>2006</v>
      </c>
      <c r="I5998" s="15">
        <v>1</v>
      </c>
      <c r="J5998" s="15">
        <v>0</v>
      </c>
      <c r="K5998" s="15">
        <v>0</v>
      </c>
      <c r="L5998" s="16" t="s">
        <v>4213</v>
      </c>
      <c r="M5998" s="16" t="s">
        <v>4196</v>
      </c>
      <c r="N5998" s="16" t="s">
        <v>41</v>
      </c>
      <c r="O5998" s="17">
        <v>384</v>
      </c>
      <c r="P5998" s="17">
        <v>0</v>
      </c>
      <c r="Q5998" s="17">
        <v>0</v>
      </c>
      <c r="R5998" s="18" t="s">
        <v>33</v>
      </c>
      <c r="S5998" s="19">
        <v>60</v>
      </c>
      <c r="T5998" s="19">
        <v>110</v>
      </c>
      <c r="U5998" s="19">
        <v>8</v>
      </c>
      <c r="V5998" s="19">
        <v>0</v>
      </c>
      <c r="W5998" s="20">
        <v>0.88</v>
      </c>
      <c r="X5998" s="21">
        <v>337.92</v>
      </c>
      <c r="Y5998" s="22" t="s">
        <v>33</v>
      </c>
      <c r="Z5998" s="23" t="s">
        <v>9087</v>
      </c>
      <c r="AA5998" s="24" t="s">
        <v>67</v>
      </c>
      <c r="AB5998" s="14" t="s">
        <v>67</v>
      </c>
      <c r="AC5998" s="14" t="s">
        <v>67</v>
      </c>
      <c r="AD5998" s="25"/>
      <c r="AE5998" s="26"/>
      <c r="AF5998" s="27"/>
    </row>
    <row r="5999" spans="1:32" s="29" customFormat="1" ht="16.5" customHeight="1">
      <c r="A5999" s="12" t="s">
        <v>3838</v>
      </c>
      <c r="B5999" s="13"/>
      <c r="C5999" s="189"/>
      <c r="D5999" s="12"/>
      <c r="E5999" s="132" t="s">
        <v>35</v>
      </c>
      <c r="F5999" s="14" t="s">
        <v>67</v>
      </c>
      <c r="G5999" s="14" t="s">
        <v>67</v>
      </c>
      <c r="H5999" s="15">
        <v>1997</v>
      </c>
      <c r="I5999" s="15">
        <v>13</v>
      </c>
      <c r="J5999" s="15">
        <v>0</v>
      </c>
      <c r="K5999" s="15">
        <v>0</v>
      </c>
      <c r="L5999" s="16" t="s">
        <v>3969</v>
      </c>
      <c r="M5999" s="16" t="s">
        <v>3849</v>
      </c>
      <c r="N5999" s="16" t="s">
        <v>2626</v>
      </c>
      <c r="O5999" s="17">
        <v>1440</v>
      </c>
      <c r="P5999" s="17">
        <v>0</v>
      </c>
      <c r="Q5999" s="17">
        <v>0</v>
      </c>
      <c r="R5999" s="18" t="s">
        <v>33</v>
      </c>
      <c r="S5999" s="19">
        <v>60</v>
      </c>
      <c r="T5999" s="19">
        <v>115</v>
      </c>
      <c r="U5999" s="19">
        <v>2.1739130434782608</v>
      </c>
      <c r="V5999" s="19">
        <v>0</v>
      </c>
      <c r="W5999" s="20">
        <v>0.25</v>
      </c>
      <c r="X5999" s="21">
        <v>4680</v>
      </c>
      <c r="Y5999" s="22" t="s">
        <v>33</v>
      </c>
      <c r="Z5999" s="23" t="s">
        <v>9087</v>
      </c>
      <c r="AA5999" s="24" t="s">
        <v>67</v>
      </c>
      <c r="AB5999" s="14" t="s">
        <v>67</v>
      </c>
      <c r="AC5999" s="14" t="s">
        <v>67</v>
      </c>
      <c r="AD5999" s="25"/>
      <c r="AE5999" s="26"/>
      <c r="AF5999" s="27"/>
    </row>
    <row r="6000" spans="1:32" s="29" customFormat="1" ht="16.5" customHeight="1">
      <c r="A6000" s="12" t="s">
        <v>3838</v>
      </c>
      <c r="B6000" s="13"/>
      <c r="C6000" s="189"/>
      <c r="D6000" s="12"/>
      <c r="E6000" s="132" t="s">
        <v>99</v>
      </c>
      <c r="F6000" s="14" t="s">
        <v>36</v>
      </c>
      <c r="G6000" s="14" t="s">
        <v>101</v>
      </c>
      <c r="H6000" s="15">
        <v>2009</v>
      </c>
      <c r="I6000" s="15">
        <v>2</v>
      </c>
      <c r="J6000" s="15">
        <v>0</v>
      </c>
      <c r="K6000" s="15">
        <v>0</v>
      </c>
      <c r="L6000" s="16" t="s">
        <v>4261</v>
      </c>
      <c r="M6000" s="16" t="s">
        <v>4236</v>
      </c>
      <c r="N6000" s="16" t="s">
        <v>43</v>
      </c>
      <c r="O6000" s="17">
        <v>1920</v>
      </c>
      <c r="P6000" s="17">
        <v>0</v>
      </c>
      <c r="Q6000" s="17">
        <v>0</v>
      </c>
      <c r="R6000" s="18" t="s">
        <v>33</v>
      </c>
      <c r="S6000" s="19" t="s">
        <v>89</v>
      </c>
      <c r="T6000" s="19">
        <v>110</v>
      </c>
      <c r="U6000" s="19">
        <v>1.7545454545454546</v>
      </c>
      <c r="V6000" s="19">
        <v>0</v>
      </c>
      <c r="W6000" s="20">
        <v>0.193</v>
      </c>
      <c r="X6000" s="21">
        <v>741.12</v>
      </c>
      <c r="Y6000" s="22" t="s">
        <v>33</v>
      </c>
      <c r="Z6000" s="23" t="s">
        <v>9087</v>
      </c>
      <c r="AA6000" s="24" t="s">
        <v>67</v>
      </c>
      <c r="AB6000" s="14" t="s">
        <v>67</v>
      </c>
      <c r="AC6000" s="14" t="s">
        <v>67</v>
      </c>
      <c r="AD6000" s="25"/>
      <c r="AE6000" s="26"/>
      <c r="AF6000" s="27"/>
    </row>
    <row r="6001" spans="1:32" s="29" customFormat="1" ht="16.5" customHeight="1">
      <c r="A6001" s="12" t="s">
        <v>3838</v>
      </c>
      <c r="B6001" s="13"/>
      <c r="C6001" s="189"/>
      <c r="D6001" s="12"/>
      <c r="E6001" s="132" t="s">
        <v>99</v>
      </c>
      <c r="F6001" s="14" t="s">
        <v>36</v>
      </c>
      <c r="G6001" s="14" t="s">
        <v>101</v>
      </c>
      <c r="H6001" s="15">
        <v>2009</v>
      </c>
      <c r="I6001" s="15">
        <v>3</v>
      </c>
      <c r="J6001" s="15">
        <v>0</v>
      </c>
      <c r="K6001" s="15">
        <v>0</v>
      </c>
      <c r="L6001" s="16" t="s">
        <v>4282</v>
      </c>
      <c r="M6001" s="16"/>
      <c r="N6001" s="16" t="s">
        <v>43</v>
      </c>
      <c r="O6001" s="17">
        <v>1920</v>
      </c>
      <c r="P6001" s="17">
        <v>0</v>
      </c>
      <c r="Q6001" s="17">
        <v>0</v>
      </c>
      <c r="R6001" s="18" t="s">
        <v>33</v>
      </c>
      <c r="S6001" s="19" t="s">
        <v>89</v>
      </c>
      <c r="T6001" s="19">
        <v>110</v>
      </c>
      <c r="U6001" s="19">
        <v>1.7545454545454546</v>
      </c>
      <c r="V6001" s="19">
        <v>0</v>
      </c>
      <c r="W6001" s="20">
        <v>0.193</v>
      </c>
      <c r="X6001" s="21">
        <v>1111.68</v>
      </c>
      <c r="Y6001" s="22" t="s">
        <v>33</v>
      </c>
      <c r="Z6001" s="23" t="s">
        <v>9087</v>
      </c>
      <c r="AA6001" s="24" t="s">
        <v>67</v>
      </c>
      <c r="AB6001" s="14" t="s">
        <v>67</v>
      </c>
      <c r="AC6001" s="14" t="s">
        <v>67</v>
      </c>
      <c r="AD6001" s="25"/>
      <c r="AE6001" s="26"/>
      <c r="AF6001" s="27"/>
    </row>
    <row r="6002" spans="1:32" s="29" customFormat="1" ht="16.5" customHeight="1">
      <c r="A6002" s="12" t="s">
        <v>3838</v>
      </c>
      <c r="B6002" s="13"/>
      <c r="C6002" s="189"/>
      <c r="D6002" s="12"/>
      <c r="E6002" s="132" t="s">
        <v>448</v>
      </c>
      <c r="F6002" s="14" t="s">
        <v>1646</v>
      </c>
      <c r="G6002" s="14" t="s">
        <v>4134</v>
      </c>
      <c r="H6002" s="15">
        <v>2002</v>
      </c>
      <c r="I6002" s="15">
        <v>1</v>
      </c>
      <c r="J6002" s="15">
        <v>0</v>
      </c>
      <c r="K6002" s="15">
        <v>0</v>
      </c>
      <c r="L6002" s="16" t="s">
        <v>9187</v>
      </c>
      <c r="M6002" s="16" t="s">
        <v>3849</v>
      </c>
      <c r="N6002" s="16" t="s">
        <v>2626</v>
      </c>
      <c r="O6002" s="17">
        <v>256</v>
      </c>
      <c r="P6002" s="17">
        <v>6132</v>
      </c>
      <c r="Q6002" s="17">
        <v>5</v>
      </c>
      <c r="R6002" s="18" t="s">
        <v>33</v>
      </c>
      <c r="S6002" s="19">
        <v>60</v>
      </c>
      <c r="T6002" s="19">
        <v>110</v>
      </c>
      <c r="U6002" s="19">
        <v>6</v>
      </c>
      <c r="V6002" s="19">
        <v>0</v>
      </c>
      <c r="W6002" s="20">
        <v>0.66</v>
      </c>
      <c r="X6002" s="21">
        <v>371.31600000000003</v>
      </c>
      <c r="Y6002" s="22" t="s">
        <v>33</v>
      </c>
      <c r="Z6002" s="23" t="s">
        <v>9087</v>
      </c>
      <c r="AA6002" s="24" t="s">
        <v>67</v>
      </c>
      <c r="AB6002" s="14" t="s">
        <v>67</v>
      </c>
      <c r="AC6002" s="14" t="s">
        <v>67</v>
      </c>
      <c r="AD6002" s="25"/>
      <c r="AE6002" s="26"/>
      <c r="AF6002" s="27"/>
    </row>
    <row r="6003" spans="1:32" s="29" customFormat="1" ht="16.5" customHeight="1">
      <c r="A6003" s="12" t="s">
        <v>3838</v>
      </c>
      <c r="B6003" s="13"/>
      <c r="C6003" s="189"/>
      <c r="D6003" s="12"/>
      <c r="E6003" s="132" t="s">
        <v>107</v>
      </c>
      <c r="F6003" s="14" t="s">
        <v>402</v>
      </c>
      <c r="G6003" s="14" t="s">
        <v>67</v>
      </c>
      <c r="H6003" s="15" t="s">
        <v>67</v>
      </c>
      <c r="I6003" s="15">
        <v>1</v>
      </c>
      <c r="J6003" s="15">
        <v>0</v>
      </c>
      <c r="K6003" s="15">
        <v>0</v>
      </c>
      <c r="L6003" s="16" t="s">
        <v>3909</v>
      </c>
      <c r="M6003" s="16" t="s">
        <v>3849</v>
      </c>
      <c r="N6003" s="16" t="s">
        <v>2626</v>
      </c>
      <c r="O6003" s="17">
        <v>2628</v>
      </c>
      <c r="P6003" s="17">
        <v>6132</v>
      </c>
      <c r="Q6003" s="17">
        <v>5</v>
      </c>
      <c r="R6003" s="18" t="s">
        <v>33</v>
      </c>
      <c r="S6003" s="19">
        <v>60</v>
      </c>
      <c r="T6003" s="19">
        <v>110</v>
      </c>
      <c r="U6003" s="19">
        <v>1.1818181818181819</v>
      </c>
      <c r="V6003" s="19">
        <v>0</v>
      </c>
      <c r="W6003" s="20">
        <v>0.13</v>
      </c>
      <c r="X6003" s="21">
        <v>381.49799999999999</v>
      </c>
      <c r="Y6003" s="22" t="s">
        <v>33</v>
      </c>
      <c r="Z6003" s="23" t="s">
        <v>9087</v>
      </c>
      <c r="AA6003" s="24" t="s">
        <v>67</v>
      </c>
      <c r="AB6003" s="14" t="s">
        <v>67</v>
      </c>
      <c r="AC6003" s="14" t="s">
        <v>67</v>
      </c>
      <c r="AD6003" s="25"/>
      <c r="AE6003" s="26"/>
      <c r="AF6003" s="27"/>
    </row>
    <row r="6004" spans="1:32" s="29" customFormat="1" ht="16.5" customHeight="1">
      <c r="A6004" s="12" t="s">
        <v>3838</v>
      </c>
      <c r="B6004" s="13"/>
      <c r="C6004" s="189"/>
      <c r="D6004" s="12"/>
      <c r="E6004" s="132" t="s">
        <v>107</v>
      </c>
      <c r="F6004" s="14" t="s">
        <v>2361</v>
      </c>
      <c r="G6004" s="14" t="s">
        <v>67</v>
      </c>
      <c r="H6004" s="15">
        <v>1989</v>
      </c>
      <c r="I6004" s="15">
        <v>1</v>
      </c>
      <c r="J6004" s="15">
        <v>0</v>
      </c>
      <c r="K6004" s="15">
        <v>0</v>
      </c>
      <c r="L6004" s="16" t="s">
        <v>4045</v>
      </c>
      <c r="M6004" s="16" t="s">
        <v>3849</v>
      </c>
      <c r="N6004" s="16" t="s">
        <v>2626</v>
      </c>
      <c r="O6004" s="17">
        <v>2628</v>
      </c>
      <c r="P6004" s="17">
        <v>6132</v>
      </c>
      <c r="Q6004" s="17">
        <v>5</v>
      </c>
      <c r="R6004" s="18" t="s">
        <v>33</v>
      </c>
      <c r="S6004" s="19">
        <v>60</v>
      </c>
      <c r="T6004" s="19">
        <v>110</v>
      </c>
      <c r="U6004" s="19">
        <v>1.1818181818181819</v>
      </c>
      <c r="V6004" s="19">
        <v>0</v>
      </c>
      <c r="W6004" s="20">
        <v>0.13</v>
      </c>
      <c r="X6004" s="21">
        <v>381.49799999999999</v>
      </c>
      <c r="Y6004" s="22" t="s">
        <v>33</v>
      </c>
      <c r="Z6004" s="23" t="s">
        <v>9087</v>
      </c>
      <c r="AA6004" s="24" t="s">
        <v>67</v>
      </c>
      <c r="AB6004" s="14" t="s">
        <v>67</v>
      </c>
      <c r="AC6004" s="14" t="s">
        <v>67</v>
      </c>
      <c r="AD6004" s="25"/>
      <c r="AE6004" s="26"/>
      <c r="AF6004" s="27"/>
    </row>
    <row r="6005" spans="1:32" s="29" customFormat="1" ht="16.5" customHeight="1">
      <c r="A6005" s="12" t="s">
        <v>3838</v>
      </c>
      <c r="B6005" s="13"/>
      <c r="C6005" s="189"/>
      <c r="D6005" s="12"/>
      <c r="E6005" s="132" t="s">
        <v>3842</v>
      </c>
      <c r="F6005" s="14" t="s">
        <v>34</v>
      </c>
      <c r="G6005" s="14" t="s">
        <v>4024</v>
      </c>
      <c r="H6005" s="15">
        <v>2018</v>
      </c>
      <c r="I6005" s="15">
        <v>1</v>
      </c>
      <c r="J6005" s="15">
        <v>0</v>
      </c>
      <c r="K6005" s="15">
        <v>0</v>
      </c>
      <c r="L6005" s="16" t="s">
        <v>4020</v>
      </c>
      <c r="M6005" s="16" t="s">
        <v>3849</v>
      </c>
      <c r="N6005" s="16" t="s">
        <v>2626</v>
      </c>
      <c r="O6005" s="17">
        <v>840</v>
      </c>
      <c r="P6005" s="17">
        <v>0</v>
      </c>
      <c r="Q6005" s="17">
        <v>0</v>
      </c>
      <c r="R6005" s="18" t="s">
        <v>33</v>
      </c>
      <c r="S6005" s="19">
        <v>60</v>
      </c>
      <c r="T6005" s="19">
        <v>220</v>
      </c>
      <c r="U6005" s="19">
        <v>2.0863636363636364</v>
      </c>
      <c r="V6005" s="19">
        <v>0</v>
      </c>
      <c r="W6005" s="20">
        <v>0.45900000000000002</v>
      </c>
      <c r="X6005" s="21">
        <v>385.56</v>
      </c>
      <c r="Y6005" s="22" t="s">
        <v>33</v>
      </c>
      <c r="Z6005" s="23" t="s">
        <v>9087</v>
      </c>
      <c r="AA6005" s="24" t="s">
        <v>67</v>
      </c>
      <c r="AB6005" s="14" t="s">
        <v>67</v>
      </c>
      <c r="AC6005" s="14" t="s">
        <v>67</v>
      </c>
      <c r="AD6005" s="25"/>
      <c r="AE6005" s="26"/>
      <c r="AF6005" s="27"/>
    </row>
    <row r="6006" spans="1:32" s="29" customFormat="1" ht="16.5" customHeight="1">
      <c r="A6006" s="12" t="s">
        <v>3838</v>
      </c>
      <c r="B6006" s="13"/>
      <c r="C6006" s="189"/>
      <c r="D6006" s="12"/>
      <c r="E6006" s="132" t="s">
        <v>9127</v>
      </c>
      <c r="F6006" s="14" t="s">
        <v>34</v>
      </c>
      <c r="G6006" s="14" t="s">
        <v>3893</v>
      </c>
      <c r="H6006" s="15">
        <v>2020</v>
      </c>
      <c r="I6006" s="15">
        <v>1</v>
      </c>
      <c r="J6006" s="15">
        <v>0</v>
      </c>
      <c r="K6006" s="15">
        <v>0</v>
      </c>
      <c r="L6006" s="16" t="s">
        <v>2625</v>
      </c>
      <c r="M6006" s="16" t="s">
        <v>3849</v>
      </c>
      <c r="N6006" s="16" t="s">
        <v>2626</v>
      </c>
      <c r="O6006" s="17">
        <v>72</v>
      </c>
      <c r="P6006" s="17">
        <v>0</v>
      </c>
      <c r="Q6006" s="17">
        <v>0</v>
      </c>
      <c r="R6006" s="18" t="s">
        <v>33</v>
      </c>
      <c r="S6006" s="19">
        <v>60</v>
      </c>
      <c r="T6006" s="19">
        <v>110</v>
      </c>
      <c r="U6006" s="19">
        <v>50</v>
      </c>
      <c r="V6006" s="19">
        <v>0</v>
      </c>
      <c r="W6006" s="20">
        <v>5.5</v>
      </c>
      <c r="X6006" s="21">
        <v>396</v>
      </c>
      <c r="Y6006" s="22" t="s">
        <v>33</v>
      </c>
      <c r="Z6006" s="23" t="s">
        <v>9087</v>
      </c>
      <c r="AA6006" s="24" t="s">
        <v>67</v>
      </c>
      <c r="AB6006" s="14" t="s">
        <v>67</v>
      </c>
      <c r="AC6006" s="14" t="s">
        <v>67</v>
      </c>
      <c r="AD6006" s="25"/>
      <c r="AE6006" s="26"/>
      <c r="AF6006" s="27"/>
    </row>
    <row r="6007" spans="1:32" s="29" customFormat="1" ht="16.5" customHeight="1">
      <c r="A6007" s="12" t="s">
        <v>3838</v>
      </c>
      <c r="B6007" s="13"/>
      <c r="C6007" s="189"/>
      <c r="D6007" s="12"/>
      <c r="E6007" s="132" t="s">
        <v>180</v>
      </c>
      <c r="F6007" s="14" t="s">
        <v>4003</v>
      </c>
      <c r="G6007" s="14" t="s">
        <v>4004</v>
      </c>
      <c r="H6007" s="15">
        <v>2011</v>
      </c>
      <c r="I6007" s="15">
        <v>1</v>
      </c>
      <c r="J6007" s="15">
        <v>0</v>
      </c>
      <c r="K6007" s="15">
        <v>0</v>
      </c>
      <c r="L6007" s="16" t="s">
        <v>3969</v>
      </c>
      <c r="M6007" s="16" t="s">
        <v>3849</v>
      </c>
      <c r="N6007" s="16" t="s">
        <v>2626</v>
      </c>
      <c r="O6007" s="17">
        <v>900</v>
      </c>
      <c r="P6007" s="17">
        <v>0</v>
      </c>
      <c r="Q6007" s="17">
        <v>0</v>
      </c>
      <c r="R6007" s="18" t="s">
        <v>33</v>
      </c>
      <c r="S6007" s="19">
        <v>60</v>
      </c>
      <c r="T6007" s="19">
        <v>110</v>
      </c>
      <c r="U6007" s="19">
        <v>4.2181818181818178</v>
      </c>
      <c r="V6007" s="19">
        <v>0</v>
      </c>
      <c r="W6007" s="20">
        <v>0.46400000000000002</v>
      </c>
      <c r="X6007" s="21">
        <v>417.6</v>
      </c>
      <c r="Y6007" s="22" t="s">
        <v>33</v>
      </c>
      <c r="Z6007" s="23" t="s">
        <v>9087</v>
      </c>
      <c r="AA6007" s="24" t="s">
        <v>67</v>
      </c>
      <c r="AB6007" s="14" t="s">
        <v>67</v>
      </c>
      <c r="AC6007" s="14" t="s">
        <v>67</v>
      </c>
      <c r="AD6007" s="25"/>
      <c r="AE6007" s="26"/>
      <c r="AF6007" s="27"/>
    </row>
    <row r="6008" spans="1:32" s="29" customFormat="1" ht="16.5" customHeight="1">
      <c r="A6008" s="12" t="s">
        <v>3838</v>
      </c>
      <c r="B6008" s="13"/>
      <c r="C6008" s="189"/>
      <c r="D6008" s="12"/>
      <c r="E6008" s="132" t="s">
        <v>180</v>
      </c>
      <c r="F6008" s="14" t="s">
        <v>4003</v>
      </c>
      <c r="G6008" s="14" t="s">
        <v>4004</v>
      </c>
      <c r="H6008" s="15">
        <v>2011</v>
      </c>
      <c r="I6008" s="15">
        <v>1</v>
      </c>
      <c r="J6008" s="15">
        <v>0</v>
      </c>
      <c r="K6008" s="15">
        <v>0</v>
      </c>
      <c r="L6008" s="16" t="s">
        <v>4020</v>
      </c>
      <c r="M6008" s="16" t="s">
        <v>3849</v>
      </c>
      <c r="N6008" s="16" t="s">
        <v>2626</v>
      </c>
      <c r="O6008" s="17">
        <v>900</v>
      </c>
      <c r="P6008" s="17">
        <v>0</v>
      </c>
      <c r="Q6008" s="17">
        <v>0</v>
      </c>
      <c r="R6008" s="18" t="s">
        <v>33</v>
      </c>
      <c r="S6008" s="19">
        <v>60</v>
      </c>
      <c r="T6008" s="19">
        <v>110</v>
      </c>
      <c r="U6008" s="19">
        <v>4.2181818181818178</v>
      </c>
      <c r="V6008" s="19">
        <v>0</v>
      </c>
      <c r="W6008" s="20">
        <v>0.46400000000000002</v>
      </c>
      <c r="X6008" s="21">
        <v>417.6</v>
      </c>
      <c r="Y6008" s="22" t="s">
        <v>33</v>
      </c>
      <c r="Z6008" s="23" t="s">
        <v>9087</v>
      </c>
      <c r="AA6008" s="24" t="s">
        <v>67</v>
      </c>
      <c r="AB6008" s="14" t="s">
        <v>67</v>
      </c>
      <c r="AC6008" s="14" t="s">
        <v>67</v>
      </c>
      <c r="AD6008" s="25"/>
      <c r="AE6008" s="26"/>
      <c r="AF6008" s="27"/>
    </row>
    <row r="6009" spans="1:32" s="29" customFormat="1" ht="16.5" customHeight="1">
      <c r="A6009" s="12" t="s">
        <v>3838</v>
      </c>
      <c r="B6009" s="13"/>
      <c r="C6009" s="189"/>
      <c r="D6009" s="12"/>
      <c r="E6009" s="132" t="s">
        <v>35</v>
      </c>
      <c r="F6009" s="14" t="s">
        <v>36</v>
      </c>
      <c r="G6009" s="14" t="s">
        <v>310</v>
      </c>
      <c r="H6009" s="15">
        <v>2015</v>
      </c>
      <c r="I6009" s="15">
        <v>13</v>
      </c>
      <c r="J6009" s="15">
        <v>0</v>
      </c>
      <c r="K6009" s="15">
        <v>0</v>
      </c>
      <c r="L6009" s="16" t="s">
        <v>4235</v>
      </c>
      <c r="M6009" s="16" t="s">
        <v>4236</v>
      </c>
      <c r="N6009" s="16" t="s">
        <v>2626</v>
      </c>
      <c r="O6009" s="17">
        <v>1920</v>
      </c>
      <c r="P6009" s="17">
        <v>0</v>
      </c>
      <c r="Q6009" s="17">
        <v>0</v>
      </c>
      <c r="R6009" s="18" t="s">
        <v>33</v>
      </c>
      <c r="S6009" s="19" t="s">
        <v>89</v>
      </c>
      <c r="T6009" s="19">
        <v>110</v>
      </c>
      <c r="U6009" s="19">
        <v>2</v>
      </c>
      <c r="V6009" s="19">
        <v>0</v>
      </c>
      <c r="W6009" s="20">
        <v>0.22</v>
      </c>
      <c r="X6009" s="21">
        <v>5491.2</v>
      </c>
      <c r="Y6009" s="22" t="s">
        <v>33</v>
      </c>
      <c r="Z6009" s="23" t="s">
        <v>9087</v>
      </c>
      <c r="AA6009" s="24" t="s">
        <v>67</v>
      </c>
      <c r="AB6009" s="14" t="s">
        <v>67</v>
      </c>
      <c r="AC6009" s="14" t="s">
        <v>67</v>
      </c>
      <c r="AD6009" s="25"/>
      <c r="AE6009" s="26"/>
      <c r="AF6009" s="27"/>
    </row>
    <row r="6010" spans="1:32" s="29" customFormat="1" ht="16.5" customHeight="1">
      <c r="A6010" s="12" t="s">
        <v>3838</v>
      </c>
      <c r="B6010" s="13"/>
      <c r="C6010" s="189"/>
      <c r="D6010" s="12"/>
      <c r="E6010" s="132" t="s">
        <v>3842</v>
      </c>
      <c r="F6010" s="14" t="s">
        <v>34</v>
      </c>
      <c r="G6010" s="14" t="s">
        <v>4075</v>
      </c>
      <c r="H6010" s="15">
        <v>2018</v>
      </c>
      <c r="I6010" s="15">
        <v>1</v>
      </c>
      <c r="J6010" s="15">
        <v>0</v>
      </c>
      <c r="K6010" s="15">
        <v>0</v>
      </c>
      <c r="L6010" s="16" t="s">
        <v>4076</v>
      </c>
      <c r="M6010" s="16" t="s">
        <v>3849</v>
      </c>
      <c r="N6010" s="16" t="s">
        <v>2626</v>
      </c>
      <c r="O6010" s="17">
        <v>428</v>
      </c>
      <c r="P6010" s="17">
        <v>0</v>
      </c>
      <c r="Q6010" s="17">
        <v>5</v>
      </c>
      <c r="R6010" s="18" t="s">
        <v>33</v>
      </c>
      <c r="S6010" s="19">
        <v>60</v>
      </c>
      <c r="T6010" s="19">
        <v>220</v>
      </c>
      <c r="U6010" s="19">
        <v>4.6499999999999995</v>
      </c>
      <c r="V6010" s="19">
        <v>0</v>
      </c>
      <c r="W6010" s="20" t="s">
        <v>4077</v>
      </c>
      <c r="X6010" s="21">
        <v>437.84399999999994</v>
      </c>
      <c r="Y6010" s="22" t="s">
        <v>33</v>
      </c>
      <c r="Z6010" s="23" t="s">
        <v>9087</v>
      </c>
      <c r="AA6010" s="24" t="s">
        <v>67</v>
      </c>
      <c r="AB6010" s="14" t="s">
        <v>67</v>
      </c>
      <c r="AC6010" s="14" t="s">
        <v>67</v>
      </c>
      <c r="AD6010" s="25"/>
      <c r="AE6010" s="26"/>
      <c r="AF6010" s="27"/>
    </row>
    <row r="6011" spans="1:32" s="29" customFormat="1" ht="16.5" customHeight="1">
      <c r="A6011" s="12" t="s">
        <v>3838</v>
      </c>
      <c r="B6011" s="13"/>
      <c r="C6011" s="189"/>
      <c r="D6011" s="12"/>
      <c r="E6011" s="132" t="s">
        <v>3935</v>
      </c>
      <c r="F6011" s="14" t="s">
        <v>3936</v>
      </c>
      <c r="G6011" s="14" t="s">
        <v>67</v>
      </c>
      <c r="H6011" s="15" t="s">
        <v>67</v>
      </c>
      <c r="I6011" s="15">
        <v>1</v>
      </c>
      <c r="J6011" s="15">
        <v>0</v>
      </c>
      <c r="K6011" s="15">
        <v>0</v>
      </c>
      <c r="L6011" s="16" t="s">
        <v>3909</v>
      </c>
      <c r="M6011" s="16" t="s">
        <v>3849</v>
      </c>
      <c r="N6011" s="16" t="s">
        <v>2626</v>
      </c>
      <c r="O6011" s="17">
        <v>8760</v>
      </c>
      <c r="P6011" s="17">
        <v>0</v>
      </c>
      <c r="Q6011" s="17">
        <v>0</v>
      </c>
      <c r="R6011" s="18" t="s">
        <v>33</v>
      </c>
      <c r="S6011" s="19">
        <v>60</v>
      </c>
      <c r="T6011" s="19">
        <v>110</v>
      </c>
      <c r="U6011" s="19">
        <v>0.45454545454545453</v>
      </c>
      <c r="V6011" s="19">
        <v>0</v>
      </c>
      <c r="W6011" s="20">
        <v>0.05</v>
      </c>
      <c r="X6011" s="21">
        <v>438</v>
      </c>
      <c r="Y6011" s="22" t="s">
        <v>33</v>
      </c>
      <c r="Z6011" s="23" t="s">
        <v>9087</v>
      </c>
      <c r="AA6011" s="24" t="s">
        <v>67</v>
      </c>
      <c r="AB6011" s="14" t="s">
        <v>67</v>
      </c>
      <c r="AC6011" s="14" t="s">
        <v>67</v>
      </c>
      <c r="AD6011" s="25"/>
      <c r="AE6011" s="26"/>
      <c r="AF6011" s="27"/>
    </row>
    <row r="6012" spans="1:32" s="29" customFormat="1" ht="16.5" customHeight="1">
      <c r="A6012" s="12" t="s">
        <v>3838</v>
      </c>
      <c r="B6012" s="13"/>
      <c r="C6012" s="189"/>
      <c r="D6012" s="12"/>
      <c r="E6012" s="132" t="s">
        <v>3496</v>
      </c>
      <c r="F6012" s="14" t="s">
        <v>151</v>
      </c>
      <c r="G6012" s="14" t="s">
        <v>67</v>
      </c>
      <c r="H6012" s="15">
        <v>1999</v>
      </c>
      <c r="I6012" s="15">
        <v>3</v>
      </c>
      <c r="J6012" s="15">
        <v>0</v>
      </c>
      <c r="K6012" s="15">
        <v>0</v>
      </c>
      <c r="L6012" s="16" t="s">
        <v>3969</v>
      </c>
      <c r="M6012" s="16" t="s">
        <v>3849</v>
      </c>
      <c r="N6012" s="16" t="s">
        <v>2626</v>
      </c>
      <c r="O6012" s="17">
        <v>8760</v>
      </c>
      <c r="P6012" s="17">
        <v>0</v>
      </c>
      <c r="Q6012" s="17">
        <v>0</v>
      </c>
      <c r="R6012" s="18" t="s">
        <v>33</v>
      </c>
      <c r="S6012" s="19">
        <v>60</v>
      </c>
      <c r="T6012" s="19">
        <v>110</v>
      </c>
      <c r="U6012" s="19">
        <v>0.45454545454545453</v>
      </c>
      <c r="V6012" s="19">
        <v>0</v>
      </c>
      <c r="W6012" s="20">
        <v>0.05</v>
      </c>
      <c r="X6012" s="21">
        <v>1314</v>
      </c>
      <c r="Y6012" s="22" t="s">
        <v>33</v>
      </c>
      <c r="Z6012" s="23" t="s">
        <v>9087</v>
      </c>
      <c r="AA6012" s="24" t="s">
        <v>67</v>
      </c>
      <c r="AB6012" s="14" t="s">
        <v>67</v>
      </c>
      <c r="AC6012" s="14" t="s">
        <v>67</v>
      </c>
      <c r="AD6012" s="25"/>
      <c r="AE6012" s="26"/>
      <c r="AF6012" s="27"/>
    </row>
    <row r="6013" spans="1:32" s="29" customFormat="1" ht="16.5" customHeight="1">
      <c r="A6013" s="12" t="s">
        <v>3838</v>
      </c>
      <c r="B6013" s="13"/>
      <c r="C6013" s="189"/>
      <c r="D6013" s="12"/>
      <c r="E6013" s="132" t="s">
        <v>150</v>
      </c>
      <c r="F6013" s="14" t="s">
        <v>151</v>
      </c>
      <c r="G6013" s="14" t="s">
        <v>4061</v>
      </c>
      <c r="H6013" s="15">
        <v>2003</v>
      </c>
      <c r="I6013" s="15">
        <v>2</v>
      </c>
      <c r="J6013" s="15">
        <v>0</v>
      </c>
      <c r="K6013" s="15">
        <v>0</v>
      </c>
      <c r="L6013" s="16" t="s">
        <v>4045</v>
      </c>
      <c r="M6013" s="16" t="s">
        <v>3849</v>
      </c>
      <c r="N6013" s="16" t="s">
        <v>2626</v>
      </c>
      <c r="O6013" s="17">
        <v>8760</v>
      </c>
      <c r="P6013" s="17">
        <v>0</v>
      </c>
      <c r="Q6013" s="17">
        <v>0</v>
      </c>
      <c r="R6013" s="18" t="s">
        <v>33</v>
      </c>
      <c r="S6013" s="19">
        <v>60</v>
      </c>
      <c r="T6013" s="19">
        <v>110</v>
      </c>
      <c r="U6013" s="19">
        <v>0.45454545454545453</v>
      </c>
      <c r="V6013" s="19">
        <v>0</v>
      </c>
      <c r="W6013" s="20">
        <v>0.05</v>
      </c>
      <c r="X6013" s="21">
        <v>876</v>
      </c>
      <c r="Y6013" s="22" t="s">
        <v>33</v>
      </c>
      <c r="Z6013" s="23" t="s">
        <v>9087</v>
      </c>
      <c r="AA6013" s="24" t="s">
        <v>67</v>
      </c>
      <c r="AB6013" s="14" t="s">
        <v>67</v>
      </c>
      <c r="AC6013" s="14" t="s">
        <v>67</v>
      </c>
      <c r="AD6013" s="25"/>
      <c r="AE6013" s="26"/>
      <c r="AF6013" s="27"/>
    </row>
    <row r="6014" spans="1:32" s="29" customFormat="1" ht="16.5" customHeight="1">
      <c r="A6014" s="12" t="s">
        <v>3838</v>
      </c>
      <c r="B6014" s="13"/>
      <c r="C6014" s="189"/>
      <c r="D6014" s="12"/>
      <c r="E6014" s="132" t="s">
        <v>180</v>
      </c>
      <c r="F6014" s="14" t="s">
        <v>9161</v>
      </c>
      <c r="G6014" s="14" t="s">
        <v>4089</v>
      </c>
      <c r="H6014" s="15">
        <v>2015</v>
      </c>
      <c r="I6014" s="15">
        <v>1</v>
      </c>
      <c r="J6014" s="15">
        <v>0</v>
      </c>
      <c r="K6014" s="15">
        <v>0</v>
      </c>
      <c r="L6014" s="16" t="s">
        <v>4084</v>
      </c>
      <c r="M6014" s="16" t="s">
        <v>3849</v>
      </c>
      <c r="N6014" s="16" t="s">
        <v>2626</v>
      </c>
      <c r="O6014" s="17">
        <v>882</v>
      </c>
      <c r="P6014" s="17">
        <v>6132</v>
      </c>
      <c r="Q6014" s="17">
        <v>5</v>
      </c>
      <c r="R6014" s="18" t="s">
        <v>33</v>
      </c>
      <c r="S6014" s="19">
        <v>60</v>
      </c>
      <c r="T6014" s="19">
        <v>110</v>
      </c>
      <c r="U6014" s="19">
        <v>3.5</v>
      </c>
      <c r="V6014" s="19">
        <v>0</v>
      </c>
      <c r="W6014" s="20">
        <v>0.38400000000000001</v>
      </c>
      <c r="X6014" s="21">
        <v>456.42239999999998</v>
      </c>
      <c r="Y6014" s="22" t="s">
        <v>33</v>
      </c>
      <c r="Z6014" s="23" t="s">
        <v>9087</v>
      </c>
      <c r="AA6014" s="24" t="s">
        <v>67</v>
      </c>
      <c r="AB6014" s="14" t="s">
        <v>67</v>
      </c>
      <c r="AC6014" s="14" t="s">
        <v>67</v>
      </c>
      <c r="AD6014" s="25"/>
      <c r="AE6014" s="26"/>
      <c r="AF6014" s="27"/>
    </row>
    <row r="6015" spans="1:32" s="29" customFormat="1" ht="16.5" customHeight="1">
      <c r="A6015" s="12" t="s">
        <v>3838</v>
      </c>
      <c r="B6015" s="13"/>
      <c r="C6015" s="189"/>
      <c r="D6015" s="12"/>
      <c r="E6015" s="132" t="s">
        <v>66</v>
      </c>
      <c r="F6015" s="14" t="s">
        <v>34</v>
      </c>
      <c r="G6015" s="14" t="s">
        <v>3404</v>
      </c>
      <c r="H6015" s="15">
        <v>2015</v>
      </c>
      <c r="I6015" s="15">
        <v>1</v>
      </c>
      <c r="J6015" s="15">
        <v>0</v>
      </c>
      <c r="K6015" s="15">
        <v>0</v>
      </c>
      <c r="L6015" s="16" t="s">
        <v>3905</v>
      </c>
      <c r="M6015" s="16" t="s">
        <v>3849</v>
      </c>
      <c r="N6015" s="16" t="s">
        <v>2626</v>
      </c>
      <c r="O6015" s="17">
        <v>720</v>
      </c>
      <c r="P6015" s="17">
        <v>0</v>
      </c>
      <c r="Q6015" s="17">
        <v>0</v>
      </c>
      <c r="R6015" s="18" t="s">
        <v>33</v>
      </c>
      <c r="S6015" s="19">
        <v>60</v>
      </c>
      <c r="T6015" s="19">
        <v>220</v>
      </c>
      <c r="U6015" s="19">
        <v>2.9954545454545456</v>
      </c>
      <c r="V6015" s="19">
        <v>0</v>
      </c>
      <c r="W6015" s="20">
        <v>0.65900000000000003</v>
      </c>
      <c r="X6015" s="21">
        <v>474.48</v>
      </c>
      <c r="Y6015" s="22" t="s">
        <v>33</v>
      </c>
      <c r="Z6015" s="23" t="s">
        <v>9087</v>
      </c>
      <c r="AA6015" s="24" t="s">
        <v>67</v>
      </c>
      <c r="AB6015" s="14" t="s">
        <v>67</v>
      </c>
      <c r="AC6015" s="14" t="s">
        <v>67</v>
      </c>
      <c r="AD6015" s="25"/>
      <c r="AE6015" s="26"/>
      <c r="AF6015" s="27"/>
    </row>
    <row r="6016" spans="1:32" s="29" customFormat="1" ht="16.5" customHeight="1">
      <c r="A6016" s="12" t="s">
        <v>3838</v>
      </c>
      <c r="B6016" s="13"/>
      <c r="C6016" s="189"/>
      <c r="D6016" s="12"/>
      <c r="E6016" s="132" t="s">
        <v>9209</v>
      </c>
      <c r="F6016" s="14" t="s">
        <v>9210</v>
      </c>
      <c r="G6016" s="14" t="s">
        <v>9211</v>
      </c>
      <c r="H6016" s="15">
        <v>2021</v>
      </c>
      <c r="I6016" s="15">
        <v>1</v>
      </c>
      <c r="J6016" s="15">
        <v>0</v>
      </c>
      <c r="K6016" s="15">
        <v>0</v>
      </c>
      <c r="L6016" s="16" t="s">
        <v>4182</v>
      </c>
      <c r="M6016" s="16" t="s">
        <v>3849</v>
      </c>
      <c r="N6016" s="16" t="s">
        <v>2626</v>
      </c>
      <c r="O6016" s="17">
        <v>360</v>
      </c>
      <c r="P6016" s="17">
        <v>0</v>
      </c>
      <c r="Q6016" s="17">
        <v>0</v>
      </c>
      <c r="R6016" s="18" t="s">
        <v>33</v>
      </c>
      <c r="S6016" s="19">
        <v>60</v>
      </c>
      <c r="T6016" s="19">
        <v>220</v>
      </c>
      <c r="U6016" s="19">
        <v>6.0363636363636362</v>
      </c>
      <c r="V6016" s="19">
        <v>0</v>
      </c>
      <c r="W6016" s="20">
        <v>1.3280000000000001</v>
      </c>
      <c r="X6016" s="21">
        <v>478.08000000000004</v>
      </c>
      <c r="Y6016" s="22" t="s">
        <v>33</v>
      </c>
      <c r="Z6016" s="23" t="s">
        <v>9087</v>
      </c>
      <c r="AA6016" s="24" t="s">
        <v>67</v>
      </c>
      <c r="AB6016" s="14" t="s">
        <v>67</v>
      </c>
      <c r="AC6016" s="14" t="s">
        <v>67</v>
      </c>
      <c r="AD6016" s="25"/>
      <c r="AE6016" s="26"/>
      <c r="AF6016" s="27"/>
    </row>
    <row r="6017" spans="1:32" s="29" customFormat="1" ht="16.5" customHeight="1">
      <c r="A6017" s="12" t="s">
        <v>3838</v>
      </c>
      <c r="B6017" s="13"/>
      <c r="C6017" s="189"/>
      <c r="D6017" s="12"/>
      <c r="E6017" s="132" t="s">
        <v>35</v>
      </c>
      <c r="F6017" s="14" t="s">
        <v>36</v>
      </c>
      <c r="G6017" s="14" t="s">
        <v>4290</v>
      </c>
      <c r="H6017" s="15">
        <v>2007</v>
      </c>
      <c r="I6017" s="15">
        <v>10</v>
      </c>
      <c r="J6017" s="15">
        <v>0</v>
      </c>
      <c r="K6017" s="15">
        <v>0</v>
      </c>
      <c r="L6017" s="16"/>
      <c r="M6017" s="16" t="s">
        <v>4287</v>
      </c>
      <c r="N6017" s="16" t="s">
        <v>2626</v>
      </c>
      <c r="O6017" s="17">
        <v>1920</v>
      </c>
      <c r="P6017" s="17">
        <v>0</v>
      </c>
      <c r="Q6017" s="17">
        <v>0</v>
      </c>
      <c r="R6017" s="18" t="s">
        <v>33</v>
      </c>
      <c r="S6017" s="19" t="s">
        <v>89</v>
      </c>
      <c r="T6017" s="19">
        <v>110</v>
      </c>
      <c r="U6017" s="19">
        <v>2.2727272727272729</v>
      </c>
      <c r="V6017" s="19">
        <v>0</v>
      </c>
      <c r="W6017" s="20">
        <v>0.25</v>
      </c>
      <c r="X6017" s="21">
        <v>4800</v>
      </c>
      <c r="Y6017" s="22" t="s">
        <v>33</v>
      </c>
      <c r="Z6017" s="23" t="s">
        <v>9087</v>
      </c>
      <c r="AA6017" s="24" t="s">
        <v>67</v>
      </c>
      <c r="AB6017" s="14" t="s">
        <v>67</v>
      </c>
      <c r="AC6017" s="14" t="s">
        <v>67</v>
      </c>
      <c r="AD6017" s="25"/>
      <c r="AE6017" s="26"/>
      <c r="AF6017" s="27"/>
    </row>
    <row r="6018" spans="1:32" s="29" customFormat="1" ht="16.5" customHeight="1">
      <c r="A6018" s="12" t="s">
        <v>3838</v>
      </c>
      <c r="B6018" s="13"/>
      <c r="C6018" s="189"/>
      <c r="D6018" s="12"/>
      <c r="E6018" s="132" t="s">
        <v>4057</v>
      </c>
      <c r="F6018" s="14" t="s">
        <v>4058</v>
      </c>
      <c r="G6018" s="14" t="s">
        <v>67</v>
      </c>
      <c r="H6018" s="15">
        <v>2000</v>
      </c>
      <c r="I6018" s="15">
        <v>4</v>
      </c>
      <c r="J6018" s="15">
        <v>0</v>
      </c>
      <c r="K6018" s="15">
        <v>0</v>
      </c>
      <c r="L6018" s="16" t="s">
        <v>4045</v>
      </c>
      <c r="M6018" s="16" t="s">
        <v>3849</v>
      </c>
      <c r="N6018" s="16" t="s">
        <v>2626</v>
      </c>
      <c r="O6018" s="17">
        <v>8760</v>
      </c>
      <c r="P6018" s="17">
        <v>0</v>
      </c>
      <c r="Q6018" s="17">
        <v>0</v>
      </c>
      <c r="R6018" s="18" t="s">
        <v>33</v>
      </c>
      <c r="S6018" s="19">
        <v>60</v>
      </c>
      <c r="T6018" s="19">
        <v>110</v>
      </c>
      <c r="U6018" s="19">
        <v>0.5</v>
      </c>
      <c r="V6018" s="19">
        <v>0</v>
      </c>
      <c r="W6018" s="20">
        <v>5.5E-2</v>
      </c>
      <c r="X6018" s="21">
        <v>1927.2</v>
      </c>
      <c r="Y6018" s="22" t="s">
        <v>33</v>
      </c>
      <c r="Z6018" s="23" t="s">
        <v>9087</v>
      </c>
      <c r="AA6018" s="24" t="s">
        <v>67</v>
      </c>
      <c r="AB6018" s="14" t="s">
        <v>67</v>
      </c>
      <c r="AC6018" s="14" t="s">
        <v>67</v>
      </c>
      <c r="AD6018" s="25"/>
      <c r="AE6018" s="26"/>
      <c r="AF6018" s="27"/>
    </row>
    <row r="6019" spans="1:32" s="29" customFormat="1" ht="16.5" customHeight="1">
      <c r="A6019" s="12" t="s">
        <v>3838</v>
      </c>
      <c r="B6019" s="13"/>
      <c r="C6019" s="189"/>
      <c r="D6019" s="12"/>
      <c r="E6019" s="132" t="s">
        <v>4098</v>
      </c>
      <c r="F6019" s="14" t="s">
        <v>34</v>
      </c>
      <c r="G6019" s="14" t="s">
        <v>871</v>
      </c>
      <c r="H6019" s="15">
        <v>2019</v>
      </c>
      <c r="I6019" s="15">
        <v>1</v>
      </c>
      <c r="J6019" s="15">
        <v>0</v>
      </c>
      <c r="K6019" s="15">
        <v>0</v>
      </c>
      <c r="L6019" s="16" t="s">
        <v>4092</v>
      </c>
      <c r="M6019" s="16" t="s">
        <v>3849</v>
      </c>
      <c r="N6019" s="16" t="s">
        <v>2626</v>
      </c>
      <c r="O6019" s="17">
        <v>560</v>
      </c>
      <c r="P6019" s="17">
        <v>0</v>
      </c>
      <c r="Q6019" s="17">
        <v>0</v>
      </c>
      <c r="R6019" s="18" t="s">
        <v>33</v>
      </c>
      <c r="S6019" s="19">
        <v>60</v>
      </c>
      <c r="T6019" s="19">
        <v>220</v>
      </c>
      <c r="U6019" s="19">
        <v>3.9136363636363636</v>
      </c>
      <c r="V6019" s="19">
        <v>0</v>
      </c>
      <c r="W6019" s="20">
        <v>0.86099999999999999</v>
      </c>
      <c r="X6019" s="21">
        <v>482.15999999999997</v>
      </c>
      <c r="Y6019" s="22" t="s">
        <v>33</v>
      </c>
      <c r="Z6019" s="23" t="s">
        <v>9087</v>
      </c>
      <c r="AA6019" s="24" t="s">
        <v>67</v>
      </c>
      <c r="AB6019" s="14" t="s">
        <v>67</v>
      </c>
      <c r="AC6019" s="14" t="s">
        <v>67</v>
      </c>
      <c r="AD6019" s="25"/>
      <c r="AE6019" s="26"/>
      <c r="AF6019" s="27"/>
    </row>
    <row r="6020" spans="1:32" s="29" customFormat="1" ht="16.5" customHeight="1">
      <c r="A6020" s="12" t="s">
        <v>3838</v>
      </c>
      <c r="B6020" s="13"/>
      <c r="C6020" s="189"/>
      <c r="D6020" s="12"/>
      <c r="E6020" s="132" t="s">
        <v>1320</v>
      </c>
      <c r="F6020" s="14" t="s">
        <v>67</v>
      </c>
      <c r="G6020" s="14" t="s">
        <v>4007</v>
      </c>
      <c r="H6020" s="15">
        <v>1999</v>
      </c>
      <c r="I6020" s="15">
        <v>2</v>
      </c>
      <c r="J6020" s="15">
        <v>0</v>
      </c>
      <c r="K6020" s="15">
        <v>0</v>
      </c>
      <c r="L6020" s="16" t="s">
        <v>3969</v>
      </c>
      <c r="M6020" s="16" t="s">
        <v>3849</v>
      </c>
      <c r="N6020" s="16" t="s">
        <v>2626</v>
      </c>
      <c r="O6020" s="17">
        <v>1002</v>
      </c>
      <c r="P6020" s="17">
        <v>0</v>
      </c>
      <c r="Q6020" s="17">
        <v>0</v>
      </c>
      <c r="R6020" s="18" t="s">
        <v>33</v>
      </c>
      <c r="S6020" s="19">
        <v>60</v>
      </c>
      <c r="T6020" s="19">
        <v>120</v>
      </c>
      <c r="U6020" s="19">
        <v>4.2</v>
      </c>
      <c r="V6020" s="19">
        <v>0</v>
      </c>
      <c r="W6020" s="20">
        <v>0.504</v>
      </c>
      <c r="X6020" s="21">
        <v>1010.016</v>
      </c>
      <c r="Y6020" s="22" t="s">
        <v>33</v>
      </c>
      <c r="Z6020" s="23" t="s">
        <v>9087</v>
      </c>
      <c r="AA6020" s="24" t="s">
        <v>67</v>
      </c>
      <c r="AB6020" s="14" t="s">
        <v>67</v>
      </c>
      <c r="AC6020" s="14" t="s">
        <v>67</v>
      </c>
      <c r="AD6020" s="25"/>
      <c r="AE6020" s="26"/>
      <c r="AF6020" s="27"/>
    </row>
    <row r="6021" spans="1:32" s="29" customFormat="1" ht="16.5" customHeight="1">
      <c r="A6021" s="12" t="s">
        <v>3838</v>
      </c>
      <c r="B6021" s="13"/>
      <c r="C6021" s="189"/>
      <c r="D6021" s="12"/>
      <c r="E6021" s="132" t="s">
        <v>3842</v>
      </c>
      <c r="F6021" s="14" t="s">
        <v>34</v>
      </c>
      <c r="G6021" s="14" t="s">
        <v>4075</v>
      </c>
      <c r="H6021" s="15">
        <v>2018</v>
      </c>
      <c r="I6021" s="15">
        <v>1</v>
      </c>
      <c r="J6021" s="15">
        <v>0</v>
      </c>
      <c r="K6021" s="15">
        <v>0</v>
      </c>
      <c r="L6021" s="16" t="s">
        <v>4080</v>
      </c>
      <c r="M6021" s="16" t="s">
        <v>3849</v>
      </c>
      <c r="N6021" s="16" t="s">
        <v>2626</v>
      </c>
      <c r="O6021" s="17">
        <v>500</v>
      </c>
      <c r="P6021" s="17">
        <v>0</v>
      </c>
      <c r="Q6021" s="17">
        <v>0</v>
      </c>
      <c r="R6021" s="18" t="s">
        <v>33</v>
      </c>
      <c r="S6021" s="19">
        <v>60</v>
      </c>
      <c r="T6021" s="19">
        <v>220</v>
      </c>
      <c r="U6021" s="19">
        <v>4.6499999999999995</v>
      </c>
      <c r="V6021" s="19">
        <v>0</v>
      </c>
      <c r="W6021" s="20" t="s">
        <v>4077</v>
      </c>
      <c r="X6021" s="21">
        <v>511.49999999999994</v>
      </c>
      <c r="Y6021" s="22" t="s">
        <v>33</v>
      </c>
      <c r="Z6021" s="23" t="s">
        <v>9087</v>
      </c>
      <c r="AA6021" s="24" t="s">
        <v>67</v>
      </c>
      <c r="AB6021" s="14" t="s">
        <v>67</v>
      </c>
      <c r="AC6021" s="14" t="s">
        <v>67</v>
      </c>
      <c r="AD6021" s="25"/>
      <c r="AE6021" s="26"/>
      <c r="AF6021" s="27"/>
    </row>
    <row r="6022" spans="1:32" s="29" customFormat="1" ht="16.5" customHeight="1">
      <c r="A6022" s="12" t="s">
        <v>3838</v>
      </c>
      <c r="B6022" s="13"/>
      <c r="C6022" s="189"/>
      <c r="D6022" s="12"/>
      <c r="E6022" s="132" t="s">
        <v>107</v>
      </c>
      <c r="F6022" s="14" t="s">
        <v>756</v>
      </c>
      <c r="G6022" s="14" t="s">
        <v>4181</v>
      </c>
      <c r="H6022" s="15">
        <v>2002</v>
      </c>
      <c r="I6022" s="15">
        <v>1</v>
      </c>
      <c r="J6022" s="15">
        <v>0</v>
      </c>
      <c r="K6022" s="15">
        <v>0</v>
      </c>
      <c r="L6022" s="16" t="s">
        <v>4182</v>
      </c>
      <c r="M6022" s="16" t="s">
        <v>3849</v>
      </c>
      <c r="N6022" s="16" t="s">
        <v>2626</v>
      </c>
      <c r="O6022" s="17">
        <v>2628</v>
      </c>
      <c r="P6022" s="17">
        <v>6132</v>
      </c>
      <c r="Q6022" s="17">
        <v>5</v>
      </c>
      <c r="R6022" s="18" t="s">
        <v>33</v>
      </c>
      <c r="S6022" s="19">
        <v>60</v>
      </c>
      <c r="T6022" s="19">
        <v>110</v>
      </c>
      <c r="U6022" s="19">
        <v>1.6363636363636365</v>
      </c>
      <c r="V6022" s="19">
        <v>0</v>
      </c>
      <c r="W6022" s="20">
        <v>0.18</v>
      </c>
      <c r="X6022" s="21">
        <v>528.22799999999995</v>
      </c>
      <c r="Y6022" s="22" t="s">
        <v>33</v>
      </c>
      <c r="Z6022" s="23" t="s">
        <v>9087</v>
      </c>
      <c r="AA6022" s="24" t="s">
        <v>67</v>
      </c>
      <c r="AB6022" s="14" t="s">
        <v>67</v>
      </c>
      <c r="AC6022" s="14" t="s">
        <v>67</v>
      </c>
      <c r="AD6022" s="25"/>
      <c r="AE6022" s="26"/>
      <c r="AF6022" s="27"/>
    </row>
    <row r="6023" spans="1:32" s="29" customFormat="1" ht="16.5" customHeight="1">
      <c r="A6023" s="12" t="s">
        <v>3838</v>
      </c>
      <c r="B6023" s="13"/>
      <c r="C6023" s="189"/>
      <c r="D6023" s="12"/>
      <c r="E6023" s="132" t="s">
        <v>141</v>
      </c>
      <c r="F6023" s="14" t="s">
        <v>9231</v>
      </c>
      <c r="G6023" s="14" t="s">
        <v>4088</v>
      </c>
      <c r="H6023" s="15">
        <v>2015</v>
      </c>
      <c r="I6023" s="15">
        <v>1</v>
      </c>
      <c r="J6023" s="15">
        <v>0</v>
      </c>
      <c r="K6023" s="15">
        <v>0</v>
      </c>
      <c r="L6023" s="16" t="s">
        <v>4084</v>
      </c>
      <c r="M6023" s="16" t="s">
        <v>3849</v>
      </c>
      <c r="N6023" s="16" t="s">
        <v>2626</v>
      </c>
      <c r="O6023" s="17">
        <v>882</v>
      </c>
      <c r="P6023" s="17">
        <v>0</v>
      </c>
      <c r="Q6023" s="17">
        <v>0</v>
      </c>
      <c r="R6023" s="18" t="s">
        <v>33</v>
      </c>
      <c r="S6023" s="19">
        <v>60</v>
      </c>
      <c r="T6023" s="19">
        <v>110</v>
      </c>
      <c r="U6023" s="19">
        <v>5.5</v>
      </c>
      <c r="V6023" s="19">
        <v>0</v>
      </c>
      <c r="W6023" s="20">
        <v>0.6</v>
      </c>
      <c r="X6023" s="21">
        <v>529.19999999999993</v>
      </c>
      <c r="Y6023" s="22" t="s">
        <v>33</v>
      </c>
      <c r="Z6023" s="23" t="s">
        <v>9087</v>
      </c>
      <c r="AA6023" s="24" t="s">
        <v>67</v>
      </c>
      <c r="AB6023" s="14" t="s">
        <v>67</v>
      </c>
      <c r="AC6023" s="14" t="s">
        <v>67</v>
      </c>
      <c r="AD6023" s="25"/>
      <c r="AE6023" s="26"/>
      <c r="AF6023" s="27"/>
    </row>
    <row r="6024" spans="1:32" s="29" customFormat="1" ht="16.5" customHeight="1">
      <c r="A6024" s="12" t="s">
        <v>3838</v>
      </c>
      <c r="B6024" s="13"/>
      <c r="C6024" s="189"/>
      <c r="D6024" s="12"/>
      <c r="E6024" s="132" t="s">
        <v>2728</v>
      </c>
      <c r="F6024" s="14" t="s">
        <v>2746</v>
      </c>
      <c r="G6024" s="14" t="s">
        <v>2747</v>
      </c>
      <c r="H6024" s="15">
        <v>2020</v>
      </c>
      <c r="I6024" s="15">
        <v>1</v>
      </c>
      <c r="J6024" s="15">
        <v>0</v>
      </c>
      <c r="K6024" s="15">
        <v>0</v>
      </c>
      <c r="L6024" s="16" t="s">
        <v>2625</v>
      </c>
      <c r="M6024" s="16" t="s">
        <v>3849</v>
      </c>
      <c r="N6024" s="16" t="s">
        <v>2626</v>
      </c>
      <c r="O6024" s="17">
        <v>720</v>
      </c>
      <c r="P6024" s="17">
        <v>0</v>
      </c>
      <c r="Q6024" s="17">
        <v>0</v>
      </c>
      <c r="R6024" s="18" t="s">
        <v>33</v>
      </c>
      <c r="S6024" s="19">
        <v>60</v>
      </c>
      <c r="T6024" s="19">
        <v>110</v>
      </c>
      <c r="U6024" s="19">
        <v>6.8181818181818183</v>
      </c>
      <c r="V6024" s="19">
        <v>0</v>
      </c>
      <c r="W6024" s="20">
        <v>0.75</v>
      </c>
      <c r="X6024" s="21">
        <v>540</v>
      </c>
      <c r="Y6024" s="22" t="s">
        <v>33</v>
      </c>
      <c r="Z6024" s="23" t="s">
        <v>9087</v>
      </c>
      <c r="AA6024" s="24" t="s">
        <v>67</v>
      </c>
      <c r="AB6024" s="14" t="s">
        <v>67</v>
      </c>
      <c r="AC6024" s="14" t="s">
        <v>67</v>
      </c>
      <c r="AD6024" s="25"/>
      <c r="AE6024" s="26"/>
      <c r="AF6024" s="27"/>
    </row>
    <row r="6025" spans="1:32" s="29" customFormat="1" ht="16.5" customHeight="1">
      <c r="A6025" s="12" t="s">
        <v>3838</v>
      </c>
      <c r="B6025" s="13"/>
      <c r="C6025" s="189"/>
      <c r="D6025" s="12"/>
      <c r="E6025" s="242" t="s">
        <v>9109</v>
      </c>
      <c r="F6025" s="241" t="s">
        <v>9110</v>
      </c>
      <c r="G6025" s="241" t="s">
        <v>9111</v>
      </c>
      <c r="H6025" s="248">
        <v>2020</v>
      </c>
      <c r="I6025" s="243">
        <v>1</v>
      </c>
      <c r="J6025" s="243">
        <v>0</v>
      </c>
      <c r="K6025" s="243">
        <v>0</v>
      </c>
      <c r="L6025" s="16" t="s">
        <v>9112</v>
      </c>
      <c r="M6025" s="16" t="s">
        <v>3849</v>
      </c>
      <c r="N6025" s="251" t="s">
        <v>9113</v>
      </c>
      <c r="O6025" s="311">
        <v>720</v>
      </c>
      <c r="P6025" s="17">
        <v>0</v>
      </c>
      <c r="Q6025" s="17">
        <v>0</v>
      </c>
      <c r="R6025" s="18" t="s">
        <v>33</v>
      </c>
      <c r="S6025" s="19">
        <v>60</v>
      </c>
      <c r="T6025" s="19">
        <v>110</v>
      </c>
      <c r="U6025" s="466">
        <v>6</v>
      </c>
      <c r="V6025" s="19">
        <v>0</v>
      </c>
      <c r="W6025" s="246">
        <v>0.75</v>
      </c>
      <c r="X6025" s="21">
        <v>540</v>
      </c>
      <c r="Y6025" s="22" t="s">
        <v>33</v>
      </c>
      <c r="Z6025" s="23" t="s">
        <v>9087</v>
      </c>
      <c r="AA6025" s="24" t="s">
        <v>67</v>
      </c>
      <c r="AB6025" s="14" t="s">
        <v>67</v>
      </c>
      <c r="AC6025" s="14" t="s">
        <v>67</v>
      </c>
      <c r="AD6025" s="25"/>
      <c r="AE6025" s="26"/>
      <c r="AF6025" s="27"/>
    </row>
    <row r="6026" spans="1:32" s="29" customFormat="1" ht="16.5" customHeight="1">
      <c r="A6026" s="12" t="s">
        <v>3838</v>
      </c>
      <c r="B6026" s="13"/>
      <c r="C6026" s="189"/>
      <c r="D6026" s="12"/>
      <c r="E6026" s="132" t="s">
        <v>9185</v>
      </c>
      <c r="F6026" s="14" t="s">
        <v>3899</v>
      </c>
      <c r="G6026" s="14" t="s">
        <v>3900</v>
      </c>
      <c r="H6026" s="15">
        <v>2005</v>
      </c>
      <c r="I6026" s="15">
        <v>4</v>
      </c>
      <c r="J6026" s="15">
        <v>0</v>
      </c>
      <c r="K6026" s="15">
        <v>0</v>
      </c>
      <c r="L6026" s="16" t="s">
        <v>9239</v>
      </c>
      <c r="M6026" s="16" t="s">
        <v>3849</v>
      </c>
      <c r="N6026" s="16" t="s">
        <v>2626</v>
      </c>
      <c r="O6026" s="17">
        <v>370</v>
      </c>
      <c r="P6026" s="17">
        <v>0</v>
      </c>
      <c r="Q6026" s="17">
        <v>0</v>
      </c>
      <c r="R6026" s="18" t="s">
        <v>33</v>
      </c>
      <c r="S6026" s="19">
        <v>60</v>
      </c>
      <c r="T6026" s="19">
        <v>110</v>
      </c>
      <c r="U6026" s="19">
        <v>13.636363636363637</v>
      </c>
      <c r="V6026" s="19">
        <v>0</v>
      </c>
      <c r="W6026" s="20">
        <v>1.5</v>
      </c>
      <c r="X6026" s="21">
        <v>2220</v>
      </c>
      <c r="Y6026" s="22" t="s">
        <v>33</v>
      </c>
      <c r="Z6026" s="23" t="s">
        <v>9087</v>
      </c>
      <c r="AA6026" s="24" t="s">
        <v>67</v>
      </c>
      <c r="AB6026" s="14" t="s">
        <v>67</v>
      </c>
      <c r="AC6026" s="14" t="s">
        <v>67</v>
      </c>
      <c r="AD6026" s="25"/>
      <c r="AE6026" s="26"/>
      <c r="AF6026" s="27"/>
    </row>
    <row r="6027" spans="1:32" s="29" customFormat="1" ht="16.5" customHeight="1">
      <c r="A6027" s="12" t="s">
        <v>3838</v>
      </c>
      <c r="B6027" s="13"/>
      <c r="C6027" s="189"/>
      <c r="D6027" s="12"/>
      <c r="E6027" s="132" t="s">
        <v>448</v>
      </c>
      <c r="F6027" s="14" t="s">
        <v>4107</v>
      </c>
      <c r="G6027" s="14" t="s">
        <v>4108</v>
      </c>
      <c r="H6027" s="15">
        <v>2000</v>
      </c>
      <c r="I6027" s="15">
        <v>2</v>
      </c>
      <c r="J6027" s="15">
        <v>0</v>
      </c>
      <c r="K6027" s="15">
        <v>0</v>
      </c>
      <c r="L6027" s="16" t="s">
        <v>4092</v>
      </c>
      <c r="M6027" s="16" t="s">
        <v>3849</v>
      </c>
      <c r="N6027" s="16" t="s">
        <v>2626</v>
      </c>
      <c r="O6027" s="17">
        <v>2628</v>
      </c>
      <c r="P6027" s="17">
        <v>6132</v>
      </c>
      <c r="Q6027" s="17">
        <v>5</v>
      </c>
      <c r="R6027" s="18" t="s">
        <v>33</v>
      </c>
      <c r="S6027" s="19">
        <v>60</v>
      </c>
      <c r="T6027" s="19">
        <v>110</v>
      </c>
      <c r="U6027" s="19">
        <v>3.5</v>
      </c>
      <c r="V6027" s="19">
        <v>0</v>
      </c>
      <c r="W6027" s="20">
        <v>0.38500000000000001</v>
      </c>
      <c r="X6027" s="21">
        <v>1129.8209999999999</v>
      </c>
      <c r="Y6027" s="22" t="s">
        <v>33</v>
      </c>
      <c r="Z6027" s="23" t="s">
        <v>9087</v>
      </c>
      <c r="AA6027" s="24" t="s">
        <v>67</v>
      </c>
      <c r="AB6027" s="14" t="s">
        <v>67</v>
      </c>
      <c r="AC6027" s="14" t="s">
        <v>67</v>
      </c>
      <c r="AD6027" s="25"/>
      <c r="AE6027" s="26"/>
      <c r="AF6027" s="27"/>
    </row>
    <row r="6028" spans="1:32" s="29" customFormat="1" ht="16.5" customHeight="1">
      <c r="A6028" s="12" t="s">
        <v>3838</v>
      </c>
      <c r="B6028" s="13"/>
      <c r="C6028" s="189"/>
      <c r="D6028" s="12"/>
      <c r="E6028" s="132" t="s">
        <v>3842</v>
      </c>
      <c r="F6028" s="14" t="s">
        <v>34</v>
      </c>
      <c r="G6028" s="14" t="s">
        <v>4137</v>
      </c>
      <c r="H6028" s="15">
        <v>2018</v>
      </c>
      <c r="I6028" s="15">
        <v>1</v>
      </c>
      <c r="J6028" s="15">
        <v>0</v>
      </c>
      <c r="K6028" s="15">
        <v>0</v>
      </c>
      <c r="L6028" s="16" t="s">
        <v>4142</v>
      </c>
      <c r="M6028" s="16" t="s">
        <v>3849</v>
      </c>
      <c r="N6028" s="16" t="s">
        <v>2626</v>
      </c>
      <c r="O6028" s="17">
        <v>428</v>
      </c>
      <c r="P6028" s="17">
        <v>0</v>
      </c>
      <c r="Q6028" s="17">
        <v>0</v>
      </c>
      <c r="R6028" s="18" t="s">
        <v>33</v>
      </c>
      <c r="S6028" s="19">
        <v>60</v>
      </c>
      <c r="T6028" s="19">
        <v>220</v>
      </c>
      <c r="U6028" s="19">
        <v>6.0363636363636362</v>
      </c>
      <c r="V6028" s="19">
        <v>0</v>
      </c>
      <c r="W6028" s="20">
        <v>1.3280000000000001</v>
      </c>
      <c r="X6028" s="21">
        <v>568.38400000000001</v>
      </c>
      <c r="Y6028" s="22" t="s">
        <v>33</v>
      </c>
      <c r="Z6028" s="23" t="s">
        <v>9087</v>
      </c>
      <c r="AA6028" s="24" t="s">
        <v>67</v>
      </c>
      <c r="AB6028" s="14" t="s">
        <v>67</v>
      </c>
      <c r="AC6028" s="14" t="s">
        <v>67</v>
      </c>
      <c r="AD6028" s="25"/>
      <c r="AE6028" s="26"/>
      <c r="AF6028" s="27"/>
    </row>
    <row r="6029" spans="1:32" s="29" customFormat="1" ht="16.5" customHeight="1">
      <c r="A6029" s="12" t="s">
        <v>3838</v>
      </c>
      <c r="B6029" s="13"/>
      <c r="C6029" s="189"/>
      <c r="D6029" s="12"/>
      <c r="E6029" s="132" t="s">
        <v>35</v>
      </c>
      <c r="F6029" s="14" t="s">
        <v>36</v>
      </c>
      <c r="G6029" s="14" t="s">
        <v>4289</v>
      </c>
      <c r="H6029" s="15">
        <v>2009</v>
      </c>
      <c r="I6029" s="15">
        <v>18</v>
      </c>
      <c r="J6029" s="15">
        <v>0</v>
      </c>
      <c r="K6029" s="15">
        <v>0</v>
      </c>
      <c r="L6029" s="16"/>
      <c r="M6029" s="16" t="s">
        <v>4287</v>
      </c>
      <c r="N6029" s="16" t="s">
        <v>2626</v>
      </c>
      <c r="O6029" s="17">
        <v>2400</v>
      </c>
      <c r="P6029" s="17">
        <v>0</v>
      </c>
      <c r="Q6029" s="17">
        <v>0</v>
      </c>
      <c r="R6029" s="18" t="s">
        <v>33</v>
      </c>
      <c r="S6029" s="19" t="s">
        <v>89</v>
      </c>
      <c r="T6029" s="19">
        <v>110</v>
      </c>
      <c r="U6029" s="19">
        <v>2.2727272727272729</v>
      </c>
      <c r="V6029" s="19">
        <v>0</v>
      </c>
      <c r="W6029" s="20">
        <v>0.25</v>
      </c>
      <c r="X6029" s="21">
        <v>10800</v>
      </c>
      <c r="Y6029" s="22" t="s">
        <v>33</v>
      </c>
      <c r="Z6029" s="23" t="s">
        <v>9087</v>
      </c>
      <c r="AA6029" s="24" t="s">
        <v>67</v>
      </c>
      <c r="AB6029" s="14" t="s">
        <v>67</v>
      </c>
      <c r="AC6029" s="14" t="s">
        <v>67</v>
      </c>
      <c r="AD6029" s="25"/>
      <c r="AE6029" s="26"/>
      <c r="AF6029" s="27"/>
    </row>
    <row r="6030" spans="1:32" s="29" customFormat="1" ht="16.5" customHeight="1">
      <c r="A6030" s="12" t="s">
        <v>3838</v>
      </c>
      <c r="B6030" s="13"/>
      <c r="C6030" s="189"/>
      <c r="D6030" s="12"/>
      <c r="E6030" s="132" t="s">
        <v>3842</v>
      </c>
      <c r="F6030" s="14" t="s">
        <v>34</v>
      </c>
      <c r="G6030" s="14" t="s">
        <v>3843</v>
      </c>
      <c r="H6030" s="15">
        <v>2018</v>
      </c>
      <c r="I6030" s="15">
        <v>1</v>
      </c>
      <c r="J6030" s="15">
        <v>0</v>
      </c>
      <c r="K6030" s="15">
        <v>0</v>
      </c>
      <c r="L6030" s="16" t="s">
        <v>3840</v>
      </c>
      <c r="M6030" s="16" t="s">
        <v>3841</v>
      </c>
      <c r="N6030" s="16" t="s">
        <v>696</v>
      </c>
      <c r="O6030" s="17">
        <v>500</v>
      </c>
      <c r="P6030" s="17">
        <v>0</v>
      </c>
      <c r="Q6030" s="17">
        <v>0</v>
      </c>
      <c r="R6030" s="18" t="s">
        <v>33</v>
      </c>
      <c r="S6030" s="19">
        <v>60</v>
      </c>
      <c r="T6030" s="19">
        <v>220</v>
      </c>
      <c r="U6030" s="19">
        <v>5.6818181818181817</v>
      </c>
      <c r="V6030" s="19">
        <v>0</v>
      </c>
      <c r="W6030" s="20">
        <v>1.25</v>
      </c>
      <c r="X6030" s="21">
        <v>625</v>
      </c>
      <c r="Y6030" s="22" t="s">
        <v>33</v>
      </c>
      <c r="Z6030" s="23" t="s">
        <v>9072</v>
      </c>
      <c r="AA6030" s="24" t="s">
        <v>67</v>
      </c>
      <c r="AB6030" s="14" t="s">
        <v>67</v>
      </c>
      <c r="AC6030" s="14" t="s">
        <v>67</v>
      </c>
      <c r="AD6030" s="25"/>
      <c r="AE6030" s="26"/>
      <c r="AF6030" s="27"/>
    </row>
    <row r="6031" spans="1:32" s="29" customFormat="1" ht="16.5" customHeight="1">
      <c r="A6031" s="12" t="s">
        <v>3838</v>
      </c>
      <c r="B6031" s="13"/>
      <c r="C6031" s="189"/>
      <c r="D6031" s="12"/>
      <c r="E6031" s="132" t="s">
        <v>3842</v>
      </c>
      <c r="F6031" s="14" t="s">
        <v>34</v>
      </c>
      <c r="G6031" s="14" t="s">
        <v>3843</v>
      </c>
      <c r="H6031" s="15">
        <v>2018</v>
      </c>
      <c r="I6031" s="15">
        <v>1</v>
      </c>
      <c r="J6031" s="15">
        <v>0</v>
      </c>
      <c r="K6031" s="15">
        <v>0</v>
      </c>
      <c r="L6031" s="16" t="s">
        <v>3844</v>
      </c>
      <c r="M6031" s="16" t="s">
        <v>3841</v>
      </c>
      <c r="N6031" s="16" t="s">
        <v>696</v>
      </c>
      <c r="O6031" s="17">
        <v>500</v>
      </c>
      <c r="P6031" s="17">
        <v>0</v>
      </c>
      <c r="Q6031" s="17">
        <v>0</v>
      </c>
      <c r="R6031" s="18" t="s">
        <v>33</v>
      </c>
      <c r="S6031" s="19">
        <v>60</v>
      </c>
      <c r="T6031" s="19">
        <v>220</v>
      </c>
      <c r="U6031" s="19">
        <v>5.6818181818181817</v>
      </c>
      <c r="V6031" s="19">
        <v>0</v>
      </c>
      <c r="W6031" s="20">
        <v>1.25</v>
      </c>
      <c r="X6031" s="21">
        <v>625</v>
      </c>
      <c r="Y6031" s="22" t="s">
        <v>33</v>
      </c>
      <c r="Z6031" s="23" t="s">
        <v>9072</v>
      </c>
      <c r="AA6031" s="24" t="s">
        <v>67</v>
      </c>
      <c r="AB6031" s="14" t="s">
        <v>67</v>
      </c>
      <c r="AC6031" s="14" t="s">
        <v>67</v>
      </c>
      <c r="AD6031" s="25"/>
      <c r="AE6031" s="26"/>
      <c r="AF6031" s="27"/>
    </row>
    <row r="6032" spans="1:32" s="29" customFormat="1" ht="16.5" customHeight="1">
      <c r="A6032" s="12" t="s">
        <v>3838</v>
      </c>
      <c r="B6032" s="13"/>
      <c r="C6032" s="189"/>
      <c r="D6032" s="12"/>
      <c r="E6032" s="132" t="s">
        <v>3842</v>
      </c>
      <c r="F6032" s="14" t="s">
        <v>34</v>
      </c>
      <c r="G6032" s="14" t="s">
        <v>3843</v>
      </c>
      <c r="H6032" s="15">
        <v>2018</v>
      </c>
      <c r="I6032" s="15">
        <v>1</v>
      </c>
      <c r="J6032" s="15">
        <v>0</v>
      </c>
      <c r="K6032" s="15">
        <v>0</v>
      </c>
      <c r="L6032" s="16" t="s">
        <v>3845</v>
      </c>
      <c r="M6032" s="16" t="s">
        <v>3841</v>
      </c>
      <c r="N6032" s="16" t="s">
        <v>696</v>
      </c>
      <c r="O6032" s="17">
        <v>500</v>
      </c>
      <c r="P6032" s="17">
        <v>0</v>
      </c>
      <c r="Q6032" s="17">
        <v>0</v>
      </c>
      <c r="R6032" s="18" t="s">
        <v>33</v>
      </c>
      <c r="S6032" s="19">
        <v>60</v>
      </c>
      <c r="T6032" s="19">
        <v>220</v>
      </c>
      <c r="U6032" s="19">
        <v>5.6818181818181817</v>
      </c>
      <c r="V6032" s="19">
        <v>0</v>
      </c>
      <c r="W6032" s="20">
        <v>1.25</v>
      </c>
      <c r="X6032" s="21">
        <v>625</v>
      </c>
      <c r="Y6032" s="22" t="s">
        <v>33</v>
      </c>
      <c r="Z6032" s="23" t="s">
        <v>9072</v>
      </c>
      <c r="AA6032" s="24" t="s">
        <v>67</v>
      </c>
      <c r="AB6032" s="14" t="s">
        <v>67</v>
      </c>
      <c r="AC6032" s="14" t="s">
        <v>67</v>
      </c>
      <c r="AD6032" s="25"/>
      <c r="AE6032" s="26"/>
      <c r="AF6032" s="27"/>
    </row>
    <row r="6033" spans="1:32" s="29" customFormat="1" ht="16.5" customHeight="1">
      <c r="A6033" s="12" t="s">
        <v>3838</v>
      </c>
      <c r="B6033" s="13"/>
      <c r="C6033" s="189"/>
      <c r="D6033" s="12"/>
      <c r="E6033" s="132" t="s">
        <v>379</v>
      </c>
      <c r="F6033" s="14" t="s">
        <v>34</v>
      </c>
      <c r="G6033" s="14" t="s">
        <v>4086</v>
      </c>
      <c r="H6033" s="15">
        <v>2012</v>
      </c>
      <c r="I6033" s="15">
        <v>2</v>
      </c>
      <c r="J6033" s="15">
        <v>0</v>
      </c>
      <c r="K6033" s="15">
        <v>0</v>
      </c>
      <c r="L6033" s="16" t="s">
        <v>9186</v>
      </c>
      <c r="M6033" s="16" t="s">
        <v>3849</v>
      </c>
      <c r="N6033" s="16" t="s">
        <v>2626</v>
      </c>
      <c r="O6033" s="17">
        <v>300</v>
      </c>
      <c r="P6033" s="17">
        <v>0</v>
      </c>
      <c r="Q6033" s="17">
        <v>0</v>
      </c>
      <c r="R6033" s="18" t="s">
        <v>33</v>
      </c>
      <c r="S6033" s="19">
        <v>60</v>
      </c>
      <c r="T6033" s="19">
        <v>220</v>
      </c>
      <c r="U6033" s="19">
        <v>9.5681818181818183</v>
      </c>
      <c r="V6033" s="19">
        <v>0</v>
      </c>
      <c r="W6033" s="20">
        <v>2.105</v>
      </c>
      <c r="X6033" s="21">
        <v>1263</v>
      </c>
      <c r="Y6033" s="22" t="s">
        <v>33</v>
      </c>
      <c r="Z6033" s="23" t="s">
        <v>9087</v>
      </c>
      <c r="AA6033" s="24" t="s">
        <v>67</v>
      </c>
      <c r="AB6033" s="14" t="s">
        <v>67</v>
      </c>
      <c r="AC6033" s="14" t="s">
        <v>67</v>
      </c>
      <c r="AD6033" s="25"/>
      <c r="AE6033" s="26"/>
      <c r="AF6033" s="27"/>
    </row>
    <row r="6034" spans="1:32" s="29" customFormat="1" ht="16.5" customHeight="1">
      <c r="A6034" s="12" t="s">
        <v>3838</v>
      </c>
      <c r="B6034" s="13"/>
      <c r="C6034" s="189"/>
      <c r="D6034" s="12"/>
      <c r="E6034" s="132" t="s">
        <v>3842</v>
      </c>
      <c r="F6034" s="14" t="s">
        <v>34</v>
      </c>
      <c r="G6034" s="14" t="s">
        <v>3938</v>
      </c>
      <c r="H6034" s="15">
        <v>2018</v>
      </c>
      <c r="I6034" s="15">
        <v>1</v>
      </c>
      <c r="J6034" s="15">
        <v>0</v>
      </c>
      <c r="K6034" s="15">
        <v>0</v>
      </c>
      <c r="L6034" s="16" t="s">
        <v>3947</v>
      </c>
      <c r="M6034" s="16" t="s">
        <v>3849</v>
      </c>
      <c r="N6034" s="16" t="s">
        <v>2626</v>
      </c>
      <c r="O6034" s="17">
        <v>428</v>
      </c>
      <c r="P6034" s="17">
        <v>0</v>
      </c>
      <c r="Q6034" s="17">
        <v>0</v>
      </c>
      <c r="R6034" s="18" t="s">
        <v>33</v>
      </c>
      <c r="S6034" s="19">
        <v>60</v>
      </c>
      <c r="T6034" s="19">
        <v>220</v>
      </c>
      <c r="U6034" s="19">
        <v>6.9409090909090905</v>
      </c>
      <c r="V6034" s="19">
        <v>0</v>
      </c>
      <c r="W6034" s="20">
        <v>1.5269999999999999</v>
      </c>
      <c r="X6034" s="21">
        <v>653.55599999999993</v>
      </c>
      <c r="Y6034" s="22" t="s">
        <v>33</v>
      </c>
      <c r="Z6034" s="23" t="s">
        <v>9087</v>
      </c>
      <c r="AA6034" s="24" t="s">
        <v>67</v>
      </c>
      <c r="AB6034" s="14" t="s">
        <v>67</v>
      </c>
      <c r="AC6034" s="14" t="s">
        <v>67</v>
      </c>
      <c r="AD6034" s="25"/>
      <c r="AE6034" s="26"/>
      <c r="AF6034" s="27"/>
    </row>
    <row r="6035" spans="1:32" s="29" customFormat="1" ht="16.5" customHeight="1">
      <c r="A6035" s="12" t="s">
        <v>3838</v>
      </c>
      <c r="B6035" s="13"/>
      <c r="C6035" s="189"/>
      <c r="D6035" s="12"/>
      <c r="E6035" s="132" t="s">
        <v>3842</v>
      </c>
      <c r="F6035" s="14" t="s">
        <v>34</v>
      </c>
      <c r="G6035" s="14" t="s">
        <v>3938</v>
      </c>
      <c r="H6035" s="15">
        <v>2018</v>
      </c>
      <c r="I6035" s="15">
        <v>1</v>
      </c>
      <c r="J6035" s="15">
        <v>0</v>
      </c>
      <c r="K6035" s="15">
        <v>0</v>
      </c>
      <c r="L6035" s="16" t="s">
        <v>3948</v>
      </c>
      <c r="M6035" s="16" t="s">
        <v>3849</v>
      </c>
      <c r="N6035" s="16" t="s">
        <v>2626</v>
      </c>
      <c r="O6035" s="17">
        <v>428</v>
      </c>
      <c r="P6035" s="17">
        <v>0</v>
      </c>
      <c r="Q6035" s="17">
        <v>0</v>
      </c>
      <c r="R6035" s="18" t="s">
        <v>33</v>
      </c>
      <c r="S6035" s="19">
        <v>60</v>
      </c>
      <c r="T6035" s="19">
        <v>220</v>
      </c>
      <c r="U6035" s="19">
        <v>6.9409090909090905</v>
      </c>
      <c r="V6035" s="19">
        <v>0</v>
      </c>
      <c r="W6035" s="20">
        <v>1.5269999999999999</v>
      </c>
      <c r="X6035" s="21">
        <v>653.55599999999993</v>
      </c>
      <c r="Y6035" s="22" t="s">
        <v>33</v>
      </c>
      <c r="Z6035" s="23" t="s">
        <v>9087</v>
      </c>
      <c r="AA6035" s="24" t="s">
        <v>67</v>
      </c>
      <c r="AB6035" s="14" t="s">
        <v>67</v>
      </c>
      <c r="AC6035" s="14" t="s">
        <v>67</v>
      </c>
      <c r="AD6035" s="25"/>
      <c r="AE6035" s="26"/>
      <c r="AF6035" s="27"/>
    </row>
    <row r="6036" spans="1:32" s="29" customFormat="1" ht="16.5" customHeight="1">
      <c r="A6036" s="12" t="s">
        <v>3838</v>
      </c>
      <c r="B6036" s="13"/>
      <c r="C6036" s="189"/>
      <c r="D6036" s="12"/>
      <c r="E6036" s="132" t="s">
        <v>3842</v>
      </c>
      <c r="F6036" s="14" t="s">
        <v>34</v>
      </c>
      <c r="G6036" s="14" t="s">
        <v>4137</v>
      </c>
      <c r="H6036" s="15">
        <v>2018</v>
      </c>
      <c r="I6036" s="15">
        <v>2</v>
      </c>
      <c r="J6036" s="15">
        <v>0</v>
      </c>
      <c r="K6036" s="15">
        <v>0</v>
      </c>
      <c r="L6036" s="16" t="s">
        <v>4138</v>
      </c>
      <c r="M6036" s="16" t="s">
        <v>3849</v>
      </c>
      <c r="N6036" s="16" t="s">
        <v>2626</v>
      </c>
      <c r="O6036" s="17">
        <v>500</v>
      </c>
      <c r="P6036" s="17">
        <v>0</v>
      </c>
      <c r="Q6036" s="17">
        <v>0</v>
      </c>
      <c r="R6036" s="18" t="s">
        <v>33</v>
      </c>
      <c r="S6036" s="19">
        <v>60</v>
      </c>
      <c r="T6036" s="19">
        <v>220</v>
      </c>
      <c r="U6036" s="19">
        <v>6.0363636363636362</v>
      </c>
      <c r="V6036" s="19">
        <v>0</v>
      </c>
      <c r="W6036" s="20">
        <v>1.3280000000000001</v>
      </c>
      <c r="X6036" s="21">
        <v>1328</v>
      </c>
      <c r="Y6036" s="22" t="s">
        <v>33</v>
      </c>
      <c r="Z6036" s="23" t="s">
        <v>9087</v>
      </c>
      <c r="AA6036" s="24" t="s">
        <v>67</v>
      </c>
      <c r="AB6036" s="14" t="s">
        <v>67</v>
      </c>
      <c r="AC6036" s="14" t="s">
        <v>67</v>
      </c>
      <c r="AD6036" s="25"/>
      <c r="AE6036" s="26"/>
      <c r="AF6036" s="27"/>
    </row>
    <row r="6037" spans="1:32" s="29" customFormat="1" ht="16.5" customHeight="1">
      <c r="A6037" s="12" t="s">
        <v>3838</v>
      </c>
      <c r="B6037" s="13"/>
      <c r="C6037" s="189"/>
      <c r="D6037" s="12"/>
      <c r="E6037" s="132" t="s">
        <v>3842</v>
      </c>
      <c r="F6037" s="14" t="s">
        <v>34</v>
      </c>
      <c r="G6037" s="14" t="s">
        <v>4137</v>
      </c>
      <c r="H6037" s="15">
        <v>2018</v>
      </c>
      <c r="I6037" s="15">
        <v>1</v>
      </c>
      <c r="J6037" s="15">
        <v>0</v>
      </c>
      <c r="K6037" s="15">
        <v>0</v>
      </c>
      <c r="L6037" s="16" t="s">
        <v>9229</v>
      </c>
      <c r="M6037" s="16" t="s">
        <v>3849</v>
      </c>
      <c r="N6037" s="16" t="s">
        <v>2626</v>
      </c>
      <c r="O6037" s="17">
        <v>500</v>
      </c>
      <c r="P6037" s="17">
        <v>0</v>
      </c>
      <c r="Q6037" s="17">
        <v>0</v>
      </c>
      <c r="R6037" s="18" t="s">
        <v>33</v>
      </c>
      <c r="S6037" s="19">
        <v>60</v>
      </c>
      <c r="T6037" s="19">
        <v>220</v>
      </c>
      <c r="U6037" s="19">
        <v>6.0363636363636362</v>
      </c>
      <c r="V6037" s="19">
        <v>0</v>
      </c>
      <c r="W6037" s="20">
        <v>1.3280000000000001</v>
      </c>
      <c r="X6037" s="21">
        <v>664</v>
      </c>
      <c r="Y6037" s="22" t="s">
        <v>33</v>
      </c>
      <c r="Z6037" s="23" t="s">
        <v>9087</v>
      </c>
      <c r="AA6037" s="24" t="s">
        <v>67</v>
      </c>
      <c r="AB6037" s="14" t="s">
        <v>67</v>
      </c>
      <c r="AC6037" s="14" t="s">
        <v>67</v>
      </c>
      <c r="AD6037" s="25"/>
      <c r="AE6037" s="26"/>
      <c r="AF6037" s="27"/>
    </row>
    <row r="6038" spans="1:32" s="29" customFormat="1" ht="16.5" customHeight="1">
      <c r="A6038" s="12" t="s">
        <v>3838</v>
      </c>
      <c r="B6038" s="13"/>
      <c r="C6038" s="189"/>
      <c r="D6038" s="12"/>
      <c r="E6038" s="132" t="s">
        <v>3842</v>
      </c>
      <c r="F6038" s="14" t="s">
        <v>34</v>
      </c>
      <c r="G6038" s="14" t="s">
        <v>4137</v>
      </c>
      <c r="H6038" s="15">
        <v>2018</v>
      </c>
      <c r="I6038" s="15">
        <v>2</v>
      </c>
      <c r="J6038" s="15">
        <v>0</v>
      </c>
      <c r="K6038" s="15">
        <v>0</v>
      </c>
      <c r="L6038" s="16" t="s">
        <v>4164</v>
      </c>
      <c r="M6038" s="16" t="s">
        <v>3849</v>
      </c>
      <c r="N6038" s="16" t="s">
        <v>2626</v>
      </c>
      <c r="O6038" s="17">
        <v>500</v>
      </c>
      <c r="P6038" s="17">
        <v>0</v>
      </c>
      <c r="Q6038" s="17">
        <v>0</v>
      </c>
      <c r="R6038" s="18" t="s">
        <v>33</v>
      </c>
      <c r="S6038" s="19">
        <v>60</v>
      </c>
      <c r="T6038" s="19">
        <v>220</v>
      </c>
      <c r="U6038" s="19">
        <v>6.0363636363636362</v>
      </c>
      <c r="V6038" s="19">
        <v>0</v>
      </c>
      <c r="W6038" s="20">
        <v>1.3280000000000001</v>
      </c>
      <c r="X6038" s="21">
        <v>1328</v>
      </c>
      <c r="Y6038" s="22" t="s">
        <v>33</v>
      </c>
      <c r="Z6038" s="23" t="s">
        <v>9087</v>
      </c>
      <c r="AA6038" s="24" t="s">
        <v>67</v>
      </c>
      <c r="AB6038" s="14" t="s">
        <v>67</v>
      </c>
      <c r="AC6038" s="14" t="s">
        <v>67</v>
      </c>
      <c r="AD6038" s="25"/>
      <c r="AE6038" s="26"/>
      <c r="AF6038" s="27"/>
    </row>
    <row r="6039" spans="1:32" s="29" customFormat="1" ht="16.5" customHeight="1">
      <c r="A6039" s="12" t="s">
        <v>3838</v>
      </c>
      <c r="B6039" s="13"/>
      <c r="C6039" s="189"/>
      <c r="D6039" s="12"/>
      <c r="E6039" s="132" t="s">
        <v>3890</v>
      </c>
      <c r="F6039" s="14" t="s">
        <v>77</v>
      </c>
      <c r="G6039" s="14" t="s">
        <v>3891</v>
      </c>
      <c r="H6039" s="15">
        <v>2013</v>
      </c>
      <c r="I6039" s="15">
        <v>1</v>
      </c>
      <c r="J6039" s="15">
        <v>0</v>
      </c>
      <c r="K6039" s="15">
        <v>0</v>
      </c>
      <c r="L6039" s="16" t="s">
        <v>2625</v>
      </c>
      <c r="M6039" s="16" t="s">
        <v>3849</v>
      </c>
      <c r="N6039" s="16" t="s">
        <v>2626</v>
      </c>
      <c r="O6039" s="17">
        <v>8760</v>
      </c>
      <c r="P6039" s="17">
        <v>0</v>
      </c>
      <c r="Q6039" s="17">
        <v>0</v>
      </c>
      <c r="R6039" s="18" t="s">
        <v>33</v>
      </c>
      <c r="S6039" s="19">
        <v>60</v>
      </c>
      <c r="T6039" s="19">
        <v>110</v>
      </c>
      <c r="U6039" s="19">
        <v>0.72727272727272729</v>
      </c>
      <c r="V6039" s="19">
        <v>0</v>
      </c>
      <c r="W6039" s="20">
        <v>0.08</v>
      </c>
      <c r="X6039" s="21">
        <v>700.80000000000007</v>
      </c>
      <c r="Y6039" s="22" t="s">
        <v>33</v>
      </c>
      <c r="Z6039" s="23" t="s">
        <v>9087</v>
      </c>
      <c r="AA6039" s="24" t="s">
        <v>67</v>
      </c>
      <c r="AB6039" s="14" t="s">
        <v>67</v>
      </c>
      <c r="AC6039" s="14" t="s">
        <v>67</v>
      </c>
      <c r="AD6039" s="25"/>
      <c r="AE6039" s="26"/>
      <c r="AF6039" s="27"/>
    </row>
    <row r="6040" spans="1:32" s="29" customFormat="1" ht="16.5" customHeight="1">
      <c r="A6040" s="12" t="s">
        <v>3838</v>
      </c>
      <c r="B6040" s="13"/>
      <c r="C6040" s="189"/>
      <c r="D6040" s="12"/>
      <c r="E6040" s="132" t="s">
        <v>4230</v>
      </c>
      <c r="F6040" s="14" t="s">
        <v>67</v>
      </c>
      <c r="G6040" s="14" t="s">
        <v>67</v>
      </c>
      <c r="H6040" s="15">
        <v>2006</v>
      </c>
      <c r="I6040" s="15">
        <v>1</v>
      </c>
      <c r="J6040" s="15">
        <v>0</v>
      </c>
      <c r="K6040" s="15">
        <v>0</v>
      </c>
      <c r="L6040" s="16" t="s">
        <v>4213</v>
      </c>
      <c r="M6040" s="16" t="s">
        <v>4196</v>
      </c>
      <c r="N6040" s="16" t="s">
        <v>41</v>
      </c>
      <c r="O6040" s="17">
        <v>1200</v>
      </c>
      <c r="P6040" s="17">
        <v>0</v>
      </c>
      <c r="Q6040" s="17">
        <v>0</v>
      </c>
      <c r="R6040" s="18" t="s">
        <v>33</v>
      </c>
      <c r="S6040" s="19">
        <v>60</v>
      </c>
      <c r="T6040" s="19">
        <v>110</v>
      </c>
      <c r="U6040" s="19">
        <v>5.4</v>
      </c>
      <c r="V6040" s="19">
        <v>0</v>
      </c>
      <c r="W6040" s="20">
        <v>0.59399999999999997</v>
      </c>
      <c r="X6040" s="21">
        <v>712.8</v>
      </c>
      <c r="Y6040" s="22" t="s">
        <v>33</v>
      </c>
      <c r="Z6040" s="23" t="s">
        <v>9087</v>
      </c>
      <c r="AA6040" s="24" t="s">
        <v>67</v>
      </c>
      <c r="AB6040" s="14" t="s">
        <v>67</v>
      </c>
      <c r="AC6040" s="14" t="s">
        <v>67</v>
      </c>
      <c r="AD6040" s="25"/>
      <c r="AE6040" s="26"/>
      <c r="AF6040" s="27"/>
    </row>
    <row r="6041" spans="1:32" s="29" customFormat="1" ht="16.5" customHeight="1">
      <c r="A6041" s="12" t="s">
        <v>3838</v>
      </c>
      <c r="B6041" s="13"/>
      <c r="C6041" s="189"/>
      <c r="D6041" s="12"/>
      <c r="E6041" s="132" t="s">
        <v>3842</v>
      </c>
      <c r="F6041" s="14" t="s">
        <v>34</v>
      </c>
      <c r="G6041" s="14" t="s">
        <v>3938</v>
      </c>
      <c r="H6041" s="15">
        <v>2018</v>
      </c>
      <c r="I6041" s="15">
        <v>3</v>
      </c>
      <c r="J6041" s="15">
        <v>0</v>
      </c>
      <c r="K6041" s="15">
        <v>0</v>
      </c>
      <c r="L6041" s="16" t="s">
        <v>4045</v>
      </c>
      <c r="M6041" s="16" t="s">
        <v>3849</v>
      </c>
      <c r="N6041" s="16" t="s">
        <v>2626</v>
      </c>
      <c r="O6041" s="17">
        <v>560</v>
      </c>
      <c r="P6041" s="17">
        <v>0</v>
      </c>
      <c r="Q6041" s="17">
        <v>0</v>
      </c>
      <c r="R6041" s="18" t="s">
        <v>33</v>
      </c>
      <c r="S6041" s="19">
        <v>60</v>
      </c>
      <c r="T6041" s="19">
        <v>220</v>
      </c>
      <c r="U6041" s="19">
        <v>5.7863636363636362</v>
      </c>
      <c r="V6041" s="19">
        <v>0</v>
      </c>
      <c r="W6041" s="20">
        <v>1.2729999999999999</v>
      </c>
      <c r="X6041" s="21">
        <v>2138.64</v>
      </c>
      <c r="Y6041" s="22" t="s">
        <v>33</v>
      </c>
      <c r="Z6041" s="23" t="s">
        <v>9087</v>
      </c>
      <c r="AA6041" s="24" t="s">
        <v>67</v>
      </c>
      <c r="AB6041" s="14" t="s">
        <v>67</v>
      </c>
      <c r="AC6041" s="14" t="s">
        <v>67</v>
      </c>
      <c r="AD6041" s="25"/>
      <c r="AE6041" s="26"/>
      <c r="AF6041" s="27"/>
    </row>
    <row r="6042" spans="1:32" s="29" customFormat="1" ht="16.5" customHeight="1">
      <c r="A6042" s="12" t="s">
        <v>3838</v>
      </c>
      <c r="B6042" s="13"/>
      <c r="C6042" s="189"/>
      <c r="D6042" s="12"/>
      <c r="E6042" s="132" t="s">
        <v>180</v>
      </c>
      <c r="F6042" s="14" t="s">
        <v>380</v>
      </c>
      <c r="G6042" s="14" t="s">
        <v>4070</v>
      </c>
      <c r="H6042" s="15">
        <v>2006</v>
      </c>
      <c r="I6042" s="15">
        <v>1</v>
      </c>
      <c r="J6042" s="15">
        <v>0</v>
      </c>
      <c r="K6042" s="15">
        <v>0</v>
      </c>
      <c r="L6042" s="16" t="s">
        <v>4069</v>
      </c>
      <c r="M6042" s="16" t="s">
        <v>3849</v>
      </c>
      <c r="N6042" s="16" t="s">
        <v>2626</v>
      </c>
      <c r="O6042" s="17">
        <v>468</v>
      </c>
      <c r="P6042" s="17">
        <v>0</v>
      </c>
      <c r="Q6042" s="17">
        <v>0</v>
      </c>
      <c r="R6042" s="18" t="s">
        <v>33</v>
      </c>
      <c r="S6042" s="19" t="s">
        <v>89</v>
      </c>
      <c r="T6042" s="19">
        <v>110</v>
      </c>
      <c r="U6042" s="19">
        <v>13.881818181818181</v>
      </c>
      <c r="V6042" s="19">
        <v>0</v>
      </c>
      <c r="W6042" s="20">
        <v>1.5269999999999999</v>
      </c>
      <c r="X6042" s="21">
        <v>714.63599999999997</v>
      </c>
      <c r="Y6042" s="22" t="s">
        <v>33</v>
      </c>
      <c r="Z6042" s="23" t="s">
        <v>9087</v>
      </c>
      <c r="AA6042" s="24" t="s">
        <v>67</v>
      </c>
      <c r="AB6042" s="14" t="s">
        <v>67</v>
      </c>
      <c r="AC6042" s="14" t="s">
        <v>67</v>
      </c>
      <c r="AD6042" s="25"/>
      <c r="AE6042" s="26"/>
      <c r="AF6042" s="27"/>
    </row>
    <row r="6043" spans="1:32" s="29" customFormat="1" ht="16.5" customHeight="1">
      <c r="A6043" s="12" t="s">
        <v>3838</v>
      </c>
      <c r="B6043" s="13"/>
      <c r="C6043" s="189"/>
      <c r="D6043" s="12"/>
      <c r="E6043" s="132" t="s">
        <v>4090</v>
      </c>
      <c r="F6043" s="14" t="s">
        <v>9244</v>
      </c>
      <c r="G6043" s="14" t="s">
        <v>4116</v>
      </c>
      <c r="H6043" s="15">
        <v>2000</v>
      </c>
      <c r="I6043" s="15">
        <v>1</v>
      </c>
      <c r="J6043" s="15">
        <v>0</v>
      </c>
      <c r="K6043" s="15">
        <v>0</v>
      </c>
      <c r="L6043" s="16" t="s">
        <v>9187</v>
      </c>
      <c r="M6043" s="16" t="s">
        <v>3849</v>
      </c>
      <c r="N6043" s="16" t="s">
        <v>2626</v>
      </c>
      <c r="O6043" s="17">
        <v>2628</v>
      </c>
      <c r="P6043" s="17">
        <v>6132</v>
      </c>
      <c r="Q6043" s="17">
        <v>0</v>
      </c>
      <c r="R6043" s="18" t="s">
        <v>33</v>
      </c>
      <c r="S6043" s="19">
        <v>60</v>
      </c>
      <c r="T6043" s="19">
        <v>110</v>
      </c>
      <c r="U6043" s="19">
        <v>2.5</v>
      </c>
      <c r="V6043" s="19">
        <v>0</v>
      </c>
      <c r="W6043" s="20">
        <v>0.27500000000000002</v>
      </c>
      <c r="X6043" s="21">
        <v>722.7</v>
      </c>
      <c r="Y6043" s="22" t="s">
        <v>33</v>
      </c>
      <c r="Z6043" s="23" t="s">
        <v>9087</v>
      </c>
      <c r="AA6043" s="24" t="s">
        <v>67</v>
      </c>
      <c r="AB6043" s="14" t="s">
        <v>67</v>
      </c>
      <c r="AC6043" s="14" t="s">
        <v>67</v>
      </c>
      <c r="AD6043" s="25"/>
      <c r="AE6043" s="26"/>
      <c r="AF6043" s="27"/>
    </row>
    <row r="6044" spans="1:32" s="29" customFormat="1" ht="16.5" customHeight="1">
      <c r="A6044" s="12" t="s">
        <v>3838</v>
      </c>
      <c r="B6044" s="13"/>
      <c r="C6044" s="189"/>
      <c r="D6044" s="12"/>
      <c r="E6044" s="132" t="s">
        <v>3979</v>
      </c>
      <c r="F6044" s="14" t="s">
        <v>1407</v>
      </c>
      <c r="G6044" s="14" t="s">
        <v>3980</v>
      </c>
      <c r="H6044" s="15">
        <v>2000</v>
      </c>
      <c r="I6044" s="15">
        <v>1</v>
      </c>
      <c r="J6044" s="15">
        <v>0</v>
      </c>
      <c r="K6044" s="15">
        <v>0</v>
      </c>
      <c r="L6044" s="16" t="s">
        <v>3969</v>
      </c>
      <c r="M6044" s="16" t="s">
        <v>3849</v>
      </c>
      <c r="N6044" s="16" t="s">
        <v>2626</v>
      </c>
      <c r="O6044" s="17">
        <v>2160</v>
      </c>
      <c r="P6044" s="17">
        <v>0</v>
      </c>
      <c r="Q6044" s="17">
        <v>0</v>
      </c>
      <c r="R6044" s="18" t="s">
        <v>33</v>
      </c>
      <c r="S6044" s="19">
        <v>60</v>
      </c>
      <c r="T6044" s="19">
        <v>110</v>
      </c>
      <c r="U6044" s="19">
        <v>3.2</v>
      </c>
      <c r="V6044" s="19">
        <v>0</v>
      </c>
      <c r="W6044" s="20">
        <v>0.35199999999999998</v>
      </c>
      <c r="X6044" s="21">
        <v>760.31999999999994</v>
      </c>
      <c r="Y6044" s="22" t="s">
        <v>33</v>
      </c>
      <c r="Z6044" s="23" t="s">
        <v>9087</v>
      </c>
      <c r="AA6044" s="24" t="s">
        <v>67</v>
      </c>
      <c r="AB6044" s="14" t="s">
        <v>67</v>
      </c>
      <c r="AC6044" s="14" t="s">
        <v>67</v>
      </c>
      <c r="AD6044" s="25"/>
      <c r="AE6044" s="26"/>
      <c r="AF6044" s="27"/>
    </row>
    <row r="6045" spans="1:32" s="29" customFormat="1" ht="16.5" customHeight="1">
      <c r="A6045" s="12" t="s">
        <v>3838</v>
      </c>
      <c r="B6045" s="13"/>
      <c r="C6045" s="189"/>
      <c r="D6045" s="12"/>
      <c r="E6045" s="132" t="s">
        <v>1115</v>
      </c>
      <c r="F6045" s="14" t="s">
        <v>1407</v>
      </c>
      <c r="G6045" s="14" t="s">
        <v>67</v>
      </c>
      <c r="H6045" s="15">
        <v>2002</v>
      </c>
      <c r="I6045" s="15">
        <v>1</v>
      </c>
      <c r="J6045" s="15">
        <v>0</v>
      </c>
      <c r="K6045" s="15">
        <v>0</v>
      </c>
      <c r="L6045" s="16" t="s">
        <v>3969</v>
      </c>
      <c r="M6045" s="16" t="s">
        <v>3849</v>
      </c>
      <c r="N6045" s="16" t="s">
        <v>2626</v>
      </c>
      <c r="O6045" s="17">
        <v>2160</v>
      </c>
      <c r="P6045" s="17">
        <v>0</v>
      </c>
      <c r="Q6045" s="17">
        <v>0</v>
      </c>
      <c r="R6045" s="18" t="s">
        <v>33</v>
      </c>
      <c r="S6045" s="19">
        <v>60</v>
      </c>
      <c r="T6045" s="19">
        <v>110</v>
      </c>
      <c r="U6045" s="19">
        <v>3.2</v>
      </c>
      <c r="V6045" s="19">
        <v>0</v>
      </c>
      <c r="W6045" s="20">
        <v>0.35199999999999998</v>
      </c>
      <c r="X6045" s="21">
        <v>760.31999999999994</v>
      </c>
      <c r="Y6045" s="22" t="s">
        <v>33</v>
      </c>
      <c r="Z6045" s="23" t="s">
        <v>9087</v>
      </c>
      <c r="AA6045" s="24" t="s">
        <v>67</v>
      </c>
      <c r="AB6045" s="14" t="s">
        <v>67</v>
      </c>
      <c r="AC6045" s="14" t="s">
        <v>67</v>
      </c>
      <c r="AD6045" s="25"/>
      <c r="AE6045" s="26"/>
      <c r="AF6045" s="27"/>
    </row>
    <row r="6046" spans="1:32" s="29" customFormat="1" ht="16.5" customHeight="1">
      <c r="A6046" s="12" t="s">
        <v>3838</v>
      </c>
      <c r="B6046" s="13"/>
      <c r="C6046" s="189"/>
      <c r="D6046" s="12"/>
      <c r="E6046" s="132" t="s">
        <v>3989</v>
      </c>
      <c r="F6046" s="14" t="s">
        <v>3990</v>
      </c>
      <c r="G6046" s="14" t="s">
        <v>67</v>
      </c>
      <c r="H6046" s="15">
        <v>2003</v>
      </c>
      <c r="I6046" s="15">
        <v>1</v>
      </c>
      <c r="J6046" s="15">
        <v>0</v>
      </c>
      <c r="K6046" s="15">
        <v>0</v>
      </c>
      <c r="L6046" s="16" t="s">
        <v>3969</v>
      </c>
      <c r="M6046" s="16" t="s">
        <v>3849</v>
      </c>
      <c r="N6046" s="16" t="s">
        <v>2626</v>
      </c>
      <c r="O6046" s="17">
        <v>547.5</v>
      </c>
      <c r="P6046" s="17">
        <v>0</v>
      </c>
      <c r="Q6046" s="17">
        <v>0</v>
      </c>
      <c r="R6046" s="18" t="s">
        <v>33</v>
      </c>
      <c r="S6046" s="19">
        <v>60</v>
      </c>
      <c r="T6046" s="19">
        <v>220</v>
      </c>
      <c r="U6046" s="19">
        <v>6.5</v>
      </c>
      <c r="V6046" s="19">
        <v>0</v>
      </c>
      <c r="W6046" s="20">
        <v>1.43</v>
      </c>
      <c r="X6046" s="21">
        <v>782.92499999999995</v>
      </c>
      <c r="Y6046" s="22" t="s">
        <v>33</v>
      </c>
      <c r="Z6046" s="23" t="s">
        <v>9087</v>
      </c>
      <c r="AA6046" s="24" t="s">
        <v>67</v>
      </c>
      <c r="AB6046" s="14" t="s">
        <v>67</v>
      </c>
      <c r="AC6046" s="14" t="s">
        <v>67</v>
      </c>
      <c r="AD6046" s="25"/>
      <c r="AE6046" s="26"/>
      <c r="AF6046" s="27"/>
    </row>
    <row r="6047" spans="1:32" s="29" customFormat="1" ht="16.5" customHeight="1">
      <c r="A6047" s="12" t="s">
        <v>3838</v>
      </c>
      <c r="B6047" s="13"/>
      <c r="C6047" s="189"/>
      <c r="D6047" s="12"/>
      <c r="E6047" s="132" t="s">
        <v>2728</v>
      </c>
      <c r="F6047" s="14" t="s">
        <v>3883</v>
      </c>
      <c r="G6047" s="14" t="s">
        <v>3884</v>
      </c>
      <c r="H6047" s="15">
        <v>2015</v>
      </c>
      <c r="I6047" s="15">
        <v>2</v>
      </c>
      <c r="J6047" s="15">
        <v>0</v>
      </c>
      <c r="K6047" s="15">
        <v>0</v>
      </c>
      <c r="L6047" s="16" t="s">
        <v>2625</v>
      </c>
      <c r="M6047" s="16" t="s">
        <v>3849</v>
      </c>
      <c r="N6047" s="16" t="s">
        <v>2626</v>
      </c>
      <c r="O6047" s="17">
        <v>2628</v>
      </c>
      <c r="P6047" s="17">
        <v>6132</v>
      </c>
      <c r="Q6047" s="17">
        <v>5</v>
      </c>
      <c r="R6047" s="18" t="s">
        <v>33</v>
      </c>
      <c r="S6047" s="19">
        <v>60</v>
      </c>
      <c r="T6047" s="19">
        <v>110</v>
      </c>
      <c r="U6047" s="19">
        <v>5</v>
      </c>
      <c r="V6047" s="19">
        <v>0</v>
      </c>
      <c r="W6047" s="20">
        <v>0.55000000000000004</v>
      </c>
      <c r="X6047" s="21">
        <v>1614.0300000000002</v>
      </c>
      <c r="Y6047" s="22" t="s">
        <v>33</v>
      </c>
      <c r="Z6047" s="23" t="s">
        <v>9087</v>
      </c>
      <c r="AA6047" s="24" t="s">
        <v>67</v>
      </c>
      <c r="AB6047" s="14" t="s">
        <v>67</v>
      </c>
      <c r="AC6047" s="14" t="s">
        <v>67</v>
      </c>
      <c r="AD6047" s="25"/>
      <c r="AE6047" s="26"/>
      <c r="AF6047" s="27"/>
    </row>
    <row r="6048" spans="1:32" s="29" customFormat="1" ht="16.5" customHeight="1">
      <c r="A6048" s="12" t="s">
        <v>3838</v>
      </c>
      <c r="B6048" s="13"/>
      <c r="C6048" s="189"/>
      <c r="D6048" s="12"/>
      <c r="E6048" s="132" t="s">
        <v>4090</v>
      </c>
      <c r="F6048" s="14" t="s">
        <v>417</v>
      </c>
      <c r="G6048" s="14" t="s">
        <v>4091</v>
      </c>
      <c r="H6048" s="15">
        <v>2000</v>
      </c>
      <c r="I6048" s="15">
        <v>1</v>
      </c>
      <c r="J6048" s="15">
        <v>0</v>
      </c>
      <c r="K6048" s="15">
        <v>0</v>
      </c>
      <c r="L6048" s="16" t="s">
        <v>4092</v>
      </c>
      <c r="M6048" s="16" t="s">
        <v>3849</v>
      </c>
      <c r="N6048" s="16" t="s">
        <v>2626</v>
      </c>
      <c r="O6048" s="17">
        <v>2628</v>
      </c>
      <c r="P6048" s="17">
        <v>6132</v>
      </c>
      <c r="Q6048" s="17">
        <v>5</v>
      </c>
      <c r="R6048" s="18" t="s">
        <v>33</v>
      </c>
      <c r="S6048" s="19">
        <v>60</v>
      </c>
      <c r="T6048" s="19">
        <v>110</v>
      </c>
      <c r="U6048" s="19">
        <v>2.5</v>
      </c>
      <c r="V6048" s="19">
        <v>0</v>
      </c>
      <c r="W6048" s="20">
        <v>0.27500000000000002</v>
      </c>
      <c r="X6048" s="21">
        <v>807.0150000000001</v>
      </c>
      <c r="Y6048" s="22" t="s">
        <v>33</v>
      </c>
      <c r="Z6048" s="23" t="s">
        <v>9087</v>
      </c>
      <c r="AA6048" s="24" t="s">
        <v>67</v>
      </c>
      <c r="AB6048" s="14" t="s">
        <v>67</v>
      </c>
      <c r="AC6048" s="14" t="s">
        <v>67</v>
      </c>
      <c r="AD6048" s="25"/>
      <c r="AE6048" s="26"/>
      <c r="AF6048" s="27"/>
    </row>
    <row r="6049" spans="1:41" s="29" customFormat="1" ht="16.5" customHeight="1">
      <c r="A6049" s="12" t="s">
        <v>3838</v>
      </c>
      <c r="B6049" s="13"/>
      <c r="C6049" s="189"/>
      <c r="D6049" s="12"/>
      <c r="E6049" s="132" t="s">
        <v>4057</v>
      </c>
      <c r="F6049" s="14" t="s">
        <v>467</v>
      </c>
      <c r="G6049" s="14" t="s">
        <v>67</v>
      </c>
      <c r="H6049" s="15">
        <v>2000</v>
      </c>
      <c r="I6049" s="15">
        <v>2</v>
      </c>
      <c r="J6049" s="15">
        <v>0</v>
      </c>
      <c r="K6049" s="15">
        <v>0</v>
      </c>
      <c r="L6049" s="16" t="s">
        <v>4045</v>
      </c>
      <c r="M6049" s="16" t="s">
        <v>3849</v>
      </c>
      <c r="N6049" s="16" t="s">
        <v>2626</v>
      </c>
      <c r="O6049" s="17">
        <v>8760</v>
      </c>
      <c r="P6049" s="17">
        <v>0</v>
      </c>
      <c r="Q6049" s="17">
        <v>0</v>
      </c>
      <c r="R6049" s="18" t="s">
        <v>33</v>
      </c>
      <c r="S6049" s="19">
        <v>60</v>
      </c>
      <c r="T6049" s="19">
        <v>110</v>
      </c>
      <c r="U6049" s="19">
        <v>0.84545454545454546</v>
      </c>
      <c r="V6049" s="19">
        <v>0</v>
      </c>
      <c r="W6049" s="20">
        <v>9.2999999999999999E-2</v>
      </c>
      <c r="X6049" s="21">
        <v>1629.36</v>
      </c>
      <c r="Y6049" s="22" t="s">
        <v>33</v>
      </c>
      <c r="Z6049" s="23" t="s">
        <v>9087</v>
      </c>
      <c r="AA6049" s="24" t="s">
        <v>67</v>
      </c>
      <c r="AB6049" s="14" t="s">
        <v>67</v>
      </c>
      <c r="AC6049" s="14" t="s">
        <v>67</v>
      </c>
      <c r="AD6049" s="25"/>
      <c r="AE6049" s="26"/>
      <c r="AF6049" s="27"/>
    </row>
    <row r="6050" spans="1:41" s="29" customFormat="1" ht="16.5" customHeight="1">
      <c r="A6050" s="12" t="s">
        <v>3838</v>
      </c>
      <c r="B6050" s="13"/>
      <c r="C6050" s="189"/>
      <c r="D6050" s="12"/>
      <c r="E6050" s="132" t="s">
        <v>66</v>
      </c>
      <c r="F6050" s="14" t="s">
        <v>34</v>
      </c>
      <c r="G6050" s="14" t="s">
        <v>9166</v>
      </c>
      <c r="H6050" s="15">
        <v>2022</v>
      </c>
      <c r="I6050" s="15">
        <v>2</v>
      </c>
      <c r="J6050" s="15">
        <v>0</v>
      </c>
      <c r="K6050" s="15">
        <v>0</v>
      </c>
      <c r="L6050" s="16" t="s">
        <v>9167</v>
      </c>
      <c r="M6050" s="16" t="s">
        <v>3849</v>
      </c>
      <c r="N6050" s="16" t="s">
        <v>2626</v>
      </c>
      <c r="O6050" s="17">
        <v>720</v>
      </c>
      <c r="P6050" s="17">
        <v>0</v>
      </c>
      <c r="Q6050" s="17">
        <v>0</v>
      </c>
      <c r="R6050" s="18" t="s">
        <v>33</v>
      </c>
      <c r="S6050" s="19">
        <v>60</v>
      </c>
      <c r="T6050" s="19">
        <v>220</v>
      </c>
      <c r="U6050" s="19">
        <v>5.4545454545454541</v>
      </c>
      <c r="V6050" s="19">
        <v>0</v>
      </c>
      <c r="W6050" s="20">
        <v>1.2</v>
      </c>
      <c r="X6050" s="21">
        <v>1728</v>
      </c>
      <c r="Y6050" s="22" t="s">
        <v>33</v>
      </c>
      <c r="Z6050" s="23" t="s">
        <v>9087</v>
      </c>
      <c r="AA6050" s="24" t="s">
        <v>67</v>
      </c>
      <c r="AB6050" s="14" t="s">
        <v>67</v>
      </c>
      <c r="AC6050" s="14" t="s">
        <v>67</v>
      </c>
      <c r="AD6050" s="25"/>
      <c r="AE6050" s="26"/>
      <c r="AF6050" s="27"/>
    </row>
    <row r="6051" spans="1:41" s="29" customFormat="1" ht="16.5" customHeight="1">
      <c r="A6051" s="12" t="s">
        <v>3838</v>
      </c>
      <c r="B6051" s="13"/>
      <c r="C6051" s="189"/>
      <c r="D6051" s="12"/>
      <c r="E6051" s="242" t="s">
        <v>9136</v>
      </c>
      <c r="F6051" s="241" t="s">
        <v>9137</v>
      </c>
      <c r="G6051" s="241" t="s">
        <v>9138</v>
      </c>
      <c r="H6051" s="248">
        <v>2021</v>
      </c>
      <c r="I6051" s="243">
        <v>1</v>
      </c>
      <c r="J6051" s="243">
        <v>0</v>
      </c>
      <c r="K6051" s="243">
        <v>0</v>
      </c>
      <c r="L6051" s="16" t="s">
        <v>9112</v>
      </c>
      <c r="M6051" s="16" t="s">
        <v>3849</v>
      </c>
      <c r="N6051" s="251" t="s">
        <v>9113</v>
      </c>
      <c r="O6051" s="17">
        <v>8760</v>
      </c>
      <c r="P6051" s="17">
        <v>0</v>
      </c>
      <c r="Q6051" s="17">
        <v>0</v>
      </c>
      <c r="R6051" s="18" t="s">
        <v>33</v>
      </c>
      <c r="S6051" s="19">
        <v>60</v>
      </c>
      <c r="T6051" s="19">
        <v>110</v>
      </c>
      <c r="U6051" s="466"/>
      <c r="V6051" s="19"/>
      <c r="W6051" s="246">
        <v>0.1</v>
      </c>
      <c r="X6051" s="21">
        <v>876</v>
      </c>
      <c r="Y6051" s="22" t="s">
        <v>33</v>
      </c>
      <c r="Z6051" s="23" t="s">
        <v>9087</v>
      </c>
      <c r="AA6051" s="24"/>
      <c r="AB6051" s="14"/>
      <c r="AC6051" s="14"/>
      <c r="AD6051" s="25"/>
      <c r="AE6051" s="26"/>
      <c r="AF6051" s="27"/>
    </row>
    <row r="6052" spans="1:41" s="29" customFormat="1" ht="16.5" customHeight="1">
      <c r="A6052" s="12" t="s">
        <v>3838</v>
      </c>
      <c r="B6052" s="13"/>
      <c r="C6052" s="189"/>
      <c r="D6052" s="12"/>
      <c r="E6052" s="242" t="s">
        <v>9139</v>
      </c>
      <c r="F6052" s="241" t="s">
        <v>9140</v>
      </c>
      <c r="G6052" s="241" t="s">
        <v>9141</v>
      </c>
      <c r="H6052" s="248">
        <v>2021</v>
      </c>
      <c r="I6052" s="243">
        <v>1</v>
      </c>
      <c r="J6052" s="243">
        <v>0</v>
      </c>
      <c r="K6052" s="243">
        <v>0</v>
      </c>
      <c r="L6052" s="16" t="s">
        <v>9112</v>
      </c>
      <c r="M6052" s="16" t="s">
        <v>3849</v>
      </c>
      <c r="N6052" s="251" t="s">
        <v>9113</v>
      </c>
      <c r="O6052" s="17">
        <v>8760</v>
      </c>
      <c r="P6052" s="17">
        <v>0</v>
      </c>
      <c r="Q6052" s="17">
        <v>0</v>
      </c>
      <c r="R6052" s="18" t="s">
        <v>33</v>
      </c>
      <c r="S6052" s="19">
        <v>60</v>
      </c>
      <c r="T6052" s="19">
        <v>110</v>
      </c>
      <c r="U6052" s="466"/>
      <c r="V6052" s="19"/>
      <c r="W6052" s="246">
        <v>0.1</v>
      </c>
      <c r="X6052" s="21">
        <v>876</v>
      </c>
      <c r="Y6052" s="22" t="s">
        <v>33</v>
      </c>
      <c r="Z6052" s="23" t="s">
        <v>9087</v>
      </c>
      <c r="AA6052" s="24"/>
      <c r="AB6052" s="14"/>
      <c r="AC6052" s="14"/>
      <c r="AD6052" s="25"/>
      <c r="AE6052" s="26"/>
      <c r="AF6052" s="27"/>
    </row>
    <row r="6053" spans="1:41" s="29" customFormat="1" ht="16.5" customHeight="1">
      <c r="A6053" s="12" t="s">
        <v>3838</v>
      </c>
      <c r="B6053" s="13"/>
      <c r="C6053" s="189"/>
      <c r="D6053" s="12"/>
      <c r="E6053" s="242" t="s">
        <v>9142</v>
      </c>
      <c r="F6053" s="241" t="s">
        <v>9143</v>
      </c>
      <c r="G6053" s="241" t="s">
        <v>9144</v>
      </c>
      <c r="H6053" s="248">
        <v>2021</v>
      </c>
      <c r="I6053" s="243">
        <v>1</v>
      </c>
      <c r="J6053" s="243">
        <v>0</v>
      </c>
      <c r="K6053" s="243">
        <v>0</v>
      </c>
      <c r="L6053" s="16" t="s">
        <v>9112</v>
      </c>
      <c r="M6053" s="16" t="s">
        <v>3849</v>
      </c>
      <c r="N6053" s="251" t="s">
        <v>9113</v>
      </c>
      <c r="O6053" s="17">
        <v>8760</v>
      </c>
      <c r="P6053" s="17">
        <v>0</v>
      </c>
      <c r="Q6053" s="17">
        <v>0</v>
      </c>
      <c r="R6053" s="18" t="s">
        <v>33</v>
      </c>
      <c r="S6053" s="19">
        <v>60</v>
      </c>
      <c r="T6053" s="19">
        <v>110</v>
      </c>
      <c r="U6053" s="466"/>
      <c r="V6053" s="19"/>
      <c r="W6053" s="246">
        <v>0.1</v>
      </c>
      <c r="X6053" s="21">
        <v>876</v>
      </c>
      <c r="Y6053" s="22" t="s">
        <v>33</v>
      </c>
      <c r="Z6053" s="23" t="s">
        <v>9087</v>
      </c>
      <c r="AA6053" s="24"/>
      <c r="AB6053" s="14"/>
      <c r="AC6053" s="14"/>
      <c r="AD6053" s="25"/>
      <c r="AE6053" s="26"/>
      <c r="AF6053" s="27"/>
    </row>
    <row r="6054" spans="1:41" s="29" customFormat="1" ht="16.5" customHeight="1">
      <c r="A6054" s="12" t="s">
        <v>3838</v>
      </c>
      <c r="B6054" s="13"/>
      <c r="C6054" s="189"/>
      <c r="D6054" s="12"/>
      <c r="E6054" s="242" t="s">
        <v>9145</v>
      </c>
      <c r="F6054" s="241" t="s">
        <v>9146</v>
      </c>
      <c r="G6054" s="241" t="s">
        <v>9147</v>
      </c>
      <c r="H6054" s="248">
        <v>2021</v>
      </c>
      <c r="I6054" s="243">
        <v>2</v>
      </c>
      <c r="J6054" s="243">
        <v>0</v>
      </c>
      <c r="K6054" s="243">
        <v>0</v>
      </c>
      <c r="L6054" s="16" t="s">
        <v>9112</v>
      </c>
      <c r="M6054" s="16" t="s">
        <v>3849</v>
      </c>
      <c r="N6054" s="251" t="s">
        <v>9113</v>
      </c>
      <c r="O6054" s="17">
        <v>8760</v>
      </c>
      <c r="P6054" s="17">
        <v>0</v>
      </c>
      <c r="Q6054" s="17">
        <v>0</v>
      </c>
      <c r="R6054" s="18" t="s">
        <v>33</v>
      </c>
      <c r="S6054" s="19">
        <v>60</v>
      </c>
      <c r="T6054" s="19">
        <v>110</v>
      </c>
      <c r="U6054" s="466"/>
      <c r="V6054" s="19"/>
      <c r="W6054" s="246">
        <v>0.1</v>
      </c>
      <c r="X6054" s="21">
        <v>1752</v>
      </c>
      <c r="Y6054" s="22" t="s">
        <v>33</v>
      </c>
      <c r="Z6054" s="23" t="s">
        <v>9087</v>
      </c>
      <c r="AA6054" s="24"/>
      <c r="AB6054" s="14"/>
      <c r="AC6054" s="14"/>
      <c r="AD6054" s="25"/>
      <c r="AE6054" s="26"/>
      <c r="AF6054" s="27"/>
    </row>
    <row r="6055" spans="1:41" s="29" customFormat="1" ht="16.5" customHeight="1">
      <c r="A6055" s="12" t="s">
        <v>3838</v>
      </c>
      <c r="B6055" s="13"/>
      <c r="C6055" s="189"/>
      <c r="D6055" s="83"/>
      <c r="E6055" s="132" t="s">
        <v>3842</v>
      </c>
      <c r="F6055" s="14" t="s">
        <v>34</v>
      </c>
      <c r="G6055" s="14" t="s">
        <v>3843</v>
      </c>
      <c r="H6055" s="15">
        <v>2018</v>
      </c>
      <c r="I6055" s="15">
        <v>1</v>
      </c>
      <c r="J6055" s="15">
        <v>0</v>
      </c>
      <c r="K6055" s="15">
        <v>0</v>
      </c>
      <c r="L6055" s="16" t="s">
        <v>3840</v>
      </c>
      <c r="M6055" s="16"/>
      <c r="N6055" s="16" t="s">
        <v>696</v>
      </c>
      <c r="O6055" s="17">
        <v>1260</v>
      </c>
      <c r="P6055" s="17">
        <v>0</v>
      </c>
      <c r="Q6055" s="17">
        <v>0</v>
      </c>
      <c r="R6055" s="18" t="s">
        <v>33</v>
      </c>
      <c r="S6055" s="19">
        <v>60</v>
      </c>
      <c r="T6055" s="19">
        <v>220</v>
      </c>
      <c r="U6055" s="19">
        <v>3.2409090909090907</v>
      </c>
      <c r="V6055" s="19">
        <v>0</v>
      </c>
      <c r="W6055" s="20">
        <v>0.71299999999999997</v>
      </c>
      <c r="X6055" s="21">
        <v>898.38</v>
      </c>
      <c r="Y6055" s="22" t="s">
        <v>33</v>
      </c>
      <c r="Z6055" s="23" t="s">
        <v>9072</v>
      </c>
      <c r="AA6055" s="24" t="s">
        <v>67</v>
      </c>
      <c r="AB6055" s="14" t="s">
        <v>67</v>
      </c>
      <c r="AC6055" s="14" t="s">
        <v>67</v>
      </c>
      <c r="AD6055" s="25"/>
      <c r="AE6055" s="26"/>
      <c r="AF6055" s="27"/>
    </row>
    <row r="6056" spans="1:41" s="29" customFormat="1" ht="16.5" customHeight="1">
      <c r="A6056" s="12" t="s">
        <v>3838</v>
      </c>
      <c r="B6056" s="13"/>
      <c r="C6056" s="189"/>
      <c r="D6056" s="83"/>
      <c r="E6056" s="132" t="s">
        <v>3842</v>
      </c>
      <c r="F6056" s="14" t="s">
        <v>34</v>
      </c>
      <c r="G6056" s="14" t="s">
        <v>3843</v>
      </c>
      <c r="H6056" s="15">
        <v>2018</v>
      </c>
      <c r="I6056" s="15">
        <v>1</v>
      </c>
      <c r="J6056" s="15">
        <v>0</v>
      </c>
      <c r="K6056" s="15">
        <v>0</v>
      </c>
      <c r="L6056" s="16" t="s">
        <v>3844</v>
      </c>
      <c r="M6056" s="16"/>
      <c r="N6056" s="16" t="s">
        <v>696</v>
      </c>
      <c r="O6056" s="17">
        <v>1260</v>
      </c>
      <c r="P6056" s="17">
        <v>0</v>
      </c>
      <c r="Q6056" s="17">
        <v>0</v>
      </c>
      <c r="R6056" s="18" t="s">
        <v>33</v>
      </c>
      <c r="S6056" s="19">
        <v>60</v>
      </c>
      <c r="T6056" s="19">
        <v>220</v>
      </c>
      <c r="U6056" s="19">
        <v>3.2409090909090907</v>
      </c>
      <c r="V6056" s="19">
        <v>0</v>
      </c>
      <c r="W6056" s="20">
        <v>0.71299999999999997</v>
      </c>
      <c r="X6056" s="21">
        <v>898.38</v>
      </c>
      <c r="Y6056" s="22" t="s">
        <v>33</v>
      </c>
      <c r="Z6056" s="23" t="s">
        <v>9072</v>
      </c>
      <c r="AA6056" s="24" t="s">
        <v>67</v>
      </c>
      <c r="AB6056" s="14" t="s">
        <v>67</v>
      </c>
      <c r="AC6056" s="14" t="s">
        <v>67</v>
      </c>
      <c r="AD6056" s="25"/>
      <c r="AE6056" s="26"/>
      <c r="AF6056" s="27"/>
    </row>
    <row r="6057" spans="1:41" s="29" customFormat="1" ht="16.5" customHeight="1">
      <c r="A6057" s="12" t="s">
        <v>3838</v>
      </c>
      <c r="B6057" s="13"/>
      <c r="C6057" s="189"/>
      <c r="D6057" s="12"/>
      <c r="E6057" s="132" t="s">
        <v>3846</v>
      </c>
      <c r="F6057" s="14" t="s">
        <v>9191</v>
      </c>
      <c r="G6057" s="14" t="s">
        <v>3847</v>
      </c>
      <c r="H6057" s="15">
        <v>2019</v>
      </c>
      <c r="I6057" s="15">
        <v>2</v>
      </c>
      <c r="J6057" s="15">
        <v>0</v>
      </c>
      <c r="K6057" s="15">
        <v>0</v>
      </c>
      <c r="L6057" s="16" t="s">
        <v>3848</v>
      </c>
      <c r="M6057" s="16" t="s">
        <v>3849</v>
      </c>
      <c r="N6057" s="16" t="s">
        <v>2626</v>
      </c>
      <c r="O6057" s="17">
        <v>370</v>
      </c>
      <c r="P6057" s="17">
        <v>0</v>
      </c>
      <c r="Q6057" s="17">
        <v>0</v>
      </c>
      <c r="R6057" s="18" t="s">
        <v>33</v>
      </c>
      <c r="S6057" s="19">
        <v>60</v>
      </c>
      <c r="T6057" s="19">
        <v>220</v>
      </c>
      <c r="U6057" s="19">
        <v>11.363636363636363</v>
      </c>
      <c r="V6057" s="19">
        <v>0</v>
      </c>
      <c r="W6057" s="20">
        <v>2.5</v>
      </c>
      <c r="X6057" s="21">
        <v>1850</v>
      </c>
      <c r="Y6057" s="22" t="s">
        <v>33</v>
      </c>
      <c r="Z6057" s="23" t="s">
        <v>9087</v>
      </c>
      <c r="AA6057" s="24" t="s">
        <v>67</v>
      </c>
      <c r="AB6057" s="14" t="s">
        <v>67</v>
      </c>
      <c r="AC6057" s="14" t="s">
        <v>67</v>
      </c>
      <c r="AD6057" s="25"/>
      <c r="AE6057" s="26"/>
      <c r="AF6057" s="27"/>
    </row>
    <row r="6058" spans="1:41" s="29" customFormat="1" ht="16.5" customHeight="1">
      <c r="A6058" s="12" t="s">
        <v>3838</v>
      </c>
      <c r="B6058" s="13"/>
      <c r="C6058" s="189"/>
      <c r="D6058" s="12"/>
      <c r="E6058" s="132" t="s">
        <v>912</v>
      </c>
      <c r="F6058" s="14" t="s">
        <v>92</v>
      </c>
      <c r="G6058" s="14" t="s">
        <v>3916</v>
      </c>
      <c r="H6058" s="15">
        <v>2009</v>
      </c>
      <c r="I6058" s="15">
        <v>1</v>
      </c>
      <c r="J6058" s="15">
        <v>0</v>
      </c>
      <c r="K6058" s="15">
        <v>0</v>
      </c>
      <c r="L6058" s="16" t="s">
        <v>4282</v>
      </c>
      <c r="M6058" s="16" t="s">
        <v>4236</v>
      </c>
      <c r="N6058" s="16" t="s">
        <v>43</v>
      </c>
      <c r="O6058" s="17">
        <v>2628</v>
      </c>
      <c r="P6058" s="17">
        <v>0</v>
      </c>
      <c r="Q6058" s="17">
        <v>5</v>
      </c>
      <c r="R6058" s="18" t="s">
        <v>33</v>
      </c>
      <c r="S6058" s="19" t="s">
        <v>89</v>
      </c>
      <c r="T6058" s="19">
        <v>110</v>
      </c>
      <c r="U6058" s="19">
        <v>3.2454545454545456</v>
      </c>
      <c r="V6058" s="19">
        <v>0</v>
      </c>
      <c r="W6058" s="20">
        <v>0.35699999999999998</v>
      </c>
      <c r="X6058" s="21">
        <v>938.19599999999991</v>
      </c>
      <c r="Y6058" s="22" t="s">
        <v>33</v>
      </c>
      <c r="Z6058" s="23" t="s">
        <v>9087</v>
      </c>
      <c r="AA6058" s="24" t="s">
        <v>67</v>
      </c>
      <c r="AB6058" s="14" t="s">
        <v>67</v>
      </c>
      <c r="AC6058" s="14" t="s">
        <v>67</v>
      </c>
      <c r="AD6058" s="25"/>
      <c r="AE6058" s="26"/>
      <c r="AF6058" s="27"/>
    </row>
    <row r="6059" spans="1:41" s="29" customFormat="1" ht="16.5" customHeight="1">
      <c r="A6059" s="12" t="s">
        <v>3838</v>
      </c>
      <c r="B6059" s="13"/>
      <c r="C6059" s="189"/>
      <c r="D6059" s="12"/>
      <c r="E6059" s="132" t="s">
        <v>3842</v>
      </c>
      <c r="F6059" s="14" t="s">
        <v>34</v>
      </c>
      <c r="G6059" s="14" t="s">
        <v>4137</v>
      </c>
      <c r="H6059" s="15">
        <v>2018</v>
      </c>
      <c r="I6059" s="15">
        <v>1</v>
      </c>
      <c r="J6059" s="15">
        <v>0</v>
      </c>
      <c r="K6059" s="15">
        <v>0</v>
      </c>
      <c r="L6059" s="16" t="s">
        <v>4138</v>
      </c>
      <c r="M6059" s="16" t="s">
        <v>3849</v>
      </c>
      <c r="N6059" s="16" t="s">
        <v>2626</v>
      </c>
      <c r="O6059" s="17">
        <v>720</v>
      </c>
      <c r="P6059" s="17">
        <v>0</v>
      </c>
      <c r="Q6059" s="17">
        <v>0</v>
      </c>
      <c r="R6059" s="18" t="s">
        <v>33</v>
      </c>
      <c r="S6059" s="19">
        <v>60</v>
      </c>
      <c r="T6059" s="19">
        <v>220</v>
      </c>
      <c r="U6059" s="19">
        <v>6.0363636363636362</v>
      </c>
      <c r="V6059" s="19">
        <v>0</v>
      </c>
      <c r="W6059" s="20">
        <v>1.3280000000000001</v>
      </c>
      <c r="X6059" s="21">
        <v>956.16000000000008</v>
      </c>
      <c r="Y6059" s="22" t="s">
        <v>33</v>
      </c>
      <c r="Z6059" s="23" t="s">
        <v>9087</v>
      </c>
      <c r="AA6059" s="24" t="s">
        <v>67</v>
      </c>
      <c r="AB6059" s="14" t="s">
        <v>67</v>
      </c>
      <c r="AC6059" s="14" t="s">
        <v>67</v>
      </c>
      <c r="AD6059" s="25"/>
      <c r="AE6059" s="26"/>
      <c r="AF6059" s="27"/>
    </row>
    <row r="6060" spans="1:41" s="162" customFormat="1" ht="16.5" customHeight="1">
      <c r="A6060" s="12" t="s">
        <v>3838</v>
      </c>
      <c r="B6060" s="13"/>
      <c r="C6060" s="189"/>
      <c r="D6060" s="12"/>
      <c r="E6060" s="132" t="s">
        <v>3842</v>
      </c>
      <c r="F6060" s="14" t="s">
        <v>34</v>
      </c>
      <c r="G6060" s="14" t="s">
        <v>4137</v>
      </c>
      <c r="H6060" s="15">
        <v>2018</v>
      </c>
      <c r="I6060" s="15">
        <v>1</v>
      </c>
      <c r="J6060" s="15">
        <v>0</v>
      </c>
      <c r="K6060" s="15">
        <v>0</v>
      </c>
      <c r="L6060" s="16" t="s">
        <v>4138</v>
      </c>
      <c r="M6060" s="16" t="s">
        <v>3849</v>
      </c>
      <c r="N6060" s="16" t="s">
        <v>2626</v>
      </c>
      <c r="O6060" s="17">
        <v>720</v>
      </c>
      <c r="P6060" s="17">
        <v>0</v>
      </c>
      <c r="Q6060" s="17">
        <v>0</v>
      </c>
      <c r="R6060" s="18" t="s">
        <v>33</v>
      </c>
      <c r="S6060" s="19">
        <v>60</v>
      </c>
      <c r="T6060" s="19">
        <v>220</v>
      </c>
      <c r="U6060" s="19">
        <v>6.0363636363636362</v>
      </c>
      <c r="V6060" s="19">
        <v>0</v>
      </c>
      <c r="W6060" s="20">
        <v>1.3280000000000001</v>
      </c>
      <c r="X6060" s="21">
        <v>956.16000000000008</v>
      </c>
      <c r="Y6060" s="22" t="s">
        <v>33</v>
      </c>
      <c r="Z6060" s="23" t="s">
        <v>9087</v>
      </c>
      <c r="AA6060" s="24" t="s">
        <v>67</v>
      </c>
      <c r="AB6060" s="14" t="s">
        <v>67</v>
      </c>
      <c r="AC6060" s="14" t="s">
        <v>67</v>
      </c>
      <c r="AD6060" s="25"/>
      <c r="AE6060" s="26"/>
      <c r="AF6060" s="27"/>
      <c r="AG6060" s="29"/>
      <c r="AH6060" s="29"/>
      <c r="AI6060" s="29"/>
      <c r="AJ6060" s="29"/>
      <c r="AK6060" s="29"/>
      <c r="AL6060" s="29"/>
      <c r="AM6060" s="29"/>
      <c r="AN6060" s="29"/>
      <c r="AO6060" s="29"/>
    </row>
    <row r="6061" spans="1:41" s="162" customFormat="1" ht="16.5" customHeight="1">
      <c r="A6061" s="12" t="s">
        <v>3838</v>
      </c>
      <c r="B6061" s="13"/>
      <c r="C6061" s="189"/>
      <c r="D6061" s="12"/>
      <c r="E6061" s="132" t="s">
        <v>3842</v>
      </c>
      <c r="F6061" s="14" t="s">
        <v>34</v>
      </c>
      <c r="G6061" s="14" t="s">
        <v>4137</v>
      </c>
      <c r="H6061" s="15">
        <v>2018</v>
      </c>
      <c r="I6061" s="15">
        <v>2</v>
      </c>
      <c r="J6061" s="15">
        <v>0</v>
      </c>
      <c r="K6061" s="15">
        <v>0</v>
      </c>
      <c r="L6061" s="16" t="s">
        <v>4143</v>
      </c>
      <c r="M6061" s="16" t="s">
        <v>3849</v>
      </c>
      <c r="N6061" s="16" t="s">
        <v>2626</v>
      </c>
      <c r="O6061" s="17">
        <v>720</v>
      </c>
      <c r="P6061" s="17">
        <v>0</v>
      </c>
      <c r="Q6061" s="17">
        <v>0</v>
      </c>
      <c r="R6061" s="18" t="s">
        <v>33</v>
      </c>
      <c r="S6061" s="19">
        <v>60</v>
      </c>
      <c r="T6061" s="19">
        <v>220</v>
      </c>
      <c r="U6061" s="19">
        <v>6.0363636363636362</v>
      </c>
      <c r="V6061" s="19">
        <v>0</v>
      </c>
      <c r="W6061" s="20">
        <v>1.3280000000000001</v>
      </c>
      <c r="X6061" s="21">
        <v>1912.3200000000002</v>
      </c>
      <c r="Y6061" s="22" t="s">
        <v>33</v>
      </c>
      <c r="Z6061" s="23" t="s">
        <v>9087</v>
      </c>
      <c r="AA6061" s="24" t="s">
        <v>67</v>
      </c>
      <c r="AB6061" s="14" t="s">
        <v>67</v>
      </c>
      <c r="AC6061" s="14" t="s">
        <v>67</v>
      </c>
      <c r="AD6061" s="25"/>
      <c r="AE6061" s="26"/>
      <c r="AF6061" s="27"/>
      <c r="AG6061" s="29"/>
      <c r="AH6061" s="29"/>
      <c r="AI6061" s="29"/>
      <c r="AJ6061" s="29"/>
      <c r="AK6061" s="29"/>
      <c r="AL6061" s="29"/>
      <c r="AM6061" s="29"/>
      <c r="AN6061" s="29"/>
      <c r="AO6061" s="29"/>
    </row>
    <row r="6062" spans="1:41" s="162" customFormat="1" ht="16.5" customHeight="1">
      <c r="A6062" s="12" t="s">
        <v>3838</v>
      </c>
      <c r="B6062" s="13"/>
      <c r="C6062" s="189"/>
      <c r="D6062" s="12"/>
      <c r="E6062" s="132" t="s">
        <v>3842</v>
      </c>
      <c r="F6062" s="14" t="s">
        <v>34</v>
      </c>
      <c r="G6062" s="14" t="s">
        <v>4137</v>
      </c>
      <c r="H6062" s="15">
        <v>2018</v>
      </c>
      <c r="I6062" s="15">
        <v>2</v>
      </c>
      <c r="J6062" s="15">
        <v>0</v>
      </c>
      <c r="K6062" s="15">
        <v>0</v>
      </c>
      <c r="L6062" s="16" t="s">
        <v>4164</v>
      </c>
      <c r="M6062" s="16" t="s">
        <v>3849</v>
      </c>
      <c r="N6062" s="16" t="s">
        <v>2626</v>
      </c>
      <c r="O6062" s="17">
        <v>720</v>
      </c>
      <c r="P6062" s="17">
        <v>0</v>
      </c>
      <c r="Q6062" s="17">
        <v>0</v>
      </c>
      <c r="R6062" s="18" t="s">
        <v>33</v>
      </c>
      <c r="S6062" s="19">
        <v>60</v>
      </c>
      <c r="T6062" s="19">
        <v>220</v>
      </c>
      <c r="U6062" s="19">
        <v>6.0363636363636362</v>
      </c>
      <c r="V6062" s="19">
        <v>0</v>
      </c>
      <c r="W6062" s="20">
        <v>1.3280000000000001</v>
      </c>
      <c r="X6062" s="21">
        <v>1912.3200000000002</v>
      </c>
      <c r="Y6062" s="22" t="s">
        <v>33</v>
      </c>
      <c r="Z6062" s="23" t="s">
        <v>9087</v>
      </c>
      <c r="AA6062" s="24" t="s">
        <v>67</v>
      </c>
      <c r="AB6062" s="14" t="s">
        <v>67</v>
      </c>
      <c r="AC6062" s="14" t="s">
        <v>67</v>
      </c>
      <c r="AD6062" s="25"/>
      <c r="AE6062" s="26"/>
      <c r="AF6062" s="27"/>
      <c r="AG6062" s="29"/>
      <c r="AH6062" s="29"/>
      <c r="AI6062" s="29"/>
      <c r="AJ6062" s="29"/>
      <c r="AK6062" s="29"/>
      <c r="AL6062" s="29"/>
      <c r="AM6062" s="29"/>
      <c r="AN6062" s="29"/>
      <c r="AO6062" s="29"/>
    </row>
    <row r="6063" spans="1:41" s="162" customFormat="1" ht="16.5" customHeight="1">
      <c r="A6063" s="12" t="s">
        <v>3838</v>
      </c>
      <c r="B6063" s="13"/>
      <c r="C6063" s="189"/>
      <c r="D6063" s="12"/>
      <c r="E6063" s="132" t="s">
        <v>3842</v>
      </c>
      <c r="F6063" s="14" t="s">
        <v>34</v>
      </c>
      <c r="G6063" s="14" t="s">
        <v>4137</v>
      </c>
      <c r="H6063" s="15">
        <v>2018</v>
      </c>
      <c r="I6063" s="15">
        <v>1</v>
      </c>
      <c r="J6063" s="15">
        <v>0</v>
      </c>
      <c r="K6063" s="15">
        <v>0</v>
      </c>
      <c r="L6063" s="16" t="s">
        <v>4182</v>
      </c>
      <c r="M6063" s="16" t="s">
        <v>3849</v>
      </c>
      <c r="N6063" s="16" t="s">
        <v>2626</v>
      </c>
      <c r="O6063" s="17">
        <v>720</v>
      </c>
      <c r="P6063" s="17">
        <v>0</v>
      </c>
      <c r="Q6063" s="17">
        <v>0</v>
      </c>
      <c r="R6063" s="18" t="s">
        <v>33</v>
      </c>
      <c r="S6063" s="19">
        <v>60</v>
      </c>
      <c r="T6063" s="19">
        <v>220</v>
      </c>
      <c r="U6063" s="19">
        <v>6.0363636363636362</v>
      </c>
      <c r="V6063" s="19">
        <v>0</v>
      </c>
      <c r="W6063" s="20">
        <v>1.3280000000000001</v>
      </c>
      <c r="X6063" s="21">
        <v>956.16000000000008</v>
      </c>
      <c r="Y6063" s="22" t="s">
        <v>33</v>
      </c>
      <c r="Z6063" s="23" t="s">
        <v>9087</v>
      </c>
      <c r="AA6063" s="24" t="s">
        <v>67</v>
      </c>
      <c r="AB6063" s="14" t="s">
        <v>67</v>
      </c>
      <c r="AC6063" s="14" t="s">
        <v>67</v>
      </c>
      <c r="AD6063" s="25"/>
      <c r="AE6063" s="26"/>
      <c r="AF6063" s="27"/>
      <c r="AG6063" s="29"/>
      <c r="AH6063" s="29"/>
      <c r="AI6063" s="29"/>
      <c r="AJ6063" s="29"/>
      <c r="AK6063" s="29"/>
      <c r="AL6063" s="29"/>
      <c r="AM6063" s="29"/>
      <c r="AN6063" s="29"/>
      <c r="AO6063" s="29"/>
    </row>
    <row r="6064" spans="1:41" s="162" customFormat="1" ht="16.5" customHeight="1">
      <c r="A6064" s="12" t="s">
        <v>3838</v>
      </c>
      <c r="B6064" s="13"/>
      <c r="C6064" s="189"/>
      <c r="D6064" s="12"/>
      <c r="E6064" s="132" t="s">
        <v>66</v>
      </c>
      <c r="F6064" s="14" t="s">
        <v>34</v>
      </c>
      <c r="G6064" s="14" t="s">
        <v>4085</v>
      </c>
      <c r="H6064" s="15">
        <v>2016</v>
      </c>
      <c r="I6064" s="15">
        <v>1</v>
      </c>
      <c r="J6064" s="15">
        <v>0</v>
      </c>
      <c r="K6064" s="15">
        <v>0</v>
      </c>
      <c r="L6064" s="16" t="s">
        <v>4084</v>
      </c>
      <c r="M6064" s="16" t="s">
        <v>3849</v>
      </c>
      <c r="N6064" s="16" t="s">
        <v>2626</v>
      </c>
      <c r="O6064" s="17">
        <v>500</v>
      </c>
      <c r="P6064" s="17">
        <v>0</v>
      </c>
      <c r="Q6064" s="17">
        <v>5</v>
      </c>
      <c r="R6064" s="18" t="s">
        <v>33</v>
      </c>
      <c r="S6064" s="19">
        <v>60</v>
      </c>
      <c r="T6064" s="19">
        <v>220</v>
      </c>
      <c r="U6064" s="19">
        <v>8.9681818181818187</v>
      </c>
      <c r="V6064" s="19">
        <v>0</v>
      </c>
      <c r="W6064" s="20">
        <v>1.9730000000000001</v>
      </c>
      <c r="X6064" s="21">
        <v>986.5</v>
      </c>
      <c r="Y6064" s="22" t="s">
        <v>33</v>
      </c>
      <c r="Z6064" s="23" t="s">
        <v>9087</v>
      </c>
      <c r="AA6064" s="24" t="s">
        <v>67</v>
      </c>
      <c r="AB6064" s="14" t="s">
        <v>67</v>
      </c>
      <c r="AC6064" s="14" t="s">
        <v>67</v>
      </c>
      <c r="AD6064" s="25"/>
      <c r="AE6064" s="26"/>
      <c r="AF6064" s="27"/>
      <c r="AG6064" s="29"/>
      <c r="AH6064" s="29"/>
      <c r="AI6064" s="29"/>
      <c r="AJ6064" s="29"/>
      <c r="AK6064" s="29"/>
      <c r="AL6064" s="29"/>
      <c r="AM6064" s="29"/>
      <c r="AN6064" s="29"/>
      <c r="AO6064" s="29"/>
    </row>
    <row r="6065" spans="1:41" s="162" customFormat="1" ht="16.5" customHeight="1">
      <c r="A6065" s="12" t="s">
        <v>3838</v>
      </c>
      <c r="B6065" s="13"/>
      <c r="C6065" s="189"/>
      <c r="D6065" s="12"/>
      <c r="E6065" s="132" t="s">
        <v>4029</v>
      </c>
      <c r="F6065" s="14" t="s">
        <v>67</v>
      </c>
      <c r="G6065" s="14" t="s">
        <v>67</v>
      </c>
      <c r="H6065" s="15">
        <v>2000</v>
      </c>
      <c r="I6065" s="15">
        <v>1</v>
      </c>
      <c r="J6065" s="15">
        <v>0</v>
      </c>
      <c r="K6065" s="15">
        <v>0</v>
      </c>
      <c r="L6065" s="16" t="s">
        <v>4020</v>
      </c>
      <c r="M6065" s="16" t="s">
        <v>3849</v>
      </c>
      <c r="N6065" s="16" t="s">
        <v>2626</v>
      </c>
      <c r="O6065" s="17">
        <v>8760</v>
      </c>
      <c r="P6065" s="17">
        <v>0</v>
      </c>
      <c r="Q6065" s="17">
        <v>0</v>
      </c>
      <c r="R6065" s="18" t="s">
        <v>33</v>
      </c>
      <c r="S6065" s="19">
        <v>60</v>
      </c>
      <c r="T6065" s="19">
        <v>115</v>
      </c>
      <c r="U6065" s="19">
        <v>0.99130434782608701</v>
      </c>
      <c r="V6065" s="19">
        <v>0</v>
      </c>
      <c r="W6065" s="20">
        <v>0.114</v>
      </c>
      <c r="X6065" s="21">
        <v>998.64</v>
      </c>
      <c r="Y6065" s="22" t="s">
        <v>33</v>
      </c>
      <c r="Z6065" s="23" t="s">
        <v>9087</v>
      </c>
      <c r="AA6065" s="24" t="s">
        <v>67</v>
      </c>
      <c r="AB6065" s="14" t="s">
        <v>67</v>
      </c>
      <c r="AC6065" s="14" t="s">
        <v>67</v>
      </c>
      <c r="AD6065" s="25"/>
      <c r="AE6065" s="26"/>
      <c r="AF6065" s="27"/>
      <c r="AG6065" s="29"/>
      <c r="AH6065" s="29"/>
      <c r="AI6065" s="29"/>
      <c r="AJ6065" s="29"/>
      <c r="AK6065" s="29"/>
      <c r="AL6065" s="29"/>
      <c r="AM6065" s="29"/>
      <c r="AN6065" s="29"/>
      <c r="AO6065" s="29"/>
    </row>
    <row r="6066" spans="1:41" s="162" customFormat="1" ht="16.5" customHeight="1">
      <c r="A6066" s="12" t="s">
        <v>3838</v>
      </c>
      <c r="B6066" s="13"/>
      <c r="C6066" s="189"/>
      <c r="D6066" s="12"/>
      <c r="E6066" s="132" t="s">
        <v>379</v>
      </c>
      <c r="F6066" s="14" t="s">
        <v>34</v>
      </c>
      <c r="G6066" s="14" t="s">
        <v>3952</v>
      </c>
      <c r="H6066" s="15">
        <v>2008</v>
      </c>
      <c r="I6066" s="15">
        <v>2</v>
      </c>
      <c r="J6066" s="15">
        <v>0</v>
      </c>
      <c r="K6066" s="15">
        <v>0</v>
      </c>
      <c r="L6066" s="16" t="s">
        <v>3950</v>
      </c>
      <c r="M6066" s="16" t="s">
        <v>3849</v>
      </c>
      <c r="N6066" s="16" t="s">
        <v>2626</v>
      </c>
      <c r="O6066" s="17">
        <v>536</v>
      </c>
      <c r="P6066" s="17">
        <v>0</v>
      </c>
      <c r="Q6066" s="17">
        <v>0</v>
      </c>
      <c r="R6066" s="18" t="s">
        <v>33</v>
      </c>
      <c r="S6066" s="19">
        <v>60</v>
      </c>
      <c r="T6066" s="19">
        <v>220</v>
      </c>
      <c r="U6066" s="19">
        <v>8.85</v>
      </c>
      <c r="V6066" s="19">
        <v>0</v>
      </c>
      <c r="W6066" s="20">
        <v>1.9470000000000001</v>
      </c>
      <c r="X6066" s="21">
        <v>2087.1840000000002</v>
      </c>
      <c r="Y6066" s="22" t="s">
        <v>33</v>
      </c>
      <c r="Z6066" s="23" t="s">
        <v>9087</v>
      </c>
      <c r="AA6066" s="24" t="s">
        <v>67</v>
      </c>
      <c r="AB6066" s="14" t="s">
        <v>67</v>
      </c>
      <c r="AC6066" s="14" t="s">
        <v>67</v>
      </c>
      <c r="AD6066" s="25"/>
      <c r="AE6066" s="26"/>
      <c r="AF6066" s="27"/>
      <c r="AG6066" s="29"/>
      <c r="AH6066" s="29"/>
      <c r="AI6066" s="29"/>
      <c r="AJ6066" s="29"/>
      <c r="AK6066" s="29"/>
      <c r="AL6066" s="29"/>
      <c r="AM6066" s="29"/>
      <c r="AN6066" s="29"/>
      <c r="AO6066" s="29"/>
    </row>
    <row r="6067" spans="1:41" s="162" customFormat="1" ht="16.5" customHeight="1">
      <c r="A6067" s="12" t="s">
        <v>3838</v>
      </c>
      <c r="B6067" s="13"/>
      <c r="C6067" s="189"/>
      <c r="D6067" s="12"/>
      <c r="E6067" s="132" t="s">
        <v>3842</v>
      </c>
      <c r="F6067" s="14" t="s">
        <v>34</v>
      </c>
      <c r="G6067" s="14" t="s">
        <v>3938</v>
      </c>
      <c r="H6067" s="15">
        <v>2018</v>
      </c>
      <c r="I6067" s="15">
        <v>3</v>
      </c>
      <c r="J6067" s="15">
        <v>0</v>
      </c>
      <c r="K6067" s="15">
        <v>0</v>
      </c>
      <c r="L6067" s="16" t="s">
        <v>3969</v>
      </c>
      <c r="M6067" s="16" t="s">
        <v>3849</v>
      </c>
      <c r="N6067" s="16" t="s">
        <v>2626</v>
      </c>
      <c r="O6067" s="17">
        <v>840</v>
      </c>
      <c r="P6067" s="17">
        <v>0</v>
      </c>
      <c r="Q6067" s="17">
        <v>0</v>
      </c>
      <c r="R6067" s="18" t="s">
        <v>33</v>
      </c>
      <c r="S6067" s="19">
        <v>60</v>
      </c>
      <c r="T6067" s="19">
        <v>220</v>
      </c>
      <c r="U6067" s="19">
        <v>5.7863636363636362</v>
      </c>
      <c r="V6067" s="19">
        <v>0</v>
      </c>
      <c r="W6067" s="20">
        <v>1.2729999999999999</v>
      </c>
      <c r="X6067" s="21">
        <v>3207.96</v>
      </c>
      <c r="Y6067" s="22" t="s">
        <v>33</v>
      </c>
      <c r="Z6067" s="23" t="s">
        <v>9087</v>
      </c>
      <c r="AA6067" s="24" t="s">
        <v>67</v>
      </c>
      <c r="AB6067" s="14" t="s">
        <v>67</v>
      </c>
      <c r="AC6067" s="14" t="s">
        <v>67</v>
      </c>
      <c r="AD6067" s="25"/>
      <c r="AE6067" s="26"/>
      <c r="AF6067" s="27"/>
      <c r="AG6067" s="29"/>
      <c r="AH6067" s="29"/>
      <c r="AI6067" s="29"/>
      <c r="AJ6067" s="29"/>
      <c r="AK6067" s="29"/>
      <c r="AL6067" s="29"/>
      <c r="AM6067" s="29"/>
      <c r="AN6067" s="29"/>
      <c r="AO6067" s="29"/>
    </row>
    <row r="6068" spans="1:41" s="162" customFormat="1" ht="16.5" customHeight="1">
      <c r="A6068" s="12" t="s">
        <v>3838</v>
      </c>
      <c r="B6068" s="13"/>
      <c r="C6068" s="189"/>
      <c r="D6068" s="12"/>
      <c r="E6068" s="132" t="s">
        <v>3842</v>
      </c>
      <c r="F6068" s="14" t="s">
        <v>34</v>
      </c>
      <c r="G6068" s="14" t="s">
        <v>3938</v>
      </c>
      <c r="H6068" s="15">
        <v>2018</v>
      </c>
      <c r="I6068" s="15">
        <v>3</v>
      </c>
      <c r="J6068" s="15">
        <v>0</v>
      </c>
      <c r="K6068" s="15">
        <v>0</v>
      </c>
      <c r="L6068" s="16" t="s">
        <v>4020</v>
      </c>
      <c r="M6068" s="16" t="s">
        <v>3849</v>
      </c>
      <c r="N6068" s="16" t="s">
        <v>2626</v>
      </c>
      <c r="O6068" s="17">
        <v>840</v>
      </c>
      <c r="P6068" s="17">
        <v>0</v>
      </c>
      <c r="Q6068" s="17">
        <v>0</v>
      </c>
      <c r="R6068" s="18" t="s">
        <v>33</v>
      </c>
      <c r="S6068" s="19">
        <v>60</v>
      </c>
      <c r="T6068" s="19">
        <v>220</v>
      </c>
      <c r="U6068" s="19">
        <v>5.7863636363636362</v>
      </c>
      <c r="V6068" s="19">
        <v>0</v>
      </c>
      <c r="W6068" s="20">
        <v>1.2729999999999999</v>
      </c>
      <c r="X6068" s="21">
        <v>3207.96</v>
      </c>
      <c r="Y6068" s="22" t="s">
        <v>33</v>
      </c>
      <c r="Z6068" s="23" t="s">
        <v>9087</v>
      </c>
      <c r="AA6068" s="24" t="s">
        <v>67</v>
      </c>
      <c r="AB6068" s="14" t="s">
        <v>67</v>
      </c>
      <c r="AC6068" s="14" t="s">
        <v>67</v>
      </c>
      <c r="AD6068" s="25"/>
      <c r="AE6068" s="26"/>
      <c r="AF6068" s="27"/>
      <c r="AG6068" s="29"/>
      <c r="AH6068" s="29"/>
      <c r="AI6068" s="29"/>
      <c r="AJ6068" s="29"/>
      <c r="AK6068" s="29"/>
      <c r="AL6068" s="29"/>
      <c r="AM6068" s="29"/>
      <c r="AN6068" s="29"/>
      <c r="AO6068" s="29"/>
    </row>
    <row r="6069" spans="1:41" s="162" customFormat="1" ht="16.5" customHeight="1">
      <c r="A6069" s="12" t="s">
        <v>3838</v>
      </c>
      <c r="B6069" s="13"/>
      <c r="C6069" s="189"/>
      <c r="D6069" s="12"/>
      <c r="E6069" s="132" t="s">
        <v>2622</v>
      </c>
      <c r="F6069" s="14" t="s">
        <v>2623</v>
      </c>
      <c r="G6069" s="14" t="s">
        <v>2624</v>
      </c>
      <c r="H6069" s="15">
        <v>2020</v>
      </c>
      <c r="I6069" s="15">
        <v>3</v>
      </c>
      <c r="J6069" s="15">
        <v>0</v>
      </c>
      <c r="K6069" s="15">
        <v>0</v>
      </c>
      <c r="L6069" s="16" t="s">
        <v>2625</v>
      </c>
      <c r="M6069" s="16" t="s">
        <v>3849</v>
      </c>
      <c r="N6069" s="16" t="s">
        <v>2626</v>
      </c>
      <c r="O6069" s="17">
        <v>720</v>
      </c>
      <c r="P6069" s="17">
        <v>0</v>
      </c>
      <c r="Q6069" s="17">
        <v>0</v>
      </c>
      <c r="R6069" s="18" t="s">
        <v>33</v>
      </c>
      <c r="S6069" s="19">
        <v>60</v>
      </c>
      <c r="T6069" s="19">
        <v>110</v>
      </c>
      <c r="U6069" s="19">
        <v>13.636363636363637</v>
      </c>
      <c r="V6069" s="19">
        <v>0</v>
      </c>
      <c r="W6069" s="20">
        <v>1.5</v>
      </c>
      <c r="X6069" s="21">
        <v>3240</v>
      </c>
      <c r="Y6069" s="22" t="s">
        <v>33</v>
      </c>
      <c r="Z6069" s="23" t="s">
        <v>9087</v>
      </c>
      <c r="AA6069" s="24" t="s">
        <v>67</v>
      </c>
      <c r="AB6069" s="14" t="s">
        <v>67</v>
      </c>
      <c r="AC6069" s="14" t="s">
        <v>67</v>
      </c>
      <c r="AD6069" s="25"/>
      <c r="AE6069" s="26"/>
      <c r="AF6069" s="27"/>
      <c r="AG6069" s="29"/>
      <c r="AH6069" s="29"/>
      <c r="AI6069" s="29"/>
      <c r="AJ6069" s="29"/>
      <c r="AK6069" s="29"/>
      <c r="AL6069" s="29"/>
      <c r="AM6069" s="29"/>
      <c r="AN6069" s="29"/>
      <c r="AO6069" s="29"/>
    </row>
    <row r="6070" spans="1:41" s="162" customFormat="1" ht="16.5" customHeight="1">
      <c r="A6070" s="12" t="s">
        <v>3838</v>
      </c>
      <c r="B6070" s="13"/>
      <c r="C6070" s="189"/>
      <c r="D6070" s="12"/>
      <c r="E6070" s="132" t="s">
        <v>4190</v>
      </c>
      <c r="F6070" s="14" t="s">
        <v>34</v>
      </c>
      <c r="G6070" s="14" t="s">
        <v>873</v>
      </c>
      <c r="H6070" s="15">
        <v>2019</v>
      </c>
      <c r="I6070" s="15">
        <v>1</v>
      </c>
      <c r="J6070" s="15">
        <v>0</v>
      </c>
      <c r="K6070" s="15">
        <v>0</v>
      </c>
      <c r="L6070" s="16" t="s">
        <v>4191</v>
      </c>
      <c r="M6070" s="16" t="s">
        <v>4189</v>
      </c>
      <c r="N6070" s="16" t="s">
        <v>3400</v>
      </c>
      <c r="O6070" s="17">
        <v>2392</v>
      </c>
      <c r="P6070" s="17">
        <v>0</v>
      </c>
      <c r="Q6070" s="17">
        <v>0</v>
      </c>
      <c r="R6070" s="18" t="s">
        <v>33</v>
      </c>
      <c r="S6070" s="19">
        <v>60</v>
      </c>
      <c r="T6070" s="19">
        <v>220</v>
      </c>
      <c r="U6070" s="19">
        <v>2.0863636363636364</v>
      </c>
      <c r="V6070" s="19">
        <v>0</v>
      </c>
      <c r="W6070" s="20">
        <v>0.45900000000000002</v>
      </c>
      <c r="X6070" s="21">
        <v>1097.9280000000001</v>
      </c>
      <c r="Y6070" s="22" t="s">
        <v>33</v>
      </c>
      <c r="Z6070" s="23" t="s">
        <v>9087</v>
      </c>
      <c r="AA6070" s="24" t="s">
        <v>67</v>
      </c>
      <c r="AB6070" s="14" t="s">
        <v>67</v>
      </c>
      <c r="AC6070" s="14" t="s">
        <v>67</v>
      </c>
      <c r="AD6070" s="25"/>
      <c r="AE6070" s="26"/>
      <c r="AF6070" s="27"/>
      <c r="AG6070" s="29"/>
      <c r="AH6070" s="29"/>
      <c r="AI6070" s="29"/>
      <c r="AJ6070" s="29"/>
      <c r="AK6070" s="29"/>
      <c r="AL6070" s="29"/>
      <c r="AM6070" s="29"/>
      <c r="AN6070" s="29"/>
      <c r="AO6070" s="29"/>
    </row>
    <row r="6071" spans="1:41" s="162" customFormat="1" ht="16.5" customHeight="1">
      <c r="A6071" s="12" t="s">
        <v>3838</v>
      </c>
      <c r="B6071" s="13"/>
      <c r="C6071" s="189"/>
      <c r="D6071" s="12"/>
      <c r="E6071" s="132" t="s">
        <v>3842</v>
      </c>
      <c r="F6071" s="14" t="s">
        <v>34</v>
      </c>
      <c r="G6071" s="14" t="s">
        <v>3938</v>
      </c>
      <c r="H6071" s="15">
        <v>2018</v>
      </c>
      <c r="I6071" s="15">
        <v>1</v>
      </c>
      <c r="J6071" s="15">
        <v>0</v>
      </c>
      <c r="K6071" s="15">
        <v>0</v>
      </c>
      <c r="L6071" s="16" t="s">
        <v>3939</v>
      </c>
      <c r="M6071" s="16" t="s">
        <v>3849</v>
      </c>
      <c r="N6071" s="16" t="s">
        <v>2626</v>
      </c>
      <c r="O6071" s="17">
        <v>720</v>
      </c>
      <c r="P6071" s="17">
        <v>0</v>
      </c>
      <c r="Q6071" s="17">
        <v>0</v>
      </c>
      <c r="R6071" s="18" t="s">
        <v>33</v>
      </c>
      <c r="S6071" s="19">
        <v>60</v>
      </c>
      <c r="T6071" s="19">
        <v>220</v>
      </c>
      <c r="U6071" s="19">
        <v>6.9409090909090905</v>
      </c>
      <c r="V6071" s="19">
        <v>0</v>
      </c>
      <c r="W6071" s="20">
        <v>1.5269999999999999</v>
      </c>
      <c r="X6071" s="21">
        <v>1099.4399999999998</v>
      </c>
      <c r="Y6071" s="22" t="s">
        <v>33</v>
      </c>
      <c r="Z6071" s="23" t="s">
        <v>9087</v>
      </c>
      <c r="AA6071" s="24" t="s">
        <v>67</v>
      </c>
      <c r="AB6071" s="14" t="s">
        <v>67</v>
      </c>
      <c r="AC6071" s="14" t="s">
        <v>67</v>
      </c>
      <c r="AD6071" s="25"/>
      <c r="AE6071" s="26"/>
      <c r="AF6071" s="27"/>
      <c r="AG6071" s="29"/>
      <c r="AH6071" s="29"/>
      <c r="AI6071" s="29"/>
      <c r="AJ6071" s="29"/>
      <c r="AK6071" s="29"/>
      <c r="AL6071" s="29"/>
      <c r="AM6071" s="29"/>
      <c r="AN6071" s="29"/>
      <c r="AO6071" s="29"/>
    </row>
    <row r="6072" spans="1:41" s="162" customFormat="1" ht="16.5" customHeight="1">
      <c r="A6072" s="12" t="s">
        <v>3838</v>
      </c>
      <c r="B6072" s="13"/>
      <c r="C6072" s="189"/>
      <c r="D6072" s="12"/>
      <c r="E6072" s="132" t="s">
        <v>1463</v>
      </c>
      <c r="F6072" s="14" t="s">
        <v>1407</v>
      </c>
      <c r="G6072" s="14" t="s">
        <v>3992</v>
      </c>
      <c r="H6072" s="15">
        <v>2002</v>
      </c>
      <c r="I6072" s="15">
        <v>1</v>
      </c>
      <c r="J6072" s="15">
        <v>0</v>
      </c>
      <c r="K6072" s="15">
        <v>0</v>
      </c>
      <c r="L6072" s="16" t="s">
        <v>3969</v>
      </c>
      <c r="M6072" s="16" t="s">
        <v>3849</v>
      </c>
      <c r="N6072" s="16" t="s">
        <v>2626</v>
      </c>
      <c r="O6072" s="17">
        <v>1002</v>
      </c>
      <c r="P6072" s="17">
        <v>0</v>
      </c>
      <c r="Q6072" s="17">
        <v>0</v>
      </c>
      <c r="R6072" s="18" t="s">
        <v>33</v>
      </c>
      <c r="S6072" s="19">
        <v>60</v>
      </c>
      <c r="T6072" s="19">
        <v>110</v>
      </c>
      <c r="U6072" s="19">
        <v>10</v>
      </c>
      <c r="V6072" s="19">
        <v>0</v>
      </c>
      <c r="W6072" s="20">
        <v>1.1000000000000001</v>
      </c>
      <c r="X6072" s="21">
        <v>1102.2</v>
      </c>
      <c r="Y6072" s="22" t="s">
        <v>33</v>
      </c>
      <c r="Z6072" s="23" t="s">
        <v>9087</v>
      </c>
      <c r="AA6072" s="24" t="s">
        <v>67</v>
      </c>
      <c r="AB6072" s="14" t="s">
        <v>67</v>
      </c>
      <c r="AC6072" s="14" t="s">
        <v>67</v>
      </c>
      <c r="AD6072" s="25"/>
      <c r="AE6072" s="26"/>
      <c r="AF6072" s="27"/>
      <c r="AG6072" s="29"/>
      <c r="AH6072" s="29"/>
      <c r="AI6072" s="29"/>
      <c r="AJ6072" s="29"/>
      <c r="AK6072" s="29"/>
      <c r="AL6072" s="29"/>
      <c r="AM6072" s="29"/>
      <c r="AN6072" s="29"/>
      <c r="AO6072" s="29"/>
    </row>
    <row r="6073" spans="1:41" s="162" customFormat="1" ht="16.5" customHeight="1">
      <c r="A6073" s="12" t="s">
        <v>3838</v>
      </c>
      <c r="B6073" s="13"/>
      <c r="C6073" s="189"/>
      <c r="D6073" s="12"/>
      <c r="E6073" s="132" t="s">
        <v>494</v>
      </c>
      <c r="F6073" s="14" t="s">
        <v>1407</v>
      </c>
      <c r="G6073" s="14" t="s">
        <v>3993</v>
      </c>
      <c r="H6073" s="15">
        <v>2000</v>
      </c>
      <c r="I6073" s="15">
        <v>1</v>
      </c>
      <c r="J6073" s="15">
        <v>0</v>
      </c>
      <c r="K6073" s="15">
        <v>0</v>
      </c>
      <c r="L6073" s="16" t="s">
        <v>3969</v>
      </c>
      <c r="M6073" s="16" t="s">
        <v>3849</v>
      </c>
      <c r="N6073" s="16" t="s">
        <v>2626</v>
      </c>
      <c r="O6073" s="17">
        <v>1002</v>
      </c>
      <c r="P6073" s="17">
        <v>0</v>
      </c>
      <c r="Q6073" s="17">
        <v>0</v>
      </c>
      <c r="R6073" s="18" t="s">
        <v>33</v>
      </c>
      <c r="S6073" s="19">
        <v>60</v>
      </c>
      <c r="T6073" s="19">
        <v>110</v>
      </c>
      <c r="U6073" s="19">
        <v>10</v>
      </c>
      <c r="V6073" s="19">
        <v>0</v>
      </c>
      <c r="W6073" s="20">
        <v>1.1000000000000001</v>
      </c>
      <c r="X6073" s="21">
        <v>1102.2</v>
      </c>
      <c r="Y6073" s="22" t="s">
        <v>33</v>
      </c>
      <c r="Z6073" s="23" t="s">
        <v>9087</v>
      </c>
      <c r="AA6073" s="24" t="s">
        <v>67</v>
      </c>
      <c r="AB6073" s="14" t="s">
        <v>67</v>
      </c>
      <c r="AC6073" s="14" t="s">
        <v>67</v>
      </c>
      <c r="AD6073" s="25"/>
      <c r="AE6073" s="26"/>
      <c r="AF6073" s="27"/>
      <c r="AG6073" s="29"/>
      <c r="AH6073" s="29"/>
      <c r="AI6073" s="29"/>
      <c r="AJ6073" s="29"/>
      <c r="AK6073" s="29"/>
      <c r="AL6073" s="29"/>
      <c r="AM6073" s="29"/>
      <c r="AN6073" s="29"/>
      <c r="AO6073" s="29"/>
    </row>
    <row r="6074" spans="1:41" s="162" customFormat="1" ht="16.5" customHeight="1">
      <c r="A6074" s="12" t="s">
        <v>3838</v>
      </c>
      <c r="B6074" s="13"/>
      <c r="C6074" s="189"/>
      <c r="D6074" s="12"/>
      <c r="E6074" s="132" t="s">
        <v>3994</v>
      </c>
      <c r="F6074" s="14" t="s">
        <v>3971</v>
      </c>
      <c r="G6074" s="14" t="s">
        <v>3995</v>
      </c>
      <c r="H6074" s="15">
        <v>2000</v>
      </c>
      <c r="I6074" s="15">
        <v>1</v>
      </c>
      <c r="J6074" s="15">
        <v>0</v>
      </c>
      <c r="K6074" s="15">
        <v>0</v>
      </c>
      <c r="L6074" s="16" t="s">
        <v>3969</v>
      </c>
      <c r="M6074" s="16" t="s">
        <v>3849</v>
      </c>
      <c r="N6074" s="16" t="s">
        <v>2626</v>
      </c>
      <c r="O6074" s="17">
        <v>1002</v>
      </c>
      <c r="P6074" s="17">
        <v>0</v>
      </c>
      <c r="Q6074" s="17">
        <v>0</v>
      </c>
      <c r="R6074" s="18" t="s">
        <v>33</v>
      </c>
      <c r="S6074" s="19">
        <v>60</v>
      </c>
      <c r="T6074" s="19">
        <v>110</v>
      </c>
      <c r="U6074" s="19">
        <v>10</v>
      </c>
      <c r="V6074" s="19">
        <v>0</v>
      </c>
      <c r="W6074" s="20">
        <v>1.1000000000000001</v>
      </c>
      <c r="X6074" s="21">
        <v>1102.2</v>
      </c>
      <c r="Y6074" s="22" t="s">
        <v>33</v>
      </c>
      <c r="Z6074" s="23" t="s">
        <v>9087</v>
      </c>
      <c r="AA6074" s="24" t="s">
        <v>67</v>
      </c>
      <c r="AB6074" s="14" t="s">
        <v>67</v>
      </c>
      <c r="AC6074" s="14" t="s">
        <v>67</v>
      </c>
      <c r="AD6074" s="25"/>
      <c r="AE6074" s="26"/>
      <c r="AF6074" s="27"/>
      <c r="AG6074" s="29"/>
      <c r="AH6074" s="29"/>
      <c r="AI6074" s="29"/>
      <c r="AJ6074" s="29"/>
      <c r="AK6074" s="29"/>
      <c r="AL6074" s="29"/>
      <c r="AM6074" s="29"/>
      <c r="AN6074" s="29"/>
      <c r="AO6074" s="29"/>
    </row>
    <row r="6075" spans="1:41" s="162" customFormat="1" ht="16.5" customHeight="1">
      <c r="A6075" s="12" t="s">
        <v>3838</v>
      </c>
      <c r="B6075" s="13"/>
      <c r="C6075" s="189"/>
      <c r="D6075" s="12"/>
      <c r="E6075" s="132" t="s">
        <v>424</v>
      </c>
      <c r="F6075" s="14" t="s">
        <v>3971</v>
      </c>
      <c r="G6075" s="14" t="s">
        <v>3996</v>
      </c>
      <c r="H6075" s="15">
        <v>2000</v>
      </c>
      <c r="I6075" s="15">
        <v>1</v>
      </c>
      <c r="J6075" s="15">
        <v>0</v>
      </c>
      <c r="K6075" s="15">
        <v>0</v>
      </c>
      <c r="L6075" s="16" t="s">
        <v>3969</v>
      </c>
      <c r="M6075" s="16" t="s">
        <v>3849</v>
      </c>
      <c r="N6075" s="16" t="s">
        <v>2626</v>
      </c>
      <c r="O6075" s="17">
        <v>1002</v>
      </c>
      <c r="P6075" s="17">
        <v>0</v>
      </c>
      <c r="Q6075" s="17">
        <v>0</v>
      </c>
      <c r="R6075" s="18" t="s">
        <v>33</v>
      </c>
      <c r="S6075" s="19">
        <v>60</v>
      </c>
      <c r="T6075" s="19">
        <v>110</v>
      </c>
      <c r="U6075" s="19">
        <v>10</v>
      </c>
      <c r="V6075" s="19">
        <v>0</v>
      </c>
      <c r="W6075" s="20">
        <v>1.1000000000000001</v>
      </c>
      <c r="X6075" s="21">
        <v>1102.2</v>
      </c>
      <c r="Y6075" s="22" t="s">
        <v>33</v>
      </c>
      <c r="Z6075" s="23" t="s">
        <v>9087</v>
      </c>
      <c r="AA6075" s="24" t="s">
        <v>67</v>
      </c>
      <c r="AB6075" s="14" t="s">
        <v>67</v>
      </c>
      <c r="AC6075" s="14" t="s">
        <v>67</v>
      </c>
      <c r="AD6075" s="25"/>
      <c r="AE6075" s="26"/>
      <c r="AF6075" s="27"/>
      <c r="AG6075" s="29"/>
      <c r="AH6075" s="29"/>
      <c r="AI6075" s="29"/>
      <c r="AJ6075" s="29"/>
      <c r="AK6075" s="29"/>
      <c r="AL6075" s="29"/>
      <c r="AM6075" s="29"/>
      <c r="AN6075" s="29"/>
      <c r="AO6075" s="29"/>
    </row>
    <row r="6076" spans="1:41" s="162" customFormat="1" ht="16.5" customHeight="1">
      <c r="A6076" s="12" t="s">
        <v>3838</v>
      </c>
      <c r="B6076" s="13"/>
      <c r="C6076" s="189"/>
      <c r="D6076" s="12"/>
      <c r="E6076" s="132" t="s">
        <v>107</v>
      </c>
      <c r="F6076" s="14" t="s">
        <v>402</v>
      </c>
      <c r="G6076" s="14" t="s">
        <v>67</v>
      </c>
      <c r="H6076" s="15">
        <v>2002</v>
      </c>
      <c r="I6076" s="15">
        <v>1</v>
      </c>
      <c r="J6076" s="15">
        <v>0</v>
      </c>
      <c r="K6076" s="15">
        <v>0</v>
      </c>
      <c r="L6076" s="16" t="s">
        <v>3953</v>
      </c>
      <c r="M6076" s="16" t="s">
        <v>3849</v>
      </c>
      <c r="N6076" s="16" t="s">
        <v>2626</v>
      </c>
      <c r="O6076" s="17">
        <v>8760</v>
      </c>
      <c r="P6076" s="17">
        <v>0</v>
      </c>
      <c r="Q6076" s="17">
        <v>0</v>
      </c>
      <c r="R6076" s="18" t="s">
        <v>33</v>
      </c>
      <c r="S6076" s="19">
        <v>60</v>
      </c>
      <c r="T6076" s="19">
        <v>120</v>
      </c>
      <c r="U6076" s="19">
        <v>1.0833333333333333</v>
      </c>
      <c r="V6076" s="19">
        <v>0</v>
      </c>
      <c r="W6076" s="20">
        <v>0.13</v>
      </c>
      <c r="X6076" s="21">
        <v>1138.8</v>
      </c>
      <c r="Y6076" s="22" t="s">
        <v>33</v>
      </c>
      <c r="Z6076" s="23" t="s">
        <v>9087</v>
      </c>
      <c r="AA6076" s="24" t="s">
        <v>67</v>
      </c>
      <c r="AB6076" s="14" t="s">
        <v>67</v>
      </c>
      <c r="AC6076" s="14" t="s">
        <v>67</v>
      </c>
      <c r="AD6076" s="25"/>
      <c r="AE6076" s="26"/>
      <c r="AF6076" s="27"/>
      <c r="AG6076" s="29"/>
      <c r="AH6076" s="29"/>
      <c r="AI6076" s="29"/>
      <c r="AJ6076" s="29"/>
      <c r="AK6076" s="29"/>
      <c r="AL6076" s="29"/>
      <c r="AM6076" s="29"/>
      <c r="AN6076" s="29"/>
      <c r="AO6076" s="29"/>
    </row>
    <row r="6077" spans="1:41" s="162" customFormat="1" ht="16.5" customHeight="1">
      <c r="A6077" s="12" t="s">
        <v>3838</v>
      </c>
      <c r="B6077" s="13"/>
      <c r="C6077" s="189"/>
      <c r="D6077" s="12"/>
      <c r="E6077" s="132" t="s">
        <v>3976</v>
      </c>
      <c r="F6077" s="14" t="s">
        <v>3977</v>
      </c>
      <c r="G6077" s="14" t="s">
        <v>3978</v>
      </c>
      <c r="H6077" s="15">
        <v>2008</v>
      </c>
      <c r="I6077" s="15">
        <v>1</v>
      </c>
      <c r="J6077" s="15">
        <v>0</v>
      </c>
      <c r="K6077" s="15">
        <v>0</v>
      </c>
      <c r="L6077" s="16" t="s">
        <v>3969</v>
      </c>
      <c r="M6077" s="16" t="s">
        <v>3849</v>
      </c>
      <c r="N6077" s="16" t="s">
        <v>2626</v>
      </c>
      <c r="O6077" s="17">
        <v>8760</v>
      </c>
      <c r="P6077" s="17">
        <v>0</v>
      </c>
      <c r="Q6077" s="17">
        <v>0</v>
      </c>
      <c r="R6077" s="18" t="s">
        <v>33</v>
      </c>
      <c r="S6077" s="19">
        <v>60</v>
      </c>
      <c r="T6077" s="19">
        <v>220</v>
      </c>
      <c r="U6077" s="19">
        <v>0.59090909090909094</v>
      </c>
      <c r="V6077" s="19">
        <v>0</v>
      </c>
      <c r="W6077" s="20">
        <v>0.13</v>
      </c>
      <c r="X6077" s="21">
        <v>1138.8</v>
      </c>
      <c r="Y6077" s="22" t="s">
        <v>33</v>
      </c>
      <c r="Z6077" s="23" t="s">
        <v>9087</v>
      </c>
      <c r="AA6077" s="24" t="s">
        <v>67</v>
      </c>
      <c r="AB6077" s="14" t="s">
        <v>67</v>
      </c>
      <c r="AC6077" s="14" t="s">
        <v>67</v>
      </c>
      <c r="AD6077" s="25"/>
      <c r="AE6077" s="26"/>
      <c r="AF6077" s="27"/>
      <c r="AG6077" s="29"/>
      <c r="AH6077" s="29"/>
      <c r="AI6077" s="29"/>
      <c r="AJ6077" s="29"/>
      <c r="AK6077" s="29"/>
      <c r="AL6077" s="29"/>
      <c r="AM6077" s="29"/>
      <c r="AN6077" s="29"/>
      <c r="AO6077" s="29"/>
    </row>
    <row r="6078" spans="1:41" s="162" customFormat="1" ht="16.5" customHeight="1">
      <c r="A6078" s="12" t="s">
        <v>3838</v>
      </c>
      <c r="B6078" s="13"/>
      <c r="C6078" s="189"/>
      <c r="D6078" s="12"/>
      <c r="E6078" s="132" t="s">
        <v>107</v>
      </c>
      <c r="F6078" s="14" t="s">
        <v>67</v>
      </c>
      <c r="G6078" s="14" t="s">
        <v>67</v>
      </c>
      <c r="H6078" s="15">
        <v>2000</v>
      </c>
      <c r="I6078" s="15">
        <v>1</v>
      </c>
      <c r="J6078" s="15">
        <v>0</v>
      </c>
      <c r="K6078" s="15">
        <v>0</v>
      </c>
      <c r="L6078" s="16" t="s">
        <v>3969</v>
      </c>
      <c r="M6078" s="16" t="s">
        <v>3849</v>
      </c>
      <c r="N6078" s="16" t="s">
        <v>2626</v>
      </c>
      <c r="O6078" s="17">
        <v>8760</v>
      </c>
      <c r="P6078" s="17">
        <v>0</v>
      </c>
      <c r="Q6078" s="17">
        <v>0</v>
      </c>
      <c r="R6078" s="18" t="s">
        <v>33</v>
      </c>
      <c r="S6078" s="19">
        <v>60</v>
      </c>
      <c r="T6078" s="19">
        <v>110</v>
      </c>
      <c r="U6078" s="19">
        <v>1.1818181818181819</v>
      </c>
      <c r="V6078" s="19">
        <v>0</v>
      </c>
      <c r="W6078" s="20">
        <v>0.13</v>
      </c>
      <c r="X6078" s="21">
        <v>1138.8</v>
      </c>
      <c r="Y6078" s="22" t="s">
        <v>33</v>
      </c>
      <c r="Z6078" s="23" t="s">
        <v>9087</v>
      </c>
      <c r="AA6078" s="24" t="s">
        <v>67</v>
      </c>
      <c r="AB6078" s="14" t="s">
        <v>67</v>
      </c>
      <c r="AC6078" s="14" t="s">
        <v>67</v>
      </c>
      <c r="AD6078" s="25"/>
      <c r="AE6078" s="26"/>
      <c r="AF6078" s="27"/>
      <c r="AG6078" s="29"/>
      <c r="AH6078" s="29"/>
      <c r="AI6078" s="29"/>
      <c r="AJ6078" s="29"/>
      <c r="AK6078" s="29"/>
      <c r="AL6078" s="29"/>
      <c r="AM6078" s="29"/>
      <c r="AN6078" s="29"/>
      <c r="AO6078" s="29"/>
    </row>
    <row r="6079" spans="1:41" s="162" customFormat="1" ht="16.5" customHeight="1">
      <c r="A6079" s="12" t="s">
        <v>3838</v>
      </c>
      <c r="B6079" s="13"/>
      <c r="C6079" s="189"/>
      <c r="D6079" s="12"/>
      <c r="E6079" s="132" t="s">
        <v>779</v>
      </c>
      <c r="F6079" s="14" t="s">
        <v>4214</v>
      </c>
      <c r="G6079" s="14" t="s">
        <v>67</v>
      </c>
      <c r="H6079" s="15">
        <v>2000</v>
      </c>
      <c r="I6079" s="15">
        <v>1</v>
      </c>
      <c r="J6079" s="15">
        <v>0</v>
      </c>
      <c r="K6079" s="15">
        <v>0</v>
      </c>
      <c r="L6079" s="16" t="s">
        <v>4213</v>
      </c>
      <c r="M6079" s="16" t="s">
        <v>4196</v>
      </c>
      <c r="N6079" s="16" t="s">
        <v>41</v>
      </c>
      <c r="O6079" s="17">
        <v>8760</v>
      </c>
      <c r="P6079" s="17">
        <v>0</v>
      </c>
      <c r="Q6079" s="17">
        <v>0</v>
      </c>
      <c r="R6079" s="18" t="s">
        <v>33</v>
      </c>
      <c r="S6079" s="19">
        <v>60</v>
      </c>
      <c r="T6079" s="19">
        <v>110</v>
      </c>
      <c r="U6079" s="19">
        <v>1.1818181818181819</v>
      </c>
      <c r="V6079" s="19">
        <v>0</v>
      </c>
      <c r="W6079" s="20">
        <v>0.13</v>
      </c>
      <c r="X6079" s="21">
        <v>1138.8</v>
      </c>
      <c r="Y6079" s="22" t="s">
        <v>33</v>
      </c>
      <c r="Z6079" s="23" t="s">
        <v>9087</v>
      </c>
      <c r="AA6079" s="24" t="s">
        <v>67</v>
      </c>
      <c r="AB6079" s="14" t="s">
        <v>67</v>
      </c>
      <c r="AC6079" s="14" t="s">
        <v>67</v>
      </c>
      <c r="AD6079" s="25"/>
      <c r="AE6079" s="26"/>
      <c r="AF6079" s="27"/>
      <c r="AG6079" s="29"/>
      <c r="AH6079" s="29"/>
      <c r="AI6079" s="29"/>
      <c r="AJ6079" s="29"/>
      <c r="AK6079" s="29"/>
      <c r="AL6079" s="29"/>
      <c r="AM6079" s="29"/>
      <c r="AN6079" s="29"/>
      <c r="AO6079" s="29"/>
    </row>
    <row r="6080" spans="1:41" s="162" customFormat="1" ht="16.5" customHeight="1">
      <c r="A6080" s="12" t="s">
        <v>3838</v>
      </c>
      <c r="B6080" s="13"/>
      <c r="C6080" s="189"/>
      <c r="D6080" s="12"/>
      <c r="E6080" s="132" t="s">
        <v>1175</v>
      </c>
      <c r="F6080" s="14" t="s">
        <v>1407</v>
      </c>
      <c r="G6080" s="14" t="s">
        <v>3984</v>
      </c>
      <c r="H6080" s="15">
        <v>2000</v>
      </c>
      <c r="I6080" s="15">
        <v>1</v>
      </c>
      <c r="J6080" s="15">
        <v>0</v>
      </c>
      <c r="K6080" s="15">
        <v>0</v>
      </c>
      <c r="L6080" s="16" t="s">
        <v>3969</v>
      </c>
      <c r="M6080" s="16" t="s">
        <v>3849</v>
      </c>
      <c r="N6080" s="16" t="s">
        <v>2626</v>
      </c>
      <c r="O6080" s="17">
        <v>1002</v>
      </c>
      <c r="P6080" s="17">
        <v>0</v>
      </c>
      <c r="Q6080" s="17">
        <v>0</v>
      </c>
      <c r="R6080" s="18" t="s">
        <v>33</v>
      </c>
      <c r="S6080" s="19">
        <v>60</v>
      </c>
      <c r="T6080" s="19">
        <v>120</v>
      </c>
      <c r="U6080" s="19">
        <v>9.5</v>
      </c>
      <c r="V6080" s="19">
        <v>0</v>
      </c>
      <c r="W6080" s="20">
        <v>1.1399999999999999</v>
      </c>
      <c r="X6080" s="21">
        <v>1142.28</v>
      </c>
      <c r="Y6080" s="22" t="s">
        <v>33</v>
      </c>
      <c r="Z6080" s="23" t="s">
        <v>9087</v>
      </c>
      <c r="AA6080" s="24" t="s">
        <v>67</v>
      </c>
      <c r="AB6080" s="14" t="s">
        <v>67</v>
      </c>
      <c r="AC6080" s="14" t="s">
        <v>67</v>
      </c>
      <c r="AD6080" s="25"/>
      <c r="AE6080" s="26"/>
      <c r="AF6080" s="27"/>
      <c r="AG6080" s="29"/>
      <c r="AH6080" s="29"/>
      <c r="AI6080" s="29"/>
      <c r="AJ6080" s="29"/>
      <c r="AK6080" s="29"/>
      <c r="AL6080" s="29"/>
      <c r="AM6080" s="29"/>
      <c r="AN6080" s="29"/>
      <c r="AO6080" s="29"/>
    </row>
    <row r="6081" spans="1:41" s="162" customFormat="1" ht="16.5" customHeight="1">
      <c r="A6081" s="12" t="s">
        <v>3838</v>
      </c>
      <c r="B6081" s="13"/>
      <c r="C6081" s="189"/>
      <c r="D6081" s="12"/>
      <c r="E6081" s="132" t="s">
        <v>1175</v>
      </c>
      <c r="F6081" s="14" t="s">
        <v>1407</v>
      </c>
      <c r="G6081" s="14" t="s">
        <v>3985</v>
      </c>
      <c r="H6081" s="15">
        <v>2000</v>
      </c>
      <c r="I6081" s="15">
        <v>1</v>
      </c>
      <c r="J6081" s="15">
        <v>0</v>
      </c>
      <c r="K6081" s="15">
        <v>0</v>
      </c>
      <c r="L6081" s="16" t="s">
        <v>3969</v>
      </c>
      <c r="M6081" s="16" t="s">
        <v>3849</v>
      </c>
      <c r="N6081" s="16" t="s">
        <v>2626</v>
      </c>
      <c r="O6081" s="17">
        <v>1002</v>
      </c>
      <c r="P6081" s="17">
        <v>0</v>
      </c>
      <c r="Q6081" s="17">
        <v>0</v>
      </c>
      <c r="R6081" s="18" t="s">
        <v>33</v>
      </c>
      <c r="S6081" s="19">
        <v>60</v>
      </c>
      <c r="T6081" s="19">
        <v>120</v>
      </c>
      <c r="U6081" s="19">
        <v>9.5</v>
      </c>
      <c r="V6081" s="19">
        <v>0</v>
      </c>
      <c r="W6081" s="20">
        <v>1.1399999999999999</v>
      </c>
      <c r="X6081" s="21">
        <v>1142.28</v>
      </c>
      <c r="Y6081" s="22" t="s">
        <v>33</v>
      </c>
      <c r="Z6081" s="23" t="s">
        <v>9087</v>
      </c>
      <c r="AA6081" s="24" t="s">
        <v>67</v>
      </c>
      <c r="AB6081" s="14" t="s">
        <v>67</v>
      </c>
      <c r="AC6081" s="14" t="s">
        <v>67</v>
      </c>
      <c r="AD6081" s="25"/>
      <c r="AE6081" s="26"/>
      <c r="AF6081" s="27"/>
      <c r="AG6081" s="29"/>
      <c r="AH6081" s="29"/>
      <c r="AI6081" s="29"/>
      <c r="AJ6081" s="29"/>
      <c r="AK6081" s="29"/>
      <c r="AL6081" s="29"/>
      <c r="AM6081" s="29"/>
      <c r="AN6081" s="29"/>
      <c r="AO6081" s="29"/>
    </row>
    <row r="6082" spans="1:41" s="162" customFormat="1" ht="16.5" customHeight="1">
      <c r="A6082" s="12" t="s">
        <v>3838</v>
      </c>
      <c r="B6082" s="13"/>
      <c r="C6082" s="189"/>
      <c r="D6082" s="12"/>
      <c r="E6082" s="132" t="s">
        <v>379</v>
      </c>
      <c r="F6082" s="14" t="s">
        <v>34</v>
      </c>
      <c r="G6082" s="14" t="s">
        <v>1452</v>
      </c>
      <c r="H6082" s="15">
        <v>2012</v>
      </c>
      <c r="I6082" s="15">
        <v>2</v>
      </c>
      <c r="J6082" s="15">
        <v>0</v>
      </c>
      <c r="K6082" s="15">
        <v>0</v>
      </c>
      <c r="L6082" s="16" t="s">
        <v>4092</v>
      </c>
      <c r="M6082" s="16" t="s">
        <v>3849</v>
      </c>
      <c r="N6082" s="16" t="s">
        <v>2626</v>
      </c>
      <c r="O6082" s="17">
        <v>560</v>
      </c>
      <c r="P6082" s="17">
        <v>0</v>
      </c>
      <c r="Q6082" s="17">
        <v>0</v>
      </c>
      <c r="R6082" s="18" t="s">
        <v>33</v>
      </c>
      <c r="S6082" s="19">
        <v>60</v>
      </c>
      <c r="T6082" s="19">
        <v>220</v>
      </c>
      <c r="U6082" s="19">
        <v>9.2999999999999989</v>
      </c>
      <c r="V6082" s="19">
        <v>0</v>
      </c>
      <c r="W6082" s="20">
        <v>2.0459999999999998</v>
      </c>
      <c r="X6082" s="21">
        <v>2291.52</v>
      </c>
      <c r="Y6082" s="22" t="s">
        <v>33</v>
      </c>
      <c r="Z6082" s="23" t="s">
        <v>9087</v>
      </c>
      <c r="AA6082" s="24" t="s">
        <v>67</v>
      </c>
      <c r="AB6082" s="14" t="s">
        <v>67</v>
      </c>
      <c r="AC6082" s="14" t="s">
        <v>67</v>
      </c>
      <c r="AD6082" s="25"/>
      <c r="AE6082" s="26"/>
      <c r="AF6082" s="27"/>
      <c r="AG6082" s="29"/>
      <c r="AH6082" s="29"/>
      <c r="AI6082" s="29"/>
      <c r="AJ6082" s="29"/>
      <c r="AK6082" s="29"/>
      <c r="AL6082" s="29"/>
      <c r="AM6082" s="29"/>
      <c r="AN6082" s="29"/>
      <c r="AO6082" s="29"/>
    </row>
    <row r="6083" spans="1:41" s="162" customFormat="1" ht="16.5" customHeight="1">
      <c r="A6083" s="12" t="s">
        <v>3838</v>
      </c>
      <c r="B6083" s="13"/>
      <c r="C6083" s="189"/>
      <c r="D6083" s="12"/>
      <c r="E6083" s="132" t="s">
        <v>475</v>
      </c>
      <c r="F6083" s="14" t="s">
        <v>1407</v>
      </c>
      <c r="G6083" s="14" t="s">
        <v>67</v>
      </c>
      <c r="H6083" s="15">
        <v>2012</v>
      </c>
      <c r="I6083" s="15">
        <v>1</v>
      </c>
      <c r="J6083" s="15">
        <v>0</v>
      </c>
      <c r="K6083" s="15">
        <v>0</v>
      </c>
      <c r="L6083" s="16" t="s">
        <v>4213</v>
      </c>
      <c r="M6083" s="16" t="s">
        <v>4196</v>
      </c>
      <c r="N6083" s="16" t="s">
        <v>41</v>
      </c>
      <c r="O6083" s="17">
        <v>720</v>
      </c>
      <c r="P6083" s="17">
        <v>0</v>
      </c>
      <c r="Q6083" s="17">
        <v>0</v>
      </c>
      <c r="R6083" s="18" t="s">
        <v>33</v>
      </c>
      <c r="S6083" s="19">
        <v>60</v>
      </c>
      <c r="T6083" s="19">
        <v>220</v>
      </c>
      <c r="U6083" s="19">
        <v>8</v>
      </c>
      <c r="V6083" s="19">
        <v>0</v>
      </c>
      <c r="W6083" s="20">
        <v>1.76</v>
      </c>
      <c r="X6083" s="21">
        <v>1267.2</v>
      </c>
      <c r="Y6083" s="22" t="s">
        <v>33</v>
      </c>
      <c r="Z6083" s="23" t="s">
        <v>9087</v>
      </c>
      <c r="AA6083" s="24" t="s">
        <v>67</v>
      </c>
      <c r="AB6083" s="14" t="s">
        <v>67</v>
      </c>
      <c r="AC6083" s="14" t="s">
        <v>67</v>
      </c>
      <c r="AD6083" s="25"/>
      <c r="AE6083" s="26"/>
      <c r="AF6083" s="27"/>
      <c r="AG6083" s="29"/>
      <c r="AH6083" s="29"/>
      <c r="AI6083" s="29"/>
      <c r="AJ6083" s="29"/>
      <c r="AK6083" s="29"/>
      <c r="AL6083" s="29"/>
      <c r="AM6083" s="29"/>
      <c r="AN6083" s="29"/>
      <c r="AO6083" s="29"/>
    </row>
    <row r="6084" spans="1:41" s="162" customFormat="1" ht="16.5" customHeight="1">
      <c r="A6084" s="12" t="s">
        <v>3838</v>
      </c>
      <c r="B6084" s="13"/>
      <c r="C6084" s="189"/>
      <c r="D6084" s="12"/>
      <c r="E6084" s="132" t="s">
        <v>141</v>
      </c>
      <c r="F6084" s="14" t="s">
        <v>3899</v>
      </c>
      <c r="G6084" s="14" t="s">
        <v>3900</v>
      </c>
      <c r="H6084" s="15">
        <v>2015</v>
      </c>
      <c r="I6084" s="15">
        <v>2</v>
      </c>
      <c r="J6084" s="15">
        <v>0</v>
      </c>
      <c r="K6084" s="15">
        <v>0</v>
      </c>
      <c r="L6084" s="16" t="s">
        <v>3896</v>
      </c>
      <c r="M6084" s="16" t="s">
        <v>3849</v>
      </c>
      <c r="N6084" s="16" t="s">
        <v>2626</v>
      </c>
      <c r="O6084" s="17">
        <v>900</v>
      </c>
      <c r="P6084" s="17">
        <v>0</v>
      </c>
      <c r="Q6084" s="17">
        <v>0</v>
      </c>
      <c r="R6084" s="18" t="s">
        <v>33</v>
      </c>
      <c r="S6084" s="19">
        <v>60</v>
      </c>
      <c r="T6084" s="19">
        <v>110</v>
      </c>
      <c r="U6084" s="19">
        <v>13.636363636363637</v>
      </c>
      <c r="V6084" s="19">
        <v>0</v>
      </c>
      <c r="W6084" s="20">
        <v>1.5</v>
      </c>
      <c r="X6084" s="21">
        <v>2700</v>
      </c>
      <c r="Y6084" s="22" t="s">
        <v>33</v>
      </c>
      <c r="Z6084" s="23" t="s">
        <v>9087</v>
      </c>
      <c r="AA6084" s="24" t="s">
        <v>67</v>
      </c>
      <c r="AB6084" s="14" t="s">
        <v>67</v>
      </c>
      <c r="AC6084" s="14" t="s">
        <v>67</v>
      </c>
      <c r="AD6084" s="25"/>
      <c r="AE6084" s="26"/>
      <c r="AF6084" s="27"/>
      <c r="AG6084" s="29"/>
      <c r="AH6084" s="29"/>
      <c r="AI6084" s="29"/>
      <c r="AJ6084" s="29"/>
      <c r="AK6084" s="29"/>
      <c r="AL6084" s="29"/>
      <c r="AM6084" s="29"/>
      <c r="AN6084" s="29"/>
      <c r="AO6084" s="29"/>
    </row>
    <row r="6085" spans="1:41" s="162" customFormat="1" ht="16.5" customHeight="1">
      <c r="A6085" s="12" t="s">
        <v>3838</v>
      </c>
      <c r="B6085" s="13"/>
      <c r="C6085" s="189"/>
      <c r="D6085" s="12"/>
      <c r="E6085" s="132" t="s">
        <v>66</v>
      </c>
      <c r="F6085" s="14" t="s">
        <v>34</v>
      </c>
      <c r="G6085" s="14" t="s">
        <v>3942</v>
      </c>
      <c r="H6085" s="15">
        <v>2010</v>
      </c>
      <c r="I6085" s="15">
        <v>2</v>
      </c>
      <c r="J6085" s="15">
        <v>0</v>
      </c>
      <c r="K6085" s="15">
        <v>0</v>
      </c>
      <c r="L6085" s="16" t="s">
        <v>3943</v>
      </c>
      <c r="M6085" s="16" t="s">
        <v>3849</v>
      </c>
      <c r="N6085" s="16" t="s">
        <v>2626</v>
      </c>
      <c r="O6085" s="17">
        <v>720</v>
      </c>
      <c r="P6085" s="17">
        <v>0</v>
      </c>
      <c r="Q6085" s="17">
        <v>0</v>
      </c>
      <c r="R6085" s="18" t="s">
        <v>33</v>
      </c>
      <c r="S6085" s="19">
        <v>60</v>
      </c>
      <c r="T6085" s="19">
        <v>220</v>
      </c>
      <c r="U6085" s="19">
        <v>8.85</v>
      </c>
      <c r="V6085" s="19">
        <v>0</v>
      </c>
      <c r="W6085" s="20">
        <v>1.9470000000000001</v>
      </c>
      <c r="X6085" s="21">
        <v>2803.6800000000003</v>
      </c>
      <c r="Y6085" s="22" t="s">
        <v>33</v>
      </c>
      <c r="Z6085" s="23" t="s">
        <v>9087</v>
      </c>
      <c r="AA6085" s="24" t="s">
        <v>67</v>
      </c>
      <c r="AB6085" s="14" t="s">
        <v>67</v>
      </c>
      <c r="AC6085" s="14" t="s">
        <v>67</v>
      </c>
      <c r="AD6085" s="25"/>
      <c r="AE6085" s="26"/>
      <c r="AF6085" s="27"/>
      <c r="AG6085" s="29"/>
      <c r="AH6085" s="29"/>
      <c r="AI6085" s="29"/>
      <c r="AJ6085" s="29"/>
      <c r="AK6085" s="29"/>
      <c r="AL6085" s="29"/>
      <c r="AM6085" s="29"/>
      <c r="AN6085" s="29"/>
      <c r="AO6085" s="29"/>
    </row>
    <row r="6086" spans="1:41" s="162" customFormat="1" ht="16.5" customHeight="1">
      <c r="A6086" s="12" t="s">
        <v>3838</v>
      </c>
      <c r="B6086" s="13"/>
      <c r="C6086" s="189"/>
      <c r="D6086" s="12"/>
      <c r="E6086" s="132" t="s">
        <v>413</v>
      </c>
      <c r="F6086" s="14" t="s">
        <v>34</v>
      </c>
      <c r="G6086" s="14" t="s">
        <v>4173</v>
      </c>
      <c r="H6086" s="15">
        <v>2013</v>
      </c>
      <c r="I6086" s="15">
        <v>1</v>
      </c>
      <c r="J6086" s="15">
        <v>0</v>
      </c>
      <c r="K6086" s="15">
        <v>0</v>
      </c>
      <c r="L6086" s="16" t="s">
        <v>9197</v>
      </c>
      <c r="M6086" s="16" t="s">
        <v>3849</v>
      </c>
      <c r="N6086" s="16" t="s">
        <v>2626</v>
      </c>
      <c r="O6086" s="17">
        <v>720</v>
      </c>
      <c r="P6086" s="17">
        <v>0</v>
      </c>
      <c r="Q6086" s="17">
        <v>0</v>
      </c>
      <c r="R6086" s="18" t="s">
        <v>33</v>
      </c>
      <c r="S6086" s="19">
        <v>60</v>
      </c>
      <c r="T6086" s="19" t="s">
        <v>4174</v>
      </c>
      <c r="U6086" s="19">
        <v>8.8818181818181809</v>
      </c>
      <c r="V6086" s="19">
        <v>0</v>
      </c>
      <c r="W6086" s="20">
        <v>1.954</v>
      </c>
      <c r="X6086" s="21">
        <v>1406.8799999999999</v>
      </c>
      <c r="Y6086" s="22" t="s">
        <v>33</v>
      </c>
      <c r="Z6086" s="23" t="s">
        <v>9087</v>
      </c>
      <c r="AA6086" s="24" t="s">
        <v>67</v>
      </c>
      <c r="AB6086" s="14" t="s">
        <v>67</v>
      </c>
      <c r="AC6086" s="14" t="s">
        <v>67</v>
      </c>
      <c r="AD6086" s="25"/>
      <c r="AE6086" s="26"/>
      <c r="AF6086" s="27"/>
      <c r="AG6086" s="29"/>
      <c r="AH6086" s="29"/>
      <c r="AI6086" s="29"/>
      <c r="AJ6086" s="29"/>
      <c r="AK6086" s="29"/>
      <c r="AL6086" s="29"/>
      <c r="AM6086" s="29"/>
      <c r="AN6086" s="29"/>
      <c r="AO6086" s="29"/>
    </row>
    <row r="6087" spans="1:41" s="162" customFormat="1" ht="16.5" customHeight="1">
      <c r="A6087" s="12" t="s">
        <v>3838</v>
      </c>
      <c r="B6087" s="13"/>
      <c r="C6087" s="189"/>
      <c r="D6087" s="12"/>
      <c r="E6087" s="132" t="s">
        <v>3970</v>
      </c>
      <c r="F6087" s="14" t="s">
        <v>3971</v>
      </c>
      <c r="G6087" s="14" t="s">
        <v>3972</v>
      </c>
      <c r="H6087" s="15">
        <v>2000</v>
      </c>
      <c r="I6087" s="15">
        <v>1</v>
      </c>
      <c r="J6087" s="15">
        <v>0</v>
      </c>
      <c r="K6087" s="15">
        <v>0</v>
      </c>
      <c r="L6087" s="16" t="s">
        <v>3969</v>
      </c>
      <c r="M6087" s="16" t="s">
        <v>3849</v>
      </c>
      <c r="N6087" s="16" t="s">
        <v>2626</v>
      </c>
      <c r="O6087" s="17">
        <v>2628</v>
      </c>
      <c r="P6087" s="17">
        <v>6132</v>
      </c>
      <c r="Q6087" s="17">
        <v>5</v>
      </c>
      <c r="R6087" s="18" t="s">
        <v>33</v>
      </c>
      <c r="S6087" s="19">
        <v>60</v>
      </c>
      <c r="T6087" s="19">
        <v>115</v>
      </c>
      <c r="U6087" s="19">
        <v>4.2</v>
      </c>
      <c r="V6087" s="19">
        <v>0</v>
      </c>
      <c r="W6087" s="20">
        <v>0.48299999999999998</v>
      </c>
      <c r="X6087" s="21">
        <v>1417.4118000000001</v>
      </c>
      <c r="Y6087" s="22" t="s">
        <v>33</v>
      </c>
      <c r="Z6087" s="23" t="s">
        <v>9087</v>
      </c>
      <c r="AA6087" s="24" t="s">
        <v>67</v>
      </c>
      <c r="AB6087" s="14" t="s">
        <v>67</v>
      </c>
      <c r="AC6087" s="14" t="s">
        <v>67</v>
      </c>
      <c r="AD6087" s="25"/>
      <c r="AE6087" s="26"/>
      <c r="AF6087" s="27"/>
      <c r="AG6087" s="29"/>
      <c r="AH6087" s="29"/>
      <c r="AI6087" s="29"/>
      <c r="AJ6087" s="29"/>
      <c r="AK6087" s="29"/>
      <c r="AL6087" s="29"/>
      <c r="AM6087" s="29"/>
      <c r="AN6087" s="29"/>
      <c r="AO6087" s="29"/>
    </row>
    <row r="6088" spans="1:41" s="162" customFormat="1" ht="16.5" customHeight="1">
      <c r="A6088" s="12" t="s">
        <v>3838</v>
      </c>
      <c r="B6088" s="13"/>
      <c r="C6088" s="189"/>
      <c r="D6088" s="12"/>
      <c r="E6088" s="132" t="s">
        <v>2658</v>
      </c>
      <c r="F6088" s="14" t="s">
        <v>2659</v>
      </c>
      <c r="G6088" s="14" t="s">
        <v>2660</v>
      </c>
      <c r="H6088" s="15">
        <v>2020</v>
      </c>
      <c r="I6088" s="15">
        <v>1</v>
      </c>
      <c r="J6088" s="15">
        <v>0</v>
      </c>
      <c r="K6088" s="15">
        <v>0</v>
      </c>
      <c r="L6088" s="16" t="s">
        <v>2625</v>
      </c>
      <c r="M6088" s="16" t="s">
        <v>3849</v>
      </c>
      <c r="N6088" s="16" t="s">
        <v>2626</v>
      </c>
      <c r="O6088" s="17">
        <v>720</v>
      </c>
      <c r="P6088" s="17">
        <v>0</v>
      </c>
      <c r="Q6088" s="17">
        <v>0</v>
      </c>
      <c r="R6088" s="18" t="s">
        <v>33</v>
      </c>
      <c r="S6088" s="19">
        <v>60</v>
      </c>
      <c r="T6088" s="19">
        <v>110</v>
      </c>
      <c r="U6088" s="19">
        <v>18.181818181818183</v>
      </c>
      <c r="V6088" s="19">
        <v>0</v>
      </c>
      <c r="W6088" s="20">
        <v>2</v>
      </c>
      <c r="X6088" s="21">
        <v>1440</v>
      </c>
      <c r="Y6088" s="22" t="s">
        <v>33</v>
      </c>
      <c r="Z6088" s="23" t="s">
        <v>9087</v>
      </c>
      <c r="AA6088" s="24" t="s">
        <v>67</v>
      </c>
      <c r="AB6088" s="14" t="s">
        <v>67</v>
      </c>
      <c r="AC6088" s="14" t="s">
        <v>67</v>
      </c>
      <c r="AD6088" s="25"/>
      <c r="AE6088" s="26"/>
      <c r="AF6088" s="27"/>
      <c r="AG6088" s="29"/>
      <c r="AH6088" s="29"/>
      <c r="AI6088" s="29"/>
      <c r="AJ6088" s="29"/>
      <c r="AK6088" s="29"/>
      <c r="AL6088" s="29"/>
      <c r="AM6088" s="29"/>
      <c r="AN6088" s="29"/>
      <c r="AO6088" s="29"/>
    </row>
    <row r="6089" spans="1:41" s="162" customFormat="1" ht="16.5" customHeight="1">
      <c r="A6089" s="12" t="s">
        <v>3838</v>
      </c>
      <c r="B6089" s="13"/>
      <c r="C6089" s="189"/>
      <c r="D6089" s="12"/>
      <c r="E6089" s="242" t="s">
        <v>9128</v>
      </c>
      <c r="F6089" s="241" t="s">
        <v>9115</v>
      </c>
      <c r="G6089" s="241" t="s">
        <v>9129</v>
      </c>
      <c r="H6089" s="248">
        <v>2020</v>
      </c>
      <c r="I6089" s="243">
        <v>1</v>
      </c>
      <c r="J6089" s="243">
        <v>0</v>
      </c>
      <c r="K6089" s="243">
        <v>0</v>
      </c>
      <c r="L6089" s="16" t="s">
        <v>9112</v>
      </c>
      <c r="M6089" s="16" t="s">
        <v>3849</v>
      </c>
      <c r="N6089" s="251" t="s">
        <v>9113</v>
      </c>
      <c r="O6089" s="311">
        <v>720</v>
      </c>
      <c r="P6089" s="17">
        <v>0</v>
      </c>
      <c r="Q6089" s="17">
        <v>0</v>
      </c>
      <c r="R6089" s="18" t="s">
        <v>33</v>
      </c>
      <c r="S6089" s="19">
        <v>60</v>
      </c>
      <c r="T6089" s="19">
        <v>110</v>
      </c>
      <c r="U6089" s="466">
        <v>2</v>
      </c>
      <c r="V6089" s="19">
        <v>0</v>
      </c>
      <c r="W6089" s="246">
        <v>2</v>
      </c>
      <c r="X6089" s="21">
        <v>1440</v>
      </c>
      <c r="Y6089" s="22" t="s">
        <v>33</v>
      </c>
      <c r="Z6089" s="23" t="s">
        <v>9087</v>
      </c>
      <c r="AA6089" s="24" t="s">
        <v>67</v>
      </c>
      <c r="AB6089" s="14" t="s">
        <v>67</v>
      </c>
      <c r="AC6089" s="14" t="s">
        <v>67</v>
      </c>
      <c r="AD6089" s="25"/>
      <c r="AE6089" s="26"/>
      <c r="AF6089" s="27"/>
      <c r="AG6089" s="29"/>
      <c r="AH6089" s="29"/>
      <c r="AI6089" s="29"/>
      <c r="AJ6089" s="29"/>
      <c r="AK6089" s="29"/>
      <c r="AL6089" s="29"/>
      <c r="AM6089" s="29"/>
      <c r="AN6089" s="29"/>
      <c r="AO6089" s="29"/>
    </row>
    <row r="6090" spans="1:41" s="162" customFormat="1" ht="16.5" customHeight="1">
      <c r="A6090" s="12" t="s">
        <v>3838</v>
      </c>
      <c r="B6090" s="13"/>
      <c r="C6090" s="189"/>
      <c r="D6090" s="12"/>
      <c r="E6090" s="132" t="s">
        <v>3842</v>
      </c>
      <c r="F6090" s="14" t="s">
        <v>34</v>
      </c>
      <c r="G6090" s="14" t="s">
        <v>3938</v>
      </c>
      <c r="H6090" s="15">
        <v>2018</v>
      </c>
      <c r="I6090" s="15">
        <v>2</v>
      </c>
      <c r="J6090" s="15">
        <v>0</v>
      </c>
      <c r="K6090" s="15">
        <v>0</v>
      </c>
      <c r="L6090" s="16" t="s">
        <v>3939</v>
      </c>
      <c r="M6090" s="16" t="s">
        <v>3849</v>
      </c>
      <c r="N6090" s="16" t="s">
        <v>2626</v>
      </c>
      <c r="O6090" s="17">
        <v>720</v>
      </c>
      <c r="P6090" s="17">
        <v>0</v>
      </c>
      <c r="Q6090" s="17">
        <v>0</v>
      </c>
      <c r="R6090" s="18" t="s">
        <v>33</v>
      </c>
      <c r="S6090" s="19">
        <v>60</v>
      </c>
      <c r="T6090" s="19">
        <v>220</v>
      </c>
      <c r="U6090" s="19">
        <v>9.1454545454545446</v>
      </c>
      <c r="V6090" s="19">
        <v>0</v>
      </c>
      <c r="W6090" s="20">
        <v>2.012</v>
      </c>
      <c r="X6090" s="21">
        <v>2897.28</v>
      </c>
      <c r="Y6090" s="22" t="s">
        <v>33</v>
      </c>
      <c r="Z6090" s="23" t="s">
        <v>9087</v>
      </c>
      <c r="AA6090" s="24" t="s">
        <v>67</v>
      </c>
      <c r="AB6090" s="14" t="s">
        <v>67</v>
      </c>
      <c r="AC6090" s="14" t="s">
        <v>67</v>
      </c>
      <c r="AD6090" s="25"/>
      <c r="AE6090" s="26"/>
      <c r="AF6090" s="27"/>
      <c r="AG6090" s="29"/>
      <c r="AH6090" s="29"/>
      <c r="AI6090" s="29"/>
      <c r="AJ6090" s="29"/>
      <c r="AK6090" s="29"/>
      <c r="AL6090" s="29"/>
      <c r="AM6090" s="29"/>
      <c r="AN6090" s="29"/>
      <c r="AO6090" s="29"/>
    </row>
    <row r="6091" spans="1:41" s="162" customFormat="1" ht="16.5" customHeight="1">
      <c r="A6091" s="12" t="s">
        <v>9188</v>
      </c>
      <c r="B6091" s="13"/>
      <c r="C6091" s="189"/>
      <c r="D6091" s="12"/>
      <c r="E6091" s="132" t="s">
        <v>379</v>
      </c>
      <c r="F6091" s="14" t="s">
        <v>34</v>
      </c>
      <c r="G6091" s="14" t="s">
        <v>4086</v>
      </c>
      <c r="H6091" s="15">
        <v>2012</v>
      </c>
      <c r="I6091" s="15">
        <v>2</v>
      </c>
      <c r="J6091" s="15">
        <v>0</v>
      </c>
      <c r="K6091" s="15">
        <v>0</v>
      </c>
      <c r="L6091" s="16" t="s">
        <v>9186</v>
      </c>
      <c r="M6091" s="16" t="s">
        <v>3849</v>
      </c>
      <c r="N6091" s="16" t="s">
        <v>2626</v>
      </c>
      <c r="O6091" s="17">
        <v>726</v>
      </c>
      <c r="P6091" s="17">
        <v>0</v>
      </c>
      <c r="Q6091" s="17">
        <v>0</v>
      </c>
      <c r="R6091" s="18" t="s">
        <v>33</v>
      </c>
      <c r="S6091" s="19">
        <v>60</v>
      </c>
      <c r="T6091" s="19">
        <v>220</v>
      </c>
      <c r="U6091" s="19">
        <v>9.5681818181818183</v>
      </c>
      <c r="V6091" s="19">
        <v>0</v>
      </c>
      <c r="W6091" s="20">
        <v>2.105</v>
      </c>
      <c r="X6091" s="21">
        <v>3056.46</v>
      </c>
      <c r="Y6091" s="22" t="s">
        <v>33</v>
      </c>
      <c r="Z6091" s="23" t="s">
        <v>9087</v>
      </c>
      <c r="AA6091" s="24" t="s">
        <v>67</v>
      </c>
      <c r="AB6091" s="14" t="s">
        <v>67</v>
      </c>
      <c r="AC6091" s="14" t="s">
        <v>67</v>
      </c>
      <c r="AD6091" s="25"/>
      <c r="AE6091" s="26"/>
      <c r="AF6091" s="27"/>
      <c r="AG6091" s="29"/>
      <c r="AH6091" s="29"/>
      <c r="AI6091" s="29"/>
      <c r="AJ6091" s="29"/>
      <c r="AK6091" s="29"/>
      <c r="AL6091" s="29"/>
      <c r="AM6091" s="29"/>
      <c r="AN6091" s="29"/>
      <c r="AO6091" s="29"/>
    </row>
    <row r="6092" spans="1:41" s="162" customFormat="1" ht="16.5" customHeight="1">
      <c r="A6092" s="12" t="s">
        <v>3838</v>
      </c>
      <c r="B6092" s="13"/>
      <c r="C6092" s="189"/>
      <c r="D6092" s="12"/>
      <c r="E6092" s="132" t="s">
        <v>3707</v>
      </c>
      <c r="F6092" s="14" t="s">
        <v>2847</v>
      </c>
      <c r="G6092" s="14" t="s">
        <v>3885</v>
      </c>
      <c r="H6092" s="15">
        <v>2019</v>
      </c>
      <c r="I6092" s="15">
        <v>1</v>
      </c>
      <c r="J6092" s="15">
        <v>0</v>
      </c>
      <c r="K6092" s="15">
        <v>0</v>
      </c>
      <c r="L6092" s="16" t="s">
        <v>2625</v>
      </c>
      <c r="M6092" s="16" t="s">
        <v>3849</v>
      </c>
      <c r="N6092" s="16" t="s">
        <v>2626</v>
      </c>
      <c r="O6092" s="17">
        <v>8760</v>
      </c>
      <c r="P6092" s="17">
        <v>0</v>
      </c>
      <c r="Q6092" s="17">
        <v>0</v>
      </c>
      <c r="R6092" s="18" t="s">
        <v>33</v>
      </c>
      <c r="S6092" s="19">
        <v>60</v>
      </c>
      <c r="T6092" s="19">
        <v>110</v>
      </c>
      <c r="U6092" s="19">
        <v>1.6363636363636365</v>
      </c>
      <c r="V6092" s="19">
        <v>0</v>
      </c>
      <c r="W6092" s="20">
        <v>0.18</v>
      </c>
      <c r="X6092" s="21">
        <v>1576.8</v>
      </c>
      <c r="Y6092" s="22" t="s">
        <v>33</v>
      </c>
      <c r="Z6092" s="23" t="s">
        <v>9087</v>
      </c>
      <c r="AA6092" s="24" t="s">
        <v>67</v>
      </c>
      <c r="AB6092" s="14" t="s">
        <v>67</v>
      </c>
      <c r="AC6092" s="14" t="s">
        <v>67</v>
      </c>
      <c r="AD6092" s="25"/>
      <c r="AE6092" s="26"/>
      <c r="AF6092" s="27"/>
      <c r="AG6092" s="29"/>
      <c r="AH6092" s="29"/>
      <c r="AI6092" s="29"/>
      <c r="AJ6092" s="29"/>
      <c r="AK6092" s="29"/>
      <c r="AL6092" s="29"/>
      <c r="AM6092" s="29"/>
      <c r="AN6092" s="29"/>
      <c r="AO6092" s="29"/>
    </row>
    <row r="6093" spans="1:41" s="162" customFormat="1" ht="16.5" customHeight="1">
      <c r="A6093" s="12" t="s">
        <v>3838</v>
      </c>
      <c r="B6093" s="13"/>
      <c r="C6093" s="189"/>
      <c r="D6093" s="12"/>
      <c r="E6093" s="132" t="s">
        <v>3970</v>
      </c>
      <c r="F6093" s="14" t="s">
        <v>1414</v>
      </c>
      <c r="G6093" s="14" t="s">
        <v>4197</v>
      </c>
      <c r="H6093" s="15">
        <v>2001</v>
      </c>
      <c r="I6093" s="15">
        <v>1</v>
      </c>
      <c r="J6093" s="15">
        <v>0</v>
      </c>
      <c r="K6093" s="15">
        <v>0</v>
      </c>
      <c r="L6093" s="16" t="s">
        <v>4198</v>
      </c>
      <c r="M6093" s="16" t="s">
        <v>4196</v>
      </c>
      <c r="N6093" s="16" t="s">
        <v>41</v>
      </c>
      <c r="O6093" s="17">
        <v>2628</v>
      </c>
      <c r="P6093" s="17">
        <v>6132</v>
      </c>
      <c r="Q6093" s="17">
        <v>5</v>
      </c>
      <c r="R6093" s="18" t="s">
        <v>33</v>
      </c>
      <c r="S6093" s="19">
        <v>60</v>
      </c>
      <c r="T6093" s="19">
        <v>110</v>
      </c>
      <c r="U6093" s="19">
        <v>5</v>
      </c>
      <c r="V6093" s="19">
        <v>0</v>
      </c>
      <c r="W6093" s="20">
        <v>0.55000000000000004</v>
      </c>
      <c r="X6093" s="21">
        <v>1614.0300000000002</v>
      </c>
      <c r="Y6093" s="22" t="s">
        <v>33</v>
      </c>
      <c r="Z6093" s="23" t="s">
        <v>9087</v>
      </c>
      <c r="AA6093" s="24" t="s">
        <v>67</v>
      </c>
      <c r="AB6093" s="14" t="s">
        <v>67</v>
      </c>
      <c r="AC6093" s="14" t="s">
        <v>67</v>
      </c>
      <c r="AD6093" s="25"/>
      <c r="AE6093" s="26"/>
      <c r="AF6093" s="27"/>
      <c r="AG6093" s="29"/>
      <c r="AH6093" s="29"/>
      <c r="AI6093" s="29"/>
      <c r="AJ6093" s="29"/>
      <c r="AK6093" s="29"/>
      <c r="AL6093" s="29"/>
      <c r="AM6093" s="29"/>
      <c r="AN6093" s="29"/>
      <c r="AO6093" s="29"/>
    </row>
    <row r="6094" spans="1:41" s="162" customFormat="1" ht="16.5" customHeight="1">
      <c r="A6094" s="12" t="s">
        <v>3838</v>
      </c>
      <c r="B6094" s="13"/>
      <c r="C6094" s="189"/>
      <c r="D6094" s="12"/>
      <c r="E6094" s="132" t="s">
        <v>3967</v>
      </c>
      <c r="F6094" s="14" t="s">
        <v>1407</v>
      </c>
      <c r="G6094" s="14" t="s">
        <v>3968</v>
      </c>
      <c r="H6094" s="15">
        <v>2000</v>
      </c>
      <c r="I6094" s="15">
        <v>1</v>
      </c>
      <c r="J6094" s="15">
        <v>0</v>
      </c>
      <c r="K6094" s="15">
        <v>0</v>
      </c>
      <c r="L6094" s="16" t="s">
        <v>3969</v>
      </c>
      <c r="M6094" s="16" t="s">
        <v>3849</v>
      </c>
      <c r="N6094" s="16" t="s">
        <v>2626</v>
      </c>
      <c r="O6094" s="17">
        <v>2628</v>
      </c>
      <c r="P6094" s="17">
        <v>6132</v>
      </c>
      <c r="Q6094" s="17">
        <v>5</v>
      </c>
      <c r="R6094" s="18" t="s">
        <v>33</v>
      </c>
      <c r="S6094" s="19">
        <v>60</v>
      </c>
      <c r="T6094" s="19">
        <v>115</v>
      </c>
      <c r="U6094" s="19">
        <v>5</v>
      </c>
      <c r="V6094" s="19">
        <v>0</v>
      </c>
      <c r="W6094" s="20">
        <v>0.57499999999999996</v>
      </c>
      <c r="X6094" s="21">
        <v>1687.395</v>
      </c>
      <c r="Y6094" s="22" t="s">
        <v>33</v>
      </c>
      <c r="Z6094" s="23" t="s">
        <v>9087</v>
      </c>
      <c r="AA6094" s="24" t="s">
        <v>67</v>
      </c>
      <c r="AB6094" s="14" t="s">
        <v>67</v>
      </c>
      <c r="AC6094" s="14" t="s">
        <v>67</v>
      </c>
      <c r="AD6094" s="25"/>
      <c r="AE6094" s="26"/>
      <c r="AF6094" s="27"/>
      <c r="AG6094" s="29"/>
      <c r="AH6094" s="29"/>
      <c r="AI6094" s="29"/>
      <c r="AJ6094" s="29"/>
      <c r="AK6094" s="29"/>
      <c r="AL6094" s="29"/>
      <c r="AM6094" s="29"/>
      <c r="AN6094" s="29"/>
      <c r="AO6094" s="29"/>
    </row>
    <row r="6095" spans="1:41" s="162" customFormat="1" ht="16.5" customHeight="1">
      <c r="A6095" s="12" t="s">
        <v>3838</v>
      </c>
      <c r="B6095" s="13"/>
      <c r="C6095" s="189"/>
      <c r="D6095" s="12"/>
      <c r="E6095" s="132" t="s">
        <v>66</v>
      </c>
      <c r="F6095" s="14" t="s">
        <v>34</v>
      </c>
      <c r="G6095" s="14" t="s">
        <v>4085</v>
      </c>
      <c r="H6095" s="15">
        <v>2016</v>
      </c>
      <c r="I6095" s="15">
        <v>1</v>
      </c>
      <c r="J6095" s="15">
        <v>0</v>
      </c>
      <c r="K6095" s="15">
        <v>0</v>
      </c>
      <c r="L6095" s="16" t="s">
        <v>4084</v>
      </c>
      <c r="M6095" s="16" t="s">
        <v>3849</v>
      </c>
      <c r="N6095" s="16" t="s">
        <v>2626</v>
      </c>
      <c r="O6095" s="17">
        <v>882</v>
      </c>
      <c r="P6095" s="17">
        <v>0</v>
      </c>
      <c r="Q6095" s="17">
        <v>5</v>
      </c>
      <c r="R6095" s="18" t="s">
        <v>33</v>
      </c>
      <c r="S6095" s="19">
        <v>60</v>
      </c>
      <c r="T6095" s="19">
        <v>220</v>
      </c>
      <c r="U6095" s="19">
        <v>8.9681818181818187</v>
      </c>
      <c r="V6095" s="19">
        <v>0</v>
      </c>
      <c r="W6095" s="20">
        <v>1.9730000000000001</v>
      </c>
      <c r="X6095" s="21">
        <v>1740.1860000000001</v>
      </c>
      <c r="Y6095" s="22" t="s">
        <v>33</v>
      </c>
      <c r="Z6095" s="23" t="s">
        <v>9087</v>
      </c>
      <c r="AA6095" s="24" t="s">
        <v>67</v>
      </c>
      <c r="AB6095" s="14" t="s">
        <v>67</v>
      </c>
      <c r="AC6095" s="14" t="s">
        <v>67</v>
      </c>
      <c r="AD6095" s="25"/>
      <c r="AE6095" s="26"/>
      <c r="AF6095" s="27"/>
      <c r="AG6095" s="29"/>
      <c r="AH6095" s="29"/>
      <c r="AI6095" s="29"/>
      <c r="AJ6095" s="29"/>
      <c r="AK6095" s="29"/>
      <c r="AL6095" s="29"/>
      <c r="AM6095" s="29"/>
      <c r="AN6095" s="29"/>
      <c r="AO6095" s="29"/>
    </row>
    <row r="6096" spans="1:41" s="162" customFormat="1" ht="16.5" customHeight="1">
      <c r="A6096" s="12" t="s">
        <v>3838</v>
      </c>
      <c r="B6096" s="13"/>
      <c r="C6096" s="189"/>
      <c r="D6096" s="12"/>
      <c r="E6096" s="132" t="s">
        <v>4130</v>
      </c>
      <c r="F6096" s="14" t="s">
        <v>4131</v>
      </c>
      <c r="G6096" s="14" t="s">
        <v>4132</v>
      </c>
      <c r="H6096" s="15">
        <v>2001</v>
      </c>
      <c r="I6096" s="15">
        <v>1</v>
      </c>
      <c r="J6096" s="15">
        <v>0</v>
      </c>
      <c r="K6096" s="15">
        <v>0</v>
      </c>
      <c r="L6096" s="16" t="s">
        <v>9187</v>
      </c>
      <c r="M6096" s="16" t="s">
        <v>3849</v>
      </c>
      <c r="N6096" s="16" t="s">
        <v>2626</v>
      </c>
      <c r="O6096" s="17">
        <v>8760</v>
      </c>
      <c r="P6096" s="17">
        <v>0</v>
      </c>
      <c r="Q6096" s="17">
        <v>0</v>
      </c>
      <c r="R6096" s="18" t="s">
        <v>33</v>
      </c>
      <c r="S6096" s="19">
        <v>60</v>
      </c>
      <c r="T6096" s="19">
        <v>110</v>
      </c>
      <c r="U6096" s="19">
        <v>1.8181818181818181</v>
      </c>
      <c r="V6096" s="19">
        <v>0</v>
      </c>
      <c r="W6096" s="20">
        <v>0.2</v>
      </c>
      <c r="X6096" s="21">
        <v>1752</v>
      </c>
      <c r="Y6096" s="22" t="s">
        <v>33</v>
      </c>
      <c r="Z6096" s="23" t="s">
        <v>9087</v>
      </c>
      <c r="AA6096" s="24" t="s">
        <v>67</v>
      </c>
      <c r="AB6096" s="14" t="s">
        <v>67</v>
      </c>
      <c r="AC6096" s="14" t="s">
        <v>67</v>
      </c>
      <c r="AD6096" s="25"/>
      <c r="AE6096" s="26"/>
      <c r="AF6096" s="27"/>
      <c r="AG6096" s="29"/>
      <c r="AH6096" s="29"/>
      <c r="AI6096" s="29"/>
      <c r="AJ6096" s="29"/>
      <c r="AK6096" s="29"/>
      <c r="AL6096" s="29"/>
      <c r="AM6096" s="29"/>
      <c r="AN6096" s="29"/>
      <c r="AO6096" s="29"/>
    </row>
    <row r="6097" spans="1:41" s="162" customFormat="1" ht="16.5" customHeight="1">
      <c r="A6097" s="12" t="s">
        <v>3838</v>
      </c>
      <c r="B6097" s="13"/>
      <c r="C6097" s="189"/>
      <c r="D6097" s="12"/>
      <c r="E6097" s="132" t="s">
        <v>4130</v>
      </c>
      <c r="F6097" s="14" t="s">
        <v>9252</v>
      </c>
      <c r="G6097" s="14" t="s">
        <v>4132</v>
      </c>
      <c r="H6097" s="15">
        <v>2001</v>
      </c>
      <c r="I6097" s="15">
        <v>1</v>
      </c>
      <c r="J6097" s="15">
        <v>0</v>
      </c>
      <c r="K6097" s="15">
        <v>0</v>
      </c>
      <c r="L6097" s="16" t="s">
        <v>9187</v>
      </c>
      <c r="M6097" s="16" t="s">
        <v>3849</v>
      </c>
      <c r="N6097" s="16" t="s">
        <v>2626</v>
      </c>
      <c r="O6097" s="17">
        <v>8760</v>
      </c>
      <c r="P6097" s="17">
        <v>0</v>
      </c>
      <c r="Q6097" s="17">
        <v>0</v>
      </c>
      <c r="R6097" s="18" t="s">
        <v>33</v>
      </c>
      <c r="S6097" s="19">
        <v>60</v>
      </c>
      <c r="T6097" s="19">
        <v>110</v>
      </c>
      <c r="U6097" s="19">
        <v>1.8181818181818181</v>
      </c>
      <c r="V6097" s="19">
        <v>0</v>
      </c>
      <c r="W6097" s="20">
        <v>0.2</v>
      </c>
      <c r="X6097" s="21">
        <v>1752</v>
      </c>
      <c r="Y6097" s="22" t="s">
        <v>33</v>
      </c>
      <c r="Z6097" s="23" t="s">
        <v>9087</v>
      </c>
      <c r="AA6097" s="24" t="s">
        <v>67</v>
      </c>
      <c r="AB6097" s="14" t="s">
        <v>67</v>
      </c>
      <c r="AC6097" s="14" t="s">
        <v>67</v>
      </c>
      <c r="AD6097" s="25"/>
      <c r="AE6097" s="26"/>
      <c r="AF6097" s="27"/>
      <c r="AG6097" s="29"/>
      <c r="AH6097" s="29"/>
      <c r="AI6097" s="29"/>
      <c r="AJ6097" s="29"/>
      <c r="AK6097" s="29"/>
      <c r="AL6097" s="29"/>
      <c r="AM6097" s="29"/>
      <c r="AN6097" s="29"/>
      <c r="AO6097" s="29"/>
    </row>
    <row r="6098" spans="1:41" s="162" customFormat="1" ht="16.5" customHeight="1">
      <c r="A6098" s="12" t="s">
        <v>3838</v>
      </c>
      <c r="B6098" s="13"/>
      <c r="C6098" s="189"/>
      <c r="D6098" s="12"/>
      <c r="E6098" s="132" t="s">
        <v>66</v>
      </c>
      <c r="F6098" s="14" t="s">
        <v>34</v>
      </c>
      <c r="G6098" s="14" t="s">
        <v>3897</v>
      </c>
      <c r="H6098" s="15">
        <v>2010</v>
      </c>
      <c r="I6098" s="15">
        <v>2</v>
      </c>
      <c r="J6098" s="15">
        <v>0</v>
      </c>
      <c r="K6098" s="15">
        <v>0</v>
      </c>
      <c r="L6098" s="16" t="s">
        <v>3896</v>
      </c>
      <c r="M6098" s="16" t="s">
        <v>3849</v>
      </c>
      <c r="N6098" s="16" t="s">
        <v>2626</v>
      </c>
      <c r="O6098" s="17">
        <v>720</v>
      </c>
      <c r="P6098" s="17">
        <v>0</v>
      </c>
      <c r="Q6098" s="17">
        <v>0</v>
      </c>
      <c r="R6098" s="18" t="s">
        <v>33</v>
      </c>
      <c r="S6098" s="19">
        <v>60</v>
      </c>
      <c r="T6098" s="19">
        <v>220</v>
      </c>
      <c r="U6098" s="19">
        <v>12.022727272727273</v>
      </c>
      <c r="V6098" s="19">
        <v>0</v>
      </c>
      <c r="W6098" s="20">
        <v>2.645</v>
      </c>
      <c r="X6098" s="21">
        <v>3808.8</v>
      </c>
      <c r="Y6098" s="22" t="s">
        <v>33</v>
      </c>
      <c r="Z6098" s="23" t="s">
        <v>9087</v>
      </c>
      <c r="AA6098" s="24" t="s">
        <v>67</v>
      </c>
      <c r="AB6098" s="14" t="s">
        <v>67</v>
      </c>
      <c r="AC6098" s="14" t="s">
        <v>67</v>
      </c>
      <c r="AD6098" s="25"/>
      <c r="AE6098" s="26"/>
      <c r="AF6098" s="27"/>
      <c r="AG6098" s="29"/>
      <c r="AH6098" s="29"/>
      <c r="AI6098" s="29"/>
      <c r="AJ6098" s="29"/>
      <c r="AK6098" s="29"/>
      <c r="AL6098" s="29"/>
      <c r="AM6098" s="29"/>
      <c r="AN6098" s="29"/>
      <c r="AO6098" s="29"/>
    </row>
    <row r="6099" spans="1:41" s="162" customFormat="1" ht="16.5" customHeight="1">
      <c r="A6099" s="12" t="s">
        <v>3838</v>
      </c>
      <c r="B6099" s="13"/>
      <c r="C6099" s="189"/>
      <c r="D6099" s="12"/>
      <c r="E6099" s="132" t="s">
        <v>379</v>
      </c>
      <c r="F6099" s="14" t="s">
        <v>34</v>
      </c>
      <c r="G6099" s="14" t="s">
        <v>3951</v>
      </c>
      <c r="H6099" s="15">
        <v>2009</v>
      </c>
      <c r="I6099" s="15">
        <v>2</v>
      </c>
      <c r="J6099" s="15">
        <v>0</v>
      </c>
      <c r="K6099" s="15">
        <v>0</v>
      </c>
      <c r="L6099" s="16" t="s">
        <v>3950</v>
      </c>
      <c r="M6099" s="16" t="s">
        <v>3849</v>
      </c>
      <c r="N6099" s="16" t="s">
        <v>2626</v>
      </c>
      <c r="O6099" s="17">
        <v>720</v>
      </c>
      <c r="P6099" s="17">
        <v>0</v>
      </c>
      <c r="Q6099" s="17">
        <v>0</v>
      </c>
      <c r="R6099" s="18" t="s">
        <v>33</v>
      </c>
      <c r="S6099" s="19">
        <v>60</v>
      </c>
      <c r="T6099" s="19">
        <v>220</v>
      </c>
      <c r="U6099" s="19">
        <v>12.022727272727273</v>
      </c>
      <c r="V6099" s="19">
        <v>0</v>
      </c>
      <c r="W6099" s="20">
        <v>2.645</v>
      </c>
      <c r="X6099" s="21">
        <v>3808.8</v>
      </c>
      <c r="Y6099" s="22" t="s">
        <v>33</v>
      </c>
      <c r="Z6099" s="23" t="s">
        <v>9087</v>
      </c>
      <c r="AA6099" s="24" t="s">
        <v>67</v>
      </c>
      <c r="AB6099" s="14" t="s">
        <v>67</v>
      </c>
      <c r="AC6099" s="14" t="s">
        <v>67</v>
      </c>
      <c r="AD6099" s="25"/>
      <c r="AE6099" s="26"/>
      <c r="AF6099" s="27"/>
      <c r="AG6099" s="29"/>
      <c r="AH6099" s="29"/>
      <c r="AI6099" s="29"/>
      <c r="AJ6099" s="29"/>
      <c r="AK6099" s="29"/>
      <c r="AL6099" s="29"/>
      <c r="AM6099" s="29"/>
      <c r="AN6099" s="29"/>
      <c r="AO6099" s="29"/>
    </row>
    <row r="6100" spans="1:41" s="162" customFormat="1" ht="16.5" customHeight="1">
      <c r="A6100" s="12" t="s">
        <v>3838</v>
      </c>
      <c r="B6100" s="13"/>
      <c r="C6100" s="189"/>
      <c r="D6100" s="12"/>
      <c r="E6100" s="132" t="s">
        <v>4207</v>
      </c>
      <c r="F6100" s="14" t="s">
        <v>4208</v>
      </c>
      <c r="G6100" s="14" t="s">
        <v>4209</v>
      </c>
      <c r="H6100" s="15">
        <v>2001</v>
      </c>
      <c r="I6100" s="15">
        <v>1</v>
      </c>
      <c r="J6100" s="15">
        <v>0</v>
      </c>
      <c r="K6100" s="15">
        <v>0</v>
      </c>
      <c r="L6100" s="16" t="s">
        <v>4198</v>
      </c>
      <c r="M6100" s="16" t="s">
        <v>4196</v>
      </c>
      <c r="N6100" s="16" t="s">
        <v>41</v>
      </c>
      <c r="O6100" s="17">
        <v>2628</v>
      </c>
      <c r="P6100" s="17">
        <v>6132</v>
      </c>
      <c r="Q6100" s="17">
        <v>5</v>
      </c>
      <c r="R6100" s="18" t="s">
        <v>33</v>
      </c>
      <c r="S6100" s="19">
        <v>60</v>
      </c>
      <c r="T6100" s="19">
        <v>220</v>
      </c>
      <c r="U6100" s="19">
        <v>3</v>
      </c>
      <c r="V6100" s="19">
        <v>0</v>
      </c>
      <c r="W6100" s="20">
        <v>0.66</v>
      </c>
      <c r="X6100" s="21">
        <v>1936.836</v>
      </c>
      <c r="Y6100" s="22" t="s">
        <v>33</v>
      </c>
      <c r="Z6100" s="23" t="s">
        <v>9087</v>
      </c>
      <c r="AA6100" s="24" t="s">
        <v>67</v>
      </c>
      <c r="AB6100" s="14" t="s">
        <v>67</v>
      </c>
      <c r="AC6100" s="14" t="s">
        <v>67</v>
      </c>
      <c r="AD6100" s="25"/>
      <c r="AE6100" s="26"/>
      <c r="AF6100" s="27"/>
      <c r="AG6100" s="29"/>
      <c r="AH6100" s="29"/>
      <c r="AI6100" s="29"/>
      <c r="AJ6100" s="29"/>
      <c r="AK6100" s="29"/>
      <c r="AL6100" s="29"/>
      <c r="AM6100" s="29"/>
      <c r="AN6100" s="29"/>
      <c r="AO6100" s="29"/>
    </row>
    <row r="6101" spans="1:41" s="162" customFormat="1" ht="16.5" customHeight="1">
      <c r="A6101" s="12" t="s">
        <v>3838</v>
      </c>
      <c r="B6101" s="13"/>
      <c r="C6101" s="189"/>
      <c r="D6101" s="12"/>
      <c r="E6101" s="132" t="s">
        <v>79</v>
      </c>
      <c r="F6101" s="14" t="s">
        <v>125</v>
      </c>
      <c r="G6101" s="14" t="s">
        <v>67</v>
      </c>
      <c r="H6101" s="15">
        <v>2006</v>
      </c>
      <c r="I6101" s="15">
        <v>1</v>
      </c>
      <c r="J6101" s="15">
        <v>0</v>
      </c>
      <c r="K6101" s="15">
        <v>0</v>
      </c>
      <c r="L6101" s="16" t="s">
        <v>4213</v>
      </c>
      <c r="M6101" s="16" t="s">
        <v>4196</v>
      </c>
      <c r="N6101" s="16" t="s">
        <v>41</v>
      </c>
      <c r="O6101" s="17">
        <v>8760</v>
      </c>
      <c r="P6101" s="17">
        <v>0</v>
      </c>
      <c r="Q6101" s="17">
        <v>0</v>
      </c>
      <c r="R6101" s="18" t="s">
        <v>33</v>
      </c>
      <c r="S6101" s="19">
        <v>60</v>
      </c>
      <c r="T6101" s="19">
        <v>110</v>
      </c>
      <c r="U6101" s="19">
        <v>2.2727272727272729</v>
      </c>
      <c r="V6101" s="19">
        <v>0</v>
      </c>
      <c r="W6101" s="20">
        <v>0.25</v>
      </c>
      <c r="X6101" s="21">
        <v>2190</v>
      </c>
      <c r="Y6101" s="22" t="s">
        <v>33</v>
      </c>
      <c r="Z6101" s="23" t="s">
        <v>9087</v>
      </c>
      <c r="AA6101" s="24" t="s">
        <v>67</v>
      </c>
      <c r="AB6101" s="14" t="s">
        <v>67</v>
      </c>
      <c r="AC6101" s="14" t="s">
        <v>67</v>
      </c>
      <c r="AD6101" s="25"/>
      <c r="AE6101" s="26"/>
      <c r="AF6101" s="27"/>
      <c r="AG6101" s="29"/>
      <c r="AH6101" s="29"/>
      <c r="AI6101" s="29"/>
      <c r="AJ6101" s="29"/>
      <c r="AK6101" s="29"/>
      <c r="AL6101" s="29"/>
      <c r="AM6101" s="29"/>
      <c r="AN6101" s="29"/>
      <c r="AO6101" s="29"/>
    </row>
    <row r="6102" spans="1:41" s="162" customFormat="1" ht="16.5" customHeight="1">
      <c r="A6102" s="12" t="s">
        <v>3838</v>
      </c>
      <c r="B6102" s="13"/>
      <c r="C6102" s="189"/>
      <c r="D6102" s="12"/>
      <c r="E6102" s="132" t="s">
        <v>3842</v>
      </c>
      <c r="F6102" s="14" t="s">
        <v>34</v>
      </c>
      <c r="G6102" s="14" t="s">
        <v>4137</v>
      </c>
      <c r="H6102" s="15">
        <v>2018</v>
      </c>
      <c r="I6102" s="15">
        <v>1</v>
      </c>
      <c r="J6102" s="15">
        <v>0</v>
      </c>
      <c r="K6102" s="15">
        <v>0</v>
      </c>
      <c r="L6102" s="16" t="s">
        <v>4182</v>
      </c>
      <c r="M6102" s="16" t="s">
        <v>3849</v>
      </c>
      <c r="N6102" s="16" t="s">
        <v>2626</v>
      </c>
      <c r="O6102" s="17">
        <v>1920</v>
      </c>
      <c r="P6102" s="17">
        <v>0</v>
      </c>
      <c r="Q6102" s="17">
        <v>0</v>
      </c>
      <c r="R6102" s="18" t="s">
        <v>33</v>
      </c>
      <c r="S6102" s="19">
        <v>60</v>
      </c>
      <c r="T6102" s="19">
        <v>220</v>
      </c>
      <c r="U6102" s="19">
        <v>6.0363636363636362</v>
      </c>
      <c r="V6102" s="19">
        <v>0</v>
      </c>
      <c r="W6102" s="20">
        <v>1.3280000000000001</v>
      </c>
      <c r="X6102" s="21">
        <v>2549.7600000000002</v>
      </c>
      <c r="Y6102" s="22" t="s">
        <v>33</v>
      </c>
      <c r="Z6102" s="23" t="s">
        <v>9087</v>
      </c>
      <c r="AA6102" s="24" t="s">
        <v>67</v>
      </c>
      <c r="AB6102" s="14" t="s">
        <v>67</v>
      </c>
      <c r="AC6102" s="14" t="s">
        <v>67</v>
      </c>
      <c r="AD6102" s="25"/>
      <c r="AE6102" s="26"/>
      <c r="AF6102" s="27"/>
      <c r="AG6102" s="29"/>
      <c r="AH6102" s="29"/>
      <c r="AI6102" s="29"/>
      <c r="AJ6102" s="29"/>
      <c r="AK6102" s="29"/>
      <c r="AL6102" s="29"/>
      <c r="AM6102" s="29"/>
      <c r="AN6102" s="29"/>
      <c r="AO6102" s="29"/>
    </row>
    <row r="6103" spans="1:41" s="162" customFormat="1" ht="16.5" customHeight="1">
      <c r="A6103" s="12" t="s">
        <v>9188</v>
      </c>
      <c r="B6103" s="13"/>
      <c r="C6103" s="189"/>
      <c r="D6103" s="12"/>
      <c r="E6103" s="132" t="s">
        <v>3842</v>
      </c>
      <c r="F6103" s="14" t="s">
        <v>34</v>
      </c>
      <c r="G6103" s="14" t="s">
        <v>4137</v>
      </c>
      <c r="H6103" s="15">
        <v>2018</v>
      </c>
      <c r="I6103" s="15">
        <v>1</v>
      </c>
      <c r="J6103" s="15">
        <v>0</v>
      </c>
      <c r="K6103" s="15">
        <v>0</v>
      </c>
      <c r="L6103" s="16" t="s">
        <v>4182</v>
      </c>
      <c r="M6103" s="16" t="s">
        <v>3849</v>
      </c>
      <c r="N6103" s="16" t="s">
        <v>2626</v>
      </c>
      <c r="O6103" s="17">
        <v>1920</v>
      </c>
      <c r="P6103" s="17">
        <v>0</v>
      </c>
      <c r="Q6103" s="17">
        <v>0</v>
      </c>
      <c r="R6103" s="18" t="s">
        <v>33</v>
      </c>
      <c r="S6103" s="19">
        <v>60</v>
      </c>
      <c r="T6103" s="19">
        <v>220</v>
      </c>
      <c r="U6103" s="19">
        <v>6.0363636363636362</v>
      </c>
      <c r="V6103" s="19">
        <v>0</v>
      </c>
      <c r="W6103" s="20">
        <v>1.3280000000000001</v>
      </c>
      <c r="X6103" s="21">
        <v>2549.7600000000002</v>
      </c>
      <c r="Y6103" s="22" t="s">
        <v>33</v>
      </c>
      <c r="Z6103" s="23" t="s">
        <v>9087</v>
      </c>
      <c r="AA6103" s="24" t="s">
        <v>67</v>
      </c>
      <c r="AB6103" s="14" t="s">
        <v>67</v>
      </c>
      <c r="AC6103" s="14" t="s">
        <v>67</v>
      </c>
      <c r="AD6103" s="25"/>
      <c r="AE6103" s="26"/>
      <c r="AF6103" s="27"/>
      <c r="AG6103" s="29"/>
      <c r="AH6103" s="29"/>
      <c r="AI6103" s="29"/>
      <c r="AJ6103" s="29"/>
      <c r="AK6103" s="29"/>
      <c r="AL6103" s="29"/>
      <c r="AM6103" s="29"/>
      <c r="AN6103" s="29"/>
      <c r="AO6103" s="29"/>
    </row>
    <row r="6104" spans="1:41" s="162" customFormat="1" ht="16.5" customHeight="1">
      <c r="A6104" s="12" t="s">
        <v>3838</v>
      </c>
      <c r="B6104" s="13"/>
      <c r="C6104" s="189"/>
      <c r="D6104" s="12"/>
      <c r="E6104" s="132" t="s">
        <v>3842</v>
      </c>
      <c r="F6104" s="14" t="s">
        <v>34</v>
      </c>
      <c r="G6104" s="14" t="s">
        <v>4137</v>
      </c>
      <c r="H6104" s="15">
        <v>2018</v>
      </c>
      <c r="I6104" s="15">
        <v>1</v>
      </c>
      <c r="J6104" s="15">
        <v>0</v>
      </c>
      <c r="K6104" s="15">
        <v>0</v>
      </c>
      <c r="L6104" s="16" t="s">
        <v>9212</v>
      </c>
      <c r="M6104" s="16" t="s">
        <v>3849</v>
      </c>
      <c r="N6104" s="16" t="s">
        <v>2626</v>
      </c>
      <c r="O6104" s="17">
        <v>1920</v>
      </c>
      <c r="P6104" s="17">
        <v>0</v>
      </c>
      <c r="Q6104" s="17">
        <v>0</v>
      </c>
      <c r="R6104" s="18" t="s">
        <v>33</v>
      </c>
      <c r="S6104" s="19">
        <v>60</v>
      </c>
      <c r="T6104" s="19">
        <v>220</v>
      </c>
      <c r="U6104" s="19">
        <v>6.0363636363636362</v>
      </c>
      <c r="V6104" s="19">
        <v>0</v>
      </c>
      <c r="W6104" s="20">
        <v>1.3280000000000001</v>
      </c>
      <c r="X6104" s="21">
        <v>2549.7600000000002</v>
      </c>
      <c r="Y6104" s="22" t="s">
        <v>33</v>
      </c>
      <c r="Z6104" s="23" t="s">
        <v>9087</v>
      </c>
      <c r="AA6104" s="24" t="s">
        <v>67</v>
      </c>
      <c r="AB6104" s="14" t="s">
        <v>67</v>
      </c>
      <c r="AC6104" s="14" t="s">
        <v>67</v>
      </c>
      <c r="AD6104" s="25"/>
      <c r="AE6104" s="26"/>
      <c r="AF6104" s="27"/>
      <c r="AG6104" s="29"/>
      <c r="AH6104" s="29"/>
      <c r="AI6104" s="29"/>
      <c r="AJ6104" s="29"/>
      <c r="AK6104" s="29"/>
      <c r="AL6104" s="29"/>
      <c r="AM6104" s="29"/>
      <c r="AN6104" s="29"/>
      <c r="AO6104" s="29"/>
    </row>
    <row r="6105" spans="1:41" s="162" customFormat="1" ht="16.5" customHeight="1">
      <c r="A6105" s="12" t="s">
        <v>3838</v>
      </c>
      <c r="B6105" s="13"/>
      <c r="C6105" s="189"/>
      <c r="D6105" s="12"/>
      <c r="E6105" s="132" t="s">
        <v>3842</v>
      </c>
      <c r="F6105" s="14" t="s">
        <v>34</v>
      </c>
      <c r="G6105" s="14" t="s">
        <v>4137</v>
      </c>
      <c r="H6105" s="15">
        <v>2018</v>
      </c>
      <c r="I6105" s="15">
        <v>1</v>
      </c>
      <c r="J6105" s="15">
        <v>0</v>
      </c>
      <c r="K6105" s="15">
        <v>0</v>
      </c>
      <c r="L6105" s="16" t="s">
        <v>9212</v>
      </c>
      <c r="M6105" s="16" t="s">
        <v>3849</v>
      </c>
      <c r="N6105" s="16" t="s">
        <v>2626</v>
      </c>
      <c r="O6105" s="17">
        <v>1920</v>
      </c>
      <c r="P6105" s="17">
        <v>0</v>
      </c>
      <c r="Q6105" s="17">
        <v>0</v>
      </c>
      <c r="R6105" s="18" t="s">
        <v>33</v>
      </c>
      <c r="S6105" s="19">
        <v>60</v>
      </c>
      <c r="T6105" s="19">
        <v>220</v>
      </c>
      <c r="U6105" s="19">
        <v>6.0363636363636362</v>
      </c>
      <c r="V6105" s="19">
        <v>0</v>
      </c>
      <c r="W6105" s="20">
        <v>1.3280000000000001</v>
      </c>
      <c r="X6105" s="21">
        <v>2549.7600000000002</v>
      </c>
      <c r="Y6105" s="22" t="s">
        <v>33</v>
      </c>
      <c r="Z6105" s="23" t="s">
        <v>9087</v>
      </c>
      <c r="AA6105" s="24" t="s">
        <v>67</v>
      </c>
      <c r="AB6105" s="14" t="s">
        <v>67</v>
      </c>
      <c r="AC6105" s="14" t="s">
        <v>67</v>
      </c>
      <c r="AD6105" s="25"/>
      <c r="AE6105" s="26"/>
      <c r="AF6105" s="27"/>
      <c r="AG6105" s="29"/>
      <c r="AH6105" s="29"/>
      <c r="AI6105" s="29"/>
      <c r="AJ6105" s="29"/>
      <c r="AK6105" s="29"/>
      <c r="AL6105" s="29"/>
      <c r="AM6105" s="29"/>
      <c r="AN6105" s="29"/>
      <c r="AO6105" s="29"/>
    </row>
    <row r="6106" spans="1:41" s="162" customFormat="1" ht="16.5" customHeight="1">
      <c r="A6106" s="12" t="s">
        <v>3838</v>
      </c>
      <c r="B6106" s="13"/>
      <c r="C6106" s="189"/>
      <c r="D6106" s="12"/>
      <c r="E6106" s="132" t="s">
        <v>3842</v>
      </c>
      <c r="F6106" s="14" t="s">
        <v>34</v>
      </c>
      <c r="G6106" s="14" t="s">
        <v>4137</v>
      </c>
      <c r="H6106" s="15">
        <v>2018</v>
      </c>
      <c r="I6106" s="15">
        <v>1</v>
      </c>
      <c r="J6106" s="15">
        <v>0</v>
      </c>
      <c r="K6106" s="15">
        <v>0</v>
      </c>
      <c r="L6106" s="16" t="s">
        <v>9213</v>
      </c>
      <c r="M6106" s="16" t="s">
        <v>3849</v>
      </c>
      <c r="N6106" s="16" t="s">
        <v>2626</v>
      </c>
      <c r="O6106" s="17">
        <v>1920</v>
      </c>
      <c r="P6106" s="17">
        <v>0</v>
      </c>
      <c r="Q6106" s="17">
        <v>0</v>
      </c>
      <c r="R6106" s="18" t="s">
        <v>33</v>
      </c>
      <c r="S6106" s="19">
        <v>60</v>
      </c>
      <c r="T6106" s="19">
        <v>220</v>
      </c>
      <c r="U6106" s="19">
        <v>6.0363636363636362</v>
      </c>
      <c r="V6106" s="19">
        <v>0</v>
      </c>
      <c r="W6106" s="20">
        <v>1.3280000000000001</v>
      </c>
      <c r="X6106" s="21">
        <v>2549.7600000000002</v>
      </c>
      <c r="Y6106" s="22" t="s">
        <v>33</v>
      </c>
      <c r="Z6106" s="23" t="s">
        <v>9087</v>
      </c>
      <c r="AA6106" s="24" t="s">
        <v>67</v>
      </c>
      <c r="AB6106" s="14" t="s">
        <v>67</v>
      </c>
      <c r="AC6106" s="14" t="s">
        <v>67</v>
      </c>
      <c r="AD6106" s="25"/>
      <c r="AE6106" s="26"/>
      <c r="AF6106" s="27"/>
      <c r="AG6106" s="29"/>
      <c r="AH6106" s="29"/>
      <c r="AI6106" s="29"/>
      <c r="AJ6106" s="29"/>
      <c r="AK6106" s="29"/>
      <c r="AL6106" s="29"/>
      <c r="AM6106" s="29"/>
      <c r="AN6106" s="29"/>
      <c r="AO6106" s="29"/>
    </row>
    <row r="6107" spans="1:41" s="162" customFormat="1" ht="16.5" customHeight="1">
      <c r="A6107" s="12" t="s">
        <v>3838</v>
      </c>
      <c r="B6107" s="13"/>
      <c r="C6107" s="189"/>
      <c r="D6107" s="12"/>
      <c r="E6107" s="132" t="s">
        <v>3842</v>
      </c>
      <c r="F6107" s="14" t="s">
        <v>34</v>
      </c>
      <c r="G6107" s="14" t="s">
        <v>4137</v>
      </c>
      <c r="H6107" s="15">
        <v>2018</v>
      </c>
      <c r="I6107" s="15">
        <v>1</v>
      </c>
      <c r="J6107" s="15">
        <v>0</v>
      </c>
      <c r="K6107" s="15">
        <v>0</v>
      </c>
      <c r="L6107" s="16" t="s">
        <v>9213</v>
      </c>
      <c r="M6107" s="16" t="s">
        <v>3849</v>
      </c>
      <c r="N6107" s="16" t="s">
        <v>2626</v>
      </c>
      <c r="O6107" s="17">
        <v>1920</v>
      </c>
      <c r="P6107" s="17">
        <v>0</v>
      </c>
      <c r="Q6107" s="17">
        <v>0</v>
      </c>
      <c r="R6107" s="18" t="s">
        <v>33</v>
      </c>
      <c r="S6107" s="19">
        <v>60</v>
      </c>
      <c r="T6107" s="19">
        <v>220</v>
      </c>
      <c r="U6107" s="19">
        <v>6.0363636363636362</v>
      </c>
      <c r="V6107" s="19">
        <v>0</v>
      </c>
      <c r="W6107" s="20">
        <v>1.3280000000000001</v>
      </c>
      <c r="X6107" s="21">
        <v>2549.7600000000002</v>
      </c>
      <c r="Y6107" s="22" t="s">
        <v>33</v>
      </c>
      <c r="Z6107" s="23" t="s">
        <v>9087</v>
      </c>
      <c r="AA6107" s="24" t="s">
        <v>67</v>
      </c>
      <c r="AB6107" s="14" t="s">
        <v>67</v>
      </c>
      <c r="AC6107" s="14" t="s">
        <v>67</v>
      </c>
      <c r="AD6107" s="25"/>
      <c r="AE6107" s="26"/>
      <c r="AF6107" s="27"/>
      <c r="AG6107" s="29"/>
      <c r="AH6107" s="29"/>
      <c r="AI6107" s="29"/>
      <c r="AJ6107" s="29"/>
      <c r="AK6107" s="29"/>
      <c r="AL6107" s="29"/>
      <c r="AM6107" s="29"/>
      <c r="AN6107" s="29"/>
      <c r="AO6107" s="29"/>
    </row>
    <row r="6108" spans="1:41" s="162" customFormat="1" ht="16.5" customHeight="1">
      <c r="A6108" s="12" t="s">
        <v>3838</v>
      </c>
      <c r="B6108" s="13"/>
      <c r="C6108" s="189"/>
      <c r="D6108" s="12"/>
      <c r="E6108" s="132" t="s">
        <v>443</v>
      </c>
      <c r="F6108" s="14" t="s">
        <v>3957</v>
      </c>
      <c r="G6108" s="14" t="s">
        <v>67</v>
      </c>
      <c r="H6108" s="15">
        <v>2001</v>
      </c>
      <c r="I6108" s="15">
        <v>1</v>
      </c>
      <c r="J6108" s="15">
        <v>0</v>
      </c>
      <c r="K6108" s="15">
        <v>0</v>
      </c>
      <c r="L6108" s="16" t="s">
        <v>3953</v>
      </c>
      <c r="M6108" s="16" t="s">
        <v>3849</v>
      </c>
      <c r="N6108" s="16" t="s">
        <v>2626</v>
      </c>
      <c r="O6108" s="17">
        <v>1460</v>
      </c>
      <c r="P6108" s="17">
        <v>0</v>
      </c>
      <c r="Q6108" s="17">
        <v>0</v>
      </c>
      <c r="R6108" s="18" t="s">
        <v>33</v>
      </c>
      <c r="S6108" s="19">
        <v>60</v>
      </c>
      <c r="T6108" s="19">
        <v>220</v>
      </c>
      <c r="U6108" s="19">
        <v>8</v>
      </c>
      <c r="V6108" s="19">
        <v>0</v>
      </c>
      <c r="W6108" s="20">
        <v>1.76</v>
      </c>
      <c r="X6108" s="21">
        <v>2569.6</v>
      </c>
      <c r="Y6108" s="22" t="s">
        <v>33</v>
      </c>
      <c r="Z6108" s="23" t="s">
        <v>9087</v>
      </c>
      <c r="AA6108" s="24" t="s">
        <v>67</v>
      </c>
      <c r="AB6108" s="14" t="s">
        <v>67</v>
      </c>
      <c r="AC6108" s="14" t="s">
        <v>67</v>
      </c>
      <c r="AD6108" s="25"/>
      <c r="AE6108" s="26"/>
      <c r="AF6108" s="27"/>
      <c r="AG6108" s="29"/>
      <c r="AH6108" s="29"/>
      <c r="AI6108" s="29"/>
      <c r="AJ6108" s="29"/>
      <c r="AK6108" s="29"/>
      <c r="AL6108" s="29"/>
      <c r="AM6108" s="29"/>
      <c r="AN6108" s="29"/>
      <c r="AO6108" s="29"/>
    </row>
    <row r="6109" spans="1:41" s="162" customFormat="1" ht="16.5" customHeight="1">
      <c r="A6109" s="12" t="s">
        <v>3838</v>
      </c>
      <c r="B6109" s="13"/>
      <c r="C6109" s="189"/>
      <c r="D6109" s="12"/>
      <c r="E6109" s="132" t="s">
        <v>3966</v>
      </c>
      <c r="F6109" s="14" t="s">
        <v>67</v>
      </c>
      <c r="G6109" s="14" t="s">
        <v>67</v>
      </c>
      <c r="H6109" s="15">
        <v>2008</v>
      </c>
      <c r="I6109" s="15">
        <v>2</v>
      </c>
      <c r="J6109" s="15">
        <v>0</v>
      </c>
      <c r="K6109" s="15">
        <v>0</v>
      </c>
      <c r="L6109" s="16" t="s">
        <v>3953</v>
      </c>
      <c r="M6109" s="16" t="s">
        <v>3849</v>
      </c>
      <c r="N6109" s="16" t="s">
        <v>2626</v>
      </c>
      <c r="O6109" s="17">
        <v>1460</v>
      </c>
      <c r="P6109" s="17">
        <v>0</v>
      </c>
      <c r="Q6109" s="17">
        <v>0</v>
      </c>
      <c r="R6109" s="18" t="s">
        <v>33</v>
      </c>
      <c r="S6109" s="19">
        <v>60</v>
      </c>
      <c r="T6109" s="19">
        <v>220</v>
      </c>
      <c r="U6109" s="19">
        <v>8</v>
      </c>
      <c r="V6109" s="19">
        <v>0</v>
      </c>
      <c r="W6109" s="20">
        <v>1.76</v>
      </c>
      <c r="X6109" s="21">
        <v>5139.2</v>
      </c>
      <c r="Y6109" s="22" t="s">
        <v>33</v>
      </c>
      <c r="Z6109" s="23" t="s">
        <v>9087</v>
      </c>
      <c r="AA6109" s="24" t="s">
        <v>67</v>
      </c>
      <c r="AB6109" s="14" t="s">
        <v>67</v>
      </c>
      <c r="AC6109" s="14" t="s">
        <v>67</v>
      </c>
      <c r="AD6109" s="25"/>
      <c r="AE6109" s="26"/>
      <c r="AF6109" s="27"/>
      <c r="AG6109" s="29"/>
      <c r="AH6109" s="29"/>
      <c r="AI6109" s="29"/>
      <c r="AJ6109" s="29"/>
      <c r="AK6109" s="29"/>
      <c r="AL6109" s="29"/>
      <c r="AM6109" s="29"/>
      <c r="AN6109" s="29"/>
      <c r="AO6109" s="29"/>
    </row>
    <row r="6110" spans="1:41" s="162" customFormat="1" ht="16.5" customHeight="1">
      <c r="A6110" s="12" t="s">
        <v>3838</v>
      </c>
      <c r="B6110" s="13"/>
      <c r="C6110" s="189"/>
      <c r="D6110" s="12"/>
      <c r="E6110" s="132" t="s">
        <v>3975</v>
      </c>
      <c r="F6110" s="14" t="s">
        <v>1407</v>
      </c>
      <c r="G6110" s="14" t="s">
        <v>3013</v>
      </c>
      <c r="H6110" s="15">
        <v>2002</v>
      </c>
      <c r="I6110" s="15">
        <v>1</v>
      </c>
      <c r="J6110" s="15">
        <v>0</v>
      </c>
      <c r="K6110" s="15">
        <v>0</v>
      </c>
      <c r="L6110" s="16" t="s">
        <v>3969</v>
      </c>
      <c r="M6110" s="16" t="s">
        <v>3849</v>
      </c>
      <c r="N6110" s="16" t="s">
        <v>2626</v>
      </c>
      <c r="O6110" s="17">
        <v>2628</v>
      </c>
      <c r="P6110" s="17">
        <v>6132</v>
      </c>
      <c r="Q6110" s="17">
        <v>5</v>
      </c>
      <c r="R6110" s="18" t="s">
        <v>33</v>
      </c>
      <c r="S6110" s="19">
        <v>60</v>
      </c>
      <c r="T6110" s="19">
        <v>110</v>
      </c>
      <c r="U6110" s="19">
        <v>8</v>
      </c>
      <c r="V6110" s="19">
        <v>0</v>
      </c>
      <c r="W6110" s="20">
        <v>0.88</v>
      </c>
      <c r="X6110" s="21">
        <v>2582.4479999999999</v>
      </c>
      <c r="Y6110" s="22" t="s">
        <v>33</v>
      </c>
      <c r="Z6110" s="23" t="s">
        <v>9087</v>
      </c>
      <c r="AA6110" s="24" t="s">
        <v>67</v>
      </c>
      <c r="AB6110" s="14" t="s">
        <v>67</v>
      </c>
      <c r="AC6110" s="14" t="s">
        <v>67</v>
      </c>
      <c r="AD6110" s="25"/>
      <c r="AE6110" s="26"/>
      <c r="AF6110" s="27"/>
      <c r="AG6110" s="29"/>
      <c r="AH6110" s="29"/>
      <c r="AI6110" s="29"/>
      <c r="AJ6110" s="29"/>
      <c r="AK6110" s="29"/>
      <c r="AL6110" s="29"/>
      <c r="AM6110" s="29"/>
      <c r="AN6110" s="29"/>
      <c r="AO6110" s="29"/>
    </row>
    <row r="6111" spans="1:41" s="162" customFormat="1" ht="16.5" customHeight="1">
      <c r="A6111" s="12" t="s">
        <v>3838</v>
      </c>
      <c r="B6111" s="13"/>
      <c r="C6111" s="189"/>
      <c r="D6111" s="12"/>
      <c r="E6111" s="132" t="s">
        <v>4207</v>
      </c>
      <c r="F6111" s="14" t="s">
        <v>67</v>
      </c>
      <c r="G6111" s="14" t="s">
        <v>67</v>
      </c>
      <c r="H6111" s="15">
        <v>2011</v>
      </c>
      <c r="I6111" s="15">
        <v>1</v>
      </c>
      <c r="J6111" s="15">
        <v>0</v>
      </c>
      <c r="K6111" s="15">
        <v>0</v>
      </c>
      <c r="L6111" s="16" t="s">
        <v>4213</v>
      </c>
      <c r="M6111" s="16" t="s">
        <v>4196</v>
      </c>
      <c r="N6111" s="16" t="s">
        <v>41</v>
      </c>
      <c r="O6111" s="17">
        <v>2628</v>
      </c>
      <c r="P6111" s="17">
        <v>6132</v>
      </c>
      <c r="Q6111" s="17">
        <v>5</v>
      </c>
      <c r="R6111" s="18" t="s">
        <v>33</v>
      </c>
      <c r="S6111" s="19">
        <v>60</v>
      </c>
      <c r="T6111" s="19">
        <v>110</v>
      </c>
      <c r="U6111" s="19">
        <v>8</v>
      </c>
      <c r="V6111" s="19">
        <v>0</v>
      </c>
      <c r="W6111" s="20">
        <v>0.88</v>
      </c>
      <c r="X6111" s="21">
        <v>2582.4479999999999</v>
      </c>
      <c r="Y6111" s="22" t="s">
        <v>33</v>
      </c>
      <c r="Z6111" s="23" t="s">
        <v>9087</v>
      </c>
      <c r="AA6111" s="24" t="s">
        <v>67</v>
      </c>
      <c r="AB6111" s="14" t="s">
        <v>67</v>
      </c>
      <c r="AC6111" s="14" t="s">
        <v>67</v>
      </c>
      <c r="AD6111" s="25"/>
      <c r="AE6111" s="26"/>
      <c r="AF6111" s="27"/>
      <c r="AG6111" s="29"/>
      <c r="AH6111" s="29"/>
      <c r="AI6111" s="29"/>
      <c r="AJ6111" s="29"/>
      <c r="AK6111" s="29"/>
      <c r="AL6111" s="29"/>
      <c r="AM6111" s="29"/>
      <c r="AN6111" s="29"/>
      <c r="AO6111" s="29"/>
    </row>
    <row r="6112" spans="1:41" s="162" customFormat="1" ht="16.5" customHeight="1">
      <c r="A6112" s="12" t="s">
        <v>3838</v>
      </c>
      <c r="B6112" s="13"/>
      <c r="C6112" s="189"/>
      <c r="D6112" s="83"/>
      <c r="E6112" s="132" t="s">
        <v>66</v>
      </c>
      <c r="F6112" s="14" t="s">
        <v>34</v>
      </c>
      <c r="G6112" s="14" t="s">
        <v>3839</v>
      </c>
      <c r="H6112" s="15">
        <v>2013</v>
      </c>
      <c r="I6112" s="15">
        <v>1</v>
      </c>
      <c r="J6112" s="15">
        <v>0</v>
      </c>
      <c r="K6112" s="15">
        <v>0</v>
      </c>
      <c r="L6112" s="16" t="s">
        <v>9073</v>
      </c>
      <c r="M6112" s="16"/>
      <c r="N6112" s="16" t="s">
        <v>696</v>
      </c>
      <c r="O6112" s="17">
        <v>1260</v>
      </c>
      <c r="P6112" s="17">
        <v>0</v>
      </c>
      <c r="Q6112" s="17">
        <v>0</v>
      </c>
      <c r="R6112" s="18" t="s">
        <v>33</v>
      </c>
      <c r="S6112" s="19">
        <v>60</v>
      </c>
      <c r="T6112" s="19">
        <v>220</v>
      </c>
      <c r="U6112" s="19">
        <v>10</v>
      </c>
      <c r="V6112" s="19">
        <v>0</v>
      </c>
      <c r="W6112" s="20">
        <v>2.2000000000000002</v>
      </c>
      <c r="X6112" s="21">
        <v>2772</v>
      </c>
      <c r="Y6112" s="22" t="s">
        <v>33</v>
      </c>
      <c r="Z6112" s="23" t="s">
        <v>9072</v>
      </c>
      <c r="AA6112" s="24" t="s">
        <v>67</v>
      </c>
      <c r="AB6112" s="14" t="s">
        <v>67</v>
      </c>
      <c r="AC6112" s="14" t="s">
        <v>67</v>
      </c>
      <c r="AD6112" s="25"/>
      <c r="AE6112" s="26"/>
      <c r="AF6112" s="27"/>
      <c r="AG6112" s="29"/>
      <c r="AH6112" s="29"/>
      <c r="AI6112" s="29"/>
      <c r="AJ6112" s="29"/>
      <c r="AK6112" s="29"/>
      <c r="AL6112" s="29"/>
      <c r="AM6112" s="29"/>
      <c r="AN6112" s="29"/>
      <c r="AO6112" s="29"/>
    </row>
    <row r="6113" spans="1:41" s="162" customFormat="1" ht="16.5" customHeight="1">
      <c r="A6113" s="12" t="s">
        <v>3838</v>
      </c>
      <c r="B6113" s="13"/>
      <c r="C6113" s="189"/>
      <c r="D6113" s="12"/>
      <c r="E6113" s="132" t="s">
        <v>9171</v>
      </c>
      <c r="F6113" s="14" t="s">
        <v>9172</v>
      </c>
      <c r="G6113" s="14" t="s">
        <v>9173</v>
      </c>
      <c r="H6113" s="15">
        <v>2024</v>
      </c>
      <c r="I6113" s="15">
        <v>12</v>
      </c>
      <c r="J6113" s="15"/>
      <c r="K6113" s="15"/>
      <c r="L6113" s="16" t="s">
        <v>9112</v>
      </c>
      <c r="M6113" s="16" t="s">
        <v>3849</v>
      </c>
      <c r="N6113" s="16" t="s">
        <v>9113</v>
      </c>
      <c r="O6113" s="17">
        <v>8640</v>
      </c>
      <c r="P6113" s="17">
        <v>0</v>
      </c>
      <c r="Q6113" s="17">
        <v>0</v>
      </c>
      <c r="R6113" s="18" t="s">
        <v>33</v>
      </c>
      <c r="S6113" s="19">
        <v>60</v>
      </c>
      <c r="T6113" s="19">
        <v>110</v>
      </c>
      <c r="U6113" s="19">
        <v>4.8</v>
      </c>
      <c r="V6113" s="19"/>
      <c r="W6113" s="20">
        <v>0.35</v>
      </c>
      <c r="X6113" s="21">
        <v>36288</v>
      </c>
      <c r="Y6113" s="22" t="s">
        <v>33</v>
      </c>
      <c r="Z6113" s="23" t="s">
        <v>9087</v>
      </c>
      <c r="AA6113" s="24"/>
      <c r="AB6113" s="14"/>
      <c r="AC6113" s="14"/>
      <c r="AD6113" s="25"/>
      <c r="AE6113" s="26"/>
      <c r="AF6113" s="27"/>
      <c r="AG6113" s="29"/>
      <c r="AH6113" s="29"/>
      <c r="AI6113" s="29"/>
      <c r="AJ6113" s="29"/>
      <c r="AK6113" s="29"/>
      <c r="AL6113" s="29"/>
      <c r="AM6113" s="29"/>
      <c r="AN6113" s="29"/>
      <c r="AO6113" s="29"/>
    </row>
    <row r="6114" spans="1:41" s="162" customFormat="1" ht="16.5" customHeight="1">
      <c r="A6114" s="12" t="s">
        <v>3838</v>
      </c>
      <c r="B6114" s="13"/>
      <c r="C6114" s="189"/>
      <c r="D6114" s="12"/>
      <c r="E6114" s="132" t="s">
        <v>4192</v>
      </c>
      <c r="F6114" s="14" t="s">
        <v>34</v>
      </c>
      <c r="G6114" s="14" t="s">
        <v>867</v>
      </c>
      <c r="H6114" s="15">
        <v>2019</v>
      </c>
      <c r="I6114" s="15">
        <v>1</v>
      </c>
      <c r="J6114" s="15">
        <v>0</v>
      </c>
      <c r="K6114" s="15">
        <v>0</v>
      </c>
      <c r="L6114" s="16" t="s">
        <v>4191</v>
      </c>
      <c r="M6114" s="16" t="s">
        <v>4189</v>
      </c>
      <c r="N6114" s="16" t="s">
        <v>3400</v>
      </c>
      <c r="O6114" s="17">
        <v>2392</v>
      </c>
      <c r="P6114" s="17">
        <v>0</v>
      </c>
      <c r="Q6114" s="17">
        <v>0</v>
      </c>
      <c r="R6114" s="18" t="s">
        <v>33</v>
      </c>
      <c r="S6114" s="19">
        <v>60</v>
      </c>
      <c r="T6114" s="19">
        <v>220</v>
      </c>
      <c r="U6114" s="19">
        <v>5.7863636363636362</v>
      </c>
      <c r="V6114" s="19">
        <v>0</v>
      </c>
      <c r="W6114" s="20">
        <v>1.2729999999999999</v>
      </c>
      <c r="X6114" s="21">
        <v>3045.0159999999996</v>
      </c>
      <c r="Y6114" s="22" t="s">
        <v>33</v>
      </c>
      <c r="Z6114" s="23" t="s">
        <v>9087</v>
      </c>
      <c r="AA6114" s="24" t="s">
        <v>67</v>
      </c>
      <c r="AB6114" s="14" t="s">
        <v>67</v>
      </c>
      <c r="AC6114" s="14" t="s">
        <v>67</v>
      </c>
      <c r="AD6114" s="25"/>
      <c r="AE6114" s="26"/>
      <c r="AF6114" s="27"/>
      <c r="AG6114" s="29"/>
      <c r="AH6114" s="29"/>
      <c r="AI6114" s="29"/>
      <c r="AJ6114" s="29"/>
      <c r="AK6114" s="29"/>
      <c r="AL6114" s="29"/>
      <c r="AM6114" s="29"/>
      <c r="AN6114" s="29"/>
      <c r="AO6114" s="29"/>
    </row>
    <row r="6115" spans="1:41" s="162" customFormat="1" ht="16.5" customHeight="1">
      <c r="A6115" s="12" t="s">
        <v>3838</v>
      </c>
      <c r="B6115" s="13"/>
      <c r="C6115" s="189"/>
      <c r="D6115" s="12"/>
      <c r="E6115" s="132" t="s">
        <v>4192</v>
      </c>
      <c r="F6115" s="14" t="s">
        <v>34</v>
      </c>
      <c r="G6115" s="14" t="s">
        <v>867</v>
      </c>
      <c r="H6115" s="15">
        <v>2019</v>
      </c>
      <c r="I6115" s="15">
        <v>1</v>
      </c>
      <c r="J6115" s="15">
        <v>0</v>
      </c>
      <c r="K6115" s="15">
        <v>0</v>
      </c>
      <c r="L6115" s="16" t="s">
        <v>4191</v>
      </c>
      <c r="M6115" s="16" t="s">
        <v>4189</v>
      </c>
      <c r="N6115" s="16" t="s">
        <v>3400</v>
      </c>
      <c r="O6115" s="17">
        <v>2392</v>
      </c>
      <c r="P6115" s="17">
        <v>0</v>
      </c>
      <c r="Q6115" s="17">
        <v>0</v>
      </c>
      <c r="R6115" s="18" t="s">
        <v>33</v>
      </c>
      <c r="S6115" s="19">
        <v>60</v>
      </c>
      <c r="T6115" s="19">
        <v>220</v>
      </c>
      <c r="U6115" s="19">
        <v>5.7863636363636362</v>
      </c>
      <c r="V6115" s="19">
        <v>0</v>
      </c>
      <c r="W6115" s="20">
        <v>1.2729999999999999</v>
      </c>
      <c r="X6115" s="21">
        <v>3045.0159999999996</v>
      </c>
      <c r="Y6115" s="22" t="s">
        <v>33</v>
      </c>
      <c r="Z6115" s="23" t="s">
        <v>9087</v>
      </c>
      <c r="AA6115" s="24" t="s">
        <v>67</v>
      </c>
      <c r="AB6115" s="14" t="s">
        <v>67</v>
      </c>
      <c r="AC6115" s="14" t="s">
        <v>67</v>
      </c>
      <c r="AD6115" s="25"/>
      <c r="AE6115" s="26"/>
      <c r="AF6115" s="27"/>
      <c r="AG6115" s="29"/>
      <c r="AH6115" s="29"/>
      <c r="AI6115" s="29"/>
      <c r="AJ6115" s="29"/>
      <c r="AK6115" s="29"/>
      <c r="AL6115" s="29"/>
      <c r="AM6115" s="29"/>
      <c r="AN6115" s="29"/>
      <c r="AO6115" s="29"/>
    </row>
    <row r="6116" spans="1:41" s="162" customFormat="1" ht="16.5" customHeight="1">
      <c r="A6116" s="12" t="s">
        <v>3838</v>
      </c>
      <c r="B6116" s="13"/>
      <c r="C6116" s="189"/>
      <c r="D6116" s="12"/>
      <c r="E6116" s="132" t="s">
        <v>3973</v>
      </c>
      <c r="F6116" s="14" t="s">
        <v>3958</v>
      </c>
      <c r="G6116" s="14" t="s">
        <v>3974</v>
      </c>
      <c r="H6116" s="15">
        <v>2000</v>
      </c>
      <c r="I6116" s="15">
        <v>1</v>
      </c>
      <c r="J6116" s="15">
        <v>0</v>
      </c>
      <c r="K6116" s="15">
        <v>0</v>
      </c>
      <c r="L6116" s="16" t="s">
        <v>3969</v>
      </c>
      <c r="M6116" s="16" t="s">
        <v>3849</v>
      </c>
      <c r="N6116" s="16" t="s">
        <v>2626</v>
      </c>
      <c r="O6116" s="17">
        <v>2628</v>
      </c>
      <c r="P6116" s="17">
        <v>6132</v>
      </c>
      <c r="Q6116" s="17">
        <v>5</v>
      </c>
      <c r="R6116" s="18" t="s">
        <v>33</v>
      </c>
      <c r="S6116" s="19">
        <v>60</v>
      </c>
      <c r="T6116" s="19">
        <v>220</v>
      </c>
      <c r="U6116" s="19">
        <v>5</v>
      </c>
      <c r="V6116" s="19">
        <v>0</v>
      </c>
      <c r="W6116" s="20">
        <v>1.1000000000000001</v>
      </c>
      <c r="X6116" s="21">
        <v>3228.0600000000004</v>
      </c>
      <c r="Y6116" s="22" t="s">
        <v>33</v>
      </c>
      <c r="Z6116" s="23" t="s">
        <v>9087</v>
      </c>
      <c r="AA6116" s="24" t="s">
        <v>67</v>
      </c>
      <c r="AB6116" s="14" t="s">
        <v>67</v>
      </c>
      <c r="AC6116" s="14" t="s">
        <v>67</v>
      </c>
      <c r="AD6116" s="25"/>
      <c r="AE6116" s="26"/>
      <c r="AF6116" s="27"/>
      <c r="AG6116" s="29"/>
      <c r="AH6116" s="29"/>
      <c r="AI6116" s="29"/>
      <c r="AJ6116" s="29"/>
      <c r="AK6116" s="29"/>
      <c r="AL6116" s="29"/>
      <c r="AM6116" s="29"/>
      <c r="AN6116" s="29"/>
      <c r="AO6116" s="29"/>
    </row>
    <row r="6117" spans="1:41" s="162" customFormat="1" ht="16.5" customHeight="1">
      <c r="A6117" s="12" t="s">
        <v>3838</v>
      </c>
      <c r="B6117" s="13"/>
      <c r="C6117" s="189"/>
      <c r="D6117" s="12"/>
      <c r="E6117" s="132" t="s">
        <v>4199</v>
      </c>
      <c r="F6117" s="14" t="s">
        <v>67</v>
      </c>
      <c r="G6117" s="14" t="s">
        <v>67</v>
      </c>
      <c r="H6117" s="15">
        <v>2012</v>
      </c>
      <c r="I6117" s="15">
        <v>1</v>
      </c>
      <c r="J6117" s="15">
        <v>0</v>
      </c>
      <c r="K6117" s="15">
        <v>0</v>
      </c>
      <c r="L6117" s="16" t="s">
        <v>4198</v>
      </c>
      <c r="M6117" s="16" t="s">
        <v>4196</v>
      </c>
      <c r="N6117" s="16" t="s">
        <v>41</v>
      </c>
      <c r="O6117" s="17">
        <v>2628</v>
      </c>
      <c r="P6117" s="17">
        <v>6132</v>
      </c>
      <c r="Q6117" s="17">
        <v>5</v>
      </c>
      <c r="R6117" s="18" t="s">
        <v>33</v>
      </c>
      <c r="S6117" s="19">
        <v>60</v>
      </c>
      <c r="T6117" s="19">
        <v>220</v>
      </c>
      <c r="U6117" s="19">
        <v>5</v>
      </c>
      <c r="V6117" s="19">
        <v>0</v>
      </c>
      <c r="W6117" s="20">
        <v>1.1000000000000001</v>
      </c>
      <c r="X6117" s="21">
        <v>3228.0600000000004</v>
      </c>
      <c r="Y6117" s="22" t="s">
        <v>33</v>
      </c>
      <c r="Z6117" s="23" t="s">
        <v>9087</v>
      </c>
      <c r="AA6117" s="24" t="s">
        <v>67</v>
      </c>
      <c r="AB6117" s="14" t="s">
        <v>67</v>
      </c>
      <c r="AC6117" s="14" t="s">
        <v>67</v>
      </c>
      <c r="AD6117" s="25"/>
      <c r="AE6117" s="26"/>
      <c r="AF6117" s="27"/>
      <c r="AG6117" s="29"/>
      <c r="AH6117" s="29"/>
      <c r="AI6117" s="29"/>
      <c r="AJ6117" s="29"/>
      <c r="AK6117" s="29"/>
      <c r="AL6117" s="29"/>
      <c r="AM6117" s="29"/>
      <c r="AN6117" s="29"/>
      <c r="AO6117" s="29"/>
    </row>
    <row r="6118" spans="1:41" s="162" customFormat="1" ht="16.5" customHeight="1">
      <c r="A6118" s="12" t="s">
        <v>3838</v>
      </c>
      <c r="B6118" s="13"/>
      <c r="C6118" s="189"/>
      <c r="D6118" s="12"/>
      <c r="E6118" s="132" t="s">
        <v>3999</v>
      </c>
      <c r="F6118" s="14" t="s">
        <v>4000</v>
      </c>
      <c r="G6118" s="14" t="s">
        <v>4001</v>
      </c>
      <c r="H6118" s="15">
        <v>2000</v>
      </c>
      <c r="I6118" s="15">
        <v>1</v>
      </c>
      <c r="J6118" s="15">
        <v>0</v>
      </c>
      <c r="K6118" s="15">
        <v>0</v>
      </c>
      <c r="L6118" s="16" t="s">
        <v>3969</v>
      </c>
      <c r="M6118" s="16" t="s">
        <v>3849</v>
      </c>
      <c r="N6118" s="16" t="s">
        <v>2626</v>
      </c>
      <c r="O6118" s="17">
        <v>1002</v>
      </c>
      <c r="P6118" s="17">
        <v>0</v>
      </c>
      <c r="Q6118" s="17">
        <v>0</v>
      </c>
      <c r="R6118" s="18" t="s">
        <v>33</v>
      </c>
      <c r="S6118" s="19">
        <v>60</v>
      </c>
      <c r="T6118" s="19">
        <v>220</v>
      </c>
      <c r="U6118" s="19">
        <v>15</v>
      </c>
      <c r="V6118" s="19">
        <v>0</v>
      </c>
      <c r="W6118" s="20">
        <v>3.3</v>
      </c>
      <c r="X6118" s="21">
        <v>3306.6</v>
      </c>
      <c r="Y6118" s="22" t="s">
        <v>33</v>
      </c>
      <c r="Z6118" s="23" t="s">
        <v>9087</v>
      </c>
      <c r="AA6118" s="24" t="s">
        <v>67</v>
      </c>
      <c r="AB6118" s="14" t="s">
        <v>67</v>
      </c>
      <c r="AC6118" s="14" t="s">
        <v>67</v>
      </c>
      <c r="AD6118" s="25"/>
      <c r="AE6118" s="26"/>
      <c r="AF6118" s="27"/>
      <c r="AG6118" s="29"/>
      <c r="AH6118" s="29"/>
      <c r="AI6118" s="29"/>
      <c r="AJ6118" s="29"/>
      <c r="AK6118" s="29"/>
      <c r="AL6118" s="29"/>
      <c r="AM6118" s="29"/>
      <c r="AN6118" s="29"/>
      <c r="AO6118" s="29"/>
    </row>
    <row r="6119" spans="1:41" s="162" customFormat="1" ht="16.5" customHeight="1">
      <c r="A6119" s="12" t="s">
        <v>3838</v>
      </c>
      <c r="B6119" s="13"/>
      <c r="C6119" s="189"/>
      <c r="D6119" s="12"/>
      <c r="E6119" s="132" t="s">
        <v>3999</v>
      </c>
      <c r="F6119" s="14" t="s">
        <v>4000</v>
      </c>
      <c r="G6119" s="14" t="s">
        <v>4002</v>
      </c>
      <c r="H6119" s="15">
        <v>2000</v>
      </c>
      <c r="I6119" s="15">
        <v>1</v>
      </c>
      <c r="J6119" s="15">
        <v>0</v>
      </c>
      <c r="K6119" s="15">
        <v>0</v>
      </c>
      <c r="L6119" s="16" t="s">
        <v>3969</v>
      </c>
      <c r="M6119" s="16" t="s">
        <v>3849</v>
      </c>
      <c r="N6119" s="16" t="s">
        <v>2626</v>
      </c>
      <c r="O6119" s="17">
        <v>1002</v>
      </c>
      <c r="P6119" s="17">
        <v>0</v>
      </c>
      <c r="Q6119" s="17">
        <v>0</v>
      </c>
      <c r="R6119" s="18" t="s">
        <v>33</v>
      </c>
      <c r="S6119" s="19">
        <v>60</v>
      </c>
      <c r="T6119" s="19">
        <v>220</v>
      </c>
      <c r="U6119" s="19">
        <v>15</v>
      </c>
      <c r="V6119" s="19">
        <v>0</v>
      </c>
      <c r="W6119" s="20">
        <v>3.3</v>
      </c>
      <c r="X6119" s="21">
        <v>3306.6</v>
      </c>
      <c r="Y6119" s="22" t="s">
        <v>33</v>
      </c>
      <c r="Z6119" s="23" t="s">
        <v>9087</v>
      </c>
      <c r="AA6119" s="24" t="s">
        <v>67</v>
      </c>
      <c r="AB6119" s="14" t="s">
        <v>67</v>
      </c>
      <c r="AC6119" s="14" t="s">
        <v>67</v>
      </c>
      <c r="AD6119" s="25"/>
      <c r="AE6119" s="26"/>
      <c r="AF6119" s="27"/>
      <c r="AG6119" s="29"/>
      <c r="AH6119" s="29"/>
      <c r="AI6119" s="29"/>
      <c r="AJ6119" s="29"/>
      <c r="AK6119" s="29"/>
      <c r="AL6119" s="29"/>
      <c r="AM6119" s="29"/>
      <c r="AN6119" s="29"/>
      <c r="AO6119" s="29"/>
    </row>
    <row r="6120" spans="1:41" s="162" customFormat="1" ht="16.5" customHeight="1">
      <c r="A6120" s="12" t="s">
        <v>3838</v>
      </c>
      <c r="B6120" s="13"/>
      <c r="C6120" s="189"/>
      <c r="D6120" s="12"/>
      <c r="E6120" s="132" t="s">
        <v>66</v>
      </c>
      <c r="F6120" s="14" t="s">
        <v>380</v>
      </c>
      <c r="G6120" s="14" t="s">
        <v>9108</v>
      </c>
      <c r="H6120" s="15">
        <v>2011</v>
      </c>
      <c r="I6120" s="15">
        <v>1</v>
      </c>
      <c r="J6120" s="15">
        <v>0</v>
      </c>
      <c r="K6120" s="15">
        <v>0</v>
      </c>
      <c r="L6120" s="16" t="s">
        <v>2625</v>
      </c>
      <c r="M6120" s="16" t="s">
        <v>3849</v>
      </c>
      <c r="N6120" s="16" t="s">
        <v>2626</v>
      </c>
      <c r="O6120" s="17">
        <v>1288</v>
      </c>
      <c r="P6120" s="17">
        <v>0</v>
      </c>
      <c r="Q6120" s="17">
        <v>0</v>
      </c>
      <c r="R6120" s="18" t="s">
        <v>33</v>
      </c>
      <c r="S6120" s="19">
        <v>60</v>
      </c>
      <c r="T6120" s="19">
        <v>220</v>
      </c>
      <c r="U6120" s="19">
        <v>12.022727272727273</v>
      </c>
      <c r="V6120" s="19">
        <v>0</v>
      </c>
      <c r="W6120" s="20">
        <v>2.645</v>
      </c>
      <c r="X6120" s="21">
        <v>3406.76</v>
      </c>
      <c r="Y6120" s="22" t="s">
        <v>33</v>
      </c>
      <c r="Z6120" s="23" t="s">
        <v>9087</v>
      </c>
      <c r="AA6120" s="24" t="s">
        <v>67</v>
      </c>
      <c r="AB6120" s="14" t="s">
        <v>67</v>
      </c>
      <c r="AC6120" s="14" t="s">
        <v>67</v>
      </c>
      <c r="AD6120" s="25"/>
      <c r="AE6120" s="26"/>
      <c r="AF6120" s="27"/>
      <c r="AG6120" s="29"/>
      <c r="AH6120" s="29"/>
      <c r="AI6120" s="29"/>
      <c r="AJ6120" s="29"/>
      <c r="AK6120" s="29"/>
      <c r="AL6120" s="29"/>
      <c r="AM6120" s="29"/>
      <c r="AN6120" s="29"/>
      <c r="AO6120" s="29"/>
    </row>
    <row r="6121" spans="1:41" s="162" customFormat="1" ht="16.5" customHeight="1">
      <c r="A6121" s="12" t="s">
        <v>3838</v>
      </c>
      <c r="B6121" s="13"/>
      <c r="C6121" s="189"/>
      <c r="D6121" s="12"/>
      <c r="E6121" s="132" t="s">
        <v>3964</v>
      </c>
      <c r="F6121" s="14" t="s">
        <v>3965</v>
      </c>
      <c r="G6121" s="14" t="s">
        <v>67</v>
      </c>
      <c r="H6121" s="15">
        <v>2012</v>
      </c>
      <c r="I6121" s="15">
        <v>1</v>
      </c>
      <c r="J6121" s="15">
        <v>0</v>
      </c>
      <c r="K6121" s="15">
        <v>0</v>
      </c>
      <c r="L6121" s="16" t="s">
        <v>3953</v>
      </c>
      <c r="M6121" s="16" t="s">
        <v>3849</v>
      </c>
      <c r="N6121" s="16" t="s">
        <v>2626</v>
      </c>
      <c r="O6121" s="17">
        <v>2190</v>
      </c>
      <c r="P6121" s="17">
        <v>0</v>
      </c>
      <c r="Q6121" s="17">
        <v>0</v>
      </c>
      <c r="R6121" s="18" t="s">
        <v>33</v>
      </c>
      <c r="S6121" s="19">
        <v>60</v>
      </c>
      <c r="T6121" s="19">
        <v>220</v>
      </c>
      <c r="U6121" s="19">
        <v>8</v>
      </c>
      <c r="V6121" s="19">
        <v>0</v>
      </c>
      <c r="W6121" s="20">
        <v>1.76</v>
      </c>
      <c r="X6121" s="21">
        <v>3854.4</v>
      </c>
      <c r="Y6121" s="22" t="s">
        <v>33</v>
      </c>
      <c r="Z6121" s="23" t="s">
        <v>9087</v>
      </c>
      <c r="AA6121" s="24" t="s">
        <v>67</v>
      </c>
      <c r="AB6121" s="14" t="s">
        <v>67</v>
      </c>
      <c r="AC6121" s="14" t="s">
        <v>67</v>
      </c>
      <c r="AD6121" s="25"/>
      <c r="AE6121" s="26"/>
      <c r="AF6121" s="27"/>
      <c r="AG6121" s="29"/>
      <c r="AH6121" s="29"/>
      <c r="AI6121" s="29"/>
      <c r="AJ6121" s="29"/>
      <c r="AK6121" s="29"/>
      <c r="AL6121" s="29"/>
      <c r="AM6121" s="29"/>
      <c r="AN6121" s="29"/>
      <c r="AO6121" s="29"/>
    </row>
    <row r="6122" spans="1:41" s="162" customFormat="1" ht="16.5" customHeight="1">
      <c r="A6122" s="12" t="s">
        <v>3838</v>
      </c>
      <c r="B6122" s="13"/>
      <c r="C6122" s="189"/>
      <c r="D6122" s="12"/>
      <c r="E6122" s="132" t="s">
        <v>3988</v>
      </c>
      <c r="F6122" s="14" t="s">
        <v>1407</v>
      </c>
      <c r="G6122" s="14" t="s">
        <v>67</v>
      </c>
      <c r="H6122" s="15">
        <v>2002</v>
      </c>
      <c r="I6122" s="15">
        <v>1</v>
      </c>
      <c r="J6122" s="15">
        <v>0</v>
      </c>
      <c r="K6122" s="15">
        <v>0</v>
      </c>
      <c r="L6122" s="16" t="s">
        <v>3969</v>
      </c>
      <c r="M6122" s="16" t="s">
        <v>3849</v>
      </c>
      <c r="N6122" s="16" t="s">
        <v>2626</v>
      </c>
      <c r="O6122" s="17">
        <v>2628</v>
      </c>
      <c r="P6122" s="17">
        <v>6132</v>
      </c>
      <c r="Q6122" s="17">
        <v>5</v>
      </c>
      <c r="R6122" s="18" t="s">
        <v>33</v>
      </c>
      <c r="S6122" s="19">
        <v>60</v>
      </c>
      <c r="T6122" s="19">
        <v>110</v>
      </c>
      <c r="U6122" s="19">
        <v>12</v>
      </c>
      <c r="V6122" s="19">
        <v>0</v>
      </c>
      <c r="W6122" s="20">
        <v>1.32</v>
      </c>
      <c r="X6122" s="21">
        <v>3873.672</v>
      </c>
      <c r="Y6122" s="22" t="s">
        <v>33</v>
      </c>
      <c r="Z6122" s="23" t="s">
        <v>9087</v>
      </c>
      <c r="AA6122" s="24" t="s">
        <v>67</v>
      </c>
      <c r="AB6122" s="14" t="s">
        <v>67</v>
      </c>
      <c r="AC6122" s="14" t="s">
        <v>67</v>
      </c>
      <c r="AD6122" s="25"/>
      <c r="AE6122" s="26"/>
      <c r="AF6122" s="27"/>
      <c r="AG6122" s="29"/>
      <c r="AH6122" s="29"/>
      <c r="AI6122" s="29"/>
      <c r="AJ6122" s="29"/>
      <c r="AK6122" s="29"/>
      <c r="AL6122" s="29"/>
      <c r="AM6122" s="29"/>
      <c r="AN6122" s="29"/>
      <c r="AO6122" s="29"/>
    </row>
    <row r="6123" spans="1:41" s="162" customFormat="1" ht="16.5" customHeight="1">
      <c r="A6123" s="12" t="s">
        <v>3838</v>
      </c>
      <c r="B6123" s="13"/>
      <c r="C6123" s="189"/>
      <c r="D6123" s="12"/>
      <c r="E6123" s="132" t="s">
        <v>9109</v>
      </c>
      <c r="F6123" s="14" t="s">
        <v>9214</v>
      </c>
      <c r="G6123" s="14" t="s">
        <v>9214</v>
      </c>
      <c r="H6123" s="15">
        <v>2021</v>
      </c>
      <c r="I6123" s="15">
        <v>1</v>
      </c>
      <c r="J6123" s="15"/>
      <c r="K6123" s="15"/>
      <c r="L6123" s="16" t="s">
        <v>9112</v>
      </c>
      <c r="M6123" s="16" t="s">
        <v>3849</v>
      </c>
      <c r="N6123" s="16" t="s">
        <v>9113</v>
      </c>
      <c r="O6123" s="17">
        <v>8640</v>
      </c>
      <c r="P6123" s="17">
        <v>0</v>
      </c>
      <c r="Q6123" s="17">
        <v>0</v>
      </c>
      <c r="R6123" s="18" t="s">
        <v>33</v>
      </c>
      <c r="S6123" s="19">
        <v>60</v>
      </c>
      <c r="T6123" s="19">
        <v>110</v>
      </c>
      <c r="U6123" s="19"/>
      <c r="V6123" s="19"/>
      <c r="W6123" s="20">
        <v>0.55000000000000004</v>
      </c>
      <c r="X6123" s="21">
        <v>4752</v>
      </c>
      <c r="Y6123" s="22" t="s">
        <v>33</v>
      </c>
      <c r="Z6123" s="23" t="s">
        <v>9087</v>
      </c>
      <c r="AA6123" s="24"/>
      <c r="AB6123" s="14"/>
      <c r="AC6123" s="14"/>
      <c r="AD6123" s="25"/>
      <c r="AE6123" s="26"/>
      <c r="AF6123" s="27"/>
      <c r="AG6123" s="29"/>
      <c r="AH6123" s="29"/>
      <c r="AI6123" s="29"/>
      <c r="AJ6123" s="29"/>
      <c r="AK6123" s="29"/>
      <c r="AL6123" s="29"/>
      <c r="AM6123" s="29"/>
      <c r="AN6123" s="29"/>
      <c r="AO6123" s="29"/>
    </row>
    <row r="6124" spans="1:41" s="162" customFormat="1" ht="16.5" customHeight="1">
      <c r="A6124" s="12" t="s">
        <v>3838</v>
      </c>
      <c r="B6124" s="13"/>
      <c r="C6124" s="189"/>
      <c r="D6124" s="12"/>
      <c r="E6124" s="132" t="s">
        <v>4093</v>
      </c>
      <c r="F6124" s="14" t="s">
        <v>4094</v>
      </c>
      <c r="G6124" s="14" t="s">
        <v>4095</v>
      </c>
      <c r="H6124" s="15">
        <v>2000</v>
      </c>
      <c r="I6124" s="15">
        <v>1</v>
      </c>
      <c r="J6124" s="15">
        <v>0</v>
      </c>
      <c r="K6124" s="15">
        <v>0</v>
      </c>
      <c r="L6124" s="16" t="s">
        <v>4092</v>
      </c>
      <c r="M6124" s="16" t="s">
        <v>3849</v>
      </c>
      <c r="N6124" s="16" t="s">
        <v>2626</v>
      </c>
      <c r="O6124" s="17">
        <v>2628</v>
      </c>
      <c r="P6124" s="17">
        <v>6132</v>
      </c>
      <c r="Q6124" s="17">
        <v>5</v>
      </c>
      <c r="R6124" s="18" t="s">
        <v>33</v>
      </c>
      <c r="S6124" s="19">
        <v>60</v>
      </c>
      <c r="T6124" s="19">
        <v>220</v>
      </c>
      <c r="U6124" s="19">
        <v>7.4</v>
      </c>
      <c r="V6124" s="19">
        <v>0</v>
      </c>
      <c r="W6124" s="20">
        <v>1.6279999999999999</v>
      </c>
      <c r="X6124" s="21">
        <v>4777.5288</v>
      </c>
      <c r="Y6124" s="22" t="s">
        <v>33</v>
      </c>
      <c r="Z6124" s="23" t="s">
        <v>9087</v>
      </c>
      <c r="AA6124" s="24" t="s">
        <v>67</v>
      </c>
      <c r="AB6124" s="14" t="s">
        <v>67</v>
      </c>
      <c r="AC6124" s="14" t="s">
        <v>67</v>
      </c>
      <c r="AD6124" s="25"/>
      <c r="AE6124" s="26"/>
      <c r="AF6124" s="27"/>
      <c r="AG6124" s="29"/>
      <c r="AH6124" s="29"/>
      <c r="AI6124" s="29"/>
      <c r="AJ6124" s="29"/>
      <c r="AK6124" s="29"/>
      <c r="AL6124" s="29"/>
      <c r="AM6124" s="29"/>
      <c r="AN6124" s="29"/>
      <c r="AO6124" s="29"/>
    </row>
    <row r="6125" spans="1:41" s="162" customFormat="1" ht="16.5" customHeight="1">
      <c r="A6125" s="12" t="s">
        <v>3838</v>
      </c>
      <c r="B6125" s="13"/>
      <c r="C6125" s="189"/>
      <c r="D6125" s="12"/>
      <c r="E6125" s="132" t="s">
        <v>9103</v>
      </c>
      <c r="F6125" s="14"/>
      <c r="G6125" s="14" t="s">
        <v>9104</v>
      </c>
      <c r="H6125" s="15">
        <v>2014</v>
      </c>
      <c r="I6125" s="15">
        <v>1</v>
      </c>
      <c r="J6125" s="15">
        <v>0</v>
      </c>
      <c r="K6125" s="15">
        <v>0</v>
      </c>
      <c r="L6125" s="16" t="s">
        <v>2625</v>
      </c>
      <c r="M6125" s="16" t="s">
        <v>3849</v>
      </c>
      <c r="N6125" s="16" t="s">
        <v>2626</v>
      </c>
      <c r="O6125" s="17">
        <v>8760</v>
      </c>
      <c r="P6125" s="17">
        <v>0</v>
      </c>
      <c r="Q6125" s="17">
        <v>0</v>
      </c>
      <c r="R6125" s="18" t="s">
        <v>33</v>
      </c>
      <c r="S6125" s="19">
        <v>60</v>
      </c>
      <c r="T6125" s="19">
        <v>110</v>
      </c>
      <c r="U6125" s="19">
        <v>0.22727272727272727</v>
      </c>
      <c r="V6125" s="19">
        <v>0</v>
      </c>
      <c r="W6125" s="20">
        <v>0.55000000000000004</v>
      </c>
      <c r="X6125" s="21">
        <v>4818</v>
      </c>
      <c r="Y6125" s="22" t="s">
        <v>33</v>
      </c>
      <c r="Z6125" s="23" t="s">
        <v>9087</v>
      </c>
      <c r="AA6125" s="24"/>
      <c r="AB6125" s="14"/>
      <c r="AC6125" s="14"/>
      <c r="AD6125" s="25"/>
      <c r="AE6125" s="26"/>
      <c r="AF6125" s="27"/>
      <c r="AG6125" s="29"/>
      <c r="AH6125" s="29"/>
      <c r="AI6125" s="29"/>
      <c r="AJ6125" s="29"/>
      <c r="AK6125" s="29"/>
      <c r="AL6125" s="29"/>
      <c r="AM6125" s="29"/>
      <c r="AN6125" s="29"/>
      <c r="AO6125" s="29"/>
    </row>
    <row r="6126" spans="1:41" s="162" customFormat="1" ht="16.5" customHeight="1">
      <c r="A6126" s="12" t="s">
        <v>3838</v>
      </c>
      <c r="B6126" s="13"/>
      <c r="C6126" s="189"/>
      <c r="D6126" s="12"/>
      <c r="E6126" s="132" t="s">
        <v>9204</v>
      </c>
      <c r="F6126" s="14" t="s">
        <v>9205</v>
      </c>
      <c r="G6126" s="14" t="s">
        <v>9206</v>
      </c>
      <c r="H6126" s="15">
        <v>2022</v>
      </c>
      <c r="I6126" s="15">
        <v>2</v>
      </c>
      <c r="J6126" s="15">
        <v>0</v>
      </c>
      <c r="K6126" s="15">
        <v>0</v>
      </c>
      <c r="L6126" s="16" t="s">
        <v>9203</v>
      </c>
      <c r="M6126" s="16" t="s">
        <v>3849</v>
      </c>
      <c r="N6126" s="16" t="s">
        <v>2626</v>
      </c>
      <c r="O6126" s="17">
        <v>3650</v>
      </c>
      <c r="P6126" s="17">
        <v>0</v>
      </c>
      <c r="Q6126" s="17">
        <v>0</v>
      </c>
      <c r="R6126" s="18" t="s">
        <v>33</v>
      </c>
      <c r="S6126" s="19">
        <v>60</v>
      </c>
      <c r="T6126" s="19">
        <v>220</v>
      </c>
      <c r="U6126" s="19">
        <v>6.0363636363636362</v>
      </c>
      <c r="V6126" s="19">
        <v>0</v>
      </c>
      <c r="W6126" s="20">
        <v>1.3280000000000001</v>
      </c>
      <c r="X6126" s="21">
        <v>9694.4</v>
      </c>
      <c r="Y6126" s="22" t="s">
        <v>33</v>
      </c>
      <c r="Z6126" s="23" t="s">
        <v>9087</v>
      </c>
      <c r="AA6126" s="24" t="s">
        <v>67</v>
      </c>
      <c r="AB6126" s="14" t="s">
        <v>67</v>
      </c>
      <c r="AC6126" s="14" t="s">
        <v>67</v>
      </c>
      <c r="AD6126" s="25"/>
      <c r="AE6126" s="26"/>
      <c r="AF6126" s="27"/>
      <c r="AG6126" s="29"/>
      <c r="AH6126" s="29"/>
      <c r="AI6126" s="29"/>
      <c r="AJ6126" s="29"/>
      <c r="AK6126" s="29"/>
      <c r="AL6126" s="29"/>
      <c r="AM6126" s="29"/>
      <c r="AN6126" s="29"/>
      <c r="AO6126" s="29"/>
    </row>
    <row r="6127" spans="1:41" s="162" customFormat="1" ht="16.5" customHeight="1">
      <c r="A6127" s="12" t="s">
        <v>3838</v>
      </c>
      <c r="B6127" s="13"/>
      <c r="C6127" s="189"/>
      <c r="D6127" s="12"/>
      <c r="E6127" s="132" t="s">
        <v>4193</v>
      </c>
      <c r="F6127" s="14" t="s">
        <v>34</v>
      </c>
      <c r="G6127" s="14" t="s">
        <v>1452</v>
      </c>
      <c r="H6127" s="15">
        <v>2013</v>
      </c>
      <c r="I6127" s="15">
        <v>1</v>
      </c>
      <c r="J6127" s="15">
        <v>0</v>
      </c>
      <c r="K6127" s="15">
        <v>0</v>
      </c>
      <c r="L6127" s="16" t="s">
        <v>4191</v>
      </c>
      <c r="M6127" s="16" t="s">
        <v>4189</v>
      </c>
      <c r="N6127" s="16" t="s">
        <v>3400</v>
      </c>
      <c r="O6127" s="17">
        <v>2392</v>
      </c>
      <c r="P6127" s="17">
        <v>0</v>
      </c>
      <c r="Q6127" s="17">
        <v>0</v>
      </c>
      <c r="R6127" s="18" t="s">
        <v>33</v>
      </c>
      <c r="S6127" s="19">
        <v>60</v>
      </c>
      <c r="T6127" s="19">
        <v>220</v>
      </c>
      <c r="U6127" s="19">
        <v>9.2999999999999989</v>
      </c>
      <c r="V6127" s="19">
        <v>0</v>
      </c>
      <c r="W6127" s="20">
        <v>2.0459999999999998</v>
      </c>
      <c r="X6127" s="21">
        <v>4894.0319999999992</v>
      </c>
      <c r="Y6127" s="22" t="s">
        <v>33</v>
      </c>
      <c r="Z6127" s="23" t="s">
        <v>9087</v>
      </c>
      <c r="AA6127" s="24" t="s">
        <v>67</v>
      </c>
      <c r="AB6127" s="14" t="s">
        <v>67</v>
      </c>
      <c r="AC6127" s="14" t="s">
        <v>67</v>
      </c>
      <c r="AD6127" s="25"/>
      <c r="AE6127" s="26"/>
      <c r="AF6127" s="27"/>
      <c r="AG6127" s="29"/>
      <c r="AH6127" s="29"/>
      <c r="AI6127" s="29"/>
      <c r="AJ6127" s="29"/>
      <c r="AK6127" s="29"/>
      <c r="AL6127" s="29"/>
      <c r="AM6127" s="29"/>
      <c r="AN6127" s="29"/>
      <c r="AO6127" s="29"/>
    </row>
    <row r="6128" spans="1:41" s="162" customFormat="1" ht="16.5" customHeight="1">
      <c r="A6128" s="12" t="s">
        <v>3838</v>
      </c>
      <c r="B6128" s="13"/>
      <c r="C6128" s="189"/>
      <c r="D6128" s="12"/>
      <c r="E6128" s="132" t="s">
        <v>379</v>
      </c>
      <c r="F6128" s="14" t="s">
        <v>34</v>
      </c>
      <c r="G6128" s="14" t="s">
        <v>9198</v>
      </c>
      <c r="H6128" s="15">
        <v>2024</v>
      </c>
      <c r="I6128" s="15">
        <v>1</v>
      </c>
      <c r="J6128" s="15">
        <v>0</v>
      </c>
      <c r="K6128" s="15">
        <v>0</v>
      </c>
      <c r="L6128" s="16" t="s">
        <v>4177</v>
      </c>
      <c r="M6128" s="16" t="s">
        <v>3849</v>
      </c>
      <c r="N6128" s="16" t="s">
        <v>2626</v>
      </c>
      <c r="O6128" s="17">
        <v>1920</v>
      </c>
      <c r="P6128" s="17">
        <v>0</v>
      </c>
      <c r="Q6128" s="17">
        <v>0</v>
      </c>
      <c r="R6128" s="18" t="s">
        <v>33</v>
      </c>
      <c r="S6128" s="19">
        <v>60</v>
      </c>
      <c r="T6128" s="19">
        <v>220</v>
      </c>
      <c r="U6128" s="19">
        <v>14.409090909090908</v>
      </c>
      <c r="V6128" s="19">
        <v>0</v>
      </c>
      <c r="W6128" s="20">
        <v>3.17</v>
      </c>
      <c r="X6128" s="21">
        <v>6086.4</v>
      </c>
      <c r="Y6128" s="22" t="s">
        <v>33</v>
      </c>
      <c r="Z6128" s="23" t="s">
        <v>9087</v>
      </c>
      <c r="AA6128" s="24" t="s">
        <v>67</v>
      </c>
      <c r="AB6128" s="14" t="s">
        <v>67</v>
      </c>
      <c r="AC6128" s="14" t="s">
        <v>67</v>
      </c>
      <c r="AD6128" s="25"/>
      <c r="AE6128" s="26"/>
      <c r="AF6128" s="27"/>
      <c r="AG6128" s="29"/>
      <c r="AH6128" s="29"/>
      <c r="AI6128" s="29"/>
      <c r="AJ6128" s="29"/>
      <c r="AK6128" s="29"/>
      <c r="AL6128" s="29"/>
      <c r="AM6128" s="29"/>
      <c r="AN6128" s="29"/>
      <c r="AO6128" s="29"/>
    </row>
    <row r="6129" spans="1:41" s="162" customFormat="1" ht="16.5" customHeight="1">
      <c r="A6129" s="12" t="s">
        <v>3838</v>
      </c>
      <c r="B6129" s="13"/>
      <c r="C6129" s="189"/>
      <c r="D6129" s="12"/>
      <c r="E6129" s="132" t="s">
        <v>1578</v>
      </c>
      <c r="F6129" s="14" t="s">
        <v>67</v>
      </c>
      <c r="G6129" s="14" t="s">
        <v>67</v>
      </c>
      <c r="H6129" s="15">
        <v>2000</v>
      </c>
      <c r="I6129" s="15">
        <v>1</v>
      </c>
      <c r="J6129" s="15">
        <v>0</v>
      </c>
      <c r="K6129" s="15">
        <v>0</v>
      </c>
      <c r="L6129" s="16" t="s">
        <v>4213</v>
      </c>
      <c r="M6129" s="16" t="s">
        <v>4196</v>
      </c>
      <c r="N6129" s="16" t="s">
        <v>41</v>
      </c>
      <c r="O6129" s="17">
        <v>8760</v>
      </c>
      <c r="P6129" s="17">
        <v>240</v>
      </c>
      <c r="Q6129" s="17">
        <v>0</v>
      </c>
      <c r="R6129" s="18" t="s">
        <v>33</v>
      </c>
      <c r="S6129" s="19">
        <v>60</v>
      </c>
      <c r="T6129" s="19">
        <v>110</v>
      </c>
      <c r="U6129" s="19">
        <v>6.7272727272727275</v>
      </c>
      <c r="V6129" s="19">
        <v>0</v>
      </c>
      <c r="W6129" s="20">
        <v>0.74</v>
      </c>
      <c r="X6129" s="21">
        <v>6482.4</v>
      </c>
      <c r="Y6129" s="22" t="s">
        <v>33</v>
      </c>
      <c r="Z6129" s="23" t="s">
        <v>9087</v>
      </c>
      <c r="AA6129" s="24" t="s">
        <v>67</v>
      </c>
      <c r="AB6129" s="14" t="s">
        <v>67</v>
      </c>
      <c r="AC6129" s="14" t="s">
        <v>67</v>
      </c>
      <c r="AD6129" s="25"/>
      <c r="AE6129" s="26"/>
      <c r="AF6129" s="27"/>
      <c r="AG6129" s="29"/>
      <c r="AH6129" s="29"/>
      <c r="AI6129" s="29"/>
      <c r="AJ6129" s="29"/>
      <c r="AK6129" s="29"/>
      <c r="AL6129" s="29"/>
      <c r="AM6129" s="29"/>
      <c r="AN6129" s="29"/>
      <c r="AO6129" s="29"/>
    </row>
    <row r="6130" spans="1:41" s="162" customFormat="1" ht="16.5" customHeight="1">
      <c r="A6130" s="12" t="s">
        <v>3838</v>
      </c>
      <c r="B6130" s="13"/>
      <c r="C6130" s="189"/>
      <c r="D6130" s="12"/>
      <c r="E6130" s="132" t="s">
        <v>4135</v>
      </c>
      <c r="F6130" s="14" t="s">
        <v>34</v>
      </c>
      <c r="G6130" s="14" t="s">
        <v>1452</v>
      </c>
      <c r="H6130" s="15">
        <v>2013</v>
      </c>
      <c r="I6130" s="15">
        <v>1</v>
      </c>
      <c r="J6130" s="15">
        <v>0</v>
      </c>
      <c r="K6130" s="15">
        <v>0</v>
      </c>
      <c r="L6130" s="16" t="s">
        <v>3953</v>
      </c>
      <c r="M6130" s="16" t="s">
        <v>3849</v>
      </c>
      <c r="N6130" s="16" t="s">
        <v>2626</v>
      </c>
      <c r="O6130" s="17">
        <v>3650</v>
      </c>
      <c r="P6130" s="17">
        <v>0</v>
      </c>
      <c r="Q6130" s="17">
        <v>0</v>
      </c>
      <c r="R6130" s="18" t="s">
        <v>33</v>
      </c>
      <c r="S6130" s="19">
        <v>60</v>
      </c>
      <c r="T6130" s="19">
        <v>220</v>
      </c>
      <c r="U6130" s="19">
        <v>9.2999999999999989</v>
      </c>
      <c r="V6130" s="19">
        <v>0</v>
      </c>
      <c r="W6130" s="20">
        <v>2.0459999999999998</v>
      </c>
      <c r="X6130" s="21">
        <v>7467.9</v>
      </c>
      <c r="Y6130" s="22" t="s">
        <v>33</v>
      </c>
      <c r="Z6130" s="23" t="s">
        <v>9087</v>
      </c>
      <c r="AA6130" s="24" t="s">
        <v>67</v>
      </c>
      <c r="AB6130" s="14" t="s">
        <v>67</v>
      </c>
      <c r="AC6130" s="14" t="s">
        <v>67</v>
      </c>
      <c r="AD6130" s="25"/>
      <c r="AE6130" s="26"/>
      <c r="AF6130" s="27"/>
      <c r="AG6130" s="29"/>
      <c r="AH6130" s="29"/>
      <c r="AI6130" s="29"/>
      <c r="AJ6130" s="29"/>
      <c r="AK6130" s="29"/>
      <c r="AL6130" s="29"/>
      <c r="AM6130" s="29"/>
      <c r="AN6130" s="29"/>
      <c r="AO6130" s="29"/>
    </row>
    <row r="6131" spans="1:41" s="162" customFormat="1" ht="16.5" customHeight="1">
      <c r="A6131" s="12" t="s">
        <v>3838</v>
      </c>
      <c r="B6131" s="13"/>
      <c r="C6131" s="189"/>
      <c r="D6131" s="12"/>
      <c r="E6131" s="132" t="s">
        <v>4018</v>
      </c>
      <c r="F6131" s="14" t="s">
        <v>414</v>
      </c>
      <c r="G6131" s="14" t="s">
        <v>4019</v>
      </c>
      <c r="H6131" s="15">
        <v>2000</v>
      </c>
      <c r="I6131" s="15">
        <v>1</v>
      </c>
      <c r="J6131" s="15">
        <v>0</v>
      </c>
      <c r="K6131" s="15">
        <v>0</v>
      </c>
      <c r="L6131" s="16" t="s">
        <v>4020</v>
      </c>
      <c r="M6131" s="16" t="s">
        <v>3849</v>
      </c>
      <c r="N6131" s="16" t="s">
        <v>2626</v>
      </c>
      <c r="O6131" s="17">
        <v>2628</v>
      </c>
      <c r="P6131" s="17">
        <v>6132</v>
      </c>
      <c r="Q6131" s="17">
        <v>5</v>
      </c>
      <c r="R6131" s="18" t="s">
        <v>33</v>
      </c>
      <c r="S6131" s="19">
        <v>60</v>
      </c>
      <c r="T6131" s="19">
        <v>220</v>
      </c>
      <c r="U6131" s="19">
        <v>12</v>
      </c>
      <c r="V6131" s="19">
        <v>0</v>
      </c>
      <c r="W6131" s="20">
        <v>2.64</v>
      </c>
      <c r="X6131" s="21">
        <v>7747.3440000000001</v>
      </c>
      <c r="Y6131" s="22" t="s">
        <v>33</v>
      </c>
      <c r="Z6131" s="23" t="s">
        <v>9087</v>
      </c>
      <c r="AA6131" s="24" t="s">
        <v>67</v>
      </c>
      <c r="AB6131" s="14" t="s">
        <v>67</v>
      </c>
      <c r="AC6131" s="14" t="s">
        <v>67</v>
      </c>
      <c r="AD6131" s="25"/>
      <c r="AE6131" s="26"/>
      <c r="AF6131" s="27"/>
      <c r="AG6131" s="29"/>
      <c r="AH6131" s="29"/>
      <c r="AI6131" s="29"/>
      <c r="AJ6131" s="29"/>
      <c r="AK6131" s="29"/>
      <c r="AL6131" s="29"/>
      <c r="AM6131" s="29"/>
      <c r="AN6131" s="29"/>
      <c r="AO6131" s="29"/>
    </row>
    <row r="6132" spans="1:41" s="162" customFormat="1" ht="16.5" customHeight="1">
      <c r="A6132" s="12" t="s">
        <v>3838</v>
      </c>
      <c r="B6132" s="13"/>
      <c r="C6132" s="189"/>
      <c r="D6132" s="12"/>
      <c r="E6132" s="132" t="s">
        <v>4200</v>
      </c>
      <c r="F6132" s="14" t="s">
        <v>4201</v>
      </c>
      <c r="G6132" s="14" t="s">
        <v>4019</v>
      </c>
      <c r="H6132" s="15">
        <v>2000</v>
      </c>
      <c r="I6132" s="15">
        <v>1</v>
      </c>
      <c r="J6132" s="15">
        <v>0</v>
      </c>
      <c r="K6132" s="15">
        <v>0</v>
      </c>
      <c r="L6132" s="16" t="s">
        <v>4198</v>
      </c>
      <c r="M6132" s="16" t="s">
        <v>4196</v>
      </c>
      <c r="N6132" s="16" t="s">
        <v>41</v>
      </c>
      <c r="O6132" s="17">
        <v>2628</v>
      </c>
      <c r="P6132" s="17">
        <v>6132</v>
      </c>
      <c r="Q6132" s="17">
        <v>5</v>
      </c>
      <c r="R6132" s="18" t="s">
        <v>33</v>
      </c>
      <c r="S6132" s="19">
        <v>60</v>
      </c>
      <c r="T6132" s="19">
        <v>220</v>
      </c>
      <c r="U6132" s="19">
        <v>12</v>
      </c>
      <c r="V6132" s="19">
        <v>0</v>
      </c>
      <c r="W6132" s="20">
        <v>2.64</v>
      </c>
      <c r="X6132" s="21">
        <v>7747.3440000000001</v>
      </c>
      <c r="Y6132" s="22" t="s">
        <v>33</v>
      </c>
      <c r="Z6132" s="23" t="s">
        <v>9087</v>
      </c>
      <c r="AA6132" s="24" t="s">
        <v>67</v>
      </c>
      <c r="AB6132" s="14" t="s">
        <v>67</v>
      </c>
      <c r="AC6132" s="14" t="s">
        <v>67</v>
      </c>
      <c r="AD6132" s="25"/>
      <c r="AE6132" s="26"/>
      <c r="AF6132" s="27"/>
      <c r="AG6132" s="29"/>
      <c r="AH6132" s="29"/>
      <c r="AI6132" s="29"/>
      <c r="AJ6132" s="29"/>
      <c r="AK6132" s="29"/>
      <c r="AL6132" s="29"/>
      <c r="AM6132" s="29"/>
      <c r="AN6132" s="29"/>
      <c r="AO6132" s="29"/>
    </row>
    <row r="6133" spans="1:41" s="162" customFormat="1" ht="16.5" customHeight="1">
      <c r="A6133" s="12" t="s">
        <v>3838</v>
      </c>
      <c r="B6133" s="13"/>
      <c r="C6133" s="189"/>
      <c r="D6133" s="12"/>
      <c r="E6133" s="132" t="s">
        <v>9099</v>
      </c>
      <c r="F6133" s="14"/>
      <c r="G6133" s="14" t="s">
        <v>9100</v>
      </c>
      <c r="H6133" s="15">
        <v>2013</v>
      </c>
      <c r="I6133" s="15">
        <v>2</v>
      </c>
      <c r="J6133" s="15">
        <v>0</v>
      </c>
      <c r="K6133" s="15">
        <v>0</v>
      </c>
      <c r="L6133" s="16" t="s">
        <v>2625</v>
      </c>
      <c r="M6133" s="16" t="s">
        <v>3849</v>
      </c>
      <c r="N6133" s="16" t="s">
        <v>2626</v>
      </c>
      <c r="O6133" s="17">
        <v>1440</v>
      </c>
      <c r="P6133" s="17">
        <v>0</v>
      </c>
      <c r="Q6133" s="17">
        <v>0</v>
      </c>
      <c r="R6133" s="18" t="s">
        <v>33</v>
      </c>
      <c r="S6133" s="19">
        <v>60</v>
      </c>
      <c r="T6133" s="19">
        <v>220</v>
      </c>
      <c r="U6133" s="19">
        <v>0</v>
      </c>
      <c r="V6133" s="19">
        <v>0</v>
      </c>
      <c r="W6133" s="20">
        <v>7.9</v>
      </c>
      <c r="X6133" s="21">
        <v>22752</v>
      </c>
      <c r="Y6133" s="22" t="s">
        <v>33</v>
      </c>
      <c r="Z6133" s="23" t="s">
        <v>9087</v>
      </c>
      <c r="AA6133" s="24"/>
      <c r="AB6133" s="14"/>
      <c r="AC6133" s="14"/>
      <c r="AD6133" s="25"/>
      <c r="AE6133" s="26"/>
      <c r="AF6133" s="27"/>
      <c r="AG6133" s="29"/>
      <c r="AH6133" s="29"/>
      <c r="AI6133" s="29"/>
      <c r="AJ6133" s="29"/>
      <c r="AK6133" s="29"/>
      <c r="AL6133" s="29"/>
      <c r="AM6133" s="29"/>
      <c r="AN6133" s="29"/>
      <c r="AO6133" s="29"/>
    </row>
    <row r="6134" spans="1:41" s="162" customFormat="1" ht="16.5" customHeight="1">
      <c r="A6134" s="12" t="s">
        <v>3838</v>
      </c>
      <c r="B6134" s="13"/>
      <c r="C6134" s="189"/>
      <c r="D6134" s="12"/>
      <c r="E6134" s="132" t="s">
        <v>407</v>
      </c>
      <c r="F6134" s="14" t="s">
        <v>1646</v>
      </c>
      <c r="G6134" s="14" t="s">
        <v>4123</v>
      </c>
      <c r="H6134" s="15">
        <v>2000</v>
      </c>
      <c r="I6134" s="15">
        <v>1</v>
      </c>
      <c r="J6134" s="15">
        <v>0</v>
      </c>
      <c r="K6134" s="15">
        <v>0</v>
      </c>
      <c r="L6134" s="16" t="s">
        <v>9187</v>
      </c>
      <c r="M6134" s="16" t="s">
        <v>3849</v>
      </c>
      <c r="N6134" s="16" t="s">
        <v>2626</v>
      </c>
      <c r="O6134" s="17">
        <v>7296</v>
      </c>
      <c r="P6134" s="17">
        <v>0</v>
      </c>
      <c r="Q6134" s="17">
        <v>0</v>
      </c>
      <c r="R6134" s="18" t="s">
        <v>33</v>
      </c>
      <c r="S6134" s="19">
        <v>60</v>
      </c>
      <c r="T6134" s="19">
        <v>110</v>
      </c>
      <c r="U6134" s="19">
        <v>15</v>
      </c>
      <c r="V6134" s="19">
        <v>0</v>
      </c>
      <c r="W6134" s="20">
        <v>1.65</v>
      </c>
      <c r="X6134" s="21">
        <v>12038.4</v>
      </c>
      <c r="Y6134" s="22" t="s">
        <v>33</v>
      </c>
      <c r="Z6134" s="23" t="s">
        <v>9087</v>
      </c>
      <c r="AA6134" s="24" t="s">
        <v>67</v>
      </c>
      <c r="AB6134" s="14" t="s">
        <v>67</v>
      </c>
      <c r="AC6134" s="14" t="s">
        <v>67</v>
      </c>
      <c r="AD6134" s="25"/>
      <c r="AE6134" s="26"/>
      <c r="AF6134" s="27"/>
      <c r="AG6134" s="29"/>
      <c r="AH6134" s="29"/>
      <c r="AI6134" s="29"/>
      <c r="AJ6134" s="29"/>
      <c r="AK6134" s="29"/>
      <c r="AL6134" s="29"/>
      <c r="AM6134" s="29"/>
      <c r="AN6134" s="29"/>
      <c r="AO6134" s="29"/>
    </row>
    <row r="6135" spans="1:41" s="162" customFormat="1" ht="16.5" customHeight="1">
      <c r="A6135" s="12" t="s">
        <v>3838</v>
      </c>
      <c r="B6135" s="13"/>
      <c r="C6135" s="189"/>
      <c r="D6135" s="12"/>
      <c r="E6135" s="132" t="s">
        <v>407</v>
      </c>
      <c r="F6135" s="14" t="s">
        <v>9244</v>
      </c>
      <c r="G6135" s="14" t="s">
        <v>4123</v>
      </c>
      <c r="H6135" s="15">
        <v>2000</v>
      </c>
      <c r="I6135" s="15">
        <v>1</v>
      </c>
      <c r="J6135" s="15">
        <v>0</v>
      </c>
      <c r="K6135" s="15">
        <v>0</v>
      </c>
      <c r="L6135" s="16" t="s">
        <v>9187</v>
      </c>
      <c r="M6135" s="16" t="s">
        <v>3849</v>
      </c>
      <c r="N6135" s="16" t="s">
        <v>2626</v>
      </c>
      <c r="O6135" s="17">
        <v>7296</v>
      </c>
      <c r="P6135" s="17">
        <v>0</v>
      </c>
      <c r="Q6135" s="17">
        <v>0</v>
      </c>
      <c r="R6135" s="18" t="s">
        <v>33</v>
      </c>
      <c r="S6135" s="19">
        <v>60</v>
      </c>
      <c r="T6135" s="19">
        <v>110</v>
      </c>
      <c r="U6135" s="19">
        <v>15</v>
      </c>
      <c r="V6135" s="19">
        <v>0</v>
      </c>
      <c r="W6135" s="20">
        <v>1.65</v>
      </c>
      <c r="X6135" s="21">
        <v>12038.4</v>
      </c>
      <c r="Y6135" s="22" t="s">
        <v>33</v>
      </c>
      <c r="Z6135" s="23" t="s">
        <v>9087</v>
      </c>
      <c r="AA6135" s="24" t="s">
        <v>67</v>
      </c>
      <c r="AB6135" s="14" t="s">
        <v>67</v>
      </c>
      <c r="AC6135" s="14" t="s">
        <v>67</v>
      </c>
      <c r="AD6135" s="25"/>
      <c r="AE6135" s="26"/>
      <c r="AF6135" s="27"/>
      <c r="AG6135" s="29"/>
      <c r="AH6135" s="29"/>
      <c r="AI6135" s="29"/>
      <c r="AJ6135" s="29"/>
      <c r="AK6135" s="29"/>
      <c r="AL6135" s="29"/>
      <c r="AM6135" s="29"/>
      <c r="AN6135" s="29"/>
      <c r="AO6135" s="29"/>
    </row>
    <row r="6136" spans="1:41" s="162" customFormat="1" ht="16.5" customHeight="1">
      <c r="A6136" s="12" t="s">
        <v>3838</v>
      </c>
      <c r="B6136" s="13"/>
      <c r="C6136" s="189"/>
      <c r="D6136" s="12"/>
      <c r="E6136" s="132" t="s">
        <v>379</v>
      </c>
      <c r="F6136" s="14" t="s">
        <v>34</v>
      </c>
      <c r="G6136" s="14" t="s">
        <v>4180</v>
      </c>
      <c r="H6136" s="15">
        <v>2015</v>
      </c>
      <c r="I6136" s="15">
        <v>1</v>
      </c>
      <c r="J6136" s="15">
        <v>0</v>
      </c>
      <c r="K6136" s="15">
        <v>0</v>
      </c>
      <c r="L6136" s="16" t="s">
        <v>4177</v>
      </c>
      <c r="M6136" s="16" t="s">
        <v>3849</v>
      </c>
      <c r="N6136" s="16" t="s">
        <v>2626</v>
      </c>
      <c r="O6136" s="17">
        <v>1920</v>
      </c>
      <c r="P6136" s="17">
        <v>0</v>
      </c>
      <c r="Q6136" s="17">
        <v>0</v>
      </c>
      <c r="R6136" s="18" t="s">
        <v>33</v>
      </c>
      <c r="S6136" s="19">
        <v>60</v>
      </c>
      <c r="T6136" s="19">
        <v>220</v>
      </c>
      <c r="U6136" s="19">
        <v>50</v>
      </c>
      <c r="V6136" s="19">
        <v>0</v>
      </c>
      <c r="W6136" s="20">
        <v>11</v>
      </c>
      <c r="X6136" s="21">
        <v>21120</v>
      </c>
      <c r="Y6136" s="22" t="s">
        <v>33</v>
      </c>
      <c r="Z6136" s="23" t="s">
        <v>9087</v>
      </c>
      <c r="AA6136" s="24" t="s">
        <v>67</v>
      </c>
      <c r="AB6136" s="14" t="s">
        <v>67</v>
      </c>
      <c r="AC6136" s="14" t="s">
        <v>67</v>
      </c>
      <c r="AD6136" s="25"/>
      <c r="AE6136" s="26"/>
      <c r="AF6136" s="27"/>
      <c r="AG6136" s="29"/>
      <c r="AH6136" s="29"/>
      <c r="AI6136" s="29"/>
      <c r="AJ6136" s="29"/>
      <c r="AK6136" s="29"/>
      <c r="AL6136" s="29"/>
      <c r="AM6136" s="29"/>
      <c r="AN6136" s="29"/>
      <c r="AO6136" s="29"/>
    </row>
    <row r="6137" spans="1:41" s="162" customFormat="1" ht="16.5" customHeight="1">
      <c r="A6137" s="12" t="s">
        <v>9190</v>
      </c>
      <c r="B6137" s="13"/>
      <c r="C6137" s="189"/>
      <c r="D6137" s="12"/>
      <c r="E6137" s="132" t="s">
        <v>3842</v>
      </c>
      <c r="F6137" s="14" t="s">
        <v>9191</v>
      </c>
      <c r="G6137" s="14" t="s">
        <v>4024</v>
      </c>
      <c r="H6137" s="15">
        <v>2018</v>
      </c>
      <c r="I6137" s="15">
        <v>1</v>
      </c>
      <c r="J6137" s="15">
        <v>0</v>
      </c>
      <c r="K6137" s="15">
        <v>0</v>
      </c>
      <c r="L6137" s="16" t="s">
        <v>9192</v>
      </c>
      <c r="M6137" s="16" t="s">
        <v>3849</v>
      </c>
      <c r="N6137" s="16" t="s">
        <v>2626</v>
      </c>
      <c r="O6137" s="17">
        <v>500</v>
      </c>
      <c r="P6137" s="17">
        <v>0</v>
      </c>
      <c r="Q6137" s="17">
        <v>0</v>
      </c>
      <c r="R6137" s="18" t="s">
        <v>33</v>
      </c>
      <c r="S6137" s="19">
        <v>60</v>
      </c>
      <c r="T6137" s="19">
        <v>220</v>
      </c>
      <c r="U6137" s="19">
        <v>2.4772727272727271</v>
      </c>
      <c r="V6137" s="19">
        <v>0</v>
      </c>
      <c r="W6137" s="20">
        <v>0.54500000000000004</v>
      </c>
      <c r="X6137" s="21">
        <v>272.5</v>
      </c>
      <c r="Y6137" s="22" t="s">
        <v>33</v>
      </c>
      <c r="Z6137" s="23" t="s">
        <v>9087</v>
      </c>
      <c r="AA6137" s="24" t="s">
        <v>67</v>
      </c>
      <c r="AB6137" s="14" t="s">
        <v>67</v>
      </c>
      <c r="AC6137" s="14" t="s">
        <v>67</v>
      </c>
      <c r="AD6137" s="25"/>
      <c r="AE6137" s="26"/>
      <c r="AF6137" s="27"/>
      <c r="AG6137" s="29"/>
      <c r="AH6137" s="29"/>
      <c r="AI6137" s="29"/>
      <c r="AJ6137" s="29"/>
      <c r="AK6137" s="29"/>
      <c r="AL6137" s="29"/>
      <c r="AM6137" s="29"/>
      <c r="AN6137" s="29"/>
      <c r="AO6137" s="29"/>
    </row>
    <row r="6138" spans="1:41" s="162" customFormat="1" ht="16.5" customHeight="1">
      <c r="A6138" s="12" t="s">
        <v>9183</v>
      </c>
      <c r="B6138" s="13"/>
      <c r="C6138" s="189"/>
      <c r="D6138" s="12"/>
      <c r="E6138" s="132" t="s">
        <v>99</v>
      </c>
      <c r="F6138" s="14" t="s">
        <v>83</v>
      </c>
      <c r="G6138" s="14" t="s">
        <v>1040</v>
      </c>
      <c r="H6138" s="15">
        <v>2016</v>
      </c>
      <c r="I6138" s="15">
        <v>5</v>
      </c>
      <c r="J6138" s="15">
        <v>0</v>
      </c>
      <c r="K6138" s="15">
        <v>0</v>
      </c>
      <c r="L6138" s="16" t="s">
        <v>9184</v>
      </c>
      <c r="M6138" s="16" t="s">
        <v>3849</v>
      </c>
      <c r="N6138" s="16" t="s">
        <v>2626</v>
      </c>
      <c r="O6138" s="17">
        <v>50</v>
      </c>
      <c r="P6138" s="17">
        <v>0</v>
      </c>
      <c r="Q6138" s="17">
        <v>0</v>
      </c>
      <c r="R6138" s="18" t="s">
        <v>33</v>
      </c>
      <c r="S6138" s="19">
        <v>60</v>
      </c>
      <c r="T6138" s="19">
        <v>110</v>
      </c>
      <c r="U6138" s="19">
        <v>2.2727272727272729</v>
      </c>
      <c r="V6138" s="19">
        <v>0</v>
      </c>
      <c r="W6138" s="20">
        <v>0.25</v>
      </c>
      <c r="X6138" s="21">
        <v>62.5</v>
      </c>
      <c r="Y6138" s="22" t="s">
        <v>33</v>
      </c>
      <c r="Z6138" s="23" t="s">
        <v>9087</v>
      </c>
      <c r="AA6138" s="24" t="s">
        <v>67</v>
      </c>
      <c r="AB6138" s="14" t="s">
        <v>67</v>
      </c>
      <c r="AC6138" s="14" t="s">
        <v>67</v>
      </c>
      <c r="AD6138" s="25"/>
      <c r="AE6138" s="26"/>
      <c r="AF6138" s="27"/>
      <c r="AG6138" s="29"/>
      <c r="AH6138" s="29"/>
      <c r="AI6138" s="29"/>
      <c r="AJ6138" s="29"/>
      <c r="AK6138" s="29"/>
      <c r="AL6138" s="29"/>
      <c r="AM6138" s="29"/>
      <c r="AN6138" s="29"/>
      <c r="AO6138" s="29"/>
    </row>
    <row r="6139" spans="1:41" s="162" customFormat="1" ht="16.5" customHeight="1">
      <c r="A6139" s="12" t="s">
        <v>9183</v>
      </c>
      <c r="B6139" s="13"/>
      <c r="C6139" s="189"/>
      <c r="D6139" s="12"/>
      <c r="E6139" s="132" t="s">
        <v>3690</v>
      </c>
      <c r="F6139" s="14" t="s">
        <v>125</v>
      </c>
      <c r="G6139" s="14" t="s">
        <v>4042</v>
      </c>
      <c r="H6139" s="15">
        <v>2013</v>
      </c>
      <c r="I6139" s="15">
        <v>1</v>
      </c>
      <c r="J6139" s="15">
        <v>0</v>
      </c>
      <c r="K6139" s="15">
        <v>0</v>
      </c>
      <c r="L6139" s="16" t="s">
        <v>4041</v>
      </c>
      <c r="M6139" s="16" t="s">
        <v>3849</v>
      </c>
      <c r="N6139" s="16" t="s">
        <v>2626</v>
      </c>
      <c r="O6139" s="17">
        <v>2640</v>
      </c>
      <c r="P6139" s="17">
        <v>0</v>
      </c>
      <c r="Q6139" s="17">
        <v>0</v>
      </c>
      <c r="R6139" s="18" t="s">
        <v>33</v>
      </c>
      <c r="S6139" s="19">
        <v>60</v>
      </c>
      <c r="T6139" s="19">
        <v>110</v>
      </c>
      <c r="U6139" s="19">
        <v>0.59090909090909094</v>
      </c>
      <c r="V6139" s="19">
        <v>0</v>
      </c>
      <c r="W6139" s="20">
        <v>6.5000000000000002E-2</v>
      </c>
      <c r="X6139" s="21">
        <v>171.6</v>
      </c>
      <c r="Y6139" s="22" t="s">
        <v>33</v>
      </c>
      <c r="Z6139" s="23" t="s">
        <v>9087</v>
      </c>
      <c r="AA6139" s="24" t="s">
        <v>67</v>
      </c>
      <c r="AB6139" s="14" t="s">
        <v>67</v>
      </c>
      <c r="AC6139" s="14" t="s">
        <v>67</v>
      </c>
      <c r="AD6139" s="25"/>
      <c r="AE6139" s="26"/>
      <c r="AF6139" s="27"/>
      <c r="AG6139" s="29"/>
      <c r="AH6139" s="29"/>
      <c r="AI6139" s="29"/>
      <c r="AJ6139" s="29"/>
      <c r="AK6139" s="29"/>
      <c r="AL6139" s="29"/>
      <c r="AM6139" s="29"/>
      <c r="AN6139" s="29"/>
      <c r="AO6139" s="29"/>
    </row>
    <row r="6140" spans="1:41" s="162" customFormat="1" ht="16.5" customHeight="1">
      <c r="A6140" s="12" t="s">
        <v>9183</v>
      </c>
      <c r="B6140" s="13"/>
      <c r="C6140" s="189"/>
      <c r="D6140" s="12"/>
      <c r="E6140" s="132" t="s">
        <v>99</v>
      </c>
      <c r="F6140" s="14" t="s">
        <v>36</v>
      </c>
      <c r="G6140" s="14" t="s">
        <v>164</v>
      </c>
      <c r="H6140" s="15">
        <v>2017</v>
      </c>
      <c r="I6140" s="15">
        <v>1</v>
      </c>
      <c r="J6140" s="15">
        <v>0</v>
      </c>
      <c r="K6140" s="15">
        <v>0</v>
      </c>
      <c r="L6140" s="16" t="s">
        <v>4041</v>
      </c>
      <c r="M6140" s="16" t="s">
        <v>3849</v>
      </c>
      <c r="N6140" s="16" t="s">
        <v>2626</v>
      </c>
      <c r="O6140" s="17">
        <v>2640</v>
      </c>
      <c r="P6140" s="17">
        <v>0</v>
      </c>
      <c r="Q6140" s="17">
        <v>0</v>
      </c>
      <c r="R6140" s="18" t="s">
        <v>33</v>
      </c>
      <c r="S6140" s="19">
        <v>60</v>
      </c>
      <c r="T6140" s="19">
        <v>110</v>
      </c>
      <c r="U6140" s="19">
        <v>1.8181818181818181</v>
      </c>
      <c r="V6140" s="19">
        <v>0</v>
      </c>
      <c r="W6140" s="20">
        <v>0.2</v>
      </c>
      <c r="X6140" s="21">
        <v>528</v>
      </c>
      <c r="Y6140" s="22" t="s">
        <v>33</v>
      </c>
      <c r="Z6140" s="23" t="s">
        <v>9087</v>
      </c>
      <c r="AA6140" s="24" t="s">
        <v>67</v>
      </c>
      <c r="AB6140" s="14" t="s">
        <v>67</v>
      </c>
      <c r="AC6140" s="14" t="s">
        <v>67</v>
      </c>
      <c r="AD6140" s="25"/>
      <c r="AE6140" s="26"/>
      <c r="AF6140" s="27"/>
      <c r="AG6140" s="29"/>
      <c r="AH6140" s="29"/>
      <c r="AI6140" s="29"/>
      <c r="AJ6140" s="29"/>
      <c r="AK6140" s="29"/>
      <c r="AL6140" s="29"/>
      <c r="AM6140" s="29"/>
      <c r="AN6140" s="29"/>
      <c r="AO6140" s="29"/>
    </row>
    <row r="6141" spans="1:41" s="162" customFormat="1" ht="16.5" customHeight="1">
      <c r="A6141" s="12" t="s">
        <v>9183</v>
      </c>
      <c r="B6141" s="13"/>
      <c r="C6141" s="189"/>
      <c r="D6141" s="12"/>
      <c r="E6141" s="132" t="s">
        <v>99</v>
      </c>
      <c r="F6141" s="14" t="s">
        <v>83</v>
      </c>
      <c r="G6141" s="14" t="s">
        <v>101</v>
      </c>
      <c r="H6141" s="15">
        <v>2012</v>
      </c>
      <c r="I6141" s="15">
        <v>1</v>
      </c>
      <c r="J6141" s="15">
        <v>0</v>
      </c>
      <c r="K6141" s="15">
        <v>0</v>
      </c>
      <c r="L6141" s="16" t="s">
        <v>4041</v>
      </c>
      <c r="M6141" s="16" t="s">
        <v>3849</v>
      </c>
      <c r="N6141" s="16" t="s">
        <v>2626</v>
      </c>
      <c r="O6141" s="17">
        <v>2640</v>
      </c>
      <c r="P6141" s="17">
        <v>0</v>
      </c>
      <c r="Q6141" s="17">
        <v>0</v>
      </c>
      <c r="R6141" s="18" t="s">
        <v>33</v>
      </c>
      <c r="S6141" s="19">
        <v>60</v>
      </c>
      <c r="T6141" s="19">
        <v>110</v>
      </c>
      <c r="U6141" s="19">
        <v>2</v>
      </c>
      <c r="V6141" s="19">
        <v>0</v>
      </c>
      <c r="W6141" s="20">
        <v>0.22</v>
      </c>
      <c r="X6141" s="21">
        <v>580.79999999999995</v>
      </c>
      <c r="Y6141" s="22" t="s">
        <v>33</v>
      </c>
      <c r="Z6141" s="23" t="s">
        <v>9087</v>
      </c>
      <c r="AA6141" s="24" t="s">
        <v>67</v>
      </c>
      <c r="AB6141" s="14" t="s">
        <v>67</v>
      </c>
      <c r="AC6141" s="14" t="s">
        <v>67</v>
      </c>
      <c r="AD6141" s="25"/>
      <c r="AE6141" s="26"/>
      <c r="AF6141" s="27"/>
      <c r="AG6141" s="29"/>
      <c r="AH6141" s="29"/>
      <c r="AI6141" s="29"/>
      <c r="AJ6141" s="29"/>
      <c r="AK6141" s="29"/>
      <c r="AL6141" s="29"/>
      <c r="AM6141" s="29"/>
      <c r="AN6141" s="29"/>
      <c r="AO6141" s="29"/>
    </row>
    <row r="6142" spans="1:41" s="162" customFormat="1" ht="16.5" customHeight="1">
      <c r="A6142" s="12" t="s">
        <v>9183</v>
      </c>
      <c r="B6142" s="13"/>
      <c r="C6142" s="189"/>
      <c r="D6142" s="12"/>
      <c r="E6142" s="132" t="s">
        <v>35</v>
      </c>
      <c r="F6142" s="14" t="s">
        <v>36</v>
      </c>
      <c r="G6142" s="14" t="s">
        <v>3094</v>
      </c>
      <c r="H6142" s="15">
        <v>2012</v>
      </c>
      <c r="I6142" s="15">
        <v>1</v>
      </c>
      <c r="J6142" s="15">
        <v>0</v>
      </c>
      <c r="K6142" s="15">
        <v>0</v>
      </c>
      <c r="L6142" s="16" t="s">
        <v>4041</v>
      </c>
      <c r="M6142" s="16" t="s">
        <v>3849</v>
      </c>
      <c r="N6142" s="16" t="s">
        <v>2626</v>
      </c>
      <c r="O6142" s="17">
        <v>2640</v>
      </c>
      <c r="P6142" s="17">
        <v>0</v>
      </c>
      <c r="Q6142" s="17">
        <v>0</v>
      </c>
      <c r="R6142" s="18" t="s">
        <v>33</v>
      </c>
      <c r="S6142" s="19">
        <v>60</v>
      </c>
      <c r="T6142" s="19">
        <v>110</v>
      </c>
      <c r="U6142" s="19">
        <v>2.7272727272727271</v>
      </c>
      <c r="V6142" s="19">
        <v>0</v>
      </c>
      <c r="W6142" s="20">
        <v>0.3</v>
      </c>
      <c r="X6142" s="21">
        <v>792</v>
      </c>
      <c r="Y6142" s="22" t="s">
        <v>33</v>
      </c>
      <c r="Z6142" s="23" t="s">
        <v>9087</v>
      </c>
      <c r="AA6142" s="24" t="s">
        <v>67</v>
      </c>
      <c r="AB6142" s="14" t="s">
        <v>67</v>
      </c>
      <c r="AC6142" s="14" t="s">
        <v>67</v>
      </c>
      <c r="AD6142" s="25"/>
      <c r="AE6142" s="26"/>
      <c r="AF6142" s="27"/>
      <c r="AG6142" s="29"/>
      <c r="AH6142" s="29"/>
      <c r="AI6142" s="29"/>
      <c r="AJ6142" s="29"/>
      <c r="AK6142" s="29"/>
      <c r="AL6142" s="29"/>
      <c r="AM6142" s="29"/>
      <c r="AN6142" s="29"/>
      <c r="AO6142" s="29"/>
    </row>
    <row r="6143" spans="1:41" s="162" customFormat="1" ht="16.5" customHeight="1">
      <c r="A6143" s="12" t="s">
        <v>9183</v>
      </c>
      <c r="B6143" s="13"/>
      <c r="C6143" s="189"/>
      <c r="D6143" s="12"/>
      <c r="E6143" s="132" t="s">
        <v>35</v>
      </c>
      <c r="F6143" s="14" t="s">
        <v>83</v>
      </c>
      <c r="G6143" s="14" t="s">
        <v>97</v>
      </c>
      <c r="H6143" s="15">
        <v>2017</v>
      </c>
      <c r="I6143" s="15">
        <v>1</v>
      </c>
      <c r="J6143" s="15">
        <v>0</v>
      </c>
      <c r="K6143" s="15">
        <v>0</v>
      </c>
      <c r="L6143" s="16" t="s">
        <v>4041</v>
      </c>
      <c r="M6143" s="16" t="s">
        <v>3849</v>
      </c>
      <c r="N6143" s="16" t="s">
        <v>2626</v>
      </c>
      <c r="O6143" s="17">
        <v>2640</v>
      </c>
      <c r="P6143" s="17">
        <v>0</v>
      </c>
      <c r="Q6143" s="17">
        <v>0</v>
      </c>
      <c r="R6143" s="18" t="s">
        <v>33</v>
      </c>
      <c r="S6143" s="19">
        <v>60</v>
      </c>
      <c r="T6143" s="19">
        <v>110</v>
      </c>
      <c r="U6143" s="19">
        <v>2.7272727272727271</v>
      </c>
      <c r="V6143" s="19">
        <v>0</v>
      </c>
      <c r="W6143" s="20">
        <v>0.3</v>
      </c>
      <c r="X6143" s="21">
        <v>792</v>
      </c>
      <c r="Y6143" s="22" t="s">
        <v>33</v>
      </c>
      <c r="Z6143" s="23" t="s">
        <v>9087</v>
      </c>
      <c r="AA6143" s="24" t="s">
        <v>67</v>
      </c>
      <c r="AB6143" s="14" t="s">
        <v>67</v>
      </c>
      <c r="AC6143" s="14" t="s">
        <v>67</v>
      </c>
      <c r="AD6143" s="25"/>
      <c r="AE6143" s="26"/>
      <c r="AF6143" s="27"/>
      <c r="AG6143" s="29"/>
      <c r="AH6143" s="29"/>
      <c r="AI6143" s="29"/>
      <c r="AJ6143" s="29"/>
      <c r="AK6143" s="29"/>
      <c r="AL6143" s="29"/>
      <c r="AM6143" s="29"/>
      <c r="AN6143" s="29"/>
      <c r="AO6143" s="29"/>
    </row>
    <row r="6144" spans="1:41" s="162" customFormat="1" ht="16.5" customHeight="1">
      <c r="A6144" s="12" t="s">
        <v>9183</v>
      </c>
      <c r="B6144" s="13"/>
      <c r="C6144" s="189"/>
      <c r="D6144" s="12"/>
      <c r="E6144" s="132" t="s">
        <v>66</v>
      </c>
      <c r="F6144" s="14" t="s">
        <v>34</v>
      </c>
      <c r="G6144" s="14" t="s">
        <v>4040</v>
      </c>
      <c r="H6144" s="15">
        <v>2010</v>
      </c>
      <c r="I6144" s="15">
        <v>2</v>
      </c>
      <c r="J6144" s="15">
        <v>0</v>
      </c>
      <c r="K6144" s="15">
        <v>0</v>
      </c>
      <c r="L6144" s="16" t="s">
        <v>4041</v>
      </c>
      <c r="M6144" s="16" t="s">
        <v>3849</v>
      </c>
      <c r="N6144" s="16" t="s">
        <v>2626</v>
      </c>
      <c r="O6144" s="17">
        <v>2112</v>
      </c>
      <c r="P6144" s="17">
        <v>0</v>
      </c>
      <c r="Q6144" s="17">
        <v>0</v>
      </c>
      <c r="R6144" s="18" t="s">
        <v>33</v>
      </c>
      <c r="S6144" s="19">
        <v>60</v>
      </c>
      <c r="T6144" s="19">
        <v>220</v>
      </c>
      <c r="U6144" s="19">
        <v>10.3</v>
      </c>
      <c r="V6144" s="19">
        <v>0</v>
      </c>
      <c r="W6144" s="20">
        <v>2.266</v>
      </c>
      <c r="X6144" s="21">
        <v>9571.5840000000007</v>
      </c>
      <c r="Y6144" s="22" t="s">
        <v>33</v>
      </c>
      <c r="Z6144" s="23" t="s">
        <v>9087</v>
      </c>
      <c r="AA6144" s="24" t="s">
        <v>67</v>
      </c>
      <c r="AB6144" s="14" t="s">
        <v>67</v>
      </c>
      <c r="AC6144" s="14" t="s">
        <v>67</v>
      </c>
      <c r="AD6144" s="25"/>
      <c r="AE6144" s="26"/>
      <c r="AF6144" s="27"/>
      <c r="AG6144" s="29"/>
      <c r="AH6144" s="29"/>
      <c r="AI6144" s="29"/>
      <c r="AJ6144" s="29"/>
      <c r="AK6144" s="29"/>
      <c r="AL6144" s="29"/>
      <c r="AM6144" s="29"/>
      <c r="AN6144" s="29"/>
      <c r="AO6144" s="29"/>
    </row>
    <row r="6145" spans="1:41" s="162" customFormat="1" ht="16.5" customHeight="1">
      <c r="A6145" s="12" t="s">
        <v>4537</v>
      </c>
      <c r="B6145" s="13"/>
      <c r="C6145" s="189"/>
      <c r="D6145" s="12"/>
      <c r="E6145" s="14" t="s">
        <v>8471</v>
      </c>
      <c r="F6145" s="14" t="s">
        <v>8472</v>
      </c>
      <c r="G6145" s="14" t="s">
        <v>8473</v>
      </c>
      <c r="H6145" s="15">
        <v>2022</v>
      </c>
      <c r="I6145" s="15">
        <v>2</v>
      </c>
      <c r="J6145" s="15">
        <v>0</v>
      </c>
      <c r="K6145" s="15">
        <v>0</v>
      </c>
      <c r="L6145" s="16" t="s">
        <v>4633</v>
      </c>
      <c r="M6145" s="16"/>
      <c r="N6145" s="16" t="s">
        <v>44</v>
      </c>
      <c r="O6145" s="17"/>
      <c r="P6145" s="17"/>
      <c r="Q6145" s="17"/>
      <c r="R6145" s="18"/>
      <c r="S6145" s="19"/>
      <c r="T6145" s="19"/>
      <c r="U6145" s="19"/>
      <c r="V6145" s="19"/>
      <c r="W6145" s="20"/>
      <c r="X6145" s="21">
        <v>0</v>
      </c>
      <c r="Y6145" s="22"/>
      <c r="Z6145" s="23" t="s">
        <v>5838</v>
      </c>
      <c r="AA6145" s="24"/>
      <c r="AB6145" s="14"/>
      <c r="AC6145" s="14"/>
      <c r="AD6145" s="25"/>
      <c r="AE6145" s="26"/>
      <c r="AF6145" s="27"/>
      <c r="AH6145" s="467"/>
      <c r="AI6145" s="467"/>
      <c r="AJ6145" s="467"/>
      <c r="AK6145" s="468"/>
      <c r="AL6145" s="468"/>
      <c r="AM6145" s="468"/>
      <c r="AN6145" s="468"/>
      <c r="AO6145" s="469"/>
    </row>
    <row r="6146" spans="1:41" s="162" customFormat="1" ht="16.5" customHeight="1">
      <c r="A6146" s="12" t="s">
        <v>4537</v>
      </c>
      <c r="B6146" s="13"/>
      <c r="C6146" s="189"/>
      <c r="D6146" s="12"/>
      <c r="E6146" s="14" t="s">
        <v>4642</v>
      </c>
      <c r="F6146" s="14" t="s">
        <v>355</v>
      </c>
      <c r="G6146" s="14" t="s">
        <v>8479</v>
      </c>
      <c r="H6146" s="15">
        <v>2022</v>
      </c>
      <c r="I6146" s="15">
        <v>3</v>
      </c>
      <c r="J6146" s="15">
        <v>0</v>
      </c>
      <c r="K6146" s="15">
        <v>0</v>
      </c>
      <c r="L6146" s="16" t="s">
        <v>8478</v>
      </c>
      <c r="M6146" s="16"/>
      <c r="N6146" s="16" t="s">
        <v>44</v>
      </c>
      <c r="O6146" s="17"/>
      <c r="P6146" s="17"/>
      <c r="Q6146" s="17"/>
      <c r="R6146" s="18"/>
      <c r="S6146" s="19"/>
      <c r="T6146" s="19"/>
      <c r="U6146" s="19"/>
      <c r="V6146" s="19"/>
      <c r="W6146" s="20"/>
      <c r="X6146" s="21">
        <v>0</v>
      </c>
      <c r="Y6146" s="22"/>
      <c r="Z6146" s="23" t="s">
        <v>5838</v>
      </c>
      <c r="AA6146" s="24"/>
      <c r="AB6146" s="14"/>
      <c r="AC6146" s="14"/>
      <c r="AD6146" s="25"/>
      <c r="AE6146" s="26"/>
      <c r="AF6146" s="27"/>
      <c r="AH6146" s="467"/>
      <c r="AI6146" s="467"/>
      <c r="AJ6146" s="467"/>
      <c r="AK6146" s="468"/>
      <c r="AL6146" s="468"/>
      <c r="AM6146" s="468"/>
      <c r="AN6146" s="468"/>
      <c r="AO6146" s="469"/>
    </row>
    <row r="6147" spans="1:41" s="162" customFormat="1" ht="16.5" customHeight="1">
      <c r="A6147" s="12" t="s">
        <v>4537</v>
      </c>
      <c r="B6147" s="13"/>
      <c r="C6147" s="189"/>
      <c r="D6147" s="12"/>
      <c r="E6147" s="14" t="s">
        <v>8480</v>
      </c>
      <c r="F6147" s="14" t="s">
        <v>8481</v>
      </c>
      <c r="G6147" s="14" t="s">
        <v>8482</v>
      </c>
      <c r="H6147" s="15">
        <v>2022</v>
      </c>
      <c r="I6147" s="15">
        <v>1</v>
      </c>
      <c r="J6147" s="15">
        <v>0</v>
      </c>
      <c r="K6147" s="15">
        <v>0</v>
      </c>
      <c r="L6147" s="16" t="s">
        <v>8483</v>
      </c>
      <c r="M6147" s="16"/>
      <c r="N6147" s="16" t="s">
        <v>44</v>
      </c>
      <c r="O6147" s="17"/>
      <c r="P6147" s="17"/>
      <c r="Q6147" s="17"/>
      <c r="R6147" s="18"/>
      <c r="S6147" s="19"/>
      <c r="T6147" s="19"/>
      <c r="U6147" s="19"/>
      <c r="V6147" s="19"/>
      <c r="W6147" s="20"/>
      <c r="X6147" s="21">
        <v>0</v>
      </c>
      <c r="Y6147" s="22"/>
      <c r="Z6147" s="23" t="s">
        <v>5838</v>
      </c>
      <c r="AA6147" s="24"/>
      <c r="AB6147" s="14"/>
      <c r="AC6147" s="14"/>
      <c r="AD6147" s="25"/>
      <c r="AE6147" s="26"/>
      <c r="AF6147" s="27"/>
      <c r="AH6147" s="467"/>
      <c r="AI6147" s="467"/>
      <c r="AJ6147" s="467"/>
      <c r="AK6147" s="468"/>
      <c r="AL6147" s="468"/>
      <c r="AM6147" s="468"/>
      <c r="AN6147" s="468"/>
      <c r="AO6147" s="469"/>
    </row>
    <row r="6148" spans="1:41" s="162" customFormat="1" ht="16.5" customHeight="1">
      <c r="A6148" s="12" t="s">
        <v>4537</v>
      </c>
      <c r="B6148" s="13"/>
      <c r="C6148" s="189"/>
      <c r="D6148" s="12"/>
      <c r="E6148" s="14" t="s">
        <v>8484</v>
      </c>
      <c r="F6148" s="14" t="s">
        <v>8485</v>
      </c>
      <c r="G6148" s="14" t="s">
        <v>8486</v>
      </c>
      <c r="H6148" s="15">
        <v>2022</v>
      </c>
      <c r="I6148" s="15">
        <v>2</v>
      </c>
      <c r="J6148" s="15">
        <v>0</v>
      </c>
      <c r="K6148" s="15">
        <v>0</v>
      </c>
      <c r="L6148" s="16" t="s">
        <v>8487</v>
      </c>
      <c r="M6148" s="16"/>
      <c r="N6148" s="16" t="s">
        <v>44</v>
      </c>
      <c r="O6148" s="17"/>
      <c r="P6148" s="17"/>
      <c r="Q6148" s="17"/>
      <c r="R6148" s="18"/>
      <c r="S6148" s="19"/>
      <c r="T6148" s="19"/>
      <c r="U6148" s="19"/>
      <c r="V6148" s="19"/>
      <c r="W6148" s="20"/>
      <c r="X6148" s="21">
        <v>0</v>
      </c>
      <c r="Y6148" s="22"/>
      <c r="Z6148" s="23" t="s">
        <v>5838</v>
      </c>
      <c r="AA6148" s="24"/>
      <c r="AB6148" s="14"/>
      <c r="AC6148" s="14"/>
      <c r="AD6148" s="25"/>
      <c r="AE6148" s="26"/>
      <c r="AF6148" s="27"/>
      <c r="AH6148" s="467"/>
      <c r="AI6148" s="467"/>
      <c r="AJ6148" s="467"/>
      <c r="AK6148" s="468"/>
      <c r="AL6148" s="468"/>
      <c r="AM6148" s="468"/>
      <c r="AN6148" s="468"/>
      <c r="AO6148" s="469"/>
    </row>
    <row r="6149" spans="1:41" s="162" customFormat="1" ht="16.5" customHeight="1">
      <c r="A6149" s="12" t="s">
        <v>4537</v>
      </c>
      <c r="B6149" s="13"/>
      <c r="C6149" s="189"/>
      <c r="D6149" s="12"/>
      <c r="E6149" s="14" t="s">
        <v>8488</v>
      </c>
      <c r="F6149" s="14" t="s">
        <v>8485</v>
      </c>
      <c r="G6149" s="14" t="s">
        <v>8486</v>
      </c>
      <c r="H6149" s="15">
        <v>2022</v>
      </c>
      <c r="I6149" s="15">
        <v>2</v>
      </c>
      <c r="J6149" s="15">
        <v>0</v>
      </c>
      <c r="K6149" s="15">
        <v>0</v>
      </c>
      <c r="L6149" s="16" t="s">
        <v>4633</v>
      </c>
      <c r="M6149" s="16"/>
      <c r="N6149" s="16" t="s">
        <v>44</v>
      </c>
      <c r="O6149" s="17"/>
      <c r="P6149" s="17"/>
      <c r="Q6149" s="17"/>
      <c r="R6149" s="18"/>
      <c r="S6149" s="19"/>
      <c r="T6149" s="19"/>
      <c r="U6149" s="19"/>
      <c r="V6149" s="19"/>
      <c r="W6149" s="20"/>
      <c r="X6149" s="21">
        <v>0</v>
      </c>
      <c r="Y6149" s="22"/>
      <c r="Z6149" s="23" t="s">
        <v>5838</v>
      </c>
      <c r="AA6149" s="24"/>
      <c r="AB6149" s="14"/>
      <c r="AC6149" s="14"/>
      <c r="AD6149" s="25"/>
      <c r="AE6149" s="26"/>
      <c r="AF6149" s="27"/>
      <c r="AH6149" s="467"/>
      <c r="AI6149" s="467"/>
      <c r="AJ6149" s="467"/>
      <c r="AK6149" s="468"/>
      <c r="AL6149" s="468"/>
      <c r="AM6149" s="468"/>
      <c r="AN6149" s="468"/>
      <c r="AO6149" s="469"/>
    </row>
    <row r="6150" spans="1:41" s="162" customFormat="1" ht="16.5" customHeight="1">
      <c r="A6150" s="12" t="s">
        <v>4537</v>
      </c>
      <c r="B6150" s="13"/>
      <c r="C6150" s="189"/>
      <c r="D6150" s="12"/>
      <c r="E6150" s="14" t="s">
        <v>8489</v>
      </c>
      <c r="F6150" s="14" t="s">
        <v>8485</v>
      </c>
      <c r="G6150" s="14" t="s">
        <v>8486</v>
      </c>
      <c r="H6150" s="15">
        <v>2022</v>
      </c>
      <c r="I6150" s="15">
        <v>2</v>
      </c>
      <c r="J6150" s="15">
        <v>0</v>
      </c>
      <c r="K6150" s="15">
        <v>0</v>
      </c>
      <c r="L6150" s="16" t="s">
        <v>4633</v>
      </c>
      <c r="M6150" s="16"/>
      <c r="N6150" s="16" t="s">
        <v>44</v>
      </c>
      <c r="O6150" s="17"/>
      <c r="P6150" s="17"/>
      <c r="Q6150" s="17"/>
      <c r="R6150" s="18"/>
      <c r="S6150" s="19"/>
      <c r="T6150" s="19"/>
      <c r="U6150" s="19"/>
      <c r="V6150" s="19"/>
      <c r="W6150" s="20"/>
      <c r="X6150" s="21">
        <v>0</v>
      </c>
      <c r="Y6150" s="22"/>
      <c r="Z6150" s="23" t="s">
        <v>5838</v>
      </c>
      <c r="AA6150" s="24"/>
      <c r="AB6150" s="14"/>
      <c r="AC6150" s="14"/>
      <c r="AD6150" s="25"/>
      <c r="AE6150" s="26"/>
      <c r="AF6150" s="27"/>
      <c r="AH6150" s="467"/>
      <c r="AI6150" s="467"/>
      <c r="AJ6150" s="467"/>
      <c r="AK6150" s="468"/>
      <c r="AL6150" s="468"/>
      <c r="AM6150" s="468"/>
      <c r="AN6150" s="468"/>
      <c r="AO6150" s="469"/>
    </row>
    <row r="6151" spans="1:41" s="162" customFormat="1" ht="16.5" customHeight="1">
      <c r="A6151" s="12" t="s">
        <v>4537</v>
      </c>
      <c r="B6151" s="13"/>
      <c r="C6151" s="189"/>
      <c r="D6151" s="12"/>
      <c r="E6151" s="14" t="s">
        <v>8490</v>
      </c>
      <c r="F6151" s="14" t="s">
        <v>8485</v>
      </c>
      <c r="G6151" s="14" t="s">
        <v>8486</v>
      </c>
      <c r="H6151" s="15">
        <v>2022</v>
      </c>
      <c r="I6151" s="15">
        <v>2</v>
      </c>
      <c r="J6151" s="15">
        <v>0</v>
      </c>
      <c r="K6151" s="15">
        <v>0</v>
      </c>
      <c r="L6151" s="16" t="s">
        <v>4633</v>
      </c>
      <c r="M6151" s="16"/>
      <c r="N6151" s="16" t="s">
        <v>44</v>
      </c>
      <c r="O6151" s="17"/>
      <c r="P6151" s="17"/>
      <c r="Q6151" s="17"/>
      <c r="R6151" s="18"/>
      <c r="S6151" s="19"/>
      <c r="T6151" s="19"/>
      <c r="U6151" s="19"/>
      <c r="V6151" s="19"/>
      <c r="W6151" s="20"/>
      <c r="X6151" s="21">
        <v>0</v>
      </c>
      <c r="Y6151" s="22"/>
      <c r="Z6151" s="23" t="s">
        <v>5838</v>
      </c>
      <c r="AA6151" s="24"/>
      <c r="AB6151" s="14"/>
      <c r="AC6151" s="14"/>
      <c r="AD6151" s="25"/>
      <c r="AE6151" s="26"/>
      <c r="AF6151" s="27"/>
      <c r="AH6151" s="467"/>
      <c r="AI6151" s="467"/>
      <c r="AJ6151" s="467"/>
      <c r="AK6151" s="468"/>
      <c r="AL6151" s="468"/>
      <c r="AM6151" s="468"/>
      <c r="AN6151" s="468"/>
      <c r="AO6151" s="469"/>
    </row>
    <row r="6152" spans="1:41" s="162" customFormat="1" ht="16.5" customHeight="1">
      <c r="A6152" s="12" t="s">
        <v>4537</v>
      </c>
      <c r="B6152" s="12"/>
      <c r="C6152" s="30"/>
      <c r="D6152" s="12"/>
      <c r="E6152" s="14" t="s">
        <v>8494</v>
      </c>
      <c r="F6152" s="14" t="s">
        <v>8495</v>
      </c>
      <c r="G6152" s="14" t="s">
        <v>8496</v>
      </c>
      <c r="H6152" s="14">
        <v>2024</v>
      </c>
      <c r="I6152" s="14">
        <v>1</v>
      </c>
      <c r="J6152" s="14">
        <v>0</v>
      </c>
      <c r="K6152" s="14">
        <v>0</v>
      </c>
      <c r="L6152" s="16" t="s">
        <v>4544</v>
      </c>
      <c r="M6152" s="16"/>
      <c r="N6152" s="16" t="s">
        <v>414</v>
      </c>
      <c r="O6152" s="17">
        <v>0</v>
      </c>
      <c r="P6152" s="17">
        <v>0</v>
      </c>
      <c r="Q6152" s="17">
        <v>0</v>
      </c>
      <c r="R6152" s="17" t="s">
        <v>33</v>
      </c>
      <c r="S6152" s="19">
        <v>60</v>
      </c>
      <c r="T6152" s="19">
        <v>110</v>
      </c>
      <c r="U6152" s="19">
        <v>0</v>
      </c>
      <c r="V6152" s="19">
        <v>0</v>
      </c>
      <c r="W6152" s="19">
        <v>1.4999999999999999E-2</v>
      </c>
      <c r="X6152" s="21">
        <v>0</v>
      </c>
      <c r="Y6152" s="22" t="s">
        <v>33</v>
      </c>
      <c r="Z6152" s="23" t="s">
        <v>5838</v>
      </c>
      <c r="AA6152" s="24"/>
      <c r="AB6152" s="14"/>
      <c r="AC6152" s="14"/>
      <c r="AD6152" s="25"/>
      <c r="AE6152" s="26"/>
      <c r="AF6152" s="27"/>
      <c r="AG6152" s="11"/>
      <c r="AH6152" s="11"/>
      <c r="AI6152" s="11"/>
      <c r="AJ6152" s="11"/>
      <c r="AK6152" s="11"/>
      <c r="AL6152" s="11"/>
      <c r="AM6152" s="11"/>
      <c r="AN6152" s="11"/>
      <c r="AO6152" s="11"/>
    </row>
    <row r="6153" spans="1:41" s="162" customFormat="1" ht="16.5" customHeight="1">
      <c r="A6153" s="12" t="s">
        <v>4537</v>
      </c>
      <c r="B6153" s="13"/>
      <c r="C6153" s="189"/>
      <c r="D6153" s="12"/>
      <c r="E6153" s="14" t="s">
        <v>2027</v>
      </c>
      <c r="F6153" s="14" t="s">
        <v>480</v>
      </c>
      <c r="G6153" s="14" t="s">
        <v>4669</v>
      </c>
      <c r="H6153" s="15">
        <v>2021</v>
      </c>
      <c r="I6153" s="15">
        <v>1</v>
      </c>
      <c r="J6153" s="15">
        <v>0</v>
      </c>
      <c r="K6153" s="15">
        <v>0</v>
      </c>
      <c r="L6153" s="16" t="s">
        <v>4633</v>
      </c>
      <c r="M6153" s="16"/>
      <c r="N6153" s="16" t="s">
        <v>44</v>
      </c>
      <c r="O6153" s="17">
        <v>9</v>
      </c>
      <c r="P6153" s="17">
        <v>0</v>
      </c>
      <c r="Q6153" s="17">
        <v>0</v>
      </c>
      <c r="R6153" s="18" t="s">
        <v>33</v>
      </c>
      <c r="S6153" s="19">
        <v>60</v>
      </c>
      <c r="T6153" s="19">
        <v>110</v>
      </c>
      <c r="U6153" s="19">
        <v>1.9090909090909092E-2</v>
      </c>
      <c r="V6153" s="19">
        <v>0</v>
      </c>
      <c r="W6153" s="20">
        <v>2.0999999999999999E-3</v>
      </c>
      <c r="X6153" s="21">
        <v>1.89E-2</v>
      </c>
      <c r="Y6153" s="22" t="s">
        <v>33</v>
      </c>
      <c r="Z6153" s="23" t="s">
        <v>5838</v>
      </c>
      <c r="AA6153" s="24"/>
      <c r="AB6153" s="14"/>
      <c r="AC6153" s="14"/>
      <c r="AD6153" s="25"/>
      <c r="AE6153" s="26"/>
      <c r="AF6153" s="27"/>
      <c r="AH6153" s="467"/>
      <c r="AI6153" s="467"/>
      <c r="AJ6153" s="467"/>
      <c r="AK6153" s="468"/>
      <c r="AL6153" s="468"/>
      <c r="AM6153" s="468"/>
      <c r="AN6153" s="468"/>
      <c r="AO6153" s="469"/>
    </row>
    <row r="6154" spans="1:41" s="162" customFormat="1" ht="16.5" customHeight="1">
      <c r="A6154" s="12" t="s">
        <v>4537</v>
      </c>
      <c r="B6154" s="13"/>
      <c r="C6154" s="189"/>
      <c r="D6154" s="12"/>
      <c r="E6154" s="14" t="s">
        <v>828</v>
      </c>
      <c r="F6154" s="14" t="s">
        <v>480</v>
      </c>
      <c r="G6154" s="14" t="s">
        <v>4668</v>
      </c>
      <c r="H6154" s="15">
        <v>2021</v>
      </c>
      <c r="I6154" s="15">
        <v>1</v>
      </c>
      <c r="J6154" s="15">
        <v>0</v>
      </c>
      <c r="K6154" s="15">
        <v>0</v>
      </c>
      <c r="L6154" s="16" t="s">
        <v>4633</v>
      </c>
      <c r="M6154" s="16"/>
      <c r="N6154" s="16" t="s">
        <v>44</v>
      </c>
      <c r="O6154" s="17">
        <v>720</v>
      </c>
      <c r="P6154" s="17">
        <v>0</v>
      </c>
      <c r="Q6154" s="17">
        <v>0</v>
      </c>
      <c r="R6154" s="18" t="s">
        <v>33</v>
      </c>
      <c r="S6154" s="19">
        <v>60</v>
      </c>
      <c r="T6154" s="19">
        <v>110</v>
      </c>
      <c r="U6154" s="19">
        <v>4.6363636363636371E-2</v>
      </c>
      <c r="V6154" s="19">
        <v>0</v>
      </c>
      <c r="W6154" s="20">
        <v>5.1000000000000004E-3</v>
      </c>
      <c r="X6154" s="21">
        <v>3.6720000000000002</v>
      </c>
      <c r="Y6154" s="22" t="s">
        <v>33</v>
      </c>
      <c r="Z6154" s="23" t="s">
        <v>5838</v>
      </c>
      <c r="AA6154" s="24"/>
      <c r="AB6154" s="14"/>
      <c r="AC6154" s="14"/>
      <c r="AD6154" s="25"/>
      <c r="AE6154" s="26"/>
      <c r="AF6154" s="27"/>
      <c r="AH6154" s="467"/>
      <c r="AI6154" s="467"/>
      <c r="AJ6154" s="467"/>
      <c r="AK6154" s="468"/>
      <c r="AL6154" s="468"/>
      <c r="AM6154" s="468"/>
      <c r="AN6154" s="468"/>
      <c r="AO6154" s="469"/>
    </row>
    <row r="6155" spans="1:41" s="162" customFormat="1" ht="16.5" customHeight="1">
      <c r="A6155" s="12" t="s">
        <v>4537</v>
      </c>
      <c r="B6155" s="13"/>
      <c r="C6155" s="189"/>
      <c r="D6155" s="12"/>
      <c r="E6155" s="14" t="s">
        <v>4653</v>
      </c>
      <c r="F6155" s="14" t="s">
        <v>4654</v>
      </c>
      <c r="G6155" s="14" t="s">
        <v>4655</v>
      </c>
      <c r="H6155" s="15">
        <v>2021</v>
      </c>
      <c r="I6155" s="15">
        <v>5</v>
      </c>
      <c r="J6155" s="15">
        <v>0</v>
      </c>
      <c r="K6155" s="15">
        <v>0</v>
      </c>
      <c r="L6155" s="16" t="s">
        <v>4633</v>
      </c>
      <c r="M6155" s="16"/>
      <c r="N6155" s="16" t="s">
        <v>44</v>
      </c>
      <c r="O6155" s="17">
        <v>9</v>
      </c>
      <c r="P6155" s="17">
        <v>0</v>
      </c>
      <c r="Q6155" s="17">
        <v>0</v>
      </c>
      <c r="R6155" s="18" t="s">
        <v>33</v>
      </c>
      <c r="S6155" s="19">
        <v>60</v>
      </c>
      <c r="T6155" s="19">
        <v>110</v>
      </c>
      <c r="U6155" s="19">
        <v>4.3</v>
      </c>
      <c r="V6155" s="19">
        <v>0</v>
      </c>
      <c r="W6155" s="20">
        <v>0.47299999999999998</v>
      </c>
      <c r="X6155" s="21">
        <v>21.284999999999997</v>
      </c>
      <c r="Y6155" s="22" t="s">
        <v>33</v>
      </c>
      <c r="Z6155" s="23" t="s">
        <v>5838</v>
      </c>
      <c r="AA6155" s="24"/>
      <c r="AB6155" s="14"/>
      <c r="AC6155" s="14"/>
      <c r="AD6155" s="25"/>
      <c r="AE6155" s="26"/>
      <c r="AF6155" s="27"/>
      <c r="AH6155" s="467"/>
      <c r="AI6155" s="467"/>
      <c r="AJ6155" s="467"/>
      <c r="AK6155" s="468"/>
      <c r="AL6155" s="468"/>
      <c r="AM6155" s="468"/>
      <c r="AN6155" s="468"/>
      <c r="AO6155" s="469"/>
    </row>
    <row r="6156" spans="1:41" s="162" customFormat="1" ht="16.5" customHeight="1">
      <c r="A6156" s="12" t="s">
        <v>4537</v>
      </c>
      <c r="B6156" s="13"/>
      <c r="C6156" s="189"/>
      <c r="D6156" s="12"/>
      <c r="E6156" s="14" t="s">
        <v>4267</v>
      </c>
      <c r="F6156" s="14" t="s">
        <v>67</v>
      </c>
      <c r="G6156" s="14" t="s">
        <v>67</v>
      </c>
      <c r="H6156" s="15" t="s">
        <v>67</v>
      </c>
      <c r="I6156" s="15">
        <v>1</v>
      </c>
      <c r="J6156" s="15">
        <v>0</v>
      </c>
      <c r="K6156" s="15">
        <v>0</v>
      </c>
      <c r="L6156" s="16" t="s">
        <v>4665</v>
      </c>
      <c r="M6156" s="16"/>
      <c r="N6156" s="16" t="s">
        <v>868</v>
      </c>
      <c r="O6156" s="17">
        <v>240</v>
      </c>
      <c r="P6156" s="17">
        <v>0</v>
      </c>
      <c r="Q6156" s="17">
        <v>0</v>
      </c>
      <c r="R6156" s="18" t="s">
        <v>33</v>
      </c>
      <c r="S6156" s="19">
        <v>60</v>
      </c>
      <c r="T6156" s="19">
        <v>110</v>
      </c>
      <c r="U6156" s="19">
        <v>0.18181818181818182</v>
      </c>
      <c r="V6156" s="19">
        <v>0</v>
      </c>
      <c r="W6156" s="20">
        <v>0.02</v>
      </c>
      <c r="X6156" s="21">
        <v>4.8</v>
      </c>
      <c r="Y6156" s="22" t="s">
        <v>33</v>
      </c>
      <c r="Z6156" s="23" t="s">
        <v>5838</v>
      </c>
      <c r="AA6156" s="24"/>
      <c r="AB6156" s="14"/>
      <c r="AC6156" s="14"/>
      <c r="AD6156" s="25"/>
      <c r="AE6156" s="26"/>
      <c r="AF6156" s="27"/>
      <c r="AH6156" s="467"/>
      <c r="AI6156" s="467"/>
      <c r="AJ6156" s="467"/>
      <c r="AK6156" s="468"/>
      <c r="AL6156" s="468"/>
      <c r="AM6156" s="468"/>
      <c r="AN6156" s="468"/>
      <c r="AO6156" s="469"/>
    </row>
    <row r="6157" spans="1:41" s="162" customFormat="1" ht="16.5" customHeight="1">
      <c r="A6157" s="12" t="s">
        <v>4537</v>
      </c>
      <c r="B6157" s="13"/>
      <c r="C6157" s="189"/>
      <c r="D6157" s="12"/>
      <c r="E6157" s="14" t="s">
        <v>4267</v>
      </c>
      <c r="F6157" s="14" t="s">
        <v>67</v>
      </c>
      <c r="G6157" s="14" t="s">
        <v>67</v>
      </c>
      <c r="H6157" s="15" t="s">
        <v>67</v>
      </c>
      <c r="I6157" s="15">
        <v>1</v>
      </c>
      <c r="J6157" s="15">
        <v>0</v>
      </c>
      <c r="K6157" s="15">
        <v>0</v>
      </c>
      <c r="L6157" s="16" t="s">
        <v>4665</v>
      </c>
      <c r="M6157" s="16"/>
      <c r="N6157" s="16" t="s">
        <v>868</v>
      </c>
      <c r="O6157" s="17">
        <v>240</v>
      </c>
      <c r="P6157" s="17">
        <v>0</v>
      </c>
      <c r="Q6157" s="17">
        <v>0</v>
      </c>
      <c r="R6157" s="18" t="s">
        <v>33</v>
      </c>
      <c r="S6157" s="19">
        <v>60</v>
      </c>
      <c r="T6157" s="19">
        <v>110</v>
      </c>
      <c r="U6157" s="19">
        <v>0.18181818181818182</v>
      </c>
      <c r="V6157" s="19">
        <v>0</v>
      </c>
      <c r="W6157" s="20">
        <v>0.02</v>
      </c>
      <c r="X6157" s="21">
        <v>4.8</v>
      </c>
      <c r="Y6157" s="22" t="s">
        <v>33</v>
      </c>
      <c r="Z6157" s="23" t="s">
        <v>5838</v>
      </c>
      <c r="AA6157" s="24"/>
      <c r="AB6157" s="14"/>
      <c r="AC6157" s="14"/>
      <c r="AD6157" s="25"/>
      <c r="AE6157" s="26"/>
      <c r="AF6157" s="27"/>
      <c r="AH6157" s="467"/>
      <c r="AI6157" s="467"/>
      <c r="AJ6157" s="467"/>
      <c r="AK6157" s="468"/>
      <c r="AL6157" s="468"/>
      <c r="AM6157" s="468"/>
      <c r="AN6157" s="468"/>
      <c r="AO6157" s="469"/>
    </row>
    <row r="6158" spans="1:41" s="162" customFormat="1" ht="16.5" customHeight="1">
      <c r="A6158" s="12" t="s">
        <v>4537</v>
      </c>
      <c r="B6158" s="13"/>
      <c r="C6158" s="189"/>
      <c r="D6158" s="12"/>
      <c r="E6158" s="14" t="s">
        <v>3137</v>
      </c>
      <c r="F6158" s="14" t="s">
        <v>4666</v>
      </c>
      <c r="G6158" s="14" t="s">
        <v>4667</v>
      </c>
      <c r="H6158" s="15" t="s">
        <v>2914</v>
      </c>
      <c r="I6158" s="15">
        <v>1</v>
      </c>
      <c r="J6158" s="15">
        <v>0</v>
      </c>
      <c r="K6158" s="15">
        <v>0</v>
      </c>
      <c r="L6158" s="16" t="s">
        <v>4544</v>
      </c>
      <c r="M6158" s="16"/>
      <c r="N6158" s="16" t="s">
        <v>44</v>
      </c>
      <c r="O6158" s="17">
        <v>240</v>
      </c>
      <c r="P6158" s="17">
        <v>0</v>
      </c>
      <c r="Q6158" s="17">
        <v>0</v>
      </c>
      <c r="R6158" s="18" t="s">
        <v>33</v>
      </c>
      <c r="S6158" s="19">
        <v>60</v>
      </c>
      <c r="T6158" s="19">
        <v>110</v>
      </c>
      <c r="U6158" s="19">
        <v>0.18181818181818182</v>
      </c>
      <c r="V6158" s="19">
        <v>0</v>
      </c>
      <c r="W6158" s="20">
        <v>0.02</v>
      </c>
      <c r="X6158" s="21">
        <v>4.8</v>
      </c>
      <c r="Y6158" s="22" t="s">
        <v>33</v>
      </c>
      <c r="Z6158" s="23" t="s">
        <v>5838</v>
      </c>
      <c r="AA6158" s="24"/>
      <c r="AB6158" s="14"/>
      <c r="AC6158" s="14"/>
      <c r="AD6158" s="25"/>
      <c r="AE6158" s="26"/>
      <c r="AF6158" s="27"/>
      <c r="AH6158" s="467"/>
      <c r="AI6158" s="467"/>
      <c r="AJ6158" s="467"/>
      <c r="AK6158" s="468"/>
      <c r="AL6158" s="468"/>
      <c r="AM6158" s="468"/>
      <c r="AN6158" s="468"/>
      <c r="AO6158" s="469"/>
    </row>
    <row r="6159" spans="1:41" s="162" customFormat="1" ht="16.5" customHeight="1">
      <c r="A6159" s="12" t="s">
        <v>4537</v>
      </c>
      <c r="B6159" s="13"/>
      <c r="C6159" s="189"/>
      <c r="D6159" s="12"/>
      <c r="E6159" s="14" t="s">
        <v>3137</v>
      </c>
      <c r="F6159" s="14" t="s">
        <v>4666</v>
      </c>
      <c r="G6159" s="14" t="s">
        <v>4667</v>
      </c>
      <c r="H6159" s="15" t="s">
        <v>2914</v>
      </c>
      <c r="I6159" s="15">
        <v>1</v>
      </c>
      <c r="J6159" s="15">
        <v>0</v>
      </c>
      <c r="K6159" s="15">
        <v>0</v>
      </c>
      <c r="L6159" s="16" t="s">
        <v>4544</v>
      </c>
      <c r="M6159" s="16"/>
      <c r="N6159" s="16" t="s">
        <v>44</v>
      </c>
      <c r="O6159" s="17">
        <v>240</v>
      </c>
      <c r="P6159" s="17">
        <v>0</v>
      </c>
      <c r="Q6159" s="17">
        <v>0</v>
      </c>
      <c r="R6159" s="18" t="s">
        <v>33</v>
      </c>
      <c r="S6159" s="19">
        <v>60</v>
      </c>
      <c r="T6159" s="19">
        <v>110</v>
      </c>
      <c r="U6159" s="19">
        <v>0.18181818181818182</v>
      </c>
      <c r="V6159" s="19">
        <v>0</v>
      </c>
      <c r="W6159" s="20">
        <v>0.02</v>
      </c>
      <c r="X6159" s="21">
        <v>4.8</v>
      </c>
      <c r="Y6159" s="22" t="s">
        <v>33</v>
      </c>
      <c r="Z6159" s="23" t="s">
        <v>5838</v>
      </c>
      <c r="AA6159" s="24"/>
      <c r="AB6159" s="14"/>
      <c r="AC6159" s="14"/>
      <c r="AD6159" s="25"/>
      <c r="AE6159" s="26"/>
      <c r="AF6159" s="27"/>
      <c r="AH6159" s="467"/>
      <c r="AI6159" s="467"/>
      <c r="AJ6159" s="467"/>
      <c r="AK6159" s="468"/>
      <c r="AL6159" s="468"/>
      <c r="AM6159" s="468"/>
      <c r="AN6159" s="468"/>
      <c r="AO6159" s="469"/>
    </row>
    <row r="6160" spans="1:41" s="162" customFormat="1" ht="16.5" customHeight="1">
      <c r="A6160" s="12" t="s">
        <v>4537</v>
      </c>
      <c r="B6160" s="13"/>
      <c r="C6160" s="189"/>
      <c r="D6160" s="12"/>
      <c r="E6160" s="14" t="s">
        <v>8474</v>
      </c>
      <c r="F6160" s="14" t="s">
        <v>8475</v>
      </c>
      <c r="G6160" s="14" t="s">
        <v>8476</v>
      </c>
      <c r="H6160" s="15">
        <v>2022</v>
      </c>
      <c r="I6160" s="15">
        <v>1</v>
      </c>
      <c r="J6160" s="15">
        <v>0</v>
      </c>
      <c r="K6160" s="15">
        <v>0</v>
      </c>
      <c r="L6160" s="16" t="s">
        <v>4633</v>
      </c>
      <c r="M6160" s="16"/>
      <c r="N6160" s="16" t="s">
        <v>44</v>
      </c>
      <c r="O6160" s="17">
        <v>240</v>
      </c>
      <c r="P6160" s="17">
        <v>0</v>
      </c>
      <c r="Q6160" s="17">
        <v>0</v>
      </c>
      <c r="R6160" s="18" t="s">
        <v>33</v>
      </c>
      <c r="S6160" s="19">
        <v>60</v>
      </c>
      <c r="T6160" s="19">
        <v>110</v>
      </c>
      <c r="U6160" s="19">
        <v>0.18181818181818182</v>
      </c>
      <c r="V6160" s="19">
        <v>0</v>
      </c>
      <c r="W6160" s="20">
        <v>0.02</v>
      </c>
      <c r="X6160" s="21">
        <v>4.8</v>
      </c>
      <c r="Y6160" s="22" t="s">
        <v>33</v>
      </c>
      <c r="Z6160" s="23" t="s">
        <v>5838</v>
      </c>
      <c r="AA6160" s="24"/>
      <c r="AB6160" s="14"/>
      <c r="AC6160" s="14"/>
      <c r="AD6160" s="25"/>
      <c r="AE6160" s="26"/>
      <c r="AF6160" s="27"/>
      <c r="AH6160" s="467"/>
      <c r="AI6160" s="467"/>
      <c r="AJ6160" s="467"/>
      <c r="AK6160" s="468"/>
      <c r="AL6160" s="468"/>
      <c r="AM6160" s="468"/>
      <c r="AN6160" s="468"/>
      <c r="AO6160" s="469"/>
    </row>
    <row r="6161" spans="1:41" s="162" customFormat="1" ht="16.5" customHeight="1">
      <c r="A6161" s="12" t="s">
        <v>4537</v>
      </c>
      <c r="B6161" s="13"/>
      <c r="C6161" s="189"/>
      <c r="D6161" s="12"/>
      <c r="E6161" s="14" t="s">
        <v>4634</v>
      </c>
      <c r="F6161" s="14" t="s">
        <v>67</v>
      </c>
      <c r="G6161" s="14" t="s">
        <v>67</v>
      </c>
      <c r="H6161" s="15" t="s">
        <v>67</v>
      </c>
      <c r="I6161" s="15">
        <v>28</v>
      </c>
      <c r="J6161" s="15">
        <v>0</v>
      </c>
      <c r="K6161" s="15">
        <v>0</v>
      </c>
      <c r="L6161" s="16" t="s">
        <v>4571</v>
      </c>
      <c r="M6161" s="16"/>
      <c r="N6161" s="16" t="s">
        <v>868</v>
      </c>
      <c r="O6161" s="17">
        <v>100</v>
      </c>
      <c r="P6161" s="17">
        <v>0</v>
      </c>
      <c r="Q6161" s="17">
        <v>0</v>
      </c>
      <c r="R6161" s="18" t="s">
        <v>33</v>
      </c>
      <c r="S6161" s="19">
        <v>60</v>
      </c>
      <c r="T6161" s="19">
        <v>110</v>
      </c>
      <c r="U6161" s="19">
        <v>0.45454545454545453</v>
      </c>
      <c r="V6161" s="19">
        <v>0</v>
      </c>
      <c r="W6161" s="20">
        <v>0.05</v>
      </c>
      <c r="X6161" s="21">
        <v>140</v>
      </c>
      <c r="Y6161" s="22" t="s">
        <v>33</v>
      </c>
      <c r="Z6161" s="23" t="s">
        <v>5838</v>
      </c>
      <c r="AA6161" s="24"/>
      <c r="AB6161" s="14"/>
      <c r="AC6161" s="14"/>
      <c r="AD6161" s="25"/>
      <c r="AE6161" s="26"/>
      <c r="AF6161" s="27"/>
      <c r="AH6161" s="467"/>
      <c r="AI6161" s="467"/>
      <c r="AJ6161" s="467"/>
      <c r="AK6161" s="468"/>
      <c r="AL6161" s="468"/>
      <c r="AM6161" s="468"/>
      <c r="AN6161" s="468"/>
      <c r="AO6161" s="469"/>
    </row>
    <row r="6162" spans="1:41" s="162" customFormat="1" ht="16.5" customHeight="1">
      <c r="A6162" s="12" t="s">
        <v>4537</v>
      </c>
      <c r="B6162" s="13"/>
      <c r="C6162" s="189"/>
      <c r="D6162" s="12"/>
      <c r="E6162" s="14" t="s">
        <v>86</v>
      </c>
      <c r="F6162" s="14" t="s">
        <v>155</v>
      </c>
      <c r="G6162" s="14" t="s">
        <v>4660</v>
      </c>
      <c r="H6162" s="15" t="s">
        <v>4661</v>
      </c>
      <c r="I6162" s="15" t="s">
        <v>4303</v>
      </c>
      <c r="J6162" s="15">
        <v>0</v>
      </c>
      <c r="K6162" s="15">
        <v>0</v>
      </c>
      <c r="L6162" s="16" t="s">
        <v>4633</v>
      </c>
      <c r="M6162" s="16"/>
      <c r="N6162" s="16" t="s">
        <v>44</v>
      </c>
      <c r="O6162" s="17">
        <v>27.8</v>
      </c>
      <c r="P6162" s="17">
        <v>0</v>
      </c>
      <c r="Q6162" s="17">
        <v>0</v>
      </c>
      <c r="R6162" s="18" t="s">
        <v>33</v>
      </c>
      <c r="S6162" s="19">
        <v>60</v>
      </c>
      <c r="T6162" s="19">
        <v>110</v>
      </c>
      <c r="U6162" s="19">
        <v>2.0454545454545454</v>
      </c>
      <c r="V6162" s="19">
        <v>0</v>
      </c>
      <c r="W6162" s="20">
        <v>0.22500000000000001</v>
      </c>
      <c r="X6162" s="21">
        <v>6.2549999999999999</v>
      </c>
      <c r="Y6162" s="22" t="s">
        <v>33</v>
      </c>
      <c r="Z6162" s="23" t="s">
        <v>5838</v>
      </c>
      <c r="AA6162" s="24"/>
      <c r="AB6162" s="14"/>
      <c r="AC6162" s="14"/>
      <c r="AD6162" s="25"/>
      <c r="AE6162" s="26"/>
      <c r="AF6162" s="27"/>
      <c r="AH6162" s="467"/>
      <c r="AI6162" s="467"/>
      <c r="AJ6162" s="467"/>
      <c r="AK6162" s="468"/>
      <c r="AL6162" s="468"/>
      <c r="AM6162" s="468"/>
      <c r="AN6162" s="468"/>
      <c r="AO6162" s="469"/>
    </row>
    <row r="6163" spans="1:41" s="162" customFormat="1" ht="16.5" customHeight="1">
      <c r="A6163" s="12" t="s">
        <v>4537</v>
      </c>
      <c r="B6163" s="13"/>
      <c r="C6163" s="189"/>
      <c r="D6163" s="12"/>
      <c r="E6163" s="14" t="s">
        <v>86</v>
      </c>
      <c r="F6163" s="14" t="s">
        <v>155</v>
      </c>
      <c r="G6163" s="14" t="s">
        <v>4660</v>
      </c>
      <c r="H6163" s="15" t="s">
        <v>4661</v>
      </c>
      <c r="I6163" s="15" t="s">
        <v>4303</v>
      </c>
      <c r="J6163" s="15">
        <v>0</v>
      </c>
      <c r="K6163" s="15">
        <v>0</v>
      </c>
      <c r="L6163" s="16" t="s">
        <v>4633</v>
      </c>
      <c r="M6163" s="16"/>
      <c r="N6163" s="16" t="s">
        <v>44</v>
      </c>
      <c r="O6163" s="17">
        <v>27.8</v>
      </c>
      <c r="P6163" s="17">
        <v>0</v>
      </c>
      <c r="Q6163" s="17">
        <v>0</v>
      </c>
      <c r="R6163" s="18" t="s">
        <v>33</v>
      </c>
      <c r="S6163" s="19">
        <v>60</v>
      </c>
      <c r="T6163" s="19">
        <v>110</v>
      </c>
      <c r="U6163" s="19">
        <v>2.0454545454545454</v>
      </c>
      <c r="V6163" s="19">
        <v>0</v>
      </c>
      <c r="W6163" s="20">
        <v>0.22500000000000001</v>
      </c>
      <c r="X6163" s="21">
        <v>6.2549999999999999</v>
      </c>
      <c r="Y6163" s="22" t="s">
        <v>33</v>
      </c>
      <c r="Z6163" s="23" t="s">
        <v>5838</v>
      </c>
      <c r="AA6163" s="24"/>
      <c r="AB6163" s="14"/>
      <c r="AC6163" s="14"/>
      <c r="AD6163" s="25"/>
      <c r="AE6163" s="26"/>
      <c r="AF6163" s="27"/>
      <c r="AH6163" s="467"/>
      <c r="AI6163" s="467"/>
      <c r="AJ6163" s="467"/>
      <c r="AK6163" s="468"/>
      <c r="AL6163" s="468"/>
      <c r="AM6163" s="468"/>
      <c r="AN6163" s="468"/>
      <c r="AO6163" s="469"/>
    </row>
    <row r="6164" spans="1:41" s="162" customFormat="1" ht="16.5" customHeight="1">
      <c r="A6164" s="12" t="s">
        <v>4537</v>
      </c>
      <c r="B6164" s="13"/>
      <c r="C6164" s="189"/>
      <c r="D6164" s="12"/>
      <c r="E6164" s="14" t="s">
        <v>82</v>
      </c>
      <c r="F6164" s="14" t="s">
        <v>4662</v>
      </c>
      <c r="G6164" s="14" t="s">
        <v>4663</v>
      </c>
      <c r="H6164" s="15" t="s">
        <v>4664</v>
      </c>
      <c r="I6164" s="15" t="s">
        <v>4303</v>
      </c>
      <c r="J6164" s="15">
        <v>0</v>
      </c>
      <c r="K6164" s="15">
        <v>0</v>
      </c>
      <c r="L6164" s="16" t="s">
        <v>4633</v>
      </c>
      <c r="M6164" s="16"/>
      <c r="N6164" s="16" t="s">
        <v>44</v>
      </c>
      <c r="O6164" s="17">
        <v>27.8</v>
      </c>
      <c r="P6164" s="17">
        <v>0</v>
      </c>
      <c r="Q6164" s="17">
        <v>0</v>
      </c>
      <c r="R6164" s="18" t="s">
        <v>33</v>
      </c>
      <c r="S6164" s="19">
        <v>60</v>
      </c>
      <c r="T6164" s="19">
        <v>110</v>
      </c>
      <c r="U6164" s="19">
        <v>2.0454545454545454</v>
      </c>
      <c r="V6164" s="19">
        <v>0</v>
      </c>
      <c r="W6164" s="20">
        <v>0.22500000000000001</v>
      </c>
      <c r="X6164" s="21">
        <v>6.2549999999999999</v>
      </c>
      <c r="Y6164" s="22" t="s">
        <v>33</v>
      </c>
      <c r="Z6164" s="23" t="s">
        <v>5838</v>
      </c>
      <c r="AA6164" s="24"/>
      <c r="AB6164" s="14"/>
      <c r="AC6164" s="14"/>
      <c r="AD6164" s="25"/>
      <c r="AE6164" s="26"/>
      <c r="AF6164" s="27"/>
      <c r="AH6164" s="467"/>
      <c r="AI6164" s="467"/>
      <c r="AJ6164" s="467"/>
      <c r="AK6164" s="468"/>
      <c r="AL6164" s="468"/>
      <c r="AM6164" s="468"/>
      <c r="AN6164" s="468"/>
      <c r="AO6164" s="469"/>
    </row>
    <row r="6165" spans="1:41" s="162" customFormat="1" ht="16.5" customHeight="1">
      <c r="A6165" s="12" t="s">
        <v>4537</v>
      </c>
      <c r="B6165" s="13"/>
      <c r="C6165" s="189"/>
      <c r="D6165" s="12"/>
      <c r="E6165" s="14" t="s">
        <v>82</v>
      </c>
      <c r="F6165" s="14" t="s">
        <v>4662</v>
      </c>
      <c r="G6165" s="14" t="s">
        <v>4663</v>
      </c>
      <c r="H6165" s="15" t="s">
        <v>4664</v>
      </c>
      <c r="I6165" s="15" t="s">
        <v>4303</v>
      </c>
      <c r="J6165" s="15">
        <v>0</v>
      </c>
      <c r="K6165" s="15">
        <v>0</v>
      </c>
      <c r="L6165" s="16" t="s">
        <v>4633</v>
      </c>
      <c r="M6165" s="16"/>
      <c r="N6165" s="16" t="s">
        <v>44</v>
      </c>
      <c r="O6165" s="17">
        <v>27.8</v>
      </c>
      <c r="P6165" s="17">
        <v>0</v>
      </c>
      <c r="Q6165" s="17">
        <v>0</v>
      </c>
      <c r="R6165" s="18" t="s">
        <v>33</v>
      </c>
      <c r="S6165" s="19">
        <v>60</v>
      </c>
      <c r="T6165" s="19">
        <v>110</v>
      </c>
      <c r="U6165" s="19">
        <v>2.0454545454545454</v>
      </c>
      <c r="V6165" s="19">
        <v>0</v>
      </c>
      <c r="W6165" s="20">
        <v>0.22500000000000001</v>
      </c>
      <c r="X6165" s="21">
        <v>6.2549999999999999</v>
      </c>
      <c r="Y6165" s="22" t="s">
        <v>33</v>
      </c>
      <c r="Z6165" s="23" t="s">
        <v>5838</v>
      </c>
      <c r="AA6165" s="24"/>
      <c r="AB6165" s="14"/>
      <c r="AC6165" s="14"/>
      <c r="AD6165" s="25"/>
      <c r="AE6165" s="26"/>
      <c r="AF6165" s="27"/>
      <c r="AH6165" s="467"/>
      <c r="AI6165" s="467"/>
      <c r="AJ6165" s="467"/>
      <c r="AK6165" s="468"/>
      <c r="AL6165" s="468"/>
      <c r="AM6165" s="468"/>
      <c r="AN6165" s="468"/>
      <c r="AO6165" s="469"/>
    </row>
    <row r="6166" spans="1:41" s="162" customFormat="1" ht="16.5" customHeight="1">
      <c r="A6166" s="12" t="s">
        <v>4537</v>
      </c>
      <c r="B6166" s="13"/>
      <c r="C6166" s="189"/>
      <c r="D6166" s="12"/>
      <c r="E6166" s="14" t="s">
        <v>812</v>
      </c>
      <c r="F6166" s="14" t="s">
        <v>63</v>
      </c>
      <c r="G6166" s="14" t="s">
        <v>4659</v>
      </c>
      <c r="H6166" s="15">
        <v>1999</v>
      </c>
      <c r="I6166" s="15">
        <v>1</v>
      </c>
      <c r="J6166" s="15">
        <v>0</v>
      </c>
      <c r="K6166" s="15">
        <v>0</v>
      </c>
      <c r="L6166" s="16" t="s">
        <v>4609</v>
      </c>
      <c r="M6166" s="16"/>
      <c r="N6166" s="16" t="s">
        <v>44</v>
      </c>
      <c r="O6166" s="17">
        <v>8.6999999999999993</v>
      </c>
      <c r="P6166" s="17">
        <v>0</v>
      </c>
      <c r="Q6166" s="17">
        <v>0</v>
      </c>
      <c r="R6166" s="18" t="s">
        <v>33</v>
      </c>
      <c r="S6166" s="19">
        <v>60</v>
      </c>
      <c r="T6166" s="19">
        <v>110</v>
      </c>
      <c r="U6166" s="19">
        <v>7.2727272727272725</v>
      </c>
      <c r="V6166" s="19">
        <v>0</v>
      </c>
      <c r="W6166" s="20">
        <v>0.8</v>
      </c>
      <c r="X6166" s="21">
        <v>6.96</v>
      </c>
      <c r="Y6166" s="22" t="s">
        <v>33</v>
      </c>
      <c r="Z6166" s="23" t="s">
        <v>5838</v>
      </c>
      <c r="AA6166" s="24"/>
      <c r="AB6166" s="14"/>
      <c r="AC6166" s="14"/>
      <c r="AD6166" s="25"/>
      <c r="AE6166" s="26"/>
      <c r="AF6166" s="27"/>
      <c r="AH6166" s="467"/>
      <c r="AI6166" s="467"/>
      <c r="AJ6166" s="467"/>
      <c r="AK6166" s="468"/>
      <c r="AL6166" s="468"/>
      <c r="AM6166" s="468"/>
      <c r="AN6166" s="468"/>
      <c r="AO6166" s="469"/>
    </row>
    <row r="6167" spans="1:41" s="162" customFormat="1" ht="16.5" customHeight="1">
      <c r="A6167" s="12" t="s">
        <v>4537</v>
      </c>
      <c r="B6167" s="13"/>
      <c r="C6167" s="189"/>
      <c r="D6167" s="12"/>
      <c r="E6167" s="14" t="s">
        <v>812</v>
      </c>
      <c r="F6167" s="14" t="s">
        <v>63</v>
      </c>
      <c r="G6167" s="14" t="s">
        <v>4659</v>
      </c>
      <c r="H6167" s="15">
        <v>1999</v>
      </c>
      <c r="I6167" s="15">
        <v>1</v>
      </c>
      <c r="J6167" s="15">
        <v>0</v>
      </c>
      <c r="K6167" s="15">
        <v>0</v>
      </c>
      <c r="L6167" s="16" t="s">
        <v>4609</v>
      </c>
      <c r="M6167" s="16"/>
      <c r="N6167" s="16" t="s">
        <v>44</v>
      </c>
      <c r="O6167" s="17">
        <v>8.6999999999999993</v>
      </c>
      <c r="P6167" s="17">
        <v>0</v>
      </c>
      <c r="Q6167" s="17">
        <v>0</v>
      </c>
      <c r="R6167" s="18" t="s">
        <v>33</v>
      </c>
      <c r="S6167" s="19">
        <v>60</v>
      </c>
      <c r="T6167" s="19">
        <v>110</v>
      </c>
      <c r="U6167" s="19">
        <v>7.2727272727272725</v>
      </c>
      <c r="V6167" s="19">
        <v>0</v>
      </c>
      <c r="W6167" s="20">
        <v>0.8</v>
      </c>
      <c r="X6167" s="21">
        <v>6.96</v>
      </c>
      <c r="Y6167" s="22" t="s">
        <v>33</v>
      </c>
      <c r="Z6167" s="23" t="s">
        <v>5838</v>
      </c>
      <c r="AA6167" s="24"/>
      <c r="AB6167" s="14"/>
      <c r="AC6167" s="14"/>
      <c r="AD6167" s="25"/>
      <c r="AE6167" s="26"/>
      <c r="AF6167" s="27"/>
      <c r="AH6167" s="467"/>
      <c r="AI6167" s="467"/>
      <c r="AJ6167" s="467"/>
      <c r="AK6167" s="468"/>
      <c r="AL6167" s="468"/>
      <c r="AM6167" s="468"/>
      <c r="AN6167" s="468"/>
      <c r="AO6167" s="469"/>
    </row>
    <row r="6168" spans="1:41" s="162" customFormat="1" ht="16.5" customHeight="1">
      <c r="A6168" s="12" t="s">
        <v>4537</v>
      </c>
      <c r="B6168" s="13"/>
      <c r="C6168" s="189"/>
      <c r="D6168" s="12"/>
      <c r="E6168" s="14" t="s">
        <v>90</v>
      </c>
      <c r="F6168" s="14" t="s">
        <v>916</v>
      </c>
      <c r="G6168" s="14" t="s">
        <v>4638</v>
      </c>
      <c r="H6168" s="15">
        <v>2010</v>
      </c>
      <c r="I6168" s="15">
        <v>1</v>
      </c>
      <c r="J6168" s="15">
        <v>0</v>
      </c>
      <c r="K6168" s="15">
        <v>0</v>
      </c>
      <c r="L6168" s="16" t="s">
        <v>4591</v>
      </c>
      <c r="M6168" s="16"/>
      <c r="N6168" s="16" t="s">
        <v>44</v>
      </c>
      <c r="O6168" s="17">
        <v>192</v>
      </c>
      <c r="P6168" s="17">
        <v>0</v>
      </c>
      <c r="Q6168" s="17">
        <v>0</v>
      </c>
      <c r="R6168" s="18" t="s">
        <v>33</v>
      </c>
      <c r="S6168" s="19">
        <v>60</v>
      </c>
      <c r="T6168" s="19">
        <v>110</v>
      </c>
      <c r="U6168" s="19">
        <v>0.38181818181818183</v>
      </c>
      <c r="V6168" s="19">
        <v>0</v>
      </c>
      <c r="W6168" s="20">
        <v>4.2000000000000003E-2</v>
      </c>
      <c r="X6168" s="21">
        <v>8.0640000000000001</v>
      </c>
      <c r="Y6168" s="22" t="s">
        <v>33</v>
      </c>
      <c r="Z6168" s="23" t="s">
        <v>5838</v>
      </c>
      <c r="AA6168" s="24"/>
      <c r="AB6168" s="14"/>
      <c r="AC6168" s="14"/>
      <c r="AD6168" s="25"/>
      <c r="AE6168" s="26"/>
      <c r="AF6168" s="27"/>
      <c r="AH6168" s="467"/>
      <c r="AI6168" s="467"/>
      <c r="AJ6168" s="467"/>
      <c r="AK6168" s="468"/>
      <c r="AL6168" s="468"/>
      <c r="AM6168" s="468"/>
      <c r="AN6168" s="468"/>
      <c r="AO6168" s="469"/>
    </row>
    <row r="6169" spans="1:41" s="162" customFormat="1" ht="16.5" customHeight="1">
      <c r="A6169" s="12" t="s">
        <v>4537</v>
      </c>
      <c r="B6169" s="13"/>
      <c r="C6169" s="189"/>
      <c r="D6169" s="12"/>
      <c r="E6169" s="14" t="s">
        <v>187</v>
      </c>
      <c r="F6169" s="14" t="s">
        <v>4658</v>
      </c>
      <c r="G6169" s="14" t="s">
        <v>67</v>
      </c>
      <c r="H6169" s="15">
        <v>1997</v>
      </c>
      <c r="I6169" s="15">
        <v>1</v>
      </c>
      <c r="J6169" s="15">
        <v>0</v>
      </c>
      <c r="K6169" s="15">
        <v>0</v>
      </c>
      <c r="L6169" s="16" t="s">
        <v>4609</v>
      </c>
      <c r="M6169" s="16"/>
      <c r="N6169" s="16" t="s">
        <v>44</v>
      </c>
      <c r="O6169" s="17">
        <v>173.3</v>
      </c>
      <c r="P6169" s="17">
        <v>0</v>
      </c>
      <c r="Q6169" s="17">
        <v>0</v>
      </c>
      <c r="R6169" s="18" t="s">
        <v>33</v>
      </c>
      <c r="S6169" s="19">
        <v>60</v>
      </c>
      <c r="T6169" s="19">
        <v>110</v>
      </c>
      <c r="U6169" s="19">
        <v>0.45454545454545453</v>
      </c>
      <c r="V6169" s="19">
        <v>0</v>
      </c>
      <c r="W6169" s="20">
        <v>0.05</v>
      </c>
      <c r="X6169" s="21">
        <v>8.6650000000000009</v>
      </c>
      <c r="Y6169" s="22" t="s">
        <v>33</v>
      </c>
      <c r="Z6169" s="23" t="s">
        <v>5838</v>
      </c>
      <c r="AA6169" s="24"/>
      <c r="AB6169" s="14"/>
      <c r="AC6169" s="14"/>
      <c r="AD6169" s="25"/>
      <c r="AE6169" s="26"/>
      <c r="AF6169" s="27"/>
      <c r="AH6169" s="467"/>
      <c r="AI6169" s="467"/>
      <c r="AJ6169" s="467"/>
      <c r="AK6169" s="468"/>
      <c r="AL6169" s="468"/>
      <c r="AM6169" s="468"/>
      <c r="AN6169" s="468"/>
      <c r="AO6169" s="469"/>
    </row>
    <row r="6170" spans="1:41" s="162" customFormat="1" ht="16.5" customHeight="1">
      <c r="A6170" s="12" t="s">
        <v>4537</v>
      </c>
      <c r="B6170" s="13"/>
      <c r="C6170" s="189"/>
      <c r="D6170" s="12"/>
      <c r="E6170" s="14" t="s">
        <v>187</v>
      </c>
      <c r="F6170" s="14" t="s">
        <v>4658</v>
      </c>
      <c r="G6170" s="14" t="s">
        <v>67</v>
      </c>
      <c r="H6170" s="15">
        <v>1997</v>
      </c>
      <c r="I6170" s="15">
        <v>1</v>
      </c>
      <c r="J6170" s="15">
        <v>0</v>
      </c>
      <c r="K6170" s="15">
        <v>0</v>
      </c>
      <c r="L6170" s="16" t="s">
        <v>4609</v>
      </c>
      <c r="M6170" s="16"/>
      <c r="N6170" s="16" t="s">
        <v>44</v>
      </c>
      <c r="O6170" s="17">
        <v>173.3</v>
      </c>
      <c r="P6170" s="17">
        <v>0</v>
      </c>
      <c r="Q6170" s="17">
        <v>0</v>
      </c>
      <c r="R6170" s="18" t="s">
        <v>33</v>
      </c>
      <c r="S6170" s="19">
        <v>60</v>
      </c>
      <c r="T6170" s="19">
        <v>110</v>
      </c>
      <c r="U6170" s="19">
        <v>0.45454545454545453</v>
      </c>
      <c r="V6170" s="19">
        <v>0</v>
      </c>
      <c r="W6170" s="20">
        <v>0.05</v>
      </c>
      <c r="X6170" s="21">
        <v>8.6650000000000009</v>
      </c>
      <c r="Y6170" s="22" t="s">
        <v>33</v>
      </c>
      <c r="Z6170" s="23" t="s">
        <v>5838</v>
      </c>
      <c r="AA6170" s="24"/>
      <c r="AB6170" s="14"/>
      <c r="AC6170" s="14"/>
      <c r="AD6170" s="25"/>
      <c r="AE6170" s="26"/>
      <c r="AF6170" s="27"/>
      <c r="AH6170" s="467"/>
      <c r="AI6170" s="467"/>
      <c r="AJ6170" s="467"/>
      <c r="AK6170" s="468"/>
      <c r="AL6170" s="468"/>
      <c r="AM6170" s="468"/>
      <c r="AN6170" s="468"/>
      <c r="AO6170" s="469"/>
    </row>
    <row r="6171" spans="1:41" s="162" customFormat="1" ht="16.5" customHeight="1">
      <c r="A6171" s="12" t="s">
        <v>4537</v>
      </c>
      <c r="B6171" s="13"/>
      <c r="C6171" s="189"/>
      <c r="D6171" s="12"/>
      <c r="E6171" s="14" t="s">
        <v>4575</v>
      </c>
      <c r="F6171" s="14" t="s">
        <v>67</v>
      </c>
      <c r="G6171" s="14" t="s">
        <v>67</v>
      </c>
      <c r="H6171" s="15" t="s">
        <v>67</v>
      </c>
      <c r="I6171" s="15">
        <v>2</v>
      </c>
      <c r="J6171" s="15">
        <v>0</v>
      </c>
      <c r="K6171" s="15">
        <v>0</v>
      </c>
      <c r="L6171" s="16" t="s">
        <v>4578</v>
      </c>
      <c r="M6171" s="16"/>
      <c r="N6171" s="16" t="s">
        <v>868</v>
      </c>
      <c r="O6171" s="17">
        <v>173.3</v>
      </c>
      <c r="P6171" s="17">
        <v>0</v>
      </c>
      <c r="Q6171" s="17">
        <v>0</v>
      </c>
      <c r="R6171" s="18" t="s">
        <v>33</v>
      </c>
      <c r="S6171" s="19">
        <v>60</v>
      </c>
      <c r="T6171" s="19">
        <v>110</v>
      </c>
      <c r="U6171" s="19">
        <v>0.5</v>
      </c>
      <c r="V6171" s="19">
        <v>0</v>
      </c>
      <c r="W6171" s="20">
        <v>5.5E-2</v>
      </c>
      <c r="X6171" s="21">
        <v>19.063000000000002</v>
      </c>
      <c r="Y6171" s="22" t="s">
        <v>33</v>
      </c>
      <c r="Z6171" s="23" t="s">
        <v>5838</v>
      </c>
      <c r="AA6171" s="24"/>
      <c r="AB6171" s="14"/>
      <c r="AC6171" s="14"/>
      <c r="AD6171" s="25"/>
      <c r="AE6171" s="26"/>
      <c r="AF6171" s="27"/>
      <c r="AH6171" s="467"/>
      <c r="AI6171" s="467"/>
      <c r="AJ6171" s="467"/>
      <c r="AK6171" s="468"/>
      <c r="AL6171" s="468"/>
      <c r="AM6171" s="468"/>
      <c r="AN6171" s="468"/>
      <c r="AO6171" s="469"/>
    </row>
    <row r="6172" spans="1:41" s="162" customFormat="1" ht="16.5" customHeight="1">
      <c r="A6172" s="12" t="s">
        <v>4537</v>
      </c>
      <c r="B6172" s="13"/>
      <c r="C6172" s="189"/>
      <c r="D6172" s="12"/>
      <c r="E6172" s="14" t="s">
        <v>2254</v>
      </c>
      <c r="F6172" s="14" t="s">
        <v>480</v>
      </c>
      <c r="G6172" s="14" t="s">
        <v>67</v>
      </c>
      <c r="H6172" s="15">
        <v>2000</v>
      </c>
      <c r="I6172" s="15">
        <v>1</v>
      </c>
      <c r="J6172" s="15">
        <v>0</v>
      </c>
      <c r="K6172" s="15">
        <v>0</v>
      </c>
      <c r="L6172" s="16" t="s">
        <v>4571</v>
      </c>
      <c r="M6172" s="16"/>
      <c r="N6172" s="16" t="s">
        <v>868</v>
      </c>
      <c r="O6172" s="17">
        <v>720</v>
      </c>
      <c r="P6172" s="17">
        <v>0</v>
      </c>
      <c r="Q6172" s="17">
        <v>0</v>
      </c>
      <c r="R6172" s="18" t="s">
        <v>33</v>
      </c>
      <c r="S6172" s="19">
        <v>60</v>
      </c>
      <c r="T6172" s="19">
        <v>110</v>
      </c>
      <c r="U6172" s="19">
        <v>0.19090909090909092</v>
      </c>
      <c r="V6172" s="19">
        <v>0</v>
      </c>
      <c r="W6172" s="20">
        <v>2.1000000000000001E-2</v>
      </c>
      <c r="X6172" s="21">
        <v>15.120000000000001</v>
      </c>
      <c r="Y6172" s="22" t="s">
        <v>33</v>
      </c>
      <c r="Z6172" s="23" t="s">
        <v>5838</v>
      </c>
      <c r="AA6172" s="24"/>
      <c r="AB6172" s="14"/>
      <c r="AC6172" s="14"/>
      <c r="AD6172" s="25"/>
      <c r="AE6172" s="26"/>
      <c r="AF6172" s="27"/>
      <c r="AH6172" s="467"/>
      <c r="AI6172" s="467"/>
      <c r="AJ6172" s="467"/>
      <c r="AK6172" s="468"/>
      <c r="AL6172" s="468"/>
      <c r="AM6172" s="468"/>
      <c r="AN6172" s="468"/>
      <c r="AO6172" s="469"/>
    </row>
    <row r="6173" spans="1:41" s="162" customFormat="1" ht="16.5" customHeight="1">
      <c r="A6173" s="12" t="s">
        <v>4537</v>
      </c>
      <c r="B6173" s="13"/>
      <c r="C6173" s="189"/>
      <c r="D6173" s="12"/>
      <c r="E6173" s="14" t="s">
        <v>4657</v>
      </c>
      <c r="F6173" s="14" t="s">
        <v>4656</v>
      </c>
      <c r="G6173" s="14" t="s">
        <v>4640</v>
      </c>
      <c r="H6173" s="15">
        <v>2007</v>
      </c>
      <c r="I6173" s="15">
        <v>1</v>
      </c>
      <c r="J6173" s="15">
        <v>0</v>
      </c>
      <c r="K6173" s="15">
        <v>0</v>
      </c>
      <c r="L6173" s="16" t="s">
        <v>4564</v>
      </c>
      <c r="M6173" s="16"/>
      <c r="N6173" s="16" t="s">
        <v>44</v>
      </c>
      <c r="O6173" s="17">
        <v>480</v>
      </c>
      <c r="P6173" s="17">
        <v>0</v>
      </c>
      <c r="Q6173" s="17">
        <v>0</v>
      </c>
      <c r="R6173" s="18" t="s">
        <v>33</v>
      </c>
      <c r="S6173" s="19">
        <v>60</v>
      </c>
      <c r="T6173" s="19">
        <v>110</v>
      </c>
      <c r="U6173" s="19">
        <v>0.31818181818181818</v>
      </c>
      <c r="V6173" s="19">
        <v>0</v>
      </c>
      <c r="W6173" s="20">
        <v>3.5000000000000003E-2</v>
      </c>
      <c r="X6173" s="21">
        <v>16.8</v>
      </c>
      <c r="Y6173" s="22" t="s">
        <v>33</v>
      </c>
      <c r="Z6173" s="23" t="s">
        <v>5838</v>
      </c>
      <c r="AA6173" s="24"/>
      <c r="AB6173" s="14"/>
      <c r="AC6173" s="14"/>
      <c r="AD6173" s="25"/>
      <c r="AE6173" s="26"/>
      <c r="AF6173" s="27"/>
      <c r="AH6173" s="467"/>
      <c r="AI6173" s="467"/>
      <c r="AJ6173" s="467"/>
      <c r="AK6173" s="468"/>
      <c r="AL6173" s="468"/>
      <c r="AM6173" s="468"/>
      <c r="AN6173" s="468"/>
      <c r="AO6173" s="469"/>
    </row>
    <row r="6174" spans="1:41" s="162" customFormat="1" ht="16.5" customHeight="1">
      <c r="A6174" s="12" t="s">
        <v>4537</v>
      </c>
      <c r="B6174" s="13"/>
      <c r="C6174" s="189"/>
      <c r="D6174" s="12"/>
      <c r="E6174" s="14" t="s">
        <v>4657</v>
      </c>
      <c r="F6174" s="14" t="s">
        <v>4656</v>
      </c>
      <c r="G6174" s="14" t="s">
        <v>4640</v>
      </c>
      <c r="H6174" s="15">
        <v>2007</v>
      </c>
      <c r="I6174" s="15">
        <v>1</v>
      </c>
      <c r="J6174" s="15">
        <v>0</v>
      </c>
      <c r="K6174" s="15">
        <v>0</v>
      </c>
      <c r="L6174" s="16" t="s">
        <v>4564</v>
      </c>
      <c r="M6174" s="16"/>
      <c r="N6174" s="16" t="s">
        <v>44</v>
      </c>
      <c r="O6174" s="17">
        <v>480</v>
      </c>
      <c r="P6174" s="17">
        <v>0</v>
      </c>
      <c r="Q6174" s="17">
        <v>0</v>
      </c>
      <c r="R6174" s="18" t="s">
        <v>33</v>
      </c>
      <c r="S6174" s="19">
        <v>60</v>
      </c>
      <c r="T6174" s="19">
        <v>110</v>
      </c>
      <c r="U6174" s="19">
        <v>0.31818181818181818</v>
      </c>
      <c r="V6174" s="19">
        <v>0</v>
      </c>
      <c r="W6174" s="20">
        <v>3.5000000000000003E-2</v>
      </c>
      <c r="X6174" s="21">
        <v>16.8</v>
      </c>
      <c r="Y6174" s="22" t="s">
        <v>33</v>
      </c>
      <c r="Z6174" s="23" t="s">
        <v>5838</v>
      </c>
      <c r="AA6174" s="24"/>
      <c r="AB6174" s="14"/>
      <c r="AC6174" s="14"/>
      <c r="AD6174" s="25"/>
      <c r="AE6174" s="26"/>
      <c r="AF6174" s="27"/>
      <c r="AH6174" s="467"/>
      <c r="AI6174" s="467"/>
      <c r="AJ6174" s="467"/>
      <c r="AK6174" s="468"/>
      <c r="AL6174" s="468"/>
      <c r="AM6174" s="468"/>
      <c r="AN6174" s="468"/>
      <c r="AO6174" s="469"/>
    </row>
    <row r="6175" spans="1:41" s="162" customFormat="1" ht="16.5" customHeight="1">
      <c r="A6175" s="12" t="s">
        <v>4537</v>
      </c>
      <c r="B6175" s="13"/>
      <c r="C6175" s="189"/>
      <c r="D6175" s="12"/>
      <c r="E6175" s="14" t="s">
        <v>4642</v>
      </c>
      <c r="F6175" s="14" t="s">
        <v>4656</v>
      </c>
      <c r="G6175" s="14" t="s">
        <v>4643</v>
      </c>
      <c r="H6175" s="15" t="s">
        <v>4567</v>
      </c>
      <c r="I6175" s="15">
        <v>1</v>
      </c>
      <c r="J6175" s="15">
        <v>0</v>
      </c>
      <c r="K6175" s="15">
        <v>0</v>
      </c>
      <c r="L6175" s="16" t="s">
        <v>4544</v>
      </c>
      <c r="M6175" s="16"/>
      <c r="N6175" s="16" t="s">
        <v>44</v>
      </c>
      <c r="O6175" s="17">
        <v>240</v>
      </c>
      <c r="P6175" s="17">
        <v>0</v>
      </c>
      <c r="Q6175" s="17">
        <v>0</v>
      </c>
      <c r="R6175" s="18" t="s">
        <v>33</v>
      </c>
      <c r="S6175" s="19">
        <v>60</v>
      </c>
      <c r="T6175" s="19">
        <v>110</v>
      </c>
      <c r="U6175" s="19">
        <v>0.68181818181818177</v>
      </c>
      <c r="V6175" s="19">
        <v>0</v>
      </c>
      <c r="W6175" s="20">
        <v>7.4999999999999997E-2</v>
      </c>
      <c r="X6175" s="21">
        <v>18</v>
      </c>
      <c r="Y6175" s="22" t="s">
        <v>33</v>
      </c>
      <c r="Z6175" s="23" t="s">
        <v>5838</v>
      </c>
      <c r="AA6175" s="24"/>
      <c r="AB6175" s="14"/>
      <c r="AC6175" s="14"/>
      <c r="AD6175" s="25"/>
      <c r="AE6175" s="26"/>
      <c r="AF6175" s="27"/>
      <c r="AH6175" s="467"/>
      <c r="AI6175" s="467"/>
      <c r="AJ6175" s="467"/>
      <c r="AK6175" s="468"/>
      <c r="AL6175" s="468"/>
      <c r="AM6175" s="468"/>
      <c r="AN6175" s="468"/>
      <c r="AO6175" s="469"/>
    </row>
    <row r="6176" spans="1:41" s="162" customFormat="1" ht="16.5" customHeight="1">
      <c r="A6176" s="12" t="s">
        <v>4537</v>
      </c>
      <c r="B6176" s="13"/>
      <c r="C6176" s="189"/>
      <c r="D6176" s="12"/>
      <c r="E6176" s="14" t="s">
        <v>4642</v>
      </c>
      <c r="F6176" s="14" t="s">
        <v>4656</v>
      </c>
      <c r="G6176" s="14" t="s">
        <v>4643</v>
      </c>
      <c r="H6176" s="15">
        <v>2007</v>
      </c>
      <c r="I6176" s="15">
        <v>1</v>
      </c>
      <c r="J6176" s="15">
        <v>0</v>
      </c>
      <c r="K6176" s="15">
        <v>0</v>
      </c>
      <c r="L6176" s="16" t="s">
        <v>4564</v>
      </c>
      <c r="M6176" s="16"/>
      <c r="N6176" s="16" t="s">
        <v>44</v>
      </c>
      <c r="O6176" s="17">
        <v>240</v>
      </c>
      <c r="P6176" s="17">
        <v>0</v>
      </c>
      <c r="Q6176" s="17">
        <v>0</v>
      </c>
      <c r="R6176" s="18" t="s">
        <v>33</v>
      </c>
      <c r="S6176" s="19">
        <v>60</v>
      </c>
      <c r="T6176" s="19">
        <v>110</v>
      </c>
      <c r="U6176" s="19">
        <v>0.68181818181818177</v>
      </c>
      <c r="V6176" s="19">
        <v>0</v>
      </c>
      <c r="W6176" s="20">
        <v>7.4999999999999997E-2</v>
      </c>
      <c r="X6176" s="21">
        <v>18</v>
      </c>
      <c r="Y6176" s="22" t="s">
        <v>33</v>
      </c>
      <c r="Z6176" s="23" t="s">
        <v>5838</v>
      </c>
      <c r="AA6176" s="24"/>
      <c r="AB6176" s="14"/>
      <c r="AC6176" s="14"/>
      <c r="AD6176" s="25"/>
      <c r="AE6176" s="26"/>
      <c r="AF6176" s="27"/>
      <c r="AH6176" s="467"/>
      <c r="AI6176" s="467"/>
      <c r="AJ6176" s="467"/>
      <c r="AK6176" s="468"/>
      <c r="AL6176" s="468"/>
      <c r="AM6176" s="468"/>
      <c r="AN6176" s="468"/>
      <c r="AO6176" s="469"/>
    </row>
    <row r="6177" spans="1:41" s="162" customFormat="1" ht="16.5" customHeight="1">
      <c r="A6177" s="12" t="s">
        <v>4537</v>
      </c>
      <c r="B6177" s="13"/>
      <c r="C6177" s="189"/>
      <c r="D6177" s="12"/>
      <c r="E6177" s="14" t="s">
        <v>4576</v>
      </c>
      <c r="F6177" s="14" t="s">
        <v>4569</v>
      </c>
      <c r="G6177" s="14" t="s">
        <v>4570</v>
      </c>
      <c r="H6177" s="15">
        <v>2019</v>
      </c>
      <c r="I6177" s="15">
        <v>72</v>
      </c>
      <c r="J6177" s="15">
        <v>0</v>
      </c>
      <c r="K6177" s="15">
        <v>0</v>
      </c>
      <c r="L6177" s="16" t="s">
        <v>4568</v>
      </c>
      <c r="M6177" s="16"/>
      <c r="N6177" s="16" t="s">
        <v>868</v>
      </c>
      <c r="O6177" s="17">
        <v>409</v>
      </c>
      <c r="P6177" s="17">
        <v>0</v>
      </c>
      <c r="Q6177" s="17">
        <v>0</v>
      </c>
      <c r="R6177" s="18" t="s">
        <v>33</v>
      </c>
      <c r="S6177" s="19">
        <v>60</v>
      </c>
      <c r="T6177" s="19">
        <v>220</v>
      </c>
      <c r="U6177" s="19">
        <v>0.22727272727272727</v>
      </c>
      <c r="V6177" s="19">
        <v>0</v>
      </c>
      <c r="W6177" s="20">
        <v>0.05</v>
      </c>
      <c r="X6177" s="21">
        <v>1472.4</v>
      </c>
      <c r="Y6177" s="22" t="s">
        <v>33</v>
      </c>
      <c r="Z6177" s="23" t="s">
        <v>5838</v>
      </c>
      <c r="AA6177" s="24"/>
      <c r="AB6177" s="14"/>
      <c r="AC6177" s="14"/>
      <c r="AD6177" s="25"/>
      <c r="AE6177" s="26"/>
      <c r="AF6177" s="27"/>
      <c r="AH6177" s="467"/>
      <c r="AI6177" s="467"/>
      <c r="AJ6177" s="467"/>
      <c r="AK6177" s="468"/>
      <c r="AL6177" s="468"/>
      <c r="AM6177" s="468"/>
      <c r="AN6177" s="468"/>
      <c r="AO6177" s="469"/>
    </row>
    <row r="6178" spans="1:41" s="162" customFormat="1" ht="16.5" customHeight="1">
      <c r="A6178" s="12" t="s">
        <v>4537</v>
      </c>
      <c r="B6178" s="13"/>
      <c r="C6178" s="189"/>
      <c r="D6178" s="12"/>
      <c r="E6178" s="14" t="s">
        <v>141</v>
      </c>
      <c r="F6178" s="14" t="s">
        <v>67</v>
      </c>
      <c r="G6178" s="14" t="s">
        <v>4561</v>
      </c>
      <c r="H6178" s="15">
        <v>2007</v>
      </c>
      <c r="I6178" s="15">
        <v>8</v>
      </c>
      <c r="J6178" s="15">
        <v>0</v>
      </c>
      <c r="K6178" s="15">
        <v>0</v>
      </c>
      <c r="L6178" s="16" t="s">
        <v>4562</v>
      </c>
      <c r="M6178" s="16"/>
      <c r="N6178" s="16" t="s">
        <v>44</v>
      </c>
      <c r="O6178" s="17">
        <v>192</v>
      </c>
      <c r="P6178" s="17">
        <v>0</v>
      </c>
      <c r="Q6178" s="17">
        <v>0</v>
      </c>
      <c r="R6178" s="18" t="s">
        <v>33</v>
      </c>
      <c r="S6178" s="19">
        <v>60</v>
      </c>
      <c r="T6178" s="19">
        <v>110</v>
      </c>
      <c r="U6178" s="19">
        <v>1.8181818181818181</v>
      </c>
      <c r="V6178" s="19">
        <v>0</v>
      </c>
      <c r="W6178" s="20">
        <v>0.2</v>
      </c>
      <c r="X6178" s="21">
        <v>307.20000000000005</v>
      </c>
      <c r="Y6178" s="22" t="s">
        <v>33</v>
      </c>
      <c r="Z6178" s="23" t="s">
        <v>5838</v>
      </c>
      <c r="AA6178" s="24"/>
      <c r="AB6178" s="14"/>
      <c r="AC6178" s="14"/>
      <c r="AD6178" s="25"/>
      <c r="AE6178" s="26"/>
      <c r="AF6178" s="27"/>
      <c r="AH6178" s="467"/>
      <c r="AI6178" s="467"/>
      <c r="AJ6178" s="467"/>
      <c r="AK6178" s="468"/>
      <c r="AL6178" s="468"/>
      <c r="AM6178" s="468"/>
      <c r="AN6178" s="468"/>
      <c r="AO6178" s="469"/>
    </row>
    <row r="6179" spans="1:41" s="162" customFormat="1" ht="16.5" customHeight="1">
      <c r="A6179" s="12" t="s">
        <v>4537</v>
      </c>
      <c r="B6179" s="13"/>
      <c r="C6179" s="189"/>
      <c r="D6179" s="12"/>
      <c r="E6179" s="14" t="s">
        <v>4650</v>
      </c>
      <c r="F6179" s="14" t="s">
        <v>814</v>
      </c>
      <c r="G6179" s="14" t="s">
        <v>4651</v>
      </c>
      <c r="H6179" s="15">
        <v>2010</v>
      </c>
      <c r="I6179" s="15">
        <v>1</v>
      </c>
      <c r="J6179" s="15">
        <v>0</v>
      </c>
      <c r="K6179" s="15">
        <v>0</v>
      </c>
      <c r="L6179" s="16" t="s">
        <v>4592</v>
      </c>
      <c r="M6179" s="16"/>
      <c r="N6179" s="16" t="s">
        <v>44</v>
      </c>
      <c r="O6179" s="17">
        <v>720</v>
      </c>
      <c r="P6179" s="17">
        <v>0</v>
      </c>
      <c r="Q6179" s="17">
        <v>0</v>
      </c>
      <c r="R6179" s="18" t="s">
        <v>33</v>
      </c>
      <c r="S6179" s="19">
        <v>60</v>
      </c>
      <c r="T6179" s="19">
        <v>110</v>
      </c>
      <c r="U6179" s="19">
        <v>0.5</v>
      </c>
      <c r="V6179" s="19">
        <v>0</v>
      </c>
      <c r="W6179" s="20">
        <v>5.5E-2</v>
      </c>
      <c r="X6179" s="21">
        <v>39.6</v>
      </c>
      <c r="Y6179" s="22" t="s">
        <v>33</v>
      </c>
      <c r="Z6179" s="23" t="s">
        <v>5838</v>
      </c>
      <c r="AA6179" s="24"/>
      <c r="AB6179" s="14"/>
      <c r="AC6179" s="14"/>
      <c r="AD6179" s="25"/>
      <c r="AE6179" s="26"/>
      <c r="AF6179" s="27"/>
      <c r="AH6179" s="467"/>
      <c r="AI6179" s="467"/>
      <c r="AJ6179" s="467"/>
      <c r="AK6179" s="468"/>
      <c r="AL6179" s="468"/>
      <c r="AM6179" s="468"/>
      <c r="AN6179" s="468"/>
      <c r="AO6179" s="469"/>
    </row>
    <row r="6180" spans="1:41" s="162" customFormat="1" ht="16.5" customHeight="1">
      <c r="A6180" s="12" t="s">
        <v>4537</v>
      </c>
      <c r="B6180" s="13"/>
      <c r="C6180" s="189"/>
      <c r="D6180" s="12"/>
      <c r="E6180" s="14" t="s">
        <v>4650</v>
      </c>
      <c r="F6180" s="14" t="s">
        <v>157</v>
      </c>
      <c r="G6180" s="14" t="s">
        <v>4652</v>
      </c>
      <c r="H6180" s="15">
        <v>2016</v>
      </c>
      <c r="I6180" s="15">
        <v>1</v>
      </c>
      <c r="J6180" s="15">
        <v>0</v>
      </c>
      <c r="K6180" s="15">
        <v>0</v>
      </c>
      <c r="L6180" s="16" t="s">
        <v>4592</v>
      </c>
      <c r="M6180" s="16"/>
      <c r="N6180" s="16" t="s">
        <v>44</v>
      </c>
      <c r="O6180" s="17">
        <v>720</v>
      </c>
      <c r="P6180" s="17">
        <v>0</v>
      </c>
      <c r="Q6180" s="17">
        <v>0</v>
      </c>
      <c r="R6180" s="18" t="s">
        <v>33</v>
      </c>
      <c r="S6180" s="19">
        <v>60</v>
      </c>
      <c r="T6180" s="19">
        <v>110</v>
      </c>
      <c r="U6180" s="19">
        <v>0.5</v>
      </c>
      <c r="V6180" s="19">
        <v>0</v>
      </c>
      <c r="W6180" s="20">
        <v>5.5E-2</v>
      </c>
      <c r="X6180" s="21">
        <v>39.6</v>
      </c>
      <c r="Y6180" s="22" t="s">
        <v>33</v>
      </c>
      <c r="Z6180" s="23" t="s">
        <v>5838</v>
      </c>
      <c r="AA6180" s="24"/>
      <c r="AB6180" s="14"/>
      <c r="AC6180" s="14"/>
      <c r="AD6180" s="25"/>
      <c r="AE6180" s="26"/>
      <c r="AF6180" s="27"/>
      <c r="AH6180" s="467"/>
      <c r="AI6180" s="467"/>
      <c r="AJ6180" s="467"/>
      <c r="AK6180" s="468"/>
      <c r="AL6180" s="468"/>
      <c r="AM6180" s="468"/>
      <c r="AN6180" s="468"/>
      <c r="AO6180" s="469"/>
    </row>
    <row r="6181" spans="1:41" s="162" customFormat="1" ht="16.5" customHeight="1">
      <c r="A6181" s="12" t="s">
        <v>4537</v>
      </c>
      <c r="B6181" s="13"/>
      <c r="C6181" s="189"/>
      <c r="D6181" s="12"/>
      <c r="E6181" s="14" t="s">
        <v>1199</v>
      </c>
      <c r="F6181" s="14" t="s">
        <v>8477</v>
      </c>
      <c r="G6181" s="14" t="s">
        <v>1201</v>
      </c>
      <c r="H6181" s="15">
        <v>2022</v>
      </c>
      <c r="I6181" s="15">
        <v>3</v>
      </c>
      <c r="J6181" s="15">
        <v>0</v>
      </c>
      <c r="K6181" s="15">
        <v>0</v>
      </c>
      <c r="L6181" s="16" t="s">
        <v>8478</v>
      </c>
      <c r="M6181" s="16"/>
      <c r="N6181" s="16" t="s">
        <v>44</v>
      </c>
      <c r="O6181" s="94">
        <v>200</v>
      </c>
      <c r="P6181" s="94">
        <v>0</v>
      </c>
      <c r="Q6181" s="94">
        <v>0</v>
      </c>
      <c r="R6181" s="18" t="s">
        <v>33</v>
      </c>
      <c r="S6181" s="96">
        <v>20</v>
      </c>
      <c r="T6181" s="96">
        <v>110</v>
      </c>
      <c r="U6181" s="96">
        <v>1.8181818181818181</v>
      </c>
      <c r="V6181" s="96">
        <v>0</v>
      </c>
      <c r="W6181" s="97">
        <v>0.2</v>
      </c>
      <c r="X6181" s="21">
        <v>120</v>
      </c>
      <c r="Y6181" s="78" t="s">
        <v>33</v>
      </c>
      <c r="Z6181" s="23" t="s">
        <v>5838</v>
      </c>
      <c r="AA6181" s="24"/>
      <c r="AB6181" s="14"/>
      <c r="AC6181" s="14"/>
      <c r="AD6181" s="25"/>
      <c r="AE6181" s="26"/>
      <c r="AF6181" s="27"/>
      <c r="AH6181" s="467"/>
      <c r="AI6181" s="467"/>
      <c r="AJ6181" s="467"/>
      <c r="AK6181" s="468"/>
      <c r="AL6181" s="468"/>
      <c r="AM6181" s="468"/>
      <c r="AN6181" s="468"/>
      <c r="AO6181" s="469"/>
    </row>
    <row r="6182" spans="1:41" s="162" customFormat="1" ht="16.5" customHeight="1">
      <c r="A6182" s="12" t="s">
        <v>4537</v>
      </c>
      <c r="B6182" s="13"/>
      <c r="C6182" s="189"/>
      <c r="D6182" s="12"/>
      <c r="E6182" s="14" t="s">
        <v>828</v>
      </c>
      <c r="F6182" s="14" t="s">
        <v>228</v>
      </c>
      <c r="G6182" s="14" t="s">
        <v>4649</v>
      </c>
      <c r="H6182" s="15">
        <v>2008</v>
      </c>
      <c r="I6182" s="15">
        <v>1</v>
      </c>
      <c r="J6182" s="15">
        <v>0</v>
      </c>
      <c r="K6182" s="15">
        <v>0</v>
      </c>
      <c r="L6182" s="16" t="s">
        <v>4637</v>
      </c>
      <c r="M6182" s="16"/>
      <c r="N6182" s="16" t="s">
        <v>44</v>
      </c>
      <c r="O6182" s="17">
        <v>720</v>
      </c>
      <c r="P6182" s="17">
        <v>0</v>
      </c>
      <c r="Q6182" s="17">
        <v>0</v>
      </c>
      <c r="R6182" s="18" t="s">
        <v>33</v>
      </c>
      <c r="S6182" s="19">
        <v>60</v>
      </c>
      <c r="T6182" s="19">
        <v>110</v>
      </c>
      <c r="U6182" s="19">
        <v>0.51818181818181819</v>
      </c>
      <c r="V6182" s="19">
        <v>0</v>
      </c>
      <c r="W6182" s="20">
        <v>5.7000000000000002E-2</v>
      </c>
      <c r="X6182" s="21">
        <v>41.04</v>
      </c>
      <c r="Y6182" s="22" t="s">
        <v>33</v>
      </c>
      <c r="Z6182" s="23" t="s">
        <v>5838</v>
      </c>
      <c r="AA6182" s="24"/>
      <c r="AB6182" s="14"/>
      <c r="AC6182" s="14"/>
      <c r="AD6182" s="25"/>
      <c r="AE6182" s="26"/>
      <c r="AF6182" s="27"/>
      <c r="AH6182" s="467"/>
      <c r="AI6182" s="467"/>
      <c r="AJ6182" s="467"/>
      <c r="AK6182" s="468"/>
      <c r="AL6182" s="468"/>
      <c r="AM6182" s="468"/>
      <c r="AN6182" s="468"/>
      <c r="AO6182" s="469"/>
    </row>
    <row r="6183" spans="1:41" s="162" customFormat="1" ht="16.5" customHeight="1">
      <c r="A6183" s="12" t="s">
        <v>4537</v>
      </c>
      <c r="B6183" s="13"/>
      <c r="C6183" s="189"/>
      <c r="D6183" s="12"/>
      <c r="E6183" s="14" t="s">
        <v>828</v>
      </c>
      <c r="F6183" s="14" t="s">
        <v>228</v>
      </c>
      <c r="G6183" s="14" t="s">
        <v>4649</v>
      </c>
      <c r="H6183" s="15">
        <v>2008</v>
      </c>
      <c r="I6183" s="15">
        <v>1</v>
      </c>
      <c r="J6183" s="15">
        <v>0</v>
      </c>
      <c r="K6183" s="15">
        <v>0</v>
      </c>
      <c r="L6183" s="16" t="s">
        <v>4637</v>
      </c>
      <c r="M6183" s="16"/>
      <c r="N6183" s="16" t="s">
        <v>44</v>
      </c>
      <c r="O6183" s="17">
        <v>720</v>
      </c>
      <c r="P6183" s="17">
        <v>0</v>
      </c>
      <c r="Q6183" s="17">
        <v>0</v>
      </c>
      <c r="R6183" s="18" t="s">
        <v>33</v>
      </c>
      <c r="S6183" s="19">
        <v>60</v>
      </c>
      <c r="T6183" s="19">
        <v>110</v>
      </c>
      <c r="U6183" s="19">
        <v>0.51818181818181819</v>
      </c>
      <c r="V6183" s="19">
        <v>0</v>
      </c>
      <c r="W6183" s="20">
        <v>5.7000000000000002E-2</v>
      </c>
      <c r="X6183" s="21">
        <v>41.04</v>
      </c>
      <c r="Y6183" s="22" t="s">
        <v>33</v>
      </c>
      <c r="Z6183" s="23" t="s">
        <v>5838</v>
      </c>
      <c r="AA6183" s="24"/>
      <c r="AB6183" s="14"/>
      <c r="AC6183" s="14"/>
      <c r="AD6183" s="25"/>
      <c r="AE6183" s="26"/>
      <c r="AF6183" s="27"/>
      <c r="AH6183" s="467"/>
      <c r="AI6183" s="467"/>
      <c r="AJ6183" s="467"/>
      <c r="AK6183" s="468"/>
      <c r="AL6183" s="468"/>
      <c r="AM6183" s="468"/>
      <c r="AN6183" s="468"/>
      <c r="AO6183" s="469"/>
    </row>
    <row r="6184" spans="1:41" s="162" customFormat="1" ht="16.5" customHeight="1">
      <c r="A6184" s="12" t="s">
        <v>4537</v>
      </c>
      <c r="B6184" s="13"/>
      <c r="C6184" s="189"/>
      <c r="D6184" s="12"/>
      <c r="E6184" s="14" t="s">
        <v>4639</v>
      </c>
      <c r="F6184" s="14" t="s">
        <v>67</v>
      </c>
      <c r="G6184" s="14" t="s">
        <v>4640</v>
      </c>
      <c r="H6184" s="15">
        <v>2007</v>
      </c>
      <c r="I6184" s="15">
        <v>1</v>
      </c>
      <c r="J6184" s="15">
        <v>0</v>
      </c>
      <c r="K6184" s="15">
        <v>0</v>
      </c>
      <c r="L6184" s="16" t="s">
        <v>4562</v>
      </c>
      <c r="M6184" s="16"/>
      <c r="N6184" s="16" t="s">
        <v>44</v>
      </c>
      <c r="O6184" s="17">
        <v>1192</v>
      </c>
      <c r="P6184" s="17">
        <v>0</v>
      </c>
      <c r="Q6184" s="17">
        <v>0</v>
      </c>
      <c r="R6184" s="18" t="s">
        <v>33</v>
      </c>
      <c r="S6184" s="19">
        <v>60</v>
      </c>
      <c r="T6184" s="19">
        <v>110</v>
      </c>
      <c r="U6184" s="19">
        <v>0.31818181818181818</v>
      </c>
      <c r="V6184" s="19">
        <v>0</v>
      </c>
      <c r="W6184" s="20">
        <v>3.5000000000000003E-2</v>
      </c>
      <c r="X6184" s="21">
        <v>41.720000000000006</v>
      </c>
      <c r="Y6184" s="22" t="s">
        <v>33</v>
      </c>
      <c r="Z6184" s="23" t="s">
        <v>5838</v>
      </c>
      <c r="AA6184" s="24"/>
      <c r="AB6184" s="14"/>
      <c r="AC6184" s="14"/>
      <c r="AD6184" s="25"/>
      <c r="AE6184" s="26"/>
      <c r="AF6184" s="27"/>
      <c r="AH6184" s="467"/>
      <c r="AI6184" s="467"/>
      <c r="AJ6184" s="467"/>
      <c r="AK6184" s="468"/>
      <c r="AL6184" s="468"/>
      <c r="AM6184" s="468"/>
      <c r="AN6184" s="468"/>
      <c r="AO6184" s="469"/>
    </row>
    <row r="6185" spans="1:41" s="162" customFormat="1" ht="16.5" customHeight="1">
      <c r="A6185" s="12" t="s">
        <v>4537</v>
      </c>
      <c r="B6185" s="13"/>
      <c r="C6185" s="189"/>
      <c r="D6185" s="12"/>
      <c r="E6185" s="14" t="s">
        <v>4646</v>
      </c>
      <c r="F6185" s="14" t="s">
        <v>4647</v>
      </c>
      <c r="G6185" s="14" t="s">
        <v>4648</v>
      </c>
      <c r="H6185" s="15">
        <v>2009</v>
      </c>
      <c r="I6185" s="15">
        <v>1</v>
      </c>
      <c r="J6185" s="15">
        <v>0</v>
      </c>
      <c r="K6185" s="15">
        <v>0</v>
      </c>
      <c r="L6185" s="16" t="s">
        <v>4544</v>
      </c>
      <c r="M6185" s="16"/>
      <c r="N6185" s="16" t="s">
        <v>44</v>
      </c>
      <c r="O6185" s="17">
        <v>52</v>
      </c>
      <c r="P6185" s="17">
        <v>0</v>
      </c>
      <c r="Q6185" s="17">
        <v>0</v>
      </c>
      <c r="R6185" s="18" t="s">
        <v>33</v>
      </c>
      <c r="S6185" s="19">
        <v>60</v>
      </c>
      <c r="T6185" s="19">
        <v>110</v>
      </c>
      <c r="U6185" s="19">
        <v>8.1818181818181817</v>
      </c>
      <c r="V6185" s="19">
        <v>0</v>
      </c>
      <c r="W6185" s="20">
        <v>0.9</v>
      </c>
      <c r="X6185" s="21">
        <v>46.800000000000004</v>
      </c>
      <c r="Y6185" s="22" t="s">
        <v>33</v>
      </c>
      <c r="Z6185" s="23" t="s">
        <v>5838</v>
      </c>
      <c r="AA6185" s="24"/>
      <c r="AB6185" s="14"/>
      <c r="AC6185" s="14"/>
      <c r="AD6185" s="25"/>
      <c r="AE6185" s="26"/>
      <c r="AF6185" s="27"/>
      <c r="AH6185" s="467"/>
      <c r="AI6185" s="467"/>
      <c r="AJ6185" s="467"/>
      <c r="AK6185" s="468"/>
      <c r="AL6185" s="468"/>
      <c r="AM6185" s="468"/>
      <c r="AN6185" s="468"/>
      <c r="AO6185" s="469"/>
    </row>
    <row r="6186" spans="1:41" s="162" customFormat="1" ht="16.5" customHeight="1">
      <c r="A6186" s="12" t="s">
        <v>4537</v>
      </c>
      <c r="B6186" s="13"/>
      <c r="C6186" s="189"/>
      <c r="D6186" s="12"/>
      <c r="E6186" s="14" t="s">
        <v>4646</v>
      </c>
      <c r="F6186" s="14" t="s">
        <v>4647</v>
      </c>
      <c r="G6186" s="14" t="s">
        <v>4648</v>
      </c>
      <c r="H6186" s="15">
        <v>2009</v>
      </c>
      <c r="I6186" s="15">
        <v>1</v>
      </c>
      <c r="J6186" s="15">
        <v>0</v>
      </c>
      <c r="K6186" s="15">
        <v>0</v>
      </c>
      <c r="L6186" s="16" t="s">
        <v>4544</v>
      </c>
      <c r="M6186" s="16"/>
      <c r="N6186" s="16" t="s">
        <v>44</v>
      </c>
      <c r="O6186" s="17">
        <v>52</v>
      </c>
      <c r="P6186" s="17">
        <v>0</v>
      </c>
      <c r="Q6186" s="17">
        <v>0</v>
      </c>
      <c r="R6186" s="18" t="s">
        <v>33</v>
      </c>
      <c r="S6186" s="19">
        <v>60</v>
      </c>
      <c r="T6186" s="19">
        <v>110</v>
      </c>
      <c r="U6186" s="19">
        <v>8.1818181818181817</v>
      </c>
      <c r="V6186" s="19">
        <v>0</v>
      </c>
      <c r="W6186" s="20">
        <v>0.9</v>
      </c>
      <c r="X6186" s="21">
        <v>46.800000000000004</v>
      </c>
      <c r="Y6186" s="22" t="s">
        <v>33</v>
      </c>
      <c r="Z6186" s="23" t="s">
        <v>5838</v>
      </c>
      <c r="AA6186" s="24"/>
      <c r="AB6186" s="14"/>
      <c r="AC6186" s="14"/>
      <c r="AD6186" s="25"/>
      <c r="AE6186" s="26"/>
      <c r="AF6186" s="27"/>
      <c r="AH6186" s="467"/>
      <c r="AI6186" s="467"/>
      <c r="AJ6186" s="467"/>
      <c r="AK6186" s="468"/>
      <c r="AL6186" s="468"/>
      <c r="AM6186" s="468"/>
      <c r="AN6186" s="468"/>
      <c r="AO6186" s="469"/>
    </row>
    <row r="6187" spans="1:41" s="162" customFormat="1" ht="16.5" customHeight="1">
      <c r="A6187" s="12" t="s">
        <v>4537</v>
      </c>
      <c r="B6187" s="13"/>
      <c r="C6187" s="189"/>
      <c r="D6187" s="12"/>
      <c r="E6187" s="14" t="s">
        <v>90</v>
      </c>
      <c r="F6187" s="14" t="s">
        <v>67</v>
      </c>
      <c r="G6187" s="14" t="s">
        <v>152</v>
      </c>
      <c r="H6187" s="15">
        <v>2017</v>
      </c>
      <c r="I6187" s="15">
        <v>1</v>
      </c>
      <c r="J6187" s="15">
        <v>0</v>
      </c>
      <c r="K6187" s="15">
        <v>0</v>
      </c>
      <c r="L6187" s="16" t="s">
        <v>4637</v>
      </c>
      <c r="M6187" s="16"/>
      <c r="N6187" s="16" t="s">
        <v>44</v>
      </c>
      <c r="O6187" s="17">
        <v>1200</v>
      </c>
      <c r="P6187" s="17">
        <v>0</v>
      </c>
      <c r="Q6187" s="17">
        <v>0</v>
      </c>
      <c r="R6187" s="18" t="s">
        <v>33</v>
      </c>
      <c r="S6187" s="19">
        <v>60</v>
      </c>
      <c r="T6187" s="19">
        <v>110</v>
      </c>
      <c r="U6187" s="19">
        <v>0.38181818181818183</v>
      </c>
      <c r="V6187" s="19">
        <v>0</v>
      </c>
      <c r="W6187" s="20">
        <v>4.2000000000000003E-2</v>
      </c>
      <c r="X6187" s="21">
        <v>50.400000000000006</v>
      </c>
      <c r="Y6187" s="22" t="s">
        <v>33</v>
      </c>
      <c r="Z6187" s="23" t="s">
        <v>5838</v>
      </c>
      <c r="AA6187" s="24"/>
      <c r="AB6187" s="14"/>
      <c r="AC6187" s="14"/>
      <c r="AD6187" s="25"/>
      <c r="AE6187" s="26"/>
      <c r="AF6187" s="27"/>
      <c r="AH6187" s="467"/>
      <c r="AI6187" s="467"/>
      <c r="AJ6187" s="467"/>
      <c r="AK6187" s="468"/>
      <c r="AL6187" s="468"/>
      <c r="AM6187" s="468"/>
      <c r="AN6187" s="468"/>
      <c r="AO6187" s="469"/>
    </row>
    <row r="6188" spans="1:41" s="162" customFormat="1" ht="16.5" customHeight="1">
      <c r="A6188" s="12" t="s">
        <v>4537</v>
      </c>
      <c r="B6188" s="13"/>
      <c r="C6188" s="189"/>
      <c r="D6188" s="12"/>
      <c r="E6188" s="14" t="s">
        <v>90</v>
      </c>
      <c r="F6188" s="14" t="s">
        <v>67</v>
      </c>
      <c r="G6188" s="14" t="s">
        <v>4645</v>
      </c>
      <c r="H6188" s="15">
        <v>2008</v>
      </c>
      <c r="I6188" s="15">
        <v>1</v>
      </c>
      <c r="J6188" s="15">
        <v>0</v>
      </c>
      <c r="K6188" s="15">
        <v>0</v>
      </c>
      <c r="L6188" s="16" t="s">
        <v>4637</v>
      </c>
      <c r="M6188" s="16"/>
      <c r="N6188" s="16" t="s">
        <v>44</v>
      </c>
      <c r="O6188" s="17">
        <v>1200</v>
      </c>
      <c r="P6188" s="17">
        <v>0</v>
      </c>
      <c r="Q6188" s="17">
        <v>0</v>
      </c>
      <c r="R6188" s="18" t="s">
        <v>33</v>
      </c>
      <c r="S6188" s="19">
        <v>60</v>
      </c>
      <c r="T6188" s="19">
        <v>110</v>
      </c>
      <c r="U6188" s="19">
        <v>0.38181818181818183</v>
      </c>
      <c r="V6188" s="19">
        <v>0</v>
      </c>
      <c r="W6188" s="20">
        <v>4.2000000000000003E-2</v>
      </c>
      <c r="X6188" s="21">
        <v>50.400000000000006</v>
      </c>
      <c r="Y6188" s="22" t="s">
        <v>33</v>
      </c>
      <c r="Z6188" s="23" t="s">
        <v>5838</v>
      </c>
      <c r="AA6188" s="24"/>
      <c r="AB6188" s="14"/>
      <c r="AC6188" s="14"/>
      <c r="AD6188" s="25"/>
      <c r="AE6188" s="26"/>
      <c r="AF6188" s="27"/>
      <c r="AH6188" s="467"/>
      <c r="AI6188" s="467"/>
      <c r="AJ6188" s="467"/>
      <c r="AK6188" s="468"/>
      <c r="AL6188" s="468"/>
      <c r="AM6188" s="468"/>
      <c r="AN6188" s="468"/>
      <c r="AO6188" s="469"/>
    </row>
    <row r="6189" spans="1:41" s="162" customFormat="1" ht="16.5" customHeight="1">
      <c r="A6189" s="12" t="s">
        <v>4537</v>
      </c>
      <c r="B6189" s="13"/>
      <c r="C6189" s="189"/>
      <c r="D6189" s="12"/>
      <c r="E6189" s="14" t="s">
        <v>90</v>
      </c>
      <c r="F6189" s="14" t="s">
        <v>67</v>
      </c>
      <c r="G6189" s="14" t="s">
        <v>4645</v>
      </c>
      <c r="H6189" s="15">
        <v>2008</v>
      </c>
      <c r="I6189" s="15">
        <v>1</v>
      </c>
      <c r="J6189" s="15">
        <v>0</v>
      </c>
      <c r="K6189" s="15">
        <v>0</v>
      </c>
      <c r="L6189" s="16" t="s">
        <v>4637</v>
      </c>
      <c r="M6189" s="16"/>
      <c r="N6189" s="16" t="s">
        <v>44</v>
      </c>
      <c r="O6189" s="17">
        <v>1200</v>
      </c>
      <c r="P6189" s="17">
        <v>0</v>
      </c>
      <c r="Q6189" s="17">
        <v>0</v>
      </c>
      <c r="R6189" s="18" t="s">
        <v>33</v>
      </c>
      <c r="S6189" s="19">
        <v>60</v>
      </c>
      <c r="T6189" s="19">
        <v>110</v>
      </c>
      <c r="U6189" s="19">
        <v>0.38181818181818183</v>
      </c>
      <c r="V6189" s="19">
        <v>0</v>
      </c>
      <c r="W6189" s="20">
        <v>4.2000000000000003E-2</v>
      </c>
      <c r="X6189" s="21">
        <v>50.400000000000006</v>
      </c>
      <c r="Y6189" s="22" t="s">
        <v>33</v>
      </c>
      <c r="Z6189" s="23" t="s">
        <v>5838</v>
      </c>
      <c r="AA6189" s="24"/>
      <c r="AB6189" s="14"/>
      <c r="AC6189" s="14"/>
      <c r="AD6189" s="25"/>
      <c r="AE6189" s="26"/>
      <c r="AF6189" s="27"/>
      <c r="AH6189" s="467"/>
      <c r="AI6189" s="467"/>
      <c r="AJ6189" s="467"/>
      <c r="AK6189" s="468"/>
      <c r="AL6189" s="468"/>
      <c r="AM6189" s="468"/>
      <c r="AN6189" s="468"/>
      <c r="AO6189" s="469"/>
    </row>
    <row r="6190" spans="1:41" s="162" customFormat="1" ht="16.5" customHeight="1">
      <c r="A6190" s="12" t="s">
        <v>4537</v>
      </c>
      <c r="B6190" s="13"/>
      <c r="C6190" s="189"/>
      <c r="D6190" s="12"/>
      <c r="E6190" s="14" t="s">
        <v>361</v>
      </c>
      <c r="F6190" s="14" t="s">
        <v>228</v>
      </c>
      <c r="G6190" s="14" t="s">
        <v>4644</v>
      </c>
      <c r="H6190" s="15">
        <v>2007</v>
      </c>
      <c r="I6190" s="15">
        <v>1</v>
      </c>
      <c r="J6190" s="15">
        <v>0</v>
      </c>
      <c r="K6190" s="15">
        <v>0</v>
      </c>
      <c r="L6190" s="16" t="s">
        <v>4595</v>
      </c>
      <c r="M6190" s="16"/>
      <c r="N6190" s="16" t="s">
        <v>44</v>
      </c>
      <c r="O6190" s="17">
        <v>0.7</v>
      </c>
      <c r="P6190" s="17">
        <v>8759.2999999999993</v>
      </c>
      <c r="Q6190" s="17">
        <v>5</v>
      </c>
      <c r="R6190" s="18" t="s">
        <v>33</v>
      </c>
      <c r="S6190" s="19">
        <v>60</v>
      </c>
      <c r="T6190" s="19">
        <v>110</v>
      </c>
      <c r="U6190" s="19">
        <v>1.0909090909090908</v>
      </c>
      <c r="V6190" s="19">
        <v>0</v>
      </c>
      <c r="W6190" s="20">
        <v>0.12</v>
      </c>
      <c r="X6190" s="21">
        <v>52.639800000000001</v>
      </c>
      <c r="Y6190" s="22" t="s">
        <v>33</v>
      </c>
      <c r="Z6190" s="23" t="s">
        <v>5838</v>
      </c>
      <c r="AA6190" s="24"/>
      <c r="AB6190" s="14"/>
      <c r="AC6190" s="14"/>
      <c r="AD6190" s="25"/>
      <c r="AE6190" s="26"/>
      <c r="AF6190" s="27"/>
      <c r="AH6190" s="467"/>
      <c r="AI6190" s="467"/>
      <c r="AJ6190" s="467"/>
      <c r="AK6190" s="468"/>
      <c r="AL6190" s="468"/>
      <c r="AM6190" s="468"/>
      <c r="AN6190" s="468"/>
      <c r="AO6190" s="469"/>
    </row>
    <row r="6191" spans="1:41" s="162" customFormat="1" ht="16.5" customHeight="1">
      <c r="A6191" s="12" t="s">
        <v>4537</v>
      </c>
      <c r="B6191" s="13"/>
      <c r="C6191" s="189"/>
      <c r="D6191" s="12"/>
      <c r="E6191" s="14" t="s">
        <v>361</v>
      </c>
      <c r="F6191" s="14" t="s">
        <v>228</v>
      </c>
      <c r="G6191" s="14" t="s">
        <v>4644</v>
      </c>
      <c r="H6191" s="15">
        <v>2007</v>
      </c>
      <c r="I6191" s="15">
        <v>1</v>
      </c>
      <c r="J6191" s="15">
        <v>0</v>
      </c>
      <c r="K6191" s="15">
        <v>0</v>
      </c>
      <c r="L6191" s="16" t="s">
        <v>4595</v>
      </c>
      <c r="M6191" s="16"/>
      <c r="N6191" s="16" t="s">
        <v>44</v>
      </c>
      <c r="O6191" s="17">
        <v>0.7</v>
      </c>
      <c r="P6191" s="17">
        <v>8759.2999999999993</v>
      </c>
      <c r="Q6191" s="17">
        <v>5</v>
      </c>
      <c r="R6191" s="18" t="s">
        <v>33</v>
      </c>
      <c r="S6191" s="19">
        <v>60</v>
      </c>
      <c r="T6191" s="19">
        <v>110</v>
      </c>
      <c r="U6191" s="19">
        <v>1.0909090909090908</v>
      </c>
      <c r="V6191" s="19">
        <v>0</v>
      </c>
      <c r="W6191" s="20">
        <v>0.12</v>
      </c>
      <c r="X6191" s="21">
        <v>52.639800000000001</v>
      </c>
      <c r="Y6191" s="22" t="s">
        <v>33</v>
      </c>
      <c r="Z6191" s="23" t="s">
        <v>5838</v>
      </c>
      <c r="AA6191" s="24"/>
      <c r="AB6191" s="14"/>
      <c r="AC6191" s="14"/>
      <c r="AD6191" s="25"/>
      <c r="AE6191" s="26"/>
      <c r="AF6191" s="27"/>
      <c r="AH6191" s="467"/>
      <c r="AI6191" s="467"/>
      <c r="AJ6191" s="467"/>
      <c r="AK6191" s="468"/>
      <c r="AL6191" s="468"/>
      <c r="AM6191" s="468"/>
      <c r="AN6191" s="468"/>
      <c r="AO6191" s="469"/>
    </row>
    <row r="6192" spans="1:41" s="162" customFormat="1" ht="16.5" customHeight="1">
      <c r="A6192" s="12" t="s">
        <v>4537</v>
      </c>
      <c r="B6192" s="13"/>
      <c r="C6192" s="189"/>
      <c r="D6192" s="12"/>
      <c r="E6192" s="14" t="s">
        <v>4642</v>
      </c>
      <c r="F6192" s="14" t="s">
        <v>67</v>
      </c>
      <c r="G6192" s="14" t="s">
        <v>4643</v>
      </c>
      <c r="H6192" s="15">
        <v>2007</v>
      </c>
      <c r="I6192" s="15">
        <v>1</v>
      </c>
      <c r="J6192" s="15">
        <v>0</v>
      </c>
      <c r="K6192" s="15">
        <v>0</v>
      </c>
      <c r="L6192" s="16" t="s">
        <v>4562</v>
      </c>
      <c r="M6192" s="16"/>
      <c r="N6192" s="16" t="s">
        <v>44</v>
      </c>
      <c r="O6192" s="17">
        <v>720</v>
      </c>
      <c r="P6192" s="17">
        <v>0</v>
      </c>
      <c r="Q6192" s="17">
        <v>0</v>
      </c>
      <c r="R6192" s="18" t="s">
        <v>33</v>
      </c>
      <c r="S6192" s="19">
        <v>60</v>
      </c>
      <c r="T6192" s="19">
        <v>110</v>
      </c>
      <c r="U6192" s="19">
        <v>0.68181818181818177</v>
      </c>
      <c r="V6192" s="19">
        <v>0</v>
      </c>
      <c r="W6192" s="20">
        <v>7.4999999999999997E-2</v>
      </c>
      <c r="X6192" s="21">
        <v>54</v>
      </c>
      <c r="Y6192" s="22" t="s">
        <v>33</v>
      </c>
      <c r="Z6192" s="23" t="s">
        <v>5838</v>
      </c>
      <c r="AA6192" s="24"/>
      <c r="AB6192" s="14"/>
      <c r="AC6192" s="14"/>
      <c r="AD6192" s="25"/>
      <c r="AE6192" s="26"/>
      <c r="AF6192" s="27"/>
      <c r="AH6192" s="467"/>
      <c r="AI6192" s="467"/>
      <c r="AJ6192" s="467"/>
      <c r="AK6192" s="468"/>
      <c r="AL6192" s="468"/>
      <c r="AM6192" s="468"/>
      <c r="AN6192" s="468"/>
      <c r="AO6192" s="469"/>
    </row>
    <row r="6193" spans="1:41" s="162" customFormat="1" ht="16.5" customHeight="1">
      <c r="A6193" s="12" t="s">
        <v>4537</v>
      </c>
      <c r="B6193" s="13"/>
      <c r="C6193" s="189"/>
      <c r="D6193" s="12"/>
      <c r="E6193" s="14" t="s">
        <v>4642</v>
      </c>
      <c r="F6193" s="14" t="s">
        <v>67</v>
      </c>
      <c r="G6193" s="14" t="s">
        <v>4643</v>
      </c>
      <c r="H6193" s="15">
        <v>2007</v>
      </c>
      <c r="I6193" s="15">
        <v>1</v>
      </c>
      <c r="J6193" s="15">
        <v>0</v>
      </c>
      <c r="K6193" s="15">
        <v>0</v>
      </c>
      <c r="L6193" s="16" t="s">
        <v>4562</v>
      </c>
      <c r="M6193" s="16"/>
      <c r="N6193" s="16" t="s">
        <v>44</v>
      </c>
      <c r="O6193" s="17">
        <v>720</v>
      </c>
      <c r="P6193" s="17">
        <v>0</v>
      </c>
      <c r="Q6193" s="17">
        <v>0</v>
      </c>
      <c r="R6193" s="18" t="s">
        <v>33</v>
      </c>
      <c r="S6193" s="19">
        <v>60</v>
      </c>
      <c r="T6193" s="19">
        <v>110</v>
      </c>
      <c r="U6193" s="19">
        <v>0.68181818181818177</v>
      </c>
      <c r="V6193" s="19">
        <v>0</v>
      </c>
      <c r="W6193" s="20">
        <v>7.4999999999999997E-2</v>
      </c>
      <c r="X6193" s="21">
        <v>54</v>
      </c>
      <c r="Y6193" s="22" t="s">
        <v>33</v>
      </c>
      <c r="Z6193" s="23" t="s">
        <v>5838</v>
      </c>
      <c r="AA6193" s="24"/>
      <c r="AB6193" s="14"/>
      <c r="AC6193" s="14"/>
      <c r="AD6193" s="25"/>
      <c r="AE6193" s="26"/>
      <c r="AF6193" s="27"/>
      <c r="AH6193" s="467"/>
      <c r="AI6193" s="467"/>
      <c r="AJ6193" s="467"/>
      <c r="AK6193" s="468"/>
      <c r="AL6193" s="468"/>
      <c r="AM6193" s="468"/>
      <c r="AN6193" s="468"/>
      <c r="AO6193" s="469"/>
    </row>
    <row r="6194" spans="1:41" s="162" customFormat="1" ht="16.5" customHeight="1">
      <c r="A6194" s="12" t="s">
        <v>4537</v>
      </c>
      <c r="B6194" s="13"/>
      <c r="C6194" s="189"/>
      <c r="D6194" s="12"/>
      <c r="E6194" s="14" t="s">
        <v>4641</v>
      </c>
      <c r="F6194" s="14" t="s">
        <v>67</v>
      </c>
      <c r="G6194" s="14" t="s">
        <v>4586</v>
      </c>
      <c r="H6194" s="15" t="s">
        <v>1382</v>
      </c>
      <c r="I6194" s="15">
        <v>1</v>
      </c>
      <c r="J6194" s="15">
        <v>0</v>
      </c>
      <c r="K6194" s="15">
        <v>0</v>
      </c>
      <c r="L6194" s="16" t="s">
        <v>4544</v>
      </c>
      <c r="M6194" s="16"/>
      <c r="N6194" s="16" t="s">
        <v>44</v>
      </c>
      <c r="O6194" s="17">
        <v>173</v>
      </c>
      <c r="P6194" s="17">
        <v>0</v>
      </c>
      <c r="Q6194" s="17">
        <v>0</v>
      </c>
      <c r="R6194" s="18" t="s">
        <v>33</v>
      </c>
      <c r="S6194" s="19">
        <v>60</v>
      </c>
      <c r="T6194" s="19">
        <v>110</v>
      </c>
      <c r="U6194" s="19">
        <v>3</v>
      </c>
      <c r="V6194" s="19">
        <v>0</v>
      </c>
      <c r="W6194" s="20">
        <v>0.33</v>
      </c>
      <c r="X6194" s="21">
        <v>57.09</v>
      </c>
      <c r="Y6194" s="22" t="s">
        <v>33</v>
      </c>
      <c r="Z6194" s="23" t="s">
        <v>5838</v>
      </c>
      <c r="AA6194" s="24"/>
      <c r="AB6194" s="14"/>
      <c r="AC6194" s="14"/>
      <c r="AD6194" s="25"/>
      <c r="AE6194" s="26"/>
      <c r="AF6194" s="27"/>
      <c r="AH6194" s="467"/>
      <c r="AI6194" s="467"/>
      <c r="AJ6194" s="467"/>
      <c r="AK6194" s="468"/>
      <c r="AL6194" s="468"/>
      <c r="AM6194" s="468"/>
      <c r="AN6194" s="468"/>
      <c r="AO6194" s="469"/>
    </row>
    <row r="6195" spans="1:41" s="162" customFormat="1" ht="16.5" customHeight="1">
      <c r="A6195" s="12" t="s">
        <v>4537</v>
      </c>
      <c r="B6195" s="13"/>
      <c r="C6195" s="189"/>
      <c r="D6195" s="12"/>
      <c r="E6195" s="14" t="s">
        <v>4641</v>
      </c>
      <c r="F6195" s="14" t="s">
        <v>67</v>
      </c>
      <c r="G6195" s="14" t="s">
        <v>4586</v>
      </c>
      <c r="H6195" s="15" t="s">
        <v>1382</v>
      </c>
      <c r="I6195" s="15">
        <v>1</v>
      </c>
      <c r="J6195" s="15">
        <v>0</v>
      </c>
      <c r="K6195" s="15">
        <v>0</v>
      </c>
      <c r="L6195" s="16" t="s">
        <v>4544</v>
      </c>
      <c r="M6195" s="16"/>
      <c r="N6195" s="16" t="s">
        <v>44</v>
      </c>
      <c r="O6195" s="17">
        <v>173</v>
      </c>
      <c r="P6195" s="17">
        <v>0</v>
      </c>
      <c r="Q6195" s="17">
        <v>0</v>
      </c>
      <c r="R6195" s="18" t="s">
        <v>33</v>
      </c>
      <c r="S6195" s="19">
        <v>60</v>
      </c>
      <c r="T6195" s="19">
        <v>110</v>
      </c>
      <c r="U6195" s="19">
        <v>3</v>
      </c>
      <c r="V6195" s="19">
        <v>0</v>
      </c>
      <c r="W6195" s="20">
        <v>0.33</v>
      </c>
      <c r="X6195" s="21">
        <v>57.09</v>
      </c>
      <c r="Y6195" s="22" t="s">
        <v>33</v>
      </c>
      <c r="Z6195" s="23" t="s">
        <v>5838</v>
      </c>
      <c r="AA6195" s="24"/>
      <c r="AB6195" s="14"/>
      <c r="AC6195" s="14"/>
      <c r="AD6195" s="25"/>
      <c r="AE6195" s="26"/>
      <c r="AF6195" s="27"/>
      <c r="AH6195" s="467"/>
      <c r="AI6195" s="467"/>
      <c r="AJ6195" s="467"/>
      <c r="AK6195" s="468"/>
      <c r="AL6195" s="468"/>
      <c r="AM6195" s="468"/>
      <c r="AN6195" s="468"/>
      <c r="AO6195" s="469"/>
    </row>
    <row r="6196" spans="1:41" s="162" customFormat="1" ht="16.5" customHeight="1">
      <c r="A6196" s="12" t="s">
        <v>4537</v>
      </c>
      <c r="B6196" s="13"/>
      <c r="C6196" s="189"/>
      <c r="D6196" s="12"/>
      <c r="E6196" s="14" t="s">
        <v>4639</v>
      </c>
      <c r="F6196" s="14" t="s">
        <v>67</v>
      </c>
      <c r="G6196" s="14" t="s">
        <v>4640</v>
      </c>
      <c r="H6196" s="15">
        <v>2007</v>
      </c>
      <c r="I6196" s="15">
        <v>1</v>
      </c>
      <c r="J6196" s="15">
        <v>0</v>
      </c>
      <c r="K6196" s="15">
        <v>0</v>
      </c>
      <c r="L6196" s="16" t="s">
        <v>4562</v>
      </c>
      <c r="M6196" s="16"/>
      <c r="N6196" s="16" t="s">
        <v>44</v>
      </c>
      <c r="O6196" s="17">
        <v>1920</v>
      </c>
      <c r="P6196" s="17">
        <v>0</v>
      </c>
      <c r="Q6196" s="17">
        <v>0</v>
      </c>
      <c r="R6196" s="18" t="s">
        <v>33</v>
      </c>
      <c r="S6196" s="19">
        <v>60</v>
      </c>
      <c r="T6196" s="19">
        <v>110</v>
      </c>
      <c r="U6196" s="19">
        <v>0.31818181818181818</v>
      </c>
      <c r="V6196" s="19">
        <v>0</v>
      </c>
      <c r="W6196" s="20">
        <v>3.5000000000000003E-2</v>
      </c>
      <c r="X6196" s="21">
        <v>67.2</v>
      </c>
      <c r="Y6196" s="22" t="s">
        <v>33</v>
      </c>
      <c r="Z6196" s="23" t="s">
        <v>5838</v>
      </c>
      <c r="AA6196" s="24"/>
      <c r="AB6196" s="14"/>
      <c r="AC6196" s="14"/>
      <c r="AD6196" s="25"/>
      <c r="AE6196" s="26"/>
      <c r="AF6196" s="27"/>
      <c r="AH6196" s="467"/>
      <c r="AI6196" s="467"/>
      <c r="AJ6196" s="467"/>
      <c r="AK6196" s="468"/>
      <c r="AL6196" s="468"/>
      <c r="AM6196" s="468"/>
      <c r="AN6196" s="468"/>
      <c r="AO6196" s="469"/>
    </row>
    <row r="6197" spans="1:41" s="162" customFormat="1" ht="16.5" customHeight="1">
      <c r="A6197" s="12" t="s">
        <v>4537</v>
      </c>
      <c r="B6197" s="13"/>
      <c r="C6197" s="189"/>
      <c r="D6197" s="12"/>
      <c r="E6197" s="14" t="s">
        <v>4585</v>
      </c>
      <c r="F6197" s="14" t="s">
        <v>67</v>
      </c>
      <c r="G6197" s="14" t="s">
        <v>67</v>
      </c>
      <c r="H6197" s="15" t="s">
        <v>67</v>
      </c>
      <c r="I6197" s="15">
        <v>11</v>
      </c>
      <c r="J6197" s="15">
        <v>0</v>
      </c>
      <c r="K6197" s="15">
        <v>0</v>
      </c>
      <c r="L6197" s="16" t="s">
        <v>4544</v>
      </c>
      <c r="M6197" s="16"/>
      <c r="N6197" s="16" t="s">
        <v>44</v>
      </c>
      <c r="O6197" s="17">
        <v>1920</v>
      </c>
      <c r="P6197" s="17">
        <v>0</v>
      </c>
      <c r="Q6197" s="17">
        <v>0</v>
      </c>
      <c r="R6197" s="18" t="s">
        <v>33</v>
      </c>
      <c r="S6197" s="19">
        <v>60</v>
      </c>
      <c r="T6197" s="19">
        <v>110</v>
      </c>
      <c r="U6197" s="19">
        <v>0.36363636363636365</v>
      </c>
      <c r="V6197" s="19">
        <v>0</v>
      </c>
      <c r="W6197" s="20">
        <v>0.04</v>
      </c>
      <c r="X6197" s="21">
        <v>844.8</v>
      </c>
      <c r="Y6197" s="22" t="s">
        <v>33</v>
      </c>
      <c r="Z6197" s="23" t="s">
        <v>5838</v>
      </c>
      <c r="AA6197" s="24"/>
      <c r="AB6197" s="14"/>
      <c r="AC6197" s="14"/>
      <c r="AD6197" s="25"/>
      <c r="AE6197" s="26"/>
      <c r="AF6197" s="27"/>
      <c r="AH6197" s="467"/>
      <c r="AI6197" s="467"/>
      <c r="AJ6197" s="467"/>
      <c r="AK6197" s="468"/>
      <c r="AL6197" s="468"/>
      <c r="AM6197" s="468"/>
      <c r="AN6197" s="468"/>
      <c r="AO6197" s="469"/>
    </row>
    <row r="6198" spans="1:41" s="162" customFormat="1" ht="16.5" customHeight="1">
      <c r="A6198" s="12" t="s">
        <v>4537</v>
      </c>
      <c r="B6198" s="13"/>
      <c r="C6198" s="189"/>
      <c r="D6198" s="12"/>
      <c r="E6198" s="14" t="s">
        <v>4585</v>
      </c>
      <c r="F6198" s="14" t="s">
        <v>67</v>
      </c>
      <c r="G6198" s="14" t="s">
        <v>67</v>
      </c>
      <c r="H6198" s="15" t="s">
        <v>67</v>
      </c>
      <c r="I6198" s="15">
        <v>11</v>
      </c>
      <c r="J6198" s="15">
        <v>0</v>
      </c>
      <c r="K6198" s="15">
        <v>0</v>
      </c>
      <c r="L6198" s="16" t="s">
        <v>4582</v>
      </c>
      <c r="M6198" s="16"/>
      <c r="N6198" s="16" t="s">
        <v>44</v>
      </c>
      <c r="O6198" s="17">
        <v>1920</v>
      </c>
      <c r="P6198" s="17">
        <v>0</v>
      </c>
      <c r="Q6198" s="17">
        <v>0</v>
      </c>
      <c r="R6198" s="18" t="s">
        <v>33</v>
      </c>
      <c r="S6198" s="19">
        <v>60</v>
      </c>
      <c r="T6198" s="19">
        <v>110</v>
      </c>
      <c r="U6198" s="19">
        <v>0.36363636363636365</v>
      </c>
      <c r="V6198" s="19">
        <v>0</v>
      </c>
      <c r="W6198" s="20">
        <v>0.04</v>
      </c>
      <c r="X6198" s="21">
        <v>844.8</v>
      </c>
      <c r="Y6198" s="22" t="s">
        <v>33</v>
      </c>
      <c r="Z6198" s="23" t="s">
        <v>5838</v>
      </c>
      <c r="AA6198" s="24"/>
      <c r="AB6198" s="14"/>
      <c r="AC6198" s="14"/>
      <c r="AD6198" s="25"/>
      <c r="AE6198" s="26"/>
      <c r="AF6198" s="27"/>
      <c r="AH6198" s="467"/>
      <c r="AI6198" s="467"/>
      <c r="AJ6198" s="467"/>
      <c r="AK6198" s="468"/>
      <c r="AL6198" s="468"/>
      <c r="AM6198" s="468"/>
      <c r="AN6198" s="468"/>
      <c r="AO6198" s="469"/>
    </row>
    <row r="6199" spans="1:41" s="162" customFormat="1" ht="16.5" customHeight="1">
      <c r="A6199" s="12" t="s">
        <v>4537</v>
      </c>
      <c r="B6199" s="13"/>
      <c r="C6199" s="189"/>
      <c r="D6199" s="12"/>
      <c r="E6199" s="14" t="s">
        <v>90</v>
      </c>
      <c r="F6199" s="14" t="s">
        <v>916</v>
      </c>
      <c r="G6199" s="14" t="s">
        <v>4638</v>
      </c>
      <c r="H6199" s="15">
        <v>2010</v>
      </c>
      <c r="I6199" s="15">
        <v>1</v>
      </c>
      <c r="J6199" s="15">
        <v>0</v>
      </c>
      <c r="K6199" s="15">
        <v>0</v>
      </c>
      <c r="L6199" s="16" t="s">
        <v>4591</v>
      </c>
      <c r="M6199" s="16"/>
      <c r="N6199" s="16" t="s">
        <v>44</v>
      </c>
      <c r="O6199" s="17">
        <v>1920</v>
      </c>
      <c r="P6199" s="17">
        <v>0</v>
      </c>
      <c r="Q6199" s="17">
        <v>0</v>
      </c>
      <c r="R6199" s="18" t="s">
        <v>33</v>
      </c>
      <c r="S6199" s="19">
        <v>60</v>
      </c>
      <c r="T6199" s="19">
        <v>110</v>
      </c>
      <c r="U6199" s="19">
        <v>0.38181818181818183</v>
      </c>
      <c r="V6199" s="19">
        <v>0</v>
      </c>
      <c r="W6199" s="20">
        <v>4.2000000000000003E-2</v>
      </c>
      <c r="X6199" s="21">
        <v>80.64</v>
      </c>
      <c r="Y6199" s="22" t="s">
        <v>33</v>
      </c>
      <c r="Z6199" s="23" t="s">
        <v>5838</v>
      </c>
      <c r="AA6199" s="24"/>
      <c r="AB6199" s="14"/>
      <c r="AC6199" s="14"/>
      <c r="AD6199" s="25"/>
      <c r="AE6199" s="26"/>
      <c r="AF6199" s="27"/>
      <c r="AH6199" s="467"/>
      <c r="AI6199" s="467"/>
      <c r="AJ6199" s="467"/>
      <c r="AK6199" s="468"/>
      <c r="AL6199" s="468"/>
      <c r="AM6199" s="468"/>
      <c r="AN6199" s="468"/>
      <c r="AO6199" s="469"/>
    </row>
    <row r="6200" spans="1:41" s="162" customFormat="1" ht="16.5" customHeight="1">
      <c r="A6200" s="12" t="s">
        <v>4537</v>
      </c>
      <c r="B6200" s="13"/>
      <c r="C6200" s="189"/>
      <c r="D6200" s="12"/>
      <c r="E6200" s="14" t="s">
        <v>90</v>
      </c>
      <c r="F6200" s="14" t="s">
        <v>916</v>
      </c>
      <c r="G6200" s="14" t="s">
        <v>4638</v>
      </c>
      <c r="H6200" s="15">
        <v>2010</v>
      </c>
      <c r="I6200" s="15">
        <v>1</v>
      </c>
      <c r="J6200" s="15">
        <v>0</v>
      </c>
      <c r="K6200" s="15">
        <v>0</v>
      </c>
      <c r="L6200" s="16" t="s">
        <v>4591</v>
      </c>
      <c r="M6200" s="16"/>
      <c r="N6200" s="16" t="s">
        <v>44</v>
      </c>
      <c r="O6200" s="17">
        <v>1920</v>
      </c>
      <c r="P6200" s="17">
        <v>0</v>
      </c>
      <c r="Q6200" s="17">
        <v>0</v>
      </c>
      <c r="R6200" s="18" t="s">
        <v>33</v>
      </c>
      <c r="S6200" s="19">
        <v>60</v>
      </c>
      <c r="T6200" s="19">
        <v>110</v>
      </c>
      <c r="U6200" s="19">
        <v>0.38181818181818183</v>
      </c>
      <c r="V6200" s="19">
        <v>0</v>
      </c>
      <c r="W6200" s="20">
        <v>4.2000000000000003E-2</v>
      </c>
      <c r="X6200" s="21">
        <v>80.64</v>
      </c>
      <c r="Y6200" s="22" t="s">
        <v>33</v>
      </c>
      <c r="Z6200" s="23" t="s">
        <v>5838</v>
      </c>
      <c r="AA6200" s="24"/>
      <c r="AB6200" s="14"/>
      <c r="AC6200" s="14"/>
      <c r="AD6200" s="25"/>
      <c r="AE6200" s="26"/>
      <c r="AF6200" s="27"/>
      <c r="AH6200" s="467"/>
      <c r="AI6200" s="467"/>
      <c r="AJ6200" s="467"/>
      <c r="AK6200" s="468"/>
      <c r="AL6200" s="468"/>
      <c r="AM6200" s="468"/>
      <c r="AN6200" s="468"/>
      <c r="AO6200" s="469"/>
    </row>
    <row r="6201" spans="1:41" s="162" customFormat="1" ht="16.5" customHeight="1">
      <c r="A6201" s="12" t="s">
        <v>4537</v>
      </c>
      <c r="B6201" s="13"/>
      <c r="C6201" s="189"/>
      <c r="D6201" s="12"/>
      <c r="E6201" s="14" t="s">
        <v>90</v>
      </c>
      <c r="F6201" s="14" t="s">
        <v>916</v>
      </c>
      <c r="G6201" s="14" t="s">
        <v>4638</v>
      </c>
      <c r="H6201" s="15">
        <v>2010</v>
      </c>
      <c r="I6201" s="15">
        <v>1</v>
      </c>
      <c r="J6201" s="15">
        <v>0</v>
      </c>
      <c r="K6201" s="15">
        <v>0</v>
      </c>
      <c r="L6201" s="16" t="s">
        <v>4591</v>
      </c>
      <c r="M6201" s="16"/>
      <c r="N6201" s="16" t="s">
        <v>44</v>
      </c>
      <c r="O6201" s="17">
        <v>1920</v>
      </c>
      <c r="P6201" s="17">
        <v>0</v>
      </c>
      <c r="Q6201" s="17">
        <v>0</v>
      </c>
      <c r="R6201" s="18" t="s">
        <v>33</v>
      </c>
      <c r="S6201" s="19">
        <v>60</v>
      </c>
      <c r="T6201" s="19">
        <v>110</v>
      </c>
      <c r="U6201" s="19">
        <v>0.38181818181818183</v>
      </c>
      <c r="V6201" s="19">
        <v>0</v>
      </c>
      <c r="W6201" s="20">
        <v>4.2000000000000003E-2</v>
      </c>
      <c r="X6201" s="21">
        <v>80.64</v>
      </c>
      <c r="Y6201" s="22" t="s">
        <v>33</v>
      </c>
      <c r="Z6201" s="23" t="s">
        <v>5838</v>
      </c>
      <c r="AA6201" s="24"/>
      <c r="AB6201" s="14"/>
      <c r="AC6201" s="14"/>
      <c r="AD6201" s="25"/>
      <c r="AE6201" s="26"/>
      <c r="AF6201" s="27"/>
      <c r="AH6201" s="467"/>
      <c r="AI6201" s="467"/>
      <c r="AJ6201" s="467"/>
      <c r="AK6201" s="468"/>
      <c r="AL6201" s="468"/>
      <c r="AM6201" s="468"/>
      <c r="AN6201" s="468"/>
      <c r="AO6201" s="469"/>
    </row>
    <row r="6202" spans="1:41" s="162" customFormat="1" ht="16.5" customHeight="1">
      <c r="A6202" s="12" t="s">
        <v>4537</v>
      </c>
      <c r="B6202" s="13"/>
      <c r="C6202" s="189"/>
      <c r="D6202" s="12"/>
      <c r="E6202" s="14" t="s">
        <v>4559</v>
      </c>
      <c r="F6202" s="14" t="s">
        <v>67</v>
      </c>
      <c r="G6202" s="14" t="s">
        <v>67</v>
      </c>
      <c r="H6202" s="15" t="s">
        <v>67</v>
      </c>
      <c r="I6202" s="15">
        <v>33</v>
      </c>
      <c r="J6202" s="15">
        <v>0</v>
      </c>
      <c r="K6202" s="15">
        <v>0</v>
      </c>
      <c r="L6202" s="16" t="s">
        <v>4560</v>
      </c>
      <c r="M6202" s="16"/>
      <c r="N6202" s="16" t="s">
        <v>868</v>
      </c>
      <c r="O6202" s="17">
        <v>2400</v>
      </c>
      <c r="P6202" s="17">
        <v>0</v>
      </c>
      <c r="Q6202" s="17">
        <v>0</v>
      </c>
      <c r="R6202" s="18" t="s">
        <v>33</v>
      </c>
      <c r="S6202" s="19">
        <v>60</v>
      </c>
      <c r="T6202" s="19">
        <v>110</v>
      </c>
      <c r="U6202" s="19">
        <v>0.36363636363636365</v>
      </c>
      <c r="V6202" s="19">
        <v>0</v>
      </c>
      <c r="W6202" s="20">
        <v>0.04</v>
      </c>
      <c r="X6202" s="21">
        <v>3168</v>
      </c>
      <c r="Y6202" s="22" t="s">
        <v>33</v>
      </c>
      <c r="Z6202" s="23" t="s">
        <v>5838</v>
      </c>
      <c r="AA6202" s="24"/>
      <c r="AB6202" s="14"/>
      <c r="AC6202" s="14"/>
      <c r="AD6202" s="25"/>
      <c r="AE6202" s="26"/>
      <c r="AF6202" s="27"/>
      <c r="AH6202" s="467"/>
      <c r="AI6202" s="467"/>
      <c r="AJ6202" s="467"/>
      <c r="AK6202" s="468"/>
      <c r="AL6202" s="468"/>
      <c r="AM6202" s="468"/>
      <c r="AN6202" s="468"/>
      <c r="AO6202" s="469"/>
    </row>
    <row r="6203" spans="1:41" s="162" customFormat="1" ht="16.5" customHeight="1">
      <c r="A6203" s="12" t="s">
        <v>4537</v>
      </c>
      <c r="B6203" s="13"/>
      <c r="C6203" s="189"/>
      <c r="D6203" s="12"/>
      <c r="E6203" s="14" t="s">
        <v>4625</v>
      </c>
      <c r="F6203" s="14" t="s">
        <v>67</v>
      </c>
      <c r="G6203" s="14" t="s">
        <v>4626</v>
      </c>
      <c r="H6203" s="15">
        <v>2001</v>
      </c>
      <c r="I6203" s="15">
        <v>2</v>
      </c>
      <c r="J6203" s="15">
        <v>0</v>
      </c>
      <c r="K6203" s="15">
        <v>0</v>
      </c>
      <c r="L6203" s="16" t="s">
        <v>4627</v>
      </c>
      <c r="M6203" s="16"/>
      <c r="N6203" s="16" t="s">
        <v>44</v>
      </c>
      <c r="O6203" s="17">
        <v>480</v>
      </c>
      <c r="P6203" s="17">
        <v>0</v>
      </c>
      <c r="Q6203" s="17">
        <v>0</v>
      </c>
      <c r="R6203" s="18" t="s">
        <v>33</v>
      </c>
      <c r="S6203" s="19">
        <v>60</v>
      </c>
      <c r="T6203" s="19">
        <v>110</v>
      </c>
      <c r="U6203" s="19">
        <v>1.8181818181818181</v>
      </c>
      <c r="V6203" s="19">
        <v>0</v>
      </c>
      <c r="W6203" s="20">
        <v>0.2</v>
      </c>
      <c r="X6203" s="21">
        <v>192</v>
      </c>
      <c r="Y6203" s="22" t="s">
        <v>33</v>
      </c>
      <c r="Z6203" s="23" t="s">
        <v>5838</v>
      </c>
      <c r="AA6203" s="24"/>
      <c r="AB6203" s="14"/>
      <c r="AC6203" s="14"/>
      <c r="AD6203" s="25"/>
      <c r="AE6203" s="26"/>
      <c r="AF6203" s="27"/>
      <c r="AH6203" s="467"/>
      <c r="AI6203" s="467"/>
      <c r="AJ6203" s="467"/>
      <c r="AK6203" s="468"/>
      <c r="AL6203" s="468"/>
      <c r="AM6203" s="468"/>
      <c r="AN6203" s="468"/>
      <c r="AO6203" s="469"/>
    </row>
    <row r="6204" spans="1:41" s="162" customFormat="1" ht="16.5" customHeight="1">
      <c r="A6204" s="12" t="s">
        <v>4537</v>
      </c>
      <c r="B6204" s="13"/>
      <c r="C6204" s="189"/>
      <c r="D6204" s="12"/>
      <c r="E6204" s="14" t="s">
        <v>4625</v>
      </c>
      <c r="F6204" s="14" t="s">
        <v>67</v>
      </c>
      <c r="G6204" s="14" t="s">
        <v>4626</v>
      </c>
      <c r="H6204" s="15">
        <v>2001</v>
      </c>
      <c r="I6204" s="15">
        <v>2</v>
      </c>
      <c r="J6204" s="15">
        <v>0</v>
      </c>
      <c r="K6204" s="15">
        <v>0</v>
      </c>
      <c r="L6204" s="16" t="s">
        <v>4627</v>
      </c>
      <c r="M6204" s="16"/>
      <c r="N6204" s="16" t="s">
        <v>44</v>
      </c>
      <c r="O6204" s="17">
        <v>480</v>
      </c>
      <c r="P6204" s="17">
        <v>0</v>
      </c>
      <c r="Q6204" s="17">
        <v>0</v>
      </c>
      <c r="R6204" s="18" t="s">
        <v>33</v>
      </c>
      <c r="S6204" s="19">
        <v>60</v>
      </c>
      <c r="T6204" s="19">
        <v>110</v>
      </c>
      <c r="U6204" s="19">
        <v>1.8181818181818181</v>
      </c>
      <c r="V6204" s="19">
        <v>0</v>
      </c>
      <c r="W6204" s="20">
        <v>0.2</v>
      </c>
      <c r="X6204" s="21">
        <v>192</v>
      </c>
      <c r="Y6204" s="22" t="s">
        <v>33</v>
      </c>
      <c r="Z6204" s="23" t="s">
        <v>5838</v>
      </c>
      <c r="AA6204" s="24"/>
      <c r="AB6204" s="14"/>
      <c r="AC6204" s="14"/>
      <c r="AD6204" s="25"/>
      <c r="AE6204" s="26"/>
      <c r="AF6204" s="27"/>
      <c r="AH6204" s="467"/>
      <c r="AI6204" s="467"/>
      <c r="AJ6204" s="467"/>
      <c r="AK6204" s="468"/>
      <c r="AL6204" s="468"/>
      <c r="AM6204" s="468"/>
      <c r="AN6204" s="468"/>
      <c r="AO6204" s="469"/>
    </row>
    <row r="6205" spans="1:41" s="162" customFormat="1" ht="16.5" customHeight="1">
      <c r="A6205" s="12" t="s">
        <v>4537</v>
      </c>
      <c r="B6205" s="13"/>
      <c r="C6205" s="189"/>
      <c r="D6205" s="12"/>
      <c r="E6205" s="14" t="s">
        <v>4599</v>
      </c>
      <c r="F6205" s="14" t="s">
        <v>67</v>
      </c>
      <c r="G6205" s="14" t="s">
        <v>4600</v>
      </c>
      <c r="H6205" s="15">
        <v>2007</v>
      </c>
      <c r="I6205" s="15">
        <v>1</v>
      </c>
      <c r="J6205" s="15">
        <v>0</v>
      </c>
      <c r="K6205" s="15">
        <v>0</v>
      </c>
      <c r="L6205" s="16" t="s">
        <v>4564</v>
      </c>
      <c r="M6205" s="16"/>
      <c r="N6205" s="16" t="s">
        <v>44</v>
      </c>
      <c r="O6205" s="17">
        <v>480</v>
      </c>
      <c r="P6205" s="17">
        <v>0</v>
      </c>
      <c r="Q6205" s="17">
        <v>0</v>
      </c>
      <c r="R6205" s="18" t="s">
        <v>33</v>
      </c>
      <c r="S6205" s="19">
        <v>60</v>
      </c>
      <c r="T6205" s="19">
        <v>110</v>
      </c>
      <c r="U6205" s="19">
        <v>1.8181818181818181</v>
      </c>
      <c r="V6205" s="19">
        <v>0</v>
      </c>
      <c r="W6205" s="20">
        <v>0.2</v>
      </c>
      <c r="X6205" s="21">
        <v>96</v>
      </c>
      <c r="Y6205" s="22" t="s">
        <v>33</v>
      </c>
      <c r="Z6205" s="23" t="s">
        <v>5838</v>
      </c>
      <c r="AA6205" s="24"/>
      <c r="AB6205" s="14"/>
      <c r="AC6205" s="14"/>
      <c r="AD6205" s="25"/>
      <c r="AE6205" s="26"/>
      <c r="AF6205" s="27"/>
      <c r="AH6205" s="467"/>
      <c r="AI6205" s="467"/>
      <c r="AJ6205" s="467"/>
      <c r="AK6205" s="468"/>
      <c r="AL6205" s="468"/>
      <c r="AM6205" s="468"/>
      <c r="AN6205" s="468"/>
      <c r="AO6205" s="469"/>
    </row>
    <row r="6206" spans="1:41" s="162" customFormat="1" ht="16.5" customHeight="1">
      <c r="A6206" s="12" t="s">
        <v>4537</v>
      </c>
      <c r="B6206" s="13"/>
      <c r="C6206" s="189"/>
      <c r="D6206" s="12"/>
      <c r="E6206" s="14" t="s">
        <v>4599</v>
      </c>
      <c r="F6206" s="14" t="s">
        <v>67</v>
      </c>
      <c r="G6206" s="14" t="s">
        <v>4600</v>
      </c>
      <c r="H6206" s="15">
        <v>2007</v>
      </c>
      <c r="I6206" s="15">
        <v>1</v>
      </c>
      <c r="J6206" s="15">
        <v>0</v>
      </c>
      <c r="K6206" s="15">
        <v>0</v>
      </c>
      <c r="L6206" s="16" t="s">
        <v>4564</v>
      </c>
      <c r="M6206" s="16"/>
      <c r="N6206" s="16" t="s">
        <v>44</v>
      </c>
      <c r="O6206" s="17">
        <v>480</v>
      </c>
      <c r="P6206" s="17">
        <v>0</v>
      </c>
      <c r="Q6206" s="17">
        <v>0</v>
      </c>
      <c r="R6206" s="18" t="s">
        <v>33</v>
      </c>
      <c r="S6206" s="19">
        <v>60</v>
      </c>
      <c r="T6206" s="19">
        <v>110</v>
      </c>
      <c r="U6206" s="19">
        <v>1.8181818181818181</v>
      </c>
      <c r="V6206" s="19">
        <v>0</v>
      </c>
      <c r="W6206" s="20">
        <v>0.2</v>
      </c>
      <c r="X6206" s="21">
        <v>96</v>
      </c>
      <c r="Y6206" s="22" t="s">
        <v>33</v>
      </c>
      <c r="Z6206" s="23" t="s">
        <v>5838</v>
      </c>
      <c r="AA6206" s="24"/>
      <c r="AB6206" s="14"/>
      <c r="AC6206" s="14"/>
      <c r="AD6206" s="25"/>
      <c r="AE6206" s="26"/>
      <c r="AF6206" s="27"/>
      <c r="AH6206" s="467"/>
      <c r="AI6206" s="467"/>
      <c r="AJ6206" s="467"/>
      <c r="AK6206" s="468"/>
      <c r="AL6206" s="468"/>
      <c r="AM6206" s="468"/>
      <c r="AN6206" s="468"/>
      <c r="AO6206" s="469"/>
    </row>
    <row r="6207" spans="1:41" s="162" customFormat="1" ht="16.5" customHeight="1">
      <c r="A6207" s="12" t="s">
        <v>4537</v>
      </c>
      <c r="B6207" s="13"/>
      <c r="C6207" s="189"/>
      <c r="D6207" s="12"/>
      <c r="E6207" s="14" t="s">
        <v>180</v>
      </c>
      <c r="F6207" s="14" t="s">
        <v>333</v>
      </c>
      <c r="G6207" s="14" t="s">
        <v>4636</v>
      </c>
      <c r="H6207" s="15">
        <v>2004</v>
      </c>
      <c r="I6207" s="15">
        <v>1</v>
      </c>
      <c r="J6207" s="15">
        <v>0</v>
      </c>
      <c r="K6207" s="15">
        <v>0</v>
      </c>
      <c r="L6207" s="16" t="s">
        <v>4637</v>
      </c>
      <c r="M6207" s="16"/>
      <c r="N6207" s="16" t="s">
        <v>44</v>
      </c>
      <c r="O6207" s="17">
        <v>480</v>
      </c>
      <c r="P6207" s="17">
        <v>0</v>
      </c>
      <c r="Q6207" s="17">
        <v>0</v>
      </c>
      <c r="R6207" s="18" t="s">
        <v>33</v>
      </c>
      <c r="S6207" s="19">
        <v>60</v>
      </c>
      <c r="T6207" s="19">
        <v>110</v>
      </c>
      <c r="U6207" s="19">
        <v>1.8181818181818181</v>
      </c>
      <c r="V6207" s="19">
        <v>0</v>
      </c>
      <c r="W6207" s="20">
        <v>0.2</v>
      </c>
      <c r="X6207" s="21">
        <v>96</v>
      </c>
      <c r="Y6207" s="22" t="s">
        <v>33</v>
      </c>
      <c r="Z6207" s="23" t="s">
        <v>5838</v>
      </c>
      <c r="AA6207" s="24"/>
      <c r="AB6207" s="14"/>
      <c r="AC6207" s="14"/>
      <c r="AD6207" s="25"/>
      <c r="AE6207" s="26"/>
      <c r="AF6207" s="27"/>
      <c r="AH6207" s="467"/>
      <c r="AI6207" s="467"/>
      <c r="AJ6207" s="467"/>
      <c r="AK6207" s="468"/>
      <c r="AL6207" s="468"/>
      <c r="AM6207" s="468"/>
      <c r="AN6207" s="468"/>
      <c r="AO6207" s="469"/>
    </row>
    <row r="6208" spans="1:41" s="162" customFormat="1" ht="16.5" customHeight="1">
      <c r="A6208" s="12" t="s">
        <v>4537</v>
      </c>
      <c r="B6208" s="13"/>
      <c r="C6208" s="189"/>
      <c r="D6208" s="12"/>
      <c r="E6208" s="14" t="s">
        <v>180</v>
      </c>
      <c r="F6208" s="14" t="s">
        <v>333</v>
      </c>
      <c r="G6208" s="14" t="s">
        <v>4636</v>
      </c>
      <c r="H6208" s="15">
        <v>2004</v>
      </c>
      <c r="I6208" s="15">
        <v>1</v>
      </c>
      <c r="J6208" s="15">
        <v>0</v>
      </c>
      <c r="K6208" s="15">
        <v>0</v>
      </c>
      <c r="L6208" s="16" t="s">
        <v>4637</v>
      </c>
      <c r="M6208" s="16"/>
      <c r="N6208" s="16" t="s">
        <v>44</v>
      </c>
      <c r="O6208" s="17">
        <v>480</v>
      </c>
      <c r="P6208" s="17">
        <v>0</v>
      </c>
      <c r="Q6208" s="17">
        <v>0</v>
      </c>
      <c r="R6208" s="18" t="s">
        <v>33</v>
      </c>
      <c r="S6208" s="19">
        <v>60</v>
      </c>
      <c r="T6208" s="19">
        <v>110</v>
      </c>
      <c r="U6208" s="19">
        <v>1.8181818181818181</v>
      </c>
      <c r="V6208" s="19">
        <v>0</v>
      </c>
      <c r="W6208" s="20">
        <v>0.2</v>
      </c>
      <c r="X6208" s="21">
        <v>96</v>
      </c>
      <c r="Y6208" s="22" t="s">
        <v>33</v>
      </c>
      <c r="Z6208" s="23" t="s">
        <v>5838</v>
      </c>
      <c r="AA6208" s="24"/>
      <c r="AB6208" s="14"/>
      <c r="AC6208" s="14"/>
      <c r="AD6208" s="25"/>
      <c r="AE6208" s="26"/>
      <c r="AF6208" s="27"/>
      <c r="AH6208" s="467"/>
      <c r="AI6208" s="467"/>
      <c r="AJ6208" s="467"/>
      <c r="AK6208" s="468"/>
      <c r="AL6208" s="468"/>
      <c r="AM6208" s="468"/>
      <c r="AN6208" s="468"/>
      <c r="AO6208" s="469"/>
    </row>
    <row r="6209" spans="1:41" s="162" customFormat="1" ht="16.5" customHeight="1">
      <c r="A6209" s="12" t="s">
        <v>4537</v>
      </c>
      <c r="B6209" s="13"/>
      <c r="C6209" s="189"/>
      <c r="D6209" s="12"/>
      <c r="E6209" s="14" t="s">
        <v>180</v>
      </c>
      <c r="F6209" s="14" t="s">
        <v>205</v>
      </c>
      <c r="G6209" s="14" t="s">
        <v>319</v>
      </c>
      <c r="H6209" s="15">
        <v>2022</v>
      </c>
      <c r="I6209" s="15">
        <v>4</v>
      </c>
      <c r="J6209" s="15">
        <v>0</v>
      </c>
      <c r="K6209" s="15">
        <v>0</v>
      </c>
      <c r="L6209" s="16" t="s">
        <v>8470</v>
      </c>
      <c r="M6209" s="16"/>
      <c r="N6209" s="16" t="s">
        <v>44</v>
      </c>
      <c r="O6209" s="17">
        <v>480</v>
      </c>
      <c r="P6209" s="17">
        <v>0</v>
      </c>
      <c r="Q6209" s="17">
        <v>0</v>
      </c>
      <c r="R6209" s="18" t="s">
        <v>33</v>
      </c>
      <c r="S6209" s="19">
        <v>60</v>
      </c>
      <c r="T6209" s="19">
        <v>110</v>
      </c>
      <c r="U6209" s="19">
        <v>1.8181818181818181</v>
      </c>
      <c r="V6209" s="19">
        <v>0</v>
      </c>
      <c r="W6209" s="20">
        <v>0.2</v>
      </c>
      <c r="X6209" s="21">
        <v>384</v>
      </c>
      <c r="Y6209" s="22" t="s">
        <v>33</v>
      </c>
      <c r="Z6209" s="23" t="s">
        <v>5838</v>
      </c>
      <c r="AA6209" s="24"/>
      <c r="AB6209" s="14"/>
      <c r="AC6209" s="14"/>
      <c r="AD6209" s="25"/>
      <c r="AE6209" s="26"/>
      <c r="AF6209" s="27"/>
      <c r="AH6209" s="467"/>
      <c r="AI6209" s="467"/>
      <c r="AJ6209" s="467"/>
      <c r="AK6209" s="468"/>
      <c r="AL6209" s="468"/>
      <c r="AM6209" s="468"/>
      <c r="AN6209" s="468"/>
      <c r="AO6209" s="469"/>
    </row>
    <row r="6210" spans="1:41" s="162" customFormat="1" ht="16.5" customHeight="1">
      <c r="A6210" s="12" t="s">
        <v>4537</v>
      </c>
      <c r="B6210" s="13"/>
      <c r="C6210" s="189"/>
      <c r="D6210" s="12"/>
      <c r="E6210" s="14" t="s">
        <v>462</v>
      </c>
      <c r="F6210" s="14" t="s">
        <v>1567</v>
      </c>
      <c r="G6210" s="14" t="s">
        <v>67</v>
      </c>
      <c r="H6210" s="15" t="s">
        <v>67</v>
      </c>
      <c r="I6210" s="15">
        <v>1</v>
      </c>
      <c r="J6210" s="15">
        <v>0</v>
      </c>
      <c r="K6210" s="15">
        <v>0</v>
      </c>
      <c r="L6210" s="16" t="s">
        <v>4544</v>
      </c>
      <c r="M6210" s="16"/>
      <c r="N6210" s="16" t="s">
        <v>44</v>
      </c>
      <c r="O6210" s="17">
        <v>1920</v>
      </c>
      <c r="P6210" s="17">
        <v>0</v>
      </c>
      <c r="Q6210" s="17">
        <v>0</v>
      </c>
      <c r="R6210" s="18" t="s">
        <v>33</v>
      </c>
      <c r="S6210" s="19">
        <v>60</v>
      </c>
      <c r="T6210" s="19">
        <v>110</v>
      </c>
      <c r="U6210" s="19">
        <v>0.5</v>
      </c>
      <c r="V6210" s="19">
        <v>0</v>
      </c>
      <c r="W6210" s="20">
        <v>5.5E-2</v>
      </c>
      <c r="X6210" s="21">
        <v>105.6</v>
      </c>
      <c r="Y6210" s="22" t="s">
        <v>33</v>
      </c>
      <c r="Z6210" s="23" t="s">
        <v>5838</v>
      </c>
      <c r="AA6210" s="24"/>
      <c r="AB6210" s="14"/>
      <c r="AC6210" s="14"/>
      <c r="AD6210" s="25"/>
      <c r="AE6210" s="26"/>
      <c r="AF6210" s="27"/>
      <c r="AH6210" s="467"/>
      <c r="AI6210" s="467"/>
      <c r="AJ6210" s="467"/>
      <c r="AK6210" s="468"/>
      <c r="AL6210" s="468"/>
      <c r="AM6210" s="468"/>
      <c r="AN6210" s="468"/>
      <c r="AO6210" s="469"/>
    </row>
    <row r="6211" spans="1:41" s="162" customFormat="1" ht="16.5" customHeight="1">
      <c r="A6211" s="12" t="s">
        <v>4537</v>
      </c>
      <c r="B6211" s="13"/>
      <c r="C6211" s="189"/>
      <c r="D6211" s="12"/>
      <c r="E6211" s="14" t="s">
        <v>462</v>
      </c>
      <c r="F6211" s="14" t="s">
        <v>1567</v>
      </c>
      <c r="G6211" s="14" t="s">
        <v>67</v>
      </c>
      <c r="H6211" s="15" t="s">
        <v>67</v>
      </c>
      <c r="I6211" s="15">
        <v>1</v>
      </c>
      <c r="J6211" s="15">
        <v>0</v>
      </c>
      <c r="K6211" s="15">
        <v>0</v>
      </c>
      <c r="L6211" s="16" t="s">
        <v>4544</v>
      </c>
      <c r="M6211" s="16"/>
      <c r="N6211" s="16" t="s">
        <v>44</v>
      </c>
      <c r="O6211" s="17">
        <v>1920</v>
      </c>
      <c r="P6211" s="17">
        <v>0</v>
      </c>
      <c r="Q6211" s="17">
        <v>0</v>
      </c>
      <c r="R6211" s="18" t="s">
        <v>33</v>
      </c>
      <c r="S6211" s="19">
        <v>60</v>
      </c>
      <c r="T6211" s="19">
        <v>110</v>
      </c>
      <c r="U6211" s="19">
        <v>0.5</v>
      </c>
      <c r="V6211" s="19">
        <v>0</v>
      </c>
      <c r="W6211" s="20">
        <v>5.5E-2</v>
      </c>
      <c r="X6211" s="21">
        <v>105.6</v>
      </c>
      <c r="Y6211" s="22" t="s">
        <v>33</v>
      </c>
      <c r="Z6211" s="23" t="s">
        <v>5838</v>
      </c>
      <c r="AA6211" s="24"/>
      <c r="AB6211" s="14"/>
      <c r="AC6211" s="14"/>
      <c r="AD6211" s="25"/>
      <c r="AE6211" s="26"/>
      <c r="AF6211" s="27"/>
      <c r="AH6211" s="467"/>
      <c r="AI6211" s="467"/>
      <c r="AJ6211" s="467"/>
      <c r="AK6211" s="468"/>
      <c r="AL6211" s="468"/>
      <c r="AM6211" s="468"/>
      <c r="AN6211" s="468"/>
      <c r="AO6211" s="469"/>
    </row>
    <row r="6212" spans="1:41" s="162" customFormat="1" ht="16.5" customHeight="1">
      <c r="A6212" s="12" t="s">
        <v>4537</v>
      </c>
      <c r="B6212" s="13"/>
      <c r="C6212" s="189"/>
      <c r="D6212" s="12"/>
      <c r="E6212" s="14" t="s">
        <v>4545</v>
      </c>
      <c r="F6212" s="14" t="s">
        <v>67</v>
      </c>
      <c r="G6212" s="14" t="s">
        <v>4546</v>
      </c>
      <c r="H6212" s="15">
        <v>2002</v>
      </c>
      <c r="I6212" s="15">
        <v>72</v>
      </c>
      <c r="J6212" s="15">
        <v>0</v>
      </c>
      <c r="K6212" s="15">
        <v>0</v>
      </c>
      <c r="L6212" s="16" t="s">
        <v>4547</v>
      </c>
      <c r="M6212" s="16"/>
      <c r="N6212" s="16" t="s">
        <v>868</v>
      </c>
      <c r="O6212" s="17">
        <v>2880</v>
      </c>
      <c r="P6212" s="17">
        <v>0</v>
      </c>
      <c r="Q6212" s="17">
        <v>0</v>
      </c>
      <c r="R6212" s="18" t="s">
        <v>33</v>
      </c>
      <c r="S6212" s="19">
        <v>60</v>
      </c>
      <c r="T6212" s="19">
        <v>220</v>
      </c>
      <c r="U6212" s="19">
        <v>0.18181818181818182</v>
      </c>
      <c r="V6212" s="19">
        <v>0</v>
      </c>
      <c r="W6212" s="20">
        <v>0.04</v>
      </c>
      <c r="X6212" s="21">
        <v>8294.4</v>
      </c>
      <c r="Y6212" s="22" t="s">
        <v>33</v>
      </c>
      <c r="Z6212" s="23" t="s">
        <v>5838</v>
      </c>
      <c r="AA6212" s="24"/>
      <c r="AB6212" s="14"/>
      <c r="AC6212" s="14"/>
      <c r="AD6212" s="25"/>
      <c r="AE6212" s="26"/>
      <c r="AF6212" s="27"/>
      <c r="AH6212" s="467"/>
      <c r="AI6212" s="467"/>
      <c r="AJ6212" s="467"/>
      <c r="AK6212" s="468"/>
      <c r="AL6212" s="468"/>
      <c r="AM6212" s="468"/>
      <c r="AN6212" s="468"/>
      <c r="AO6212" s="469"/>
    </row>
    <row r="6213" spans="1:41" s="162" customFormat="1" ht="16.5" customHeight="1">
      <c r="A6213" s="12" t="s">
        <v>4537</v>
      </c>
      <c r="B6213" s="13"/>
      <c r="C6213" s="189"/>
      <c r="D6213" s="12"/>
      <c r="E6213" s="14" t="s">
        <v>4545</v>
      </c>
      <c r="F6213" s="14" t="s">
        <v>4569</v>
      </c>
      <c r="G6213" s="14" t="s">
        <v>4570</v>
      </c>
      <c r="H6213" s="15">
        <v>2019</v>
      </c>
      <c r="I6213" s="15">
        <v>20</v>
      </c>
      <c r="J6213" s="15">
        <v>0</v>
      </c>
      <c r="K6213" s="15">
        <v>0</v>
      </c>
      <c r="L6213" s="16" t="s">
        <v>4547</v>
      </c>
      <c r="M6213" s="16"/>
      <c r="N6213" s="16" t="s">
        <v>868</v>
      </c>
      <c r="O6213" s="17">
        <v>2880</v>
      </c>
      <c r="P6213" s="17">
        <v>0</v>
      </c>
      <c r="Q6213" s="17">
        <v>0</v>
      </c>
      <c r="R6213" s="18" t="s">
        <v>33</v>
      </c>
      <c r="S6213" s="19">
        <v>60</v>
      </c>
      <c r="T6213" s="19">
        <v>110</v>
      </c>
      <c r="U6213" s="19">
        <v>0.36363636363636365</v>
      </c>
      <c r="V6213" s="19">
        <v>0</v>
      </c>
      <c r="W6213" s="20">
        <v>0.04</v>
      </c>
      <c r="X6213" s="21">
        <v>2304</v>
      </c>
      <c r="Y6213" s="22" t="s">
        <v>33</v>
      </c>
      <c r="Z6213" s="23" t="s">
        <v>5838</v>
      </c>
      <c r="AA6213" s="24"/>
      <c r="AB6213" s="14"/>
      <c r="AC6213" s="14"/>
      <c r="AD6213" s="25"/>
      <c r="AE6213" s="26"/>
      <c r="AF6213" s="27"/>
      <c r="AH6213" s="467"/>
      <c r="AI6213" s="467"/>
      <c r="AJ6213" s="467"/>
      <c r="AK6213" s="468"/>
      <c r="AL6213" s="468"/>
      <c r="AM6213" s="468"/>
      <c r="AN6213" s="468"/>
      <c r="AO6213" s="469"/>
    </row>
    <row r="6214" spans="1:41" s="162" customFormat="1" ht="16.5" customHeight="1">
      <c r="A6214" s="12" t="s">
        <v>4537</v>
      </c>
      <c r="B6214" s="13"/>
      <c r="C6214" s="189"/>
      <c r="D6214" s="12"/>
      <c r="E6214" s="14" t="s">
        <v>90</v>
      </c>
      <c r="F6214" s="14" t="s">
        <v>83</v>
      </c>
      <c r="G6214" s="14" t="s">
        <v>4635</v>
      </c>
      <c r="H6214" s="15">
        <v>2007</v>
      </c>
      <c r="I6214" s="15">
        <v>1</v>
      </c>
      <c r="J6214" s="15">
        <v>0</v>
      </c>
      <c r="K6214" s="15">
        <v>0</v>
      </c>
      <c r="L6214" s="16" t="s">
        <v>4631</v>
      </c>
      <c r="M6214" s="16"/>
      <c r="N6214" s="16" t="s">
        <v>44</v>
      </c>
      <c r="O6214" s="17">
        <v>2880</v>
      </c>
      <c r="P6214" s="17">
        <v>0</v>
      </c>
      <c r="Q6214" s="17">
        <v>0</v>
      </c>
      <c r="R6214" s="18" t="s">
        <v>33</v>
      </c>
      <c r="S6214" s="19">
        <v>60</v>
      </c>
      <c r="T6214" s="19">
        <v>110</v>
      </c>
      <c r="U6214" s="19">
        <v>0.38181818181818183</v>
      </c>
      <c r="V6214" s="19">
        <v>0</v>
      </c>
      <c r="W6214" s="20">
        <v>4.2000000000000003E-2</v>
      </c>
      <c r="X6214" s="21">
        <v>120.96000000000001</v>
      </c>
      <c r="Y6214" s="22" t="s">
        <v>33</v>
      </c>
      <c r="Z6214" s="23" t="s">
        <v>5838</v>
      </c>
      <c r="AA6214" s="24"/>
      <c r="AB6214" s="14"/>
      <c r="AC6214" s="14"/>
      <c r="AD6214" s="25"/>
      <c r="AE6214" s="26"/>
      <c r="AF6214" s="27"/>
      <c r="AH6214" s="467"/>
      <c r="AI6214" s="467"/>
      <c r="AJ6214" s="467"/>
      <c r="AK6214" s="468"/>
      <c r="AL6214" s="468"/>
      <c r="AM6214" s="468"/>
      <c r="AN6214" s="468"/>
      <c r="AO6214" s="469"/>
    </row>
    <row r="6215" spans="1:41" s="162" customFormat="1" ht="16.5" customHeight="1">
      <c r="A6215" s="12" t="s">
        <v>4537</v>
      </c>
      <c r="B6215" s="13"/>
      <c r="C6215" s="189"/>
      <c r="D6215" s="12"/>
      <c r="E6215" s="14" t="s">
        <v>90</v>
      </c>
      <c r="F6215" s="14" t="s">
        <v>83</v>
      </c>
      <c r="G6215" s="14" t="s">
        <v>4635</v>
      </c>
      <c r="H6215" s="15">
        <v>2007</v>
      </c>
      <c r="I6215" s="15">
        <v>1</v>
      </c>
      <c r="J6215" s="15">
        <v>0</v>
      </c>
      <c r="K6215" s="15">
        <v>0</v>
      </c>
      <c r="L6215" s="16" t="s">
        <v>4631</v>
      </c>
      <c r="M6215" s="16"/>
      <c r="N6215" s="16" t="s">
        <v>44</v>
      </c>
      <c r="O6215" s="17">
        <v>2880</v>
      </c>
      <c r="P6215" s="17">
        <v>0</v>
      </c>
      <c r="Q6215" s="17">
        <v>0</v>
      </c>
      <c r="R6215" s="18" t="s">
        <v>33</v>
      </c>
      <c r="S6215" s="19">
        <v>60</v>
      </c>
      <c r="T6215" s="19">
        <v>110</v>
      </c>
      <c r="U6215" s="19">
        <v>0.38181818181818183</v>
      </c>
      <c r="V6215" s="19">
        <v>0</v>
      </c>
      <c r="W6215" s="20">
        <v>4.2000000000000003E-2</v>
      </c>
      <c r="X6215" s="21">
        <v>120.96000000000001</v>
      </c>
      <c r="Y6215" s="22" t="s">
        <v>33</v>
      </c>
      <c r="Z6215" s="23" t="s">
        <v>5838</v>
      </c>
      <c r="AA6215" s="24"/>
      <c r="AB6215" s="14"/>
      <c r="AC6215" s="14"/>
      <c r="AD6215" s="25"/>
      <c r="AE6215" s="26"/>
      <c r="AF6215" s="27"/>
      <c r="AH6215" s="467"/>
      <c r="AI6215" s="467"/>
      <c r="AJ6215" s="467"/>
      <c r="AK6215" s="468"/>
      <c r="AL6215" s="468"/>
      <c r="AM6215" s="468"/>
      <c r="AN6215" s="468"/>
      <c r="AO6215" s="469"/>
    </row>
    <row r="6216" spans="1:41" s="162" customFormat="1" ht="16.5" customHeight="1">
      <c r="A6216" s="12" t="s">
        <v>4537</v>
      </c>
      <c r="B6216" s="13"/>
      <c r="C6216" s="189"/>
      <c r="D6216" s="12"/>
      <c r="E6216" s="14" t="s">
        <v>90</v>
      </c>
      <c r="F6216" s="14" t="s">
        <v>125</v>
      </c>
      <c r="G6216" s="14" t="s">
        <v>877</v>
      </c>
      <c r="H6216" s="15">
        <v>2021</v>
      </c>
      <c r="I6216" s="15">
        <v>1</v>
      </c>
      <c r="J6216" s="15">
        <v>0</v>
      </c>
      <c r="K6216" s="15">
        <v>0</v>
      </c>
      <c r="L6216" s="16" t="s">
        <v>4633</v>
      </c>
      <c r="M6216" s="16"/>
      <c r="N6216" s="16" t="s">
        <v>44</v>
      </c>
      <c r="O6216" s="17">
        <v>2880</v>
      </c>
      <c r="P6216" s="17">
        <v>0</v>
      </c>
      <c r="Q6216" s="17">
        <v>0</v>
      </c>
      <c r="R6216" s="18" t="s">
        <v>33</v>
      </c>
      <c r="S6216" s="19">
        <v>60</v>
      </c>
      <c r="T6216" s="19">
        <v>110</v>
      </c>
      <c r="U6216" s="19">
        <v>0.38181818181818183</v>
      </c>
      <c r="V6216" s="19">
        <v>0</v>
      </c>
      <c r="W6216" s="20">
        <v>4.2000000000000003E-2</v>
      </c>
      <c r="X6216" s="21">
        <v>120.96000000000001</v>
      </c>
      <c r="Y6216" s="22" t="s">
        <v>33</v>
      </c>
      <c r="Z6216" s="23" t="s">
        <v>5838</v>
      </c>
      <c r="AA6216" s="24"/>
      <c r="AB6216" s="14"/>
      <c r="AC6216" s="14"/>
      <c r="AD6216" s="25"/>
      <c r="AE6216" s="26"/>
      <c r="AF6216" s="27"/>
      <c r="AH6216" s="467"/>
      <c r="AI6216" s="467"/>
      <c r="AJ6216" s="467"/>
      <c r="AK6216" s="468"/>
      <c r="AL6216" s="468"/>
      <c r="AM6216" s="468"/>
      <c r="AN6216" s="468"/>
      <c r="AO6216" s="469"/>
    </row>
    <row r="6217" spans="1:41" s="162" customFormat="1" ht="16.5" customHeight="1">
      <c r="A6217" s="12" t="s">
        <v>4537</v>
      </c>
      <c r="B6217" s="13"/>
      <c r="C6217" s="492"/>
      <c r="D6217" s="12"/>
      <c r="E6217" s="14" t="s">
        <v>462</v>
      </c>
      <c r="F6217" s="14" t="s">
        <v>4572</v>
      </c>
      <c r="G6217" s="14" t="s">
        <v>1501</v>
      </c>
      <c r="H6217" s="15" t="s">
        <v>67</v>
      </c>
      <c r="I6217" s="15">
        <v>14</v>
      </c>
      <c r="J6217" s="15">
        <v>0</v>
      </c>
      <c r="K6217" s="15">
        <v>0</v>
      </c>
      <c r="L6217" s="16" t="s">
        <v>4560</v>
      </c>
      <c r="M6217" s="16"/>
      <c r="N6217" s="16" t="s">
        <v>868</v>
      </c>
      <c r="O6217" s="17">
        <v>2400</v>
      </c>
      <c r="P6217" s="17">
        <v>0</v>
      </c>
      <c r="Q6217" s="17">
        <v>0</v>
      </c>
      <c r="R6217" s="18" t="s">
        <v>33</v>
      </c>
      <c r="S6217" s="19">
        <v>60</v>
      </c>
      <c r="T6217" s="19">
        <v>110</v>
      </c>
      <c r="U6217" s="19">
        <v>0.5</v>
      </c>
      <c r="V6217" s="19">
        <v>0</v>
      </c>
      <c r="W6217" s="20">
        <v>5.5E-2</v>
      </c>
      <c r="X6217" s="21">
        <v>1848</v>
      </c>
      <c r="Y6217" s="22" t="s">
        <v>33</v>
      </c>
      <c r="Z6217" s="23" t="s">
        <v>5838</v>
      </c>
      <c r="AA6217" s="24"/>
      <c r="AB6217" s="14"/>
      <c r="AC6217" s="14"/>
      <c r="AD6217" s="25"/>
      <c r="AE6217" s="26"/>
      <c r="AF6217" s="27"/>
      <c r="AG6217" s="470"/>
      <c r="AH6217" s="467"/>
      <c r="AI6217" s="467"/>
      <c r="AJ6217" s="467"/>
      <c r="AK6217" s="468"/>
      <c r="AL6217" s="468"/>
      <c r="AM6217" s="468"/>
      <c r="AN6217" s="468"/>
      <c r="AO6217" s="469"/>
    </row>
    <row r="6218" spans="1:41" s="162" customFormat="1" ht="16.5" customHeight="1">
      <c r="A6218" s="12" t="s">
        <v>4537</v>
      </c>
      <c r="B6218" s="13"/>
      <c r="C6218" s="189"/>
      <c r="D6218" s="12"/>
      <c r="E6218" s="14" t="s">
        <v>4577</v>
      </c>
      <c r="F6218" s="14" t="s">
        <v>4572</v>
      </c>
      <c r="G6218" s="14" t="s">
        <v>1501</v>
      </c>
      <c r="H6218" s="15" t="s">
        <v>67</v>
      </c>
      <c r="I6218" s="15">
        <v>10</v>
      </c>
      <c r="J6218" s="15">
        <v>0</v>
      </c>
      <c r="K6218" s="15">
        <v>0</v>
      </c>
      <c r="L6218" s="16" t="s">
        <v>4578</v>
      </c>
      <c r="M6218" s="16"/>
      <c r="N6218" s="16" t="s">
        <v>868</v>
      </c>
      <c r="O6218" s="17">
        <v>2400</v>
      </c>
      <c r="P6218" s="17">
        <v>0</v>
      </c>
      <c r="Q6218" s="17">
        <v>0</v>
      </c>
      <c r="R6218" s="18" t="s">
        <v>33</v>
      </c>
      <c r="S6218" s="19">
        <v>60</v>
      </c>
      <c r="T6218" s="19">
        <v>110</v>
      </c>
      <c r="U6218" s="19">
        <v>0.5</v>
      </c>
      <c r="V6218" s="19">
        <v>0</v>
      </c>
      <c r="W6218" s="20">
        <v>5.5E-2</v>
      </c>
      <c r="X6218" s="21">
        <v>1320</v>
      </c>
      <c r="Y6218" s="22" t="s">
        <v>33</v>
      </c>
      <c r="Z6218" s="23" t="s">
        <v>5838</v>
      </c>
      <c r="AA6218" s="24"/>
      <c r="AB6218" s="14"/>
      <c r="AC6218" s="14"/>
      <c r="AD6218" s="25"/>
      <c r="AE6218" s="26"/>
      <c r="AF6218" s="27"/>
      <c r="AH6218" s="467"/>
      <c r="AI6218" s="467"/>
      <c r="AJ6218" s="467"/>
      <c r="AK6218" s="468"/>
      <c r="AL6218" s="468"/>
      <c r="AM6218" s="468"/>
      <c r="AN6218" s="468"/>
      <c r="AO6218" s="469"/>
    </row>
    <row r="6219" spans="1:41" s="162" customFormat="1" ht="16.5" customHeight="1">
      <c r="A6219" s="12" t="s">
        <v>4537</v>
      </c>
      <c r="B6219" s="13"/>
      <c r="C6219" s="189"/>
      <c r="D6219" s="12"/>
      <c r="E6219" s="14" t="s">
        <v>4577</v>
      </c>
      <c r="F6219" s="14" t="s">
        <v>4572</v>
      </c>
      <c r="G6219" s="14" t="s">
        <v>1501</v>
      </c>
      <c r="H6219" s="15" t="s">
        <v>67</v>
      </c>
      <c r="I6219" s="15">
        <v>10</v>
      </c>
      <c r="J6219" s="15">
        <v>0</v>
      </c>
      <c r="K6219" s="15">
        <v>0</v>
      </c>
      <c r="L6219" s="16" t="s">
        <v>4578</v>
      </c>
      <c r="M6219" s="16"/>
      <c r="N6219" s="16" t="s">
        <v>868</v>
      </c>
      <c r="O6219" s="17">
        <v>2400</v>
      </c>
      <c r="P6219" s="17">
        <v>0</v>
      </c>
      <c r="Q6219" s="17">
        <v>0</v>
      </c>
      <c r="R6219" s="18" t="s">
        <v>33</v>
      </c>
      <c r="S6219" s="19">
        <v>60</v>
      </c>
      <c r="T6219" s="19">
        <v>110</v>
      </c>
      <c r="U6219" s="19">
        <v>0.5</v>
      </c>
      <c r="V6219" s="19">
        <v>0</v>
      </c>
      <c r="W6219" s="20">
        <v>5.5E-2</v>
      </c>
      <c r="X6219" s="21">
        <v>1320</v>
      </c>
      <c r="Y6219" s="22" t="s">
        <v>33</v>
      </c>
      <c r="Z6219" s="23" t="s">
        <v>5838</v>
      </c>
      <c r="AA6219" s="24"/>
      <c r="AB6219" s="14"/>
      <c r="AC6219" s="14"/>
      <c r="AD6219" s="25"/>
      <c r="AE6219" s="26"/>
      <c r="AF6219" s="27"/>
      <c r="AH6219" s="467"/>
      <c r="AI6219" s="467"/>
      <c r="AJ6219" s="467"/>
      <c r="AK6219" s="468"/>
      <c r="AL6219" s="468"/>
      <c r="AM6219" s="468"/>
      <c r="AN6219" s="468"/>
      <c r="AO6219" s="469"/>
    </row>
    <row r="6220" spans="1:41" s="162" customFormat="1" ht="16.5" customHeight="1">
      <c r="A6220" s="12" t="s">
        <v>4537</v>
      </c>
      <c r="B6220" s="13"/>
      <c r="C6220" s="189"/>
      <c r="D6220" s="12"/>
      <c r="E6220" s="14" t="s">
        <v>4579</v>
      </c>
      <c r="F6220" s="14" t="s">
        <v>67</v>
      </c>
      <c r="G6220" s="14" t="s">
        <v>67</v>
      </c>
      <c r="H6220" s="15" t="s">
        <v>67</v>
      </c>
      <c r="I6220" s="15">
        <v>10</v>
      </c>
      <c r="J6220" s="15">
        <v>0</v>
      </c>
      <c r="K6220" s="15">
        <v>0</v>
      </c>
      <c r="L6220" s="16" t="s">
        <v>4560</v>
      </c>
      <c r="M6220" s="16"/>
      <c r="N6220" s="16" t="s">
        <v>868</v>
      </c>
      <c r="O6220" s="17">
        <v>2400</v>
      </c>
      <c r="P6220" s="17">
        <v>0</v>
      </c>
      <c r="Q6220" s="17">
        <v>0</v>
      </c>
      <c r="R6220" s="18" t="s">
        <v>33</v>
      </c>
      <c r="S6220" s="19">
        <v>60</v>
      </c>
      <c r="T6220" s="19">
        <v>110</v>
      </c>
      <c r="U6220" s="19">
        <v>0.5</v>
      </c>
      <c r="V6220" s="19">
        <v>0</v>
      </c>
      <c r="W6220" s="20">
        <v>5.5E-2</v>
      </c>
      <c r="X6220" s="21">
        <v>1320</v>
      </c>
      <c r="Y6220" s="22" t="s">
        <v>33</v>
      </c>
      <c r="Z6220" s="23" t="s">
        <v>5838</v>
      </c>
      <c r="AA6220" s="24"/>
      <c r="AB6220" s="14"/>
      <c r="AC6220" s="14"/>
      <c r="AD6220" s="25"/>
      <c r="AE6220" s="26"/>
      <c r="AF6220" s="27"/>
      <c r="AH6220" s="467"/>
      <c r="AI6220" s="467"/>
      <c r="AJ6220" s="467"/>
      <c r="AK6220" s="468"/>
      <c r="AL6220" s="468"/>
      <c r="AM6220" s="468"/>
      <c r="AN6220" s="468"/>
      <c r="AO6220" s="469"/>
    </row>
    <row r="6221" spans="1:41" s="162" customFormat="1" ht="16.5" customHeight="1">
      <c r="A6221" s="12" t="s">
        <v>4537</v>
      </c>
      <c r="B6221" s="13"/>
      <c r="C6221" s="189"/>
      <c r="D6221" s="12"/>
      <c r="E6221" s="14" t="s">
        <v>4579</v>
      </c>
      <c r="F6221" s="14" t="s">
        <v>67</v>
      </c>
      <c r="G6221" s="14" t="s">
        <v>67</v>
      </c>
      <c r="H6221" s="15" t="s">
        <v>67</v>
      </c>
      <c r="I6221" s="15">
        <v>10</v>
      </c>
      <c r="J6221" s="15">
        <v>0</v>
      </c>
      <c r="K6221" s="15">
        <v>0</v>
      </c>
      <c r="L6221" s="16" t="s">
        <v>4560</v>
      </c>
      <c r="M6221" s="16"/>
      <c r="N6221" s="16" t="s">
        <v>868</v>
      </c>
      <c r="O6221" s="17">
        <v>2400</v>
      </c>
      <c r="P6221" s="17">
        <v>0</v>
      </c>
      <c r="Q6221" s="17">
        <v>0</v>
      </c>
      <c r="R6221" s="18" t="s">
        <v>33</v>
      </c>
      <c r="S6221" s="19">
        <v>60</v>
      </c>
      <c r="T6221" s="19">
        <v>110</v>
      </c>
      <c r="U6221" s="19">
        <v>0.5</v>
      </c>
      <c r="V6221" s="19">
        <v>0</v>
      </c>
      <c r="W6221" s="20">
        <v>5.5E-2</v>
      </c>
      <c r="X6221" s="21">
        <v>1320</v>
      </c>
      <c r="Y6221" s="22" t="s">
        <v>33</v>
      </c>
      <c r="Z6221" s="23" t="s">
        <v>5838</v>
      </c>
      <c r="AA6221" s="24"/>
      <c r="AB6221" s="14"/>
      <c r="AC6221" s="14"/>
      <c r="AD6221" s="25"/>
      <c r="AE6221" s="26"/>
      <c r="AF6221" s="27"/>
      <c r="AH6221" s="467"/>
      <c r="AI6221" s="467"/>
      <c r="AJ6221" s="467"/>
      <c r="AK6221" s="468"/>
      <c r="AL6221" s="468"/>
      <c r="AM6221" s="468"/>
      <c r="AN6221" s="468"/>
      <c r="AO6221" s="469"/>
    </row>
    <row r="6222" spans="1:41" s="162" customFormat="1" ht="16.5" customHeight="1">
      <c r="A6222" s="12" t="s">
        <v>4537</v>
      </c>
      <c r="B6222" s="13"/>
      <c r="C6222" s="189"/>
      <c r="D6222" s="12"/>
      <c r="E6222" s="14" t="s">
        <v>4583</v>
      </c>
      <c r="F6222" s="14" t="s">
        <v>67</v>
      </c>
      <c r="G6222" s="14" t="s">
        <v>67</v>
      </c>
      <c r="H6222" s="15" t="s">
        <v>67</v>
      </c>
      <c r="I6222" s="15">
        <v>9</v>
      </c>
      <c r="J6222" s="15">
        <v>0</v>
      </c>
      <c r="K6222" s="15">
        <v>0</v>
      </c>
      <c r="L6222" s="16" t="s">
        <v>4571</v>
      </c>
      <c r="M6222" s="16"/>
      <c r="N6222" s="16" t="s">
        <v>868</v>
      </c>
      <c r="O6222" s="17">
        <v>2400</v>
      </c>
      <c r="P6222" s="17">
        <v>0</v>
      </c>
      <c r="Q6222" s="17">
        <v>0</v>
      </c>
      <c r="R6222" s="18" t="s">
        <v>33</v>
      </c>
      <c r="S6222" s="19">
        <v>60</v>
      </c>
      <c r="T6222" s="19">
        <v>110</v>
      </c>
      <c r="U6222" s="19">
        <v>0.5</v>
      </c>
      <c r="V6222" s="19">
        <v>0</v>
      </c>
      <c r="W6222" s="20">
        <v>5.5E-2</v>
      </c>
      <c r="X6222" s="21">
        <v>1188</v>
      </c>
      <c r="Y6222" s="22" t="s">
        <v>33</v>
      </c>
      <c r="Z6222" s="23" t="s">
        <v>5838</v>
      </c>
      <c r="AA6222" s="24"/>
      <c r="AB6222" s="14"/>
      <c r="AC6222" s="14"/>
      <c r="AD6222" s="25"/>
      <c r="AE6222" s="26"/>
      <c r="AF6222" s="27"/>
      <c r="AH6222" s="467"/>
      <c r="AI6222" s="467"/>
      <c r="AJ6222" s="467"/>
      <c r="AK6222" s="468"/>
      <c r="AL6222" s="468"/>
      <c r="AM6222" s="468"/>
      <c r="AN6222" s="468"/>
      <c r="AO6222" s="469"/>
    </row>
    <row r="6223" spans="1:41" s="162" customFormat="1" ht="16.5" customHeight="1">
      <c r="A6223" s="12" t="s">
        <v>4537</v>
      </c>
      <c r="B6223" s="13"/>
      <c r="C6223" s="189"/>
      <c r="D6223" s="12"/>
      <c r="E6223" s="14" t="s">
        <v>4583</v>
      </c>
      <c r="F6223" s="14" t="s">
        <v>67</v>
      </c>
      <c r="G6223" s="14" t="s">
        <v>67</v>
      </c>
      <c r="H6223" s="15" t="s">
        <v>67</v>
      </c>
      <c r="I6223" s="15">
        <v>9</v>
      </c>
      <c r="J6223" s="15">
        <v>0</v>
      </c>
      <c r="K6223" s="15">
        <v>0</v>
      </c>
      <c r="L6223" s="16" t="s">
        <v>4571</v>
      </c>
      <c r="M6223" s="16"/>
      <c r="N6223" s="16" t="s">
        <v>868</v>
      </c>
      <c r="O6223" s="17">
        <v>2400</v>
      </c>
      <c r="P6223" s="17">
        <v>0</v>
      </c>
      <c r="Q6223" s="17">
        <v>0</v>
      </c>
      <c r="R6223" s="18" t="s">
        <v>33</v>
      </c>
      <c r="S6223" s="19">
        <v>60</v>
      </c>
      <c r="T6223" s="19">
        <v>110</v>
      </c>
      <c r="U6223" s="19">
        <v>0.5</v>
      </c>
      <c r="V6223" s="19">
        <v>0</v>
      </c>
      <c r="W6223" s="20">
        <v>5.5E-2</v>
      </c>
      <c r="X6223" s="21">
        <v>1188</v>
      </c>
      <c r="Y6223" s="22" t="s">
        <v>33</v>
      </c>
      <c r="Z6223" s="23" t="s">
        <v>5838</v>
      </c>
      <c r="AA6223" s="24"/>
      <c r="AB6223" s="14"/>
      <c r="AC6223" s="14"/>
      <c r="AD6223" s="25"/>
      <c r="AE6223" s="26"/>
      <c r="AF6223" s="27"/>
      <c r="AH6223" s="467"/>
      <c r="AI6223" s="467"/>
      <c r="AJ6223" s="467"/>
      <c r="AK6223" s="468"/>
      <c r="AL6223" s="468"/>
      <c r="AM6223" s="468"/>
      <c r="AN6223" s="468"/>
      <c r="AO6223" s="469"/>
    </row>
    <row r="6224" spans="1:41" s="162" customFormat="1" ht="16.5" customHeight="1">
      <c r="A6224" s="12" t="s">
        <v>4537</v>
      </c>
      <c r="B6224" s="13"/>
      <c r="C6224" s="189"/>
      <c r="D6224" s="12"/>
      <c r="E6224" s="14" t="s">
        <v>4583</v>
      </c>
      <c r="F6224" s="14" t="s">
        <v>67</v>
      </c>
      <c r="G6224" s="14" t="s">
        <v>67</v>
      </c>
      <c r="H6224" s="15" t="s">
        <v>67</v>
      </c>
      <c r="I6224" s="15">
        <v>8</v>
      </c>
      <c r="J6224" s="15">
        <v>0</v>
      </c>
      <c r="K6224" s="15">
        <v>0</v>
      </c>
      <c r="L6224" s="16" t="s">
        <v>4578</v>
      </c>
      <c r="M6224" s="16"/>
      <c r="N6224" s="16" t="s">
        <v>868</v>
      </c>
      <c r="O6224" s="17">
        <v>2400</v>
      </c>
      <c r="P6224" s="17">
        <v>0</v>
      </c>
      <c r="Q6224" s="17">
        <v>0</v>
      </c>
      <c r="R6224" s="18" t="s">
        <v>33</v>
      </c>
      <c r="S6224" s="19">
        <v>60</v>
      </c>
      <c r="T6224" s="19">
        <v>110</v>
      </c>
      <c r="U6224" s="19">
        <v>0.5</v>
      </c>
      <c r="V6224" s="19">
        <v>0</v>
      </c>
      <c r="W6224" s="20">
        <v>5.5E-2</v>
      </c>
      <c r="X6224" s="21">
        <v>1056</v>
      </c>
      <c r="Y6224" s="22" t="s">
        <v>33</v>
      </c>
      <c r="Z6224" s="23" t="s">
        <v>5838</v>
      </c>
      <c r="AA6224" s="24"/>
      <c r="AB6224" s="14"/>
      <c r="AC6224" s="14"/>
      <c r="AD6224" s="25"/>
      <c r="AE6224" s="26"/>
      <c r="AF6224" s="27"/>
      <c r="AH6224" s="467"/>
      <c r="AI6224" s="467"/>
      <c r="AJ6224" s="467"/>
      <c r="AK6224" s="468"/>
      <c r="AL6224" s="468"/>
      <c r="AM6224" s="468"/>
      <c r="AN6224" s="468"/>
      <c r="AO6224" s="469"/>
    </row>
    <row r="6225" spans="1:41" s="162" customFormat="1" ht="16.5" customHeight="1">
      <c r="A6225" s="12" t="s">
        <v>4537</v>
      </c>
      <c r="B6225" s="13"/>
      <c r="C6225" s="189"/>
      <c r="D6225" s="12"/>
      <c r="E6225" s="14" t="s">
        <v>4583</v>
      </c>
      <c r="F6225" s="14" t="s">
        <v>67</v>
      </c>
      <c r="G6225" s="14" t="s">
        <v>67</v>
      </c>
      <c r="H6225" s="15" t="s">
        <v>67</v>
      </c>
      <c r="I6225" s="15">
        <v>8</v>
      </c>
      <c r="J6225" s="15">
        <v>0</v>
      </c>
      <c r="K6225" s="15">
        <v>0</v>
      </c>
      <c r="L6225" s="16" t="s">
        <v>4578</v>
      </c>
      <c r="M6225" s="16"/>
      <c r="N6225" s="16" t="s">
        <v>868</v>
      </c>
      <c r="O6225" s="17">
        <v>2400</v>
      </c>
      <c r="P6225" s="17">
        <v>0</v>
      </c>
      <c r="Q6225" s="17">
        <v>0</v>
      </c>
      <c r="R6225" s="18" t="s">
        <v>33</v>
      </c>
      <c r="S6225" s="19">
        <v>60</v>
      </c>
      <c r="T6225" s="19">
        <v>110</v>
      </c>
      <c r="U6225" s="19">
        <v>0.5</v>
      </c>
      <c r="V6225" s="19">
        <v>0</v>
      </c>
      <c r="W6225" s="20">
        <v>5.5E-2</v>
      </c>
      <c r="X6225" s="21">
        <v>1056</v>
      </c>
      <c r="Y6225" s="22" t="s">
        <v>33</v>
      </c>
      <c r="Z6225" s="23" t="s">
        <v>5838</v>
      </c>
      <c r="AA6225" s="24"/>
      <c r="AB6225" s="14"/>
      <c r="AC6225" s="14"/>
      <c r="AD6225" s="25"/>
      <c r="AE6225" s="26"/>
      <c r="AF6225" s="27"/>
      <c r="AH6225" s="467"/>
      <c r="AI6225" s="467"/>
      <c r="AJ6225" s="467"/>
      <c r="AK6225" s="468"/>
      <c r="AL6225" s="468"/>
      <c r="AM6225" s="468"/>
      <c r="AN6225" s="468"/>
      <c r="AO6225" s="469"/>
    </row>
    <row r="6226" spans="1:41" s="162" customFormat="1" ht="16.5" customHeight="1">
      <c r="A6226" s="12" t="s">
        <v>4537</v>
      </c>
      <c r="B6226" s="13"/>
      <c r="C6226" s="189"/>
      <c r="D6226" s="12"/>
      <c r="E6226" s="14" t="s">
        <v>4587</v>
      </c>
      <c r="F6226" s="14" t="s">
        <v>67</v>
      </c>
      <c r="G6226" s="14" t="s">
        <v>67</v>
      </c>
      <c r="H6226" s="15" t="s">
        <v>67</v>
      </c>
      <c r="I6226" s="15">
        <v>2</v>
      </c>
      <c r="J6226" s="15">
        <v>0</v>
      </c>
      <c r="K6226" s="15">
        <v>0</v>
      </c>
      <c r="L6226" s="16" t="s">
        <v>4571</v>
      </c>
      <c r="M6226" s="16"/>
      <c r="N6226" s="16" t="s">
        <v>868</v>
      </c>
      <c r="O6226" s="17">
        <v>2400</v>
      </c>
      <c r="P6226" s="17">
        <v>0</v>
      </c>
      <c r="Q6226" s="17">
        <v>0</v>
      </c>
      <c r="R6226" s="18" t="s">
        <v>33</v>
      </c>
      <c r="S6226" s="19">
        <v>60</v>
      </c>
      <c r="T6226" s="19">
        <v>110</v>
      </c>
      <c r="U6226" s="19">
        <v>0.5</v>
      </c>
      <c r="V6226" s="19">
        <v>0</v>
      </c>
      <c r="W6226" s="20">
        <v>5.5E-2</v>
      </c>
      <c r="X6226" s="21">
        <v>264</v>
      </c>
      <c r="Y6226" s="22" t="s">
        <v>33</v>
      </c>
      <c r="Z6226" s="23" t="s">
        <v>5838</v>
      </c>
      <c r="AA6226" s="24"/>
      <c r="AB6226" s="14"/>
      <c r="AC6226" s="14"/>
      <c r="AD6226" s="25"/>
      <c r="AE6226" s="26"/>
      <c r="AF6226" s="27"/>
      <c r="AH6226" s="467"/>
      <c r="AI6226" s="467"/>
      <c r="AJ6226" s="467"/>
      <c r="AK6226" s="468"/>
      <c r="AL6226" s="468"/>
      <c r="AM6226" s="468"/>
      <c r="AN6226" s="468"/>
      <c r="AO6226" s="469"/>
    </row>
    <row r="6227" spans="1:41" s="162" customFormat="1" ht="16.5" customHeight="1">
      <c r="A6227" s="12" t="s">
        <v>4537</v>
      </c>
      <c r="B6227" s="13"/>
      <c r="C6227" s="189"/>
      <c r="D6227" s="12"/>
      <c r="E6227" s="14" t="s">
        <v>4587</v>
      </c>
      <c r="F6227" s="14" t="s">
        <v>67</v>
      </c>
      <c r="G6227" s="14" t="s">
        <v>67</v>
      </c>
      <c r="H6227" s="15" t="s">
        <v>67</v>
      </c>
      <c r="I6227" s="15">
        <v>2</v>
      </c>
      <c r="J6227" s="15">
        <v>0</v>
      </c>
      <c r="K6227" s="15">
        <v>0</v>
      </c>
      <c r="L6227" s="16" t="s">
        <v>4571</v>
      </c>
      <c r="M6227" s="16"/>
      <c r="N6227" s="16" t="s">
        <v>868</v>
      </c>
      <c r="O6227" s="17">
        <v>2400</v>
      </c>
      <c r="P6227" s="17">
        <v>0</v>
      </c>
      <c r="Q6227" s="17">
        <v>0</v>
      </c>
      <c r="R6227" s="18" t="s">
        <v>33</v>
      </c>
      <c r="S6227" s="19">
        <v>60</v>
      </c>
      <c r="T6227" s="19">
        <v>110</v>
      </c>
      <c r="U6227" s="19">
        <v>0.5</v>
      </c>
      <c r="V6227" s="19">
        <v>0</v>
      </c>
      <c r="W6227" s="20">
        <v>5.5E-2</v>
      </c>
      <c r="X6227" s="21">
        <v>264</v>
      </c>
      <c r="Y6227" s="22" t="s">
        <v>33</v>
      </c>
      <c r="Z6227" s="23" t="s">
        <v>5838</v>
      </c>
      <c r="AA6227" s="24"/>
      <c r="AB6227" s="14"/>
      <c r="AC6227" s="14"/>
      <c r="AD6227" s="25"/>
      <c r="AE6227" s="26"/>
      <c r="AF6227" s="27"/>
      <c r="AH6227" s="467"/>
      <c r="AI6227" s="467"/>
      <c r="AJ6227" s="467"/>
      <c r="AK6227" s="468"/>
      <c r="AL6227" s="468"/>
      <c r="AM6227" s="468"/>
      <c r="AN6227" s="468"/>
      <c r="AO6227" s="469"/>
    </row>
    <row r="6228" spans="1:41" s="162" customFormat="1" ht="16.5" customHeight="1">
      <c r="A6228" s="12" t="s">
        <v>4537</v>
      </c>
      <c r="B6228" s="13"/>
      <c r="C6228" s="189"/>
      <c r="D6228" s="12"/>
      <c r="E6228" s="14" t="s">
        <v>4583</v>
      </c>
      <c r="F6228" s="14" t="s">
        <v>4572</v>
      </c>
      <c r="G6228" s="14" t="s">
        <v>1501</v>
      </c>
      <c r="H6228" s="15" t="s">
        <v>67</v>
      </c>
      <c r="I6228" s="15">
        <v>1</v>
      </c>
      <c r="J6228" s="15">
        <v>0</v>
      </c>
      <c r="K6228" s="15">
        <v>0</v>
      </c>
      <c r="L6228" s="16" t="s">
        <v>4605</v>
      </c>
      <c r="M6228" s="16"/>
      <c r="N6228" s="16" t="s">
        <v>868</v>
      </c>
      <c r="O6228" s="17">
        <v>2400</v>
      </c>
      <c r="P6228" s="17">
        <v>0</v>
      </c>
      <c r="Q6228" s="17">
        <v>0</v>
      </c>
      <c r="R6228" s="18" t="s">
        <v>33</v>
      </c>
      <c r="S6228" s="19">
        <v>60</v>
      </c>
      <c r="T6228" s="19">
        <v>110</v>
      </c>
      <c r="U6228" s="19">
        <v>0.5</v>
      </c>
      <c r="V6228" s="19">
        <v>0</v>
      </c>
      <c r="W6228" s="20">
        <v>5.5E-2</v>
      </c>
      <c r="X6228" s="21">
        <v>132</v>
      </c>
      <c r="Y6228" s="22" t="s">
        <v>33</v>
      </c>
      <c r="Z6228" s="23" t="s">
        <v>5838</v>
      </c>
      <c r="AA6228" s="24"/>
      <c r="AB6228" s="14"/>
      <c r="AC6228" s="14"/>
      <c r="AD6228" s="25"/>
      <c r="AE6228" s="26"/>
      <c r="AF6228" s="27"/>
      <c r="AH6228" s="467"/>
      <c r="AI6228" s="467"/>
      <c r="AJ6228" s="467"/>
      <c r="AK6228" s="468"/>
      <c r="AL6228" s="468"/>
      <c r="AM6228" s="468"/>
      <c r="AN6228" s="468"/>
      <c r="AO6228" s="469"/>
    </row>
    <row r="6229" spans="1:41" s="162" customFormat="1" ht="16.5" customHeight="1">
      <c r="A6229" s="12" t="s">
        <v>4537</v>
      </c>
      <c r="B6229" s="13"/>
      <c r="C6229" s="189"/>
      <c r="D6229" s="12"/>
      <c r="E6229" s="14" t="s">
        <v>4583</v>
      </c>
      <c r="F6229" s="14" t="s">
        <v>4572</v>
      </c>
      <c r="G6229" s="14" t="s">
        <v>1501</v>
      </c>
      <c r="H6229" s="15" t="s">
        <v>67</v>
      </c>
      <c r="I6229" s="15">
        <v>1</v>
      </c>
      <c r="J6229" s="15">
        <v>0</v>
      </c>
      <c r="K6229" s="15">
        <v>0</v>
      </c>
      <c r="L6229" s="16" t="s">
        <v>4605</v>
      </c>
      <c r="M6229" s="16"/>
      <c r="N6229" s="16" t="s">
        <v>868</v>
      </c>
      <c r="O6229" s="17">
        <v>2400</v>
      </c>
      <c r="P6229" s="17">
        <v>0</v>
      </c>
      <c r="Q6229" s="17">
        <v>0</v>
      </c>
      <c r="R6229" s="18" t="s">
        <v>33</v>
      </c>
      <c r="S6229" s="19">
        <v>60</v>
      </c>
      <c r="T6229" s="19">
        <v>110</v>
      </c>
      <c r="U6229" s="19">
        <v>0.5</v>
      </c>
      <c r="V6229" s="19">
        <v>0</v>
      </c>
      <c r="W6229" s="20">
        <v>5.5E-2</v>
      </c>
      <c r="X6229" s="21">
        <v>132</v>
      </c>
      <c r="Y6229" s="22" t="s">
        <v>33</v>
      </c>
      <c r="Z6229" s="23" t="s">
        <v>5838</v>
      </c>
      <c r="AA6229" s="24"/>
      <c r="AB6229" s="14"/>
      <c r="AC6229" s="14"/>
      <c r="AD6229" s="25"/>
      <c r="AE6229" s="26"/>
      <c r="AF6229" s="27"/>
      <c r="AH6229" s="467"/>
      <c r="AI6229" s="467"/>
      <c r="AJ6229" s="467"/>
      <c r="AK6229" s="468"/>
      <c r="AL6229" s="468"/>
      <c r="AM6229" s="468"/>
      <c r="AN6229" s="468"/>
      <c r="AO6229" s="469"/>
    </row>
    <row r="6230" spans="1:41" s="162" customFormat="1" ht="16.5" customHeight="1">
      <c r="A6230" s="12" t="s">
        <v>4537</v>
      </c>
      <c r="B6230" s="13"/>
      <c r="C6230" s="189"/>
      <c r="D6230" s="12"/>
      <c r="E6230" s="14" t="s">
        <v>4587</v>
      </c>
      <c r="F6230" s="14" t="s">
        <v>67</v>
      </c>
      <c r="G6230" s="14" t="s">
        <v>67</v>
      </c>
      <c r="H6230" s="15">
        <v>2022</v>
      </c>
      <c r="I6230" s="15">
        <v>2</v>
      </c>
      <c r="J6230" s="15">
        <v>0</v>
      </c>
      <c r="K6230" s="15">
        <v>0</v>
      </c>
      <c r="L6230" s="16" t="s">
        <v>4558</v>
      </c>
      <c r="M6230" s="16"/>
      <c r="N6230" s="16" t="s">
        <v>868</v>
      </c>
      <c r="O6230" s="17">
        <v>2400</v>
      </c>
      <c r="P6230" s="17">
        <v>0</v>
      </c>
      <c r="Q6230" s="17">
        <v>0</v>
      </c>
      <c r="R6230" s="18" t="s">
        <v>33</v>
      </c>
      <c r="S6230" s="19">
        <v>60</v>
      </c>
      <c r="T6230" s="19">
        <v>110</v>
      </c>
      <c r="U6230" s="19">
        <v>0.5</v>
      </c>
      <c r="V6230" s="19">
        <v>0</v>
      </c>
      <c r="W6230" s="20">
        <v>5.5E-2</v>
      </c>
      <c r="X6230" s="21">
        <v>264</v>
      </c>
      <c r="Y6230" s="22" t="s">
        <v>33</v>
      </c>
      <c r="Z6230" s="23" t="s">
        <v>5838</v>
      </c>
      <c r="AA6230" s="37"/>
      <c r="AB6230" s="37"/>
      <c r="AC6230" s="37"/>
      <c r="AD6230" s="25"/>
      <c r="AE6230" s="26"/>
      <c r="AF6230" s="27"/>
      <c r="AG6230" s="11"/>
      <c r="AH6230" s="11"/>
      <c r="AI6230" s="11"/>
      <c r="AJ6230" s="11"/>
      <c r="AK6230" s="11"/>
      <c r="AL6230" s="11"/>
      <c r="AM6230" s="11"/>
      <c r="AN6230" s="11"/>
      <c r="AO6230" s="11"/>
    </row>
    <row r="6231" spans="1:41" s="162" customFormat="1" ht="16.5" customHeight="1">
      <c r="A6231" s="12" t="s">
        <v>4537</v>
      </c>
      <c r="B6231" s="13"/>
      <c r="C6231" s="189"/>
      <c r="D6231" s="12"/>
      <c r="E6231" s="14" t="s">
        <v>4587</v>
      </c>
      <c r="F6231" s="14" t="s">
        <v>67</v>
      </c>
      <c r="G6231" s="14" t="s">
        <v>67</v>
      </c>
      <c r="H6231" s="15">
        <v>2022</v>
      </c>
      <c r="I6231" s="15">
        <v>2</v>
      </c>
      <c r="J6231" s="15">
        <v>0</v>
      </c>
      <c r="K6231" s="15">
        <v>0</v>
      </c>
      <c r="L6231" s="16" t="s">
        <v>4558</v>
      </c>
      <c r="M6231" s="16"/>
      <c r="N6231" s="16" t="s">
        <v>868</v>
      </c>
      <c r="O6231" s="17">
        <v>2400</v>
      </c>
      <c r="P6231" s="17">
        <v>0</v>
      </c>
      <c r="Q6231" s="17">
        <v>0</v>
      </c>
      <c r="R6231" s="18" t="s">
        <v>33</v>
      </c>
      <c r="S6231" s="19">
        <v>60</v>
      </c>
      <c r="T6231" s="19">
        <v>110</v>
      </c>
      <c r="U6231" s="19">
        <v>0.5</v>
      </c>
      <c r="V6231" s="19">
        <v>0</v>
      </c>
      <c r="W6231" s="20">
        <v>5.5E-2</v>
      </c>
      <c r="X6231" s="21">
        <v>264</v>
      </c>
      <c r="Y6231" s="22" t="s">
        <v>33</v>
      </c>
      <c r="Z6231" s="23" t="s">
        <v>5838</v>
      </c>
      <c r="AA6231" s="37"/>
      <c r="AB6231" s="37"/>
      <c r="AC6231" s="37"/>
      <c r="AD6231" s="25"/>
      <c r="AE6231" s="26"/>
      <c r="AF6231" s="27"/>
      <c r="AG6231" s="11"/>
      <c r="AH6231" s="11"/>
      <c r="AI6231" s="11"/>
      <c r="AJ6231" s="11"/>
      <c r="AK6231" s="11"/>
      <c r="AL6231" s="11"/>
      <c r="AM6231" s="11"/>
      <c r="AN6231" s="11"/>
      <c r="AO6231" s="11"/>
    </row>
    <row r="6232" spans="1:41" s="162" customFormat="1" ht="16.5" customHeight="1">
      <c r="A6232" s="12" t="s">
        <v>4537</v>
      </c>
      <c r="B6232" s="13"/>
      <c r="C6232" s="189"/>
      <c r="D6232" s="12"/>
      <c r="E6232" s="14" t="s">
        <v>4587</v>
      </c>
      <c r="F6232" s="14" t="s">
        <v>67</v>
      </c>
      <c r="G6232" s="14" t="s">
        <v>67</v>
      </c>
      <c r="H6232" s="15">
        <v>2022</v>
      </c>
      <c r="I6232" s="15">
        <v>2</v>
      </c>
      <c r="J6232" s="15">
        <v>0</v>
      </c>
      <c r="K6232" s="15">
        <v>0</v>
      </c>
      <c r="L6232" s="16" t="s">
        <v>4558</v>
      </c>
      <c r="M6232" s="16"/>
      <c r="N6232" s="16" t="s">
        <v>868</v>
      </c>
      <c r="O6232" s="17">
        <v>2400</v>
      </c>
      <c r="P6232" s="17">
        <v>0</v>
      </c>
      <c r="Q6232" s="17">
        <v>0</v>
      </c>
      <c r="R6232" s="18" t="s">
        <v>33</v>
      </c>
      <c r="S6232" s="19">
        <v>60</v>
      </c>
      <c r="T6232" s="19">
        <v>110</v>
      </c>
      <c r="U6232" s="19">
        <v>0.5</v>
      </c>
      <c r="V6232" s="19">
        <v>0</v>
      </c>
      <c r="W6232" s="20">
        <v>5.5E-2</v>
      </c>
      <c r="X6232" s="21">
        <v>264</v>
      </c>
      <c r="Y6232" s="22" t="s">
        <v>33</v>
      </c>
      <c r="Z6232" s="23" t="s">
        <v>5838</v>
      </c>
      <c r="AA6232" s="37"/>
      <c r="AB6232" s="37"/>
      <c r="AC6232" s="37"/>
      <c r="AD6232" s="25"/>
      <c r="AE6232" s="26"/>
      <c r="AF6232" s="27"/>
      <c r="AG6232" s="11"/>
      <c r="AH6232" s="11"/>
      <c r="AI6232" s="11"/>
      <c r="AJ6232" s="11"/>
      <c r="AK6232" s="11"/>
      <c r="AL6232" s="11"/>
      <c r="AM6232" s="11"/>
      <c r="AN6232" s="11"/>
      <c r="AO6232" s="11"/>
    </row>
    <row r="6233" spans="1:41" s="162" customFormat="1" ht="16.5" customHeight="1">
      <c r="A6233" s="12" t="s">
        <v>4537</v>
      </c>
      <c r="B6233" s="13"/>
      <c r="C6233" s="189"/>
      <c r="D6233" s="12"/>
      <c r="E6233" s="14" t="s">
        <v>4587</v>
      </c>
      <c r="F6233" s="14" t="s">
        <v>67</v>
      </c>
      <c r="G6233" s="14" t="s">
        <v>67</v>
      </c>
      <c r="H6233" s="15">
        <v>2022</v>
      </c>
      <c r="I6233" s="15">
        <v>2</v>
      </c>
      <c r="J6233" s="15">
        <v>0</v>
      </c>
      <c r="K6233" s="15">
        <v>0</v>
      </c>
      <c r="L6233" s="16" t="s">
        <v>4558</v>
      </c>
      <c r="M6233" s="16"/>
      <c r="N6233" s="16" t="s">
        <v>868</v>
      </c>
      <c r="O6233" s="17">
        <v>2400</v>
      </c>
      <c r="P6233" s="17">
        <v>0</v>
      </c>
      <c r="Q6233" s="17">
        <v>0</v>
      </c>
      <c r="R6233" s="18" t="s">
        <v>33</v>
      </c>
      <c r="S6233" s="19">
        <v>60</v>
      </c>
      <c r="T6233" s="19">
        <v>110</v>
      </c>
      <c r="U6233" s="19">
        <v>0.5</v>
      </c>
      <c r="V6233" s="19">
        <v>0</v>
      </c>
      <c r="W6233" s="20">
        <v>5.5E-2</v>
      </c>
      <c r="X6233" s="21">
        <v>264</v>
      </c>
      <c r="Y6233" s="22" t="s">
        <v>33</v>
      </c>
      <c r="Z6233" s="23" t="s">
        <v>5838</v>
      </c>
      <c r="AA6233" s="37"/>
      <c r="AB6233" s="37"/>
      <c r="AC6233" s="37"/>
      <c r="AD6233" s="25"/>
      <c r="AE6233" s="26"/>
      <c r="AF6233" s="27"/>
      <c r="AG6233" s="11"/>
      <c r="AH6233" s="11"/>
      <c r="AI6233" s="11"/>
      <c r="AJ6233" s="11"/>
      <c r="AK6233" s="11"/>
      <c r="AL6233" s="11"/>
      <c r="AM6233" s="11"/>
      <c r="AN6233" s="11"/>
      <c r="AO6233" s="11"/>
    </row>
    <row r="6234" spans="1:41" s="162" customFormat="1" ht="16.5" customHeight="1">
      <c r="A6234" s="12" t="s">
        <v>4537</v>
      </c>
      <c r="B6234" s="13"/>
      <c r="C6234" s="189"/>
      <c r="D6234" s="12"/>
      <c r="E6234" s="14" t="s">
        <v>4587</v>
      </c>
      <c r="F6234" s="14" t="s">
        <v>67</v>
      </c>
      <c r="G6234" s="14" t="s">
        <v>67</v>
      </c>
      <c r="H6234" s="15">
        <v>2022</v>
      </c>
      <c r="I6234" s="15">
        <v>2</v>
      </c>
      <c r="J6234" s="15">
        <v>0</v>
      </c>
      <c r="K6234" s="15">
        <v>0</v>
      </c>
      <c r="L6234" s="16" t="s">
        <v>4558</v>
      </c>
      <c r="M6234" s="16"/>
      <c r="N6234" s="16" t="s">
        <v>868</v>
      </c>
      <c r="O6234" s="17">
        <v>2400</v>
      </c>
      <c r="P6234" s="17">
        <v>0</v>
      </c>
      <c r="Q6234" s="17">
        <v>0</v>
      </c>
      <c r="R6234" s="18" t="s">
        <v>33</v>
      </c>
      <c r="S6234" s="19">
        <v>60</v>
      </c>
      <c r="T6234" s="19">
        <v>110</v>
      </c>
      <c r="U6234" s="19">
        <v>0.5</v>
      </c>
      <c r="V6234" s="19">
        <v>0</v>
      </c>
      <c r="W6234" s="20">
        <v>5.5E-2</v>
      </c>
      <c r="X6234" s="21">
        <v>264</v>
      </c>
      <c r="Y6234" s="22" t="s">
        <v>33</v>
      </c>
      <c r="Z6234" s="23" t="s">
        <v>5838</v>
      </c>
      <c r="AA6234" s="37"/>
      <c r="AB6234" s="37"/>
      <c r="AC6234" s="37"/>
      <c r="AD6234" s="25"/>
      <c r="AE6234" s="26"/>
      <c r="AF6234" s="27"/>
      <c r="AG6234" s="11"/>
      <c r="AH6234" s="11"/>
      <c r="AI6234" s="11"/>
      <c r="AJ6234" s="11"/>
      <c r="AK6234" s="11"/>
      <c r="AL6234" s="11"/>
      <c r="AM6234" s="11"/>
      <c r="AN6234" s="11"/>
      <c r="AO6234" s="11"/>
    </row>
    <row r="6235" spans="1:41" s="162" customFormat="1" ht="16.5" customHeight="1">
      <c r="A6235" s="12" t="s">
        <v>4537</v>
      </c>
      <c r="B6235" s="13"/>
      <c r="C6235" s="189"/>
      <c r="D6235" s="12"/>
      <c r="E6235" s="14" t="s">
        <v>4587</v>
      </c>
      <c r="F6235" s="14" t="s">
        <v>67</v>
      </c>
      <c r="G6235" s="14" t="s">
        <v>67</v>
      </c>
      <c r="H6235" s="15">
        <v>2022</v>
      </c>
      <c r="I6235" s="15">
        <v>2</v>
      </c>
      <c r="J6235" s="15">
        <v>0</v>
      </c>
      <c r="K6235" s="15">
        <v>0</v>
      </c>
      <c r="L6235" s="16" t="s">
        <v>4558</v>
      </c>
      <c r="M6235" s="16"/>
      <c r="N6235" s="16" t="s">
        <v>868</v>
      </c>
      <c r="O6235" s="17">
        <v>2400</v>
      </c>
      <c r="P6235" s="17">
        <v>0</v>
      </c>
      <c r="Q6235" s="17">
        <v>0</v>
      </c>
      <c r="R6235" s="18" t="s">
        <v>33</v>
      </c>
      <c r="S6235" s="19">
        <v>60</v>
      </c>
      <c r="T6235" s="19">
        <v>110</v>
      </c>
      <c r="U6235" s="19">
        <v>0.5</v>
      </c>
      <c r="V6235" s="19">
        <v>0</v>
      </c>
      <c r="W6235" s="20">
        <v>5.5E-2</v>
      </c>
      <c r="X6235" s="21">
        <v>264</v>
      </c>
      <c r="Y6235" s="22" t="s">
        <v>33</v>
      </c>
      <c r="Z6235" s="23" t="s">
        <v>5838</v>
      </c>
      <c r="AA6235" s="37"/>
      <c r="AB6235" s="37"/>
      <c r="AC6235" s="37"/>
      <c r="AD6235" s="25"/>
      <c r="AE6235" s="26"/>
      <c r="AF6235" s="27"/>
      <c r="AG6235" s="11"/>
      <c r="AH6235" s="11"/>
      <c r="AI6235" s="11"/>
      <c r="AJ6235" s="11"/>
      <c r="AK6235" s="11"/>
      <c r="AL6235" s="11"/>
      <c r="AM6235" s="11"/>
      <c r="AN6235" s="11"/>
      <c r="AO6235" s="11"/>
    </row>
    <row r="6236" spans="1:41" s="162" customFormat="1" ht="16.5" customHeight="1">
      <c r="A6236" s="12" t="s">
        <v>4537</v>
      </c>
      <c r="B6236" s="13"/>
      <c r="C6236" s="189"/>
      <c r="D6236" s="12"/>
      <c r="E6236" s="14" t="s">
        <v>4587</v>
      </c>
      <c r="F6236" s="14" t="s">
        <v>67</v>
      </c>
      <c r="G6236" s="14" t="s">
        <v>67</v>
      </c>
      <c r="H6236" s="15">
        <v>2022</v>
      </c>
      <c r="I6236" s="15">
        <v>2</v>
      </c>
      <c r="J6236" s="15">
        <v>0</v>
      </c>
      <c r="K6236" s="15">
        <v>0</v>
      </c>
      <c r="L6236" s="16" t="s">
        <v>4558</v>
      </c>
      <c r="M6236" s="16"/>
      <c r="N6236" s="16" t="s">
        <v>868</v>
      </c>
      <c r="O6236" s="17">
        <v>2400</v>
      </c>
      <c r="P6236" s="17">
        <v>0</v>
      </c>
      <c r="Q6236" s="17">
        <v>0</v>
      </c>
      <c r="R6236" s="18" t="s">
        <v>33</v>
      </c>
      <c r="S6236" s="19">
        <v>60</v>
      </c>
      <c r="T6236" s="19">
        <v>110</v>
      </c>
      <c r="U6236" s="19">
        <v>0.5</v>
      </c>
      <c r="V6236" s="19">
        <v>0</v>
      </c>
      <c r="W6236" s="20">
        <v>5.5E-2</v>
      </c>
      <c r="X6236" s="21">
        <v>264</v>
      </c>
      <c r="Y6236" s="22" t="s">
        <v>33</v>
      </c>
      <c r="Z6236" s="23" t="s">
        <v>5838</v>
      </c>
      <c r="AA6236" s="37"/>
      <c r="AB6236" s="37"/>
      <c r="AC6236" s="37"/>
      <c r="AD6236" s="25"/>
      <c r="AE6236" s="26"/>
      <c r="AF6236" s="27"/>
      <c r="AG6236" s="11"/>
      <c r="AH6236" s="11"/>
      <c r="AI6236" s="11"/>
      <c r="AJ6236" s="11"/>
      <c r="AK6236" s="11"/>
      <c r="AL6236" s="11"/>
      <c r="AM6236" s="11"/>
      <c r="AN6236" s="11"/>
      <c r="AO6236" s="11"/>
    </row>
    <row r="6237" spans="1:41" s="162" customFormat="1" ht="16.5" customHeight="1">
      <c r="A6237" s="12" t="s">
        <v>4537</v>
      </c>
      <c r="B6237" s="13"/>
      <c r="C6237" s="189"/>
      <c r="D6237" s="12"/>
      <c r="E6237" s="14" t="s">
        <v>4587</v>
      </c>
      <c r="F6237" s="14" t="s">
        <v>67</v>
      </c>
      <c r="G6237" s="14" t="s">
        <v>67</v>
      </c>
      <c r="H6237" s="15">
        <v>2022</v>
      </c>
      <c r="I6237" s="15">
        <v>2</v>
      </c>
      <c r="J6237" s="15">
        <v>0</v>
      </c>
      <c r="K6237" s="15">
        <v>0</v>
      </c>
      <c r="L6237" s="16" t="s">
        <v>4558</v>
      </c>
      <c r="M6237" s="16"/>
      <c r="N6237" s="16" t="s">
        <v>868</v>
      </c>
      <c r="O6237" s="17">
        <v>2400</v>
      </c>
      <c r="P6237" s="17">
        <v>0</v>
      </c>
      <c r="Q6237" s="17">
        <v>0</v>
      </c>
      <c r="R6237" s="18" t="s">
        <v>33</v>
      </c>
      <c r="S6237" s="19">
        <v>60</v>
      </c>
      <c r="T6237" s="19">
        <v>110</v>
      </c>
      <c r="U6237" s="19">
        <v>0.5</v>
      </c>
      <c r="V6237" s="19">
        <v>0</v>
      </c>
      <c r="W6237" s="20">
        <v>5.5E-2</v>
      </c>
      <c r="X6237" s="21">
        <v>264</v>
      </c>
      <c r="Y6237" s="22" t="s">
        <v>33</v>
      </c>
      <c r="Z6237" s="23" t="s">
        <v>5838</v>
      </c>
      <c r="AA6237" s="37"/>
      <c r="AB6237" s="37"/>
      <c r="AC6237" s="37"/>
      <c r="AD6237" s="25"/>
      <c r="AE6237" s="26"/>
      <c r="AF6237" s="27"/>
      <c r="AG6237" s="11"/>
      <c r="AH6237" s="11"/>
      <c r="AI6237" s="11"/>
      <c r="AJ6237" s="11"/>
      <c r="AK6237" s="11"/>
      <c r="AL6237" s="11"/>
      <c r="AM6237" s="11"/>
      <c r="AN6237" s="11"/>
      <c r="AO6237" s="11"/>
    </row>
    <row r="6238" spans="1:41" s="162" customFormat="1" ht="16.5" customHeight="1">
      <c r="A6238" s="12" t="s">
        <v>4537</v>
      </c>
      <c r="B6238" s="13"/>
      <c r="C6238" s="189"/>
      <c r="D6238" s="12"/>
      <c r="E6238" s="14" t="s">
        <v>4587</v>
      </c>
      <c r="F6238" s="14" t="s">
        <v>67</v>
      </c>
      <c r="G6238" s="14" t="s">
        <v>67</v>
      </c>
      <c r="H6238" s="15">
        <v>2024</v>
      </c>
      <c r="I6238" s="15">
        <v>2</v>
      </c>
      <c r="J6238" s="15">
        <v>0</v>
      </c>
      <c r="K6238" s="15">
        <v>0</v>
      </c>
      <c r="L6238" s="16" t="s">
        <v>4558</v>
      </c>
      <c r="M6238" s="16"/>
      <c r="N6238" s="16" t="s">
        <v>868</v>
      </c>
      <c r="O6238" s="17">
        <v>2400</v>
      </c>
      <c r="P6238" s="17">
        <v>0</v>
      </c>
      <c r="Q6238" s="17">
        <v>0</v>
      </c>
      <c r="R6238" s="18" t="s">
        <v>33</v>
      </c>
      <c r="S6238" s="19">
        <v>60</v>
      </c>
      <c r="T6238" s="19">
        <v>110</v>
      </c>
      <c r="U6238" s="19">
        <v>0.5</v>
      </c>
      <c r="V6238" s="19">
        <v>0</v>
      </c>
      <c r="W6238" s="20">
        <v>5.5E-2</v>
      </c>
      <c r="X6238" s="21">
        <v>264</v>
      </c>
      <c r="Y6238" s="22" t="s">
        <v>33</v>
      </c>
      <c r="Z6238" s="23" t="s">
        <v>5838</v>
      </c>
      <c r="AA6238" s="37"/>
      <c r="AB6238" s="37"/>
      <c r="AC6238" s="37"/>
      <c r="AD6238" s="25"/>
      <c r="AE6238" s="26"/>
      <c r="AF6238" s="27"/>
      <c r="AG6238" s="11"/>
      <c r="AH6238" s="11"/>
      <c r="AI6238" s="11"/>
      <c r="AJ6238" s="11"/>
      <c r="AK6238" s="11"/>
      <c r="AL6238" s="11"/>
      <c r="AM6238" s="11"/>
      <c r="AN6238" s="11"/>
      <c r="AO6238" s="11"/>
    </row>
    <row r="6239" spans="1:41" s="162" customFormat="1" ht="16.5" customHeight="1">
      <c r="A6239" s="12" t="s">
        <v>4537</v>
      </c>
      <c r="B6239" s="13"/>
      <c r="C6239" s="189"/>
      <c r="D6239" s="12"/>
      <c r="E6239" s="14" t="s">
        <v>4587</v>
      </c>
      <c r="F6239" s="14" t="s">
        <v>67</v>
      </c>
      <c r="G6239" s="14" t="s">
        <v>67</v>
      </c>
      <c r="H6239" s="15">
        <v>2024</v>
      </c>
      <c r="I6239" s="15">
        <v>2</v>
      </c>
      <c r="J6239" s="15">
        <v>0</v>
      </c>
      <c r="K6239" s="15">
        <v>0</v>
      </c>
      <c r="L6239" s="16" t="s">
        <v>4558</v>
      </c>
      <c r="M6239" s="16"/>
      <c r="N6239" s="16" t="s">
        <v>868</v>
      </c>
      <c r="O6239" s="17">
        <v>2400</v>
      </c>
      <c r="P6239" s="17">
        <v>0</v>
      </c>
      <c r="Q6239" s="17">
        <v>0</v>
      </c>
      <c r="R6239" s="18" t="s">
        <v>33</v>
      </c>
      <c r="S6239" s="19">
        <v>60</v>
      </c>
      <c r="T6239" s="19">
        <v>110</v>
      </c>
      <c r="U6239" s="19">
        <v>0.5</v>
      </c>
      <c r="V6239" s="19">
        <v>0</v>
      </c>
      <c r="W6239" s="20">
        <v>5.5E-2</v>
      </c>
      <c r="X6239" s="21">
        <v>264</v>
      </c>
      <c r="Y6239" s="22" t="s">
        <v>33</v>
      </c>
      <c r="Z6239" s="23" t="s">
        <v>5838</v>
      </c>
      <c r="AA6239" s="37"/>
      <c r="AB6239" s="37"/>
      <c r="AC6239" s="37"/>
      <c r="AD6239" s="25"/>
      <c r="AE6239" s="26"/>
      <c r="AF6239" s="27"/>
      <c r="AG6239" s="11"/>
      <c r="AH6239" s="11"/>
      <c r="AI6239" s="11"/>
      <c r="AJ6239" s="11"/>
      <c r="AK6239" s="11"/>
      <c r="AL6239" s="11"/>
      <c r="AM6239" s="11"/>
      <c r="AN6239" s="11"/>
      <c r="AO6239" s="11"/>
    </row>
    <row r="6240" spans="1:41" s="162" customFormat="1" ht="16.5" customHeight="1">
      <c r="A6240" s="12" t="s">
        <v>4537</v>
      </c>
      <c r="B6240" s="13"/>
      <c r="C6240" s="189"/>
      <c r="D6240" s="12"/>
      <c r="E6240" s="14" t="s">
        <v>4587</v>
      </c>
      <c r="F6240" s="14" t="s">
        <v>67</v>
      </c>
      <c r="G6240" s="14" t="s">
        <v>67</v>
      </c>
      <c r="H6240" s="15">
        <v>2020</v>
      </c>
      <c r="I6240" s="15">
        <v>2</v>
      </c>
      <c r="J6240" s="15">
        <v>0</v>
      </c>
      <c r="K6240" s="15">
        <v>0</v>
      </c>
      <c r="L6240" s="16" t="s">
        <v>4547</v>
      </c>
      <c r="M6240" s="16"/>
      <c r="N6240" s="16" t="s">
        <v>868</v>
      </c>
      <c r="O6240" s="17">
        <v>2400</v>
      </c>
      <c r="P6240" s="17">
        <v>0</v>
      </c>
      <c r="Q6240" s="17">
        <v>0</v>
      </c>
      <c r="R6240" s="18" t="s">
        <v>33</v>
      </c>
      <c r="S6240" s="19">
        <v>60</v>
      </c>
      <c r="T6240" s="19">
        <v>110</v>
      </c>
      <c r="U6240" s="19">
        <v>0.5</v>
      </c>
      <c r="V6240" s="19">
        <v>0</v>
      </c>
      <c r="W6240" s="20">
        <v>5.5E-2</v>
      </c>
      <c r="X6240" s="21">
        <v>264</v>
      </c>
      <c r="Y6240" s="22" t="s">
        <v>33</v>
      </c>
      <c r="Z6240" s="23" t="s">
        <v>5838</v>
      </c>
      <c r="AA6240" s="37"/>
      <c r="AB6240" s="37"/>
      <c r="AC6240" s="37"/>
      <c r="AD6240" s="25"/>
      <c r="AE6240" s="26"/>
      <c r="AF6240" s="27"/>
      <c r="AG6240" s="11"/>
      <c r="AH6240" s="11"/>
      <c r="AI6240" s="11"/>
      <c r="AJ6240" s="11"/>
      <c r="AK6240" s="11"/>
      <c r="AL6240" s="11"/>
      <c r="AM6240" s="11"/>
      <c r="AN6240" s="11"/>
      <c r="AO6240" s="11"/>
    </row>
    <row r="6241" spans="1:41" s="162" customFormat="1" ht="16.5" customHeight="1">
      <c r="A6241" s="12" t="s">
        <v>4537</v>
      </c>
      <c r="B6241" s="13"/>
      <c r="C6241" s="189"/>
      <c r="D6241" s="12"/>
      <c r="E6241" s="14" t="s">
        <v>4587</v>
      </c>
      <c r="F6241" s="14" t="s">
        <v>67</v>
      </c>
      <c r="G6241" s="14" t="s">
        <v>67</v>
      </c>
      <c r="H6241" s="15">
        <v>2020</v>
      </c>
      <c r="I6241" s="15">
        <v>2</v>
      </c>
      <c r="J6241" s="15">
        <v>0</v>
      </c>
      <c r="K6241" s="15">
        <v>0</v>
      </c>
      <c r="L6241" s="16" t="s">
        <v>4547</v>
      </c>
      <c r="M6241" s="16"/>
      <c r="N6241" s="16" t="s">
        <v>868</v>
      </c>
      <c r="O6241" s="17">
        <v>2400</v>
      </c>
      <c r="P6241" s="17">
        <v>0</v>
      </c>
      <c r="Q6241" s="17">
        <v>0</v>
      </c>
      <c r="R6241" s="18" t="s">
        <v>33</v>
      </c>
      <c r="S6241" s="19">
        <v>60</v>
      </c>
      <c r="T6241" s="19">
        <v>110</v>
      </c>
      <c r="U6241" s="19">
        <v>0.5</v>
      </c>
      <c r="V6241" s="19">
        <v>0</v>
      </c>
      <c r="W6241" s="20">
        <v>5.5E-2</v>
      </c>
      <c r="X6241" s="21">
        <v>264</v>
      </c>
      <c r="Y6241" s="22" t="s">
        <v>33</v>
      </c>
      <c r="Z6241" s="23" t="s">
        <v>5838</v>
      </c>
      <c r="AA6241" s="37"/>
      <c r="AB6241" s="37"/>
      <c r="AC6241" s="37"/>
      <c r="AD6241" s="25"/>
      <c r="AE6241" s="26"/>
      <c r="AF6241" s="27"/>
      <c r="AG6241" s="11"/>
      <c r="AH6241" s="11"/>
      <c r="AI6241" s="11"/>
      <c r="AJ6241" s="11"/>
      <c r="AK6241" s="11"/>
      <c r="AL6241" s="11"/>
      <c r="AM6241" s="11"/>
      <c r="AN6241" s="11"/>
      <c r="AO6241" s="11"/>
    </row>
    <row r="6242" spans="1:41" s="162" customFormat="1" ht="16.5" customHeight="1">
      <c r="A6242" s="12" t="s">
        <v>4537</v>
      </c>
      <c r="B6242" s="13"/>
      <c r="C6242" s="189"/>
      <c r="D6242" s="12"/>
      <c r="E6242" s="14" t="s">
        <v>4587</v>
      </c>
      <c r="F6242" s="14" t="s">
        <v>67</v>
      </c>
      <c r="G6242" s="14" t="s">
        <v>67</v>
      </c>
      <c r="H6242" s="15">
        <v>2020</v>
      </c>
      <c r="I6242" s="15">
        <v>2</v>
      </c>
      <c r="J6242" s="15">
        <v>0</v>
      </c>
      <c r="K6242" s="15">
        <v>0</v>
      </c>
      <c r="L6242" s="16" t="s">
        <v>4547</v>
      </c>
      <c r="M6242" s="16"/>
      <c r="N6242" s="16" t="s">
        <v>868</v>
      </c>
      <c r="O6242" s="17">
        <v>2400</v>
      </c>
      <c r="P6242" s="17">
        <v>0</v>
      </c>
      <c r="Q6242" s="17">
        <v>0</v>
      </c>
      <c r="R6242" s="18" t="s">
        <v>33</v>
      </c>
      <c r="S6242" s="19">
        <v>60</v>
      </c>
      <c r="T6242" s="19">
        <v>110</v>
      </c>
      <c r="U6242" s="19">
        <v>0.5</v>
      </c>
      <c r="V6242" s="19">
        <v>0</v>
      </c>
      <c r="W6242" s="20">
        <v>5.5E-2</v>
      </c>
      <c r="X6242" s="21">
        <v>264</v>
      </c>
      <c r="Y6242" s="22" t="s">
        <v>33</v>
      </c>
      <c r="Z6242" s="23" t="s">
        <v>5838</v>
      </c>
      <c r="AA6242" s="37"/>
      <c r="AB6242" s="37"/>
      <c r="AC6242" s="37"/>
      <c r="AD6242" s="25"/>
      <c r="AE6242" s="26"/>
      <c r="AF6242" s="27"/>
      <c r="AG6242" s="11"/>
      <c r="AH6242" s="11"/>
      <c r="AI6242" s="11"/>
      <c r="AJ6242" s="11"/>
      <c r="AK6242" s="11"/>
      <c r="AL6242" s="11"/>
      <c r="AM6242" s="11"/>
      <c r="AN6242" s="11"/>
      <c r="AO6242" s="11"/>
    </row>
    <row r="6243" spans="1:41" s="162" customFormat="1" ht="16.5" customHeight="1">
      <c r="A6243" s="12" t="s">
        <v>4537</v>
      </c>
      <c r="B6243" s="13"/>
      <c r="C6243" s="189"/>
      <c r="D6243" s="12"/>
      <c r="E6243" s="14" t="s">
        <v>4587</v>
      </c>
      <c r="F6243" s="14" t="s">
        <v>67</v>
      </c>
      <c r="G6243" s="14" t="s">
        <v>67</v>
      </c>
      <c r="H6243" s="15">
        <v>2020</v>
      </c>
      <c r="I6243" s="15">
        <v>2</v>
      </c>
      <c r="J6243" s="15">
        <v>0</v>
      </c>
      <c r="K6243" s="15">
        <v>0</v>
      </c>
      <c r="L6243" s="16" t="s">
        <v>4547</v>
      </c>
      <c r="M6243" s="16"/>
      <c r="N6243" s="16" t="s">
        <v>868</v>
      </c>
      <c r="O6243" s="17">
        <v>2400</v>
      </c>
      <c r="P6243" s="17">
        <v>0</v>
      </c>
      <c r="Q6243" s="17">
        <v>0</v>
      </c>
      <c r="R6243" s="18" t="s">
        <v>33</v>
      </c>
      <c r="S6243" s="19">
        <v>60</v>
      </c>
      <c r="T6243" s="19">
        <v>110</v>
      </c>
      <c r="U6243" s="19">
        <v>0.5</v>
      </c>
      <c r="V6243" s="19">
        <v>0</v>
      </c>
      <c r="W6243" s="20">
        <v>5.5E-2</v>
      </c>
      <c r="X6243" s="21">
        <v>264</v>
      </c>
      <c r="Y6243" s="22" t="s">
        <v>33</v>
      </c>
      <c r="Z6243" s="23" t="s">
        <v>5838</v>
      </c>
      <c r="AA6243" s="37"/>
      <c r="AB6243" s="37"/>
      <c r="AC6243" s="37"/>
      <c r="AD6243" s="25"/>
      <c r="AE6243" s="26"/>
      <c r="AF6243" s="27"/>
      <c r="AG6243" s="11"/>
      <c r="AH6243" s="11"/>
      <c r="AI6243" s="11"/>
      <c r="AJ6243" s="11"/>
      <c r="AK6243" s="11"/>
      <c r="AL6243" s="11"/>
      <c r="AM6243" s="11"/>
      <c r="AN6243" s="11"/>
      <c r="AO6243" s="11"/>
    </row>
    <row r="6244" spans="1:41" s="162" customFormat="1" ht="16.5" customHeight="1">
      <c r="A6244" s="12" t="s">
        <v>4537</v>
      </c>
      <c r="B6244" s="13"/>
      <c r="C6244" s="189"/>
      <c r="D6244" s="12"/>
      <c r="E6244" s="14" t="s">
        <v>4587</v>
      </c>
      <c r="F6244" s="14" t="s">
        <v>67</v>
      </c>
      <c r="G6244" s="14" t="s">
        <v>67</v>
      </c>
      <c r="H6244" s="15">
        <v>2022</v>
      </c>
      <c r="I6244" s="15">
        <v>2</v>
      </c>
      <c r="J6244" s="15">
        <v>0</v>
      </c>
      <c r="K6244" s="15">
        <v>0</v>
      </c>
      <c r="L6244" s="16" t="s">
        <v>4547</v>
      </c>
      <c r="M6244" s="16"/>
      <c r="N6244" s="16" t="s">
        <v>868</v>
      </c>
      <c r="O6244" s="17">
        <v>2400</v>
      </c>
      <c r="P6244" s="17">
        <v>0</v>
      </c>
      <c r="Q6244" s="17">
        <v>0</v>
      </c>
      <c r="R6244" s="18" t="s">
        <v>33</v>
      </c>
      <c r="S6244" s="19">
        <v>60</v>
      </c>
      <c r="T6244" s="19">
        <v>110</v>
      </c>
      <c r="U6244" s="19">
        <v>0.5</v>
      </c>
      <c r="V6244" s="19">
        <v>0</v>
      </c>
      <c r="W6244" s="20">
        <v>5.5E-2</v>
      </c>
      <c r="X6244" s="21">
        <v>264</v>
      </c>
      <c r="Y6244" s="22" t="s">
        <v>33</v>
      </c>
      <c r="Z6244" s="23" t="s">
        <v>5838</v>
      </c>
      <c r="AA6244" s="37"/>
      <c r="AB6244" s="37"/>
      <c r="AC6244" s="37"/>
      <c r="AD6244" s="25"/>
      <c r="AE6244" s="26"/>
      <c r="AF6244" s="27"/>
      <c r="AG6244" s="11"/>
      <c r="AH6244" s="11"/>
      <c r="AI6244" s="11"/>
      <c r="AJ6244" s="11"/>
      <c r="AK6244" s="11"/>
      <c r="AL6244" s="11"/>
      <c r="AM6244" s="11"/>
      <c r="AN6244" s="11"/>
      <c r="AO6244" s="11"/>
    </row>
    <row r="6245" spans="1:41" s="162" customFormat="1" ht="16.5" customHeight="1">
      <c r="A6245" s="12" t="s">
        <v>4537</v>
      </c>
      <c r="B6245" s="13"/>
      <c r="C6245" s="189"/>
      <c r="D6245" s="12"/>
      <c r="E6245" s="14" t="s">
        <v>4587</v>
      </c>
      <c r="F6245" s="14" t="s">
        <v>67</v>
      </c>
      <c r="G6245" s="14" t="s">
        <v>67</v>
      </c>
      <c r="H6245" s="15">
        <v>2022</v>
      </c>
      <c r="I6245" s="15">
        <v>2</v>
      </c>
      <c r="J6245" s="15">
        <v>0</v>
      </c>
      <c r="K6245" s="15">
        <v>0</v>
      </c>
      <c r="L6245" s="16" t="s">
        <v>4547</v>
      </c>
      <c r="M6245" s="16"/>
      <c r="N6245" s="16" t="s">
        <v>868</v>
      </c>
      <c r="O6245" s="17">
        <v>2400</v>
      </c>
      <c r="P6245" s="17">
        <v>0</v>
      </c>
      <c r="Q6245" s="17">
        <v>0</v>
      </c>
      <c r="R6245" s="18" t="s">
        <v>33</v>
      </c>
      <c r="S6245" s="19">
        <v>60</v>
      </c>
      <c r="T6245" s="19">
        <v>110</v>
      </c>
      <c r="U6245" s="19">
        <v>0.5</v>
      </c>
      <c r="V6245" s="19">
        <v>0</v>
      </c>
      <c r="W6245" s="20">
        <v>5.5E-2</v>
      </c>
      <c r="X6245" s="21">
        <v>264</v>
      </c>
      <c r="Y6245" s="22" t="s">
        <v>33</v>
      </c>
      <c r="Z6245" s="23" t="s">
        <v>5838</v>
      </c>
      <c r="AA6245" s="37"/>
      <c r="AB6245" s="37"/>
      <c r="AC6245" s="37"/>
      <c r="AD6245" s="25"/>
      <c r="AE6245" s="26"/>
      <c r="AF6245" s="27"/>
      <c r="AG6245" s="11"/>
      <c r="AH6245" s="11"/>
      <c r="AI6245" s="11"/>
      <c r="AJ6245" s="11"/>
      <c r="AK6245" s="11"/>
      <c r="AL6245" s="11"/>
      <c r="AM6245" s="11"/>
      <c r="AN6245" s="11"/>
      <c r="AO6245" s="11"/>
    </row>
    <row r="6246" spans="1:41" s="162" customFormat="1" ht="16.5" customHeight="1">
      <c r="A6246" s="12" t="s">
        <v>4537</v>
      </c>
      <c r="B6246" s="13"/>
      <c r="C6246" s="189"/>
      <c r="D6246" s="12"/>
      <c r="E6246" s="14" t="s">
        <v>4587</v>
      </c>
      <c r="F6246" s="14" t="s">
        <v>67</v>
      </c>
      <c r="G6246" s="14" t="s">
        <v>67</v>
      </c>
      <c r="H6246" s="15">
        <v>2022</v>
      </c>
      <c r="I6246" s="15">
        <v>2</v>
      </c>
      <c r="J6246" s="15">
        <v>0</v>
      </c>
      <c r="K6246" s="15">
        <v>0</v>
      </c>
      <c r="L6246" s="16" t="s">
        <v>4547</v>
      </c>
      <c r="M6246" s="16"/>
      <c r="N6246" s="16" t="s">
        <v>868</v>
      </c>
      <c r="O6246" s="17">
        <v>2400</v>
      </c>
      <c r="P6246" s="17">
        <v>0</v>
      </c>
      <c r="Q6246" s="17">
        <v>0</v>
      </c>
      <c r="R6246" s="18" t="s">
        <v>33</v>
      </c>
      <c r="S6246" s="19">
        <v>60</v>
      </c>
      <c r="T6246" s="19">
        <v>110</v>
      </c>
      <c r="U6246" s="19">
        <v>0.5</v>
      </c>
      <c r="V6246" s="19">
        <v>0</v>
      </c>
      <c r="W6246" s="20">
        <v>5.5E-2</v>
      </c>
      <c r="X6246" s="21">
        <v>264</v>
      </c>
      <c r="Y6246" s="22" t="s">
        <v>33</v>
      </c>
      <c r="Z6246" s="23" t="s">
        <v>5838</v>
      </c>
      <c r="AA6246" s="37"/>
      <c r="AB6246" s="37"/>
      <c r="AC6246" s="37"/>
      <c r="AD6246" s="25"/>
      <c r="AE6246" s="26"/>
      <c r="AF6246" s="27"/>
      <c r="AG6246" s="11"/>
      <c r="AH6246" s="11"/>
      <c r="AI6246" s="11"/>
      <c r="AJ6246" s="11"/>
      <c r="AK6246" s="11"/>
      <c r="AL6246" s="11"/>
      <c r="AM6246" s="11"/>
      <c r="AN6246" s="11"/>
      <c r="AO6246" s="11"/>
    </row>
    <row r="6247" spans="1:41" s="162" customFormat="1" ht="16.5" customHeight="1">
      <c r="A6247" s="12" t="s">
        <v>4537</v>
      </c>
      <c r="B6247" s="13"/>
      <c r="C6247" s="189"/>
      <c r="D6247" s="12"/>
      <c r="E6247" s="14" t="s">
        <v>4587</v>
      </c>
      <c r="F6247" s="14" t="s">
        <v>67</v>
      </c>
      <c r="G6247" s="14" t="s">
        <v>67</v>
      </c>
      <c r="H6247" s="15">
        <v>2022</v>
      </c>
      <c r="I6247" s="15">
        <v>2</v>
      </c>
      <c r="J6247" s="15">
        <v>0</v>
      </c>
      <c r="K6247" s="15">
        <v>0</v>
      </c>
      <c r="L6247" s="16" t="s">
        <v>4547</v>
      </c>
      <c r="M6247" s="16"/>
      <c r="N6247" s="16" t="s">
        <v>868</v>
      </c>
      <c r="O6247" s="17">
        <v>2400</v>
      </c>
      <c r="P6247" s="17">
        <v>0</v>
      </c>
      <c r="Q6247" s="17">
        <v>0</v>
      </c>
      <c r="R6247" s="18" t="s">
        <v>33</v>
      </c>
      <c r="S6247" s="19">
        <v>60</v>
      </c>
      <c r="T6247" s="19">
        <v>110</v>
      </c>
      <c r="U6247" s="19">
        <v>0.5</v>
      </c>
      <c r="V6247" s="19">
        <v>0</v>
      </c>
      <c r="W6247" s="20">
        <v>5.5E-2</v>
      </c>
      <c r="X6247" s="21">
        <v>264</v>
      </c>
      <c r="Y6247" s="22" t="s">
        <v>33</v>
      </c>
      <c r="Z6247" s="23" t="s">
        <v>5838</v>
      </c>
      <c r="AA6247" s="37"/>
      <c r="AB6247" s="37"/>
      <c r="AC6247" s="37"/>
      <c r="AD6247" s="25"/>
      <c r="AE6247" s="26"/>
      <c r="AF6247" s="27"/>
      <c r="AG6247" s="11"/>
      <c r="AH6247" s="11"/>
      <c r="AI6247" s="11"/>
      <c r="AJ6247" s="11"/>
      <c r="AK6247" s="11"/>
      <c r="AL6247" s="11"/>
      <c r="AM6247" s="11"/>
      <c r="AN6247" s="11"/>
      <c r="AO6247" s="11"/>
    </row>
    <row r="6248" spans="1:41" s="162" customFormat="1" ht="16.5" customHeight="1">
      <c r="A6248" s="12" t="s">
        <v>4537</v>
      </c>
      <c r="B6248" s="13"/>
      <c r="C6248" s="189"/>
      <c r="D6248" s="12"/>
      <c r="E6248" s="14" t="s">
        <v>4587</v>
      </c>
      <c r="F6248" s="14" t="s">
        <v>67</v>
      </c>
      <c r="G6248" s="14" t="s">
        <v>67</v>
      </c>
      <c r="H6248" s="15">
        <v>2022</v>
      </c>
      <c r="I6248" s="15">
        <v>2</v>
      </c>
      <c r="J6248" s="15">
        <v>0</v>
      </c>
      <c r="K6248" s="15">
        <v>0</v>
      </c>
      <c r="L6248" s="16" t="s">
        <v>4547</v>
      </c>
      <c r="M6248" s="16"/>
      <c r="N6248" s="16" t="s">
        <v>868</v>
      </c>
      <c r="O6248" s="17">
        <v>2400</v>
      </c>
      <c r="P6248" s="17">
        <v>0</v>
      </c>
      <c r="Q6248" s="17">
        <v>0</v>
      </c>
      <c r="R6248" s="18" t="s">
        <v>33</v>
      </c>
      <c r="S6248" s="19">
        <v>60</v>
      </c>
      <c r="T6248" s="19">
        <v>110</v>
      </c>
      <c r="U6248" s="19">
        <v>0.5</v>
      </c>
      <c r="V6248" s="19">
        <v>0</v>
      </c>
      <c r="W6248" s="20">
        <v>5.5E-2</v>
      </c>
      <c r="X6248" s="21">
        <v>264</v>
      </c>
      <c r="Y6248" s="22" t="s">
        <v>33</v>
      </c>
      <c r="Z6248" s="23" t="s">
        <v>5838</v>
      </c>
      <c r="AA6248" s="37"/>
      <c r="AB6248" s="37"/>
      <c r="AC6248" s="37"/>
      <c r="AD6248" s="25"/>
      <c r="AE6248" s="26"/>
      <c r="AF6248" s="27"/>
      <c r="AG6248" s="11"/>
      <c r="AH6248" s="11"/>
      <c r="AI6248" s="11"/>
      <c r="AJ6248" s="11"/>
      <c r="AK6248" s="11"/>
      <c r="AL6248" s="11"/>
      <c r="AM6248" s="11"/>
      <c r="AN6248" s="11"/>
      <c r="AO6248" s="11"/>
    </row>
    <row r="6249" spans="1:41" s="162" customFormat="1" ht="16.5" customHeight="1">
      <c r="A6249" s="12" t="s">
        <v>4537</v>
      </c>
      <c r="B6249" s="13"/>
      <c r="C6249" s="189"/>
      <c r="D6249" s="12"/>
      <c r="E6249" s="14" t="s">
        <v>4587</v>
      </c>
      <c r="F6249" s="14" t="s">
        <v>67</v>
      </c>
      <c r="G6249" s="14" t="s">
        <v>67</v>
      </c>
      <c r="H6249" s="15">
        <v>2024</v>
      </c>
      <c r="I6249" s="15">
        <v>2</v>
      </c>
      <c r="J6249" s="15">
        <v>0</v>
      </c>
      <c r="K6249" s="15">
        <v>0</v>
      </c>
      <c r="L6249" s="16" t="s">
        <v>4547</v>
      </c>
      <c r="M6249" s="16"/>
      <c r="N6249" s="16" t="s">
        <v>868</v>
      </c>
      <c r="O6249" s="17">
        <v>2400</v>
      </c>
      <c r="P6249" s="17">
        <v>0</v>
      </c>
      <c r="Q6249" s="17">
        <v>0</v>
      </c>
      <c r="R6249" s="18" t="s">
        <v>33</v>
      </c>
      <c r="S6249" s="19">
        <v>60</v>
      </c>
      <c r="T6249" s="19">
        <v>110</v>
      </c>
      <c r="U6249" s="19">
        <v>0.5</v>
      </c>
      <c r="V6249" s="19">
        <v>0</v>
      </c>
      <c r="W6249" s="20">
        <v>5.5E-2</v>
      </c>
      <c r="X6249" s="21">
        <v>264</v>
      </c>
      <c r="Y6249" s="22" t="s">
        <v>33</v>
      </c>
      <c r="Z6249" s="23" t="s">
        <v>5838</v>
      </c>
      <c r="AA6249" s="37"/>
      <c r="AB6249" s="37"/>
      <c r="AC6249" s="37"/>
      <c r="AD6249" s="25"/>
      <c r="AE6249" s="26"/>
      <c r="AF6249" s="27"/>
      <c r="AG6249" s="11"/>
      <c r="AH6249" s="11"/>
      <c r="AI6249" s="11"/>
      <c r="AJ6249" s="11"/>
      <c r="AK6249" s="11"/>
      <c r="AL6249" s="11"/>
      <c r="AM6249" s="11"/>
      <c r="AN6249" s="11"/>
      <c r="AO6249" s="11"/>
    </row>
    <row r="6250" spans="1:41" s="162" customFormat="1" ht="16.5" customHeight="1">
      <c r="A6250" s="12" t="s">
        <v>4537</v>
      </c>
      <c r="B6250" s="13"/>
      <c r="C6250" s="189"/>
      <c r="D6250" s="12"/>
      <c r="E6250" s="14" t="s">
        <v>4587</v>
      </c>
      <c r="F6250" s="14" t="s">
        <v>67</v>
      </c>
      <c r="G6250" s="14" t="s">
        <v>67</v>
      </c>
      <c r="H6250" s="15">
        <v>2024</v>
      </c>
      <c r="I6250" s="15">
        <v>2</v>
      </c>
      <c r="J6250" s="15">
        <v>0</v>
      </c>
      <c r="K6250" s="15">
        <v>0</v>
      </c>
      <c r="L6250" s="16" t="s">
        <v>4547</v>
      </c>
      <c r="M6250" s="16"/>
      <c r="N6250" s="16" t="s">
        <v>868</v>
      </c>
      <c r="O6250" s="17">
        <v>2400</v>
      </c>
      <c r="P6250" s="17">
        <v>0</v>
      </c>
      <c r="Q6250" s="17">
        <v>0</v>
      </c>
      <c r="R6250" s="18" t="s">
        <v>33</v>
      </c>
      <c r="S6250" s="19">
        <v>60</v>
      </c>
      <c r="T6250" s="19">
        <v>110</v>
      </c>
      <c r="U6250" s="19">
        <v>0.5</v>
      </c>
      <c r="V6250" s="19">
        <v>0</v>
      </c>
      <c r="W6250" s="20">
        <v>5.5E-2</v>
      </c>
      <c r="X6250" s="21">
        <v>264</v>
      </c>
      <c r="Y6250" s="22" t="s">
        <v>33</v>
      </c>
      <c r="Z6250" s="23" t="s">
        <v>5838</v>
      </c>
      <c r="AA6250" s="37"/>
      <c r="AB6250" s="37"/>
      <c r="AC6250" s="37"/>
      <c r="AD6250" s="25"/>
      <c r="AE6250" s="26"/>
      <c r="AF6250" s="27"/>
      <c r="AG6250" s="11"/>
      <c r="AH6250" s="11"/>
      <c r="AI6250" s="11"/>
      <c r="AJ6250" s="11"/>
      <c r="AK6250" s="11"/>
      <c r="AL6250" s="11"/>
      <c r="AM6250" s="11"/>
      <c r="AN6250" s="11"/>
      <c r="AO6250" s="11"/>
    </row>
    <row r="6251" spans="1:41" s="162" customFormat="1" ht="16.5" customHeight="1">
      <c r="A6251" s="12" t="s">
        <v>4537</v>
      </c>
      <c r="B6251" s="13"/>
      <c r="C6251" s="189"/>
      <c r="D6251" s="12"/>
      <c r="E6251" s="14" t="s">
        <v>4587</v>
      </c>
      <c r="F6251" s="14" t="s">
        <v>67</v>
      </c>
      <c r="G6251" s="14" t="s">
        <v>67</v>
      </c>
      <c r="H6251" s="15">
        <v>2024</v>
      </c>
      <c r="I6251" s="15">
        <v>2</v>
      </c>
      <c r="J6251" s="15">
        <v>0</v>
      </c>
      <c r="K6251" s="15">
        <v>0</v>
      </c>
      <c r="L6251" s="16" t="s">
        <v>4547</v>
      </c>
      <c r="M6251" s="16"/>
      <c r="N6251" s="16" t="s">
        <v>868</v>
      </c>
      <c r="O6251" s="17">
        <v>2400</v>
      </c>
      <c r="P6251" s="17">
        <v>0</v>
      </c>
      <c r="Q6251" s="17">
        <v>0</v>
      </c>
      <c r="R6251" s="18" t="s">
        <v>33</v>
      </c>
      <c r="S6251" s="19">
        <v>60</v>
      </c>
      <c r="T6251" s="19">
        <v>110</v>
      </c>
      <c r="U6251" s="19">
        <v>0.5</v>
      </c>
      <c r="V6251" s="19">
        <v>0</v>
      </c>
      <c r="W6251" s="20">
        <v>5.5E-2</v>
      </c>
      <c r="X6251" s="21">
        <v>264</v>
      </c>
      <c r="Y6251" s="22" t="s">
        <v>33</v>
      </c>
      <c r="Z6251" s="23" t="s">
        <v>5838</v>
      </c>
      <c r="AA6251" s="37"/>
      <c r="AB6251" s="37"/>
      <c r="AC6251" s="37"/>
      <c r="AD6251" s="25"/>
      <c r="AE6251" s="26"/>
      <c r="AF6251" s="27"/>
      <c r="AG6251" s="11"/>
      <c r="AH6251" s="11"/>
      <c r="AI6251" s="11"/>
      <c r="AJ6251" s="11"/>
      <c r="AK6251" s="11"/>
      <c r="AL6251" s="11"/>
      <c r="AM6251" s="11"/>
      <c r="AN6251" s="11"/>
      <c r="AO6251" s="11"/>
    </row>
    <row r="6252" spans="1:41" s="162" customFormat="1" ht="16.5" customHeight="1">
      <c r="A6252" s="12" t="s">
        <v>4537</v>
      </c>
      <c r="B6252" s="13"/>
      <c r="C6252" s="189"/>
      <c r="D6252" s="12"/>
      <c r="E6252" s="14" t="s">
        <v>4587</v>
      </c>
      <c r="F6252" s="14" t="s">
        <v>67</v>
      </c>
      <c r="G6252" s="14" t="s">
        <v>67</v>
      </c>
      <c r="H6252" s="15">
        <v>2024</v>
      </c>
      <c r="I6252" s="15">
        <v>2</v>
      </c>
      <c r="J6252" s="15">
        <v>0</v>
      </c>
      <c r="K6252" s="15">
        <v>0</v>
      </c>
      <c r="L6252" s="16" t="s">
        <v>4547</v>
      </c>
      <c r="M6252" s="16"/>
      <c r="N6252" s="16" t="s">
        <v>868</v>
      </c>
      <c r="O6252" s="17">
        <v>2400</v>
      </c>
      <c r="P6252" s="17">
        <v>0</v>
      </c>
      <c r="Q6252" s="17">
        <v>0</v>
      </c>
      <c r="R6252" s="18" t="s">
        <v>33</v>
      </c>
      <c r="S6252" s="19">
        <v>60</v>
      </c>
      <c r="T6252" s="19">
        <v>110</v>
      </c>
      <c r="U6252" s="19">
        <v>0.5</v>
      </c>
      <c r="V6252" s="19">
        <v>0</v>
      </c>
      <c r="W6252" s="20">
        <v>5.5E-2</v>
      </c>
      <c r="X6252" s="21">
        <v>264</v>
      </c>
      <c r="Y6252" s="22" t="s">
        <v>33</v>
      </c>
      <c r="Z6252" s="23" t="s">
        <v>5838</v>
      </c>
      <c r="AA6252" s="37"/>
      <c r="AB6252" s="37"/>
      <c r="AC6252" s="37"/>
      <c r="AD6252" s="25"/>
      <c r="AE6252" s="26"/>
      <c r="AF6252" s="27"/>
      <c r="AG6252" s="11"/>
      <c r="AH6252" s="11"/>
      <c r="AI6252" s="11"/>
      <c r="AJ6252" s="11"/>
      <c r="AK6252" s="11"/>
      <c r="AL6252" s="11"/>
      <c r="AM6252" s="11"/>
      <c r="AN6252" s="11"/>
      <c r="AO6252" s="11"/>
    </row>
    <row r="6253" spans="1:41" s="162" customFormat="1" ht="16.5" customHeight="1">
      <c r="A6253" s="12" t="s">
        <v>4537</v>
      </c>
      <c r="B6253" s="13"/>
      <c r="C6253" s="189"/>
      <c r="D6253" s="12"/>
      <c r="E6253" s="14" t="s">
        <v>4587</v>
      </c>
      <c r="F6253" s="14" t="s">
        <v>67</v>
      </c>
      <c r="G6253" s="14" t="s">
        <v>67</v>
      </c>
      <c r="H6253" s="15">
        <v>2024</v>
      </c>
      <c r="I6253" s="15">
        <v>2</v>
      </c>
      <c r="J6253" s="15">
        <v>0</v>
      </c>
      <c r="K6253" s="15">
        <v>0</v>
      </c>
      <c r="L6253" s="16" t="s">
        <v>4564</v>
      </c>
      <c r="M6253" s="16"/>
      <c r="N6253" s="16" t="s">
        <v>868</v>
      </c>
      <c r="O6253" s="17">
        <v>2400</v>
      </c>
      <c r="P6253" s="17">
        <v>0</v>
      </c>
      <c r="Q6253" s="17">
        <v>0</v>
      </c>
      <c r="R6253" s="18" t="s">
        <v>33</v>
      </c>
      <c r="S6253" s="19">
        <v>60</v>
      </c>
      <c r="T6253" s="19">
        <v>110</v>
      </c>
      <c r="U6253" s="19">
        <v>0.5</v>
      </c>
      <c r="V6253" s="19">
        <v>0</v>
      </c>
      <c r="W6253" s="20">
        <v>5.5E-2</v>
      </c>
      <c r="X6253" s="21">
        <v>264</v>
      </c>
      <c r="Y6253" s="22" t="s">
        <v>33</v>
      </c>
      <c r="Z6253" s="23" t="s">
        <v>5838</v>
      </c>
      <c r="AA6253" s="37"/>
      <c r="AB6253" s="37"/>
      <c r="AC6253" s="37"/>
      <c r="AD6253" s="25"/>
      <c r="AE6253" s="26"/>
      <c r="AF6253" s="27"/>
      <c r="AG6253" s="11"/>
      <c r="AH6253" s="11"/>
      <c r="AI6253" s="11"/>
      <c r="AJ6253" s="11"/>
      <c r="AK6253" s="11"/>
      <c r="AL6253" s="11"/>
      <c r="AM6253" s="11"/>
      <c r="AN6253" s="11"/>
      <c r="AO6253" s="11"/>
    </row>
    <row r="6254" spans="1:41" s="162" customFormat="1" ht="16.5" customHeight="1">
      <c r="A6254" s="12" t="s">
        <v>4537</v>
      </c>
      <c r="B6254" s="13"/>
      <c r="C6254" s="189"/>
      <c r="D6254" s="12"/>
      <c r="E6254" s="14" t="s">
        <v>4587</v>
      </c>
      <c r="F6254" s="14" t="s">
        <v>67</v>
      </c>
      <c r="G6254" s="14" t="s">
        <v>67</v>
      </c>
      <c r="H6254" s="15">
        <v>2024</v>
      </c>
      <c r="I6254" s="15">
        <v>2</v>
      </c>
      <c r="J6254" s="15">
        <v>0</v>
      </c>
      <c r="K6254" s="15">
        <v>0</v>
      </c>
      <c r="L6254" s="16" t="s">
        <v>4564</v>
      </c>
      <c r="M6254" s="16"/>
      <c r="N6254" s="16" t="s">
        <v>868</v>
      </c>
      <c r="O6254" s="17">
        <v>2400</v>
      </c>
      <c r="P6254" s="17">
        <v>0</v>
      </c>
      <c r="Q6254" s="17">
        <v>0</v>
      </c>
      <c r="R6254" s="18" t="s">
        <v>33</v>
      </c>
      <c r="S6254" s="19">
        <v>60</v>
      </c>
      <c r="T6254" s="19">
        <v>110</v>
      </c>
      <c r="U6254" s="19">
        <v>0.5</v>
      </c>
      <c r="V6254" s="19">
        <v>0</v>
      </c>
      <c r="W6254" s="20">
        <v>5.5E-2</v>
      </c>
      <c r="X6254" s="21">
        <v>264</v>
      </c>
      <c r="Y6254" s="22" t="s">
        <v>33</v>
      </c>
      <c r="Z6254" s="23" t="s">
        <v>5838</v>
      </c>
      <c r="AA6254" s="37"/>
      <c r="AB6254" s="37"/>
      <c r="AC6254" s="37"/>
      <c r="AD6254" s="25"/>
      <c r="AE6254" s="26"/>
      <c r="AF6254" s="27"/>
      <c r="AG6254" s="11"/>
      <c r="AH6254" s="11"/>
      <c r="AI6254" s="11"/>
      <c r="AJ6254" s="11"/>
      <c r="AK6254" s="11"/>
      <c r="AL6254" s="11"/>
      <c r="AM6254" s="11"/>
      <c r="AN6254" s="11"/>
      <c r="AO6254" s="11"/>
    </row>
    <row r="6255" spans="1:41" s="162" customFormat="1" ht="16.5" customHeight="1">
      <c r="A6255" s="12" t="s">
        <v>4537</v>
      </c>
      <c r="B6255" s="13"/>
      <c r="C6255" s="189"/>
      <c r="D6255" s="12"/>
      <c r="E6255" s="14" t="s">
        <v>4587</v>
      </c>
      <c r="F6255" s="14" t="s">
        <v>67</v>
      </c>
      <c r="G6255" s="14" t="s">
        <v>67</v>
      </c>
      <c r="H6255" s="15">
        <v>2024</v>
      </c>
      <c r="I6255" s="15">
        <v>2</v>
      </c>
      <c r="J6255" s="15">
        <v>0</v>
      </c>
      <c r="K6255" s="15">
        <v>0</v>
      </c>
      <c r="L6255" s="16" t="s">
        <v>4564</v>
      </c>
      <c r="M6255" s="16"/>
      <c r="N6255" s="16" t="s">
        <v>868</v>
      </c>
      <c r="O6255" s="17">
        <v>2400</v>
      </c>
      <c r="P6255" s="17">
        <v>0</v>
      </c>
      <c r="Q6255" s="17">
        <v>0</v>
      </c>
      <c r="R6255" s="18" t="s">
        <v>33</v>
      </c>
      <c r="S6255" s="19">
        <v>60</v>
      </c>
      <c r="T6255" s="19">
        <v>110</v>
      </c>
      <c r="U6255" s="19">
        <v>0.5</v>
      </c>
      <c r="V6255" s="19">
        <v>0</v>
      </c>
      <c r="W6255" s="20">
        <v>5.5E-2</v>
      </c>
      <c r="X6255" s="21">
        <v>264</v>
      </c>
      <c r="Y6255" s="22" t="s">
        <v>33</v>
      </c>
      <c r="Z6255" s="23" t="s">
        <v>5838</v>
      </c>
      <c r="AA6255" s="37"/>
      <c r="AB6255" s="37"/>
      <c r="AC6255" s="37"/>
      <c r="AD6255" s="25"/>
      <c r="AE6255" s="26"/>
      <c r="AF6255" s="27"/>
    </row>
    <row r="6256" spans="1:41" s="162" customFormat="1" ht="16.5" customHeight="1">
      <c r="A6256" s="12" t="s">
        <v>4537</v>
      </c>
      <c r="B6256" s="13"/>
      <c r="C6256" s="189"/>
      <c r="D6256" s="12"/>
      <c r="E6256" s="14" t="s">
        <v>4587</v>
      </c>
      <c r="F6256" s="14" t="s">
        <v>67</v>
      </c>
      <c r="G6256" s="14" t="s">
        <v>67</v>
      </c>
      <c r="H6256" s="15">
        <v>2024</v>
      </c>
      <c r="I6256" s="15">
        <v>2</v>
      </c>
      <c r="J6256" s="15">
        <v>0</v>
      </c>
      <c r="K6256" s="15">
        <v>0</v>
      </c>
      <c r="L6256" s="16" t="s">
        <v>4564</v>
      </c>
      <c r="M6256" s="16"/>
      <c r="N6256" s="16" t="s">
        <v>868</v>
      </c>
      <c r="O6256" s="17">
        <v>2400</v>
      </c>
      <c r="P6256" s="17">
        <v>0</v>
      </c>
      <c r="Q6256" s="17">
        <v>0</v>
      </c>
      <c r="R6256" s="18" t="s">
        <v>33</v>
      </c>
      <c r="S6256" s="19">
        <v>60</v>
      </c>
      <c r="T6256" s="19">
        <v>110</v>
      </c>
      <c r="U6256" s="19">
        <v>0.5</v>
      </c>
      <c r="V6256" s="19">
        <v>0</v>
      </c>
      <c r="W6256" s="20">
        <v>5.5E-2</v>
      </c>
      <c r="X6256" s="21">
        <v>264</v>
      </c>
      <c r="Y6256" s="22" t="s">
        <v>33</v>
      </c>
      <c r="Z6256" s="23" t="s">
        <v>5838</v>
      </c>
      <c r="AA6256" s="37"/>
      <c r="AB6256" s="37"/>
      <c r="AC6256" s="37"/>
      <c r="AD6256" s="25"/>
      <c r="AE6256" s="26"/>
      <c r="AF6256" s="27"/>
    </row>
    <row r="6257" spans="1:32" s="162" customFormat="1" ht="16.5" customHeight="1">
      <c r="A6257" s="12" t="s">
        <v>4537</v>
      </c>
      <c r="B6257" s="13"/>
      <c r="C6257" s="189"/>
      <c r="D6257" s="12"/>
      <c r="E6257" s="14" t="s">
        <v>4597</v>
      </c>
      <c r="F6257" s="14" t="s">
        <v>67</v>
      </c>
      <c r="G6257" s="14" t="s">
        <v>4598</v>
      </c>
      <c r="H6257" s="15">
        <v>2007</v>
      </c>
      <c r="I6257" s="15">
        <v>1</v>
      </c>
      <c r="J6257" s="15">
        <v>0</v>
      </c>
      <c r="K6257" s="15">
        <v>0</v>
      </c>
      <c r="L6257" s="16" t="s">
        <v>4564</v>
      </c>
      <c r="M6257" s="16"/>
      <c r="N6257" s="16" t="s">
        <v>44</v>
      </c>
      <c r="O6257" s="17">
        <v>720</v>
      </c>
      <c r="P6257" s="17">
        <v>0</v>
      </c>
      <c r="Q6257" s="17">
        <v>0</v>
      </c>
      <c r="R6257" s="18" t="s">
        <v>33</v>
      </c>
      <c r="S6257" s="19">
        <v>60</v>
      </c>
      <c r="T6257" s="19">
        <v>110</v>
      </c>
      <c r="U6257" s="19">
        <v>1.8181818181818181</v>
      </c>
      <c r="V6257" s="19">
        <v>0</v>
      </c>
      <c r="W6257" s="20">
        <v>0.2</v>
      </c>
      <c r="X6257" s="21">
        <v>144</v>
      </c>
      <c r="Y6257" s="22" t="s">
        <v>33</v>
      </c>
      <c r="Z6257" s="23" t="s">
        <v>5838</v>
      </c>
      <c r="AA6257" s="24"/>
      <c r="AB6257" s="14"/>
      <c r="AC6257" s="14"/>
      <c r="AD6257" s="25"/>
      <c r="AE6257" s="26"/>
      <c r="AF6257" s="27"/>
    </row>
    <row r="6258" spans="1:32" s="162" customFormat="1" ht="16.5" customHeight="1">
      <c r="A6258" s="12" t="s">
        <v>4537</v>
      </c>
      <c r="B6258" s="13"/>
      <c r="C6258" s="189"/>
      <c r="D6258" s="12"/>
      <c r="E6258" s="14" t="s">
        <v>4597</v>
      </c>
      <c r="F6258" s="14" t="s">
        <v>67</v>
      </c>
      <c r="G6258" s="14" t="s">
        <v>4598</v>
      </c>
      <c r="H6258" s="15">
        <v>2007</v>
      </c>
      <c r="I6258" s="15">
        <v>1</v>
      </c>
      <c r="J6258" s="15">
        <v>0</v>
      </c>
      <c r="K6258" s="15">
        <v>0</v>
      </c>
      <c r="L6258" s="16" t="s">
        <v>4564</v>
      </c>
      <c r="M6258" s="16"/>
      <c r="N6258" s="16" t="s">
        <v>44</v>
      </c>
      <c r="O6258" s="17">
        <v>720</v>
      </c>
      <c r="P6258" s="17">
        <v>0</v>
      </c>
      <c r="Q6258" s="17">
        <v>0</v>
      </c>
      <c r="R6258" s="18" t="s">
        <v>33</v>
      </c>
      <c r="S6258" s="19">
        <v>60</v>
      </c>
      <c r="T6258" s="19">
        <v>110</v>
      </c>
      <c r="U6258" s="19">
        <v>1.8181818181818181</v>
      </c>
      <c r="V6258" s="19">
        <v>0</v>
      </c>
      <c r="W6258" s="20">
        <v>0.2</v>
      </c>
      <c r="X6258" s="21">
        <v>144</v>
      </c>
      <c r="Y6258" s="22" t="s">
        <v>33</v>
      </c>
      <c r="Z6258" s="23" t="s">
        <v>5838</v>
      </c>
      <c r="AA6258" s="24"/>
      <c r="AB6258" s="14"/>
      <c r="AC6258" s="14"/>
      <c r="AD6258" s="25"/>
      <c r="AE6258" s="26"/>
      <c r="AF6258" s="27"/>
    </row>
    <row r="6259" spans="1:32" s="162" customFormat="1" ht="16.5" customHeight="1">
      <c r="A6259" s="12" t="s">
        <v>4537</v>
      </c>
      <c r="B6259" s="13"/>
      <c r="C6259" s="189"/>
      <c r="D6259" s="12"/>
      <c r="E6259" s="14" t="s">
        <v>2254</v>
      </c>
      <c r="F6259" s="14" t="s">
        <v>480</v>
      </c>
      <c r="G6259" s="14" t="s">
        <v>67</v>
      </c>
      <c r="H6259" s="15">
        <v>2000</v>
      </c>
      <c r="I6259" s="15">
        <v>1</v>
      </c>
      <c r="J6259" s="15">
        <v>0</v>
      </c>
      <c r="K6259" s="15">
        <v>0</v>
      </c>
      <c r="L6259" s="16" t="s">
        <v>4571</v>
      </c>
      <c r="M6259" s="16"/>
      <c r="N6259" s="16" t="s">
        <v>868</v>
      </c>
      <c r="O6259" s="17">
        <v>7250</v>
      </c>
      <c r="P6259" s="17">
        <v>0</v>
      </c>
      <c r="Q6259" s="17">
        <v>0</v>
      </c>
      <c r="R6259" s="18" t="s">
        <v>33</v>
      </c>
      <c r="S6259" s="19">
        <v>60</v>
      </c>
      <c r="T6259" s="19">
        <v>110</v>
      </c>
      <c r="U6259" s="19">
        <v>0.19090909090909092</v>
      </c>
      <c r="V6259" s="19">
        <v>0</v>
      </c>
      <c r="W6259" s="20">
        <v>2.1000000000000001E-2</v>
      </c>
      <c r="X6259" s="21">
        <v>152.25</v>
      </c>
      <c r="Y6259" s="22" t="s">
        <v>33</v>
      </c>
      <c r="Z6259" s="23" t="s">
        <v>5838</v>
      </c>
      <c r="AA6259" s="24"/>
      <c r="AB6259" s="14"/>
      <c r="AC6259" s="14"/>
      <c r="AD6259" s="25"/>
      <c r="AE6259" s="26"/>
      <c r="AF6259" s="27"/>
    </row>
    <row r="6260" spans="1:32" s="162" customFormat="1" ht="16.5" customHeight="1">
      <c r="A6260" s="12" t="s">
        <v>4537</v>
      </c>
      <c r="B6260" s="13"/>
      <c r="C6260" s="189"/>
      <c r="D6260" s="12"/>
      <c r="E6260" s="14" t="s">
        <v>4612</v>
      </c>
      <c r="F6260" s="14" t="s">
        <v>814</v>
      </c>
      <c r="G6260" s="14" t="s">
        <v>4613</v>
      </c>
      <c r="H6260" s="15">
        <v>2007</v>
      </c>
      <c r="I6260" s="15">
        <v>2</v>
      </c>
      <c r="J6260" s="15">
        <v>0</v>
      </c>
      <c r="K6260" s="15">
        <v>0</v>
      </c>
      <c r="L6260" s="16" t="s">
        <v>4595</v>
      </c>
      <c r="M6260" s="16"/>
      <c r="N6260" s="16" t="s">
        <v>44</v>
      </c>
      <c r="O6260" s="17">
        <v>3360</v>
      </c>
      <c r="P6260" s="17">
        <v>0</v>
      </c>
      <c r="Q6260" s="17">
        <v>0</v>
      </c>
      <c r="R6260" s="18" t="s">
        <v>33</v>
      </c>
      <c r="S6260" s="19">
        <v>60</v>
      </c>
      <c r="T6260" s="19">
        <v>110</v>
      </c>
      <c r="U6260" s="19">
        <v>0.43636363636363634</v>
      </c>
      <c r="V6260" s="19">
        <v>0</v>
      </c>
      <c r="W6260" s="20">
        <v>4.8000000000000001E-2</v>
      </c>
      <c r="X6260" s="21">
        <v>322.56</v>
      </c>
      <c r="Y6260" s="22" t="s">
        <v>33</v>
      </c>
      <c r="Z6260" s="23" t="s">
        <v>5838</v>
      </c>
      <c r="AA6260" s="24"/>
      <c r="AB6260" s="14"/>
      <c r="AC6260" s="14"/>
      <c r="AD6260" s="25"/>
      <c r="AE6260" s="26"/>
      <c r="AF6260" s="27"/>
    </row>
    <row r="6261" spans="1:32" s="162" customFormat="1" ht="16.5" customHeight="1">
      <c r="A6261" s="12" t="s">
        <v>4537</v>
      </c>
      <c r="B6261" s="13"/>
      <c r="C6261" s="189"/>
      <c r="D6261" s="12"/>
      <c r="E6261" s="14" t="s">
        <v>4612</v>
      </c>
      <c r="F6261" s="14" t="s">
        <v>814</v>
      </c>
      <c r="G6261" s="14" t="s">
        <v>4613</v>
      </c>
      <c r="H6261" s="15">
        <v>2007</v>
      </c>
      <c r="I6261" s="15">
        <v>2</v>
      </c>
      <c r="J6261" s="15">
        <v>0</v>
      </c>
      <c r="K6261" s="15">
        <v>0</v>
      </c>
      <c r="L6261" s="16" t="s">
        <v>4595</v>
      </c>
      <c r="M6261" s="16"/>
      <c r="N6261" s="16" t="s">
        <v>44</v>
      </c>
      <c r="O6261" s="17">
        <v>3360</v>
      </c>
      <c r="P6261" s="17">
        <v>0</v>
      </c>
      <c r="Q6261" s="17">
        <v>0</v>
      </c>
      <c r="R6261" s="18" t="s">
        <v>33</v>
      </c>
      <c r="S6261" s="19">
        <v>60</v>
      </c>
      <c r="T6261" s="19">
        <v>110</v>
      </c>
      <c r="U6261" s="19">
        <v>0.43636363636363634</v>
      </c>
      <c r="V6261" s="19">
        <v>0</v>
      </c>
      <c r="W6261" s="20">
        <v>4.8000000000000001E-2</v>
      </c>
      <c r="X6261" s="21">
        <v>322.56</v>
      </c>
      <c r="Y6261" s="22" t="s">
        <v>33</v>
      </c>
      <c r="Z6261" s="23" t="s">
        <v>5838</v>
      </c>
      <c r="AA6261" s="24"/>
      <c r="AB6261" s="14"/>
      <c r="AC6261" s="14"/>
      <c r="AD6261" s="25"/>
      <c r="AE6261" s="26"/>
      <c r="AF6261" s="27"/>
    </row>
    <row r="6262" spans="1:32" s="162" customFormat="1" ht="16.5" customHeight="1">
      <c r="A6262" s="12" t="s">
        <v>4537</v>
      </c>
      <c r="B6262" s="13"/>
      <c r="C6262" s="189"/>
      <c r="D6262" s="12"/>
      <c r="E6262" s="14" t="s">
        <v>180</v>
      </c>
      <c r="F6262" s="14" t="s">
        <v>92</v>
      </c>
      <c r="G6262" s="14" t="s">
        <v>4632</v>
      </c>
      <c r="H6262" s="15">
        <v>2021</v>
      </c>
      <c r="I6262" s="15">
        <v>1</v>
      </c>
      <c r="J6262" s="15">
        <v>0</v>
      </c>
      <c r="K6262" s="15">
        <v>0</v>
      </c>
      <c r="L6262" s="16" t="s">
        <v>4633</v>
      </c>
      <c r="M6262" s="16"/>
      <c r="N6262" s="16" t="s">
        <v>44</v>
      </c>
      <c r="O6262" s="17">
        <v>480</v>
      </c>
      <c r="P6262" s="17">
        <v>0</v>
      </c>
      <c r="Q6262" s="17">
        <v>0</v>
      </c>
      <c r="R6262" s="18" t="s">
        <v>33</v>
      </c>
      <c r="S6262" s="19">
        <v>60</v>
      </c>
      <c r="T6262" s="19">
        <v>110</v>
      </c>
      <c r="U6262" s="19">
        <v>3.1363636363636362</v>
      </c>
      <c r="V6262" s="19">
        <v>0</v>
      </c>
      <c r="W6262" s="20">
        <v>0.34499999999999997</v>
      </c>
      <c r="X6262" s="21">
        <v>165.6</v>
      </c>
      <c r="Y6262" s="22" t="s">
        <v>33</v>
      </c>
      <c r="Z6262" s="23" t="s">
        <v>5838</v>
      </c>
      <c r="AA6262" s="24"/>
      <c r="AB6262" s="14"/>
      <c r="AC6262" s="14"/>
      <c r="AD6262" s="25"/>
      <c r="AE6262" s="26"/>
      <c r="AF6262" s="27"/>
    </row>
    <row r="6263" spans="1:32" s="162" customFormat="1" ht="16.5" customHeight="1">
      <c r="A6263" s="12" t="s">
        <v>4537</v>
      </c>
      <c r="B6263" s="13"/>
      <c r="C6263" s="189"/>
      <c r="D6263" s="12"/>
      <c r="E6263" s="14" t="s">
        <v>35</v>
      </c>
      <c r="F6263" s="14" t="s">
        <v>83</v>
      </c>
      <c r="G6263" s="14" t="s">
        <v>4590</v>
      </c>
      <c r="H6263" s="15">
        <v>2007</v>
      </c>
      <c r="I6263" s="15">
        <v>1</v>
      </c>
      <c r="J6263" s="15">
        <v>0</v>
      </c>
      <c r="K6263" s="15">
        <v>0</v>
      </c>
      <c r="L6263" s="16" t="s">
        <v>4631</v>
      </c>
      <c r="M6263" s="16"/>
      <c r="N6263" s="16" t="s">
        <v>44</v>
      </c>
      <c r="O6263" s="17">
        <v>720</v>
      </c>
      <c r="P6263" s="17">
        <v>0</v>
      </c>
      <c r="Q6263" s="17">
        <v>0</v>
      </c>
      <c r="R6263" s="18" t="s">
        <v>33</v>
      </c>
      <c r="S6263" s="19">
        <v>60</v>
      </c>
      <c r="T6263" s="19">
        <v>110</v>
      </c>
      <c r="U6263" s="19">
        <v>2.2727272727272729</v>
      </c>
      <c r="V6263" s="19">
        <v>0</v>
      </c>
      <c r="W6263" s="20">
        <v>0.25</v>
      </c>
      <c r="X6263" s="21">
        <v>180</v>
      </c>
      <c r="Y6263" s="22" t="s">
        <v>33</v>
      </c>
      <c r="Z6263" s="23" t="s">
        <v>5838</v>
      </c>
      <c r="AA6263" s="24"/>
      <c r="AB6263" s="14"/>
      <c r="AC6263" s="14"/>
      <c r="AD6263" s="25"/>
      <c r="AE6263" s="26"/>
      <c r="AF6263" s="27"/>
    </row>
    <row r="6264" spans="1:32" s="162" customFormat="1" ht="16.5" customHeight="1">
      <c r="A6264" s="12" t="s">
        <v>4537</v>
      </c>
      <c r="B6264" s="13"/>
      <c r="C6264" s="189"/>
      <c r="D6264" s="12"/>
      <c r="E6264" s="14" t="s">
        <v>35</v>
      </c>
      <c r="F6264" s="14" t="s">
        <v>83</v>
      </c>
      <c r="G6264" s="14" t="s">
        <v>4590</v>
      </c>
      <c r="H6264" s="15">
        <v>2007</v>
      </c>
      <c r="I6264" s="15">
        <v>1</v>
      </c>
      <c r="J6264" s="15">
        <v>0</v>
      </c>
      <c r="K6264" s="15">
        <v>0</v>
      </c>
      <c r="L6264" s="16" t="s">
        <v>4631</v>
      </c>
      <c r="M6264" s="16"/>
      <c r="N6264" s="16" t="s">
        <v>44</v>
      </c>
      <c r="O6264" s="17">
        <v>720</v>
      </c>
      <c r="P6264" s="17">
        <v>0</v>
      </c>
      <c r="Q6264" s="17">
        <v>0</v>
      </c>
      <c r="R6264" s="18" t="s">
        <v>33</v>
      </c>
      <c r="S6264" s="19">
        <v>60</v>
      </c>
      <c r="T6264" s="19">
        <v>110</v>
      </c>
      <c r="U6264" s="19">
        <v>2.2727272727272729</v>
      </c>
      <c r="V6264" s="19">
        <v>0</v>
      </c>
      <c r="W6264" s="20">
        <v>0.25</v>
      </c>
      <c r="X6264" s="21">
        <v>180</v>
      </c>
      <c r="Y6264" s="22" t="s">
        <v>33</v>
      </c>
      <c r="Z6264" s="23" t="s">
        <v>5838</v>
      </c>
      <c r="AA6264" s="24"/>
      <c r="AB6264" s="14"/>
      <c r="AC6264" s="14"/>
      <c r="AD6264" s="25"/>
      <c r="AE6264" s="26"/>
      <c r="AF6264" s="27"/>
    </row>
    <row r="6265" spans="1:32" s="162" customFormat="1" ht="16.5" customHeight="1">
      <c r="A6265" s="12" t="s">
        <v>4537</v>
      </c>
      <c r="B6265" s="13"/>
      <c r="C6265" s="189"/>
      <c r="D6265" s="12"/>
      <c r="E6265" s="14" t="s">
        <v>4628</v>
      </c>
      <c r="F6265" s="14" t="s">
        <v>4629</v>
      </c>
      <c r="G6265" s="14" t="s">
        <v>4630</v>
      </c>
      <c r="H6265" s="15" t="s">
        <v>67</v>
      </c>
      <c r="I6265" s="15">
        <v>1</v>
      </c>
      <c r="J6265" s="15">
        <v>0</v>
      </c>
      <c r="K6265" s="15">
        <v>0</v>
      </c>
      <c r="L6265" s="16" t="s">
        <v>4595</v>
      </c>
      <c r="M6265" s="16"/>
      <c r="N6265" s="16" t="s">
        <v>44</v>
      </c>
      <c r="O6265" s="17">
        <v>3360</v>
      </c>
      <c r="P6265" s="17">
        <v>0</v>
      </c>
      <c r="Q6265" s="17">
        <v>0</v>
      </c>
      <c r="R6265" s="18" t="s">
        <v>33</v>
      </c>
      <c r="S6265" s="19">
        <v>60</v>
      </c>
      <c r="T6265" s="19">
        <v>110</v>
      </c>
      <c r="U6265" s="19">
        <v>0.5</v>
      </c>
      <c r="V6265" s="19">
        <v>0</v>
      </c>
      <c r="W6265" s="20">
        <v>5.5E-2</v>
      </c>
      <c r="X6265" s="21">
        <v>184.8</v>
      </c>
      <c r="Y6265" s="22" t="s">
        <v>33</v>
      </c>
      <c r="Z6265" s="23" t="s">
        <v>5838</v>
      </c>
      <c r="AA6265" s="24"/>
      <c r="AB6265" s="14"/>
      <c r="AC6265" s="14"/>
      <c r="AD6265" s="25"/>
      <c r="AE6265" s="26"/>
      <c r="AF6265" s="27"/>
    </row>
    <row r="6266" spans="1:32" s="162" customFormat="1" ht="16.5" customHeight="1">
      <c r="A6266" s="12" t="s">
        <v>4537</v>
      </c>
      <c r="B6266" s="13"/>
      <c r="C6266" s="189"/>
      <c r="D6266" s="12"/>
      <c r="E6266" s="14" t="s">
        <v>4628</v>
      </c>
      <c r="F6266" s="14" t="s">
        <v>4629</v>
      </c>
      <c r="G6266" s="14" t="s">
        <v>4630</v>
      </c>
      <c r="H6266" s="15" t="s">
        <v>67</v>
      </c>
      <c r="I6266" s="15">
        <v>1</v>
      </c>
      <c r="J6266" s="15">
        <v>0</v>
      </c>
      <c r="K6266" s="15">
        <v>0</v>
      </c>
      <c r="L6266" s="16" t="s">
        <v>4595</v>
      </c>
      <c r="M6266" s="16"/>
      <c r="N6266" s="16" t="s">
        <v>44</v>
      </c>
      <c r="O6266" s="17">
        <v>3360</v>
      </c>
      <c r="P6266" s="17">
        <v>0</v>
      </c>
      <c r="Q6266" s="17">
        <v>0</v>
      </c>
      <c r="R6266" s="18" t="s">
        <v>33</v>
      </c>
      <c r="S6266" s="19">
        <v>60</v>
      </c>
      <c r="T6266" s="19">
        <v>110</v>
      </c>
      <c r="U6266" s="19">
        <v>0.5</v>
      </c>
      <c r="V6266" s="19">
        <v>0</v>
      </c>
      <c r="W6266" s="20">
        <v>5.5E-2</v>
      </c>
      <c r="X6266" s="21">
        <v>184.8</v>
      </c>
      <c r="Y6266" s="22" t="s">
        <v>33</v>
      </c>
      <c r="Z6266" s="23" t="s">
        <v>5838</v>
      </c>
      <c r="AA6266" s="24"/>
      <c r="AB6266" s="14"/>
      <c r="AC6266" s="14"/>
      <c r="AD6266" s="25"/>
      <c r="AE6266" s="26"/>
      <c r="AF6266" s="27"/>
    </row>
    <row r="6267" spans="1:32" s="162" customFormat="1" ht="16.5" customHeight="1">
      <c r="A6267" s="12" t="s">
        <v>4537</v>
      </c>
      <c r="B6267" s="13"/>
      <c r="C6267" s="189"/>
      <c r="D6267" s="12"/>
      <c r="E6267" s="14" t="s">
        <v>812</v>
      </c>
      <c r="F6267" s="14" t="s">
        <v>4622</v>
      </c>
      <c r="G6267" s="14" t="s">
        <v>4623</v>
      </c>
      <c r="H6267" s="15">
        <v>1999</v>
      </c>
      <c r="I6267" s="15">
        <v>1</v>
      </c>
      <c r="J6267" s="15">
        <v>0</v>
      </c>
      <c r="K6267" s="15">
        <v>0</v>
      </c>
      <c r="L6267" s="16" t="s">
        <v>4591</v>
      </c>
      <c r="M6267" s="16"/>
      <c r="N6267" s="16" t="s">
        <v>44</v>
      </c>
      <c r="O6267" s="17">
        <v>240</v>
      </c>
      <c r="P6267" s="17">
        <v>0</v>
      </c>
      <c r="Q6267" s="17">
        <v>0</v>
      </c>
      <c r="R6267" s="18" t="s">
        <v>33</v>
      </c>
      <c r="S6267" s="19">
        <v>60</v>
      </c>
      <c r="T6267" s="19">
        <v>110</v>
      </c>
      <c r="U6267" s="19">
        <v>7.2727272727272725</v>
      </c>
      <c r="V6267" s="19">
        <v>0</v>
      </c>
      <c r="W6267" s="20">
        <v>0.8</v>
      </c>
      <c r="X6267" s="21">
        <v>192</v>
      </c>
      <c r="Y6267" s="22" t="s">
        <v>33</v>
      </c>
      <c r="Z6267" s="23" t="s">
        <v>5838</v>
      </c>
      <c r="AA6267" s="24"/>
      <c r="AB6267" s="14"/>
      <c r="AC6267" s="14"/>
      <c r="AD6267" s="25"/>
      <c r="AE6267" s="26"/>
      <c r="AF6267" s="27"/>
    </row>
    <row r="6268" spans="1:32" s="162" customFormat="1" ht="16.5" customHeight="1">
      <c r="A6268" s="12" t="s">
        <v>4537</v>
      </c>
      <c r="B6268" s="13"/>
      <c r="C6268" s="189"/>
      <c r="D6268" s="12"/>
      <c r="E6268" s="14" t="s">
        <v>812</v>
      </c>
      <c r="F6268" s="14" t="s">
        <v>63</v>
      </c>
      <c r="G6268" s="14" t="s">
        <v>4624</v>
      </c>
      <c r="H6268" s="15" t="s">
        <v>67</v>
      </c>
      <c r="I6268" s="15">
        <v>1</v>
      </c>
      <c r="J6268" s="15">
        <v>0</v>
      </c>
      <c r="K6268" s="15">
        <v>0</v>
      </c>
      <c r="L6268" s="16" t="s">
        <v>4609</v>
      </c>
      <c r="M6268" s="16"/>
      <c r="N6268" s="16" t="s">
        <v>44</v>
      </c>
      <c r="O6268" s="17">
        <v>240</v>
      </c>
      <c r="P6268" s="17">
        <v>0</v>
      </c>
      <c r="Q6268" s="17">
        <v>0</v>
      </c>
      <c r="R6268" s="18" t="s">
        <v>33</v>
      </c>
      <c r="S6268" s="19">
        <v>60</v>
      </c>
      <c r="T6268" s="19">
        <v>110</v>
      </c>
      <c r="U6268" s="19">
        <v>7.2727272727272725</v>
      </c>
      <c r="V6268" s="19">
        <v>0</v>
      </c>
      <c r="W6268" s="20">
        <v>0.8</v>
      </c>
      <c r="X6268" s="21">
        <v>192</v>
      </c>
      <c r="Y6268" s="22" t="s">
        <v>33</v>
      </c>
      <c r="Z6268" s="23" t="s">
        <v>5838</v>
      </c>
      <c r="AA6268" s="24"/>
      <c r="AB6268" s="14"/>
      <c r="AC6268" s="14"/>
      <c r="AD6268" s="25"/>
      <c r="AE6268" s="26"/>
      <c r="AF6268" s="27"/>
    </row>
    <row r="6269" spans="1:32" s="162" customFormat="1" ht="16.5" customHeight="1">
      <c r="A6269" s="12" t="s">
        <v>4537</v>
      </c>
      <c r="B6269" s="13"/>
      <c r="C6269" s="189"/>
      <c r="D6269" s="12"/>
      <c r="E6269" s="14" t="s">
        <v>812</v>
      </c>
      <c r="F6269" s="14" t="s">
        <v>4622</v>
      </c>
      <c r="G6269" s="14" t="s">
        <v>4623</v>
      </c>
      <c r="H6269" s="15">
        <v>1999</v>
      </c>
      <c r="I6269" s="15">
        <v>1</v>
      </c>
      <c r="J6269" s="15">
        <v>0</v>
      </c>
      <c r="K6269" s="15">
        <v>0</v>
      </c>
      <c r="L6269" s="16" t="s">
        <v>4591</v>
      </c>
      <c r="M6269" s="16"/>
      <c r="N6269" s="16" t="s">
        <v>44</v>
      </c>
      <c r="O6269" s="17">
        <v>240</v>
      </c>
      <c r="P6269" s="17">
        <v>0</v>
      </c>
      <c r="Q6269" s="17">
        <v>0</v>
      </c>
      <c r="R6269" s="18" t="s">
        <v>33</v>
      </c>
      <c r="S6269" s="19">
        <v>60</v>
      </c>
      <c r="T6269" s="19">
        <v>110</v>
      </c>
      <c r="U6269" s="19">
        <v>7.2727272727272725</v>
      </c>
      <c r="V6269" s="19">
        <v>0</v>
      </c>
      <c r="W6269" s="20">
        <v>0.8</v>
      </c>
      <c r="X6269" s="21">
        <v>192</v>
      </c>
      <c r="Y6269" s="22" t="s">
        <v>33</v>
      </c>
      <c r="Z6269" s="23" t="s">
        <v>5838</v>
      </c>
      <c r="AA6269" s="24"/>
      <c r="AB6269" s="14"/>
      <c r="AC6269" s="14"/>
      <c r="AD6269" s="25"/>
      <c r="AE6269" s="26"/>
      <c r="AF6269" s="27"/>
    </row>
    <row r="6270" spans="1:32" s="162" customFormat="1" ht="16.5" customHeight="1">
      <c r="A6270" s="12" t="s">
        <v>4537</v>
      </c>
      <c r="B6270" s="13"/>
      <c r="C6270" s="189"/>
      <c r="D6270" s="12"/>
      <c r="E6270" s="14" t="s">
        <v>812</v>
      </c>
      <c r="F6270" s="14" t="s">
        <v>63</v>
      </c>
      <c r="G6270" s="14" t="s">
        <v>4624</v>
      </c>
      <c r="H6270" s="15" t="s">
        <v>67</v>
      </c>
      <c r="I6270" s="15">
        <v>1</v>
      </c>
      <c r="J6270" s="15">
        <v>0</v>
      </c>
      <c r="K6270" s="15">
        <v>0</v>
      </c>
      <c r="L6270" s="16" t="s">
        <v>4609</v>
      </c>
      <c r="M6270" s="16"/>
      <c r="N6270" s="16" t="s">
        <v>44</v>
      </c>
      <c r="O6270" s="17">
        <v>240</v>
      </c>
      <c r="P6270" s="17">
        <v>0</v>
      </c>
      <c r="Q6270" s="17">
        <v>0</v>
      </c>
      <c r="R6270" s="18" t="s">
        <v>33</v>
      </c>
      <c r="S6270" s="19">
        <v>60</v>
      </c>
      <c r="T6270" s="19">
        <v>110</v>
      </c>
      <c r="U6270" s="19">
        <v>7.2727272727272725</v>
      </c>
      <c r="V6270" s="19">
        <v>0</v>
      </c>
      <c r="W6270" s="20">
        <v>0.8</v>
      </c>
      <c r="X6270" s="21">
        <v>192</v>
      </c>
      <c r="Y6270" s="22" t="s">
        <v>33</v>
      </c>
      <c r="Z6270" s="23" t="s">
        <v>5838</v>
      </c>
      <c r="AA6270" s="24"/>
      <c r="AB6270" s="14"/>
      <c r="AC6270" s="14"/>
      <c r="AD6270" s="25"/>
      <c r="AE6270" s="26"/>
      <c r="AF6270" s="27"/>
    </row>
    <row r="6271" spans="1:32" s="162" customFormat="1" ht="16.5" customHeight="1">
      <c r="A6271" s="12" t="s">
        <v>4537</v>
      </c>
      <c r="B6271" s="13"/>
      <c r="C6271" s="189"/>
      <c r="D6271" s="12"/>
      <c r="E6271" s="14" t="s">
        <v>187</v>
      </c>
      <c r="F6271" s="14" t="s">
        <v>4596</v>
      </c>
      <c r="G6271" s="14" t="s">
        <v>67</v>
      </c>
      <c r="H6271" s="15">
        <v>1997</v>
      </c>
      <c r="I6271" s="15">
        <v>2</v>
      </c>
      <c r="J6271" s="15">
        <v>0</v>
      </c>
      <c r="K6271" s="15">
        <v>0</v>
      </c>
      <c r="L6271" s="16" t="s">
        <v>4571</v>
      </c>
      <c r="M6271" s="16"/>
      <c r="N6271" s="16" t="s">
        <v>868</v>
      </c>
      <c r="O6271" s="17">
        <v>2880</v>
      </c>
      <c r="P6271" s="17">
        <v>0</v>
      </c>
      <c r="Q6271" s="17">
        <v>0</v>
      </c>
      <c r="R6271" s="18" t="s">
        <v>33</v>
      </c>
      <c r="S6271" s="19">
        <v>60</v>
      </c>
      <c r="T6271" s="19">
        <v>110</v>
      </c>
      <c r="U6271" s="19">
        <v>0.61818181818181817</v>
      </c>
      <c r="V6271" s="19">
        <v>0</v>
      </c>
      <c r="W6271" s="20">
        <v>6.8000000000000005E-2</v>
      </c>
      <c r="X6271" s="21">
        <v>391.68</v>
      </c>
      <c r="Y6271" s="22" t="s">
        <v>33</v>
      </c>
      <c r="Z6271" s="23" t="s">
        <v>5838</v>
      </c>
      <c r="AA6271" s="24"/>
      <c r="AB6271" s="14"/>
      <c r="AC6271" s="14"/>
      <c r="AD6271" s="25"/>
      <c r="AE6271" s="26"/>
      <c r="AF6271" s="27"/>
    </row>
    <row r="6272" spans="1:32" s="162" customFormat="1" ht="16.5" customHeight="1">
      <c r="A6272" s="12" t="s">
        <v>4537</v>
      </c>
      <c r="B6272" s="13"/>
      <c r="C6272" s="189"/>
      <c r="D6272" s="12"/>
      <c r="E6272" s="14" t="s">
        <v>187</v>
      </c>
      <c r="F6272" s="14" t="s">
        <v>4596</v>
      </c>
      <c r="G6272" s="14" t="s">
        <v>67</v>
      </c>
      <c r="H6272" s="15">
        <v>1997</v>
      </c>
      <c r="I6272" s="15">
        <v>2</v>
      </c>
      <c r="J6272" s="15">
        <v>0</v>
      </c>
      <c r="K6272" s="15">
        <v>0</v>
      </c>
      <c r="L6272" s="16" t="s">
        <v>4571</v>
      </c>
      <c r="M6272" s="16"/>
      <c r="N6272" s="16" t="s">
        <v>868</v>
      </c>
      <c r="O6272" s="17">
        <v>2880</v>
      </c>
      <c r="P6272" s="17">
        <v>0</v>
      </c>
      <c r="Q6272" s="17">
        <v>0</v>
      </c>
      <c r="R6272" s="18" t="s">
        <v>33</v>
      </c>
      <c r="S6272" s="19">
        <v>60</v>
      </c>
      <c r="T6272" s="19">
        <v>110</v>
      </c>
      <c r="U6272" s="19">
        <v>0.61818181818181817</v>
      </c>
      <c r="V6272" s="19">
        <v>0</v>
      </c>
      <c r="W6272" s="20">
        <v>6.8000000000000005E-2</v>
      </c>
      <c r="X6272" s="21">
        <v>391.68</v>
      </c>
      <c r="Y6272" s="22" t="s">
        <v>33</v>
      </c>
      <c r="Z6272" s="23" t="s">
        <v>5838</v>
      </c>
      <c r="AA6272" s="24"/>
      <c r="AB6272" s="14"/>
      <c r="AC6272" s="14"/>
      <c r="AD6272" s="25"/>
      <c r="AE6272" s="26"/>
      <c r="AF6272" s="27"/>
    </row>
    <row r="6273" spans="1:32" s="162" customFormat="1" ht="16.5" customHeight="1">
      <c r="A6273" s="12" t="s">
        <v>4537</v>
      </c>
      <c r="B6273" s="13"/>
      <c r="C6273" s="189"/>
      <c r="D6273" s="12"/>
      <c r="E6273" s="14" t="s">
        <v>4620</v>
      </c>
      <c r="F6273" s="14" t="s">
        <v>67</v>
      </c>
      <c r="G6273" s="14" t="s">
        <v>4621</v>
      </c>
      <c r="H6273" s="15">
        <v>2007</v>
      </c>
      <c r="I6273" s="15">
        <v>1</v>
      </c>
      <c r="J6273" s="15">
        <v>0</v>
      </c>
      <c r="K6273" s="15">
        <v>0</v>
      </c>
      <c r="L6273" s="16" t="s">
        <v>4547</v>
      </c>
      <c r="M6273" s="16"/>
      <c r="N6273" s="16" t="s">
        <v>868</v>
      </c>
      <c r="O6273" s="17">
        <v>167</v>
      </c>
      <c r="P6273" s="17">
        <v>0</v>
      </c>
      <c r="Q6273" s="17">
        <v>0</v>
      </c>
      <c r="R6273" s="18" t="s">
        <v>33</v>
      </c>
      <c r="S6273" s="19">
        <v>60</v>
      </c>
      <c r="T6273" s="19">
        <v>110</v>
      </c>
      <c r="U6273" s="19">
        <v>10.909090909090908</v>
      </c>
      <c r="V6273" s="19">
        <v>0</v>
      </c>
      <c r="W6273" s="20">
        <v>1.2</v>
      </c>
      <c r="X6273" s="21">
        <v>200.4</v>
      </c>
      <c r="Y6273" s="22" t="s">
        <v>33</v>
      </c>
      <c r="Z6273" s="23" t="s">
        <v>5838</v>
      </c>
      <c r="AA6273" s="24"/>
      <c r="AB6273" s="14"/>
      <c r="AC6273" s="14"/>
      <c r="AD6273" s="25"/>
      <c r="AE6273" s="26"/>
      <c r="AF6273" s="27"/>
    </row>
    <row r="6274" spans="1:32" s="162" customFormat="1" ht="16.5" customHeight="1">
      <c r="A6274" s="12" t="s">
        <v>4537</v>
      </c>
      <c r="B6274" s="13"/>
      <c r="C6274" s="189"/>
      <c r="D6274" s="12"/>
      <c r="E6274" s="14" t="s">
        <v>4620</v>
      </c>
      <c r="F6274" s="14" t="s">
        <v>67</v>
      </c>
      <c r="G6274" s="14" t="s">
        <v>4621</v>
      </c>
      <c r="H6274" s="15">
        <v>2007</v>
      </c>
      <c r="I6274" s="15">
        <v>1</v>
      </c>
      <c r="J6274" s="15">
        <v>0</v>
      </c>
      <c r="K6274" s="15">
        <v>0</v>
      </c>
      <c r="L6274" s="16" t="s">
        <v>4547</v>
      </c>
      <c r="M6274" s="16"/>
      <c r="N6274" s="16" t="s">
        <v>868</v>
      </c>
      <c r="O6274" s="17">
        <v>167</v>
      </c>
      <c r="P6274" s="17">
        <v>0</v>
      </c>
      <c r="Q6274" s="17">
        <v>0</v>
      </c>
      <c r="R6274" s="18" t="s">
        <v>33</v>
      </c>
      <c r="S6274" s="19">
        <v>60</v>
      </c>
      <c r="T6274" s="19">
        <v>110</v>
      </c>
      <c r="U6274" s="19">
        <v>10.909090909090908</v>
      </c>
      <c r="V6274" s="19">
        <v>0</v>
      </c>
      <c r="W6274" s="20">
        <v>1.2</v>
      </c>
      <c r="X6274" s="21">
        <v>200.4</v>
      </c>
      <c r="Y6274" s="22" t="s">
        <v>33</v>
      </c>
      <c r="Z6274" s="23" t="s">
        <v>5838</v>
      </c>
      <c r="AA6274" s="24"/>
      <c r="AB6274" s="14"/>
      <c r="AC6274" s="14"/>
      <c r="AD6274" s="25"/>
      <c r="AE6274" s="26"/>
      <c r="AF6274" s="27"/>
    </row>
    <row r="6275" spans="1:32" s="162" customFormat="1" ht="16.5" customHeight="1">
      <c r="A6275" s="12" t="s">
        <v>4537</v>
      </c>
      <c r="B6275" s="13"/>
      <c r="C6275" s="189"/>
      <c r="D6275" s="12"/>
      <c r="E6275" s="14" t="s">
        <v>4618</v>
      </c>
      <c r="F6275" s="14" t="s">
        <v>814</v>
      </c>
      <c r="G6275" s="14" t="s">
        <v>4619</v>
      </c>
      <c r="H6275" s="15">
        <v>2011</v>
      </c>
      <c r="I6275" s="15">
        <v>1</v>
      </c>
      <c r="J6275" s="15">
        <v>0</v>
      </c>
      <c r="K6275" s="15">
        <v>0</v>
      </c>
      <c r="L6275" s="16" t="s">
        <v>4595</v>
      </c>
      <c r="M6275" s="16"/>
      <c r="N6275" s="16" t="s">
        <v>44</v>
      </c>
      <c r="O6275" s="17">
        <v>3360</v>
      </c>
      <c r="P6275" s="17">
        <v>0</v>
      </c>
      <c r="Q6275" s="17">
        <v>0</v>
      </c>
      <c r="R6275" s="18" t="s">
        <v>33</v>
      </c>
      <c r="S6275" s="19">
        <v>60</v>
      </c>
      <c r="T6275" s="19">
        <v>110</v>
      </c>
      <c r="U6275" s="19">
        <v>0.72727272727272729</v>
      </c>
      <c r="V6275" s="19">
        <v>0</v>
      </c>
      <c r="W6275" s="20">
        <v>0.08</v>
      </c>
      <c r="X6275" s="21">
        <v>268.8</v>
      </c>
      <c r="Y6275" s="22" t="s">
        <v>33</v>
      </c>
      <c r="Z6275" s="23" t="s">
        <v>5838</v>
      </c>
      <c r="AA6275" s="24"/>
      <c r="AB6275" s="14"/>
      <c r="AC6275" s="14"/>
      <c r="AD6275" s="25"/>
      <c r="AE6275" s="26"/>
      <c r="AF6275" s="27"/>
    </row>
    <row r="6276" spans="1:32" s="162" customFormat="1" ht="16.5" customHeight="1">
      <c r="A6276" s="12" t="s">
        <v>4537</v>
      </c>
      <c r="B6276" s="13"/>
      <c r="C6276" s="189"/>
      <c r="D6276" s="12"/>
      <c r="E6276" s="14" t="s">
        <v>4618</v>
      </c>
      <c r="F6276" s="14" t="s">
        <v>814</v>
      </c>
      <c r="G6276" s="14" t="s">
        <v>4619</v>
      </c>
      <c r="H6276" s="15">
        <v>2011</v>
      </c>
      <c r="I6276" s="15">
        <v>1</v>
      </c>
      <c r="J6276" s="15">
        <v>0</v>
      </c>
      <c r="K6276" s="15">
        <v>0</v>
      </c>
      <c r="L6276" s="16" t="s">
        <v>4595</v>
      </c>
      <c r="M6276" s="16"/>
      <c r="N6276" s="16" t="s">
        <v>44</v>
      </c>
      <c r="O6276" s="17">
        <v>3360</v>
      </c>
      <c r="P6276" s="17">
        <v>0</v>
      </c>
      <c r="Q6276" s="17">
        <v>0</v>
      </c>
      <c r="R6276" s="18" t="s">
        <v>33</v>
      </c>
      <c r="S6276" s="19">
        <v>60</v>
      </c>
      <c r="T6276" s="19">
        <v>110</v>
      </c>
      <c r="U6276" s="19">
        <v>0.72727272727272729</v>
      </c>
      <c r="V6276" s="19">
        <v>0</v>
      </c>
      <c r="W6276" s="20">
        <v>0.08</v>
      </c>
      <c r="X6276" s="21">
        <v>268.8</v>
      </c>
      <c r="Y6276" s="22" t="s">
        <v>33</v>
      </c>
      <c r="Z6276" s="23" t="s">
        <v>5838</v>
      </c>
      <c r="AA6276" s="24"/>
      <c r="AB6276" s="14"/>
      <c r="AC6276" s="14"/>
      <c r="AD6276" s="25"/>
      <c r="AE6276" s="26"/>
      <c r="AF6276" s="27"/>
    </row>
    <row r="6277" spans="1:32" s="162" customFormat="1" ht="16.5" customHeight="1">
      <c r="A6277" s="12" t="s">
        <v>4537</v>
      </c>
      <c r="B6277" s="13"/>
      <c r="C6277" s="189"/>
      <c r="D6277" s="12"/>
      <c r="E6277" s="14" t="s">
        <v>4616</v>
      </c>
      <c r="F6277" s="14" t="s">
        <v>67</v>
      </c>
      <c r="G6277" s="14" t="s">
        <v>4617</v>
      </c>
      <c r="H6277" s="15">
        <v>2005</v>
      </c>
      <c r="I6277" s="15">
        <v>1</v>
      </c>
      <c r="J6277" s="15">
        <v>0</v>
      </c>
      <c r="K6277" s="15">
        <v>0</v>
      </c>
      <c r="L6277" s="16" t="s">
        <v>4591</v>
      </c>
      <c r="M6277" s="16"/>
      <c r="N6277" s="16" t="s">
        <v>44</v>
      </c>
      <c r="O6277" s="17">
        <v>1920</v>
      </c>
      <c r="P6277" s="17">
        <v>0</v>
      </c>
      <c r="Q6277" s="17">
        <v>0</v>
      </c>
      <c r="R6277" s="18" t="s">
        <v>33</v>
      </c>
      <c r="S6277" s="19">
        <v>60</v>
      </c>
      <c r="T6277" s="19">
        <v>110</v>
      </c>
      <c r="U6277" s="19">
        <v>1.3454545454545455</v>
      </c>
      <c r="V6277" s="19">
        <v>0</v>
      </c>
      <c r="W6277" s="20">
        <v>0.14799999999999999</v>
      </c>
      <c r="X6277" s="21">
        <v>284.15999999999997</v>
      </c>
      <c r="Y6277" s="22" t="s">
        <v>33</v>
      </c>
      <c r="Z6277" s="23" t="s">
        <v>5838</v>
      </c>
      <c r="AA6277" s="24"/>
      <c r="AB6277" s="14"/>
      <c r="AC6277" s="14"/>
      <c r="AD6277" s="25"/>
      <c r="AE6277" s="26"/>
      <c r="AF6277" s="27"/>
    </row>
    <row r="6278" spans="1:32" s="162" customFormat="1" ht="16.5" customHeight="1">
      <c r="A6278" s="12" t="s">
        <v>4537</v>
      </c>
      <c r="B6278" s="13"/>
      <c r="C6278" s="189"/>
      <c r="D6278" s="12"/>
      <c r="E6278" s="14" t="s">
        <v>4616</v>
      </c>
      <c r="F6278" s="14" t="s">
        <v>67</v>
      </c>
      <c r="G6278" s="14" t="s">
        <v>4617</v>
      </c>
      <c r="H6278" s="15">
        <v>2005</v>
      </c>
      <c r="I6278" s="15">
        <v>1</v>
      </c>
      <c r="J6278" s="15">
        <v>0</v>
      </c>
      <c r="K6278" s="15">
        <v>0</v>
      </c>
      <c r="L6278" s="16" t="s">
        <v>4591</v>
      </c>
      <c r="M6278" s="16"/>
      <c r="N6278" s="16" t="s">
        <v>44</v>
      </c>
      <c r="O6278" s="17">
        <v>1920</v>
      </c>
      <c r="P6278" s="17">
        <v>0</v>
      </c>
      <c r="Q6278" s="17">
        <v>0</v>
      </c>
      <c r="R6278" s="18" t="s">
        <v>33</v>
      </c>
      <c r="S6278" s="19">
        <v>60</v>
      </c>
      <c r="T6278" s="19">
        <v>110</v>
      </c>
      <c r="U6278" s="19">
        <v>1.3454545454545455</v>
      </c>
      <c r="V6278" s="19">
        <v>0</v>
      </c>
      <c r="W6278" s="20">
        <v>0.14799999999999999</v>
      </c>
      <c r="X6278" s="21">
        <v>284.15999999999997</v>
      </c>
      <c r="Y6278" s="22" t="s">
        <v>33</v>
      </c>
      <c r="Z6278" s="23" t="s">
        <v>5838</v>
      </c>
      <c r="AA6278" s="24"/>
      <c r="AB6278" s="14"/>
      <c r="AC6278" s="14"/>
      <c r="AD6278" s="25"/>
      <c r="AE6278" s="26"/>
      <c r="AF6278" s="27"/>
    </row>
    <row r="6279" spans="1:32" s="162" customFormat="1" ht="16.5" customHeight="1">
      <c r="A6279" s="12" t="s">
        <v>4537</v>
      </c>
      <c r="B6279" s="13"/>
      <c r="C6279" s="189"/>
      <c r="D6279" s="12"/>
      <c r="E6279" s="14" t="s">
        <v>4614</v>
      </c>
      <c r="F6279" s="14" t="s">
        <v>67</v>
      </c>
      <c r="G6279" s="14" t="s">
        <v>4615</v>
      </c>
      <c r="H6279" s="15">
        <v>2007</v>
      </c>
      <c r="I6279" s="15">
        <v>1</v>
      </c>
      <c r="J6279" s="15">
        <v>0</v>
      </c>
      <c r="K6279" s="15">
        <v>0</v>
      </c>
      <c r="L6279" s="16" t="s">
        <v>4605</v>
      </c>
      <c r="M6279" s="16"/>
      <c r="N6279" s="16" t="s">
        <v>868</v>
      </c>
      <c r="O6279" s="17">
        <v>5760</v>
      </c>
      <c r="P6279" s="17">
        <v>3000</v>
      </c>
      <c r="Q6279" s="17">
        <v>5</v>
      </c>
      <c r="R6279" s="18" t="s">
        <v>33</v>
      </c>
      <c r="S6279" s="19">
        <v>60</v>
      </c>
      <c r="T6279" s="19">
        <v>110</v>
      </c>
      <c r="U6279" s="19">
        <v>0.45454545454545453</v>
      </c>
      <c r="V6279" s="19">
        <v>0</v>
      </c>
      <c r="W6279" s="20">
        <v>0.05</v>
      </c>
      <c r="X6279" s="21">
        <v>295.5</v>
      </c>
      <c r="Y6279" s="22" t="s">
        <v>33</v>
      </c>
      <c r="Z6279" s="23" t="s">
        <v>5838</v>
      </c>
      <c r="AA6279" s="24"/>
      <c r="AB6279" s="14"/>
      <c r="AC6279" s="14"/>
      <c r="AD6279" s="25"/>
      <c r="AE6279" s="26"/>
      <c r="AF6279" s="27"/>
    </row>
    <row r="6280" spans="1:32" s="162" customFormat="1" ht="16.5" customHeight="1">
      <c r="A6280" s="12" t="s">
        <v>4537</v>
      </c>
      <c r="B6280" s="13"/>
      <c r="C6280" s="189"/>
      <c r="D6280" s="12"/>
      <c r="E6280" s="14" t="s">
        <v>4614</v>
      </c>
      <c r="F6280" s="14" t="s">
        <v>67</v>
      </c>
      <c r="G6280" s="14" t="s">
        <v>4615</v>
      </c>
      <c r="H6280" s="15">
        <v>2007</v>
      </c>
      <c r="I6280" s="15">
        <v>1</v>
      </c>
      <c r="J6280" s="15">
        <v>0</v>
      </c>
      <c r="K6280" s="15">
        <v>0</v>
      </c>
      <c r="L6280" s="16" t="s">
        <v>4605</v>
      </c>
      <c r="M6280" s="16"/>
      <c r="N6280" s="16" t="s">
        <v>868</v>
      </c>
      <c r="O6280" s="17">
        <v>5760</v>
      </c>
      <c r="P6280" s="17">
        <v>3000</v>
      </c>
      <c r="Q6280" s="17">
        <v>5</v>
      </c>
      <c r="R6280" s="18" t="s">
        <v>33</v>
      </c>
      <c r="S6280" s="19">
        <v>60</v>
      </c>
      <c r="T6280" s="19">
        <v>110</v>
      </c>
      <c r="U6280" s="19">
        <v>0.45454545454545453</v>
      </c>
      <c r="V6280" s="19">
        <v>0</v>
      </c>
      <c r="W6280" s="20">
        <v>0.05</v>
      </c>
      <c r="X6280" s="21">
        <v>295.5</v>
      </c>
      <c r="Y6280" s="22" t="s">
        <v>33</v>
      </c>
      <c r="Z6280" s="23" t="s">
        <v>5838</v>
      </c>
      <c r="AA6280" s="24"/>
      <c r="AB6280" s="14"/>
      <c r="AC6280" s="14"/>
      <c r="AD6280" s="25"/>
      <c r="AE6280" s="26"/>
      <c r="AF6280" s="27"/>
    </row>
    <row r="6281" spans="1:32" s="162" customFormat="1" ht="16.5" customHeight="1">
      <c r="A6281" s="12" t="s">
        <v>4537</v>
      </c>
      <c r="B6281" s="13"/>
      <c r="C6281" s="189"/>
      <c r="D6281" s="12"/>
      <c r="E6281" s="14" t="s">
        <v>141</v>
      </c>
      <c r="F6281" s="14" t="s">
        <v>67</v>
      </c>
      <c r="G6281" s="14" t="s">
        <v>4566</v>
      </c>
      <c r="H6281" s="15" t="s">
        <v>4567</v>
      </c>
      <c r="I6281" s="15">
        <v>8</v>
      </c>
      <c r="J6281" s="15">
        <v>0</v>
      </c>
      <c r="K6281" s="15">
        <v>0</v>
      </c>
      <c r="L6281" s="16" t="s">
        <v>4544</v>
      </c>
      <c r="M6281" s="16"/>
      <c r="N6281" s="16" t="s">
        <v>44</v>
      </c>
      <c r="O6281" s="17">
        <v>1680</v>
      </c>
      <c r="P6281" s="17">
        <v>0</v>
      </c>
      <c r="Q6281" s="17">
        <v>0</v>
      </c>
      <c r="R6281" s="18" t="s">
        <v>33</v>
      </c>
      <c r="S6281" s="19">
        <v>60</v>
      </c>
      <c r="T6281" s="19">
        <v>110</v>
      </c>
      <c r="U6281" s="19">
        <v>1.8181818181818181</v>
      </c>
      <c r="V6281" s="19">
        <v>0</v>
      </c>
      <c r="W6281" s="20">
        <v>0.2</v>
      </c>
      <c r="X6281" s="21">
        <v>2688</v>
      </c>
      <c r="Y6281" s="22" t="s">
        <v>33</v>
      </c>
      <c r="Z6281" s="23" t="s">
        <v>5838</v>
      </c>
      <c r="AA6281" s="24"/>
      <c r="AB6281" s="14"/>
      <c r="AC6281" s="14"/>
      <c r="AD6281" s="25"/>
      <c r="AE6281" s="26"/>
      <c r="AF6281" s="27"/>
    </row>
    <row r="6282" spans="1:32" s="162" customFormat="1" ht="16.5" customHeight="1">
      <c r="A6282" s="12" t="s">
        <v>4537</v>
      </c>
      <c r="B6282" s="13"/>
      <c r="C6282" s="189"/>
      <c r="D6282" s="12"/>
      <c r="E6282" s="14" t="s">
        <v>141</v>
      </c>
      <c r="F6282" s="14" t="s">
        <v>67</v>
      </c>
      <c r="G6282" s="14" t="s">
        <v>4566</v>
      </c>
      <c r="H6282" s="15" t="s">
        <v>4567</v>
      </c>
      <c r="I6282" s="15">
        <v>8</v>
      </c>
      <c r="J6282" s="15">
        <v>0</v>
      </c>
      <c r="K6282" s="15">
        <v>0</v>
      </c>
      <c r="L6282" s="16" t="s">
        <v>4544</v>
      </c>
      <c r="M6282" s="16"/>
      <c r="N6282" s="16" t="s">
        <v>44</v>
      </c>
      <c r="O6282" s="17">
        <v>1680</v>
      </c>
      <c r="P6282" s="17">
        <v>0</v>
      </c>
      <c r="Q6282" s="17">
        <v>0</v>
      </c>
      <c r="R6282" s="18" t="s">
        <v>33</v>
      </c>
      <c r="S6282" s="19">
        <v>60</v>
      </c>
      <c r="T6282" s="19">
        <v>110</v>
      </c>
      <c r="U6282" s="19">
        <v>1.8181818181818181</v>
      </c>
      <c r="V6282" s="19">
        <v>0</v>
      </c>
      <c r="W6282" s="20">
        <v>0.2</v>
      </c>
      <c r="X6282" s="21">
        <v>2688</v>
      </c>
      <c r="Y6282" s="22" t="s">
        <v>33</v>
      </c>
      <c r="Z6282" s="23" t="s">
        <v>5838</v>
      </c>
      <c r="AA6282" s="24"/>
      <c r="AB6282" s="14"/>
      <c r="AC6282" s="14"/>
      <c r="AD6282" s="25"/>
      <c r="AE6282" s="26"/>
      <c r="AF6282" s="27"/>
    </row>
    <row r="6283" spans="1:32" s="162" customFormat="1" ht="16.5" customHeight="1">
      <c r="A6283" s="12" t="s">
        <v>4537</v>
      </c>
      <c r="B6283" s="13"/>
      <c r="C6283" s="189"/>
      <c r="D6283" s="12"/>
      <c r="E6283" s="14" t="s">
        <v>4610</v>
      </c>
      <c r="F6283" s="14" t="s">
        <v>67</v>
      </c>
      <c r="G6283" s="14" t="s">
        <v>4611</v>
      </c>
      <c r="H6283" s="15" t="s">
        <v>4567</v>
      </c>
      <c r="I6283" s="15">
        <v>1</v>
      </c>
      <c r="J6283" s="15">
        <v>0</v>
      </c>
      <c r="K6283" s="15">
        <v>0</v>
      </c>
      <c r="L6283" s="16" t="s">
        <v>4544</v>
      </c>
      <c r="M6283" s="16"/>
      <c r="N6283" s="16" t="s">
        <v>44</v>
      </c>
      <c r="O6283" s="17">
        <v>1680</v>
      </c>
      <c r="P6283" s="17">
        <v>0</v>
      </c>
      <c r="Q6283" s="17">
        <v>0</v>
      </c>
      <c r="R6283" s="18" t="s">
        <v>33</v>
      </c>
      <c r="S6283" s="19">
        <v>60</v>
      </c>
      <c r="T6283" s="19">
        <v>110</v>
      </c>
      <c r="U6283" s="19">
        <v>1.8181818181818181</v>
      </c>
      <c r="V6283" s="19">
        <v>0</v>
      </c>
      <c r="W6283" s="20">
        <v>0.2</v>
      </c>
      <c r="X6283" s="21">
        <v>336</v>
      </c>
      <c r="Y6283" s="22" t="s">
        <v>33</v>
      </c>
      <c r="Z6283" s="23" t="s">
        <v>5838</v>
      </c>
      <c r="AA6283" s="24"/>
      <c r="AB6283" s="14"/>
      <c r="AC6283" s="14"/>
      <c r="AD6283" s="25"/>
      <c r="AE6283" s="26"/>
      <c r="AF6283" s="27"/>
    </row>
    <row r="6284" spans="1:32" s="162" customFormat="1" ht="16.5" customHeight="1">
      <c r="A6284" s="12" t="s">
        <v>4537</v>
      </c>
      <c r="B6284" s="13"/>
      <c r="C6284" s="189"/>
      <c r="D6284" s="12"/>
      <c r="E6284" s="14" t="s">
        <v>4610</v>
      </c>
      <c r="F6284" s="14" t="s">
        <v>67</v>
      </c>
      <c r="G6284" s="14" t="s">
        <v>4611</v>
      </c>
      <c r="H6284" s="15" t="s">
        <v>4567</v>
      </c>
      <c r="I6284" s="15">
        <v>1</v>
      </c>
      <c r="J6284" s="15">
        <v>0</v>
      </c>
      <c r="K6284" s="15">
        <v>0</v>
      </c>
      <c r="L6284" s="16" t="s">
        <v>4544</v>
      </c>
      <c r="M6284" s="16"/>
      <c r="N6284" s="16" t="s">
        <v>44</v>
      </c>
      <c r="O6284" s="17">
        <v>1680</v>
      </c>
      <c r="P6284" s="17">
        <v>0</v>
      </c>
      <c r="Q6284" s="17">
        <v>0</v>
      </c>
      <c r="R6284" s="18" t="s">
        <v>33</v>
      </c>
      <c r="S6284" s="19">
        <v>60</v>
      </c>
      <c r="T6284" s="19">
        <v>110</v>
      </c>
      <c r="U6284" s="19">
        <v>1.8181818181818181</v>
      </c>
      <c r="V6284" s="19">
        <v>0</v>
      </c>
      <c r="W6284" s="20">
        <v>0.2</v>
      </c>
      <c r="X6284" s="21">
        <v>336</v>
      </c>
      <c r="Y6284" s="22" t="s">
        <v>33</v>
      </c>
      <c r="Z6284" s="23" t="s">
        <v>5838</v>
      </c>
      <c r="AA6284" s="24"/>
      <c r="AB6284" s="14"/>
      <c r="AC6284" s="14"/>
      <c r="AD6284" s="25"/>
      <c r="AE6284" s="26"/>
      <c r="AF6284" s="27"/>
    </row>
    <row r="6285" spans="1:32" s="162" customFormat="1" ht="16.5" customHeight="1">
      <c r="A6285" s="12" t="s">
        <v>4537</v>
      </c>
      <c r="B6285" s="13"/>
      <c r="C6285" s="189"/>
      <c r="D6285" s="12"/>
      <c r="E6285" s="14" t="s">
        <v>107</v>
      </c>
      <c r="F6285" s="14" t="s">
        <v>4603</v>
      </c>
      <c r="G6285" s="14" t="s">
        <v>67</v>
      </c>
      <c r="H6285" s="15">
        <v>2001</v>
      </c>
      <c r="I6285" s="15">
        <v>1</v>
      </c>
      <c r="J6285" s="15">
        <v>0</v>
      </c>
      <c r="K6285" s="15">
        <v>0</v>
      </c>
      <c r="L6285" s="16" t="s">
        <v>4604</v>
      </c>
      <c r="M6285" s="16"/>
      <c r="N6285" s="16" t="s">
        <v>44</v>
      </c>
      <c r="O6285" s="17">
        <v>2628</v>
      </c>
      <c r="P6285" s="17">
        <v>6132</v>
      </c>
      <c r="Q6285" s="17">
        <v>5</v>
      </c>
      <c r="R6285" s="18" t="s">
        <v>33</v>
      </c>
      <c r="S6285" s="19">
        <v>60</v>
      </c>
      <c r="T6285" s="19">
        <v>110</v>
      </c>
      <c r="U6285" s="19">
        <v>1.1818181818181819</v>
      </c>
      <c r="V6285" s="19">
        <v>0</v>
      </c>
      <c r="W6285" s="20">
        <v>0.13</v>
      </c>
      <c r="X6285" s="21">
        <v>381.49799999999999</v>
      </c>
      <c r="Y6285" s="22" t="s">
        <v>33</v>
      </c>
      <c r="Z6285" s="23" t="s">
        <v>5838</v>
      </c>
      <c r="AA6285" s="24"/>
      <c r="AB6285" s="14"/>
      <c r="AC6285" s="14"/>
      <c r="AD6285" s="25"/>
      <c r="AE6285" s="26"/>
      <c r="AF6285" s="27"/>
    </row>
    <row r="6286" spans="1:32" s="162" customFormat="1" ht="16.5" customHeight="1">
      <c r="A6286" s="12" t="s">
        <v>4537</v>
      </c>
      <c r="B6286" s="13"/>
      <c r="C6286" s="189"/>
      <c r="D6286" s="12"/>
      <c r="E6286" s="14" t="s">
        <v>107</v>
      </c>
      <c r="F6286" s="14" t="s">
        <v>380</v>
      </c>
      <c r="G6286" s="14" t="s">
        <v>67</v>
      </c>
      <c r="H6286" s="15" t="s">
        <v>67</v>
      </c>
      <c r="I6286" s="15">
        <v>1</v>
      </c>
      <c r="J6286" s="15">
        <v>0</v>
      </c>
      <c r="K6286" s="15">
        <v>0</v>
      </c>
      <c r="L6286" s="16" t="s">
        <v>4605</v>
      </c>
      <c r="M6286" s="16"/>
      <c r="N6286" s="16" t="s">
        <v>868</v>
      </c>
      <c r="O6286" s="17">
        <v>2628</v>
      </c>
      <c r="P6286" s="17">
        <v>6132</v>
      </c>
      <c r="Q6286" s="17">
        <v>5</v>
      </c>
      <c r="R6286" s="18" t="s">
        <v>33</v>
      </c>
      <c r="S6286" s="19">
        <v>60</v>
      </c>
      <c r="T6286" s="19">
        <v>110</v>
      </c>
      <c r="U6286" s="19">
        <v>1.1818181818181819</v>
      </c>
      <c r="V6286" s="19">
        <v>0</v>
      </c>
      <c r="W6286" s="20">
        <v>0.13</v>
      </c>
      <c r="X6286" s="21">
        <v>381.49799999999999</v>
      </c>
      <c r="Y6286" s="22" t="s">
        <v>33</v>
      </c>
      <c r="Z6286" s="23" t="s">
        <v>5838</v>
      </c>
      <c r="AA6286" s="24"/>
      <c r="AB6286" s="14"/>
      <c r="AC6286" s="14"/>
      <c r="AD6286" s="25"/>
      <c r="AE6286" s="26"/>
      <c r="AF6286" s="27"/>
    </row>
    <row r="6287" spans="1:32" s="162" customFormat="1" ht="16.5" customHeight="1">
      <c r="A6287" s="12" t="s">
        <v>4537</v>
      </c>
      <c r="B6287" s="13"/>
      <c r="C6287" s="189"/>
      <c r="D6287" s="12"/>
      <c r="E6287" s="14" t="s">
        <v>107</v>
      </c>
      <c r="F6287" s="14" t="s">
        <v>4214</v>
      </c>
      <c r="G6287" s="14" t="s">
        <v>67</v>
      </c>
      <c r="H6287" s="15" t="s">
        <v>67</v>
      </c>
      <c r="I6287" s="15">
        <v>1</v>
      </c>
      <c r="J6287" s="15">
        <v>0</v>
      </c>
      <c r="K6287" s="15">
        <v>0</v>
      </c>
      <c r="L6287" s="16" t="s">
        <v>4606</v>
      </c>
      <c r="M6287" s="16"/>
      <c r="N6287" s="16" t="s">
        <v>868</v>
      </c>
      <c r="O6287" s="17">
        <v>2628</v>
      </c>
      <c r="P6287" s="17">
        <v>6132</v>
      </c>
      <c r="Q6287" s="17">
        <v>5</v>
      </c>
      <c r="R6287" s="18" t="s">
        <v>33</v>
      </c>
      <c r="S6287" s="19">
        <v>60</v>
      </c>
      <c r="T6287" s="19">
        <v>110</v>
      </c>
      <c r="U6287" s="19">
        <v>1.1818181818181819</v>
      </c>
      <c r="V6287" s="19">
        <v>0</v>
      </c>
      <c r="W6287" s="20">
        <v>0.13</v>
      </c>
      <c r="X6287" s="21">
        <v>381.49799999999999</v>
      </c>
      <c r="Y6287" s="22" t="s">
        <v>33</v>
      </c>
      <c r="Z6287" s="23" t="s">
        <v>5838</v>
      </c>
      <c r="AA6287" s="24"/>
      <c r="AB6287" s="14"/>
      <c r="AC6287" s="14"/>
      <c r="AD6287" s="25"/>
      <c r="AE6287" s="26"/>
      <c r="AF6287" s="27"/>
    </row>
    <row r="6288" spans="1:32" s="162" customFormat="1" ht="16.5" customHeight="1">
      <c r="A6288" s="12" t="s">
        <v>4537</v>
      </c>
      <c r="B6288" s="13"/>
      <c r="C6288" s="189"/>
      <c r="D6288" s="12"/>
      <c r="E6288" s="14" t="s">
        <v>107</v>
      </c>
      <c r="F6288" s="14" t="s">
        <v>380</v>
      </c>
      <c r="G6288" s="14" t="s">
        <v>67</v>
      </c>
      <c r="H6288" s="15" t="s">
        <v>67</v>
      </c>
      <c r="I6288" s="15">
        <v>1</v>
      </c>
      <c r="J6288" s="15">
        <v>0</v>
      </c>
      <c r="K6288" s="15">
        <v>0</v>
      </c>
      <c r="L6288" s="16" t="s">
        <v>4605</v>
      </c>
      <c r="M6288" s="16"/>
      <c r="N6288" s="16" t="s">
        <v>868</v>
      </c>
      <c r="O6288" s="17">
        <v>2628</v>
      </c>
      <c r="P6288" s="17">
        <v>6132</v>
      </c>
      <c r="Q6288" s="17">
        <v>5</v>
      </c>
      <c r="R6288" s="18" t="s">
        <v>33</v>
      </c>
      <c r="S6288" s="19">
        <v>60</v>
      </c>
      <c r="T6288" s="19">
        <v>110</v>
      </c>
      <c r="U6288" s="19">
        <v>1.1818181818181819</v>
      </c>
      <c r="V6288" s="19">
        <v>0</v>
      </c>
      <c r="W6288" s="20">
        <v>0.13</v>
      </c>
      <c r="X6288" s="21">
        <v>381.49799999999999</v>
      </c>
      <c r="Y6288" s="22" t="s">
        <v>33</v>
      </c>
      <c r="Z6288" s="23" t="s">
        <v>5838</v>
      </c>
      <c r="AA6288" s="24"/>
      <c r="AB6288" s="14"/>
      <c r="AC6288" s="14"/>
      <c r="AD6288" s="25"/>
      <c r="AE6288" s="26"/>
      <c r="AF6288" s="27"/>
    </row>
    <row r="6289" spans="1:32" s="162" customFormat="1" ht="16.5" customHeight="1">
      <c r="A6289" s="12" t="s">
        <v>4537</v>
      </c>
      <c r="B6289" s="13"/>
      <c r="C6289" s="189"/>
      <c r="D6289" s="12"/>
      <c r="E6289" s="14" t="s">
        <v>107</v>
      </c>
      <c r="F6289" s="14" t="s">
        <v>4214</v>
      </c>
      <c r="G6289" s="14" t="s">
        <v>67</v>
      </c>
      <c r="H6289" s="15" t="s">
        <v>67</v>
      </c>
      <c r="I6289" s="15">
        <v>1</v>
      </c>
      <c r="J6289" s="15">
        <v>0</v>
      </c>
      <c r="K6289" s="15">
        <v>0</v>
      </c>
      <c r="L6289" s="16" t="s">
        <v>4606</v>
      </c>
      <c r="M6289" s="16"/>
      <c r="N6289" s="16" t="s">
        <v>868</v>
      </c>
      <c r="O6289" s="17">
        <v>2628</v>
      </c>
      <c r="P6289" s="17">
        <v>6132</v>
      </c>
      <c r="Q6289" s="17">
        <v>5</v>
      </c>
      <c r="R6289" s="18" t="s">
        <v>33</v>
      </c>
      <c r="S6289" s="19">
        <v>60</v>
      </c>
      <c r="T6289" s="19">
        <v>110</v>
      </c>
      <c r="U6289" s="19">
        <v>1.1818181818181819</v>
      </c>
      <c r="V6289" s="19">
        <v>0</v>
      </c>
      <c r="W6289" s="20">
        <v>0.13</v>
      </c>
      <c r="X6289" s="21">
        <v>381.49799999999999</v>
      </c>
      <c r="Y6289" s="22" t="s">
        <v>33</v>
      </c>
      <c r="Z6289" s="23" t="s">
        <v>5838</v>
      </c>
      <c r="AA6289" s="24"/>
      <c r="AB6289" s="14"/>
      <c r="AC6289" s="14"/>
      <c r="AD6289" s="25"/>
      <c r="AE6289" s="26"/>
      <c r="AF6289" s="27"/>
    </row>
    <row r="6290" spans="1:32" s="162" customFormat="1" ht="16.5" customHeight="1">
      <c r="A6290" s="12" t="s">
        <v>4537</v>
      </c>
      <c r="B6290" s="13"/>
      <c r="C6290" s="189"/>
      <c r="D6290" s="12"/>
      <c r="E6290" s="14" t="s">
        <v>107</v>
      </c>
      <c r="F6290" s="14" t="s">
        <v>333</v>
      </c>
      <c r="G6290" s="14" t="s">
        <v>4607</v>
      </c>
      <c r="H6290" s="15" t="s">
        <v>67</v>
      </c>
      <c r="I6290" s="15">
        <v>1</v>
      </c>
      <c r="J6290" s="15">
        <v>0</v>
      </c>
      <c r="K6290" s="15">
        <v>0</v>
      </c>
      <c r="L6290" s="16" t="s">
        <v>4591</v>
      </c>
      <c r="M6290" s="16"/>
      <c r="N6290" s="16" t="s">
        <v>44</v>
      </c>
      <c r="O6290" s="17">
        <v>2628</v>
      </c>
      <c r="P6290" s="17">
        <v>6132</v>
      </c>
      <c r="Q6290" s="17">
        <v>5</v>
      </c>
      <c r="R6290" s="18" t="s">
        <v>33</v>
      </c>
      <c r="S6290" s="19">
        <v>60</v>
      </c>
      <c r="T6290" s="19">
        <v>110</v>
      </c>
      <c r="U6290" s="19">
        <v>1.1818181818181819</v>
      </c>
      <c r="V6290" s="19">
        <v>0</v>
      </c>
      <c r="W6290" s="20">
        <v>0.13</v>
      </c>
      <c r="X6290" s="21">
        <v>381.49799999999999</v>
      </c>
      <c r="Y6290" s="22" t="s">
        <v>33</v>
      </c>
      <c r="Z6290" s="23" t="s">
        <v>5838</v>
      </c>
      <c r="AA6290" s="24"/>
      <c r="AB6290" s="14"/>
      <c r="AC6290" s="14"/>
      <c r="AD6290" s="25"/>
      <c r="AE6290" s="26"/>
      <c r="AF6290" s="27"/>
    </row>
    <row r="6291" spans="1:32" s="162" customFormat="1" ht="16.5" customHeight="1">
      <c r="A6291" s="12" t="s">
        <v>4537</v>
      </c>
      <c r="B6291" s="13"/>
      <c r="C6291" s="189"/>
      <c r="D6291" s="12"/>
      <c r="E6291" s="14" t="s">
        <v>4608</v>
      </c>
      <c r="F6291" s="14" t="s">
        <v>4214</v>
      </c>
      <c r="G6291" s="14" t="s">
        <v>67</v>
      </c>
      <c r="H6291" s="15">
        <v>1998</v>
      </c>
      <c r="I6291" s="15">
        <v>1</v>
      </c>
      <c r="J6291" s="15">
        <v>0</v>
      </c>
      <c r="K6291" s="15">
        <v>0</v>
      </c>
      <c r="L6291" s="16" t="s">
        <v>4609</v>
      </c>
      <c r="M6291" s="16"/>
      <c r="N6291" s="16" t="s">
        <v>44</v>
      </c>
      <c r="O6291" s="17">
        <v>2628</v>
      </c>
      <c r="P6291" s="17">
        <v>6132</v>
      </c>
      <c r="Q6291" s="17">
        <v>5</v>
      </c>
      <c r="R6291" s="18" t="s">
        <v>33</v>
      </c>
      <c r="S6291" s="19">
        <v>60</v>
      </c>
      <c r="T6291" s="19">
        <v>110</v>
      </c>
      <c r="U6291" s="19">
        <v>1.1818181818181819</v>
      </c>
      <c r="V6291" s="19">
        <v>0</v>
      </c>
      <c r="W6291" s="20">
        <v>0.13</v>
      </c>
      <c r="X6291" s="21">
        <v>381.49799999999999</v>
      </c>
      <c r="Y6291" s="22" t="s">
        <v>33</v>
      </c>
      <c r="Z6291" s="23" t="s">
        <v>5838</v>
      </c>
      <c r="AA6291" s="24"/>
      <c r="AB6291" s="14"/>
      <c r="AC6291" s="14"/>
      <c r="AD6291" s="25"/>
      <c r="AE6291" s="26"/>
      <c r="AF6291" s="27"/>
    </row>
    <row r="6292" spans="1:32" s="162" customFormat="1" ht="16.5" customHeight="1">
      <c r="A6292" s="12" t="s">
        <v>4537</v>
      </c>
      <c r="B6292" s="13"/>
      <c r="C6292" s="189"/>
      <c r="D6292" s="12"/>
      <c r="E6292" s="14" t="s">
        <v>4608</v>
      </c>
      <c r="F6292" s="14" t="s">
        <v>4214</v>
      </c>
      <c r="G6292" s="14" t="s">
        <v>67</v>
      </c>
      <c r="H6292" s="15">
        <v>1998</v>
      </c>
      <c r="I6292" s="15">
        <v>1</v>
      </c>
      <c r="J6292" s="15">
        <v>0</v>
      </c>
      <c r="K6292" s="15">
        <v>0</v>
      </c>
      <c r="L6292" s="16" t="s">
        <v>4631</v>
      </c>
      <c r="M6292" s="16"/>
      <c r="N6292" s="16" t="s">
        <v>44</v>
      </c>
      <c r="O6292" s="17">
        <v>2628</v>
      </c>
      <c r="P6292" s="17">
        <v>6132</v>
      </c>
      <c r="Q6292" s="17">
        <v>5</v>
      </c>
      <c r="R6292" s="18" t="s">
        <v>33</v>
      </c>
      <c r="S6292" s="19">
        <v>60</v>
      </c>
      <c r="T6292" s="19">
        <v>110</v>
      </c>
      <c r="U6292" s="19">
        <v>1.1818181818181819</v>
      </c>
      <c r="V6292" s="19">
        <v>0</v>
      </c>
      <c r="W6292" s="20">
        <v>0.13</v>
      </c>
      <c r="X6292" s="21">
        <v>381.49799999999999</v>
      </c>
      <c r="Y6292" s="22" t="s">
        <v>33</v>
      </c>
      <c r="Z6292" s="23" t="s">
        <v>5838</v>
      </c>
      <c r="AA6292" s="24"/>
      <c r="AB6292" s="14"/>
      <c r="AC6292" s="14"/>
      <c r="AD6292" s="25"/>
      <c r="AE6292" s="26"/>
      <c r="AF6292" s="27"/>
    </row>
    <row r="6293" spans="1:32" s="162" customFormat="1" ht="16.5" customHeight="1">
      <c r="A6293" s="12" t="s">
        <v>4537</v>
      </c>
      <c r="B6293" s="13"/>
      <c r="C6293" s="189"/>
      <c r="D6293" s="12"/>
      <c r="E6293" s="14" t="s">
        <v>141</v>
      </c>
      <c r="F6293" s="14" t="s">
        <v>67</v>
      </c>
      <c r="G6293" s="14" t="s">
        <v>4561</v>
      </c>
      <c r="H6293" s="15">
        <v>2007</v>
      </c>
      <c r="I6293" s="15">
        <v>8</v>
      </c>
      <c r="J6293" s="15">
        <v>0</v>
      </c>
      <c r="K6293" s="15">
        <v>0</v>
      </c>
      <c r="L6293" s="16" t="s">
        <v>4562</v>
      </c>
      <c r="M6293" s="16"/>
      <c r="N6293" s="16" t="s">
        <v>44</v>
      </c>
      <c r="O6293" s="17">
        <v>1920</v>
      </c>
      <c r="P6293" s="17">
        <v>0</v>
      </c>
      <c r="Q6293" s="17">
        <v>0</v>
      </c>
      <c r="R6293" s="18" t="s">
        <v>33</v>
      </c>
      <c r="S6293" s="19">
        <v>60</v>
      </c>
      <c r="T6293" s="19">
        <v>110</v>
      </c>
      <c r="U6293" s="19">
        <v>1.8181818181818181</v>
      </c>
      <c r="V6293" s="19">
        <v>0</v>
      </c>
      <c r="W6293" s="20">
        <v>0.2</v>
      </c>
      <c r="X6293" s="21">
        <v>3072</v>
      </c>
      <c r="Y6293" s="22" t="s">
        <v>33</v>
      </c>
      <c r="Z6293" s="23" t="s">
        <v>5838</v>
      </c>
      <c r="AA6293" s="24"/>
      <c r="AB6293" s="14"/>
      <c r="AC6293" s="14"/>
      <c r="AD6293" s="25"/>
      <c r="AE6293" s="26"/>
      <c r="AF6293" s="27"/>
    </row>
    <row r="6294" spans="1:32" s="162" customFormat="1" ht="16.5" customHeight="1">
      <c r="A6294" s="12" t="s">
        <v>4537</v>
      </c>
      <c r="B6294" s="13"/>
      <c r="C6294" s="189"/>
      <c r="D6294" s="12"/>
      <c r="E6294" s="14" t="s">
        <v>141</v>
      </c>
      <c r="F6294" s="14" t="s">
        <v>67</v>
      </c>
      <c r="G6294" s="14" t="s">
        <v>4563</v>
      </c>
      <c r="H6294" s="15">
        <v>2007</v>
      </c>
      <c r="I6294" s="15">
        <v>8</v>
      </c>
      <c r="J6294" s="15">
        <v>0</v>
      </c>
      <c r="K6294" s="15">
        <v>0</v>
      </c>
      <c r="L6294" s="16" t="s">
        <v>4564</v>
      </c>
      <c r="M6294" s="16"/>
      <c r="N6294" s="16" t="s">
        <v>44</v>
      </c>
      <c r="O6294" s="17">
        <v>1920</v>
      </c>
      <c r="P6294" s="17">
        <v>0</v>
      </c>
      <c r="Q6294" s="17">
        <v>0</v>
      </c>
      <c r="R6294" s="18" t="s">
        <v>33</v>
      </c>
      <c r="S6294" s="19">
        <v>60</v>
      </c>
      <c r="T6294" s="19">
        <v>110</v>
      </c>
      <c r="U6294" s="19">
        <v>1.8181818181818181</v>
      </c>
      <c r="V6294" s="19">
        <v>0</v>
      </c>
      <c r="W6294" s="20">
        <v>0.2</v>
      </c>
      <c r="X6294" s="21">
        <v>3072</v>
      </c>
      <c r="Y6294" s="22" t="s">
        <v>33</v>
      </c>
      <c r="Z6294" s="23" t="s">
        <v>5838</v>
      </c>
      <c r="AA6294" s="24"/>
      <c r="AB6294" s="14"/>
      <c r="AC6294" s="14"/>
      <c r="AD6294" s="25"/>
      <c r="AE6294" s="26"/>
      <c r="AF6294" s="27"/>
    </row>
    <row r="6295" spans="1:32" s="162" customFormat="1" ht="16.5" customHeight="1">
      <c r="A6295" s="12" t="s">
        <v>4537</v>
      </c>
      <c r="B6295" s="13"/>
      <c r="C6295" s="189"/>
      <c r="D6295" s="12"/>
      <c r="E6295" s="14" t="s">
        <v>141</v>
      </c>
      <c r="F6295" s="14" t="s">
        <v>67</v>
      </c>
      <c r="G6295" s="14" t="s">
        <v>4563</v>
      </c>
      <c r="H6295" s="15">
        <v>2007</v>
      </c>
      <c r="I6295" s="15">
        <v>8</v>
      </c>
      <c r="J6295" s="15">
        <v>0</v>
      </c>
      <c r="K6295" s="15">
        <v>0</v>
      </c>
      <c r="L6295" s="16" t="s">
        <v>4564</v>
      </c>
      <c r="M6295" s="16"/>
      <c r="N6295" s="16" t="s">
        <v>44</v>
      </c>
      <c r="O6295" s="17">
        <v>1920</v>
      </c>
      <c r="P6295" s="17">
        <v>0</v>
      </c>
      <c r="Q6295" s="17">
        <v>0</v>
      </c>
      <c r="R6295" s="18" t="s">
        <v>33</v>
      </c>
      <c r="S6295" s="19">
        <v>60</v>
      </c>
      <c r="T6295" s="19">
        <v>110</v>
      </c>
      <c r="U6295" s="19">
        <v>1.8181818181818181</v>
      </c>
      <c r="V6295" s="19">
        <v>0</v>
      </c>
      <c r="W6295" s="20">
        <v>0.2</v>
      </c>
      <c r="X6295" s="21">
        <v>3072</v>
      </c>
      <c r="Y6295" s="22" t="s">
        <v>33</v>
      </c>
      <c r="Z6295" s="23" t="s">
        <v>5838</v>
      </c>
      <c r="AA6295" s="24"/>
      <c r="AB6295" s="14"/>
      <c r="AC6295" s="14"/>
      <c r="AD6295" s="25"/>
      <c r="AE6295" s="26"/>
      <c r="AF6295" s="27"/>
    </row>
    <row r="6296" spans="1:32" s="162" customFormat="1" ht="16.5" customHeight="1">
      <c r="A6296" s="12" t="s">
        <v>4537</v>
      </c>
      <c r="B6296" s="13"/>
      <c r="C6296" s="189"/>
      <c r="D6296" s="12"/>
      <c r="E6296" s="14" t="s">
        <v>4597</v>
      </c>
      <c r="F6296" s="14" t="s">
        <v>67</v>
      </c>
      <c r="G6296" s="14" t="s">
        <v>4598</v>
      </c>
      <c r="H6296" s="15">
        <v>2007</v>
      </c>
      <c r="I6296" s="15">
        <v>1</v>
      </c>
      <c r="J6296" s="15">
        <v>0</v>
      </c>
      <c r="K6296" s="15">
        <v>0</v>
      </c>
      <c r="L6296" s="16" t="s">
        <v>4562</v>
      </c>
      <c r="M6296" s="16"/>
      <c r="N6296" s="16" t="s">
        <v>44</v>
      </c>
      <c r="O6296" s="17">
        <v>1920</v>
      </c>
      <c r="P6296" s="17">
        <v>0</v>
      </c>
      <c r="Q6296" s="17">
        <v>0</v>
      </c>
      <c r="R6296" s="18" t="s">
        <v>33</v>
      </c>
      <c r="S6296" s="19">
        <v>60</v>
      </c>
      <c r="T6296" s="19">
        <v>110</v>
      </c>
      <c r="U6296" s="19">
        <v>1.8181818181818181</v>
      </c>
      <c r="V6296" s="19">
        <v>0</v>
      </c>
      <c r="W6296" s="20">
        <v>0.2</v>
      </c>
      <c r="X6296" s="21">
        <v>384</v>
      </c>
      <c r="Y6296" s="22" t="s">
        <v>33</v>
      </c>
      <c r="Z6296" s="23" t="s">
        <v>5838</v>
      </c>
      <c r="AA6296" s="24"/>
      <c r="AB6296" s="14"/>
      <c r="AC6296" s="14"/>
      <c r="AD6296" s="25"/>
      <c r="AE6296" s="26"/>
      <c r="AF6296" s="27"/>
    </row>
    <row r="6297" spans="1:32" s="162" customFormat="1" ht="16.5" customHeight="1">
      <c r="A6297" s="12" t="s">
        <v>4537</v>
      </c>
      <c r="B6297" s="13"/>
      <c r="C6297" s="189"/>
      <c r="D6297" s="12"/>
      <c r="E6297" s="14" t="s">
        <v>4597</v>
      </c>
      <c r="F6297" s="14" t="s">
        <v>67</v>
      </c>
      <c r="G6297" s="14" t="s">
        <v>4598</v>
      </c>
      <c r="H6297" s="15">
        <v>2007</v>
      </c>
      <c r="I6297" s="15">
        <v>1</v>
      </c>
      <c r="J6297" s="15">
        <v>0</v>
      </c>
      <c r="K6297" s="15">
        <v>0</v>
      </c>
      <c r="L6297" s="16" t="s">
        <v>4562</v>
      </c>
      <c r="M6297" s="16"/>
      <c r="N6297" s="16" t="s">
        <v>44</v>
      </c>
      <c r="O6297" s="17">
        <v>1920</v>
      </c>
      <c r="P6297" s="17">
        <v>0</v>
      </c>
      <c r="Q6297" s="17">
        <v>0</v>
      </c>
      <c r="R6297" s="18" t="s">
        <v>33</v>
      </c>
      <c r="S6297" s="19">
        <v>60</v>
      </c>
      <c r="T6297" s="19">
        <v>110</v>
      </c>
      <c r="U6297" s="19">
        <v>1.8181818181818181</v>
      </c>
      <c r="V6297" s="19">
        <v>0</v>
      </c>
      <c r="W6297" s="20">
        <v>0.2</v>
      </c>
      <c r="X6297" s="21">
        <v>384</v>
      </c>
      <c r="Y6297" s="22" t="s">
        <v>33</v>
      </c>
      <c r="Z6297" s="23" t="s">
        <v>5838</v>
      </c>
      <c r="AA6297" s="24"/>
      <c r="AB6297" s="14"/>
      <c r="AC6297" s="14"/>
      <c r="AD6297" s="25"/>
      <c r="AE6297" s="26"/>
      <c r="AF6297" s="27"/>
    </row>
    <row r="6298" spans="1:32" s="162" customFormat="1" ht="16.5" customHeight="1">
      <c r="A6298" s="12" t="s">
        <v>4537</v>
      </c>
      <c r="B6298" s="13"/>
      <c r="C6298" s="189"/>
      <c r="D6298" s="12"/>
      <c r="E6298" s="14" t="s">
        <v>4599</v>
      </c>
      <c r="F6298" s="14" t="s">
        <v>67</v>
      </c>
      <c r="G6298" s="14" t="s">
        <v>4600</v>
      </c>
      <c r="H6298" s="15">
        <v>2007</v>
      </c>
      <c r="I6298" s="15">
        <v>1</v>
      </c>
      <c r="J6298" s="15">
        <v>0</v>
      </c>
      <c r="K6298" s="15">
        <v>0</v>
      </c>
      <c r="L6298" s="16" t="s">
        <v>4562</v>
      </c>
      <c r="M6298" s="16"/>
      <c r="N6298" s="16" t="s">
        <v>44</v>
      </c>
      <c r="O6298" s="17">
        <v>1920</v>
      </c>
      <c r="P6298" s="17">
        <v>0</v>
      </c>
      <c r="Q6298" s="17">
        <v>0</v>
      </c>
      <c r="R6298" s="18" t="s">
        <v>33</v>
      </c>
      <c r="S6298" s="19">
        <v>60</v>
      </c>
      <c r="T6298" s="19">
        <v>110</v>
      </c>
      <c r="U6298" s="19">
        <v>1.8181818181818181</v>
      </c>
      <c r="V6298" s="19">
        <v>0</v>
      </c>
      <c r="W6298" s="20">
        <v>0.2</v>
      </c>
      <c r="X6298" s="21">
        <v>384</v>
      </c>
      <c r="Y6298" s="22" t="s">
        <v>33</v>
      </c>
      <c r="Z6298" s="23" t="s">
        <v>5838</v>
      </c>
      <c r="AA6298" s="24"/>
      <c r="AB6298" s="14"/>
      <c r="AC6298" s="14"/>
      <c r="AD6298" s="25"/>
      <c r="AE6298" s="26"/>
      <c r="AF6298" s="27"/>
    </row>
    <row r="6299" spans="1:32" s="162" customFormat="1" ht="16.5" customHeight="1">
      <c r="A6299" s="12" t="s">
        <v>4537</v>
      </c>
      <c r="B6299" s="13"/>
      <c r="C6299" s="189"/>
      <c r="D6299" s="12"/>
      <c r="E6299" s="14" t="s">
        <v>4599</v>
      </c>
      <c r="F6299" s="14" t="s">
        <v>67</v>
      </c>
      <c r="G6299" s="14" t="s">
        <v>4600</v>
      </c>
      <c r="H6299" s="15">
        <v>2007</v>
      </c>
      <c r="I6299" s="15">
        <v>1</v>
      </c>
      <c r="J6299" s="15">
        <v>0</v>
      </c>
      <c r="K6299" s="15">
        <v>0</v>
      </c>
      <c r="L6299" s="16" t="s">
        <v>4562</v>
      </c>
      <c r="M6299" s="16"/>
      <c r="N6299" s="16" t="s">
        <v>44</v>
      </c>
      <c r="O6299" s="17">
        <v>1920</v>
      </c>
      <c r="P6299" s="17">
        <v>0</v>
      </c>
      <c r="Q6299" s="17">
        <v>0</v>
      </c>
      <c r="R6299" s="18" t="s">
        <v>33</v>
      </c>
      <c r="S6299" s="19">
        <v>60</v>
      </c>
      <c r="T6299" s="19">
        <v>110</v>
      </c>
      <c r="U6299" s="19">
        <v>1.8181818181818181</v>
      </c>
      <c r="V6299" s="19">
        <v>0</v>
      </c>
      <c r="W6299" s="20">
        <v>0.2</v>
      </c>
      <c r="X6299" s="21">
        <v>384</v>
      </c>
      <c r="Y6299" s="22" t="s">
        <v>33</v>
      </c>
      <c r="Z6299" s="23" t="s">
        <v>5838</v>
      </c>
      <c r="AA6299" s="24"/>
      <c r="AB6299" s="14"/>
      <c r="AC6299" s="14"/>
      <c r="AD6299" s="25"/>
      <c r="AE6299" s="26"/>
      <c r="AF6299" s="27"/>
    </row>
    <row r="6300" spans="1:32" s="162" customFormat="1" ht="16.5" customHeight="1">
      <c r="A6300" s="12" t="s">
        <v>4537</v>
      </c>
      <c r="B6300" s="13"/>
      <c r="C6300" s="189"/>
      <c r="D6300" s="12"/>
      <c r="E6300" s="14" t="s">
        <v>180</v>
      </c>
      <c r="F6300" s="14" t="s">
        <v>67</v>
      </c>
      <c r="G6300" s="14" t="s">
        <v>4601</v>
      </c>
      <c r="H6300" s="15">
        <v>2007</v>
      </c>
      <c r="I6300" s="15">
        <v>1</v>
      </c>
      <c r="J6300" s="15">
        <v>0</v>
      </c>
      <c r="K6300" s="15">
        <v>0</v>
      </c>
      <c r="L6300" s="16" t="s">
        <v>4602</v>
      </c>
      <c r="M6300" s="16"/>
      <c r="N6300" s="16" t="s">
        <v>44</v>
      </c>
      <c r="O6300" s="17">
        <v>1920</v>
      </c>
      <c r="P6300" s="17">
        <v>0</v>
      </c>
      <c r="Q6300" s="17">
        <v>0</v>
      </c>
      <c r="R6300" s="18" t="s">
        <v>33</v>
      </c>
      <c r="S6300" s="19">
        <v>60</v>
      </c>
      <c r="T6300" s="19">
        <v>110</v>
      </c>
      <c r="U6300" s="19">
        <v>1.8181818181818181</v>
      </c>
      <c r="V6300" s="19">
        <v>0</v>
      </c>
      <c r="W6300" s="20">
        <v>0.2</v>
      </c>
      <c r="X6300" s="21">
        <v>384</v>
      </c>
      <c r="Y6300" s="22" t="s">
        <v>33</v>
      </c>
      <c r="Z6300" s="23" t="s">
        <v>5838</v>
      </c>
      <c r="AA6300" s="24"/>
      <c r="AB6300" s="14"/>
      <c r="AC6300" s="14"/>
      <c r="AD6300" s="25"/>
      <c r="AE6300" s="26"/>
      <c r="AF6300" s="27"/>
    </row>
    <row r="6301" spans="1:32" s="162" customFormat="1" ht="16.5" customHeight="1">
      <c r="A6301" s="12" t="s">
        <v>4537</v>
      </c>
      <c r="B6301" s="13"/>
      <c r="C6301" s="189"/>
      <c r="D6301" s="12"/>
      <c r="E6301" s="14" t="s">
        <v>180</v>
      </c>
      <c r="F6301" s="14" t="s">
        <v>67</v>
      </c>
      <c r="G6301" s="14" t="s">
        <v>4601</v>
      </c>
      <c r="H6301" s="15">
        <v>2007</v>
      </c>
      <c r="I6301" s="15">
        <v>1</v>
      </c>
      <c r="J6301" s="15">
        <v>0</v>
      </c>
      <c r="K6301" s="15">
        <v>0</v>
      </c>
      <c r="L6301" s="16" t="s">
        <v>4602</v>
      </c>
      <c r="M6301" s="16"/>
      <c r="N6301" s="16" t="s">
        <v>44</v>
      </c>
      <c r="O6301" s="17">
        <v>1920</v>
      </c>
      <c r="P6301" s="17">
        <v>0</v>
      </c>
      <c r="Q6301" s="17">
        <v>0</v>
      </c>
      <c r="R6301" s="18" t="s">
        <v>33</v>
      </c>
      <c r="S6301" s="19">
        <v>60</v>
      </c>
      <c r="T6301" s="19">
        <v>110</v>
      </c>
      <c r="U6301" s="19">
        <v>1.8181818181818181</v>
      </c>
      <c r="V6301" s="19">
        <v>0</v>
      </c>
      <c r="W6301" s="20">
        <v>0.2</v>
      </c>
      <c r="X6301" s="21">
        <v>384</v>
      </c>
      <c r="Y6301" s="22" t="s">
        <v>33</v>
      </c>
      <c r="Z6301" s="23" t="s">
        <v>5838</v>
      </c>
      <c r="AA6301" s="24"/>
      <c r="AB6301" s="14"/>
      <c r="AC6301" s="14"/>
      <c r="AD6301" s="25"/>
      <c r="AE6301" s="26"/>
      <c r="AF6301" s="27"/>
    </row>
    <row r="6302" spans="1:32" s="162" customFormat="1" ht="16.5" customHeight="1">
      <c r="A6302" s="12" t="s">
        <v>4537</v>
      </c>
      <c r="B6302" s="13"/>
      <c r="C6302" s="189"/>
      <c r="D6302" s="12"/>
      <c r="E6302" s="14" t="s">
        <v>35</v>
      </c>
      <c r="F6302" s="14" t="s">
        <v>125</v>
      </c>
      <c r="G6302" s="14" t="s">
        <v>4594</v>
      </c>
      <c r="H6302" s="15">
        <v>2008</v>
      </c>
      <c r="I6302" s="15">
        <v>1</v>
      </c>
      <c r="J6302" s="15">
        <v>0</v>
      </c>
      <c r="K6302" s="15">
        <v>0</v>
      </c>
      <c r="L6302" s="16" t="s">
        <v>4595</v>
      </c>
      <c r="M6302" s="16"/>
      <c r="N6302" s="16" t="s">
        <v>44</v>
      </c>
      <c r="O6302" s="17">
        <v>1920</v>
      </c>
      <c r="P6302" s="17">
        <v>0</v>
      </c>
      <c r="Q6302" s="17">
        <v>0</v>
      </c>
      <c r="R6302" s="18" t="s">
        <v>33</v>
      </c>
      <c r="S6302" s="19">
        <v>60</v>
      </c>
      <c r="T6302" s="19">
        <v>110</v>
      </c>
      <c r="U6302" s="19">
        <v>2.2727272727272729</v>
      </c>
      <c r="V6302" s="19">
        <v>0</v>
      </c>
      <c r="W6302" s="20">
        <v>0.25</v>
      </c>
      <c r="X6302" s="21">
        <v>480</v>
      </c>
      <c r="Y6302" s="22" t="s">
        <v>33</v>
      </c>
      <c r="Z6302" s="23" t="s">
        <v>5838</v>
      </c>
      <c r="AA6302" s="24"/>
      <c r="AB6302" s="14"/>
      <c r="AC6302" s="14"/>
      <c r="AD6302" s="25"/>
      <c r="AE6302" s="26"/>
      <c r="AF6302" s="27"/>
    </row>
    <row r="6303" spans="1:32" s="162" customFormat="1" ht="16.5" customHeight="1">
      <c r="A6303" s="12" t="s">
        <v>4537</v>
      </c>
      <c r="B6303" s="13"/>
      <c r="C6303" s="189"/>
      <c r="D6303" s="12"/>
      <c r="E6303" s="14" t="s">
        <v>35</v>
      </c>
      <c r="F6303" s="14" t="s">
        <v>83</v>
      </c>
      <c r="G6303" s="14" t="s">
        <v>4590</v>
      </c>
      <c r="H6303" s="15">
        <v>2007</v>
      </c>
      <c r="I6303" s="15">
        <v>1</v>
      </c>
      <c r="J6303" s="15">
        <v>0</v>
      </c>
      <c r="K6303" s="15">
        <v>0</v>
      </c>
      <c r="L6303" s="16" t="s">
        <v>4595</v>
      </c>
      <c r="M6303" s="16"/>
      <c r="N6303" s="16" t="s">
        <v>44</v>
      </c>
      <c r="O6303" s="17">
        <v>1920</v>
      </c>
      <c r="P6303" s="17">
        <v>0</v>
      </c>
      <c r="Q6303" s="17">
        <v>0</v>
      </c>
      <c r="R6303" s="18" t="s">
        <v>33</v>
      </c>
      <c r="S6303" s="19">
        <v>60</v>
      </c>
      <c r="T6303" s="19">
        <v>110</v>
      </c>
      <c r="U6303" s="19">
        <v>2.2727272727272729</v>
      </c>
      <c r="V6303" s="19">
        <v>0</v>
      </c>
      <c r="W6303" s="20">
        <v>0.25</v>
      </c>
      <c r="X6303" s="21">
        <v>480</v>
      </c>
      <c r="Y6303" s="22" t="s">
        <v>33</v>
      </c>
      <c r="Z6303" s="23" t="s">
        <v>5838</v>
      </c>
      <c r="AA6303" s="24"/>
      <c r="AB6303" s="14"/>
      <c r="AC6303" s="14"/>
      <c r="AD6303" s="25"/>
      <c r="AE6303" s="26"/>
      <c r="AF6303" s="27"/>
    </row>
    <row r="6304" spans="1:32" s="162" customFormat="1" ht="16.5" customHeight="1">
      <c r="A6304" s="12" t="s">
        <v>4537</v>
      </c>
      <c r="B6304" s="13"/>
      <c r="C6304" s="189"/>
      <c r="D6304" s="12"/>
      <c r="E6304" s="14" t="s">
        <v>35</v>
      </c>
      <c r="F6304" s="14" t="s">
        <v>125</v>
      </c>
      <c r="G6304" s="14" t="s">
        <v>4594</v>
      </c>
      <c r="H6304" s="15">
        <v>2008</v>
      </c>
      <c r="I6304" s="15">
        <v>1</v>
      </c>
      <c r="J6304" s="15">
        <v>0</v>
      </c>
      <c r="K6304" s="15">
        <v>0</v>
      </c>
      <c r="L6304" s="16" t="s">
        <v>4595</v>
      </c>
      <c r="M6304" s="16"/>
      <c r="N6304" s="16" t="s">
        <v>44</v>
      </c>
      <c r="O6304" s="17">
        <v>1920</v>
      </c>
      <c r="P6304" s="17">
        <v>0</v>
      </c>
      <c r="Q6304" s="17">
        <v>0</v>
      </c>
      <c r="R6304" s="18" t="s">
        <v>33</v>
      </c>
      <c r="S6304" s="19">
        <v>60</v>
      </c>
      <c r="T6304" s="19">
        <v>110</v>
      </c>
      <c r="U6304" s="19">
        <v>2.2727272727272729</v>
      </c>
      <c r="V6304" s="19">
        <v>0</v>
      </c>
      <c r="W6304" s="20">
        <v>0.25</v>
      </c>
      <c r="X6304" s="21">
        <v>480</v>
      </c>
      <c r="Y6304" s="22" t="s">
        <v>33</v>
      </c>
      <c r="Z6304" s="23" t="s">
        <v>5838</v>
      </c>
      <c r="AA6304" s="24"/>
      <c r="AB6304" s="14"/>
      <c r="AC6304" s="14"/>
      <c r="AD6304" s="25"/>
      <c r="AE6304" s="26"/>
      <c r="AF6304" s="27"/>
    </row>
    <row r="6305" spans="1:32" s="162" customFormat="1" ht="16.5" customHeight="1">
      <c r="A6305" s="12" t="s">
        <v>4537</v>
      </c>
      <c r="B6305" s="13"/>
      <c r="C6305" s="189"/>
      <c r="D6305" s="12"/>
      <c r="E6305" s="14" t="s">
        <v>35</v>
      </c>
      <c r="F6305" s="14" t="s">
        <v>83</v>
      </c>
      <c r="G6305" s="14" t="s">
        <v>4590</v>
      </c>
      <c r="H6305" s="15">
        <v>2007</v>
      </c>
      <c r="I6305" s="15">
        <v>1</v>
      </c>
      <c r="J6305" s="15">
        <v>0</v>
      </c>
      <c r="K6305" s="15">
        <v>0</v>
      </c>
      <c r="L6305" s="16" t="s">
        <v>4595</v>
      </c>
      <c r="M6305" s="16"/>
      <c r="N6305" s="16" t="s">
        <v>44</v>
      </c>
      <c r="O6305" s="17">
        <v>1920</v>
      </c>
      <c r="P6305" s="17">
        <v>0</v>
      </c>
      <c r="Q6305" s="17">
        <v>0</v>
      </c>
      <c r="R6305" s="18" t="s">
        <v>33</v>
      </c>
      <c r="S6305" s="19">
        <v>60</v>
      </c>
      <c r="T6305" s="19">
        <v>110</v>
      </c>
      <c r="U6305" s="19">
        <v>2.2727272727272729</v>
      </c>
      <c r="V6305" s="19">
        <v>0</v>
      </c>
      <c r="W6305" s="20">
        <v>0.25</v>
      </c>
      <c r="X6305" s="21">
        <v>480</v>
      </c>
      <c r="Y6305" s="22" t="s">
        <v>33</v>
      </c>
      <c r="Z6305" s="23" t="s">
        <v>5838</v>
      </c>
      <c r="AA6305" s="24"/>
      <c r="AB6305" s="14"/>
      <c r="AC6305" s="14"/>
      <c r="AD6305" s="25"/>
      <c r="AE6305" s="26"/>
      <c r="AF6305" s="27"/>
    </row>
    <row r="6306" spans="1:32" s="162" customFormat="1" ht="16.5" customHeight="1">
      <c r="A6306" s="12" t="s">
        <v>4537</v>
      </c>
      <c r="B6306" s="13"/>
      <c r="C6306" s="189"/>
      <c r="D6306" s="12"/>
      <c r="E6306" s="14" t="s">
        <v>4573</v>
      </c>
      <c r="F6306" s="14" t="s">
        <v>4548</v>
      </c>
      <c r="G6306" s="14" t="s">
        <v>4574</v>
      </c>
      <c r="H6306" s="15">
        <v>2018</v>
      </c>
      <c r="I6306" s="15">
        <v>3</v>
      </c>
      <c r="J6306" s="15">
        <v>0</v>
      </c>
      <c r="K6306" s="15">
        <v>0</v>
      </c>
      <c r="L6306" s="16" t="s">
        <v>4544</v>
      </c>
      <c r="M6306" s="16"/>
      <c r="N6306" s="16" t="s">
        <v>44</v>
      </c>
      <c r="O6306" s="17">
        <v>1680</v>
      </c>
      <c r="P6306" s="17">
        <v>0</v>
      </c>
      <c r="Q6306" s="17">
        <v>0</v>
      </c>
      <c r="R6306" s="18" t="s">
        <v>33</v>
      </c>
      <c r="S6306" s="19">
        <v>60</v>
      </c>
      <c r="T6306" s="19">
        <v>110</v>
      </c>
      <c r="U6306" s="19">
        <v>3.1818181818181817</v>
      </c>
      <c r="V6306" s="19">
        <v>0</v>
      </c>
      <c r="W6306" s="20">
        <v>0.35</v>
      </c>
      <c r="X6306" s="21">
        <v>1764</v>
      </c>
      <c r="Y6306" s="22" t="s">
        <v>33</v>
      </c>
      <c r="Z6306" s="23" t="s">
        <v>5838</v>
      </c>
      <c r="AA6306" s="24"/>
      <c r="AB6306" s="14"/>
      <c r="AC6306" s="14"/>
      <c r="AD6306" s="25"/>
      <c r="AE6306" s="26"/>
      <c r="AF6306" s="27"/>
    </row>
    <row r="6307" spans="1:32" s="162" customFormat="1" ht="16.5" customHeight="1">
      <c r="A6307" s="12" t="s">
        <v>4537</v>
      </c>
      <c r="B6307" s="13"/>
      <c r="C6307" s="189"/>
      <c r="D6307" s="12"/>
      <c r="E6307" s="14" t="s">
        <v>4584</v>
      </c>
      <c r="F6307" s="14" t="s">
        <v>4542</v>
      </c>
      <c r="G6307" s="14" t="s">
        <v>67</v>
      </c>
      <c r="H6307" s="15" t="s">
        <v>4551</v>
      </c>
      <c r="I6307" s="15">
        <v>2</v>
      </c>
      <c r="J6307" s="15">
        <v>0</v>
      </c>
      <c r="K6307" s="15">
        <v>0</v>
      </c>
      <c r="L6307" s="16" t="s">
        <v>4544</v>
      </c>
      <c r="M6307" s="16"/>
      <c r="N6307" s="16" t="s">
        <v>44</v>
      </c>
      <c r="O6307" s="17">
        <v>1680</v>
      </c>
      <c r="P6307" s="17">
        <v>0</v>
      </c>
      <c r="Q6307" s="17">
        <v>0</v>
      </c>
      <c r="R6307" s="18" t="s">
        <v>33</v>
      </c>
      <c r="S6307" s="19">
        <v>60</v>
      </c>
      <c r="T6307" s="19">
        <v>110</v>
      </c>
      <c r="U6307" s="19">
        <v>3.1818181818181817</v>
      </c>
      <c r="V6307" s="19">
        <v>0</v>
      </c>
      <c r="W6307" s="20">
        <v>0.35</v>
      </c>
      <c r="X6307" s="21">
        <v>1176</v>
      </c>
      <c r="Y6307" s="22" t="s">
        <v>33</v>
      </c>
      <c r="Z6307" s="23" t="s">
        <v>5838</v>
      </c>
      <c r="AA6307" s="24"/>
      <c r="AB6307" s="14"/>
      <c r="AC6307" s="14"/>
      <c r="AD6307" s="25"/>
      <c r="AE6307" s="26"/>
      <c r="AF6307" s="27"/>
    </row>
    <row r="6308" spans="1:32" s="230" customFormat="1" ht="16.5" customHeight="1">
      <c r="A6308" s="12" t="s">
        <v>4537</v>
      </c>
      <c r="B6308" s="13"/>
      <c r="C6308" s="189"/>
      <c r="D6308" s="12"/>
      <c r="E6308" s="14" t="s">
        <v>4584</v>
      </c>
      <c r="F6308" s="14" t="s">
        <v>4542</v>
      </c>
      <c r="G6308" s="14" t="s">
        <v>67</v>
      </c>
      <c r="H6308" s="15" t="s">
        <v>4551</v>
      </c>
      <c r="I6308" s="15">
        <v>2</v>
      </c>
      <c r="J6308" s="15">
        <v>0</v>
      </c>
      <c r="K6308" s="15">
        <v>0</v>
      </c>
      <c r="L6308" s="16" t="s">
        <v>4544</v>
      </c>
      <c r="M6308" s="16"/>
      <c r="N6308" s="16" t="s">
        <v>44</v>
      </c>
      <c r="O6308" s="17">
        <v>1680</v>
      </c>
      <c r="P6308" s="17">
        <v>0</v>
      </c>
      <c r="Q6308" s="17">
        <v>0</v>
      </c>
      <c r="R6308" s="18" t="s">
        <v>33</v>
      </c>
      <c r="S6308" s="19">
        <v>60</v>
      </c>
      <c r="T6308" s="19">
        <v>110</v>
      </c>
      <c r="U6308" s="19">
        <v>3.1818181818181817</v>
      </c>
      <c r="V6308" s="19">
        <v>0</v>
      </c>
      <c r="W6308" s="20">
        <v>0.35</v>
      </c>
      <c r="X6308" s="21">
        <v>1176</v>
      </c>
      <c r="Y6308" s="22" t="s">
        <v>33</v>
      </c>
      <c r="Z6308" s="23" t="s">
        <v>5838</v>
      </c>
      <c r="AA6308" s="24"/>
      <c r="AB6308" s="14"/>
      <c r="AC6308" s="14"/>
      <c r="AD6308" s="25"/>
      <c r="AE6308" s="26"/>
      <c r="AF6308" s="27"/>
    </row>
    <row r="6309" spans="1:32" s="230" customFormat="1" ht="16.5" customHeight="1">
      <c r="A6309" s="12" t="s">
        <v>4537</v>
      </c>
      <c r="B6309" s="13"/>
      <c r="C6309" s="189"/>
      <c r="D6309" s="12"/>
      <c r="E6309" s="14" t="s">
        <v>4587</v>
      </c>
      <c r="F6309" s="14" t="s">
        <v>4588</v>
      </c>
      <c r="G6309" s="14" t="s">
        <v>4589</v>
      </c>
      <c r="H6309" s="15">
        <v>2008</v>
      </c>
      <c r="I6309" s="15">
        <v>1</v>
      </c>
      <c r="J6309" s="15">
        <v>0</v>
      </c>
      <c r="K6309" s="15">
        <v>0</v>
      </c>
      <c r="L6309" s="16" t="s">
        <v>4571</v>
      </c>
      <c r="M6309" s="16"/>
      <c r="N6309" s="16" t="s">
        <v>868</v>
      </c>
      <c r="O6309" s="17">
        <v>2400</v>
      </c>
      <c r="P6309" s="17">
        <v>0</v>
      </c>
      <c r="Q6309" s="17">
        <v>0</v>
      </c>
      <c r="R6309" s="18" t="s">
        <v>33</v>
      </c>
      <c r="S6309" s="19">
        <v>60</v>
      </c>
      <c r="T6309" s="19">
        <v>110</v>
      </c>
      <c r="U6309" s="19">
        <v>2.7272727272727271</v>
      </c>
      <c r="V6309" s="19">
        <v>0</v>
      </c>
      <c r="W6309" s="20">
        <v>0.3</v>
      </c>
      <c r="X6309" s="21">
        <v>720</v>
      </c>
      <c r="Y6309" s="22" t="s">
        <v>33</v>
      </c>
      <c r="Z6309" s="23" t="s">
        <v>5838</v>
      </c>
      <c r="AA6309" s="24"/>
      <c r="AB6309" s="14"/>
      <c r="AC6309" s="14"/>
      <c r="AD6309" s="25"/>
      <c r="AE6309" s="26"/>
      <c r="AF6309" s="27"/>
    </row>
    <row r="6310" spans="1:32" s="230" customFormat="1" ht="16.5" customHeight="1">
      <c r="A6310" s="12" t="s">
        <v>4537</v>
      </c>
      <c r="B6310" s="13"/>
      <c r="C6310" s="189"/>
      <c r="D6310" s="12"/>
      <c r="E6310" s="14" t="s">
        <v>4587</v>
      </c>
      <c r="F6310" s="14" t="s">
        <v>4588</v>
      </c>
      <c r="G6310" s="14" t="s">
        <v>4589</v>
      </c>
      <c r="H6310" s="15">
        <v>2008</v>
      </c>
      <c r="I6310" s="15">
        <v>1</v>
      </c>
      <c r="J6310" s="15">
        <v>0</v>
      </c>
      <c r="K6310" s="15">
        <v>0</v>
      </c>
      <c r="L6310" s="16" t="s">
        <v>4571</v>
      </c>
      <c r="M6310" s="16"/>
      <c r="N6310" s="16" t="s">
        <v>868</v>
      </c>
      <c r="O6310" s="17">
        <v>2400</v>
      </c>
      <c r="P6310" s="17">
        <v>0</v>
      </c>
      <c r="Q6310" s="17">
        <v>0</v>
      </c>
      <c r="R6310" s="18" t="s">
        <v>33</v>
      </c>
      <c r="S6310" s="19">
        <v>60</v>
      </c>
      <c r="T6310" s="19">
        <v>110</v>
      </c>
      <c r="U6310" s="19">
        <v>2.7272727272727271</v>
      </c>
      <c r="V6310" s="19">
        <v>0</v>
      </c>
      <c r="W6310" s="20">
        <v>0.3</v>
      </c>
      <c r="X6310" s="21">
        <v>720</v>
      </c>
      <c r="Y6310" s="22" t="s">
        <v>33</v>
      </c>
      <c r="Z6310" s="23" t="s">
        <v>5838</v>
      </c>
      <c r="AA6310" s="24"/>
      <c r="AB6310" s="14"/>
      <c r="AC6310" s="14"/>
      <c r="AD6310" s="25"/>
      <c r="AE6310" s="26"/>
      <c r="AF6310" s="27"/>
    </row>
    <row r="6311" spans="1:32" s="230" customFormat="1" ht="16.5" customHeight="1">
      <c r="A6311" s="12" t="s">
        <v>4537</v>
      </c>
      <c r="B6311" s="13"/>
      <c r="C6311" s="189"/>
      <c r="D6311" s="12"/>
      <c r="E6311" s="14" t="s">
        <v>35</v>
      </c>
      <c r="F6311" s="14" t="s">
        <v>83</v>
      </c>
      <c r="G6311" s="14" t="s">
        <v>4590</v>
      </c>
      <c r="H6311" s="15">
        <v>2007</v>
      </c>
      <c r="I6311" s="15">
        <v>1</v>
      </c>
      <c r="J6311" s="15">
        <v>0</v>
      </c>
      <c r="K6311" s="15">
        <v>0</v>
      </c>
      <c r="L6311" s="16" t="s">
        <v>4591</v>
      </c>
      <c r="M6311" s="16"/>
      <c r="N6311" s="16" t="s">
        <v>44</v>
      </c>
      <c r="O6311" s="17">
        <v>2880</v>
      </c>
      <c r="P6311" s="17">
        <v>0</v>
      </c>
      <c r="Q6311" s="17">
        <v>0</v>
      </c>
      <c r="R6311" s="18" t="s">
        <v>33</v>
      </c>
      <c r="S6311" s="19">
        <v>60</v>
      </c>
      <c r="T6311" s="19">
        <v>110</v>
      </c>
      <c r="U6311" s="19">
        <v>2.2727272727272729</v>
      </c>
      <c r="V6311" s="19">
        <v>0</v>
      </c>
      <c r="W6311" s="20">
        <v>0.25</v>
      </c>
      <c r="X6311" s="21">
        <v>720</v>
      </c>
      <c r="Y6311" s="22" t="s">
        <v>33</v>
      </c>
      <c r="Z6311" s="23" t="s">
        <v>5838</v>
      </c>
      <c r="AA6311" s="24"/>
      <c r="AB6311" s="14"/>
      <c r="AC6311" s="14"/>
      <c r="AD6311" s="25"/>
      <c r="AE6311" s="26"/>
      <c r="AF6311" s="27"/>
    </row>
    <row r="6312" spans="1:32" s="230" customFormat="1" ht="16.5" customHeight="1">
      <c r="A6312" s="12" t="s">
        <v>4537</v>
      </c>
      <c r="B6312" s="13"/>
      <c r="C6312" s="189"/>
      <c r="D6312" s="12"/>
      <c r="E6312" s="14" t="s">
        <v>35</v>
      </c>
      <c r="F6312" s="14" t="s">
        <v>83</v>
      </c>
      <c r="G6312" s="14" t="s">
        <v>4590</v>
      </c>
      <c r="H6312" s="15">
        <v>2007</v>
      </c>
      <c r="I6312" s="15">
        <v>1</v>
      </c>
      <c r="J6312" s="15">
        <v>0</v>
      </c>
      <c r="K6312" s="15">
        <v>0</v>
      </c>
      <c r="L6312" s="16" t="s">
        <v>4592</v>
      </c>
      <c r="M6312" s="16"/>
      <c r="N6312" s="16" t="s">
        <v>44</v>
      </c>
      <c r="O6312" s="17">
        <v>2880</v>
      </c>
      <c r="P6312" s="17">
        <v>0</v>
      </c>
      <c r="Q6312" s="17">
        <v>0</v>
      </c>
      <c r="R6312" s="18" t="s">
        <v>33</v>
      </c>
      <c r="S6312" s="19">
        <v>60</v>
      </c>
      <c r="T6312" s="19">
        <v>110</v>
      </c>
      <c r="U6312" s="19">
        <v>2.2727272727272729</v>
      </c>
      <c r="V6312" s="19">
        <v>0</v>
      </c>
      <c r="W6312" s="20">
        <v>0.25</v>
      </c>
      <c r="X6312" s="21">
        <v>720</v>
      </c>
      <c r="Y6312" s="22" t="s">
        <v>33</v>
      </c>
      <c r="Z6312" s="23" t="s">
        <v>5838</v>
      </c>
      <c r="AA6312" s="24"/>
      <c r="AB6312" s="14"/>
      <c r="AC6312" s="14"/>
      <c r="AD6312" s="25"/>
      <c r="AE6312" s="26"/>
      <c r="AF6312" s="27"/>
    </row>
    <row r="6313" spans="1:32" s="230" customFormat="1" ht="16.5" customHeight="1">
      <c r="A6313" s="12" t="s">
        <v>4537</v>
      </c>
      <c r="B6313" s="13"/>
      <c r="C6313" s="189"/>
      <c r="D6313" s="12"/>
      <c r="E6313" s="14" t="s">
        <v>35</v>
      </c>
      <c r="F6313" s="14" t="s">
        <v>83</v>
      </c>
      <c r="G6313" s="14" t="s">
        <v>4590</v>
      </c>
      <c r="H6313" s="15">
        <v>2007</v>
      </c>
      <c r="I6313" s="15">
        <v>1</v>
      </c>
      <c r="J6313" s="15">
        <v>0</v>
      </c>
      <c r="K6313" s="15">
        <v>0</v>
      </c>
      <c r="L6313" s="16" t="s">
        <v>4592</v>
      </c>
      <c r="M6313" s="16"/>
      <c r="N6313" s="16" t="s">
        <v>44</v>
      </c>
      <c r="O6313" s="17">
        <v>2880</v>
      </c>
      <c r="P6313" s="17">
        <v>0</v>
      </c>
      <c r="Q6313" s="17">
        <v>0</v>
      </c>
      <c r="R6313" s="18" t="s">
        <v>33</v>
      </c>
      <c r="S6313" s="19">
        <v>60</v>
      </c>
      <c r="T6313" s="19">
        <v>110</v>
      </c>
      <c r="U6313" s="19">
        <v>2.2727272727272729</v>
      </c>
      <c r="V6313" s="19">
        <v>0</v>
      </c>
      <c r="W6313" s="20">
        <v>0.25</v>
      </c>
      <c r="X6313" s="21">
        <v>720</v>
      </c>
      <c r="Y6313" s="22" t="s">
        <v>33</v>
      </c>
      <c r="Z6313" s="23" t="s">
        <v>5838</v>
      </c>
      <c r="AA6313" s="24"/>
      <c r="AB6313" s="14"/>
      <c r="AC6313" s="14"/>
      <c r="AD6313" s="25"/>
      <c r="AE6313" s="26"/>
      <c r="AF6313" s="27"/>
    </row>
    <row r="6314" spans="1:32" s="230" customFormat="1" ht="16.5" customHeight="1">
      <c r="A6314" s="12" t="s">
        <v>4537</v>
      </c>
      <c r="B6314" s="13"/>
      <c r="C6314" s="189"/>
      <c r="D6314" s="12"/>
      <c r="E6314" s="14" t="s">
        <v>35</v>
      </c>
      <c r="F6314" s="14" t="s">
        <v>502</v>
      </c>
      <c r="G6314" s="14" t="s">
        <v>67</v>
      </c>
      <c r="H6314" s="15">
        <v>2002</v>
      </c>
      <c r="I6314" s="15">
        <v>1</v>
      </c>
      <c r="J6314" s="15">
        <v>0</v>
      </c>
      <c r="K6314" s="15">
        <v>0</v>
      </c>
      <c r="L6314" s="16" t="s">
        <v>4593</v>
      </c>
      <c r="M6314" s="16"/>
      <c r="N6314" s="16" t="s">
        <v>44</v>
      </c>
      <c r="O6314" s="17">
        <v>2880</v>
      </c>
      <c r="P6314" s="17">
        <v>0</v>
      </c>
      <c r="Q6314" s="17">
        <v>0</v>
      </c>
      <c r="R6314" s="18" t="s">
        <v>33</v>
      </c>
      <c r="S6314" s="19">
        <v>60</v>
      </c>
      <c r="T6314" s="19">
        <v>110</v>
      </c>
      <c r="U6314" s="19">
        <v>2.2727272727272729</v>
      </c>
      <c r="V6314" s="19">
        <v>0</v>
      </c>
      <c r="W6314" s="20">
        <v>0.25</v>
      </c>
      <c r="X6314" s="21">
        <v>720</v>
      </c>
      <c r="Y6314" s="22" t="s">
        <v>33</v>
      </c>
      <c r="Z6314" s="23" t="s">
        <v>5838</v>
      </c>
      <c r="AA6314" s="24"/>
      <c r="AB6314" s="14"/>
      <c r="AC6314" s="14"/>
      <c r="AD6314" s="25"/>
      <c r="AE6314" s="26"/>
      <c r="AF6314" s="27"/>
    </row>
    <row r="6315" spans="1:32" s="230" customFormat="1" ht="16.5" customHeight="1">
      <c r="A6315" s="12" t="s">
        <v>4537</v>
      </c>
      <c r="B6315" s="13"/>
      <c r="C6315" s="189"/>
      <c r="D6315" s="12"/>
      <c r="E6315" s="14" t="s">
        <v>35</v>
      </c>
      <c r="F6315" s="14" t="s">
        <v>83</v>
      </c>
      <c r="G6315" s="14" t="s">
        <v>4590</v>
      </c>
      <c r="H6315" s="15">
        <v>2007</v>
      </c>
      <c r="I6315" s="15">
        <v>1</v>
      </c>
      <c r="J6315" s="15">
        <v>0</v>
      </c>
      <c r="K6315" s="15">
        <v>0</v>
      </c>
      <c r="L6315" s="16" t="s">
        <v>4591</v>
      </c>
      <c r="M6315" s="16"/>
      <c r="N6315" s="16" t="s">
        <v>44</v>
      </c>
      <c r="O6315" s="17">
        <v>2880</v>
      </c>
      <c r="P6315" s="17">
        <v>0</v>
      </c>
      <c r="Q6315" s="17">
        <v>0</v>
      </c>
      <c r="R6315" s="18" t="s">
        <v>33</v>
      </c>
      <c r="S6315" s="19">
        <v>60</v>
      </c>
      <c r="T6315" s="19">
        <v>110</v>
      </c>
      <c r="U6315" s="19">
        <v>2.2727272727272729</v>
      </c>
      <c r="V6315" s="19">
        <v>0</v>
      </c>
      <c r="W6315" s="20">
        <v>0.25</v>
      </c>
      <c r="X6315" s="21">
        <v>720</v>
      </c>
      <c r="Y6315" s="22" t="s">
        <v>33</v>
      </c>
      <c r="Z6315" s="23" t="s">
        <v>5838</v>
      </c>
      <c r="AA6315" s="24"/>
      <c r="AB6315" s="14"/>
      <c r="AC6315" s="14"/>
      <c r="AD6315" s="25"/>
      <c r="AE6315" s="26"/>
      <c r="AF6315" s="27"/>
    </row>
    <row r="6316" spans="1:32" s="230" customFormat="1" ht="16.5" customHeight="1">
      <c r="A6316" s="12" t="s">
        <v>4537</v>
      </c>
      <c r="B6316" s="13"/>
      <c r="C6316" s="189"/>
      <c r="D6316" s="12"/>
      <c r="E6316" s="14" t="s">
        <v>35</v>
      </c>
      <c r="F6316" s="14" t="s">
        <v>83</v>
      </c>
      <c r="G6316" s="14" t="s">
        <v>4590</v>
      </c>
      <c r="H6316" s="15">
        <v>2007</v>
      </c>
      <c r="I6316" s="15">
        <v>1</v>
      </c>
      <c r="J6316" s="15">
        <v>0</v>
      </c>
      <c r="K6316" s="15">
        <v>0</v>
      </c>
      <c r="L6316" s="16" t="s">
        <v>4592</v>
      </c>
      <c r="M6316" s="16"/>
      <c r="N6316" s="16" t="s">
        <v>44</v>
      </c>
      <c r="O6316" s="17">
        <v>2880</v>
      </c>
      <c r="P6316" s="17">
        <v>0</v>
      </c>
      <c r="Q6316" s="17">
        <v>0</v>
      </c>
      <c r="R6316" s="18" t="s">
        <v>33</v>
      </c>
      <c r="S6316" s="19">
        <v>60</v>
      </c>
      <c r="T6316" s="19">
        <v>110</v>
      </c>
      <c r="U6316" s="19">
        <v>2.2727272727272729</v>
      </c>
      <c r="V6316" s="19">
        <v>0</v>
      </c>
      <c r="W6316" s="20">
        <v>0.25</v>
      </c>
      <c r="X6316" s="21">
        <v>720</v>
      </c>
      <c r="Y6316" s="22" t="s">
        <v>33</v>
      </c>
      <c r="Z6316" s="23" t="s">
        <v>5838</v>
      </c>
      <c r="AA6316" s="24"/>
      <c r="AB6316" s="14"/>
      <c r="AC6316" s="14"/>
      <c r="AD6316" s="25"/>
      <c r="AE6316" s="26"/>
      <c r="AF6316" s="27"/>
    </row>
    <row r="6317" spans="1:32" s="230" customFormat="1" ht="16.5" customHeight="1">
      <c r="A6317" s="12" t="s">
        <v>4537</v>
      </c>
      <c r="B6317" s="13"/>
      <c r="C6317" s="189"/>
      <c r="D6317" s="12"/>
      <c r="E6317" s="14" t="s">
        <v>35</v>
      </c>
      <c r="F6317" s="14" t="s">
        <v>502</v>
      </c>
      <c r="G6317" s="14" t="s">
        <v>67</v>
      </c>
      <c r="H6317" s="15">
        <v>2002</v>
      </c>
      <c r="I6317" s="15">
        <v>1</v>
      </c>
      <c r="J6317" s="15">
        <v>0</v>
      </c>
      <c r="K6317" s="15">
        <v>0</v>
      </c>
      <c r="L6317" s="16" t="s">
        <v>4593</v>
      </c>
      <c r="M6317" s="16"/>
      <c r="N6317" s="16" t="s">
        <v>44</v>
      </c>
      <c r="O6317" s="17">
        <v>2880</v>
      </c>
      <c r="P6317" s="17">
        <v>0</v>
      </c>
      <c r="Q6317" s="17">
        <v>0</v>
      </c>
      <c r="R6317" s="18" t="s">
        <v>33</v>
      </c>
      <c r="S6317" s="19">
        <v>60</v>
      </c>
      <c r="T6317" s="19">
        <v>110</v>
      </c>
      <c r="U6317" s="19">
        <v>2.2727272727272729</v>
      </c>
      <c r="V6317" s="19">
        <v>0</v>
      </c>
      <c r="W6317" s="20">
        <v>0.25</v>
      </c>
      <c r="X6317" s="21">
        <v>720</v>
      </c>
      <c r="Y6317" s="22" t="s">
        <v>33</v>
      </c>
      <c r="Z6317" s="23" t="s">
        <v>5838</v>
      </c>
      <c r="AA6317" s="24"/>
      <c r="AB6317" s="14"/>
      <c r="AC6317" s="14"/>
      <c r="AD6317" s="25"/>
      <c r="AE6317" s="26"/>
      <c r="AF6317" s="27"/>
    </row>
    <row r="6318" spans="1:32" s="230" customFormat="1" ht="16.5" customHeight="1">
      <c r="A6318" s="12" t="s">
        <v>4537</v>
      </c>
      <c r="B6318" s="13"/>
      <c r="C6318" s="189"/>
      <c r="D6318" s="12"/>
      <c r="E6318" s="14" t="s">
        <v>4575</v>
      </c>
      <c r="F6318" s="14" t="s">
        <v>67</v>
      </c>
      <c r="G6318" s="14" t="s">
        <v>4586</v>
      </c>
      <c r="H6318" s="15">
        <v>2011</v>
      </c>
      <c r="I6318" s="15">
        <v>1</v>
      </c>
      <c r="J6318" s="15">
        <v>0</v>
      </c>
      <c r="K6318" s="15">
        <v>0</v>
      </c>
      <c r="L6318" s="16" t="s">
        <v>4560</v>
      </c>
      <c r="M6318" s="16"/>
      <c r="N6318" s="16" t="s">
        <v>868</v>
      </c>
      <c r="O6318" s="17">
        <v>2400</v>
      </c>
      <c r="P6318" s="17">
        <v>0</v>
      </c>
      <c r="Q6318" s="17">
        <v>0</v>
      </c>
      <c r="R6318" s="18" t="s">
        <v>33</v>
      </c>
      <c r="S6318" s="19">
        <v>60</v>
      </c>
      <c r="T6318" s="19">
        <v>110</v>
      </c>
      <c r="U6318" s="19">
        <v>3</v>
      </c>
      <c r="V6318" s="19">
        <v>0</v>
      </c>
      <c r="W6318" s="20">
        <v>0.33</v>
      </c>
      <c r="X6318" s="21">
        <v>792</v>
      </c>
      <c r="Y6318" s="22" t="s">
        <v>33</v>
      </c>
      <c r="Z6318" s="23" t="s">
        <v>5838</v>
      </c>
      <c r="AA6318" s="24"/>
      <c r="AB6318" s="14"/>
      <c r="AC6318" s="14"/>
      <c r="AD6318" s="25"/>
      <c r="AE6318" s="26"/>
      <c r="AF6318" s="27"/>
    </row>
    <row r="6319" spans="1:32" s="230" customFormat="1" ht="16.5" customHeight="1">
      <c r="A6319" s="12" t="s">
        <v>4537</v>
      </c>
      <c r="B6319" s="13"/>
      <c r="C6319" s="189"/>
      <c r="D6319" s="12"/>
      <c r="E6319" s="14" t="s">
        <v>4575</v>
      </c>
      <c r="F6319" s="14" t="s">
        <v>67</v>
      </c>
      <c r="G6319" s="14" t="s">
        <v>4586</v>
      </c>
      <c r="H6319" s="15">
        <v>2011</v>
      </c>
      <c r="I6319" s="15">
        <v>1</v>
      </c>
      <c r="J6319" s="15">
        <v>0</v>
      </c>
      <c r="K6319" s="15">
        <v>0</v>
      </c>
      <c r="L6319" s="16" t="s">
        <v>4560</v>
      </c>
      <c r="M6319" s="16"/>
      <c r="N6319" s="16" t="s">
        <v>868</v>
      </c>
      <c r="O6319" s="17">
        <v>2400</v>
      </c>
      <c r="P6319" s="17">
        <v>0</v>
      </c>
      <c r="Q6319" s="17">
        <v>0</v>
      </c>
      <c r="R6319" s="18" t="s">
        <v>33</v>
      </c>
      <c r="S6319" s="19">
        <v>60</v>
      </c>
      <c r="T6319" s="19">
        <v>110</v>
      </c>
      <c r="U6319" s="19">
        <v>3</v>
      </c>
      <c r="V6319" s="19">
        <v>0</v>
      </c>
      <c r="W6319" s="20">
        <v>0.33</v>
      </c>
      <c r="X6319" s="21">
        <v>792</v>
      </c>
      <c r="Y6319" s="22" t="s">
        <v>33</v>
      </c>
      <c r="Z6319" s="23" t="s">
        <v>5838</v>
      </c>
      <c r="AA6319" s="24"/>
      <c r="AB6319" s="14"/>
      <c r="AC6319" s="14"/>
      <c r="AD6319" s="25"/>
      <c r="AE6319" s="26"/>
      <c r="AF6319" s="27"/>
    </row>
    <row r="6320" spans="1:32" s="230" customFormat="1" ht="16.5" customHeight="1">
      <c r="A6320" s="12" t="s">
        <v>4537</v>
      </c>
      <c r="B6320" s="13"/>
      <c r="C6320" s="189"/>
      <c r="D6320" s="12"/>
      <c r="E6320" s="14" t="s">
        <v>4541</v>
      </c>
      <c r="F6320" s="14" t="s">
        <v>4542</v>
      </c>
      <c r="G6320" s="14" t="s">
        <v>4543</v>
      </c>
      <c r="H6320" s="15" t="s">
        <v>1427</v>
      </c>
      <c r="I6320" s="15">
        <v>3</v>
      </c>
      <c r="J6320" s="15">
        <v>0</v>
      </c>
      <c r="K6320" s="15">
        <v>0</v>
      </c>
      <c r="L6320" s="16" t="s">
        <v>4544</v>
      </c>
      <c r="M6320" s="16"/>
      <c r="N6320" s="16" t="s">
        <v>44</v>
      </c>
      <c r="O6320" s="17">
        <v>1680</v>
      </c>
      <c r="P6320" s="17">
        <v>5880</v>
      </c>
      <c r="Q6320" s="17">
        <v>5</v>
      </c>
      <c r="R6320" s="18" t="s">
        <v>33</v>
      </c>
      <c r="S6320" s="19">
        <v>60</v>
      </c>
      <c r="T6320" s="19">
        <v>110</v>
      </c>
      <c r="U6320" s="19">
        <v>13.636363636363637</v>
      </c>
      <c r="V6320" s="19">
        <v>0</v>
      </c>
      <c r="W6320" s="20">
        <v>1.5</v>
      </c>
      <c r="X6320" s="21">
        <v>2961</v>
      </c>
      <c r="Y6320" s="22" t="s">
        <v>33</v>
      </c>
      <c r="Z6320" s="23" t="s">
        <v>5838</v>
      </c>
      <c r="AA6320" s="24"/>
      <c r="AB6320" s="14"/>
      <c r="AC6320" s="14"/>
      <c r="AD6320" s="25"/>
      <c r="AE6320" s="26"/>
      <c r="AF6320" s="27"/>
    </row>
    <row r="6321" spans="1:32" s="230" customFormat="1" ht="16.5" customHeight="1">
      <c r="A6321" s="12" t="s">
        <v>4537</v>
      </c>
      <c r="B6321" s="13"/>
      <c r="C6321" s="189"/>
      <c r="D6321" s="12"/>
      <c r="E6321" s="14" t="s">
        <v>4541</v>
      </c>
      <c r="F6321" s="14" t="s">
        <v>4542</v>
      </c>
      <c r="G6321" s="14" t="s">
        <v>4543</v>
      </c>
      <c r="H6321" s="15" t="s">
        <v>1427</v>
      </c>
      <c r="I6321" s="15">
        <v>3</v>
      </c>
      <c r="J6321" s="15">
        <v>0</v>
      </c>
      <c r="K6321" s="15">
        <v>0</v>
      </c>
      <c r="L6321" s="16" t="s">
        <v>4544</v>
      </c>
      <c r="M6321" s="16"/>
      <c r="N6321" s="16" t="s">
        <v>44</v>
      </c>
      <c r="O6321" s="17">
        <v>1680</v>
      </c>
      <c r="P6321" s="17">
        <v>5880</v>
      </c>
      <c r="Q6321" s="17">
        <v>5</v>
      </c>
      <c r="R6321" s="18" t="s">
        <v>33</v>
      </c>
      <c r="S6321" s="19">
        <v>60</v>
      </c>
      <c r="T6321" s="19">
        <v>110</v>
      </c>
      <c r="U6321" s="19">
        <v>13.636363636363637</v>
      </c>
      <c r="V6321" s="19">
        <v>0</v>
      </c>
      <c r="W6321" s="20">
        <v>1.5</v>
      </c>
      <c r="X6321" s="21">
        <v>2961</v>
      </c>
      <c r="Y6321" s="22" t="s">
        <v>33</v>
      </c>
      <c r="Z6321" s="23" t="s">
        <v>5838</v>
      </c>
      <c r="AA6321" s="24"/>
      <c r="AB6321" s="14"/>
      <c r="AC6321" s="14"/>
      <c r="AD6321" s="25"/>
      <c r="AE6321" s="26"/>
      <c r="AF6321" s="27"/>
    </row>
    <row r="6322" spans="1:32" s="230" customFormat="1" ht="16.5" customHeight="1">
      <c r="A6322" s="12" t="s">
        <v>4537</v>
      </c>
      <c r="B6322" s="13"/>
      <c r="C6322" s="189"/>
      <c r="D6322" s="12"/>
      <c r="E6322" s="14" t="s">
        <v>298</v>
      </c>
      <c r="F6322" s="14" t="s">
        <v>4557</v>
      </c>
      <c r="G6322" s="14" t="s">
        <v>67</v>
      </c>
      <c r="H6322" s="15" t="s">
        <v>67</v>
      </c>
      <c r="I6322" s="15">
        <v>2</v>
      </c>
      <c r="J6322" s="15">
        <v>0</v>
      </c>
      <c r="K6322" s="15">
        <v>0</v>
      </c>
      <c r="L6322" s="16" t="s">
        <v>4547</v>
      </c>
      <c r="M6322" s="16"/>
      <c r="N6322" s="16" t="s">
        <v>868</v>
      </c>
      <c r="O6322" s="17">
        <v>720</v>
      </c>
      <c r="P6322" s="17">
        <v>8040</v>
      </c>
      <c r="Q6322" s="17">
        <v>5</v>
      </c>
      <c r="R6322" s="18" t="s">
        <v>33</v>
      </c>
      <c r="S6322" s="19">
        <v>60</v>
      </c>
      <c r="T6322" s="19">
        <v>110</v>
      </c>
      <c r="U6322" s="19">
        <v>17.272727272727273</v>
      </c>
      <c r="V6322" s="19">
        <v>0</v>
      </c>
      <c r="W6322" s="20">
        <v>1.9</v>
      </c>
      <c r="X6322" s="21">
        <v>2131.8000000000002</v>
      </c>
      <c r="Y6322" s="22" t="s">
        <v>33</v>
      </c>
      <c r="Z6322" s="23" t="s">
        <v>5838</v>
      </c>
      <c r="AA6322" s="24"/>
      <c r="AB6322" s="14"/>
      <c r="AC6322" s="14"/>
      <c r="AD6322" s="25"/>
      <c r="AE6322" s="26"/>
      <c r="AF6322" s="27"/>
    </row>
    <row r="6323" spans="1:32" s="230" customFormat="1" ht="16.5" customHeight="1">
      <c r="A6323" s="12" t="s">
        <v>4537</v>
      </c>
      <c r="B6323" s="13"/>
      <c r="C6323" s="189"/>
      <c r="D6323" s="12"/>
      <c r="E6323" s="14" t="s">
        <v>298</v>
      </c>
      <c r="F6323" s="14" t="s">
        <v>4557</v>
      </c>
      <c r="G6323" s="14" t="s">
        <v>67</v>
      </c>
      <c r="H6323" s="15" t="s">
        <v>67</v>
      </c>
      <c r="I6323" s="15">
        <v>2</v>
      </c>
      <c r="J6323" s="15">
        <v>0</v>
      </c>
      <c r="K6323" s="15">
        <v>0</v>
      </c>
      <c r="L6323" s="16" t="s">
        <v>4558</v>
      </c>
      <c r="M6323" s="16"/>
      <c r="N6323" s="16" t="s">
        <v>868</v>
      </c>
      <c r="O6323" s="17">
        <v>720</v>
      </c>
      <c r="P6323" s="17">
        <v>8040</v>
      </c>
      <c r="Q6323" s="17">
        <v>5</v>
      </c>
      <c r="R6323" s="18" t="s">
        <v>33</v>
      </c>
      <c r="S6323" s="19">
        <v>60</v>
      </c>
      <c r="T6323" s="19">
        <v>110</v>
      </c>
      <c r="U6323" s="19">
        <v>17.272727272727273</v>
      </c>
      <c r="V6323" s="19">
        <v>0</v>
      </c>
      <c r="W6323" s="20">
        <v>1.9</v>
      </c>
      <c r="X6323" s="21">
        <v>2131.8000000000002</v>
      </c>
      <c r="Y6323" s="22" t="s">
        <v>33</v>
      </c>
      <c r="Z6323" s="23" t="s">
        <v>5838</v>
      </c>
      <c r="AA6323" s="24"/>
      <c r="AB6323" s="14"/>
      <c r="AC6323" s="14"/>
      <c r="AD6323" s="25"/>
      <c r="AE6323" s="26"/>
      <c r="AF6323" s="27"/>
    </row>
    <row r="6324" spans="1:32" s="230" customFormat="1" ht="16.5" customHeight="1">
      <c r="A6324" s="12" t="s">
        <v>4537</v>
      </c>
      <c r="B6324" s="13"/>
      <c r="C6324" s="189"/>
      <c r="D6324" s="12"/>
      <c r="E6324" s="14" t="s">
        <v>298</v>
      </c>
      <c r="F6324" s="14" t="s">
        <v>4557</v>
      </c>
      <c r="G6324" s="14" t="s">
        <v>67</v>
      </c>
      <c r="H6324" s="15" t="s">
        <v>67</v>
      </c>
      <c r="I6324" s="15">
        <v>2</v>
      </c>
      <c r="J6324" s="15">
        <v>0</v>
      </c>
      <c r="K6324" s="15">
        <v>0</v>
      </c>
      <c r="L6324" s="16" t="s">
        <v>4547</v>
      </c>
      <c r="M6324" s="16"/>
      <c r="N6324" s="16" t="s">
        <v>868</v>
      </c>
      <c r="O6324" s="17">
        <v>720</v>
      </c>
      <c r="P6324" s="17">
        <v>8040</v>
      </c>
      <c r="Q6324" s="17">
        <v>5</v>
      </c>
      <c r="R6324" s="18" t="s">
        <v>33</v>
      </c>
      <c r="S6324" s="19">
        <v>60</v>
      </c>
      <c r="T6324" s="19">
        <v>110</v>
      </c>
      <c r="U6324" s="19">
        <v>17.272727272727273</v>
      </c>
      <c r="V6324" s="19">
        <v>0</v>
      </c>
      <c r="W6324" s="20">
        <v>1.9</v>
      </c>
      <c r="X6324" s="21">
        <v>2131.8000000000002</v>
      </c>
      <c r="Y6324" s="22" t="s">
        <v>33</v>
      </c>
      <c r="Z6324" s="23" t="s">
        <v>5838</v>
      </c>
      <c r="AA6324" s="24"/>
      <c r="AB6324" s="14"/>
      <c r="AC6324" s="14"/>
      <c r="AD6324" s="25"/>
      <c r="AE6324" s="26"/>
      <c r="AF6324" s="27"/>
    </row>
    <row r="6325" spans="1:32" s="230" customFormat="1" ht="16.5" customHeight="1">
      <c r="A6325" s="12" t="s">
        <v>4537</v>
      </c>
      <c r="B6325" s="13"/>
      <c r="C6325" s="189"/>
      <c r="D6325" s="12"/>
      <c r="E6325" s="14" t="s">
        <v>298</v>
      </c>
      <c r="F6325" s="14" t="s">
        <v>4557</v>
      </c>
      <c r="G6325" s="14" t="s">
        <v>67</v>
      </c>
      <c r="H6325" s="15" t="s">
        <v>67</v>
      </c>
      <c r="I6325" s="15">
        <v>2</v>
      </c>
      <c r="J6325" s="15">
        <v>0</v>
      </c>
      <c r="K6325" s="15">
        <v>0</v>
      </c>
      <c r="L6325" s="16" t="s">
        <v>4558</v>
      </c>
      <c r="M6325" s="16"/>
      <c r="N6325" s="16" t="s">
        <v>868</v>
      </c>
      <c r="O6325" s="17">
        <v>720</v>
      </c>
      <c r="P6325" s="17">
        <v>8040</v>
      </c>
      <c r="Q6325" s="17">
        <v>5</v>
      </c>
      <c r="R6325" s="18" t="s">
        <v>33</v>
      </c>
      <c r="S6325" s="19">
        <v>60</v>
      </c>
      <c r="T6325" s="19">
        <v>110</v>
      </c>
      <c r="U6325" s="19">
        <v>17.272727272727273</v>
      </c>
      <c r="V6325" s="19">
        <v>0</v>
      </c>
      <c r="W6325" s="20">
        <v>1.9</v>
      </c>
      <c r="X6325" s="21">
        <v>2131.8000000000002</v>
      </c>
      <c r="Y6325" s="22" t="s">
        <v>33</v>
      </c>
      <c r="Z6325" s="23" t="s">
        <v>5838</v>
      </c>
      <c r="AA6325" s="24"/>
      <c r="AB6325" s="14"/>
      <c r="AC6325" s="14"/>
      <c r="AD6325" s="25"/>
      <c r="AE6325" s="26"/>
      <c r="AF6325" s="27"/>
    </row>
    <row r="6326" spans="1:32" s="230" customFormat="1" ht="16.5" customHeight="1">
      <c r="A6326" s="12" t="s">
        <v>4537</v>
      </c>
      <c r="B6326" s="13"/>
      <c r="C6326" s="189"/>
      <c r="D6326" s="12"/>
      <c r="E6326" s="14" t="s">
        <v>1007</v>
      </c>
      <c r="F6326" s="14" t="s">
        <v>4580</v>
      </c>
      <c r="G6326" s="14" t="s">
        <v>4581</v>
      </c>
      <c r="H6326" s="15">
        <v>2010</v>
      </c>
      <c r="I6326" s="15">
        <v>1</v>
      </c>
      <c r="J6326" s="15">
        <v>0</v>
      </c>
      <c r="K6326" s="15">
        <v>0</v>
      </c>
      <c r="L6326" s="16" t="s">
        <v>4582</v>
      </c>
      <c r="M6326" s="16"/>
      <c r="N6326" s="16" t="s">
        <v>44</v>
      </c>
      <c r="O6326" s="17">
        <v>2628</v>
      </c>
      <c r="P6326" s="17">
        <v>6132</v>
      </c>
      <c r="Q6326" s="17">
        <v>5</v>
      </c>
      <c r="R6326" s="18" t="s">
        <v>33</v>
      </c>
      <c r="S6326" s="19">
        <v>60</v>
      </c>
      <c r="T6326" s="19">
        <v>110</v>
      </c>
      <c r="U6326" s="19">
        <v>3.8181818181818183</v>
      </c>
      <c r="V6326" s="19">
        <v>0</v>
      </c>
      <c r="W6326" s="20">
        <v>0.42</v>
      </c>
      <c r="X6326" s="21">
        <v>1232.5319999999999</v>
      </c>
      <c r="Y6326" s="22" t="s">
        <v>33</v>
      </c>
      <c r="Z6326" s="23" t="s">
        <v>5838</v>
      </c>
      <c r="AA6326" s="24"/>
      <c r="AB6326" s="14"/>
      <c r="AC6326" s="14"/>
      <c r="AD6326" s="25"/>
      <c r="AE6326" s="26"/>
      <c r="AF6326" s="27"/>
    </row>
    <row r="6327" spans="1:32" s="230" customFormat="1" ht="16.5" customHeight="1">
      <c r="A6327" s="12" t="s">
        <v>4537</v>
      </c>
      <c r="B6327" s="13"/>
      <c r="C6327" s="189"/>
      <c r="D6327" s="12"/>
      <c r="E6327" s="14" t="s">
        <v>4541</v>
      </c>
      <c r="F6327" s="14" t="s">
        <v>4548</v>
      </c>
      <c r="G6327" s="14" t="s">
        <v>4549</v>
      </c>
      <c r="H6327" s="15">
        <v>2018</v>
      </c>
      <c r="I6327" s="15">
        <v>2</v>
      </c>
      <c r="J6327" s="15">
        <v>0</v>
      </c>
      <c r="K6327" s="15">
        <v>0</v>
      </c>
      <c r="L6327" s="16" t="s">
        <v>4544</v>
      </c>
      <c r="M6327" s="16"/>
      <c r="N6327" s="16" t="s">
        <v>44</v>
      </c>
      <c r="O6327" s="17">
        <v>1680</v>
      </c>
      <c r="P6327" s="17">
        <v>5880</v>
      </c>
      <c r="Q6327" s="17">
        <v>5</v>
      </c>
      <c r="R6327" s="18" t="s">
        <v>33</v>
      </c>
      <c r="S6327" s="19">
        <v>60</v>
      </c>
      <c r="T6327" s="19">
        <v>110</v>
      </c>
      <c r="U6327" s="19">
        <v>13.636363636363637</v>
      </c>
      <c r="V6327" s="19">
        <v>0</v>
      </c>
      <c r="W6327" s="20">
        <v>1.5</v>
      </c>
      <c r="X6327" s="21">
        <v>2961</v>
      </c>
      <c r="Y6327" s="22" t="s">
        <v>33</v>
      </c>
      <c r="Z6327" s="23" t="s">
        <v>5838</v>
      </c>
      <c r="AA6327" s="24"/>
      <c r="AB6327" s="14"/>
      <c r="AC6327" s="14"/>
      <c r="AD6327" s="25"/>
      <c r="AE6327" s="26"/>
      <c r="AF6327" s="27"/>
    </row>
    <row r="6328" spans="1:32" s="230" customFormat="1" ht="16.5" customHeight="1">
      <c r="A6328" s="12" t="s">
        <v>4537</v>
      </c>
      <c r="B6328" s="13"/>
      <c r="C6328" s="189"/>
      <c r="D6328" s="12"/>
      <c r="E6328" s="14" t="s">
        <v>298</v>
      </c>
      <c r="F6328" s="14" t="s">
        <v>4557</v>
      </c>
      <c r="G6328" s="14" t="s">
        <v>67</v>
      </c>
      <c r="H6328" s="15" t="s">
        <v>67</v>
      </c>
      <c r="I6328" s="15">
        <v>1</v>
      </c>
      <c r="J6328" s="15">
        <v>0</v>
      </c>
      <c r="K6328" s="15">
        <v>0</v>
      </c>
      <c r="L6328" s="16" t="s">
        <v>4571</v>
      </c>
      <c r="M6328" s="16"/>
      <c r="N6328" s="16" t="s">
        <v>868</v>
      </c>
      <c r="O6328" s="17">
        <v>720</v>
      </c>
      <c r="P6328" s="17">
        <v>8040</v>
      </c>
      <c r="Q6328" s="17">
        <v>5</v>
      </c>
      <c r="R6328" s="18" t="s">
        <v>33</v>
      </c>
      <c r="S6328" s="19">
        <v>60</v>
      </c>
      <c r="T6328" s="19">
        <v>110</v>
      </c>
      <c r="U6328" s="19">
        <v>17.272727272727273</v>
      </c>
      <c r="V6328" s="19">
        <v>0</v>
      </c>
      <c r="W6328" s="20">
        <v>1.9</v>
      </c>
      <c r="X6328" s="21">
        <v>2131.8000000000002</v>
      </c>
      <c r="Y6328" s="22" t="s">
        <v>33</v>
      </c>
      <c r="Z6328" s="23" t="s">
        <v>5838</v>
      </c>
      <c r="AA6328" s="24"/>
      <c r="AB6328" s="14"/>
      <c r="AC6328" s="14"/>
      <c r="AD6328" s="25"/>
      <c r="AE6328" s="26"/>
      <c r="AF6328" s="27"/>
    </row>
    <row r="6329" spans="1:32" s="230" customFormat="1" ht="16.5" customHeight="1">
      <c r="A6329" s="12" t="s">
        <v>4537</v>
      </c>
      <c r="B6329" s="13"/>
      <c r="C6329" s="189"/>
      <c r="D6329" s="12"/>
      <c r="E6329" s="14" t="s">
        <v>298</v>
      </c>
      <c r="F6329" s="14" t="s">
        <v>4557</v>
      </c>
      <c r="G6329" s="14" t="s">
        <v>67</v>
      </c>
      <c r="H6329" s="15" t="s">
        <v>67</v>
      </c>
      <c r="I6329" s="15">
        <v>1</v>
      </c>
      <c r="J6329" s="15">
        <v>0</v>
      </c>
      <c r="K6329" s="15">
        <v>0</v>
      </c>
      <c r="L6329" s="16" t="s">
        <v>4560</v>
      </c>
      <c r="M6329" s="16"/>
      <c r="N6329" s="16" t="s">
        <v>868</v>
      </c>
      <c r="O6329" s="17">
        <v>720</v>
      </c>
      <c r="P6329" s="17">
        <v>8040</v>
      </c>
      <c r="Q6329" s="17">
        <v>5</v>
      </c>
      <c r="R6329" s="18" t="s">
        <v>33</v>
      </c>
      <c r="S6329" s="19">
        <v>60</v>
      </c>
      <c r="T6329" s="19">
        <v>110</v>
      </c>
      <c r="U6329" s="19">
        <v>17.272727272727273</v>
      </c>
      <c r="V6329" s="19">
        <v>0</v>
      </c>
      <c r="W6329" s="20">
        <v>1.9</v>
      </c>
      <c r="X6329" s="21">
        <v>2131.8000000000002</v>
      </c>
      <c r="Y6329" s="22" t="s">
        <v>33</v>
      </c>
      <c r="Z6329" s="23" t="s">
        <v>5838</v>
      </c>
      <c r="AA6329" s="24"/>
      <c r="AB6329" s="14"/>
      <c r="AC6329" s="14"/>
      <c r="AD6329" s="25"/>
      <c r="AE6329" s="26"/>
      <c r="AF6329" s="27"/>
    </row>
    <row r="6330" spans="1:32" s="230" customFormat="1" ht="16.5" customHeight="1">
      <c r="A6330" s="12" t="s">
        <v>4537</v>
      </c>
      <c r="B6330" s="13"/>
      <c r="C6330" s="189"/>
      <c r="D6330" s="12"/>
      <c r="E6330" s="14" t="s">
        <v>4550</v>
      </c>
      <c r="F6330" s="14" t="s">
        <v>4542</v>
      </c>
      <c r="G6330" s="14" t="s">
        <v>67</v>
      </c>
      <c r="H6330" s="15" t="s">
        <v>4551</v>
      </c>
      <c r="I6330" s="15">
        <v>2</v>
      </c>
      <c r="J6330" s="15">
        <v>0</v>
      </c>
      <c r="K6330" s="15">
        <v>0</v>
      </c>
      <c r="L6330" s="16" t="s">
        <v>4544</v>
      </c>
      <c r="M6330" s="16"/>
      <c r="N6330" s="16" t="s">
        <v>44</v>
      </c>
      <c r="O6330" s="17">
        <v>1680</v>
      </c>
      <c r="P6330" s="17">
        <v>0</v>
      </c>
      <c r="Q6330" s="17">
        <v>0</v>
      </c>
      <c r="R6330" s="18" t="s">
        <v>33</v>
      </c>
      <c r="S6330" s="19">
        <v>60</v>
      </c>
      <c r="T6330" s="19">
        <v>110</v>
      </c>
      <c r="U6330" s="19">
        <v>13.636363636363637</v>
      </c>
      <c r="V6330" s="19">
        <v>0</v>
      </c>
      <c r="W6330" s="20">
        <v>1.5</v>
      </c>
      <c r="X6330" s="21">
        <v>5040</v>
      </c>
      <c r="Y6330" s="22" t="s">
        <v>33</v>
      </c>
      <c r="Z6330" s="23" t="s">
        <v>5838</v>
      </c>
      <c r="AA6330" s="24"/>
      <c r="AB6330" s="14"/>
      <c r="AC6330" s="14"/>
      <c r="AD6330" s="25"/>
      <c r="AE6330" s="26"/>
      <c r="AF6330" s="27"/>
    </row>
    <row r="6331" spans="1:32" s="230" customFormat="1" ht="16.5" customHeight="1">
      <c r="A6331" s="12" t="s">
        <v>4537</v>
      </c>
      <c r="B6331" s="13"/>
      <c r="C6331" s="189"/>
      <c r="D6331" s="12"/>
      <c r="E6331" s="14" t="s">
        <v>4550</v>
      </c>
      <c r="F6331" s="14" t="s">
        <v>4542</v>
      </c>
      <c r="G6331" s="14" t="s">
        <v>67</v>
      </c>
      <c r="H6331" s="15" t="s">
        <v>4551</v>
      </c>
      <c r="I6331" s="15">
        <v>2</v>
      </c>
      <c r="J6331" s="15">
        <v>0</v>
      </c>
      <c r="K6331" s="15">
        <v>0</v>
      </c>
      <c r="L6331" s="16" t="s">
        <v>4544</v>
      </c>
      <c r="M6331" s="16"/>
      <c r="N6331" s="16" t="s">
        <v>44</v>
      </c>
      <c r="O6331" s="17">
        <v>1680</v>
      </c>
      <c r="P6331" s="17">
        <v>0</v>
      </c>
      <c r="Q6331" s="17">
        <v>0</v>
      </c>
      <c r="R6331" s="18" t="s">
        <v>33</v>
      </c>
      <c r="S6331" s="19">
        <v>60</v>
      </c>
      <c r="T6331" s="19">
        <v>110</v>
      </c>
      <c r="U6331" s="19">
        <v>13.636363636363637</v>
      </c>
      <c r="V6331" s="19">
        <v>0</v>
      </c>
      <c r="W6331" s="20">
        <v>1.5</v>
      </c>
      <c r="X6331" s="21">
        <v>5040</v>
      </c>
      <c r="Y6331" s="22" t="s">
        <v>33</v>
      </c>
      <c r="Z6331" s="23" t="s">
        <v>5838</v>
      </c>
      <c r="AA6331" s="24"/>
      <c r="AB6331" s="14"/>
      <c r="AC6331" s="14"/>
      <c r="AD6331" s="25"/>
      <c r="AE6331" s="26"/>
      <c r="AF6331" s="27"/>
    </row>
    <row r="6332" spans="1:32" s="230" customFormat="1" ht="16.5" customHeight="1">
      <c r="A6332" s="12" t="s">
        <v>4537</v>
      </c>
      <c r="B6332" s="13"/>
      <c r="C6332" s="189"/>
      <c r="D6332" s="12"/>
      <c r="E6332" s="14" t="s">
        <v>4552</v>
      </c>
      <c r="F6332" s="14" t="s">
        <v>4542</v>
      </c>
      <c r="G6332" s="14" t="s">
        <v>3624</v>
      </c>
      <c r="H6332" s="15" t="s">
        <v>1427</v>
      </c>
      <c r="I6332" s="15">
        <v>2</v>
      </c>
      <c r="J6332" s="15">
        <v>0</v>
      </c>
      <c r="K6332" s="15">
        <v>0</v>
      </c>
      <c r="L6332" s="16" t="s">
        <v>4544</v>
      </c>
      <c r="M6332" s="16"/>
      <c r="N6332" s="16" t="s">
        <v>44</v>
      </c>
      <c r="O6332" s="17">
        <v>1680</v>
      </c>
      <c r="P6332" s="17">
        <v>0</v>
      </c>
      <c r="Q6332" s="17">
        <v>0</v>
      </c>
      <c r="R6332" s="18" t="s">
        <v>33</v>
      </c>
      <c r="S6332" s="19">
        <v>60</v>
      </c>
      <c r="T6332" s="19">
        <v>110</v>
      </c>
      <c r="U6332" s="19">
        <v>13.636363636363637</v>
      </c>
      <c r="V6332" s="19">
        <v>0</v>
      </c>
      <c r="W6332" s="20">
        <v>1.5</v>
      </c>
      <c r="X6332" s="21">
        <v>5040</v>
      </c>
      <c r="Y6332" s="22" t="s">
        <v>33</v>
      </c>
      <c r="Z6332" s="23" t="s">
        <v>5838</v>
      </c>
      <c r="AA6332" s="24"/>
      <c r="AB6332" s="14"/>
      <c r="AC6332" s="14"/>
      <c r="AD6332" s="25"/>
      <c r="AE6332" s="26"/>
      <c r="AF6332" s="27"/>
    </row>
    <row r="6333" spans="1:32" s="230" customFormat="1" ht="16.5" customHeight="1">
      <c r="A6333" s="12" t="s">
        <v>4537</v>
      </c>
      <c r="B6333" s="13"/>
      <c r="C6333" s="189"/>
      <c r="D6333" s="12"/>
      <c r="E6333" s="14" t="s">
        <v>4552</v>
      </c>
      <c r="F6333" s="14" t="s">
        <v>4542</v>
      </c>
      <c r="G6333" s="14" t="s">
        <v>3624</v>
      </c>
      <c r="H6333" s="15" t="s">
        <v>1427</v>
      </c>
      <c r="I6333" s="15">
        <v>2</v>
      </c>
      <c r="J6333" s="15">
        <v>0</v>
      </c>
      <c r="K6333" s="15">
        <v>0</v>
      </c>
      <c r="L6333" s="16" t="s">
        <v>4544</v>
      </c>
      <c r="M6333" s="16"/>
      <c r="N6333" s="16" t="s">
        <v>44</v>
      </c>
      <c r="O6333" s="17">
        <v>1680</v>
      </c>
      <c r="P6333" s="17">
        <v>0</v>
      </c>
      <c r="Q6333" s="17">
        <v>0</v>
      </c>
      <c r="R6333" s="18" t="s">
        <v>33</v>
      </c>
      <c r="S6333" s="19">
        <v>60</v>
      </c>
      <c r="T6333" s="19">
        <v>110</v>
      </c>
      <c r="U6333" s="19">
        <v>13.636363636363637</v>
      </c>
      <c r="V6333" s="19">
        <v>0</v>
      </c>
      <c r="W6333" s="20">
        <v>1.5</v>
      </c>
      <c r="X6333" s="21">
        <v>5040</v>
      </c>
      <c r="Y6333" s="22" t="s">
        <v>33</v>
      </c>
      <c r="Z6333" s="23" t="s">
        <v>5838</v>
      </c>
      <c r="AA6333" s="24"/>
      <c r="AB6333" s="14"/>
      <c r="AC6333" s="14"/>
      <c r="AD6333" s="25"/>
      <c r="AE6333" s="26"/>
      <c r="AF6333" s="27"/>
    </row>
    <row r="6334" spans="1:32" s="230" customFormat="1" ht="16.5" customHeight="1">
      <c r="A6334" s="12" t="s">
        <v>4537</v>
      </c>
      <c r="B6334" s="13"/>
      <c r="C6334" s="189"/>
      <c r="D6334" s="12"/>
      <c r="E6334" s="14" t="s">
        <v>4553</v>
      </c>
      <c r="F6334" s="14" t="s">
        <v>4542</v>
      </c>
      <c r="G6334" s="14" t="s">
        <v>4554</v>
      </c>
      <c r="H6334" s="15" t="s">
        <v>1427</v>
      </c>
      <c r="I6334" s="15">
        <v>2</v>
      </c>
      <c r="J6334" s="15">
        <v>0</v>
      </c>
      <c r="K6334" s="15">
        <v>0</v>
      </c>
      <c r="L6334" s="16" t="s">
        <v>4544</v>
      </c>
      <c r="M6334" s="16"/>
      <c r="N6334" s="16" t="s">
        <v>44</v>
      </c>
      <c r="O6334" s="17">
        <v>1680</v>
      </c>
      <c r="P6334" s="17">
        <v>0</v>
      </c>
      <c r="Q6334" s="17">
        <v>0</v>
      </c>
      <c r="R6334" s="18" t="s">
        <v>33</v>
      </c>
      <c r="S6334" s="19">
        <v>60</v>
      </c>
      <c r="T6334" s="19">
        <v>110</v>
      </c>
      <c r="U6334" s="19">
        <v>13.636363636363637</v>
      </c>
      <c r="V6334" s="19">
        <v>0</v>
      </c>
      <c r="W6334" s="20">
        <v>1.5</v>
      </c>
      <c r="X6334" s="21">
        <v>5040</v>
      </c>
      <c r="Y6334" s="22" t="s">
        <v>33</v>
      </c>
      <c r="Z6334" s="23" t="s">
        <v>5838</v>
      </c>
      <c r="AA6334" s="24"/>
      <c r="AB6334" s="14"/>
      <c r="AC6334" s="14"/>
      <c r="AD6334" s="25"/>
      <c r="AE6334" s="26"/>
      <c r="AF6334" s="27"/>
    </row>
    <row r="6335" spans="1:32" s="230" customFormat="1" ht="16.5" customHeight="1">
      <c r="A6335" s="12" t="s">
        <v>4537</v>
      </c>
      <c r="B6335" s="13"/>
      <c r="C6335" s="189"/>
      <c r="D6335" s="12"/>
      <c r="E6335" s="14" t="s">
        <v>4553</v>
      </c>
      <c r="F6335" s="14" t="s">
        <v>4542</v>
      </c>
      <c r="G6335" s="14" t="s">
        <v>4554</v>
      </c>
      <c r="H6335" s="15" t="s">
        <v>1427</v>
      </c>
      <c r="I6335" s="15">
        <v>2</v>
      </c>
      <c r="J6335" s="15">
        <v>0</v>
      </c>
      <c r="K6335" s="15">
        <v>0</v>
      </c>
      <c r="L6335" s="16" t="s">
        <v>4544</v>
      </c>
      <c r="M6335" s="16"/>
      <c r="N6335" s="16" t="s">
        <v>44</v>
      </c>
      <c r="O6335" s="17">
        <v>1680</v>
      </c>
      <c r="P6335" s="17">
        <v>0</v>
      </c>
      <c r="Q6335" s="17">
        <v>0</v>
      </c>
      <c r="R6335" s="18" t="s">
        <v>33</v>
      </c>
      <c r="S6335" s="19">
        <v>60</v>
      </c>
      <c r="T6335" s="19">
        <v>110</v>
      </c>
      <c r="U6335" s="19">
        <v>13.636363636363637</v>
      </c>
      <c r="V6335" s="19">
        <v>0</v>
      </c>
      <c r="W6335" s="20">
        <v>1.5</v>
      </c>
      <c r="X6335" s="21">
        <v>5040</v>
      </c>
      <c r="Y6335" s="22" t="s">
        <v>33</v>
      </c>
      <c r="Z6335" s="23" t="s">
        <v>5838</v>
      </c>
      <c r="AA6335" s="24"/>
      <c r="AB6335" s="14"/>
      <c r="AC6335" s="14"/>
      <c r="AD6335" s="25"/>
      <c r="AE6335" s="26"/>
      <c r="AF6335" s="27"/>
    </row>
    <row r="6336" spans="1:32" s="230" customFormat="1" ht="16.5" customHeight="1">
      <c r="A6336" s="12" t="s">
        <v>4537</v>
      </c>
      <c r="B6336" s="13"/>
      <c r="C6336" s="189"/>
      <c r="D6336" s="12"/>
      <c r="E6336" s="14" t="s">
        <v>4555</v>
      </c>
      <c r="F6336" s="14" t="s">
        <v>4542</v>
      </c>
      <c r="G6336" s="14" t="s">
        <v>4556</v>
      </c>
      <c r="H6336" s="15" t="s">
        <v>1427</v>
      </c>
      <c r="I6336" s="15">
        <v>2</v>
      </c>
      <c r="J6336" s="15">
        <v>0</v>
      </c>
      <c r="K6336" s="15">
        <v>0</v>
      </c>
      <c r="L6336" s="16" t="s">
        <v>4544</v>
      </c>
      <c r="M6336" s="16"/>
      <c r="N6336" s="16" t="s">
        <v>44</v>
      </c>
      <c r="O6336" s="17">
        <v>1680</v>
      </c>
      <c r="P6336" s="17">
        <v>0</v>
      </c>
      <c r="Q6336" s="17">
        <v>0</v>
      </c>
      <c r="R6336" s="18" t="s">
        <v>33</v>
      </c>
      <c r="S6336" s="19">
        <v>60</v>
      </c>
      <c r="T6336" s="19">
        <v>110</v>
      </c>
      <c r="U6336" s="19">
        <v>13.636363636363637</v>
      </c>
      <c r="V6336" s="19">
        <v>0</v>
      </c>
      <c r="W6336" s="20">
        <v>1.5</v>
      </c>
      <c r="X6336" s="21">
        <v>5040</v>
      </c>
      <c r="Y6336" s="22" t="s">
        <v>33</v>
      </c>
      <c r="Z6336" s="23" t="s">
        <v>5838</v>
      </c>
      <c r="AA6336" s="24"/>
      <c r="AB6336" s="14"/>
      <c r="AC6336" s="14"/>
      <c r="AD6336" s="25"/>
      <c r="AE6336" s="26"/>
      <c r="AF6336" s="27"/>
    </row>
    <row r="6337" spans="1:32" s="230" customFormat="1" ht="16.5" customHeight="1">
      <c r="A6337" s="12" t="s">
        <v>4537</v>
      </c>
      <c r="B6337" s="13"/>
      <c r="C6337" s="189"/>
      <c r="D6337" s="12"/>
      <c r="E6337" s="14" t="s">
        <v>4555</v>
      </c>
      <c r="F6337" s="14" t="s">
        <v>4542</v>
      </c>
      <c r="G6337" s="14" t="s">
        <v>4556</v>
      </c>
      <c r="H6337" s="15" t="s">
        <v>1427</v>
      </c>
      <c r="I6337" s="15">
        <v>2</v>
      </c>
      <c r="J6337" s="15">
        <v>0</v>
      </c>
      <c r="K6337" s="15">
        <v>0</v>
      </c>
      <c r="L6337" s="16" t="s">
        <v>4544</v>
      </c>
      <c r="M6337" s="16"/>
      <c r="N6337" s="16" t="s">
        <v>44</v>
      </c>
      <c r="O6337" s="17">
        <v>1680</v>
      </c>
      <c r="P6337" s="17">
        <v>0</v>
      </c>
      <c r="Q6337" s="17">
        <v>0</v>
      </c>
      <c r="R6337" s="18" t="s">
        <v>33</v>
      </c>
      <c r="S6337" s="19">
        <v>60</v>
      </c>
      <c r="T6337" s="19">
        <v>110</v>
      </c>
      <c r="U6337" s="19">
        <v>13.636363636363637</v>
      </c>
      <c r="V6337" s="19">
        <v>0</v>
      </c>
      <c r="W6337" s="20">
        <v>1.5</v>
      </c>
      <c r="X6337" s="21">
        <v>5040</v>
      </c>
      <c r="Y6337" s="22" t="s">
        <v>33</v>
      </c>
      <c r="Z6337" s="23" t="s">
        <v>5838</v>
      </c>
      <c r="AA6337" s="24"/>
      <c r="AB6337" s="14"/>
      <c r="AC6337" s="14"/>
      <c r="AD6337" s="25"/>
      <c r="AE6337" s="26"/>
      <c r="AF6337" s="27"/>
    </row>
    <row r="6338" spans="1:32" s="230" customFormat="1" ht="16.5" customHeight="1">
      <c r="A6338" s="12" t="s">
        <v>4537</v>
      </c>
      <c r="B6338" s="13"/>
      <c r="C6338" s="189"/>
      <c r="D6338" s="12"/>
      <c r="E6338" s="14" t="s">
        <v>8467</v>
      </c>
      <c r="F6338" s="14" t="s">
        <v>8468</v>
      </c>
      <c r="G6338" s="14" t="s">
        <v>8469</v>
      </c>
      <c r="H6338" s="15">
        <v>2021</v>
      </c>
      <c r="I6338" s="15">
        <v>1</v>
      </c>
      <c r="J6338" s="15">
        <v>0</v>
      </c>
      <c r="K6338" s="15">
        <v>0</v>
      </c>
      <c r="L6338" s="16" t="s">
        <v>4544</v>
      </c>
      <c r="M6338" s="16"/>
      <c r="N6338" s="16" t="s">
        <v>44</v>
      </c>
      <c r="O6338" s="17">
        <v>1680</v>
      </c>
      <c r="P6338" s="17">
        <v>0</v>
      </c>
      <c r="Q6338" s="17">
        <v>0</v>
      </c>
      <c r="R6338" s="18" t="s">
        <v>33</v>
      </c>
      <c r="S6338" s="19">
        <v>60</v>
      </c>
      <c r="T6338" s="19">
        <v>110</v>
      </c>
      <c r="U6338" s="19">
        <v>13.636363636363637</v>
      </c>
      <c r="V6338" s="19">
        <v>0</v>
      </c>
      <c r="W6338" s="20">
        <v>1.5</v>
      </c>
      <c r="X6338" s="21">
        <v>2520</v>
      </c>
      <c r="Y6338" s="22" t="s">
        <v>33</v>
      </c>
      <c r="Z6338" s="23" t="s">
        <v>5838</v>
      </c>
      <c r="AA6338" s="24"/>
      <c r="AB6338" s="14"/>
      <c r="AC6338" s="14"/>
      <c r="AD6338" s="25"/>
      <c r="AE6338" s="26"/>
      <c r="AF6338" s="27"/>
    </row>
    <row r="6339" spans="1:32" s="230" customFormat="1" ht="16.5" customHeight="1">
      <c r="A6339" s="12" t="s">
        <v>4537</v>
      </c>
      <c r="B6339" s="12"/>
      <c r="C6339" s="30"/>
      <c r="D6339" s="12"/>
      <c r="E6339" s="14" t="s">
        <v>8491</v>
      </c>
      <c r="F6339" s="14" t="s">
        <v>4548</v>
      </c>
      <c r="G6339" s="14" t="s">
        <v>4549</v>
      </c>
      <c r="H6339" s="14">
        <v>2024</v>
      </c>
      <c r="I6339" s="14">
        <v>2</v>
      </c>
      <c r="J6339" s="14">
        <v>0</v>
      </c>
      <c r="K6339" s="14">
        <v>0</v>
      </c>
      <c r="L6339" s="16" t="s">
        <v>4544</v>
      </c>
      <c r="M6339" s="16"/>
      <c r="N6339" s="16" t="s">
        <v>414</v>
      </c>
      <c r="O6339" s="17">
        <v>1680</v>
      </c>
      <c r="P6339" s="17">
        <v>5880</v>
      </c>
      <c r="Q6339" s="17">
        <v>0</v>
      </c>
      <c r="R6339" s="17" t="s">
        <v>33</v>
      </c>
      <c r="S6339" s="19">
        <v>60</v>
      </c>
      <c r="T6339" s="19">
        <v>110</v>
      </c>
      <c r="U6339" s="19">
        <v>0</v>
      </c>
      <c r="V6339" s="19">
        <v>0</v>
      </c>
      <c r="W6339" s="19">
        <v>1.5</v>
      </c>
      <c r="X6339" s="21">
        <v>5040</v>
      </c>
      <c r="Y6339" s="22" t="s">
        <v>33</v>
      </c>
      <c r="Z6339" s="23" t="s">
        <v>5838</v>
      </c>
      <c r="AA6339" s="24"/>
      <c r="AB6339" s="14"/>
      <c r="AC6339" s="14"/>
      <c r="AD6339" s="25"/>
      <c r="AE6339" s="26"/>
      <c r="AF6339" s="27"/>
    </row>
    <row r="6340" spans="1:32" s="230" customFormat="1" ht="16.5" customHeight="1">
      <c r="A6340" s="12" t="s">
        <v>4537</v>
      </c>
      <c r="B6340" s="12"/>
      <c r="C6340" s="30"/>
      <c r="D6340" s="12"/>
      <c r="E6340" s="14" t="s">
        <v>8492</v>
      </c>
      <c r="F6340" s="14" t="s">
        <v>8468</v>
      </c>
      <c r="G6340" s="14" t="s">
        <v>8493</v>
      </c>
      <c r="H6340" s="14">
        <v>2024</v>
      </c>
      <c r="I6340" s="14">
        <v>1</v>
      </c>
      <c r="J6340" s="14">
        <v>0</v>
      </c>
      <c r="K6340" s="14">
        <v>0</v>
      </c>
      <c r="L6340" s="16" t="s">
        <v>4544</v>
      </c>
      <c r="M6340" s="16"/>
      <c r="N6340" s="16" t="s">
        <v>414</v>
      </c>
      <c r="O6340" s="17">
        <v>1680</v>
      </c>
      <c r="P6340" s="17">
        <v>5880</v>
      </c>
      <c r="Q6340" s="17">
        <v>0</v>
      </c>
      <c r="R6340" s="17" t="s">
        <v>33</v>
      </c>
      <c r="S6340" s="19">
        <v>60</v>
      </c>
      <c r="T6340" s="19">
        <v>110</v>
      </c>
      <c r="U6340" s="19">
        <v>0</v>
      </c>
      <c r="V6340" s="19">
        <v>0</v>
      </c>
      <c r="W6340" s="19">
        <v>1.5</v>
      </c>
      <c r="X6340" s="21">
        <v>2520</v>
      </c>
      <c r="Y6340" s="22" t="s">
        <v>33</v>
      </c>
      <c r="Z6340" s="23" t="s">
        <v>5838</v>
      </c>
      <c r="AA6340" s="24"/>
      <c r="AB6340" s="14"/>
      <c r="AC6340" s="14"/>
      <c r="AD6340" s="25"/>
      <c r="AE6340" s="26"/>
      <c r="AF6340" s="27"/>
    </row>
    <row r="6341" spans="1:32" s="230" customFormat="1" ht="16.5" customHeight="1">
      <c r="A6341" s="12" t="s">
        <v>4537</v>
      </c>
      <c r="B6341" s="13"/>
      <c r="C6341" s="189"/>
      <c r="D6341" s="12"/>
      <c r="E6341" s="14" t="s">
        <v>4541</v>
      </c>
      <c r="F6341" s="14" t="s">
        <v>4542</v>
      </c>
      <c r="G6341" s="14" t="s">
        <v>4565</v>
      </c>
      <c r="H6341" s="15" t="s">
        <v>1427</v>
      </c>
      <c r="I6341" s="15">
        <v>1</v>
      </c>
      <c r="J6341" s="15">
        <v>0</v>
      </c>
      <c r="K6341" s="15">
        <v>0</v>
      </c>
      <c r="L6341" s="16" t="s">
        <v>4544</v>
      </c>
      <c r="M6341" s="16"/>
      <c r="N6341" s="16" t="s">
        <v>44</v>
      </c>
      <c r="O6341" s="17">
        <v>1680</v>
      </c>
      <c r="P6341" s="17">
        <v>5880</v>
      </c>
      <c r="Q6341" s="17">
        <v>5</v>
      </c>
      <c r="R6341" s="18" t="s">
        <v>33</v>
      </c>
      <c r="S6341" s="19">
        <v>60</v>
      </c>
      <c r="T6341" s="19">
        <v>110</v>
      </c>
      <c r="U6341" s="19">
        <v>13.636363636363637</v>
      </c>
      <c r="V6341" s="19">
        <v>0</v>
      </c>
      <c r="W6341" s="20">
        <v>1.5</v>
      </c>
      <c r="X6341" s="21">
        <v>2961</v>
      </c>
      <c r="Y6341" s="22" t="s">
        <v>33</v>
      </c>
      <c r="Z6341" s="23" t="s">
        <v>5838</v>
      </c>
      <c r="AA6341" s="24"/>
      <c r="AB6341" s="14"/>
      <c r="AC6341" s="14"/>
      <c r="AD6341" s="25"/>
      <c r="AE6341" s="26"/>
      <c r="AF6341" s="27"/>
    </row>
    <row r="6342" spans="1:32" s="230" customFormat="1" ht="16.5" customHeight="1">
      <c r="A6342" s="12" t="s">
        <v>4537</v>
      </c>
      <c r="B6342" s="13"/>
      <c r="C6342" s="189"/>
      <c r="D6342" s="12"/>
      <c r="E6342" s="14" t="s">
        <v>4541</v>
      </c>
      <c r="F6342" s="14" t="s">
        <v>4542</v>
      </c>
      <c r="G6342" s="14" t="s">
        <v>4565</v>
      </c>
      <c r="H6342" s="15" t="s">
        <v>1427</v>
      </c>
      <c r="I6342" s="15">
        <v>1</v>
      </c>
      <c r="J6342" s="15">
        <v>0</v>
      </c>
      <c r="K6342" s="15">
        <v>0</v>
      </c>
      <c r="L6342" s="16" t="s">
        <v>4544</v>
      </c>
      <c r="M6342" s="16"/>
      <c r="N6342" s="16" t="s">
        <v>44</v>
      </c>
      <c r="O6342" s="17">
        <v>1680</v>
      </c>
      <c r="P6342" s="17">
        <v>5880</v>
      </c>
      <c r="Q6342" s="17">
        <v>5</v>
      </c>
      <c r="R6342" s="18" t="s">
        <v>33</v>
      </c>
      <c r="S6342" s="19">
        <v>60</v>
      </c>
      <c r="T6342" s="19">
        <v>110</v>
      </c>
      <c r="U6342" s="19">
        <v>13.636363636363637</v>
      </c>
      <c r="V6342" s="19">
        <v>0</v>
      </c>
      <c r="W6342" s="20">
        <v>1.5</v>
      </c>
      <c r="X6342" s="21">
        <v>2961</v>
      </c>
      <c r="Y6342" s="22" t="s">
        <v>33</v>
      </c>
      <c r="Z6342" s="23" t="s">
        <v>5838</v>
      </c>
      <c r="AA6342" s="24"/>
      <c r="AB6342" s="14"/>
      <c r="AC6342" s="14"/>
      <c r="AD6342" s="25"/>
      <c r="AE6342" s="26"/>
      <c r="AF6342" s="27"/>
    </row>
    <row r="6343" spans="1:32" ht="16.5" customHeight="1">
      <c r="A6343" s="12" t="s">
        <v>2502</v>
      </c>
      <c r="B6343" s="13"/>
      <c r="C6343" s="189"/>
      <c r="D6343" s="12"/>
      <c r="E6343" s="471" t="s">
        <v>2503</v>
      </c>
      <c r="F6343" s="471" t="s">
        <v>2504</v>
      </c>
      <c r="G6343" s="471" t="s">
        <v>2505</v>
      </c>
      <c r="H6343" s="472">
        <v>2009</v>
      </c>
      <c r="I6343" s="472">
        <v>1</v>
      </c>
      <c r="J6343" s="472">
        <v>0</v>
      </c>
      <c r="K6343" s="472">
        <v>0</v>
      </c>
      <c r="L6343" s="473" t="s">
        <v>2506</v>
      </c>
      <c r="M6343" s="473"/>
      <c r="N6343" s="473" t="s">
        <v>41</v>
      </c>
      <c r="O6343" s="474">
        <v>360</v>
      </c>
      <c r="P6343" s="474">
        <v>0</v>
      </c>
      <c r="Q6343" s="474">
        <v>0</v>
      </c>
      <c r="R6343" s="475" t="s">
        <v>33</v>
      </c>
      <c r="S6343" s="19" t="s">
        <v>89</v>
      </c>
      <c r="T6343" s="19">
        <v>110</v>
      </c>
      <c r="U6343" s="19">
        <v>2.5</v>
      </c>
      <c r="V6343" s="19">
        <v>0</v>
      </c>
      <c r="W6343" s="20">
        <v>0.27500000000000002</v>
      </c>
      <c r="X6343" s="21">
        <v>99.000000000000014</v>
      </c>
      <c r="Y6343" s="22" t="s">
        <v>33</v>
      </c>
      <c r="Z6343" s="23" t="s">
        <v>9340</v>
      </c>
      <c r="AA6343" s="24"/>
      <c r="AB6343" s="14"/>
      <c r="AC6343" s="14"/>
      <c r="AD6343" s="25"/>
      <c r="AE6343" s="26"/>
      <c r="AF6343" s="27"/>
    </row>
    <row r="6344" spans="1:32" ht="16.5" customHeight="1">
      <c r="A6344" s="12" t="s">
        <v>2502</v>
      </c>
      <c r="B6344" s="13"/>
      <c r="C6344" s="189"/>
      <c r="D6344" s="12"/>
      <c r="E6344" s="471" t="s">
        <v>2507</v>
      </c>
      <c r="F6344" s="471" t="s">
        <v>2508</v>
      </c>
      <c r="G6344" s="471" t="s">
        <v>2509</v>
      </c>
      <c r="H6344" s="472">
        <v>2006</v>
      </c>
      <c r="I6344" s="472">
        <v>1</v>
      </c>
      <c r="J6344" s="472">
        <v>0</v>
      </c>
      <c r="K6344" s="472">
        <v>0</v>
      </c>
      <c r="L6344" s="473" t="s">
        <v>2506</v>
      </c>
      <c r="M6344" s="473"/>
      <c r="N6344" s="473" t="s">
        <v>41</v>
      </c>
      <c r="O6344" s="474">
        <v>6132</v>
      </c>
      <c r="P6344" s="474">
        <v>0</v>
      </c>
      <c r="Q6344" s="474">
        <v>0</v>
      </c>
      <c r="R6344" s="475" t="s">
        <v>33</v>
      </c>
      <c r="S6344" s="19">
        <v>60</v>
      </c>
      <c r="T6344" s="19">
        <v>110</v>
      </c>
      <c r="U6344" s="19">
        <v>2.27</v>
      </c>
      <c r="V6344" s="19">
        <v>0</v>
      </c>
      <c r="W6344" s="20">
        <v>0.25</v>
      </c>
      <c r="X6344" s="21">
        <v>1533</v>
      </c>
      <c r="Y6344" s="22" t="s">
        <v>33</v>
      </c>
      <c r="Z6344" s="23" t="s">
        <v>9340</v>
      </c>
      <c r="AA6344" s="24"/>
      <c r="AB6344" s="14"/>
      <c r="AC6344" s="14"/>
      <c r="AD6344" s="25"/>
      <c r="AE6344" s="26"/>
      <c r="AF6344" s="27"/>
    </row>
    <row r="6345" spans="1:32" ht="16.5" customHeight="1">
      <c r="A6345" s="12" t="s">
        <v>2502</v>
      </c>
      <c r="B6345" s="13"/>
      <c r="C6345" s="189"/>
      <c r="D6345" s="12"/>
      <c r="E6345" s="471" t="s">
        <v>2510</v>
      </c>
      <c r="F6345" s="471" t="s">
        <v>2511</v>
      </c>
      <c r="G6345" s="471" t="s">
        <v>2512</v>
      </c>
      <c r="H6345" s="472">
        <v>2006</v>
      </c>
      <c r="I6345" s="472">
        <v>1</v>
      </c>
      <c r="J6345" s="472">
        <v>0</v>
      </c>
      <c r="K6345" s="472">
        <v>0</v>
      </c>
      <c r="L6345" s="473" t="s">
        <v>2506</v>
      </c>
      <c r="M6345" s="473"/>
      <c r="N6345" s="473" t="s">
        <v>41</v>
      </c>
      <c r="O6345" s="474">
        <v>3685</v>
      </c>
      <c r="P6345" s="474">
        <v>0</v>
      </c>
      <c r="Q6345" s="474">
        <v>0</v>
      </c>
      <c r="R6345" s="475" t="s">
        <v>33</v>
      </c>
      <c r="S6345" s="19">
        <v>60</v>
      </c>
      <c r="T6345" s="19">
        <v>110</v>
      </c>
      <c r="U6345" s="19">
        <v>2.27</v>
      </c>
      <c r="V6345" s="19">
        <v>0</v>
      </c>
      <c r="W6345" s="20">
        <v>0.25</v>
      </c>
      <c r="X6345" s="21">
        <v>921.25</v>
      </c>
      <c r="Y6345" s="22" t="s">
        <v>33</v>
      </c>
      <c r="Z6345" s="23" t="s">
        <v>9340</v>
      </c>
      <c r="AA6345" s="24"/>
      <c r="AB6345" s="14"/>
      <c r="AC6345" s="14"/>
      <c r="AD6345" s="25"/>
      <c r="AE6345" s="26"/>
      <c r="AF6345" s="27"/>
    </row>
    <row r="6346" spans="1:32" ht="16.5" customHeight="1">
      <c r="A6346" s="12" t="s">
        <v>2502</v>
      </c>
      <c r="B6346" s="13"/>
      <c r="C6346" s="189"/>
      <c r="D6346" s="12"/>
      <c r="E6346" s="471" t="s">
        <v>2513</v>
      </c>
      <c r="F6346" s="471" t="s">
        <v>2514</v>
      </c>
      <c r="G6346" s="471" t="s">
        <v>2515</v>
      </c>
      <c r="H6346" s="472">
        <v>2005</v>
      </c>
      <c r="I6346" s="472">
        <v>1</v>
      </c>
      <c r="J6346" s="472">
        <v>0</v>
      </c>
      <c r="K6346" s="472">
        <v>0</v>
      </c>
      <c r="L6346" s="473" t="s">
        <v>2506</v>
      </c>
      <c r="M6346" s="473"/>
      <c r="N6346" s="473" t="s">
        <v>41</v>
      </c>
      <c r="O6346" s="474">
        <v>360</v>
      </c>
      <c r="P6346" s="474">
        <v>0</v>
      </c>
      <c r="Q6346" s="474">
        <v>0</v>
      </c>
      <c r="R6346" s="475" t="s">
        <v>33</v>
      </c>
      <c r="S6346" s="19">
        <v>60</v>
      </c>
      <c r="T6346" s="19">
        <v>110</v>
      </c>
      <c r="U6346" s="19">
        <v>5</v>
      </c>
      <c r="V6346" s="19">
        <v>0</v>
      </c>
      <c r="W6346" s="20">
        <v>0.55000000000000004</v>
      </c>
      <c r="X6346" s="21">
        <v>198.00000000000003</v>
      </c>
      <c r="Y6346" s="22" t="s">
        <v>33</v>
      </c>
      <c r="Z6346" s="23" t="s">
        <v>9340</v>
      </c>
      <c r="AA6346" s="24"/>
      <c r="AB6346" s="14"/>
      <c r="AC6346" s="14"/>
      <c r="AD6346" s="25"/>
      <c r="AE6346" s="26"/>
      <c r="AF6346" s="27"/>
    </row>
    <row r="6347" spans="1:32" ht="16.5" customHeight="1">
      <c r="A6347" s="12" t="s">
        <v>2502</v>
      </c>
      <c r="B6347" s="13"/>
      <c r="C6347" s="189"/>
      <c r="D6347" s="12"/>
      <c r="E6347" s="471" t="s">
        <v>2513</v>
      </c>
      <c r="F6347" s="471" t="s">
        <v>2514</v>
      </c>
      <c r="G6347" s="471" t="s">
        <v>2515</v>
      </c>
      <c r="H6347" s="472">
        <v>2005</v>
      </c>
      <c r="I6347" s="472">
        <v>1</v>
      </c>
      <c r="J6347" s="472">
        <v>0</v>
      </c>
      <c r="K6347" s="472">
        <v>0</v>
      </c>
      <c r="L6347" s="473" t="s">
        <v>2506</v>
      </c>
      <c r="M6347" s="473"/>
      <c r="N6347" s="473" t="s">
        <v>41</v>
      </c>
      <c r="O6347" s="474">
        <v>360</v>
      </c>
      <c r="P6347" s="474">
        <v>0</v>
      </c>
      <c r="Q6347" s="474">
        <v>0</v>
      </c>
      <c r="R6347" s="475" t="s">
        <v>33</v>
      </c>
      <c r="S6347" s="19">
        <v>60</v>
      </c>
      <c r="T6347" s="19">
        <v>110</v>
      </c>
      <c r="U6347" s="19">
        <v>5</v>
      </c>
      <c r="V6347" s="19">
        <v>0</v>
      </c>
      <c r="W6347" s="20">
        <v>0.55000000000000004</v>
      </c>
      <c r="X6347" s="21">
        <v>198.00000000000003</v>
      </c>
      <c r="Y6347" s="22" t="s">
        <v>33</v>
      </c>
      <c r="Z6347" s="23" t="s">
        <v>9340</v>
      </c>
      <c r="AA6347" s="24"/>
      <c r="AB6347" s="14"/>
      <c r="AC6347" s="14"/>
      <c r="AD6347" s="25"/>
      <c r="AE6347" s="26"/>
      <c r="AF6347" s="27"/>
    </row>
    <row r="6348" spans="1:32" ht="16.5" customHeight="1">
      <c r="A6348" s="12" t="s">
        <v>2502</v>
      </c>
      <c r="B6348" s="13"/>
      <c r="C6348" s="189"/>
      <c r="D6348" s="12"/>
      <c r="E6348" s="471" t="s">
        <v>2516</v>
      </c>
      <c r="F6348" s="471" t="s">
        <v>2517</v>
      </c>
      <c r="G6348" s="471" t="s">
        <v>2518</v>
      </c>
      <c r="H6348" s="472">
        <v>2007</v>
      </c>
      <c r="I6348" s="472">
        <v>1</v>
      </c>
      <c r="J6348" s="472">
        <v>0</v>
      </c>
      <c r="K6348" s="472">
        <v>0</v>
      </c>
      <c r="L6348" s="473" t="s">
        <v>2506</v>
      </c>
      <c r="M6348" s="473"/>
      <c r="N6348" s="473" t="s">
        <v>41</v>
      </c>
      <c r="O6348" s="474">
        <v>300</v>
      </c>
      <c r="P6348" s="474">
        <v>0</v>
      </c>
      <c r="Q6348" s="474">
        <v>0</v>
      </c>
      <c r="R6348" s="475" t="s">
        <v>33</v>
      </c>
      <c r="S6348" s="19" t="s">
        <v>89</v>
      </c>
      <c r="T6348" s="19">
        <v>110</v>
      </c>
      <c r="U6348" s="19">
        <v>10</v>
      </c>
      <c r="V6348" s="19">
        <v>0</v>
      </c>
      <c r="W6348" s="20">
        <v>1.1000000000000001</v>
      </c>
      <c r="X6348" s="21">
        <v>330</v>
      </c>
      <c r="Y6348" s="22" t="s">
        <v>33</v>
      </c>
      <c r="Z6348" s="23" t="s">
        <v>9340</v>
      </c>
      <c r="AA6348" s="24"/>
      <c r="AB6348" s="14"/>
      <c r="AC6348" s="14"/>
      <c r="AD6348" s="25"/>
      <c r="AE6348" s="26"/>
      <c r="AF6348" s="27"/>
    </row>
    <row r="6349" spans="1:32" ht="16.5" customHeight="1">
      <c r="A6349" s="12" t="s">
        <v>2502</v>
      </c>
      <c r="B6349" s="13"/>
      <c r="C6349" s="189"/>
      <c r="D6349" s="12"/>
      <c r="E6349" s="471" t="s">
        <v>1068</v>
      </c>
      <c r="F6349" s="471" t="s">
        <v>2511</v>
      </c>
      <c r="G6349" s="471" t="s">
        <v>2519</v>
      </c>
      <c r="H6349" s="472">
        <v>2006</v>
      </c>
      <c r="I6349" s="472">
        <v>1</v>
      </c>
      <c r="J6349" s="472">
        <v>0</v>
      </c>
      <c r="K6349" s="472">
        <v>0</v>
      </c>
      <c r="L6349" s="473" t="s">
        <v>2506</v>
      </c>
      <c r="M6349" s="473"/>
      <c r="N6349" s="473" t="s">
        <v>41</v>
      </c>
      <c r="O6349" s="474">
        <v>300</v>
      </c>
      <c r="P6349" s="474">
        <v>0</v>
      </c>
      <c r="Q6349" s="474">
        <v>0</v>
      </c>
      <c r="R6349" s="475" t="s">
        <v>33</v>
      </c>
      <c r="S6349" s="19">
        <v>60</v>
      </c>
      <c r="T6349" s="19">
        <v>110</v>
      </c>
      <c r="U6349" s="19">
        <v>2.27</v>
      </c>
      <c r="V6349" s="19">
        <v>0</v>
      </c>
      <c r="W6349" s="20">
        <v>0.25</v>
      </c>
      <c r="X6349" s="21">
        <v>75</v>
      </c>
      <c r="Y6349" s="22" t="s">
        <v>33</v>
      </c>
      <c r="Z6349" s="23" t="s">
        <v>9340</v>
      </c>
      <c r="AA6349" s="24"/>
      <c r="AB6349" s="14"/>
      <c r="AC6349" s="14"/>
      <c r="AD6349" s="25"/>
      <c r="AE6349" s="26"/>
      <c r="AF6349" s="27"/>
    </row>
    <row r="6350" spans="1:32" ht="16.5" customHeight="1">
      <c r="A6350" s="12" t="s">
        <v>2502</v>
      </c>
      <c r="B6350" s="13"/>
      <c r="C6350" s="189"/>
      <c r="D6350" s="12"/>
      <c r="E6350" s="471" t="s">
        <v>486</v>
      </c>
      <c r="F6350" s="471" t="s">
        <v>2520</v>
      </c>
      <c r="G6350" s="471" t="s">
        <v>2521</v>
      </c>
      <c r="H6350" s="472">
        <v>2000</v>
      </c>
      <c r="I6350" s="472">
        <v>1</v>
      </c>
      <c r="J6350" s="472">
        <v>0</v>
      </c>
      <c r="K6350" s="472">
        <v>0</v>
      </c>
      <c r="L6350" s="473" t="s">
        <v>2506</v>
      </c>
      <c r="M6350" s="473"/>
      <c r="N6350" s="473" t="s">
        <v>41</v>
      </c>
      <c r="O6350" s="474">
        <v>300</v>
      </c>
      <c r="P6350" s="474">
        <v>0</v>
      </c>
      <c r="Q6350" s="474">
        <v>0</v>
      </c>
      <c r="R6350" s="475" t="s">
        <v>33</v>
      </c>
      <c r="S6350" s="19">
        <v>60</v>
      </c>
      <c r="T6350" s="19">
        <v>110</v>
      </c>
      <c r="U6350" s="19">
        <v>2.1</v>
      </c>
      <c r="V6350" s="19">
        <v>0</v>
      </c>
      <c r="W6350" s="20">
        <v>0.23100000000000001</v>
      </c>
      <c r="X6350" s="21">
        <v>69.3</v>
      </c>
      <c r="Y6350" s="22" t="s">
        <v>33</v>
      </c>
      <c r="Z6350" s="23" t="s">
        <v>9340</v>
      </c>
      <c r="AA6350" s="24"/>
      <c r="AB6350" s="14"/>
      <c r="AC6350" s="14"/>
      <c r="AD6350" s="25"/>
      <c r="AE6350" s="26"/>
      <c r="AF6350" s="27"/>
    </row>
    <row r="6351" spans="1:32" ht="16.5" customHeight="1">
      <c r="A6351" s="12" t="s">
        <v>2502</v>
      </c>
      <c r="B6351" s="13"/>
      <c r="C6351" s="189"/>
      <c r="D6351" s="12"/>
      <c r="E6351" s="471" t="s">
        <v>2522</v>
      </c>
      <c r="F6351" s="471" t="s">
        <v>2523</v>
      </c>
      <c r="G6351" s="471" t="s">
        <v>2524</v>
      </c>
      <c r="H6351" s="472">
        <v>2005</v>
      </c>
      <c r="I6351" s="472">
        <v>1</v>
      </c>
      <c r="J6351" s="472">
        <v>0</v>
      </c>
      <c r="K6351" s="472">
        <v>0</v>
      </c>
      <c r="L6351" s="473" t="s">
        <v>2506</v>
      </c>
      <c r="M6351" s="473"/>
      <c r="N6351" s="473" t="s">
        <v>41</v>
      </c>
      <c r="O6351" s="474">
        <v>365</v>
      </c>
      <c r="P6351" s="474">
        <v>0</v>
      </c>
      <c r="Q6351" s="474">
        <v>0</v>
      </c>
      <c r="R6351" s="475" t="s">
        <v>33</v>
      </c>
      <c r="S6351" s="19">
        <v>60</v>
      </c>
      <c r="T6351" s="19">
        <v>110</v>
      </c>
      <c r="U6351" s="19">
        <v>15</v>
      </c>
      <c r="V6351" s="19">
        <v>0</v>
      </c>
      <c r="W6351" s="20">
        <v>1.65</v>
      </c>
      <c r="X6351" s="21">
        <v>602.25</v>
      </c>
      <c r="Y6351" s="22" t="s">
        <v>33</v>
      </c>
      <c r="Z6351" s="23" t="s">
        <v>9340</v>
      </c>
      <c r="AA6351" s="24"/>
      <c r="AB6351" s="14"/>
      <c r="AC6351" s="14"/>
      <c r="AD6351" s="25"/>
      <c r="AE6351" s="26"/>
      <c r="AF6351" s="27"/>
    </row>
    <row r="6352" spans="1:32" ht="16.5" customHeight="1">
      <c r="A6352" s="12" t="s">
        <v>2502</v>
      </c>
      <c r="B6352" s="13"/>
      <c r="C6352" s="189"/>
      <c r="D6352" s="12"/>
      <c r="E6352" s="471" t="s">
        <v>2525</v>
      </c>
      <c r="F6352" s="471" t="s">
        <v>2511</v>
      </c>
      <c r="G6352" s="471" t="s">
        <v>2526</v>
      </c>
      <c r="H6352" s="472">
        <v>2005</v>
      </c>
      <c r="I6352" s="472">
        <v>1</v>
      </c>
      <c r="J6352" s="472">
        <v>0</v>
      </c>
      <c r="K6352" s="472">
        <v>0</v>
      </c>
      <c r="L6352" s="473" t="s">
        <v>2506</v>
      </c>
      <c r="M6352" s="473"/>
      <c r="N6352" s="473" t="s">
        <v>41</v>
      </c>
      <c r="O6352" s="474">
        <v>300</v>
      </c>
      <c r="P6352" s="474">
        <v>0</v>
      </c>
      <c r="Q6352" s="474">
        <v>0</v>
      </c>
      <c r="R6352" s="475" t="s">
        <v>33</v>
      </c>
      <c r="S6352" s="19" t="s">
        <v>89</v>
      </c>
      <c r="T6352" s="19">
        <v>220</v>
      </c>
      <c r="U6352" s="19">
        <v>3</v>
      </c>
      <c r="V6352" s="19">
        <v>0</v>
      </c>
      <c r="W6352" s="20">
        <v>0.66</v>
      </c>
      <c r="X6352" s="21">
        <v>198</v>
      </c>
      <c r="Y6352" s="22" t="s">
        <v>33</v>
      </c>
      <c r="Z6352" s="23" t="s">
        <v>9340</v>
      </c>
      <c r="AA6352" s="24"/>
      <c r="AB6352" s="14"/>
      <c r="AC6352" s="14"/>
      <c r="AD6352" s="25"/>
      <c r="AE6352" s="26"/>
      <c r="AF6352" s="27"/>
    </row>
    <row r="6353" spans="1:32" ht="16.5" customHeight="1">
      <c r="A6353" s="12" t="s">
        <v>2502</v>
      </c>
      <c r="B6353" s="13"/>
      <c r="C6353" s="189"/>
      <c r="D6353" s="12"/>
      <c r="E6353" s="471" t="s">
        <v>2527</v>
      </c>
      <c r="F6353" s="471" t="s">
        <v>2528</v>
      </c>
      <c r="G6353" s="471" t="s">
        <v>2529</v>
      </c>
      <c r="H6353" s="472">
        <v>2010</v>
      </c>
      <c r="I6353" s="472">
        <v>1</v>
      </c>
      <c r="J6353" s="472">
        <v>0</v>
      </c>
      <c r="K6353" s="472">
        <v>0</v>
      </c>
      <c r="L6353" s="473" t="s">
        <v>2506</v>
      </c>
      <c r="M6353" s="473"/>
      <c r="N6353" s="473" t="s">
        <v>41</v>
      </c>
      <c r="O6353" s="474">
        <v>360</v>
      </c>
      <c r="P6353" s="474">
        <v>0</v>
      </c>
      <c r="Q6353" s="474">
        <v>0</v>
      </c>
      <c r="R6353" s="475" t="s">
        <v>33</v>
      </c>
      <c r="S6353" s="19" t="s">
        <v>89</v>
      </c>
      <c r="T6353" s="19">
        <v>220</v>
      </c>
      <c r="U6353" s="19">
        <v>3</v>
      </c>
      <c r="V6353" s="19">
        <v>0</v>
      </c>
      <c r="W6353" s="20">
        <v>0.66</v>
      </c>
      <c r="X6353" s="21">
        <v>237.60000000000002</v>
      </c>
      <c r="Y6353" s="22" t="s">
        <v>33</v>
      </c>
      <c r="Z6353" s="23" t="s">
        <v>9340</v>
      </c>
      <c r="AA6353" s="24"/>
      <c r="AB6353" s="14"/>
      <c r="AC6353" s="14"/>
      <c r="AD6353" s="25"/>
      <c r="AE6353" s="26"/>
      <c r="AF6353" s="27"/>
    </row>
    <row r="6354" spans="1:32" ht="16.5" customHeight="1">
      <c r="A6354" s="12" t="s">
        <v>2502</v>
      </c>
      <c r="B6354" s="13"/>
      <c r="C6354" s="189"/>
      <c r="D6354" s="12"/>
      <c r="E6354" s="471" t="s">
        <v>2530</v>
      </c>
      <c r="F6354" s="471" t="s">
        <v>2511</v>
      </c>
      <c r="G6354" s="471" t="s">
        <v>2531</v>
      </c>
      <c r="H6354" s="472">
        <v>2006</v>
      </c>
      <c r="I6354" s="472">
        <v>1</v>
      </c>
      <c r="J6354" s="472">
        <v>0</v>
      </c>
      <c r="K6354" s="472">
        <v>0</v>
      </c>
      <c r="L6354" s="473" t="s">
        <v>2506</v>
      </c>
      <c r="M6354" s="473"/>
      <c r="N6354" s="473" t="s">
        <v>41</v>
      </c>
      <c r="O6354" s="474">
        <v>120</v>
      </c>
      <c r="P6354" s="474">
        <v>0</v>
      </c>
      <c r="Q6354" s="474">
        <v>0</v>
      </c>
      <c r="R6354" s="475" t="s">
        <v>33</v>
      </c>
      <c r="S6354" s="19">
        <v>60</v>
      </c>
      <c r="T6354" s="19">
        <v>110</v>
      </c>
      <c r="U6354" s="19">
        <v>5</v>
      </c>
      <c r="V6354" s="19">
        <v>0</v>
      </c>
      <c r="W6354" s="20">
        <v>0.55000000000000004</v>
      </c>
      <c r="X6354" s="21">
        <v>66</v>
      </c>
      <c r="Y6354" s="22" t="s">
        <v>33</v>
      </c>
      <c r="Z6354" s="23" t="s">
        <v>9340</v>
      </c>
      <c r="AA6354" s="24"/>
      <c r="AB6354" s="14"/>
      <c r="AC6354" s="14"/>
      <c r="AD6354" s="25"/>
      <c r="AE6354" s="26"/>
      <c r="AF6354" s="27"/>
    </row>
    <row r="6355" spans="1:32" ht="16.5" customHeight="1">
      <c r="A6355" s="12" t="s">
        <v>2502</v>
      </c>
      <c r="B6355" s="13"/>
      <c r="C6355" s="189"/>
      <c r="D6355" s="12"/>
      <c r="E6355" s="471" t="s">
        <v>504</v>
      </c>
      <c r="F6355" s="471" t="s">
        <v>2511</v>
      </c>
      <c r="G6355" s="471" t="s">
        <v>1517</v>
      </c>
      <c r="H6355" s="472">
        <v>2005</v>
      </c>
      <c r="I6355" s="472">
        <v>1</v>
      </c>
      <c r="J6355" s="472">
        <v>0</v>
      </c>
      <c r="K6355" s="472">
        <v>0</v>
      </c>
      <c r="L6355" s="473" t="s">
        <v>2506</v>
      </c>
      <c r="M6355" s="473"/>
      <c r="N6355" s="473" t="s">
        <v>41</v>
      </c>
      <c r="O6355" s="474">
        <v>120</v>
      </c>
      <c r="P6355" s="474">
        <v>0</v>
      </c>
      <c r="Q6355" s="474">
        <v>0</v>
      </c>
      <c r="R6355" s="475" t="s">
        <v>33</v>
      </c>
      <c r="S6355" s="19">
        <v>5060</v>
      </c>
      <c r="T6355" s="19">
        <v>110</v>
      </c>
      <c r="U6355" s="19">
        <v>3.15</v>
      </c>
      <c r="V6355" s="19">
        <v>0</v>
      </c>
      <c r="W6355" s="20">
        <v>0.34649999999999997</v>
      </c>
      <c r="X6355" s="21">
        <v>41.58</v>
      </c>
      <c r="Y6355" s="22" t="s">
        <v>33</v>
      </c>
      <c r="Z6355" s="23" t="s">
        <v>9340</v>
      </c>
      <c r="AA6355" s="24"/>
      <c r="AB6355" s="14"/>
      <c r="AC6355" s="14"/>
      <c r="AD6355" s="25"/>
      <c r="AE6355" s="26"/>
      <c r="AF6355" s="27"/>
    </row>
    <row r="6356" spans="1:32" ht="16.5" customHeight="1">
      <c r="A6356" s="12" t="s">
        <v>2502</v>
      </c>
      <c r="B6356" s="13"/>
      <c r="C6356" s="189"/>
      <c r="D6356" s="12"/>
      <c r="E6356" s="471" t="s">
        <v>2532</v>
      </c>
      <c r="F6356" s="471" t="s">
        <v>2533</v>
      </c>
      <c r="G6356" s="471" t="s">
        <v>2534</v>
      </c>
      <c r="H6356" s="472">
        <v>2009</v>
      </c>
      <c r="I6356" s="472">
        <v>1</v>
      </c>
      <c r="J6356" s="472">
        <v>0</v>
      </c>
      <c r="K6356" s="472">
        <v>0</v>
      </c>
      <c r="L6356" s="473" t="s">
        <v>2506</v>
      </c>
      <c r="M6356" s="473"/>
      <c r="N6356" s="473" t="s">
        <v>41</v>
      </c>
      <c r="O6356" s="474">
        <v>120</v>
      </c>
      <c r="P6356" s="474">
        <v>0</v>
      </c>
      <c r="Q6356" s="474">
        <v>0</v>
      </c>
      <c r="R6356" s="475" t="s">
        <v>33</v>
      </c>
      <c r="S6356" s="19" t="s">
        <v>89</v>
      </c>
      <c r="T6356" s="19">
        <v>110</v>
      </c>
      <c r="U6356" s="19">
        <v>3.15</v>
      </c>
      <c r="V6356" s="19">
        <v>0</v>
      </c>
      <c r="W6356" s="20">
        <v>0.34649999999999997</v>
      </c>
      <c r="X6356" s="21">
        <v>41.58</v>
      </c>
      <c r="Y6356" s="22" t="s">
        <v>33</v>
      </c>
      <c r="Z6356" s="23" t="s">
        <v>9340</v>
      </c>
      <c r="AA6356" s="24"/>
      <c r="AB6356" s="14"/>
      <c r="AC6356" s="14"/>
      <c r="AD6356" s="25"/>
      <c r="AE6356" s="26"/>
      <c r="AF6356" s="27"/>
    </row>
    <row r="6357" spans="1:32" ht="16.5" customHeight="1">
      <c r="A6357" s="12" t="s">
        <v>2502</v>
      </c>
      <c r="B6357" s="13"/>
      <c r="C6357" s="189"/>
      <c r="D6357" s="12"/>
      <c r="E6357" s="471" t="s">
        <v>2535</v>
      </c>
      <c r="F6357" s="471" t="s">
        <v>2536</v>
      </c>
      <c r="G6357" s="471" t="s">
        <v>2537</v>
      </c>
      <c r="H6357" s="472">
        <v>2009</v>
      </c>
      <c r="I6357" s="472">
        <v>1</v>
      </c>
      <c r="J6357" s="472">
        <v>0</v>
      </c>
      <c r="K6357" s="472">
        <v>0</v>
      </c>
      <c r="L6357" s="473" t="s">
        <v>2506</v>
      </c>
      <c r="M6357" s="473"/>
      <c r="N6357" s="473" t="s">
        <v>41</v>
      </c>
      <c r="O6357" s="474">
        <v>120</v>
      </c>
      <c r="P6357" s="474">
        <v>0</v>
      </c>
      <c r="Q6357" s="474">
        <v>0</v>
      </c>
      <c r="R6357" s="475" t="s">
        <v>33</v>
      </c>
      <c r="S6357" s="19" t="s">
        <v>89</v>
      </c>
      <c r="T6357" s="19">
        <v>110</v>
      </c>
      <c r="U6357" s="19">
        <v>3</v>
      </c>
      <c r="V6357" s="19">
        <v>0</v>
      </c>
      <c r="W6357" s="20">
        <v>0.33</v>
      </c>
      <c r="X6357" s="21">
        <v>39.6</v>
      </c>
      <c r="Y6357" s="22" t="s">
        <v>33</v>
      </c>
      <c r="Z6357" s="23" t="s">
        <v>9340</v>
      </c>
      <c r="AA6357" s="24"/>
      <c r="AB6357" s="14"/>
      <c r="AC6357" s="14"/>
      <c r="AD6357" s="25"/>
      <c r="AE6357" s="26"/>
      <c r="AF6357" s="27"/>
    </row>
    <row r="6358" spans="1:32" ht="16.5" customHeight="1">
      <c r="A6358" s="12" t="s">
        <v>2502</v>
      </c>
      <c r="B6358" s="13"/>
      <c r="C6358" s="189"/>
      <c r="D6358" s="12"/>
      <c r="E6358" s="471" t="s">
        <v>2538</v>
      </c>
      <c r="F6358" s="471" t="s">
        <v>2539</v>
      </c>
      <c r="G6358" s="471" t="s">
        <v>2540</v>
      </c>
      <c r="H6358" s="472">
        <v>2005</v>
      </c>
      <c r="I6358" s="472">
        <v>1</v>
      </c>
      <c r="J6358" s="472">
        <v>0</v>
      </c>
      <c r="K6358" s="472">
        <v>0</v>
      </c>
      <c r="L6358" s="473" t="s">
        <v>2506</v>
      </c>
      <c r="M6358" s="473"/>
      <c r="N6358" s="473" t="s">
        <v>41</v>
      </c>
      <c r="O6358" s="474">
        <v>120</v>
      </c>
      <c r="P6358" s="474">
        <v>0</v>
      </c>
      <c r="Q6358" s="474">
        <v>0</v>
      </c>
      <c r="R6358" s="475" t="s">
        <v>33</v>
      </c>
      <c r="S6358" s="19" t="s">
        <v>89</v>
      </c>
      <c r="T6358" s="19">
        <v>110</v>
      </c>
      <c r="U6358" s="19">
        <v>3</v>
      </c>
      <c r="V6358" s="19">
        <v>0</v>
      </c>
      <c r="W6358" s="20">
        <v>0.33</v>
      </c>
      <c r="X6358" s="21">
        <v>39.6</v>
      </c>
      <c r="Y6358" s="22" t="s">
        <v>33</v>
      </c>
      <c r="Z6358" s="23" t="s">
        <v>9340</v>
      </c>
      <c r="AA6358" s="24"/>
      <c r="AB6358" s="14"/>
      <c r="AC6358" s="14"/>
      <c r="AD6358" s="25"/>
      <c r="AE6358" s="26"/>
      <c r="AF6358" s="27"/>
    </row>
    <row r="6359" spans="1:32" ht="16.5" customHeight="1">
      <c r="A6359" s="12" t="s">
        <v>2502</v>
      </c>
      <c r="B6359" s="13"/>
      <c r="C6359" s="189"/>
      <c r="D6359" s="12"/>
      <c r="E6359" s="471" t="s">
        <v>504</v>
      </c>
      <c r="F6359" s="471" t="s">
        <v>1262</v>
      </c>
      <c r="G6359" s="471" t="s">
        <v>542</v>
      </c>
      <c r="H6359" s="472">
        <v>2010</v>
      </c>
      <c r="I6359" s="472">
        <v>1</v>
      </c>
      <c r="J6359" s="472">
        <v>0</v>
      </c>
      <c r="K6359" s="472">
        <v>0</v>
      </c>
      <c r="L6359" s="473" t="s">
        <v>2506</v>
      </c>
      <c r="M6359" s="473"/>
      <c r="N6359" s="473" t="s">
        <v>41</v>
      </c>
      <c r="O6359" s="474">
        <v>120</v>
      </c>
      <c r="P6359" s="474">
        <v>0</v>
      </c>
      <c r="Q6359" s="474">
        <v>0</v>
      </c>
      <c r="R6359" s="475" t="s">
        <v>33</v>
      </c>
      <c r="S6359" s="19" t="s">
        <v>89</v>
      </c>
      <c r="T6359" s="19">
        <v>110</v>
      </c>
      <c r="U6359" s="19">
        <v>2.6</v>
      </c>
      <c r="V6359" s="19">
        <v>0</v>
      </c>
      <c r="W6359" s="20">
        <v>0.28599999999999998</v>
      </c>
      <c r="X6359" s="21">
        <v>34.32</v>
      </c>
      <c r="Y6359" s="22" t="s">
        <v>33</v>
      </c>
      <c r="Z6359" s="23" t="s">
        <v>9340</v>
      </c>
      <c r="AA6359" s="24"/>
      <c r="AB6359" s="14"/>
      <c r="AC6359" s="14"/>
      <c r="AD6359" s="25"/>
      <c r="AE6359" s="26"/>
      <c r="AF6359" s="27"/>
    </row>
    <row r="6360" spans="1:32" ht="16.5" customHeight="1">
      <c r="A6360" s="12" t="s">
        <v>2502</v>
      </c>
      <c r="B6360" s="13"/>
      <c r="C6360" s="189"/>
      <c r="D6360" s="12"/>
      <c r="E6360" s="471" t="s">
        <v>504</v>
      </c>
      <c r="F6360" s="471" t="s">
        <v>2541</v>
      </c>
      <c r="G6360" s="471" t="s">
        <v>2542</v>
      </c>
      <c r="H6360" s="472">
        <v>2010</v>
      </c>
      <c r="I6360" s="472">
        <v>1</v>
      </c>
      <c r="J6360" s="472">
        <v>0</v>
      </c>
      <c r="K6360" s="472">
        <v>0</v>
      </c>
      <c r="L6360" s="473" t="s">
        <v>2506</v>
      </c>
      <c r="M6360" s="473"/>
      <c r="N6360" s="473" t="s">
        <v>41</v>
      </c>
      <c r="O6360" s="474">
        <v>120</v>
      </c>
      <c r="P6360" s="474">
        <v>0</v>
      </c>
      <c r="Q6360" s="474">
        <v>0</v>
      </c>
      <c r="R6360" s="475" t="s">
        <v>33</v>
      </c>
      <c r="S6360" s="19" t="s">
        <v>89</v>
      </c>
      <c r="T6360" s="19">
        <v>110</v>
      </c>
      <c r="U6360" s="19">
        <v>2.6</v>
      </c>
      <c r="V6360" s="19">
        <v>0</v>
      </c>
      <c r="W6360" s="20">
        <v>0.28599999999999998</v>
      </c>
      <c r="X6360" s="21">
        <v>34.32</v>
      </c>
      <c r="Y6360" s="22" t="s">
        <v>33</v>
      </c>
      <c r="Z6360" s="23" t="s">
        <v>9340</v>
      </c>
      <c r="AA6360" s="24"/>
      <c r="AB6360" s="14"/>
      <c r="AC6360" s="14"/>
      <c r="AD6360" s="25"/>
      <c r="AE6360" s="26"/>
      <c r="AF6360" s="27"/>
    </row>
    <row r="6361" spans="1:32" ht="16.5" customHeight="1">
      <c r="A6361" s="12" t="s">
        <v>2502</v>
      </c>
      <c r="B6361" s="13"/>
      <c r="C6361" s="189"/>
      <c r="D6361" s="12"/>
      <c r="E6361" s="471" t="s">
        <v>2543</v>
      </c>
      <c r="F6361" s="471" t="s">
        <v>488</v>
      </c>
      <c r="G6361" s="471" t="s">
        <v>460</v>
      </c>
      <c r="H6361" s="472">
        <v>2006</v>
      </c>
      <c r="I6361" s="472">
        <v>1</v>
      </c>
      <c r="J6361" s="472">
        <v>0</v>
      </c>
      <c r="K6361" s="472">
        <v>0</v>
      </c>
      <c r="L6361" s="473" t="s">
        <v>2506</v>
      </c>
      <c r="M6361" s="473"/>
      <c r="N6361" s="473" t="s">
        <v>41</v>
      </c>
      <c r="O6361" s="474">
        <v>120</v>
      </c>
      <c r="P6361" s="474">
        <v>0</v>
      </c>
      <c r="Q6361" s="474">
        <v>0</v>
      </c>
      <c r="R6361" s="475" t="s">
        <v>33</v>
      </c>
      <c r="S6361" s="19">
        <v>60</v>
      </c>
      <c r="T6361" s="19">
        <v>110</v>
      </c>
      <c r="U6361" s="19">
        <v>2.5</v>
      </c>
      <c r="V6361" s="19">
        <v>0</v>
      </c>
      <c r="W6361" s="20">
        <v>0.27500000000000002</v>
      </c>
      <c r="X6361" s="21">
        <v>33</v>
      </c>
      <c r="Y6361" s="22" t="s">
        <v>33</v>
      </c>
      <c r="Z6361" s="23" t="s">
        <v>9340</v>
      </c>
      <c r="AA6361" s="24"/>
      <c r="AB6361" s="14"/>
      <c r="AC6361" s="14"/>
      <c r="AD6361" s="25"/>
      <c r="AE6361" s="26"/>
      <c r="AF6361" s="27"/>
    </row>
    <row r="6362" spans="1:32" ht="16.5" customHeight="1">
      <c r="A6362" s="12" t="s">
        <v>2502</v>
      </c>
      <c r="B6362" s="13"/>
      <c r="C6362" s="189"/>
      <c r="D6362" s="12"/>
      <c r="E6362" s="471" t="s">
        <v>2544</v>
      </c>
      <c r="F6362" s="471" t="s">
        <v>2511</v>
      </c>
      <c r="G6362" s="471" t="s">
        <v>2545</v>
      </c>
      <c r="H6362" s="472">
        <v>2007</v>
      </c>
      <c r="I6362" s="472">
        <v>1</v>
      </c>
      <c r="J6362" s="472">
        <v>0</v>
      </c>
      <c r="K6362" s="472">
        <v>0</v>
      </c>
      <c r="L6362" s="473" t="s">
        <v>2506</v>
      </c>
      <c r="M6362" s="473"/>
      <c r="N6362" s="473" t="s">
        <v>41</v>
      </c>
      <c r="O6362" s="474">
        <v>120</v>
      </c>
      <c r="P6362" s="474">
        <v>0</v>
      </c>
      <c r="Q6362" s="474">
        <v>0</v>
      </c>
      <c r="R6362" s="475" t="s">
        <v>33</v>
      </c>
      <c r="S6362" s="19">
        <v>60</v>
      </c>
      <c r="T6362" s="19">
        <v>110</v>
      </c>
      <c r="U6362" s="19">
        <v>2.5</v>
      </c>
      <c r="V6362" s="19">
        <v>0</v>
      </c>
      <c r="W6362" s="20">
        <v>0.27500000000000002</v>
      </c>
      <c r="X6362" s="21">
        <v>33</v>
      </c>
      <c r="Y6362" s="22" t="s">
        <v>33</v>
      </c>
      <c r="Z6362" s="23" t="s">
        <v>9340</v>
      </c>
      <c r="AA6362" s="24"/>
      <c r="AB6362" s="14"/>
      <c r="AC6362" s="14"/>
      <c r="AD6362" s="25"/>
      <c r="AE6362" s="26"/>
      <c r="AF6362" s="27"/>
    </row>
    <row r="6363" spans="1:32" ht="16.5" customHeight="1">
      <c r="A6363" s="12" t="s">
        <v>2502</v>
      </c>
      <c r="B6363" s="13"/>
      <c r="C6363" s="189"/>
      <c r="D6363" s="12"/>
      <c r="E6363" s="471" t="s">
        <v>2546</v>
      </c>
      <c r="F6363" s="471" t="s">
        <v>2547</v>
      </c>
      <c r="G6363" s="471" t="s">
        <v>2548</v>
      </c>
      <c r="H6363" s="472">
        <v>2009</v>
      </c>
      <c r="I6363" s="472">
        <v>1</v>
      </c>
      <c r="J6363" s="472">
        <v>0</v>
      </c>
      <c r="K6363" s="472">
        <v>0</v>
      </c>
      <c r="L6363" s="473" t="s">
        <v>2506</v>
      </c>
      <c r="M6363" s="473"/>
      <c r="N6363" s="473" t="s">
        <v>41</v>
      </c>
      <c r="O6363" s="474">
        <v>120</v>
      </c>
      <c r="P6363" s="474">
        <v>0</v>
      </c>
      <c r="Q6363" s="474">
        <v>0</v>
      </c>
      <c r="R6363" s="475" t="s">
        <v>33</v>
      </c>
      <c r="S6363" s="19">
        <v>60</v>
      </c>
      <c r="T6363" s="19">
        <v>110</v>
      </c>
      <c r="U6363" s="19">
        <v>1.8</v>
      </c>
      <c r="V6363" s="19">
        <v>0</v>
      </c>
      <c r="W6363" s="20">
        <v>0.25</v>
      </c>
      <c r="X6363" s="21">
        <v>30</v>
      </c>
      <c r="Y6363" s="22" t="s">
        <v>33</v>
      </c>
      <c r="Z6363" s="23" t="s">
        <v>9340</v>
      </c>
      <c r="AA6363" s="24"/>
      <c r="AB6363" s="14"/>
      <c r="AC6363" s="14"/>
      <c r="AD6363" s="25"/>
      <c r="AE6363" s="26"/>
      <c r="AF6363" s="27"/>
    </row>
    <row r="6364" spans="1:32" ht="16.5" customHeight="1">
      <c r="A6364" s="12" t="s">
        <v>2502</v>
      </c>
      <c r="B6364" s="13"/>
      <c r="C6364" s="189"/>
      <c r="D6364" s="12"/>
      <c r="E6364" s="471" t="s">
        <v>2549</v>
      </c>
      <c r="F6364" s="471" t="s">
        <v>2550</v>
      </c>
      <c r="G6364" s="471" t="s">
        <v>2551</v>
      </c>
      <c r="H6364" s="472">
        <v>2011</v>
      </c>
      <c r="I6364" s="472">
        <v>1</v>
      </c>
      <c r="J6364" s="472">
        <v>0</v>
      </c>
      <c r="K6364" s="472">
        <v>0</v>
      </c>
      <c r="L6364" s="473" t="s">
        <v>2506</v>
      </c>
      <c r="M6364" s="473"/>
      <c r="N6364" s="473" t="s">
        <v>41</v>
      </c>
      <c r="O6364" s="474">
        <v>120</v>
      </c>
      <c r="P6364" s="474">
        <v>0</v>
      </c>
      <c r="Q6364" s="474">
        <v>0</v>
      </c>
      <c r="R6364" s="475" t="s">
        <v>33</v>
      </c>
      <c r="S6364" s="19">
        <v>60</v>
      </c>
      <c r="T6364" s="19">
        <v>110</v>
      </c>
      <c r="U6364" s="19">
        <v>2</v>
      </c>
      <c r="V6364" s="19">
        <v>0</v>
      </c>
      <c r="W6364" s="20">
        <v>0.22</v>
      </c>
      <c r="X6364" s="21">
        <v>26.4</v>
      </c>
      <c r="Y6364" s="22" t="s">
        <v>33</v>
      </c>
      <c r="Z6364" s="23" t="s">
        <v>9340</v>
      </c>
      <c r="AA6364" s="24"/>
      <c r="AB6364" s="14"/>
      <c r="AC6364" s="14"/>
      <c r="AD6364" s="25"/>
      <c r="AE6364" s="26"/>
      <c r="AF6364" s="27"/>
    </row>
    <row r="6365" spans="1:32" ht="16.5" customHeight="1">
      <c r="A6365" s="12" t="s">
        <v>2502</v>
      </c>
      <c r="B6365" s="13"/>
      <c r="C6365" s="189"/>
      <c r="D6365" s="12"/>
      <c r="E6365" s="471" t="s">
        <v>2552</v>
      </c>
      <c r="F6365" s="471" t="s">
        <v>2553</v>
      </c>
      <c r="G6365" s="471" t="s">
        <v>2554</v>
      </c>
      <c r="H6365" s="472">
        <v>2009</v>
      </c>
      <c r="I6365" s="472">
        <v>1</v>
      </c>
      <c r="J6365" s="472">
        <v>0</v>
      </c>
      <c r="K6365" s="472">
        <v>0</v>
      </c>
      <c r="L6365" s="473" t="s">
        <v>2506</v>
      </c>
      <c r="M6365" s="473"/>
      <c r="N6365" s="473" t="s">
        <v>41</v>
      </c>
      <c r="O6365" s="474">
        <v>120</v>
      </c>
      <c r="P6365" s="474">
        <v>0</v>
      </c>
      <c r="Q6365" s="474">
        <v>0</v>
      </c>
      <c r="R6365" s="475" t="s">
        <v>33</v>
      </c>
      <c r="S6365" s="19">
        <v>60</v>
      </c>
      <c r="T6365" s="19">
        <v>110</v>
      </c>
      <c r="U6365" s="19">
        <v>2</v>
      </c>
      <c r="V6365" s="19">
        <v>0</v>
      </c>
      <c r="W6365" s="20">
        <v>0.22</v>
      </c>
      <c r="X6365" s="21">
        <v>26.4</v>
      </c>
      <c r="Y6365" s="22" t="s">
        <v>33</v>
      </c>
      <c r="Z6365" s="23" t="s">
        <v>9340</v>
      </c>
      <c r="AA6365" s="24"/>
      <c r="AB6365" s="14"/>
      <c r="AC6365" s="14"/>
      <c r="AD6365" s="25"/>
      <c r="AE6365" s="26"/>
      <c r="AF6365" s="27"/>
    </row>
    <row r="6366" spans="1:32" ht="16.5" customHeight="1">
      <c r="A6366" s="12" t="s">
        <v>2502</v>
      </c>
      <c r="B6366" s="13"/>
      <c r="C6366" s="189"/>
      <c r="D6366" s="12"/>
      <c r="E6366" s="471" t="s">
        <v>2555</v>
      </c>
      <c r="F6366" s="471" t="s">
        <v>2514</v>
      </c>
      <c r="G6366" s="471" t="s">
        <v>2556</v>
      </c>
      <c r="H6366" s="472">
        <v>2005</v>
      </c>
      <c r="I6366" s="472">
        <v>1</v>
      </c>
      <c r="J6366" s="472">
        <v>0</v>
      </c>
      <c r="K6366" s="472">
        <v>0</v>
      </c>
      <c r="L6366" s="473" t="s">
        <v>2506</v>
      </c>
      <c r="M6366" s="473"/>
      <c r="N6366" s="473" t="s">
        <v>41</v>
      </c>
      <c r="O6366" s="474">
        <v>120</v>
      </c>
      <c r="P6366" s="474">
        <v>0</v>
      </c>
      <c r="Q6366" s="474">
        <v>0</v>
      </c>
      <c r="R6366" s="475" t="s">
        <v>33</v>
      </c>
      <c r="S6366" s="19" t="s">
        <v>89</v>
      </c>
      <c r="T6366" s="19">
        <v>110</v>
      </c>
      <c r="U6366" s="19">
        <v>1.8</v>
      </c>
      <c r="V6366" s="19">
        <v>0</v>
      </c>
      <c r="W6366" s="20">
        <v>0.19800000000000001</v>
      </c>
      <c r="X6366" s="21">
        <v>23.76</v>
      </c>
      <c r="Y6366" s="22" t="s">
        <v>33</v>
      </c>
      <c r="Z6366" s="23" t="s">
        <v>9340</v>
      </c>
      <c r="AA6366" s="24"/>
      <c r="AB6366" s="14"/>
      <c r="AC6366" s="14"/>
      <c r="AD6366" s="25"/>
      <c r="AE6366" s="26"/>
      <c r="AF6366" s="27"/>
    </row>
    <row r="6367" spans="1:32" ht="16.5" customHeight="1">
      <c r="A6367" s="12" t="s">
        <v>2502</v>
      </c>
      <c r="B6367" s="13"/>
      <c r="C6367" s="189"/>
      <c r="D6367" s="12"/>
      <c r="E6367" s="471" t="s">
        <v>2557</v>
      </c>
      <c r="F6367" s="471" t="s">
        <v>2558</v>
      </c>
      <c r="G6367" s="471" t="s">
        <v>2559</v>
      </c>
      <c r="H6367" s="472">
        <v>2013</v>
      </c>
      <c r="I6367" s="472">
        <v>1</v>
      </c>
      <c r="J6367" s="472">
        <v>0</v>
      </c>
      <c r="K6367" s="472">
        <v>0</v>
      </c>
      <c r="L6367" s="473" t="s">
        <v>2506</v>
      </c>
      <c r="M6367" s="473"/>
      <c r="N6367" s="473" t="s">
        <v>41</v>
      </c>
      <c r="O6367" s="474">
        <v>365</v>
      </c>
      <c r="P6367" s="474">
        <v>0</v>
      </c>
      <c r="Q6367" s="474">
        <v>0</v>
      </c>
      <c r="R6367" s="475" t="s">
        <v>33</v>
      </c>
      <c r="S6367" s="19">
        <v>60</v>
      </c>
      <c r="T6367" s="19">
        <v>110</v>
      </c>
      <c r="U6367" s="19">
        <v>2.27</v>
      </c>
      <c r="V6367" s="19">
        <v>0</v>
      </c>
      <c r="W6367" s="20">
        <v>0.25</v>
      </c>
      <c r="X6367" s="21">
        <v>91.25</v>
      </c>
      <c r="Y6367" s="22" t="s">
        <v>33</v>
      </c>
      <c r="Z6367" s="23" t="s">
        <v>9340</v>
      </c>
      <c r="AA6367" s="24"/>
      <c r="AB6367" s="14"/>
      <c r="AC6367" s="14"/>
      <c r="AD6367" s="25"/>
      <c r="AE6367" s="26"/>
      <c r="AF6367" s="27"/>
    </row>
    <row r="6368" spans="1:32" ht="16.5" customHeight="1">
      <c r="A6368" s="12" t="s">
        <v>2502</v>
      </c>
      <c r="B6368" s="13"/>
      <c r="C6368" s="189"/>
      <c r="D6368" s="12"/>
      <c r="E6368" s="471" t="s">
        <v>2560</v>
      </c>
      <c r="F6368" s="471" t="s">
        <v>2511</v>
      </c>
      <c r="G6368" s="471" t="s">
        <v>2561</v>
      </c>
      <c r="H6368" s="472">
        <v>2006</v>
      </c>
      <c r="I6368" s="472">
        <v>1</v>
      </c>
      <c r="J6368" s="472">
        <v>0</v>
      </c>
      <c r="K6368" s="472">
        <v>0</v>
      </c>
      <c r="L6368" s="473" t="s">
        <v>2506</v>
      </c>
      <c r="M6368" s="473"/>
      <c r="N6368" s="473" t="s">
        <v>41</v>
      </c>
      <c r="O6368" s="474">
        <v>365</v>
      </c>
      <c r="P6368" s="474">
        <v>0</v>
      </c>
      <c r="Q6368" s="474">
        <v>0</v>
      </c>
      <c r="R6368" s="475" t="s">
        <v>33</v>
      </c>
      <c r="S6368" s="19">
        <v>60</v>
      </c>
      <c r="T6368" s="19">
        <v>110</v>
      </c>
      <c r="U6368" s="19">
        <v>2.27</v>
      </c>
      <c r="V6368" s="19">
        <v>0</v>
      </c>
      <c r="W6368" s="20">
        <v>0.25</v>
      </c>
      <c r="X6368" s="21">
        <v>91.25</v>
      </c>
      <c r="Y6368" s="22" t="s">
        <v>33</v>
      </c>
      <c r="Z6368" s="23" t="s">
        <v>9340</v>
      </c>
      <c r="AA6368" s="24"/>
      <c r="AB6368" s="14"/>
      <c r="AC6368" s="14"/>
      <c r="AD6368" s="25"/>
      <c r="AE6368" s="26"/>
      <c r="AF6368" s="27"/>
    </row>
    <row r="6369" spans="1:400" ht="16.5" customHeight="1">
      <c r="A6369" s="12" t="s">
        <v>2502</v>
      </c>
      <c r="B6369" s="13"/>
      <c r="C6369" s="189"/>
      <c r="D6369" s="12"/>
      <c r="E6369" s="471" t="s">
        <v>2562</v>
      </c>
      <c r="F6369" s="471" t="s">
        <v>2563</v>
      </c>
      <c r="G6369" s="471" t="s">
        <v>2564</v>
      </c>
      <c r="H6369" s="472">
        <v>2006</v>
      </c>
      <c r="I6369" s="472">
        <v>1</v>
      </c>
      <c r="J6369" s="472">
        <v>0</v>
      </c>
      <c r="K6369" s="472">
        <v>0</v>
      </c>
      <c r="L6369" s="473" t="s">
        <v>2506</v>
      </c>
      <c r="M6369" s="473"/>
      <c r="N6369" s="473" t="s">
        <v>41</v>
      </c>
      <c r="O6369" s="474">
        <v>360</v>
      </c>
      <c r="P6369" s="474">
        <v>0</v>
      </c>
      <c r="Q6369" s="474">
        <v>0</v>
      </c>
      <c r="R6369" s="475" t="s">
        <v>33</v>
      </c>
      <c r="S6369" s="19" t="s">
        <v>89</v>
      </c>
      <c r="T6369" s="19">
        <v>110</v>
      </c>
      <c r="U6369" s="19">
        <v>1</v>
      </c>
      <c r="V6369" s="19">
        <v>0</v>
      </c>
      <c r="W6369" s="20">
        <v>0.11</v>
      </c>
      <c r="X6369" s="21">
        <v>39.6</v>
      </c>
      <c r="Y6369" s="22" t="s">
        <v>33</v>
      </c>
      <c r="Z6369" s="23" t="s">
        <v>9340</v>
      </c>
      <c r="AA6369" s="24"/>
      <c r="AB6369" s="14"/>
      <c r="AC6369" s="14"/>
      <c r="AD6369" s="25"/>
      <c r="AE6369" s="26"/>
      <c r="AF6369" s="27"/>
    </row>
    <row r="6370" spans="1:400" ht="16.5" customHeight="1">
      <c r="A6370" s="12" t="s">
        <v>2502</v>
      </c>
      <c r="B6370" s="13"/>
      <c r="C6370" s="189"/>
      <c r="D6370" s="12"/>
      <c r="E6370" s="471" t="s">
        <v>2565</v>
      </c>
      <c r="F6370" s="471" t="s">
        <v>2566</v>
      </c>
      <c r="G6370" s="471" t="s">
        <v>1278</v>
      </c>
      <c r="H6370" s="472">
        <v>2020</v>
      </c>
      <c r="I6370" s="472">
        <v>1</v>
      </c>
      <c r="J6370" s="472">
        <v>0</v>
      </c>
      <c r="K6370" s="472">
        <v>0</v>
      </c>
      <c r="L6370" s="473" t="s">
        <v>2506</v>
      </c>
      <c r="M6370" s="473"/>
      <c r="N6370" s="473" t="s">
        <v>41</v>
      </c>
      <c r="O6370" s="474">
        <v>104</v>
      </c>
      <c r="P6370" s="474">
        <v>0</v>
      </c>
      <c r="Q6370" s="474">
        <v>0</v>
      </c>
      <c r="R6370" s="475" t="s">
        <v>33</v>
      </c>
      <c r="S6370" s="19" t="s">
        <v>89</v>
      </c>
      <c r="T6370" s="19">
        <v>110</v>
      </c>
      <c r="U6370" s="19">
        <v>2.7</v>
      </c>
      <c r="V6370" s="19">
        <v>0</v>
      </c>
      <c r="W6370" s="20">
        <v>4.8000000000000001E-2</v>
      </c>
      <c r="X6370" s="21">
        <v>4.992</v>
      </c>
      <c r="Y6370" s="22" t="s">
        <v>33</v>
      </c>
      <c r="Z6370" s="23" t="s">
        <v>9340</v>
      </c>
      <c r="AA6370" s="24"/>
      <c r="AB6370" s="14"/>
      <c r="AC6370" s="14"/>
      <c r="AD6370" s="25"/>
      <c r="AE6370" s="26"/>
      <c r="AF6370" s="27"/>
    </row>
    <row r="6371" spans="1:400" ht="16.5" customHeight="1">
      <c r="A6371" s="12" t="s">
        <v>2502</v>
      </c>
      <c r="B6371" s="13"/>
      <c r="C6371" s="189"/>
      <c r="D6371" s="12"/>
      <c r="E6371" s="471" t="s">
        <v>9341</v>
      </c>
      <c r="F6371" s="471" t="s">
        <v>9342</v>
      </c>
      <c r="G6371" s="471" t="s">
        <v>9343</v>
      </c>
      <c r="H6371" s="472">
        <v>2022</v>
      </c>
      <c r="I6371" s="472">
        <v>1</v>
      </c>
      <c r="J6371" s="472">
        <v>0</v>
      </c>
      <c r="K6371" s="472">
        <v>0</v>
      </c>
      <c r="L6371" s="473" t="s">
        <v>9344</v>
      </c>
      <c r="M6371" s="473"/>
      <c r="N6371" s="473" t="s">
        <v>41</v>
      </c>
      <c r="O6371" s="474">
        <v>120</v>
      </c>
      <c r="P6371" s="474">
        <v>0</v>
      </c>
      <c r="Q6371" s="474">
        <v>0</v>
      </c>
      <c r="R6371" s="475" t="s">
        <v>33</v>
      </c>
      <c r="S6371" s="19" t="s">
        <v>89</v>
      </c>
      <c r="T6371" s="19">
        <v>220</v>
      </c>
      <c r="U6371" s="19">
        <v>30</v>
      </c>
      <c r="V6371" s="19">
        <v>0</v>
      </c>
      <c r="W6371" s="20">
        <v>6.5</v>
      </c>
      <c r="X6371" s="21">
        <v>780</v>
      </c>
      <c r="Y6371" s="22" t="s">
        <v>33</v>
      </c>
      <c r="Z6371" s="23" t="s">
        <v>9340</v>
      </c>
      <c r="AA6371" s="24"/>
      <c r="AB6371" s="14"/>
      <c r="AC6371" s="14"/>
      <c r="AD6371" s="25"/>
      <c r="AE6371" s="26"/>
      <c r="AF6371" s="27"/>
    </row>
    <row r="6372" spans="1:400" ht="16.5" customHeight="1">
      <c r="A6372" s="12" t="s">
        <v>6547</v>
      </c>
      <c r="B6372" s="13"/>
      <c r="C6372" s="189"/>
      <c r="D6372" s="12"/>
      <c r="E6372" s="471" t="s">
        <v>3357</v>
      </c>
      <c r="F6372" s="471" t="s">
        <v>67</v>
      </c>
      <c r="G6372" s="471" t="s">
        <v>67</v>
      </c>
      <c r="H6372" s="472">
        <v>2017</v>
      </c>
      <c r="I6372" s="472">
        <v>6</v>
      </c>
      <c r="J6372" s="472">
        <v>0</v>
      </c>
      <c r="K6372" s="472">
        <v>0</v>
      </c>
      <c r="L6372" s="473" t="s">
        <v>3358</v>
      </c>
      <c r="M6372" s="473"/>
      <c r="N6372" s="473" t="s">
        <v>2570</v>
      </c>
      <c r="O6372" s="474">
        <v>600</v>
      </c>
      <c r="P6372" s="474">
        <v>0</v>
      </c>
      <c r="Q6372" s="474">
        <v>0</v>
      </c>
      <c r="R6372" s="475" t="s">
        <v>33</v>
      </c>
      <c r="S6372" s="19" t="s">
        <v>89</v>
      </c>
      <c r="T6372" s="19">
        <v>380</v>
      </c>
      <c r="U6372" s="19">
        <v>12</v>
      </c>
      <c r="V6372" s="19">
        <v>0</v>
      </c>
      <c r="W6372" s="20">
        <v>4.5599999999999996</v>
      </c>
      <c r="X6372" s="21">
        <v>16415.999999999996</v>
      </c>
      <c r="Y6372" s="22" t="s">
        <v>33</v>
      </c>
      <c r="Z6372" s="14" t="s">
        <v>5838</v>
      </c>
      <c r="AA6372" s="24"/>
      <c r="AB6372" s="14"/>
      <c r="AC6372" s="14"/>
      <c r="AD6372" s="25"/>
      <c r="AE6372" s="26"/>
      <c r="AF6372" s="27"/>
      <c r="AG6372" s="12"/>
      <c r="AH6372" s="12"/>
      <c r="AI6372" s="12"/>
      <c r="AJ6372" s="12"/>
      <c r="AK6372" s="12"/>
      <c r="AL6372" s="12"/>
      <c r="AM6372" s="12"/>
      <c r="AN6372" s="12"/>
      <c r="AO6372" s="12"/>
      <c r="AP6372" s="12"/>
      <c r="AQ6372" s="12"/>
      <c r="AR6372" s="12"/>
      <c r="AS6372" s="12"/>
      <c r="AT6372" s="12"/>
      <c r="AU6372" s="12"/>
      <c r="AV6372" s="12"/>
      <c r="AW6372" s="12"/>
      <c r="AX6372" s="12"/>
      <c r="AY6372" s="12"/>
      <c r="AZ6372" s="12"/>
      <c r="BA6372" s="12"/>
      <c r="BB6372" s="12"/>
      <c r="BC6372" s="12"/>
      <c r="BD6372" s="12"/>
      <c r="BE6372" s="12"/>
      <c r="BF6372" s="12"/>
      <c r="BG6372" s="12"/>
      <c r="BH6372" s="12"/>
      <c r="BI6372" s="12"/>
      <c r="BJ6372" s="12"/>
      <c r="BK6372" s="12"/>
      <c r="BL6372" s="12"/>
      <c r="BM6372" s="12"/>
      <c r="BN6372" s="12"/>
      <c r="BO6372" s="12"/>
      <c r="BP6372" s="12"/>
      <c r="BQ6372" s="12"/>
      <c r="BR6372" s="12"/>
      <c r="BS6372" s="12"/>
      <c r="BT6372" s="12"/>
      <c r="BU6372" s="12"/>
      <c r="BV6372" s="12"/>
      <c r="BW6372" s="12"/>
      <c r="BX6372" s="12"/>
      <c r="BY6372" s="12"/>
      <c r="BZ6372" s="12"/>
      <c r="CA6372" s="12"/>
      <c r="CB6372" s="12"/>
      <c r="CC6372" s="12"/>
      <c r="CD6372" s="12"/>
      <c r="CE6372" s="12"/>
      <c r="CF6372" s="12"/>
      <c r="CG6372" s="12"/>
      <c r="CH6372" s="12"/>
      <c r="CI6372" s="12"/>
      <c r="CJ6372" s="12"/>
      <c r="CK6372" s="12"/>
      <c r="CL6372" s="12"/>
      <c r="CM6372" s="12"/>
      <c r="CN6372" s="12"/>
      <c r="CO6372" s="12"/>
      <c r="CP6372" s="12"/>
      <c r="CQ6372" s="12"/>
      <c r="CR6372" s="12"/>
      <c r="CS6372" s="12"/>
      <c r="CT6372" s="12"/>
      <c r="CU6372" s="12"/>
      <c r="CV6372" s="12"/>
      <c r="CW6372" s="12"/>
      <c r="CX6372" s="12"/>
      <c r="CY6372" s="12"/>
      <c r="CZ6372" s="12"/>
      <c r="DA6372" s="12"/>
      <c r="DB6372" s="12"/>
      <c r="DC6372" s="12"/>
      <c r="DD6372" s="12"/>
      <c r="DE6372" s="12"/>
      <c r="DF6372" s="12"/>
      <c r="DG6372" s="12"/>
      <c r="DH6372" s="12"/>
      <c r="DI6372" s="12"/>
      <c r="DJ6372" s="12"/>
      <c r="DK6372" s="12"/>
      <c r="DL6372" s="12"/>
      <c r="DM6372" s="12"/>
      <c r="DN6372" s="12"/>
      <c r="DO6372" s="12"/>
      <c r="DP6372" s="12"/>
      <c r="DQ6372" s="12"/>
      <c r="DR6372" s="12"/>
      <c r="DS6372" s="12"/>
      <c r="DT6372" s="12"/>
      <c r="DU6372" s="12"/>
      <c r="DV6372" s="12"/>
      <c r="DW6372" s="12"/>
      <c r="DX6372" s="12"/>
      <c r="DY6372" s="12"/>
      <c r="DZ6372" s="12"/>
      <c r="EA6372" s="12"/>
      <c r="EB6372" s="12"/>
      <c r="EC6372" s="12"/>
      <c r="ED6372" s="12"/>
      <c r="EE6372" s="12"/>
      <c r="EF6372" s="12"/>
      <c r="EG6372" s="12"/>
      <c r="EH6372" s="12"/>
      <c r="EI6372" s="12"/>
      <c r="EJ6372" s="12"/>
      <c r="EK6372" s="12"/>
      <c r="EL6372" s="12"/>
      <c r="EM6372" s="12"/>
      <c r="EN6372" s="12"/>
      <c r="EO6372" s="12"/>
      <c r="EP6372" s="12"/>
      <c r="EQ6372" s="12"/>
      <c r="ER6372" s="12"/>
      <c r="ES6372" s="12"/>
      <c r="ET6372" s="12"/>
      <c r="EU6372" s="12"/>
      <c r="EV6372" s="12"/>
      <c r="EW6372" s="12"/>
      <c r="EX6372" s="12"/>
      <c r="EY6372" s="12"/>
      <c r="EZ6372" s="12"/>
      <c r="FA6372" s="12"/>
      <c r="FB6372" s="12"/>
      <c r="FC6372" s="12"/>
      <c r="FD6372" s="12"/>
      <c r="FE6372" s="12"/>
      <c r="FF6372" s="12"/>
      <c r="FG6372" s="12"/>
      <c r="FH6372" s="12"/>
      <c r="FI6372" s="12"/>
      <c r="FJ6372" s="12"/>
      <c r="FK6372" s="12"/>
      <c r="FL6372" s="12"/>
      <c r="FM6372" s="12"/>
      <c r="FN6372" s="12"/>
      <c r="FO6372" s="12"/>
      <c r="FP6372" s="12"/>
      <c r="FQ6372" s="12"/>
      <c r="FR6372" s="12"/>
      <c r="FS6372" s="12"/>
      <c r="FT6372" s="12"/>
      <c r="FU6372" s="12"/>
      <c r="FV6372" s="12"/>
      <c r="FW6372" s="12"/>
      <c r="FX6372" s="12"/>
      <c r="FY6372" s="12"/>
      <c r="FZ6372" s="12"/>
      <c r="GA6372" s="12"/>
      <c r="GB6372" s="12"/>
      <c r="GC6372" s="12"/>
      <c r="GD6372" s="12"/>
      <c r="GE6372" s="12"/>
      <c r="GF6372" s="12"/>
      <c r="GG6372" s="12"/>
      <c r="GH6372" s="12"/>
      <c r="GI6372" s="12"/>
      <c r="GJ6372" s="12"/>
      <c r="GK6372" s="12"/>
      <c r="GL6372" s="12"/>
      <c r="GM6372" s="12"/>
      <c r="GN6372" s="12"/>
      <c r="GO6372" s="12"/>
      <c r="GP6372" s="12"/>
      <c r="GQ6372" s="12"/>
      <c r="GR6372" s="12"/>
      <c r="GS6372" s="12"/>
      <c r="GT6372" s="12"/>
      <c r="GU6372" s="12"/>
      <c r="GV6372" s="12"/>
      <c r="GW6372" s="12"/>
      <c r="GX6372" s="12"/>
      <c r="GY6372" s="12"/>
      <c r="GZ6372" s="12"/>
      <c r="HA6372" s="12"/>
      <c r="HB6372" s="12"/>
      <c r="HC6372" s="12"/>
      <c r="HD6372" s="12"/>
      <c r="HE6372" s="12"/>
      <c r="HF6372" s="12"/>
      <c r="HG6372" s="12"/>
      <c r="HH6372" s="12"/>
      <c r="HI6372" s="12"/>
      <c r="HJ6372" s="12"/>
      <c r="HK6372" s="12"/>
      <c r="HL6372" s="12"/>
      <c r="HM6372" s="12"/>
      <c r="HN6372" s="12"/>
      <c r="HO6372" s="12"/>
      <c r="HP6372" s="12"/>
      <c r="HQ6372" s="12"/>
      <c r="HR6372" s="12"/>
      <c r="HS6372" s="12"/>
      <c r="HT6372" s="12"/>
      <c r="HU6372" s="12"/>
      <c r="HV6372" s="12"/>
      <c r="HW6372" s="12"/>
      <c r="HX6372" s="12"/>
      <c r="HY6372" s="12"/>
      <c r="HZ6372" s="12"/>
      <c r="IA6372" s="12"/>
      <c r="IB6372" s="12"/>
      <c r="IC6372" s="12"/>
      <c r="ID6372" s="12"/>
      <c r="IE6372" s="12"/>
      <c r="IF6372" s="12"/>
      <c r="IG6372" s="12"/>
      <c r="IH6372" s="12"/>
      <c r="II6372" s="12"/>
      <c r="IJ6372" s="12"/>
      <c r="IK6372" s="12"/>
      <c r="IL6372" s="12"/>
      <c r="IM6372" s="12"/>
      <c r="IN6372" s="12"/>
      <c r="IO6372" s="12"/>
      <c r="IP6372" s="12"/>
      <c r="IQ6372" s="12"/>
      <c r="IR6372" s="12"/>
      <c r="IS6372" s="12"/>
      <c r="IT6372" s="12"/>
      <c r="IU6372" s="12"/>
      <c r="IV6372" s="12"/>
      <c r="IW6372" s="12"/>
      <c r="IX6372" s="12"/>
      <c r="IY6372" s="12"/>
      <c r="IZ6372" s="12"/>
      <c r="JA6372" s="12"/>
      <c r="JB6372" s="12"/>
      <c r="JC6372" s="12"/>
      <c r="JD6372" s="12"/>
      <c r="JE6372" s="12"/>
      <c r="JF6372" s="12"/>
      <c r="JG6372" s="12"/>
      <c r="JH6372" s="12"/>
      <c r="JI6372" s="12"/>
      <c r="JJ6372" s="12"/>
      <c r="JK6372" s="12"/>
      <c r="JL6372" s="12"/>
      <c r="JM6372" s="12"/>
      <c r="JN6372" s="12"/>
      <c r="JO6372" s="12"/>
      <c r="JP6372" s="12"/>
      <c r="JQ6372" s="12"/>
      <c r="JR6372" s="12"/>
      <c r="JS6372" s="12"/>
      <c r="JT6372" s="12"/>
      <c r="JU6372" s="12"/>
      <c r="JV6372" s="12"/>
      <c r="JW6372" s="12"/>
      <c r="JX6372" s="12"/>
      <c r="JY6372" s="12"/>
      <c r="JZ6372" s="12"/>
      <c r="KA6372" s="12"/>
      <c r="KB6372" s="12"/>
      <c r="KC6372" s="12"/>
      <c r="KD6372" s="12"/>
      <c r="KE6372" s="12"/>
      <c r="KF6372" s="12"/>
      <c r="KG6372" s="12"/>
      <c r="KH6372" s="12"/>
      <c r="KI6372" s="12"/>
      <c r="KJ6372" s="12"/>
      <c r="KK6372" s="12"/>
      <c r="KL6372" s="12"/>
      <c r="KM6372" s="12"/>
      <c r="KN6372" s="12"/>
      <c r="KO6372" s="12"/>
      <c r="KP6372" s="12"/>
      <c r="KQ6372" s="12"/>
      <c r="KR6372" s="12"/>
      <c r="KS6372" s="12"/>
      <c r="KT6372" s="12"/>
      <c r="KU6372" s="12"/>
      <c r="KV6372" s="12"/>
      <c r="KW6372" s="12"/>
      <c r="KX6372" s="12"/>
      <c r="KY6372" s="12"/>
      <c r="KZ6372" s="12"/>
      <c r="LA6372" s="12"/>
      <c r="LB6372" s="12"/>
      <c r="LC6372" s="12"/>
      <c r="LD6372" s="12"/>
      <c r="LE6372" s="12"/>
      <c r="LF6372" s="12"/>
      <c r="LG6372" s="12"/>
      <c r="LH6372" s="12"/>
      <c r="LI6372" s="12"/>
      <c r="LJ6372" s="12"/>
      <c r="LK6372" s="12"/>
      <c r="LL6372" s="12"/>
      <c r="LM6372" s="12"/>
      <c r="LN6372" s="12"/>
      <c r="LO6372" s="12"/>
      <c r="LP6372" s="12"/>
      <c r="LQ6372" s="12"/>
      <c r="LR6372" s="12"/>
      <c r="LS6372" s="12"/>
      <c r="LT6372" s="12"/>
      <c r="LU6372" s="12"/>
      <c r="LV6372" s="12"/>
      <c r="LW6372" s="12"/>
      <c r="LX6372" s="12"/>
      <c r="LY6372" s="12"/>
      <c r="LZ6372" s="12"/>
      <c r="MA6372" s="12"/>
      <c r="MB6372" s="12"/>
      <c r="MC6372" s="12"/>
      <c r="MD6372" s="12"/>
      <c r="ME6372" s="12"/>
      <c r="MF6372" s="12"/>
      <c r="MG6372" s="12"/>
      <c r="MH6372" s="12"/>
      <c r="MI6372" s="12"/>
      <c r="MJ6372" s="12"/>
      <c r="MK6372" s="12"/>
      <c r="ML6372" s="12"/>
      <c r="MM6372" s="12"/>
      <c r="MN6372" s="12"/>
      <c r="MO6372" s="12"/>
      <c r="MP6372" s="12"/>
      <c r="MQ6372" s="12"/>
      <c r="MR6372" s="12"/>
      <c r="MS6372" s="12"/>
      <c r="MT6372" s="12"/>
      <c r="MU6372" s="12"/>
      <c r="MV6372" s="12"/>
      <c r="MW6372" s="12"/>
      <c r="MX6372" s="12"/>
      <c r="MY6372" s="12"/>
      <c r="MZ6372" s="12"/>
      <c r="NA6372" s="12"/>
      <c r="NB6372" s="12"/>
      <c r="NC6372" s="12"/>
      <c r="ND6372" s="12"/>
      <c r="NE6372" s="12"/>
      <c r="NF6372" s="12"/>
      <c r="NG6372" s="12"/>
      <c r="NH6372" s="12"/>
      <c r="NI6372" s="12"/>
      <c r="NJ6372" s="12"/>
      <c r="NK6372" s="12"/>
      <c r="NL6372" s="12"/>
      <c r="NM6372" s="12"/>
      <c r="NN6372" s="12"/>
      <c r="NO6372" s="12"/>
      <c r="NP6372" s="12"/>
      <c r="NQ6372" s="12"/>
      <c r="NR6372" s="12"/>
      <c r="NS6372" s="12"/>
      <c r="NT6372" s="12"/>
      <c r="NU6372" s="12"/>
      <c r="NV6372" s="12"/>
      <c r="NW6372" s="12"/>
      <c r="NX6372" s="12"/>
      <c r="NY6372" s="12"/>
      <c r="NZ6372" s="12"/>
      <c r="OA6372" s="12"/>
      <c r="OB6372" s="12"/>
      <c r="OC6372" s="12"/>
      <c r="OD6372" s="12"/>
      <c r="OE6372" s="12"/>
      <c r="OF6372" s="12"/>
      <c r="OG6372" s="12"/>
      <c r="OH6372" s="12"/>
      <c r="OI6372" s="12"/>
      <c r="OJ6372" s="12"/>
    </row>
    <row r="6373" spans="1:400" ht="16.5" customHeight="1">
      <c r="A6373" s="12" t="s">
        <v>6547</v>
      </c>
      <c r="B6373" s="13"/>
      <c r="C6373" s="189"/>
      <c r="D6373" s="12"/>
      <c r="E6373" s="471" t="s">
        <v>3359</v>
      </c>
      <c r="F6373" s="471" t="s">
        <v>3360</v>
      </c>
      <c r="G6373" s="471" t="s">
        <v>3361</v>
      </c>
      <c r="H6373" s="472">
        <v>2017</v>
      </c>
      <c r="I6373" s="472">
        <v>22</v>
      </c>
      <c r="J6373" s="472">
        <v>0</v>
      </c>
      <c r="K6373" s="472">
        <v>0</v>
      </c>
      <c r="L6373" s="473" t="s">
        <v>3362</v>
      </c>
      <c r="M6373" s="473"/>
      <c r="N6373" s="473" t="s">
        <v>2570</v>
      </c>
      <c r="O6373" s="474">
        <v>800</v>
      </c>
      <c r="P6373" s="474">
        <v>0</v>
      </c>
      <c r="Q6373" s="474">
        <v>0</v>
      </c>
      <c r="R6373" s="475" t="s">
        <v>33</v>
      </c>
      <c r="S6373" s="19" t="s">
        <v>89</v>
      </c>
      <c r="T6373" s="19">
        <v>220</v>
      </c>
      <c r="U6373" s="19">
        <v>3.6363636363636362</v>
      </c>
      <c r="V6373" s="19">
        <v>0</v>
      </c>
      <c r="W6373" s="20">
        <v>0.8</v>
      </c>
      <c r="X6373" s="21">
        <v>14080</v>
      </c>
      <c r="Y6373" s="22" t="s">
        <v>33</v>
      </c>
      <c r="Z6373" s="14" t="s">
        <v>5838</v>
      </c>
      <c r="AA6373" s="24"/>
      <c r="AB6373" s="14"/>
      <c r="AC6373" s="14"/>
      <c r="AD6373" s="25"/>
      <c r="AE6373" s="26"/>
      <c r="AF6373" s="27"/>
      <c r="AG6373" s="12"/>
      <c r="AH6373" s="12"/>
      <c r="AI6373" s="12"/>
      <c r="AJ6373" s="12"/>
      <c r="AK6373" s="12"/>
      <c r="AL6373" s="12"/>
      <c r="AM6373" s="12"/>
      <c r="AN6373" s="12"/>
      <c r="AO6373" s="12"/>
      <c r="AP6373" s="12"/>
      <c r="AQ6373" s="12"/>
      <c r="AR6373" s="12"/>
      <c r="AS6373" s="12"/>
      <c r="AT6373" s="12"/>
      <c r="AU6373" s="12"/>
      <c r="AV6373" s="12"/>
      <c r="AW6373" s="12"/>
      <c r="AX6373" s="12"/>
      <c r="AY6373" s="12"/>
      <c r="AZ6373" s="12"/>
      <c r="BA6373" s="12"/>
      <c r="BB6373" s="12"/>
      <c r="BC6373" s="12"/>
      <c r="BD6373" s="12"/>
      <c r="BE6373" s="12"/>
      <c r="BF6373" s="12"/>
      <c r="BG6373" s="12"/>
      <c r="BH6373" s="12"/>
      <c r="BI6373" s="12"/>
      <c r="BJ6373" s="12"/>
      <c r="BK6373" s="12"/>
      <c r="BL6373" s="12"/>
      <c r="BM6373" s="12"/>
      <c r="BN6373" s="12"/>
      <c r="BO6373" s="12"/>
      <c r="BP6373" s="12"/>
      <c r="BQ6373" s="12"/>
      <c r="BR6373" s="12"/>
      <c r="BS6373" s="12"/>
      <c r="BT6373" s="12"/>
      <c r="BU6373" s="12"/>
      <c r="BV6373" s="12"/>
      <c r="BW6373" s="12"/>
      <c r="BX6373" s="12"/>
      <c r="BY6373" s="12"/>
      <c r="BZ6373" s="12"/>
      <c r="CA6373" s="12"/>
      <c r="CB6373" s="12"/>
      <c r="CC6373" s="12"/>
      <c r="CD6373" s="12"/>
      <c r="CE6373" s="12"/>
      <c r="CF6373" s="12"/>
      <c r="CG6373" s="12"/>
      <c r="CH6373" s="12"/>
      <c r="CI6373" s="12"/>
      <c r="CJ6373" s="12"/>
      <c r="CK6373" s="12"/>
      <c r="CL6373" s="12"/>
      <c r="CM6373" s="12"/>
      <c r="CN6373" s="12"/>
      <c r="CO6373" s="12"/>
      <c r="CP6373" s="12"/>
      <c r="CQ6373" s="12"/>
      <c r="CR6373" s="12"/>
      <c r="CS6373" s="12"/>
      <c r="CT6373" s="12"/>
      <c r="CU6373" s="12"/>
      <c r="CV6373" s="12"/>
      <c r="CW6373" s="12"/>
      <c r="CX6373" s="12"/>
      <c r="CY6373" s="12"/>
      <c r="CZ6373" s="12"/>
      <c r="DA6373" s="12"/>
      <c r="DB6373" s="12"/>
      <c r="DC6373" s="12"/>
      <c r="DD6373" s="12"/>
      <c r="DE6373" s="12"/>
      <c r="DF6373" s="12"/>
      <c r="DG6373" s="12"/>
      <c r="DH6373" s="12"/>
      <c r="DI6373" s="12"/>
      <c r="DJ6373" s="12"/>
      <c r="DK6373" s="12"/>
      <c r="DL6373" s="12"/>
      <c r="DM6373" s="12"/>
      <c r="DN6373" s="12"/>
      <c r="DO6373" s="12"/>
      <c r="DP6373" s="12"/>
      <c r="DQ6373" s="12"/>
      <c r="DR6373" s="12"/>
      <c r="DS6373" s="12"/>
      <c r="DT6373" s="12"/>
      <c r="DU6373" s="12"/>
      <c r="DV6373" s="12"/>
      <c r="DW6373" s="12"/>
      <c r="DX6373" s="12"/>
      <c r="DY6373" s="12"/>
      <c r="DZ6373" s="12"/>
      <c r="EA6373" s="12"/>
      <c r="EB6373" s="12"/>
      <c r="EC6373" s="12"/>
      <c r="ED6373" s="12"/>
      <c r="EE6373" s="12"/>
      <c r="EF6373" s="12"/>
      <c r="EG6373" s="12"/>
      <c r="EH6373" s="12"/>
      <c r="EI6373" s="12"/>
      <c r="EJ6373" s="12"/>
      <c r="EK6373" s="12"/>
      <c r="EL6373" s="12"/>
      <c r="EM6373" s="12"/>
      <c r="EN6373" s="12"/>
      <c r="EO6373" s="12"/>
      <c r="EP6373" s="12"/>
      <c r="EQ6373" s="12"/>
      <c r="ER6373" s="12"/>
      <c r="ES6373" s="12"/>
      <c r="ET6373" s="12"/>
      <c r="EU6373" s="12"/>
      <c r="EV6373" s="12"/>
      <c r="EW6373" s="12"/>
      <c r="EX6373" s="12"/>
      <c r="EY6373" s="12"/>
      <c r="EZ6373" s="12"/>
      <c r="FA6373" s="12"/>
      <c r="FB6373" s="12"/>
      <c r="FC6373" s="12"/>
      <c r="FD6373" s="12"/>
      <c r="FE6373" s="12"/>
      <c r="FF6373" s="12"/>
      <c r="FG6373" s="12"/>
      <c r="FH6373" s="12"/>
      <c r="FI6373" s="12"/>
      <c r="FJ6373" s="12"/>
      <c r="FK6373" s="12"/>
      <c r="FL6373" s="12"/>
      <c r="FM6373" s="12"/>
      <c r="FN6373" s="12"/>
      <c r="FO6373" s="12"/>
      <c r="FP6373" s="12"/>
      <c r="FQ6373" s="12"/>
      <c r="FR6373" s="12"/>
      <c r="FS6373" s="12"/>
      <c r="FT6373" s="12"/>
      <c r="FU6373" s="12"/>
      <c r="FV6373" s="12"/>
      <c r="FW6373" s="12"/>
      <c r="FX6373" s="12"/>
      <c r="FY6373" s="12"/>
      <c r="FZ6373" s="12"/>
      <c r="GA6373" s="12"/>
      <c r="GB6373" s="12"/>
      <c r="GC6373" s="12"/>
      <c r="GD6373" s="12"/>
      <c r="GE6373" s="12"/>
      <c r="GF6373" s="12"/>
      <c r="GG6373" s="12"/>
      <c r="GH6373" s="12"/>
      <c r="GI6373" s="12"/>
      <c r="GJ6373" s="12"/>
      <c r="GK6373" s="12"/>
      <c r="GL6373" s="12"/>
      <c r="GM6373" s="12"/>
      <c r="GN6373" s="12"/>
      <c r="GO6373" s="12"/>
      <c r="GP6373" s="12"/>
      <c r="GQ6373" s="12"/>
      <c r="GR6373" s="12"/>
      <c r="GS6373" s="12"/>
      <c r="GT6373" s="12"/>
      <c r="GU6373" s="12"/>
      <c r="GV6373" s="12"/>
      <c r="GW6373" s="12"/>
      <c r="GX6373" s="12"/>
      <c r="GY6373" s="12"/>
      <c r="GZ6373" s="12"/>
      <c r="HA6373" s="12"/>
      <c r="HB6373" s="12"/>
      <c r="HC6373" s="12"/>
      <c r="HD6373" s="12"/>
      <c r="HE6373" s="12"/>
      <c r="HF6373" s="12"/>
      <c r="HG6373" s="12"/>
      <c r="HH6373" s="12"/>
      <c r="HI6373" s="12"/>
      <c r="HJ6373" s="12"/>
      <c r="HK6373" s="12"/>
      <c r="HL6373" s="12"/>
      <c r="HM6373" s="12"/>
      <c r="HN6373" s="12"/>
      <c r="HO6373" s="12"/>
      <c r="HP6373" s="12"/>
      <c r="HQ6373" s="12"/>
      <c r="HR6373" s="12"/>
      <c r="HS6373" s="12"/>
      <c r="HT6373" s="12"/>
      <c r="HU6373" s="12"/>
      <c r="HV6373" s="12"/>
      <c r="HW6373" s="12"/>
      <c r="HX6373" s="12"/>
      <c r="HY6373" s="12"/>
      <c r="HZ6373" s="12"/>
      <c r="IA6373" s="12"/>
      <c r="IB6373" s="12"/>
      <c r="IC6373" s="12"/>
      <c r="ID6373" s="12"/>
      <c r="IE6373" s="12"/>
      <c r="IF6373" s="12"/>
      <c r="IG6373" s="12"/>
      <c r="IH6373" s="12"/>
      <c r="II6373" s="12"/>
      <c r="IJ6373" s="12"/>
      <c r="IK6373" s="12"/>
      <c r="IL6373" s="12"/>
      <c r="IM6373" s="12"/>
      <c r="IN6373" s="12"/>
      <c r="IO6373" s="12"/>
      <c r="IP6373" s="12"/>
      <c r="IQ6373" s="12"/>
      <c r="IR6373" s="12"/>
      <c r="IS6373" s="12"/>
      <c r="IT6373" s="12"/>
      <c r="IU6373" s="12"/>
      <c r="IV6373" s="12"/>
      <c r="IW6373" s="12"/>
      <c r="IX6373" s="12"/>
      <c r="IY6373" s="12"/>
      <c r="IZ6373" s="12"/>
      <c r="JA6373" s="12"/>
      <c r="JB6373" s="12"/>
      <c r="JC6373" s="12"/>
      <c r="JD6373" s="12"/>
      <c r="JE6373" s="12"/>
      <c r="JF6373" s="12"/>
      <c r="JG6373" s="12"/>
      <c r="JH6373" s="12"/>
      <c r="JI6373" s="12"/>
      <c r="JJ6373" s="12"/>
      <c r="JK6373" s="12"/>
      <c r="JL6373" s="12"/>
      <c r="JM6373" s="12"/>
      <c r="JN6373" s="12"/>
      <c r="JO6373" s="12"/>
      <c r="JP6373" s="12"/>
      <c r="JQ6373" s="12"/>
      <c r="JR6373" s="12"/>
      <c r="JS6373" s="12"/>
      <c r="JT6373" s="12"/>
      <c r="JU6373" s="12"/>
      <c r="JV6373" s="12"/>
      <c r="JW6373" s="12"/>
      <c r="JX6373" s="12"/>
      <c r="JY6373" s="12"/>
      <c r="JZ6373" s="12"/>
      <c r="KA6373" s="12"/>
      <c r="KB6373" s="12"/>
      <c r="KC6373" s="12"/>
      <c r="KD6373" s="12"/>
      <c r="KE6373" s="12"/>
      <c r="KF6373" s="12"/>
      <c r="KG6373" s="12"/>
      <c r="KH6373" s="12"/>
      <c r="KI6373" s="12"/>
      <c r="KJ6373" s="12"/>
      <c r="KK6373" s="12"/>
      <c r="KL6373" s="12"/>
      <c r="KM6373" s="12"/>
      <c r="KN6373" s="12"/>
      <c r="KO6373" s="12"/>
      <c r="KP6373" s="12"/>
      <c r="KQ6373" s="12"/>
      <c r="KR6373" s="12"/>
      <c r="KS6373" s="12"/>
      <c r="KT6373" s="12"/>
      <c r="KU6373" s="12"/>
      <c r="KV6373" s="12"/>
      <c r="KW6373" s="12"/>
      <c r="KX6373" s="12"/>
      <c r="KY6373" s="12"/>
      <c r="KZ6373" s="12"/>
      <c r="LA6373" s="12"/>
      <c r="LB6373" s="12"/>
      <c r="LC6373" s="12"/>
      <c r="LD6373" s="12"/>
      <c r="LE6373" s="12"/>
      <c r="LF6373" s="12"/>
      <c r="LG6373" s="12"/>
      <c r="LH6373" s="12"/>
      <c r="LI6373" s="12"/>
      <c r="LJ6373" s="12"/>
      <c r="LK6373" s="12"/>
      <c r="LL6373" s="12"/>
      <c r="LM6373" s="12"/>
      <c r="LN6373" s="12"/>
      <c r="LO6373" s="12"/>
      <c r="LP6373" s="12"/>
      <c r="LQ6373" s="12"/>
      <c r="LR6373" s="12"/>
      <c r="LS6373" s="12"/>
      <c r="LT6373" s="12"/>
      <c r="LU6373" s="12"/>
      <c r="LV6373" s="12"/>
      <c r="LW6373" s="12"/>
      <c r="LX6373" s="12"/>
      <c r="LY6373" s="12"/>
      <c r="LZ6373" s="12"/>
      <c r="MA6373" s="12"/>
      <c r="MB6373" s="12"/>
      <c r="MC6373" s="12"/>
      <c r="MD6373" s="12"/>
      <c r="ME6373" s="12"/>
      <c r="MF6373" s="12"/>
      <c r="MG6373" s="12"/>
      <c r="MH6373" s="12"/>
      <c r="MI6373" s="12"/>
      <c r="MJ6373" s="12"/>
      <c r="MK6373" s="12"/>
      <c r="ML6373" s="12"/>
      <c r="MM6373" s="12"/>
      <c r="MN6373" s="12"/>
      <c r="MO6373" s="12"/>
      <c r="MP6373" s="12"/>
      <c r="MQ6373" s="12"/>
      <c r="MR6373" s="12"/>
      <c r="MS6373" s="12"/>
      <c r="MT6373" s="12"/>
      <c r="MU6373" s="12"/>
      <c r="MV6373" s="12"/>
      <c r="MW6373" s="12"/>
      <c r="MX6373" s="12"/>
      <c r="MY6373" s="12"/>
      <c r="MZ6373" s="12"/>
      <c r="NA6373" s="12"/>
      <c r="NB6373" s="12"/>
      <c r="NC6373" s="12"/>
      <c r="ND6373" s="12"/>
      <c r="NE6373" s="12"/>
      <c r="NF6373" s="12"/>
      <c r="NG6373" s="12"/>
      <c r="NH6373" s="12"/>
      <c r="NI6373" s="12"/>
      <c r="NJ6373" s="12"/>
      <c r="NK6373" s="12"/>
      <c r="NL6373" s="12"/>
      <c r="NM6373" s="12"/>
      <c r="NN6373" s="12"/>
      <c r="NO6373" s="12"/>
      <c r="NP6373" s="12"/>
      <c r="NQ6373" s="12"/>
      <c r="NR6373" s="12"/>
      <c r="NS6373" s="12"/>
      <c r="NT6373" s="12"/>
      <c r="NU6373" s="12"/>
      <c r="NV6373" s="12"/>
      <c r="NW6373" s="12"/>
      <c r="NX6373" s="12"/>
      <c r="NY6373" s="12"/>
      <c r="NZ6373" s="12"/>
      <c r="OA6373" s="12"/>
      <c r="OB6373" s="12"/>
      <c r="OC6373" s="12"/>
      <c r="OD6373" s="12"/>
      <c r="OE6373" s="12"/>
      <c r="OF6373" s="12"/>
      <c r="OG6373" s="12"/>
      <c r="OH6373" s="12"/>
      <c r="OI6373" s="12"/>
      <c r="OJ6373" s="12"/>
    </row>
    <row r="6374" spans="1:400" ht="16.5" customHeight="1">
      <c r="A6374" s="12" t="s">
        <v>6547</v>
      </c>
      <c r="B6374" s="13"/>
      <c r="C6374" s="189"/>
      <c r="D6374" s="12"/>
      <c r="E6374" s="471" t="s">
        <v>413</v>
      </c>
      <c r="F6374" s="471" t="s">
        <v>34</v>
      </c>
      <c r="G6374" s="471" t="s">
        <v>3363</v>
      </c>
      <c r="H6374" s="472">
        <v>2017</v>
      </c>
      <c r="I6374" s="472">
        <v>6</v>
      </c>
      <c r="J6374" s="472">
        <v>0</v>
      </c>
      <c r="K6374" s="472">
        <v>0</v>
      </c>
      <c r="L6374" s="473" t="s">
        <v>3362</v>
      </c>
      <c r="M6374" s="473"/>
      <c r="N6374" s="473" t="s">
        <v>2570</v>
      </c>
      <c r="O6374" s="474">
        <v>720</v>
      </c>
      <c r="P6374" s="474">
        <v>0</v>
      </c>
      <c r="Q6374" s="474">
        <v>0</v>
      </c>
      <c r="R6374" s="475" t="s">
        <v>33</v>
      </c>
      <c r="S6374" s="19">
        <v>60</v>
      </c>
      <c r="T6374" s="19">
        <v>220</v>
      </c>
      <c r="U6374" s="19">
        <v>8.5909090909090917</v>
      </c>
      <c r="V6374" s="19">
        <v>0</v>
      </c>
      <c r="W6374" s="20">
        <v>1.8900000000000001</v>
      </c>
      <c r="X6374" s="21">
        <v>8164.8000000000011</v>
      </c>
      <c r="Y6374" s="22" t="s">
        <v>33</v>
      </c>
      <c r="Z6374" s="14" t="s">
        <v>5838</v>
      </c>
      <c r="AA6374" s="24"/>
      <c r="AB6374" s="14"/>
      <c r="AC6374" s="14"/>
      <c r="AD6374" s="25"/>
      <c r="AE6374" s="26"/>
      <c r="AF6374" s="27"/>
      <c r="AG6374" s="12"/>
      <c r="AH6374" s="12"/>
      <c r="AI6374" s="12"/>
      <c r="AJ6374" s="12"/>
      <c r="AK6374" s="12"/>
      <c r="AL6374" s="12"/>
      <c r="AM6374" s="12"/>
      <c r="AN6374" s="12"/>
      <c r="AO6374" s="12"/>
      <c r="AP6374" s="12"/>
      <c r="AQ6374" s="12"/>
      <c r="AR6374" s="12"/>
      <c r="AS6374" s="12"/>
      <c r="AT6374" s="12"/>
      <c r="AU6374" s="12"/>
      <c r="AV6374" s="12"/>
      <c r="AW6374" s="12"/>
      <c r="AX6374" s="12"/>
      <c r="AY6374" s="12"/>
      <c r="AZ6374" s="12"/>
      <c r="BA6374" s="12"/>
      <c r="BB6374" s="12"/>
      <c r="BC6374" s="12"/>
      <c r="BD6374" s="12"/>
      <c r="BE6374" s="12"/>
      <c r="BF6374" s="12"/>
      <c r="BG6374" s="12"/>
      <c r="BH6374" s="12"/>
      <c r="BI6374" s="12"/>
      <c r="BJ6374" s="12"/>
      <c r="BK6374" s="12"/>
      <c r="BL6374" s="12"/>
      <c r="BM6374" s="12"/>
      <c r="BN6374" s="12"/>
      <c r="BO6374" s="12"/>
      <c r="BP6374" s="12"/>
      <c r="BQ6374" s="12"/>
      <c r="BR6374" s="12"/>
      <c r="BS6374" s="12"/>
      <c r="BT6374" s="12"/>
      <c r="BU6374" s="12"/>
      <c r="BV6374" s="12"/>
      <c r="BW6374" s="12"/>
      <c r="BX6374" s="12"/>
      <c r="BY6374" s="12"/>
      <c r="BZ6374" s="12"/>
      <c r="CA6374" s="12"/>
      <c r="CB6374" s="12"/>
      <c r="CC6374" s="12"/>
      <c r="CD6374" s="12"/>
      <c r="CE6374" s="12"/>
      <c r="CF6374" s="12"/>
      <c r="CG6374" s="12"/>
      <c r="CH6374" s="12"/>
      <c r="CI6374" s="12"/>
      <c r="CJ6374" s="12"/>
      <c r="CK6374" s="12"/>
      <c r="CL6374" s="12"/>
      <c r="CM6374" s="12"/>
      <c r="CN6374" s="12"/>
      <c r="CO6374" s="12"/>
      <c r="CP6374" s="12"/>
      <c r="CQ6374" s="12"/>
      <c r="CR6374" s="12"/>
      <c r="CS6374" s="12"/>
      <c r="CT6374" s="12"/>
      <c r="CU6374" s="12"/>
      <c r="CV6374" s="12"/>
      <c r="CW6374" s="12"/>
      <c r="CX6374" s="12"/>
      <c r="CY6374" s="12"/>
      <c r="CZ6374" s="12"/>
      <c r="DA6374" s="12"/>
      <c r="DB6374" s="12"/>
      <c r="DC6374" s="12"/>
      <c r="DD6374" s="12"/>
      <c r="DE6374" s="12"/>
      <c r="DF6374" s="12"/>
      <c r="DG6374" s="12"/>
      <c r="DH6374" s="12"/>
      <c r="DI6374" s="12"/>
      <c r="DJ6374" s="12"/>
      <c r="DK6374" s="12"/>
      <c r="DL6374" s="12"/>
      <c r="DM6374" s="12"/>
      <c r="DN6374" s="12"/>
      <c r="DO6374" s="12"/>
      <c r="DP6374" s="12"/>
      <c r="DQ6374" s="12"/>
      <c r="DR6374" s="12"/>
      <c r="DS6374" s="12"/>
      <c r="DT6374" s="12"/>
      <c r="DU6374" s="12"/>
      <c r="DV6374" s="12"/>
      <c r="DW6374" s="12"/>
      <c r="DX6374" s="12"/>
      <c r="DY6374" s="12"/>
      <c r="DZ6374" s="12"/>
      <c r="EA6374" s="12"/>
      <c r="EB6374" s="12"/>
      <c r="EC6374" s="12"/>
      <c r="ED6374" s="12"/>
      <c r="EE6374" s="12"/>
      <c r="EF6374" s="12"/>
      <c r="EG6374" s="12"/>
      <c r="EH6374" s="12"/>
      <c r="EI6374" s="12"/>
      <c r="EJ6374" s="12"/>
      <c r="EK6374" s="12"/>
      <c r="EL6374" s="12"/>
      <c r="EM6374" s="12"/>
      <c r="EN6374" s="12"/>
      <c r="EO6374" s="12"/>
      <c r="EP6374" s="12"/>
      <c r="EQ6374" s="12"/>
      <c r="ER6374" s="12"/>
      <c r="ES6374" s="12"/>
      <c r="ET6374" s="12"/>
      <c r="EU6374" s="12"/>
      <c r="EV6374" s="12"/>
      <c r="EW6374" s="12"/>
      <c r="EX6374" s="12"/>
      <c r="EY6374" s="12"/>
      <c r="EZ6374" s="12"/>
      <c r="FA6374" s="12"/>
      <c r="FB6374" s="12"/>
      <c r="FC6374" s="12"/>
      <c r="FD6374" s="12"/>
      <c r="FE6374" s="12"/>
      <c r="FF6374" s="12"/>
      <c r="FG6374" s="12"/>
      <c r="FH6374" s="12"/>
      <c r="FI6374" s="12"/>
      <c r="FJ6374" s="12"/>
      <c r="FK6374" s="12"/>
      <c r="FL6374" s="12"/>
      <c r="FM6374" s="12"/>
      <c r="FN6374" s="12"/>
      <c r="FO6374" s="12"/>
      <c r="FP6374" s="12"/>
      <c r="FQ6374" s="12"/>
      <c r="FR6374" s="12"/>
      <c r="FS6374" s="12"/>
      <c r="FT6374" s="12"/>
      <c r="FU6374" s="12"/>
      <c r="FV6374" s="12"/>
      <c r="FW6374" s="12"/>
      <c r="FX6374" s="12"/>
      <c r="FY6374" s="12"/>
      <c r="FZ6374" s="12"/>
      <c r="GA6374" s="12"/>
      <c r="GB6374" s="12"/>
      <c r="GC6374" s="12"/>
      <c r="GD6374" s="12"/>
      <c r="GE6374" s="12"/>
      <c r="GF6374" s="12"/>
      <c r="GG6374" s="12"/>
      <c r="GH6374" s="12"/>
      <c r="GI6374" s="12"/>
      <c r="GJ6374" s="12"/>
      <c r="GK6374" s="12"/>
      <c r="GL6374" s="12"/>
      <c r="GM6374" s="12"/>
      <c r="GN6374" s="12"/>
      <c r="GO6374" s="12"/>
      <c r="GP6374" s="12"/>
      <c r="GQ6374" s="12"/>
      <c r="GR6374" s="12"/>
      <c r="GS6374" s="12"/>
      <c r="GT6374" s="12"/>
      <c r="GU6374" s="12"/>
      <c r="GV6374" s="12"/>
      <c r="GW6374" s="12"/>
      <c r="GX6374" s="12"/>
      <c r="GY6374" s="12"/>
      <c r="GZ6374" s="12"/>
      <c r="HA6374" s="12"/>
      <c r="HB6374" s="12"/>
      <c r="HC6374" s="12"/>
      <c r="HD6374" s="12"/>
      <c r="HE6374" s="12"/>
      <c r="HF6374" s="12"/>
      <c r="HG6374" s="12"/>
      <c r="HH6374" s="12"/>
      <c r="HI6374" s="12"/>
      <c r="HJ6374" s="12"/>
      <c r="HK6374" s="12"/>
      <c r="HL6374" s="12"/>
      <c r="HM6374" s="12"/>
      <c r="HN6374" s="12"/>
      <c r="HO6374" s="12"/>
      <c r="HP6374" s="12"/>
      <c r="HQ6374" s="12"/>
      <c r="HR6374" s="12"/>
      <c r="HS6374" s="12"/>
      <c r="HT6374" s="12"/>
      <c r="HU6374" s="12"/>
      <c r="HV6374" s="12"/>
      <c r="HW6374" s="12"/>
      <c r="HX6374" s="12"/>
      <c r="HY6374" s="12"/>
      <c r="HZ6374" s="12"/>
      <c r="IA6374" s="12"/>
      <c r="IB6374" s="12"/>
      <c r="IC6374" s="12"/>
      <c r="ID6374" s="12"/>
      <c r="IE6374" s="12"/>
      <c r="IF6374" s="12"/>
      <c r="IG6374" s="12"/>
      <c r="IH6374" s="12"/>
      <c r="II6374" s="12"/>
      <c r="IJ6374" s="12"/>
      <c r="IK6374" s="12"/>
      <c r="IL6374" s="12"/>
      <c r="IM6374" s="12"/>
      <c r="IN6374" s="12"/>
      <c r="IO6374" s="12"/>
      <c r="IP6374" s="12"/>
      <c r="IQ6374" s="12"/>
      <c r="IR6374" s="12"/>
      <c r="IS6374" s="12"/>
      <c r="IT6374" s="12"/>
      <c r="IU6374" s="12"/>
      <c r="IV6374" s="12"/>
      <c r="IW6374" s="12"/>
      <c r="IX6374" s="12"/>
      <c r="IY6374" s="12"/>
      <c r="IZ6374" s="12"/>
      <c r="JA6374" s="12"/>
      <c r="JB6374" s="12"/>
      <c r="JC6374" s="12"/>
      <c r="JD6374" s="12"/>
      <c r="JE6374" s="12"/>
      <c r="JF6374" s="12"/>
      <c r="JG6374" s="12"/>
      <c r="JH6374" s="12"/>
      <c r="JI6374" s="12"/>
      <c r="JJ6374" s="12"/>
      <c r="JK6374" s="12"/>
      <c r="JL6374" s="12"/>
      <c r="JM6374" s="12"/>
      <c r="JN6374" s="12"/>
      <c r="JO6374" s="12"/>
      <c r="JP6374" s="12"/>
      <c r="JQ6374" s="12"/>
      <c r="JR6374" s="12"/>
      <c r="JS6374" s="12"/>
      <c r="JT6374" s="12"/>
      <c r="JU6374" s="12"/>
      <c r="JV6374" s="12"/>
      <c r="JW6374" s="12"/>
      <c r="JX6374" s="12"/>
      <c r="JY6374" s="12"/>
      <c r="JZ6374" s="12"/>
      <c r="KA6374" s="12"/>
      <c r="KB6374" s="12"/>
      <c r="KC6374" s="12"/>
      <c r="KD6374" s="12"/>
      <c r="KE6374" s="12"/>
      <c r="KF6374" s="12"/>
      <c r="KG6374" s="12"/>
      <c r="KH6374" s="12"/>
      <c r="KI6374" s="12"/>
      <c r="KJ6374" s="12"/>
      <c r="KK6374" s="12"/>
      <c r="KL6374" s="12"/>
      <c r="KM6374" s="12"/>
      <c r="KN6374" s="12"/>
      <c r="KO6374" s="12"/>
      <c r="KP6374" s="12"/>
      <c r="KQ6374" s="12"/>
      <c r="KR6374" s="12"/>
      <c r="KS6374" s="12"/>
      <c r="KT6374" s="12"/>
      <c r="KU6374" s="12"/>
      <c r="KV6374" s="12"/>
      <c r="KW6374" s="12"/>
      <c r="KX6374" s="12"/>
      <c r="KY6374" s="12"/>
      <c r="KZ6374" s="12"/>
      <c r="LA6374" s="12"/>
      <c r="LB6374" s="12"/>
      <c r="LC6374" s="12"/>
      <c r="LD6374" s="12"/>
      <c r="LE6374" s="12"/>
      <c r="LF6374" s="12"/>
      <c r="LG6374" s="12"/>
      <c r="LH6374" s="12"/>
      <c r="LI6374" s="12"/>
      <c r="LJ6374" s="12"/>
      <c r="LK6374" s="12"/>
      <c r="LL6374" s="12"/>
      <c r="LM6374" s="12"/>
      <c r="LN6374" s="12"/>
      <c r="LO6374" s="12"/>
      <c r="LP6374" s="12"/>
      <c r="LQ6374" s="12"/>
      <c r="LR6374" s="12"/>
      <c r="LS6374" s="12"/>
      <c r="LT6374" s="12"/>
      <c r="LU6374" s="12"/>
      <c r="LV6374" s="12"/>
      <c r="LW6374" s="12"/>
      <c r="LX6374" s="12"/>
      <c r="LY6374" s="12"/>
      <c r="LZ6374" s="12"/>
      <c r="MA6374" s="12"/>
      <c r="MB6374" s="12"/>
      <c r="MC6374" s="12"/>
      <c r="MD6374" s="12"/>
      <c r="ME6374" s="12"/>
      <c r="MF6374" s="12"/>
      <c r="MG6374" s="12"/>
      <c r="MH6374" s="12"/>
      <c r="MI6374" s="12"/>
      <c r="MJ6374" s="12"/>
      <c r="MK6374" s="12"/>
      <c r="ML6374" s="12"/>
      <c r="MM6374" s="12"/>
      <c r="MN6374" s="12"/>
      <c r="MO6374" s="12"/>
      <c r="MP6374" s="12"/>
      <c r="MQ6374" s="12"/>
      <c r="MR6374" s="12"/>
      <c r="MS6374" s="12"/>
      <c r="MT6374" s="12"/>
      <c r="MU6374" s="12"/>
      <c r="MV6374" s="12"/>
      <c r="MW6374" s="12"/>
      <c r="MX6374" s="12"/>
      <c r="MY6374" s="12"/>
      <c r="MZ6374" s="12"/>
      <c r="NA6374" s="12"/>
      <c r="NB6374" s="12"/>
      <c r="NC6374" s="12"/>
      <c r="ND6374" s="12"/>
      <c r="NE6374" s="12"/>
      <c r="NF6374" s="12"/>
      <c r="NG6374" s="12"/>
      <c r="NH6374" s="12"/>
      <c r="NI6374" s="12"/>
      <c r="NJ6374" s="12"/>
      <c r="NK6374" s="12"/>
      <c r="NL6374" s="12"/>
      <c r="NM6374" s="12"/>
      <c r="NN6374" s="12"/>
      <c r="NO6374" s="12"/>
      <c r="NP6374" s="12"/>
      <c r="NQ6374" s="12"/>
      <c r="NR6374" s="12"/>
      <c r="NS6374" s="12"/>
      <c r="NT6374" s="12"/>
      <c r="NU6374" s="12"/>
      <c r="NV6374" s="12"/>
      <c r="NW6374" s="12"/>
      <c r="NX6374" s="12"/>
      <c r="NY6374" s="12"/>
      <c r="NZ6374" s="12"/>
      <c r="OA6374" s="12"/>
      <c r="OB6374" s="12"/>
      <c r="OC6374" s="12"/>
      <c r="OD6374" s="12"/>
      <c r="OE6374" s="12"/>
      <c r="OF6374" s="12"/>
      <c r="OG6374" s="12"/>
      <c r="OH6374" s="12"/>
      <c r="OI6374" s="12"/>
      <c r="OJ6374" s="12"/>
    </row>
    <row r="6375" spans="1:400" ht="16.5" customHeight="1">
      <c r="A6375" s="12" t="s">
        <v>6547</v>
      </c>
      <c r="B6375" s="13"/>
      <c r="C6375" s="189"/>
      <c r="D6375" s="12"/>
      <c r="E6375" s="471" t="s">
        <v>3364</v>
      </c>
      <c r="F6375" s="471" t="s">
        <v>3365</v>
      </c>
      <c r="G6375" s="471" t="s">
        <v>3366</v>
      </c>
      <c r="H6375" s="472">
        <v>2018</v>
      </c>
      <c r="I6375" s="472">
        <v>1</v>
      </c>
      <c r="J6375" s="472">
        <v>0</v>
      </c>
      <c r="K6375" s="472">
        <v>0</v>
      </c>
      <c r="L6375" s="473" t="s">
        <v>3367</v>
      </c>
      <c r="M6375" s="473"/>
      <c r="N6375" s="473" t="s">
        <v>41</v>
      </c>
      <c r="O6375" s="474">
        <v>300</v>
      </c>
      <c r="P6375" s="474">
        <v>0</v>
      </c>
      <c r="Q6375" s="474">
        <v>0</v>
      </c>
      <c r="R6375" s="475" t="s">
        <v>33</v>
      </c>
      <c r="S6375" s="19" t="s">
        <v>89</v>
      </c>
      <c r="T6375" s="19">
        <v>110</v>
      </c>
      <c r="U6375" s="19">
        <v>13.636363636363637</v>
      </c>
      <c r="V6375" s="19">
        <v>0</v>
      </c>
      <c r="W6375" s="20">
        <v>1.5</v>
      </c>
      <c r="X6375" s="21">
        <v>450</v>
      </c>
      <c r="Y6375" s="22" t="s">
        <v>33</v>
      </c>
      <c r="Z6375" s="14" t="s">
        <v>5838</v>
      </c>
      <c r="AA6375" s="24"/>
      <c r="AB6375" s="14"/>
      <c r="AC6375" s="14"/>
      <c r="AD6375" s="25"/>
      <c r="AE6375" s="26"/>
      <c r="AF6375" s="27"/>
      <c r="AG6375" s="12"/>
      <c r="AH6375" s="12"/>
      <c r="AI6375" s="12"/>
      <c r="AJ6375" s="12"/>
      <c r="AK6375" s="12"/>
      <c r="AL6375" s="12"/>
      <c r="AM6375" s="12"/>
      <c r="AN6375" s="12"/>
      <c r="AO6375" s="12"/>
      <c r="AP6375" s="12"/>
      <c r="AQ6375" s="12"/>
      <c r="AR6375" s="12"/>
      <c r="AS6375" s="12"/>
      <c r="AT6375" s="12"/>
      <c r="AU6375" s="12"/>
      <c r="AV6375" s="12"/>
      <c r="AW6375" s="12"/>
      <c r="AX6375" s="12"/>
      <c r="AY6375" s="12"/>
      <c r="AZ6375" s="12"/>
      <c r="BA6375" s="12"/>
      <c r="BB6375" s="12"/>
      <c r="BC6375" s="12"/>
      <c r="BD6375" s="12"/>
      <c r="BE6375" s="12"/>
      <c r="BF6375" s="12"/>
      <c r="BG6375" s="12"/>
      <c r="BH6375" s="12"/>
      <c r="BI6375" s="12"/>
      <c r="BJ6375" s="12"/>
      <c r="BK6375" s="12"/>
      <c r="BL6375" s="12"/>
      <c r="BM6375" s="12"/>
      <c r="BN6375" s="12"/>
      <c r="BO6375" s="12"/>
      <c r="BP6375" s="12"/>
      <c r="BQ6375" s="12"/>
      <c r="BR6375" s="12"/>
      <c r="BS6375" s="12"/>
      <c r="BT6375" s="12"/>
      <c r="BU6375" s="12"/>
      <c r="BV6375" s="12"/>
      <c r="BW6375" s="12"/>
      <c r="BX6375" s="12"/>
      <c r="BY6375" s="12"/>
      <c r="BZ6375" s="12"/>
      <c r="CA6375" s="12"/>
      <c r="CB6375" s="12"/>
      <c r="CC6375" s="12"/>
      <c r="CD6375" s="12"/>
      <c r="CE6375" s="12"/>
      <c r="CF6375" s="12"/>
      <c r="CG6375" s="12"/>
      <c r="CH6375" s="12"/>
      <c r="CI6375" s="12"/>
      <c r="CJ6375" s="12"/>
      <c r="CK6375" s="12"/>
      <c r="CL6375" s="12"/>
      <c r="CM6375" s="12"/>
      <c r="CN6375" s="12"/>
      <c r="CO6375" s="12"/>
      <c r="CP6375" s="12"/>
      <c r="CQ6375" s="12"/>
      <c r="CR6375" s="12"/>
      <c r="CS6375" s="12"/>
      <c r="CT6375" s="12"/>
      <c r="CU6375" s="12"/>
      <c r="CV6375" s="12"/>
      <c r="CW6375" s="12"/>
      <c r="CX6375" s="12"/>
      <c r="CY6375" s="12"/>
      <c r="CZ6375" s="12"/>
      <c r="DA6375" s="12"/>
      <c r="DB6375" s="12"/>
      <c r="DC6375" s="12"/>
      <c r="DD6375" s="12"/>
      <c r="DE6375" s="12"/>
      <c r="DF6375" s="12"/>
      <c r="DG6375" s="12"/>
      <c r="DH6375" s="12"/>
      <c r="DI6375" s="12"/>
      <c r="DJ6375" s="12"/>
      <c r="DK6375" s="12"/>
      <c r="DL6375" s="12"/>
      <c r="DM6375" s="12"/>
      <c r="DN6375" s="12"/>
      <c r="DO6375" s="12"/>
      <c r="DP6375" s="12"/>
      <c r="DQ6375" s="12"/>
      <c r="DR6375" s="12"/>
      <c r="DS6375" s="12"/>
      <c r="DT6375" s="12"/>
      <c r="DU6375" s="12"/>
      <c r="DV6375" s="12"/>
      <c r="DW6375" s="12"/>
      <c r="DX6375" s="12"/>
      <c r="DY6375" s="12"/>
      <c r="DZ6375" s="12"/>
      <c r="EA6375" s="12"/>
      <c r="EB6375" s="12"/>
      <c r="EC6375" s="12"/>
      <c r="ED6375" s="12"/>
      <c r="EE6375" s="12"/>
      <c r="EF6375" s="12"/>
      <c r="EG6375" s="12"/>
      <c r="EH6375" s="12"/>
      <c r="EI6375" s="12"/>
      <c r="EJ6375" s="12"/>
      <c r="EK6375" s="12"/>
      <c r="EL6375" s="12"/>
      <c r="EM6375" s="12"/>
      <c r="EN6375" s="12"/>
      <c r="EO6375" s="12"/>
      <c r="EP6375" s="12"/>
      <c r="EQ6375" s="12"/>
      <c r="ER6375" s="12"/>
      <c r="ES6375" s="12"/>
      <c r="ET6375" s="12"/>
      <c r="EU6375" s="12"/>
      <c r="EV6375" s="12"/>
      <c r="EW6375" s="12"/>
      <c r="EX6375" s="12"/>
      <c r="EY6375" s="12"/>
      <c r="EZ6375" s="12"/>
      <c r="FA6375" s="12"/>
      <c r="FB6375" s="12"/>
      <c r="FC6375" s="12"/>
      <c r="FD6375" s="12"/>
      <c r="FE6375" s="12"/>
      <c r="FF6375" s="12"/>
      <c r="FG6375" s="12"/>
      <c r="FH6375" s="12"/>
      <c r="FI6375" s="12"/>
      <c r="FJ6375" s="12"/>
      <c r="FK6375" s="12"/>
      <c r="FL6375" s="12"/>
      <c r="FM6375" s="12"/>
      <c r="FN6375" s="12"/>
      <c r="FO6375" s="12"/>
      <c r="FP6375" s="12"/>
      <c r="FQ6375" s="12"/>
      <c r="FR6375" s="12"/>
      <c r="FS6375" s="12"/>
      <c r="FT6375" s="12"/>
      <c r="FU6375" s="12"/>
      <c r="FV6375" s="12"/>
      <c r="FW6375" s="12"/>
      <c r="FX6375" s="12"/>
      <c r="FY6375" s="12"/>
      <c r="FZ6375" s="12"/>
      <c r="GA6375" s="12"/>
      <c r="GB6375" s="12"/>
      <c r="GC6375" s="12"/>
      <c r="GD6375" s="12"/>
      <c r="GE6375" s="12"/>
      <c r="GF6375" s="12"/>
      <c r="GG6375" s="12"/>
      <c r="GH6375" s="12"/>
      <c r="GI6375" s="12"/>
      <c r="GJ6375" s="12"/>
      <c r="GK6375" s="12"/>
      <c r="GL6375" s="12"/>
      <c r="GM6375" s="12"/>
      <c r="GN6375" s="12"/>
      <c r="GO6375" s="12"/>
      <c r="GP6375" s="12"/>
      <c r="GQ6375" s="12"/>
      <c r="GR6375" s="12"/>
      <c r="GS6375" s="12"/>
      <c r="GT6375" s="12"/>
      <c r="GU6375" s="12"/>
      <c r="GV6375" s="12"/>
      <c r="GW6375" s="12"/>
      <c r="GX6375" s="12"/>
      <c r="GY6375" s="12"/>
      <c r="GZ6375" s="12"/>
      <c r="HA6375" s="12"/>
      <c r="HB6375" s="12"/>
      <c r="HC6375" s="12"/>
      <c r="HD6375" s="12"/>
      <c r="HE6375" s="12"/>
      <c r="HF6375" s="12"/>
      <c r="HG6375" s="12"/>
      <c r="HH6375" s="12"/>
      <c r="HI6375" s="12"/>
      <c r="HJ6375" s="12"/>
      <c r="HK6375" s="12"/>
      <c r="HL6375" s="12"/>
      <c r="HM6375" s="12"/>
      <c r="HN6375" s="12"/>
      <c r="HO6375" s="12"/>
      <c r="HP6375" s="12"/>
      <c r="HQ6375" s="12"/>
      <c r="HR6375" s="12"/>
      <c r="HS6375" s="12"/>
      <c r="HT6375" s="12"/>
      <c r="HU6375" s="12"/>
      <c r="HV6375" s="12"/>
      <c r="HW6375" s="12"/>
      <c r="HX6375" s="12"/>
      <c r="HY6375" s="12"/>
      <c r="HZ6375" s="12"/>
      <c r="IA6375" s="12"/>
      <c r="IB6375" s="12"/>
      <c r="IC6375" s="12"/>
      <c r="ID6375" s="12"/>
      <c r="IE6375" s="12"/>
      <c r="IF6375" s="12"/>
      <c r="IG6375" s="12"/>
      <c r="IH6375" s="12"/>
      <c r="II6375" s="12"/>
      <c r="IJ6375" s="12"/>
      <c r="IK6375" s="12"/>
      <c r="IL6375" s="12"/>
      <c r="IM6375" s="12"/>
      <c r="IN6375" s="12"/>
      <c r="IO6375" s="12"/>
      <c r="IP6375" s="12"/>
      <c r="IQ6375" s="12"/>
      <c r="IR6375" s="12"/>
      <c r="IS6375" s="12"/>
      <c r="IT6375" s="12"/>
      <c r="IU6375" s="12"/>
      <c r="IV6375" s="12"/>
      <c r="IW6375" s="12"/>
      <c r="IX6375" s="12"/>
      <c r="IY6375" s="12"/>
      <c r="IZ6375" s="12"/>
      <c r="JA6375" s="12"/>
      <c r="JB6375" s="12"/>
      <c r="JC6375" s="12"/>
      <c r="JD6375" s="12"/>
      <c r="JE6375" s="12"/>
      <c r="JF6375" s="12"/>
      <c r="JG6375" s="12"/>
      <c r="JH6375" s="12"/>
      <c r="JI6375" s="12"/>
      <c r="JJ6375" s="12"/>
      <c r="JK6375" s="12"/>
      <c r="JL6375" s="12"/>
      <c r="JM6375" s="12"/>
      <c r="JN6375" s="12"/>
      <c r="JO6375" s="12"/>
      <c r="JP6375" s="12"/>
      <c r="JQ6375" s="12"/>
      <c r="JR6375" s="12"/>
      <c r="JS6375" s="12"/>
      <c r="JT6375" s="12"/>
      <c r="JU6375" s="12"/>
      <c r="JV6375" s="12"/>
      <c r="JW6375" s="12"/>
      <c r="JX6375" s="12"/>
      <c r="JY6375" s="12"/>
      <c r="JZ6375" s="12"/>
      <c r="KA6375" s="12"/>
      <c r="KB6375" s="12"/>
      <c r="KC6375" s="12"/>
      <c r="KD6375" s="12"/>
      <c r="KE6375" s="12"/>
      <c r="KF6375" s="12"/>
      <c r="KG6375" s="12"/>
      <c r="KH6375" s="12"/>
      <c r="KI6375" s="12"/>
      <c r="KJ6375" s="12"/>
      <c r="KK6375" s="12"/>
      <c r="KL6375" s="12"/>
      <c r="KM6375" s="12"/>
      <c r="KN6375" s="12"/>
      <c r="KO6375" s="12"/>
      <c r="KP6375" s="12"/>
      <c r="KQ6375" s="12"/>
      <c r="KR6375" s="12"/>
      <c r="KS6375" s="12"/>
      <c r="KT6375" s="12"/>
      <c r="KU6375" s="12"/>
      <c r="KV6375" s="12"/>
      <c r="KW6375" s="12"/>
      <c r="KX6375" s="12"/>
      <c r="KY6375" s="12"/>
      <c r="KZ6375" s="12"/>
      <c r="LA6375" s="12"/>
      <c r="LB6375" s="12"/>
      <c r="LC6375" s="12"/>
      <c r="LD6375" s="12"/>
      <c r="LE6375" s="12"/>
      <c r="LF6375" s="12"/>
      <c r="LG6375" s="12"/>
      <c r="LH6375" s="12"/>
      <c r="LI6375" s="12"/>
      <c r="LJ6375" s="12"/>
      <c r="LK6375" s="12"/>
      <c r="LL6375" s="12"/>
      <c r="LM6375" s="12"/>
      <c r="LN6375" s="12"/>
      <c r="LO6375" s="12"/>
      <c r="LP6375" s="12"/>
      <c r="LQ6375" s="12"/>
      <c r="LR6375" s="12"/>
      <c r="LS6375" s="12"/>
      <c r="LT6375" s="12"/>
      <c r="LU6375" s="12"/>
      <c r="LV6375" s="12"/>
      <c r="LW6375" s="12"/>
      <c r="LX6375" s="12"/>
      <c r="LY6375" s="12"/>
      <c r="LZ6375" s="12"/>
      <c r="MA6375" s="12"/>
      <c r="MB6375" s="12"/>
      <c r="MC6375" s="12"/>
      <c r="MD6375" s="12"/>
      <c r="ME6375" s="12"/>
      <c r="MF6375" s="12"/>
      <c r="MG6375" s="12"/>
      <c r="MH6375" s="12"/>
      <c r="MI6375" s="12"/>
      <c r="MJ6375" s="12"/>
      <c r="MK6375" s="12"/>
      <c r="ML6375" s="12"/>
      <c r="MM6375" s="12"/>
      <c r="MN6375" s="12"/>
      <c r="MO6375" s="12"/>
      <c r="MP6375" s="12"/>
      <c r="MQ6375" s="12"/>
      <c r="MR6375" s="12"/>
      <c r="MS6375" s="12"/>
      <c r="MT6375" s="12"/>
      <c r="MU6375" s="12"/>
      <c r="MV6375" s="12"/>
      <c r="MW6375" s="12"/>
      <c r="MX6375" s="12"/>
      <c r="MY6375" s="12"/>
      <c r="MZ6375" s="12"/>
      <c r="NA6375" s="12"/>
      <c r="NB6375" s="12"/>
      <c r="NC6375" s="12"/>
      <c r="ND6375" s="12"/>
      <c r="NE6375" s="12"/>
      <c r="NF6375" s="12"/>
      <c r="NG6375" s="12"/>
      <c r="NH6375" s="12"/>
      <c r="NI6375" s="12"/>
      <c r="NJ6375" s="12"/>
      <c r="NK6375" s="12"/>
      <c r="NL6375" s="12"/>
      <c r="NM6375" s="12"/>
      <c r="NN6375" s="12"/>
      <c r="NO6375" s="12"/>
      <c r="NP6375" s="12"/>
      <c r="NQ6375" s="12"/>
      <c r="NR6375" s="12"/>
      <c r="NS6375" s="12"/>
      <c r="NT6375" s="12"/>
      <c r="NU6375" s="12"/>
      <c r="NV6375" s="12"/>
      <c r="NW6375" s="12"/>
      <c r="NX6375" s="12"/>
      <c r="NY6375" s="12"/>
      <c r="NZ6375" s="12"/>
      <c r="OA6375" s="12"/>
      <c r="OB6375" s="12"/>
      <c r="OC6375" s="12"/>
      <c r="OD6375" s="12"/>
      <c r="OE6375" s="12"/>
      <c r="OF6375" s="12"/>
      <c r="OG6375" s="12"/>
      <c r="OH6375" s="12"/>
      <c r="OI6375" s="12"/>
      <c r="OJ6375" s="12"/>
    </row>
    <row r="6376" spans="1:400" ht="16.5" customHeight="1">
      <c r="A6376" s="12" t="s">
        <v>6547</v>
      </c>
      <c r="B6376" s="13"/>
      <c r="C6376" s="189"/>
      <c r="D6376" s="12"/>
      <c r="E6376" s="471" t="s">
        <v>79</v>
      </c>
      <c r="F6376" s="471" t="s">
        <v>36</v>
      </c>
      <c r="G6376" s="471" t="s">
        <v>697</v>
      </c>
      <c r="H6376" s="472">
        <v>2011</v>
      </c>
      <c r="I6376" s="472">
        <v>1</v>
      </c>
      <c r="J6376" s="472">
        <v>0</v>
      </c>
      <c r="K6376" s="472">
        <v>0</v>
      </c>
      <c r="L6376" s="473" t="s">
        <v>3368</v>
      </c>
      <c r="M6376" s="473"/>
      <c r="N6376" s="473" t="s">
        <v>41</v>
      </c>
      <c r="O6376" s="474">
        <v>500</v>
      </c>
      <c r="P6376" s="474">
        <v>0</v>
      </c>
      <c r="Q6376" s="474">
        <v>0</v>
      </c>
      <c r="R6376" s="475" t="s">
        <v>33</v>
      </c>
      <c r="S6376" s="19" t="s">
        <v>89</v>
      </c>
      <c r="T6376" s="19">
        <v>110</v>
      </c>
      <c r="U6376" s="19">
        <v>2.7272727272727271</v>
      </c>
      <c r="V6376" s="19">
        <v>0</v>
      </c>
      <c r="W6376" s="20">
        <v>0.3</v>
      </c>
      <c r="X6376" s="21">
        <v>150</v>
      </c>
      <c r="Y6376" s="22" t="s">
        <v>33</v>
      </c>
      <c r="Z6376" s="14" t="s">
        <v>5838</v>
      </c>
      <c r="AA6376" s="24"/>
      <c r="AB6376" s="14"/>
      <c r="AC6376" s="14"/>
      <c r="AD6376" s="25"/>
      <c r="AE6376" s="26"/>
      <c r="AF6376" s="27"/>
      <c r="AG6376" s="12"/>
      <c r="AH6376" s="12"/>
      <c r="AI6376" s="12"/>
      <c r="AJ6376" s="12"/>
      <c r="AK6376" s="12"/>
      <c r="AL6376" s="12"/>
      <c r="AM6376" s="12"/>
      <c r="AN6376" s="12"/>
      <c r="AO6376" s="12"/>
      <c r="AP6376" s="12"/>
      <c r="AQ6376" s="12"/>
      <c r="AR6376" s="12"/>
      <c r="AS6376" s="12"/>
      <c r="AT6376" s="12"/>
      <c r="AU6376" s="12"/>
      <c r="AV6376" s="12"/>
      <c r="AW6376" s="12"/>
      <c r="AX6376" s="12"/>
      <c r="AY6376" s="12"/>
      <c r="AZ6376" s="12"/>
      <c r="BA6376" s="12"/>
      <c r="BB6376" s="12"/>
      <c r="BC6376" s="12"/>
      <c r="BD6376" s="12"/>
      <c r="BE6376" s="12"/>
      <c r="BF6376" s="12"/>
      <c r="BG6376" s="12"/>
      <c r="BH6376" s="12"/>
      <c r="BI6376" s="12"/>
      <c r="BJ6376" s="12"/>
      <c r="BK6376" s="12"/>
      <c r="BL6376" s="12"/>
      <c r="BM6376" s="12"/>
      <c r="BN6376" s="12"/>
      <c r="BO6376" s="12"/>
      <c r="BP6376" s="12"/>
      <c r="BQ6376" s="12"/>
      <c r="BR6376" s="12"/>
      <c r="BS6376" s="12"/>
      <c r="BT6376" s="12"/>
      <c r="BU6376" s="12"/>
      <c r="BV6376" s="12"/>
      <c r="BW6376" s="12"/>
      <c r="BX6376" s="12"/>
      <c r="BY6376" s="12"/>
      <c r="BZ6376" s="12"/>
      <c r="CA6376" s="12"/>
      <c r="CB6376" s="12"/>
      <c r="CC6376" s="12"/>
      <c r="CD6376" s="12"/>
      <c r="CE6376" s="12"/>
      <c r="CF6376" s="12"/>
      <c r="CG6376" s="12"/>
      <c r="CH6376" s="12"/>
      <c r="CI6376" s="12"/>
      <c r="CJ6376" s="12"/>
      <c r="CK6376" s="12"/>
      <c r="CL6376" s="12"/>
      <c r="CM6376" s="12"/>
      <c r="CN6376" s="12"/>
      <c r="CO6376" s="12"/>
      <c r="CP6376" s="12"/>
      <c r="CQ6376" s="12"/>
      <c r="CR6376" s="12"/>
      <c r="CS6376" s="12"/>
      <c r="CT6376" s="12"/>
      <c r="CU6376" s="12"/>
      <c r="CV6376" s="12"/>
      <c r="CW6376" s="12"/>
      <c r="CX6376" s="12"/>
      <c r="CY6376" s="12"/>
      <c r="CZ6376" s="12"/>
      <c r="DA6376" s="12"/>
      <c r="DB6376" s="12"/>
      <c r="DC6376" s="12"/>
      <c r="DD6376" s="12"/>
      <c r="DE6376" s="12"/>
      <c r="DF6376" s="12"/>
      <c r="DG6376" s="12"/>
      <c r="DH6376" s="12"/>
      <c r="DI6376" s="12"/>
      <c r="DJ6376" s="12"/>
      <c r="DK6376" s="12"/>
      <c r="DL6376" s="12"/>
      <c r="DM6376" s="12"/>
      <c r="DN6376" s="12"/>
      <c r="DO6376" s="12"/>
      <c r="DP6376" s="12"/>
      <c r="DQ6376" s="12"/>
      <c r="DR6376" s="12"/>
      <c r="DS6376" s="12"/>
      <c r="DT6376" s="12"/>
      <c r="DU6376" s="12"/>
      <c r="DV6376" s="12"/>
      <c r="DW6376" s="12"/>
      <c r="DX6376" s="12"/>
      <c r="DY6376" s="12"/>
      <c r="DZ6376" s="12"/>
      <c r="EA6376" s="12"/>
      <c r="EB6376" s="12"/>
      <c r="EC6376" s="12"/>
      <c r="ED6376" s="12"/>
      <c r="EE6376" s="12"/>
      <c r="EF6376" s="12"/>
      <c r="EG6376" s="12"/>
      <c r="EH6376" s="12"/>
      <c r="EI6376" s="12"/>
      <c r="EJ6376" s="12"/>
      <c r="EK6376" s="12"/>
      <c r="EL6376" s="12"/>
      <c r="EM6376" s="12"/>
      <c r="EN6376" s="12"/>
      <c r="EO6376" s="12"/>
      <c r="EP6376" s="12"/>
      <c r="EQ6376" s="12"/>
      <c r="ER6376" s="12"/>
      <c r="ES6376" s="12"/>
      <c r="ET6376" s="12"/>
      <c r="EU6376" s="12"/>
      <c r="EV6376" s="12"/>
      <c r="EW6376" s="12"/>
      <c r="EX6376" s="12"/>
      <c r="EY6376" s="12"/>
      <c r="EZ6376" s="12"/>
      <c r="FA6376" s="12"/>
      <c r="FB6376" s="12"/>
      <c r="FC6376" s="12"/>
      <c r="FD6376" s="12"/>
      <c r="FE6376" s="12"/>
      <c r="FF6376" s="12"/>
      <c r="FG6376" s="12"/>
      <c r="FH6376" s="12"/>
      <c r="FI6376" s="12"/>
      <c r="FJ6376" s="12"/>
      <c r="FK6376" s="12"/>
      <c r="FL6376" s="12"/>
      <c r="FM6376" s="12"/>
      <c r="FN6376" s="12"/>
      <c r="FO6376" s="12"/>
      <c r="FP6376" s="12"/>
      <c r="FQ6376" s="12"/>
      <c r="FR6376" s="12"/>
      <c r="FS6376" s="12"/>
      <c r="FT6376" s="12"/>
      <c r="FU6376" s="12"/>
      <c r="FV6376" s="12"/>
      <c r="FW6376" s="12"/>
      <c r="FX6376" s="12"/>
      <c r="FY6376" s="12"/>
      <c r="FZ6376" s="12"/>
      <c r="GA6376" s="12"/>
      <c r="GB6376" s="12"/>
      <c r="GC6376" s="12"/>
      <c r="GD6376" s="12"/>
      <c r="GE6376" s="12"/>
      <c r="GF6376" s="12"/>
      <c r="GG6376" s="12"/>
      <c r="GH6376" s="12"/>
      <c r="GI6376" s="12"/>
      <c r="GJ6376" s="12"/>
      <c r="GK6376" s="12"/>
      <c r="GL6376" s="12"/>
      <c r="GM6376" s="12"/>
      <c r="GN6376" s="12"/>
      <c r="GO6376" s="12"/>
      <c r="GP6376" s="12"/>
      <c r="GQ6376" s="12"/>
      <c r="GR6376" s="12"/>
      <c r="GS6376" s="12"/>
      <c r="GT6376" s="12"/>
      <c r="GU6376" s="12"/>
      <c r="GV6376" s="12"/>
      <c r="GW6376" s="12"/>
      <c r="GX6376" s="12"/>
      <c r="GY6376" s="12"/>
      <c r="GZ6376" s="12"/>
      <c r="HA6376" s="12"/>
      <c r="HB6376" s="12"/>
      <c r="HC6376" s="12"/>
      <c r="HD6376" s="12"/>
      <c r="HE6376" s="12"/>
      <c r="HF6376" s="12"/>
      <c r="HG6376" s="12"/>
      <c r="HH6376" s="12"/>
      <c r="HI6376" s="12"/>
      <c r="HJ6376" s="12"/>
      <c r="HK6376" s="12"/>
      <c r="HL6376" s="12"/>
      <c r="HM6376" s="12"/>
      <c r="HN6376" s="12"/>
      <c r="HO6376" s="12"/>
      <c r="HP6376" s="12"/>
      <c r="HQ6376" s="12"/>
      <c r="HR6376" s="12"/>
      <c r="HS6376" s="12"/>
      <c r="HT6376" s="12"/>
      <c r="HU6376" s="12"/>
      <c r="HV6376" s="12"/>
      <c r="HW6376" s="12"/>
      <c r="HX6376" s="12"/>
      <c r="HY6376" s="12"/>
      <c r="HZ6376" s="12"/>
      <c r="IA6376" s="12"/>
      <c r="IB6376" s="12"/>
      <c r="IC6376" s="12"/>
      <c r="ID6376" s="12"/>
      <c r="IE6376" s="12"/>
      <c r="IF6376" s="12"/>
      <c r="IG6376" s="12"/>
      <c r="IH6376" s="12"/>
      <c r="II6376" s="12"/>
      <c r="IJ6376" s="12"/>
      <c r="IK6376" s="12"/>
      <c r="IL6376" s="12"/>
      <c r="IM6376" s="12"/>
      <c r="IN6376" s="12"/>
      <c r="IO6376" s="12"/>
      <c r="IP6376" s="12"/>
      <c r="IQ6376" s="12"/>
      <c r="IR6376" s="12"/>
      <c r="IS6376" s="12"/>
      <c r="IT6376" s="12"/>
      <c r="IU6376" s="12"/>
      <c r="IV6376" s="12"/>
      <c r="IW6376" s="12"/>
      <c r="IX6376" s="12"/>
      <c r="IY6376" s="12"/>
      <c r="IZ6376" s="12"/>
      <c r="JA6376" s="12"/>
      <c r="JB6376" s="12"/>
      <c r="JC6376" s="12"/>
      <c r="JD6376" s="12"/>
      <c r="JE6376" s="12"/>
      <c r="JF6376" s="12"/>
      <c r="JG6376" s="12"/>
      <c r="JH6376" s="12"/>
      <c r="JI6376" s="12"/>
      <c r="JJ6376" s="12"/>
      <c r="JK6376" s="12"/>
      <c r="JL6376" s="12"/>
      <c r="JM6376" s="12"/>
      <c r="JN6376" s="12"/>
      <c r="JO6376" s="12"/>
      <c r="JP6376" s="12"/>
      <c r="JQ6376" s="12"/>
      <c r="JR6376" s="12"/>
      <c r="JS6376" s="12"/>
      <c r="JT6376" s="12"/>
      <c r="JU6376" s="12"/>
      <c r="JV6376" s="12"/>
      <c r="JW6376" s="12"/>
      <c r="JX6376" s="12"/>
      <c r="JY6376" s="12"/>
      <c r="JZ6376" s="12"/>
      <c r="KA6376" s="12"/>
      <c r="KB6376" s="12"/>
      <c r="KC6376" s="12"/>
      <c r="KD6376" s="12"/>
      <c r="KE6376" s="12"/>
      <c r="KF6376" s="12"/>
      <c r="KG6376" s="12"/>
      <c r="KH6376" s="12"/>
      <c r="KI6376" s="12"/>
      <c r="KJ6376" s="12"/>
      <c r="KK6376" s="12"/>
      <c r="KL6376" s="12"/>
      <c r="KM6376" s="12"/>
      <c r="KN6376" s="12"/>
      <c r="KO6376" s="12"/>
      <c r="KP6376" s="12"/>
      <c r="KQ6376" s="12"/>
      <c r="KR6376" s="12"/>
      <c r="KS6376" s="12"/>
      <c r="KT6376" s="12"/>
      <c r="KU6376" s="12"/>
      <c r="KV6376" s="12"/>
      <c r="KW6376" s="12"/>
      <c r="KX6376" s="12"/>
      <c r="KY6376" s="12"/>
      <c r="KZ6376" s="12"/>
      <c r="LA6376" s="12"/>
      <c r="LB6376" s="12"/>
      <c r="LC6376" s="12"/>
      <c r="LD6376" s="12"/>
      <c r="LE6376" s="12"/>
      <c r="LF6376" s="12"/>
      <c r="LG6376" s="12"/>
      <c r="LH6376" s="12"/>
      <c r="LI6376" s="12"/>
      <c r="LJ6376" s="12"/>
      <c r="LK6376" s="12"/>
      <c r="LL6376" s="12"/>
      <c r="LM6376" s="12"/>
      <c r="LN6376" s="12"/>
      <c r="LO6376" s="12"/>
      <c r="LP6376" s="12"/>
      <c r="LQ6376" s="12"/>
      <c r="LR6376" s="12"/>
      <c r="LS6376" s="12"/>
      <c r="LT6376" s="12"/>
      <c r="LU6376" s="12"/>
      <c r="LV6376" s="12"/>
      <c r="LW6376" s="12"/>
      <c r="LX6376" s="12"/>
      <c r="LY6376" s="12"/>
      <c r="LZ6376" s="12"/>
      <c r="MA6376" s="12"/>
      <c r="MB6376" s="12"/>
      <c r="MC6376" s="12"/>
      <c r="MD6376" s="12"/>
      <c r="ME6376" s="12"/>
      <c r="MF6376" s="12"/>
      <c r="MG6376" s="12"/>
      <c r="MH6376" s="12"/>
      <c r="MI6376" s="12"/>
      <c r="MJ6376" s="12"/>
      <c r="MK6376" s="12"/>
      <c r="ML6376" s="12"/>
      <c r="MM6376" s="12"/>
      <c r="MN6376" s="12"/>
      <c r="MO6376" s="12"/>
      <c r="MP6376" s="12"/>
      <c r="MQ6376" s="12"/>
      <c r="MR6376" s="12"/>
      <c r="MS6376" s="12"/>
      <c r="MT6376" s="12"/>
      <c r="MU6376" s="12"/>
      <c r="MV6376" s="12"/>
      <c r="MW6376" s="12"/>
      <c r="MX6376" s="12"/>
      <c r="MY6376" s="12"/>
      <c r="MZ6376" s="12"/>
      <c r="NA6376" s="12"/>
      <c r="NB6376" s="12"/>
      <c r="NC6376" s="12"/>
      <c r="ND6376" s="12"/>
      <c r="NE6376" s="12"/>
      <c r="NF6376" s="12"/>
      <c r="NG6376" s="12"/>
      <c r="NH6376" s="12"/>
      <c r="NI6376" s="12"/>
      <c r="NJ6376" s="12"/>
      <c r="NK6376" s="12"/>
      <c r="NL6376" s="12"/>
      <c r="NM6376" s="12"/>
      <c r="NN6376" s="12"/>
      <c r="NO6376" s="12"/>
      <c r="NP6376" s="12"/>
      <c r="NQ6376" s="12"/>
      <c r="NR6376" s="12"/>
      <c r="NS6376" s="12"/>
      <c r="NT6376" s="12"/>
      <c r="NU6376" s="12"/>
      <c r="NV6376" s="12"/>
      <c r="NW6376" s="12"/>
      <c r="NX6376" s="12"/>
      <c r="NY6376" s="12"/>
      <c r="NZ6376" s="12"/>
      <c r="OA6376" s="12"/>
      <c r="OB6376" s="12"/>
      <c r="OC6376" s="12"/>
      <c r="OD6376" s="12"/>
      <c r="OE6376" s="12"/>
      <c r="OF6376" s="12"/>
      <c r="OG6376" s="12"/>
      <c r="OH6376" s="12"/>
      <c r="OI6376" s="12"/>
      <c r="OJ6376" s="12"/>
    </row>
    <row r="6377" spans="1:400" ht="16.5" customHeight="1">
      <c r="A6377" s="12" t="s">
        <v>6547</v>
      </c>
      <c r="B6377" s="13"/>
      <c r="C6377" s="189"/>
      <c r="D6377" s="12"/>
      <c r="E6377" s="471" t="s">
        <v>37</v>
      </c>
      <c r="F6377" s="471" t="s">
        <v>67</v>
      </c>
      <c r="G6377" s="471" t="s">
        <v>67</v>
      </c>
      <c r="H6377" s="472">
        <v>2007</v>
      </c>
      <c r="I6377" s="472">
        <v>1</v>
      </c>
      <c r="J6377" s="472">
        <v>0</v>
      </c>
      <c r="K6377" s="472">
        <v>0</v>
      </c>
      <c r="L6377" s="473" t="s">
        <v>3368</v>
      </c>
      <c r="M6377" s="473"/>
      <c r="N6377" s="473" t="s">
        <v>41</v>
      </c>
      <c r="O6377" s="474">
        <v>500</v>
      </c>
      <c r="P6377" s="474">
        <v>0</v>
      </c>
      <c r="Q6377" s="474">
        <v>0</v>
      </c>
      <c r="R6377" s="475" t="s">
        <v>33</v>
      </c>
      <c r="S6377" s="19" t="s">
        <v>89</v>
      </c>
      <c r="T6377" s="19">
        <v>110</v>
      </c>
      <c r="U6377" s="19">
        <v>1.3636363636363635</v>
      </c>
      <c r="V6377" s="19">
        <v>0</v>
      </c>
      <c r="W6377" s="20">
        <v>0.15</v>
      </c>
      <c r="X6377" s="21">
        <v>75</v>
      </c>
      <c r="Y6377" s="22" t="s">
        <v>33</v>
      </c>
      <c r="Z6377" s="14" t="s">
        <v>5838</v>
      </c>
      <c r="AA6377" s="24"/>
      <c r="AB6377" s="14"/>
      <c r="AC6377" s="14"/>
      <c r="AD6377" s="25"/>
      <c r="AE6377" s="26"/>
      <c r="AF6377" s="27"/>
      <c r="AG6377" s="12"/>
      <c r="AH6377" s="12"/>
      <c r="AI6377" s="12"/>
      <c r="AJ6377" s="12"/>
      <c r="AK6377" s="12"/>
      <c r="AL6377" s="12"/>
      <c r="AM6377" s="12"/>
      <c r="AN6377" s="12"/>
      <c r="AO6377" s="12"/>
      <c r="AP6377" s="12"/>
      <c r="AQ6377" s="12"/>
      <c r="AR6377" s="12"/>
      <c r="AS6377" s="12"/>
      <c r="AT6377" s="12"/>
      <c r="AU6377" s="12"/>
      <c r="AV6377" s="12"/>
      <c r="AW6377" s="12"/>
      <c r="AX6377" s="12"/>
      <c r="AY6377" s="12"/>
      <c r="AZ6377" s="12"/>
      <c r="BA6377" s="12"/>
      <c r="BB6377" s="12"/>
      <c r="BC6377" s="12"/>
      <c r="BD6377" s="12"/>
      <c r="BE6377" s="12"/>
      <c r="BF6377" s="12"/>
      <c r="BG6377" s="12"/>
      <c r="BH6377" s="12"/>
      <c r="BI6377" s="12"/>
      <c r="BJ6377" s="12"/>
      <c r="BK6377" s="12"/>
      <c r="BL6377" s="12"/>
      <c r="BM6377" s="12"/>
      <c r="BN6377" s="12"/>
      <c r="BO6377" s="12"/>
      <c r="BP6377" s="12"/>
      <c r="BQ6377" s="12"/>
      <c r="BR6377" s="12"/>
      <c r="BS6377" s="12"/>
      <c r="BT6377" s="12"/>
      <c r="BU6377" s="12"/>
      <c r="BV6377" s="12"/>
      <c r="BW6377" s="12"/>
      <c r="BX6377" s="12"/>
      <c r="BY6377" s="12"/>
      <c r="BZ6377" s="12"/>
      <c r="CA6377" s="12"/>
      <c r="CB6377" s="12"/>
      <c r="CC6377" s="12"/>
      <c r="CD6377" s="12"/>
      <c r="CE6377" s="12"/>
      <c r="CF6377" s="12"/>
      <c r="CG6377" s="12"/>
      <c r="CH6377" s="12"/>
      <c r="CI6377" s="12"/>
      <c r="CJ6377" s="12"/>
      <c r="CK6377" s="12"/>
      <c r="CL6377" s="12"/>
      <c r="CM6377" s="12"/>
      <c r="CN6377" s="12"/>
      <c r="CO6377" s="12"/>
      <c r="CP6377" s="12"/>
      <c r="CQ6377" s="12"/>
      <c r="CR6377" s="12"/>
      <c r="CS6377" s="12"/>
      <c r="CT6377" s="12"/>
      <c r="CU6377" s="12"/>
      <c r="CV6377" s="12"/>
      <c r="CW6377" s="12"/>
      <c r="CX6377" s="12"/>
      <c r="CY6377" s="12"/>
      <c r="CZ6377" s="12"/>
      <c r="DA6377" s="12"/>
      <c r="DB6377" s="12"/>
      <c r="DC6377" s="12"/>
      <c r="DD6377" s="12"/>
      <c r="DE6377" s="12"/>
      <c r="DF6377" s="12"/>
      <c r="DG6377" s="12"/>
      <c r="DH6377" s="12"/>
      <c r="DI6377" s="12"/>
      <c r="DJ6377" s="12"/>
      <c r="DK6377" s="12"/>
      <c r="DL6377" s="12"/>
      <c r="DM6377" s="12"/>
      <c r="DN6377" s="12"/>
      <c r="DO6377" s="12"/>
      <c r="DP6377" s="12"/>
      <c r="DQ6377" s="12"/>
      <c r="DR6377" s="12"/>
      <c r="DS6377" s="12"/>
      <c r="DT6377" s="12"/>
      <c r="DU6377" s="12"/>
      <c r="DV6377" s="12"/>
      <c r="DW6377" s="12"/>
      <c r="DX6377" s="12"/>
      <c r="DY6377" s="12"/>
      <c r="DZ6377" s="12"/>
      <c r="EA6377" s="12"/>
      <c r="EB6377" s="12"/>
      <c r="EC6377" s="12"/>
      <c r="ED6377" s="12"/>
      <c r="EE6377" s="12"/>
      <c r="EF6377" s="12"/>
      <c r="EG6377" s="12"/>
      <c r="EH6377" s="12"/>
      <c r="EI6377" s="12"/>
      <c r="EJ6377" s="12"/>
      <c r="EK6377" s="12"/>
      <c r="EL6377" s="12"/>
      <c r="EM6377" s="12"/>
      <c r="EN6377" s="12"/>
      <c r="EO6377" s="12"/>
      <c r="EP6377" s="12"/>
      <c r="EQ6377" s="12"/>
      <c r="ER6377" s="12"/>
      <c r="ES6377" s="12"/>
      <c r="ET6377" s="12"/>
      <c r="EU6377" s="12"/>
      <c r="EV6377" s="12"/>
      <c r="EW6377" s="12"/>
      <c r="EX6377" s="12"/>
      <c r="EY6377" s="12"/>
      <c r="EZ6377" s="12"/>
      <c r="FA6377" s="12"/>
      <c r="FB6377" s="12"/>
      <c r="FC6377" s="12"/>
      <c r="FD6377" s="12"/>
      <c r="FE6377" s="12"/>
      <c r="FF6377" s="12"/>
      <c r="FG6377" s="12"/>
      <c r="FH6377" s="12"/>
      <c r="FI6377" s="12"/>
      <c r="FJ6377" s="12"/>
      <c r="FK6377" s="12"/>
      <c r="FL6377" s="12"/>
      <c r="FM6377" s="12"/>
      <c r="FN6377" s="12"/>
      <c r="FO6377" s="12"/>
      <c r="FP6377" s="12"/>
      <c r="FQ6377" s="12"/>
      <c r="FR6377" s="12"/>
      <c r="FS6377" s="12"/>
      <c r="FT6377" s="12"/>
      <c r="FU6377" s="12"/>
      <c r="FV6377" s="12"/>
      <c r="FW6377" s="12"/>
      <c r="FX6377" s="12"/>
      <c r="FY6377" s="12"/>
      <c r="FZ6377" s="12"/>
      <c r="GA6377" s="12"/>
      <c r="GB6377" s="12"/>
      <c r="GC6377" s="12"/>
      <c r="GD6377" s="12"/>
      <c r="GE6377" s="12"/>
      <c r="GF6377" s="12"/>
      <c r="GG6377" s="12"/>
      <c r="GH6377" s="12"/>
      <c r="GI6377" s="12"/>
      <c r="GJ6377" s="12"/>
      <c r="GK6377" s="12"/>
      <c r="GL6377" s="12"/>
      <c r="GM6377" s="12"/>
      <c r="GN6377" s="12"/>
      <c r="GO6377" s="12"/>
      <c r="GP6377" s="12"/>
      <c r="GQ6377" s="12"/>
      <c r="GR6377" s="12"/>
      <c r="GS6377" s="12"/>
      <c r="GT6377" s="12"/>
      <c r="GU6377" s="12"/>
      <c r="GV6377" s="12"/>
      <c r="GW6377" s="12"/>
      <c r="GX6377" s="12"/>
      <c r="GY6377" s="12"/>
      <c r="GZ6377" s="12"/>
      <c r="HA6377" s="12"/>
      <c r="HB6377" s="12"/>
      <c r="HC6377" s="12"/>
      <c r="HD6377" s="12"/>
      <c r="HE6377" s="12"/>
      <c r="HF6377" s="12"/>
      <c r="HG6377" s="12"/>
      <c r="HH6377" s="12"/>
      <c r="HI6377" s="12"/>
      <c r="HJ6377" s="12"/>
      <c r="HK6377" s="12"/>
      <c r="HL6377" s="12"/>
      <c r="HM6377" s="12"/>
      <c r="HN6377" s="12"/>
      <c r="HO6377" s="12"/>
      <c r="HP6377" s="12"/>
      <c r="HQ6377" s="12"/>
      <c r="HR6377" s="12"/>
      <c r="HS6377" s="12"/>
      <c r="HT6377" s="12"/>
      <c r="HU6377" s="12"/>
      <c r="HV6377" s="12"/>
      <c r="HW6377" s="12"/>
      <c r="HX6377" s="12"/>
      <c r="HY6377" s="12"/>
      <c r="HZ6377" s="12"/>
      <c r="IA6377" s="12"/>
      <c r="IB6377" s="12"/>
      <c r="IC6377" s="12"/>
      <c r="ID6377" s="12"/>
      <c r="IE6377" s="12"/>
      <c r="IF6377" s="12"/>
      <c r="IG6377" s="12"/>
      <c r="IH6377" s="12"/>
      <c r="II6377" s="12"/>
      <c r="IJ6377" s="12"/>
      <c r="IK6377" s="12"/>
      <c r="IL6377" s="12"/>
      <c r="IM6377" s="12"/>
      <c r="IN6377" s="12"/>
      <c r="IO6377" s="12"/>
      <c r="IP6377" s="12"/>
      <c r="IQ6377" s="12"/>
      <c r="IR6377" s="12"/>
      <c r="IS6377" s="12"/>
      <c r="IT6377" s="12"/>
      <c r="IU6377" s="12"/>
      <c r="IV6377" s="12"/>
      <c r="IW6377" s="12"/>
      <c r="IX6377" s="12"/>
      <c r="IY6377" s="12"/>
      <c r="IZ6377" s="12"/>
      <c r="JA6377" s="12"/>
      <c r="JB6377" s="12"/>
      <c r="JC6377" s="12"/>
      <c r="JD6377" s="12"/>
      <c r="JE6377" s="12"/>
      <c r="JF6377" s="12"/>
      <c r="JG6377" s="12"/>
      <c r="JH6377" s="12"/>
      <c r="JI6377" s="12"/>
      <c r="JJ6377" s="12"/>
      <c r="JK6377" s="12"/>
      <c r="JL6377" s="12"/>
      <c r="JM6377" s="12"/>
      <c r="JN6377" s="12"/>
      <c r="JO6377" s="12"/>
      <c r="JP6377" s="12"/>
      <c r="JQ6377" s="12"/>
      <c r="JR6377" s="12"/>
      <c r="JS6377" s="12"/>
      <c r="JT6377" s="12"/>
      <c r="JU6377" s="12"/>
      <c r="JV6377" s="12"/>
      <c r="JW6377" s="12"/>
      <c r="JX6377" s="12"/>
      <c r="JY6377" s="12"/>
      <c r="JZ6377" s="12"/>
      <c r="KA6377" s="12"/>
      <c r="KB6377" s="12"/>
      <c r="KC6377" s="12"/>
      <c r="KD6377" s="12"/>
      <c r="KE6377" s="12"/>
      <c r="KF6377" s="12"/>
      <c r="KG6377" s="12"/>
      <c r="KH6377" s="12"/>
      <c r="KI6377" s="12"/>
      <c r="KJ6377" s="12"/>
      <c r="KK6377" s="12"/>
      <c r="KL6377" s="12"/>
      <c r="KM6377" s="12"/>
      <c r="KN6377" s="12"/>
      <c r="KO6377" s="12"/>
      <c r="KP6377" s="12"/>
      <c r="KQ6377" s="12"/>
      <c r="KR6377" s="12"/>
      <c r="KS6377" s="12"/>
      <c r="KT6377" s="12"/>
      <c r="KU6377" s="12"/>
      <c r="KV6377" s="12"/>
      <c r="KW6377" s="12"/>
      <c r="KX6377" s="12"/>
      <c r="KY6377" s="12"/>
      <c r="KZ6377" s="12"/>
      <c r="LA6377" s="12"/>
      <c r="LB6377" s="12"/>
      <c r="LC6377" s="12"/>
      <c r="LD6377" s="12"/>
      <c r="LE6377" s="12"/>
      <c r="LF6377" s="12"/>
      <c r="LG6377" s="12"/>
      <c r="LH6377" s="12"/>
      <c r="LI6377" s="12"/>
      <c r="LJ6377" s="12"/>
      <c r="LK6377" s="12"/>
      <c r="LL6377" s="12"/>
      <c r="LM6377" s="12"/>
      <c r="LN6377" s="12"/>
      <c r="LO6377" s="12"/>
      <c r="LP6377" s="12"/>
      <c r="LQ6377" s="12"/>
      <c r="LR6377" s="12"/>
      <c r="LS6377" s="12"/>
      <c r="LT6377" s="12"/>
      <c r="LU6377" s="12"/>
      <c r="LV6377" s="12"/>
      <c r="LW6377" s="12"/>
      <c r="LX6377" s="12"/>
      <c r="LY6377" s="12"/>
      <c r="LZ6377" s="12"/>
      <c r="MA6377" s="12"/>
      <c r="MB6377" s="12"/>
      <c r="MC6377" s="12"/>
      <c r="MD6377" s="12"/>
      <c r="ME6377" s="12"/>
      <c r="MF6377" s="12"/>
      <c r="MG6377" s="12"/>
      <c r="MH6377" s="12"/>
      <c r="MI6377" s="12"/>
      <c r="MJ6377" s="12"/>
      <c r="MK6377" s="12"/>
      <c r="ML6377" s="12"/>
      <c r="MM6377" s="12"/>
      <c r="MN6377" s="12"/>
      <c r="MO6377" s="12"/>
      <c r="MP6377" s="12"/>
      <c r="MQ6377" s="12"/>
      <c r="MR6377" s="12"/>
      <c r="MS6377" s="12"/>
      <c r="MT6377" s="12"/>
      <c r="MU6377" s="12"/>
      <c r="MV6377" s="12"/>
      <c r="MW6377" s="12"/>
      <c r="MX6377" s="12"/>
      <c r="MY6377" s="12"/>
      <c r="MZ6377" s="12"/>
      <c r="NA6377" s="12"/>
      <c r="NB6377" s="12"/>
      <c r="NC6377" s="12"/>
      <c r="ND6377" s="12"/>
      <c r="NE6377" s="12"/>
      <c r="NF6377" s="12"/>
      <c r="NG6377" s="12"/>
      <c r="NH6377" s="12"/>
      <c r="NI6377" s="12"/>
      <c r="NJ6377" s="12"/>
      <c r="NK6377" s="12"/>
      <c r="NL6377" s="12"/>
      <c r="NM6377" s="12"/>
      <c r="NN6377" s="12"/>
      <c r="NO6377" s="12"/>
      <c r="NP6377" s="12"/>
      <c r="NQ6377" s="12"/>
      <c r="NR6377" s="12"/>
      <c r="NS6377" s="12"/>
      <c r="NT6377" s="12"/>
      <c r="NU6377" s="12"/>
      <c r="NV6377" s="12"/>
      <c r="NW6377" s="12"/>
      <c r="NX6377" s="12"/>
      <c r="NY6377" s="12"/>
      <c r="NZ6377" s="12"/>
      <c r="OA6377" s="12"/>
      <c r="OB6377" s="12"/>
      <c r="OC6377" s="12"/>
      <c r="OD6377" s="12"/>
      <c r="OE6377" s="12"/>
      <c r="OF6377" s="12"/>
      <c r="OG6377" s="12"/>
      <c r="OH6377" s="12"/>
      <c r="OI6377" s="12"/>
      <c r="OJ6377" s="12"/>
    </row>
    <row r="6378" spans="1:400" ht="16.5" customHeight="1">
      <c r="A6378" s="12" t="s">
        <v>6547</v>
      </c>
      <c r="B6378" s="13"/>
      <c r="C6378" s="189"/>
      <c r="D6378" s="12"/>
      <c r="E6378" s="471" t="s">
        <v>3369</v>
      </c>
      <c r="F6378" s="471" t="s">
        <v>3370</v>
      </c>
      <c r="G6378" s="471" t="s">
        <v>3371</v>
      </c>
      <c r="H6378" s="472">
        <v>2019</v>
      </c>
      <c r="I6378" s="472">
        <v>1</v>
      </c>
      <c r="J6378" s="472">
        <v>0</v>
      </c>
      <c r="K6378" s="472">
        <v>0</v>
      </c>
      <c r="L6378" s="473" t="s">
        <v>3367</v>
      </c>
      <c r="M6378" s="473"/>
      <c r="N6378" s="473" t="s">
        <v>41</v>
      </c>
      <c r="O6378" s="474">
        <v>200</v>
      </c>
      <c r="P6378" s="474">
        <v>0</v>
      </c>
      <c r="Q6378" s="474">
        <v>0</v>
      </c>
      <c r="R6378" s="475" t="s">
        <v>33</v>
      </c>
      <c r="S6378" s="19" t="s">
        <v>89</v>
      </c>
      <c r="T6378" s="19">
        <v>110</v>
      </c>
      <c r="U6378" s="19">
        <v>2.2727272727272729</v>
      </c>
      <c r="V6378" s="19">
        <v>0</v>
      </c>
      <c r="W6378" s="20">
        <v>0.25000000000000006</v>
      </c>
      <c r="X6378" s="21">
        <v>50.000000000000014</v>
      </c>
      <c r="Y6378" s="22" t="s">
        <v>33</v>
      </c>
      <c r="Z6378" s="14" t="s">
        <v>5838</v>
      </c>
      <c r="AA6378" s="24"/>
      <c r="AB6378" s="14"/>
      <c r="AC6378" s="14"/>
      <c r="AD6378" s="25"/>
      <c r="AE6378" s="26"/>
      <c r="AF6378" s="27"/>
      <c r="AG6378" s="12"/>
      <c r="AH6378" s="12"/>
      <c r="AI6378" s="12"/>
      <c r="AJ6378" s="12"/>
      <c r="AK6378" s="12"/>
      <c r="AL6378" s="12"/>
      <c r="AM6378" s="12"/>
      <c r="AN6378" s="12"/>
      <c r="AO6378" s="12"/>
      <c r="AP6378" s="12"/>
      <c r="AQ6378" s="12"/>
      <c r="AR6378" s="12"/>
      <c r="AS6378" s="12"/>
      <c r="AT6378" s="12"/>
      <c r="AU6378" s="12"/>
      <c r="AV6378" s="12"/>
      <c r="AW6378" s="12"/>
      <c r="AX6378" s="12"/>
      <c r="AY6378" s="12"/>
      <c r="AZ6378" s="12"/>
      <c r="BA6378" s="12"/>
      <c r="BB6378" s="12"/>
      <c r="BC6378" s="12"/>
      <c r="BD6378" s="12"/>
      <c r="BE6378" s="12"/>
      <c r="BF6378" s="12"/>
      <c r="BG6378" s="12"/>
      <c r="BH6378" s="12"/>
      <c r="BI6378" s="12"/>
      <c r="BJ6378" s="12"/>
      <c r="BK6378" s="12"/>
      <c r="BL6378" s="12"/>
      <c r="BM6378" s="12"/>
      <c r="BN6378" s="12"/>
      <c r="BO6378" s="12"/>
      <c r="BP6378" s="12"/>
      <c r="BQ6378" s="12"/>
      <c r="BR6378" s="12"/>
      <c r="BS6378" s="12"/>
      <c r="BT6378" s="12"/>
      <c r="BU6378" s="12"/>
      <c r="BV6378" s="12"/>
      <c r="BW6378" s="12"/>
      <c r="BX6378" s="12"/>
      <c r="BY6378" s="12"/>
      <c r="BZ6378" s="12"/>
      <c r="CA6378" s="12"/>
      <c r="CB6378" s="12"/>
      <c r="CC6378" s="12"/>
      <c r="CD6378" s="12"/>
      <c r="CE6378" s="12"/>
      <c r="CF6378" s="12"/>
      <c r="CG6378" s="12"/>
      <c r="CH6378" s="12"/>
      <c r="CI6378" s="12"/>
      <c r="CJ6378" s="12"/>
      <c r="CK6378" s="12"/>
      <c r="CL6378" s="12"/>
      <c r="CM6378" s="12"/>
      <c r="CN6378" s="12"/>
      <c r="CO6378" s="12"/>
      <c r="CP6378" s="12"/>
      <c r="CQ6378" s="12"/>
      <c r="CR6378" s="12"/>
      <c r="CS6378" s="12"/>
      <c r="CT6378" s="12"/>
      <c r="CU6378" s="12"/>
      <c r="CV6378" s="12"/>
      <c r="CW6378" s="12"/>
      <c r="CX6378" s="12"/>
      <c r="CY6378" s="12"/>
      <c r="CZ6378" s="12"/>
      <c r="DA6378" s="12"/>
      <c r="DB6378" s="12"/>
      <c r="DC6378" s="12"/>
      <c r="DD6378" s="12"/>
      <c r="DE6378" s="12"/>
      <c r="DF6378" s="12"/>
      <c r="DG6378" s="12"/>
      <c r="DH6378" s="12"/>
      <c r="DI6378" s="12"/>
      <c r="DJ6378" s="12"/>
      <c r="DK6378" s="12"/>
      <c r="DL6378" s="12"/>
      <c r="DM6378" s="12"/>
      <c r="DN6378" s="12"/>
      <c r="DO6378" s="12"/>
      <c r="DP6378" s="12"/>
      <c r="DQ6378" s="12"/>
      <c r="DR6378" s="12"/>
      <c r="DS6378" s="12"/>
      <c r="DT6378" s="12"/>
      <c r="DU6378" s="12"/>
      <c r="DV6378" s="12"/>
      <c r="DW6378" s="12"/>
      <c r="DX6378" s="12"/>
      <c r="DY6378" s="12"/>
      <c r="DZ6378" s="12"/>
      <c r="EA6378" s="12"/>
      <c r="EB6378" s="12"/>
      <c r="EC6378" s="12"/>
      <c r="ED6378" s="12"/>
      <c r="EE6378" s="12"/>
      <c r="EF6378" s="12"/>
      <c r="EG6378" s="12"/>
      <c r="EH6378" s="12"/>
      <c r="EI6378" s="12"/>
      <c r="EJ6378" s="12"/>
      <c r="EK6378" s="12"/>
      <c r="EL6378" s="12"/>
      <c r="EM6378" s="12"/>
      <c r="EN6378" s="12"/>
      <c r="EO6378" s="12"/>
      <c r="EP6378" s="12"/>
      <c r="EQ6378" s="12"/>
      <c r="ER6378" s="12"/>
      <c r="ES6378" s="12"/>
      <c r="ET6378" s="12"/>
      <c r="EU6378" s="12"/>
      <c r="EV6378" s="12"/>
      <c r="EW6378" s="12"/>
      <c r="EX6378" s="12"/>
      <c r="EY6378" s="12"/>
      <c r="EZ6378" s="12"/>
      <c r="FA6378" s="12"/>
      <c r="FB6378" s="12"/>
      <c r="FC6378" s="12"/>
      <c r="FD6378" s="12"/>
      <c r="FE6378" s="12"/>
      <c r="FF6378" s="12"/>
      <c r="FG6378" s="12"/>
      <c r="FH6378" s="12"/>
      <c r="FI6378" s="12"/>
      <c r="FJ6378" s="12"/>
      <c r="FK6378" s="12"/>
      <c r="FL6378" s="12"/>
      <c r="FM6378" s="12"/>
      <c r="FN6378" s="12"/>
      <c r="FO6378" s="12"/>
      <c r="FP6378" s="12"/>
      <c r="FQ6378" s="12"/>
      <c r="FR6378" s="12"/>
      <c r="FS6378" s="12"/>
      <c r="FT6378" s="12"/>
      <c r="FU6378" s="12"/>
      <c r="FV6378" s="12"/>
      <c r="FW6378" s="12"/>
      <c r="FX6378" s="12"/>
      <c r="FY6378" s="12"/>
      <c r="FZ6378" s="12"/>
      <c r="GA6378" s="12"/>
      <c r="GB6378" s="12"/>
      <c r="GC6378" s="12"/>
      <c r="GD6378" s="12"/>
      <c r="GE6378" s="12"/>
      <c r="GF6378" s="12"/>
      <c r="GG6378" s="12"/>
      <c r="GH6378" s="12"/>
      <c r="GI6378" s="12"/>
      <c r="GJ6378" s="12"/>
      <c r="GK6378" s="12"/>
      <c r="GL6378" s="12"/>
      <c r="GM6378" s="12"/>
      <c r="GN6378" s="12"/>
      <c r="GO6378" s="12"/>
      <c r="GP6378" s="12"/>
      <c r="GQ6378" s="12"/>
      <c r="GR6378" s="12"/>
      <c r="GS6378" s="12"/>
      <c r="GT6378" s="12"/>
      <c r="GU6378" s="12"/>
      <c r="GV6378" s="12"/>
      <c r="GW6378" s="12"/>
      <c r="GX6378" s="12"/>
      <c r="GY6378" s="12"/>
      <c r="GZ6378" s="12"/>
      <c r="HA6378" s="12"/>
      <c r="HB6378" s="12"/>
      <c r="HC6378" s="12"/>
      <c r="HD6378" s="12"/>
      <c r="HE6378" s="12"/>
      <c r="HF6378" s="12"/>
      <c r="HG6378" s="12"/>
      <c r="HH6378" s="12"/>
      <c r="HI6378" s="12"/>
      <c r="HJ6378" s="12"/>
      <c r="HK6378" s="12"/>
      <c r="HL6378" s="12"/>
      <c r="HM6378" s="12"/>
      <c r="HN6378" s="12"/>
      <c r="HO6378" s="12"/>
      <c r="HP6378" s="12"/>
      <c r="HQ6378" s="12"/>
      <c r="HR6378" s="12"/>
      <c r="HS6378" s="12"/>
      <c r="HT6378" s="12"/>
      <c r="HU6378" s="12"/>
      <c r="HV6378" s="12"/>
      <c r="HW6378" s="12"/>
      <c r="HX6378" s="12"/>
      <c r="HY6378" s="12"/>
      <c r="HZ6378" s="12"/>
      <c r="IA6378" s="12"/>
      <c r="IB6378" s="12"/>
      <c r="IC6378" s="12"/>
      <c r="ID6378" s="12"/>
      <c r="IE6378" s="12"/>
      <c r="IF6378" s="12"/>
      <c r="IG6378" s="12"/>
      <c r="IH6378" s="12"/>
      <c r="II6378" s="12"/>
      <c r="IJ6378" s="12"/>
      <c r="IK6378" s="12"/>
      <c r="IL6378" s="12"/>
      <c r="IM6378" s="12"/>
      <c r="IN6378" s="12"/>
      <c r="IO6378" s="12"/>
      <c r="IP6378" s="12"/>
      <c r="IQ6378" s="12"/>
      <c r="IR6378" s="12"/>
      <c r="IS6378" s="12"/>
      <c r="IT6378" s="12"/>
      <c r="IU6378" s="12"/>
      <c r="IV6378" s="12"/>
      <c r="IW6378" s="12"/>
      <c r="IX6378" s="12"/>
      <c r="IY6378" s="12"/>
      <c r="IZ6378" s="12"/>
      <c r="JA6378" s="12"/>
      <c r="JB6378" s="12"/>
      <c r="JC6378" s="12"/>
      <c r="JD6378" s="12"/>
      <c r="JE6378" s="12"/>
      <c r="JF6378" s="12"/>
      <c r="JG6378" s="12"/>
      <c r="JH6378" s="12"/>
      <c r="JI6378" s="12"/>
      <c r="JJ6378" s="12"/>
      <c r="JK6378" s="12"/>
      <c r="JL6378" s="12"/>
      <c r="JM6378" s="12"/>
      <c r="JN6378" s="12"/>
      <c r="JO6378" s="12"/>
      <c r="JP6378" s="12"/>
      <c r="JQ6378" s="12"/>
      <c r="JR6378" s="12"/>
      <c r="JS6378" s="12"/>
      <c r="JT6378" s="12"/>
      <c r="JU6378" s="12"/>
      <c r="JV6378" s="12"/>
      <c r="JW6378" s="12"/>
      <c r="JX6378" s="12"/>
      <c r="JY6378" s="12"/>
      <c r="JZ6378" s="12"/>
      <c r="KA6378" s="12"/>
      <c r="KB6378" s="12"/>
      <c r="KC6378" s="12"/>
      <c r="KD6378" s="12"/>
      <c r="KE6378" s="12"/>
      <c r="KF6378" s="12"/>
      <c r="KG6378" s="12"/>
      <c r="KH6378" s="12"/>
      <c r="KI6378" s="12"/>
      <c r="KJ6378" s="12"/>
      <c r="KK6378" s="12"/>
      <c r="KL6378" s="12"/>
      <c r="KM6378" s="12"/>
      <c r="KN6378" s="12"/>
      <c r="KO6378" s="12"/>
      <c r="KP6378" s="12"/>
      <c r="KQ6378" s="12"/>
      <c r="KR6378" s="12"/>
      <c r="KS6378" s="12"/>
      <c r="KT6378" s="12"/>
      <c r="KU6378" s="12"/>
      <c r="KV6378" s="12"/>
      <c r="KW6378" s="12"/>
      <c r="KX6378" s="12"/>
      <c r="KY6378" s="12"/>
      <c r="KZ6378" s="12"/>
      <c r="LA6378" s="12"/>
      <c r="LB6378" s="12"/>
      <c r="LC6378" s="12"/>
      <c r="LD6378" s="12"/>
      <c r="LE6378" s="12"/>
      <c r="LF6378" s="12"/>
      <c r="LG6378" s="12"/>
      <c r="LH6378" s="12"/>
      <c r="LI6378" s="12"/>
      <c r="LJ6378" s="12"/>
      <c r="LK6378" s="12"/>
      <c r="LL6378" s="12"/>
      <c r="LM6378" s="12"/>
      <c r="LN6378" s="12"/>
      <c r="LO6378" s="12"/>
      <c r="LP6378" s="12"/>
      <c r="LQ6378" s="12"/>
      <c r="LR6378" s="12"/>
      <c r="LS6378" s="12"/>
      <c r="LT6378" s="12"/>
      <c r="LU6378" s="12"/>
      <c r="LV6378" s="12"/>
      <c r="LW6378" s="12"/>
      <c r="LX6378" s="12"/>
      <c r="LY6378" s="12"/>
      <c r="LZ6378" s="12"/>
      <c r="MA6378" s="12"/>
      <c r="MB6378" s="12"/>
      <c r="MC6378" s="12"/>
      <c r="MD6378" s="12"/>
      <c r="ME6378" s="12"/>
      <c r="MF6378" s="12"/>
      <c r="MG6378" s="12"/>
      <c r="MH6378" s="12"/>
      <c r="MI6378" s="12"/>
      <c r="MJ6378" s="12"/>
      <c r="MK6378" s="12"/>
      <c r="ML6378" s="12"/>
      <c r="MM6378" s="12"/>
      <c r="MN6378" s="12"/>
      <c r="MO6378" s="12"/>
      <c r="MP6378" s="12"/>
      <c r="MQ6378" s="12"/>
      <c r="MR6378" s="12"/>
      <c r="MS6378" s="12"/>
      <c r="MT6378" s="12"/>
      <c r="MU6378" s="12"/>
      <c r="MV6378" s="12"/>
      <c r="MW6378" s="12"/>
      <c r="MX6378" s="12"/>
      <c r="MY6378" s="12"/>
      <c r="MZ6378" s="12"/>
      <c r="NA6378" s="12"/>
      <c r="NB6378" s="12"/>
      <c r="NC6378" s="12"/>
      <c r="ND6378" s="12"/>
      <c r="NE6378" s="12"/>
      <c r="NF6378" s="12"/>
      <c r="NG6378" s="12"/>
      <c r="NH6378" s="12"/>
      <c r="NI6378" s="12"/>
      <c r="NJ6378" s="12"/>
      <c r="NK6378" s="12"/>
      <c r="NL6378" s="12"/>
      <c r="NM6378" s="12"/>
      <c r="NN6378" s="12"/>
      <c r="NO6378" s="12"/>
      <c r="NP6378" s="12"/>
      <c r="NQ6378" s="12"/>
      <c r="NR6378" s="12"/>
      <c r="NS6378" s="12"/>
      <c r="NT6378" s="12"/>
      <c r="NU6378" s="12"/>
      <c r="NV6378" s="12"/>
      <c r="NW6378" s="12"/>
      <c r="NX6378" s="12"/>
      <c r="NY6378" s="12"/>
      <c r="NZ6378" s="12"/>
      <c r="OA6378" s="12"/>
      <c r="OB6378" s="12"/>
      <c r="OC6378" s="12"/>
      <c r="OD6378" s="12"/>
      <c r="OE6378" s="12"/>
      <c r="OF6378" s="12"/>
      <c r="OG6378" s="12"/>
      <c r="OH6378" s="12"/>
      <c r="OI6378" s="12"/>
      <c r="OJ6378" s="12"/>
    </row>
    <row r="6379" spans="1:400" ht="16.5" customHeight="1">
      <c r="A6379" s="12" t="s">
        <v>6547</v>
      </c>
      <c r="B6379" s="13"/>
      <c r="C6379" s="189"/>
      <c r="D6379" s="12"/>
      <c r="E6379" s="471" t="s">
        <v>90</v>
      </c>
      <c r="F6379" s="471" t="s">
        <v>3372</v>
      </c>
      <c r="G6379" s="471" t="s">
        <v>3296</v>
      </c>
      <c r="H6379" s="472">
        <v>2017</v>
      </c>
      <c r="I6379" s="472">
        <v>2</v>
      </c>
      <c r="J6379" s="472">
        <v>0</v>
      </c>
      <c r="K6379" s="472">
        <v>0</v>
      </c>
      <c r="L6379" s="473" t="s">
        <v>3373</v>
      </c>
      <c r="M6379" s="473"/>
      <c r="N6379" s="473" t="s">
        <v>41</v>
      </c>
      <c r="O6379" s="474">
        <v>500</v>
      </c>
      <c r="P6379" s="474">
        <v>0</v>
      </c>
      <c r="Q6379" s="474">
        <v>0</v>
      </c>
      <c r="R6379" s="475" t="s">
        <v>33</v>
      </c>
      <c r="S6379" s="19" t="s">
        <v>89</v>
      </c>
      <c r="T6379" s="19">
        <v>110</v>
      </c>
      <c r="U6379" s="19">
        <v>0.77272727272727271</v>
      </c>
      <c r="V6379" s="19">
        <v>0</v>
      </c>
      <c r="W6379" s="20">
        <v>8.5000000000000006E-2</v>
      </c>
      <c r="X6379" s="21">
        <v>85</v>
      </c>
      <c r="Y6379" s="22" t="s">
        <v>33</v>
      </c>
      <c r="Z6379" s="14" t="s">
        <v>5838</v>
      </c>
      <c r="AA6379" s="24"/>
      <c r="AB6379" s="14"/>
      <c r="AC6379" s="14"/>
      <c r="AD6379" s="25"/>
      <c r="AE6379" s="26"/>
      <c r="AF6379" s="27"/>
      <c r="AG6379" s="12"/>
      <c r="AH6379" s="12"/>
      <c r="AI6379" s="12"/>
      <c r="AJ6379" s="12"/>
      <c r="AK6379" s="12"/>
      <c r="AL6379" s="12"/>
      <c r="AM6379" s="12"/>
      <c r="AN6379" s="12"/>
      <c r="AO6379" s="12"/>
      <c r="AP6379" s="12"/>
      <c r="AQ6379" s="12"/>
      <c r="AR6379" s="12"/>
      <c r="AS6379" s="12"/>
      <c r="AT6379" s="12"/>
      <c r="AU6379" s="12"/>
      <c r="AV6379" s="12"/>
      <c r="AW6379" s="12"/>
      <c r="AX6379" s="12"/>
      <c r="AY6379" s="12"/>
      <c r="AZ6379" s="12"/>
      <c r="BA6379" s="12"/>
      <c r="BB6379" s="12"/>
      <c r="BC6379" s="12"/>
      <c r="BD6379" s="12"/>
      <c r="BE6379" s="12"/>
      <c r="BF6379" s="12"/>
      <c r="BG6379" s="12"/>
      <c r="BH6379" s="12"/>
      <c r="BI6379" s="12"/>
      <c r="BJ6379" s="12"/>
      <c r="BK6379" s="12"/>
      <c r="BL6379" s="12"/>
      <c r="BM6379" s="12"/>
      <c r="BN6379" s="12"/>
      <c r="BO6379" s="12"/>
      <c r="BP6379" s="12"/>
      <c r="BQ6379" s="12"/>
      <c r="BR6379" s="12"/>
      <c r="BS6379" s="12"/>
      <c r="BT6379" s="12"/>
      <c r="BU6379" s="12"/>
      <c r="BV6379" s="12"/>
      <c r="BW6379" s="12"/>
      <c r="BX6379" s="12"/>
      <c r="BY6379" s="12"/>
      <c r="BZ6379" s="12"/>
      <c r="CA6379" s="12"/>
      <c r="CB6379" s="12"/>
      <c r="CC6379" s="12"/>
      <c r="CD6379" s="12"/>
      <c r="CE6379" s="12"/>
      <c r="CF6379" s="12"/>
      <c r="CG6379" s="12"/>
      <c r="CH6379" s="12"/>
      <c r="CI6379" s="12"/>
      <c r="CJ6379" s="12"/>
      <c r="CK6379" s="12"/>
      <c r="CL6379" s="12"/>
      <c r="CM6379" s="12"/>
      <c r="CN6379" s="12"/>
      <c r="CO6379" s="12"/>
      <c r="CP6379" s="12"/>
      <c r="CQ6379" s="12"/>
      <c r="CR6379" s="12"/>
      <c r="CS6379" s="12"/>
      <c r="CT6379" s="12"/>
      <c r="CU6379" s="12"/>
      <c r="CV6379" s="12"/>
      <c r="CW6379" s="12"/>
      <c r="CX6379" s="12"/>
      <c r="CY6379" s="12"/>
      <c r="CZ6379" s="12"/>
      <c r="DA6379" s="12"/>
      <c r="DB6379" s="12"/>
      <c r="DC6379" s="12"/>
      <c r="DD6379" s="12"/>
      <c r="DE6379" s="12"/>
      <c r="DF6379" s="12"/>
      <c r="DG6379" s="12"/>
      <c r="DH6379" s="12"/>
      <c r="DI6379" s="12"/>
      <c r="DJ6379" s="12"/>
      <c r="DK6379" s="12"/>
      <c r="DL6379" s="12"/>
      <c r="DM6379" s="12"/>
      <c r="DN6379" s="12"/>
      <c r="DO6379" s="12"/>
      <c r="DP6379" s="12"/>
      <c r="DQ6379" s="12"/>
      <c r="DR6379" s="12"/>
      <c r="DS6379" s="12"/>
      <c r="DT6379" s="12"/>
      <c r="DU6379" s="12"/>
      <c r="DV6379" s="12"/>
      <c r="DW6379" s="12"/>
      <c r="DX6379" s="12"/>
      <c r="DY6379" s="12"/>
      <c r="DZ6379" s="12"/>
      <c r="EA6379" s="12"/>
      <c r="EB6379" s="12"/>
      <c r="EC6379" s="12"/>
      <c r="ED6379" s="12"/>
      <c r="EE6379" s="12"/>
      <c r="EF6379" s="12"/>
      <c r="EG6379" s="12"/>
      <c r="EH6379" s="12"/>
      <c r="EI6379" s="12"/>
      <c r="EJ6379" s="12"/>
      <c r="EK6379" s="12"/>
      <c r="EL6379" s="12"/>
      <c r="EM6379" s="12"/>
      <c r="EN6379" s="12"/>
      <c r="EO6379" s="12"/>
      <c r="EP6379" s="12"/>
      <c r="EQ6379" s="12"/>
      <c r="ER6379" s="12"/>
      <c r="ES6379" s="12"/>
      <c r="ET6379" s="12"/>
      <c r="EU6379" s="12"/>
      <c r="EV6379" s="12"/>
      <c r="EW6379" s="12"/>
      <c r="EX6379" s="12"/>
      <c r="EY6379" s="12"/>
      <c r="EZ6379" s="12"/>
      <c r="FA6379" s="12"/>
      <c r="FB6379" s="12"/>
      <c r="FC6379" s="12"/>
      <c r="FD6379" s="12"/>
      <c r="FE6379" s="12"/>
      <c r="FF6379" s="12"/>
      <c r="FG6379" s="12"/>
      <c r="FH6379" s="12"/>
      <c r="FI6379" s="12"/>
      <c r="FJ6379" s="12"/>
      <c r="FK6379" s="12"/>
      <c r="FL6379" s="12"/>
      <c r="FM6379" s="12"/>
      <c r="FN6379" s="12"/>
      <c r="FO6379" s="12"/>
      <c r="FP6379" s="12"/>
      <c r="FQ6379" s="12"/>
      <c r="FR6379" s="12"/>
      <c r="FS6379" s="12"/>
      <c r="FT6379" s="12"/>
      <c r="FU6379" s="12"/>
      <c r="FV6379" s="12"/>
      <c r="FW6379" s="12"/>
      <c r="FX6379" s="12"/>
      <c r="FY6379" s="12"/>
      <c r="FZ6379" s="12"/>
      <c r="GA6379" s="12"/>
      <c r="GB6379" s="12"/>
      <c r="GC6379" s="12"/>
      <c r="GD6379" s="12"/>
      <c r="GE6379" s="12"/>
      <c r="GF6379" s="12"/>
      <c r="GG6379" s="12"/>
      <c r="GH6379" s="12"/>
      <c r="GI6379" s="12"/>
      <c r="GJ6379" s="12"/>
      <c r="GK6379" s="12"/>
      <c r="GL6379" s="12"/>
      <c r="GM6379" s="12"/>
      <c r="GN6379" s="12"/>
      <c r="GO6379" s="12"/>
      <c r="GP6379" s="12"/>
      <c r="GQ6379" s="12"/>
      <c r="GR6379" s="12"/>
      <c r="GS6379" s="12"/>
      <c r="GT6379" s="12"/>
      <c r="GU6379" s="12"/>
      <c r="GV6379" s="12"/>
      <c r="GW6379" s="12"/>
      <c r="GX6379" s="12"/>
      <c r="GY6379" s="12"/>
      <c r="GZ6379" s="12"/>
      <c r="HA6379" s="12"/>
      <c r="HB6379" s="12"/>
      <c r="HC6379" s="12"/>
      <c r="HD6379" s="12"/>
      <c r="HE6379" s="12"/>
      <c r="HF6379" s="12"/>
      <c r="HG6379" s="12"/>
      <c r="HH6379" s="12"/>
      <c r="HI6379" s="12"/>
      <c r="HJ6379" s="12"/>
      <c r="HK6379" s="12"/>
      <c r="HL6379" s="12"/>
      <c r="HM6379" s="12"/>
      <c r="HN6379" s="12"/>
      <c r="HO6379" s="12"/>
      <c r="HP6379" s="12"/>
      <c r="HQ6379" s="12"/>
      <c r="HR6379" s="12"/>
      <c r="HS6379" s="12"/>
      <c r="HT6379" s="12"/>
      <c r="HU6379" s="12"/>
      <c r="HV6379" s="12"/>
      <c r="HW6379" s="12"/>
      <c r="HX6379" s="12"/>
      <c r="HY6379" s="12"/>
      <c r="HZ6379" s="12"/>
      <c r="IA6379" s="12"/>
      <c r="IB6379" s="12"/>
      <c r="IC6379" s="12"/>
      <c r="ID6379" s="12"/>
      <c r="IE6379" s="12"/>
      <c r="IF6379" s="12"/>
      <c r="IG6379" s="12"/>
      <c r="IH6379" s="12"/>
      <c r="II6379" s="12"/>
      <c r="IJ6379" s="12"/>
      <c r="IK6379" s="12"/>
      <c r="IL6379" s="12"/>
      <c r="IM6379" s="12"/>
      <c r="IN6379" s="12"/>
      <c r="IO6379" s="12"/>
      <c r="IP6379" s="12"/>
      <c r="IQ6379" s="12"/>
      <c r="IR6379" s="12"/>
      <c r="IS6379" s="12"/>
      <c r="IT6379" s="12"/>
      <c r="IU6379" s="12"/>
      <c r="IV6379" s="12"/>
      <c r="IW6379" s="12"/>
      <c r="IX6379" s="12"/>
      <c r="IY6379" s="12"/>
      <c r="IZ6379" s="12"/>
      <c r="JA6379" s="12"/>
      <c r="JB6379" s="12"/>
      <c r="JC6379" s="12"/>
      <c r="JD6379" s="12"/>
      <c r="JE6379" s="12"/>
      <c r="JF6379" s="12"/>
      <c r="JG6379" s="12"/>
      <c r="JH6379" s="12"/>
      <c r="JI6379" s="12"/>
      <c r="JJ6379" s="12"/>
      <c r="JK6379" s="12"/>
      <c r="JL6379" s="12"/>
      <c r="JM6379" s="12"/>
      <c r="JN6379" s="12"/>
      <c r="JO6379" s="12"/>
      <c r="JP6379" s="12"/>
      <c r="JQ6379" s="12"/>
      <c r="JR6379" s="12"/>
      <c r="JS6379" s="12"/>
      <c r="JT6379" s="12"/>
      <c r="JU6379" s="12"/>
      <c r="JV6379" s="12"/>
      <c r="JW6379" s="12"/>
      <c r="JX6379" s="12"/>
      <c r="JY6379" s="12"/>
      <c r="JZ6379" s="12"/>
      <c r="KA6379" s="12"/>
      <c r="KB6379" s="12"/>
      <c r="KC6379" s="12"/>
      <c r="KD6379" s="12"/>
      <c r="KE6379" s="12"/>
      <c r="KF6379" s="12"/>
      <c r="KG6379" s="12"/>
      <c r="KH6379" s="12"/>
      <c r="KI6379" s="12"/>
      <c r="KJ6379" s="12"/>
      <c r="KK6379" s="12"/>
      <c r="KL6379" s="12"/>
      <c r="KM6379" s="12"/>
      <c r="KN6379" s="12"/>
      <c r="KO6379" s="12"/>
      <c r="KP6379" s="12"/>
      <c r="KQ6379" s="12"/>
      <c r="KR6379" s="12"/>
      <c r="KS6379" s="12"/>
      <c r="KT6379" s="12"/>
      <c r="KU6379" s="12"/>
      <c r="KV6379" s="12"/>
      <c r="KW6379" s="12"/>
      <c r="KX6379" s="12"/>
      <c r="KY6379" s="12"/>
      <c r="KZ6379" s="12"/>
      <c r="LA6379" s="12"/>
      <c r="LB6379" s="12"/>
      <c r="LC6379" s="12"/>
      <c r="LD6379" s="12"/>
      <c r="LE6379" s="12"/>
      <c r="LF6379" s="12"/>
      <c r="LG6379" s="12"/>
      <c r="LH6379" s="12"/>
      <c r="LI6379" s="12"/>
      <c r="LJ6379" s="12"/>
      <c r="LK6379" s="12"/>
      <c r="LL6379" s="12"/>
      <c r="LM6379" s="12"/>
      <c r="LN6379" s="12"/>
      <c r="LO6379" s="12"/>
      <c r="LP6379" s="12"/>
      <c r="LQ6379" s="12"/>
      <c r="LR6379" s="12"/>
      <c r="LS6379" s="12"/>
      <c r="LT6379" s="12"/>
      <c r="LU6379" s="12"/>
      <c r="LV6379" s="12"/>
      <c r="LW6379" s="12"/>
      <c r="LX6379" s="12"/>
      <c r="LY6379" s="12"/>
      <c r="LZ6379" s="12"/>
      <c r="MA6379" s="12"/>
      <c r="MB6379" s="12"/>
      <c r="MC6379" s="12"/>
      <c r="MD6379" s="12"/>
      <c r="ME6379" s="12"/>
      <c r="MF6379" s="12"/>
      <c r="MG6379" s="12"/>
      <c r="MH6379" s="12"/>
      <c r="MI6379" s="12"/>
      <c r="MJ6379" s="12"/>
      <c r="MK6379" s="12"/>
      <c r="ML6379" s="12"/>
      <c r="MM6379" s="12"/>
      <c r="MN6379" s="12"/>
      <c r="MO6379" s="12"/>
      <c r="MP6379" s="12"/>
      <c r="MQ6379" s="12"/>
      <c r="MR6379" s="12"/>
      <c r="MS6379" s="12"/>
      <c r="MT6379" s="12"/>
      <c r="MU6379" s="12"/>
      <c r="MV6379" s="12"/>
      <c r="MW6379" s="12"/>
      <c r="MX6379" s="12"/>
      <c r="MY6379" s="12"/>
      <c r="MZ6379" s="12"/>
      <c r="NA6379" s="12"/>
      <c r="NB6379" s="12"/>
      <c r="NC6379" s="12"/>
      <c r="ND6379" s="12"/>
      <c r="NE6379" s="12"/>
      <c r="NF6379" s="12"/>
      <c r="NG6379" s="12"/>
      <c r="NH6379" s="12"/>
      <c r="NI6379" s="12"/>
      <c r="NJ6379" s="12"/>
      <c r="NK6379" s="12"/>
      <c r="NL6379" s="12"/>
      <c r="NM6379" s="12"/>
      <c r="NN6379" s="12"/>
      <c r="NO6379" s="12"/>
      <c r="NP6379" s="12"/>
      <c r="NQ6379" s="12"/>
      <c r="NR6379" s="12"/>
      <c r="NS6379" s="12"/>
      <c r="NT6379" s="12"/>
      <c r="NU6379" s="12"/>
      <c r="NV6379" s="12"/>
      <c r="NW6379" s="12"/>
      <c r="NX6379" s="12"/>
      <c r="NY6379" s="12"/>
      <c r="NZ6379" s="12"/>
      <c r="OA6379" s="12"/>
      <c r="OB6379" s="12"/>
      <c r="OC6379" s="12"/>
      <c r="OD6379" s="12"/>
      <c r="OE6379" s="12"/>
      <c r="OF6379" s="12"/>
      <c r="OG6379" s="12"/>
      <c r="OH6379" s="12"/>
      <c r="OI6379" s="12"/>
      <c r="OJ6379" s="12"/>
    </row>
    <row r="6380" spans="1:400" ht="16.5" customHeight="1">
      <c r="A6380" s="13" t="s">
        <v>6547</v>
      </c>
      <c r="B6380" s="13"/>
      <c r="C6380" s="189"/>
      <c r="D6380" s="12"/>
      <c r="E6380" s="471" t="s">
        <v>3374</v>
      </c>
      <c r="F6380" s="471" t="s">
        <v>3375</v>
      </c>
      <c r="G6380" s="471" t="s">
        <v>3376</v>
      </c>
      <c r="H6380" s="472">
        <v>2018</v>
      </c>
      <c r="I6380" s="472">
        <v>1</v>
      </c>
      <c r="J6380" s="472">
        <v>0</v>
      </c>
      <c r="K6380" s="472">
        <v>0</v>
      </c>
      <c r="L6380" s="473" t="s">
        <v>3367</v>
      </c>
      <c r="M6380" s="473"/>
      <c r="N6380" s="473" t="s">
        <v>41</v>
      </c>
      <c r="O6380" s="474">
        <v>300</v>
      </c>
      <c r="P6380" s="474">
        <v>0</v>
      </c>
      <c r="Q6380" s="474">
        <v>0</v>
      </c>
      <c r="R6380" s="475" t="s">
        <v>33</v>
      </c>
      <c r="S6380" s="19" t="s">
        <v>89</v>
      </c>
      <c r="T6380" s="19">
        <v>240</v>
      </c>
      <c r="U6380" s="19">
        <v>0.5</v>
      </c>
      <c r="V6380" s="19">
        <v>0</v>
      </c>
      <c r="W6380" s="20">
        <v>0.12</v>
      </c>
      <c r="X6380" s="21">
        <v>36</v>
      </c>
      <c r="Y6380" s="22" t="s">
        <v>33</v>
      </c>
      <c r="Z6380" s="14" t="s">
        <v>5838</v>
      </c>
      <c r="AA6380" s="24"/>
      <c r="AB6380" s="14"/>
      <c r="AC6380" s="14"/>
      <c r="AD6380" s="25"/>
      <c r="AE6380" s="26"/>
      <c r="AF6380" s="27"/>
      <c r="AG6380" s="12"/>
      <c r="AH6380" s="12"/>
      <c r="AI6380" s="12"/>
      <c r="AJ6380" s="12"/>
      <c r="AK6380" s="12"/>
      <c r="AL6380" s="12"/>
      <c r="AM6380" s="12"/>
      <c r="AN6380" s="12"/>
      <c r="AO6380" s="12"/>
      <c r="AP6380" s="12"/>
      <c r="AQ6380" s="12"/>
      <c r="AR6380" s="12"/>
      <c r="AS6380" s="12"/>
      <c r="AT6380" s="12"/>
      <c r="AU6380" s="12"/>
      <c r="AV6380" s="12"/>
      <c r="AW6380" s="12"/>
      <c r="AX6380" s="12"/>
      <c r="AY6380" s="12"/>
      <c r="AZ6380" s="12"/>
      <c r="BA6380" s="12"/>
      <c r="BB6380" s="12"/>
      <c r="BC6380" s="12"/>
      <c r="BD6380" s="12"/>
      <c r="BE6380" s="12"/>
      <c r="BF6380" s="12"/>
      <c r="BG6380" s="12"/>
      <c r="BH6380" s="12"/>
      <c r="BI6380" s="12"/>
      <c r="BJ6380" s="12"/>
      <c r="BK6380" s="12"/>
      <c r="BL6380" s="12"/>
      <c r="BM6380" s="12"/>
      <c r="BN6380" s="12"/>
      <c r="BO6380" s="12"/>
      <c r="BP6380" s="12"/>
      <c r="BQ6380" s="12"/>
      <c r="BR6380" s="12"/>
      <c r="BS6380" s="12"/>
      <c r="BT6380" s="12"/>
      <c r="BU6380" s="12"/>
      <c r="BV6380" s="12"/>
      <c r="BW6380" s="12"/>
      <c r="BX6380" s="12"/>
      <c r="BY6380" s="12"/>
      <c r="BZ6380" s="12"/>
      <c r="CA6380" s="12"/>
      <c r="CB6380" s="12"/>
      <c r="CC6380" s="12"/>
      <c r="CD6380" s="12"/>
      <c r="CE6380" s="12"/>
      <c r="CF6380" s="12"/>
      <c r="CG6380" s="12"/>
      <c r="CH6380" s="12"/>
      <c r="CI6380" s="12"/>
      <c r="CJ6380" s="12"/>
      <c r="CK6380" s="12"/>
      <c r="CL6380" s="12"/>
      <c r="CM6380" s="12"/>
      <c r="CN6380" s="12"/>
      <c r="CO6380" s="12"/>
      <c r="CP6380" s="12"/>
      <c r="CQ6380" s="12"/>
      <c r="CR6380" s="12"/>
      <c r="CS6380" s="12"/>
      <c r="CT6380" s="12"/>
      <c r="CU6380" s="12"/>
      <c r="CV6380" s="12"/>
      <c r="CW6380" s="12"/>
      <c r="CX6380" s="12"/>
      <c r="CY6380" s="12"/>
      <c r="CZ6380" s="12"/>
      <c r="DA6380" s="12"/>
      <c r="DB6380" s="12"/>
      <c r="DC6380" s="12"/>
      <c r="DD6380" s="12"/>
      <c r="DE6380" s="12"/>
      <c r="DF6380" s="12"/>
      <c r="DG6380" s="12"/>
      <c r="DH6380" s="12"/>
      <c r="DI6380" s="12"/>
      <c r="DJ6380" s="12"/>
      <c r="DK6380" s="12"/>
      <c r="DL6380" s="12"/>
      <c r="DM6380" s="12"/>
      <c r="DN6380" s="12"/>
      <c r="DO6380" s="12"/>
      <c r="DP6380" s="12"/>
      <c r="DQ6380" s="12"/>
      <c r="DR6380" s="12"/>
      <c r="DS6380" s="12"/>
      <c r="DT6380" s="12"/>
      <c r="DU6380" s="12"/>
      <c r="DV6380" s="12"/>
      <c r="DW6380" s="12"/>
      <c r="DX6380" s="12"/>
      <c r="DY6380" s="12"/>
      <c r="DZ6380" s="12"/>
      <c r="EA6380" s="12"/>
      <c r="EB6380" s="12"/>
      <c r="EC6380" s="12"/>
      <c r="ED6380" s="12"/>
      <c r="EE6380" s="12"/>
      <c r="EF6380" s="12"/>
      <c r="EG6380" s="12"/>
      <c r="EH6380" s="12"/>
      <c r="EI6380" s="12"/>
      <c r="EJ6380" s="12"/>
      <c r="EK6380" s="12"/>
      <c r="EL6380" s="12"/>
      <c r="EM6380" s="12"/>
      <c r="EN6380" s="12"/>
      <c r="EO6380" s="12"/>
      <c r="EP6380" s="12"/>
      <c r="EQ6380" s="12"/>
      <c r="ER6380" s="12"/>
      <c r="ES6380" s="12"/>
      <c r="ET6380" s="12"/>
      <c r="EU6380" s="12"/>
      <c r="EV6380" s="12"/>
      <c r="EW6380" s="12"/>
      <c r="EX6380" s="12"/>
      <c r="EY6380" s="12"/>
      <c r="EZ6380" s="12"/>
      <c r="FA6380" s="12"/>
      <c r="FB6380" s="12"/>
      <c r="FC6380" s="12"/>
      <c r="FD6380" s="12"/>
      <c r="FE6380" s="12"/>
      <c r="FF6380" s="12"/>
      <c r="FG6380" s="12"/>
      <c r="FH6380" s="12"/>
      <c r="FI6380" s="12"/>
      <c r="FJ6380" s="12"/>
      <c r="FK6380" s="12"/>
      <c r="FL6380" s="12"/>
      <c r="FM6380" s="12"/>
      <c r="FN6380" s="12"/>
      <c r="FO6380" s="12"/>
      <c r="FP6380" s="12"/>
      <c r="FQ6380" s="12"/>
      <c r="FR6380" s="12"/>
      <c r="FS6380" s="12"/>
      <c r="FT6380" s="12"/>
      <c r="FU6380" s="12"/>
      <c r="FV6380" s="12"/>
      <c r="FW6380" s="12"/>
      <c r="FX6380" s="12"/>
      <c r="FY6380" s="12"/>
      <c r="FZ6380" s="12"/>
      <c r="GA6380" s="12"/>
      <c r="GB6380" s="12"/>
      <c r="GC6380" s="12"/>
      <c r="GD6380" s="12"/>
      <c r="GE6380" s="12"/>
      <c r="GF6380" s="12"/>
      <c r="GG6380" s="12"/>
      <c r="GH6380" s="12"/>
      <c r="GI6380" s="12"/>
      <c r="GJ6380" s="12"/>
      <c r="GK6380" s="12"/>
      <c r="GL6380" s="12"/>
      <c r="GM6380" s="12"/>
      <c r="GN6380" s="12"/>
      <c r="GO6380" s="12"/>
      <c r="GP6380" s="12"/>
      <c r="GQ6380" s="12"/>
      <c r="GR6380" s="12"/>
      <c r="GS6380" s="12"/>
      <c r="GT6380" s="12"/>
      <c r="GU6380" s="12"/>
      <c r="GV6380" s="12"/>
      <c r="GW6380" s="12"/>
      <c r="GX6380" s="12"/>
      <c r="GY6380" s="12"/>
      <c r="GZ6380" s="12"/>
      <c r="HA6380" s="12"/>
      <c r="HB6380" s="12"/>
      <c r="HC6380" s="12"/>
      <c r="HD6380" s="12"/>
      <c r="HE6380" s="12"/>
      <c r="HF6380" s="12"/>
      <c r="HG6380" s="12"/>
      <c r="HH6380" s="12"/>
      <c r="HI6380" s="12"/>
      <c r="HJ6380" s="12"/>
      <c r="HK6380" s="12"/>
      <c r="HL6380" s="12"/>
      <c r="HM6380" s="12"/>
      <c r="HN6380" s="12"/>
      <c r="HO6380" s="12"/>
      <c r="HP6380" s="12"/>
      <c r="HQ6380" s="12"/>
      <c r="HR6380" s="12"/>
      <c r="HS6380" s="12"/>
      <c r="HT6380" s="12"/>
      <c r="HU6380" s="12"/>
      <c r="HV6380" s="12"/>
      <c r="HW6380" s="12"/>
      <c r="HX6380" s="12"/>
      <c r="HY6380" s="12"/>
      <c r="HZ6380" s="12"/>
      <c r="IA6380" s="12"/>
      <c r="IB6380" s="12"/>
      <c r="IC6380" s="12"/>
      <c r="ID6380" s="12"/>
      <c r="IE6380" s="12"/>
      <c r="IF6380" s="12"/>
      <c r="IG6380" s="12"/>
      <c r="IH6380" s="12"/>
      <c r="II6380" s="12"/>
      <c r="IJ6380" s="12"/>
      <c r="IK6380" s="12"/>
      <c r="IL6380" s="12"/>
      <c r="IM6380" s="12"/>
      <c r="IN6380" s="12"/>
      <c r="IO6380" s="12"/>
      <c r="IP6380" s="12"/>
      <c r="IQ6380" s="12"/>
      <c r="IR6380" s="12"/>
      <c r="IS6380" s="12"/>
      <c r="IT6380" s="12"/>
      <c r="IU6380" s="12"/>
      <c r="IV6380" s="12"/>
      <c r="IW6380" s="12"/>
      <c r="IX6380" s="12"/>
      <c r="IY6380" s="12"/>
      <c r="IZ6380" s="12"/>
      <c r="JA6380" s="12"/>
      <c r="JB6380" s="12"/>
      <c r="JC6380" s="12"/>
      <c r="JD6380" s="12"/>
      <c r="JE6380" s="12"/>
      <c r="JF6380" s="12"/>
      <c r="JG6380" s="12"/>
      <c r="JH6380" s="12"/>
      <c r="JI6380" s="12"/>
      <c r="JJ6380" s="12"/>
      <c r="JK6380" s="12"/>
      <c r="JL6380" s="12"/>
      <c r="JM6380" s="12"/>
      <c r="JN6380" s="12"/>
      <c r="JO6380" s="12"/>
      <c r="JP6380" s="12"/>
      <c r="JQ6380" s="12"/>
      <c r="JR6380" s="12"/>
      <c r="JS6380" s="12"/>
      <c r="JT6380" s="12"/>
      <c r="JU6380" s="12"/>
      <c r="JV6380" s="12"/>
      <c r="JW6380" s="12"/>
      <c r="JX6380" s="12"/>
      <c r="JY6380" s="12"/>
      <c r="JZ6380" s="12"/>
      <c r="KA6380" s="12"/>
      <c r="KB6380" s="12"/>
      <c r="KC6380" s="12"/>
      <c r="KD6380" s="12"/>
      <c r="KE6380" s="12"/>
      <c r="KF6380" s="12"/>
      <c r="KG6380" s="12"/>
      <c r="KH6380" s="12"/>
      <c r="KI6380" s="12"/>
      <c r="KJ6380" s="12"/>
      <c r="KK6380" s="12"/>
      <c r="KL6380" s="12"/>
      <c r="KM6380" s="12"/>
      <c r="KN6380" s="12"/>
      <c r="KO6380" s="12"/>
      <c r="KP6380" s="12"/>
      <c r="KQ6380" s="12"/>
      <c r="KR6380" s="12"/>
      <c r="KS6380" s="12"/>
      <c r="KT6380" s="12"/>
      <c r="KU6380" s="12"/>
      <c r="KV6380" s="12"/>
      <c r="KW6380" s="12"/>
      <c r="KX6380" s="12"/>
      <c r="KY6380" s="12"/>
      <c r="KZ6380" s="12"/>
      <c r="LA6380" s="12"/>
      <c r="LB6380" s="12"/>
      <c r="LC6380" s="12"/>
      <c r="LD6380" s="12"/>
      <c r="LE6380" s="12"/>
      <c r="LF6380" s="12"/>
      <c r="LG6380" s="12"/>
      <c r="LH6380" s="12"/>
      <c r="LI6380" s="12"/>
      <c r="LJ6380" s="12"/>
      <c r="LK6380" s="12"/>
      <c r="LL6380" s="12"/>
      <c r="LM6380" s="12"/>
      <c r="LN6380" s="12"/>
      <c r="LO6380" s="12"/>
      <c r="LP6380" s="12"/>
      <c r="LQ6380" s="12"/>
      <c r="LR6380" s="12"/>
      <c r="LS6380" s="12"/>
      <c r="LT6380" s="12"/>
      <c r="LU6380" s="12"/>
      <c r="LV6380" s="12"/>
      <c r="LW6380" s="12"/>
      <c r="LX6380" s="12"/>
      <c r="LY6380" s="12"/>
      <c r="LZ6380" s="12"/>
      <c r="MA6380" s="12"/>
      <c r="MB6380" s="12"/>
      <c r="MC6380" s="12"/>
      <c r="MD6380" s="12"/>
      <c r="ME6380" s="12"/>
      <c r="MF6380" s="12"/>
      <c r="MG6380" s="12"/>
      <c r="MH6380" s="12"/>
      <c r="MI6380" s="12"/>
      <c r="MJ6380" s="12"/>
      <c r="MK6380" s="12"/>
      <c r="ML6380" s="12"/>
      <c r="MM6380" s="12"/>
      <c r="MN6380" s="12"/>
      <c r="MO6380" s="12"/>
      <c r="MP6380" s="12"/>
      <c r="MQ6380" s="12"/>
      <c r="MR6380" s="12"/>
      <c r="MS6380" s="12"/>
      <c r="MT6380" s="12"/>
      <c r="MU6380" s="12"/>
      <c r="MV6380" s="12"/>
      <c r="MW6380" s="12"/>
      <c r="MX6380" s="12"/>
      <c r="MY6380" s="12"/>
      <c r="MZ6380" s="12"/>
      <c r="NA6380" s="12"/>
      <c r="NB6380" s="12"/>
      <c r="NC6380" s="12"/>
      <c r="ND6380" s="12"/>
      <c r="NE6380" s="12"/>
      <c r="NF6380" s="12"/>
      <c r="NG6380" s="12"/>
      <c r="NH6380" s="12"/>
      <c r="NI6380" s="12"/>
      <c r="NJ6380" s="12"/>
      <c r="NK6380" s="12"/>
      <c r="NL6380" s="12"/>
      <c r="NM6380" s="12"/>
      <c r="NN6380" s="12"/>
      <c r="NO6380" s="12"/>
      <c r="NP6380" s="12"/>
      <c r="NQ6380" s="12"/>
      <c r="NR6380" s="12"/>
      <c r="NS6380" s="12"/>
      <c r="NT6380" s="12"/>
      <c r="NU6380" s="12"/>
      <c r="NV6380" s="12"/>
      <c r="NW6380" s="12"/>
      <c r="NX6380" s="12"/>
      <c r="NY6380" s="12"/>
      <c r="NZ6380" s="12"/>
      <c r="OA6380" s="12"/>
      <c r="OB6380" s="12"/>
      <c r="OC6380" s="12"/>
      <c r="OD6380" s="12"/>
      <c r="OE6380" s="12"/>
      <c r="OF6380" s="12"/>
      <c r="OG6380" s="12"/>
      <c r="OH6380" s="12"/>
      <c r="OI6380" s="12"/>
      <c r="OJ6380" s="12"/>
    </row>
    <row r="6381" spans="1:400" ht="16.5" customHeight="1">
      <c r="A6381" s="12" t="s">
        <v>6547</v>
      </c>
      <c r="B6381" s="13"/>
      <c r="C6381" s="189"/>
      <c r="D6381" s="12"/>
      <c r="E6381" s="471" t="s">
        <v>90</v>
      </c>
      <c r="F6381" s="471" t="s">
        <v>445</v>
      </c>
      <c r="G6381" s="471" t="s">
        <v>3377</v>
      </c>
      <c r="H6381" s="472">
        <v>2019</v>
      </c>
      <c r="I6381" s="472">
        <v>1</v>
      </c>
      <c r="J6381" s="472">
        <v>0</v>
      </c>
      <c r="K6381" s="472">
        <v>0</v>
      </c>
      <c r="L6381" s="473" t="s">
        <v>3367</v>
      </c>
      <c r="M6381" s="473"/>
      <c r="N6381" s="473" t="s">
        <v>41</v>
      </c>
      <c r="O6381" s="474">
        <v>300</v>
      </c>
      <c r="P6381" s="474">
        <v>0</v>
      </c>
      <c r="Q6381" s="474">
        <v>0</v>
      </c>
      <c r="R6381" s="475" t="s">
        <v>33</v>
      </c>
      <c r="S6381" s="19" t="s">
        <v>89</v>
      </c>
      <c r="T6381" s="19">
        <v>110</v>
      </c>
      <c r="U6381" s="19">
        <v>0.40909090909090912</v>
      </c>
      <c r="V6381" s="19">
        <v>0</v>
      </c>
      <c r="W6381" s="20">
        <v>4.4999999999999998E-2</v>
      </c>
      <c r="X6381" s="21">
        <v>13.5</v>
      </c>
      <c r="Y6381" s="22" t="s">
        <v>33</v>
      </c>
      <c r="Z6381" s="14" t="s">
        <v>5838</v>
      </c>
      <c r="AA6381" s="24"/>
      <c r="AB6381" s="14"/>
      <c r="AC6381" s="14"/>
      <c r="AD6381" s="25"/>
      <c r="AE6381" s="26"/>
      <c r="AF6381" s="27"/>
      <c r="AG6381" s="12"/>
      <c r="AH6381" s="12"/>
      <c r="AI6381" s="12"/>
      <c r="AJ6381" s="12"/>
      <c r="AK6381" s="12"/>
      <c r="AL6381" s="12"/>
      <c r="AM6381" s="12"/>
      <c r="AN6381" s="12"/>
      <c r="AO6381" s="12"/>
      <c r="AP6381" s="12"/>
      <c r="AQ6381" s="12"/>
      <c r="AR6381" s="12"/>
      <c r="AS6381" s="12"/>
      <c r="AT6381" s="12"/>
      <c r="AU6381" s="12"/>
      <c r="AV6381" s="12"/>
      <c r="AW6381" s="12"/>
      <c r="AX6381" s="12"/>
      <c r="AY6381" s="12"/>
      <c r="AZ6381" s="12"/>
      <c r="BA6381" s="12"/>
      <c r="BB6381" s="12"/>
      <c r="BC6381" s="12"/>
      <c r="BD6381" s="12"/>
      <c r="BE6381" s="12"/>
      <c r="BF6381" s="12"/>
      <c r="BG6381" s="12"/>
      <c r="BH6381" s="12"/>
      <c r="BI6381" s="12"/>
      <c r="BJ6381" s="12"/>
      <c r="BK6381" s="12"/>
      <c r="BL6381" s="12"/>
      <c r="BM6381" s="12"/>
      <c r="BN6381" s="12"/>
      <c r="BO6381" s="12"/>
      <c r="BP6381" s="12"/>
      <c r="BQ6381" s="12"/>
      <c r="BR6381" s="12"/>
      <c r="BS6381" s="12"/>
      <c r="BT6381" s="12"/>
      <c r="BU6381" s="12"/>
      <c r="BV6381" s="12"/>
      <c r="BW6381" s="12"/>
      <c r="BX6381" s="12"/>
      <c r="BY6381" s="12"/>
      <c r="BZ6381" s="12"/>
      <c r="CA6381" s="12"/>
      <c r="CB6381" s="12"/>
      <c r="CC6381" s="12"/>
      <c r="CD6381" s="12"/>
      <c r="CE6381" s="12"/>
      <c r="CF6381" s="12"/>
      <c r="CG6381" s="12"/>
      <c r="CH6381" s="12"/>
      <c r="CI6381" s="12"/>
      <c r="CJ6381" s="12"/>
      <c r="CK6381" s="12"/>
      <c r="CL6381" s="12"/>
      <c r="CM6381" s="12"/>
      <c r="CN6381" s="12"/>
      <c r="CO6381" s="12"/>
      <c r="CP6381" s="12"/>
      <c r="CQ6381" s="12"/>
      <c r="CR6381" s="12"/>
      <c r="CS6381" s="12"/>
      <c r="CT6381" s="12"/>
      <c r="CU6381" s="12"/>
      <c r="CV6381" s="12"/>
      <c r="CW6381" s="12"/>
      <c r="CX6381" s="12"/>
      <c r="CY6381" s="12"/>
      <c r="CZ6381" s="12"/>
      <c r="DA6381" s="12"/>
      <c r="DB6381" s="12"/>
      <c r="DC6381" s="12"/>
      <c r="DD6381" s="12"/>
      <c r="DE6381" s="12"/>
      <c r="DF6381" s="12"/>
      <c r="DG6381" s="12"/>
      <c r="DH6381" s="12"/>
      <c r="DI6381" s="12"/>
      <c r="DJ6381" s="12"/>
      <c r="DK6381" s="12"/>
      <c r="DL6381" s="12"/>
      <c r="DM6381" s="12"/>
      <c r="DN6381" s="12"/>
      <c r="DO6381" s="12"/>
      <c r="DP6381" s="12"/>
      <c r="DQ6381" s="12"/>
      <c r="DR6381" s="12"/>
      <c r="DS6381" s="12"/>
      <c r="DT6381" s="12"/>
      <c r="DU6381" s="12"/>
      <c r="DV6381" s="12"/>
      <c r="DW6381" s="12"/>
      <c r="DX6381" s="12"/>
      <c r="DY6381" s="12"/>
      <c r="DZ6381" s="12"/>
      <c r="EA6381" s="12"/>
      <c r="EB6381" s="12"/>
      <c r="EC6381" s="12"/>
      <c r="ED6381" s="12"/>
      <c r="EE6381" s="12"/>
      <c r="EF6381" s="12"/>
      <c r="EG6381" s="12"/>
      <c r="EH6381" s="12"/>
      <c r="EI6381" s="12"/>
      <c r="EJ6381" s="12"/>
      <c r="EK6381" s="12"/>
      <c r="EL6381" s="12"/>
      <c r="EM6381" s="12"/>
      <c r="EN6381" s="12"/>
      <c r="EO6381" s="12"/>
      <c r="EP6381" s="12"/>
      <c r="EQ6381" s="12"/>
      <c r="ER6381" s="12"/>
      <c r="ES6381" s="12"/>
      <c r="ET6381" s="12"/>
      <c r="EU6381" s="12"/>
      <c r="EV6381" s="12"/>
      <c r="EW6381" s="12"/>
      <c r="EX6381" s="12"/>
      <c r="EY6381" s="12"/>
      <c r="EZ6381" s="12"/>
      <c r="FA6381" s="12"/>
      <c r="FB6381" s="12"/>
      <c r="FC6381" s="12"/>
      <c r="FD6381" s="12"/>
      <c r="FE6381" s="12"/>
      <c r="FF6381" s="12"/>
      <c r="FG6381" s="12"/>
      <c r="FH6381" s="12"/>
      <c r="FI6381" s="12"/>
      <c r="FJ6381" s="12"/>
      <c r="FK6381" s="12"/>
      <c r="FL6381" s="12"/>
      <c r="FM6381" s="12"/>
      <c r="FN6381" s="12"/>
      <c r="FO6381" s="12"/>
      <c r="FP6381" s="12"/>
      <c r="FQ6381" s="12"/>
      <c r="FR6381" s="12"/>
      <c r="FS6381" s="12"/>
      <c r="FT6381" s="12"/>
      <c r="FU6381" s="12"/>
      <c r="FV6381" s="12"/>
      <c r="FW6381" s="12"/>
      <c r="FX6381" s="12"/>
      <c r="FY6381" s="12"/>
      <c r="FZ6381" s="12"/>
      <c r="GA6381" s="12"/>
      <c r="GB6381" s="12"/>
      <c r="GC6381" s="12"/>
      <c r="GD6381" s="12"/>
      <c r="GE6381" s="12"/>
      <c r="GF6381" s="12"/>
      <c r="GG6381" s="12"/>
      <c r="GH6381" s="12"/>
      <c r="GI6381" s="12"/>
      <c r="GJ6381" s="12"/>
      <c r="GK6381" s="12"/>
      <c r="GL6381" s="12"/>
      <c r="GM6381" s="12"/>
      <c r="GN6381" s="12"/>
      <c r="GO6381" s="12"/>
      <c r="GP6381" s="12"/>
      <c r="GQ6381" s="12"/>
      <c r="GR6381" s="12"/>
      <c r="GS6381" s="12"/>
      <c r="GT6381" s="12"/>
      <c r="GU6381" s="12"/>
      <c r="GV6381" s="12"/>
      <c r="GW6381" s="12"/>
      <c r="GX6381" s="12"/>
      <c r="GY6381" s="12"/>
      <c r="GZ6381" s="12"/>
      <c r="HA6381" s="12"/>
      <c r="HB6381" s="12"/>
      <c r="HC6381" s="12"/>
      <c r="HD6381" s="12"/>
      <c r="HE6381" s="12"/>
      <c r="HF6381" s="12"/>
      <c r="HG6381" s="12"/>
      <c r="HH6381" s="12"/>
      <c r="HI6381" s="12"/>
      <c r="HJ6381" s="12"/>
      <c r="HK6381" s="12"/>
      <c r="HL6381" s="12"/>
      <c r="HM6381" s="12"/>
      <c r="HN6381" s="12"/>
      <c r="HO6381" s="12"/>
      <c r="HP6381" s="12"/>
      <c r="HQ6381" s="12"/>
      <c r="HR6381" s="12"/>
      <c r="HS6381" s="12"/>
      <c r="HT6381" s="12"/>
      <c r="HU6381" s="12"/>
      <c r="HV6381" s="12"/>
      <c r="HW6381" s="12"/>
      <c r="HX6381" s="12"/>
      <c r="HY6381" s="12"/>
      <c r="HZ6381" s="12"/>
      <c r="IA6381" s="12"/>
      <c r="IB6381" s="12"/>
      <c r="IC6381" s="12"/>
      <c r="ID6381" s="12"/>
      <c r="IE6381" s="12"/>
      <c r="IF6381" s="12"/>
      <c r="IG6381" s="12"/>
      <c r="IH6381" s="12"/>
      <c r="II6381" s="12"/>
      <c r="IJ6381" s="12"/>
      <c r="IK6381" s="12"/>
      <c r="IL6381" s="12"/>
      <c r="IM6381" s="12"/>
      <c r="IN6381" s="12"/>
      <c r="IO6381" s="12"/>
      <c r="IP6381" s="12"/>
      <c r="IQ6381" s="12"/>
      <c r="IR6381" s="12"/>
      <c r="IS6381" s="12"/>
      <c r="IT6381" s="12"/>
      <c r="IU6381" s="12"/>
      <c r="IV6381" s="12"/>
      <c r="IW6381" s="12"/>
      <c r="IX6381" s="12"/>
      <c r="IY6381" s="12"/>
      <c r="IZ6381" s="12"/>
      <c r="JA6381" s="12"/>
      <c r="JB6381" s="12"/>
      <c r="JC6381" s="12"/>
      <c r="JD6381" s="12"/>
      <c r="JE6381" s="12"/>
      <c r="JF6381" s="12"/>
      <c r="JG6381" s="12"/>
      <c r="JH6381" s="12"/>
      <c r="JI6381" s="12"/>
      <c r="JJ6381" s="12"/>
      <c r="JK6381" s="12"/>
      <c r="JL6381" s="12"/>
      <c r="JM6381" s="12"/>
      <c r="JN6381" s="12"/>
      <c r="JO6381" s="12"/>
      <c r="JP6381" s="12"/>
      <c r="JQ6381" s="12"/>
      <c r="JR6381" s="12"/>
      <c r="JS6381" s="12"/>
      <c r="JT6381" s="12"/>
      <c r="JU6381" s="12"/>
      <c r="JV6381" s="12"/>
      <c r="JW6381" s="12"/>
      <c r="JX6381" s="12"/>
      <c r="JY6381" s="12"/>
      <c r="JZ6381" s="12"/>
      <c r="KA6381" s="12"/>
      <c r="KB6381" s="12"/>
      <c r="KC6381" s="12"/>
      <c r="KD6381" s="12"/>
      <c r="KE6381" s="12"/>
      <c r="KF6381" s="12"/>
      <c r="KG6381" s="12"/>
      <c r="KH6381" s="12"/>
      <c r="KI6381" s="12"/>
      <c r="KJ6381" s="12"/>
      <c r="KK6381" s="12"/>
      <c r="KL6381" s="12"/>
      <c r="KM6381" s="12"/>
      <c r="KN6381" s="12"/>
      <c r="KO6381" s="12"/>
      <c r="KP6381" s="12"/>
      <c r="KQ6381" s="12"/>
      <c r="KR6381" s="12"/>
      <c r="KS6381" s="12"/>
      <c r="KT6381" s="12"/>
      <c r="KU6381" s="12"/>
      <c r="KV6381" s="12"/>
      <c r="KW6381" s="12"/>
      <c r="KX6381" s="12"/>
      <c r="KY6381" s="12"/>
      <c r="KZ6381" s="12"/>
      <c r="LA6381" s="12"/>
      <c r="LB6381" s="12"/>
      <c r="LC6381" s="12"/>
      <c r="LD6381" s="12"/>
      <c r="LE6381" s="12"/>
      <c r="LF6381" s="12"/>
      <c r="LG6381" s="12"/>
      <c r="LH6381" s="12"/>
      <c r="LI6381" s="12"/>
      <c r="LJ6381" s="12"/>
      <c r="LK6381" s="12"/>
      <c r="LL6381" s="12"/>
      <c r="LM6381" s="12"/>
      <c r="LN6381" s="12"/>
      <c r="LO6381" s="12"/>
      <c r="LP6381" s="12"/>
      <c r="LQ6381" s="12"/>
      <c r="LR6381" s="12"/>
      <c r="LS6381" s="12"/>
      <c r="LT6381" s="12"/>
      <c r="LU6381" s="12"/>
      <c r="LV6381" s="12"/>
      <c r="LW6381" s="12"/>
      <c r="LX6381" s="12"/>
      <c r="LY6381" s="12"/>
      <c r="LZ6381" s="12"/>
      <c r="MA6381" s="12"/>
      <c r="MB6381" s="12"/>
      <c r="MC6381" s="12"/>
      <c r="MD6381" s="12"/>
      <c r="ME6381" s="12"/>
      <c r="MF6381" s="12"/>
      <c r="MG6381" s="12"/>
      <c r="MH6381" s="12"/>
      <c r="MI6381" s="12"/>
      <c r="MJ6381" s="12"/>
      <c r="MK6381" s="12"/>
      <c r="ML6381" s="12"/>
      <c r="MM6381" s="12"/>
      <c r="MN6381" s="12"/>
      <c r="MO6381" s="12"/>
      <c r="MP6381" s="12"/>
      <c r="MQ6381" s="12"/>
      <c r="MR6381" s="12"/>
      <c r="MS6381" s="12"/>
      <c r="MT6381" s="12"/>
      <c r="MU6381" s="12"/>
      <c r="MV6381" s="12"/>
      <c r="MW6381" s="12"/>
      <c r="MX6381" s="12"/>
      <c r="MY6381" s="12"/>
      <c r="MZ6381" s="12"/>
      <c r="NA6381" s="12"/>
      <c r="NB6381" s="12"/>
      <c r="NC6381" s="12"/>
      <c r="ND6381" s="12"/>
      <c r="NE6381" s="12"/>
      <c r="NF6381" s="12"/>
      <c r="NG6381" s="12"/>
      <c r="NH6381" s="12"/>
      <c r="NI6381" s="12"/>
      <c r="NJ6381" s="12"/>
      <c r="NK6381" s="12"/>
      <c r="NL6381" s="12"/>
      <c r="NM6381" s="12"/>
      <c r="NN6381" s="12"/>
      <c r="NO6381" s="12"/>
      <c r="NP6381" s="12"/>
      <c r="NQ6381" s="12"/>
      <c r="NR6381" s="12"/>
      <c r="NS6381" s="12"/>
      <c r="NT6381" s="12"/>
      <c r="NU6381" s="12"/>
      <c r="NV6381" s="12"/>
      <c r="NW6381" s="12"/>
      <c r="NX6381" s="12"/>
      <c r="NY6381" s="12"/>
      <c r="NZ6381" s="12"/>
      <c r="OA6381" s="12"/>
      <c r="OB6381" s="12"/>
      <c r="OC6381" s="12"/>
      <c r="OD6381" s="12"/>
      <c r="OE6381" s="12"/>
      <c r="OF6381" s="12"/>
      <c r="OG6381" s="12"/>
      <c r="OH6381" s="12"/>
      <c r="OI6381" s="12"/>
      <c r="OJ6381" s="12"/>
    </row>
    <row r="6382" spans="1:400" ht="16.5" customHeight="1">
      <c r="A6382" s="12" t="s">
        <v>9311</v>
      </c>
      <c r="B6382" s="13"/>
      <c r="C6382" s="189"/>
      <c r="D6382" s="12"/>
      <c r="E6382" s="471" t="s">
        <v>3378</v>
      </c>
      <c r="F6382" s="471" t="s">
        <v>3379</v>
      </c>
      <c r="G6382" s="471" t="s">
        <v>3380</v>
      </c>
      <c r="H6382" s="472">
        <v>2020</v>
      </c>
      <c r="I6382" s="472">
        <v>1</v>
      </c>
      <c r="J6382" s="472">
        <v>0</v>
      </c>
      <c r="K6382" s="472">
        <v>0</v>
      </c>
      <c r="L6382" s="473" t="s">
        <v>9312</v>
      </c>
      <c r="M6382" s="473"/>
      <c r="N6382" s="473" t="s">
        <v>56</v>
      </c>
      <c r="O6382" s="474">
        <v>200</v>
      </c>
      <c r="P6382" s="474">
        <v>0</v>
      </c>
      <c r="Q6382" s="474">
        <v>0</v>
      </c>
      <c r="R6382" s="475" t="s">
        <v>33</v>
      </c>
      <c r="S6382" s="19" t="s">
        <v>89</v>
      </c>
      <c r="T6382" s="19">
        <v>110</v>
      </c>
      <c r="U6382" s="19">
        <v>2</v>
      </c>
      <c r="V6382" s="19">
        <v>0</v>
      </c>
      <c r="W6382" s="20">
        <v>0.22</v>
      </c>
      <c r="X6382" s="21">
        <v>44</v>
      </c>
      <c r="Y6382" s="22" t="s">
        <v>33</v>
      </c>
      <c r="Z6382" s="14" t="s">
        <v>5838</v>
      </c>
      <c r="AA6382" s="24"/>
      <c r="AB6382" s="14"/>
      <c r="AC6382" s="14"/>
      <c r="AD6382" s="25"/>
      <c r="AE6382" s="26"/>
      <c r="AF6382" s="27"/>
      <c r="AG6382" s="12"/>
      <c r="AH6382" s="12"/>
      <c r="AI6382" s="12"/>
      <c r="AJ6382" s="12"/>
      <c r="AK6382" s="12"/>
      <c r="AL6382" s="12"/>
      <c r="AM6382" s="12"/>
      <c r="AN6382" s="12"/>
      <c r="AO6382" s="12"/>
      <c r="AP6382" s="12"/>
      <c r="AQ6382" s="12"/>
      <c r="AR6382" s="12"/>
      <c r="AS6382" s="12"/>
      <c r="AT6382" s="12"/>
      <c r="AU6382" s="12"/>
      <c r="AV6382" s="12"/>
      <c r="AW6382" s="12"/>
      <c r="AX6382" s="12"/>
      <c r="AY6382" s="12"/>
      <c r="AZ6382" s="12"/>
      <c r="BA6382" s="12"/>
      <c r="BB6382" s="12"/>
      <c r="BC6382" s="12"/>
      <c r="BD6382" s="12"/>
      <c r="BE6382" s="12"/>
      <c r="BF6382" s="12"/>
      <c r="BG6382" s="12"/>
      <c r="BH6382" s="12"/>
      <c r="BI6382" s="12"/>
      <c r="BJ6382" s="12"/>
      <c r="BK6382" s="12"/>
      <c r="BL6382" s="12"/>
      <c r="BM6382" s="12"/>
      <c r="BN6382" s="12"/>
      <c r="BO6382" s="12"/>
      <c r="BP6382" s="12"/>
      <c r="BQ6382" s="12"/>
      <c r="BR6382" s="12"/>
      <c r="BS6382" s="12"/>
      <c r="BT6382" s="12"/>
      <c r="BU6382" s="12"/>
      <c r="BV6382" s="12"/>
      <c r="BW6382" s="12"/>
      <c r="BX6382" s="12"/>
      <c r="BY6382" s="12"/>
      <c r="BZ6382" s="12"/>
      <c r="CA6382" s="12"/>
      <c r="CB6382" s="12"/>
      <c r="CC6382" s="12"/>
      <c r="CD6382" s="12"/>
      <c r="CE6382" s="12"/>
      <c r="CF6382" s="12"/>
      <c r="CG6382" s="12"/>
      <c r="CH6382" s="12"/>
      <c r="CI6382" s="12"/>
      <c r="CJ6382" s="12"/>
      <c r="CK6382" s="12"/>
      <c r="CL6382" s="12"/>
      <c r="CM6382" s="12"/>
      <c r="CN6382" s="12"/>
      <c r="CO6382" s="12"/>
      <c r="CP6382" s="12"/>
      <c r="CQ6382" s="12"/>
      <c r="CR6382" s="12"/>
      <c r="CS6382" s="12"/>
      <c r="CT6382" s="12"/>
      <c r="CU6382" s="12"/>
      <c r="CV6382" s="12"/>
      <c r="CW6382" s="12"/>
      <c r="CX6382" s="12"/>
      <c r="CY6382" s="12"/>
      <c r="CZ6382" s="12"/>
      <c r="DA6382" s="12"/>
      <c r="DB6382" s="12"/>
      <c r="DC6382" s="12"/>
      <c r="DD6382" s="12"/>
      <c r="DE6382" s="12"/>
      <c r="DF6382" s="12"/>
      <c r="DG6382" s="12"/>
      <c r="DH6382" s="12"/>
      <c r="DI6382" s="12"/>
      <c r="DJ6382" s="12"/>
      <c r="DK6382" s="12"/>
      <c r="DL6382" s="12"/>
      <c r="DM6382" s="12"/>
      <c r="DN6382" s="12"/>
      <c r="DO6382" s="12"/>
      <c r="DP6382" s="12"/>
      <c r="DQ6382" s="12"/>
      <c r="DR6382" s="12"/>
      <c r="DS6382" s="12"/>
      <c r="DT6382" s="12"/>
      <c r="DU6382" s="12"/>
      <c r="DV6382" s="12"/>
      <c r="DW6382" s="12"/>
      <c r="DX6382" s="12"/>
      <c r="DY6382" s="12"/>
      <c r="DZ6382" s="12"/>
      <c r="EA6382" s="12"/>
      <c r="EB6382" s="12"/>
      <c r="EC6382" s="12"/>
      <c r="ED6382" s="12"/>
      <c r="EE6382" s="12"/>
      <c r="EF6382" s="12"/>
      <c r="EG6382" s="12"/>
      <c r="EH6382" s="12"/>
      <c r="EI6382" s="12"/>
      <c r="EJ6382" s="12"/>
      <c r="EK6382" s="12"/>
      <c r="EL6382" s="12"/>
      <c r="EM6382" s="12"/>
      <c r="EN6382" s="12"/>
      <c r="EO6382" s="12"/>
      <c r="EP6382" s="12"/>
      <c r="EQ6382" s="12"/>
      <c r="ER6382" s="12"/>
      <c r="ES6382" s="12"/>
      <c r="ET6382" s="12"/>
      <c r="EU6382" s="12"/>
      <c r="EV6382" s="12"/>
      <c r="EW6382" s="12"/>
      <c r="EX6382" s="12"/>
      <c r="EY6382" s="12"/>
      <c r="EZ6382" s="12"/>
      <c r="FA6382" s="12"/>
      <c r="FB6382" s="12"/>
      <c r="FC6382" s="12"/>
      <c r="FD6382" s="12"/>
      <c r="FE6382" s="12"/>
      <c r="FF6382" s="12"/>
      <c r="FG6382" s="12"/>
      <c r="FH6382" s="12"/>
      <c r="FI6382" s="12"/>
      <c r="FJ6382" s="12"/>
      <c r="FK6382" s="12"/>
      <c r="FL6382" s="12"/>
      <c r="FM6382" s="12"/>
      <c r="FN6382" s="12"/>
      <c r="FO6382" s="12"/>
      <c r="FP6382" s="12"/>
      <c r="FQ6382" s="12"/>
      <c r="FR6382" s="12"/>
      <c r="FS6382" s="12"/>
      <c r="FT6382" s="12"/>
      <c r="FU6382" s="12"/>
      <c r="FV6382" s="12"/>
      <c r="FW6382" s="12"/>
      <c r="FX6382" s="12"/>
      <c r="FY6382" s="12"/>
      <c r="FZ6382" s="12"/>
      <c r="GA6382" s="12"/>
      <c r="GB6382" s="12"/>
      <c r="GC6382" s="12"/>
      <c r="GD6382" s="12"/>
      <c r="GE6382" s="12"/>
      <c r="GF6382" s="12"/>
      <c r="GG6382" s="12"/>
      <c r="GH6382" s="12"/>
      <c r="GI6382" s="12"/>
      <c r="GJ6382" s="12"/>
      <c r="GK6382" s="12"/>
      <c r="GL6382" s="12"/>
      <c r="GM6382" s="12"/>
      <c r="GN6382" s="12"/>
      <c r="GO6382" s="12"/>
      <c r="GP6382" s="12"/>
      <c r="GQ6382" s="12"/>
      <c r="GR6382" s="12"/>
      <c r="GS6382" s="12"/>
      <c r="GT6382" s="12"/>
      <c r="GU6382" s="12"/>
      <c r="GV6382" s="12"/>
      <c r="GW6382" s="12"/>
      <c r="GX6382" s="12"/>
      <c r="GY6382" s="12"/>
      <c r="GZ6382" s="12"/>
      <c r="HA6382" s="12"/>
      <c r="HB6382" s="12"/>
      <c r="HC6382" s="12"/>
      <c r="HD6382" s="12"/>
      <c r="HE6382" s="12"/>
      <c r="HF6382" s="12"/>
      <c r="HG6382" s="12"/>
      <c r="HH6382" s="12"/>
      <c r="HI6382" s="12"/>
      <c r="HJ6382" s="12"/>
      <c r="HK6382" s="12"/>
      <c r="HL6382" s="12"/>
      <c r="HM6382" s="12"/>
      <c r="HN6382" s="12"/>
      <c r="HO6382" s="12"/>
      <c r="HP6382" s="12"/>
      <c r="HQ6382" s="12"/>
      <c r="HR6382" s="12"/>
      <c r="HS6382" s="12"/>
      <c r="HT6382" s="12"/>
      <c r="HU6382" s="12"/>
      <c r="HV6382" s="12"/>
      <c r="HW6382" s="12"/>
      <c r="HX6382" s="12"/>
      <c r="HY6382" s="12"/>
      <c r="HZ6382" s="12"/>
      <c r="IA6382" s="12"/>
      <c r="IB6382" s="12"/>
      <c r="IC6382" s="12"/>
      <c r="ID6382" s="12"/>
      <c r="IE6382" s="12"/>
      <c r="IF6382" s="12"/>
      <c r="IG6382" s="12"/>
      <c r="IH6382" s="12"/>
      <c r="II6382" s="12"/>
      <c r="IJ6382" s="12"/>
      <c r="IK6382" s="12"/>
      <c r="IL6382" s="12"/>
      <c r="IM6382" s="12"/>
      <c r="IN6382" s="12"/>
      <c r="IO6382" s="12"/>
      <c r="IP6382" s="12"/>
      <c r="IQ6382" s="12"/>
      <c r="IR6382" s="12"/>
      <c r="IS6382" s="12"/>
      <c r="IT6382" s="12"/>
      <c r="IU6382" s="12"/>
      <c r="IV6382" s="12"/>
      <c r="IW6382" s="12"/>
      <c r="IX6382" s="12"/>
      <c r="IY6382" s="12"/>
      <c r="IZ6382" s="12"/>
      <c r="JA6382" s="12"/>
      <c r="JB6382" s="12"/>
      <c r="JC6382" s="12"/>
      <c r="JD6382" s="12"/>
      <c r="JE6382" s="12"/>
      <c r="JF6382" s="12"/>
      <c r="JG6382" s="12"/>
      <c r="JH6382" s="12"/>
      <c r="JI6382" s="12"/>
      <c r="JJ6382" s="12"/>
      <c r="JK6382" s="12"/>
      <c r="JL6382" s="12"/>
      <c r="JM6382" s="12"/>
      <c r="JN6382" s="12"/>
      <c r="JO6382" s="12"/>
      <c r="JP6382" s="12"/>
      <c r="JQ6382" s="12"/>
      <c r="JR6382" s="12"/>
      <c r="JS6382" s="12"/>
      <c r="JT6382" s="12"/>
      <c r="JU6382" s="12"/>
      <c r="JV6382" s="12"/>
      <c r="JW6382" s="12"/>
      <c r="JX6382" s="12"/>
      <c r="JY6382" s="12"/>
      <c r="JZ6382" s="12"/>
      <c r="KA6382" s="12"/>
      <c r="KB6382" s="12"/>
      <c r="KC6382" s="12"/>
      <c r="KD6382" s="12"/>
      <c r="KE6382" s="12"/>
      <c r="KF6382" s="12"/>
      <c r="KG6382" s="12"/>
      <c r="KH6382" s="12"/>
      <c r="KI6382" s="12"/>
      <c r="KJ6382" s="12"/>
      <c r="KK6382" s="12"/>
      <c r="KL6382" s="12"/>
      <c r="KM6382" s="12"/>
      <c r="KN6382" s="12"/>
      <c r="KO6382" s="12"/>
      <c r="KP6382" s="12"/>
      <c r="KQ6382" s="12"/>
      <c r="KR6382" s="12"/>
      <c r="KS6382" s="12"/>
      <c r="KT6382" s="12"/>
      <c r="KU6382" s="12"/>
      <c r="KV6382" s="12"/>
      <c r="KW6382" s="12"/>
      <c r="KX6382" s="12"/>
      <c r="KY6382" s="12"/>
      <c r="KZ6382" s="12"/>
      <c r="LA6382" s="12"/>
      <c r="LB6382" s="12"/>
      <c r="LC6382" s="12"/>
      <c r="LD6382" s="12"/>
      <c r="LE6382" s="12"/>
      <c r="LF6382" s="12"/>
      <c r="LG6382" s="12"/>
      <c r="LH6382" s="12"/>
      <c r="LI6382" s="12"/>
      <c r="LJ6382" s="12"/>
      <c r="LK6382" s="12"/>
      <c r="LL6382" s="12"/>
      <c r="LM6382" s="12"/>
      <c r="LN6382" s="12"/>
      <c r="LO6382" s="12"/>
      <c r="LP6382" s="12"/>
      <c r="LQ6382" s="12"/>
      <c r="LR6382" s="12"/>
      <c r="LS6382" s="12"/>
      <c r="LT6382" s="12"/>
      <c r="LU6382" s="12"/>
      <c r="LV6382" s="12"/>
      <c r="LW6382" s="12"/>
      <c r="LX6382" s="12"/>
      <c r="LY6382" s="12"/>
      <c r="LZ6382" s="12"/>
      <c r="MA6382" s="12"/>
      <c r="MB6382" s="12"/>
      <c r="MC6382" s="12"/>
      <c r="MD6382" s="12"/>
      <c r="ME6382" s="12"/>
      <c r="MF6382" s="12"/>
      <c r="MG6382" s="12"/>
      <c r="MH6382" s="12"/>
      <c r="MI6382" s="12"/>
      <c r="MJ6382" s="12"/>
      <c r="MK6382" s="12"/>
      <c r="ML6382" s="12"/>
      <c r="MM6382" s="12"/>
      <c r="MN6382" s="12"/>
      <c r="MO6382" s="12"/>
      <c r="MP6382" s="12"/>
      <c r="MQ6382" s="12"/>
      <c r="MR6382" s="12"/>
      <c r="MS6382" s="12"/>
      <c r="MT6382" s="12"/>
      <c r="MU6382" s="12"/>
      <c r="MV6382" s="12"/>
      <c r="MW6382" s="12"/>
      <c r="MX6382" s="12"/>
      <c r="MY6382" s="12"/>
      <c r="MZ6382" s="12"/>
      <c r="NA6382" s="12"/>
      <c r="NB6382" s="12"/>
      <c r="NC6382" s="12"/>
      <c r="ND6382" s="12"/>
      <c r="NE6382" s="12"/>
      <c r="NF6382" s="12"/>
      <c r="NG6382" s="12"/>
      <c r="NH6382" s="12"/>
      <c r="NI6382" s="12"/>
      <c r="NJ6382" s="12"/>
      <c r="NK6382" s="12"/>
      <c r="NL6382" s="12"/>
      <c r="NM6382" s="12"/>
      <c r="NN6382" s="12"/>
      <c r="NO6382" s="12"/>
      <c r="NP6382" s="12"/>
      <c r="NQ6382" s="12"/>
      <c r="NR6382" s="12"/>
      <c r="NS6382" s="12"/>
      <c r="NT6382" s="12"/>
      <c r="NU6382" s="12"/>
      <c r="NV6382" s="12"/>
      <c r="NW6382" s="12"/>
      <c r="NX6382" s="12"/>
      <c r="NY6382" s="12"/>
      <c r="NZ6382" s="12"/>
      <c r="OA6382" s="12"/>
      <c r="OB6382" s="12"/>
      <c r="OC6382" s="12"/>
      <c r="OD6382" s="12"/>
      <c r="OE6382" s="12"/>
      <c r="OF6382" s="12"/>
      <c r="OG6382" s="12"/>
      <c r="OH6382" s="12"/>
      <c r="OI6382" s="12"/>
      <c r="OJ6382" s="12"/>
    </row>
    <row r="6383" spans="1:400" ht="16.5" customHeight="1">
      <c r="A6383" s="12" t="s">
        <v>9311</v>
      </c>
      <c r="B6383" s="13"/>
      <c r="C6383" s="189"/>
      <c r="D6383" s="12"/>
      <c r="E6383" s="471" t="s">
        <v>3381</v>
      </c>
      <c r="F6383" s="471" t="s">
        <v>3382</v>
      </c>
      <c r="G6383" s="471" t="s">
        <v>3383</v>
      </c>
      <c r="H6383" s="472">
        <v>2021</v>
      </c>
      <c r="I6383" s="472">
        <v>1</v>
      </c>
      <c r="J6383" s="472">
        <v>0</v>
      </c>
      <c r="K6383" s="472">
        <v>0</v>
      </c>
      <c r="L6383" s="473" t="s">
        <v>9312</v>
      </c>
      <c r="M6383" s="473"/>
      <c r="N6383" s="473" t="s">
        <v>56</v>
      </c>
      <c r="O6383" s="474">
        <v>300</v>
      </c>
      <c r="P6383" s="474">
        <v>0</v>
      </c>
      <c r="Q6383" s="474">
        <v>0</v>
      </c>
      <c r="R6383" s="475" t="s">
        <v>33</v>
      </c>
      <c r="S6383" s="19" t="s">
        <v>89</v>
      </c>
      <c r="T6383" s="19">
        <v>110</v>
      </c>
      <c r="U6383" s="19">
        <v>9</v>
      </c>
      <c r="V6383" s="19">
        <v>0</v>
      </c>
      <c r="W6383" s="20">
        <v>0.99</v>
      </c>
      <c r="X6383" s="21">
        <v>297</v>
      </c>
      <c r="Y6383" s="22" t="s">
        <v>33</v>
      </c>
      <c r="Z6383" s="14" t="s">
        <v>5838</v>
      </c>
      <c r="AA6383" s="24"/>
      <c r="AB6383" s="14"/>
      <c r="AC6383" s="14"/>
      <c r="AD6383" s="25"/>
      <c r="AE6383" s="26"/>
      <c r="AF6383" s="27"/>
      <c r="AG6383" s="12"/>
      <c r="AH6383" s="12"/>
      <c r="AI6383" s="12"/>
      <c r="AJ6383" s="12"/>
      <c r="AK6383" s="12"/>
      <c r="AL6383" s="12"/>
      <c r="AM6383" s="12"/>
      <c r="AN6383" s="12"/>
      <c r="AO6383" s="12"/>
      <c r="AP6383" s="12"/>
      <c r="AQ6383" s="12"/>
      <c r="AR6383" s="12"/>
      <c r="AS6383" s="12"/>
      <c r="AT6383" s="12"/>
      <c r="AU6383" s="12"/>
      <c r="AV6383" s="12"/>
      <c r="AW6383" s="12"/>
      <c r="AX6383" s="12"/>
      <c r="AY6383" s="12"/>
      <c r="AZ6383" s="12"/>
      <c r="BA6383" s="12"/>
      <c r="BB6383" s="12"/>
      <c r="BC6383" s="12"/>
      <c r="BD6383" s="12"/>
      <c r="BE6383" s="12"/>
      <c r="BF6383" s="12"/>
      <c r="BG6383" s="12"/>
      <c r="BH6383" s="12"/>
      <c r="BI6383" s="12"/>
      <c r="BJ6383" s="12"/>
      <c r="BK6383" s="12"/>
      <c r="BL6383" s="12"/>
      <c r="BM6383" s="12"/>
      <c r="BN6383" s="12"/>
      <c r="BO6383" s="12"/>
      <c r="BP6383" s="12"/>
      <c r="BQ6383" s="12"/>
      <c r="BR6383" s="12"/>
      <c r="BS6383" s="12"/>
      <c r="BT6383" s="12"/>
      <c r="BU6383" s="12"/>
      <c r="BV6383" s="12"/>
      <c r="BW6383" s="12"/>
      <c r="BX6383" s="12"/>
      <c r="BY6383" s="12"/>
      <c r="BZ6383" s="12"/>
      <c r="CA6383" s="12"/>
      <c r="CB6383" s="12"/>
      <c r="CC6383" s="12"/>
      <c r="CD6383" s="12"/>
      <c r="CE6383" s="12"/>
      <c r="CF6383" s="12"/>
      <c r="CG6383" s="12"/>
      <c r="CH6383" s="12"/>
      <c r="CI6383" s="12"/>
      <c r="CJ6383" s="12"/>
      <c r="CK6383" s="12"/>
      <c r="CL6383" s="12"/>
      <c r="CM6383" s="12"/>
      <c r="CN6383" s="12"/>
      <c r="CO6383" s="12"/>
      <c r="CP6383" s="12"/>
      <c r="CQ6383" s="12"/>
      <c r="CR6383" s="12"/>
      <c r="CS6383" s="12"/>
      <c r="CT6383" s="12"/>
      <c r="CU6383" s="12"/>
      <c r="CV6383" s="12"/>
      <c r="CW6383" s="12"/>
      <c r="CX6383" s="12"/>
      <c r="CY6383" s="12"/>
      <c r="CZ6383" s="12"/>
      <c r="DA6383" s="12"/>
      <c r="DB6383" s="12"/>
      <c r="DC6383" s="12"/>
      <c r="DD6383" s="12"/>
      <c r="DE6383" s="12"/>
      <c r="DF6383" s="12"/>
      <c r="DG6383" s="12"/>
      <c r="DH6383" s="12"/>
      <c r="DI6383" s="12"/>
      <c r="DJ6383" s="12"/>
      <c r="DK6383" s="12"/>
      <c r="DL6383" s="12"/>
      <c r="DM6383" s="12"/>
      <c r="DN6383" s="12"/>
      <c r="DO6383" s="12"/>
      <c r="DP6383" s="12"/>
      <c r="DQ6383" s="12"/>
      <c r="DR6383" s="12"/>
      <c r="DS6383" s="12"/>
      <c r="DT6383" s="12"/>
      <c r="DU6383" s="12"/>
      <c r="DV6383" s="12"/>
      <c r="DW6383" s="12"/>
      <c r="DX6383" s="12"/>
      <c r="DY6383" s="12"/>
      <c r="DZ6383" s="12"/>
      <c r="EA6383" s="12"/>
      <c r="EB6383" s="12"/>
      <c r="EC6383" s="12"/>
      <c r="ED6383" s="12"/>
      <c r="EE6383" s="12"/>
      <c r="EF6383" s="12"/>
      <c r="EG6383" s="12"/>
      <c r="EH6383" s="12"/>
      <c r="EI6383" s="12"/>
      <c r="EJ6383" s="12"/>
      <c r="EK6383" s="12"/>
      <c r="EL6383" s="12"/>
      <c r="EM6383" s="12"/>
      <c r="EN6383" s="12"/>
      <c r="EO6383" s="12"/>
      <c r="EP6383" s="12"/>
      <c r="EQ6383" s="12"/>
      <c r="ER6383" s="12"/>
      <c r="ES6383" s="12"/>
      <c r="ET6383" s="12"/>
      <c r="EU6383" s="12"/>
      <c r="EV6383" s="12"/>
      <c r="EW6383" s="12"/>
      <c r="EX6383" s="12"/>
      <c r="EY6383" s="12"/>
      <c r="EZ6383" s="12"/>
      <c r="FA6383" s="12"/>
      <c r="FB6383" s="12"/>
      <c r="FC6383" s="12"/>
      <c r="FD6383" s="12"/>
      <c r="FE6383" s="12"/>
      <c r="FF6383" s="12"/>
      <c r="FG6383" s="12"/>
      <c r="FH6383" s="12"/>
      <c r="FI6383" s="12"/>
      <c r="FJ6383" s="12"/>
      <c r="FK6383" s="12"/>
      <c r="FL6383" s="12"/>
      <c r="FM6383" s="12"/>
      <c r="FN6383" s="12"/>
      <c r="FO6383" s="12"/>
      <c r="FP6383" s="12"/>
      <c r="FQ6383" s="12"/>
      <c r="FR6383" s="12"/>
      <c r="FS6383" s="12"/>
      <c r="FT6383" s="12"/>
      <c r="FU6383" s="12"/>
      <c r="FV6383" s="12"/>
      <c r="FW6383" s="12"/>
      <c r="FX6383" s="12"/>
      <c r="FY6383" s="12"/>
      <c r="FZ6383" s="12"/>
      <c r="GA6383" s="12"/>
      <c r="GB6383" s="12"/>
      <c r="GC6383" s="12"/>
      <c r="GD6383" s="12"/>
      <c r="GE6383" s="12"/>
      <c r="GF6383" s="12"/>
      <c r="GG6383" s="12"/>
      <c r="GH6383" s="12"/>
      <c r="GI6383" s="12"/>
      <c r="GJ6383" s="12"/>
      <c r="GK6383" s="12"/>
      <c r="GL6383" s="12"/>
      <c r="GM6383" s="12"/>
      <c r="GN6383" s="12"/>
      <c r="GO6383" s="12"/>
      <c r="GP6383" s="12"/>
      <c r="GQ6383" s="12"/>
      <c r="GR6383" s="12"/>
      <c r="GS6383" s="12"/>
      <c r="GT6383" s="12"/>
      <c r="GU6383" s="12"/>
      <c r="GV6383" s="12"/>
      <c r="GW6383" s="12"/>
      <c r="GX6383" s="12"/>
      <c r="GY6383" s="12"/>
      <c r="GZ6383" s="12"/>
      <c r="HA6383" s="12"/>
      <c r="HB6383" s="12"/>
      <c r="HC6383" s="12"/>
      <c r="HD6383" s="12"/>
      <c r="HE6383" s="12"/>
      <c r="HF6383" s="12"/>
      <c r="HG6383" s="12"/>
      <c r="HH6383" s="12"/>
      <c r="HI6383" s="12"/>
      <c r="HJ6383" s="12"/>
      <c r="HK6383" s="12"/>
      <c r="HL6383" s="12"/>
      <c r="HM6383" s="12"/>
      <c r="HN6383" s="12"/>
      <c r="HO6383" s="12"/>
      <c r="HP6383" s="12"/>
      <c r="HQ6383" s="12"/>
      <c r="HR6383" s="12"/>
      <c r="HS6383" s="12"/>
      <c r="HT6383" s="12"/>
      <c r="HU6383" s="12"/>
      <c r="HV6383" s="12"/>
      <c r="HW6383" s="12"/>
      <c r="HX6383" s="12"/>
      <c r="HY6383" s="12"/>
      <c r="HZ6383" s="12"/>
      <c r="IA6383" s="12"/>
      <c r="IB6383" s="12"/>
      <c r="IC6383" s="12"/>
      <c r="ID6383" s="12"/>
      <c r="IE6383" s="12"/>
      <c r="IF6383" s="12"/>
      <c r="IG6383" s="12"/>
      <c r="IH6383" s="12"/>
      <c r="II6383" s="12"/>
      <c r="IJ6383" s="12"/>
      <c r="IK6383" s="12"/>
      <c r="IL6383" s="12"/>
      <c r="IM6383" s="12"/>
      <c r="IN6383" s="12"/>
      <c r="IO6383" s="12"/>
      <c r="IP6383" s="12"/>
      <c r="IQ6383" s="12"/>
      <c r="IR6383" s="12"/>
      <c r="IS6383" s="12"/>
      <c r="IT6383" s="12"/>
      <c r="IU6383" s="12"/>
      <c r="IV6383" s="12"/>
      <c r="IW6383" s="12"/>
      <c r="IX6383" s="12"/>
      <c r="IY6383" s="12"/>
      <c r="IZ6383" s="12"/>
      <c r="JA6383" s="12"/>
      <c r="JB6383" s="12"/>
      <c r="JC6383" s="12"/>
      <c r="JD6383" s="12"/>
      <c r="JE6383" s="12"/>
      <c r="JF6383" s="12"/>
      <c r="JG6383" s="12"/>
      <c r="JH6383" s="12"/>
      <c r="JI6383" s="12"/>
      <c r="JJ6383" s="12"/>
      <c r="JK6383" s="12"/>
      <c r="JL6383" s="12"/>
      <c r="JM6383" s="12"/>
      <c r="JN6383" s="12"/>
      <c r="JO6383" s="12"/>
      <c r="JP6383" s="12"/>
      <c r="JQ6383" s="12"/>
      <c r="JR6383" s="12"/>
      <c r="JS6383" s="12"/>
      <c r="JT6383" s="12"/>
      <c r="JU6383" s="12"/>
      <c r="JV6383" s="12"/>
      <c r="JW6383" s="12"/>
      <c r="JX6383" s="12"/>
      <c r="JY6383" s="12"/>
      <c r="JZ6383" s="12"/>
      <c r="KA6383" s="12"/>
      <c r="KB6383" s="12"/>
      <c r="KC6383" s="12"/>
      <c r="KD6383" s="12"/>
      <c r="KE6383" s="12"/>
      <c r="KF6383" s="12"/>
      <c r="KG6383" s="12"/>
      <c r="KH6383" s="12"/>
      <c r="KI6383" s="12"/>
      <c r="KJ6383" s="12"/>
      <c r="KK6383" s="12"/>
      <c r="KL6383" s="12"/>
      <c r="KM6383" s="12"/>
      <c r="KN6383" s="12"/>
      <c r="KO6383" s="12"/>
      <c r="KP6383" s="12"/>
      <c r="KQ6383" s="12"/>
      <c r="KR6383" s="12"/>
      <c r="KS6383" s="12"/>
      <c r="KT6383" s="12"/>
      <c r="KU6383" s="12"/>
      <c r="KV6383" s="12"/>
      <c r="KW6383" s="12"/>
      <c r="KX6383" s="12"/>
      <c r="KY6383" s="12"/>
      <c r="KZ6383" s="12"/>
      <c r="LA6383" s="12"/>
      <c r="LB6383" s="12"/>
      <c r="LC6383" s="12"/>
      <c r="LD6383" s="12"/>
      <c r="LE6383" s="12"/>
      <c r="LF6383" s="12"/>
      <c r="LG6383" s="12"/>
      <c r="LH6383" s="12"/>
      <c r="LI6383" s="12"/>
      <c r="LJ6383" s="12"/>
      <c r="LK6383" s="12"/>
      <c r="LL6383" s="12"/>
      <c r="LM6383" s="12"/>
      <c r="LN6383" s="12"/>
      <c r="LO6383" s="12"/>
      <c r="LP6383" s="12"/>
      <c r="LQ6383" s="12"/>
      <c r="LR6383" s="12"/>
      <c r="LS6383" s="12"/>
      <c r="LT6383" s="12"/>
      <c r="LU6383" s="12"/>
      <c r="LV6383" s="12"/>
      <c r="LW6383" s="12"/>
      <c r="LX6383" s="12"/>
      <c r="LY6383" s="12"/>
      <c r="LZ6383" s="12"/>
      <c r="MA6383" s="12"/>
      <c r="MB6383" s="12"/>
      <c r="MC6383" s="12"/>
      <c r="MD6383" s="12"/>
      <c r="ME6383" s="12"/>
      <c r="MF6383" s="12"/>
      <c r="MG6383" s="12"/>
      <c r="MH6383" s="12"/>
      <c r="MI6383" s="12"/>
      <c r="MJ6383" s="12"/>
      <c r="MK6383" s="12"/>
      <c r="ML6383" s="12"/>
      <c r="MM6383" s="12"/>
      <c r="MN6383" s="12"/>
      <c r="MO6383" s="12"/>
      <c r="MP6383" s="12"/>
      <c r="MQ6383" s="12"/>
      <c r="MR6383" s="12"/>
      <c r="MS6383" s="12"/>
      <c r="MT6383" s="12"/>
      <c r="MU6383" s="12"/>
      <c r="MV6383" s="12"/>
      <c r="MW6383" s="12"/>
      <c r="MX6383" s="12"/>
      <c r="MY6383" s="12"/>
      <c r="MZ6383" s="12"/>
      <c r="NA6383" s="12"/>
      <c r="NB6383" s="12"/>
      <c r="NC6383" s="12"/>
      <c r="ND6383" s="12"/>
      <c r="NE6383" s="12"/>
      <c r="NF6383" s="12"/>
      <c r="NG6383" s="12"/>
      <c r="NH6383" s="12"/>
      <c r="NI6383" s="12"/>
      <c r="NJ6383" s="12"/>
      <c r="NK6383" s="12"/>
      <c r="NL6383" s="12"/>
      <c r="NM6383" s="12"/>
      <c r="NN6383" s="12"/>
      <c r="NO6383" s="12"/>
      <c r="NP6383" s="12"/>
      <c r="NQ6383" s="12"/>
      <c r="NR6383" s="12"/>
      <c r="NS6383" s="12"/>
      <c r="NT6383" s="12"/>
      <c r="NU6383" s="12"/>
      <c r="NV6383" s="12"/>
      <c r="NW6383" s="12"/>
      <c r="NX6383" s="12"/>
      <c r="NY6383" s="12"/>
      <c r="NZ6383" s="12"/>
      <c r="OA6383" s="12"/>
      <c r="OB6383" s="12"/>
      <c r="OC6383" s="12"/>
      <c r="OD6383" s="12"/>
      <c r="OE6383" s="12"/>
      <c r="OF6383" s="12"/>
      <c r="OG6383" s="12"/>
      <c r="OH6383" s="12"/>
      <c r="OI6383" s="12"/>
      <c r="OJ6383" s="12"/>
    </row>
    <row r="6384" spans="1:400" ht="16.5" customHeight="1">
      <c r="A6384" s="12" t="s">
        <v>9311</v>
      </c>
      <c r="B6384" s="13"/>
      <c r="C6384" s="189"/>
      <c r="D6384" s="12"/>
      <c r="E6384" s="471" t="s">
        <v>667</v>
      </c>
      <c r="F6384" s="471" t="s">
        <v>3384</v>
      </c>
      <c r="G6384" s="471" t="s">
        <v>3385</v>
      </c>
      <c r="H6384" s="472">
        <v>2021</v>
      </c>
      <c r="I6384" s="472">
        <v>1</v>
      </c>
      <c r="J6384" s="472">
        <v>0</v>
      </c>
      <c r="K6384" s="472">
        <v>0</v>
      </c>
      <c r="L6384" s="473" t="s">
        <v>9313</v>
      </c>
      <c r="M6384" s="473"/>
      <c r="N6384" s="473" t="s">
        <v>56</v>
      </c>
      <c r="O6384" s="474">
        <v>200</v>
      </c>
      <c r="P6384" s="474">
        <v>0</v>
      </c>
      <c r="Q6384" s="474">
        <v>0</v>
      </c>
      <c r="R6384" s="475" t="s">
        <v>33</v>
      </c>
      <c r="S6384" s="19" t="s">
        <v>89</v>
      </c>
      <c r="T6384" s="19">
        <v>230</v>
      </c>
      <c r="U6384" s="19">
        <v>9.5</v>
      </c>
      <c r="V6384" s="19">
        <v>0</v>
      </c>
      <c r="W6384" s="20">
        <v>2.1850000000000001</v>
      </c>
      <c r="X6384" s="21">
        <v>437</v>
      </c>
      <c r="Y6384" s="22" t="s">
        <v>33</v>
      </c>
      <c r="Z6384" s="14" t="s">
        <v>5838</v>
      </c>
      <c r="AA6384" s="24"/>
      <c r="AB6384" s="14"/>
      <c r="AC6384" s="14"/>
      <c r="AD6384" s="25"/>
      <c r="AE6384" s="26"/>
      <c r="AF6384" s="27"/>
      <c r="AG6384" s="12"/>
      <c r="AH6384" s="12"/>
      <c r="AI6384" s="12"/>
      <c r="AJ6384" s="12"/>
      <c r="AK6384" s="12"/>
      <c r="AL6384" s="12"/>
      <c r="AM6384" s="12"/>
      <c r="AN6384" s="12"/>
      <c r="AO6384" s="12"/>
      <c r="AP6384" s="12"/>
      <c r="AQ6384" s="12"/>
      <c r="AR6384" s="12"/>
      <c r="AS6384" s="12"/>
      <c r="AT6384" s="12"/>
      <c r="AU6384" s="12"/>
      <c r="AV6384" s="12"/>
      <c r="AW6384" s="12"/>
      <c r="AX6384" s="12"/>
      <c r="AY6384" s="12"/>
      <c r="AZ6384" s="12"/>
      <c r="BA6384" s="12"/>
      <c r="BB6384" s="12"/>
      <c r="BC6384" s="12"/>
      <c r="BD6384" s="12"/>
      <c r="BE6384" s="12"/>
      <c r="BF6384" s="12"/>
      <c r="BG6384" s="12"/>
      <c r="BH6384" s="12"/>
      <c r="BI6384" s="12"/>
      <c r="BJ6384" s="12"/>
      <c r="BK6384" s="12"/>
      <c r="BL6384" s="12"/>
      <c r="BM6384" s="12"/>
      <c r="BN6384" s="12"/>
      <c r="BO6384" s="12"/>
      <c r="BP6384" s="12"/>
      <c r="BQ6384" s="12"/>
      <c r="BR6384" s="12"/>
      <c r="BS6384" s="12"/>
      <c r="BT6384" s="12"/>
      <c r="BU6384" s="12"/>
      <c r="BV6384" s="12"/>
      <c r="BW6384" s="12"/>
      <c r="BX6384" s="12"/>
      <c r="BY6384" s="12"/>
      <c r="BZ6384" s="12"/>
      <c r="CA6384" s="12"/>
      <c r="CB6384" s="12"/>
      <c r="CC6384" s="12"/>
      <c r="CD6384" s="12"/>
      <c r="CE6384" s="12"/>
      <c r="CF6384" s="12"/>
      <c r="CG6384" s="12"/>
      <c r="CH6384" s="12"/>
      <c r="CI6384" s="12"/>
      <c r="CJ6384" s="12"/>
      <c r="CK6384" s="12"/>
      <c r="CL6384" s="12"/>
      <c r="CM6384" s="12"/>
      <c r="CN6384" s="12"/>
      <c r="CO6384" s="12"/>
      <c r="CP6384" s="12"/>
      <c r="CQ6384" s="12"/>
      <c r="CR6384" s="12"/>
      <c r="CS6384" s="12"/>
      <c r="CT6384" s="12"/>
      <c r="CU6384" s="12"/>
      <c r="CV6384" s="12"/>
      <c r="CW6384" s="12"/>
      <c r="CX6384" s="12"/>
      <c r="CY6384" s="12"/>
      <c r="CZ6384" s="12"/>
      <c r="DA6384" s="12"/>
      <c r="DB6384" s="12"/>
      <c r="DC6384" s="12"/>
      <c r="DD6384" s="12"/>
      <c r="DE6384" s="12"/>
      <c r="DF6384" s="12"/>
      <c r="DG6384" s="12"/>
      <c r="DH6384" s="12"/>
      <c r="DI6384" s="12"/>
      <c r="DJ6384" s="12"/>
      <c r="DK6384" s="12"/>
      <c r="DL6384" s="12"/>
      <c r="DM6384" s="12"/>
      <c r="DN6384" s="12"/>
      <c r="DO6384" s="12"/>
      <c r="DP6384" s="12"/>
      <c r="DQ6384" s="12"/>
      <c r="DR6384" s="12"/>
      <c r="DS6384" s="12"/>
      <c r="DT6384" s="12"/>
      <c r="DU6384" s="12"/>
      <c r="DV6384" s="12"/>
      <c r="DW6384" s="12"/>
      <c r="DX6384" s="12"/>
      <c r="DY6384" s="12"/>
      <c r="DZ6384" s="12"/>
      <c r="EA6384" s="12"/>
      <c r="EB6384" s="12"/>
      <c r="EC6384" s="12"/>
      <c r="ED6384" s="12"/>
      <c r="EE6384" s="12"/>
      <c r="EF6384" s="12"/>
      <c r="EG6384" s="12"/>
      <c r="EH6384" s="12"/>
      <c r="EI6384" s="12"/>
      <c r="EJ6384" s="12"/>
      <c r="EK6384" s="12"/>
      <c r="EL6384" s="12"/>
      <c r="EM6384" s="12"/>
      <c r="EN6384" s="12"/>
      <c r="EO6384" s="12"/>
      <c r="EP6384" s="12"/>
      <c r="EQ6384" s="12"/>
      <c r="ER6384" s="12"/>
      <c r="ES6384" s="12"/>
      <c r="ET6384" s="12"/>
      <c r="EU6384" s="12"/>
      <c r="EV6384" s="12"/>
      <c r="EW6384" s="12"/>
      <c r="EX6384" s="12"/>
      <c r="EY6384" s="12"/>
      <c r="EZ6384" s="12"/>
      <c r="FA6384" s="12"/>
      <c r="FB6384" s="12"/>
      <c r="FC6384" s="12"/>
      <c r="FD6384" s="12"/>
      <c r="FE6384" s="12"/>
      <c r="FF6384" s="12"/>
      <c r="FG6384" s="12"/>
      <c r="FH6384" s="12"/>
      <c r="FI6384" s="12"/>
      <c r="FJ6384" s="12"/>
      <c r="FK6384" s="12"/>
      <c r="FL6384" s="12"/>
      <c r="FM6384" s="12"/>
      <c r="FN6384" s="12"/>
      <c r="FO6384" s="12"/>
      <c r="FP6384" s="12"/>
      <c r="FQ6384" s="12"/>
      <c r="FR6384" s="12"/>
      <c r="FS6384" s="12"/>
      <c r="FT6384" s="12"/>
      <c r="FU6384" s="12"/>
      <c r="FV6384" s="12"/>
      <c r="FW6384" s="12"/>
      <c r="FX6384" s="12"/>
      <c r="FY6384" s="12"/>
      <c r="FZ6384" s="12"/>
      <c r="GA6384" s="12"/>
      <c r="GB6384" s="12"/>
      <c r="GC6384" s="12"/>
      <c r="GD6384" s="12"/>
      <c r="GE6384" s="12"/>
      <c r="GF6384" s="12"/>
      <c r="GG6384" s="12"/>
      <c r="GH6384" s="12"/>
      <c r="GI6384" s="12"/>
      <c r="GJ6384" s="12"/>
      <c r="GK6384" s="12"/>
      <c r="GL6384" s="12"/>
      <c r="GM6384" s="12"/>
      <c r="GN6384" s="12"/>
      <c r="GO6384" s="12"/>
      <c r="GP6384" s="12"/>
      <c r="GQ6384" s="12"/>
      <c r="GR6384" s="12"/>
      <c r="GS6384" s="12"/>
      <c r="GT6384" s="12"/>
      <c r="GU6384" s="12"/>
      <c r="GV6384" s="12"/>
      <c r="GW6384" s="12"/>
      <c r="GX6384" s="12"/>
      <c r="GY6384" s="12"/>
      <c r="GZ6384" s="12"/>
      <c r="HA6384" s="12"/>
      <c r="HB6384" s="12"/>
      <c r="HC6384" s="12"/>
      <c r="HD6384" s="12"/>
      <c r="HE6384" s="12"/>
      <c r="HF6384" s="12"/>
      <c r="HG6384" s="12"/>
      <c r="HH6384" s="12"/>
      <c r="HI6384" s="12"/>
      <c r="HJ6384" s="12"/>
      <c r="HK6384" s="12"/>
      <c r="HL6384" s="12"/>
      <c r="HM6384" s="12"/>
      <c r="HN6384" s="12"/>
      <c r="HO6384" s="12"/>
      <c r="HP6384" s="12"/>
      <c r="HQ6384" s="12"/>
      <c r="HR6384" s="12"/>
      <c r="HS6384" s="12"/>
      <c r="HT6384" s="12"/>
      <c r="HU6384" s="12"/>
      <c r="HV6384" s="12"/>
      <c r="HW6384" s="12"/>
      <c r="HX6384" s="12"/>
      <c r="HY6384" s="12"/>
      <c r="HZ6384" s="12"/>
      <c r="IA6384" s="12"/>
      <c r="IB6384" s="12"/>
      <c r="IC6384" s="12"/>
      <c r="ID6384" s="12"/>
      <c r="IE6384" s="12"/>
      <c r="IF6384" s="12"/>
      <c r="IG6384" s="12"/>
      <c r="IH6384" s="12"/>
      <c r="II6384" s="12"/>
      <c r="IJ6384" s="12"/>
      <c r="IK6384" s="12"/>
      <c r="IL6384" s="12"/>
      <c r="IM6384" s="12"/>
      <c r="IN6384" s="12"/>
      <c r="IO6384" s="12"/>
      <c r="IP6384" s="12"/>
      <c r="IQ6384" s="12"/>
      <c r="IR6384" s="12"/>
      <c r="IS6384" s="12"/>
      <c r="IT6384" s="12"/>
      <c r="IU6384" s="12"/>
      <c r="IV6384" s="12"/>
      <c r="IW6384" s="12"/>
      <c r="IX6384" s="12"/>
      <c r="IY6384" s="12"/>
      <c r="IZ6384" s="12"/>
      <c r="JA6384" s="12"/>
      <c r="JB6384" s="12"/>
      <c r="JC6384" s="12"/>
      <c r="JD6384" s="12"/>
      <c r="JE6384" s="12"/>
      <c r="JF6384" s="12"/>
      <c r="JG6384" s="12"/>
      <c r="JH6384" s="12"/>
      <c r="JI6384" s="12"/>
      <c r="JJ6384" s="12"/>
      <c r="JK6384" s="12"/>
      <c r="JL6384" s="12"/>
      <c r="JM6384" s="12"/>
      <c r="JN6384" s="12"/>
      <c r="JO6384" s="12"/>
      <c r="JP6384" s="12"/>
      <c r="JQ6384" s="12"/>
      <c r="JR6384" s="12"/>
      <c r="JS6384" s="12"/>
      <c r="JT6384" s="12"/>
      <c r="JU6384" s="12"/>
      <c r="JV6384" s="12"/>
      <c r="JW6384" s="12"/>
      <c r="JX6384" s="12"/>
      <c r="JY6384" s="12"/>
      <c r="JZ6384" s="12"/>
      <c r="KA6384" s="12"/>
      <c r="KB6384" s="12"/>
      <c r="KC6384" s="12"/>
      <c r="KD6384" s="12"/>
      <c r="KE6384" s="12"/>
      <c r="KF6384" s="12"/>
      <c r="KG6384" s="12"/>
      <c r="KH6384" s="12"/>
      <c r="KI6384" s="12"/>
      <c r="KJ6384" s="12"/>
      <c r="KK6384" s="12"/>
      <c r="KL6384" s="12"/>
      <c r="KM6384" s="12"/>
      <c r="KN6384" s="12"/>
      <c r="KO6384" s="12"/>
      <c r="KP6384" s="12"/>
      <c r="KQ6384" s="12"/>
      <c r="KR6384" s="12"/>
      <c r="KS6384" s="12"/>
      <c r="KT6384" s="12"/>
      <c r="KU6384" s="12"/>
      <c r="KV6384" s="12"/>
      <c r="KW6384" s="12"/>
      <c r="KX6384" s="12"/>
      <c r="KY6384" s="12"/>
      <c r="KZ6384" s="12"/>
      <c r="LA6384" s="12"/>
      <c r="LB6384" s="12"/>
      <c r="LC6384" s="12"/>
      <c r="LD6384" s="12"/>
      <c r="LE6384" s="12"/>
      <c r="LF6384" s="12"/>
      <c r="LG6384" s="12"/>
      <c r="LH6384" s="12"/>
      <c r="LI6384" s="12"/>
      <c r="LJ6384" s="12"/>
      <c r="LK6384" s="12"/>
      <c r="LL6384" s="12"/>
      <c r="LM6384" s="12"/>
      <c r="LN6384" s="12"/>
      <c r="LO6384" s="12"/>
      <c r="LP6384" s="12"/>
      <c r="LQ6384" s="12"/>
      <c r="LR6384" s="12"/>
      <c r="LS6384" s="12"/>
      <c r="LT6384" s="12"/>
      <c r="LU6384" s="12"/>
      <c r="LV6384" s="12"/>
      <c r="LW6384" s="12"/>
      <c r="LX6384" s="12"/>
      <c r="LY6384" s="12"/>
      <c r="LZ6384" s="12"/>
      <c r="MA6384" s="12"/>
      <c r="MB6384" s="12"/>
      <c r="MC6384" s="12"/>
      <c r="MD6384" s="12"/>
      <c r="ME6384" s="12"/>
      <c r="MF6384" s="12"/>
      <c r="MG6384" s="12"/>
      <c r="MH6384" s="12"/>
      <c r="MI6384" s="12"/>
      <c r="MJ6384" s="12"/>
      <c r="MK6384" s="12"/>
      <c r="ML6384" s="12"/>
      <c r="MM6384" s="12"/>
      <c r="MN6384" s="12"/>
      <c r="MO6384" s="12"/>
      <c r="MP6384" s="12"/>
      <c r="MQ6384" s="12"/>
      <c r="MR6384" s="12"/>
      <c r="MS6384" s="12"/>
      <c r="MT6384" s="12"/>
      <c r="MU6384" s="12"/>
      <c r="MV6384" s="12"/>
      <c r="MW6384" s="12"/>
      <c r="MX6384" s="12"/>
      <c r="MY6384" s="12"/>
      <c r="MZ6384" s="12"/>
      <c r="NA6384" s="12"/>
      <c r="NB6384" s="12"/>
      <c r="NC6384" s="12"/>
      <c r="ND6384" s="12"/>
      <c r="NE6384" s="12"/>
      <c r="NF6384" s="12"/>
      <c r="NG6384" s="12"/>
      <c r="NH6384" s="12"/>
      <c r="NI6384" s="12"/>
      <c r="NJ6384" s="12"/>
      <c r="NK6384" s="12"/>
      <c r="NL6384" s="12"/>
      <c r="NM6384" s="12"/>
      <c r="NN6384" s="12"/>
      <c r="NO6384" s="12"/>
      <c r="NP6384" s="12"/>
      <c r="NQ6384" s="12"/>
      <c r="NR6384" s="12"/>
      <c r="NS6384" s="12"/>
      <c r="NT6384" s="12"/>
      <c r="NU6384" s="12"/>
      <c r="NV6384" s="12"/>
      <c r="NW6384" s="12"/>
      <c r="NX6384" s="12"/>
      <c r="NY6384" s="12"/>
      <c r="NZ6384" s="12"/>
      <c r="OA6384" s="12"/>
      <c r="OB6384" s="12"/>
      <c r="OC6384" s="12"/>
      <c r="OD6384" s="12"/>
      <c r="OE6384" s="12"/>
      <c r="OF6384" s="12"/>
      <c r="OG6384" s="12"/>
      <c r="OH6384" s="12"/>
      <c r="OI6384" s="12"/>
      <c r="OJ6384" s="12"/>
    </row>
    <row r="6385" spans="1:400" ht="16.5" customHeight="1">
      <c r="A6385" s="12" t="s">
        <v>9311</v>
      </c>
      <c r="B6385" s="13"/>
      <c r="C6385" s="189"/>
      <c r="D6385" s="12"/>
      <c r="E6385" s="471" t="s">
        <v>3386</v>
      </c>
      <c r="F6385" s="471" t="s">
        <v>3387</v>
      </c>
      <c r="G6385" s="471" t="s">
        <v>3388</v>
      </c>
      <c r="H6385" s="472">
        <v>2021</v>
      </c>
      <c r="I6385" s="472">
        <v>1</v>
      </c>
      <c r="J6385" s="472">
        <v>0</v>
      </c>
      <c r="K6385" s="472">
        <v>0</v>
      </c>
      <c r="L6385" s="473" t="s">
        <v>9313</v>
      </c>
      <c r="M6385" s="473"/>
      <c r="N6385" s="473" t="s">
        <v>56</v>
      </c>
      <c r="O6385" s="474">
        <v>200</v>
      </c>
      <c r="P6385" s="474">
        <v>0</v>
      </c>
      <c r="Q6385" s="474">
        <v>0</v>
      </c>
      <c r="R6385" s="475" t="s">
        <v>33</v>
      </c>
      <c r="S6385" s="19" t="s">
        <v>89</v>
      </c>
      <c r="T6385" s="19">
        <v>110</v>
      </c>
      <c r="U6385" s="19">
        <v>1.5</v>
      </c>
      <c r="V6385" s="19">
        <v>0</v>
      </c>
      <c r="W6385" s="20">
        <v>0.16500000000000001</v>
      </c>
      <c r="X6385" s="21">
        <v>33</v>
      </c>
      <c r="Y6385" s="22" t="s">
        <v>33</v>
      </c>
      <c r="Z6385" s="14" t="s">
        <v>5838</v>
      </c>
      <c r="AA6385" s="24"/>
      <c r="AB6385" s="14"/>
      <c r="AC6385" s="14"/>
      <c r="AD6385" s="25"/>
      <c r="AE6385" s="26"/>
      <c r="AF6385" s="27"/>
      <c r="AG6385" s="12"/>
      <c r="AH6385" s="12"/>
      <c r="AI6385" s="12"/>
      <c r="AJ6385" s="12"/>
      <c r="AK6385" s="12"/>
      <c r="AL6385" s="12"/>
      <c r="AM6385" s="12"/>
      <c r="AN6385" s="12"/>
      <c r="AO6385" s="12"/>
      <c r="AP6385" s="12"/>
      <c r="AQ6385" s="12"/>
      <c r="AR6385" s="12"/>
      <c r="AS6385" s="12"/>
      <c r="AT6385" s="12"/>
      <c r="AU6385" s="12"/>
      <c r="AV6385" s="12"/>
      <c r="AW6385" s="12"/>
      <c r="AX6385" s="12"/>
      <c r="AY6385" s="12"/>
      <c r="AZ6385" s="12"/>
      <c r="BA6385" s="12"/>
      <c r="BB6385" s="12"/>
      <c r="BC6385" s="12"/>
      <c r="BD6385" s="12"/>
      <c r="BE6385" s="12"/>
      <c r="BF6385" s="12"/>
      <c r="BG6385" s="12"/>
      <c r="BH6385" s="12"/>
      <c r="BI6385" s="12"/>
      <c r="BJ6385" s="12"/>
      <c r="BK6385" s="12"/>
      <c r="BL6385" s="12"/>
      <c r="BM6385" s="12"/>
      <c r="BN6385" s="12"/>
      <c r="BO6385" s="12"/>
      <c r="BP6385" s="12"/>
      <c r="BQ6385" s="12"/>
      <c r="BR6385" s="12"/>
      <c r="BS6385" s="12"/>
      <c r="BT6385" s="12"/>
      <c r="BU6385" s="12"/>
      <c r="BV6385" s="12"/>
      <c r="BW6385" s="12"/>
      <c r="BX6385" s="12"/>
      <c r="BY6385" s="12"/>
      <c r="BZ6385" s="12"/>
      <c r="CA6385" s="12"/>
      <c r="CB6385" s="12"/>
      <c r="CC6385" s="12"/>
      <c r="CD6385" s="12"/>
      <c r="CE6385" s="12"/>
      <c r="CF6385" s="12"/>
      <c r="CG6385" s="12"/>
      <c r="CH6385" s="12"/>
      <c r="CI6385" s="12"/>
      <c r="CJ6385" s="12"/>
      <c r="CK6385" s="12"/>
      <c r="CL6385" s="12"/>
      <c r="CM6385" s="12"/>
      <c r="CN6385" s="12"/>
      <c r="CO6385" s="12"/>
      <c r="CP6385" s="12"/>
      <c r="CQ6385" s="12"/>
      <c r="CR6385" s="12"/>
      <c r="CS6385" s="12"/>
      <c r="CT6385" s="12"/>
      <c r="CU6385" s="12"/>
      <c r="CV6385" s="12"/>
      <c r="CW6385" s="12"/>
      <c r="CX6385" s="12"/>
      <c r="CY6385" s="12"/>
      <c r="CZ6385" s="12"/>
      <c r="DA6385" s="12"/>
      <c r="DB6385" s="12"/>
      <c r="DC6385" s="12"/>
      <c r="DD6385" s="12"/>
      <c r="DE6385" s="12"/>
      <c r="DF6385" s="12"/>
      <c r="DG6385" s="12"/>
      <c r="DH6385" s="12"/>
      <c r="DI6385" s="12"/>
      <c r="DJ6385" s="12"/>
      <c r="DK6385" s="12"/>
      <c r="DL6385" s="12"/>
      <c r="DM6385" s="12"/>
      <c r="DN6385" s="12"/>
      <c r="DO6385" s="12"/>
      <c r="DP6385" s="12"/>
      <c r="DQ6385" s="12"/>
      <c r="DR6385" s="12"/>
      <c r="DS6385" s="12"/>
      <c r="DT6385" s="12"/>
      <c r="DU6385" s="12"/>
      <c r="DV6385" s="12"/>
      <c r="DW6385" s="12"/>
      <c r="DX6385" s="12"/>
      <c r="DY6385" s="12"/>
      <c r="DZ6385" s="12"/>
      <c r="EA6385" s="12"/>
      <c r="EB6385" s="12"/>
      <c r="EC6385" s="12"/>
      <c r="ED6385" s="12"/>
      <c r="EE6385" s="12"/>
      <c r="EF6385" s="12"/>
      <c r="EG6385" s="12"/>
      <c r="EH6385" s="12"/>
      <c r="EI6385" s="12"/>
      <c r="EJ6385" s="12"/>
      <c r="EK6385" s="12"/>
      <c r="EL6385" s="12"/>
      <c r="EM6385" s="12"/>
      <c r="EN6385" s="12"/>
      <c r="EO6385" s="12"/>
      <c r="EP6385" s="12"/>
      <c r="EQ6385" s="12"/>
      <c r="ER6385" s="12"/>
      <c r="ES6385" s="12"/>
      <c r="ET6385" s="12"/>
      <c r="EU6385" s="12"/>
      <c r="EV6385" s="12"/>
      <c r="EW6385" s="12"/>
      <c r="EX6385" s="12"/>
      <c r="EY6385" s="12"/>
      <c r="EZ6385" s="12"/>
      <c r="FA6385" s="12"/>
      <c r="FB6385" s="12"/>
      <c r="FC6385" s="12"/>
      <c r="FD6385" s="12"/>
      <c r="FE6385" s="12"/>
      <c r="FF6385" s="12"/>
      <c r="FG6385" s="12"/>
      <c r="FH6385" s="12"/>
      <c r="FI6385" s="12"/>
      <c r="FJ6385" s="12"/>
      <c r="FK6385" s="12"/>
      <c r="FL6385" s="12"/>
      <c r="FM6385" s="12"/>
      <c r="FN6385" s="12"/>
      <c r="FO6385" s="12"/>
      <c r="FP6385" s="12"/>
      <c r="FQ6385" s="12"/>
      <c r="FR6385" s="12"/>
      <c r="FS6385" s="12"/>
      <c r="FT6385" s="12"/>
      <c r="FU6385" s="12"/>
      <c r="FV6385" s="12"/>
      <c r="FW6385" s="12"/>
      <c r="FX6385" s="12"/>
      <c r="FY6385" s="12"/>
      <c r="FZ6385" s="12"/>
      <c r="GA6385" s="12"/>
      <c r="GB6385" s="12"/>
      <c r="GC6385" s="12"/>
      <c r="GD6385" s="12"/>
      <c r="GE6385" s="12"/>
      <c r="GF6385" s="12"/>
      <c r="GG6385" s="12"/>
      <c r="GH6385" s="12"/>
      <c r="GI6385" s="12"/>
      <c r="GJ6385" s="12"/>
      <c r="GK6385" s="12"/>
      <c r="GL6385" s="12"/>
      <c r="GM6385" s="12"/>
      <c r="GN6385" s="12"/>
      <c r="GO6385" s="12"/>
      <c r="GP6385" s="12"/>
      <c r="GQ6385" s="12"/>
      <c r="GR6385" s="12"/>
      <c r="GS6385" s="12"/>
      <c r="GT6385" s="12"/>
      <c r="GU6385" s="12"/>
      <c r="GV6385" s="12"/>
      <c r="GW6385" s="12"/>
      <c r="GX6385" s="12"/>
      <c r="GY6385" s="12"/>
      <c r="GZ6385" s="12"/>
      <c r="HA6385" s="12"/>
      <c r="HB6385" s="12"/>
      <c r="HC6385" s="12"/>
      <c r="HD6385" s="12"/>
      <c r="HE6385" s="12"/>
      <c r="HF6385" s="12"/>
      <c r="HG6385" s="12"/>
      <c r="HH6385" s="12"/>
      <c r="HI6385" s="12"/>
      <c r="HJ6385" s="12"/>
      <c r="HK6385" s="12"/>
      <c r="HL6385" s="12"/>
      <c r="HM6385" s="12"/>
      <c r="HN6385" s="12"/>
      <c r="HO6385" s="12"/>
      <c r="HP6385" s="12"/>
      <c r="HQ6385" s="12"/>
      <c r="HR6385" s="12"/>
      <c r="HS6385" s="12"/>
      <c r="HT6385" s="12"/>
      <c r="HU6385" s="12"/>
      <c r="HV6385" s="12"/>
      <c r="HW6385" s="12"/>
      <c r="HX6385" s="12"/>
      <c r="HY6385" s="12"/>
      <c r="HZ6385" s="12"/>
      <c r="IA6385" s="12"/>
      <c r="IB6385" s="12"/>
      <c r="IC6385" s="12"/>
      <c r="ID6385" s="12"/>
      <c r="IE6385" s="12"/>
      <c r="IF6385" s="12"/>
      <c r="IG6385" s="12"/>
      <c r="IH6385" s="12"/>
      <c r="II6385" s="12"/>
      <c r="IJ6385" s="12"/>
      <c r="IK6385" s="12"/>
      <c r="IL6385" s="12"/>
      <c r="IM6385" s="12"/>
      <c r="IN6385" s="12"/>
      <c r="IO6385" s="12"/>
      <c r="IP6385" s="12"/>
      <c r="IQ6385" s="12"/>
      <c r="IR6385" s="12"/>
      <c r="IS6385" s="12"/>
      <c r="IT6385" s="12"/>
      <c r="IU6385" s="12"/>
      <c r="IV6385" s="12"/>
      <c r="IW6385" s="12"/>
      <c r="IX6385" s="12"/>
      <c r="IY6385" s="12"/>
      <c r="IZ6385" s="12"/>
      <c r="JA6385" s="12"/>
      <c r="JB6385" s="12"/>
      <c r="JC6385" s="12"/>
      <c r="JD6385" s="12"/>
      <c r="JE6385" s="12"/>
      <c r="JF6385" s="12"/>
      <c r="JG6385" s="12"/>
      <c r="JH6385" s="12"/>
      <c r="JI6385" s="12"/>
      <c r="JJ6385" s="12"/>
      <c r="JK6385" s="12"/>
      <c r="JL6385" s="12"/>
      <c r="JM6385" s="12"/>
      <c r="JN6385" s="12"/>
      <c r="JO6385" s="12"/>
      <c r="JP6385" s="12"/>
      <c r="JQ6385" s="12"/>
      <c r="JR6385" s="12"/>
      <c r="JS6385" s="12"/>
      <c r="JT6385" s="12"/>
      <c r="JU6385" s="12"/>
      <c r="JV6385" s="12"/>
      <c r="JW6385" s="12"/>
      <c r="JX6385" s="12"/>
      <c r="JY6385" s="12"/>
      <c r="JZ6385" s="12"/>
      <c r="KA6385" s="12"/>
      <c r="KB6385" s="12"/>
      <c r="KC6385" s="12"/>
      <c r="KD6385" s="12"/>
      <c r="KE6385" s="12"/>
      <c r="KF6385" s="12"/>
      <c r="KG6385" s="12"/>
      <c r="KH6385" s="12"/>
      <c r="KI6385" s="12"/>
      <c r="KJ6385" s="12"/>
      <c r="KK6385" s="12"/>
      <c r="KL6385" s="12"/>
      <c r="KM6385" s="12"/>
      <c r="KN6385" s="12"/>
      <c r="KO6385" s="12"/>
      <c r="KP6385" s="12"/>
      <c r="KQ6385" s="12"/>
      <c r="KR6385" s="12"/>
      <c r="KS6385" s="12"/>
      <c r="KT6385" s="12"/>
      <c r="KU6385" s="12"/>
      <c r="KV6385" s="12"/>
      <c r="KW6385" s="12"/>
      <c r="KX6385" s="12"/>
      <c r="KY6385" s="12"/>
      <c r="KZ6385" s="12"/>
      <c r="LA6385" s="12"/>
      <c r="LB6385" s="12"/>
      <c r="LC6385" s="12"/>
      <c r="LD6385" s="12"/>
      <c r="LE6385" s="12"/>
      <c r="LF6385" s="12"/>
      <c r="LG6385" s="12"/>
      <c r="LH6385" s="12"/>
      <c r="LI6385" s="12"/>
      <c r="LJ6385" s="12"/>
      <c r="LK6385" s="12"/>
      <c r="LL6385" s="12"/>
      <c r="LM6385" s="12"/>
      <c r="LN6385" s="12"/>
      <c r="LO6385" s="12"/>
      <c r="LP6385" s="12"/>
      <c r="LQ6385" s="12"/>
      <c r="LR6385" s="12"/>
      <c r="LS6385" s="12"/>
      <c r="LT6385" s="12"/>
      <c r="LU6385" s="12"/>
      <c r="LV6385" s="12"/>
      <c r="LW6385" s="12"/>
      <c r="LX6385" s="12"/>
      <c r="LY6385" s="12"/>
      <c r="LZ6385" s="12"/>
      <c r="MA6385" s="12"/>
      <c r="MB6385" s="12"/>
      <c r="MC6385" s="12"/>
      <c r="MD6385" s="12"/>
      <c r="ME6385" s="12"/>
      <c r="MF6385" s="12"/>
      <c r="MG6385" s="12"/>
      <c r="MH6385" s="12"/>
      <c r="MI6385" s="12"/>
      <c r="MJ6385" s="12"/>
      <c r="MK6385" s="12"/>
      <c r="ML6385" s="12"/>
      <c r="MM6385" s="12"/>
      <c r="MN6385" s="12"/>
      <c r="MO6385" s="12"/>
      <c r="MP6385" s="12"/>
      <c r="MQ6385" s="12"/>
      <c r="MR6385" s="12"/>
      <c r="MS6385" s="12"/>
      <c r="MT6385" s="12"/>
      <c r="MU6385" s="12"/>
      <c r="MV6385" s="12"/>
      <c r="MW6385" s="12"/>
      <c r="MX6385" s="12"/>
      <c r="MY6385" s="12"/>
      <c r="MZ6385" s="12"/>
      <c r="NA6385" s="12"/>
      <c r="NB6385" s="12"/>
      <c r="NC6385" s="12"/>
      <c r="ND6385" s="12"/>
      <c r="NE6385" s="12"/>
      <c r="NF6385" s="12"/>
      <c r="NG6385" s="12"/>
      <c r="NH6385" s="12"/>
      <c r="NI6385" s="12"/>
      <c r="NJ6385" s="12"/>
      <c r="NK6385" s="12"/>
      <c r="NL6385" s="12"/>
      <c r="NM6385" s="12"/>
      <c r="NN6385" s="12"/>
      <c r="NO6385" s="12"/>
      <c r="NP6385" s="12"/>
      <c r="NQ6385" s="12"/>
      <c r="NR6385" s="12"/>
      <c r="NS6385" s="12"/>
      <c r="NT6385" s="12"/>
      <c r="NU6385" s="12"/>
      <c r="NV6385" s="12"/>
      <c r="NW6385" s="12"/>
      <c r="NX6385" s="12"/>
      <c r="NY6385" s="12"/>
      <c r="NZ6385" s="12"/>
      <c r="OA6385" s="12"/>
      <c r="OB6385" s="12"/>
      <c r="OC6385" s="12"/>
      <c r="OD6385" s="12"/>
      <c r="OE6385" s="12"/>
      <c r="OF6385" s="12"/>
      <c r="OG6385" s="12"/>
      <c r="OH6385" s="12"/>
      <c r="OI6385" s="12"/>
      <c r="OJ6385" s="12"/>
    </row>
    <row r="6386" spans="1:400" ht="16.5" customHeight="1">
      <c r="A6386" s="12" t="s">
        <v>9311</v>
      </c>
      <c r="B6386" s="13"/>
      <c r="C6386" s="189"/>
      <c r="D6386" s="12"/>
      <c r="E6386" s="471" t="s">
        <v>3389</v>
      </c>
      <c r="F6386" s="471" t="s">
        <v>3390</v>
      </c>
      <c r="G6386" s="471" t="s">
        <v>3391</v>
      </c>
      <c r="H6386" s="472">
        <v>2022</v>
      </c>
      <c r="I6386" s="472">
        <v>1</v>
      </c>
      <c r="J6386" s="472">
        <v>0</v>
      </c>
      <c r="K6386" s="472">
        <v>0</v>
      </c>
      <c r="L6386" s="473" t="s">
        <v>9312</v>
      </c>
      <c r="M6386" s="473"/>
      <c r="N6386" s="473" t="s">
        <v>56</v>
      </c>
      <c r="O6386" s="474">
        <v>200</v>
      </c>
      <c r="P6386" s="474">
        <v>0</v>
      </c>
      <c r="Q6386" s="474">
        <v>0</v>
      </c>
      <c r="R6386" s="475" t="s">
        <v>33</v>
      </c>
      <c r="S6386" s="19" t="s">
        <v>89</v>
      </c>
      <c r="T6386" s="19">
        <v>110</v>
      </c>
      <c r="U6386" s="19">
        <v>2</v>
      </c>
      <c r="V6386" s="19">
        <v>0</v>
      </c>
      <c r="W6386" s="20">
        <v>0.22</v>
      </c>
      <c r="X6386" s="21">
        <v>44</v>
      </c>
      <c r="Y6386" s="22" t="s">
        <v>33</v>
      </c>
      <c r="Z6386" s="14" t="s">
        <v>5838</v>
      </c>
      <c r="AA6386" s="24"/>
      <c r="AB6386" s="14"/>
      <c r="AC6386" s="14"/>
      <c r="AD6386" s="25"/>
      <c r="AE6386" s="26"/>
      <c r="AF6386" s="27"/>
      <c r="AG6386" s="12"/>
      <c r="AH6386" s="12"/>
      <c r="AI6386" s="12"/>
      <c r="AJ6386" s="12"/>
      <c r="AK6386" s="12"/>
      <c r="AL6386" s="12"/>
      <c r="AM6386" s="12"/>
      <c r="AN6386" s="12"/>
      <c r="AO6386" s="12"/>
      <c r="AP6386" s="12"/>
      <c r="AQ6386" s="12"/>
      <c r="AR6386" s="12"/>
      <c r="AS6386" s="12"/>
      <c r="AT6386" s="12"/>
      <c r="AU6386" s="12"/>
      <c r="AV6386" s="12"/>
      <c r="AW6386" s="12"/>
      <c r="AX6386" s="12"/>
      <c r="AY6386" s="12"/>
      <c r="AZ6386" s="12"/>
      <c r="BA6386" s="12"/>
      <c r="BB6386" s="12"/>
      <c r="BC6386" s="12"/>
      <c r="BD6386" s="12"/>
      <c r="BE6386" s="12"/>
      <c r="BF6386" s="12"/>
      <c r="BG6386" s="12"/>
      <c r="BH6386" s="12"/>
      <c r="BI6386" s="12"/>
      <c r="BJ6386" s="12"/>
      <c r="BK6386" s="12"/>
      <c r="BL6386" s="12"/>
      <c r="BM6386" s="12"/>
      <c r="BN6386" s="12"/>
      <c r="BO6386" s="12"/>
      <c r="BP6386" s="12"/>
      <c r="BQ6386" s="12"/>
      <c r="BR6386" s="12"/>
      <c r="BS6386" s="12"/>
      <c r="BT6386" s="12"/>
      <c r="BU6386" s="12"/>
      <c r="BV6386" s="12"/>
      <c r="BW6386" s="12"/>
      <c r="BX6386" s="12"/>
      <c r="BY6386" s="12"/>
      <c r="BZ6386" s="12"/>
      <c r="CA6386" s="12"/>
      <c r="CB6386" s="12"/>
      <c r="CC6386" s="12"/>
      <c r="CD6386" s="12"/>
      <c r="CE6386" s="12"/>
      <c r="CF6386" s="12"/>
      <c r="CG6386" s="12"/>
      <c r="CH6386" s="12"/>
      <c r="CI6386" s="12"/>
      <c r="CJ6386" s="12"/>
      <c r="CK6386" s="12"/>
      <c r="CL6386" s="12"/>
      <c r="CM6386" s="12"/>
      <c r="CN6386" s="12"/>
      <c r="CO6386" s="12"/>
      <c r="CP6386" s="12"/>
      <c r="CQ6386" s="12"/>
      <c r="CR6386" s="12"/>
      <c r="CS6386" s="12"/>
      <c r="CT6386" s="12"/>
      <c r="CU6386" s="12"/>
      <c r="CV6386" s="12"/>
      <c r="CW6386" s="12"/>
      <c r="CX6386" s="12"/>
      <c r="CY6386" s="12"/>
      <c r="CZ6386" s="12"/>
      <c r="DA6386" s="12"/>
      <c r="DB6386" s="12"/>
      <c r="DC6386" s="12"/>
      <c r="DD6386" s="12"/>
      <c r="DE6386" s="12"/>
      <c r="DF6386" s="12"/>
      <c r="DG6386" s="12"/>
      <c r="DH6386" s="12"/>
      <c r="DI6386" s="12"/>
      <c r="DJ6386" s="12"/>
      <c r="DK6386" s="12"/>
      <c r="DL6386" s="12"/>
      <c r="DM6386" s="12"/>
      <c r="DN6386" s="12"/>
      <c r="DO6386" s="12"/>
      <c r="DP6386" s="12"/>
      <c r="DQ6386" s="12"/>
      <c r="DR6386" s="12"/>
      <c r="DS6386" s="12"/>
      <c r="DT6386" s="12"/>
      <c r="DU6386" s="12"/>
      <c r="DV6386" s="12"/>
      <c r="DW6386" s="12"/>
      <c r="DX6386" s="12"/>
      <c r="DY6386" s="12"/>
      <c r="DZ6386" s="12"/>
      <c r="EA6386" s="12"/>
      <c r="EB6386" s="12"/>
      <c r="EC6386" s="12"/>
      <c r="ED6386" s="12"/>
      <c r="EE6386" s="12"/>
      <c r="EF6386" s="12"/>
      <c r="EG6386" s="12"/>
      <c r="EH6386" s="12"/>
      <c r="EI6386" s="12"/>
      <c r="EJ6386" s="12"/>
      <c r="EK6386" s="12"/>
      <c r="EL6386" s="12"/>
      <c r="EM6386" s="12"/>
      <c r="EN6386" s="12"/>
      <c r="EO6386" s="12"/>
      <c r="EP6386" s="12"/>
      <c r="EQ6386" s="12"/>
      <c r="ER6386" s="12"/>
      <c r="ES6386" s="12"/>
      <c r="ET6386" s="12"/>
      <c r="EU6386" s="12"/>
      <c r="EV6386" s="12"/>
      <c r="EW6386" s="12"/>
      <c r="EX6386" s="12"/>
      <c r="EY6386" s="12"/>
      <c r="EZ6386" s="12"/>
      <c r="FA6386" s="12"/>
      <c r="FB6386" s="12"/>
      <c r="FC6386" s="12"/>
      <c r="FD6386" s="12"/>
      <c r="FE6386" s="12"/>
      <c r="FF6386" s="12"/>
      <c r="FG6386" s="12"/>
      <c r="FH6386" s="12"/>
      <c r="FI6386" s="12"/>
      <c r="FJ6386" s="12"/>
      <c r="FK6386" s="12"/>
      <c r="FL6386" s="12"/>
      <c r="FM6386" s="12"/>
      <c r="FN6386" s="12"/>
      <c r="FO6386" s="12"/>
      <c r="FP6386" s="12"/>
      <c r="FQ6386" s="12"/>
      <c r="FR6386" s="12"/>
      <c r="FS6386" s="12"/>
      <c r="FT6386" s="12"/>
      <c r="FU6386" s="12"/>
      <c r="FV6386" s="12"/>
      <c r="FW6386" s="12"/>
      <c r="FX6386" s="12"/>
      <c r="FY6386" s="12"/>
      <c r="FZ6386" s="12"/>
      <c r="GA6386" s="12"/>
      <c r="GB6386" s="12"/>
      <c r="GC6386" s="12"/>
      <c r="GD6386" s="12"/>
      <c r="GE6386" s="12"/>
      <c r="GF6386" s="12"/>
      <c r="GG6386" s="12"/>
      <c r="GH6386" s="12"/>
      <c r="GI6386" s="12"/>
      <c r="GJ6386" s="12"/>
      <c r="GK6386" s="12"/>
      <c r="GL6386" s="12"/>
      <c r="GM6386" s="12"/>
      <c r="GN6386" s="12"/>
      <c r="GO6386" s="12"/>
      <c r="GP6386" s="12"/>
      <c r="GQ6386" s="12"/>
      <c r="GR6386" s="12"/>
      <c r="GS6386" s="12"/>
      <c r="GT6386" s="12"/>
      <c r="GU6386" s="12"/>
      <c r="GV6386" s="12"/>
      <c r="GW6386" s="12"/>
      <c r="GX6386" s="12"/>
      <c r="GY6386" s="12"/>
      <c r="GZ6386" s="12"/>
      <c r="HA6386" s="12"/>
      <c r="HB6386" s="12"/>
      <c r="HC6386" s="12"/>
      <c r="HD6386" s="12"/>
      <c r="HE6386" s="12"/>
      <c r="HF6386" s="12"/>
      <c r="HG6386" s="12"/>
      <c r="HH6386" s="12"/>
      <c r="HI6386" s="12"/>
      <c r="HJ6386" s="12"/>
      <c r="HK6386" s="12"/>
      <c r="HL6386" s="12"/>
      <c r="HM6386" s="12"/>
      <c r="HN6386" s="12"/>
      <c r="HO6386" s="12"/>
      <c r="HP6386" s="12"/>
      <c r="HQ6386" s="12"/>
      <c r="HR6386" s="12"/>
      <c r="HS6386" s="12"/>
      <c r="HT6386" s="12"/>
      <c r="HU6386" s="12"/>
      <c r="HV6386" s="12"/>
      <c r="HW6386" s="12"/>
      <c r="HX6386" s="12"/>
      <c r="HY6386" s="12"/>
      <c r="HZ6386" s="12"/>
      <c r="IA6386" s="12"/>
      <c r="IB6386" s="12"/>
      <c r="IC6386" s="12"/>
      <c r="ID6386" s="12"/>
      <c r="IE6386" s="12"/>
      <c r="IF6386" s="12"/>
      <c r="IG6386" s="12"/>
      <c r="IH6386" s="12"/>
      <c r="II6386" s="12"/>
      <c r="IJ6386" s="12"/>
      <c r="IK6386" s="12"/>
      <c r="IL6386" s="12"/>
      <c r="IM6386" s="12"/>
      <c r="IN6386" s="12"/>
      <c r="IO6386" s="12"/>
      <c r="IP6386" s="12"/>
      <c r="IQ6386" s="12"/>
      <c r="IR6386" s="12"/>
      <c r="IS6386" s="12"/>
      <c r="IT6386" s="12"/>
      <c r="IU6386" s="12"/>
      <c r="IV6386" s="12"/>
      <c r="IW6386" s="12"/>
      <c r="IX6386" s="12"/>
      <c r="IY6386" s="12"/>
      <c r="IZ6386" s="12"/>
      <c r="JA6386" s="12"/>
      <c r="JB6386" s="12"/>
      <c r="JC6386" s="12"/>
      <c r="JD6386" s="12"/>
      <c r="JE6386" s="12"/>
      <c r="JF6386" s="12"/>
      <c r="JG6386" s="12"/>
      <c r="JH6386" s="12"/>
      <c r="JI6386" s="12"/>
      <c r="JJ6386" s="12"/>
      <c r="JK6386" s="12"/>
      <c r="JL6386" s="12"/>
      <c r="JM6386" s="12"/>
      <c r="JN6386" s="12"/>
      <c r="JO6386" s="12"/>
      <c r="JP6386" s="12"/>
      <c r="JQ6386" s="12"/>
      <c r="JR6386" s="12"/>
      <c r="JS6386" s="12"/>
      <c r="JT6386" s="12"/>
      <c r="JU6386" s="12"/>
      <c r="JV6386" s="12"/>
      <c r="JW6386" s="12"/>
      <c r="JX6386" s="12"/>
      <c r="JY6386" s="12"/>
      <c r="JZ6386" s="12"/>
      <c r="KA6386" s="12"/>
      <c r="KB6386" s="12"/>
      <c r="KC6386" s="12"/>
      <c r="KD6386" s="12"/>
      <c r="KE6386" s="12"/>
      <c r="KF6386" s="12"/>
      <c r="KG6386" s="12"/>
      <c r="KH6386" s="12"/>
      <c r="KI6386" s="12"/>
      <c r="KJ6386" s="12"/>
      <c r="KK6386" s="12"/>
      <c r="KL6386" s="12"/>
      <c r="KM6386" s="12"/>
      <c r="KN6386" s="12"/>
      <c r="KO6386" s="12"/>
      <c r="KP6386" s="12"/>
      <c r="KQ6386" s="12"/>
      <c r="KR6386" s="12"/>
      <c r="KS6386" s="12"/>
      <c r="KT6386" s="12"/>
      <c r="KU6386" s="12"/>
      <c r="KV6386" s="12"/>
      <c r="KW6386" s="12"/>
      <c r="KX6386" s="12"/>
      <c r="KY6386" s="12"/>
      <c r="KZ6386" s="12"/>
      <c r="LA6386" s="12"/>
      <c r="LB6386" s="12"/>
      <c r="LC6386" s="12"/>
      <c r="LD6386" s="12"/>
      <c r="LE6386" s="12"/>
      <c r="LF6386" s="12"/>
      <c r="LG6386" s="12"/>
      <c r="LH6386" s="12"/>
      <c r="LI6386" s="12"/>
      <c r="LJ6386" s="12"/>
      <c r="LK6386" s="12"/>
      <c r="LL6386" s="12"/>
      <c r="LM6386" s="12"/>
      <c r="LN6386" s="12"/>
      <c r="LO6386" s="12"/>
      <c r="LP6386" s="12"/>
      <c r="LQ6386" s="12"/>
      <c r="LR6386" s="12"/>
      <c r="LS6386" s="12"/>
      <c r="LT6386" s="12"/>
      <c r="LU6386" s="12"/>
      <c r="LV6386" s="12"/>
      <c r="LW6386" s="12"/>
      <c r="LX6386" s="12"/>
      <c r="LY6386" s="12"/>
      <c r="LZ6386" s="12"/>
      <c r="MA6386" s="12"/>
      <c r="MB6386" s="12"/>
      <c r="MC6386" s="12"/>
      <c r="MD6386" s="12"/>
      <c r="ME6386" s="12"/>
      <c r="MF6386" s="12"/>
      <c r="MG6386" s="12"/>
      <c r="MH6386" s="12"/>
      <c r="MI6386" s="12"/>
      <c r="MJ6386" s="12"/>
      <c r="MK6386" s="12"/>
      <c r="ML6386" s="12"/>
      <c r="MM6386" s="12"/>
      <c r="MN6386" s="12"/>
      <c r="MO6386" s="12"/>
      <c r="MP6386" s="12"/>
      <c r="MQ6386" s="12"/>
      <c r="MR6386" s="12"/>
      <c r="MS6386" s="12"/>
      <c r="MT6386" s="12"/>
      <c r="MU6386" s="12"/>
      <c r="MV6386" s="12"/>
      <c r="MW6386" s="12"/>
      <c r="MX6386" s="12"/>
      <c r="MY6386" s="12"/>
      <c r="MZ6386" s="12"/>
      <c r="NA6386" s="12"/>
      <c r="NB6386" s="12"/>
      <c r="NC6386" s="12"/>
      <c r="ND6386" s="12"/>
      <c r="NE6386" s="12"/>
      <c r="NF6386" s="12"/>
      <c r="NG6386" s="12"/>
      <c r="NH6386" s="12"/>
      <c r="NI6386" s="12"/>
      <c r="NJ6386" s="12"/>
      <c r="NK6386" s="12"/>
      <c r="NL6386" s="12"/>
      <c r="NM6386" s="12"/>
      <c r="NN6386" s="12"/>
      <c r="NO6386" s="12"/>
      <c r="NP6386" s="12"/>
      <c r="NQ6386" s="12"/>
      <c r="NR6386" s="12"/>
      <c r="NS6386" s="12"/>
      <c r="NT6386" s="12"/>
      <c r="NU6386" s="12"/>
      <c r="NV6386" s="12"/>
      <c r="NW6386" s="12"/>
      <c r="NX6386" s="12"/>
      <c r="NY6386" s="12"/>
      <c r="NZ6386" s="12"/>
      <c r="OA6386" s="12"/>
      <c r="OB6386" s="12"/>
      <c r="OC6386" s="12"/>
      <c r="OD6386" s="12"/>
      <c r="OE6386" s="12"/>
      <c r="OF6386" s="12"/>
      <c r="OG6386" s="12"/>
      <c r="OH6386" s="12"/>
      <c r="OI6386" s="12"/>
      <c r="OJ6386" s="12"/>
    </row>
    <row r="6387" spans="1:400" ht="16.5" customHeight="1">
      <c r="A6387" s="12" t="s">
        <v>9311</v>
      </c>
      <c r="B6387" s="13"/>
      <c r="C6387" s="189"/>
      <c r="D6387" s="12"/>
      <c r="E6387" s="471" t="s">
        <v>9314</v>
      </c>
      <c r="F6387" s="471" t="s">
        <v>3390</v>
      </c>
      <c r="G6387" s="471" t="s">
        <v>3393</v>
      </c>
      <c r="H6387" s="472">
        <v>2022</v>
      </c>
      <c r="I6387" s="472">
        <v>1</v>
      </c>
      <c r="J6387" s="472">
        <v>0</v>
      </c>
      <c r="K6387" s="472">
        <v>0</v>
      </c>
      <c r="L6387" s="473" t="s">
        <v>9312</v>
      </c>
      <c r="M6387" s="473"/>
      <c r="N6387" s="473" t="s">
        <v>56</v>
      </c>
      <c r="O6387" s="474">
        <v>200</v>
      </c>
      <c r="P6387" s="474">
        <v>0</v>
      </c>
      <c r="Q6387" s="474">
        <v>0</v>
      </c>
      <c r="R6387" s="475" t="s">
        <v>33</v>
      </c>
      <c r="S6387" s="19" t="s">
        <v>2476</v>
      </c>
      <c r="T6387" s="19">
        <v>110</v>
      </c>
      <c r="U6387" s="19">
        <v>5</v>
      </c>
      <c r="V6387" s="19">
        <v>0</v>
      </c>
      <c r="W6387" s="20">
        <v>0.55000000000000004</v>
      </c>
      <c r="X6387" s="21">
        <v>110.00000000000001</v>
      </c>
      <c r="Y6387" s="22" t="s">
        <v>33</v>
      </c>
      <c r="Z6387" s="14" t="s">
        <v>5838</v>
      </c>
      <c r="AA6387" s="24"/>
      <c r="AB6387" s="14"/>
      <c r="AC6387" s="14"/>
      <c r="AD6387" s="25"/>
      <c r="AE6387" s="26"/>
      <c r="AF6387" s="27"/>
      <c r="AG6387" s="12"/>
      <c r="AH6387" s="12"/>
      <c r="AI6387" s="12"/>
      <c r="AJ6387" s="12"/>
      <c r="AK6387" s="12"/>
      <c r="AL6387" s="12"/>
      <c r="AM6387" s="12"/>
      <c r="AN6387" s="12"/>
      <c r="AO6387" s="12"/>
      <c r="AP6387" s="12"/>
      <c r="AQ6387" s="12"/>
      <c r="AR6387" s="12"/>
      <c r="AS6387" s="12"/>
      <c r="AT6387" s="12"/>
      <c r="AU6387" s="12"/>
      <c r="AV6387" s="12"/>
      <c r="AW6387" s="12"/>
      <c r="AX6387" s="12"/>
      <c r="AY6387" s="12"/>
      <c r="AZ6387" s="12"/>
      <c r="BA6387" s="12"/>
      <c r="BB6387" s="12"/>
      <c r="BC6387" s="12"/>
      <c r="BD6387" s="12"/>
      <c r="BE6387" s="12"/>
      <c r="BF6387" s="12"/>
      <c r="BG6387" s="12"/>
      <c r="BH6387" s="12"/>
      <c r="BI6387" s="12"/>
      <c r="BJ6387" s="12"/>
      <c r="BK6387" s="12"/>
      <c r="BL6387" s="12"/>
      <c r="BM6387" s="12"/>
      <c r="BN6387" s="12"/>
      <c r="BO6387" s="12"/>
      <c r="BP6387" s="12"/>
      <c r="BQ6387" s="12"/>
      <c r="BR6387" s="12"/>
      <c r="BS6387" s="12"/>
      <c r="BT6387" s="12"/>
      <c r="BU6387" s="12"/>
      <c r="BV6387" s="12"/>
      <c r="BW6387" s="12"/>
      <c r="BX6387" s="12"/>
      <c r="BY6387" s="12"/>
      <c r="BZ6387" s="12"/>
      <c r="CA6387" s="12"/>
      <c r="CB6387" s="12"/>
      <c r="CC6387" s="12"/>
      <c r="CD6387" s="12"/>
      <c r="CE6387" s="12"/>
      <c r="CF6387" s="12"/>
      <c r="CG6387" s="12"/>
      <c r="CH6387" s="12"/>
      <c r="CI6387" s="12"/>
      <c r="CJ6387" s="12"/>
      <c r="CK6387" s="12"/>
      <c r="CL6387" s="12"/>
      <c r="CM6387" s="12"/>
      <c r="CN6387" s="12"/>
      <c r="CO6387" s="12"/>
      <c r="CP6387" s="12"/>
      <c r="CQ6387" s="12"/>
      <c r="CR6387" s="12"/>
      <c r="CS6387" s="12"/>
      <c r="CT6387" s="12"/>
      <c r="CU6387" s="12"/>
      <c r="CV6387" s="12"/>
      <c r="CW6387" s="12"/>
      <c r="CX6387" s="12"/>
      <c r="CY6387" s="12"/>
      <c r="CZ6387" s="12"/>
      <c r="DA6387" s="12"/>
      <c r="DB6387" s="12"/>
      <c r="DC6387" s="12"/>
      <c r="DD6387" s="12"/>
      <c r="DE6387" s="12"/>
      <c r="DF6387" s="12"/>
      <c r="DG6387" s="12"/>
      <c r="DH6387" s="12"/>
      <c r="DI6387" s="12"/>
      <c r="DJ6387" s="12"/>
      <c r="DK6387" s="12"/>
      <c r="DL6387" s="12"/>
      <c r="DM6387" s="12"/>
      <c r="DN6387" s="12"/>
      <c r="DO6387" s="12"/>
      <c r="DP6387" s="12"/>
      <c r="DQ6387" s="12"/>
      <c r="DR6387" s="12"/>
      <c r="DS6387" s="12"/>
      <c r="DT6387" s="12"/>
      <c r="DU6387" s="12"/>
      <c r="DV6387" s="12"/>
      <c r="DW6387" s="12"/>
      <c r="DX6387" s="12"/>
      <c r="DY6387" s="12"/>
      <c r="DZ6387" s="12"/>
      <c r="EA6387" s="12"/>
      <c r="EB6387" s="12"/>
      <c r="EC6387" s="12"/>
      <c r="ED6387" s="12"/>
      <c r="EE6387" s="12"/>
      <c r="EF6387" s="12"/>
      <c r="EG6387" s="12"/>
      <c r="EH6387" s="12"/>
      <c r="EI6387" s="12"/>
      <c r="EJ6387" s="12"/>
      <c r="EK6387" s="12"/>
      <c r="EL6387" s="12"/>
      <c r="EM6387" s="12"/>
      <c r="EN6387" s="12"/>
      <c r="EO6387" s="12"/>
      <c r="EP6387" s="12"/>
      <c r="EQ6387" s="12"/>
      <c r="ER6387" s="12"/>
      <c r="ES6387" s="12"/>
      <c r="ET6387" s="12"/>
      <c r="EU6387" s="12"/>
      <c r="EV6387" s="12"/>
      <c r="EW6387" s="12"/>
      <c r="EX6387" s="12"/>
      <c r="EY6387" s="12"/>
      <c r="EZ6387" s="12"/>
      <c r="FA6387" s="12"/>
      <c r="FB6387" s="12"/>
      <c r="FC6387" s="12"/>
      <c r="FD6387" s="12"/>
      <c r="FE6387" s="12"/>
      <c r="FF6387" s="12"/>
      <c r="FG6387" s="12"/>
      <c r="FH6387" s="12"/>
      <c r="FI6387" s="12"/>
      <c r="FJ6387" s="12"/>
      <c r="FK6387" s="12"/>
      <c r="FL6387" s="12"/>
      <c r="FM6387" s="12"/>
      <c r="FN6387" s="12"/>
      <c r="FO6387" s="12"/>
      <c r="FP6387" s="12"/>
      <c r="FQ6387" s="12"/>
      <c r="FR6387" s="12"/>
      <c r="FS6387" s="12"/>
      <c r="FT6387" s="12"/>
      <c r="FU6387" s="12"/>
      <c r="FV6387" s="12"/>
      <c r="FW6387" s="12"/>
      <c r="FX6387" s="12"/>
      <c r="FY6387" s="12"/>
      <c r="FZ6387" s="12"/>
      <c r="GA6387" s="12"/>
      <c r="GB6387" s="12"/>
      <c r="GC6387" s="12"/>
      <c r="GD6387" s="12"/>
      <c r="GE6387" s="12"/>
      <c r="GF6387" s="12"/>
      <c r="GG6387" s="12"/>
      <c r="GH6387" s="12"/>
      <c r="GI6387" s="12"/>
      <c r="GJ6387" s="12"/>
      <c r="GK6387" s="12"/>
      <c r="GL6387" s="12"/>
      <c r="GM6387" s="12"/>
      <c r="GN6387" s="12"/>
      <c r="GO6387" s="12"/>
      <c r="GP6387" s="12"/>
      <c r="GQ6387" s="12"/>
      <c r="GR6387" s="12"/>
      <c r="GS6387" s="12"/>
      <c r="GT6387" s="12"/>
      <c r="GU6387" s="12"/>
      <c r="GV6387" s="12"/>
      <c r="GW6387" s="12"/>
      <c r="GX6387" s="12"/>
      <c r="GY6387" s="12"/>
      <c r="GZ6387" s="12"/>
      <c r="HA6387" s="12"/>
      <c r="HB6387" s="12"/>
      <c r="HC6387" s="12"/>
      <c r="HD6387" s="12"/>
      <c r="HE6387" s="12"/>
      <c r="HF6387" s="12"/>
      <c r="HG6387" s="12"/>
      <c r="HH6387" s="12"/>
      <c r="HI6387" s="12"/>
      <c r="HJ6387" s="12"/>
      <c r="HK6387" s="12"/>
      <c r="HL6387" s="12"/>
      <c r="HM6387" s="12"/>
      <c r="HN6387" s="12"/>
      <c r="HO6387" s="12"/>
      <c r="HP6387" s="12"/>
      <c r="HQ6387" s="12"/>
      <c r="HR6387" s="12"/>
      <c r="HS6387" s="12"/>
      <c r="HT6387" s="12"/>
      <c r="HU6387" s="12"/>
      <c r="HV6387" s="12"/>
      <c r="HW6387" s="12"/>
      <c r="HX6387" s="12"/>
      <c r="HY6387" s="12"/>
      <c r="HZ6387" s="12"/>
      <c r="IA6387" s="12"/>
      <c r="IB6387" s="12"/>
      <c r="IC6387" s="12"/>
      <c r="ID6387" s="12"/>
      <c r="IE6387" s="12"/>
      <c r="IF6387" s="12"/>
      <c r="IG6387" s="12"/>
      <c r="IH6387" s="12"/>
      <c r="II6387" s="12"/>
      <c r="IJ6387" s="12"/>
      <c r="IK6387" s="12"/>
      <c r="IL6387" s="12"/>
      <c r="IM6387" s="12"/>
      <c r="IN6387" s="12"/>
      <c r="IO6387" s="12"/>
      <c r="IP6387" s="12"/>
      <c r="IQ6387" s="12"/>
      <c r="IR6387" s="12"/>
      <c r="IS6387" s="12"/>
      <c r="IT6387" s="12"/>
      <c r="IU6387" s="12"/>
      <c r="IV6387" s="12"/>
      <c r="IW6387" s="12"/>
      <c r="IX6387" s="12"/>
      <c r="IY6387" s="12"/>
      <c r="IZ6387" s="12"/>
      <c r="JA6387" s="12"/>
      <c r="JB6387" s="12"/>
      <c r="JC6387" s="12"/>
      <c r="JD6387" s="12"/>
      <c r="JE6387" s="12"/>
      <c r="JF6387" s="12"/>
      <c r="JG6387" s="12"/>
      <c r="JH6387" s="12"/>
      <c r="JI6387" s="12"/>
      <c r="JJ6387" s="12"/>
      <c r="JK6387" s="12"/>
      <c r="JL6387" s="12"/>
      <c r="JM6387" s="12"/>
      <c r="JN6387" s="12"/>
      <c r="JO6387" s="12"/>
      <c r="JP6387" s="12"/>
      <c r="JQ6387" s="12"/>
      <c r="JR6387" s="12"/>
      <c r="JS6387" s="12"/>
      <c r="JT6387" s="12"/>
      <c r="JU6387" s="12"/>
      <c r="JV6387" s="12"/>
      <c r="JW6387" s="12"/>
      <c r="JX6387" s="12"/>
      <c r="JY6387" s="12"/>
      <c r="JZ6387" s="12"/>
      <c r="KA6387" s="12"/>
      <c r="KB6387" s="12"/>
      <c r="KC6387" s="12"/>
      <c r="KD6387" s="12"/>
      <c r="KE6387" s="12"/>
      <c r="KF6387" s="12"/>
      <c r="KG6387" s="12"/>
      <c r="KH6387" s="12"/>
      <c r="KI6387" s="12"/>
      <c r="KJ6387" s="12"/>
      <c r="KK6387" s="12"/>
      <c r="KL6387" s="12"/>
      <c r="KM6387" s="12"/>
      <c r="KN6387" s="12"/>
      <c r="KO6387" s="12"/>
      <c r="KP6387" s="12"/>
      <c r="KQ6387" s="12"/>
      <c r="KR6387" s="12"/>
      <c r="KS6387" s="12"/>
      <c r="KT6387" s="12"/>
      <c r="KU6387" s="12"/>
      <c r="KV6387" s="12"/>
      <c r="KW6387" s="12"/>
      <c r="KX6387" s="12"/>
      <c r="KY6387" s="12"/>
      <c r="KZ6387" s="12"/>
      <c r="LA6387" s="12"/>
      <c r="LB6387" s="12"/>
      <c r="LC6387" s="12"/>
      <c r="LD6387" s="12"/>
      <c r="LE6387" s="12"/>
      <c r="LF6387" s="12"/>
      <c r="LG6387" s="12"/>
      <c r="LH6387" s="12"/>
      <c r="LI6387" s="12"/>
      <c r="LJ6387" s="12"/>
      <c r="LK6387" s="12"/>
      <c r="LL6387" s="12"/>
      <c r="LM6387" s="12"/>
      <c r="LN6387" s="12"/>
      <c r="LO6387" s="12"/>
      <c r="LP6387" s="12"/>
      <c r="LQ6387" s="12"/>
      <c r="LR6387" s="12"/>
      <c r="LS6387" s="12"/>
      <c r="LT6387" s="12"/>
      <c r="LU6387" s="12"/>
      <c r="LV6387" s="12"/>
      <c r="LW6387" s="12"/>
      <c r="LX6387" s="12"/>
      <c r="LY6387" s="12"/>
      <c r="LZ6387" s="12"/>
      <c r="MA6387" s="12"/>
      <c r="MB6387" s="12"/>
      <c r="MC6387" s="12"/>
      <c r="MD6387" s="12"/>
      <c r="ME6387" s="12"/>
      <c r="MF6387" s="12"/>
      <c r="MG6387" s="12"/>
      <c r="MH6387" s="12"/>
      <c r="MI6387" s="12"/>
      <c r="MJ6387" s="12"/>
      <c r="MK6387" s="12"/>
      <c r="ML6387" s="12"/>
      <c r="MM6387" s="12"/>
      <c r="MN6387" s="12"/>
      <c r="MO6387" s="12"/>
      <c r="MP6387" s="12"/>
      <c r="MQ6387" s="12"/>
      <c r="MR6387" s="12"/>
      <c r="MS6387" s="12"/>
      <c r="MT6387" s="12"/>
      <c r="MU6387" s="12"/>
      <c r="MV6387" s="12"/>
      <c r="MW6387" s="12"/>
      <c r="MX6387" s="12"/>
      <c r="MY6387" s="12"/>
      <c r="MZ6387" s="12"/>
      <c r="NA6387" s="12"/>
      <c r="NB6387" s="12"/>
      <c r="NC6387" s="12"/>
      <c r="ND6387" s="12"/>
      <c r="NE6387" s="12"/>
      <c r="NF6387" s="12"/>
      <c r="NG6387" s="12"/>
      <c r="NH6387" s="12"/>
      <c r="NI6387" s="12"/>
      <c r="NJ6387" s="12"/>
      <c r="NK6387" s="12"/>
      <c r="NL6387" s="12"/>
      <c r="NM6387" s="12"/>
      <c r="NN6387" s="12"/>
      <c r="NO6387" s="12"/>
      <c r="NP6387" s="12"/>
      <c r="NQ6387" s="12"/>
      <c r="NR6387" s="12"/>
      <c r="NS6387" s="12"/>
      <c r="NT6387" s="12"/>
      <c r="NU6387" s="12"/>
      <c r="NV6387" s="12"/>
      <c r="NW6387" s="12"/>
      <c r="NX6387" s="12"/>
      <c r="NY6387" s="12"/>
      <c r="NZ6387" s="12"/>
      <c r="OA6387" s="12"/>
      <c r="OB6387" s="12"/>
      <c r="OC6387" s="12"/>
      <c r="OD6387" s="12"/>
      <c r="OE6387" s="12"/>
      <c r="OF6387" s="12"/>
      <c r="OG6387" s="12"/>
      <c r="OH6387" s="12"/>
      <c r="OI6387" s="12"/>
      <c r="OJ6387" s="12"/>
    </row>
    <row r="6388" spans="1:400" ht="16.5" customHeight="1">
      <c r="A6388" s="12" t="s">
        <v>9311</v>
      </c>
      <c r="B6388" s="13"/>
      <c r="C6388" s="189"/>
      <c r="D6388" s="12"/>
      <c r="E6388" s="471" t="s">
        <v>3394</v>
      </c>
      <c r="F6388" s="471" t="s">
        <v>3390</v>
      </c>
      <c r="G6388" s="471" t="s">
        <v>3395</v>
      </c>
      <c r="H6388" s="472">
        <v>2022</v>
      </c>
      <c r="I6388" s="472">
        <v>1</v>
      </c>
      <c r="J6388" s="472">
        <v>0</v>
      </c>
      <c r="K6388" s="472">
        <v>0</v>
      </c>
      <c r="L6388" s="473" t="s">
        <v>9312</v>
      </c>
      <c r="M6388" s="473"/>
      <c r="N6388" s="473" t="s">
        <v>56</v>
      </c>
      <c r="O6388" s="474">
        <v>100</v>
      </c>
      <c r="P6388" s="474">
        <v>0</v>
      </c>
      <c r="Q6388" s="474">
        <v>0</v>
      </c>
      <c r="R6388" s="475" t="s">
        <v>33</v>
      </c>
      <c r="S6388" s="19" t="s">
        <v>89</v>
      </c>
      <c r="T6388" s="19">
        <v>110</v>
      </c>
      <c r="U6388" s="19">
        <v>1.5</v>
      </c>
      <c r="V6388" s="19">
        <v>0</v>
      </c>
      <c r="W6388" s="20">
        <v>0.16500000000000001</v>
      </c>
      <c r="X6388" s="21">
        <v>16.5</v>
      </c>
      <c r="Y6388" s="22" t="s">
        <v>33</v>
      </c>
      <c r="Z6388" s="14" t="s">
        <v>5838</v>
      </c>
      <c r="AA6388" s="24"/>
      <c r="AB6388" s="14"/>
      <c r="AC6388" s="14"/>
      <c r="AD6388" s="25"/>
      <c r="AE6388" s="26"/>
      <c r="AF6388" s="27"/>
      <c r="AG6388" s="12"/>
      <c r="AH6388" s="12"/>
      <c r="AI6388" s="12"/>
      <c r="AJ6388" s="12"/>
      <c r="AK6388" s="12"/>
      <c r="AL6388" s="12"/>
      <c r="AM6388" s="12"/>
      <c r="AN6388" s="12"/>
      <c r="AO6388" s="12"/>
      <c r="AP6388" s="12"/>
      <c r="AQ6388" s="12"/>
      <c r="AR6388" s="12"/>
      <c r="AS6388" s="12"/>
      <c r="AT6388" s="12"/>
      <c r="AU6388" s="12"/>
      <c r="AV6388" s="12"/>
      <c r="AW6388" s="12"/>
      <c r="AX6388" s="12"/>
      <c r="AY6388" s="12"/>
      <c r="AZ6388" s="12"/>
      <c r="BA6388" s="12"/>
      <c r="BB6388" s="12"/>
      <c r="BC6388" s="12"/>
      <c r="BD6388" s="12"/>
      <c r="BE6388" s="12"/>
      <c r="BF6388" s="12"/>
      <c r="BG6388" s="12"/>
      <c r="BH6388" s="12"/>
      <c r="BI6388" s="12"/>
      <c r="BJ6388" s="12"/>
      <c r="BK6388" s="12"/>
      <c r="BL6388" s="12"/>
      <c r="BM6388" s="12"/>
      <c r="BN6388" s="12"/>
      <c r="BO6388" s="12"/>
      <c r="BP6388" s="12"/>
      <c r="BQ6388" s="12"/>
      <c r="BR6388" s="12"/>
      <c r="BS6388" s="12"/>
      <c r="BT6388" s="12"/>
      <c r="BU6388" s="12"/>
      <c r="BV6388" s="12"/>
      <c r="BW6388" s="12"/>
      <c r="BX6388" s="12"/>
      <c r="BY6388" s="12"/>
      <c r="BZ6388" s="12"/>
      <c r="CA6388" s="12"/>
      <c r="CB6388" s="12"/>
      <c r="CC6388" s="12"/>
      <c r="CD6388" s="12"/>
      <c r="CE6388" s="12"/>
      <c r="CF6388" s="12"/>
      <c r="CG6388" s="12"/>
      <c r="CH6388" s="12"/>
      <c r="CI6388" s="12"/>
      <c r="CJ6388" s="12"/>
      <c r="CK6388" s="12"/>
      <c r="CL6388" s="12"/>
      <c r="CM6388" s="12"/>
      <c r="CN6388" s="12"/>
      <c r="CO6388" s="12"/>
      <c r="CP6388" s="12"/>
      <c r="CQ6388" s="12"/>
      <c r="CR6388" s="12"/>
      <c r="CS6388" s="12"/>
      <c r="CT6388" s="12"/>
      <c r="CU6388" s="12"/>
      <c r="CV6388" s="12"/>
      <c r="CW6388" s="12"/>
      <c r="CX6388" s="12"/>
      <c r="CY6388" s="12"/>
      <c r="CZ6388" s="12"/>
      <c r="DA6388" s="12"/>
      <c r="DB6388" s="12"/>
      <c r="DC6388" s="12"/>
      <c r="DD6388" s="12"/>
      <c r="DE6388" s="12"/>
      <c r="DF6388" s="12"/>
      <c r="DG6388" s="12"/>
      <c r="DH6388" s="12"/>
      <c r="DI6388" s="12"/>
      <c r="DJ6388" s="12"/>
      <c r="DK6388" s="12"/>
      <c r="DL6388" s="12"/>
      <c r="DM6388" s="12"/>
      <c r="DN6388" s="12"/>
      <c r="DO6388" s="12"/>
      <c r="DP6388" s="12"/>
      <c r="DQ6388" s="12"/>
      <c r="DR6388" s="12"/>
      <c r="DS6388" s="12"/>
      <c r="DT6388" s="12"/>
      <c r="DU6388" s="12"/>
      <c r="DV6388" s="12"/>
      <c r="DW6388" s="12"/>
      <c r="DX6388" s="12"/>
      <c r="DY6388" s="12"/>
      <c r="DZ6388" s="12"/>
      <c r="EA6388" s="12"/>
      <c r="EB6388" s="12"/>
      <c r="EC6388" s="12"/>
      <c r="ED6388" s="12"/>
      <c r="EE6388" s="12"/>
      <c r="EF6388" s="12"/>
      <c r="EG6388" s="12"/>
      <c r="EH6388" s="12"/>
      <c r="EI6388" s="12"/>
      <c r="EJ6388" s="12"/>
      <c r="EK6388" s="12"/>
      <c r="EL6388" s="12"/>
      <c r="EM6388" s="12"/>
      <c r="EN6388" s="12"/>
      <c r="EO6388" s="12"/>
      <c r="EP6388" s="12"/>
      <c r="EQ6388" s="12"/>
      <c r="ER6388" s="12"/>
      <c r="ES6388" s="12"/>
      <c r="ET6388" s="12"/>
      <c r="EU6388" s="12"/>
      <c r="EV6388" s="12"/>
      <c r="EW6388" s="12"/>
      <c r="EX6388" s="12"/>
      <c r="EY6388" s="12"/>
      <c r="EZ6388" s="12"/>
      <c r="FA6388" s="12"/>
      <c r="FB6388" s="12"/>
      <c r="FC6388" s="12"/>
      <c r="FD6388" s="12"/>
      <c r="FE6388" s="12"/>
      <c r="FF6388" s="12"/>
      <c r="FG6388" s="12"/>
      <c r="FH6388" s="12"/>
      <c r="FI6388" s="12"/>
      <c r="FJ6388" s="12"/>
      <c r="FK6388" s="12"/>
      <c r="FL6388" s="12"/>
      <c r="FM6388" s="12"/>
      <c r="FN6388" s="12"/>
      <c r="FO6388" s="12"/>
      <c r="FP6388" s="12"/>
      <c r="FQ6388" s="12"/>
      <c r="FR6388" s="12"/>
      <c r="FS6388" s="12"/>
      <c r="FT6388" s="12"/>
      <c r="FU6388" s="12"/>
      <c r="FV6388" s="12"/>
      <c r="FW6388" s="12"/>
      <c r="FX6388" s="12"/>
      <c r="FY6388" s="12"/>
      <c r="FZ6388" s="12"/>
      <c r="GA6388" s="12"/>
      <c r="GB6388" s="12"/>
      <c r="GC6388" s="12"/>
      <c r="GD6388" s="12"/>
      <c r="GE6388" s="12"/>
      <c r="GF6388" s="12"/>
      <c r="GG6388" s="12"/>
      <c r="GH6388" s="12"/>
      <c r="GI6388" s="12"/>
      <c r="GJ6388" s="12"/>
      <c r="GK6388" s="12"/>
      <c r="GL6388" s="12"/>
      <c r="GM6388" s="12"/>
      <c r="GN6388" s="12"/>
      <c r="GO6388" s="12"/>
      <c r="GP6388" s="12"/>
      <c r="GQ6388" s="12"/>
      <c r="GR6388" s="12"/>
      <c r="GS6388" s="12"/>
      <c r="GT6388" s="12"/>
      <c r="GU6388" s="12"/>
      <c r="GV6388" s="12"/>
      <c r="GW6388" s="12"/>
      <c r="GX6388" s="12"/>
      <c r="GY6388" s="12"/>
      <c r="GZ6388" s="12"/>
      <c r="HA6388" s="12"/>
      <c r="HB6388" s="12"/>
      <c r="HC6388" s="12"/>
      <c r="HD6388" s="12"/>
      <c r="HE6388" s="12"/>
      <c r="HF6388" s="12"/>
      <c r="HG6388" s="12"/>
      <c r="HH6388" s="12"/>
      <c r="HI6388" s="12"/>
      <c r="HJ6388" s="12"/>
      <c r="HK6388" s="12"/>
      <c r="HL6388" s="12"/>
      <c r="HM6388" s="12"/>
      <c r="HN6388" s="12"/>
      <c r="HO6388" s="12"/>
      <c r="HP6388" s="12"/>
      <c r="HQ6388" s="12"/>
      <c r="HR6388" s="12"/>
      <c r="HS6388" s="12"/>
      <c r="HT6388" s="12"/>
      <c r="HU6388" s="12"/>
      <c r="HV6388" s="12"/>
      <c r="HW6388" s="12"/>
      <c r="HX6388" s="12"/>
      <c r="HY6388" s="12"/>
      <c r="HZ6388" s="12"/>
      <c r="IA6388" s="12"/>
      <c r="IB6388" s="12"/>
      <c r="IC6388" s="12"/>
      <c r="ID6388" s="12"/>
      <c r="IE6388" s="12"/>
      <c r="IF6388" s="12"/>
      <c r="IG6388" s="12"/>
      <c r="IH6388" s="12"/>
      <c r="II6388" s="12"/>
      <c r="IJ6388" s="12"/>
      <c r="IK6388" s="12"/>
      <c r="IL6388" s="12"/>
      <c r="IM6388" s="12"/>
      <c r="IN6388" s="12"/>
      <c r="IO6388" s="12"/>
      <c r="IP6388" s="12"/>
      <c r="IQ6388" s="12"/>
      <c r="IR6388" s="12"/>
      <c r="IS6388" s="12"/>
      <c r="IT6388" s="12"/>
      <c r="IU6388" s="12"/>
      <c r="IV6388" s="12"/>
      <c r="IW6388" s="12"/>
      <c r="IX6388" s="12"/>
      <c r="IY6388" s="12"/>
      <c r="IZ6388" s="12"/>
      <c r="JA6388" s="12"/>
      <c r="JB6388" s="12"/>
      <c r="JC6388" s="12"/>
      <c r="JD6388" s="12"/>
      <c r="JE6388" s="12"/>
      <c r="JF6388" s="12"/>
      <c r="JG6388" s="12"/>
      <c r="JH6388" s="12"/>
      <c r="JI6388" s="12"/>
      <c r="JJ6388" s="12"/>
      <c r="JK6388" s="12"/>
      <c r="JL6388" s="12"/>
      <c r="JM6388" s="12"/>
      <c r="JN6388" s="12"/>
      <c r="JO6388" s="12"/>
      <c r="JP6388" s="12"/>
      <c r="JQ6388" s="12"/>
      <c r="JR6388" s="12"/>
      <c r="JS6388" s="12"/>
      <c r="JT6388" s="12"/>
      <c r="JU6388" s="12"/>
      <c r="JV6388" s="12"/>
      <c r="JW6388" s="12"/>
      <c r="JX6388" s="12"/>
      <c r="JY6388" s="12"/>
      <c r="JZ6388" s="12"/>
      <c r="KA6388" s="12"/>
      <c r="KB6388" s="12"/>
      <c r="KC6388" s="12"/>
      <c r="KD6388" s="12"/>
      <c r="KE6388" s="12"/>
      <c r="KF6388" s="12"/>
      <c r="KG6388" s="12"/>
      <c r="KH6388" s="12"/>
      <c r="KI6388" s="12"/>
      <c r="KJ6388" s="12"/>
      <c r="KK6388" s="12"/>
      <c r="KL6388" s="12"/>
      <c r="KM6388" s="12"/>
      <c r="KN6388" s="12"/>
      <c r="KO6388" s="12"/>
      <c r="KP6388" s="12"/>
      <c r="KQ6388" s="12"/>
      <c r="KR6388" s="12"/>
      <c r="KS6388" s="12"/>
      <c r="KT6388" s="12"/>
      <c r="KU6388" s="12"/>
      <c r="KV6388" s="12"/>
      <c r="KW6388" s="12"/>
      <c r="KX6388" s="12"/>
      <c r="KY6388" s="12"/>
      <c r="KZ6388" s="12"/>
      <c r="LA6388" s="12"/>
      <c r="LB6388" s="12"/>
      <c r="LC6388" s="12"/>
      <c r="LD6388" s="12"/>
      <c r="LE6388" s="12"/>
      <c r="LF6388" s="12"/>
      <c r="LG6388" s="12"/>
      <c r="LH6388" s="12"/>
      <c r="LI6388" s="12"/>
      <c r="LJ6388" s="12"/>
      <c r="LK6388" s="12"/>
      <c r="LL6388" s="12"/>
      <c r="LM6388" s="12"/>
      <c r="LN6388" s="12"/>
      <c r="LO6388" s="12"/>
      <c r="LP6388" s="12"/>
      <c r="LQ6388" s="12"/>
      <c r="LR6388" s="12"/>
      <c r="LS6388" s="12"/>
      <c r="LT6388" s="12"/>
      <c r="LU6388" s="12"/>
      <c r="LV6388" s="12"/>
      <c r="LW6388" s="12"/>
      <c r="LX6388" s="12"/>
      <c r="LY6388" s="12"/>
      <c r="LZ6388" s="12"/>
      <c r="MA6388" s="12"/>
      <c r="MB6388" s="12"/>
      <c r="MC6388" s="12"/>
      <c r="MD6388" s="12"/>
      <c r="ME6388" s="12"/>
      <c r="MF6388" s="12"/>
      <c r="MG6388" s="12"/>
      <c r="MH6388" s="12"/>
      <c r="MI6388" s="12"/>
      <c r="MJ6388" s="12"/>
      <c r="MK6388" s="12"/>
      <c r="ML6388" s="12"/>
      <c r="MM6388" s="12"/>
      <c r="MN6388" s="12"/>
      <c r="MO6388" s="12"/>
      <c r="MP6388" s="12"/>
      <c r="MQ6388" s="12"/>
      <c r="MR6388" s="12"/>
      <c r="MS6388" s="12"/>
      <c r="MT6388" s="12"/>
      <c r="MU6388" s="12"/>
      <c r="MV6388" s="12"/>
      <c r="MW6388" s="12"/>
      <c r="MX6388" s="12"/>
      <c r="MY6388" s="12"/>
      <c r="MZ6388" s="12"/>
      <c r="NA6388" s="12"/>
      <c r="NB6388" s="12"/>
      <c r="NC6388" s="12"/>
      <c r="ND6388" s="12"/>
      <c r="NE6388" s="12"/>
      <c r="NF6388" s="12"/>
      <c r="NG6388" s="12"/>
      <c r="NH6388" s="12"/>
      <c r="NI6388" s="12"/>
      <c r="NJ6388" s="12"/>
      <c r="NK6388" s="12"/>
      <c r="NL6388" s="12"/>
      <c r="NM6388" s="12"/>
      <c r="NN6388" s="12"/>
      <c r="NO6388" s="12"/>
      <c r="NP6388" s="12"/>
      <c r="NQ6388" s="12"/>
      <c r="NR6388" s="12"/>
      <c r="NS6388" s="12"/>
      <c r="NT6388" s="12"/>
      <c r="NU6388" s="12"/>
      <c r="NV6388" s="12"/>
      <c r="NW6388" s="12"/>
      <c r="NX6388" s="12"/>
      <c r="NY6388" s="12"/>
      <c r="NZ6388" s="12"/>
      <c r="OA6388" s="12"/>
      <c r="OB6388" s="12"/>
      <c r="OC6388" s="12"/>
      <c r="OD6388" s="12"/>
      <c r="OE6388" s="12"/>
      <c r="OF6388" s="12"/>
      <c r="OG6388" s="12"/>
      <c r="OH6388" s="12"/>
      <c r="OI6388" s="12"/>
      <c r="OJ6388" s="12"/>
    </row>
    <row r="6389" spans="1:400" ht="16.5" customHeight="1">
      <c r="A6389" s="12" t="s">
        <v>9311</v>
      </c>
      <c r="B6389" s="13"/>
      <c r="C6389" s="189"/>
      <c r="D6389" s="12"/>
      <c r="E6389" s="471" t="s">
        <v>9315</v>
      </c>
      <c r="F6389" s="471" t="s">
        <v>9316</v>
      </c>
      <c r="G6389" s="471" t="s">
        <v>9317</v>
      </c>
      <c r="H6389" s="472">
        <v>2022</v>
      </c>
      <c r="I6389" s="472">
        <v>1</v>
      </c>
      <c r="J6389" s="472">
        <v>0</v>
      </c>
      <c r="K6389" s="472">
        <v>0</v>
      </c>
      <c r="L6389" s="473" t="s">
        <v>9318</v>
      </c>
      <c r="M6389" s="473"/>
      <c r="N6389" s="473" t="s">
        <v>56</v>
      </c>
      <c r="O6389" s="474">
        <v>100</v>
      </c>
      <c r="P6389" s="474">
        <v>0</v>
      </c>
      <c r="Q6389" s="474">
        <v>0</v>
      </c>
      <c r="R6389" s="475" t="s">
        <v>33</v>
      </c>
      <c r="S6389" s="19" t="s">
        <v>2476</v>
      </c>
      <c r="T6389" s="19">
        <v>110</v>
      </c>
      <c r="U6389" s="19">
        <v>1</v>
      </c>
      <c r="V6389" s="19">
        <v>0</v>
      </c>
      <c r="W6389" s="20">
        <v>0.11</v>
      </c>
      <c r="X6389" s="21">
        <v>11</v>
      </c>
      <c r="Y6389" s="22" t="s">
        <v>33</v>
      </c>
      <c r="Z6389" s="14" t="s">
        <v>5838</v>
      </c>
      <c r="AA6389" s="24"/>
      <c r="AB6389" s="14"/>
      <c r="AC6389" s="14"/>
      <c r="AD6389" s="25"/>
      <c r="AE6389" s="26"/>
      <c r="AF6389" s="27"/>
      <c r="AG6389" s="12"/>
      <c r="AH6389" s="12"/>
      <c r="AI6389" s="12"/>
      <c r="AJ6389" s="12"/>
      <c r="AK6389" s="12"/>
      <c r="AL6389" s="12"/>
      <c r="AM6389" s="12"/>
      <c r="AN6389" s="12"/>
      <c r="AO6389" s="12"/>
      <c r="AP6389" s="12"/>
      <c r="AQ6389" s="12"/>
      <c r="AR6389" s="12"/>
      <c r="AS6389" s="12"/>
      <c r="AT6389" s="12"/>
      <c r="AU6389" s="12"/>
      <c r="AV6389" s="12"/>
      <c r="AW6389" s="12"/>
      <c r="AX6389" s="12"/>
      <c r="AY6389" s="12"/>
      <c r="AZ6389" s="12"/>
      <c r="BA6389" s="12"/>
      <c r="BB6389" s="12"/>
      <c r="BC6389" s="12"/>
      <c r="BD6389" s="12"/>
      <c r="BE6389" s="12"/>
      <c r="BF6389" s="12"/>
      <c r="BG6389" s="12"/>
      <c r="BH6389" s="12"/>
      <c r="BI6389" s="12"/>
      <c r="BJ6389" s="12"/>
      <c r="BK6389" s="12"/>
      <c r="BL6389" s="12"/>
      <c r="BM6389" s="12"/>
      <c r="BN6389" s="12"/>
      <c r="BO6389" s="12"/>
      <c r="BP6389" s="12"/>
      <c r="BQ6389" s="12"/>
      <c r="BR6389" s="12"/>
      <c r="BS6389" s="12"/>
      <c r="BT6389" s="12"/>
      <c r="BU6389" s="12"/>
      <c r="BV6389" s="12"/>
      <c r="BW6389" s="12"/>
      <c r="BX6389" s="12"/>
      <c r="BY6389" s="12"/>
      <c r="BZ6389" s="12"/>
      <c r="CA6389" s="12"/>
      <c r="CB6389" s="12"/>
      <c r="CC6389" s="12"/>
      <c r="CD6389" s="12"/>
      <c r="CE6389" s="12"/>
      <c r="CF6389" s="12"/>
      <c r="CG6389" s="12"/>
      <c r="CH6389" s="12"/>
      <c r="CI6389" s="12"/>
      <c r="CJ6389" s="12"/>
      <c r="CK6389" s="12"/>
      <c r="CL6389" s="12"/>
      <c r="CM6389" s="12"/>
      <c r="CN6389" s="12"/>
      <c r="CO6389" s="12"/>
      <c r="CP6389" s="12"/>
      <c r="CQ6389" s="12"/>
      <c r="CR6389" s="12"/>
      <c r="CS6389" s="12"/>
      <c r="CT6389" s="12"/>
      <c r="CU6389" s="12"/>
      <c r="CV6389" s="12"/>
      <c r="CW6389" s="12"/>
      <c r="CX6389" s="12"/>
      <c r="CY6389" s="12"/>
      <c r="CZ6389" s="12"/>
      <c r="DA6389" s="12"/>
      <c r="DB6389" s="12"/>
      <c r="DC6389" s="12"/>
      <c r="DD6389" s="12"/>
      <c r="DE6389" s="12"/>
      <c r="DF6389" s="12"/>
      <c r="DG6389" s="12"/>
      <c r="DH6389" s="12"/>
      <c r="DI6389" s="12"/>
      <c r="DJ6389" s="12"/>
      <c r="DK6389" s="12"/>
      <c r="DL6389" s="12"/>
      <c r="DM6389" s="12"/>
      <c r="DN6389" s="12"/>
      <c r="DO6389" s="12"/>
      <c r="DP6389" s="12"/>
      <c r="DQ6389" s="12"/>
      <c r="DR6389" s="12"/>
      <c r="DS6389" s="12"/>
      <c r="DT6389" s="12"/>
      <c r="DU6389" s="12"/>
      <c r="DV6389" s="12"/>
      <c r="DW6389" s="12"/>
      <c r="DX6389" s="12"/>
      <c r="DY6389" s="12"/>
      <c r="DZ6389" s="12"/>
      <c r="EA6389" s="12"/>
      <c r="EB6389" s="12"/>
      <c r="EC6389" s="12"/>
      <c r="ED6389" s="12"/>
      <c r="EE6389" s="12"/>
      <c r="EF6389" s="12"/>
      <c r="EG6389" s="12"/>
      <c r="EH6389" s="12"/>
      <c r="EI6389" s="12"/>
      <c r="EJ6389" s="12"/>
      <c r="EK6389" s="12"/>
      <c r="EL6389" s="12"/>
      <c r="EM6389" s="12"/>
      <c r="EN6389" s="12"/>
      <c r="EO6389" s="12"/>
      <c r="EP6389" s="12"/>
      <c r="EQ6389" s="12"/>
      <c r="ER6389" s="12"/>
      <c r="ES6389" s="12"/>
      <c r="ET6389" s="12"/>
      <c r="EU6389" s="12"/>
      <c r="EV6389" s="12"/>
      <c r="EW6389" s="12"/>
      <c r="EX6389" s="12"/>
      <c r="EY6389" s="12"/>
      <c r="EZ6389" s="12"/>
      <c r="FA6389" s="12"/>
      <c r="FB6389" s="12"/>
      <c r="FC6389" s="12"/>
      <c r="FD6389" s="12"/>
      <c r="FE6389" s="12"/>
      <c r="FF6389" s="12"/>
      <c r="FG6389" s="12"/>
      <c r="FH6389" s="12"/>
      <c r="FI6389" s="12"/>
      <c r="FJ6389" s="12"/>
      <c r="FK6389" s="12"/>
      <c r="FL6389" s="12"/>
      <c r="FM6389" s="12"/>
      <c r="FN6389" s="12"/>
      <c r="FO6389" s="12"/>
      <c r="FP6389" s="12"/>
      <c r="FQ6389" s="12"/>
      <c r="FR6389" s="12"/>
      <c r="FS6389" s="12"/>
      <c r="FT6389" s="12"/>
      <c r="FU6389" s="12"/>
      <c r="FV6389" s="12"/>
      <c r="FW6389" s="12"/>
      <c r="FX6389" s="12"/>
      <c r="FY6389" s="12"/>
      <c r="FZ6389" s="12"/>
      <c r="GA6389" s="12"/>
      <c r="GB6389" s="12"/>
      <c r="GC6389" s="12"/>
      <c r="GD6389" s="12"/>
      <c r="GE6389" s="12"/>
      <c r="GF6389" s="12"/>
      <c r="GG6389" s="12"/>
      <c r="GH6389" s="12"/>
      <c r="GI6389" s="12"/>
      <c r="GJ6389" s="12"/>
      <c r="GK6389" s="12"/>
      <c r="GL6389" s="12"/>
      <c r="GM6389" s="12"/>
      <c r="GN6389" s="12"/>
      <c r="GO6389" s="12"/>
      <c r="GP6389" s="12"/>
      <c r="GQ6389" s="12"/>
      <c r="GR6389" s="12"/>
      <c r="GS6389" s="12"/>
      <c r="GT6389" s="12"/>
      <c r="GU6389" s="12"/>
      <c r="GV6389" s="12"/>
      <c r="GW6389" s="12"/>
      <c r="GX6389" s="12"/>
      <c r="GY6389" s="12"/>
      <c r="GZ6389" s="12"/>
      <c r="HA6389" s="12"/>
      <c r="HB6389" s="12"/>
      <c r="HC6389" s="12"/>
      <c r="HD6389" s="12"/>
      <c r="HE6389" s="12"/>
      <c r="HF6389" s="12"/>
      <c r="HG6389" s="12"/>
      <c r="HH6389" s="12"/>
      <c r="HI6389" s="12"/>
      <c r="HJ6389" s="12"/>
      <c r="HK6389" s="12"/>
      <c r="HL6389" s="12"/>
      <c r="HM6389" s="12"/>
      <c r="HN6389" s="12"/>
      <c r="HO6389" s="12"/>
      <c r="HP6389" s="12"/>
      <c r="HQ6389" s="12"/>
      <c r="HR6389" s="12"/>
      <c r="HS6389" s="12"/>
      <c r="HT6389" s="12"/>
      <c r="HU6389" s="12"/>
      <c r="HV6389" s="12"/>
      <c r="HW6389" s="12"/>
      <c r="HX6389" s="12"/>
      <c r="HY6389" s="12"/>
      <c r="HZ6389" s="12"/>
      <c r="IA6389" s="12"/>
      <c r="IB6389" s="12"/>
      <c r="IC6389" s="12"/>
      <c r="ID6389" s="12"/>
      <c r="IE6389" s="12"/>
      <c r="IF6389" s="12"/>
      <c r="IG6389" s="12"/>
      <c r="IH6389" s="12"/>
      <c r="II6389" s="12"/>
      <c r="IJ6389" s="12"/>
      <c r="IK6389" s="12"/>
      <c r="IL6389" s="12"/>
      <c r="IM6389" s="12"/>
      <c r="IN6389" s="12"/>
      <c r="IO6389" s="12"/>
      <c r="IP6389" s="12"/>
      <c r="IQ6389" s="12"/>
      <c r="IR6389" s="12"/>
      <c r="IS6389" s="12"/>
      <c r="IT6389" s="12"/>
      <c r="IU6389" s="12"/>
      <c r="IV6389" s="12"/>
      <c r="IW6389" s="12"/>
      <c r="IX6389" s="12"/>
      <c r="IY6389" s="12"/>
      <c r="IZ6389" s="12"/>
      <c r="JA6389" s="12"/>
      <c r="JB6389" s="12"/>
      <c r="JC6389" s="12"/>
      <c r="JD6389" s="12"/>
      <c r="JE6389" s="12"/>
      <c r="JF6389" s="12"/>
      <c r="JG6389" s="12"/>
      <c r="JH6389" s="12"/>
      <c r="JI6389" s="12"/>
      <c r="JJ6389" s="12"/>
      <c r="JK6389" s="12"/>
      <c r="JL6389" s="12"/>
      <c r="JM6389" s="12"/>
      <c r="JN6389" s="12"/>
      <c r="JO6389" s="12"/>
      <c r="JP6389" s="12"/>
      <c r="JQ6389" s="12"/>
      <c r="JR6389" s="12"/>
      <c r="JS6389" s="12"/>
      <c r="JT6389" s="12"/>
      <c r="JU6389" s="12"/>
      <c r="JV6389" s="12"/>
      <c r="JW6389" s="12"/>
      <c r="JX6389" s="12"/>
      <c r="JY6389" s="12"/>
      <c r="JZ6389" s="12"/>
      <c r="KA6389" s="12"/>
      <c r="KB6389" s="12"/>
      <c r="KC6389" s="12"/>
      <c r="KD6389" s="12"/>
      <c r="KE6389" s="12"/>
      <c r="KF6389" s="12"/>
      <c r="KG6389" s="12"/>
      <c r="KH6389" s="12"/>
      <c r="KI6389" s="12"/>
      <c r="KJ6389" s="12"/>
      <c r="KK6389" s="12"/>
      <c r="KL6389" s="12"/>
      <c r="KM6389" s="12"/>
      <c r="KN6389" s="12"/>
      <c r="KO6389" s="12"/>
      <c r="KP6389" s="12"/>
      <c r="KQ6389" s="12"/>
      <c r="KR6389" s="12"/>
      <c r="KS6389" s="12"/>
      <c r="KT6389" s="12"/>
      <c r="KU6389" s="12"/>
      <c r="KV6389" s="12"/>
      <c r="KW6389" s="12"/>
      <c r="KX6389" s="12"/>
      <c r="KY6389" s="12"/>
      <c r="KZ6389" s="12"/>
      <c r="LA6389" s="12"/>
      <c r="LB6389" s="12"/>
      <c r="LC6389" s="12"/>
      <c r="LD6389" s="12"/>
      <c r="LE6389" s="12"/>
      <c r="LF6389" s="12"/>
      <c r="LG6389" s="12"/>
      <c r="LH6389" s="12"/>
      <c r="LI6389" s="12"/>
      <c r="LJ6389" s="12"/>
      <c r="LK6389" s="12"/>
      <c r="LL6389" s="12"/>
      <c r="LM6389" s="12"/>
      <c r="LN6389" s="12"/>
      <c r="LO6389" s="12"/>
      <c r="LP6389" s="12"/>
      <c r="LQ6389" s="12"/>
      <c r="LR6389" s="12"/>
      <c r="LS6389" s="12"/>
      <c r="LT6389" s="12"/>
      <c r="LU6389" s="12"/>
      <c r="LV6389" s="12"/>
      <c r="LW6389" s="12"/>
      <c r="LX6389" s="12"/>
      <c r="LY6389" s="12"/>
      <c r="LZ6389" s="12"/>
      <c r="MA6389" s="12"/>
      <c r="MB6389" s="12"/>
      <c r="MC6389" s="12"/>
      <c r="MD6389" s="12"/>
      <c r="ME6389" s="12"/>
      <c r="MF6389" s="12"/>
      <c r="MG6389" s="12"/>
      <c r="MH6389" s="12"/>
      <c r="MI6389" s="12"/>
      <c r="MJ6389" s="12"/>
      <c r="MK6389" s="12"/>
      <c r="ML6389" s="12"/>
      <c r="MM6389" s="12"/>
      <c r="MN6389" s="12"/>
      <c r="MO6389" s="12"/>
      <c r="MP6389" s="12"/>
      <c r="MQ6389" s="12"/>
      <c r="MR6389" s="12"/>
      <c r="MS6389" s="12"/>
      <c r="MT6389" s="12"/>
      <c r="MU6389" s="12"/>
      <c r="MV6389" s="12"/>
      <c r="MW6389" s="12"/>
      <c r="MX6389" s="12"/>
      <c r="MY6389" s="12"/>
      <c r="MZ6389" s="12"/>
      <c r="NA6389" s="12"/>
      <c r="NB6389" s="12"/>
      <c r="NC6389" s="12"/>
      <c r="ND6389" s="12"/>
      <c r="NE6389" s="12"/>
      <c r="NF6389" s="12"/>
      <c r="NG6389" s="12"/>
      <c r="NH6389" s="12"/>
      <c r="NI6389" s="12"/>
      <c r="NJ6389" s="12"/>
      <c r="NK6389" s="12"/>
      <c r="NL6389" s="12"/>
      <c r="NM6389" s="12"/>
      <c r="NN6389" s="12"/>
      <c r="NO6389" s="12"/>
      <c r="NP6389" s="12"/>
      <c r="NQ6389" s="12"/>
      <c r="NR6389" s="12"/>
      <c r="NS6389" s="12"/>
      <c r="NT6389" s="12"/>
      <c r="NU6389" s="12"/>
      <c r="NV6389" s="12"/>
      <c r="NW6389" s="12"/>
      <c r="NX6389" s="12"/>
      <c r="NY6389" s="12"/>
      <c r="NZ6389" s="12"/>
      <c r="OA6389" s="12"/>
      <c r="OB6389" s="12"/>
      <c r="OC6389" s="12"/>
      <c r="OD6389" s="12"/>
      <c r="OE6389" s="12"/>
      <c r="OF6389" s="12"/>
      <c r="OG6389" s="12"/>
      <c r="OH6389" s="12"/>
      <c r="OI6389" s="12"/>
      <c r="OJ6389" s="12"/>
    </row>
    <row r="6390" spans="1:400" ht="16.5" customHeight="1">
      <c r="A6390" s="12" t="s">
        <v>9311</v>
      </c>
      <c r="B6390" s="13"/>
      <c r="C6390" s="189"/>
      <c r="D6390" s="12"/>
      <c r="E6390" s="471" t="s">
        <v>9319</v>
      </c>
      <c r="F6390" s="471" t="s">
        <v>9316</v>
      </c>
      <c r="G6390" s="471" t="s">
        <v>9320</v>
      </c>
      <c r="H6390" s="472">
        <v>2022</v>
      </c>
      <c r="I6390" s="472">
        <v>1</v>
      </c>
      <c r="J6390" s="472">
        <v>0</v>
      </c>
      <c r="K6390" s="472">
        <v>0</v>
      </c>
      <c r="L6390" s="473" t="s">
        <v>9318</v>
      </c>
      <c r="M6390" s="473"/>
      <c r="N6390" s="473" t="s">
        <v>56</v>
      </c>
      <c r="O6390" s="474">
        <v>100</v>
      </c>
      <c r="P6390" s="474">
        <v>0</v>
      </c>
      <c r="Q6390" s="474">
        <v>0</v>
      </c>
      <c r="R6390" s="475" t="s">
        <v>33</v>
      </c>
      <c r="S6390" s="19" t="s">
        <v>2476</v>
      </c>
      <c r="T6390" s="19">
        <v>110</v>
      </c>
      <c r="U6390" s="19">
        <v>0.8</v>
      </c>
      <c r="V6390" s="19">
        <v>0</v>
      </c>
      <c r="W6390" s="20">
        <v>8.7999999999999995E-2</v>
      </c>
      <c r="X6390" s="21">
        <v>8.7999999999999989</v>
      </c>
      <c r="Y6390" s="22" t="s">
        <v>33</v>
      </c>
      <c r="Z6390" s="14" t="s">
        <v>5838</v>
      </c>
      <c r="AA6390" s="24"/>
      <c r="AB6390" s="14"/>
      <c r="AC6390" s="14"/>
      <c r="AD6390" s="25"/>
      <c r="AE6390" s="26"/>
      <c r="AF6390" s="27"/>
      <c r="AG6390" s="12"/>
      <c r="AH6390" s="12"/>
      <c r="AI6390" s="12"/>
      <c r="AJ6390" s="12"/>
      <c r="AK6390" s="12"/>
      <c r="AL6390" s="12"/>
      <c r="AM6390" s="12"/>
      <c r="AN6390" s="12"/>
      <c r="AO6390" s="12"/>
      <c r="AP6390" s="12"/>
      <c r="AQ6390" s="12"/>
      <c r="AR6390" s="12"/>
      <c r="AS6390" s="12"/>
      <c r="AT6390" s="12"/>
      <c r="AU6390" s="12"/>
      <c r="AV6390" s="12"/>
      <c r="AW6390" s="12"/>
      <c r="AX6390" s="12"/>
      <c r="AY6390" s="12"/>
      <c r="AZ6390" s="12"/>
      <c r="BA6390" s="12"/>
      <c r="BB6390" s="12"/>
      <c r="BC6390" s="12"/>
      <c r="BD6390" s="12"/>
      <c r="BE6390" s="12"/>
      <c r="BF6390" s="12"/>
      <c r="BG6390" s="12"/>
      <c r="BH6390" s="12"/>
      <c r="BI6390" s="12"/>
      <c r="BJ6390" s="12"/>
      <c r="BK6390" s="12"/>
      <c r="BL6390" s="12"/>
      <c r="BM6390" s="12"/>
      <c r="BN6390" s="12"/>
      <c r="BO6390" s="12"/>
      <c r="BP6390" s="12"/>
      <c r="BQ6390" s="12"/>
      <c r="BR6390" s="12"/>
      <c r="BS6390" s="12"/>
      <c r="BT6390" s="12"/>
      <c r="BU6390" s="12"/>
      <c r="BV6390" s="12"/>
      <c r="BW6390" s="12"/>
      <c r="BX6390" s="12"/>
      <c r="BY6390" s="12"/>
      <c r="BZ6390" s="12"/>
      <c r="CA6390" s="12"/>
      <c r="CB6390" s="12"/>
      <c r="CC6390" s="12"/>
      <c r="CD6390" s="12"/>
      <c r="CE6390" s="12"/>
      <c r="CF6390" s="12"/>
      <c r="CG6390" s="12"/>
      <c r="CH6390" s="12"/>
      <c r="CI6390" s="12"/>
      <c r="CJ6390" s="12"/>
      <c r="CK6390" s="12"/>
      <c r="CL6390" s="12"/>
      <c r="CM6390" s="12"/>
      <c r="CN6390" s="12"/>
      <c r="CO6390" s="12"/>
      <c r="CP6390" s="12"/>
      <c r="CQ6390" s="12"/>
      <c r="CR6390" s="12"/>
      <c r="CS6390" s="12"/>
      <c r="CT6390" s="12"/>
      <c r="CU6390" s="12"/>
      <c r="CV6390" s="12"/>
      <c r="CW6390" s="12"/>
      <c r="CX6390" s="12"/>
      <c r="CY6390" s="12"/>
      <c r="CZ6390" s="12"/>
      <c r="DA6390" s="12"/>
      <c r="DB6390" s="12"/>
      <c r="DC6390" s="12"/>
      <c r="DD6390" s="12"/>
      <c r="DE6390" s="12"/>
      <c r="DF6390" s="12"/>
      <c r="DG6390" s="12"/>
      <c r="DH6390" s="12"/>
      <c r="DI6390" s="12"/>
      <c r="DJ6390" s="12"/>
      <c r="DK6390" s="12"/>
      <c r="DL6390" s="12"/>
      <c r="DM6390" s="12"/>
      <c r="DN6390" s="12"/>
      <c r="DO6390" s="12"/>
      <c r="DP6390" s="12"/>
      <c r="DQ6390" s="12"/>
      <c r="DR6390" s="12"/>
      <c r="DS6390" s="12"/>
      <c r="DT6390" s="12"/>
      <c r="DU6390" s="12"/>
      <c r="DV6390" s="12"/>
      <c r="DW6390" s="12"/>
      <c r="DX6390" s="12"/>
      <c r="DY6390" s="12"/>
      <c r="DZ6390" s="12"/>
      <c r="EA6390" s="12"/>
      <c r="EB6390" s="12"/>
      <c r="EC6390" s="12"/>
      <c r="ED6390" s="12"/>
      <c r="EE6390" s="12"/>
      <c r="EF6390" s="12"/>
      <c r="EG6390" s="12"/>
      <c r="EH6390" s="12"/>
      <c r="EI6390" s="12"/>
      <c r="EJ6390" s="12"/>
      <c r="EK6390" s="12"/>
      <c r="EL6390" s="12"/>
      <c r="EM6390" s="12"/>
      <c r="EN6390" s="12"/>
      <c r="EO6390" s="12"/>
      <c r="EP6390" s="12"/>
      <c r="EQ6390" s="12"/>
      <c r="ER6390" s="12"/>
      <c r="ES6390" s="12"/>
      <c r="ET6390" s="12"/>
      <c r="EU6390" s="12"/>
      <c r="EV6390" s="12"/>
      <c r="EW6390" s="12"/>
      <c r="EX6390" s="12"/>
      <c r="EY6390" s="12"/>
      <c r="EZ6390" s="12"/>
      <c r="FA6390" s="12"/>
      <c r="FB6390" s="12"/>
      <c r="FC6390" s="12"/>
      <c r="FD6390" s="12"/>
      <c r="FE6390" s="12"/>
      <c r="FF6390" s="12"/>
      <c r="FG6390" s="12"/>
      <c r="FH6390" s="12"/>
      <c r="FI6390" s="12"/>
      <c r="FJ6390" s="12"/>
      <c r="FK6390" s="12"/>
      <c r="FL6390" s="12"/>
      <c r="FM6390" s="12"/>
      <c r="FN6390" s="12"/>
      <c r="FO6390" s="12"/>
      <c r="FP6390" s="12"/>
      <c r="FQ6390" s="12"/>
      <c r="FR6390" s="12"/>
      <c r="FS6390" s="12"/>
      <c r="FT6390" s="12"/>
      <c r="FU6390" s="12"/>
      <c r="FV6390" s="12"/>
      <c r="FW6390" s="12"/>
      <c r="FX6390" s="12"/>
      <c r="FY6390" s="12"/>
      <c r="FZ6390" s="12"/>
      <c r="GA6390" s="12"/>
      <c r="GB6390" s="12"/>
      <c r="GC6390" s="12"/>
      <c r="GD6390" s="12"/>
      <c r="GE6390" s="12"/>
      <c r="GF6390" s="12"/>
      <c r="GG6390" s="12"/>
      <c r="GH6390" s="12"/>
      <c r="GI6390" s="12"/>
      <c r="GJ6390" s="12"/>
      <c r="GK6390" s="12"/>
      <c r="GL6390" s="12"/>
      <c r="GM6390" s="12"/>
      <c r="GN6390" s="12"/>
      <c r="GO6390" s="12"/>
      <c r="GP6390" s="12"/>
      <c r="GQ6390" s="12"/>
      <c r="GR6390" s="12"/>
      <c r="GS6390" s="12"/>
      <c r="GT6390" s="12"/>
      <c r="GU6390" s="12"/>
      <c r="GV6390" s="12"/>
      <c r="GW6390" s="12"/>
      <c r="GX6390" s="12"/>
      <c r="GY6390" s="12"/>
      <c r="GZ6390" s="12"/>
      <c r="HA6390" s="12"/>
      <c r="HB6390" s="12"/>
      <c r="HC6390" s="12"/>
      <c r="HD6390" s="12"/>
      <c r="HE6390" s="12"/>
      <c r="HF6390" s="12"/>
      <c r="HG6390" s="12"/>
      <c r="HH6390" s="12"/>
      <c r="HI6390" s="12"/>
      <c r="HJ6390" s="12"/>
      <c r="HK6390" s="12"/>
      <c r="HL6390" s="12"/>
      <c r="HM6390" s="12"/>
      <c r="HN6390" s="12"/>
      <c r="HO6390" s="12"/>
      <c r="HP6390" s="12"/>
      <c r="HQ6390" s="12"/>
      <c r="HR6390" s="12"/>
      <c r="HS6390" s="12"/>
      <c r="HT6390" s="12"/>
      <c r="HU6390" s="12"/>
      <c r="HV6390" s="12"/>
      <c r="HW6390" s="12"/>
      <c r="HX6390" s="12"/>
      <c r="HY6390" s="12"/>
      <c r="HZ6390" s="12"/>
      <c r="IA6390" s="12"/>
      <c r="IB6390" s="12"/>
      <c r="IC6390" s="12"/>
      <c r="ID6390" s="12"/>
      <c r="IE6390" s="12"/>
      <c r="IF6390" s="12"/>
      <c r="IG6390" s="12"/>
      <c r="IH6390" s="12"/>
      <c r="II6390" s="12"/>
      <c r="IJ6390" s="12"/>
      <c r="IK6390" s="12"/>
      <c r="IL6390" s="12"/>
      <c r="IM6390" s="12"/>
      <c r="IN6390" s="12"/>
      <c r="IO6390" s="12"/>
      <c r="IP6390" s="12"/>
      <c r="IQ6390" s="12"/>
      <c r="IR6390" s="12"/>
      <c r="IS6390" s="12"/>
      <c r="IT6390" s="12"/>
      <c r="IU6390" s="12"/>
      <c r="IV6390" s="12"/>
      <c r="IW6390" s="12"/>
      <c r="IX6390" s="12"/>
      <c r="IY6390" s="12"/>
      <c r="IZ6390" s="12"/>
      <c r="JA6390" s="12"/>
      <c r="JB6390" s="12"/>
      <c r="JC6390" s="12"/>
      <c r="JD6390" s="12"/>
      <c r="JE6390" s="12"/>
      <c r="JF6390" s="12"/>
      <c r="JG6390" s="12"/>
      <c r="JH6390" s="12"/>
      <c r="JI6390" s="12"/>
      <c r="JJ6390" s="12"/>
      <c r="JK6390" s="12"/>
      <c r="JL6390" s="12"/>
      <c r="JM6390" s="12"/>
      <c r="JN6390" s="12"/>
      <c r="JO6390" s="12"/>
      <c r="JP6390" s="12"/>
      <c r="JQ6390" s="12"/>
      <c r="JR6390" s="12"/>
      <c r="JS6390" s="12"/>
      <c r="JT6390" s="12"/>
      <c r="JU6390" s="12"/>
      <c r="JV6390" s="12"/>
      <c r="JW6390" s="12"/>
      <c r="JX6390" s="12"/>
      <c r="JY6390" s="12"/>
      <c r="JZ6390" s="12"/>
      <c r="KA6390" s="12"/>
      <c r="KB6390" s="12"/>
      <c r="KC6390" s="12"/>
      <c r="KD6390" s="12"/>
      <c r="KE6390" s="12"/>
      <c r="KF6390" s="12"/>
      <c r="KG6390" s="12"/>
      <c r="KH6390" s="12"/>
      <c r="KI6390" s="12"/>
      <c r="KJ6390" s="12"/>
      <c r="KK6390" s="12"/>
      <c r="KL6390" s="12"/>
      <c r="KM6390" s="12"/>
      <c r="KN6390" s="12"/>
      <c r="KO6390" s="12"/>
      <c r="KP6390" s="12"/>
      <c r="KQ6390" s="12"/>
      <c r="KR6390" s="12"/>
      <c r="KS6390" s="12"/>
      <c r="KT6390" s="12"/>
      <c r="KU6390" s="12"/>
      <c r="KV6390" s="12"/>
      <c r="KW6390" s="12"/>
      <c r="KX6390" s="12"/>
      <c r="KY6390" s="12"/>
      <c r="KZ6390" s="12"/>
      <c r="LA6390" s="12"/>
      <c r="LB6390" s="12"/>
      <c r="LC6390" s="12"/>
      <c r="LD6390" s="12"/>
      <c r="LE6390" s="12"/>
      <c r="LF6390" s="12"/>
      <c r="LG6390" s="12"/>
      <c r="LH6390" s="12"/>
      <c r="LI6390" s="12"/>
      <c r="LJ6390" s="12"/>
      <c r="LK6390" s="12"/>
      <c r="LL6390" s="12"/>
      <c r="LM6390" s="12"/>
      <c r="LN6390" s="12"/>
      <c r="LO6390" s="12"/>
      <c r="LP6390" s="12"/>
      <c r="LQ6390" s="12"/>
      <c r="LR6390" s="12"/>
      <c r="LS6390" s="12"/>
      <c r="LT6390" s="12"/>
      <c r="LU6390" s="12"/>
      <c r="LV6390" s="12"/>
      <c r="LW6390" s="12"/>
      <c r="LX6390" s="12"/>
      <c r="LY6390" s="12"/>
      <c r="LZ6390" s="12"/>
      <c r="MA6390" s="12"/>
      <c r="MB6390" s="12"/>
      <c r="MC6390" s="12"/>
      <c r="MD6390" s="12"/>
      <c r="ME6390" s="12"/>
      <c r="MF6390" s="12"/>
      <c r="MG6390" s="12"/>
      <c r="MH6390" s="12"/>
      <c r="MI6390" s="12"/>
      <c r="MJ6390" s="12"/>
      <c r="MK6390" s="12"/>
      <c r="ML6390" s="12"/>
      <c r="MM6390" s="12"/>
      <c r="MN6390" s="12"/>
      <c r="MO6390" s="12"/>
      <c r="MP6390" s="12"/>
      <c r="MQ6390" s="12"/>
      <c r="MR6390" s="12"/>
      <c r="MS6390" s="12"/>
      <c r="MT6390" s="12"/>
      <c r="MU6390" s="12"/>
      <c r="MV6390" s="12"/>
      <c r="MW6390" s="12"/>
      <c r="MX6390" s="12"/>
      <c r="MY6390" s="12"/>
      <c r="MZ6390" s="12"/>
      <c r="NA6390" s="12"/>
      <c r="NB6390" s="12"/>
      <c r="NC6390" s="12"/>
      <c r="ND6390" s="12"/>
      <c r="NE6390" s="12"/>
      <c r="NF6390" s="12"/>
      <c r="NG6390" s="12"/>
      <c r="NH6390" s="12"/>
      <c r="NI6390" s="12"/>
      <c r="NJ6390" s="12"/>
      <c r="NK6390" s="12"/>
      <c r="NL6390" s="12"/>
      <c r="NM6390" s="12"/>
      <c r="NN6390" s="12"/>
      <c r="NO6390" s="12"/>
      <c r="NP6390" s="12"/>
      <c r="NQ6390" s="12"/>
      <c r="NR6390" s="12"/>
      <c r="NS6390" s="12"/>
      <c r="NT6390" s="12"/>
      <c r="NU6390" s="12"/>
      <c r="NV6390" s="12"/>
      <c r="NW6390" s="12"/>
      <c r="NX6390" s="12"/>
      <c r="NY6390" s="12"/>
      <c r="NZ6390" s="12"/>
      <c r="OA6390" s="12"/>
      <c r="OB6390" s="12"/>
      <c r="OC6390" s="12"/>
      <c r="OD6390" s="12"/>
      <c r="OE6390" s="12"/>
      <c r="OF6390" s="12"/>
      <c r="OG6390" s="12"/>
      <c r="OH6390" s="12"/>
      <c r="OI6390" s="12"/>
      <c r="OJ6390" s="12"/>
    </row>
    <row r="6391" spans="1:400" ht="16.5" customHeight="1">
      <c r="A6391" s="12" t="s">
        <v>9311</v>
      </c>
      <c r="B6391" s="13"/>
      <c r="C6391" s="189"/>
      <c r="D6391" s="12"/>
      <c r="E6391" s="471" t="s">
        <v>9321</v>
      </c>
      <c r="F6391" s="471" t="s">
        <v>9322</v>
      </c>
      <c r="G6391" s="471" t="s">
        <v>9323</v>
      </c>
      <c r="H6391" s="472">
        <v>2022</v>
      </c>
      <c r="I6391" s="472">
        <v>1</v>
      </c>
      <c r="J6391" s="472">
        <v>0</v>
      </c>
      <c r="K6391" s="472">
        <v>0</v>
      </c>
      <c r="L6391" s="473" t="s">
        <v>9318</v>
      </c>
      <c r="M6391" s="473"/>
      <c r="N6391" s="473" t="s">
        <v>56</v>
      </c>
      <c r="O6391" s="474">
        <v>200</v>
      </c>
      <c r="P6391" s="474">
        <v>0</v>
      </c>
      <c r="Q6391" s="474">
        <v>0</v>
      </c>
      <c r="R6391" s="475" t="s">
        <v>33</v>
      </c>
      <c r="S6391" s="19" t="s">
        <v>2476</v>
      </c>
      <c r="T6391" s="19">
        <v>110</v>
      </c>
      <c r="U6391" s="19">
        <v>1</v>
      </c>
      <c r="V6391" s="19">
        <v>0</v>
      </c>
      <c r="W6391" s="20">
        <v>0.11</v>
      </c>
      <c r="X6391" s="21">
        <v>22</v>
      </c>
      <c r="Y6391" s="22" t="s">
        <v>33</v>
      </c>
      <c r="Z6391" s="14" t="s">
        <v>5838</v>
      </c>
      <c r="AA6391" s="24"/>
      <c r="AB6391" s="14"/>
      <c r="AC6391" s="14"/>
      <c r="AD6391" s="25"/>
      <c r="AE6391" s="26"/>
      <c r="AF6391" s="27"/>
      <c r="AG6391" s="12"/>
      <c r="AH6391" s="12"/>
      <c r="AI6391" s="12"/>
      <c r="AJ6391" s="12"/>
      <c r="AK6391" s="12"/>
      <c r="AL6391" s="12"/>
      <c r="AM6391" s="12"/>
      <c r="AN6391" s="12"/>
      <c r="AO6391" s="12"/>
      <c r="AP6391" s="12"/>
      <c r="AQ6391" s="12"/>
      <c r="AR6391" s="12"/>
      <c r="AS6391" s="12"/>
      <c r="AT6391" s="12"/>
      <c r="AU6391" s="12"/>
      <c r="AV6391" s="12"/>
      <c r="AW6391" s="12"/>
      <c r="AX6391" s="12"/>
      <c r="AY6391" s="12"/>
      <c r="AZ6391" s="12"/>
      <c r="BA6391" s="12"/>
      <c r="BB6391" s="12"/>
      <c r="BC6391" s="12"/>
      <c r="BD6391" s="12"/>
      <c r="BE6391" s="12"/>
      <c r="BF6391" s="12"/>
      <c r="BG6391" s="12"/>
      <c r="BH6391" s="12"/>
      <c r="BI6391" s="12"/>
      <c r="BJ6391" s="12"/>
      <c r="BK6391" s="12"/>
      <c r="BL6391" s="12"/>
      <c r="BM6391" s="12"/>
      <c r="BN6391" s="12"/>
      <c r="BO6391" s="12"/>
      <c r="BP6391" s="12"/>
      <c r="BQ6391" s="12"/>
      <c r="BR6391" s="12"/>
      <c r="BS6391" s="12"/>
      <c r="BT6391" s="12"/>
      <c r="BU6391" s="12"/>
      <c r="BV6391" s="12"/>
      <c r="BW6391" s="12"/>
      <c r="BX6391" s="12"/>
      <c r="BY6391" s="12"/>
      <c r="BZ6391" s="12"/>
      <c r="CA6391" s="12"/>
      <c r="CB6391" s="12"/>
      <c r="CC6391" s="12"/>
      <c r="CD6391" s="12"/>
      <c r="CE6391" s="12"/>
      <c r="CF6391" s="12"/>
      <c r="CG6391" s="12"/>
      <c r="CH6391" s="12"/>
      <c r="CI6391" s="12"/>
      <c r="CJ6391" s="12"/>
      <c r="CK6391" s="12"/>
      <c r="CL6391" s="12"/>
      <c r="CM6391" s="12"/>
      <c r="CN6391" s="12"/>
      <c r="CO6391" s="12"/>
      <c r="CP6391" s="12"/>
      <c r="CQ6391" s="12"/>
      <c r="CR6391" s="12"/>
      <c r="CS6391" s="12"/>
      <c r="CT6391" s="12"/>
      <c r="CU6391" s="12"/>
      <c r="CV6391" s="12"/>
      <c r="CW6391" s="12"/>
      <c r="CX6391" s="12"/>
      <c r="CY6391" s="12"/>
      <c r="CZ6391" s="12"/>
      <c r="DA6391" s="12"/>
      <c r="DB6391" s="12"/>
      <c r="DC6391" s="12"/>
      <c r="DD6391" s="12"/>
      <c r="DE6391" s="12"/>
      <c r="DF6391" s="12"/>
      <c r="DG6391" s="12"/>
      <c r="DH6391" s="12"/>
      <c r="DI6391" s="12"/>
      <c r="DJ6391" s="12"/>
      <c r="DK6391" s="12"/>
      <c r="DL6391" s="12"/>
      <c r="DM6391" s="12"/>
      <c r="DN6391" s="12"/>
      <c r="DO6391" s="12"/>
      <c r="DP6391" s="12"/>
      <c r="DQ6391" s="12"/>
      <c r="DR6391" s="12"/>
      <c r="DS6391" s="12"/>
      <c r="DT6391" s="12"/>
      <c r="DU6391" s="12"/>
      <c r="DV6391" s="12"/>
      <c r="DW6391" s="12"/>
      <c r="DX6391" s="12"/>
      <c r="DY6391" s="12"/>
      <c r="DZ6391" s="12"/>
      <c r="EA6391" s="12"/>
      <c r="EB6391" s="12"/>
      <c r="EC6391" s="12"/>
      <c r="ED6391" s="12"/>
      <c r="EE6391" s="12"/>
      <c r="EF6391" s="12"/>
      <c r="EG6391" s="12"/>
      <c r="EH6391" s="12"/>
      <c r="EI6391" s="12"/>
      <c r="EJ6391" s="12"/>
      <c r="EK6391" s="12"/>
      <c r="EL6391" s="12"/>
      <c r="EM6391" s="12"/>
      <c r="EN6391" s="12"/>
      <c r="EO6391" s="12"/>
      <c r="EP6391" s="12"/>
      <c r="EQ6391" s="12"/>
      <c r="ER6391" s="12"/>
      <c r="ES6391" s="12"/>
      <c r="ET6391" s="12"/>
      <c r="EU6391" s="12"/>
      <c r="EV6391" s="12"/>
      <c r="EW6391" s="12"/>
      <c r="EX6391" s="12"/>
      <c r="EY6391" s="12"/>
      <c r="EZ6391" s="12"/>
      <c r="FA6391" s="12"/>
      <c r="FB6391" s="12"/>
      <c r="FC6391" s="12"/>
      <c r="FD6391" s="12"/>
      <c r="FE6391" s="12"/>
      <c r="FF6391" s="12"/>
      <c r="FG6391" s="12"/>
      <c r="FH6391" s="12"/>
      <c r="FI6391" s="12"/>
      <c r="FJ6391" s="12"/>
      <c r="FK6391" s="12"/>
      <c r="FL6391" s="12"/>
      <c r="FM6391" s="12"/>
      <c r="FN6391" s="12"/>
      <c r="FO6391" s="12"/>
      <c r="FP6391" s="12"/>
      <c r="FQ6391" s="12"/>
      <c r="FR6391" s="12"/>
      <c r="FS6391" s="12"/>
      <c r="FT6391" s="12"/>
      <c r="FU6391" s="12"/>
      <c r="FV6391" s="12"/>
      <c r="FW6391" s="12"/>
      <c r="FX6391" s="12"/>
      <c r="FY6391" s="12"/>
      <c r="FZ6391" s="12"/>
      <c r="GA6391" s="12"/>
      <c r="GB6391" s="12"/>
      <c r="GC6391" s="12"/>
      <c r="GD6391" s="12"/>
      <c r="GE6391" s="12"/>
      <c r="GF6391" s="12"/>
      <c r="GG6391" s="12"/>
      <c r="GH6391" s="12"/>
      <c r="GI6391" s="12"/>
      <c r="GJ6391" s="12"/>
      <c r="GK6391" s="12"/>
      <c r="GL6391" s="12"/>
      <c r="GM6391" s="12"/>
      <c r="GN6391" s="12"/>
      <c r="GO6391" s="12"/>
      <c r="GP6391" s="12"/>
      <c r="GQ6391" s="12"/>
      <c r="GR6391" s="12"/>
      <c r="GS6391" s="12"/>
      <c r="GT6391" s="12"/>
      <c r="GU6391" s="12"/>
      <c r="GV6391" s="12"/>
      <c r="GW6391" s="12"/>
      <c r="GX6391" s="12"/>
      <c r="GY6391" s="12"/>
      <c r="GZ6391" s="12"/>
      <c r="HA6391" s="12"/>
      <c r="HB6391" s="12"/>
      <c r="HC6391" s="12"/>
      <c r="HD6391" s="12"/>
      <c r="HE6391" s="12"/>
      <c r="HF6391" s="12"/>
      <c r="HG6391" s="12"/>
      <c r="HH6391" s="12"/>
      <c r="HI6391" s="12"/>
      <c r="HJ6391" s="12"/>
      <c r="HK6391" s="12"/>
      <c r="HL6391" s="12"/>
      <c r="HM6391" s="12"/>
      <c r="HN6391" s="12"/>
      <c r="HO6391" s="12"/>
      <c r="HP6391" s="12"/>
      <c r="HQ6391" s="12"/>
      <c r="HR6391" s="12"/>
      <c r="HS6391" s="12"/>
      <c r="HT6391" s="12"/>
      <c r="HU6391" s="12"/>
      <c r="HV6391" s="12"/>
      <c r="HW6391" s="12"/>
      <c r="HX6391" s="12"/>
      <c r="HY6391" s="12"/>
      <c r="HZ6391" s="12"/>
      <c r="IA6391" s="12"/>
      <c r="IB6391" s="12"/>
      <c r="IC6391" s="12"/>
      <c r="ID6391" s="12"/>
      <c r="IE6391" s="12"/>
      <c r="IF6391" s="12"/>
      <c r="IG6391" s="12"/>
      <c r="IH6391" s="12"/>
      <c r="II6391" s="12"/>
      <c r="IJ6391" s="12"/>
      <c r="IK6391" s="12"/>
      <c r="IL6391" s="12"/>
      <c r="IM6391" s="12"/>
      <c r="IN6391" s="12"/>
      <c r="IO6391" s="12"/>
      <c r="IP6391" s="12"/>
      <c r="IQ6391" s="12"/>
      <c r="IR6391" s="12"/>
      <c r="IS6391" s="12"/>
      <c r="IT6391" s="12"/>
      <c r="IU6391" s="12"/>
      <c r="IV6391" s="12"/>
      <c r="IW6391" s="12"/>
      <c r="IX6391" s="12"/>
      <c r="IY6391" s="12"/>
      <c r="IZ6391" s="12"/>
      <c r="JA6391" s="12"/>
      <c r="JB6391" s="12"/>
      <c r="JC6391" s="12"/>
      <c r="JD6391" s="12"/>
      <c r="JE6391" s="12"/>
      <c r="JF6391" s="12"/>
      <c r="JG6391" s="12"/>
      <c r="JH6391" s="12"/>
      <c r="JI6391" s="12"/>
      <c r="JJ6391" s="12"/>
      <c r="JK6391" s="12"/>
      <c r="JL6391" s="12"/>
      <c r="JM6391" s="12"/>
      <c r="JN6391" s="12"/>
      <c r="JO6391" s="12"/>
      <c r="JP6391" s="12"/>
      <c r="JQ6391" s="12"/>
      <c r="JR6391" s="12"/>
      <c r="JS6391" s="12"/>
      <c r="JT6391" s="12"/>
      <c r="JU6391" s="12"/>
      <c r="JV6391" s="12"/>
      <c r="JW6391" s="12"/>
      <c r="JX6391" s="12"/>
      <c r="JY6391" s="12"/>
      <c r="JZ6391" s="12"/>
      <c r="KA6391" s="12"/>
      <c r="KB6391" s="12"/>
      <c r="KC6391" s="12"/>
      <c r="KD6391" s="12"/>
      <c r="KE6391" s="12"/>
      <c r="KF6391" s="12"/>
      <c r="KG6391" s="12"/>
      <c r="KH6391" s="12"/>
      <c r="KI6391" s="12"/>
      <c r="KJ6391" s="12"/>
      <c r="KK6391" s="12"/>
      <c r="KL6391" s="12"/>
      <c r="KM6391" s="12"/>
      <c r="KN6391" s="12"/>
      <c r="KO6391" s="12"/>
      <c r="KP6391" s="12"/>
      <c r="KQ6391" s="12"/>
      <c r="KR6391" s="12"/>
      <c r="KS6391" s="12"/>
      <c r="KT6391" s="12"/>
      <c r="KU6391" s="12"/>
      <c r="KV6391" s="12"/>
      <c r="KW6391" s="12"/>
      <c r="KX6391" s="12"/>
      <c r="KY6391" s="12"/>
      <c r="KZ6391" s="12"/>
      <c r="LA6391" s="12"/>
      <c r="LB6391" s="12"/>
      <c r="LC6391" s="12"/>
      <c r="LD6391" s="12"/>
      <c r="LE6391" s="12"/>
      <c r="LF6391" s="12"/>
      <c r="LG6391" s="12"/>
      <c r="LH6391" s="12"/>
      <c r="LI6391" s="12"/>
      <c r="LJ6391" s="12"/>
      <c r="LK6391" s="12"/>
      <c r="LL6391" s="12"/>
      <c r="LM6391" s="12"/>
      <c r="LN6391" s="12"/>
      <c r="LO6391" s="12"/>
      <c r="LP6391" s="12"/>
      <c r="LQ6391" s="12"/>
      <c r="LR6391" s="12"/>
      <c r="LS6391" s="12"/>
      <c r="LT6391" s="12"/>
      <c r="LU6391" s="12"/>
      <c r="LV6391" s="12"/>
      <c r="LW6391" s="12"/>
      <c r="LX6391" s="12"/>
      <c r="LY6391" s="12"/>
      <c r="LZ6391" s="12"/>
      <c r="MA6391" s="12"/>
      <c r="MB6391" s="12"/>
      <c r="MC6391" s="12"/>
      <c r="MD6391" s="12"/>
      <c r="ME6391" s="12"/>
      <c r="MF6391" s="12"/>
      <c r="MG6391" s="12"/>
      <c r="MH6391" s="12"/>
      <c r="MI6391" s="12"/>
      <c r="MJ6391" s="12"/>
      <c r="MK6391" s="12"/>
      <c r="ML6391" s="12"/>
      <c r="MM6391" s="12"/>
      <c r="MN6391" s="12"/>
      <c r="MO6391" s="12"/>
      <c r="MP6391" s="12"/>
      <c r="MQ6391" s="12"/>
      <c r="MR6391" s="12"/>
      <c r="MS6391" s="12"/>
      <c r="MT6391" s="12"/>
      <c r="MU6391" s="12"/>
      <c r="MV6391" s="12"/>
      <c r="MW6391" s="12"/>
      <c r="MX6391" s="12"/>
      <c r="MY6391" s="12"/>
      <c r="MZ6391" s="12"/>
      <c r="NA6391" s="12"/>
      <c r="NB6391" s="12"/>
      <c r="NC6391" s="12"/>
      <c r="ND6391" s="12"/>
      <c r="NE6391" s="12"/>
      <c r="NF6391" s="12"/>
      <c r="NG6391" s="12"/>
      <c r="NH6391" s="12"/>
      <c r="NI6391" s="12"/>
      <c r="NJ6391" s="12"/>
      <c r="NK6391" s="12"/>
      <c r="NL6391" s="12"/>
      <c r="NM6391" s="12"/>
      <c r="NN6391" s="12"/>
      <c r="NO6391" s="12"/>
      <c r="NP6391" s="12"/>
      <c r="NQ6391" s="12"/>
      <c r="NR6391" s="12"/>
      <c r="NS6391" s="12"/>
      <c r="NT6391" s="12"/>
      <c r="NU6391" s="12"/>
      <c r="NV6391" s="12"/>
      <c r="NW6391" s="12"/>
      <c r="NX6391" s="12"/>
      <c r="NY6391" s="12"/>
      <c r="NZ6391" s="12"/>
      <c r="OA6391" s="12"/>
      <c r="OB6391" s="12"/>
      <c r="OC6391" s="12"/>
      <c r="OD6391" s="12"/>
      <c r="OE6391" s="12"/>
      <c r="OF6391" s="12"/>
      <c r="OG6391" s="12"/>
      <c r="OH6391" s="12"/>
      <c r="OI6391" s="12"/>
      <c r="OJ6391" s="12"/>
    </row>
    <row r="6392" spans="1:400" ht="16.5" customHeight="1">
      <c r="A6392" s="12" t="s">
        <v>9311</v>
      </c>
      <c r="B6392" s="13"/>
      <c r="C6392" s="189"/>
      <c r="D6392" s="12"/>
      <c r="E6392" s="471" t="s">
        <v>9324</v>
      </c>
      <c r="F6392" s="471" t="s">
        <v>155</v>
      </c>
      <c r="G6392" s="471" t="s">
        <v>3396</v>
      </c>
      <c r="H6392" s="472">
        <v>2022</v>
      </c>
      <c r="I6392" s="472">
        <v>1</v>
      </c>
      <c r="J6392" s="472">
        <v>0</v>
      </c>
      <c r="K6392" s="472">
        <v>0</v>
      </c>
      <c r="L6392" s="473" t="s">
        <v>9325</v>
      </c>
      <c r="M6392" s="473"/>
      <c r="N6392" s="473" t="s">
        <v>56</v>
      </c>
      <c r="O6392" s="474">
        <v>200</v>
      </c>
      <c r="P6392" s="474">
        <v>0</v>
      </c>
      <c r="Q6392" s="474">
        <v>0</v>
      </c>
      <c r="R6392" s="475" t="s">
        <v>33</v>
      </c>
      <c r="S6392" s="19" t="s">
        <v>89</v>
      </c>
      <c r="T6392" s="19">
        <v>110</v>
      </c>
      <c r="U6392" s="19">
        <v>3.5</v>
      </c>
      <c r="V6392" s="19">
        <v>0</v>
      </c>
      <c r="W6392" s="20">
        <v>0.38500000000000001</v>
      </c>
      <c r="X6392" s="21">
        <v>77</v>
      </c>
      <c r="Y6392" s="22" t="s">
        <v>33</v>
      </c>
      <c r="Z6392" s="14" t="s">
        <v>5838</v>
      </c>
      <c r="AA6392" s="24"/>
      <c r="AB6392" s="14"/>
      <c r="AC6392" s="14"/>
      <c r="AD6392" s="25"/>
      <c r="AE6392" s="26"/>
      <c r="AF6392" s="27"/>
      <c r="AG6392" s="12"/>
      <c r="AH6392" s="12"/>
      <c r="AI6392" s="12"/>
      <c r="AJ6392" s="12"/>
      <c r="AK6392" s="12"/>
      <c r="AL6392" s="12"/>
      <c r="AM6392" s="12"/>
      <c r="AN6392" s="12"/>
      <c r="AO6392" s="12"/>
      <c r="AP6392" s="12"/>
      <c r="AQ6392" s="12"/>
      <c r="AR6392" s="12"/>
      <c r="AS6392" s="12"/>
      <c r="AT6392" s="12"/>
      <c r="AU6392" s="12"/>
      <c r="AV6392" s="12"/>
      <c r="AW6392" s="12"/>
      <c r="AX6392" s="12"/>
      <c r="AY6392" s="12"/>
      <c r="AZ6392" s="12"/>
      <c r="BA6392" s="12"/>
      <c r="BB6392" s="12"/>
      <c r="BC6392" s="12"/>
      <c r="BD6392" s="12"/>
      <c r="BE6392" s="12"/>
      <c r="BF6392" s="12"/>
      <c r="BG6392" s="12"/>
      <c r="BH6392" s="12"/>
      <c r="BI6392" s="12"/>
      <c r="BJ6392" s="12"/>
      <c r="BK6392" s="12"/>
      <c r="BL6392" s="12"/>
      <c r="BM6392" s="12"/>
      <c r="BN6392" s="12"/>
      <c r="BO6392" s="12"/>
      <c r="BP6392" s="12"/>
      <c r="BQ6392" s="12"/>
      <c r="BR6392" s="12"/>
      <c r="BS6392" s="12"/>
      <c r="BT6392" s="12"/>
      <c r="BU6392" s="12"/>
      <c r="BV6392" s="12"/>
      <c r="BW6392" s="12"/>
      <c r="BX6392" s="12"/>
      <c r="BY6392" s="12"/>
      <c r="BZ6392" s="12"/>
      <c r="CA6392" s="12"/>
      <c r="CB6392" s="12"/>
      <c r="CC6392" s="12"/>
      <c r="CD6392" s="12"/>
      <c r="CE6392" s="12"/>
      <c r="CF6392" s="12"/>
      <c r="CG6392" s="12"/>
      <c r="CH6392" s="12"/>
      <c r="CI6392" s="12"/>
      <c r="CJ6392" s="12"/>
      <c r="CK6392" s="12"/>
      <c r="CL6392" s="12"/>
      <c r="CM6392" s="12"/>
      <c r="CN6392" s="12"/>
      <c r="CO6392" s="12"/>
      <c r="CP6392" s="12"/>
      <c r="CQ6392" s="12"/>
      <c r="CR6392" s="12"/>
      <c r="CS6392" s="12"/>
      <c r="CT6392" s="12"/>
      <c r="CU6392" s="12"/>
      <c r="CV6392" s="12"/>
      <c r="CW6392" s="12"/>
      <c r="CX6392" s="12"/>
      <c r="CY6392" s="12"/>
      <c r="CZ6392" s="12"/>
      <c r="DA6392" s="12"/>
      <c r="DB6392" s="12"/>
      <c r="DC6392" s="12"/>
      <c r="DD6392" s="12"/>
      <c r="DE6392" s="12"/>
      <c r="DF6392" s="12"/>
      <c r="DG6392" s="12"/>
      <c r="DH6392" s="12"/>
      <c r="DI6392" s="12"/>
      <c r="DJ6392" s="12"/>
      <c r="DK6392" s="12"/>
      <c r="DL6392" s="12"/>
      <c r="DM6392" s="12"/>
      <c r="DN6392" s="12"/>
      <c r="DO6392" s="12"/>
      <c r="DP6392" s="12"/>
      <c r="DQ6392" s="12"/>
      <c r="DR6392" s="12"/>
      <c r="DS6392" s="12"/>
      <c r="DT6392" s="12"/>
      <c r="DU6392" s="12"/>
      <c r="DV6392" s="12"/>
      <c r="DW6392" s="12"/>
      <c r="DX6392" s="12"/>
      <c r="DY6392" s="12"/>
      <c r="DZ6392" s="12"/>
      <c r="EA6392" s="12"/>
      <c r="EB6392" s="12"/>
      <c r="EC6392" s="12"/>
      <c r="ED6392" s="12"/>
      <c r="EE6392" s="12"/>
      <c r="EF6392" s="12"/>
      <c r="EG6392" s="12"/>
      <c r="EH6392" s="12"/>
      <c r="EI6392" s="12"/>
      <c r="EJ6392" s="12"/>
      <c r="EK6392" s="12"/>
      <c r="EL6392" s="12"/>
      <c r="EM6392" s="12"/>
      <c r="EN6392" s="12"/>
      <c r="EO6392" s="12"/>
      <c r="EP6392" s="12"/>
      <c r="EQ6392" s="12"/>
      <c r="ER6392" s="12"/>
      <c r="ES6392" s="12"/>
      <c r="ET6392" s="12"/>
      <c r="EU6392" s="12"/>
      <c r="EV6392" s="12"/>
      <c r="EW6392" s="12"/>
      <c r="EX6392" s="12"/>
      <c r="EY6392" s="12"/>
      <c r="EZ6392" s="12"/>
      <c r="FA6392" s="12"/>
      <c r="FB6392" s="12"/>
      <c r="FC6392" s="12"/>
      <c r="FD6392" s="12"/>
      <c r="FE6392" s="12"/>
      <c r="FF6392" s="12"/>
      <c r="FG6392" s="12"/>
      <c r="FH6392" s="12"/>
      <c r="FI6392" s="12"/>
      <c r="FJ6392" s="12"/>
      <c r="FK6392" s="12"/>
      <c r="FL6392" s="12"/>
      <c r="FM6392" s="12"/>
      <c r="FN6392" s="12"/>
      <c r="FO6392" s="12"/>
      <c r="FP6392" s="12"/>
      <c r="FQ6392" s="12"/>
      <c r="FR6392" s="12"/>
      <c r="FS6392" s="12"/>
      <c r="FT6392" s="12"/>
      <c r="FU6392" s="12"/>
      <c r="FV6392" s="12"/>
      <c r="FW6392" s="12"/>
      <c r="FX6392" s="12"/>
      <c r="FY6392" s="12"/>
      <c r="FZ6392" s="12"/>
      <c r="GA6392" s="12"/>
      <c r="GB6392" s="12"/>
      <c r="GC6392" s="12"/>
      <c r="GD6392" s="12"/>
      <c r="GE6392" s="12"/>
      <c r="GF6392" s="12"/>
      <c r="GG6392" s="12"/>
      <c r="GH6392" s="12"/>
      <c r="GI6392" s="12"/>
      <c r="GJ6392" s="12"/>
      <c r="GK6392" s="12"/>
      <c r="GL6392" s="12"/>
      <c r="GM6392" s="12"/>
      <c r="GN6392" s="12"/>
      <c r="GO6392" s="12"/>
      <c r="GP6392" s="12"/>
      <c r="GQ6392" s="12"/>
      <c r="GR6392" s="12"/>
      <c r="GS6392" s="12"/>
      <c r="GT6392" s="12"/>
      <c r="GU6392" s="12"/>
      <c r="GV6392" s="12"/>
      <c r="GW6392" s="12"/>
      <c r="GX6392" s="12"/>
      <c r="GY6392" s="12"/>
      <c r="GZ6392" s="12"/>
      <c r="HA6392" s="12"/>
      <c r="HB6392" s="12"/>
      <c r="HC6392" s="12"/>
      <c r="HD6392" s="12"/>
      <c r="HE6392" s="12"/>
      <c r="HF6392" s="12"/>
      <c r="HG6392" s="12"/>
      <c r="HH6392" s="12"/>
      <c r="HI6392" s="12"/>
      <c r="HJ6392" s="12"/>
      <c r="HK6392" s="12"/>
      <c r="HL6392" s="12"/>
      <c r="HM6392" s="12"/>
      <c r="HN6392" s="12"/>
      <c r="HO6392" s="12"/>
      <c r="HP6392" s="12"/>
      <c r="HQ6392" s="12"/>
      <c r="HR6392" s="12"/>
      <c r="HS6392" s="12"/>
      <c r="HT6392" s="12"/>
      <c r="HU6392" s="12"/>
      <c r="HV6392" s="12"/>
      <c r="HW6392" s="12"/>
      <c r="HX6392" s="12"/>
      <c r="HY6392" s="12"/>
      <c r="HZ6392" s="12"/>
      <c r="IA6392" s="12"/>
      <c r="IB6392" s="12"/>
      <c r="IC6392" s="12"/>
      <c r="ID6392" s="12"/>
      <c r="IE6392" s="12"/>
      <c r="IF6392" s="12"/>
      <c r="IG6392" s="12"/>
      <c r="IH6392" s="12"/>
      <c r="II6392" s="12"/>
      <c r="IJ6392" s="12"/>
      <c r="IK6392" s="12"/>
      <c r="IL6392" s="12"/>
      <c r="IM6392" s="12"/>
      <c r="IN6392" s="12"/>
      <c r="IO6392" s="12"/>
      <c r="IP6392" s="12"/>
      <c r="IQ6392" s="12"/>
      <c r="IR6392" s="12"/>
      <c r="IS6392" s="12"/>
      <c r="IT6392" s="12"/>
      <c r="IU6392" s="12"/>
      <c r="IV6392" s="12"/>
      <c r="IW6392" s="12"/>
      <c r="IX6392" s="12"/>
      <c r="IY6392" s="12"/>
      <c r="IZ6392" s="12"/>
      <c r="JA6392" s="12"/>
      <c r="JB6392" s="12"/>
      <c r="JC6392" s="12"/>
      <c r="JD6392" s="12"/>
      <c r="JE6392" s="12"/>
      <c r="JF6392" s="12"/>
      <c r="JG6392" s="12"/>
      <c r="JH6392" s="12"/>
      <c r="JI6392" s="12"/>
      <c r="JJ6392" s="12"/>
      <c r="JK6392" s="12"/>
      <c r="JL6392" s="12"/>
      <c r="JM6392" s="12"/>
      <c r="JN6392" s="12"/>
      <c r="JO6392" s="12"/>
      <c r="JP6392" s="12"/>
      <c r="JQ6392" s="12"/>
      <c r="JR6392" s="12"/>
      <c r="JS6392" s="12"/>
      <c r="JT6392" s="12"/>
      <c r="JU6392" s="12"/>
      <c r="JV6392" s="12"/>
      <c r="JW6392" s="12"/>
      <c r="JX6392" s="12"/>
      <c r="JY6392" s="12"/>
      <c r="JZ6392" s="12"/>
      <c r="KA6392" s="12"/>
      <c r="KB6392" s="12"/>
      <c r="KC6392" s="12"/>
      <c r="KD6392" s="12"/>
      <c r="KE6392" s="12"/>
      <c r="KF6392" s="12"/>
      <c r="KG6392" s="12"/>
      <c r="KH6392" s="12"/>
      <c r="KI6392" s="12"/>
      <c r="KJ6392" s="12"/>
      <c r="KK6392" s="12"/>
      <c r="KL6392" s="12"/>
      <c r="KM6392" s="12"/>
      <c r="KN6392" s="12"/>
      <c r="KO6392" s="12"/>
      <c r="KP6392" s="12"/>
      <c r="KQ6392" s="12"/>
      <c r="KR6392" s="12"/>
      <c r="KS6392" s="12"/>
      <c r="KT6392" s="12"/>
      <c r="KU6392" s="12"/>
      <c r="KV6392" s="12"/>
      <c r="KW6392" s="12"/>
      <c r="KX6392" s="12"/>
      <c r="KY6392" s="12"/>
      <c r="KZ6392" s="12"/>
      <c r="LA6392" s="12"/>
      <c r="LB6392" s="12"/>
      <c r="LC6392" s="12"/>
      <c r="LD6392" s="12"/>
      <c r="LE6392" s="12"/>
      <c r="LF6392" s="12"/>
      <c r="LG6392" s="12"/>
      <c r="LH6392" s="12"/>
      <c r="LI6392" s="12"/>
      <c r="LJ6392" s="12"/>
      <c r="LK6392" s="12"/>
      <c r="LL6392" s="12"/>
      <c r="LM6392" s="12"/>
      <c r="LN6392" s="12"/>
      <c r="LO6392" s="12"/>
      <c r="LP6392" s="12"/>
      <c r="LQ6392" s="12"/>
      <c r="LR6392" s="12"/>
      <c r="LS6392" s="12"/>
      <c r="LT6392" s="12"/>
      <c r="LU6392" s="12"/>
      <c r="LV6392" s="12"/>
      <c r="LW6392" s="12"/>
      <c r="LX6392" s="12"/>
      <c r="LY6392" s="12"/>
      <c r="LZ6392" s="12"/>
      <c r="MA6392" s="12"/>
      <c r="MB6392" s="12"/>
      <c r="MC6392" s="12"/>
      <c r="MD6392" s="12"/>
      <c r="ME6392" s="12"/>
      <c r="MF6392" s="12"/>
      <c r="MG6392" s="12"/>
      <c r="MH6392" s="12"/>
      <c r="MI6392" s="12"/>
      <c r="MJ6392" s="12"/>
      <c r="MK6392" s="12"/>
      <c r="ML6392" s="12"/>
      <c r="MM6392" s="12"/>
      <c r="MN6392" s="12"/>
      <c r="MO6392" s="12"/>
      <c r="MP6392" s="12"/>
      <c r="MQ6392" s="12"/>
      <c r="MR6392" s="12"/>
      <c r="MS6392" s="12"/>
      <c r="MT6392" s="12"/>
      <c r="MU6392" s="12"/>
      <c r="MV6392" s="12"/>
      <c r="MW6392" s="12"/>
      <c r="MX6392" s="12"/>
      <c r="MY6392" s="12"/>
      <c r="MZ6392" s="12"/>
      <c r="NA6392" s="12"/>
      <c r="NB6392" s="12"/>
      <c r="NC6392" s="12"/>
      <c r="ND6392" s="12"/>
      <c r="NE6392" s="12"/>
      <c r="NF6392" s="12"/>
      <c r="NG6392" s="12"/>
      <c r="NH6392" s="12"/>
      <c r="NI6392" s="12"/>
      <c r="NJ6392" s="12"/>
      <c r="NK6392" s="12"/>
      <c r="NL6392" s="12"/>
      <c r="NM6392" s="12"/>
      <c r="NN6392" s="12"/>
      <c r="NO6392" s="12"/>
      <c r="NP6392" s="12"/>
      <c r="NQ6392" s="12"/>
      <c r="NR6392" s="12"/>
      <c r="NS6392" s="12"/>
      <c r="NT6392" s="12"/>
      <c r="NU6392" s="12"/>
      <c r="NV6392" s="12"/>
      <c r="NW6392" s="12"/>
      <c r="NX6392" s="12"/>
      <c r="NY6392" s="12"/>
      <c r="NZ6392" s="12"/>
      <c r="OA6392" s="12"/>
      <c r="OB6392" s="12"/>
      <c r="OC6392" s="12"/>
      <c r="OD6392" s="12"/>
      <c r="OE6392" s="12"/>
      <c r="OF6392" s="12"/>
      <c r="OG6392" s="12"/>
      <c r="OH6392" s="12"/>
      <c r="OI6392" s="12"/>
      <c r="OJ6392" s="12"/>
    </row>
    <row r="6393" spans="1:400" ht="16.5" customHeight="1">
      <c r="A6393" s="12" t="s">
        <v>9311</v>
      </c>
      <c r="B6393" s="13"/>
      <c r="C6393" s="189"/>
      <c r="D6393" s="12"/>
      <c r="E6393" s="471" t="s">
        <v>3397</v>
      </c>
      <c r="F6393" s="471" t="s">
        <v>155</v>
      </c>
      <c r="G6393" s="471" t="s">
        <v>3396</v>
      </c>
      <c r="H6393" s="472">
        <v>2022</v>
      </c>
      <c r="I6393" s="472">
        <v>1</v>
      </c>
      <c r="J6393" s="472">
        <v>0</v>
      </c>
      <c r="K6393" s="472">
        <v>0</v>
      </c>
      <c r="L6393" s="473" t="s">
        <v>9325</v>
      </c>
      <c r="M6393" s="473"/>
      <c r="N6393" s="473" t="s">
        <v>56</v>
      </c>
      <c r="O6393" s="474">
        <v>200</v>
      </c>
      <c r="P6393" s="474">
        <v>0</v>
      </c>
      <c r="Q6393" s="474">
        <v>0</v>
      </c>
      <c r="R6393" s="475" t="s">
        <v>33</v>
      </c>
      <c r="S6393" s="19" t="s">
        <v>89</v>
      </c>
      <c r="T6393" s="19">
        <v>110</v>
      </c>
      <c r="U6393" s="19">
        <v>2.5</v>
      </c>
      <c r="V6393" s="19">
        <v>0</v>
      </c>
      <c r="W6393" s="20">
        <v>0.27500000000000002</v>
      </c>
      <c r="X6393" s="21">
        <v>55.000000000000007</v>
      </c>
      <c r="Y6393" s="22" t="s">
        <v>33</v>
      </c>
      <c r="Z6393" s="14" t="s">
        <v>5838</v>
      </c>
      <c r="AA6393" s="24"/>
      <c r="AB6393" s="14"/>
      <c r="AC6393" s="14"/>
      <c r="AD6393" s="25"/>
      <c r="AE6393" s="26"/>
      <c r="AF6393" s="27"/>
      <c r="AG6393" s="12"/>
      <c r="AH6393" s="12"/>
      <c r="AI6393" s="12"/>
      <c r="AJ6393" s="12"/>
      <c r="AK6393" s="12"/>
      <c r="AL6393" s="12"/>
      <c r="AM6393" s="12"/>
      <c r="AN6393" s="12"/>
      <c r="AO6393" s="12"/>
      <c r="AP6393" s="12"/>
      <c r="AQ6393" s="12"/>
      <c r="AR6393" s="12"/>
      <c r="AS6393" s="12"/>
      <c r="AT6393" s="12"/>
      <c r="AU6393" s="12"/>
      <c r="AV6393" s="12"/>
      <c r="AW6393" s="12"/>
      <c r="AX6393" s="12"/>
      <c r="AY6393" s="12"/>
      <c r="AZ6393" s="12"/>
      <c r="BA6393" s="12"/>
      <c r="BB6393" s="12"/>
      <c r="BC6393" s="12"/>
      <c r="BD6393" s="12"/>
      <c r="BE6393" s="12"/>
      <c r="BF6393" s="12"/>
      <c r="BG6393" s="12"/>
      <c r="BH6393" s="12"/>
      <c r="BI6393" s="12"/>
      <c r="BJ6393" s="12"/>
      <c r="BK6393" s="12"/>
      <c r="BL6393" s="12"/>
      <c r="BM6393" s="12"/>
      <c r="BN6393" s="12"/>
      <c r="BO6393" s="12"/>
      <c r="BP6393" s="12"/>
      <c r="BQ6393" s="12"/>
      <c r="BR6393" s="12"/>
      <c r="BS6393" s="12"/>
      <c r="BT6393" s="12"/>
      <c r="BU6393" s="12"/>
      <c r="BV6393" s="12"/>
      <c r="BW6393" s="12"/>
      <c r="BX6393" s="12"/>
      <c r="BY6393" s="12"/>
      <c r="BZ6393" s="12"/>
      <c r="CA6393" s="12"/>
      <c r="CB6393" s="12"/>
      <c r="CC6393" s="12"/>
      <c r="CD6393" s="12"/>
      <c r="CE6393" s="12"/>
      <c r="CF6393" s="12"/>
      <c r="CG6393" s="12"/>
      <c r="CH6393" s="12"/>
      <c r="CI6393" s="12"/>
      <c r="CJ6393" s="12"/>
      <c r="CK6393" s="12"/>
      <c r="CL6393" s="12"/>
      <c r="CM6393" s="12"/>
      <c r="CN6393" s="12"/>
      <c r="CO6393" s="12"/>
      <c r="CP6393" s="12"/>
      <c r="CQ6393" s="12"/>
      <c r="CR6393" s="12"/>
      <c r="CS6393" s="12"/>
      <c r="CT6393" s="12"/>
      <c r="CU6393" s="12"/>
      <c r="CV6393" s="12"/>
      <c r="CW6393" s="12"/>
      <c r="CX6393" s="12"/>
      <c r="CY6393" s="12"/>
      <c r="CZ6393" s="12"/>
      <c r="DA6393" s="12"/>
      <c r="DB6393" s="12"/>
      <c r="DC6393" s="12"/>
      <c r="DD6393" s="12"/>
      <c r="DE6393" s="12"/>
      <c r="DF6393" s="12"/>
      <c r="DG6393" s="12"/>
      <c r="DH6393" s="12"/>
      <c r="DI6393" s="12"/>
      <c r="DJ6393" s="12"/>
      <c r="DK6393" s="12"/>
      <c r="DL6393" s="12"/>
      <c r="DM6393" s="12"/>
      <c r="DN6393" s="12"/>
      <c r="DO6393" s="12"/>
      <c r="DP6393" s="12"/>
      <c r="DQ6393" s="12"/>
      <c r="DR6393" s="12"/>
      <c r="DS6393" s="12"/>
      <c r="DT6393" s="12"/>
      <c r="DU6393" s="12"/>
      <c r="DV6393" s="12"/>
      <c r="DW6393" s="12"/>
      <c r="DX6393" s="12"/>
      <c r="DY6393" s="12"/>
      <c r="DZ6393" s="12"/>
      <c r="EA6393" s="12"/>
      <c r="EB6393" s="12"/>
      <c r="EC6393" s="12"/>
      <c r="ED6393" s="12"/>
      <c r="EE6393" s="12"/>
      <c r="EF6393" s="12"/>
      <c r="EG6393" s="12"/>
      <c r="EH6393" s="12"/>
      <c r="EI6393" s="12"/>
      <c r="EJ6393" s="12"/>
      <c r="EK6393" s="12"/>
      <c r="EL6393" s="12"/>
      <c r="EM6393" s="12"/>
      <c r="EN6393" s="12"/>
      <c r="EO6393" s="12"/>
      <c r="EP6393" s="12"/>
      <c r="EQ6393" s="12"/>
      <c r="ER6393" s="12"/>
      <c r="ES6393" s="12"/>
      <c r="ET6393" s="12"/>
      <c r="EU6393" s="12"/>
      <c r="EV6393" s="12"/>
      <c r="EW6393" s="12"/>
      <c r="EX6393" s="12"/>
      <c r="EY6393" s="12"/>
      <c r="EZ6393" s="12"/>
      <c r="FA6393" s="12"/>
      <c r="FB6393" s="12"/>
      <c r="FC6393" s="12"/>
      <c r="FD6393" s="12"/>
      <c r="FE6393" s="12"/>
      <c r="FF6393" s="12"/>
      <c r="FG6393" s="12"/>
      <c r="FH6393" s="12"/>
      <c r="FI6393" s="12"/>
      <c r="FJ6393" s="12"/>
      <c r="FK6393" s="12"/>
      <c r="FL6393" s="12"/>
      <c r="FM6393" s="12"/>
      <c r="FN6393" s="12"/>
      <c r="FO6393" s="12"/>
      <c r="FP6393" s="12"/>
      <c r="FQ6393" s="12"/>
      <c r="FR6393" s="12"/>
      <c r="FS6393" s="12"/>
      <c r="FT6393" s="12"/>
      <c r="FU6393" s="12"/>
      <c r="FV6393" s="12"/>
      <c r="FW6393" s="12"/>
      <c r="FX6393" s="12"/>
      <c r="FY6393" s="12"/>
      <c r="FZ6393" s="12"/>
      <c r="GA6393" s="12"/>
      <c r="GB6393" s="12"/>
      <c r="GC6393" s="12"/>
      <c r="GD6393" s="12"/>
      <c r="GE6393" s="12"/>
      <c r="GF6393" s="12"/>
      <c r="GG6393" s="12"/>
      <c r="GH6393" s="12"/>
      <c r="GI6393" s="12"/>
      <c r="GJ6393" s="12"/>
      <c r="GK6393" s="12"/>
      <c r="GL6393" s="12"/>
      <c r="GM6393" s="12"/>
      <c r="GN6393" s="12"/>
      <c r="GO6393" s="12"/>
      <c r="GP6393" s="12"/>
      <c r="GQ6393" s="12"/>
      <c r="GR6393" s="12"/>
      <c r="GS6393" s="12"/>
      <c r="GT6393" s="12"/>
      <c r="GU6393" s="12"/>
      <c r="GV6393" s="12"/>
      <c r="GW6393" s="12"/>
      <c r="GX6393" s="12"/>
      <c r="GY6393" s="12"/>
      <c r="GZ6393" s="12"/>
      <c r="HA6393" s="12"/>
      <c r="HB6393" s="12"/>
      <c r="HC6393" s="12"/>
      <c r="HD6393" s="12"/>
      <c r="HE6393" s="12"/>
      <c r="HF6393" s="12"/>
      <c r="HG6393" s="12"/>
      <c r="HH6393" s="12"/>
      <c r="HI6393" s="12"/>
      <c r="HJ6393" s="12"/>
      <c r="HK6393" s="12"/>
      <c r="HL6393" s="12"/>
      <c r="HM6393" s="12"/>
      <c r="HN6393" s="12"/>
      <c r="HO6393" s="12"/>
      <c r="HP6393" s="12"/>
      <c r="HQ6393" s="12"/>
      <c r="HR6393" s="12"/>
      <c r="HS6393" s="12"/>
      <c r="HT6393" s="12"/>
      <c r="HU6393" s="12"/>
      <c r="HV6393" s="12"/>
      <c r="HW6393" s="12"/>
      <c r="HX6393" s="12"/>
      <c r="HY6393" s="12"/>
      <c r="HZ6393" s="12"/>
      <c r="IA6393" s="12"/>
      <c r="IB6393" s="12"/>
      <c r="IC6393" s="12"/>
      <c r="ID6393" s="12"/>
      <c r="IE6393" s="12"/>
      <c r="IF6393" s="12"/>
      <c r="IG6393" s="12"/>
      <c r="IH6393" s="12"/>
      <c r="II6393" s="12"/>
      <c r="IJ6393" s="12"/>
      <c r="IK6393" s="12"/>
      <c r="IL6393" s="12"/>
      <c r="IM6393" s="12"/>
      <c r="IN6393" s="12"/>
      <c r="IO6393" s="12"/>
      <c r="IP6393" s="12"/>
      <c r="IQ6393" s="12"/>
      <c r="IR6393" s="12"/>
      <c r="IS6393" s="12"/>
      <c r="IT6393" s="12"/>
      <c r="IU6393" s="12"/>
      <c r="IV6393" s="12"/>
      <c r="IW6393" s="12"/>
      <c r="IX6393" s="12"/>
      <c r="IY6393" s="12"/>
      <c r="IZ6393" s="12"/>
      <c r="JA6393" s="12"/>
      <c r="JB6393" s="12"/>
      <c r="JC6393" s="12"/>
      <c r="JD6393" s="12"/>
      <c r="JE6393" s="12"/>
      <c r="JF6393" s="12"/>
      <c r="JG6393" s="12"/>
      <c r="JH6393" s="12"/>
      <c r="JI6393" s="12"/>
      <c r="JJ6393" s="12"/>
      <c r="JK6393" s="12"/>
      <c r="JL6393" s="12"/>
      <c r="JM6393" s="12"/>
      <c r="JN6393" s="12"/>
      <c r="JO6393" s="12"/>
      <c r="JP6393" s="12"/>
      <c r="JQ6393" s="12"/>
      <c r="JR6393" s="12"/>
      <c r="JS6393" s="12"/>
      <c r="JT6393" s="12"/>
      <c r="JU6393" s="12"/>
      <c r="JV6393" s="12"/>
      <c r="JW6393" s="12"/>
      <c r="JX6393" s="12"/>
      <c r="JY6393" s="12"/>
      <c r="JZ6393" s="12"/>
      <c r="KA6393" s="12"/>
      <c r="KB6393" s="12"/>
      <c r="KC6393" s="12"/>
      <c r="KD6393" s="12"/>
      <c r="KE6393" s="12"/>
      <c r="KF6393" s="12"/>
      <c r="KG6393" s="12"/>
      <c r="KH6393" s="12"/>
      <c r="KI6393" s="12"/>
      <c r="KJ6393" s="12"/>
      <c r="KK6393" s="12"/>
      <c r="KL6393" s="12"/>
      <c r="KM6393" s="12"/>
      <c r="KN6393" s="12"/>
      <c r="KO6393" s="12"/>
      <c r="KP6393" s="12"/>
      <c r="KQ6393" s="12"/>
      <c r="KR6393" s="12"/>
      <c r="KS6393" s="12"/>
      <c r="KT6393" s="12"/>
      <c r="KU6393" s="12"/>
      <c r="KV6393" s="12"/>
      <c r="KW6393" s="12"/>
      <c r="KX6393" s="12"/>
      <c r="KY6393" s="12"/>
      <c r="KZ6393" s="12"/>
      <c r="LA6393" s="12"/>
      <c r="LB6393" s="12"/>
      <c r="LC6393" s="12"/>
      <c r="LD6393" s="12"/>
      <c r="LE6393" s="12"/>
      <c r="LF6393" s="12"/>
      <c r="LG6393" s="12"/>
      <c r="LH6393" s="12"/>
      <c r="LI6393" s="12"/>
      <c r="LJ6393" s="12"/>
      <c r="LK6393" s="12"/>
      <c r="LL6393" s="12"/>
      <c r="LM6393" s="12"/>
      <c r="LN6393" s="12"/>
      <c r="LO6393" s="12"/>
      <c r="LP6393" s="12"/>
      <c r="LQ6393" s="12"/>
      <c r="LR6393" s="12"/>
      <c r="LS6393" s="12"/>
      <c r="LT6393" s="12"/>
      <c r="LU6393" s="12"/>
      <c r="LV6393" s="12"/>
      <c r="LW6393" s="12"/>
      <c r="LX6393" s="12"/>
      <c r="LY6393" s="12"/>
      <c r="LZ6393" s="12"/>
      <c r="MA6393" s="12"/>
      <c r="MB6393" s="12"/>
      <c r="MC6393" s="12"/>
      <c r="MD6393" s="12"/>
      <c r="ME6393" s="12"/>
      <c r="MF6393" s="12"/>
      <c r="MG6393" s="12"/>
      <c r="MH6393" s="12"/>
      <c r="MI6393" s="12"/>
      <c r="MJ6393" s="12"/>
      <c r="MK6393" s="12"/>
      <c r="ML6393" s="12"/>
      <c r="MM6393" s="12"/>
      <c r="MN6393" s="12"/>
      <c r="MO6393" s="12"/>
      <c r="MP6393" s="12"/>
      <c r="MQ6393" s="12"/>
      <c r="MR6393" s="12"/>
      <c r="MS6393" s="12"/>
      <c r="MT6393" s="12"/>
      <c r="MU6393" s="12"/>
      <c r="MV6393" s="12"/>
      <c r="MW6393" s="12"/>
      <c r="MX6393" s="12"/>
      <c r="MY6393" s="12"/>
      <c r="MZ6393" s="12"/>
      <c r="NA6393" s="12"/>
      <c r="NB6393" s="12"/>
      <c r="NC6393" s="12"/>
      <c r="ND6393" s="12"/>
      <c r="NE6393" s="12"/>
      <c r="NF6393" s="12"/>
      <c r="NG6393" s="12"/>
      <c r="NH6393" s="12"/>
      <c r="NI6393" s="12"/>
      <c r="NJ6393" s="12"/>
      <c r="NK6393" s="12"/>
      <c r="NL6393" s="12"/>
      <c r="NM6393" s="12"/>
      <c r="NN6393" s="12"/>
      <c r="NO6393" s="12"/>
      <c r="NP6393" s="12"/>
      <c r="NQ6393" s="12"/>
      <c r="NR6393" s="12"/>
      <c r="NS6393" s="12"/>
      <c r="NT6393" s="12"/>
      <c r="NU6393" s="12"/>
      <c r="NV6393" s="12"/>
      <c r="NW6393" s="12"/>
      <c r="NX6393" s="12"/>
      <c r="NY6393" s="12"/>
      <c r="NZ6393" s="12"/>
      <c r="OA6393" s="12"/>
      <c r="OB6393" s="12"/>
      <c r="OC6393" s="12"/>
      <c r="OD6393" s="12"/>
      <c r="OE6393" s="12"/>
      <c r="OF6393" s="12"/>
      <c r="OG6393" s="12"/>
      <c r="OH6393" s="12"/>
      <c r="OI6393" s="12"/>
      <c r="OJ6393" s="12"/>
    </row>
    <row r="6394" spans="1:400" ht="16.5" customHeight="1">
      <c r="A6394" s="12" t="s">
        <v>9311</v>
      </c>
      <c r="B6394" s="13"/>
      <c r="C6394" s="189"/>
      <c r="D6394" s="12"/>
      <c r="E6394" s="471" t="s">
        <v>9326</v>
      </c>
      <c r="F6394" s="471" t="s">
        <v>693</v>
      </c>
      <c r="G6394" s="471" t="s">
        <v>9327</v>
      </c>
      <c r="H6394" s="472">
        <v>2023</v>
      </c>
      <c r="I6394" s="472">
        <v>1</v>
      </c>
      <c r="J6394" s="472">
        <v>0</v>
      </c>
      <c r="K6394" s="472">
        <v>0</v>
      </c>
      <c r="L6394" s="473" t="s">
        <v>9318</v>
      </c>
      <c r="M6394" s="473"/>
      <c r="N6394" s="473" t="s">
        <v>56</v>
      </c>
      <c r="O6394" s="474">
        <v>300</v>
      </c>
      <c r="P6394" s="474">
        <v>0</v>
      </c>
      <c r="Q6394" s="474">
        <v>0</v>
      </c>
      <c r="R6394" s="475" t="s">
        <v>33</v>
      </c>
      <c r="S6394" s="19" t="s">
        <v>2476</v>
      </c>
      <c r="T6394" s="19">
        <v>110</v>
      </c>
      <c r="U6394" s="19">
        <v>2</v>
      </c>
      <c r="V6394" s="19">
        <v>0</v>
      </c>
      <c r="W6394" s="20">
        <v>0.22</v>
      </c>
      <c r="X6394" s="21">
        <v>66</v>
      </c>
      <c r="Y6394" s="22" t="s">
        <v>33</v>
      </c>
      <c r="Z6394" s="14" t="s">
        <v>5838</v>
      </c>
      <c r="AA6394" s="24"/>
      <c r="AB6394" s="14"/>
      <c r="AC6394" s="14"/>
      <c r="AD6394" s="25"/>
      <c r="AE6394" s="26"/>
      <c r="AF6394" s="27"/>
      <c r="AG6394" s="12"/>
      <c r="AH6394" s="12"/>
      <c r="AI6394" s="12"/>
      <c r="AJ6394" s="12"/>
      <c r="AK6394" s="12"/>
      <c r="AL6394" s="12"/>
      <c r="AM6394" s="12"/>
      <c r="AN6394" s="12"/>
      <c r="AO6394" s="12"/>
      <c r="AP6394" s="12"/>
      <c r="AQ6394" s="12"/>
      <c r="AR6394" s="12"/>
      <c r="AS6394" s="12"/>
      <c r="AT6394" s="12"/>
      <c r="AU6394" s="12"/>
      <c r="AV6394" s="12"/>
      <c r="AW6394" s="12"/>
      <c r="AX6394" s="12"/>
      <c r="AY6394" s="12"/>
      <c r="AZ6394" s="12"/>
      <c r="BA6394" s="12"/>
      <c r="BB6394" s="12"/>
      <c r="BC6394" s="12"/>
      <c r="BD6394" s="12"/>
      <c r="BE6394" s="12"/>
      <c r="BF6394" s="12"/>
      <c r="BG6394" s="12"/>
      <c r="BH6394" s="12"/>
      <c r="BI6394" s="12"/>
      <c r="BJ6394" s="12"/>
      <c r="BK6394" s="12"/>
      <c r="BL6394" s="12"/>
      <c r="BM6394" s="12"/>
      <c r="BN6394" s="12"/>
      <c r="BO6394" s="12"/>
      <c r="BP6394" s="12"/>
      <c r="BQ6394" s="12"/>
      <c r="BR6394" s="12"/>
      <c r="BS6394" s="12"/>
      <c r="BT6394" s="12"/>
      <c r="BU6394" s="12"/>
      <c r="BV6394" s="12"/>
      <c r="BW6394" s="12"/>
      <c r="BX6394" s="12"/>
      <c r="BY6394" s="12"/>
      <c r="BZ6394" s="12"/>
      <c r="CA6394" s="12"/>
      <c r="CB6394" s="12"/>
      <c r="CC6394" s="12"/>
      <c r="CD6394" s="12"/>
      <c r="CE6394" s="12"/>
      <c r="CF6394" s="12"/>
      <c r="CG6394" s="12"/>
      <c r="CH6394" s="12"/>
      <c r="CI6394" s="12"/>
      <c r="CJ6394" s="12"/>
      <c r="CK6394" s="12"/>
      <c r="CL6394" s="12"/>
      <c r="CM6394" s="12"/>
      <c r="CN6394" s="12"/>
      <c r="CO6394" s="12"/>
      <c r="CP6394" s="12"/>
      <c r="CQ6394" s="12"/>
      <c r="CR6394" s="12"/>
      <c r="CS6394" s="12"/>
      <c r="CT6394" s="12"/>
      <c r="CU6394" s="12"/>
      <c r="CV6394" s="12"/>
      <c r="CW6394" s="12"/>
      <c r="CX6394" s="12"/>
      <c r="CY6394" s="12"/>
      <c r="CZ6394" s="12"/>
      <c r="DA6394" s="12"/>
      <c r="DB6394" s="12"/>
      <c r="DC6394" s="12"/>
      <c r="DD6394" s="12"/>
      <c r="DE6394" s="12"/>
      <c r="DF6394" s="12"/>
      <c r="DG6394" s="12"/>
      <c r="DH6394" s="12"/>
      <c r="DI6394" s="12"/>
      <c r="DJ6394" s="12"/>
      <c r="DK6394" s="12"/>
      <c r="DL6394" s="12"/>
      <c r="DM6394" s="12"/>
      <c r="DN6394" s="12"/>
      <c r="DO6394" s="12"/>
      <c r="DP6394" s="12"/>
      <c r="DQ6394" s="12"/>
      <c r="DR6394" s="12"/>
      <c r="DS6394" s="12"/>
      <c r="DT6394" s="12"/>
      <c r="DU6394" s="12"/>
      <c r="DV6394" s="12"/>
      <c r="DW6394" s="12"/>
      <c r="DX6394" s="12"/>
      <c r="DY6394" s="12"/>
      <c r="DZ6394" s="12"/>
      <c r="EA6394" s="12"/>
      <c r="EB6394" s="12"/>
      <c r="EC6394" s="12"/>
      <c r="ED6394" s="12"/>
      <c r="EE6394" s="12"/>
      <c r="EF6394" s="12"/>
      <c r="EG6394" s="12"/>
      <c r="EH6394" s="12"/>
      <c r="EI6394" s="12"/>
      <c r="EJ6394" s="12"/>
      <c r="EK6394" s="12"/>
      <c r="EL6394" s="12"/>
      <c r="EM6394" s="12"/>
      <c r="EN6394" s="12"/>
      <c r="EO6394" s="12"/>
      <c r="EP6394" s="12"/>
      <c r="EQ6394" s="12"/>
      <c r="ER6394" s="12"/>
      <c r="ES6394" s="12"/>
      <c r="ET6394" s="12"/>
      <c r="EU6394" s="12"/>
      <c r="EV6394" s="12"/>
      <c r="EW6394" s="12"/>
      <c r="EX6394" s="12"/>
      <c r="EY6394" s="12"/>
      <c r="EZ6394" s="12"/>
      <c r="FA6394" s="12"/>
      <c r="FB6394" s="12"/>
      <c r="FC6394" s="12"/>
      <c r="FD6394" s="12"/>
      <c r="FE6394" s="12"/>
      <c r="FF6394" s="12"/>
      <c r="FG6394" s="12"/>
      <c r="FH6394" s="12"/>
      <c r="FI6394" s="12"/>
      <c r="FJ6394" s="12"/>
      <c r="FK6394" s="12"/>
      <c r="FL6394" s="12"/>
      <c r="FM6394" s="12"/>
      <c r="FN6394" s="12"/>
      <c r="FO6394" s="12"/>
      <c r="FP6394" s="12"/>
      <c r="FQ6394" s="12"/>
      <c r="FR6394" s="12"/>
      <c r="FS6394" s="12"/>
      <c r="FT6394" s="12"/>
      <c r="FU6394" s="12"/>
      <c r="FV6394" s="12"/>
      <c r="FW6394" s="12"/>
      <c r="FX6394" s="12"/>
      <c r="FY6394" s="12"/>
      <c r="FZ6394" s="12"/>
      <c r="GA6394" s="12"/>
      <c r="GB6394" s="12"/>
      <c r="GC6394" s="12"/>
      <c r="GD6394" s="12"/>
      <c r="GE6394" s="12"/>
      <c r="GF6394" s="12"/>
      <c r="GG6394" s="12"/>
      <c r="GH6394" s="12"/>
      <c r="GI6394" s="12"/>
      <c r="GJ6394" s="12"/>
      <c r="GK6394" s="12"/>
      <c r="GL6394" s="12"/>
      <c r="GM6394" s="12"/>
      <c r="GN6394" s="12"/>
      <c r="GO6394" s="12"/>
      <c r="GP6394" s="12"/>
      <c r="GQ6394" s="12"/>
      <c r="GR6394" s="12"/>
      <c r="GS6394" s="12"/>
      <c r="GT6394" s="12"/>
      <c r="GU6394" s="12"/>
      <c r="GV6394" s="12"/>
      <c r="GW6394" s="12"/>
      <c r="GX6394" s="12"/>
      <c r="GY6394" s="12"/>
      <c r="GZ6394" s="12"/>
      <c r="HA6394" s="12"/>
      <c r="HB6394" s="12"/>
      <c r="HC6394" s="12"/>
      <c r="HD6394" s="12"/>
      <c r="HE6394" s="12"/>
      <c r="HF6394" s="12"/>
      <c r="HG6394" s="12"/>
      <c r="HH6394" s="12"/>
      <c r="HI6394" s="12"/>
      <c r="HJ6394" s="12"/>
      <c r="HK6394" s="12"/>
      <c r="HL6394" s="12"/>
      <c r="HM6394" s="12"/>
      <c r="HN6394" s="12"/>
      <c r="HO6394" s="12"/>
      <c r="HP6394" s="12"/>
      <c r="HQ6394" s="12"/>
      <c r="HR6394" s="12"/>
      <c r="HS6394" s="12"/>
      <c r="HT6394" s="12"/>
      <c r="HU6394" s="12"/>
      <c r="HV6394" s="12"/>
      <c r="HW6394" s="12"/>
      <c r="HX6394" s="12"/>
      <c r="HY6394" s="12"/>
      <c r="HZ6394" s="12"/>
      <c r="IA6394" s="12"/>
      <c r="IB6394" s="12"/>
      <c r="IC6394" s="12"/>
      <c r="ID6394" s="12"/>
      <c r="IE6394" s="12"/>
      <c r="IF6394" s="12"/>
      <c r="IG6394" s="12"/>
      <c r="IH6394" s="12"/>
      <c r="II6394" s="12"/>
      <c r="IJ6394" s="12"/>
      <c r="IK6394" s="12"/>
      <c r="IL6394" s="12"/>
      <c r="IM6394" s="12"/>
      <c r="IN6394" s="12"/>
      <c r="IO6394" s="12"/>
      <c r="IP6394" s="12"/>
      <c r="IQ6394" s="12"/>
      <c r="IR6394" s="12"/>
      <c r="IS6394" s="12"/>
      <c r="IT6394" s="12"/>
      <c r="IU6394" s="12"/>
      <c r="IV6394" s="12"/>
      <c r="IW6394" s="12"/>
      <c r="IX6394" s="12"/>
      <c r="IY6394" s="12"/>
      <c r="IZ6394" s="12"/>
      <c r="JA6394" s="12"/>
      <c r="JB6394" s="12"/>
      <c r="JC6394" s="12"/>
      <c r="JD6394" s="12"/>
      <c r="JE6394" s="12"/>
      <c r="JF6394" s="12"/>
      <c r="JG6394" s="12"/>
      <c r="JH6394" s="12"/>
      <c r="JI6394" s="12"/>
      <c r="JJ6394" s="12"/>
      <c r="JK6394" s="12"/>
      <c r="JL6394" s="12"/>
      <c r="JM6394" s="12"/>
      <c r="JN6394" s="12"/>
      <c r="JO6394" s="12"/>
      <c r="JP6394" s="12"/>
      <c r="JQ6394" s="12"/>
      <c r="JR6394" s="12"/>
      <c r="JS6394" s="12"/>
      <c r="JT6394" s="12"/>
      <c r="JU6394" s="12"/>
      <c r="JV6394" s="12"/>
      <c r="JW6394" s="12"/>
      <c r="JX6394" s="12"/>
      <c r="JY6394" s="12"/>
      <c r="JZ6394" s="12"/>
      <c r="KA6394" s="12"/>
      <c r="KB6394" s="12"/>
      <c r="KC6394" s="12"/>
      <c r="KD6394" s="12"/>
      <c r="KE6394" s="12"/>
      <c r="KF6394" s="12"/>
      <c r="KG6394" s="12"/>
      <c r="KH6394" s="12"/>
      <c r="KI6394" s="12"/>
      <c r="KJ6394" s="12"/>
      <c r="KK6394" s="12"/>
      <c r="KL6394" s="12"/>
      <c r="KM6394" s="12"/>
      <c r="KN6394" s="12"/>
      <c r="KO6394" s="12"/>
      <c r="KP6394" s="12"/>
      <c r="KQ6394" s="12"/>
      <c r="KR6394" s="12"/>
      <c r="KS6394" s="12"/>
      <c r="KT6394" s="12"/>
      <c r="KU6394" s="12"/>
      <c r="KV6394" s="12"/>
      <c r="KW6394" s="12"/>
      <c r="KX6394" s="12"/>
      <c r="KY6394" s="12"/>
      <c r="KZ6394" s="12"/>
      <c r="LA6394" s="12"/>
      <c r="LB6394" s="12"/>
      <c r="LC6394" s="12"/>
      <c r="LD6394" s="12"/>
      <c r="LE6394" s="12"/>
      <c r="LF6394" s="12"/>
      <c r="LG6394" s="12"/>
      <c r="LH6394" s="12"/>
      <c r="LI6394" s="12"/>
      <c r="LJ6394" s="12"/>
      <c r="LK6394" s="12"/>
      <c r="LL6394" s="12"/>
      <c r="LM6394" s="12"/>
      <c r="LN6394" s="12"/>
      <c r="LO6394" s="12"/>
      <c r="LP6394" s="12"/>
      <c r="LQ6394" s="12"/>
      <c r="LR6394" s="12"/>
      <c r="LS6394" s="12"/>
      <c r="LT6394" s="12"/>
      <c r="LU6394" s="12"/>
      <c r="LV6394" s="12"/>
      <c r="LW6394" s="12"/>
      <c r="LX6394" s="12"/>
      <c r="LY6394" s="12"/>
      <c r="LZ6394" s="12"/>
      <c r="MA6394" s="12"/>
      <c r="MB6394" s="12"/>
      <c r="MC6394" s="12"/>
      <c r="MD6394" s="12"/>
      <c r="ME6394" s="12"/>
      <c r="MF6394" s="12"/>
      <c r="MG6394" s="12"/>
      <c r="MH6394" s="12"/>
      <c r="MI6394" s="12"/>
      <c r="MJ6394" s="12"/>
      <c r="MK6394" s="12"/>
      <c r="ML6394" s="12"/>
      <c r="MM6394" s="12"/>
      <c r="MN6394" s="12"/>
      <c r="MO6394" s="12"/>
      <c r="MP6394" s="12"/>
      <c r="MQ6394" s="12"/>
      <c r="MR6394" s="12"/>
      <c r="MS6394" s="12"/>
      <c r="MT6394" s="12"/>
      <c r="MU6394" s="12"/>
      <c r="MV6394" s="12"/>
      <c r="MW6394" s="12"/>
      <c r="MX6394" s="12"/>
      <c r="MY6394" s="12"/>
      <c r="MZ6394" s="12"/>
      <c r="NA6394" s="12"/>
      <c r="NB6394" s="12"/>
      <c r="NC6394" s="12"/>
      <c r="ND6394" s="12"/>
      <c r="NE6394" s="12"/>
      <c r="NF6394" s="12"/>
      <c r="NG6394" s="12"/>
      <c r="NH6394" s="12"/>
      <c r="NI6394" s="12"/>
      <c r="NJ6394" s="12"/>
      <c r="NK6394" s="12"/>
      <c r="NL6394" s="12"/>
      <c r="NM6394" s="12"/>
      <c r="NN6394" s="12"/>
      <c r="NO6394" s="12"/>
      <c r="NP6394" s="12"/>
      <c r="NQ6394" s="12"/>
      <c r="NR6394" s="12"/>
      <c r="NS6394" s="12"/>
      <c r="NT6394" s="12"/>
      <c r="NU6394" s="12"/>
      <c r="NV6394" s="12"/>
      <c r="NW6394" s="12"/>
      <c r="NX6394" s="12"/>
      <c r="NY6394" s="12"/>
      <c r="NZ6394" s="12"/>
      <c r="OA6394" s="12"/>
      <c r="OB6394" s="12"/>
      <c r="OC6394" s="12"/>
      <c r="OD6394" s="12"/>
      <c r="OE6394" s="12"/>
      <c r="OF6394" s="12"/>
      <c r="OG6394" s="12"/>
      <c r="OH6394" s="12"/>
      <c r="OI6394" s="12"/>
      <c r="OJ6394" s="12"/>
    </row>
    <row r="6395" spans="1:400" ht="16.5" customHeight="1">
      <c r="A6395" s="12" t="s">
        <v>9311</v>
      </c>
      <c r="B6395" s="13"/>
      <c r="C6395" s="189"/>
      <c r="D6395" s="12"/>
      <c r="E6395" s="471" t="s">
        <v>9328</v>
      </c>
      <c r="F6395" s="471" t="s">
        <v>9329</v>
      </c>
      <c r="G6395" s="471" t="s">
        <v>9330</v>
      </c>
      <c r="H6395" s="472">
        <v>2023</v>
      </c>
      <c r="I6395" s="472">
        <v>1</v>
      </c>
      <c r="J6395" s="472">
        <v>0</v>
      </c>
      <c r="K6395" s="472">
        <v>0</v>
      </c>
      <c r="L6395" s="473" t="s">
        <v>9325</v>
      </c>
      <c r="M6395" s="473"/>
      <c r="N6395" s="473" t="s">
        <v>56</v>
      </c>
      <c r="O6395" s="474">
        <v>400</v>
      </c>
      <c r="P6395" s="474">
        <v>0</v>
      </c>
      <c r="Q6395" s="474">
        <v>0</v>
      </c>
      <c r="R6395" s="475" t="s">
        <v>33</v>
      </c>
      <c r="S6395" s="19" t="s">
        <v>2476</v>
      </c>
      <c r="T6395" s="19">
        <v>220</v>
      </c>
      <c r="U6395" s="19">
        <v>1.7</v>
      </c>
      <c r="V6395" s="19">
        <v>0</v>
      </c>
      <c r="W6395" s="20">
        <v>0.374</v>
      </c>
      <c r="X6395" s="21">
        <v>149.6</v>
      </c>
      <c r="Y6395" s="22" t="s">
        <v>33</v>
      </c>
      <c r="Z6395" s="14" t="s">
        <v>5838</v>
      </c>
      <c r="AA6395" s="24"/>
      <c r="AB6395" s="14"/>
      <c r="AC6395" s="14"/>
      <c r="AD6395" s="25"/>
      <c r="AE6395" s="26"/>
      <c r="AF6395" s="27"/>
      <c r="AG6395" s="12"/>
      <c r="AH6395" s="12"/>
      <c r="AI6395" s="12"/>
      <c r="AJ6395" s="12"/>
      <c r="AK6395" s="12"/>
      <c r="AL6395" s="12"/>
      <c r="AM6395" s="12"/>
      <c r="AN6395" s="12"/>
      <c r="AO6395" s="12"/>
      <c r="AP6395" s="12"/>
      <c r="AQ6395" s="12"/>
      <c r="AR6395" s="12"/>
      <c r="AS6395" s="12"/>
      <c r="AT6395" s="12"/>
      <c r="AU6395" s="12"/>
      <c r="AV6395" s="12"/>
      <c r="AW6395" s="12"/>
      <c r="AX6395" s="12"/>
      <c r="AY6395" s="12"/>
      <c r="AZ6395" s="12"/>
      <c r="BA6395" s="12"/>
      <c r="BB6395" s="12"/>
      <c r="BC6395" s="12"/>
      <c r="BD6395" s="12"/>
      <c r="BE6395" s="12"/>
      <c r="BF6395" s="12"/>
      <c r="BG6395" s="12"/>
      <c r="BH6395" s="12"/>
      <c r="BI6395" s="12"/>
      <c r="BJ6395" s="12"/>
      <c r="BK6395" s="12"/>
      <c r="BL6395" s="12"/>
      <c r="BM6395" s="12"/>
      <c r="BN6395" s="12"/>
      <c r="BO6395" s="12"/>
      <c r="BP6395" s="12"/>
      <c r="BQ6395" s="12"/>
      <c r="BR6395" s="12"/>
      <c r="BS6395" s="12"/>
      <c r="BT6395" s="12"/>
      <c r="BU6395" s="12"/>
      <c r="BV6395" s="12"/>
      <c r="BW6395" s="12"/>
      <c r="BX6395" s="12"/>
      <c r="BY6395" s="12"/>
      <c r="BZ6395" s="12"/>
      <c r="CA6395" s="12"/>
      <c r="CB6395" s="12"/>
      <c r="CC6395" s="12"/>
      <c r="CD6395" s="12"/>
      <c r="CE6395" s="12"/>
      <c r="CF6395" s="12"/>
      <c r="CG6395" s="12"/>
      <c r="CH6395" s="12"/>
      <c r="CI6395" s="12"/>
      <c r="CJ6395" s="12"/>
      <c r="CK6395" s="12"/>
      <c r="CL6395" s="12"/>
      <c r="CM6395" s="12"/>
      <c r="CN6395" s="12"/>
      <c r="CO6395" s="12"/>
      <c r="CP6395" s="12"/>
      <c r="CQ6395" s="12"/>
      <c r="CR6395" s="12"/>
      <c r="CS6395" s="12"/>
      <c r="CT6395" s="12"/>
      <c r="CU6395" s="12"/>
      <c r="CV6395" s="12"/>
      <c r="CW6395" s="12"/>
      <c r="CX6395" s="12"/>
      <c r="CY6395" s="12"/>
      <c r="CZ6395" s="12"/>
      <c r="DA6395" s="12"/>
      <c r="DB6395" s="12"/>
      <c r="DC6395" s="12"/>
      <c r="DD6395" s="12"/>
      <c r="DE6395" s="12"/>
      <c r="DF6395" s="12"/>
      <c r="DG6395" s="12"/>
      <c r="DH6395" s="12"/>
      <c r="DI6395" s="12"/>
      <c r="DJ6395" s="12"/>
      <c r="DK6395" s="12"/>
      <c r="DL6395" s="12"/>
      <c r="DM6395" s="12"/>
      <c r="DN6395" s="12"/>
      <c r="DO6395" s="12"/>
      <c r="DP6395" s="12"/>
      <c r="DQ6395" s="12"/>
      <c r="DR6395" s="12"/>
      <c r="DS6395" s="12"/>
      <c r="DT6395" s="12"/>
      <c r="DU6395" s="12"/>
      <c r="DV6395" s="12"/>
      <c r="DW6395" s="12"/>
      <c r="DX6395" s="12"/>
      <c r="DY6395" s="12"/>
      <c r="DZ6395" s="12"/>
      <c r="EA6395" s="12"/>
      <c r="EB6395" s="12"/>
      <c r="EC6395" s="12"/>
      <c r="ED6395" s="12"/>
      <c r="EE6395" s="12"/>
      <c r="EF6395" s="12"/>
      <c r="EG6395" s="12"/>
      <c r="EH6395" s="12"/>
      <c r="EI6395" s="12"/>
      <c r="EJ6395" s="12"/>
      <c r="EK6395" s="12"/>
      <c r="EL6395" s="12"/>
      <c r="EM6395" s="12"/>
      <c r="EN6395" s="12"/>
      <c r="EO6395" s="12"/>
      <c r="EP6395" s="12"/>
      <c r="EQ6395" s="12"/>
      <c r="ER6395" s="12"/>
      <c r="ES6395" s="12"/>
      <c r="ET6395" s="12"/>
      <c r="EU6395" s="12"/>
      <c r="EV6395" s="12"/>
      <c r="EW6395" s="12"/>
      <c r="EX6395" s="12"/>
      <c r="EY6395" s="12"/>
      <c r="EZ6395" s="12"/>
      <c r="FA6395" s="12"/>
      <c r="FB6395" s="12"/>
      <c r="FC6395" s="12"/>
      <c r="FD6395" s="12"/>
      <c r="FE6395" s="12"/>
      <c r="FF6395" s="12"/>
      <c r="FG6395" s="12"/>
      <c r="FH6395" s="12"/>
      <c r="FI6395" s="12"/>
      <c r="FJ6395" s="12"/>
      <c r="FK6395" s="12"/>
      <c r="FL6395" s="12"/>
      <c r="FM6395" s="12"/>
      <c r="FN6395" s="12"/>
      <c r="FO6395" s="12"/>
      <c r="FP6395" s="12"/>
      <c r="FQ6395" s="12"/>
      <c r="FR6395" s="12"/>
      <c r="FS6395" s="12"/>
      <c r="FT6395" s="12"/>
      <c r="FU6395" s="12"/>
      <c r="FV6395" s="12"/>
      <c r="FW6395" s="12"/>
      <c r="FX6395" s="12"/>
      <c r="FY6395" s="12"/>
      <c r="FZ6395" s="12"/>
      <c r="GA6395" s="12"/>
      <c r="GB6395" s="12"/>
      <c r="GC6395" s="12"/>
      <c r="GD6395" s="12"/>
      <c r="GE6395" s="12"/>
      <c r="GF6395" s="12"/>
      <c r="GG6395" s="12"/>
      <c r="GH6395" s="12"/>
      <c r="GI6395" s="12"/>
      <c r="GJ6395" s="12"/>
      <c r="GK6395" s="12"/>
      <c r="GL6395" s="12"/>
      <c r="GM6395" s="12"/>
      <c r="GN6395" s="12"/>
      <c r="GO6395" s="12"/>
      <c r="GP6395" s="12"/>
      <c r="GQ6395" s="12"/>
      <c r="GR6395" s="12"/>
      <c r="GS6395" s="12"/>
      <c r="GT6395" s="12"/>
      <c r="GU6395" s="12"/>
      <c r="GV6395" s="12"/>
      <c r="GW6395" s="12"/>
      <c r="GX6395" s="12"/>
      <c r="GY6395" s="12"/>
      <c r="GZ6395" s="12"/>
      <c r="HA6395" s="12"/>
      <c r="HB6395" s="12"/>
      <c r="HC6395" s="12"/>
      <c r="HD6395" s="12"/>
      <c r="HE6395" s="12"/>
      <c r="HF6395" s="12"/>
      <c r="HG6395" s="12"/>
      <c r="HH6395" s="12"/>
      <c r="HI6395" s="12"/>
      <c r="HJ6395" s="12"/>
      <c r="HK6395" s="12"/>
      <c r="HL6395" s="12"/>
      <c r="HM6395" s="12"/>
      <c r="HN6395" s="12"/>
      <c r="HO6395" s="12"/>
      <c r="HP6395" s="12"/>
      <c r="HQ6395" s="12"/>
      <c r="HR6395" s="12"/>
      <c r="HS6395" s="12"/>
      <c r="HT6395" s="12"/>
      <c r="HU6395" s="12"/>
      <c r="HV6395" s="12"/>
      <c r="HW6395" s="12"/>
      <c r="HX6395" s="12"/>
      <c r="HY6395" s="12"/>
      <c r="HZ6395" s="12"/>
      <c r="IA6395" s="12"/>
      <c r="IB6395" s="12"/>
      <c r="IC6395" s="12"/>
      <c r="ID6395" s="12"/>
      <c r="IE6395" s="12"/>
      <c r="IF6395" s="12"/>
      <c r="IG6395" s="12"/>
      <c r="IH6395" s="12"/>
      <c r="II6395" s="12"/>
      <c r="IJ6395" s="12"/>
      <c r="IK6395" s="12"/>
      <c r="IL6395" s="12"/>
      <c r="IM6395" s="12"/>
      <c r="IN6395" s="12"/>
      <c r="IO6395" s="12"/>
      <c r="IP6395" s="12"/>
      <c r="IQ6395" s="12"/>
      <c r="IR6395" s="12"/>
      <c r="IS6395" s="12"/>
      <c r="IT6395" s="12"/>
      <c r="IU6395" s="12"/>
      <c r="IV6395" s="12"/>
      <c r="IW6395" s="12"/>
      <c r="IX6395" s="12"/>
      <c r="IY6395" s="12"/>
      <c r="IZ6395" s="12"/>
      <c r="JA6395" s="12"/>
      <c r="JB6395" s="12"/>
      <c r="JC6395" s="12"/>
      <c r="JD6395" s="12"/>
      <c r="JE6395" s="12"/>
      <c r="JF6395" s="12"/>
      <c r="JG6395" s="12"/>
      <c r="JH6395" s="12"/>
      <c r="JI6395" s="12"/>
      <c r="JJ6395" s="12"/>
      <c r="JK6395" s="12"/>
      <c r="JL6395" s="12"/>
      <c r="JM6395" s="12"/>
      <c r="JN6395" s="12"/>
      <c r="JO6395" s="12"/>
      <c r="JP6395" s="12"/>
      <c r="JQ6395" s="12"/>
      <c r="JR6395" s="12"/>
      <c r="JS6395" s="12"/>
      <c r="JT6395" s="12"/>
      <c r="JU6395" s="12"/>
      <c r="JV6395" s="12"/>
      <c r="JW6395" s="12"/>
      <c r="JX6395" s="12"/>
      <c r="JY6395" s="12"/>
      <c r="JZ6395" s="12"/>
      <c r="KA6395" s="12"/>
      <c r="KB6395" s="12"/>
      <c r="KC6395" s="12"/>
      <c r="KD6395" s="12"/>
      <c r="KE6395" s="12"/>
      <c r="KF6395" s="12"/>
      <c r="KG6395" s="12"/>
      <c r="KH6395" s="12"/>
      <c r="KI6395" s="12"/>
      <c r="KJ6395" s="12"/>
      <c r="KK6395" s="12"/>
      <c r="KL6395" s="12"/>
      <c r="KM6395" s="12"/>
      <c r="KN6395" s="12"/>
      <c r="KO6395" s="12"/>
      <c r="KP6395" s="12"/>
      <c r="KQ6395" s="12"/>
      <c r="KR6395" s="12"/>
      <c r="KS6395" s="12"/>
      <c r="KT6395" s="12"/>
      <c r="KU6395" s="12"/>
      <c r="KV6395" s="12"/>
      <c r="KW6395" s="12"/>
      <c r="KX6395" s="12"/>
      <c r="KY6395" s="12"/>
      <c r="KZ6395" s="12"/>
      <c r="LA6395" s="12"/>
      <c r="LB6395" s="12"/>
      <c r="LC6395" s="12"/>
      <c r="LD6395" s="12"/>
      <c r="LE6395" s="12"/>
      <c r="LF6395" s="12"/>
      <c r="LG6395" s="12"/>
      <c r="LH6395" s="12"/>
      <c r="LI6395" s="12"/>
      <c r="LJ6395" s="12"/>
      <c r="LK6395" s="12"/>
      <c r="LL6395" s="12"/>
      <c r="LM6395" s="12"/>
      <c r="LN6395" s="12"/>
      <c r="LO6395" s="12"/>
      <c r="LP6395" s="12"/>
      <c r="LQ6395" s="12"/>
      <c r="LR6395" s="12"/>
      <c r="LS6395" s="12"/>
      <c r="LT6395" s="12"/>
      <c r="LU6395" s="12"/>
      <c r="LV6395" s="12"/>
      <c r="LW6395" s="12"/>
      <c r="LX6395" s="12"/>
      <c r="LY6395" s="12"/>
      <c r="LZ6395" s="12"/>
      <c r="MA6395" s="12"/>
      <c r="MB6395" s="12"/>
      <c r="MC6395" s="12"/>
      <c r="MD6395" s="12"/>
      <c r="ME6395" s="12"/>
      <c r="MF6395" s="12"/>
      <c r="MG6395" s="12"/>
      <c r="MH6395" s="12"/>
      <c r="MI6395" s="12"/>
      <c r="MJ6395" s="12"/>
      <c r="MK6395" s="12"/>
      <c r="ML6395" s="12"/>
      <c r="MM6395" s="12"/>
      <c r="MN6395" s="12"/>
      <c r="MO6395" s="12"/>
      <c r="MP6395" s="12"/>
      <c r="MQ6395" s="12"/>
      <c r="MR6395" s="12"/>
      <c r="MS6395" s="12"/>
      <c r="MT6395" s="12"/>
      <c r="MU6395" s="12"/>
      <c r="MV6395" s="12"/>
      <c r="MW6395" s="12"/>
      <c r="MX6395" s="12"/>
      <c r="MY6395" s="12"/>
      <c r="MZ6395" s="12"/>
      <c r="NA6395" s="12"/>
      <c r="NB6395" s="12"/>
      <c r="NC6395" s="12"/>
      <c r="ND6395" s="12"/>
      <c r="NE6395" s="12"/>
      <c r="NF6395" s="12"/>
      <c r="NG6395" s="12"/>
      <c r="NH6395" s="12"/>
      <c r="NI6395" s="12"/>
      <c r="NJ6395" s="12"/>
      <c r="NK6395" s="12"/>
      <c r="NL6395" s="12"/>
      <c r="NM6395" s="12"/>
      <c r="NN6395" s="12"/>
      <c r="NO6395" s="12"/>
      <c r="NP6395" s="12"/>
      <c r="NQ6395" s="12"/>
      <c r="NR6395" s="12"/>
      <c r="NS6395" s="12"/>
      <c r="NT6395" s="12"/>
      <c r="NU6395" s="12"/>
      <c r="NV6395" s="12"/>
      <c r="NW6395" s="12"/>
      <c r="NX6395" s="12"/>
      <c r="NY6395" s="12"/>
      <c r="NZ6395" s="12"/>
      <c r="OA6395" s="12"/>
      <c r="OB6395" s="12"/>
      <c r="OC6395" s="12"/>
      <c r="OD6395" s="12"/>
      <c r="OE6395" s="12"/>
      <c r="OF6395" s="12"/>
      <c r="OG6395" s="12"/>
      <c r="OH6395" s="12"/>
      <c r="OI6395" s="12"/>
      <c r="OJ6395" s="12"/>
    </row>
    <row r="6396" spans="1:400" ht="16.5" customHeight="1">
      <c r="A6396" s="12" t="s">
        <v>9311</v>
      </c>
      <c r="B6396" s="13"/>
      <c r="C6396" s="189"/>
      <c r="D6396" s="12"/>
      <c r="E6396" s="471" t="s">
        <v>9331</v>
      </c>
      <c r="F6396" s="471" t="s">
        <v>9332</v>
      </c>
      <c r="G6396" s="471" t="s">
        <v>9333</v>
      </c>
      <c r="H6396" s="472">
        <v>2023</v>
      </c>
      <c r="I6396" s="472">
        <v>1</v>
      </c>
      <c r="J6396" s="472">
        <v>0</v>
      </c>
      <c r="K6396" s="472">
        <v>0</v>
      </c>
      <c r="L6396" s="473" t="s">
        <v>9325</v>
      </c>
      <c r="M6396" s="473"/>
      <c r="N6396" s="473" t="s">
        <v>56</v>
      </c>
      <c r="O6396" s="474">
        <v>100</v>
      </c>
      <c r="P6396" s="474">
        <v>0</v>
      </c>
      <c r="Q6396" s="474">
        <v>0</v>
      </c>
      <c r="R6396" s="475" t="s">
        <v>33</v>
      </c>
      <c r="S6396" s="19" t="s">
        <v>2476</v>
      </c>
      <c r="T6396" s="19">
        <v>240</v>
      </c>
      <c r="U6396" s="19">
        <v>150</v>
      </c>
      <c r="V6396" s="19">
        <v>0</v>
      </c>
      <c r="W6396" s="20">
        <v>36</v>
      </c>
      <c r="X6396" s="21">
        <v>3600</v>
      </c>
      <c r="Y6396" s="22" t="s">
        <v>33</v>
      </c>
      <c r="Z6396" s="14" t="s">
        <v>5838</v>
      </c>
      <c r="AA6396" s="24"/>
      <c r="AB6396" s="14"/>
      <c r="AC6396" s="14"/>
      <c r="AD6396" s="25"/>
      <c r="AE6396" s="26"/>
      <c r="AF6396" s="27"/>
      <c r="AG6396" s="12"/>
      <c r="AH6396" s="12"/>
      <c r="AI6396" s="12"/>
      <c r="AJ6396" s="12"/>
      <c r="AK6396" s="12"/>
      <c r="AL6396" s="12"/>
      <c r="AM6396" s="12"/>
      <c r="AN6396" s="12"/>
      <c r="AO6396" s="12"/>
      <c r="AP6396" s="12"/>
      <c r="AQ6396" s="12"/>
      <c r="AR6396" s="12"/>
      <c r="AS6396" s="12"/>
      <c r="AT6396" s="12"/>
      <c r="AU6396" s="12"/>
      <c r="AV6396" s="12"/>
      <c r="AW6396" s="12"/>
      <c r="AX6396" s="12"/>
      <c r="AY6396" s="12"/>
      <c r="AZ6396" s="12"/>
      <c r="BA6396" s="12"/>
      <c r="BB6396" s="12"/>
      <c r="BC6396" s="12"/>
      <c r="BD6396" s="12"/>
      <c r="BE6396" s="12"/>
      <c r="BF6396" s="12"/>
      <c r="BG6396" s="12"/>
      <c r="BH6396" s="12"/>
      <c r="BI6396" s="12"/>
      <c r="BJ6396" s="12"/>
      <c r="BK6396" s="12"/>
      <c r="BL6396" s="12"/>
      <c r="BM6396" s="12"/>
      <c r="BN6396" s="12"/>
      <c r="BO6396" s="12"/>
      <c r="BP6396" s="12"/>
      <c r="BQ6396" s="12"/>
      <c r="BR6396" s="12"/>
      <c r="BS6396" s="12"/>
      <c r="BT6396" s="12"/>
      <c r="BU6396" s="12"/>
      <c r="BV6396" s="12"/>
      <c r="BW6396" s="12"/>
      <c r="BX6396" s="12"/>
      <c r="BY6396" s="12"/>
      <c r="BZ6396" s="12"/>
      <c r="CA6396" s="12"/>
      <c r="CB6396" s="12"/>
      <c r="CC6396" s="12"/>
      <c r="CD6396" s="12"/>
      <c r="CE6396" s="12"/>
      <c r="CF6396" s="12"/>
      <c r="CG6396" s="12"/>
      <c r="CH6396" s="12"/>
      <c r="CI6396" s="12"/>
      <c r="CJ6396" s="12"/>
      <c r="CK6396" s="12"/>
      <c r="CL6396" s="12"/>
      <c r="CM6396" s="12"/>
      <c r="CN6396" s="12"/>
      <c r="CO6396" s="12"/>
      <c r="CP6396" s="12"/>
      <c r="CQ6396" s="12"/>
      <c r="CR6396" s="12"/>
      <c r="CS6396" s="12"/>
      <c r="CT6396" s="12"/>
      <c r="CU6396" s="12"/>
      <c r="CV6396" s="12"/>
      <c r="CW6396" s="12"/>
      <c r="CX6396" s="12"/>
      <c r="CY6396" s="12"/>
      <c r="CZ6396" s="12"/>
      <c r="DA6396" s="12"/>
      <c r="DB6396" s="12"/>
      <c r="DC6396" s="12"/>
      <c r="DD6396" s="12"/>
      <c r="DE6396" s="12"/>
      <c r="DF6396" s="12"/>
      <c r="DG6396" s="12"/>
      <c r="DH6396" s="12"/>
      <c r="DI6396" s="12"/>
      <c r="DJ6396" s="12"/>
      <c r="DK6396" s="12"/>
      <c r="DL6396" s="12"/>
      <c r="DM6396" s="12"/>
      <c r="DN6396" s="12"/>
      <c r="DO6396" s="12"/>
      <c r="DP6396" s="12"/>
      <c r="DQ6396" s="12"/>
      <c r="DR6396" s="12"/>
      <c r="DS6396" s="12"/>
      <c r="DT6396" s="12"/>
      <c r="DU6396" s="12"/>
      <c r="DV6396" s="12"/>
      <c r="DW6396" s="12"/>
      <c r="DX6396" s="12"/>
      <c r="DY6396" s="12"/>
      <c r="DZ6396" s="12"/>
      <c r="EA6396" s="12"/>
      <c r="EB6396" s="12"/>
      <c r="EC6396" s="12"/>
      <c r="ED6396" s="12"/>
      <c r="EE6396" s="12"/>
      <c r="EF6396" s="12"/>
      <c r="EG6396" s="12"/>
      <c r="EH6396" s="12"/>
      <c r="EI6396" s="12"/>
      <c r="EJ6396" s="12"/>
      <c r="EK6396" s="12"/>
      <c r="EL6396" s="12"/>
      <c r="EM6396" s="12"/>
      <c r="EN6396" s="12"/>
      <c r="EO6396" s="12"/>
      <c r="EP6396" s="12"/>
      <c r="EQ6396" s="12"/>
      <c r="ER6396" s="12"/>
      <c r="ES6396" s="12"/>
      <c r="ET6396" s="12"/>
      <c r="EU6396" s="12"/>
      <c r="EV6396" s="12"/>
      <c r="EW6396" s="12"/>
      <c r="EX6396" s="12"/>
      <c r="EY6396" s="12"/>
      <c r="EZ6396" s="12"/>
      <c r="FA6396" s="12"/>
      <c r="FB6396" s="12"/>
      <c r="FC6396" s="12"/>
      <c r="FD6396" s="12"/>
      <c r="FE6396" s="12"/>
      <c r="FF6396" s="12"/>
      <c r="FG6396" s="12"/>
      <c r="FH6396" s="12"/>
      <c r="FI6396" s="12"/>
      <c r="FJ6396" s="12"/>
      <c r="FK6396" s="12"/>
      <c r="FL6396" s="12"/>
      <c r="FM6396" s="12"/>
      <c r="FN6396" s="12"/>
      <c r="FO6396" s="12"/>
      <c r="FP6396" s="12"/>
      <c r="FQ6396" s="12"/>
      <c r="FR6396" s="12"/>
      <c r="FS6396" s="12"/>
      <c r="FT6396" s="12"/>
      <c r="FU6396" s="12"/>
      <c r="FV6396" s="12"/>
      <c r="FW6396" s="12"/>
      <c r="FX6396" s="12"/>
      <c r="FY6396" s="12"/>
      <c r="FZ6396" s="12"/>
      <c r="GA6396" s="12"/>
      <c r="GB6396" s="12"/>
      <c r="GC6396" s="12"/>
      <c r="GD6396" s="12"/>
      <c r="GE6396" s="12"/>
      <c r="GF6396" s="12"/>
      <c r="GG6396" s="12"/>
      <c r="GH6396" s="12"/>
      <c r="GI6396" s="12"/>
      <c r="GJ6396" s="12"/>
      <c r="GK6396" s="12"/>
      <c r="GL6396" s="12"/>
      <c r="GM6396" s="12"/>
      <c r="GN6396" s="12"/>
      <c r="GO6396" s="12"/>
      <c r="GP6396" s="12"/>
      <c r="GQ6396" s="12"/>
      <c r="GR6396" s="12"/>
      <c r="GS6396" s="12"/>
      <c r="GT6396" s="12"/>
      <c r="GU6396" s="12"/>
      <c r="GV6396" s="12"/>
      <c r="GW6396" s="12"/>
      <c r="GX6396" s="12"/>
      <c r="GY6396" s="12"/>
      <c r="GZ6396" s="12"/>
      <c r="HA6396" s="12"/>
      <c r="HB6396" s="12"/>
      <c r="HC6396" s="12"/>
      <c r="HD6396" s="12"/>
      <c r="HE6396" s="12"/>
      <c r="HF6396" s="12"/>
      <c r="HG6396" s="12"/>
      <c r="HH6396" s="12"/>
      <c r="HI6396" s="12"/>
      <c r="HJ6396" s="12"/>
      <c r="HK6396" s="12"/>
      <c r="HL6396" s="12"/>
      <c r="HM6396" s="12"/>
      <c r="HN6396" s="12"/>
      <c r="HO6396" s="12"/>
      <c r="HP6396" s="12"/>
      <c r="HQ6396" s="12"/>
      <c r="HR6396" s="12"/>
      <c r="HS6396" s="12"/>
      <c r="HT6396" s="12"/>
      <c r="HU6396" s="12"/>
      <c r="HV6396" s="12"/>
      <c r="HW6396" s="12"/>
      <c r="HX6396" s="12"/>
      <c r="HY6396" s="12"/>
      <c r="HZ6396" s="12"/>
      <c r="IA6396" s="12"/>
      <c r="IB6396" s="12"/>
      <c r="IC6396" s="12"/>
      <c r="ID6396" s="12"/>
      <c r="IE6396" s="12"/>
      <c r="IF6396" s="12"/>
      <c r="IG6396" s="12"/>
      <c r="IH6396" s="12"/>
      <c r="II6396" s="12"/>
      <c r="IJ6396" s="12"/>
      <c r="IK6396" s="12"/>
      <c r="IL6396" s="12"/>
      <c r="IM6396" s="12"/>
      <c r="IN6396" s="12"/>
      <c r="IO6396" s="12"/>
      <c r="IP6396" s="12"/>
      <c r="IQ6396" s="12"/>
      <c r="IR6396" s="12"/>
      <c r="IS6396" s="12"/>
      <c r="IT6396" s="12"/>
      <c r="IU6396" s="12"/>
      <c r="IV6396" s="12"/>
      <c r="IW6396" s="12"/>
      <c r="IX6396" s="12"/>
      <c r="IY6396" s="12"/>
      <c r="IZ6396" s="12"/>
      <c r="JA6396" s="12"/>
      <c r="JB6396" s="12"/>
      <c r="JC6396" s="12"/>
      <c r="JD6396" s="12"/>
      <c r="JE6396" s="12"/>
      <c r="JF6396" s="12"/>
      <c r="JG6396" s="12"/>
      <c r="JH6396" s="12"/>
      <c r="JI6396" s="12"/>
      <c r="JJ6396" s="12"/>
      <c r="JK6396" s="12"/>
      <c r="JL6396" s="12"/>
      <c r="JM6396" s="12"/>
      <c r="JN6396" s="12"/>
      <c r="JO6396" s="12"/>
      <c r="JP6396" s="12"/>
      <c r="JQ6396" s="12"/>
      <c r="JR6396" s="12"/>
      <c r="JS6396" s="12"/>
      <c r="JT6396" s="12"/>
      <c r="JU6396" s="12"/>
      <c r="JV6396" s="12"/>
      <c r="JW6396" s="12"/>
      <c r="JX6396" s="12"/>
      <c r="JY6396" s="12"/>
      <c r="JZ6396" s="12"/>
      <c r="KA6396" s="12"/>
      <c r="KB6396" s="12"/>
      <c r="KC6396" s="12"/>
      <c r="KD6396" s="12"/>
      <c r="KE6396" s="12"/>
      <c r="KF6396" s="12"/>
      <c r="KG6396" s="12"/>
      <c r="KH6396" s="12"/>
      <c r="KI6396" s="12"/>
      <c r="KJ6396" s="12"/>
      <c r="KK6396" s="12"/>
      <c r="KL6396" s="12"/>
      <c r="KM6396" s="12"/>
      <c r="KN6396" s="12"/>
      <c r="KO6396" s="12"/>
      <c r="KP6396" s="12"/>
      <c r="KQ6396" s="12"/>
      <c r="KR6396" s="12"/>
      <c r="KS6396" s="12"/>
      <c r="KT6396" s="12"/>
      <c r="KU6396" s="12"/>
      <c r="KV6396" s="12"/>
      <c r="KW6396" s="12"/>
      <c r="KX6396" s="12"/>
      <c r="KY6396" s="12"/>
      <c r="KZ6396" s="12"/>
      <c r="LA6396" s="12"/>
      <c r="LB6396" s="12"/>
      <c r="LC6396" s="12"/>
      <c r="LD6396" s="12"/>
      <c r="LE6396" s="12"/>
      <c r="LF6396" s="12"/>
      <c r="LG6396" s="12"/>
      <c r="LH6396" s="12"/>
      <c r="LI6396" s="12"/>
      <c r="LJ6396" s="12"/>
      <c r="LK6396" s="12"/>
      <c r="LL6396" s="12"/>
      <c r="LM6396" s="12"/>
      <c r="LN6396" s="12"/>
      <c r="LO6396" s="12"/>
      <c r="LP6396" s="12"/>
      <c r="LQ6396" s="12"/>
      <c r="LR6396" s="12"/>
      <c r="LS6396" s="12"/>
      <c r="LT6396" s="12"/>
      <c r="LU6396" s="12"/>
      <c r="LV6396" s="12"/>
      <c r="LW6396" s="12"/>
      <c r="LX6396" s="12"/>
      <c r="LY6396" s="12"/>
      <c r="LZ6396" s="12"/>
      <c r="MA6396" s="12"/>
      <c r="MB6396" s="12"/>
      <c r="MC6396" s="12"/>
      <c r="MD6396" s="12"/>
      <c r="ME6396" s="12"/>
      <c r="MF6396" s="12"/>
      <c r="MG6396" s="12"/>
      <c r="MH6396" s="12"/>
      <c r="MI6396" s="12"/>
      <c r="MJ6396" s="12"/>
      <c r="MK6396" s="12"/>
      <c r="ML6396" s="12"/>
      <c r="MM6396" s="12"/>
      <c r="MN6396" s="12"/>
      <c r="MO6396" s="12"/>
      <c r="MP6396" s="12"/>
      <c r="MQ6396" s="12"/>
      <c r="MR6396" s="12"/>
      <c r="MS6396" s="12"/>
      <c r="MT6396" s="12"/>
      <c r="MU6396" s="12"/>
      <c r="MV6396" s="12"/>
      <c r="MW6396" s="12"/>
      <c r="MX6396" s="12"/>
      <c r="MY6396" s="12"/>
      <c r="MZ6396" s="12"/>
      <c r="NA6396" s="12"/>
      <c r="NB6396" s="12"/>
      <c r="NC6396" s="12"/>
      <c r="ND6396" s="12"/>
      <c r="NE6396" s="12"/>
      <c r="NF6396" s="12"/>
      <c r="NG6396" s="12"/>
      <c r="NH6396" s="12"/>
      <c r="NI6396" s="12"/>
      <c r="NJ6396" s="12"/>
      <c r="NK6396" s="12"/>
      <c r="NL6396" s="12"/>
      <c r="NM6396" s="12"/>
      <c r="NN6396" s="12"/>
      <c r="NO6396" s="12"/>
      <c r="NP6396" s="12"/>
      <c r="NQ6396" s="12"/>
      <c r="NR6396" s="12"/>
      <c r="NS6396" s="12"/>
      <c r="NT6396" s="12"/>
      <c r="NU6396" s="12"/>
      <c r="NV6396" s="12"/>
      <c r="NW6396" s="12"/>
      <c r="NX6396" s="12"/>
      <c r="NY6396" s="12"/>
      <c r="NZ6396" s="12"/>
      <c r="OA6396" s="12"/>
      <c r="OB6396" s="12"/>
      <c r="OC6396" s="12"/>
      <c r="OD6396" s="12"/>
      <c r="OE6396" s="12"/>
      <c r="OF6396" s="12"/>
      <c r="OG6396" s="12"/>
      <c r="OH6396" s="12"/>
      <c r="OI6396" s="12"/>
      <c r="OJ6396" s="12"/>
    </row>
    <row r="6397" spans="1:400" ht="16.5" customHeight="1">
      <c r="A6397" s="12" t="s">
        <v>9311</v>
      </c>
      <c r="B6397" s="13"/>
      <c r="C6397" s="189"/>
      <c r="D6397" s="12"/>
      <c r="E6397" s="471" t="s">
        <v>2346</v>
      </c>
      <c r="F6397" s="471" t="s">
        <v>52</v>
      </c>
      <c r="G6397" s="471" t="s">
        <v>9334</v>
      </c>
      <c r="H6397" s="472">
        <v>2023</v>
      </c>
      <c r="I6397" s="472">
        <v>1</v>
      </c>
      <c r="J6397" s="472">
        <v>0</v>
      </c>
      <c r="K6397" s="472">
        <v>0</v>
      </c>
      <c r="L6397" s="473" t="s">
        <v>9325</v>
      </c>
      <c r="M6397" s="473"/>
      <c r="N6397" s="473" t="s">
        <v>56</v>
      </c>
      <c r="O6397" s="474">
        <v>200</v>
      </c>
      <c r="P6397" s="474">
        <v>0</v>
      </c>
      <c r="Q6397" s="474">
        <v>0</v>
      </c>
      <c r="R6397" s="475" t="s">
        <v>33</v>
      </c>
      <c r="S6397" s="19" t="s">
        <v>2476</v>
      </c>
      <c r="T6397" s="19">
        <v>110</v>
      </c>
      <c r="U6397" s="19">
        <v>2.7</v>
      </c>
      <c r="V6397" s="19">
        <v>0</v>
      </c>
      <c r="W6397" s="20">
        <v>0.29699999999999999</v>
      </c>
      <c r="X6397" s="21">
        <v>59.4</v>
      </c>
      <c r="Y6397" s="22" t="s">
        <v>33</v>
      </c>
      <c r="Z6397" s="14" t="s">
        <v>5838</v>
      </c>
      <c r="AA6397" s="24"/>
      <c r="AB6397" s="14"/>
      <c r="AC6397" s="14"/>
      <c r="AD6397" s="25"/>
      <c r="AE6397" s="26"/>
      <c r="AF6397" s="27"/>
      <c r="AG6397" s="12"/>
      <c r="AH6397" s="12"/>
      <c r="AI6397" s="12"/>
      <c r="AJ6397" s="12"/>
      <c r="AK6397" s="12"/>
      <c r="AL6397" s="12"/>
      <c r="AM6397" s="12"/>
      <c r="AN6397" s="12"/>
      <c r="AO6397" s="12"/>
      <c r="AP6397" s="12"/>
      <c r="AQ6397" s="12"/>
      <c r="AR6397" s="12"/>
      <c r="AS6397" s="12"/>
      <c r="AT6397" s="12"/>
      <c r="AU6397" s="12"/>
      <c r="AV6397" s="12"/>
      <c r="AW6397" s="12"/>
      <c r="AX6397" s="12"/>
      <c r="AY6397" s="12"/>
      <c r="AZ6397" s="12"/>
      <c r="BA6397" s="12"/>
      <c r="BB6397" s="12"/>
      <c r="BC6397" s="12"/>
      <c r="BD6397" s="12"/>
      <c r="BE6397" s="12"/>
      <c r="BF6397" s="12"/>
      <c r="BG6397" s="12"/>
      <c r="BH6397" s="12"/>
      <c r="BI6397" s="12"/>
      <c r="BJ6397" s="12"/>
      <c r="BK6397" s="12"/>
      <c r="BL6397" s="12"/>
      <c r="BM6397" s="12"/>
      <c r="BN6397" s="12"/>
      <c r="BO6397" s="12"/>
      <c r="BP6397" s="12"/>
      <c r="BQ6397" s="12"/>
      <c r="BR6397" s="12"/>
      <c r="BS6397" s="12"/>
      <c r="BT6397" s="12"/>
      <c r="BU6397" s="12"/>
      <c r="BV6397" s="12"/>
      <c r="BW6397" s="12"/>
      <c r="BX6397" s="12"/>
      <c r="BY6397" s="12"/>
      <c r="BZ6397" s="12"/>
      <c r="CA6397" s="12"/>
      <c r="CB6397" s="12"/>
      <c r="CC6397" s="12"/>
      <c r="CD6397" s="12"/>
      <c r="CE6397" s="12"/>
      <c r="CF6397" s="12"/>
      <c r="CG6397" s="12"/>
      <c r="CH6397" s="12"/>
      <c r="CI6397" s="12"/>
      <c r="CJ6397" s="12"/>
      <c r="CK6397" s="12"/>
      <c r="CL6397" s="12"/>
      <c r="CM6397" s="12"/>
      <c r="CN6397" s="12"/>
      <c r="CO6397" s="12"/>
      <c r="CP6397" s="12"/>
      <c r="CQ6397" s="12"/>
      <c r="CR6397" s="12"/>
      <c r="CS6397" s="12"/>
      <c r="CT6397" s="12"/>
      <c r="CU6397" s="12"/>
      <c r="CV6397" s="12"/>
      <c r="CW6397" s="12"/>
      <c r="CX6397" s="12"/>
      <c r="CY6397" s="12"/>
      <c r="CZ6397" s="12"/>
      <c r="DA6397" s="12"/>
      <c r="DB6397" s="12"/>
      <c r="DC6397" s="12"/>
      <c r="DD6397" s="12"/>
      <c r="DE6397" s="12"/>
      <c r="DF6397" s="12"/>
      <c r="DG6397" s="12"/>
      <c r="DH6397" s="12"/>
      <c r="DI6397" s="12"/>
      <c r="DJ6397" s="12"/>
      <c r="DK6397" s="12"/>
      <c r="DL6397" s="12"/>
      <c r="DM6397" s="12"/>
      <c r="DN6397" s="12"/>
      <c r="DO6397" s="12"/>
      <c r="DP6397" s="12"/>
      <c r="DQ6397" s="12"/>
      <c r="DR6397" s="12"/>
      <c r="DS6397" s="12"/>
      <c r="DT6397" s="12"/>
      <c r="DU6397" s="12"/>
      <c r="DV6397" s="12"/>
      <c r="DW6397" s="12"/>
      <c r="DX6397" s="12"/>
      <c r="DY6397" s="12"/>
      <c r="DZ6397" s="12"/>
      <c r="EA6397" s="12"/>
      <c r="EB6397" s="12"/>
      <c r="EC6397" s="12"/>
      <c r="ED6397" s="12"/>
      <c r="EE6397" s="12"/>
      <c r="EF6397" s="12"/>
      <c r="EG6397" s="12"/>
      <c r="EH6397" s="12"/>
      <c r="EI6397" s="12"/>
      <c r="EJ6397" s="12"/>
      <c r="EK6397" s="12"/>
      <c r="EL6397" s="12"/>
      <c r="EM6397" s="12"/>
      <c r="EN6397" s="12"/>
      <c r="EO6397" s="12"/>
      <c r="EP6397" s="12"/>
      <c r="EQ6397" s="12"/>
      <c r="ER6397" s="12"/>
      <c r="ES6397" s="12"/>
      <c r="ET6397" s="12"/>
      <c r="EU6397" s="12"/>
      <c r="EV6397" s="12"/>
      <c r="EW6397" s="12"/>
      <c r="EX6397" s="12"/>
      <c r="EY6397" s="12"/>
      <c r="EZ6397" s="12"/>
      <c r="FA6397" s="12"/>
      <c r="FB6397" s="12"/>
      <c r="FC6397" s="12"/>
      <c r="FD6397" s="12"/>
      <c r="FE6397" s="12"/>
      <c r="FF6397" s="12"/>
      <c r="FG6397" s="12"/>
      <c r="FH6397" s="12"/>
      <c r="FI6397" s="12"/>
      <c r="FJ6397" s="12"/>
      <c r="FK6397" s="12"/>
      <c r="FL6397" s="12"/>
      <c r="FM6397" s="12"/>
      <c r="FN6397" s="12"/>
      <c r="FO6397" s="12"/>
      <c r="FP6397" s="12"/>
      <c r="FQ6397" s="12"/>
      <c r="FR6397" s="12"/>
      <c r="FS6397" s="12"/>
      <c r="FT6397" s="12"/>
      <c r="FU6397" s="12"/>
      <c r="FV6397" s="12"/>
      <c r="FW6397" s="12"/>
      <c r="FX6397" s="12"/>
      <c r="FY6397" s="12"/>
      <c r="FZ6397" s="12"/>
      <c r="GA6397" s="12"/>
      <c r="GB6397" s="12"/>
      <c r="GC6397" s="12"/>
      <c r="GD6397" s="12"/>
      <c r="GE6397" s="12"/>
      <c r="GF6397" s="12"/>
      <c r="GG6397" s="12"/>
      <c r="GH6397" s="12"/>
      <c r="GI6397" s="12"/>
      <c r="GJ6397" s="12"/>
      <c r="GK6397" s="12"/>
      <c r="GL6397" s="12"/>
      <c r="GM6397" s="12"/>
      <c r="GN6397" s="12"/>
      <c r="GO6397" s="12"/>
      <c r="GP6397" s="12"/>
      <c r="GQ6397" s="12"/>
      <c r="GR6397" s="12"/>
      <c r="GS6397" s="12"/>
      <c r="GT6397" s="12"/>
      <c r="GU6397" s="12"/>
      <c r="GV6397" s="12"/>
      <c r="GW6397" s="12"/>
      <c r="GX6397" s="12"/>
      <c r="GY6397" s="12"/>
      <c r="GZ6397" s="12"/>
      <c r="HA6397" s="12"/>
      <c r="HB6397" s="12"/>
      <c r="HC6397" s="12"/>
      <c r="HD6397" s="12"/>
      <c r="HE6397" s="12"/>
      <c r="HF6397" s="12"/>
      <c r="HG6397" s="12"/>
      <c r="HH6397" s="12"/>
      <c r="HI6397" s="12"/>
      <c r="HJ6397" s="12"/>
      <c r="HK6397" s="12"/>
      <c r="HL6397" s="12"/>
      <c r="HM6397" s="12"/>
      <c r="HN6397" s="12"/>
      <c r="HO6397" s="12"/>
      <c r="HP6397" s="12"/>
      <c r="HQ6397" s="12"/>
      <c r="HR6397" s="12"/>
      <c r="HS6397" s="12"/>
      <c r="HT6397" s="12"/>
      <c r="HU6397" s="12"/>
      <c r="HV6397" s="12"/>
      <c r="HW6397" s="12"/>
      <c r="HX6397" s="12"/>
      <c r="HY6397" s="12"/>
      <c r="HZ6397" s="12"/>
      <c r="IA6397" s="12"/>
      <c r="IB6397" s="12"/>
      <c r="IC6397" s="12"/>
      <c r="ID6397" s="12"/>
      <c r="IE6397" s="12"/>
      <c r="IF6397" s="12"/>
      <c r="IG6397" s="12"/>
      <c r="IH6397" s="12"/>
      <c r="II6397" s="12"/>
      <c r="IJ6397" s="12"/>
      <c r="IK6397" s="12"/>
      <c r="IL6397" s="12"/>
      <c r="IM6397" s="12"/>
      <c r="IN6397" s="12"/>
      <c r="IO6397" s="12"/>
      <c r="IP6397" s="12"/>
      <c r="IQ6397" s="12"/>
      <c r="IR6397" s="12"/>
      <c r="IS6397" s="12"/>
      <c r="IT6397" s="12"/>
      <c r="IU6397" s="12"/>
      <c r="IV6397" s="12"/>
      <c r="IW6397" s="12"/>
      <c r="IX6397" s="12"/>
      <c r="IY6397" s="12"/>
      <c r="IZ6397" s="12"/>
      <c r="JA6397" s="12"/>
      <c r="JB6397" s="12"/>
      <c r="JC6397" s="12"/>
      <c r="JD6397" s="12"/>
      <c r="JE6397" s="12"/>
      <c r="JF6397" s="12"/>
      <c r="JG6397" s="12"/>
      <c r="JH6397" s="12"/>
      <c r="JI6397" s="12"/>
      <c r="JJ6397" s="12"/>
      <c r="JK6397" s="12"/>
      <c r="JL6397" s="12"/>
      <c r="JM6397" s="12"/>
      <c r="JN6397" s="12"/>
      <c r="JO6397" s="12"/>
      <c r="JP6397" s="12"/>
      <c r="JQ6397" s="12"/>
      <c r="JR6397" s="12"/>
      <c r="JS6397" s="12"/>
      <c r="JT6397" s="12"/>
      <c r="JU6397" s="12"/>
      <c r="JV6397" s="12"/>
      <c r="JW6397" s="12"/>
      <c r="JX6397" s="12"/>
      <c r="JY6397" s="12"/>
      <c r="JZ6397" s="12"/>
      <c r="KA6397" s="12"/>
      <c r="KB6397" s="12"/>
      <c r="KC6397" s="12"/>
      <c r="KD6397" s="12"/>
      <c r="KE6397" s="12"/>
      <c r="KF6397" s="12"/>
      <c r="KG6397" s="12"/>
      <c r="KH6397" s="12"/>
      <c r="KI6397" s="12"/>
      <c r="KJ6397" s="12"/>
      <c r="KK6397" s="12"/>
      <c r="KL6397" s="12"/>
      <c r="KM6397" s="12"/>
      <c r="KN6397" s="12"/>
      <c r="KO6397" s="12"/>
      <c r="KP6397" s="12"/>
      <c r="KQ6397" s="12"/>
      <c r="KR6397" s="12"/>
      <c r="KS6397" s="12"/>
      <c r="KT6397" s="12"/>
      <c r="KU6397" s="12"/>
      <c r="KV6397" s="12"/>
      <c r="KW6397" s="12"/>
      <c r="KX6397" s="12"/>
      <c r="KY6397" s="12"/>
      <c r="KZ6397" s="12"/>
      <c r="LA6397" s="12"/>
      <c r="LB6397" s="12"/>
      <c r="LC6397" s="12"/>
      <c r="LD6397" s="12"/>
      <c r="LE6397" s="12"/>
      <c r="LF6397" s="12"/>
      <c r="LG6397" s="12"/>
      <c r="LH6397" s="12"/>
      <c r="LI6397" s="12"/>
      <c r="LJ6397" s="12"/>
      <c r="LK6397" s="12"/>
      <c r="LL6397" s="12"/>
      <c r="LM6397" s="12"/>
      <c r="LN6397" s="12"/>
      <c r="LO6397" s="12"/>
      <c r="LP6397" s="12"/>
      <c r="LQ6397" s="12"/>
      <c r="LR6397" s="12"/>
      <c r="LS6397" s="12"/>
      <c r="LT6397" s="12"/>
      <c r="LU6397" s="12"/>
      <c r="LV6397" s="12"/>
      <c r="LW6397" s="12"/>
      <c r="LX6397" s="12"/>
      <c r="LY6397" s="12"/>
      <c r="LZ6397" s="12"/>
      <c r="MA6397" s="12"/>
      <c r="MB6397" s="12"/>
      <c r="MC6397" s="12"/>
      <c r="MD6397" s="12"/>
      <c r="ME6397" s="12"/>
      <c r="MF6397" s="12"/>
      <c r="MG6397" s="12"/>
      <c r="MH6397" s="12"/>
      <c r="MI6397" s="12"/>
      <c r="MJ6397" s="12"/>
      <c r="MK6397" s="12"/>
      <c r="ML6397" s="12"/>
      <c r="MM6397" s="12"/>
      <c r="MN6397" s="12"/>
      <c r="MO6397" s="12"/>
      <c r="MP6397" s="12"/>
      <c r="MQ6397" s="12"/>
      <c r="MR6397" s="12"/>
      <c r="MS6397" s="12"/>
      <c r="MT6397" s="12"/>
      <c r="MU6397" s="12"/>
      <c r="MV6397" s="12"/>
      <c r="MW6397" s="12"/>
      <c r="MX6397" s="12"/>
      <c r="MY6397" s="12"/>
      <c r="MZ6397" s="12"/>
      <c r="NA6397" s="12"/>
      <c r="NB6397" s="12"/>
      <c r="NC6397" s="12"/>
      <c r="ND6397" s="12"/>
      <c r="NE6397" s="12"/>
      <c r="NF6397" s="12"/>
      <c r="NG6397" s="12"/>
      <c r="NH6397" s="12"/>
      <c r="NI6397" s="12"/>
      <c r="NJ6397" s="12"/>
      <c r="NK6397" s="12"/>
      <c r="NL6397" s="12"/>
      <c r="NM6397" s="12"/>
      <c r="NN6397" s="12"/>
      <c r="NO6397" s="12"/>
      <c r="NP6397" s="12"/>
      <c r="NQ6397" s="12"/>
      <c r="NR6397" s="12"/>
      <c r="NS6397" s="12"/>
      <c r="NT6397" s="12"/>
      <c r="NU6397" s="12"/>
      <c r="NV6397" s="12"/>
      <c r="NW6397" s="12"/>
      <c r="NX6397" s="12"/>
      <c r="NY6397" s="12"/>
      <c r="NZ6397" s="12"/>
      <c r="OA6397" s="12"/>
      <c r="OB6397" s="12"/>
      <c r="OC6397" s="12"/>
      <c r="OD6397" s="12"/>
      <c r="OE6397" s="12"/>
      <c r="OF6397" s="12"/>
      <c r="OG6397" s="12"/>
      <c r="OH6397" s="12"/>
      <c r="OI6397" s="12"/>
      <c r="OJ6397" s="12"/>
    </row>
    <row r="6398" spans="1:400" ht="16.5" customHeight="1">
      <c r="A6398" s="12" t="s">
        <v>9311</v>
      </c>
      <c r="B6398" s="13"/>
      <c r="C6398" s="189"/>
      <c r="D6398" s="12"/>
      <c r="E6398" s="471" t="s">
        <v>692</v>
      </c>
      <c r="F6398" s="471" t="s">
        <v>52</v>
      </c>
      <c r="G6398" s="471" t="s">
        <v>9335</v>
      </c>
      <c r="H6398" s="472">
        <v>2023</v>
      </c>
      <c r="I6398" s="472">
        <v>1</v>
      </c>
      <c r="J6398" s="472">
        <v>0</v>
      </c>
      <c r="K6398" s="472">
        <v>0</v>
      </c>
      <c r="L6398" s="473" t="s">
        <v>9325</v>
      </c>
      <c r="M6398" s="473"/>
      <c r="N6398" s="473" t="s">
        <v>56</v>
      </c>
      <c r="O6398" s="474">
        <v>200</v>
      </c>
      <c r="P6398" s="474">
        <v>0</v>
      </c>
      <c r="Q6398" s="474">
        <v>0</v>
      </c>
      <c r="R6398" s="475" t="s">
        <v>33</v>
      </c>
      <c r="S6398" s="19" t="s">
        <v>2476</v>
      </c>
      <c r="T6398" s="19">
        <v>110</v>
      </c>
      <c r="U6398" s="19">
        <v>1.4</v>
      </c>
      <c r="V6398" s="19">
        <v>0</v>
      </c>
      <c r="W6398" s="20">
        <v>0.154</v>
      </c>
      <c r="X6398" s="21">
        <v>30.8</v>
      </c>
      <c r="Y6398" s="22" t="s">
        <v>33</v>
      </c>
      <c r="Z6398" s="14" t="s">
        <v>5838</v>
      </c>
      <c r="AA6398" s="24"/>
      <c r="AB6398" s="14"/>
      <c r="AC6398" s="14"/>
      <c r="AD6398" s="25"/>
      <c r="AE6398" s="26"/>
      <c r="AF6398" s="27"/>
      <c r="AG6398" s="12"/>
      <c r="AH6398" s="12"/>
      <c r="AI6398" s="12"/>
      <c r="AJ6398" s="12"/>
      <c r="AK6398" s="12"/>
      <c r="AL6398" s="12"/>
      <c r="AM6398" s="12"/>
      <c r="AN6398" s="12"/>
      <c r="AO6398" s="12"/>
      <c r="AP6398" s="12"/>
      <c r="AQ6398" s="12"/>
      <c r="AR6398" s="12"/>
      <c r="AS6398" s="12"/>
      <c r="AT6398" s="12"/>
      <c r="AU6398" s="12"/>
      <c r="AV6398" s="12"/>
      <c r="AW6398" s="12"/>
      <c r="AX6398" s="12"/>
      <c r="AY6398" s="12"/>
      <c r="AZ6398" s="12"/>
      <c r="BA6398" s="12"/>
      <c r="BB6398" s="12"/>
      <c r="BC6398" s="12"/>
      <c r="BD6398" s="12"/>
      <c r="BE6398" s="12"/>
      <c r="BF6398" s="12"/>
      <c r="BG6398" s="12"/>
      <c r="BH6398" s="12"/>
      <c r="BI6398" s="12"/>
      <c r="BJ6398" s="12"/>
      <c r="BK6398" s="12"/>
      <c r="BL6398" s="12"/>
      <c r="BM6398" s="12"/>
      <c r="BN6398" s="12"/>
      <c r="BO6398" s="12"/>
      <c r="BP6398" s="12"/>
      <c r="BQ6398" s="12"/>
      <c r="BR6398" s="12"/>
      <c r="BS6398" s="12"/>
      <c r="BT6398" s="12"/>
      <c r="BU6398" s="12"/>
      <c r="BV6398" s="12"/>
      <c r="BW6398" s="12"/>
      <c r="BX6398" s="12"/>
      <c r="BY6398" s="12"/>
      <c r="BZ6398" s="12"/>
      <c r="CA6398" s="12"/>
      <c r="CB6398" s="12"/>
      <c r="CC6398" s="12"/>
      <c r="CD6398" s="12"/>
      <c r="CE6398" s="12"/>
      <c r="CF6398" s="12"/>
      <c r="CG6398" s="12"/>
      <c r="CH6398" s="12"/>
      <c r="CI6398" s="12"/>
      <c r="CJ6398" s="12"/>
      <c r="CK6398" s="12"/>
      <c r="CL6398" s="12"/>
      <c r="CM6398" s="12"/>
      <c r="CN6398" s="12"/>
      <c r="CO6398" s="12"/>
      <c r="CP6398" s="12"/>
      <c r="CQ6398" s="12"/>
      <c r="CR6398" s="12"/>
      <c r="CS6398" s="12"/>
      <c r="CT6398" s="12"/>
      <c r="CU6398" s="12"/>
      <c r="CV6398" s="12"/>
      <c r="CW6398" s="12"/>
      <c r="CX6398" s="12"/>
      <c r="CY6398" s="12"/>
      <c r="CZ6398" s="12"/>
      <c r="DA6398" s="12"/>
      <c r="DB6398" s="12"/>
      <c r="DC6398" s="12"/>
      <c r="DD6398" s="12"/>
      <c r="DE6398" s="12"/>
      <c r="DF6398" s="12"/>
      <c r="DG6398" s="12"/>
      <c r="DH6398" s="12"/>
      <c r="DI6398" s="12"/>
      <c r="DJ6398" s="12"/>
      <c r="DK6398" s="12"/>
      <c r="DL6398" s="12"/>
      <c r="DM6398" s="12"/>
      <c r="DN6398" s="12"/>
      <c r="DO6398" s="12"/>
      <c r="DP6398" s="12"/>
      <c r="DQ6398" s="12"/>
      <c r="DR6398" s="12"/>
      <c r="DS6398" s="12"/>
      <c r="DT6398" s="12"/>
      <c r="DU6398" s="12"/>
      <c r="DV6398" s="12"/>
      <c r="DW6398" s="12"/>
      <c r="DX6398" s="12"/>
      <c r="DY6398" s="12"/>
      <c r="DZ6398" s="12"/>
      <c r="EA6398" s="12"/>
      <c r="EB6398" s="12"/>
      <c r="EC6398" s="12"/>
      <c r="ED6398" s="12"/>
      <c r="EE6398" s="12"/>
      <c r="EF6398" s="12"/>
      <c r="EG6398" s="12"/>
      <c r="EH6398" s="12"/>
      <c r="EI6398" s="12"/>
      <c r="EJ6398" s="12"/>
      <c r="EK6398" s="12"/>
      <c r="EL6398" s="12"/>
      <c r="EM6398" s="12"/>
      <c r="EN6398" s="12"/>
      <c r="EO6398" s="12"/>
      <c r="EP6398" s="12"/>
      <c r="EQ6398" s="12"/>
      <c r="ER6398" s="12"/>
      <c r="ES6398" s="12"/>
      <c r="ET6398" s="12"/>
      <c r="EU6398" s="12"/>
      <c r="EV6398" s="12"/>
      <c r="EW6398" s="12"/>
      <c r="EX6398" s="12"/>
      <c r="EY6398" s="12"/>
      <c r="EZ6398" s="12"/>
      <c r="FA6398" s="12"/>
      <c r="FB6398" s="12"/>
      <c r="FC6398" s="12"/>
      <c r="FD6398" s="12"/>
      <c r="FE6398" s="12"/>
      <c r="FF6398" s="12"/>
      <c r="FG6398" s="12"/>
      <c r="FH6398" s="12"/>
      <c r="FI6398" s="12"/>
      <c r="FJ6398" s="12"/>
      <c r="FK6398" s="12"/>
      <c r="FL6398" s="12"/>
      <c r="FM6398" s="12"/>
      <c r="FN6398" s="12"/>
      <c r="FO6398" s="12"/>
      <c r="FP6398" s="12"/>
      <c r="FQ6398" s="12"/>
      <c r="FR6398" s="12"/>
      <c r="FS6398" s="12"/>
      <c r="FT6398" s="12"/>
      <c r="FU6398" s="12"/>
      <c r="FV6398" s="12"/>
      <c r="FW6398" s="12"/>
      <c r="FX6398" s="12"/>
      <c r="FY6398" s="12"/>
      <c r="FZ6398" s="12"/>
      <c r="GA6398" s="12"/>
      <c r="GB6398" s="12"/>
      <c r="GC6398" s="12"/>
      <c r="GD6398" s="12"/>
      <c r="GE6398" s="12"/>
      <c r="GF6398" s="12"/>
      <c r="GG6398" s="12"/>
      <c r="GH6398" s="12"/>
      <c r="GI6398" s="12"/>
      <c r="GJ6398" s="12"/>
      <c r="GK6398" s="12"/>
      <c r="GL6398" s="12"/>
      <c r="GM6398" s="12"/>
      <c r="GN6398" s="12"/>
      <c r="GO6398" s="12"/>
      <c r="GP6398" s="12"/>
      <c r="GQ6398" s="12"/>
      <c r="GR6398" s="12"/>
      <c r="GS6398" s="12"/>
      <c r="GT6398" s="12"/>
      <c r="GU6398" s="12"/>
      <c r="GV6398" s="12"/>
      <c r="GW6398" s="12"/>
      <c r="GX6398" s="12"/>
      <c r="GY6398" s="12"/>
      <c r="GZ6398" s="12"/>
      <c r="HA6398" s="12"/>
      <c r="HB6398" s="12"/>
      <c r="HC6398" s="12"/>
      <c r="HD6398" s="12"/>
      <c r="HE6398" s="12"/>
      <c r="HF6398" s="12"/>
      <c r="HG6398" s="12"/>
      <c r="HH6398" s="12"/>
      <c r="HI6398" s="12"/>
      <c r="HJ6398" s="12"/>
      <c r="HK6398" s="12"/>
      <c r="HL6398" s="12"/>
      <c r="HM6398" s="12"/>
      <c r="HN6398" s="12"/>
      <c r="HO6398" s="12"/>
      <c r="HP6398" s="12"/>
      <c r="HQ6398" s="12"/>
      <c r="HR6398" s="12"/>
      <c r="HS6398" s="12"/>
      <c r="HT6398" s="12"/>
      <c r="HU6398" s="12"/>
      <c r="HV6398" s="12"/>
      <c r="HW6398" s="12"/>
      <c r="HX6398" s="12"/>
      <c r="HY6398" s="12"/>
      <c r="HZ6398" s="12"/>
      <c r="IA6398" s="12"/>
      <c r="IB6398" s="12"/>
      <c r="IC6398" s="12"/>
      <c r="ID6398" s="12"/>
      <c r="IE6398" s="12"/>
      <c r="IF6398" s="12"/>
      <c r="IG6398" s="12"/>
      <c r="IH6398" s="12"/>
      <c r="II6398" s="12"/>
      <c r="IJ6398" s="12"/>
      <c r="IK6398" s="12"/>
      <c r="IL6398" s="12"/>
      <c r="IM6398" s="12"/>
      <c r="IN6398" s="12"/>
      <c r="IO6398" s="12"/>
      <c r="IP6398" s="12"/>
      <c r="IQ6398" s="12"/>
      <c r="IR6398" s="12"/>
      <c r="IS6398" s="12"/>
      <c r="IT6398" s="12"/>
      <c r="IU6398" s="12"/>
      <c r="IV6398" s="12"/>
      <c r="IW6398" s="12"/>
      <c r="IX6398" s="12"/>
      <c r="IY6398" s="12"/>
      <c r="IZ6398" s="12"/>
      <c r="JA6398" s="12"/>
      <c r="JB6398" s="12"/>
      <c r="JC6398" s="12"/>
      <c r="JD6398" s="12"/>
      <c r="JE6398" s="12"/>
      <c r="JF6398" s="12"/>
      <c r="JG6398" s="12"/>
      <c r="JH6398" s="12"/>
      <c r="JI6398" s="12"/>
      <c r="JJ6398" s="12"/>
      <c r="JK6398" s="12"/>
      <c r="JL6398" s="12"/>
      <c r="JM6398" s="12"/>
      <c r="JN6398" s="12"/>
      <c r="JO6398" s="12"/>
      <c r="JP6398" s="12"/>
      <c r="JQ6398" s="12"/>
      <c r="JR6398" s="12"/>
      <c r="JS6398" s="12"/>
      <c r="JT6398" s="12"/>
      <c r="JU6398" s="12"/>
      <c r="JV6398" s="12"/>
      <c r="JW6398" s="12"/>
      <c r="JX6398" s="12"/>
      <c r="JY6398" s="12"/>
      <c r="JZ6398" s="12"/>
      <c r="KA6398" s="12"/>
      <c r="KB6398" s="12"/>
      <c r="KC6398" s="12"/>
      <c r="KD6398" s="12"/>
      <c r="KE6398" s="12"/>
      <c r="KF6398" s="12"/>
      <c r="KG6398" s="12"/>
      <c r="KH6398" s="12"/>
      <c r="KI6398" s="12"/>
      <c r="KJ6398" s="12"/>
      <c r="KK6398" s="12"/>
      <c r="KL6398" s="12"/>
      <c r="KM6398" s="12"/>
      <c r="KN6398" s="12"/>
      <c r="KO6398" s="12"/>
      <c r="KP6398" s="12"/>
      <c r="KQ6398" s="12"/>
      <c r="KR6398" s="12"/>
      <c r="KS6398" s="12"/>
      <c r="KT6398" s="12"/>
      <c r="KU6398" s="12"/>
      <c r="KV6398" s="12"/>
      <c r="KW6398" s="12"/>
      <c r="KX6398" s="12"/>
      <c r="KY6398" s="12"/>
      <c r="KZ6398" s="12"/>
      <c r="LA6398" s="12"/>
      <c r="LB6398" s="12"/>
      <c r="LC6398" s="12"/>
      <c r="LD6398" s="12"/>
      <c r="LE6398" s="12"/>
      <c r="LF6398" s="12"/>
      <c r="LG6398" s="12"/>
      <c r="LH6398" s="12"/>
      <c r="LI6398" s="12"/>
      <c r="LJ6398" s="12"/>
      <c r="LK6398" s="12"/>
      <c r="LL6398" s="12"/>
      <c r="LM6398" s="12"/>
      <c r="LN6398" s="12"/>
      <c r="LO6398" s="12"/>
      <c r="LP6398" s="12"/>
      <c r="LQ6398" s="12"/>
      <c r="LR6398" s="12"/>
      <c r="LS6398" s="12"/>
      <c r="LT6398" s="12"/>
      <c r="LU6398" s="12"/>
      <c r="LV6398" s="12"/>
      <c r="LW6398" s="12"/>
      <c r="LX6398" s="12"/>
      <c r="LY6398" s="12"/>
      <c r="LZ6398" s="12"/>
      <c r="MA6398" s="12"/>
      <c r="MB6398" s="12"/>
      <c r="MC6398" s="12"/>
      <c r="MD6398" s="12"/>
      <c r="ME6398" s="12"/>
      <c r="MF6398" s="12"/>
      <c r="MG6398" s="12"/>
      <c r="MH6398" s="12"/>
      <c r="MI6398" s="12"/>
      <c r="MJ6398" s="12"/>
      <c r="MK6398" s="12"/>
      <c r="ML6398" s="12"/>
      <c r="MM6398" s="12"/>
      <c r="MN6398" s="12"/>
      <c r="MO6398" s="12"/>
      <c r="MP6398" s="12"/>
      <c r="MQ6398" s="12"/>
      <c r="MR6398" s="12"/>
      <c r="MS6398" s="12"/>
      <c r="MT6398" s="12"/>
      <c r="MU6398" s="12"/>
      <c r="MV6398" s="12"/>
      <c r="MW6398" s="12"/>
      <c r="MX6398" s="12"/>
      <c r="MY6398" s="12"/>
      <c r="MZ6398" s="12"/>
      <c r="NA6398" s="12"/>
      <c r="NB6398" s="12"/>
      <c r="NC6398" s="12"/>
      <c r="ND6398" s="12"/>
      <c r="NE6398" s="12"/>
      <c r="NF6398" s="12"/>
      <c r="NG6398" s="12"/>
      <c r="NH6398" s="12"/>
      <c r="NI6398" s="12"/>
      <c r="NJ6398" s="12"/>
      <c r="NK6398" s="12"/>
      <c r="NL6398" s="12"/>
      <c r="NM6398" s="12"/>
      <c r="NN6398" s="12"/>
      <c r="NO6398" s="12"/>
      <c r="NP6398" s="12"/>
      <c r="NQ6398" s="12"/>
      <c r="NR6398" s="12"/>
      <c r="NS6398" s="12"/>
      <c r="NT6398" s="12"/>
      <c r="NU6398" s="12"/>
      <c r="NV6398" s="12"/>
      <c r="NW6398" s="12"/>
      <c r="NX6398" s="12"/>
      <c r="NY6398" s="12"/>
      <c r="NZ6398" s="12"/>
      <c r="OA6398" s="12"/>
      <c r="OB6398" s="12"/>
      <c r="OC6398" s="12"/>
      <c r="OD6398" s="12"/>
      <c r="OE6398" s="12"/>
      <c r="OF6398" s="12"/>
      <c r="OG6398" s="12"/>
      <c r="OH6398" s="12"/>
      <c r="OI6398" s="12"/>
      <c r="OJ6398" s="12"/>
    </row>
    <row r="6399" spans="1:400" ht="16.5" customHeight="1">
      <c r="A6399" s="12" t="s">
        <v>9311</v>
      </c>
      <c r="B6399" s="13"/>
      <c r="C6399" s="189"/>
      <c r="D6399" s="12"/>
      <c r="E6399" s="471" t="s">
        <v>9345</v>
      </c>
      <c r="F6399" s="471" t="s">
        <v>9346</v>
      </c>
      <c r="G6399" s="471" t="s">
        <v>9347</v>
      </c>
      <c r="H6399" s="472">
        <v>2024</v>
      </c>
      <c r="I6399" s="472">
        <v>1</v>
      </c>
      <c r="J6399" s="472">
        <v>0</v>
      </c>
      <c r="K6399" s="472">
        <v>0</v>
      </c>
      <c r="L6399" s="473" t="s">
        <v>9318</v>
      </c>
      <c r="M6399" s="473"/>
      <c r="N6399" s="473" t="s">
        <v>56</v>
      </c>
      <c r="O6399" s="474">
        <v>100</v>
      </c>
      <c r="P6399" s="474">
        <v>0</v>
      </c>
      <c r="Q6399" s="474">
        <v>0</v>
      </c>
      <c r="R6399" s="475" t="s">
        <v>33</v>
      </c>
      <c r="S6399" s="19" t="s">
        <v>2476</v>
      </c>
      <c r="T6399" s="19">
        <v>110</v>
      </c>
      <c r="U6399" s="19">
        <v>0.8</v>
      </c>
      <c r="V6399" s="19">
        <v>0</v>
      </c>
      <c r="W6399" s="20">
        <v>0.14399999999999999</v>
      </c>
      <c r="X6399" s="21">
        <v>14.399999999999999</v>
      </c>
      <c r="Y6399" s="22" t="s">
        <v>33</v>
      </c>
      <c r="Z6399" s="14" t="s">
        <v>5838</v>
      </c>
      <c r="AA6399" s="24"/>
      <c r="AB6399" s="14"/>
      <c r="AC6399" s="14"/>
      <c r="AD6399" s="25"/>
      <c r="AE6399" s="26"/>
      <c r="AF6399" s="27"/>
      <c r="AG6399" s="29"/>
      <c r="AH6399" s="29"/>
      <c r="AI6399" s="29"/>
      <c r="AJ6399" s="29"/>
      <c r="AK6399" s="29"/>
      <c r="AL6399" s="29"/>
      <c r="AM6399" s="29"/>
      <c r="AN6399" s="29"/>
      <c r="AO6399" s="29"/>
      <c r="AP6399" s="29"/>
      <c r="AQ6399" s="29"/>
      <c r="AR6399" s="29"/>
      <c r="AS6399" s="29"/>
      <c r="AT6399" s="29"/>
      <c r="AU6399" s="29"/>
      <c r="AV6399" s="29"/>
      <c r="AW6399" s="29"/>
      <c r="AX6399" s="29"/>
      <c r="AY6399" s="29"/>
      <c r="AZ6399" s="29"/>
      <c r="BA6399" s="29"/>
      <c r="BB6399" s="29"/>
      <c r="BC6399" s="29"/>
      <c r="BD6399" s="29"/>
      <c r="BE6399" s="29"/>
      <c r="BF6399" s="29"/>
      <c r="BG6399" s="29"/>
      <c r="BH6399" s="29"/>
      <c r="BI6399" s="29"/>
      <c r="BJ6399" s="29"/>
      <c r="BK6399" s="29"/>
      <c r="BL6399" s="29"/>
      <c r="BM6399" s="29"/>
      <c r="BN6399" s="29"/>
      <c r="BO6399" s="29"/>
      <c r="BP6399" s="29"/>
      <c r="BQ6399" s="29"/>
      <c r="BR6399" s="29"/>
      <c r="BS6399" s="29"/>
      <c r="BT6399" s="29"/>
      <c r="BU6399" s="29"/>
      <c r="BV6399" s="29"/>
      <c r="BW6399" s="29"/>
      <c r="BX6399" s="29"/>
      <c r="BY6399" s="29"/>
      <c r="BZ6399" s="29"/>
      <c r="CA6399" s="29"/>
      <c r="CB6399" s="29"/>
      <c r="CC6399" s="29"/>
      <c r="CD6399" s="29"/>
      <c r="CE6399" s="29"/>
      <c r="CF6399" s="29"/>
      <c r="CG6399" s="29"/>
      <c r="CH6399" s="29"/>
      <c r="CI6399" s="29"/>
      <c r="CJ6399" s="29"/>
      <c r="CK6399" s="29"/>
      <c r="CL6399" s="29"/>
      <c r="CM6399" s="29"/>
      <c r="CN6399" s="29"/>
      <c r="CO6399" s="29"/>
      <c r="CP6399" s="29"/>
      <c r="CQ6399" s="29"/>
      <c r="CR6399" s="29"/>
      <c r="CS6399" s="29"/>
      <c r="CT6399" s="29"/>
      <c r="CU6399" s="29"/>
      <c r="CV6399" s="29"/>
      <c r="CW6399" s="29"/>
      <c r="CX6399" s="29"/>
      <c r="CY6399" s="29"/>
      <c r="CZ6399" s="29"/>
      <c r="DA6399" s="29"/>
      <c r="DB6399" s="29"/>
      <c r="DC6399" s="29"/>
      <c r="DD6399" s="29"/>
      <c r="DE6399" s="29"/>
      <c r="DF6399" s="29"/>
      <c r="DG6399" s="29"/>
      <c r="DH6399" s="29"/>
      <c r="DI6399" s="29"/>
      <c r="DJ6399" s="29"/>
      <c r="DK6399" s="29"/>
      <c r="DL6399" s="29"/>
      <c r="DM6399" s="29"/>
      <c r="DN6399" s="29"/>
      <c r="DO6399" s="29"/>
      <c r="DP6399" s="29"/>
      <c r="DQ6399" s="29"/>
      <c r="DR6399" s="29"/>
      <c r="DS6399" s="29"/>
      <c r="DT6399" s="29"/>
      <c r="DU6399" s="29"/>
      <c r="DV6399" s="29"/>
      <c r="DW6399" s="29"/>
      <c r="DX6399" s="29"/>
      <c r="DY6399" s="29"/>
      <c r="DZ6399" s="29"/>
      <c r="EA6399" s="29"/>
      <c r="EB6399" s="29"/>
      <c r="EC6399" s="29"/>
      <c r="ED6399" s="29"/>
      <c r="EE6399" s="29"/>
      <c r="EF6399" s="29"/>
      <c r="EG6399" s="29"/>
      <c r="EH6399" s="29"/>
      <c r="EI6399" s="29"/>
      <c r="EJ6399" s="29"/>
      <c r="EK6399" s="29"/>
      <c r="EL6399" s="29"/>
      <c r="EM6399" s="29"/>
      <c r="EN6399" s="29"/>
      <c r="EO6399" s="29"/>
      <c r="EP6399" s="29"/>
      <c r="EQ6399" s="29"/>
      <c r="ER6399" s="29"/>
      <c r="ES6399" s="29"/>
      <c r="ET6399" s="29"/>
      <c r="EU6399" s="29"/>
      <c r="EV6399" s="29"/>
      <c r="EW6399" s="29"/>
      <c r="EX6399" s="29"/>
      <c r="EY6399" s="29"/>
      <c r="EZ6399" s="29"/>
      <c r="FA6399" s="29"/>
      <c r="FB6399" s="29"/>
      <c r="FC6399" s="29"/>
      <c r="FD6399" s="29"/>
      <c r="FE6399" s="29"/>
      <c r="FF6399" s="29"/>
      <c r="FG6399" s="29"/>
      <c r="FH6399" s="29"/>
      <c r="FI6399" s="29"/>
      <c r="FJ6399" s="29"/>
      <c r="FK6399" s="29"/>
      <c r="FL6399" s="29"/>
      <c r="FM6399" s="29"/>
      <c r="FN6399" s="29"/>
      <c r="FO6399" s="29"/>
      <c r="FP6399" s="29"/>
      <c r="FQ6399" s="29"/>
      <c r="FR6399" s="29"/>
      <c r="FS6399" s="29"/>
      <c r="FT6399" s="29"/>
      <c r="FU6399" s="29"/>
      <c r="FV6399" s="29"/>
      <c r="FW6399" s="29"/>
      <c r="FX6399" s="29"/>
      <c r="FY6399" s="29"/>
      <c r="FZ6399" s="29"/>
      <c r="GA6399" s="29"/>
      <c r="GB6399" s="29"/>
      <c r="GC6399" s="29"/>
      <c r="GD6399" s="29"/>
      <c r="GE6399" s="29"/>
      <c r="GF6399" s="29"/>
      <c r="GG6399" s="29"/>
      <c r="GH6399" s="29"/>
      <c r="GI6399" s="29"/>
      <c r="GJ6399" s="29"/>
      <c r="GK6399" s="29"/>
      <c r="GL6399" s="29"/>
      <c r="GM6399" s="29"/>
      <c r="GN6399" s="29"/>
      <c r="GO6399" s="29"/>
      <c r="GP6399" s="29"/>
      <c r="GQ6399" s="29"/>
      <c r="GR6399" s="29"/>
      <c r="GS6399" s="29"/>
      <c r="GT6399" s="29"/>
      <c r="GU6399" s="29"/>
      <c r="GV6399" s="29"/>
      <c r="GW6399" s="29"/>
      <c r="GX6399" s="29"/>
      <c r="GY6399" s="29"/>
      <c r="GZ6399" s="29"/>
      <c r="HA6399" s="29"/>
      <c r="HB6399" s="29"/>
      <c r="HC6399" s="29"/>
      <c r="HD6399" s="29"/>
      <c r="HE6399" s="29"/>
      <c r="HF6399" s="29"/>
      <c r="HG6399" s="29"/>
      <c r="HH6399" s="29"/>
      <c r="HI6399" s="29"/>
      <c r="HJ6399" s="29"/>
      <c r="HK6399" s="29"/>
      <c r="HL6399" s="29"/>
      <c r="HM6399" s="29"/>
      <c r="HN6399" s="29"/>
      <c r="HO6399" s="29"/>
      <c r="HP6399" s="29"/>
      <c r="HQ6399" s="29"/>
      <c r="HR6399" s="29"/>
      <c r="HS6399" s="29"/>
      <c r="HT6399" s="29"/>
      <c r="HU6399" s="29"/>
      <c r="HV6399" s="29"/>
      <c r="HW6399" s="29"/>
      <c r="HX6399" s="29"/>
      <c r="HY6399" s="29"/>
      <c r="HZ6399" s="29"/>
      <c r="IA6399" s="29"/>
      <c r="IB6399" s="29"/>
      <c r="IC6399" s="29"/>
      <c r="ID6399" s="29"/>
      <c r="IE6399" s="29"/>
      <c r="IF6399" s="29"/>
      <c r="IG6399" s="29"/>
      <c r="IH6399" s="29"/>
      <c r="II6399" s="29"/>
      <c r="IJ6399" s="29"/>
      <c r="IK6399" s="29"/>
      <c r="IL6399" s="29"/>
      <c r="IM6399" s="29"/>
      <c r="IN6399" s="29"/>
      <c r="IO6399" s="29"/>
      <c r="IP6399" s="29"/>
      <c r="IQ6399" s="29"/>
      <c r="IR6399" s="29"/>
      <c r="IS6399" s="29"/>
      <c r="IT6399" s="29"/>
      <c r="IU6399" s="29"/>
      <c r="IV6399" s="29"/>
      <c r="IW6399" s="29"/>
      <c r="IX6399" s="29"/>
      <c r="IY6399" s="29"/>
      <c r="IZ6399" s="29"/>
      <c r="JA6399" s="29"/>
      <c r="JB6399" s="29"/>
      <c r="JC6399" s="29"/>
      <c r="JD6399" s="29"/>
      <c r="JE6399" s="29"/>
      <c r="JF6399" s="29"/>
      <c r="JG6399" s="29"/>
      <c r="JH6399" s="29"/>
      <c r="JI6399" s="29"/>
      <c r="JJ6399" s="29"/>
      <c r="JK6399" s="29"/>
      <c r="JL6399" s="29"/>
      <c r="JM6399" s="29"/>
      <c r="JN6399" s="29"/>
      <c r="JO6399" s="29"/>
      <c r="JP6399" s="29"/>
      <c r="JQ6399" s="29"/>
      <c r="JR6399" s="29"/>
      <c r="JS6399" s="29"/>
      <c r="JT6399" s="29"/>
      <c r="JU6399" s="29"/>
      <c r="JV6399" s="29"/>
      <c r="JW6399" s="29"/>
      <c r="JX6399" s="29"/>
      <c r="JY6399" s="29"/>
      <c r="JZ6399" s="29"/>
      <c r="KA6399" s="29"/>
      <c r="KB6399" s="29"/>
      <c r="KC6399" s="29"/>
      <c r="KD6399" s="29"/>
      <c r="KE6399" s="29"/>
      <c r="KF6399" s="29"/>
      <c r="KG6399" s="29"/>
      <c r="KH6399" s="29"/>
      <c r="KI6399" s="29"/>
      <c r="KJ6399" s="29"/>
      <c r="KK6399" s="29"/>
      <c r="KL6399" s="29"/>
      <c r="KM6399" s="29"/>
      <c r="KN6399" s="29"/>
      <c r="KO6399" s="29"/>
      <c r="KP6399" s="29"/>
      <c r="KQ6399" s="29"/>
      <c r="KR6399" s="29"/>
      <c r="KS6399" s="29"/>
      <c r="KT6399" s="29"/>
      <c r="KU6399" s="29"/>
      <c r="KV6399" s="29"/>
      <c r="KW6399" s="29"/>
      <c r="KX6399" s="29"/>
      <c r="KY6399" s="29"/>
      <c r="KZ6399" s="29"/>
      <c r="LA6399" s="29"/>
      <c r="LB6399" s="29"/>
      <c r="LC6399" s="29"/>
      <c r="LD6399" s="29"/>
      <c r="LE6399" s="29"/>
      <c r="LF6399" s="29"/>
      <c r="LG6399" s="29"/>
      <c r="LH6399" s="29"/>
      <c r="LI6399" s="29"/>
      <c r="LJ6399" s="29"/>
      <c r="LK6399" s="29"/>
      <c r="LL6399" s="29"/>
      <c r="LM6399" s="29"/>
      <c r="LN6399" s="29"/>
      <c r="LO6399" s="29"/>
      <c r="LP6399" s="29"/>
      <c r="LQ6399" s="29"/>
      <c r="LR6399" s="29"/>
      <c r="LS6399" s="29"/>
      <c r="LT6399" s="29"/>
      <c r="LU6399" s="29"/>
      <c r="LV6399" s="29"/>
      <c r="LW6399" s="29"/>
      <c r="LX6399" s="29"/>
      <c r="LY6399" s="29"/>
      <c r="LZ6399" s="29"/>
      <c r="MA6399" s="29"/>
      <c r="MB6399" s="29"/>
      <c r="MC6399" s="29"/>
      <c r="MD6399" s="29"/>
      <c r="ME6399" s="29"/>
      <c r="MF6399" s="29"/>
      <c r="MG6399" s="29"/>
      <c r="MH6399" s="29"/>
      <c r="MI6399" s="29"/>
      <c r="MJ6399" s="29"/>
      <c r="MK6399" s="29"/>
      <c r="ML6399" s="29"/>
      <c r="MM6399" s="29"/>
      <c r="MN6399" s="29"/>
      <c r="MO6399" s="29"/>
      <c r="MP6399" s="29"/>
      <c r="MQ6399" s="29"/>
      <c r="MR6399" s="29"/>
      <c r="MS6399" s="29"/>
      <c r="MT6399" s="29"/>
      <c r="MU6399" s="29"/>
      <c r="MV6399" s="29"/>
      <c r="MW6399" s="29"/>
      <c r="MX6399" s="29"/>
      <c r="MY6399" s="29"/>
      <c r="MZ6399" s="29"/>
      <c r="NA6399" s="29"/>
      <c r="NB6399" s="29"/>
      <c r="NC6399" s="29"/>
      <c r="ND6399" s="29"/>
      <c r="NE6399" s="29"/>
      <c r="NF6399" s="29"/>
      <c r="NG6399" s="29"/>
      <c r="NH6399" s="29"/>
      <c r="NI6399" s="29"/>
      <c r="NJ6399" s="29"/>
      <c r="NK6399" s="29"/>
      <c r="NL6399" s="29"/>
      <c r="NM6399" s="29"/>
      <c r="NN6399" s="29"/>
      <c r="NO6399" s="29"/>
      <c r="NP6399" s="29"/>
      <c r="NQ6399" s="29"/>
      <c r="NR6399" s="29"/>
      <c r="NS6399" s="29"/>
      <c r="NT6399" s="29"/>
      <c r="NU6399" s="29"/>
      <c r="NV6399" s="29"/>
      <c r="NW6399" s="29"/>
      <c r="NX6399" s="29"/>
      <c r="NY6399" s="29"/>
      <c r="NZ6399" s="29"/>
      <c r="OA6399" s="29"/>
      <c r="OB6399" s="29"/>
      <c r="OC6399" s="29"/>
      <c r="OD6399" s="29"/>
      <c r="OE6399" s="29"/>
      <c r="OF6399" s="29"/>
      <c r="OG6399" s="29"/>
      <c r="OH6399" s="29"/>
      <c r="OI6399" s="29"/>
      <c r="OJ6399" s="29"/>
    </row>
    <row r="6400" spans="1:400" ht="16.5" customHeight="1">
      <c r="A6400" s="12" t="s">
        <v>9311</v>
      </c>
      <c r="B6400" s="13"/>
      <c r="C6400" s="189"/>
      <c r="D6400" s="12"/>
      <c r="E6400" s="471" t="s">
        <v>9348</v>
      </c>
      <c r="F6400" s="471" t="s">
        <v>9349</v>
      </c>
      <c r="G6400" s="471" t="s">
        <v>9350</v>
      </c>
      <c r="H6400" s="472">
        <v>2024</v>
      </c>
      <c r="I6400" s="472">
        <v>1</v>
      </c>
      <c r="J6400" s="472">
        <v>0</v>
      </c>
      <c r="K6400" s="472">
        <v>0</v>
      </c>
      <c r="L6400" s="473" t="s">
        <v>9318</v>
      </c>
      <c r="M6400" s="473"/>
      <c r="N6400" s="473" t="s">
        <v>56</v>
      </c>
      <c r="O6400" s="474">
        <v>100</v>
      </c>
      <c r="P6400" s="474">
        <v>0</v>
      </c>
      <c r="Q6400" s="474">
        <v>0</v>
      </c>
      <c r="R6400" s="475" t="s">
        <v>33</v>
      </c>
      <c r="S6400" s="19" t="s">
        <v>2476</v>
      </c>
      <c r="T6400" s="19">
        <v>110</v>
      </c>
      <c r="U6400" s="19">
        <v>1</v>
      </c>
      <c r="V6400" s="19">
        <v>0</v>
      </c>
      <c r="W6400" s="20">
        <v>1.1000000000000001</v>
      </c>
      <c r="X6400" s="21">
        <v>110.00000000000001</v>
      </c>
      <c r="Y6400" s="22" t="s">
        <v>33</v>
      </c>
      <c r="Z6400" s="14" t="s">
        <v>5838</v>
      </c>
      <c r="AA6400" s="24"/>
      <c r="AB6400" s="14"/>
      <c r="AC6400" s="14"/>
      <c r="AD6400" s="25"/>
      <c r="AE6400" s="26"/>
      <c r="AF6400" s="27"/>
      <c r="AG6400" s="29"/>
      <c r="AH6400" s="29"/>
      <c r="AI6400" s="29"/>
      <c r="AJ6400" s="29"/>
      <c r="AK6400" s="29"/>
      <c r="AL6400" s="29"/>
      <c r="AM6400" s="29"/>
      <c r="AN6400" s="29"/>
      <c r="AO6400" s="29"/>
      <c r="AP6400" s="29"/>
      <c r="AQ6400" s="29"/>
      <c r="AR6400" s="29"/>
      <c r="AS6400" s="29"/>
      <c r="AT6400" s="29"/>
      <c r="AU6400" s="29"/>
      <c r="AV6400" s="29"/>
      <c r="AW6400" s="29"/>
      <c r="AX6400" s="29"/>
      <c r="AY6400" s="29"/>
      <c r="AZ6400" s="29"/>
      <c r="BA6400" s="29"/>
      <c r="BB6400" s="29"/>
      <c r="BC6400" s="29"/>
      <c r="BD6400" s="29"/>
      <c r="BE6400" s="29"/>
      <c r="BF6400" s="29"/>
      <c r="BG6400" s="29"/>
      <c r="BH6400" s="29"/>
      <c r="BI6400" s="29"/>
      <c r="BJ6400" s="29"/>
      <c r="BK6400" s="29"/>
      <c r="BL6400" s="29"/>
      <c r="BM6400" s="29"/>
      <c r="BN6400" s="29"/>
      <c r="BO6400" s="29"/>
      <c r="BP6400" s="29"/>
      <c r="BQ6400" s="29"/>
      <c r="BR6400" s="29"/>
      <c r="BS6400" s="29"/>
      <c r="BT6400" s="29"/>
      <c r="BU6400" s="29"/>
      <c r="BV6400" s="29"/>
      <c r="BW6400" s="29"/>
      <c r="BX6400" s="29"/>
      <c r="BY6400" s="29"/>
      <c r="BZ6400" s="29"/>
      <c r="CA6400" s="29"/>
      <c r="CB6400" s="29"/>
      <c r="CC6400" s="29"/>
      <c r="CD6400" s="29"/>
      <c r="CE6400" s="29"/>
      <c r="CF6400" s="29"/>
      <c r="CG6400" s="29"/>
      <c r="CH6400" s="29"/>
      <c r="CI6400" s="29"/>
      <c r="CJ6400" s="29"/>
      <c r="CK6400" s="29"/>
      <c r="CL6400" s="29"/>
      <c r="CM6400" s="29"/>
      <c r="CN6400" s="29"/>
      <c r="CO6400" s="29"/>
      <c r="CP6400" s="29"/>
      <c r="CQ6400" s="29"/>
      <c r="CR6400" s="29"/>
      <c r="CS6400" s="29"/>
      <c r="CT6400" s="29"/>
      <c r="CU6400" s="29"/>
      <c r="CV6400" s="29"/>
      <c r="CW6400" s="29"/>
      <c r="CX6400" s="29"/>
      <c r="CY6400" s="29"/>
      <c r="CZ6400" s="29"/>
      <c r="DA6400" s="29"/>
      <c r="DB6400" s="29"/>
      <c r="DC6400" s="29"/>
      <c r="DD6400" s="29"/>
      <c r="DE6400" s="29"/>
      <c r="DF6400" s="29"/>
      <c r="DG6400" s="29"/>
      <c r="DH6400" s="29"/>
      <c r="DI6400" s="29"/>
      <c r="DJ6400" s="29"/>
      <c r="DK6400" s="29"/>
      <c r="DL6400" s="29"/>
      <c r="DM6400" s="29"/>
      <c r="DN6400" s="29"/>
      <c r="DO6400" s="29"/>
      <c r="DP6400" s="29"/>
      <c r="DQ6400" s="29"/>
      <c r="DR6400" s="29"/>
      <c r="DS6400" s="29"/>
      <c r="DT6400" s="29"/>
      <c r="DU6400" s="29"/>
      <c r="DV6400" s="29"/>
      <c r="DW6400" s="29"/>
      <c r="DX6400" s="29"/>
      <c r="DY6400" s="29"/>
      <c r="DZ6400" s="29"/>
      <c r="EA6400" s="29"/>
      <c r="EB6400" s="29"/>
      <c r="EC6400" s="29"/>
      <c r="ED6400" s="29"/>
      <c r="EE6400" s="29"/>
      <c r="EF6400" s="29"/>
      <c r="EG6400" s="29"/>
      <c r="EH6400" s="29"/>
      <c r="EI6400" s="29"/>
      <c r="EJ6400" s="29"/>
      <c r="EK6400" s="29"/>
      <c r="EL6400" s="29"/>
      <c r="EM6400" s="29"/>
      <c r="EN6400" s="29"/>
      <c r="EO6400" s="29"/>
      <c r="EP6400" s="29"/>
      <c r="EQ6400" s="29"/>
      <c r="ER6400" s="29"/>
      <c r="ES6400" s="29"/>
      <c r="ET6400" s="29"/>
      <c r="EU6400" s="29"/>
      <c r="EV6400" s="29"/>
      <c r="EW6400" s="29"/>
      <c r="EX6400" s="29"/>
      <c r="EY6400" s="29"/>
      <c r="EZ6400" s="29"/>
      <c r="FA6400" s="29"/>
      <c r="FB6400" s="29"/>
      <c r="FC6400" s="29"/>
      <c r="FD6400" s="29"/>
      <c r="FE6400" s="29"/>
      <c r="FF6400" s="29"/>
      <c r="FG6400" s="29"/>
      <c r="FH6400" s="29"/>
      <c r="FI6400" s="29"/>
      <c r="FJ6400" s="29"/>
      <c r="FK6400" s="29"/>
      <c r="FL6400" s="29"/>
      <c r="FM6400" s="29"/>
      <c r="FN6400" s="29"/>
      <c r="FO6400" s="29"/>
      <c r="FP6400" s="29"/>
      <c r="FQ6400" s="29"/>
      <c r="FR6400" s="29"/>
      <c r="FS6400" s="29"/>
      <c r="FT6400" s="29"/>
      <c r="FU6400" s="29"/>
      <c r="FV6400" s="29"/>
      <c r="FW6400" s="29"/>
      <c r="FX6400" s="29"/>
      <c r="FY6400" s="29"/>
      <c r="FZ6400" s="29"/>
      <c r="GA6400" s="29"/>
      <c r="GB6400" s="29"/>
      <c r="GC6400" s="29"/>
      <c r="GD6400" s="29"/>
      <c r="GE6400" s="29"/>
      <c r="GF6400" s="29"/>
      <c r="GG6400" s="29"/>
      <c r="GH6400" s="29"/>
      <c r="GI6400" s="29"/>
      <c r="GJ6400" s="29"/>
      <c r="GK6400" s="29"/>
      <c r="GL6400" s="29"/>
      <c r="GM6400" s="29"/>
      <c r="GN6400" s="29"/>
      <c r="GO6400" s="29"/>
      <c r="GP6400" s="29"/>
      <c r="GQ6400" s="29"/>
      <c r="GR6400" s="29"/>
      <c r="GS6400" s="29"/>
      <c r="GT6400" s="29"/>
      <c r="GU6400" s="29"/>
      <c r="GV6400" s="29"/>
      <c r="GW6400" s="29"/>
      <c r="GX6400" s="29"/>
      <c r="GY6400" s="29"/>
      <c r="GZ6400" s="29"/>
      <c r="HA6400" s="29"/>
      <c r="HB6400" s="29"/>
      <c r="HC6400" s="29"/>
      <c r="HD6400" s="29"/>
      <c r="HE6400" s="29"/>
      <c r="HF6400" s="29"/>
      <c r="HG6400" s="29"/>
      <c r="HH6400" s="29"/>
      <c r="HI6400" s="29"/>
      <c r="HJ6400" s="29"/>
      <c r="HK6400" s="29"/>
      <c r="HL6400" s="29"/>
      <c r="HM6400" s="29"/>
      <c r="HN6400" s="29"/>
      <c r="HO6400" s="29"/>
      <c r="HP6400" s="29"/>
      <c r="HQ6400" s="29"/>
      <c r="HR6400" s="29"/>
      <c r="HS6400" s="29"/>
      <c r="HT6400" s="29"/>
      <c r="HU6400" s="29"/>
      <c r="HV6400" s="29"/>
      <c r="HW6400" s="29"/>
      <c r="HX6400" s="29"/>
      <c r="HY6400" s="29"/>
      <c r="HZ6400" s="29"/>
      <c r="IA6400" s="29"/>
      <c r="IB6400" s="29"/>
      <c r="IC6400" s="29"/>
      <c r="ID6400" s="29"/>
      <c r="IE6400" s="29"/>
      <c r="IF6400" s="29"/>
      <c r="IG6400" s="29"/>
      <c r="IH6400" s="29"/>
      <c r="II6400" s="29"/>
      <c r="IJ6400" s="29"/>
      <c r="IK6400" s="29"/>
      <c r="IL6400" s="29"/>
      <c r="IM6400" s="29"/>
      <c r="IN6400" s="29"/>
      <c r="IO6400" s="29"/>
      <c r="IP6400" s="29"/>
      <c r="IQ6400" s="29"/>
      <c r="IR6400" s="29"/>
      <c r="IS6400" s="29"/>
      <c r="IT6400" s="29"/>
      <c r="IU6400" s="29"/>
      <c r="IV6400" s="29"/>
      <c r="IW6400" s="29"/>
      <c r="IX6400" s="29"/>
      <c r="IY6400" s="29"/>
      <c r="IZ6400" s="29"/>
      <c r="JA6400" s="29"/>
      <c r="JB6400" s="29"/>
      <c r="JC6400" s="29"/>
      <c r="JD6400" s="29"/>
      <c r="JE6400" s="29"/>
      <c r="JF6400" s="29"/>
      <c r="JG6400" s="29"/>
      <c r="JH6400" s="29"/>
      <c r="JI6400" s="29"/>
      <c r="JJ6400" s="29"/>
      <c r="JK6400" s="29"/>
      <c r="JL6400" s="29"/>
      <c r="JM6400" s="29"/>
      <c r="JN6400" s="29"/>
      <c r="JO6400" s="29"/>
      <c r="JP6400" s="29"/>
      <c r="JQ6400" s="29"/>
      <c r="JR6400" s="29"/>
      <c r="JS6400" s="29"/>
      <c r="JT6400" s="29"/>
      <c r="JU6400" s="29"/>
      <c r="JV6400" s="29"/>
      <c r="JW6400" s="29"/>
      <c r="JX6400" s="29"/>
      <c r="JY6400" s="29"/>
      <c r="JZ6400" s="29"/>
      <c r="KA6400" s="29"/>
      <c r="KB6400" s="29"/>
      <c r="KC6400" s="29"/>
      <c r="KD6400" s="29"/>
      <c r="KE6400" s="29"/>
      <c r="KF6400" s="29"/>
      <c r="KG6400" s="29"/>
      <c r="KH6400" s="29"/>
      <c r="KI6400" s="29"/>
      <c r="KJ6400" s="29"/>
      <c r="KK6400" s="29"/>
      <c r="KL6400" s="29"/>
      <c r="KM6400" s="29"/>
      <c r="KN6400" s="29"/>
      <c r="KO6400" s="29"/>
      <c r="KP6400" s="29"/>
      <c r="KQ6400" s="29"/>
      <c r="KR6400" s="29"/>
      <c r="KS6400" s="29"/>
      <c r="KT6400" s="29"/>
      <c r="KU6400" s="29"/>
      <c r="KV6400" s="29"/>
      <c r="KW6400" s="29"/>
      <c r="KX6400" s="29"/>
      <c r="KY6400" s="29"/>
      <c r="KZ6400" s="29"/>
      <c r="LA6400" s="29"/>
      <c r="LB6400" s="29"/>
      <c r="LC6400" s="29"/>
      <c r="LD6400" s="29"/>
      <c r="LE6400" s="29"/>
      <c r="LF6400" s="29"/>
      <c r="LG6400" s="29"/>
      <c r="LH6400" s="29"/>
      <c r="LI6400" s="29"/>
      <c r="LJ6400" s="29"/>
      <c r="LK6400" s="29"/>
      <c r="LL6400" s="29"/>
      <c r="LM6400" s="29"/>
      <c r="LN6400" s="29"/>
      <c r="LO6400" s="29"/>
      <c r="LP6400" s="29"/>
      <c r="LQ6400" s="29"/>
      <c r="LR6400" s="29"/>
      <c r="LS6400" s="29"/>
      <c r="LT6400" s="29"/>
      <c r="LU6400" s="29"/>
      <c r="LV6400" s="29"/>
      <c r="LW6400" s="29"/>
      <c r="LX6400" s="29"/>
      <c r="LY6400" s="29"/>
      <c r="LZ6400" s="29"/>
      <c r="MA6400" s="29"/>
      <c r="MB6400" s="29"/>
      <c r="MC6400" s="29"/>
      <c r="MD6400" s="29"/>
      <c r="ME6400" s="29"/>
      <c r="MF6400" s="29"/>
      <c r="MG6400" s="29"/>
      <c r="MH6400" s="29"/>
      <c r="MI6400" s="29"/>
      <c r="MJ6400" s="29"/>
      <c r="MK6400" s="29"/>
      <c r="ML6400" s="29"/>
      <c r="MM6400" s="29"/>
      <c r="MN6400" s="29"/>
      <c r="MO6400" s="29"/>
      <c r="MP6400" s="29"/>
      <c r="MQ6400" s="29"/>
      <c r="MR6400" s="29"/>
      <c r="MS6400" s="29"/>
      <c r="MT6400" s="29"/>
      <c r="MU6400" s="29"/>
      <c r="MV6400" s="29"/>
      <c r="MW6400" s="29"/>
      <c r="MX6400" s="29"/>
      <c r="MY6400" s="29"/>
      <c r="MZ6400" s="29"/>
      <c r="NA6400" s="29"/>
      <c r="NB6400" s="29"/>
      <c r="NC6400" s="29"/>
      <c r="ND6400" s="29"/>
      <c r="NE6400" s="29"/>
      <c r="NF6400" s="29"/>
      <c r="NG6400" s="29"/>
      <c r="NH6400" s="29"/>
      <c r="NI6400" s="29"/>
      <c r="NJ6400" s="29"/>
      <c r="NK6400" s="29"/>
      <c r="NL6400" s="29"/>
      <c r="NM6400" s="29"/>
      <c r="NN6400" s="29"/>
      <c r="NO6400" s="29"/>
      <c r="NP6400" s="29"/>
      <c r="NQ6400" s="29"/>
      <c r="NR6400" s="29"/>
      <c r="NS6400" s="29"/>
      <c r="NT6400" s="29"/>
      <c r="NU6400" s="29"/>
      <c r="NV6400" s="29"/>
      <c r="NW6400" s="29"/>
      <c r="NX6400" s="29"/>
      <c r="NY6400" s="29"/>
      <c r="NZ6400" s="29"/>
      <c r="OA6400" s="29"/>
      <c r="OB6400" s="29"/>
      <c r="OC6400" s="29"/>
      <c r="OD6400" s="29"/>
      <c r="OE6400" s="29"/>
      <c r="OF6400" s="29"/>
      <c r="OG6400" s="29"/>
      <c r="OH6400" s="29"/>
      <c r="OI6400" s="29"/>
      <c r="OJ6400" s="29"/>
    </row>
    <row r="6401" spans="1:32" s="230" customFormat="1" ht="16.5" customHeight="1">
      <c r="A6401" s="104"/>
      <c r="B6401" s="104"/>
      <c r="C6401" s="201"/>
      <c r="D6401" s="104"/>
      <c r="E6401" s="42"/>
      <c r="F6401" s="42"/>
      <c r="G6401" s="42"/>
      <c r="H6401" s="15"/>
      <c r="I6401" s="15"/>
      <c r="J6401" s="15"/>
      <c r="K6401" s="15"/>
      <c r="L6401" s="44"/>
      <c r="M6401" s="16"/>
      <c r="N6401" s="16"/>
      <c r="O6401" s="17"/>
      <c r="P6401" s="17"/>
      <c r="Q6401" s="17"/>
      <c r="R6401" s="18"/>
      <c r="S6401" s="19"/>
      <c r="T6401" s="19"/>
      <c r="U6401" s="19"/>
      <c r="V6401" s="19"/>
      <c r="W6401" s="20"/>
      <c r="X6401" s="21"/>
      <c r="Y6401" s="22"/>
      <c r="Z6401" s="23"/>
      <c r="AA6401" s="24"/>
      <c r="AB6401" s="14"/>
      <c r="AC6401" s="14"/>
      <c r="AD6401" s="25"/>
      <c r="AE6401" s="26"/>
      <c r="AF6401" s="27"/>
    </row>
    <row r="6404" spans="1:32">
      <c r="AC6404" s="483" t="s">
        <v>6550</v>
      </c>
      <c r="AD6404" s="484">
        <f>SUM(AD5:AD6401)</f>
        <v>0</v>
      </c>
      <c r="AE6404" s="484">
        <f>SUM(AE5:AE6401)</f>
        <v>0</v>
      </c>
      <c r="AF6404" s="485"/>
    </row>
  </sheetData>
  <autoFilter ref="A1:AO6401">
    <filterColumn colId="0" showButton="0"/>
    <filterColumn colId="1" showButton="0"/>
    <filterColumn colId="2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1" showButton="0"/>
    <filterColumn colId="12" showButton="0"/>
    <filterColumn colId="14" showButton="0"/>
    <filterColumn colId="15" showButton="0"/>
    <filterColumn colId="16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5" showButton="0"/>
    <filterColumn colId="26" showButton="0"/>
    <filterColumn colId="27" showButton="0"/>
  </autoFilter>
  <mergeCells count="11">
    <mergeCell ref="A1:D2"/>
    <mergeCell ref="E1:K2"/>
    <mergeCell ref="L1:N2"/>
    <mergeCell ref="O1:R2"/>
    <mergeCell ref="S1:Y1"/>
    <mergeCell ref="AD1:AD2"/>
    <mergeCell ref="AE1:AE2"/>
    <mergeCell ref="AF1:AF2"/>
    <mergeCell ref="Z1:AC2"/>
    <mergeCell ref="S2:W2"/>
    <mergeCell ref="X2:Y2"/>
  </mergeCells>
  <phoneticPr fontId="2" type="noConversion"/>
  <dataValidations disablePrompts="1" count="1">
    <dataValidation type="list" allowBlank="1" showInputMessage="1" sqref="H3739:K3739 Y3777:Y3812 Y3739 H3805:H3810 H3801:H3802">
      <formula1>#REF!</formula1>
    </dataValidation>
  </dataValidations>
  <hyperlinks>
    <hyperlink ref="T5390:W5390" r:id="rId1" display="lym09@hk.edu.tw"/>
  </hyperlinks>
  <pageMargins left="0.7" right="0.7" top="0.75" bottom="0.75" header="0.3" footer="0.3"/>
  <pageSetup paperSize="9" orientation="portrait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113年耗能排序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user26</dc:creator>
  <cp:lastModifiedBy>user</cp:lastModifiedBy>
  <cp:lastPrinted>2019-03-18T08:05:03Z</cp:lastPrinted>
  <dcterms:created xsi:type="dcterms:W3CDTF">2016-10-26T01:13:52Z</dcterms:created>
  <dcterms:modified xsi:type="dcterms:W3CDTF">2025-08-17T01:12:48Z</dcterms:modified>
</cp:coreProperties>
</file>